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order_copilot_ai\backend\data\output\"/>
    </mc:Choice>
  </mc:AlternateContent>
  <xr:revisionPtr revIDLastSave="0" documentId="8_{AF1F54DB-DEB0-480F-95C7-9FD49482F754}" xr6:coauthVersionLast="47" xr6:coauthVersionMax="47" xr10:uidLastSave="{00000000-0000-0000-0000-000000000000}"/>
  <bookViews>
    <workbookView xWindow="-108" yWindow="-108" windowWidth="23256" windowHeight="12456" tabRatio="582" activeTab="6" xr2:uid="{00000000-000D-0000-FFFF-FFFF00000000}"/>
  </bookViews>
  <sheets>
    <sheet name="RJ45" sheetId="1" r:id="rId1"/>
    <sheet name="Sheet7" sheetId="37" r:id="rId2"/>
    <sheet name="Sheet6" sheetId="36" r:id="rId3"/>
    <sheet name="Sheet5" sheetId="35" r:id="rId4"/>
    <sheet name="Sheet1" sheetId="34" r:id="rId5"/>
    <sheet name="Sheet4" sheetId="33" r:id="rId6"/>
    <sheet name="Sheet2" sheetId="31" r:id="rId7"/>
    <sheet name="Sheet3" sheetId="32" r:id="rId8"/>
    <sheet name="po supplier" sheetId="30" r:id="rId9"/>
    <sheet name="Color Identfications" sheetId="29" r:id="rId10"/>
    <sheet name="Sheet8" sheetId="38" r:id="rId11"/>
  </sheets>
  <externalReferences>
    <externalReference r:id="rId12"/>
  </externalReferences>
  <definedNames>
    <definedName name="_xlnm._FilterDatabase" localSheetId="0" hidden="1">'RJ45'!$A$1:$A$1499</definedName>
    <definedName name="Z_1A0607A0_C065_45D5_8A3B_084D8A362594_.wvu.FilterData" localSheetId="0" hidden="1">'RJ45'!$A$1:$GU$4</definedName>
    <definedName name="_xlnm.Print_Area" localSheetId="0">'RJ45'!#REF!</definedName>
  </definedNames>
  <calcPr calcId="181029"/>
  <customWorkbookViews>
    <customWorkbookView name="blog" guid="{1A0607A0-C065-45D5-8A3B-084D8A362594}" maximized="1" xWindow="-8" yWindow="-8" windowWidth="1616" windowHeight="876" tabRatio="580" activeSheetId="1"/>
    <customWorkbookView name="blogg" guid="{DA10A782-EA23-46B2-ACF1-D90DB62F41CB}" includeHiddenRowCol="0" maximized="1" xWindow="-8" yWindow="-8" windowWidth="1616" windowHeight="876" tabRatio="580" activeSheetId="1"/>
  </customWorkbookViews>
</workbook>
</file>

<file path=xl/calcChain.xml><?xml version="1.0" encoding="utf-8"?>
<calcChain xmlns="http://schemas.openxmlformats.org/spreadsheetml/2006/main">
  <c r="BB1140" i="1" l="1"/>
  <c r="D45" i="35" l="1"/>
  <c r="I860" i="1" l="1"/>
  <c r="L555" i="1" l="1"/>
  <c r="I796" i="1"/>
  <c r="I1262" i="1" l="1"/>
  <c r="I1081" i="1"/>
  <c r="I1211" i="1"/>
  <c r="DG725" i="1" l="1"/>
  <c r="DG726" i="1"/>
  <c r="DG727" i="1"/>
  <c r="DG728" i="1"/>
  <c r="DG729" i="1"/>
  <c r="DG730" i="1"/>
  <c r="DG731" i="1"/>
  <c r="DG732" i="1"/>
  <c r="DG733" i="1"/>
  <c r="DG734" i="1"/>
  <c r="DG735" i="1"/>
  <c r="DG736" i="1"/>
  <c r="DG737" i="1"/>
  <c r="DG738" i="1"/>
  <c r="DG739" i="1"/>
  <c r="DG740" i="1"/>
  <c r="DG741" i="1"/>
  <c r="DG742" i="1"/>
  <c r="DG743" i="1"/>
  <c r="DG744" i="1"/>
  <c r="DG745" i="1"/>
  <c r="DG746" i="1"/>
  <c r="DG747" i="1"/>
  <c r="DG748" i="1"/>
  <c r="DG749" i="1"/>
  <c r="DG750" i="1"/>
  <c r="DG751" i="1"/>
  <c r="DG752" i="1"/>
  <c r="DG753" i="1"/>
  <c r="DG754" i="1"/>
  <c r="DG807" i="1"/>
  <c r="DG755" i="1"/>
  <c r="DG756" i="1"/>
  <c r="DG757" i="1"/>
  <c r="DG758" i="1"/>
  <c r="DG759" i="1"/>
  <c r="DG760" i="1"/>
  <c r="DG761" i="1"/>
  <c r="DG762" i="1"/>
  <c r="DG763" i="1"/>
  <c r="DG764" i="1"/>
  <c r="DG765" i="1"/>
  <c r="DG766" i="1"/>
  <c r="DG767" i="1"/>
  <c r="DG768" i="1"/>
  <c r="DG769" i="1"/>
  <c r="DG770" i="1"/>
  <c r="DG771" i="1"/>
  <c r="DG772" i="1"/>
  <c r="DG773" i="1"/>
  <c r="DG774" i="1"/>
  <c r="DG775" i="1"/>
  <c r="DG776" i="1"/>
  <c r="DG777" i="1"/>
  <c r="DG778" i="1"/>
  <c r="DG779" i="1"/>
  <c r="DG780" i="1"/>
  <c r="DG781" i="1"/>
  <c r="DG782" i="1"/>
  <c r="DG783" i="1"/>
  <c r="DG784" i="1"/>
  <c r="DG785" i="1"/>
  <c r="DG786" i="1"/>
  <c r="DG787" i="1"/>
  <c r="DG788" i="1"/>
  <c r="DG789" i="1"/>
  <c r="DG790" i="1"/>
  <c r="DG791" i="1"/>
  <c r="DG792" i="1"/>
  <c r="DG793" i="1"/>
  <c r="DG794" i="1"/>
  <c r="DG796" i="1"/>
  <c r="DG797" i="1"/>
  <c r="DG798" i="1"/>
  <c r="DG799" i="1"/>
  <c r="DG795" i="1"/>
  <c r="DG800" i="1"/>
  <c r="DG808" i="1"/>
  <c r="DG801" i="1"/>
  <c r="DG802" i="1"/>
  <c r="DG803" i="1"/>
  <c r="DG804" i="1"/>
  <c r="DG805" i="1"/>
  <c r="DG806" i="1"/>
  <c r="DG1086" i="1"/>
  <c r="DG809" i="1"/>
  <c r="DG813" i="1"/>
  <c r="DG810" i="1"/>
  <c r="DG811" i="1"/>
  <c r="DG822" i="1"/>
  <c r="DG818" i="1"/>
  <c r="DG823" i="1"/>
  <c r="DG824" i="1"/>
  <c r="DG825" i="1"/>
  <c r="DG826" i="1"/>
  <c r="DG827" i="1"/>
  <c r="DG819" i="1"/>
  <c r="DG821" i="1"/>
  <c r="DG812" i="1"/>
  <c r="DG861" i="1"/>
  <c r="DG963" i="1"/>
  <c r="DG964" i="1"/>
  <c r="DG965" i="1"/>
  <c r="DG1037" i="1"/>
  <c r="DG1071" i="1"/>
  <c r="DG1038" i="1"/>
  <c r="DG828" i="1"/>
  <c r="DG829" i="1"/>
  <c r="DG830" i="1"/>
  <c r="DG831" i="1"/>
  <c r="DG832" i="1"/>
  <c r="DG833" i="1"/>
  <c r="DG834" i="1"/>
  <c r="DG835" i="1"/>
  <c r="DG836" i="1"/>
  <c r="DG837" i="1"/>
  <c r="DG838" i="1"/>
  <c r="DG839" i="1"/>
  <c r="DG840" i="1"/>
  <c r="DG860" i="1"/>
  <c r="DG816" i="1"/>
  <c r="DG862" i="1"/>
  <c r="DG863" i="1"/>
  <c r="DG966" i="1"/>
  <c r="DG864" i="1"/>
  <c r="DG1150" i="1"/>
  <c r="DG1151" i="1"/>
  <c r="DG1153" i="1"/>
  <c r="DG1154" i="1"/>
  <c r="DG1155" i="1"/>
  <c r="DG1156" i="1"/>
  <c r="DG1157" i="1"/>
  <c r="DG1158" i="1"/>
  <c r="DG1274" i="1"/>
  <c r="DG865" i="1"/>
  <c r="DG859" i="1"/>
  <c r="DG1159" i="1"/>
  <c r="DG1152" i="1"/>
  <c r="DG1160" i="1"/>
  <c r="DG1161" i="1"/>
  <c r="DG1162" i="1"/>
  <c r="DG866" i="1"/>
  <c r="DG867" i="1"/>
  <c r="DG868" i="1"/>
  <c r="DG1163" i="1"/>
  <c r="DG869" i="1"/>
  <c r="DG1121" i="1"/>
  <c r="DG1145" i="1"/>
  <c r="DG870" i="1"/>
  <c r="DG871" i="1"/>
  <c r="DG872" i="1"/>
  <c r="DG873" i="1"/>
  <c r="DG874" i="1"/>
  <c r="DG875" i="1"/>
  <c r="DG876" i="1"/>
  <c r="DG877" i="1"/>
  <c r="DG1184" i="1"/>
  <c r="DG878" i="1"/>
  <c r="DG879" i="1"/>
  <c r="DG880" i="1"/>
  <c r="DG1146" i="1"/>
  <c r="DG1147" i="1"/>
  <c r="DG881" i="1"/>
  <c r="DG1185" i="1"/>
  <c r="DG882" i="1"/>
  <c r="DG883" i="1"/>
  <c r="DG1186" i="1"/>
  <c r="DG1187" i="1"/>
  <c r="DG884" i="1"/>
  <c r="DG1188" i="1"/>
  <c r="DG1189" i="1"/>
  <c r="DG1190" i="1"/>
  <c r="DG1191" i="1"/>
  <c r="DG1192" i="1"/>
  <c r="DG1193" i="1"/>
  <c r="DG885" i="1"/>
  <c r="DG886" i="1"/>
  <c r="DG887" i="1"/>
  <c r="DG888" i="1"/>
  <c r="DG889" i="1"/>
  <c r="DG1194" i="1"/>
  <c r="DG890" i="1"/>
  <c r="DG891" i="1"/>
  <c r="DG1148" i="1"/>
  <c r="DG892" i="1"/>
  <c r="DG893" i="1"/>
  <c r="DG894" i="1"/>
  <c r="DG895" i="1"/>
  <c r="DG1149" i="1"/>
  <c r="DG896" i="1"/>
  <c r="DG897" i="1"/>
  <c r="DG898" i="1"/>
  <c r="DG899" i="1"/>
  <c r="DG900" i="1"/>
  <c r="DG1183" i="1"/>
  <c r="DG901" i="1"/>
  <c r="DG902" i="1"/>
  <c r="DG903" i="1"/>
  <c r="DG904" i="1"/>
  <c r="DG905" i="1"/>
  <c r="DG906" i="1"/>
  <c r="DG920" i="1"/>
  <c r="DG967" i="1"/>
  <c r="DG968" i="1"/>
  <c r="DG969" i="1"/>
  <c r="DG970" i="1"/>
  <c r="DG841" i="1"/>
  <c r="DG842" i="1"/>
  <c r="DG843" i="1"/>
  <c r="DG844" i="1"/>
  <c r="DG845" i="1"/>
  <c r="DG846" i="1"/>
  <c r="DG847" i="1"/>
  <c r="DG848" i="1"/>
  <c r="DG849" i="1"/>
  <c r="DG850" i="1"/>
  <c r="DG851" i="1"/>
  <c r="DG852" i="1"/>
  <c r="DG853" i="1"/>
  <c r="DG854" i="1"/>
  <c r="DG855" i="1"/>
  <c r="DG856" i="1"/>
  <c r="DG1164" i="1"/>
  <c r="DG857" i="1"/>
  <c r="DG1299" i="1"/>
  <c r="DG858" i="1"/>
  <c r="DG921" i="1"/>
  <c r="DG922" i="1"/>
  <c r="DG923" i="1"/>
  <c r="DG924" i="1"/>
  <c r="DG925" i="1"/>
  <c r="DG1302" i="1"/>
  <c r="DG1214" i="1"/>
  <c r="DG1303" i="1"/>
  <c r="DG1304" i="1"/>
  <c r="DG926" i="1"/>
  <c r="DG927" i="1"/>
  <c r="DG928" i="1"/>
  <c r="DG929" i="1"/>
  <c r="DG930" i="1"/>
  <c r="DG931" i="1"/>
  <c r="DG932" i="1"/>
  <c r="DG933" i="1"/>
  <c r="DG1305" i="1"/>
  <c r="DG934" i="1"/>
  <c r="DG1306" i="1"/>
  <c r="DG1307" i="1"/>
  <c r="DG1308" i="1"/>
  <c r="DG935" i="1"/>
  <c r="DG936" i="1"/>
  <c r="DG1300" i="1"/>
  <c r="DG937" i="1"/>
  <c r="DG938" i="1"/>
  <c r="DG1301" i="1"/>
  <c r="DG939" i="1"/>
  <c r="DG940" i="1"/>
  <c r="DG941" i="1"/>
  <c r="DG942" i="1"/>
  <c r="DG943" i="1"/>
  <c r="DG919" i="1"/>
  <c r="DG944" i="1"/>
  <c r="DG1195" i="1"/>
  <c r="DG1196" i="1"/>
  <c r="DG1197" i="1"/>
  <c r="DG1198" i="1"/>
  <c r="DG1199" i="1"/>
  <c r="DG1200" i="1"/>
  <c r="DG1201" i="1"/>
  <c r="DG1202" i="1"/>
  <c r="DG945" i="1"/>
  <c r="DG1203" i="1"/>
  <c r="DG1204" i="1"/>
  <c r="DG1205" i="1"/>
  <c r="DG1206" i="1"/>
  <c r="DG1207" i="1"/>
  <c r="DG946" i="1"/>
  <c r="DG1208" i="1"/>
  <c r="DG1209" i="1"/>
  <c r="DG1210" i="1"/>
  <c r="DG1140" i="1"/>
  <c r="DG947" i="1"/>
  <c r="DG948" i="1"/>
  <c r="DG949" i="1"/>
  <c r="DG950" i="1"/>
  <c r="DG951" i="1"/>
  <c r="DG952" i="1"/>
  <c r="DG953" i="1"/>
  <c r="DG815" i="1"/>
  <c r="DG976" i="1"/>
  <c r="DG977" i="1"/>
  <c r="DG1455" i="1"/>
  <c r="DG1456" i="1"/>
  <c r="DG980" i="1"/>
  <c r="DG981" i="1"/>
  <c r="DG1309" i="1"/>
  <c r="DG982" i="1"/>
  <c r="DG1334" i="1"/>
  <c r="DG1310" i="1"/>
  <c r="DG1335" i="1"/>
  <c r="DG983" i="1"/>
  <c r="DG1311" i="1"/>
  <c r="DG1312" i="1"/>
  <c r="DG984" i="1"/>
  <c r="DG1336" i="1"/>
  <c r="DG985" i="1"/>
  <c r="DG986" i="1"/>
  <c r="DG1223" i="1"/>
  <c r="DG987" i="1"/>
  <c r="DG988" i="1"/>
  <c r="DG989" i="1"/>
  <c r="DG1224" i="1"/>
  <c r="DG990" i="1"/>
  <c r="DG1225" i="1"/>
  <c r="DG1403" i="1"/>
  <c r="DG991" i="1"/>
  <c r="DG992" i="1"/>
  <c r="DG1226" i="1"/>
  <c r="DG1227" i="1"/>
  <c r="DG1228" i="1"/>
  <c r="DG993" i="1"/>
  <c r="DG994" i="1"/>
  <c r="DG995" i="1"/>
  <c r="DG996" i="1"/>
  <c r="DG997" i="1"/>
  <c r="DG998" i="1"/>
  <c r="DG1229" i="1"/>
  <c r="DG1230" i="1"/>
  <c r="DG1231" i="1"/>
  <c r="DG1232" i="1"/>
  <c r="DG1233" i="1"/>
  <c r="DG999" i="1"/>
  <c r="DG1337" i="1"/>
  <c r="DG1338" i="1"/>
  <c r="DG1339" i="1"/>
  <c r="DG1340" i="1"/>
  <c r="DG1000" i="1"/>
  <c r="DG1341" i="1"/>
  <c r="DG1342" i="1"/>
  <c r="DG1343" i="1"/>
  <c r="DG1001" i="1"/>
  <c r="DG1332" i="1"/>
  <c r="DG1002" i="1"/>
  <c r="DG1344" i="1"/>
  <c r="DG1006" i="1"/>
  <c r="DG1313" i="1"/>
  <c r="DG1314" i="1"/>
  <c r="DG1315" i="1"/>
  <c r="DG1316" i="1"/>
  <c r="DG1317" i="1"/>
  <c r="DG1215" i="1"/>
  <c r="DG1003" i="1"/>
  <c r="DG1004" i="1"/>
  <c r="DG1005" i="1"/>
  <c r="DG1217" i="1"/>
  <c r="DG1218" i="1"/>
  <c r="DG1219" i="1"/>
  <c r="DG1220" i="1"/>
  <c r="DG1289" i="1"/>
  <c r="DG1221" i="1"/>
  <c r="DG1222" i="1"/>
  <c r="DG1318" i="1"/>
  <c r="DG1319" i="1"/>
  <c r="DG1320" i="1"/>
  <c r="DG1321" i="1"/>
  <c r="DG1322" i="1"/>
  <c r="DG1216" i="1"/>
  <c r="DG1040" i="1"/>
  <c r="DG1041" i="1"/>
  <c r="DG1049" i="1"/>
  <c r="DG1050" i="1"/>
  <c r="DG1051" i="1"/>
  <c r="DG1052" i="1"/>
  <c r="DG1022" i="1"/>
  <c r="DG1023" i="1"/>
  <c r="DG1352" i="1"/>
  <c r="DG1353" i="1"/>
  <c r="DG1354" i="1"/>
  <c r="DG1355" i="1"/>
  <c r="DG1356" i="1"/>
  <c r="DG1357" i="1"/>
  <c r="DG1358" i="1"/>
  <c r="DG1359" i="1"/>
  <c r="DG1360" i="1"/>
  <c r="DG1024" i="1"/>
  <c r="DG1361" i="1"/>
  <c r="DG1025" i="1"/>
  <c r="DG1026" i="1"/>
  <c r="DG1035" i="1"/>
  <c r="DG1027" i="1"/>
  <c r="DG1028" i="1"/>
  <c r="DG1029" i="1"/>
  <c r="DG1069" i="1"/>
  <c r="DG817" i="1"/>
  <c r="DG1072" i="1"/>
  <c r="DG1073" i="1"/>
  <c r="DG1074" i="1"/>
  <c r="DG1078" i="1"/>
  <c r="DG1088" i="1"/>
  <c r="DG1075" i="1"/>
  <c r="DG1045" i="1"/>
  <c r="DG1046" i="1"/>
  <c r="DG1090" i="1"/>
  <c r="DG1276" i="1"/>
  <c r="DG1277" i="1"/>
  <c r="DG1091" i="1"/>
  <c r="DG1092" i="1"/>
  <c r="DG1093" i="1"/>
  <c r="DG1432" i="1"/>
  <c r="DG1094" i="1"/>
  <c r="DG1095" i="1"/>
  <c r="DG1096" i="1"/>
  <c r="DG1097" i="1"/>
  <c r="DG1098" i="1"/>
  <c r="DG1099" i="1"/>
  <c r="DG1348" i="1"/>
  <c r="DG1349" i="1"/>
  <c r="DG1100" i="1"/>
  <c r="DG1350" i="1"/>
  <c r="DG1351" i="1"/>
  <c r="DG1101" i="1"/>
  <c r="DG1102" i="1"/>
  <c r="DG1103" i="1"/>
  <c r="DG1428" i="1"/>
  <c r="DG1429" i="1"/>
  <c r="DG978" i="1"/>
  <c r="DG1048" i="1"/>
  <c r="DG1030" i="1"/>
  <c r="DG1031" i="1"/>
  <c r="DG1032" i="1"/>
  <c r="DG1178" i="1"/>
  <c r="DG1179" i="1"/>
  <c r="DG1104" i="1"/>
  <c r="DG1177" i="1"/>
  <c r="DG1105" i="1"/>
  <c r="DG1180" i="1"/>
  <c r="DG1106" i="1"/>
  <c r="DG1181" i="1"/>
  <c r="DG1107" i="1"/>
  <c r="DG1108" i="1"/>
  <c r="DG1109" i="1"/>
  <c r="DG1044" i="1"/>
  <c r="DG1110" i="1"/>
  <c r="DG1323" i="1"/>
  <c r="DG1324" i="1"/>
  <c r="DG1325" i="1"/>
  <c r="DG1326" i="1"/>
  <c r="DG1327" i="1"/>
  <c r="DG1328" i="1"/>
  <c r="DG1329" i="1"/>
  <c r="DG1330" i="1"/>
  <c r="DG1433" i="1"/>
  <c r="DG1111" i="1"/>
  <c r="DG1144" i="1"/>
  <c r="DG1172" i="1"/>
  <c r="DG957" i="1"/>
  <c r="DG1033" i="1"/>
  <c r="DG1234" i="1"/>
  <c r="DG1235" i="1"/>
  <c r="DG1053" i="1"/>
  <c r="DG1421" i="1"/>
  <c r="DG1236" i="1"/>
  <c r="DG1237" i="1"/>
  <c r="DG1238" i="1"/>
  <c r="DG1239" i="1"/>
  <c r="DG1240" i="1"/>
  <c r="DG1241" i="1"/>
  <c r="DG1242" i="1"/>
  <c r="DG1440" i="1"/>
  <c r="DG1243" i="1"/>
  <c r="DG1244" i="1"/>
  <c r="DG1245" i="1"/>
  <c r="DG1246" i="1"/>
  <c r="DG1290" i="1"/>
  <c r="DG1422" i="1"/>
  <c r="DG958" i="1"/>
  <c r="DG1247" i="1"/>
  <c r="DG1248" i="1"/>
  <c r="DG1249" i="1"/>
  <c r="DG1250" i="1"/>
  <c r="DG1423" i="1"/>
  <c r="DG1251" i="1"/>
  <c r="DG1424" i="1"/>
  <c r="DG1252" i="1"/>
  <c r="DG1253" i="1"/>
  <c r="DG1254" i="1"/>
  <c r="DG1425" i="1"/>
  <c r="DG1426" i="1"/>
  <c r="DG1291" i="1"/>
  <c r="DG1255" i="1"/>
  <c r="DG1256" i="1"/>
  <c r="DG1257" i="1"/>
  <c r="DG1258" i="1"/>
  <c r="DG1259" i="1"/>
  <c r="DG1292" i="1"/>
  <c r="DG1293" i="1"/>
  <c r="DG1294" i="1"/>
  <c r="DG1260" i="1"/>
  <c r="DG1282" i="1"/>
  <c r="DG1283" i="1"/>
  <c r="DG1284" i="1"/>
  <c r="DG1362" i="1"/>
  <c r="DG1461" i="1"/>
  <c r="DG1363" i="1"/>
  <c r="DG1364" i="1"/>
  <c r="DG1365" i="1"/>
  <c r="DG1441" i="1"/>
  <c r="DG1366" i="1"/>
  <c r="DG1367" i="1"/>
  <c r="DG1442" i="1"/>
  <c r="DG1368" i="1"/>
  <c r="DG1369" i="1"/>
  <c r="DG1443" i="1"/>
  <c r="DG1444" i="1"/>
  <c r="DG1370" i="1"/>
  <c r="DG1445" i="1"/>
  <c r="DG1446" i="1"/>
  <c r="DG1447" i="1"/>
  <c r="DG1371" i="1"/>
  <c r="DG1372" i="1"/>
  <c r="DG1373" i="1"/>
  <c r="DG1374" i="1"/>
  <c r="DG1375" i="1"/>
  <c r="DG1376" i="1"/>
  <c r="DG1377" i="1"/>
  <c r="DG1405" i="1"/>
  <c r="DG1448" i="1"/>
  <c r="DG1449" i="1"/>
  <c r="DG1450" i="1"/>
  <c r="DG1451" i="1"/>
  <c r="DG1452" i="1"/>
  <c r="DG959" i="1"/>
  <c r="DG1378" i="1"/>
  <c r="DG1379" i="1"/>
  <c r="DG1380" i="1"/>
  <c r="DG1381" i="1"/>
  <c r="DG1382" i="1"/>
  <c r="DG1383" i="1"/>
  <c r="DG1281" i="1"/>
  <c r="DG1384" i="1"/>
  <c r="DG1453" i="1"/>
  <c r="DG1385" i="1"/>
  <c r="DG960" i="1"/>
  <c r="DG1386" i="1"/>
  <c r="DG1387" i="1"/>
  <c r="DG1388" i="1"/>
  <c r="DG1407" i="1"/>
  <c r="DG1416" i="1"/>
  <c r="DG1462" i="1"/>
  <c r="DG1463" i="1"/>
  <c r="DG1464" i="1"/>
  <c r="DG1465" i="1"/>
  <c r="DG1466" i="1"/>
  <c r="DG1467" i="1"/>
  <c r="DG1468" i="1"/>
  <c r="DG1469" i="1"/>
  <c r="DG1470" i="1"/>
  <c r="DG1471" i="1"/>
  <c r="DG1472" i="1"/>
  <c r="DG1047" i="1"/>
  <c r="DG956" i="1"/>
  <c r="DG1473" i="1"/>
  <c r="DG1474" i="1"/>
  <c r="DG1143" i="1"/>
  <c r="DG1475" i="1"/>
  <c r="DG1476" i="1"/>
  <c r="DG1477" i="1"/>
  <c r="DG1347" i="1"/>
  <c r="BQ1383" i="1" l="1"/>
  <c r="BQ1281" i="1"/>
  <c r="I1181" i="1" l="1"/>
  <c r="L1181" i="1"/>
  <c r="O1181" i="1"/>
  <c r="R1181" i="1"/>
  <c r="U1181" i="1"/>
  <c r="X1181" i="1"/>
  <c r="AA1181" i="1"/>
  <c r="AD1181" i="1"/>
  <c r="AG1181" i="1"/>
  <c r="AJ1181" i="1"/>
  <c r="AM1181" i="1"/>
  <c r="AP1181" i="1"/>
  <c r="AS1181" i="1"/>
  <c r="AV1181" i="1"/>
  <c r="AY1181" i="1"/>
  <c r="BB1181" i="1"/>
  <c r="BE1181" i="1"/>
  <c r="BH1181" i="1"/>
  <c r="BK1181" i="1"/>
  <c r="BN1181" i="1"/>
  <c r="BQ1181" i="1"/>
  <c r="BT1181" i="1"/>
  <c r="BW1181" i="1"/>
  <c r="BZ1181" i="1"/>
  <c r="CC1181" i="1"/>
  <c r="CF1181" i="1"/>
  <c r="CI1181" i="1"/>
  <c r="CL1181" i="1"/>
  <c r="CO1181" i="1"/>
  <c r="CR1181" i="1"/>
  <c r="CU1181" i="1"/>
  <c r="CX1181" i="1"/>
  <c r="DA1181" i="1"/>
  <c r="DD1181" i="1"/>
  <c r="DJ1181" i="1"/>
  <c r="DM1181" i="1"/>
  <c r="DP1181" i="1"/>
  <c r="DS1181" i="1"/>
  <c r="DV1181" i="1"/>
  <c r="DY1181" i="1"/>
  <c r="EB1181" i="1"/>
  <c r="EH1181" i="1"/>
  <c r="EK1181" i="1"/>
  <c r="CO1105" i="1"/>
  <c r="I1106" i="1" l="1"/>
  <c r="L1106" i="1"/>
  <c r="O1106" i="1"/>
  <c r="R1106" i="1"/>
  <c r="U1106" i="1"/>
  <c r="X1106" i="1"/>
  <c r="AA1106" i="1"/>
  <c r="AD1106" i="1"/>
  <c r="AG1106" i="1"/>
  <c r="AJ1106" i="1"/>
  <c r="AM1106" i="1"/>
  <c r="AP1106" i="1"/>
  <c r="AS1106" i="1"/>
  <c r="AV1106" i="1"/>
  <c r="AY1106" i="1"/>
  <c r="BB1106" i="1"/>
  <c r="BE1106" i="1"/>
  <c r="BH1106" i="1"/>
  <c r="BK1106" i="1"/>
  <c r="BN1106" i="1"/>
  <c r="BQ1106" i="1"/>
  <c r="BT1106" i="1"/>
  <c r="BW1106" i="1"/>
  <c r="BZ1106" i="1"/>
  <c r="CC1106" i="1"/>
  <c r="CF1106" i="1"/>
  <c r="CI1106" i="1"/>
  <c r="CL1106" i="1"/>
  <c r="CO1106" i="1"/>
  <c r="CR1106" i="1"/>
  <c r="CU1106" i="1"/>
  <c r="CX1106" i="1"/>
  <c r="DA1106" i="1"/>
  <c r="DD1106" i="1"/>
  <c r="DJ1106" i="1"/>
  <c r="DM1106" i="1"/>
  <c r="DP1106" i="1"/>
  <c r="DS1106" i="1"/>
  <c r="DV1106" i="1"/>
  <c r="DY1106" i="1"/>
  <c r="EB1106" i="1"/>
  <c r="EH1106" i="1"/>
  <c r="EK1106" i="1"/>
  <c r="U1032" i="1"/>
  <c r="I1359" i="1" l="1"/>
  <c r="I1360" i="1"/>
  <c r="L1359" i="1"/>
  <c r="L1360" i="1"/>
  <c r="I969" i="1" l="1"/>
  <c r="L969" i="1"/>
  <c r="O969" i="1"/>
  <c r="R969" i="1"/>
  <c r="U969" i="1"/>
  <c r="X969" i="1"/>
  <c r="AA969" i="1"/>
  <c r="AD969" i="1"/>
  <c r="AG969" i="1"/>
  <c r="AJ969" i="1"/>
  <c r="AM969" i="1"/>
  <c r="AP969" i="1"/>
  <c r="AS969" i="1"/>
  <c r="AV969" i="1"/>
  <c r="AY969" i="1"/>
  <c r="BB969" i="1"/>
  <c r="BE969" i="1"/>
  <c r="BH969" i="1"/>
  <c r="BK969" i="1"/>
  <c r="BN969" i="1"/>
  <c r="BQ969" i="1"/>
  <c r="BT969" i="1"/>
  <c r="BW969" i="1"/>
  <c r="BZ969" i="1"/>
  <c r="CC969" i="1"/>
  <c r="CF969" i="1"/>
  <c r="CI969" i="1"/>
  <c r="CL969" i="1"/>
  <c r="CO969" i="1"/>
  <c r="CR969" i="1"/>
  <c r="CU969" i="1"/>
  <c r="CX969" i="1"/>
  <c r="DA969" i="1"/>
  <c r="DD969" i="1"/>
  <c r="DJ969" i="1"/>
  <c r="DM969" i="1"/>
  <c r="DP969" i="1"/>
  <c r="DS969" i="1"/>
  <c r="DV969" i="1"/>
  <c r="DY969" i="1"/>
  <c r="EB969" i="1"/>
  <c r="EH969" i="1"/>
  <c r="EK969" i="1"/>
  <c r="L1022" i="1"/>
  <c r="O1022" i="1"/>
  <c r="R1022" i="1"/>
  <c r="U1022" i="1"/>
  <c r="U1314" i="1"/>
  <c r="I993" i="1"/>
  <c r="I994" i="1"/>
  <c r="I995" i="1"/>
  <c r="I996" i="1"/>
  <c r="I997" i="1"/>
  <c r="I998" i="1"/>
  <c r="I1229" i="1"/>
  <c r="I1230" i="1"/>
  <c r="I1231" i="1"/>
  <c r="L998" i="1"/>
  <c r="O998" i="1"/>
  <c r="R998" i="1"/>
  <c r="L1228" i="1"/>
  <c r="L993" i="1"/>
  <c r="L994" i="1"/>
  <c r="L995" i="1"/>
  <c r="L996" i="1"/>
  <c r="L997" i="1"/>
  <c r="I757" i="1" l="1"/>
  <c r="L757" i="1"/>
  <c r="O757" i="1"/>
  <c r="R757" i="1"/>
  <c r="U757" i="1"/>
  <c r="X757" i="1"/>
  <c r="AA757" i="1"/>
  <c r="AD757" i="1"/>
  <c r="AG757" i="1"/>
  <c r="AJ757" i="1"/>
  <c r="AM757" i="1"/>
  <c r="AP757" i="1"/>
  <c r="AS757" i="1"/>
  <c r="AV757" i="1"/>
  <c r="AY757" i="1"/>
  <c r="BB757" i="1"/>
  <c r="BE757" i="1"/>
  <c r="BH757" i="1"/>
  <c r="BK757" i="1"/>
  <c r="BN757" i="1"/>
  <c r="BQ757" i="1"/>
  <c r="BT757" i="1"/>
  <c r="BW757" i="1"/>
  <c r="BZ757" i="1"/>
  <c r="CC757" i="1"/>
  <c r="CF757" i="1"/>
  <c r="CI757" i="1"/>
  <c r="CL757" i="1"/>
  <c r="CO757" i="1"/>
  <c r="CR757" i="1"/>
  <c r="CU757" i="1"/>
  <c r="CX757" i="1"/>
  <c r="DA757" i="1"/>
  <c r="DD757" i="1"/>
  <c r="DJ757" i="1"/>
  <c r="DM757" i="1"/>
  <c r="DP757" i="1"/>
  <c r="DS757" i="1"/>
  <c r="DV757" i="1"/>
  <c r="DY757" i="1"/>
  <c r="EB757" i="1"/>
  <c r="EH757" i="1"/>
  <c r="EK757" i="1"/>
  <c r="I1415" i="1" l="1"/>
  <c r="L1415" i="1"/>
  <c r="O1415" i="1"/>
  <c r="R1415" i="1"/>
  <c r="U1415" i="1"/>
  <c r="X1415" i="1"/>
  <c r="AA1415" i="1"/>
  <c r="AD1415" i="1"/>
  <c r="AG1415" i="1"/>
  <c r="AJ1415" i="1"/>
  <c r="AM1415" i="1"/>
  <c r="AP1415" i="1"/>
  <c r="AS1415" i="1"/>
  <c r="AV1415" i="1"/>
  <c r="AY1415" i="1"/>
  <c r="BB1415" i="1"/>
  <c r="BE1415" i="1"/>
  <c r="BH1415" i="1"/>
  <c r="BK1415" i="1"/>
  <c r="BN1415" i="1"/>
  <c r="BQ1415" i="1"/>
  <c r="BT1415" i="1"/>
  <c r="BW1415" i="1"/>
  <c r="BZ1415" i="1"/>
  <c r="CC1415" i="1"/>
  <c r="CF1415" i="1"/>
  <c r="CI1415" i="1"/>
  <c r="CL1415" i="1"/>
  <c r="CO1415" i="1"/>
  <c r="CR1415" i="1"/>
  <c r="CU1415" i="1"/>
  <c r="CX1415" i="1"/>
  <c r="DA1415" i="1"/>
  <c r="DD1415" i="1"/>
  <c r="DG1415" i="1"/>
  <c r="DJ1415" i="1"/>
  <c r="DM1415" i="1"/>
  <c r="DP1415" i="1"/>
  <c r="DS1415" i="1"/>
  <c r="DV1415" i="1"/>
  <c r="DY1415" i="1"/>
  <c r="EB1415" i="1"/>
  <c r="EH1415" i="1"/>
  <c r="EK1415" i="1"/>
  <c r="I1307" i="1"/>
  <c r="L1307" i="1"/>
  <c r="O1307" i="1"/>
  <c r="R1307" i="1"/>
  <c r="U1307" i="1"/>
  <c r="X1307" i="1"/>
  <c r="AA1307" i="1"/>
  <c r="AD1307" i="1"/>
  <c r="AG1307" i="1"/>
  <c r="AJ1307" i="1"/>
  <c r="AM1307" i="1"/>
  <c r="AP1307" i="1"/>
  <c r="AS1307" i="1"/>
  <c r="AV1307" i="1"/>
  <c r="AY1307" i="1"/>
  <c r="BB1307" i="1"/>
  <c r="BE1307" i="1"/>
  <c r="BH1307" i="1"/>
  <c r="BK1307" i="1"/>
  <c r="BN1307" i="1"/>
  <c r="BQ1307" i="1"/>
  <c r="BT1307" i="1"/>
  <c r="BW1307" i="1"/>
  <c r="BZ1307" i="1"/>
  <c r="CC1307" i="1"/>
  <c r="CF1307" i="1"/>
  <c r="CI1307" i="1"/>
  <c r="CL1307" i="1"/>
  <c r="CO1307" i="1"/>
  <c r="CR1307" i="1"/>
  <c r="CU1307" i="1"/>
  <c r="CX1307" i="1"/>
  <c r="DA1307" i="1"/>
  <c r="DD1307" i="1"/>
  <c r="DJ1307" i="1"/>
  <c r="DM1307" i="1"/>
  <c r="DP1307" i="1"/>
  <c r="DS1307" i="1"/>
  <c r="DV1307" i="1"/>
  <c r="DY1307" i="1"/>
  <c r="EB1307" i="1"/>
  <c r="EH1307" i="1"/>
  <c r="EK1307" i="1"/>
  <c r="I1308" i="1"/>
  <c r="L1308" i="1"/>
  <c r="O1308" i="1"/>
  <c r="R1308" i="1"/>
  <c r="U1308" i="1"/>
  <c r="X1308" i="1"/>
  <c r="AA1308" i="1"/>
  <c r="AD1308" i="1"/>
  <c r="AG1308" i="1"/>
  <c r="AJ1308" i="1"/>
  <c r="AM1308" i="1"/>
  <c r="AP1308" i="1"/>
  <c r="AS1308" i="1"/>
  <c r="AV1308" i="1"/>
  <c r="AY1308" i="1"/>
  <c r="BB1308" i="1"/>
  <c r="BE1308" i="1"/>
  <c r="BH1308" i="1"/>
  <c r="BK1308" i="1"/>
  <c r="BN1308" i="1"/>
  <c r="BQ1308" i="1"/>
  <c r="BT1308" i="1"/>
  <c r="BW1308" i="1"/>
  <c r="BZ1308" i="1"/>
  <c r="CC1308" i="1"/>
  <c r="CF1308" i="1"/>
  <c r="CI1308" i="1"/>
  <c r="CL1308" i="1"/>
  <c r="CO1308" i="1"/>
  <c r="CR1308" i="1"/>
  <c r="CU1308" i="1"/>
  <c r="CX1308" i="1"/>
  <c r="DA1308" i="1"/>
  <c r="DD1308" i="1"/>
  <c r="DJ1308" i="1"/>
  <c r="DM1308" i="1"/>
  <c r="DP1308" i="1"/>
  <c r="DS1308" i="1"/>
  <c r="DV1308" i="1"/>
  <c r="DY1308" i="1"/>
  <c r="EB1308" i="1"/>
  <c r="EH1308" i="1"/>
  <c r="EK1308" i="1"/>
  <c r="I935" i="1"/>
  <c r="L935" i="1"/>
  <c r="O935" i="1"/>
  <c r="R935" i="1"/>
  <c r="U935" i="1"/>
  <c r="X935" i="1"/>
  <c r="AA935" i="1"/>
  <c r="AD935" i="1"/>
  <c r="AG935" i="1"/>
  <c r="AJ935" i="1"/>
  <c r="AM935" i="1"/>
  <c r="AP935" i="1"/>
  <c r="AS935" i="1"/>
  <c r="AV935" i="1"/>
  <c r="AY935" i="1"/>
  <c r="BB935" i="1"/>
  <c r="BE935" i="1"/>
  <c r="BH935" i="1"/>
  <c r="BK935" i="1"/>
  <c r="BN935" i="1"/>
  <c r="BQ935" i="1"/>
  <c r="BT935" i="1"/>
  <c r="BW935" i="1"/>
  <c r="BZ935" i="1"/>
  <c r="CC935" i="1"/>
  <c r="CF935" i="1"/>
  <c r="CI935" i="1"/>
  <c r="CL935" i="1"/>
  <c r="CO935" i="1"/>
  <c r="CR935" i="1"/>
  <c r="CU935" i="1"/>
  <c r="CX935" i="1"/>
  <c r="DA935" i="1"/>
  <c r="DD935" i="1"/>
  <c r="DJ935" i="1"/>
  <c r="DM935" i="1"/>
  <c r="DP935" i="1"/>
  <c r="DS935" i="1"/>
  <c r="DV935" i="1"/>
  <c r="DY935" i="1"/>
  <c r="EB935" i="1"/>
  <c r="EH935" i="1"/>
  <c r="EK935" i="1"/>
  <c r="I936" i="1"/>
  <c r="L936" i="1"/>
  <c r="O936" i="1"/>
  <c r="R936" i="1"/>
  <c r="U936" i="1"/>
  <c r="X936" i="1"/>
  <c r="AA936" i="1"/>
  <c r="AD936" i="1"/>
  <c r="AG936" i="1"/>
  <c r="AJ936" i="1"/>
  <c r="AM936" i="1"/>
  <c r="AP936" i="1"/>
  <c r="AS936" i="1"/>
  <c r="AV936" i="1"/>
  <c r="AY936" i="1"/>
  <c r="BB936" i="1"/>
  <c r="BE936" i="1"/>
  <c r="BH936" i="1"/>
  <c r="BK936" i="1"/>
  <c r="BN936" i="1"/>
  <c r="BQ936" i="1"/>
  <c r="BT936" i="1"/>
  <c r="BW936" i="1"/>
  <c r="BZ936" i="1"/>
  <c r="CC936" i="1"/>
  <c r="CF936" i="1"/>
  <c r="CI936" i="1"/>
  <c r="CL936" i="1"/>
  <c r="CO936" i="1"/>
  <c r="CR936" i="1"/>
  <c r="CU936" i="1"/>
  <c r="CX936" i="1"/>
  <c r="DA936" i="1"/>
  <c r="DD936" i="1"/>
  <c r="DJ936" i="1"/>
  <c r="DM936" i="1"/>
  <c r="DP936" i="1"/>
  <c r="DS936" i="1"/>
  <c r="DV936" i="1"/>
  <c r="DY936" i="1"/>
  <c r="EB936" i="1"/>
  <c r="EH936" i="1"/>
  <c r="EK936" i="1"/>
  <c r="I1300" i="1"/>
  <c r="L1300" i="1"/>
  <c r="O1300" i="1"/>
  <c r="R1300" i="1"/>
  <c r="U1300" i="1"/>
  <c r="X1300" i="1"/>
  <c r="AA1300" i="1"/>
  <c r="AD1300" i="1"/>
  <c r="AG1300" i="1"/>
  <c r="AJ1300" i="1"/>
  <c r="AM1300" i="1"/>
  <c r="AP1300" i="1"/>
  <c r="AS1300" i="1"/>
  <c r="AV1300" i="1"/>
  <c r="AY1300" i="1"/>
  <c r="BB1300" i="1"/>
  <c r="BE1300" i="1"/>
  <c r="BH1300" i="1"/>
  <c r="BK1300" i="1"/>
  <c r="BN1300" i="1"/>
  <c r="BQ1300" i="1"/>
  <c r="BT1300" i="1"/>
  <c r="BW1300" i="1"/>
  <c r="BZ1300" i="1"/>
  <c r="CC1300" i="1"/>
  <c r="CF1300" i="1"/>
  <c r="CI1300" i="1"/>
  <c r="CL1300" i="1"/>
  <c r="CO1300" i="1"/>
  <c r="CR1300" i="1"/>
  <c r="CU1300" i="1"/>
  <c r="CX1300" i="1"/>
  <c r="DA1300" i="1"/>
  <c r="DD1300" i="1"/>
  <c r="DJ1300" i="1"/>
  <c r="DM1300" i="1"/>
  <c r="DP1300" i="1"/>
  <c r="DS1300" i="1"/>
  <c r="DV1300" i="1"/>
  <c r="DY1300" i="1"/>
  <c r="EB1300" i="1"/>
  <c r="EH1300" i="1"/>
  <c r="EK1300" i="1"/>
  <c r="I937" i="1"/>
  <c r="L937" i="1"/>
  <c r="O937" i="1"/>
  <c r="R937" i="1"/>
  <c r="U937" i="1"/>
  <c r="X937" i="1"/>
  <c r="AA937" i="1"/>
  <c r="AD937" i="1"/>
  <c r="AG937" i="1"/>
  <c r="AJ937" i="1"/>
  <c r="AM937" i="1"/>
  <c r="AP937" i="1"/>
  <c r="AS937" i="1"/>
  <c r="AV937" i="1"/>
  <c r="AY937" i="1"/>
  <c r="BB937" i="1"/>
  <c r="BE937" i="1"/>
  <c r="BH937" i="1"/>
  <c r="BK937" i="1"/>
  <c r="BN937" i="1"/>
  <c r="BQ937" i="1"/>
  <c r="BT937" i="1"/>
  <c r="BW937" i="1"/>
  <c r="BZ937" i="1"/>
  <c r="CC937" i="1"/>
  <c r="CF937" i="1"/>
  <c r="CI937" i="1"/>
  <c r="CL937" i="1"/>
  <c r="CO937" i="1"/>
  <c r="CR937" i="1"/>
  <c r="CU937" i="1"/>
  <c r="CX937" i="1"/>
  <c r="DA937" i="1"/>
  <c r="DD937" i="1"/>
  <c r="DJ937" i="1"/>
  <c r="DM937" i="1"/>
  <c r="DP937" i="1"/>
  <c r="DS937" i="1"/>
  <c r="DV937" i="1"/>
  <c r="DY937" i="1"/>
  <c r="EB937" i="1"/>
  <c r="EH937" i="1"/>
  <c r="EK937" i="1"/>
  <c r="I938" i="1"/>
  <c r="L938" i="1"/>
  <c r="O938" i="1"/>
  <c r="R938" i="1"/>
  <c r="U938" i="1"/>
  <c r="X938" i="1"/>
  <c r="AA938" i="1"/>
  <c r="AD938" i="1"/>
  <c r="AG938" i="1"/>
  <c r="AJ938" i="1"/>
  <c r="AM938" i="1"/>
  <c r="AP938" i="1"/>
  <c r="AS938" i="1"/>
  <c r="AV938" i="1"/>
  <c r="AY938" i="1"/>
  <c r="BB938" i="1"/>
  <c r="BE938" i="1"/>
  <c r="BH938" i="1"/>
  <c r="BK938" i="1"/>
  <c r="BN938" i="1"/>
  <c r="BQ938" i="1"/>
  <c r="BT938" i="1"/>
  <c r="BW938" i="1"/>
  <c r="BZ938" i="1"/>
  <c r="CC938" i="1"/>
  <c r="CF938" i="1"/>
  <c r="CI938" i="1"/>
  <c r="CL938" i="1"/>
  <c r="CO938" i="1"/>
  <c r="CR938" i="1"/>
  <c r="CU938" i="1"/>
  <c r="CX938" i="1"/>
  <c r="DA938" i="1"/>
  <c r="DD938" i="1"/>
  <c r="DJ938" i="1"/>
  <c r="DM938" i="1"/>
  <c r="DP938" i="1"/>
  <c r="DS938" i="1"/>
  <c r="DV938" i="1"/>
  <c r="DY938" i="1"/>
  <c r="EB938" i="1"/>
  <c r="EH938" i="1"/>
  <c r="EK938" i="1"/>
  <c r="I1301" i="1"/>
  <c r="L1301" i="1"/>
  <c r="O1301" i="1"/>
  <c r="R1301" i="1"/>
  <c r="U1301" i="1"/>
  <c r="X1301" i="1"/>
  <c r="AA1301" i="1"/>
  <c r="AD1301" i="1"/>
  <c r="AG1301" i="1"/>
  <c r="AJ1301" i="1"/>
  <c r="AM1301" i="1"/>
  <c r="AP1301" i="1"/>
  <c r="AS1301" i="1"/>
  <c r="AV1301" i="1"/>
  <c r="AY1301" i="1"/>
  <c r="BB1301" i="1"/>
  <c r="BE1301" i="1"/>
  <c r="BH1301" i="1"/>
  <c r="BK1301" i="1"/>
  <c r="BN1301" i="1"/>
  <c r="BQ1301" i="1"/>
  <c r="BT1301" i="1"/>
  <c r="BW1301" i="1"/>
  <c r="BZ1301" i="1"/>
  <c r="CC1301" i="1"/>
  <c r="CF1301" i="1"/>
  <c r="CI1301" i="1"/>
  <c r="CL1301" i="1"/>
  <c r="CO1301" i="1"/>
  <c r="CR1301" i="1"/>
  <c r="CU1301" i="1"/>
  <c r="CX1301" i="1"/>
  <c r="DA1301" i="1"/>
  <c r="DD1301" i="1"/>
  <c r="DJ1301" i="1"/>
  <c r="DM1301" i="1"/>
  <c r="DP1301" i="1"/>
  <c r="DS1301" i="1"/>
  <c r="DV1301" i="1"/>
  <c r="DY1301" i="1"/>
  <c r="EB1301" i="1"/>
  <c r="EH1301" i="1"/>
  <c r="EK1301" i="1"/>
  <c r="I939" i="1"/>
  <c r="L939" i="1"/>
  <c r="O939" i="1"/>
  <c r="R939" i="1"/>
  <c r="U939" i="1"/>
  <c r="X939" i="1"/>
  <c r="AA939" i="1"/>
  <c r="AD939" i="1"/>
  <c r="AG939" i="1"/>
  <c r="AJ939" i="1"/>
  <c r="AM939" i="1"/>
  <c r="AP939" i="1"/>
  <c r="AS939" i="1"/>
  <c r="AV939" i="1"/>
  <c r="AY939" i="1"/>
  <c r="BB939" i="1"/>
  <c r="BE939" i="1"/>
  <c r="BK939" i="1"/>
  <c r="BN939" i="1"/>
  <c r="BQ939" i="1"/>
  <c r="BT939" i="1"/>
  <c r="BW939" i="1"/>
  <c r="BZ939" i="1"/>
  <c r="CC939" i="1"/>
  <c r="CF939" i="1"/>
  <c r="CI939" i="1"/>
  <c r="CL939" i="1"/>
  <c r="CO939" i="1"/>
  <c r="CR939" i="1"/>
  <c r="CU939" i="1"/>
  <c r="CX939" i="1"/>
  <c r="DA939" i="1"/>
  <c r="DD939" i="1"/>
  <c r="DJ939" i="1"/>
  <c r="DM939" i="1"/>
  <c r="DP939" i="1"/>
  <c r="DS939" i="1"/>
  <c r="DV939" i="1"/>
  <c r="DY939" i="1"/>
  <c r="EB939" i="1"/>
  <c r="EH939" i="1"/>
  <c r="EK939" i="1"/>
  <c r="I940" i="1"/>
  <c r="L940" i="1"/>
  <c r="O940" i="1"/>
  <c r="R940" i="1"/>
  <c r="U940" i="1"/>
  <c r="X940" i="1"/>
  <c r="AA940" i="1"/>
  <c r="AD940" i="1"/>
  <c r="AG940" i="1"/>
  <c r="AJ940" i="1"/>
  <c r="AM940" i="1"/>
  <c r="AP940" i="1"/>
  <c r="AS940" i="1"/>
  <c r="AV940" i="1"/>
  <c r="AY940" i="1"/>
  <c r="BB940" i="1"/>
  <c r="BE940" i="1"/>
  <c r="BH940" i="1"/>
  <c r="BK940" i="1"/>
  <c r="BN940" i="1"/>
  <c r="BQ940" i="1"/>
  <c r="BT940" i="1"/>
  <c r="BW940" i="1"/>
  <c r="BZ940" i="1"/>
  <c r="CC940" i="1"/>
  <c r="CF940" i="1"/>
  <c r="CI940" i="1"/>
  <c r="CL940" i="1"/>
  <c r="CO940" i="1"/>
  <c r="CR940" i="1"/>
  <c r="CU940" i="1"/>
  <c r="CX940" i="1"/>
  <c r="DA940" i="1"/>
  <c r="DD940" i="1"/>
  <c r="DJ940" i="1"/>
  <c r="DM940" i="1"/>
  <c r="DP940" i="1"/>
  <c r="DS940" i="1"/>
  <c r="DV940" i="1"/>
  <c r="DY940" i="1"/>
  <c r="EB940" i="1"/>
  <c r="EH940" i="1"/>
  <c r="EK940" i="1"/>
  <c r="I902" i="1"/>
  <c r="L902" i="1"/>
  <c r="O902" i="1"/>
  <c r="R902" i="1"/>
  <c r="U902" i="1"/>
  <c r="X902" i="1"/>
  <c r="AA902" i="1"/>
  <c r="AD902" i="1"/>
  <c r="AG902" i="1"/>
  <c r="AJ902" i="1"/>
  <c r="AM902" i="1"/>
  <c r="AP902" i="1"/>
  <c r="AS902" i="1"/>
  <c r="AV902" i="1"/>
  <c r="AY902" i="1"/>
  <c r="BB902" i="1"/>
  <c r="BE902" i="1"/>
  <c r="BH902" i="1"/>
  <c r="BK902" i="1"/>
  <c r="BN902" i="1"/>
  <c r="BQ902" i="1"/>
  <c r="BT902" i="1"/>
  <c r="BW902" i="1"/>
  <c r="BZ902" i="1"/>
  <c r="CC902" i="1"/>
  <c r="CF902" i="1"/>
  <c r="CI902" i="1"/>
  <c r="CL902" i="1"/>
  <c r="CO902" i="1"/>
  <c r="CR902" i="1"/>
  <c r="CU902" i="1"/>
  <c r="CX902" i="1"/>
  <c r="DA902" i="1"/>
  <c r="DD902" i="1"/>
  <c r="DJ902" i="1"/>
  <c r="DM902" i="1"/>
  <c r="DP902" i="1"/>
  <c r="DS902" i="1"/>
  <c r="DV902" i="1"/>
  <c r="DY902" i="1"/>
  <c r="EB902" i="1"/>
  <c r="EH902" i="1"/>
  <c r="EK902" i="1"/>
  <c r="I941" i="1"/>
  <c r="L941" i="1"/>
  <c r="O941" i="1"/>
  <c r="R941" i="1"/>
  <c r="U941" i="1"/>
  <c r="X941" i="1"/>
  <c r="AA941" i="1"/>
  <c r="AD941" i="1"/>
  <c r="AG941" i="1"/>
  <c r="AJ941" i="1"/>
  <c r="AM941" i="1"/>
  <c r="AP941" i="1"/>
  <c r="AS941" i="1"/>
  <c r="AV941" i="1"/>
  <c r="AY941" i="1"/>
  <c r="BB941" i="1"/>
  <c r="BE941" i="1"/>
  <c r="BH941" i="1"/>
  <c r="BK941" i="1"/>
  <c r="BN941" i="1"/>
  <c r="BQ941" i="1"/>
  <c r="BT941" i="1"/>
  <c r="BW941" i="1"/>
  <c r="BZ941" i="1"/>
  <c r="CC941" i="1"/>
  <c r="CF941" i="1"/>
  <c r="CI941" i="1"/>
  <c r="CL941" i="1"/>
  <c r="CO941" i="1"/>
  <c r="CR941" i="1"/>
  <c r="CU941" i="1"/>
  <c r="CX941" i="1"/>
  <c r="DA941" i="1"/>
  <c r="DD941" i="1"/>
  <c r="DJ941" i="1"/>
  <c r="DM941" i="1"/>
  <c r="DP941" i="1"/>
  <c r="DS941" i="1"/>
  <c r="DV941" i="1"/>
  <c r="DY941" i="1"/>
  <c r="EB941" i="1"/>
  <c r="EH941" i="1"/>
  <c r="EK941" i="1"/>
  <c r="I942" i="1"/>
  <c r="L942" i="1"/>
  <c r="O942" i="1"/>
  <c r="R942" i="1"/>
  <c r="U942" i="1"/>
  <c r="X942" i="1"/>
  <c r="AA942" i="1"/>
  <c r="AD942" i="1"/>
  <c r="AG942" i="1"/>
  <c r="AJ942" i="1"/>
  <c r="AM942" i="1"/>
  <c r="AP942" i="1"/>
  <c r="AS942" i="1"/>
  <c r="AV942" i="1"/>
  <c r="AY942" i="1"/>
  <c r="BB942" i="1"/>
  <c r="BE942" i="1"/>
  <c r="BH942" i="1"/>
  <c r="BK942" i="1"/>
  <c r="BN942" i="1"/>
  <c r="BQ942" i="1"/>
  <c r="BT942" i="1"/>
  <c r="BW942" i="1"/>
  <c r="BZ942" i="1"/>
  <c r="CC942" i="1"/>
  <c r="CF942" i="1"/>
  <c r="CI942" i="1"/>
  <c r="CL942" i="1"/>
  <c r="CO942" i="1"/>
  <c r="CR942" i="1"/>
  <c r="CU942" i="1"/>
  <c r="CX942" i="1"/>
  <c r="DA942" i="1"/>
  <c r="DD942" i="1"/>
  <c r="DJ942" i="1"/>
  <c r="DM942" i="1"/>
  <c r="DP942" i="1"/>
  <c r="DS942" i="1"/>
  <c r="DV942" i="1"/>
  <c r="DY942" i="1"/>
  <c r="EB942" i="1"/>
  <c r="EH942" i="1"/>
  <c r="EK942" i="1"/>
  <c r="I901" i="1"/>
  <c r="L901" i="1"/>
  <c r="O901" i="1"/>
  <c r="R901" i="1"/>
  <c r="U901" i="1"/>
  <c r="X901" i="1"/>
  <c r="AA901" i="1"/>
  <c r="AD901" i="1"/>
  <c r="AG901" i="1"/>
  <c r="AJ901" i="1"/>
  <c r="AM901" i="1"/>
  <c r="AP901" i="1"/>
  <c r="AS901" i="1"/>
  <c r="AV901" i="1"/>
  <c r="AY901" i="1"/>
  <c r="BB901" i="1"/>
  <c r="BE901" i="1"/>
  <c r="BH901" i="1"/>
  <c r="BK901" i="1"/>
  <c r="BN901" i="1"/>
  <c r="BQ901" i="1"/>
  <c r="BT901" i="1"/>
  <c r="BW901" i="1"/>
  <c r="BZ901" i="1"/>
  <c r="CC901" i="1"/>
  <c r="CF901" i="1"/>
  <c r="CI901" i="1"/>
  <c r="CL901" i="1"/>
  <c r="CO901" i="1"/>
  <c r="CR901" i="1"/>
  <c r="CU901" i="1"/>
  <c r="CX901" i="1"/>
  <c r="DA901" i="1"/>
  <c r="DD901" i="1"/>
  <c r="DJ901" i="1"/>
  <c r="DM901" i="1"/>
  <c r="DP901" i="1"/>
  <c r="DS901" i="1"/>
  <c r="DV901" i="1"/>
  <c r="DY901" i="1"/>
  <c r="EB901" i="1"/>
  <c r="EH901" i="1"/>
  <c r="EK901" i="1"/>
  <c r="I943" i="1"/>
  <c r="L943" i="1"/>
  <c r="O943" i="1"/>
  <c r="R943" i="1"/>
  <c r="U943" i="1"/>
  <c r="X943" i="1"/>
  <c r="AA943" i="1"/>
  <c r="AD943" i="1"/>
  <c r="AG943" i="1"/>
  <c r="AJ943" i="1"/>
  <c r="AM943" i="1"/>
  <c r="AP943" i="1"/>
  <c r="AS943" i="1"/>
  <c r="AV943" i="1"/>
  <c r="AY943" i="1"/>
  <c r="BB943" i="1"/>
  <c r="BE943" i="1"/>
  <c r="BH943" i="1"/>
  <c r="BK943" i="1"/>
  <c r="BN943" i="1"/>
  <c r="BQ943" i="1"/>
  <c r="BT943" i="1"/>
  <c r="BW943" i="1"/>
  <c r="BZ943" i="1"/>
  <c r="CC943" i="1"/>
  <c r="CF943" i="1"/>
  <c r="CI943" i="1"/>
  <c r="CL943" i="1"/>
  <c r="CO943" i="1"/>
  <c r="CR943" i="1"/>
  <c r="CU943" i="1"/>
  <c r="CX943" i="1"/>
  <c r="DA943" i="1"/>
  <c r="DD943" i="1"/>
  <c r="DJ943" i="1"/>
  <c r="DM943" i="1"/>
  <c r="DP943" i="1"/>
  <c r="DS943" i="1"/>
  <c r="DV943" i="1"/>
  <c r="DY943" i="1"/>
  <c r="EB943" i="1"/>
  <c r="EH943" i="1"/>
  <c r="EK943" i="1"/>
  <c r="I919" i="1"/>
  <c r="L919" i="1"/>
  <c r="O919" i="1"/>
  <c r="R919" i="1"/>
  <c r="U919" i="1"/>
  <c r="X919" i="1"/>
  <c r="AA919" i="1"/>
  <c r="AD919" i="1"/>
  <c r="AG919" i="1"/>
  <c r="AJ919" i="1"/>
  <c r="AM919" i="1"/>
  <c r="AP919" i="1"/>
  <c r="AS919" i="1"/>
  <c r="AV919" i="1"/>
  <c r="AY919" i="1"/>
  <c r="BB919" i="1"/>
  <c r="BE919" i="1"/>
  <c r="BH919" i="1"/>
  <c r="BK919" i="1"/>
  <c r="BN919" i="1"/>
  <c r="BQ919" i="1"/>
  <c r="BT919" i="1"/>
  <c r="BW919" i="1"/>
  <c r="BZ919" i="1"/>
  <c r="CC919" i="1"/>
  <c r="CF919" i="1"/>
  <c r="CI919" i="1"/>
  <c r="CL919" i="1"/>
  <c r="CO919" i="1"/>
  <c r="CR919" i="1"/>
  <c r="CU919" i="1"/>
  <c r="CX919" i="1"/>
  <c r="DA919" i="1"/>
  <c r="DD919" i="1"/>
  <c r="DJ919" i="1"/>
  <c r="DM919" i="1"/>
  <c r="DP919" i="1"/>
  <c r="DS919" i="1"/>
  <c r="DV919" i="1"/>
  <c r="DY919" i="1"/>
  <c r="EB919" i="1"/>
  <c r="EH919" i="1"/>
  <c r="EK919" i="1"/>
  <c r="I905" i="1"/>
  <c r="L905" i="1"/>
  <c r="O905" i="1"/>
  <c r="R905" i="1"/>
  <c r="U905" i="1"/>
  <c r="X905" i="1"/>
  <c r="AA905" i="1"/>
  <c r="AD905" i="1"/>
  <c r="AG905" i="1"/>
  <c r="AJ905" i="1"/>
  <c r="AM905" i="1"/>
  <c r="AP905" i="1"/>
  <c r="AS905" i="1"/>
  <c r="AV905" i="1"/>
  <c r="AY905" i="1"/>
  <c r="BB905" i="1"/>
  <c r="BE905" i="1"/>
  <c r="BH905" i="1"/>
  <c r="BK905" i="1"/>
  <c r="BN905" i="1"/>
  <c r="BQ905" i="1"/>
  <c r="BT905" i="1"/>
  <c r="BW905" i="1"/>
  <c r="BZ905" i="1"/>
  <c r="CC905" i="1"/>
  <c r="CF905" i="1"/>
  <c r="CI905" i="1"/>
  <c r="CL905" i="1"/>
  <c r="CO905" i="1"/>
  <c r="CR905" i="1"/>
  <c r="CU905" i="1"/>
  <c r="CX905" i="1"/>
  <c r="DA905" i="1"/>
  <c r="DD905" i="1"/>
  <c r="DJ905" i="1"/>
  <c r="DM905" i="1"/>
  <c r="DP905" i="1"/>
  <c r="DS905" i="1"/>
  <c r="DV905" i="1"/>
  <c r="DY905" i="1"/>
  <c r="EB905" i="1"/>
  <c r="EH905" i="1"/>
  <c r="EK905" i="1"/>
  <c r="I944" i="1"/>
  <c r="L944" i="1"/>
  <c r="O944" i="1"/>
  <c r="R944" i="1"/>
  <c r="U944" i="1"/>
  <c r="X944" i="1"/>
  <c r="AA944" i="1"/>
  <c r="AD944" i="1"/>
  <c r="AG944" i="1"/>
  <c r="AJ944" i="1"/>
  <c r="AM944" i="1"/>
  <c r="AP944" i="1"/>
  <c r="AS944" i="1"/>
  <c r="AV944" i="1"/>
  <c r="AY944" i="1"/>
  <c r="BB944" i="1"/>
  <c r="BE944" i="1"/>
  <c r="BH944" i="1"/>
  <c r="BK944" i="1"/>
  <c r="BN944" i="1"/>
  <c r="BQ944" i="1"/>
  <c r="BT944" i="1"/>
  <c r="BW944" i="1"/>
  <c r="BZ944" i="1"/>
  <c r="CC944" i="1"/>
  <c r="CF944" i="1"/>
  <c r="CI944" i="1"/>
  <c r="CL944" i="1"/>
  <c r="CO944" i="1"/>
  <c r="CR944" i="1"/>
  <c r="CU944" i="1"/>
  <c r="CX944" i="1"/>
  <c r="DA944" i="1"/>
  <c r="DD944" i="1"/>
  <c r="DJ944" i="1"/>
  <c r="DM944" i="1"/>
  <c r="DP944" i="1"/>
  <c r="DS944" i="1"/>
  <c r="DV944" i="1"/>
  <c r="DY944" i="1"/>
  <c r="EB944" i="1"/>
  <c r="EH944" i="1"/>
  <c r="EK944" i="1"/>
  <c r="I906" i="1"/>
  <c r="L906" i="1"/>
  <c r="O906" i="1"/>
  <c r="R906" i="1"/>
  <c r="U906" i="1"/>
  <c r="X906" i="1"/>
  <c r="AA906" i="1"/>
  <c r="AD906" i="1"/>
  <c r="AG906" i="1"/>
  <c r="AJ906" i="1"/>
  <c r="AM906" i="1"/>
  <c r="AP906" i="1"/>
  <c r="AS906" i="1"/>
  <c r="AV906" i="1"/>
  <c r="AY906" i="1"/>
  <c r="BB906" i="1"/>
  <c r="BE906" i="1"/>
  <c r="BH906" i="1"/>
  <c r="BK906" i="1"/>
  <c r="BN906" i="1"/>
  <c r="BQ906" i="1"/>
  <c r="BT906" i="1"/>
  <c r="BW906" i="1"/>
  <c r="BZ906" i="1"/>
  <c r="CC906" i="1"/>
  <c r="CF906" i="1"/>
  <c r="CI906" i="1"/>
  <c r="CL906" i="1"/>
  <c r="CO906" i="1"/>
  <c r="CR906" i="1"/>
  <c r="CU906" i="1"/>
  <c r="CX906" i="1"/>
  <c r="DA906" i="1"/>
  <c r="DD906" i="1"/>
  <c r="DJ906" i="1"/>
  <c r="DM906" i="1"/>
  <c r="DP906" i="1"/>
  <c r="DS906" i="1"/>
  <c r="DV906" i="1"/>
  <c r="DY906" i="1"/>
  <c r="EB906" i="1"/>
  <c r="EH906" i="1"/>
  <c r="EK906" i="1"/>
  <c r="I1195" i="1"/>
  <c r="L1195" i="1"/>
  <c r="O1195" i="1"/>
  <c r="R1195" i="1"/>
  <c r="U1195" i="1"/>
  <c r="X1195" i="1"/>
  <c r="AA1195" i="1"/>
  <c r="AD1195" i="1"/>
  <c r="AG1195" i="1"/>
  <c r="AJ1195" i="1"/>
  <c r="AM1195" i="1"/>
  <c r="AP1195" i="1"/>
  <c r="AS1195" i="1"/>
  <c r="AV1195" i="1"/>
  <c r="AY1195" i="1"/>
  <c r="BB1195" i="1"/>
  <c r="BE1195" i="1"/>
  <c r="BH1195" i="1"/>
  <c r="BK1195" i="1"/>
  <c r="BN1195" i="1"/>
  <c r="BQ1195" i="1"/>
  <c r="BT1195" i="1"/>
  <c r="BW1195" i="1"/>
  <c r="BZ1195" i="1"/>
  <c r="CC1195" i="1"/>
  <c r="CF1195" i="1"/>
  <c r="CI1195" i="1"/>
  <c r="CL1195" i="1"/>
  <c r="CO1195" i="1"/>
  <c r="CR1195" i="1"/>
  <c r="CU1195" i="1"/>
  <c r="CX1195" i="1"/>
  <c r="DA1195" i="1"/>
  <c r="DD1195" i="1"/>
  <c r="DJ1195" i="1"/>
  <c r="DM1195" i="1"/>
  <c r="DP1195" i="1"/>
  <c r="DS1195" i="1"/>
  <c r="DV1195" i="1"/>
  <c r="DY1195" i="1"/>
  <c r="EB1195" i="1"/>
  <c r="EH1195" i="1"/>
  <c r="EK1195" i="1"/>
  <c r="I1196" i="1"/>
  <c r="L1196" i="1"/>
  <c r="O1196" i="1"/>
  <c r="R1196" i="1"/>
  <c r="U1196" i="1"/>
  <c r="X1196" i="1"/>
  <c r="AA1196" i="1"/>
  <c r="AD1196" i="1"/>
  <c r="AG1196" i="1"/>
  <c r="AJ1196" i="1"/>
  <c r="AM1196" i="1"/>
  <c r="AP1196" i="1"/>
  <c r="AS1196" i="1"/>
  <c r="AV1196" i="1"/>
  <c r="AY1196" i="1"/>
  <c r="BB1196" i="1"/>
  <c r="BE1196" i="1"/>
  <c r="BH1196" i="1"/>
  <c r="BK1196" i="1"/>
  <c r="BN1196" i="1"/>
  <c r="BQ1196" i="1"/>
  <c r="BT1196" i="1"/>
  <c r="BW1196" i="1"/>
  <c r="BZ1196" i="1"/>
  <c r="CC1196" i="1"/>
  <c r="CF1196" i="1"/>
  <c r="CI1196" i="1"/>
  <c r="CL1196" i="1"/>
  <c r="CO1196" i="1"/>
  <c r="CR1196" i="1"/>
  <c r="CU1196" i="1"/>
  <c r="CX1196" i="1"/>
  <c r="DA1196" i="1"/>
  <c r="DD1196" i="1"/>
  <c r="DJ1196" i="1"/>
  <c r="DM1196" i="1"/>
  <c r="DP1196" i="1"/>
  <c r="DS1196" i="1"/>
  <c r="DV1196" i="1"/>
  <c r="DY1196" i="1"/>
  <c r="EB1196" i="1"/>
  <c r="EH1196" i="1"/>
  <c r="EK1196" i="1"/>
  <c r="I1197" i="1"/>
  <c r="L1197" i="1"/>
  <c r="O1197" i="1"/>
  <c r="R1197" i="1"/>
  <c r="U1197" i="1"/>
  <c r="X1197" i="1"/>
  <c r="AA1197" i="1"/>
  <c r="AD1197" i="1"/>
  <c r="AG1197" i="1"/>
  <c r="AJ1197" i="1"/>
  <c r="AM1197" i="1"/>
  <c r="AP1197" i="1"/>
  <c r="AS1197" i="1"/>
  <c r="AV1197" i="1"/>
  <c r="AY1197" i="1"/>
  <c r="BB1197" i="1"/>
  <c r="BE1197" i="1"/>
  <c r="BH1197" i="1"/>
  <c r="BK1197" i="1"/>
  <c r="BN1197" i="1"/>
  <c r="BQ1197" i="1"/>
  <c r="BT1197" i="1"/>
  <c r="BW1197" i="1"/>
  <c r="BZ1197" i="1"/>
  <c r="CC1197" i="1"/>
  <c r="CF1197" i="1"/>
  <c r="CI1197" i="1"/>
  <c r="CL1197" i="1"/>
  <c r="CO1197" i="1"/>
  <c r="CR1197" i="1"/>
  <c r="CU1197" i="1"/>
  <c r="CX1197" i="1"/>
  <c r="DA1197" i="1"/>
  <c r="DD1197" i="1"/>
  <c r="DJ1197" i="1"/>
  <c r="DM1197" i="1"/>
  <c r="DP1197" i="1"/>
  <c r="DS1197" i="1"/>
  <c r="DV1197" i="1"/>
  <c r="DY1197" i="1"/>
  <c r="EB1197" i="1"/>
  <c r="EH1197" i="1"/>
  <c r="EK1197" i="1"/>
  <c r="I1198" i="1"/>
  <c r="L1198" i="1"/>
  <c r="O1198" i="1"/>
  <c r="R1198" i="1"/>
  <c r="U1198" i="1"/>
  <c r="X1198" i="1"/>
  <c r="AA1198" i="1"/>
  <c r="AD1198" i="1"/>
  <c r="AG1198" i="1"/>
  <c r="AJ1198" i="1"/>
  <c r="AM1198" i="1"/>
  <c r="AP1198" i="1"/>
  <c r="AS1198" i="1"/>
  <c r="AV1198" i="1"/>
  <c r="AY1198" i="1"/>
  <c r="BB1198" i="1"/>
  <c r="BE1198" i="1"/>
  <c r="BH1198" i="1"/>
  <c r="BK1198" i="1"/>
  <c r="BN1198" i="1"/>
  <c r="BQ1198" i="1"/>
  <c r="BT1198" i="1"/>
  <c r="BW1198" i="1"/>
  <c r="BZ1198" i="1"/>
  <c r="CC1198" i="1"/>
  <c r="CF1198" i="1"/>
  <c r="CI1198" i="1"/>
  <c r="CL1198" i="1"/>
  <c r="CO1198" i="1"/>
  <c r="CR1198" i="1"/>
  <c r="CU1198" i="1"/>
  <c r="CX1198" i="1"/>
  <c r="DA1198" i="1"/>
  <c r="DD1198" i="1"/>
  <c r="DJ1198" i="1"/>
  <c r="DM1198" i="1"/>
  <c r="DP1198" i="1"/>
  <c r="DS1198" i="1"/>
  <c r="DV1198" i="1"/>
  <c r="DY1198" i="1"/>
  <c r="EB1198" i="1"/>
  <c r="EH1198" i="1"/>
  <c r="EK1198" i="1"/>
  <c r="I1199" i="1"/>
  <c r="L1199" i="1"/>
  <c r="O1199" i="1"/>
  <c r="R1199" i="1"/>
  <c r="U1199" i="1"/>
  <c r="X1199" i="1"/>
  <c r="AA1199" i="1"/>
  <c r="AD1199" i="1"/>
  <c r="AG1199" i="1"/>
  <c r="AJ1199" i="1"/>
  <c r="AM1199" i="1"/>
  <c r="AP1199" i="1"/>
  <c r="AS1199" i="1"/>
  <c r="AV1199" i="1"/>
  <c r="AY1199" i="1"/>
  <c r="BB1199" i="1"/>
  <c r="BE1199" i="1"/>
  <c r="BH1199" i="1"/>
  <c r="BK1199" i="1"/>
  <c r="BN1199" i="1"/>
  <c r="BQ1199" i="1"/>
  <c r="BT1199" i="1"/>
  <c r="BW1199" i="1"/>
  <c r="BZ1199" i="1"/>
  <c r="CC1199" i="1"/>
  <c r="CF1199" i="1"/>
  <c r="CI1199" i="1"/>
  <c r="CL1199" i="1"/>
  <c r="CO1199" i="1"/>
  <c r="CR1199" i="1"/>
  <c r="CU1199" i="1"/>
  <c r="CX1199" i="1"/>
  <c r="DA1199" i="1"/>
  <c r="DD1199" i="1"/>
  <c r="DJ1199" i="1"/>
  <c r="DM1199" i="1"/>
  <c r="DP1199" i="1"/>
  <c r="DS1199" i="1"/>
  <c r="DV1199" i="1"/>
  <c r="DY1199" i="1"/>
  <c r="EB1199" i="1"/>
  <c r="EH1199" i="1"/>
  <c r="EK1199" i="1"/>
  <c r="I1200" i="1"/>
  <c r="L1200" i="1"/>
  <c r="O1200" i="1"/>
  <c r="R1200" i="1"/>
  <c r="U1200" i="1"/>
  <c r="X1200" i="1"/>
  <c r="AA1200" i="1"/>
  <c r="AD1200" i="1"/>
  <c r="AG1200" i="1"/>
  <c r="AJ1200" i="1"/>
  <c r="AM1200" i="1"/>
  <c r="AP1200" i="1"/>
  <c r="AS1200" i="1"/>
  <c r="AV1200" i="1"/>
  <c r="AY1200" i="1"/>
  <c r="BB1200" i="1"/>
  <c r="BE1200" i="1"/>
  <c r="BH1200" i="1"/>
  <c r="BK1200" i="1"/>
  <c r="BN1200" i="1"/>
  <c r="BQ1200" i="1"/>
  <c r="BT1200" i="1"/>
  <c r="BW1200" i="1"/>
  <c r="BZ1200" i="1"/>
  <c r="CC1200" i="1"/>
  <c r="CF1200" i="1"/>
  <c r="CI1200" i="1"/>
  <c r="CL1200" i="1"/>
  <c r="CO1200" i="1"/>
  <c r="CR1200" i="1"/>
  <c r="CU1200" i="1"/>
  <c r="CX1200" i="1"/>
  <c r="DA1200" i="1"/>
  <c r="DD1200" i="1"/>
  <c r="DJ1200" i="1"/>
  <c r="DM1200" i="1"/>
  <c r="DP1200" i="1"/>
  <c r="DS1200" i="1"/>
  <c r="DV1200" i="1"/>
  <c r="DY1200" i="1"/>
  <c r="EB1200" i="1"/>
  <c r="EH1200" i="1"/>
  <c r="EK1200" i="1"/>
  <c r="I1201" i="1"/>
  <c r="L1201" i="1"/>
  <c r="O1201" i="1"/>
  <c r="R1201" i="1"/>
  <c r="U1201" i="1"/>
  <c r="X1201" i="1"/>
  <c r="AA1201" i="1"/>
  <c r="AD1201" i="1"/>
  <c r="AG1201" i="1"/>
  <c r="AJ1201" i="1"/>
  <c r="AM1201" i="1"/>
  <c r="AP1201" i="1"/>
  <c r="AS1201" i="1"/>
  <c r="AV1201" i="1"/>
  <c r="AY1201" i="1"/>
  <c r="BB1201" i="1"/>
  <c r="BE1201" i="1"/>
  <c r="BH1201" i="1"/>
  <c r="BK1201" i="1"/>
  <c r="BN1201" i="1"/>
  <c r="BQ1201" i="1"/>
  <c r="BT1201" i="1"/>
  <c r="BW1201" i="1"/>
  <c r="BZ1201" i="1"/>
  <c r="CC1201" i="1"/>
  <c r="CF1201" i="1"/>
  <c r="CI1201" i="1"/>
  <c r="CL1201" i="1"/>
  <c r="CO1201" i="1"/>
  <c r="CR1201" i="1"/>
  <c r="CU1201" i="1"/>
  <c r="CX1201" i="1"/>
  <c r="DA1201" i="1"/>
  <c r="DD1201" i="1"/>
  <c r="DJ1201" i="1"/>
  <c r="DM1201" i="1"/>
  <c r="DP1201" i="1"/>
  <c r="DS1201" i="1"/>
  <c r="DV1201" i="1"/>
  <c r="DY1201" i="1"/>
  <c r="EB1201" i="1"/>
  <c r="EH1201" i="1"/>
  <c r="EK1201" i="1"/>
  <c r="I1202" i="1"/>
  <c r="L1202" i="1"/>
  <c r="O1202" i="1"/>
  <c r="R1202" i="1"/>
  <c r="U1202" i="1"/>
  <c r="X1202" i="1"/>
  <c r="AA1202" i="1"/>
  <c r="AD1202" i="1"/>
  <c r="AG1202" i="1"/>
  <c r="AJ1202" i="1"/>
  <c r="AM1202" i="1"/>
  <c r="AP1202" i="1"/>
  <c r="AS1202" i="1"/>
  <c r="AV1202" i="1"/>
  <c r="AY1202" i="1"/>
  <c r="BB1202" i="1"/>
  <c r="BE1202" i="1"/>
  <c r="BH1202" i="1"/>
  <c r="BK1202" i="1"/>
  <c r="BN1202" i="1"/>
  <c r="BQ1202" i="1"/>
  <c r="BT1202" i="1"/>
  <c r="BW1202" i="1"/>
  <c r="BZ1202" i="1"/>
  <c r="CC1202" i="1"/>
  <c r="CF1202" i="1"/>
  <c r="CI1202" i="1"/>
  <c r="CL1202" i="1"/>
  <c r="CO1202" i="1"/>
  <c r="CR1202" i="1"/>
  <c r="CU1202" i="1"/>
  <c r="CX1202" i="1"/>
  <c r="DA1202" i="1"/>
  <c r="DD1202" i="1"/>
  <c r="DJ1202" i="1"/>
  <c r="DM1202" i="1"/>
  <c r="DP1202" i="1"/>
  <c r="DS1202" i="1"/>
  <c r="DV1202" i="1"/>
  <c r="DY1202" i="1"/>
  <c r="EB1202" i="1"/>
  <c r="EH1202" i="1"/>
  <c r="EK1202" i="1"/>
  <c r="I945" i="1"/>
  <c r="L945" i="1"/>
  <c r="O945" i="1"/>
  <c r="R945" i="1"/>
  <c r="U945" i="1"/>
  <c r="X945" i="1"/>
  <c r="AA945" i="1"/>
  <c r="AD945" i="1"/>
  <c r="AG945" i="1"/>
  <c r="AJ945" i="1"/>
  <c r="AM945" i="1"/>
  <c r="AP945" i="1"/>
  <c r="AS945" i="1"/>
  <c r="AV945" i="1"/>
  <c r="AY945" i="1"/>
  <c r="BB945" i="1"/>
  <c r="BE945" i="1"/>
  <c r="BH945" i="1"/>
  <c r="BK945" i="1"/>
  <c r="BN945" i="1"/>
  <c r="BQ945" i="1"/>
  <c r="BT945" i="1"/>
  <c r="BW945" i="1"/>
  <c r="BZ945" i="1"/>
  <c r="CC945" i="1"/>
  <c r="CF945" i="1"/>
  <c r="CI945" i="1"/>
  <c r="CL945" i="1"/>
  <c r="CO945" i="1"/>
  <c r="CR945" i="1"/>
  <c r="CU945" i="1"/>
  <c r="CX945" i="1"/>
  <c r="DA945" i="1"/>
  <c r="DD945" i="1"/>
  <c r="DJ945" i="1"/>
  <c r="DM945" i="1"/>
  <c r="DP945" i="1"/>
  <c r="DS945" i="1"/>
  <c r="DV945" i="1"/>
  <c r="DY945" i="1"/>
  <c r="EB945" i="1"/>
  <c r="EH945" i="1"/>
  <c r="EK945" i="1"/>
  <c r="I1203" i="1"/>
  <c r="L1203" i="1"/>
  <c r="O1203" i="1"/>
  <c r="R1203" i="1"/>
  <c r="U1203" i="1"/>
  <c r="X1203" i="1"/>
  <c r="AA1203" i="1"/>
  <c r="AD1203" i="1"/>
  <c r="AG1203" i="1"/>
  <c r="AJ1203" i="1"/>
  <c r="AM1203" i="1"/>
  <c r="AP1203" i="1"/>
  <c r="AS1203" i="1"/>
  <c r="AV1203" i="1"/>
  <c r="AY1203" i="1"/>
  <c r="BB1203" i="1"/>
  <c r="BE1203" i="1"/>
  <c r="BH1203" i="1"/>
  <c r="BK1203" i="1"/>
  <c r="BN1203" i="1"/>
  <c r="BQ1203" i="1"/>
  <c r="BT1203" i="1"/>
  <c r="BW1203" i="1"/>
  <c r="BZ1203" i="1"/>
  <c r="CC1203" i="1"/>
  <c r="CF1203" i="1"/>
  <c r="CI1203" i="1"/>
  <c r="CL1203" i="1"/>
  <c r="CO1203" i="1"/>
  <c r="CR1203" i="1"/>
  <c r="CU1203" i="1"/>
  <c r="CX1203" i="1"/>
  <c r="DA1203" i="1"/>
  <c r="DD1203" i="1"/>
  <c r="DJ1203" i="1"/>
  <c r="DM1203" i="1"/>
  <c r="DP1203" i="1"/>
  <c r="DS1203" i="1"/>
  <c r="DV1203" i="1"/>
  <c r="DY1203" i="1"/>
  <c r="EB1203" i="1"/>
  <c r="EH1203" i="1"/>
  <c r="EK1203" i="1"/>
  <c r="I1204" i="1"/>
  <c r="L1204" i="1"/>
  <c r="O1204" i="1"/>
  <c r="R1204" i="1"/>
  <c r="U1204" i="1"/>
  <c r="X1204" i="1"/>
  <c r="AA1204" i="1"/>
  <c r="AD1204" i="1"/>
  <c r="AG1204" i="1"/>
  <c r="AJ1204" i="1"/>
  <c r="AM1204" i="1"/>
  <c r="AP1204" i="1"/>
  <c r="AS1204" i="1"/>
  <c r="AV1204" i="1"/>
  <c r="AY1204" i="1"/>
  <c r="BB1204" i="1"/>
  <c r="BE1204" i="1"/>
  <c r="BH1204" i="1"/>
  <c r="BK1204" i="1"/>
  <c r="BN1204" i="1"/>
  <c r="BQ1204" i="1"/>
  <c r="BT1204" i="1"/>
  <c r="BW1204" i="1"/>
  <c r="BZ1204" i="1"/>
  <c r="CC1204" i="1"/>
  <c r="CF1204" i="1"/>
  <c r="CI1204" i="1"/>
  <c r="CL1204" i="1"/>
  <c r="CO1204" i="1"/>
  <c r="CR1204" i="1"/>
  <c r="CU1204" i="1"/>
  <c r="CX1204" i="1"/>
  <c r="DA1204" i="1"/>
  <c r="DD1204" i="1"/>
  <c r="DJ1204" i="1"/>
  <c r="DM1204" i="1"/>
  <c r="DP1204" i="1"/>
  <c r="DS1204" i="1"/>
  <c r="DV1204" i="1"/>
  <c r="DY1204" i="1"/>
  <c r="EB1204" i="1"/>
  <c r="EH1204" i="1"/>
  <c r="EK1204" i="1"/>
  <c r="I795" i="1"/>
  <c r="L795" i="1"/>
  <c r="O795" i="1"/>
  <c r="R795" i="1"/>
  <c r="U795" i="1"/>
  <c r="X795" i="1"/>
  <c r="AA795" i="1"/>
  <c r="AD795" i="1"/>
  <c r="AG795" i="1"/>
  <c r="AJ795" i="1"/>
  <c r="AM795" i="1"/>
  <c r="AP795" i="1"/>
  <c r="AS795" i="1"/>
  <c r="AV795" i="1"/>
  <c r="AY795" i="1"/>
  <c r="BB795" i="1"/>
  <c r="BE795" i="1"/>
  <c r="BH795" i="1"/>
  <c r="BK795" i="1"/>
  <c r="BN795" i="1"/>
  <c r="BQ795" i="1"/>
  <c r="BT795" i="1"/>
  <c r="BW795" i="1"/>
  <c r="BZ795" i="1"/>
  <c r="CC795" i="1"/>
  <c r="CF795" i="1"/>
  <c r="CI795" i="1"/>
  <c r="CL795" i="1"/>
  <c r="CO795" i="1"/>
  <c r="CR795" i="1"/>
  <c r="CU795" i="1"/>
  <c r="CX795" i="1"/>
  <c r="DA795" i="1"/>
  <c r="DD795" i="1"/>
  <c r="DJ795" i="1"/>
  <c r="DM795" i="1"/>
  <c r="DP795" i="1"/>
  <c r="DS795" i="1"/>
  <c r="DV795" i="1"/>
  <c r="DY795" i="1"/>
  <c r="EB795" i="1"/>
  <c r="EH795" i="1"/>
  <c r="EK795" i="1"/>
  <c r="I1205" i="1"/>
  <c r="L1205" i="1"/>
  <c r="O1205" i="1"/>
  <c r="R1205" i="1"/>
  <c r="U1205" i="1"/>
  <c r="X1205" i="1"/>
  <c r="AA1205" i="1"/>
  <c r="AD1205" i="1"/>
  <c r="AG1205" i="1"/>
  <c r="AJ1205" i="1"/>
  <c r="AM1205" i="1"/>
  <c r="AP1205" i="1"/>
  <c r="AS1205" i="1"/>
  <c r="AV1205" i="1"/>
  <c r="AY1205" i="1"/>
  <c r="BB1205" i="1"/>
  <c r="BE1205" i="1"/>
  <c r="BH1205" i="1"/>
  <c r="BK1205" i="1"/>
  <c r="BN1205" i="1"/>
  <c r="BQ1205" i="1"/>
  <c r="BT1205" i="1"/>
  <c r="BW1205" i="1"/>
  <c r="BZ1205" i="1"/>
  <c r="CC1205" i="1"/>
  <c r="CF1205" i="1"/>
  <c r="CI1205" i="1"/>
  <c r="CL1205" i="1"/>
  <c r="CO1205" i="1"/>
  <c r="CR1205" i="1"/>
  <c r="CU1205" i="1"/>
  <c r="CX1205" i="1"/>
  <c r="DA1205" i="1"/>
  <c r="DD1205" i="1"/>
  <c r="DJ1205" i="1"/>
  <c r="DM1205" i="1"/>
  <c r="DP1205" i="1"/>
  <c r="DS1205" i="1"/>
  <c r="DV1205" i="1"/>
  <c r="DY1205" i="1"/>
  <c r="EB1205" i="1"/>
  <c r="EH1205" i="1"/>
  <c r="EK1205" i="1"/>
  <c r="I1206" i="1"/>
  <c r="L1206" i="1"/>
  <c r="O1206" i="1"/>
  <c r="R1206" i="1"/>
  <c r="U1206" i="1"/>
  <c r="X1206" i="1"/>
  <c r="AA1206" i="1"/>
  <c r="AD1206" i="1"/>
  <c r="AG1206" i="1"/>
  <c r="AJ1206" i="1"/>
  <c r="AM1206" i="1"/>
  <c r="AP1206" i="1"/>
  <c r="AS1206" i="1"/>
  <c r="AV1206" i="1"/>
  <c r="AY1206" i="1"/>
  <c r="BB1206" i="1"/>
  <c r="BE1206" i="1"/>
  <c r="BH1206" i="1"/>
  <c r="BK1206" i="1"/>
  <c r="BN1206" i="1"/>
  <c r="BQ1206" i="1"/>
  <c r="BT1206" i="1"/>
  <c r="BW1206" i="1"/>
  <c r="BZ1206" i="1"/>
  <c r="CC1206" i="1"/>
  <c r="CF1206" i="1"/>
  <c r="CI1206" i="1"/>
  <c r="CL1206" i="1"/>
  <c r="CO1206" i="1"/>
  <c r="CR1206" i="1"/>
  <c r="CU1206" i="1"/>
  <c r="CX1206" i="1"/>
  <c r="DA1206" i="1"/>
  <c r="DD1206" i="1"/>
  <c r="DJ1206" i="1"/>
  <c r="DM1206" i="1"/>
  <c r="DP1206" i="1"/>
  <c r="DS1206" i="1"/>
  <c r="DV1206" i="1"/>
  <c r="DY1206" i="1"/>
  <c r="EB1206" i="1"/>
  <c r="EH1206" i="1"/>
  <c r="EK1206" i="1"/>
  <c r="I1207" i="1"/>
  <c r="L1207" i="1"/>
  <c r="O1207" i="1"/>
  <c r="R1207" i="1"/>
  <c r="U1207" i="1"/>
  <c r="X1207" i="1"/>
  <c r="AA1207" i="1"/>
  <c r="AD1207" i="1"/>
  <c r="AG1207" i="1"/>
  <c r="AJ1207" i="1"/>
  <c r="AM1207" i="1"/>
  <c r="AP1207" i="1"/>
  <c r="AS1207" i="1"/>
  <c r="AV1207" i="1"/>
  <c r="AY1207" i="1"/>
  <c r="BB1207" i="1"/>
  <c r="BE1207" i="1"/>
  <c r="BH1207" i="1"/>
  <c r="BK1207" i="1"/>
  <c r="BN1207" i="1"/>
  <c r="BQ1207" i="1"/>
  <c r="BT1207" i="1"/>
  <c r="BW1207" i="1"/>
  <c r="BZ1207" i="1"/>
  <c r="CC1207" i="1"/>
  <c r="CF1207" i="1"/>
  <c r="CI1207" i="1"/>
  <c r="CL1207" i="1"/>
  <c r="CO1207" i="1"/>
  <c r="CR1207" i="1"/>
  <c r="CU1207" i="1"/>
  <c r="CX1207" i="1"/>
  <c r="DA1207" i="1"/>
  <c r="DD1207" i="1"/>
  <c r="DJ1207" i="1"/>
  <c r="DM1207" i="1"/>
  <c r="DP1207" i="1"/>
  <c r="DS1207" i="1"/>
  <c r="DV1207" i="1"/>
  <c r="DY1207" i="1"/>
  <c r="EB1207" i="1"/>
  <c r="EH1207" i="1"/>
  <c r="EK1207" i="1"/>
  <c r="I946" i="1"/>
  <c r="L946" i="1"/>
  <c r="O946" i="1"/>
  <c r="R946" i="1"/>
  <c r="U946" i="1"/>
  <c r="X946" i="1"/>
  <c r="AA946" i="1"/>
  <c r="AD946" i="1"/>
  <c r="AG946" i="1"/>
  <c r="AJ946" i="1"/>
  <c r="AM946" i="1"/>
  <c r="AP946" i="1"/>
  <c r="AS946" i="1"/>
  <c r="AV946" i="1"/>
  <c r="AY946" i="1"/>
  <c r="BB946" i="1"/>
  <c r="BE946" i="1"/>
  <c r="BH946" i="1"/>
  <c r="BK946" i="1"/>
  <c r="BN946" i="1"/>
  <c r="BQ946" i="1"/>
  <c r="BT946" i="1"/>
  <c r="BW946" i="1"/>
  <c r="BZ946" i="1"/>
  <c r="CC946" i="1"/>
  <c r="CF946" i="1"/>
  <c r="CI946" i="1"/>
  <c r="CL946" i="1"/>
  <c r="CO946" i="1"/>
  <c r="CR946" i="1"/>
  <c r="CU946" i="1"/>
  <c r="CX946" i="1"/>
  <c r="DA946" i="1"/>
  <c r="DD946" i="1"/>
  <c r="DJ946" i="1"/>
  <c r="DM946" i="1"/>
  <c r="DP946" i="1"/>
  <c r="DS946" i="1"/>
  <c r="DV946" i="1"/>
  <c r="DY946" i="1"/>
  <c r="EB946" i="1"/>
  <c r="EH946" i="1"/>
  <c r="EK946" i="1"/>
  <c r="I1208" i="1"/>
  <c r="L1208" i="1"/>
  <c r="O1208" i="1"/>
  <c r="R1208" i="1"/>
  <c r="U1208" i="1"/>
  <c r="X1208" i="1"/>
  <c r="AA1208" i="1"/>
  <c r="AD1208" i="1"/>
  <c r="AG1208" i="1"/>
  <c r="AJ1208" i="1"/>
  <c r="AM1208" i="1"/>
  <c r="AP1208" i="1"/>
  <c r="AS1208" i="1"/>
  <c r="AV1208" i="1"/>
  <c r="AY1208" i="1"/>
  <c r="BB1208" i="1"/>
  <c r="BE1208" i="1"/>
  <c r="BH1208" i="1"/>
  <c r="BK1208" i="1"/>
  <c r="BN1208" i="1"/>
  <c r="BQ1208" i="1"/>
  <c r="BT1208" i="1"/>
  <c r="BW1208" i="1"/>
  <c r="BZ1208" i="1"/>
  <c r="CC1208" i="1"/>
  <c r="CF1208" i="1"/>
  <c r="CI1208" i="1"/>
  <c r="CL1208" i="1"/>
  <c r="CO1208" i="1"/>
  <c r="CR1208" i="1"/>
  <c r="CU1208" i="1"/>
  <c r="CX1208" i="1"/>
  <c r="DA1208" i="1"/>
  <c r="DD1208" i="1"/>
  <c r="DJ1208" i="1"/>
  <c r="DM1208" i="1"/>
  <c r="DP1208" i="1"/>
  <c r="DS1208" i="1"/>
  <c r="DV1208" i="1"/>
  <c r="DY1208" i="1"/>
  <c r="EB1208" i="1"/>
  <c r="EH1208" i="1"/>
  <c r="EK1208" i="1"/>
  <c r="I1209" i="1"/>
  <c r="L1209" i="1"/>
  <c r="O1209" i="1"/>
  <c r="R1209" i="1"/>
  <c r="U1209" i="1"/>
  <c r="X1209" i="1"/>
  <c r="AA1209" i="1"/>
  <c r="AD1209" i="1"/>
  <c r="AG1209" i="1"/>
  <c r="AJ1209" i="1"/>
  <c r="AM1209" i="1"/>
  <c r="AP1209" i="1"/>
  <c r="AS1209" i="1"/>
  <c r="AV1209" i="1"/>
  <c r="AY1209" i="1"/>
  <c r="BB1209" i="1"/>
  <c r="BE1209" i="1"/>
  <c r="BH1209" i="1"/>
  <c r="BK1209" i="1"/>
  <c r="BN1209" i="1"/>
  <c r="BQ1209" i="1"/>
  <c r="BT1209" i="1"/>
  <c r="BW1209" i="1"/>
  <c r="BZ1209" i="1"/>
  <c r="CC1209" i="1"/>
  <c r="CF1209" i="1"/>
  <c r="CI1209" i="1"/>
  <c r="CL1209" i="1"/>
  <c r="CO1209" i="1"/>
  <c r="CR1209" i="1"/>
  <c r="CU1209" i="1"/>
  <c r="CX1209" i="1"/>
  <c r="DA1209" i="1"/>
  <c r="DD1209" i="1"/>
  <c r="DJ1209" i="1"/>
  <c r="DM1209" i="1"/>
  <c r="DP1209" i="1"/>
  <c r="DS1209" i="1"/>
  <c r="DV1209" i="1"/>
  <c r="DY1209" i="1"/>
  <c r="EB1209" i="1"/>
  <c r="EH1209" i="1"/>
  <c r="EK1209" i="1"/>
  <c r="I1210" i="1"/>
  <c r="L1210" i="1"/>
  <c r="O1210" i="1"/>
  <c r="R1210" i="1"/>
  <c r="U1210" i="1"/>
  <c r="X1210" i="1"/>
  <c r="AA1210" i="1"/>
  <c r="AD1210" i="1"/>
  <c r="AG1210" i="1"/>
  <c r="AJ1210" i="1"/>
  <c r="AM1210" i="1"/>
  <c r="AP1210" i="1"/>
  <c r="AS1210" i="1"/>
  <c r="AV1210" i="1"/>
  <c r="AY1210" i="1"/>
  <c r="BB1210" i="1"/>
  <c r="BE1210" i="1"/>
  <c r="BH1210" i="1"/>
  <c r="BK1210" i="1"/>
  <c r="BN1210" i="1"/>
  <c r="BQ1210" i="1"/>
  <c r="BT1210" i="1"/>
  <c r="BW1210" i="1"/>
  <c r="BZ1210" i="1"/>
  <c r="CC1210" i="1"/>
  <c r="CF1210" i="1"/>
  <c r="CI1210" i="1"/>
  <c r="CL1210" i="1"/>
  <c r="CO1210" i="1"/>
  <c r="CR1210" i="1"/>
  <c r="CU1210" i="1"/>
  <c r="CX1210" i="1"/>
  <c r="DA1210" i="1"/>
  <c r="DD1210" i="1"/>
  <c r="DJ1210" i="1"/>
  <c r="DM1210" i="1"/>
  <c r="DP1210" i="1"/>
  <c r="DS1210" i="1"/>
  <c r="DV1210" i="1"/>
  <c r="DY1210" i="1"/>
  <c r="EB1210" i="1"/>
  <c r="EH1210" i="1"/>
  <c r="EK1210" i="1"/>
  <c r="I1140" i="1"/>
  <c r="L1140" i="1"/>
  <c r="O1140" i="1"/>
  <c r="R1140" i="1"/>
  <c r="U1140" i="1"/>
  <c r="X1140" i="1"/>
  <c r="AA1140" i="1"/>
  <c r="AD1140" i="1"/>
  <c r="AG1140" i="1"/>
  <c r="AJ1140" i="1"/>
  <c r="AM1140" i="1"/>
  <c r="AP1140" i="1"/>
  <c r="AS1140" i="1"/>
  <c r="AV1140" i="1"/>
  <c r="AY1140" i="1"/>
  <c r="BE1140" i="1"/>
  <c r="BH1140" i="1"/>
  <c r="BK1140" i="1"/>
  <c r="BN1140" i="1"/>
  <c r="BQ1140" i="1"/>
  <c r="BT1140" i="1"/>
  <c r="BW1140" i="1"/>
  <c r="BZ1140" i="1"/>
  <c r="CC1140" i="1"/>
  <c r="CF1140" i="1"/>
  <c r="CI1140" i="1"/>
  <c r="CL1140" i="1"/>
  <c r="CO1140" i="1"/>
  <c r="CR1140" i="1"/>
  <c r="CU1140" i="1"/>
  <c r="CX1140" i="1"/>
  <c r="DA1140" i="1"/>
  <c r="DD1140" i="1"/>
  <c r="DJ1140" i="1"/>
  <c r="DM1140" i="1"/>
  <c r="DP1140" i="1"/>
  <c r="DS1140" i="1"/>
  <c r="DV1140" i="1"/>
  <c r="DY1140" i="1"/>
  <c r="EB1140" i="1"/>
  <c r="EH1140" i="1"/>
  <c r="EK1140" i="1"/>
  <c r="I947" i="1"/>
  <c r="L947" i="1"/>
  <c r="O947" i="1"/>
  <c r="R947" i="1"/>
  <c r="U947" i="1"/>
  <c r="X947" i="1"/>
  <c r="AA947" i="1"/>
  <c r="AD947" i="1"/>
  <c r="AG947" i="1"/>
  <c r="AJ947" i="1"/>
  <c r="AM947" i="1"/>
  <c r="AP947" i="1"/>
  <c r="AS947" i="1"/>
  <c r="AV947" i="1"/>
  <c r="AY947" i="1"/>
  <c r="BB947" i="1"/>
  <c r="BE947" i="1"/>
  <c r="BH947" i="1"/>
  <c r="BK947" i="1"/>
  <c r="BN947" i="1"/>
  <c r="BQ947" i="1"/>
  <c r="BT947" i="1"/>
  <c r="BW947" i="1"/>
  <c r="BZ947" i="1"/>
  <c r="CC947" i="1"/>
  <c r="CF947" i="1"/>
  <c r="CI947" i="1"/>
  <c r="CL947" i="1"/>
  <c r="CO947" i="1"/>
  <c r="CR947" i="1"/>
  <c r="CU947" i="1"/>
  <c r="CX947" i="1"/>
  <c r="DA947" i="1"/>
  <c r="DD947" i="1"/>
  <c r="DJ947" i="1"/>
  <c r="DM947" i="1"/>
  <c r="DP947" i="1"/>
  <c r="DS947" i="1"/>
  <c r="DV947" i="1"/>
  <c r="DY947" i="1"/>
  <c r="EB947" i="1"/>
  <c r="EH947" i="1"/>
  <c r="EK947" i="1"/>
  <c r="I948" i="1"/>
  <c r="L948" i="1"/>
  <c r="O948" i="1"/>
  <c r="R948" i="1"/>
  <c r="U948" i="1"/>
  <c r="X948" i="1"/>
  <c r="AA948" i="1"/>
  <c r="AD948" i="1"/>
  <c r="AG948" i="1"/>
  <c r="AJ948" i="1"/>
  <c r="AM948" i="1"/>
  <c r="AP948" i="1"/>
  <c r="AS948" i="1"/>
  <c r="AV948" i="1"/>
  <c r="AY948" i="1"/>
  <c r="BB948" i="1"/>
  <c r="BE948" i="1"/>
  <c r="BH948" i="1"/>
  <c r="BK948" i="1"/>
  <c r="BN948" i="1"/>
  <c r="BQ948" i="1"/>
  <c r="BT948" i="1"/>
  <c r="BW948" i="1"/>
  <c r="BZ948" i="1"/>
  <c r="CC948" i="1"/>
  <c r="CF948" i="1"/>
  <c r="CI948" i="1"/>
  <c r="CL948" i="1"/>
  <c r="CO948" i="1"/>
  <c r="CR948" i="1"/>
  <c r="CU948" i="1"/>
  <c r="CX948" i="1"/>
  <c r="DA948" i="1"/>
  <c r="DD948" i="1"/>
  <c r="DJ948" i="1"/>
  <c r="DM948" i="1"/>
  <c r="DP948" i="1"/>
  <c r="DS948" i="1"/>
  <c r="DV948" i="1"/>
  <c r="DY948" i="1"/>
  <c r="EB948" i="1"/>
  <c r="EH948" i="1"/>
  <c r="EK948" i="1"/>
  <c r="I949" i="1"/>
  <c r="L949" i="1"/>
  <c r="O949" i="1"/>
  <c r="R949" i="1"/>
  <c r="U949" i="1"/>
  <c r="X949" i="1"/>
  <c r="AA949" i="1"/>
  <c r="AD949" i="1"/>
  <c r="AG949" i="1"/>
  <c r="AJ949" i="1"/>
  <c r="AM949" i="1"/>
  <c r="AP949" i="1"/>
  <c r="AS949" i="1"/>
  <c r="AV949" i="1"/>
  <c r="AY949" i="1"/>
  <c r="BB949" i="1"/>
  <c r="BE949" i="1"/>
  <c r="BH949" i="1"/>
  <c r="BK949" i="1"/>
  <c r="BN949" i="1"/>
  <c r="BQ949" i="1"/>
  <c r="BT949" i="1"/>
  <c r="BW949" i="1"/>
  <c r="BZ949" i="1"/>
  <c r="CC949" i="1"/>
  <c r="CF949" i="1"/>
  <c r="CI949" i="1"/>
  <c r="CL949" i="1"/>
  <c r="CO949" i="1"/>
  <c r="CR949" i="1"/>
  <c r="CU949" i="1"/>
  <c r="CX949" i="1"/>
  <c r="DA949" i="1"/>
  <c r="DD949" i="1"/>
  <c r="DJ949" i="1"/>
  <c r="DM949" i="1"/>
  <c r="DP949" i="1"/>
  <c r="DS949" i="1"/>
  <c r="DV949" i="1"/>
  <c r="DY949" i="1"/>
  <c r="EB949" i="1"/>
  <c r="EH949" i="1"/>
  <c r="EK949" i="1"/>
  <c r="I950" i="1"/>
  <c r="L950" i="1"/>
  <c r="O950" i="1"/>
  <c r="R950" i="1"/>
  <c r="U950" i="1"/>
  <c r="X950" i="1"/>
  <c r="AA950" i="1"/>
  <c r="AD950" i="1"/>
  <c r="AG950" i="1"/>
  <c r="AJ950" i="1"/>
  <c r="AM950" i="1"/>
  <c r="AP950" i="1"/>
  <c r="AS950" i="1"/>
  <c r="AV950" i="1"/>
  <c r="AY950" i="1"/>
  <c r="BB950" i="1"/>
  <c r="BE950" i="1"/>
  <c r="BH950" i="1"/>
  <c r="BK950" i="1"/>
  <c r="BN950" i="1"/>
  <c r="BQ950" i="1"/>
  <c r="BT950" i="1"/>
  <c r="BW950" i="1"/>
  <c r="BZ950" i="1"/>
  <c r="CC950" i="1"/>
  <c r="CF950" i="1"/>
  <c r="CI950" i="1"/>
  <c r="CL950" i="1"/>
  <c r="CO950" i="1"/>
  <c r="CR950" i="1"/>
  <c r="CU950" i="1"/>
  <c r="CX950" i="1"/>
  <c r="DA950" i="1"/>
  <c r="DD950" i="1"/>
  <c r="DJ950" i="1"/>
  <c r="DM950" i="1"/>
  <c r="DP950" i="1"/>
  <c r="DS950" i="1"/>
  <c r="DV950" i="1"/>
  <c r="DY950" i="1"/>
  <c r="EB950" i="1"/>
  <c r="EH950" i="1"/>
  <c r="EK950" i="1"/>
  <c r="I951" i="1"/>
  <c r="L951" i="1"/>
  <c r="O951" i="1"/>
  <c r="R951" i="1"/>
  <c r="U951" i="1"/>
  <c r="X951" i="1"/>
  <c r="AA951" i="1"/>
  <c r="AD951" i="1"/>
  <c r="AG951" i="1"/>
  <c r="AJ951" i="1"/>
  <c r="AM951" i="1"/>
  <c r="AP951" i="1"/>
  <c r="AS951" i="1"/>
  <c r="AV951" i="1"/>
  <c r="AY951" i="1"/>
  <c r="BB951" i="1"/>
  <c r="BE951" i="1"/>
  <c r="BH951" i="1"/>
  <c r="BK951" i="1"/>
  <c r="BN951" i="1"/>
  <c r="BQ951" i="1"/>
  <c r="BT951" i="1"/>
  <c r="BW951" i="1"/>
  <c r="BZ951" i="1"/>
  <c r="CC951" i="1"/>
  <c r="CF951" i="1"/>
  <c r="CI951" i="1"/>
  <c r="CL951" i="1"/>
  <c r="CO951" i="1"/>
  <c r="CR951" i="1"/>
  <c r="CU951" i="1"/>
  <c r="CX951" i="1"/>
  <c r="DA951" i="1"/>
  <c r="DD951" i="1"/>
  <c r="DJ951" i="1"/>
  <c r="DM951" i="1"/>
  <c r="DP951" i="1"/>
  <c r="DS951" i="1"/>
  <c r="DV951" i="1"/>
  <c r="DY951" i="1"/>
  <c r="EB951" i="1"/>
  <c r="EH951" i="1"/>
  <c r="EK951" i="1"/>
  <c r="I952" i="1"/>
  <c r="L952" i="1"/>
  <c r="O952" i="1"/>
  <c r="R952" i="1"/>
  <c r="U952" i="1"/>
  <c r="X952" i="1"/>
  <c r="AA952" i="1"/>
  <c r="AD952" i="1"/>
  <c r="AG952" i="1"/>
  <c r="AJ952" i="1"/>
  <c r="AM952" i="1"/>
  <c r="AP952" i="1"/>
  <c r="AS952" i="1"/>
  <c r="AV952" i="1"/>
  <c r="AY952" i="1"/>
  <c r="BB952" i="1"/>
  <c r="BE952" i="1"/>
  <c r="BH952" i="1"/>
  <c r="BK952" i="1"/>
  <c r="BN952" i="1"/>
  <c r="BQ952" i="1"/>
  <c r="BT952" i="1"/>
  <c r="BW952" i="1"/>
  <c r="BZ952" i="1"/>
  <c r="CC952" i="1"/>
  <c r="CF952" i="1"/>
  <c r="CI952" i="1"/>
  <c r="CL952" i="1"/>
  <c r="CO952" i="1"/>
  <c r="CR952" i="1"/>
  <c r="CU952" i="1"/>
  <c r="CX952" i="1"/>
  <c r="DA952" i="1"/>
  <c r="DD952" i="1"/>
  <c r="DJ952" i="1"/>
  <c r="DM952" i="1"/>
  <c r="DP952" i="1"/>
  <c r="DS952" i="1"/>
  <c r="DV952" i="1"/>
  <c r="DY952" i="1"/>
  <c r="EB952" i="1"/>
  <c r="EH952" i="1"/>
  <c r="EK952" i="1"/>
  <c r="I953" i="1"/>
  <c r="L953" i="1"/>
  <c r="O953" i="1"/>
  <c r="R953" i="1"/>
  <c r="U953" i="1"/>
  <c r="X953" i="1"/>
  <c r="AA953" i="1"/>
  <c r="AD953" i="1"/>
  <c r="AG953" i="1"/>
  <c r="AJ953" i="1"/>
  <c r="AM953" i="1"/>
  <c r="AP953" i="1"/>
  <c r="AS953" i="1"/>
  <c r="AV953" i="1"/>
  <c r="AY953" i="1"/>
  <c r="BB953" i="1"/>
  <c r="BE953" i="1"/>
  <c r="BH953" i="1"/>
  <c r="BK953" i="1"/>
  <c r="BN953" i="1"/>
  <c r="BQ953" i="1"/>
  <c r="BT953" i="1"/>
  <c r="BW953" i="1"/>
  <c r="BZ953" i="1"/>
  <c r="CC953" i="1"/>
  <c r="CF953" i="1"/>
  <c r="CI953" i="1"/>
  <c r="CL953" i="1"/>
  <c r="CO953" i="1"/>
  <c r="CR953" i="1"/>
  <c r="CU953" i="1"/>
  <c r="CX953" i="1"/>
  <c r="DA953" i="1"/>
  <c r="DD953" i="1"/>
  <c r="DJ953" i="1"/>
  <c r="DM953" i="1"/>
  <c r="DP953" i="1"/>
  <c r="DS953" i="1"/>
  <c r="DV953" i="1"/>
  <c r="DY953" i="1"/>
  <c r="EB953" i="1"/>
  <c r="EH953" i="1"/>
  <c r="EK953" i="1"/>
  <c r="I564" i="1"/>
  <c r="L564" i="1"/>
  <c r="O564" i="1"/>
  <c r="R564" i="1"/>
  <c r="U564" i="1"/>
  <c r="X564" i="1"/>
  <c r="AA564" i="1"/>
  <c r="AD564" i="1"/>
  <c r="AG564" i="1"/>
  <c r="AJ564" i="1"/>
  <c r="AM564" i="1"/>
  <c r="AP564" i="1"/>
  <c r="AS564" i="1"/>
  <c r="AV564" i="1"/>
  <c r="AY564" i="1"/>
  <c r="BB564" i="1"/>
  <c r="BE564" i="1"/>
  <c r="BH564" i="1"/>
  <c r="BK564" i="1"/>
  <c r="BN564" i="1"/>
  <c r="BQ564" i="1"/>
  <c r="BT564" i="1"/>
  <c r="BW564" i="1"/>
  <c r="BZ564" i="1"/>
  <c r="CC564" i="1"/>
  <c r="CF564" i="1"/>
  <c r="CI564" i="1"/>
  <c r="CL564" i="1"/>
  <c r="CO564" i="1"/>
  <c r="CR564" i="1"/>
  <c r="CU564" i="1"/>
  <c r="CX564" i="1"/>
  <c r="DA564" i="1"/>
  <c r="DD564" i="1"/>
  <c r="DG564" i="1"/>
  <c r="DJ564" i="1"/>
  <c r="DM564" i="1"/>
  <c r="DP564" i="1"/>
  <c r="DS564" i="1"/>
  <c r="DV564" i="1"/>
  <c r="DY564" i="1"/>
  <c r="EB564" i="1"/>
  <c r="EH564" i="1"/>
  <c r="EK564" i="1"/>
  <c r="I689" i="1"/>
  <c r="O689" i="1"/>
  <c r="R689" i="1"/>
  <c r="U689" i="1"/>
  <c r="X689" i="1"/>
  <c r="AA689" i="1"/>
  <c r="AD689" i="1"/>
  <c r="AG689" i="1"/>
  <c r="AJ689" i="1"/>
  <c r="AM689" i="1"/>
  <c r="AP689" i="1"/>
  <c r="AS689" i="1"/>
  <c r="AV689" i="1"/>
  <c r="AY689" i="1"/>
  <c r="BB689" i="1"/>
  <c r="BE689" i="1"/>
  <c r="BH689" i="1"/>
  <c r="BK689" i="1"/>
  <c r="BN689" i="1"/>
  <c r="BQ689" i="1"/>
  <c r="BT689" i="1"/>
  <c r="BW689" i="1"/>
  <c r="BZ689" i="1"/>
  <c r="CC689" i="1"/>
  <c r="CF689" i="1"/>
  <c r="CI689" i="1"/>
  <c r="CL689" i="1"/>
  <c r="CO689" i="1"/>
  <c r="CR689" i="1"/>
  <c r="CU689" i="1"/>
  <c r="CX689" i="1"/>
  <c r="DA689" i="1"/>
  <c r="DD689" i="1"/>
  <c r="DG689" i="1"/>
  <c r="DJ689" i="1"/>
  <c r="DM689" i="1"/>
  <c r="DP689" i="1"/>
  <c r="DS689" i="1"/>
  <c r="DV689" i="1"/>
  <c r="DY689" i="1"/>
  <c r="EB689" i="1"/>
  <c r="EH689" i="1"/>
  <c r="EK689" i="1"/>
  <c r="I585" i="1"/>
  <c r="O585" i="1"/>
  <c r="R585" i="1"/>
  <c r="U585" i="1"/>
  <c r="X585" i="1"/>
  <c r="AA585" i="1"/>
  <c r="AD585" i="1"/>
  <c r="AG585" i="1"/>
  <c r="AJ585" i="1"/>
  <c r="AM585" i="1"/>
  <c r="AP585" i="1"/>
  <c r="AS585" i="1"/>
  <c r="AV585" i="1"/>
  <c r="AY585" i="1"/>
  <c r="BB585" i="1"/>
  <c r="BE585" i="1"/>
  <c r="BH585" i="1"/>
  <c r="BK585" i="1"/>
  <c r="BN585" i="1"/>
  <c r="BQ585" i="1"/>
  <c r="BT585" i="1"/>
  <c r="BW585" i="1"/>
  <c r="BZ585" i="1"/>
  <c r="CC585" i="1"/>
  <c r="CF585" i="1"/>
  <c r="CI585" i="1"/>
  <c r="CL585" i="1"/>
  <c r="CO585" i="1"/>
  <c r="CR585" i="1"/>
  <c r="CU585" i="1"/>
  <c r="CX585" i="1"/>
  <c r="DA585" i="1"/>
  <c r="DD585" i="1"/>
  <c r="DG585" i="1"/>
  <c r="DJ585" i="1"/>
  <c r="DM585" i="1"/>
  <c r="DP585" i="1"/>
  <c r="DS585" i="1"/>
  <c r="DV585" i="1"/>
  <c r="DY585" i="1"/>
  <c r="EB585" i="1"/>
  <c r="EH585" i="1"/>
  <c r="EK585" i="1"/>
  <c r="O796" i="1"/>
  <c r="R796" i="1"/>
  <c r="U796" i="1"/>
  <c r="X796" i="1"/>
  <c r="AA796" i="1"/>
  <c r="AD796" i="1"/>
  <c r="AG796" i="1"/>
  <c r="AJ796" i="1"/>
  <c r="AM796" i="1"/>
  <c r="AP796" i="1"/>
  <c r="AS796" i="1"/>
  <c r="AV796" i="1"/>
  <c r="AY796" i="1"/>
  <c r="BB796" i="1"/>
  <c r="BE796" i="1"/>
  <c r="BH796" i="1"/>
  <c r="BK796" i="1"/>
  <c r="BN796" i="1"/>
  <c r="BQ796" i="1"/>
  <c r="BT796" i="1"/>
  <c r="BW796" i="1"/>
  <c r="BZ796" i="1"/>
  <c r="CC796" i="1"/>
  <c r="CF796" i="1"/>
  <c r="CI796" i="1"/>
  <c r="CL796" i="1"/>
  <c r="CO796" i="1"/>
  <c r="CR796" i="1"/>
  <c r="CU796" i="1"/>
  <c r="CX796" i="1"/>
  <c r="DA796" i="1"/>
  <c r="DD796" i="1"/>
  <c r="DJ796" i="1"/>
  <c r="DM796" i="1"/>
  <c r="DP796" i="1"/>
  <c r="DS796" i="1"/>
  <c r="DV796" i="1"/>
  <c r="DY796" i="1"/>
  <c r="EB796" i="1"/>
  <c r="EH796" i="1"/>
  <c r="EK796" i="1"/>
  <c r="I815" i="1"/>
  <c r="L815" i="1"/>
  <c r="O815" i="1"/>
  <c r="R815" i="1"/>
  <c r="U815" i="1"/>
  <c r="X815" i="1"/>
  <c r="AA815" i="1"/>
  <c r="AD815" i="1"/>
  <c r="AG815" i="1"/>
  <c r="AJ815" i="1"/>
  <c r="AM815" i="1"/>
  <c r="AP815" i="1"/>
  <c r="AS815" i="1"/>
  <c r="AV815" i="1"/>
  <c r="AY815" i="1"/>
  <c r="BB815" i="1"/>
  <c r="BE815" i="1"/>
  <c r="BH815" i="1"/>
  <c r="BK815" i="1"/>
  <c r="BN815" i="1"/>
  <c r="BQ815" i="1"/>
  <c r="BT815" i="1"/>
  <c r="BW815" i="1"/>
  <c r="BZ815" i="1"/>
  <c r="CC815" i="1"/>
  <c r="CF815" i="1"/>
  <c r="CI815" i="1"/>
  <c r="CL815" i="1"/>
  <c r="CO815" i="1"/>
  <c r="CR815" i="1"/>
  <c r="CU815" i="1"/>
  <c r="CX815" i="1"/>
  <c r="DA815" i="1"/>
  <c r="DD815" i="1"/>
  <c r="DJ815" i="1"/>
  <c r="DM815" i="1"/>
  <c r="DP815" i="1"/>
  <c r="DS815" i="1"/>
  <c r="DV815" i="1"/>
  <c r="DY815" i="1"/>
  <c r="EB815" i="1"/>
  <c r="EH815" i="1"/>
  <c r="EK815" i="1"/>
  <c r="I1455" i="1"/>
  <c r="L1455" i="1"/>
  <c r="O1455" i="1"/>
  <c r="R1455" i="1"/>
  <c r="U1455" i="1"/>
  <c r="X1455" i="1"/>
  <c r="AA1455" i="1"/>
  <c r="AD1455" i="1"/>
  <c r="AG1455" i="1"/>
  <c r="AJ1455" i="1"/>
  <c r="AM1455" i="1"/>
  <c r="AP1455" i="1"/>
  <c r="AS1455" i="1"/>
  <c r="AV1455" i="1"/>
  <c r="AY1455" i="1"/>
  <c r="BB1455" i="1"/>
  <c r="BE1455" i="1"/>
  <c r="BH1455" i="1"/>
  <c r="BK1455" i="1"/>
  <c r="BN1455" i="1"/>
  <c r="BQ1455" i="1"/>
  <c r="BT1455" i="1"/>
  <c r="BW1455" i="1"/>
  <c r="BZ1455" i="1"/>
  <c r="CC1455" i="1"/>
  <c r="CF1455" i="1"/>
  <c r="CI1455" i="1"/>
  <c r="CL1455" i="1"/>
  <c r="CO1455" i="1"/>
  <c r="CR1455" i="1"/>
  <c r="CU1455" i="1"/>
  <c r="CX1455" i="1"/>
  <c r="DA1455" i="1"/>
  <c r="DD1455" i="1"/>
  <c r="DJ1455" i="1"/>
  <c r="DM1455" i="1"/>
  <c r="DP1455" i="1"/>
  <c r="DS1455" i="1"/>
  <c r="DV1455" i="1"/>
  <c r="DY1455" i="1"/>
  <c r="EB1455" i="1"/>
  <c r="EH1455" i="1"/>
  <c r="EK1455" i="1"/>
  <c r="I1456" i="1"/>
  <c r="L1456" i="1"/>
  <c r="O1456" i="1"/>
  <c r="R1456" i="1"/>
  <c r="U1456" i="1"/>
  <c r="X1456" i="1"/>
  <c r="AA1456" i="1"/>
  <c r="AD1456" i="1"/>
  <c r="AG1456" i="1"/>
  <c r="AJ1456" i="1"/>
  <c r="AM1456" i="1"/>
  <c r="AP1456" i="1"/>
  <c r="AS1456" i="1"/>
  <c r="AV1456" i="1"/>
  <c r="AY1456" i="1"/>
  <c r="BB1456" i="1"/>
  <c r="BE1456" i="1"/>
  <c r="BH1456" i="1"/>
  <c r="BK1456" i="1"/>
  <c r="BN1456" i="1"/>
  <c r="BQ1456" i="1"/>
  <c r="BT1456" i="1"/>
  <c r="BW1456" i="1"/>
  <c r="BZ1456" i="1"/>
  <c r="CC1456" i="1"/>
  <c r="CF1456" i="1"/>
  <c r="CI1456" i="1"/>
  <c r="CL1456" i="1"/>
  <c r="CO1456" i="1"/>
  <c r="CR1456" i="1"/>
  <c r="CU1456" i="1"/>
  <c r="CX1456" i="1"/>
  <c r="DA1456" i="1"/>
  <c r="DD1456" i="1"/>
  <c r="DJ1456" i="1"/>
  <c r="DM1456" i="1"/>
  <c r="DP1456" i="1"/>
  <c r="DS1456" i="1"/>
  <c r="DV1456" i="1"/>
  <c r="DY1456" i="1"/>
  <c r="EB1456" i="1"/>
  <c r="EH1456" i="1"/>
  <c r="EK1456" i="1"/>
  <c r="I980" i="1"/>
  <c r="L980" i="1"/>
  <c r="O980" i="1"/>
  <c r="R980" i="1"/>
  <c r="U980" i="1"/>
  <c r="X980" i="1"/>
  <c r="AA980" i="1"/>
  <c r="AD980" i="1"/>
  <c r="AG980" i="1"/>
  <c r="AJ980" i="1"/>
  <c r="AM980" i="1"/>
  <c r="AP980" i="1"/>
  <c r="AS980" i="1"/>
  <c r="AV980" i="1"/>
  <c r="AY980" i="1"/>
  <c r="BB980" i="1"/>
  <c r="BE980" i="1"/>
  <c r="BH980" i="1"/>
  <c r="BK980" i="1"/>
  <c r="BN980" i="1"/>
  <c r="BQ980" i="1"/>
  <c r="BT980" i="1"/>
  <c r="BW980" i="1"/>
  <c r="BZ980" i="1"/>
  <c r="CC980" i="1"/>
  <c r="CF980" i="1"/>
  <c r="CI980" i="1"/>
  <c r="CL980" i="1"/>
  <c r="CO980" i="1"/>
  <c r="CR980" i="1"/>
  <c r="CU980" i="1"/>
  <c r="CX980" i="1"/>
  <c r="DA980" i="1"/>
  <c r="DD980" i="1"/>
  <c r="DJ980" i="1"/>
  <c r="DM980" i="1"/>
  <c r="DP980" i="1"/>
  <c r="DS980" i="1"/>
  <c r="DV980" i="1"/>
  <c r="DY980" i="1"/>
  <c r="EB980" i="1"/>
  <c r="EH980" i="1"/>
  <c r="EK980" i="1"/>
  <c r="I981" i="1"/>
  <c r="L981" i="1"/>
  <c r="O981" i="1"/>
  <c r="R981" i="1"/>
  <c r="U981" i="1"/>
  <c r="X981" i="1"/>
  <c r="AA981" i="1"/>
  <c r="AD981" i="1"/>
  <c r="AG981" i="1"/>
  <c r="AJ981" i="1"/>
  <c r="AM981" i="1"/>
  <c r="AP981" i="1"/>
  <c r="AS981" i="1"/>
  <c r="AV981" i="1"/>
  <c r="AY981" i="1"/>
  <c r="BB981" i="1"/>
  <c r="BE981" i="1"/>
  <c r="BH981" i="1"/>
  <c r="BK981" i="1"/>
  <c r="BN981" i="1"/>
  <c r="BQ981" i="1"/>
  <c r="BT981" i="1"/>
  <c r="BW981" i="1"/>
  <c r="BZ981" i="1"/>
  <c r="CC981" i="1"/>
  <c r="CF981" i="1"/>
  <c r="CI981" i="1"/>
  <c r="CL981" i="1"/>
  <c r="CO981" i="1"/>
  <c r="CR981" i="1"/>
  <c r="CU981" i="1"/>
  <c r="CX981" i="1"/>
  <c r="DA981" i="1"/>
  <c r="DD981" i="1"/>
  <c r="DJ981" i="1"/>
  <c r="DM981" i="1"/>
  <c r="DP981" i="1"/>
  <c r="DS981" i="1"/>
  <c r="DV981" i="1"/>
  <c r="DY981" i="1"/>
  <c r="EB981" i="1"/>
  <c r="EH981" i="1"/>
  <c r="EK981" i="1"/>
  <c r="I1309" i="1"/>
  <c r="L1309" i="1"/>
  <c r="O1309" i="1"/>
  <c r="R1309" i="1"/>
  <c r="U1309" i="1"/>
  <c r="X1309" i="1"/>
  <c r="AA1309" i="1"/>
  <c r="AD1309" i="1"/>
  <c r="AG1309" i="1"/>
  <c r="AJ1309" i="1"/>
  <c r="AM1309" i="1"/>
  <c r="AP1309" i="1"/>
  <c r="AS1309" i="1"/>
  <c r="AV1309" i="1"/>
  <c r="AY1309" i="1"/>
  <c r="BB1309" i="1"/>
  <c r="BE1309" i="1"/>
  <c r="BH1309" i="1"/>
  <c r="BK1309" i="1"/>
  <c r="BN1309" i="1"/>
  <c r="BQ1309" i="1"/>
  <c r="BT1309" i="1"/>
  <c r="BW1309" i="1"/>
  <c r="BZ1309" i="1"/>
  <c r="CC1309" i="1"/>
  <c r="CF1309" i="1"/>
  <c r="CI1309" i="1"/>
  <c r="CL1309" i="1"/>
  <c r="CO1309" i="1"/>
  <c r="CR1309" i="1"/>
  <c r="CU1309" i="1"/>
  <c r="CX1309" i="1"/>
  <c r="DA1309" i="1"/>
  <c r="DD1309" i="1"/>
  <c r="DJ1309" i="1"/>
  <c r="DM1309" i="1"/>
  <c r="DP1309" i="1"/>
  <c r="DS1309" i="1"/>
  <c r="DV1309" i="1"/>
  <c r="DY1309" i="1"/>
  <c r="EB1309" i="1"/>
  <c r="EH1309" i="1"/>
  <c r="EK1309" i="1"/>
  <c r="I982" i="1"/>
  <c r="L982" i="1"/>
  <c r="O982" i="1"/>
  <c r="R982" i="1"/>
  <c r="U982" i="1"/>
  <c r="X982" i="1"/>
  <c r="AA982" i="1"/>
  <c r="AD982" i="1"/>
  <c r="AG982" i="1"/>
  <c r="AJ982" i="1"/>
  <c r="AM982" i="1"/>
  <c r="AP982" i="1"/>
  <c r="AS982" i="1"/>
  <c r="AV982" i="1"/>
  <c r="AY982" i="1"/>
  <c r="BB982" i="1"/>
  <c r="BE982" i="1"/>
  <c r="BH982" i="1"/>
  <c r="BK982" i="1"/>
  <c r="BN982" i="1"/>
  <c r="BQ982" i="1"/>
  <c r="BT982" i="1"/>
  <c r="BW982" i="1"/>
  <c r="BZ982" i="1"/>
  <c r="CC982" i="1"/>
  <c r="CF982" i="1"/>
  <c r="CI982" i="1"/>
  <c r="CL982" i="1"/>
  <c r="CO982" i="1"/>
  <c r="CR982" i="1"/>
  <c r="CU982" i="1"/>
  <c r="CX982" i="1"/>
  <c r="DA982" i="1"/>
  <c r="DD982" i="1"/>
  <c r="DJ982" i="1"/>
  <c r="DM982" i="1"/>
  <c r="DP982" i="1"/>
  <c r="DS982" i="1"/>
  <c r="DV982" i="1"/>
  <c r="DY982" i="1"/>
  <c r="EB982" i="1"/>
  <c r="EH982" i="1"/>
  <c r="EK982" i="1"/>
  <c r="I1334" i="1"/>
  <c r="L1334" i="1"/>
  <c r="O1334" i="1"/>
  <c r="R1334" i="1"/>
  <c r="U1334" i="1"/>
  <c r="X1334" i="1"/>
  <c r="AA1334" i="1"/>
  <c r="AD1334" i="1"/>
  <c r="AG1334" i="1"/>
  <c r="AJ1334" i="1"/>
  <c r="AM1334" i="1"/>
  <c r="AP1334" i="1"/>
  <c r="AS1334" i="1"/>
  <c r="AV1334" i="1"/>
  <c r="AY1334" i="1"/>
  <c r="BB1334" i="1"/>
  <c r="BE1334" i="1"/>
  <c r="BH1334" i="1"/>
  <c r="BK1334" i="1"/>
  <c r="BN1334" i="1"/>
  <c r="BQ1334" i="1"/>
  <c r="BT1334" i="1"/>
  <c r="BW1334" i="1"/>
  <c r="BZ1334" i="1"/>
  <c r="CC1334" i="1"/>
  <c r="CF1334" i="1"/>
  <c r="CI1334" i="1"/>
  <c r="CL1334" i="1"/>
  <c r="CO1334" i="1"/>
  <c r="CR1334" i="1"/>
  <c r="CU1334" i="1"/>
  <c r="CX1334" i="1"/>
  <c r="DA1334" i="1"/>
  <c r="DD1334" i="1"/>
  <c r="DJ1334" i="1"/>
  <c r="DM1334" i="1"/>
  <c r="DP1334" i="1"/>
  <c r="DS1334" i="1"/>
  <c r="DV1334" i="1"/>
  <c r="DY1334" i="1"/>
  <c r="EB1334" i="1"/>
  <c r="EH1334" i="1"/>
  <c r="EK1334" i="1"/>
  <c r="I1310" i="1"/>
  <c r="L1310" i="1"/>
  <c r="O1310" i="1"/>
  <c r="R1310" i="1"/>
  <c r="U1310" i="1"/>
  <c r="X1310" i="1"/>
  <c r="AA1310" i="1"/>
  <c r="AD1310" i="1"/>
  <c r="AG1310" i="1"/>
  <c r="AJ1310" i="1"/>
  <c r="AM1310" i="1"/>
  <c r="AP1310" i="1"/>
  <c r="AS1310" i="1"/>
  <c r="AV1310" i="1"/>
  <c r="AY1310" i="1"/>
  <c r="BB1310" i="1"/>
  <c r="BE1310" i="1"/>
  <c r="BH1310" i="1"/>
  <c r="BK1310" i="1"/>
  <c r="BN1310" i="1"/>
  <c r="BQ1310" i="1"/>
  <c r="BT1310" i="1"/>
  <c r="BW1310" i="1"/>
  <c r="BZ1310" i="1"/>
  <c r="CC1310" i="1"/>
  <c r="CF1310" i="1"/>
  <c r="CI1310" i="1"/>
  <c r="CL1310" i="1"/>
  <c r="CO1310" i="1"/>
  <c r="CR1310" i="1"/>
  <c r="CU1310" i="1"/>
  <c r="CX1310" i="1"/>
  <c r="DA1310" i="1"/>
  <c r="DD1310" i="1"/>
  <c r="DJ1310" i="1"/>
  <c r="DM1310" i="1"/>
  <c r="DP1310" i="1"/>
  <c r="DS1310" i="1"/>
  <c r="DV1310" i="1"/>
  <c r="DY1310" i="1"/>
  <c r="EB1310" i="1"/>
  <c r="EH1310" i="1"/>
  <c r="EK1310" i="1"/>
  <c r="I1335" i="1"/>
  <c r="L1335" i="1"/>
  <c r="O1335" i="1"/>
  <c r="R1335" i="1"/>
  <c r="U1335" i="1"/>
  <c r="X1335" i="1"/>
  <c r="AA1335" i="1"/>
  <c r="AD1335" i="1"/>
  <c r="AG1335" i="1"/>
  <c r="AJ1335" i="1"/>
  <c r="AM1335" i="1"/>
  <c r="AP1335" i="1"/>
  <c r="AS1335" i="1"/>
  <c r="AV1335" i="1"/>
  <c r="AY1335" i="1"/>
  <c r="BB1335" i="1"/>
  <c r="BE1335" i="1"/>
  <c r="BH1335" i="1"/>
  <c r="BK1335" i="1"/>
  <c r="BN1335" i="1"/>
  <c r="BQ1335" i="1"/>
  <c r="BT1335" i="1"/>
  <c r="BW1335" i="1"/>
  <c r="BZ1335" i="1"/>
  <c r="CC1335" i="1"/>
  <c r="CF1335" i="1"/>
  <c r="CI1335" i="1"/>
  <c r="CL1335" i="1"/>
  <c r="CO1335" i="1"/>
  <c r="CR1335" i="1"/>
  <c r="CU1335" i="1"/>
  <c r="CX1335" i="1"/>
  <c r="DA1335" i="1"/>
  <c r="DD1335" i="1"/>
  <c r="DJ1335" i="1"/>
  <c r="DM1335" i="1"/>
  <c r="DP1335" i="1"/>
  <c r="DS1335" i="1"/>
  <c r="DV1335" i="1"/>
  <c r="DY1335" i="1"/>
  <c r="EB1335" i="1"/>
  <c r="EH1335" i="1"/>
  <c r="EK1335" i="1"/>
  <c r="I983" i="1"/>
  <c r="L983" i="1"/>
  <c r="O983" i="1"/>
  <c r="R983" i="1"/>
  <c r="U983" i="1"/>
  <c r="X983" i="1"/>
  <c r="AA983" i="1"/>
  <c r="AD983" i="1"/>
  <c r="AG983" i="1"/>
  <c r="AJ983" i="1"/>
  <c r="AM983" i="1"/>
  <c r="AP983" i="1"/>
  <c r="AS983" i="1"/>
  <c r="AV983" i="1"/>
  <c r="AY983" i="1"/>
  <c r="BB983" i="1"/>
  <c r="BE983" i="1"/>
  <c r="BH983" i="1"/>
  <c r="BK983" i="1"/>
  <c r="BN983" i="1"/>
  <c r="BQ983" i="1"/>
  <c r="BT983" i="1"/>
  <c r="BW983" i="1"/>
  <c r="BZ983" i="1"/>
  <c r="CC983" i="1"/>
  <c r="CF983" i="1"/>
  <c r="CI983" i="1"/>
  <c r="CL983" i="1"/>
  <c r="CO983" i="1"/>
  <c r="CR983" i="1"/>
  <c r="CU983" i="1"/>
  <c r="CX983" i="1"/>
  <c r="DA983" i="1"/>
  <c r="DD983" i="1"/>
  <c r="DJ983" i="1"/>
  <c r="DM983" i="1"/>
  <c r="DP983" i="1"/>
  <c r="DS983" i="1"/>
  <c r="DV983" i="1"/>
  <c r="DY983" i="1"/>
  <c r="EB983" i="1"/>
  <c r="EH983" i="1"/>
  <c r="EK983" i="1"/>
  <c r="I862" i="1"/>
  <c r="L862" i="1"/>
  <c r="O862" i="1"/>
  <c r="R862" i="1"/>
  <c r="U862" i="1"/>
  <c r="X862" i="1"/>
  <c r="AA862" i="1"/>
  <c r="AD862" i="1"/>
  <c r="AG862" i="1"/>
  <c r="AJ862" i="1"/>
  <c r="AM862" i="1"/>
  <c r="AP862" i="1"/>
  <c r="AS862" i="1"/>
  <c r="AV862" i="1"/>
  <c r="AY862" i="1"/>
  <c r="BB862" i="1"/>
  <c r="BE862" i="1"/>
  <c r="BH862" i="1"/>
  <c r="BK862" i="1"/>
  <c r="BN862" i="1"/>
  <c r="BQ862" i="1"/>
  <c r="BT862" i="1"/>
  <c r="BW862" i="1"/>
  <c r="BZ862" i="1"/>
  <c r="CC862" i="1"/>
  <c r="CF862" i="1"/>
  <c r="CI862" i="1"/>
  <c r="CL862" i="1"/>
  <c r="CO862" i="1"/>
  <c r="CR862" i="1"/>
  <c r="CU862" i="1"/>
  <c r="CX862" i="1"/>
  <c r="DA862" i="1"/>
  <c r="DD862" i="1"/>
  <c r="DJ862" i="1"/>
  <c r="DM862" i="1"/>
  <c r="DP862" i="1"/>
  <c r="DS862" i="1"/>
  <c r="DV862" i="1"/>
  <c r="DY862" i="1"/>
  <c r="EB862" i="1"/>
  <c r="EH862" i="1"/>
  <c r="EK862" i="1"/>
  <c r="I863" i="1"/>
  <c r="L863" i="1"/>
  <c r="O863" i="1"/>
  <c r="R863" i="1"/>
  <c r="U863" i="1"/>
  <c r="X863" i="1"/>
  <c r="AA863" i="1"/>
  <c r="AD863" i="1"/>
  <c r="AG863" i="1"/>
  <c r="AJ863" i="1"/>
  <c r="AM863" i="1"/>
  <c r="AP863" i="1"/>
  <c r="AS863" i="1"/>
  <c r="AV863" i="1"/>
  <c r="AY863" i="1"/>
  <c r="BB863" i="1"/>
  <c r="BE863" i="1"/>
  <c r="BH863" i="1"/>
  <c r="BK863" i="1"/>
  <c r="BN863" i="1"/>
  <c r="BQ863" i="1"/>
  <c r="BT863" i="1"/>
  <c r="BW863" i="1"/>
  <c r="BZ863" i="1"/>
  <c r="CC863" i="1"/>
  <c r="CF863" i="1"/>
  <c r="CI863" i="1"/>
  <c r="CL863" i="1"/>
  <c r="CO863" i="1"/>
  <c r="CR863" i="1"/>
  <c r="CU863" i="1"/>
  <c r="CX863" i="1"/>
  <c r="DA863" i="1"/>
  <c r="DD863" i="1"/>
  <c r="DJ863" i="1"/>
  <c r="DM863" i="1"/>
  <c r="DP863" i="1"/>
  <c r="DS863" i="1"/>
  <c r="DV863" i="1"/>
  <c r="DY863" i="1"/>
  <c r="EB863" i="1"/>
  <c r="EH863" i="1"/>
  <c r="EK863" i="1"/>
  <c r="I1311" i="1"/>
  <c r="L1311" i="1"/>
  <c r="O1311" i="1"/>
  <c r="R1311" i="1"/>
  <c r="U1311" i="1"/>
  <c r="X1311" i="1"/>
  <c r="AA1311" i="1"/>
  <c r="AD1311" i="1"/>
  <c r="AG1311" i="1"/>
  <c r="AJ1311" i="1"/>
  <c r="AM1311" i="1"/>
  <c r="AP1311" i="1"/>
  <c r="AS1311" i="1"/>
  <c r="AV1311" i="1"/>
  <c r="AY1311" i="1"/>
  <c r="BB1311" i="1"/>
  <c r="BE1311" i="1"/>
  <c r="BH1311" i="1"/>
  <c r="BK1311" i="1"/>
  <c r="BN1311" i="1"/>
  <c r="BQ1311" i="1"/>
  <c r="BT1311" i="1"/>
  <c r="BW1311" i="1"/>
  <c r="BZ1311" i="1"/>
  <c r="CC1311" i="1"/>
  <c r="CF1311" i="1"/>
  <c r="CI1311" i="1"/>
  <c r="CL1311" i="1"/>
  <c r="CO1311" i="1"/>
  <c r="CR1311" i="1"/>
  <c r="CU1311" i="1"/>
  <c r="CX1311" i="1"/>
  <c r="DA1311" i="1"/>
  <c r="DD1311" i="1"/>
  <c r="DJ1311" i="1"/>
  <c r="DM1311" i="1"/>
  <c r="DP1311" i="1"/>
  <c r="DS1311" i="1"/>
  <c r="DV1311" i="1"/>
  <c r="DY1311" i="1"/>
  <c r="EB1311" i="1"/>
  <c r="EH1311" i="1"/>
  <c r="EK1311" i="1"/>
  <c r="U1312" i="1"/>
  <c r="X1312" i="1"/>
  <c r="AA1312" i="1"/>
  <c r="AD1312" i="1"/>
  <c r="AG1312" i="1"/>
  <c r="AJ1312" i="1"/>
  <c r="AM1312" i="1"/>
  <c r="AP1312" i="1"/>
  <c r="AS1312" i="1"/>
  <c r="AV1312" i="1"/>
  <c r="AY1312" i="1"/>
  <c r="BB1312" i="1"/>
  <c r="BE1312" i="1"/>
  <c r="BH1312" i="1"/>
  <c r="BK1312" i="1"/>
  <c r="BN1312" i="1"/>
  <c r="BQ1312" i="1"/>
  <c r="BT1312" i="1"/>
  <c r="BW1312" i="1"/>
  <c r="BZ1312" i="1"/>
  <c r="CC1312" i="1"/>
  <c r="CF1312" i="1"/>
  <c r="CI1312" i="1"/>
  <c r="CL1312" i="1"/>
  <c r="CO1312" i="1"/>
  <c r="CR1312" i="1"/>
  <c r="CU1312" i="1"/>
  <c r="CX1312" i="1"/>
  <c r="DA1312" i="1"/>
  <c r="DD1312" i="1"/>
  <c r="DJ1312" i="1"/>
  <c r="DM1312" i="1"/>
  <c r="DP1312" i="1"/>
  <c r="DS1312" i="1"/>
  <c r="DV1312" i="1"/>
  <c r="DY1312" i="1"/>
  <c r="EB1312" i="1"/>
  <c r="EH1312" i="1"/>
  <c r="EK1312" i="1"/>
  <c r="R984" i="1"/>
  <c r="U984" i="1"/>
  <c r="X984" i="1"/>
  <c r="AA984" i="1"/>
  <c r="AD984" i="1"/>
  <c r="AG984" i="1"/>
  <c r="AJ984" i="1"/>
  <c r="AM984" i="1"/>
  <c r="AP984" i="1"/>
  <c r="AS984" i="1"/>
  <c r="AV984" i="1"/>
  <c r="AY984" i="1"/>
  <c r="BB984" i="1"/>
  <c r="BE984" i="1"/>
  <c r="BH984" i="1"/>
  <c r="BK984" i="1"/>
  <c r="BN984" i="1"/>
  <c r="BQ984" i="1"/>
  <c r="BT984" i="1"/>
  <c r="BW984" i="1"/>
  <c r="BZ984" i="1"/>
  <c r="CC984" i="1"/>
  <c r="CF984" i="1"/>
  <c r="CI984" i="1"/>
  <c r="CL984" i="1"/>
  <c r="CO984" i="1"/>
  <c r="CR984" i="1"/>
  <c r="CU984" i="1"/>
  <c r="CX984" i="1"/>
  <c r="DA984" i="1"/>
  <c r="DD984" i="1"/>
  <c r="DJ984" i="1"/>
  <c r="DM984" i="1"/>
  <c r="DP984" i="1"/>
  <c r="DS984" i="1"/>
  <c r="DV984" i="1"/>
  <c r="DY984" i="1"/>
  <c r="EB984" i="1"/>
  <c r="EH984" i="1"/>
  <c r="EK984" i="1"/>
  <c r="I1336" i="1"/>
  <c r="L1336" i="1"/>
  <c r="O1336" i="1"/>
  <c r="R1336" i="1"/>
  <c r="U1336" i="1"/>
  <c r="X1336" i="1"/>
  <c r="AA1336" i="1"/>
  <c r="AD1336" i="1"/>
  <c r="AG1336" i="1"/>
  <c r="AJ1336" i="1"/>
  <c r="AM1336" i="1"/>
  <c r="AP1336" i="1"/>
  <c r="AS1336" i="1"/>
  <c r="AV1336" i="1"/>
  <c r="AY1336" i="1"/>
  <c r="BB1336" i="1"/>
  <c r="BE1336" i="1"/>
  <c r="BH1336" i="1"/>
  <c r="BK1336" i="1"/>
  <c r="BN1336" i="1"/>
  <c r="BQ1336" i="1"/>
  <c r="BT1336" i="1"/>
  <c r="BW1336" i="1"/>
  <c r="BZ1336" i="1"/>
  <c r="CC1336" i="1"/>
  <c r="CF1336" i="1"/>
  <c r="CI1336" i="1"/>
  <c r="CL1336" i="1"/>
  <c r="CO1336" i="1"/>
  <c r="CR1336" i="1"/>
  <c r="CU1336" i="1"/>
  <c r="CX1336" i="1"/>
  <c r="DA1336" i="1"/>
  <c r="DD1336" i="1"/>
  <c r="DJ1336" i="1"/>
  <c r="DM1336" i="1"/>
  <c r="DP1336" i="1"/>
  <c r="DS1336" i="1"/>
  <c r="DV1336" i="1"/>
  <c r="DY1336" i="1"/>
  <c r="EB1336" i="1"/>
  <c r="EH1336" i="1"/>
  <c r="EK1336" i="1"/>
  <c r="I985" i="1"/>
  <c r="L985" i="1"/>
  <c r="O985" i="1"/>
  <c r="R985" i="1"/>
  <c r="U985" i="1"/>
  <c r="X985" i="1"/>
  <c r="AA985" i="1"/>
  <c r="AD985" i="1"/>
  <c r="AG985" i="1"/>
  <c r="AJ985" i="1"/>
  <c r="AM985" i="1"/>
  <c r="AP985" i="1"/>
  <c r="AS985" i="1"/>
  <c r="AV985" i="1"/>
  <c r="AY985" i="1"/>
  <c r="BB985" i="1"/>
  <c r="BE985" i="1"/>
  <c r="BH985" i="1"/>
  <c r="BK985" i="1"/>
  <c r="BN985" i="1"/>
  <c r="BQ985" i="1"/>
  <c r="BT985" i="1"/>
  <c r="BW985" i="1"/>
  <c r="BZ985" i="1"/>
  <c r="CC985" i="1"/>
  <c r="CI985" i="1"/>
  <c r="CL985" i="1"/>
  <c r="CO985" i="1"/>
  <c r="CR985" i="1"/>
  <c r="CU985" i="1"/>
  <c r="CX985" i="1"/>
  <c r="DA985" i="1"/>
  <c r="DD985" i="1"/>
  <c r="DJ985" i="1"/>
  <c r="DM985" i="1"/>
  <c r="DP985" i="1"/>
  <c r="DS985" i="1"/>
  <c r="DV985" i="1"/>
  <c r="DY985" i="1"/>
  <c r="EB985" i="1"/>
  <c r="EH985" i="1"/>
  <c r="EK985" i="1"/>
  <c r="I986" i="1"/>
  <c r="L986" i="1"/>
  <c r="O986" i="1"/>
  <c r="R986" i="1"/>
  <c r="U986" i="1"/>
  <c r="X986" i="1"/>
  <c r="AA986" i="1"/>
  <c r="AD986" i="1"/>
  <c r="AG986" i="1"/>
  <c r="AJ986" i="1"/>
  <c r="AM986" i="1"/>
  <c r="AP986" i="1"/>
  <c r="AS986" i="1"/>
  <c r="AV986" i="1"/>
  <c r="AY986" i="1"/>
  <c r="BB986" i="1"/>
  <c r="BE986" i="1"/>
  <c r="BH986" i="1"/>
  <c r="BK986" i="1"/>
  <c r="BN986" i="1"/>
  <c r="BQ986" i="1"/>
  <c r="BT986" i="1"/>
  <c r="BW986" i="1"/>
  <c r="BZ986" i="1"/>
  <c r="CC986" i="1"/>
  <c r="CF986" i="1"/>
  <c r="CI986" i="1"/>
  <c r="CL986" i="1"/>
  <c r="CO986" i="1"/>
  <c r="CR986" i="1"/>
  <c r="CU986" i="1"/>
  <c r="CX986" i="1"/>
  <c r="DA986" i="1"/>
  <c r="DD986" i="1"/>
  <c r="DJ986" i="1"/>
  <c r="DM986" i="1"/>
  <c r="DP986" i="1"/>
  <c r="DS986" i="1"/>
  <c r="DV986" i="1"/>
  <c r="DY986" i="1"/>
  <c r="EB986" i="1"/>
  <c r="EH986" i="1"/>
  <c r="EK986" i="1"/>
  <c r="I1223" i="1"/>
  <c r="L1223" i="1"/>
  <c r="O1223" i="1"/>
  <c r="R1223" i="1"/>
  <c r="U1223" i="1"/>
  <c r="X1223" i="1"/>
  <c r="AA1223" i="1"/>
  <c r="AD1223" i="1"/>
  <c r="AG1223" i="1"/>
  <c r="AJ1223" i="1"/>
  <c r="AM1223" i="1"/>
  <c r="AP1223" i="1"/>
  <c r="AS1223" i="1"/>
  <c r="AV1223" i="1"/>
  <c r="AY1223" i="1"/>
  <c r="BB1223" i="1"/>
  <c r="BE1223" i="1"/>
  <c r="BH1223" i="1"/>
  <c r="BK1223" i="1"/>
  <c r="BN1223" i="1"/>
  <c r="BQ1223" i="1"/>
  <c r="BT1223" i="1"/>
  <c r="BW1223" i="1"/>
  <c r="BZ1223" i="1"/>
  <c r="CC1223" i="1"/>
  <c r="CF1223" i="1"/>
  <c r="CI1223" i="1"/>
  <c r="CL1223" i="1"/>
  <c r="CO1223" i="1"/>
  <c r="CR1223" i="1"/>
  <c r="CU1223" i="1"/>
  <c r="CX1223" i="1"/>
  <c r="DA1223" i="1"/>
  <c r="DD1223" i="1"/>
  <c r="DJ1223" i="1"/>
  <c r="DM1223" i="1"/>
  <c r="DP1223" i="1"/>
  <c r="DS1223" i="1"/>
  <c r="DV1223" i="1"/>
  <c r="DY1223" i="1"/>
  <c r="EB1223" i="1"/>
  <c r="EH1223" i="1"/>
  <c r="EK1223" i="1"/>
  <c r="I1049" i="1"/>
  <c r="L1049" i="1"/>
  <c r="O1049" i="1"/>
  <c r="R1049" i="1"/>
  <c r="U1049" i="1"/>
  <c r="X1049" i="1"/>
  <c r="AA1049" i="1"/>
  <c r="AD1049" i="1"/>
  <c r="AG1049" i="1"/>
  <c r="AJ1049" i="1"/>
  <c r="AM1049" i="1"/>
  <c r="AP1049" i="1"/>
  <c r="AS1049" i="1"/>
  <c r="AV1049" i="1"/>
  <c r="AY1049" i="1"/>
  <c r="BB1049" i="1"/>
  <c r="BE1049" i="1"/>
  <c r="BH1049" i="1"/>
  <c r="BK1049" i="1"/>
  <c r="BN1049" i="1"/>
  <c r="BQ1049" i="1"/>
  <c r="BT1049" i="1"/>
  <c r="BZ1049" i="1"/>
  <c r="CC1049" i="1"/>
  <c r="CF1049" i="1"/>
  <c r="CI1049" i="1"/>
  <c r="CL1049" i="1"/>
  <c r="CO1049" i="1"/>
  <c r="CR1049" i="1"/>
  <c r="CU1049" i="1"/>
  <c r="CX1049" i="1"/>
  <c r="DA1049" i="1"/>
  <c r="DD1049" i="1"/>
  <c r="DJ1049" i="1"/>
  <c r="DM1049" i="1"/>
  <c r="DP1049" i="1"/>
  <c r="DS1049" i="1"/>
  <c r="DV1049" i="1"/>
  <c r="DY1049" i="1"/>
  <c r="EB1049" i="1"/>
  <c r="EH1049" i="1"/>
  <c r="EK1049" i="1"/>
  <c r="I987" i="1"/>
  <c r="L987" i="1"/>
  <c r="O987" i="1"/>
  <c r="R987" i="1"/>
  <c r="U987" i="1"/>
  <c r="X987" i="1"/>
  <c r="AA987" i="1"/>
  <c r="AD987" i="1"/>
  <c r="AG987" i="1"/>
  <c r="AJ987" i="1"/>
  <c r="AM987" i="1"/>
  <c r="AP987" i="1"/>
  <c r="AS987" i="1"/>
  <c r="AV987" i="1"/>
  <c r="AY987" i="1"/>
  <c r="BB987" i="1"/>
  <c r="BE987" i="1"/>
  <c r="BH987" i="1"/>
  <c r="BK987" i="1"/>
  <c r="BN987" i="1"/>
  <c r="BQ987" i="1"/>
  <c r="BT987" i="1"/>
  <c r="BW987" i="1"/>
  <c r="BZ987" i="1"/>
  <c r="CC987" i="1"/>
  <c r="CF987" i="1"/>
  <c r="CI987" i="1"/>
  <c r="CL987" i="1"/>
  <c r="CO987" i="1"/>
  <c r="CR987" i="1"/>
  <c r="CU987" i="1"/>
  <c r="CX987" i="1"/>
  <c r="DA987" i="1"/>
  <c r="DD987" i="1"/>
  <c r="DJ987" i="1"/>
  <c r="DM987" i="1"/>
  <c r="DP987" i="1"/>
  <c r="DS987" i="1"/>
  <c r="DV987" i="1"/>
  <c r="DY987" i="1"/>
  <c r="EB987" i="1"/>
  <c r="EH987" i="1"/>
  <c r="EK987" i="1"/>
  <c r="I988" i="1"/>
  <c r="L988" i="1"/>
  <c r="O988" i="1"/>
  <c r="R988" i="1"/>
  <c r="U988" i="1"/>
  <c r="X988" i="1"/>
  <c r="AA988" i="1"/>
  <c r="AD988" i="1"/>
  <c r="AG988" i="1"/>
  <c r="AJ988" i="1"/>
  <c r="AM988" i="1"/>
  <c r="AP988" i="1"/>
  <c r="AS988" i="1"/>
  <c r="AV988" i="1"/>
  <c r="AY988" i="1"/>
  <c r="BB988" i="1"/>
  <c r="BE988" i="1"/>
  <c r="BH988" i="1"/>
  <c r="BK988" i="1"/>
  <c r="BN988" i="1"/>
  <c r="BQ988" i="1"/>
  <c r="BT988" i="1"/>
  <c r="BW988" i="1"/>
  <c r="BZ988" i="1"/>
  <c r="CC988" i="1"/>
  <c r="CF988" i="1"/>
  <c r="CI988" i="1"/>
  <c r="CL988" i="1"/>
  <c r="CO988" i="1"/>
  <c r="CR988" i="1"/>
  <c r="CU988" i="1"/>
  <c r="CX988" i="1"/>
  <c r="DA988" i="1"/>
  <c r="DD988" i="1"/>
  <c r="DJ988" i="1"/>
  <c r="DM988" i="1"/>
  <c r="DP988" i="1"/>
  <c r="DS988" i="1"/>
  <c r="DV988" i="1"/>
  <c r="DY988" i="1"/>
  <c r="EB988" i="1"/>
  <c r="EH988" i="1"/>
  <c r="EK988" i="1"/>
  <c r="I968" i="1"/>
  <c r="L968" i="1"/>
  <c r="O968" i="1"/>
  <c r="R968" i="1"/>
  <c r="U968" i="1"/>
  <c r="X968" i="1"/>
  <c r="AA968" i="1"/>
  <c r="AD968" i="1"/>
  <c r="AG968" i="1"/>
  <c r="AJ968" i="1"/>
  <c r="AM968" i="1"/>
  <c r="AP968" i="1"/>
  <c r="AS968" i="1"/>
  <c r="AV968" i="1"/>
  <c r="AY968" i="1"/>
  <c r="BB968" i="1"/>
  <c r="BE968" i="1"/>
  <c r="BH968" i="1"/>
  <c r="BK968" i="1"/>
  <c r="BN968" i="1"/>
  <c r="BQ968" i="1"/>
  <c r="BT968" i="1"/>
  <c r="BW968" i="1"/>
  <c r="BZ968" i="1"/>
  <c r="CC968" i="1"/>
  <c r="CF968" i="1"/>
  <c r="CI968" i="1"/>
  <c r="CL968" i="1"/>
  <c r="CO968" i="1"/>
  <c r="CR968" i="1"/>
  <c r="CU968" i="1"/>
  <c r="CX968" i="1"/>
  <c r="DA968" i="1"/>
  <c r="DD968" i="1"/>
  <c r="DJ968" i="1"/>
  <c r="DM968" i="1"/>
  <c r="DP968" i="1"/>
  <c r="DS968" i="1"/>
  <c r="DV968" i="1"/>
  <c r="DY968" i="1"/>
  <c r="EB968" i="1"/>
  <c r="EH968" i="1"/>
  <c r="EK968" i="1"/>
  <c r="I753" i="1"/>
  <c r="L753" i="1"/>
  <c r="O753" i="1"/>
  <c r="R753" i="1"/>
  <c r="U753" i="1"/>
  <c r="X753" i="1"/>
  <c r="AA753" i="1"/>
  <c r="AD753" i="1"/>
  <c r="AG753" i="1"/>
  <c r="AJ753" i="1"/>
  <c r="AM753" i="1"/>
  <c r="AP753" i="1"/>
  <c r="AS753" i="1"/>
  <c r="AV753" i="1"/>
  <c r="AY753" i="1"/>
  <c r="BB753" i="1"/>
  <c r="BE753" i="1"/>
  <c r="BH753" i="1"/>
  <c r="BK753" i="1"/>
  <c r="BN753" i="1"/>
  <c r="BQ753" i="1"/>
  <c r="BT753" i="1"/>
  <c r="BW753" i="1"/>
  <c r="BZ753" i="1"/>
  <c r="CC753" i="1"/>
  <c r="CF753" i="1"/>
  <c r="CI753" i="1"/>
  <c r="CL753" i="1"/>
  <c r="CO753" i="1"/>
  <c r="CR753" i="1"/>
  <c r="CU753" i="1"/>
  <c r="CX753" i="1"/>
  <c r="DA753" i="1"/>
  <c r="DD753" i="1"/>
  <c r="DJ753" i="1"/>
  <c r="DM753" i="1"/>
  <c r="DP753" i="1"/>
  <c r="DS753" i="1"/>
  <c r="DV753" i="1"/>
  <c r="DY753" i="1"/>
  <c r="EB753" i="1"/>
  <c r="EH753" i="1"/>
  <c r="EK753" i="1"/>
  <c r="I812" i="1"/>
  <c r="L812" i="1"/>
  <c r="O812" i="1"/>
  <c r="R812" i="1"/>
  <c r="U812" i="1"/>
  <c r="X812" i="1"/>
  <c r="AA812" i="1"/>
  <c r="AD812" i="1"/>
  <c r="AG812" i="1"/>
  <c r="AJ812" i="1"/>
  <c r="AM812" i="1"/>
  <c r="AP812" i="1"/>
  <c r="AS812" i="1"/>
  <c r="AV812" i="1"/>
  <c r="AY812" i="1"/>
  <c r="BB812" i="1"/>
  <c r="BE812" i="1"/>
  <c r="BH812" i="1"/>
  <c r="BK812" i="1"/>
  <c r="BN812" i="1"/>
  <c r="BQ812" i="1"/>
  <c r="BT812" i="1"/>
  <c r="BW812" i="1"/>
  <c r="BZ812" i="1"/>
  <c r="CC812" i="1"/>
  <c r="CF812" i="1"/>
  <c r="CI812" i="1"/>
  <c r="CL812" i="1"/>
  <c r="CO812" i="1"/>
  <c r="CR812" i="1"/>
  <c r="CU812" i="1"/>
  <c r="CX812" i="1"/>
  <c r="DA812" i="1"/>
  <c r="DD812" i="1"/>
  <c r="DJ812" i="1"/>
  <c r="DM812" i="1"/>
  <c r="DP812" i="1"/>
  <c r="DS812" i="1"/>
  <c r="DV812" i="1"/>
  <c r="DY812" i="1"/>
  <c r="EB812" i="1"/>
  <c r="EH812" i="1"/>
  <c r="EK812" i="1"/>
  <c r="I989" i="1"/>
  <c r="L989" i="1"/>
  <c r="O989" i="1"/>
  <c r="R989" i="1"/>
  <c r="U989" i="1"/>
  <c r="X989" i="1"/>
  <c r="AA989" i="1"/>
  <c r="AD989" i="1"/>
  <c r="AG989" i="1"/>
  <c r="AJ989" i="1"/>
  <c r="AM989" i="1"/>
  <c r="AP989" i="1"/>
  <c r="AS989" i="1"/>
  <c r="AV989" i="1"/>
  <c r="AY989" i="1"/>
  <c r="BB989" i="1"/>
  <c r="BE989" i="1"/>
  <c r="BH989" i="1"/>
  <c r="BK989" i="1"/>
  <c r="BN989" i="1"/>
  <c r="BQ989" i="1"/>
  <c r="BT989" i="1"/>
  <c r="BW989" i="1"/>
  <c r="BZ989" i="1"/>
  <c r="CC989" i="1"/>
  <c r="CF989" i="1"/>
  <c r="CI989" i="1"/>
  <c r="CL989" i="1"/>
  <c r="CO989" i="1"/>
  <c r="CR989" i="1"/>
  <c r="CU989" i="1"/>
  <c r="CX989" i="1"/>
  <c r="DA989" i="1"/>
  <c r="DD989" i="1"/>
  <c r="DJ989" i="1"/>
  <c r="DM989" i="1"/>
  <c r="DP989" i="1"/>
  <c r="DS989" i="1"/>
  <c r="DV989" i="1"/>
  <c r="DY989" i="1"/>
  <c r="EB989" i="1"/>
  <c r="EH989" i="1"/>
  <c r="EK989" i="1"/>
  <c r="I1224" i="1"/>
  <c r="L1224" i="1"/>
  <c r="O1224" i="1"/>
  <c r="R1224" i="1"/>
  <c r="U1224" i="1"/>
  <c r="X1224" i="1"/>
  <c r="AA1224" i="1"/>
  <c r="AD1224" i="1"/>
  <c r="AG1224" i="1"/>
  <c r="AJ1224" i="1"/>
  <c r="AM1224" i="1"/>
  <c r="AP1224" i="1"/>
  <c r="AS1224" i="1"/>
  <c r="AV1224" i="1"/>
  <c r="AY1224" i="1"/>
  <c r="BB1224" i="1"/>
  <c r="BE1224" i="1"/>
  <c r="BH1224" i="1"/>
  <c r="BK1224" i="1"/>
  <c r="BN1224" i="1"/>
  <c r="BQ1224" i="1"/>
  <c r="BT1224" i="1"/>
  <c r="BW1224" i="1"/>
  <c r="BZ1224" i="1"/>
  <c r="CC1224" i="1"/>
  <c r="CF1224" i="1"/>
  <c r="CI1224" i="1"/>
  <c r="CL1224" i="1"/>
  <c r="CO1224" i="1"/>
  <c r="CR1224" i="1"/>
  <c r="CU1224" i="1"/>
  <c r="CX1224" i="1"/>
  <c r="DA1224" i="1"/>
  <c r="DD1224" i="1"/>
  <c r="DJ1224" i="1"/>
  <c r="DM1224" i="1"/>
  <c r="DP1224" i="1"/>
  <c r="DS1224" i="1"/>
  <c r="DV1224" i="1"/>
  <c r="DY1224" i="1"/>
  <c r="EB1224" i="1"/>
  <c r="EH1224" i="1"/>
  <c r="EK1224" i="1"/>
  <c r="I990" i="1"/>
  <c r="L990" i="1"/>
  <c r="O990" i="1"/>
  <c r="R990" i="1"/>
  <c r="U990" i="1"/>
  <c r="X990" i="1"/>
  <c r="AA990" i="1"/>
  <c r="AD990" i="1"/>
  <c r="AG990" i="1"/>
  <c r="AJ990" i="1"/>
  <c r="AM990" i="1"/>
  <c r="AP990" i="1"/>
  <c r="AS990" i="1"/>
  <c r="AV990" i="1"/>
  <c r="AY990" i="1"/>
  <c r="BB990" i="1"/>
  <c r="BE990" i="1"/>
  <c r="BH990" i="1"/>
  <c r="BK990" i="1"/>
  <c r="BN990" i="1"/>
  <c r="BQ990" i="1"/>
  <c r="BT990" i="1"/>
  <c r="BW990" i="1"/>
  <c r="BZ990" i="1"/>
  <c r="CC990" i="1"/>
  <c r="CF990" i="1"/>
  <c r="CI990" i="1"/>
  <c r="CL990" i="1"/>
  <c r="CO990" i="1"/>
  <c r="CR990" i="1"/>
  <c r="CU990" i="1"/>
  <c r="CX990" i="1"/>
  <c r="DA990" i="1"/>
  <c r="DD990" i="1"/>
  <c r="DJ990" i="1"/>
  <c r="DM990" i="1"/>
  <c r="DP990" i="1"/>
  <c r="DS990" i="1"/>
  <c r="DV990" i="1"/>
  <c r="DY990" i="1"/>
  <c r="EB990" i="1"/>
  <c r="EH990" i="1"/>
  <c r="EK990" i="1"/>
  <c r="I1225" i="1"/>
  <c r="L1225" i="1"/>
  <c r="O1225" i="1"/>
  <c r="R1225" i="1"/>
  <c r="U1225" i="1"/>
  <c r="X1225" i="1"/>
  <c r="AA1225" i="1"/>
  <c r="AD1225" i="1"/>
  <c r="AG1225" i="1"/>
  <c r="AJ1225" i="1"/>
  <c r="AM1225" i="1"/>
  <c r="AP1225" i="1"/>
  <c r="AS1225" i="1"/>
  <c r="AV1225" i="1"/>
  <c r="AY1225" i="1"/>
  <c r="BB1225" i="1"/>
  <c r="BE1225" i="1"/>
  <c r="BH1225" i="1"/>
  <c r="BK1225" i="1"/>
  <c r="BN1225" i="1"/>
  <c r="BQ1225" i="1"/>
  <c r="BT1225" i="1"/>
  <c r="BW1225" i="1"/>
  <c r="BZ1225" i="1"/>
  <c r="CC1225" i="1"/>
  <c r="CF1225" i="1"/>
  <c r="CI1225" i="1"/>
  <c r="CL1225" i="1"/>
  <c r="CO1225" i="1"/>
  <c r="CR1225" i="1"/>
  <c r="CU1225" i="1"/>
  <c r="CX1225" i="1"/>
  <c r="DA1225" i="1"/>
  <c r="DD1225" i="1"/>
  <c r="DJ1225" i="1"/>
  <c r="DM1225" i="1"/>
  <c r="DP1225" i="1"/>
  <c r="DS1225" i="1"/>
  <c r="DV1225" i="1"/>
  <c r="DY1225" i="1"/>
  <c r="EB1225" i="1"/>
  <c r="EH1225" i="1"/>
  <c r="EK1225" i="1"/>
  <c r="I1403" i="1"/>
  <c r="L1403" i="1"/>
  <c r="O1403" i="1"/>
  <c r="R1403" i="1"/>
  <c r="U1403" i="1"/>
  <c r="X1403" i="1"/>
  <c r="AA1403" i="1"/>
  <c r="AD1403" i="1"/>
  <c r="AG1403" i="1"/>
  <c r="AJ1403" i="1"/>
  <c r="AM1403" i="1"/>
  <c r="AP1403" i="1"/>
  <c r="AS1403" i="1"/>
  <c r="AV1403" i="1"/>
  <c r="AY1403" i="1"/>
  <c r="BB1403" i="1"/>
  <c r="BE1403" i="1"/>
  <c r="BH1403" i="1"/>
  <c r="BK1403" i="1"/>
  <c r="BN1403" i="1"/>
  <c r="BQ1403" i="1"/>
  <c r="BT1403" i="1"/>
  <c r="BW1403" i="1"/>
  <c r="BZ1403" i="1"/>
  <c r="CC1403" i="1"/>
  <c r="CF1403" i="1"/>
  <c r="CI1403" i="1"/>
  <c r="CL1403" i="1"/>
  <c r="CO1403" i="1"/>
  <c r="CR1403" i="1"/>
  <c r="CU1403" i="1"/>
  <c r="CX1403" i="1"/>
  <c r="DA1403" i="1"/>
  <c r="DD1403" i="1"/>
  <c r="DJ1403" i="1"/>
  <c r="DM1403" i="1"/>
  <c r="DP1403" i="1"/>
  <c r="DS1403" i="1"/>
  <c r="DV1403" i="1"/>
  <c r="DY1403" i="1"/>
  <c r="EB1403" i="1"/>
  <c r="EH1403" i="1"/>
  <c r="EK1403" i="1"/>
  <c r="I991" i="1"/>
  <c r="L991" i="1"/>
  <c r="O991" i="1"/>
  <c r="R991" i="1"/>
  <c r="U991" i="1"/>
  <c r="X991" i="1"/>
  <c r="AA991" i="1"/>
  <c r="AD991" i="1"/>
  <c r="AG991" i="1"/>
  <c r="AJ991" i="1"/>
  <c r="AM991" i="1"/>
  <c r="AP991" i="1"/>
  <c r="AS991" i="1"/>
  <c r="AV991" i="1"/>
  <c r="AY991" i="1"/>
  <c r="BB991" i="1"/>
  <c r="BE991" i="1"/>
  <c r="BH991" i="1"/>
  <c r="BK991" i="1"/>
  <c r="BN991" i="1"/>
  <c r="BQ991" i="1"/>
  <c r="BT991" i="1"/>
  <c r="BW991" i="1"/>
  <c r="BZ991" i="1"/>
  <c r="CC991" i="1"/>
  <c r="CF991" i="1"/>
  <c r="CI991" i="1"/>
  <c r="CL991" i="1"/>
  <c r="CO991" i="1"/>
  <c r="CR991" i="1"/>
  <c r="CU991" i="1"/>
  <c r="CX991" i="1"/>
  <c r="DA991" i="1"/>
  <c r="DD991" i="1"/>
  <c r="DJ991" i="1"/>
  <c r="DM991" i="1"/>
  <c r="DP991" i="1"/>
  <c r="DS991" i="1"/>
  <c r="DV991" i="1"/>
  <c r="DY991" i="1"/>
  <c r="EB991" i="1"/>
  <c r="EH991" i="1"/>
  <c r="EK991" i="1"/>
  <c r="I992" i="1"/>
  <c r="L992" i="1"/>
  <c r="O992" i="1"/>
  <c r="R992" i="1"/>
  <c r="U992" i="1"/>
  <c r="X992" i="1"/>
  <c r="AA992" i="1"/>
  <c r="AD992" i="1"/>
  <c r="AG992" i="1"/>
  <c r="AJ992" i="1"/>
  <c r="AM992" i="1"/>
  <c r="AP992" i="1"/>
  <c r="AS992" i="1"/>
  <c r="AV992" i="1"/>
  <c r="AY992" i="1"/>
  <c r="BB992" i="1"/>
  <c r="BE992" i="1"/>
  <c r="BH992" i="1"/>
  <c r="BK992" i="1"/>
  <c r="BN992" i="1"/>
  <c r="BQ992" i="1"/>
  <c r="BT992" i="1"/>
  <c r="BW992" i="1"/>
  <c r="BZ992" i="1"/>
  <c r="CC992" i="1"/>
  <c r="CF992" i="1"/>
  <c r="CI992" i="1"/>
  <c r="CL992" i="1"/>
  <c r="CO992" i="1"/>
  <c r="CR992" i="1"/>
  <c r="CU992" i="1"/>
  <c r="CX992" i="1"/>
  <c r="DA992" i="1"/>
  <c r="DD992" i="1"/>
  <c r="DJ992" i="1"/>
  <c r="DM992" i="1"/>
  <c r="DP992" i="1"/>
  <c r="DS992" i="1"/>
  <c r="DV992" i="1"/>
  <c r="DY992" i="1"/>
  <c r="EB992" i="1"/>
  <c r="EH992" i="1"/>
  <c r="EK992" i="1"/>
  <c r="I1226" i="1"/>
  <c r="L1226" i="1"/>
  <c r="O1226" i="1"/>
  <c r="R1226" i="1"/>
  <c r="U1226" i="1"/>
  <c r="X1226" i="1"/>
  <c r="AA1226" i="1"/>
  <c r="AD1226" i="1"/>
  <c r="AG1226" i="1"/>
  <c r="AJ1226" i="1"/>
  <c r="AM1226" i="1"/>
  <c r="AP1226" i="1"/>
  <c r="AS1226" i="1"/>
  <c r="AV1226" i="1"/>
  <c r="AY1226" i="1"/>
  <c r="BB1226" i="1"/>
  <c r="BE1226" i="1"/>
  <c r="BH1226" i="1"/>
  <c r="BK1226" i="1"/>
  <c r="BN1226" i="1"/>
  <c r="BQ1226" i="1"/>
  <c r="BT1226" i="1"/>
  <c r="BW1226" i="1"/>
  <c r="BZ1226" i="1"/>
  <c r="CC1226" i="1"/>
  <c r="CF1226" i="1"/>
  <c r="CI1226" i="1"/>
  <c r="CL1226" i="1"/>
  <c r="CO1226" i="1"/>
  <c r="CR1226" i="1"/>
  <c r="CU1226" i="1"/>
  <c r="CX1226" i="1"/>
  <c r="DA1226" i="1"/>
  <c r="DD1226" i="1"/>
  <c r="DJ1226" i="1"/>
  <c r="DM1226" i="1"/>
  <c r="DP1226" i="1"/>
  <c r="DS1226" i="1"/>
  <c r="DV1226" i="1"/>
  <c r="DY1226" i="1"/>
  <c r="EB1226" i="1"/>
  <c r="EH1226" i="1"/>
  <c r="EK1226" i="1"/>
  <c r="I1227" i="1"/>
  <c r="L1227" i="1"/>
  <c r="O1227" i="1"/>
  <c r="R1227" i="1"/>
  <c r="U1227" i="1"/>
  <c r="X1227" i="1"/>
  <c r="AA1227" i="1"/>
  <c r="AD1227" i="1"/>
  <c r="AG1227" i="1"/>
  <c r="AJ1227" i="1"/>
  <c r="AM1227" i="1"/>
  <c r="AP1227" i="1"/>
  <c r="AS1227" i="1"/>
  <c r="AV1227" i="1"/>
  <c r="AY1227" i="1"/>
  <c r="BB1227" i="1"/>
  <c r="BE1227" i="1"/>
  <c r="BH1227" i="1"/>
  <c r="BK1227" i="1"/>
  <c r="BN1227" i="1"/>
  <c r="BQ1227" i="1"/>
  <c r="BT1227" i="1"/>
  <c r="BW1227" i="1"/>
  <c r="BZ1227" i="1"/>
  <c r="CC1227" i="1"/>
  <c r="CF1227" i="1"/>
  <c r="CI1227" i="1"/>
  <c r="CL1227" i="1"/>
  <c r="CO1227" i="1"/>
  <c r="CR1227" i="1"/>
  <c r="CU1227" i="1"/>
  <c r="CX1227" i="1"/>
  <c r="DA1227" i="1"/>
  <c r="DD1227" i="1"/>
  <c r="DJ1227" i="1"/>
  <c r="DM1227" i="1"/>
  <c r="DP1227" i="1"/>
  <c r="DS1227" i="1"/>
  <c r="DV1227" i="1"/>
  <c r="DY1227" i="1"/>
  <c r="EB1227" i="1"/>
  <c r="EH1227" i="1"/>
  <c r="EK1227" i="1"/>
  <c r="I1228" i="1"/>
  <c r="O1228" i="1"/>
  <c r="R1228" i="1"/>
  <c r="U1228" i="1"/>
  <c r="X1228" i="1"/>
  <c r="AA1228" i="1"/>
  <c r="AD1228" i="1"/>
  <c r="AG1228" i="1"/>
  <c r="AJ1228" i="1"/>
  <c r="AM1228" i="1"/>
  <c r="AP1228" i="1"/>
  <c r="AS1228" i="1"/>
  <c r="AV1228" i="1"/>
  <c r="AY1228" i="1"/>
  <c r="BB1228" i="1"/>
  <c r="BE1228" i="1"/>
  <c r="BH1228" i="1"/>
  <c r="BK1228" i="1"/>
  <c r="BN1228" i="1"/>
  <c r="BQ1228" i="1"/>
  <c r="BT1228" i="1"/>
  <c r="BW1228" i="1"/>
  <c r="BZ1228" i="1"/>
  <c r="CC1228" i="1"/>
  <c r="CF1228" i="1"/>
  <c r="CI1228" i="1"/>
  <c r="CL1228" i="1"/>
  <c r="CO1228" i="1"/>
  <c r="CR1228" i="1"/>
  <c r="CU1228" i="1"/>
  <c r="CX1228" i="1"/>
  <c r="DA1228" i="1"/>
  <c r="DD1228" i="1"/>
  <c r="DJ1228" i="1"/>
  <c r="DM1228" i="1"/>
  <c r="DP1228" i="1"/>
  <c r="DS1228" i="1"/>
  <c r="DV1228" i="1"/>
  <c r="DY1228" i="1"/>
  <c r="EB1228" i="1"/>
  <c r="EH1228" i="1"/>
  <c r="EK1228" i="1"/>
  <c r="I1040" i="1"/>
  <c r="L1040" i="1"/>
  <c r="O1040" i="1"/>
  <c r="R1040" i="1"/>
  <c r="U1040" i="1"/>
  <c r="X1040" i="1"/>
  <c r="AA1040" i="1"/>
  <c r="AD1040" i="1"/>
  <c r="AG1040" i="1"/>
  <c r="AJ1040" i="1"/>
  <c r="AM1040" i="1"/>
  <c r="AP1040" i="1"/>
  <c r="AS1040" i="1"/>
  <c r="AV1040" i="1"/>
  <c r="AY1040" i="1"/>
  <c r="BB1040" i="1"/>
  <c r="BE1040" i="1"/>
  <c r="BH1040" i="1"/>
  <c r="BK1040" i="1"/>
  <c r="BN1040" i="1"/>
  <c r="BQ1040" i="1"/>
  <c r="BT1040" i="1"/>
  <c r="BW1040" i="1"/>
  <c r="BZ1040" i="1"/>
  <c r="CC1040" i="1"/>
  <c r="CF1040" i="1"/>
  <c r="CI1040" i="1"/>
  <c r="CL1040" i="1"/>
  <c r="CO1040" i="1"/>
  <c r="CR1040" i="1"/>
  <c r="CU1040" i="1"/>
  <c r="CX1040" i="1"/>
  <c r="DA1040" i="1"/>
  <c r="DD1040" i="1"/>
  <c r="DJ1040" i="1"/>
  <c r="DM1040" i="1"/>
  <c r="DP1040" i="1"/>
  <c r="DS1040" i="1"/>
  <c r="DV1040" i="1"/>
  <c r="DY1040" i="1"/>
  <c r="EB1040" i="1"/>
  <c r="EH1040" i="1"/>
  <c r="EK1040" i="1"/>
  <c r="I1050" i="1"/>
  <c r="L1050" i="1"/>
  <c r="O1050" i="1"/>
  <c r="R1050" i="1"/>
  <c r="U1050" i="1"/>
  <c r="X1050" i="1"/>
  <c r="AA1050" i="1"/>
  <c r="AD1050" i="1"/>
  <c r="AG1050" i="1"/>
  <c r="AJ1050" i="1"/>
  <c r="AM1050" i="1"/>
  <c r="AP1050" i="1"/>
  <c r="AS1050" i="1"/>
  <c r="AV1050" i="1"/>
  <c r="AY1050" i="1"/>
  <c r="BB1050" i="1"/>
  <c r="BE1050" i="1"/>
  <c r="BH1050" i="1"/>
  <c r="BK1050" i="1"/>
  <c r="BN1050" i="1"/>
  <c r="BQ1050" i="1"/>
  <c r="BT1050" i="1"/>
  <c r="BZ1050" i="1"/>
  <c r="CF1050" i="1"/>
  <c r="CI1050" i="1"/>
  <c r="CL1050" i="1"/>
  <c r="CO1050" i="1"/>
  <c r="CR1050" i="1"/>
  <c r="CU1050" i="1"/>
  <c r="CX1050" i="1"/>
  <c r="DA1050" i="1"/>
  <c r="DD1050" i="1"/>
  <c r="DJ1050" i="1"/>
  <c r="DM1050" i="1"/>
  <c r="DP1050" i="1"/>
  <c r="DS1050" i="1"/>
  <c r="DV1050" i="1"/>
  <c r="DY1050" i="1"/>
  <c r="EB1050" i="1"/>
  <c r="EH1050" i="1"/>
  <c r="EK1050" i="1"/>
  <c r="I1051" i="1"/>
  <c r="L1051" i="1"/>
  <c r="O1051" i="1"/>
  <c r="R1051" i="1"/>
  <c r="U1051" i="1"/>
  <c r="X1051" i="1"/>
  <c r="AA1051" i="1"/>
  <c r="AD1051" i="1"/>
  <c r="AG1051" i="1"/>
  <c r="AJ1051" i="1"/>
  <c r="AM1051" i="1"/>
  <c r="AP1051" i="1"/>
  <c r="AS1051" i="1"/>
  <c r="AV1051" i="1"/>
  <c r="AY1051" i="1"/>
  <c r="BB1051" i="1"/>
  <c r="BE1051" i="1"/>
  <c r="BH1051" i="1"/>
  <c r="BK1051" i="1"/>
  <c r="BN1051" i="1"/>
  <c r="BQ1051" i="1"/>
  <c r="BT1051" i="1"/>
  <c r="BZ1051" i="1"/>
  <c r="CC1051" i="1"/>
  <c r="CF1051" i="1"/>
  <c r="CI1051" i="1"/>
  <c r="CL1051" i="1"/>
  <c r="CO1051" i="1"/>
  <c r="CR1051" i="1"/>
  <c r="CU1051" i="1"/>
  <c r="CX1051" i="1"/>
  <c r="DA1051" i="1"/>
  <c r="DD1051" i="1"/>
  <c r="DJ1051" i="1"/>
  <c r="DM1051" i="1"/>
  <c r="DP1051" i="1"/>
  <c r="DS1051" i="1"/>
  <c r="DV1051" i="1"/>
  <c r="DY1051" i="1"/>
  <c r="EB1051" i="1"/>
  <c r="EH1051" i="1"/>
  <c r="EK1051" i="1"/>
  <c r="I1052" i="1"/>
  <c r="L1052" i="1"/>
  <c r="O1052" i="1"/>
  <c r="R1052" i="1"/>
  <c r="U1052" i="1"/>
  <c r="X1052" i="1"/>
  <c r="AA1052" i="1"/>
  <c r="AD1052" i="1"/>
  <c r="AG1052" i="1"/>
  <c r="AJ1052" i="1"/>
  <c r="AM1052" i="1"/>
  <c r="AP1052" i="1"/>
  <c r="AS1052" i="1"/>
  <c r="AV1052" i="1"/>
  <c r="AY1052" i="1"/>
  <c r="BB1052" i="1"/>
  <c r="BE1052" i="1"/>
  <c r="BH1052" i="1"/>
  <c r="BK1052" i="1"/>
  <c r="BN1052" i="1"/>
  <c r="BQ1052" i="1"/>
  <c r="BT1052" i="1"/>
  <c r="BZ1052" i="1"/>
  <c r="CC1052" i="1"/>
  <c r="CF1052" i="1"/>
  <c r="CI1052" i="1"/>
  <c r="CL1052" i="1"/>
  <c r="CO1052" i="1"/>
  <c r="CR1052" i="1"/>
  <c r="CU1052" i="1"/>
  <c r="CX1052" i="1"/>
  <c r="DA1052" i="1"/>
  <c r="DD1052" i="1"/>
  <c r="DJ1052" i="1"/>
  <c r="DM1052" i="1"/>
  <c r="DP1052" i="1"/>
  <c r="DS1052" i="1"/>
  <c r="DV1052" i="1"/>
  <c r="DY1052" i="1"/>
  <c r="EB1052" i="1"/>
  <c r="EH1052" i="1"/>
  <c r="EK1052" i="1"/>
  <c r="I1022" i="1"/>
  <c r="X1022" i="1"/>
  <c r="AA1022" i="1"/>
  <c r="AD1022" i="1"/>
  <c r="AG1022" i="1"/>
  <c r="AJ1022" i="1"/>
  <c r="AM1022" i="1"/>
  <c r="AP1022" i="1"/>
  <c r="AS1022" i="1"/>
  <c r="AV1022" i="1"/>
  <c r="AY1022" i="1"/>
  <c r="BB1022" i="1"/>
  <c r="BE1022" i="1"/>
  <c r="BH1022" i="1"/>
  <c r="BK1022" i="1"/>
  <c r="BN1022" i="1"/>
  <c r="BQ1022" i="1"/>
  <c r="BT1022" i="1"/>
  <c r="BW1022" i="1"/>
  <c r="BZ1022" i="1"/>
  <c r="CC1022" i="1"/>
  <c r="CF1022" i="1"/>
  <c r="CI1022" i="1"/>
  <c r="CL1022" i="1"/>
  <c r="CO1022" i="1"/>
  <c r="CR1022" i="1"/>
  <c r="CU1022" i="1"/>
  <c r="CX1022" i="1"/>
  <c r="DA1022" i="1"/>
  <c r="DD1022" i="1"/>
  <c r="DJ1022" i="1"/>
  <c r="DM1022" i="1"/>
  <c r="DP1022" i="1"/>
  <c r="DS1022" i="1"/>
  <c r="DV1022" i="1"/>
  <c r="DY1022" i="1"/>
  <c r="EB1022" i="1"/>
  <c r="EH1022" i="1"/>
  <c r="EK1022" i="1"/>
  <c r="I1322" i="1"/>
  <c r="L1322" i="1"/>
  <c r="O1322" i="1"/>
  <c r="R1322" i="1"/>
  <c r="U1322" i="1"/>
  <c r="X1322" i="1"/>
  <c r="AA1322" i="1"/>
  <c r="AD1322" i="1"/>
  <c r="AG1322" i="1"/>
  <c r="AJ1322" i="1"/>
  <c r="AM1322" i="1"/>
  <c r="AP1322" i="1"/>
  <c r="AS1322" i="1"/>
  <c r="AV1322" i="1"/>
  <c r="AY1322" i="1"/>
  <c r="BB1322" i="1"/>
  <c r="BE1322" i="1"/>
  <c r="BH1322" i="1"/>
  <c r="BK1322" i="1"/>
  <c r="BN1322" i="1"/>
  <c r="BQ1322" i="1"/>
  <c r="BT1322" i="1"/>
  <c r="BW1322" i="1"/>
  <c r="BZ1322" i="1"/>
  <c r="CC1322" i="1"/>
  <c r="CF1322" i="1"/>
  <c r="CI1322" i="1"/>
  <c r="CL1322" i="1"/>
  <c r="CO1322" i="1"/>
  <c r="CR1322" i="1"/>
  <c r="CU1322" i="1"/>
  <c r="CX1322" i="1"/>
  <c r="DA1322" i="1"/>
  <c r="DD1322" i="1"/>
  <c r="DJ1322" i="1"/>
  <c r="DM1322" i="1"/>
  <c r="DP1322" i="1"/>
  <c r="DS1322" i="1"/>
  <c r="DV1322" i="1"/>
  <c r="DY1322" i="1"/>
  <c r="EB1322" i="1"/>
  <c r="EH1322" i="1"/>
  <c r="EK1322" i="1"/>
  <c r="I1023" i="1"/>
  <c r="L1023" i="1"/>
  <c r="O1023" i="1"/>
  <c r="R1023" i="1"/>
  <c r="U1023" i="1"/>
  <c r="X1023" i="1"/>
  <c r="AA1023" i="1"/>
  <c r="AD1023" i="1"/>
  <c r="AG1023" i="1"/>
  <c r="AJ1023" i="1"/>
  <c r="AM1023" i="1"/>
  <c r="AP1023" i="1"/>
  <c r="AS1023" i="1"/>
  <c r="AV1023" i="1"/>
  <c r="AY1023" i="1"/>
  <c r="BB1023" i="1"/>
  <c r="BE1023" i="1"/>
  <c r="BH1023" i="1"/>
  <c r="BK1023" i="1"/>
  <c r="BN1023" i="1"/>
  <c r="BQ1023" i="1"/>
  <c r="BT1023" i="1"/>
  <c r="BW1023" i="1"/>
  <c r="BZ1023" i="1"/>
  <c r="CC1023" i="1"/>
  <c r="CF1023" i="1"/>
  <c r="CI1023" i="1"/>
  <c r="CL1023" i="1"/>
  <c r="CO1023" i="1"/>
  <c r="CR1023" i="1"/>
  <c r="CU1023" i="1"/>
  <c r="CX1023" i="1"/>
  <c r="DA1023" i="1"/>
  <c r="DD1023" i="1"/>
  <c r="DJ1023" i="1"/>
  <c r="DM1023" i="1"/>
  <c r="DP1023" i="1"/>
  <c r="DS1023" i="1"/>
  <c r="DV1023" i="1"/>
  <c r="DY1023" i="1"/>
  <c r="EB1023" i="1"/>
  <c r="EH1023" i="1"/>
  <c r="EK1023" i="1"/>
  <c r="I1352" i="1"/>
  <c r="L1352" i="1"/>
  <c r="O1352" i="1"/>
  <c r="R1352" i="1"/>
  <c r="U1352" i="1"/>
  <c r="X1352" i="1"/>
  <c r="AA1352" i="1"/>
  <c r="AD1352" i="1"/>
  <c r="AG1352" i="1"/>
  <c r="AJ1352" i="1"/>
  <c r="AM1352" i="1"/>
  <c r="AP1352" i="1"/>
  <c r="AS1352" i="1"/>
  <c r="AV1352" i="1"/>
  <c r="AY1352" i="1"/>
  <c r="BB1352" i="1"/>
  <c r="BE1352" i="1"/>
  <c r="BH1352" i="1"/>
  <c r="BK1352" i="1"/>
  <c r="BN1352" i="1"/>
  <c r="BQ1352" i="1"/>
  <c r="BT1352" i="1"/>
  <c r="BW1352" i="1"/>
  <c r="BZ1352" i="1"/>
  <c r="CC1352" i="1"/>
  <c r="CF1352" i="1"/>
  <c r="CI1352" i="1"/>
  <c r="CL1352" i="1"/>
  <c r="CO1352" i="1"/>
  <c r="CR1352" i="1"/>
  <c r="CU1352" i="1"/>
  <c r="CX1352" i="1"/>
  <c r="DA1352" i="1"/>
  <c r="DD1352" i="1"/>
  <c r="DJ1352" i="1"/>
  <c r="DM1352" i="1"/>
  <c r="DP1352" i="1"/>
  <c r="DS1352" i="1"/>
  <c r="DV1352" i="1"/>
  <c r="DY1352" i="1"/>
  <c r="EB1352" i="1"/>
  <c r="EH1352" i="1"/>
  <c r="EK1352" i="1"/>
  <c r="I1353" i="1"/>
  <c r="L1353" i="1"/>
  <c r="O1353" i="1"/>
  <c r="R1353" i="1"/>
  <c r="U1353" i="1"/>
  <c r="X1353" i="1"/>
  <c r="AA1353" i="1"/>
  <c r="AD1353" i="1"/>
  <c r="AG1353" i="1"/>
  <c r="AJ1353" i="1"/>
  <c r="AM1353" i="1"/>
  <c r="AP1353" i="1"/>
  <c r="AS1353" i="1"/>
  <c r="AV1353" i="1"/>
  <c r="AY1353" i="1"/>
  <c r="BB1353" i="1"/>
  <c r="BE1353" i="1"/>
  <c r="BH1353" i="1"/>
  <c r="BK1353" i="1"/>
  <c r="BN1353" i="1"/>
  <c r="BQ1353" i="1"/>
  <c r="BT1353" i="1"/>
  <c r="BW1353" i="1"/>
  <c r="BZ1353" i="1"/>
  <c r="CC1353" i="1"/>
  <c r="CF1353" i="1"/>
  <c r="CI1353" i="1"/>
  <c r="CL1353" i="1"/>
  <c r="CO1353" i="1"/>
  <c r="CR1353" i="1"/>
  <c r="CU1353" i="1"/>
  <c r="CX1353" i="1"/>
  <c r="DA1353" i="1"/>
  <c r="DD1353" i="1"/>
  <c r="DJ1353" i="1"/>
  <c r="DM1353" i="1"/>
  <c r="DP1353" i="1"/>
  <c r="DS1353" i="1"/>
  <c r="DV1353" i="1"/>
  <c r="DY1353" i="1"/>
  <c r="EB1353" i="1"/>
  <c r="EH1353" i="1"/>
  <c r="EK1353" i="1"/>
  <c r="I1354" i="1"/>
  <c r="L1354" i="1"/>
  <c r="O1354" i="1"/>
  <c r="R1354" i="1"/>
  <c r="U1354" i="1"/>
  <c r="X1354" i="1"/>
  <c r="AA1354" i="1"/>
  <c r="AD1354" i="1"/>
  <c r="AG1354" i="1"/>
  <c r="AJ1354" i="1"/>
  <c r="AM1354" i="1"/>
  <c r="AP1354" i="1"/>
  <c r="AS1354" i="1"/>
  <c r="AV1354" i="1"/>
  <c r="AY1354" i="1"/>
  <c r="BB1354" i="1"/>
  <c r="BE1354" i="1"/>
  <c r="BH1354" i="1"/>
  <c r="BK1354" i="1"/>
  <c r="BN1354" i="1"/>
  <c r="BQ1354" i="1"/>
  <c r="BT1354" i="1"/>
  <c r="BW1354" i="1"/>
  <c r="BZ1354" i="1"/>
  <c r="CC1354" i="1"/>
  <c r="CF1354" i="1"/>
  <c r="CI1354" i="1"/>
  <c r="CL1354" i="1"/>
  <c r="CO1354" i="1"/>
  <c r="CR1354" i="1"/>
  <c r="CU1354" i="1"/>
  <c r="CX1354" i="1"/>
  <c r="DA1354" i="1"/>
  <c r="DD1354" i="1"/>
  <c r="DJ1354" i="1"/>
  <c r="DM1354" i="1"/>
  <c r="DP1354" i="1"/>
  <c r="DS1354" i="1"/>
  <c r="DV1354" i="1"/>
  <c r="DY1354" i="1"/>
  <c r="EB1354" i="1"/>
  <c r="EH1354" i="1"/>
  <c r="EK1354" i="1"/>
  <c r="I1355" i="1"/>
  <c r="L1355" i="1"/>
  <c r="O1355" i="1"/>
  <c r="R1355" i="1"/>
  <c r="U1355" i="1"/>
  <c r="X1355" i="1"/>
  <c r="AA1355" i="1"/>
  <c r="AD1355" i="1"/>
  <c r="AG1355" i="1"/>
  <c r="AJ1355" i="1"/>
  <c r="AM1355" i="1"/>
  <c r="AP1355" i="1"/>
  <c r="AS1355" i="1"/>
  <c r="AV1355" i="1"/>
  <c r="AY1355" i="1"/>
  <c r="BB1355" i="1"/>
  <c r="BE1355" i="1"/>
  <c r="BH1355" i="1"/>
  <c r="BK1355" i="1"/>
  <c r="BN1355" i="1"/>
  <c r="BQ1355" i="1"/>
  <c r="BT1355" i="1"/>
  <c r="BW1355" i="1"/>
  <c r="BZ1355" i="1"/>
  <c r="CC1355" i="1"/>
  <c r="CF1355" i="1"/>
  <c r="CI1355" i="1"/>
  <c r="CL1355" i="1"/>
  <c r="CO1355" i="1"/>
  <c r="CR1355" i="1"/>
  <c r="CU1355" i="1"/>
  <c r="CX1355" i="1"/>
  <c r="DA1355" i="1"/>
  <c r="DD1355" i="1"/>
  <c r="DJ1355" i="1"/>
  <c r="DM1355" i="1"/>
  <c r="DP1355" i="1"/>
  <c r="DS1355" i="1"/>
  <c r="DV1355" i="1"/>
  <c r="DY1355" i="1"/>
  <c r="EB1355" i="1"/>
  <c r="EH1355" i="1"/>
  <c r="EK1355" i="1"/>
  <c r="I1356" i="1"/>
  <c r="L1356" i="1"/>
  <c r="O1356" i="1"/>
  <c r="R1356" i="1"/>
  <c r="U1356" i="1"/>
  <c r="X1356" i="1"/>
  <c r="AA1356" i="1"/>
  <c r="AD1356" i="1"/>
  <c r="AG1356" i="1"/>
  <c r="AJ1356" i="1"/>
  <c r="AM1356" i="1"/>
  <c r="AP1356" i="1"/>
  <c r="AS1356" i="1"/>
  <c r="AV1356" i="1"/>
  <c r="AY1356" i="1"/>
  <c r="BB1356" i="1"/>
  <c r="BE1356" i="1"/>
  <c r="BH1356" i="1"/>
  <c r="BK1356" i="1"/>
  <c r="BN1356" i="1"/>
  <c r="BQ1356" i="1"/>
  <c r="BT1356" i="1"/>
  <c r="BW1356" i="1"/>
  <c r="BZ1356" i="1"/>
  <c r="CC1356" i="1"/>
  <c r="CF1356" i="1"/>
  <c r="CI1356" i="1"/>
  <c r="CL1356" i="1"/>
  <c r="CO1356" i="1"/>
  <c r="CR1356" i="1"/>
  <c r="CU1356" i="1"/>
  <c r="CX1356" i="1"/>
  <c r="DA1356" i="1"/>
  <c r="DD1356" i="1"/>
  <c r="DJ1356" i="1"/>
  <c r="DM1356" i="1"/>
  <c r="DP1356" i="1"/>
  <c r="DS1356" i="1"/>
  <c r="DV1356" i="1"/>
  <c r="DY1356" i="1"/>
  <c r="EB1356" i="1"/>
  <c r="EH1356" i="1"/>
  <c r="EK1356" i="1"/>
  <c r="I1357" i="1"/>
  <c r="L1357" i="1"/>
  <c r="O1357" i="1"/>
  <c r="R1357" i="1"/>
  <c r="U1357" i="1"/>
  <c r="X1357" i="1"/>
  <c r="AA1357" i="1"/>
  <c r="AD1357" i="1"/>
  <c r="AG1357" i="1"/>
  <c r="AJ1357" i="1"/>
  <c r="AM1357" i="1"/>
  <c r="AP1357" i="1"/>
  <c r="AS1357" i="1"/>
  <c r="AV1357" i="1"/>
  <c r="AY1357" i="1"/>
  <c r="BB1357" i="1"/>
  <c r="BE1357" i="1"/>
  <c r="BH1357" i="1"/>
  <c r="BK1357" i="1"/>
  <c r="BN1357" i="1"/>
  <c r="BQ1357" i="1"/>
  <c r="BT1357" i="1"/>
  <c r="BW1357" i="1"/>
  <c r="BZ1357" i="1"/>
  <c r="CC1357" i="1"/>
  <c r="CF1357" i="1"/>
  <c r="CI1357" i="1"/>
  <c r="CL1357" i="1"/>
  <c r="CO1357" i="1"/>
  <c r="CR1357" i="1"/>
  <c r="CU1357" i="1"/>
  <c r="CX1357" i="1"/>
  <c r="DA1357" i="1"/>
  <c r="DD1357" i="1"/>
  <c r="DJ1357" i="1"/>
  <c r="DM1357" i="1"/>
  <c r="DP1357" i="1"/>
  <c r="DS1357" i="1"/>
  <c r="DV1357" i="1"/>
  <c r="DY1357" i="1"/>
  <c r="EB1357" i="1"/>
  <c r="EH1357" i="1"/>
  <c r="EK1357" i="1"/>
  <c r="I1358" i="1"/>
  <c r="L1358" i="1"/>
  <c r="O1358" i="1"/>
  <c r="R1358" i="1"/>
  <c r="U1358" i="1"/>
  <c r="X1358" i="1"/>
  <c r="AA1358" i="1"/>
  <c r="AD1358" i="1"/>
  <c r="AG1358" i="1"/>
  <c r="AJ1358" i="1"/>
  <c r="AM1358" i="1"/>
  <c r="AP1358" i="1"/>
  <c r="AS1358" i="1"/>
  <c r="AV1358" i="1"/>
  <c r="AY1358" i="1"/>
  <c r="BB1358" i="1"/>
  <c r="BE1358" i="1"/>
  <c r="BH1358" i="1"/>
  <c r="BK1358" i="1"/>
  <c r="BN1358" i="1"/>
  <c r="BQ1358" i="1"/>
  <c r="BT1358" i="1"/>
  <c r="BW1358" i="1"/>
  <c r="BZ1358" i="1"/>
  <c r="CC1358" i="1"/>
  <c r="CF1358" i="1"/>
  <c r="CI1358" i="1"/>
  <c r="CL1358" i="1"/>
  <c r="CO1358" i="1"/>
  <c r="CR1358" i="1"/>
  <c r="CU1358" i="1"/>
  <c r="CX1358" i="1"/>
  <c r="DA1358" i="1"/>
  <c r="DD1358" i="1"/>
  <c r="DJ1358" i="1"/>
  <c r="DM1358" i="1"/>
  <c r="DP1358" i="1"/>
  <c r="DS1358" i="1"/>
  <c r="DV1358" i="1"/>
  <c r="DY1358" i="1"/>
  <c r="EB1358" i="1"/>
  <c r="EH1358" i="1"/>
  <c r="EK1358" i="1"/>
  <c r="O1359" i="1"/>
  <c r="R1359" i="1"/>
  <c r="U1359" i="1"/>
  <c r="X1359" i="1"/>
  <c r="AA1359" i="1"/>
  <c r="AD1359" i="1"/>
  <c r="AG1359" i="1"/>
  <c r="AJ1359" i="1"/>
  <c r="AM1359" i="1"/>
  <c r="AP1359" i="1"/>
  <c r="AS1359" i="1"/>
  <c r="AV1359" i="1"/>
  <c r="AY1359" i="1"/>
  <c r="BB1359" i="1"/>
  <c r="BE1359" i="1"/>
  <c r="BH1359" i="1"/>
  <c r="BK1359" i="1"/>
  <c r="BN1359" i="1"/>
  <c r="BQ1359" i="1"/>
  <c r="BT1359" i="1"/>
  <c r="BW1359" i="1"/>
  <c r="BZ1359" i="1"/>
  <c r="CC1359" i="1"/>
  <c r="CF1359" i="1"/>
  <c r="CI1359" i="1"/>
  <c r="CL1359" i="1"/>
  <c r="CO1359" i="1"/>
  <c r="CR1359" i="1"/>
  <c r="CU1359" i="1"/>
  <c r="CX1359" i="1"/>
  <c r="DA1359" i="1"/>
  <c r="DD1359" i="1"/>
  <c r="DJ1359" i="1"/>
  <c r="DM1359" i="1"/>
  <c r="DP1359" i="1"/>
  <c r="DS1359" i="1"/>
  <c r="DV1359" i="1"/>
  <c r="DY1359" i="1"/>
  <c r="EB1359" i="1"/>
  <c r="EH1359" i="1"/>
  <c r="EK1359" i="1"/>
  <c r="O1360" i="1"/>
  <c r="R1360" i="1"/>
  <c r="U1360" i="1"/>
  <c r="X1360" i="1"/>
  <c r="AA1360" i="1"/>
  <c r="AD1360" i="1"/>
  <c r="AG1360" i="1"/>
  <c r="AJ1360" i="1"/>
  <c r="AM1360" i="1"/>
  <c r="AP1360" i="1"/>
  <c r="AS1360" i="1"/>
  <c r="AV1360" i="1"/>
  <c r="AY1360" i="1"/>
  <c r="BB1360" i="1"/>
  <c r="BE1360" i="1"/>
  <c r="BH1360" i="1"/>
  <c r="BK1360" i="1"/>
  <c r="BN1360" i="1"/>
  <c r="BQ1360" i="1"/>
  <c r="BT1360" i="1"/>
  <c r="BW1360" i="1"/>
  <c r="BZ1360" i="1"/>
  <c r="CC1360" i="1"/>
  <c r="CF1360" i="1"/>
  <c r="CI1360" i="1"/>
  <c r="CL1360" i="1"/>
  <c r="CO1360" i="1"/>
  <c r="CR1360" i="1"/>
  <c r="CU1360" i="1"/>
  <c r="CX1360" i="1"/>
  <c r="DA1360" i="1"/>
  <c r="DD1360" i="1"/>
  <c r="DJ1360" i="1"/>
  <c r="DM1360" i="1"/>
  <c r="DP1360" i="1"/>
  <c r="DS1360" i="1"/>
  <c r="DV1360" i="1"/>
  <c r="DY1360" i="1"/>
  <c r="EB1360" i="1"/>
  <c r="EH1360" i="1"/>
  <c r="EK1360" i="1"/>
  <c r="I1024" i="1"/>
  <c r="L1024" i="1"/>
  <c r="O1024" i="1"/>
  <c r="R1024" i="1"/>
  <c r="U1024" i="1"/>
  <c r="X1024" i="1"/>
  <c r="AA1024" i="1"/>
  <c r="AD1024" i="1"/>
  <c r="AG1024" i="1"/>
  <c r="AJ1024" i="1"/>
  <c r="AM1024" i="1"/>
  <c r="AP1024" i="1"/>
  <c r="AS1024" i="1"/>
  <c r="AV1024" i="1"/>
  <c r="AY1024" i="1"/>
  <c r="BB1024" i="1"/>
  <c r="BE1024" i="1"/>
  <c r="BH1024" i="1"/>
  <c r="BK1024" i="1"/>
  <c r="BN1024" i="1"/>
  <c r="BQ1024" i="1"/>
  <c r="BT1024" i="1"/>
  <c r="BW1024" i="1"/>
  <c r="BZ1024" i="1"/>
  <c r="CC1024" i="1"/>
  <c r="CF1024" i="1"/>
  <c r="CI1024" i="1"/>
  <c r="CL1024" i="1"/>
  <c r="CO1024" i="1"/>
  <c r="CR1024" i="1"/>
  <c r="CU1024" i="1"/>
  <c r="CX1024" i="1"/>
  <c r="DA1024" i="1"/>
  <c r="DD1024" i="1"/>
  <c r="DJ1024" i="1"/>
  <c r="DM1024" i="1"/>
  <c r="DP1024" i="1"/>
  <c r="DS1024" i="1"/>
  <c r="DV1024" i="1"/>
  <c r="DY1024" i="1"/>
  <c r="EB1024" i="1"/>
  <c r="EH1024" i="1"/>
  <c r="EK1024" i="1"/>
  <c r="I1361" i="1"/>
  <c r="L1361" i="1"/>
  <c r="O1361" i="1"/>
  <c r="R1361" i="1"/>
  <c r="U1361" i="1"/>
  <c r="X1361" i="1"/>
  <c r="AA1361" i="1"/>
  <c r="AD1361" i="1"/>
  <c r="AG1361" i="1"/>
  <c r="AJ1361" i="1"/>
  <c r="AM1361" i="1"/>
  <c r="AP1361" i="1"/>
  <c r="AS1361" i="1"/>
  <c r="AV1361" i="1"/>
  <c r="AY1361" i="1"/>
  <c r="BB1361" i="1"/>
  <c r="BE1361" i="1"/>
  <c r="BH1361" i="1"/>
  <c r="BK1361" i="1"/>
  <c r="BN1361" i="1"/>
  <c r="BQ1361" i="1"/>
  <c r="BT1361" i="1"/>
  <c r="BW1361" i="1"/>
  <c r="BZ1361" i="1"/>
  <c r="CC1361" i="1"/>
  <c r="CF1361" i="1"/>
  <c r="CI1361" i="1"/>
  <c r="CL1361" i="1"/>
  <c r="CO1361" i="1"/>
  <c r="CR1361" i="1"/>
  <c r="CU1361" i="1"/>
  <c r="CX1361" i="1"/>
  <c r="DA1361" i="1"/>
  <c r="DD1361" i="1"/>
  <c r="DJ1361" i="1"/>
  <c r="DM1361" i="1"/>
  <c r="DP1361" i="1"/>
  <c r="DS1361" i="1"/>
  <c r="DV1361" i="1"/>
  <c r="DY1361" i="1"/>
  <c r="EB1361" i="1"/>
  <c r="EH1361" i="1"/>
  <c r="EK1361" i="1"/>
  <c r="I1025" i="1"/>
  <c r="L1025" i="1"/>
  <c r="O1025" i="1"/>
  <c r="R1025" i="1"/>
  <c r="U1025" i="1"/>
  <c r="X1025" i="1"/>
  <c r="AA1025" i="1"/>
  <c r="AD1025" i="1"/>
  <c r="AG1025" i="1"/>
  <c r="AJ1025" i="1"/>
  <c r="AM1025" i="1"/>
  <c r="AP1025" i="1"/>
  <c r="AS1025" i="1"/>
  <c r="AV1025" i="1"/>
  <c r="AY1025" i="1"/>
  <c r="BB1025" i="1"/>
  <c r="BE1025" i="1"/>
  <c r="BH1025" i="1"/>
  <c r="BK1025" i="1"/>
  <c r="BN1025" i="1"/>
  <c r="BQ1025" i="1"/>
  <c r="BT1025" i="1"/>
  <c r="BW1025" i="1"/>
  <c r="BZ1025" i="1"/>
  <c r="CC1025" i="1"/>
  <c r="CF1025" i="1"/>
  <c r="CI1025" i="1"/>
  <c r="CL1025" i="1"/>
  <c r="CO1025" i="1"/>
  <c r="CR1025" i="1"/>
  <c r="CU1025" i="1"/>
  <c r="CX1025" i="1"/>
  <c r="DA1025" i="1"/>
  <c r="DD1025" i="1"/>
  <c r="DJ1025" i="1"/>
  <c r="DM1025" i="1"/>
  <c r="DP1025" i="1"/>
  <c r="DS1025" i="1"/>
  <c r="DV1025" i="1"/>
  <c r="DY1025" i="1"/>
  <c r="EB1025" i="1"/>
  <c r="EH1025" i="1"/>
  <c r="EK1025" i="1"/>
  <c r="I1026" i="1"/>
  <c r="L1026" i="1"/>
  <c r="O1026" i="1"/>
  <c r="R1026" i="1"/>
  <c r="U1026" i="1"/>
  <c r="X1026" i="1"/>
  <c r="AA1026" i="1"/>
  <c r="AD1026" i="1"/>
  <c r="AG1026" i="1"/>
  <c r="AJ1026" i="1"/>
  <c r="AM1026" i="1"/>
  <c r="AP1026" i="1"/>
  <c r="AS1026" i="1"/>
  <c r="AV1026" i="1"/>
  <c r="AY1026" i="1"/>
  <c r="BB1026" i="1"/>
  <c r="BH1026" i="1"/>
  <c r="BK1026" i="1"/>
  <c r="BN1026" i="1"/>
  <c r="BQ1026" i="1"/>
  <c r="BT1026" i="1"/>
  <c r="BW1026" i="1"/>
  <c r="BZ1026" i="1"/>
  <c r="CC1026" i="1"/>
  <c r="CF1026" i="1"/>
  <c r="CI1026" i="1"/>
  <c r="CL1026" i="1"/>
  <c r="CO1026" i="1"/>
  <c r="CR1026" i="1"/>
  <c r="CU1026" i="1"/>
  <c r="CX1026" i="1"/>
  <c r="DA1026" i="1"/>
  <c r="DD1026" i="1"/>
  <c r="DJ1026" i="1"/>
  <c r="DM1026" i="1"/>
  <c r="DP1026" i="1"/>
  <c r="DS1026" i="1"/>
  <c r="DV1026" i="1"/>
  <c r="DY1026" i="1"/>
  <c r="EB1026" i="1"/>
  <c r="EH1026" i="1"/>
  <c r="EK1026" i="1"/>
  <c r="I1035" i="1"/>
  <c r="L1035" i="1"/>
  <c r="O1035" i="1"/>
  <c r="R1035" i="1"/>
  <c r="U1035" i="1"/>
  <c r="X1035" i="1"/>
  <c r="AA1035" i="1"/>
  <c r="AD1035" i="1"/>
  <c r="AG1035" i="1"/>
  <c r="AJ1035" i="1"/>
  <c r="AM1035" i="1"/>
  <c r="AP1035" i="1"/>
  <c r="AS1035" i="1"/>
  <c r="AV1035" i="1"/>
  <c r="AY1035" i="1"/>
  <c r="BB1035" i="1"/>
  <c r="BE1035" i="1"/>
  <c r="BH1035" i="1"/>
  <c r="BK1035" i="1"/>
  <c r="BN1035" i="1"/>
  <c r="BQ1035" i="1"/>
  <c r="BT1035" i="1"/>
  <c r="BW1035" i="1"/>
  <c r="BZ1035" i="1"/>
  <c r="CC1035" i="1"/>
  <c r="CF1035" i="1"/>
  <c r="CI1035" i="1"/>
  <c r="CL1035" i="1"/>
  <c r="CO1035" i="1"/>
  <c r="CR1035" i="1"/>
  <c r="CU1035" i="1"/>
  <c r="CX1035" i="1"/>
  <c r="DA1035" i="1"/>
  <c r="DD1035" i="1"/>
  <c r="DJ1035" i="1"/>
  <c r="DM1035" i="1"/>
  <c r="DP1035" i="1"/>
  <c r="DS1035" i="1"/>
  <c r="DV1035" i="1"/>
  <c r="DY1035" i="1"/>
  <c r="EB1035" i="1"/>
  <c r="EH1035" i="1"/>
  <c r="EK1035" i="1"/>
  <c r="I1027" i="1"/>
  <c r="L1027" i="1"/>
  <c r="O1027" i="1"/>
  <c r="R1027" i="1"/>
  <c r="U1027" i="1"/>
  <c r="X1027" i="1"/>
  <c r="AA1027" i="1"/>
  <c r="AD1027" i="1"/>
  <c r="AG1027" i="1"/>
  <c r="AJ1027" i="1"/>
  <c r="AM1027" i="1"/>
  <c r="AP1027" i="1"/>
  <c r="AS1027" i="1"/>
  <c r="AV1027" i="1"/>
  <c r="BB1027" i="1"/>
  <c r="BE1027" i="1"/>
  <c r="BH1027" i="1"/>
  <c r="BK1027" i="1"/>
  <c r="BN1027" i="1"/>
  <c r="BQ1027" i="1"/>
  <c r="BT1027" i="1"/>
  <c r="BW1027" i="1"/>
  <c r="BZ1027" i="1"/>
  <c r="CC1027" i="1"/>
  <c r="CF1027" i="1"/>
  <c r="CI1027" i="1"/>
  <c r="CL1027" i="1"/>
  <c r="CO1027" i="1"/>
  <c r="CR1027" i="1"/>
  <c r="CU1027" i="1"/>
  <c r="CX1027" i="1"/>
  <c r="DA1027" i="1"/>
  <c r="DD1027" i="1"/>
  <c r="DJ1027" i="1"/>
  <c r="DM1027" i="1"/>
  <c r="DP1027" i="1"/>
  <c r="DS1027" i="1"/>
  <c r="DV1027" i="1"/>
  <c r="DY1027" i="1"/>
  <c r="EB1027" i="1"/>
  <c r="EH1027" i="1"/>
  <c r="EK1027" i="1"/>
  <c r="I1028" i="1"/>
  <c r="L1028" i="1"/>
  <c r="O1028" i="1"/>
  <c r="R1028" i="1"/>
  <c r="U1028" i="1"/>
  <c r="X1028" i="1"/>
  <c r="AA1028" i="1"/>
  <c r="AD1028" i="1"/>
  <c r="AG1028" i="1"/>
  <c r="AJ1028" i="1"/>
  <c r="AM1028" i="1"/>
  <c r="AP1028" i="1"/>
  <c r="AS1028" i="1"/>
  <c r="AV1028" i="1"/>
  <c r="AY1028" i="1"/>
  <c r="BB1028" i="1"/>
  <c r="BE1028" i="1"/>
  <c r="BH1028" i="1"/>
  <c r="BK1028" i="1"/>
  <c r="BN1028" i="1"/>
  <c r="BQ1028" i="1"/>
  <c r="BT1028" i="1"/>
  <c r="BW1028" i="1"/>
  <c r="BZ1028" i="1"/>
  <c r="CC1028" i="1"/>
  <c r="CF1028" i="1"/>
  <c r="CI1028" i="1"/>
  <c r="CL1028" i="1"/>
  <c r="CO1028" i="1"/>
  <c r="CR1028" i="1"/>
  <c r="CU1028" i="1"/>
  <c r="CX1028" i="1"/>
  <c r="DA1028" i="1"/>
  <c r="DD1028" i="1"/>
  <c r="DJ1028" i="1"/>
  <c r="DM1028" i="1"/>
  <c r="DP1028" i="1"/>
  <c r="DS1028" i="1"/>
  <c r="DV1028" i="1"/>
  <c r="DY1028" i="1"/>
  <c r="EB1028" i="1"/>
  <c r="EH1028" i="1"/>
  <c r="EK1028" i="1"/>
  <c r="I1029" i="1"/>
  <c r="L1029" i="1"/>
  <c r="O1029" i="1"/>
  <c r="R1029" i="1"/>
  <c r="U1029" i="1"/>
  <c r="X1029" i="1"/>
  <c r="AA1029" i="1"/>
  <c r="AD1029" i="1"/>
  <c r="AG1029" i="1"/>
  <c r="AJ1029" i="1"/>
  <c r="AM1029" i="1"/>
  <c r="AP1029" i="1"/>
  <c r="AS1029" i="1"/>
  <c r="AV1029" i="1"/>
  <c r="AY1029" i="1"/>
  <c r="BE1029" i="1"/>
  <c r="BH1029" i="1"/>
  <c r="BK1029" i="1"/>
  <c r="BN1029" i="1"/>
  <c r="BQ1029" i="1"/>
  <c r="BT1029" i="1"/>
  <c r="BW1029" i="1"/>
  <c r="BZ1029" i="1"/>
  <c r="CC1029" i="1"/>
  <c r="CF1029" i="1"/>
  <c r="CI1029" i="1"/>
  <c r="CL1029" i="1"/>
  <c r="CO1029" i="1"/>
  <c r="CR1029" i="1"/>
  <c r="CU1029" i="1"/>
  <c r="CX1029" i="1"/>
  <c r="DA1029" i="1"/>
  <c r="DD1029" i="1"/>
  <c r="DJ1029" i="1"/>
  <c r="DM1029" i="1"/>
  <c r="DP1029" i="1"/>
  <c r="DS1029" i="1"/>
  <c r="DV1029" i="1"/>
  <c r="DY1029" i="1"/>
  <c r="EB1029" i="1"/>
  <c r="EH1029" i="1"/>
  <c r="EK1029" i="1"/>
  <c r="I1069" i="1"/>
  <c r="L1069" i="1"/>
  <c r="O1069" i="1"/>
  <c r="R1069" i="1"/>
  <c r="U1069" i="1"/>
  <c r="X1069" i="1"/>
  <c r="AA1069" i="1"/>
  <c r="AD1069" i="1"/>
  <c r="AG1069" i="1"/>
  <c r="AJ1069" i="1"/>
  <c r="AM1069" i="1"/>
  <c r="AP1069" i="1"/>
  <c r="AS1069" i="1"/>
  <c r="AV1069" i="1"/>
  <c r="AY1069" i="1"/>
  <c r="BB1069" i="1"/>
  <c r="BE1069" i="1"/>
  <c r="BH1069" i="1"/>
  <c r="BK1069" i="1"/>
  <c r="BN1069" i="1"/>
  <c r="BQ1069" i="1"/>
  <c r="BT1069" i="1"/>
  <c r="BW1069" i="1"/>
  <c r="BZ1069" i="1"/>
  <c r="CC1069" i="1"/>
  <c r="CF1069" i="1"/>
  <c r="CI1069" i="1"/>
  <c r="CL1069" i="1"/>
  <c r="CO1069" i="1"/>
  <c r="CR1069" i="1"/>
  <c r="CU1069" i="1"/>
  <c r="CX1069" i="1"/>
  <c r="DA1069" i="1"/>
  <c r="DD1069" i="1"/>
  <c r="DJ1069" i="1"/>
  <c r="DM1069" i="1"/>
  <c r="DP1069" i="1"/>
  <c r="DS1069" i="1"/>
  <c r="DV1069" i="1"/>
  <c r="DY1069" i="1"/>
  <c r="EB1069" i="1"/>
  <c r="EH1069" i="1"/>
  <c r="EK1069" i="1"/>
  <c r="O993" i="1"/>
  <c r="R993" i="1"/>
  <c r="U993" i="1"/>
  <c r="X993" i="1"/>
  <c r="AA993" i="1"/>
  <c r="AD993" i="1"/>
  <c r="AG993" i="1"/>
  <c r="AJ993" i="1"/>
  <c r="AM993" i="1"/>
  <c r="AP993" i="1"/>
  <c r="AS993" i="1"/>
  <c r="AV993" i="1"/>
  <c r="AY993" i="1"/>
  <c r="BB993" i="1"/>
  <c r="BE993" i="1"/>
  <c r="BH993" i="1"/>
  <c r="BK993" i="1"/>
  <c r="BN993" i="1"/>
  <c r="BQ993" i="1"/>
  <c r="BT993" i="1"/>
  <c r="BW993" i="1"/>
  <c r="BZ993" i="1"/>
  <c r="CC993" i="1"/>
  <c r="CF993" i="1"/>
  <c r="CI993" i="1"/>
  <c r="CL993" i="1"/>
  <c r="CO993" i="1"/>
  <c r="CR993" i="1"/>
  <c r="CU993" i="1"/>
  <c r="CX993" i="1"/>
  <c r="DA993" i="1"/>
  <c r="DD993" i="1"/>
  <c r="DJ993" i="1"/>
  <c r="DM993" i="1"/>
  <c r="DP993" i="1"/>
  <c r="DS993" i="1"/>
  <c r="DV993" i="1"/>
  <c r="DY993" i="1"/>
  <c r="EB993" i="1"/>
  <c r="EH993" i="1"/>
  <c r="EK993" i="1"/>
  <c r="O994" i="1"/>
  <c r="R994" i="1"/>
  <c r="U994" i="1"/>
  <c r="X994" i="1"/>
  <c r="AA994" i="1"/>
  <c r="AD994" i="1"/>
  <c r="AG994" i="1"/>
  <c r="AJ994" i="1"/>
  <c r="AM994" i="1"/>
  <c r="AP994" i="1"/>
  <c r="AS994" i="1"/>
  <c r="AV994" i="1"/>
  <c r="AY994" i="1"/>
  <c r="BB994" i="1"/>
  <c r="BE994" i="1"/>
  <c r="BH994" i="1"/>
  <c r="BK994" i="1"/>
  <c r="BN994" i="1"/>
  <c r="BQ994" i="1"/>
  <c r="BT994" i="1"/>
  <c r="BW994" i="1"/>
  <c r="BZ994" i="1"/>
  <c r="CC994" i="1"/>
  <c r="CF994" i="1"/>
  <c r="CI994" i="1"/>
  <c r="CL994" i="1"/>
  <c r="CO994" i="1"/>
  <c r="CR994" i="1"/>
  <c r="CU994" i="1"/>
  <c r="CX994" i="1"/>
  <c r="DA994" i="1"/>
  <c r="DD994" i="1"/>
  <c r="DJ994" i="1"/>
  <c r="DM994" i="1"/>
  <c r="DP994" i="1"/>
  <c r="DS994" i="1"/>
  <c r="DV994" i="1"/>
  <c r="DY994" i="1"/>
  <c r="EB994" i="1"/>
  <c r="EH994" i="1"/>
  <c r="EK994" i="1"/>
  <c r="O995" i="1"/>
  <c r="R995" i="1"/>
  <c r="U995" i="1"/>
  <c r="X995" i="1"/>
  <c r="AA995" i="1"/>
  <c r="AD995" i="1"/>
  <c r="AG995" i="1"/>
  <c r="AJ995" i="1"/>
  <c r="AM995" i="1"/>
  <c r="AP995" i="1"/>
  <c r="AS995" i="1"/>
  <c r="AV995" i="1"/>
  <c r="AY995" i="1"/>
  <c r="BB995" i="1"/>
  <c r="BE995" i="1"/>
  <c r="BH995" i="1"/>
  <c r="BK995" i="1"/>
  <c r="BN995" i="1"/>
  <c r="BQ995" i="1"/>
  <c r="BT995" i="1"/>
  <c r="BW995" i="1"/>
  <c r="BZ995" i="1"/>
  <c r="CC995" i="1"/>
  <c r="CF995" i="1"/>
  <c r="CI995" i="1"/>
  <c r="CL995" i="1"/>
  <c r="CO995" i="1"/>
  <c r="CR995" i="1"/>
  <c r="CU995" i="1"/>
  <c r="CX995" i="1"/>
  <c r="DA995" i="1"/>
  <c r="DD995" i="1"/>
  <c r="DJ995" i="1"/>
  <c r="DM995" i="1"/>
  <c r="DP995" i="1"/>
  <c r="DS995" i="1"/>
  <c r="DV995" i="1"/>
  <c r="DY995" i="1"/>
  <c r="EB995" i="1"/>
  <c r="EH995" i="1"/>
  <c r="EK995" i="1"/>
  <c r="O996" i="1"/>
  <c r="R996" i="1"/>
  <c r="U996" i="1"/>
  <c r="X996" i="1"/>
  <c r="AA996" i="1"/>
  <c r="AD996" i="1"/>
  <c r="AG996" i="1"/>
  <c r="AJ996" i="1"/>
  <c r="AM996" i="1"/>
  <c r="AP996" i="1"/>
  <c r="AS996" i="1"/>
  <c r="AV996" i="1"/>
  <c r="AY996" i="1"/>
  <c r="BB996" i="1"/>
  <c r="BE996" i="1"/>
  <c r="BH996" i="1"/>
  <c r="BK996" i="1"/>
  <c r="BN996" i="1"/>
  <c r="BQ996" i="1"/>
  <c r="BT996" i="1"/>
  <c r="BW996" i="1"/>
  <c r="BZ996" i="1"/>
  <c r="CC996" i="1"/>
  <c r="CF996" i="1"/>
  <c r="CI996" i="1"/>
  <c r="CL996" i="1"/>
  <c r="CO996" i="1"/>
  <c r="CR996" i="1"/>
  <c r="CU996" i="1"/>
  <c r="CX996" i="1"/>
  <c r="DA996" i="1"/>
  <c r="DD996" i="1"/>
  <c r="DJ996" i="1"/>
  <c r="DM996" i="1"/>
  <c r="DP996" i="1"/>
  <c r="DS996" i="1"/>
  <c r="DV996" i="1"/>
  <c r="DY996" i="1"/>
  <c r="EB996" i="1"/>
  <c r="EH996" i="1"/>
  <c r="EK996" i="1"/>
  <c r="O997" i="1"/>
  <c r="R997" i="1"/>
  <c r="U997" i="1"/>
  <c r="X997" i="1"/>
  <c r="AA997" i="1"/>
  <c r="AD997" i="1"/>
  <c r="AG997" i="1"/>
  <c r="AJ997" i="1"/>
  <c r="AM997" i="1"/>
  <c r="AP997" i="1"/>
  <c r="AS997" i="1"/>
  <c r="AV997" i="1"/>
  <c r="AY997" i="1"/>
  <c r="BB997" i="1"/>
  <c r="BE997" i="1"/>
  <c r="BH997" i="1"/>
  <c r="BK997" i="1"/>
  <c r="BN997" i="1"/>
  <c r="BQ997" i="1"/>
  <c r="BT997" i="1"/>
  <c r="BW997" i="1"/>
  <c r="BZ997" i="1"/>
  <c r="CC997" i="1"/>
  <c r="CF997" i="1"/>
  <c r="CI997" i="1"/>
  <c r="CL997" i="1"/>
  <c r="CO997" i="1"/>
  <c r="CR997" i="1"/>
  <c r="CU997" i="1"/>
  <c r="CX997" i="1"/>
  <c r="DA997" i="1"/>
  <c r="DD997" i="1"/>
  <c r="DJ997" i="1"/>
  <c r="DM997" i="1"/>
  <c r="DP997" i="1"/>
  <c r="DS997" i="1"/>
  <c r="DV997" i="1"/>
  <c r="DY997" i="1"/>
  <c r="EB997" i="1"/>
  <c r="EH997" i="1"/>
  <c r="EK997" i="1"/>
  <c r="U998" i="1"/>
  <c r="X998" i="1"/>
  <c r="AA998" i="1"/>
  <c r="AD998" i="1"/>
  <c r="AG998" i="1"/>
  <c r="AJ998" i="1"/>
  <c r="AM998" i="1"/>
  <c r="AP998" i="1"/>
  <c r="AS998" i="1"/>
  <c r="AV998" i="1"/>
  <c r="AY998" i="1"/>
  <c r="BB998" i="1"/>
  <c r="BE998" i="1"/>
  <c r="BH998" i="1"/>
  <c r="BK998" i="1"/>
  <c r="BN998" i="1"/>
  <c r="BQ998" i="1"/>
  <c r="BT998" i="1"/>
  <c r="BW998" i="1"/>
  <c r="BZ998" i="1"/>
  <c r="CC998" i="1"/>
  <c r="CF998" i="1"/>
  <c r="CI998" i="1"/>
  <c r="CL998" i="1"/>
  <c r="CO998" i="1"/>
  <c r="CR998" i="1"/>
  <c r="CU998" i="1"/>
  <c r="CX998" i="1"/>
  <c r="DA998" i="1"/>
  <c r="DD998" i="1"/>
  <c r="DJ998" i="1"/>
  <c r="DM998" i="1"/>
  <c r="DP998" i="1"/>
  <c r="DS998" i="1"/>
  <c r="DV998" i="1"/>
  <c r="DY998" i="1"/>
  <c r="EB998" i="1"/>
  <c r="EH998" i="1"/>
  <c r="EK998" i="1"/>
  <c r="U1229" i="1"/>
  <c r="X1229" i="1"/>
  <c r="AA1229" i="1"/>
  <c r="AD1229" i="1"/>
  <c r="AG1229" i="1"/>
  <c r="AJ1229" i="1"/>
  <c r="AM1229" i="1"/>
  <c r="AS1229" i="1"/>
  <c r="AV1229" i="1"/>
  <c r="AY1229" i="1"/>
  <c r="BB1229" i="1"/>
  <c r="BE1229" i="1"/>
  <c r="BH1229" i="1"/>
  <c r="BK1229" i="1"/>
  <c r="BN1229" i="1"/>
  <c r="BQ1229" i="1"/>
  <c r="BT1229" i="1"/>
  <c r="BW1229" i="1"/>
  <c r="BZ1229" i="1"/>
  <c r="CC1229" i="1"/>
  <c r="CF1229" i="1"/>
  <c r="CI1229" i="1"/>
  <c r="CL1229" i="1"/>
  <c r="CO1229" i="1"/>
  <c r="CR1229" i="1"/>
  <c r="CU1229" i="1"/>
  <c r="CX1229" i="1"/>
  <c r="DA1229" i="1"/>
  <c r="DD1229" i="1"/>
  <c r="DJ1229" i="1"/>
  <c r="DM1229" i="1"/>
  <c r="DP1229" i="1"/>
  <c r="DS1229" i="1"/>
  <c r="DV1229" i="1"/>
  <c r="DY1229" i="1"/>
  <c r="EB1229" i="1"/>
  <c r="EH1229" i="1"/>
  <c r="EK1229" i="1"/>
  <c r="U1230" i="1"/>
  <c r="X1230" i="1"/>
  <c r="AA1230" i="1"/>
  <c r="AD1230" i="1"/>
  <c r="AG1230" i="1"/>
  <c r="AJ1230" i="1"/>
  <c r="AM1230" i="1"/>
  <c r="AS1230" i="1"/>
  <c r="AV1230" i="1"/>
  <c r="AY1230" i="1"/>
  <c r="BB1230" i="1"/>
  <c r="BE1230" i="1"/>
  <c r="BH1230" i="1"/>
  <c r="BK1230" i="1"/>
  <c r="BN1230" i="1"/>
  <c r="BQ1230" i="1"/>
  <c r="BT1230" i="1"/>
  <c r="BW1230" i="1"/>
  <c r="BZ1230" i="1"/>
  <c r="CC1230" i="1"/>
  <c r="CF1230" i="1"/>
  <c r="CI1230" i="1"/>
  <c r="CL1230" i="1"/>
  <c r="CO1230" i="1"/>
  <c r="CR1230" i="1"/>
  <c r="CU1230" i="1"/>
  <c r="CX1230" i="1"/>
  <c r="DA1230" i="1"/>
  <c r="DD1230" i="1"/>
  <c r="DJ1230" i="1"/>
  <c r="DM1230" i="1"/>
  <c r="DP1230" i="1"/>
  <c r="DS1230" i="1"/>
  <c r="DV1230" i="1"/>
  <c r="DY1230" i="1"/>
  <c r="EB1230" i="1"/>
  <c r="EH1230" i="1"/>
  <c r="EK1230" i="1"/>
  <c r="I1090" i="1"/>
  <c r="L1090" i="1"/>
  <c r="O1090" i="1"/>
  <c r="R1090" i="1"/>
  <c r="U1090" i="1"/>
  <c r="X1090" i="1"/>
  <c r="AA1090" i="1"/>
  <c r="AD1090" i="1"/>
  <c r="AG1090" i="1"/>
  <c r="AJ1090" i="1"/>
  <c r="AM1090" i="1"/>
  <c r="AP1090" i="1"/>
  <c r="AS1090" i="1"/>
  <c r="AV1090" i="1"/>
  <c r="AY1090" i="1"/>
  <c r="BB1090" i="1"/>
  <c r="BE1090" i="1"/>
  <c r="BH1090" i="1"/>
  <c r="BK1090" i="1"/>
  <c r="BN1090" i="1"/>
  <c r="BQ1090" i="1"/>
  <c r="BT1090" i="1"/>
  <c r="BZ1090" i="1"/>
  <c r="CC1090" i="1"/>
  <c r="CF1090" i="1"/>
  <c r="CI1090" i="1"/>
  <c r="CL1090" i="1"/>
  <c r="CO1090" i="1"/>
  <c r="CR1090" i="1"/>
  <c r="CU1090" i="1"/>
  <c r="CX1090" i="1"/>
  <c r="DA1090" i="1"/>
  <c r="DD1090" i="1"/>
  <c r="DJ1090" i="1"/>
  <c r="DM1090" i="1"/>
  <c r="DP1090" i="1"/>
  <c r="DS1090" i="1"/>
  <c r="DV1090" i="1"/>
  <c r="DY1090" i="1"/>
  <c r="EB1090" i="1"/>
  <c r="EH1090" i="1"/>
  <c r="EK1090" i="1"/>
  <c r="I1276" i="1"/>
  <c r="L1276" i="1"/>
  <c r="O1276" i="1"/>
  <c r="R1276" i="1"/>
  <c r="U1276" i="1"/>
  <c r="X1276" i="1"/>
  <c r="AA1276" i="1"/>
  <c r="AD1276" i="1"/>
  <c r="AG1276" i="1"/>
  <c r="AJ1276" i="1"/>
  <c r="AM1276" i="1"/>
  <c r="AP1276" i="1"/>
  <c r="AS1276" i="1"/>
  <c r="AV1276" i="1"/>
  <c r="AY1276" i="1"/>
  <c r="BB1276" i="1"/>
  <c r="BE1276" i="1"/>
  <c r="BH1276" i="1"/>
  <c r="BK1276" i="1"/>
  <c r="BN1276" i="1"/>
  <c r="BQ1276" i="1"/>
  <c r="BT1276" i="1"/>
  <c r="BZ1276" i="1"/>
  <c r="CC1276" i="1"/>
  <c r="CF1276" i="1"/>
  <c r="CI1276" i="1"/>
  <c r="CL1276" i="1"/>
  <c r="CO1276" i="1"/>
  <c r="CR1276" i="1"/>
  <c r="CU1276" i="1"/>
  <c r="CX1276" i="1"/>
  <c r="DA1276" i="1"/>
  <c r="DD1276" i="1"/>
  <c r="DJ1276" i="1"/>
  <c r="DM1276" i="1"/>
  <c r="DP1276" i="1"/>
  <c r="DS1276" i="1"/>
  <c r="DV1276" i="1"/>
  <c r="DY1276" i="1"/>
  <c r="EB1276" i="1"/>
  <c r="EH1276" i="1"/>
  <c r="EK1276" i="1"/>
  <c r="I1277" i="1"/>
  <c r="L1277" i="1"/>
  <c r="O1277" i="1"/>
  <c r="R1277" i="1"/>
  <c r="U1277" i="1"/>
  <c r="X1277" i="1"/>
  <c r="AA1277" i="1"/>
  <c r="AD1277" i="1"/>
  <c r="AG1277" i="1"/>
  <c r="AJ1277" i="1"/>
  <c r="AM1277" i="1"/>
  <c r="AP1277" i="1"/>
  <c r="AS1277" i="1"/>
  <c r="AV1277" i="1"/>
  <c r="AY1277" i="1"/>
  <c r="BB1277" i="1"/>
  <c r="BE1277" i="1"/>
  <c r="BH1277" i="1"/>
  <c r="BK1277" i="1"/>
  <c r="BN1277" i="1"/>
  <c r="BQ1277" i="1"/>
  <c r="BT1277" i="1"/>
  <c r="BZ1277" i="1"/>
  <c r="CC1277" i="1"/>
  <c r="CF1277" i="1"/>
  <c r="CI1277" i="1"/>
  <c r="CL1277" i="1"/>
  <c r="CO1277" i="1"/>
  <c r="CR1277" i="1"/>
  <c r="CU1277" i="1"/>
  <c r="DJ1277" i="1"/>
  <c r="DM1277" i="1"/>
  <c r="DP1277" i="1"/>
  <c r="DS1277" i="1"/>
  <c r="DV1277" i="1"/>
  <c r="DY1277" i="1"/>
  <c r="EB1277" i="1"/>
  <c r="EH1277" i="1"/>
  <c r="EK1277" i="1"/>
  <c r="I1091" i="1"/>
  <c r="L1091" i="1"/>
  <c r="O1091" i="1"/>
  <c r="R1091" i="1"/>
  <c r="U1091" i="1"/>
  <c r="X1091" i="1"/>
  <c r="AA1091" i="1"/>
  <c r="AD1091" i="1"/>
  <c r="AG1091" i="1"/>
  <c r="AJ1091" i="1"/>
  <c r="AM1091" i="1"/>
  <c r="AP1091" i="1"/>
  <c r="AS1091" i="1"/>
  <c r="AV1091" i="1"/>
  <c r="AY1091" i="1"/>
  <c r="BE1091" i="1"/>
  <c r="BH1091" i="1"/>
  <c r="BK1091" i="1"/>
  <c r="BN1091" i="1"/>
  <c r="BQ1091" i="1"/>
  <c r="CC1091" i="1"/>
  <c r="CF1091" i="1"/>
  <c r="CI1091" i="1"/>
  <c r="CL1091" i="1"/>
  <c r="CO1091" i="1"/>
  <c r="CR1091" i="1"/>
  <c r="CU1091" i="1"/>
  <c r="CX1091" i="1"/>
  <c r="DA1091" i="1"/>
  <c r="DD1091" i="1"/>
  <c r="DJ1091" i="1"/>
  <c r="DM1091" i="1"/>
  <c r="DP1091" i="1"/>
  <c r="DS1091" i="1"/>
  <c r="DV1091" i="1"/>
  <c r="DY1091" i="1"/>
  <c r="EB1091" i="1"/>
  <c r="EH1091" i="1"/>
  <c r="EK1091" i="1"/>
  <c r="I1092" i="1"/>
  <c r="L1092" i="1"/>
  <c r="O1092" i="1"/>
  <c r="R1092" i="1"/>
  <c r="U1092" i="1"/>
  <c r="X1092" i="1"/>
  <c r="AA1092" i="1"/>
  <c r="AD1092" i="1"/>
  <c r="AG1092" i="1"/>
  <c r="AJ1092" i="1"/>
  <c r="AM1092" i="1"/>
  <c r="AP1092" i="1"/>
  <c r="AS1092" i="1"/>
  <c r="AV1092" i="1"/>
  <c r="AY1092" i="1"/>
  <c r="BB1092" i="1"/>
  <c r="BE1092" i="1"/>
  <c r="BH1092" i="1"/>
  <c r="BK1092" i="1"/>
  <c r="BN1092" i="1"/>
  <c r="BQ1092" i="1"/>
  <c r="CC1092" i="1"/>
  <c r="CF1092" i="1"/>
  <c r="CI1092" i="1"/>
  <c r="CL1092" i="1"/>
  <c r="CO1092" i="1"/>
  <c r="CR1092" i="1"/>
  <c r="CU1092" i="1"/>
  <c r="CX1092" i="1"/>
  <c r="DA1092" i="1"/>
  <c r="DD1092" i="1"/>
  <c r="DJ1092" i="1"/>
  <c r="DM1092" i="1"/>
  <c r="DP1092" i="1"/>
  <c r="DS1092" i="1"/>
  <c r="DV1092" i="1"/>
  <c r="DY1092" i="1"/>
  <c r="EB1092" i="1"/>
  <c r="EH1092" i="1"/>
  <c r="EK1092" i="1"/>
  <c r="I1093" i="1"/>
  <c r="L1093" i="1"/>
  <c r="O1093" i="1"/>
  <c r="R1093" i="1"/>
  <c r="U1093" i="1"/>
  <c r="X1093" i="1"/>
  <c r="AA1093" i="1"/>
  <c r="AD1093" i="1"/>
  <c r="AG1093" i="1"/>
  <c r="AJ1093" i="1"/>
  <c r="AM1093" i="1"/>
  <c r="AP1093" i="1"/>
  <c r="AS1093" i="1"/>
  <c r="AV1093" i="1"/>
  <c r="AY1093" i="1"/>
  <c r="BB1093" i="1"/>
  <c r="BE1093" i="1"/>
  <c r="BH1093" i="1"/>
  <c r="BK1093" i="1"/>
  <c r="BN1093" i="1"/>
  <c r="BQ1093" i="1"/>
  <c r="BT1093" i="1"/>
  <c r="BW1093" i="1"/>
  <c r="BZ1093" i="1"/>
  <c r="CC1093" i="1"/>
  <c r="CF1093" i="1"/>
  <c r="CI1093" i="1"/>
  <c r="CL1093" i="1"/>
  <c r="CO1093" i="1"/>
  <c r="CR1093" i="1"/>
  <c r="CU1093" i="1"/>
  <c r="CX1093" i="1"/>
  <c r="DA1093" i="1"/>
  <c r="DD1093" i="1"/>
  <c r="DJ1093" i="1"/>
  <c r="DM1093" i="1"/>
  <c r="DP1093" i="1"/>
  <c r="DS1093" i="1"/>
  <c r="DV1093" i="1"/>
  <c r="DY1093" i="1"/>
  <c r="EB1093" i="1"/>
  <c r="EH1093" i="1"/>
  <c r="EK1093" i="1"/>
  <c r="I1432" i="1"/>
  <c r="L1432" i="1"/>
  <c r="O1432" i="1"/>
  <c r="R1432" i="1"/>
  <c r="U1432" i="1"/>
  <c r="X1432" i="1"/>
  <c r="AA1432" i="1"/>
  <c r="AD1432" i="1"/>
  <c r="AG1432" i="1"/>
  <c r="AJ1432" i="1"/>
  <c r="AM1432" i="1"/>
  <c r="AP1432" i="1"/>
  <c r="AS1432" i="1"/>
  <c r="AV1432" i="1"/>
  <c r="AY1432" i="1"/>
  <c r="BB1432" i="1"/>
  <c r="BE1432" i="1"/>
  <c r="BH1432" i="1"/>
  <c r="BK1432" i="1"/>
  <c r="BN1432" i="1"/>
  <c r="BT1432" i="1"/>
  <c r="BW1432" i="1"/>
  <c r="BZ1432" i="1"/>
  <c r="CC1432" i="1"/>
  <c r="CF1432" i="1"/>
  <c r="CI1432" i="1"/>
  <c r="CL1432" i="1"/>
  <c r="CO1432" i="1"/>
  <c r="CR1432" i="1"/>
  <c r="CU1432" i="1"/>
  <c r="CX1432" i="1"/>
  <c r="DA1432" i="1"/>
  <c r="DD1432" i="1"/>
  <c r="DJ1432" i="1"/>
  <c r="DM1432" i="1"/>
  <c r="DP1432" i="1"/>
  <c r="DS1432" i="1"/>
  <c r="DV1432" i="1"/>
  <c r="DY1432" i="1"/>
  <c r="EB1432" i="1"/>
  <c r="EH1432" i="1"/>
  <c r="EK1432" i="1"/>
  <c r="I1094" i="1"/>
  <c r="L1094" i="1"/>
  <c r="O1094" i="1"/>
  <c r="R1094" i="1"/>
  <c r="U1094" i="1"/>
  <c r="X1094" i="1"/>
  <c r="AA1094" i="1"/>
  <c r="AD1094" i="1"/>
  <c r="AG1094" i="1"/>
  <c r="AJ1094" i="1"/>
  <c r="AM1094" i="1"/>
  <c r="AP1094" i="1"/>
  <c r="AS1094" i="1"/>
  <c r="AV1094" i="1"/>
  <c r="AY1094" i="1"/>
  <c r="BB1094" i="1"/>
  <c r="BE1094" i="1"/>
  <c r="BH1094" i="1"/>
  <c r="BK1094" i="1"/>
  <c r="BN1094" i="1"/>
  <c r="BQ1094" i="1"/>
  <c r="BT1094" i="1"/>
  <c r="BW1094" i="1"/>
  <c r="BZ1094" i="1"/>
  <c r="CC1094" i="1"/>
  <c r="CF1094" i="1"/>
  <c r="CI1094" i="1"/>
  <c r="CL1094" i="1"/>
  <c r="CO1094" i="1"/>
  <c r="CR1094" i="1"/>
  <c r="CU1094" i="1"/>
  <c r="CX1094" i="1"/>
  <c r="DA1094" i="1"/>
  <c r="DD1094" i="1"/>
  <c r="DJ1094" i="1"/>
  <c r="DM1094" i="1"/>
  <c r="DP1094" i="1"/>
  <c r="DS1094" i="1"/>
  <c r="DV1094" i="1"/>
  <c r="DY1094" i="1"/>
  <c r="EB1094" i="1"/>
  <c r="EH1094" i="1"/>
  <c r="EK1094" i="1"/>
  <c r="I1095" i="1"/>
  <c r="L1095" i="1"/>
  <c r="O1095" i="1"/>
  <c r="R1095" i="1"/>
  <c r="U1095" i="1"/>
  <c r="X1095" i="1"/>
  <c r="AA1095" i="1"/>
  <c r="AD1095" i="1"/>
  <c r="AG1095" i="1"/>
  <c r="AJ1095" i="1"/>
  <c r="AM1095" i="1"/>
  <c r="AP1095" i="1"/>
  <c r="AS1095" i="1"/>
  <c r="AV1095" i="1"/>
  <c r="AY1095" i="1"/>
  <c r="BB1095" i="1"/>
  <c r="BE1095" i="1"/>
  <c r="BH1095" i="1"/>
  <c r="BK1095" i="1"/>
  <c r="BN1095" i="1"/>
  <c r="BQ1095" i="1"/>
  <c r="BT1095" i="1"/>
  <c r="BW1095" i="1"/>
  <c r="BZ1095" i="1"/>
  <c r="CC1095" i="1"/>
  <c r="CF1095" i="1"/>
  <c r="CI1095" i="1"/>
  <c r="CL1095" i="1"/>
  <c r="CO1095" i="1"/>
  <c r="CR1095" i="1"/>
  <c r="CU1095" i="1"/>
  <c r="CX1095" i="1"/>
  <c r="DA1095" i="1"/>
  <c r="DD1095" i="1"/>
  <c r="DJ1095" i="1"/>
  <c r="DM1095" i="1"/>
  <c r="DP1095" i="1"/>
  <c r="DS1095" i="1"/>
  <c r="DV1095" i="1"/>
  <c r="DY1095" i="1"/>
  <c r="EB1095" i="1"/>
  <c r="EH1095" i="1"/>
  <c r="EK1095" i="1"/>
  <c r="I1096" i="1"/>
  <c r="L1096" i="1"/>
  <c r="O1096" i="1"/>
  <c r="R1096" i="1"/>
  <c r="U1096" i="1"/>
  <c r="X1096" i="1"/>
  <c r="AA1096" i="1"/>
  <c r="AD1096" i="1"/>
  <c r="AG1096" i="1"/>
  <c r="AJ1096" i="1"/>
  <c r="AM1096" i="1"/>
  <c r="AP1096" i="1"/>
  <c r="AS1096" i="1"/>
  <c r="AV1096" i="1"/>
  <c r="AY1096" i="1"/>
  <c r="BB1096" i="1"/>
  <c r="BE1096" i="1"/>
  <c r="BH1096" i="1"/>
  <c r="BK1096" i="1"/>
  <c r="BN1096" i="1"/>
  <c r="BT1096" i="1"/>
  <c r="BW1096" i="1"/>
  <c r="BZ1096" i="1"/>
  <c r="CC1096" i="1"/>
  <c r="CF1096" i="1"/>
  <c r="CI1096" i="1"/>
  <c r="CL1096" i="1"/>
  <c r="CO1096" i="1"/>
  <c r="CR1096" i="1"/>
  <c r="CU1096" i="1"/>
  <c r="CX1096" i="1"/>
  <c r="DA1096" i="1"/>
  <c r="DD1096" i="1"/>
  <c r="DJ1096" i="1"/>
  <c r="DM1096" i="1"/>
  <c r="DP1096" i="1"/>
  <c r="DS1096" i="1"/>
  <c r="DV1096" i="1"/>
  <c r="DY1096" i="1"/>
  <c r="EB1096" i="1"/>
  <c r="EH1096" i="1"/>
  <c r="EK1096" i="1"/>
  <c r="I1097" i="1"/>
  <c r="L1097" i="1"/>
  <c r="O1097" i="1"/>
  <c r="R1097" i="1"/>
  <c r="U1097" i="1"/>
  <c r="X1097" i="1"/>
  <c r="AA1097" i="1"/>
  <c r="AD1097" i="1"/>
  <c r="AG1097" i="1"/>
  <c r="AJ1097" i="1"/>
  <c r="AM1097" i="1"/>
  <c r="AP1097" i="1"/>
  <c r="AS1097" i="1"/>
  <c r="AV1097" i="1"/>
  <c r="AY1097" i="1"/>
  <c r="BB1097" i="1"/>
  <c r="BE1097" i="1"/>
  <c r="BH1097" i="1"/>
  <c r="BK1097" i="1"/>
  <c r="BN1097" i="1"/>
  <c r="BQ1097" i="1"/>
  <c r="BT1097" i="1"/>
  <c r="BW1097" i="1"/>
  <c r="BZ1097" i="1"/>
  <c r="CC1097" i="1"/>
  <c r="CF1097" i="1"/>
  <c r="CI1097" i="1"/>
  <c r="CL1097" i="1"/>
  <c r="CO1097" i="1"/>
  <c r="CR1097" i="1"/>
  <c r="CU1097" i="1"/>
  <c r="CX1097" i="1"/>
  <c r="DA1097" i="1"/>
  <c r="DD1097" i="1"/>
  <c r="DJ1097" i="1"/>
  <c r="DM1097" i="1"/>
  <c r="DP1097" i="1"/>
  <c r="DS1097" i="1"/>
  <c r="DV1097" i="1"/>
  <c r="DY1097" i="1"/>
  <c r="EB1097" i="1"/>
  <c r="EH1097" i="1"/>
  <c r="EK1097" i="1"/>
  <c r="I1098" i="1"/>
  <c r="L1098" i="1"/>
  <c r="O1098" i="1"/>
  <c r="R1098" i="1"/>
  <c r="U1098" i="1"/>
  <c r="X1098" i="1"/>
  <c r="AA1098" i="1"/>
  <c r="AD1098" i="1"/>
  <c r="AG1098" i="1"/>
  <c r="AJ1098" i="1"/>
  <c r="AM1098" i="1"/>
  <c r="AP1098" i="1"/>
  <c r="AS1098" i="1"/>
  <c r="AV1098" i="1"/>
  <c r="AY1098" i="1"/>
  <c r="BB1098" i="1"/>
  <c r="BE1098" i="1"/>
  <c r="BH1098" i="1"/>
  <c r="BK1098" i="1"/>
  <c r="BN1098" i="1"/>
  <c r="BQ1098" i="1"/>
  <c r="BT1098" i="1"/>
  <c r="BW1098" i="1"/>
  <c r="BZ1098" i="1"/>
  <c r="CC1098" i="1"/>
  <c r="CF1098" i="1"/>
  <c r="CI1098" i="1"/>
  <c r="CL1098" i="1"/>
  <c r="CO1098" i="1"/>
  <c r="CR1098" i="1"/>
  <c r="CU1098" i="1"/>
  <c r="CX1098" i="1"/>
  <c r="DA1098" i="1"/>
  <c r="DD1098" i="1"/>
  <c r="DJ1098" i="1"/>
  <c r="DM1098" i="1"/>
  <c r="DP1098" i="1"/>
  <c r="DS1098" i="1"/>
  <c r="DV1098" i="1"/>
  <c r="DY1098" i="1"/>
  <c r="EB1098" i="1"/>
  <c r="EH1098" i="1"/>
  <c r="EK1098" i="1"/>
  <c r="I1053" i="1"/>
  <c r="L1053" i="1"/>
  <c r="O1053" i="1"/>
  <c r="R1053" i="1"/>
  <c r="U1053" i="1"/>
  <c r="X1053" i="1"/>
  <c r="AA1053" i="1"/>
  <c r="AD1053" i="1"/>
  <c r="AG1053" i="1"/>
  <c r="AJ1053" i="1"/>
  <c r="AM1053" i="1"/>
  <c r="AP1053" i="1"/>
  <c r="AS1053" i="1"/>
  <c r="AV1053" i="1"/>
  <c r="AY1053" i="1"/>
  <c r="BB1053" i="1"/>
  <c r="BE1053" i="1"/>
  <c r="BH1053" i="1"/>
  <c r="BK1053" i="1"/>
  <c r="BN1053" i="1"/>
  <c r="BQ1053" i="1"/>
  <c r="BT1053" i="1"/>
  <c r="BZ1053" i="1"/>
  <c r="CC1053" i="1"/>
  <c r="CF1053" i="1"/>
  <c r="CI1053" i="1"/>
  <c r="CL1053" i="1"/>
  <c r="CO1053" i="1"/>
  <c r="CR1053" i="1"/>
  <c r="CU1053" i="1"/>
  <c r="CX1053" i="1"/>
  <c r="DA1053" i="1"/>
  <c r="DD1053" i="1"/>
  <c r="DJ1053" i="1"/>
  <c r="DM1053" i="1"/>
  <c r="DP1053" i="1"/>
  <c r="DS1053" i="1"/>
  <c r="DV1053" i="1"/>
  <c r="DY1053" i="1"/>
  <c r="EB1053" i="1"/>
  <c r="EH1053" i="1"/>
  <c r="EK1053" i="1"/>
  <c r="I1099" i="1"/>
  <c r="L1099" i="1"/>
  <c r="O1099" i="1"/>
  <c r="R1099" i="1"/>
  <c r="U1099" i="1"/>
  <c r="X1099" i="1"/>
  <c r="AA1099" i="1"/>
  <c r="AD1099" i="1"/>
  <c r="AG1099" i="1"/>
  <c r="AJ1099" i="1"/>
  <c r="AM1099" i="1"/>
  <c r="AP1099" i="1"/>
  <c r="AS1099" i="1"/>
  <c r="AV1099" i="1"/>
  <c r="AY1099" i="1"/>
  <c r="BB1099" i="1"/>
  <c r="BE1099" i="1"/>
  <c r="BH1099" i="1"/>
  <c r="BK1099" i="1"/>
  <c r="BN1099" i="1"/>
  <c r="BQ1099" i="1"/>
  <c r="BT1099" i="1"/>
  <c r="BW1099" i="1"/>
  <c r="BZ1099" i="1"/>
  <c r="CC1099" i="1"/>
  <c r="CF1099" i="1"/>
  <c r="CI1099" i="1"/>
  <c r="CL1099" i="1"/>
  <c r="CO1099" i="1"/>
  <c r="CR1099" i="1"/>
  <c r="CU1099" i="1"/>
  <c r="CX1099" i="1"/>
  <c r="DA1099" i="1"/>
  <c r="DD1099" i="1"/>
  <c r="DJ1099" i="1"/>
  <c r="DM1099" i="1"/>
  <c r="DP1099" i="1"/>
  <c r="DS1099" i="1"/>
  <c r="DV1099" i="1"/>
  <c r="DY1099" i="1"/>
  <c r="EB1099" i="1"/>
  <c r="EH1099" i="1"/>
  <c r="EK1099" i="1"/>
  <c r="I1348" i="1"/>
  <c r="O1348" i="1"/>
  <c r="R1348" i="1"/>
  <c r="U1348" i="1"/>
  <c r="X1348" i="1"/>
  <c r="AA1348" i="1"/>
  <c r="AD1348" i="1"/>
  <c r="AG1348" i="1"/>
  <c r="AJ1348" i="1"/>
  <c r="AM1348" i="1"/>
  <c r="AP1348" i="1"/>
  <c r="AS1348" i="1"/>
  <c r="AV1348" i="1"/>
  <c r="AY1348" i="1"/>
  <c r="BB1348" i="1"/>
  <c r="BE1348" i="1"/>
  <c r="BH1348" i="1"/>
  <c r="BK1348" i="1"/>
  <c r="BN1348" i="1"/>
  <c r="BQ1348" i="1"/>
  <c r="BT1348" i="1"/>
  <c r="BW1348" i="1"/>
  <c r="BZ1348" i="1"/>
  <c r="CC1348" i="1"/>
  <c r="CF1348" i="1"/>
  <c r="CI1348" i="1"/>
  <c r="CL1348" i="1"/>
  <c r="CO1348" i="1"/>
  <c r="CR1348" i="1"/>
  <c r="CU1348" i="1"/>
  <c r="CX1348" i="1"/>
  <c r="DA1348" i="1"/>
  <c r="DD1348" i="1"/>
  <c r="DJ1348" i="1"/>
  <c r="DM1348" i="1"/>
  <c r="DP1348" i="1"/>
  <c r="DS1348" i="1"/>
  <c r="DV1348" i="1"/>
  <c r="DY1348" i="1"/>
  <c r="EB1348" i="1"/>
  <c r="EH1348" i="1"/>
  <c r="EK1348" i="1"/>
  <c r="I1349" i="1"/>
  <c r="O1349" i="1"/>
  <c r="R1349" i="1"/>
  <c r="U1349" i="1"/>
  <c r="X1349" i="1"/>
  <c r="AA1349" i="1"/>
  <c r="AD1349" i="1"/>
  <c r="AG1349" i="1"/>
  <c r="AJ1349" i="1"/>
  <c r="AM1349" i="1"/>
  <c r="AP1349" i="1"/>
  <c r="AS1349" i="1"/>
  <c r="AV1349" i="1"/>
  <c r="AY1349" i="1"/>
  <c r="BB1349" i="1"/>
  <c r="BE1349" i="1"/>
  <c r="BH1349" i="1"/>
  <c r="BK1349" i="1"/>
  <c r="BN1349" i="1"/>
  <c r="BQ1349" i="1"/>
  <c r="BT1349" i="1"/>
  <c r="BW1349" i="1"/>
  <c r="BZ1349" i="1"/>
  <c r="CC1349" i="1"/>
  <c r="CF1349" i="1"/>
  <c r="CI1349" i="1"/>
  <c r="CL1349" i="1"/>
  <c r="CO1349" i="1"/>
  <c r="CR1349" i="1"/>
  <c r="CU1349" i="1"/>
  <c r="CX1349" i="1"/>
  <c r="DA1349" i="1"/>
  <c r="DD1349" i="1"/>
  <c r="DJ1349" i="1"/>
  <c r="DM1349" i="1"/>
  <c r="DP1349" i="1"/>
  <c r="DS1349" i="1"/>
  <c r="DV1349" i="1"/>
  <c r="DY1349" i="1"/>
  <c r="EB1349" i="1"/>
  <c r="EH1349" i="1"/>
  <c r="EK1349" i="1"/>
  <c r="I810" i="1"/>
  <c r="L810" i="1"/>
  <c r="O810" i="1"/>
  <c r="R810" i="1"/>
  <c r="U810" i="1"/>
  <c r="X810" i="1"/>
  <c r="AA810" i="1"/>
  <c r="AD810" i="1"/>
  <c r="AG810" i="1"/>
  <c r="AJ810" i="1"/>
  <c r="AM810" i="1"/>
  <c r="AP810" i="1"/>
  <c r="AS810" i="1"/>
  <c r="AV810" i="1"/>
  <c r="AY810" i="1"/>
  <c r="BB810" i="1"/>
  <c r="BE810" i="1"/>
  <c r="BH810" i="1"/>
  <c r="BK810" i="1"/>
  <c r="BN810" i="1"/>
  <c r="BQ810" i="1"/>
  <c r="BT810" i="1"/>
  <c r="BW810" i="1"/>
  <c r="BZ810" i="1"/>
  <c r="CC810" i="1"/>
  <c r="CF810" i="1"/>
  <c r="CI810" i="1"/>
  <c r="CL810" i="1"/>
  <c r="CO810" i="1"/>
  <c r="CR810" i="1"/>
  <c r="CU810" i="1"/>
  <c r="CX810" i="1"/>
  <c r="DA810" i="1"/>
  <c r="DD810" i="1"/>
  <c r="DJ810" i="1"/>
  <c r="DM810" i="1"/>
  <c r="DP810" i="1"/>
  <c r="DS810" i="1"/>
  <c r="DV810" i="1"/>
  <c r="DY810" i="1"/>
  <c r="EB810" i="1"/>
  <c r="EH810" i="1"/>
  <c r="EK810" i="1"/>
  <c r="I800" i="1"/>
  <c r="L800" i="1"/>
  <c r="O800" i="1"/>
  <c r="R800" i="1"/>
  <c r="U800" i="1"/>
  <c r="X800" i="1"/>
  <c r="AA800" i="1"/>
  <c r="AD800" i="1"/>
  <c r="AG800" i="1"/>
  <c r="AJ800" i="1"/>
  <c r="AM800" i="1"/>
  <c r="AP800" i="1"/>
  <c r="AS800" i="1"/>
  <c r="AV800" i="1"/>
  <c r="AY800" i="1"/>
  <c r="BB800" i="1"/>
  <c r="BE800" i="1"/>
  <c r="BH800" i="1"/>
  <c r="BK800" i="1"/>
  <c r="BN800" i="1"/>
  <c r="BQ800" i="1"/>
  <c r="BT800" i="1"/>
  <c r="BW800" i="1"/>
  <c r="BZ800" i="1"/>
  <c r="CF800" i="1"/>
  <c r="CI800" i="1"/>
  <c r="CL800" i="1"/>
  <c r="CO800" i="1"/>
  <c r="CR800" i="1"/>
  <c r="CU800" i="1"/>
  <c r="CX800" i="1"/>
  <c r="DA800" i="1"/>
  <c r="DD800" i="1"/>
  <c r="DJ800" i="1"/>
  <c r="DM800" i="1"/>
  <c r="DP800" i="1"/>
  <c r="DS800" i="1"/>
  <c r="DV800" i="1"/>
  <c r="DY800" i="1"/>
  <c r="EB800" i="1"/>
  <c r="EH800" i="1"/>
  <c r="EK800" i="1"/>
  <c r="I793" i="1"/>
  <c r="L793" i="1"/>
  <c r="O793" i="1"/>
  <c r="R793" i="1"/>
  <c r="U793" i="1"/>
  <c r="X793" i="1"/>
  <c r="AA793" i="1"/>
  <c r="AD793" i="1"/>
  <c r="AG793" i="1"/>
  <c r="AJ793" i="1"/>
  <c r="AM793" i="1"/>
  <c r="AP793" i="1"/>
  <c r="AS793" i="1"/>
  <c r="AV793" i="1"/>
  <c r="AY793" i="1"/>
  <c r="BB793" i="1"/>
  <c r="BE793" i="1"/>
  <c r="BH793" i="1"/>
  <c r="BK793" i="1"/>
  <c r="BN793" i="1"/>
  <c r="BQ793" i="1"/>
  <c r="BT793" i="1"/>
  <c r="BW793" i="1"/>
  <c r="BZ793" i="1"/>
  <c r="CC793" i="1"/>
  <c r="CF793" i="1"/>
  <c r="CI793" i="1"/>
  <c r="CL793" i="1"/>
  <c r="CO793" i="1"/>
  <c r="CR793" i="1"/>
  <c r="CU793" i="1"/>
  <c r="CX793" i="1"/>
  <c r="DA793" i="1"/>
  <c r="DD793" i="1"/>
  <c r="DJ793" i="1"/>
  <c r="DM793" i="1"/>
  <c r="DP793" i="1"/>
  <c r="DS793" i="1"/>
  <c r="DV793" i="1"/>
  <c r="DY793" i="1"/>
  <c r="EB793" i="1"/>
  <c r="EH793" i="1"/>
  <c r="EK793" i="1"/>
  <c r="U1231" i="1"/>
  <c r="X1231" i="1"/>
  <c r="AA1231" i="1"/>
  <c r="AD1231" i="1"/>
  <c r="AG1231" i="1"/>
  <c r="AJ1231" i="1"/>
  <c r="AM1231" i="1"/>
  <c r="AS1231" i="1"/>
  <c r="AV1231" i="1"/>
  <c r="AY1231" i="1"/>
  <c r="BB1231" i="1"/>
  <c r="BE1231" i="1"/>
  <c r="BH1231" i="1"/>
  <c r="BK1231" i="1"/>
  <c r="BN1231" i="1"/>
  <c r="BQ1231" i="1"/>
  <c r="BT1231" i="1"/>
  <c r="BW1231" i="1"/>
  <c r="BZ1231" i="1"/>
  <c r="CC1231" i="1"/>
  <c r="CF1231" i="1"/>
  <c r="CI1231" i="1"/>
  <c r="CL1231" i="1"/>
  <c r="CO1231" i="1"/>
  <c r="CR1231" i="1"/>
  <c r="CU1231" i="1"/>
  <c r="CX1231" i="1"/>
  <c r="DA1231" i="1"/>
  <c r="DD1231" i="1"/>
  <c r="DJ1231" i="1"/>
  <c r="DM1231" i="1"/>
  <c r="DP1231" i="1"/>
  <c r="DS1231" i="1"/>
  <c r="DV1231" i="1"/>
  <c r="DY1231" i="1"/>
  <c r="EB1231" i="1"/>
  <c r="EH1231" i="1"/>
  <c r="EK1231" i="1"/>
  <c r="I1232" i="1"/>
  <c r="L1232" i="1"/>
  <c r="O1232" i="1"/>
  <c r="R1232" i="1"/>
  <c r="U1232" i="1"/>
  <c r="X1232" i="1"/>
  <c r="AA1232" i="1"/>
  <c r="AD1232" i="1"/>
  <c r="AG1232" i="1"/>
  <c r="AJ1232" i="1"/>
  <c r="AM1232" i="1"/>
  <c r="AP1232" i="1"/>
  <c r="AS1232" i="1"/>
  <c r="AV1232" i="1"/>
  <c r="AY1232" i="1"/>
  <c r="BB1232" i="1"/>
  <c r="BE1232" i="1"/>
  <c r="BH1232" i="1"/>
  <c r="BK1232" i="1"/>
  <c r="BN1232" i="1"/>
  <c r="BQ1232" i="1"/>
  <c r="BT1232" i="1"/>
  <c r="BW1232" i="1"/>
  <c r="BZ1232" i="1"/>
  <c r="CC1232" i="1"/>
  <c r="CF1232" i="1"/>
  <c r="CI1232" i="1"/>
  <c r="CL1232" i="1"/>
  <c r="CO1232" i="1"/>
  <c r="CR1232" i="1"/>
  <c r="CU1232" i="1"/>
  <c r="CX1232" i="1"/>
  <c r="DA1232" i="1"/>
  <c r="DD1232" i="1"/>
  <c r="DJ1232" i="1"/>
  <c r="DM1232" i="1"/>
  <c r="DP1232" i="1"/>
  <c r="DS1232" i="1"/>
  <c r="DV1232" i="1"/>
  <c r="DY1232" i="1"/>
  <c r="EB1232" i="1"/>
  <c r="EH1232" i="1"/>
  <c r="EK1232" i="1"/>
  <c r="I1233" i="1"/>
  <c r="L1233" i="1"/>
  <c r="O1233" i="1"/>
  <c r="R1233" i="1"/>
  <c r="U1233" i="1"/>
  <c r="X1233" i="1"/>
  <c r="AA1233" i="1"/>
  <c r="AD1233" i="1"/>
  <c r="AG1233" i="1"/>
  <c r="AJ1233" i="1"/>
  <c r="AM1233" i="1"/>
  <c r="AP1233" i="1"/>
  <c r="AS1233" i="1"/>
  <c r="AV1233" i="1"/>
  <c r="AY1233" i="1"/>
  <c r="BB1233" i="1"/>
  <c r="BE1233" i="1"/>
  <c r="BH1233" i="1"/>
  <c r="BK1233" i="1"/>
  <c r="BN1233" i="1"/>
  <c r="BQ1233" i="1"/>
  <c r="BT1233" i="1"/>
  <c r="BW1233" i="1"/>
  <c r="BZ1233" i="1"/>
  <c r="CC1233" i="1"/>
  <c r="CF1233" i="1"/>
  <c r="CI1233" i="1"/>
  <c r="CL1233" i="1"/>
  <c r="CO1233" i="1"/>
  <c r="CR1233" i="1"/>
  <c r="CU1233" i="1"/>
  <c r="CX1233" i="1"/>
  <c r="DA1233" i="1"/>
  <c r="DD1233" i="1"/>
  <c r="DJ1233" i="1"/>
  <c r="DM1233" i="1"/>
  <c r="DP1233" i="1"/>
  <c r="DS1233" i="1"/>
  <c r="DV1233" i="1"/>
  <c r="DY1233" i="1"/>
  <c r="EB1233" i="1"/>
  <c r="EH1233" i="1"/>
  <c r="EK1233" i="1"/>
  <c r="I999" i="1"/>
  <c r="L999" i="1"/>
  <c r="O999" i="1"/>
  <c r="R999" i="1"/>
  <c r="U999" i="1"/>
  <c r="X999" i="1"/>
  <c r="AA999" i="1"/>
  <c r="AD999" i="1"/>
  <c r="AG999" i="1"/>
  <c r="AJ999" i="1"/>
  <c r="AM999" i="1"/>
  <c r="AP999" i="1"/>
  <c r="AS999" i="1"/>
  <c r="AV999" i="1"/>
  <c r="AY999" i="1"/>
  <c r="BB999" i="1"/>
  <c r="BE999" i="1"/>
  <c r="BH999" i="1"/>
  <c r="BK999" i="1"/>
  <c r="BN999" i="1"/>
  <c r="BQ999" i="1"/>
  <c r="BT999" i="1"/>
  <c r="BW999" i="1"/>
  <c r="BZ999" i="1"/>
  <c r="CC999" i="1"/>
  <c r="CF999" i="1"/>
  <c r="CI999" i="1"/>
  <c r="CL999" i="1"/>
  <c r="CO999" i="1"/>
  <c r="CR999" i="1"/>
  <c r="CU999" i="1"/>
  <c r="CX999" i="1"/>
  <c r="DA999" i="1"/>
  <c r="DD999" i="1"/>
  <c r="DJ999" i="1"/>
  <c r="DM999" i="1"/>
  <c r="DP999" i="1"/>
  <c r="DS999" i="1"/>
  <c r="DV999" i="1"/>
  <c r="DY999" i="1"/>
  <c r="EB999" i="1"/>
  <c r="EH999" i="1"/>
  <c r="EK999" i="1"/>
  <c r="I839" i="1"/>
  <c r="L839" i="1"/>
  <c r="O839" i="1"/>
  <c r="R839" i="1"/>
  <c r="U839" i="1"/>
  <c r="X839" i="1"/>
  <c r="AA839" i="1"/>
  <c r="AD839" i="1"/>
  <c r="AG839" i="1"/>
  <c r="AJ839" i="1"/>
  <c r="AM839" i="1"/>
  <c r="AP839" i="1"/>
  <c r="AS839" i="1"/>
  <c r="AV839" i="1"/>
  <c r="AY839" i="1"/>
  <c r="BB839" i="1"/>
  <c r="BE839" i="1"/>
  <c r="BH839" i="1"/>
  <c r="BK839" i="1"/>
  <c r="BN839" i="1"/>
  <c r="BQ839" i="1"/>
  <c r="BT839" i="1"/>
  <c r="BW839" i="1"/>
  <c r="BZ839" i="1"/>
  <c r="CC839" i="1"/>
  <c r="CF839" i="1"/>
  <c r="CI839" i="1"/>
  <c r="CL839" i="1"/>
  <c r="CO839" i="1"/>
  <c r="CR839" i="1"/>
  <c r="CU839" i="1"/>
  <c r="CX839" i="1"/>
  <c r="DA839" i="1"/>
  <c r="DD839" i="1"/>
  <c r="DJ839" i="1"/>
  <c r="DM839" i="1"/>
  <c r="DP839" i="1"/>
  <c r="DS839" i="1"/>
  <c r="DV839" i="1"/>
  <c r="DY839" i="1"/>
  <c r="EB839" i="1"/>
  <c r="EH839" i="1"/>
  <c r="EK839" i="1"/>
  <c r="X1337" i="1"/>
  <c r="AA1337" i="1"/>
  <c r="AD1337" i="1"/>
  <c r="AG1337" i="1"/>
  <c r="AJ1337" i="1"/>
  <c r="AM1337" i="1"/>
  <c r="AP1337" i="1"/>
  <c r="AS1337" i="1"/>
  <c r="AV1337" i="1"/>
  <c r="AY1337" i="1"/>
  <c r="BB1337" i="1"/>
  <c r="BE1337" i="1"/>
  <c r="BH1337" i="1"/>
  <c r="BK1337" i="1"/>
  <c r="BN1337" i="1"/>
  <c r="BQ1337" i="1"/>
  <c r="BT1337" i="1"/>
  <c r="BW1337" i="1"/>
  <c r="BZ1337" i="1"/>
  <c r="CC1337" i="1"/>
  <c r="CF1337" i="1"/>
  <c r="CI1337" i="1"/>
  <c r="CL1337" i="1"/>
  <c r="CO1337" i="1"/>
  <c r="CR1337" i="1"/>
  <c r="CU1337" i="1"/>
  <c r="CX1337" i="1"/>
  <c r="DA1337" i="1"/>
  <c r="DD1337" i="1"/>
  <c r="DJ1337" i="1"/>
  <c r="DM1337" i="1"/>
  <c r="DP1337" i="1"/>
  <c r="DS1337" i="1"/>
  <c r="DV1337" i="1"/>
  <c r="DY1337" i="1"/>
  <c r="EB1337" i="1"/>
  <c r="EH1337" i="1"/>
  <c r="EK1337" i="1"/>
  <c r="I1338" i="1"/>
  <c r="L1338" i="1"/>
  <c r="O1338" i="1"/>
  <c r="R1338" i="1"/>
  <c r="U1338" i="1"/>
  <c r="X1338" i="1"/>
  <c r="AA1338" i="1"/>
  <c r="AD1338" i="1"/>
  <c r="AG1338" i="1"/>
  <c r="AJ1338" i="1"/>
  <c r="AM1338" i="1"/>
  <c r="AP1338" i="1"/>
  <c r="AS1338" i="1"/>
  <c r="AV1338" i="1"/>
  <c r="AY1338" i="1"/>
  <c r="BB1338" i="1"/>
  <c r="BE1338" i="1"/>
  <c r="BH1338" i="1"/>
  <c r="BK1338" i="1"/>
  <c r="BN1338" i="1"/>
  <c r="BQ1338" i="1"/>
  <c r="BT1338" i="1"/>
  <c r="BW1338" i="1"/>
  <c r="BZ1338" i="1"/>
  <c r="CC1338" i="1"/>
  <c r="CF1338" i="1"/>
  <c r="CI1338" i="1"/>
  <c r="CL1338" i="1"/>
  <c r="CO1338" i="1"/>
  <c r="CR1338" i="1"/>
  <c r="CU1338" i="1"/>
  <c r="CX1338" i="1"/>
  <c r="DA1338" i="1"/>
  <c r="DD1338" i="1"/>
  <c r="DJ1338" i="1"/>
  <c r="DM1338" i="1"/>
  <c r="DP1338" i="1"/>
  <c r="DS1338" i="1"/>
  <c r="DV1338" i="1"/>
  <c r="DY1338" i="1"/>
  <c r="EB1338" i="1"/>
  <c r="EH1338" i="1"/>
  <c r="EK1338" i="1"/>
  <c r="I1339" i="1"/>
  <c r="L1339" i="1"/>
  <c r="O1339" i="1"/>
  <c r="R1339" i="1"/>
  <c r="U1339" i="1"/>
  <c r="X1339" i="1"/>
  <c r="AA1339" i="1"/>
  <c r="AD1339" i="1"/>
  <c r="AG1339" i="1"/>
  <c r="AJ1339" i="1"/>
  <c r="AM1339" i="1"/>
  <c r="AP1339" i="1"/>
  <c r="AS1339" i="1"/>
  <c r="AV1339" i="1"/>
  <c r="AY1339" i="1"/>
  <c r="BB1339" i="1"/>
  <c r="BE1339" i="1"/>
  <c r="BH1339" i="1"/>
  <c r="BK1339" i="1"/>
  <c r="BN1339" i="1"/>
  <c r="BQ1339" i="1"/>
  <c r="BT1339" i="1"/>
  <c r="BW1339" i="1"/>
  <c r="BZ1339" i="1"/>
  <c r="CC1339" i="1"/>
  <c r="CF1339" i="1"/>
  <c r="CI1339" i="1"/>
  <c r="CL1339" i="1"/>
  <c r="CO1339" i="1"/>
  <c r="CR1339" i="1"/>
  <c r="CU1339" i="1"/>
  <c r="CX1339" i="1"/>
  <c r="DA1339" i="1"/>
  <c r="DD1339" i="1"/>
  <c r="DJ1339" i="1"/>
  <c r="DM1339" i="1"/>
  <c r="DP1339" i="1"/>
  <c r="DS1339" i="1"/>
  <c r="DV1339" i="1"/>
  <c r="DY1339" i="1"/>
  <c r="EB1339" i="1"/>
  <c r="EH1339" i="1"/>
  <c r="EK1339" i="1"/>
  <c r="I1340" i="1"/>
  <c r="L1340" i="1"/>
  <c r="O1340" i="1"/>
  <c r="R1340" i="1"/>
  <c r="U1340" i="1"/>
  <c r="X1340" i="1"/>
  <c r="AA1340" i="1"/>
  <c r="AD1340" i="1"/>
  <c r="AG1340" i="1"/>
  <c r="AJ1340" i="1"/>
  <c r="AM1340" i="1"/>
  <c r="AP1340" i="1"/>
  <c r="AS1340" i="1"/>
  <c r="AV1340" i="1"/>
  <c r="AY1340" i="1"/>
  <c r="BB1340" i="1"/>
  <c r="BE1340" i="1"/>
  <c r="BH1340" i="1"/>
  <c r="BK1340" i="1"/>
  <c r="BN1340" i="1"/>
  <c r="BQ1340" i="1"/>
  <c r="BT1340" i="1"/>
  <c r="BW1340" i="1"/>
  <c r="BZ1340" i="1"/>
  <c r="CC1340" i="1"/>
  <c r="CF1340" i="1"/>
  <c r="CI1340" i="1"/>
  <c r="CL1340" i="1"/>
  <c r="CO1340" i="1"/>
  <c r="CR1340" i="1"/>
  <c r="CU1340" i="1"/>
  <c r="CX1340" i="1"/>
  <c r="DA1340" i="1"/>
  <c r="DD1340" i="1"/>
  <c r="DJ1340" i="1"/>
  <c r="DM1340" i="1"/>
  <c r="DP1340" i="1"/>
  <c r="DS1340" i="1"/>
  <c r="DV1340" i="1"/>
  <c r="DY1340" i="1"/>
  <c r="EB1340" i="1"/>
  <c r="EH1340" i="1"/>
  <c r="EK1340" i="1"/>
  <c r="I1000" i="1"/>
  <c r="L1000" i="1"/>
  <c r="O1000" i="1"/>
  <c r="R1000" i="1"/>
  <c r="U1000" i="1"/>
  <c r="X1000" i="1"/>
  <c r="AA1000" i="1"/>
  <c r="AD1000" i="1"/>
  <c r="AG1000" i="1"/>
  <c r="AJ1000" i="1"/>
  <c r="AM1000" i="1"/>
  <c r="AP1000" i="1"/>
  <c r="AS1000" i="1"/>
  <c r="AV1000" i="1"/>
  <c r="AY1000" i="1"/>
  <c r="BB1000" i="1"/>
  <c r="BE1000" i="1"/>
  <c r="BH1000" i="1"/>
  <c r="BK1000" i="1"/>
  <c r="BN1000" i="1"/>
  <c r="BQ1000" i="1"/>
  <c r="BT1000" i="1"/>
  <c r="BZ1000" i="1"/>
  <c r="CC1000" i="1"/>
  <c r="CF1000" i="1"/>
  <c r="CI1000" i="1"/>
  <c r="CL1000" i="1"/>
  <c r="CO1000" i="1"/>
  <c r="CR1000" i="1"/>
  <c r="CU1000" i="1"/>
  <c r="CX1000" i="1"/>
  <c r="DA1000" i="1"/>
  <c r="DD1000" i="1"/>
  <c r="DJ1000" i="1"/>
  <c r="DM1000" i="1"/>
  <c r="DP1000" i="1"/>
  <c r="DS1000" i="1"/>
  <c r="DV1000" i="1"/>
  <c r="DY1000" i="1"/>
  <c r="EB1000" i="1"/>
  <c r="EH1000" i="1"/>
  <c r="EK1000" i="1"/>
  <c r="I1341" i="1"/>
  <c r="L1341" i="1"/>
  <c r="O1341" i="1"/>
  <c r="R1341" i="1"/>
  <c r="U1341" i="1"/>
  <c r="X1341" i="1"/>
  <c r="AA1341" i="1"/>
  <c r="AD1341" i="1"/>
  <c r="AG1341" i="1"/>
  <c r="AJ1341" i="1"/>
  <c r="AM1341" i="1"/>
  <c r="AP1341" i="1"/>
  <c r="AS1341" i="1"/>
  <c r="AV1341" i="1"/>
  <c r="AY1341" i="1"/>
  <c r="BB1341" i="1"/>
  <c r="BE1341" i="1"/>
  <c r="BH1341" i="1"/>
  <c r="BK1341" i="1"/>
  <c r="BN1341" i="1"/>
  <c r="BQ1341" i="1"/>
  <c r="BT1341" i="1"/>
  <c r="BW1341" i="1"/>
  <c r="BZ1341" i="1"/>
  <c r="CC1341" i="1"/>
  <c r="CF1341" i="1"/>
  <c r="CI1341" i="1"/>
  <c r="CL1341" i="1"/>
  <c r="CO1341" i="1"/>
  <c r="CR1341" i="1"/>
  <c r="CU1341" i="1"/>
  <c r="CX1341" i="1"/>
  <c r="DA1341" i="1"/>
  <c r="DD1341" i="1"/>
  <c r="DJ1341" i="1"/>
  <c r="DM1341" i="1"/>
  <c r="DP1341" i="1"/>
  <c r="DS1341" i="1"/>
  <c r="DV1341" i="1"/>
  <c r="DY1341" i="1"/>
  <c r="EB1341" i="1"/>
  <c r="EH1341" i="1"/>
  <c r="EK1341" i="1"/>
  <c r="I1342" i="1"/>
  <c r="L1342" i="1"/>
  <c r="O1342" i="1"/>
  <c r="R1342" i="1"/>
  <c r="U1342" i="1"/>
  <c r="X1342" i="1"/>
  <c r="AA1342" i="1"/>
  <c r="AD1342" i="1"/>
  <c r="AG1342" i="1"/>
  <c r="AJ1342" i="1"/>
  <c r="AM1342" i="1"/>
  <c r="AP1342" i="1"/>
  <c r="AS1342" i="1"/>
  <c r="AV1342" i="1"/>
  <c r="AY1342" i="1"/>
  <c r="BB1342" i="1"/>
  <c r="BE1342" i="1"/>
  <c r="BH1342" i="1"/>
  <c r="BK1342" i="1"/>
  <c r="BN1342" i="1"/>
  <c r="BQ1342" i="1"/>
  <c r="BT1342" i="1"/>
  <c r="BW1342" i="1"/>
  <c r="BZ1342" i="1"/>
  <c r="CC1342" i="1"/>
  <c r="CF1342" i="1"/>
  <c r="CI1342" i="1"/>
  <c r="CL1342" i="1"/>
  <c r="CO1342" i="1"/>
  <c r="CR1342" i="1"/>
  <c r="CU1342" i="1"/>
  <c r="CX1342" i="1"/>
  <c r="DA1342" i="1"/>
  <c r="DD1342" i="1"/>
  <c r="DJ1342" i="1"/>
  <c r="DM1342" i="1"/>
  <c r="DP1342" i="1"/>
  <c r="DS1342" i="1"/>
  <c r="DV1342" i="1"/>
  <c r="DY1342" i="1"/>
  <c r="EB1342" i="1"/>
  <c r="EH1342" i="1"/>
  <c r="EK1342" i="1"/>
  <c r="I1343" i="1"/>
  <c r="L1343" i="1"/>
  <c r="O1343" i="1"/>
  <c r="R1343" i="1"/>
  <c r="U1343" i="1"/>
  <c r="X1343" i="1"/>
  <c r="AA1343" i="1"/>
  <c r="AD1343" i="1"/>
  <c r="AG1343" i="1"/>
  <c r="AJ1343" i="1"/>
  <c r="AM1343" i="1"/>
  <c r="AP1343" i="1"/>
  <c r="AS1343" i="1"/>
  <c r="AV1343" i="1"/>
  <c r="AY1343" i="1"/>
  <c r="BB1343" i="1"/>
  <c r="BE1343" i="1"/>
  <c r="BH1343" i="1"/>
  <c r="BK1343" i="1"/>
  <c r="BN1343" i="1"/>
  <c r="BQ1343" i="1"/>
  <c r="BT1343" i="1"/>
  <c r="BW1343" i="1"/>
  <c r="BZ1343" i="1"/>
  <c r="CC1343" i="1"/>
  <c r="CF1343" i="1"/>
  <c r="CI1343" i="1"/>
  <c r="CL1343" i="1"/>
  <c r="CO1343" i="1"/>
  <c r="CR1343" i="1"/>
  <c r="CU1343" i="1"/>
  <c r="CX1343" i="1"/>
  <c r="DA1343" i="1"/>
  <c r="DD1343" i="1"/>
  <c r="DJ1343" i="1"/>
  <c r="DM1343" i="1"/>
  <c r="DP1343" i="1"/>
  <c r="DS1343" i="1"/>
  <c r="DV1343" i="1"/>
  <c r="DY1343" i="1"/>
  <c r="EB1343" i="1"/>
  <c r="EH1343" i="1"/>
  <c r="EK1343" i="1"/>
  <c r="I1001" i="1"/>
  <c r="L1001" i="1"/>
  <c r="O1001" i="1"/>
  <c r="R1001" i="1"/>
  <c r="U1001" i="1"/>
  <c r="X1001" i="1"/>
  <c r="AA1001" i="1"/>
  <c r="AD1001" i="1"/>
  <c r="AG1001" i="1"/>
  <c r="AJ1001" i="1"/>
  <c r="AM1001" i="1"/>
  <c r="AP1001" i="1"/>
  <c r="AS1001" i="1"/>
  <c r="AV1001" i="1"/>
  <c r="AY1001" i="1"/>
  <c r="BB1001" i="1"/>
  <c r="BE1001" i="1"/>
  <c r="BH1001" i="1"/>
  <c r="BK1001" i="1"/>
  <c r="BN1001" i="1"/>
  <c r="BQ1001" i="1"/>
  <c r="BT1001" i="1"/>
  <c r="BZ1001" i="1"/>
  <c r="CC1001" i="1"/>
  <c r="CI1001" i="1"/>
  <c r="CL1001" i="1"/>
  <c r="CO1001" i="1"/>
  <c r="CR1001" i="1"/>
  <c r="CU1001" i="1"/>
  <c r="CX1001" i="1"/>
  <c r="DA1001" i="1"/>
  <c r="DD1001" i="1"/>
  <c r="DJ1001" i="1"/>
  <c r="DM1001" i="1"/>
  <c r="DP1001" i="1"/>
  <c r="DS1001" i="1"/>
  <c r="DV1001" i="1"/>
  <c r="DY1001" i="1"/>
  <c r="EB1001" i="1"/>
  <c r="EH1001" i="1"/>
  <c r="EK1001" i="1"/>
  <c r="I1332" i="1"/>
  <c r="L1332" i="1"/>
  <c r="O1332" i="1"/>
  <c r="R1332" i="1"/>
  <c r="U1332" i="1"/>
  <c r="X1332" i="1"/>
  <c r="AA1332" i="1"/>
  <c r="AD1332" i="1"/>
  <c r="AG1332" i="1"/>
  <c r="AJ1332" i="1"/>
  <c r="AM1332" i="1"/>
  <c r="AP1332" i="1"/>
  <c r="AS1332" i="1"/>
  <c r="AV1332" i="1"/>
  <c r="AY1332" i="1"/>
  <c r="BB1332" i="1"/>
  <c r="BE1332" i="1"/>
  <c r="BH1332" i="1"/>
  <c r="BK1332" i="1"/>
  <c r="BN1332" i="1"/>
  <c r="BQ1332" i="1"/>
  <c r="BT1332" i="1"/>
  <c r="BW1332" i="1"/>
  <c r="BZ1332" i="1"/>
  <c r="CC1332" i="1"/>
  <c r="CF1332" i="1"/>
  <c r="CI1332" i="1"/>
  <c r="CL1332" i="1"/>
  <c r="CO1332" i="1"/>
  <c r="CR1332" i="1"/>
  <c r="CU1332" i="1"/>
  <c r="CX1332" i="1"/>
  <c r="DA1332" i="1"/>
  <c r="DD1332" i="1"/>
  <c r="DJ1332" i="1"/>
  <c r="DM1332" i="1"/>
  <c r="DP1332" i="1"/>
  <c r="DS1332" i="1"/>
  <c r="DV1332" i="1"/>
  <c r="DY1332" i="1"/>
  <c r="EB1332" i="1"/>
  <c r="EH1332" i="1"/>
  <c r="EK1332" i="1"/>
  <c r="I1002" i="1"/>
  <c r="L1002" i="1"/>
  <c r="O1002" i="1"/>
  <c r="R1002" i="1"/>
  <c r="U1002" i="1"/>
  <c r="X1002" i="1"/>
  <c r="AA1002" i="1"/>
  <c r="AD1002" i="1"/>
  <c r="AG1002" i="1"/>
  <c r="AJ1002" i="1"/>
  <c r="AM1002" i="1"/>
  <c r="AP1002" i="1"/>
  <c r="AS1002" i="1"/>
  <c r="AV1002" i="1"/>
  <c r="AY1002" i="1"/>
  <c r="BB1002" i="1"/>
  <c r="BH1002" i="1"/>
  <c r="BK1002" i="1"/>
  <c r="BN1002" i="1"/>
  <c r="BQ1002" i="1"/>
  <c r="BT1002" i="1"/>
  <c r="BW1002" i="1"/>
  <c r="BZ1002" i="1"/>
  <c r="CC1002" i="1"/>
  <c r="CF1002" i="1"/>
  <c r="CI1002" i="1"/>
  <c r="CL1002" i="1"/>
  <c r="CO1002" i="1"/>
  <c r="CR1002" i="1"/>
  <c r="CU1002" i="1"/>
  <c r="CX1002" i="1"/>
  <c r="DA1002" i="1"/>
  <c r="DD1002" i="1"/>
  <c r="DJ1002" i="1"/>
  <c r="DM1002" i="1"/>
  <c r="DP1002" i="1"/>
  <c r="DS1002" i="1"/>
  <c r="DV1002" i="1"/>
  <c r="DY1002" i="1"/>
  <c r="EB1002" i="1"/>
  <c r="EH1002" i="1"/>
  <c r="EK1002" i="1"/>
  <c r="I1344" i="1"/>
  <c r="O1344" i="1"/>
  <c r="R1344" i="1"/>
  <c r="U1344" i="1"/>
  <c r="X1344" i="1"/>
  <c r="AA1344" i="1"/>
  <c r="AD1344" i="1"/>
  <c r="AG1344" i="1"/>
  <c r="AJ1344" i="1"/>
  <c r="AM1344" i="1"/>
  <c r="AP1344" i="1"/>
  <c r="AS1344" i="1"/>
  <c r="AV1344" i="1"/>
  <c r="AY1344" i="1"/>
  <c r="BB1344" i="1"/>
  <c r="BE1344" i="1"/>
  <c r="BH1344" i="1"/>
  <c r="BK1344" i="1"/>
  <c r="BN1344" i="1"/>
  <c r="BQ1344" i="1"/>
  <c r="BT1344" i="1"/>
  <c r="BW1344" i="1"/>
  <c r="BZ1344" i="1"/>
  <c r="CC1344" i="1"/>
  <c r="CF1344" i="1"/>
  <c r="CI1344" i="1"/>
  <c r="CL1344" i="1"/>
  <c r="CO1344" i="1"/>
  <c r="CR1344" i="1"/>
  <c r="CU1344" i="1"/>
  <c r="CX1344" i="1"/>
  <c r="DA1344" i="1"/>
  <c r="DD1344" i="1"/>
  <c r="DJ1344" i="1"/>
  <c r="DM1344" i="1"/>
  <c r="DP1344" i="1"/>
  <c r="DS1344" i="1"/>
  <c r="DV1344" i="1"/>
  <c r="DY1344" i="1"/>
  <c r="EB1344" i="1"/>
  <c r="EH1344" i="1"/>
  <c r="EK1344" i="1"/>
  <c r="I1006" i="1"/>
  <c r="L1006" i="1"/>
  <c r="O1006" i="1"/>
  <c r="R1006" i="1"/>
  <c r="U1006" i="1"/>
  <c r="X1006" i="1"/>
  <c r="AA1006" i="1"/>
  <c r="AD1006" i="1"/>
  <c r="AG1006" i="1"/>
  <c r="AJ1006" i="1"/>
  <c r="AM1006" i="1"/>
  <c r="AP1006" i="1"/>
  <c r="AS1006" i="1"/>
  <c r="AV1006" i="1"/>
  <c r="AY1006" i="1"/>
  <c r="BB1006" i="1"/>
  <c r="BE1006" i="1"/>
  <c r="BH1006" i="1"/>
  <c r="BK1006" i="1"/>
  <c r="BN1006" i="1"/>
  <c r="BQ1006" i="1"/>
  <c r="BT1006" i="1"/>
  <c r="BW1006" i="1"/>
  <c r="BZ1006" i="1"/>
  <c r="CC1006" i="1"/>
  <c r="CF1006" i="1"/>
  <c r="CI1006" i="1"/>
  <c r="CL1006" i="1"/>
  <c r="CO1006" i="1"/>
  <c r="CR1006" i="1"/>
  <c r="CU1006" i="1"/>
  <c r="CX1006" i="1"/>
  <c r="DA1006" i="1"/>
  <c r="DD1006" i="1"/>
  <c r="DJ1006" i="1"/>
  <c r="DM1006" i="1"/>
  <c r="DP1006" i="1"/>
  <c r="DS1006" i="1"/>
  <c r="DV1006" i="1"/>
  <c r="DY1006" i="1"/>
  <c r="EB1006" i="1"/>
  <c r="EH1006" i="1"/>
  <c r="EK1006" i="1"/>
  <c r="U1313" i="1"/>
  <c r="X1313" i="1"/>
  <c r="AA1313" i="1"/>
  <c r="AD1313" i="1"/>
  <c r="AG1313" i="1"/>
  <c r="AJ1313" i="1"/>
  <c r="AM1313" i="1"/>
  <c r="AP1313" i="1"/>
  <c r="AS1313" i="1"/>
  <c r="AV1313" i="1"/>
  <c r="AY1313" i="1"/>
  <c r="BB1313" i="1"/>
  <c r="BE1313" i="1"/>
  <c r="BH1313" i="1"/>
  <c r="BK1313" i="1"/>
  <c r="BN1313" i="1"/>
  <c r="BQ1313" i="1"/>
  <c r="BT1313" i="1"/>
  <c r="BW1313" i="1"/>
  <c r="BZ1313" i="1"/>
  <c r="CC1313" i="1"/>
  <c r="CF1313" i="1"/>
  <c r="CI1313" i="1"/>
  <c r="CL1313" i="1"/>
  <c r="CO1313" i="1"/>
  <c r="CR1313" i="1"/>
  <c r="CU1313" i="1"/>
  <c r="CX1313" i="1"/>
  <c r="DA1313" i="1"/>
  <c r="DD1313" i="1"/>
  <c r="DJ1313" i="1"/>
  <c r="DM1313" i="1"/>
  <c r="DP1313" i="1"/>
  <c r="DS1313" i="1"/>
  <c r="DV1313" i="1"/>
  <c r="DY1313" i="1"/>
  <c r="EB1313" i="1"/>
  <c r="EH1313" i="1"/>
  <c r="EK1313" i="1"/>
  <c r="X1314" i="1"/>
  <c r="AA1314" i="1"/>
  <c r="AD1314" i="1"/>
  <c r="AG1314" i="1"/>
  <c r="AJ1314" i="1"/>
  <c r="AM1314" i="1"/>
  <c r="AP1314" i="1"/>
  <c r="AS1314" i="1"/>
  <c r="AV1314" i="1"/>
  <c r="AY1314" i="1"/>
  <c r="BB1314" i="1"/>
  <c r="BE1314" i="1"/>
  <c r="BH1314" i="1"/>
  <c r="BK1314" i="1"/>
  <c r="BN1314" i="1"/>
  <c r="BQ1314" i="1"/>
  <c r="BT1314" i="1"/>
  <c r="BW1314" i="1"/>
  <c r="BZ1314" i="1"/>
  <c r="CC1314" i="1"/>
  <c r="CF1314" i="1"/>
  <c r="CI1314" i="1"/>
  <c r="CL1314" i="1"/>
  <c r="CO1314" i="1"/>
  <c r="CR1314" i="1"/>
  <c r="CU1314" i="1"/>
  <c r="CX1314" i="1"/>
  <c r="DA1314" i="1"/>
  <c r="DD1314" i="1"/>
  <c r="DJ1314" i="1"/>
  <c r="DM1314" i="1"/>
  <c r="DP1314" i="1"/>
  <c r="DS1314" i="1"/>
  <c r="DV1314" i="1"/>
  <c r="DY1314" i="1"/>
  <c r="EB1314" i="1"/>
  <c r="EH1314" i="1"/>
  <c r="EK1314" i="1"/>
  <c r="L1315" i="1"/>
  <c r="O1315" i="1"/>
  <c r="R1315" i="1"/>
  <c r="U1315" i="1"/>
  <c r="X1315" i="1"/>
  <c r="AA1315" i="1"/>
  <c r="AD1315" i="1"/>
  <c r="AG1315" i="1"/>
  <c r="AJ1315" i="1"/>
  <c r="AM1315" i="1"/>
  <c r="AP1315" i="1"/>
  <c r="AS1315" i="1"/>
  <c r="AV1315" i="1"/>
  <c r="AY1315" i="1"/>
  <c r="BB1315" i="1"/>
  <c r="BE1315" i="1"/>
  <c r="BH1315" i="1"/>
  <c r="BK1315" i="1"/>
  <c r="BN1315" i="1"/>
  <c r="BQ1315" i="1"/>
  <c r="BT1315" i="1"/>
  <c r="BW1315" i="1"/>
  <c r="BZ1315" i="1"/>
  <c r="CC1315" i="1"/>
  <c r="CF1315" i="1"/>
  <c r="CI1315" i="1"/>
  <c r="CL1315" i="1"/>
  <c r="CO1315" i="1"/>
  <c r="CR1315" i="1"/>
  <c r="CU1315" i="1"/>
  <c r="CX1315" i="1"/>
  <c r="DA1315" i="1"/>
  <c r="DD1315" i="1"/>
  <c r="DJ1315" i="1"/>
  <c r="DM1315" i="1"/>
  <c r="DP1315" i="1"/>
  <c r="DS1315" i="1"/>
  <c r="DV1315" i="1"/>
  <c r="DY1315" i="1"/>
  <c r="EB1315" i="1"/>
  <c r="EH1315" i="1"/>
  <c r="EK1315" i="1"/>
  <c r="U1316" i="1"/>
  <c r="X1316" i="1"/>
  <c r="AA1316" i="1"/>
  <c r="AD1316" i="1"/>
  <c r="AG1316" i="1"/>
  <c r="AJ1316" i="1"/>
  <c r="AM1316" i="1"/>
  <c r="AP1316" i="1"/>
  <c r="AS1316" i="1"/>
  <c r="AV1316" i="1"/>
  <c r="AY1316" i="1"/>
  <c r="BB1316" i="1"/>
  <c r="BE1316" i="1"/>
  <c r="BH1316" i="1"/>
  <c r="BK1316" i="1"/>
  <c r="BN1316" i="1"/>
  <c r="BQ1316" i="1"/>
  <c r="BT1316" i="1"/>
  <c r="BW1316" i="1"/>
  <c r="BZ1316" i="1"/>
  <c r="CC1316" i="1"/>
  <c r="CF1316" i="1"/>
  <c r="CI1316" i="1"/>
  <c r="CL1316" i="1"/>
  <c r="CO1316" i="1"/>
  <c r="CR1316" i="1"/>
  <c r="CU1316" i="1"/>
  <c r="CX1316" i="1"/>
  <c r="DA1316" i="1"/>
  <c r="DD1316" i="1"/>
  <c r="DJ1316" i="1"/>
  <c r="DM1316" i="1"/>
  <c r="DP1316" i="1"/>
  <c r="DS1316" i="1"/>
  <c r="DV1316" i="1"/>
  <c r="DY1316" i="1"/>
  <c r="EB1316" i="1"/>
  <c r="EH1316" i="1"/>
  <c r="EK1316" i="1"/>
  <c r="U1317" i="1"/>
  <c r="X1317" i="1"/>
  <c r="AA1317" i="1"/>
  <c r="AD1317" i="1"/>
  <c r="AG1317" i="1"/>
  <c r="AJ1317" i="1"/>
  <c r="AM1317" i="1"/>
  <c r="AP1317" i="1"/>
  <c r="AS1317" i="1"/>
  <c r="AV1317" i="1"/>
  <c r="AY1317" i="1"/>
  <c r="BB1317" i="1"/>
  <c r="BE1317" i="1"/>
  <c r="BH1317" i="1"/>
  <c r="BK1317" i="1"/>
  <c r="BN1317" i="1"/>
  <c r="BQ1317" i="1"/>
  <c r="BT1317" i="1"/>
  <c r="BW1317" i="1"/>
  <c r="BZ1317" i="1"/>
  <c r="CC1317" i="1"/>
  <c r="CF1317" i="1"/>
  <c r="CI1317" i="1"/>
  <c r="CL1317" i="1"/>
  <c r="CO1317" i="1"/>
  <c r="CR1317" i="1"/>
  <c r="CU1317" i="1"/>
  <c r="CX1317" i="1"/>
  <c r="DA1317" i="1"/>
  <c r="DD1317" i="1"/>
  <c r="DJ1317" i="1"/>
  <c r="DM1317" i="1"/>
  <c r="DP1317" i="1"/>
  <c r="DS1317" i="1"/>
  <c r="DV1317" i="1"/>
  <c r="DY1317" i="1"/>
  <c r="EB1317" i="1"/>
  <c r="EH1317" i="1"/>
  <c r="EK1317" i="1"/>
  <c r="U1215" i="1"/>
  <c r="X1215" i="1"/>
  <c r="AA1215" i="1"/>
  <c r="AD1215" i="1"/>
  <c r="AG1215" i="1"/>
  <c r="AJ1215" i="1"/>
  <c r="AM1215" i="1"/>
  <c r="AP1215" i="1"/>
  <c r="AS1215" i="1"/>
  <c r="AV1215" i="1"/>
  <c r="AY1215" i="1"/>
  <c r="BB1215" i="1"/>
  <c r="BE1215" i="1"/>
  <c r="BH1215" i="1"/>
  <c r="BK1215" i="1"/>
  <c r="BN1215" i="1"/>
  <c r="BQ1215" i="1"/>
  <c r="BT1215" i="1"/>
  <c r="BW1215" i="1"/>
  <c r="BZ1215" i="1"/>
  <c r="CC1215" i="1"/>
  <c r="CF1215" i="1"/>
  <c r="CI1215" i="1"/>
  <c r="CL1215" i="1"/>
  <c r="CO1215" i="1"/>
  <c r="CR1215" i="1"/>
  <c r="CU1215" i="1"/>
  <c r="CX1215" i="1"/>
  <c r="DA1215" i="1"/>
  <c r="DD1215" i="1"/>
  <c r="DJ1215" i="1"/>
  <c r="DM1215" i="1"/>
  <c r="DP1215" i="1"/>
  <c r="DS1215" i="1"/>
  <c r="DV1215" i="1"/>
  <c r="DY1215" i="1"/>
  <c r="EB1215" i="1"/>
  <c r="EH1215" i="1"/>
  <c r="EK1215" i="1"/>
  <c r="I1003" i="1"/>
  <c r="L1003" i="1"/>
  <c r="O1003" i="1"/>
  <c r="R1003" i="1"/>
  <c r="U1003" i="1"/>
  <c r="X1003" i="1"/>
  <c r="AA1003" i="1"/>
  <c r="AD1003" i="1"/>
  <c r="AG1003" i="1"/>
  <c r="AJ1003" i="1"/>
  <c r="AM1003" i="1"/>
  <c r="AP1003" i="1"/>
  <c r="AS1003" i="1"/>
  <c r="AV1003" i="1"/>
  <c r="AY1003" i="1"/>
  <c r="BB1003" i="1"/>
  <c r="BE1003" i="1"/>
  <c r="BH1003" i="1"/>
  <c r="BK1003" i="1"/>
  <c r="BN1003" i="1"/>
  <c r="BQ1003" i="1"/>
  <c r="BT1003" i="1"/>
  <c r="BW1003" i="1"/>
  <c r="BZ1003" i="1"/>
  <c r="CC1003" i="1"/>
  <c r="CF1003" i="1"/>
  <c r="CI1003" i="1"/>
  <c r="CL1003" i="1"/>
  <c r="CO1003" i="1"/>
  <c r="CR1003" i="1"/>
  <c r="CU1003" i="1"/>
  <c r="CX1003" i="1"/>
  <c r="DA1003" i="1"/>
  <c r="DD1003" i="1"/>
  <c r="DJ1003" i="1"/>
  <c r="DM1003" i="1"/>
  <c r="DP1003" i="1"/>
  <c r="DS1003" i="1"/>
  <c r="DV1003" i="1"/>
  <c r="DY1003" i="1"/>
  <c r="EB1003" i="1"/>
  <c r="EH1003" i="1"/>
  <c r="EK1003" i="1"/>
  <c r="I903" i="1"/>
  <c r="L903" i="1"/>
  <c r="O903" i="1"/>
  <c r="R903" i="1"/>
  <c r="U903" i="1"/>
  <c r="X903" i="1"/>
  <c r="AA903" i="1"/>
  <c r="AD903" i="1"/>
  <c r="AG903" i="1"/>
  <c r="AJ903" i="1"/>
  <c r="AM903" i="1"/>
  <c r="AP903" i="1"/>
  <c r="AS903" i="1"/>
  <c r="AV903" i="1"/>
  <c r="AY903" i="1"/>
  <c r="BB903" i="1"/>
  <c r="BE903" i="1"/>
  <c r="BH903" i="1"/>
  <c r="BK903" i="1"/>
  <c r="BN903" i="1"/>
  <c r="BQ903" i="1"/>
  <c r="BT903" i="1"/>
  <c r="BW903" i="1"/>
  <c r="BZ903" i="1"/>
  <c r="CC903" i="1"/>
  <c r="CF903" i="1"/>
  <c r="CI903" i="1"/>
  <c r="CL903" i="1"/>
  <c r="CO903" i="1"/>
  <c r="CR903" i="1"/>
  <c r="CU903" i="1"/>
  <c r="CX903" i="1"/>
  <c r="DA903" i="1"/>
  <c r="DD903" i="1"/>
  <c r="DJ903" i="1"/>
  <c r="DM903" i="1"/>
  <c r="DP903" i="1"/>
  <c r="DS903" i="1"/>
  <c r="DV903" i="1"/>
  <c r="DY903" i="1"/>
  <c r="EB903" i="1"/>
  <c r="EH903" i="1"/>
  <c r="EK903" i="1"/>
  <c r="I1004" i="1"/>
  <c r="L1004" i="1"/>
  <c r="O1004" i="1"/>
  <c r="R1004" i="1"/>
  <c r="U1004" i="1"/>
  <c r="X1004" i="1"/>
  <c r="AA1004" i="1"/>
  <c r="AD1004" i="1"/>
  <c r="AG1004" i="1"/>
  <c r="AJ1004" i="1"/>
  <c r="AM1004" i="1"/>
  <c r="AP1004" i="1"/>
  <c r="AS1004" i="1"/>
  <c r="AV1004" i="1"/>
  <c r="AY1004" i="1"/>
  <c r="BB1004" i="1"/>
  <c r="BE1004" i="1"/>
  <c r="BH1004" i="1"/>
  <c r="BK1004" i="1"/>
  <c r="BN1004" i="1"/>
  <c r="BQ1004" i="1"/>
  <c r="BT1004" i="1"/>
  <c r="BW1004" i="1"/>
  <c r="BZ1004" i="1"/>
  <c r="CC1004" i="1"/>
  <c r="CF1004" i="1"/>
  <c r="CI1004" i="1"/>
  <c r="CL1004" i="1"/>
  <c r="CO1004" i="1"/>
  <c r="CR1004" i="1"/>
  <c r="CU1004" i="1"/>
  <c r="CX1004" i="1"/>
  <c r="DA1004" i="1"/>
  <c r="DD1004" i="1"/>
  <c r="DJ1004" i="1"/>
  <c r="DM1004" i="1"/>
  <c r="DP1004" i="1"/>
  <c r="DS1004" i="1"/>
  <c r="DV1004" i="1"/>
  <c r="DY1004" i="1"/>
  <c r="EB1004" i="1"/>
  <c r="EH1004" i="1"/>
  <c r="EK1004" i="1"/>
  <c r="I1005" i="1"/>
  <c r="L1005" i="1"/>
  <c r="O1005" i="1"/>
  <c r="R1005" i="1"/>
  <c r="U1005" i="1"/>
  <c r="X1005" i="1"/>
  <c r="AA1005" i="1"/>
  <c r="AD1005" i="1"/>
  <c r="AG1005" i="1"/>
  <c r="AJ1005" i="1"/>
  <c r="AM1005" i="1"/>
  <c r="AP1005" i="1"/>
  <c r="AS1005" i="1"/>
  <c r="AV1005" i="1"/>
  <c r="AY1005" i="1"/>
  <c r="BB1005" i="1"/>
  <c r="BE1005" i="1"/>
  <c r="BH1005" i="1"/>
  <c r="BK1005" i="1"/>
  <c r="BN1005" i="1"/>
  <c r="BQ1005" i="1"/>
  <c r="BT1005" i="1"/>
  <c r="BW1005" i="1"/>
  <c r="BZ1005" i="1"/>
  <c r="CC1005" i="1"/>
  <c r="CF1005" i="1"/>
  <c r="CI1005" i="1"/>
  <c r="CL1005" i="1"/>
  <c r="CO1005" i="1"/>
  <c r="CR1005" i="1"/>
  <c r="CU1005" i="1"/>
  <c r="CX1005" i="1"/>
  <c r="DA1005" i="1"/>
  <c r="DD1005" i="1"/>
  <c r="DJ1005" i="1"/>
  <c r="DM1005" i="1"/>
  <c r="DP1005" i="1"/>
  <c r="DS1005" i="1"/>
  <c r="DV1005" i="1"/>
  <c r="DY1005" i="1"/>
  <c r="EB1005" i="1"/>
  <c r="EH1005" i="1"/>
  <c r="EK1005" i="1"/>
  <c r="I970" i="1"/>
  <c r="L970" i="1"/>
  <c r="O970" i="1"/>
  <c r="R970" i="1"/>
  <c r="U970" i="1"/>
  <c r="X970" i="1"/>
  <c r="AA970" i="1"/>
  <c r="AD970" i="1"/>
  <c r="AG970" i="1"/>
  <c r="AJ970" i="1"/>
  <c r="AM970" i="1"/>
  <c r="AP970" i="1"/>
  <c r="AS970" i="1"/>
  <c r="AV970" i="1"/>
  <c r="AY970" i="1"/>
  <c r="BB970" i="1"/>
  <c r="BE970" i="1"/>
  <c r="BH970" i="1"/>
  <c r="BK970" i="1"/>
  <c r="BN970" i="1"/>
  <c r="BQ970" i="1"/>
  <c r="BT970" i="1"/>
  <c r="BW970" i="1"/>
  <c r="BZ970" i="1"/>
  <c r="CC970" i="1"/>
  <c r="CF970" i="1"/>
  <c r="CI970" i="1"/>
  <c r="CL970" i="1"/>
  <c r="CO970" i="1"/>
  <c r="CR970" i="1"/>
  <c r="CU970" i="1"/>
  <c r="CX970" i="1"/>
  <c r="DA970" i="1"/>
  <c r="DD970" i="1"/>
  <c r="DJ970" i="1"/>
  <c r="DM970" i="1"/>
  <c r="DP970" i="1"/>
  <c r="DS970" i="1"/>
  <c r="DV970" i="1"/>
  <c r="DY970" i="1"/>
  <c r="EB970" i="1"/>
  <c r="EH970" i="1"/>
  <c r="EK970" i="1"/>
  <c r="I1217" i="1"/>
  <c r="L1217" i="1"/>
  <c r="O1217" i="1"/>
  <c r="R1217" i="1"/>
  <c r="U1217" i="1"/>
  <c r="X1217" i="1"/>
  <c r="AA1217" i="1"/>
  <c r="AD1217" i="1"/>
  <c r="AG1217" i="1"/>
  <c r="AJ1217" i="1"/>
  <c r="AM1217" i="1"/>
  <c r="AP1217" i="1"/>
  <c r="AS1217" i="1"/>
  <c r="AV1217" i="1"/>
  <c r="AY1217" i="1"/>
  <c r="BB1217" i="1"/>
  <c r="BE1217" i="1"/>
  <c r="BH1217" i="1"/>
  <c r="BK1217" i="1"/>
  <c r="BN1217" i="1"/>
  <c r="BQ1217" i="1"/>
  <c r="BT1217" i="1"/>
  <c r="BW1217" i="1"/>
  <c r="BZ1217" i="1"/>
  <c r="CC1217" i="1"/>
  <c r="CF1217" i="1"/>
  <c r="CI1217" i="1"/>
  <c r="CL1217" i="1"/>
  <c r="CO1217" i="1"/>
  <c r="CR1217" i="1"/>
  <c r="CU1217" i="1"/>
  <c r="CX1217" i="1"/>
  <c r="DA1217" i="1"/>
  <c r="DD1217" i="1"/>
  <c r="DJ1217" i="1"/>
  <c r="DM1217" i="1"/>
  <c r="DP1217" i="1"/>
  <c r="DS1217" i="1"/>
  <c r="DV1217" i="1"/>
  <c r="DY1217" i="1"/>
  <c r="EB1217" i="1"/>
  <c r="EH1217" i="1"/>
  <c r="EK1217" i="1"/>
  <c r="I1218" i="1"/>
  <c r="L1218" i="1"/>
  <c r="O1218" i="1"/>
  <c r="R1218" i="1"/>
  <c r="U1218" i="1"/>
  <c r="X1218" i="1"/>
  <c r="AA1218" i="1"/>
  <c r="AD1218" i="1"/>
  <c r="AG1218" i="1"/>
  <c r="AJ1218" i="1"/>
  <c r="AM1218" i="1"/>
  <c r="AP1218" i="1"/>
  <c r="AS1218" i="1"/>
  <c r="AV1218" i="1"/>
  <c r="AY1218" i="1"/>
  <c r="BB1218" i="1"/>
  <c r="BE1218" i="1"/>
  <c r="BH1218" i="1"/>
  <c r="BK1218" i="1"/>
  <c r="BN1218" i="1"/>
  <c r="BQ1218" i="1"/>
  <c r="BT1218" i="1"/>
  <c r="BW1218" i="1"/>
  <c r="BZ1218" i="1"/>
  <c r="CC1218" i="1"/>
  <c r="CF1218" i="1"/>
  <c r="CI1218" i="1"/>
  <c r="CL1218" i="1"/>
  <c r="CO1218" i="1"/>
  <c r="CR1218" i="1"/>
  <c r="CU1218" i="1"/>
  <c r="CX1218" i="1"/>
  <c r="DA1218" i="1"/>
  <c r="DD1218" i="1"/>
  <c r="DJ1218" i="1"/>
  <c r="DM1218" i="1"/>
  <c r="DP1218" i="1"/>
  <c r="DS1218" i="1"/>
  <c r="DV1218" i="1"/>
  <c r="DY1218" i="1"/>
  <c r="EB1218" i="1"/>
  <c r="EH1218" i="1"/>
  <c r="EK1218" i="1"/>
  <c r="I1219" i="1"/>
  <c r="L1219" i="1"/>
  <c r="O1219" i="1"/>
  <c r="R1219" i="1"/>
  <c r="U1219" i="1"/>
  <c r="X1219" i="1"/>
  <c r="AA1219" i="1"/>
  <c r="AD1219" i="1"/>
  <c r="AG1219" i="1"/>
  <c r="AJ1219" i="1"/>
  <c r="AM1219" i="1"/>
  <c r="AP1219" i="1"/>
  <c r="AS1219" i="1"/>
  <c r="AV1219" i="1"/>
  <c r="AY1219" i="1"/>
  <c r="BB1219" i="1"/>
  <c r="BE1219" i="1"/>
  <c r="BH1219" i="1"/>
  <c r="BK1219" i="1"/>
  <c r="BN1219" i="1"/>
  <c r="BQ1219" i="1"/>
  <c r="BT1219" i="1"/>
  <c r="BW1219" i="1"/>
  <c r="BZ1219" i="1"/>
  <c r="CC1219" i="1"/>
  <c r="CF1219" i="1"/>
  <c r="CI1219" i="1"/>
  <c r="CL1219" i="1"/>
  <c r="CO1219" i="1"/>
  <c r="CR1219" i="1"/>
  <c r="CU1219" i="1"/>
  <c r="CX1219" i="1"/>
  <c r="DA1219" i="1"/>
  <c r="DD1219" i="1"/>
  <c r="DJ1219" i="1"/>
  <c r="DM1219" i="1"/>
  <c r="DP1219" i="1"/>
  <c r="DS1219" i="1"/>
  <c r="DV1219" i="1"/>
  <c r="DY1219" i="1"/>
  <c r="EB1219" i="1"/>
  <c r="EH1219" i="1"/>
  <c r="EK1219" i="1"/>
  <c r="I1220" i="1"/>
  <c r="L1220" i="1"/>
  <c r="O1220" i="1"/>
  <c r="R1220" i="1"/>
  <c r="U1220" i="1"/>
  <c r="X1220" i="1"/>
  <c r="AA1220" i="1"/>
  <c r="AD1220" i="1"/>
  <c r="AG1220" i="1"/>
  <c r="AJ1220" i="1"/>
  <c r="AM1220" i="1"/>
  <c r="AP1220" i="1"/>
  <c r="AS1220" i="1"/>
  <c r="AV1220" i="1"/>
  <c r="AY1220" i="1"/>
  <c r="BB1220" i="1"/>
  <c r="BE1220" i="1"/>
  <c r="BH1220" i="1"/>
  <c r="BK1220" i="1"/>
  <c r="BN1220" i="1"/>
  <c r="BQ1220" i="1"/>
  <c r="BT1220" i="1"/>
  <c r="BW1220" i="1"/>
  <c r="BZ1220" i="1"/>
  <c r="CC1220" i="1"/>
  <c r="CF1220" i="1"/>
  <c r="CI1220" i="1"/>
  <c r="CL1220" i="1"/>
  <c r="CO1220" i="1"/>
  <c r="CR1220" i="1"/>
  <c r="CU1220" i="1"/>
  <c r="CX1220" i="1"/>
  <c r="DA1220" i="1"/>
  <c r="DD1220" i="1"/>
  <c r="DJ1220" i="1"/>
  <c r="DM1220" i="1"/>
  <c r="DP1220" i="1"/>
  <c r="DS1220" i="1"/>
  <c r="DV1220" i="1"/>
  <c r="DY1220" i="1"/>
  <c r="EB1220" i="1"/>
  <c r="EH1220" i="1"/>
  <c r="EK1220" i="1"/>
  <c r="I1289" i="1"/>
  <c r="L1289" i="1"/>
  <c r="O1289" i="1"/>
  <c r="R1289" i="1"/>
  <c r="U1289" i="1"/>
  <c r="X1289" i="1"/>
  <c r="AA1289" i="1"/>
  <c r="AD1289" i="1"/>
  <c r="AG1289" i="1"/>
  <c r="AJ1289" i="1"/>
  <c r="AM1289" i="1"/>
  <c r="AP1289" i="1"/>
  <c r="AS1289" i="1"/>
  <c r="AV1289" i="1"/>
  <c r="AY1289" i="1"/>
  <c r="BB1289" i="1"/>
  <c r="BE1289" i="1"/>
  <c r="BH1289" i="1"/>
  <c r="BK1289" i="1"/>
  <c r="BN1289" i="1"/>
  <c r="BQ1289" i="1"/>
  <c r="BT1289" i="1"/>
  <c r="BW1289" i="1"/>
  <c r="BZ1289" i="1"/>
  <c r="CC1289" i="1"/>
  <c r="CF1289" i="1"/>
  <c r="CI1289" i="1"/>
  <c r="CL1289" i="1"/>
  <c r="CO1289" i="1"/>
  <c r="CR1289" i="1"/>
  <c r="CU1289" i="1"/>
  <c r="CX1289" i="1"/>
  <c r="DA1289" i="1"/>
  <c r="DD1289" i="1"/>
  <c r="DJ1289" i="1"/>
  <c r="DM1289" i="1"/>
  <c r="DP1289" i="1"/>
  <c r="DS1289" i="1"/>
  <c r="DV1289" i="1"/>
  <c r="DY1289" i="1"/>
  <c r="EB1289" i="1"/>
  <c r="EH1289" i="1"/>
  <c r="EK1289" i="1"/>
  <c r="I1221" i="1"/>
  <c r="L1221" i="1"/>
  <c r="O1221" i="1"/>
  <c r="R1221" i="1"/>
  <c r="U1221" i="1"/>
  <c r="X1221" i="1"/>
  <c r="AA1221" i="1"/>
  <c r="AD1221" i="1"/>
  <c r="AG1221" i="1"/>
  <c r="AJ1221" i="1"/>
  <c r="AM1221" i="1"/>
  <c r="AP1221" i="1"/>
  <c r="AS1221" i="1"/>
  <c r="AV1221" i="1"/>
  <c r="AY1221" i="1"/>
  <c r="BB1221" i="1"/>
  <c r="BE1221" i="1"/>
  <c r="BH1221" i="1"/>
  <c r="BK1221" i="1"/>
  <c r="BN1221" i="1"/>
  <c r="BQ1221" i="1"/>
  <c r="BT1221" i="1"/>
  <c r="BW1221" i="1"/>
  <c r="BZ1221" i="1"/>
  <c r="CC1221" i="1"/>
  <c r="CF1221" i="1"/>
  <c r="CI1221" i="1"/>
  <c r="CL1221" i="1"/>
  <c r="CO1221" i="1"/>
  <c r="CR1221" i="1"/>
  <c r="CU1221" i="1"/>
  <c r="CX1221" i="1"/>
  <c r="DA1221" i="1"/>
  <c r="DD1221" i="1"/>
  <c r="DJ1221" i="1"/>
  <c r="DM1221" i="1"/>
  <c r="DP1221" i="1"/>
  <c r="DS1221" i="1"/>
  <c r="DV1221" i="1"/>
  <c r="DY1221" i="1"/>
  <c r="EB1221" i="1"/>
  <c r="EH1221" i="1"/>
  <c r="EK1221" i="1"/>
  <c r="I1222" i="1"/>
  <c r="L1222" i="1"/>
  <c r="O1222" i="1"/>
  <c r="R1222" i="1"/>
  <c r="U1222" i="1"/>
  <c r="X1222" i="1"/>
  <c r="AA1222" i="1"/>
  <c r="AD1222" i="1"/>
  <c r="AG1222" i="1"/>
  <c r="AJ1222" i="1"/>
  <c r="AM1222" i="1"/>
  <c r="AP1222" i="1"/>
  <c r="AS1222" i="1"/>
  <c r="AV1222" i="1"/>
  <c r="AY1222" i="1"/>
  <c r="BB1222" i="1"/>
  <c r="BE1222" i="1"/>
  <c r="BH1222" i="1"/>
  <c r="BK1222" i="1"/>
  <c r="BN1222" i="1"/>
  <c r="BQ1222" i="1"/>
  <c r="BT1222" i="1"/>
  <c r="BW1222" i="1"/>
  <c r="BZ1222" i="1"/>
  <c r="CC1222" i="1"/>
  <c r="CF1222" i="1"/>
  <c r="CI1222" i="1"/>
  <c r="CL1222" i="1"/>
  <c r="CO1222" i="1"/>
  <c r="CR1222" i="1"/>
  <c r="CU1222" i="1"/>
  <c r="CX1222" i="1"/>
  <c r="DA1222" i="1"/>
  <c r="DD1222" i="1"/>
  <c r="DJ1222" i="1"/>
  <c r="DM1222" i="1"/>
  <c r="DP1222" i="1"/>
  <c r="DS1222" i="1"/>
  <c r="DV1222" i="1"/>
  <c r="DY1222" i="1"/>
  <c r="EB1222" i="1"/>
  <c r="EH1222" i="1"/>
  <c r="EK1222" i="1"/>
  <c r="I1318" i="1"/>
  <c r="L1318" i="1"/>
  <c r="O1318" i="1"/>
  <c r="R1318" i="1"/>
  <c r="U1318" i="1"/>
  <c r="X1318" i="1"/>
  <c r="AA1318" i="1"/>
  <c r="AD1318" i="1"/>
  <c r="AG1318" i="1"/>
  <c r="AJ1318" i="1"/>
  <c r="AM1318" i="1"/>
  <c r="AP1318" i="1"/>
  <c r="AS1318" i="1"/>
  <c r="AV1318" i="1"/>
  <c r="AY1318" i="1"/>
  <c r="BB1318" i="1"/>
  <c r="BE1318" i="1"/>
  <c r="BH1318" i="1"/>
  <c r="BK1318" i="1"/>
  <c r="BN1318" i="1"/>
  <c r="BQ1318" i="1"/>
  <c r="BT1318" i="1"/>
  <c r="BW1318" i="1"/>
  <c r="BZ1318" i="1"/>
  <c r="CC1318" i="1"/>
  <c r="CF1318" i="1"/>
  <c r="CI1318" i="1"/>
  <c r="CL1318" i="1"/>
  <c r="CO1318" i="1"/>
  <c r="CR1318" i="1"/>
  <c r="CU1318" i="1"/>
  <c r="CX1318" i="1"/>
  <c r="DA1318" i="1"/>
  <c r="DD1318" i="1"/>
  <c r="DJ1318" i="1"/>
  <c r="DM1318" i="1"/>
  <c r="DP1318" i="1"/>
  <c r="DS1318" i="1"/>
  <c r="DV1318" i="1"/>
  <c r="DY1318" i="1"/>
  <c r="EB1318" i="1"/>
  <c r="EH1318" i="1"/>
  <c r="EK1318" i="1"/>
  <c r="I1319" i="1"/>
  <c r="U1319" i="1"/>
  <c r="X1319" i="1"/>
  <c r="AA1319" i="1"/>
  <c r="AD1319" i="1"/>
  <c r="AG1319" i="1"/>
  <c r="AJ1319" i="1"/>
  <c r="AM1319" i="1"/>
  <c r="AP1319" i="1"/>
  <c r="AS1319" i="1"/>
  <c r="AV1319" i="1"/>
  <c r="AY1319" i="1"/>
  <c r="BB1319" i="1"/>
  <c r="BE1319" i="1"/>
  <c r="BH1319" i="1"/>
  <c r="BK1319" i="1"/>
  <c r="BN1319" i="1"/>
  <c r="BQ1319" i="1"/>
  <c r="BT1319" i="1"/>
  <c r="BW1319" i="1"/>
  <c r="BZ1319" i="1"/>
  <c r="CC1319" i="1"/>
  <c r="CF1319" i="1"/>
  <c r="CI1319" i="1"/>
  <c r="CL1319" i="1"/>
  <c r="CO1319" i="1"/>
  <c r="CR1319" i="1"/>
  <c r="CU1319" i="1"/>
  <c r="CX1319" i="1"/>
  <c r="DA1319" i="1"/>
  <c r="DD1319" i="1"/>
  <c r="DJ1319" i="1"/>
  <c r="DM1319" i="1"/>
  <c r="DP1319" i="1"/>
  <c r="DS1319" i="1"/>
  <c r="DV1319" i="1"/>
  <c r="DY1319" i="1"/>
  <c r="EB1319" i="1"/>
  <c r="EH1319" i="1"/>
  <c r="EK1319" i="1"/>
  <c r="I1320" i="1"/>
  <c r="U1320" i="1"/>
  <c r="X1320" i="1"/>
  <c r="AA1320" i="1"/>
  <c r="AD1320" i="1"/>
  <c r="AG1320" i="1"/>
  <c r="AJ1320" i="1"/>
  <c r="AM1320" i="1"/>
  <c r="AP1320" i="1"/>
  <c r="AS1320" i="1"/>
  <c r="AV1320" i="1"/>
  <c r="AY1320" i="1"/>
  <c r="BB1320" i="1"/>
  <c r="BE1320" i="1"/>
  <c r="BH1320" i="1"/>
  <c r="BK1320" i="1"/>
  <c r="BN1320" i="1"/>
  <c r="BQ1320" i="1"/>
  <c r="BT1320" i="1"/>
  <c r="BW1320" i="1"/>
  <c r="BZ1320" i="1"/>
  <c r="CC1320" i="1"/>
  <c r="CF1320" i="1"/>
  <c r="CI1320" i="1"/>
  <c r="CL1320" i="1"/>
  <c r="CO1320" i="1"/>
  <c r="CR1320" i="1"/>
  <c r="CU1320" i="1"/>
  <c r="CX1320" i="1"/>
  <c r="DA1320" i="1"/>
  <c r="DD1320" i="1"/>
  <c r="DJ1320" i="1"/>
  <c r="DM1320" i="1"/>
  <c r="DP1320" i="1"/>
  <c r="DS1320" i="1"/>
  <c r="DV1320" i="1"/>
  <c r="DY1320" i="1"/>
  <c r="EB1320" i="1"/>
  <c r="EH1320" i="1"/>
  <c r="EK1320" i="1"/>
  <c r="I1321" i="1"/>
  <c r="L1321" i="1"/>
  <c r="O1321" i="1"/>
  <c r="R1321" i="1"/>
  <c r="U1321" i="1"/>
  <c r="X1321" i="1"/>
  <c r="AA1321" i="1"/>
  <c r="AD1321" i="1"/>
  <c r="AG1321" i="1"/>
  <c r="AJ1321" i="1"/>
  <c r="AM1321" i="1"/>
  <c r="AP1321" i="1"/>
  <c r="AS1321" i="1"/>
  <c r="AV1321" i="1"/>
  <c r="AY1321" i="1"/>
  <c r="BB1321" i="1"/>
  <c r="BE1321" i="1"/>
  <c r="BH1321" i="1"/>
  <c r="BK1321" i="1"/>
  <c r="BN1321" i="1"/>
  <c r="BQ1321" i="1"/>
  <c r="BT1321" i="1"/>
  <c r="BW1321" i="1"/>
  <c r="BZ1321" i="1"/>
  <c r="CC1321" i="1"/>
  <c r="CF1321" i="1"/>
  <c r="CI1321" i="1"/>
  <c r="CL1321" i="1"/>
  <c r="CO1321" i="1"/>
  <c r="CR1321" i="1"/>
  <c r="CU1321" i="1"/>
  <c r="CX1321" i="1"/>
  <c r="DA1321" i="1"/>
  <c r="DD1321" i="1"/>
  <c r="DJ1321" i="1"/>
  <c r="DM1321" i="1"/>
  <c r="DP1321" i="1"/>
  <c r="DS1321" i="1"/>
  <c r="DV1321" i="1"/>
  <c r="DY1321" i="1"/>
  <c r="EB1321" i="1"/>
  <c r="EH1321" i="1"/>
  <c r="EK1321" i="1"/>
  <c r="I692" i="1"/>
  <c r="L692" i="1"/>
  <c r="O692" i="1"/>
  <c r="R692" i="1"/>
  <c r="U692" i="1"/>
  <c r="X692" i="1"/>
  <c r="AA692" i="1"/>
  <c r="AD692" i="1"/>
  <c r="AG692" i="1"/>
  <c r="AJ692" i="1"/>
  <c r="AM692" i="1"/>
  <c r="AP692" i="1"/>
  <c r="AS692" i="1"/>
  <c r="AV692" i="1"/>
  <c r="AY692" i="1"/>
  <c r="BB692" i="1"/>
  <c r="BE692" i="1"/>
  <c r="BH692" i="1"/>
  <c r="BK692" i="1"/>
  <c r="BN692" i="1"/>
  <c r="BQ692" i="1"/>
  <c r="BT692" i="1"/>
  <c r="BW692" i="1"/>
  <c r="BZ692" i="1"/>
  <c r="CC692" i="1"/>
  <c r="CF692" i="1"/>
  <c r="CI692" i="1"/>
  <c r="CL692" i="1"/>
  <c r="CO692" i="1"/>
  <c r="CR692" i="1"/>
  <c r="CU692" i="1"/>
  <c r="CX692" i="1"/>
  <c r="DA692" i="1"/>
  <c r="DD692" i="1"/>
  <c r="DG692" i="1"/>
  <c r="DJ692" i="1"/>
  <c r="DM692" i="1"/>
  <c r="DP692" i="1"/>
  <c r="DS692" i="1"/>
  <c r="DV692" i="1"/>
  <c r="DY692" i="1"/>
  <c r="EB692" i="1"/>
  <c r="EH692" i="1"/>
  <c r="EK692" i="1"/>
  <c r="I811" i="1"/>
  <c r="L811" i="1"/>
  <c r="O811" i="1"/>
  <c r="R811" i="1"/>
  <c r="U811" i="1"/>
  <c r="X811" i="1"/>
  <c r="AA811" i="1"/>
  <c r="AD811" i="1"/>
  <c r="AG811" i="1"/>
  <c r="AM811" i="1"/>
  <c r="AP811" i="1"/>
  <c r="AS811" i="1"/>
  <c r="AV811" i="1"/>
  <c r="AY811" i="1"/>
  <c r="BB811" i="1"/>
  <c r="BE811" i="1"/>
  <c r="BH811" i="1"/>
  <c r="BK811" i="1"/>
  <c r="BN811" i="1"/>
  <c r="BQ811" i="1"/>
  <c r="BT811" i="1"/>
  <c r="BW811" i="1"/>
  <c r="BZ811" i="1"/>
  <c r="CC811" i="1"/>
  <c r="CF811" i="1"/>
  <c r="CI811" i="1"/>
  <c r="CL811" i="1"/>
  <c r="CO811" i="1"/>
  <c r="CR811" i="1"/>
  <c r="CU811" i="1"/>
  <c r="CX811" i="1"/>
  <c r="DA811" i="1"/>
  <c r="DD811" i="1"/>
  <c r="DJ811" i="1"/>
  <c r="DM811" i="1"/>
  <c r="DP811" i="1"/>
  <c r="DS811" i="1"/>
  <c r="DV811" i="1"/>
  <c r="DY811" i="1"/>
  <c r="EB811" i="1"/>
  <c r="EH811" i="1"/>
  <c r="EK811" i="1"/>
  <c r="I1100" i="1"/>
  <c r="L1100" i="1"/>
  <c r="O1100" i="1"/>
  <c r="R1100" i="1"/>
  <c r="U1100" i="1"/>
  <c r="X1100" i="1"/>
  <c r="AA1100" i="1"/>
  <c r="AD1100" i="1"/>
  <c r="AG1100" i="1"/>
  <c r="AJ1100" i="1"/>
  <c r="AM1100" i="1"/>
  <c r="AP1100" i="1"/>
  <c r="AS1100" i="1"/>
  <c r="AV1100" i="1"/>
  <c r="AY1100" i="1"/>
  <c r="BB1100" i="1"/>
  <c r="BE1100" i="1"/>
  <c r="BH1100" i="1"/>
  <c r="BK1100" i="1"/>
  <c r="BN1100" i="1"/>
  <c r="BQ1100" i="1"/>
  <c r="BT1100" i="1"/>
  <c r="BW1100" i="1"/>
  <c r="BZ1100" i="1"/>
  <c r="CC1100" i="1"/>
  <c r="CF1100" i="1"/>
  <c r="CI1100" i="1"/>
  <c r="CL1100" i="1"/>
  <c r="CO1100" i="1"/>
  <c r="CR1100" i="1"/>
  <c r="CU1100" i="1"/>
  <c r="CX1100" i="1"/>
  <c r="DA1100" i="1"/>
  <c r="DD1100" i="1"/>
  <c r="DJ1100" i="1"/>
  <c r="DM1100" i="1"/>
  <c r="DP1100" i="1"/>
  <c r="DS1100" i="1"/>
  <c r="DV1100" i="1"/>
  <c r="DY1100" i="1"/>
  <c r="EB1100" i="1"/>
  <c r="EH1100" i="1"/>
  <c r="EK1100" i="1"/>
  <c r="I1350" i="1"/>
  <c r="L1350" i="1"/>
  <c r="O1350" i="1"/>
  <c r="R1350" i="1"/>
  <c r="U1350" i="1"/>
  <c r="X1350" i="1"/>
  <c r="AA1350" i="1"/>
  <c r="AD1350" i="1"/>
  <c r="AG1350" i="1"/>
  <c r="AJ1350" i="1"/>
  <c r="AM1350" i="1"/>
  <c r="AP1350" i="1"/>
  <c r="AS1350" i="1"/>
  <c r="AV1350" i="1"/>
  <c r="AY1350" i="1"/>
  <c r="BB1350" i="1"/>
  <c r="BE1350" i="1"/>
  <c r="BH1350" i="1"/>
  <c r="BK1350" i="1"/>
  <c r="BN1350" i="1"/>
  <c r="BQ1350" i="1"/>
  <c r="BT1350" i="1"/>
  <c r="BW1350" i="1"/>
  <c r="BZ1350" i="1"/>
  <c r="CC1350" i="1"/>
  <c r="CF1350" i="1"/>
  <c r="CI1350" i="1"/>
  <c r="CL1350" i="1"/>
  <c r="CO1350" i="1"/>
  <c r="CR1350" i="1"/>
  <c r="CU1350" i="1"/>
  <c r="CX1350" i="1"/>
  <c r="DA1350" i="1"/>
  <c r="DD1350" i="1"/>
  <c r="DJ1350" i="1"/>
  <c r="DM1350" i="1"/>
  <c r="DP1350" i="1"/>
  <c r="DS1350" i="1"/>
  <c r="DV1350" i="1"/>
  <c r="DY1350" i="1"/>
  <c r="EB1350" i="1"/>
  <c r="EH1350" i="1"/>
  <c r="EK1350" i="1"/>
  <c r="I1351" i="1"/>
  <c r="L1351" i="1"/>
  <c r="O1351" i="1"/>
  <c r="R1351" i="1"/>
  <c r="U1351" i="1"/>
  <c r="X1351" i="1"/>
  <c r="AA1351" i="1"/>
  <c r="AD1351" i="1"/>
  <c r="AG1351" i="1"/>
  <c r="AJ1351" i="1"/>
  <c r="AM1351" i="1"/>
  <c r="AP1351" i="1"/>
  <c r="AS1351" i="1"/>
  <c r="AV1351" i="1"/>
  <c r="AY1351" i="1"/>
  <c r="BB1351" i="1"/>
  <c r="BE1351" i="1"/>
  <c r="BH1351" i="1"/>
  <c r="BK1351" i="1"/>
  <c r="BN1351" i="1"/>
  <c r="BQ1351" i="1"/>
  <c r="BT1351" i="1"/>
  <c r="BW1351" i="1"/>
  <c r="BZ1351" i="1"/>
  <c r="CC1351" i="1"/>
  <c r="CF1351" i="1"/>
  <c r="CI1351" i="1"/>
  <c r="CL1351" i="1"/>
  <c r="CO1351" i="1"/>
  <c r="CR1351" i="1"/>
  <c r="CU1351" i="1"/>
  <c r="CX1351" i="1"/>
  <c r="DA1351" i="1"/>
  <c r="DD1351" i="1"/>
  <c r="DJ1351" i="1"/>
  <c r="DM1351" i="1"/>
  <c r="DP1351" i="1"/>
  <c r="DS1351" i="1"/>
  <c r="DV1351" i="1"/>
  <c r="DY1351" i="1"/>
  <c r="EB1351" i="1"/>
  <c r="EH1351" i="1"/>
  <c r="EK1351" i="1"/>
  <c r="I1101" i="1"/>
  <c r="L1101" i="1"/>
  <c r="O1101" i="1"/>
  <c r="R1101" i="1"/>
  <c r="U1101" i="1"/>
  <c r="X1101" i="1"/>
  <c r="AA1101" i="1"/>
  <c r="AD1101" i="1"/>
  <c r="AG1101" i="1"/>
  <c r="AJ1101" i="1"/>
  <c r="AM1101" i="1"/>
  <c r="AP1101" i="1"/>
  <c r="AS1101" i="1"/>
  <c r="AV1101" i="1"/>
  <c r="AY1101" i="1"/>
  <c r="BB1101" i="1"/>
  <c r="BE1101" i="1"/>
  <c r="BH1101" i="1"/>
  <c r="BK1101" i="1"/>
  <c r="BN1101" i="1"/>
  <c r="BQ1101" i="1"/>
  <c r="BT1101" i="1"/>
  <c r="BW1101" i="1"/>
  <c r="BZ1101" i="1"/>
  <c r="CC1101" i="1"/>
  <c r="CF1101" i="1"/>
  <c r="CI1101" i="1"/>
  <c r="CL1101" i="1"/>
  <c r="CO1101" i="1"/>
  <c r="CR1101" i="1"/>
  <c r="CU1101" i="1"/>
  <c r="CX1101" i="1"/>
  <c r="DA1101" i="1"/>
  <c r="DD1101" i="1"/>
  <c r="DJ1101" i="1"/>
  <c r="DM1101" i="1"/>
  <c r="DP1101" i="1"/>
  <c r="DS1101" i="1"/>
  <c r="DV1101" i="1"/>
  <c r="DY1101" i="1"/>
  <c r="EB1101" i="1"/>
  <c r="EH1101" i="1"/>
  <c r="EK1101" i="1"/>
  <c r="I1102" i="1"/>
  <c r="L1102" i="1"/>
  <c r="O1102" i="1"/>
  <c r="R1102" i="1"/>
  <c r="U1102" i="1"/>
  <c r="X1102" i="1"/>
  <c r="AA1102" i="1"/>
  <c r="AD1102" i="1"/>
  <c r="AG1102" i="1"/>
  <c r="AJ1102" i="1"/>
  <c r="AM1102" i="1"/>
  <c r="AP1102" i="1"/>
  <c r="AS1102" i="1"/>
  <c r="AV1102" i="1"/>
  <c r="AY1102" i="1"/>
  <c r="BB1102" i="1"/>
  <c r="BE1102" i="1"/>
  <c r="BH1102" i="1"/>
  <c r="BK1102" i="1"/>
  <c r="BN1102" i="1"/>
  <c r="BQ1102" i="1"/>
  <c r="BT1102" i="1"/>
  <c r="BW1102" i="1"/>
  <c r="BZ1102" i="1"/>
  <c r="CC1102" i="1"/>
  <c r="CF1102" i="1"/>
  <c r="CI1102" i="1"/>
  <c r="CL1102" i="1"/>
  <c r="CO1102" i="1"/>
  <c r="CR1102" i="1"/>
  <c r="CU1102" i="1"/>
  <c r="CX1102" i="1"/>
  <c r="DA1102" i="1"/>
  <c r="DD1102" i="1"/>
  <c r="DJ1102" i="1"/>
  <c r="DM1102" i="1"/>
  <c r="DP1102" i="1"/>
  <c r="DS1102" i="1"/>
  <c r="DV1102" i="1"/>
  <c r="DY1102" i="1"/>
  <c r="EB1102" i="1"/>
  <c r="EH1102" i="1"/>
  <c r="EK1102" i="1"/>
  <c r="I1103" i="1"/>
  <c r="L1103" i="1"/>
  <c r="O1103" i="1"/>
  <c r="R1103" i="1"/>
  <c r="U1103" i="1"/>
  <c r="X1103" i="1"/>
  <c r="AA1103" i="1"/>
  <c r="AD1103" i="1"/>
  <c r="AG1103" i="1"/>
  <c r="AJ1103" i="1"/>
  <c r="AM1103" i="1"/>
  <c r="AP1103" i="1"/>
  <c r="AS1103" i="1"/>
  <c r="AV1103" i="1"/>
  <c r="AY1103" i="1"/>
  <c r="BB1103" i="1"/>
  <c r="BE1103" i="1"/>
  <c r="BH1103" i="1"/>
  <c r="BK1103" i="1"/>
  <c r="BN1103" i="1"/>
  <c r="BQ1103" i="1"/>
  <c r="BT1103" i="1"/>
  <c r="BW1103" i="1"/>
  <c r="BZ1103" i="1"/>
  <c r="CC1103" i="1"/>
  <c r="CF1103" i="1"/>
  <c r="CI1103" i="1"/>
  <c r="CL1103" i="1"/>
  <c r="CO1103" i="1"/>
  <c r="CR1103" i="1"/>
  <c r="CU1103" i="1"/>
  <c r="CX1103" i="1"/>
  <c r="DA1103" i="1"/>
  <c r="DD1103" i="1"/>
  <c r="DJ1103" i="1"/>
  <c r="DM1103" i="1"/>
  <c r="DP1103" i="1"/>
  <c r="DS1103" i="1"/>
  <c r="DV1103" i="1"/>
  <c r="DY1103" i="1"/>
  <c r="EB1103" i="1"/>
  <c r="EH1103" i="1"/>
  <c r="EK1103" i="1"/>
  <c r="I1428" i="1"/>
  <c r="L1428" i="1"/>
  <c r="O1428" i="1"/>
  <c r="R1428" i="1"/>
  <c r="U1428" i="1"/>
  <c r="X1428" i="1"/>
  <c r="AA1428" i="1"/>
  <c r="AD1428" i="1"/>
  <c r="AG1428" i="1"/>
  <c r="AJ1428" i="1"/>
  <c r="AM1428" i="1"/>
  <c r="AP1428" i="1"/>
  <c r="AS1428" i="1"/>
  <c r="AV1428" i="1"/>
  <c r="AY1428" i="1"/>
  <c r="BB1428" i="1"/>
  <c r="BE1428" i="1"/>
  <c r="BH1428" i="1"/>
  <c r="BK1428" i="1"/>
  <c r="BN1428" i="1"/>
  <c r="BQ1428" i="1"/>
  <c r="BT1428" i="1"/>
  <c r="BW1428" i="1"/>
  <c r="BZ1428" i="1"/>
  <c r="CC1428" i="1"/>
  <c r="CF1428" i="1"/>
  <c r="CI1428" i="1"/>
  <c r="CL1428" i="1"/>
  <c r="CO1428" i="1"/>
  <c r="CR1428" i="1"/>
  <c r="CU1428" i="1"/>
  <c r="CX1428" i="1"/>
  <c r="DA1428" i="1"/>
  <c r="DD1428" i="1"/>
  <c r="DJ1428" i="1"/>
  <c r="DM1428" i="1"/>
  <c r="DP1428" i="1"/>
  <c r="DS1428" i="1"/>
  <c r="DV1428" i="1"/>
  <c r="DY1428" i="1"/>
  <c r="EB1428" i="1"/>
  <c r="EH1428" i="1"/>
  <c r="EK1428" i="1"/>
  <c r="I1429" i="1"/>
  <c r="L1429" i="1"/>
  <c r="O1429" i="1"/>
  <c r="R1429" i="1"/>
  <c r="U1429" i="1"/>
  <c r="X1429" i="1"/>
  <c r="AA1429" i="1"/>
  <c r="AD1429" i="1"/>
  <c r="AG1429" i="1"/>
  <c r="AJ1429" i="1"/>
  <c r="AM1429" i="1"/>
  <c r="AP1429" i="1"/>
  <c r="AS1429" i="1"/>
  <c r="AV1429" i="1"/>
  <c r="AY1429" i="1"/>
  <c r="BB1429" i="1"/>
  <c r="BE1429" i="1"/>
  <c r="BH1429" i="1"/>
  <c r="BK1429" i="1"/>
  <c r="BN1429" i="1"/>
  <c r="BQ1429" i="1"/>
  <c r="BT1429" i="1"/>
  <c r="BW1429" i="1"/>
  <c r="BZ1429" i="1"/>
  <c r="CC1429" i="1"/>
  <c r="CF1429" i="1"/>
  <c r="CI1429" i="1"/>
  <c r="CL1429" i="1"/>
  <c r="CO1429" i="1"/>
  <c r="CR1429" i="1"/>
  <c r="CU1429" i="1"/>
  <c r="CX1429" i="1"/>
  <c r="DA1429" i="1"/>
  <c r="DD1429" i="1"/>
  <c r="DJ1429" i="1"/>
  <c r="DM1429" i="1"/>
  <c r="DP1429" i="1"/>
  <c r="DS1429" i="1"/>
  <c r="DV1429" i="1"/>
  <c r="DY1429" i="1"/>
  <c r="EB1429" i="1"/>
  <c r="EH1429" i="1"/>
  <c r="EK1429" i="1"/>
  <c r="I978" i="1"/>
  <c r="L978" i="1"/>
  <c r="O978" i="1"/>
  <c r="R978" i="1"/>
  <c r="X978" i="1"/>
  <c r="AA978" i="1"/>
  <c r="AD978" i="1"/>
  <c r="AG978" i="1"/>
  <c r="AJ978" i="1"/>
  <c r="AM978" i="1"/>
  <c r="AP978" i="1"/>
  <c r="AS978" i="1"/>
  <c r="AV978" i="1"/>
  <c r="AY978" i="1"/>
  <c r="BB978" i="1"/>
  <c r="BE978" i="1"/>
  <c r="BH978" i="1"/>
  <c r="BK978" i="1"/>
  <c r="BN978" i="1"/>
  <c r="BQ978" i="1"/>
  <c r="BT978" i="1"/>
  <c r="BW978" i="1"/>
  <c r="BZ978" i="1"/>
  <c r="CC978" i="1"/>
  <c r="CF978" i="1"/>
  <c r="CI978" i="1"/>
  <c r="CL978" i="1"/>
  <c r="CO978" i="1"/>
  <c r="CR978" i="1"/>
  <c r="CU978" i="1"/>
  <c r="DA978" i="1"/>
  <c r="DD978" i="1"/>
  <c r="DJ978" i="1"/>
  <c r="DM978" i="1"/>
  <c r="DP978" i="1"/>
  <c r="DS978" i="1"/>
  <c r="DV978" i="1"/>
  <c r="DY978" i="1"/>
  <c r="EB978" i="1"/>
  <c r="EH978" i="1"/>
  <c r="EK978" i="1"/>
  <c r="I1048" i="1"/>
  <c r="L1048" i="1"/>
  <c r="O1048" i="1"/>
  <c r="R1048" i="1"/>
  <c r="X1048" i="1"/>
  <c r="AA1048" i="1"/>
  <c r="AD1048" i="1"/>
  <c r="AG1048" i="1"/>
  <c r="AJ1048" i="1"/>
  <c r="AM1048" i="1"/>
  <c r="AP1048" i="1"/>
  <c r="AS1048" i="1"/>
  <c r="AV1048" i="1"/>
  <c r="AY1048" i="1"/>
  <c r="BB1048" i="1"/>
  <c r="BE1048" i="1"/>
  <c r="BH1048" i="1"/>
  <c r="BK1048" i="1"/>
  <c r="BN1048" i="1"/>
  <c r="BQ1048" i="1"/>
  <c r="BT1048" i="1"/>
  <c r="BW1048" i="1"/>
  <c r="BZ1048" i="1"/>
  <c r="CC1048" i="1"/>
  <c r="CF1048" i="1"/>
  <c r="CI1048" i="1"/>
  <c r="CL1048" i="1"/>
  <c r="CO1048" i="1"/>
  <c r="CR1048" i="1"/>
  <c r="CU1048" i="1"/>
  <c r="CX1048" i="1"/>
  <c r="DA1048" i="1"/>
  <c r="DD1048" i="1"/>
  <c r="DJ1048" i="1"/>
  <c r="DM1048" i="1"/>
  <c r="DP1048" i="1"/>
  <c r="DS1048" i="1"/>
  <c r="DV1048" i="1"/>
  <c r="DY1048" i="1"/>
  <c r="EB1048" i="1"/>
  <c r="EH1048" i="1"/>
  <c r="EK1048" i="1"/>
  <c r="I1030" i="1"/>
  <c r="L1030" i="1"/>
  <c r="O1030" i="1"/>
  <c r="R1030" i="1"/>
  <c r="U1030" i="1"/>
  <c r="X1030" i="1"/>
  <c r="AA1030" i="1"/>
  <c r="AD1030" i="1"/>
  <c r="AG1030" i="1"/>
  <c r="AJ1030" i="1"/>
  <c r="AM1030" i="1"/>
  <c r="AP1030" i="1"/>
  <c r="AS1030" i="1"/>
  <c r="AV1030" i="1"/>
  <c r="AY1030" i="1"/>
  <c r="BB1030" i="1"/>
  <c r="BE1030" i="1"/>
  <c r="BH1030" i="1"/>
  <c r="BK1030" i="1"/>
  <c r="BN1030" i="1"/>
  <c r="BQ1030" i="1"/>
  <c r="BT1030" i="1"/>
  <c r="BW1030" i="1"/>
  <c r="BZ1030" i="1"/>
  <c r="CC1030" i="1"/>
  <c r="CF1030" i="1"/>
  <c r="CI1030" i="1"/>
  <c r="CL1030" i="1"/>
  <c r="CO1030" i="1"/>
  <c r="CR1030" i="1"/>
  <c r="CU1030" i="1"/>
  <c r="CX1030" i="1"/>
  <c r="DA1030" i="1"/>
  <c r="DD1030" i="1"/>
  <c r="DJ1030" i="1"/>
  <c r="DM1030" i="1"/>
  <c r="DP1030" i="1"/>
  <c r="DS1030" i="1"/>
  <c r="DV1030" i="1"/>
  <c r="DY1030" i="1"/>
  <c r="EB1030" i="1"/>
  <c r="EH1030" i="1"/>
  <c r="EK1030" i="1"/>
  <c r="I1031" i="1"/>
  <c r="L1031" i="1"/>
  <c r="O1031" i="1"/>
  <c r="R1031" i="1"/>
  <c r="U1031" i="1"/>
  <c r="X1031" i="1"/>
  <c r="AA1031" i="1"/>
  <c r="AD1031" i="1"/>
  <c r="AG1031" i="1"/>
  <c r="AJ1031" i="1"/>
  <c r="AM1031" i="1"/>
  <c r="AP1031" i="1"/>
  <c r="AS1031" i="1"/>
  <c r="AV1031" i="1"/>
  <c r="AY1031" i="1"/>
  <c r="BB1031" i="1"/>
  <c r="BE1031" i="1"/>
  <c r="BH1031" i="1"/>
  <c r="BK1031" i="1"/>
  <c r="BN1031" i="1"/>
  <c r="BQ1031" i="1"/>
  <c r="BT1031" i="1"/>
  <c r="BW1031" i="1"/>
  <c r="BZ1031" i="1"/>
  <c r="CC1031" i="1"/>
  <c r="CF1031" i="1"/>
  <c r="CI1031" i="1"/>
  <c r="CL1031" i="1"/>
  <c r="CO1031" i="1"/>
  <c r="CR1031" i="1"/>
  <c r="CU1031" i="1"/>
  <c r="CX1031" i="1"/>
  <c r="DA1031" i="1"/>
  <c r="DD1031" i="1"/>
  <c r="DJ1031" i="1"/>
  <c r="DM1031" i="1"/>
  <c r="DP1031" i="1"/>
  <c r="DS1031" i="1"/>
  <c r="DV1031" i="1"/>
  <c r="DY1031" i="1"/>
  <c r="EB1031" i="1"/>
  <c r="EH1031" i="1"/>
  <c r="EK1031" i="1"/>
  <c r="I1032" i="1"/>
  <c r="L1032" i="1"/>
  <c r="O1032" i="1"/>
  <c r="R1032" i="1"/>
  <c r="X1032" i="1"/>
  <c r="AA1032" i="1"/>
  <c r="AD1032" i="1"/>
  <c r="AG1032" i="1"/>
  <c r="AJ1032" i="1"/>
  <c r="AM1032" i="1"/>
  <c r="AP1032" i="1"/>
  <c r="AS1032" i="1"/>
  <c r="AV1032" i="1"/>
  <c r="AY1032" i="1"/>
  <c r="BB1032" i="1"/>
  <c r="BE1032" i="1"/>
  <c r="BH1032" i="1"/>
  <c r="BK1032" i="1"/>
  <c r="BN1032" i="1"/>
  <c r="BQ1032" i="1"/>
  <c r="BT1032" i="1"/>
  <c r="BW1032" i="1"/>
  <c r="BZ1032" i="1"/>
  <c r="CC1032" i="1"/>
  <c r="CF1032" i="1"/>
  <c r="CI1032" i="1"/>
  <c r="CL1032" i="1"/>
  <c r="CO1032" i="1"/>
  <c r="CR1032" i="1"/>
  <c r="CU1032" i="1"/>
  <c r="CX1032" i="1"/>
  <c r="DA1032" i="1"/>
  <c r="DD1032" i="1"/>
  <c r="DJ1032" i="1"/>
  <c r="DM1032" i="1"/>
  <c r="DP1032" i="1"/>
  <c r="DS1032" i="1"/>
  <c r="DV1032" i="1"/>
  <c r="DY1032" i="1"/>
  <c r="EB1032" i="1"/>
  <c r="EH1032" i="1"/>
  <c r="EK1032" i="1"/>
  <c r="I1178" i="1"/>
  <c r="L1178" i="1"/>
  <c r="O1178" i="1"/>
  <c r="R1178" i="1"/>
  <c r="U1178" i="1"/>
  <c r="X1178" i="1"/>
  <c r="AA1178" i="1"/>
  <c r="AD1178" i="1"/>
  <c r="AG1178" i="1"/>
  <c r="AJ1178" i="1"/>
  <c r="AM1178" i="1"/>
  <c r="AP1178" i="1"/>
  <c r="AS1178" i="1"/>
  <c r="AV1178" i="1"/>
  <c r="AY1178" i="1"/>
  <c r="BB1178" i="1"/>
  <c r="BE1178" i="1"/>
  <c r="BH1178" i="1"/>
  <c r="BK1178" i="1"/>
  <c r="BN1178" i="1"/>
  <c r="BQ1178" i="1"/>
  <c r="BT1178" i="1"/>
  <c r="BW1178" i="1"/>
  <c r="BZ1178" i="1"/>
  <c r="CC1178" i="1"/>
  <c r="CF1178" i="1"/>
  <c r="CI1178" i="1"/>
  <c r="CL1178" i="1"/>
  <c r="CO1178" i="1"/>
  <c r="CR1178" i="1"/>
  <c r="CU1178" i="1"/>
  <c r="CX1178" i="1"/>
  <c r="DA1178" i="1"/>
  <c r="DD1178" i="1"/>
  <c r="DJ1178" i="1"/>
  <c r="DM1178" i="1"/>
  <c r="DP1178" i="1"/>
  <c r="DS1178" i="1"/>
  <c r="DV1178" i="1"/>
  <c r="DY1178" i="1"/>
  <c r="EB1178" i="1"/>
  <c r="EH1178" i="1"/>
  <c r="EK1178" i="1"/>
  <c r="I1179" i="1"/>
  <c r="L1179" i="1"/>
  <c r="O1179" i="1"/>
  <c r="R1179" i="1"/>
  <c r="U1179" i="1"/>
  <c r="X1179" i="1"/>
  <c r="AA1179" i="1"/>
  <c r="AD1179" i="1"/>
  <c r="AG1179" i="1"/>
  <c r="AJ1179" i="1"/>
  <c r="AM1179" i="1"/>
  <c r="AP1179" i="1"/>
  <c r="AS1179" i="1"/>
  <c r="AV1179" i="1"/>
  <c r="AY1179" i="1"/>
  <c r="BB1179" i="1"/>
  <c r="BE1179" i="1"/>
  <c r="BH1179" i="1"/>
  <c r="BK1179" i="1"/>
  <c r="BN1179" i="1"/>
  <c r="BQ1179" i="1"/>
  <c r="BT1179" i="1"/>
  <c r="BW1179" i="1"/>
  <c r="BZ1179" i="1"/>
  <c r="CC1179" i="1"/>
  <c r="CF1179" i="1"/>
  <c r="CI1179" i="1"/>
  <c r="CL1179" i="1"/>
  <c r="CO1179" i="1"/>
  <c r="CR1179" i="1"/>
  <c r="CU1179" i="1"/>
  <c r="CX1179" i="1"/>
  <c r="DA1179" i="1"/>
  <c r="DD1179" i="1"/>
  <c r="DJ1179" i="1"/>
  <c r="DM1179" i="1"/>
  <c r="DP1179" i="1"/>
  <c r="DS1179" i="1"/>
  <c r="DV1179" i="1"/>
  <c r="DY1179" i="1"/>
  <c r="EB1179" i="1"/>
  <c r="EH1179" i="1"/>
  <c r="EK1179" i="1"/>
  <c r="I1104" i="1"/>
  <c r="L1104" i="1"/>
  <c r="O1104" i="1"/>
  <c r="R1104" i="1"/>
  <c r="U1104" i="1"/>
  <c r="X1104" i="1"/>
  <c r="AA1104" i="1"/>
  <c r="AD1104" i="1"/>
  <c r="AG1104" i="1"/>
  <c r="AJ1104" i="1"/>
  <c r="AM1104" i="1"/>
  <c r="AP1104" i="1"/>
  <c r="AS1104" i="1"/>
  <c r="AV1104" i="1"/>
  <c r="AY1104" i="1"/>
  <c r="BB1104" i="1"/>
  <c r="BE1104" i="1"/>
  <c r="BH1104" i="1"/>
  <c r="BK1104" i="1"/>
  <c r="BN1104" i="1"/>
  <c r="BQ1104" i="1"/>
  <c r="BT1104" i="1"/>
  <c r="BW1104" i="1"/>
  <c r="BZ1104" i="1"/>
  <c r="CC1104" i="1"/>
  <c r="CF1104" i="1"/>
  <c r="CI1104" i="1"/>
  <c r="CL1104" i="1"/>
  <c r="CO1104" i="1"/>
  <c r="CR1104" i="1"/>
  <c r="CU1104" i="1"/>
  <c r="CX1104" i="1"/>
  <c r="DA1104" i="1"/>
  <c r="DD1104" i="1"/>
  <c r="DJ1104" i="1"/>
  <c r="DM1104" i="1"/>
  <c r="DP1104" i="1"/>
  <c r="DS1104" i="1"/>
  <c r="DV1104" i="1"/>
  <c r="DY1104" i="1"/>
  <c r="EB1104" i="1"/>
  <c r="EH1104" i="1"/>
  <c r="EK1104" i="1"/>
  <c r="U1177" i="1"/>
  <c r="X1177" i="1"/>
  <c r="AA1177" i="1"/>
  <c r="AD1177" i="1"/>
  <c r="AG1177" i="1"/>
  <c r="AJ1177" i="1"/>
  <c r="AM1177" i="1"/>
  <c r="AP1177" i="1"/>
  <c r="AS1177" i="1"/>
  <c r="AV1177" i="1"/>
  <c r="AY1177" i="1"/>
  <c r="BB1177" i="1"/>
  <c r="BE1177" i="1"/>
  <c r="BH1177" i="1"/>
  <c r="BK1177" i="1"/>
  <c r="BN1177" i="1"/>
  <c r="BQ1177" i="1"/>
  <c r="BT1177" i="1"/>
  <c r="BW1177" i="1"/>
  <c r="BZ1177" i="1"/>
  <c r="CC1177" i="1"/>
  <c r="CF1177" i="1"/>
  <c r="CI1177" i="1"/>
  <c r="CL1177" i="1"/>
  <c r="CO1177" i="1"/>
  <c r="CR1177" i="1"/>
  <c r="CU1177" i="1"/>
  <c r="CX1177" i="1"/>
  <c r="DA1177" i="1"/>
  <c r="DD1177" i="1"/>
  <c r="DJ1177" i="1"/>
  <c r="DM1177" i="1"/>
  <c r="DP1177" i="1"/>
  <c r="DS1177" i="1"/>
  <c r="DV1177" i="1"/>
  <c r="DY1177" i="1"/>
  <c r="EB1177" i="1"/>
  <c r="EH1177" i="1"/>
  <c r="EK1177" i="1"/>
  <c r="I1105" i="1"/>
  <c r="L1105" i="1"/>
  <c r="O1105" i="1"/>
  <c r="U1105" i="1"/>
  <c r="X1105" i="1"/>
  <c r="AA1105" i="1"/>
  <c r="AD1105" i="1"/>
  <c r="AG1105" i="1"/>
  <c r="AJ1105" i="1"/>
  <c r="AM1105" i="1"/>
  <c r="AP1105" i="1"/>
  <c r="AS1105" i="1"/>
  <c r="AV1105" i="1"/>
  <c r="AY1105" i="1"/>
  <c r="BB1105" i="1"/>
  <c r="BE1105" i="1"/>
  <c r="BH1105" i="1"/>
  <c r="BK1105" i="1"/>
  <c r="BN1105" i="1"/>
  <c r="BQ1105" i="1"/>
  <c r="BT1105" i="1"/>
  <c r="BW1105" i="1"/>
  <c r="BZ1105" i="1"/>
  <c r="CC1105" i="1"/>
  <c r="CF1105" i="1"/>
  <c r="CI1105" i="1"/>
  <c r="CL1105" i="1"/>
  <c r="CR1105" i="1"/>
  <c r="CU1105" i="1"/>
  <c r="CX1105" i="1"/>
  <c r="DA1105" i="1"/>
  <c r="DD1105" i="1"/>
  <c r="DJ1105" i="1"/>
  <c r="DM1105" i="1"/>
  <c r="DP1105" i="1"/>
  <c r="DS1105" i="1"/>
  <c r="DV1105" i="1"/>
  <c r="DY1105" i="1"/>
  <c r="EB1105" i="1"/>
  <c r="EH1105" i="1"/>
  <c r="EK1105" i="1"/>
  <c r="I1234" i="1"/>
  <c r="L1234" i="1"/>
  <c r="O1234" i="1"/>
  <c r="R1234" i="1"/>
  <c r="U1234" i="1"/>
  <c r="X1234" i="1"/>
  <c r="AA1234" i="1"/>
  <c r="AD1234" i="1"/>
  <c r="AG1234" i="1"/>
  <c r="AJ1234" i="1"/>
  <c r="AM1234" i="1"/>
  <c r="AP1234" i="1"/>
  <c r="AS1234" i="1"/>
  <c r="AV1234" i="1"/>
  <c r="AY1234" i="1"/>
  <c r="BB1234" i="1"/>
  <c r="BE1234" i="1"/>
  <c r="BH1234" i="1"/>
  <c r="BK1234" i="1"/>
  <c r="BN1234" i="1"/>
  <c r="BQ1234" i="1"/>
  <c r="BT1234" i="1"/>
  <c r="BW1234" i="1"/>
  <c r="BZ1234" i="1"/>
  <c r="CC1234" i="1"/>
  <c r="CF1234" i="1"/>
  <c r="CI1234" i="1"/>
  <c r="CL1234" i="1"/>
  <c r="CO1234" i="1"/>
  <c r="CR1234" i="1"/>
  <c r="CU1234" i="1"/>
  <c r="CX1234" i="1"/>
  <c r="DA1234" i="1"/>
  <c r="DD1234" i="1"/>
  <c r="DJ1234" i="1"/>
  <c r="DM1234" i="1"/>
  <c r="DP1234" i="1"/>
  <c r="DS1234" i="1"/>
  <c r="DV1234" i="1"/>
  <c r="DY1234" i="1"/>
  <c r="EB1234" i="1"/>
  <c r="EH1234" i="1"/>
  <c r="EK1234" i="1"/>
  <c r="I1180" i="1"/>
  <c r="L1180" i="1"/>
  <c r="O1180" i="1"/>
  <c r="R1180" i="1"/>
  <c r="U1180" i="1"/>
  <c r="X1180" i="1"/>
  <c r="AA1180" i="1"/>
  <c r="AD1180" i="1"/>
  <c r="AG1180" i="1"/>
  <c r="AJ1180" i="1"/>
  <c r="AM1180" i="1"/>
  <c r="AP1180" i="1"/>
  <c r="AS1180" i="1"/>
  <c r="AV1180" i="1"/>
  <c r="AY1180" i="1"/>
  <c r="BB1180" i="1"/>
  <c r="BE1180" i="1"/>
  <c r="BH1180" i="1"/>
  <c r="BK1180" i="1"/>
  <c r="BN1180" i="1"/>
  <c r="BQ1180" i="1"/>
  <c r="BT1180" i="1"/>
  <c r="BW1180" i="1"/>
  <c r="BZ1180" i="1"/>
  <c r="CC1180" i="1"/>
  <c r="CF1180" i="1"/>
  <c r="CI1180" i="1"/>
  <c r="CL1180" i="1"/>
  <c r="CO1180" i="1"/>
  <c r="CR1180" i="1"/>
  <c r="CU1180" i="1"/>
  <c r="CX1180" i="1"/>
  <c r="DA1180" i="1"/>
  <c r="DD1180" i="1"/>
  <c r="DJ1180" i="1"/>
  <c r="DM1180" i="1"/>
  <c r="DP1180" i="1"/>
  <c r="DS1180" i="1"/>
  <c r="DV1180" i="1"/>
  <c r="DY1180" i="1"/>
  <c r="EB1180" i="1"/>
  <c r="EH1180" i="1"/>
  <c r="EK1180" i="1"/>
  <c r="I1235" i="1"/>
  <c r="L1235" i="1"/>
  <c r="O1235" i="1"/>
  <c r="R1235" i="1"/>
  <c r="U1235" i="1"/>
  <c r="X1235" i="1"/>
  <c r="AA1235" i="1"/>
  <c r="AD1235" i="1"/>
  <c r="AG1235" i="1"/>
  <c r="AJ1235" i="1"/>
  <c r="AM1235" i="1"/>
  <c r="AP1235" i="1"/>
  <c r="AS1235" i="1"/>
  <c r="AV1235" i="1"/>
  <c r="AY1235" i="1"/>
  <c r="BB1235" i="1"/>
  <c r="BE1235" i="1"/>
  <c r="BH1235" i="1"/>
  <c r="BK1235" i="1"/>
  <c r="BN1235" i="1"/>
  <c r="BQ1235" i="1"/>
  <c r="BT1235" i="1"/>
  <c r="BW1235" i="1"/>
  <c r="BZ1235" i="1"/>
  <c r="CC1235" i="1"/>
  <c r="CF1235" i="1"/>
  <c r="CI1235" i="1"/>
  <c r="CL1235" i="1"/>
  <c r="CO1235" i="1"/>
  <c r="CR1235" i="1"/>
  <c r="CU1235" i="1"/>
  <c r="CX1235" i="1"/>
  <c r="DA1235" i="1"/>
  <c r="DD1235" i="1"/>
  <c r="DJ1235" i="1"/>
  <c r="DM1235" i="1"/>
  <c r="DP1235" i="1"/>
  <c r="DS1235" i="1"/>
  <c r="DV1235" i="1"/>
  <c r="DY1235" i="1"/>
  <c r="EB1235" i="1"/>
  <c r="EH1235" i="1"/>
  <c r="EK1235" i="1"/>
  <c r="I817" i="1"/>
  <c r="L817" i="1"/>
  <c r="O817" i="1"/>
  <c r="R817" i="1"/>
  <c r="U817" i="1"/>
  <c r="X817" i="1"/>
  <c r="AA817" i="1"/>
  <c r="AD817" i="1"/>
  <c r="AG817" i="1"/>
  <c r="AJ817" i="1"/>
  <c r="AM817" i="1"/>
  <c r="AP817" i="1"/>
  <c r="AS817" i="1"/>
  <c r="AV817" i="1"/>
  <c r="AY817" i="1"/>
  <c r="BB817" i="1"/>
  <c r="BE817" i="1"/>
  <c r="BH817" i="1"/>
  <c r="BK817" i="1"/>
  <c r="BN817" i="1"/>
  <c r="BT817" i="1"/>
  <c r="BW817" i="1"/>
  <c r="BZ817" i="1"/>
  <c r="CC817" i="1"/>
  <c r="CF817" i="1"/>
  <c r="CI817" i="1"/>
  <c r="CL817" i="1"/>
  <c r="CO817" i="1"/>
  <c r="CR817" i="1"/>
  <c r="CU817" i="1"/>
  <c r="CX817" i="1"/>
  <c r="DA817" i="1"/>
  <c r="DD817" i="1"/>
  <c r="DJ817" i="1"/>
  <c r="DM817" i="1"/>
  <c r="DP817" i="1"/>
  <c r="DS817" i="1"/>
  <c r="DV817" i="1"/>
  <c r="DY817" i="1"/>
  <c r="EB817" i="1"/>
  <c r="EH817" i="1"/>
  <c r="EK817" i="1"/>
  <c r="I861" i="1"/>
  <c r="L861" i="1"/>
  <c r="O861" i="1"/>
  <c r="R861" i="1"/>
  <c r="U861" i="1"/>
  <c r="X861" i="1"/>
  <c r="AA861" i="1"/>
  <c r="AD861" i="1"/>
  <c r="AG861" i="1"/>
  <c r="AJ861" i="1"/>
  <c r="AM861" i="1"/>
  <c r="AP861" i="1"/>
  <c r="AS861" i="1"/>
  <c r="AV861" i="1"/>
  <c r="AY861" i="1"/>
  <c r="BB861" i="1"/>
  <c r="BE861" i="1"/>
  <c r="BH861" i="1"/>
  <c r="BK861" i="1"/>
  <c r="BN861" i="1"/>
  <c r="BQ861" i="1"/>
  <c r="BT861" i="1"/>
  <c r="BW861" i="1"/>
  <c r="BZ861" i="1"/>
  <c r="CC861" i="1"/>
  <c r="CF861" i="1"/>
  <c r="CI861" i="1"/>
  <c r="CL861" i="1"/>
  <c r="CO861" i="1"/>
  <c r="CR861" i="1"/>
  <c r="CU861" i="1"/>
  <c r="CX861" i="1"/>
  <c r="DA861" i="1"/>
  <c r="DD861" i="1"/>
  <c r="DJ861" i="1"/>
  <c r="DM861" i="1"/>
  <c r="DP861" i="1"/>
  <c r="DS861" i="1"/>
  <c r="DV861" i="1"/>
  <c r="DY861" i="1"/>
  <c r="EB861" i="1"/>
  <c r="EH861" i="1"/>
  <c r="EK861" i="1"/>
  <c r="I1107" i="1"/>
  <c r="L1107" i="1"/>
  <c r="O1107" i="1"/>
  <c r="R1107" i="1"/>
  <c r="U1107" i="1"/>
  <c r="X1107" i="1"/>
  <c r="AA1107" i="1"/>
  <c r="AD1107" i="1"/>
  <c r="AG1107" i="1"/>
  <c r="AJ1107" i="1"/>
  <c r="AM1107" i="1"/>
  <c r="AP1107" i="1"/>
  <c r="AS1107" i="1"/>
  <c r="AV1107" i="1"/>
  <c r="AY1107" i="1"/>
  <c r="BB1107" i="1"/>
  <c r="BE1107" i="1"/>
  <c r="BH1107" i="1"/>
  <c r="BK1107" i="1"/>
  <c r="BN1107" i="1"/>
  <c r="BQ1107" i="1"/>
  <c r="BT1107" i="1"/>
  <c r="BW1107" i="1"/>
  <c r="BZ1107" i="1"/>
  <c r="CF1107" i="1"/>
  <c r="CI1107" i="1"/>
  <c r="CL1107" i="1"/>
  <c r="CO1107" i="1"/>
  <c r="CR1107" i="1"/>
  <c r="CU1107" i="1"/>
  <c r="CX1107" i="1"/>
  <c r="DA1107" i="1"/>
  <c r="DD1107" i="1"/>
  <c r="DJ1107" i="1"/>
  <c r="DM1107" i="1"/>
  <c r="DP1107" i="1"/>
  <c r="DS1107" i="1"/>
  <c r="DV1107" i="1"/>
  <c r="DY1107" i="1"/>
  <c r="EB1107" i="1"/>
  <c r="EH1107" i="1"/>
  <c r="EK1107" i="1"/>
  <c r="I1108" i="1"/>
  <c r="L1108" i="1"/>
  <c r="O1108" i="1"/>
  <c r="R1108" i="1"/>
  <c r="U1108" i="1"/>
  <c r="X1108" i="1"/>
  <c r="AA1108" i="1"/>
  <c r="AD1108" i="1"/>
  <c r="AG1108" i="1"/>
  <c r="AJ1108" i="1"/>
  <c r="AM1108" i="1"/>
  <c r="AP1108" i="1"/>
  <c r="AS1108" i="1"/>
  <c r="AV1108" i="1"/>
  <c r="AY1108" i="1"/>
  <c r="BB1108" i="1"/>
  <c r="BE1108" i="1"/>
  <c r="BH1108" i="1"/>
  <c r="BK1108" i="1"/>
  <c r="BN1108" i="1"/>
  <c r="BQ1108" i="1"/>
  <c r="BT1108" i="1"/>
  <c r="BW1108" i="1"/>
  <c r="BZ1108" i="1"/>
  <c r="CC1108" i="1"/>
  <c r="CF1108" i="1"/>
  <c r="CI1108" i="1"/>
  <c r="CL1108" i="1"/>
  <c r="CO1108" i="1"/>
  <c r="CR1108" i="1"/>
  <c r="CU1108" i="1"/>
  <c r="CX1108" i="1"/>
  <c r="DA1108" i="1"/>
  <c r="DD1108" i="1"/>
  <c r="DJ1108" i="1"/>
  <c r="DM1108" i="1"/>
  <c r="DP1108" i="1"/>
  <c r="DS1108" i="1"/>
  <c r="DV1108" i="1"/>
  <c r="DY1108" i="1"/>
  <c r="EB1108" i="1"/>
  <c r="EH1108" i="1"/>
  <c r="EK1108" i="1"/>
  <c r="I1109" i="1"/>
  <c r="L1109" i="1"/>
  <c r="O1109" i="1"/>
  <c r="R1109" i="1"/>
  <c r="U1109" i="1"/>
  <c r="X1109" i="1"/>
  <c r="AA1109" i="1"/>
  <c r="AD1109" i="1"/>
  <c r="AG1109" i="1"/>
  <c r="AJ1109" i="1"/>
  <c r="AM1109" i="1"/>
  <c r="AP1109" i="1"/>
  <c r="AS1109" i="1"/>
  <c r="AV1109" i="1"/>
  <c r="AY1109" i="1"/>
  <c r="BB1109" i="1"/>
  <c r="BE1109" i="1"/>
  <c r="BH1109" i="1"/>
  <c r="BK1109" i="1"/>
  <c r="BN1109" i="1"/>
  <c r="BQ1109" i="1"/>
  <c r="BT1109" i="1"/>
  <c r="BW1109" i="1"/>
  <c r="BZ1109" i="1"/>
  <c r="CC1109" i="1"/>
  <c r="CF1109" i="1"/>
  <c r="CI1109" i="1"/>
  <c r="CL1109" i="1"/>
  <c r="CO1109" i="1"/>
  <c r="CR1109" i="1"/>
  <c r="CU1109" i="1"/>
  <c r="CX1109" i="1"/>
  <c r="DA1109" i="1"/>
  <c r="DD1109" i="1"/>
  <c r="DJ1109" i="1"/>
  <c r="DM1109" i="1"/>
  <c r="DP1109" i="1"/>
  <c r="DS1109" i="1"/>
  <c r="DV1109" i="1"/>
  <c r="DY1109" i="1"/>
  <c r="EB1109" i="1"/>
  <c r="EH1109" i="1"/>
  <c r="EK1109" i="1"/>
  <c r="I1044" i="1"/>
  <c r="L1044" i="1"/>
  <c r="O1044" i="1"/>
  <c r="R1044" i="1"/>
  <c r="U1044" i="1"/>
  <c r="X1044" i="1"/>
  <c r="AA1044" i="1"/>
  <c r="AD1044" i="1"/>
  <c r="AG1044" i="1"/>
  <c r="AJ1044" i="1"/>
  <c r="AM1044" i="1"/>
  <c r="AP1044" i="1"/>
  <c r="AS1044" i="1"/>
  <c r="AV1044" i="1"/>
  <c r="AY1044" i="1"/>
  <c r="BB1044" i="1"/>
  <c r="BE1044" i="1"/>
  <c r="BH1044" i="1"/>
  <c r="BK1044" i="1"/>
  <c r="BN1044" i="1"/>
  <c r="BQ1044" i="1"/>
  <c r="BT1044" i="1"/>
  <c r="BW1044" i="1"/>
  <c r="BZ1044" i="1"/>
  <c r="CC1044" i="1"/>
  <c r="CF1044" i="1"/>
  <c r="CI1044" i="1"/>
  <c r="CL1044" i="1"/>
  <c r="CO1044" i="1"/>
  <c r="CR1044" i="1"/>
  <c r="CU1044" i="1"/>
  <c r="CX1044" i="1"/>
  <c r="DA1044" i="1"/>
  <c r="DD1044" i="1"/>
  <c r="DJ1044" i="1"/>
  <c r="DM1044" i="1"/>
  <c r="DP1044" i="1"/>
  <c r="DS1044" i="1"/>
  <c r="DV1044" i="1"/>
  <c r="DY1044" i="1"/>
  <c r="EB1044" i="1"/>
  <c r="EH1044" i="1"/>
  <c r="EK1044" i="1"/>
  <c r="I1110" i="1"/>
  <c r="L1110" i="1"/>
  <c r="O1110" i="1"/>
  <c r="R1110" i="1"/>
  <c r="U1110" i="1"/>
  <c r="X1110" i="1"/>
  <c r="AA1110" i="1"/>
  <c r="AD1110" i="1"/>
  <c r="AG1110" i="1"/>
  <c r="AJ1110" i="1"/>
  <c r="AM1110" i="1"/>
  <c r="AP1110" i="1"/>
  <c r="AS1110" i="1"/>
  <c r="AV1110" i="1"/>
  <c r="AY1110" i="1"/>
  <c r="BB1110" i="1"/>
  <c r="BE1110" i="1"/>
  <c r="BH1110" i="1"/>
  <c r="BK1110" i="1"/>
  <c r="BN1110" i="1"/>
  <c r="BQ1110" i="1"/>
  <c r="BT1110" i="1"/>
  <c r="BW1110" i="1"/>
  <c r="BZ1110" i="1"/>
  <c r="CC1110" i="1"/>
  <c r="CF1110" i="1"/>
  <c r="CI1110" i="1"/>
  <c r="CL1110" i="1"/>
  <c r="CO1110" i="1"/>
  <c r="CR1110" i="1"/>
  <c r="CU1110" i="1"/>
  <c r="CX1110" i="1"/>
  <c r="DA1110" i="1"/>
  <c r="DD1110" i="1"/>
  <c r="DJ1110" i="1"/>
  <c r="DM1110" i="1"/>
  <c r="DP1110" i="1"/>
  <c r="DS1110" i="1"/>
  <c r="DV1110" i="1"/>
  <c r="DY1110" i="1"/>
  <c r="EB1110" i="1"/>
  <c r="EH1110" i="1"/>
  <c r="EK1110" i="1"/>
  <c r="I1323" i="1"/>
  <c r="L1323" i="1"/>
  <c r="O1323" i="1"/>
  <c r="R1323" i="1"/>
  <c r="U1323" i="1"/>
  <c r="X1323" i="1"/>
  <c r="AA1323" i="1"/>
  <c r="AD1323" i="1"/>
  <c r="AG1323" i="1"/>
  <c r="AJ1323" i="1"/>
  <c r="AM1323" i="1"/>
  <c r="AP1323" i="1"/>
  <c r="AS1323" i="1"/>
  <c r="AV1323" i="1"/>
  <c r="AY1323" i="1"/>
  <c r="BB1323" i="1"/>
  <c r="BE1323" i="1"/>
  <c r="BH1323" i="1"/>
  <c r="BK1323" i="1"/>
  <c r="BN1323" i="1"/>
  <c r="BQ1323" i="1"/>
  <c r="BT1323" i="1"/>
  <c r="BW1323" i="1"/>
  <c r="BZ1323" i="1"/>
  <c r="CC1323" i="1"/>
  <c r="CF1323" i="1"/>
  <c r="CI1323" i="1"/>
  <c r="CL1323" i="1"/>
  <c r="CO1323" i="1"/>
  <c r="CR1323" i="1"/>
  <c r="CU1323" i="1"/>
  <c r="CX1323" i="1"/>
  <c r="DA1323" i="1"/>
  <c r="DD1323" i="1"/>
  <c r="DJ1323" i="1"/>
  <c r="DM1323" i="1"/>
  <c r="DP1323" i="1"/>
  <c r="DS1323" i="1"/>
  <c r="DV1323" i="1"/>
  <c r="DY1323" i="1"/>
  <c r="EB1323" i="1"/>
  <c r="EH1323" i="1"/>
  <c r="EK1323" i="1"/>
  <c r="I1324" i="1"/>
  <c r="L1324" i="1"/>
  <c r="O1324" i="1"/>
  <c r="R1324" i="1"/>
  <c r="U1324" i="1"/>
  <c r="X1324" i="1"/>
  <c r="AA1324" i="1"/>
  <c r="AD1324" i="1"/>
  <c r="AG1324" i="1"/>
  <c r="AJ1324" i="1"/>
  <c r="AM1324" i="1"/>
  <c r="AP1324" i="1"/>
  <c r="AS1324" i="1"/>
  <c r="AV1324" i="1"/>
  <c r="AY1324" i="1"/>
  <c r="BB1324" i="1"/>
  <c r="BE1324" i="1"/>
  <c r="BH1324" i="1"/>
  <c r="BK1324" i="1"/>
  <c r="BN1324" i="1"/>
  <c r="BQ1324" i="1"/>
  <c r="BT1324" i="1"/>
  <c r="BW1324" i="1"/>
  <c r="BZ1324" i="1"/>
  <c r="CC1324" i="1"/>
  <c r="CF1324" i="1"/>
  <c r="CI1324" i="1"/>
  <c r="CL1324" i="1"/>
  <c r="CO1324" i="1"/>
  <c r="CR1324" i="1"/>
  <c r="CU1324" i="1"/>
  <c r="CX1324" i="1"/>
  <c r="DA1324" i="1"/>
  <c r="DD1324" i="1"/>
  <c r="DJ1324" i="1"/>
  <c r="DM1324" i="1"/>
  <c r="DP1324" i="1"/>
  <c r="DS1324" i="1"/>
  <c r="DV1324" i="1"/>
  <c r="DY1324" i="1"/>
  <c r="EB1324" i="1"/>
  <c r="EH1324" i="1"/>
  <c r="EK1324" i="1"/>
  <c r="I1325" i="1"/>
  <c r="L1325" i="1"/>
  <c r="O1325" i="1"/>
  <c r="R1325" i="1"/>
  <c r="U1325" i="1"/>
  <c r="X1325" i="1"/>
  <c r="AA1325" i="1"/>
  <c r="AD1325" i="1"/>
  <c r="AG1325" i="1"/>
  <c r="AJ1325" i="1"/>
  <c r="AM1325" i="1"/>
  <c r="AP1325" i="1"/>
  <c r="AS1325" i="1"/>
  <c r="AV1325" i="1"/>
  <c r="AY1325" i="1"/>
  <c r="BB1325" i="1"/>
  <c r="BE1325" i="1"/>
  <c r="BH1325" i="1"/>
  <c r="BK1325" i="1"/>
  <c r="BN1325" i="1"/>
  <c r="BQ1325" i="1"/>
  <c r="BT1325" i="1"/>
  <c r="BW1325" i="1"/>
  <c r="BZ1325" i="1"/>
  <c r="CC1325" i="1"/>
  <c r="CF1325" i="1"/>
  <c r="CI1325" i="1"/>
  <c r="CL1325" i="1"/>
  <c r="CO1325" i="1"/>
  <c r="CR1325" i="1"/>
  <c r="CU1325" i="1"/>
  <c r="CX1325" i="1"/>
  <c r="DA1325" i="1"/>
  <c r="DD1325" i="1"/>
  <c r="DJ1325" i="1"/>
  <c r="DM1325" i="1"/>
  <c r="DP1325" i="1"/>
  <c r="DS1325" i="1"/>
  <c r="DV1325" i="1"/>
  <c r="DY1325" i="1"/>
  <c r="EB1325" i="1"/>
  <c r="EH1325" i="1"/>
  <c r="EK1325" i="1"/>
  <c r="I1326" i="1"/>
  <c r="L1326" i="1"/>
  <c r="O1326" i="1"/>
  <c r="R1326" i="1"/>
  <c r="U1326" i="1"/>
  <c r="X1326" i="1"/>
  <c r="AA1326" i="1"/>
  <c r="AD1326" i="1"/>
  <c r="AG1326" i="1"/>
  <c r="AJ1326" i="1"/>
  <c r="AM1326" i="1"/>
  <c r="AP1326" i="1"/>
  <c r="AS1326" i="1"/>
  <c r="AV1326" i="1"/>
  <c r="AY1326" i="1"/>
  <c r="BB1326" i="1"/>
  <c r="BE1326" i="1"/>
  <c r="BH1326" i="1"/>
  <c r="BK1326" i="1"/>
  <c r="BN1326" i="1"/>
  <c r="BQ1326" i="1"/>
  <c r="BT1326" i="1"/>
  <c r="BW1326" i="1"/>
  <c r="BZ1326" i="1"/>
  <c r="CC1326" i="1"/>
  <c r="CF1326" i="1"/>
  <c r="CI1326" i="1"/>
  <c r="CL1326" i="1"/>
  <c r="CO1326" i="1"/>
  <c r="CR1326" i="1"/>
  <c r="CU1326" i="1"/>
  <c r="CX1326" i="1"/>
  <c r="DA1326" i="1"/>
  <c r="DD1326" i="1"/>
  <c r="DJ1326" i="1"/>
  <c r="DM1326" i="1"/>
  <c r="DP1326" i="1"/>
  <c r="DS1326" i="1"/>
  <c r="DV1326" i="1"/>
  <c r="DY1326" i="1"/>
  <c r="EB1326" i="1"/>
  <c r="EH1326" i="1"/>
  <c r="EK1326" i="1"/>
  <c r="I1327" i="1"/>
  <c r="L1327" i="1"/>
  <c r="O1327" i="1"/>
  <c r="R1327" i="1"/>
  <c r="U1327" i="1"/>
  <c r="X1327" i="1"/>
  <c r="AA1327" i="1"/>
  <c r="AD1327" i="1"/>
  <c r="AG1327" i="1"/>
  <c r="AJ1327" i="1"/>
  <c r="AM1327" i="1"/>
  <c r="AP1327" i="1"/>
  <c r="AS1327" i="1"/>
  <c r="AV1327" i="1"/>
  <c r="AY1327" i="1"/>
  <c r="BB1327" i="1"/>
  <c r="BE1327" i="1"/>
  <c r="BH1327" i="1"/>
  <c r="BK1327" i="1"/>
  <c r="BN1327" i="1"/>
  <c r="BQ1327" i="1"/>
  <c r="BT1327" i="1"/>
  <c r="BW1327" i="1"/>
  <c r="BZ1327" i="1"/>
  <c r="CC1327" i="1"/>
  <c r="CF1327" i="1"/>
  <c r="CI1327" i="1"/>
  <c r="CL1327" i="1"/>
  <c r="CO1327" i="1"/>
  <c r="CR1327" i="1"/>
  <c r="CU1327" i="1"/>
  <c r="CX1327" i="1"/>
  <c r="DA1327" i="1"/>
  <c r="DD1327" i="1"/>
  <c r="DJ1327" i="1"/>
  <c r="DM1327" i="1"/>
  <c r="DP1327" i="1"/>
  <c r="DS1327" i="1"/>
  <c r="DV1327" i="1"/>
  <c r="DY1327" i="1"/>
  <c r="EB1327" i="1"/>
  <c r="EH1327" i="1"/>
  <c r="EK1327" i="1"/>
  <c r="I1328" i="1"/>
  <c r="L1328" i="1"/>
  <c r="O1328" i="1"/>
  <c r="R1328" i="1"/>
  <c r="U1328" i="1"/>
  <c r="X1328" i="1"/>
  <c r="AA1328" i="1"/>
  <c r="AD1328" i="1"/>
  <c r="AG1328" i="1"/>
  <c r="AJ1328" i="1"/>
  <c r="AM1328" i="1"/>
  <c r="AP1328" i="1"/>
  <c r="AS1328" i="1"/>
  <c r="AV1328" i="1"/>
  <c r="AY1328" i="1"/>
  <c r="BB1328" i="1"/>
  <c r="BE1328" i="1"/>
  <c r="BH1328" i="1"/>
  <c r="BK1328" i="1"/>
  <c r="BN1328" i="1"/>
  <c r="BQ1328" i="1"/>
  <c r="BT1328" i="1"/>
  <c r="BW1328" i="1"/>
  <c r="BZ1328" i="1"/>
  <c r="CC1328" i="1"/>
  <c r="CF1328" i="1"/>
  <c r="CI1328" i="1"/>
  <c r="CL1328" i="1"/>
  <c r="CO1328" i="1"/>
  <c r="CR1328" i="1"/>
  <c r="CU1328" i="1"/>
  <c r="CX1328" i="1"/>
  <c r="DA1328" i="1"/>
  <c r="DD1328" i="1"/>
  <c r="DJ1328" i="1"/>
  <c r="DM1328" i="1"/>
  <c r="DP1328" i="1"/>
  <c r="DS1328" i="1"/>
  <c r="DV1328" i="1"/>
  <c r="DY1328" i="1"/>
  <c r="EB1328" i="1"/>
  <c r="EH1328" i="1"/>
  <c r="EK1328" i="1"/>
  <c r="I1329" i="1"/>
  <c r="L1329" i="1"/>
  <c r="O1329" i="1"/>
  <c r="R1329" i="1"/>
  <c r="U1329" i="1"/>
  <c r="X1329" i="1"/>
  <c r="AA1329" i="1"/>
  <c r="AD1329" i="1"/>
  <c r="AG1329" i="1"/>
  <c r="AJ1329" i="1"/>
  <c r="AM1329" i="1"/>
  <c r="AP1329" i="1"/>
  <c r="AS1329" i="1"/>
  <c r="AV1329" i="1"/>
  <c r="AY1329" i="1"/>
  <c r="BB1329" i="1"/>
  <c r="BE1329" i="1"/>
  <c r="BH1329" i="1"/>
  <c r="BK1329" i="1"/>
  <c r="BN1329" i="1"/>
  <c r="BQ1329" i="1"/>
  <c r="BT1329" i="1"/>
  <c r="BW1329" i="1"/>
  <c r="BZ1329" i="1"/>
  <c r="CC1329" i="1"/>
  <c r="CF1329" i="1"/>
  <c r="CI1329" i="1"/>
  <c r="CL1329" i="1"/>
  <c r="CO1329" i="1"/>
  <c r="CR1329" i="1"/>
  <c r="CU1329" i="1"/>
  <c r="CX1329" i="1"/>
  <c r="DA1329" i="1"/>
  <c r="DD1329" i="1"/>
  <c r="DJ1329" i="1"/>
  <c r="DM1329" i="1"/>
  <c r="DP1329" i="1"/>
  <c r="DS1329" i="1"/>
  <c r="DV1329" i="1"/>
  <c r="DY1329" i="1"/>
  <c r="EB1329" i="1"/>
  <c r="EH1329" i="1"/>
  <c r="EK1329" i="1"/>
  <c r="I1330" i="1"/>
  <c r="L1330" i="1"/>
  <c r="O1330" i="1"/>
  <c r="R1330" i="1"/>
  <c r="U1330" i="1"/>
  <c r="X1330" i="1"/>
  <c r="AA1330" i="1"/>
  <c r="AD1330" i="1"/>
  <c r="AG1330" i="1"/>
  <c r="AJ1330" i="1"/>
  <c r="AM1330" i="1"/>
  <c r="AP1330" i="1"/>
  <c r="AS1330" i="1"/>
  <c r="AV1330" i="1"/>
  <c r="AY1330" i="1"/>
  <c r="BB1330" i="1"/>
  <c r="BE1330" i="1"/>
  <c r="BH1330" i="1"/>
  <c r="BK1330" i="1"/>
  <c r="BN1330" i="1"/>
  <c r="BQ1330" i="1"/>
  <c r="BT1330" i="1"/>
  <c r="BW1330" i="1"/>
  <c r="BZ1330" i="1"/>
  <c r="CC1330" i="1"/>
  <c r="CF1330" i="1"/>
  <c r="CI1330" i="1"/>
  <c r="CL1330" i="1"/>
  <c r="CO1330" i="1"/>
  <c r="CR1330" i="1"/>
  <c r="CU1330" i="1"/>
  <c r="CX1330" i="1"/>
  <c r="DA1330" i="1"/>
  <c r="DD1330" i="1"/>
  <c r="DJ1330" i="1"/>
  <c r="DM1330" i="1"/>
  <c r="DP1330" i="1"/>
  <c r="DS1330" i="1"/>
  <c r="DV1330" i="1"/>
  <c r="DY1330" i="1"/>
  <c r="EB1330" i="1"/>
  <c r="EH1330" i="1"/>
  <c r="EK1330" i="1"/>
  <c r="I1433" i="1"/>
  <c r="L1433" i="1"/>
  <c r="O1433" i="1"/>
  <c r="R1433" i="1"/>
  <c r="U1433" i="1"/>
  <c r="X1433" i="1"/>
  <c r="AA1433" i="1"/>
  <c r="AD1433" i="1"/>
  <c r="AG1433" i="1"/>
  <c r="AJ1433" i="1"/>
  <c r="AM1433" i="1"/>
  <c r="AP1433" i="1"/>
  <c r="AS1433" i="1"/>
  <c r="AV1433" i="1"/>
  <c r="AY1433" i="1"/>
  <c r="BB1433" i="1"/>
  <c r="BE1433" i="1"/>
  <c r="BH1433" i="1"/>
  <c r="BK1433" i="1"/>
  <c r="BN1433" i="1"/>
  <c r="BQ1433" i="1"/>
  <c r="BT1433" i="1"/>
  <c r="BW1433" i="1"/>
  <c r="BZ1433" i="1"/>
  <c r="CC1433" i="1"/>
  <c r="CF1433" i="1"/>
  <c r="CI1433" i="1"/>
  <c r="CL1433" i="1"/>
  <c r="CO1433" i="1"/>
  <c r="CR1433" i="1"/>
  <c r="CU1433" i="1"/>
  <c r="CX1433" i="1"/>
  <c r="DA1433" i="1"/>
  <c r="DD1433" i="1"/>
  <c r="DJ1433" i="1"/>
  <c r="DM1433" i="1"/>
  <c r="DP1433" i="1"/>
  <c r="DS1433" i="1"/>
  <c r="DV1433" i="1"/>
  <c r="DY1433" i="1"/>
  <c r="EB1433" i="1"/>
  <c r="EH1433" i="1"/>
  <c r="EK1433" i="1"/>
  <c r="I963" i="1"/>
  <c r="L963" i="1"/>
  <c r="O963" i="1"/>
  <c r="R963" i="1"/>
  <c r="U963" i="1"/>
  <c r="X963" i="1"/>
  <c r="AA963" i="1"/>
  <c r="AD963" i="1"/>
  <c r="AG963" i="1"/>
  <c r="AJ963" i="1"/>
  <c r="AM963" i="1"/>
  <c r="AP963" i="1"/>
  <c r="AS963" i="1"/>
  <c r="AV963" i="1"/>
  <c r="AY963" i="1"/>
  <c r="BB963" i="1"/>
  <c r="BE963" i="1"/>
  <c r="BH963" i="1"/>
  <c r="BK963" i="1"/>
  <c r="BN963" i="1"/>
  <c r="BQ963" i="1"/>
  <c r="BT963" i="1"/>
  <c r="BW963" i="1"/>
  <c r="BZ963" i="1"/>
  <c r="CC963" i="1"/>
  <c r="CF963" i="1"/>
  <c r="CI963" i="1"/>
  <c r="CL963" i="1"/>
  <c r="CO963" i="1"/>
  <c r="CR963" i="1"/>
  <c r="CU963" i="1"/>
  <c r="CX963" i="1"/>
  <c r="DA963" i="1"/>
  <c r="DD963" i="1"/>
  <c r="DJ963" i="1"/>
  <c r="DM963" i="1"/>
  <c r="DP963" i="1"/>
  <c r="DS963" i="1"/>
  <c r="DV963" i="1"/>
  <c r="DY963" i="1"/>
  <c r="EB963" i="1"/>
  <c r="EH963" i="1"/>
  <c r="EK963" i="1"/>
  <c r="I1111" i="1"/>
  <c r="L1111" i="1"/>
  <c r="O1111" i="1"/>
  <c r="R1111" i="1"/>
  <c r="U1111" i="1"/>
  <c r="X1111" i="1"/>
  <c r="AA1111" i="1"/>
  <c r="AD1111" i="1"/>
  <c r="AG1111" i="1"/>
  <c r="AJ1111" i="1"/>
  <c r="AM1111" i="1"/>
  <c r="AP1111" i="1"/>
  <c r="AS1111" i="1"/>
  <c r="AV1111" i="1"/>
  <c r="AY1111" i="1"/>
  <c r="BB1111" i="1"/>
  <c r="BE1111" i="1"/>
  <c r="BH1111" i="1"/>
  <c r="BK1111" i="1"/>
  <c r="BN1111" i="1"/>
  <c r="BQ1111" i="1"/>
  <c r="BT1111" i="1"/>
  <c r="BW1111" i="1"/>
  <c r="BZ1111" i="1"/>
  <c r="CC1111" i="1"/>
  <c r="CF1111" i="1"/>
  <c r="CI1111" i="1"/>
  <c r="CL1111" i="1"/>
  <c r="CO1111" i="1"/>
  <c r="CR1111" i="1"/>
  <c r="CU1111" i="1"/>
  <c r="CX1111" i="1"/>
  <c r="DA1111" i="1"/>
  <c r="DD1111" i="1"/>
  <c r="DJ1111" i="1"/>
  <c r="DM1111" i="1"/>
  <c r="DP1111" i="1"/>
  <c r="DS1111" i="1"/>
  <c r="DV1111" i="1"/>
  <c r="DY1111" i="1"/>
  <c r="EB1111" i="1"/>
  <c r="EH1111" i="1"/>
  <c r="EK1111" i="1"/>
  <c r="I957" i="1"/>
  <c r="L957" i="1"/>
  <c r="O957" i="1"/>
  <c r="R957" i="1"/>
  <c r="U957" i="1"/>
  <c r="X957" i="1"/>
  <c r="AA957" i="1"/>
  <c r="AD957" i="1"/>
  <c r="AG957" i="1"/>
  <c r="AJ957" i="1"/>
  <c r="AM957" i="1"/>
  <c r="AP957" i="1"/>
  <c r="AS957" i="1"/>
  <c r="AV957" i="1"/>
  <c r="AY957" i="1"/>
  <c r="BB957" i="1"/>
  <c r="BE957" i="1"/>
  <c r="BH957" i="1"/>
  <c r="BK957" i="1"/>
  <c r="BN957" i="1"/>
  <c r="BQ957" i="1"/>
  <c r="BT957" i="1"/>
  <c r="BW957" i="1"/>
  <c r="BZ957" i="1"/>
  <c r="CC957" i="1"/>
  <c r="CF957" i="1"/>
  <c r="CI957" i="1"/>
  <c r="CL957" i="1"/>
  <c r="CO957" i="1"/>
  <c r="CR957" i="1"/>
  <c r="CU957" i="1"/>
  <c r="CX957" i="1"/>
  <c r="DA957" i="1"/>
  <c r="DD957" i="1"/>
  <c r="DJ957" i="1"/>
  <c r="DM957" i="1"/>
  <c r="DP957" i="1"/>
  <c r="DS957" i="1"/>
  <c r="DV957" i="1"/>
  <c r="DY957" i="1"/>
  <c r="EB957" i="1"/>
  <c r="EH957" i="1"/>
  <c r="EK957" i="1"/>
  <c r="I1033" i="1"/>
  <c r="L1033" i="1"/>
  <c r="O1033" i="1"/>
  <c r="R1033" i="1"/>
  <c r="U1033" i="1"/>
  <c r="X1033" i="1"/>
  <c r="AA1033" i="1"/>
  <c r="AD1033" i="1"/>
  <c r="AG1033" i="1"/>
  <c r="AJ1033" i="1"/>
  <c r="AM1033" i="1"/>
  <c r="AP1033" i="1"/>
  <c r="AS1033" i="1"/>
  <c r="AV1033" i="1"/>
  <c r="AY1033" i="1"/>
  <c r="BB1033" i="1"/>
  <c r="BE1033" i="1"/>
  <c r="BH1033" i="1"/>
  <c r="BK1033" i="1"/>
  <c r="BN1033" i="1"/>
  <c r="BQ1033" i="1"/>
  <c r="BT1033" i="1"/>
  <c r="BW1033" i="1"/>
  <c r="BZ1033" i="1"/>
  <c r="CC1033" i="1"/>
  <c r="CF1033" i="1"/>
  <c r="CI1033" i="1"/>
  <c r="CL1033" i="1"/>
  <c r="CO1033" i="1"/>
  <c r="CR1033" i="1"/>
  <c r="CU1033" i="1"/>
  <c r="CX1033" i="1"/>
  <c r="DA1033" i="1"/>
  <c r="DD1033" i="1"/>
  <c r="DJ1033" i="1"/>
  <c r="DM1033" i="1"/>
  <c r="DP1033" i="1"/>
  <c r="DS1033" i="1"/>
  <c r="DV1033" i="1"/>
  <c r="DY1033" i="1"/>
  <c r="EB1033" i="1"/>
  <c r="EH1033" i="1"/>
  <c r="EK1033" i="1"/>
  <c r="I1144" i="1"/>
  <c r="L1144" i="1"/>
  <c r="O1144" i="1"/>
  <c r="R1144" i="1"/>
  <c r="U1144" i="1"/>
  <c r="X1144" i="1"/>
  <c r="AA1144" i="1"/>
  <c r="AD1144" i="1"/>
  <c r="AG1144" i="1"/>
  <c r="AJ1144" i="1"/>
  <c r="AM1144" i="1"/>
  <c r="AP1144" i="1"/>
  <c r="AS1144" i="1"/>
  <c r="AV1144" i="1"/>
  <c r="AY1144" i="1"/>
  <c r="BB1144" i="1"/>
  <c r="BE1144" i="1"/>
  <c r="BH1144" i="1"/>
  <c r="BK1144" i="1"/>
  <c r="BN1144" i="1"/>
  <c r="BQ1144" i="1"/>
  <c r="BT1144" i="1"/>
  <c r="BW1144" i="1"/>
  <c r="BZ1144" i="1"/>
  <c r="CC1144" i="1"/>
  <c r="CF1144" i="1"/>
  <c r="CI1144" i="1"/>
  <c r="CL1144" i="1"/>
  <c r="CO1144" i="1"/>
  <c r="CR1144" i="1"/>
  <c r="CU1144" i="1"/>
  <c r="CX1144" i="1"/>
  <c r="DA1144" i="1"/>
  <c r="DD1144" i="1"/>
  <c r="DJ1144" i="1"/>
  <c r="DM1144" i="1"/>
  <c r="DP1144" i="1"/>
  <c r="DS1144" i="1"/>
  <c r="DV1144" i="1"/>
  <c r="DY1144" i="1"/>
  <c r="EB1144" i="1"/>
  <c r="EH1144" i="1"/>
  <c r="EK1144" i="1"/>
  <c r="I1421" i="1"/>
  <c r="L1421" i="1"/>
  <c r="O1421" i="1"/>
  <c r="R1421" i="1"/>
  <c r="U1421" i="1"/>
  <c r="X1421" i="1"/>
  <c r="AA1421" i="1"/>
  <c r="AD1421" i="1"/>
  <c r="AG1421" i="1"/>
  <c r="AJ1421" i="1"/>
  <c r="AM1421" i="1"/>
  <c r="AP1421" i="1"/>
  <c r="AS1421" i="1"/>
  <c r="AV1421" i="1"/>
  <c r="AY1421" i="1"/>
  <c r="BB1421" i="1"/>
  <c r="BE1421" i="1"/>
  <c r="BH1421" i="1"/>
  <c r="BK1421" i="1"/>
  <c r="BN1421" i="1"/>
  <c r="BQ1421" i="1"/>
  <c r="BT1421" i="1"/>
  <c r="BW1421" i="1"/>
  <c r="BZ1421" i="1"/>
  <c r="CC1421" i="1"/>
  <c r="CF1421" i="1"/>
  <c r="CI1421" i="1"/>
  <c r="CL1421" i="1"/>
  <c r="CO1421" i="1"/>
  <c r="CR1421" i="1"/>
  <c r="CU1421" i="1"/>
  <c r="CX1421" i="1"/>
  <c r="DA1421" i="1"/>
  <c r="DD1421" i="1"/>
  <c r="DJ1421" i="1"/>
  <c r="DM1421" i="1"/>
  <c r="DP1421" i="1"/>
  <c r="DS1421" i="1"/>
  <c r="DV1421" i="1"/>
  <c r="DY1421" i="1"/>
  <c r="EB1421" i="1"/>
  <c r="EH1421" i="1"/>
  <c r="EK1421" i="1"/>
  <c r="I1236" i="1"/>
  <c r="L1236" i="1"/>
  <c r="O1236" i="1"/>
  <c r="R1236" i="1"/>
  <c r="U1236" i="1"/>
  <c r="X1236" i="1"/>
  <c r="AA1236" i="1"/>
  <c r="AD1236" i="1"/>
  <c r="AG1236" i="1"/>
  <c r="AJ1236" i="1"/>
  <c r="AM1236" i="1"/>
  <c r="AP1236" i="1"/>
  <c r="AS1236" i="1"/>
  <c r="AV1236" i="1"/>
  <c r="AY1236" i="1"/>
  <c r="BB1236" i="1"/>
  <c r="BE1236" i="1"/>
  <c r="BH1236" i="1"/>
  <c r="BK1236" i="1"/>
  <c r="BN1236" i="1"/>
  <c r="BQ1236" i="1"/>
  <c r="BT1236" i="1"/>
  <c r="BW1236" i="1"/>
  <c r="BZ1236" i="1"/>
  <c r="CC1236" i="1"/>
  <c r="CF1236" i="1"/>
  <c r="CI1236" i="1"/>
  <c r="CL1236" i="1"/>
  <c r="CO1236" i="1"/>
  <c r="CR1236" i="1"/>
  <c r="CU1236" i="1"/>
  <c r="CX1236" i="1"/>
  <c r="DA1236" i="1"/>
  <c r="DD1236" i="1"/>
  <c r="DJ1236" i="1"/>
  <c r="DM1236" i="1"/>
  <c r="DP1236" i="1"/>
  <c r="DS1236" i="1"/>
  <c r="DV1236" i="1"/>
  <c r="DY1236" i="1"/>
  <c r="EB1236" i="1"/>
  <c r="EH1236" i="1"/>
  <c r="EK1236" i="1"/>
  <c r="I1237" i="1"/>
  <c r="L1237" i="1"/>
  <c r="O1237" i="1"/>
  <c r="R1237" i="1"/>
  <c r="U1237" i="1"/>
  <c r="X1237" i="1"/>
  <c r="AA1237" i="1"/>
  <c r="AD1237" i="1"/>
  <c r="AG1237" i="1"/>
  <c r="AJ1237" i="1"/>
  <c r="AM1237" i="1"/>
  <c r="AP1237" i="1"/>
  <c r="AS1237" i="1"/>
  <c r="AV1237" i="1"/>
  <c r="AY1237" i="1"/>
  <c r="BB1237" i="1"/>
  <c r="BE1237" i="1"/>
  <c r="BH1237" i="1"/>
  <c r="BK1237" i="1"/>
  <c r="BN1237" i="1"/>
  <c r="BQ1237" i="1"/>
  <c r="BT1237" i="1"/>
  <c r="BW1237" i="1"/>
  <c r="BZ1237" i="1"/>
  <c r="CC1237" i="1"/>
  <c r="CF1237" i="1"/>
  <c r="CI1237" i="1"/>
  <c r="CL1237" i="1"/>
  <c r="CO1237" i="1"/>
  <c r="CR1237" i="1"/>
  <c r="CU1237" i="1"/>
  <c r="CX1237" i="1"/>
  <c r="DA1237" i="1"/>
  <c r="DD1237" i="1"/>
  <c r="DJ1237" i="1"/>
  <c r="DM1237" i="1"/>
  <c r="DP1237" i="1"/>
  <c r="DS1237" i="1"/>
  <c r="DV1237" i="1"/>
  <c r="DY1237" i="1"/>
  <c r="EB1237" i="1"/>
  <c r="EH1237" i="1"/>
  <c r="EK1237" i="1"/>
  <c r="I1362" i="1"/>
  <c r="L1362" i="1"/>
  <c r="O1362" i="1"/>
  <c r="R1362" i="1"/>
  <c r="U1362" i="1"/>
  <c r="X1362" i="1"/>
  <c r="AA1362" i="1"/>
  <c r="AD1362" i="1"/>
  <c r="AG1362" i="1"/>
  <c r="AJ1362" i="1"/>
  <c r="AM1362" i="1"/>
  <c r="AP1362" i="1"/>
  <c r="AS1362" i="1"/>
  <c r="AV1362" i="1"/>
  <c r="AY1362" i="1"/>
  <c r="BB1362" i="1"/>
  <c r="BE1362" i="1"/>
  <c r="BH1362" i="1"/>
  <c r="BK1362" i="1"/>
  <c r="BN1362" i="1"/>
  <c r="BQ1362" i="1"/>
  <c r="BT1362" i="1"/>
  <c r="BW1362" i="1"/>
  <c r="BZ1362" i="1"/>
  <c r="CC1362" i="1"/>
  <c r="CF1362" i="1"/>
  <c r="CI1362" i="1"/>
  <c r="CL1362" i="1"/>
  <c r="CO1362" i="1"/>
  <c r="CR1362" i="1"/>
  <c r="CU1362" i="1"/>
  <c r="CX1362" i="1"/>
  <c r="DA1362" i="1"/>
  <c r="DD1362" i="1"/>
  <c r="DJ1362" i="1"/>
  <c r="DM1362" i="1"/>
  <c r="DP1362" i="1"/>
  <c r="DS1362" i="1"/>
  <c r="DV1362" i="1"/>
  <c r="DY1362" i="1"/>
  <c r="EB1362" i="1"/>
  <c r="EH1362" i="1"/>
  <c r="EK1362" i="1"/>
  <c r="I1461" i="1"/>
  <c r="L1461" i="1"/>
  <c r="O1461" i="1"/>
  <c r="R1461" i="1"/>
  <c r="U1461" i="1"/>
  <c r="X1461" i="1"/>
  <c r="AA1461" i="1"/>
  <c r="AD1461" i="1"/>
  <c r="AG1461" i="1"/>
  <c r="AJ1461" i="1"/>
  <c r="AM1461" i="1"/>
  <c r="AP1461" i="1"/>
  <c r="AS1461" i="1"/>
  <c r="AV1461" i="1"/>
  <c r="AY1461" i="1"/>
  <c r="BB1461" i="1"/>
  <c r="BE1461" i="1"/>
  <c r="BH1461" i="1"/>
  <c r="BK1461" i="1"/>
  <c r="BN1461" i="1"/>
  <c r="BQ1461" i="1"/>
  <c r="BT1461" i="1"/>
  <c r="BW1461" i="1"/>
  <c r="BZ1461" i="1"/>
  <c r="CC1461" i="1"/>
  <c r="CF1461" i="1"/>
  <c r="CI1461" i="1"/>
  <c r="CL1461" i="1"/>
  <c r="CO1461" i="1"/>
  <c r="CR1461" i="1"/>
  <c r="CU1461" i="1"/>
  <c r="CX1461" i="1"/>
  <c r="DA1461" i="1"/>
  <c r="DD1461" i="1"/>
  <c r="DJ1461" i="1"/>
  <c r="DM1461" i="1"/>
  <c r="DP1461" i="1"/>
  <c r="DS1461" i="1"/>
  <c r="DV1461" i="1"/>
  <c r="DY1461" i="1"/>
  <c r="EB1461" i="1"/>
  <c r="EH1461" i="1"/>
  <c r="EK1461" i="1"/>
  <c r="I1363" i="1"/>
  <c r="L1363" i="1"/>
  <c r="O1363" i="1"/>
  <c r="R1363" i="1"/>
  <c r="U1363" i="1"/>
  <c r="X1363" i="1"/>
  <c r="AA1363" i="1"/>
  <c r="AD1363" i="1"/>
  <c r="AG1363" i="1"/>
  <c r="AJ1363" i="1"/>
  <c r="AM1363" i="1"/>
  <c r="AP1363" i="1"/>
  <c r="AS1363" i="1"/>
  <c r="AV1363" i="1"/>
  <c r="AY1363" i="1"/>
  <c r="BB1363" i="1"/>
  <c r="BE1363" i="1"/>
  <c r="BH1363" i="1"/>
  <c r="BK1363" i="1"/>
  <c r="BN1363" i="1"/>
  <c r="BQ1363" i="1"/>
  <c r="BT1363" i="1"/>
  <c r="BW1363" i="1"/>
  <c r="BZ1363" i="1"/>
  <c r="CC1363" i="1"/>
  <c r="CF1363" i="1"/>
  <c r="CI1363" i="1"/>
  <c r="CL1363" i="1"/>
  <c r="CO1363" i="1"/>
  <c r="CR1363" i="1"/>
  <c r="CU1363" i="1"/>
  <c r="CX1363" i="1"/>
  <c r="DA1363" i="1"/>
  <c r="DD1363" i="1"/>
  <c r="DJ1363" i="1"/>
  <c r="DM1363" i="1"/>
  <c r="DP1363" i="1"/>
  <c r="DS1363" i="1"/>
  <c r="DV1363" i="1"/>
  <c r="DY1363" i="1"/>
  <c r="EB1363" i="1"/>
  <c r="EH1363" i="1"/>
  <c r="EK1363" i="1"/>
  <c r="I1364" i="1"/>
  <c r="L1364" i="1"/>
  <c r="O1364" i="1"/>
  <c r="R1364" i="1"/>
  <c r="U1364" i="1"/>
  <c r="X1364" i="1"/>
  <c r="AA1364" i="1"/>
  <c r="AD1364" i="1"/>
  <c r="AG1364" i="1"/>
  <c r="AJ1364" i="1"/>
  <c r="AM1364" i="1"/>
  <c r="AP1364" i="1"/>
  <c r="AS1364" i="1"/>
  <c r="AV1364" i="1"/>
  <c r="AY1364" i="1"/>
  <c r="BB1364" i="1"/>
  <c r="BE1364" i="1"/>
  <c r="BH1364" i="1"/>
  <c r="BK1364" i="1"/>
  <c r="BN1364" i="1"/>
  <c r="BQ1364" i="1"/>
  <c r="BT1364" i="1"/>
  <c r="BW1364" i="1"/>
  <c r="BZ1364" i="1"/>
  <c r="CC1364" i="1"/>
  <c r="CF1364" i="1"/>
  <c r="CI1364" i="1"/>
  <c r="CL1364" i="1"/>
  <c r="CO1364" i="1"/>
  <c r="CR1364" i="1"/>
  <c r="CU1364" i="1"/>
  <c r="CX1364" i="1"/>
  <c r="DA1364" i="1"/>
  <c r="DD1364" i="1"/>
  <c r="DJ1364" i="1"/>
  <c r="DM1364" i="1"/>
  <c r="DP1364" i="1"/>
  <c r="DS1364" i="1"/>
  <c r="DV1364" i="1"/>
  <c r="DY1364" i="1"/>
  <c r="EB1364" i="1"/>
  <c r="EH1364" i="1"/>
  <c r="EK1364" i="1"/>
  <c r="I1292" i="1"/>
  <c r="L1292" i="1"/>
  <c r="O1292" i="1"/>
  <c r="R1292" i="1"/>
  <c r="U1292" i="1"/>
  <c r="X1292" i="1"/>
  <c r="AA1292" i="1"/>
  <c r="AD1292" i="1"/>
  <c r="AG1292" i="1"/>
  <c r="AJ1292" i="1"/>
  <c r="AM1292" i="1"/>
  <c r="AP1292" i="1"/>
  <c r="AS1292" i="1"/>
  <c r="AV1292" i="1"/>
  <c r="AY1292" i="1"/>
  <c r="BB1292" i="1"/>
  <c r="BE1292" i="1"/>
  <c r="BH1292" i="1"/>
  <c r="BK1292" i="1"/>
  <c r="BN1292" i="1"/>
  <c r="BQ1292" i="1"/>
  <c r="BT1292" i="1"/>
  <c r="BW1292" i="1"/>
  <c r="BZ1292" i="1"/>
  <c r="CC1292" i="1"/>
  <c r="CF1292" i="1"/>
  <c r="CI1292" i="1"/>
  <c r="CL1292" i="1"/>
  <c r="CO1292" i="1"/>
  <c r="CR1292" i="1"/>
  <c r="CU1292" i="1"/>
  <c r="CX1292" i="1"/>
  <c r="DA1292" i="1"/>
  <c r="DD1292" i="1"/>
  <c r="DJ1292" i="1"/>
  <c r="DM1292" i="1"/>
  <c r="DP1292" i="1"/>
  <c r="DS1292" i="1"/>
  <c r="DV1292" i="1"/>
  <c r="DY1292" i="1"/>
  <c r="EB1292" i="1"/>
  <c r="EH1292" i="1"/>
  <c r="EK1292" i="1"/>
  <c r="I1293" i="1"/>
  <c r="L1293" i="1"/>
  <c r="O1293" i="1"/>
  <c r="R1293" i="1"/>
  <c r="U1293" i="1"/>
  <c r="X1293" i="1"/>
  <c r="AA1293" i="1"/>
  <c r="AD1293" i="1"/>
  <c r="AG1293" i="1"/>
  <c r="AJ1293" i="1"/>
  <c r="AM1293" i="1"/>
  <c r="AP1293" i="1"/>
  <c r="AS1293" i="1"/>
  <c r="AV1293" i="1"/>
  <c r="AY1293" i="1"/>
  <c r="BB1293" i="1"/>
  <c r="BE1293" i="1"/>
  <c r="BH1293" i="1"/>
  <c r="BK1293" i="1"/>
  <c r="BN1293" i="1"/>
  <c r="BQ1293" i="1"/>
  <c r="BT1293" i="1"/>
  <c r="BW1293" i="1"/>
  <c r="BZ1293" i="1"/>
  <c r="CC1293" i="1"/>
  <c r="CF1293" i="1"/>
  <c r="CI1293" i="1"/>
  <c r="CL1293" i="1"/>
  <c r="CO1293" i="1"/>
  <c r="CR1293" i="1"/>
  <c r="CU1293" i="1"/>
  <c r="CX1293" i="1"/>
  <c r="DA1293" i="1"/>
  <c r="DD1293" i="1"/>
  <c r="DJ1293" i="1"/>
  <c r="DM1293" i="1"/>
  <c r="DP1293" i="1"/>
  <c r="DS1293" i="1"/>
  <c r="DV1293" i="1"/>
  <c r="DY1293" i="1"/>
  <c r="EB1293" i="1"/>
  <c r="EH1293" i="1"/>
  <c r="EK1293" i="1"/>
  <c r="I1294" i="1"/>
  <c r="L1294" i="1"/>
  <c r="O1294" i="1"/>
  <c r="R1294" i="1"/>
  <c r="U1294" i="1"/>
  <c r="X1294" i="1"/>
  <c r="AA1294" i="1"/>
  <c r="AD1294" i="1"/>
  <c r="AG1294" i="1"/>
  <c r="AJ1294" i="1"/>
  <c r="AM1294" i="1"/>
  <c r="AP1294" i="1"/>
  <c r="AS1294" i="1"/>
  <c r="AV1294" i="1"/>
  <c r="AY1294" i="1"/>
  <c r="BB1294" i="1"/>
  <c r="BE1294" i="1"/>
  <c r="BH1294" i="1"/>
  <c r="BK1294" i="1"/>
  <c r="BN1294" i="1"/>
  <c r="BQ1294" i="1"/>
  <c r="BT1294" i="1"/>
  <c r="BW1294" i="1"/>
  <c r="BZ1294" i="1"/>
  <c r="CC1294" i="1"/>
  <c r="CF1294" i="1"/>
  <c r="CI1294" i="1"/>
  <c r="CL1294" i="1"/>
  <c r="CO1294" i="1"/>
  <c r="CR1294" i="1"/>
  <c r="CU1294" i="1"/>
  <c r="CX1294" i="1"/>
  <c r="DA1294" i="1"/>
  <c r="DD1294" i="1"/>
  <c r="DJ1294" i="1"/>
  <c r="DM1294" i="1"/>
  <c r="DP1294" i="1"/>
  <c r="DS1294" i="1"/>
  <c r="DV1294" i="1"/>
  <c r="DY1294" i="1"/>
  <c r="EB1294" i="1"/>
  <c r="EH1294" i="1"/>
  <c r="EK1294" i="1"/>
  <c r="I964" i="1"/>
  <c r="L964" i="1"/>
  <c r="O964" i="1"/>
  <c r="R964" i="1"/>
  <c r="U964" i="1"/>
  <c r="X964" i="1"/>
  <c r="AA964" i="1"/>
  <c r="AD964" i="1"/>
  <c r="AG964" i="1"/>
  <c r="AJ964" i="1"/>
  <c r="AM964" i="1"/>
  <c r="AP964" i="1"/>
  <c r="AS964" i="1"/>
  <c r="AV964" i="1"/>
  <c r="AY964" i="1"/>
  <c r="BB964" i="1"/>
  <c r="BE964" i="1"/>
  <c r="BH964" i="1"/>
  <c r="BK964" i="1"/>
  <c r="BN964" i="1"/>
  <c r="BQ964" i="1"/>
  <c r="BT964" i="1"/>
  <c r="BW964" i="1"/>
  <c r="BZ964" i="1"/>
  <c r="CC964" i="1"/>
  <c r="CF964" i="1"/>
  <c r="CI964" i="1"/>
  <c r="CL964" i="1"/>
  <c r="CO964" i="1"/>
  <c r="CR964" i="1"/>
  <c r="CU964" i="1"/>
  <c r="CX964" i="1"/>
  <c r="DA964" i="1"/>
  <c r="DD964" i="1"/>
  <c r="DJ964" i="1"/>
  <c r="DM964" i="1"/>
  <c r="DP964" i="1"/>
  <c r="DS964" i="1"/>
  <c r="DV964" i="1"/>
  <c r="DY964" i="1"/>
  <c r="EB964" i="1"/>
  <c r="EH964" i="1"/>
  <c r="EK964" i="1"/>
  <c r="I966" i="1"/>
  <c r="L966" i="1"/>
  <c r="O966" i="1"/>
  <c r="R966" i="1"/>
  <c r="U966" i="1"/>
  <c r="X966" i="1"/>
  <c r="AA966" i="1"/>
  <c r="AD966" i="1"/>
  <c r="AG966" i="1"/>
  <c r="AJ966" i="1"/>
  <c r="AM966" i="1"/>
  <c r="AP966" i="1"/>
  <c r="AS966" i="1"/>
  <c r="AV966" i="1"/>
  <c r="AY966" i="1"/>
  <c r="BB966" i="1"/>
  <c r="BE966" i="1"/>
  <c r="BH966" i="1"/>
  <c r="BK966" i="1"/>
  <c r="BN966" i="1"/>
  <c r="BQ966" i="1"/>
  <c r="BT966" i="1"/>
  <c r="BW966" i="1"/>
  <c r="BZ966" i="1"/>
  <c r="CC966" i="1"/>
  <c r="CF966" i="1"/>
  <c r="CI966" i="1"/>
  <c r="CL966" i="1"/>
  <c r="CO966" i="1"/>
  <c r="CR966" i="1"/>
  <c r="CU966" i="1"/>
  <c r="CX966" i="1"/>
  <c r="DA966" i="1"/>
  <c r="DD966" i="1"/>
  <c r="DJ966" i="1"/>
  <c r="DM966" i="1"/>
  <c r="DP966" i="1"/>
  <c r="DS966" i="1"/>
  <c r="DV966" i="1"/>
  <c r="DY966" i="1"/>
  <c r="EB966" i="1"/>
  <c r="EH966" i="1"/>
  <c r="EK966" i="1"/>
  <c r="I965" i="1"/>
  <c r="L965" i="1"/>
  <c r="O965" i="1"/>
  <c r="R965" i="1"/>
  <c r="U965" i="1"/>
  <c r="X965" i="1"/>
  <c r="AA965" i="1"/>
  <c r="AD965" i="1"/>
  <c r="AG965" i="1"/>
  <c r="AJ965" i="1"/>
  <c r="AM965" i="1"/>
  <c r="AP965" i="1"/>
  <c r="AS965" i="1"/>
  <c r="AV965" i="1"/>
  <c r="AY965" i="1"/>
  <c r="BB965" i="1"/>
  <c r="BE965" i="1"/>
  <c r="BH965" i="1"/>
  <c r="BK965" i="1"/>
  <c r="BN965" i="1"/>
  <c r="BQ965" i="1"/>
  <c r="BT965" i="1"/>
  <c r="BW965" i="1"/>
  <c r="BZ965" i="1"/>
  <c r="CC965" i="1"/>
  <c r="CF965" i="1"/>
  <c r="CI965" i="1"/>
  <c r="CL965" i="1"/>
  <c r="CO965" i="1"/>
  <c r="CR965" i="1"/>
  <c r="CU965" i="1"/>
  <c r="CX965" i="1"/>
  <c r="DA965" i="1"/>
  <c r="DD965" i="1"/>
  <c r="DJ965" i="1"/>
  <c r="DM965" i="1"/>
  <c r="DP965" i="1"/>
  <c r="DS965" i="1"/>
  <c r="DV965" i="1"/>
  <c r="DY965" i="1"/>
  <c r="EB965" i="1"/>
  <c r="EH965" i="1"/>
  <c r="EK965" i="1"/>
  <c r="I1240" i="1"/>
  <c r="L1240" i="1"/>
  <c r="O1240" i="1"/>
  <c r="R1240" i="1"/>
  <c r="U1240" i="1"/>
  <c r="X1240" i="1"/>
  <c r="AA1240" i="1"/>
  <c r="AD1240" i="1"/>
  <c r="AG1240" i="1"/>
  <c r="AJ1240" i="1"/>
  <c r="AM1240" i="1"/>
  <c r="AP1240" i="1"/>
  <c r="AS1240" i="1"/>
  <c r="AV1240" i="1"/>
  <c r="AY1240" i="1"/>
  <c r="BB1240" i="1"/>
  <c r="BE1240" i="1"/>
  <c r="BH1240" i="1"/>
  <c r="BK1240" i="1"/>
  <c r="BN1240" i="1"/>
  <c r="BQ1240" i="1"/>
  <c r="BT1240" i="1"/>
  <c r="BW1240" i="1"/>
  <c r="BZ1240" i="1"/>
  <c r="CC1240" i="1"/>
  <c r="CF1240" i="1"/>
  <c r="CI1240" i="1"/>
  <c r="CL1240" i="1"/>
  <c r="CO1240" i="1"/>
  <c r="CR1240" i="1"/>
  <c r="CU1240" i="1"/>
  <c r="CX1240" i="1"/>
  <c r="DA1240" i="1"/>
  <c r="DD1240" i="1"/>
  <c r="DJ1240" i="1"/>
  <c r="DM1240" i="1"/>
  <c r="DP1240" i="1"/>
  <c r="DS1240" i="1"/>
  <c r="DV1240" i="1"/>
  <c r="DY1240" i="1"/>
  <c r="EB1240" i="1"/>
  <c r="EH1240" i="1"/>
  <c r="EK1240" i="1"/>
  <c r="I1238" i="1"/>
  <c r="L1238" i="1"/>
  <c r="O1238" i="1"/>
  <c r="R1238" i="1"/>
  <c r="U1238" i="1"/>
  <c r="X1238" i="1"/>
  <c r="AA1238" i="1"/>
  <c r="AD1238" i="1"/>
  <c r="AG1238" i="1"/>
  <c r="AJ1238" i="1"/>
  <c r="AM1238" i="1"/>
  <c r="AP1238" i="1"/>
  <c r="AS1238" i="1"/>
  <c r="AV1238" i="1"/>
  <c r="AY1238" i="1"/>
  <c r="BB1238" i="1"/>
  <c r="BE1238" i="1"/>
  <c r="BH1238" i="1"/>
  <c r="BK1238" i="1"/>
  <c r="BN1238" i="1"/>
  <c r="BQ1238" i="1"/>
  <c r="BT1238" i="1"/>
  <c r="BW1238" i="1"/>
  <c r="BZ1238" i="1"/>
  <c r="CC1238" i="1"/>
  <c r="CF1238" i="1"/>
  <c r="CI1238" i="1"/>
  <c r="CL1238" i="1"/>
  <c r="CO1238" i="1"/>
  <c r="CR1238" i="1"/>
  <c r="CU1238" i="1"/>
  <c r="CX1238" i="1"/>
  <c r="DA1238" i="1"/>
  <c r="DD1238" i="1"/>
  <c r="DJ1238" i="1"/>
  <c r="DM1238" i="1"/>
  <c r="DP1238" i="1"/>
  <c r="DS1238" i="1"/>
  <c r="DV1238" i="1"/>
  <c r="DY1238" i="1"/>
  <c r="EB1238" i="1"/>
  <c r="EH1238" i="1"/>
  <c r="EK1238" i="1"/>
  <c r="I1239" i="1"/>
  <c r="L1239" i="1"/>
  <c r="O1239" i="1"/>
  <c r="R1239" i="1"/>
  <c r="U1239" i="1"/>
  <c r="X1239" i="1"/>
  <c r="AA1239" i="1"/>
  <c r="AD1239" i="1"/>
  <c r="AG1239" i="1"/>
  <c r="AJ1239" i="1"/>
  <c r="AM1239" i="1"/>
  <c r="AP1239" i="1"/>
  <c r="AS1239" i="1"/>
  <c r="AV1239" i="1"/>
  <c r="AY1239" i="1"/>
  <c r="BB1239" i="1"/>
  <c r="BE1239" i="1"/>
  <c r="BH1239" i="1"/>
  <c r="BK1239" i="1"/>
  <c r="BN1239" i="1"/>
  <c r="BQ1239" i="1"/>
  <c r="BT1239" i="1"/>
  <c r="BW1239" i="1"/>
  <c r="BZ1239" i="1"/>
  <c r="CC1239" i="1"/>
  <c r="CF1239" i="1"/>
  <c r="CI1239" i="1"/>
  <c r="CL1239" i="1"/>
  <c r="CO1239" i="1"/>
  <c r="CR1239" i="1"/>
  <c r="CU1239" i="1"/>
  <c r="CX1239" i="1"/>
  <c r="DA1239" i="1"/>
  <c r="DD1239" i="1"/>
  <c r="DJ1239" i="1"/>
  <c r="DM1239" i="1"/>
  <c r="DP1239" i="1"/>
  <c r="DS1239" i="1"/>
  <c r="DV1239" i="1"/>
  <c r="DY1239" i="1"/>
  <c r="EB1239" i="1"/>
  <c r="EH1239" i="1"/>
  <c r="EK1239" i="1"/>
  <c r="I1282" i="1"/>
  <c r="L1282" i="1"/>
  <c r="O1282" i="1"/>
  <c r="R1282" i="1"/>
  <c r="U1282" i="1"/>
  <c r="X1282" i="1"/>
  <c r="AA1282" i="1"/>
  <c r="AD1282" i="1"/>
  <c r="AG1282" i="1"/>
  <c r="AJ1282" i="1"/>
  <c r="AM1282" i="1"/>
  <c r="AP1282" i="1"/>
  <c r="AS1282" i="1"/>
  <c r="AV1282" i="1"/>
  <c r="AY1282" i="1"/>
  <c r="BB1282" i="1"/>
  <c r="BE1282" i="1"/>
  <c r="BH1282" i="1"/>
  <c r="BK1282" i="1"/>
  <c r="BN1282" i="1"/>
  <c r="BQ1282" i="1"/>
  <c r="BT1282" i="1"/>
  <c r="BW1282" i="1"/>
  <c r="BZ1282" i="1"/>
  <c r="CC1282" i="1"/>
  <c r="CF1282" i="1"/>
  <c r="CI1282" i="1"/>
  <c r="CL1282" i="1"/>
  <c r="CO1282" i="1"/>
  <c r="CR1282" i="1"/>
  <c r="CU1282" i="1"/>
  <c r="CX1282" i="1"/>
  <c r="DA1282" i="1"/>
  <c r="DD1282" i="1"/>
  <c r="DJ1282" i="1"/>
  <c r="DM1282" i="1"/>
  <c r="DP1282" i="1"/>
  <c r="DS1282" i="1"/>
  <c r="DV1282" i="1"/>
  <c r="DY1282" i="1"/>
  <c r="EB1282" i="1"/>
  <c r="EH1282" i="1"/>
  <c r="EK1282" i="1"/>
  <c r="I1241" i="1"/>
  <c r="L1241" i="1"/>
  <c r="O1241" i="1"/>
  <c r="R1241" i="1"/>
  <c r="U1241" i="1"/>
  <c r="X1241" i="1"/>
  <c r="AA1241" i="1"/>
  <c r="AD1241" i="1"/>
  <c r="AG1241" i="1"/>
  <c r="AJ1241" i="1"/>
  <c r="AM1241" i="1"/>
  <c r="AP1241" i="1"/>
  <c r="AS1241" i="1"/>
  <c r="AV1241" i="1"/>
  <c r="AY1241" i="1"/>
  <c r="BB1241" i="1"/>
  <c r="BE1241" i="1"/>
  <c r="BH1241" i="1"/>
  <c r="BK1241" i="1"/>
  <c r="BN1241" i="1"/>
  <c r="BQ1241" i="1"/>
  <c r="BT1241" i="1"/>
  <c r="BW1241" i="1"/>
  <c r="BZ1241" i="1"/>
  <c r="CC1241" i="1"/>
  <c r="CF1241" i="1"/>
  <c r="CI1241" i="1"/>
  <c r="CL1241" i="1"/>
  <c r="CO1241" i="1"/>
  <c r="CR1241" i="1"/>
  <c r="CU1241" i="1"/>
  <c r="CX1241" i="1"/>
  <c r="DA1241" i="1"/>
  <c r="DD1241" i="1"/>
  <c r="DJ1241" i="1"/>
  <c r="DM1241" i="1"/>
  <c r="DP1241" i="1"/>
  <c r="DS1241" i="1"/>
  <c r="DV1241" i="1"/>
  <c r="DY1241" i="1"/>
  <c r="EB1241" i="1"/>
  <c r="EH1241" i="1"/>
  <c r="EK1241" i="1"/>
  <c r="I1242" i="1"/>
  <c r="L1242" i="1"/>
  <c r="O1242" i="1"/>
  <c r="R1242" i="1"/>
  <c r="U1242" i="1"/>
  <c r="X1242" i="1"/>
  <c r="AA1242" i="1"/>
  <c r="AD1242" i="1"/>
  <c r="AG1242" i="1"/>
  <c r="AJ1242" i="1"/>
  <c r="AM1242" i="1"/>
  <c r="AP1242" i="1"/>
  <c r="AS1242" i="1"/>
  <c r="AV1242" i="1"/>
  <c r="AY1242" i="1"/>
  <c r="BB1242" i="1"/>
  <c r="BE1242" i="1"/>
  <c r="BH1242" i="1"/>
  <c r="BK1242" i="1"/>
  <c r="BN1242" i="1"/>
  <c r="BQ1242" i="1"/>
  <c r="BT1242" i="1"/>
  <c r="BW1242" i="1"/>
  <c r="BZ1242" i="1"/>
  <c r="CC1242" i="1"/>
  <c r="CF1242" i="1"/>
  <c r="CI1242" i="1"/>
  <c r="CL1242" i="1"/>
  <c r="CO1242" i="1"/>
  <c r="CR1242" i="1"/>
  <c r="CU1242" i="1"/>
  <c r="CX1242" i="1"/>
  <c r="DA1242" i="1"/>
  <c r="DD1242" i="1"/>
  <c r="DJ1242" i="1"/>
  <c r="DM1242" i="1"/>
  <c r="DP1242" i="1"/>
  <c r="DS1242" i="1"/>
  <c r="DV1242" i="1"/>
  <c r="DY1242" i="1"/>
  <c r="EB1242" i="1"/>
  <c r="EH1242" i="1"/>
  <c r="EK1242" i="1"/>
  <c r="I1440" i="1"/>
  <c r="L1440" i="1"/>
  <c r="O1440" i="1"/>
  <c r="R1440" i="1"/>
  <c r="U1440" i="1"/>
  <c r="X1440" i="1"/>
  <c r="AA1440" i="1"/>
  <c r="AD1440" i="1"/>
  <c r="AG1440" i="1"/>
  <c r="AJ1440" i="1"/>
  <c r="AM1440" i="1"/>
  <c r="AP1440" i="1"/>
  <c r="AS1440" i="1"/>
  <c r="AV1440" i="1"/>
  <c r="AY1440" i="1"/>
  <c r="BB1440" i="1"/>
  <c r="BE1440" i="1"/>
  <c r="BH1440" i="1"/>
  <c r="BK1440" i="1"/>
  <c r="BN1440" i="1"/>
  <c r="BQ1440" i="1"/>
  <c r="BT1440" i="1"/>
  <c r="BW1440" i="1"/>
  <c r="BZ1440" i="1"/>
  <c r="CC1440" i="1"/>
  <c r="CF1440" i="1"/>
  <c r="CI1440" i="1"/>
  <c r="CL1440" i="1"/>
  <c r="CO1440" i="1"/>
  <c r="CR1440" i="1"/>
  <c r="CU1440" i="1"/>
  <c r="CX1440" i="1"/>
  <c r="DA1440" i="1"/>
  <c r="DD1440" i="1"/>
  <c r="DJ1440" i="1"/>
  <c r="DM1440" i="1"/>
  <c r="DP1440" i="1"/>
  <c r="DS1440" i="1"/>
  <c r="DV1440" i="1"/>
  <c r="DY1440" i="1"/>
  <c r="EB1440" i="1"/>
  <c r="EH1440" i="1"/>
  <c r="EK1440" i="1"/>
  <c r="I1243" i="1"/>
  <c r="L1243" i="1"/>
  <c r="O1243" i="1"/>
  <c r="R1243" i="1"/>
  <c r="U1243" i="1"/>
  <c r="X1243" i="1"/>
  <c r="AA1243" i="1"/>
  <c r="AD1243" i="1"/>
  <c r="AG1243" i="1"/>
  <c r="AJ1243" i="1"/>
  <c r="AM1243" i="1"/>
  <c r="AP1243" i="1"/>
  <c r="AS1243" i="1"/>
  <c r="AV1243" i="1"/>
  <c r="AY1243" i="1"/>
  <c r="BB1243" i="1"/>
  <c r="BE1243" i="1"/>
  <c r="BH1243" i="1"/>
  <c r="BK1243" i="1"/>
  <c r="BN1243" i="1"/>
  <c r="BQ1243" i="1"/>
  <c r="BT1243" i="1"/>
  <c r="BW1243" i="1"/>
  <c r="BZ1243" i="1"/>
  <c r="CC1243" i="1"/>
  <c r="CF1243" i="1"/>
  <c r="CI1243" i="1"/>
  <c r="CL1243" i="1"/>
  <c r="CO1243" i="1"/>
  <c r="CR1243" i="1"/>
  <c r="CU1243" i="1"/>
  <c r="CX1243" i="1"/>
  <c r="DA1243" i="1"/>
  <c r="DD1243" i="1"/>
  <c r="DJ1243" i="1"/>
  <c r="DM1243" i="1"/>
  <c r="DP1243" i="1"/>
  <c r="DS1243" i="1"/>
  <c r="DV1243" i="1"/>
  <c r="DY1243" i="1"/>
  <c r="EB1243" i="1"/>
  <c r="EH1243" i="1"/>
  <c r="EK1243" i="1"/>
  <c r="I1244" i="1"/>
  <c r="L1244" i="1"/>
  <c r="O1244" i="1"/>
  <c r="R1244" i="1"/>
  <c r="U1244" i="1"/>
  <c r="X1244" i="1"/>
  <c r="AA1244" i="1"/>
  <c r="AD1244" i="1"/>
  <c r="AG1244" i="1"/>
  <c r="AJ1244" i="1"/>
  <c r="AM1244" i="1"/>
  <c r="AP1244" i="1"/>
  <c r="AS1244" i="1"/>
  <c r="AV1244" i="1"/>
  <c r="AY1244" i="1"/>
  <c r="BB1244" i="1"/>
  <c r="BE1244" i="1"/>
  <c r="BH1244" i="1"/>
  <c r="BK1244" i="1"/>
  <c r="BN1244" i="1"/>
  <c r="BQ1244" i="1"/>
  <c r="BT1244" i="1"/>
  <c r="BW1244" i="1"/>
  <c r="BZ1244" i="1"/>
  <c r="CC1244" i="1"/>
  <c r="CF1244" i="1"/>
  <c r="CI1244" i="1"/>
  <c r="CL1244" i="1"/>
  <c r="CO1244" i="1"/>
  <c r="CR1244" i="1"/>
  <c r="CU1244" i="1"/>
  <c r="CX1244" i="1"/>
  <c r="DA1244" i="1"/>
  <c r="DD1244" i="1"/>
  <c r="DJ1244" i="1"/>
  <c r="DM1244" i="1"/>
  <c r="DP1244" i="1"/>
  <c r="DS1244" i="1"/>
  <c r="DV1244" i="1"/>
  <c r="DY1244" i="1"/>
  <c r="EB1244" i="1"/>
  <c r="EH1244" i="1"/>
  <c r="EK1244" i="1"/>
  <c r="I1245" i="1"/>
  <c r="L1245" i="1"/>
  <c r="O1245" i="1"/>
  <c r="R1245" i="1"/>
  <c r="U1245" i="1"/>
  <c r="X1245" i="1"/>
  <c r="AA1245" i="1"/>
  <c r="AD1245" i="1"/>
  <c r="AG1245" i="1"/>
  <c r="AJ1245" i="1"/>
  <c r="AM1245" i="1"/>
  <c r="AP1245" i="1"/>
  <c r="AS1245" i="1"/>
  <c r="AV1245" i="1"/>
  <c r="AY1245" i="1"/>
  <c r="BB1245" i="1"/>
  <c r="BE1245" i="1"/>
  <c r="BH1245" i="1"/>
  <c r="BK1245" i="1"/>
  <c r="BN1245" i="1"/>
  <c r="BQ1245" i="1"/>
  <c r="BT1245" i="1"/>
  <c r="BW1245" i="1"/>
  <c r="BZ1245" i="1"/>
  <c r="CC1245" i="1"/>
  <c r="CF1245" i="1"/>
  <c r="CI1245" i="1"/>
  <c r="CL1245" i="1"/>
  <c r="CO1245" i="1"/>
  <c r="CR1245" i="1"/>
  <c r="CU1245" i="1"/>
  <c r="CX1245" i="1"/>
  <c r="DA1245" i="1"/>
  <c r="DD1245" i="1"/>
  <c r="DJ1245" i="1"/>
  <c r="DM1245" i="1"/>
  <c r="DP1245" i="1"/>
  <c r="DS1245" i="1"/>
  <c r="DV1245" i="1"/>
  <c r="DY1245" i="1"/>
  <c r="EB1245" i="1"/>
  <c r="EH1245" i="1"/>
  <c r="EK1245" i="1"/>
  <c r="I1246" i="1"/>
  <c r="L1246" i="1"/>
  <c r="O1246" i="1"/>
  <c r="R1246" i="1"/>
  <c r="U1246" i="1"/>
  <c r="X1246" i="1"/>
  <c r="AA1246" i="1"/>
  <c r="AD1246" i="1"/>
  <c r="AG1246" i="1"/>
  <c r="AJ1246" i="1"/>
  <c r="AM1246" i="1"/>
  <c r="AP1246" i="1"/>
  <c r="AS1246" i="1"/>
  <c r="AV1246" i="1"/>
  <c r="AY1246" i="1"/>
  <c r="BB1246" i="1"/>
  <c r="BE1246" i="1"/>
  <c r="BH1246" i="1"/>
  <c r="BK1246" i="1"/>
  <c r="BN1246" i="1"/>
  <c r="BQ1246" i="1"/>
  <c r="BT1246" i="1"/>
  <c r="BW1246" i="1"/>
  <c r="BZ1246" i="1"/>
  <c r="CC1246" i="1"/>
  <c r="CF1246" i="1"/>
  <c r="CI1246" i="1"/>
  <c r="CL1246" i="1"/>
  <c r="CO1246" i="1"/>
  <c r="CR1246" i="1"/>
  <c r="CU1246" i="1"/>
  <c r="CX1246" i="1"/>
  <c r="DA1246" i="1"/>
  <c r="DD1246" i="1"/>
  <c r="DJ1246" i="1"/>
  <c r="DM1246" i="1"/>
  <c r="DP1246" i="1"/>
  <c r="DS1246" i="1"/>
  <c r="DV1246" i="1"/>
  <c r="DY1246" i="1"/>
  <c r="EB1246" i="1"/>
  <c r="EH1246" i="1"/>
  <c r="EK1246" i="1"/>
  <c r="I1290" i="1"/>
  <c r="L1290" i="1"/>
  <c r="O1290" i="1"/>
  <c r="R1290" i="1"/>
  <c r="U1290" i="1"/>
  <c r="X1290" i="1"/>
  <c r="AA1290" i="1"/>
  <c r="AD1290" i="1"/>
  <c r="AG1290" i="1"/>
  <c r="AJ1290" i="1"/>
  <c r="AM1290" i="1"/>
  <c r="AP1290" i="1"/>
  <c r="AS1290" i="1"/>
  <c r="AV1290" i="1"/>
  <c r="AY1290" i="1"/>
  <c r="BB1290" i="1"/>
  <c r="BE1290" i="1"/>
  <c r="BH1290" i="1"/>
  <c r="BK1290" i="1"/>
  <c r="BN1290" i="1"/>
  <c r="BQ1290" i="1"/>
  <c r="BT1290" i="1"/>
  <c r="BW1290" i="1"/>
  <c r="BZ1290" i="1"/>
  <c r="CC1290" i="1"/>
  <c r="CF1290" i="1"/>
  <c r="CI1290" i="1"/>
  <c r="CL1290" i="1"/>
  <c r="CO1290" i="1"/>
  <c r="CR1290" i="1"/>
  <c r="CU1290" i="1"/>
  <c r="CX1290" i="1"/>
  <c r="DA1290" i="1"/>
  <c r="DD1290" i="1"/>
  <c r="DJ1290" i="1"/>
  <c r="DM1290" i="1"/>
  <c r="DP1290" i="1"/>
  <c r="DS1290" i="1"/>
  <c r="DV1290" i="1"/>
  <c r="DY1290" i="1"/>
  <c r="EB1290" i="1"/>
  <c r="EH1290" i="1"/>
  <c r="EK1290" i="1"/>
  <c r="I1422" i="1"/>
  <c r="L1422" i="1"/>
  <c r="O1422" i="1"/>
  <c r="R1422" i="1"/>
  <c r="U1422" i="1"/>
  <c r="X1422" i="1"/>
  <c r="AA1422" i="1"/>
  <c r="AD1422" i="1"/>
  <c r="AG1422" i="1"/>
  <c r="AJ1422" i="1"/>
  <c r="AM1422" i="1"/>
  <c r="AP1422" i="1"/>
  <c r="AS1422" i="1"/>
  <c r="AV1422" i="1"/>
  <c r="AY1422" i="1"/>
  <c r="BB1422" i="1"/>
  <c r="BE1422" i="1"/>
  <c r="BH1422" i="1"/>
  <c r="BK1422" i="1"/>
  <c r="BN1422" i="1"/>
  <c r="BQ1422" i="1"/>
  <c r="BT1422" i="1"/>
  <c r="BW1422" i="1"/>
  <c r="BZ1422" i="1"/>
  <c r="CC1422" i="1"/>
  <c r="CF1422" i="1"/>
  <c r="CI1422" i="1"/>
  <c r="CL1422" i="1"/>
  <c r="CO1422" i="1"/>
  <c r="CR1422" i="1"/>
  <c r="CU1422" i="1"/>
  <c r="CX1422" i="1"/>
  <c r="DA1422" i="1"/>
  <c r="DD1422" i="1"/>
  <c r="DJ1422" i="1"/>
  <c r="DM1422" i="1"/>
  <c r="DP1422" i="1"/>
  <c r="DS1422" i="1"/>
  <c r="DV1422" i="1"/>
  <c r="DY1422" i="1"/>
  <c r="EB1422" i="1"/>
  <c r="EH1422" i="1"/>
  <c r="EK1422" i="1"/>
  <c r="I958" i="1"/>
  <c r="L958" i="1"/>
  <c r="O958" i="1"/>
  <c r="R958" i="1"/>
  <c r="U958" i="1"/>
  <c r="X958" i="1"/>
  <c r="AA958" i="1"/>
  <c r="AD958" i="1"/>
  <c r="AG958" i="1"/>
  <c r="AJ958" i="1"/>
  <c r="AM958" i="1"/>
  <c r="AP958" i="1"/>
  <c r="AS958" i="1"/>
  <c r="AV958" i="1"/>
  <c r="AY958" i="1"/>
  <c r="BB958" i="1"/>
  <c r="BE958" i="1"/>
  <c r="BH958" i="1"/>
  <c r="BK958" i="1"/>
  <c r="BN958" i="1"/>
  <c r="BQ958" i="1"/>
  <c r="BT958" i="1"/>
  <c r="BW958" i="1"/>
  <c r="BZ958" i="1"/>
  <c r="CC958" i="1"/>
  <c r="CF958" i="1"/>
  <c r="CI958" i="1"/>
  <c r="CL958" i="1"/>
  <c r="CO958" i="1"/>
  <c r="CR958" i="1"/>
  <c r="CU958" i="1"/>
  <c r="CX958" i="1"/>
  <c r="DA958" i="1"/>
  <c r="DD958" i="1"/>
  <c r="DJ958" i="1"/>
  <c r="DM958" i="1"/>
  <c r="DP958" i="1"/>
  <c r="DS958" i="1"/>
  <c r="DV958" i="1"/>
  <c r="DY958" i="1"/>
  <c r="EB958" i="1"/>
  <c r="EH958" i="1"/>
  <c r="EK958" i="1"/>
  <c r="I1247" i="1"/>
  <c r="L1247" i="1"/>
  <c r="O1247" i="1"/>
  <c r="R1247" i="1"/>
  <c r="U1247" i="1"/>
  <c r="X1247" i="1"/>
  <c r="AA1247" i="1"/>
  <c r="AD1247" i="1"/>
  <c r="AG1247" i="1"/>
  <c r="AJ1247" i="1"/>
  <c r="AM1247" i="1"/>
  <c r="AP1247" i="1"/>
  <c r="AS1247" i="1"/>
  <c r="AV1247" i="1"/>
  <c r="AY1247" i="1"/>
  <c r="BB1247" i="1"/>
  <c r="BE1247" i="1"/>
  <c r="BH1247" i="1"/>
  <c r="BK1247" i="1"/>
  <c r="BN1247" i="1"/>
  <c r="BQ1247" i="1"/>
  <c r="BT1247" i="1"/>
  <c r="BW1247" i="1"/>
  <c r="BZ1247" i="1"/>
  <c r="CC1247" i="1"/>
  <c r="CF1247" i="1"/>
  <c r="CI1247" i="1"/>
  <c r="CL1247" i="1"/>
  <c r="CO1247" i="1"/>
  <c r="CR1247" i="1"/>
  <c r="CU1247" i="1"/>
  <c r="CX1247" i="1"/>
  <c r="DA1247" i="1"/>
  <c r="DD1247" i="1"/>
  <c r="DJ1247" i="1"/>
  <c r="DM1247" i="1"/>
  <c r="DP1247" i="1"/>
  <c r="DS1247" i="1"/>
  <c r="DV1247" i="1"/>
  <c r="DY1247" i="1"/>
  <c r="EB1247" i="1"/>
  <c r="EH1247" i="1"/>
  <c r="EK1247" i="1"/>
  <c r="I1248" i="1"/>
  <c r="L1248" i="1"/>
  <c r="O1248" i="1"/>
  <c r="R1248" i="1"/>
  <c r="U1248" i="1"/>
  <c r="X1248" i="1"/>
  <c r="AA1248" i="1"/>
  <c r="AD1248" i="1"/>
  <c r="AG1248" i="1"/>
  <c r="AJ1248" i="1"/>
  <c r="AM1248" i="1"/>
  <c r="AP1248" i="1"/>
  <c r="AS1248" i="1"/>
  <c r="AV1248" i="1"/>
  <c r="AY1248" i="1"/>
  <c r="BB1248" i="1"/>
  <c r="BE1248" i="1"/>
  <c r="BH1248" i="1"/>
  <c r="BK1248" i="1"/>
  <c r="BN1248" i="1"/>
  <c r="BQ1248" i="1"/>
  <c r="BT1248" i="1"/>
  <c r="BW1248" i="1"/>
  <c r="BZ1248" i="1"/>
  <c r="CC1248" i="1"/>
  <c r="CF1248" i="1"/>
  <c r="CI1248" i="1"/>
  <c r="CL1248" i="1"/>
  <c r="CO1248" i="1"/>
  <c r="CR1248" i="1"/>
  <c r="CU1248" i="1"/>
  <c r="CX1248" i="1"/>
  <c r="DA1248" i="1"/>
  <c r="DD1248" i="1"/>
  <c r="DJ1248" i="1"/>
  <c r="DM1248" i="1"/>
  <c r="DP1248" i="1"/>
  <c r="DS1248" i="1"/>
  <c r="DV1248" i="1"/>
  <c r="DY1248" i="1"/>
  <c r="EB1248" i="1"/>
  <c r="EH1248" i="1"/>
  <c r="EK1248" i="1"/>
  <c r="I1249" i="1"/>
  <c r="L1249" i="1"/>
  <c r="O1249" i="1"/>
  <c r="R1249" i="1"/>
  <c r="U1249" i="1"/>
  <c r="X1249" i="1"/>
  <c r="AA1249" i="1"/>
  <c r="AD1249" i="1"/>
  <c r="AG1249" i="1"/>
  <c r="AJ1249" i="1"/>
  <c r="AM1249" i="1"/>
  <c r="AP1249" i="1"/>
  <c r="AS1249" i="1"/>
  <c r="AV1249" i="1"/>
  <c r="AY1249" i="1"/>
  <c r="BB1249" i="1"/>
  <c r="BE1249" i="1"/>
  <c r="BH1249" i="1"/>
  <c r="BK1249" i="1"/>
  <c r="BN1249" i="1"/>
  <c r="BQ1249" i="1"/>
  <c r="BT1249" i="1"/>
  <c r="BW1249" i="1"/>
  <c r="BZ1249" i="1"/>
  <c r="CC1249" i="1"/>
  <c r="CF1249" i="1"/>
  <c r="CI1249" i="1"/>
  <c r="CL1249" i="1"/>
  <c r="CO1249" i="1"/>
  <c r="CR1249" i="1"/>
  <c r="CU1249" i="1"/>
  <c r="CX1249" i="1"/>
  <c r="DA1249" i="1"/>
  <c r="DD1249" i="1"/>
  <c r="DJ1249" i="1"/>
  <c r="DM1249" i="1"/>
  <c r="DP1249" i="1"/>
  <c r="DS1249" i="1"/>
  <c r="DV1249" i="1"/>
  <c r="DY1249" i="1"/>
  <c r="EB1249" i="1"/>
  <c r="EH1249" i="1"/>
  <c r="EK1249" i="1"/>
  <c r="I1250" i="1"/>
  <c r="L1250" i="1"/>
  <c r="O1250" i="1"/>
  <c r="R1250" i="1"/>
  <c r="U1250" i="1"/>
  <c r="X1250" i="1"/>
  <c r="AA1250" i="1"/>
  <c r="AD1250" i="1"/>
  <c r="AG1250" i="1"/>
  <c r="AJ1250" i="1"/>
  <c r="AM1250" i="1"/>
  <c r="AP1250" i="1"/>
  <c r="AS1250" i="1"/>
  <c r="AV1250" i="1"/>
  <c r="AY1250" i="1"/>
  <c r="BB1250" i="1"/>
  <c r="BE1250" i="1"/>
  <c r="BH1250" i="1"/>
  <c r="BK1250" i="1"/>
  <c r="BN1250" i="1"/>
  <c r="BQ1250" i="1"/>
  <c r="BT1250" i="1"/>
  <c r="BW1250" i="1"/>
  <c r="BZ1250" i="1"/>
  <c r="CC1250" i="1"/>
  <c r="CF1250" i="1"/>
  <c r="CI1250" i="1"/>
  <c r="CL1250" i="1"/>
  <c r="CO1250" i="1"/>
  <c r="CR1250" i="1"/>
  <c r="CU1250" i="1"/>
  <c r="CX1250" i="1"/>
  <c r="DA1250" i="1"/>
  <c r="DD1250" i="1"/>
  <c r="DJ1250" i="1"/>
  <c r="DM1250" i="1"/>
  <c r="DP1250" i="1"/>
  <c r="DS1250" i="1"/>
  <c r="DV1250" i="1"/>
  <c r="DY1250" i="1"/>
  <c r="EB1250" i="1"/>
  <c r="EH1250" i="1"/>
  <c r="EK1250" i="1"/>
  <c r="I1423" i="1"/>
  <c r="L1423" i="1"/>
  <c r="O1423" i="1"/>
  <c r="R1423" i="1"/>
  <c r="U1423" i="1"/>
  <c r="X1423" i="1"/>
  <c r="AA1423" i="1"/>
  <c r="AD1423" i="1"/>
  <c r="AG1423" i="1"/>
  <c r="AJ1423" i="1"/>
  <c r="AM1423" i="1"/>
  <c r="AP1423" i="1"/>
  <c r="AS1423" i="1"/>
  <c r="AV1423" i="1"/>
  <c r="AY1423" i="1"/>
  <c r="BB1423" i="1"/>
  <c r="BE1423" i="1"/>
  <c r="BH1423" i="1"/>
  <c r="BK1423" i="1"/>
  <c r="BN1423" i="1"/>
  <c r="BQ1423" i="1"/>
  <c r="BT1423" i="1"/>
  <c r="BW1423" i="1"/>
  <c r="BZ1423" i="1"/>
  <c r="CC1423" i="1"/>
  <c r="CF1423" i="1"/>
  <c r="CI1423" i="1"/>
  <c r="CL1423" i="1"/>
  <c r="CO1423" i="1"/>
  <c r="CR1423" i="1"/>
  <c r="CU1423" i="1"/>
  <c r="CX1423" i="1"/>
  <c r="DA1423" i="1"/>
  <c r="DD1423" i="1"/>
  <c r="DJ1423" i="1"/>
  <c r="DM1423" i="1"/>
  <c r="DP1423" i="1"/>
  <c r="DS1423" i="1"/>
  <c r="DV1423" i="1"/>
  <c r="DY1423" i="1"/>
  <c r="EB1423" i="1"/>
  <c r="EH1423" i="1"/>
  <c r="EK1423" i="1"/>
  <c r="I1251" i="1"/>
  <c r="L1251" i="1"/>
  <c r="O1251" i="1"/>
  <c r="R1251" i="1"/>
  <c r="U1251" i="1"/>
  <c r="X1251" i="1"/>
  <c r="AA1251" i="1"/>
  <c r="AD1251" i="1"/>
  <c r="AG1251" i="1"/>
  <c r="AJ1251" i="1"/>
  <c r="AM1251" i="1"/>
  <c r="AP1251" i="1"/>
  <c r="AS1251" i="1"/>
  <c r="AV1251" i="1"/>
  <c r="AY1251" i="1"/>
  <c r="BB1251" i="1"/>
  <c r="BE1251" i="1"/>
  <c r="BH1251" i="1"/>
  <c r="BK1251" i="1"/>
  <c r="BN1251" i="1"/>
  <c r="BQ1251" i="1"/>
  <c r="BT1251" i="1"/>
  <c r="BW1251" i="1"/>
  <c r="BZ1251" i="1"/>
  <c r="CC1251" i="1"/>
  <c r="CF1251" i="1"/>
  <c r="CI1251" i="1"/>
  <c r="CL1251" i="1"/>
  <c r="CO1251" i="1"/>
  <c r="CR1251" i="1"/>
  <c r="CU1251" i="1"/>
  <c r="CX1251" i="1"/>
  <c r="DA1251" i="1"/>
  <c r="DD1251" i="1"/>
  <c r="DJ1251" i="1"/>
  <c r="DM1251" i="1"/>
  <c r="DP1251" i="1"/>
  <c r="DS1251" i="1"/>
  <c r="DV1251" i="1"/>
  <c r="DY1251" i="1"/>
  <c r="EB1251" i="1"/>
  <c r="EH1251" i="1"/>
  <c r="EK1251" i="1"/>
  <c r="I1424" i="1"/>
  <c r="L1424" i="1"/>
  <c r="O1424" i="1"/>
  <c r="R1424" i="1"/>
  <c r="U1424" i="1"/>
  <c r="X1424" i="1"/>
  <c r="AA1424" i="1"/>
  <c r="AD1424" i="1"/>
  <c r="AG1424" i="1"/>
  <c r="AJ1424" i="1"/>
  <c r="AM1424" i="1"/>
  <c r="AP1424" i="1"/>
  <c r="AS1424" i="1"/>
  <c r="AV1424" i="1"/>
  <c r="AY1424" i="1"/>
  <c r="BB1424" i="1"/>
  <c r="BE1424" i="1"/>
  <c r="BH1424" i="1"/>
  <c r="BK1424" i="1"/>
  <c r="BN1424" i="1"/>
  <c r="BQ1424" i="1"/>
  <c r="BT1424" i="1"/>
  <c r="BW1424" i="1"/>
  <c r="BZ1424" i="1"/>
  <c r="CC1424" i="1"/>
  <c r="CF1424" i="1"/>
  <c r="CI1424" i="1"/>
  <c r="CL1424" i="1"/>
  <c r="CO1424" i="1"/>
  <c r="CR1424" i="1"/>
  <c r="CU1424" i="1"/>
  <c r="CX1424" i="1"/>
  <c r="DA1424" i="1"/>
  <c r="DD1424" i="1"/>
  <c r="DJ1424" i="1"/>
  <c r="DM1424" i="1"/>
  <c r="DP1424" i="1"/>
  <c r="DS1424" i="1"/>
  <c r="DV1424" i="1"/>
  <c r="DY1424" i="1"/>
  <c r="EB1424" i="1"/>
  <c r="EH1424" i="1"/>
  <c r="EK1424" i="1"/>
  <c r="I1252" i="1"/>
  <c r="L1252" i="1"/>
  <c r="O1252" i="1"/>
  <c r="R1252" i="1"/>
  <c r="U1252" i="1"/>
  <c r="X1252" i="1"/>
  <c r="AA1252" i="1"/>
  <c r="AD1252" i="1"/>
  <c r="AG1252" i="1"/>
  <c r="AJ1252" i="1"/>
  <c r="AM1252" i="1"/>
  <c r="AP1252" i="1"/>
  <c r="AS1252" i="1"/>
  <c r="AV1252" i="1"/>
  <c r="AY1252" i="1"/>
  <c r="BB1252" i="1"/>
  <c r="BE1252" i="1"/>
  <c r="BH1252" i="1"/>
  <c r="BK1252" i="1"/>
  <c r="BN1252" i="1"/>
  <c r="BQ1252" i="1"/>
  <c r="BT1252" i="1"/>
  <c r="BW1252" i="1"/>
  <c r="BZ1252" i="1"/>
  <c r="CC1252" i="1"/>
  <c r="CF1252" i="1"/>
  <c r="CI1252" i="1"/>
  <c r="CL1252" i="1"/>
  <c r="CO1252" i="1"/>
  <c r="CR1252" i="1"/>
  <c r="CU1252" i="1"/>
  <c r="CX1252" i="1"/>
  <c r="DA1252" i="1"/>
  <c r="DD1252" i="1"/>
  <c r="DJ1252" i="1"/>
  <c r="DM1252" i="1"/>
  <c r="DP1252" i="1"/>
  <c r="DS1252" i="1"/>
  <c r="DV1252" i="1"/>
  <c r="DY1252" i="1"/>
  <c r="EB1252" i="1"/>
  <c r="EH1252" i="1"/>
  <c r="EK1252" i="1"/>
  <c r="I1253" i="1"/>
  <c r="L1253" i="1"/>
  <c r="O1253" i="1"/>
  <c r="R1253" i="1"/>
  <c r="U1253" i="1"/>
  <c r="X1253" i="1"/>
  <c r="AA1253" i="1"/>
  <c r="AD1253" i="1"/>
  <c r="AG1253" i="1"/>
  <c r="AJ1253" i="1"/>
  <c r="AM1253" i="1"/>
  <c r="AP1253" i="1"/>
  <c r="AS1253" i="1"/>
  <c r="AV1253" i="1"/>
  <c r="AY1253" i="1"/>
  <c r="BB1253" i="1"/>
  <c r="BE1253" i="1"/>
  <c r="BH1253" i="1"/>
  <c r="BK1253" i="1"/>
  <c r="BN1253" i="1"/>
  <c r="BQ1253" i="1"/>
  <c r="BT1253" i="1"/>
  <c r="BW1253" i="1"/>
  <c r="BZ1253" i="1"/>
  <c r="CC1253" i="1"/>
  <c r="CF1253" i="1"/>
  <c r="CI1253" i="1"/>
  <c r="CL1253" i="1"/>
  <c r="CO1253" i="1"/>
  <c r="CR1253" i="1"/>
  <c r="CU1253" i="1"/>
  <c r="CX1253" i="1"/>
  <c r="DA1253" i="1"/>
  <c r="DD1253" i="1"/>
  <c r="DJ1253" i="1"/>
  <c r="DM1253" i="1"/>
  <c r="DP1253" i="1"/>
  <c r="DS1253" i="1"/>
  <c r="DV1253" i="1"/>
  <c r="DY1253" i="1"/>
  <c r="EB1253" i="1"/>
  <c r="EH1253" i="1"/>
  <c r="EK1253" i="1"/>
  <c r="I1254" i="1"/>
  <c r="L1254" i="1"/>
  <c r="O1254" i="1"/>
  <c r="R1254" i="1"/>
  <c r="U1254" i="1"/>
  <c r="X1254" i="1"/>
  <c r="AA1254" i="1"/>
  <c r="AD1254" i="1"/>
  <c r="AG1254" i="1"/>
  <c r="AJ1254" i="1"/>
  <c r="AM1254" i="1"/>
  <c r="AP1254" i="1"/>
  <c r="AS1254" i="1"/>
  <c r="AV1254" i="1"/>
  <c r="AY1254" i="1"/>
  <c r="BB1254" i="1"/>
  <c r="BE1254" i="1"/>
  <c r="BH1254" i="1"/>
  <c r="BK1254" i="1"/>
  <c r="BN1254" i="1"/>
  <c r="BQ1254" i="1"/>
  <c r="BT1254" i="1"/>
  <c r="BW1254" i="1"/>
  <c r="BZ1254" i="1"/>
  <c r="CC1254" i="1"/>
  <c r="CF1254" i="1"/>
  <c r="CI1254" i="1"/>
  <c r="CL1254" i="1"/>
  <c r="CO1254" i="1"/>
  <c r="CR1254" i="1"/>
  <c r="CU1254" i="1"/>
  <c r="CX1254" i="1"/>
  <c r="DA1254" i="1"/>
  <c r="DD1254" i="1"/>
  <c r="DJ1254" i="1"/>
  <c r="DM1254" i="1"/>
  <c r="DP1254" i="1"/>
  <c r="DS1254" i="1"/>
  <c r="DV1254" i="1"/>
  <c r="DY1254" i="1"/>
  <c r="EB1254" i="1"/>
  <c r="EH1254" i="1"/>
  <c r="EK1254" i="1"/>
  <c r="I1425" i="1"/>
  <c r="L1425" i="1"/>
  <c r="O1425" i="1"/>
  <c r="R1425" i="1"/>
  <c r="U1425" i="1"/>
  <c r="X1425" i="1"/>
  <c r="AA1425" i="1"/>
  <c r="AD1425" i="1"/>
  <c r="AG1425" i="1"/>
  <c r="AJ1425" i="1"/>
  <c r="AM1425" i="1"/>
  <c r="AP1425" i="1"/>
  <c r="AS1425" i="1"/>
  <c r="AV1425" i="1"/>
  <c r="AY1425" i="1"/>
  <c r="BB1425" i="1"/>
  <c r="BE1425" i="1"/>
  <c r="BH1425" i="1"/>
  <c r="BK1425" i="1"/>
  <c r="BN1425" i="1"/>
  <c r="BQ1425" i="1"/>
  <c r="BT1425" i="1"/>
  <c r="BW1425" i="1"/>
  <c r="BZ1425" i="1"/>
  <c r="CC1425" i="1"/>
  <c r="CF1425" i="1"/>
  <c r="CI1425" i="1"/>
  <c r="CL1425" i="1"/>
  <c r="CO1425" i="1"/>
  <c r="CR1425" i="1"/>
  <c r="CU1425" i="1"/>
  <c r="CX1425" i="1"/>
  <c r="DA1425" i="1"/>
  <c r="DD1425" i="1"/>
  <c r="DJ1425" i="1"/>
  <c r="DM1425" i="1"/>
  <c r="DP1425" i="1"/>
  <c r="DS1425" i="1"/>
  <c r="DV1425" i="1"/>
  <c r="DY1425" i="1"/>
  <c r="EB1425" i="1"/>
  <c r="EH1425" i="1"/>
  <c r="EK1425" i="1"/>
  <c r="I1426" i="1"/>
  <c r="L1426" i="1"/>
  <c r="O1426" i="1"/>
  <c r="R1426" i="1"/>
  <c r="U1426" i="1"/>
  <c r="X1426" i="1"/>
  <c r="AA1426" i="1"/>
  <c r="AD1426" i="1"/>
  <c r="AG1426" i="1"/>
  <c r="AJ1426" i="1"/>
  <c r="AM1426" i="1"/>
  <c r="AP1426" i="1"/>
  <c r="AS1426" i="1"/>
  <c r="AV1426" i="1"/>
  <c r="AY1426" i="1"/>
  <c r="BB1426" i="1"/>
  <c r="BE1426" i="1"/>
  <c r="BH1426" i="1"/>
  <c r="BK1426" i="1"/>
  <c r="BN1426" i="1"/>
  <c r="BQ1426" i="1"/>
  <c r="BT1426" i="1"/>
  <c r="BW1426" i="1"/>
  <c r="BZ1426" i="1"/>
  <c r="CC1426" i="1"/>
  <c r="CF1426" i="1"/>
  <c r="CI1426" i="1"/>
  <c r="CL1426" i="1"/>
  <c r="CO1426" i="1"/>
  <c r="CR1426" i="1"/>
  <c r="CU1426" i="1"/>
  <c r="CX1426" i="1"/>
  <c r="DA1426" i="1"/>
  <c r="DD1426" i="1"/>
  <c r="DJ1426" i="1"/>
  <c r="DM1426" i="1"/>
  <c r="DP1426" i="1"/>
  <c r="DS1426" i="1"/>
  <c r="DV1426" i="1"/>
  <c r="DY1426" i="1"/>
  <c r="EB1426" i="1"/>
  <c r="EH1426" i="1"/>
  <c r="EK1426" i="1"/>
  <c r="I808" i="1"/>
  <c r="L808" i="1"/>
  <c r="O808" i="1"/>
  <c r="R808" i="1"/>
  <c r="U808" i="1"/>
  <c r="X808" i="1"/>
  <c r="AA808" i="1"/>
  <c r="AD808" i="1"/>
  <c r="AG808" i="1"/>
  <c r="AJ808" i="1"/>
  <c r="AM808" i="1"/>
  <c r="AP808" i="1"/>
  <c r="AS808" i="1"/>
  <c r="AV808" i="1"/>
  <c r="AY808" i="1"/>
  <c r="BB808" i="1"/>
  <c r="BE808" i="1"/>
  <c r="BH808" i="1"/>
  <c r="BK808" i="1"/>
  <c r="BN808" i="1"/>
  <c r="BQ808" i="1"/>
  <c r="BT808" i="1"/>
  <c r="BW808" i="1"/>
  <c r="BZ808" i="1"/>
  <c r="CC808" i="1"/>
  <c r="CF808" i="1"/>
  <c r="CI808" i="1"/>
  <c r="CL808" i="1"/>
  <c r="CO808" i="1"/>
  <c r="CR808" i="1"/>
  <c r="CU808" i="1"/>
  <c r="CX808" i="1"/>
  <c r="DA808" i="1"/>
  <c r="DD808" i="1"/>
  <c r="DJ808" i="1"/>
  <c r="DM808" i="1"/>
  <c r="DP808" i="1"/>
  <c r="DS808" i="1"/>
  <c r="DV808" i="1"/>
  <c r="DY808" i="1"/>
  <c r="EB808" i="1"/>
  <c r="EH808" i="1"/>
  <c r="EK808" i="1"/>
  <c r="I822" i="1"/>
  <c r="L822" i="1"/>
  <c r="O822" i="1"/>
  <c r="R822" i="1"/>
  <c r="U822" i="1"/>
  <c r="X822" i="1"/>
  <c r="AA822" i="1"/>
  <c r="AD822" i="1"/>
  <c r="AG822" i="1"/>
  <c r="AJ822" i="1"/>
  <c r="AM822" i="1"/>
  <c r="AP822" i="1"/>
  <c r="AS822" i="1"/>
  <c r="AV822" i="1"/>
  <c r="AY822" i="1"/>
  <c r="BB822" i="1"/>
  <c r="BE822" i="1"/>
  <c r="BH822" i="1"/>
  <c r="BK822" i="1"/>
  <c r="BN822" i="1"/>
  <c r="BQ822" i="1"/>
  <c r="BT822" i="1"/>
  <c r="BW822" i="1"/>
  <c r="BZ822" i="1"/>
  <c r="CC822" i="1"/>
  <c r="CF822" i="1"/>
  <c r="CI822" i="1"/>
  <c r="CL822" i="1"/>
  <c r="CO822" i="1"/>
  <c r="CR822" i="1"/>
  <c r="CU822" i="1"/>
  <c r="CX822" i="1"/>
  <c r="DA822" i="1"/>
  <c r="DD822" i="1"/>
  <c r="DJ822" i="1"/>
  <c r="DM822" i="1"/>
  <c r="DP822" i="1"/>
  <c r="DS822" i="1"/>
  <c r="DV822" i="1"/>
  <c r="DY822" i="1"/>
  <c r="EB822" i="1"/>
  <c r="EH822" i="1"/>
  <c r="EK822" i="1"/>
  <c r="I1072" i="1"/>
  <c r="L1072" i="1"/>
  <c r="O1072" i="1"/>
  <c r="R1072" i="1"/>
  <c r="U1072" i="1"/>
  <c r="X1072" i="1"/>
  <c r="AA1072" i="1"/>
  <c r="AD1072" i="1"/>
  <c r="AG1072" i="1"/>
  <c r="AJ1072" i="1"/>
  <c r="AM1072" i="1"/>
  <c r="AP1072" i="1"/>
  <c r="AS1072" i="1"/>
  <c r="AV1072" i="1"/>
  <c r="AY1072" i="1"/>
  <c r="BB1072" i="1"/>
  <c r="BE1072" i="1"/>
  <c r="BH1072" i="1"/>
  <c r="BK1072" i="1"/>
  <c r="BN1072" i="1"/>
  <c r="BQ1072" i="1"/>
  <c r="BT1072" i="1"/>
  <c r="BW1072" i="1"/>
  <c r="BZ1072" i="1"/>
  <c r="CC1072" i="1"/>
  <c r="CF1072" i="1"/>
  <c r="CI1072" i="1"/>
  <c r="CL1072" i="1"/>
  <c r="CO1072" i="1"/>
  <c r="CR1072" i="1"/>
  <c r="CU1072" i="1"/>
  <c r="CX1072" i="1"/>
  <c r="DA1072" i="1"/>
  <c r="DD1072" i="1"/>
  <c r="DJ1072" i="1"/>
  <c r="DM1072" i="1"/>
  <c r="DP1072" i="1"/>
  <c r="DS1072" i="1"/>
  <c r="DV1072" i="1"/>
  <c r="DY1072" i="1"/>
  <c r="EB1072" i="1"/>
  <c r="EH1072" i="1"/>
  <c r="EK1072" i="1"/>
  <c r="I864" i="1"/>
  <c r="L864" i="1"/>
  <c r="O864" i="1"/>
  <c r="R864" i="1"/>
  <c r="U864" i="1"/>
  <c r="X864" i="1"/>
  <c r="AA864" i="1"/>
  <c r="AD864" i="1"/>
  <c r="AG864" i="1"/>
  <c r="AJ864" i="1"/>
  <c r="AM864" i="1"/>
  <c r="AP864" i="1"/>
  <c r="AS864" i="1"/>
  <c r="AV864" i="1"/>
  <c r="AY864" i="1"/>
  <c r="BB864" i="1"/>
  <c r="BE864" i="1"/>
  <c r="BH864" i="1"/>
  <c r="BK864" i="1"/>
  <c r="BN864" i="1"/>
  <c r="BQ864" i="1"/>
  <c r="BT864" i="1"/>
  <c r="BW864" i="1"/>
  <c r="BZ864" i="1"/>
  <c r="CC864" i="1"/>
  <c r="CF864" i="1"/>
  <c r="CI864" i="1"/>
  <c r="CL864" i="1"/>
  <c r="CO864" i="1"/>
  <c r="CR864" i="1"/>
  <c r="CU864" i="1"/>
  <c r="CX864" i="1"/>
  <c r="DA864" i="1"/>
  <c r="DD864" i="1"/>
  <c r="DJ864" i="1"/>
  <c r="DM864" i="1"/>
  <c r="DP864" i="1"/>
  <c r="DS864" i="1"/>
  <c r="DV864" i="1"/>
  <c r="DY864" i="1"/>
  <c r="EB864" i="1"/>
  <c r="EH864" i="1"/>
  <c r="EK864" i="1"/>
  <c r="I720" i="1"/>
  <c r="L720" i="1"/>
  <c r="O720" i="1"/>
  <c r="R720" i="1"/>
  <c r="U720" i="1"/>
  <c r="X720" i="1"/>
  <c r="AA720" i="1"/>
  <c r="AD720" i="1"/>
  <c r="AG720" i="1"/>
  <c r="AJ720" i="1"/>
  <c r="AM720" i="1"/>
  <c r="AP720" i="1"/>
  <c r="AS720" i="1"/>
  <c r="AV720" i="1"/>
  <c r="AY720" i="1"/>
  <c r="BB720" i="1"/>
  <c r="BE720" i="1"/>
  <c r="BH720" i="1"/>
  <c r="BK720" i="1"/>
  <c r="BN720" i="1"/>
  <c r="BQ720" i="1"/>
  <c r="BT720" i="1"/>
  <c r="BW720" i="1"/>
  <c r="BZ720" i="1"/>
  <c r="CC720" i="1"/>
  <c r="CF720" i="1"/>
  <c r="CI720" i="1"/>
  <c r="CL720" i="1"/>
  <c r="CO720" i="1"/>
  <c r="CR720" i="1"/>
  <c r="CU720" i="1"/>
  <c r="CX720" i="1"/>
  <c r="DA720" i="1"/>
  <c r="DD720" i="1"/>
  <c r="DG720" i="1"/>
  <c r="DJ720" i="1"/>
  <c r="DM720" i="1"/>
  <c r="DP720" i="1"/>
  <c r="DS720" i="1"/>
  <c r="DV720" i="1"/>
  <c r="DY720" i="1"/>
  <c r="EB720" i="1"/>
  <c r="EH720" i="1"/>
  <c r="EK720" i="1"/>
  <c r="I754" i="1"/>
  <c r="O754" i="1"/>
  <c r="R754" i="1"/>
  <c r="U754" i="1"/>
  <c r="X754" i="1"/>
  <c r="AA754" i="1"/>
  <c r="AD754" i="1"/>
  <c r="AG754" i="1"/>
  <c r="AJ754" i="1"/>
  <c r="AM754" i="1"/>
  <c r="AP754" i="1"/>
  <c r="AS754" i="1"/>
  <c r="AV754" i="1"/>
  <c r="AY754" i="1"/>
  <c r="BB754" i="1"/>
  <c r="BE754" i="1"/>
  <c r="BH754" i="1"/>
  <c r="BK754" i="1"/>
  <c r="BN754" i="1"/>
  <c r="BQ754" i="1"/>
  <c r="BT754" i="1"/>
  <c r="BW754" i="1"/>
  <c r="BZ754" i="1"/>
  <c r="CC754" i="1"/>
  <c r="CF754" i="1"/>
  <c r="CI754" i="1"/>
  <c r="CL754" i="1"/>
  <c r="CO754" i="1"/>
  <c r="CR754" i="1"/>
  <c r="CU754" i="1"/>
  <c r="CX754" i="1"/>
  <c r="DA754" i="1"/>
  <c r="DD754" i="1"/>
  <c r="DJ754" i="1"/>
  <c r="DM754" i="1"/>
  <c r="DP754" i="1"/>
  <c r="DS754" i="1"/>
  <c r="DV754" i="1"/>
  <c r="DY754" i="1"/>
  <c r="EB754" i="1"/>
  <c r="EH754" i="1"/>
  <c r="EK754" i="1"/>
  <c r="I688" i="1"/>
  <c r="L688" i="1"/>
  <c r="O688" i="1"/>
  <c r="R688" i="1"/>
  <c r="U688" i="1"/>
  <c r="X688" i="1"/>
  <c r="AA688" i="1"/>
  <c r="AD688" i="1"/>
  <c r="AG688" i="1"/>
  <c r="AJ688" i="1"/>
  <c r="AM688" i="1"/>
  <c r="AP688" i="1"/>
  <c r="AS688" i="1"/>
  <c r="AV688" i="1"/>
  <c r="AY688" i="1"/>
  <c r="BB688" i="1"/>
  <c r="BE688" i="1"/>
  <c r="BH688" i="1"/>
  <c r="BK688" i="1"/>
  <c r="BN688" i="1"/>
  <c r="BQ688" i="1"/>
  <c r="BT688" i="1"/>
  <c r="BW688" i="1"/>
  <c r="BZ688" i="1"/>
  <c r="CC688" i="1"/>
  <c r="CF688" i="1"/>
  <c r="CI688" i="1"/>
  <c r="CL688" i="1"/>
  <c r="CO688" i="1"/>
  <c r="CR688" i="1"/>
  <c r="CU688" i="1"/>
  <c r="CX688" i="1"/>
  <c r="DA688" i="1"/>
  <c r="DD688" i="1"/>
  <c r="DG688" i="1"/>
  <c r="DJ688" i="1"/>
  <c r="DM688" i="1"/>
  <c r="DP688" i="1"/>
  <c r="DS688" i="1"/>
  <c r="DV688" i="1"/>
  <c r="DY688" i="1"/>
  <c r="EB688" i="1"/>
  <c r="EH688" i="1"/>
  <c r="EK688" i="1"/>
  <c r="I1291" i="1"/>
  <c r="L1291" i="1"/>
  <c r="O1291" i="1"/>
  <c r="R1291" i="1"/>
  <c r="U1291" i="1"/>
  <c r="X1291" i="1"/>
  <c r="AA1291" i="1"/>
  <c r="AD1291" i="1"/>
  <c r="AG1291" i="1"/>
  <c r="AJ1291" i="1"/>
  <c r="AM1291" i="1"/>
  <c r="AP1291" i="1"/>
  <c r="AS1291" i="1"/>
  <c r="AV1291" i="1"/>
  <c r="AY1291" i="1"/>
  <c r="BB1291" i="1"/>
  <c r="BE1291" i="1"/>
  <c r="BH1291" i="1"/>
  <c r="BK1291" i="1"/>
  <c r="BN1291" i="1"/>
  <c r="BQ1291" i="1"/>
  <c r="BT1291" i="1"/>
  <c r="BW1291" i="1"/>
  <c r="BZ1291" i="1"/>
  <c r="CC1291" i="1"/>
  <c r="CF1291" i="1"/>
  <c r="CI1291" i="1"/>
  <c r="CL1291" i="1"/>
  <c r="CO1291" i="1"/>
  <c r="CR1291" i="1"/>
  <c r="CU1291" i="1"/>
  <c r="CX1291" i="1"/>
  <c r="DA1291" i="1"/>
  <c r="DD1291" i="1"/>
  <c r="DJ1291" i="1"/>
  <c r="DM1291" i="1"/>
  <c r="DP1291" i="1"/>
  <c r="DS1291" i="1"/>
  <c r="DV1291" i="1"/>
  <c r="DY1291" i="1"/>
  <c r="EB1291" i="1"/>
  <c r="EH1291" i="1"/>
  <c r="EK1291" i="1"/>
  <c r="I1255" i="1"/>
  <c r="L1255" i="1"/>
  <c r="O1255" i="1"/>
  <c r="R1255" i="1"/>
  <c r="U1255" i="1"/>
  <c r="X1255" i="1"/>
  <c r="AA1255" i="1"/>
  <c r="AD1255" i="1"/>
  <c r="AG1255" i="1"/>
  <c r="AJ1255" i="1"/>
  <c r="AM1255" i="1"/>
  <c r="AP1255" i="1"/>
  <c r="AS1255" i="1"/>
  <c r="AV1255" i="1"/>
  <c r="AY1255" i="1"/>
  <c r="BB1255" i="1"/>
  <c r="BE1255" i="1"/>
  <c r="BH1255" i="1"/>
  <c r="BK1255" i="1"/>
  <c r="BN1255" i="1"/>
  <c r="BQ1255" i="1"/>
  <c r="BT1255" i="1"/>
  <c r="BW1255" i="1"/>
  <c r="BZ1255" i="1"/>
  <c r="CC1255" i="1"/>
  <c r="CF1255" i="1"/>
  <c r="CI1255" i="1"/>
  <c r="CL1255" i="1"/>
  <c r="CO1255" i="1"/>
  <c r="CR1255" i="1"/>
  <c r="CU1255" i="1"/>
  <c r="CX1255" i="1"/>
  <c r="DA1255" i="1"/>
  <c r="DD1255" i="1"/>
  <c r="DJ1255" i="1"/>
  <c r="DM1255" i="1"/>
  <c r="DP1255" i="1"/>
  <c r="DS1255" i="1"/>
  <c r="DV1255" i="1"/>
  <c r="DY1255" i="1"/>
  <c r="EB1255" i="1"/>
  <c r="EH1255" i="1"/>
  <c r="EK1255" i="1"/>
  <c r="I1256" i="1"/>
  <c r="L1256" i="1"/>
  <c r="O1256" i="1"/>
  <c r="R1256" i="1"/>
  <c r="U1256" i="1"/>
  <c r="X1256" i="1"/>
  <c r="AA1256" i="1"/>
  <c r="AD1256" i="1"/>
  <c r="AG1256" i="1"/>
  <c r="AJ1256" i="1"/>
  <c r="AM1256" i="1"/>
  <c r="AP1256" i="1"/>
  <c r="AS1256" i="1"/>
  <c r="AV1256" i="1"/>
  <c r="AY1256" i="1"/>
  <c r="BB1256" i="1"/>
  <c r="BE1256" i="1"/>
  <c r="BH1256" i="1"/>
  <c r="BK1256" i="1"/>
  <c r="BN1256" i="1"/>
  <c r="BQ1256" i="1"/>
  <c r="BT1256" i="1"/>
  <c r="BW1256" i="1"/>
  <c r="BZ1256" i="1"/>
  <c r="CC1256" i="1"/>
  <c r="CF1256" i="1"/>
  <c r="CI1256" i="1"/>
  <c r="CL1256" i="1"/>
  <c r="CO1256" i="1"/>
  <c r="CR1256" i="1"/>
  <c r="CU1256" i="1"/>
  <c r="CX1256" i="1"/>
  <c r="DA1256" i="1"/>
  <c r="DD1256" i="1"/>
  <c r="DJ1256" i="1"/>
  <c r="DM1256" i="1"/>
  <c r="DP1256" i="1"/>
  <c r="DS1256" i="1"/>
  <c r="DV1256" i="1"/>
  <c r="DY1256" i="1"/>
  <c r="EB1256" i="1"/>
  <c r="EH1256" i="1"/>
  <c r="EK1256" i="1"/>
  <c r="I1257" i="1"/>
  <c r="L1257" i="1"/>
  <c r="O1257" i="1"/>
  <c r="R1257" i="1"/>
  <c r="U1257" i="1"/>
  <c r="X1257" i="1"/>
  <c r="AA1257" i="1"/>
  <c r="AD1257" i="1"/>
  <c r="AG1257" i="1"/>
  <c r="AJ1257" i="1"/>
  <c r="AM1257" i="1"/>
  <c r="AP1257" i="1"/>
  <c r="AS1257" i="1"/>
  <c r="AV1257" i="1"/>
  <c r="AY1257" i="1"/>
  <c r="BB1257" i="1"/>
  <c r="BE1257" i="1"/>
  <c r="BH1257" i="1"/>
  <c r="BK1257" i="1"/>
  <c r="BN1257" i="1"/>
  <c r="BQ1257" i="1"/>
  <c r="BT1257" i="1"/>
  <c r="BW1257" i="1"/>
  <c r="BZ1257" i="1"/>
  <c r="CC1257" i="1"/>
  <c r="CF1257" i="1"/>
  <c r="CI1257" i="1"/>
  <c r="CL1257" i="1"/>
  <c r="CO1257" i="1"/>
  <c r="CR1257" i="1"/>
  <c r="CU1257" i="1"/>
  <c r="CX1257" i="1"/>
  <c r="DA1257" i="1"/>
  <c r="DD1257" i="1"/>
  <c r="DJ1257" i="1"/>
  <c r="DM1257" i="1"/>
  <c r="DP1257" i="1"/>
  <c r="DS1257" i="1"/>
  <c r="DV1257" i="1"/>
  <c r="DY1257" i="1"/>
  <c r="EB1257" i="1"/>
  <c r="EH1257" i="1"/>
  <c r="EK1257" i="1"/>
  <c r="I1258" i="1"/>
  <c r="L1258" i="1"/>
  <c r="O1258" i="1"/>
  <c r="R1258" i="1"/>
  <c r="U1258" i="1"/>
  <c r="X1258" i="1"/>
  <c r="AA1258" i="1"/>
  <c r="AD1258" i="1"/>
  <c r="AG1258" i="1"/>
  <c r="AJ1258" i="1"/>
  <c r="AM1258" i="1"/>
  <c r="AP1258" i="1"/>
  <c r="AS1258" i="1"/>
  <c r="AV1258" i="1"/>
  <c r="AY1258" i="1"/>
  <c r="BB1258" i="1"/>
  <c r="BE1258" i="1"/>
  <c r="BH1258" i="1"/>
  <c r="BK1258" i="1"/>
  <c r="BN1258" i="1"/>
  <c r="BQ1258" i="1"/>
  <c r="BT1258" i="1"/>
  <c r="BW1258" i="1"/>
  <c r="BZ1258" i="1"/>
  <c r="CC1258" i="1"/>
  <c r="CF1258" i="1"/>
  <c r="CI1258" i="1"/>
  <c r="CL1258" i="1"/>
  <c r="CO1258" i="1"/>
  <c r="CR1258" i="1"/>
  <c r="CU1258" i="1"/>
  <c r="CX1258" i="1"/>
  <c r="DA1258" i="1"/>
  <c r="DD1258" i="1"/>
  <c r="DJ1258" i="1"/>
  <c r="DM1258" i="1"/>
  <c r="DP1258" i="1"/>
  <c r="DS1258" i="1"/>
  <c r="DV1258" i="1"/>
  <c r="DY1258" i="1"/>
  <c r="EB1258" i="1"/>
  <c r="EH1258" i="1"/>
  <c r="EK1258" i="1"/>
  <c r="I1259" i="1"/>
  <c r="L1259" i="1"/>
  <c r="O1259" i="1"/>
  <c r="R1259" i="1"/>
  <c r="U1259" i="1"/>
  <c r="X1259" i="1"/>
  <c r="AA1259" i="1"/>
  <c r="AD1259" i="1"/>
  <c r="AG1259" i="1"/>
  <c r="AJ1259" i="1"/>
  <c r="AM1259" i="1"/>
  <c r="AP1259" i="1"/>
  <c r="AS1259" i="1"/>
  <c r="AV1259" i="1"/>
  <c r="AY1259" i="1"/>
  <c r="BB1259" i="1"/>
  <c r="BE1259" i="1"/>
  <c r="BH1259" i="1"/>
  <c r="BK1259" i="1"/>
  <c r="BN1259" i="1"/>
  <c r="BQ1259" i="1"/>
  <c r="BT1259" i="1"/>
  <c r="BW1259" i="1"/>
  <c r="BZ1259" i="1"/>
  <c r="CC1259" i="1"/>
  <c r="CF1259" i="1"/>
  <c r="CI1259" i="1"/>
  <c r="CL1259" i="1"/>
  <c r="CO1259" i="1"/>
  <c r="CR1259" i="1"/>
  <c r="CU1259" i="1"/>
  <c r="CX1259" i="1"/>
  <c r="DA1259" i="1"/>
  <c r="DD1259" i="1"/>
  <c r="DJ1259" i="1"/>
  <c r="DM1259" i="1"/>
  <c r="DP1259" i="1"/>
  <c r="DS1259" i="1"/>
  <c r="DV1259" i="1"/>
  <c r="DY1259" i="1"/>
  <c r="EB1259" i="1"/>
  <c r="EH1259" i="1"/>
  <c r="EK1259" i="1"/>
  <c r="I1365" i="1"/>
  <c r="L1365" i="1"/>
  <c r="O1365" i="1"/>
  <c r="R1365" i="1"/>
  <c r="U1365" i="1"/>
  <c r="X1365" i="1"/>
  <c r="AA1365" i="1"/>
  <c r="AD1365" i="1"/>
  <c r="AG1365" i="1"/>
  <c r="AJ1365" i="1"/>
  <c r="AM1365" i="1"/>
  <c r="AP1365" i="1"/>
  <c r="AS1365" i="1"/>
  <c r="AV1365" i="1"/>
  <c r="AY1365" i="1"/>
  <c r="BB1365" i="1"/>
  <c r="BE1365" i="1"/>
  <c r="BH1365" i="1"/>
  <c r="BK1365" i="1"/>
  <c r="BN1365" i="1"/>
  <c r="BQ1365" i="1"/>
  <c r="BT1365" i="1"/>
  <c r="BW1365" i="1"/>
  <c r="BZ1365" i="1"/>
  <c r="CC1365" i="1"/>
  <c r="CF1365" i="1"/>
  <c r="CI1365" i="1"/>
  <c r="CL1365" i="1"/>
  <c r="CO1365" i="1"/>
  <c r="CR1365" i="1"/>
  <c r="CU1365" i="1"/>
  <c r="CX1365" i="1"/>
  <c r="DA1365" i="1"/>
  <c r="DD1365" i="1"/>
  <c r="DJ1365" i="1"/>
  <c r="DM1365" i="1"/>
  <c r="DP1365" i="1"/>
  <c r="DS1365" i="1"/>
  <c r="DV1365" i="1"/>
  <c r="DY1365" i="1"/>
  <c r="EB1365" i="1"/>
  <c r="EH1365" i="1"/>
  <c r="EK1365" i="1"/>
  <c r="I1172" i="1"/>
  <c r="L1172" i="1"/>
  <c r="O1172" i="1"/>
  <c r="R1172" i="1"/>
  <c r="U1172" i="1"/>
  <c r="X1172" i="1"/>
  <c r="AA1172" i="1"/>
  <c r="AD1172" i="1"/>
  <c r="AG1172" i="1"/>
  <c r="AJ1172" i="1"/>
  <c r="AM1172" i="1"/>
  <c r="AP1172" i="1"/>
  <c r="AS1172" i="1"/>
  <c r="AV1172" i="1"/>
  <c r="AY1172" i="1"/>
  <c r="BB1172" i="1"/>
  <c r="BE1172" i="1"/>
  <c r="BH1172" i="1"/>
  <c r="BK1172" i="1"/>
  <c r="BN1172" i="1"/>
  <c r="BQ1172" i="1"/>
  <c r="BT1172" i="1"/>
  <c r="BW1172" i="1"/>
  <c r="BZ1172" i="1"/>
  <c r="CC1172" i="1"/>
  <c r="CF1172" i="1"/>
  <c r="CI1172" i="1"/>
  <c r="CL1172" i="1"/>
  <c r="CO1172" i="1"/>
  <c r="CR1172" i="1"/>
  <c r="CU1172" i="1"/>
  <c r="CX1172" i="1"/>
  <c r="DA1172" i="1"/>
  <c r="DD1172" i="1"/>
  <c r="DJ1172" i="1"/>
  <c r="DM1172" i="1"/>
  <c r="DP1172" i="1"/>
  <c r="DS1172" i="1"/>
  <c r="DV1172" i="1"/>
  <c r="DY1172" i="1"/>
  <c r="EB1172" i="1"/>
  <c r="EH1172" i="1"/>
  <c r="EK1172" i="1"/>
  <c r="I1441" i="1"/>
  <c r="L1441" i="1"/>
  <c r="O1441" i="1"/>
  <c r="R1441" i="1"/>
  <c r="U1441" i="1"/>
  <c r="X1441" i="1"/>
  <c r="AA1441" i="1"/>
  <c r="AD1441" i="1"/>
  <c r="AG1441" i="1"/>
  <c r="AJ1441" i="1"/>
  <c r="AM1441" i="1"/>
  <c r="AP1441" i="1"/>
  <c r="AS1441" i="1"/>
  <c r="AV1441" i="1"/>
  <c r="AY1441" i="1"/>
  <c r="BB1441" i="1"/>
  <c r="BE1441" i="1"/>
  <c r="BH1441" i="1"/>
  <c r="BK1441" i="1"/>
  <c r="BN1441" i="1"/>
  <c r="BQ1441" i="1"/>
  <c r="BT1441" i="1"/>
  <c r="BW1441" i="1"/>
  <c r="BZ1441" i="1"/>
  <c r="CC1441" i="1"/>
  <c r="CF1441" i="1"/>
  <c r="CI1441" i="1"/>
  <c r="CL1441" i="1"/>
  <c r="CO1441" i="1"/>
  <c r="CR1441" i="1"/>
  <c r="CU1441" i="1"/>
  <c r="CX1441" i="1"/>
  <c r="DA1441" i="1"/>
  <c r="DD1441" i="1"/>
  <c r="DJ1441" i="1"/>
  <c r="DM1441" i="1"/>
  <c r="DP1441" i="1"/>
  <c r="DS1441" i="1"/>
  <c r="DV1441" i="1"/>
  <c r="DY1441" i="1"/>
  <c r="EB1441" i="1"/>
  <c r="EH1441" i="1"/>
  <c r="EK1441" i="1"/>
  <c r="I1366" i="1"/>
  <c r="L1366" i="1"/>
  <c r="O1366" i="1"/>
  <c r="R1366" i="1"/>
  <c r="U1366" i="1"/>
  <c r="X1366" i="1"/>
  <c r="AA1366" i="1"/>
  <c r="AD1366" i="1"/>
  <c r="AG1366" i="1"/>
  <c r="AJ1366" i="1"/>
  <c r="AM1366" i="1"/>
  <c r="AP1366" i="1"/>
  <c r="AS1366" i="1"/>
  <c r="AV1366" i="1"/>
  <c r="AY1366" i="1"/>
  <c r="BB1366" i="1"/>
  <c r="BE1366" i="1"/>
  <c r="BH1366" i="1"/>
  <c r="BK1366" i="1"/>
  <c r="BN1366" i="1"/>
  <c r="BQ1366" i="1"/>
  <c r="BT1366" i="1"/>
  <c r="BW1366" i="1"/>
  <c r="BZ1366" i="1"/>
  <c r="CC1366" i="1"/>
  <c r="CF1366" i="1"/>
  <c r="CI1366" i="1"/>
  <c r="CL1366" i="1"/>
  <c r="CO1366" i="1"/>
  <c r="CR1366" i="1"/>
  <c r="CU1366" i="1"/>
  <c r="CX1366" i="1"/>
  <c r="DA1366" i="1"/>
  <c r="DD1366" i="1"/>
  <c r="DJ1366" i="1"/>
  <c r="DM1366" i="1"/>
  <c r="DP1366" i="1"/>
  <c r="DS1366" i="1"/>
  <c r="DV1366" i="1"/>
  <c r="DY1366" i="1"/>
  <c r="EB1366" i="1"/>
  <c r="EH1366" i="1"/>
  <c r="EK1366" i="1"/>
  <c r="I1367" i="1"/>
  <c r="L1367" i="1"/>
  <c r="O1367" i="1"/>
  <c r="R1367" i="1"/>
  <c r="U1367" i="1"/>
  <c r="X1367" i="1"/>
  <c r="AA1367" i="1"/>
  <c r="AD1367" i="1"/>
  <c r="AG1367" i="1"/>
  <c r="AJ1367" i="1"/>
  <c r="AP1367" i="1"/>
  <c r="AS1367" i="1"/>
  <c r="AV1367" i="1"/>
  <c r="AY1367" i="1"/>
  <c r="BB1367" i="1"/>
  <c r="BE1367" i="1"/>
  <c r="BH1367" i="1"/>
  <c r="BK1367" i="1"/>
  <c r="BN1367" i="1"/>
  <c r="BQ1367" i="1"/>
  <c r="BT1367" i="1"/>
  <c r="BW1367" i="1"/>
  <c r="BZ1367" i="1"/>
  <c r="CC1367" i="1"/>
  <c r="CF1367" i="1"/>
  <c r="CI1367" i="1"/>
  <c r="CL1367" i="1"/>
  <c r="CO1367" i="1"/>
  <c r="CR1367" i="1"/>
  <c r="CU1367" i="1"/>
  <c r="CX1367" i="1"/>
  <c r="DA1367" i="1"/>
  <c r="DD1367" i="1"/>
  <c r="DJ1367" i="1"/>
  <c r="DM1367" i="1"/>
  <c r="DP1367" i="1"/>
  <c r="DS1367" i="1"/>
  <c r="DV1367" i="1"/>
  <c r="DY1367" i="1"/>
  <c r="EB1367" i="1"/>
  <c r="EH1367" i="1"/>
  <c r="EK1367" i="1"/>
  <c r="I1442" i="1"/>
  <c r="L1442" i="1"/>
  <c r="O1442" i="1"/>
  <c r="R1442" i="1"/>
  <c r="U1442" i="1"/>
  <c r="X1442" i="1"/>
  <c r="AA1442" i="1"/>
  <c r="AD1442" i="1"/>
  <c r="AG1442" i="1"/>
  <c r="AJ1442" i="1"/>
  <c r="AM1442" i="1"/>
  <c r="AP1442" i="1"/>
  <c r="AS1442" i="1"/>
  <c r="AV1442" i="1"/>
  <c r="AY1442" i="1"/>
  <c r="BB1442" i="1"/>
  <c r="BE1442" i="1"/>
  <c r="BH1442" i="1"/>
  <c r="BK1442" i="1"/>
  <c r="BN1442" i="1"/>
  <c r="BQ1442" i="1"/>
  <c r="BT1442" i="1"/>
  <c r="BW1442" i="1"/>
  <c r="BZ1442" i="1"/>
  <c r="CC1442" i="1"/>
  <c r="CF1442" i="1"/>
  <c r="CI1442" i="1"/>
  <c r="CL1442" i="1"/>
  <c r="CO1442" i="1"/>
  <c r="CR1442" i="1"/>
  <c r="CU1442" i="1"/>
  <c r="CX1442" i="1"/>
  <c r="DA1442" i="1"/>
  <c r="DD1442" i="1"/>
  <c r="DJ1442" i="1"/>
  <c r="DM1442" i="1"/>
  <c r="DP1442" i="1"/>
  <c r="DS1442" i="1"/>
  <c r="DV1442" i="1"/>
  <c r="DY1442" i="1"/>
  <c r="EB1442" i="1"/>
  <c r="EH1442" i="1"/>
  <c r="EK1442" i="1"/>
  <c r="I1368" i="1"/>
  <c r="L1368" i="1"/>
  <c r="O1368" i="1"/>
  <c r="R1368" i="1"/>
  <c r="U1368" i="1"/>
  <c r="X1368" i="1"/>
  <c r="AA1368" i="1"/>
  <c r="AD1368" i="1"/>
  <c r="AG1368" i="1"/>
  <c r="AJ1368" i="1"/>
  <c r="AM1368" i="1"/>
  <c r="AP1368" i="1"/>
  <c r="AS1368" i="1"/>
  <c r="AV1368" i="1"/>
  <c r="AY1368" i="1"/>
  <c r="BB1368" i="1"/>
  <c r="BE1368" i="1"/>
  <c r="BH1368" i="1"/>
  <c r="BK1368" i="1"/>
  <c r="BN1368" i="1"/>
  <c r="BQ1368" i="1"/>
  <c r="BT1368" i="1"/>
  <c r="BW1368" i="1"/>
  <c r="BZ1368" i="1"/>
  <c r="CC1368" i="1"/>
  <c r="CF1368" i="1"/>
  <c r="CI1368" i="1"/>
  <c r="CL1368" i="1"/>
  <c r="CO1368" i="1"/>
  <c r="CR1368" i="1"/>
  <c r="CU1368" i="1"/>
  <c r="CX1368" i="1"/>
  <c r="DA1368" i="1"/>
  <c r="DD1368" i="1"/>
  <c r="DJ1368" i="1"/>
  <c r="DM1368" i="1"/>
  <c r="DP1368" i="1"/>
  <c r="DS1368" i="1"/>
  <c r="DV1368" i="1"/>
  <c r="DY1368" i="1"/>
  <c r="EB1368" i="1"/>
  <c r="EH1368" i="1"/>
  <c r="EK1368" i="1"/>
  <c r="I1369" i="1"/>
  <c r="L1369" i="1"/>
  <c r="O1369" i="1"/>
  <c r="R1369" i="1"/>
  <c r="U1369" i="1"/>
  <c r="X1369" i="1"/>
  <c r="AA1369" i="1"/>
  <c r="AD1369" i="1"/>
  <c r="AG1369" i="1"/>
  <c r="AJ1369" i="1"/>
  <c r="AM1369" i="1"/>
  <c r="AP1369" i="1"/>
  <c r="AS1369" i="1"/>
  <c r="AV1369" i="1"/>
  <c r="AY1369" i="1"/>
  <c r="BB1369" i="1"/>
  <c r="BE1369" i="1"/>
  <c r="BH1369" i="1"/>
  <c r="BK1369" i="1"/>
  <c r="BN1369" i="1"/>
  <c r="BQ1369" i="1"/>
  <c r="BT1369" i="1"/>
  <c r="BW1369" i="1"/>
  <c r="BZ1369" i="1"/>
  <c r="CC1369" i="1"/>
  <c r="CF1369" i="1"/>
  <c r="CI1369" i="1"/>
  <c r="CL1369" i="1"/>
  <c r="CO1369" i="1"/>
  <c r="CR1369" i="1"/>
  <c r="CU1369" i="1"/>
  <c r="CX1369" i="1"/>
  <c r="DA1369" i="1"/>
  <c r="DD1369" i="1"/>
  <c r="DJ1369" i="1"/>
  <c r="DM1369" i="1"/>
  <c r="DP1369" i="1"/>
  <c r="DS1369" i="1"/>
  <c r="DV1369" i="1"/>
  <c r="DY1369" i="1"/>
  <c r="EB1369" i="1"/>
  <c r="EH1369" i="1"/>
  <c r="EK1369" i="1"/>
  <c r="I1443" i="1"/>
  <c r="L1443" i="1"/>
  <c r="O1443" i="1"/>
  <c r="R1443" i="1"/>
  <c r="U1443" i="1"/>
  <c r="X1443" i="1"/>
  <c r="AA1443" i="1"/>
  <c r="AD1443" i="1"/>
  <c r="AG1443" i="1"/>
  <c r="AJ1443" i="1"/>
  <c r="AM1443" i="1"/>
  <c r="AP1443" i="1"/>
  <c r="AS1443" i="1"/>
  <c r="AV1443" i="1"/>
  <c r="AY1443" i="1"/>
  <c r="BB1443" i="1"/>
  <c r="BE1443" i="1"/>
  <c r="BH1443" i="1"/>
  <c r="BK1443" i="1"/>
  <c r="BN1443" i="1"/>
  <c r="BQ1443" i="1"/>
  <c r="BT1443" i="1"/>
  <c r="BW1443" i="1"/>
  <c r="BZ1443" i="1"/>
  <c r="CC1443" i="1"/>
  <c r="CF1443" i="1"/>
  <c r="CI1443" i="1"/>
  <c r="CL1443" i="1"/>
  <c r="CO1443" i="1"/>
  <c r="CR1443" i="1"/>
  <c r="CU1443" i="1"/>
  <c r="CX1443" i="1"/>
  <c r="DA1443" i="1"/>
  <c r="DD1443" i="1"/>
  <c r="DJ1443" i="1"/>
  <c r="DM1443" i="1"/>
  <c r="DP1443" i="1"/>
  <c r="DS1443" i="1"/>
  <c r="DV1443" i="1"/>
  <c r="DY1443" i="1"/>
  <c r="EB1443" i="1"/>
  <c r="EH1443" i="1"/>
  <c r="EK1443" i="1"/>
  <c r="I1444" i="1"/>
  <c r="L1444" i="1"/>
  <c r="O1444" i="1"/>
  <c r="R1444" i="1"/>
  <c r="U1444" i="1"/>
  <c r="X1444" i="1"/>
  <c r="AA1444" i="1"/>
  <c r="AD1444" i="1"/>
  <c r="AG1444" i="1"/>
  <c r="AJ1444" i="1"/>
  <c r="AM1444" i="1"/>
  <c r="AP1444" i="1"/>
  <c r="AS1444" i="1"/>
  <c r="AV1444" i="1"/>
  <c r="AY1444" i="1"/>
  <c r="BB1444" i="1"/>
  <c r="BE1444" i="1"/>
  <c r="BH1444" i="1"/>
  <c r="BK1444" i="1"/>
  <c r="BN1444" i="1"/>
  <c r="BQ1444" i="1"/>
  <c r="BT1444" i="1"/>
  <c r="BW1444" i="1"/>
  <c r="BZ1444" i="1"/>
  <c r="CC1444" i="1"/>
  <c r="CF1444" i="1"/>
  <c r="CI1444" i="1"/>
  <c r="CL1444" i="1"/>
  <c r="CO1444" i="1"/>
  <c r="CR1444" i="1"/>
  <c r="CU1444" i="1"/>
  <c r="CX1444" i="1"/>
  <c r="DA1444" i="1"/>
  <c r="DD1444" i="1"/>
  <c r="DJ1444" i="1"/>
  <c r="DM1444" i="1"/>
  <c r="DP1444" i="1"/>
  <c r="DS1444" i="1"/>
  <c r="DV1444" i="1"/>
  <c r="DY1444" i="1"/>
  <c r="EB1444" i="1"/>
  <c r="EH1444" i="1"/>
  <c r="EK1444" i="1"/>
  <c r="I1370" i="1"/>
  <c r="L1370" i="1"/>
  <c r="O1370" i="1"/>
  <c r="R1370" i="1"/>
  <c r="U1370" i="1"/>
  <c r="X1370" i="1"/>
  <c r="AA1370" i="1"/>
  <c r="AD1370" i="1"/>
  <c r="AG1370" i="1"/>
  <c r="AJ1370" i="1"/>
  <c r="AM1370" i="1"/>
  <c r="AP1370" i="1"/>
  <c r="AS1370" i="1"/>
  <c r="AV1370" i="1"/>
  <c r="AY1370" i="1"/>
  <c r="BB1370" i="1"/>
  <c r="BE1370" i="1"/>
  <c r="BH1370" i="1"/>
  <c r="BK1370" i="1"/>
  <c r="BN1370" i="1"/>
  <c r="BQ1370" i="1"/>
  <c r="BT1370" i="1"/>
  <c r="BW1370" i="1"/>
  <c r="BZ1370" i="1"/>
  <c r="CC1370" i="1"/>
  <c r="CF1370" i="1"/>
  <c r="CI1370" i="1"/>
  <c r="CL1370" i="1"/>
  <c r="CO1370" i="1"/>
  <c r="CR1370" i="1"/>
  <c r="CU1370" i="1"/>
  <c r="CX1370" i="1"/>
  <c r="DA1370" i="1"/>
  <c r="DD1370" i="1"/>
  <c r="DJ1370" i="1"/>
  <c r="DM1370" i="1"/>
  <c r="DP1370" i="1"/>
  <c r="DS1370" i="1"/>
  <c r="DV1370" i="1"/>
  <c r="DY1370" i="1"/>
  <c r="EB1370" i="1"/>
  <c r="EH1370" i="1"/>
  <c r="EK1370" i="1"/>
  <c r="I1445" i="1"/>
  <c r="L1445" i="1"/>
  <c r="O1445" i="1"/>
  <c r="R1445" i="1"/>
  <c r="U1445" i="1"/>
  <c r="X1445" i="1"/>
  <c r="AA1445" i="1"/>
  <c r="AD1445" i="1"/>
  <c r="AG1445" i="1"/>
  <c r="AJ1445" i="1"/>
  <c r="AM1445" i="1"/>
  <c r="AP1445" i="1"/>
  <c r="AS1445" i="1"/>
  <c r="AV1445" i="1"/>
  <c r="AY1445" i="1"/>
  <c r="BB1445" i="1"/>
  <c r="BE1445" i="1"/>
  <c r="BH1445" i="1"/>
  <c r="BK1445" i="1"/>
  <c r="BN1445" i="1"/>
  <c r="BQ1445" i="1"/>
  <c r="BT1445" i="1"/>
  <c r="BW1445" i="1"/>
  <c r="BZ1445" i="1"/>
  <c r="CC1445" i="1"/>
  <c r="CF1445" i="1"/>
  <c r="CI1445" i="1"/>
  <c r="CL1445" i="1"/>
  <c r="CO1445" i="1"/>
  <c r="CR1445" i="1"/>
  <c r="CU1445" i="1"/>
  <c r="CX1445" i="1"/>
  <c r="DA1445" i="1"/>
  <c r="DD1445" i="1"/>
  <c r="DJ1445" i="1"/>
  <c r="DM1445" i="1"/>
  <c r="DP1445" i="1"/>
  <c r="DS1445" i="1"/>
  <c r="DV1445" i="1"/>
  <c r="DY1445" i="1"/>
  <c r="EB1445" i="1"/>
  <c r="EH1445" i="1"/>
  <c r="EK1445" i="1"/>
  <c r="I1446" i="1"/>
  <c r="L1446" i="1"/>
  <c r="O1446" i="1"/>
  <c r="R1446" i="1"/>
  <c r="U1446" i="1"/>
  <c r="X1446" i="1"/>
  <c r="AA1446" i="1"/>
  <c r="AD1446" i="1"/>
  <c r="AG1446" i="1"/>
  <c r="AJ1446" i="1"/>
  <c r="AM1446" i="1"/>
  <c r="AP1446" i="1"/>
  <c r="AS1446" i="1"/>
  <c r="AV1446" i="1"/>
  <c r="AY1446" i="1"/>
  <c r="BB1446" i="1"/>
  <c r="BE1446" i="1"/>
  <c r="BH1446" i="1"/>
  <c r="BK1446" i="1"/>
  <c r="BN1446" i="1"/>
  <c r="BQ1446" i="1"/>
  <c r="BT1446" i="1"/>
  <c r="BW1446" i="1"/>
  <c r="BZ1446" i="1"/>
  <c r="CC1446" i="1"/>
  <c r="CF1446" i="1"/>
  <c r="CI1446" i="1"/>
  <c r="CL1446" i="1"/>
  <c r="CO1446" i="1"/>
  <c r="CR1446" i="1"/>
  <c r="CU1446" i="1"/>
  <c r="CX1446" i="1"/>
  <c r="DA1446" i="1"/>
  <c r="DD1446" i="1"/>
  <c r="DJ1446" i="1"/>
  <c r="DM1446" i="1"/>
  <c r="DP1446" i="1"/>
  <c r="DS1446" i="1"/>
  <c r="DV1446" i="1"/>
  <c r="DY1446" i="1"/>
  <c r="EB1446" i="1"/>
  <c r="EH1446" i="1"/>
  <c r="EK1446" i="1"/>
  <c r="I1447" i="1"/>
  <c r="L1447" i="1"/>
  <c r="O1447" i="1"/>
  <c r="R1447" i="1"/>
  <c r="U1447" i="1"/>
  <c r="X1447" i="1"/>
  <c r="AA1447" i="1"/>
  <c r="AD1447" i="1"/>
  <c r="AG1447" i="1"/>
  <c r="AJ1447" i="1"/>
  <c r="AM1447" i="1"/>
  <c r="AP1447" i="1"/>
  <c r="AS1447" i="1"/>
  <c r="AV1447" i="1"/>
  <c r="AY1447" i="1"/>
  <c r="BB1447" i="1"/>
  <c r="BE1447" i="1"/>
  <c r="BH1447" i="1"/>
  <c r="BK1447" i="1"/>
  <c r="BN1447" i="1"/>
  <c r="BQ1447" i="1"/>
  <c r="BT1447" i="1"/>
  <c r="BW1447" i="1"/>
  <c r="BZ1447" i="1"/>
  <c r="CC1447" i="1"/>
  <c r="CF1447" i="1"/>
  <c r="CI1447" i="1"/>
  <c r="CL1447" i="1"/>
  <c r="CO1447" i="1"/>
  <c r="CR1447" i="1"/>
  <c r="CU1447" i="1"/>
  <c r="CX1447" i="1"/>
  <c r="DA1447" i="1"/>
  <c r="DD1447" i="1"/>
  <c r="DJ1447" i="1"/>
  <c r="DM1447" i="1"/>
  <c r="DP1447" i="1"/>
  <c r="DS1447" i="1"/>
  <c r="DV1447" i="1"/>
  <c r="DY1447" i="1"/>
  <c r="EB1447" i="1"/>
  <c r="EH1447" i="1"/>
  <c r="EK1447" i="1"/>
  <c r="I1371" i="1"/>
  <c r="L1371" i="1"/>
  <c r="O1371" i="1"/>
  <c r="R1371" i="1"/>
  <c r="U1371" i="1"/>
  <c r="X1371" i="1"/>
  <c r="AA1371" i="1"/>
  <c r="AD1371" i="1"/>
  <c r="AG1371" i="1"/>
  <c r="AJ1371" i="1"/>
  <c r="AM1371" i="1"/>
  <c r="AP1371" i="1"/>
  <c r="AS1371" i="1"/>
  <c r="AV1371" i="1"/>
  <c r="AY1371" i="1"/>
  <c r="BB1371" i="1"/>
  <c r="BE1371" i="1"/>
  <c r="BH1371" i="1"/>
  <c r="BK1371" i="1"/>
  <c r="BN1371" i="1"/>
  <c r="BQ1371" i="1"/>
  <c r="BT1371" i="1"/>
  <c r="BW1371" i="1"/>
  <c r="BZ1371" i="1"/>
  <c r="CC1371" i="1"/>
  <c r="CF1371" i="1"/>
  <c r="CI1371" i="1"/>
  <c r="CL1371" i="1"/>
  <c r="CO1371" i="1"/>
  <c r="CR1371" i="1"/>
  <c r="CU1371" i="1"/>
  <c r="CX1371" i="1"/>
  <c r="DA1371" i="1"/>
  <c r="DD1371" i="1"/>
  <c r="DJ1371" i="1"/>
  <c r="DM1371" i="1"/>
  <c r="DP1371" i="1"/>
  <c r="DS1371" i="1"/>
  <c r="DV1371" i="1"/>
  <c r="DY1371" i="1"/>
  <c r="EB1371" i="1"/>
  <c r="EH1371" i="1"/>
  <c r="EK1371" i="1"/>
  <c r="I1372" i="1"/>
  <c r="L1372" i="1"/>
  <c r="O1372" i="1"/>
  <c r="R1372" i="1"/>
  <c r="U1372" i="1"/>
  <c r="X1372" i="1"/>
  <c r="AA1372" i="1"/>
  <c r="AD1372" i="1"/>
  <c r="AG1372" i="1"/>
  <c r="AJ1372" i="1"/>
  <c r="AM1372" i="1"/>
  <c r="AP1372" i="1"/>
  <c r="AS1372" i="1"/>
  <c r="AV1372" i="1"/>
  <c r="AY1372" i="1"/>
  <c r="BB1372" i="1"/>
  <c r="BE1372" i="1"/>
  <c r="BH1372" i="1"/>
  <c r="BK1372" i="1"/>
  <c r="BN1372" i="1"/>
  <c r="BQ1372" i="1"/>
  <c r="BT1372" i="1"/>
  <c r="BW1372" i="1"/>
  <c r="BZ1372" i="1"/>
  <c r="CC1372" i="1"/>
  <c r="CF1372" i="1"/>
  <c r="CI1372" i="1"/>
  <c r="CL1372" i="1"/>
  <c r="CO1372" i="1"/>
  <c r="CR1372" i="1"/>
  <c r="CU1372" i="1"/>
  <c r="CX1372" i="1"/>
  <c r="DA1372" i="1"/>
  <c r="DD1372" i="1"/>
  <c r="DJ1372" i="1"/>
  <c r="DM1372" i="1"/>
  <c r="DP1372" i="1"/>
  <c r="DS1372" i="1"/>
  <c r="DV1372" i="1"/>
  <c r="DY1372" i="1"/>
  <c r="EB1372" i="1"/>
  <c r="EH1372" i="1"/>
  <c r="EK1372" i="1"/>
  <c r="I1373" i="1"/>
  <c r="L1373" i="1"/>
  <c r="O1373" i="1"/>
  <c r="R1373" i="1"/>
  <c r="U1373" i="1"/>
  <c r="X1373" i="1"/>
  <c r="AA1373" i="1"/>
  <c r="AD1373" i="1"/>
  <c r="AG1373" i="1"/>
  <c r="AJ1373" i="1"/>
  <c r="AM1373" i="1"/>
  <c r="AP1373" i="1"/>
  <c r="AS1373" i="1"/>
  <c r="AV1373" i="1"/>
  <c r="AY1373" i="1"/>
  <c r="BB1373" i="1"/>
  <c r="BE1373" i="1"/>
  <c r="BH1373" i="1"/>
  <c r="BK1373" i="1"/>
  <c r="BN1373" i="1"/>
  <c r="BQ1373" i="1"/>
  <c r="BT1373" i="1"/>
  <c r="BW1373" i="1"/>
  <c r="BZ1373" i="1"/>
  <c r="CC1373" i="1"/>
  <c r="CF1373" i="1"/>
  <c r="CI1373" i="1"/>
  <c r="CL1373" i="1"/>
  <c r="CO1373" i="1"/>
  <c r="CR1373" i="1"/>
  <c r="CU1373" i="1"/>
  <c r="CX1373" i="1"/>
  <c r="DA1373" i="1"/>
  <c r="DD1373" i="1"/>
  <c r="DJ1373" i="1"/>
  <c r="DM1373" i="1"/>
  <c r="DP1373" i="1"/>
  <c r="DS1373" i="1"/>
  <c r="DV1373" i="1"/>
  <c r="DY1373" i="1"/>
  <c r="EB1373" i="1"/>
  <c r="EH1373" i="1"/>
  <c r="EK1373" i="1"/>
  <c r="I1374" i="1"/>
  <c r="L1374" i="1"/>
  <c r="O1374" i="1"/>
  <c r="R1374" i="1"/>
  <c r="U1374" i="1"/>
  <c r="X1374" i="1"/>
  <c r="AA1374" i="1"/>
  <c r="AD1374" i="1"/>
  <c r="AG1374" i="1"/>
  <c r="AJ1374" i="1"/>
  <c r="AM1374" i="1"/>
  <c r="AP1374" i="1"/>
  <c r="AS1374" i="1"/>
  <c r="AV1374" i="1"/>
  <c r="AY1374" i="1"/>
  <c r="BB1374" i="1"/>
  <c r="BE1374" i="1"/>
  <c r="BH1374" i="1"/>
  <c r="BK1374" i="1"/>
  <c r="BN1374" i="1"/>
  <c r="BQ1374" i="1"/>
  <c r="BT1374" i="1"/>
  <c r="BW1374" i="1"/>
  <c r="BZ1374" i="1"/>
  <c r="CC1374" i="1"/>
  <c r="CF1374" i="1"/>
  <c r="CI1374" i="1"/>
  <c r="CL1374" i="1"/>
  <c r="CO1374" i="1"/>
  <c r="CR1374" i="1"/>
  <c r="CU1374" i="1"/>
  <c r="CX1374" i="1"/>
  <c r="DA1374" i="1"/>
  <c r="DD1374" i="1"/>
  <c r="DJ1374" i="1"/>
  <c r="DM1374" i="1"/>
  <c r="DP1374" i="1"/>
  <c r="DS1374" i="1"/>
  <c r="DV1374" i="1"/>
  <c r="DY1374" i="1"/>
  <c r="EB1374" i="1"/>
  <c r="EH1374" i="1"/>
  <c r="EK1374" i="1"/>
  <c r="I1375" i="1"/>
  <c r="L1375" i="1"/>
  <c r="O1375" i="1"/>
  <c r="R1375" i="1"/>
  <c r="U1375" i="1"/>
  <c r="X1375" i="1"/>
  <c r="AA1375" i="1"/>
  <c r="AD1375" i="1"/>
  <c r="AG1375" i="1"/>
  <c r="AJ1375" i="1"/>
  <c r="AM1375" i="1"/>
  <c r="AP1375" i="1"/>
  <c r="AS1375" i="1"/>
  <c r="AV1375" i="1"/>
  <c r="AY1375" i="1"/>
  <c r="BB1375" i="1"/>
  <c r="BE1375" i="1"/>
  <c r="BH1375" i="1"/>
  <c r="BK1375" i="1"/>
  <c r="BN1375" i="1"/>
  <c r="BQ1375" i="1"/>
  <c r="BT1375" i="1"/>
  <c r="BW1375" i="1"/>
  <c r="BZ1375" i="1"/>
  <c r="CC1375" i="1"/>
  <c r="CF1375" i="1"/>
  <c r="CI1375" i="1"/>
  <c r="CL1375" i="1"/>
  <c r="CO1375" i="1"/>
  <c r="CR1375" i="1"/>
  <c r="CU1375" i="1"/>
  <c r="CX1375" i="1"/>
  <c r="DA1375" i="1"/>
  <c r="DD1375" i="1"/>
  <c r="DJ1375" i="1"/>
  <c r="DM1375" i="1"/>
  <c r="DP1375" i="1"/>
  <c r="DS1375" i="1"/>
  <c r="DV1375" i="1"/>
  <c r="DY1375" i="1"/>
  <c r="EB1375" i="1"/>
  <c r="EH1375" i="1"/>
  <c r="EK1375" i="1"/>
  <c r="I1376" i="1"/>
  <c r="L1376" i="1"/>
  <c r="O1376" i="1"/>
  <c r="R1376" i="1"/>
  <c r="U1376" i="1"/>
  <c r="X1376" i="1"/>
  <c r="AA1376" i="1"/>
  <c r="AD1376" i="1"/>
  <c r="AG1376" i="1"/>
  <c r="AJ1376" i="1"/>
  <c r="AM1376" i="1"/>
  <c r="AP1376" i="1"/>
  <c r="AS1376" i="1"/>
  <c r="AV1376" i="1"/>
  <c r="AY1376" i="1"/>
  <c r="BB1376" i="1"/>
  <c r="BE1376" i="1"/>
  <c r="BH1376" i="1"/>
  <c r="BK1376" i="1"/>
  <c r="BN1376" i="1"/>
  <c r="BQ1376" i="1"/>
  <c r="BT1376" i="1"/>
  <c r="BW1376" i="1"/>
  <c r="BZ1376" i="1"/>
  <c r="CC1376" i="1"/>
  <c r="CF1376" i="1"/>
  <c r="CI1376" i="1"/>
  <c r="CL1376" i="1"/>
  <c r="CO1376" i="1"/>
  <c r="CR1376" i="1"/>
  <c r="CU1376" i="1"/>
  <c r="CX1376" i="1"/>
  <c r="DA1376" i="1"/>
  <c r="DD1376" i="1"/>
  <c r="DJ1376" i="1"/>
  <c r="DM1376" i="1"/>
  <c r="DP1376" i="1"/>
  <c r="DS1376" i="1"/>
  <c r="DV1376" i="1"/>
  <c r="DY1376" i="1"/>
  <c r="EB1376" i="1"/>
  <c r="EH1376" i="1"/>
  <c r="EK1376" i="1"/>
  <c r="I1377" i="1"/>
  <c r="L1377" i="1"/>
  <c r="O1377" i="1"/>
  <c r="R1377" i="1"/>
  <c r="U1377" i="1"/>
  <c r="X1377" i="1"/>
  <c r="AA1377" i="1"/>
  <c r="AD1377" i="1"/>
  <c r="AG1377" i="1"/>
  <c r="AJ1377" i="1"/>
  <c r="AM1377" i="1"/>
  <c r="AP1377" i="1"/>
  <c r="AS1377" i="1"/>
  <c r="AV1377" i="1"/>
  <c r="AY1377" i="1"/>
  <c r="BB1377" i="1"/>
  <c r="BE1377" i="1"/>
  <c r="BH1377" i="1"/>
  <c r="BK1377" i="1"/>
  <c r="BN1377" i="1"/>
  <c r="BQ1377" i="1"/>
  <c r="BT1377" i="1"/>
  <c r="BW1377" i="1"/>
  <c r="BZ1377" i="1"/>
  <c r="CC1377" i="1"/>
  <c r="CF1377" i="1"/>
  <c r="CI1377" i="1"/>
  <c r="CL1377" i="1"/>
  <c r="CO1377" i="1"/>
  <c r="CR1377" i="1"/>
  <c r="CU1377" i="1"/>
  <c r="CX1377" i="1"/>
  <c r="DA1377" i="1"/>
  <c r="DD1377" i="1"/>
  <c r="DJ1377" i="1"/>
  <c r="DM1377" i="1"/>
  <c r="DP1377" i="1"/>
  <c r="DS1377" i="1"/>
  <c r="DV1377" i="1"/>
  <c r="DY1377" i="1"/>
  <c r="EB1377" i="1"/>
  <c r="EH1377" i="1"/>
  <c r="EK1377" i="1"/>
  <c r="I1405" i="1"/>
  <c r="L1405" i="1"/>
  <c r="O1405" i="1"/>
  <c r="R1405" i="1"/>
  <c r="U1405" i="1"/>
  <c r="X1405" i="1"/>
  <c r="AA1405" i="1"/>
  <c r="AD1405" i="1"/>
  <c r="AG1405" i="1"/>
  <c r="AJ1405" i="1"/>
  <c r="AM1405" i="1"/>
  <c r="AP1405" i="1"/>
  <c r="AS1405" i="1"/>
  <c r="AV1405" i="1"/>
  <c r="AY1405" i="1"/>
  <c r="BB1405" i="1"/>
  <c r="BE1405" i="1"/>
  <c r="BH1405" i="1"/>
  <c r="BK1405" i="1"/>
  <c r="BN1405" i="1"/>
  <c r="BQ1405" i="1"/>
  <c r="BT1405" i="1"/>
  <c r="BW1405" i="1"/>
  <c r="BZ1405" i="1"/>
  <c r="CC1405" i="1"/>
  <c r="CF1405" i="1"/>
  <c r="CI1405" i="1"/>
  <c r="CL1405" i="1"/>
  <c r="CO1405" i="1"/>
  <c r="CR1405" i="1"/>
  <c r="CU1405" i="1"/>
  <c r="CX1405" i="1"/>
  <c r="DA1405" i="1"/>
  <c r="DD1405" i="1"/>
  <c r="DJ1405" i="1"/>
  <c r="DM1405" i="1"/>
  <c r="DP1405" i="1"/>
  <c r="DS1405" i="1"/>
  <c r="DV1405" i="1"/>
  <c r="DY1405" i="1"/>
  <c r="EB1405" i="1"/>
  <c r="EH1405" i="1"/>
  <c r="EK1405" i="1"/>
  <c r="I1448" i="1"/>
  <c r="L1448" i="1"/>
  <c r="O1448" i="1"/>
  <c r="R1448" i="1"/>
  <c r="U1448" i="1"/>
  <c r="X1448" i="1"/>
  <c r="AA1448" i="1"/>
  <c r="AD1448" i="1"/>
  <c r="AG1448" i="1"/>
  <c r="AJ1448" i="1"/>
  <c r="AM1448" i="1"/>
  <c r="AP1448" i="1"/>
  <c r="AS1448" i="1"/>
  <c r="AV1448" i="1"/>
  <c r="AY1448" i="1"/>
  <c r="BB1448" i="1"/>
  <c r="BE1448" i="1"/>
  <c r="BH1448" i="1"/>
  <c r="BK1448" i="1"/>
  <c r="BN1448" i="1"/>
  <c r="BQ1448" i="1"/>
  <c r="BT1448" i="1"/>
  <c r="BW1448" i="1"/>
  <c r="BZ1448" i="1"/>
  <c r="CC1448" i="1"/>
  <c r="CF1448" i="1"/>
  <c r="CI1448" i="1"/>
  <c r="CL1448" i="1"/>
  <c r="CO1448" i="1"/>
  <c r="CR1448" i="1"/>
  <c r="CU1448" i="1"/>
  <c r="CX1448" i="1"/>
  <c r="DA1448" i="1"/>
  <c r="DD1448" i="1"/>
  <c r="DJ1448" i="1"/>
  <c r="DM1448" i="1"/>
  <c r="DP1448" i="1"/>
  <c r="DS1448" i="1"/>
  <c r="DV1448" i="1"/>
  <c r="DY1448" i="1"/>
  <c r="EB1448" i="1"/>
  <c r="EH1448" i="1"/>
  <c r="EK1448" i="1"/>
  <c r="I1449" i="1"/>
  <c r="L1449" i="1"/>
  <c r="O1449" i="1"/>
  <c r="R1449" i="1"/>
  <c r="U1449" i="1"/>
  <c r="X1449" i="1"/>
  <c r="AA1449" i="1"/>
  <c r="AD1449" i="1"/>
  <c r="AG1449" i="1"/>
  <c r="AJ1449" i="1"/>
  <c r="AM1449" i="1"/>
  <c r="AP1449" i="1"/>
  <c r="AS1449" i="1"/>
  <c r="AV1449" i="1"/>
  <c r="AY1449" i="1"/>
  <c r="BB1449" i="1"/>
  <c r="BE1449" i="1"/>
  <c r="BH1449" i="1"/>
  <c r="BK1449" i="1"/>
  <c r="BN1449" i="1"/>
  <c r="BQ1449" i="1"/>
  <c r="BT1449" i="1"/>
  <c r="BW1449" i="1"/>
  <c r="BZ1449" i="1"/>
  <c r="CC1449" i="1"/>
  <c r="CF1449" i="1"/>
  <c r="CI1449" i="1"/>
  <c r="CL1449" i="1"/>
  <c r="CO1449" i="1"/>
  <c r="CR1449" i="1"/>
  <c r="CU1449" i="1"/>
  <c r="CX1449" i="1"/>
  <c r="DA1449" i="1"/>
  <c r="DD1449" i="1"/>
  <c r="DJ1449" i="1"/>
  <c r="DM1449" i="1"/>
  <c r="DP1449" i="1"/>
  <c r="DS1449" i="1"/>
  <c r="DV1449" i="1"/>
  <c r="DY1449" i="1"/>
  <c r="EB1449" i="1"/>
  <c r="EH1449" i="1"/>
  <c r="EK1449" i="1"/>
  <c r="I1450" i="1"/>
  <c r="L1450" i="1"/>
  <c r="O1450" i="1"/>
  <c r="R1450" i="1"/>
  <c r="U1450" i="1"/>
  <c r="X1450" i="1"/>
  <c r="AA1450" i="1"/>
  <c r="AD1450" i="1"/>
  <c r="AG1450" i="1"/>
  <c r="AJ1450" i="1"/>
  <c r="AM1450" i="1"/>
  <c r="AP1450" i="1"/>
  <c r="AS1450" i="1"/>
  <c r="AV1450" i="1"/>
  <c r="AY1450" i="1"/>
  <c r="BB1450" i="1"/>
  <c r="BE1450" i="1"/>
  <c r="BH1450" i="1"/>
  <c r="BK1450" i="1"/>
  <c r="BN1450" i="1"/>
  <c r="BQ1450" i="1"/>
  <c r="BT1450" i="1"/>
  <c r="BW1450" i="1"/>
  <c r="BZ1450" i="1"/>
  <c r="CC1450" i="1"/>
  <c r="CF1450" i="1"/>
  <c r="CI1450" i="1"/>
  <c r="CL1450" i="1"/>
  <c r="CO1450" i="1"/>
  <c r="CR1450" i="1"/>
  <c r="CU1450" i="1"/>
  <c r="CX1450" i="1"/>
  <c r="DA1450" i="1"/>
  <c r="DD1450" i="1"/>
  <c r="DJ1450" i="1"/>
  <c r="DM1450" i="1"/>
  <c r="DP1450" i="1"/>
  <c r="DS1450" i="1"/>
  <c r="DV1450" i="1"/>
  <c r="DY1450" i="1"/>
  <c r="EB1450" i="1"/>
  <c r="EH1450" i="1"/>
  <c r="EK1450" i="1"/>
  <c r="I1451" i="1"/>
  <c r="L1451" i="1"/>
  <c r="O1451" i="1"/>
  <c r="R1451" i="1"/>
  <c r="U1451" i="1"/>
  <c r="X1451" i="1"/>
  <c r="AA1451" i="1"/>
  <c r="AD1451" i="1"/>
  <c r="AG1451" i="1"/>
  <c r="AJ1451" i="1"/>
  <c r="AM1451" i="1"/>
  <c r="AP1451" i="1"/>
  <c r="AS1451" i="1"/>
  <c r="AV1451" i="1"/>
  <c r="AY1451" i="1"/>
  <c r="BB1451" i="1"/>
  <c r="BE1451" i="1"/>
  <c r="BH1451" i="1"/>
  <c r="BK1451" i="1"/>
  <c r="BN1451" i="1"/>
  <c r="BQ1451" i="1"/>
  <c r="BT1451" i="1"/>
  <c r="BW1451" i="1"/>
  <c r="BZ1451" i="1"/>
  <c r="CC1451" i="1"/>
  <c r="CF1451" i="1"/>
  <c r="CI1451" i="1"/>
  <c r="CL1451" i="1"/>
  <c r="CO1451" i="1"/>
  <c r="CR1451" i="1"/>
  <c r="CU1451" i="1"/>
  <c r="CX1451" i="1"/>
  <c r="DA1451" i="1"/>
  <c r="DD1451" i="1"/>
  <c r="DJ1451" i="1"/>
  <c r="DM1451" i="1"/>
  <c r="DP1451" i="1"/>
  <c r="DS1451" i="1"/>
  <c r="DV1451" i="1"/>
  <c r="DY1451" i="1"/>
  <c r="EB1451" i="1"/>
  <c r="EH1451" i="1"/>
  <c r="EK1451" i="1"/>
  <c r="I1452" i="1"/>
  <c r="L1452" i="1"/>
  <c r="O1452" i="1"/>
  <c r="R1452" i="1"/>
  <c r="U1452" i="1"/>
  <c r="X1452" i="1"/>
  <c r="AA1452" i="1"/>
  <c r="AD1452" i="1"/>
  <c r="AG1452" i="1"/>
  <c r="AJ1452" i="1"/>
  <c r="AM1452" i="1"/>
  <c r="AP1452" i="1"/>
  <c r="AS1452" i="1"/>
  <c r="AV1452" i="1"/>
  <c r="AY1452" i="1"/>
  <c r="BB1452" i="1"/>
  <c r="BE1452" i="1"/>
  <c r="BH1452" i="1"/>
  <c r="BK1452" i="1"/>
  <c r="BN1452" i="1"/>
  <c r="BQ1452" i="1"/>
  <c r="BT1452" i="1"/>
  <c r="BW1452" i="1"/>
  <c r="BZ1452" i="1"/>
  <c r="CC1452" i="1"/>
  <c r="CF1452" i="1"/>
  <c r="CI1452" i="1"/>
  <c r="CL1452" i="1"/>
  <c r="CO1452" i="1"/>
  <c r="CR1452" i="1"/>
  <c r="CU1452" i="1"/>
  <c r="CX1452" i="1"/>
  <c r="DA1452" i="1"/>
  <c r="DD1452" i="1"/>
  <c r="DJ1452" i="1"/>
  <c r="DM1452" i="1"/>
  <c r="DP1452" i="1"/>
  <c r="DS1452" i="1"/>
  <c r="DV1452" i="1"/>
  <c r="DY1452" i="1"/>
  <c r="EB1452" i="1"/>
  <c r="EH1452" i="1"/>
  <c r="EK1452" i="1"/>
  <c r="I959" i="1"/>
  <c r="L959" i="1"/>
  <c r="O959" i="1"/>
  <c r="R959" i="1"/>
  <c r="U959" i="1"/>
  <c r="X959" i="1"/>
  <c r="AA959" i="1"/>
  <c r="AD959" i="1"/>
  <c r="AG959" i="1"/>
  <c r="AJ959" i="1"/>
  <c r="AM959" i="1"/>
  <c r="AP959" i="1"/>
  <c r="AS959" i="1"/>
  <c r="AV959" i="1"/>
  <c r="AY959" i="1"/>
  <c r="BB959" i="1"/>
  <c r="BE959" i="1"/>
  <c r="BH959" i="1"/>
  <c r="BK959" i="1"/>
  <c r="BN959" i="1"/>
  <c r="BQ959" i="1"/>
  <c r="BT959" i="1"/>
  <c r="BW959" i="1"/>
  <c r="BZ959" i="1"/>
  <c r="CC959" i="1"/>
  <c r="CF959" i="1"/>
  <c r="CI959" i="1"/>
  <c r="CL959" i="1"/>
  <c r="CO959" i="1"/>
  <c r="CR959" i="1"/>
  <c r="CU959" i="1"/>
  <c r="CX959" i="1"/>
  <c r="DA959" i="1"/>
  <c r="DD959" i="1"/>
  <c r="DJ959" i="1"/>
  <c r="DM959" i="1"/>
  <c r="DP959" i="1"/>
  <c r="DS959" i="1"/>
  <c r="DV959" i="1"/>
  <c r="DY959" i="1"/>
  <c r="EB959" i="1"/>
  <c r="EH959" i="1"/>
  <c r="EK959" i="1"/>
  <c r="I1378" i="1"/>
  <c r="L1378" i="1"/>
  <c r="O1378" i="1"/>
  <c r="R1378" i="1"/>
  <c r="U1378" i="1"/>
  <c r="X1378" i="1"/>
  <c r="AA1378" i="1"/>
  <c r="AD1378" i="1"/>
  <c r="AG1378" i="1"/>
  <c r="AJ1378" i="1"/>
  <c r="AM1378" i="1"/>
  <c r="AP1378" i="1"/>
  <c r="AS1378" i="1"/>
  <c r="AV1378" i="1"/>
  <c r="AY1378" i="1"/>
  <c r="BB1378" i="1"/>
  <c r="BE1378" i="1"/>
  <c r="BH1378" i="1"/>
  <c r="BK1378" i="1"/>
  <c r="BN1378" i="1"/>
  <c r="BQ1378" i="1"/>
  <c r="BT1378" i="1"/>
  <c r="BW1378" i="1"/>
  <c r="BZ1378" i="1"/>
  <c r="CC1378" i="1"/>
  <c r="CF1378" i="1"/>
  <c r="CI1378" i="1"/>
  <c r="CL1378" i="1"/>
  <c r="CO1378" i="1"/>
  <c r="CR1378" i="1"/>
  <c r="CU1378" i="1"/>
  <c r="CX1378" i="1"/>
  <c r="DA1378" i="1"/>
  <c r="DD1378" i="1"/>
  <c r="DJ1378" i="1"/>
  <c r="DM1378" i="1"/>
  <c r="DP1378" i="1"/>
  <c r="DS1378" i="1"/>
  <c r="DV1378" i="1"/>
  <c r="DY1378" i="1"/>
  <c r="EB1378" i="1"/>
  <c r="EH1378" i="1"/>
  <c r="EK1378" i="1"/>
  <c r="I1078" i="1"/>
  <c r="L1078" i="1"/>
  <c r="O1078" i="1"/>
  <c r="R1078" i="1"/>
  <c r="U1078" i="1"/>
  <c r="X1078" i="1"/>
  <c r="AA1078" i="1"/>
  <c r="AD1078" i="1"/>
  <c r="AG1078" i="1"/>
  <c r="AJ1078" i="1"/>
  <c r="AM1078" i="1"/>
  <c r="AP1078" i="1"/>
  <c r="AS1078" i="1"/>
  <c r="AV1078" i="1"/>
  <c r="AY1078" i="1"/>
  <c r="BB1078" i="1"/>
  <c r="BE1078" i="1"/>
  <c r="BH1078" i="1"/>
  <c r="BK1078" i="1"/>
  <c r="BN1078" i="1"/>
  <c r="BQ1078" i="1"/>
  <c r="BT1078" i="1"/>
  <c r="BW1078" i="1"/>
  <c r="BZ1078" i="1"/>
  <c r="CC1078" i="1"/>
  <c r="CF1078" i="1"/>
  <c r="CI1078" i="1"/>
  <c r="CL1078" i="1"/>
  <c r="CO1078" i="1"/>
  <c r="CR1078" i="1"/>
  <c r="CU1078" i="1"/>
  <c r="CX1078" i="1"/>
  <c r="DA1078" i="1"/>
  <c r="DD1078" i="1"/>
  <c r="DJ1078" i="1"/>
  <c r="DM1078" i="1"/>
  <c r="DP1078" i="1"/>
  <c r="DS1078" i="1"/>
  <c r="DV1078" i="1"/>
  <c r="DY1078" i="1"/>
  <c r="EB1078" i="1"/>
  <c r="EH1078" i="1"/>
  <c r="EK1078" i="1"/>
  <c r="I1088" i="1"/>
  <c r="L1088" i="1"/>
  <c r="O1088" i="1"/>
  <c r="R1088" i="1"/>
  <c r="U1088" i="1"/>
  <c r="X1088" i="1"/>
  <c r="AA1088" i="1"/>
  <c r="AD1088" i="1"/>
  <c r="AG1088" i="1"/>
  <c r="AJ1088" i="1"/>
  <c r="AM1088" i="1"/>
  <c r="AP1088" i="1"/>
  <c r="AS1088" i="1"/>
  <c r="AV1088" i="1"/>
  <c r="AY1088" i="1"/>
  <c r="BB1088" i="1"/>
  <c r="BE1088" i="1"/>
  <c r="BH1088" i="1"/>
  <c r="BK1088" i="1"/>
  <c r="BN1088" i="1"/>
  <c r="BQ1088" i="1"/>
  <c r="BT1088" i="1"/>
  <c r="BW1088" i="1"/>
  <c r="BZ1088" i="1"/>
  <c r="CC1088" i="1"/>
  <c r="CF1088" i="1"/>
  <c r="CI1088" i="1"/>
  <c r="CL1088" i="1"/>
  <c r="CO1088" i="1"/>
  <c r="CR1088" i="1"/>
  <c r="CU1088" i="1"/>
  <c r="CX1088" i="1"/>
  <c r="DA1088" i="1"/>
  <c r="DD1088" i="1"/>
  <c r="DJ1088" i="1"/>
  <c r="DM1088" i="1"/>
  <c r="DP1088" i="1"/>
  <c r="DS1088" i="1"/>
  <c r="DV1088" i="1"/>
  <c r="DY1088" i="1"/>
  <c r="EB1088" i="1"/>
  <c r="EH1088" i="1"/>
  <c r="EK1088" i="1"/>
  <c r="I1379" i="1"/>
  <c r="L1379" i="1"/>
  <c r="O1379" i="1"/>
  <c r="R1379" i="1"/>
  <c r="U1379" i="1"/>
  <c r="X1379" i="1"/>
  <c r="AA1379" i="1"/>
  <c r="AD1379" i="1"/>
  <c r="AG1379" i="1"/>
  <c r="AJ1379" i="1"/>
  <c r="AM1379" i="1"/>
  <c r="AP1379" i="1"/>
  <c r="AS1379" i="1"/>
  <c r="AV1379" i="1"/>
  <c r="AY1379" i="1"/>
  <c r="BB1379" i="1"/>
  <c r="BE1379" i="1"/>
  <c r="BH1379" i="1"/>
  <c r="BK1379" i="1"/>
  <c r="BN1379" i="1"/>
  <c r="BQ1379" i="1"/>
  <c r="BT1379" i="1"/>
  <c r="BW1379" i="1"/>
  <c r="BZ1379" i="1"/>
  <c r="CC1379" i="1"/>
  <c r="CF1379" i="1"/>
  <c r="CI1379" i="1"/>
  <c r="CL1379" i="1"/>
  <c r="CO1379" i="1"/>
  <c r="CR1379" i="1"/>
  <c r="CU1379" i="1"/>
  <c r="CX1379" i="1"/>
  <c r="DA1379" i="1"/>
  <c r="DD1379" i="1"/>
  <c r="DJ1379" i="1"/>
  <c r="DM1379" i="1"/>
  <c r="DP1379" i="1"/>
  <c r="DS1379" i="1"/>
  <c r="DV1379" i="1"/>
  <c r="DY1379" i="1"/>
  <c r="EB1379" i="1"/>
  <c r="EH1379" i="1"/>
  <c r="EK1379" i="1"/>
  <c r="I1462" i="1"/>
  <c r="L1462" i="1"/>
  <c r="O1462" i="1"/>
  <c r="R1462" i="1"/>
  <c r="U1462" i="1"/>
  <c r="X1462" i="1"/>
  <c r="AA1462" i="1"/>
  <c r="AD1462" i="1"/>
  <c r="AG1462" i="1"/>
  <c r="AJ1462" i="1"/>
  <c r="AM1462" i="1"/>
  <c r="AP1462" i="1"/>
  <c r="AS1462" i="1"/>
  <c r="AV1462" i="1"/>
  <c r="AY1462" i="1"/>
  <c r="BB1462" i="1"/>
  <c r="BE1462" i="1"/>
  <c r="BH1462" i="1"/>
  <c r="BK1462" i="1"/>
  <c r="BN1462" i="1"/>
  <c r="BQ1462" i="1"/>
  <c r="BT1462" i="1"/>
  <c r="BW1462" i="1"/>
  <c r="BZ1462" i="1"/>
  <c r="CC1462" i="1"/>
  <c r="CF1462" i="1"/>
  <c r="CI1462" i="1"/>
  <c r="CL1462" i="1"/>
  <c r="CO1462" i="1"/>
  <c r="CR1462" i="1"/>
  <c r="CU1462" i="1"/>
  <c r="CX1462" i="1"/>
  <c r="DA1462" i="1"/>
  <c r="DD1462" i="1"/>
  <c r="DJ1462" i="1"/>
  <c r="DM1462" i="1"/>
  <c r="DP1462" i="1"/>
  <c r="DS1462" i="1"/>
  <c r="DV1462" i="1"/>
  <c r="DY1462" i="1"/>
  <c r="EB1462" i="1"/>
  <c r="EH1462" i="1"/>
  <c r="EK1462" i="1"/>
  <c r="I1380" i="1"/>
  <c r="L1380" i="1"/>
  <c r="O1380" i="1"/>
  <c r="R1380" i="1"/>
  <c r="U1380" i="1"/>
  <c r="X1380" i="1"/>
  <c r="AA1380" i="1"/>
  <c r="AD1380" i="1"/>
  <c r="AG1380" i="1"/>
  <c r="AJ1380" i="1"/>
  <c r="AM1380" i="1"/>
  <c r="AP1380" i="1"/>
  <c r="AS1380" i="1"/>
  <c r="AV1380" i="1"/>
  <c r="AY1380" i="1"/>
  <c r="BB1380" i="1"/>
  <c r="BE1380" i="1"/>
  <c r="BH1380" i="1"/>
  <c r="BK1380" i="1"/>
  <c r="BN1380" i="1"/>
  <c r="BQ1380" i="1"/>
  <c r="BT1380" i="1"/>
  <c r="BW1380" i="1"/>
  <c r="BZ1380" i="1"/>
  <c r="CC1380" i="1"/>
  <c r="CF1380" i="1"/>
  <c r="CI1380" i="1"/>
  <c r="CL1380" i="1"/>
  <c r="CO1380" i="1"/>
  <c r="CR1380" i="1"/>
  <c r="CU1380" i="1"/>
  <c r="CX1380" i="1"/>
  <c r="DA1380" i="1"/>
  <c r="DD1380" i="1"/>
  <c r="DJ1380" i="1"/>
  <c r="DM1380" i="1"/>
  <c r="DP1380" i="1"/>
  <c r="DS1380" i="1"/>
  <c r="DV1380" i="1"/>
  <c r="DY1380" i="1"/>
  <c r="EB1380" i="1"/>
  <c r="EH1380" i="1"/>
  <c r="EK1380" i="1"/>
  <c r="I1381" i="1"/>
  <c r="L1381" i="1"/>
  <c r="O1381" i="1"/>
  <c r="R1381" i="1"/>
  <c r="U1381" i="1"/>
  <c r="X1381" i="1"/>
  <c r="AA1381" i="1"/>
  <c r="AD1381" i="1"/>
  <c r="AG1381" i="1"/>
  <c r="AJ1381" i="1"/>
  <c r="AM1381" i="1"/>
  <c r="AP1381" i="1"/>
  <c r="AS1381" i="1"/>
  <c r="AV1381" i="1"/>
  <c r="AY1381" i="1"/>
  <c r="BB1381" i="1"/>
  <c r="BE1381" i="1"/>
  <c r="BH1381" i="1"/>
  <c r="BK1381" i="1"/>
  <c r="BN1381" i="1"/>
  <c r="BQ1381" i="1"/>
  <c r="BT1381" i="1"/>
  <c r="BW1381" i="1"/>
  <c r="BZ1381" i="1"/>
  <c r="CC1381" i="1"/>
  <c r="CF1381" i="1"/>
  <c r="CI1381" i="1"/>
  <c r="CL1381" i="1"/>
  <c r="CO1381" i="1"/>
  <c r="CR1381" i="1"/>
  <c r="CU1381" i="1"/>
  <c r="CX1381" i="1"/>
  <c r="DA1381" i="1"/>
  <c r="DD1381" i="1"/>
  <c r="DJ1381" i="1"/>
  <c r="DM1381" i="1"/>
  <c r="DP1381" i="1"/>
  <c r="DS1381" i="1"/>
  <c r="DV1381" i="1"/>
  <c r="DY1381" i="1"/>
  <c r="EB1381" i="1"/>
  <c r="EH1381" i="1"/>
  <c r="EK1381" i="1"/>
  <c r="I1382" i="1"/>
  <c r="L1382" i="1"/>
  <c r="O1382" i="1"/>
  <c r="R1382" i="1"/>
  <c r="U1382" i="1"/>
  <c r="X1382" i="1"/>
  <c r="AA1382" i="1"/>
  <c r="AD1382" i="1"/>
  <c r="AG1382" i="1"/>
  <c r="AJ1382" i="1"/>
  <c r="AM1382" i="1"/>
  <c r="AP1382" i="1"/>
  <c r="AS1382" i="1"/>
  <c r="AV1382" i="1"/>
  <c r="AY1382" i="1"/>
  <c r="BB1382" i="1"/>
  <c r="BE1382" i="1"/>
  <c r="BH1382" i="1"/>
  <c r="BK1382" i="1"/>
  <c r="BN1382" i="1"/>
  <c r="BQ1382" i="1"/>
  <c r="BT1382" i="1"/>
  <c r="BW1382" i="1"/>
  <c r="BZ1382" i="1"/>
  <c r="CC1382" i="1"/>
  <c r="CF1382" i="1"/>
  <c r="CI1382" i="1"/>
  <c r="CL1382" i="1"/>
  <c r="CO1382" i="1"/>
  <c r="CR1382" i="1"/>
  <c r="CU1382" i="1"/>
  <c r="CX1382" i="1"/>
  <c r="DA1382" i="1"/>
  <c r="DD1382" i="1"/>
  <c r="DJ1382" i="1"/>
  <c r="DM1382" i="1"/>
  <c r="DP1382" i="1"/>
  <c r="DS1382" i="1"/>
  <c r="DV1382" i="1"/>
  <c r="DY1382" i="1"/>
  <c r="EB1382" i="1"/>
  <c r="EH1382" i="1"/>
  <c r="EK1382" i="1"/>
  <c r="I1383" i="1"/>
  <c r="L1383" i="1"/>
  <c r="O1383" i="1"/>
  <c r="R1383" i="1"/>
  <c r="U1383" i="1"/>
  <c r="X1383" i="1"/>
  <c r="AA1383" i="1"/>
  <c r="AD1383" i="1"/>
  <c r="AG1383" i="1"/>
  <c r="AJ1383" i="1"/>
  <c r="AM1383" i="1"/>
  <c r="AP1383" i="1"/>
  <c r="AS1383" i="1"/>
  <c r="AV1383" i="1"/>
  <c r="AY1383" i="1"/>
  <c r="BB1383" i="1"/>
  <c r="BE1383" i="1"/>
  <c r="BH1383" i="1"/>
  <c r="BK1383" i="1"/>
  <c r="BN1383" i="1"/>
  <c r="BT1383" i="1"/>
  <c r="BW1383" i="1"/>
  <c r="BZ1383" i="1"/>
  <c r="CC1383" i="1"/>
  <c r="CF1383" i="1"/>
  <c r="CI1383" i="1"/>
  <c r="CL1383" i="1"/>
  <c r="CO1383" i="1"/>
  <c r="CR1383" i="1"/>
  <c r="CU1383" i="1"/>
  <c r="CX1383" i="1"/>
  <c r="DA1383" i="1"/>
  <c r="DD1383" i="1"/>
  <c r="DJ1383" i="1"/>
  <c r="DM1383" i="1"/>
  <c r="DP1383" i="1"/>
  <c r="DS1383" i="1"/>
  <c r="DV1383" i="1"/>
  <c r="DY1383" i="1"/>
  <c r="EB1383" i="1"/>
  <c r="EH1383" i="1"/>
  <c r="EK1383" i="1"/>
  <c r="I1281" i="1"/>
  <c r="L1281" i="1"/>
  <c r="O1281" i="1"/>
  <c r="R1281" i="1"/>
  <c r="U1281" i="1"/>
  <c r="X1281" i="1"/>
  <c r="AA1281" i="1"/>
  <c r="AD1281" i="1"/>
  <c r="AG1281" i="1"/>
  <c r="AJ1281" i="1"/>
  <c r="AM1281" i="1"/>
  <c r="AP1281" i="1"/>
  <c r="AS1281" i="1"/>
  <c r="AV1281" i="1"/>
  <c r="AY1281" i="1"/>
  <c r="BB1281" i="1"/>
  <c r="BE1281" i="1"/>
  <c r="BH1281" i="1"/>
  <c r="BK1281" i="1"/>
  <c r="BN1281" i="1"/>
  <c r="BT1281" i="1"/>
  <c r="BW1281" i="1"/>
  <c r="BZ1281" i="1"/>
  <c r="CC1281" i="1"/>
  <c r="CF1281" i="1"/>
  <c r="CI1281" i="1"/>
  <c r="CL1281" i="1"/>
  <c r="CO1281" i="1"/>
  <c r="CR1281" i="1"/>
  <c r="CU1281" i="1"/>
  <c r="CX1281" i="1"/>
  <c r="DA1281" i="1"/>
  <c r="DD1281" i="1"/>
  <c r="DJ1281" i="1"/>
  <c r="DM1281" i="1"/>
  <c r="DP1281" i="1"/>
  <c r="DS1281" i="1"/>
  <c r="DV1281" i="1"/>
  <c r="DY1281" i="1"/>
  <c r="EB1281" i="1"/>
  <c r="EH1281" i="1"/>
  <c r="EK1281" i="1"/>
  <c r="I1463" i="1"/>
  <c r="L1463" i="1"/>
  <c r="O1463" i="1"/>
  <c r="R1463" i="1"/>
  <c r="U1463" i="1"/>
  <c r="X1463" i="1"/>
  <c r="AA1463" i="1"/>
  <c r="AD1463" i="1"/>
  <c r="AG1463" i="1"/>
  <c r="AJ1463" i="1"/>
  <c r="AM1463" i="1"/>
  <c r="AP1463" i="1"/>
  <c r="AS1463" i="1"/>
  <c r="AV1463" i="1"/>
  <c r="AY1463" i="1"/>
  <c r="BB1463" i="1"/>
  <c r="BE1463" i="1"/>
  <c r="BH1463" i="1"/>
  <c r="BK1463" i="1"/>
  <c r="BN1463" i="1"/>
  <c r="BQ1463" i="1"/>
  <c r="BT1463" i="1"/>
  <c r="BW1463" i="1"/>
  <c r="BZ1463" i="1"/>
  <c r="CC1463" i="1"/>
  <c r="CF1463" i="1"/>
  <c r="CI1463" i="1"/>
  <c r="CL1463" i="1"/>
  <c r="CO1463" i="1"/>
  <c r="CR1463" i="1"/>
  <c r="CU1463" i="1"/>
  <c r="CX1463" i="1"/>
  <c r="DA1463" i="1"/>
  <c r="DD1463" i="1"/>
  <c r="DJ1463" i="1"/>
  <c r="DM1463" i="1"/>
  <c r="DP1463" i="1"/>
  <c r="DS1463" i="1"/>
  <c r="DV1463" i="1"/>
  <c r="DY1463" i="1"/>
  <c r="EB1463" i="1"/>
  <c r="EH1463" i="1"/>
  <c r="EK1463" i="1"/>
  <c r="I1464" i="1"/>
  <c r="L1464" i="1"/>
  <c r="O1464" i="1"/>
  <c r="R1464" i="1"/>
  <c r="U1464" i="1"/>
  <c r="X1464" i="1"/>
  <c r="AA1464" i="1"/>
  <c r="AD1464" i="1"/>
  <c r="AG1464" i="1"/>
  <c r="AJ1464" i="1"/>
  <c r="AM1464" i="1"/>
  <c r="AP1464" i="1"/>
  <c r="AS1464" i="1"/>
  <c r="AV1464" i="1"/>
  <c r="AY1464" i="1"/>
  <c r="BB1464" i="1"/>
  <c r="BE1464" i="1"/>
  <c r="BH1464" i="1"/>
  <c r="BK1464" i="1"/>
  <c r="BN1464" i="1"/>
  <c r="BQ1464" i="1"/>
  <c r="BT1464" i="1"/>
  <c r="BW1464" i="1"/>
  <c r="BZ1464" i="1"/>
  <c r="CC1464" i="1"/>
  <c r="CF1464" i="1"/>
  <c r="CI1464" i="1"/>
  <c r="CL1464" i="1"/>
  <c r="CO1464" i="1"/>
  <c r="CR1464" i="1"/>
  <c r="CU1464" i="1"/>
  <c r="CX1464" i="1"/>
  <c r="DA1464" i="1"/>
  <c r="DD1464" i="1"/>
  <c r="DJ1464" i="1"/>
  <c r="DM1464" i="1"/>
  <c r="DP1464" i="1"/>
  <c r="DS1464" i="1"/>
  <c r="DV1464" i="1"/>
  <c r="DY1464" i="1"/>
  <c r="EB1464" i="1"/>
  <c r="EH1464" i="1"/>
  <c r="EK1464" i="1"/>
  <c r="I1384" i="1"/>
  <c r="L1384" i="1"/>
  <c r="O1384" i="1"/>
  <c r="R1384" i="1"/>
  <c r="U1384" i="1"/>
  <c r="X1384" i="1"/>
  <c r="AA1384" i="1"/>
  <c r="AD1384" i="1"/>
  <c r="AG1384" i="1"/>
  <c r="AJ1384" i="1"/>
  <c r="AM1384" i="1"/>
  <c r="AP1384" i="1"/>
  <c r="AS1384" i="1"/>
  <c r="AV1384" i="1"/>
  <c r="AY1384" i="1"/>
  <c r="BB1384" i="1"/>
  <c r="BE1384" i="1"/>
  <c r="BH1384" i="1"/>
  <c r="BK1384" i="1"/>
  <c r="BN1384" i="1"/>
  <c r="BQ1384" i="1"/>
  <c r="BT1384" i="1"/>
  <c r="BW1384" i="1"/>
  <c r="BZ1384" i="1"/>
  <c r="CC1384" i="1"/>
  <c r="CF1384" i="1"/>
  <c r="CI1384" i="1"/>
  <c r="CL1384" i="1"/>
  <c r="CO1384" i="1"/>
  <c r="CR1384" i="1"/>
  <c r="CU1384" i="1"/>
  <c r="CX1384" i="1"/>
  <c r="DA1384" i="1"/>
  <c r="DD1384" i="1"/>
  <c r="DJ1384" i="1"/>
  <c r="DM1384" i="1"/>
  <c r="DP1384" i="1"/>
  <c r="DS1384" i="1"/>
  <c r="DV1384" i="1"/>
  <c r="DY1384" i="1"/>
  <c r="EB1384" i="1"/>
  <c r="EH1384" i="1"/>
  <c r="EK1384" i="1"/>
  <c r="I1453" i="1"/>
  <c r="L1453" i="1"/>
  <c r="O1453" i="1"/>
  <c r="R1453" i="1"/>
  <c r="U1453" i="1"/>
  <c r="X1453" i="1"/>
  <c r="AA1453" i="1"/>
  <c r="AD1453" i="1"/>
  <c r="AG1453" i="1"/>
  <c r="AJ1453" i="1"/>
  <c r="AM1453" i="1"/>
  <c r="AP1453" i="1"/>
  <c r="AS1453" i="1"/>
  <c r="AV1453" i="1"/>
  <c r="AY1453" i="1"/>
  <c r="BB1453" i="1"/>
  <c r="BE1453" i="1"/>
  <c r="BH1453" i="1"/>
  <c r="BK1453" i="1"/>
  <c r="BN1453" i="1"/>
  <c r="BQ1453" i="1"/>
  <c r="BT1453" i="1"/>
  <c r="BW1453" i="1"/>
  <c r="BZ1453" i="1"/>
  <c r="CC1453" i="1"/>
  <c r="CF1453" i="1"/>
  <c r="CI1453" i="1"/>
  <c r="CL1453" i="1"/>
  <c r="CO1453" i="1"/>
  <c r="CR1453" i="1"/>
  <c r="CU1453" i="1"/>
  <c r="CX1453" i="1"/>
  <c r="DA1453" i="1"/>
  <c r="DD1453" i="1"/>
  <c r="DJ1453" i="1"/>
  <c r="DM1453" i="1"/>
  <c r="DP1453" i="1"/>
  <c r="DS1453" i="1"/>
  <c r="DV1453" i="1"/>
  <c r="DY1453" i="1"/>
  <c r="EB1453" i="1"/>
  <c r="EH1453" i="1"/>
  <c r="EK1453" i="1"/>
  <c r="I1465" i="1"/>
  <c r="L1465" i="1"/>
  <c r="O1465" i="1"/>
  <c r="R1465" i="1"/>
  <c r="U1465" i="1"/>
  <c r="X1465" i="1"/>
  <c r="AA1465" i="1"/>
  <c r="AD1465" i="1"/>
  <c r="AG1465" i="1"/>
  <c r="AJ1465" i="1"/>
  <c r="AM1465" i="1"/>
  <c r="AP1465" i="1"/>
  <c r="AS1465" i="1"/>
  <c r="AV1465" i="1"/>
  <c r="AY1465" i="1"/>
  <c r="BB1465" i="1"/>
  <c r="BE1465" i="1"/>
  <c r="BH1465" i="1"/>
  <c r="BK1465" i="1"/>
  <c r="BN1465" i="1"/>
  <c r="BQ1465" i="1"/>
  <c r="BT1465" i="1"/>
  <c r="BW1465" i="1"/>
  <c r="BZ1465" i="1"/>
  <c r="CC1465" i="1"/>
  <c r="CF1465" i="1"/>
  <c r="CI1465" i="1"/>
  <c r="CL1465" i="1"/>
  <c r="CO1465" i="1"/>
  <c r="CR1465" i="1"/>
  <c r="CU1465" i="1"/>
  <c r="CX1465" i="1"/>
  <c r="DA1465" i="1"/>
  <c r="DD1465" i="1"/>
  <c r="DJ1465" i="1"/>
  <c r="DM1465" i="1"/>
  <c r="DP1465" i="1"/>
  <c r="DS1465" i="1"/>
  <c r="DV1465" i="1"/>
  <c r="DY1465" i="1"/>
  <c r="EB1465" i="1"/>
  <c r="EH1465" i="1"/>
  <c r="EK1465" i="1"/>
  <c r="I1466" i="1"/>
  <c r="L1466" i="1"/>
  <c r="O1466" i="1"/>
  <c r="R1466" i="1"/>
  <c r="U1466" i="1"/>
  <c r="X1466" i="1"/>
  <c r="AA1466" i="1"/>
  <c r="AD1466" i="1"/>
  <c r="AG1466" i="1"/>
  <c r="AJ1466" i="1"/>
  <c r="AM1466" i="1"/>
  <c r="AP1466" i="1"/>
  <c r="AS1466" i="1"/>
  <c r="AV1466" i="1"/>
  <c r="AY1466" i="1"/>
  <c r="BB1466" i="1"/>
  <c r="BE1466" i="1"/>
  <c r="BH1466" i="1"/>
  <c r="BK1466" i="1"/>
  <c r="BN1466" i="1"/>
  <c r="BQ1466" i="1"/>
  <c r="BT1466" i="1"/>
  <c r="BW1466" i="1"/>
  <c r="BZ1466" i="1"/>
  <c r="CC1466" i="1"/>
  <c r="CF1466" i="1"/>
  <c r="CI1466" i="1"/>
  <c r="CL1466" i="1"/>
  <c r="CO1466" i="1"/>
  <c r="CR1466" i="1"/>
  <c r="CU1466" i="1"/>
  <c r="CX1466" i="1"/>
  <c r="DA1466" i="1"/>
  <c r="DD1466" i="1"/>
  <c r="DJ1466" i="1"/>
  <c r="DM1466" i="1"/>
  <c r="DP1466" i="1"/>
  <c r="DS1466" i="1"/>
  <c r="DV1466" i="1"/>
  <c r="DY1466" i="1"/>
  <c r="EB1466" i="1"/>
  <c r="EH1466" i="1"/>
  <c r="EK1466" i="1"/>
  <c r="I1467" i="1"/>
  <c r="L1467" i="1"/>
  <c r="O1467" i="1"/>
  <c r="R1467" i="1"/>
  <c r="U1467" i="1"/>
  <c r="X1467" i="1"/>
  <c r="AA1467" i="1"/>
  <c r="AD1467" i="1"/>
  <c r="AG1467" i="1"/>
  <c r="AJ1467" i="1"/>
  <c r="AM1467" i="1"/>
  <c r="AP1467" i="1"/>
  <c r="AS1467" i="1"/>
  <c r="AV1467" i="1"/>
  <c r="AY1467" i="1"/>
  <c r="BB1467" i="1"/>
  <c r="BE1467" i="1"/>
  <c r="BH1467" i="1"/>
  <c r="BK1467" i="1"/>
  <c r="BN1467" i="1"/>
  <c r="BQ1467" i="1"/>
  <c r="BT1467" i="1"/>
  <c r="BW1467" i="1"/>
  <c r="BZ1467" i="1"/>
  <c r="CC1467" i="1"/>
  <c r="CF1467" i="1"/>
  <c r="CI1467" i="1"/>
  <c r="CL1467" i="1"/>
  <c r="CO1467" i="1"/>
  <c r="CR1467" i="1"/>
  <c r="CU1467" i="1"/>
  <c r="CX1467" i="1"/>
  <c r="DA1467" i="1"/>
  <c r="DD1467" i="1"/>
  <c r="DJ1467" i="1"/>
  <c r="DM1467" i="1"/>
  <c r="DP1467" i="1"/>
  <c r="DS1467" i="1"/>
  <c r="DV1467" i="1"/>
  <c r="DY1467" i="1"/>
  <c r="EB1467" i="1"/>
  <c r="EH1467" i="1"/>
  <c r="EK1467" i="1"/>
  <c r="I1468" i="1"/>
  <c r="L1468" i="1"/>
  <c r="O1468" i="1"/>
  <c r="R1468" i="1"/>
  <c r="U1468" i="1"/>
  <c r="X1468" i="1"/>
  <c r="AA1468" i="1"/>
  <c r="AD1468" i="1"/>
  <c r="AG1468" i="1"/>
  <c r="AJ1468" i="1"/>
  <c r="AM1468" i="1"/>
  <c r="AP1468" i="1"/>
  <c r="AS1468" i="1"/>
  <c r="AV1468" i="1"/>
  <c r="AY1468" i="1"/>
  <c r="BB1468" i="1"/>
  <c r="BE1468" i="1"/>
  <c r="BH1468" i="1"/>
  <c r="BK1468" i="1"/>
  <c r="BN1468" i="1"/>
  <c r="BQ1468" i="1"/>
  <c r="BT1468" i="1"/>
  <c r="BW1468" i="1"/>
  <c r="BZ1468" i="1"/>
  <c r="CC1468" i="1"/>
  <c r="CF1468" i="1"/>
  <c r="CI1468" i="1"/>
  <c r="CL1468" i="1"/>
  <c r="CO1468" i="1"/>
  <c r="CR1468" i="1"/>
  <c r="CU1468" i="1"/>
  <c r="CX1468" i="1"/>
  <c r="DA1468" i="1"/>
  <c r="DD1468" i="1"/>
  <c r="DJ1468" i="1"/>
  <c r="DM1468" i="1"/>
  <c r="DP1468" i="1"/>
  <c r="DS1468" i="1"/>
  <c r="DV1468" i="1"/>
  <c r="DY1468" i="1"/>
  <c r="EB1468" i="1"/>
  <c r="EH1468" i="1"/>
  <c r="EK1468" i="1"/>
  <c r="I1075" i="1"/>
  <c r="L1075" i="1"/>
  <c r="O1075" i="1"/>
  <c r="R1075" i="1"/>
  <c r="U1075" i="1"/>
  <c r="X1075" i="1"/>
  <c r="AA1075" i="1"/>
  <c r="AD1075" i="1"/>
  <c r="AG1075" i="1"/>
  <c r="AJ1075" i="1"/>
  <c r="AM1075" i="1"/>
  <c r="AP1075" i="1"/>
  <c r="AS1075" i="1"/>
  <c r="AV1075" i="1"/>
  <c r="AY1075" i="1"/>
  <c r="BB1075" i="1"/>
  <c r="BE1075" i="1"/>
  <c r="BH1075" i="1"/>
  <c r="BK1075" i="1"/>
  <c r="BN1075" i="1"/>
  <c r="BQ1075" i="1"/>
  <c r="BT1075" i="1"/>
  <c r="BW1075" i="1"/>
  <c r="BZ1075" i="1"/>
  <c r="CC1075" i="1"/>
  <c r="CF1075" i="1"/>
  <c r="CI1075" i="1"/>
  <c r="CL1075" i="1"/>
  <c r="CO1075" i="1"/>
  <c r="CR1075" i="1"/>
  <c r="CU1075" i="1"/>
  <c r="CX1075" i="1"/>
  <c r="DA1075" i="1"/>
  <c r="DD1075" i="1"/>
  <c r="DJ1075" i="1"/>
  <c r="DM1075" i="1"/>
  <c r="DP1075" i="1"/>
  <c r="DS1075" i="1"/>
  <c r="DV1075" i="1"/>
  <c r="DY1075" i="1"/>
  <c r="EB1075" i="1"/>
  <c r="EH1075" i="1"/>
  <c r="EK1075" i="1"/>
  <c r="I1045" i="1"/>
  <c r="L1045" i="1"/>
  <c r="O1045" i="1"/>
  <c r="R1045" i="1"/>
  <c r="U1045" i="1"/>
  <c r="X1045" i="1"/>
  <c r="AA1045" i="1"/>
  <c r="AD1045" i="1"/>
  <c r="AG1045" i="1"/>
  <c r="AJ1045" i="1"/>
  <c r="AM1045" i="1"/>
  <c r="AP1045" i="1"/>
  <c r="AS1045" i="1"/>
  <c r="AV1045" i="1"/>
  <c r="AY1045" i="1"/>
  <c r="BB1045" i="1"/>
  <c r="BE1045" i="1"/>
  <c r="BH1045" i="1"/>
  <c r="BK1045" i="1"/>
  <c r="BN1045" i="1"/>
  <c r="BQ1045" i="1"/>
  <c r="BT1045" i="1"/>
  <c r="BW1045" i="1"/>
  <c r="BZ1045" i="1"/>
  <c r="CC1045" i="1"/>
  <c r="CF1045" i="1"/>
  <c r="CI1045" i="1"/>
  <c r="CL1045" i="1"/>
  <c r="CO1045" i="1"/>
  <c r="CR1045" i="1"/>
  <c r="CU1045" i="1"/>
  <c r="CX1045" i="1"/>
  <c r="DA1045" i="1"/>
  <c r="DD1045" i="1"/>
  <c r="DJ1045" i="1"/>
  <c r="DM1045" i="1"/>
  <c r="DP1045" i="1"/>
  <c r="DS1045" i="1"/>
  <c r="DV1045" i="1"/>
  <c r="DY1045" i="1"/>
  <c r="EB1045" i="1"/>
  <c r="EH1045" i="1"/>
  <c r="EK1045" i="1"/>
  <c r="I1046" i="1"/>
  <c r="L1046" i="1"/>
  <c r="O1046" i="1"/>
  <c r="R1046" i="1"/>
  <c r="U1046" i="1"/>
  <c r="X1046" i="1"/>
  <c r="AA1046" i="1"/>
  <c r="AD1046" i="1"/>
  <c r="AG1046" i="1"/>
  <c r="AJ1046" i="1"/>
  <c r="AM1046" i="1"/>
  <c r="AP1046" i="1"/>
  <c r="AS1046" i="1"/>
  <c r="AV1046" i="1"/>
  <c r="AY1046" i="1"/>
  <c r="BB1046" i="1"/>
  <c r="BE1046" i="1"/>
  <c r="BH1046" i="1"/>
  <c r="BK1046" i="1"/>
  <c r="BN1046" i="1"/>
  <c r="BQ1046" i="1"/>
  <c r="BT1046" i="1"/>
  <c r="BW1046" i="1"/>
  <c r="BZ1046" i="1"/>
  <c r="CC1046" i="1"/>
  <c r="CF1046" i="1"/>
  <c r="CI1046" i="1"/>
  <c r="CL1046" i="1"/>
  <c r="CO1046" i="1"/>
  <c r="CR1046" i="1"/>
  <c r="CU1046" i="1"/>
  <c r="CX1046" i="1"/>
  <c r="DA1046" i="1"/>
  <c r="DD1046" i="1"/>
  <c r="DJ1046" i="1"/>
  <c r="DM1046" i="1"/>
  <c r="DP1046" i="1"/>
  <c r="DS1046" i="1"/>
  <c r="DV1046" i="1"/>
  <c r="DY1046" i="1"/>
  <c r="EB1046" i="1"/>
  <c r="EH1046" i="1"/>
  <c r="EK1046" i="1"/>
  <c r="I794" i="1"/>
  <c r="L794" i="1"/>
  <c r="O794" i="1"/>
  <c r="R794" i="1"/>
  <c r="U794" i="1"/>
  <c r="X794" i="1"/>
  <c r="AA794" i="1"/>
  <c r="AD794" i="1"/>
  <c r="AG794" i="1"/>
  <c r="AJ794" i="1"/>
  <c r="AM794" i="1"/>
  <c r="AP794" i="1"/>
  <c r="AS794" i="1"/>
  <c r="AV794" i="1"/>
  <c r="AY794" i="1"/>
  <c r="BB794" i="1"/>
  <c r="BE794" i="1"/>
  <c r="BH794" i="1"/>
  <c r="BK794" i="1"/>
  <c r="BN794" i="1"/>
  <c r="BQ794" i="1"/>
  <c r="BT794" i="1"/>
  <c r="BW794" i="1"/>
  <c r="BZ794" i="1"/>
  <c r="CC794" i="1"/>
  <c r="CF794" i="1"/>
  <c r="CI794" i="1"/>
  <c r="CL794" i="1"/>
  <c r="CO794" i="1"/>
  <c r="CR794" i="1"/>
  <c r="CU794" i="1"/>
  <c r="CX794" i="1"/>
  <c r="DA794" i="1"/>
  <c r="DD794" i="1"/>
  <c r="DJ794" i="1"/>
  <c r="DM794" i="1"/>
  <c r="DP794" i="1"/>
  <c r="DS794" i="1"/>
  <c r="DV794" i="1"/>
  <c r="DY794" i="1"/>
  <c r="EB794" i="1"/>
  <c r="EH794" i="1"/>
  <c r="EK794" i="1"/>
  <c r="I819" i="1"/>
  <c r="L819" i="1"/>
  <c r="O819" i="1"/>
  <c r="R819" i="1"/>
  <c r="U819" i="1"/>
  <c r="X819" i="1"/>
  <c r="AA819" i="1"/>
  <c r="AD819" i="1"/>
  <c r="AG819" i="1"/>
  <c r="AJ819" i="1"/>
  <c r="AM819" i="1"/>
  <c r="AP819" i="1"/>
  <c r="AS819" i="1"/>
  <c r="AV819" i="1"/>
  <c r="AY819" i="1"/>
  <c r="BB819" i="1"/>
  <c r="BE819" i="1"/>
  <c r="BH819" i="1"/>
  <c r="BK819" i="1"/>
  <c r="BN819" i="1"/>
  <c r="BQ819" i="1"/>
  <c r="BT819" i="1"/>
  <c r="BW819" i="1"/>
  <c r="BZ819" i="1"/>
  <c r="CC819" i="1"/>
  <c r="CF819" i="1"/>
  <c r="CI819" i="1"/>
  <c r="CL819" i="1"/>
  <c r="CO819" i="1"/>
  <c r="CR819" i="1"/>
  <c r="CU819" i="1"/>
  <c r="CX819" i="1"/>
  <c r="DA819" i="1"/>
  <c r="DD819" i="1"/>
  <c r="DJ819" i="1"/>
  <c r="DM819" i="1"/>
  <c r="DP819" i="1"/>
  <c r="DS819" i="1"/>
  <c r="DV819" i="1"/>
  <c r="DY819" i="1"/>
  <c r="EB819" i="1"/>
  <c r="EH819" i="1"/>
  <c r="EK819" i="1"/>
  <c r="I1038" i="1"/>
  <c r="L1038" i="1"/>
  <c r="O1038" i="1"/>
  <c r="R1038" i="1"/>
  <c r="U1038" i="1"/>
  <c r="X1038" i="1"/>
  <c r="AA1038" i="1"/>
  <c r="AD1038" i="1"/>
  <c r="AG1038" i="1"/>
  <c r="AJ1038" i="1"/>
  <c r="AM1038" i="1"/>
  <c r="AP1038" i="1"/>
  <c r="AS1038" i="1"/>
  <c r="AV1038" i="1"/>
  <c r="AY1038" i="1"/>
  <c r="BB1038" i="1"/>
  <c r="BE1038" i="1"/>
  <c r="BH1038" i="1"/>
  <c r="BK1038" i="1"/>
  <c r="BN1038" i="1"/>
  <c r="BT1038" i="1"/>
  <c r="BW1038" i="1"/>
  <c r="BZ1038" i="1"/>
  <c r="CC1038" i="1"/>
  <c r="CF1038" i="1"/>
  <c r="CI1038" i="1"/>
  <c r="CL1038" i="1"/>
  <c r="CO1038" i="1"/>
  <c r="CR1038" i="1"/>
  <c r="CU1038" i="1"/>
  <c r="CX1038" i="1"/>
  <c r="DA1038" i="1"/>
  <c r="DD1038" i="1"/>
  <c r="DJ1038" i="1"/>
  <c r="DM1038" i="1"/>
  <c r="DP1038" i="1"/>
  <c r="DS1038" i="1"/>
  <c r="DV1038" i="1"/>
  <c r="DY1038" i="1"/>
  <c r="EB1038" i="1"/>
  <c r="EH1038" i="1"/>
  <c r="EK1038" i="1"/>
  <c r="I1036" i="1"/>
  <c r="L1036" i="1"/>
  <c r="O1036" i="1"/>
  <c r="R1036" i="1"/>
  <c r="U1036" i="1"/>
  <c r="X1036" i="1"/>
  <c r="AA1036" i="1"/>
  <c r="AD1036" i="1"/>
  <c r="AG1036" i="1"/>
  <c r="AJ1036" i="1"/>
  <c r="AM1036" i="1"/>
  <c r="AP1036" i="1"/>
  <c r="AS1036" i="1"/>
  <c r="AV1036" i="1"/>
  <c r="AY1036" i="1"/>
  <c r="BB1036" i="1"/>
  <c r="BE1036" i="1"/>
  <c r="BH1036" i="1"/>
  <c r="BK1036" i="1"/>
  <c r="BN1036" i="1"/>
  <c r="BQ1036" i="1"/>
  <c r="BT1036" i="1"/>
  <c r="BW1036" i="1"/>
  <c r="BZ1036" i="1"/>
  <c r="CC1036" i="1"/>
  <c r="CF1036" i="1"/>
  <c r="CI1036" i="1"/>
  <c r="CL1036" i="1"/>
  <c r="CO1036" i="1"/>
  <c r="CR1036" i="1"/>
  <c r="CU1036" i="1"/>
  <c r="CX1036" i="1"/>
  <c r="DA1036" i="1"/>
  <c r="DD1036" i="1"/>
  <c r="DG1036" i="1"/>
  <c r="DJ1036" i="1"/>
  <c r="DM1036" i="1"/>
  <c r="DP1036" i="1"/>
  <c r="DS1036" i="1"/>
  <c r="DV1036" i="1"/>
  <c r="DY1036" i="1"/>
  <c r="EB1036" i="1"/>
  <c r="EH1036" i="1"/>
  <c r="EK1036" i="1"/>
  <c r="I1469" i="1"/>
  <c r="L1469" i="1"/>
  <c r="O1469" i="1"/>
  <c r="R1469" i="1"/>
  <c r="U1469" i="1"/>
  <c r="X1469" i="1"/>
  <c r="AA1469" i="1"/>
  <c r="AD1469" i="1"/>
  <c r="AG1469" i="1"/>
  <c r="AJ1469" i="1"/>
  <c r="AM1469" i="1"/>
  <c r="AP1469" i="1"/>
  <c r="AS1469" i="1"/>
  <c r="AV1469" i="1"/>
  <c r="AY1469" i="1"/>
  <c r="BB1469" i="1"/>
  <c r="BE1469" i="1"/>
  <c r="BH1469" i="1"/>
  <c r="BK1469" i="1"/>
  <c r="BN1469" i="1"/>
  <c r="BQ1469" i="1"/>
  <c r="BT1469" i="1"/>
  <c r="BW1469" i="1"/>
  <c r="BZ1469" i="1"/>
  <c r="CC1469" i="1"/>
  <c r="CF1469" i="1"/>
  <c r="CI1469" i="1"/>
  <c r="CL1469" i="1"/>
  <c r="CO1469" i="1"/>
  <c r="CR1469" i="1"/>
  <c r="CU1469" i="1"/>
  <c r="CX1469" i="1"/>
  <c r="DA1469" i="1"/>
  <c r="DD1469" i="1"/>
  <c r="DJ1469" i="1"/>
  <c r="DM1469" i="1"/>
  <c r="DP1469" i="1"/>
  <c r="DS1469" i="1"/>
  <c r="DV1469" i="1"/>
  <c r="DY1469" i="1"/>
  <c r="EB1469" i="1"/>
  <c r="EH1469" i="1"/>
  <c r="EK1469" i="1"/>
  <c r="I960" i="1"/>
  <c r="L960" i="1"/>
  <c r="O960" i="1"/>
  <c r="R960" i="1"/>
  <c r="U960" i="1"/>
  <c r="X960" i="1"/>
  <c r="AA960" i="1"/>
  <c r="AD960" i="1"/>
  <c r="AG960" i="1"/>
  <c r="AJ960" i="1"/>
  <c r="AM960" i="1"/>
  <c r="AP960" i="1"/>
  <c r="AS960" i="1"/>
  <c r="AV960" i="1"/>
  <c r="AY960" i="1"/>
  <c r="BB960" i="1"/>
  <c r="BE960" i="1"/>
  <c r="BH960" i="1"/>
  <c r="BK960" i="1"/>
  <c r="BN960" i="1"/>
  <c r="BQ960" i="1"/>
  <c r="BT960" i="1"/>
  <c r="BW960" i="1"/>
  <c r="BZ960" i="1"/>
  <c r="CC960" i="1"/>
  <c r="CF960" i="1"/>
  <c r="CI960" i="1"/>
  <c r="CL960" i="1"/>
  <c r="CO960" i="1"/>
  <c r="CR960" i="1"/>
  <c r="CU960" i="1"/>
  <c r="CX960" i="1"/>
  <c r="DA960" i="1"/>
  <c r="DD960" i="1"/>
  <c r="DJ960" i="1"/>
  <c r="DM960" i="1"/>
  <c r="DP960" i="1"/>
  <c r="DS960" i="1"/>
  <c r="DV960" i="1"/>
  <c r="DY960" i="1"/>
  <c r="EB960" i="1"/>
  <c r="EH960" i="1"/>
  <c r="EK960" i="1"/>
  <c r="I1470" i="1"/>
  <c r="L1470" i="1"/>
  <c r="O1470" i="1"/>
  <c r="R1470" i="1"/>
  <c r="U1470" i="1"/>
  <c r="X1470" i="1"/>
  <c r="AA1470" i="1"/>
  <c r="AD1470" i="1"/>
  <c r="AG1470" i="1"/>
  <c r="AJ1470" i="1"/>
  <c r="AM1470" i="1"/>
  <c r="AP1470" i="1"/>
  <c r="AS1470" i="1"/>
  <c r="AV1470" i="1"/>
  <c r="AY1470" i="1"/>
  <c r="BB1470" i="1"/>
  <c r="BE1470" i="1"/>
  <c r="BH1470" i="1"/>
  <c r="BK1470" i="1"/>
  <c r="BN1470" i="1"/>
  <c r="BQ1470" i="1"/>
  <c r="BT1470" i="1"/>
  <c r="BW1470" i="1"/>
  <c r="BZ1470" i="1"/>
  <c r="CC1470" i="1"/>
  <c r="CF1470" i="1"/>
  <c r="CI1470" i="1"/>
  <c r="CL1470" i="1"/>
  <c r="CO1470" i="1"/>
  <c r="CR1470" i="1"/>
  <c r="CU1470" i="1"/>
  <c r="CX1470" i="1"/>
  <c r="DA1470" i="1"/>
  <c r="DD1470" i="1"/>
  <c r="DJ1470" i="1"/>
  <c r="DM1470" i="1"/>
  <c r="DP1470" i="1"/>
  <c r="DS1470" i="1"/>
  <c r="DV1470" i="1"/>
  <c r="DY1470" i="1"/>
  <c r="EB1470" i="1"/>
  <c r="EH1470" i="1"/>
  <c r="EK1470" i="1"/>
  <c r="I1385" i="1"/>
  <c r="L1385" i="1"/>
  <c r="O1385" i="1"/>
  <c r="R1385" i="1"/>
  <c r="U1385" i="1"/>
  <c r="X1385" i="1"/>
  <c r="AA1385" i="1"/>
  <c r="AD1385" i="1"/>
  <c r="AG1385" i="1"/>
  <c r="AJ1385" i="1"/>
  <c r="AM1385" i="1"/>
  <c r="AP1385" i="1"/>
  <c r="AS1385" i="1"/>
  <c r="AV1385" i="1"/>
  <c r="AY1385" i="1"/>
  <c r="BB1385" i="1"/>
  <c r="BE1385" i="1"/>
  <c r="BH1385" i="1"/>
  <c r="BK1385" i="1"/>
  <c r="BN1385" i="1"/>
  <c r="BQ1385" i="1"/>
  <c r="BT1385" i="1"/>
  <c r="BW1385" i="1"/>
  <c r="BZ1385" i="1"/>
  <c r="CC1385" i="1"/>
  <c r="CF1385" i="1"/>
  <c r="CI1385" i="1"/>
  <c r="CL1385" i="1"/>
  <c r="CO1385" i="1"/>
  <c r="CR1385" i="1"/>
  <c r="CU1385" i="1"/>
  <c r="CX1385" i="1"/>
  <c r="DA1385" i="1"/>
  <c r="DD1385" i="1"/>
  <c r="DJ1385" i="1"/>
  <c r="DM1385" i="1"/>
  <c r="DP1385" i="1"/>
  <c r="DS1385" i="1"/>
  <c r="DV1385" i="1"/>
  <c r="DY1385" i="1"/>
  <c r="EB1385" i="1"/>
  <c r="EH1385" i="1"/>
  <c r="EK1385" i="1"/>
  <c r="I1471" i="1"/>
  <c r="L1471" i="1"/>
  <c r="O1471" i="1"/>
  <c r="R1471" i="1"/>
  <c r="U1471" i="1"/>
  <c r="X1471" i="1"/>
  <c r="AA1471" i="1"/>
  <c r="AD1471" i="1"/>
  <c r="AG1471" i="1"/>
  <c r="AJ1471" i="1"/>
  <c r="AM1471" i="1"/>
  <c r="AP1471" i="1"/>
  <c r="AS1471" i="1"/>
  <c r="AV1471" i="1"/>
  <c r="AY1471" i="1"/>
  <c r="BB1471" i="1"/>
  <c r="BE1471" i="1"/>
  <c r="BH1471" i="1"/>
  <c r="BK1471" i="1"/>
  <c r="BN1471" i="1"/>
  <c r="BQ1471" i="1"/>
  <c r="BT1471" i="1"/>
  <c r="BW1471" i="1"/>
  <c r="BZ1471" i="1"/>
  <c r="CC1471" i="1"/>
  <c r="CF1471" i="1"/>
  <c r="CI1471" i="1"/>
  <c r="CL1471" i="1"/>
  <c r="CO1471" i="1"/>
  <c r="CR1471" i="1"/>
  <c r="CU1471" i="1"/>
  <c r="CX1471" i="1"/>
  <c r="DA1471" i="1"/>
  <c r="DD1471" i="1"/>
  <c r="DJ1471" i="1"/>
  <c r="DM1471" i="1"/>
  <c r="DP1471" i="1"/>
  <c r="DS1471" i="1"/>
  <c r="DV1471" i="1"/>
  <c r="DY1471" i="1"/>
  <c r="EB1471" i="1"/>
  <c r="EH1471" i="1"/>
  <c r="EK1471" i="1"/>
  <c r="I1472" i="1"/>
  <c r="L1472" i="1"/>
  <c r="O1472" i="1"/>
  <c r="R1472" i="1"/>
  <c r="U1472" i="1"/>
  <c r="X1472" i="1"/>
  <c r="AA1472" i="1"/>
  <c r="AD1472" i="1"/>
  <c r="AG1472" i="1"/>
  <c r="AJ1472" i="1"/>
  <c r="AM1472" i="1"/>
  <c r="AP1472" i="1"/>
  <c r="AS1472" i="1"/>
  <c r="AV1472" i="1"/>
  <c r="AY1472" i="1"/>
  <c r="BB1472" i="1"/>
  <c r="BE1472" i="1"/>
  <c r="BH1472" i="1"/>
  <c r="BK1472" i="1"/>
  <c r="BN1472" i="1"/>
  <c r="BQ1472" i="1"/>
  <c r="BT1472" i="1"/>
  <c r="BW1472" i="1"/>
  <c r="BZ1472" i="1"/>
  <c r="CC1472" i="1"/>
  <c r="CF1472" i="1"/>
  <c r="CI1472" i="1"/>
  <c r="CL1472" i="1"/>
  <c r="CO1472" i="1"/>
  <c r="CR1472" i="1"/>
  <c r="CU1472" i="1"/>
  <c r="CX1472" i="1"/>
  <c r="DA1472" i="1"/>
  <c r="DD1472" i="1"/>
  <c r="DJ1472" i="1"/>
  <c r="DM1472" i="1"/>
  <c r="DP1472" i="1"/>
  <c r="DS1472" i="1"/>
  <c r="DV1472" i="1"/>
  <c r="DY1472" i="1"/>
  <c r="EB1472" i="1"/>
  <c r="EH1472" i="1"/>
  <c r="EK1472" i="1"/>
  <c r="I1047" i="1"/>
  <c r="L1047" i="1"/>
  <c r="O1047" i="1"/>
  <c r="R1047" i="1"/>
  <c r="U1047" i="1"/>
  <c r="X1047" i="1"/>
  <c r="AA1047" i="1"/>
  <c r="AD1047" i="1"/>
  <c r="AG1047" i="1"/>
  <c r="AJ1047" i="1"/>
  <c r="AM1047" i="1"/>
  <c r="AP1047" i="1"/>
  <c r="AS1047" i="1"/>
  <c r="AV1047" i="1"/>
  <c r="AY1047" i="1"/>
  <c r="BB1047" i="1"/>
  <c r="BE1047" i="1"/>
  <c r="BH1047" i="1"/>
  <c r="BK1047" i="1"/>
  <c r="BN1047" i="1"/>
  <c r="BQ1047" i="1"/>
  <c r="CC1047" i="1"/>
  <c r="CF1047" i="1"/>
  <c r="CI1047" i="1"/>
  <c r="CL1047" i="1"/>
  <c r="CO1047" i="1"/>
  <c r="CR1047" i="1"/>
  <c r="CU1047" i="1"/>
  <c r="CX1047" i="1"/>
  <c r="DA1047" i="1"/>
  <c r="DD1047" i="1"/>
  <c r="DJ1047" i="1"/>
  <c r="DM1047" i="1"/>
  <c r="DP1047" i="1"/>
  <c r="DS1047" i="1"/>
  <c r="DV1047" i="1"/>
  <c r="DY1047" i="1"/>
  <c r="EB1047" i="1"/>
  <c r="EH1047" i="1"/>
  <c r="EK1047" i="1"/>
  <c r="I956" i="1"/>
  <c r="L956" i="1"/>
  <c r="O956" i="1"/>
  <c r="R956" i="1"/>
  <c r="U956" i="1"/>
  <c r="X956" i="1"/>
  <c r="AA956" i="1"/>
  <c r="AD956" i="1"/>
  <c r="AG956" i="1"/>
  <c r="AJ956" i="1"/>
  <c r="AM956" i="1"/>
  <c r="AP956" i="1"/>
  <c r="AS956" i="1"/>
  <c r="AV956" i="1"/>
  <c r="AY956" i="1"/>
  <c r="BB956" i="1"/>
  <c r="BE956" i="1"/>
  <c r="BH956" i="1"/>
  <c r="BK956" i="1"/>
  <c r="BN956" i="1"/>
  <c r="CC956" i="1"/>
  <c r="CF956" i="1"/>
  <c r="CI956" i="1"/>
  <c r="CL956" i="1"/>
  <c r="CO956" i="1"/>
  <c r="CR956" i="1"/>
  <c r="CU956" i="1"/>
  <c r="CX956" i="1"/>
  <c r="DA956" i="1"/>
  <c r="DD956" i="1"/>
  <c r="DJ956" i="1"/>
  <c r="DM956" i="1"/>
  <c r="DP956" i="1"/>
  <c r="DS956" i="1"/>
  <c r="DV956" i="1"/>
  <c r="DY956" i="1"/>
  <c r="EB956" i="1"/>
  <c r="EH956" i="1"/>
  <c r="EK956" i="1"/>
  <c r="I1473" i="1"/>
  <c r="L1473" i="1"/>
  <c r="O1473" i="1"/>
  <c r="R1473" i="1"/>
  <c r="U1473" i="1"/>
  <c r="X1473" i="1"/>
  <c r="AA1473" i="1"/>
  <c r="AD1473" i="1"/>
  <c r="AG1473" i="1"/>
  <c r="AJ1473" i="1"/>
  <c r="AM1473" i="1"/>
  <c r="AP1473" i="1"/>
  <c r="AS1473" i="1"/>
  <c r="AV1473" i="1"/>
  <c r="AY1473" i="1"/>
  <c r="BB1473" i="1"/>
  <c r="BE1473" i="1"/>
  <c r="BH1473" i="1"/>
  <c r="BK1473" i="1"/>
  <c r="BN1473" i="1"/>
  <c r="BQ1473" i="1"/>
  <c r="BT1473" i="1"/>
  <c r="BW1473" i="1"/>
  <c r="BZ1473" i="1"/>
  <c r="CC1473" i="1"/>
  <c r="CF1473" i="1"/>
  <c r="CI1473" i="1"/>
  <c r="CL1473" i="1"/>
  <c r="CO1473" i="1"/>
  <c r="CR1473" i="1"/>
  <c r="CU1473" i="1"/>
  <c r="CX1473" i="1"/>
  <c r="DA1473" i="1"/>
  <c r="DD1473" i="1"/>
  <c r="DJ1473" i="1"/>
  <c r="DM1473" i="1"/>
  <c r="DP1473" i="1"/>
  <c r="DS1473" i="1"/>
  <c r="DV1473" i="1"/>
  <c r="DY1473" i="1"/>
  <c r="EB1473" i="1"/>
  <c r="EH1473" i="1"/>
  <c r="EK1473" i="1"/>
  <c r="I1474" i="1"/>
  <c r="L1474" i="1"/>
  <c r="O1474" i="1"/>
  <c r="R1474" i="1"/>
  <c r="U1474" i="1"/>
  <c r="X1474" i="1"/>
  <c r="AA1474" i="1"/>
  <c r="AD1474" i="1"/>
  <c r="AG1474" i="1"/>
  <c r="AJ1474" i="1"/>
  <c r="AM1474" i="1"/>
  <c r="AP1474" i="1"/>
  <c r="AS1474" i="1"/>
  <c r="AV1474" i="1"/>
  <c r="AY1474" i="1"/>
  <c r="BB1474" i="1"/>
  <c r="BE1474" i="1"/>
  <c r="BH1474" i="1"/>
  <c r="BK1474" i="1"/>
  <c r="BN1474" i="1"/>
  <c r="BQ1474" i="1"/>
  <c r="BT1474" i="1"/>
  <c r="BW1474" i="1"/>
  <c r="BZ1474" i="1"/>
  <c r="CC1474" i="1"/>
  <c r="CF1474" i="1"/>
  <c r="CI1474" i="1"/>
  <c r="CL1474" i="1"/>
  <c r="CO1474" i="1"/>
  <c r="CR1474" i="1"/>
  <c r="CU1474" i="1"/>
  <c r="CX1474" i="1"/>
  <c r="DA1474" i="1"/>
  <c r="DD1474" i="1"/>
  <c r="DJ1474" i="1"/>
  <c r="DM1474" i="1"/>
  <c r="DP1474" i="1"/>
  <c r="DS1474" i="1"/>
  <c r="DV1474" i="1"/>
  <c r="DY1474" i="1"/>
  <c r="EB1474" i="1"/>
  <c r="EH1474" i="1"/>
  <c r="EK1474" i="1"/>
  <c r="I1143" i="1"/>
  <c r="L1143" i="1"/>
  <c r="O1143" i="1"/>
  <c r="R1143" i="1"/>
  <c r="U1143" i="1"/>
  <c r="X1143" i="1"/>
  <c r="AA1143" i="1"/>
  <c r="AD1143" i="1"/>
  <c r="AG1143" i="1"/>
  <c r="AJ1143" i="1"/>
  <c r="AM1143" i="1"/>
  <c r="AP1143" i="1"/>
  <c r="AS1143" i="1"/>
  <c r="AV1143" i="1"/>
  <c r="AY1143" i="1"/>
  <c r="BB1143" i="1"/>
  <c r="BE1143" i="1"/>
  <c r="BH1143" i="1"/>
  <c r="BK1143" i="1"/>
  <c r="BN1143" i="1"/>
  <c r="BQ1143" i="1"/>
  <c r="CC1143" i="1"/>
  <c r="CF1143" i="1"/>
  <c r="CI1143" i="1"/>
  <c r="CL1143" i="1"/>
  <c r="CO1143" i="1"/>
  <c r="CR1143" i="1"/>
  <c r="CU1143" i="1"/>
  <c r="CX1143" i="1"/>
  <c r="DA1143" i="1"/>
  <c r="DD1143" i="1"/>
  <c r="DJ1143" i="1"/>
  <c r="DM1143" i="1"/>
  <c r="DP1143" i="1"/>
  <c r="DS1143" i="1"/>
  <c r="DV1143" i="1"/>
  <c r="DY1143" i="1"/>
  <c r="EB1143" i="1"/>
  <c r="EH1143" i="1"/>
  <c r="EK1143" i="1"/>
  <c r="I1475" i="1"/>
  <c r="L1475" i="1"/>
  <c r="O1475" i="1"/>
  <c r="R1475" i="1"/>
  <c r="U1475" i="1"/>
  <c r="X1475" i="1"/>
  <c r="AA1475" i="1"/>
  <c r="AD1475" i="1"/>
  <c r="AG1475" i="1"/>
  <c r="AJ1475" i="1"/>
  <c r="AM1475" i="1"/>
  <c r="AP1475" i="1"/>
  <c r="AS1475" i="1"/>
  <c r="AV1475" i="1"/>
  <c r="AY1475" i="1"/>
  <c r="BB1475" i="1"/>
  <c r="BE1475" i="1"/>
  <c r="BH1475" i="1"/>
  <c r="BK1475" i="1"/>
  <c r="BN1475" i="1"/>
  <c r="BQ1475" i="1"/>
  <c r="BT1475" i="1"/>
  <c r="BW1475" i="1"/>
  <c r="BZ1475" i="1"/>
  <c r="CC1475" i="1"/>
  <c r="CF1475" i="1"/>
  <c r="CI1475" i="1"/>
  <c r="CL1475" i="1"/>
  <c r="CO1475" i="1"/>
  <c r="CR1475" i="1"/>
  <c r="CU1475" i="1"/>
  <c r="CX1475" i="1"/>
  <c r="DA1475" i="1"/>
  <c r="DD1475" i="1"/>
  <c r="DJ1475" i="1"/>
  <c r="DM1475" i="1"/>
  <c r="DP1475" i="1"/>
  <c r="DS1475" i="1"/>
  <c r="DV1475" i="1"/>
  <c r="DY1475" i="1"/>
  <c r="EB1475" i="1"/>
  <c r="EH1475" i="1"/>
  <c r="EK1475" i="1"/>
  <c r="I1386" i="1"/>
  <c r="L1386" i="1"/>
  <c r="O1386" i="1"/>
  <c r="R1386" i="1"/>
  <c r="U1386" i="1"/>
  <c r="X1386" i="1"/>
  <c r="AA1386" i="1"/>
  <c r="AD1386" i="1"/>
  <c r="AG1386" i="1"/>
  <c r="AJ1386" i="1"/>
  <c r="AM1386" i="1"/>
  <c r="AP1386" i="1"/>
  <c r="AS1386" i="1"/>
  <c r="AV1386" i="1"/>
  <c r="AY1386" i="1"/>
  <c r="BB1386" i="1"/>
  <c r="BE1386" i="1"/>
  <c r="BH1386" i="1"/>
  <c r="BK1386" i="1"/>
  <c r="BN1386" i="1"/>
  <c r="BQ1386" i="1"/>
  <c r="BT1386" i="1"/>
  <c r="BW1386" i="1"/>
  <c r="BZ1386" i="1"/>
  <c r="CC1386" i="1"/>
  <c r="CF1386" i="1"/>
  <c r="CI1386" i="1"/>
  <c r="CL1386" i="1"/>
  <c r="CO1386" i="1"/>
  <c r="CR1386" i="1"/>
  <c r="CU1386" i="1"/>
  <c r="CX1386" i="1"/>
  <c r="DA1386" i="1"/>
  <c r="DD1386" i="1"/>
  <c r="DJ1386" i="1"/>
  <c r="DM1386" i="1"/>
  <c r="DP1386" i="1"/>
  <c r="DS1386" i="1"/>
  <c r="DV1386" i="1"/>
  <c r="DY1386" i="1"/>
  <c r="EB1386" i="1"/>
  <c r="EH1386" i="1"/>
  <c r="EK1386" i="1"/>
  <c r="I1476" i="1"/>
  <c r="L1476" i="1"/>
  <c r="O1476" i="1"/>
  <c r="R1476" i="1"/>
  <c r="U1476" i="1"/>
  <c r="X1476" i="1"/>
  <c r="AA1476" i="1"/>
  <c r="AD1476" i="1"/>
  <c r="AG1476" i="1"/>
  <c r="AJ1476" i="1"/>
  <c r="AM1476" i="1"/>
  <c r="AP1476" i="1"/>
  <c r="AS1476" i="1"/>
  <c r="AV1476" i="1"/>
  <c r="AY1476" i="1"/>
  <c r="BB1476" i="1"/>
  <c r="BE1476" i="1"/>
  <c r="BK1476" i="1"/>
  <c r="BN1476" i="1"/>
  <c r="BQ1476" i="1"/>
  <c r="CC1476" i="1"/>
  <c r="CF1476" i="1"/>
  <c r="CI1476" i="1"/>
  <c r="CL1476" i="1"/>
  <c r="CO1476" i="1"/>
  <c r="CR1476" i="1"/>
  <c r="CU1476" i="1"/>
  <c r="CX1476" i="1"/>
  <c r="DA1476" i="1"/>
  <c r="DD1476" i="1"/>
  <c r="DJ1476" i="1"/>
  <c r="DM1476" i="1"/>
  <c r="DP1476" i="1"/>
  <c r="DS1476" i="1"/>
  <c r="DV1476" i="1"/>
  <c r="DY1476" i="1"/>
  <c r="EB1476" i="1"/>
  <c r="EH1476" i="1"/>
  <c r="EK1476" i="1"/>
  <c r="I1387" i="1"/>
  <c r="U1387" i="1"/>
  <c r="X1387" i="1"/>
  <c r="AA1387" i="1"/>
  <c r="AD1387" i="1"/>
  <c r="AG1387" i="1"/>
  <c r="AJ1387" i="1"/>
  <c r="AM1387" i="1"/>
  <c r="AP1387" i="1"/>
  <c r="AS1387" i="1"/>
  <c r="AV1387" i="1"/>
  <c r="AY1387" i="1"/>
  <c r="BB1387" i="1"/>
  <c r="BE1387" i="1"/>
  <c r="BH1387" i="1"/>
  <c r="BK1387" i="1"/>
  <c r="BN1387" i="1"/>
  <c r="BQ1387" i="1"/>
  <c r="BT1387" i="1"/>
  <c r="BW1387" i="1"/>
  <c r="BZ1387" i="1"/>
  <c r="CC1387" i="1"/>
  <c r="CF1387" i="1"/>
  <c r="CI1387" i="1"/>
  <c r="CL1387" i="1"/>
  <c r="CO1387" i="1"/>
  <c r="CR1387" i="1"/>
  <c r="CU1387" i="1"/>
  <c r="CX1387" i="1"/>
  <c r="DA1387" i="1"/>
  <c r="DD1387" i="1"/>
  <c r="DJ1387" i="1"/>
  <c r="DM1387" i="1"/>
  <c r="DP1387" i="1"/>
  <c r="DS1387" i="1"/>
  <c r="DV1387" i="1"/>
  <c r="DY1387" i="1"/>
  <c r="EB1387" i="1"/>
  <c r="EH1387" i="1"/>
  <c r="EK1387" i="1"/>
  <c r="I1477" i="1"/>
  <c r="L1477" i="1"/>
  <c r="O1477" i="1"/>
  <c r="R1477" i="1"/>
  <c r="U1477" i="1"/>
  <c r="X1477" i="1"/>
  <c r="AA1477" i="1"/>
  <c r="AD1477" i="1"/>
  <c r="AG1477" i="1"/>
  <c r="AJ1477" i="1"/>
  <c r="AM1477" i="1"/>
  <c r="AP1477" i="1"/>
  <c r="AS1477" i="1"/>
  <c r="AV1477" i="1"/>
  <c r="AY1477" i="1"/>
  <c r="BB1477" i="1"/>
  <c r="BE1477" i="1"/>
  <c r="BH1477" i="1"/>
  <c r="BK1477" i="1"/>
  <c r="BN1477" i="1"/>
  <c r="BQ1477" i="1"/>
  <c r="BT1477" i="1"/>
  <c r="BW1477" i="1"/>
  <c r="BZ1477" i="1"/>
  <c r="CC1477" i="1"/>
  <c r="CF1477" i="1"/>
  <c r="CI1477" i="1"/>
  <c r="CL1477" i="1"/>
  <c r="CO1477" i="1"/>
  <c r="CR1477" i="1"/>
  <c r="CU1477" i="1"/>
  <c r="CX1477" i="1"/>
  <c r="DA1477" i="1"/>
  <c r="DD1477" i="1"/>
  <c r="DJ1477" i="1"/>
  <c r="DM1477" i="1"/>
  <c r="DP1477" i="1"/>
  <c r="DS1477" i="1"/>
  <c r="DV1477" i="1"/>
  <c r="DY1477" i="1"/>
  <c r="EB1477" i="1"/>
  <c r="EH1477" i="1"/>
  <c r="EK1477" i="1"/>
  <c r="I1260" i="1"/>
  <c r="L1260" i="1"/>
  <c r="O1260" i="1"/>
  <c r="R1260" i="1"/>
  <c r="U1260" i="1"/>
  <c r="X1260" i="1"/>
  <c r="AA1260" i="1"/>
  <c r="AD1260" i="1"/>
  <c r="AG1260" i="1"/>
  <c r="AJ1260" i="1"/>
  <c r="AM1260" i="1"/>
  <c r="AP1260" i="1"/>
  <c r="AS1260" i="1"/>
  <c r="AV1260" i="1"/>
  <c r="AY1260" i="1"/>
  <c r="BB1260" i="1"/>
  <c r="BE1260" i="1"/>
  <c r="BH1260" i="1"/>
  <c r="BK1260" i="1"/>
  <c r="BN1260" i="1"/>
  <c r="BQ1260" i="1"/>
  <c r="BT1260" i="1"/>
  <c r="BW1260" i="1"/>
  <c r="BZ1260" i="1"/>
  <c r="CC1260" i="1"/>
  <c r="CF1260" i="1"/>
  <c r="CI1260" i="1"/>
  <c r="CL1260" i="1"/>
  <c r="CO1260" i="1"/>
  <c r="CR1260" i="1"/>
  <c r="CU1260" i="1"/>
  <c r="CX1260" i="1"/>
  <c r="DA1260" i="1"/>
  <c r="DD1260" i="1"/>
  <c r="DJ1260" i="1"/>
  <c r="DM1260" i="1"/>
  <c r="DP1260" i="1"/>
  <c r="DS1260" i="1"/>
  <c r="DV1260" i="1"/>
  <c r="DY1260" i="1"/>
  <c r="EB1260" i="1"/>
  <c r="EH1260" i="1"/>
  <c r="EK1260" i="1"/>
  <c r="I1388" i="1"/>
  <c r="L1388" i="1"/>
  <c r="O1388" i="1"/>
  <c r="R1388" i="1"/>
  <c r="U1388" i="1"/>
  <c r="X1388" i="1"/>
  <c r="AA1388" i="1"/>
  <c r="AD1388" i="1"/>
  <c r="AG1388" i="1"/>
  <c r="AJ1388" i="1"/>
  <c r="AM1388" i="1"/>
  <c r="AP1388" i="1"/>
  <c r="AS1388" i="1"/>
  <c r="AV1388" i="1"/>
  <c r="AY1388" i="1"/>
  <c r="BB1388" i="1"/>
  <c r="BE1388" i="1"/>
  <c r="BH1388" i="1"/>
  <c r="BK1388" i="1"/>
  <c r="BN1388" i="1"/>
  <c r="BQ1388" i="1"/>
  <c r="BT1388" i="1"/>
  <c r="BW1388" i="1"/>
  <c r="BZ1388" i="1"/>
  <c r="CC1388" i="1"/>
  <c r="CF1388" i="1"/>
  <c r="CI1388" i="1"/>
  <c r="CL1388" i="1"/>
  <c r="CO1388" i="1"/>
  <c r="CR1388" i="1"/>
  <c r="CU1388" i="1"/>
  <c r="CX1388" i="1"/>
  <c r="DA1388" i="1"/>
  <c r="DD1388" i="1"/>
  <c r="DJ1388" i="1"/>
  <c r="DM1388" i="1"/>
  <c r="DP1388" i="1"/>
  <c r="DS1388" i="1"/>
  <c r="DV1388" i="1"/>
  <c r="DY1388" i="1"/>
  <c r="EB1388" i="1"/>
  <c r="EH1388" i="1"/>
  <c r="EK1388" i="1"/>
  <c r="I1347" i="1"/>
  <c r="L1347" i="1"/>
  <c r="O1347" i="1"/>
  <c r="R1347" i="1"/>
  <c r="U1347" i="1"/>
  <c r="X1347" i="1"/>
  <c r="AA1347" i="1"/>
  <c r="AD1347" i="1"/>
  <c r="AG1347" i="1"/>
  <c r="AJ1347" i="1"/>
  <c r="AM1347" i="1"/>
  <c r="AP1347" i="1"/>
  <c r="AS1347" i="1"/>
  <c r="AV1347" i="1"/>
  <c r="AY1347" i="1"/>
  <c r="BB1347" i="1"/>
  <c r="BE1347" i="1"/>
  <c r="BH1347" i="1"/>
  <c r="BK1347" i="1"/>
  <c r="BN1347" i="1"/>
  <c r="BQ1347" i="1"/>
  <c r="BT1347" i="1"/>
  <c r="BW1347" i="1"/>
  <c r="BZ1347" i="1"/>
  <c r="CC1347" i="1"/>
  <c r="CF1347" i="1"/>
  <c r="CI1347" i="1"/>
  <c r="CL1347" i="1"/>
  <c r="CO1347" i="1"/>
  <c r="CR1347" i="1"/>
  <c r="CU1347" i="1"/>
  <c r="CX1347" i="1"/>
  <c r="DA1347" i="1"/>
  <c r="DD1347" i="1"/>
  <c r="DJ1347" i="1"/>
  <c r="DM1347" i="1"/>
  <c r="DP1347" i="1"/>
  <c r="DS1347" i="1"/>
  <c r="DV1347" i="1"/>
  <c r="DY1347" i="1"/>
  <c r="EB1347" i="1"/>
  <c r="EH1347" i="1"/>
  <c r="EK1347" i="1"/>
  <c r="I1216" i="1"/>
  <c r="L1216" i="1"/>
  <c r="O1216" i="1"/>
  <c r="R1216" i="1"/>
  <c r="U1216" i="1"/>
  <c r="X1216" i="1"/>
  <c r="AA1216" i="1"/>
  <c r="AD1216" i="1"/>
  <c r="AG1216" i="1"/>
  <c r="AJ1216" i="1"/>
  <c r="AM1216" i="1"/>
  <c r="AP1216" i="1"/>
  <c r="AS1216" i="1"/>
  <c r="AV1216" i="1"/>
  <c r="AY1216" i="1"/>
  <c r="BB1216" i="1"/>
  <c r="BE1216" i="1"/>
  <c r="BH1216" i="1"/>
  <c r="BK1216" i="1"/>
  <c r="BN1216" i="1"/>
  <c r="BQ1216" i="1"/>
  <c r="BT1216" i="1"/>
  <c r="BW1216" i="1"/>
  <c r="BZ1216" i="1"/>
  <c r="CC1216" i="1"/>
  <c r="CF1216" i="1"/>
  <c r="CI1216" i="1"/>
  <c r="CL1216" i="1"/>
  <c r="CO1216" i="1"/>
  <c r="CR1216" i="1"/>
  <c r="CU1216" i="1"/>
  <c r="CX1216" i="1"/>
  <c r="DA1216" i="1"/>
  <c r="DD1216" i="1"/>
  <c r="DJ1216" i="1"/>
  <c r="DM1216" i="1"/>
  <c r="DP1216" i="1"/>
  <c r="DS1216" i="1"/>
  <c r="DV1216" i="1"/>
  <c r="DY1216" i="1"/>
  <c r="EB1216" i="1"/>
  <c r="EH1216" i="1"/>
  <c r="EK1216" i="1"/>
  <c r="I1345" i="1"/>
  <c r="L1345" i="1"/>
  <c r="O1345" i="1"/>
  <c r="R1345" i="1"/>
  <c r="U1345" i="1"/>
  <c r="X1345" i="1"/>
  <c r="AA1345" i="1"/>
  <c r="AD1345" i="1"/>
  <c r="AG1345" i="1"/>
  <c r="AJ1345" i="1"/>
  <c r="AM1345" i="1"/>
  <c r="AP1345" i="1"/>
  <c r="AS1345" i="1"/>
  <c r="AV1345" i="1"/>
  <c r="AY1345" i="1"/>
  <c r="BB1345" i="1"/>
  <c r="BE1345" i="1"/>
  <c r="BH1345" i="1"/>
  <c r="BK1345" i="1"/>
  <c r="BN1345" i="1"/>
  <c r="BQ1345" i="1"/>
  <c r="BT1345" i="1"/>
  <c r="BW1345" i="1"/>
  <c r="BZ1345" i="1"/>
  <c r="CC1345" i="1"/>
  <c r="CF1345" i="1"/>
  <c r="CI1345" i="1"/>
  <c r="CL1345" i="1"/>
  <c r="CO1345" i="1"/>
  <c r="CR1345" i="1"/>
  <c r="CU1345" i="1"/>
  <c r="CX1345" i="1"/>
  <c r="DA1345" i="1"/>
  <c r="DD1345" i="1"/>
  <c r="DG1345" i="1"/>
  <c r="DJ1345" i="1"/>
  <c r="DM1345" i="1"/>
  <c r="DP1345" i="1"/>
  <c r="DS1345" i="1"/>
  <c r="DV1345" i="1"/>
  <c r="DY1345" i="1"/>
  <c r="EB1345" i="1"/>
  <c r="EH1345" i="1"/>
  <c r="EK1345" i="1"/>
  <c r="I1346" i="1"/>
  <c r="L1346" i="1"/>
  <c r="R1346" i="1"/>
  <c r="U1346" i="1"/>
  <c r="X1346" i="1"/>
  <c r="AA1346" i="1"/>
  <c r="AD1346" i="1"/>
  <c r="AG1346" i="1"/>
  <c r="AJ1346" i="1"/>
  <c r="AM1346" i="1"/>
  <c r="AP1346" i="1"/>
  <c r="AS1346" i="1"/>
  <c r="AV1346" i="1"/>
  <c r="AY1346" i="1"/>
  <c r="BB1346" i="1"/>
  <c r="BE1346" i="1"/>
  <c r="BH1346" i="1"/>
  <c r="BK1346" i="1"/>
  <c r="BN1346" i="1"/>
  <c r="BQ1346" i="1"/>
  <c r="BT1346" i="1"/>
  <c r="BW1346" i="1"/>
  <c r="BZ1346" i="1"/>
  <c r="CC1346" i="1"/>
  <c r="CF1346" i="1"/>
  <c r="CI1346" i="1"/>
  <c r="CL1346" i="1"/>
  <c r="CO1346" i="1"/>
  <c r="CR1346" i="1"/>
  <c r="CU1346" i="1"/>
  <c r="CX1346" i="1"/>
  <c r="DA1346" i="1"/>
  <c r="DD1346" i="1"/>
  <c r="DG1346" i="1"/>
  <c r="DJ1346" i="1"/>
  <c r="DM1346" i="1"/>
  <c r="DP1346" i="1"/>
  <c r="DS1346" i="1"/>
  <c r="DV1346" i="1"/>
  <c r="DY1346" i="1"/>
  <c r="EB1346" i="1"/>
  <c r="EH1346" i="1"/>
  <c r="EK1346" i="1"/>
  <c r="I1007" i="1"/>
  <c r="L1007" i="1"/>
  <c r="O1007" i="1"/>
  <c r="R1007" i="1"/>
  <c r="U1007" i="1"/>
  <c r="X1007" i="1"/>
  <c r="AA1007" i="1"/>
  <c r="AD1007" i="1"/>
  <c r="AG1007" i="1"/>
  <c r="AJ1007" i="1"/>
  <c r="AM1007" i="1"/>
  <c r="AP1007" i="1"/>
  <c r="AS1007" i="1"/>
  <c r="AV1007" i="1"/>
  <c r="AY1007" i="1"/>
  <c r="BB1007" i="1"/>
  <c r="BE1007" i="1"/>
  <c r="BH1007" i="1"/>
  <c r="BK1007" i="1"/>
  <c r="BN1007" i="1"/>
  <c r="BQ1007" i="1"/>
  <c r="BT1007" i="1"/>
  <c r="BW1007" i="1"/>
  <c r="BZ1007" i="1"/>
  <c r="CC1007" i="1"/>
  <c r="CF1007" i="1"/>
  <c r="CI1007" i="1"/>
  <c r="CL1007" i="1"/>
  <c r="CO1007" i="1"/>
  <c r="CR1007" i="1"/>
  <c r="CU1007" i="1"/>
  <c r="CX1007" i="1"/>
  <c r="DA1007" i="1"/>
  <c r="DD1007" i="1"/>
  <c r="DG1007" i="1"/>
  <c r="DJ1007" i="1"/>
  <c r="DM1007" i="1"/>
  <c r="DP1007" i="1"/>
  <c r="DS1007" i="1"/>
  <c r="DV1007" i="1"/>
  <c r="DY1007" i="1"/>
  <c r="EB1007" i="1"/>
  <c r="EH1007" i="1"/>
  <c r="EK1007" i="1"/>
  <c r="I1037" i="1"/>
  <c r="L1037" i="1"/>
  <c r="O1037" i="1"/>
  <c r="R1037" i="1"/>
  <c r="U1037" i="1"/>
  <c r="X1037" i="1"/>
  <c r="AA1037" i="1"/>
  <c r="AD1037" i="1"/>
  <c r="AG1037" i="1"/>
  <c r="AJ1037" i="1"/>
  <c r="AM1037" i="1"/>
  <c r="AP1037" i="1"/>
  <c r="AS1037" i="1"/>
  <c r="AV1037" i="1"/>
  <c r="AY1037" i="1"/>
  <c r="BB1037" i="1"/>
  <c r="BE1037" i="1"/>
  <c r="BH1037" i="1"/>
  <c r="BK1037" i="1"/>
  <c r="BN1037" i="1"/>
  <c r="BQ1037" i="1"/>
  <c r="BT1037" i="1"/>
  <c r="BW1037" i="1"/>
  <c r="CC1037" i="1"/>
  <c r="CF1037" i="1"/>
  <c r="CI1037" i="1"/>
  <c r="CL1037" i="1"/>
  <c r="CO1037" i="1"/>
  <c r="CR1037" i="1"/>
  <c r="CU1037" i="1"/>
  <c r="CX1037" i="1"/>
  <c r="DA1037" i="1"/>
  <c r="DD1037" i="1"/>
  <c r="DJ1037" i="1"/>
  <c r="DM1037" i="1"/>
  <c r="DP1037" i="1"/>
  <c r="DS1037" i="1"/>
  <c r="DV1037" i="1"/>
  <c r="DY1037" i="1"/>
  <c r="EB1037" i="1"/>
  <c r="EH1037" i="1"/>
  <c r="EK1037" i="1"/>
  <c r="I1416" i="1"/>
  <c r="L1416" i="1"/>
  <c r="O1416" i="1"/>
  <c r="R1416" i="1"/>
  <c r="U1416" i="1"/>
  <c r="X1416" i="1"/>
  <c r="AA1416" i="1"/>
  <c r="AD1416" i="1"/>
  <c r="AG1416" i="1"/>
  <c r="AJ1416" i="1"/>
  <c r="AM1416" i="1"/>
  <c r="AP1416" i="1"/>
  <c r="AS1416" i="1"/>
  <c r="AV1416" i="1"/>
  <c r="AY1416" i="1"/>
  <c r="BB1416" i="1"/>
  <c r="BE1416" i="1"/>
  <c r="BH1416" i="1"/>
  <c r="BK1416" i="1"/>
  <c r="BN1416" i="1"/>
  <c r="BQ1416" i="1"/>
  <c r="BT1416" i="1"/>
  <c r="BW1416" i="1"/>
  <c r="BZ1416" i="1"/>
  <c r="CC1416" i="1"/>
  <c r="CF1416" i="1"/>
  <c r="CI1416" i="1"/>
  <c r="CL1416" i="1"/>
  <c r="CO1416" i="1"/>
  <c r="CR1416" i="1"/>
  <c r="CU1416" i="1"/>
  <c r="CX1416" i="1"/>
  <c r="DA1416" i="1"/>
  <c r="DD1416" i="1"/>
  <c r="DJ1416" i="1"/>
  <c r="DM1416" i="1"/>
  <c r="DP1416" i="1"/>
  <c r="DS1416" i="1"/>
  <c r="DV1416" i="1"/>
  <c r="DY1416" i="1"/>
  <c r="EB1416" i="1"/>
  <c r="EH1416" i="1"/>
  <c r="EK1416" i="1"/>
  <c r="I721" i="1"/>
  <c r="L721" i="1"/>
  <c r="O721" i="1"/>
  <c r="R721" i="1"/>
  <c r="U721" i="1"/>
  <c r="X721" i="1"/>
  <c r="AA721" i="1"/>
  <c r="AD721" i="1"/>
  <c r="AG721" i="1"/>
  <c r="AJ721" i="1"/>
  <c r="AM721" i="1"/>
  <c r="AP721" i="1"/>
  <c r="AS721" i="1"/>
  <c r="AV721" i="1"/>
  <c r="AY721" i="1"/>
  <c r="BB721" i="1"/>
  <c r="BE721" i="1"/>
  <c r="BH721" i="1"/>
  <c r="BK721" i="1"/>
  <c r="BN721" i="1"/>
  <c r="BQ721" i="1"/>
  <c r="BT721" i="1"/>
  <c r="BW721" i="1"/>
  <c r="BZ721" i="1"/>
  <c r="CC721" i="1"/>
  <c r="CF721" i="1"/>
  <c r="CI721" i="1"/>
  <c r="CL721" i="1"/>
  <c r="CO721" i="1"/>
  <c r="CR721" i="1"/>
  <c r="CU721" i="1"/>
  <c r="CX721" i="1"/>
  <c r="DA721" i="1"/>
  <c r="DD721" i="1"/>
  <c r="DG721" i="1"/>
  <c r="DJ721" i="1"/>
  <c r="DM721" i="1"/>
  <c r="DP721" i="1"/>
  <c r="DS721" i="1"/>
  <c r="DV721" i="1"/>
  <c r="DY721" i="1"/>
  <c r="EB721" i="1"/>
  <c r="EH721" i="1"/>
  <c r="EK721" i="1"/>
  <c r="I1041" i="1"/>
  <c r="L1041" i="1"/>
  <c r="O1041" i="1"/>
  <c r="R1041" i="1"/>
  <c r="U1041" i="1"/>
  <c r="X1041" i="1"/>
  <c r="AA1041" i="1"/>
  <c r="AD1041" i="1"/>
  <c r="AG1041" i="1"/>
  <c r="AJ1041" i="1"/>
  <c r="AM1041" i="1"/>
  <c r="AP1041" i="1"/>
  <c r="AS1041" i="1"/>
  <c r="AV1041" i="1"/>
  <c r="AY1041" i="1"/>
  <c r="BB1041" i="1"/>
  <c r="BE1041" i="1"/>
  <c r="BH1041" i="1"/>
  <c r="BK1041" i="1"/>
  <c r="BN1041" i="1"/>
  <c r="BT1041" i="1"/>
  <c r="BW1041" i="1"/>
  <c r="BZ1041" i="1"/>
  <c r="CC1041" i="1"/>
  <c r="CF1041" i="1"/>
  <c r="CI1041" i="1"/>
  <c r="CL1041" i="1"/>
  <c r="CO1041" i="1"/>
  <c r="CR1041" i="1"/>
  <c r="CU1041" i="1"/>
  <c r="CX1041" i="1"/>
  <c r="DA1041" i="1"/>
  <c r="DD1041" i="1"/>
  <c r="DJ1041" i="1"/>
  <c r="DM1041" i="1"/>
  <c r="DP1041" i="1"/>
  <c r="DS1041" i="1"/>
  <c r="DV1041" i="1"/>
  <c r="DY1041" i="1"/>
  <c r="EB1041" i="1"/>
  <c r="EH1041" i="1"/>
  <c r="EK1041" i="1"/>
  <c r="I971" i="1"/>
  <c r="L971" i="1"/>
  <c r="O971" i="1"/>
  <c r="R971" i="1"/>
  <c r="U971" i="1"/>
  <c r="X971" i="1"/>
  <c r="AA971" i="1"/>
  <c r="AD971" i="1"/>
  <c r="AG971" i="1"/>
  <c r="AJ971" i="1"/>
  <c r="AM971" i="1"/>
  <c r="AP971" i="1"/>
  <c r="AS971" i="1"/>
  <c r="AV971" i="1"/>
  <c r="AY971" i="1"/>
  <c r="BB971" i="1"/>
  <c r="BE971" i="1"/>
  <c r="BH971" i="1"/>
  <c r="BK971" i="1"/>
  <c r="BN971" i="1"/>
  <c r="BQ971" i="1"/>
  <c r="BT971" i="1"/>
  <c r="BW971" i="1"/>
  <c r="BZ971" i="1"/>
  <c r="CC971" i="1"/>
  <c r="CF971" i="1"/>
  <c r="CI971" i="1"/>
  <c r="CL971" i="1"/>
  <c r="CO971" i="1"/>
  <c r="CR971" i="1"/>
  <c r="CU971" i="1"/>
  <c r="CX971" i="1"/>
  <c r="DA971" i="1"/>
  <c r="DD971" i="1"/>
  <c r="DG971" i="1"/>
  <c r="DJ971" i="1"/>
  <c r="DM971" i="1"/>
  <c r="DP971" i="1"/>
  <c r="DS971" i="1"/>
  <c r="DV971" i="1"/>
  <c r="DY971" i="1"/>
  <c r="EB971" i="1"/>
  <c r="EH971" i="1"/>
  <c r="EK971" i="1"/>
  <c r="I1333" i="1"/>
  <c r="L1333" i="1"/>
  <c r="O1333" i="1"/>
  <c r="R1333" i="1"/>
  <c r="U1333" i="1"/>
  <c r="X1333" i="1"/>
  <c r="AA1333" i="1"/>
  <c r="AD1333" i="1"/>
  <c r="AG1333" i="1"/>
  <c r="AJ1333" i="1"/>
  <c r="AM1333" i="1"/>
  <c r="AP1333" i="1"/>
  <c r="AS1333" i="1"/>
  <c r="AV1333" i="1"/>
  <c r="AY1333" i="1"/>
  <c r="BB1333" i="1"/>
  <c r="BE1333" i="1"/>
  <c r="BH1333" i="1"/>
  <c r="BK1333" i="1"/>
  <c r="BN1333" i="1"/>
  <c r="BQ1333" i="1"/>
  <c r="BT1333" i="1"/>
  <c r="BW1333" i="1"/>
  <c r="BZ1333" i="1"/>
  <c r="CC1333" i="1"/>
  <c r="CF1333" i="1"/>
  <c r="CI1333" i="1"/>
  <c r="CL1333" i="1"/>
  <c r="CO1333" i="1"/>
  <c r="CR1333" i="1"/>
  <c r="CU1333" i="1"/>
  <c r="CX1333" i="1"/>
  <c r="DA1333" i="1"/>
  <c r="DD1333" i="1"/>
  <c r="DG1333" i="1"/>
  <c r="DJ1333" i="1"/>
  <c r="DM1333" i="1"/>
  <c r="DP1333" i="1"/>
  <c r="DS1333" i="1"/>
  <c r="DV1333" i="1"/>
  <c r="DY1333" i="1"/>
  <c r="EB1333" i="1"/>
  <c r="EH1333" i="1"/>
  <c r="EK1333" i="1"/>
  <c r="I907" i="1"/>
  <c r="L907" i="1"/>
  <c r="O907" i="1"/>
  <c r="R907" i="1"/>
  <c r="U907" i="1"/>
  <c r="X907" i="1"/>
  <c r="AA907" i="1"/>
  <c r="AD907" i="1"/>
  <c r="AG907" i="1"/>
  <c r="AJ907" i="1"/>
  <c r="AM907" i="1"/>
  <c r="AP907" i="1"/>
  <c r="AS907" i="1"/>
  <c r="AV907" i="1"/>
  <c r="AY907" i="1"/>
  <c r="BB907" i="1"/>
  <c r="BE907" i="1"/>
  <c r="BH907" i="1"/>
  <c r="BK907" i="1"/>
  <c r="BN907" i="1"/>
  <c r="BQ907" i="1"/>
  <c r="BT907" i="1"/>
  <c r="BW907" i="1"/>
  <c r="BZ907" i="1"/>
  <c r="CC907" i="1"/>
  <c r="CF907" i="1"/>
  <c r="CI907" i="1"/>
  <c r="CL907" i="1"/>
  <c r="CO907" i="1"/>
  <c r="CR907" i="1"/>
  <c r="CU907" i="1"/>
  <c r="CX907" i="1"/>
  <c r="DA907" i="1"/>
  <c r="DD907" i="1"/>
  <c r="DG907" i="1"/>
  <c r="DJ907" i="1"/>
  <c r="DM907" i="1"/>
  <c r="DP907" i="1"/>
  <c r="DS907" i="1"/>
  <c r="DV907" i="1"/>
  <c r="DY907" i="1"/>
  <c r="EB907" i="1"/>
  <c r="EH907" i="1"/>
  <c r="EK907" i="1"/>
  <c r="I1478" i="1"/>
  <c r="L1478" i="1"/>
  <c r="O1478" i="1"/>
  <c r="R1478" i="1"/>
  <c r="U1478" i="1"/>
  <c r="X1478" i="1"/>
  <c r="AA1478" i="1"/>
  <c r="AD1478" i="1"/>
  <c r="AG1478" i="1"/>
  <c r="AJ1478" i="1"/>
  <c r="AM1478" i="1"/>
  <c r="AP1478" i="1"/>
  <c r="AS1478" i="1"/>
  <c r="AV1478" i="1"/>
  <c r="AY1478" i="1"/>
  <c r="BB1478" i="1"/>
  <c r="BE1478" i="1"/>
  <c r="BH1478" i="1"/>
  <c r="BK1478" i="1"/>
  <c r="BN1478" i="1"/>
  <c r="BQ1478" i="1"/>
  <c r="BT1478" i="1"/>
  <c r="BW1478" i="1"/>
  <c r="BZ1478" i="1"/>
  <c r="CC1478" i="1"/>
  <c r="CF1478" i="1"/>
  <c r="CI1478" i="1"/>
  <c r="CL1478" i="1"/>
  <c r="CO1478" i="1"/>
  <c r="CR1478" i="1"/>
  <c r="CU1478" i="1"/>
  <c r="CX1478" i="1"/>
  <c r="DA1478" i="1"/>
  <c r="DD1478" i="1"/>
  <c r="DG1478" i="1"/>
  <c r="DJ1478" i="1"/>
  <c r="DM1478" i="1"/>
  <c r="DP1478" i="1"/>
  <c r="DS1478" i="1"/>
  <c r="DV1478" i="1"/>
  <c r="DY1478" i="1"/>
  <c r="EB1478" i="1"/>
  <c r="EH1478" i="1"/>
  <c r="EK1478" i="1"/>
  <c r="I1331" i="1"/>
  <c r="L1331" i="1"/>
  <c r="O1331" i="1"/>
  <c r="R1331" i="1"/>
  <c r="U1331" i="1"/>
  <c r="X1331" i="1"/>
  <c r="AA1331" i="1"/>
  <c r="AD1331" i="1"/>
  <c r="AG1331" i="1"/>
  <c r="AJ1331" i="1"/>
  <c r="AM1331" i="1"/>
  <c r="AP1331" i="1"/>
  <c r="AS1331" i="1"/>
  <c r="AV1331" i="1"/>
  <c r="AY1331" i="1"/>
  <c r="BB1331" i="1"/>
  <c r="BE1331" i="1"/>
  <c r="BH1331" i="1"/>
  <c r="BK1331" i="1"/>
  <c r="BN1331" i="1"/>
  <c r="BQ1331" i="1"/>
  <c r="BT1331" i="1"/>
  <c r="BW1331" i="1"/>
  <c r="BZ1331" i="1"/>
  <c r="CC1331" i="1"/>
  <c r="CF1331" i="1"/>
  <c r="CI1331" i="1"/>
  <c r="CL1331" i="1"/>
  <c r="CO1331" i="1"/>
  <c r="CR1331" i="1"/>
  <c r="CU1331" i="1"/>
  <c r="CX1331" i="1"/>
  <c r="DA1331" i="1"/>
  <c r="DD1331" i="1"/>
  <c r="DG1331" i="1"/>
  <c r="DJ1331" i="1"/>
  <c r="DM1331" i="1"/>
  <c r="DP1331" i="1"/>
  <c r="DS1331" i="1"/>
  <c r="DV1331" i="1"/>
  <c r="DY1331" i="1"/>
  <c r="EB1331" i="1"/>
  <c r="EH1331" i="1"/>
  <c r="EK1331" i="1"/>
  <c r="I954" i="1"/>
  <c r="L954" i="1"/>
  <c r="O954" i="1"/>
  <c r="R954" i="1"/>
  <c r="U954" i="1"/>
  <c r="X954" i="1"/>
  <c r="AA954" i="1"/>
  <c r="AD954" i="1"/>
  <c r="AG954" i="1"/>
  <c r="AJ954" i="1"/>
  <c r="AM954" i="1"/>
  <c r="AP954" i="1"/>
  <c r="AS954" i="1"/>
  <c r="AV954" i="1"/>
  <c r="AY954" i="1"/>
  <c r="BB954" i="1"/>
  <c r="BE954" i="1"/>
  <c r="BH954" i="1"/>
  <c r="BK954" i="1"/>
  <c r="BN954" i="1"/>
  <c r="BQ954" i="1"/>
  <c r="BT954" i="1"/>
  <c r="BW954" i="1"/>
  <c r="BZ954" i="1"/>
  <c r="CC954" i="1"/>
  <c r="CF954" i="1"/>
  <c r="CI954" i="1"/>
  <c r="CL954" i="1"/>
  <c r="CO954" i="1"/>
  <c r="CR954" i="1"/>
  <c r="CU954" i="1"/>
  <c r="CX954" i="1"/>
  <c r="DA954" i="1"/>
  <c r="DD954" i="1"/>
  <c r="DG954" i="1"/>
  <c r="DJ954" i="1"/>
  <c r="DM954" i="1"/>
  <c r="DP954" i="1"/>
  <c r="DS954" i="1"/>
  <c r="DV954" i="1"/>
  <c r="DY954" i="1"/>
  <c r="EB954" i="1"/>
  <c r="EH954" i="1"/>
  <c r="EK954" i="1"/>
  <c r="I1479" i="1"/>
  <c r="L1479" i="1"/>
  <c r="O1479" i="1"/>
  <c r="R1479" i="1"/>
  <c r="U1479" i="1"/>
  <c r="X1479" i="1"/>
  <c r="AA1479" i="1"/>
  <c r="AD1479" i="1"/>
  <c r="AG1479" i="1"/>
  <c r="AJ1479" i="1"/>
  <c r="AM1479" i="1"/>
  <c r="AP1479" i="1"/>
  <c r="AS1479" i="1"/>
  <c r="AV1479" i="1"/>
  <c r="AY1479" i="1"/>
  <c r="BB1479" i="1"/>
  <c r="BE1479" i="1"/>
  <c r="BH1479" i="1"/>
  <c r="BK1479" i="1"/>
  <c r="BN1479" i="1"/>
  <c r="BQ1479" i="1"/>
  <c r="BT1479" i="1"/>
  <c r="BW1479" i="1"/>
  <c r="BZ1479" i="1"/>
  <c r="CC1479" i="1"/>
  <c r="CF1479" i="1"/>
  <c r="CI1479" i="1"/>
  <c r="CL1479" i="1"/>
  <c r="CO1479" i="1"/>
  <c r="CR1479" i="1"/>
  <c r="CU1479" i="1"/>
  <c r="CX1479" i="1"/>
  <c r="DA1479" i="1"/>
  <c r="DD1479" i="1"/>
  <c r="DG1479" i="1"/>
  <c r="DJ1479" i="1"/>
  <c r="DM1479" i="1"/>
  <c r="DP1479" i="1"/>
  <c r="DS1479" i="1"/>
  <c r="DV1479" i="1"/>
  <c r="DY1479" i="1"/>
  <c r="EB1479" i="1"/>
  <c r="EH1479" i="1"/>
  <c r="EK1479" i="1"/>
  <c r="I972" i="1"/>
  <c r="L972" i="1"/>
  <c r="O972" i="1"/>
  <c r="R972" i="1"/>
  <c r="U972" i="1"/>
  <c r="X972" i="1"/>
  <c r="AA972" i="1"/>
  <c r="AD972" i="1"/>
  <c r="AG972" i="1"/>
  <c r="AJ972" i="1"/>
  <c r="AM972" i="1"/>
  <c r="AP972" i="1"/>
  <c r="AS972" i="1"/>
  <c r="AV972" i="1"/>
  <c r="AY972" i="1"/>
  <c r="BB972" i="1"/>
  <c r="BE972" i="1"/>
  <c r="BH972" i="1"/>
  <c r="BK972" i="1"/>
  <c r="BN972" i="1"/>
  <c r="BQ972" i="1"/>
  <c r="BT972" i="1"/>
  <c r="BW972" i="1"/>
  <c r="BZ972" i="1"/>
  <c r="CC972" i="1"/>
  <c r="CF972" i="1"/>
  <c r="CI972" i="1"/>
  <c r="CL972" i="1"/>
  <c r="CO972" i="1"/>
  <c r="CR972" i="1"/>
  <c r="CU972" i="1"/>
  <c r="CX972" i="1"/>
  <c r="DA972" i="1"/>
  <c r="DD972" i="1"/>
  <c r="DG972" i="1"/>
  <c r="DJ972" i="1"/>
  <c r="DM972" i="1"/>
  <c r="DP972" i="1"/>
  <c r="DS972" i="1"/>
  <c r="DV972" i="1"/>
  <c r="DY972" i="1"/>
  <c r="EB972" i="1"/>
  <c r="EH972" i="1"/>
  <c r="EK972" i="1"/>
  <c r="I1008" i="1"/>
  <c r="L1008" i="1"/>
  <c r="O1008" i="1"/>
  <c r="R1008" i="1"/>
  <c r="U1008" i="1"/>
  <c r="X1008" i="1"/>
  <c r="AA1008" i="1"/>
  <c r="AD1008" i="1"/>
  <c r="AG1008" i="1"/>
  <c r="AJ1008" i="1"/>
  <c r="AM1008" i="1"/>
  <c r="AP1008" i="1"/>
  <c r="AS1008" i="1"/>
  <c r="AV1008" i="1"/>
  <c r="AY1008" i="1"/>
  <c r="BB1008" i="1"/>
  <c r="BE1008" i="1"/>
  <c r="BH1008" i="1"/>
  <c r="BK1008" i="1"/>
  <c r="BN1008" i="1"/>
  <c r="BQ1008" i="1"/>
  <c r="BT1008" i="1"/>
  <c r="BW1008" i="1"/>
  <c r="BZ1008" i="1"/>
  <c r="CC1008" i="1"/>
  <c r="CF1008" i="1"/>
  <c r="CI1008" i="1"/>
  <c r="CL1008" i="1"/>
  <c r="CO1008" i="1"/>
  <c r="CR1008" i="1"/>
  <c r="CU1008" i="1"/>
  <c r="CX1008" i="1"/>
  <c r="DA1008" i="1"/>
  <c r="DD1008" i="1"/>
  <c r="DG1008" i="1"/>
  <c r="DJ1008" i="1"/>
  <c r="DM1008" i="1"/>
  <c r="DP1008" i="1"/>
  <c r="DS1008" i="1"/>
  <c r="DV1008" i="1"/>
  <c r="DY1008" i="1"/>
  <c r="EB1008" i="1"/>
  <c r="EH1008" i="1"/>
  <c r="EK1008" i="1"/>
  <c r="I1009" i="1"/>
  <c r="L1009" i="1"/>
  <c r="O1009" i="1"/>
  <c r="R1009" i="1"/>
  <c r="U1009" i="1"/>
  <c r="X1009" i="1"/>
  <c r="AA1009" i="1"/>
  <c r="AD1009" i="1"/>
  <c r="AG1009" i="1"/>
  <c r="AJ1009" i="1"/>
  <c r="AM1009" i="1"/>
  <c r="AP1009" i="1"/>
  <c r="AS1009" i="1"/>
  <c r="AV1009" i="1"/>
  <c r="AY1009" i="1"/>
  <c r="BB1009" i="1"/>
  <c r="BE1009" i="1"/>
  <c r="BH1009" i="1"/>
  <c r="BK1009" i="1"/>
  <c r="BN1009" i="1"/>
  <c r="BQ1009" i="1"/>
  <c r="BT1009" i="1"/>
  <c r="BW1009" i="1"/>
  <c r="BZ1009" i="1"/>
  <c r="CC1009" i="1"/>
  <c r="CF1009" i="1"/>
  <c r="CI1009" i="1"/>
  <c r="CL1009" i="1"/>
  <c r="CO1009" i="1"/>
  <c r="CR1009" i="1"/>
  <c r="CU1009" i="1"/>
  <c r="CX1009" i="1"/>
  <c r="DA1009" i="1"/>
  <c r="DD1009" i="1"/>
  <c r="DG1009" i="1"/>
  <c r="DJ1009" i="1"/>
  <c r="DM1009" i="1"/>
  <c r="DP1009" i="1"/>
  <c r="DS1009" i="1"/>
  <c r="DV1009" i="1"/>
  <c r="DY1009" i="1"/>
  <c r="EB1009" i="1"/>
  <c r="EH1009" i="1"/>
  <c r="EK1009" i="1"/>
  <c r="I1261" i="1"/>
  <c r="L1261" i="1"/>
  <c r="O1261" i="1"/>
  <c r="R1261" i="1"/>
  <c r="U1261" i="1"/>
  <c r="X1261" i="1"/>
  <c r="AA1261" i="1"/>
  <c r="AD1261" i="1"/>
  <c r="AG1261" i="1"/>
  <c r="AJ1261" i="1"/>
  <c r="AM1261" i="1"/>
  <c r="AP1261" i="1"/>
  <c r="AS1261" i="1"/>
  <c r="AV1261" i="1"/>
  <c r="AY1261" i="1"/>
  <c r="BB1261" i="1"/>
  <c r="BE1261" i="1"/>
  <c r="BH1261" i="1"/>
  <c r="BK1261" i="1"/>
  <c r="BN1261" i="1"/>
  <c r="BQ1261" i="1"/>
  <c r="BT1261" i="1"/>
  <c r="BW1261" i="1"/>
  <c r="BZ1261" i="1"/>
  <c r="CC1261" i="1"/>
  <c r="CF1261" i="1"/>
  <c r="CI1261" i="1"/>
  <c r="CL1261" i="1"/>
  <c r="CO1261" i="1"/>
  <c r="CR1261" i="1"/>
  <c r="CU1261" i="1"/>
  <c r="CX1261" i="1"/>
  <c r="DA1261" i="1"/>
  <c r="DD1261" i="1"/>
  <c r="DG1261" i="1"/>
  <c r="DJ1261" i="1"/>
  <c r="DM1261" i="1"/>
  <c r="DP1261" i="1"/>
  <c r="DS1261" i="1"/>
  <c r="DV1261" i="1"/>
  <c r="DY1261" i="1"/>
  <c r="EB1261" i="1"/>
  <c r="EH1261" i="1"/>
  <c r="EK1261" i="1"/>
  <c r="L1262" i="1"/>
  <c r="O1262" i="1"/>
  <c r="R1262" i="1"/>
  <c r="U1262" i="1"/>
  <c r="X1262" i="1"/>
  <c r="AA1262" i="1"/>
  <c r="AD1262" i="1"/>
  <c r="AG1262" i="1"/>
  <c r="AJ1262" i="1"/>
  <c r="AM1262" i="1"/>
  <c r="AP1262" i="1"/>
  <c r="AS1262" i="1"/>
  <c r="AV1262" i="1"/>
  <c r="AY1262" i="1"/>
  <c r="BB1262" i="1"/>
  <c r="BE1262" i="1"/>
  <c r="BH1262" i="1"/>
  <c r="BK1262" i="1"/>
  <c r="BN1262" i="1"/>
  <c r="BQ1262" i="1"/>
  <c r="BT1262" i="1"/>
  <c r="BW1262" i="1"/>
  <c r="BZ1262" i="1"/>
  <c r="CC1262" i="1"/>
  <c r="CF1262" i="1"/>
  <c r="CI1262" i="1"/>
  <c r="CL1262" i="1"/>
  <c r="CO1262" i="1"/>
  <c r="CR1262" i="1"/>
  <c r="CU1262" i="1"/>
  <c r="CX1262" i="1"/>
  <c r="DA1262" i="1"/>
  <c r="DD1262" i="1"/>
  <c r="DG1262" i="1"/>
  <c r="DJ1262" i="1"/>
  <c r="DM1262" i="1"/>
  <c r="DP1262" i="1"/>
  <c r="DS1262" i="1"/>
  <c r="DV1262" i="1"/>
  <c r="DY1262" i="1"/>
  <c r="EB1262" i="1"/>
  <c r="EH1262" i="1"/>
  <c r="EK1262" i="1"/>
  <c r="I1010" i="1"/>
  <c r="L1010" i="1"/>
  <c r="O1010" i="1"/>
  <c r="R1010" i="1"/>
  <c r="U1010" i="1"/>
  <c r="X1010" i="1"/>
  <c r="AA1010" i="1"/>
  <c r="AD1010" i="1"/>
  <c r="AG1010" i="1"/>
  <c r="AJ1010" i="1"/>
  <c r="AM1010" i="1"/>
  <c r="AP1010" i="1"/>
  <c r="AS1010" i="1"/>
  <c r="AV1010" i="1"/>
  <c r="AY1010" i="1"/>
  <c r="BB1010" i="1"/>
  <c r="BE1010" i="1"/>
  <c r="BH1010" i="1"/>
  <c r="BK1010" i="1"/>
  <c r="BN1010" i="1"/>
  <c r="BQ1010" i="1"/>
  <c r="BT1010" i="1"/>
  <c r="BW1010" i="1"/>
  <c r="BZ1010" i="1"/>
  <c r="CC1010" i="1"/>
  <c r="CF1010" i="1"/>
  <c r="CI1010" i="1"/>
  <c r="CL1010" i="1"/>
  <c r="CO1010" i="1"/>
  <c r="CR1010" i="1"/>
  <c r="CU1010" i="1"/>
  <c r="CX1010" i="1"/>
  <c r="DA1010" i="1"/>
  <c r="DD1010" i="1"/>
  <c r="DG1010" i="1"/>
  <c r="DJ1010" i="1"/>
  <c r="DM1010" i="1"/>
  <c r="DP1010" i="1"/>
  <c r="DS1010" i="1"/>
  <c r="DV1010" i="1"/>
  <c r="DY1010" i="1"/>
  <c r="EB1010" i="1"/>
  <c r="EH1010" i="1"/>
  <c r="EK1010" i="1"/>
  <c r="L1081" i="1"/>
  <c r="O1081" i="1"/>
  <c r="R1081" i="1"/>
  <c r="U1081" i="1"/>
  <c r="X1081" i="1"/>
  <c r="AA1081" i="1"/>
  <c r="AD1081" i="1"/>
  <c r="AG1081" i="1"/>
  <c r="AJ1081" i="1"/>
  <c r="AM1081" i="1"/>
  <c r="AP1081" i="1"/>
  <c r="AS1081" i="1"/>
  <c r="AV1081" i="1"/>
  <c r="AY1081" i="1"/>
  <c r="BB1081" i="1"/>
  <c r="BE1081" i="1"/>
  <c r="BH1081" i="1"/>
  <c r="BK1081" i="1"/>
  <c r="BN1081" i="1"/>
  <c r="BQ1081" i="1"/>
  <c r="BT1081" i="1"/>
  <c r="BW1081" i="1"/>
  <c r="BZ1081" i="1"/>
  <c r="CC1081" i="1"/>
  <c r="CF1081" i="1"/>
  <c r="CI1081" i="1"/>
  <c r="CL1081" i="1"/>
  <c r="CO1081" i="1"/>
  <c r="CR1081" i="1"/>
  <c r="CU1081" i="1"/>
  <c r="CX1081" i="1"/>
  <c r="DA1081" i="1"/>
  <c r="DD1081" i="1"/>
  <c r="DG1081" i="1"/>
  <c r="DJ1081" i="1"/>
  <c r="DM1081" i="1"/>
  <c r="DP1081" i="1"/>
  <c r="DS1081" i="1"/>
  <c r="DV1081" i="1"/>
  <c r="DY1081" i="1"/>
  <c r="EB1081" i="1"/>
  <c r="EH1081" i="1"/>
  <c r="EK1081" i="1"/>
  <c r="I1042" i="1"/>
  <c r="L1042" i="1"/>
  <c r="O1042" i="1"/>
  <c r="R1042" i="1"/>
  <c r="U1042" i="1"/>
  <c r="X1042" i="1"/>
  <c r="AA1042" i="1"/>
  <c r="AD1042" i="1"/>
  <c r="AG1042" i="1"/>
  <c r="AJ1042" i="1"/>
  <c r="AM1042" i="1"/>
  <c r="AP1042" i="1"/>
  <c r="AS1042" i="1"/>
  <c r="AV1042" i="1"/>
  <c r="AY1042" i="1"/>
  <c r="BB1042" i="1"/>
  <c r="BE1042" i="1"/>
  <c r="BH1042" i="1"/>
  <c r="BK1042" i="1"/>
  <c r="BN1042" i="1"/>
  <c r="BQ1042" i="1"/>
  <c r="BT1042" i="1"/>
  <c r="BW1042" i="1"/>
  <c r="BZ1042" i="1"/>
  <c r="CC1042" i="1"/>
  <c r="CF1042" i="1"/>
  <c r="CI1042" i="1"/>
  <c r="CL1042" i="1"/>
  <c r="CO1042" i="1"/>
  <c r="CR1042" i="1"/>
  <c r="CU1042" i="1"/>
  <c r="CX1042" i="1"/>
  <c r="DA1042" i="1"/>
  <c r="DD1042" i="1"/>
  <c r="DG1042" i="1"/>
  <c r="DJ1042" i="1"/>
  <c r="DM1042" i="1"/>
  <c r="DP1042" i="1"/>
  <c r="DS1042" i="1"/>
  <c r="DV1042" i="1"/>
  <c r="DY1042" i="1"/>
  <c r="EB1042" i="1"/>
  <c r="EH1042" i="1"/>
  <c r="EK1042" i="1"/>
  <c r="I820" i="1"/>
  <c r="L820" i="1"/>
  <c r="O820" i="1"/>
  <c r="R820" i="1"/>
  <c r="U820" i="1"/>
  <c r="X820" i="1"/>
  <c r="AA820" i="1"/>
  <c r="AD820" i="1"/>
  <c r="AG820" i="1"/>
  <c r="AJ820" i="1"/>
  <c r="AM820" i="1"/>
  <c r="AP820" i="1"/>
  <c r="AS820" i="1"/>
  <c r="AV820" i="1"/>
  <c r="AY820" i="1"/>
  <c r="BB820" i="1"/>
  <c r="BE820" i="1"/>
  <c r="BH820" i="1"/>
  <c r="BK820" i="1"/>
  <c r="BN820" i="1"/>
  <c r="BQ820" i="1"/>
  <c r="BT820" i="1"/>
  <c r="BW820" i="1"/>
  <c r="BZ820" i="1"/>
  <c r="CC820" i="1"/>
  <c r="CF820" i="1"/>
  <c r="CI820" i="1"/>
  <c r="CL820" i="1"/>
  <c r="CO820" i="1"/>
  <c r="CR820" i="1"/>
  <c r="CU820" i="1"/>
  <c r="CX820" i="1"/>
  <c r="DA820" i="1"/>
  <c r="DD820" i="1"/>
  <c r="DG820" i="1"/>
  <c r="DJ820" i="1"/>
  <c r="DM820" i="1"/>
  <c r="DP820" i="1"/>
  <c r="DS820" i="1"/>
  <c r="DV820" i="1"/>
  <c r="DY820" i="1"/>
  <c r="EB820" i="1"/>
  <c r="EH820" i="1"/>
  <c r="EK820" i="1"/>
  <c r="U1211" i="1"/>
  <c r="X1211" i="1"/>
  <c r="AA1211" i="1"/>
  <c r="AD1211" i="1"/>
  <c r="AG1211" i="1"/>
  <c r="AJ1211" i="1"/>
  <c r="AM1211" i="1"/>
  <c r="AS1211" i="1"/>
  <c r="AV1211" i="1"/>
  <c r="AY1211" i="1"/>
  <c r="BB1211" i="1"/>
  <c r="BE1211" i="1"/>
  <c r="BH1211" i="1"/>
  <c r="BK1211" i="1"/>
  <c r="BN1211" i="1"/>
  <c r="BQ1211" i="1"/>
  <c r="BT1211" i="1"/>
  <c r="BW1211" i="1"/>
  <c r="BZ1211" i="1"/>
  <c r="CC1211" i="1"/>
  <c r="CF1211" i="1"/>
  <c r="CI1211" i="1"/>
  <c r="CL1211" i="1"/>
  <c r="CO1211" i="1"/>
  <c r="CR1211" i="1"/>
  <c r="CU1211" i="1"/>
  <c r="CX1211" i="1"/>
  <c r="DA1211" i="1"/>
  <c r="DD1211" i="1"/>
  <c r="DG1211" i="1"/>
  <c r="DJ1211" i="1"/>
  <c r="DM1211" i="1"/>
  <c r="DP1211" i="1"/>
  <c r="DS1211" i="1"/>
  <c r="DV1211" i="1"/>
  <c r="DY1211" i="1"/>
  <c r="EB1211" i="1"/>
  <c r="EH1211" i="1"/>
  <c r="EK1211" i="1"/>
  <c r="I1212" i="1"/>
  <c r="U1212" i="1"/>
  <c r="X1212" i="1"/>
  <c r="AA1212" i="1"/>
  <c r="AD1212" i="1"/>
  <c r="AG1212" i="1"/>
  <c r="AJ1212" i="1"/>
  <c r="AM1212" i="1"/>
  <c r="AS1212" i="1"/>
  <c r="AV1212" i="1"/>
  <c r="AY1212" i="1"/>
  <c r="BB1212" i="1"/>
  <c r="BE1212" i="1"/>
  <c r="BH1212" i="1"/>
  <c r="BK1212" i="1"/>
  <c r="BN1212" i="1"/>
  <c r="BQ1212" i="1"/>
  <c r="BT1212" i="1"/>
  <c r="BW1212" i="1"/>
  <c r="BZ1212" i="1"/>
  <c r="CC1212" i="1"/>
  <c r="CF1212" i="1"/>
  <c r="CI1212" i="1"/>
  <c r="CL1212" i="1"/>
  <c r="CO1212" i="1"/>
  <c r="CR1212" i="1"/>
  <c r="CU1212" i="1"/>
  <c r="CX1212" i="1"/>
  <c r="DA1212" i="1"/>
  <c r="DD1212" i="1"/>
  <c r="DG1212" i="1"/>
  <c r="DJ1212" i="1"/>
  <c r="DM1212" i="1"/>
  <c r="DP1212" i="1"/>
  <c r="DS1212" i="1"/>
  <c r="DV1212" i="1"/>
  <c r="DY1212" i="1"/>
  <c r="EB1212" i="1"/>
  <c r="EH1212" i="1"/>
  <c r="EK1212" i="1"/>
  <c r="I814" i="1"/>
  <c r="L814" i="1"/>
  <c r="O814" i="1"/>
  <c r="R814" i="1"/>
  <c r="U814" i="1"/>
  <c r="X814" i="1"/>
  <c r="AA814" i="1"/>
  <c r="AD814" i="1"/>
  <c r="AG814" i="1"/>
  <c r="AJ814" i="1"/>
  <c r="AM814" i="1"/>
  <c r="AP814" i="1"/>
  <c r="AS814" i="1"/>
  <c r="AV814" i="1"/>
  <c r="AY814" i="1"/>
  <c r="BB814" i="1"/>
  <c r="BE814" i="1"/>
  <c r="BH814" i="1"/>
  <c r="BK814" i="1"/>
  <c r="BN814" i="1"/>
  <c r="BQ814" i="1"/>
  <c r="BT814" i="1"/>
  <c r="BW814" i="1"/>
  <c r="BZ814" i="1"/>
  <c r="CC814" i="1"/>
  <c r="CF814" i="1"/>
  <c r="CI814" i="1"/>
  <c r="CL814" i="1"/>
  <c r="CO814" i="1"/>
  <c r="CR814" i="1"/>
  <c r="CU814" i="1"/>
  <c r="CX814" i="1"/>
  <c r="DA814" i="1"/>
  <c r="DD814" i="1"/>
  <c r="DG814" i="1"/>
  <c r="DJ814" i="1"/>
  <c r="DM814" i="1"/>
  <c r="DP814" i="1"/>
  <c r="DS814" i="1"/>
  <c r="DV814" i="1"/>
  <c r="DY814" i="1"/>
  <c r="EB814" i="1"/>
  <c r="EH814" i="1"/>
  <c r="EK814" i="1"/>
  <c r="I1141" i="1"/>
  <c r="L1141" i="1"/>
  <c r="O1141" i="1"/>
  <c r="R1141" i="1"/>
  <c r="U1141" i="1"/>
  <c r="X1141" i="1"/>
  <c r="AA1141" i="1"/>
  <c r="AD1141" i="1"/>
  <c r="AG1141" i="1"/>
  <c r="AJ1141" i="1"/>
  <c r="AM1141" i="1"/>
  <c r="AP1141" i="1"/>
  <c r="AS1141" i="1"/>
  <c r="AV1141" i="1"/>
  <c r="AY1141" i="1"/>
  <c r="BB1141" i="1"/>
  <c r="BE1141" i="1"/>
  <c r="BK1141" i="1"/>
  <c r="BN1141" i="1"/>
  <c r="BQ1141" i="1"/>
  <c r="BT1141" i="1"/>
  <c r="BW1141" i="1"/>
  <c r="BZ1141" i="1"/>
  <c r="CC1141" i="1"/>
  <c r="CF1141" i="1"/>
  <c r="CI1141" i="1"/>
  <c r="CL1141" i="1"/>
  <c r="CO1141" i="1"/>
  <c r="CR1141" i="1"/>
  <c r="CU1141" i="1"/>
  <c r="CX1141" i="1"/>
  <c r="DA1141" i="1"/>
  <c r="DD1141" i="1"/>
  <c r="DG1141" i="1"/>
  <c r="DJ1141" i="1"/>
  <c r="DM1141" i="1"/>
  <c r="DP1141" i="1"/>
  <c r="DS1141" i="1"/>
  <c r="DV1141" i="1"/>
  <c r="DY1141" i="1"/>
  <c r="EB1141" i="1"/>
  <c r="EH1141" i="1"/>
  <c r="EK1141" i="1"/>
  <c r="I955" i="1"/>
  <c r="L955" i="1"/>
  <c r="O955" i="1"/>
  <c r="R955" i="1"/>
  <c r="U955" i="1"/>
  <c r="X955" i="1"/>
  <c r="AA955" i="1"/>
  <c r="AD955" i="1"/>
  <c r="AG955" i="1"/>
  <c r="AJ955" i="1"/>
  <c r="AM955" i="1"/>
  <c r="AP955" i="1"/>
  <c r="AS955" i="1"/>
  <c r="AV955" i="1"/>
  <c r="AY955" i="1"/>
  <c r="BB955" i="1"/>
  <c r="BE955" i="1"/>
  <c r="BH955" i="1"/>
  <c r="BK955" i="1"/>
  <c r="BN955" i="1"/>
  <c r="BQ955" i="1"/>
  <c r="BT955" i="1"/>
  <c r="BW955" i="1"/>
  <c r="BZ955" i="1"/>
  <c r="CC955" i="1"/>
  <c r="CF955" i="1"/>
  <c r="CI955" i="1"/>
  <c r="CL955" i="1"/>
  <c r="CO955" i="1"/>
  <c r="CR955" i="1"/>
  <c r="CU955" i="1"/>
  <c r="CX955" i="1"/>
  <c r="DA955" i="1"/>
  <c r="DD955" i="1"/>
  <c r="DG955" i="1"/>
  <c r="DJ955" i="1"/>
  <c r="DM955" i="1"/>
  <c r="DP955" i="1"/>
  <c r="DS955" i="1"/>
  <c r="DV955" i="1"/>
  <c r="DY955" i="1"/>
  <c r="EB955" i="1"/>
  <c r="EH955" i="1"/>
  <c r="EK955" i="1"/>
  <c r="I979" i="1"/>
  <c r="L979" i="1"/>
  <c r="O979" i="1"/>
  <c r="R979" i="1"/>
  <c r="U979" i="1"/>
  <c r="X979" i="1"/>
  <c r="AA979" i="1"/>
  <c r="AD979" i="1"/>
  <c r="AG979" i="1"/>
  <c r="AJ979" i="1"/>
  <c r="AM979" i="1"/>
  <c r="AP979" i="1"/>
  <c r="AS979" i="1"/>
  <c r="AV979" i="1"/>
  <c r="AY979" i="1"/>
  <c r="BB979" i="1"/>
  <c r="BE979" i="1"/>
  <c r="BH979" i="1"/>
  <c r="BK979" i="1"/>
  <c r="BN979" i="1"/>
  <c r="BQ979" i="1"/>
  <c r="BT979" i="1"/>
  <c r="BW979" i="1"/>
  <c r="BZ979" i="1"/>
  <c r="CC979" i="1"/>
  <c r="CF979" i="1"/>
  <c r="CI979" i="1"/>
  <c r="CL979" i="1"/>
  <c r="CO979" i="1"/>
  <c r="CR979" i="1"/>
  <c r="CU979" i="1"/>
  <c r="CX979" i="1"/>
  <c r="DA979" i="1"/>
  <c r="DD979" i="1"/>
  <c r="DG979" i="1"/>
  <c r="DJ979" i="1"/>
  <c r="DM979" i="1"/>
  <c r="DP979" i="1"/>
  <c r="DS979" i="1"/>
  <c r="DV979" i="1"/>
  <c r="DY979" i="1"/>
  <c r="EB979" i="1"/>
  <c r="EH979" i="1"/>
  <c r="EK979" i="1"/>
  <c r="I1263" i="1"/>
  <c r="L1263" i="1"/>
  <c r="O1263" i="1"/>
  <c r="R1263" i="1"/>
  <c r="U1263" i="1"/>
  <c r="X1263" i="1"/>
  <c r="AA1263" i="1"/>
  <c r="AD1263" i="1"/>
  <c r="AG1263" i="1"/>
  <c r="AJ1263" i="1"/>
  <c r="AM1263" i="1"/>
  <c r="AP1263" i="1"/>
  <c r="AS1263" i="1"/>
  <c r="AV1263" i="1"/>
  <c r="AY1263" i="1"/>
  <c r="BB1263" i="1"/>
  <c r="BE1263" i="1"/>
  <c r="BH1263" i="1"/>
  <c r="BK1263" i="1"/>
  <c r="BN1263" i="1"/>
  <c r="BQ1263" i="1"/>
  <c r="BT1263" i="1"/>
  <c r="BW1263" i="1"/>
  <c r="BZ1263" i="1"/>
  <c r="CC1263" i="1"/>
  <c r="CF1263" i="1"/>
  <c r="CI1263" i="1"/>
  <c r="CL1263" i="1"/>
  <c r="CO1263" i="1"/>
  <c r="CR1263" i="1"/>
  <c r="CU1263" i="1"/>
  <c r="CX1263" i="1"/>
  <c r="DA1263" i="1"/>
  <c r="DD1263" i="1"/>
  <c r="DG1263" i="1"/>
  <c r="DJ1263" i="1"/>
  <c r="DM1263" i="1"/>
  <c r="DP1263" i="1"/>
  <c r="DS1263" i="1"/>
  <c r="DV1263" i="1"/>
  <c r="DY1263" i="1"/>
  <c r="EB1263" i="1"/>
  <c r="EH1263" i="1"/>
  <c r="EK1263" i="1"/>
  <c r="I1264" i="1"/>
  <c r="L1264" i="1"/>
  <c r="O1264" i="1"/>
  <c r="R1264" i="1"/>
  <c r="U1264" i="1"/>
  <c r="X1264" i="1"/>
  <c r="AA1264" i="1"/>
  <c r="AD1264" i="1"/>
  <c r="AG1264" i="1"/>
  <c r="AJ1264" i="1"/>
  <c r="AM1264" i="1"/>
  <c r="AP1264" i="1"/>
  <c r="AS1264" i="1"/>
  <c r="AV1264" i="1"/>
  <c r="AY1264" i="1"/>
  <c r="BB1264" i="1"/>
  <c r="BE1264" i="1"/>
  <c r="BH1264" i="1"/>
  <c r="BK1264" i="1"/>
  <c r="BN1264" i="1"/>
  <c r="BQ1264" i="1"/>
  <c r="BT1264" i="1"/>
  <c r="BW1264" i="1"/>
  <c r="BZ1264" i="1"/>
  <c r="CC1264" i="1"/>
  <c r="CF1264" i="1"/>
  <c r="CI1264" i="1"/>
  <c r="CL1264" i="1"/>
  <c r="CO1264" i="1"/>
  <c r="CR1264" i="1"/>
  <c r="CU1264" i="1"/>
  <c r="CX1264" i="1"/>
  <c r="DA1264" i="1"/>
  <c r="DD1264" i="1"/>
  <c r="DG1264" i="1"/>
  <c r="DJ1264" i="1"/>
  <c r="DM1264" i="1"/>
  <c r="DP1264" i="1"/>
  <c r="DS1264" i="1"/>
  <c r="DV1264" i="1"/>
  <c r="DY1264" i="1"/>
  <c r="EB1264" i="1"/>
  <c r="EH1264" i="1"/>
  <c r="EK1264" i="1"/>
  <c r="I1213" i="1"/>
  <c r="L1213" i="1"/>
  <c r="O1213" i="1"/>
  <c r="R1213" i="1"/>
  <c r="U1213" i="1"/>
  <c r="X1213" i="1"/>
  <c r="AA1213" i="1"/>
  <c r="AD1213" i="1"/>
  <c r="AG1213" i="1"/>
  <c r="AJ1213" i="1"/>
  <c r="AM1213" i="1"/>
  <c r="AP1213" i="1"/>
  <c r="AS1213" i="1"/>
  <c r="AV1213" i="1"/>
  <c r="AY1213" i="1"/>
  <c r="BB1213" i="1"/>
  <c r="BE1213" i="1"/>
  <c r="BH1213" i="1"/>
  <c r="BK1213" i="1"/>
  <c r="BN1213" i="1"/>
  <c r="BQ1213" i="1"/>
  <c r="BT1213" i="1"/>
  <c r="BW1213" i="1"/>
  <c r="BZ1213" i="1"/>
  <c r="CC1213" i="1"/>
  <c r="CF1213" i="1"/>
  <c r="CI1213" i="1"/>
  <c r="CL1213" i="1"/>
  <c r="CO1213" i="1"/>
  <c r="CR1213" i="1"/>
  <c r="CU1213" i="1"/>
  <c r="CX1213" i="1"/>
  <c r="DA1213" i="1"/>
  <c r="DD1213" i="1"/>
  <c r="DG1213" i="1"/>
  <c r="DJ1213" i="1"/>
  <c r="DM1213" i="1"/>
  <c r="DP1213" i="1"/>
  <c r="DS1213" i="1"/>
  <c r="DV1213" i="1"/>
  <c r="DY1213" i="1"/>
  <c r="EB1213" i="1"/>
  <c r="EH1213" i="1"/>
  <c r="EK1213" i="1"/>
  <c r="I1265" i="1"/>
  <c r="L1265" i="1"/>
  <c r="O1265" i="1"/>
  <c r="U1265" i="1"/>
  <c r="X1265" i="1"/>
  <c r="AA1265" i="1"/>
  <c r="AD1265" i="1"/>
  <c r="AG1265" i="1"/>
  <c r="AJ1265" i="1"/>
  <c r="AM1265" i="1"/>
  <c r="AP1265" i="1"/>
  <c r="AS1265" i="1"/>
  <c r="AV1265" i="1"/>
  <c r="AY1265" i="1"/>
  <c r="BB1265" i="1"/>
  <c r="BE1265" i="1"/>
  <c r="BH1265" i="1"/>
  <c r="BK1265" i="1"/>
  <c r="BN1265" i="1"/>
  <c r="BQ1265" i="1"/>
  <c r="BT1265" i="1"/>
  <c r="BW1265" i="1"/>
  <c r="BZ1265" i="1"/>
  <c r="CC1265" i="1"/>
  <c r="CF1265" i="1"/>
  <c r="CI1265" i="1"/>
  <c r="CL1265" i="1"/>
  <c r="CO1265" i="1"/>
  <c r="CR1265" i="1"/>
  <c r="CU1265" i="1"/>
  <c r="CX1265" i="1"/>
  <c r="DA1265" i="1"/>
  <c r="DD1265" i="1"/>
  <c r="DG1265" i="1"/>
  <c r="DJ1265" i="1"/>
  <c r="DM1265" i="1"/>
  <c r="DP1265" i="1"/>
  <c r="DS1265" i="1"/>
  <c r="DV1265" i="1"/>
  <c r="DY1265" i="1"/>
  <c r="EB1265" i="1"/>
  <c r="EH1265" i="1"/>
  <c r="EK1265" i="1"/>
  <c r="I1266" i="1"/>
  <c r="L1266" i="1"/>
  <c r="O1266" i="1"/>
  <c r="U1266" i="1"/>
  <c r="X1266" i="1"/>
  <c r="AA1266" i="1"/>
  <c r="AD1266" i="1"/>
  <c r="AG1266" i="1"/>
  <c r="AJ1266" i="1"/>
  <c r="AM1266" i="1"/>
  <c r="AP1266" i="1"/>
  <c r="AS1266" i="1"/>
  <c r="AV1266" i="1"/>
  <c r="AY1266" i="1"/>
  <c r="BB1266" i="1"/>
  <c r="BE1266" i="1"/>
  <c r="BH1266" i="1"/>
  <c r="BK1266" i="1"/>
  <c r="BN1266" i="1"/>
  <c r="BQ1266" i="1"/>
  <c r="BT1266" i="1"/>
  <c r="BW1266" i="1"/>
  <c r="BZ1266" i="1"/>
  <c r="CC1266" i="1"/>
  <c r="CF1266" i="1"/>
  <c r="CI1266" i="1"/>
  <c r="CL1266" i="1"/>
  <c r="CO1266" i="1"/>
  <c r="CR1266" i="1"/>
  <c r="CU1266" i="1"/>
  <c r="CX1266" i="1"/>
  <c r="DA1266" i="1"/>
  <c r="DD1266" i="1"/>
  <c r="DG1266" i="1"/>
  <c r="DJ1266" i="1"/>
  <c r="DM1266" i="1"/>
  <c r="DP1266" i="1"/>
  <c r="DS1266" i="1"/>
  <c r="DV1266" i="1"/>
  <c r="DY1266" i="1"/>
  <c r="EB1266" i="1"/>
  <c r="EH1266" i="1"/>
  <c r="EK1266" i="1"/>
  <c r="U1267" i="1"/>
  <c r="AA1267" i="1"/>
  <c r="AD1267" i="1"/>
  <c r="AG1267" i="1"/>
  <c r="AJ1267" i="1"/>
  <c r="AM1267" i="1"/>
  <c r="AP1267" i="1"/>
  <c r="AS1267" i="1"/>
  <c r="AV1267" i="1"/>
  <c r="AY1267" i="1"/>
  <c r="BB1267" i="1"/>
  <c r="BE1267" i="1"/>
  <c r="BH1267" i="1"/>
  <c r="BK1267" i="1"/>
  <c r="BN1267" i="1"/>
  <c r="BQ1267" i="1"/>
  <c r="BT1267" i="1"/>
  <c r="BW1267" i="1"/>
  <c r="BZ1267" i="1"/>
  <c r="CC1267" i="1"/>
  <c r="CF1267" i="1"/>
  <c r="CI1267" i="1"/>
  <c r="CL1267" i="1"/>
  <c r="CO1267" i="1"/>
  <c r="CR1267" i="1"/>
  <c r="CU1267" i="1"/>
  <c r="CX1267" i="1"/>
  <c r="DA1267" i="1"/>
  <c r="DD1267" i="1"/>
  <c r="DG1267" i="1"/>
  <c r="DJ1267" i="1"/>
  <c r="DM1267" i="1"/>
  <c r="DP1267" i="1"/>
  <c r="DS1267" i="1"/>
  <c r="DV1267" i="1"/>
  <c r="DY1267" i="1"/>
  <c r="EB1267" i="1"/>
  <c r="EH1267" i="1"/>
  <c r="EK1267" i="1"/>
  <c r="I1268" i="1"/>
  <c r="L1268" i="1"/>
  <c r="O1268" i="1"/>
  <c r="U1268" i="1"/>
  <c r="X1268" i="1"/>
  <c r="AA1268" i="1"/>
  <c r="AD1268" i="1"/>
  <c r="AG1268" i="1"/>
  <c r="AJ1268" i="1"/>
  <c r="AM1268" i="1"/>
  <c r="AP1268" i="1"/>
  <c r="AS1268" i="1"/>
  <c r="AV1268" i="1"/>
  <c r="AY1268" i="1"/>
  <c r="BB1268" i="1"/>
  <c r="BE1268" i="1"/>
  <c r="BH1268" i="1"/>
  <c r="BK1268" i="1"/>
  <c r="BN1268" i="1"/>
  <c r="BQ1268" i="1"/>
  <c r="BT1268" i="1"/>
  <c r="BW1268" i="1"/>
  <c r="BZ1268" i="1"/>
  <c r="CC1268" i="1"/>
  <c r="CF1268" i="1"/>
  <c r="CI1268" i="1"/>
  <c r="CL1268" i="1"/>
  <c r="CO1268" i="1"/>
  <c r="CR1268" i="1"/>
  <c r="CU1268" i="1"/>
  <c r="CX1268" i="1"/>
  <c r="DA1268" i="1"/>
  <c r="DD1268" i="1"/>
  <c r="DG1268" i="1"/>
  <c r="DJ1268" i="1"/>
  <c r="DM1268" i="1"/>
  <c r="DP1268" i="1"/>
  <c r="DS1268" i="1"/>
  <c r="DV1268" i="1"/>
  <c r="DY1268" i="1"/>
  <c r="EB1268" i="1"/>
  <c r="EH1268" i="1"/>
  <c r="EK1268" i="1"/>
  <c r="I1269" i="1"/>
  <c r="L1269" i="1"/>
  <c r="O1269" i="1"/>
  <c r="R1269" i="1"/>
  <c r="U1269" i="1"/>
  <c r="X1269" i="1"/>
  <c r="AA1269" i="1"/>
  <c r="AD1269" i="1"/>
  <c r="AG1269" i="1"/>
  <c r="AJ1269" i="1"/>
  <c r="AM1269" i="1"/>
  <c r="AP1269" i="1"/>
  <c r="AS1269" i="1"/>
  <c r="AV1269" i="1"/>
  <c r="AY1269" i="1"/>
  <c r="BB1269" i="1"/>
  <c r="BE1269" i="1"/>
  <c r="BH1269" i="1"/>
  <c r="BK1269" i="1"/>
  <c r="BN1269" i="1"/>
  <c r="BQ1269" i="1"/>
  <c r="BT1269" i="1"/>
  <c r="BW1269" i="1"/>
  <c r="BZ1269" i="1"/>
  <c r="CC1269" i="1"/>
  <c r="CF1269" i="1"/>
  <c r="CI1269" i="1"/>
  <c r="CL1269" i="1"/>
  <c r="CO1269" i="1"/>
  <c r="CR1269" i="1"/>
  <c r="CU1269" i="1"/>
  <c r="CX1269" i="1"/>
  <c r="DA1269" i="1"/>
  <c r="DD1269" i="1"/>
  <c r="DG1269" i="1"/>
  <c r="DJ1269" i="1"/>
  <c r="DM1269" i="1"/>
  <c r="DP1269" i="1"/>
  <c r="DS1269" i="1"/>
  <c r="DV1269" i="1"/>
  <c r="DY1269" i="1"/>
  <c r="EB1269" i="1"/>
  <c r="EH1269" i="1"/>
  <c r="EK1269" i="1"/>
  <c r="I1011" i="1"/>
  <c r="L1011" i="1"/>
  <c r="O1011" i="1"/>
  <c r="R1011" i="1"/>
  <c r="U1011" i="1"/>
  <c r="X1011" i="1"/>
  <c r="AA1011" i="1"/>
  <c r="AD1011" i="1"/>
  <c r="AG1011" i="1"/>
  <c r="AJ1011" i="1"/>
  <c r="AM1011" i="1"/>
  <c r="AP1011" i="1"/>
  <c r="AS1011" i="1"/>
  <c r="AV1011" i="1"/>
  <c r="AY1011" i="1"/>
  <c r="BB1011" i="1"/>
  <c r="BE1011" i="1"/>
  <c r="BH1011" i="1"/>
  <c r="BK1011" i="1"/>
  <c r="BN1011" i="1"/>
  <c r="BQ1011" i="1"/>
  <c r="BT1011" i="1"/>
  <c r="BW1011" i="1"/>
  <c r="BZ1011" i="1"/>
  <c r="CC1011" i="1"/>
  <c r="CF1011" i="1"/>
  <c r="CI1011" i="1"/>
  <c r="CO1011" i="1"/>
  <c r="CR1011" i="1"/>
  <c r="CU1011" i="1"/>
  <c r="CX1011" i="1"/>
  <c r="DA1011" i="1"/>
  <c r="DD1011" i="1"/>
  <c r="DG1011" i="1"/>
  <c r="DJ1011" i="1"/>
  <c r="DM1011" i="1"/>
  <c r="DP1011" i="1"/>
  <c r="DS1011" i="1"/>
  <c r="DV1011" i="1"/>
  <c r="DY1011" i="1"/>
  <c r="EB1011" i="1"/>
  <c r="EH1011" i="1"/>
  <c r="EK1011" i="1"/>
  <c r="I1012" i="1"/>
  <c r="L1012" i="1"/>
  <c r="O1012" i="1"/>
  <c r="R1012" i="1"/>
  <c r="U1012" i="1"/>
  <c r="X1012" i="1"/>
  <c r="AA1012" i="1"/>
  <c r="AD1012" i="1"/>
  <c r="AG1012" i="1"/>
  <c r="AJ1012" i="1"/>
  <c r="AM1012" i="1"/>
  <c r="AP1012" i="1"/>
  <c r="AS1012" i="1"/>
  <c r="AV1012" i="1"/>
  <c r="AY1012" i="1"/>
  <c r="BB1012" i="1"/>
  <c r="BE1012" i="1"/>
  <c r="BH1012" i="1"/>
  <c r="BK1012" i="1"/>
  <c r="BN1012" i="1"/>
  <c r="BQ1012" i="1"/>
  <c r="BT1012" i="1"/>
  <c r="BW1012" i="1"/>
  <c r="BZ1012" i="1"/>
  <c r="CC1012" i="1"/>
  <c r="CF1012" i="1"/>
  <c r="CI1012" i="1"/>
  <c r="CL1012" i="1"/>
  <c r="CO1012" i="1"/>
  <c r="CR1012" i="1"/>
  <c r="CU1012" i="1"/>
  <c r="CX1012" i="1"/>
  <c r="DA1012" i="1"/>
  <c r="DD1012" i="1"/>
  <c r="DG1012" i="1"/>
  <c r="DJ1012" i="1"/>
  <c r="DM1012" i="1"/>
  <c r="DP1012" i="1"/>
  <c r="DS1012" i="1"/>
  <c r="DV1012" i="1"/>
  <c r="DY1012" i="1"/>
  <c r="EB1012" i="1"/>
  <c r="EH1012" i="1"/>
  <c r="EK1012" i="1"/>
  <c r="I1013" i="1"/>
  <c r="L1013" i="1"/>
  <c r="O1013" i="1"/>
  <c r="R1013" i="1"/>
  <c r="U1013" i="1"/>
  <c r="X1013" i="1"/>
  <c r="AA1013" i="1"/>
  <c r="AD1013" i="1"/>
  <c r="AG1013" i="1"/>
  <c r="AJ1013" i="1"/>
  <c r="AM1013" i="1"/>
  <c r="AP1013" i="1"/>
  <c r="AS1013" i="1"/>
  <c r="AV1013" i="1"/>
  <c r="AY1013" i="1"/>
  <c r="BB1013" i="1"/>
  <c r="BE1013" i="1"/>
  <c r="BH1013" i="1"/>
  <c r="BK1013" i="1"/>
  <c r="BN1013" i="1"/>
  <c r="BQ1013" i="1"/>
  <c r="BT1013" i="1"/>
  <c r="BW1013" i="1"/>
  <c r="BZ1013" i="1"/>
  <c r="CC1013" i="1"/>
  <c r="CF1013" i="1"/>
  <c r="CI1013" i="1"/>
  <c r="CL1013" i="1"/>
  <c r="CO1013" i="1"/>
  <c r="CR1013" i="1"/>
  <c r="CU1013" i="1"/>
  <c r="CX1013" i="1"/>
  <c r="DA1013" i="1"/>
  <c r="DD1013" i="1"/>
  <c r="DG1013" i="1"/>
  <c r="DJ1013" i="1"/>
  <c r="DM1013" i="1"/>
  <c r="DP1013" i="1"/>
  <c r="DS1013" i="1"/>
  <c r="DV1013" i="1"/>
  <c r="DY1013" i="1"/>
  <c r="EB1013" i="1"/>
  <c r="EH1013" i="1"/>
  <c r="EK1013" i="1"/>
  <c r="I1014" i="1"/>
  <c r="L1014" i="1"/>
  <c r="O1014" i="1"/>
  <c r="R1014" i="1"/>
  <c r="U1014" i="1"/>
  <c r="X1014" i="1"/>
  <c r="AA1014" i="1"/>
  <c r="AD1014" i="1"/>
  <c r="AG1014" i="1"/>
  <c r="AJ1014" i="1"/>
  <c r="AM1014" i="1"/>
  <c r="AP1014" i="1"/>
  <c r="AS1014" i="1"/>
  <c r="AV1014" i="1"/>
  <c r="AY1014" i="1"/>
  <c r="BB1014" i="1"/>
  <c r="BE1014" i="1"/>
  <c r="BH1014" i="1"/>
  <c r="BK1014" i="1"/>
  <c r="BN1014" i="1"/>
  <c r="BQ1014" i="1"/>
  <c r="BT1014" i="1"/>
  <c r="BW1014" i="1"/>
  <c r="BZ1014" i="1"/>
  <c r="CC1014" i="1"/>
  <c r="CF1014" i="1"/>
  <c r="CI1014" i="1"/>
  <c r="CL1014" i="1"/>
  <c r="CO1014" i="1"/>
  <c r="CR1014" i="1"/>
  <c r="CU1014" i="1"/>
  <c r="CX1014" i="1"/>
  <c r="DA1014" i="1"/>
  <c r="DD1014" i="1"/>
  <c r="DG1014" i="1"/>
  <c r="DJ1014" i="1"/>
  <c r="DM1014" i="1"/>
  <c r="DP1014" i="1"/>
  <c r="DS1014" i="1"/>
  <c r="DV1014" i="1"/>
  <c r="DY1014" i="1"/>
  <c r="EB1014" i="1"/>
  <c r="EH1014" i="1"/>
  <c r="EK1014" i="1"/>
  <c r="I1015" i="1"/>
  <c r="L1015" i="1"/>
  <c r="O1015" i="1"/>
  <c r="R1015" i="1"/>
  <c r="U1015" i="1"/>
  <c r="X1015" i="1"/>
  <c r="AA1015" i="1"/>
  <c r="AD1015" i="1"/>
  <c r="AG1015" i="1"/>
  <c r="AJ1015" i="1"/>
  <c r="AM1015" i="1"/>
  <c r="AP1015" i="1"/>
  <c r="AS1015" i="1"/>
  <c r="AV1015" i="1"/>
  <c r="AY1015" i="1"/>
  <c r="BB1015" i="1"/>
  <c r="BH1015" i="1"/>
  <c r="BK1015" i="1"/>
  <c r="BN1015" i="1"/>
  <c r="BQ1015" i="1"/>
  <c r="CC1015" i="1"/>
  <c r="CF1015" i="1"/>
  <c r="CI1015" i="1"/>
  <c r="CL1015" i="1"/>
  <c r="CO1015" i="1"/>
  <c r="CR1015" i="1"/>
  <c r="CU1015" i="1"/>
  <c r="CX1015" i="1"/>
  <c r="DA1015" i="1"/>
  <c r="DD1015" i="1"/>
  <c r="DG1015" i="1"/>
  <c r="DJ1015" i="1"/>
  <c r="DM1015" i="1"/>
  <c r="DP1015" i="1"/>
  <c r="DS1015" i="1"/>
  <c r="DV1015" i="1"/>
  <c r="DY1015" i="1"/>
  <c r="EB1015" i="1"/>
  <c r="EH1015" i="1"/>
  <c r="EK1015" i="1"/>
  <c r="I1016" i="1"/>
  <c r="L1016" i="1"/>
  <c r="O1016" i="1"/>
  <c r="R1016" i="1"/>
  <c r="U1016" i="1"/>
  <c r="X1016" i="1"/>
  <c r="AA1016" i="1"/>
  <c r="AD1016" i="1"/>
  <c r="AG1016" i="1"/>
  <c r="AJ1016" i="1"/>
  <c r="AM1016" i="1"/>
  <c r="AP1016" i="1"/>
  <c r="AS1016" i="1"/>
  <c r="AV1016" i="1"/>
  <c r="AY1016" i="1"/>
  <c r="BB1016" i="1"/>
  <c r="BE1016" i="1"/>
  <c r="BH1016" i="1"/>
  <c r="BK1016" i="1"/>
  <c r="BN1016" i="1"/>
  <c r="BQ1016" i="1"/>
  <c r="BT1016" i="1"/>
  <c r="BW1016" i="1"/>
  <c r="BZ1016" i="1"/>
  <c r="CC1016" i="1"/>
  <c r="CF1016" i="1"/>
  <c r="CI1016" i="1"/>
  <c r="CL1016" i="1"/>
  <c r="CO1016" i="1"/>
  <c r="CR1016" i="1"/>
  <c r="CU1016" i="1"/>
  <c r="CX1016" i="1"/>
  <c r="DA1016" i="1"/>
  <c r="DD1016" i="1"/>
  <c r="DG1016" i="1"/>
  <c r="DJ1016" i="1"/>
  <c r="DM1016" i="1"/>
  <c r="DP1016" i="1"/>
  <c r="DS1016" i="1"/>
  <c r="DV1016" i="1"/>
  <c r="DY1016" i="1"/>
  <c r="EB1016" i="1"/>
  <c r="EH1016" i="1"/>
  <c r="EK1016" i="1"/>
  <c r="I1017" i="1"/>
  <c r="L1017" i="1"/>
  <c r="O1017" i="1"/>
  <c r="R1017" i="1"/>
  <c r="U1017" i="1"/>
  <c r="X1017" i="1"/>
  <c r="AA1017" i="1"/>
  <c r="AD1017" i="1"/>
  <c r="AG1017" i="1"/>
  <c r="AJ1017" i="1"/>
  <c r="AM1017" i="1"/>
  <c r="AP1017" i="1"/>
  <c r="AS1017" i="1"/>
  <c r="AV1017" i="1"/>
  <c r="AY1017" i="1"/>
  <c r="BB1017" i="1"/>
  <c r="BE1017" i="1"/>
  <c r="BH1017" i="1"/>
  <c r="BK1017" i="1"/>
  <c r="BN1017" i="1"/>
  <c r="BQ1017" i="1"/>
  <c r="BT1017" i="1"/>
  <c r="BW1017" i="1"/>
  <c r="BZ1017" i="1"/>
  <c r="CC1017" i="1"/>
  <c r="CF1017" i="1"/>
  <c r="CI1017" i="1"/>
  <c r="CL1017" i="1"/>
  <c r="CO1017" i="1"/>
  <c r="CR1017" i="1"/>
  <c r="CU1017" i="1"/>
  <c r="CX1017" i="1"/>
  <c r="DA1017" i="1"/>
  <c r="DD1017" i="1"/>
  <c r="DG1017" i="1"/>
  <c r="DJ1017" i="1"/>
  <c r="DM1017" i="1"/>
  <c r="DP1017" i="1"/>
  <c r="DS1017" i="1"/>
  <c r="DV1017" i="1"/>
  <c r="DY1017" i="1"/>
  <c r="EB1017" i="1"/>
  <c r="EH1017" i="1"/>
  <c r="EK1017" i="1"/>
  <c r="I1018" i="1"/>
  <c r="L1018" i="1"/>
  <c r="O1018" i="1"/>
  <c r="R1018" i="1"/>
  <c r="U1018" i="1"/>
  <c r="X1018" i="1"/>
  <c r="AA1018" i="1"/>
  <c r="AD1018" i="1"/>
  <c r="AG1018" i="1"/>
  <c r="AJ1018" i="1"/>
  <c r="AM1018" i="1"/>
  <c r="AP1018" i="1"/>
  <c r="AS1018" i="1"/>
  <c r="AV1018" i="1"/>
  <c r="AY1018" i="1"/>
  <c r="BB1018" i="1"/>
  <c r="BE1018" i="1"/>
  <c r="BH1018" i="1"/>
  <c r="BK1018" i="1"/>
  <c r="BN1018" i="1"/>
  <c r="BQ1018" i="1"/>
  <c r="BT1018" i="1"/>
  <c r="BW1018" i="1"/>
  <c r="BZ1018" i="1"/>
  <c r="CC1018" i="1"/>
  <c r="CF1018" i="1"/>
  <c r="CI1018" i="1"/>
  <c r="CL1018" i="1"/>
  <c r="CO1018" i="1"/>
  <c r="CR1018" i="1"/>
  <c r="CU1018" i="1"/>
  <c r="CX1018" i="1"/>
  <c r="DA1018" i="1"/>
  <c r="DD1018" i="1"/>
  <c r="DG1018" i="1"/>
  <c r="DJ1018" i="1"/>
  <c r="DM1018" i="1"/>
  <c r="DP1018" i="1"/>
  <c r="DS1018" i="1"/>
  <c r="DV1018" i="1"/>
  <c r="DY1018" i="1"/>
  <c r="EB1018" i="1"/>
  <c r="EH1018" i="1"/>
  <c r="EK1018" i="1"/>
  <c r="I1019" i="1"/>
  <c r="L1019" i="1"/>
  <c r="O1019" i="1"/>
  <c r="R1019" i="1"/>
  <c r="U1019" i="1"/>
  <c r="X1019" i="1"/>
  <c r="AA1019" i="1"/>
  <c r="AD1019" i="1"/>
  <c r="AG1019" i="1"/>
  <c r="AJ1019" i="1"/>
  <c r="AM1019" i="1"/>
  <c r="AP1019" i="1"/>
  <c r="AS1019" i="1"/>
  <c r="AV1019" i="1"/>
  <c r="AY1019" i="1"/>
  <c r="BB1019" i="1"/>
  <c r="BE1019" i="1"/>
  <c r="BH1019" i="1"/>
  <c r="BK1019" i="1"/>
  <c r="BN1019" i="1"/>
  <c r="BQ1019" i="1"/>
  <c r="BT1019" i="1"/>
  <c r="BW1019" i="1"/>
  <c r="BZ1019" i="1"/>
  <c r="CC1019" i="1"/>
  <c r="CF1019" i="1"/>
  <c r="CI1019" i="1"/>
  <c r="CL1019" i="1"/>
  <c r="CO1019" i="1"/>
  <c r="CR1019" i="1"/>
  <c r="CU1019" i="1"/>
  <c r="CX1019" i="1"/>
  <c r="DA1019" i="1"/>
  <c r="DD1019" i="1"/>
  <c r="DG1019" i="1"/>
  <c r="DJ1019" i="1"/>
  <c r="DM1019" i="1"/>
  <c r="DP1019" i="1"/>
  <c r="DS1019" i="1"/>
  <c r="DV1019" i="1"/>
  <c r="DY1019" i="1"/>
  <c r="EB1019" i="1"/>
  <c r="EH1019" i="1"/>
  <c r="EK1019" i="1"/>
  <c r="I1270" i="1"/>
  <c r="L1270" i="1"/>
  <c r="O1270" i="1"/>
  <c r="R1270" i="1"/>
  <c r="U1270" i="1"/>
  <c r="X1270" i="1"/>
  <c r="AA1270" i="1"/>
  <c r="AD1270" i="1"/>
  <c r="AG1270" i="1"/>
  <c r="AJ1270" i="1"/>
  <c r="AM1270" i="1"/>
  <c r="AP1270" i="1"/>
  <c r="AS1270" i="1"/>
  <c r="AV1270" i="1"/>
  <c r="AY1270" i="1"/>
  <c r="BB1270" i="1"/>
  <c r="BE1270" i="1"/>
  <c r="BH1270" i="1"/>
  <c r="BK1270" i="1"/>
  <c r="BN1270" i="1"/>
  <c r="BQ1270" i="1"/>
  <c r="BT1270" i="1"/>
  <c r="BW1270" i="1"/>
  <c r="BZ1270" i="1"/>
  <c r="CC1270" i="1"/>
  <c r="CF1270" i="1"/>
  <c r="CI1270" i="1"/>
  <c r="CL1270" i="1"/>
  <c r="CO1270" i="1"/>
  <c r="CR1270" i="1"/>
  <c r="CU1270" i="1"/>
  <c r="CX1270" i="1"/>
  <c r="DA1270" i="1"/>
  <c r="DD1270" i="1"/>
  <c r="DG1270" i="1"/>
  <c r="DJ1270" i="1"/>
  <c r="DM1270" i="1"/>
  <c r="DP1270" i="1"/>
  <c r="DS1270" i="1"/>
  <c r="DV1270" i="1"/>
  <c r="DY1270" i="1"/>
  <c r="EB1270" i="1"/>
  <c r="EH1270" i="1"/>
  <c r="EK1270" i="1"/>
  <c r="I1271" i="1"/>
  <c r="L1271" i="1"/>
  <c r="O1271" i="1"/>
  <c r="R1271" i="1"/>
  <c r="U1271" i="1"/>
  <c r="X1271" i="1"/>
  <c r="AA1271" i="1"/>
  <c r="AD1271" i="1"/>
  <c r="AG1271" i="1"/>
  <c r="AJ1271" i="1"/>
  <c r="AM1271" i="1"/>
  <c r="AP1271" i="1"/>
  <c r="AS1271" i="1"/>
  <c r="AV1271" i="1"/>
  <c r="AY1271" i="1"/>
  <c r="BB1271" i="1"/>
  <c r="BE1271" i="1"/>
  <c r="BH1271" i="1"/>
  <c r="BK1271" i="1"/>
  <c r="BN1271" i="1"/>
  <c r="BQ1271" i="1"/>
  <c r="BT1271" i="1"/>
  <c r="BW1271" i="1"/>
  <c r="BZ1271" i="1"/>
  <c r="CC1271" i="1"/>
  <c r="CF1271" i="1"/>
  <c r="CI1271" i="1"/>
  <c r="CL1271" i="1"/>
  <c r="CO1271" i="1"/>
  <c r="CR1271" i="1"/>
  <c r="CU1271" i="1"/>
  <c r="CX1271" i="1"/>
  <c r="DA1271" i="1"/>
  <c r="DD1271" i="1"/>
  <c r="DG1271" i="1"/>
  <c r="DJ1271" i="1"/>
  <c r="DM1271" i="1"/>
  <c r="DP1271" i="1"/>
  <c r="DS1271" i="1"/>
  <c r="DV1271" i="1"/>
  <c r="DY1271" i="1"/>
  <c r="EB1271" i="1"/>
  <c r="EH1271" i="1"/>
  <c r="EK1271" i="1"/>
  <c r="I1020" i="1"/>
  <c r="L1020" i="1"/>
  <c r="O1020" i="1"/>
  <c r="R1020" i="1"/>
  <c r="U1020" i="1"/>
  <c r="X1020" i="1"/>
  <c r="AA1020" i="1"/>
  <c r="AD1020" i="1"/>
  <c r="AG1020" i="1"/>
  <c r="AJ1020" i="1"/>
  <c r="AM1020" i="1"/>
  <c r="AP1020" i="1"/>
  <c r="AS1020" i="1"/>
  <c r="AV1020" i="1"/>
  <c r="AY1020" i="1"/>
  <c r="BB1020" i="1"/>
  <c r="BE1020" i="1"/>
  <c r="BH1020" i="1"/>
  <c r="BK1020" i="1"/>
  <c r="BN1020" i="1"/>
  <c r="BQ1020" i="1"/>
  <c r="CC1020" i="1"/>
  <c r="CF1020" i="1"/>
  <c r="CI1020" i="1"/>
  <c r="CL1020" i="1"/>
  <c r="CO1020" i="1"/>
  <c r="CR1020" i="1"/>
  <c r="CU1020" i="1"/>
  <c r="CX1020" i="1"/>
  <c r="DA1020" i="1"/>
  <c r="DD1020" i="1"/>
  <c r="DG1020" i="1"/>
  <c r="DJ1020" i="1"/>
  <c r="DM1020" i="1"/>
  <c r="DP1020" i="1"/>
  <c r="DS1020" i="1"/>
  <c r="DV1020" i="1"/>
  <c r="DY1020" i="1"/>
  <c r="EB1020" i="1"/>
  <c r="EH1020" i="1"/>
  <c r="EK1020" i="1"/>
  <c r="I1021" i="1"/>
  <c r="L1021" i="1"/>
  <c r="O1021" i="1"/>
  <c r="R1021" i="1"/>
  <c r="U1021" i="1"/>
  <c r="X1021" i="1"/>
  <c r="AA1021" i="1"/>
  <c r="AD1021" i="1"/>
  <c r="AG1021" i="1"/>
  <c r="AJ1021" i="1"/>
  <c r="AM1021" i="1"/>
  <c r="AP1021" i="1"/>
  <c r="AS1021" i="1"/>
  <c r="AV1021" i="1"/>
  <c r="AY1021" i="1"/>
  <c r="BB1021" i="1"/>
  <c r="BE1021" i="1"/>
  <c r="BH1021" i="1"/>
  <c r="BK1021" i="1"/>
  <c r="BN1021" i="1"/>
  <c r="BQ1021" i="1"/>
  <c r="BT1021" i="1"/>
  <c r="BW1021" i="1"/>
  <c r="BZ1021" i="1"/>
  <c r="CC1021" i="1"/>
  <c r="CF1021" i="1"/>
  <c r="CI1021" i="1"/>
  <c r="CL1021" i="1"/>
  <c r="CO1021" i="1"/>
  <c r="CR1021" i="1"/>
  <c r="CU1021" i="1"/>
  <c r="CX1021" i="1"/>
  <c r="DA1021" i="1"/>
  <c r="DD1021" i="1"/>
  <c r="DG1021" i="1"/>
  <c r="DJ1021" i="1"/>
  <c r="DM1021" i="1"/>
  <c r="DP1021" i="1"/>
  <c r="DS1021" i="1"/>
  <c r="DV1021" i="1"/>
  <c r="DY1021" i="1"/>
  <c r="EB1021" i="1"/>
  <c r="EH1021" i="1"/>
  <c r="EK1021" i="1"/>
  <c r="I962" i="1"/>
  <c r="L962" i="1"/>
  <c r="O962" i="1"/>
  <c r="R962" i="1"/>
  <c r="U962" i="1"/>
  <c r="X962" i="1"/>
  <c r="AA962" i="1"/>
  <c r="AD962" i="1"/>
  <c r="AG962" i="1"/>
  <c r="AJ962" i="1"/>
  <c r="AM962" i="1"/>
  <c r="AP962" i="1"/>
  <c r="AS962" i="1"/>
  <c r="AV962" i="1"/>
  <c r="AY962" i="1"/>
  <c r="BB962" i="1"/>
  <c r="BE962" i="1"/>
  <c r="BH962" i="1"/>
  <c r="BK962" i="1"/>
  <c r="BN962" i="1"/>
  <c r="BQ962" i="1"/>
  <c r="BT962" i="1"/>
  <c r="BW962" i="1"/>
  <c r="BZ962" i="1"/>
  <c r="CC962" i="1"/>
  <c r="CF962" i="1"/>
  <c r="CI962" i="1"/>
  <c r="CL962" i="1"/>
  <c r="CO962" i="1"/>
  <c r="CR962" i="1"/>
  <c r="CU962" i="1"/>
  <c r="CX962" i="1"/>
  <c r="DA962" i="1"/>
  <c r="DD962" i="1"/>
  <c r="DG962" i="1"/>
  <c r="DJ962" i="1"/>
  <c r="DM962" i="1"/>
  <c r="DP962" i="1"/>
  <c r="DS962" i="1"/>
  <c r="DV962" i="1"/>
  <c r="DY962" i="1"/>
  <c r="EB962" i="1"/>
  <c r="EH962" i="1"/>
  <c r="EK962" i="1"/>
  <c r="I1389" i="1"/>
  <c r="L1389" i="1"/>
  <c r="O1389" i="1"/>
  <c r="R1389" i="1"/>
  <c r="U1389" i="1"/>
  <c r="X1389" i="1"/>
  <c r="AA1389" i="1"/>
  <c r="AD1389" i="1"/>
  <c r="AG1389" i="1"/>
  <c r="AJ1389" i="1"/>
  <c r="AM1389" i="1"/>
  <c r="AP1389" i="1"/>
  <c r="AS1389" i="1"/>
  <c r="AV1389" i="1"/>
  <c r="AY1389" i="1"/>
  <c r="BB1389" i="1"/>
  <c r="BE1389" i="1"/>
  <c r="BH1389" i="1"/>
  <c r="BK1389" i="1"/>
  <c r="BN1389" i="1"/>
  <c r="BQ1389" i="1"/>
  <c r="BT1389" i="1"/>
  <c r="BW1389" i="1"/>
  <c r="BZ1389" i="1"/>
  <c r="CC1389" i="1"/>
  <c r="CF1389" i="1"/>
  <c r="CI1389" i="1"/>
  <c r="CL1389" i="1"/>
  <c r="CO1389" i="1"/>
  <c r="CR1389" i="1"/>
  <c r="CU1389" i="1"/>
  <c r="CX1389" i="1"/>
  <c r="DA1389" i="1"/>
  <c r="DD1389" i="1"/>
  <c r="DG1389" i="1"/>
  <c r="DJ1389" i="1"/>
  <c r="DM1389" i="1"/>
  <c r="DP1389" i="1"/>
  <c r="DS1389" i="1"/>
  <c r="DV1389" i="1"/>
  <c r="DY1389" i="1"/>
  <c r="EB1389" i="1"/>
  <c r="EH1389" i="1"/>
  <c r="EK1389" i="1"/>
  <c r="I961" i="1"/>
  <c r="L961" i="1"/>
  <c r="O961" i="1"/>
  <c r="R961" i="1"/>
  <c r="U961" i="1"/>
  <c r="X961" i="1"/>
  <c r="AA961" i="1"/>
  <c r="AD961" i="1"/>
  <c r="AG961" i="1"/>
  <c r="AJ961" i="1"/>
  <c r="AM961" i="1"/>
  <c r="AP961" i="1"/>
  <c r="AS961" i="1"/>
  <c r="AV961" i="1"/>
  <c r="AY961" i="1"/>
  <c r="BB961" i="1"/>
  <c r="BE961" i="1"/>
  <c r="BH961" i="1"/>
  <c r="BK961" i="1"/>
  <c r="BN961" i="1"/>
  <c r="BQ961" i="1"/>
  <c r="BT961" i="1"/>
  <c r="BW961" i="1"/>
  <c r="BZ961" i="1"/>
  <c r="CC961" i="1"/>
  <c r="CF961" i="1"/>
  <c r="CI961" i="1"/>
  <c r="CL961" i="1"/>
  <c r="CO961" i="1"/>
  <c r="CR961" i="1"/>
  <c r="CU961" i="1"/>
  <c r="CX961" i="1"/>
  <c r="DA961" i="1"/>
  <c r="DD961" i="1"/>
  <c r="DG961" i="1"/>
  <c r="DJ961" i="1"/>
  <c r="DM961" i="1"/>
  <c r="DP961" i="1"/>
  <c r="DS961" i="1"/>
  <c r="DV961" i="1"/>
  <c r="DY961" i="1"/>
  <c r="EB961" i="1"/>
  <c r="EH961" i="1"/>
  <c r="EK961" i="1"/>
  <c r="I1275" i="1"/>
  <c r="L1275" i="1"/>
  <c r="O1275" i="1"/>
  <c r="R1275" i="1"/>
  <c r="U1275" i="1"/>
  <c r="X1275" i="1"/>
  <c r="AA1275" i="1"/>
  <c r="AD1275" i="1"/>
  <c r="AG1275" i="1"/>
  <c r="AJ1275" i="1"/>
  <c r="AM1275" i="1"/>
  <c r="AP1275" i="1"/>
  <c r="AS1275" i="1"/>
  <c r="AV1275" i="1"/>
  <c r="AY1275" i="1"/>
  <c r="BB1275" i="1"/>
  <c r="BE1275" i="1"/>
  <c r="BH1275" i="1"/>
  <c r="BK1275" i="1"/>
  <c r="BN1275" i="1"/>
  <c r="BQ1275" i="1"/>
  <c r="BT1275" i="1"/>
  <c r="BW1275" i="1"/>
  <c r="BZ1275" i="1"/>
  <c r="CC1275" i="1"/>
  <c r="CF1275" i="1"/>
  <c r="CI1275" i="1"/>
  <c r="CL1275" i="1"/>
  <c r="CO1275" i="1"/>
  <c r="CR1275" i="1"/>
  <c r="CU1275" i="1"/>
  <c r="CX1275" i="1"/>
  <c r="DA1275" i="1"/>
  <c r="DD1275" i="1"/>
  <c r="DG1275" i="1"/>
  <c r="DJ1275" i="1"/>
  <c r="DM1275" i="1"/>
  <c r="DP1275" i="1"/>
  <c r="DS1275" i="1"/>
  <c r="DV1275" i="1"/>
  <c r="DY1275" i="1"/>
  <c r="EB1275" i="1"/>
  <c r="EH1275" i="1"/>
  <c r="EK1275" i="1"/>
  <c r="I1404" i="1"/>
  <c r="L1404" i="1"/>
  <c r="O1404" i="1"/>
  <c r="R1404" i="1"/>
  <c r="U1404" i="1"/>
  <c r="X1404" i="1"/>
  <c r="AA1404" i="1"/>
  <c r="AD1404" i="1"/>
  <c r="AG1404" i="1"/>
  <c r="AJ1404" i="1"/>
  <c r="AM1404" i="1"/>
  <c r="AP1404" i="1"/>
  <c r="AS1404" i="1"/>
  <c r="AV1404" i="1"/>
  <c r="AY1404" i="1"/>
  <c r="BB1404" i="1"/>
  <c r="BE1404" i="1"/>
  <c r="BH1404" i="1"/>
  <c r="BK1404" i="1"/>
  <c r="BN1404" i="1"/>
  <c r="BQ1404" i="1"/>
  <c r="BT1404" i="1"/>
  <c r="BW1404" i="1"/>
  <c r="BZ1404" i="1"/>
  <c r="CC1404" i="1"/>
  <c r="CF1404" i="1"/>
  <c r="CI1404" i="1"/>
  <c r="CL1404" i="1"/>
  <c r="CO1404" i="1"/>
  <c r="CR1404" i="1"/>
  <c r="CU1404" i="1"/>
  <c r="CX1404" i="1"/>
  <c r="DA1404" i="1"/>
  <c r="DD1404" i="1"/>
  <c r="DG1404" i="1"/>
  <c r="DJ1404" i="1"/>
  <c r="DM1404" i="1"/>
  <c r="DP1404" i="1"/>
  <c r="DS1404" i="1"/>
  <c r="DV1404" i="1"/>
  <c r="DY1404" i="1"/>
  <c r="EB1404" i="1"/>
  <c r="EH1404" i="1"/>
  <c r="EK1404" i="1"/>
  <c r="I1480" i="1"/>
  <c r="L1480" i="1"/>
  <c r="O1480" i="1"/>
  <c r="R1480" i="1"/>
  <c r="U1480" i="1"/>
  <c r="X1480" i="1"/>
  <c r="AA1480" i="1"/>
  <c r="AD1480" i="1"/>
  <c r="AG1480" i="1"/>
  <c r="AJ1480" i="1"/>
  <c r="AM1480" i="1"/>
  <c r="AP1480" i="1"/>
  <c r="AS1480" i="1"/>
  <c r="AV1480" i="1"/>
  <c r="AY1480" i="1"/>
  <c r="BB1480" i="1"/>
  <c r="BE1480" i="1"/>
  <c r="BH1480" i="1"/>
  <c r="BK1480" i="1"/>
  <c r="BN1480" i="1"/>
  <c r="BQ1480" i="1"/>
  <c r="BT1480" i="1"/>
  <c r="BW1480" i="1"/>
  <c r="BZ1480" i="1"/>
  <c r="CC1480" i="1"/>
  <c r="CF1480" i="1"/>
  <c r="CI1480" i="1"/>
  <c r="CL1480" i="1"/>
  <c r="CO1480" i="1"/>
  <c r="CR1480" i="1"/>
  <c r="CU1480" i="1"/>
  <c r="CX1480" i="1"/>
  <c r="DA1480" i="1"/>
  <c r="DD1480" i="1"/>
  <c r="DG1480" i="1"/>
  <c r="DJ1480" i="1"/>
  <c r="DM1480" i="1"/>
  <c r="DP1480" i="1"/>
  <c r="DS1480" i="1"/>
  <c r="DV1480" i="1"/>
  <c r="DY1480" i="1"/>
  <c r="EB1480" i="1"/>
  <c r="EH1480" i="1"/>
  <c r="EK1480" i="1"/>
  <c r="I1481" i="1"/>
  <c r="L1481" i="1"/>
  <c r="O1481" i="1"/>
  <c r="R1481" i="1"/>
  <c r="U1481" i="1"/>
  <c r="X1481" i="1"/>
  <c r="AA1481" i="1"/>
  <c r="AD1481" i="1"/>
  <c r="AG1481" i="1"/>
  <c r="AJ1481" i="1"/>
  <c r="AM1481" i="1"/>
  <c r="AP1481" i="1"/>
  <c r="AS1481" i="1"/>
  <c r="AV1481" i="1"/>
  <c r="AY1481" i="1"/>
  <c r="BB1481" i="1"/>
  <c r="BE1481" i="1"/>
  <c r="BH1481" i="1"/>
  <c r="BK1481" i="1"/>
  <c r="BN1481" i="1"/>
  <c r="BQ1481" i="1"/>
  <c r="BT1481" i="1"/>
  <c r="BW1481" i="1"/>
  <c r="BZ1481" i="1"/>
  <c r="CC1481" i="1"/>
  <c r="CF1481" i="1"/>
  <c r="CI1481" i="1"/>
  <c r="CL1481" i="1"/>
  <c r="CO1481" i="1"/>
  <c r="CR1481" i="1"/>
  <c r="CU1481" i="1"/>
  <c r="CX1481" i="1"/>
  <c r="DA1481" i="1"/>
  <c r="DD1481" i="1"/>
  <c r="DG1481" i="1"/>
  <c r="DJ1481" i="1"/>
  <c r="DM1481" i="1"/>
  <c r="DP1481" i="1"/>
  <c r="DS1481" i="1"/>
  <c r="DV1481" i="1"/>
  <c r="DY1481" i="1"/>
  <c r="EB1481" i="1"/>
  <c r="EH1481" i="1"/>
  <c r="EK1481" i="1"/>
  <c r="I908" i="1"/>
  <c r="L908" i="1"/>
  <c r="O908" i="1"/>
  <c r="R908" i="1"/>
  <c r="U908" i="1"/>
  <c r="X908" i="1"/>
  <c r="AA908" i="1"/>
  <c r="AD908" i="1"/>
  <c r="AG908" i="1"/>
  <c r="AJ908" i="1"/>
  <c r="AM908" i="1"/>
  <c r="AP908" i="1"/>
  <c r="AS908" i="1"/>
  <c r="AV908" i="1"/>
  <c r="AY908" i="1"/>
  <c r="BB908" i="1"/>
  <c r="BE908" i="1"/>
  <c r="BH908" i="1"/>
  <c r="BK908" i="1"/>
  <c r="BN908" i="1"/>
  <c r="BQ908" i="1"/>
  <c r="BT908" i="1"/>
  <c r="BW908" i="1"/>
  <c r="BZ908" i="1"/>
  <c r="CC908" i="1"/>
  <c r="CF908" i="1"/>
  <c r="CI908" i="1"/>
  <c r="CL908" i="1"/>
  <c r="CO908" i="1"/>
  <c r="CR908" i="1"/>
  <c r="CU908" i="1"/>
  <c r="CX908" i="1"/>
  <c r="DA908" i="1"/>
  <c r="DD908" i="1"/>
  <c r="DG908" i="1"/>
  <c r="DJ908" i="1"/>
  <c r="DM908" i="1"/>
  <c r="DP908" i="1"/>
  <c r="DS908" i="1"/>
  <c r="DV908" i="1"/>
  <c r="DY908" i="1"/>
  <c r="EB908" i="1"/>
  <c r="EH908" i="1"/>
  <c r="EK908" i="1"/>
  <c r="I1482" i="1"/>
  <c r="L1482" i="1"/>
  <c r="O1482" i="1"/>
  <c r="R1482" i="1"/>
  <c r="U1482" i="1"/>
  <c r="X1482" i="1"/>
  <c r="AA1482" i="1"/>
  <c r="AD1482" i="1"/>
  <c r="AG1482" i="1"/>
  <c r="AJ1482" i="1"/>
  <c r="AM1482" i="1"/>
  <c r="AP1482" i="1"/>
  <c r="AS1482" i="1"/>
  <c r="AV1482" i="1"/>
  <c r="AY1482" i="1"/>
  <c r="BB1482" i="1"/>
  <c r="BE1482" i="1"/>
  <c r="BH1482" i="1"/>
  <c r="BK1482" i="1"/>
  <c r="BN1482" i="1"/>
  <c r="BQ1482" i="1"/>
  <c r="BT1482" i="1"/>
  <c r="BW1482" i="1"/>
  <c r="BZ1482" i="1"/>
  <c r="CC1482" i="1"/>
  <c r="CF1482" i="1"/>
  <c r="CI1482" i="1"/>
  <c r="CL1482" i="1"/>
  <c r="CO1482" i="1"/>
  <c r="CR1482" i="1"/>
  <c r="CU1482" i="1"/>
  <c r="CX1482" i="1"/>
  <c r="DA1482" i="1"/>
  <c r="DD1482" i="1"/>
  <c r="DG1482" i="1"/>
  <c r="DJ1482" i="1"/>
  <c r="DM1482" i="1"/>
  <c r="DP1482" i="1"/>
  <c r="DS1482" i="1"/>
  <c r="DV1482" i="1"/>
  <c r="DY1482" i="1"/>
  <c r="EB1482" i="1"/>
  <c r="EH1482" i="1"/>
  <c r="EK1482" i="1"/>
  <c r="I1483" i="1"/>
  <c r="L1483" i="1"/>
  <c r="O1483" i="1"/>
  <c r="R1483" i="1"/>
  <c r="U1483" i="1"/>
  <c r="X1483" i="1"/>
  <c r="AA1483" i="1"/>
  <c r="AD1483" i="1"/>
  <c r="AG1483" i="1"/>
  <c r="AJ1483" i="1"/>
  <c r="AM1483" i="1"/>
  <c r="AP1483" i="1"/>
  <c r="AS1483" i="1"/>
  <c r="AV1483" i="1"/>
  <c r="AY1483" i="1"/>
  <c r="BB1483" i="1"/>
  <c r="BE1483" i="1"/>
  <c r="BH1483" i="1"/>
  <c r="BK1483" i="1"/>
  <c r="BN1483" i="1"/>
  <c r="BQ1483" i="1"/>
  <c r="BT1483" i="1"/>
  <c r="BW1483" i="1"/>
  <c r="BZ1483" i="1"/>
  <c r="CC1483" i="1"/>
  <c r="CF1483" i="1"/>
  <c r="CI1483" i="1"/>
  <c r="CL1483" i="1"/>
  <c r="CO1483" i="1"/>
  <c r="CR1483" i="1"/>
  <c r="CU1483" i="1"/>
  <c r="CX1483" i="1"/>
  <c r="DA1483" i="1"/>
  <c r="DD1483" i="1"/>
  <c r="DG1483" i="1"/>
  <c r="DJ1483" i="1"/>
  <c r="DM1483" i="1"/>
  <c r="DP1483" i="1"/>
  <c r="DS1483" i="1"/>
  <c r="DV1483" i="1"/>
  <c r="DY1483" i="1"/>
  <c r="EB1483" i="1"/>
  <c r="EH1483" i="1"/>
  <c r="EK1483" i="1"/>
  <c r="I909" i="1"/>
  <c r="L909" i="1"/>
  <c r="O909" i="1"/>
  <c r="R909" i="1"/>
  <c r="U909" i="1"/>
  <c r="X909" i="1"/>
  <c r="AA909" i="1"/>
  <c r="AD909" i="1"/>
  <c r="AG909" i="1"/>
  <c r="AJ909" i="1"/>
  <c r="AM909" i="1"/>
  <c r="AP909" i="1"/>
  <c r="AS909" i="1"/>
  <c r="AV909" i="1"/>
  <c r="AY909" i="1"/>
  <c r="BB909" i="1"/>
  <c r="BE909" i="1"/>
  <c r="BH909" i="1"/>
  <c r="BK909" i="1"/>
  <c r="BN909" i="1"/>
  <c r="BQ909" i="1"/>
  <c r="BT909" i="1"/>
  <c r="BW909" i="1"/>
  <c r="BZ909" i="1"/>
  <c r="CC909" i="1"/>
  <c r="CF909" i="1"/>
  <c r="CI909" i="1"/>
  <c r="CL909" i="1"/>
  <c r="CO909" i="1"/>
  <c r="CR909" i="1"/>
  <c r="CU909" i="1"/>
  <c r="CX909" i="1"/>
  <c r="DA909" i="1"/>
  <c r="DD909" i="1"/>
  <c r="DG909" i="1"/>
  <c r="DJ909" i="1"/>
  <c r="DM909" i="1"/>
  <c r="DP909" i="1"/>
  <c r="DS909" i="1"/>
  <c r="DV909" i="1"/>
  <c r="DY909" i="1"/>
  <c r="EB909" i="1"/>
  <c r="EH909" i="1"/>
  <c r="EK909" i="1"/>
  <c r="I1054" i="1"/>
  <c r="L1054" i="1"/>
  <c r="O1054" i="1"/>
  <c r="R1054" i="1"/>
  <c r="U1054" i="1"/>
  <c r="X1054" i="1"/>
  <c r="AA1054" i="1"/>
  <c r="AD1054" i="1"/>
  <c r="AG1054" i="1"/>
  <c r="AJ1054" i="1"/>
  <c r="AM1054" i="1"/>
  <c r="AP1054" i="1"/>
  <c r="AS1054" i="1"/>
  <c r="AV1054" i="1"/>
  <c r="AY1054" i="1"/>
  <c r="BB1054" i="1"/>
  <c r="BE1054" i="1"/>
  <c r="BH1054" i="1"/>
  <c r="BK1054" i="1"/>
  <c r="BN1054" i="1"/>
  <c r="BQ1054" i="1"/>
  <c r="BT1054" i="1"/>
  <c r="BW1054" i="1"/>
  <c r="BZ1054" i="1"/>
  <c r="CC1054" i="1"/>
  <c r="CF1054" i="1"/>
  <c r="CI1054" i="1"/>
  <c r="CL1054" i="1"/>
  <c r="CO1054" i="1"/>
  <c r="CR1054" i="1"/>
  <c r="CU1054" i="1"/>
  <c r="CX1054" i="1"/>
  <c r="DA1054" i="1"/>
  <c r="DD1054" i="1"/>
  <c r="DG1054" i="1"/>
  <c r="DJ1054" i="1"/>
  <c r="DM1054" i="1"/>
  <c r="DP1054" i="1"/>
  <c r="DS1054" i="1"/>
  <c r="DV1054" i="1"/>
  <c r="DY1054" i="1"/>
  <c r="EB1054" i="1"/>
  <c r="EH1054" i="1"/>
  <c r="EK1054" i="1"/>
  <c r="I1089" i="1"/>
  <c r="L1089" i="1"/>
  <c r="O1089" i="1"/>
  <c r="R1089" i="1"/>
  <c r="U1089" i="1"/>
  <c r="X1089" i="1"/>
  <c r="AA1089" i="1"/>
  <c r="AD1089" i="1"/>
  <c r="AG1089" i="1"/>
  <c r="AJ1089" i="1"/>
  <c r="AM1089" i="1"/>
  <c r="AP1089" i="1"/>
  <c r="AS1089" i="1"/>
  <c r="AV1089" i="1"/>
  <c r="AY1089" i="1"/>
  <c r="BB1089" i="1"/>
  <c r="BE1089" i="1"/>
  <c r="BH1089" i="1"/>
  <c r="BK1089" i="1"/>
  <c r="BN1089" i="1"/>
  <c r="BQ1089" i="1"/>
  <c r="BT1089" i="1"/>
  <c r="BW1089" i="1"/>
  <c r="BZ1089" i="1"/>
  <c r="CC1089" i="1"/>
  <c r="CF1089" i="1"/>
  <c r="CI1089" i="1"/>
  <c r="CL1089" i="1"/>
  <c r="CO1089" i="1"/>
  <c r="CR1089" i="1"/>
  <c r="CU1089" i="1"/>
  <c r="CX1089" i="1"/>
  <c r="DA1089" i="1"/>
  <c r="DD1089" i="1"/>
  <c r="DG1089" i="1"/>
  <c r="DJ1089" i="1"/>
  <c r="DM1089" i="1"/>
  <c r="DP1089" i="1"/>
  <c r="DS1089" i="1"/>
  <c r="DV1089" i="1"/>
  <c r="DY1089" i="1"/>
  <c r="EB1089" i="1"/>
  <c r="EH1089" i="1"/>
  <c r="EK1089" i="1"/>
  <c r="I1390" i="1"/>
  <c r="L1390" i="1"/>
  <c r="O1390" i="1"/>
  <c r="R1390" i="1"/>
  <c r="U1390" i="1"/>
  <c r="X1390" i="1"/>
  <c r="AA1390" i="1"/>
  <c r="AD1390" i="1"/>
  <c r="AG1390" i="1"/>
  <c r="AJ1390" i="1"/>
  <c r="AM1390" i="1"/>
  <c r="AP1390" i="1"/>
  <c r="AS1390" i="1"/>
  <c r="AV1390" i="1"/>
  <c r="AY1390" i="1"/>
  <c r="BB1390" i="1"/>
  <c r="BE1390" i="1"/>
  <c r="BH1390" i="1"/>
  <c r="BK1390" i="1"/>
  <c r="BN1390" i="1"/>
  <c r="BQ1390" i="1"/>
  <c r="BT1390" i="1"/>
  <c r="BW1390" i="1"/>
  <c r="BZ1390" i="1"/>
  <c r="CC1390" i="1"/>
  <c r="CF1390" i="1"/>
  <c r="CI1390" i="1"/>
  <c r="CL1390" i="1"/>
  <c r="CO1390" i="1"/>
  <c r="CR1390" i="1"/>
  <c r="CU1390" i="1"/>
  <c r="CX1390" i="1"/>
  <c r="DA1390" i="1"/>
  <c r="DD1390" i="1"/>
  <c r="DG1390" i="1"/>
  <c r="DJ1390" i="1"/>
  <c r="DM1390" i="1"/>
  <c r="DP1390" i="1"/>
  <c r="DS1390" i="1"/>
  <c r="DV1390" i="1"/>
  <c r="DY1390" i="1"/>
  <c r="EB1390" i="1"/>
  <c r="EH1390" i="1"/>
  <c r="EK1390" i="1"/>
  <c r="I1112" i="1"/>
  <c r="L1112" i="1"/>
  <c r="O1112" i="1"/>
  <c r="R1112" i="1"/>
  <c r="U1112" i="1"/>
  <c r="X1112" i="1"/>
  <c r="AA1112" i="1"/>
  <c r="AD1112" i="1"/>
  <c r="AG1112" i="1"/>
  <c r="AJ1112" i="1"/>
  <c r="AM1112" i="1"/>
  <c r="AP1112" i="1"/>
  <c r="AS1112" i="1"/>
  <c r="AV1112" i="1"/>
  <c r="AY1112" i="1"/>
  <c r="BB1112" i="1"/>
  <c r="BE1112" i="1"/>
  <c r="BH1112" i="1"/>
  <c r="BK1112" i="1"/>
  <c r="BN1112" i="1"/>
  <c r="BQ1112" i="1"/>
  <c r="BT1112" i="1"/>
  <c r="BW1112" i="1"/>
  <c r="BZ1112" i="1"/>
  <c r="CC1112" i="1"/>
  <c r="CF1112" i="1"/>
  <c r="CI1112" i="1"/>
  <c r="CL1112" i="1"/>
  <c r="CO1112" i="1"/>
  <c r="CR1112" i="1"/>
  <c r="CU1112" i="1"/>
  <c r="CX1112" i="1"/>
  <c r="DA1112" i="1"/>
  <c r="DD1112" i="1"/>
  <c r="DG1112" i="1"/>
  <c r="DJ1112" i="1"/>
  <c r="DM1112" i="1"/>
  <c r="DP1112" i="1"/>
  <c r="DS1112" i="1"/>
  <c r="DV1112" i="1"/>
  <c r="DY1112" i="1"/>
  <c r="EB1112" i="1"/>
  <c r="EH1112" i="1"/>
  <c r="EK1112" i="1"/>
  <c r="I1484" i="1"/>
  <c r="L1484" i="1"/>
  <c r="O1484" i="1"/>
  <c r="R1484" i="1"/>
  <c r="U1484" i="1"/>
  <c r="X1484" i="1"/>
  <c r="AA1484" i="1"/>
  <c r="AD1484" i="1"/>
  <c r="AG1484" i="1"/>
  <c r="AJ1484" i="1"/>
  <c r="AM1484" i="1"/>
  <c r="AP1484" i="1"/>
  <c r="AS1484" i="1"/>
  <c r="AV1484" i="1"/>
  <c r="AY1484" i="1"/>
  <c r="BB1484" i="1"/>
  <c r="BE1484" i="1"/>
  <c r="BH1484" i="1"/>
  <c r="BK1484" i="1"/>
  <c r="BN1484" i="1"/>
  <c r="BQ1484" i="1"/>
  <c r="BT1484" i="1"/>
  <c r="BW1484" i="1"/>
  <c r="BZ1484" i="1"/>
  <c r="CC1484" i="1"/>
  <c r="CF1484" i="1"/>
  <c r="CI1484" i="1"/>
  <c r="CL1484" i="1"/>
  <c r="CO1484" i="1"/>
  <c r="CR1484" i="1"/>
  <c r="CU1484" i="1"/>
  <c r="CX1484" i="1"/>
  <c r="DA1484" i="1"/>
  <c r="DD1484" i="1"/>
  <c r="DG1484" i="1"/>
  <c r="DJ1484" i="1"/>
  <c r="DM1484" i="1"/>
  <c r="DP1484" i="1"/>
  <c r="DS1484" i="1"/>
  <c r="DV1484" i="1"/>
  <c r="DY1484" i="1"/>
  <c r="EB1484" i="1"/>
  <c r="EH1484" i="1"/>
  <c r="EK1484" i="1"/>
  <c r="I975" i="1"/>
  <c r="L975" i="1"/>
  <c r="O975" i="1"/>
  <c r="R975" i="1"/>
  <c r="U975" i="1"/>
  <c r="X975" i="1"/>
  <c r="AA975" i="1"/>
  <c r="AD975" i="1"/>
  <c r="AG975" i="1"/>
  <c r="AJ975" i="1"/>
  <c r="AM975" i="1"/>
  <c r="AP975" i="1"/>
  <c r="AS975" i="1"/>
  <c r="AV975" i="1"/>
  <c r="AY975" i="1"/>
  <c r="BB975" i="1"/>
  <c r="BE975" i="1"/>
  <c r="BH975" i="1"/>
  <c r="BK975" i="1"/>
  <c r="BN975" i="1"/>
  <c r="BQ975" i="1"/>
  <c r="BT975" i="1"/>
  <c r="BW975" i="1"/>
  <c r="BZ975" i="1"/>
  <c r="CC975" i="1"/>
  <c r="CF975" i="1"/>
  <c r="CI975" i="1"/>
  <c r="CL975" i="1"/>
  <c r="CO975" i="1"/>
  <c r="CR975" i="1"/>
  <c r="CU975" i="1"/>
  <c r="CX975" i="1"/>
  <c r="DA975" i="1"/>
  <c r="DD975" i="1"/>
  <c r="DG975" i="1"/>
  <c r="DJ975" i="1"/>
  <c r="DM975" i="1"/>
  <c r="DP975" i="1"/>
  <c r="DS975" i="1"/>
  <c r="DV975" i="1"/>
  <c r="DY975" i="1"/>
  <c r="EB975" i="1"/>
  <c r="EH975" i="1"/>
  <c r="EK975" i="1"/>
  <c r="I973" i="1"/>
  <c r="L973" i="1"/>
  <c r="O973" i="1"/>
  <c r="R973" i="1"/>
  <c r="U973" i="1"/>
  <c r="X973" i="1"/>
  <c r="AA973" i="1"/>
  <c r="AD973" i="1"/>
  <c r="AG973" i="1"/>
  <c r="AJ973" i="1"/>
  <c r="AM973" i="1"/>
  <c r="AP973" i="1"/>
  <c r="AS973" i="1"/>
  <c r="AV973" i="1"/>
  <c r="AY973" i="1"/>
  <c r="BB973" i="1"/>
  <c r="BE973" i="1"/>
  <c r="BH973" i="1"/>
  <c r="BK973" i="1"/>
  <c r="BN973" i="1"/>
  <c r="BQ973" i="1"/>
  <c r="BT973" i="1"/>
  <c r="BW973" i="1"/>
  <c r="BZ973" i="1"/>
  <c r="CC973" i="1"/>
  <c r="CF973" i="1"/>
  <c r="CI973" i="1"/>
  <c r="CL973" i="1"/>
  <c r="CO973" i="1"/>
  <c r="CR973" i="1"/>
  <c r="CU973" i="1"/>
  <c r="CX973" i="1"/>
  <c r="DA973" i="1"/>
  <c r="DD973" i="1"/>
  <c r="DG973" i="1"/>
  <c r="DJ973" i="1"/>
  <c r="DM973" i="1"/>
  <c r="DP973" i="1"/>
  <c r="DS973" i="1"/>
  <c r="DV973" i="1"/>
  <c r="DY973" i="1"/>
  <c r="EB973" i="1"/>
  <c r="EH973" i="1"/>
  <c r="EK973" i="1"/>
  <c r="I974" i="1"/>
  <c r="L974" i="1"/>
  <c r="O974" i="1"/>
  <c r="R974" i="1"/>
  <c r="U974" i="1"/>
  <c r="X974" i="1"/>
  <c r="AA974" i="1"/>
  <c r="AD974" i="1"/>
  <c r="AG974" i="1"/>
  <c r="AJ974" i="1"/>
  <c r="AM974" i="1"/>
  <c r="AP974" i="1"/>
  <c r="AS974" i="1"/>
  <c r="AV974" i="1"/>
  <c r="AY974" i="1"/>
  <c r="BB974" i="1"/>
  <c r="BE974" i="1"/>
  <c r="BH974" i="1"/>
  <c r="BK974" i="1"/>
  <c r="BN974" i="1"/>
  <c r="BQ974" i="1"/>
  <c r="BT974" i="1"/>
  <c r="BW974" i="1"/>
  <c r="BZ974" i="1"/>
  <c r="CC974" i="1"/>
  <c r="CF974" i="1"/>
  <c r="CI974" i="1"/>
  <c r="CL974" i="1"/>
  <c r="CO974" i="1"/>
  <c r="CR974" i="1"/>
  <c r="CU974" i="1"/>
  <c r="CX974" i="1"/>
  <c r="DA974" i="1"/>
  <c r="DD974" i="1"/>
  <c r="DG974" i="1"/>
  <c r="DJ974" i="1"/>
  <c r="DM974" i="1"/>
  <c r="DP974" i="1"/>
  <c r="DS974" i="1"/>
  <c r="DV974" i="1"/>
  <c r="DY974" i="1"/>
  <c r="EB974" i="1"/>
  <c r="EH974" i="1"/>
  <c r="EK974" i="1"/>
  <c r="I1079" i="1"/>
  <c r="L1079" i="1"/>
  <c r="O1079" i="1"/>
  <c r="R1079" i="1"/>
  <c r="U1079" i="1"/>
  <c r="X1079" i="1"/>
  <c r="AA1079" i="1"/>
  <c r="AD1079" i="1"/>
  <c r="AG1079" i="1"/>
  <c r="AJ1079" i="1"/>
  <c r="AM1079" i="1"/>
  <c r="AP1079" i="1"/>
  <c r="AS1079" i="1"/>
  <c r="AV1079" i="1"/>
  <c r="AY1079" i="1"/>
  <c r="BB1079" i="1"/>
  <c r="BE1079" i="1"/>
  <c r="BH1079" i="1"/>
  <c r="BK1079" i="1"/>
  <c r="BN1079" i="1"/>
  <c r="BQ1079" i="1"/>
  <c r="BT1079" i="1"/>
  <c r="BW1079" i="1"/>
  <c r="BZ1079" i="1"/>
  <c r="CC1079" i="1"/>
  <c r="CF1079" i="1"/>
  <c r="CI1079" i="1"/>
  <c r="CL1079" i="1"/>
  <c r="CO1079" i="1"/>
  <c r="CR1079" i="1"/>
  <c r="CU1079" i="1"/>
  <c r="CX1079" i="1"/>
  <c r="DA1079" i="1"/>
  <c r="DD1079" i="1"/>
  <c r="DG1079" i="1"/>
  <c r="DJ1079" i="1"/>
  <c r="DM1079" i="1"/>
  <c r="DP1079" i="1"/>
  <c r="DS1079" i="1"/>
  <c r="DV1079" i="1"/>
  <c r="DY1079" i="1"/>
  <c r="EB1079" i="1"/>
  <c r="EH1079" i="1"/>
  <c r="EK1079" i="1"/>
  <c r="I1391" i="1"/>
  <c r="L1391" i="1"/>
  <c r="O1391" i="1"/>
  <c r="R1391" i="1"/>
  <c r="U1391" i="1"/>
  <c r="X1391" i="1"/>
  <c r="AA1391" i="1"/>
  <c r="AD1391" i="1"/>
  <c r="AG1391" i="1"/>
  <c r="AJ1391" i="1"/>
  <c r="AM1391" i="1"/>
  <c r="AP1391" i="1"/>
  <c r="AS1391" i="1"/>
  <c r="AV1391" i="1"/>
  <c r="AY1391" i="1"/>
  <c r="BB1391" i="1"/>
  <c r="BE1391" i="1"/>
  <c r="BH1391" i="1"/>
  <c r="BK1391" i="1"/>
  <c r="BN1391" i="1"/>
  <c r="BQ1391" i="1"/>
  <c r="BT1391" i="1"/>
  <c r="BW1391" i="1"/>
  <c r="BZ1391" i="1"/>
  <c r="CC1391" i="1"/>
  <c r="CF1391" i="1"/>
  <c r="CI1391" i="1"/>
  <c r="CL1391" i="1"/>
  <c r="CO1391" i="1"/>
  <c r="CR1391" i="1"/>
  <c r="CU1391" i="1"/>
  <c r="CX1391" i="1"/>
  <c r="DA1391" i="1"/>
  <c r="DD1391" i="1"/>
  <c r="DG1391" i="1"/>
  <c r="DJ1391" i="1"/>
  <c r="DM1391" i="1"/>
  <c r="DP1391" i="1"/>
  <c r="DS1391" i="1"/>
  <c r="DV1391" i="1"/>
  <c r="DY1391" i="1"/>
  <c r="EB1391" i="1"/>
  <c r="EH1391" i="1"/>
  <c r="EK1391" i="1"/>
  <c r="I1485" i="1"/>
  <c r="L1485" i="1"/>
  <c r="O1485" i="1"/>
  <c r="R1485" i="1"/>
  <c r="U1485" i="1"/>
  <c r="X1485" i="1"/>
  <c r="AA1485" i="1"/>
  <c r="AD1485" i="1"/>
  <c r="AG1485" i="1"/>
  <c r="AJ1485" i="1"/>
  <c r="AM1485" i="1"/>
  <c r="AP1485" i="1"/>
  <c r="AS1485" i="1"/>
  <c r="AV1485" i="1"/>
  <c r="AY1485" i="1"/>
  <c r="BB1485" i="1"/>
  <c r="BE1485" i="1"/>
  <c r="BH1485" i="1"/>
  <c r="BK1485" i="1"/>
  <c r="BN1485" i="1"/>
  <c r="BQ1485" i="1"/>
  <c r="BT1485" i="1"/>
  <c r="BW1485" i="1"/>
  <c r="BZ1485" i="1"/>
  <c r="CC1485" i="1"/>
  <c r="CF1485" i="1"/>
  <c r="CI1485" i="1"/>
  <c r="CL1485" i="1"/>
  <c r="CO1485" i="1"/>
  <c r="CR1485" i="1"/>
  <c r="CU1485" i="1"/>
  <c r="CX1485" i="1"/>
  <c r="DA1485" i="1"/>
  <c r="DD1485" i="1"/>
  <c r="DG1485" i="1"/>
  <c r="DJ1485" i="1"/>
  <c r="DM1485" i="1"/>
  <c r="DP1485" i="1"/>
  <c r="DS1485" i="1"/>
  <c r="DV1485" i="1"/>
  <c r="DY1485" i="1"/>
  <c r="EB1485" i="1"/>
  <c r="EH1485" i="1"/>
  <c r="EK1485" i="1"/>
  <c r="I1486" i="1"/>
  <c r="L1486" i="1"/>
  <c r="O1486" i="1"/>
  <c r="R1486" i="1"/>
  <c r="U1486" i="1"/>
  <c r="X1486" i="1"/>
  <c r="AA1486" i="1"/>
  <c r="AD1486" i="1"/>
  <c r="AG1486" i="1"/>
  <c r="AJ1486" i="1"/>
  <c r="AM1486" i="1"/>
  <c r="AP1486" i="1"/>
  <c r="AS1486" i="1"/>
  <c r="AV1486" i="1"/>
  <c r="AY1486" i="1"/>
  <c r="BB1486" i="1"/>
  <c r="BE1486" i="1"/>
  <c r="BH1486" i="1"/>
  <c r="BK1486" i="1"/>
  <c r="BN1486" i="1"/>
  <c r="BQ1486" i="1"/>
  <c r="BT1486" i="1"/>
  <c r="BW1486" i="1"/>
  <c r="BZ1486" i="1"/>
  <c r="CC1486" i="1"/>
  <c r="CF1486" i="1"/>
  <c r="CI1486" i="1"/>
  <c r="CL1486" i="1"/>
  <c r="CO1486" i="1"/>
  <c r="CR1486" i="1"/>
  <c r="CU1486" i="1"/>
  <c r="CX1486" i="1"/>
  <c r="DA1486" i="1"/>
  <c r="DD1486" i="1"/>
  <c r="DG1486" i="1"/>
  <c r="DJ1486" i="1"/>
  <c r="DM1486" i="1"/>
  <c r="DP1486" i="1"/>
  <c r="DS1486" i="1"/>
  <c r="DV1486" i="1"/>
  <c r="DY1486" i="1"/>
  <c r="EB1486" i="1"/>
  <c r="EH1486" i="1"/>
  <c r="EK1486" i="1"/>
  <c r="I1487" i="1"/>
  <c r="L1487" i="1"/>
  <c r="O1487" i="1"/>
  <c r="R1487" i="1"/>
  <c r="U1487" i="1"/>
  <c r="X1487" i="1"/>
  <c r="AA1487" i="1"/>
  <c r="AD1487" i="1"/>
  <c r="AG1487" i="1"/>
  <c r="AJ1487" i="1"/>
  <c r="AM1487" i="1"/>
  <c r="AP1487" i="1"/>
  <c r="AS1487" i="1"/>
  <c r="AV1487" i="1"/>
  <c r="AY1487" i="1"/>
  <c r="BB1487" i="1"/>
  <c r="BE1487" i="1"/>
  <c r="BH1487" i="1"/>
  <c r="BK1487" i="1"/>
  <c r="BN1487" i="1"/>
  <c r="BQ1487" i="1"/>
  <c r="BT1487" i="1"/>
  <c r="BW1487" i="1"/>
  <c r="BZ1487" i="1"/>
  <c r="CC1487" i="1"/>
  <c r="CF1487" i="1"/>
  <c r="CI1487" i="1"/>
  <c r="CL1487" i="1"/>
  <c r="CO1487" i="1"/>
  <c r="CR1487" i="1"/>
  <c r="CU1487" i="1"/>
  <c r="CX1487" i="1"/>
  <c r="DA1487" i="1"/>
  <c r="DD1487" i="1"/>
  <c r="DG1487" i="1"/>
  <c r="DJ1487" i="1"/>
  <c r="DM1487" i="1"/>
  <c r="DP1487" i="1"/>
  <c r="DS1487" i="1"/>
  <c r="DV1487" i="1"/>
  <c r="DY1487" i="1"/>
  <c r="EB1487" i="1"/>
  <c r="EH1487" i="1"/>
  <c r="EK1487" i="1"/>
  <c r="I1488" i="1"/>
  <c r="L1488" i="1"/>
  <c r="O1488" i="1"/>
  <c r="R1488" i="1"/>
  <c r="U1488" i="1"/>
  <c r="X1488" i="1"/>
  <c r="AA1488" i="1"/>
  <c r="AD1488" i="1"/>
  <c r="AG1488" i="1"/>
  <c r="AJ1488" i="1"/>
  <c r="AM1488" i="1"/>
  <c r="AP1488" i="1"/>
  <c r="AS1488" i="1"/>
  <c r="AV1488" i="1"/>
  <c r="AY1488" i="1"/>
  <c r="BB1488" i="1"/>
  <c r="BE1488" i="1"/>
  <c r="BH1488" i="1"/>
  <c r="BK1488" i="1"/>
  <c r="BN1488" i="1"/>
  <c r="BQ1488" i="1"/>
  <c r="BT1488" i="1"/>
  <c r="BW1488" i="1"/>
  <c r="BZ1488" i="1"/>
  <c r="CC1488" i="1"/>
  <c r="CF1488" i="1"/>
  <c r="CI1488" i="1"/>
  <c r="CL1488" i="1"/>
  <c r="CO1488" i="1"/>
  <c r="CR1488" i="1"/>
  <c r="CU1488" i="1"/>
  <c r="CX1488" i="1"/>
  <c r="DA1488" i="1"/>
  <c r="DD1488" i="1"/>
  <c r="DG1488" i="1"/>
  <c r="DJ1488" i="1"/>
  <c r="DM1488" i="1"/>
  <c r="DP1488" i="1"/>
  <c r="DS1488" i="1"/>
  <c r="DV1488" i="1"/>
  <c r="DY1488" i="1"/>
  <c r="EB1488" i="1"/>
  <c r="EH1488" i="1"/>
  <c r="EK1488" i="1"/>
  <c r="I1489" i="1"/>
  <c r="L1489" i="1"/>
  <c r="O1489" i="1"/>
  <c r="R1489" i="1"/>
  <c r="U1489" i="1"/>
  <c r="X1489" i="1"/>
  <c r="AA1489" i="1"/>
  <c r="AD1489" i="1"/>
  <c r="AG1489" i="1"/>
  <c r="AJ1489" i="1"/>
  <c r="AM1489" i="1"/>
  <c r="AP1489" i="1"/>
  <c r="AS1489" i="1"/>
  <c r="AV1489" i="1"/>
  <c r="AY1489" i="1"/>
  <c r="BB1489" i="1"/>
  <c r="BE1489" i="1"/>
  <c r="BH1489" i="1"/>
  <c r="BK1489" i="1"/>
  <c r="BN1489" i="1"/>
  <c r="BQ1489" i="1"/>
  <c r="BT1489" i="1"/>
  <c r="BW1489" i="1"/>
  <c r="BZ1489" i="1"/>
  <c r="CC1489" i="1"/>
  <c r="CF1489" i="1"/>
  <c r="CI1489" i="1"/>
  <c r="CL1489" i="1"/>
  <c r="CO1489" i="1"/>
  <c r="CR1489" i="1"/>
  <c r="CU1489" i="1"/>
  <c r="CX1489" i="1"/>
  <c r="DA1489" i="1"/>
  <c r="DD1489" i="1"/>
  <c r="DG1489" i="1"/>
  <c r="DJ1489" i="1"/>
  <c r="DM1489" i="1"/>
  <c r="DP1489" i="1"/>
  <c r="DS1489" i="1"/>
  <c r="DV1489" i="1"/>
  <c r="DY1489" i="1"/>
  <c r="EB1489" i="1"/>
  <c r="EH1489" i="1"/>
  <c r="EK1489" i="1"/>
  <c r="I1490" i="1"/>
  <c r="L1490" i="1"/>
  <c r="O1490" i="1"/>
  <c r="R1490" i="1"/>
  <c r="U1490" i="1"/>
  <c r="X1490" i="1"/>
  <c r="AA1490" i="1"/>
  <c r="AD1490" i="1"/>
  <c r="AG1490" i="1"/>
  <c r="AJ1490" i="1"/>
  <c r="AM1490" i="1"/>
  <c r="AP1490" i="1"/>
  <c r="AS1490" i="1"/>
  <c r="AV1490" i="1"/>
  <c r="AY1490" i="1"/>
  <c r="BB1490" i="1"/>
  <c r="BE1490" i="1"/>
  <c r="BH1490" i="1"/>
  <c r="BK1490" i="1"/>
  <c r="BN1490" i="1"/>
  <c r="BQ1490" i="1"/>
  <c r="BT1490" i="1"/>
  <c r="BW1490" i="1"/>
  <c r="BZ1490" i="1"/>
  <c r="CC1490" i="1"/>
  <c r="CF1490" i="1"/>
  <c r="CI1490" i="1"/>
  <c r="CL1490" i="1"/>
  <c r="CO1490" i="1"/>
  <c r="CR1490" i="1"/>
  <c r="CU1490" i="1"/>
  <c r="CX1490" i="1"/>
  <c r="DA1490" i="1"/>
  <c r="DD1490" i="1"/>
  <c r="DG1490" i="1"/>
  <c r="DJ1490" i="1"/>
  <c r="DM1490" i="1"/>
  <c r="DP1490" i="1"/>
  <c r="DS1490" i="1"/>
  <c r="DV1490" i="1"/>
  <c r="DY1490" i="1"/>
  <c r="EB1490" i="1"/>
  <c r="EH1490" i="1"/>
  <c r="EK1490" i="1"/>
  <c r="I1491" i="1"/>
  <c r="L1491" i="1"/>
  <c r="O1491" i="1"/>
  <c r="R1491" i="1"/>
  <c r="U1491" i="1"/>
  <c r="X1491" i="1"/>
  <c r="AA1491" i="1"/>
  <c r="AD1491" i="1"/>
  <c r="AG1491" i="1"/>
  <c r="AJ1491" i="1"/>
  <c r="AM1491" i="1"/>
  <c r="AP1491" i="1"/>
  <c r="AS1491" i="1"/>
  <c r="AV1491" i="1"/>
  <c r="AY1491" i="1"/>
  <c r="BB1491" i="1"/>
  <c r="BE1491" i="1"/>
  <c r="BH1491" i="1"/>
  <c r="BK1491" i="1"/>
  <c r="BN1491" i="1"/>
  <c r="BQ1491" i="1"/>
  <c r="BT1491" i="1"/>
  <c r="BW1491" i="1"/>
  <c r="BZ1491" i="1"/>
  <c r="CC1491" i="1"/>
  <c r="CF1491" i="1"/>
  <c r="CI1491" i="1"/>
  <c r="CL1491" i="1"/>
  <c r="CO1491" i="1"/>
  <c r="CR1491" i="1"/>
  <c r="CU1491" i="1"/>
  <c r="CX1491" i="1"/>
  <c r="DA1491" i="1"/>
  <c r="DD1491" i="1"/>
  <c r="DG1491" i="1"/>
  <c r="DJ1491" i="1"/>
  <c r="DM1491" i="1"/>
  <c r="DP1491" i="1"/>
  <c r="DS1491" i="1"/>
  <c r="DV1491" i="1"/>
  <c r="DY1491" i="1"/>
  <c r="EB1491" i="1"/>
  <c r="EH1491" i="1"/>
  <c r="EK1491" i="1"/>
  <c r="I1492" i="1"/>
  <c r="L1492" i="1"/>
  <c r="O1492" i="1"/>
  <c r="R1492" i="1"/>
  <c r="U1492" i="1"/>
  <c r="X1492" i="1"/>
  <c r="AA1492" i="1"/>
  <c r="AD1492" i="1"/>
  <c r="AG1492" i="1"/>
  <c r="AJ1492" i="1"/>
  <c r="AM1492" i="1"/>
  <c r="AP1492" i="1"/>
  <c r="AS1492" i="1"/>
  <c r="AV1492" i="1"/>
  <c r="AY1492" i="1"/>
  <c r="BB1492" i="1"/>
  <c r="BE1492" i="1"/>
  <c r="BH1492" i="1"/>
  <c r="BK1492" i="1"/>
  <c r="BN1492" i="1"/>
  <c r="BQ1492" i="1"/>
  <c r="BT1492" i="1"/>
  <c r="BW1492" i="1"/>
  <c r="BZ1492" i="1"/>
  <c r="CC1492" i="1"/>
  <c r="CF1492" i="1"/>
  <c r="CI1492" i="1"/>
  <c r="CL1492" i="1"/>
  <c r="CO1492" i="1"/>
  <c r="CR1492" i="1"/>
  <c r="CU1492" i="1"/>
  <c r="CX1492" i="1"/>
  <c r="DA1492" i="1"/>
  <c r="DD1492" i="1"/>
  <c r="DG1492" i="1"/>
  <c r="DJ1492" i="1"/>
  <c r="DM1492" i="1"/>
  <c r="DP1492" i="1"/>
  <c r="DS1492" i="1"/>
  <c r="DV1492" i="1"/>
  <c r="DY1492" i="1"/>
  <c r="EB1492" i="1"/>
  <c r="EH1492" i="1"/>
  <c r="EK1492" i="1"/>
  <c r="I1493" i="1"/>
  <c r="L1493" i="1"/>
  <c r="O1493" i="1"/>
  <c r="R1493" i="1"/>
  <c r="U1493" i="1"/>
  <c r="X1493" i="1"/>
  <c r="AA1493" i="1"/>
  <c r="AD1493" i="1"/>
  <c r="AG1493" i="1"/>
  <c r="AJ1493" i="1"/>
  <c r="AM1493" i="1"/>
  <c r="AP1493" i="1"/>
  <c r="AS1493" i="1"/>
  <c r="AV1493" i="1"/>
  <c r="AY1493" i="1"/>
  <c r="BB1493" i="1"/>
  <c r="BE1493" i="1"/>
  <c r="BH1493" i="1"/>
  <c r="BK1493" i="1"/>
  <c r="BN1493" i="1"/>
  <c r="BQ1493" i="1"/>
  <c r="BT1493" i="1"/>
  <c r="BW1493" i="1"/>
  <c r="BZ1493" i="1"/>
  <c r="CC1493" i="1"/>
  <c r="CF1493" i="1"/>
  <c r="CI1493" i="1"/>
  <c r="CL1493" i="1"/>
  <c r="CO1493" i="1"/>
  <c r="CR1493" i="1"/>
  <c r="CU1493" i="1"/>
  <c r="CX1493" i="1"/>
  <c r="DA1493" i="1"/>
  <c r="DD1493" i="1"/>
  <c r="DG1493" i="1"/>
  <c r="DJ1493" i="1"/>
  <c r="DM1493" i="1"/>
  <c r="DP1493" i="1"/>
  <c r="DS1493" i="1"/>
  <c r="DV1493" i="1"/>
  <c r="DY1493" i="1"/>
  <c r="EB1493" i="1"/>
  <c r="EH1493" i="1"/>
  <c r="EK1493" i="1"/>
  <c r="I1494" i="1"/>
  <c r="L1494" i="1"/>
  <c r="O1494" i="1"/>
  <c r="R1494" i="1"/>
  <c r="U1494" i="1"/>
  <c r="X1494" i="1"/>
  <c r="AA1494" i="1"/>
  <c r="AD1494" i="1"/>
  <c r="AG1494" i="1"/>
  <c r="AJ1494" i="1"/>
  <c r="AM1494" i="1"/>
  <c r="AP1494" i="1"/>
  <c r="AS1494" i="1"/>
  <c r="AV1494" i="1"/>
  <c r="AY1494" i="1"/>
  <c r="BB1494" i="1"/>
  <c r="BE1494" i="1"/>
  <c r="BH1494" i="1"/>
  <c r="BK1494" i="1"/>
  <c r="BN1494" i="1"/>
  <c r="BQ1494" i="1"/>
  <c r="BT1494" i="1"/>
  <c r="BW1494" i="1"/>
  <c r="BZ1494" i="1"/>
  <c r="CC1494" i="1"/>
  <c r="CF1494" i="1"/>
  <c r="CI1494" i="1"/>
  <c r="CL1494" i="1"/>
  <c r="CO1494" i="1"/>
  <c r="CR1494" i="1"/>
  <c r="CU1494" i="1"/>
  <c r="CX1494" i="1"/>
  <c r="DA1494" i="1"/>
  <c r="DD1494" i="1"/>
  <c r="DG1494" i="1"/>
  <c r="DJ1494" i="1"/>
  <c r="DM1494" i="1"/>
  <c r="DP1494" i="1"/>
  <c r="DS1494" i="1"/>
  <c r="DV1494" i="1"/>
  <c r="DY1494" i="1"/>
  <c r="EB1494" i="1"/>
  <c r="EH1494" i="1"/>
  <c r="EK1494" i="1"/>
  <c r="I1495" i="1"/>
  <c r="L1495" i="1"/>
  <c r="O1495" i="1"/>
  <c r="R1495" i="1"/>
  <c r="U1495" i="1"/>
  <c r="X1495" i="1"/>
  <c r="AA1495" i="1"/>
  <c r="AD1495" i="1"/>
  <c r="AG1495" i="1"/>
  <c r="AJ1495" i="1"/>
  <c r="AM1495" i="1"/>
  <c r="AP1495" i="1"/>
  <c r="AS1495" i="1"/>
  <c r="AV1495" i="1"/>
  <c r="AY1495" i="1"/>
  <c r="BB1495" i="1"/>
  <c r="BE1495" i="1"/>
  <c r="BH1495" i="1"/>
  <c r="BK1495" i="1"/>
  <c r="BN1495" i="1"/>
  <c r="BQ1495" i="1"/>
  <c r="BT1495" i="1"/>
  <c r="BW1495" i="1"/>
  <c r="BZ1495" i="1"/>
  <c r="CC1495" i="1"/>
  <c r="CF1495" i="1"/>
  <c r="CI1495" i="1"/>
  <c r="CL1495" i="1"/>
  <c r="CO1495" i="1"/>
  <c r="CR1495" i="1"/>
  <c r="CU1495" i="1"/>
  <c r="CX1495" i="1"/>
  <c r="DA1495" i="1"/>
  <c r="DD1495" i="1"/>
  <c r="DG1495" i="1"/>
  <c r="DJ1495" i="1"/>
  <c r="DM1495" i="1"/>
  <c r="DP1495" i="1"/>
  <c r="DS1495" i="1"/>
  <c r="DV1495" i="1"/>
  <c r="DY1495" i="1"/>
  <c r="EB1495" i="1"/>
  <c r="EH1495" i="1"/>
  <c r="EK1495" i="1"/>
  <c r="I1496" i="1"/>
  <c r="L1496" i="1"/>
  <c r="O1496" i="1"/>
  <c r="R1496" i="1"/>
  <c r="U1496" i="1"/>
  <c r="X1496" i="1"/>
  <c r="AA1496" i="1"/>
  <c r="AD1496" i="1"/>
  <c r="AG1496" i="1"/>
  <c r="AJ1496" i="1"/>
  <c r="AM1496" i="1"/>
  <c r="AP1496" i="1"/>
  <c r="AS1496" i="1"/>
  <c r="AV1496" i="1"/>
  <c r="AY1496" i="1"/>
  <c r="BB1496" i="1"/>
  <c r="BE1496" i="1"/>
  <c r="BH1496" i="1"/>
  <c r="BK1496" i="1"/>
  <c r="BN1496" i="1"/>
  <c r="BQ1496" i="1"/>
  <c r="BT1496" i="1"/>
  <c r="BW1496" i="1"/>
  <c r="BZ1496" i="1"/>
  <c r="CC1496" i="1"/>
  <c r="CF1496" i="1"/>
  <c r="CI1496" i="1"/>
  <c r="CL1496" i="1"/>
  <c r="CO1496" i="1"/>
  <c r="CR1496" i="1"/>
  <c r="CU1496" i="1"/>
  <c r="CX1496" i="1"/>
  <c r="DA1496" i="1"/>
  <c r="DD1496" i="1"/>
  <c r="DG1496" i="1"/>
  <c r="DJ1496" i="1"/>
  <c r="DM1496" i="1"/>
  <c r="DP1496" i="1"/>
  <c r="DS1496" i="1"/>
  <c r="DV1496" i="1"/>
  <c r="DY1496" i="1"/>
  <c r="EB1496" i="1"/>
  <c r="EH1496" i="1"/>
  <c r="EK1496" i="1"/>
  <c r="I1497" i="1"/>
  <c r="L1497" i="1"/>
  <c r="O1497" i="1"/>
  <c r="R1497" i="1"/>
  <c r="U1497" i="1"/>
  <c r="X1497" i="1"/>
  <c r="AA1497" i="1"/>
  <c r="AD1497" i="1"/>
  <c r="AG1497" i="1"/>
  <c r="AJ1497" i="1"/>
  <c r="AM1497" i="1"/>
  <c r="AP1497" i="1"/>
  <c r="AS1497" i="1"/>
  <c r="AV1497" i="1"/>
  <c r="AY1497" i="1"/>
  <c r="BB1497" i="1"/>
  <c r="BE1497" i="1"/>
  <c r="BH1497" i="1"/>
  <c r="BK1497" i="1"/>
  <c r="BN1497" i="1"/>
  <c r="BQ1497" i="1"/>
  <c r="BT1497" i="1"/>
  <c r="BW1497" i="1"/>
  <c r="BZ1497" i="1"/>
  <c r="CC1497" i="1"/>
  <c r="CF1497" i="1"/>
  <c r="CI1497" i="1"/>
  <c r="CL1497" i="1"/>
  <c r="CO1497" i="1"/>
  <c r="CR1497" i="1"/>
  <c r="CU1497" i="1"/>
  <c r="CX1497" i="1"/>
  <c r="DA1497" i="1"/>
  <c r="DD1497" i="1"/>
  <c r="DG1497" i="1"/>
  <c r="DJ1497" i="1"/>
  <c r="DM1497" i="1"/>
  <c r="DP1497" i="1"/>
  <c r="DS1497" i="1"/>
  <c r="DV1497" i="1"/>
  <c r="DY1497" i="1"/>
  <c r="EB1497" i="1"/>
  <c r="EH1497" i="1"/>
  <c r="EK1497" i="1"/>
  <c r="I910" i="1"/>
  <c r="L910" i="1"/>
  <c r="O910" i="1"/>
  <c r="R910" i="1"/>
  <c r="U910" i="1"/>
  <c r="X910" i="1"/>
  <c r="AA910" i="1"/>
  <c r="AD910" i="1"/>
  <c r="AG910" i="1"/>
  <c r="AJ910" i="1"/>
  <c r="AM910" i="1"/>
  <c r="AP910" i="1"/>
  <c r="AS910" i="1"/>
  <c r="AV910" i="1"/>
  <c r="AY910" i="1"/>
  <c r="BB910" i="1"/>
  <c r="BE910" i="1"/>
  <c r="BH910" i="1"/>
  <c r="BK910" i="1"/>
  <c r="BN910" i="1"/>
  <c r="BQ910" i="1"/>
  <c r="BT910" i="1"/>
  <c r="BW910" i="1"/>
  <c r="BZ910" i="1"/>
  <c r="CC910" i="1"/>
  <c r="CF910" i="1"/>
  <c r="CI910" i="1"/>
  <c r="CL910" i="1"/>
  <c r="CO910" i="1"/>
  <c r="CR910" i="1"/>
  <c r="CU910" i="1"/>
  <c r="CX910" i="1"/>
  <c r="DA910" i="1"/>
  <c r="DD910" i="1"/>
  <c r="DG910" i="1"/>
  <c r="DJ910" i="1"/>
  <c r="DM910" i="1"/>
  <c r="DP910" i="1"/>
  <c r="DS910" i="1"/>
  <c r="DV910" i="1"/>
  <c r="DY910" i="1"/>
  <c r="EB910" i="1"/>
  <c r="EH910" i="1"/>
  <c r="EK910" i="1"/>
  <c r="I911" i="1"/>
  <c r="L911" i="1"/>
  <c r="O911" i="1"/>
  <c r="R911" i="1"/>
  <c r="U911" i="1"/>
  <c r="X911" i="1"/>
  <c r="AA911" i="1"/>
  <c r="AD911" i="1"/>
  <c r="AG911" i="1"/>
  <c r="AJ911" i="1"/>
  <c r="AM911" i="1"/>
  <c r="AP911" i="1"/>
  <c r="AS911" i="1"/>
  <c r="AV911" i="1"/>
  <c r="AY911" i="1"/>
  <c r="BB911" i="1"/>
  <c r="BE911" i="1"/>
  <c r="BH911" i="1"/>
  <c r="BK911" i="1"/>
  <c r="BN911" i="1"/>
  <c r="BQ911" i="1"/>
  <c r="BT911" i="1"/>
  <c r="BW911" i="1"/>
  <c r="BZ911" i="1"/>
  <c r="CC911" i="1"/>
  <c r="CF911" i="1"/>
  <c r="CI911" i="1"/>
  <c r="CL911" i="1"/>
  <c r="CO911" i="1"/>
  <c r="CR911" i="1"/>
  <c r="CU911" i="1"/>
  <c r="CX911" i="1"/>
  <c r="DA911" i="1"/>
  <c r="DD911" i="1"/>
  <c r="DG911" i="1"/>
  <c r="DJ911" i="1"/>
  <c r="DM911" i="1"/>
  <c r="DP911" i="1"/>
  <c r="DS911" i="1"/>
  <c r="DV911" i="1"/>
  <c r="DY911" i="1"/>
  <c r="EB911" i="1"/>
  <c r="EH911" i="1"/>
  <c r="EK911" i="1"/>
  <c r="I912" i="1"/>
  <c r="L912" i="1"/>
  <c r="O912" i="1"/>
  <c r="R912" i="1"/>
  <c r="U912" i="1"/>
  <c r="X912" i="1"/>
  <c r="AA912" i="1"/>
  <c r="AD912" i="1"/>
  <c r="AG912" i="1"/>
  <c r="AJ912" i="1"/>
  <c r="AM912" i="1"/>
  <c r="AP912" i="1"/>
  <c r="AS912" i="1"/>
  <c r="AV912" i="1"/>
  <c r="AY912" i="1"/>
  <c r="BB912" i="1"/>
  <c r="BE912" i="1"/>
  <c r="BH912" i="1"/>
  <c r="BK912" i="1"/>
  <c r="BN912" i="1"/>
  <c r="BQ912" i="1"/>
  <c r="BT912" i="1"/>
  <c r="BW912" i="1"/>
  <c r="BZ912" i="1"/>
  <c r="CC912" i="1"/>
  <c r="CF912" i="1"/>
  <c r="CI912" i="1"/>
  <c r="CL912" i="1"/>
  <c r="CO912" i="1"/>
  <c r="CR912" i="1"/>
  <c r="CU912" i="1"/>
  <c r="CX912" i="1"/>
  <c r="DA912" i="1"/>
  <c r="DD912" i="1"/>
  <c r="DG912" i="1"/>
  <c r="DJ912" i="1"/>
  <c r="DM912" i="1"/>
  <c r="DP912" i="1"/>
  <c r="DS912" i="1"/>
  <c r="DV912" i="1"/>
  <c r="DY912" i="1"/>
  <c r="EB912" i="1"/>
  <c r="EH912" i="1"/>
  <c r="EK912" i="1"/>
  <c r="I1458" i="1"/>
  <c r="L1458" i="1"/>
  <c r="O1458" i="1"/>
  <c r="R1458" i="1"/>
  <c r="U1458" i="1"/>
  <c r="X1458" i="1"/>
  <c r="AA1458" i="1"/>
  <c r="AD1458" i="1"/>
  <c r="AG1458" i="1"/>
  <c r="AJ1458" i="1"/>
  <c r="AM1458" i="1"/>
  <c r="AP1458" i="1"/>
  <c r="AS1458" i="1"/>
  <c r="AV1458" i="1"/>
  <c r="AY1458" i="1"/>
  <c r="BB1458" i="1"/>
  <c r="BE1458" i="1"/>
  <c r="BH1458" i="1"/>
  <c r="BK1458" i="1"/>
  <c r="BN1458" i="1"/>
  <c r="BQ1458" i="1"/>
  <c r="BT1458" i="1"/>
  <c r="BW1458" i="1"/>
  <c r="BZ1458" i="1"/>
  <c r="CC1458" i="1"/>
  <c r="CF1458" i="1"/>
  <c r="CI1458" i="1"/>
  <c r="CL1458" i="1"/>
  <c r="CO1458" i="1"/>
  <c r="CR1458" i="1"/>
  <c r="CU1458" i="1"/>
  <c r="CX1458" i="1"/>
  <c r="DA1458" i="1"/>
  <c r="DD1458" i="1"/>
  <c r="DG1458" i="1"/>
  <c r="DJ1458" i="1"/>
  <c r="DM1458" i="1"/>
  <c r="DP1458" i="1"/>
  <c r="DS1458" i="1"/>
  <c r="DV1458" i="1"/>
  <c r="DY1458" i="1"/>
  <c r="EB1458" i="1"/>
  <c r="EH1458" i="1"/>
  <c r="EK1458" i="1"/>
  <c r="I1278" i="1"/>
  <c r="L1278" i="1"/>
  <c r="O1278" i="1"/>
  <c r="R1278" i="1"/>
  <c r="U1278" i="1"/>
  <c r="X1278" i="1"/>
  <c r="AA1278" i="1"/>
  <c r="AD1278" i="1"/>
  <c r="AG1278" i="1"/>
  <c r="AJ1278" i="1"/>
  <c r="AM1278" i="1"/>
  <c r="AP1278" i="1"/>
  <c r="AS1278" i="1"/>
  <c r="AV1278" i="1"/>
  <c r="AY1278" i="1"/>
  <c r="BB1278" i="1"/>
  <c r="BE1278" i="1"/>
  <c r="BH1278" i="1"/>
  <c r="BK1278" i="1"/>
  <c r="BN1278" i="1"/>
  <c r="BQ1278" i="1"/>
  <c r="BT1278" i="1"/>
  <c r="BW1278" i="1"/>
  <c r="BZ1278" i="1"/>
  <c r="CC1278" i="1"/>
  <c r="CF1278" i="1"/>
  <c r="CI1278" i="1"/>
  <c r="CL1278" i="1"/>
  <c r="CO1278" i="1"/>
  <c r="CR1278" i="1"/>
  <c r="CU1278" i="1"/>
  <c r="CX1278" i="1"/>
  <c r="DA1278" i="1"/>
  <c r="DD1278" i="1"/>
  <c r="DG1278" i="1"/>
  <c r="DJ1278" i="1"/>
  <c r="DM1278" i="1"/>
  <c r="DP1278" i="1"/>
  <c r="DS1278" i="1"/>
  <c r="DV1278" i="1"/>
  <c r="DY1278" i="1"/>
  <c r="EB1278" i="1"/>
  <c r="EH1278" i="1"/>
  <c r="EK1278" i="1"/>
  <c r="I1459" i="1"/>
  <c r="L1459" i="1"/>
  <c r="O1459" i="1"/>
  <c r="R1459" i="1"/>
  <c r="U1459" i="1"/>
  <c r="X1459" i="1"/>
  <c r="AA1459" i="1"/>
  <c r="AD1459" i="1"/>
  <c r="AG1459" i="1"/>
  <c r="AJ1459" i="1"/>
  <c r="AM1459" i="1"/>
  <c r="AP1459" i="1"/>
  <c r="AS1459" i="1"/>
  <c r="AV1459" i="1"/>
  <c r="AY1459" i="1"/>
  <c r="BB1459" i="1"/>
  <c r="BE1459" i="1"/>
  <c r="BH1459" i="1"/>
  <c r="BK1459" i="1"/>
  <c r="BN1459" i="1"/>
  <c r="BQ1459" i="1"/>
  <c r="BT1459" i="1"/>
  <c r="BW1459" i="1"/>
  <c r="BZ1459" i="1"/>
  <c r="CC1459" i="1"/>
  <c r="CF1459" i="1"/>
  <c r="CI1459" i="1"/>
  <c r="CL1459" i="1"/>
  <c r="CO1459" i="1"/>
  <c r="CR1459" i="1"/>
  <c r="CU1459" i="1"/>
  <c r="CX1459" i="1"/>
  <c r="DA1459" i="1"/>
  <c r="DD1459" i="1"/>
  <c r="DG1459" i="1"/>
  <c r="DJ1459" i="1"/>
  <c r="DM1459" i="1"/>
  <c r="DP1459" i="1"/>
  <c r="DS1459" i="1"/>
  <c r="DV1459" i="1"/>
  <c r="DY1459" i="1"/>
  <c r="EB1459" i="1"/>
  <c r="EH1459" i="1"/>
  <c r="EK1459" i="1"/>
  <c r="I913" i="1"/>
  <c r="L913" i="1"/>
  <c r="O913" i="1"/>
  <c r="R913" i="1"/>
  <c r="U913" i="1"/>
  <c r="X913" i="1"/>
  <c r="AA913" i="1"/>
  <c r="AD913" i="1"/>
  <c r="AG913" i="1"/>
  <c r="AJ913" i="1"/>
  <c r="AM913" i="1"/>
  <c r="AP913" i="1"/>
  <c r="AS913" i="1"/>
  <c r="AV913" i="1"/>
  <c r="AY913" i="1"/>
  <c r="BB913" i="1"/>
  <c r="BE913" i="1"/>
  <c r="BH913" i="1"/>
  <c r="BK913" i="1"/>
  <c r="BN913" i="1"/>
  <c r="BQ913" i="1"/>
  <c r="BT913" i="1"/>
  <c r="BW913" i="1"/>
  <c r="BZ913" i="1"/>
  <c r="CC913" i="1"/>
  <c r="CF913" i="1"/>
  <c r="CI913" i="1"/>
  <c r="CL913" i="1"/>
  <c r="CO913" i="1"/>
  <c r="CR913" i="1"/>
  <c r="CU913" i="1"/>
  <c r="CX913" i="1"/>
  <c r="DA913" i="1"/>
  <c r="DD913" i="1"/>
  <c r="DG913" i="1"/>
  <c r="DJ913" i="1"/>
  <c r="DM913" i="1"/>
  <c r="DP913" i="1"/>
  <c r="DS913" i="1"/>
  <c r="DV913" i="1"/>
  <c r="DY913" i="1"/>
  <c r="EB913" i="1"/>
  <c r="EH913" i="1"/>
  <c r="EK913" i="1"/>
  <c r="I914" i="1"/>
  <c r="L914" i="1"/>
  <c r="O914" i="1"/>
  <c r="R914" i="1"/>
  <c r="U914" i="1"/>
  <c r="X914" i="1"/>
  <c r="AA914" i="1"/>
  <c r="AD914" i="1"/>
  <c r="AG914" i="1"/>
  <c r="AJ914" i="1"/>
  <c r="AM914" i="1"/>
  <c r="AP914" i="1"/>
  <c r="AS914" i="1"/>
  <c r="AV914" i="1"/>
  <c r="AY914" i="1"/>
  <c r="BB914" i="1"/>
  <c r="BE914" i="1"/>
  <c r="BH914" i="1"/>
  <c r="BK914" i="1"/>
  <c r="BN914" i="1"/>
  <c r="BQ914" i="1"/>
  <c r="BT914" i="1"/>
  <c r="BW914" i="1"/>
  <c r="BZ914" i="1"/>
  <c r="CC914" i="1"/>
  <c r="CF914" i="1"/>
  <c r="CI914" i="1"/>
  <c r="CL914" i="1"/>
  <c r="CO914" i="1"/>
  <c r="CR914" i="1"/>
  <c r="CU914" i="1"/>
  <c r="CX914" i="1"/>
  <c r="DA914" i="1"/>
  <c r="DD914" i="1"/>
  <c r="DG914" i="1"/>
  <c r="DJ914" i="1"/>
  <c r="DM914" i="1"/>
  <c r="DP914" i="1"/>
  <c r="DS914" i="1"/>
  <c r="DV914" i="1"/>
  <c r="DY914" i="1"/>
  <c r="EB914" i="1"/>
  <c r="EH914" i="1"/>
  <c r="EK914" i="1"/>
  <c r="I915" i="1"/>
  <c r="L915" i="1"/>
  <c r="O915" i="1"/>
  <c r="R915" i="1"/>
  <c r="U915" i="1"/>
  <c r="X915" i="1"/>
  <c r="AA915" i="1"/>
  <c r="AD915" i="1"/>
  <c r="AG915" i="1"/>
  <c r="AJ915" i="1"/>
  <c r="AM915" i="1"/>
  <c r="AP915" i="1"/>
  <c r="AS915" i="1"/>
  <c r="AV915" i="1"/>
  <c r="AY915" i="1"/>
  <c r="BB915" i="1"/>
  <c r="BE915" i="1"/>
  <c r="BH915" i="1"/>
  <c r="BK915" i="1"/>
  <c r="BN915" i="1"/>
  <c r="BQ915" i="1"/>
  <c r="BT915" i="1"/>
  <c r="BW915" i="1"/>
  <c r="BZ915" i="1"/>
  <c r="CC915" i="1"/>
  <c r="CF915" i="1"/>
  <c r="CI915" i="1"/>
  <c r="CL915" i="1"/>
  <c r="CO915" i="1"/>
  <c r="CR915" i="1"/>
  <c r="CU915" i="1"/>
  <c r="CX915" i="1"/>
  <c r="DA915" i="1"/>
  <c r="DD915" i="1"/>
  <c r="DG915" i="1"/>
  <c r="DJ915" i="1"/>
  <c r="DM915" i="1"/>
  <c r="DP915" i="1"/>
  <c r="DS915" i="1"/>
  <c r="DV915" i="1"/>
  <c r="DY915" i="1"/>
  <c r="EB915" i="1"/>
  <c r="EH915" i="1"/>
  <c r="EK915" i="1"/>
  <c r="I916" i="1"/>
  <c r="L916" i="1"/>
  <c r="O916" i="1"/>
  <c r="R916" i="1"/>
  <c r="U916" i="1"/>
  <c r="X916" i="1"/>
  <c r="AA916" i="1"/>
  <c r="AD916" i="1"/>
  <c r="AG916" i="1"/>
  <c r="AJ916" i="1"/>
  <c r="AM916" i="1"/>
  <c r="AP916" i="1"/>
  <c r="AS916" i="1"/>
  <c r="AV916" i="1"/>
  <c r="AY916" i="1"/>
  <c r="BB916" i="1"/>
  <c r="BE916" i="1"/>
  <c r="BH916" i="1"/>
  <c r="BK916" i="1"/>
  <c r="BN916" i="1"/>
  <c r="BQ916" i="1"/>
  <c r="BT916" i="1"/>
  <c r="BW916" i="1"/>
  <c r="BZ916" i="1"/>
  <c r="CC916" i="1"/>
  <c r="CF916" i="1"/>
  <c r="CI916" i="1"/>
  <c r="CL916" i="1"/>
  <c r="CO916" i="1"/>
  <c r="CR916" i="1"/>
  <c r="CU916" i="1"/>
  <c r="CX916" i="1"/>
  <c r="DA916" i="1"/>
  <c r="DD916" i="1"/>
  <c r="DG916" i="1"/>
  <c r="DJ916" i="1"/>
  <c r="DM916" i="1"/>
  <c r="DP916" i="1"/>
  <c r="DS916" i="1"/>
  <c r="DV916" i="1"/>
  <c r="DY916" i="1"/>
  <c r="EB916" i="1"/>
  <c r="EH916" i="1"/>
  <c r="EK916" i="1"/>
  <c r="I917" i="1"/>
  <c r="L917" i="1"/>
  <c r="O917" i="1"/>
  <c r="R917" i="1"/>
  <c r="U917" i="1"/>
  <c r="X917" i="1"/>
  <c r="AA917" i="1"/>
  <c r="AD917" i="1"/>
  <c r="AG917" i="1"/>
  <c r="AJ917" i="1"/>
  <c r="AM917" i="1"/>
  <c r="AP917" i="1"/>
  <c r="AS917" i="1"/>
  <c r="AV917" i="1"/>
  <c r="AY917" i="1"/>
  <c r="BB917" i="1"/>
  <c r="BE917" i="1"/>
  <c r="BH917" i="1"/>
  <c r="BK917" i="1"/>
  <c r="BN917" i="1"/>
  <c r="BQ917" i="1"/>
  <c r="BT917" i="1"/>
  <c r="BW917" i="1"/>
  <c r="BZ917" i="1"/>
  <c r="CC917" i="1"/>
  <c r="CF917" i="1"/>
  <c r="CI917" i="1"/>
  <c r="CL917" i="1"/>
  <c r="CO917" i="1"/>
  <c r="CR917" i="1"/>
  <c r="CU917" i="1"/>
  <c r="CX917" i="1"/>
  <c r="DA917" i="1"/>
  <c r="DD917" i="1"/>
  <c r="DG917" i="1"/>
  <c r="DJ917" i="1"/>
  <c r="DM917" i="1"/>
  <c r="DP917" i="1"/>
  <c r="DS917" i="1"/>
  <c r="DV917" i="1"/>
  <c r="DY917" i="1"/>
  <c r="EB917" i="1"/>
  <c r="EH917" i="1"/>
  <c r="EK917" i="1"/>
  <c r="I918" i="1"/>
  <c r="L918" i="1"/>
  <c r="O918" i="1"/>
  <c r="R918" i="1"/>
  <c r="U918" i="1"/>
  <c r="X918" i="1"/>
  <c r="AA918" i="1"/>
  <c r="AD918" i="1"/>
  <c r="AG918" i="1"/>
  <c r="AJ918" i="1"/>
  <c r="AM918" i="1"/>
  <c r="AP918" i="1"/>
  <c r="AS918" i="1"/>
  <c r="AV918" i="1"/>
  <c r="AY918" i="1"/>
  <c r="BB918" i="1"/>
  <c r="BE918" i="1"/>
  <c r="BH918" i="1"/>
  <c r="BK918" i="1"/>
  <c r="BN918" i="1"/>
  <c r="BQ918" i="1"/>
  <c r="BT918" i="1"/>
  <c r="BW918" i="1"/>
  <c r="BZ918" i="1"/>
  <c r="CC918" i="1"/>
  <c r="CF918" i="1"/>
  <c r="CI918" i="1"/>
  <c r="CL918" i="1"/>
  <c r="CO918" i="1"/>
  <c r="CR918" i="1"/>
  <c r="CU918" i="1"/>
  <c r="CX918" i="1"/>
  <c r="DA918" i="1"/>
  <c r="DD918" i="1"/>
  <c r="DG918" i="1"/>
  <c r="DJ918" i="1"/>
  <c r="DM918" i="1"/>
  <c r="DP918" i="1"/>
  <c r="DS918" i="1"/>
  <c r="DV918" i="1"/>
  <c r="DY918" i="1"/>
  <c r="EB918" i="1"/>
  <c r="EH918" i="1"/>
  <c r="EK918" i="1"/>
  <c r="I1272" i="1"/>
  <c r="L1272" i="1"/>
  <c r="O1272" i="1"/>
  <c r="R1272" i="1"/>
  <c r="U1272" i="1"/>
  <c r="X1272" i="1"/>
  <c r="AA1272" i="1"/>
  <c r="AD1272" i="1"/>
  <c r="AG1272" i="1"/>
  <c r="AJ1272" i="1"/>
  <c r="AM1272" i="1"/>
  <c r="AP1272" i="1"/>
  <c r="AS1272" i="1"/>
  <c r="AV1272" i="1"/>
  <c r="AY1272" i="1"/>
  <c r="BB1272" i="1"/>
  <c r="BE1272" i="1"/>
  <c r="BH1272" i="1"/>
  <c r="BK1272" i="1"/>
  <c r="BN1272" i="1"/>
  <c r="BQ1272" i="1"/>
  <c r="BT1272" i="1"/>
  <c r="BW1272" i="1"/>
  <c r="BZ1272" i="1"/>
  <c r="CC1272" i="1"/>
  <c r="CF1272" i="1"/>
  <c r="CI1272" i="1"/>
  <c r="CL1272" i="1"/>
  <c r="CO1272" i="1"/>
  <c r="CR1272" i="1"/>
  <c r="CU1272" i="1"/>
  <c r="CX1272" i="1"/>
  <c r="DA1272" i="1"/>
  <c r="DD1272" i="1"/>
  <c r="DG1272" i="1"/>
  <c r="DJ1272" i="1"/>
  <c r="DM1272" i="1"/>
  <c r="DP1272" i="1"/>
  <c r="DS1272" i="1"/>
  <c r="DV1272" i="1"/>
  <c r="DY1272" i="1"/>
  <c r="EB1272" i="1"/>
  <c r="EH1272" i="1"/>
  <c r="EK1272" i="1"/>
  <c r="I1171" i="1"/>
  <c r="L1171" i="1"/>
  <c r="O1171" i="1"/>
  <c r="R1171" i="1"/>
  <c r="U1171" i="1"/>
  <c r="X1171" i="1"/>
  <c r="AA1171" i="1"/>
  <c r="AD1171" i="1"/>
  <c r="AG1171" i="1"/>
  <c r="AJ1171" i="1"/>
  <c r="AM1171" i="1"/>
  <c r="AP1171" i="1"/>
  <c r="AS1171" i="1"/>
  <c r="AV1171" i="1"/>
  <c r="AY1171" i="1"/>
  <c r="BB1171" i="1"/>
  <c r="BE1171" i="1"/>
  <c r="BH1171" i="1"/>
  <c r="BK1171" i="1"/>
  <c r="BN1171" i="1"/>
  <c r="BQ1171" i="1"/>
  <c r="BT1171" i="1"/>
  <c r="BW1171" i="1"/>
  <c r="BZ1171" i="1"/>
  <c r="CC1171" i="1"/>
  <c r="CF1171" i="1"/>
  <c r="CI1171" i="1"/>
  <c r="CL1171" i="1"/>
  <c r="CO1171" i="1"/>
  <c r="CR1171" i="1"/>
  <c r="CU1171" i="1"/>
  <c r="CX1171" i="1"/>
  <c r="DA1171" i="1"/>
  <c r="DD1171" i="1"/>
  <c r="DG1171" i="1"/>
  <c r="DJ1171" i="1"/>
  <c r="DM1171" i="1"/>
  <c r="DP1171" i="1"/>
  <c r="DS1171" i="1"/>
  <c r="DV1171" i="1"/>
  <c r="DY1171" i="1"/>
  <c r="EB1171" i="1"/>
  <c r="EH1171" i="1"/>
  <c r="EK1171" i="1"/>
  <c r="I1034" i="1"/>
  <c r="L1034" i="1"/>
  <c r="O1034" i="1"/>
  <c r="R1034" i="1"/>
  <c r="U1034" i="1"/>
  <c r="X1034" i="1"/>
  <c r="AA1034" i="1"/>
  <c r="AD1034" i="1"/>
  <c r="AG1034" i="1"/>
  <c r="AJ1034" i="1"/>
  <c r="AM1034" i="1"/>
  <c r="AP1034" i="1"/>
  <c r="AS1034" i="1"/>
  <c r="AV1034" i="1"/>
  <c r="AY1034" i="1"/>
  <c r="BB1034" i="1"/>
  <c r="BE1034" i="1"/>
  <c r="BH1034" i="1"/>
  <c r="BK1034" i="1"/>
  <c r="BN1034" i="1"/>
  <c r="BQ1034" i="1"/>
  <c r="BT1034" i="1"/>
  <c r="BW1034" i="1"/>
  <c r="BZ1034" i="1"/>
  <c r="CC1034" i="1"/>
  <c r="CF1034" i="1"/>
  <c r="CI1034" i="1"/>
  <c r="CL1034" i="1"/>
  <c r="CO1034" i="1"/>
  <c r="CR1034" i="1"/>
  <c r="CU1034" i="1"/>
  <c r="CX1034" i="1"/>
  <c r="DA1034" i="1"/>
  <c r="DD1034" i="1"/>
  <c r="DG1034" i="1"/>
  <c r="DJ1034" i="1"/>
  <c r="DM1034" i="1"/>
  <c r="DP1034" i="1"/>
  <c r="DS1034" i="1"/>
  <c r="DV1034" i="1"/>
  <c r="DY1034" i="1"/>
  <c r="EB1034" i="1"/>
  <c r="EH1034" i="1"/>
  <c r="EK1034" i="1"/>
  <c r="I1055" i="1"/>
  <c r="L1055" i="1"/>
  <c r="O1055" i="1"/>
  <c r="R1055" i="1"/>
  <c r="U1055" i="1"/>
  <c r="X1055" i="1"/>
  <c r="AA1055" i="1"/>
  <c r="AD1055" i="1"/>
  <c r="AG1055" i="1"/>
  <c r="AJ1055" i="1"/>
  <c r="AM1055" i="1"/>
  <c r="AP1055" i="1"/>
  <c r="AS1055" i="1"/>
  <c r="AV1055" i="1"/>
  <c r="AY1055" i="1"/>
  <c r="BB1055" i="1"/>
  <c r="BE1055" i="1"/>
  <c r="BH1055" i="1"/>
  <c r="BK1055" i="1"/>
  <c r="BN1055" i="1"/>
  <c r="BQ1055" i="1"/>
  <c r="BT1055" i="1"/>
  <c r="BW1055" i="1"/>
  <c r="BZ1055" i="1"/>
  <c r="CC1055" i="1"/>
  <c r="CF1055" i="1"/>
  <c r="CI1055" i="1"/>
  <c r="CL1055" i="1"/>
  <c r="CO1055" i="1"/>
  <c r="CR1055" i="1"/>
  <c r="CU1055" i="1"/>
  <c r="CX1055" i="1"/>
  <c r="DA1055" i="1"/>
  <c r="DD1055" i="1"/>
  <c r="DG1055" i="1"/>
  <c r="DJ1055" i="1"/>
  <c r="DM1055" i="1"/>
  <c r="DP1055" i="1"/>
  <c r="DS1055" i="1"/>
  <c r="DV1055" i="1"/>
  <c r="DY1055" i="1"/>
  <c r="EB1055" i="1"/>
  <c r="EH1055" i="1"/>
  <c r="EK1055" i="1"/>
  <c r="I1080" i="1"/>
  <c r="L1080" i="1"/>
  <c r="O1080" i="1"/>
  <c r="R1080" i="1"/>
  <c r="U1080" i="1"/>
  <c r="X1080" i="1"/>
  <c r="AA1080" i="1"/>
  <c r="AD1080" i="1"/>
  <c r="AG1080" i="1"/>
  <c r="AJ1080" i="1"/>
  <c r="AM1080" i="1"/>
  <c r="AP1080" i="1"/>
  <c r="AS1080" i="1"/>
  <c r="AV1080" i="1"/>
  <c r="AY1080" i="1"/>
  <c r="BB1080" i="1"/>
  <c r="BE1080" i="1"/>
  <c r="BH1080" i="1"/>
  <c r="BK1080" i="1"/>
  <c r="BN1080" i="1"/>
  <c r="BQ1080" i="1"/>
  <c r="BT1080" i="1"/>
  <c r="BW1080" i="1"/>
  <c r="BZ1080" i="1"/>
  <c r="CC1080" i="1"/>
  <c r="CF1080" i="1"/>
  <c r="CI1080" i="1"/>
  <c r="CL1080" i="1"/>
  <c r="CO1080" i="1"/>
  <c r="CR1080" i="1"/>
  <c r="CU1080" i="1"/>
  <c r="CX1080" i="1"/>
  <c r="DA1080" i="1"/>
  <c r="DD1080" i="1"/>
  <c r="DG1080" i="1"/>
  <c r="DJ1080" i="1"/>
  <c r="DM1080" i="1"/>
  <c r="DP1080" i="1"/>
  <c r="DS1080" i="1"/>
  <c r="DV1080" i="1"/>
  <c r="DY1080" i="1"/>
  <c r="EB1080" i="1"/>
  <c r="EH1080" i="1"/>
  <c r="EK1080" i="1"/>
  <c r="I1498" i="1"/>
  <c r="L1498" i="1"/>
  <c r="O1498" i="1"/>
  <c r="R1498" i="1"/>
  <c r="U1498" i="1"/>
  <c r="X1498" i="1"/>
  <c r="AA1498" i="1"/>
  <c r="AD1498" i="1"/>
  <c r="AG1498" i="1"/>
  <c r="AJ1498" i="1"/>
  <c r="AM1498" i="1"/>
  <c r="AP1498" i="1"/>
  <c r="AS1498" i="1"/>
  <c r="AV1498" i="1"/>
  <c r="AY1498" i="1"/>
  <c r="BB1498" i="1"/>
  <c r="BE1498" i="1"/>
  <c r="BH1498" i="1"/>
  <c r="BK1498" i="1"/>
  <c r="BN1498" i="1"/>
  <c r="BQ1498" i="1"/>
  <c r="BT1498" i="1"/>
  <c r="BW1498" i="1"/>
  <c r="BZ1498" i="1"/>
  <c r="CC1498" i="1"/>
  <c r="CF1498" i="1"/>
  <c r="CI1498" i="1"/>
  <c r="CL1498" i="1"/>
  <c r="CO1498" i="1"/>
  <c r="CR1498" i="1"/>
  <c r="CU1498" i="1"/>
  <c r="CX1498" i="1"/>
  <c r="DA1498" i="1"/>
  <c r="DD1498" i="1"/>
  <c r="DG1498" i="1"/>
  <c r="DJ1498" i="1"/>
  <c r="DM1498" i="1"/>
  <c r="DP1498" i="1"/>
  <c r="DS1498" i="1"/>
  <c r="DV1498" i="1"/>
  <c r="DY1498" i="1"/>
  <c r="EB1498" i="1"/>
  <c r="EH1498" i="1"/>
  <c r="EK1498" i="1"/>
  <c r="I1056" i="1"/>
  <c r="L1056" i="1"/>
  <c r="O1056" i="1"/>
  <c r="R1056" i="1"/>
  <c r="U1056" i="1"/>
  <c r="X1056" i="1"/>
  <c r="AA1056" i="1"/>
  <c r="AD1056" i="1"/>
  <c r="AG1056" i="1"/>
  <c r="AJ1056" i="1"/>
  <c r="AM1056" i="1"/>
  <c r="AP1056" i="1"/>
  <c r="AS1056" i="1"/>
  <c r="AV1056" i="1"/>
  <c r="AY1056" i="1"/>
  <c r="BB1056" i="1"/>
  <c r="BE1056" i="1"/>
  <c r="BH1056" i="1"/>
  <c r="BK1056" i="1"/>
  <c r="BN1056" i="1"/>
  <c r="BQ1056" i="1"/>
  <c r="BT1056" i="1"/>
  <c r="BW1056" i="1"/>
  <c r="BZ1056" i="1"/>
  <c r="CC1056" i="1"/>
  <c r="CF1056" i="1"/>
  <c r="CI1056" i="1"/>
  <c r="CL1056" i="1"/>
  <c r="CO1056" i="1"/>
  <c r="CR1056" i="1"/>
  <c r="CU1056" i="1"/>
  <c r="CX1056" i="1"/>
  <c r="DA1056" i="1"/>
  <c r="DD1056" i="1"/>
  <c r="DG1056" i="1"/>
  <c r="DJ1056" i="1"/>
  <c r="DM1056" i="1"/>
  <c r="DP1056" i="1"/>
  <c r="DS1056" i="1"/>
  <c r="DV1056" i="1"/>
  <c r="DY1056" i="1"/>
  <c r="EB1056" i="1"/>
  <c r="EH1056" i="1"/>
  <c r="EK1056" i="1"/>
  <c r="I1057" i="1"/>
  <c r="L1057" i="1"/>
  <c r="O1057" i="1"/>
  <c r="R1057" i="1"/>
  <c r="U1057" i="1"/>
  <c r="X1057" i="1"/>
  <c r="AA1057" i="1"/>
  <c r="AD1057" i="1"/>
  <c r="AG1057" i="1"/>
  <c r="AJ1057" i="1"/>
  <c r="AM1057" i="1"/>
  <c r="AP1057" i="1"/>
  <c r="AS1057" i="1"/>
  <c r="AV1057" i="1"/>
  <c r="AY1057" i="1"/>
  <c r="BB1057" i="1"/>
  <c r="BE1057" i="1"/>
  <c r="BH1057" i="1"/>
  <c r="BK1057" i="1"/>
  <c r="BN1057" i="1"/>
  <c r="BQ1057" i="1"/>
  <c r="BT1057" i="1"/>
  <c r="BW1057" i="1"/>
  <c r="BZ1057" i="1"/>
  <c r="CC1057" i="1"/>
  <c r="CF1057" i="1"/>
  <c r="CI1057" i="1"/>
  <c r="CL1057" i="1"/>
  <c r="CO1057" i="1"/>
  <c r="CR1057" i="1"/>
  <c r="CU1057" i="1"/>
  <c r="CX1057" i="1"/>
  <c r="DA1057" i="1"/>
  <c r="DD1057" i="1"/>
  <c r="DG1057" i="1"/>
  <c r="DJ1057" i="1"/>
  <c r="DM1057" i="1"/>
  <c r="DP1057" i="1"/>
  <c r="DS1057" i="1"/>
  <c r="DV1057" i="1"/>
  <c r="DY1057" i="1"/>
  <c r="EB1057" i="1"/>
  <c r="EH1057" i="1"/>
  <c r="EK1057" i="1"/>
  <c r="I1058" i="1"/>
  <c r="L1058" i="1"/>
  <c r="O1058" i="1"/>
  <c r="R1058" i="1"/>
  <c r="U1058" i="1"/>
  <c r="X1058" i="1"/>
  <c r="AA1058" i="1"/>
  <c r="AD1058" i="1"/>
  <c r="AG1058" i="1"/>
  <c r="AJ1058" i="1"/>
  <c r="AM1058" i="1"/>
  <c r="AP1058" i="1"/>
  <c r="AS1058" i="1"/>
  <c r="AV1058" i="1"/>
  <c r="AY1058" i="1"/>
  <c r="BB1058" i="1"/>
  <c r="BE1058" i="1"/>
  <c r="BH1058" i="1"/>
  <c r="BK1058" i="1"/>
  <c r="BN1058" i="1"/>
  <c r="BQ1058" i="1"/>
  <c r="BT1058" i="1"/>
  <c r="BW1058" i="1"/>
  <c r="BZ1058" i="1"/>
  <c r="CC1058" i="1"/>
  <c r="CF1058" i="1"/>
  <c r="CI1058" i="1"/>
  <c r="CL1058" i="1"/>
  <c r="CO1058" i="1"/>
  <c r="CR1058" i="1"/>
  <c r="CU1058" i="1"/>
  <c r="CX1058" i="1"/>
  <c r="DA1058" i="1"/>
  <c r="DD1058" i="1"/>
  <c r="DG1058" i="1"/>
  <c r="DJ1058" i="1"/>
  <c r="DM1058" i="1"/>
  <c r="DP1058" i="1"/>
  <c r="DS1058" i="1"/>
  <c r="DV1058" i="1"/>
  <c r="DY1058" i="1"/>
  <c r="EB1058" i="1"/>
  <c r="EH1058" i="1"/>
  <c r="EK1058" i="1"/>
  <c r="I1499" i="1"/>
  <c r="L1499" i="1"/>
  <c r="O1499" i="1"/>
  <c r="R1499" i="1"/>
  <c r="U1499" i="1"/>
  <c r="X1499" i="1"/>
  <c r="AA1499" i="1"/>
  <c r="AD1499" i="1"/>
  <c r="AG1499" i="1"/>
  <c r="AJ1499" i="1"/>
  <c r="AM1499" i="1"/>
  <c r="AP1499" i="1"/>
  <c r="AS1499" i="1"/>
  <c r="AV1499" i="1"/>
  <c r="AY1499" i="1"/>
  <c r="BB1499" i="1"/>
  <c r="BE1499" i="1"/>
  <c r="BH1499" i="1"/>
  <c r="BK1499" i="1"/>
  <c r="BN1499" i="1"/>
  <c r="BQ1499" i="1"/>
  <c r="BT1499" i="1"/>
  <c r="BW1499" i="1"/>
  <c r="BZ1499" i="1"/>
  <c r="CC1499" i="1"/>
  <c r="CF1499" i="1"/>
  <c r="CI1499" i="1"/>
  <c r="CL1499" i="1"/>
  <c r="CO1499" i="1"/>
  <c r="CR1499" i="1"/>
  <c r="CU1499" i="1"/>
  <c r="CX1499" i="1"/>
  <c r="DA1499" i="1"/>
  <c r="DD1499" i="1"/>
  <c r="DG1499" i="1"/>
  <c r="DJ1499" i="1"/>
  <c r="DM1499" i="1"/>
  <c r="DP1499" i="1"/>
  <c r="DS1499" i="1"/>
  <c r="DV1499" i="1"/>
  <c r="DY1499" i="1"/>
  <c r="EB1499" i="1"/>
  <c r="EH1499" i="1"/>
  <c r="EK1499" i="1"/>
  <c r="I1059" i="1"/>
  <c r="L1059" i="1"/>
  <c r="O1059" i="1"/>
  <c r="R1059" i="1"/>
  <c r="U1059" i="1"/>
  <c r="X1059" i="1"/>
  <c r="AA1059" i="1"/>
  <c r="AD1059" i="1"/>
  <c r="AG1059" i="1"/>
  <c r="AJ1059" i="1"/>
  <c r="AM1059" i="1"/>
  <c r="AP1059" i="1"/>
  <c r="AS1059" i="1"/>
  <c r="AV1059" i="1"/>
  <c r="AY1059" i="1"/>
  <c r="BB1059" i="1"/>
  <c r="BE1059" i="1"/>
  <c r="BH1059" i="1"/>
  <c r="BK1059" i="1"/>
  <c r="BN1059" i="1"/>
  <c r="BQ1059" i="1"/>
  <c r="BT1059" i="1"/>
  <c r="BW1059" i="1"/>
  <c r="BZ1059" i="1"/>
  <c r="CC1059" i="1"/>
  <c r="CF1059" i="1"/>
  <c r="CI1059" i="1"/>
  <c r="CL1059" i="1"/>
  <c r="CO1059" i="1"/>
  <c r="CR1059" i="1"/>
  <c r="CU1059" i="1"/>
  <c r="CX1059" i="1"/>
  <c r="DA1059" i="1"/>
  <c r="DD1059" i="1"/>
  <c r="DG1059" i="1"/>
  <c r="DJ1059" i="1"/>
  <c r="DM1059" i="1"/>
  <c r="DP1059" i="1"/>
  <c r="DS1059" i="1"/>
  <c r="DV1059" i="1"/>
  <c r="DY1059" i="1"/>
  <c r="EB1059" i="1"/>
  <c r="EH1059" i="1"/>
  <c r="EK1059" i="1"/>
  <c r="I1060" i="1"/>
  <c r="L1060" i="1"/>
  <c r="O1060" i="1"/>
  <c r="R1060" i="1"/>
  <c r="U1060" i="1"/>
  <c r="X1060" i="1"/>
  <c r="AA1060" i="1"/>
  <c r="AD1060" i="1"/>
  <c r="AG1060" i="1"/>
  <c r="AJ1060" i="1"/>
  <c r="AM1060" i="1"/>
  <c r="AP1060" i="1"/>
  <c r="AS1060" i="1"/>
  <c r="AV1060" i="1"/>
  <c r="AY1060" i="1"/>
  <c r="BB1060" i="1"/>
  <c r="BE1060" i="1"/>
  <c r="BH1060" i="1"/>
  <c r="BK1060" i="1"/>
  <c r="BN1060" i="1"/>
  <c r="BQ1060" i="1"/>
  <c r="BT1060" i="1"/>
  <c r="BW1060" i="1"/>
  <c r="BZ1060" i="1"/>
  <c r="CC1060" i="1"/>
  <c r="CF1060" i="1"/>
  <c r="CI1060" i="1"/>
  <c r="CL1060" i="1"/>
  <c r="CO1060" i="1"/>
  <c r="CR1060" i="1"/>
  <c r="CU1060" i="1"/>
  <c r="CX1060" i="1"/>
  <c r="DA1060" i="1"/>
  <c r="DD1060" i="1"/>
  <c r="DG1060" i="1"/>
  <c r="DJ1060" i="1"/>
  <c r="DM1060" i="1"/>
  <c r="DP1060" i="1"/>
  <c r="DS1060" i="1"/>
  <c r="DV1060" i="1"/>
  <c r="DY1060" i="1"/>
  <c r="EB1060" i="1"/>
  <c r="EH1060" i="1"/>
  <c r="EK1060" i="1"/>
  <c r="I1285" i="1"/>
  <c r="L1285" i="1"/>
  <c r="O1285" i="1"/>
  <c r="R1285" i="1"/>
  <c r="U1285" i="1"/>
  <c r="X1285" i="1"/>
  <c r="AA1285" i="1"/>
  <c r="AD1285" i="1"/>
  <c r="AG1285" i="1"/>
  <c r="AJ1285" i="1"/>
  <c r="AM1285" i="1"/>
  <c r="AP1285" i="1"/>
  <c r="AS1285" i="1"/>
  <c r="AV1285" i="1"/>
  <c r="AY1285" i="1"/>
  <c r="BB1285" i="1"/>
  <c r="BE1285" i="1"/>
  <c r="BH1285" i="1"/>
  <c r="BK1285" i="1"/>
  <c r="BN1285" i="1"/>
  <c r="BQ1285" i="1"/>
  <c r="BT1285" i="1"/>
  <c r="BW1285" i="1"/>
  <c r="BZ1285" i="1"/>
  <c r="CC1285" i="1"/>
  <c r="CF1285" i="1"/>
  <c r="CI1285" i="1"/>
  <c r="CL1285" i="1"/>
  <c r="CO1285" i="1"/>
  <c r="CR1285" i="1"/>
  <c r="CU1285" i="1"/>
  <c r="CX1285" i="1"/>
  <c r="DA1285" i="1"/>
  <c r="DD1285" i="1"/>
  <c r="DG1285" i="1"/>
  <c r="DJ1285" i="1"/>
  <c r="DM1285" i="1"/>
  <c r="DP1285" i="1"/>
  <c r="DS1285" i="1"/>
  <c r="DV1285" i="1"/>
  <c r="DY1285" i="1"/>
  <c r="EB1285" i="1"/>
  <c r="EH1285" i="1"/>
  <c r="EK1285" i="1"/>
  <c r="I1043" i="1"/>
  <c r="L1043" i="1"/>
  <c r="O1043" i="1"/>
  <c r="R1043" i="1"/>
  <c r="U1043" i="1"/>
  <c r="X1043" i="1"/>
  <c r="AA1043" i="1"/>
  <c r="AD1043" i="1"/>
  <c r="AG1043" i="1"/>
  <c r="AJ1043" i="1"/>
  <c r="AM1043" i="1"/>
  <c r="AP1043" i="1"/>
  <c r="AS1043" i="1"/>
  <c r="AV1043" i="1"/>
  <c r="AY1043" i="1"/>
  <c r="BB1043" i="1"/>
  <c r="BE1043" i="1"/>
  <c r="BH1043" i="1"/>
  <c r="BK1043" i="1"/>
  <c r="BN1043" i="1"/>
  <c r="BQ1043" i="1"/>
  <c r="BT1043" i="1"/>
  <c r="BW1043" i="1"/>
  <c r="BZ1043" i="1"/>
  <c r="CC1043" i="1"/>
  <c r="CF1043" i="1"/>
  <c r="CI1043" i="1"/>
  <c r="CL1043" i="1"/>
  <c r="CO1043" i="1"/>
  <c r="CR1043" i="1"/>
  <c r="CU1043" i="1"/>
  <c r="CX1043" i="1"/>
  <c r="DA1043" i="1"/>
  <c r="DD1043" i="1"/>
  <c r="DG1043" i="1"/>
  <c r="DJ1043" i="1"/>
  <c r="DM1043" i="1"/>
  <c r="DP1043" i="1"/>
  <c r="DS1043" i="1"/>
  <c r="DV1043" i="1"/>
  <c r="DY1043" i="1"/>
  <c r="EB1043" i="1"/>
  <c r="EH1043" i="1"/>
  <c r="EK1043" i="1"/>
  <c r="I1061" i="1"/>
  <c r="L1061" i="1"/>
  <c r="O1061" i="1"/>
  <c r="R1061" i="1"/>
  <c r="U1061" i="1"/>
  <c r="X1061" i="1"/>
  <c r="AA1061" i="1"/>
  <c r="AD1061" i="1"/>
  <c r="AG1061" i="1"/>
  <c r="AJ1061" i="1"/>
  <c r="AM1061" i="1"/>
  <c r="AP1061" i="1"/>
  <c r="AS1061" i="1"/>
  <c r="AV1061" i="1"/>
  <c r="AY1061" i="1"/>
  <c r="BB1061" i="1"/>
  <c r="BE1061" i="1"/>
  <c r="BH1061" i="1"/>
  <c r="BK1061" i="1"/>
  <c r="BN1061" i="1"/>
  <c r="BQ1061" i="1"/>
  <c r="BT1061" i="1"/>
  <c r="BW1061" i="1"/>
  <c r="BZ1061" i="1"/>
  <c r="CC1061" i="1"/>
  <c r="CF1061" i="1"/>
  <c r="CI1061" i="1"/>
  <c r="CL1061" i="1"/>
  <c r="CO1061" i="1"/>
  <c r="CR1061" i="1"/>
  <c r="CU1061" i="1"/>
  <c r="CX1061" i="1"/>
  <c r="DA1061" i="1"/>
  <c r="DD1061" i="1"/>
  <c r="DG1061" i="1"/>
  <c r="DJ1061" i="1"/>
  <c r="DM1061" i="1"/>
  <c r="DP1061" i="1"/>
  <c r="DS1061" i="1"/>
  <c r="DV1061" i="1"/>
  <c r="DY1061" i="1"/>
  <c r="EB1061" i="1"/>
  <c r="EH1061" i="1"/>
  <c r="EK1061" i="1"/>
  <c r="I1062" i="1"/>
  <c r="L1062" i="1"/>
  <c r="O1062" i="1"/>
  <c r="R1062" i="1"/>
  <c r="U1062" i="1"/>
  <c r="X1062" i="1"/>
  <c r="AA1062" i="1"/>
  <c r="AD1062" i="1"/>
  <c r="AG1062" i="1"/>
  <c r="AJ1062" i="1"/>
  <c r="AM1062" i="1"/>
  <c r="AP1062" i="1"/>
  <c r="AS1062" i="1"/>
  <c r="AV1062" i="1"/>
  <c r="AY1062" i="1"/>
  <c r="BB1062" i="1"/>
  <c r="BE1062" i="1"/>
  <c r="BH1062" i="1"/>
  <c r="BK1062" i="1"/>
  <c r="BN1062" i="1"/>
  <c r="BQ1062" i="1"/>
  <c r="BT1062" i="1"/>
  <c r="BW1062" i="1"/>
  <c r="BZ1062" i="1"/>
  <c r="CC1062" i="1"/>
  <c r="CF1062" i="1"/>
  <c r="CI1062" i="1"/>
  <c r="CL1062" i="1"/>
  <c r="CO1062" i="1"/>
  <c r="CR1062" i="1"/>
  <c r="CU1062" i="1"/>
  <c r="CX1062" i="1"/>
  <c r="DA1062" i="1"/>
  <c r="DD1062" i="1"/>
  <c r="DG1062" i="1"/>
  <c r="DJ1062" i="1"/>
  <c r="DM1062" i="1"/>
  <c r="DP1062" i="1"/>
  <c r="DS1062" i="1"/>
  <c r="DV1062" i="1"/>
  <c r="DY1062" i="1"/>
  <c r="EB1062" i="1"/>
  <c r="EH1062" i="1"/>
  <c r="EK1062" i="1"/>
  <c r="I1039" i="1"/>
  <c r="L1039" i="1"/>
  <c r="O1039" i="1"/>
  <c r="R1039" i="1"/>
  <c r="U1039" i="1"/>
  <c r="X1039" i="1"/>
  <c r="AA1039" i="1"/>
  <c r="AD1039" i="1"/>
  <c r="AG1039" i="1"/>
  <c r="AJ1039" i="1"/>
  <c r="AM1039" i="1"/>
  <c r="AP1039" i="1"/>
  <c r="AS1039" i="1"/>
  <c r="AV1039" i="1"/>
  <c r="AY1039" i="1"/>
  <c r="BB1039" i="1"/>
  <c r="BE1039" i="1"/>
  <c r="BH1039" i="1"/>
  <c r="BK1039" i="1"/>
  <c r="BN1039" i="1"/>
  <c r="BQ1039" i="1"/>
  <c r="BT1039" i="1"/>
  <c r="BW1039" i="1"/>
  <c r="BZ1039" i="1"/>
  <c r="CC1039" i="1"/>
  <c r="CF1039" i="1"/>
  <c r="CI1039" i="1"/>
  <c r="CL1039" i="1"/>
  <c r="CO1039" i="1"/>
  <c r="CR1039" i="1"/>
  <c r="CU1039" i="1"/>
  <c r="CX1039" i="1"/>
  <c r="DA1039" i="1"/>
  <c r="DD1039" i="1"/>
  <c r="DG1039" i="1"/>
  <c r="DJ1039" i="1"/>
  <c r="DM1039" i="1"/>
  <c r="DP1039" i="1"/>
  <c r="DS1039" i="1"/>
  <c r="DV1039" i="1"/>
  <c r="DY1039" i="1"/>
  <c r="EB1039" i="1"/>
  <c r="EH1039" i="1"/>
  <c r="EK1039" i="1"/>
  <c r="I1087" i="1"/>
  <c r="L1087" i="1"/>
  <c r="O1087" i="1"/>
  <c r="R1087" i="1"/>
  <c r="U1087" i="1"/>
  <c r="X1087" i="1"/>
  <c r="AA1087" i="1"/>
  <c r="AD1087" i="1"/>
  <c r="AG1087" i="1"/>
  <c r="AJ1087" i="1"/>
  <c r="AM1087" i="1"/>
  <c r="AP1087" i="1"/>
  <c r="AS1087" i="1"/>
  <c r="AV1087" i="1"/>
  <c r="AY1087" i="1"/>
  <c r="BB1087" i="1"/>
  <c r="BE1087" i="1"/>
  <c r="BH1087" i="1"/>
  <c r="BK1087" i="1"/>
  <c r="BN1087" i="1"/>
  <c r="BQ1087" i="1"/>
  <c r="BT1087" i="1"/>
  <c r="BW1087" i="1"/>
  <c r="BZ1087" i="1"/>
  <c r="CC1087" i="1"/>
  <c r="CF1087" i="1"/>
  <c r="CI1087" i="1"/>
  <c r="CL1087" i="1"/>
  <c r="CO1087" i="1"/>
  <c r="CR1087" i="1"/>
  <c r="CU1087" i="1"/>
  <c r="CX1087" i="1"/>
  <c r="DA1087" i="1"/>
  <c r="DD1087" i="1"/>
  <c r="DG1087" i="1"/>
  <c r="DJ1087" i="1"/>
  <c r="DM1087" i="1"/>
  <c r="DP1087" i="1"/>
  <c r="DS1087" i="1"/>
  <c r="DV1087" i="1"/>
  <c r="DY1087" i="1"/>
  <c r="EB1087" i="1"/>
  <c r="EH1087" i="1"/>
  <c r="EK1087" i="1"/>
  <c r="I1063" i="1"/>
  <c r="L1063" i="1"/>
  <c r="O1063" i="1"/>
  <c r="R1063" i="1"/>
  <c r="U1063" i="1"/>
  <c r="X1063" i="1"/>
  <c r="AA1063" i="1"/>
  <c r="AD1063" i="1"/>
  <c r="AG1063" i="1"/>
  <c r="AJ1063" i="1"/>
  <c r="AM1063" i="1"/>
  <c r="AP1063" i="1"/>
  <c r="AS1063" i="1"/>
  <c r="AV1063" i="1"/>
  <c r="AY1063" i="1"/>
  <c r="BB1063" i="1"/>
  <c r="BE1063" i="1"/>
  <c r="BH1063" i="1"/>
  <c r="BK1063" i="1"/>
  <c r="BN1063" i="1"/>
  <c r="BQ1063" i="1"/>
  <c r="BT1063" i="1"/>
  <c r="BW1063" i="1"/>
  <c r="BZ1063" i="1"/>
  <c r="CC1063" i="1"/>
  <c r="CF1063" i="1"/>
  <c r="CI1063" i="1"/>
  <c r="CL1063" i="1"/>
  <c r="CO1063" i="1"/>
  <c r="CR1063" i="1"/>
  <c r="CU1063" i="1"/>
  <c r="CX1063" i="1"/>
  <c r="DA1063" i="1"/>
  <c r="DD1063" i="1"/>
  <c r="DG1063" i="1"/>
  <c r="DJ1063" i="1"/>
  <c r="DM1063" i="1"/>
  <c r="DP1063" i="1"/>
  <c r="DS1063" i="1"/>
  <c r="DV1063" i="1"/>
  <c r="DY1063" i="1"/>
  <c r="EB1063" i="1"/>
  <c r="EH1063" i="1"/>
  <c r="EK1063" i="1"/>
  <c r="I1430" i="1"/>
  <c r="L1430" i="1"/>
  <c r="O1430" i="1"/>
  <c r="R1430" i="1"/>
  <c r="U1430" i="1"/>
  <c r="X1430" i="1"/>
  <c r="AA1430" i="1"/>
  <c r="AD1430" i="1"/>
  <c r="AG1430" i="1"/>
  <c r="AJ1430" i="1"/>
  <c r="AM1430" i="1"/>
  <c r="AP1430" i="1"/>
  <c r="AS1430" i="1"/>
  <c r="AV1430" i="1"/>
  <c r="AY1430" i="1"/>
  <c r="BB1430" i="1"/>
  <c r="BE1430" i="1"/>
  <c r="BH1430" i="1"/>
  <c r="BK1430" i="1"/>
  <c r="BN1430" i="1"/>
  <c r="BQ1430" i="1"/>
  <c r="BT1430" i="1"/>
  <c r="BW1430" i="1"/>
  <c r="BZ1430" i="1"/>
  <c r="CC1430" i="1"/>
  <c r="CF1430" i="1"/>
  <c r="CI1430" i="1"/>
  <c r="CL1430" i="1"/>
  <c r="CO1430" i="1"/>
  <c r="CR1430" i="1"/>
  <c r="CU1430" i="1"/>
  <c r="CX1430" i="1"/>
  <c r="DA1430" i="1"/>
  <c r="DD1430" i="1"/>
  <c r="DG1430" i="1"/>
  <c r="DJ1430" i="1"/>
  <c r="DM1430" i="1"/>
  <c r="DP1430" i="1"/>
  <c r="DS1430" i="1"/>
  <c r="DV1430" i="1"/>
  <c r="DY1430" i="1"/>
  <c r="EB1430" i="1"/>
  <c r="EH1430" i="1"/>
  <c r="EK1430" i="1"/>
  <c r="I1066" i="1"/>
  <c r="L1066" i="1"/>
  <c r="O1066" i="1"/>
  <c r="R1066" i="1"/>
  <c r="U1066" i="1"/>
  <c r="X1066" i="1"/>
  <c r="AA1066" i="1"/>
  <c r="AD1066" i="1"/>
  <c r="AG1066" i="1"/>
  <c r="AJ1066" i="1"/>
  <c r="AM1066" i="1"/>
  <c r="AP1066" i="1"/>
  <c r="AS1066" i="1"/>
  <c r="AV1066" i="1"/>
  <c r="AY1066" i="1"/>
  <c r="BB1066" i="1"/>
  <c r="BE1066" i="1"/>
  <c r="BH1066" i="1"/>
  <c r="BK1066" i="1"/>
  <c r="BN1066" i="1"/>
  <c r="BQ1066" i="1"/>
  <c r="BT1066" i="1"/>
  <c r="BW1066" i="1"/>
  <c r="BZ1066" i="1"/>
  <c r="CC1066" i="1"/>
  <c r="CF1066" i="1"/>
  <c r="CI1066" i="1"/>
  <c r="CL1066" i="1"/>
  <c r="CO1066" i="1"/>
  <c r="CR1066" i="1"/>
  <c r="CU1066" i="1"/>
  <c r="CX1066" i="1"/>
  <c r="DA1066" i="1"/>
  <c r="DD1066" i="1"/>
  <c r="DG1066" i="1"/>
  <c r="DJ1066" i="1"/>
  <c r="DM1066" i="1"/>
  <c r="DP1066" i="1"/>
  <c r="DS1066" i="1"/>
  <c r="DV1066" i="1"/>
  <c r="DY1066" i="1"/>
  <c r="EB1066" i="1"/>
  <c r="EH1066" i="1"/>
  <c r="EK1066" i="1"/>
  <c r="I1067" i="1"/>
  <c r="L1067" i="1"/>
  <c r="O1067" i="1"/>
  <c r="R1067" i="1"/>
  <c r="U1067" i="1"/>
  <c r="X1067" i="1"/>
  <c r="AA1067" i="1"/>
  <c r="AD1067" i="1"/>
  <c r="AG1067" i="1"/>
  <c r="AJ1067" i="1"/>
  <c r="AM1067" i="1"/>
  <c r="AP1067" i="1"/>
  <c r="AS1067" i="1"/>
  <c r="AV1067" i="1"/>
  <c r="AY1067" i="1"/>
  <c r="BB1067" i="1"/>
  <c r="BE1067" i="1"/>
  <c r="BH1067" i="1"/>
  <c r="BK1067" i="1"/>
  <c r="BN1067" i="1"/>
  <c r="BQ1067" i="1"/>
  <c r="BT1067" i="1"/>
  <c r="BW1067" i="1"/>
  <c r="BZ1067" i="1"/>
  <c r="CC1067" i="1"/>
  <c r="CF1067" i="1"/>
  <c r="CI1067" i="1"/>
  <c r="CL1067" i="1"/>
  <c r="CO1067" i="1"/>
  <c r="CR1067" i="1"/>
  <c r="CU1067" i="1"/>
  <c r="CX1067" i="1"/>
  <c r="DA1067" i="1"/>
  <c r="DD1067" i="1"/>
  <c r="DG1067" i="1"/>
  <c r="DJ1067" i="1"/>
  <c r="DM1067" i="1"/>
  <c r="DP1067" i="1"/>
  <c r="DS1067" i="1"/>
  <c r="DV1067" i="1"/>
  <c r="DY1067" i="1"/>
  <c r="EB1067" i="1"/>
  <c r="EH1067" i="1"/>
  <c r="EK1067" i="1"/>
  <c r="I1076" i="1"/>
  <c r="L1076" i="1"/>
  <c r="O1076" i="1"/>
  <c r="R1076" i="1"/>
  <c r="U1076" i="1"/>
  <c r="X1076" i="1"/>
  <c r="AA1076" i="1"/>
  <c r="AD1076" i="1"/>
  <c r="AG1076" i="1"/>
  <c r="AJ1076" i="1"/>
  <c r="AM1076" i="1"/>
  <c r="AP1076" i="1"/>
  <c r="AS1076" i="1"/>
  <c r="AV1076" i="1"/>
  <c r="AY1076" i="1"/>
  <c r="BB1076" i="1"/>
  <c r="BE1076" i="1"/>
  <c r="BH1076" i="1"/>
  <c r="BK1076" i="1"/>
  <c r="BN1076" i="1"/>
  <c r="BQ1076" i="1"/>
  <c r="BT1076" i="1"/>
  <c r="BW1076" i="1"/>
  <c r="BZ1076" i="1"/>
  <c r="CC1076" i="1"/>
  <c r="CF1076" i="1"/>
  <c r="CI1076" i="1"/>
  <c r="CL1076" i="1"/>
  <c r="CO1076" i="1"/>
  <c r="CR1076" i="1"/>
  <c r="CU1076" i="1"/>
  <c r="CX1076" i="1"/>
  <c r="DA1076" i="1"/>
  <c r="DD1076" i="1"/>
  <c r="DG1076" i="1"/>
  <c r="DJ1076" i="1"/>
  <c r="DM1076" i="1"/>
  <c r="DP1076" i="1"/>
  <c r="DS1076" i="1"/>
  <c r="DV1076" i="1"/>
  <c r="DY1076" i="1"/>
  <c r="EB1076" i="1"/>
  <c r="EH1076" i="1"/>
  <c r="EK1076" i="1"/>
  <c r="I1064" i="1"/>
  <c r="L1064" i="1"/>
  <c r="O1064" i="1"/>
  <c r="R1064" i="1"/>
  <c r="U1064" i="1"/>
  <c r="X1064" i="1"/>
  <c r="AA1064" i="1"/>
  <c r="AD1064" i="1"/>
  <c r="AG1064" i="1"/>
  <c r="AJ1064" i="1"/>
  <c r="AM1064" i="1"/>
  <c r="AP1064" i="1"/>
  <c r="AS1064" i="1"/>
  <c r="AV1064" i="1"/>
  <c r="AY1064" i="1"/>
  <c r="BB1064" i="1"/>
  <c r="BE1064" i="1"/>
  <c r="BH1064" i="1"/>
  <c r="BK1064" i="1"/>
  <c r="BN1064" i="1"/>
  <c r="BQ1064" i="1"/>
  <c r="BT1064" i="1"/>
  <c r="BW1064" i="1"/>
  <c r="BZ1064" i="1"/>
  <c r="CC1064" i="1"/>
  <c r="CF1064" i="1"/>
  <c r="CI1064" i="1"/>
  <c r="CL1064" i="1"/>
  <c r="CO1064" i="1"/>
  <c r="CR1064" i="1"/>
  <c r="CU1064" i="1"/>
  <c r="CX1064" i="1"/>
  <c r="DA1064" i="1"/>
  <c r="DD1064" i="1"/>
  <c r="DG1064" i="1"/>
  <c r="DJ1064" i="1"/>
  <c r="DM1064" i="1"/>
  <c r="DP1064" i="1"/>
  <c r="DS1064" i="1"/>
  <c r="DV1064" i="1"/>
  <c r="DY1064" i="1"/>
  <c r="EB1064" i="1"/>
  <c r="EH1064" i="1"/>
  <c r="EK1064" i="1"/>
  <c r="I1065" i="1"/>
  <c r="L1065" i="1"/>
  <c r="O1065" i="1"/>
  <c r="R1065" i="1"/>
  <c r="U1065" i="1"/>
  <c r="X1065" i="1"/>
  <c r="AA1065" i="1"/>
  <c r="AD1065" i="1"/>
  <c r="AG1065" i="1"/>
  <c r="AJ1065" i="1"/>
  <c r="AM1065" i="1"/>
  <c r="AP1065" i="1"/>
  <c r="AS1065" i="1"/>
  <c r="AV1065" i="1"/>
  <c r="AY1065" i="1"/>
  <c r="BB1065" i="1"/>
  <c r="BE1065" i="1"/>
  <c r="BH1065" i="1"/>
  <c r="BK1065" i="1"/>
  <c r="BN1065" i="1"/>
  <c r="BQ1065" i="1"/>
  <c r="BT1065" i="1"/>
  <c r="BW1065" i="1"/>
  <c r="BZ1065" i="1"/>
  <c r="CC1065" i="1"/>
  <c r="CF1065" i="1"/>
  <c r="CI1065" i="1"/>
  <c r="CL1065" i="1"/>
  <c r="CO1065" i="1"/>
  <c r="CR1065" i="1"/>
  <c r="CU1065" i="1"/>
  <c r="CX1065" i="1"/>
  <c r="DA1065" i="1"/>
  <c r="DD1065" i="1"/>
  <c r="DG1065" i="1"/>
  <c r="DJ1065" i="1"/>
  <c r="DM1065" i="1"/>
  <c r="DP1065" i="1"/>
  <c r="DS1065" i="1"/>
  <c r="DV1065" i="1"/>
  <c r="DY1065" i="1"/>
  <c r="EB1065" i="1"/>
  <c r="EH1065" i="1"/>
  <c r="EK1065" i="1"/>
  <c r="I1068" i="1"/>
  <c r="L1068" i="1"/>
  <c r="O1068" i="1"/>
  <c r="R1068" i="1"/>
  <c r="U1068" i="1"/>
  <c r="X1068" i="1"/>
  <c r="AA1068" i="1"/>
  <c r="AD1068" i="1"/>
  <c r="AG1068" i="1"/>
  <c r="AJ1068" i="1"/>
  <c r="AM1068" i="1"/>
  <c r="AP1068" i="1"/>
  <c r="AS1068" i="1"/>
  <c r="AV1068" i="1"/>
  <c r="AY1068" i="1"/>
  <c r="BB1068" i="1"/>
  <c r="BE1068" i="1"/>
  <c r="BH1068" i="1"/>
  <c r="BK1068" i="1"/>
  <c r="BN1068" i="1"/>
  <c r="BQ1068" i="1"/>
  <c r="BT1068" i="1"/>
  <c r="BW1068" i="1"/>
  <c r="BZ1068" i="1"/>
  <c r="CC1068" i="1"/>
  <c r="CF1068" i="1"/>
  <c r="CI1068" i="1"/>
  <c r="CL1068" i="1"/>
  <c r="CO1068" i="1"/>
  <c r="CR1068" i="1"/>
  <c r="CU1068" i="1"/>
  <c r="CX1068" i="1"/>
  <c r="DA1068" i="1"/>
  <c r="DD1068" i="1"/>
  <c r="DG1068" i="1"/>
  <c r="DJ1068" i="1"/>
  <c r="DM1068" i="1"/>
  <c r="DP1068" i="1"/>
  <c r="DS1068" i="1"/>
  <c r="DV1068" i="1"/>
  <c r="DY1068" i="1"/>
  <c r="EB1068" i="1"/>
  <c r="EH1068" i="1"/>
  <c r="EK1068" i="1"/>
  <c r="I1434" i="1"/>
  <c r="L1434" i="1"/>
  <c r="O1434" i="1"/>
  <c r="R1434" i="1"/>
  <c r="U1434" i="1"/>
  <c r="X1434" i="1"/>
  <c r="AA1434" i="1"/>
  <c r="AD1434" i="1"/>
  <c r="AG1434" i="1"/>
  <c r="AJ1434" i="1"/>
  <c r="AM1434" i="1"/>
  <c r="AP1434" i="1"/>
  <c r="AS1434" i="1"/>
  <c r="AV1434" i="1"/>
  <c r="AY1434" i="1"/>
  <c r="BB1434" i="1"/>
  <c r="BE1434" i="1"/>
  <c r="BH1434" i="1"/>
  <c r="BK1434" i="1"/>
  <c r="BN1434" i="1"/>
  <c r="BQ1434" i="1"/>
  <c r="BT1434" i="1"/>
  <c r="BW1434" i="1"/>
  <c r="BZ1434" i="1"/>
  <c r="CC1434" i="1"/>
  <c r="CF1434" i="1"/>
  <c r="CI1434" i="1"/>
  <c r="CL1434" i="1"/>
  <c r="CO1434" i="1"/>
  <c r="CR1434" i="1"/>
  <c r="CU1434" i="1"/>
  <c r="CX1434" i="1"/>
  <c r="DA1434" i="1"/>
  <c r="DD1434" i="1"/>
  <c r="DG1434" i="1"/>
  <c r="DJ1434" i="1"/>
  <c r="DM1434" i="1"/>
  <c r="DP1434" i="1"/>
  <c r="DS1434" i="1"/>
  <c r="DV1434" i="1"/>
  <c r="DY1434" i="1"/>
  <c r="EB1434" i="1"/>
  <c r="EH1434" i="1"/>
  <c r="EK1434" i="1"/>
  <c r="I1113" i="1"/>
  <c r="L1113" i="1"/>
  <c r="O1113" i="1"/>
  <c r="R1113" i="1"/>
  <c r="U1113" i="1"/>
  <c r="X1113" i="1"/>
  <c r="AA1113" i="1"/>
  <c r="AD1113" i="1"/>
  <c r="AG1113" i="1"/>
  <c r="AJ1113" i="1"/>
  <c r="AM1113" i="1"/>
  <c r="AP1113" i="1"/>
  <c r="AS1113" i="1"/>
  <c r="AV1113" i="1"/>
  <c r="AY1113" i="1"/>
  <c r="BB1113" i="1"/>
  <c r="BE1113" i="1"/>
  <c r="BH1113" i="1"/>
  <c r="BK1113" i="1"/>
  <c r="BN1113" i="1"/>
  <c r="BQ1113" i="1"/>
  <c r="BT1113" i="1"/>
  <c r="BW1113" i="1"/>
  <c r="BZ1113" i="1"/>
  <c r="CC1113" i="1"/>
  <c r="CF1113" i="1"/>
  <c r="CI1113" i="1"/>
  <c r="CL1113" i="1"/>
  <c r="CO1113" i="1"/>
  <c r="CR1113" i="1"/>
  <c r="CU1113" i="1"/>
  <c r="CX1113" i="1"/>
  <c r="DA1113" i="1"/>
  <c r="DD1113" i="1"/>
  <c r="DG1113" i="1"/>
  <c r="DJ1113" i="1"/>
  <c r="DM1113" i="1"/>
  <c r="DP1113" i="1"/>
  <c r="DS1113" i="1"/>
  <c r="DV1113" i="1"/>
  <c r="DY1113" i="1"/>
  <c r="EB1113" i="1"/>
  <c r="EH1113" i="1"/>
  <c r="EK1113" i="1"/>
  <c r="I1114" i="1"/>
  <c r="L1114" i="1"/>
  <c r="O1114" i="1"/>
  <c r="R1114" i="1"/>
  <c r="U1114" i="1"/>
  <c r="X1114" i="1"/>
  <c r="AA1114" i="1"/>
  <c r="AD1114" i="1"/>
  <c r="AG1114" i="1"/>
  <c r="AJ1114" i="1"/>
  <c r="AM1114" i="1"/>
  <c r="AP1114" i="1"/>
  <c r="AS1114" i="1"/>
  <c r="AV1114" i="1"/>
  <c r="AY1114" i="1"/>
  <c r="BB1114" i="1"/>
  <c r="BE1114" i="1"/>
  <c r="BH1114" i="1"/>
  <c r="BK1114" i="1"/>
  <c r="BN1114" i="1"/>
  <c r="BQ1114" i="1"/>
  <c r="BT1114" i="1"/>
  <c r="BW1114" i="1"/>
  <c r="BZ1114" i="1"/>
  <c r="CC1114" i="1"/>
  <c r="CF1114" i="1"/>
  <c r="CI1114" i="1"/>
  <c r="CL1114" i="1"/>
  <c r="CO1114" i="1"/>
  <c r="CR1114" i="1"/>
  <c r="CU1114" i="1"/>
  <c r="CX1114" i="1"/>
  <c r="DA1114" i="1"/>
  <c r="DD1114" i="1"/>
  <c r="DG1114" i="1"/>
  <c r="DJ1114" i="1"/>
  <c r="DM1114" i="1"/>
  <c r="DP1114" i="1"/>
  <c r="DS1114" i="1"/>
  <c r="DV1114" i="1"/>
  <c r="DY1114" i="1"/>
  <c r="EB1114" i="1"/>
  <c r="EH1114" i="1"/>
  <c r="EK1114" i="1"/>
  <c r="I1167" i="1"/>
  <c r="L1167" i="1"/>
  <c r="O1167" i="1"/>
  <c r="R1167" i="1"/>
  <c r="U1167" i="1"/>
  <c r="X1167" i="1"/>
  <c r="AA1167" i="1"/>
  <c r="AD1167" i="1"/>
  <c r="AG1167" i="1"/>
  <c r="AJ1167" i="1"/>
  <c r="AM1167" i="1"/>
  <c r="AP1167" i="1"/>
  <c r="AS1167" i="1"/>
  <c r="AV1167" i="1"/>
  <c r="AY1167" i="1"/>
  <c r="BB1167" i="1"/>
  <c r="BE1167" i="1"/>
  <c r="BH1167" i="1"/>
  <c r="BK1167" i="1"/>
  <c r="BN1167" i="1"/>
  <c r="BQ1167" i="1"/>
  <c r="BT1167" i="1"/>
  <c r="BW1167" i="1"/>
  <c r="BZ1167" i="1"/>
  <c r="CC1167" i="1"/>
  <c r="CF1167" i="1"/>
  <c r="CI1167" i="1"/>
  <c r="CL1167" i="1"/>
  <c r="CO1167" i="1"/>
  <c r="CR1167" i="1"/>
  <c r="CU1167" i="1"/>
  <c r="CX1167" i="1"/>
  <c r="DA1167" i="1"/>
  <c r="DD1167" i="1"/>
  <c r="DG1167" i="1"/>
  <c r="DJ1167" i="1"/>
  <c r="DM1167" i="1"/>
  <c r="DP1167" i="1"/>
  <c r="DS1167" i="1"/>
  <c r="DV1167" i="1"/>
  <c r="DY1167" i="1"/>
  <c r="EB1167" i="1"/>
  <c r="EH1167" i="1"/>
  <c r="EK1167" i="1"/>
  <c r="I1168" i="1"/>
  <c r="L1168" i="1"/>
  <c r="O1168" i="1"/>
  <c r="R1168" i="1"/>
  <c r="U1168" i="1"/>
  <c r="X1168" i="1"/>
  <c r="AA1168" i="1"/>
  <c r="AD1168" i="1"/>
  <c r="AG1168" i="1"/>
  <c r="AJ1168" i="1"/>
  <c r="AM1168" i="1"/>
  <c r="AP1168" i="1"/>
  <c r="AS1168" i="1"/>
  <c r="AV1168" i="1"/>
  <c r="AY1168" i="1"/>
  <c r="BB1168" i="1"/>
  <c r="BE1168" i="1"/>
  <c r="BH1168" i="1"/>
  <c r="BK1168" i="1"/>
  <c r="BN1168" i="1"/>
  <c r="BQ1168" i="1"/>
  <c r="BT1168" i="1"/>
  <c r="BW1168" i="1"/>
  <c r="BZ1168" i="1"/>
  <c r="CC1168" i="1"/>
  <c r="CF1168" i="1"/>
  <c r="CI1168" i="1"/>
  <c r="CL1168" i="1"/>
  <c r="CO1168" i="1"/>
  <c r="CR1168" i="1"/>
  <c r="CU1168" i="1"/>
  <c r="CX1168" i="1"/>
  <c r="DA1168" i="1"/>
  <c r="DD1168" i="1"/>
  <c r="DG1168" i="1"/>
  <c r="DJ1168" i="1"/>
  <c r="DM1168" i="1"/>
  <c r="DP1168" i="1"/>
  <c r="DS1168" i="1"/>
  <c r="DV1168" i="1"/>
  <c r="DY1168" i="1"/>
  <c r="EB1168" i="1"/>
  <c r="EH1168" i="1"/>
  <c r="EK1168" i="1"/>
  <c r="I1393" i="1"/>
  <c r="L1393" i="1"/>
  <c r="O1393" i="1"/>
  <c r="R1393" i="1"/>
  <c r="U1393" i="1"/>
  <c r="X1393" i="1"/>
  <c r="AA1393" i="1"/>
  <c r="AD1393" i="1"/>
  <c r="AG1393" i="1"/>
  <c r="AJ1393" i="1"/>
  <c r="AM1393" i="1"/>
  <c r="AP1393" i="1"/>
  <c r="AS1393" i="1"/>
  <c r="AV1393" i="1"/>
  <c r="AY1393" i="1"/>
  <c r="BB1393" i="1"/>
  <c r="BE1393" i="1"/>
  <c r="BH1393" i="1"/>
  <c r="BK1393" i="1"/>
  <c r="BN1393" i="1"/>
  <c r="BQ1393" i="1"/>
  <c r="BT1393" i="1"/>
  <c r="BW1393" i="1"/>
  <c r="BZ1393" i="1"/>
  <c r="CC1393" i="1"/>
  <c r="CF1393" i="1"/>
  <c r="CI1393" i="1"/>
  <c r="CL1393" i="1"/>
  <c r="CO1393" i="1"/>
  <c r="CR1393" i="1"/>
  <c r="CU1393" i="1"/>
  <c r="CX1393" i="1"/>
  <c r="DA1393" i="1"/>
  <c r="DD1393" i="1"/>
  <c r="DG1393" i="1"/>
  <c r="DJ1393" i="1"/>
  <c r="DM1393" i="1"/>
  <c r="DP1393" i="1"/>
  <c r="DS1393" i="1"/>
  <c r="DV1393" i="1"/>
  <c r="DY1393" i="1"/>
  <c r="EB1393" i="1"/>
  <c r="EH1393" i="1"/>
  <c r="EK1393" i="1"/>
  <c r="I1394" i="1"/>
  <c r="L1394" i="1"/>
  <c r="O1394" i="1"/>
  <c r="R1394" i="1"/>
  <c r="U1394" i="1"/>
  <c r="X1394" i="1"/>
  <c r="AA1394" i="1"/>
  <c r="AD1394" i="1"/>
  <c r="AG1394" i="1"/>
  <c r="AJ1394" i="1"/>
  <c r="AM1394" i="1"/>
  <c r="AP1394" i="1"/>
  <c r="AS1394" i="1"/>
  <c r="AV1394" i="1"/>
  <c r="AY1394" i="1"/>
  <c r="BB1394" i="1"/>
  <c r="BE1394" i="1"/>
  <c r="BH1394" i="1"/>
  <c r="BK1394" i="1"/>
  <c r="BN1394" i="1"/>
  <c r="BQ1394" i="1"/>
  <c r="BT1394" i="1"/>
  <c r="BW1394" i="1"/>
  <c r="BZ1394" i="1"/>
  <c r="CC1394" i="1"/>
  <c r="CF1394" i="1"/>
  <c r="CI1394" i="1"/>
  <c r="CL1394" i="1"/>
  <c r="CO1394" i="1"/>
  <c r="CR1394" i="1"/>
  <c r="CU1394" i="1"/>
  <c r="CX1394" i="1"/>
  <c r="DA1394" i="1"/>
  <c r="DD1394" i="1"/>
  <c r="DG1394" i="1"/>
  <c r="DJ1394" i="1"/>
  <c r="DM1394" i="1"/>
  <c r="DP1394" i="1"/>
  <c r="DS1394" i="1"/>
  <c r="DV1394" i="1"/>
  <c r="DY1394" i="1"/>
  <c r="EB1394" i="1"/>
  <c r="EH1394" i="1"/>
  <c r="EK1394" i="1"/>
  <c r="I1395" i="1"/>
  <c r="L1395" i="1"/>
  <c r="O1395" i="1"/>
  <c r="R1395" i="1"/>
  <c r="U1395" i="1"/>
  <c r="X1395" i="1"/>
  <c r="AA1395" i="1"/>
  <c r="AD1395" i="1"/>
  <c r="AG1395" i="1"/>
  <c r="AJ1395" i="1"/>
  <c r="AM1395" i="1"/>
  <c r="AP1395" i="1"/>
  <c r="AS1395" i="1"/>
  <c r="AV1395" i="1"/>
  <c r="AY1395" i="1"/>
  <c r="BB1395" i="1"/>
  <c r="BE1395" i="1"/>
  <c r="BH1395" i="1"/>
  <c r="BK1395" i="1"/>
  <c r="BN1395" i="1"/>
  <c r="BQ1395" i="1"/>
  <c r="BT1395" i="1"/>
  <c r="BW1395" i="1"/>
  <c r="BZ1395" i="1"/>
  <c r="CC1395" i="1"/>
  <c r="CF1395" i="1"/>
  <c r="CI1395" i="1"/>
  <c r="CL1395" i="1"/>
  <c r="CO1395" i="1"/>
  <c r="CR1395" i="1"/>
  <c r="CU1395" i="1"/>
  <c r="CX1395" i="1"/>
  <c r="DA1395" i="1"/>
  <c r="DD1395" i="1"/>
  <c r="DG1395" i="1"/>
  <c r="DJ1395" i="1"/>
  <c r="DM1395" i="1"/>
  <c r="DP1395" i="1"/>
  <c r="DS1395" i="1"/>
  <c r="DV1395" i="1"/>
  <c r="DY1395" i="1"/>
  <c r="EB1395" i="1"/>
  <c r="EH1395" i="1"/>
  <c r="EK1395" i="1"/>
  <c r="I1457" i="1"/>
  <c r="L1457" i="1"/>
  <c r="O1457" i="1"/>
  <c r="R1457" i="1"/>
  <c r="U1457" i="1"/>
  <c r="X1457" i="1"/>
  <c r="AA1457" i="1"/>
  <c r="AD1457" i="1"/>
  <c r="AG1457" i="1"/>
  <c r="AJ1457" i="1"/>
  <c r="AM1457" i="1"/>
  <c r="AP1457" i="1"/>
  <c r="AS1457" i="1"/>
  <c r="AV1457" i="1"/>
  <c r="AY1457" i="1"/>
  <c r="BB1457" i="1"/>
  <c r="BE1457" i="1"/>
  <c r="BH1457" i="1"/>
  <c r="BK1457" i="1"/>
  <c r="BN1457" i="1"/>
  <c r="BQ1457" i="1"/>
  <c r="BT1457" i="1"/>
  <c r="BW1457" i="1"/>
  <c r="BZ1457" i="1"/>
  <c r="CC1457" i="1"/>
  <c r="CF1457" i="1"/>
  <c r="CI1457" i="1"/>
  <c r="CL1457" i="1"/>
  <c r="CO1457" i="1"/>
  <c r="CR1457" i="1"/>
  <c r="CU1457" i="1"/>
  <c r="CX1457" i="1"/>
  <c r="DA1457" i="1"/>
  <c r="DD1457" i="1"/>
  <c r="DG1457" i="1"/>
  <c r="DJ1457" i="1"/>
  <c r="DM1457" i="1"/>
  <c r="DP1457" i="1"/>
  <c r="DS1457" i="1"/>
  <c r="DV1457" i="1"/>
  <c r="DY1457" i="1"/>
  <c r="EB1457" i="1"/>
  <c r="EH1457" i="1"/>
  <c r="EK1457" i="1"/>
  <c r="I1396" i="1"/>
  <c r="L1396" i="1"/>
  <c r="O1396" i="1"/>
  <c r="R1396" i="1"/>
  <c r="U1396" i="1"/>
  <c r="X1396" i="1"/>
  <c r="AA1396" i="1"/>
  <c r="AD1396" i="1"/>
  <c r="AG1396" i="1"/>
  <c r="AJ1396" i="1"/>
  <c r="AM1396" i="1"/>
  <c r="AP1396" i="1"/>
  <c r="AS1396" i="1"/>
  <c r="AV1396" i="1"/>
  <c r="AY1396" i="1"/>
  <c r="BB1396" i="1"/>
  <c r="BE1396" i="1"/>
  <c r="BH1396" i="1"/>
  <c r="BK1396" i="1"/>
  <c r="BN1396" i="1"/>
  <c r="BQ1396" i="1"/>
  <c r="BT1396" i="1"/>
  <c r="BW1396" i="1"/>
  <c r="BZ1396" i="1"/>
  <c r="CC1396" i="1"/>
  <c r="CF1396" i="1"/>
  <c r="CI1396" i="1"/>
  <c r="CL1396" i="1"/>
  <c r="CO1396" i="1"/>
  <c r="CR1396" i="1"/>
  <c r="CU1396" i="1"/>
  <c r="CX1396" i="1"/>
  <c r="DA1396" i="1"/>
  <c r="DD1396" i="1"/>
  <c r="DG1396" i="1"/>
  <c r="DJ1396" i="1"/>
  <c r="DM1396" i="1"/>
  <c r="DP1396" i="1"/>
  <c r="DS1396" i="1"/>
  <c r="DV1396" i="1"/>
  <c r="DY1396" i="1"/>
  <c r="EB1396" i="1"/>
  <c r="EH1396" i="1"/>
  <c r="EK1396" i="1"/>
  <c r="I1392" i="1"/>
  <c r="L1392" i="1"/>
  <c r="O1392" i="1"/>
  <c r="R1392" i="1"/>
  <c r="U1392" i="1"/>
  <c r="X1392" i="1"/>
  <c r="AA1392" i="1"/>
  <c r="AD1392" i="1"/>
  <c r="AG1392" i="1"/>
  <c r="AJ1392" i="1"/>
  <c r="AM1392" i="1"/>
  <c r="AP1392" i="1"/>
  <c r="AS1392" i="1"/>
  <c r="AV1392" i="1"/>
  <c r="AY1392" i="1"/>
  <c r="BB1392" i="1"/>
  <c r="BE1392" i="1"/>
  <c r="BH1392" i="1"/>
  <c r="BK1392" i="1"/>
  <c r="BN1392" i="1"/>
  <c r="BQ1392" i="1"/>
  <c r="BT1392" i="1"/>
  <c r="BW1392" i="1"/>
  <c r="BZ1392" i="1"/>
  <c r="CC1392" i="1"/>
  <c r="CF1392" i="1"/>
  <c r="CI1392" i="1"/>
  <c r="CL1392" i="1"/>
  <c r="CO1392" i="1"/>
  <c r="CR1392" i="1"/>
  <c r="CU1392" i="1"/>
  <c r="CX1392" i="1"/>
  <c r="DA1392" i="1"/>
  <c r="DD1392" i="1"/>
  <c r="DG1392" i="1"/>
  <c r="DJ1392" i="1"/>
  <c r="DM1392" i="1"/>
  <c r="DP1392" i="1"/>
  <c r="DS1392" i="1"/>
  <c r="DV1392" i="1"/>
  <c r="DY1392" i="1"/>
  <c r="EB1392" i="1"/>
  <c r="EH1392" i="1"/>
  <c r="EK1392" i="1"/>
  <c r="I1298" i="1"/>
  <c r="L1298" i="1"/>
  <c r="O1298" i="1"/>
  <c r="R1298" i="1"/>
  <c r="U1298" i="1"/>
  <c r="X1298" i="1"/>
  <c r="AA1298" i="1"/>
  <c r="AD1298" i="1"/>
  <c r="AG1298" i="1"/>
  <c r="AJ1298" i="1"/>
  <c r="AM1298" i="1"/>
  <c r="AP1298" i="1"/>
  <c r="AS1298" i="1"/>
  <c r="AV1298" i="1"/>
  <c r="AY1298" i="1"/>
  <c r="BB1298" i="1"/>
  <c r="BE1298" i="1"/>
  <c r="BH1298" i="1"/>
  <c r="BK1298" i="1"/>
  <c r="BN1298" i="1"/>
  <c r="BQ1298" i="1"/>
  <c r="BT1298" i="1"/>
  <c r="BW1298" i="1"/>
  <c r="BZ1298" i="1"/>
  <c r="CC1298" i="1"/>
  <c r="CF1298" i="1"/>
  <c r="CI1298" i="1"/>
  <c r="CL1298" i="1"/>
  <c r="CO1298" i="1"/>
  <c r="CR1298" i="1"/>
  <c r="CU1298" i="1"/>
  <c r="CX1298" i="1"/>
  <c r="DA1298" i="1"/>
  <c r="DD1298" i="1"/>
  <c r="DG1298" i="1"/>
  <c r="DJ1298" i="1"/>
  <c r="DM1298" i="1"/>
  <c r="DP1298" i="1"/>
  <c r="DS1298" i="1"/>
  <c r="DV1298" i="1"/>
  <c r="DY1298" i="1"/>
  <c r="EB1298" i="1"/>
  <c r="EH1298" i="1"/>
  <c r="EK1298" i="1"/>
  <c r="I1115" i="1"/>
  <c r="L1115" i="1"/>
  <c r="O1115" i="1"/>
  <c r="R1115" i="1"/>
  <c r="U1115" i="1"/>
  <c r="X1115" i="1"/>
  <c r="AA1115" i="1"/>
  <c r="AD1115" i="1"/>
  <c r="AG1115" i="1"/>
  <c r="AJ1115" i="1"/>
  <c r="AM1115" i="1"/>
  <c r="AP1115" i="1"/>
  <c r="AS1115" i="1"/>
  <c r="AV1115" i="1"/>
  <c r="AY1115" i="1"/>
  <c r="BB1115" i="1"/>
  <c r="BE1115" i="1"/>
  <c r="BH1115" i="1"/>
  <c r="BK1115" i="1"/>
  <c r="BN1115" i="1"/>
  <c r="BQ1115" i="1"/>
  <c r="BT1115" i="1"/>
  <c r="BW1115" i="1"/>
  <c r="BZ1115" i="1"/>
  <c r="CC1115" i="1"/>
  <c r="CF1115" i="1"/>
  <c r="CI1115" i="1"/>
  <c r="CL1115" i="1"/>
  <c r="CO1115" i="1"/>
  <c r="CR1115" i="1"/>
  <c r="CU1115" i="1"/>
  <c r="CX1115" i="1"/>
  <c r="DA1115" i="1"/>
  <c r="DD1115" i="1"/>
  <c r="DG1115" i="1"/>
  <c r="DJ1115" i="1"/>
  <c r="DM1115" i="1"/>
  <c r="DP1115" i="1"/>
  <c r="DS1115" i="1"/>
  <c r="DV1115" i="1"/>
  <c r="DY1115" i="1"/>
  <c r="EB1115" i="1"/>
  <c r="EH1115" i="1"/>
  <c r="EK1115" i="1"/>
  <c r="I1431" i="1"/>
  <c r="L1431" i="1"/>
  <c r="O1431" i="1"/>
  <c r="R1431" i="1"/>
  <c r="U1431" i="1"/>
  <c r="X1431" i="1"/>
  <c r="AA1431" i="1"/>
  <c r="AD1431" i="1"/>
  <c r="AG1431" i="1"/>
  <c r="AJ1431" i="1"/>
  <c r="AM1431" i="1"/>
  <c r="AP1431" i="1"/>
  <c r="AS1431" i="1"/>
  <c r="AV1431" i="1"/>
  <c r="AY1431" i="1"/>
  <c r="BB1431" i="1"/>
  <c r="BE1431" i="1"/>
  <c r="BH1431" i="1"/>
  <c r="BK1431" i="1"/>
  <c r="BN1431" i="1"/>
  <c r="BQ1431" i="1"/>
  <c r="BT1431" i="1"/>
  <c r="BW1431" i="1"/>
  <c r="BZ1431" i="1"/>
  <c r="CC1431" i="1"/>
  <c r="CF1431" i="1"/>
  <c r="CI1431" i="1"/>
  <c r="CL1431" i="1"/>
  <c r="CO1431" i="1"/>
  <c r="CR1431" i="1"/>
  <c r="CU1431" i="1"/>
  <c r="CX1431" i="1"/>
  <c r="DA1431" i="1"/>
  <c r="DD1431" i="1"/>
  <c r="DG1431" i="1"/>
  <c r="DJ1431" i="1"/>
  <c r="DM1431" i="1"/>
  <c r="DP1431" i="1"/>
  <c r="DS1431" i="1"/>
  <c r="DV1431" i="1"/>
  <c r="DY1431" i="1"/>
  <c r="EB1431" i="1"/>
  <c r="EH1431" i="1"/>
  <c r="EK1431" i="1"/>
  <c r="I1427" i="1"/>
  <c r="L1427" i="1"/>
  <c r="O1427" i="1"/>
  <c r="R1427" i="1"/>
  <c r="U1427" i="1"/>
  <c r="X1427" i="1"/>
  <c r="AA1427" i="1"/>
  <c r="AD1427" i="1"/>
  <c r="AG1427" i="1"/>
  <c r="AJ1427" i="1"/>
  <c r="AM1427" i="1"/>
  <c r="AP1427" i="1"/>
  <c r="AS1427" i="1"/>
  <c r="AV1427" i="1"/>
  <c r="AY1427" i="1"/>
  <c r="BB1427" i="1"/>
  <c r="BE1427" i="1"/>
  <c r="BK1427" i="1"/>
  <c r="BN1427" i="1"/>
  <c r="BQ1427" i="1"/>
  <c r="BT1427" i="1"/>
  <c r="BW1427" i="1"/>
  <c r="BZ1427" i="1"/>
  <c r="CC1427" i="1"/>
  <c r="CF1427" i="1"/>
  <c r="CI1427" i="1"/>
  <c r="CL1427" i="1"/>
  <c r="CO1427" i="1"/>
  <c r="CR1427" i="1"/>
  <c r="CU1427" i="1"/>
  <c r="CX1427" i="1"/>
  <c r="DA1427" i="1"/>
  <c r="DD1427" i="1"/>
  <c r="DG1427" i="1"/>
  <c r="DJ1427" i="1"/>
  <c r="DM1427" i="1"/>
  <c r="DP1427" i="1"/>
  <c r="DS1427" i="1"/>
  <c r="DV1427" i="1"/>
  <c r="DY1427" i="1"/>
  <c r="EB1427" i="1"/>
  <c r="EH1427" i="1"/>
  <c r="EK1427" i="1"/>
  <c r="I1116" i="1"/>
  <c r="L1116" i="1"/>
  <c r="O1116" i="1"/>
  <c r="R1116" i="1"/>
  <c r="U1116" i="1"/>
  <c r="X1116" i="1"/>
  <c r="AA1116" i="1"/>
  <c r="AD1116" i="1"/>
  <c r="AG1116" i="1"/>
  <c r="AJ1116" i="1"/>
  <c r="AM1116" i="1"/>
  <c r="AP1116" i="1"/>
  <c r="AS1116" i="1"/>
  <c r="AV1116" i="1"/>
  <c r="AY1116" i="1"/>
  <c r="BB1116" i="1"/>
  <c r="BE1116" i="1"/>
  <c r="BH1116" i="1"/>
  <c r="BK1116" i="1"/>
  <c r="BN1116" i="1"/>
  <c r="BQ1116" i="1"/>
  <c r="BT1116" i="1"/>
  <c r="BW1116" i="1"/>
  <c r="BZ1116" i="1"/>
  <c r="CC1116" i="1"/>
  <c r="CF1116" i="1"/>
  <c r="CI1116" i="1"/>
  <c r="CL1116" i="1"/>
  <c r="CO1116" i="1"/>
  <c r="CR1116" i="1"/>
  <c r="CU1116" i="1"/>
  <c r="CX1116" i="1"/>
  <c r="DA1116" i="1"/>
  <c r="DD1116" i="1"/>
  <c r="DG1116" i="1"/>
  <c r="DJ1116" i="1"/>
  <c r="DM1116" i="1"/>
  <c r="DP1116" i="1"/>
  <c r="DS1116" i="1"/>
  <c r="DV1116" i="1"/>
  <c r="DY1116" i="1"/>
  <c r="EB1116" i="1"/>
  <c r="EH1116" i="1"/>
  <c r="EK1116" i="1"/>
  <c r="I1420" i="1"/>
  <c r="L1420" i="1"/>
  <c r="O1420" i="1"/>
  <c r="R1420" i="1"/>
  <c r="U1420" i="1"/>
  <c r="X1420" i="1"/>
  <c r="AA1420" i="1"/>
  <c r="AD1420" i="1"/>
  <c r="AG1420" i="1"/>
  <c r="AJ1420" i="1"/>
  <c r="AM1420" i="1"/>
  <c r="AP1420" i="1"/>
  <c r="AS1420" i="1"/>
  <c r="AV1420" i="1"/>
  <c r="AY1420" i="1"/>
  <c r="BB1420" i="1"/>
  <c r="BE1420" i="1"/>
  <c r="BH1420" i="1"/>
  <c r="BK1420" i="1"/>
  <c r="BN1420" i="1"/>
  <c r="BQ1420" i="1"/>
  <c r="BT1420" i="1"/>
  <c r="BW1420" i="1"/>
  <c r="BZ1420" i="1"/>
  <c r="CC1420" i="1"/>
  <c r="CF1420" i="1"/>
  <c r="CI1420" i="1"/>
  <c r="CL1420" i="1"/>
  <c r="CO1420" i="1"/>
  <c r="CR1420" i="1"/>
  <c r="CU1420" i="1"/>
  <c r="CX1420" i="1"/>
  <c r="DA1420" i="1"/>
  <c r="DD1420" i="1"/>
  <c r="DG1420" i="1"/>
  <c r="DJ1420" i="1"/>
  <c r="DM1420" i="1"/>
  <c r="DP1420" i="1"/>
  <c r="DS1420" i="1"/>
  <c r="DV1420" i="1"/>
  <c r="DY1420" i="1"/>
  <c r="EB1420" i="1"/>
  <c r="EH1420" i="1"/>
  <c r="EK1420" i="1"/>
  <c r="I1117" i="1"/>
  <c r="L1117" i="1"/>
  <c r="O1117" i="1"/>
  <c r="R1117" i="1"/>
  <c r="U1117" i="1"/>
  <c r="X1117" i="1"/>
  <c r="AA1117" i="1"/>
  <c r="AD1117" i="1"/>
  <c r="AG1117" i="1"/>
  <c r="AJ1117" i="1"/>
  <c r="AM1117" i="1"/>
  <c r="AP1117" i="1"/>
  <c r="AS1117" i="1"/>
  <c r="AV1117" i="1"/>
  <c r="AY1117" i="1"/>
  <c r="BB1117" i="1"/>
  <c r="BE1117" i="1"/>
  <c r="BH1117" i="1"/>
  <c r="BK1117" i="1"/>
  <c r="BN1117" i="1"/>
  <c r="BQ1117" i="1"/>
  <c r="BT1117" i="1"/>
  <c r="BW1117" i="1"/>
  <c r="BZ1117" i="1"/>
  <c r="CC1117" i="1"/>
  <c r="CF1117" i="1"/>
  <c r="CI1117" i="1"/>
  <c r="CL1117" i="1"/>
  <c r="CO1117" i="1"/>
  <c r="CR1117" i="1"/>
  <c r="CU1117" i="1"/>
  <c r="CX1117" i="1"/>
  <c r="DA1117" i="1"/>
  <c r="DD1117" i="1"/>
  <c r="DG1117" i="1"/>
  <c r="DJ1117" i="1"/>
  <c r="DM1117" i="1"/>
  <c r="DP1117" i="1"/>
  <c r="DS1117" i="1"/>
  <c r="DV1117" i="1"/>
  <c r="DY1117" i="1"/>
  <c r="EB1117" i="1"/>
  <c r="EH1117" i="1"/>
  <c r="EK1117" i="1"/>
  <c r="I1397" i="1"/>
  <c r="L1397" i="1"/>
  <c r="O1397" i="1"/>
  <c r="R1397" i="1"/>
  <c r="U1397" i="1"/>
  <c r="X1397" i="1"/>
  <c r="AA1397" i="1"/>
  <c r="AD1397" i="1"/>
  <c r="AG1397" i="1"/>
  <c r="AJ1397" i="1"/>
  <c r="AM1397" i="1"/>
  <c r="AP1397" i="1"/>
  <c r="AS1397" i="1"/>
  <c r="AV1397" i="1"/>
  <c r="AY1397" i="1"/>
  <c r="BB1397" i="1"/>
  <c r="BE1397" i="1"/>
  <c r="BH1397" i="1"/>
  <c r="BK1397" i="1"/>
  <c r="BN1397" i="1"/>
  <c r="BQ1397" i="1"/>
  <c r="BT1397" i="1"/>
  <c r="BW1397" i="1"/>
  <c r="BZ1397" i="1"/>
  <c r="CC1397" i="1"/>
  <c r="CF1397" i="1"/>
  <c r="CI1397" i="1"/>
  <c r="CL1397" i="1"/>
  <c r="CO1397" i="1"/>
  <c r="CR1397" i="1"/>
  <c r="CU1397" i="1"/>
  <c r="CX1397" i="1"/>
  <c r="DA1397" i="1"/>
  <c r="DD1397" i="1"/>
  <c r="DG1397" i="1"/>
  <c r="DJ1397" i="1"/>
  <c r="DM1397" i="1"/>
  <c r="DP1397" i="1"/>
  <c r="DS1397" i="1"/>
  <c r="DV1397" i="1"/>
  <c r="DY1397" i="1"/>
  <c r="EB1397" i="1"/>
  <c r="EH1397" i="1"/>
  <c r="EK1397" i="1"/>
  <c r="I1118" i="1"/>
  <c r="L1118" i="1"/>
  <c r="O1118" i="1"/>
  <c r="R1118" i="1"/>
  <c r="U1118" i="1"/>
  <c r="X1118" i="1"/>
  <c r="AA1118" i="1"/>
  <c r="AD1118" i="1"/>
  <c r="AG1118" i="1"/>
  <c r="AJ1118" i="1"/>
  <c r="AM1118" i="1"/>
  <c r="AP1118" i="1"/>
  <c r="AS1118" i="1"/>
  <c r="AV1118" i="1"/>
  <c r="AY1118" i="1"/>
  <c r="BB1118" i="1"/>
  <c r="BE1118" i="1"/>
  <c r="BH1118" i="1"/>
  <c r="BK1118" i="1"/>
  <c r="BN1118" i="1"/>
  <c r="BQ1118" i="1"/>
  <c r="BT1118" i="1"/>
  <c r="BW1118" i="1"/>
  <c r="BZ1118" i="1"/>
  <c r="CC1118" i="1"/>
  <c r="CF1118" i="1"/>
  <c r="CI1118" i="1"/>
  <c r="CL1118" i="1"/>
  <c r="CO1118" i="1"/>
  <c r="CR1118" i="1"/>
  <c r="CU1118" i="1"/>
  <c r="CX1118" i="1"/>
  <c r="DA1118" i="1"/>
  <c r="DD1118" i="1"/>
  <c r="DG1118" i="1"/>
  <c r="DJ1118" i="1"/>
  <c r="DM1118" i="1"/>
  <c r="DP1118" i="1"/>
  <c r="DS1118" i="1"/>
  <c r="DV1118" i="1"/>
  <c r="DY1118" i="1"/>
  <c r="EB1118" i="1"/>
  <c r="EH1118" i="1"/>
  <c r="EK1118" i="1"/>
  <c r="I1169" i="1"/>
  <c r="L1169" i="1"/>
  <c r="O1169" i="1"/>
  <c r="R1169" i="1"/>
  <c r="U1169" i="1"/>
  <c r="X1169" i="1"/>
  <c r="AA1169" i="1"/>
  <c r="AD1169" i="1"/>
  <c r="AG1169" i="1"/>
  <c r="AJ1169" i="1"/>
  <c r="AM1169" i="1"/>
  <c r="AP1169" i="1"/>
  <c r="AS1169" i="1"/>
  <c r="AV1169" i="1"/>
  <c r="AY1169" i="1"/>
  <c r="BB1169" i="1"/>
  <c r="BE1169" i="1"/>
  <c r="BH1169" i="1"/>
  <c r="BK1169" i="1"/>
  <c r="BN1169" i="1"/>
  <c r="BQ1169" i="1"/>
  <c r="BT1169" i="1"/>
  <c r="BW1169" i="1"/>
  <c r="BZ1169" i="1"/>
  <c r="CC1169" i="1"/>
  <c r="CF1169" i="1"/>
  <c r="CI1169" i="1"/>
  <c r="CL1169" i="1"/>
  <c r="CO1169" i="1"/>
  <c r="CR1169" i="1"/>
  <c r="CU1169" i="1"/>
  <c r="CX1169" i="1"/>
  <c r="DA1169" i="1"/>
  <c r="DD1169" i="1"/>
  <c r="DG1169" i="1"/>
  <c r="DJ1169" i="1"/>
  <c r="DM1169" i="1"/>
  <c r="DP1169" i="1"/>
  <c r="DS1169" i="1"/>
  <c r="DV1169" i="1"/>
  <c r="DY1169" i="1"/>
  <c r="EB1169" i="1"/>
  <c r="EH1169" i="1"/>
  <c r="EK1169" i="1"/>
  <c r="I1398" i="1"/>
  <c r="L1398" i="1"/>
  <c r="O1398" i="1"/>
  <c r="R1398" i="1"/>
  <c r="U1398" i="1"/>
  <c r="X1398" i="1"/>
  <c r="AA1398" i="1"/>
  <c r="AD1398" i="1"/>
  <c r="AG1398" i="1"/>
  <c r="AJ1398" i="1"/>
  <c r="AM1398" i="1"/>
  <c r="AP1398" i="1"/>
  <c r="AS1398" i="1"/>
  <c r="AV1398" i="1"/>
  <c r="AY1398" i="1"/>
  <c r="BB1398" i="1"/>
  <c r="BE1398" i="1"/>
  <c r="BH1398" i="1"/>
  <c r="BK1398" i="1"/>
  <c r="BN1398" i="1"/>
  <c r="BQ1398" i="1"/>
  <c r="BT1398" i="1"/>
  <c r="BW1398" i="1"/>
  <c r="BZ1398" i="1"/>
  <c r="CC1398" i="1"/>
  <c r="CF1398" i="1"/>
  <c r="CI1398" i="1"/>
  <c r="CL1398" i="1"/>
  <c r="CO1398" i="1"/>
  <c r="CR1398" i="1"/>
  <c r="CU1398" i="1"/>
  <c r="CX1398" i="1"/>
  <c r="DA1398" i="1"/>
  <c r="DD1398" i="1"/>
  <c r="DG1398" i="1"/>
  <c r="DJ1398" i="1"/>
  <c r="DM1398" i="1"/>
  <c r="DP1398" i="1"/>
  <c r="DS1398" i="1"/>
  <c r="DV1398" i="1"/>
  <c r="DY1398" i="1"/>
  <c r="EB1398" i="1"/>
  <c r="EH1398" i="1"/>
  <c r="EK1398" i="1"/>
  <c r="I1435" i="1"/>
  <c r="L1435" i="1"/>
  <c r="O1435" i="1"/>
  <c r="R1435" i="1"/>
  <c r="U1435" i="1"/>
  <c r="X1435" i="1"/>
  <c r="AA1435" i="1"/>
  <c r="AD1435" i="1"/>
  <c r="AG1435" i="1"/>
  <c r="AJ1435" i="1"/>
  <c r="AM1435" i="1"/>
  <c r="AP1435" i="1"/>
  <c r="AS1435" i="1"/>
  <c r="AV1435" i="1"/>
  <c r="AY1435" i="1"/>
  <c r="BB1435" i="1"/>
  <c r="BE1435" i="1"/>
  <c r="BH1435" i="1"/>
  <c r="BK1435" i="1"/>
  <c r="BN1435" i="1"/>
  <c r="BQ1435" i="1"/>
  <c r="BT1435" i="1"/>
  <c r="BW1435" i="1"/>
  <c r="BZ1435" i="1"/>
  <c r="CC1435" i="1"/>
  <c r="CF1435" i="1"/>
  <c r="CI1435" i="1"/>
  <c r="CL1435" i="1"/>
  <c r="CO1435" i="1"/>
  <c r="CR1435" i="1"/>
  <c r="CU1435" i="1"/>
  <c r="CX1435" i="1"/>
  <c r="DA1435" i="1"/>
  <c r="DD1435" i="1"/>
  <c r="DG1435" i="1"/>
  <c r="DJ1435" i="1"/>
  <c r="DM1435" i="1"/>
  <c r="DP1435" i="1"/>
  <c r="DS1435" i="1"/>
  <c r="DV1435" i="1"/>
  <c r="DY1435" i="1"/>
  <c r="EB1435" i="1"/>
  <c r="EH1435" i="1"/>
  <c r="EK1435" i="1"/>
  <c r="I1119" i="1"/>
  <c r="L1119" i="1"/>
  <c r="O1119" i="1"/>
  <c r="R1119" i="1"/>
  <c r="U1119" i="1"/>
  <c r="X1119" i="1"/>
  <c r="AA1119" i="1"/>
  <c r="AD1119" i="1"/>
  <c r="AG1119" i="1"/>
  <c r="AJ1119" i="1"/>
  <c r="AM1119" i="1"/>
  <c r="AP1119" i="1"/>
  <c r="AS1119" i="1"/>
  <c r="AV1119" i="1"/>
  <c r="AY1119" i="1"/>
  <c r="BB1119" i="1"/>
  <c r="BE1119" i="1"/>
  <c r="BH1119" i="1"/>
  <c r="BK1119" i="1"/>
  <c r="BN1119" i="1"/>
  <c r="BQ1119" i="1"/>
  <c r="BT1119" i="1"/>
  <c r="BW1119" i="1"/>
  <c r="BZ1119" i="1"/>
  <c r="CC1119" i="1"/>
  <c r="CF1119" i="1"/>
  <c r="CI1119" i="1"/>
  <c r="CL1119" i="1"/>
  <c r="CO1119" i="1"/>
  <c r="CR1119" i="1"/>
  <c r="CU1119" i="1"/>
  <c r="CX1119" i="1"/>
  <c r="DA1119" i="1"/>
  <c r="DD1119" i="1"/>
  <c r="DG1119" i="1"/>
  <c r="DJ1119" i="1"/>
  <c r="DM1119" i="1"/>
  <c r="DP1119" i="1"/>
  <c r="DS1119" i="1"/>
  <c r="DV1119" i="1"/>
  <c r="DY1119" i="1"/>
  <c r="EB1119" i="1"/>
  <c r="EH1119" i="1"/>
  <c r="EK1119" i="1"/>
  <c r="I1120" i="1"/>
  <c r="L1120" i="1"/>
  <c r="O1120" i="1"/>
  <c r="R1120" i="1"/>
  <c r="U1120" i="1"/>
  <c r="X1120" i="1"/>
  <c r="AA1120" i="1"/>
  <c r="AD1120" i="1"/>
  <c r="AG1120" i="1"/>
  <c r="AJ1120" i="1"/>
  <c r="AM1120" i="1"/>
  <c r="AP1120" i="1"/>
  <c r="AS1120" i="1"/>
  <c r="AV1120" i="1"/>
  <c r="AY1120" i="1"/>
  <c r="BB1120" i="1"/>
  <c r="BE1120" i="1"/>
  <c r="BH1120" i="1"/>
  <c r="BK1120" i="1"/>
  <c r="BN1120" i="1"/>
  <c r="BQ1120" i="1"/>
  <c r="BT1120" i="1"/>
  <c r="BW1120" i="1"/>
  <c r="BZ1120" i="1"/>
  <c r="CC1120" i="1"/>
  <c r="CF1120" i="1"/>
  <c r="CI1120" i="1"/>
  <c r="CL1120" i="1"/>
  <c r="CO1120" i="1"/>
  <c r="CR1120" i="1"/>
  <c r="CU1120" i="1"/>
  <c r="CX1120" i="1"/>
  <c r="DA1120" i="1"/>
  <c r="DD1120" i="1"/>
  <c r="DG1120" i="1"/>
  <c r="DJ1120" i="1"/>
  <c r="DM1120" i="1"/>
  <c r="DP1120" i="1"/>
  <c r="DS1120" i="1"/>
  <c r="DV1120" i="1"/>
  <c r="DY1120" i="1"/>
  <c r="EB1120" i="1"/>
  <c r="EH1120" i="1"/>
  <c r="EK1120" i="1"/>
  <c r="I1077" i="1"/>
  <c r="L1077" i="1"/>
  <c r="O1077" i="1"/>
  <c r="R1077" i="1"/>
  <c r="U1077" i="1"/>
  <c r="X1077" i="1"/>
  <c r="AA1077" i="1"/>
  <c r="AD1077" i="1"/>
  <c r="AG1077" i="1"/>
  <c r="AJ1077" i="1"/>
  <c r="AM1077" i="1"/>
  <c r="AP1077" i="1"/>
  <c r="AS1077" i="1"/>
  <c r="AV1077" i="1"/>
  <c r="AY1077" i="1"/>
  <c r="BB1077" i="1"/>
  <c r="BE1077" i="1"/>
  <c r="BH1077" i="1"/>
  <c r="BK1077" i="1"/>
  <c r="BN1077" i="1"/>
  <c r="BQ1077" i="1"/>
  <c r="BT1077" i="1"/>
  <c r="BW1077" i="1"/>
  <c r="BZ1077" i="1"/>
  <c r="CC1077" i="1"/>
  <c r="CF1077" i="1"/>
  <c r="CI1077" i="1"/>
  <c r="CL1077" i="1"/>
  <c r="CO1077" i="1"/>
  <c r="CR1077" i="1"/>
  <c r="CU1077" i="1"/>
  <c r="CX1077" i="1"/>
  <c r="DA1077" i="1"/>
  <c r="DD1077" i="1"/>
  <c r="DG1077" i="1"/>
  <c r="DJ1077" i="1"/>
  <c r="DM1077" i="1"/>
  <c r="DP1077" i="1"/>
  <c r="DS1077" i="1"/>
  <c r="DV1077" i="1"/>
  <c r="DY1077" i="1"/>
  <c r="EB1077" i="1"/>
  <c r="EH1077" i="1"/>
  <c r="EK1077" i="1"/>
  <c r="I1122" i="1"/>
  <c r="L1122" i="1"/>
  <c r="O1122" i="1"/>
  <c r="R1122" i="1"/>
  <c r="U1122" i="1"/>
  <c r="X1122" i="1"/>
  <c r="AA1122" i="1"/>
  <c r="AD1122" i="1"/>
  <c r="AG1122" i="1"/>
  <c r="AJ1122" i="1"/>
  <c r="AM1122" i="1"/>
  <c r="AP1122" i="1"/>
  <c r="AS1122" i="1"/>
  <c r="AV1122" i="1"/>
  <c r="AY1122" i="1"/>
  <c r="BB1122" i="1"/>
  <c r="BE1122" i="1"/>
  <c r="BH1122" i="1"/>
  <c r="BK1122" i="1"/>
  <c r="BN1122" i="1"/>
  <c r="BQ1122" i="1"/>
  <c r="BT1122" i="1"/>
  <c r="BW1122" i="1"/>
  <c r="BZ1122" i="1"/>
  <c r="CC1122" i="1"/>
  <c r="CF1122" i="1"/>
  <c r="CI1122" i="1"/>
  <c r="CL1122" i="1"/>
  <c r="CO1122" i="1"/>
  <c r="CR1122" i="1"/>
  <c r="CU1122" i="1"/>
  <c r="CX1122" i="1"/>
  <c r="DA1122" i="1"/>
  <c r="DD1122" i="1"/>
  <c r="DG1122" i="1"/>
  <c r="DJ1122" i="1"/>
  <c r="DM1122" i="1"/>
  <c r="DP1122" i="1"/>
  <c r="DS1122" i="1"/>
  <c r="DV1122" i="1"/>
  <c r="DY1122" i="1"/>
  <c r="EB1122" i="1"/>
  <c r="EH1122" i="1"/>
  <c r="EK1122" i="1"/>
  <c r="I1136" i="1"/>
  <c r="L1136" i="1"/>
  <c r="O1136" i="1"/>
  <c r="R1136" i="1"/>
  <c r="U1136" i="1"/>
  <c r="X1136" i="1"/>
  <c r="AA1136" i="1"/>
  <c r="AD1136" i="1"/>
  <c r="AG1136" i="1"/>
  <c r="AJ1136" i="1"/>
  <c r="AM1136" i="1"/>
  <c r="AP1136" i="1"/>
  <c r="AS1136" i="1"/>
  <c r="AV1136" i="1"/>
  <c r="AY1136" i="1"/>
  <c r="BB1136" i="1"/>
  <c r="BE1136" i="1"/>
  <c r="BH1136" i="1"/>
  <c r="BK1136" i="1"/>
  <c r="BN1136" i="1"/>
  <c r="BQ1136" i="1"/>
  <c r="BT1136" i="1"/>
  <c r="BW1136" i="1"/>
  <c r="BZ1136" i="1"/>
  <c r="CC1136" i="1"/>
  <c r="CF1136" i="1"/>
  <c r="CI1136" i="1"/>
  <c r="CL1136" i="1"/>
  <c r="CO1136" i="1"/>
  <c r="CR1136" i="1"/>
  <c r="CU1136" i="1"/>
  <c r="CX1136" i="1"/>
  <c r="DA1136" i="1"/>
  <c r="DD1136" i="1"/>
  <c r="DG1136" i="1"/>
  <c r="DJ1136" i="1"/>
  <c r="DM1136" i="1"/>
  <c r="DP1136" i="1"/>
  <c r="DS1136" i="1"/>
  <c r="DV1136" i="1"/>
  <c r="DY1136" i="1"/>
  <c r="EB1136" i="1"/>
  <c r="EH1136" i="1"/>
  <c r="EK1136" i="1"/>
  <c r="I1436" i="1"/>
  <c r="L1436" i="1"/>
  <c r="O1436" i="1"/>
  <c r="R1436" i="1"/>
  <c r="U1436" i="1"/>
  <c r="X1436" i="1"/>
  <c r="AA1436" i="1"/>
  <c r="AD1436" i="1"/>
  <c r="AG1436" i="1"/>
  <c r="AJ1436" i="1"/>
  <c r="AM1436" i="1"/>
  <c r="AP1436" i="1"/>
  <c r="AS1436" i="1"/>
  <c r="AV1436" i="1"/>
  <c r="AY1436" i="1"/>
  <c r="BB1436" i="1"/>
  <c r="BE1436" i="1"/>
  <c r="BH1436" i="1"/>
  <c r="BK1436" i="1"/>
  <c r="BN1436" i="1"/>
  <c r="BQ1436" i="1"/>
  <c r="BT1436" i="1"/>
  <c r="BW1436" i="1"/>
  <c r="BZ1436" i="1"/>
  <c r="CC1436" i="1"/>
  <c r="CF1436" i="1"/>
  <c r="CI1436" i="1"/>
  <c r="CL1436" i="1"/>
  <c r="CO1436" i="1"/>
  <c r="CR1436" i="1"/>
  <c r="CU1436" i="1"/>
  <c r="CX1436" i="1"/>
  <c r="DA1436" i="1"/>
  <c r="DD1436" i="1"/>
  <c r="DG1436" i="1"/>
  <c r="DJ1436" i="1"/>
  <c r="DM1436" i="1"/>
  <c r="DP1436" i="1"/>
  <c r="DS1436" i="1"/>
  <c r="DV1436" i="1"/>
  <c r="DY1436" i="1"/>
  <c r="EB1436" i="1"/>
  <c r="EH1436" i="1"/>
  <c r="EK1436" i="1"/>
  <c r="I1123" i="1"/>
  <c r="L1123" i="1"/>
  <c r="O1123" i="1"/>
  <c r="R1123" i="1"/>
  <c r="U1123" i="1"/>
  <c r="X1123" i="1"/>
  <c r="AA1123" i="1"/>
  <c r="AD1123" i="1"/>
  <c r="AG1123" i="1"/>
  <c r="AJ1123" i="1"/>
  <c r="AM1123" i="1"/>
  <c r="AP1123" i="1"/>
  <c r="AS1123" i="1"/>
  <c r="AV1123" i="1"/>
  <c r="AY1123" i="1"/>
  <c r="BB1123" i="1"/>
  <c r="BE1123" i="1"/>
  <c r="BH1123" i="1"/>
  <c r="BK1123" i="1"/>
  <c r="BN1123" i="1"/>
  <c r="BQ1123" i="1"/>
  <c r="BT1123" i="1"/>
  <c r="BW1123" i="1"/>
  <c r="BZ1123" i="1"/>
  <c r="CC1123" i="1"/>
  <c r="CF1123" i="1"/>
  <c r="CI1123" i="1"/>
  <c r="CL1123" i="1"/>
  <c r="CO1123" i="1"/>
  <c r="CR1123" i="1"/>
  <c r="CU1123" i="1"/>
  <c r="CX1123" i="1"/>
  <c r="DA1123" i="1"/>
  <c r="DD1123" i="1"/>
  <c r="DG1123" i="1"/>
  <c r="DJ1123" i="1"/>
  <c r="DM1123" i="1"/>
  <c r="DP1123" i="1"/>
  <c r="DS1123" i="1"/>
  <c r="DV1123" i="1"/>
  <c r="DY1123" i="1"/>
  <c r="EB1123" i="1"/>
  <c r="EH1123" i="1"/>
  <c r="EK1123" i="1"/>
  <c r="I1124" i="1"/>
  <c r="L1124" i="1"/>
  <c r="O1124" i="1"/>
  <c r="R1124" i="1"/>
  <c r="U1124" i="1"/>
  <c r="X1124" i="1"/>
  <c r="AA1124" i="1"/>
  <c r="AD1124" i="1"/>
  <c r="AG1124" i="1"/>
  <c r="AJ1124" i="1"/>
  <c r="AM1124" i="1"/>
  <c r="AP1124" i="1"/>
  <c r="AS1124" i="1"/>
  <c r="AV1124" i="1"/>
  <c r="AY1124" i="1"/>
  <c r="BB1124" i="1"/>
  <c r="BE1124" i="1"/>
  <c r="BH1124" i="1"/>
  <c r="BK1124" i="1"/>
  <c r="BN1124" i="1"/>
  <c r="BQ1124" i="1"/>
  <c r="BT1124" i="1"/>
  <c r="BW1124" i="1"/>
  <c r="BZ1124" i="1"/>
  <c r="CC1124" i="1"/>
  <c r="CF1124" i="1"/>
  <c r="CI1124" i="1"/>
  <c r="CL1124" i="1"/>
  <c r="CO1124" i="1"/>
  <c r="CR1124" i="1"/>
  <c r="CU1124" i="1"/>
  <c r="CX1124" i="1"/>
  <c r="DA1124" i="1"/>
  <c r="DD1124" i="1"/>
  <c r="DG1124" i="1"/>
  <c r="DJ1124" i="1"/>
  <c r="DM1124" i="1"/>
  <c r="DP1124" i="1"/>
  <c r="DS1124" i="1"/>
  <c r="DV1124" i="1"/>
  <c r="DY1124" i="1"/>
  <c r="EB1124" i="1"/>
  <c r="EH1124" i="1"/>
  <c r="EK1124" i="1"/>
  <c r="I1297" i="1"/>
  <c r="L1297" i="1"/>
  <c r="O1297" i="1"/>
  <c r="R1297" i="1"/>
  <c r="U1297" i="1"/>
  <c r="X1297" i="1"/>
  <c r="AA1297" i="1"/>
  <c r="AD1297" i="1"/>
  <c r="AG1297" i="1"/>
  <c r="AJ1297" i="1"/>
  <c r="AM1297" i="1"/>
  <c r="AP1297" i="1"/>
  <c r="AS1297" i="1"/>
  <c r="AV1297" i="1"/>
  <c r="AY1297" i="1"/>
  <c r="BB1297" i="1"/>
  <c r="BE1297" i="1"/>
  <c r="BH1297" i="1"/>
  <c r="BK1297" i="1"/>
  <c r="BN1297" i="1"/>
  <c r="BQ1297" i="1"/>
  <c r="BT1297" i="1"/>
  <c r="BW1297" i="1"/>
  <c r="BZ1297" i="1"/>
  <c r="CC1297" i="1"/>
  <c r="CF1297" i="1"/>
  <c r="CI1297" i="1"/>
  <c r="CL1297" i="1"/>
  <c r="CO1297" i="1"/>
  <c r="CR1297" i="1"/>
  <c r="CU1297" i="1"/>
  <c r="CX1297" i="1"/>
  <c r="DA1297" i="1"/>
  <c r="DD1297" i="1"/>
  <c r="DG1297" i="1"/>
  <c r="DJ1297" i="1"/>
  <c r="DM1297" i="1"/>
  <c r="DP1297" i="1"/>
  <c r="DS1297" i="1"/>
  <c r="DV1297" i="1"/>
  <c r="DY1297" i="1"/>
  <c r="EB1297" i="1"/>
  <c r="EH1297" i="1"/>
  <c r="EK1297" i="1"/>
  <c r="I1125" i="1"/>
  <c r="L1125" i="1"/>
  <c r="O1125" i="1"/>
  <c r="R1125" i="1"/>
  <c r="U1125" i="1"/>
  <c r="X1125" i="1"/>
  <c r="AA1125" i="1"/>
  <c r="AD1125" i="1"/>
  <c r="AG1125" i="1"/>
  <c r="AJ1125" i="1"/>
  <c r="AM1125" i="1"/>
  <c r="AP1125" i="1"/>
  <c r="AS1125" i="1"/>
  <c r="AV1125" i="1"/>
  <c r="AY1125" i="1"/>
  <c r="BB1125" i="1"/>
  <c r="BE1125" i="1"/>
  <c r="BH1125" i="1"/>
  <c r="BK1125" i="1"/>
  <c r="BN1125" i="1"/>
  <c r="BQ1125" i="1"/>
  <c r="BT1125" i="1"/>
  <c r="BW1125" i="1"/>
  <c r="CF1125" i="1"/>
  <c r="CI1125" i="1"/>
  <c r="CL1125" i="1"/>
  <c r="CO1125" i="1"/>
  <c r="CR1125" i="1"/>
  <c r="CU1125" i="1"/>
  <c r="CX1125" i="1"/>
  <c r="DG1125" i="1"/>
  <c r="DJ1125" i="1"/>
  <c r="DM1125" i="1"/>
  <c r="DP1125" i="1"/>
  <c r="DS1125" i="1"/>
  <c r="DV1125" i="1"/>
  <c r="DY1125" i="1"/>
  <c r="EB1125" i="1"/>
  <c r="EH1125" i="1"/>
  <c r="EK1125" i="1"/>
  <c r="I1460" i="1"/>
  <c r="L1460" i="1"/>
  <c r="O1460" i="1"/>
  <c r="R1460" i="1"/>
  <c r="U1460" i="1"/>
  <c r="X1460" i="1"/>
  <c r="AA1460" i="1"/>
  <c r="AD1460" i="1"/>
  <c r="AG1460" i="1"/>
  <c r="AJ1460" i="1"/>
  <c r="AM1460" i="1"/>
  <c r="AP1460" i="1"/>
  <c r="AS1460" i="1"/>
  <c r="AV1460" i="1"/>
  <c r="AY1460" i="1"/>
  <c r="BB1460" i="1"/>
  <c r="BE1460" i="1"/>
  <c r="BH1460" i="1"/>
  <c r="BK1460" i="1"/>
  <c r="BN1460" i="1"/>
  <c r="BQ1460" i="1"/>
  <c r="BT1460" i="1"/>
  <c r="BW1460" i="1"/>
  <c r="BZ1460" i="1"/>
  <c r="CC1460" i="1"/>
  <c r="CF1460" i="1"/>
  <c r="CI1460" i="1"/>
  <c r="CL1460" i="1"/>
  <c r="CO1460" i="1"/>
  <c r="CR1460" i="1"/>
  <c r="CU1460" i="1"/>
  <c r="CX1460" i="1"/>
  <c r="DA1460" i="1"/>
  <c r="DD1460" i="1"/>
  <c r="DG1460" i="1"/>
  <c r="DJ1460" i="1"/>
  <c r="DM1460" i="1"/>
  <c r="DP1460" i="1"/>
  <c r="DS1460" i="1"/>
  <c r="DV1460" i="1"/>
  <c r="DY1460" i="1"/>
  <c r="EB1460" i="1"/>
  <c r="EH1460" i="1"/>
  <c r="EK1460" i="1"/>
  <c r="I1127" i="1"/>
  <c r="L1127" i="1"/>
  <c r="O1127" i="1"/>
  <c r="R1127" i="1"/>
  <c r="U1127" i="1"/>
  <c r="X1127" i="1"/>
  <c r="AA1127" i="1"/>
  <c r="AD1127" i="1"/>
  <c r="AG1127" i="1"/>
  <c r="AJ1127" i="1"/>
  <c r="AM1127" i="1"/>
  <c r="AP1127" i="1"/>
  <c r="AS1127" i="1"/>
  <c r="AV1127" i="1"/>
  <c r="AY1127" i="1"/>
  <c r="BB1127" i="1"/>
  <c r="BE1127" i="1"/>
  <c r="BH1127" i="1"/>
  <c r="BK1127" i="1"/>
  <c r="BN1127" i="1"/>
  <c r="BQ1127" i="1"/>
  <c r="BT1127" i="1"/>
  <c r="BW1127" i="1"/>
  <c r="BZ1127" i="1"/>
  <c r="CC1127" i="1"/>
  <c r="CF1127" i="1"/>
  <c r="CI1127" i="1"/>
  <c r="CL1127" i="1"/>
  <c r="CO1127" i="1"/>
  <c r="CR1127" i="1"/>
  <c r="CU1127" i="1"/>
  <c r="CX1127" i="1"/>
  <c r="DA1127" i="1"/>
  <c r="DD1127" i="1"/>
  <c r="DG1127" i="1"/>
  <c r="DJ1127" i="1"/>
  <c r="DM1127" i="1"/>
  <c r="DP1127" i="1"/>
  <c r="DS1127" i="1"/>
  <c r="DV1127" i="1"/>
  <c r="DY1127" i="1"/>
  <c r="EB1127" i="1"/>
  <c r="EH1127" i="1"/>
  <c r="EK1127" i="1"/>
  <c r="I1437" i="1"/>
  <c r="L1437" i="1"/>
  <c r="O1437" i="1"/>
  <c r="R1437" i="1"/>
  <c r="U1437" i="1"/>
  <c r="X1437" i="1"/>
  <c r="AA1437" i="1"/>
  <c r="AD1437" i="1"/>
  <c r="AG1437" i="1"/>
  <c r="AJ1437" i="1"/>
  <c r="AM1437" i="1"/>
  <c r="AP1437" i="1"/>
  <c r="AS1437" i="1"/>
  <c r="AV1437" i="1"/>
  <c r="AY1437" i="1"/>
  <c r="BB1437" i="1"/>
  <c r="BE1437" i="1"/>
  <c r="BH1437" i="1"/>
  <c r="BK1437" i="1"/>
  <c r="BN1437" i="1"/>
  <c r="BQ1437" i="1"/>
  <c r="BT1437" i="1"/>
  <c r="BW1437" i="1"/>
  <c r="BZ1437" i="1"/>
  <c r="CC1437" i="1"/>
  <c r="CF1437" i="1"/>
  <c r="CI1437" i="1"/>
  <c r="CL1437" i="1"/>
  <c r="CO1437" i="1"/>
  <c r="CR1437" i="1"/>
  <c r="CU1437" i="1"/>
  <c r="CX1437" i="1"/>
  <c r="DA1437" i="1"/>
  <c r="DD1437" i="1"/>
  <c r="DG1437" i="1"/>
  <c r="DJ1437" i="1"/>
  <c r="DM1437" i="1"/>
  <c r="DP1437" i="1"/>
  <c r="DS1437" i="1"/>
  <c r="DV1437" i="1"/>
  <c r="DY1437" i="1"/>
  <c r="EB1437" i="1"/>
  <c r="EH1437" i="1"/>
  <c r="EK1437" i="1"/>
  <c r="I1128" i="1"/>
  <c r="L1128" i="1"/>
  <c r="O1128" i="1"/>
  <c r="R1128" i="1"/>
  <c r="U1128" i="1"/>
  <c r="X1128" i="1"/>
  <c r="AA1128" i="1"/>
  <c r="AD1128" i="1"/>
  <c r="AG1128" i="1"/>
  <c r="AJ1128" i="1"/>
  <c r="AM1128" i="1"/>
  <c r="AP1128" i="1"/>
  <c r="AS1128" i="1"/>
  <c r="AV1128" i="1"/>
  <c r="AY1128" i="1"/>
  <c r="BB1128" i="1"/>
  <c r="BE1128" i="1"/>
  <c r="BH1128" i="1"/>
  <c r="BK1128" i="1"/>
  <c r="BN1128" i="1"/>
  <c r="BQ1128" i="1"/>
  <c r="BT1128" i="1"/>
  <c r="BW1128" i="1"/>
  <c r="BZ1128" i="1"/>
  <c r="CC1128" i="1"/>
  <c r="CF1128" i="1"/>
  <c r="CI1128" i="1"/>
  <c r="CL1128" i="1"/>
  <c r="CO1128" i="1"/>
  <c r="CR1128" i="1"/>
  <c r="CU1128" i="1"/>
  <c r="CX1128" i="1"/>
  <c r="DA1128" i="1"/>
  <c r="DD1128" i="1"/>
  <c r="DG1128" i="1"/>
  <c r="DJ1128" i="1"/>
  <c r="DM1128" i="1"/>
  <c r="DP1128" i="1"/>
  <c r="DS1128" i="1"/>
  <c r="DV1128" i="1"/>
  <c r="DY1128" i="1"/>
  <c r="EB1128" i="1"/>
  <c r="EH1128" i="1"/>
  <c r="EK1128" i="1"/>
  <c r="I1454" i="1"/>
  <c r="L1454" i="1"/>
  <c r="O1454" i="1"/>
  <c r="R1454" i="1"/>
  <c r="U1454" i="1"/>
  <c r="X1454" i="1"/>
  <c r="AA1454" i="1"/>
  <c r="AD1454" i="1"/>
  <c r="AG1454" i="1"/>
  <c r="AJ1454" i="1"/>
  <c r="AM1454" i="1"/>
  <c r="AP1454" i="1"/>
  <c r="AS1454" i="1"/>
  <c r="AV1454" i="1"/>
  <c r="AY1454" i="1"/>
  <c r="BB1454" i="1"/>
  <c r="BE1454" i="1"/>
  <c r="BH1454" i="1"/>
  <c r="BK1454" i="1"/>
  <c r="BN1454" i="1"/>
  <c r="BQ1454" i="1"/>
  <c r="BT1454" i="1"/>
  <c r="BW1454" i="1"/>
  <c r="BZ1454" i="1"/>
  <c r="CC1454" i="1"/>
  <c r="CF1454" i="1"/>
  <c r="CI1454" i="1"/>
  <c r="CL1454" i="1"/>
  <c r="CO1454" i="1"/>
  <c r="CR1454" i="1"/>
  <c r="CU1454" i="1"/>
  <c r="CX1454" i="1"/>
  <c r="DA1454" i="1"/>
  <c r="DD1454" i="1"/>
  <c r="DG1454" i="1"/>
  <c r="DJ1454" i="1"/>
  <c r="DM1454" i="1"/>
  <c r="DP1454" i="1"/>
  <c r="DS1454" i="1"/>
  <c r="DV1454" i="1"/>
  <c r="DY1454" i="1"/>
  <c r="EB1454" i="1"/>
  <c r="EH1454" i="1"/>
  <c r="EK1454" i="1"/>
  <c r="I1438" i="1"/>
  <c r="L1438" i="1"/>
  <c r="O1438" i="1"/>
  <c r="R1438" i="1"/>
  <c r="U1438" i="1"/>
  <c r="X1438" i="1"/>
  <c r="AA1438" i="1"/>
  <c r="AD1438" i="1"/>
  <c r="AG1438" i="1"/>
  <c r="AJ1438" i="1"/>
  <c r="AM1438" i="1"/>
  <c r="AP1438" i="1"/>
  <c r="AS1438" i="1"/>
  <c r="AV1438" i="1"/>
  <c r="AY1438" i="1"/>
  <c r="BB1438" i="1"/>
  <c r="BE1438" i="1"/>
  <c r="BH1438" i="1"/>
  <c r="BK1438" i="1"/>
  <c r="BN1438" i="1"/>
  <c r="BQ1438" i="1"/>
  <c r="BT1438" i="1"/>
  <c r="BW1438" i="1"/>
  <c r="BZ1438" i="1"/>
  <c r="CC1438" i="1"/>
  <c r="CF1438" i="1"/>
  <c r="CI1438" i="1"/>
  <c r="CL1438" i="1"/>
  <c r="CO1438" i="1"/>
  <c r="CR1438" i="1"/>
  <c r="CU1438" i="1"/>
  <c r="CX1438" i="1"/>
  <c r="DA1438" i="1"/>
  <c r="DD1438" i="1"/>
  <c r="DG1438" i="1"/>
  <c r="DJ1438" i="1"/>
  <c r="DM1438" i="1"/>
  <c r="DP1438" i="1"/>
  <c r="DS1438" i="1"/>
  <c r="DV1438" i="1"/>
  <c r="DY1438" i="1"/>
  <c r="EB1438" i="1"/>
  <c r="EH1438" i="1"/>
  <c r="EK1438" i="1"/>
  <c r="I1129" i="1"/>
  <c r="L1129" i="1"/>
  <c r="O1129" i="1"/>
  <c r="R1129" i="1"/>
  <c r="U1129" i="1"/>
  <c r="X1129" i="1"/>
  <c r="AA1129" i="1"/>
  <c r="AD1129" i="1"/>
  <c r="AG1129" i="1"/>
  <c r="AJ1129" i="1"/>
  <c r="AM1129" i="1"/>
  <c r="AP1129" i="1"/>
  <c r="AS1129" i="1"/>
  <c r="AV1129" i="1"/>
  <c r="AY1129" i="1"/>
  <c r="BB1129" i="1"/>
  <c r="BE1129" i="1"/>
  <c r="BH1129" i="1"/>
  <c r="BK1129" i="1"/>
  <c r="BN1129" i="1"/>
  <c r="BQ1129" i="1"/>
  <c r="BT1129" i="1"/>
  <c r="BW1129" i="1"/>
  <c r="BZ1129" i="1"/>
  <c r="CC1129" i="1"/>
  <c r="CF1129" i="1"/>
  <c r="CI1129" i="1"/>
  <c r="CL1129" i="1"/>
  <c r="CO1129" i="1"/>
  <c r="CR1129" i="1"/>
  <c r="CU1129" i="1"/>
  <c r="CX1129" i="1"/>
  <c r="DA1129" i="1"/>
  <c r="DD1129" i="1"/>
  <c r="DG1129" i="1"/>
  <c r="DJ1129" i="1"/>
  <c r="DM1129" i="1"/>
  <c r="DP1129" i="1"/>
  <c r="DS1129" i="1"/>
  <c r="DV1129" i="1"/>
  <c r="DY1129" i="1"/>
  <c r="EB1129" i="1"/>
  <c r="EH1129" i="1"/>
  <c r="EK1129" i="1"/>
  <c r="I1130" i="1"/>
  <c r="L1130" i="1"/>
  <c r="O1130" i="1"/>
  <c r="R1130" i="1"/>
  <c r="U1130" i="1"/>
  <c r="X1130" i="1"/>
  <c r="AA1130" i="1"/>
  <c r="AD1130" i="1"/>
  <c r="AG1130" i="1"/>
  <c r="AJ1130" i="1"/>
  <c r="AM1130" i="1"/>
  <c r="AP1130" i="1"/>
  <c r="AS1130" i="1"/>
  <c r="AV1130" i="1"/>
  <c r="AY1130" i="1"/>
  <c r="BB1130" i="1"/>
  <c r="BE1130" i="1"/>
  <c r="BH1130" i="1"/>
  <c r="BK1130" i="1"/>
  <c r="BN1130" i="1"/>
  <c r="BQ1130" i="1"/>
  <c r="BT1130" i="1"/>
  <c r="BW1130" i="1"/>
  <c r="BZ1130" i="1"/>
  <c r="CC1130" i="1"/>
  <c r="CF1130" i="1"/>
  <c r="CI1130" i="1"/>
  <c r="CL1130" i="1"/>
  <c r="CO1130" i="1"/>
  <c r="CR1130" i="1"/>
  <c r="CU1130" i="1"/>
  <c r="CX1130" i="1"/>
  <c r="DA1130" i="1"/>
  <c r="DD1130" i="1"/>
  <c r="DG1130" i="1"/>
  <c r="DJ1130" i="1"/>
  <c r="DM1130" i="1"/>
  <c r="DP1130" i="1"/>
  <c r="DS1130" i="1"/>
  <c r="DV1130" i="1"/>
  <c r="DY1130" i="1"/>
  <c r="EB1130" i="1"/>
  <c r="EH1130" i="1"/>
  <c r="EK1130" i="1"/>
  <c r="I1131" i="1"/>
  <c r="L1131" i="1"/>
  <c r="O1131" i="1"/>
  <c r="R1131" i="1"/>
  <c r="U1131" i="1"/>
  <c r="X1131" i="1"/>
  <c r="AA1131" i="1"/>
  <c r="AD1131" i="1"/>
  <c r="AG1131" i="1"/>
  <c r="AJ1131" i="1"/>
  <c r="AM1131" i="1"/>
  <c r="AP1131" i="1"/>
  <c r="AS1131" i="1"/>
  <c r="AV1131" i="1"/>
  <c r="AY1131" i="1"/>
  <c r="BB1131" i="1"/>
  <c r="BE1131" i="1"/>
  <c r="BH1131" i="1"/>
  <c r="BK1131" i="1"/>
  <c r="BN1131" i="1"/>
  <c r="BQ1131" i="1"/>
  <c r="BT1131" i="1"/>
  <c r="BW1131" i="1"/>
  <c r="BZ1131" i="1"/>
  <c r="CC1131" i="1"/>
  <c r="CF1131" i="1"/>
  <c r="CI1131" i="1"/>
  <c r="CL1131" i="1"/>
  <c r="CO1131" i="1"/>
  <c r="CR1131" i="1"/>
  <c r="CU1131" i="1"/>
  <c r="CX1131" i="1"/>
  <c r="DA1131" i="1"/>
  <c r="DD1131" i="1"/>
  <c r="DG1131" i="1"/>
  <c r="DJ1131" i="1"/>
  <c r="DM1131" i="1"/>
  <c r="DP1131" i="1"/>
  <c r="DS1131" i="1"/>
  <c r="DV1131" i="1"/>
  <c r="DY1131" i="1"/>
  <c r="EB1131" i="1"/>
  <c r="EH1131" i="1"/>
  <c r="EK1131" i="1"/>
  <c r="I1132" i="1"/>
  <c r="L1132" i="1"/>
  <c r="O1132" i="1"/>
  <c r="R1132" i="1"/>
  <c r="U1132" i="1"/>
  <c r="X1132" i="1"/>
  <c r="AA1132" i="1"/>
  <c r="AD1132" i="1"/>
  <c r="AG1132" i="1"/>
  <c r="AJ1132" i="1"/>
  <c r="AM1132" i="1"/>
  <c r="AP1132" i="1"/>
  <c r="AS1132" i="1"/>
  <c r="AV1132" i="1"/>
  <c r="AY1132" i="1"/>
  <c r="BB1132" i="1"/>
  <c r="BE1132" i="1"/>
  <c r="BH1132" i="1"/>
  <c r="BK1132" i="1"/>
  <c r="BN1132" i="1"/>
  <c r="BQ1132" i="1"/>
  <c r="BT1132" i="1"/>
  <c r="BW1132" i="1"/>
  <c r="BZ1132" i="1"/>
  <c r="CC1132" i="1"/>
  <c r="CF1132" i="1"/>
  <c r="CI1132" i="1"/>
  <c r="CL1132" i="1"/>
  <c r="CO1132" i="1"/>
  <c r="CR1132" i="1"/>
  <c r="CU1132" i="1"/>
  <c r="CX1132" i="1"/>
  <c r="DA1132" i="1"/>
  <c r="DD1132" i="1"/>
  <c r="DG1132" i="1"/>
  <c r="DJ1132" i="1"/>
  <c r="DM1132" i="1"/>
  <c r="DP1132" i="1"/>
  <c r="DS1132" i="1"/>
  <c r="DV1132" i="1"/>
  <c r="DY1132" i="1"/>
  <c r="EB1132" i="1"/>
  <c r="EH1132" i="1"/>
  <c r="EK1132" i="1"/>
  <c r="I1133" i="1"/>
  <c r="L1133" i="1"/>
  <c r="O1133" i="1"/>
  <c r="R1133" i="1"/>
  <c r="U1133" i="1"/>
  <c r="X1133" i="1"/>
  <c r="AA1133" i="1"/>
  <c r="AD1133" i="1"/>
  <c r="AG1133" i="1"/>
  <c r="AJ1133" i="1"/>
  <c r="AM1133" i="1"/>
  <c r="AP1133" i="1"/>
  <c r="AS1133" i="1"/>
  <c r="AV1133" i="1"/>
  <c r="AY1133" i="1"/>
  <c r="BB1133" i="1"/>
  <c r="BE1133" i="1"/>
  <c r="BH1133" i="1"/>
  <c r="BK1133" i="1"/>
  <c r="BN1133" i="1"/>
  <c r="BQ1133" i="1"/>
  <c r="BT1133" i="1"/>
  <c r="BW1133" i="1"/>
  <c r="BZ1133" i="1"/>
  <c r="CC1133" i="1"/>
  <c r="CF1133" i="1"/>
  <c r="CI1133" i="1"/>
  <c r="CL1133" i="1"/>
  <c r="CO1133" i="1"/>
  <c r="CR1133" i="1"/>
  <c r="CU1133" i="1"/>
  <c r="CX1133" i="1"/>
  <c r="DA1133" i="1"/>
  <c r="DD1133" i="1"/>
  <c r="DG1133" i="1"/>
  <c r="DJ1133" i="1"/>
  <c r="DM1133" i="1"/>
  <c r="DP1133" i="1"/>
  <c r="DS1133" i="1"/>
  <c r="DV1133" i="1"/>
  <c r="DY1133" i="1"/>
  <c r="EB1133" i="1"/>
  <c r="EH1133" i="1"/>
  <c r="EK1133" i="1"/>
  <c r="I1439" i="1"/>
  <c r="L1439" i="1"/>
  <c r="O1439" i="1"/>
  <c r="R1439" i="1"/>
  <c r="U1439" i="1"/>
  <c r="X1439" i="1"/>
  <c r="AA1439" i="1"/>
  <c r="AD1439" i="1"/>
  <c r="AG1439" i="1"/>
  <c r="AJ1439" i="1"/>
  <c r="AM1439" i="1"/>
  <c r="AP1439" i="1"/>
  <c r="AS1439" i="1"/>
  <c r="AV1439" i="1"/>
  <c r="AY1439" i="1"/>
  <c r="BB1439" i="1"/>
  <c r="BE1439" i="1"/>
  <c r="BH1439" i="1"/>
  <c r="BK1439" i="1"/>
  <c r="BN1439" i="1"/>
  <c r="BQ1439" i="1"/>
  <c r="BT1439" i="1"/>
  <c r="BW1439" i="1"/>
  <c r="BZ1439" i="1"/>
  <c r="CC1439" i="1"/>
  <c r="CF1439" i="1"/>
  <c r="CI1439" i="1"/>
  <c r="CL1439" i="1"/>
  <c r="CO1439" i="1"/>
  <c r="CR1439" i="1"/>
  <c r="CU1439" i="1"/>
  <c r="CX1439" i="1"/>
  <c r="DA1439" i="1"/>
  <c r="DD1439" i="1"/>
  <c r="DG1439" i="1"/>
  <c r="DJ1439" i="1"/>
  <c r="DM1439" i="1"/>
  <c r="DP1439" i="1"/>
  <c r="DS1439" i="1"/>
  <c r="DV1439" i="1"/>
  <c r="DY1439" i="1"/>
  <c r="EB1439" i="1"/>
  <c r="EH1439" i="1"/>
  <c r="EK1439" i="1"/>
  <c r="I1070" i="1"/>
  <c r="L1070" i="1"/>
  <c r="O1070" i="1"/>
  <c r="R1070" i="1"/>
  <c r="U1070" i="1"/>
  <c r="X1070" i="1"/>
  <c r="AA1070" i="1"/>
  <c r="AD1070" i="1"/>
  <c r="AG1070" i="1"/>
  <c r="AJ1070" i="1"/>
  <c r="AM1070" i="1"/>
  <c r="AP1070" i="1"/>
  <c r="AS1070" i="1"/>
  <c r="AV1070" i="1"/>
  <c r="AY1070" i="1"/>
  <c r="BB1070" i="1"/>
  <c r="BE1070" i="1"/>
  <c r="BH1070" i="1"/>
  <c r="BK1070" i="1"/>
  <c r="BN1070" i="1"/>
  <c r="BQ1070" i="1"/>
  <c r="BT1070" i="1"/>
  <c r="BW1070" i="1"/>
  <c r="BZ1070" i="1"/>
  <c r="CC1070" i="1"/>
  <c r="CF1070" i="1"/>
  <c r="CI1070" i="1"/>
  <c r="CL1070" i="1"/>
  <c r="CO1070" i="1"/>
  <c r="CR1070" i="1"/>
  <c r="CU1070" i="1"/>
  <c r="DA1070" i="1"/>
  <c r="DD1070" i="1"/>
  <c r="DG1070" i="1"/>
  <c r="DJ1070" i="1"/>
  <c r="DM1070" i="1"/>
  <c r="DP1070" i="1"/>
  <c r="DS1070" i="1"/>
  <c r="DV1070" i="1"/>
  <c r="DY1070" i="1"/>
  <c r="EB1070" i="1"/>
  <c r="EH1070" i="1"/>
  <c r="EK1070" i="1"/>
  <c r="I1126" i="1"/>
  <c r="L1126" i="1"/>
  <c r="O1126" i="1"/>
  <c r="R1126" i="1"/>
  <c r="U1126" i="1"/>
  <c r="X1126" i="1"/>
  <c r="AA1126" i="1"/>
  <c r="AD1126" i="1"/>
  <c r="AG1126" i="1"/>
  <c r="AJ1126" i="1"/>
  <c r="AM1126" i="1"/>
  <c r="AP1126" i="1"/>
  <c r="AS1126" i="1"/>
  <c r="AV1126" i="1"/>
  <c r="AY1126" i="1"/>
  <c r="BB1126" i="1"/>
  <c r="BE1126" i="1"/>
  <c r="BH1126" i="1"/>
  <c r="BK1126" i="1"/>
  <c r="BN1126" i="1"/>
  <c r="BQ1126" i="1"/>
  <c r="BT1126" i="1"/>
  <c r="BW1126" i="1"/>
  <c r="BZ1126" i="1"/>
  <c r="CC1126" i="1"/>
  <c r="CF1126" i="1"/>
  <c r="CI1126" i="1"/>
  <c r="CL1126" i="1"/>
  <c r="CO1126" i="1"/>
  <c r="CR1126" i="1"/>
  <c r="CU1126" i="1"/>
  <c r="CX1126" i="1"/>
  <c r="DA1126" i="1"/>
  <c r="DD1126" i="1"/>
  <c r="DG1126" i="1"/>
  <c r="DJ1126" i="1"/>
  <c r="DM1126" i="1"/>
  <c r="DP1126" i="1"/>
  <c r="DS1126" i="1"/>
  <c r="DV1126" i="1"/>
  <c r="DY1126" i="1"/>
  <c r="EB1126" i="1"/>
  <c r="EH1126" i="1"/>
  <c r="EK1126" i="1"/>
  <c r="I1295" i="1"/>
  <c r="L1295" i="1"/>
  <c r="O1295" i="1"/>
  <c r="R1295" i="1"/>
  <c r="U1295" i="1"/>
  <c r="X1295" i="1"/>
  <c r="AA1295" i="1"/>
  <c r="AD1295" i="1"/>
  <c r="AG1295" i="1"/>
  <c r="AJ1295" i="1"/>
  <c r="AM1295" i="1"/>
  <c r="AP1295" i="1"/>
  <c r="AS1295" i="1"/>
  <c r="AV1295" i="1"/>
  <c r="AY1295" i="1"/>
  <c r="BB1295" i="1"/>
  <c r="BE1295" i="1"/>
  <c r="BH1295" i="1"/>
  <c r="BK1295" i="1"/>
  <c r="BN1295" i="1"/>
  <c r="BQ1295" i="1"/>
  <c r="BT1295" i="1"/>
  <c r="BW1295" i="1"/>
  <c r="BZ1295" i="1"/>
  <c r="CC1295" i="1"/>
  <c r="CF1295" i="1"/>
  <c r="CI1295" i="1"/>
  <c r="CL1295" i="1"/>
  <c r="CO1295" i="1"/>
  <c r="CR1295" i="1"/>
  <c r="CU1295" i="1"/>
  <c r="CX1295" i="1"/>
  <c r="DA1295" i="1"/>
  <c r="DD1295" i="1"/>
  <c r="DG1295" i="1"/>
  <c r="DJ1295" i="1"/>
  <c r="DM1295" i="1"/>
  <c r="DP1295" i="1"/>
  <c r="DS1295" i="1"/>
  <c r="DV1295" i="1"/>
  <c r="DY1295" i="1"/>
  <c r="EB1295" i="1"/>
  <c r="EH1295" i="1"/>
  <c r="EK1295" i="1"/>
  <c r="I1165" i="1"/>
  <c r="L1165" i="1"/>
  <c r="O1165" i="1"/>
  <c r="R1165" i="1"/>
  <c r="U1165" i="1"/>
  <c r="X1165" i="1"/>
  <c r="AA1165" i="1"/>
  <c r="AD1165" i="1"/>
  <c r="AG1165" i="1"/>
  <c r="AJ1165" i="1"/>
  <c r="AM1165" i="1"/>
  <c r="AP1165" i="1"/>
  <c r="AS1165" i="1"/>
  <c r="AV1165" i="1"/>
  <c r="AY1165" i="1"/>
  <c r="BB1165" i="1"/>
  <c r="BE1165" i="1"/>
  <c r="BH1165" i="1"/>
  <c r="BK1165" i="1"/>
  <c r="BN1165" i="1"/>
  <c r="BQ1165" i="1"/>
  <c r="BT1165" i="1"/>
  <c r="BW1165" i="1"/>
  <c r="BZ1165" i="1"/>
  <c r="CC1165" i="1"/>
  <c r="CF1165" i="1"/>
  <c r="CI1165" i="1"/>
  <c r="CL1165" i="1"/>
  <c r="CO1165" i="1"/>
  <c r="CR1165" i="1"/>
  <c r="CU1165" i="1"/>
  <c r="CX1165" i="1"/>
  <c r="DA1165" i="1"/>
  <c r="DD1165" i="1"/>
  <c r="DG1165" i="1"/>
  <c r="DJ1165" i="1"/>
  <c r="DM1165" i="1"/>
  <c r="DP1165" i="1"/>
  <c r="DS1165" i="1"/>
  <c r="DV1165" i="1"/>
  <c r="DY1165" i="1"/>
  <c r="EB1165" i="1"/>
  <c r="EH1165" i="1"/>
  <c r="EK1165" i="1"/>
  <c r="I1296" i="1"/>
  <c r="L1296" i="1"/>
  <c r="O1296" i="1"/>
  <c r="R1296" i="1"/>
  <c r="U1296" i="1"/>
  <c r="X1296" i="1"/>
  <c r="AA1296" i="1"/>
  <c r="AD1296" i="1"/>
  <c r="AG1296" i="1"/>
  <c r="AJ1296" i="1"/>
  <c r="AM1296" i="1"/>
  <c r="AP1296" i="1"/>
  <c r="AS1296" i="1"/>
  <c r="AV1296" i="1"/>
  <c r="AY1296" i="1"/>
  <c r="BB1296" i="1"/>
  <c r="BE1296" i="1"/>
  <c r="BH1296" i="1"/>
  <c r="BK1296" i="1"/>
  <c r="BN1296" i="1"/>
  <c r="BQ1296" i="1"/>
  <c r="BT1296" i="1"/>
  <c r="BW1296" i="1"/>
  <c r="BZ1296" i="1"/>
  <c r="CC1296" i="1"/>
  <c r="CF1296" i="1"/>
  <c r="CI1296" i="1"/>
  <c r="CL1296" i="1"/>
  <c r="CO1296" i="1"/>
  <c r="CR1296" i="1"/>
  <c r="CU1296" i="1"/>
  <c r="CX1296" i="1"/>
  <c r="DA1296" i="1"/>
  <c r="DD1296" i="1"/>
  <c r="DG1296" i="1"/>
  <c r="DJ1296" i="1"/>
  <c r="DM1296" i="1"/>
  <c r="DP1296" i="1"/>
  <c r="DS1296" i="1"/>
  <c r="DV1296" i="1"/>
  <c r="DY1296" i="1"/>
  <c r="EB1296" i="1"/>
  <c r="EH1296" i="1"/>
  <c r="EK1296" i="1"/>
  <c r="I1406" i="1"/>
  <c r="L1406" i="1"/>
  <c r="O1406" i="1"/>
  <c r="R1406" i="1"/>
  <c r="U1406" i="1"/>
  <c r="X1406" i="1"/>
  <c r="AA1406" i="1"/>
  <c r="AD1406" i="1"/>
  <c r="AG1406" i="1"/>
  <c r="AJ1406" i="1"/>
  <c r="AM1406" i="1"/>
  <c r="AP1406" i="1"/>
  <c r="AS1406" i="1"/>
  <c r="AV1406" i="1"/>
  <c r="AY1406" i="1"/>
  <c r="BB1406" i="1"/>
  <c r="BE1406" i="1"/>
  <c r="BH1406" i="1"/>
  <c r="BK1406" i="1"/>
  <c r="BT1406" i="1"/>
  <c r="BW1406" i="1"/>
  <c r="BZ1406" i="1"/>
  <c r="CC1406" i="1"/>
  <c r="CF1406" i="1"/>
  <c r="CI1406" i="1"/>
  <c r="CL1406" i="1"/>
  <c r="CO1406" i="1"/>
  <c r="CR1406" i="1"/>
  <c r="CU1406" i="1"/>
  <c r="DA1406" i="1"/>
  <c r="DD1406" i="1"/>
  <c r="DG1406" i="1"/>
  <c r="DJ1406" i="1"/>
  <c r="DM1406" i="1"/>
  <c r="DP1406" i="1"/>
  <c r="DS1406" i="1"/>
  <c r="DV1406" i="1"/>
  <c r="DY1406" i="1"/>
  <c r="EB1406" i="1"/>
  <c r="EH1406" i="1"/>
  <c r="EK1406" i="1"/>
  <c r="I1408" i="1"/>
  <c r="L1408" i="1"/>
  <c r="O1408" i="1"/>
  <c r="R1408" i="1"/>
  <c r="U1408" i="1"/>
  <c r="X1408" i="1"/>
  <c r="AA1408" i="1"/>
  <c r="AD1408" i="1"/>
  <c r="AG1408" i="1"/>
  <c r="AJ1408" i="1"/>
  <c r="AM1408" i="1"/>
  <c r="AP1408" i="1"/>
  <c r="AS1408" i="1"/>
  <c r="AV1408" i="1"/>
  <c r="AY1408" i="1"/>
  <c r="BB1408" i="1"/>
  <c r="BE1408" i="1"/>
  <c r="BH1408" i="1"/>
  <c r="BK1408" i="1"/>
  <c r="BN1408" i="1"/>
  <c r="BQ1408" i="1"/>
  <c r="BT1408" i="1"/>
  <c r="BW1408" i="1"/>
  <c r="BZ1408" i="1"/>
  <c r="CC1408" i="1"/>
  <c r="CF1408" i="1"/>
  <c r="CI1408" i="1"/>
  <c r="CL1408" i="1"/>
  <c r="CO1408" i="1"/>
  <c r="CR1408" i="1"/>
  <c r="CU1408" i="1"/>
  <c r="CX1408" i="1"/>
  <c r="DA1408" i="1"/>
  <c r="DD1408" i="1"/>
  <c r="DG1408" i="1"/>
  <c r="DJ1408" i="1"/>
  <c r="DM1408" i="1"/>
  <c r="DP1408" i="1"/>
  <c r="DS1408" i="1"/>
  <c r="DV1408" i="1"/>
  <c r="DY1408" i="1"/>
  <c r="EB1408" i="1"/>
  <c r="EH1408" i="1"/>
  <c r="EK1408" i="1"/>
  <c r="I1134" i="1"/>
  <c r="L1134" i="1"/>
  <c r="O1134" i="1"/>
  <c r="R1134" i="1"/>
  <c r="U1134" i="1"/>
  <c r="X1134" i="1"/>
  <c r="AA1134" i="1"/>
  <c r="AD1134" i="1"/>
  <c r="AG1134" i="1"/>
  <c r="AJ1134" i="1"/>
  <c r="AM1134" i="1"/>
  <c r="AP1134" i="1"/>
  <c r="AS1134" i="1"/>
  <c r="AV1134" i="1"/>
  <c r="AY1134" i="1"/>
  <c r="BB1134" i="1"/>
  <c r="BE1134" i="1"/>
  <c r="BH1134" i="1"/>
  <c r="BK1134" i="1"/>
  <c r="BN1134" i="1"/>
  <c r="BQ1134" i="1"/>
  <c r="BT1134" i="1"/>
  <c r="BW1134" i="1"/>
  <c r="BZ1134" i="1"/>
  <c r="CF1134" i="1"/>
  <c r="CI1134" i="1"/>
  <c r="CL1134" i="1"/>
  <c r="CO1134" i="1"/>
  <c r="CR1134" i="1"/>
  <c r="CU1134" i="1"/>
  <c r="CX1134" i="1"/>
  <c r="DA1134" i="1"/>
  <c r="DD1134" i="1"/>
  <c r="DG1134" i="1"/>
  <c r="DJ1134" i="1"/>
  <c r="DM1134" i="1"/>
  <c r="DP1134" i="1"/>
  <c r="DS1134" i="1"/>
  <c r="DV1134" i="1"/>
  <c r="DY1134" i="1"/>
  <c r="EB1134" i="1"/>
  <c r="EH1134" i="1"/>
  <c r="EK1134" i="1"/>
  <c r="I1166" i="1"/>
  <c r="L1166" i="1"/>
  <c r="O1166" i="1"/>
  <c r="R1166" i="1"/>
  <c r="U1166" i="1"/>
  <c r="X1166" i="1"/>
  <c r="AA1166" i="1"/>
  <c r="AD1166" i="1"/>
  <c r="AG1166" i="1"/>
  <c r="AJ1166" i="1"/>
  <c r="AM1166" i="1"/>
  <c r="AP1166" i="1"/>
  <c r="AS1166" i="1"/>
  <c r="AV1166" i="1"/>
  <c r="AY1166" i="1"/>
  <c r="BB1166" i="1"/>
  <c r="BE1166" i="1"/>
  <c r="BH1166" i="1"/>
  <c r="BK1166" i="1"/>
  <c r="BN1166" i="1"/>
  <c r="BQ1166" i="1"/>
  <c r="BT1166" i="1"/>
  <c r="BW1166" i="1"/>
  <c r="BZ1166" i="1"/>
  <c r="CC1166" i="1"/>
  <c r="CF1166" i="1"/>
  <c r="CI1166" i="1"/>
  <c r="CL1166" i="1"/>
  <c r="CO1166" i="1"/>
  <c r="CR1166" i="1"/>
  <c r="CU1166" i="1"/>
  <c r="CX1166" i="1"/>
  <c r="DA1166" i="1"/>
  <c r="DD1166" i="1"/>
  <c r="DG1166" i="1"/>
  <c r="DJ1166" i="1"/>
  <c r="DM1166" i="1"/>
  <c r="DP1166" i="1"/>
  <c r="DS1166" i="1"/>
  <c r="DV1166" i="1"/>
  <c r="DY1166" i="1"/>
  <c r="EB1166" i="1"/>
  <c r="EH1166" i="1"/>
  <c r="EK1166" i="1"/>
  <c r="I1137" i="1"/>
  <c r="L1137" i="1"/>
  <c r="O1137" i="1"/>
  <c r="R1137" i="1"/>
  <c r="U1137" i="1"/>
  <c r="X1137" i="1"/>
  <c r="AA1137" i="1"/>
  <c r="AD1137" i="1"/>
  <c r="AG1137" i="1"/>
  <c r="AJ1137" i="1"/>
  <c r="AM1137" i="1"/>
  <c r="AP1137" i="1"/>
  <c r="AS1137" i="1"/>
  <c r="AV1137" i="1"/>
  <c r="AY1137" i="1"/>
  <c r="BB1137" i="1"/>
  <c r="BE1137" i="1"/>
  <c r="BH1137" i="1"/>
  <c r="BK1137" i="1"/>
  <c r="BN1137" i="1"/>
  <c r="BQ1137" i="1"/>
  <c r="BT1137" i="1"/>
  <c r="BW1137" i="1"/>
  <c r="BZ1137" i="1"/>
  <c r="CC1137" i="1"/>
  <c r="CF1137" i="1"/>
  <c r="CI1137" i="1"/>
  <c r="CL1137" i="1"/>
  <c r="CO1137" i="1"/>
  <c r="CR1137" i="1"/>
  <c r="CU1137" i="1"/>
  <c r="CX1137" i="1"/>
  <c r="DA1137" i="1"/>
  <c r="DD1137" i="1"/>
  <c r="DG1137" i="1"/>
  <c r="DJ1137" i="1"/>
  <c r="DM1137" i="1"/>
  <c r="DP1137" i="1"/>
  <c r="DS1137" i="1"/>
  <c r="DV1137" i="1"/>
  <c r="DY1137" i="1"/>
  <c r="EB1137" i="1"/>
  <c r="EH1137" i="1"/>
  <c r="EK1137" i="1"/>
  <c r="I1138" i="1"/>
  <c r="L1138" i="1"/>
  <c r="O1138" i="1"/>
  <c r="R1138" i="1"/>
  <c r="U1138" i="1"/>
  <c r="X1138" i="1"/>
  <c r="AA1138" i="1"/>
  <c r="AD1138" i="1"/>
  <c r="AG1138" i="1"/>
  <c r="AJ1138" i="1"/>
  <c r="AM1138" i="1"/>
  <c r="AP1138" i="1"/>
  <c r="AS1138" i="1"/>
  <c r="AV1138" i="1"/>
  <c r="AY1138" i="1"/>
  <c r="BB1138" i="1"/>
  <c r="BE1138" i="1"/>
  <c r="BH1138" i="1"/>
  <c r="BK1138" i="1"/>
  <c r="BN1138" i="1"/>
  <c r="BQ1138" i="1"/>
  <c r="BT1138" i="1"/>
  <c r="BW1138" i="1"/>
  <c r="BZ1138" i="1"/>
  <c r="CC1138" i="1"/>
  <c r="CF1138" i="1"/>
  <c r="CI1138" i="1"/>
  <c r="CL1138" i="1"/>
  <c r="CO1138" i="1"/>
  <c r="CR1138" i="1"/>
  <c r="CU1138" i="1"/>
  <c r="CX1138" i="1"/>
  <c r="DA1138" i="1"/>
  <c r="DD1138" i="1"/>
  <c r="DG1138" i="1"/>
  <c r="DJ1138" i="1"/>
  <c r="DM1138" i="1"/>
  <c r="DP1138" i="1"/>
  <c r="DS1138" i="1"/>
  <c r="DV1138" i="1"/>
  <c r="DY1138" i="1"/>
  <c r="EB1138" i="1"/>
  <c r="EH1138" i="1"/>
  <c r="EK1138" i="1"/>
  <c r="I1139" i="1"/>
  <c r="L1139" i="1"/>
  <c r="O1139" i="1"/>
  <c r="R1139" i="1"/>
  <c r="U1139" i="1"/>
  <c r="X1139" i="1"/>
  <c r="AA1139" i="1"/>
  <c r="AD1139" i="1"/>
  <c r="AG1139" i="1"/>
  <c r="AJ1139" i="1"/>
  <c r="AM1139" i="1"/>
  <c r="AP1139" i="1"/>
  <c r="AS1139" i="1"/>
  <c r="AV1139" i="1"/>
  <c r="AY1139" i="1"/>
  <c r="BB1139" i="1"/>
  <c r="BE1139" i="1"/>
  <c r="BH1139" i="1"/>
  <c r="BK1139" i="1"/>
  <c r="BN1139" i="1"/>
  <c r="BQ1139" i="1"/>
  <c r="BT1139" i="1"/>
  <c r="BW1139" i="1"/>
  <c r="BZ1139" i="1"/>
  <c r="CC1139" i="1"/>
  <c r="CF1139" i="1"/>
  <c r="CI1139" i="1"/>
  <c r="CL1139" i="1"/>
  <c r="CO1139" i="1"/>
  <c r="CR1139" i="1"/>
  <c r="CU1139" i="1"/>
  <c r="CX1139" i="1"/>
  <c r="DA1139" i="1"/>
  <c r="DD1139" i="1"/>
  <c r="DG1139" i="1"/>
  <c r="DJ1139" i="1"/>
  <c r="DM1139" i="1"/>
  <c r="DP1139" i="1"/>
  <c r="DS1139" i="1"/>
  <c r="DV1139" i="1"/>
  <c r="DY1139" i="1"/>
  <c r="EB1139" i="1"/>
  <c r="EH1139" i="1"/>
  <c r="EK1139" i="1"/>
  <c r="I1135" i="1"/>
  <c r="L1135" i="1"/>
  <c r="O1135" i="1"/>
  <c r="R1135" i="1"/>
  <c r="U1135" i="1"/>
  <c r="X1135" i="1"/>
  <c r="AA1135" i="1"/>
  <c r="AD1135" i="1"/>
  <c r="AG1135" i="1"/>
  <c r="AJ1135" i="1"/>
  <c r="AM1135" i="1"/>
  <c r="AP1135" i="1"/>
  <c r="AS1135" i="1"/>
  <c r="AV1135" i="1"/>
  <c r="AY1135" i="1"/>
  <c r="BB1135" i="1"/>
  <c r="BE1135" i="1"/>
  <c r="BH1135" i="1"/>
  <c r="BK1135" i="1"/>
  <c r="BN1135" i="1"/>
  <c r="BQ1135" i="1"/>
  <c r="BT1135" i="1"/>
  <c r="BW1135" i="1"/>
  <c r="BZ1135" i="1"/>
  <c r="CC1135" i="1"/>
  <c r="CF1135" i="1"/>
  <c r="CI1135" i="1"/>
  <c r="CL1135" i="1"/>
  <c r="CO1135" i="1"/>
  <c r="CR1135" i="1"/>
  <c r="CU1135" i="1"/>
  <c r="CX1135" i="1"/>
  <c r="DA1135" i="1"/>
  <c r="DD1135" i="1"/>
  <c r="DG1135" i="1"/>
  <c r="DJ1135" i="1"/>
  <c r="DM1135" i="1"/>
  <c r="DP1135" i="1"/>
  <c r="DS1135" i="1"/>
  <c r="DV1135" i="1"/>
  <c r="DY1135" i="1"/>
  <c r="EB1135" i="1"/>
  <c r="EH1135" i="1"/>
  <c r="EK1135" i="1"/>
  <c r="I1182" i="1"/>
  <c r="L1182" i="1"/>
  <c r="O1182" i="1"/>
  <c r="R1182" i="1"/>
  <c r="U1182" i="1"/>
  <c r="X1182" i="1"/>
  <c r="AA1182" i="1"/>
  <c r="AD1182" i="1"/>
  <c r="AG1182" i="1"/>
  <c r="AJ1182" i="1"/>
  <c r="AM1182" i="1"/>
  <c r="AP1182" i="1"/>
  <c r="AS1182" i="1"/>
  <c r="AV1182" i="1"/>
  <c r="AY1182" i="1"/>
  <c r="BB1182" i="1"/>
  <c r="BE1182" i="1"/>
  <c r="BH1182" i="1"/>
  <c r="BK1182" i="1"/>
  <c r="BN1182" i="1"/>
  <c r="BQ1182" i="1"/>
  <c r="BT1182" i="1"/>
  <c r="BW1182" i="1"/>
  <c r="BZ1182" i="1"/>
  <c r="CC1182" i="1"/>
  <c r="CF1182" i="1"/>
  <c r="CI1182" i="1"/>
  <c r="CL1182" i="1"/>
  <c r="CO1182" i="1"/>
  <c r="CR1182" i="1"/>
  <c r="CU1182" i="1"/>
  <c r="CX1182" i="1"/>
  <c r="DA1182" i="1"/>
  <c r="DD1182" i="1"/>
  <c r="DG1182" i="1"/>
  <c r="DJ1182" i="1"/>
  <c r="DM1182" i="1"/>
  <c r="DP1182" i="1"/>
  <c r="DS1182" i="1"/>
  <c r="DV1182" i="1"/>
  <c r="DY1182" i="1"/>
  <c r="EB1182" i="1"/>
  <c r="EH1182" i="1"/>
  <c r="EK1182" i="1"/>
  <c r="I1175" i="1"/>
  <c r="L1175" i="1"/>
  <c r="O1175" i="1"/>
  <c r="R1175" i="1"/>
  <c r="U1175" i="1"/>
  <c r="X1175" i="1"/>
  <c r="AA1175" i="1"/>
  <c r="AD1175" i="1"/>
  <c r="AG1175" i="1"/>
  <c r="AJ1175" i="1"/>
  <c r="AM1175" i="1"/>
  <c r="AP1175" i="1"/>
  <c r="AS1175" i="1"/>
  <c r="AV1175" i="1"/>
  <c r="AY1175" i="1"/>
  <c r="BB1175" i="1"/>
  <c r="BE1175" i="1"/>
  <c r="BH1175" i="1"/>
  <c r="BK1175" i="1"/>
  <c r="BN1175" i="1"/>
  <c r="BQ1175" i="1"/>
  <c r="BT1175" i="1"/>
  <c r="BW1175" i="1"/>
  <c r="BZ1175" i="1"/>
  <c r="CC1175" i="1"/>
  <c r="CF1175" i="1"/>
  <c r="CI1175" i="1"/>
  <c r="CL1175" i="1"/>
  <c r="CO1175" i="1"/>
  <c r="CR1175" i="1"/>
  <c r="CU1175" i="1"/>
  <c r="CX1175" i="1"/>
  <c r="DA1175" i="1"/>
  <c r="DD1175" i="1"/>
  <c r="DG1175" i="1"/>
  <c r="DJ1175" i="1"/>
  <c r="DM1175" i="1"/>
  <c r="DP1175" i="1"/>
  <c r="DS1175" i="1"/>
  <c r="DV1175" i="1"/>
  <c r="DY1175" i="1"/>
  <c r="EB1175" i="1"/>
  <c r="EH1175" i="1"/>
  <c r="EK1175" i="1"/>
  <c r="I1279" i="1"/>
  <c r="L1279" i="1"/>
  <c r="O1279" i="1"/>
  <c r="R1279" i="1"/>
  <c r="U1279" i="1"/>
  <c r="X1279" i="1"/>
  <c r="AA1279" i="1"/>
  <c r="AD1279" i="1"/>
  <c r="AG1279" i="1"/>
  <c r="AJ1279" i="1"/>
  <c r="AM1279" i="1"/>
  <c r="AP1279" i="1"/>
  <c r="AS1279" i="1"/>
  <c r="AV1279" i="1"/>
  <c r="AY1279" i="1"/>
  <c r="BB1279" i="1"/>
  <c r="BE1279" i="1"/>
  <c r="BH1279" i="1"/>
  <c r="BK1279" i="1"/>
  <c r="BN1279" i="1"/>
  <c r="BQ1279" i="1"/>
  <c r="BT1279" i="1"/>
  <c r="BW1279" i="1"/>
  <c r="BZ1279" i="1"/>
  <c r="CC1279" i="1"/>
  <c r="CF1279" i="1"/>
  <c r="CI1279" i="1"/>
  <c r="CL1279" i="1"/>
  <c r="CO1279" i="1"/>
  <c r="CR1279" i="1"/>
  <c r="CU1279" i="1"/>
  <c r="CX1279" i="1"/>
  <c r="DA1279" i="1"/>
  <c r="DD1279" i="1"/>
  <c r="DG1279" i="1"/>
  <c r="DJ1279" i="1"/>
  <c r="DM1279" i="1"/>
  <c r="DP1279" i="1"/>
  <c r="DS1279" i="1"/>
  <c r="DV1279" i="1"/>
  <c r="DY1279" i="1"/>
  <c r="EB1279" i="1"/>
  <c r="EH1279" i="1"/>
  <c r="EK1279" i="1"/>
  <c r="I1280" i="1"/>
  <c r="L1280" i="1"/>
  <c r="O1280" i="1"/>
  <c r="R1280" i="1"/>
  <c r="U1280" i="1"/>
  <c r="X1280" i="1"/>
  <c r="AA1280" i="1"/>
  <c r="AD1280" i="1"/>
  <c r="AG1280" i="1"/>
  <c r="AJ1280" i="1"/>
  <c r="AM1280" i="1"/>
  <c r="AP1280" i="1"/>
  <c r="AS1280" i="1"/>
  <c r="AV1280" i="1"/>
  <c r="AY1280" i="1"/>
  <c r="BB1280" i="1"/>
  <c r="BE1280" i="1"/>
  <c r="BH1280" i="1"/>
  <c r="BK1280" i="1"/>
  <c r="BN1280" i="1"/>
  <c r="BQ1280" i="1"/>
  <c r="BT1280" i="1"/>
  <c r="BW1280" i="1"/>
  <c r="BZ1280" i="1"/>
  <c r="CC1280" i="1"/>
  <c r="CF1280" i="1"/>
  <c r="CI1280" i="1"/>
  <c r="CL1280" i="1"/>
  <c r="CO1280" i="1"/>
  <c r="CR1280" i="1"/>
  <c r="CU1280" i="1"/>
  <c r="CX1280" i="1"/>
  <c r="DA1280" i="1"/>
  <c r="DD1280" i="1"/>
  <c r="DG1280" i="1"/>
  <c r="DJ1280" i="1"/>
  <c r="DM1280" i="1"/>
  <c r="DP1280" i="1"/>
  <c r="DS1280" i="1"/>
  <c r="DV1280" i="1"/>
  <c r="DY1280" i="1"/>
  <c r="EB1280" i="1"/>
  <c r="EH1280" i="1"/>
  <c r="EK1280" i="1"/>
  <c r="I1173" i="1"/>
  <c r="L1173" i="1"/>
  <c r="O1173" i="1"/>
  <c r="R1173" i="1"/>
  <c r="U1173" i="1"/>
  <c r="X1173" i="1"/>
  <c r="AA1173" i="1"/>
  <c r="AD1173" i="1"/>
  <c r="AG1173" i="1"/>
  <c r="AJ1173" i="1"/>
  <c r="AM1173" i="1"/>
  <c r="AP1173" i="1"/>
  <c r="AS1173" i="1"/>
  <c r="AV1173" i="1"/>
  <c r="AY1173" i="1"/>
  <c r="BB1173" i="1"/>
  <c r="BE1173" i="1"/>
  <c r="BH1173" i="1"/>
  <c r="BK1173" i="1"/>
  <c r="BN1173" i="1"/>
  <c r="BQ1173" i="1"/>
  <c r="BT1173" i="1"/>
  <c r="BW1173" i="1"/>
  <c r="BZ1173" i="1"/>
  <c r="CC1173" i="1"/>
  <c r="CF1173" i="1"/>
  <c r="CI1173" i="1"/>
  <c r="CL1173" i="1"/>
  <c r="CO1173" i="1"/>
  <c r="CR1173" i="1"/>
  <c r="CU1173" i="1"/>
  <c r="CX1173" i="1"/>
  <c r="DA1173" i="1"/>
  <c r="DD1173" i="1"/>
  <c r="DG1173" i="1"/>
  <c r="DJ1173" i="1"/>
  <c r="DM1173" i="1"/>
  <c r="DP1173" i="1"/>
  <c r="DS1173" i="1"/>
  <c r="DV1173" i="1"/>
  <c r="DY1173" i="1"/>
  <c r="EB1173" i="1"/>
  <c r="EH1173" i="1"/>
  <c r="EK1173" i="1"/>
  <c r="I1174" i="1"/>
  <c r="L1174" i="1"/>
  <c r="O1174" i="1"/>
  <c r="R1174" i="1"/>
  <c r="U1174" i="1"/>
  <c r="X1174" i="1"/>
  <c r="AA1174" i="1"/>
  <c r="AD1174" i="1"/>
  <c r="AG1174" i="1"/>
  <c r="AJ1174" i="1"/>
  <c r="AM1174" i="1"/>
  <c r="AP1174" i="1"/>
  <c r="AS1174" i="1"/>
  <c r="AV1174" i="1"/>
  <c r="AY1174" i="1"/>
  <c r="BB1174" i="1"/>
  <c r="BE1174" i="1"/>
  <c r="BH1174" i="1"/>
  <c r="BK1174" i="1"/>
  <c r="BN1174" i="1"/>
  <c r="BQ1174" i="1"/>
  <c r="BT1174" i="1"/>
  <c r="BW1174" i="1"/>
  <c r="BZ1174" i="1"/>
  <c r="CC1174" i="1"/>
  <c r="CF1174" i="1"/>
  <c r="CI1174" i="1"/>
  <c r="CL1174" i="1"/>
  <c r="CO1174" i="1"/>
  <c r="CR1174" i="1"/>
  <c r="CU1174" i="1"/>
  <c r="CX1174" i="1"/>
  <c r="DA1174" i="1"/>
  <c r="DD1174" i="1"/>
  <c r="DG1174" i="1"/>
  <c r="DJ1174" i="1"/>
  <c r="DM1174" i="1"/>
  <c r="DP1174" i="1"/>
  <c r="DS1174" i="1"/>
  <c r="DV1174" i="1"/>
  <c r="DY1174" i="1"/>
  <c r="EB1174" i="1"/>
  <c r="EH1174" i="1"/>
  <c r="EK1174" i="1"/>
  <c r="I1286" i="1"/>
  <c r="L1286" i="1"/>
  <c r="O1286" i="1"/>
  <c r="R1286" i="1"/>
  <c r="U1286" i="1"/>
  <c r="X1286" i="1"/>
  <c r="AA1286" i="1"/>
  <c r="AD1286" i="1"/>
  <c r="AG1286" i="1"/>
  <c r="AJ1286" i="1"/>
  <c r="AM1286" i="1"/>
  <c r="AP1286" i="1"/>
  <c r="AS1286" i="1"/>
  <c r="AV1286" i="1"/>
  <c r="AY1286" i="1"/>
  <c r="BB1286" i="1"/>
  <c r="BE1286" i="1"/>
  <c r="BH1286" i="1"/>
  <c r="BK1286" i="1"/>
  <c r="BN1286" i="1"/>
  <c r="BQ1286" i="1"/>
  <c r="BT1286" i="1"/>
  <c r="BW1286" i="1"/>
  <c r="BZ1286" i="1"/>
  <c r="CC1286" i="1"/>
  <c r="CF1286" i="1"/>
  <c r="CI1286" i="1"/>
  <c r="CL1286" i="1"/>
  <c r="CO1286" i="1"/>
  <c r="CR1286" i="1"/>
  <c r="CU1286" i="1"/>
  <c r="DA1286" i="1"/>
  <c r="DD1286" i="1"/>
  <c r="DG1286" i="1"/>
  <c r="DJ1286" i="1"/>
  <c r="DM1286" i="1"/>
  <c r="DP1286" i="1"/>
  <c r="DS1286" i="1"/>
  <c r="DV1286" i="1"/>
  <c r="DY1286" i="1"/>
  <c r="EB1286" i="1"/>
  <c r="EH1286" i="1"/>
  <c r="EK1286" i="1"/>
  <c r="I1170" i="1"/>
  <c r="L1170" i="1"/>
  <c r="O1170" i="1"/>
  <c r="R1170" i="1"/>
  <c r="U1170" i="1"/>
  <c r="X1170" i="1"/>
  <c r="AA1170" i="1"/>
  <c r="AD1170" i="1"/>
  <c r="AG1170" i="1"/>
  <c r="AJ1170" i="1"/>
  <c r="AM1170" i="1"/>
  <c r="AP1170" i="1"/>
  <c r="AS1170" i="1"/>
  <c r="AV1170" i="1"/>
  <c r="AY1170" i="1"/>
  <c r="BB1170" i="1"/>
  <c r="BE1170" i="1"/>
  <c r="BH1170" i="1"/>
  <c r="BK1170" i="1"/>
  <c r="BN1170" i="1"/>
  <c r="BQ1170" i="1"/>
  <c r="BT1170" i="1"/>
  <c r="BW1170" i="1"/>
  <c r="BZ1170" i="1"/>
  <c r="CC1170" i="1"/>
  <c r="CF1170" i="1"/>
  <c r="CI1170" i="1"/>
  <c r="CL1170" i="1"/>
  <c r="CO1170" i="1"/>
  <c r="CR1170" i="1"/>
  <c r="CU1170" i="1"/>
  <c r="DA1170" i="1"/>
  <c r="DD1170" i="1"/>
  <c r="DG1170" i="1"/>
  <c r="DJ1170" i="1"/>
  <c r="DM1170" i="1"/>
  <c r="DP1170" i="1"/>
  <c r="DS1170" i="1"/>
  <c r="DV1170" i="1"/>
  <c r="DY1170" i="1"/>
  <c r="EB1170" i="1"/>
  <c r="EH1170" i="1"/>
  <c r="EK1170" i="1"/>
  <c r="I1417" i="1"/>
  <c r="L1417" i="1"/>
  <c r="O1417" i="1"/>
  <c r="R1417" i="1"/>
  <c r="U1417" i="1"/>
  <c r="X1417" i="1"/>
  <c r="AA1417" i="1"/>
  <c r="AD1417" i="1"/>
  <c r="AG1417" i="1"/>
  <c r="AJ1417" i="1"/>
  <c r="AM1417" i="1"/>
  <c r="AP1417" i="1"/>
  <c r="AS1417" i="1"/>
  <c r="AV1417" i="1"/>
  <c r="AY1417" i="1"/>
  <c r="BB1417" i="1"/>
  <c r="BE1417" i="1"/>
  <c r="BH1417" i="1"/>
  <c r="BK1417" i="1"/>
  <c r="BN1417" i="1"/>
  <c r="BQ1417" i="1"/>
  <c r="BT1417" i="1"/>
  <c r="BW1417" i="1"/>
  <c r="BZ1417" i="1"/>
  <c r="CC1417" i="1"/>
  <c r="CF1417" i="1"/>
  <c r="CI1417" i="1"/>
  <c r="CL1417" i="1"/>
  <c r="CO1417" i="1"/>
  <c r="CR1417" i="1"/>
  <c r="CU1417" i="1"/>
  <c r="CX1417" i="1"/>
  <c r="DA1417" i="1"/>
  <c r="DD1417" i="1"/>
  <c r="DG1417" i="1"/>
  <c r="DJ1417" i="1"/>
  <c r="DM1417" i="1"/>
  <c r="DP1417" i="1"/>
  <c r="DS1417" i="1"/>
  <c r="DV1417" i="1"/>
  <c r="DY1417" i="1"/>
  <c r="EB1417" i="1"/>
  <c r="EH1417" i="1"/>
  <c r="EK1417" i="1"/>
  <c r="I1418" i="1"/>
  <c r="L1418" i="1"/>
  <c r="O1418" i="1"/>
  <c r="R1418" i="1"/>
  <c r="U1418" i="1"/>
  <c r="X1418" i="1"/>
  <c r="AA1418" i="1"/>
  <c r="AD1418" i="1"/>
  <c r="AG1418" i="1"/>
  <c r="AJ1418" i="1"/>
  <c r="AM1418" i="1"/>
  <c r="AP1418" i="1"/>
  <c r="AS1418" i="1"/>
  <c r="AV1418" i="1"/>
  <c r="AY1418" i="1"/>
  <c r="BB1418" i="1"/>
  <c r="BE1418" i="1"/>
  <c r="BH1418" i="1"/>
  <c r="BK1418" i="1"/>
  <c r="BN1418" i="1"/>
  <c r="BQ1418" i="1"/>
  <c r="BT1418" i="1"/>
  <c r="BW1418" i="1"/>
  <c r="BZ1418" i="1"/>
  <c r="CC1418" i="1"/>
  <c r="CF1418" i="1"/>
  <c r="CI1418" i="1"/>
  <c r="CL1418" i="1"/>
  <c r="CO1418" i="1"/>
  <c r="CR1418" i="1"/>
  <c r="CU1418" i="1"/>
  <c r="CX1418" i="1"/>
  <c r="DA1418" i="1"/>
  <c r="DD1418" i="1"/>
  <c r="DG1418" i="1"/>
  <c r="DJ1418" i="1"/>
  <c r="DM1418" i="1"/>
  <c r="DP1418" i="1"/>
  <c r="DS1418" i="1"/>
  <c r="DV1418" i="1"/>
  <c r="DY1418" i="1"/>
  <c r="EB1418" i="1"/>
  <c r="EH1418" i="1"/>
  <c r="EK1418" i="1"/>
  <c r="I1287" i="1"/>
  <c r="L1287" i="1"/>
  <c r="O1287" i="1"/>
  <c r="R1287" i="1"/>
  <c r="U1287" i="1"/>
  <c r="X1287" i="1"/>
  <c r="AA1287" i="1"/>
  <c r="AD1287" i="1"/>
  <c r="AG1287" i="1"/>
  <c r="AJ1287" i="1"/>
  <c r="AM1287" i="1"/>
  <c r="AP1287" i="1"/>
  <c r="AS1287" i="1"/>
  <c r="AV1287" i="1"/>
  <c r="AY1287" i="1"/>
  <c r="BB1287" i="1"/>
  <c r="BE1287" i="1"/>
  <c r="BH1287" i="1"/>
  <c r="BK1287" i="1"/>
  <c r="BN1287" i="1"/>
  <c r="BQ1287" i="1"/>
  <c r="BT1287" i="1"/>
  <c r="BW1287" i="1"/>
  <c r="BZ1287" i="1"/>
  <c r="CC1287" i="1"/>
  <c r="CF1287" i="1"/>
  <c r="CI1287" i="1"/>
  <c r="CL1287" i="1"/>
  <c r="CO1287" i="1"/>
  <c r="CR1287" i="1"/>
  <c r="CU1287" i="1"/>
  <c r="CX1287" i="1"/>
  <c r="DA1287" i="1"/>
  <c r="DD1287" i="1"/>
  <c r="DG1287" i="1"/>
  <c r="DJ1287" i="1"/>
  <c r="DM1287" i="1"/>
  <c r="DP1287" i="1"/>
  <c r="DS1287" i="1"/>
  <c r="DV1287" i="1"/>
  <c r="DY1287" i="1"/>
  <c r="EB1287" i="1"/>
  <c r="EH1287" i="1"/>
  <c r="EK1287" i="1"/>
  <c r="I1142" i="1"/>
  <c r="L1142" i="1"/>
  <c r="O1142" i="1"/>
  <c r="R1142" i="1"/>
  <c r="U1142" i="1"/>
  <c r="X1142" i="1"/>
  <c r="AA1142" i="1"/>
  <c r="AD1142" i="1"/>
  <c r="AG1142" i="1"/>
  <c r="AJ1142" i="1"/>
  <c r="AM1142" i="1"/>
  <c r="AP1142" i="1"/>
  <c r="AS1142" i="1"/>
  <c r="AV1142" i="1"/>
  <c r="AY1142" i="1"/>
  <c r="BB1142" i="1"/>
  <c r="BE1142" i="1"/>
  <c r="BH1142" i="1"/>
  <c r="BK1142" i="1"/>
  <c r="BN1142" i="1"/>
  <c r="BQ1142" i="1"/>
  <c r="BT1142" i="1"/>
  <c r="BW1142" i="1"/>
  <c r="BZ1142" i="1"/>
  <c r="CC1142" i="1"/>
  <c r="CF1142" i="1"/>
  <c r="CI1142" i="1"/>
  <c r="CL1142" i="1"/>
  <c r="CO1142" i="1"/>
  <c r="CR1142" i="1"/>
  <c r="CU1142" i="1"/>
  <c r="CX1142" i="1"/>
  <c r="DA1142" i="1"/>
  <c r="DD1142" i="1"/>
  <c r="DG1142" i="1"/>
  <c r="DJ1142" i="1"/>
  <c r="DM1142" i="1"/>
  <c r="DP1142" i="1"/>
  <c r="DS1142" i="1"/>
  <c r="DV1142" i="1"/>
  <c r="DY1142" i="1"/>
  <c r="EB1142" i="1"/>
  <c r="EH1142" i="1"/>
  <c r="EK1142" i="1"/>
  <c r="I1399" i="1"/>
  <c r="L1399" i="1"/>
  <c r="O1399" i="1"/>
  <c r="R1399" i="1"/>
  <c r="U1399" i="1"/>
  <c r="X1399" i="1"/>
  <c r="AA1399" i="1"/>
  <c r="AD1399" i="1"/>
  <c r="AG1399" i="1"/>
  <c r="AJ1399" i="1"/>
  <c r="AM1399" i="1"/>
  <c r="AP1399" i="1"/>
  <c r="AS1399" i="1"/>
  <c r="AV1399" i="1"/>
  <c r="AY1399" i="1"/>
  <c r="BB1399" i="1"/>
  <c r="BE1399" i="1"/>
  <c r="BH1399" i="1"/>
  <c r="BK1399" i="1"/>
  <c r="BN1399" i="1"/>
  <c r="BQ1399" i="1"/>
  <c r="BT1399" i="1"/>
  <c r="BW1399" i="1"/>
  <c r="BZ1399" i="1"/>
  <c r="CC1399" i="1"/>
  <c r="CF1399" i="1"/>
  <c r="CI1399" i="1"/>
  <c r="CL1399" i="1"/>
  <c r="CO1399" i="1"/>
  <c r="CR1399" i="1"/>
  <c r="CU1399" i="1"/>
  <c r="CX1399" i="1"/>
  <c r="DA1399" i="1"/>
  <c r="DD1399" i="1"/>
  <c r="DG1399" i="1"/>
  <c r="DJ1399" i="1"/>
  <c r="DM1399" i="1"/>
  <c r="DP1399" i="1"/>
  <c r="DS1399" i="1"/>
  <c r="DV1399" i="1"/>
  <c r="DY1399" i="1"/>
  <c r="EB1399" i="1"/>
  <c r="EH1399" i="1"/>
  <c r="EK1399" i="1"/>
  <c r="I1400" i="1"/>
  <c r="L1400" i="1"/>
  <c r="O1400" i="1"/>
  <c r="R1400" i="1"/>
  <c r="U1400" i="1"/>
  <c r="X1400" i="1"/>
  <c r="AA1400" i="1"/>
  <c r="AD1400" i="1"/>
  <c r="AG1400" i="1"/>
  <c r="AJ1400" i="1"/>
  <c r="AM1400" i="1"/>
  <c r="AP1400" i="1"/>
  <c r="AS1400" i="1"/>
  <c r="AV1400" i="1"/>
  <c r="AY1400" i="1"/>
  <c r="BB1400" i="1"/>
  <c r="BE1400" i="1"/>
  <c r="BH1400" i="1"/>
  <c r="BK1400" i="1"/>
  <c r="BN1400" i="1"/>
  <c r="BQ1400" i="1"/>
  <c r="BT1400" i="1"/>
  <c r="BW1400" i="1"/>
  <c r="BZ1400" i="1"/>
  <c r="CC1400" i="1"/>
  <c r="CF1400" i="1"/>
  <c r="CI1400" i="1"/>
  <c r="CL1400" i="1"/>
  <c r="CO1400" i="1"/>
  <c r="CR1400" i="1"/>
  <c r="CU1400" i="1"/>
  <c r="CX1400" i="1"/>
  <c r="DA1400" i="1"/>
  <c r="DD1400" i="1"/>
  <c r="DG1400" i="1"/>
  <c r="DJ1400" i="1"/>
  <c r="DM1400" i="1"/>
  <c r="DP1400" i="1"/>
  <c r="DS1400" i="1"/>
  <c r="DV1400" i="1"/>
  <c r="DY1400" i="1"/>
  <c r="EB1400" i="1"/>
  <c r="EH1400" i="1"/>
  <c r="EK1400" i="1"/>
  <c r="I1401" i="1"/>
  <c r="L1401" i="1"/>
  <c r="O1401" i="1"/>
  <c r="R1401" i="1"/>
  <c r="U1401" i="1"/>
  <c r="X1401" i="1"/>
  <c r="AA1401" i="1"/>
  <c r="AD1401" i="1"/>
  <c r="AG1401" i="1"/>
  <c r="AJ1401" i="1"/>
  <c r="AM1401" i="1"/>
  <c r="AP1401" i="1"/>
  <c r="AS1401" i="1"/>
  <c r="AV1401" i="1"/>
  <c r="AY1401" i="1"/>
  <c r="BB1401" i="1"/>
  <c r="BE1401" i="1"/>
  <c r="BH1401" i="1"/>
  <c r="BK1401" i="1"/>
  <c r="BN1401" i="1"/>
  <c r="BQ1401" i="1"/>
  <c r="BT1401" i="1"/>
  <c r="BW1401" i="1"/>
  <c r="BZ1401" i="1"/>
  <c r="CC1401" i="1"/>
  <c r="CF1401" i="1"/>
  <c r="CI1401" i="1"/>
  <c r="CL1401" i="1"/>
  <c r="CO1401" i="1"/>
  <c r="CR1401" i="1"/>
  <c r="CU1401" i="1"/>
  <c r="CX1401" i="1"/>
  <c r="DA1401" i="1"/>
  <c r="DD1401" i="1"/>
  <c r="DG1401" i="1"/>
  <c r="DJ1401" i="1"/>
  <c r="DM1401" i="1"/>
  <c r="DP1401" i="1"/>
  <c r="DS1401" i="1"/>
  <c r="DV1401" i="1"/>
  <c r="DY1401" i="1"/>
  <c r="EB1401" i="1"/>
  <c r="EH1401" i="1"/>
  <c r="EK1401" i="1"/>
  <c r="I1419" i="1"/>
  <c r="L1419" i="1"/>
  <c r="O1419" i="1"/>
  <c r="R1419" i="1"/>
  <c r="U1419" i="1"/>
  <c r="X1419" i="1"/>
  <c r="AA1419" i="1"/>
  <c r="AD1419" i="1"/>
  <c r="AG1419" i="1"/>
  <c r="AJ1419" i="1"/>
  <c r="AM1419" i="1"/>
  <c r="AP1419" i="1"/>
  <c r="AS1419" i="1"/>
  <c r="AV1419" i="1"/>
  <c r="AY1419" i="1"/>
  <c r="BB1419" i="1"/>
  <c r="BE1419" i="1"/>
  <c r="BH1419" i="1"/>
  <c r="BK1419" i="1"/>
  <c r="BN1419" i="1"/>
  <c r="BQ1419" i="1"/>
  <c r="BT1419" i="1"/>
  <c r="BW1419" i="1"/>
  <c r="BZ1419" i="1"/>
  <c r="CC1419" i="1"/>
  <c r="CF1419" i="1"/>
  <c r="CI1419" i="1"/>
  <c r="CL1419" i="1"/>
  <c r="CO1419" i="1"/>
  <c r="CR1419" i="1"/>
  <c r="CU1419" i="1"/>
  <c r="CX1419" i="1"/>
  <c r="DA1419" i="1"/>
  <c r="DD1419" i="1"/>
  <c r="DG1419" i="1"/>
  <c r="DJ1419" i="1"/>
  <c r="DM1419" i="1"/>
  <c r="DP1419" i="1"/>
  <c r="DS1419" i="1"/>
  <c r="DV1419" i="1"/>
  <c r="DY1419" i="1"/>
  <c r="EB1419" i="1"/>
  <c r="EH1419" i="1"/>
  <c r="EK1419" i="1"/>
  <c r="I1288" i="1"/>
  <c r="L1288" i="1"/>
  <c r="O1288" i="1"/>
  <c r="R1288" i="1"/>
  <c r="U1288" i="1"/>
  <c r="X1288" i="1"/>
  <c r="AA1288" i="1"/>
  <c r="AD1288" i="1"/>
  <c r="AG1288" i="1"/>
  <c r="AJ1288" i="1"/>
  <c r="AM1288" i="1"/>
  <c r="AP1288" i="1"/>
  <c r="AS1288" i="1"/>
  <c r="AV1288" i="1"/>
  <c r="AY1288" i="1"/>
  <c r="BB1288" i="1"/>
  <c r="BE1288" i="1"/>
  <c r="BH1288" i="1"/>
  <c r="BK1288" i="1"/>
  <c r="BN1288" i="1"/>
  <c r="BQ1288" i="1"/>
  <c r="BT1288" i="1"/>
  <c r="BW1288" i="1"/>
  <c r="BZ1288" i="1"/>
  <c r="CC1288" i="1"/>
  <c r="CF1288" i="1"/>
  <c r="CI1288" i="1"/>
  <c r="CL1288" i="1"/>
  <c r="CO1288" i="1"/>
  <c r="CR1288" i="1"/>
  <c r="CU1288" i="1"/>
  <c r="CX1288" i="1"/>
  <c r="DA1288" i="1"/>
  <c r="DD1288" i="1"/>
  <c r="DG1288" i="1"/>
  <c r="DJ1288" i="1"/>
  <c r="DM1288" i="1"/>
  <c r="DP1288" i="1"/>
  <c r="DS1288" i="1"/>
  <c r="DV1288" i="1"/>
  <c r="DY1288" i="1"/>
  <c r="EB1288" i="1"/>
  <c r="EH1288" i="1"/>
  <c r="EK1288" i="1"/>
  <c r="I1273" i="1"/>
  <c r="L1273" i="1"/>
  <c r="O1273" i="1"/>
  <c r="R1273" i="1"/>
  <c r="U1273" i="1"/>
  <c r="X1273" i="1"/>
  <c r="AA1273" i="1"/>
  <c r="AD1273" i="1"/>
  <c r="AG1273" i="1"/>
  <c r="AJ1273" i="1"/>
  <c r="AM1273" i="1"/>
  <c r="AP1273" i="1"/>
  <c r="AS1273" i="1"/>
  <c r="AV1273" i="1"/>
  <c r="AY1273" i="1"/>
  <c r="BB1273" i="1"/>
  <c r="BE1273" i="1"/>
  <c r="BH1273" i="1"/>
  <c r="BK1273" i="1"/>
  <c r="BN1273" i="1"/>
  <c r="BQ1273" i="1"/>
  <c r="BT1273" i="1"/>
  <c r="BW1273" i="1"/>
  <c r="BZ1273" i="1"/>
  <c r="CC1273" i="1"/>
  <c r="CF1273" i="1"/>
  <c r="CI1273" i="1"/>
  <c r="CL1273" i="1"/>
  <c r="CO1273" i="1"/>
  <c r="CR1273" i="1"/>
  <c r="CU1273" i="1"/>
  <c r="CX1273" i="1"/>
  <c r="DA1273" i="1"/>
  <c r="DD1273" i="1"/>
  <c r="DG1273" i="1"/>
  <c r="DJ1273" i="1"/>
  <c r="DM1273" i="1"/>
  <c r="DP1273" i="1"/>
  <c r="DS1273" i="1"/>
  <c r="DV1273" i="1"/>
  <c r="DY1273" i="1"/>
  <c r="EB1273" i="1"/>
  <c r="EH1273" i="1"/>
  <c r="EK1273" i="1"/>
  <c r="I1402" i="1"/>
  <c r="L1402" i="1"/>
  <c r="O1402" i="1"/>
  <c r="R1402" i="1"/>
  <c r="U1402" i="1"/>
  <c r="X1402" i="1"/>
  <c r="AA1402" i="1"/>
  <c r="AD1402" i="1"/>
  <c r="AG1402" i="1"/>
  <c r="AJ1402" i="1"/>
  <c r="AM1402" i="1"/>
  <c r="AP1402" i="1"/>
  <c r="AS1402" i="1"/>
  <c r="AV1402" i="1"/>
  <c r="AY1402" i="1"/>
  <c r="BB1402" i="1"/>
  <c r="BE1402" i="1"/>
  <c r="BH1402" i="1"/>
  <c r="BK1402" i="1"/>
  <c r="BN1402" i="1"/>
  <c r="BQ1402" i="1"/>
  <c r="BT1402" i="1"/>
  <c r="BW1402" i="1"/>
  <c r="BZ1402" i="1"/>
  <c r="CC1402" i="1"/>
  <c r="CF1402" i="1"/>
  <c r="CI1402" i="1"/>
  <c r="CL1402" i="1"/>
  <c r="CO1402" i="1"/>
  <c r="CR1402" i="1"/>
  <c r="CU1402" i="1"/>
  <c r="CX1402" i="1"/>
  <c r="DA1402" i="1"/>
  <c r="DD1402" i="1"/>
  <c r="DG1402" i="1"/>
  <c r="DJ1402" i="1"/>
  <c r="DM1402" i="1"/>
  <c r="DP1402" i="1"/>
  <c r="DS1402" i="1"/>
  <c r="DV1402" i="1"/>
  <c r="DY1402" i="1"/>
  <c r="EB1402" i="1"/>
  <c r="EH1402" i="1"/>
  <c r="EK1402" i="1"/>
  <c r="I1083" i="1"/>
  <c r="L1083" i="1"/>
  <c r="O1083" i="1"/>
  <c r="R1083" i="1"/>
  <c r="U1083" i="1"/>
  <c r="X1083" i="1"/>
  <c r="AA1083" i="1"/>
  <c r="AD1083" i="1"/>
  <c r="AG1083" i="1"/>
  <c r="AJ1083" i="1"/>
  <c r="AM1083" i="1"/>
  <c r="AP1083" i="1"/>
  <c r="AS1083" i="1"/>
  <c r="AV1083" i="1"/>
  <c r="AY1083" i="1"/>
  <c r="BB1083" i="1"/>
  <c r="BE1083" i="1"/>
  <c r="BH1083" i="1"/>
  <c r="BK1083" i="1"/>
  <c r="BN1083" i="1"/>
  <c r="BQ1083" i="1"/>
  <c r="BT1083" i="1"/>
  <c r="BW1083" i="1"/>
  <c r="BZ1083" i="1"/>
  <c r="CC1083" i="1"/>
  <c r="CF1083" i="1"/>
  <c r="CI1083" i="1"/>
  <c r="CL1083" i="1"/>
  <c r="CO1083" i="1"/>
  <c r="CR1083" i="1"/>
  <c r="CU1083" i="1"/>
  <c r="CX1083" i="1"/>
  <c r="DA1083" i="1"/>
  <c r="DD1083" i="1"/>
  <c r="DG1083" i="1"/>
  <c r="DJ1083" i="1"/>
  <c r="DM1083" i="1"/>
  <c r="DP1083" i="1"/>
  <c r="DS1083" i="1"/>
  <c r="DV1083" i="1"/>
  <c r="DY1083" i="1"/>
  <c r="EB1083" i="1"/>
  <c r="EH1083" i="1"/>
  <c r="EK1083" i="1"/>
  <c r="I1084" i="1"/>
  <c r="L1084" i="1"/>
  <c r="O1084" i="1"/>
  <c r="R1084" i="1"/>
  <c r="U1084" i="1"/>
  <c r="X1084" i="1"/>
  <c r="AA1084" i="1"/>
  <c r="AD1084" i="1"/>
  <c r="AG1084" i="1"/>
  <c r="AJ1084" i="1"/>
  <c r="AM1084" i="1"/>
  <c r="AP1084" i="1"/>
  <c r="AS1084" i="1"/>
  <c r="AV1084" i="1"/>
  <c r="AY1084" i="1"/>
  <c r="BB1084" i="1"/>
  <c r="BE1084" i="1"/>
  <c r="BH1084" i="1"/>
  <c r="BK1084" i="1"/>
  <c r="BN1084" i="1"/>
  <c r="BQ1084" i="1"/>
  <c r="BT1084" i="1"/>
  <c r="BW1084" i="1"/>
  <c r="BZ1084" i="1"/>
  <c r="CC1084" i="1"/>
  <c r="CF1084" i="1"/>
  <c r="CI1084" i="1"/>
  <c r="CL1084" i="1"/>
  <c r="CO1084" i="1"/>
  <c r="CR1084" i="1"/>
  <c r="CU1084" i="1"/>
  <c r="CX1084" i="1"/>
  <c r="DA1084" i="1"/>
  <c r="DD1084" i="1"/>
  <c r="DG1084" i="1"/>
  <c r="DJ1084" i="1"/>
  <c r="DM1084" i="1"/>
  <c r="DP1084" i="1"/>
  <c r="DS1084" i="1"/>
  <c r="DV1084" i="1"/>
  <c r="DY1084" i="1"/>
  <c r="EB1084" i="1"/>
  <c r="EH1084" i="1"/>
  <c r="EK1084" i="1"/>
  <c r="I1085" i="1"/>
  <c r="L1085" i="1"/>
  <c r="O1085" i="1"/>
  <c r="R1085" i="1"/>
  <c r="U1085" i="1"/>
  <c r="X1085" i="1"/>
  <c r="AA1085" i="1"/>
  <c r="AD1085" i="1"/>
  <c r="AG1085" i="1"/>
  <c r="AJ1085" i="1"/>
  <c r="AM1085" i="1"/>
  <c r="AP1085" i="1"/>
  <c r="AS1085" i="1"/>
  <c r="AV1085" i="1"/>
  <c r="AY1085" i="1"/>
  <c r="BB1085" i="1"/>
  <c r="BE1085" i="1"/>
  <c r="BH1085" i="1"/>
  <c r="BK1085" i="1"/>
  <c r="BN1085" i="1"/>
  <c r="BQ1085" i="1"/>
  <c r="BT1085" i="1"/>
  <c r="BW1085" i="1"/>
  <c r="BZ1085" i="1"/>
  <c r="CC1085" i="1"/>
  <c r="CF1085" i="1"/>
  <c r="CI1085" i="1"/>
  <c r="CL1085" i="1"/>
  <c r="CO1085" i="1"/>
  <c r="CR1085" i="1"/>
  <c r="CU1085" i="1"/>
  <c r="CX1085" i="1"/>
  <c r="DA1085" i="1"/>
  <c r="DD1085" i="1"/>
  <c r="DG1085" i="1"/>
  <c r="DJ1085" i="1"/>
  <c r="DM1085" i="1"/>
  <c r="DP1085" i="1"/>
  <c r="DS1085" i="1"/>
  <c r="DV1085" i="1"/>
  <c r="DY1085" i="1"/>
  <c r="EB1085" i="1"/>
  <c r="EH1085" i="1"/>
  <c r="EK1085" i="1"/>
  <c r="I1176" i="1"/>
  <c r="L1176" i="1"/>
  <c r="O1176" i="1"/>
  <c r="R1176" i="1"/>
  <c r="U1176" i="1"/>
  <c r="X1176" i="1"/>
  <c r="AA1176" i="1"/>
  <c r="AD1176" i="1"/>
  <c r="AG1176" i="1"/>
  <c r="AJ1176" i="1"/>
  <c r="AM1176" i="1"/>
  <c r="AP1176" i="1"/>
  <c r="AS1176" i="1"/>
  <c r="AV1176" i="1"/>
  <c r="AY1176" i="1"/>
  <c r="BB1176" i="1"/>
  <c r="BE1176" i="1"/>
  <c r="BH1176" i="1"/>
  <c r="BK1176" i="1"/>
  <c r="BN1176" i="1"/>
  <c r="BQ1176" i="1"/>
  <c r="BT1176" i="1"/>
  <c r="BW1176" i="1"/>
  <c r="BZ1176" i="1"/>
  <c r="CC1176" i="1"/>
  <c r="CF1176" i="1"/>
  <c r="CI1176" i="1"/>
  <c r="CL1176" i="1"/>
  <c r="CO1176" i="1"/>
  <c r="CR1176" i="1"/>
  <c r="CU1176" i="1"/>
  <c r="CX1176" i="1"/>
  <c r="DA1176" i="1"/>
  <c r="DD1176" i="1"/>
  <c r="DG1176" i="1"/>
  <c r="DJ1176" i="1"/>
  <c r="DM1176" i="1"/>
  <c r="DP1176" i="1"/>
  <c r="DS1176" i="1"/>
  <c r="DV1176" i="1"/>
  <c r="DY1176" i="1"/>
  <c r="EB1176" i="1"/>
  <c r="EH1176" i="1"/>
  <c r="EK1176" i="1"/>
  <c r="I1412" i="1"/>
  <c r="L1412" i="1"/>
  <c r="O1412" i="1"/>
  <c r="R1412" i="1"/>
  <c r="U1412" i="1"/>
  <c r="X1412" i="1"/>
  <c r="AA1412" i="1"/>
  <c r="AD1412" i="1"/>
  <c r="AG1412" i="1"/>
  <c r="AJ1412" i="1"/>
  <c r="AM1412" i="1"/>
  <c r="AP1412" i="1"/>
  <c r="AS1412" i="1"/>
  <c r="AV1412" i="1"/>
  <c r="AY1412" i="1"/>
  <c r="BB1412" i="1"/>
  <c r="BE1412" i="1"/>
  <c r="BH1412" i="1"/>
  <c r="BK1412" i="1"/>
  <c r="BN1412" i="1"/>
  <c r="BQ1412" i="1"/>
  <c r="BT1412" i="1"/>
  <c r="BW1412" i="1"/>
  <c r="BZ1412" i="1"/>
  <c r="CC1412" i="1"/>
  <c r="CF1412" i="1"/>
  <c r="CI1412" i="1"/>
  <c r="CL1412" i="1"/>
  <c r="CO1412" i="1"/>
  <c r="CR1412" i="1"/>
  <c r="CU1412" i="1"/>
  <c r="CX1412" i="1"/>
  <c r="DA1412" i="1"/>
  <c r="DD1412" i="1"/>
  <c r="DG1412" i="1"/>
  <c r="DJ1412" i="1"/>
  <c r="DM1412" i="1"/>
  <c r="DP1412" i="1"/>
  <c r="DS1412" i="1"/>
  <c r="DV1412" i="1"/>
  <c r="DY1412" i="1"/>
  <c r="EB1412" i="1"/>
  <c r="EH1412" i="1"/>
  <c r="EK1412" i="1"/>
  <c r="I1414" i="1"/>
  <c r="L1414" i="1"/>
  <c r="O1414" i="1"/>
  <c r="R1414" i="1"/>
  <c r="U1414" i="1"/>
  <c r="X1414" i="1"/>
  <c r="AA1414" i="1"/>
  <c r="AD1414" i="1"/>
  <c r="AG1414" i="1"/>
  <c r="AJ1414" i="1"/>
  <c r="AM1414" i="1"/>
  <c r="AP1414" i="1"/>
  <c r="AS1414" i="1"/>
  <c r="AV1414" i="1"/>
  <c r="AY1414" i="1"/>
  <c r="BB1414" i="1"/>
  <c r="BE1414" i="1"/>
  <c r="BH1414" i="1"/>
  <c r="BK1414" i="1"/>
  <c r="BN1414" i="1"/>
  <c r="BQ1414" i="1"/>
  <c r="BT1414" i="1"/>
  <c r="BW1414" i="1"/>
  <c r="BZ1414" i="1"/>
  <c r="CC1414" i="1"/>
  <c r="CF1414" i="1"/>
  <c r="CI1414" i="1"/>
  <c r="CL1414" i="1"/>
  <c r="CO1414" i="1"/>
  <c r="CR1414" i="1"/>
  <c r="CU1414" i="1"/>
  <c r="CX1414" i="1"/>
  <c r="DA1414" i="1"/>
  <c r="DD1414" i="1"/>
  <c r="DG1414" i="1"/>
  <c r="DJ1414" i="1"/>
  <c r="DM1414" i="1"/>
  <c r="DP1414" i="1"/>
  <c r="DS1414" i="1"/>
  <c r="DV1414" i="1"/>
  <c r="DY1414" i="1"/>
  <c r="EB1414" i="1"/>
  <c r="EH1414" i="1"/>
  <c r="EK1414" i="1"/>
  <c r="I1409" i="1"/>
  <c r="L1409" i="1"/>
  <c r="O1409" i="1"/>
  <c r="R1409" i="1"/>
  <c r="U1409" i="1"/>
  <c r="X1409" i="1"/>
  <c r="AA1409" i="1"/>
  <c r="AD1409" i="1"/>
  <c r="AG1409" i="1"/>
  <c r="AJ1409" i="1"/>
  <c r="AM1409" i="1"/>
  <c r="AP1409" i="1"/>
  <c r="AS1409" i="1"/>
  <c r="AV1409" i="1"/>
  <c r="AY1409" i="1"/>
  <c r="BB1409" i="1"/>
  <c r="BE1409" i="1"/>
  <c r="BH1409" i="1"/>
  <c r="BK1409" i="1"/>
  <c r="BN1409" i="1"/>
  <c r="BQ1409" i="1"/>
  <c r="BT1409" i="1"/>
  <c r="BW1409" i="1"/>
  <c r="BZ1409" i="1"/>
  <c r="CC1409" i="1"/>
  <c r="CF1409" i="1"/>
  <c r="CI1409" i="1"/>
  <c r="CL1409" i="1"/>
  <c r="CO1409" i="1"/>
  <c r="CR1409" i="1"/>
  <c r="CU1409" i="1"/>
  <c r="CX1409" i="1"/>
  <c r="DA1409" i="1"/>
  <c r="DD1409" i="1"/>
  <c r="DG1409" i="1"/>
  <c r="DJ1409" i="1"/>
  <c r="DM1409" i="1"/>
  <c r="DP1409" i="1"/>
  <c r="DS1409" i="1"/>
  <c r="DV1409" i="1"/>
  <c r="DY1409" i="1"/>
  <c r="EB1409" i="1"/>
  <c r="EH1409" i="1"/>
  <c r="EK1409" i="1"/>
  <c r="I1410" i="1"/>
  <c r="L1410" i="1"/>
  <c r="O1410" i="1"/>
  <c r="R1410" i="1"/>
  <c r="U1410" i="1"/>
  <c r="X1410" i="1"/>
  <c r="AA1410" i="1"/>
  <c r="AD1410" i="1"/>
  <c r="AG1410" i="1"/>
  <c r="AJ1410" i="1"/>
  <c r="AM1410" i="1"/>
  <c r="AP1410" i="1"/>
  <c r="AS1410" i="1"/>
  <c r="AV1410" i="1"/>
  <c r="AY1410" i="1"/>
  <c r="BB1410" i="1"/>
  <c r="BE1410" i="1"/>
  <c r="BH1410" i="1"/>
  <c r="BK1410" i="1"/>
  <c r="BN1410" i="1"/>
  <c r="BQ1410" i="1"/>
  <c r="BT1410" i="1"/>
  <c r="BW1410" i="1"/>
  <c r="BZ1410" i="1"/>
  <c r="CC1410" i="1"/>
  <c r="CF1410" i="1"/>
  <c r="CI1410" i="1"/>
  <c r="CL1410" i="1"/>
  <c r="CO1410" i="1"/>
  <c r="CR1410" i="1"/>
  <c r="CU1410" i="1"/>
  <c r="CX1410" i="1"/>
  <c r="DA1410" i="1"/>
  <c r="DD1410" i="1"/>
  <c r="DG1410" i="1"/>
  <c r="DJ1410" i="1"/>
  <c r="DM1410" i="1"/>
  <c r="DP1410" i="1"/>
  <c r="DS1410" i="1"/>
  <c r="DV1410" i="1"/>
  <c r="DY1410" i="1"/>
  <c r="EB1410" i="1"/>
  <c r="EH1410" i="1"/>
  <c r="EK1410" i="1"/>
  <c r="I1411" i="1"/>
  <c r="L1411" i="1"/>
  <c r="O1411" i="1"/>
  <c r="R1411" i="1"/>
  <c r="U1411" i="1"/>
  <c r="X1411" i="1"/>
  <c r="AA1411" i="1"/>
  <c r="AD1411" i="1"/>
  <c r="AG1411" i="1"/>
  <c r="AJ1411" i="1"/>
  <c r="AM1411" i="1"/>
  <c r="AP1411" i="1"/>
  <c r="AS1411" i="1"/>
  <c r="AV1411" i="1"/>
  <c r="AY1411" i="1"/>
  <c r="BB1411" i="1"/>
  <c r="BE1411" i="1"/>
  <c r="BH1411" i="1"/>
  <c r="BK1411" i="1"/>
  <c r="BN1411" i="1"/>
  <c r="BQ1411" i="1"/>
  <c r="BT1411" i="1"/>
  <c r="BW1411" i="1"/>
  <c r="BZ1411" i="1"/>
  <c r="CC1411" i="1"/>
  <c r="CF1411" i="1"/>
  <c r="CI1411" i="1"/>
  <c r="CL1411" i="1"/>
  <c r="CO1411" i="1"/>
  <c r="CR1411" i="1"/>
  <c r="CU1411" i="1"/>
  <c r="CX1411" i="1"/>
  <c r="DA1411" i="1"/>
  <c r="DD1411" i="1"/>
  <c r="DG1411" i="1"/>
  <c r="DJ1411" i="1"/>
  <c r="DM1411" i="1"/>
  <c r="DP1411" i="1"/>
  <c r="DS1411" i="1"/>
  <c r="DV1411" i="1"/>
  <c r="DY1411" i="1"/>
  <c r="EB1411" i="1"/>
  <c r="EH1411" i="1"/>
  <c r="EK1411" i="1"/>
  <c r="I1413" i="1"/>
  <c r="L1413" i="1"/>
  <c r="O1413" i="1"/>
  <c r="R1413" i="1"/>
  <c r="U1413" i="1"/>
  <c r="X1413" i="1"/>
  <c r="AA1413" i="1"/>
  <c r="AD1413" i="1"/>
  <c r="AG1413" i="1"/>
  <c r="AJ1413" i="1"/>
  <c r="AM1413" i="1"/>
  <c r="AP1413" i="1"/>
  <c r="AS1413" i="1"/>
  <c r="AV1413" i="1"/>
  <c r="AY1413" i="1"/>
  <c r="BB1413" i="1"/>
  <c r="BE1413" i="1"/>
  <c r="BH1413" i="1"/>
  <c r="BK1413" i="1"/>
  <c r="BN1413" i="1"/>
  <c r="BQ1413" i="1"/>
  <c r="BT1413" i="1"/>
  <c r="BW1413" i="1"/>
  <c r="BZ1413" i="1"/>
  <c r="CC1413" i="1"/>
  <c r="CF1413" i="1"/>
  <c r="CI1413" i="1"/>
  <c r="CL1413" i="1"/>
  <c r="CO1413" i="1"/>
  <c r="CR1413" i="1"/>
  <c r="CU1413" i="1"/>
  <c r="CX1413" i="1"/>
  <c r="DA1413" i="1"/>
  <c r="DD1413" i="1"/>
  <c r="DG1413" i="1"/>
  <c r="DJ1413" i="1"/>
  <c r="DM1413" i="1"/>
  <c r="DP1413" i="1"/>
  <c r="DS1413" i="1"/>
  <c r="DV1413" i="1"/>
  <c r="DY1413" i="1"/>
  <c r="EB1413" i="1"/>
  <c r="EH1413" i="1"/>
  <c r="EK1413" i="1"/>
  <c r="I797" i="1" l="1"/>
  <c r="BH217" i="1" l="1"/>
  <c r="I1153" i="1" l="1"/>
  <c r="L1153" i="1"/>
  <c r="O1153" i="1"/>
  <c r="R1153" i="1"/>
  <c r="U1153" i="1"/>
  <c r="X1153" i="1"/>
  <c r="AA1153" i="1"/>
  <c r="AD1153" i="1"/>
  <c r="AG1153" i="1"/>
  <c r="AJ1153" i="1"/>
  <c r="AM1153" i="1"/>
  <c r="AP1153" i="1"/>
  <c r="AS1153" i="1"/>
  <c r="AV1153" i="1"/>
  <c r="AY1153" i="1"/>
  <c r="BB1153" i="1"/>
  <c r="BE1153" i="1"/>
  <c r="BH1153" i="1"/>
  <c r="BK1153" i="1"/>
  <c r="BN1153" i="1"/>
  <c r="BQ1153" i="1"/>
  <c r="BT1153" i="1"/>
  <c r="BW1153" i="1"/>
  <c r="BZ1153" i="1"/>
  <c r="CC1153" i="1"/>
  <c r="CF1153" i="1"/>
  <c r="CI1153" i="1"/>
  <c r="CL1153" i="1"/>
  <c r="CO1153" i="1"/>
  <c r="CR1153" i="1"/>
  <c r="CU1153" i="1"/>
  <c r="CX1153" i="1"/>
  <c r="DA1153" i="1"/>
  <c r="DD1153" i="1"/>
  <c r="DJ1153" i="1"/>
  <c r="DM1153" i="1"/>
  <c r="DP1153" i="1"/>
  <c r="DS1153" i="1"/>
  <c r="DV1153" i="1"/>
  <c r="DY1153" i="1"/>
  <c r="EB1153" i="1"/>
  <c r="EH1153" i="1"/>
  <c r="EK1153" i="1"/>
  <c r="I1154" i="1"/>
  <c r="L1154" i="1"/>
  <c r="O1154" i="1"/>
  <c r="R1154" i="1"/>
  <c r="U1154" i="1"/>
  <c r="X1154" i="1"/>
  <c r="AA1154" i="1"/>
  <c r="AD1154" i="1"/>
  <c r="AG1154" i="1"/>
  <c r="AJ1154" i="1"/>
  <c r="AM1154" i="1"/>
  <c r="AP1154" i="1"/>
  <c r="AS1154" i="1"/>
  <c r="AV1154" i="1"/>
  <c r="AY1154" i="1"/>
  <c r="BB1154" i="1"/>
  <c r="BE1154" i="1"/>
  <c r="BH1154" i="1"/>
  <c r="BK1154" i="1"/>
  <c r="BN1154" i="1"/>
  <c r="BQ1154" i="1"/>
  <c r="BT1154" i="1"/>
  <c r="BW1154" i="1"/>
  <c r="BZ1154" i="1"/>
  <c r="CC1154" i="1"/>
  <c r="CF1154" i="1"/>
  <c r="CI1154" i="1"/>
  <c r="CL1154" i="1"/>
  <c r="CO1154" i="1"/>
  <c r="CR1154" i="1"/>
  <c r="CU1154" i="1"/>
  <c r="CX1154" i="1"/>
  <c r="DA1154" i="1"/>
  <c r="DD1154" i="1"/>
  <c r="DJ1154" i="1"/>
  <c r="DM1154" i="1"/>
  <c r="DP1154" i="1"/>
  <c r="DS1154" i="1"/>
  <c r="DV1154" i="1"/>
  <c r="DY1154" i="1"/>
  <c r="EB1154" i="1"/>
  <c r="EH1154" i="1"/>
  <c r="EK1154" i="1"/>
  <c r="I1155" i="1"/>
  <c r="O1155" i="1"/>
  <c r="R1155" i="1"/>
  <c r="U1155" i="1"/>
  <c r="X1155" i="1"/>
  <c r="AA1155" i="1"/>
  <c r="AD1155" i="1"/>
  <c r="AG1155" i="1"/>
  <c r="AJ1155" i="1"/>
  <c r="AM1155" i="1"/>
  <c r="AP1155" i="1"/>
  <c r="AS1155" i="1"/>
  <c r="AV1155" i="1"/>
  <c r="AY1155" i="1"/>
  <c r="BB1155" i="1"/>
  <c r="BE1155" i="1"/>
  <c r="BH1155" i="1"/>
  <c r="BK1155" i="1"/>
  <c r="BN1155" i="1"/>
  <c r="BQ1155" i="1"/>
  <c r="BT1155" i="1"/>
  <c r="BW1155" i="1"/>
  <c r="BZ1155" i="1"/>
  <c r="CC1155" i="1"/>
  <c r="CF1155" i="1"/>
  <c r="CI1155" i="1"/>
  <c r="CL1155" i="1"/>
  <c r="CO1155" i="1"/>
  <c r="CR1155" i="1"/>
  <c r="CU1155" i="1"/>
  <c r="CX1155" i="1"/>
  <c r="DA1155" i="1"/>
  <c r="DD1155" i="1"/>
  <c r="DJ1155" i="1"/>
  <c r="DM1155" i="1"/>
  <c r="DP1155" i="1"/>
  <c r="DS1155" i="1"/>
  <c r="DV1155" i="1"/>
  <c r="DY1155" i="1"/>
  <c r="EB1155" i="1"/>
  <c r="EH1155" i="1"/>
  <c r="EK1155" i="1"/>
  <c r="I1156" i="1"/>
  <c r="L1156" i="1"/>
  <c r="O1156" i="1"/>
  <c r="R1156" i="1"/>
  <c r="U1156" i="1"/>
  <c r="X1156" i="1"/>
  <c r="AA1156" i="1"/>
  <c r="AD1156" i="1"/>
  <c r="AG1156" i="1"/>
  <c r="AJ1156" i="1"/>
  <c r="AM1156" i="1"/>
  <c r="AP1156" i="1"/>
  <c r="AS1156" i="1"/>
  <c r="AV1156" i="1"/>
  <c r="AY1156" i="1"/>
  <c r="BB1156" i="1"/>
  <c r="BE1156" i="1"/>
  <c r="BH1156" i="1"/>
  <c r="BK1156" i="1"/>
  <c r="BN1156" i="1"/>
  <c r="BQ1156" i="1"/>
  <c r="BT1156" i="1"/>
  <c r="BW1156" i="1"/>
  <c r="BZ1156" i="1"/>
  <c r="CC1156" i="1"/>
  <c r="CF1156" i="1"/>
  <c r="CI1156" i="1"/>
  <c r="CL1156" i="1"/>
  <c r="CO1156" i="1"/>
  <c r="CR1156" i="1"/>
  <c r="CU1156" i="1"/>
  <c r="CX1156" i="1"/>
  <c r="DA1156" i="1"/>
  <c r="DD1156" i="1"/>
  <c r="DJ1156" i="1"/>
  <c r="DM1156" i="1"/>
  <c r="DP1156" i="1"/>
  <c r="DS1156" i="1"/>
  <c r="DV1156" i="1"/>
  <c r="DY1156" i="1"/>
  <c r="EB1156" i="1"/>
  <c r="EH1156" i="1"/>
  <c r="EK1156" i="1"/>
  <c r="I1157" i="1"/>
  <c r="L1157" i="1"/>
  <c r="O1157" i="1"/>
  <c r="R1157" i="1"/>
  <c r="U1157" i="1"/>
  <c r="X1157" i="1"/>
  <c r="AA1157" i="1"/>
  <c r="AD1157" i="1"/>
  <c r="AG1157" i="1"/>
  <c r="AJ1157" i="1"/>
  <c r="AM1157" i="1"/>
  <c r="AP1157" i="1"/>
  <c r="AS1157" i="1"/>
  <c r="AV1157" i="1"/>
  <c r="AY1157" i="1"/>
  <c r="BB1157" i="1"/>
  <c r="BE1157" i="1"/>
  <c r="BH1157" i="1"/>
  <c r="BK1157" i="1"/>
  <c r="BN1157" i="1"/>
  <c r="BQ1157" i="1"/>
  <c r="BT1157" i="1"/>
  <c r="BW1157" i="1"/>
  <c r="BZ1157" i="1"/>
  <c r="CC1157" i="1"/>
  <c r="CF1157" i="1"/>
  <c r="CI1157" i="1"/>
  <c r="CL1157" i="1"/>
  <c r="CO1157" i="1"/>
  <c r="CR1157" i="1"/>
  <c r="CU1157" i="1"/>
  <c r="CX1157" i="1"/>
  <c r="DA1157" i="1"/>
  <c r="DD1157" i="1"/>
  <c r="DJ1157" i="1"/>
  <c r="DM1157" i="1"/>
  <c r="DP1157" i="1"/>
  <c r="DS1157" i="1"/>
  <c r="DV1157" i="1"/>
  <c r="DY1157" i="1"/>
  <c r="EB1157" i="1"/>
  <c r="EH1157" i="1"/>
  <c r="EK1157" i="1"/>
  <c r="I758" i="1"/>
  <c r="L758" i="1"/>
  <c r="O758" i="1"/>
  <c r="R758" i="1"/>
  <c r="U758" i="1"/>
  <c r="X758" i="1"/>
  <c r="AA758" i="1"/>
  <c r="AD758" i="1"/>
  <c r="AG758" i="1"/>
  <c r="AJ758" i="1"/>
  <c r="AM758" i="1"/>
  <c r="AP758" i="1"/>
  <c r="AS758" i="1"/>
  <c r="AV758" i="1"/>
  <c r="AY758" i="1"/>
  <c r="BB758" i="1"/>
  <c r="BE758" i="1"/>
  <c r="BH758" i="1"/>
  <c r="BK758" i="1"/>
  <c r="BN758" i="1"/>
  <c r="BQ758" i="1"/>
  <c r="BT758" i="1"/>
  <c r="BW758" i="1"/>
  <c r="BZ758" i="1"/>
  <c r="CC758" i="1"/>
  <c r="CF758" i="1"/>
  <c r="CI758" i="1"/>
  <c r="CL758" i="1"/>
  <c r="CO758" i="1"/>
  <c r="CR758" i="1"/>
  <c r="CU758" i="1"/>
  <c r="CX758" i="1"/>
  <c r="DA758" i="1"/>
  <c r="DD758" i="1"/>
  <c r="DJ758" i="1"/>
  <c r="DM758" i="1"/>
  <c r="DP758" i="1"/>
  <c r="DS758" i="1"/>
  <c r="DV758" i="1"/>
  <c r="DY758" i="1"/>
  <c r="EB758" i="1"/>
  <c r="EH758" i="1"/>
  <c r="EK758" i="1"/>
  <c r="I749" i="1"/>
  <c r="L749" i="1"/>
  <c r="O749" i="1"/>
  <c r="R749" i="1"/>
  <c r="U749" i="1"/>
  <c r="X749" i="1"/>
  <c r="AA749" i="1"/>
  <c r="AD749" i="1"/>
  <c r="AG749" i="1"/>
  <c r="AJ749" i="1"/>
  <c r="AM749" i="1"/>
  <c r="AP749" i="1"/>
  <c r="AS749" i="1"/>
  <c r="AV749" i="1"/>
  <c r="AY749" i="1"/>
  <c r="BB749" i="1"/>
  <c r="BE749" i="1"/>
  <c r="BH749" i="1"/>
  <c r="BK749" i="1"/>
  <c r="BN749" i="1"/>
  <c r="BQ749" i="1"/>
  <c r="BT749" i="1"/>
  <c r="BW749" i="1"/>
  <c r="BZ749" i="1"/>
  <c r="CC749" i="1"/>
  <c r="CF749" i="1"/>
  <c r="CI749" i="1"/>
  <c r="CL749" i="1"/>
  <c r="CO749" i="1"/>
  <c r="CR749" i="1"/>
  <c r="CU749" i="1"/>
  <c r="CX749" i="1"/>
  <c r="DA749" i="1"/>
  <c r="DD749" i="1"/>
  <c r="DJ749" i="1"/>
  <c r="DM749" i="1"/>
  <c r="DP749" i="1"/>
  <c r="DS749" i="1"/>
  <c r="DV749" i="1"/>
  <c r="DY749" i="1"/>
  <c r="EB749" i="1"/>
  <c r="EH749" i="1"/>
  <c r="EK749" i="1"/>
  <c r="I1074" i="1"/>
  <c r="L1074" i="1"/>
  <c r="O1074" i="1"/>
  <c r="R1074" i="1"/>
  <c r="U1074" i="1"/>
  <c r="X1074" i="1"/>
  <c r="AA1074" i="1"/>
  <c r="AD1074" i="1"/>
  <c r="AG1074" i="1"/>
  <c r="AJ1074" i="1"/>
  <c r="AM1074" i="1"/>
  <c r="AP1074" i="1"/>
  <c r="AS1074" i="1"/>
  <c r="AV1074" i="1"/>
  <c r="AY1074" i="1"/>
  <c r="BB1074" i="1"/>
  <c r="BE1074" i="1"/>
  <c r="BH1074" i="1"/>
  <c r="BK1074" i="1"/>
  <c r="BN1074" i="1"/>
  <c r="BQ1074" i="1"/>
  <c r="BT1074" i="1"/>
  <c r="BW1074" i="1"/>
  <c r="BZ1074" i="1"/>
  <c r="CC1074" i="1"/>
  <c r="CF1074" i="1"/>
  <c r="CI1074" i="1"/>
  <c r="CL1074" i="1"/>
  <c r="CO1074" i="1"/>
  <c r="CR1074" i="1"/>
  <c r="CU1074" i="1"/>
  <c r="CX1074" i="1"/>
  <c r="DA1074" i="1"/>
  <c r="DD1074" i="1"/>
  <c r="DJ1074" i="1"/>
  <c r="DM1074" i="1"/>
  <c r="DP1074" i="1"/>
  <c r="DS1074" i="1"/>
  <c r="DV1074" i="1"/>
  <c r="DY1074" i="1"/>
  <c r="EB1074" i="1"/>
  <c r="EH1074" i="1"/>
  <c r="EK1074" i="1"/>
  <c r="I856" i="1"/>
  <c r="L856" i="1"/>
  <c r="O856" i="1"/>
  <c r="R856" i="1"/>
  <c r="U856" i="1"/>
  <c r="X856" i="1"/>
  <c r="AA856" i="1"/>
  <c r="AD856" i="1"/>
  <c r="AG856" i="1"/>
  <c r="AJ856" i="1"/>
  <c r="AM856" i="1"/>
  <c r="AP856" i="1"/>
  <c r="AS856" i="1"/>
  <c r="AV856" i="1"/>
  <c r="AY856" i="1"/>
  <c r="BB856" i="1"/>
  <c r="BE856" i="1"/>
  <c r="BH856" i="1"/>
  <c r="BK856" i="1"/>
  <c r="BN856" i="1"/>
  <c r="BQ856" i="1"/>
  <c r="BT856" i="1"/>
  <c r="BW856" i="1"/>
  <c r="BZ856" i="1"/>
  <c r="CC856" i="1"/>
  <c r="CF856" i="1"/>
  <c r="CI856" i="1"/>
  <c r="CL856" i="1"/>
  <c r="CO856" i="1"/>
  <c r="CR856" i="1"/>
  <c r="CU856" i="1"/>
  <c r="CX856" i="1"/>
  <c r="DA856" i="1"/>
  <c r="DD856" i="1"/>
  <c r="DJ856" i="1"/>
  <c r="DM856" i="1"/>
  <c r="DP856" i="1"/>
  <c r="DS856" i="1"/>
  <c r="DV856" i="1"/>
  <c r="DY856" i="1"/>
  <c r="EB856" i="1"/>
  <c r="EH856" i="1"/>
  <c r="EK856" i="1"/>
  <c r="I1164" i="1"/>
  <c r="U1164" i="1"/>
  <c r="X1164" i="1"/>
  <c r="AA1164" i="1"/>
  <c r="AD1164" i="1"/>
  <c r="AG1164" i="1"/>
  <c r="AJ1164" i="1"/>
  <c r="AM1164" i="1"/>
  <c r="AP1164" i="1"/>
  <c r="AS1164" i="1"/>
  <c r="AV1164" i="1"/>
  <c r="AY1164" i="1"/>
  <c r="BB1164" i="1"/>
  <c r="BE1164" i="1"/>
  <c r="BH1164" i="1"/>
  <c r="BK1164" i="1"/>
  <c r="BN1164" i="1"/>
  <c r="BQ1164" i="1"/>
  <c r="BT1164" i="1"/>
  <c r="BW1164" i="1"/>
  <c r="BZ1164" i="1"/>
  <c r="CC1164" i="1"/>
  <c r="CF1164" i="1"/>
  <c r="CI1164" i="1"/>
  <c r="CL1164" i="1"/>
  <c r="CO1164" i="1"/>
  <c r="CR1164" i="1"/>
  <c r="CU1164" i="1"/>
  <c r="CX1164" i="1"/>
  <c r="DA1164" i="1"/>
  <c r="DD1164" i="1"/>
  <c r="DJ1164" i="1"/>
  <c r="DM1164" i="1"/>
  <c r="DP1164" i="1"/>
  <c r="DS1164" i="1"/>
  <c r="DV1164" i="1"/>
  <c r="DY1164" i="1"/>
  <c r="EB1164" i="1"/>
  <c r="EH1164" i="1"/>
  <c r="EK1164" i="1"/>
  <c r="I857" i="1"/>
  <c r="L857" i="1"/>
  <c r="O857" i="1"/>
  <c r="R857" i="1"/>
  <c r="U857" i="1"/>
  <c r="X857" i="1"/>
  <c r="AA857" i="1"/>
  <c r="AD857" i="1"/>
  <c r="AG857" i="1"/>
  <c r="AJ857" i="1"/>
  <c r="AM857" i="1"/>
  <c r="AP857" i="1"/>
  <c r="AS857" i="1"/>
  <c r="AV857" i="1"/>
  <c r="AY857" i="1"/>
  <c r="BB857" i="1"/>
  <c r="BE857" i="1"/>
  <c r="BH857" i="1"/>
  <c r="BK857" i="1"/>
  <c r="BN857" i="1"/>
  <c r="BQ857" i="1"/>
  <c r="BT857" i="1"/>
  <c r="BW857" i="1"/>
  <c r="BZ857" i="1"/>
  <c r="CC857" i="1"/>
  <c r="CF857" i="1"/>
  <c r="CI857" i="1"/>
  <c r="CL857" i="1"/>
  <c r="CO857" i="1"/>
  <c r="CR857" i="1"/>
  <c r="CU857" i="1"/>
  <c r="CX857" i="1"/>
  <c r="DA857" i="1"/>
  <c r="DD857" i="1"/>
  <c r="DJ857" i="1"/>
  <c r="DM857" i="1"/>
  <c r="DP857" i="1"/>
  <c r="DS857" i="1"/>
  <c r="DV857" i="1"/>
  <c r="DY857" i="1"/>
  <c r="EB857" i="1"/>
  <c r="EH857" i="1"/>
  <c r="EK857" i="1"/>
  <c r="I802" i="1"/>
  <c r="L802" i="1"/>
  <c r="O802" i="1"/>
  <c r="R802" i="1"/>
  <c r="U802" i="1"/>
  <c r="X802" i="1"/>
  <c r="AA802" i="1"/>
  <c r="AD802" i="1"/>
  <c r="AG802" i="1"/>
  <c r="AJ802" i="1"/>
  <c r="AM802" i="1"/>
  <c r="AP802" i="1"/>
  <c r="AS802" i="1"/>
  <c r="AV802" i="1"/>
  <c r="AY802" i="1"/>
  <c r="BB802" i="1"/>
  <c r="BE802" i="1"/>
  <c r="BH802" i="1"/>
  <c r="BK802" i="1"/>
  <c r="BN802" i="1"/>
  <c r="BQ802" i="1"/>
  <c r="BT802" i="1"/>
  <c r="BW802" i="1"/>
  <c r="BZ802" i="1"/>
  <c r="CC802" i="1"/>
  <c r="CF802" i="1"/>
  <c r="CI802" i="1"/>
  <c r="CL802" i="1"/>
  <c r="CO802" i="1"/>
  <c r="CR802" i="1"/>
  <c r="CU802" i="1"/>
  <c r="CX802" i="1"/>
  <c r="DA802" i="1"/>
  <c r="DD802" i="1"/>
  <c r="DJ802" i="1"/>
  <c r="DM802" i="1"/>
  <c r="DP802" i="1"/>
  <c r="DS802" i="1"/>
  <c r="DV802" i="1"/>
  <c r="DY802" i="1"/>
  <c r="EB802" i="1"/>
  <c r="EH802" i="1"/>
  <c r="EK802" i="1"/>
  <c r="I1299" i="1"/>
  <c r="L1299" i="1"/>
  <c r="O1299" i="1"/>
  <c r="R1299" i="1"/>
  <c r="U1299" i="1"/>
  <c r="X1299" i="1"/>
  <c r="AA1299" i="1"/>
  <c r="AD1299" i="1"/>
  <c r="AG1299" i="1"/>
  <c r="AJ1299" i="1"/>
  <c r="AM1299" i="1"/>
  <c r="AP1299" i="1"/>
  <c r="AS1299" i="1"/>
  <c r="AV1299" i="1"/>
  <c r="AY1299" i="1"/>
  <c r="BB1299" i="1"/>
  <c r="BE1299" i="1"/>
  <c r="BH1299" i="1"/>
  <c r="BK1299" i="1"/>
  <c r="BN1299" i="1"/>
  <c r="BQ1299" i="1"/>
  <c r="BT1299" i="1"/>
  <c r="BW1299" i="1"/>
  <c r="BZ1299" i="1"/>
  <c r="CC1299" i="1"/>
  <c r="CF1299" i="1"/>
  <c r="CI1299" i="1"/>
  <c r="CL1299" i="1"/>
  <c r="CO1299" i="1"/>
  <c r="CR1299" i="1"/>
  <c r="CU1299" i="1"/>
  <c r="CX1299" i="1"/>
  <c r="DA1299" i="1"/>
  <c r="DD1299" i="1"/>
  <c r="DJ1299" i="1"/>
  <c r="DM1299" i="1"/>
  <c r="DP1299" i="1"/>
  <c r="DS1299" i="1"/>
  <c r="DV1299" i="1"/>
  <c r="DY1299" i="1"/>
  <c r="EB1299" i="1"/>
  <c r="EH1299" i="1"/>
  <c r="EK1299" i="1"/>
  <c r="I1158" i="1"/>
  <c r="L1158" i="1"/>
  <c r="O1158" i="1"/>
  <c r="R1158" i="1"/>
  <c r="U1158" i="1"/>
  <c r="X1158" i="1"/>
  <c r="AA1158" i="1"/>
  <c r="AD1158" i="1"/>
  <c r="AG1158" i="1"/>
  <c r="AJ1158" i="1"/>
  <c r="AM1158" i="1"/>
  <c r="AP1158" i="1"/>
  <c r="AS1158" i="1"/>
  <c r="AV1158" i="1"/>
  <c r="AY1158" i="1"/>
  <c r="BB1158" i="1"/>
  <c r="BE1158" i="1"/>
  <c r="BH1158" i="1"/>
  <c r="BK1158" i="1"/>
  <c r="BN1158" i="1"/>
  <c r="BQ1158" i="1"/>
  <c r="BT1158" i="1"/>
  <c r="BW1158" i="1"/>
  <c r="BZ1158" i="1"/>
  <c r="CC1158" i="1"/>
  <c r="CF1158" i="1"/>
  <c r="CI1158" i="1"/>
  <c r="CL1158" i="1"/>
  <c r="CO1158" i="1"/>
  <c r="CR1158" i="1"/>
  <c r="CU1158" i="1"/>
  <c r="CX1158" i="1"/>
  <c r="DA1158" i="1"/>
  <c r="DD1158" i="1"/>
  <c r="DJ1158" i="1"/>
  <c r="DM1158" i="1"/>
  <c r="DP1158" i="1"/>
  <c r="DS1158" i="1"/>
  <c r="DV1158" i="1"/>
  <c r="DY1158" i="1"/>
  <c r="EB1158" i="1"/>
  <c r="EH1158" i="1"/>
  <c r="EK1158" i="1"/>
  <c r="I751" i="1"/>
  <c r="L751" i="1"/>
  <c r="O751" i="1"/>
  <c r="R751" i="1"/>
  <c r="U751" i="1"/>
  <c r="X751" i="1"/>
  <c r="AA751" i="1"/>
  <c r="AD751" i="1"/>
  <c r="AG751" i="1"/>
  <c r="AJ751" i="1"/>
  <c r="AM751" i="1"/>
  <c r="AP751" i="1"/>
  <c r="AS751" i="1"/>
  <c r="AV751" i="1"/>
  <c r="AY751" i="1"/>
  <c r="BB751" i="1"/>
  <c r="BE751" i="1"/>
  <c r="BH751" i="1"/>
  <c r="BK751" i="1"/>
  <c r="BN751" i="1"/>
  <c r="BQ751" i="1"/>
  <c r="BT751" i="1"/>
  <c r="BW751" i="1"/>
  <c r="BZ751" i="1"/>
  <c r="CC751" i="1"/>
  <c r="CF751" i="1"/>
  <c r="CI751" i="1"/>
  <c r="CL751" i="1"/>
  <c r="CO751" i="1"/>
  <c r="CR751" i="1"/>
  <c r="CU751" i="1"/>
  <c r="CX751" i="1"/>
  <c r="DA751" i="1"/>
  <c r="DD751" i="1"/>
  <c r="DJ751" i="1"/>
  <c r="DM751" i="1"/>
  <c r="DP751" i="1"/>
  <c r="DS751" i="1"/>
  <c r="DV751" i="1"/>
  <c r="DY751" i="1"/>
  <c r="EB751" i="1"/>
  <c r="EH751" i="1"/>
  <c r="EK751" i="1"/>
  <c r="I722" i="1"/>
  <c r="L722" i="1"/>
  <c r="O722" i="1"/>
  <c r="R722" i="1"/>
  <c r="U722" i="1"/>
  <c r="X722" i="1"/>
  <c r="AA722" i="1"/>
  <c r="AD722" i="1"/>
  <c r="AG722" i="1"/>
  <c r="AJ722" i="1"/>
  <c r="AM722" i="1"/>
  <c r="AP722" i="1"/>
  <c r="AS722" i="1"/>
  <c r="AV722" i="1"/>
  <c r="AY722" i="1"/>
  <c r="BB722" i="1"/>
  <c r="BE722" i="1"/>
  <c r="BH722" i="1"/>
  <c r="BK722" i="1"/>
  <c r="BN722" i="1"/>
  <c r="BQ722" i="1"/>
  <c r="BT722" i="1"/>
  <c r="BW722" i="1"/>
  <c r="BZ722" i="1"/>
  <c r="CC722" i="1"/>
  <c r="CF722" i="1"/>
  <c r="CI722" i="1"/>
  <c r="CL722" i="1"/>
  <c r="CO722" i="1"/>
  <c r="CR722" i="1"/>
  <c r="CU722" i="1"/>
  <c r="CX722" i="1"/>
  <c r="DA722" i="1"/>
  <c r="DD722" i="1"/>
  <c r="DG722" i="1"/>
  <c r="DJ722" i="1"/>
  <c r="DM722" i="1"/>
  <c r="DP722" i="1"/>
  <c r="DS722" i="1"/>
  <c r="DV722" i="1"/>
  <c r="DY722" i="1"/>
  <c r="EB722" i="1"/>
  <c r="EH722" i="1"/>
  <c r="EK722" i="1"/>
  <c r="I723" i="1"/>
  <c r="L723" i="1"/>
  <c r="O723" i="1"/>
  <c r="R723" i="1"/>
  <c r="U723" i="1"/>
  <c r="X723" i="1"/>
  <c r="AA723" i="1"/>
  <c r="AD723" i="1"/>
  <c r="AG723" i="1"/>
  <c r="AJ723" i="1"/>
  <c r="AM723" i="1"/>
  <c r="AP723" i="1"/>
  <c r="AS723" i="1"/>
  <c r="AV723" i="1"/>
  <c r="AY723" i="1"/>
  <c r="BB723" i="1"/>
  <c r="BE723" i="1"/>
  <c r="BH723" i="1"/>
  <c r="BK723" i="1"/>
  <c r="BN723" i="1"/>
  <c r="BQ723" i="1"/>
  <c r="BT723" i="1"/>
  <c r="BW723" i="1"/>
  <c r="BZ723" i="1"/>
  <c r="CC723" i="1"/>
  <c r="CF723" i="1"/>
  <c r="CI723" i="1"/>
  <c r="CL723" i="1"/>
  <c r="CO723" i="1"/>
  <c r="CR723" i="1"/>
  <c r="CU723" i="1"/>
  <c r="CX723" i="1"/>
  <c r="DA723" i="1"/>
  <c r="DD723" i="1"/>
  <c r="DG723" i="1"/>
  <c r="DJ723" i="1"/>
  <c r="DM723" i="1"/>
  <c r="DP723" i="1"/>
  <c r="DS723" i="1"/>
  <c r="DV723" i="1"/>
  <c r="DY723" i="1"/>
  <c r="EB723" i="1"/>
  <c r="EH723" i="1"/>
  <c r="EK723" i="1"/>
  <c r="I724" i="1"/>
  <c r="L724" i="1"/>
  <c r="O724" i="1"/>
  <c r="R724" i="1"/>
  <c r="U724" i="1"/>
  <c r="X724" i="1"/>
  <c r="AA724" i="1"/>
  <c r="AD724" i="1"/>
  <c r="AG724" i="1"/>
  <c r="AJ724" i="1"/>
  <c r="AM724" i="1"/>
  <c r="AP724" i="1"/>
  <c r="AS724" i="1"/>
  <c r="AV724" i="1"/>
  <c r="AY724" i="1"/>
  <c r="BB724" i="1"/>
  <c r="BE724" i="1"/>
  <c r="BH724" i="1"/>
  <c r="BK724" i="1"/>
  <c r="BN724" i="1"/>
  <c r="BQ724" i="1"/>
  <c r="BT724" i="1"/>
  <c r="BW724" i="1"/>
  <c r="BZ724" i="1"/>
  <c r="CC724" i="1"/>
  <c r="CF724" i="1"/>
  <c r="CI724" i="1"/>
  <c r="CL724" i="1"/>
  <c r="CO724" i="1"/>
  <c r="CR724" i="1"/>
  <c r="CU724" i="1"/>
  <c r="CX724" i="1"/>
  <c r="DA724" i="1"/>
  <c r="DD724" i="1"/>
  <c r="DG724" i="1"/>
  <c r="DJ724" i="1"/>
  <c r="DM724" i="1"/>
  <c r="DP724" i="1"/>
  <c r="DS724" i="1"/>
  <c r="DV724" i="1"/>
  <c r="DY724" i="1"/>
  <c r="EB724" i="1"/>
  <c r="EH724" i="1"/>
  <c r="EK724" i="1"/>
  <c r="I719" i="1"/>
  <c r="L719" i="1"/>
  <c r="O719" i="1"/>
  <c r="R719" i="1"/>
  <c r="U719" i="1"/>
  <c r="X719" i="1"/>
  <c r="AA719" i="1"/>
  <c r="AD719" i="1"/>
  <c r="AG719" i="1"/>
  <c r="AJ719" i="1"/>
  <c r="AM719" i="1"/>
  <c r="AP719" i="1"/>
  <c r="AS719" i="1"/>
  <c r="AV719" i="1"/>
  <c r="AY719" i="1"/>
  <c r="BB719" i="1"/>
  <c r="BE719" i="1"/>
  <c r="BH719" i="1"/>
  <c r="BK719" i="1"/>
  <c r="BN719" i="1"/>
  <c r="BQ719" i="1"/>
  <c r="BT719" i="1"/>
  <c r="BW719" i="1"/>
  <c r="BZ719" i="1"/>
  <c r="CC719" i="1"/>
  <c r="CF719" i="1"/>
  <c r="CI719" i="1"/>
  <c r="CL719" i="1"/>
  <c r="CO719" i="1"/>
  <c r="CR719" i="1"/>
  <c r="CU719" i="1"/>
  <c r="CX719" i="1"/>
  <c r="DA719" i="1"/>
  <c r="DD719" i="1"/>
  <c r="DG719" i="1"/>
  <c r="DJ719" i="1"/>
  <c r="DM719" i="1"/>
  <c r="DP719" i="1"/>
  <c r="DS719" i="1"/>
  <c r="DV719" i="1"/>
  <c r="DY719" i="1"/>
  <c r="EB719" i="1"/>
  <c r="EH719" i="1"/>
  <c r="EK719" i="1"/>
  <c r="I1284" i="1"/>
  <c r="L1284" i="1"/>
  <c r="O1284" i="1"/>
  <c r="R1284" i="1"/>
  <c r="U1284" i="1"/>
  <c r="X1284" i="1"/>
  <c r="AA1284" i="1"/>
  <c r="AD1284" i="1"/>
  <c r="AG1284" i="1"/>
  <c r="AJ1284" i="1"/>
  <c r="AM1284" i="1"/>
  <c r="AP1284" i="1"/>
  <c r="AS1284" i="1"/>
  <c r="AV1284" i="1"/>
  <c r="AY1284" i="1"/>
  <c r="BB1284" i="1"/>
  <c r="BE1284" i="1"/>
  <c r="BH1284" i="1"/>
  <c r="BK1284" i="1"/>
  <c r="BN1284" i="1"/>
  <c r="BQ1284" i="1"/>
  <c r="BT1284" i="1"/>
  <c r="BW1284" i="1"/>
  <c r="BZ1284" i="1"/>
  <c r="CC1284" i="1"/>
  <c r="CF1284" i="1"/>
  <c r="CI1284" i="1"/>
  <c r="CL1284" i="1"/>
  <c r="CO1284" i="1"/>
  <c r="CR1284" i="1"/>
  <c r="CU1284" i="1"/>
  <c r="CX1284" i="1"/>
  <c r="DA1284" i="1"/>
  <c r="DD1284" i="1"/>
  <c r="DJ1284" i="1"/>
  <c r="DM1284" i="1"/>
  <c r="DP1284" i="1"/>
  <c r="DS1284" i="1"/>
  <c r="DV1284" i="1"/>
  <c r="DY1284" i="1"/>
  <c r="EB1284" i="1"/>
  <c r="EH1284" i="1"/>
  <c r="EK1284" i="1"/>
  <c r="I752" i="1"/>
  <c r="L752" i="1"/>
  <c r="O752" i="1"/>
  <c r="R752" i="1"/>
  <c r="U752" i="1"/>
  <c r="X752" i="1"/>
  <c r="AA752" i="1"/>
  <c r="AD752" i="1"/>
  <c r="AG752" i="1"/>
  <c r="AJ752" i="1"/>
  <c r="AM752" i="1"/>
  <c r="AP752" i="1"/>
  <c r="AS752" i="1"/>
  <c r="AV752" i="1"/>
  <c r="AY752" i="1"/>
  <c r="BB752" i="1"/>
  <c r="BE752" i="1"/>
  <c r="BH752" i="1"/>
  <c r="BK752" i="1"/>
  <c r="BN752" i="1"/>
  <c r="BQ752" i="1"/>
  <c r="BT752" i="1"/>
  <c r="BW752" i="1"/>
  <c r="BZ752" i="1"/>
  <c r="CC752" i="1"/>
  <c r="CF752" i="1"/>
  <c r="CI752" i="1"/>
  <c r="CL752" i="1"/>
  <c r="CO752" i="1"/>
  <c r="CR752" i="1"/>
  <c r="CU752" i="1"/>
  <c r="CX752" i="1"/>
  <c r="DA752" i="1"/>
  <c r="DD752" i="1"/>
  <c r="DJ752" i="1"/>
  <c r="DM752" i="1"/>
  <c r="DP752" i="1"/>
  <c r="DS752" i="1"/>
  <c r="DV752" i="1"/>
  <c r="DY752" i="1"/>
  <c r="EB752" i="1"/>
  <c r="EH752" i="1"/>
  <c r="EK752" i="1"/>
  <c r="I816" i="1"/>
  <c r="L816" i="1"/>
  <c r="O816" i="1"/>
  <c r="R816" i="1"/>
  <c r="U816" i="1"/>
  <c r="X816" i="1"/>
  <c r="AA816" i="1"/>
  <c r="AD816" i="1"/>
  <c r="AG816" i="1"/>
  <c r="AJ816" i="1"/>
  <c r="AM816" i="1"/>
  <c r="AP816" i="1"/>
  <c r="AS816" i="1"/>
  <c r="AV816" i="1"/>
  <c r="AY816" i="1"/>
  <c r="BB816" i="1"/>
  <c r="BE816" i="1"/>
  <c r="BH816" i="1"/>
  <c r="BK816" i="1"/>
  <c r="BN816" i="1"/>
  <c r="BQ816" i="1"/>
  <c r="BT816" i="1"/>
  <c r="BW816" i="1"/>
  <c r="BZ816" i="1"/>
  <c r="CC816" i="1"/>
  <c r="CF816" i="1"/>
  <c r="CI816" i="1"/>
  <c r="CL816" i="1"/>
  <c r="CO816" i="1"/>
  <c r="CR816" i="1"/>
  <c r="CU816" i="1"/>
  <c r="CX816" i="1"/>
  <c r="DA816" i="1"/>
  <c r="DD816" i="1"/>
  <c r="DJ816" i="1"/>
  <c r="DM816" i="1"/>
  <c r="DP816" i="1"/>
  <c r="DS816" i="1"/>
  <c r="DV816" i="1"/>
  <c r="DY816" i="1"/>
  <c r="EB816" i="1"/>
  <c r="EH816" i="1"/>
  <c r="EK816" i="1"/>
  <c r="I705" i="1"/>
  <c r="L705" i="1"/>
  <c r="O705" i="1"/>
  <c r="R705" i="1"/>
  <c r="U705" i="1"/>
  <c r="X705" i="1"/>
  <c r="AA705" i="1"/>
  <c r="AD705" i="1"/>
  <c r="AG705" i="1"/>
  <c r="AJ705" i="1"/>
  <c r="AM705" i="1"/>
  <c r="AP705" i="1"/>
  <c r="AS705" i="1"/>
  <c r="AV705" i="1"/>
  <c r="AY705" i="1"/>
  <c r="BB705" i="1"/>
  <c r="BE705" i="1"/>
  <c r="BH705" i="1"/>
  <c r="BK705" i="1"/>
  <c r="BN705" i="1"/>
  <c r="BQ705" i="1"/>
  <c r="BT705" i="1"/>
  <c r="BW705" i="1"/>
  <c r="BZ705" i="1"/>
  <c r="CC705" i="1"/>
  <c r="CF705" i="1"/>
  <c r="CI705" i="1"/>
  <c r="CL705" i="1"/>
  <c r="CO705" i="1"/>
  <c r="CR705" i="1"/>
  <c r="CU705" i="1"/>
  <c r="CX705" i="1"/>
  <c r="DA705" i="1"/>
  <c r="DD705" i="1"/>
  <c r="DG705" i="1"/>
  <c r="DJ705" i="1"/>
  <c r="DM705" i="1"/>
  <c r="DP705" i="1"/>
  <c r="DS705" i="1"/>
  <c r="DV705" i="1"/>
  <c r="DY705" i="1"/>
  <c r="EB705" i="1"/>
  <c r="EH705" i="1"/>
  <c r="EK705" i="1"/>
  <c r="I859" i="1"/>
  <c r="L859" i="1"/>
  <c r="O859" i="1"/>
  <c r="R859" i="1"/>
  <c r="U859" i="1"/>
  <c r="X859" i="1"/>
  <c r="AA859" i="1"/>
  <c r="AD859" i="1"/>
  <c r="AG859" i="1"/>
  <c r="AJ859" i="1"/>
  <c r="AM859" i="1"/>
  <c r="AP859" i="1"/>
  <c r="AS859" i="1"/>
  <c r="AV859" i="1"/>
  <c r="AY859" i="1"/>
  <c r="BB859" i="1"/>
  <c r="BE859" i="1"/>
  <c r="BH859" i="1"/>
  <c r="BK859" i="1"/>
  <c r="BN859" i="1"/>
  <c r="BQ859" i="1"/>
  <c r="BT859" i="1"/>
  <c r="BW859" i="1"/>
  <c r="BZ859" i="1"/>
  <c r="CC859" i="1"/>
  <c r="CF859" i="1"/>
  <c r="CI859" i="1"/>
  <c r="CL859" i="1"/>
  <c r="CO859" i="1"/>
  <c r="CR859" i="1"/>
  <c r="CU859" i="1"/>
  <c r="CX859" i="1"/>
  <c r="DA859" i="1"/>
  <c r="DD859" i="1"/>
  <c r="DJ859" i="1"/>
  <c r="DM859" i="1"/>
  <c r="DP859" i="1"/>
  <c r="DS859" i="1"/>
  <c r="DV859" i="1"/>
  <c r="DY859" i="1"/>
  <c r="EB859" i="1"/>
  <c r="EH859" i="1"/>
  <c r="EK859" i="1"/>
  <c r="I791" i="1"/>
  <c r="L791" i="1"/>
  <c r="O791" i="1"/>
  <c r="R791" i="1"/>
  <c r="U791" i="1"/>
  <c r="X791" i="1"/>
  <c r="AA791" i="1"/>
  <c r="AD791" i="1"/>
  <c r="AG791" i="1"/>
  <c r="AJ791" i="1"/>
  <c r="AM791" i="1"/>
  <c r="AP791" i="1"/>
  <c r="AS791" i="1"/>
  <c r="AV791" i="1"/>
  <c r="AY791" i="1"/>
  <c r="BB791" i="1"/>
  <c r="BE791" i="1"/>
  <c r="BH791" i="1"/>
  <c r="BK791" i="1"/>
  <c r="BN791" i="1"/>
  <c r="BQ791" i="1"/>
  <c r="BT791" i="1"/>
  <c r="BW791" i="1"/>
  <c r="BZ791" i="1"/>
  <c r="CC791" i="1"/>
  <c r="CF791" i="1"/>
  <c r="CI791" i="1"/>
  <c r="CL791" i="1"/>
  <c r="CO791" i="1"/>
  <c r="CR791" i="1"/>
  <c r="CU791" i="1"/>
  <c r="CX791" i="1"/>
  <c r="DA791" i="1"/>
  <c r="DD791" i="1"/>
  <c r="DJ791" i="1"/>
  <c r="DM791" i="1"/>
  <c r="DP791" i="1"/>
  <c r="DS791" i="1"/>
  <c r="DV791" i="1"/>
  <c r="DY791" i="1"/>
  <c r="EB791" i="1"/>
  <c r="EH791" i="1"/>
  <c r="EK791" i="1"/>
  <c r="I1159" i="1"/>
  <c r="L1159" i="1"/>
  <c r="O1159" i="1"/>
  <c r="R1159" i="1"/>
  <c r="U1159" i="1"/>
  <c r="X1159" i="1"/>
  <c r="AA1159" i="1"/>
  <c r="AD1159" i="1"/>
  <c r="AG1159" i="1"/>
  <c r="AJ1159" i="1"/>
  <c r="AM1159" i="1"/>
  <c r="AP1159" i="1"/>
  <c r="AS1159" i="1"/>
  <c r="AV1159" i="1"/>
  <c r="AY1159" i="1"/>
  <c r="BB1159" i="1"/>
  <c r="BE1159" i="1"/>
  <c r="BH1159" i="1"/>
  <c r="BK1159" i="1"/>
  <c r="BN1159" i="1"/>
  <c r="BQ1159" i="1"/>
  <c r="BT1159" i="1"/>
  <c r="BW1159" i="1"/>
  <c r="BZ1159" i="1"/>
  <c r="CC1159" i="1"/>
  <c r="CF1159" i="1"/>
  <c r="CI1159" i="1"/>
  <c r="CL1159" i="1"/>
  <c r="CO1159" i="1"/>
  <c r="CR1159" i="1"/>
  <c r="CU1159" i="1"/>
  <c r="CX1159" i="1"/>
  <c r="DA1159" i="1"/>
  <c r="DD1159" i="1"/>
  <c r="DJ1159" i="1"/>
  <c r="DM1159" i="1"/>
  <c r="DP1159" i="1"/>
  <c r="DS1159" i="1"/>
  <c r="DV1159" i="1"/>
  <c r="DY1159" i="1"/>
  <c r="EB1159" i="1"/>
  <c r="EH1159" i="1"/>
  <c r="EK1159" i="1"/>
  <c r="I1152" i="1"/>
  <c r="L1152" i="1"/>
  <c r="O1152" i="1"/>
  <c r="R1152" i="1"/>
  <c r="U1152" i="1"/>
  <c r="X1152" i="1"/>
  <c r="AA1152" i="1"/>
  <c r="AD1152" i="1"/>
  <c r="AG1152" i="1"/>
  <c r="AJ1152" i="1"/>
  <c r="AM1152" i="1"/>
  <c r="AP1152" i="1"/>
  <c r="AS1152" i="1"/>
  <c r="AV1152" i="1"/>
  <c r="AY1152" i="1"/>
  <c r="BB1152" i="1"/>
  <c r="BE1152" i="1"/>
  <c r="BH1152" i="1"/>
  <c r="BK1152" i="1"/>
  <c r="BN1152" i="1"/>
  <c r="BQ1152" i="1"/>
  <c r="BT1152" i="1"/>
  <c r="BW1152" i="1"/>
  <c r="BZ1152" i="1"/>
  <c r="CC1152" i="1"/>
  <c r="CF1152" i="1"/>
  <c r="CI1152" i="1"/>
  <c r="CL1152" i="1"/>
  <c r="CO1152" i="1"/>
  <c r="CR1152" i="1"/>
  <c r="CU1152" i="1"/>
  <c r="CX1152" i="1"/>
  <c r="DA1152" i="1"/>
  <c r="DD1152" i="1"/>
  <c r="DJ1152" i="1"/>
  <c r="DM1152" i="1"/>
  <c r="DP1152" i="1"/>
  <c r="DS1152" i="1"/>
  <c r="DV1152" i="1"/>
  <c r="DY1152" i="1"/>
  <c r="EB1152" i="1"/>
  <c r="EH1152" i="1"/>
  <c r="EK1152" i="1"/>
  <c r="I1160" i="1"/>
  <c r="L1160" i="1"/>
  <c r="O1160" i="1"/>
  <c r="R1160" i="1"/>
  <c r="U1160" i="1"/>
  <c r="X1160" i="1"/>
  <c r="AA1160" i="1"/>
  <c r="AD1160" i="1"/>
  <c r="AG1160" i="1"/>
  <c r="AJ1160" i="1"/>
  <c r="AM1160" i="1"/>
  <c r="AP1160" i="1"/>
  <c r="AS1160" i="1"/>
  <c r="AV1160" i="1"/>
  <c r="AY1160" i="1"/>
  <c r="BB1160" i="1"/>
  <c r="BE1160" i="1"/>
  <c r="BH1160" i="1"/>
  <c r="BK1160" i="1"/>
  <c r="BN1160" i="1"/>
  <c r="BQ1160" i="1"/>
  <c r="BT1160" i="1"/>
  <c r="BW1160" i="1"/>
  <c r="BZ1160" i="1"/>
  <c r="CC1160" i="1"/>
  <c r="CF1160" i="1"/>
  <c r="CI1160" i="1"/>
  <c r="CL1160" i="1"/>
  <c r="CO1160" i="1"/>
  <c r="CR1160" i="1"/>
  <c r="CU1160" i="1"/>
  <c r="CX1160" i="1"/>
  <c r="DA1160" i="1"/>
  <c r="DD1160" i="1"/>
  <c r="DJ1160" i="1"/>
  <c r="DM1160" i="1"/>
  <c r="DP1160" i="1"/>
  <c r="DS1160" i="1"/>
  <c r="DV1160" i="1"/>
  <c r="DY1160" i="1"/>
  <c r="EB1160" i="1"/>
  <c r="EH1160" i="1"/>
  <c r="EK1160" i="1"/>
  <c r="I1161" i="1"/>
  <c r="L1161" i="1"/>
  <c r="O1161" i="1"/>
  <c r="R1161" i="1"/>
  <c r="U1161" i="1"/>
  <c r="X1161" i="1"/>
  <c r="AA1161" i="1"/>
  <c r="AD1161" i="1"/>
  <c r="AG1161" i="1"/>
  <c r="AJ1161" i="1"/>
  <c r="AM1161" i="1"/>
  <c r="AP1161" i="1"/>
  <c r="AS1161" i="1"/>
  <c r="AV1161" i="1"/>
  <c r="AY1161" i="1"/>
  <c r="BB1161" i="1"/>
  <c r="BE1161" i="1"/>
  <c r="BH1161" i="1"/>
  <c r="BK1161" i="1"/>
  <c r="BN1161" i="1"/>
  <c r="BQ1161" i="1"/>
  <c r="BT1161" i="1"/>
  <c r="BW1161" i="1"/>
  <c r="BZ1161" i="1"/>
  <c r="CC1161" i="1"/>
  <c r="CF1161" i="1"/>
  <c r="CI1161" i="1"/>
  <c r="CL1161" i="1"/>
  <c r="CO1161" i="1"/>
  <c r="CR1161" i="1"/>
  <c r="CU1161" i="1"/>
  <c r="CX1161" i="1"/>
  <c r="DA1161" i="1"/>
  <c r="DD1161" i="1"/>
  <c r="DJ1161" i="1"/>
  <c r="DM1161" i="1"/>
  <c r="DP1161" i="1"/>
  <c r="DS1161" i="1"/>
  <c r="DV1161" i="1"/>
  <c r="DY1161" i="1"/>
  <c r="EB1161" i="1"/>
  <c r="EH1161" i="1"/>
  <c r="EK1161" i="1"/>
  <c r="I1162" i="1"/>
  <c r="L1162" i="1"/>
  <c r="O1162" i="1"/>
  <c r="R1162" i="1"/>
  <c r="U1162" i="1"/>
  <c r="X1162" i="1"/>
  <c r="AA1162" i="1"/>
  <c r="AD1162" i="1"/>
  <c r="AG1162" i="1"/>
  <c r="AJ1162" i="1"/>
  <c r="AM1162" i="1"/>
  <c r="AP1162" i="1"/>
  <c r="AS1162" i="1"/>
  <c r="AV1162" i="1"/>
  <c r="AY1162" i="1"/>
  <c r="BB1162" i="1"/>
  <c r="BE1162" i="1"/>
  <c r="BH1162" i="1"/>
  <c r="BK1162" i="1"/>
  <c r="BN1162" i="1"/>
  <c r="BQ1162" i="1"/>
  <c r="BT1162" i="1"/>
  <c r="BW1162" i="1"/>
  <c r="BZ1162" i="1"/>
  <c r="CC1162" i="1"/>
  <c r="CF1162" i="1"/>
  <c r="CI1162" i="1"/>
  <c r="CL1162" i="1"/>
  <c r="CO1162" i="1"/>
  <c r="CR1162" i="1"/>
  <c r="CU1162" i="1"/>
  <c r="CX1162" i="1"/>
  <c r="DA1162" i="1"/>
  <c r="DD1162" i="1"/>
  <c r="DJ1162" i="1"/>
  <c r="DM1162" i="1"/>
  <c r="DP1162" i="1"/>
  <c r="DS1162" i="1"/>
  <c r="DV1162" i="1"/>
  <c r="DY1162" i="1"/>
  <c r="EB1162" i="1"/>
  <c r="EH1162" i="1"/>
  <c r="EK1162" i="1"/>
  <c r="I866" i="1"/>
  <c r="L866" i="1"/>
  <c r="O866" i="1"/>
  <c r="R866" i="1"/>
  <c r="U866" i="1"/>
  <c r="X866" i="1"/>
  <c r="AA866" i="1"/>
  <c r="AD866" i="1"/>
  <c r="AG866" i="1"/>
  <c r="AJ866" i="1"/>
  <c r="AM866" i="1"/>
  <c r="AP866" i="1"/>
  <c r="AS866" i="1"/>
  <c r="AV866" i="1"/>
  <c r="AY866" i="1"/>
  <c r="BB866" i="1"/>
  <c r="BE866" i="1"/>
  <c r="BH866" i="1"/>
  <c r="BK866" i="1"/>
  <c r="BN866" i="1"/>
  <c r="BQ866" i="1"/>
  <c r="BT866" i="1"/>
  <c r="BW866" i="1"/>
  <c r="BZ866" i="1"/>
  <c r="CC866" i="1"/>
  <c r="CF866" i="1"/>
  <c r="CI866" i="1"/>
  <c r="CL866" i="1"/>
  <c r="CO866" i="1"/>
  <c r="CR866" i="1"/>
  <c r="CU866" i="1"/>
  <c r="CX866" i="1"/>
  <c r="DA866" i="1"/>
  <c r="DD866" i="1"/>
  <c r="DJ866" i="1"/>
  <c r="DM866" i="1"/>
  <c r="DP866" i="1"/>
  <c r="DS866" i="1"/>
  <c r="DV866" i="1"/>
  <c r="DY866" i="1"/>
  <c r="EB866" i="1"/>
  <c r="EH866" i="1"/>
  <c r="EK866" i="1"/>
  <c r="I867" i="1"/>
  <c r="L867" i="1"/>
  <c r="O867" i="1"/>
  <c r="R867" i="1"/>
  <c r="U867" i="1"/>
  <c r="X867" i="1"/>
  <c r="AA867" i="1"/>
  <c r="AD867" i="1"/>
  <c r="AG867" i="1"/>
  <c r="AJ867" i="1"/>
  <c r="AM867" i="1"/>
  <c r="AP867" i="1"/>
  <c r="AS867" i="1"/>
  <c r="AV867" i="1"/>
  <c r="AY867" i="1"/>
  <c r="BB867" i="1"/>
  <c r="BE867" i="1"/>
  <c r="BH867" i="1"/>
  <c r="BK867" i="1"/>
  <c r="BN867" i="1"/>
  <c r="BQ867" i="1"/>
  <c r="BT867" i="1"/>
  <c r="BW867" i="1"/>
  <c r="BZ867" i="1"/>
  <c r="CC867" i="1"/>
  <c r="CF867" i="1"/>
  <c r="CI867" i="1"/>
  <c r="CL867" i="1"/>
  <c r="CO867" i="1"/>
  <c r="CR867" i="1"/>
  <c r="CU867" i="1"/>
  <c r="CX867" i="1"/>
  <c r="DA867" i="1"/>
  <c r="DD867" i="1"/>
  <c r="DJ867" i="1"/>
  <c r="DM867" i="1"/>
  <c r="DP867" i="1"/>
  <c r="DS867" i="1"/>
  <c r="DV867" i="1"/>
  <c r="DY867" i="1"/>
  <c r="EB867" i="1"/>
  <c r="EH867" i="1"/>
  <c r="EK867" i="1"/>
  <c r="I868" i="1"/>
  <c r="L868" i="1"/>
  <c r="O868" i="1"/>
  <c r="R868" i="1"/>
  <c r="U868" i="1"/>
  <c r="X868" i="1"/>
  <c r="AA868" i="1"/>
  <c r="AD868" i="1"/>
  <c r="AG868" i="1"/>
  <c r="AJ868" i="1"/>
  <c r="AM868" i="1"/>
  <c r="AP868" i="1"/>
  <c r="AS868" i="1"/>
  <c r="AV868" i="1"/>
  <c r="AY868" i="1"/>
  <c r="BB868" i="1"/>
  <c r="BE868" i="1"/>
  <c r="BH868" i="1"/>
  <c r="BK868" i="1"/>
  <c r="BN868" i="1"/>
  <c r="BQ868" i="1"/>
  <c r="BT868" i="1"/>
  <c r="BW868" i="1"/>
  <c r="BZ868" i="1"/>
  <c r="CC868" i="1"/>
  <c r="CF868" i="1"/>
  <c r="CI868" i="1"/>
  <c r="CL868" i="1"/>
  <c r="CO868" i="1"/>
  <c r="CR868" i="1"/>
  <c r="CU868" i="1"/>
  <c r="CX868" i="1"/>
  <c r="DA868" i="1"/>
  <c r="DD868" i="1"/>
  <c r="DJ868" i="1"/>
  <c r="DM868" i="1"/>
  <c r="DP868" i="1"/>
  <c r="DS868" i="1"/>
  <c r="DV868" i="1"/>
  <c r="DY868" i="1"/>
  <c r="EB868" i="1"/>
  <c r="EH868" i="1"/>
  <c r="EK868" i="1"/>
  <c r="I1163" i="1"/>
  <c r="O1163" i="1"/>
  <c r="R1163" i="1"/>
  <c r="U1163" i="1"/>
  <c r="X1163" i="1"/>
  <c r="AA1163" i="1"/>
  <c r="AD1163" i="1"/>
  <c r="AG1163" i="1"/>
  <c r="AJ1163" i="1"/>
  <c r="AM1163" i="1"/>
  <c r="AP1163" i="1"/>
  <c r="AS1163" i="1"/>
  <c r="AV1163" i="1"/>
  <c r="AY1163" i="1"/>
  <c r="BB1163" i="1"/>
  <c r="BE1163" i="1"/>
  <c r="BH1163" i="1"/>
  <c r="BK1163" i="1"/>
  <c r="BN1163" i="1"/>
  <c r="BQ1163" i="1"/>
  <c r="BT1163" i="1"/>
  <c r="BW1163" i="1"/>
  <c r="BZ1163" i="1"/>
  <c r="CC1163" i="1"/>
  <c r="CF1163" i="1"/>
  <c r="CI1163" i="1"/>
  <c r="CL1163" i="1"/>
  <c r="CO1163" i="1"/>
  <c r="CR1163" i="1"/>
  <c r="CU1163" i="1"/>
  <c r="CX1163" i="1"/>
  <c r="DA1163" i="1"/>
  <c r="DD1163" i="1"/>
  <c r="DJ1163" i="1"/>
  <c r="DM1163" i="1"/>
  <c r="DP1163" i="1"/>
  <c r="DS1163" i="1"/>
  <c r="DV1163" i="1"/>
  <c r="DY1163" i="1"/>
  <c r="EB1163" i="1"/>
  <c r="EH1163" i="1"/>
  <c r="EK1163" i="1"/>
  <c r="U869" i="1"/>
  <c r="X869" i="1"/>
  <c r="AA869" i="1"/>
  <c r="AD869" i="1"/>
  <c r="AG869" i="1"/>
  <c r="AJ869" i="1"/>
  <c r="AM869" i="1"/>
  <c r="AP869" i="1"/>
  <c r="AS869" i="1"/>
  <c r="AV869" i="1"/>
  <c r="AY869" i="1"/>
  <c r="BB869" i="1"/>
  <c r="BE869" i="1"/>
  <c r="BH869" i="1"/>
  <c r="BK869" i="1"/>
  <c r="BN869" i="1"/>
  <c r="BQ869" i="1"/>
  <c r="BT869" i="1"/>
  <c r="BW869" i="1"/>
  <c r="BZ869" i="1"/>
  <c r="CC869" i="1"/>
  <c r="CF869" i="1"/>
  <c r="CI869" i="1"/>
  <c r="CL869" i="1"/>
  <c r="CO869" i="1"/>
  <c r="CR869" i="1"/>
  <c r="CU869" i="1"/>
  <c r="CX869" i="1"/>
  <c r="DA869" i="1"/>
  <c r="DD869" i="1"/>
  <c r="DJ869" i="1"/>
  <c r="DM869" i="1"/>
  <c r="DP869" i="1"/>
  <c r="DS869" i="1"/>
  <c r="DV869" i="1"/>
  <c r="DY869" i="1"/>
  <c r="EB869" i="1"/>
  <c r="EH869" i="1"/>
  <c r="EK869" i="1"/>
  <c r="I976" i="1"/>
  <c r="L976" i="1"/>
  <c r="O976" i="1"/>
  <c r="R976" i="1"/>
  <c r="U976" i="1"/>
  <c r="X976" i="1"/>
  <c r="AA976" i="1"/>
  <c r="AD976" i="1"/>
  <c r="AG976" i="1"/>
  <c r="AJ976" i="1"/>
  <c r="AM976" i="1"/>
  <c r="AP976" i="1"/>
  <c r="AS976" i="1"/>
  <c r="AV976" i="1"/>
  <c r="AY976" i="1"/>
  <c r="BB976" i="1"/>
  <c r="BE976" i="1"/>
  <c r="BH976" i="1"/>
  <c r="BK976" i="1"/>
  <c r="BN976" i="1"/>
  <c r="BQ976" i="1"/>
  <c r="BT976" i="1"/>
  <c r="BW976" i="1"/>
  <c r="BZ976" i="1"/>
  <c r="CC976" i="1"/>
  <c r="CF976" i="1"/>
  <c r="CI976" i="1"/>
  <c r="CL976" i="1"/>
  <c r="CO976" i="1"/>
  <c r="CR976" i="1"/>
  <c r="CU976" i="1"/>
  <c r="CX976" i="1"/>
  <c r="DA976" i="1"/>
  <c r="DD976" i="1"/>
  <c r="DJ976" i="1"/>
  <c r="DM976" i="1"/>
  <c r="DP976" i="1"/>
  <c r="DS976" i="1"/>
  <c r="DV976" i="1"/>
  <c r="DY976" i="1"/>
  <c r="EB976" i="1"/>
  <c r="EH976" i="1"/>
  <c r="EK976" i="1"/>
  <c r="I921" i="1"/>
  <c r="L921" i="1"/>
  <c r="O921" i="1"/>
  <c r="R921" i="1"/>
  <c r="U921" i="1"/>
  <c r="X921" i="1"/>
  <c r="AA921" i="1"/>
  <c r="AD921" i="1"/>
  <c r="AG921" i="1"/>
  <c r="AJ921" i="1"/>
  <c r="AM921" i="1"/>
  <c r="AP921" i="1"/>
  <c r="AS921" i="1"/>
  <c r="AV921" i="1"/>
  <c r="AY921" i="1"/>
  <c r="BB921" i="1"/>
  <c r="BE921" i="1"/>
  <c r="BH921" i="1"/>
  <c r="BK921" i="1"/>
  <c r="BN921" i="1"/>
  <c r="BQ921" i="1"/>
  <c r="BT921" i="1"/>
  <c r="BW921" i="1"/>
  <c r="BZ921" i="1"/>
  <c r="CC921" i="1"/>
  <c r="CF921" i="1"/>
  <c r="CI921" i="1"/>
  <c r="CL921" i="1"/>
  <c r="CO921" i="1"/>
  <c r="CR921" i="1"/>
  <c r="CU921" i="1"/>
  <c r="CX921" i="1"/>
  <c r="DA921" i="1"/>
  <c r="DD921" i="1"/>
  <c r="DJ921" i="1"/>
  <c r="DM921" i="1"/>
  <c r="DP921" i="1"/>
  <c r="DS921" i="1"/>
  <c r="DV921" i="1"/>
  <c r="DY921" i="1"/>
  <c r="EB921" i="1"/>
  <c r="EH921" i="1"/>
  <c r="EK921" i="1"/>
  <c r="I584" i="1"/>
  <c r="L584" i="1"/>
  <c r="O584" i="1"/>
  <c r="R584" i="1"/>
  <c r="U584" i="1"/>
  <c r="X584" i="1"/>
  <c r="AA584" i="1"/>
  <c r="AD584" i="1"/>
  <c r="AG584" i="1"/>
  <c r="AJ584" i="1"/>
  <c r="AM584" i="1"/>
  <c r="AP584" i="1"/>
  <c r="AS584" i="1"/>
  <c r="AV584" i="1"/>
  <c r="AY584" i="1"/>
  <c r="BB584" i="1"/>
  <c r="BE584" i="1"/>
  <c r="BH584" i="1"/>
  <c r="BK584" i="1"/>
  <c r="BN584" i="1"/>
  <c r="BQ584" i="1"/>
  <c r="BT584" i="1"/>
  <c r="BW584" i="1"/>
  <c r="BZ584" i="1"/>
  <c r="CC584" i="1"/>
  <c r="CF584" i="1"/>
  <c r="CI584" i="1"/>
  <c r="CL584" i="1"/>
  <c r="CO584" i="1"/>
  <c r="CR584" i="1"/>
  <c r="CU584" i="1"/>
  <c r="CX584" i="1"/>
  <c r="DA584" i="1"/>
  <c r="DD584" i="1"/>
  <c r="DG584" i="1"/>
  <c r="DJ584" i="1"/>
  <c r="DM584" i="1"/>
  <c r="DP584" i="1"/>
  <c r="DS584" i="1"/>
  <c r="DV584" i="1"/>
  <c r="DY584" i="1"/>
  <c r="EB584" i="1"/>
  <c r="EH584" i="1"/>
  <c r="EK584" i="1"/>
  <c r="I922" i="1"/>
  <c r="L922" i="1"/>
  <c r="O922" i="1"/>
  <c r="R922" i="1"/>
  <c r="U922" i="1"/>
  <c r="X922" i="1"/>
  <c r="AA922" i="1"/>
  <c r="AD922" i="1"/>
  <c r="AG922" i="1"/>
  <c r="AJ922" i="1"/>
  <c r="AM922" i="1"/>
  <c r="AP922" i="1"/>
  <c r="AS922" i="1"/>
  <c r="AV922" i="1"/>
  <c r="AY922" i="1"/>
  <c r="BB922" i="1"/>
  <c r="BE922" i="1"/>
  <c r="BH922" i="1"/>
  <c r="BK922" i="1"/>
  <c r="BN922" i="1"/>
  <c r="BQ922" i="1"/>
  <c r="BT922" i="1"/>
  <c r="BW922" i="1"/>
  <c r="BZ922" i="1"/>
  <c r="CC922" i="1"/>
  <c r="CF922" i="1"/>
  <c r="CI922" i="1"/>
  <c r="CL922" i="1"/>
  <c r="CO922" i="1"/>
  <c r="CR922" i="1"/>
  <c r="CU922" i="1"/>
  <c r="CX922" i="1"/>
  <c r="DA922" i="1"/>
  <c r="DD922" i="1"/>
  <c r="DJ922" i="1"/>
  <c r="DM922" i="1"/>
  <c r="DP922" i="1"/>
  <c r="DS922" i="1"/>
  <c r="DV922" i="1"/>
  <c r="DY922" i="1"/>
  <c r="EB922" i="1"/>
  <c r="EH922" i="1"/>
  <c r="EK922" i="1"/>
  <c r="I923" i="1"/>
  <c r="L923" i="1"/>
  <c r="O923" i="1"/>
  <c r="R923" i="1"/>
  <c r="U923" i="1"/>
  <c r="X923" i="1"/>
  <c r="AA923" i="1"/>
  <c r="AD923" i="1"/>
  <c r="AG923" i="1"/>
  <c r="AJ923" i="1"/>
  <c r="AM923" i="1"/>
  <c r="AP923" i="1"/>
  <c r="AS923" i="1"/>
  <c r="AV923" i="1"/>
  <c r="AY923" i="1"/>
  <c r="BB923" i="1"/>
  <c r="BE923" i="1"/>
  <c r="BH923" i="1"/>
  <c r="BK923" i="1"/>
  <c r="BN923" i="1"/>
  <c r="BQ923" i="1"/>
  <c r="BT923" i="1"/>
  <c r="BW923" i="1"/>
  <c r="BZ923" i="1"/>
  <c r="CC923" i="1"/>
  <c r="CF923" i="1"/>
  <c r="CI923" i="1"/>
  <c r="CL923" i="1"/>
  <c r="CO923" i="1"/>
  <c r="CR923" i="1"/>
  <c r="CU923" i="1"/>
  <c r="CX923" i="1"/>
  <c r="DA923" i="1"/>
  <c r="DD923" i="1"/>
  <c r="DJ923" i="1"/>
  <c r="DM923" i="1"/>
  <c r="DP923" i="1"/>
  <c r="DS923" i="1"/>
  <c r="DV923" i="1"/>
  <c r="DY923" i="1"/>
  <c r="EB923" i="1"/>
  <c r="EH923" i="1"/>
  <c r="EK923" i="1"/>
  <c r="I924" i="1"/>
  <c r="L924" i="1"/>
  <c r="O924" i="1"/>
  <c r="R924" i="1"/>
  <c r="U924" i="1"/>
  <c r="X924" i="1"/>
  <c r="AA924" i="1"/>
  <c r="AD924" i="1"/>
  <c r="AG924" i="1"/>
  <c r="AJ924" i="1"/>
  <c r="AM924" i="1"/>
  <c r="AP924" i="1"/>
  <c r="AS924" i="1"/>
  <c r="AV924" i="1"/>
  <c r="AY924" i="1"/>
  <c r="BB924" i="1"/>
  <c r="BE924" i="1"/>
  <c r="BH924" i="1"/>
  <c r="BK924" i="1"/>
  <c r="BN924" i="1"/>
  <c r="BQ924" i="1"/>
  <c r="BT924" i="1"/>
  <c r="BW924" i="1"/>
  <c r="BZ924" i="1"/>
  <c r="CC924" i="1"/>
  <c r="CF924" i="1"/>
  <c r="CI924" i="1"/>
  <c r="CL924" i="1"/>
  <c r="CO924" i="1"/>
  <c r="CR924" i="1"/>
  <c r="CU924" i="1"/>
  <c r="CX924" i="1"/>
  <c r="DA924" i="1"/>
  <c r="DD924" i="1"/>
  <c r="DJ924" i="1"/>
  <c r="DM924" i="1"/>
  <c r="DP924" i="1"/>
  <c r="DS924" i="1"/>
  <c r="DV924" i="1"/>
  <c r="DY924" i="1"/>
  <c r="EB924" i="1"/>
  <c r="EH924" i="1"/>
  <c r="EK924" i="1"/>
  <c r="I925" i="1"/>
  <c r="L925" i="1"/>
  <c r="O925" i="1"/>
  <c r="R925" i="1"/>
  <c r="U925" i="1"/>
  <c r="X925" i="1"/>
  <c r="AA925" i="1"/>
  <c r="AD925" i="1"/>
  <c r="AG925" i="1"/>
  <c r="AJ925" i="1"/>
  <c r="AM925" i="1"/>
  <c r="AP925" i="1"/>
  <c r="AS925" i="1"/>
  <c r="AV925" i="1"/>
  <c r="AY925" i="1"/>
  <c r="BB925" i="1"/>
  <c r="BE925" i="1"/>
  <c r="BH925" i="1"/>
  <c r="BK925" i="1"/>
  <c r="BN925" i="1"/>
  <c r="BQ925" i="1"/>
  <c r="BT925" i="1"/>
  <c r="BW925" i="1"/>
  <c r="BZ925" i="1"/>
  <c r="CC925" i="1"/>
  <c r="CF925" i="1"/>
  <c r="CI925" i="1"/>
  <c r="CL925" i="1"/>
  <c r="CO925" i="1"/>
  <c r="CR925" i="1"/>
  <c r="CU925" i="1"/>
  <c r="CX925" i="1"/>
  <c r="DA925" i="1"/>
  <c r="DD925" i="1"/>
  <c r="DJ925" i="1"/>
  <c r="DM925" i="1"/>
  <c r="DP925" i="1"/>
  <c r="DS925" i="1"/>
  <c r="DV925" i="1"/>
  <c r="DY925" i="1"/>
  <c r="EB925" i="1"/>
  <c r="EH925" i="1"/>
  <c r="EK925" i="1"/>
  <c r="I1302" i="1"/>
  <c r="L1302" i="1"/>
  <c r="O1302" i="1"/>
  <c r="R1302" i="1"/>
  <c r="U1302" i="1"/>
  <c r="X1302" i="1"/>
  <c r="AA1302" i="1"/>
  <c r="AD1302" i="1"/>
  <c r="AG1302" i="1"/>
  <c r="AJ1302" i="1"/>
  <c r="AM1302" i="1"/>
  <c r="AP1302" i="1"/>
  <c r="AS1302" i="1"/>
  <c r="AV1302" i="1"/>
  <c r="AY1302" i="1"/>
  <c r="BB1302" i="1"/>
  <c r="BE1302" i="1"/>
  <c r="BH1302" i="1"/>
  <c r="BK1302" i="1"/>
  <c r="BN1302" i="1"/>
  <c r="BQ1302" i="1"/>
  <c r="BT1302" i="1"/>
  <c r="BW1302" i="1"/>
  <c r="BZ1302" i="1"/>
  <c r="CC1302" i="1"/>
  <c r="CF1302" i="1"/>
  <c r="CI1302" i="1"/>
  <c r="CL1302" i="1"/>
  <c r="CO1302" i="1"/>
  <c r="CR1302" i="1"/>
  <c r="CU1302" i="1"/>
  <c r="CX1302" i="1"/>
  <c r="DA1302" i="1"/>
  <c r="DD1302" i="1"/>
  <c r="DJ1302" i="1"/>
  <c r="DM1302" i="1"/>
  <c r="DP1302" i="1"/>
  <c r="DS1302" i="1"/>
  <c r="DV1302" i="1"/>
  <c r="DY1302" i="1"/>
  <c r="EB1302" i="1"/>
  <c r="EH1302" i="1"/>
  <c r="EK1302" i="1"/>
  <c r="I1214" i="1"/>
  <c r="L1214" i="1"/>
  <c r="O1214" i="1"/>
  <c r="R1214" i="1"/>
  <c r="U1214" i="1"/>
  <c r="X1214" i="1"/>
  <c r="AA1214" i="1"/>
  <c r="AD1214" i="1"/>
  <c r="AG1214" i="1"/>
  <c r="AJ1214" i="1"/>
  <c r="AM1214" i="1"/>
  <c r="AP1214" i="1"/>
  <c r="AS1214" i="1"/>
  <c r="AV1214" i="1"/>
  <c r="AY1214" i="1"/>
  <c r="BB1214" i="1"/>
  <c r="BE1214" i="1"/>
  <c r="BH1214" i="1"/>
  <c r="BK1214" i="1"/>
  <c r="BN1214" i="1"/>
  <c r="BQ1214" i="1"/>
  <c r="BT1214" i="1"/>
  <c r="BW1214" i="1"/>
  <c r="BZ1214" i="1"/>
  <c r="CC1214" i="1"/>
  <c r="CF1214" i="1"/>
  <c r="CI1214" i="1"/>
  <c r="CL1214" i="1"/>
  <c r="CO1214" i="1"/>
  <c r="CR1214" i="1"/>
  <c r="CU1214" i="1"/>
  <c r="CX1214" i="1"/>
  <c r="DA1214" i="1"/>
  <c r="DD1214" i="1"/>
  <c r="DJ1214" i="1"/>
  <c r="DM1214" i="1"/>
  <c r="DP1214" i="1"/>
  <c r="DS1214" i="1"/>
  <c r="DV1214" i="1"/>
  <c r="DY1214" i="1"/>
  <c r="EB1214" i="1"/>
  <c r="EH1214" i="1"/>
  <c r="EK1214" i="1"/>
  <c r="I1303" i="1"/>
  <c r="L1303" i="1"/>
  <c r="O1303" i="1"/>
  <c r="R1303" i="1"/>
  <c r="U1303" i="1"/>
  <c r="X1303" i="1"/>
  <c r="AA1303" i="1"/>
  <c r="AD1303" i="1"/>
  <c r="AG1303" i="1"/>
  <c r="AJ1303" i="1"/>
  <c r="AM1303" i="1"/>
  <c r="AP1303" i="1"/>
  <c r="AS1303" i="1"/>
  <c r="AV1303" i="1"/>
  <c r="AY1303" i="1"/>
  <c r="BB1303" i="1"/>
  <c r="BE1303" i="1"/>
  <c r="BH1303" i="1"/>
  <c r="BK1303" i="1"/>
  <c r="BN1303" i="1"/>
  <c r="BQ1303" i="1"/>
  <c r="BT1303" i="1"/>
  <c r="BW1303" i="1"/>
  <c r="BZ1303" i="1"/>
  <c r="CC1303" i="1"/>
  <c r="CF1303" i="1"/>
  <c r="CI1303" i="1"/>
  <c r="CL1303" i="1"/>
  <c r="CO1303" i="1"/>
  <c r="CR1303" i="1"/>
  <c r="CU1303" i="1"/>
  <c r="CX1303" i="1"/>
  <c r="DA1303" i="1"/>
  <c r="DD1303" i="1"/>
  <c r="DJ1303" i="1"/>
  <c r="DM1303" i="1"/>
  <c r="DP1303" i="1"/>
  <c r="DS1303" i="1"/>
  <c r="DV1303" i="1"/>
  <c r="DY1303" i="1"/>
  <c r="EB1303" i="1"/>
  <c r="EH1303" i="1"/>
  <c r="EK1303" i="1"/>
  <c r="I1304" i="1"/>
  <c r="L1304" i="1"/>
  <c r="O1304" i="1"/>
  <c r="R1304" i="1"/>
  <c r="U1304" i="1"/>
  <c r="X1304" i="1"/>
  <c r="AA1304" i="1"/>
  <c r="AD1304" i="1"/>
  <c r="AG1304" i="1"/>
  <c r="AJ1304" i="1"/>
  <c r="AM1304" i="1"/>
  <c r="AP1304" i="1"/>
  <c r="AS1304" i="1"/>
  <c r="AV1304" i="1"/>
  <c r="AY1304" i="1"/>
  <c r="BB1304" i="1"/>
  <c r="BE1304" i="1"/>
  <c r="BH1304" i="1"/>
  <c r="BK1304" i="1"/>
  <c r="BN1304" i="1"/>
  <c r="BQ1304" i="1"/>
  <c r="BT1304" i="1"/>
  <c r="BW1304" i="1"/>
  <c r="BZ1304" i="1"/>
  <c r="CC1304" i="1"/>
  <c r="CF1304" i="1"/>
  <c r="CI1304" i="1"/>
  <c r="CL1304" i="1"/>
  <c r="CO1304" i="1"/>
  <c r="CR1304" i="1"/>
  <c r="CU1304" i="1"/>
  <c r="CX1304" i="1"/>
  <c r="DA1304" i="1"/>
  <c r="DD1304" i="1"/>
  <c r="DJ1304" i="1"/>
  <c r="DM1304" i="1"/>
  <c r="DP1304" i="1"/>
  <c r="DS1304" i="1"/>
  <c r="DV1304" i="1"/>
  <c r="DY1304" i="1"/>
  <c r="EB1304" i="1"/>
  <c r="EH1304" i="1"/>
  <c r="EK1304" i="1"/>
  <c r="I926" i="1"/>
  <c r="L926" i="1"/>
  <c r="O926" i="1"/>
  <c r="R926" i="1"/>
  <c r="U926" i="1"/>
  <c r="X926" i="1"/>
  <c r="AA926" i="1"/>
  <c r="AD926" i="1"/>
  <c r="AG926" i="1"/>
  <c r="AJ926" i="1"/>
  <c r="AM926" i="1"/>
  <c r="AP926" i="1"/>
  <c r="AS926" i="1"/>
  <c r="AV926" i="1"/>
  <c r="AY926" i="1"/>
  <c r="BB926" i="1"/>
  <c r="BE926" i="1"/>
  <c r="BH926" i="1"/>
  <c r="BK926" i="1"/>
  <c r="BN926" i="1"/>
  <c r="BQ926" i="1"/>
  <c r="BT926" i="1"/>
  <c r="BW926" i="1"/>
  <c r="BZ926" i="1"/>
  <c r="CC926" i="1"/>
  <c r="CF926" i="1"/>
  <c r="CI926" i="1"/>
  <c r="CL926" i="1"/>
  <c r="CO926" i="1"/>
  <c r="CR926" i="1"/>
  <c r="CU926" i="1"/>
  <c r="CX926" i="1"/>
  <c r="DA926" i="1"/>
  <c r="DD926" i="1"/>
  <c r="DJ926" i="1"/>
  <c r="DM926" i="1"/>
  <c r="DP926" i="1"/>
  <c r="DS926" i="1"/>
  <c r="DV926" i="1"/>
  <c r="DY926" i="1"/>
  <c r="EB926" i="1"/>
  <c r="EH926" i="1"/>
  <c r="EK926" i="1"/>
  <c r="I750" i="1"/>
  <c r="O750" i="1"/>
  <c r="R750" i="1"/>
  <c r="U750" i="1"/>
  <c r="X750" i="1"/>
  <c r="AA750" i="1"/>
  <c r="AD750" i="1"/>
  <c r="AG750" i="1"/>
  <c r="AJ750" i="1"/>
  <c r="AM750" i="1"/>
  <c r="AP750" i="1"/>
  <c r="AS750" i="1"/>
  <c r="AV750" i="1"/>
  <c r="AY750" i="1"/>
  <c r="BB750" i="1"/>
  <c r="BE750" i="1"/>
  <c r="BH750" i="1"/>
  <c r="BK750" i="1"/>
  <c r="BN750" i="1"/>
  <c r="BQ750" i="1"/>
  <c r="BT750" i="1"/>
  <c r="BW750" i="1"/>
  <c r="BZ750" i="1"/>
  <c r="CC750" i="1"/>
  <c r="CF750" i="1"/>
  <c r="CI750" i="1"/>
  <c r="CL750" i="1"/>
  <c r="CO750" i="1"/>
  <c r="CR750" i="1"/>
  <c r="CU750" i="1"/>
  <c r="CX750" i="1"/>
  <c r="DA750" i="1"/>
  <c r="DD750" i="1"/>
  <c r="DJ750" i="1"/>
  <c r="DM750" i="1"/>
  <c r="DP750" i="1"/>
  <c r="DS750" i="1"/>
  <c r="DV750" i="1"/>
  <c r="DY750" i="1"/>
  <c r="EB750" i="1"/>
  <c r="EH750" i="1"/>
  <c r="EK750" i="1"/>
  <c r="I833" i="1"/>
  <c r="L833" i="1"/>
  <c r="O833" i="1"/>
  <c r="R833" i="1"/>
  <c r="U833" i="1"/>
  <c r="X833" i="1"/>
  <c r="AA833" i="1"/>
  <c r="AD833" i="1"/>
  <c r="AG833" i="1"/>
  <c r="AJ833" i="1"/>
  <c r="AM833" i="1"/>
  <c r="AP833" i="1"/>
  <c r="AS833" i="1"/>
  <c r="AV833" i="1"/>
  <c r="AY833" i="1"/>
  <c r="BB833" i="1"/>
  <c r="BE833" i="1"/>
  <c r="BH833" i="1"/>
  <c r="BK833" i="1"/>
  <c r="BN833" i="1"/>
  <c r="BQ833" i="1"/>
  <c r="BT833" i="1"/>
  <c r="BW833" i="1"/>
  <c r="BZ833" i="1"/>
  <c r="CC833" i="1"/>
  <c r="CF833" i="1"/>
  <c r="CI833" i="1"/>
  <c r="CL833" i="1"/>
  <c r="CO833" i="1"/>
  <c r="CR833" i="1"/>
  <c r="CU833" i="1"/>
  <c r="CX833" i="1"/>
  <c r="DA833" i="1"/>
  <c r="DD833" i="1"/>
  <c r="DJ833" i="1"/>
  <c r="DM833" i="1"/>
  <c r="DP833" i="1"/>
  <c r="DS833" i="1"/>
  <c r="DV833" i="1"/>
  <c r="DY833" i="1"/>
  <c r="EB833" i="1"/>
  <c r="EH833" i="1"/>
  <c r="EK833" i="1"/>
  <c r="I834" i="1"/>
  <c r="L834" i="1"/>
  <c r="O834" i="1"/>
  <c r="R834" i="1"/>
  <c r="U834" i="1"/>
  <c r="X834" i="1"/>
  <c r="AA834" i="1"/>
  <c r="AD834" i="1"/>
  <c r="AG834" i="1"/>
  <c r="AJ834" i="1"/>
  <c r="AM834" i="1"/>
  <c r="AP834" i="1"/>
  <c r="AS834" i="1"/>
  <c r="AV834" i="1"/>
  <c r="AY834" i="1"/>
  <c r="BB834" i="1"/>
  <c r="BE834" i="1"/>
  <c r="BH834" i="1"/>
  <c r="BK834" i="1"/>
  <c r="BN834" i="1"/>
  <c r="BQ834" i="1"/>
  <c r="BT834" i="1"/>
  <c r="BW834" i="1"/>
  <c r="BZ834" i="1"/>
  <c r="CC834" i="1"/>
  <c r="CF834" i="1"/>
  <c r="CI834" i="1"/>
  <c r="CL834" i="1"/>
  <c r="CO834" i="1"/>
  <c r="CR834" i="1"/>
  <c r="CU834" i="1"/>
  <c r="CX834" i="1"/>
  <c r="DA834" i="1"/>
  <c r="DD834" i="1"/>
  <c r="DJ834" i="1"/>
  <c r="DM834" i="1"/>
  <c r="DP834" i="1"/>
  <c r="DS834" i="1"/>
  <c r="DV834" i="1"/>
  <c r="DY834" i="1"/>
  <c r="EB834" i="1"/>
  <c r="EH834" i="1"/>
  <c r="EK834" i="1"/>
  <c r="I835" i="1"/>
  <c r="L835" i="1"/>
  <c r="O835" i="1"/>
  <c r="R835" i="1"/>
  <c r="U835" i="1"/>
  <c r="X835" i="1"/>
  <c r="AA835" i="1"/>
  <c r="AD835" i="1"/>
  <c r="AG835" i="1"/>
  <c r="AJ835" i="1"/>
  <c r="AM835" i="1"/>
  <c r="AP835" i="1"/>
  <c r="AS835" i="1"/>
  <c r="AV835" i="1"/>
  <c r="AY835" i="1"/>
  <c r="BB835" i="1"/>
  <c r="BE835" i="1"/>
  <c r="BH835" i="1"/>
  <c r="BK835" i="1"/>
  <c r="BN835" i="1"/>
  <c r="BQ835" i="1"/>
  <c r="BT835" i="1"/>
  <c r="BW835" i="1"/>
  <c r="BZ835" i="1"/>
  <c r="CC835" i="1"/>
  <c r="CF835" i="1"/>
  <c r="CI835" i="1"/>
  <c r="CL835" i="1"/>
  <c r="CO835" i="1"/>
  <c r="CR835" i="1"/>
  <c r="CU835" i="1"/>
  <c r="CX835" i="1"/>
  <c r="DA835" i="1"/>
  <c r="DD835" i="1"/>
  <c r="DJ835" i="1"/>
  <c r="DM835" i="1"/>
  <c r="DP835" i="1"/>
  <c r="DS835" i="1"/>
  <c r="DV835" i="1"/>
  <c r="DY835" i="1"/>
  <c r="EB835" i="1"/>
  <c r="EH835" i="1"/>
  <c r="EK835" i="1"/>
  <c r="I836" i="1"/>
  <c r="L836" i="1"/>
  <c r="O836" i="1"/>
  <c r="R836" i="1"/>
  <c r="U836" i="1"/>
  <c r="X836" i="1"/>
  <c r="AA836" i="1"/>
  <c r="AD836" i="1"/>
  <c r="AG836" i="1"/>
  <c r="AJ836" i="1"/>
  <c r="AM836" i="1"/>
  <c r="AP836" i="1"/>
  <c r="AS836" i="1"/>
  <c r="AV836" i="1"/>
  <c r="AY836" i="1"/>
  <c r="BB836" i="1"/>
  <c r="BE836" i="1"/>
  <c r="BH836" i="1"/>
  <c r="BK836" i="1"/>
  <c r="BN836" i="1"/>
  <c r="BQ836" i="1"/>
  <c r="BT836" i="1"/>
  <c r="BW836" i="1"/>
  <c r="BZ836" i="1"/>
  <c r="CC836" i="1"/>
  <c r="CF836" i="1"/>
  <c r="CI836" i="1"/>
  <c r="CL836" i="1"/>
  <c r="CO836" i="1"/>
  <c r="CR836" i="1"/>
  <c r="CU836" i="1"/>
  <c r="CX836" i="1"/>
  <c r="DA836" i="1"/>
  <c r="DD836" i="1"/>
  <c r="DJ836" i="1"/>
  <c r="DM836" i="1"/>
  <c r="DP836" i="1"/>
  <c r="DS836" i="1"/>
  <c r="DV836" i="1"/>
  <c r="DY836" i="1"/>
  <c r="EB836" i="1"/>
  <c r="EH836" i="1"/>
  <c r="EK836" i="1"/>
  <c r="I601" i="1"/>
  <c r="L601" i="1"/>
  <c r="O601" i="1"/>
  <c r="R601" i="1"/>
  <c r="U601" i="1"/>
  <c r="X601" i="1"/>
  <c r="AA601" i="1"/>
  <c r="AD601" i="1"/>
  <c r="AG601" i="1"/>
  <c r="AJ601" i="1"/>
  <c r="AM601" i="1"/>
  <c r="AP601" i="1"/>
  <c r="AS601" i="1"/>
  <c r="AV601" i="1"/>
  <c r="AY601" i="1"/>
  <c r="BB601" i="1"/>
  <c r="BE601" i="1"/>
  <c r="BH601" i="1"/>
  <c r="BK601" i="1"/>
  <c r="BN601" i="1"/>
  <c r="BQ601" i="1"/>
  <c r="BT601" i="1"/>
  <c r="BW601" i="1"/>
  <c r="BZ601" i="1"/>
  <c r="CC601" i="1"/>
  <c r="CF601" i="1"/>
  <c r="CI601" i="1"/>
  <c r="CL601" i="1"/>
  <c r="CO601" i="1"/>
  <c r="CR601" i="1"/>
  <c r="CU601" i="1"/>
  <c r="CX601" i="1"/>
  <c r="DA601" i="1"/>
  <c r="DD601" i="1"/>
  <c r="DG601" i="1"/>
  <c r="DJ601" i="1"/>
  <c r="DM601" i="1"/>
  <c r="DP601" i="1"/>
  <c r="DS601" i="1"/>
  <c r="DV601" i="1"/>
  <c r="DY601" i="1"/>
  <c r="EB601" i="1"/>
  <c r="EH601" i="1"/>
  <c r="EK601" i="1"/>
  <c r="I602" i="1"/>
  <c r="L602" i="1"/>
  <c r="O602" i="1"/>
  <c r="R602" i="1"/>
  <c r="U602" i="1"/>
  <c r="X602" i="1"/>
  <c r="AA602" i="1"/>
  <c r="AD602" i="1"/>
  <c r="AG602" i="1"/>
  <c r="AJ602" i="1"/>
  <c r="AM602" i="1"/>
  <c r="AP602" i="1"/>
  <c r="AS602" i="1"/>
  <c r="AV602" i="1"/>
  <c r="AY602" i="1"/>
  <c r="BB602" i="1"/>
  <c r="BE602" i="1"/>
  <c r="BH602" i="1"/>
  <c r="BK602" i="1"/>
  <c r="BN602" i="1"/>
  <c r="BQ602" i="1"/>
  <c r="BT602" i="1"/>
  <c r="BW602" i="1"/>
  <c r="BZ602" i="1"/>
  <c r="CC602" i="1"/>
  <c r="CF602" i="1"/>
  <c r="CI602" i="1"/>
  <c r="CL602" i="1"/>
  <c r="CO602" i="1"/>
  <c r="CR602" i="1"/>
  <c r="CU602" i="1"/>
  <c r="CX602" i="1"/>
  <c r="DA602" i="1"/>
  <c r="DD602" i="1"/>
  <c r="DG602" i="1"/>
  <c r="DJ602" i="1"/>
  <c r="DM602" i="1"/>
  <c r="DP602" i="1"/>
  <c r="DS602" i="1"/>
  <c r="DV602" i="1"/>
  <c r="DY602" i="1"/>
  <c r="EB602" i="1"/>
  <c r="EH602" i="1"/>
  <c r="EK602" i="1"/>
  <c r="I694" i="1"/>
  <c r="L694" i="1"/>
  <c r="O694" i="1"/>
  <c r="R694" i="1"/>
  <c r="U694" i="1"/>
  <c r="X694" i="1"/>
  <c r="AA694" i="1"/>
  <c r="AD694" i="1"/>
  <c r="AG694" i="1"/>
  <c r="AJ694" i="1"/>
  <c r="AM694" i="1"/>
  <c r="AP694" i="1"/>
  <c r="AS694" i="1"/>
  <c r="AV694" i="1"/>
  <c r="AY694" i="1"/>
  <c r="BB694" i="1"/>
  <c r="BE694" i="1"/>
  <c r="BH694" i="1"/>
  <c r="BK694" i="1"/>
  <c r="BN694" i="1"/>
  <c r="BQ694" i="1"/>
  <c r="BT694" i="1"/>
  <c r="BW694" i="1"/>
  <c r="BZ694" i="1"/>
  <c r="CC694" i="1"/>
  <c r="CF694" i="1"/>
  <c r="CI694" i="1"/>
  <c r="CL694" i="1"/>
  <c r="CO694" i="1"/>
  <c r="CR694" i="1"/>
  <c r="CU694" i="1"/>
  <c r="CX694" i="1"/>
  <c r="DA694" i="1"/>
  <c r="DD694" i="1"/>
  <c r="DG694" i="1"/>
  <c r="DJ694" i="1"/>
  <c r="DM694" i="1"/>
  <c r="DP694" i="1"/>
  <c r="DS694" i="1"/>
  <c r="DV694" i="1"/>
  <c r="DY694" i="1"/>
  <c r="EB694" i="1"/>
  <c r="EH694" i="1"/>
  <c r="EK694" i="1"/>
  <c r="I603" i="1"/>
  <c r="L603" i="1"/>
  <c r="O603" i="1"/>
  <c r="R603" i="1"/>
  <c r="U603" i="1"/>
  <c r="X603" i="1"/>
  <c r="AA603" i="1"/>
  <c r="AD603" i="1"/>
  <c r="AG603" i="1"/>
  <c r="AJ603" i="1"/>
  <c r="AM603" i="1"/>
  <c r="AP603" i="1"/>
  <c r="AS603" i="1"/>
  <c r="AV603" i="1"/>
  <c r="AY603" i="1"/>
  <c r="BB603" i="1"/>
  <c r="BE603" i="1"/>
  <c r="BH603" i="1"/>
  <c r="BK603" i="1"/>
  <c r="BN603" i="1"/>
  <c r="BQ603" i="1"/>
  <c r="BT603" i="1"/>
  <c r="BW603" i="1"/>
  <c r="BZ603" i="1"/>
  <c r="CC603" i="1"/>
  <c r="CF603" i="1"/>
  <c r="CI603" i="1"/>
  <c r="CL603" i="1"/>
  <c r="CO603" i="1"/>
  <c r="CR603" i="1"/>
  <c r="CU603" i="1"/>
  <c r="CX603" i="1"/>
  <c r="DA603" i="1"/>
  <c r="DD603" i="1"/>
  <c r="DG603" i="1"/>
  <c r="DJ603" i="1"/>
  <c r="DM603" i="1"/>
  <c r="DP603" i="1"/>
  <c r="DS603" i="1"/>
  <c r="DV603" i="1"/>
  <c r="DY603" i="1"/>
  <c r="EB603" i="1"/>
  <c r="EH603" i="1"/>
  <c r="EK603" i="1"/>
  <c r="I604" i="1"/>
  <c r="L604" i="1"/>
  <c r="O604" i="1"/>
  <c r="R604" i="1"/>
  <c r="U604" i="1"/>
  <c r="X604" i="1"/>
  <c r="AA604" i="1"/>
  <c r="AD604" i="1"/>
  <c r="AG604" i="1"/>
  <c r="AJ604" i="1"/>
  <c r="AM604" i="1"/>
  <c r="AP604" i="1"/>
  <c r="AS604" i="1"/>
  <c r="AV604" i="1"/>
  <c r="AY604" i="1"/>
  <c r="BB604" i="1"/>
  <c r="BE604" i="1"/>
  <c r="BH604" i="1"/>
  <c r="BK604" i="1"/>
  <c r="BN604" i="1"/>
  <c r="BQ604" i="1"/>
  <c r="BT604" i="1"/>
  <c r="BW604" i="1"/>
  <c r="BZ604" i="1"/>
  <c r="CC604" i="1"/>
  <c r="CF604" i="1"/>
  <c r="CI604" i="1"/>
  <c r="CL604" i="1"/>
  <c r="CO604" i="1"/>
  <c r="CR604" i="1"/>
  <c r="CU604" i="1"/>
  <c r="CX604" i="1"/>
  <c r="DA604" i="1"/>
  <c r="DD604" i="1"/>
  <c r="DG604" i="1"/>
  <c r="DJ604" i="1"/>
  <c r="DM604" i="1"/>
  <c r="DP604" i="1"/>
  <c r="DS604" i="1"/>
  <c r="DV604" i="1"/>
  <c r="DY604" i="1"/>
  <c r="EB604" i="1"/>
  <c r="EH604" i="1"/>
  <c r="EK604" i="1"/>
  <c r="I605" i="1"/>
  <c r="L605" i="1"/>
  <c r="O605" i="1"/>
  <c r="R605" i="1"/>
  <c r="U605" i="1"/>
  <c r="X605" i="1"/>
  <c r="AA605" i="1"/>
  <c r="AD605" i="1"/>
  <c r="AG605" i="1"/>
  <c r="AJ605" i="1"/>
  <c r="AM605" i="1"/>
  <c r="AP605" i="1"/>
  <c r="AS605" i="1"/>
  <c r="AV605" i="1"/>
  <c r="AY605" i="1"/>
  <c r="BB605" i="1"/>
  <c r="BE605" i="1"/>
  <c r="BH605" i="1"/>
  <c r="BK605" i="1"/>
  <c r="BN605" i="1"/>
  <c r="BQ605" i="1"/>
  <c r="BT605" i="1"/>
  <c r="BW605" i="1"/>
  <c r="BZ605" i="1"/>
  <c r="CC605" i="1"/>
  <c r="CF605" i="1"/>
  <c r="CI605" i="1"/>
  <c r="CL605" i="1"/>
  <c r="CO605" i="1"/>
  <c r="CR605" i="1"/>
  <c r="CU605" i="1"/>
  <c r="CX605" i="1"/>
  <c r="DA605" i="1"/>
  <c r="DD605" i="1"/>
  <c r="DG605" i="1"/>
  <c r="DJ605" i="1"/>
  <c r="DM605" i="1"/>
  <c r="DP605" i="1"/>
  <c r="DS605" i="1"/>
  <c r="DV605" i="1"/>
  <c r="DY605" i="1"/>
  <c r="EB605" i="1"/>
  <c r="EH605" i="1"/>
  <c r="EK605" i="1"/>
  <c r="I606" i="1"/>
  <c r="L606" i="1"/>
  <c r="O606" i="1"/>
  <c r="R606" i="1"/>
  <c r="U606" i="1"/>
  <c r="X606" i="1"/>
  <c r="AA606" i="1"/>
  <c r="AD606" i="1"/>
  <c r="AG606" i="1"/>
  <c r="AJ606" i="1"/>
  <c r="AM606" i="1"/>
  <c r="AP606" i="1"/>
  <c r="AS606" i="1"/>
  <c r="AV606" i="1"/>
  <c r="AY606" i="1"/>
  <c r="BB606" i="1"/>
  <c r="BE606" i="1"/>
  <c r="BH606" i="1"/>
  <c r="BK606" i="1"/>
  <c r="BN606" i="1"/>
  <c r="BQ606" i="1"/>
  <c r="BT606" i="1"/>
  <c r="BW606" i="1"/>
  <c r="BZ606" i="1"/>
  <c r="CC606" i="1"/>
  <c r="CF606" i="1"/>
  <c r="CI606" i="1"/>
  <c r="CL606" i="1"/>
  <c r="CO606" i="1"/>
  <c r="CR606" i="1"/>
  <c r="CU606" i="1"/>
  <c r="CX606" i="1"/>
  <c r="DA606" i="1"/>
  <c r="DD606" i="1"/>
  <c r="DG606" i="1"/>
  <c r="DJ606" i="1"/>
  <c r="DM606" i="1"/>
  <c r="DP606" i="1"/>
  <c r="DS606" i="1"/>
  <c r="DV606" i="1"/>
  <c r="DY606" i="1"/>
  <c r="EB606" i="1"/>
  <c r="EH606" i="1"/>
  <c r="EK606" i="1"/>
  <c r="I807" i="1"/>
  <c r="L807" i="1"/>
  <c r="O807" i="1"/>
  <c r="R807" i="1"/>
  <c r="U807" i="1"/>
  <c r="X807" i="1"/>
  <c r="AA807" i="1"/>
  <c r="AD807" i="1"/>
  <c r="AG807" i="1"/>
  <c r="AJ807" i="1"/>
  <c r="AM807" i="1"/>
  <c r="AP807" i="1"/>
  <c r="AS807" i="1"/>
  <c r="AV807" i="1"/>
  <c r="AY807" i="1"/>
  <c r="BB807" i="1"/>
  <c r="BE807" i="1"/>
  <c r="BH807" i="1"/>
  <c r="BK807" i="1"/>
  <c r="BN807" i="1"/>
  <c r="BQ807" i="1"/>
  <c r="BT807" i="1"/>
  <c r="BW807" i="1"/>
  <c r="BZ807" i="1"/>
  <c r="CC807" i="1"/>
  <c r="CF807" i="1"/>
  <c r="CI807" i="1"/>
  <c r="CL807" i="1"/>
  <c r="CO807" i="1"/>
  <c r="CR807" i="1"/>
  <c r="CU807" i="1"/>
  <c r="CX807" i="1"/>
  <c r="DA807" i="1"/>
  <c r="DD807" i="1"/>
  <c r="DJ807" i="1"/>
  <c r="DM807" i="1"/>
  <c r="DP807" i="1"/>
  <c r="DS807" i="1"/>
  <c r="DV807" i="1"/>
  <c r="DY807" i="1"/>
  <c r="EB807" i="1"/>
  <c r="EH807" i="1"/>
  <c r="EK807" i="1"/>
  <c r="I696" i="1"/>
  <c r="L696" i="1"/>
  <c r="O696" i="1"/>
  <c r="R696" i="1"/>
  <c r="U696" i="1"/>
  <c r="X696" i="1"/>
  <c r="AA696" i="1"/>
  <c r="AD696" i="1"/>
  <c r="AG696" i="1"/>
  <c r="AJ696" i="1"/>
  <c r="AM696" i="1"/>
  <c r="AP696" i="1"/>
  <c r="AS696" i="1"/>
  <c r="AV696" i="1"/>
  <c r="AY696" i="1"/>
  <c r="BB696" i="1"/>
  <c r="BE696" i="1"/>
  <c r="BH696" i="1"/>
  <c r="BK696" i="1"/>
  <c r="BN696" i="1"/>
  <c r="BQ696" i="1"/>
  <c r="BT696" i="1"/>
  <c r="BW696" i="1"/>
  <c r="BZ696" i="1"/>
  <c r="CC696" i="1"/>
  <c r="CF696" i="1"/>
  <c r="CI696" i="1"/>
  <c r="CL696" i="1"/>
  <c r="CO696" i="1"/>
  <c r="CR696" i="1"/>
  <c r="CU696" i="1"/>
  <c r="CX696" i="1"/>
  <c r="DA696" i="1"/>
  <c r="DD696" i="1"/>
  <c r="DG696" i="1"/>
  <c r="DJ696" i="1"/>
  <c r="DM696" i="1"/>
  <c r="DP696" i="1"/>
  <c r="DS696" i="1"/>
  <c r="DV696" i="1"/>
  <c r="DY696" i="1"/>
  <c r="EB696" i="1"/>
  <c r="EH696" i="1"/>
  <c r="EK696" i="1"/>
  <c r="I653" i="1"/>
  <c r="L653" i="1"/>
  <c r="O653" i="1"/>
  <c r="R653" i="1"/>
  <c r="U653" i="1"/>
  <c r="X653" i="1"/>
  <c r="AA653" i="1"/>
  <c r="AD653" i="1"/>
  <c r="AG653" i="1"/>
  <c r="AJ653" i="1"/>
  <c r="AM653" i="1"/>
  <c r="AP653" i="1"/>
  <c r="AS653" i="1"/>
  <c r="AV653" i="1"/>
  <c r="AY653" i="1"/>
  <c r="BB653" i="1"/>
  <c r="BE653" i="1"/>
  <c r="BH653" i="1"/>
  <c r="BK653" i="1"/>
  <c r="BN653" i="1"/>
  <c r="BQ653" i="1"/>
  <c r="BT653" i="1"/>
  <c r="BW653" i="1"/>
  <c r="BZ653" i="1"/>
  <c r="CC653" i="1"/>
  <c r="CF653" i="1"/>
  <c r="CI653" i="1"/>
  <c r="CL653" i="1"/>
  <c r="CO653" i="1"/>
  <c r="CR653" i="1"/>
  <c r="CU653" i="1"/>
  <c r="CX653" i="1"/>
  <c r="DA653" i="1"/>
  <c r="DD653" i="1"/>
  <c r="DG653" i="1"/>
  <c r="DJ653" i="1"/>
  <c r="DM653" i="1"/>
  <c r="DP653" i="1"/>
  <c r="DS653" i="1"/>
  <c r="DV653" i="1"/>
  <c r="DY653" i="1"/>
  <c r="EB653" i="1"/>
  <c r="EH653" i="1"/>
  <c r="EK653" i="1"/>
  <c r="I669" i="1"/>
  <c r="L669" i="1"/>
  <c r="O669" i="1"/>
  <c r="R669" i="1"/>
  <c r="U669" i="1"/>
  <c r="X669" i="1"/>
  <c r="AA669" i="1"/>
  <c r="AD669" i="1"/>
  <c r="AG669" i="1"/>
  <c r="AJ669" i="1"/>
  <c r="AM669" i="1"/>
  <c r="AP669" i="1"/>
  <c r="AS669" i="1"/>
  <c r="AV669" i="1"/>
  <c r="AY669" i="1"/>
  <c r="BB669" i="1"/>
  <c r="BE669" i="1"/>
  <c r="BH669" i="1"/>
  <c r="BK669" i="1"/>
  <c r="BN669" i="1"/>
  <c r="BQ669" i="1"/>
  <c r="BT669" i="1"/>
  <c r="BW669" i="1"/>
  <c r="BZ669" i="1"/>
  <c r="CC669" i="1"/>
  <c r="CF669" i="1"/>
  <c r="CI669" i="1"/>
  <c r="CL669" i="1"/>
  <c r="CO669" i="1"/>
  <c r="CR669" i="1"/>
  <c r="CU669" i="1"/>
  <c r="CX669" i="1"/>
  <c r="DA669" i="1"/>
  <c r="DD669" i="1"/>
  <c r="DG669" i="1"/>
  <c r="DJ669" i="1"/>
  <c r="DM669" i="1"/>
  <c r="DP669" i="1"/>
  <c r="DS669" i="1"/>
  <c r="DV669" i="1"/>
  <c r="DY669" i="1"/>
  <c r="EB669" i="1"/>
  <c r="EH669" i="1"/>
  <c r="EK669" i="1"/>
  <c r="I607" i="1"/>
  <c r="L607" i="1"/>
  <c r="O607" i="1"/>
  <c r="R607" i="1"/>
  <c r="U607" i="1"/>
  <c r="X607" i="1"/>
  <c r="AA607" i="1"/>
  <c r="AD607" i="1"/>
  <c r="AG607" i="1"/>
  <c r="AJ607" i="1"/>
  <c r="AM607" i="1"/>
  <c r="AP607" i="1"/>
  <c r="AS607" i="1"/>
  <c r="AV607" i="1"/>
  <c r="AY607" i="1"/>
  <c r="BB607" i="1"/>
  <c r="BE607" i="1"/>
  <c r="BH607" i="1"/>
  <c r="BK607" i="1"/>
  <c r="BN607" i="1"/>
  <c r="BQ607" i="1"/>
  <c r="BT607" i="1"/>
  <c r="BW607" i="1"/>
  <c r="BZ607" i="1"/>
  <c r="CC607" i="1"/>
  <c r="CF607" i="1"/>
  <c r="CI607" i="1"/>
  <c r="CL607" i="1"/>
  <c r="CO607" i="1"/>
  <c r="CR607" i="1"/>
  <c r="CU607" i="1"/>
  <c r="CX607" i="1"/>
  <c r="DA607" i="1"/>
  <c r="DD607" i="1"/>
  <c r="DG607" i="1"/>
  <c r="DJ607" i="1"/>
  <c r="DM607" i="1"/>
  <c r="DP607" i="1"/>
  <c r="DS607" i="1"/>
  <c r="DV607" i="1"/>
  <c r="DY607" i="1"/>
  <c r="EB607" i="1"/>
  <c r="EH607" i="1"/>
  <c r="EK607" i="1"/>
  <c r="I1194" i="1"/>
  <c r="L1194" i="1"/>
  <c r="O1194" i="1"/>
  <c r="R1194" i="1"/>
  <c r="U1194" i="1"/>
  <c r="X1194" i="1"/>
  <c r="AA1194" i="1"/>
  <c r="AD1194" i="1"/>
  <c r="AG1194" i="1"/>
  <c r="AJ1194" i="1"/>
  <c r="AM1194" i="1"/>
  <c r="AP1194" i="1"/>
  <c r="AS1194" i="1"/>
  <c r="AV1194" i="1"/>
  <c r="AY1194" i="1"/>
  <c r="BB1194" i="1"/>
  <c r="BE1194" i="1"/>
  <c r="BH1194" i="1"/>
  <c r="BK1194" i="1"/>
  <c r="BN1194" i="1"/>
  <c r="BQ1194" i="1"/>
  <c r="BT1194" i="1"/>
  <c r="BW1194" i="1"/>
  <c r="BZ1194" i="1"/>
  <c r="CC1194" i="1"/>
  <c r="CF1194" i="1"/>
  <c r="CI1194" i="1"/>
  <c r="CL1194" i="1"/>
  <c r="CO1194" i="1"/>
  <c r="CR1194" i="1"/>
  <c r="CU1194" i="1"/>
  <c r="CX1194" i="1"/>
  <c r="DA1194" i="1"/>
  <c r="DD1194" i="1"/>
  <c r="DJ1194" i="1"/>
  <c r="DM1194" i="1"/>
  <c r="DP1194" i="1"/>
  <c r="DS1194" i="1"/>
  <c r="DV1194" i="1"/>
  <c r="DY1194" i="1"/>
  <c r="EB1194" i="1"/>
  <c r="EH1194" i="1"/>
  <c r="EK1194" i="1"/>
  <c r="I890" i="1"/>
  <c r="L890" i="1"/>
  <c r="O890" i="1"/>
  <c r="R890" i="1"/>
  <c r="U890" i="1"/>
  <c r="X890" i="1"/>
  <c r="AA890" i="1"/>
  <c r="AD890" i="1"/>
  <c r="AG890" i="1"/>
  <c r="AJ890" i="1"/>
  <c r="AM890" i="1"/>
  <c r="AP890" i="1"/>
  <c r="AS890" i="1"/>
  <c r="AV890" i="1"/>
  <c r="AY890" i="1"/>
  <c r="BB890" i="1"/>
  <c r="BE890" i="1"/>
  <c r="BH890" i="1"/>
  <c r="BK890" i="1"/>
  <c r="BN890" i="1"/>
  <c r="BQ890" i="1"/>
  <c r="BT890" i="1"/>
  <c r="BW890" i="1"/>
  <c r="BZ890" i="1"/>
  <c r="CC890" i="1"/>
  <c r="CF890" i="1"/>
  <c r="CI890" i="1"/>
  <c r="CL890" i="1"/>
  <c r="CO890" i="1"/>
  <c r="CR890" i="1"/>
  <c r="CU890" i="1"/>
  <c r="CX890" i="1"/>
  <c r="DA890" i="1"/>
  <c r="DD890" i="1"/>
  <c r="DJ890" i="1"/>
  <c r="DM890" i="1"/>
  <c r="DP890" i="1"/>
  <c r="DS890" i="1"/>
  <c r="DV890" i="1"/>
  <c r="DY890" i="1"/>
  <c r="EB890" i="1"/>
  <c r="EH890" i="1"/>
  <c r="EK890" i="1"/>
  <c r="I891" i="1"/>
  <c r="L891" i="1"/>
  <c r="O891" i="1"/>
  <c r="R891" i="1"/>
  <c r="U891" i="1"/>
  <c r="X891" i="1"/>
  <c r="AA891" i="1"/>
  <c r="AD891" i="1"/>
  <c r="AG891" i="1"/>
  <c r="AJ891" i="1"/>
  <c r="AM891" i="1"/>
  <c r="AP891" i="1"/>
  <c r="AS891" i="1"/>
  <c r="AV891" i="1"/>
  <c r="AY891" i="1"/>
  <c r="BB891" i="1"/>
  <c r="BE891" i="1"/>
  <c r="BH891" i="1"/>
  <c r="BK891" i="1"/>
  <c r="BN891" i="1"/>
  <c r="BQ891" i="1"/>
  <c r="BT891" i="1"/>
  <c r="BW891" i="1"/>
  <c r="BZ891" i="1"/>
  <c r="CC891" i="1"/>
  <c r="CF891" i="1"/>
  <c r="CI891" i="1"/>
  <c r="CL891" i="1"/>
  <c r="CO891" i="1"/>
  <c r="CR891" i="1"/>
  <c r="CU891" i="1"/>
  <c r="CX891" i="1"/>
  <c r="DA891" i="1"/>
  <c r="DD891" i="1"/>
  <c r="DJ891" i="1"/>
  <c r="DM891" i="1"/>
  <c r="DP891" i="1"/>
  <c r="DS891" i="1"/>
  <c r="DV891" i="1"/>
  <c r="DY891" i="1"/>
  <c r="EB891" i="1"/>
  <c r="EH891" i="1"/>
  <c r="EK891" i="1"/>
  <c r="I654" i="1"/>
  <c r="L654" i="1"/>
  <c r="O654" i="1"/>
  <c r="R654" i="1"/>
  <c r="U654" i="1"/>
  <c r="X654" i="1"/>
  <c r="AA654" i="1"/>
  <c r="AD654" i="1"/>
  <c r="AG654" i="1"/>
  <c r="AJ654" i="1"/>
  <c r="AM654" i="1"/>
  <c r="AP654" i="1"/>
  <c r="AS654" i="1"/>
  <c r="AV654" i="1"/>
  <c r="AY654" i="1"/>
  <c r="BB654" i="1"/>
  <c r="BE654" i="1"/>
  <c r="BH654" i="1"/>
  <c r="BK654" i="1"/>
  <c r="BN654" i="1"/>
  <c r="BQ654" i="1"/>
  <c r="BT654" i="1"/>
  <c r="BW654" i="1"/>
  <c r="BZ654" i="1"/>
  <c r="CC654" i="1"/>
  <c r="CF654" i="1"/>
  <c r="CI654" i="1"/>
  <c r="CL654" i="1"/>
  <c r="CO654" i="1"/>
  <c r="CR654" i="1"/>
  <c r="CU654" i="1"/>
  <c r="CX654" i="1"/>
  <c r="DA654" i="1"/>
  <c r="DD654" i="1"/>
  <c r="DG654" i="1"/>
  <c r="DJ654" i="1"/>
  <c r="DM654" i="1"/>
  <c r="DP654" i="1"/>
  <c r="DS654" i="1"/>
  <c r="DV654" i="1"/>
  <c r="DY654" i="1"/>
  <c r="EB654" i="1"/>
  <c r="EH654" i="1"/>
  <c r="EK654" i="1"/>
  <c r="I608" i="1"/>
  <c r="L608" i="1"/>
  <c r="O608" i="1"/>
  <c r="R608" i="1"/>
  <c r="U608" i="1"/>
  <c r="X608" i="1"/>
  <c r="AA608" i="1"/>
  <c r="AD608" i="1"/>
  <c r="AG608" i="1"/>
  <c r="AJ608" i="1"/>
  <c r="AM608" i="1"/>
  <c r="AP608" i="1"/>
  <c r="AS608" i="1"/>
  <c r="AV608" i="1"/>
  <c r="AY608" i="1"/>
  <c r="BB608" i="1"/>
  <c r="BE608" i="1"/>
  <c r="BH608" i="1"/>
  <c r="BK608" i="1"/>
  <c r="BN608" i="1"/>
  <c r="BQ608" i="1"/>
  <c r="BT608" i="1"/>
  <c r="BW608" i="1"/>
  <c r="BZ608" i="1"/>
  <c r="CC608" i="1"/>
  <c r="CF608" i="1"/>
  <c r="CI608" i="1"/>
  <c r="CL608" i="1"/>
  <c r="CO608" i="1"/>
  <c r="CR608" i="1"/>
  <c r="CU608" i="1"/>
  <c r="CX608" i="1"/>
  <c r="DA608" i="1"/>
  <c r="DD608" i="1"/>
  <c r="DG608" i="1"/>
  <c r="DJ608" i="1"/>
  <c r="DM608" i="1"/>
  <c r="DP608" i="1"/>
  <c r="DS608" i="1"/>
  <c r="DV608" i="1"/>
  <c r="DY608" i="1"/>
  <c r="EB608" i="1"/>
  <c r="EH608" i="1"/>
  <c r="EK608" i="1"/>
  <c r="I1121" i="1"/>
  <c r="L1121" i="1"/>
  <c r="O1121" i="1"/>
  <c r="R1121" i="1"/>
  <c r="U1121" i="1"/>
  <c r="X1121" i="1"/>
  <c r="AA1121" i="1"/>
  <c r="AD1121" i="1"/>
  <c r="AG1121" i="1"/>
  <c r="AJ1121" i="1"/>
  <c r="AM1121" i="1"/>
  <c r="AP1121" i="1"/>
  <c r="AS1121" i="1"/>
  <c r="AV1121" i="1"/>
  <c r="AY1121" i="1"/>
  <c r="BB1121" i="1"/>
  <c r="BE1121" i="1"/>
  <c r="BH1121" i="1"/>
  <c r="BK1121" i="1"/>
  <c r="BN1121" i="1"/>
  <c r="BQ1121" i="1"/>
  <c r="BT1121" i="1"/>
  <c r="BW1121" i="1"/>
  <c r="BZ1121" i="1"/>
  <c r="CC1121" i="1"/>
  <c r="CF1121" i="1"/>
  <c r="CI1121" i="1"/>
  <c r="CL1121" i="1"/>
  <c r="CO1121" i="1"/>
  <c r="CR1121" i="1"/>
  <c r="CU1121" i="1"/>
  <c r="CX1121" i="1"/>
  <c r="DA1121" i="1"/>
  <c r="DD1121" i="1"/>
  <c r="DJ1121" i="1"/>
  <c r="DM1121" i="1"/>
  <c r="DP1121" i="1"/>
  <c r="DS1121" i="1"/>
  <c r="DV1121" i="1"/>
  <c r="DY1121" i="1"/>
  <c r="EB1121" i="1"/>
  <c r="EH1121" i="1"/>
  <c r="EK1121" i="1"/>
  <c r="I792" i="1"/>
  <c r="L792" i="1"/>
  <c r="O792" i="1"/>
  <c r="R792" i="1"/>
  <c r="U792" i="1"/>
  <c r="X792" i="1"/>
  <c r="AA792" i="1"/>
  <c r="AD792" i="1"/>
  <c r="AG792" i="1"/>
  <c r="AJ792" i="1"/>
  <c r="AM792" i="1"/>
  <c r="AP792" i="1"/>
  <c r="AS792" i="1"/>
  <c r="AV792" i="1"/>
  <c r="AY792" i="1"/>
  <c r="BB792" i="1"/>
  <c r="BE792" i="1"/>
  <c r="BH792" i="1"/>
  <c r="BK792" i="1"/>
  <c r="BN792" i="1"/>
  <c r="BQ792" i="1"/>
  <c r="BT792" i="1"/>
  <c r="BW792" i="1"/>
  <c r="BZ792" i="1"/>
  <c r="CC792" i="1"/>
  <c r="CF792" i="1"/>
  <c r="CI792" i="1"/>
  <c r="CL792" i="1"/>
  <c r="CO792" i="1"/>
  <c r="CR792" i="1"/>
  <c r="CU792" i="1"/>
  <c r="CX792" i="1"/>
  <c r="DA792" i="1"/>
  <c r="DD792" i="1"/>
  <c r="DJ792" i="1"/>
  <c r="DM792" i="1"/>
  <c r="DP792" i="1"/>
  <c r="DS792" i="1"/>
  <c r="DV792" i="1"/>
  <c r="DY792" i="1"/>
  <c r="EB792" i="1"/>
  <c r="EH792" i="1"/>
  <c r="EK792" i="1"/>
  <c r="I1145" i="1"/>
  <c r="L1145" i="1"/>
  <c r="O1145" i="1"/>
  <c r="R1145" i="1"/>
  <c r="U1145" i="1"/>
  <c r="X1145" i="1"/>
  <c r="AA1145" i="1"/>
  <c r="AD1145" i="1"/>
  <c r="AG1145" i="1"/>
  <c r="AJ1145" i="1"/>
  <c r="AM1145" i="1"/>
  <c r="AP1145" i="1"/>
  <c r="AS1145" i="1"/>
  <c r="AV1145" i="1"/>
  <c r="AY1145" i="1"/>
  <c r="BB1145" i="1"/>
  <c r="BE1145" i="1"/>
  <c r="BH1145" i="1"/>
  <c r="BK1145" i="1"/>
  <c r="BN1145" i="1"/>
  <c r="BQ1145" i="1"/>
  <c r="BT1145" i="1"/>
  <c r="BW1145" i="1"/>
  <c r="BZ1145" i="1"/>
  <c r="CC1145" i="1"/>
  <c r="CF1145" i="1"/>
  <c r="CI1145" i="1"/>
  <c r="CL1145" i="1"/>
  <c r="CO1145" i="1"/>
  <c r="CR1145" i="1"/>
  <c r="CU1145" i="1"/>
  <c r="CX1145" i="1"/>
  <c r="DA1145" i="1"/>
  <c r="DD1145" i="1"/>
  <c r="DJ1145" i="1"/>
  <c r="DM1145" i="1"/>
  <c r="DP1145" i="1"/>
  <c r="DS1145" i="1"/>
  <c r="DV1145" i="1"/>
  <c r="DY1145" i="1"/>
  <c r="EB1145" i="1"/>
  <c r="EH1145" i="1"/>
  <c r="EK1145" i="1"/>
  <c r="I870" i="1"/>
  <c r="L870" i="1"/>
  <c r="O870" i="1"/>
  <c r="R870" i="1"/>
  <c r="U870" i="1"/>
  <c r="X870" i="1"/>
  <c r="AA870" i="1"/>
  <c r="AD870" i="1"/>
  <c r="AG870" i="1"/>
  <c r="AJ870" i="1"/>
  <c r="AM870" i="1"/>
  <c r="AP870" i="1"/>
  <c r="AS870" i="1"/>
  <c r="AV870" i="1"/>
  <c r="AY870" i="1"/>
  <c r="BB870" i="1"/>
  <c r="BE870" i="1"/>
  <c r="BH870" i="1"/>
  <c r="BK870" i="1"/>
  <c r="BN870" i="1"/>
  <c r="BQ870" i="1"/>
  <c r="BT870" i="1"/>
  <c r="BW870" i="1"/>
  <c r="BZ870" i="1"/>
  <c r="CC870" i="1"/>
  <c r="CF870" i="1"/>
  <c r="CI870" i="1"/>
  <c r="CL870" i="1"/>
  <c r="CO870" i="1"/>
  <c r="CR870" i="1"/>
  <c r="CU870" i="1"/>
  <c r="CX870" i="1"/>
  <c r="DA870" i="1"/>
  <c r="DD870" i="1"/>
  <c r="DJ870" i="1"/>
  <c r="DM870" i="1"/>
  <c r="DP870" i="1"/>
  <c r="DS870" i="1"/>
  <c r="DV870" i="1"/>
  <c r="DY870" i="1"/>
  <c r="EB870" i="1"/>
  <c r="EH870" i="1"/>
  <c r="EK870" i="1"/>
  <c r="I871" i="1"/>
  <c r="L871" i="1"/>
  <c r="O871" i="1"/>
  <c r="R871" i="1"/>
  <c r="U871" i="1"/>
  <c r="X871" i="1"/>
  <c r="AA871" i="1"/>
  <c r="AD871" i="1"/>
  <c r="AG871" i="1"/>
  <c r="AJ871" i="1"/>
  <c r="AM871" i="1"/>
  <c r="AP871" i="1"/>
  <c r="AS871" i="1"/>
  <c r="AV871" i="1"/>
  <c r="AY871" i="1"/>
  <c r="BB871" i="1"/>
  <c r="BE871" i="1"/>
  <c r="BH871" i="1"/>
  <c r="BK871" i="1"/>
  <c r="BN871" i="1"/>
  <c r="BQ871" i="1"/>
  <c r="BT871" i="1"/>
  <c r="BW871" i="1"/>
  <c r="BZ871" i="1"/>
  <c r="CC871" i="1"/>
  <c r="CF871" i="1"/>
  <c r="CI871" i="1"/>
  <c r="CL871" i="1"/>
  <c r="CO871" i="1"/>
  <c r="CR871" i="1"/>
  <c r="CU871" i="1"/>
  <c r="CX871" i="1"/>
  <c r="DA871" i="1"/>
  <c r="DD871" i="1"/>
  <c r="DJ871" i="1"/>
  <c r="DM871" i="1"/>
  <c r="DP871" i="1"/>
  <c r="DS871" i="1"/>
  <c r="DV871" i="1"/>
  <c r="DY871" i="1"/>
  <c r="EB871" i="1"/>
  <c r="EH871" i="1"/>
  <c r="EK871" i="1"/>
  <c r="I872" i="1"/>
  <c r="L872" i="1"/>
  <c r="O872" i="1"/>
  <c r="R872" i="1"/>
  <c r="U872" i="1"/>
  <c r="X872" i="1"/>
  <c r="AA872" i="1"/>
  <c r="AD872" i="1"/>
  <c r="AG872" i="1"/>
  <c r="AJ872" i="1"/>
  <c r="AM872" i="1"/>
  <c r="AP872" i="1"/>
  <c r="AS872" i="1"/>
  <c r="AV872" i="1"/>
  <c r="AY872" i="1"/>
  <c r="BB872" i="1"/>
  <c r="BE872" i="1"/>
  <c r="BH872" i="1"/>
  <c r="BK872" i="1"/>
  <c r="BN872" i="1"/>
  <c r="BQ872" i="1"/>
  <c r="BT872" i="1"/>
  <c r="BW872" i="1"/>
  <c r="BZ872" i="1"/>
  <c r="CC872" i="1"/>
  <c r="CF872" i="1"/>
  <c r="CI872" i="1"/>
  <c r="CL872" i="1"/>
  <c r="CO872" i="1"/>
  <c r="CR872" i="1"/>
  <c r="CU872" i="1"/>
  <c r="CX872" i="1"/>
  <c r="DA872" i="1"/>
  <c r="DD872" i="1"/>
  <c r="DJ872" i="1"/>
  <c r="DM872" i="1"/>
  <c r="DP872" i="1"/>
  <c r="DS872" i="1"/>
  <c r="DV872" i="1"/>
  <c r="DY872" i="1"/>
  <c r="EB872" i="1"/>
  <c r="EH872" i="1"/>
  <c r="EK872" i="1"/>
  <c r="I873" i="1"/>
  <c r="L873" i="1"/>
  <c r="O873" i="1"/>
  <c r="R873" i="1"/>
  <c r="U873" i="1"/>
  <c r="X873" i="1"/>
  <c r="AA873" i="1"/>
  <c r="AD873" i="1"/>
  <c r="AG873" i="1"/>
  <c r="AJ873" i="1"/>
  <c r="AM873" i="1"/>
  <c r="AP873" i="1"/>
  <c r="AS873" i="1"/>
  <c r="AV873" i="1"/>
  <c r="AY873" i="1"/>
  <c r="BB873" i="1"/>
  <c r="BE873" i="1"/>
  <c r="BH873" i="1"/>
  <c r="BK873" i="1"/>
  <c r="BN873" i="1"/>
  <c r="BQ873" i="1"/>
  <c r="BT873" i="1"/>
  <c r="BW873" i="1"/>
  <c r="BZ873" i="1"/>
  <c r="CC873" i="1"/>
  <c r="CF873" i="1"/>
  <c r="CI873" i="1"/>
  <c r="CL873" i="1"/>
  <c r="CO873" i="1"/>
  <c r="CR873" i="1"/>
  <c r="CU873" i="1"/>
  <c r="CX873" i="1"/>
  <c r="DA873" i="1"/>
  <c r="DD873" i="1"/>
  <c r="DJ873" i="1"/>
  <c r="DM873" i="1"/>
  <c r="DP873" i="1"/>
  <c r="DS873" i="1"/>
  <c r="DV873" i="1"/>
  <c r="DY873" i="1"/>
  <c r="EB873" i="1"/>
  <c r="EH873" i="1"/>
  <c r="EK873" i="1"/>
  <c r="I706" i="1"/>
  <c r="L706" i="1"/>
  <c r="O706" i="1"/>
  <c r="R706" i="1"/>
  <c r="U706" i="1"/>
  <c r="X706" i="1"/>
  <c r="AA706" i="1"/>
  <c r="AD706" i="1"/>
  <c r="AG706" i="1"/>
  <c r="AJ706" i="1"/>
  <c r="AM706" i="1"/>
  <c r="AP706" i="1"/>
  <c r="AS706" i="1"/>
  <c r="AV706" i="1"/>
  <c r="AY706" i="1"/>
  <c r="BB706" i="1"/>
  <c r="BE706" i="1"/>
  <c r="BH706" i="1"/>
  <c r="BK706" i="1"/>
  <c r="BN706" i="1"/>
  <c r="BQ706" i="1"/>
  <c r="BT706" i="1"/>
  <c r="BW706" i="1"/>
  <c r="BZ706" i="1"/>
  <c r="CC706" i="1"/>
  <c r="CF706" i="1"/>
  <c r="CI706" i="1"/>
  <c r="CL706" i="1"/>
  <c r="CO706" i="1"/>
  <c r="CR706" i="1"/>
  <c r="CU706" i="1"/>
  <c r="CX706" i="1"/>
  <c r="DA706" i="1"/>
  <c r="DD706" i="1"/>
  <c r="DG706" i="1"/>
  <c r="DJ706" i="1"/>
  <c r="DM706" i="1"/>
  <c r="DP706" i="1"/>
  <c r="DS706" i="1"/>
  <c r="DV706" i="1"/>
  <c r="DY706" i="1"/>
  <c r="EB706" i="1"/>
  <c r="EH706" i="1"/>
  <c r="EK706" i="1"/>
  <c r="I693" i="1"/>
  <c r="L693" i="1"/>
  <c r="O693" i="1"/>
  <c r="R693" i="1"/>
  <c r="U693" i="1"/>
  <c r="X693" i="1"/>
  <c r="AA693" i="1"/>
  <c r="AD693" i="1"/>
  <c r="AG693" i="1"/>
  <c r="AJ693" i="1"/>
  <c r="AM693" i="1"/>
  <c r="AP693" i="1"/>
  <c r="AS693" i="1"/>
  <c r="AV693" i="1"/>
  <c r="AY693" i="1"/>
  <c r="BB693" i="1"/>
  <c r="BE693" i="1"/>
  <c r="BH693" i="1"/>
  <c r="BK693" i="1"/>
  <c r="BN693" i="1"/>
  <c r="BQ693" i="1"/>
  <c r="BT693" i="1"/>
  <c r="BW693" i="1"/>
  <c r="BZ693" i="1"/>
  <c r="CC693" i="1"/>
  <c r="CF693" i="1"/>
  <c r="CI693" i="1"/>
  <c r="CL693" i="1"/>
  <c r="CO693" i="1"/>
  <c r="CR693" i="1"/>
  <c r="CU693" i="1"/>
  <c r="CX693" i="1"/>
  <c r="DA693" i="1"/>
  <c r="DD693" i="1"/>
  <c r="DG693" i="1"/>
  <c r="DJ693" i="1"/>
  <c r="DM693" i="1"/>
  <c r="DP693" i="1"/>
  <c r="DS693" i="1"/>
  <c r="DV693" i="1"/>
  <c r="DY693" i="1"/>
  <c r="EB693" i="1"/>
  <c r="EH693" i="1"/>
  <c r="EK693" i="1"/>
  <c r="I713" i="1"/>
  <c r="L713" i="1"/>
  <c r="O713" i="1"/>
  <c r="R713" i="1"/>
  <c r="U713" i="1"/>
  <c r="X713" i="1"/>
  <c r="AA713" i="1"/>
  <c r="AD713" i="1"/>
  <c r="AG713" i="1"/>
  <c r="AJ713" i="1"/>
  <c r="AM713" i="1"/>
  <c r="AP713" i="1"/>
  <c r="AS713" i="1"/>
  <c r="AV713" i="1"/>
  <c r="AY713" i="1"/>
  <c r="BB713" i="1"/>
  <c r="BE713" i="1"/>
  <c r="BH713" i="1"/>
  <c r="BK713" i="1"/>
  <c r="BN713" i="1"/>
  <c r="BQ713" i="1"/>
  <c r="BT713" i="1"/>
  <c r="BW713" i="1"/>
  <c r="BZ713" i="1"/>
  <c r="CC713" i="1"/>
  <c r="CF713" i="1"/>
  <c r="CI713" i="1"/>
  <c r="CL713" i="1"/>
  <c r="CO713" i="1"/>
  <c r="CR713" i="1"/>
  <c r="CU713" i="1"/>
  <c r="CX713" i="1"/>
  <c r="DA713" i="1"/>
  <c r="DD713" i="1"/>
  <c r="DG713" i="1"/>
  <c r="DJ713" i="1"/>
  <c r="DM713" i="1"/>
  <c r="DP713" i="1"/>
  <c r="DS713" i="1"/>
  <c r="DV713" i="1"/>
  <c r="DY713" i="1"/>
  <c r="EB713" i="1"/>
  <c r="EH713" i="1"/>
  <c r="EK713" i="1"/>
  <c r="I755" i="1"/>
  <c r="L755" i="1"/>
  <c r="O755" i="1"/>
  <c r="R755" i="1"/>
  <c r="U755" i="1"/>
  <c r="X755" i="1"/>
  <c r="AA755" i="1"/>
  <c r="AD755" i="1"/>
  <c r="AG755" i="1"/>
  <c r="AJ755" i="1"/>
  <c r="AM755" i="1"/>
  <c r="AP755" i="1"/>
  <c r="AS755" i="1"/>
  <c r="AV755" i="1"/>
  <c r="AY755" i="1"/>
  <c r="BB755" i="1"/>
  <c r="BE755" i="1"/>
  <c r="BH755" i="1"/>
  <c r="BK755" i="1"/>
  <c r="BN755" i="1"/>
  <c r="BQ755" i="1"/>
  <c r="BT755" i="1"/>
  <c r="BW755" i="1"/>
  <c r="BZ755" i="1"/>
  <c r="CC755" i="1"/>
  <c r="CF755" i="1"/>
  <c r="CI755" i="1"/>
  <c r="CL755" i="1"/>
  <c r="CO755" i="1"/>
  <c r="CR755" i="1"/>
  <c r="CU755" i="1"/>
  <c r="CX755" i="1"/>
  <c r="DA755" i="1"/>
  <c r="DD755" i="1"/>
  <c r="DJ755" i="1"/>
  <c r="DM755" i="1"/>
  <c r="DP755" i="1"/>
  <c r="DS755" i="1"/>
  <c r="DV755" i="1"/>
  <c r="DY755" i="1"/>
  <c r="EB755" i="1"/>
  <c r="EH755" i="1"/>
  <c r="EK755" i="1"/>
  <c r="I678" i="1"/>
  <c r="L678" i="1"/>
  <c r="O678" i="1"/>
  <c r="R678" i="1"/>
  <c r="U678" i="1"/>
  <c r="X678" i="1"/>
  <c r="AA678" i="1"/>
  <c r="AD678" i="1"/>
  <c r="AG678" i="1"/>
  <c r="AJ678" i="1"/>
  <c r="AM678" i="1"/>
  <c r="AP678" i="1"/>
  <c r="AS678" i="1"/>
  <c r="AV678" i="1"/>
  <c r="AY678" i="1"/>
  <c r="BB678" i="1"/>
  <c r="BE678" i="1"/>
  <c r="BH678" i="1"/>
  <c r="BK678" i="1"/>
  <c r="BN678" i="1"/>
  <c r="BQ678" i="1"/>
  <c r="BT678" i="1"/>
  <c r="BW678" i="1"/>
  <c r="BZ678" i="1"/>
  <c r="CC678" i="1"/>
  <c r="CF678" i="1"/>
  <c r="CI678" i="1"/>
  <c r="CL678" i="1"/>
  <c r="CO678" i="1"/>
  <c r="CR678" i="1"/>
  <c r="CU678" i="1"/>
  <c r="CX678" i="1"/>
  <c r="DA678" i="1"/>
  <c r="DD678" i="1"/>
  <c r="DG678" i="1"/>
  <c r="DJ678" i="1"/>
  <c r="DM678" i="1"/>
  <c r="DP678" i="1"/>
  <c r="DS678" i="1"/>
  <c r="DV678" i="1"/>
  <c r="DY678" i="1"/>
  <c r="EB678" i="1"/>
  <c r="EH678" i="1"/>
  <c r="EK678" i="1"/>
  <c r="I679" i="1"/>
  <c r="L679" i="1"/>
  <c r="O679" i="1"/>
  <c r="R679" i="1"/>
  <c r="U679" i="1"/>
  <c r="X679" i="1"/>
  <c r="AA679" i="1"/>
  <c r="AD679" i="1"/>
  <c r="AG679" i="1"/>
  <c r="AJ679" i="1"/>
  <c r="AM679" i="1"/>
  <c r="AP679" i="1"/>
  <c r="AS679" i="1"/>
  <c r="AV679" i="1"/>
  <c r="AY679" i="1"/>
  <c r="BB679" i="1"/>
  <c r="BE679" i="1"/>
  <c r="BH679" i="1"/>
  <c r="BK679" i="1"/>
  <c r="BN679" i="1"/>
  <c r="BQ679" i="1"/>
  <c r="BT679" i="1"/>
  <c r="BW679" i="1"/>
  <c r="BZ679" i="1"/>
  <c r="CC679" i="1"/>
  <c r="CF679" i="1"/>
  <c r="CI679" i="1"/>
  <c r="CL679" i="1"/>
  <c r="CO679" i="1"/>
  <c r="CR679" i="1"/>
  <c r="CU679" i="1"/>
  <c r="CX679" i="1"/>
  <c r="DA679" i="1"/>
  <c r="DD679" i="1"/>
  <c r="DG679" i="1"/>
  <c r="DJ679" i="1"/>
  <c r="DM679" i="1"/>
  <c r="DP679" i="1"/>
  <c r="DS679" i="1"/>
  <c r="DV679" i="1"/>
  <c r="DY679" i="1"/>
  <c r="EB679" i="1"/>
  <c r="EH679" i="1"/>
  <c r="EK679" i="1"/>
  <c r="I762" i="1"/>
  <c r="L762" i="1"/>
  <c r="O762" i="1"/>
  <c r="R762" i="1"/>
  <c r="U762" i="1"/>
  <c r="X762" i="1"/>
  <c r="AA762" i="1"/>
  <c r="AD762" i="1"/>
  <c r="AG762" i="1"/>
  <c r="AJ762" i="1"/>
  <c r="AM762" i="1"/>
  <c r="AP762" i="1"/>
  <c r="AS762" i="1"/>
  <c r="AV762" i="1"/>
  <c r="AY762" i="1"/>
  <c r="BB762" i="1"/>
  <c r="BE762" i="1"/>
  <c r="BH762" i="1"/>
  <c r="BK762" i="1"/>
  <c r="BN762" i="1"/>
  <c r="BQ762" i="1"/>
  <c r="BT762" i="1"/>
  <c r="BW762" i="1"/>
  <c r="BZ762" i="1"/>
  <c r="CC762" i="1"/>
  <c r="CF762" i="1"/>
  <c r="CI762" i="1"/>
  <c r="CL762" i="1"/>
  <c r="CO762" i="1"/>
  <c r="CR762" i="1"/>
  <c r="CU762" i="1"/>
  <c r="CX762" i="1"/>
  <c r="DA762" i="1"/>
  <c r="DD762" i="1"/>
  <c r="DJ762" i="1"/>
  <c r="DM762" i="1"/>
  <c r="DP762" i="1"/>
  <c r="DS762" i="1"/>
  <c r="DV762" i="1"/>
  <c r="DY762" i="1"/>
  <c r="EB762" i="1"/>
  <c r="EH762" i="1"/>
  <c r="EK762" i="1"/>
  <c r="I609" i="1"/>
  <c r="L609" i="1"/>
  <c r="O609" i="1"/>
  <c r="R609" i="1"/>
  <c r="U609" i="1"/>
  <c r="X609" i="1"/>
  <c r="AA609" i="1"/>
  <c r="AD609" i="1"/>
  <c r="AG609" i="1"/>
  <c r="AJ609" i="1"/>
  <c r="AM609" i="1"/>
  <c r="AP609" i="1"/>
  <c r="AS609" i="1"/>
  <c r="AV609" i="1"/>
  <c r="AY609" i="1"/>
  <c r="BB609" i="1"/>
  <c r="BE609" i="1"/>
  <c r="BH609" i="1"/>
  <c r="BK609" i="1"/>
  <c r="BN609" i="1"/>
  <c r="BQ609" i="1"/>
  <c r="BT609" i="1"/>
  <c r="BW609" i="1"/>
  <c r="BZ609" i="1"/>
  <c r="CC609" i="1"/>
  <c r="CF609" i="1"/>
  <c r="CI609" i="1"/>
  <c r="CL609" i="1"/>
  <c r="CO609" i="1"/>
  <c r="CR609" i="1"/>
  <c r="CU609" i="1"/>
  <c r="CX609" i="1"/>
  <c r="DA609" i="1"/>
  <c r="DD609" i="1"/>
  <c r="DG609" i="1"/>
  <c r="DJ609" i="1"/>
  <c r="DM609" i="1"/>
  <c r="DP609" i="1"/>
  <c r="DS609" i="1"/>
  <c r="DV609" i="1"/>
  <c r="DY609" i="1"/>
  <c r="EB609" i="1"/>
  <c r="EH609" i="1"/>
  <c r="EK609" i="1"/>
  <c r="I655" i="1"/>
  <c r="L655" i="1"/>
  <c r="O655" i="1"/>
  <c r="R655" i="1"/>
  <c r="U655" i="1"/>
  <c r="X655" i="1"/>
  <c r="AA655" i="1"/>
  <c r="AD655" i="1"/>
  <c r="AG655" i="1"/>
  <c r="AJ655" i="1"/>
  <c r="AM655" i="1"/>
  <c r="AP655" i="1"/>
  <c r="AS655" i="1"/>
  <c r="AV655" i="1"/>
  <c r="AY655" i="1"/>
  <c r="BB655" i="1"/>
  <c r="BE655" i="1"/>
  <c r="BH655" i="1"/>
  <c r="BK655" i="1"/>
  <c r="BN655" i="1"/>
  <c r="BQ655" i="1"/>
  <c r="BT655" i="1"/>
  <c r="BW655" i="1"/>
  <c r="BZ655" i="1"/>
  <c r="CC655" i="1"/>
  <c r="CF655" i="1"/>
  <c r="CI655" i="1"/>
  <c r="CL655" i="1"/>
  <c r="CO655" i="1"/>
  <c r="CR655" i="1"/>
  <c r="CU655" i="1"/>
  <c r="CX655" i="1"/>
  <c r="DA655" i="1"/>
  <c r="DD655" i="1"/>
  <c r="DG655" i="1"/>
  <c r="DJ655" i="1"/>
  <c r="DM655" i="1"/>
  <c r="DP655" i="1"/>
  <c r="DS655" i="1"/>
  <c r="DV655" i="1"/>
  <c r="DY655" i="1"/>
  <c r="EB655" i="1"/>
  <c r="EH655" i="1"/>
  <c r="EK655" i="1"/>
  <c r="I656" i="1"/>
  <c r="L656" i="1"/>
  <c r="O656" i="1"/>
  <c r="R656" i="1"/>
  <c r="U656" i="1"/>
  <c r="X656" i="1"/>
  <c r="AA656" i="1"/>
  <c r="AD656" i="1"/>
  <c r="AG656" i="1"/>
  <c r="AJ656" i="1"/>
  <c r="AM656" i="1"/>
  <c r="AP656" i="1"/>
  <c r="AS656" i="1"/>
  <c r="AV656" i="1"/>
  <c r="AY656" i="1"/>
  <c r="BB656" i="1"/>
  <c r="BE656" i="1"/>
  <c r="BH656" i="1"/>
  <c r="BK656" i="1"/>
  <c r="BN656" i="1"/>
  <c r="BQ656" i="1"/>
  <c r="BT656" i="1"/>
  <c r="BW656" i="1"/>
  <c r="BZ656" i="1"/>
  <c r="CC656" i="1"/>
  <c r="CF656" i="1"/>
  <c r="CI656" i="1"/>
  <c r="CL656" i="1"/>
  <c r="CO656" i="1"/>
  <c r="CR656" i="1"/>
  <c r="CU656" i="1"/>
  <c r="CX656" i="1"/>
  <c r="DA656" i="1"/>
  <c r="DD656" i="1"/>
  <c r="DG656" i="1"/>
  <c r="DJ656" i="1"/>
  <c r="DM656" i="1"/>
  <c r="DP656" i="1"/>
  <c r="DS656" i="1"/>
  <c r="DV656" i="1"/>
  <c r="DY656" i="1"/>
  <c r="EB656" i="1"/>
  <c r="EH656" i="1"/>
  <c r="EK656" i="1"/>
  <c r="I874" i="1"/>
  <c r="L874" i="1"/>
  <c r="O874" i="1"/>
  <c r="R874" i="1"/>
  <c r="U874" i="1"/>
  <c r="X874" i="1"/>
  <c r="AA874" i="1"/>
  <c r="AD874" i="1"/>
  <c r="AG874" i="1"/>
  <c r="AJ874" i="1"/>
  <c r="AM874" i="1"/>
  <c r="AP874" i="1"/>
  <c r="AS874" i="1"/>
  <c r="AV874" i="1"/>
  <c r="AY874" i="1"/>
  <c r="BB874" i="1"/>
  <c r="BE874" i="1"/>
  <c r="BH874" i="1"/>
  <c r="BK874" i="1"/>
  <c r="BN874" i="1"/>
  <c r="BQ874" i="1"/>
  <c r="BT874" i="1"/>
  <c r="BW874" i="1"/>
  <c r="BZ874" i="1"/>
  <c r="CC874" i="1"/>
  <c r="CF874" i="1"/>
  <c r="CI874" i="1"/>
  <c r="CL874" i="1"/>
  <c r="CO874" i="1"/>
  <c r="CR874" i="1"/>
  <c r="CU874" i="1"/>
  <c r="CX874" i="1"/>
  <c r="DA874" i="1"/>
  <c r="DD874" i="1"/>
  <c r="DJ874" i="1"/>
  <c r="DM874" i="1"/>
  <c r="DP874" i="1"/>
  <c r="DS874" i="1"/>
  <c r="DV874" i="1"/>
  <c r="DY874" i="1"/>
  <c r="EB874" i="1"/>
  <c r="EH874" i="1"/>
  <c r="EK874" i="1"/>
  <c r="I875" i="1"/>
  <c r="L875" i="1"/>
  <c r="O875" i="1"/>
  <c r="R875" i="1"/>
  <c r="U875" i="1"/>
  <c r="X875" i="1"/>
  <c r="AA875" i="1"/>
  <c r="AD875" i="1"/>
  <c r="AG875" i="1"/>
  <c r="AJ875" i="1"/>
  <c r="AM875" i="1"/>
  <c r="AP875" i="1"/>
  <c r="AS875" i="1"/>
  <c r="AV875" i="1"/>
  <c r="AY875" i="1"/>
  <c r="BB875" i="1"/>
  <c r="BE875" i="1"/>
  <c r="BH875" i="1"/>
  <c r="BK875" i="1"/>
  <c r="BN875" i="1"/>
  <c r="BQ875" i="1"/>
  <c r="BT875" i="1"/>
  <c r="BW875" i="1"/>
  <c r="BZ875" i="1"/>
  <c r="CC875" i="1"/>
  <c r="CF875" i="1"/>
  <c r="CI875" i="1"/>
  <c r="CL875" i="1"/>
  <c r="CO875" i="1"/>
  <c r="CR875" i="1"/>
  <c r="CU875" i="1"/>
  <c r="CX875" i="1"/>
  <c r="DA875" i="1"/>
  <c r="DD875" i="1"/>
  <c r="DJ875" i="1"/>
  <c r="DM875" i="1"/>
  <c r="DP875" i="1"/>
  <c r="DS875" i="1"/>
  <c r="DV875" i="1"/>
  <c r="DY875" i="1"/>
  <c r="EB875" i="1"/>
  <c r="EH875" i="1"/>
  <c r="EK875" i="1"/>
  <c r="I876" i="1"/>
  <c r="O876" i="1"/>
  <c r="R876" i="1"/>
  <c r="U876" i="1"/>
  <c r="X876" i="1"/>
  <c r="AA876" i="1"/>
  <c r="AD876" i="1"/>
  <c r="AG876" i="1"/>
  <c r="AJ876" i="1"/>
  <c r="AM876" i="1"/>
  <c r="AP876" i="1"/>
  <c r="AS876" i="1"/>
  <c r="AV876" i="1"/>
  <c r="AY876" i="1"/>
  <c r="BB876" i="1"/>
  <c r="BE876" i="1"/>
  <c r="BH876" i="1"/>
  <c r="BK876" i="1"/>
  <c r="BN876" i="1"/>
  <c r="BQ876" i="1"/>
  <c r="BT876" i="1"/>
  <c r="BW876" i="1"/>
  <c r="BZ876" i="1"/>
  <c r="CC876" i="1"/>
  <c r="CF876" i="1"/>
  <c r="CI876" i="1"/>
  <c r="CL876" i="1"/>
  <c r="CO876" i="1"/>
  <c r="CR876" i="1"/>
  <c r="CU876" i="1"/>
  <c r="CX876" i="1"/>
  <c r="DA876" i="1"/>
  <c r="DD876" i="1"/>
  <c r="DJ876" i="1"/>
  <c r="DM876" i="1"/>
  <c r="DP876" i="1"/>
  <c r="DS876" i="1"/>
  <c r="DV876" i="1"/>
  <c r="DY876" i="1"/>
  <c r="EB876" i="1"/>
  <c r="EH876" i="1"/>
  <c r="EK876" i="1"/>
  <c r="I877" i="1"/>
  <c r="L877" i="1"/>
  <c r="O877" i="1"/>
  <c r="R877" i="1"/>
  <c r="U877" i="1"/>
  <c r="X877" i="1"/>
  <c r="AA877" i="1"/>
  <c r="AD877" i="1"/>
  <c r="AG877" i="1"/>
  <c r="AJ877" i="1"/>
  <c r="AM877" i="1"/>
  <c r="AP877" i="1"/>
  <c r="AS877" i="1"/>
  <c r="AV877" i="1"/>
  <c r="AY877" i="1"/>
  <c r="BB877" i="1"/>
  <c r="BE877" i="1"/>
  <c r="BH877" i="1"/>
  <c r="BK877" i="1"/>
  <c r="BN877" i="1"/>
  <c r="BQ877" i="1"/>
  <c r="BT877" i="1"/>
  <c r="BW877" i="1"/>
  <c r="BZ877" i="1"/>
  <c r="CC877" i="1"/>
  <c r="CF877" i="1"/>
  <c r="CI877" i="1"/>
  <c r="CL877" i="1"/>
  <c r="CO877" i="1"/>
  <c r="CR877" i="1"/>
  <c r="CU877" i="1"/>
  <c r="CX877" i="1"/>
  <c r="DA877" i="1"/>
  <c r="DD877" i="1"/>
  <c r="DJ877" i="1"/>
  <c r="DM877" i="1"/>
  <c r="DP877" i="1"/>
  <c r="DS877" i="1"/>
  <c r="DV877" i="1"/>
  <c r="DY877" i="1"/>
  <c r="EB877" i="1"/>
  <c r="EH877" i="1"/>
  <c r="EK877" i="1"/>
  <c r="I668" i="1"/>
  <c r="L668" i="1"/>
  <c r="O668" i="1"/>
  <c r="R668" i="1"/>
  <c r="U668" i="1"/>
  <c r="X668" i="1"/>
  <c r="AA668" i="1"/>
  <c r="AD668" i="1"/>
  <c r="AG668" i="1"/>
  <c r="AJ668" i="1"/>
  <c r="AM668" i="1"/>
  <c r="AP668" i="1"/>
  <c r="AS668" i="1"/>
  <c r="AV668" i="1"/>
  <c r="AY668" i="1"/>
  <c r="BB668" i="1"/>
  <c r="BE668" i="1"/>
  <c r="BH668" i="1"/>
  <c r="BK668" i="1"/>
  <c r="BN668" i="1"/>
  <c r="BQ668" i="1"/>
  <c r="BT668" i="1"/>
  <c r="BW668" i="1"/>
  <c r="BZ668" i="1"/>
  <c r="CC668" i="1"/>
  <c r="CF668" i="1"/>
  <c r="CI668" i="1"/>
  <c r="CL668" i="1"/>
  <c r="CO668" i="1"/>
  <c r="CR668" i="1"/>
  <c r="CU668" i="1"/>
  <c r="CX668" i="1"/>
  <c r="DA668" i="1"/>
  <c r="DD668" i="1"/>
  <c r="DG668" i="1"/>
  <c r="DJ668" i="1"/>
  <c r="DM668" i="1"/>
  <c r="DP668" i="1"/>
  <c r="DS668" i="1"/>
  <c r="DV668" i="1"/>
  <c r="DY668" i="1"/>
  <c r="EB668" i="1"/>
  <c r="EH668" i="1"/>
  <c r="EK668" i="1"/>
  <c r="I610" i="1"/>
  <c r="L610" i="1"/>
  <c r="O610" i="1"/>
  <c r="R610" i="1"/>
  <c r="U610" i="1"/>
  <c r="X610" i="1"/>
  <c r="AA610" i="1"/>
  <c r="AD610" i="1"/>
  <c r="AG610" i="1"/>
  <c r="AJ610" i="1"/>
  <c r="AM610" i="1"/>
  <c r="AP610" i="1"/>
  <c r="AS610" i="1"/>
  <c r="AV610" i="1"/>
  <c r="AY610" i="1"/>
  <c r="BB610" i="1"/>
  <c r="BE610" i="1"/>
  <c r="BH610" i="1"/>
  <c r="BK610" i="1"/>
  <c r="BN610" i="1"/>
  <c r="BQ610" i="1"/>
  <c r="BT610" i="1"/>
  <c r="BW610" i="1"/>
  <c r="BZ610" i="1"/>
  <c r="CC610" i="1"/>
  <c r="CF610" i="1"/>
  <c r="CI610" i="1"/>
  <c r="CL610" i="1"/>
  <c r="CO610" i="1"/>
  <c r="CR610" i="1"/>
  <c r="CU610" i="1"/>
  <c r="CX610" i="1"/>
  <c r="DA610" i="1"/>
  <c r="DD610" i="1"/>
  <c r="DG610" i="1"/>
  <c r="DJ610" i="1"/>
  <c r="DM610" i="1"/>
  <c r="DP610" i="1"/>
  <c r="DS610" i="1"/>
  <c r="DV610" i="1"/>
  <c r="DY610" i="1"/>
  <c r="EB610" i="1"/>
  <c r="EH610" i="1"/>
  <c r="EK610" i="1"/>
  <c r="I1184" i="1"/>
  <c r="L1184" i="1"/>
  <c r="O1184" i="1"/>
  <c r="R1184" i="1"/>
  <c r="U1184" i="1"/>
  <c r="X1184" i="1"/>
  <c r="AA1184" i="1"/>
  <c r="AD1184" i="1"/>
  <c r="AG1184" i="1"/>
  <c r="AJ1184" i="1"/>
  <c r="AM1184" i="1"/>
  <c r="AP1184" i="1"/>
  <c r="AS1184" i="1"/>
  <c r="AV1184" i="1"/>
  <c r="AY1184" i="1"/>
  <c r="BB1184" i="1"/>
  <c r="BE1184" i="1"/>
  <c r="BH1184" i="1"/>
  <c r="BK1184" i="1"/>
  <c r="BN1184" i="1"/>
  <c r="BQ1184" i="1"/>
  <c r="BT1184" i="1"/>
  <c r="BW1184" i="1"/>
  <c r="BZ1184" i="1"/>
  <c r="CC1184" i="1"/>
  <c r="CF1184" i="1"/>
  <c r="CI1184" i="1"/>
  <c r="CL1184" i="1"/>
  <c r="CO1184" i="1"/>
  <c r="CR1184" i="1"/>
  <c r="CU1184" i="1"/>
  <c r="CX1184" i="1"/>
  <c r="DA1184" i="1"/>
  <c r="DD1184" i="1"/>
  <c r="DJ1184" i="1"/>
  <c r="DM1184" i="1"/>
  <c r="DP1184" i="1"/>
  <c r="DS1184" i="1"/>
  <c r="DV1184" i="1"/>
  <c r="DY1184" i="1"/>
  <c r="EB1184" i="1"/>
  <c r="EH1184" i="1"/>
  <c r="EK1184" i="1"/>
  <c r="I878" i="1"/>
  <c r="L878" i="1"/>
  <c r="O878" i="1"/>
  <c r="R878" i="1"/>
  <c r="U878" i="1"/>
  <c r="X878" i="1"/>
  <c r="AA878" i="1"/>
  <c r="AD878" i="1"/>
  <c r="AG878" i="1"/>
  <c r="AJ878" i="1"/>
  <c r="AM878" i="1"/>
  <c r="AP878" i="1"/>
  <c r="AS878" i="1"/>
  <c r="AV878" i="1"/>
  <c r="AY878" i="1"/>
  <c r="BB878" i="1"/>
  <c r="BE878" i="1"/>
  <c r="BH878" i="1"/>
  <c r="BK878" i="1"/>
  <c r="BN878" i="1"/>
  <c r="BQ878" i="1"/>
  <c r="BT878" i="1"/>
  <c r="BW878" i="1"/>
  <c r="BZ878" i="1"/>
  <c r="CC878" i="1"/>
  <c r="CF878" i="1"/>
  <c r="CI878" i="1"/>
  <c r="CL878" i="1"/>
  <c r="CO878" i="1"/>
  <c r="CR878" i="1"/>
  <c r="CU878" i="1"/>
  <c r="CX878" i="1"/>
  <c r="DA878" i="1"/>
  <c r="DD878" i="1"/>
  <c r="DJ878" i="1"/>
  <c r="DM878" i="1"/>
  <c r="DP878" i="1"/>
  <c r="DS878" i="1"/>
  <c r="DV878" i="1"/>
  <c r="DY878" i="1"/>
  <c r="EB878" i="1"/>
  <c r="EH878" i="1"/>
  <c r="EK878" i="1"/>
  <c r="I879" i="1"/>
  <c r="L879" i="1"/>
  <c r="O879" i="1"/>
  <c r="R879" i="1"/>
  <c r="U879" i="1"/>
  <c r="X879" i="1"/>
  <c r="AA879" i="1"/>
  <c r="AD879" i="1"/>
  <c r="AG879" i="1"/>
  <c r="AJ879" i="1"/>
  <c r="AM879" i="1"/>
  <c r="AP879" i="1"/>
  <c r="AS879" i="1"/>
  <c r="AV879" i="1"/>
  <c r="AY879" i="1"/>
  <c r="BB879" i="1"/>
  <c r="BE879" i="1"/>
  <c r="BH879" i="1"/>
  <c r="BK879" i="1"/>
  <c r="BN879" i="1"/>
  <c r="BQ879" i="1"/>
  <c r="BT879" i="1"/>
  <c r="BW879" i="1"/>
  <c r="BZ879" i="1"/>
  <c r="CC879" i="1"/>
  <c r="CF879" i="1"/>
  <c r="CI879" i="1"/>
  <c r="CL879" i="1"/>
  <c r="CO879" i="1"/>
  <c r="CR879" i="1"/>
  <c r="CU879" i="1"/>
  <c r="CX879" i="1"/>
  <c r="DA879" i="1"/>
  <c r="DD879" i="1"/>
  <c r="DJ879" i="1"/>
  <c r="DM879" i="1"/>
  <c r="DP879" i="1"/>
  <c r="DS879" i="1"/>
  <c r="DV879" i="1"/>
  <c r="DY879" i="1"/>
  <c r="EB879" i="1"/>
  <c r="EH879" i="1"/>
  <c r="EK879" i="1"/>
  <c r="I880" i="1"/>
  <c r="L880" i="1"/>
  <c r="O880" i="1"/>
  <c r="R880" i="1"/>
  <c r="U880" i="1"/>
  <c r="X880" i="1"/>
  <c r="AA880" i="1"/>
  <c r="AD880" i="1"/>
  <c r="AG880" i="1"/>
  <c r="AJ880" i="1"/>
  <c r="AM880" i="1"/>
  <c r="AP880" i="1"/>
  <c r="AS880" i="1"/>
  <c r="AV880" i="1"/>
  <c r="AY880" i="1"/>
  <c r="BB880" i="1"/>
  <c r="BE880" i="1"/>
  <c r="BH880" i="1"/>
  <c r="BK880" i="1"/>
  <c r="BN880" i="1"/>
  <c r="BQ880" i="1"/>
  <c r="BT880" i="1"/>
  <c r="BW880" i="1"/>
  <c r="BZ880" i="1"/>
  <c r="CC880" i="1"/>
  <c r="CF880" i="1"/>
  <c r="CI880" i="1"/>
  <c r="CL880" i="1"/>
  <c r="CO880" i="1"/>
  <c r="CR880" i="1"/>
  <c r="CU880" i="1"/>
  <c r="CX880" i="1"/>
  <c r="DA880" i="1"/>
  <c r="DD880" i="1"/>
  <c r="DJ880" i="1"/>
  <c r="DM880" i="1"/>
  <c r="DP880" i="1"/>
  <c r="DS880" i="1"/>
  <c r="DV880" i="1"/>
  <c r="DY880" i="1"/>
  <c r="EB880" i="1"/>
  <c r="EH880" i="1"/>
  <c r="EK880" i="1"/>
  <c r="I1146" i="1"/>
  <c r="L1146" i="1"/>
  <c r="O1146" i="1"/>
  <c r="R1146" i="1"/>
  <c r="U1146" i="1"/>
  <c r="X1146" i="1"/>
  <c r="AA1146" i="1"/>
  <c r="AD1146" i="1"/>
  <c r="AG1146" i="1"/>
  <c r="AJ1146" i="1"/>
  <c r="AM1146" i="1"/>
  <c r="AP1146" i="1"/>
  <c r="AS1146" i="1"/>
  <c r="AV1146" i="1"/>
  <c r="AY1146" i="1"/>
  <c r="BB1146" i="1"/>
  <c r="BE1146" i="1"/>
  <c r="BH1146" i="1"/>
  <c r="BK1146" i="1"/>
  <c r="BN1146" i="1"/>
  <c r="BQ1146" i="1"/>
  <c r="BT1146" i="1"/>
  <c r="BW1146" i="1"/>
  <c r="BZ1146" i="1"/>
  <c r="CC1146" i="1"/>
  <c r="CF1146" i="1"/>
  <c r="CI1146" i="1"/>
  <c r="CL1146" i="1"/>
  <c r="CO1146" i="1"/>
  <c r="CR1146" i="1"/>
  <c r="CU1146" i="1"/>
  <c r="CX1146" i="1"/>
  <c r="DA1146" i="1"/>
  <c r="DD1146" i="1"/>
  <c r="DJ1146" i="1"/>
  <c r="DM1146" i="1"/>
  <c r="DP1146" i="1"/>
  <c r="DS1146" i="1"/>
  <c r="DV1146" i="1"/>
  <c r="DY1146" i="1"/>
  <c r="EB1146" i="1"/>
  <c r="EH1146" i="1"/>
  <c r="EK1146" i="1"/>
  <c r="I1147" i="1"/>
  <c r="L1147" i="1"/>
  <c r="O1147" i="1"/>
  <c r="R1147" i="1"/>
  <c r="U1147" i="1"/>
  <c r="X1147" i="1"/>
  <c r="AA1147" i="1"/>
  <c r="AD1147" i="1"/>
  <c r="AG1147" i="1"/>
  <c r="AJ1147" i="1"/>
  <c r="AM1147" i="1"/>
  <c r="AP1147" i="1"/>
  <c r="AS1147" i="1"/>
  <c r="AV1147" i="1"/>
  <c r="AY1147" i="1"/>
  <c r="BB1147" i="1"/>
  <c r="BE1147" i="1"/>
  <c r="BH1147" i="1"/>
  <c r="BK1147" i="1"/>
  <c r="BN1147" i="1"/>
  <c r="BQ1147" i="1"/>
  <c r="BT1147" i="1"/>
  <c r="BW1147" i="1"/>
  <c r="BZ1147" i="1"/>
  <c r="CC1147" i="1"/>
  <c r="CF1147" i="1"/>
  <c r="CI1147" i="1"/>
  <c r="CL1147" i="1"/>
  <c r="CO1147" i="1"/>
  <c r="CR1147" i="1"/>
  <c r="CU1147" i="1"/>
  <c r="CX1147" i="1"/>
  <c r="DA1147" i="1"/>
  <c r="DD1147" i="1"/>
  <c r="DJ1147" i="1"/>
  <c r="DM1147" i="1"/>
  <c r="DP1147" i="1"/>
  <c r="DS1147" i="1"/>
  <c r="DV1147" i="1"/>
  <c r="DY1147" i="1"/>
  <c r="EB1147" i="1"/>
  <c r="EH1147" i="1"/>
  <c r="EK1147" i="1"/>
  <c r="I881" i="1"/>
  <c r="L881" i="1"/>
  <c r="O881" i="1"/>
  <c r="R881" i="1"/>
  <c r="U881" i="1"/>
  <c r="X881" i="1"/>
  <c r="AA881" i="1"/>
  <c r="AD881" i="1"/>
  <c r="AG881" i="1"/>
  <c r="AJ881" i="1"/>
  <c r="AM881" i="1"/>
  <c r="AP881" i="1"/>
  <c r="AS881" i="1"/>
  <c r="AV881" i="1"/>
  <c r="AY881" i="1"/>
  <c r="BB881" i="1"/>
  <c r="BE881" i="1"/>
  <c r="BH881" i="1"/>
  <c r="BK881" i="1"/>
  <c r="BN881" i="1"/>
  <c r="BQ881" i="1"/>
  <c r="BT881" i="1"/>
  <c r="BW881" i="1"/>
  <c r="BZ881" i="1"/>
  <c r="CC881" i="1"/>
  <c r="CF881" i="1"/>
  <c r="CI881" i="1"/>
  <c r="CL881" i="1"/>
  <c r="CO881" i="1"/>
  <c r="CR881" i="1"/>
  <c r="CU881" i="1"/>
  <c r="CX881" i="1"/>
  <c r="DA881" i="1"/>
  <c r="DD881" i="1"/>
  <c r="DJ881" i="1"/>
  <c r="DM881" i="1"/>
  <c r="DP881" i="1"/>
  <c r="DS881" i="1"/>
  <c r="DV881" i="1"/>
  <c r="DY881" i="1"/>
  <c r="EB881" i="1"/>
  <c r="EH881" i="1"/>
  <c r="EK881" i="1"/>
  <c r="I1185" i="1"/>
  <c r="L1185" i="1"/>
  <c r="O1185" i="1"/>
  <c r="R1185" i="1"/>
  <c r="U1185" i="1"/>
  <c r="X1185" i="1"/>
  <c r="AA1185" i="1"/>
  <c r="AD1185" i="1"/>
  <c r="AG1185" i="1"/>
  <c r="AJ1185" i="1"/>
  <c r="AM1185" i="1"/>
  <c r="AP1185" i="1"/>
  <c r="AS1185" i="1"/>
  <c r="AV1185" i="1"/>
  <c r="AY1185" i="1"/>
  <c r="BB1185" i="1"/>
  <c r="BE1185" i="1"/>
  <c r="BH1185" i="1"/>
  <c r="BK1185" i="1"/>
  <c r="BN1185" i="1"/>
  <c r="BQ1185" i="1"/>
  <c r="BT1185" i="1"/>
  <c r="BW1185" i="1"/>
  <c r="BZ1185" i="1"/>
  <c r="CC1185" i="1"/>
  <c r="CF1185" i="1"/>
  <c r="CI1185" i="1"/>
  <c r="CL1185" i="1"/>
  <c r="CO1185" i="1"/>
  <c r="CR1185" i="1"/>
  <c r="CU1185" i="1"/>
  <c r="CX1185" i="1"/>
  <c r="DA1185" i="1"/>
  <c r="DD1185" i="1"/>
  <c r="DJ1185" i="1"/>
  <c r="DM1185" i="1"/>
  <c r="DP1185" i="1"/>
  <c r="DS1185" i="1"/>
  <c r="DV1185" i="1"/>
  <c r="DY1185" i="1"/>
  <c r="EB1185" i="1"/>
  <c r="EH1185" i="1"/>
  <c r="EK1185" i="1"/>
  <c r="I882" i="1"/>
  <c r="L882" i="1"/>
  <c r="O882" i="1"/>
  <c r="R882" i="1"/>
  <c r="U882" i="1"/>
  <c r="X882" i="1"/>
  <c r="AA882" i="1"/>
  <c r="AD882" i="1"/>
  <c r="AG882" i="1"/>
  <c r="AJ882" i="1"/>
  <c r="AM882" i="1"/>
  <c r="AP882" i="1"/>
  <c r="AS882" i="1"/>
  <c r="AV882" i="1"/>
  <c r="AY882" i="1"/>
  <c r="BB882" i="1"/>
  <c r="BE882" i="1"/>
  <c r="BH882" i="1"/>
  <c r="BK882" i="1"/>
  <c r="BN882" i="1"/>
  <c r="BQ882" i="1"/>
  <c r="BT882" i="1"/>
  <c r="BW882" i="1"/>
  <c r="BZ882" i="1"/>
  <c r="CC882" i="1"/>
  <c r="CF882" i="1"/>
  <c r="CI882" i="1"/>
  <c r="CL882" i="1"/>
  <c r="CO882" i="1"/>
  <c r="CR882" i="1"/>
  <c r="CU882" i="1"/>
  <c r="CX882" i="1"/>
  <c r="DA882" i="1"/>
  <c r="DD882" i="1"/>
  <c r="DJ882" i="1"/>
  <c r="DM882" i="1"/>
  <c r="DP882" i="1"/>
  <c r="DS882" i="1"/>
  <c r="DV882" i="1"/>
  <c r="DY882" i="1"/>
  <c r="EB882" i="1"/>
  <c r="EH882" i="1"/>
  <c r="EK882" i="1"/>
  <c r="I883" i="1"/>
  <c r="L883" i="1"/>
  <c r="O883" i="1"/>
  <c r="R883" i="1"/>
  <c r="U883" i="1"/>
  <c r="X883" i="1"/>
  <c r="AA883" i="1"/>
  <c r="AD883" i="1"/>
  <c r="AG883" i="1"/>
  <c r="AJ883" i="1"/>
  <c r="AM883" i="1"/>
  <c r="AP883" i="1"/>
  <c r="AS883" i="1"/>
  <c r="AV883" i="1"/>
  <c r="AY883" i="1"/>
  <c r="BB883" i="1"/>
  <c r="BE883" i="1"/>
  <c r="BH883" i="1"/>
  <c r="BK883" i="1"/>
  <c r="BN883" i="1"/>
  <c r="BQ883" i="1"/>
  <c r="BT883" i="1"/>
  <c r="BW883" i="1"/>
  <c r="BZ883" i="1"/>
  <c r="CC883" i="1"/>
  <c r="CF883" i="1"/>
  <c r="CI883" i="1"/>
  <c r="CL883" i="1"/>
  <c r="CO883" i="1"/>
  <c r="CR883" i="1"/>
  <c r="CU883" i="1"/>
  <c r="CX883" i="1"/>
  <c r="DA883" i="1"/>
  <c r="DD883" i="1"/>
  <c r="DJ883" i="1"/>
  <c r="DM883" i="1"/>
  <c r="DP883" i="1"/>
  <c r="DS883" i="1"/>
  <c r="DV883" i="1"/>
  <c r="DY883" i="1"/>
  <c r="EB883" i="1"/>
  <c r="EH883" i="1"/>
  <c r="EK883" i="1"/>
  <c r="I1186" i="1"/>
  <c r="O1186" i="1"/>
  <c r="R1186" i="1"/>
  <c r="U1186" i="1"/>
  <c r="X1186" i="1"/>
  <c r="AA1186" i="1"/>
  <c r="AD1186" i="1"/>
  <c r="AG1186" i="1"/>
  <c r="AJ1186" i="1"/>
  <c r="AM1186" i="1"/>
  <c r="AP1186" i="1"/>
  <c r="AS1186" i="1"/>
  <c r="AV1186" i="1"/>
  <c r="AY1186" i="1"/>
  <c r="BB1186" i="1"/>
  <c r="BE1186" i="1"/>
  <c r="BH1186" i="1"/>
  <c r="BK1186" i="1"/>
  <c r="BN1186" i="1"/>
  <c r="BQ1186" i="1"/>
  <c r="BT1186" i="1"/>
  <c r="BW1186" i="1"/>
  <c r="BZ1186" i="1"/>
  <c r="CC1186" i="1"/>
  <c r="CF1186" i="1"/>
  <c r="CI1186" i="1"/>
  <c r="CL1186" i="1"/>
  <c r="CO1186" i="1"/>
  <c r="CR1186" i="1"/>
  <c r="CU1186" i="1"/>
  <c r="CX1186" i="1"/>
  <c r="DA1186" i="1"/>
  <c r="DD1186" i="1"/>
  <c r="DJ1186" i="1"/>
  <c r="DM1186" i="1"/>
  <c r="DP1186" i="1"/>
  <c r="DS1186" i="1"/>
  <c r="DV1186" i="1"/>
  <c r="DY1186" i="1"/>
  <c r="EB1186" i="1"/>
  <c r="EH1186" i="1"/>
  <c r="EK1186" i="1"/>
  <c r="I1187" i="1"/>
  <c r="O1187" i="1"/>
  <c r="R1187" i="1"/>
  <c r="U1187" i="1"/>
  <c r="X1187" i="1"/>
  <c r="AA1187" i="1"/>
  <c r="AD1187" i="1"/>
  <c r="AG1187" i="1"/>
  <c r="AJ1187" i="1"/>
  <c r="AM1187" i="1"/>
  <c r="AP1187" i="1"/>
  <c r="AS1187" i="1"/>
  <c r="AV1187" i="1"/>
  <c r="AY1187" i="1"/>
  <c r="BB1187" i="1"/>
  <c r="BE1187" i="1"/>
  <c r="BH1187" i="1"/>
  <c r="BK1187" i="1"/>
  <c r="BN1187" i="1"/>
  <c r="BQ1187" i="1"/>
  <c r="BT1187" i="1"/>
  <c r="BW1187" i="1"/>
  <c r="BZ1187" i="1"/>
  <c r="CC1187" i="1"/>
  <c r="CF1187" i="1"/>
  <c r="CI1187" i="1"/>
  <c r="CL1187" i="1"/>
  <c r="CO1187" i="1"/>
  <c r="CR1187" i="1"/>
  <c r="CU1187" i="1"/>
  <c r="CX1187" i="1"/>
  <c r="DA1187" i="1"/>
  <c r="DD1187" i="1"/>
  <c r="DJ1187" i="1"/>
  <c r="DM1187" i="1"/>
  <c r="DP1187" i="1"/>
  <c r="DS1187" i="1"/>
  <c r="DV1187" i="1"/>
  <c r="DY1187" i="1"/>
  <c r="EB1187" i="1"/>
  <c r="EH1187" i="1"/>
  <c r="EK1187" i="1"/>
  <c r="I884" i="1"/>
  <c r="L884" i="1"/>
  <c r="O884" i="1"/>
  <c r="R884" i="1"/>
  <c r="U884" i="1"/>
  <c r="X884" i="1"/>
  <c r="AA884" i="1"/>
  <c r="AD884" i="1"/>
  <c r="AG884" i="1"/>
  <c r="AJ884" i="1"/>
  <c r="AM884" i="1"/>
  <c r="AP884" i="1"/>
  <c r="AS884" i="1"/>
  <c r="AV884" i="1"/>
  <c r="AY884" i="1"/>
  <c r="BB884" i="1"/>
  <c r="BE884" i="1"/>
  <c r="BH884" i="1"/>
  <c r="BK884" i="1"/>
  <c r="BN884" i="1"/>
  <c r="BQ884" i="1"/>
  <c r="BT884" i="1"/>
  <c r="BW884" i="1"/>
  <c r="BZ884" i="1"/>
  <c r="CC884" i="1"/>
  <c r="CF884" i="1"/>
  <c r="CI884" i="1"/>
  <c r="CL884" i="1"/>
  <c r="CO884" i="1"/>
  <c r="CR884" i="1"/>
  <c r="CU884" i="1"/>
  <c r="CX884" i="1"/>
  <c r="DA884" i="1"/>
  <c r="DD884" i="1"/>
  <c r="DJ884" i="1"/>
  <c r="DM884" i="1"/>
  <c r="DP884" i="1"/>
  <c r="DS884" i="1"/>
  <c r="DV884" i="1"/>
  <c r="DY884" i="1"/>
  <c r="EB884" i="1"/>
  <c r="EH884" i="1"/>
  <c r="EK884" i="1"/>
  <c r="I1188" i="1"/>
  <c r="O1188" i="1"/>
  <c r="R1188" i="1"/>
  <c r="U1188" i="1"/>
  <c r="X1188" i="1"/>
  <c r="AA1188" i="1"/>
  <c r="AD1188" i="1"/>
  <c r="AG1188" i="1"/>
  <c r="AJ1188" i="1"/>
  <c r="AM1188" i="1"/>
  <c r="AP1188" i="1"/>
  <c r="AS1188" i="1"/>
  <c r="AV1188" i="1"/>
  <c r="AY1188" i="1"/>
  <c r="BB1188" i="1"/>
  <c r="BE1188" i="1"/>
  <c r="BH1188" i="1"/>
  <c r="BK1188" i="1"/>
  <c r="BN1188" i="1"/>
  <c r="BQ1188" i="1"/>
  <c r="BT1188" i="1"/>
  <c r="BW1188" i="1"/>
  <c r="BZ1188" i="1"/>
  <c r="CC1188" i="1"/>
  <c r="CF1188" i="1"/>
  <c r="CI1188" i="1"/>
  <c r="CL1188" i="1"/>
  <c r="CO1188" i="1"/>
  <c r="CR1188" i="1"/>
  <c r="CU1188" i="1"/>
  <c r="CX1188" i="1"/>
  <c r="DA1188" i="1"/>
  <c r="DD1188" i="1"/>
  <c r="DJ1188" i="1"/>
  <c r="DM1188" i="1"/>
  <c r="DP1188" i="1"/>
  <c r="DS1188" i="1"/>
  <c r="DV1188" i="1"/>
  <c r="DY1188" i="1"/>
  <c r="EB1188" i="1"/>
  <c r="EH1188" i="1"/>
  <c r="EK1188" i="1"/>
  <c r="I1189" i="1"/>
  <c r="O1189" i="1"/>
  <c r="R1189" i="1"/>
  <c r="U1189" i="1"/>
  <c r="X1189" i="1"/>
  <c r="AA1189" i="1"/>
  <c r="AD1189" i="1"/>
  <c r="AG1189" i="1"/>
  <c r="AJ1189" i="1"/>
  <c r="AM1189" i="1"/>
  <c r="AP1189" i="1"/>
  <c r="AS1189" i="1"/>
  <c r="AV1189" i="1"/>
  <c r="AY1189" i="1"/>
  <c r="BB1189" i="1"/>
  <c r="BE1189" i="1"/>
  <c r="BH1189" i="1"/>
  <c r="BK1189" i="1"/>
  <c r="BN1189" i="1"/>
  <c r="BQ1189" i="1"/>
  <c r="BT1189" i="1"/>
  <c r="BW1189" i="1"/>
  <c r="BZ1189" i="1"/>
  <c r="CC1189" i="1"/>
  <c r="CF1189" i="1"/>
  <c r="CI1189" i="1"/>
  <c r="CL1189" i="1"/>
  <c r="CO1189" i="1"/>
  <c r="CR1189" i="1"/>
  <c r="CU1189" i="1"/>
  <c r="CX1189" i="1"/>
  <c r="DA1189" i="1"/>
  <c r="DD1189" i="1"/>
  <c r="DJ1189" i="1"/>
  <c r="DM1189" i="1"/>
  <c r="DP1189" i="1"/>
  <c r="DS1189" i="1"/>
  <c r="DV1189" i="1"/>
  <c r="DY1189" i="1"/>
  <c r="EB1189" i="1"/>
  <c r="EH1189" i="1"/>
  <c r="EK1189" i="1"/>
  <c r="I1190" i="1"/>
  <c r="O1190" i="1"/>
  <c r="R1190" i="1"/>
  <c r="U1190" i="1"/>
  <c r="X1190" i="1"/>
  <c r="AA1190" i="1"/>
  <c r="AD1190" i="1"/>
  <c r="AG1190" i="1"/>
  <c r="AJ1190" i="1"/>
  <c r="AM1190" i="1"/>
  <c r="AP1190" i="1"/>
  <c r="AS1190" i="1"/>
  <c r="AV1190" i="1"/>
  <c r="AY1190" i="1"/>
  <c r="BB1190" i="1"/>
  <c r="BE1190" i="1"/>
  <c r="BH1190" i="1"/>
  <c r="BK1190" i="1"/>
  <c r="BN1190" i="1"/>
  <c r="BQ1190" i="1"/>
  <c r="BT1190" i="1"/>
  <c r="BW1190" i="1"/>
  <c r="BZ1190" i="1"/>
  <c r="CC1190" i="1"/>
  <c r="CF1190" i="1"/>
  <c r="CI1190" i="1"/>
  <c r="CL1190" i="1"/>
  <c r="CO1190" i="1"/>
  <c r="CR1190" i="1"/>
  <c r="CU1190" i="1"/>
  <c r="CX1190" i="1"/>
  <c r="DA1190" i="1"/>
  <c r="DD1190" i="1"/>
  <c r="DJ1190" i="1"/>
  <c r="DM1190" i="1"/>
  <c r="DP1190" i="1"/>
  <c r="DS1190" i="1"/>
  <c r="DV1190" i="1"/>
  <c r="DY1190" i="1"/>
  <c r="EB1190" i="1"/>
  <c r="EH1190" i="1"/>
  <c r="EK1190" i="1"/>
  <c r="I680" i="1"/>
  <c r="L680" i="1"/>
  <c r="O680" i="1"/>
  <c r="R680" i="1"/>
  <c r="U680" i="1"/>
  <c r="X680" i="1"/>
  <c r="AA680" i="1"/>
  <c r="AD680" i="1"/>
  <c r="AG680" i="1"/>
  <c r="AJ680" i="1"/>
  <c r="AM680" i="1"/>
  <c r="AP680" i="1"/>
  <c r="AS680" i="1"/>
  <c r="AV680" i="1"/>
  <c r="AY680" i="1"/>
  <c r="BB680" i="1"/>
  <c r="BE680" i="1"/>
  <c r="BH680" i="1"/>
  <c r="BK680" i="1"/>
  <c r="BN680" i="1"/>
  <c r="BQ680" i="1"/>
  <c r="BT680" i="1"/>
  <c r="BW680" i="1"/>
  <c r="BZ680" i="1"/>
  <c r="CC680" i="1"/>
  <c r="CF680" i="1"/>
  <c r="CI680" i="1"/>
  <c r="CL680" i="1"/>
  <c r="CO680" i="1"/>
  <c r="CR680" i="1"/>
  <c r="CU680" i="1"/>
  <c r="CX680" i="1"/>
  <c r="DA680" i="1"/>
  <c r="DD680" i="1"/>
  <c r="DG680" i="1"/>
  <c r="DJ680" i="1"/>
  <c r="DM680" i="1"/>
  <c r="DP680" i="1"/>
  <c r="DS680" i="1"/>
  <c r="DV680" i="1"/>
  <c r="DY680" i="1"/>
  <c r="EB680" i="1"/>
  <c r="EH680" i="1"/>
  <c r="EK680" i="1"/>
  <c r="I827" i="1"/>
  <c r="L827" i="1"/>
  <c r="O827" i="1"/>
  <c r="R827" i="1"/>
  <c r="U827" i="1"/>
  <c r="X827" i="1"/>
  <c r="AA827" i="1"/>
  <c r="AD827" i="1"/>
  <c r="AG827" i="1"/>
  <c r="AJ827" i="1"/>
  <c r="AM827" i="1"/>
  <c r="AP827" i="1"/>
  <c r="AS827" i="1"/>
  <c r="AV827" i="1"/>
  <c r="AY827" i="1"/>
  <c r="BB827" i="1"/>
  <c r="BE827" i="1"/>
  <c r="BH827" i="1"/>
  <c r="BK827" i="1"/>
  <c r="BN827" i="1"/>
  <c r="BQ827" i="1"/>
  <c r="BT827" i="1"/>
  <c r="BW827" i="1"/>
  <c r="BZ827" i="1"/>
  <c r="CC827" i="1"/>
  <c r="CF827" i="1"/>
  <c r="CI827" i="1"/>
  <c r="CL827" i="1"/>
  <c r="CO827" i="1"/>
  <c r="CR827" i="1"/>
  <c r="CU827" i="1"/>
  <c r="CX827" i="1"/>
  <c r="DA827" i="1"/>
  <c r="DD827" i="1"/>
  <c r="DJ827" i="1"/>
  <c r="DM827" i="1"/>
  <c r="DP827" i="1"/>
  <c r="DS827" i="1"/>
  <c r="DV827" i="1"/>
  <c r="DY827" i="1"/>
  <c r="EB827" i="1"/>
  <c r="EH827" i="1"/>
  <c r="EK827" i="1"/>
  <c r="I823" i="1"/>
  <c r="L823" i="1"/>
  <c r="O823" i="1"/>
  <c r="R823" i="1"/>
  <c r="U823" i="1"/>
  <c r="X823" i="1"/>
  <c r="AA823" i="1"/>
  <c r="AD823" i="1"/>
  <c r="AG823" i="1"/>
  <c r="AJ823" i="1"/>
  <c r="AM823" i="1"/>
  <c r="AP823" i="1"/>
  <c r="AS823" i="1"/>
  <c r="AV823" i="1"/>
  <c r="AY823" i="1"/>
  <c r="BB823" i="1"/>
  <c r="BE823" i="1"/>
  <c r="BH823" i="1"/>
  <c r="BK823" i="1"/>
  <c r="BN823" i="1"/>
  <c r="BQ823" i="1"/>
  <c r="BT823" i="1"/>
  <c r="BW823" i="1"/>
  <c r="BZ823" i="1"/>
  <c r="CC823" i="1"/>
  <c r="CF823" i="1"/>
  <c r="CI823" i="1"/>
  <c r="CL823" i="1"/>
  <c r="CO823" i="1"/>
  <c r="CR823" i="1"/>
  <c r="CU823" i="1"/>
  <c r="CX823" i="1"/>
  <c r="DA823" i="1"/>
  <c r="DD823" i="1"/>
  <c r="DJ823" i="1"/>
  <c r="DM823" i="1"/>
  <c r="DP823" i="1"/>
  <c r="DS823" i="1"/>
  <c r="DV823" i="1"/>
  <c r="DY823" i="1"/>
  <c r="EB823" i="1"/>
  <c r="EH823" i="1"/>
  <c r="EK823" i="1"/>
  <c r="I837" i="1"/>
  <c r="L837" i="1"/>
  <c r="O837" i="1"/>
  <c r="R837" i="1"/>
  <c r="U837" i="1"/>
  <c r="X837" i="1"/>
  <c r="AA837" i="1"/>
  <c r="AD837" i="1"/>
  <c r="AG837" i="1"/>
  <c r="AJ837" i="1"/>
  <c r="AM837" i="1"/>
  <c r="AP837" i="1"/>
  <c r="AS837" i="1"/>
  <c r="AV837" i="1"/>
  <c r="AY837" i="1"/>
  <c r="BB837" i="1"/>
  <c r="BE837" i="1"/>
  <c r="BH837" i="1"/>
  <c r="BK837" i="1"/>
  <c r="BN837" i="1"/>
  <c r="BQ837" i="1"/>
  <c r="BT837" i="1"/>
  <c r="BW837" i="1"/>
  <c r="BZ837" i="1"/>
  <c r="CC837" i="1"/>
  <c r="CF837" i="1"/>
  <c r="CI837" i="1"/>
  <c r="CL837" i="1"/>
  <c r="CO837" i="1"/>
  <c r="CR837" i="1"/>
  <c r="CU837" i="1"/>
  <c r="CX837" i="1"/>
  <c r="DA837" i="1"/>
  <c r="DD837" i="1"/>
  <c r="DJ837" i="1"/>
  <c r="DM837" i="1"/>
  <c r="DP837" i="1"/>
  <c r="DS837" i="1"/>
  <c r="DV837" i="1"/>
  <c r="DY837" i="1"/>
  <c r="EB837" i="1"/>
  <c r="EH837" i="1"/>
  <c r="EK837" i="1"/>
  <c r="I838" i="1"/>
  <c r="L838" i="1"/>
  <c r="O838" i="1"/>
  <c r="R838" i="1"/>
  <c r="U838" i="1"/>
  <c r="X838" i="1"/>
  <c r="AA838" i="1"/>
  <c r="AD838" i="1"/>
  <c r="AG838" i="1"/>
  <c r="AJ838" i="1"/>
  <c r="AM838" i="1"/>
  <c r="AP838" i="1"/>
  <c r="AS838" i="1"/>
  <c r="AV838" i="1"/>
  <c r="AY838" i="1"/>
  <c r="BB838" i="1"/>
  <c r="BE838" i="1"/>
  <c r="BH838" i="1"/>
  <c r="BK838" i="1"/>
  <c r="BN838" i="1"/>
  <c r="BQ838" i="1"/>
  <c r="BT838" i="1"/>
  <c r="BW838" i="1"/>
  <c r="BZ838" i="1"/>
  <c r="CC838" i="1"/>
  <c r="CF838" i="1"/>
  <c r="CI838" i="1"/>
  <c r="CL838" i="1"/>
  <c r="CO838" i="1"/>
  <c r="CR838" i="1"/>
  <c r="CU838" i="1"/>
  <c r="CX838" i="1"/>
  <c r="DA838" i="1"/>
  <c r="DD838" i="1"/>
  <c r="DJ838" i="1"/>
  <c r="DM838" i="1"/>
  <c r="DP838" i="1"/>
  <c r="DS838" i="1"/>
  <c r="DV838" i="1"/>
  <c r="DY838" i="1"/>
  <c r="EB838" i="1"/>
  <c r="EH838" i="1"/>
  <c r="EK838" i="1"/>
  <c r="I824" i="1"/>
  <c r="L824" i="1"/>
  <c r="O824" i="1"/>
  <c r="R824" i="1"/>
  <c r="U824" i="1"/>
  <c r="X824" i="1"/>
  <c r="AA824" i="1"/>
  <c r="AD824" i="1"/>
  <c r="AG824" i="1"/>
  <c r="AJ824" i="1"/>
  <c r="AM824" i="1"/>
  <c r="AP824" i="1"/>
  <c r="AS824" i="1"/>
  <c r="AV824" i="1"/>
  <c r="AY824" i="1"/>
  <c r="BB824" i="1"/>
  <c r="BE824" i="1"/>
  <c r="BH824" i="1"/>
  <c r="BK824" i="1"/>
  <c r="BN824" i="1"/>
  <c r="BQ824" i="1"/>
  <c r="BT824" i="1"/>
  <c r="BW824" i="1"/>
  <c r="BZ824" i="1"/>
  <c r="CC824" i="1"/>
  <c r="CF824" i="1"/>
  <c r="CI824" i="1"/>
  <c r="CL824" i="1"/>
  <c r="CO824" i="1"/>
  <c r="CR824" i="1"/>
  <c r="CU824" i="1"/>
  <c r="CX824" i="1"/>
  <c r="DA824" i="1"/>
  <c r="DD824" i="1"/>
  <c r="DJ824" i="1"/>
  <c r="DM824" i="1"/>
  <c r="DP824" i="1"/>
  <c r="DS824" i="1"/>
  <c r="DV824" i="1"/>
  <c r="DY824" i="1"/>
  <c r="EB824" i="1"/>
  <c r="EH824" i="1"/>
  <c r="EK824" i="1"/>
  <c r="I825" i="1"/>
  <c r="L825" i="1"/>
  <c r="O825" i="1"/>
  <c r="R825" i="1"/>
  <c r="U825" i="1"/>
  <c r="X825" i="1"/>
  <c r="AA825" i="1"/>
  <c r="AD825" i="1"/>
  <c r="AG825" i="1"/>
  <c r="AJ825" i="1"/>
  <c r="AM825" i="1"/>
  <c r="AP825" i="1"/>
  <c r="AS825" i="1"/>
  <c r="AV825" i="1"/>
  <c r="AY825" i="1"/>
  <c r="BB825" i="1"/>
  <c r="BE825" i="1"/>
  <c r="BH825" i="1"/>
  <c r="BK825" i="1"/>
  <c r="BN825" i="1"/>
  <c r="BQ825" i="1"/>
  <c r="BT825" i="1"/>
  <c r="BW825" i="1"/>
  <c r="BZ825" i="1"/>
  <c r="CC825" i="1"/>
  <c r="CF825" i="1"/>
  <c r="CI825" i="1"/>
  <c r="CL825" i="1"/>
  <c r="CO825" i="1"/>
  <c r="CR825" i="1"/>
  <c r="CU825" i="1"/>
  <c r="CX825" i="1"/>
  <c r="DA825" i="1"/>
  <c r="DD825" i="1"/>
  <c r="DJ825" i="1"/>
  <c r="DM825" i="1"/>
  <c r="DP825" i="1"/>
  <c r="DS825" i="1"/>
  <c r="DV825" i="1"/>
  <c r="DY825" i="1"/>
  <c r="EB825" i="1"/>
  <c r="EH825" i="1"/>
  <c r="EK825" i="1"/>
  <c r="I813" i="1"/>
  <c r="L813" i="1"/>
  <c r="O813" i="1"/>
  <c r="R813" i="1"/>
  <c r="U813" i="1"/>
  <c r="X813" i="1"/>
  <c r="AA813" i="1"/>
  <c r="AD813" i="1"/>
  <c r="AG813" i="1"/>
  <c r="AJ813" i="1"/>
  <c r="AM813" i="1"/>
  <c r="AP813" i="1"/>
  <c r="AS813" i="1"/>
  <c r="AV813" i="1"/>
  <c r="AY813" i="1"/>
  <c r="BB813" i="1"/>
  <c r="BE813" i="1"/>
  <c r="BH813" i="1"/>
  <c r="BK813" i="1"/>
  <c r="BN813" i="1"/>
  <c r="BQ813" i="1"/>
  <c r="BT813" i="1"/>
  <c r="BW813" i="1"/>
  <c r="BZ813" i="1"/>
  <c r="CC813" i="1"/>
  <c r="CF813" i="1"/>
  <c r="CI813" i="1"/>
  <c r="CL813" i="1"/>
  <c r="CO813" i="1"/>
  <c r="CR813" i="1"/>
  <c r="CU813" i="1"/>
  <c r="CX813" i="1"/>
  <c r="DA813" i="1"/>
  <c r="DD813" i="1"/>
  <c r="DJ813" i="1"/>
  <c r="DM813" i="1"/>
  <c r="DP813" i="1"/>
  <c r="DS813" i="1"/>
  <c r="DV813" i="1"/>
  <c r="DY813" i="1"/>
  <c r="EB813" i="1"/>
  <c r="EH813" i="1"/>
  <c r="EK813" i="1"/>
  <c r="I967" i="1"/>
  <c r="L967" i="1"/>
  <c r="O967" i="1"/>
  <c r="R967" i="1"/>
  <c r="U967" i="1"/>
  <c r="X967" i="1"/>
  <c r="AA967" i="1"/>
  <c r="AD967" i="1"/>
  <c r="AG967" i="1"/>
  <c r="AJ967" i="1"/>
  <c r="AM967" i="1"/>
  <c r="AP967" i="1"/>
  <c r="AS967" i="1"/>
  <c r="AV967" i="1"/>
  <c r="AY967" i="1"/>
  <c r="BB967" i="1"/>
  <c r="BE967" i="1"/>
  <c r="BH967" i="1"/>
  <c r="BK967" i="1"/>
  <c r="BN967" i="1"/>
  <c r="BQ967" i="1"/>
  <c r="BT967" i="1"/>
  <c r="BW967" i="1"/>
  <c r="BZ967" i="1"/>
  <c r="CC967" i="1"/>
  <c r="CF967" i="1"/>
  <c r="CI967" i="1"/>
  <c r="CL967" i="1"/>
  <c r="CO967" i="1"/>
  <c r="CR967" i="1"/>
  <c r="CU967" i="1"/>
  <c r="CX967" i="1"/>
  <c r="DA967" i="1"/>
  <c r="DD967" i="1"/>
  <c r="DJ967" i="1"/>
  <c r="DM967" i="1"/>
  <c r="DP967" i="1"/>
  <c r="DS967" i="1"/>
  <c r="DV967" i="1"/>
  <c r="DY967" i="1"/>
  <c r="EB967" i="1"/>
  <c r="EH967" i="1"/>
  <c r="EK967" i="1"/>
  <c r="I681" i="1"/>
  <c r="L681" i="1"/>
  <c r="O681" i="1"/>
  <c r="R681" i="1"/>
  <c r="U681" i="1"/>
  <c r="X681" i="1"/>
  <c r="AA681" i="1"/>
  <c r="AD681" i="1"/>
  <c r="AG681" i="1"/>
  <c r="AJ681" i="1"/>
  <c r="AM681" i="1"/>
  <c r="AP681" i="1"/>
  <c r="AS681" i="1"/>
  <c r="AV681" i="1"/>
  <c r="AY681" i="1"/>
  <c r="BB681" i="1"/>
  <c r="BE681" i="1"/>
  <c r="BH681" i="1"/>
  <c r="BK681" i="1"/>
  <c r="BN681" i="1"/>
  <c r="BQ681" i="1"/>
  <c r="BT681" i="1"/>
  <c r="BW681" i="1"/>
  <c r="BZ681" i="1"/>
  <c r="CC681" i="1"/>
  <c r="CF681" i="1"/>
  <c r="CI681" i="1"/>
  <c r="CL681" i="1"/>
  <c r="CO681" i="1"/>
  <c r="CR681" i="1"/>
  <c r="CU681" i="1"/>
  <c r="CX681" i="1"/>
  <c r="DA681" i="1"/>
  <c r="DD681" i="1"/>
  <c r="DG681" i="1"/>
  <c r="DJ681" i="1"/>
  <c r="DM681" i="1"/>
  <c r="DP681" i="1"/>
  <c r="DS681" i="1"/>
  <c r="DV681" i="1"/>
  <c r="DY681" i="1"/>
  <c r="EB681" i="1"/>
  <c r="EH681" i="1"/>
  <c r="EK681" i="1"/>
  <c r="I756" i="1"/>
  <c r="L756" i="1"/>
  <c r="O756" i="1"/>
  <c r="R756" i="1"/>
  <c r="U756" i="1"/>
  <c r="X756" i="1"/>
  <c r="AA756" i="1"/>
  <c r="AD756" i="1"/>
  <c r="AG756" i="1"/>
  <c r="AJ756" i="1"/>
  <c r="AM756" i="1"/>
  <c r="AP756" i="1"/>
  <c r="AS756" i="1"/>
  <c r="AV756" i="1"/>
  <c r="AY756" i="1"/>
  <c r="BB756" i="1"/>
  <c r="BE756" i="1"/>
  <c r="BH756" i="1"/>
  <c r="BK756" i="1"/>
  <c r="BN756" i="1"/>
  <c r="BQ756" i="1"/>
  <c r="BT756" i="1"/>
  <c r="BW756" i="1"/>
  <c r="BZ756" i="1"/>
  <c r="CC756" i="1"/>
  <c r="CF756" i="1"/>
  <c r="CI756" i="1"/>
  <c r="CL756" i="1"/>
  <c r="CO756" i="1"/>
  <c r="CR756" i="1"/>
  <c r="CU756" i="1"/>
  <c r="CX756" i="1"/>
  <c r="DA756" i="1"/>
  <c r="DD756" i="1"/>
  <c r="DJ756" i="1"/>
  <c r="DM756" i="1"/>
  <c r="DP756" i="1"/>
  <c r="DS756" i="1"/>
  <c r="DV756" i="1"/>
  <c r="DY756" i="1"/>
  <c r="EB756" i="1"/>
  <c r="EH756" i="1"/>
  <c r="EK756" i="1"/>
  <c r="I1148" i="1"/>
  <c r="L1148" i="1"/>
  <c r="O1148" i="1"/>
  <c r="R1148" i="1"/>
  <c r="U1148" i="1"/>
  <c r="X1148" i="1"/>
  <c r="AA1148" i="1"/>
  <c r="AD1148" i="1"/>
  <c r="AG1148" i="1"/>
  <c r="AJ1148" i="1"/>
  <c r="AM1148" i="1"/>
  <c r="AP1148" i="1"/>
  <c r="AS1148" i="1"/>
  <c r="AV1148" i="1"/>
  <c r="AY1148" i="1"/>
  <c r="BB1148" i="1"/>
  <c r="BE1148" i="1"/>
  <c r="BH1148" i="1"/>
  <c r="BK1148" i="1"/>
  <c r="BN1148" i="1"/>
  <c r="BQ1148" i="1"/>
  <c r="BT1148" i="1"/>
  <c r="BW1148" i="1"/>
  <c r="BZ1148" i="1"/>
  <c r="CC1148" i="1"/>
  <c r="CF1148" i="1"/>
  <c r="CI1148" i="1"/>
  <c r="CL1148" i="1"/>
  <c r="CO1148" i="1"/>
  <c r="CR1148" i="1"/>
  <c r="CU1148" i="1"/>
  <c r="CX1148" i="1"/>
  <c r="DA1148" i="1"/>
  <c r="DD1148" i="1"/>
  <c r="DJ1148" i="1"/>
  <c r="DM1148" i="1"/>
  <c r="DP1148" i="1"/>
  <c r="DS1148" i="1"/>
  <c r="DV1148" i="1"/>
  <c r="DY1148" i="1"/>
  <c r="EB1148" i="1"/>
  <c r="EH1148" i="1"/>
  <c r="EK1148" i="1"/>
  <c r="I892" i="1"/>
  <c r="L892" i="1"/>
  <c r="O892" i="1"/>
  <c r="R892" i="1"/>
  <c r="U892" i="1"/>
  <c r="X892" i="1"/>
  <c r="AA892" i="1"/>
  <c r="AD892" i="1"/>
  <c r="AG892" i="1"/>
  <c r="AJ892" i="1"/>
  <c r="AM892" i="1"/>
  <c r="AP892" i="1"/>
  <c r="AS892" i="1"/>
  <c r="AV892" i="1"/>
  <c r="AY892" i="1"/>
  <c r="BB892" i="1"/>
  <c r="BE892" i="1"/>
  <c r="BH892" i="1"/>
  <c r="BK892" i="1"/>
  <c r="BN892" i="1"/>
  <c r="BQ892" i="1"/>
  <c r="BT892" i="1"/>
  <c r="BW892" i="1"/>
  <c r="BZ892" i="1"/>
  <c r="CC892" i="1"/>
  <c r="CF892" i="1"/>
  <c r="CI892" i="1"/>
  <c r="CL892" i="1"/>
  <c r="CO892" i="1"/>
  <c r="CR892" i="1"/>
  <c r="CU892" i="1"/>
  <c r="CX892" i="1"/>
  <c r="DA892" i="1"/>
  <c r="DD892" i="1"/>
  <c r="DJ892" i="1"/>
  <c r="DM892" i="1"/>
  <c r="DP892" i="1"/>
  <c r="DS892" i="1"/>
  <c r="DV892" i="1"/>
  <c r="DY892" i="1"/>
  <c r="EB892" i="1"/>
  <c r="EH892" i="1"/>
  <c r="EK892" i="1"/>
  <c r="I893" i="1"/>
  <c r="L893" i="1"/>
  <c r="O893" i="1"/>
  <c r="R893" i="1"/>
  <c r="U893" i="1"/>
  <c r="X893" i="1"/>
  <c r="AA893" i="1"/>
  <c r="AD893" i="1"/>
  <c r="AG893" i="1"/>
  <c r="AJ893" i="1"/>
  <c r="AM893" i="1"/>
  <c r="AP893" i="1"/>
  <c r="AS893" i="1"/>
  <c r="AV893" i="1"/>
  <c r="AY893" i="1"/>
  <c r="BB893" i="1"/>
  <c r="BE893" i="1"/>
  <c r="BH893" i="1"/>
  <c r="BK893" i="1"/>
  <c r="BN893" i="1"/>
  <c r="BQ893" i="1"/>
  <c r="BT893" i="1"/>
  <c r="BW893" i="1"/>
  <c r="BZ893" i="1"/>
  <c r="CC893" i="1"/>
  <c r="CF893" i="1"/>
  <c r="CI893" i="1"/>
  <c r="CL893" i="1"/>
  <c r="CO893" i="1"/>
  <c r="CR893" i="1"/>
  <c r="CU893" i="1"/>
  <c r="CX893" i="1"/>
  <c r="DA893" i="1"/>
  <c r="DD893" i="1"/>
  <c r="DJ893" i="1"/>
  <c r="DM893" i="1"/>
  <c r="DP893" i="1"/>
  <c r="DS893" i="1"/>
  <c r="DV893" i="1"/>
  <c r="DY893" i="1"/>
  <c r="EB893" i="1"/>
  <c r="EH893" i="1"/>
  <c r="EK893" i="1"/>
  <c r="I840" i="1"/>
  <c r="L840" i="1"/>
  <c r="O840" i="1"/>
  <c r="R840" i="1"/>
  <c r="U840" i="1"/>
  <c r="X840" i="1"/>
  <c r="AA840" i="1"/>
  <c r="AD840" i="1"/>
  <c r="AG840" i="1"/>
  <c r="AJ840" i="1"/>
  <c r="AM840" i="1"/>
  <c r="AP840" i="1"/>
  <c r="AS840" i="1"/>
  <c r="AV840" i="1"/>
  <c r="AY840" i="1"/>
  <c r="BB840" i="1"/>
  <c r="BE840" i="1"/>
  <c r="BH840" i="1"/>
  <c r="BK840" i="1"/>
  <c r="BN840" i="1"/>
  <c r="BQ840" i="1"/>
  <c r="BT840" i="1"/>
  <c r="BW840" i="1"/>
  <c r="BZ840" i="1"/>
  <c r="CC840" i="1"/>
  <c r="CF840" i="1"/>
  <c r="CI840" i="1"/>
  <c r="CL840" i="1"/>
  <c r="CO840" i="1"/>
  <c r="CR840" i="1"/>
  <c r="CU840" i="1"/>
  <c r="CX840" i="1"/>
  <c r="DA840" i="1"/>
  <c r="DD840" i="1"/>
  <c r="DJ840" i="1"/>
  <c r="DM840" i="1"/>
  <c r="DP840" i="1"/>
  <c r="DS840" i="1"/>
  <c r="DV840" i="1"/>
  <c r="DY840" i="1"/>
  <c r="EB840" i="1"/>
  <c r="EH840" i="1"/>
  <c r="EK840" i="1"/>
  <c r="I894" i="1"/>
  <c r="L894" i="1"/>
  <c r="O894" i="1"/>
  <c r="R894" i="1"/>
  <c r="U894" i="1"/>
  <c r="X894" i="1"/>
  <c r="AA894" i="1"/>
  <c r="AD894" i="1"/>
  <c r="AG894" i="1"/>
  <c r="AJ894" i="1"/>
  <c r="AM894" i="1"/>
  <c r="AP894" i="1"/>
  <c r="AS894" i="1"/>
  <c r="AV894" i="1"/>
  <c r="AY894" i="1"/>
  <c r="BB894" i="1"/>
  <c r="BE894" i="1"/>
  <c r="BH894" i="1"/>
  <c r="BK894" i="1"/>
  <c r="BN894" i="1"/>
  <c r="BQ894" i="1"/>
  <c r="BT894" i="1"/>
  <c r="BW894" i="1"/>
  <c r="BZ894" i="1"/>
  <c r="CC894" i="1"/>
  <c r="CF894" i="1"/>
  <c r="CI894" i="1"/>
  <c r="CL894" i="1"/>
  <c r="CO894" i="1"/>
  <c r="CR894" i="1"/>
  <c r="CU894" i="1"/>
  <c r="CX894" i="1"/>
  <c r="DA894" i="1"/>
  <c r="DD894" i="1"/>
  <c r="DJ894" i="1"/>
  <c r="DM894" i="1"/>
  <c r="DP894" i="1"/>
  <c r="DS894" i="1"/>
  <c r="DV894" i="1"/>
  <c r="DY894" i="1"/>
  <c r="EB894" i="1"/>
  <c r="EH894" i="1"/>
  <c r="EK894" i="1"/>
  <c r="I895" i="1"/>
  <c r="L895" i="1"/>
  <c r="O895" i="1"/>
  <c r="R895" i="1"/>
  <c r="U895" i="1"/>
  <c r="X895" i="1"/>
  <c r="AA895" i="1"/>
  <c r="AD895" i="1"/>
  <c r="AG895" i="1"/>
  <c r="AJ895" i="1"/>
  <c r="AM895" i="1"/>
  <c r="AP895" i="1"/>
  <c r="AS895" i="1"/>
  <c r="AV895" i="1"/>
  <c r="AY895" i="1"/>
  <c r="BB895" i="1"/>
  <c r="BE895" i="1"/>
  <c r="BH895" i="1"/>
  <c r="BK895" i="1"/>
  <c r="BN895" i="1"/>
  <c r="BQ895" i="1"/>
  <c r="BT895" i="1"/>
  <c r="BW895" i="1"/>
  <c r="BZ895" i="1"/>
  <c r="CC895" i="1"/>
  <c r="CF895" i="1"/>
  <c r="CI895" i="1"/>
  <c r="CL895" i="1"/>
  <c r="CO895" i="1"/>
  <c r="CR895" i="1"/>
  <c r="CU895" i="1"/>
  <c r="CX895" i="1"/>
  <c r="DA895" i="1"/>
  <c r="DD895" i="1"/>
  <c r="DJ895" i="1"/>
  <c r="DM895" i="1"/>
  <c r="DP895" i="1"/>
  <c r="DS895" i="1"/>
  <c r="DV895" i="1"/>
  <c r="DY895" i="1"/>
  <c r="EB895" i="1"/>
  <c r="EH895" i="1"/>
  <c r="EK895" i="1"/>
  <c r="I1149" i="1"/>
  <c r="L1149" i="1"/>
  <c r="O1149" i="1"/>
  <c r="R1149" i="1"/>
  <c r="U1149" i="1"/>
  <c r="X1149" i="1"/>
  <c r="AA1149" i="1"/>
  <c r="AD1149" i="1"/>
  <c r="AG1149" i="1"/>
  <c r="AJ1149" i="1"/>
  <c r="AM1149" i="1"/>
  <c r="AP1149" i="1"/>
  <c r="AS1149" i="1"/>
  <c r="AV1149" i="1"/>
  <c r="AY1149" i="1"/>
  <c r="BB1149" i="1"/>
  <c r="BE1149" i="1"/>
  <c r="BH1149" i="1"/>
  <c r="BK1149" i="1"/>
  <c r="BN1149" i="1"/>
  <c r="BQ1149" i="1"/>
  <c r="BT1149" i="1"/>
  <c r="BW1149" i="1"/>
  <c r="BZ1149" i="1"/>
  <c r="CC1149" i="1"/>
  <c r="CF1149" i="1"/>
  <c r="CI1149" i="1"/>
  <c r="CL1149" i="1"/>
  <c r="CO1149" i="1"/>
  <c r="CR1149" i="1"/>
  <c r="CU1149" i="1"/>
  <c r="CX1149" i="1"/>
  <c r="DA1149" i="1"/>
  <c r="DD1149" i="1"/>
  <c r="DJ1149" i="1"/>
  <c r="DM1149" i="1"/>
  <c r="DP1149" i="1"/>
  <c r="DS1149" i="1"/>
  <c r="DV1149" i="1"/>
  <c r="DY1149" i="1"/>
  <c r="EB1149" i="1"/>
  <c r="EH1149" i="1"/>
  <c r="EK1149" i="1"/>
  <c r="I657" i="1"/>
  <c r="L657" i="1"/>
  <c r="O657" i="1"/>
  <c r="R657" i="1"/>
  <c r="U657" i="1"/>
  <c r="X657" i="1"/>
  <c r="AA657" i="1"/>
  <c r="AD657" i="1"/>
  <c r="AG657" i="1"/>
  <c r="AJ657" i="1"/>
  <c r="AM657" i="1"/>
  <c r="AP657" i="1"/>
  <c r="AS657" i="1"/>
  <c r="AV657" i="1"/>
  <c r="AY657" i="1"/>
  <c r="BB657" i="1"/>
  <c r="BE657" i="1"/>
  <c r="BH657" i="1"/>
  <c r="BK657" i="1"/>
  <c r="BN657" i="1"/>
  <c r="BQ657" i="1"/>
  <c r="BT657" i="1"/>
  <c r="BW657" i="1"/>
  <c r="BZ657" i="1"/>
  <c r="CC657" i="1"/>
  <c r="CF657" i="1"/>
  <c r="CI657" i="1"/>
  <c r="CL657" i="1"/>
  <c r="CO657" i="1"/>
  <c r="CR657" i="1"/>
  <c r="CU657" i="1"/>
  <c r="CX657" i="1"/>
  <c r="DA657" i="1"/>
  <c r="DD657" i="1"/>
  <c r="DG657" i="1"/>
  <c r="DJ657" i="1"/>
  <c r="DM657" i="1"/>
  <c r="DP657" i="1"/>
  <c r="DS657" i="1"/>
  <c r="DV657" i="1"/>
  <c r="DY657" i="1"/>
  <c r="EB657" i="1"/>
  <c r="EH657" i="1"/>
  <c r="EK657" i="1"/>
  <c r="I896" i="1"/>
  <c r="L896" i="1"/>
  <c r="O896" i="1"/>
  <c r="R896" i="1"/>
  <c r="U896" i="1"/>
  <c r="X896" i="1"/>
  <c r="AA896" i="1"/>
  <c r="AD896" i="1"/>
  <c r="AG896" i="1"/>
  <c r="AJ896" i="1"/>
  <c r="AM896" i="1"/>
  <c r="AP896" i="1"/>
  <c r="AS896" i="1"/>
  <c r="AV896" i="1"/>
  <c r="AY896" i="1"/>
  <c r="BB896" i="1"/>
  <c r="BE896" i="1"/>
  <c r="BH896" i="1"/>
  <c r="BK896" i="1"/>
  <c r="BN896" i="1"/>
  <c r="BQ896" i="1"/>
  <c r="BT896" i="1"/>
  <c r="BW896" i="1"/>
  <c r="BZ896" i="1"/>
  <c r="CC896" i="1"/>
  <c r="CF896" i="1"/>
  <c r="CI896" i="1"/>
  <c r="CL896" i="1"/>
  <c r="CO896" i="1"/>
  <c r="CR896" i="1"/>
  <c r="CU896" i="1"/>
  <c r="CX896" i="1"/>
  <c r="DA896" i="1"/>
  <c r="DD896" i="1"/>
  <c r="DJ896" i="1"/>
  <c r="DM896" i="1"/>
  <c r="DP896" i="1"/>
  <c r="DS896" i="1"/>
  <c r="DV896" i="1"/>
  <c r="DY896" i="1"/>
  <c r="EB896" i="1"/>
  <c r="EH896" i="1"/>
  <c r="EK896" i="1"/>
  <c r="I897" i="1"/>
  <c r="L897" i="1"/>
  <c r="O897" i="1"/>
  <c r="R897" i="1"/>
  <c r="U897" i="1"/>
  <c r="X897" i="1"/>
  <c r="AA897" i="1"/>
  <c r="AD897" i="1"/>
  <c r="AG897" i="1"/>
  <c r="AJ897" i="1"/>
  <c r="AM897" i="1"/>
  <c r="AP897" i="1"/>
  <c r="AS897" i="1"/>
  <c r="AV897" i="1"/>
  <c r="AY897" i="1"/>
  <c r="BB897" i="1"/>
  <c r="BE897" i="1"/>
  <c r="BH897" i="1"/>
  <c r="BK897" i="1"/>
  <c r="BN897" i="1"/>
  <c r="BQ897" i="1"/>
  <c r="BT897" i="1"/>
  <c r="BW897" i="1"/>
  <c r="BZ897" i="1"/>
  <c r="CC897" i="1"/>
  <c r="CF897" i="1"/>
  <c r="CI897" i="1"/>
  <c r="CL897" i="1"/>
  <c r="CO897" i="1"/>
  <c r="CR897" i="1"/>
  <c r="CU897" i="1"/>
  <c r="CX897" i="1"/>
  <c r="DA897" i="1"/>
  <c r="DD897" i="1"/>
  <c r="DJ897" i="1"/>
  <c r="DM897" i="1"/>
  <c r="DP897" i="1"/>
  <c r="DS897" i="1"/>
  <c r="DV897" i="1"/>
  <c r="DY897" i="1"/>
  <c r="EB897" i="1"/>
  <c r="EH897" i="1"/>
  <c r="EK897" i="1"/>
  <c r="I898" i="1"/>
  <c r="L898" i="1"/>
  <c r="O898" i="1"/>
  <c r="R898" i="1"/>
  <c r="U898" i="1"/>
  <c r="X898" i="1"/>
  <c r="AA898" i="1"/>
  <c r="AD898" i="1"/>
  <c r="AG898" i="1"/>
  <c r="AJ898" i="1"/>
  <c r="AM898" i="1"/>
  <c r="AP898" i="1"/>
  <c r="AS898" i="1"/>
  <c r="AV898" i="1"/>
  <c r="AY898" i="1"/>
  <c r="BB898" i="1"/>
  <c r="BE898" i="1"/>
  <c r="BH898" i="1"/>
  <c r="BK898" i="1"/>
  <c r="BN898" i="1"/>
  <c r="BQ898" i="1"/>
  <c r="BT898" i="1"/>
  <c r="BW898" i="1"/>
  <c r="BZ898" i="1"/>
  <c r="CC898" i="1"/>
  <c r="CF898" i="1"/>
  <c r="CI898" i="1"/>
  <c r="CL898" i="1"/>
  <c r="CO898" i="1"/>
  <c r="CR898" i="1"/>
  <c r="CU898" i="1"/>
  <c r="CX898" i="1"/>
  <c r="DA898" i="1"/>
  <c r="DD898" i="1"/>
  <c r="DJ898" i="1"/>
  <c r="DM898" i="1"/>
  <c r="DP898" i="1"/>
  <c r="DS898" i="1"/>
  <c r="DV898" i="1"/>
  <c r="DY898" i="1"/>
  <c r="EB898" i="1"/>
  <c r="EH898" i="1"/>
  <c r="EK898" i="1"/>
  <c r="I899" i="1"/>
  <c r="L899" i="1"/>
  <c r="O899" i="1"/>
  <c r="R899" i="1"/>
  <c r="U899" i="1"/>
  <c r="X899" i="1"/>
  <c r="AA899" i="1"/>
  <c r="AD899" i="1"/>
  <c r="AG899" i="1"/>
  <c r="AJ899" i="1"/>
  <c r="AM899" i="1"/>
  <c r="AP899" i="1"/>
  <c r="AS899" i="1"/>
  <c r="AV899" i="1"/>
  <c r="AY899" i="1"/>
  <c r="BB899" i="1"/>
  <c r="BE899" i="1"/>
  <c r="BH899" i="1"/>
  <c r="BK899" i="1"/>
  <c r="BN899" i="1"/>
  <c r="BQ899" i="1"/>
  <c r="BT899" i="1"/>
  <c r="BW899" i="1"/>
  <c r="BZ899" i="1"/>
  <c r="CC899" i="1"/>
  <c r="CF899" i="1"/>
  <c r="CI899" i="1"/>
  <c r="CL899" i="1"/>
  <c r="CO899" i="1"/>
  <c r="CR899" i="1"/>
  <c r="CU899" i="1"/>
  <c r="CX899" i="1"/>
  <c r="DA899" i="1"/>
  <c r="DD899" i="1"/>
  <c r="DJ899" i="1"/>
  <c r="DM899" i="1"/>
  <c r="DP899" i="1"/>
  <c r="DS899" i="1"/>
  <c r="DV899" i="1"/>
  <c r="DY899" i="1"/>
  <c r="EB899" i="1"/>
  <c r="EH899" i="1"/>
  <c r="EK899" i="1"/>
  <c r="I900" i="1"/>
  <c r="L900" i="1"/>
  <c r="O900" i="1"/>
  <c r="R900" i="1"/>
  <c r="U900" i="1"/>
  <c r="X900" i="1"/>
  <c r="AA900" i="1"/>
  <c r="AD900" i="1"/>
  <c r="AG900" i="1"/>
  <c r="AJ900" i="1"/>
  <c r="AM900" i="1"/>
  <c r="AP900" i="1"/>
  <c r="AS900" i="1"/>
  <c r="AV900" i="1"/>
  <c r="AY900" i="1"/>
  <c r="BB900" i="1"/>
  <c r="BE900" i="1"/>
  <c r="BH900" i="1"/>
  <c r="BK900" i="1"/>
  <c r="BN900" i="1"/>
  <c r="BQ900" i="1"/>
  <c r="BT900" i="1"/>
  <c r="BW900" i="1"/>
  <c r="BZ900" i="1"/>
  <c r="CC900" i="1"/>
  <c r="CF900" i="1"/>
  <c r="CI900" i="1"/>
  <c r="CL900" i="1"/>
  <c r="CO900" i="1"/>
  <c r="CR900" i="1"/>
  <c r="CU900" i="1"/>
  <c r="CX900" i="1"/>
  <c r="DA900" i="1"/>
  <c r="DD900" i="1"/>
  <c r="DJ900" i="1"/>
  <c r="DM900" i="1"/>
  <c r="DP900" i="1"/>
  <c r="DS900" i="1"/>
  <c r="DV900" i="1"/>
  <c r="DY900" i="1"/>
  <c r="EB900" i="1"/>
  <c r="EH900" i="1"/>
  <c r="EK900" i="1"/>
  <c r="I1183" i="1"/>
  <c r="L1183" i="1"/>
  <c r="O1183" i="1"/>
  <c r="R1183" i="1"/>
  <c r="U1183" i="1"/>
  <c r="X1183" i="1"/>
  <c r="AA1183" i="1"/>
  <c r="AD1183" i="1"/>
  <c r="AG1183" i="1"/>
  <c r="AJ1183" i="1"/>
  <c r="AM1183" i="1"/>
  <c r="AP1183" i="1"/>
  <c r="AS1183" i="1"/>
  <c r="AV1183" i="1"/>
  <c r="AY1183" i="1"/>
  <c r="BB1183" i="1"/>
  <c r="BE1183" i="1"/>
  <c r="BH1183" i="1"/>
  <c r="BK1183" i="1"/>
  <c r="BN1183" i="1"/>
  <c r="BQ1183" i="1"/>
  <c r="BT1183" i="1"/>
  <c r="BW1183" i="1"/>
  <c r="BZ1183" i="1"/>
  <c r="CC1183" i="1"/>
  <c r="CF1183" i="1"/>
  <c r="CI1183" i="1"/>
  <c r="CL1183" i="1"/>
  <c r="CO1183" i="1"/>
  <c r="CR1183" i="1"/>
  <c r="CU1183" i="1"/>
  <c r="CX1183" i="1"/>
  <c r="DA1183" i="1"/>
  <c r="DD1183" i="1"/>
  <c r="DJ1183" i="1"/>
  <c r="DM1183" i="1"/>
  <c r="DP1183" i="1"/>
  <c r="DS1183" i="1"/>
  <c r="DV1183" i="1"/>
  <c r="DY1183" i="1"/>
  <c r="EB1183" i="1"/>
  <c r="EH1183" i="1"/>
  <c r="EK1183" i="1"/>
  <c r="I686" i="1"/>
  <c r="L686" i="1"/>
  <c r="O686" i="1"/>
  <c r="R686" i="1"/>
  <c r="U686" i="1"/>
  <c r="X686" i="1"/>
  <c r="AA686" i="1"/>
  <c r="AD686" i="1"/>
  <c r="AG686" i="1"/>
  <c r="AJ686" i="1"/>
  <c r="AM686" i="1"/>
  <c r="AP686" i="1"/>
  <c r="AS686" i="1"/>
  <c r="AV686" i="1"/>
  <c r="AY686" i="1"/>
  <c r="BB686" i="1"/>
  <c r="BE686" i="1"/>
  <c r="BH686" i="1"/>
  <c r="BK686" i="1"/>
  <c r="BN686" i="1"/>
  <c r="BQ686" i="1"/>
  <c r="BT686" i="1"/>
  <c r="BW686" i="1"/>
  <c r="BZ686" i="1"/>
  <c r="CC686" i="1"/>
  <c r="CF686" i="1"/>
  <c r="CI686" i="1"/>
  <c r="CL686" i="1"/>
  <c r="CO686" i="1"/>
  <c r="CR686" i="1"/>
  <c r="CU686" i="1"/>
  <c r="CX686" i="1"/>
  <c r="DA686" i="1"/>
  <c r="DD686" i="1"/>
  <c r="DG686" i="1"/>
  <c r="DJ686" i="1"/>
  <c r="DM686" i="1"/>
  <c r="DP686" i="1"/>
  <c r="DS686" i="1"/>
  <c r="DV686" i="1"/>
  <c r="DY686" i="1"/>
  <c r="EB686" i="1"/>
  <c r="EH686" i="1"/>
  <c r="EK686" i="1"/>
  <c r="I920" i="1"/>
  <c r="L920" i="1"/>
  <c r="O920" i="1"/>
  <c r="R920" i="1"/>
  <c r="U920" i="1"/>
  <c r="X920" i="1"/>
  <c r="AA920" i="1"/>
  <c r="AD920" i="1"/>
  <c r="AG920" i="1"/>
  <c r="AJ920" i="1"/>
  <c r="AM920" i="1"/>
  <c r="AP920" i="1"/>
  <c r="AS920" i="1"/>
  <c r="AV920" i="1"/>
  <c r="AY920" i="1"/>
  <c r="BB920" i="1"/>
  <c r="BE920" i="1"/>
  <c r="BH920" i="1"/>
  <c r="BK920" i="1"/>
  <c r="BN920" i="1"/>
  <c r="BQ920" i="1"/>
  <c r="BT920" i="1"/>
  <c r="BW920" i="1"/>
  <c r="BZ920" i="1"/>
  <c r="CC920" i="1"/>
  <c r="CF920" i="1"/>
  <c r="CI920" i="1"/>
  <c r="CL920" i="1"/>
  <c r="CO920" i="1"/>
  <c r="CR920" i="1"/>
  <c r="CU920" i="1"/>
  <c r="CX920" i="1"/>
  <c r="DA920" i="1"/>
  <c r="DD920" i="1"/>
  <c r="DJ920" i="1"/>
  <c r="DM920" i="1"/>
  <c r="DP920" i="1"/>
  <c r="DS920" i="1"/>
  <c r="DV920" i="1"/>
  <c r="DY920" i="1"/>
  <c r="EB920" i="1"/>
  <c r="EH920" i="1"/>
  <c r="EK920" i="1"/>
  <c r="I799" i="1"/>
  <c r="L799" i="1"/>
  <c r="O799" i="1"/>
  <c r="R799" i="1"/>
  <c r="U799" i="1"/>
  <c r="X799" i="1"/>
  <c r="AA799" i="1"/>
  <c r="AD799" i="1"/>
  <c r="AG799" i="1"/>
  <c r="AJ799" i="1"/>
  <c r="AM799" i="1"/>
  <c r="AP799" i="1"/>
  <c r="AS799" i="1"/>
  <c r="AV799" i="1"/>
  <c r="AY799" i="1"/>
  <c r="BB799" i="1"/>
  <c r="BE799" i="1"/>
  <c r="BH799" i="1"/>
  <c r="BK799" i="1"/>
  <c r="BN799" i="1"/>
  <c r="BQ799" i="1"/>
  <c r="BT799" i="1"/>
  <c r="BW799" i="1"/>
  <c r="BZ799" i="1"/>
  <c r="CC799" i="1"/>
  <c r="CF799" i="1"/>
  <c r="CI799" i="1"/>
  <c r="CL799" i="1"/>
  <c r="CO799" i="1"/>
  <c r="CR799" i="1"/>
  <c r="CU799" i="1"/>
  <c r="CX799" i="1"/>
  <c r="DA799" i="1"/>
  <c r="DD799" i="1"/>
  <c r="DJ799" i="1"/>
  <c r="DM799" i="1"/>
  <c r="DP799" i="1"/>
  <c r="DS799" i="1"/>
  <c r="DV799" i="1"/>
  <c r="DY799" i="1"/>
  <c r="EB799" i="1"/>
  <c r="EH799" i="1"/>
  <c r="EK799" i="1"/>
  <c r="I927" i="1"/>
  <c r="L927" i="1"/>
  <c r="O927" i="1"/>
  <c r="R927" i="1"/>
  <c r="U927" i="1"/>
  <c r="X927" i="1"/>
  <c r="AA927" i="1"/>
  <c r="AD927" i="1"/>
  <c r="AG927" i="1"/>
  <c r="AJ927" i="1"/>
  <c r="AM927" i="1"/>
  <c r="AP927" i="1"/>
  <c r="AS927" i="1"/>
  <c r="AV927" i="1"/>
  <c r="AY927" i="1"/>
  <c r="BB927" i="1"/>
  <c r="BE927" i="1"/>
  <c r="BH927" i="1"/>
  <c r="BK927" i="1"/>
  <c r="BN927" i="1"/>
  <c r="BQ927" i="1"/>
  <c r="BT927" i="1"/>
  <c r="BW927" i="1"/>
  <c r="BZ927" i="1"/>
  <c r="CC927" i="1"/>
  <c r="CF927" i="1"/>
  <c r="CI927" i="1"/>
  <c r="CL927" i="1"/>
  <c r="CO927" i="1"/>
  <c r="CR927" i="1"/>
  <c r="CU927" i="1"/>
  <c r="CX927" i="1"/>
  <c r="DA927" i="1"/>
  <c r="DD927" i="1"/>
  <c r="DJ927" i="1"/>
  <c r="DM927" i="1"/>
  <c r="DP927" i="1"/>
  <c r="DS927" i="1"/>
  <c r="DV927" i="1"/>
  <c r="DY927" i="1"/>
  <c r="EB927" i="1"/>
  <c r="EH927" i="1"/>
  <c r="EK927" i="1"/>
  <c r="I928" i="1"/>
  <c r="L928" i="1"/>
  <c r="O928" i="1"/>
  <c r="R928" i="1"/>
  <c r="U928" i="1"/>
  <c r="X928" i="1"/>
  <c r="AA928" i="1"/>
  <c r="AD928" i="1"/>
  <c r="AG928" i="1"/>
  <c r="AJ928" i="1"/>
  <c r="AM928" i="1"/>
  <c r="AP928" i="1"/>
  <c r="AS928" i="1"/>
  <c r="AV928" i="1"/>
  <c r="AY928" i="1"/>
  <c r="BB928" i="1"/>
  <c r="BE928" i="1"/>
  <c r="BH928" i="1"/>
  <c r="BK928" i="1"/>
  <c r="BN928" i="1"/>
  <c r="BQ928" i="1"/>
  <c r="BT928" i="1"/>
  <c r="BW928" i="1"/>
  <c r="BZ928" i="1"/>
  <c r="CC928" i="1"/>
  <c r="CF928" i="1"/>
  <c r="CI928" i="1"/>
  <c r="CL928" i="1"/>
  <c r="CO928" i="1"/>
  <c r="CR928" i="1"/>
  <c r="CU928" i="1"/>
  <c r="CX928" i="1"/>
  <c r="DA928" i="1"/>
  <c r="DD928" i="1"/>
  <c r="DJ928" i="1"/>
  <c r="DM928" i="1"/>
  <c r="DP928" i="1"/>
  <c r="DS928" i="1"/>
  <c r="DV928" i="1"/>
  <c r="DY928" i="1"/>
  <c r="EB928" i="1"/>
  <c r="EH928" i="1"/>
  <c r="EK928" i="1"/>
  <c r="I904" i="1"/>
  <c r="L904" i="1"/>
  <c r="O904" i="1"/>
  <c r="R904" i="1"/>
  <c r="U904" i="1"/>
  <c r="X904" i="1"/>
  <c r="AA904" i="1"/>
  <c r="AD904" i="1"/>
  <c r="AG904" i="1"/>
  <c r="AJ904" i="1"/>
  <c r="AM904" i="1"/>
  <c r="AP904" i="1"/>
  <c r="AS904" i="1"/>
  <c r="AV904" i="1"/>
  <c r="AY904" i="1"/>
  <c r="BB904" i="1"/>
  <c r="BE904" i="1"/>
  <c r="BH904" i="1"/>
  <c r="BK904" i="1"/>
  <c r="BN904" i="1"/>
  <c r="BQ904" i="1"/>
  <c r="BT904" i="1"/>
  <c r="BW904" i="1"/>
  <c r="BZ904" i="1"/>
  <c r="CC904" i="1"/>
  <c r="CF904" i="1"/>
  <c r="CI904" i="1"/>
  <c r="CL904" i="1"/>
  <c r="CO904" i="1"/>
  <c r="CR904" i="1"/>
  <c r="CU904" i="1"/>
  <c r="CX904" i="1"/>
  <c r="DA904" i="1"/>
  <c r="DD904" i="1"/>
  <c r="DJ904" i="1"/>
  <c r="DM904" i="1"/>
  <c r="DP904" i="1"/>
  <c r="DS904" i="1"/>
  <c r="DV904" i="1"/>
  <c r="DY904" i="1"/>
  <c r="EB904" i="1"/>
  <c r="EH904" i="1"/>
  <c r="EK904" i="1"/>
  <c r="I929" i="1"/>
  <c r="L929" i="1"/>
  <c r="O929" i="1"/>
  <c r="R929" i="1"/>
  <c r="U929" i="1"/>
  <c r="X929" i="1"/>
  <c r="AA929" i="1"/>
  <c r="AD929" i="1"/>
  <c r="AG929" i="1"/>
  <c r="AJ929" i="1"/>
  <c r="AM929" i="1"/>
  <c r="AP929" i="1"/>
  <c r="AS929" i="1"/>
  <c r="AV929" i="1"/>
  <c r="AY929" i="1"/>
  <c r="BB929" i="1"/>
  <c r="BE929" i="1"/>
  <c r="BH929" i="1"/>
  <c r="BK929" i="1"/>
  <c r="BN929" i="1"/>
  <c r="BQ929" i="1"/>
  <c r="BT929" i="1"/>
  <c r="BW929" i="1"/>
  <c r="BZ929" i="1"/>
  <c r="CC929" i="1"/>
  <c r="CF929" i="1"/>
  <c r="CI929" i="1"/>
  <c r="CL929" i="1"/>
  <c r="CO929" i="1"/>
  <c r="CR929" i="1"/>
  <c r="CU929" i="1"/>
  <c r="CX929" i="1"/>
  <c r="DA929" i="1"/>
  <c r="DD929" i="1"/>
  <c r="DJ929" i="1"/>
  <c r="DM929" i="1"/>
  <c r="DP929" i="1"/>
  <c r="DS929" i="1"/>
  <c r="DV929" i="1"/>
  <c r="DY929" i="1"/>
  <c r="EB929" i="1"/>
  <c r="EH929" i="1"/>
  <c r="EK929" i="1"/>
  <c r="I930" i="1"/>
  <c r="L930" i="1"/>
  <c r="O930" i="1"/>
  <c r="R930" i="1"/>
  <c r="U930" i="1"/>
  <c r="X930" i="1"/>
  <c r="AA930" i="1"/>
  <c r="AD930" i="1"/>
  <c r="AG930" i="1"/>
  <c r="AJ930" i="1"/>
  <c r="AM930" i="1"/>
  <c r="AP930" i="1"/>
  <c r="AS930" i="1"/>
  <c r="AV930" i="1"/>
  <c r="AY930" i="1"/>
  <c r="BB930" i="1"/>
  <c r="BE930" i="1"/>
  <c r="BH930" i="1"/>
  <c r="BK930" i="1"/>
  <c r="BN930" i="1"/>
  <c r="BQ930" i="1"/>
  <c r="BT930" i="1"/>
  <c r="BW930" i="1"/>
  <c r="BZ930" i="1"/>
  <c r="CC930" i="1"/>
  <c r="CF930" i="1"/>
  <c r="CI930" i="1"/>
  <c r="CL930" i="1"/>
  <c r="CO930" i="1"/>
  <c r="CR930" i="1"/>
  <c r="CU930" i="1"/>
  <c r="CX930" i="1"/>
  <c r="DA930" i="1"/>
  <c r="DD930" i="1"/>
  <c r="DJ930" i="1"/>
  <c r="DM930" i="1"/>
  <c r="DP930" i="1"/>
  <c r="DS930" i="1"/>
  <c r="DV930" i="1"/>
  <c r="DY930" i="1"/>
  <c r="EB930" i="1"/>
  <c r="EH930" i="1"/>
  <c r="EK930" i="1"/>
  <c r="I931" i="1"/>
  <c r="L931" i="1"/>
  <c r="O931" i="1"/>
  <c r="R931" i="1"/>
  <c r="U931" i="1"/>
  <c r="X931" i="1"/>
  <c r="AA931" i="1"/>
  <c r="AD931" i="1"/>
  <c r="AG931" i="1"/>
  <c r="AJ931" i="1"/>
  <c r="AM931" i="1"/>
  <c r="AP931" i="1"/>
  <c r="AS931" i="1"/>
  <c r="AV931" i="1"/>
  <c r="AY931" i="1"/>
  <c r="BB931" i="1"/>
  <c r="BE931" i="1"/>
  <c r="BH931" i="1"/>
  <c r="BK931" i="1"/>
  <c r="BN931" i="1"/>
  <c r="BQ931" i="1"/>
  <c r="BT931" i="1"/>
  <c r="BW931" i="1"/>
  <c r="BZ931" i="1"/>
  <c r="CC931" i="1"/>
  <c r="CF931" i="1"/>
  <c r="CI931" i="1"/>
  <c r="CL931" i="1"/>
  <c r="CO931" i="1"/>
  <c r="CR931" i="1"/>
  <c r="CU931" i="1"/>
  <c r="CX931" i="1"/>
  <c r="DA931" i="1"/>
  <c r="DD931" i="1"/>
  <c r="DJ931" i="1"/>
  <c r="DM931" i="1"/>
  <c r="DP931" i="1"/>
  <c r="DS931" i="1"/>
  <c r="DV931" i="1"/>
  <c r="DY931" i="1"/>
  <c r="EB931" i="1"/>
  <c r="EH931" i="1"/>
  <c r="EK931" i="1"/>
  <c r="I932" i="1"/>
  <c r="L932" i="1"/>
  <c r="O932" i="1"/>
  <c r="R932" i="1"/>
  <c r="U932" i="1"/>
  <c r="X932" i="1"/>
  <c r="AA932" i="1"/>
  <c r="AD932" i="1"/>
  <c r="AG932" i="1"/>
  <c r="AJ932" i="1"/>
  <c r="AM932" i="1"/>
  <c r="AP932" i="1"/>
  <c r="AS932" i="1"/>
  <c r="AV932" i="1"/>
  <c r="AY932" i="1"/>
  <c r="BB932" i="1"/>
  <c r="BE932" i="1"/>
  <c r="BH932" i="1"/>
  <c r="BK932" i="1"/>
  <c r="BN932" i="1"/>
  <c r="BQ932" i="1"/>
  <c r="BT932" i="1"/>
  <c r="BW932" i="1"/>
  <c r="BZ932" i="1"/>
  <c r="CC932" i="1"/>
  <c r="CF932" i="1"/>
  <c r="CI932" i="1"/>
  <c r="CL932" i="1"/>
  <c r="CO932" i="1"/>
  <c r="CR932" i="1"/>
  <c r="CU932" i="1"/>
  <c r="CX932" i="1"/>
  <c r="DA932" i="1"/>
  <c r="DD932" i="1"/>
  <c r="DJ932" i="1"/>
  <c r="DM932" i="1"/>
  <c r="DP932" i="1"/>
  <c r="DS932" i="1"/>
  <c r="DV932" i="1"/>
  <c r="DY932" i="1"/>
  <c r="EB932" i="1"/>
  <c r="EH932" i="1"/>
  <c r="EK932" i="1"/>
  <c r="I933" i="1"/>
  <c r="L933" i="1"/>
  <c r="O933" i="1"/>
  <c r="R933" i="1"/>
  <c r="U933" i="1"/>
  <c r="X933" i="1"/>
  <c r="AA933" i="1"/>
  <c r="AD933" i="1"/>
  <c r="AG933" i="1"/>
  <c r="AJ933" i="1"/>
  <c r="AM933" i="1"/>
  <c r="AP933" i="1"/>
  <c r="AS933" i="1"/>
  <c r="AV933" i="1"/>
  <c r="AY933" i="1"/>
  <c r="BB933" i="1"/>
  <c r="BE933" i="1"/>
  <c r="BH933" i="1"/>
  <c r="BK933" i="1"/>
  <c r="BN933" i="1"/>
  <c r="BQ933" i="1"/>
  <c r="BT933" i="1"/>
  <c r="BW933" i="1"/>
  <c r="BZ933" i="1"/>
  <c r="CC933" i="1"/>
  <c r="CF933" i="1"/>
  <c r="CI933" i="1"/>
  <c r="CL933" i="1"/>
  <c r="CO933" i="1"/>
  <c r="CR933" i="1"/>
  <c r="CU933" i="1"/>
  <c r="CX933" i="1"/>
  <c r="DA933" i="1"/>
  <c r="DD933" i="1"/>
  <c r="DJ933" i="1"/>
  <c r="DM933" i="1"/>
  <c r="DP933" i="1"/>
  <c r="DS933" i="1"/>
  <c r="DV933" i="1"/>
  <c r="DY933" i="1"/>
  <c r="EB933" i="1"/>
  <c r="EH933" i="1"/>
  <c r="EK933" i="1"/>
  <c r="I1073" i="1"/>
  <c r="L1073" i="1"/>
  <c r="O1073" i="1"/>
  <c r="R1073" i="1"/>
  <c r="U1073" i="1"/>
  <c r="X1073" i="1"/>
  <c r="AA1073" i="1"/>
  <c r="AD1073" i="1"/>
  <c r="AG1073" i="1"/>
  <c r="AJ1073" i="1"/>
  <c r="AM1073" i="1"/>
  <c r="AP1073" i="1"/>
  <c r="AS1073" i="1"/>
  <c r="AV1073" i="1"/>
  <c r="AY1073" i="1"/>
  <c r="BB1073" i="1"/>
  <c r="BE1073" i="1"/>
  <c r="BH1073" i="1"/>
  <c r="BK1073" i="1"/>
  <c r="BN1073" i="1"/>
  <c r="BQ1073" i="1"/>
  <c r="BT1073" i="1"/>
  <c r="BW1073" i="1"/>
  <c r="BZ1073" i="1"/>
  <c r="CC1073" i="1"/>
  <c r="CF1073" i="1"/>
  <c r="CI1073" i="1"/>
  <c r="CL1073" i="1"/>
  <c r="CO1073" i="1"/>
  <c r="CR1073" i="1"/>
  <c r="CU1073" i="1"/>
  <c r="CX1073" i="1"/>
  <c r="DA1073" i="1"/>
  <c r="DD1073" i="1"/>
  <c r="DJ1073" i="1"/>
  <c r="DM1073" i="1"/>
  <c r="DP1073" i="1"/>
  <c r="DS1073" i="1"/>
  <c r="DV1073" i="1"/>
  <c r="DY1073" i="1"/>
  <c r="EB1073" i="1"/>
  <c r="EH1073" i="1"/>
  <c r="EK1073" i="1"/>
  <c r="I661" i="1"/>
  <c r="L661" i="1"/>
  <c r="O661" i="1"/>
  <c r="R661" i="1"/>
  <c r="U661" i="1"/>
  <c r="X661" i="1"/>
  <c r="AA661" i="1"/>
  <c r="AD661" i="1"/>
  <c r="AG661" i="1"/>
  <c r="AJ661" i="1"/>
  <c r="AM661" i="1"/>
  <c r="AP661" i="1"/>
  <c r="AS661" i="1"/>
  <c r="AV661" i="1"/>
  <c r="AY661" i="1"/>
  <c r="BB661" i="1"/>
  <c r="BE661" i="1"/>
  <c r="BH661" i="1"/>
  <c r="BK661" i="1"/>
  <c r="BN661" i="1"/>
  <c r="BQ661" i="1"/>
  <c r="BT661" i="1"/>
  <c r="BW661" i="1"/>
  <c r="BZ661" i="1"/>
  <c r="CC661" i="1"/>
  <c r="CF661" i="1"/>
  <c r="CI661" i="1"/>
  <c r="CL661" i="1"/>
  <c r="CO661" i="1"/>
  <c r="CR661" i="1"/>
  <c r="CU661" i="1"/>
  <c r="CX661" i="1"/>
  <c r="DA661" i="1"/>
  <c r="DD661" i="1"/>
  <c r="DG661" i="1"/>
  <c r="DJ661" i="1"/>
  <c r="DM661" i="1"/>
  <c r="DP661" i="1"/>
  <c r="DS661" i="1"/>
  <c r="DV661" i="1"/>
  <c r="DY661" i="1"/>
  <c r="EB661" i="1"/>
  <c r="EH661" i="1"/>
  <c r="EK661" i="1"/>
  <c r="I662" i="1"/>
  <c r="L662" i="1"/>
  <c r="O662" i="1"/>
  <c r="R662" i="1"/>
  <c r="U662" i="1"/>
  <c r="X662" i="1"/>
  <c r="AA662" i="1"/>
  <c r="AD662" i="1"/>
  <c r="AG662" i="1"/>
  <c r="AJ662" i="1"/>
  <c r="AM662" i="1"/>
  <c r="AP662" i="1"/>
  <c r="AS662" i="1"/>
  <c r="AV662" i="1"/>
  <c r="AY662" i="1"/>
  <c r="BB662" i="1"/>
  <c r="BE662" i="1"/>
  <c r="BH662" i="1"/>
  <c r="BK662" i="1"/>
  <c r="BN662" i="1"/>
  <c r="BQ662" i="1"/>
  <c r="BT662" i="1"/>
  <c r="BW662" i="1"/>
  <c r="BZ662" i="1"/>
  <c r="CC662" i="1"/>
  <c r="CF662" i="1"/>
  <c r="CI662" i="1"/>
  <c r="CL662" i="1"/>
  <c r="CO662" i="1"/>
  <c r="CR662" i="1"/>
  <c r="CU662" i="1"/>
  <c r="CX662" i="1"/>
  <c r="DA662" i="1"/>
  <c r="DD662" i="1"/>
  <c r="DG662" i="1"/>
  <c r="DJ662" i="1"/>
  <c r="DM662" i="1"/>
  <c r="DP662" i="1"/>
  <c r="DS662" i="1"/>
  <c r="DV662" i="1"/>
  <c r="DY662" i="1"/>
  <c r="EB662" i="1"/>
  <c r="EH662" i="1"/>
  <c r="EK662" i="1"/>
  <c r="I1305" i="1"/>
  <c r="L1305" i="1"/>
  <c r="O1305" i="1"/>
  <c r="R1305" i="1"/>
  <c r="U1305" i="1"/>
  <c r="X1305" i="1"/>
  <c r="AA1305" i="1"/>
  <c r="AD1305" i="1"/>
  <c r="AG1305" i="1"/>
  <c r="AJ1305" i="1"/>
  <c r="AM1305" i="1"/>
  <c r="AP1305" i="1"/>
  <c r="AS1305" i="1"/>
  <c r="AV1305" i="1"/>
  <c r="AY1305" i="1"/>
  <c r="BB1305" i="1"/>
  <c r="BE1305" i="1"/>
  <c r="BH1305" i="1"/>
  <c r="BK1305" i="1"/>
  <c r="BN1305" i="1"/>
  <c r="BQ1305" i="1"/>
  <c r="BT1305" i="1"/>
  <c r="BW1305" i="1"/>
  <c r="BZ1305" i="1"/>
  <c r="CC1305" i="1"/>
  <c r="CF1305" i="1"/>
  <c r="CI1305" i="1"/>
  <c r="CL1305" i="1"/>
  <c r="CO1305" i="1"/>
  <c r="CR1305" i="1"/>
  <c r="CU1305" i="1"/>
  <c r="CX1305" i="1"/>
  <c r="DA1305" i="1"/>
  <c r="DD1305" i="1"/>
  <c r="DJ1305" i="1"/>
  <c r="DM1305" i="1"/>
  <c r="DP1305" i="1"/>
  <c r="DS1305" i="1"/>
  <c r="DV1305" i="1"/>
  <c r="DY1305" i="1"/>
  <c r="EB1305" i="1"/>
  <c r="EH1305" i="1"/>
  <c r="EK1305" i="1"/>
  <c r="I663" i="1"/>
  <c r="L663" i="1"/>
  <c r="O663" i="1"/>
  <c r="R663" i="1"/>
  <c r="U663" i="1"/>
  <c r="X663" i="1"/>
  <c r="AA663" i="1"/>
  <c r="AD663" i="1"/>
  <c r="AG663" i="1"/>
  <c r="AJ663" i="1"/>
  <c r="AM663" i="1"/>
  <c r="AP663" i="1"/>
  <c r="AS663" i="1"/>
  <c r="AV663" i="1"/>
  <c r="AY663" i="1"/>
  <c r="BB663" i="1"/>
  <c r="BE663" i="1"/>
  <c r="BH663" i="1"/>
  <c r="BK663" i="1"/>
  <c r="BN663" i="1"/>
  <c r="BQ663" i="1"/>
  <c r="BT663" i="1"/>
  <c r="BW663" i="1"/>
  <c r="BZ663" i="1"/>
  <c r="CC663" i="1"/>
  <c r="CF663" i="1"/>
  <c r="CI663" i="1"/>
  <c r="CL663" i="1"/>
  <c r="CO663" i="1"/>
  <c r="CR663" i="1"/>
  <c r="CU663" i="1"/>
  <c r="CX663" i="1"/>
  <c r="DA663" i="1"/>
  <c r="DD663" i="1"/>
  <c r="DG663" i="1"/>
  <c r="DJ663" i="1"/>
  <c r="DM663" i="1"/>
  <c r="DP663" i="1"/>
  <c r="DS663" i="1"/>
  <c r="DV663" i="1"/>
  <c r="DY663" i="1"/>
  <c r="EB663" i="1"/>
  <c r="EH663" i="1"/>
  <c r="EK663" i="1"/>
  <c r="I934" i="1"/>
  <c r="L934" i="1"/>
  <c r="O934" i="1"/>
  <c r="R934" i="1"/>
  <c r="U934" i="1"/>
  <c r="X934" i="1"/>
  <c r="AA934" i="1"/>
  <c r="AD934" i="1"/>
  <c r="AG934" i="1"/>
  <c r="AJ934" i="1"/>
  <c r="AM934" i="1"/>
  <c r="AP934" i="1"/>
  <c r="AS934" i="1"/>
  <c r="AV934" i="1"/>
  <c r="AY934" i="1"/>
  <c r="BB934" i="1"/>
  <c r="BE934" i="1"/>
  <c r="BH934" i="1"/>
  <c r="BK934" i="1"/>
  <c r="BN934" i="1"/>
  <c r="BQ934" i="1"/>
  <c r="BT934" i="1"/>
  <c r="BW934" i="1"/>
  <c r="BZ934" i="1"/>
  <c r="CC934" i="1"/>
  <c r="CF934" i="1"/>
  <c r="CI934" i="1"/>
  <c r="CL934" i="1"/>
  <c r="CO934" i="1"/>
  <c r="CR934" i="1"/>
  <c r="CU934" i="1"/>
  <c r="CX934" i="1"/>
  <c r="DA934" i="1"/>
  <c r="DD934" i="1"/>
  <c r="DJ934" i="1"/>
  <c r="DM934" i="1"/>
  <c r="DP934" i="1"/>
  <c r="DS934" i="1"/>
  <c r="DV934" i="1"/>
  <c r="DY934" i="1"/>
  <c r="EB934" i="1"/>
  <c r="EH934" i="1"/>
  <c r="EK934" i="1"/>
  <c r="I1306" i="1"/>
  <c r="L1306" i="1"/>
  <c r="O1306" i="1"/>
  <c r="R1306" i="1"/>
  <c r="U1306" i="1"/>
  <c r="X1306" i="1"/>
  <c r="AA1306" i="1"/>
  <c r="AD1306" i="1"/>
  <c r="AG1306" i="1"/>
  <c r="AJ1306" i="1"/>
  <c r="AM1306" i="1"/>
  <c r="AP1306" i="1"/>
  <c r="AS1306" i="1"/>
  <c r="AV1306" i="1"/>
  <c r="AY1306" i="1"/>
  <c r="BB1306" i="1"/>
  <c r="BE1306" i="1"/>
  <c r="BH1306" i="1"/>
  <c r="BK1306" i="1"/>
  <c r="BN1306" i="1"/>
  <c r="BQ1306" i="1"/>
  <c r="BT1306" i="1"/>
  <c r="BW1306" i="1"/>
  <c r="BZ1306" i="1"/>
  <c r="CC1306" i="1"/>
  <c r="CF1306" i="1"/>
  <c r="CI1306" i="1"/>
  <c r="CL1306" i="1"/>
  <c r="CO1306" i="1"/>
  <c r="CR1306" i="1"/>
  <c r="CU1306" i="1"/>
  <c r="CX1306" i="1"/>
  <c r="DA1306" i="1"/>
  <c r="DD1306" i="1"/>
  <c r="DJ1306" i="1"/>
  <c r="DM1306" i="1"/>
  <c r="DP1306" i="1"/>
  <c r="DS1306" i="1"/>
  <c r="DV1306" i="1"/>
  <c r="DY1306" i="1"/>
  <c r="EB1306" i="1"/>
  <c r="EH1306" i="1"/>
  <c r="EK1306" i="1"/>
  <c r="I588" i="1"/>
  <c r="L588" i="1"/>
  <c r="O588" i="1"/>
  <c r="R588" i="1"/>
  <c r="U588" i="1"/>
  <c r="X588" i="1"/>
  <c r="AA588" i="1"/>
  <c r="AD588" i="1"/>
  <c r="AG588" i="1"/>
  <c r="AJ588" i="1"/>
  <c r="AM588" i="1"/>
  <c r="AP588" i="1"/>
  <c r="AS588" i="1"/>
  <c r="AV588" i="1"/>
  <c r="AY588" i="1"/>
  <c r="BB588" i="1"/>
  <c r="BE588" i="1"/>
  <c r="BH588" i="1"/>
  <c r="BK588" i="1"/>
  <c r="BN588" i="1"/>
  <c r="BQ588" i="1"/>
  <c r="BT588" i="1"/>
  <c r="BW588" i="1"/>
  <c r="BZ588" i="1"/>
  <c r="CC588" i="1"/>
  <c r="CF588" i="1"/>
  <c r="CI588" i="1"/>
  <c r="CL588" i="1"/>
  <c r="CO588" i="1"/>
  <c r="CR588" i="1"/>
  <c r="CU588" i="1"/>
  <c r="CX588" i="1"/>
  <c r="DA588" i="1"/>
  <c r="DD588" i="1"/>
  <c r="DG588" i="1"/>
  <c r="DJ588" i="1"/>
  <c r="DM588" i="1"/>
  <c r="DP588" i="1"/>
  <c r="DS588" i="1"/>
  <c r="DV588" i="1"/>
  <c r="DY588" i="1"/>
  <c r="EB588" i="1"/>
  <c r="EH588" i="1"/>
  <c r="EK588" i="1"/>
  <c r="I642" i="1"/>
  <c r="L642" i="1"/>
  <c r="O642" i="1"/>
  <c r="R642" i="1"/>
  <c r="U642" i="1"/>
  <c r="X642" i="1"/>
  <c r="AA642" i="1"/>
  <c r="AD642" i="1"/>
  <c r="AG642" i="1"/>
  <c r="AJ642" i="1"/>
  <c r="AM642" i="1"/>
  <c r="AP642" i="1"/>
  <c r="AS642" i="1"/>
  <c r="AV642" i="1"/>
  <c r="AY642" i="1"/>
  <c r="BB642" i="1"/>
  <c r="BE642" i="1"/>
  <c r="BH642" i="1"/>
  <c r="BK642" i="1"/>
  <c r="BN642" i="1"/>
  <c r="BQ642" i="1"/>
  <c r="BT642" i="1"/>
  <c r="BW642" i="1"/>
  <c r="BZ642" i="1"/>
  <c r="CC642" i="1"/>
  <c r="CF642" i="1"/>
  <c r="CI642" i="1"/>
  <c r="CL642" i="1"/>
  <c r="CO642" i="1"/>
  <c r="CR642" i="1"/>
  <c r="CU642" i="1"/>
  <c r="CX642" i="1"/>
  <c r="DA642" i="1"/>
  <c r="DD642" i="1"/>
  <c r="DG642" i="1"/>
  <c r="DJ642" i="1"/>
  <c r="DM642" i="1"/>
  <c r="DP642" i="1"/>
  <c r="DS642" i="1"/>
  <c r="DV642" i="1"/>
  <c r="DY642" i="1"/>
  <c r="EB642" i="1"/>
  <c r="EH642" i="1"/>
  <c r="EK642" i="1"/>
  <c r="I590" i="1"/>
  <c r="L590" i="1"/>
  <c r="O590" i="1"/>
  <c r="R590" i="1"/>
  <c r="U590" i="1"/>
  <c r="X590" i="1"/>
  <c r="AA590" i="1"/>
  <c r="AD590" i="1"/>
  <c r="AG590" i="1"/>
  <c r="AJ590" i="1"/>
  <c r="AM590" i="1"/>
  <c r="AP590" i="1"/>
  <c r="AS590" i="1"/>
  <c r="AV590" i="1"/>
  <c r="AY590" i="1"/>
  <c r="BB590" i="1"/>
  <c r="BE590" i="1"/>
  <c r="BH590" i="1"/>
  <c r="BK590" i="1"/>
  <c r="BN590" i="1"/>
  <c r="BQ590" i="1"/>
  <c r="BT590" i="1"/>
  <c r="BW590" i="1"/>
  <c r="BZ590" i="1"/>
  <c r="CC590" i="1"/>
  <c r="CF590" i="1"/>
  <c r="CI590" i="1"/>
  <c r="CL590" i="1"/>
  <c r="CO590" i="1"/>
  <c r="CR590" i="1"/>
  <c r="CU590" i="1"/>
  <c r="CX590" i="1"/>
  <c r="DA590" i="1"/>
  <c r="DD590" i="1"/>
  <c r="DG590" i="1"/>
  <c r="DJ590" i="1"/>
  <c r="DM590" i="1"/>
  <c r="DP590" i="1"/>
  <c r="DS590" i="1"/>
  <c r="DV590" i="1"/>
  <c r="DY590" i="1"/>
  <c r="EB590" i="1"/>
  <c r="EH590" i="1"/>
  <c r="EK590" i="1"/>
  <c r="I643" i="1"/>
  <c r="L643" i="1"/>
  <c r="O643" i="1"/>
  <c r="R643" i="1"/>
  <c r="U643" i="1"/>
  <c r="X643" i="1"/>
  <c r="AA643" i="1"/>
  <c r="AD643" i="1"/>
  <c r="AG643" i="1"/>
  <c r="AJ643" i="1"/>
  <c r="AM643" i="1"/>
  <c r="AP643" i="1"/>
  <c r="AS643" i="1"/>
  <c r="AV643" i="1"/>
  <c r="AY643" i="1"/>
  <c r="BB643" i="1"/>
  <c r="BE643" i="1"/>
  <c r="BH643" i="1"/>
  <c r="BK643" i="1"/>
  <c r="BN643" i="1"/>
  <c r="BQ643" i="1"/>
  <c r="BT643" i="1"/>
  <c r="BW643" i="1"/>
  <c r="BZ643" i="1"/>
  <c r="CC643" i="1"/>
  <c r="CF643" i="1"/>
  <c r="CI643" i="1"/>
  <c r="CL643" i="1"/>
  <c r="CO643" i="1"/>
  <c r="CR643" i="1"/>
  <c r="CU643" i="1"/>
  <c r="CX643" i="1"/>
  <c r="DA643" i="1"/>
  <c r="DD643" i="1"/>
  <c r="DG643" i="1"/>
  <c r="DJ643" i="1"/>
  <c r="DM643" i="1"/>
  <c r="DP643" i="1"/>
  <c r="DS643" i="1"/>
  <c r="DV643" i="1"/>
  <c r="DY643" i="1"/>
  <c r="EB643" i="1"/>
  <c r="EH643" i="1"/>
  <c r="EK643" i="1"/>
  <c r="I640" i="1"/>
  <c r="L640" i="1"/>
  <c r="O640" i="1"/>
  <c r="R640" i="1"/>
  <c r="U640" i="1"/>
  <c r="X640" i="1"/>
  <c r="AA640" i="1"/>
  <c r="AD640" i="1"/>
  <c r="AG640" i="1"/>
  <c r="AJ640" i="1"/>
  <c r="AM640" i="1"/>
  <c r="AP640" i="1"/>
  <c r="AS640" i="1"/>
  <c r="AV640" i="1"/>
  <c r="AY640" i="1"/>
  <c r="BB640" i="1"/>
  <c r="BE640" i="1"/>
  <c r="BH640" i="1"/>
  <c r="BK640" i="1"/>
  <c r="BN640" i="1"/>
  <c r="BQ640" i="1"/>
  <c r="BT640" i="1"/>
  <c r="BW640" i="1"/>
  <c r="BZ640" i="1"/>
  <c r="CC640" i="1"/>
  <c r="CF640" i="1"/>
  <c r="CI640" i="1"/>
  <c r="CL640" i="1"/>
  <c r="CO640" i="1"/>
  <c r="CR640" i="1"/>
  <c r="CU640" i="1"/>
  <c r="CX640" i="1"/>
  <c r="DA640" i="1"/>
  <c r="DD640" i="1"/>
  <c r="DG640" i="1"/>
  <c r="DJ640" i="1"/>
  <c r="DM640" i="1"/>
  <c r="DP640" i="1"/>
  <c r="DS640" i="1"/>
  <c r="DV640" i="1"/>
  <c r="DY640" i="1"/>
  <c r="EB640" i="1"/>
  <c r="EH640" i="1"/>
  <c r="EK640" i="1"/>
  <c r="I517" i="1"/>
  <c r="L517" i="1"/>
  <c r="O517" i="1"/>
  <c r="R517" i="1"/>
  <c r="U517" i="1"/>
  <c r="X517" i="1"/>
  <c r="AA517" i="1"/>
  <c r="AD517" i="1"/>
  <c r="AG517" i="1"/>
  <c r="AJ517" i="1"/>
  <c r="AM517" i="1"/>
  <c r="AP517" i="1"/>
  <c r="AS517" i="1"/>
  <c r="AV517" i="1"/>
  <c r="AY517" i="1"/>
  <c r="BB517" i="1"/>
  <c r="BE517" i="1"/>
  <c r="BH517" i="1"/>
  <c r="BK517" i="1"/>
  <c r="BN517" i="1"/>
  <c r="BQ517" i="1"/>
  <c r="BT517" i="1"/>
  <c r="BW517" i="1"/>
  <c r="BZ517" i="1"/>
  <c r="CC517" i="1"/>
  <c r="CF517" i="1"/>
  <c r="CI517" i="1"/>
  <c r="CL517" i="1"/>
  <c r="CO517" i="1"/>
  <c r="CR517" i="1"/>
  <c r="CU517" i="1"/>
  <c r="CX517" i="1"/>
  <c r="DA517" i="1"/>
  <c r="DD517" i="1"/>
  <c r="DG517" i="1"/>
  <c r="DJ517" i="1"/>
  <c r="DM517" i="1"/>
  <c r="DP517" i="1"/>
  <c r="DS517" i="1"/>
  <c r="DV517" i="1"/>
  <c r="DY517" i="1"/>
  <c r="EB517" i="1"/>
  <c r="EH517" i="1"/>
  <c r="EK517" i="1"/>
  <c r="I518" i="1"/>
  <c r="L518" i="1"/>
  <c r="O518" i="1"/>
  <c r="R518" i="1"/>
  <c r="U518" i="1"/>
  <c r="X518" i="1"/>
  <c r="AA518" i="1"/>
  <c r="AD518" i="1"/>
  <c r="AG518" i="1"/>
  <c r="AJ518" i="1"/>
  <c r="AM518" i="1"/>
  <c r="AP518" i="1"/>
  <c r="AS518" i="1"/>
  <c r="AV518" i="1"/>
  <c r="AY518" i="1"/>
  <c r="BB518" i="1"/>
  <c r="BE518" i="1"/>
  <c r="BH518" i="1"/>
  <c r="BK518" i="1"/>
  <c r="BN518" i="1"/>
  <c r="BQ518" i="1"/>
  <c r="BT518" i="1"/>
  <c r="BW518" i="1"/>
  <c r="BZ518" i="1"/>
  <c r="CC518" i="1"/>
  <c r="CF518" i="1"/>
  <c r="CI518" i="1"/>
  <c r="CL518" i="1"/>
  <c r="CO518" i="1"/>
  <c r="CR518" i="1"/>
  <c r="CU518" i="1"/>
  <c r="CX518" i="1"/>
  <c r="DA518" i="1"/>
  <c r="DD518" i="1"/>
  <c r="DG518" i="1"/>
  <c r="DJ518" i="1"/>
  <c r="DM518" i="1"/>
  <c r="DP518" i="1"/>
  <c r="DS518" i="1"/>
  <c r="DV518" i="1"/>
  <c r="DY518" i="1"/>
  <c r="EB518" i="1"/>
  <c r="EH518" i="1"/>
  <c r="EK518" i="1"/>
  <c r="I519" i="1"/>
  <c r="L519" i="1"/>
  <c r="O519" i="1"/>
  <c r="R519" i="1"/>
  <c r="U519" i="1"/>
  <c r="X519" i="1"/>
  <c r="AA519" i="1"/>
  <c r="AD519" i="1"/>
  <c r="AG519" i="1"/>
  <c r="AJ519" i="1"/>
  <c r="AM519" i="1"/>
  <c r="AP519" i="1"/>
  <c r="AS519" i="1"/>
  <c r="AV519" i="1"/>
  <c r="AY519" i="1"/>
  <c r="BB519" i="1"/>
  <c r="BE519" i="1"/>
  <c r="BH519" i="1"/>
  <c r="BK519" i="1"/>
  <c r="BN519" i="1"/>
  <c r="BQ519" i="1"/>
  <c r="BT519" i="1"/>
  <c r="BW519" i="1"/>
  <c r="BZ519" i="1"/>
  <c r="CC519" i="1"/>
  <c r="CF519" i="1"/>
  <c r="CI519" i="1"/>
  <c r="CL519" i="1"/>
  <c r="CO519" i="1"/>
  <c r="CR519" i="1"/>
  <c r="CU519" i="1"/>
  <c r="CX519" i="1"/>
  <c r="DA519" i="1"/>
  <c r="DD519" i="1"/>
  <c r="DG519" i="1"/>
  <c r="DJ519" i="1"/>
  <c r="DM519" i="1"/>
  <c r="DP519" i="1"/>
  <c r="DS519" i="1"/>
  <c r="DV519" i="1"/>
  <c r="DY519" i="1"/>
  <c r="EB519" i="1"/>
  <c r="EH519" i="1"/>
  <c r="EK519" i="1"/>
  <c r="I520" i="1"/>
  <c r="L520" i="1"/>
  <c r="O520" i="1"/>
  <c r="R520" i="1"/>
  <c r="U520" i="1"/>
  <c r="X520" i="1"/>
  <c r="AA520" i="1"/>
  <c r="AD520" i="1"/>
  <c r="AG520" i="1"/>
  <c r="AJ520" i="1"/>
  <c r="AM520" i="1"/>
  <c r="AP520" i="1"/>
  <c r="AS520" i="1"/>
  <c r="AV520" i="1"/>
  <c r="AY520" i="1"/>
  <c r="BB520" i="1"/>
  <c r="BE520" i="1"/>
  <c r="BH520" i="1"/>
  <c r="BK520" i="1"/>
  <c r="BN520" i="1"/>
  <c r="BQ520" i="1"/>
  <c r="BT520" i="1"/>
  <c r="BW520" i="1"/>
  <c r="BZ520" i="1"/>
  <c r="CC520" i="1"/>
  <c r="CF520" i="1"/>
  <c r="CI520" i="1"/>
  <c r="CL520" i="1"/>
  <c r="CO520" i="1"/>
  <c r="CR520" i="1"/>
  <c r="CU520" i="1"/>
  <c r="CX520" i="1"/>
  <c r="DA520" i="1"/>
  <c r="DD520" i="1"/>
  <c r="DG520" i="1"/>
  <c r="DJ520" i="1"/>
  <c r="DM520" i="1"/>
  <c r="DP520" i="1"/>
  <c r="DS520" i="1"/>
  <c r="DV520" i="1"/>
  <c r="DY520" i="1"/>
  <c r="EB520" i="1"/>
  <c r="EH520" i="1"/>
  <c r="EK520" i="1"/>
  <c r="I521" i="1"/>
  <c r="L521" i="1"/>
  <c r="O521" i="1"/>
  <c r="R521" i="1"/>
  <c r="U521" i="1"/>
  <c r="X521" i="1"/>
  <c r="AA521" i="1"/>
  <c r="AD521" i="1"/>
  <c r="AG521" i="1"/>
  <c r="AJ521" i="1"/>
  <c r="AM521" i="1"/>
  <c r="AP521" i="1"/>
  <c r="AS521" i="1"/>
  <c r="AV521" i="1"/>
  <c r="AY521" i="1"/>
  <c r="BB521" i="1"/>
  <c r="BE521" i="1"/>
  <c r="BH521" i="1"/>
  <c r="BK521" i="1"/>
  <c r="BN521" i="1"/>
  <c r="BQ521" i="1"/>
  <c r="BT521" i="1"/>
  <c r="BW521" i="1"/>
  <c r="BZ521" i="1"/>
  <c r="CC521" i="1"/>
  <c r="CF521" i="1"/>
  <c r="CI521" i="1"/>
  <c r="CL521" i="1"/>
  <c r="CO521" i="1"/>
  <c r="CR521" i="1"/>
  <c r="CU521" i="1"/>
  <c r="CX521" i="1"/>
  <c r="DA521" i="1"/>
  <c r="DD521" i="1"/>
  <c r="DG521" i="1"/>
  <c r="DJ521" i="1"/>
  <c r="DM521" i="1"/>
  <c r="DP521" i="1"/>
  <c r="DS521" i="1"/>
  <c r="DV521" i="1"/>
  <c r="DY521" i="1"/>
  <c r="EB521" i="1"/>
  <c r="EH521" i="1"/>
  <c r="EK521" i="1"/>
  <c r="I614" i="1"/>
  <c r="L614" i="1"/>
  <c r="O614" i="1"/>
  <c r="R614" i="1"/>
  <c r="U614" i="1"/>
  <c r="X614" i="1"/>
  <c r="AA614" i="1"/>
  <c r="AD614" i="1"/>
  <c r="AG614" i="1"/>
  <c r="AJ614" i="1"/>
  <c r="AM614" i="1"/>
  <c r="AP614" i="1"/>
  <c r="AS614" i="1"/>
  <c r="AV614" i="1"/>
  <c r="AY614" i="1"/>
  <c r="BB614" i="1"/>
  <c r="BE614" i="1"/>
  <c r="BH614" i="1"/>
  <c r="BK614" i="1"/>
  <c r="BN614" i="1"/>
  <c r="BQ614" i="1"/>
  <c r="BT614" i="1"/>
  <c r="BW614" i="1"/>
  <c r="BZ614" i="1"/>
  <c r="CC614" i="1"/>
  <c r="CF614" i="1"/>
  <c r="CI614" i="1"/>
  <c r="CL614" i="1"/>
  <c r="CO614" i="1"/>
  <c r="CR614" i="1"/>
  <c r="CU614" i="1"/>
  <c r="CX614" i="1"/>
  <c r="DA614" i="1"/>
  <c r="DD614" i="1"/>
  <c r="DG614" i="1"/>
  <c r="DJ614" i="1"/>
  <c r="DM614" i="1"/>
  <c r="DP614" i="1"/>
  <c r="DS614" i="1"/>
  <c r="DV614" i="1"/>
  <c r="DY614" i="1"/>
  <c r="EB614" i="1"/>
  <c r="EH614" i="1"/>
  <c r="EK614" i="1"/>
  <c r="I617" i="1"/>
  <c r="L617" i="1"/>
  <c r="O617" i="1"/>
  <c r="R617" i="1"/>
  <c r="U617" i="1"/>
  <c r="X617" i="1"/>
  <c r="AA617" i="1"/>
  <c r="AD617" i="1"/>
  <c r="AG617" i="1"/>
  <c r="AJ617" i="1"/>
  <c r="AM617" i="1"/>
  <c r="AP617" i="1"/>
  <c r="AS617" i="1"/>
  <c r="AV617" i="1"/>
  <c r="AY617" i="1"/>
  <c r="BB617" i="1"/>
  <c r="BE617" i="1"/>
  <c r="BH617" i="1"/>
  <c r="BK617" i="1"/>
  <c r="BN617" i="1"/>
  <c r="BQ617" i="1"/>
  <c r="BT617" i="1"/>
  <c r="BW617" i="1"/>
  <c r="BZ617" i="1"/>
  <c r="CC617" i="1"/>
  <c r="CF617" i="1"/>
  <c r="CI617" i="1"/>
  <c r="CL617" i="1"/>
  <c r="CO617" i="1"/>
  <c r="CR617" i="1"/>
  <c r="CU617" i="1"/>
  <c r="CX617" i="1"/>
  <c r="DA617" i="1"/>
  <c r="DD617" i="1"/>
  <c r="DG617" i="1"/>
  <c r="DJ617" i="1"/>
  <c r="DM617" i="1"/>
  <c r="DP617" i="1"/>
  <c r="DS617" i="1"/>
  <c r="DV617" i="1"/>
  <c r="DY617" i="1"/>
  <c r="EB617" i="1"/>
  <c r="EH617" i="1"/>
  <c r="EK617" i="1"/>
  <c r="I624" i="1"/>
  <c r="L624" i="1"/>
  <c r="O624" i="1"/>
  <c r="R624" i="1"/>
  <c r="U624" i="1"/>
  <c r="X624" i="1"/>
  <c r="AA624" i="1"/>
  <c r="AD624" i="1"/>
  <c r="AG624" i="1"/>
  <c r="AJ624" i="1"/>
  <c r="AM624" i="1"/>
  <c r="AP624" i="1"/>
  <c r="AS624" i="1"/>
  <c r="AV624" i="1"/>
  <c r="AY624" i="1"/>
  <c r="BB624" i="1"/>
  <c r="BE624" i="1"/>
  <c r="BH624" i="1"/>
  <c r="BK624" i="1"/>
  <c r="BN624" i="1"/>
  <c r="BQ624" i="1"/>
  <c r="BT624" i="1"/>
  <c r="BW624" i="1"/>
  <c r="BZ624" i="1"/>
  <c r="CC624" i="1"/>
  <c r="CF624" i="1"/>
  <c r="CI624" i="1"/>
  <c r="CL624" i="1"/>
  <c r="CO624" i="1"/>
  <c r="CR624" i="1"/>
  <c r="CU624" i="1"/>
  <c r="CX624" i="1"/>
  <c r="DA624" i="1"/>
  <c r="DD624" i="1"/>
  <c r="DG624" i="1"/>
  <c r="DJ624" i="1"/>
  <c r="DM624" i="1"/>
  <c r="DP624" i="1"/>
  <c r="DS624" i="1"/>
  <c r="DV624" i="1"/>
  <c r="DY624" i="1"/>
  <c r="EB624" i="1"/>
  <c r="EH624" i="1"/>
  <c r="EK624" i="1"/>
  <c r="I625" i="1"/>
  <c r="L625" i="1"/>
  <c r="O625" i="1"/>
  <c r="R625" i="1"/>
  <c r="U625" i="1"/>
  <c r="X625" i="1"/>
  <c r="AA625" i="1"/>
  <c r="AD625" i="1"/>
  <c r="AG625" i="1"/>
  <c r="AJ625" i="1"/>
  <c r="AM625" i="1"/>
  <c r="AP625" i="1"/>
  <c r="AS625" i="1"/>
  <c r="AV625" i="1"/>
  <c r="AY625" i="1"/>
  <c r="BB625" i="1"/>
  <c r="BE625" i="1"/>
  <c r="BH625" i="1"/>
  <c r="BK625" i="1"/>
  <c r="BN625" i="1"/>
  <c r="BQ625" i="1"/>
  <c r="BT625" i="1"/>
  <c r="BW625" i="1"/>
  <c r="BZ625" i="1"/>
  <c r="CC625" i="1"/>
  <c r="CF625" i="1"/>
  <c r="CI625" i="1"/>
  <c r="CL625" i="1"/>
  <c r="CO625" i="1"/>
  <c r="CR625" i="1"/>
  <c r="CU625" i="1"/>
  <c r="CX625" i="1"/>
  <c r="DA625" i="1"/>
  <c r="DD625" i="1"/>
  <c r="DG625" i="1"/>
  <c r="DJ625" i="1"/>
  <c r="DM625" i="1"/>
  <c r="DP625" i="1"/>
  <c r="DS625" i="1"/>
  <c r="DV625" i="1"/>
  <c r="DY625" i="1"/>
  <c r="EB625" i="1"/>
  <c r="EH625" i="1"/>
  <c r="EK625" i="1"/>
  <c r="I687" i="1"/>
  <c r="O687" i="1"/>
  <c r="R687" i="1"/>
  <c r="U687" i="1"/>
  <c r="X687" i="1"/>
  <c r="AA687" i="1"/>
  <c r="AD687" i="1"/>
  <c r="AG687" i="1"/>
  <c r="AJ687" i="1"/>
  <c r="AM687" i="1"/>
  <c r="AP687" i="1"/>
  <c r="AS687" i="1"/>
  <c r="AV687" i="1"/>
  <c r="AY687" i="1"/>
  <c r="BB687" i="1"/>
  <c r="BE687" i="1"/>
  <c r="BH687" i="1"/>
  <c r="BK687" i="1"/>
  <c r="BN687" i="1"/>
  <c r="BQ687" i="1"/>
  <c r="BT687" i="1"/>
  <c r="BW687" i="1"/>
  <c r="BZ687" i="1"/>
  <c r="CC687" i="1"/>
  <c r="CF687" i="1"/>
  <c r="CI687" i="1"/>
  <c r="CL687" i="1"/>
  <c r="CO687" i="1"/>
  <c r="CR687" i="1"/>
  <c r="CU687" i="1"/>
  <c r="CX687" i="1"/>
  <c r="DA687" i="1"/>
  <c r="DD687" i="1"/>
  <c r="DG687" i="1"/>
  <c r="DJ687" i="1"/>
  <c r="DM687" i="1"/>
  <c r="DP687" i="1"/>
  <c r="DS687" i="1"/>
  <c r="DV687" i="1"/>
  <c r="DY687" i="1"/>
  <c r="EB687" i="1"/>
  <c r="EH687" i="1"/>
  <c r="EK687" i="1"/>
  <c r="I651" i="1"/>
  <c r="L651" i="1"/>
  <c r="O651" i="1"/>
  <c r="R651" i="1"/>
  <c r="U651" i="1"/>
  <c r="X651" i="1"/>
  <c r="AA651" i="1"/>
  <c r="AD651" i="1"/>
  <c r="AG651" i="1"/>
  <c r="AJ651" i="1"/>
  <c r="AM651" i="1"/>
  <c r="AP651" i="1"/>
  <c r="AS651" i="1"/>
  <c r="AV651" i="1"/>
  <c r="AY651" i="1"/>
  <c r="BB651" i="1"/>
  <c r="BE651" i="1"/>
  <c r="BH651" i="1"/>
  <c r="BK651" i="1"/>
  <c r="BN651" i="1"/>
  <c r="BQ651" i="1"/>
  <c r="BT651" i="1"/>
  <c r="BW651" i="1"/>
  <c r="BZ651" i="1"/>
  <c r="CC651" i="1"/>
  <c r="CF651" i="1"/>
  <c r="CI651" i="1"/>
  <c r="CL651" i="1"/>
  <c r="CO651" i="1"/>
  <c r="CR651" i="1"/>
  <c r="CU651" i="1"/>
  <c r="CX651" i="1"/>
  <c r="DA651" i="1"/>
  <c r="DD651" i="1"/>
  <c r="DG651" i="1"/>
  <c r="DJ651" i="1"/>
  <c r="DM651" i="1"/>
  <c r="DP651" i="1"/>
  <c r="DS651" i="1"/>
  <c r="DV651" i="1"/>
  <c r="DY651" i="1"/>
  <c r="EB651" i="1"/>
  <c r="EH651" i="1"/>
  <c r="EK651" i="1"/>
  <c r="I652" i="1"/>
  <c r="L652" i="1"/>
  <c r="O652" i="1"/>
  <c r="R652" i="1"/>
  <c r="U652" i="1"/>
  <c r="X652" i="1"/>
  <c r="AA652" i="1"/>
  <c r="AD652" i="1"/>
  <c r="AG652" i="1"/>
  <c r="AJ652" i="1"/>
  <c r="AM652" i="1"/>
  <c r="AP652" i="1"/>
  <c r="AS652" i="1"/>
  <c r="AV652" i="1"/>
  <c r="AY652" i="1"/>
  <c r="BB652" i="1"/>
  <c r="BE652" i="1"/>
  <c r="BH652" i="1"/>
  <c r="BK652" i="1"/>
  <c r="BN652" i="1"/>
  <c r="BQ652" i="1"/>
  <c r="BT652" i="1"/>
  <c r="BW652" i="1"/>
  <c r="BZ652" i="1"/>
  <c r="CC652" i="1"/>
  <c r="CF652" i="1"/>
  <c r="CI652" i="1"/>
  <c r="CL652" i="1"/>
  <c r="CO652" i="1"/>
  <c r="CR652" i="1"/>
  <c r="CU652" i="1"/>
  <c r="CX652" i="1"/>
  <c r="DA652" i="1"/>
  <c r="DD652" i="1"/>
  <c r="DG652" i="1"/>
  <c r="DJ652" i="1"/>
  <c r="DM652" i="1"/>
  <c r="DP652" i="1"/>
  <c r="DS652" i="1"/>
  <c r="DV652" i="1"/>
  <c r="DY652" i="1"/>
  <c r="EB652" i="1"/>
  <c r="EH652" i="1"/>
  <c r="EK652" i="1"/>
  <c r="I600" i="1"/>
  <c r="L600" i="1"/>
  <c r="O600" i="1"/>
  <c r="R600" i="1"/>
  <c r="U600" i="1"/>
  <c r="X600" i="1"/>
  <c r="AA600" i="1"/>
  <c r="AD600" i="1"/>
  <c r="AG600" i="1"/>
  <c r="AJ600" i="1"/>
  <c r="AM600" i="1"/>
  <c r="AP600" i="1"/>
  <c r="AS600" i="1"/>
  <c r="AV600" i="1"/>
  <c r="AY600" i="1"/>
  <c r="BB600" i="1"/>
  <c r="BE600" i="1"/>
  <c r="BH600" i="1"/>
  <c r="BK600" i="1"/>
  <c r="BN600" i="1"/>
  <c r="BQ600" i="1"/>
  <c r="BT600" i="1"/>
  <c r="BW600" i="1"/>
  <c r="BZ600" i="1"/>
  <c r="CC600" i="1"/>
  <c r="CF600" i="1"/>
  <c r="CI600" i="1"/>
  <c r="CL600" i="1"/>
  <c r="CO600" i="1"/>
  <c r="CR600" i="1"/>
  <c r="CU600" i="1"/>
  <c r="CX600" i="1"/>
  <c r="DA600" i="1"/>
  <c r="DD600" i="1"/>
  <c r="DG600" i="1"/>
  <c r="DJ600" i="1"/>
  <c r="DM600" i="1"/>
  <c r="DP600" i="1"/>
  <c r="DS600" i="1"/>
  <c r="DV600" i="1"/>
  <c r="DY600" i="1"/>
  <c r="EB600" i="1"/>
  <c r="EH600" i="1"/>
  <c r="EK600" i="1"/>
  <c r="I700" i="1"/>
  <c r="L700" i="1"/>
  <c r="O700" i="1"/>
  <c r="R700" i="1"/>
  <c r="U700" i="1"/>
  <c r="X700" i="1"/>
  <c r="AA700" i="1"/>
  <c r="AD700" i="1"/>
  <c r="AG700" i="1"/>
  <c r="AJ700" i="1"/>
  <c r="AM700" i="1"/>
  <c r="AP700" i="1"/>
  <c r="AS700" i="1"/>
  <c r="AV700" i="1"/>
  <c r="AY700" i="1"/>
  <c r="BB700" i="1"/>
  <c r="BE700" i="1"/>
  <c r="BH700" i="1"/>
  <c r="BK700" i="1"/>
  <c r="BN700" i="1"/>
  <c r="BQ700" i="1"/>
  <c r="BT700" i="1"/>
  <c r="BW700" i="1"/>
  <c r="BZ700" i="1"/>
  <c r="CC700" i="1"/>
  <c r="CF700" i="1"/>
  <c r="CI700" i="1"/>
  <c r="CL700" i="1"/>
  <c r="CO700" i="1"/>
  <c r="CR700" i="1"/>
  <c r="CU700" i="1"/>
  <c r="CX700" i="1"/>
  <c r="DA700" i="1"/>
  <c r="DD700" i="1"/>
  <c r="DG700" i="1"/>
  <c r="DJ700" i="1"/>
  <c r="DM700" i="1"/>
  <c r="DP700" i="1"/>
  <c r="DS700" i="1"/>
  <c r="DV700" i="1"/>
  <c r="DY700" i="1"/>
  <c r="EB700" i="1"/>
  <c r="EH700" i="1"/>
  <c r="EK700" i="1"/>
  <c r="I701" i="1"/>
  <c r="L701" i="1"/>
  <c r="O701" i="1"/>
  <c r="R701" i="1"/>
  <c r="U701" i="1"/>
  <c r="X701" i="1"/>
  <c r="AA701" i="1"/>
  <c r="AD701" i="1"/>
  <c r="AG701" i="1"/>
  <c r="AJ701" i="1"/>
  <c r="AM701" i="1"/>
  <c r="AP701" i="1"/>
  <c r="AS701" i="1"/>
  <c r="AV701" i="1"/>
  <c r="AY701" i="1"/>
  <c r="BB701" i="1"/>
  <c r="BE701" i="1"/>
  <c r="BH701" i="1"/>
  <c r="BK701" i="1"/>
  <c r="BN701" i="1"/>
  <c r="BQ701" i="1"/>
  <c r="BT701" i="1"/>
  <c r="BW701" i="1"/>
  <c r="BZ701" i="1"/>
  <c r="CC701" i="1"/>
  <c r="CF701" i="1"/>
  <c r="CI701" i="1"/>
  <c r="CL701" i="1"/>
  <c r="CO701" i="1"/>
  <c r="CR701" i="1"/>
  <c r="CU701" i="1"/>
  <c r="CX701" i="1"/>
  <c r="DA701" i="1"/>
  <c r="DD701" i="1"/>
  <c r="DG701" i="1"/>
  <c r="DJ701" i="1"/>
  <c r="DM701" i="1"/>
  <c r="DP701" i="1"/>
  <c r="DS701" i="1"/>
  <c r="DV701" i="1"/>
  <c r="DY701" i="1"/>
  <c r="EB701" i="1"/>
  <c r="EH701" i="1"/>
  <c r="EK701" i="1"/>
  <c r="I789" i="1"/>
  <c r="L789" i="1"/>
  <c r="O789" i="1"/>
  <c r="R789" i="1"/>
  <c r="U789" i="1"/>
  <c r="X789" i="1"/>
  <c r="AA789" i="1"/>
  <c r="AD789" i="1"/>
  <c r="AG789" i="1"/>
  <c r="AJ789" i="1"/>
  <c r="AM789" i="1"/>
  <c r="AP789" i="1"/>
  <c r="AS789" i="1"/>
  <c r="AV789" i="1"/>
  <c r="AY789" i="1"/>
  <c r="BB789" i="1"/>
  <c r="BE789" i="1"/>
  <c r="BH789" i="1"/>
  <c r="BK789" i="1"/>
  <c r="BN789" i="1"/>
  <c r="BQ789" i="1"/>
  <c r="BT789" i="1"/>
  <c r="BW789" i="1"/>
  <c r="BZ789" i="1"/>
  <c r="CC789" i="1"/>
  <c r="CF789" i="1"/>
  <c r="CI789" i="1"/>
  <c r="CL789" i="1"/>
  <c r="CO789" i="1"/>
  <c r="CR789" i="1"/>
  <c r="CU789" i="1"/>
  <c r="CX789" i="1"/>
  <c r="DA789" i="1"/>
  <c r="DD789" i="1"/>
  <c r="DJ789" i="1"/>
  <c r="DM789" i="1"/>
  <c r="DP789" i="1"/>
  <c r="DS789" i="1"/>
  <c r="DV789" i="1"/>
  <c r="DY789" i="1"/>
  <c r="EB789" i="1"/>
  <c r="EH789" i="1"/>
  <c r="EK789" i="1"/>
  <c r="I790" i="1"/>
  <c r="L790" i="1"/>
  <c r="O790" i="1"/>
  <c r="R790" i="1"/>
  <c r="U790" i="1"/>
  <c r="X790" i="1"/>
  <c r="AA790" i="1"/>
  <c r="AD790" i="1"/>
  <c r="AG790" i="1"/>
  <c r="AJ790" i="1"/>
  <c r="AM790" i="1"/>
  <c r="AP790" i="1"/>
  <c r="AS790" i="1"/>
  <c r="AV790" i="1"/>
  <c r="AY790" i="1"/>
  <c r="BB790" i="1"/>
  <c r="BE790" i="1"/>
  <c r="BH790" i="1"/>
  <c r="BK790" i="1"/>
  <c r="BN790" i="1"/>
  <c r="BQ790" i="1"/>
  <c r="BT790" i="1"/>
  <c r="BW790" i="1"/>
  <c r="BZ790" i="1"/>
  <c r="CC790" i="1"/>
  <c r="CF790" i="1"/>
  <c r="CI790" i="1"/>
  <c r="CL790" i="1"/>
  <c r="CO790" i="1"/>
  <c r="CR790" i="1"/>
  <c r="CU790" i="1"/>
  <c r="CX790" i="1"/>
  <c r="DA790" i="1"/>
  <c r="DD790" i="1"/>
  <c r="DJ790" i="1"/>
  <c r="DM790" i="1"/>
  <c r="DP790" i="1"/>
  <c r="DS790" i="1"/>
  <c r="DV790" i="1"/>
  <c r="DY790" i="1"/>
  <c r="EB790" i="1"/>
  <c r="EH790" i="1"/>
  <c r="EK790" i="1"/>
  <c r="I829" i="1"/>
  <c r="L829" i="1"/>
  <c r="O829" i="1"/>
  <c r="R829" i="1"/>
  <c r="U829" i="1"/>
  <c r="X829" i="1"/>
  <c r="AA829" i="1"/>
  <c r="AD829" i="1"/>
  <c r="AG829" i="1"/>
  <c r="AJ829" i="1"/>
  <c r="AM829" i="1"/>
  <c r="AP829" i="1"/>
  <c r="AS829" i="1"/>
  <c r="AV829" i="1"/>
  <c r="AY829" i="1"/>
  <c r="BB829" i="1"/>
  <c r="BE829" i="1"/>
  <c r="BH829" i="1"/>
  <c r="BK829" i="1"/>
  <c r="BN829" i="1"/>
  <c r="BQ829" i="1"/>
  <c r="BT829" i="1"/>
  <c r="BW829" i="1"/>
  <c r="BZ829" i="1"/>
  <c r="CC829" i="1"/>
  <c r="CF829" i="1"/>
  <c r="CI829" i="1"/>
  <c r="CL829" i="1"/>
  <c r="CO829" i="1"/>
  <c r="CR829" i="1"/>
  <c r="CU829" i="1"/>
  <c r="CX829" i="1"/>
  <c r="DA829" i="1"/>
  <c r="DD829" i="1"/>
  <c r="DJ829" i="1"/>
  <c r="DM829" i="1"/>
  <c r="DP829" i="1"/>
  <c r="DS829" i="1"/>
  <c r="DV829" i="1"/>
  <c r="DY829" i="1"/>
  <c r="EB829" i="1"/>
  <c r="EH829" i="1"/>
  <c r="EK829" i="1"/>
  <c r="I841" i="1"/>
  <c r="L841" i="1"/>
  <c r="O841" i="1"/>
  <c r="R841" i="1"/>
  <c r="U841" i="1"/>
  <c r="X841" i="1"/>
  <c r="AA841" i="1"/>
  <c r="AD841" i="1"/>
  <c r="AG841" i="1"/>
  <c r="AJ841" i="1"/>
  <c r="AM841" i="1"/>
  <c r="AP841" i="1"/>
  <c r="AS841" i="1"/>
  <c r="AV841" i="1"/>
  <c r="AY841" i="1"/>
  <c r="BB841" i="1"/>
  <c r="BE841" i="1"/>
  <c r="BH841" i="1"/>
  <c r="BK841" i="1"/>
  <c r="BN841" i="1"/>
  <c r="BQ841" i="1"/>
  <c r="BT841" i="1"/>
  <c r="BW841" i="1"/>
  <c r="BZ841" i="1"/>
  <c r="CC841" i="1"/>
  <c r="CF841" i="1"/>
  <c r="CI841" i="1"/>
  <c r="CL841" i="1"/>
  <c r="CO841" i="1"/>
  <c r="CR841" i="1"/>
  <c r="CU841" i="1"/>
  <c r="CX841" i="1"/>
  <c r="DA841" i="1"/>
  <c r="DD841" i="1"/>
  <c r="DJ841" i="1"/>
  <c r="DM841" i="1"/>
  <c r="DP841" i="1"/>
  <c r="DS841" i="1"/>
  <c r="DV841" i="1"/>
  <c r="DY841" i="1"/>
  <c r="EB841" i="1"/>
  <c r="EH841" i="1"/>
  <c r="EK841" i="1"/>
  <c r="I842" i="1"/>
  <c r="L842" i="1"/>
  <c r="O842" i="1"/>
  <c r="R842" i="1"/>
  <c r="U842" i="1"/>
  <c r="X842" i="1"/>
  <c r="AA842" i="1"/>
  <c r="AD842" i="1"/>
  <c r="AG842" i="1"/>
  <c r="AJ842" i="1"/>
  <c r="AM842" i="1"/>
  <c r="AP842" i="1"/>
  <c r="AS842" i="1"/>
  <c r="AV842" i="1"/>
  <c r="AY842" i="1"/>
  <c r="BB842" i="1"/>
  <c r="BE842" i="1"/>
  <c r="BH842" i="1"/>
  <c r="BK842" i="1"/>
  <c r="BN842" i="1"/>
  <c r="BQ842" i="1"/>
  <c r="BT842" i="1"/>
  <c r="BW842" i="1"/>
  <c r="BZ842" i="1"/>
  <c r="CC842" i="1"/>
  <c r="CF842" i="1"/>
  <c r="CI842" i="1"/>
  <c r="CL842" i="1"/>
  <c r="CO842" i="1"/>
  <c r="CR842" i="1"/>
  <c r="CU842" i="1"/>
  <c r="CX842" i="1"/>
  <c r="DA842" i="1"/>
  <c r="DD842" i="1"/>
  <c r="DJ842" i="1"/>
  <c r="DM842" i="1"/>
  <c r="DP842" i="1"/>
  <c r="DS842" i="1"/>
  <c r="DV842" i="1"/>
  <c r="DY842" i="1"/>
  <c r="EB842" i="1"/>
  <c r="EH842" i="1"/>
  <c r="EK842" i="1"/>
  <c r="I843" i="1"/>
  <c r="L843" i="1"/>
  <c r="O843" i="1"/>
  <c r="R843" i="1"/>
  <c r="U843" i="1"/>
  <c r="X843" i="1"/>
  <c r="AA843" i="1"/>
  <c r="AD843" i="1"/>
  <c r="AG843" i="1"/>
  <c r="AJ843" i="1"/>
  <c r="AM843" i="1"/>
  <c r="AP843" i="1"/>
  <c r="AS843" i="1"/>
  <c r="AV843" i="1"/>
  <c r="AY843" i="1"/>
  <c r="BB843" i="1"/>
  <c r="BE843" i="1"/>
  <c r="BH843" i="1"/>
  <c r="BK843" i="1"/>
  <c r="BN843" i="1"/>
  <c r="BQ843" i="1"/>
  <c r="BT843" i="1"/>
  <c r="BW843" i="1"/>
  <c r="BZ843" i="1"/>
  <c r="CC843" i="1"/>
  <c r="CF843" i="1"/>
  <c r="CI843" i="1"/>
  <c r="CL843" i="1"/>
  <c r="CO843" i="1"/>
  <c r="CR843" i="1"/>
  <c r="CU843" i="1"/>
  <c r="CX843" i="1"/>
  <c r="DA843" i="1"/>
  <c r="DD843" i="1"/>
  <c r="DJ843" i="1"/>
  <c r="DM843" i="1"/>
  <c r="DP843" i="1"/>
  <c r="DS843" i="1"/>
  <c r="DV843" i="1"/>
  <c r="DY843" i="1"/>
  <c r="EB843" i="1"/>
  <c r="EH843" i="1"/>
  <c r="EK843" i="1"/>
  <c r="I858" i="1"/>
  <c r="L858" i="1"/>
  <c r="O858" i="1"/>
  <c r="R858" i="1"/>
  <c r="U858" i="1"/>
  <c r="X858" i="1"/>
  <c r="AA858" i="1"/>
  <c r="AD858" i="1"/>
  <c r="AG858" i="1"/>
  <c r="AJ858" i="1"/>
  <c r="AM858" i="1"/>
  <c r="AP858" i="1"/>
  <c r="AS858" i="1"/>
  <c r="AV858" i="1"/>
  <c r="AY858" i="1"/>
  <c r="BB858" i="1"/>
  <c r="BE858" i="1"/>
  <c r="BH858" i="1"/>
  <c r="BK858" i="1"/>
  <c r="BN858" i="1"/>
  <c r="BQ858" i="1"/>
  <c r="BT858" i="1"/>
  <c r="BW858" i="1"/>
  <c r="BZ858" i="1"/>
  <c r="CC858" i="1"/>
  <c r="CF858" i="1"/>
  <c r="CI858" i="1"/>
  <c r="CL858" i="1"/>
  <c r="CO858" i="1"/>
  <c r="CR858" i="1"/>
  <c r="CU858" i="1"/>
  <c r="CX858" i="1"/>
  <c r="DA858" i="1"/>
  <c r="DD858" i="1"/>
  <c r="DJ858" i="1"/>
  <c r="DM858" i="1"/>
  <c r="DP858" i="1"/>
  <c r="DS858" i="1"/>
  <c r="DV858" i="1"/>
  <c r="DY858" i="1"/>
  <c r="EB858" i="1"/>
  <c r="EH858" i="1"/>
  <c r="EK858" i="1"/>
  <c r="I472" i="1"/>
  <c r="L472" i="1"/>
  <c r="O472" i="1"/>
  <c r="R472" i="1"/>
  <c r="U472" i="1"/>
  <c r="X472" i="1"/>
  <c r="AA472" i="1"/>
  <c r="AD472" i="1"/>
  <c r="AG472" i="1"/>
  <c r="AJ472" i="1"/>
  <c r="AM472" i="1"/>
  <c r="AP472" i="1"/>
  <c r="AS472" i="1"/>
  <c r="AV472" i="1"/>
  <c r="AY472" i="1"/>
  <c r="BB472" i="1"/>
  <c r="BE472" i="1"/>
  <c r="BH472" i="1"/>
  <c r="BK472" i="1"/>
  <c r="BN472" i="1"/>
  <c r="BQ472" i="1"/>
  <c r="BT472" i="1"/>
  <c r="BW472" i="1"/>
  <c r="BZ472" i="1"/>
  <c r="CC472" i="1"/>
  <c r="CF472" i="1"/>
  <c r="CI472" i="1"/>
  <c r="CL472" i="1"/>
  <c r="CO472" i="1"/>
  <c r="CR472" i="1"/>
  <c r="CU472" i="1"/>
  <c r="CX472" i="1"/>
  <c r="DA472" i="1"/>
  <c r="DD472" i="1"/>
  <c r="DG472" i="1"/>
  <c r="DJ472" i="1"/>
  <c r="DM472" i="1"/>
  <c r="DP472" i="1"/>
  <c r="DS472" i="1"/>
  <c r="DV472" i="1"/>
  <c r="DY472" i="1"/>
  <c r="EB472" i="1"/>
  <c r="EH472" i="1"/>
  <c r="EK472" i="1"/>
  <c r="I641" i="1"/>
  <c r="L641" i="1"/>
  <c r="O641" i="1"/>
  <c r="R641" i="1"/>
  <c r="U641" i="1"/>
  <c r="X641" i="1"/>
  <c r="AA641" i="1"/>
  <c r="AD641" i="1"/>
  <c r="AG641" i="1"/>
  <c r="AJ641" i="1"/>
  <c r="AM641" i="1"/>
  <c r="AP641" i="1"/>
  <c r="AS641" i="1"/>
  <c r="AV641" i="1"/>
  <c r="AY641" i="1"/>
  <c r="BB641" i="1"/>
  <c r="BE641" i="1"/>
  <c r="BH641" i="1"/>
  <c r="BK641" i="1"/>
  <c r="BN641" i="1"/>
  <c r="BQ641" i="1"/>
  <c r="BT641" i="1"/>
  <c r="BW641" i="1"/>
  <c r="BZ641" i="1"/>
  <c r="CC641" i="1"/>
  <c r="CF641" i="1"/>
  <c r="CI641" i="1"/>
  <c r="CL641" i="1"/>
  <c r="CO641" i="1"/>
  <c r="CR641" i="1"/>
  <c r="CU641" i="1"/>
  <c r="CX641" i="1"/>
  <c r="DA641" i="1"/>
  <c r="DD641" i="1"/>
  <c r="DG641" i="1"/>
  <c r="DJ641" i="1"/>
  <c r="DM641" i="1"/>
  <c r="DP641" i="1"/>
  <c r="DS641" i="1"/>
  <c r="DV641" i="1"/>
  <c r="DY641" i="1"/>
  <c r="EB641" i="1"/>
  <c r="EH641" i="1"/>
  <c r="EK641" i="1"/>
  <c r="I583" i="1"/>
  <c r="L583" i="1"/>
  <c r="O583" i="1"/>
  <c r="R583" i="1"/>
  <c r="U583" i="1"/>
  <c r="X583" i="1"/>
  <c r="AA583" i="1"/>
  <c r="AD583" i="1"/>
  <c r="AG583" i="1"/>
  <c r="AJ583" i="1"/>
  <c r="AM583" i="1"/>
  <c r="AP583" i="1"/>
  <c r="AS583" i="1"/>
  <c r="AV583" i="1"/>
  <c r="AY583" i="1"/>
  <c r="BB583" i="1"/>
  <c r="BE583" i="1"/>
  <c r="BH583" i="1"/>
  <c r="BK583" i="1"/>
  <c r="BN583" i="1"/>
  <c r="BQ583" i="1"/>
  <c r="BT583" i="1"/>
  <c r="BW583" i="1"/>
  <c r="BZ583" i="1"/>
  <c r="CC583" i="1"/>
  <c r="CF583" i="1"/>
  <c r="CI583" i="1"/>
  <c r="CL583" i="1"/>
  <c r="CO583" i="1"/>
  <c r="CR583" i="1"/>
  <c r="CU583" i="1"/>
  <c r="CX583" i="1"/>
  <c r="DA583" i="1"/>
  <c r="DD583" i="1"/>
  <c r="DG583" i="1"/>
  <c r="DJ583" i="1"/>
  <c r="DM583" i="1"/>
  <c r="DP583" i="1"/>
  <c r="DS583" i="1"/>
  <c r="DV583" i="1"/>
  <c r="DY583" i="1"/>
  <c r="EB583" i="1"/>
  <c r="EH583" i="1"/>
  <c r="EK583" i="1"/>
  <c r="I1193" i="1"/>
  <c r="O1193" i="1"/>
  <c r="R1193" i="1"/>
  <c r="U1193" i="1"/>
  <c r="X1193" i="1"/>
  <c r="AA1193" i="1"/>
  <c r="AD1193" i="1"/>
  <c r="AG1193" i="1"/>
  <c r="AJ1193" i="1"/>
  <c r="AM1193" i="1"/>
  <c r="AP1193" i="1"/>
  <c r="AS1193" i="1"/>
  <c r="AV1193" i="1"/>
  <c r="AY1193" i="1"/>
  <c r="BB1193" i="1"/>
  <c r="BE1193" i="1"/>
  <c r="BH1193" i="1"/>
  <c r="BK1193" i="1"/>
  <c r="BN1193" i="1"/>
  <c r="BQ1193" i="1"/>
  <c r="BT1193" i="1"/>
  <c r="BW1193" i="1"/>
  <c r="BZ1193" i="1"/>
  <c r="CC1193" i="1"/>
  <c r="CF1193" i="1"/>
  <c r="CI1193" i="1"/>
  <c r="CL1193" i="1"/>
  <c r="CO1193" i="1"/>
  <c r="CR1193" i="1"/>
  <c r="CU1193" i="1"/>
  <c r="CX1193" i="1"/>
  <c r="DA1193" i="1"/>
  <c r="DD1193" i="1"/>
  <c r="DJ1193" i="1"/>
  <c r="DM1193" i="1"/>
  <c r="DP1193" i="1"/>
  <c r="DS1193" i="1"/>
  <c r="DV1193" i="1"/>
  <c r="DY1193" i="1"/>
  <c r="EB1193" i="1"/>
  <c r="EH1193" i="1"/>
  <c r="EK1193" i="1"/>
  <c r="I885" i="1"/>
  <c r="L885" i="1"/>
  <c r="O885" i="1"/>
  <c r="R885" i="1"/>
  <c r="U885" i="1"/>
  <c r="X885" i="1"/>
  <c r="AA885" i="1"/>
  <c r="AD885" i="1"/>
  <c r="AG885" i="1"/>
  <c r="AJ885" i="1"/>
  <c r="AM885" i="1"/>
  <c r="AP885" i="1"/>
  <c r="AS885" i="1"/>
  <c r="AV885" i="1"/>
  <c r="AY885" i="1"/>
  <c r="BB885" i="1"/>
  <c r="BE885" i="1"/>
  <c r="BH885" i="1"/>
  <c r="BK885" i="1"/>
  <c r="BN885" i="1"/>
  <c r="BQ885" i="1"/>
  <c r="BT885" i="1"/>
  <c r="BW885" i="1"/>
  <c r="BZ885" i="1"/>
  <c r="CC885" i="1"/>
  <c r="CF885" i="1"/>
  <c r="CI885" i="1"/>
  <c r="CL885" i="1"/>
  <c r="CO885" i="1"/>
  <c r="CR885" i="1"/>
  <c r="CU885" i="1"/>
  <c r="CX885" i="1"/>
  <c r="DA885" i="1"/>
  <c r="DD885" i="1"/>
  <c r="DJ885" i="1"/>
  <c r="DM885" i="1"/>
  <c r="DP885" i="1"/>
  <c r="DS885" i="1"/>
  <c r="DV885" i="1"/>
  <c r="DY885" i="1"/>
  <c r="EB885" i="1"/>
  <c r="EH885" i="1"/>
  <c r="EK885" i="1"/>
  <c r="I826" i="1"/>
  <c r="L826" i="1"/>
  <c r="O826" i="1"/>
  <c r="R826" i="1"/>
  <c r="U826" i="1"/>
  <c r="X826" i="1"/>
  <c r="AA826" i="1"/>
  <c r="AD826" i="1"/>
  <c r="AG826" i="1"/>
  <c r="AJ826" i="1"/>
  <c r="AM826" i="1"/>
  <c r="AP826" i="1"/>
  <c r="AS826" i="1"/>
  <c r="AV826" i="1"/>
  <c r="AY826" i="1"/>
  <c r="BB826" i="1"/>
  <c r="BE826" i="1"/>
  <c r="BH826" i="1"/>
  <c r="BK826" i="1"/>
  <c r="BN826" i="1"/>
  <c r="BQ826" i="1"/>
  <c r="BT826" i="1"/>
  <c r="BW826" i="1"/>
  <c r="BZ826" i="1"/>
  <c r="CC826" i="1"/>
  <c r="CF826" i="1"/>
  <c r="CI826" i="1"/>
  <c r="CL826" i="1"/>
  <c r="CO826" i="1"/>
  <c r="CR826" i="1"/>
  <c r="CU826" i="1"/>
  <c r="CX826" i="1"/>
  <c r="DA826" i="1"/>
  <c r="DD826" i="1"/>
  <c r="DJ826" i="1"/>
  <c r="DM826" i="1"/>
  <c r="DP826" i="1"/>
  <c r="DS826" i="1"/>
  <c r="DV826" i="1"/>
  <c r="DY826" i="1"/>
  <c r="EB826" i="1"/>
  <c r="EH826" i="1"/>
  <c r="EK826" i="1"/>
  <c r="I886" i="1"/>
  <c r="L886" i="1"/>
  <c r="O886" i="1"/>
  <c r="R886" i="1"/>
  <c r="U886" i="1"/>
  <c r="X886" i="1"/>
  <c r="AA886" i="1"/>
  <c r="AD886" i="1"/>
  <c r="AG886" i="1"/>
  <c r="AJ886" i="1"/>
  <c r="AM886" i="1"/>
  <c r="AP886" i="1"/>
  <c r="AS886" i="1"/>
  <c r="AV886" i="1"/>
  <c r="AY886" i="1"/>
  <c r="BB886" i="1"/>
  <c r="BE886" i="1"/>
  <c r="BH886" i="1"/>
  <c r="BK886" i="1"/>
  <c r="BN886" i="1"/>
  <c r="BQ886" i="1"/>
  <c r="BT886" i="1"/>
  <c r="BW886" i="1"/>
  <c r="BZ886" i="1"/>
  <c r="CC886" i="1"/>
  <c r="CF886" i="1"/>
  <c r="CI886" i="1"/>
  <c r="CL886" i="1"/>
  <c r="CO886" i="1"/>
  <c r="CR886" i="1"/>
  <c r="CU886" i="1"/>
  <c r="CX886" i="1"/>
  <c r="DA886" i="1"/>
  <c r="DD886" i="1"/>
  <c r="DJ886" i="1"/>
  <c r="DM886" i="1"/>
  <c r="DP886" i="1"/>
  <c r="DS886" i="1"/>
  <c r="DV886" i="1"/>
  <c r="DY886" i="1"/>
  <c r="EB886" i="1"/>
  <c r="EH886" i="1"/>
  <c r="EK886" i="1"/>
  <c r="I887" i="1"/>
  <c r="L887" i="1"/>
  <c r="O887" i="1"/>
  <c r="R887" i="1"/>
  <c r="U887" i="1"/>
  <c r="X887" i="1"/>
  <c r="AA887" i="1"/>
  <c r="AD887" i="1"/>
  <c r="AG887" i="1"/>
  <c r="AJ887" i="1"/>
  <c r="AM887" i="1"/>
  <c r="AP887" i="1"/>
  <c r="AS887" i="1"/>
  <c r="AV887" i="1"/>
  <c r="AY887" i="1"/>
  <c r="BB887" i="1"/>
  <c r="BE887" i="1"/>
  <c r="BH887" i="1"/>
  <c r="BK887" i="1"/>
  <c r="BN887" i="1"/>
  <c r="BQ887" i="1"/>
  <c r="BT887" i="1"/>
  <c r="BW887" i="1"/>
  <c r="BZ887" i="1"/>
  <c r="CC887" i="1"/>
  <c r="CF887" i="1"/>
  <c r="CI887" i="1"/>
  <c r="CL887" i="1"/>
  <c r="CO887" i="1"/>
  <c r="CR887" i="1"/>
  <c r="CU887" i="1"/>
  <c r="CX887" i="1"/>
  <c r="DA887" i="1"/>
  <c r="DD887" i="1"/>
  <c r="DJ887" i="1"/>
  <c r="DM887" i="1"/>
  <c r="DP887" i="1"/>
  <c r="DS887" i="1"/>
  <c r="DV887" i="1"/>
  <c r="DY887" i="1"/>
  <c r="EB887" i="1"/>
  <c r="EH887" i="1"/>
  <c r="EK887" i="1"/>
  <c r="I846" i="1"/>
  <c r="L846" i="1"/>
  <c r="O846" i="1"/>
  <c r="R846" i="1"/>
  <c r="U846" i="1"/>
  <c r="X846" i="1"/>
  <c r="AA846" i="1"/>
  <c r="AD846" i="1"/>
  <c r="AG846" i="1"/>
  <c r="AJ846" i="1"/>
  <c r="AM846" i="1"/>
  <c r="AP846" i="1"/>
  <c r="AS846" i="1"/>
  <c r="AV846" i="1"/>
  <c r="AY846" i="1"/>
  <c r="BB846" i="1"/>
  <c r="BE846" i="1"/>
  <c r="BH846" i="1"/>
  <c r="BK846" i="1"/>
  <c r="BN846" i="1"/>
  <c r="BQ846" i="1"/>
  <c r="BT846" i="1"/>
  <c r="BW846" i="1"/>
  <c r="BZ846" i="1"/>
  <c r="CC846" i="1"/>
  <c r="CF846" i="1"/>
  <c r="CI846" i="1"/>
  <c r="CL846" i="1"/>
  <c r="CO846" i="1"/>
  <c r="CR846" i="1"/>
  <c r="CU846" i="1"/>
  <c r="CX846" i="1"/>
  <c r="DA846" i="1"/>
  <c r="DD846" i="1"/>
  <c r="DJ846" i="1"/>
  <c r="DM846" i="1"/>
  <c r="DP846" i="1"/>
  <c r="DS846" i="1"/>
  <c r="DV846" i="1"/>
  <c r="DY846" i="1"/>
  <c r="EB846" i="1"/>
  <c r="EH846" i="1"/>
  <c r="EK846" i="1"/>
  <c r="I847" i="1"/>
  <c r="L847" i="1"/>
  <c r="O847" i="1"/>
  <c r="R847" i="1"/>
  <c r="U847" i="1"/>
  <c r="X847" i="1"/>
  <c r="AA847" i="1"/>
  <c r="AD847" i="1"/>
  <c r="AG847" i="1"/>
  <c r="AJ847" i="1"/>
  <c r="AM847" i="1"/>
  <c r="AP847" i="1"/>
  <c r="AS847" i="1"/>
  <c r="AV847" i="1"/>
  <c r="AY847" i="1"/>
  <c r="BB847" i="1"/>
  <c r="BE847" i="1"/>
  <c r="BH847" i="1"/>
  <c r="BK847" i="1"/>
  <c r="BN847" i="1"/>
  <c r="BQ847" i="1"/>
  <c r="BT847" i="1"/>
  <c r="BW847" i="1"/>
  <c r="BZ847" i="1"/>
  <c r="CC847" i="1"/>
  <c r="CF847" i="1"/>
  <c r="CI847" i="1"/>
  <c r="CL847" i="1"/>
  <c r="CO847" i="1"/>
  <c r="CR847" i="1"/>
  <c r="CU847" i="1"/>
  <c r="CX847" i="1"/>
  <c r="DA847" i="1"/>
  <c r="DD847" i="1"/>
  <c r="DJ847" i="1"/>
  <c r="DM847" i="1"/>
  <c r="DP847" i="1"/>
  <c r="DS847" i="1"/>
  <c r="DV847" i="1"/>
  <c r="DY847" i="1"/>
  <c r="EB847" i="1"/>
  <c r="EH847" i="1"/>
  <c r="EK847" i="1"/>
  <c r="I848" i="1"/>
  <c r="L848" i="1"/>
  <c r="O848" i="1"/>
  <c r="R848" i="1"/>
  <c r="U848" i="1"/>
  <c r="X848" i="1"/>
  <c r="AA848" i="1"/>
  <c r="AD848" i="1"/>
  <c r="AG848" i="1"/>
  <c r="AJ848" i="1"/>
  <c r="AM848" i="1"/>
  <c r="AP848" i="1"/>
  <c r="AS848" i="1"/>
  <c r="AV848" i="1"/>
  <c r="AY848" i="1"/>
  <c r="BB848" i="1"/>
  <c r="BE848" i="1"/>
  <c r="BH848" i="1"/>
  <c r="BK848" i="1"/>
  <c r="BN848" i="1"/>
  <c r="BQ848" i="1"/>
  <c r="BT848" i="1"/>
  <c r="BW848" i="1"/>
  <c r="BZ848" i="1"/>
  <c r="CC848" i="1"/>
  <c r="CF848" i="1"/>
  <c r="CI848" i="1"/>
  <c r="CL848" i="1"/>
  <c r="CO848" i="1"/>
  <c r="CR848" i="1"/>
  <c r="CU848" i="1"/>
  <c r="CX848" i="1"/>
  <c r="DA848" i="1"/>
  <c r="DD848" i="1"/>
  <c r="DJ848" i="1"/>
  <c r="DM848" i="1"/>
  <c r="DP848" i="1"/>
  <c r="DS848" i="1"/>
  <c r="DV848" i="1"/>
  <c r="DY848" i="1"/>
  <c r="EB848" i="1"/>
  <c r="EH848" i="1"/>
  <c r="EK848" i="1"/>
  <c r="I849" i="1"/>
  <c r="L849" i="1"/>
  <c r="O849" i="1"/>
  <c r="R849" i="1"/>
  <c r="U849" i="1"/>
  <c r="X849" i="1"/>
  <c r="AA849" i="1"/>
  <c r="AD849" i="1"/>
  <c r="AG849" i="1"/>
  <c r="AJ849" i="1"/>
  <c r="AM849" i="1"/>
  <c r="AP849" i="1"/>
  <c r="AS849" i="1"/>
  <c r="AV849" i="1"/>
  <c r="AY849" i="1"/>
  <c r="BB849" i="1"/>
  <c r="BE849" i="1"/>
  <c r="BH849" i="1"/>
  <c r="BK849" i="1"/>
  <c r="BN849" i="1"/>
  <c r="BQ849" i="1"/>
  <c r="BT849" i="1"/>
  <c r="BW849" i="1"/>
  <c r="BZ849" i="1"/>
  <c r="CC849" i="1"/>
  <c r="CF849" i="1"/>
  <c r="CI849" i="1"/>
  <c r="CL849" i="1"/>
  <c r="CO849" i="1"/>
  <c r="CR849" i="1"/>
  <c r="CU849" i="1"/>
  <c r="CX849" i="1"/>
  <c r="DA849" i="1"/>
  <c r="DD849" i="1"/>
  <c r="DJ849" i="1"/>
  <c r="DM849" i="1"/>
  <c r="DP849" i="1"/>
  <c r="DS849" i="1"/>
  <c r="DV849" i="1"/>
  <c r="DY849" i="1"/>
  <c r="EB849" i="1"/>
  <c r="EH849" i="1"/>
  <c r="EK849" i="1"/>
  <c r="I850" i="1"/>
  <c r="L850" i="1"/>
  <c r="O850" i="1"/>
  <c r="R850" i="1"/>
  <c r="U850" i="1"/>
  <c r="X850" i="1"/>
  <c r="AA850" i="1"/>
  <c r="AD850" i="1"/>
  <c r="AG850" i="1"/>
  <c r="AJ850" i="1"/>
  <c r="AM850" i="1"/>
  <c r="AP850" i="1"/>
  <c r="AS850" i="1"/>
  <c r="AV850" i="1"/>
  <c r="AY850" i="1"/>
  <c r="BB850" i="1"/>
  <c r="BE850" i="1"/>
  <c r="BH850" i="1"/>
  <c r="BK850" i="1"/>
  <c r="BN850" i="1"/>
  <c r="BQ850" i="1"/>
  <c r="BT850" i="1"/>
  <c r="BW850" i="1"/>
  <c r="BZ850" i="1"/>
  <c r="CC850" i="1"/>
  <c r="CF850" i="1"/>
  <c r="CI850" i="1"/>
  <c r="CL850" i="1"/>
  <c r="CO850" i="1"/>
  <c r="CR850" i="1"/>
  <c r="CU850" i="1"/>
  <c r="CX850" i="1"/>
  <c r="DA850" i="1"/>
  <c r="DD850" i="1"/>
  <c r="DJ850" i="1"/>
  <c r="DM850" i="1"/>
  <c r="DP850" i="1"/>
  <c r="DS850" i="1"/>
  <c r="DV850" i="1"/>
  <c r="DY850" i="1"/>
  <c r="EB850" i="1"/>
  <c r="EH850" i="1"/>
  <c r="EK850" i="1"/>
  <c r="I830" i="1"/>
  <c r="L830" i="1"/>
  <c r="O830" i="1"/>
  <c r="R830" i="1"/>
  <c r="U830" i="1"/>
  <c r="X830" i="1"/>
  <c r="AA830" i="1"/>
  <c r="AD830" i="1"/>
  <c r="AG830" i="1"/>
  <c r="AJ830" i="1"/>
  <c r="AM830" i="1"/>
  <c r="AP830" i="1"/>
  <c r="AS830" i="1"/>
  <c r="AV830" i="1"/>
  <c r="AY830" i="1"/>
  <c r="BB830" i="1"/>
  <c r="BE830" i="1"/>
  <c r="BH830" i="1"/>
  <c r="BK830" i="1"/>
  <c r="BN830" i="1"/>
  <c r="BQ830" i="1"/>
  <c r="BT830" i="1"/>
  <c r="BW830" i="1"/>
  <c r="BZ830" i="1"/>
  <c r="CC830" i="1"/>
  <c r="CF830" i="1"/>
  <c r="CI830" i="1"/>
  <c r="CL830" i="1"/>
  <c r="CO830" i="1"/>
  <c r="CR830" i="1"/>
  <c r="CU830" i="1"/>
  <c r="CX830" i="1"/>
  <c r="DA830" i="1"/>
  <c r="DD830" i="1"/>
  <c r="DJ830" i="1"/>
  <c r="DM830" i="1"/>
  <c r="DP830" i="1"/>
  <c r="DS830" i="1"/>
  <c r="DV830" i="1"/>
  <c r="DY830" i="1"/>
  <c r="EB830" i="1"/>
  <c r="EH830" i="1"/>
  <c r="EK830" i="1"/>
  <c r="I759" i="1"/>
  <c r="L759" i="1"/>
  <c r="O759" i="1"/>
  <c r="R759" i="1"/>
  <c r="U759" i="1"/>
  <c r="X759" i="1"/>
  <c r="AA759" i="1"/>
  <c r="AD759" i="1"/>
  <c r="AG759" i="1"/>
  <c r="AJ759" i="1"/>
  <c r="AM759" i="1"/>
  <c r="AP759" i="1"/>
  <c r="AS759" i="1"/>
  <c r="AV759" i="1"/>
  <c r="AY759" i="1"/>
  <c r="BB759" i="1"/>
  <c r="BE759" i="1"/>
  <c r="BH759" i="1"/>
  <c r="BK759" i="1"/>
  <c r="BN759" i="1"/>
  <c r="BQ759" i="1"/>
  <c r="BT759" i="1"/>
  <c r="BW759" i="1"/>
  <c r="BZ759" i="1"/>
  <c r="CC759" i="1"/>
  <c r="CF759" i="1"/>
  <c r="CI759" i="1"/>
  <c r="CL759" i="1"/>
  <c r="CO759" i="1"/>
  <c r="CR759" i="1"/>
  <c r="CU759" i="1"/>
  <c r="CX759" i="1"/>
  <c r="DA759" i="1"/>
  <c r="DD759" i="1"/>
  <c r="DJ759" i="1"/>
  <c r="DM759" i="1"/>
  <c r="DP759" i="1"/>
  <c r="DS759" i="1"/>
  <c r="DV759" i="1"/>
  <c r="DY759" i="1"/>
  <c r="EB759" i="1"/>
  <c r="EH759" i="1"/>
  <c r="EK759" i="1"/>
  <c r="I760" i="1"/>
  <c r="L760" i="1"/>
  <c r="O760" i="1"/>
  <c r="R760" i="1"/>
  <c r="U760" i="1"/>
  <c r="X760" i="1"/>
  <c r="AA760" i="1"/>
  <c r="AD760" i="1"/>
  <c r="AG760" i="1"/>
  <c r="AJ760" i="1"/>
  <c r="AM760" i="1"/>
  <c r="AP760" i="1"/>
  <c r="AS760" i="1"/>
  <c r="AV760" i="1"/>
  <c r="AY760" i="1"/>
  <c r="BB760" i="1"/>
  <c r="BE760" i="1"/>
  <c r="BH760" i="1"/>
  <c r="BK760" i="1"/>
  <c r="BN760" i="1"/>
  <c r="BQ760" i="1"/>
  <c r="BT760" i="1"/>
  <c r="BW760" i="1"/>
  <c r="BZ760" i="1"/>
  <c r="CC760" i="1"/>
  <c r="CF760" i="1"/>
  <c r="CI760" i="1"/>
  <c r="CL760" i="1"/>
  <c r="CO760" i="1"/>
  <c r="CR760" i="1"/>
  <c r="CU760" i="1"/>
  <c r="CX760" i="1"/>
  <c r="DA760" i="1"/>
  <c r="DD760" i="1"/>
  <c r="DJ760" i="1"/>
  <c r="DM760" i="1"/>
  <c r="DP760" i="1"/>
  <c r="DS760" i="1"/>
  <c r="DV760" i="1"/>
  <c r="DY760" i="1"/>
  <c r="EB760" i="1"/>
  <c r="EH760" i="1"/>
  <c r="EK760" i="1"/>
  <c r="I761" i="1"/>
  <c r="L761" i="1"/>
  <c r="O761" i="1"/>
  <c r="R761" i="1"/>
  <c r="U761" i="1"/>
  <c r="X761" i="1"/>
  <c r="AA761" i="1"/>
  <c r="AD761" i="1"/>
  <c r="AG761" i="1"/>
  <c r="AJ761" i="1"/>
  <c r="AM761" i="1"/>
  <c r="AP761" i="1"/>
  <c r="AS761" i="1"/>
  <c r="AV761" i="1"/>
  <c r="AY761" i="1"/>
  <c r="BB761" i="1"/>
  <c r="BE761" i="1"/>
  <c r="BH761" i="1"/>
  <c r="BK761" i="1"/>
  <c r="BN761" i="1"/>
  <c r="BQ761" i="1"/>
  <c r="BT761" i="1"/>
  <c r="BW761" i="1"/>
  <c r="BZ761" i="1"/>
  <c r="CC761" i="1"/>
  <c r="CF761" i="1"/>
  <c r="CI761" i="1"/>
  <c r="CL761" i="1"/>
  <c r="CO761" i="1"/>
  <c r="CR761" i="1"/>
  <c r="CU761" i="1"/>
  <c r="CX761" i="1"/>
  <c r="DA761" i="1"/>
  <c r="DD761" i="1"/>
  <c r="DJ761" i="1"/>
  <c r="DM761" i="1"/>
  <c r="DP761" i="1"/>
  <c r="DS761" i="1"/>
  <c r="DV761" i="1"/>
  <c r="DY761" i="1"/>
  <c r="EB761" i="1"/>
  <c r="EH761" i="1"/>
  <c r="EK761" i="1"/>
  <c r="I851" i="1"/>
  <c r="O851" i="1"/>
  <c r="R851" i="1"/>
  <c r="U851" i="1"/>
  <c r="X851" i="1"/>
  <c r="AA851" i="1"/>
  <c r="AD851" i="1"/>
  <c r="AG851" i="1"/>
  <c r="AJ851" i="1"/>
  <c r="AM851" i="1"/>
  <c r="AP851" i="1"/>
  <c r="AS851" i="1"/>
  <c r="AV851" i="1"/>
  <c r="AY851" i="1"/>
  <c r="BB851" i="1"/>
  <c r="BE851" i="1"/>
  <c r="BH851" i="1"/>
  <c r="BK851" i="1"/>
  <c r="BN851" i="1"/>
  <c r="BQ851" i="1"/>
  <c r="BT851" i="1"/>
  <c r="BW851" i="1"/>
  <c r="BZ851" i="1"/>
  <c r="CC851" i="1"/>
  <c r="CF851" i="1"/>
  <c r="CI851" i="1"/>
  <c r="CL851" i="1"/>
  <c r="CO851" i="1"/>
  <c r="CR851" i="1"/>
  <c r="CU851" i="1"/>
  <c r="CX851" i="1"/>
  <c r="DA851" i="1"/>
  <c r="DD851" i="1"/>
  <c r="DJ851" i="1"/>
  <c r="DM851" i="1"/>
  <c r="DP851" i="1"/>
  <c r="DS851" i="1"/>
  <c r="DV851" i="1"/>
  <c r="DY851" i="1"/>
  <c r="EB851" i="1"/>
  <c r="EH851" i="1"/>
  <c r="EK851" i="1"/>
  <c r="I852" i="1"/>
  <c r="O852" i="1"/>
  <c r="R852" i="1"/>
  <c r="U852" i="1"/>
  <c r="X852" i="1"/>
  <c r="AA852" i="1"/>
  <c r="AD852" i="1"/>
  <c r="AG852" i="1"/>
  <c r="AJ852" i="1"/>
  <c r="AM852" i="1"/>
  <c r="AP852" i="1"/>
  <c r="AS852" i="1"/>
  <c r="AV852" i="1"/>
  <c r="AY852" i="1"/>
  <c r="BB852" i="1"/>
  <c r="BE852" i="1"/>
  <c r="BH852" i="1"/>
  <c r="BK852" i="1"/>
  <c r="BN852" i="1"/>
  <c r="BQ852" i="1"/>
  <c r="BT852" i="1"/>
  <c r="BW852" i="1"/>
  <c r="BZ852" i="1"/>
  <c r="CC852" i="1"/>
  <c r="CF852" i="1"/>
  <c r="CI852" i="1"/>
  <c r="CL852" i="1"/>
  <c r="CO852" i="1"/>
  <c r="CR852" i="1"/>
  <c r="CU852" i="1"/>
  <c r="CX852" i="1"/>
  <c r="DA852" i="1"/>
  <c r="DD852" i="1"/>
  <c r="DJ852" i="1"/>
  <c r="DM852" i="1"/>
  <c r="DP852" i="1"/>
  <c r="DS852" i="1"/>
  <c r="DV852" i="1"/>
  <c r="DY852" i="1"/>
  <c r="EB852" i="1"/>
  <c r="EH852" i="1"/>
  <c r="EK852" i="1"/>
  <c r="I853" i="1"/>
  <c r="L853" i="1"/>
  <c r="O853" i="1"/>
  <c r="R853" i="1"/>
  <c r="U853" i="1"/>
  <c r="X853" i="1"/>
  <c r="AA853" i="1"/>
  <c r="AD853" i="1"/>
  <c r="AG853" i="1"/>
  <c r="AJ853" i="1"/>
  <c r="AM853" i="1"/>
  <c r="AP853" i="1"/>
  <c r="AS853" i="1"/>
  <c r="AV853" i="1"/>
  <c r="AY853" i="1"/>
  <c r="BB853" i="1"/>
  <c r="BE853" i="1"/>
  <c r="BH853" i="1"/>
  <c r="BK853" i="1"/>
  <c r="BN853" i="1"/>
  <c r="BQ853" i="1"/>
  <c r="BT853" i="1"/>
  <c r="BW853" i="1"/>
  <c r="BZ853" i="1"/>
  <c r="CC853" i="1"/>
  <c r="CF853" i="1"/>
  <c r="CI853" i="1"/>
  <c r="CL853" i="1"/>
  <c r="CO853" i="1"/>
  <c r="CR853" i="1"/>
  <c r="CU853" i="1"/>
  <c r="CX853" i="1"/>
  <c r="DA853" i="1"/>
  <c r="DD853" i="1"/>
  <c r="DJ853" i="1"/>
  <c r="DM853" i="1"/>
  <c r="DP853" i="1"/>
  <c r="DS853" i="1"/>
  <c r="DV853" i="1"/>
  <c r="DY853" i="1"/>
  <c r="EB853" i="1"/>
  <c r="EH853" i="1"/>
  <c r="EK853" i="1"/>
  <c r="I593" i="1"/>
  <c r="L593" i="1"/>
  <c r="O593" i="1"/>
  <c r="R593" i="1"/>
  <c r="U593" i="1"/>
  <c r="X593" i="1"/>
  <c r="AA593" i="1"/>
  <c r="AD593" i="1"/>
  <c r="AG593" i="1"/>
  <c r="AJ593" i="1"/>
  <c r="AM593" i="1"/>
  <c r="AP593" i="1"/>
  <c r="AS593" i="1"/>
  <c r="AV593" i="1"/>
  <c r="AY593" i="1"/>
  <c r="BB593" i="1"/>
  <c r="BE593" i="1"/>
  <c r="BH593" i="1"/>
  <c r="BK593" i="1"/>
  <c r="BN593" i="1"/>
  <c r="BQ593" i="1"/>
  <c r="BT593" i="1"/>
  <c r="BW593" i="1"/>
  <c r="BZ593" i="1"/>
  <c r="CC593" i="1"/>
  <c r="CF593" i="1"/>
  <c r="CI593" i="1"/>
  <c r="CL593" i="1"/>
  <c r="CO593" i="1"/>
  <c r="CR593" i="1"/>
  <c r="CU593" i="1"/>
  <c r="CX593" i="1"/>
  <c r="DA593" i="1"/>
  <c r="DD593" i="1"/>
  <c r="DG593" i="1"/>
  <c r="DJ593" i="1"/>
  <c r="DM593" i="1"/>
  <c r="DP593" i="1"/>
  <c r="DS593" i="1"/>
  <c r="DV593" i="1"/>
  <c r="DY593" i="1"/>
  <c r="EB593" i="1"/>
  <c r="EH593" i="1"/>
  <c r="EK593" i="1"/>
  <c r="I594" i="1"/>
  <c r="L594" i="1"/>
  <c r="O594" i="1"/>
  <c r="R594" i="1"/>
  <c r="U594" i="1"/>
  <c r="X594" i="1"/>
  <c r="AA594" i="1"/>
  <c r="AD594" i="1"/>
  <c r="AG594" i="1"/>
  <c r="AJ594" i="1"/>
  <c r="AM594" i="1"/>
  <c r="AP594" i="1"/>
  <c r="AS594" i="1"/>
  <c r="AV594" i="1"/>
  <c r="AY594" i="1"/>
  <c r="BB594" i="1"/>
  <c r="BE594" i="1"/>
  <c r="BH594" i="1"/>
  <c r="BK594" i="1"/>
  <c r="BN594" i="1"/>
  <c r="BQ594" i="1"/>
  <c r="BT594" i="1"/>
  <c r="BW594" i="1"/>
  <c r="BZ594" i="1"/>
  <c r="CC594" i="1"/>
  <c r="CF594" i="1"/>
  <c r="CI594" i="1"/>
  <c r="CL594" i="1"/>
  <c r="CO594" i="1"/>
  <c r="CR594" i="1"/>
  <c r="CU594" i="1"/>
  <c r="CX594" i="1"/>
  <c r="DA594" i="1"/>
  <c r="DD594" i="1"/>
  <c r="DG594" i="1"/>
  <c r="DJ594" i="1"/>
  <c r="DM594" i="1"/>
  <c r="DP594" i="1"/>
  <c r="DS594" i="1"/>
  <c r="DV594" i="1"/>
  <c r="DY594" i="1"/>
  <c r="EB594" i="1"/>
  <c r="EH594" i="1"/>
  <c r="EK594" i="1"/>
  <c r="I595" i="1"/>
  <c r="L595" i="1"/>
  <c r="O595" i="1"/>
  <c r="R595" i="1"/>
  <c r="U595" i="1"/>
  <c r="X595" i="1"/>
  <c r="AA595" i="1"/>
  <c r="AD595" i="1"/>
  <c r="AG595" i="1"/>
  <c r="AJ595" i="1"/>
  <c r="AM595" i="1"/>
  <c r="AP595" i="1"/>
  <c r="AS595" i="1"/>
  <c r="AV595" i="1"/>
  <c r="AY595" i="1"/>
  <c r="BB595" i="1"/>
  <c r="BE595" i="1"/>
  <c r="BH595" i="1"/>
  <c r="BK595" i="1"/>
  <c r="BN595" i="1"/>
  <c r="BQ595" i="1"/>
  <c r="BT595" i="1"/>
  <c r="BW595" i="1"/>
  <c r="BZ595" i="1"/>
  <c r="CC595" i="1"/>
  <c r="CF595" i="1"/>
  <c r="CI595" i="1"/>
  <c r="CL595" i="1"/>
  <c r="CO595" i="1"/>
  <c r="CR595" i="1"/>
  <c r="CU595" i="1"/>
  <c r="CX595" i="1"/>
  <c r="DA595" i="1"/>
  <c r="DD595" i="1"/>
  <c r="DG595" i="1"/>
  <c r="DJ595" i="1"/>
  <c r="DM595" i="1"/>
  <c r="DP595" i="1"/>
  <c r="DS595" i="1"/>
  <c r="DV595" i="1"/>
  <c r="DY595" i="1"/>
  <c r="EB595" i="1"/>
  <c r="EH595" i="1"/>
  <c r="EK595" i="1"/>
  <c r="I596" i="1"/>
  <c r="L596" i="1"/>
  <c r="O596" i="1"/>
  <c r="R596" i="1"/>
  <c r="U596" i="1"/>
  <c r="X596" i="1"/>
  <c r="AA596" i="1"/>
  <c r="AD596" i="1"/>
  <c r="AG596" i="1"/>
  <c r="AJ596" i="1"/>
  <c r="AM596" i="1"/>
  <c r="AP596" i="1"/>
  <c r="AS596" i="1"/>
  <c r="AV596" i="1"/>
  <c r="AY596" i="1"/>
  <c r="BB596" i="1"/>
  <c r="BE596" i="1"/>
  <c r="BH596" i="1"/>
  <c r="BK596" i="1"/>
  <c r="BN596" i="1"/>
  <c r="BQ596" i="1"/>
  <c r="BT596" i="1"/>
  <c r="BW596" i="1"/>
  <c r="BZ596" i="1"/>
  <c r="CC596" i="1"/>
  <c r="CF596" i="1"/>
  <c r="CI596" i="1"/>
  <c r="CL596" i="1"/>
  <c r="CO596" i="1"/>
  <c r="CR596" i="1"/>
  <c r="CU596" i="1"/>
  <c r="CX596" i="1"/>
  <c r="DA596" i="1"/>
  <c r="DD596" i="1"/>
  <c r="DG596" i="1"/>
  <c r="DJ596" i="1"/>
  <c r="DM596" i="1"/>
  <c r="DP596" i="1"/>
  <c r="DS596" i="1"/>
  <c r="DV596" i="1"/>
  <c r="DY596" i="1"/>
  <c r="EB596" i="1"/>
  <c r="EH596" i="1"/>
  <c r="EK596" i="1"/>
  <c r="I597" i="1"/>
  <c r="L597" i="1"/>
  <c r="O597" i="1"/>
  <c r="R597" i="1"/>
  <c r="U597" i="1"/>
  <c r="X597" i="1"/>
  <c r="AA597" i="1"/>
  <c r="AD597" i="1"/>
  <c r="AG597" i="1"/>
  <c r="AJ597" i="1"/>
  <c r="AM597" i="1"/>
  <c r="AP597" i="1"/>
  <c r="AS597" i="1"/>
  <c r="AV597" i="1"/>
  <c r="AY597" i="1"/>
  <c r="BB597" i="1"/>
  <c r="BE597" i="1"/>
  <c r="BH597" i="1"/>
  <c r="BK597" i="1"/>
  <c r="BN597" i="1"/>
  <c r="BQ597" i="1"/>
  <c r="BT597" i="1"/>
  <c r="BW597" i="1"/>
  <c r="BZ597" i="1"/>
  <c r="CC597" i="1"/>
  <c r="CF597" i="1"/>
  <c r="CI597" i="1"/>
  <c r="CL597" i="1"/>
  <c r="CO597" i="1"/>
  <c r="CR597" i="1"/>
  <c r="CU597" i="1"/>
  <c r="CX597" i="1"/>
  <c r="DA597" i="1"/>
  <c r="DD597" i="1"/>
  <c r="DG597" i="1"/>
  <c r="DJ597" i="1"/>
  <c r="DM597" i="1"/>
  <c r="DP597" i="1"/>
  <c r="DS597" i="1"/>
  <c r="DV597" i="1"/>
  <c r="DY597" i="1"/>
  <c r="EB597" i="1"/>
  <c r="EH597" i="1"/>
  <c r="EK597" i="1"/>
  <c r="I598" i="1"/>
  <c r="L598" i="1"/>
  <c r="O598" i="1"/>
  <c r="R598" i="1"/>
  <c r="U598" i="1"/>
  <c r="X598" i="1"/>
  <c r="AA598" i="1"/>
  <c r="AD598" i="1"/>
  <c r="AG598" i="1"/>
  <c r="AJ598" i="1"/>
  <c r="AM598" i="1"/>
  <c r="AP598" i="1"/>
  <c r="AS598" i="1"/>
  <c r="AV598" i="1"/>
  <c r="AY598" i="1"/>
  <c r="BB598" i="1"/>
  <c r="BE598" i="1"/>
  <c r="BH598" i="1"/>
  <c r="BK598" i="1"/>
  <c r="BN598" i="1"/>
  <c r="BQ598" i="1"/>
  <c r="BT598" i="1"/>
  <c r="BW598" i="1"/>
  <c r="BZ598" i="1"/>
  <c r="CC598" i="1"/>
  <c r="CF598" i="1"/>
  <c r="CI598" i="1"/>
  <c r="CL598" i="1"/>
  <c r="CO598" i="1"/>
  <c r="CR598" i="1"/>
  <c r="CU598" i="1"/>
  <c r="CX598" i="1"/>
  <c r="DA598" i="1"/>
  <c r="DD598" i="1"/>
  <c r="DG598" i="1"/>
  <c r="DJ598" i="1"/>
  <c r="DM598" i="1"/>
  <c r="DP598" i="1"/>
  <c r="DS598" i="1"/>
  <c r="DV598" i="1"/>
  <c r="DY598" i="1"/>
  <c r="EB598" i="1"/>
  <c r="EH598" i="1"/>
  <c r="EK598" i="1"/>
  <c r="I599" i="1"/>
  <c r="L599" i="1"/>
  <c r="O599" i="1"/>
  <c r="R599" i="1"/>
  <c r="U599" i="1"/>
  <c r="X599" i="1"/>
  <c r="AA599" i="1"/>
  <c r="AD599" i="1"/>
  <c r="AG599" i="1"/>
  <c r="AJ599" i="1"/>
  <c r="AM599" i="1"/>
  <c r="AP599" i="1"/>
  <c r="AS599" i="1"/>
  <c r="AV599" i="1"/>
  <c r="AY599" i="1"/>
  <c r="BB599" i="1"/>
  <c r="BE599" i="1"/>
  <c r="BH599" i="1"/>
  <c r="BK599" i="1"/>
  <c r="BN599" i="1"/>
  <c r="BQ599" i="1"/>
  <c r="BT599" i="1"/>
  <c r="BW599" i="1"/>
  <c r="BZ599" i="1"/>
  <c r="CC599" i="1"/>
  <c r="CF599" i="1"/>
  <c r="CI599" i="1"/>
  <c r="CL599" i="1"/>
  <c r="CO599" i="1"/>
  <c r="CR599" i="1"/>
  <c r="CU599" i="1"/>
  <c r="CX599" i="1"/>
  <c r="DA599" i="1"/>
  <c r="DD599" i="1"/>
  <c r="DG599" i="1"/>
  <c r="DJ599" i="1"/>
  <c r="DM599" i="1"/>
  <c r="DP599" i="1"/>
  <c r="DS599" i="1"/>
  <c r="DV599" i="1"/>
  <c r="DY599" i="1"/>
  <c r="EB599" i="1"/>
  <c r="EH599" i="1"/>
  <c r="EK599" i="1"/>
  <c r="I649" i="1"/>
  <c r="L649" i="1"/>
  <c r="O649" i="1"/>
  <c r="R649" i="1"/>
  <c r="U649" i="1"/>
  <c r="X649" i="1"/>
  <c r="AA649" i="1"/>
  <c r="AD649" i="1"/>
  <c r="AG649" i="1"/>
  <c r="AJ649" i="1"/>
  <c r="AM649" i="1"/>
  <c r="AP649" i="1"/>
  <c r="AS649" i="1"/>
  <c r="AV649" i="1"/>
  <c r="AY649" i="1"/>
  <c r="BB649" i="1"/>
  <c r="BE649" i="1"/>
  <c r="BH649" i="1"/>
  <c r="BK649" i="1"/>
  <c r="BN649" i="1"/>
  <c r="BQ649" i="1"/>
  <c r="BT649" i="1"/>
  <c r="BW649" i="1"/>
  <c r="BZ649" i="1"/>
  <c r="CC649" i="1"/>
  <c r="CF649" i="1"/>
  <c r="CI649" i="1"/>
  <c r="CL649" i="1"/>
  <c r="CO649" i="1"/>
  <c r="CR649" i="1"/>
  <c r="CU649" i="1"/>
  <c r="CX649" i="1"/>
  <c r="DA649" i="1"/>
  <c r="DD649" i="1"/>
  <c r="DG649" i="1"/>
  <c r="DJ649" i="1"/>
  <c r="DM649" i="1"/>
  <c r="DP649" i="1"/>
  <c r="DS649" i="1"/>
  <c r="DV649" i="1"/>
  <c r="DY649" i="1"/>
  <c r="EB649" i="1"/>
  <c r="EH649" i="1"/>
  <c r="EK649" i="1"/>
  <c r="I748" i="1"/>
  <c r="L748" i="1"/>
  <c r="O748" i="1"/>
  <c r="R748" i="1"/>
  <c r="U748" i="1"/>
  <c r="X748" i="1"/>
  <c r="AA748" i="1"/>
  <c r="AD748" i="1"/>
  <c r="AG748" i="1"/>
  <c r="AJ748" i="1"/>
  <c r="AM748" i="1"/>
  <c r="AP748" i="1"/>
  <c r="AS748" i="1"/>
  <c r="AV748" i="1"/>
  <c r="AY748" i="1"/>
  <c r="BB748" i="1"/>
  <c r="BE748" i="1"/>
  <c r="BH748" i="1"/>
  <c r="BK748" i="1"/>
  <c r="BN748" i="1"/>
  <c r="BQ748" i="1"/>
  <c r="BT748" i="1"/>
  <c r="BW748" i="1"/>
  <c r="BZ748" i="1"/>
  <c r="CC748" i="1"/>
  <c r="CF748" i="1"/>
  <c r="CI748" i="1"/>
  <c r="CL748" i="1"/>
  <c r="CO748" i="1"/>
  <c r="CR748" i="1"/>
  <c r="CU748" i="1"/>
  <c r="CX748" i="1"/>
  <c r="DA748" i="1"/>
  <c r="DD748" i="1"/>
  <c r="DJ748" i="1"/>
  <c r="DM748" i="1"/>
  <c r="DP748" i="1"/>
  <c r="DS748" i="1"/>
  <c r="DV748" i="1"/>
  <c r="DY748" i="1"/>
  <c r="EB748" i="1"/>
  <c r="EH748" i="1"/>
  <c r="EK748" i="1"/>
  <c r="I650" i="1"/>
  <c r="L650" i="1"/>
  <c r="O650" i="1"/>
  <c r="R650" i="1"/>
  <c r="U650" i="1"/>
  <c r="X650" i="1"/>
  <c r="AA650" i="1"/>
  <c r="AD650" i="1"/>
  <c r="AG650" i="1"/>
  <c r="AJ650" i="1"/>
  <c r="AM650" i="1"/>
  <c r="AP650" i="1"/>
  <c r="AS650" i="1"/>
  <c r="AV650" i="1"/>
  <c r="AY650" i="1"/>
  <c r="BB650" i="1"/>
  <c r="BE650" i="1"/>
  <c r="BH650" i="1"/>
  <c r="BK650" i="1"/>
  <c r="BN650" i="1"/>
  <c r="BQ650" i="1"/>
  <c r="BT650" i="1"/>
  <c r="BW650" i="1"/>
  <c r="BZ650" i="1"/>
  <c r="CC650" i="1"/>
  <c r="CF650" i="1"/>
  <c r="CI650" i="1"/>
  <c r="CL650" i="1"/>
  <c r="CO650" i="1"/>
  <c r="CR650" i="1"/>
  <c r="CU650" i="1"/>
  <c r="CX650" i="1"/>
  <c r="DA650" i="1"/>
  <c r="DD650" i="1"/>
  <c r="DG650" i="1"/>
  <c r="DJ650" i="1"/>
  <c r="DM650" i="1"/>
  <c r="DP650" i="1"/>
  <c r="DS650" i="1"/>
  <c r="DV650" i="1"/>
  <c r="DY650" i="1"/>
  <c r="EB650" i="1"/>
  <c r="EH650" i="1"/>
  <c r="EK650" i="1"/>
  <c r="I707" i="1"/>
  <c r="L707" i="1"/>
  <c r="O707" i="1"/>
  <c r="R707" i="1"/>
  <c r="U707" i="1"/>
  <c r="X707" i="1"/>
  <c r="AA707" i="1"/>
  <c r="AD707" i="1"/>
  <c r="AG707" i="1"/>
  <c r="AJ707" i="1"/>
  <c r="AM707" i="1"/>
  <c r="AP707" i="1"/>
  <c r="AS707" i="1"/>
  <c r="AV707" i="1"/>
  <c r="AY707" i="1"/>
  <c r="BB707" i="1"/>
  <c r="BE707" i="1"/>
  <c r="BH707" i="1"/>
  <c r="BK707" i="1"/>
  <c r="BN707" i="1"/>
  <c r="BQ707" i="1"/>
  <c r="BT707" i="1"/>
  <c r="BW707" i="1"/>
  <c r="BZ707" i="1"/>
  <c r="CC707" i="1"/>
  <c r="CF707" i="1"/>
  <c r="CI707" i="1"/>
  <c r="CL707" i="1"/>
  <c r="CO707" i="1"/>
  <c r="CR707" i="1"/>
  <c r="CU707" i="1"/>
  <c r="CX707" i="1"/>
  <c r="DA707" i="1"/>
  <c r="DD707" i="1"/>
  <c r="DG707" i="1"/>
  <c r="DJ707" i="1"/>
  <c r="DM707" i="1"/>
  <c r="DP707" i="1"/>
  <c r="DS707" i="1"/>
  <c r="DV707" i="1"/>
  <c r="DY707" i="1"/>
  <c r="EB707" i="1"/>
  <c r="EH707" i="1"/>
  <c r="EK707" i="1"/>
  <c r="I626" i="1"/>
  <c r="L626" i="1"/>
  <c r="O626" i="1"/>
  <c r="R626" i="1"/>
  <c r="U626" i="1"/>
  <c r="X626" i="1"/>
  <c r="AA626" i="1"/>
  <c r="AD626" i="1"/>
  <c r="AG626" i="1"/>
  <c r="AJ626" i="1"/>
  <c r="AM626" i="1"/>
  <c r="AP626" i="1"/>
  <c r="AS626" i="1"/>
  <c r="AV626" i="1"/>
  <c r="AY626" i="1"/>
  <c r="BB626" i="1"/>
  <c r="BE626" i="1"/>
  <c r="BH626" i="1"/>
  <c r="BK626" i="1"/>
  <c r="BN626" i="1"/>
  <c r="BQ626" i="1"/>
  <c r="BT626" i="1"/>
  <c r="BW626" i="1"/>
  <c r="BZ626" i="1"/>
  <c r="CC626" i="1"/>
  <c r="CF626" i="1"/>
  <c r="CI626" i="1"/>
  <c r="CL626" i="1"/>
  <c r="CO626" i="1"/>
  <c r="CR626" i="1"/>
  <c r="CU626" i="1"/>
  <c r="CX626" i="1"/>
  <c r="DA626" i="1"/>
  <c r="DD626" i="1"/>
  <c r="DG626" i="1"/>
  <c r="DJ626" i="1"/>
  <c r="DM626" i="1"/>
  <c r="DP626" i="1"/>
  <c r="DS626" i="1"/>
  <c r="DV626" i="1"/>
  <c r="DY626" i="1"/>
  <c r="EB626" i="1"/>
  <c r="EH626" i="1"/>
  <c r="EK626" i="1"/>
  <c r="I627" i="1"/>
  <c r="L627" i="1"/>
  <c r="O627" i="1"/>
  <c r="R627" i="1"/>
  <c r="U627" i="1"/>
  <c r="X627" i="1"/>
  <c r="AA627" i="1"/>
  <c r="AD627" i="1"/>
  <c r="AG627" i="1"/>
  <c r="AJ627" i="1"/>
  <c r="AM627" i="1"/>
  <c r="AP627" i="1"/>
  <c r="AS627" i="1"/>
  <c r="AV627" i="1"/>
  <c r="AY627" i="1"/>
  <c r="BB627" i="1"/>
  <c r="BE627" i="1"/>
  <c r="BH627" i="1"/>
  <c r="BK627" i="1"/>
  <c r="BN627" i="1"/>
  <c r="BQ627" i="1"/>
  <c r="BT627" i="1"/>
  <c r="BW627" i="1"/>
  <c r="BZ627" i="1"/>
  <c r="CC627" i="1"/>
  <c r="CF627" i="1"/>
  <c r="CI627" i="1"/>
  <c r="CL627" i="1"/>
  <c r="CO627" i="1"/>
  <c r="CR627" i="1"/>
  <c r="CU627" i="1"/>
  <c r="CX627" i="1"/>
  <c r="DA627" i="1"/>
  <c r="DD627" i="1"/>
  <c r="DG627" i="1"/>
  <c r="DJ627" i="1"/>
  <c r="DM627" i="1"/>
  <c r="DP627" i="1"/>
  <c r="DS627" i="1"/>
  <c r="DV627" i="1"/>
  <c r="DY627" i="1"/>
  <c r="EB627" i="1"/>
  <c r="EH627" i="1"/>
  <c r="EK627" i="1"/>
  <c r="I710" i="1"/>
  <c r="L710" i="1"/>
  <c r="O710" i="1"/>
  <c r="R710" i="1"/>
  <c r="U710" i="1"/>
  <c r="X710" i="1"/>
  <c r="AA710" i="1"/>
  <c r="AD710" i="1"/>
  <c r="AG710" i="1"/>
  <c r="AJ710" i="1"/>
  <c r="AM710" i="1"/>
  <c r="AP710" i="1"/>
  <c r="AS710" i="1"/>
  <c r="AV710" i="1"/>
  <c r="AY710" i="1"/>
  <c r="BB710" i="1"/>
  <c r="BE710" i="1"/>
  <c r="BH710" i="1"/>
  <c r="BK710" i="1"/>
  <c r="BN710" i="1"/>
  <c r="BQ710" i="1"/>
  <c r="BT710" i="1"/>
  <c r="BW710" i="1"/>
  <c r="BZ710" i="1"/>
  <c r="CC710" i="1"/>
  <c r="CF710" i="1"/>
  <c r="CI710" i="1"/>
  <c r="CL710" i="1"/>
  <c r="CO710" i="1"/>
  <c r="CR710" i="1"/>
  <c r="CU710" i="1"/>
  <c r="CX710" i="1"/>
  <c r="DA710" i="1"/>
  <c r="DD710" i="1"/>
  <c r="DG710" i="1"/>
  <c r="DJ710" i="1"/>
  <c r="DM710" i="1"/>
  <c r="DP710" i="1"/>
  <c r="DS710" i="1"/>
  <c r="DV710" i="1"/>
  <c r="DY710" i="1"/>
  <c r="EB710" i="1"/>
  <c r="EH710" i="1"/>
  <c r="EK710" i="1"/>
  <c r="I691" i="1"/>
  <c r="L691" i="1"/>
  <c r="O691" i="1"/>
  <c r="R691" i="1"/>
  <c r="U691" i="1"/>
  <c r="X691" i="1"/>
  <c r="AA691" i="1"/>
  <c r="AD691" i="1"/>
  <c r="AG691" i="1"/>
  <c r="AJ691" i="1"/>
  <c r="AM691" i="1"/>
  <c r="AP691" i="1"/>
  <c r="AS691" i="1"/>
  <c r="AV691" i="1"/>
  <c r="AY691" i="1"/>
  <c r="BB691" i="1"/>
  <c r="BE691" i="1"/>
  <c r="BH691" i="1"/>
  <c r="BK691" i="1"/>
  <c r="BN691" i="1"/>
  <c r="BQ691" i="1"/>
  <c r="BT691" i="1"/>
  <c r="BW691" i="1"/>
  <c r="BZ691" i="1"/>
  <c r="CC691" i="1"/>
  <c r="CF691" i="1"/>
  <c r="CI691" i="1"/>
  <c r="CL691" i="1"/>
  <c r="CO691" i="1"/>
  <c r="CR691" i="1"/>
  <c r="CU691" i="1"/>
  <c r="CX691" i="1"/>
  <c r="DA691" i="1"/>
  <c r="DD691" i="1"/>
  <c r="DG691" i="1"/>
  <c r="DJ691" i="1"/>
  <c r="DM691" i="1"/>
  <c r="DP691" i="1"/>
  <c r="DS691" i="1"/>
  <c r="DV691" i="1"/>
  <c r="DY691" i="1"/>
  <c r="EB691" i="1"/>
  <c r="EH691" i="1"/>
  <c r="EK691" i="1"/>
  <c r="I711" i="1"/>
  <c r="L711" i="1"/>
  <c r="O711" i="1"/>
  <c r="R711" i="1"/>
  <c r="U711" i="1"/>
  <c r="X711" i="1"/>
  <c r="AA711" i="1"/>
  <c r="AD711" i="1"/>
  <c r="AG711" i="1"/>
  <c r="AJ711" i="1"/>
  <c r="AM711" i="1"/>
  <c r="AP711" i="1"/>
  <c r="AS711" i="1"/>
  <c r="AV711" i="1"/>
  <c r="AY711" i="1"/>
  <c r="BB711" i="1"/>
  <c r="BE711" i="1"/>
  <c r="BH711" i="1"/>
  <c r="BK711" i="1"/>
  <c r="BN711" i="1"/>
  <c r="BQ711" i="1"/>
  <c r="BT711" i="1"/>
  <c r="BW711" i="1"/>
  <c r="BZ711" i="1"/>
  <c r="CC711" i="1"/>
  <c r="CF711" i="1"/>
  <c r="CI711" i="1"/>
  <c r="CL711" i="1"/>
  <c r="CO711" i="1"/>
  <c r="CR711" i="1"/>
  <c r="CU711" i="1"/>
  <c r="CX711" i="1"/>
  <c r="DA711" i="1"/>
  <c r="DD711" i="1"/>
  <c r="DG711" i="1"/>
  <c r="DJ711" i="1"/>
  <c r="DM711" i="1"/>
  <c r="DP711" i="1"/>
  <c r="DS711" i="1"/>
  <c r="DV711" i="1"/>
  <c r="DY711" i="1"/>
  <c r="EB711" i="1"/>
  <c r="EH711" i="1"/>
  <c r="EK711" i="1"/>
  <c r="I712" i="1"/>
  <c r="L712" i="1"/>
  <c r="O712" i="1"/>
  <c r="R712" i="1"/>
  <c r="U712" i="1"/>
  <c r="X712" i="1"/>
  <c r="AA712" i="1"/>
  <c r="AD712" i="1"/>
  <c r="AG712" i="1"/>
  <c r="AJ712" i="1"/>
  <c r="AM712" i="1"/>
  <c r="AP712" i="1"/>
  <c r="AS712" i="1"/>
  <c r="AV712" i="1"/>
  <c r="AY712" i="1"/>
  <c r="BB712" i="1"/>
  <c r="BE712" i="1"/>
  <c r="BH712" i="1"/>
  <c r="BK712" i="1"/>
  <c r="BN712" i="1"/>
  <c r="BQ712" i="1"/>
  <c r="BT712" i="1"/>
  <c r="BW712" i="1"/>
  <c r="BZ712" i="1"/>
  <c r="CC712" i="1"/>
  <c r="CF712" i="1"/>
  <c r="CI712" i="1"/>
  <c r="CL712" i="1"/>
  <c r="CO712" i="1"/>
  <c r="CR712" i="1"/>
  <c r="CU712" i="1"/>
  <c r="CX712" i="1"/>
  <c r="DA712" i="1"/>
  <c r="DD712" i="1"/>
  <c r="DG712" i="1"/>
  <c r="DJ712" i="1"/>
  <c r="DM712" i="1"/>
  <c r="DP712" i="1"/>
  <c r="DS712" i="1"/>
  <c r="DV712" i="1"/>
  <c r="DY712" i="1"/>
  <c r="EB712" i="1"/>
  <c r="EH712" i="1"/>
  <c r="EK712" i="1"/>
  <c r="I630" i="1"/>
  <c r="L630" i="1"/>
  <c r="O630" i="1"/>
  <c r="R630" i="1"/>
  <c r="U630" i="1"/>
  <c r="X630" i="1"/>
  <c r="AA630" i="1"/>
  <c r="AD630" i="1"/>
  <c r="AG630" i="1"/>
  <c r="AJ630" i="1"/>
  <c r="AM630" i="1"/>
  <c r="AP630" i="1"/>
  <c r="AS630" i="1"/>
  <c r="AV630" i="1"/>
  <c r="AY630" i="1"/>
  <c r="BB630" i="1"/>
  <c r="BE630" i="1"/>
  <c r="BH630" i="1"/>
  <c r="BK630" i="1"/>
  <c r="BN630" i="1"/>
  <c r="BQ630" i="1"/>
  <c r="BT630" i="1"/>
  <c r="BW630" i="1"/>
  <c r="BZ630" i="1"/>
  <c r="CC630" i="1"/>
  <c r="CF630" i="1"/>
  <c r="CI630" i="1"/>
  <c r="CL630" i="1"/>
  <c r="CO630" i="1"/>
  <c r="CR630" i="1"/>
  <c r="CU630" i="1"/>
  <c r="CX630" i="1"/>
  <c r="DA630" i="1"/>
  <c r="DD630" i="1"/>
  <c r="DG630" i="1"/>
  <c r="DJ630" i="1"/>
  <c r="DM630" i="1"/>
  <c r="DP630" i="1"/>
  <c r="DS630" i="1"/>
  <c r="DV630" i="1"/>
  <c r="DY630" i="1"/>
  <c r="EB630" i="1"/>
  <c r="EH630" i="1"/>
  <c r="EK630" i="1"/>
  <c r="I586" i="1"/>
  <c r="L586" i="1"/>
  <c r="O586" i="1"/>
  <c r="R586" i="1"/>
  <c r="U586" i="1"/>
  <c r="X586" i="1"/>
  <c r="AA586" i="1"/>
  <c r="AD586" i="1"/>
  <c r="AG586" i="1"/>
  <c r="AJ586" i="1"/>
  <c r="AM586" i="1"/>
  <c r="AP586" i="1"/>
  <c r="AS586" i="1"/>
  <c r="AV586" i="1"/>
  <c r="AY586" i="1"/>
  <c r="BB586" i="1"/>
  <c r="BE586" i="1"/>
  <c r="BH586" i="1"/>
  <c r="BK586" i="1"/>
  <c r="BN586" i="1"/>
  <c r="BQ586" i="1"/>
  <c r="BT586" i="1"/>
  <c r="BW586" i="1"/>
  <c r="BZ586" i="1"/>
  <c r="CC586" i="1"/>
  <c r="CF586" i="1"/>
  <c r="CI586" i="1"/>
  <c r="CL586" i="1"/>
  <c r="CO586" i="1"/>
  <c r="CR586" i="1"/>
  <c r="CU586" i="1"/>
  <c r="CX586" i="1"/>
  <c r="DA586" i="1"/>
  <c r="DD586" i="1"/>
  <c r="DG586" i="1"/>
  <c r="DJ586" i="1"/>
  <c r="DM586" i="1"/>
  <c r="DP586" i="1"/>
  <c r="DS586" i="1"/>
  <c r="DV586" i="1"/>
  <c r="DY586" i="1"/>
  <c r="EB586" i="1"/>
  <c r="EH586" i="1"/>
  <c r="EK586" i="1"/>
  <c r="I854" i="1"/>
  <c r="O854" i="1"/>
  <c r="R854" i="1"/>
  <c r="U854" i="1"/>
  <c r="X854" i="1"/>
  <c r="AA854" i="1"/>
  <c r="AD854" i="1"/>
  <c r="AG854" i="1"/>
  <c r="AJ854" i="1"/>
  <c r="AM854" i="1"/>
  <c r="AP854" i="1"/>
  <c r="AS854" i="1"/>
  <c r="AV854" i="1"/>
  <c r="AY854" i="1"/>
  <c r="BB854" i="1"/>
  <c r="BE854" i="1"/>
  <c r="BH854" i="1"/>
  <c r="BK854" i="1"/>
  <c r="BN854" i="1"/>
  <c r="BQ854" i="1"/>
  <c r="BT854" i="1"/>
  <c r="BW854" i="1"/>
  <c r="BZ854" i="1"/>
  <c r="CC854" i="1"/>
  <c r="CF854" i="1"/>
  <c r="CI854" i="1"/>
  <c r="CL854" i="1"/>
  <c r="CO854" i="1"/>
  <c r="CR854" i="1"/>
  <c r="CU854" i="1"/>
  <c r="CX854" i="1"/>
  <c r="DA854" i="1"/>
  <c r="DD854" i="1"/>
  <c r="DJ854" i="1"/>
  <c r="DM854" i="1"/>
  <c r="DP854" i="1"/>
  <c r="DS854" i="1"/>
  <c r="DV854" i="1"/>
  <c r="DY854" i="1"/>
  <c r="EB854" i="1"/>
  <c r="EH854" i="1"/>
  <c r="EK854" i="1"/>
  <c r="I855" i="1"/>
  <c r="L855" i="1"/>
  <c r="O855" i="1"/>
  <c r="R855" i="1"/>
  <c r="U855" i="1"/>
  <c r="X855" i="1"/>
  <c r="AA855" i="1"/>
  <c r="AD855" i="1"/>
  <c r="AG855" i="1"/>
  <c r="AJ855" i="1"/>
  <c r="AM855" i="1"/>
  <c r="AP855" i="1"/>
  <c r="AS855" i="1"/>
  <c r="AV855" i="1"/>
  <c r="AY855" i="1"/>
  <c r="BB855" i="1"/>
  <c r="BE855" i="1"/>
  <c r="BH855" i="1"/>
  <c r="BK855" i="1"/>
  <c r="BN855" i="1"/>
  <c r="BQ855" i="1"/>
  <c r="BT855" i="1"/>
  <c r="BW855" i="1"/>
  <c r="BZ855" i="1"/>
  <c r="CC855" i="1"/>
  <c r="CF855" i="1"/>
  <c r="CI855" i="1"/>
  <c r="CL855" i="1"/>
  <c r="CO855" i="1"/>
  <c r="CR855" i="1"/>
  <c r="CU855" i="1"/>
  <c r="CX855" i="1"/>
  <c r="DA855" i="1"/>
  <c r="DD855" i="1"/>
  <c r="DJ855" i="1"/>
  <c r="DM855" i="1"/>
  <c r="DP855" i="1"/>
  <c r="DS855" i="1"/>
  <c r="DV855" i="1"/>
  <c r="DY855" i="1"/>
  <c r="EB855" i="1"/>
  <c r="EH855" i="1"/>
  <c r="EK855" i="1"/>
  <c r="I1150" i="1"/>
  <c r="L1150" i="1"/>
  <c r="O1150" i="1"/>
  <c r="R1150" i="1"/>
  <c r="U1150" i="1"/>
  <c r="X1150" i="1"/>
  <c r="AA1150" i="1"/>
  <c r="AD1150" i="1"/>
  <c r="AG1150" i="1"/>
  <c r="AJ1150" i="1"/>
  <c r="AM1150" i="1"/>
  <c r="AP1150" i="1"/>
  <c r="AS1150" i="1"/>
  <c r="AV1150" i="1"/>
  <c r="AY1150" i="1"/>
  <c r="BB1150" i="1"/>
  <c r="BE1150" i="1"/>
  <c r="BH1150" i="1"/>
  <c r="BK1150" i="1"/>
  <c r="BN1150" i="1"/>
  <c r="BQ1150" i="1"/>
  <c r="BT1150" i="1"/>
  <c r="BW1150" i="1"/>
  <c r="BZ1150" i="1"/>
  <c r="CC1150" i="1"/>
  <c r="CF1150" i="1"/>
  <c r="CI1150" i="1"/>
  <c r="CL1150" i="1"/>
  <c r="CO1150" i="1"/>
  <c r="CR1150" i="1"/>
  <c r="CU1150" i="1"/>
  <c r="CX1150" i="1"/>
  <c r="DA1150" i="1"/>
  <c r="DD1150" i="1"/>
  <c r="DJ1150" i="1"/>
  <c r="DM1150" i="1"/>
  <c r="DP1150" i="1"/>
  <c r="DS1150" i="1"/>
  <c r="DV1150" i="1"/>
  <c r="DY1150" i="1"/>
  <c r="EB1150" i="1"/>
  <c r="EH1150" i="1"/>
  <c r="EK1150" i="1"/>
  <c r="I1151" i="1"/>
  <c r="L1151" i="1"/>
  <c r="O1151" i="1"/>
  <c r="R1151" i="1"/>
  <c r="U1151" i="1"/>
  <c r="X1151" i="1"/>
  <c r="AA1151" i="1"/>
  <c r="AD1151" i="1"/>
  <c r="AG1151" i="1"/>
  <c r="AJ1151" i="1"/>
  <c r="AM1151" i="1"/>
  <c r="AP1151" i="1"/>
  <c r="AS1151" i="1"/>
  <c r="AV1151" i="1"/>
  <c r="AY1151" i="1"/>
  <c r="BB1151" i="1"/>
  <c r="BE1151" i="1"/>
  <c r="BH1151" i="1"/>
  <c r="BK1151" i="1"/>
  <c r="BN1151" i="1"/>
  <c r="BQ1151" i="1"/>
  <c r="BT1151" i="1"/>
  <c r="BW1151" i="1"/>
  <c r="BZ1151" i="1"/>
  <c r="CC1151" i="1"/>
  <c r="CF1151" i="1"/>
  <c r="CI1151" i="1"/>
  <c r="CL1151" i="1"/>
  <c r="CO1151" i="1"/>
  <c r="CR1151" i="1"/>
  <c r="CU1151" i="1"/>
  <c r="CX1151" i="1"/>
  <c r="DA1151" i="1"/>
  <c r="DD1151" i="1"/>
  <c r="DJ1151" i="1"/>
  <c r="DM1151" i="1"/>
  <c r="DP1151" i="1"/>
  <c r="DS1151" i="1"/>
  <c r="DV1151" i="1"/>
  <c r="DY1151" i="1"/>
  <c r="EB1151" i="1"/>
  <c r="EH1151" i="1"/>
  <c r="EK1151" i="1"/>
  <c r="I702" i="1"/>
  <c r="L702" i="1"/>
  <c r="O702" i="1"/>
  <c r="R702" i="1"/>
  <c r="U702" i="1"/>
  <c r="X702" i="1"/>
  <c r="AA702" i="1"/>
  <c r="AD702" i="1"/>
  <c r="AG702" i="1"/>
  <c r="AJ702" i="1"/>
  <c r="AM702" i="1"/>
  <c r="AP702" i="1"/>
  <c r="AS702" i="1"/>
  <c r="AV702" i="1"/>
  <c r="AY702" i="1"/>
  <c r="BB702" i="1"/>
  <c r="BE702" i="1"/>
  <c r="BH702" i="1"/>
  <c r="BK702" i="1"/>
  <c r="BN702" i="1"/>
  <c r="BQ702" i="1"/>
  <c r="BT702" i="1"/>
  <c r="BW702" i="1"/>
  <c r="BZ702" i="1"/>
  <c r="CC702" i="1"/>
  <c r="CF702" i="1"/>
  <c r="CI702" i="1"/>
  <c r="CL702" i="1"/>
  <c r="CO702" i="1"/>
  <c r="CR702" i="1"/>
  <c r="CU702" i="1"/>
  <c r="CX702" i="1"/>
  <c r="DA702" i="1"/>
  <c r="DD702" i="1"/>
  <c r="DG702" i="1"/>
  <c r="DJ702" i="1"/>
  <c r="DM702" i="1"/>
  <c r="DP702" i="1"/>
  <c r="DS702" i="1"/>
  <c r="DV702" i="1"/>
  <c r="DY702" i="1"/>
  <c r="EB702" i="1"/>
  <c r="EH702" i="1"/>
  <c r="EK702" i="1"/>
  <c r="I703" i="1"/>
  <c r="L703" i="1"/>
  <c r="O703" i="1"/>
  <c r="R703" i="1"/>
  <c r="U703" i="1"/>
  <c r="X703" i="1"/>
  <c r="AA703" i="1"/>
  <c r="AD703" i="1"/>
  <c r="AG703" i="1"/>
  <c r="AJ703" i="1"/>
  <c r="AM703" i="1"/>
  <c r="AP703" i="1"/>
  <c r="AS703" i="1"/>
  <c r="AV703" i="1"/>
  <c r="AY703" i="1"/>
  <c r="BB703" i="1"/>
  <c r="BE703" i="1"/>
  <c r="BH703" i="1"/>
  <c r="BK703" i="1"/>
  <c r="BN703" i="1"/>
  <c r="BQ703" i="1"/>
  <c r="BT703" i="1"/>
  <c r="BW703" i="1"/>
  <c r="BZ703" i="1"/>
  <c r="CC703" i="1"/>
  <c r="CF703" i="1"/>
  <c r="CI703" i="1"/>
  <c r="CL703" i="1"/>
  <c r="CO703" i="1"/>
  <c r="CR703" i="1"/>
  <c r="CU703" i="1"/>
  <c r="CX703" i="1"/>
  <c r="DA703" i="1"/>
  <c r="DD703" i="1"/>
  <c r="DG703" i="1"/>
  <c r="DJ703" i="1"/>
  <c r="DM703" i="1"/>
  <c r="DP703" i="1"/>
  <c r="DS703" i="1"/>
  <c r="DV703" i="1"/>
  <c r="DY703" i="1"/>
  <c r="EB703" i="1"/>
  <c r="EH703" i="1"/>
  <c r="EK703" i="1"/>
  <c r="I708" i="1"/>
  <c r="L708" i="1"/>
  <c r="O708" i="1"/>
  <c r="R708" i="1"/>
  <c r="U708" i="1"/>
  <c r="X708" i="1"/>
  <c r="AA708" i="1"/>
  <c r="AD708" i="1"/>
  <c r="AG708" i="1"/>
  <c r="AJ708" i="1"/>
  <c r="AM708" i="1"/>
  <c r="AP708" i="1"/>
  <c r="AS708" i="1"/>
  <c r="AV708" i="1"/>
  <c r="AY708" i="1"/>
  <c r="BB708" i="1"/>
  <c r="BE708" i="1"/>
  <c r="BH708" i="1"/>
  <c r="BK708" i="1"/>
  <c r="BN708" i="1"/>
  <c r="BQ708" i="1"/>
  <c r="BT708" i="1"/>
  <c r="BW708" i="1"/>
  <c r="BZ708" i="1"/>
  <c r="CC708" i="1"/>
  <c r="CF708" i="1"/>
  <c r="CI708" i="1"/>
  <c r="CL708" i="1"/>
  <c r="CO708" i="1"/>
  <c r="CR708" i="1"/>
  <c r="CU708" i="1"/>
  <c r="CX708" i="1"/>
  <c r="DA708" i="1"/>
  <c r="DD708" i="1"/>
  <c r="DG708" i="1"/>
  <c r="DJ708" i="1"/>
  <c r="DM708" i="1"/>
  <c r="DP708" i="1"/>
  <c r="DS708" i="1"/>
  <c r="DV708" i="1"/>
  <c r="DY708" i="1"/>
  <c r="EB708" i="1"/>
  <c r="EH708" i="1"/>
  <c r="EK708" i="1"/>
  <c r="I557" i="1"/>
  <c r="L557" i="1"/>
  <c r="O557" i="1"/>
  <c r="R557" i="1"/>
  <c r="U557" i="1"/>
  <c r="X557" i="1"/>
  <c r="AA557" i="1"/>
  <c r="AD557" i="1"/>
  <c r="AG557" i="1"/>
  <c r="AJ557" i="1"/>
  <c r="AM557" i="1"/>
  <c r="AP557" i="1"/>
  <c r="AS557" i="1"/>
  <c r="AV557" i="1"/>
  <c r="AY557" i="1"/>
  <c r="BB557" i="1"/>
  <c r="BE557" i="1"/>
  <c r="BH557" i="1"/>
  <c r="BK557" i="1"/>
  <c r="BN557" i="1"/>
  <c r="BQ557" i="1"/>
  <c r="BT557" i="1"/>
  <c r="BW557" i="1"/>
  <c r="BZ557" i="1"/>
  <c r="CC557" i="1"/>
  <c r="CF557" i="1"/>
  <c r="CI557" i="1"/>
  <c r="CL557" i="1"/>
  <c r="CO557" i="1"/>
  <c r="CR557" i="1"/>
  <c r="CU557" i="1"/>
  <c r="CX557" i="1"/>
  <c r="DA557" i="1"/>
  <c r="DD557" i="1"/>
  <c r="DG557" i="1"/>
  <c r="DJ557" i="1"/>
  <c r="DM557" i="1"/>
  <c r="DP557" i="1"/>
  <c r="DS557" i="1"/>
  <c r="DV557" i="1"/>
  <c r="DY557" i="1"/>
  <c r="EB557" i="1"/>
  <c r="EH557" i="1"/>
  <c r="EK557" i="1"/>
  <c r="I718" i="1"/>
  <c r="L718" i="1"/>
  <c r="O718" i="1"/>
  <c r="R718" i="1"/>
  <c r="U718" i="1"/>
  <c r="X718" i="1"/>
  <c r="AA718" i="1"/>
  <c r="AD718" i="1"/>
  <c r="AG718" i="1"/>
  <c r="AJ718" i="1"/>
  <c r="AM718" i="1"/>
  <c r="AP718" i="1"/>
  <c r="AS718" i="1"/>
  <c r="AV718" i="1"/>
  <c r="AY718" i="1"/>
  <c r="BB718" i="1"/>
  <c r="BE718" i="1"/>
  <c r="BH718" i="1"/>
  <c r="BK718" i="1"/>
  <c r="BN718" i="1"/>
  <c r="BQ718" i="1"/>
  <c r="BT718" i="1"/>
  <c r="BW718" i="1"/>
  <c r="BZ718" i="1"/>
  <c r="CC718" i="1"/>
  <c r="CF718" i="1"/>
  <c r="CI718" i="1"/>
  <c r="CL718" i="1"/>
  <c r="CO718" i="1"/>
  <c r="CR718" i="1"/>
  <c r="CU718" i="1"/>
  <c r="CX718" i="1"/>
  <c r="DA718" i="1"/>
  <c r="DD718" i="1"/>
  <c r="DG718" i="1"/>
  <c r="DJ718" i="1"/>
  <c r="DM718" i="1"/>
  <c r="DP718" i="1"/>
  <c r="DS718" i="1"/>
  <c r="DV718" i="1"/>
  <c r="DY718" i="1"/>
  <c r="EB718" i="1"/>
  <c r="EH718" i="1"/>
  <c r="EK718" i="1"/>
  <c r="I558" i="1"/>
  <c r="L558" i="1"/>
  <c r="O558" i="1"/>
  <c r="R558" i="1"/>
  <c r="U558" i="1"/>
  <c r="X558" i="1"/>
  <c r="AA558" i="1"/>
  <c r="AD558" i="1"/>
  <c r="AG558" i="1"/>
  <c r="AJ558" i="1"/>
  <c r="AM558" i="1"/>
  <c r="AP558" i="1"/>
  <c r="AS558" i="1"/>
  <c r="AV558" i="1"/>
  <c r="AY558" i="1"/>
  <c r="BB558" i="1"/>
  <c r="BE558" i="1"/>
  <c r="BH558" i="1"/>
  <c r="BK558" i="1"/>
  <c r="BN558" i="1"/>
  <c r="BQ558" i="1"/>
  <c r="BT558" i="1"/>
  <c r="BW558" i="1"/>
  <c r="BZ558" i="1"/>
  <c r="CC558" i="1"/>
  <c r="CF558" i="1"/>
  <c r="CI558" i="1"/>
  <c r="CL558" i="1"/>
  <c r="CO558" i="1"/>
  <c r="CR558" i="1"/>
  <c r="CU558" i="1"/>
  <c r="CX558" i="1"/>
  <c r="DA558" i="1"/>
  <c r="DD558" i="1"/>
  <c r="DG558" i="1"/>
  <c r="DJ558" i="1"/>
  <c r="DM558" i="1"/>
  <c r="DP558" i="1"/>
  <c r="DS558" i="1"/>
  <c r="DV558" i="1"/>
  <c r="DY558" i="1"/>
  <c r="EB558" i="1"/>
  <c r="EH558" i="1"/>
  <c r="EK558" i="1"/>
  <c r="I559" i="1"/>
  <c r="L559" i="1"/>
  <c r="O559" i="1"/>
  <c r="R559" i="1"/>
  <c r="U559" i="1"/>
  <c r="X559" i="1"/>
  <c r="AA559" i="1"/>
  <c r="AD559" i="1"/>
  <c r="AG559" i="1"/>
  <c r="AJ559" i="1"/>
  <c r="AM559" i="1"/>
  <c r="AP559" i="1"/>
  <c r="AS559" i="1"/>
  <c r="AV559" i="1"/>
  <c r="AY559" i="1"/>
  <c r="BB559" i="1"/>
  <c r="BE559" i="1"/>
  <c r="BH559" i="1"/>
  <c r="BK559" i="1"/>
  <c r="BN559" i="1"/>
  <c r="BQ559" i="1"/>
  <c r="BT559" i="1"/>
  <c r="BW559" i="1"/>
  <c r="BZ559" i="1"/>
  <c r="CC559" i="1"/>
  <c r="CF559" i="1"/>
  <c r="CI559" i="1"/>
  <c r="CL559" i="1"/>
  <c r="CO559" i="1"/>
  <c r="CR559" i="1"/>
  <c r="CU559" i="1"/>
  <c r="CX559" i="1"/>
  <c r="DA559" i="1"/>
  <c r="DD559" i="1"/>
  <c r="DG559" i="1"/>
  <c r="DJ559" i="1"/>
  <c r="DM559" i="1"/>
  <c r="DP559" i="1"/>
  <c r="DS559" i="1"/>
  <c r="DV559" i="1"/>
  <c r="DY559" i="1"/>
  <c r="EB559" i="1"/>
  <c r="EH559" i="1"/>
  <c r="EK559" i="1"/>
  <c r="I1086" i="1"/>
  <c r="L1086" i="1"/>
  <c r="O1086" i="1"/>
  <c r="R1086" i="1"/>
  <c r="U1086" i="1"/>
  <c r="X1086" i="1"/>
  <c r="AA1086" i="1"/>
  <c r="AD1086" i="1"/>
  <c r="AG1086" i="1"/>
  <c r="AJ1086" i="1"/>
  <c r="AM1086" i="1"/>
  <c r="AP1086" i="1"/>
  <c r="AS1086" i="1"/>
  <c r="AV1086" i="1"/>
  <c r="AY1086" i="1"/>
  <c r="BB1086" i="1"/>
  <c r="BE1086" i="1"/>
  <c r="BH1086" i="1"/>
  <c r="BK1086" i="1"/>
  <c r="BN1086" i="1"/>
  <c r="BQ1086" i="1"/>
  <c r="BT1086" i="1"/>
  <c r="BW1086" i="1"/>
  <c r="BZ1086" i="1"/>
  <c r="CC1086" i="1"/>
  <c r="CF1086" i="1"/>
  <c r="CI1086" i="1"/>
  <c r="CL1086" i="1"/>
  <c r="CO1086" i="1"/>
  <c r="CR1086" i="1"/>
  <c r="CU1086" i="1"/>
  <c r="CX1086" i="1"/>
  <c r="DA1086" i="1"/>
  <c r="DD1086" i="1"/>
  <c r="DJ1086" i="1"/>
  <c r="DM1086" i="1"/>
  <c r="DP1086" i="1"/>
  <c r="DS1086" i="1"/>
  <c r="DV1086" i="1"/>
  <c r="DY1086" i="1"/>
  <c r="EB1086" i="1"/>
  <c r="EH1086" i="1"/>
  <c r="EK1086" i="1"/>
  <c r="I623" i="1"/>
  <c r="L623" i="1"/>
  <c r="O623" i="1"/>
  <c r="R623" i="1"/>
  <c r="U623" i="1"/>
  <c r="X623" i="1"/>
  <c r="AA623" i="1"/>
  <c r="AD623" i="1"/>
  <c r="AG623" i="1"/>
  <c r="AJ623" i="1"/>
  <c r="AM623" i="1"/>
  <c r="AP623" i="1"/>
  <c r="AS623" i="1"/>
  <c r="AV623" i="1"/>
  <c r="AY623" i="1"/>
  <c r="BB623" i="1"/>
  <c r="BE623" i="1"/>
  <c r="BH623" i="1"/>
  <c r="BK623" i="1"/>
  <c r="BN623" i="1"/>
  <c r="BQ623" i="1"/>
  <c r="BT623" i="1"/>
  <c r="BW623" i="1"/>
  <c r="BZ623" i="1"/>
  <c r="CC623" i="1"/>
  <c r="CF623" i="1"/>
  <c r="CI623" i="1"/>
  <c r="CL623" i="1"/>
  <c r="CO623" i="1"/>
  <c r="CR623" i="1"/>
  <c r="CU623" i="1"/>
  <c r="CX623" i="1"/>
  <c r="DA623" i="1"/>
  <c r="DD623" i="1"/>
  <c r="DG623" i="1"/>
  <c r="DJ623" i="1"/>
  <c r="DM623" i="1"/>
  <c r="DP623" i="1"/>
  <c r="DS623" i="1"/>
  <c r="DV623" i="1"/>
  <c r="DY623" i="1"/>
  <c r="EB623" i="1"/>
  <c r="EH623" i="1"/>
  <c r="EK623" i="1"/>
  <c r="I574" i="1"/>
  <c r="L574" i="1"/>
  <c r="O574" i="1"/>
  <c r="R574" i="1"/>
  <c r="U574" i="1"/>
  <c r="X574" i="1"/>
  <c r="AA574" i="1"/>
  <c r="AD574" i="1"/>
  <c r="AG574" i="1"/>
  <c r="AJ574" i="1"/>
  <c r="AM574" i="1"/>
  <c r="AP574" i="1"/>
  <c r="AS574" i="1"/>
  <c r="AV574" i="1"/>
  <c r="AY574" i="1"/>
  <c r="BB574" i="1"/>
  <c r="BE574" i="1"/>
  <c r="BH574" i="1"/>
  <c r="BK574" i="1"/>
  <c r="BN574" i="1"/>
  <c r="BQ574" i="1"/>
  <c r="BT574" i="1"/>
  <c r="BW574" i="1"/>
  <c r="BZ574" i="1"/>
  <c r="CC574" i="1"/>
  <c r="CF574" i="1"/>
  <c r="CI574" i="1"/>
  <c r="CL574" i="1"/>
  <c r="CO574" i="1"/>
  <c r="CR574" i="1"/>
  <c r="CU574" i="1"/>
  <c r="CX574" i="1"/>
  <c r="DA574" i="1"/>
  <c r="DD574" i="1"/>
  <c r="DG574" i="1"/>
  <c r="DJ574" i="1"/>
  <c r="DM574" i="1"/>
  <c r="DP574" i="1"/>
  <c r="DS574" i="1"/>
  <c r="DV574" i="1"/>
  <c r="DY574" i="1"/>
  <c r="EB574" i="1"/>
  <c r="EH574" i="1"/>
  <c r="EK574" i="1"/>
  <c r="I587" i="1"/>
  <c r="L587" i="1"/>
  <c r="O587" i="1"/>
  <c r="R587" i="1"/>
  <c r="U587" i="1"/>
  <c r="X587" i="1"/>
  <c r="AA587" i="1"/>
  <c r="AD587" i="1"/>
  <c r="AG587" i="1"/>
  <c r="AJ587" i="1"/>
  <c r="AM587" i="1"/>
  <c r="AP587" i="1"/>
  <c r="AS587" i="1"/>
  <c r="AV587" i="1"/>
  <c r="AY587" i="1"/>
  <c r="BB587" i="1"/>
  <c r="BE587" i="1"/>
  <c r="BH587" i="1"/>
  <c r="BK587" i="1"/>
  <c r="BN587" i="1"/>
  <c r="BQ587" i="1"/>
  <c r="BT587" i="1"/>
  <c r="BW587" i="1"/>
  <c r="BZ587" i="1"/>
  <c r="CC587" i="1"/>
  <c r="CF587" i="1"/>
  <c r="CI587" i="1"/>
  <c r="CL587" i="1"/>
  <c r="CO587" i="1"/>
  <c r="CR587" i="1"/>
  <c r="CU587" i="1"/>
  <c r="CX587" i="1"/>
  <c r="DA587" i="1"/>
  <c r="DD587" i="1"/>
  <c r="DG587" i="1"/>
  <c r="DJ587" i="1"/>
  <c r="DM587" i="1"/>
  <c r="DP587" i="1"/>
  <c r="DS587" i="1"/>
  <c r="DV587" i="1"/>
  <c r="DY587" i="1"/>
  <c r="EB587" i="1"/>
  <c r="EH587" i="1"/>
  <c r="EK587" i="1"/>
  <c r="I575" i="1"/>
  <c r="L575" i="1"/>
  <c r="O575" i="1"/>
  <c r="R575" i="1"/>
  <c r="U575" i="1"/>
  <c r="X575" i="1"/>
  <c r="AA575" i="1"/>
  <c r="AD575" i="1"/>
  <c r="AG575" i="1"/>
  <c r="AJ575" i="1"/>
  <c r="AM575" i="1"/>
  <c r="AP575" i="1"/>
  <c r="AS575" i="1"/>
  <c r="AV575" i="1"/>
  <c r="AY575" i="1"/>
  <c r="BB575" i="1"/>
  <c r="BE575" i="1"/>
  <c r="BH575" i="1"/>
  <c r="BK575" i="1"/>
  <c r="BN575" i="1"/>
  <c r="BQ575" i="1"/>
  <c r="BT575" i="1"/>
  <c r="BW575" i="1"/>
  <c r="BZ575" i="1"/>
  <c r="CC575" i="1"/>
  <c r="CF575" i="1"/>
  <c r="CI575" i="1"/>
  <c r="CL575" i="1"/>
  <c r="CO575" i="1"/>
  <c r="CR575" i="1"/>
  <c r="CU575" i="1"/>
  <c r="CX575" i="1"/>
  <c r="DA575" i="1"/>
  <c r="DD575" i="1"/>
  <c r="DG575" i="1"/>
  <c r="DJ575" i="1"/>
  <c r="DM575" i="1"/>
  <c r="DP575" i="1"/>
  <c r="DS575" i="1"/>
  <c r="DV575" i="1"/>
  <c r="DY575" i="1"/>
  <c r="EB575" i="1"/>
  <c r="EH575" i="1"/>
  <c r="EK575" i="1"/>
  <c r="I576" i="1"/>
  <c r="L576" i="1"/>
  <c r="O576" i="1"/>
  <c r="R576" i="1"/>
  <c r="U576" i="1"/>
  <c r="X576" i="1"/>
  <c r="AA576" i="1"/>
  <c r="AD576" i="1"/>
  <c r="AG576" i="1"/>
  <c r="AJ576" i="1"/>
  <c r="AM576" i="1"/>
  <c r="AP576" i="1"/>
  <c r="AS576" i="1"/>
  <c r="AV576" i="1"/>
  <c r="AY576" i="1"/>
  <c r="BB576" i="1"/>
  <c r="BE576" i="1"/>
  <c r="BH576" i="1"/>
  <c r="BK576" i="1"/>
  <c r="BN576" i="1"/>
  <c r="BQ576" i="1"/>
  <c r="BT576" i="1"/>
  <c r="BW576" i="1"/>
  <c r="BZ576" i="1"/>
  <c r="CC576" i="1"/>
  <c r="CF576" i="1"/>
  <c r="CI576" i="1"/>
  <c r="CL576" i="1"/>
  <c r="CO576" i="1"/>
  <c r="CR576" i="1"/>
  <c r="CU576" i="1"/>
  <c r="CX576" i="1"/>
  <c r="DA576" i="1"/>
  <c r="DD576" i="1"/>
  <c r="DG576" i="1"/>
  <c r="DJ576" i="1"/>
  <c r="DM576" i="1"/>
  <c r="DP576" i="1"/>
  <c r="DS576" i="1"/>
  <c r="DV576" i="1"/>
  <c r="DY576" i="1"/>
  <c r="EB576" i="1"/>
  <c r="EH576" i="1"/>
  <c r="EK576" i="1"/>
  <c r="I616" i="1"/>
  <c r="L616" i="1"/>
  <c r="O616" i="1"/>
  <c r="R616" i="1"/>
  <c r="U616" i="1"/>
  <c r="X616" i="1"/>
  <c r="AA616" i="1"/>
  <c r="AD616" i="1"/>
  <c r="AG616" i="1"/>
  <c r="AJ616" i="1"/>
  <c r="AM616" i="1"/>
  <c r="AP616" i="1"/>
  <c r="AS616" i="1"/>
  <c r="AV616" i="1"/>
  <c r="AY616" i="1"/>
  <c r="BB616" i="1"/>
  <c r="BE616" i="1"/>
  <c r="BH616" i="1"/>
  <c r="BK616" i="1"/>
  <c r="BN616" i="1"/>
  <c r="BQ616" i="1"/>
  <c r="BT616" i="1"/>
  <c r="BW616" i="1"/>
  <c r="BZ616" i="1"/>
  <c r="CC616" i="1"/>
  <c r="CF616" i="1"/>
  <c r="CI616" i="1"/>
  <c r="CL616" i="1"/>
  <c r="CO616" i="1"/>
  <c r="CR616" i="1"/>
  <c r="CU616" i="1"/>
  <c r="CX616" i="1"/>
  <c r="DA616" i="1"/>
  <c r="DD616" i="1"/>
  <c r="DG616" i="1"/>
  <c r="DJ616" i="1"/>
  <c r="DM616" i="1"/>
  <c r="DP616" i="1"/>
  <c r="DS616" i="1"/>
  <c r="DV616" i="1"/>
  <c r="DY616" i="1"/>
  <c r="EB616" i="1"/>
  <c r="EH616" i="1"/>
  <c r="EK616" i="1"/>
  <c r="I638" i="1"/>
  <c r="L638" i="1"/>
  <c r="O638" i="1"/>
  <c r="R638" i="1"/>
  <c r="U638" i="1"/>
  <c r="X638" i="1"/>
  <c r="AA638" i="1"/>
  <c r="AD638" i="1"/>
  <c r="AG638" i="1"/>
  <c r="AJ638" i="1"/>
  <c r="AM638" i="1"/>
  <c r="AP638" i="1"/>
  <c r="AS638" i="1"/>
  <c r="AV638" i="1"/>
  <c r="AY638" i="1"/>
  <c r="BB638" i="1"/>
  <c r="BE638" i="1"/>
  <c r="BH638" i="1"/>
  <c r="BK638" i="1"/>
  <c r="BN638" i="1"/>
  <c r="BQ638" i="1"/>
  <c r="BT638" i="1"/>
  <c r="BW638" i="1"/>
  <c r="BZ638" i="1"/>
  <c r="CC638" i="1"/>
  <c r="CF638" i="1"/>
  <c r="CI638" i="1"/>
  <c r="CL638" i="1"/>
  <c r="CO638" i="1"/>
  <c r="CR638" i="1"/>
  <c r="CU638" i="1"/>
  <c r="CX638" i="1"/>
  <c r="DA638" i="1"/>
  <c r="DD638" i="1"/>
  <c r="DG638" i="1"/>
  <c r="DJ638" i="1"/>
  <c r="DM638" i="1"/>
  <c r="DP638" i="1"/>
  <c r="DS638" i="1"/>
  <c r="DV638" i="1"/>
  <c r="DY638" i="1"/>
  <c r="EB638" i="1"/>
  <c r="EH638" i="1"/>
  <c r="EK638" i="1"/>
  <c r="I577" i="1"/>
  <c r="L577" i="1"/>
  <c r="O577" i="1"/>
  <c r="R577" i="1"/>
  <c r="U577" i="1"/>
  <c r="X577" i="1"/>
  <c r="AA577" i="1"/>
  <c r="AD577" i="1"/>
  <c r="AG577" i="1"/>
  <c r="AJ577" i="1"/>
  <c r="AM577" i="1"/>
  <c r="AP577" i="1"/>
  <c r="AS577" i="1"/>
  <c r="AV577" i="1"/>
  <c r="AY577" i="1"/>
  <c r="BB577" i="1"/>
  <c r="BE577" i="1"/>
  <c r="BH577" i="1"/>
  <c r="BK577" i="1"/>
  <c r="BN577" i="1"/>
  <c r="BQ577" i="1"/>
  <c r="BT577" i="1"/>
  <c r="BW577" i="1"/>
  <c r="BZ577" i="1"/>
  <c r="CC577" i="1"/>
  <c r="CF577" i="1"/>
  <c r="CI577" i="1"/>
  <c r="CL577" i="1"/>
  <c r="CO577" i="1"/>
  <c r="CR577" i="1"/>
  <c r="CU577" i="1"/>
  <c r="CX577" i="1"/>
  <c r="DA577" i="1"/>
  <c r="DD577" i="1"/>
  <c r="DG577" i="1"/>
  <c r="DJ577" i="1"/>
  <c r="DM577" i="1"/>
  <c r="DP577" i="1"/>
  <c r="DS577" i="1"/>
  <c r="DV577" i="1"/>
  <c r="DY577" i="1"/>
  <c r="EB577" i="1"/>
  <c r="EH577" i="1"/>
  <c r="EK577" i="1"/>
  <c r="I578" i="1"/>
  <c r="L578" i="1"/>
  <c r="O578" i="1"/>
  <c r="R578" i="1"/>
  <c r="U578" i="1"/>
  <c r="X578" i="1"/>
  <c r="AA578" i="1"/>
  <c r="AD578" i="1"/>
  <c r="AG578" i="1"/>
  <c r="AJ578" i="1"/>
  <c r="AM578" i="1"/>
  <c r="AP578" i="1"/>
  <c r="AS578" i="1"/>
  <c r="AV578" i="1"/>
  <c r="AY578" i="1"/>
  <c r="BB578" i="1"/>
  <c r="BE578" i="1"/>
  <c r="BH578" i="1"/>
  <c r="BK578" i="1"/>
  <c r="BN578" i="1"/>
  <c r="BQ578" i="1"/>
  <c r="BT578" i="1"/>
  <c r="BW578" i="1"/>
  <c r="BZ578" i="1"/>
  <c r="CC578" i="1"/>
  <c r="CF578" i="1"/>
  <c r="CI578" i="1"/>
  <c r="CL578" i="1"/>
  <c r="CO578" i="1"/>
  <c r="CR578" i="1"/>
  <c r="CU578" i="1"/>
  <c r="CX578" i="1"/>
  <c r="DA578" i="1"/>
  <c r="DD578" i="1"/>
  <c r="DG578" i="1"/>
  <c r="DJ578" i="1"/>
  <c r="DM578" i="1"/>
  <c r="DP578" i="1"/>
  <c r="DS578" i="1"/>
  <c r="DV578" i="1"/>
  <c r="DY578" i="1"/>
  <c r="EB578" i="1"/>
  <c r="EH578" i="1"/>
  <c r="EK578" i="1"/>
  <c r="I560" i="1"/>
  <c r="L560" i="1"/>
  <c r="O560" i="1"/>
  <c r="R560" i="1"/>
  <c r="U560" i="1"/>
  <c r="X560" i="1"/>
  <c r="AA560" i="1"/>
  <c r="AD560" i="1"/>
  <c r="AG560" i="1"/>
  <c r="AJ560" i="1"/>
  <c r="AM560" i="1"/>
  <c r="AP560" i="1"/>
  <c r="AS560" i="1"/>
  <c r="AV560" i="1"/>
  <c r="AY560" i="1"/>
  <c r="BB560" i="1"/>
  <c r="BE560" i="1"/>
  <c r="BH560" i="1"/>
  <c r="BK560" i="1"/>
  <c r="BN560" i="1"/>
  <c r="BQ560" i="1"/>
  <c r="BT560" i="1"/>
  <c r="BW560" i="1"/>
  <c r="BZ560" i="1"/>
  <c r="CC560" i="1"/>
  <c r="CF560" i="1"/>
  <c r="CI560" i="1"/>
  <c r="CL560" i="1"/>
  <c r="CO560" i="1"/>
  <c r="CR560" i="1"/>
  <c r="CU560" i="1"/>
  <c r="CX560" i="1"/>
  <c r="DA560" i="1"/>
  <c r="DD560" i="1"/>
  <c r="DG560" i="1"/>
  <c r="DJ560" i="1"/>
  <c r="DM560" i="1"/>
  <c r="DP560" i="1"/>
  <c r="DS560" i="1"/>
  <c r="DV560" i="1"/>
  <c r="DY560" i="1"/>
  <c r="EB560" i="1"/>
  <c r="EH560" i="1"/>
  <c r="EK560" i="1"/>
  <c r="I725" i="1"/>
  <c r="L725" i="1"/>
  <c r="O725" i="1"/>
  <c r="R725" i="1"/>
  <c r="U725" i="1"/>
  <c r="X725" i="1"/>
  <c r="AA725" i="1"/>
  <c r="AD725" i="1"/>
  <c r="AG725" i="1"/>
  <c r="AJ725" i="1"/>
  <c r="AM725" i="1"/>
  <c r="AP725" i="1"/>
  <c r="AS725" i="1"/>
  <c r="AV725" i="1"/>
  <c r="AY725" i="1"/>
  <c r="BB725" i="1"/>
  <c r="BE725" i="1"/>
  <c r="BH725" i="1"/>
  <c r="BK725" i="1"/>
  <c r="BN725" i="1"/>
  <c r="BQ725" i="1"/>
  <c r="BT725" i="1"/>
  <c r="BW725" i="1"/>
  <c r="BZ725" i="1"/>
  <c r="CC725" i="1"/>
  <c r="CF725" i="1"/>
  <c r="CI725" i="1"/>
  <c r="CL725" i="1"/>
  <c r="CO725" i="1"/>
  <c r="CR725" i="1"/>
  <c r="CU725" i="1"/>
  <c r="CX725" i="1"/>
  <c r="DA725" i="1"/>
  <c r="DD725" i="1"/>
  <c r="DJ725" i="1"/>
  <c r="DM725" i="1"/>
  <c r="DP725" i="1"/>
  <c r="DS725" i="1"/>
  <c r="DV725" i="1"/>
  <c r="DY725" i="1"/>
  <c r="EB725" i="1"/>
  <c r="EH725" i="1"/>
  <c r="EK725" i="1"/>
  <c r="I505" i="1"/>
  <c r="L505" i="1"/>
  <c r="O505" i="1"/>
  <c r="R505" i="1"/>
  <c r="U505" i="1"/>
  <c r="X505" i="1"/>
  <c r="AA505" i="1"/>
  <c r="AD505" i="1"/>
  <c r="AG505" i="1"/>
  <c r="AJ505" i="1"/>
  <c r="AM505" i="1"/>
  <c r="AP505" i="1"/>
  <c r="AS505" i="1"/>
  <c r="AV505" i="1"/>
  <c r="AY505" i="1"/>
  <c r="BB505" i="1"/>
  <c r="BE505" i="1"/>
  <c r="BH505" i="1"/>
  <c r="BK505" i="1"/>
  <c r="BN505" i="1"/>
  <c r="BQ505" i="1"/>
  <c r="BT505" i="1"/>
  <c r="BW505" i="1"/>
  <c r="BZ505" i="1"/>
  <c r="CC505" i="1"/>
  <c r="CF505" i="1"/>
  <c r="CI505" i="1"/>
  <c r="CL505" i="1"/>
  <c r="CO505" i="1"/>
  <c r="CR505" i="1"/>
  <c r="CU505" i="1"/>
  <c r="CX505" i="1"/>
  <c r="DA505" i="1"/>
  <c r="DD505" i="1"/>
  <c r="DG505" i="1"/>
  <c r="DJ505" i="1"/>
  <c r="DM505" i="1"/>
  <c r="DP505" i="1"/>
  <c r="DS505" i="1"/>
  <c r="DV505" i="1"/>
  <c r="DY505" i="1"/>
  <c r="EB505" i="1"/>
  <c r="EH505" i="1"/>
  <c r="EK505" i="1"/>
  <c r="I631" i="1"/>
  <c r="L631" i="1"/>
  <c r="O631" i="1"/>
  <c r="R631" i="1"/>
  <c r="U631" i="1"/>
  <c r="X631" i="1"/>
  <c r="AA631" i="1"/>
  <c r="AD631" i="1"/>
  <c r="AG631" i="1"/>
  <c r="AJ631" i="1"/>
  <c r="AM631" i="1"/>
  <c r="AP631" i="1"/>
  <c r="AS631" i="1"/>
  <c r="AV631" i="1"/>
  <c r="AY631" i="1"/>
  <c r="BB631" i="1"/>
  <c r="BE631" i="1"/>
  <c r="BH631" i="1"/>
  <c r="BK631" i="1"/>
  <c r="BN631" i="1"/>
  <c r="BQ631" i="1"/>
  <c r="BT631" i="1"/>
  <c r="BW631" i="1"/>
  <c r="BZ631" i="1"/>
  <c r="CC631" i="1"/>
  <c r="CF631" i="1"/>
  <c r="CI631" i="1"/>
  <c r="CL631" i="1"/>
  <c r="CO631" i="1"/>
  <c r="CR631" i="1"/>
  <c r="CU631" i="1"/>
  <c r="CX631" i="1"/>
  <c r="DA631" i="1"/>
  <c r="DD631" i="1"/>
  <c r="DG631" i="1"/>
  <c r="DJ631" i="1"/>
  <c r="DM631" i="1"/>
  <c r="DP631" i="1"/>
  <c r="DS631" i="1"/>
  <c r="DV631" i="1"/>
  <c r="DY631" i="1"/>
  <c r="EB631" i="1"/>
  <c r="EH631" i="1"/>
  <c r="EK631" i="1"/>
  <c r="I632" i="1"/>
  <c r="L632" i="1"/>
  <c r="O632" i="1"/>
  <c r="R632" i="1"/>
  <c r="U632" i="1"/>
  <c r="X632" i="1"/>
  <c r="AA632" i="1"/>
  <c r="AD632" i="1"/>
  <c r="AG632" i="1"/>
  <c r="AJ632" i="1"/>
  <c r="AM632" i="1"/>
  <c r="AP632" i="1"/>
  <c r="AS632" i="1"/>
  <c r="AV632" i="1"/>
  <c r="AY632" i="1"/>
  <c r="BB632" i="1"/>
  <c r="BE632" i="1"/>
  <c r="BH632" i="1"/>
  <c r="BK632" i="1"/>
  <c r="BN632" i="1"/>
  <c r="BQ632" i="1"/>
  <c r="BT632" i="1"/>
  <c r="BW632" i="1"/>
  <c r="BZ632" i="1"/>
  <c r="CC632" i="1"/>
  <c r="CF632" i="1"/>
  <c r="CI632" i="1"/>
  <c r="CL632" i="1"/>
  <c r="CO632" i="1"/>
  <c r="CR632" i="1"/>
  <c r="CU632" i="1"/>
  <c r="CX632" i="1"/>
  <c r="DA632" i="1"/>
  <c r="DD632" i="1"/>
  <c r="DG632" i="1"/>
  <c r="DJ632" i="1"/>
  <c r="DM632" i="1"/>
  <c r="DP632" i="1"/>
  <c r="DS632" i="1"/>
  <c r="DV632" i="1"/>
  <c r="DY632" i="1"/>
  <c r="EB632" i="1"/>
  <c r="EH632" i="1"/>
  <c r="EK632" i="1"/>
  <c r="I506" i="1"/>
  <c r="L506" i="1"/>
  <c r="O506" i="1"/>
  <c r="R506" i="1"/>
  <c r="U506" i="1"/>
  <c r="X506" i="1"/>
  <c r="AA506" i="1"/>
  <c r="AD506" i="1"/>
  <c r="AG506" i="1"/>
  <c r="AJ506" i="1"/>
  <c r="AM506" i="1"/>
  <c r="AP506" i="1"/>
  <c r="AS506" i="1"/>
  <c r="AV506" i="1"/>
  <c r="AY506" i="1"/>
  <c r="BB506" i="1"/>
  <c r="BE506" i="1"/>
  <c r="BH506" i="1"/>
  <c r="BK506" i="1"/>
  <c r="BN506" i="1"/>
  <c r="BQ506" i="1"/>
  <c r="BT506" i="1"/>
  <c r="BW506" i="1"/>
  <c r="BZ506" i="1"/>
  <c r="CC506" i="1"/>
  <c r="CF506" i="1"/>
  <c r="CI506" i="1"/>
  <c r="CL506" i="1"/>
  <c r="CO506" i="1"/>
  <c r="CR506" i="1"/>
  <c r="CU506" i="1"/>
  <c r="CX506" i="1"/>
  <c r="DA506" i="1"/>
  <c r="DD506" i="1"/>
  <c r="DG506" i="1"/>
  <c r="DJ506" i="1"/>
  <c r="DM506" i="1"/>
  <c r="DP506" i="1"/>
  <c r="DS506" i="1"/>
  <c r="DV506" i="1"/>
  <c r="DY506" i="1"/>
  <c r="EB506" i="1"/>
  <c r="EH506" i="1"/>
  <c r="EK506" i="1"/>
  <c r="I507" i="1"/>
  <c r="L507" i="1"/>
  <c r="O507" i="1"/>
  <c r="R507" i="1"/>
  <c r="U507" i="1"/>
  <c r="X507" i="1"/>
  <c r="AA507" i="1"/>
  <c r="AD507" i="1"/>
  <c r="AG507" i="1"/>
  <c r="AJ507" i="1"/>
  <c r="AM507" i="1"/>
  <c r="AP507" i="1"/>
  <c r="AS507" i="1"/>
  <c r="AV507" i="1"/>
  <c r="AY507" i="1"/>
  <c r="BB507" i="1"/>
  <c r="BE507" i="1"/>
  <c r="BH507" i="1"/>
  <c r="BK507" i="1"/>
  <c r="BN507" i="1"/>
  <c r="BQ507" i="1"/>
  <c r="BT507" i="1"/>
  <c r="BW507" i="1"/>
  <c r="BZ507" i="1"/>
  <c r="CC507" i="1"/>
  <c r="CF507" i="1"/>
  <c r="CI507" i="1"/>
  <c r="CL507" i="1"/>
  <c r="CO507" i="1"/>
  <c r="CR507" i="1"/>
  <c r="CU507" i="1"/>
  <c r="CX507" i="1"/>
  <c r="DA507" i="1"/>
  <c r="DD507" i="1"/>
  <c r="DG507" i="1"/>
  <c r="DJ507" i="1"/>
  <c r="DM507" i="1"/>
  <c r="DP507" i="1"/>
  <c r="DS507" i="1"/>
  <c r="DV507" i="1"/>
  <c r="DY507" i="1"/>
  <c r="EB507" i="1"/>
  <c r="EH507" i="1"/>
  <c r="EK507" i="1"/>
  <c r="I508" i="1"/>
  <c r="L508" i="1"/>
  <c r="O508" i="1"/>
  <c r="R508" i="1"/>
  <c r="U508" i="1"/>
  <c r="X508" i="1"/>
  <c r="AA508" i="1"/>
  <c r="AD508" i="1"/>
  <c r="AG508" i="1"/>
  <c r="AJ508" i="1"/>
  <c r="AM508" i="1"/>
  <c r="AP508" i="1"/>
  <c r="AS508" i="1"/>
  <c r="AV508" i="1"/>
  <c r="AY508" i="1"/>
  <c r="BB508" i="1"/>
  <c r="BE508" i="1"/>
  <c r="BH508" i="1"/>
  <c r="BK508" i="1"/>
  <c r="BN508" i="1"/>
  <c r="BQ508" i="1"/>
  <c r="BT508" i="1"/>
  <c r="BW508" i="1"/>
  <c r="BZ508" i="1"/>
  <c r="CC508" i="1"/>
  <c r="CF508" i="1"/>
  <c r="CI508" i="1"/>
  <c r="CL508" i="1"/>
  <c r="CO508" i="1"/>
  <c r="CR508" i="1"/>
  <c r="CU508" i="1"/>
  <c r="CX508" i="1"/>
  <c r="DA508" i="1"/>
  <c r="DD508" i="1"/>
  <c r="DG508" i="1"/>
  <c r="DJ508" i="1"/>
  <c r="DM508" i="1"/>
  <c r="DP508" i="1"/>
  <c r="DS508" i="1"/>
  <c r="DV508" i="1"/>
  <c r="DY508" i="1"/>
  <c r="EB508" i="1"/>
  <c r="EH508" i="1"/>
  <c r="EK508" i="1"/>
  <c r="I509" i="1"/>
  <c r="L509" i="1"/>
  <c r="O509" i="1"/>
  <c r="R509" i="1"/>
  <c r="U509" i="1"/>
  <c r="X509" i="1"/>
  <c r="AA509" i="1"/>
  <c r="AD509" i="1"/>
  <c r="AG509" i="1"/>
  <c r="AJ509" i="1"/>
  <c r="AM509" i="1"/>
  <c r="AP509" i="1"/>
  <c r="AS509" i="1"/>
  <c r="AV509" i="1"/>
  <c r="AY509" i="1"/>
  <c r="BB509" i="1"/>
  <c r="BE509" i="1"/>
  <c r="BH509" i="1"/>
  <c r="BK509" i="1"/>
  <c r="BN509" i="1"/>
  <c r="BQ509" i="1"/>
  <c r="BT509" i="1"/>
  <c r="BW509" i="1"/>
  <c r="BZ509" i="1"/>
  <c r="CC509" i="1"/>
  <c r="CF509" i="1"/>
  <c r="CI509" i="1"/>
  <c r="CL509" i="1"/>
  <c r="CO509" i="1"/>
  <c r="CR509" i="1"/>
  <c r="CU509" i="1"/>
  <c r="CX509" i="1"/>
  <c r="DA509" i="1"/>
  <c r="DD509" i="1"/>
  <c r="DG509" i="1"/>
  <c r="DJ509" i="1"/>
  <c r="DM509" i="1"/>
  <c r="DP509" i="1"/>
  <c r="DS509" i="1"/>
  <c r="DV509" i="1"/>
  <c r="DY509" i="1"/>
  <c r="EB509" i="1"/>
  <c r="EH509" i="1"/>
  <c r="EK509" i="1"/>
  <c r="I510" i="1"/>
  <c r="L510" i="1"/>
  <c r="O510" i="1"/>
  <c r="R510" i="1"/>
  <c r="U510" i="1"/>
  <c r="X510" i="1"/>
  <c r="AA510" i="1"/>
  <c r="AD510" i="1"/>
  <c r="AG510" i="1"/>
  <c r="AJ510" i="1"/>
  <c r="AM510" i="1"/>
  <c r="AP510" i="1"/>
  <c r="AS510" i="1"/>
  <c r="AV510" i="1"/>
  <c r="AY510" i="1"/>
  <c r="BB510" i="1"/>
  <c r="BE510" i="1"/>
  <c r="BH510" i="1"/>
  <c r="BK510" i="1"/>
  <c r="BN510" i="1"/>
  <c r="BQ510" i="1"/>
  <c r="BT510" i="1"/>
  <c r="BW510" i="1"/>
  <c r="BZ510" i="1"/>
  <c r="CC510" i="1"/>
  <c r="CF510" i="1"/>
  <c r="CI510" i="1"/>
  <c r="CL510" i="1"/>
  <c r="CO510" i="1"/>
  <c r="CR510" i="1"/>
  <c r="CU510" i="1"/>
  <c r="CX510" i="1"/>
  <c r="DA510" i="1"/>
  <c r="DD510" i="1"/>
  <c r="DG510" i="1"/>
  <c r="DJ510" i="1"/>
  <c r="DM510" i="1"/>
  <c r="DP510" i="1"/>
  <c r="DS510" i="1"/>
  <c r="DV510" i="1"/>
  <c r="DY510" i="1"/>
  <c r="EB510" i="1"/>
  <c r="EH510" i="1"/>
  <c r="EK510" i="1"/>
  <c r="I682" i="1"/>
  <c r="L682" i="1"/>
  <c r="O682" i="1"/>
  <c r="R682" i="1"/>
  <c r="U682" i="1"/>
  <c r="X682" i="1"/>
  <c r="AA682" i="1"/>
  <c r="AD682" i="1"/>
  <c r="AG682" i="1"/>
  <c r="AJ682" i="1"/>
  <c r="AM682" i="1"/>
  <c r="AP682" i="1"/>
  <c r="AS682" i="1"/>
  <c r="AV682" i="1"/>
  <c r="AY682" i="1"/>
  <c r="BB682" i="1"/>
  <c r="BE682" i="1"/>
  <c r="BH682" i="1"/>
  <c r="BK682" i="1"/>
  <c r="BN682" i="1"/>
  <c r="BQ682" i="1"/>
  <c r="BT682" i="1"/>
  <c r="BW682" i="1"/>
  <c r="BZ682" i="1"/>
  <c r="CC682" i="1"/>
  <c r="CF682" i="1"/>
  <c r="CI682" i="1"/>
  <c r="CL682" i="1"/>
  <c r="CO682" i="1"/>
  <c r="CR682" i="1"/>
  <c r="CU682" i="1"/>
  <c r="CX682" i="1"/>
  <c r="DA682" i="1"/>
  <c r="DD682" i="1"/>
  <c r="DG682" i="1"/>
  <c r="DJ682" i="1"/>
  <c r="DM682" i="1"/>
  <c r="DP682" i="1"/>
  <c r="DS682" i="1"/>
  <c r="DV682" i="1"/>
  <c r="DY682" i="1"/>
  <c r="EB682" i="1"/>
  <c r="EH682" i="1"/>
  <c r="EK682" i="1"/>
  <c r="I683" i="1"/>
  <c r="L683" i="1"/>
  <c r="O683" i="1"/>
  <c r="R683" i="1"/>
  <c r="U683" i="1"/>
  <c r="X683" i="1"/>
  <c r="AA683" i="1"/>
  <c r="AD683" i="1"/>
  <c r="AG683" i="1"/>
  <c r="AJ683" i="1"/>
  <c r="AM683" i="1"/>
  <c r="AP683" i="1"/>
  <c r="AS683" i="1"/>
  <c r="AV683" i="1"/>
  <c r="AY683" i="1"/>
  <c r="BB683" i="1"/>
  <c r="BE683" i="1"/>
  <c r="BH683" i="1"/>
  <c r="BK683" i="1"/>
  <c r="BN683" i="1"/>
  <c r="BQ683" i="1"/>
  <c r="BT683" i="1"/>
  <c r="BW683" i="1"/>
  <c r="BZ683" i="1"/>
  <c r="CC683" i="1"/>
  <c r="CF683" i="1"/>
  <c r="CI683" i="1"/>
  <c r="CL683" i="1"/>
  <c r="CO683" i="1"/>
  <c r="CR683" i="1"/>
  <c r="CU683" i="1"/>
  <c r="CX683" i="1"/>
  <c r="DA683" i="1"/>
  <c r="DD683" i="1"/>
  <c r="DG683" i="1"/>
  <c r="DJ683" i="1"/>
  <c r="DM683" i="1"/>
  <c r="DP683" i="1"/>
  <c r="DS683" i="1"/>
  <c r="DV683" i="1"/>
  <c r="DY683" i="1"/>
  <c r="EB683" i="1"/>
  <c r="EH683" i="1"/>
  <c r="EK683" i="1"/>
  <c r="I770" i="1"/>
  <c r="L770" i="1"/>
  <c r="O770" i="1"/>
  <c r="R770" i="1"/>
  <c r="U770" i="1"/>
  <c r="X770" i="1"/>
  <c r="AA770" i="1"/>
  <c r="AD770" i="1"/>
  <c r="AG770" i="1"/>
  <c r="AJ770" i="1"/>
  <c r="AM770" i="1"/>
  <c r="AP770" i="1"/>
  <c r="AS770" i="1"/>
  <c r="AV770" i="1"/>
  <c r="AY770" i="1"/>
  <c r="BB770" i="1"/>
  <c r="BE770" i="1"/>
  <c r="BH770" i="1"/>
  <c r="BK770" i="1"/>
  <c r="BN770" i="1"/>
  <c r="BQ770" i="1"/>
  <c r="BT770" i="1"/>
  <c r="BW770" i="1"/>
  <c r="BZ770" i="1"/>
  <c r="CC770" i="1"/>
  <c r="CF770" i="1"/>
  <c r="CI770" i="1"/>
  <c r="CL770" i="1"/>
  <c r="CO770" i="1"/>
  <c r="CR770" i="1"/>
  <c r="CU770" i="1"/>
  <c r="CX770" i="1"/>
  <c r="DA770" i="1"/>
  <c r="DD770" i="1"/>
  <c r="DJ770" i="1"/>
  <c r="DM770" i="1"/>
  <c r="DP770" i="1"/>
  <c r="DS770" i="1"/>
  <c r="DV770" i="1"/>
  <c r="DY770" i="1"/>
  <c r="EB770" i="1"/>
  <c r="EH770" i="1"/>
  <c r="EK770" i="1"/>
  <c r="I771" i="1"/>
  <c r="L771" i="1"/>
  <c r="O771" i="1"/>
  <c r="R771" i="1"/>
  <c r="U771" i="1"/>
  <c r="X771" i="1"/>
  <c r="AA771" i="1"/>
  <c r="AD771" i="1"/>
  <c r="AG771" i="1"/>
  <c r="AJ771" i="1"/>
  <c r="AM771" i="1"/>
  <c r="AP771" i="1"/>
  <c r="AS771" i="1"/>
  <c r="AV771" i="1"/>
  <c r="AY771" i="1"/>
  <c r="BB771" i="1"/>
  <c r="BE771" i="1"/>
  <c r="BH771" i="1"/>
  <c r="BK771" i="1"/>
  <c r="BN771" i="1"/>
  <c r="BQ771" i="1"/>
  <c r="BT771" i="1"/>
  <c r="BW771" i="1"/>
  <c r="BZ771" i="1"/>
  <c r="CC771" i="1"/>
  <c r="CF771" i="1"/>
  <c r="CI771" i="1"/>
  <c r="CL771" i="1"/>
  <c r="CO771" i="1"/>
  <c r="CR771" i="1"/>
  <c r="CU771" i="1"/>
  <c r="CX771" i="1"/>
  <c r="DA771" i="1"/>
  <c r="DD771" i="1"/>
  <c r="DJ771" i="1"/>
  <c r="DM771" i="1"/>
  <c r="DP771" i="1"/>
  <c r="DS771" i="1"/>
  <c r="DV771" i="1"/>
  <c r="DY771" i="1"/>
  <c r="EB771" i="1"/>
  <c r="EH771" i="1"/>
  <c r="EK771" i="1"/>
  <c r="I772" i="1"/>
  <c r="L772" i="1"/>
  <c r="O772" i="1"/>
  <c r="R772" i="1"/>
  <c r="U772" i="1"/>
  <c r="X772" i="1"/>
  <c r="AA772" i="1"/>
  <c r="AD772" i="1"/>
  <c r="AG772" i="1"/>
  <c r="AJ772" i="1"/>
  <c r="AM772" i="1"/>
  <c r="AP772" i="1"/>
  <c r="AS772" i="1"/>
  <c r="AV772" i="1"/>
  <c r="AY772" i="1"/>
  <c r="BB772" i="1"/>
  <c r="BE772" i="1"/>
  <c r="BH772" i="1"/>
  <c r="BK772" i="1"/>
  <c r="BN772" i="1"/>
  <c r="BQ772" i="1"/>
  <c r="BT772" i="1"/>
  <c r="BW772" i="1"/>
  <c r="BZ772" i="1"/>
  <c r="CC772" i="1"/>
  <c r="CF772" i="1"/>
  <c r="CI772" i="1"/>
  <c r="CL772" i="1"/>
  <c r="CO772" i="1"/>
  <c r="CR772" i="1"/>
  <c r="CU772" i="1"/>
  <c r="CX772" i="1"/>
  <c r="DA772" i="1"/>
  <c r="DD772" i="1"/>
  <c r="DJ772" i="1"/>
  <c r="DM772" i="1"/>
  <c r="DP772" i="1"/>
  <c r="DS772" i="1"/>
  <c r="DV772" i="1"/>
  <c r="DY772" i="1"/>
  <c r="EB772" i="1"/>
  <c r="EH772" i="1"/>
  <c r="EK772" i="1"/>
  <c r="I773" i="1"/>
  <c r="L773" i="1"/>
  <c r="O773" i="1"/>
  <c r="R773" i="1"/>
  <c r="U773" i="1"/>
  <c r="X773" i="1"/>
  <c r="AA773" i="1"/>
  <c r="AD773" i="1"/>
  <c r="AG773" i="1"/>
  <c r="AJ773" i="1"/>
  <c r="AM773" i="1"/>
  <c r="AP773" i="1"/>
  <c r="AS773" i="1"/>
  <c r="AV773" i="1"/>
  <c r="AY773" i="1"/>
  <c r="BB773" i="1"/>
  <c r="BE773" i="1"/>
  <c r="BH773" i="1"/>
  <c r="BK773" i="1"/>
  <c r="BN773" i="1"/>
  <c r="BQ773" i="1"/>
  <c r="BT773" i="1"/>
  <c r="BW773" i="1"/>
  <c r="BZ773" i="1"/>
  <c r="CC773" i="1"/>
  <c r="CF773" i="1"/>
  <c r="CI773" i="1"/>
  <c r="CL773" i="1"/>
  <c r="CO773" i="1"/>
  <c r="CR773" i="1"/>
  <c r="CU773" i="1"/>
  <c r="CX773" i="1"/>
  <c r="DA773" i="1"/>
  <c r="DD773" i="1"/>
  <c r="DJ773" i="1"/>
  <c r="DM773" i="1"/>
  <c r="DP773" i="1"/>
  <c r="DS773" i="1"/>
  <c r="DV773" i="1"/>
  <c r="DY773" i="1"/>
  <c r="EB773" i="1"/>
  <c r="EH773" i="1"/>
  <c r="EK773" i="1"/>
  <c r="I774" i="1"/>
  <c r="L774" i="1"/>
  <c r="O774" i="1"/>
  <c r="R774" i="1"/>
  <c r="U774" i="1"/>
  <c r="X774" i="1"/>
  <c r="AA774" i="1"/>
  <c r="AD774" i="1"/>
  <c r="AG774" i="1"/>
  <c r="AJ774" i="1"/>
  <c r="AM774" i="1"/>
  <c r="AP774" i="1"/>
  <c r="AS774" i="1"/>
  <c r="AV774" i="1"/>
  <c r="AY774" i="1"/>
  <c r="BB774" i="1"/>
  <c r="BE774" i="1"/>
  <c r="BH774" i="1"/>
  <c r="BK774" i="1"/>
  <c r="BN774" i="1"/>
  <c r="BQ774" i="1"/>
  <c r="BT774" i="1"/>
  <c r="BW774" i="1"/>
  <c r="BZ774" i="1"/>
  <c r="CC774" i="1"/>
  <c r="CF774" i="1"/>
  <c r="CI774" i="1"/>
  <c r="CL774" i="1"/>
  <c r="CO774" i="1"/>
  <c r="CR774" i="1"/>
  <c r="CU774" i="1"/>
  <c r="CX774" i="1"/>
  <c r="DA774" i="1"/>
  <c r="DD774" i="1"/>
  <c r="DJ774" i="1"/>
  <c r="DM774" i="1"/>
  <c r="DP774" i="1"/>
  <c r="DS774" i="1"/>
  <c r="DV774" i="1"/>
  <c r="DY774" i="1"/>
  <c r="EB774" i="1"/>
  <c r="EH774" i="1"/>
  <c r="EK774" i="1"/>
  <c r="I775" i="1"/>
  <c r="L775" i="1"/>
  <c r="O775" i="1"/>
  <c r="R775" i="1"/>
  <c r="U775" i="1"/>
  <c r="X775" i="1"/>
  <c r="AA775" i="1"/>
  <c r="AD775" i="1"/>
  <c r="AG775" i="1"/>
  <c r="AJ775" i="1"/>
  <c r="AM775" i="1"/>
  <c r="AP775" i="1"/>
  <c r="AS775" i="1"/>
  <c r="AV775" i="1"/>
  <c r="AY775" i="1"/>
  <c r="BB775" i="1"/>
  <c r="BE775" i="1"/>
  <c r="BH775" i="1"/>
  <c r="BK775" i="1"/>
  <c r="BN775" i="1"/>
  <c r="BQ775" i="1"/>
  <c r="BT775" i="1"/>
  <c r="BW775" i="1"/>
  <c r="BZ775" i="1"/>
  <c r="CC775" i="1"/>
  <c r="CF775" i="1"/>
  <c r="CI775" i="1"/>
  <c r="CL775" i="1"/>
  <c r="CO775" i="1"/>
  <c r="CR775" i="1"/>
  <c r="CU775" i="1"/>
  <c r="CX775" i="1"/>
  <c r="DA775" i="1"/>
  <c r="DD775" i="1"/>
  <c r="DJ775" i="1"/>
  <c r="DM775" i="1"/>
  <c r="DP775" i="1"/>
  <c r="DS775" i="1"/>
  <c r="DV775" i="1"/>
  <c r="DY775" i="1"/>
  <c r="EB775" i="1"/>
  <c r="EH775" i="1"/>
  <c r="EK775" i="1"/>
  <c r="I776" i="1"/>
  <c r="L776" i="1"/>
  <c r="O776" i="1"/>
  <c r="R776" i="1"/>
  <c r="U776" i="1"/>
  <c r="X776" i="1"/>
  <c r="AA776" i="1"/>
  <c r="AD776" i="1"/>
  <c r="AG776" i="1"/>
  <c r="AJ776" i="1"/>
  <c r="AM776" i="1"/>
  <c r="AP776" i="1"/>
  <c r="AS776" i="1"/>
  <c r="AV776" i="1"/>
  <c r="AY776" i="1"/>
  <c r="BB776" i="1"/>
  <c r="BE776" i="1"/>
  <c r="BH776" i="1"/>
  <c r="BK776" i="1"/>
  <c r="BN776" i="1"/>
  <c r="BQ776" i="1"/>
  <c r="BT776" i="1"/>
  <c r="BW776" i="1"/>
  <c r="BZ776" i="1"/>
  <c r="CC776" i="1"/>
  <c r="CF776" i="1"/>
  <c r="CI776" i="1"/>
  <c r="CL776" i="1"/>
  <c r="CO776" i="1"/>
  <c r="CR776" i="1"/>
  <c r="CU776" i="1"/>
  <c r="CX776" i="1"/>
  <c r="DA776" i="1"/>
  <c r="DD776" i="1"/>
  <c r="DJ776" i="1"/>
  <c r="DM776" i="1"/>
  <c r="DP776" i="1"/>
  <c r="DS776" i="1"/>
  <c r="DV776" i="1"/>
  <c r="DY776" i="1"/>
  <c r="EB776" i="1"/>
  <c r="EH776" i="1"/>
  <c r="EK776" i="1"/>
  <c r="I639" i="1"/>
  <c r="L639" i="1"/>
  <c r="O639" i="1"/>
  <c r="R639" i="1"/>
  <c r="U639" i="1"/>
  <c r="X639" i="1"/>
  <c r="AA639" i="1"/>
  <c r="AD639" i="1"/>
  <c r="AG639" i="1"/>
  <c r="AJ639" i="1"/>
  <c r="AM639" i="1"/>
  <c r="AP639" i="1"/>
  <c r="AS639" i="1"/>
  <c r="AV639" i="1"/>
  <c r="AY639" i="1"/>
  <c r="BB639" i="1"/>
  <c r="BE639" i="1"/>
  <c r="BH639" i="1"/>
  <c r="BK639" i="1"/>
  <c r="BN639" i="1"/>
  <c r="BQ639" i="1"/>
  <c r="BT639" i="1"/>
  <c r="BW639" i="1"/>
  <c r="BZ639" i="1"/>
  <c r="CC639" i="1"/>
  <c r="CF639" i="1"/>
  <c r="CI639" i="1"/>
  <c r="CL639" i="1"/>
  <c r="CO639" i="1"/>
  <c r="CR639" i="1"/>
  <c r="CU639" i="1"/>
  <c r="CX639" i="1"/>
  <c r="DA639" i="1"/>
  <c r="DD639" i="1"/>
  <c r="DG639" i="1"/>
  <c r="DJ639" i="1"/>
  <c r="DM639" i="1"/>
  <c r="DP639" i="1"/>
  <c r="DS639" i="1"/>
  <c r="DV639" i="1"/>
  <c r="DY639" i="1"/>
  <c r="EB639" i="1"/>
  <c r="EH639" i="1"/>
  <c r="EK639" i="1"/>
  <c r="I777" i="1"/>
  <c r="L777" i="1"/>
  <c r="O777" i="1"/>
  <c r="R777" i="1"/>
  <c r="U777" i="1"/>
  <c r="X777" i="1"/>
  <c r="AA777" i="1"/>
  <c r="AD777" i="1"/>
  <c r="AG777" i="1"/>
  <c r="AJ777" i="1"/>
  <c r="AM777" i="1"/>
  <c r="AP777" i="1"/>
  <c r="AS777" i="1"/>
  <c r="AV777" i="1"/>
  <c r="AY777" i="1"/>
  <c r="BB777" i="1"/>
  <c r="BE777" i="1"/>
  <c r="BH777" i="1"/>
  <c r="BK777" i="1"/>
  <c r="BN777" i="1"/>
  <c r="BQ777" i="1"/>
  <c r="BT777" i="1"/>
  <c r="BW777" i="1"/>
  <c r="BZ777" i="1"/>
  <c r="CC777" i="1"/>
  <c r="CF777" i="1"/>
  <c r="CI777" i="1"/>
  <c r="CL777" i="1"/>
  <c r="CO777" i="1"/>
  <c r="CR777" i="1"/>
  <c r="CU777" i="1"/>
  <c r="CX777" i="1"/>
  <c r="DA777" i="1"/>
  <c r="DD777" i="1"/>
  <c r="DJ777" i="1"/>
  <c r="DM777" i="1"/>
  <c r="DP777" i="1"/>
  <c r="DS777" i="1"/>
  <c r="DV777" i="1"/>
  <c r="DY777" i="1"/>
  <c r="EB777" i="1"/>
  <c r="EH777" i="1"/>
  <c r="EK777" i="1"/>
  <c r="I778" i="1"/>
  <c r="L778" i="1"/>
  <c r="O778" i="1"/>
  <c r="R778" i="1"/>
  <c r="U778" i="1"/>
  <c r="X778" i="1"/>
  <c r="AA778" i="1"/>
  <c r="AD778" i="1"/>
  <c r="AG778" i="1"/>
  <c r="AJ778" i="1"/>
  <c r="AM778" i="1"/>
  <c r="AP778" i="1"/>
  <c r="AS778" i="1"/>
  <c r="AV778" i="1"/>
  <c r="AY778" i="1"/>
  <c r="BB778" i="1"/>
  <c r="BE778" i="1"/>
  <c r="BH778" i="1"/>
  <c r="BK778" i="1"/>
  <c r="BN778" i="1"/>
  <c r="BQ778" i="1"/>
  <c r="BT778" i="1"/>
  <c r="BW778" i="1"/>
  <c r="BZ778" i="1"/>
  <c r="CC778" i="1"/>
  <c r="CF778" i="1"/>
  <c r="CI778" i="1"/>
  <c r="CL778" i="1"/>
  <c r="CO778" i="1"/>
  <c r="CR778" i="1"/>
  <c r="CU778" i="1"/>
  <c r="CX778" i="1"/>
  <c r="DA778" i="1"/>
  <c r="DD778" i="1"/>
  <c r="DJ778" i="1"/>
  <c r="DM778" i="1"/>
  <c r="DP778" i="1"/>
  <c r="DS778" i="1"/>
  <c r="DV778" i="1"/>
  <c r="DY778" i="1"/>
  <c r="EB778" i="1"/>
  <c r="EH778" i="1"/>
  <c r="EK778" i="1"/>
  <c r="I779" i="1"/>
  <c r="L779" i="1"/>
  <c r="O779" i="1"/>
  <c r="R779" i="1"/>
  <c r="U779" i="1"/>
  <c r="X779" i="1"/>
  <c r="AA779" i="1"/>
  <c r="AD779" i="1"/>
  <c r="AG779" i="1"/>
  <c r="AJ779" i="1"/>
  <c r="AM779" i="1"/>
  <c r="AP779" i="1"/>
  <c r="AS779" i="1"/>
  <c r="AV779" i="1"/>
  <c r="AY779" i="1"/>
  <c r="BB779" i="1"/>
  <c r="BE779" i="1"/>
  <c r="BH779" i="1"/>
  <c r="BK779" i="1"/>
  <c r="BN779" i="1"/>
  <c r="BQ779" i="1"/>
  <c r="BT779" i="1"/>
  <c r="BW779" i="1"/>
  <c r="BZ779" i="1"/>
  <c r="CC779" i="1"/>
  <c r="CF779" i="1"/>
  <c r="CI779" i="1"/>
  <c r="CL779" i="1"/>
  <c r="CO779" i="1"/>
  <c r="CR779" i="1"/>
  <c r="CU779" i="1"/>
  <c r="CX779" i="1"/>
  <c r="DA779" i="1"/>
  <c r="DD779" i="1"/>
  <c r="DJ779" i="1"/>
  <c r="DM779" i="1"/>
  <c r="DP779" i="1"/>
  <c r="DS779" i="1"/>
  <c r="DV779" i="1"/>
  <c r="DY779" i="1"/>
  <c r="EB779" i="1"/>
  <c r="EH779" i="1"/>
  <c r="EK779" i="1"/>
  <c r="I780" i="1"/>
  <c r="L780" i="1"/>
  <c r="O780" i="1"/>
  <c r="R780" i="1"/>
  <c r="U780" i="1"/>
  <c r="X780" i="1"/>
  <c r="AA780" i="1"/>
  <c r="AD780" i="1"/>
  <c r="AG780" i="1"/>
  <c r="AJ780" i="1"/>
  <c r="AM780" i="1"/>
  <c r="AP780" i="1"/>
  <c r="AS780" i="1"/>
  <c r="AV780" i="1"/>
  <c r="AY780" i="1"/>
  <c r="BB780" i="1"/>
  <c r="BE780" i="1"/>
  <c r="BH780" i="1"/>
  <c r="BK780" i="1"/>
  <c r="BN780" i="1"/>
  <c r="BQ780" i="1"/>
  <c r="BT780" i="1"/>
  <c r="BW780" i="1"/>
  <c r="BZ780" i="1"/>
  <c r="CC780" i="1"/>
  <c r="CF780" i="1"/>
  <c r="CI780" i="1"/>
  <c r="CL780" i="1"/>
  <c r="CO780" i="1"/>
  <c r="CR780" i="1"/>
  <c r="CU780" i="1"/>
  <c r="CX780" i="1"/>
  <c r="DA780" i="1"/>
  <c r="DD780" i="1"/>
  <c r="DJ780" i="1"/>
  <c r="DM780" i="1"/>
  <c r="DP780" i="1"/>
  <c r="DS780" i="1"/>
  <c r="DV780" i="1"/>
  <c r="DY780" i="1"/>
  <c r="EB780" i="1"/>
  <c r="EH780" i="1"/>
  <c r="EK780" i="1"/>
  <c r="I511" i="1"/>
  <c r="L511" i="1"/>
  <c r="O511" i="1"/>
  <c r="R511" i="1"/>
  <c r="U511" i="1"/>
  <c r="X511" i="1"/>
  <c r="AA511" i="1"/>
  <c r="AD511" i="1"/>
  <c r="AG511" i="1"/>
  <c r="AJ511" i="1"/>
  <c r="AM511" i="1"/>
  <c r="AP511" i="1"/>
  <c r="AS511" i="1"/>
  <c r="AV511" i="1"/>
  <c r="AY511" i="1"/>
  <c r="BB511" i="1"/>
  <c r="BE511" i="1"/>
  <c r="BH511" i="1"/>
  <c r="BK511" i="1"/>
  <c r="BN511" i="1"/>
  <c r="BQ511" i="1"/>
  <c r="BT511" i="1"/>
  <c r="BW511" i="1"/>
  <c r="BZ511" i="1"/>
  <c r="CC511" i="1"/>
  <c r="CF511" i="1"/>
  <c r="CI511" i="1"/>
  <c r="CL511" i="1"/>
  <c r="CO511" i="1"/>
  <c r="CR511" i="1"/>
  <c r="CU511" i="1"/>
  <c r="CX511" i="1"/>
  <c r="DA511" i="1"/>
  <c r="DD511" i="1"/>
  <c r="DG511" i="1"/>
  <c r="DJ511" i="1"/>
  <c r="DM511" i="1"/>
  <c r="DP511" i="1"/>
  <c r="DS511" i="1"/>
  <c r="DV511" i="1"/>
  <c r="DY511" i="1"/>
  <c r="EB511" i="1"/>
  <c r="EH511" i="1"/>
  <c r="EK511" i="1"/>
  <c r="I512" i="1"/>
  <c r="L512" i="1"/>
  <c r="O512" i="1"/>
  <c r="R512" i="1"/>
  <c r="U512" i="1"/>
  <c r="X512" i="1"/>
  <c r="AA512" i="1"/>
  <c r="AD512" i="1"/>
  <c r="AG512" i="1"/>
  <c r="AJ512" i="1"/>
  <c r="AM512" i="1"/>
  <c r="AP512" i="1"/>
  <c r="AS512" i="1"/>
  <c r="AV512" i="1"/>
  <c r="AY512" i="1"/>
  <c r="BB512" i="1"/>
  <c r="BE512" i="1"/>
  <c r="BH512" i="1"/>
  <c r="BK512" i="1"/>
  <c r="BN512" i="1"/>
  <c r="BQ512" i="1"/>
  <c r="BT512" i="1"/>
  <c r="BW512" i="1"/>
  <c r="BZ512" i="1"/>
  <c r="CC512" i="1"/>
  <c r="CF512" i="1"/>
  <c r="CI512" i="1"/>
  <c r="CL512" i="1"/>
  <c r="CO512" i="1"/>
  <c r="CR512" i="1"/>
  <c r="CU512" i="1"/>
  <c r="CX512" i="1"/>
  <c r="DA512" i="1"/>
  <c r="DD512" i="1"/>
  <c r="DG512" i="1"/>
  <c r="DJ512" i="1"/>
  <c r="DM512" i="1"/>
  <c r="DP512" i="1"/>
  <c r="DS512" i="1"/>
  <c r="DV512" i="1"/>
  <c r="DY512" i="1"/>
  <c r="EB512" i="1"/>
  <c r="EH512" i="1"/>
  <c r="EK512" i="1"/>
  <c r="I513" i="1"/>
  <c r="L513" i="1"/>
  <c r="O513" i="1"/>
  <c r="R513" i="1"/>
  <c r="U513" i="1"/>
  <c r="X513" i="1"/>
  <c r="AA513" i="1"/>
  <c r="AD513" i="1"/>
  <c r="AG513" i="1"/>
  <c r="AJ513" i="1"/>
  <c r="AM513" i="1"/>
  <c r="AP513" i="1"/>
  <c r="AS513" i="1"/>
  <c r="AV513" i="1"/>
  <c r="AY513" i="1"/>
  <c r="BB513" i="1"/>
  <c r="BE513" i="1"/>
  <c r="BH513" i="1"/>
  <c r="BK513" i="1"/>
  <c r="BN513" i="1"/>
  <c r="BQ513" i="1"/>
  <c r="BT513" i="1"/>
  <c r="BW513" i="1"/>
  <c r="BZ513" i="1"/>
  <c r="CC513" i="1"/>
  <c r="CF513" i="1"/>
  <c r="CI513" i="1"/>
  <c r="CL513" i="1"/>
  <c r="CO513" i="1"/>
  <c r="CR513" i="1"/>
  <c r="CU513" i="1"/>
  <c r="CX513" i="1"/>
  <c r="DA513" i="1"/>
  <c r="DD513" i="1"/>
  <c r="DG513" i="1"/>
  <c r="DJ513" i="1"/>
  <c r="DM513" i="1"/>
  <c r="DP513" i="1"/>
  <c r="DS513" i="1"/>
  <c r="DV513" i="1"/>
  <c r="DY513" i="1"/>
  <c r="EB513" i="1"/>
  <c r="EH513" i="1"/>
  <c r="EK513" i="1"/>
  <c r="I514" i="1"/>
  <c r="L514" i="1"/>
  <c r="O514" i="1"/>
  <c r="R514" i="1"/>
  <c r="U514" i="1"/>
  <c r="X514" i="1"/>
  <c r="AA514" i="1"/>
  <c r="AD514" i="1"/>
  <c r="AG514" i="1"/>
  <c r="AJ514" i="1"/>
  <c r="AM514" i="1"/>
  <c r="AP514" i="1"/>
  <c r="AS514" i="1"/>
  <c r="AV514" i="1"/>
  <c r="AY514" i="1"/>
  <c r="BB514" i="1"/>
  <c r="BE514" i="1"/>
  <c r="BH514" i="1"/>
  <c r="BK514" i="1"/>
  <c r="BN514" i="1"/>
  <c r="BQ514" i="1"/>
  <c r="BT514" i="1"/>
  <c r="BW514" i="1"/>
  <c r="BZ514" i="1"/>
  <c r="CC514" i="1"/>
  <c r="CF514" i="1"/>
  <c r="CI514" i="1"/>
  <c r="CL514" i="1"/>
  <c r="CO514" i="1"/>
  <c r="CR514" i="1"/>
  <c r="CU514" i="1"/>
  <c r="CX514" i="1"/>
  <c r="DA514" i="1"/>
  <c r="DD514" i="1"/>
  <c r="DG514" i="1"/>
  <c r="DJ514" i="1"/>
  <c r="DM514" i="1"/>
  <c r="DP514" i="1"/>
  <c r="DS514" i="1"/>
  <c r="DV514" i="1"/>
  <c r="DY514" i="1"/>
  <c r="EB514" i="1"/>
  <c r="EH514" i="1"/>
  <c r="EK514" i="1"/>
  <c r="I515" i="1"/>
  <c r="L515" i="1"/>
  <c r="O515" i="1"/>
  <c r="R515" i="1"/>
  <c r="U515" i="1"/>
  <c r="X515" i="1"/>
  <c r="AA515" i="1"/>
  <c r="AD515" i="1"/>
  <c r="AG515" i="1"/>
  <c r="AJ515" i="1"/>
  <c r="AM515" i="1"/>
  <c r="AP515" i="1"/>
  <c r="AS515" i="1"/>
  <c r="AV515" i="1"/>
  <c r="AY515" i="1"/>
  <c r="BB515" i="1"/>
  <c r="BE515" i="1"/>
  <c r="BH515" i="1"/>
  <c r="BK515" i="1"/>
  <c r="BN515" i="1"/>
  <c r="BQ515" i="1"/>
  <c r="BT515" i="1"/>
  <c r="BW515" i="1"/>
  <c r="BZ515" i="1"/>
  <c r="CC515" i="1"/>
  <c r="CF515" i="1"/>
  <c r="CI515" i="1"/>
  <c r="CL515" i="1"/>
  <c r="CO515" i="1"/>
  <c r="CR515" i="1"/>
  <c r="CU515" i="1"/>
  <c r="CX515" i="1"/>
  <c r="DA515" i="1"/>
  <c r="DD515" i="1"/>
  <c r="DG515" i="1"/>
  <c r="DJ515" i="1"/>
  <c r="DM515" i="1"/>
  <c r="DP515" i="1"/>
  <c r="DS515" i="1"/>
  <c r="DV515" i="1"/>
  <c r="DY515" i="1"/>
  <c r="EB515" i="1"/>
  <c r="EH515" i="1"/>
  <c r="EK515" i="1"/>
  <c r="I567" i="1"/>
  <c r="L567" i="1"/>
  <c r="O567" i="1"/>
  <c r="R567" i="1"/>
  <c r="U567" i="1"/>
  <c r="X567" i="1"/>
  <c r="AA567" i="1"/>
  <c r="AD567" i="1"/>
  <c r="AG567" i="1"/>
  <c r="AJ567" i="1"/>
  <c r="AM567" i="1"/>
  <c r="AP567" i="1"/>
  <c r="AS567" i="1"/>
  <c r="AV567" i="1"/>
  <c r="AY567" i="1"/>
  <c r="BB567" i="1"/>
  <c r="BE567" i="1"/>
  <c r="BH567" i="1"/>
  <c r="BK567" i="1"/>
  <c r="BN567" i="1"/>
  <c r="BQ567" i="1"/>
  <c r="BT567" i="1"/>
  <c r="BW567" i="1"/>
  <c r="BZ567" i="1"/>
  <c r="CC567" i="1"/>
  <c r="CF567" i="1"/>
  <c r="CI567" i="1"/>
  <c r="CL567" i="1"/>
  <c r="CO567" i="1"/>
  <c r="CR567" i="1"/>
  <c r="CU567" i="1"/>
  <c r="CX567" i="1"/>
  <c r="DA567" i="1"/>
  <c r="DD567" i="1"/>
  <c r="DG567" i="1"/>
  <c r="DJ567" i="1"/>
  <c r="DM567" i="1"/>
  <c r="DP567" i="1"/>
  <c r="DS567" i="1"/>
  <c r="DV567" i="1"/>
  <c r="DY567" i="1"/>
  <c r="EB567" i="1"/>
  <c r="EH567" i="1"/>
  <c r="EK567" i="1"/>
  <c r="I516" i="1"/>
  <c r="L516" i="1"/>
  <c r="O516" i="1"/>
  <c r="R516" i="1"/>
  <c r="U516" i="1"/>
  <c r="X516" i="1"/>
  <c r="AA516" i="1"/>
  <c r="AD516" i="1"/>
  <c r="AG516" i="1"/>
  <c r="AJ516" i="1"/>
  <c r="AM516" i="1"/>
  <c r="AP516" i="1"/>
  <c r="AS516" i="1"/>
  <c r="AV516" i="1"/>
  <c r="AY516" i="1"/>
  <c r="BB516" i="1"/>
  <c r="BE516" i="1"/>
  <c r="BH516" i="1"/>
  <c r="BK516" i="1"/>
  <c r="BN516" i="1"/>
  <c r="BQ516" i="1"/>
  <c r="BT516" i="1"/>
  <c r="BW516" i="1"/>
  <c r="BZ516" i="1"/>
  <c r="CC516" i="1"/>
  <c r="CF516" i="1"/>
  <c r="CI516" i="1"/>
  <c r="CL516" i="1"/>
  <c r="CO516" i="1"/>
  <c r="CR516" i="1"/>
  <c r="CU516" i="1"/>
  <c r="CX516" i="1"/>
  <c r="DA516" i="1"/>
  <c r="DD516" i="1"/>
  <c r="DG516" i="1"/>
  <c r="DJ516" i="1"/>
  <c r="DM516" i="1"/>
  <c r="DP516" i="1"/>
  <c r="DS516" i="1"/>
  <c r="DV516" i="1"/>
  <c r="DY516" i="1"/>
  <c r="EB516" i="1"/>
  <c r="EH516" i="1"/>
  <c r="EK516" i="1"/>
  <c r="I684" i="1"/>
  <c r="L684" i="1"/>
  <c r="O684" i="1"/>
  <c r="R684" i="1"/>
  <c r="U684" i="1"/>
  <c r="X684" i="1"/>
  <c r="AA684" i="1"/>
  <c r="AD684" i="1"/>
  <c r="AG684" i="1"/>
  <c r="AJ684" i="1"/>
  <c r="AM684" i="1"/>
  <c r="AP684" i="1"/>
  <c r="AS684" i="1"/>
  <c r="AV684" i="1"/>
  <c r="AY684" i="1"/>
  <c r="BB684" i="1"/>
  <c r="BE684" i="1"/>
  <c r="BH684" i="1"/>
  <c r="BK684" i="1"/>
  <c r="BN684" i="1"/>
  <c r="BQ684" i="1"/>
  <c r="BT684" i="1"/>
  <c r="BW684" i="1"/>
  <c r="BZ684" i="1"/>
  <c r="CC684" i="1"/>
  <c r="CF684" i="1"/>
  <c r="CI684" i="1"/>
  <c r="CL684" i="1"/>
  <c r="CO684" i="1"/>
  <c r="CR684" i="1"/>
  <c r="CU684" i="1"/>
  <c r="CX684" i="1"/>
  <c r="DA684" i="1"/>
  <c r="DD684" i="1"/>
  <c r="DG684" i="1"/>
  <c r="DJ684" i="1"/>
  <c r="DM684" i="1"/>
  <c r="DP684" i="1"/>
  <c r="DS684" i="1"/>
  <c r="DV684" i="1"/>
  <c r="DY684" i="1"/>
  <c r="EB684" i="1"/>
  <c r="EH684" i="1"/>
  <c r="EK684" i="1"/>
  <c r="I704" i="1"/>
  <c r="L704" i="1"/>
  <c r="O704" i="1"/>
  <c r="R704" i="1"/>
  <c r="U704" i="1"/>
  <c r="X704" i="1"/>
  <c r="AA704" i="1"/>
  <c r="AD704" i="1"/>
  <c r="AG704" i="1"/>
  <c r="AJ704" i="1"/>
  <c r="AM704" i="1"/>
  <c r="AP704" i="1"/>
  <c r="AS704" i="1"/>
  <c r="AV704" i="1"/>
  <c r="AY704" i="1"/>
  <c r="BB704" i="1"/>
  <c r="BE704" i="1"/>
  <c r="BH704" i="1"/>
  <c r="BK704" i="1"/>
  <c r="BN704" i="1"/>
  <c r="BQ704" i="1"/>
  <c r="BT704" i="1"/>
  <c r="BW704" i="1"/>
  <c r="BZ704" i="1"/>
  <c r="CC704" i="1"/>
  <c r="CF704" i="1"/>
  <c r="CI704" i="1"/>
  <c r="CL704" i="1"/>
  <c r="CO704" i="1"/>
  <c r="CR704" i="1"/>
  <c r="CU704" i="1"/>
  <c r="CX704" i="1"/>
  <c r="DA704" i="1"/>
  <c r="DD704" i="1"/>
  <c r="DG704" i="1"/>
  <c r="DJ704" i="1"/>
  <c r="DM704" i="1"/>
  <c r="DP704" i="1"/>
  <c r="DS704" i="1"/>
  <c r="DV704" i="1"/>
  <c r="DY704" i="1"/>
  <c r="EB704" i="1"/>
  <c r="EH704" i="1"/>
  <c r="EK704" i="1"/>
  <c r="I561" i="1"/>
  <c r="L561" i="1"/>
  <c r="O561" i="1"/>
  <c r="R561" i="1"/>
  <c r="U561" i="1"/>
  <c r="X561" i="1"/>
  <c r="AA561" i="1"/>
  <c r="AD561" i="1"/>
  <c r="AG561" i="1"/>
  <c r="AJ561" i="1"/>
  <c r="AM561" i="1"/>
  <c r="AP561" i="1"/>
  <c r="AS561" i="1"/>
  <c r="AV561" i="1"/>
  <c r="AY561" i="1"/>
  <c r="BB561" i="1"/>
  <c r="BE561" i="1"/>
  <c r="BH561" i="1"/>
  <c r="BK561" i="1"/>
  <c r="BN561" i="1"/>
  <c r="BQ561" i="1"/>
  <c r="BT561" i="1"/>
  <c r="BW561" i="1"/>
  <c r="BZ561" i="1"/>
  <c r="CC561" i="1"/>
  <c r="CF561" i="1"/>
  <c r="CI561" i="1"/>
  <c r="CL561" i="1"/>
  <c r="CO561" i="1"/>
  <c r="CR561" i="1"/>
  <c r="CU561" i="1"/>
  <c r="CX561" i="1"/>
  <c r="DA561" i="1"/>
  <c r="DD561" i="1"/>
  <c r="DG561" i="1"/>
  <c r="DJ561" i="1"/>
  <c r="DM561" i="1"/>
  <c r="DP561" i="1"/>
  <c r="DS561" i="1"/>
  <c r="DV561" i="1"/>
  <c r="DY561" i="1"/>
  <c r="EB561" i="1"/>
  <c r="EH561" i="1"/>
  <c r="EK561" i="1"/>
  <c r="I629" i="1"/>
  <c r="L629" i="1"/>
  <c r="O629" i="1"/>
  <c r="R629" i="1"/>
  <c r="U629" i="1"/>
  <c r="X629" i="1"/>
  <c r="AA629" i="1"/>
  <c r="AD629" i="1"/>
  <c r="AG629" i="1"/>
  <c r="AJ629" i="1"/>
  <c r="AM629" i="1"/>
  <c r="AP629" i="1"/>
  <c r="AS629" i="1"/>
  <c r="AV629" i="1"/>
  <c r="AY629" i="1"/>
  <c r="BB629" i="1"/>
  <c r="BE629" i="1"/>
  <c r="BH629" i="1"/>
  <c r="BK629" i="1"/>
  <c r="BN629" i="1"/>
  <c r="BQ629" i="1"/>
  <c r="BT629" i="1"/>
  <c r="BW629" i="1"/>
  <c r="BZ629" i="1"/>
  <c r="CC629" i="1"/>
  <c r="CF629" i="1"/>
  <c r="CI629" i="1"/>
  <c r="CL629" i="1"/>
  <c r="CO629" i="1"/>
  <c r="CR629" i="1"/>
  <c r="CU629" i="1"/>
  <c r="CX629" i="1"/>
  <c r="DA629" i="1"/>
  <c r="DD629" i="1"/>
  <c r="DG629" i="1"/>
  <c r="DJ629" i="1"/>
  <c r="DM629" i="1"/>
  <c r="DP629" i="1"/>
  <c r="DS629" i="1"/>
  <c r="DV629" i="1"/>
  <c r="DY629" i="1"/>
  <c r="EB629" i="1"/>
  <c r="EH629" i="1"/>
  <c r="EK629" i="1"/>
  <c r="I844" i="1"/>
  <c r="L844" i="1"/>
  <c r="O844" i="1"/>
  <c r="R844" i="1"/>
  <c r="U844" i="1"/>
  <c r="X844" i="1"/>
  <c r="AA844" i="1"/>
  <c r="AD844" i="1"/>
  <c r="AG844" i="1"/>
  <c r="AJ844" i="1"/>
  <c r="AM844" i="1"/>
  <c r="AP844" i="1"/>
  <c r="AS844" i="1"/>
  <c r="AV844" i="1"/>
  <c r="AY844" i="1"/>
  <c r="BB844" i="1"/>
  <c r="BE844" i="1"/>
  <c r="BH844" i="1"/>
  <c r="BK844" i="1"/>
  <c r="BN844" i="1"/>
  <c r="BQ844" i="1"/>
  <c r="BT844" i="1"/>
  <c r="BW844" i="1"/>
  <c r="BZ844" i="1"/>
  <c r="CC844" i="1"/>
  <c r="CF844" i="1"/>
  <c r="CI844" i="1"/>
  <c r="CL844" i="1"/>
  <c r="CO844" i="1"/>
  <c r="CR844" i="1"/>
  <c r="CU844" i="1"/>
  <c r="CX844" i="1"/>
  <c r="DA844" i="1"/>
  <c r="DD844" i="1"/>
  <c r="DJ844" i="1"/>
  <c r="DM844" i="1"/>
  <c r="DP844" i="1"/>
  <c r="DS844" i="1"/>
  <c r="DV844" i="1"/>
  <c r="DY844" i="1"/>
  <c r="EB844" i="1"/>
  <c r="EH844" i="1"/>
  <c r="EK844" i="1"/>
  <c r="I828" i="1"/>
  <c r="L828" i="1"/>
  <c r="O828" i="1"/>
  <c r="R828" i="1"/>
  <c r="U828" i="1"/>
  <c r="X828" i="1"/>
  <c r="AA828" i="1"/>
  <c r="AD828" i="1"/>
  <c r="AG828" i="1"/>
  <c r="AJ828" i="1"/>
  <c r="AM828" i="1"/>
  <c r="AP828" i="1"/>
  <c r="AS828" i="1"/>
  <c r="AV828" i="1"/>
  <c r="AY828" i="1"/>
  <c r="BB828" i="1"/>
  <c r="BE828" i="1"/>
  <c r="BH828" i="1"/>
  <c r="BK828" i="1"/>
  <c r="BN828" i="1"/>
  <c r="BQ828" i="1"/>
  <c r="BT828" i="1"/>
  <c r="BW828" i="1"/>
  <c r="BZ828" i="1"/>
  <c r="CC828" i="1"/>
  <c r="CF828" i="1"/>
  <c r="CI828" i="1"/>
  <c r="CL828" i="1"/>
  <c r="CO828" i="1"/>
  <c r="CR828" i="1"/>
  <c r="CU828" i="1"/>
  <c r="CX828" i="1"/>
  <c r="DA828" i="1"/>
  <c r="DD828" i="1"/>
  <c r="DJ828" i="1"/>
  <c r="DM828" i="1"/>
  <c r="DP828" i="1"/>
  <c r="DS828" i="1"/>
  <c r="DV828" i="1"/>
  <c r="DY828" i="1"/>
  <c r="EB828" i="1"/>
  <c r="EH828" i="1"/>
  <c r="EK828" i="1"/>
  <c r="L860" i="1"/>
  <c r="O860" i="1"/>
  <c r="R860" i="1"/>
  <c r="U860" i="1"/>
  <c r="X860" i="1"/>
  <c r="AA860" i="1"/>
  <c r="AD860" i="1"/>
  <c r="AG860" i="1"/>
  <c r="AJ860" i="1"/>
  <c r="AM860" i="1"/>
  <c r="AP860" i="1"/>
  <c r="AS860" i="1"/>
  <c r="AV860" i="1"/>
  <c r="AY860" i="1"/>
  <c r="BB860" i="1"/>
  <c r="BE860" i="1"/>
  <c r="BH860" i="1"/>
  <c r="BK860" i="1"/>
  <c r="BN860" i="1"/>
  <c r="BQ860" i="1"/>
  <c r="BT860" i="1"/>
  <c r="BW860" i="1"/>
  <c r="BZ860" i="1"/>
  <c r="CC860" i="1"/>
  <c r="CF860" i="1"/>
  <c r="CI860" i="1"/>
  <c r="CL860" i="1"/>
  <c r="CO860" i="1"/>
  <c r="CR860" i="1"/>
  <c r="CU860" i="1"/>
  <c r="CX860" i="1"/>
  <c r="DA860" i="1"/>
  <c r="DD860" i="1"/>
  <c r="DJ860" i="1"/>
  <c r="DM860" i="1"/>
  <c r="DP860" i="1"/>
  <c r="DS860" i="1"/>
  <c r="DV860" i="1"/>
  <c r="DY860" i="1"/>
  <c r="EB860" i="1"/>
  <c r="EH860" i="1"/>
  <c r="EK860" i="1"/>
  <c r="I832" i="1"/>
  <c r="L832" i="1"/>
  <c r="O832" i="1"/>
  <c r="R832" i="1"/>
  <c r="U832" i="1"/>
  <c r="X832" i="1"/>
  <c r="AA832" i="1"/>
  <c r="AD832" i="1"/>
  <c r="AG832" i="1"/>
  <c r="AJ832" i="1"/>
  <c r="AM832" i="1"/>
  <c r="AP832" i="1"/>
  <c r="AS832" i="1"/>
  <c r="AV832" i="1"/>
  <c r="AY832" i="1"/>
  <c r="BB832" i="1"/>
  <c r="BE832" i="1"/>
  <c r="BH832" i="1"/>
  <c r="BK832" i="1"/>
  <c r="BN832" i="1"/>
  <c r="BQ832" i="1"/>
  <c r="BT832" i="1"/>
  <c r="BW832" i="1"/>
  <c r="BZ832" i="1"/>
  <c r="CC832" i="1"/>
  <c r="CF832" i="1"/>
  <c r="CI832" i="1"/>
  <c r="CL832" i="1"/>
  <c r="CO832" i="1"/>
  <c r="CR832" i="1"/>
  <c r="CU832" i="1"/>
  <c r="CX832" i="1"/>
  <c r="DA832" i="1"/>
  <c r="DD832" i="1"/>
  <c r="DJ832" i="1"/>
  <c r="DM832" i="1"/>
  <c r="DP832" i="1"/>
  <c r="DS832" i="1"/>
  <c r="DV832" i="1"/>
  <c r="DY832" i="1"/>
  <c r="EB832" i="1"/>
  <c r="EH832" i="1"/>
  <c r="EK832" i="1"/>
  <c r="I1274" i="1"/>
  <c r="L1274" i="1"/>
  <c r="O1274" i="1"/>
  <c r="R1274" i="1"/>
  <c r="U1274" i="1"/>
  <c r="X1274" i="1"/>
  <c r="AA1274" i="1"/>
  <c r="AD1274" i="1"/>
  <c r="AG1274" i="1"/>
  <c r="AJ1274" i="1"/>
  <c r="AM1274" i="1"/>
  <c r="AP1274" i="1"/>
  <c r="AS1274" i="1"/>
  <c r="AV1274" i="1"/>
  <c r="AY1274" i="1"/>
  <c r="BB1274" i="1"/>
  <c r="BE1274" i="1"/>
  <c r="BH1274" i="1"/>
  <c r="BK1274" i="1"/>
  <c r="BN1274" i="1"/>
  <c r="BQ1274" i="1"/>
  <c r="BT1274" i="1"/>
  <c r="BW1274" i="1"/>
  <c r="BZ1274" i="1"/>
  <c r="CC1274" i="1"/>
  <c r="CF1274" i="1"/>
  <c r="CI1274" i="1"/>
  <c r="CL1274" i="1"/>
  <c r="CO1274" i="1"/>
  <c r="CR1274" i="1"/>
  <c r="CU1274" i="1"/>
  <c r="CX1274" i="1"/>
  <c r="DA1274" i="1"/>
  <c r="DD1274" i="1"/>
  <c r="DJ1274" i="1"/>
  <c r="DM1274" i="1"/>
  <c r="DP1274" i="1"/>
  <c r="DS1274" i="1"/>
  <c r="DV1274" i="1"/>
  <c r="DY1274" i="1"/>
  <c r="EB1274" i="1"/>
  <c r="EH1274" i="1"/>
  <c r="EK1274" i="1"/>
  <c r="I865" i="1"/>
  <c r="O865" i="1"/>
  <c r="R865" i="1"/>
  <c r="U865" i="1"/>
  <c r="X865" i="1"/>
  <c r="AA865" i="1"/>
  <c r="AD865" i="1"/>
  <c r="AG865" i="1"/>
  <c r="AJ865" i="1"/>
  <c r="AM865" i="1"/>
  <c r="AP865" i="1"/>
  <c r="AS865" i="1"/>
  <c r="AV865" i="1"/>
  <c r="AY865" i="1"/>
  <c r="BB865" i="1"/>
  <c r="BE865" i="1"/>
  <c r="BH865" i="1"/>
  <c r="BK865" i="1"/>
  <c r="BN865" i="1"/>
  <c r="BQ865" i="1"/>
  <c r="BT865" i="1"/>
  <c r="BW865" i="1"/>
  <c r="BZ865" i="1"/>
  <c r="CC865" i="1"/>
  <c r="CF865" i="1"/>
  <c r="CI865" i="1"/>
  <c r="CL865" i="1"/>
  <c r="CO865" i="1"/>
  <c r="CR865" i="1"/>
  <c r="CU865" i="1"/>
  <c r="CX865" i="1"/>
  <c r="DA865" i="1"/>
  <c r="DD865" i="1"/>
  <c r="DJ865" i="1"/>
  <c r="DM865" i="1"/>
  <c r="DP865" i="1"/>
  <c r="DS865" i="1"/>
  <c r="DV865" i="1"/>
  <c r="DY865" i="1"/>
  <c r="EB865" i="1"/>
  <c r="EH865" i="1"/>
  <c r="EK865" i="1"/>
  <c r="I434" i="1"/>
  <c r="L434" i="1"/>
  <c r="O434" i="1"/>
  <c r="R434" i="1"/>
  <c r="U434" i="1"/>
  <c r="X434" i="1"/>
  <c r="AA434" i="1"/>
  <c r="AD434" i="1"/>
  <c r="AG434" i="1"/>
  <c r="AJ434" i="1"/>
  <c r="AM434" i="1"/>
  <c r="AP434" i="1"/>
  <c r="AS434" i="1"/>
  <c r="AV434" i="1"/>
  <c r="AY434" i="1"/>
  <c r="BB434" i="1"/>
  <c r="BE434" i="1"/>
  <c r="BH434" i="1"/>
  <c r="BK434" i="1"/>
  <c r="BN434" i="1"/>
  <c r="BQ434" i="1"/>
  <c r="BT434" i="1"/>
  <c r="BW434" i="1"/>
  <c r="BZ434" i="1"/>
  <c r="CC434" i="1"/>
  <c r="CF434" i="1"/>
  <c r="CI434" i="1"/>
  <c r="CL434" i="1"/>
  <c r="CO434" i="1"/>
  <c r="CR434" i="1"/>
  <c r="CU434" i="1"/>
  <c r="CX434" i="1"/>
  <c r="DA434" i="1"/>
  <c r="DD434" i="1"/>
  <c r="DG434" i="1"/>
  <c r="DJ434" i="1"/>
  <c r="DM434" i="1"/>
  <c r="DP434" i="1"/>
  <c r="DS434" i="1"/>
  <c r="DV434" i="1"/>
  <c r="DY434" i="1"/>
  <c r="EB434" i="1"/>
  <c r="EH434" i="1"/>
  <c r="EK434" i="1"/>
  <c r="I831" i="1"/>
  <c r="L831" i="1"/>
  <c r="O831" i="1"/>
  <c r="R831" i="1"/>
  <c r="U831" i="1"/>
  <c r="X831" i="1"/>
  <c r="AA831" i="1"/>
  <c r="AD831" i="1"/>
  <c r="AG831" i="1"/>
  <c r="AJ831" i="1"/>
  <c r="AM831" i="1"/>
  <c r="AP831" i="1"/>
  <c r="AS831" i="1"/>
  <c r="AV831" i="1"/>
  <c r="AY831" i="1"/>
  <c r="BB831" i="1"/>
  <c r="BE831" i="1"/>
  <c r="BH831" i="1"/>
  <c r="BK831" i="1"/>
  <c r="BN831" i="1"/>
  <c r="BQ831" i="1"/>
  <c r="BT831" i="1"/>
  <c r="BW831" i="1"/>
  <c r="BZ831" i="1"/>
  <c r="CC831" i="1"/>
  <c r="CF831" i="1"/>
  <c r="CI831" i="1"/>
  <c r="CL831" i="1"/>
  <c r="CO831" i="1"/>
  <c r="CR831" i="1"/>
  <c r="CU831" i="1"/>
  <c r="CX831" i="1"/>
  <c r="DA831" i="1"/>
  <c r="DD831" i="1"/>
  <c r="DJ831" i="1"/>
  <c r="DM831" i="1"/>
  <c r="DP831" i="1"/>
  <c r="DS831" i="1"/>
  <c r="DV831" i="1"/>
  <c r="DY831" i="1"/>
  <c r="EB831" i="1"/>
  <c r="EH831" i="1"/>
  <c r="EK831" i="1"/>
  <c r="I845" i="1"/>
  <c r="L845" i="1"/>
  <c r="O845" i="1"/>
  <c r="R845" i="1"/>
  <c r="U845" i="1"/>
  <c r="X845" i="1"/>
  <c r="AA845" i="1"/>
  <c r="AD845" i="1"/>
  <c r="AG845" i="1"/>
  <c r="AJ845" i="1"/>
  <c r="AM845" i="1"/>
  <c r="AP845" i="1"/>
  <c r="AS845" i="1"/>
  <c r="AV845" i="1"/>
  <c r="AY845" i="1"/>
  <c r="BB845" i="1"/>
  <c r="BE845" i="1"/>
  <c r="BH845" i="1"/>
  <c r="BK845" i="1"/>
  <c r="BN845" i="1"/>
  <c r="BQ845" i="1"/>
  <c r="BT845" i="1"/>
  <c r="BW845" i="1"/>
  <c r="BZ845" i="1"/>
  <c r="CC845" i="1"/>
  <c r="CF845" i="1"/>
  <c r="CI845" i="1"/>
  <c r="CL845" i="1"/>
  <c r="CO845" i="1"/>
  <c r="CR845" i="1"/>
  <c r="CU845" i="1"/>
  <c r="CX845" i="1"/>
  <c r="DA845" i="1"/>
  <c r="DD845" i="1"/>
  <c r="DJ845" i="1"/>
  <c r="DM845" i="1"/>
  <c r="DP845" i="1"/>
  <c r="DS845" i="1"/>
  <c r="DV845" i="1"/>
  <c r="DY845" i="1"/>
  <c r="EB845" i="1"/>
  <c r="EH845" i="1"/>
  <c r="EK845" i="1"/>
  <c r="L888" i="1"/>
  <c r="O888" i="1"/>
  <c r="R888" i="1"/>
  <c r="U888" i="1"/>
  <c r="X888" i="1"/>
  <c r="AA888" i="1"/>
  <c r="AD888" i="1"/>
  <c r="AG888" i="1"/>
  <c r="AJ888" i="1"/>
  <c r="AM888" i="1"/>
  <c r="AP888" i="1"/>
  <c r="AS888" i="1"/>
  <c r="AV888" i="1"/>
  <c r="AY888" i="1"/>
  <c r="BB888" i="1"/>
  <c r="BE888" i="1"/>
  <c r="BH888" i="1"/>
  <c r="BK888" i="1"/>
  <c r="BN888" i="1"/>
  <c r="BQ888" i="1"/>
  <c r="BT888" i="1"/>
  <c r="BW888" i="1"/>
  <c r="BZ888" i="1"/>
  <c r="CC888" i="1"/>
  <c r="CF888" i="1"/>
  <c r="CI888" i="1"/>
  <c r="CL888" i="1"/>
  <c r="CO888" i="1"/>
  <c r="CR888" i="1"/>
  <c r="CU888" i="1"/>
  <c r="CX888" i="1"/>
  <c r="DA888" i="1"/>
  <c r="DD888" i="1"/>
  <c r="DJ888" i="1"/>
  <c r="DM888" i="1"/>
  <c r="DP888" i="1"/>
  <c r="DS888" i="1"/>
  <c r="DV888" i="1"/>
  <c r="DY888" i="1"/>
  <c r="EB888" i="1"/>
  <c r="EH888" i="1"/>
  <c r="EK888" i="1"/>
  <c r="I889" i="1"/>
  <c r="L889" i="1"/>
  <c r="O889" i="1"/>
  <c r="R889" i="1"/>
  <c r="U889" i="1"/>
  <c r="X889" i="1"/>
  <c r="AA889" i="1"/>
  <c r="AD889" i="1"/>
  <c r="AG889" i="1"/>
  <c r="AJ889" i="1"/>
  <c r="AM889" i="1"/>
  <c r="AP889" i="1"/>
  <c r="AS889" i="1"/>
  <c r="AV889" i="1"/>
  <c r="AY889" i="1"/>
  <c r="BB889" i="1"/>
  <c r="BE889" i="1"/>
  <c r="BH889" i="1"/>
  <c r="BK889" i="1"/>
  <c r="BN889" i="1"/>
  <c r="BQ889" i="1"/>
  <c r="BT889" i="1"/>
  <c r="BW889" i="1"/>
  <c r="BZ889" i="1"/>
  <c r="CC889" i="1"/>
  <c r="CF889" i="1"/>
  <c r="CI889" i="1"/>
  <c r="CL889" i="1"/>
  <c r="CO889" i="1"/>
  <c r="CR889" i="1"/>
  <c r="CU889" i="1"/>
  <c r="CX889" i="1"/>
  <c r="DA889" i="1"/>
  <c r="DD889" i="1"/>
  <c r="DJ889" i="1"/>
  <c r="DM889" i="1"/>
  <c r="DP889" i="1"/>
  <c r="DS889" i="1"/>
  <c r="DV889" i="1"/>
  <c r="DY889" i="1"/>
  <c r="EB889" i="1"/>
  <c r="EH889" i="1"/>
  <c r="EK889" i="1"/>
  <c r="I821" i="1"/>
  <c r="O821" i="1"/>
  <c r="R821" i="1"/>
  <c r="U821" i="1"/>
  <c r="X821" i="1"/>
  <c r="AA821" i="1"/>
  <c r="AD821" i="1"/>
  <c r="AG821" i="1"/>
  <c r="AJ821" i="1"/>
  <c r="AM821" i="1"/>
  <c r="AP821" i="1"/>
  <c r="AS821" i="1"/>
  <c r="AV821" i="1"/>
  <c r="AY821" i="1"/>
  <c r="BB821" i="1"/>
  <c r="BE821" i="1"/>
  <c r="BH821" i="1"/>
  <c r="BK821" i="1"/>
  <c r="BN821" i="1"/>
  <c r="BQ821" i="1"/>
  <c r="BT821" i="1"/>
  <c r="BW821" i="1"/>
  <c r="BZ821" i="1"/>
  <c r="CC821" i="1"/>
  <c r="CF821" i="1"/>
  <c r="CI821" i="1"/>
  <c r="CL821" i="1"/>
  <c r="CO821" i="1"/>
  <c r="CR821" i="1"/>
  <c r="CU821" i="1"/>
  <c r="CX821" i="1"/>
  <c r="DA821" i="1"/>
  <c r="DD821" i="1"/>
  <c r="DJ821" i="1"/>
  <c r="DM821" i="1"/>
  <c r="DP821" i="1"/>
  <c r="DS821" i="1"/>
  <c r="DV821" i="1"/>
  <c r="DY821" i="1"/>
  <c r="EB821" i="1"/>
  <c r="EH821" i="1"/>
  <c r="EK821" i="1"/>
  <c r="I806" i="1"/>
  <c r="O806" i="1"/>
  <c r="R806" i="1"/>
  <c r="U806" i="1"/>
  <c r="X806" i="1"/>
  <c r="AA806" i="1"/>
  <c r="AD806" i="1"/>
  <c r="AG806" i="1"/>
  <c r="AJ806" i="1"/>
  <c r="AM806" i="1"/>
  <c r="AP806" i="1"/>
  <c r="AS806" i="1"/>
  <c r="AV806" i="1"/>
  <c r="AY806" i="1"/>
  <c r="BB806" i="1"/>
  <c r="BE806" i="1"/>
  <c r="BH806" i="1"/>
  <c r="BK806" i="1"/>
  <c r="BN806" i="1"/>
  <c r="BQ806" i="1"/>
  <c r="BT806" i="1"/>
  <c r="BW806" i="1"/>
  <c r="BZ806" i="1"/>
  <c r="CC806" i="1"/>
  <c r="CF806" i="1"/>
  <c r="CI806" i="1"/>
  <c r="CL806" i="1"/>
  <c r="CO806" i="1"/>
  <c r="CR806" i="1"/>
  <c r="CU806" i="1"/>
  <c r="CX806" i="1"/>
  <c r="DA806" i="1"/>
  <c r="DD806" i="1"/>
  <c r="DJ806" i="1"/>
  <c r="DM806" i="1"/>
  <c r="DP806" i="1"/>
  <c r="DS806" i="1"/>
  <c r="DV806" i="1"/>
  <c r="DY806" i="1"/>
  <c r="EB806" i="1"/>
  <c r="EH806" i="1"/>
  <c r="EK806" i="1"/>
  <c r="I579" i="1"/>
  <c r="L579" i="1"/>
  <c r="O579" i="1"/>
  <c r="R579" i="1"/>
  <c r="U579" i="1"/>
  <c r="X579" i="1"/>
  <c r="AA579" i="1"/>
  <c r="AD579" i="1"/>
  <c r="AG579" i="1"/>
  <c r="AJ579" i="1"/>
  <c r="AM579" i="1"/>
  <c r="AP579" i="1"/>
  <c r="AS579" i="1"/>
  <c r="AV579" i="1"/>
  <c r="AY579" i="1"/>
  <c r="BB579" i="1"/>
  <c r="BE579" i="1"/>
  <c r="BH579" i="1"/>
  <c r="BK579" i="1"/>
  <c r="BN579" i="1"/>
  <c r="BQ579" i="1"/>
  <c r="BT579" i="1"/>
  <c r="BW579" i="1"/>
  <c r="BZ579" i="1"/>
  <c r="CC579" i="1"/>
  <c r="CF579" i="1"/>
  <c r="CI579" i="1"/>
  <c r="CL579" i="1"/>
  <c r="CO579" i="1"/>
  <c r="CR579" i="1"/>
  <c r="CU579" i="1"/>
  <c r="CX579" i="1"/>
  <c r="DA579" i="1"/>
  <c r="DD579" i="1"/>
  <c r="DG579" i="1"/>
  <c r="DJ579" i="1"/>
  <c r="DM579" i="1"/>
  <c r="DP579" i="1"/>
  <c r="DS579" i="1"/>
  <c r="DV579" i="1"/>
  <c r="DY579" i="1"/>
  <c r="EB579" i="1"/>
  <c r="EH579" i="1"/>
  <c r="EK579" i="1"/>
  <c r="I781" i="1"/>
  <c r="L781" i="1"/>
  <c r="O781" i="1"/>
  <c r="R781" i="1"/>
  <c r="U781" i="1"/>
  <c r="X781" i="1"/>
  <c r="AA781" i="1"/>
  <c r="AD781" i="1"/>
  <c r="AG781" i="1"/>
  <c r="AJ781" i="1"/>
  <c r="AM781" i="1"/>
  <c r="AP781" i="1"/>
  <c r="AS781" i="1"/>
  <c r="AV781" i="1"/>
  <c r="AY781" i="1"/>
  <c r="BB781" i="1"/>
  <c r="BE781" i="1"/>
  <c r="BH781" i="1"/>
  <c r="BK781" i="1"/>
  <c r="BN781" i="1"/>
  <c r="BQ781" i="1"/>
  <c r="BT781" i="1"/>
  <c r="BW781" i="1"/>
  <c r="BZ781" i="1"/>
  <c r="CC781" i="1"/>
  <c r="CF781" i="1"/>
  <c r="CI781" i="1"/>
  <c r="CL781" i="1"/>
  <c r="CO781" i="1"/>
  <c r="CR781" i="1"/>
  <c r="CU781" i="1"/>
  <c r="CX781" i="1"/>
  <c r="DA781" i="1"/>
  <c r="DD781" i="1"/>
  <c r="DJ781" i="1"/>
  <c r="DM781" i="1"/>
  <c r="DP781" i="1"/>
  <c r="DS781" i="1"/>
  <c r="DV781" i="1"/>
  <c r="DY781" i="1"/>
  <c r="EB781" i="1"/>
  <c r="EH781" i="1"/>
  <c r="EK781" i="1"/>
  <c r="I782" i="1"/>
  <c r="L782" i="1"/>
  <c r="O782" i="1"/>
  <c r="R782" i="1"/>
  <c r="U782" i="1"/>
  <c r="X782" i="1"/>
  <c r="AA782" i="1"/>
  <c r="AD782" i="1"/>
  <c r="AG782" i="1"/>
  <c r="AJ782" i="1"/>
  <c r="AM782" i="1"/>
  <c r="AP782" i="1"/>
  <c r="AS782" i="1"/>
  <c r="AV782" i="1"/>
  <c r="AY782" i="1"/>
  <c r="BB782" i="1"/>
  <c r="BE782" i="1"/>
  <c r="BH782" i="1"/>
  <c r="BK782" i="1"/>
  <c r="BN782" i="1"/>
  <c r="BQ782" i="1"/>
  <c r="BT782" i="1"/>
  <c r="BW782" i="1"/>
  <c r="BZ782" i="1"/>
  <c r="CC782" i="1"/>
  <c r="CF782" i="1"/>
  <c r="CI782" i="1"/>
  <c r="CL782" i="1"/>
  <c r="CO782" i="1"/>
  <c r="CR782" i="1"/>
  <c r="CU782" i="1"/>
  <c r="CX782" i="1"/>
  <c r="DA782" i="1"/>
  <c r="DD782" i="1"/>
  <c r="DJ782" i="1"/>
  <c r="DM782" i="1"/>
  <c r="DP782" i="1"/>
  <c r="DS782" i="1"/>
  <c r="DV782" i="1"/>
  <c r="DY782" i="1"/>
  <c r="EB782" i="1"/>
  <c r="EH782" i="1"/>
  <c r="EK782" i="1"/>
  <c r="I783" i="1"/>
  <c r="L783" i="1"/>
  <c r="O783" i="1"/>
  <c r="R783" i="1"/>
  <c r="U783" i="1"/>
  <c r="X783" i="1"/>
  <c r="AA783" i="1"/>
  <c r="AD783" i="1"/>
  <c r="AG783" i="1"/>
  <c r="AJ783" i="1"/>
  <c r="AM783" i="1"/>
  <c r="AP783" i="1"/>
  <c r="AS783" i="1"/>
  <c r="AV783" i="1"/>
  <c r="AY783" i="1"/>
  <c r="BB783" i="1"/>
  <c r="BE783" i="1"/>
  <c r="BH783" i="1"/>
  <c r="BK783" i="1"/>
  <c r="BN783" i="1"/>
  <c r="BQ783" i="1"/>
  <c r="BT783" i="1"/>
  <c r="BW783" i="1"/>
  <c r="BZ783" i="1"/>
  <c r="CC783" i="1"/>
  <c r="CF783" i="1"/>
  <c r="CI783" i="1"/>
  <c r="CL783" i="1"/>
  <c r="CO783" i="1"/>
  <c r="CR783" i="1"/>
  <c r="CU783" i="1"/>
  <c r="CX783" i="1"/>
  <c r="DA783" i="1"/>
  <c r="DD783" i="1"/>
  <c r="DJ783" i="1"/>
  <c r="DM783" i="1"/>
  <c r="DP783" i="1"/>
  <c r="DS783" i="1"/>
  <c r="DV783" i="1"/>
  <c r="DY783" i="1"/>
  <c r="EB783" i="1"/>
  <c r="EH783" i="1"/>
  <c r="EK783" i="1"/>
  <c r="I784" i="1"/>
  <c r="L784" i="1"/>
  <c r="O784" i="1"/>
  <c r="R784" i="1"/>
  <c r="U784" i="1"/>
  <c r="X784" i="1"/>
  <c r="AA784" i="1"/>
  <c r="AD784" i="1"/>
  <c r="AG784" i="1"/>
  <c r="AJ784" i="1"/>
  <c r="AM784" i="1"/>
  <c r="AP784" i="1"/>
  <c r="AS784" i="1"/>
  <c r="AV784" i="1"/>
  <c r="AY784" i="1"/>
  <c r="BB784" i="1"/>
  <c r="BE784" i="1"/>
  <c r="BH784" i="1"/>
  <c r="BK784" i="1"/>
  <c r="BN784" i="1"/>
  <c r="BQ784" i="1"/>
  <c r="BT784" i="1"/>
  <c r="BW784" i="1"/>
  <c r="BZ784" i="1"/>
  <c r="CC784" i="1"/>
  <c r="CF784" i="1"/>
  <c r="CI784" i="1"/>
  <c r="CL784" i="1"/>
  <c r="CO784" i="1"/>
  <c r="CR784" i="1"/>
  <c r="CU784" i="1"/>
  <c r="CX784" i="1"/>
  <c r="DA784" i="1"/>
  <c r="DD784" i="1"/>
  <c r="DJ784" i="1"/>
  <c r="DM784" i="1"/>
  <c r="DP784" i="1"/>
  <c r="DS784" i="1"/>
  <c r="DV784" i="1"/>
  <c r="DY784" i="1"/>
  <c r="EB784" i="1"/>
  <c r="EH784" i="1"/>
  <c r="EK784" i="1"/>
  <c r="I785" i="1"/>
  <c r="L785" i="1"/>
  <c r="O785" i="1"/>
  <c r="R785" i="1"/>
  <c r="U785" i="1"/>
  <c r="X785" i="1"/>
  <c r="AA785" i="1"/>
  <c r="AD785" i="1"/>
  <c r="AG785" i="1"/>
  <c r="AJ785" i="1"/>
  <c r="AM785" i="1"/>
  <c r="AP785" i="1"/>
  <c r="AS785" i="1"/>
  <c r="AV785" i="1"/>
  <c r="AY785" i="1"/>
  <c r="BB785" i="1"/>
  <c r="BE785" i="1"/>
  <c r="BH785" i="1"/>
  <c r="BK785" i="1"/>
  <c r="BN785" i="1"/>
  <c r="BQ785" i="1"/>
  <c r="BT785" i="1"/>
  <c r="BW785" i="1"/>
  <c r="BZ785" i="1"/>
  <c r="CC785" i="1"/>
  <c r="CF785" i="1"/>
  <c r="CI785" i="1"/>
  <c r="CL785" i="1"/>
  <c r="CO785" i="1"/>
  <c r="CR785" i="1"/>
  <c r="CU785" i="1"/>
  <c r="CX785" i="1"/>
  <c r="DA785" i="1"/>
  <c r="DD785" i="1"/>
  <c r="DJ785" i="1"/>
  <c r="DM785" i="1"/>
  <c r="DP785" i="1"/>
  <c r="DS785" i="1"/>
  <c r="DV785" i="1"/>
  <c r="DY785" i="1"/>
  <c r="EB785" i="1"/>
  <c r="EH785" i="1"/>
  <c r="EK785" i="1"/>
  <c r="I786" i="1"/>
  <c r="L786" i="1"/>
  <c r="O786" i="1"/>
  <c r="R786" i="1"/>
  <c r="U786" i="1"/>
  <c r="X786" i="1"/>
  <c r="AA786" i="1"/>
  <c r="AD786" i="1"/>
  <c r="AG786" i="1"/>
  <c r="AJ786" i="1"/>
  <c r="AM786" i="1"/>
  <c r="AP786" i="1"/>
  <c r="AS786" i="1"/>
  <c r="AV786" i="1"/>
  <c r="AY786" i="1"/>
  <c r="BB786" i="1"/>
  <c r="BE786" i="1"/>
  <c r="BH786" i="1"/>
  <c r="BK786" i="1"/>
  <c r="BN786" i="1"/>
  <c r="BQ786" i="1"/>
  <c r="BT786" i="1"/>
  <c r="BW786" i="1"/>
  <c r="BZ786" i="1"/>
  <c r="CC786" i="1"/>
  <c r="CF786" i="1"/>
  <c r="CI786" i="1"/>
  <c r="CL786" i="1"/>
  <c r="CO786" i="1"/>
  <c r="CR786" i="1"/>
  <c r="CU786" i="1"/>
  <c r="CX786" i="1"/>
  <c r="DA786" i="1"/>
  <c r="DD786" i="1"/>
  <c r="DJ786" i="1"/>
  <c r="DM786" i="1"/>
  <c r="DP786" i="1"/>
  <c r="DS786" i="1"/>
  <c r="DV786" i="1"/>
  <c r="DY786" i="1"/>
  <c r="EB786" i="1"/>
  <c r="EH786" i="1"/>
  <c r="EK786" i="1"/>
  <c r="I787" i="1"/>
  <c r="L787" i="1"/>
  <c r="O787" i="1"/>
  <c r="R787" i="1"/>
  <c r="U787" i="1"/>
  <c r="X787" i="1"/>
  <c r="AA787" i="1"/>
  <c r="AD787" i="1"/>
  <c r="AG787" i="1"/>
  <c r="AJ787" i="1"/>
  <c r="AM787" i="1"/>
  <c r="AP787" i="1"/>
  <c r="AS787" i="1"/>
  <c r="AV787" i="1"/>
  <c r="AY787" i="1"/>
  <c r="BB787" i="1"/>
  <c r="BE787" i="1"/>
  <c r="BH787" i="1"/>
  <c r="BK787" i="1"/>
  <c r="BN787" i="1"/>
  <c r="BQ787" i="1"/>
  <c r="BT787" i="1"/>
  <c r="BW787" i="1"/>
  <c r="BZ787" i="1"/>
  <c r="CC787" i="1"/>
  <c r="CF787" i="1"/>
  <c r="CI787" i="1"/>
  <c r="CL787" i="1"/>
  <c r="CO787" i="1"/>
  <c r="CR787" i="1"/>
  <c r="CU787" i="1"/>
  <c r="CX787" i="1"/>
  <c r="DA787" i="1"/>
  <c r="DD787" i="1"/>
  <c r="DJ787" i="1"/>
  <c r="DM787" i="1"/>
  <c r="DP787" i="1"/>
  <c r="DS787" i="1"/>
  <c r="DV787" i="1"/>
  <c r="DY787" i="1"/>
  <c r="EB787" i="1"/>
  <c r="EH787" i="1"/>
  <c r="EK787" i="1"/>
  <c r="I788" i="1"/>
  <c r="L788" i="1"/>
  <c r="O788" i="1"/>
  <c r="R788" i="1"/>
  <c r="U788" i="1"/>
  <c r="X788" i="1"/>
  <c r="AA788" i="1"/>
  <c r="AD788" i="1"/>
  <c r="AG788" i="1"/>
  <c r="AJ788" i="1"/>
  <c r="AM788" i="1"/>
  <c r="AP788" i="1"/>
  <c r="AS788" i="1"/>
  <c r="AV788" i="1"/>
  <c r="AY788" i="1"/>
  <c r="BB788" i="1"/>
  <c r="BE788" i="1"/>
  <c r="BH788" i="1"/>
  <c r="BK788" i="1"/>
  <c r="BN788" i="1"/>
  <c r="BQ788" i="1"/>
  <c r="BT788" i="1"/>
  <c r="BW788" i="1"/>
  <c r="BZ788" i="1"/>
  <c r="CC788" i="1"/>
  <c r="CF788" i="1"/>
  <c r="CI788" i="1"/>
  <c r="CL788" i="1"/>
  <c r="CO788" i="1"/>
  <c r="CR788" i="1"/>
  <c r="CU788" i="1"/>
  <c r="CX788" i="1"/>
  <c r="DA788" i="1"/>
  <c r="DD788" i="1"/>
  <c r="DJ788" i="1"/>
  <c r="DM788" i="1"/>
  <c r="DP788" i="1"/>
  <c r="DS788" i="1"/>
  <c r="DV788" i="1"/>
  <c r="DY788" i="1"/>
  <c r="EB788" i="1"/>
  <c r="EH788" i="1"/>
  <c r="EK788" i="1"/>
  <c r="I685" i="1"/>
  <c r="L685" i="1"/>
  <c r="O685" i="1"/>
  <c r="R685" i="1"/>
  <c r="U685" i="1"/>
  <c r="X685" i="1"/>
  <c r="AA685" i="1"/>
  <c r="AD685" i="1"/>
  <c r="AG685" i="1"/>
  <c r="AJ685" i="1"/>
  <c r="AM685" i="1"/>
  <c r="AP685" i="1"/>
  <c r="AS685" i="1"/>
  <c r="AV685" i="1"/>
  <c r="AY685" i="1"/>
  <c r="BB685" i="1"/>
  <c r="BE685" i="1"/>
  <c r="BH685" i="1"/>
  <c r="BK685" i="1"/>
  <c r="BN685" i="1"/>
  <c r="BQ685" i="1"/>
  <c r="BT685" i="1"/>
  <c r="BW685" i="1"/>
  <c r="BZ685" i="1"/>
  <c r="CC685" i="1"/>
  <c r="CF685" i="1"/>
  <c r="CI685" i="1"/>
  <c r="CL685" i="1"/>
  <c r="CO685" i="1"/>
  <c r="CR685" i="1"/>
  <c r="CU685" i="1"/>
  <c r="CX685" i="1"/>
  <c r="DA685" i="1"/>
  <c r="DD685" i="1"/>
  <c r="DG685" i="1"/>
  <c r="DJ685" i="1"/>
  <c r="DM685" i="1"/>
  <c r="DP685" i="1"/>
  <c r="DS685" i="1"/>
  <c r="DV685" i="1"/>
  <c r="DY685" i="1"/>
  <c r="EB685" i="1"/>
  <c r="EH685" i="1"/>
  <c r="EK685" i="1"/>
  <c r="I809" i="1"/>
  <c r="L809" i="1"/>
  <c r="O809" i="1"/>
  <c r="R809" i="1"/>
  <c r="U809" i="1"/>
  <c r="X809" i="1"/>
  <c r="AA809" i="1"/>
  <c r="AD809" i="1"/>
  <c r="AG809" i="1"/>
  <c r="AJ809" i="1"/>
  <c r="AM809" i="1"/>
  <c r="AP809" i="1"/>
  <c r="AS809" i="1"/>
  <c r="AV809" i="1"/>
  <c r="AY809" i="1"/>
  <c r="BB809" i="1"/>
  <c r="BE809" i="1"/>
  <c r="BH809" i="1"/>
  <c r="BK809" i="1"/>
  <c r="BN809" i="1"/>
  <c r="BQ809" i="1"/>
  <c r="BT809" i="1"/>
  <c r="BW809" i="1"/>
  <c r="BZ809" i="1"/>
  <c r="CC809" i="1"/>
  <c r="CF809" i="1"/>
  <c r="CI809" i="1"/>
  <c r="CL809" i="1"/>
  <c r="CO809" i="1"/>
  <c r="CR809" i="1"/>
  <c r="CU809" i="1"/>
  <c r="CX809" i="1"/>
  <c r="DA809" i="1"/>
  <c r="DD809" i="1"/>
  <c r="DJ809" i="1"/>
  <c r="DM809" i="1"/>
  <c r="DP809" i="1"/>
  <c r="DS809" i="1"/>
  <c r="DV809" i="1"/>
  <c r="DY809" i="1"/>
  <c r="EB809" i="1"/>
  <c r="EH809" i="1"/>
  <c r="EK809" i="1"/>
  <c r="I580" i="1"/>
  <c r="L580" i="1"/>
  <c r="O580" i="1"/>
  <c r="R580" i="1"/>
  <c r="U580" i="1"/>
  <c r="X580" i="1"/>
  <c r="AA580" i="1"/>
  <c r="AD580" i="1"/>
  <c r="AG580" i="1"/>
  <c r="AJ580" i="1"/>
  <c r="AM580" i="1"/>
  <c r="AP580" i="1"/>
  <c r="AS580" i="1"/>
  <c r="AV580" i="1"/>
  <c r="AY580" i="1"/>
  <c r="BB580" i="1"/>
  <c r="BE580" i="1"/>
  <c r="BH580" i="1"/>
  <c r="BK580" i="1"/>
  <c r="BN580" i="1"/>
  <c r="BQ580" i="1"/>
  <c r="BT580" i="1"/>
  <c r="BW580" i="1"/>
  <c r="BZ580" i="1"/>
  <c r="CC580" i="1"/>
  <c r="CF580" i="1"/>
  <c r="CI580" i="1"/>
  <c r="CL580" i="1"/>
  <c r="CO580" i="1"/>
  <c r="CR580" i="1"/>
  <c r="CU580" i="1"/>
  <c r="CX580" i="1"/>
  <c r="DA580" i="1"/>
  <c r="DD580" i="1"/>
  <c r="DG580" i="1"/>
  <c r="DJ580" i="1"/>
  <c r="DM580" i="1"/>
  <c r="DP580" i="1"/>
  <c r="DS580" i="1"/>
  <c r="DV580" i="1"/>
  <c r="DY580" i="1"/>
  <c r="EB580" i="1"/>
  <c r="EH580" i="1"/>
  <c r="EK580" i="1"/>
  <c r="I589" i="1"/>
  <c r="L589" i="1"/>
  <c r="O589" i="1"/>
  <c r="R589" i="1"/>
  <c r="U589" i="1"/>
  <c r="X589" i="1"/>
  <c r="AA589" i="1"/>
  <c r="AD589" i="1"/>
  <c r="AG589" i="1"/>
  <c r="AJ589" i="1"/>
  <c r="AM589" i="1"/>
  <c r="AP589" i="1"/>
  <c r="AS589" i="1"/>
  <c r="AV589" i="1"/>
  <c r="AY589" i="1"/>
  <c r="BB589" i="1"/>
  <c r="BE589" i="1"/>
  <c r="BH589" i="1"/>
  <c r="BK589" i="1"/>
  <c r="BN589" i="1"/>
  <c r="BQ589" i="1"/>
  <c r="BT589" i="1"/>
  <c r="BW589" i="1"/>
  <c r="BZ589" i="1"/>
  <c r="CC589" i="1"/>
  <c r="CF589" i="1"/>
  <c r="CI589" i="1"/>
  <c r="CL589" i="1"/>
  <c r="CO589" i="1"/>
  <c r="CR589" i="1"/>
  <c r="CU589" i="1"/>
  <c r="CX589" i="1"/>
  <c r="DA589" i="1"/>
  <c r="DD589" i="1"/>
  <c r="DG589" i="1"/>
  <c r="DJ589" i="1"/>
  <c r="DM589" i="1"/>
  <c r="DP589" i="1"/>
  <c r="DS589" i="1"/>
  <c r="DV589" i="1"/>
  <c r="DY589" i="1"/>
  <c r="EB589" i="1"/>
  <c r="EH589" i="1"/>
  <c r="EK589" i="1"/>
  <c r="I581" i="1"/>
  <c r="L581" i="1"/>
  <c r="O581" i="1"/>
  <c r="R581" i="1"/>
  <c r="U581" i="1"/>
  <c r="X581" i="1"/>
  <c r="AA581" i="1"/>
  <c r="AD581" i="1"/>
  <c r="AG581" i="1"/>
  <c r="AJ581" i="1"/>
  <c r="AM581" i="1"/>
  <c r="AP581" i="1"/>
  <c r="AS581" i="1"/>
  <c r="AV581" i="1"/>
  <c r="AY581" i="1"/>
  <c r="BB581" i="1"/>
  <c r="BE581" i="1"/>
  <c r="BH581" i="1"/>
  <c r="BK581" i="1"/>
  <c r="BN581" i="1"/>
  <c r="BQ581" i="1"/>
  <c r="BT581" i="1"/>
  <c r="BW581" i="1"/>
  <c r="BZ581" i="1"/>
  <c r="CC581" i="1"/>
  <c r="CF581" i="1"/>
  <c r="CI581" i="1"/>
  <c r="CL581" i="1"/>
  <c r="CO581" i="1"/>
  <c r="CR581" i="1"/>
  <c r="CU581" i="1"/>
  <c r="CX581" i="1"/>
  <c r="DA581" i="1"/>
  <c r="DD581" i="1"/>
  <c r="DG581" i="1"/>
  <c r="DJ581" i="1"/>
  <c r="DM581" i="1"/>
  <c r="DP581" i="1"/>
  <c r="DS581" i="1"/>
  <c r="DV581" i="1"/>
  <c r="DY581" i="1"/>
  <c r="EB581" i="1"/>
  <c r="EH581" i="1"/>
  <c r="EK581" i="1"/>
  <c r="BS293" i="1" l="1"/>
  <c r="I746" i="1"/>
  <c r="L746" i="1"/>
  <c r="O746" i="1"/>
  <c r="R746" i="1"/>
  <c r="U746" i="1"/>
  <c r="X746" i="1"/>
  <c r="AA746" i="1"/>
  <c r="AD746" i="1"/>
  <c r="AG746" i="1"/>
  <c r="AJ746" i="1"/>
  <c r="AM746" i="1"/>
  <c r="AP746" i="1"/>
  <c r="AS746" i="1"/>
  <c r="AV746" i="1"/>
  <c r="AY746" i="1"/>
  <c r="BB746" i="1"/>
  <c r="BE746" i="1"/>
  <c r="BH746" i="1"/>
  <c r="BK746" i="1"/>
  <c r="BN746" i="1"/>
  <c r="BQ746" i="1"/>
  <c r="BT746" i="1"/>
  <c r="BW746" i="1"/>
  <c r="BZ746" i="1"/>
  <c r="CC746" i="1"/>
  <c r="CF746" i="1"/>
  <c r="CI746" i="1"/>
  <c r="CL746" i="1"/>
  <c r="CO746" i="1"/>
  <c r="CR746" i="1"/>
  <c r="CU746" i="1"/>
  <c r="CX746" i="1"/>
  <c r="DA746" i="1"/>
  <c r="DD746" i="1"/>
  <c r="DJ746" i="1"/>
  <c r="DM746" i="1"/>
  <c r="DP746" i="1"/>
  <c r="DS746" i="1"/>
  <c r="DV746" i="1"/>
  <c r="DY746" i="1"/>
  <c r="EB746" i="1"/>
  <c r="EH746" i="1"/>
  <c r="EK746" i="1"/>
  <c r="I545" i="1"/>
  <c r="L545" i="1"/>
  <c r="O545" i="1"/>
  <c r="R545" i="1"/>
  <c r="U545" i="1"/>
  <c r="X545" i="1"/>
  <c r="AA545" i="1"/>
  <c r="AD545" i="1"/>
  <c r="AG545" i="1"/>
  <c r="AJ545" i="1"/>
  <c r="AM545" i="1"/>
  <c r="AP545" i="1"/>
  <c r="AS545" i="1"/>
  <c r="AV545" i="1"/>
  <c r="AY545" i="1"/>
  <c r="BB545" i="1"/>
  <c r="BE545" i="1"/>
  <c r="BH545" i="1"/>
  <c r="BK545" i="1"/>
  <c r="BN545" i="1"/>
  <c r="BQ545" i="1"/>
  <c r="BT545" i="1"/>
  <c r="BW545" i="1"/>
  <c r="BZ545" i="1"/>
  <c r="CC545" i="1"/>
  <c r="CF545" i="1"/>
  <c r="CI545" i="1"/>
  <c r="CL545" i="1"/>
  <c r="CO545" i="1"/>
  <c r="CR545" i="1"/>
  <c r="CU545" i="1"/>
  <c r="CX545" i="1"/>
  <c r="DA545" i="1"/>
  <c r="DD545" i="1"/>
  <c r="DG545" i="1"/>
  <c r="DJ545" i="1"/>
  <c r="DM545" i="1"/>
  <c r="DP545" i="1"/>
  <c r="DS545" i="1"/>
  <c r="DV545" i="1"/>
  <c r="DY545" i="1"/>
  <c r="EB545" i="1"/>
  <c r="EH545" i="1"/>
  <c r="EK545" i="1"/>
  <c r="I592" i="1"/>
  <c r="L592" i="1"/>
  <c r="O592" i="1"/>
  <c r="R592" i="1"/>
  <c r="U592" i="1"/>
  <c r="X592" i="1"/>
  <c r="AA592" i="1"/>
  <c r="AD592" i="1"/>
  <c r="AG592" i="1"/>
  <c r="AJ592" i="1"/>
  <c r="AM592" i="1"/>
  <c r="AP592" i="1"/>
  <c r="AS592" i="1"/>
  <c r="AV592" i="1"/>
  <c r="AY592" i="1"/>
  <c r="BB592" i="1"/>
  <c r="BE592" i="1"/>
  <c r="BH592" i="1"/>
  <c r="BK592" i="1"/>
  <c r="BN592" i="1"/>
  <c r="BQ592" i="1"/>
  <c r="BT592" i="1"/>
  <c r="BW592" i="1"/>
  <c r="BZ592" i="1"/>
  <c r="CC592" i="1"/>
  <c r="CF592" i="1"/>
  <c r="CI592" i="1"/>
  <c r="CL592" i="1"/>
  <c r="CO592" i="1"/>
  <c r="CR592" i="1"/>
  <c r="CU592" i="1"/>
  <c r="CX592" i="1"/>
  <c r="DA592" i="1"/>
  <c r="DD592" i="1"/>
  <c r="DG592" i="1"/>
  <c r="DJ592" i="1"/>
  <c r="DM592" i="1"/>
  <c r="DP592" i="1"/>
  <c r="DS592" i="1"/>
  <c r="DV592" i="1"/>
  <c r="DY592" i="1"/>
  <c r="EB592" i="1"/>
  <c r="EH592" i="1"/>
  <c r="EK592" i="1"/>
  <c r="I546" i="1"/>
  <c r="L546" i="1"/>
  <c r="O546" i="1"/>
  <c r="R546" i="1"/>
  <c r="U546" i="1"/>
  <c r="X546" i="1"/>
  <c r="AA546" i="1"/>
  <c r="AD546" i="1"/>
  <c r="AG546" i="1"/>
  <c r="AJ546" i="1"/>
  <c r="AM546" i="1"/>
  <c r="AP546" i="1"/>
  <c r="AS546" i="1"/>
  <c r="AV546" i="1"/>
  <c r="AY546" i="1"/>
  <c r="BB546" i="1"/>
  <c r="BE546" i="1"/>
  <c r="BH546" i="1"/>
  <c r="BK546" i="1"/>
  <c r="BN546" i="1"/>
  <c r="BQ546" i="1"/>
  <c r="BT546" i="1"/>
  <c r="BW546" i="1"/>
  <c r="BZ546" i="1"/>
  <c r="CC546" i="1"/>
  <c r="CF546" i="1"/>
  <c r="CI546" i="1"/>
  <c r="CL546" i="1"/>
  <c r="CO546" i="1"/>
  <c r="CR546" i="1"/>
  <c r="CU546" i="1"/>
  <c r="CX546" i="1"/>
  <c r="DA546" i="1"/>
  <c r="DD546" i="1"/>
  <c r="DG546" i="1"/>
  <c r="DJ546" i="1"/>
  <c r="DM546" i="1"/>
  <c r="DP546" i="1"/>
  <c r="DS546" i="1"/>
  <c r="DV546" i="1"/>
  <c r="DY546" i="1"/>
  <c r="EB546" i="1"/>
  <c r="EH546" i="1"/>
  <c r="EK546" i="1"/>
  <c r="I747" i="1"/>
  <c r="L747" i="1"/>
  <c r="O747" i="1"/>
  <c r="R747" i="1"/>
  <c r="U747" i="1"/>
  <c r="X747" i="1"/>
  <c r="AA747" i="1"/>
  <c r="AD747" i="1"/>
  <c r="AG747" i="1"/>
  <c r="AJ747" i="1"/>
  <c r="AM747" i="1"/>
  <c r="AP747" i="1"/>
  <c r="AS747" i="1"/>
  <c r="AV747" i="1"/>
  <c r="AY747" i="1"/>
  <c r="BB747" i="1"/>
  <c r="BE747" i="1"/>
  <c r="BH747" i="1"/>
  <c r="BK747" i="1"/>
  <c r="BN747" i="1"/>
  <c r="BQ747" i="1"/>
  <c r="BT747" i="1"/>
  <c r="BW747" i="1"/>
  <c r="BZ747" i="1"/>
  <c r="CC747" i="1"/>
  <c r="CF747" i="1"/>
  <c r="CI747" i="1"/>
  <c r="CL747" i="1"/>
  <c r="CO747" i="1"/>
  <c r="CR747" i="1"/>
  <c r="CU747" i="1"/>
  <c r="CX747" i="1"/>
  <c r="DA747" i="1"/>
  <c r="DD747" i="1"/>
  <c r="DJ747" i="1"/>
  <c r="DM747" i="1"/>
  <c r="DP747" i="1"/>
  <c r="DS747" i="1"/>
  <c r="DV747" i="1"/>
  <c r="DY747" i="1"/>
  <c r="EB747" i="1"/>
  <c r="EH747" i="1"/>
  <c r="EK747" i="1"/>
  <c r="I488" i="1"/>
  <c r="L488" i="1"/>
  <c r="O488" i="1"/>
  <c r="R488" i="1"/>
  <c r="U488" i="1"/>
  <c r="X488" i="1"/>
  <c r="AA488" i="1"/>
  <c r="AD488" i="1"/>
  <c r="AG488" i="1"/>
  <c r="AJ488" i="1"/>
  <c r="AM488" i="1"/>
  <c r="AP488" i="1"/>
  <c r="AS488" i="1"/>
  <c r="AV488" i="1"/>
  <c r="AY488" i="1"/>
  <c r="BB488" i="1"/>
  <c r="BE488" i="1"/>
  <c r="BH488" i="1"/>
  <c r="BK488" i="1"/>
  <c r="BN488" i="1"/>
  <c r="BQ488" i="1"/>
  <c r="BT488" i="1"/>
  <c r="BW488" i="1"/>
  <c r="BZ488" i="1"/>
  <c r="CC488" i="1"/>
  <c r="CF488" i="1"/>
  <c r="CI488" i="1"/>
  <c r="CL488" i="1"/>
  <c r="CO488" i="1"/>
  <c r="CR488" i="1"/>
  <c r="CU488" i="1"/>
  <c r="CX488" i="1"/>
  <c r="DA488" i="1"/>
  <c r="DD488" i="1"/>
  <c r="DG488" i="1"/>
  <c r="DJ488" i="1"/>
  <c r="DM488" i="1"/>
  <c r="DP488" i="1"/>
  <c r="DS488" i="1"/>
  <c r="DV488" i="1"/>
  <c r="DY488" i="1"/>
  <c r="EB488" i="1"/>
  <c r="EH488" i="1"/>
  <c r="EK488" i="1"/>
  <c r="I441" i="1"/>
  <c r="L441" i="1"/>
  <c r="O441" i="1"/>
  <c r="R441" i="1"/>
  <c r="U441" i="1"/>
  <c r="X441" i="1"/>
  <c r="AA441" i="1"/>
  <c r="AD441" i="1"/>
  <c r="AG441" i="1"/>
  <c r="AJ441" i="1"/>
  <c r="AM441" i="1"/>
  <c r="AP441" i="1"/>
  <c r="AS441" i="1"/>
  <c r="AV441" i="1"/>
  <c r="AY441" i="1"/>
  <c r="BB441" i="1"/>
  <c r="BE441" i="1"/>
  <c r="BH441" i="1"/>
  <c r="BK441" i="1"/>
  <c r="BN441" i="1"/>
  <c r="BQ441" i="1"/>
  <c r="BT441" i="1"/>
  <c r="BW441" i="1"/>
  <c r="BZ441" i="1"/>
  <c r="CC441" i="1"/>
  <c r="CF441" i="1"/>
  <c r="CI441" i="1"/>
  <c r="CL441" i="1"/>
  <c r="CO441" i="1"/>
  <c r="CR441" i="1"/>
  <c r="CU441" i="1"/>
  <c r="CX441" i="1"/>
  <c r="DA441" i="1"/>
  <c r="DD441" i="1"/>
  <c r="DG441" i="1"/>
  <c r="DJ441" i="1"/>
  <c r="DM441" i="1"/>
  <c r="DP441" i="1"/>
  <c r="DS441" i="1"/>
  <c r="DV441" i="1"/>
  <c r="DY441" i="1"/>
  <c r="EB441" i="1"/>
  <c r="EH441" i="1"/>
  <c r="EK441" i="1"/>
  <c r="I500" i="1"/>
  <c r="L500" i="1"/>
  <c r="O500" i="1"/>
  <c r="R500" i="1"/>
  <c r="U500" i="1"/>
  <c r="X500" i="1"/>
  <c r="AA500" i="1"/>
  <c r="AD500" i="1"/>
  <c r="AG500" i="1"/>
  <c r="AJ500" i="1"/>
  <c r="AM500" i="1"/>
  <c r="AP500" i="1"/>
  <c r="AS500" i="1"/>
  <c r="AV500" i="1"/>
  <c r="AY500" i="1"/>
  <c r="BB500" i="1"/>
  <c r="BE500" i="1"/>
  <c r="BH500" i="1"/>
  <c r="BK500" i="1"/>
  <c r="BN500" i="1"/>
  <c r="BQ500" i="1"/>
  <c r="BT500" i="1"/>
  <c r="BW500" i="1"/>
  <c r="BZ500" i="1"/>
  <c r="CC500" i="1"/>
  <c r="CF500" i="1"/>
  <c r="CI500" i="1"/>
  <c r="CL500" i="1"/>
  <c r="CO500" i="1"/>
  <c r="CR500" i="1"/>
  <c r="CU500" i="1"/>
  <c r="CX500" i="1"/>
  <c r="DA500" i="1"/>
  <c r="DD500" i="1"/>
  <c r="DG500" i="1"/>
  <c r="DJ500" i="1"/>
  <c r="DM500" i="1"/>
  <c r="DP500" i="1"/>
  <c r="DS500" i="1"/>
  <c r="DV500" i="1"/>
  <c r="DY500" i="1"/>
  <c r="EB500" i="1"/>
  <c r="EH500" i="1"/>
  <c r="EK500" i="1"/>
  <c r="I407" i="1"/>
  <c r="L407" i="1"/>
  <c r="O407" i="1"/>
  <c r="R407" i="1"/>
  <c r="U407" i="1"/>
  <c r="X407" i="1"/>
  <c r="AA407" i="1"/>
  <c r="AD407" i="1"/>
  <c r="AG407" i="1"/>
  <c r="AJ407" i="1"/>
  <c r="AM407" i="1"/>
  <c r="AP407" i="1"/>
  <c r="AS407" i="1"/>
  <c r="AV407" i="1"/>
  <c r="AY407" i="1"/>
  <c r="BB407" i="1"/>
  <c r="BE407" i="1"/>
  <c r="BH407" i="1"/>
  <c r="BK407" i="1"/>
  <c r="BN407" i="1"/>
  <c r="BQ407" i="1"/>
  <c r="BT407" i="1"/>
  <c r="BW407" i="1"/>
  <c r="BZ407" i="1"/>
  <c r="CC407" i="1"/>
  <c r="CF407" i="1"/>
  <c r="CI407" i="1"/>
  <c r="CL407" i="1"/>
  <c r="CO407" i="1"/>
  <c r="CR407" i="1"/>
  <c r="CU407" i="1"/>
  <c r="CX407" i="1"/>
  <c r="DA407" i="1"/>
  <c r="DD407" i="1"/>
  <c r="DG407" i="1"/>
  <c r="DJ407" i="1"/>
  <c r="DM407" i="1"/>
  <c r="DP407" i="1"/>
  <c r="DS407" i="1"/>
  <c r="DV407" i="1"/>
  <c r="DY407" i="1"/>
  <c r="EB407" i="1"/>
  <c r="EH407" i="1"/>
  <c r="EK407" i="1"/>
  <c r="I489" i="1"/>
  <c r="L489" i="1"/>
  <c r="O489" i="1"/>
  <c r="R489" i="1"/>
  <c r="U489" i="1"/>
  <c r="X489" i="1"/>
  <c r="AA489" i="1"/>
  <c r="AD489" i="1"/>
  <c r="AG489" i="1"/>
  <c r="AJ489" i="1"/>
  <c r="AM489" i="1"/>
  <c r="AP489" i="1"/>
  <c r="AS489" i="1"/>
  <c r="AV489" i="1"/>
  <c r="AY489" i="1"/>
  <c r="BB489" i="1"/>
  <c r="BE489" i="1"/>
  <c r="BH489" i="1"/>
  <c r="BK489" i="1"/>
  <c r="BN489" i="1"/>
  <c r="BQ489" i="1"/>
  <c r="BT489" i="1"/>
  <c r="BW489" i="1"/>
  <c r="BZ489" i="1"/>
  <c r="CC489" i="1"/>
  <c r="CF489" i="1"/>
  <c r="CI489" i="1"/>
  <c r="CL489" i="1"/>
  <c r="CO489" i="1"/>
  <c r="CR489" i="1"/>
  <c r="CU489" i="1"/>
  <c r="CX489" i="1"/>
  <c r="DA489" i="1"/>
  <c r="DD489" i="1"/>
  <c r="DG489" i="1"/>
  <c r="DJ489" i="1"/>
  <c r="DM489" i="1"/>
  <c r="DP489" i="1"/>
  <c r="DS489" i="1"/>
  <c r="DV489" i="1"/>
  <c r="DY489" i="1"/>
  <c r="EB489" i="1"/>
  <c r="EH489" i="1"/>
  <c r="EK489" i="1"/>
  <c r="I408" i="1"/>
  <c r="L408" i="1"/>
  <c r="O408" i="1"/>
  <c r="R408" i="1"/>
  <c r="U408" i="1"/>
  <c r="X408" i="1"/>
  <c r="AA408" i="1"/>
  <c r="AD408" i="1"/>
  <c r="AG408" i="1"/>
  <c r="AJ408" i="1"/>
  <c r="AM408" i="1"/>
  <c r="AP408" i="1"/>
  <c r="AS408" i="1"/>
  <c r="AV408" i="1"/>
  <c r="AY408" i="1"/>
  <c r="BB408" i="1"/>
  <c r="BE408" i="1"/>
  <c r="BH408" i="1"/>
  <c r="BK408" i="1"/>
  <c r="BN408" i="1"/>
  <c r="BQ408" i="1"/>
  <c r="BT408" i="1"/>
  <c r="BW408" i="1"/>
  <c r="BZ408" i="1"/>
  <c r="CC408" i="1"/>
  <c r="CF408" i="1"/>
  <c r="CI408" i="1"/>
  <c r="CL408" i="1"/>
  <c r="CO408" i="1"/>
  <c r="CR408" i="1"/>
  <c r="CU408" i="1"/>
  <c r="CX408" i="1"/>
  <c r="DA408" i="1"/>
  <c r="DD408" i="1"/>
  <c r="DG408" i="1"/>
  <c r="DJ408" i="1"/>
  <c r="DM408" i="1"/>
  <c r="DP408" i="1"/>
  <c r="DS408" i="1"/>
  <c r="DV408" i="1"/>
  <c r="DY408" i="1"/>
  <c r="EB408" i="1"/>
  <c r="EH408" i="1"/>
  <c r="EK408" i="1"/>
  <c r="I727" i="1"/>
  <c r="L727" i="1"/>
  <c r="O727" i="1"/>
  <c r="R727" i="1"/>
  <c r="U727" i="1"/>
  <c r="X727" i="1"/>
  <c r="AA727" i="1"/>
  <c r="AD727" i="1"/>
  <c r="AG727" i="1"/>
  <c r="AJ727" i="1"/>
  <c r="AM727" i="1"/>
  <c r="AP727" i="1"/>
  <c r="AS727" i="1"/>
  <c r="AV727" i="1"/>
  <c r="AY727" i="1"/>
  <c r="BB727" i="1"/>
  <c r="BE727" i="1"/>
  <c r="BH727" i="1"/>
  <c r="BK727" i="1"/>
  <c r="BN727" i="1"/>
  <c r="BQ727" i="1"/>
  <c r="BT727" i="1"/>
  <c r="BW727" i="1"/>
  <c r="BZ727" i="1"/>
  <c r="CC727" i="1"/>
  <c r="CF727" i="1"/>
  <c r="CI727" i="1"/>
  <c r="CL727" i="1"/>
  <c r="CO727" i="1"/>
  <c r="CR727" i="1"/>
  <c r="CU727" i="1"/>
  <c r="CX727" i="1"/>
  <c r="DA727" i="1"/>
  <c r="DD727" i="1"/>
  <c r="DJ727" i="1"/>
  <c r="DM727" i="1"/>
  <c r="DP727" i="1"/>
  <c r="DS727" i="1"/>
  <c r="DV727" i="1"/>
  <c r="DY727" i="1"/>
  <c r="EB727" i="1"/>
  <c r="EH727" i="1"/>
  <c r="EK727" i="1"/>
  <c r="I504" i="1"/>
  <c r="L504" i="1"/>
  <c r="O504" i="1"/>
  <c r="R504" i="1"/>
  <c r="U504" i="1"/>
  <c r="X504" i="1"/>
  <c r="AA504" i="1"/>
  <c r="AD504" i="1"/>
  <c r="AG504" i="1"/>
  <c r="AJ504" i="1"/>
  <c r="AM504" i="1"/>
  <c r="AP504" i="1"/>
  <c r="AS504" i="1"/>
  <c r="AV504" i="1"/>
  <c r="AY504" i="1"/>
  <c r="BB504" i="1"/>
  <c r="BE504" i="1"/>
  <c r="BH504" i="1"/>
  <c r="BK504" i="1"/>
  <c r="BN504" i="1"/>
  <c r="BQ504" i="1"/>
  <c r="BT504" i="1"/>
  <c r="BW504" i="1"/>
  <c r="BZ504" i="1"/>
  <c r="CC504" i="1"/>
  <c r="CF504" i="1"/>
  <c r="CI504" i="1"/>
  <c r="CL504" i="1"/>
  <c r="CO504" i="1"/>
  <c r="CR504" i="1"/>
  <c r="CU504" i="1"/>
  <c r="CX504" i="1"/>
  <c r="DA504" i="1"/>
  <c r="DD504" i="1"/>
  <c r="DG504" i="1"/>
  <c r="DJ504" i="1"/>
  <c r="DM504" i="1"/>
  <c r="DP504" i="1"/>
  <c r="DS504" i="1"/>
  <c r="DV504" i="1"/>
  <c r="DY504" i="1"/>
  <c r="EB504" i="1"/>
  <c r="EH504" i="1"/>
  <c r="EK504" i="1"/>
  <c r="I536" i="1"/>
  <c r="L536" i="1"/>
  <c r="O536" i="1"/>
  <c r="R536" i="1"/>
  <c r="U536" i="1"/>
  <c r="X536" i="1"/>
  <c r="AA536" i="1"/>
  <c r="AD536" i="1"/>
  <c r="AG536" i="1"/>
  <c r="AJ536" i="1"/>
  <c r="AM536" i="1"/>
  <c r="AP536" i="1"/>
  <c r="AS536" i="1"/>
  <c r="AV536" i="1"/>
  <c r="AY536" i="1"/>
  <c r="BB536" i="1"/>
  <c r="BE536" i="1"/>
  <c r="BH536" i="1"/>
  <c r="BK536" i="1"/>
  <c r="BN536" i="1"/>
  <c r="BQ536" i="1"/>
  <c r="BT536" i="1"/>
  <c r="BW536" i="1"/>
  <c r="BZ536" i="1"/>
  <c r="CC536" i="1"/>
  <c r="CF536" i="1"/>
  <c r="CI536" i="1"/>
  <c r="CL536" i="1"/>
  <c r="CO536" i="1"/>
  <c r="CR536" i="1"/>
  <c r="CU536" i="1"/>
  <c r="CX536" i="1"/>
  <c r="DA536" i="1"/>
  <c r="DD536" i="1"/>
  <c r="DG536" i="1"/>
  <c r="DJ536" i="1"/>
  <c r="DM536" i="1"/>
  <c r="DP536" i="1"/>
  <c r="DS536" i="1"/>
  <c r="DV536" i="1"/>
  <c r="DY536" i="1"/>
  <c r="EB536" i="1"/>
  <c r="EH536" i="1"/>
  <c r="EK536" i="1"/>
  <c r="I547" i="1"/>
  <c r="L547" i="1"/>
  <c r="O547" i="1"/>
  <c r="R547" i="1"/>
  <c r="U547" i="1"/>
  <c r="X547" i="1"/>
  <c r="AA547" i="1"/>
  <c r="AD547" i="1"/>
  <c r="AG547" i="1"/>
  <c r="AJ547" i="1"/>
  <c r="AM547" i="1"/>
  <c r="AP547" i="1"/>
  <c r="AS547" i="1"/>
  <c r="AV547" i="1"/>
  <c r="AY547" i="1"/>
  <c r="BB547" i="1"/>
  <c r="BE547" i="1"/>
  <c r="BH547" i="1"/>
  <c r="BK547" i="1"/>
  <c r="BN547" i="1"/>
  <c r="BQ547" i="1"/>
  <c r="BT547" i="1"/>
  <c r="BW547" i="1"/>
  <c r="BZ547" i="1"/>
  <c r="CC547" i="1"/>
  <c r="CF547" i="1"/>
  <c r="CI547" i="1"/>
  <c r="CL547" i="1"/>
  <c r="CO547" i="1"/>
  <c r="CR547" i="1"/>
  <c r="CU547" i="1"/>
  <c r="CX547" i="1"/>
  <c r="DA547" i="1"/>
  <c r="DD547" i="1"/>
  <c r="DG547" i="1"/>
  <c r="DJ547" i="1"/>
  <c r="DM547" i="1"/>
  <c r="DP547" i="1"/>
  <c r="DS547" i="1"/>
  <c r="DV547" i="1"/>
  <c r="DY547" i="1"/>
  <c r="EB547" i="1"/>
  <c r="EH547" i="1"/>
  <c r="EK547" i="1"/>
  <c r="I726" i="1"/>
  <c r="L726" i="1"/>
  <c r="O726" i="1"/>
  <c r="R726" i="1"/>
  <c r="U726" i="1"/>
  <c r="X726" i="1"/>
  <c r="AA726" i="1"/>
  <c r="AD726" i="1"/>
  <c r="AG726" i="1"/>
  <c r="AJ726" i="1"/>
  <c r="AM726" i="1"/>
  <c r="AP726" i="1"/>
  <c r="AS726" i="1"/>
  <c r="AV726" i="1"/>
  <c r="AY726" i="1"/>
  <c r="BB726" i="1"/>
  <c r="BE726" i="1"/>
  <c r="BH726" i="1"/>
  <c r="BK726" i="1"/>
  <c r="BN726" i="1"/>
  <c r="BQ726" i="1"/>
  <c r="BT726" i="1"/>
  <c r="BW726" i="1"/>
  <c r="BZ726" i="1"/>
  <c r="CC726" i="1"/>
  <c r="CF726" i="1"/>
  <c r="CI726" i="1"/>
  <c r="CL726" i="1"/>
  <c r="CO726" i="1"/>
  <c r="CR726" i="1"/>
  <c r="CU726" i="1"/>
  <c r="CX726" i="1"/>
  <c r="DA726" i="1"/>
  <c r="DD726" i="1"/>
  <c r="DJ726" i="1"/>
  <c r="DM726" i="1"/>
  <c r="DP726" i="1"/>
  <c r="DS726" i="1"/>
  <c r="DV726" i="1"/>
  <c r="DY726" i="1"/>
  <c r="EB726" i="1"/>
  <c r="EH726" i="1"/>
  <c r="EK726" i="1"/>
  <c r="I548" i="1"/>
  <c r="L548" i="1"/>
  <c r="O548" i="1"/>
  <c r="R548" i="1"/>
  <c r="U548" i="1"/>
  <c r="X548" i="1"/>
  <c r="AA548" i="1"/>
  <c r="AD548" i="1"/>
  <c r="AG548" i="1"/>
  <c r="AJ548" i="1"/>
  <c r="AM548" i="1"/>
  <c r="AP548" i="1"/>
  <c r="AS548" i="1"/>
  <c r="AV548" i="1"/>
  <c r="AY548" i="1"/>
  <c r="BB548" i="1"/>
  <c r="BE548" i="1"/>
  <c r="BH548" i="1"/>
  <c r="BK548" i="1"/>
  <c r="BN548" i="1"/>
  <c r="BQ548" i="1"/>
  <c r="BT548" i="1"/>
  <c r="BW548" i="1"/>
  <c r="BZ548" i="1"/>
  <c r="CC548" i="1"/>
  <c r="CF548" i="1"/>
  <c r="CI548" i="1"/>
  <c r="CL548" i="1"/>
  <c r="CO548" i="1"/>
  <c r="CR548" i="1"/>
  <c r="CU548" i="1"/>
  <c r="CX548" i="1"/>
  <c r="DA548" i="1"/>
  <c r="DD548" i="1"/>
  <c r="DG548" i="1"/>
  <c r="DJ548" i="1"/>
  <c r="DM548" i="1"/>
  <c r="DP548" i="1"/>
  <c r="DS548" i="1"/>
  <c r="DV548" i="1"/>
  <c r="DY548" i="1"/>
  <c r="EB548" i="1"/>
  <c r="EH548" i="1"/>
  <c r="EK548" i="1"/>
  <c r="I549" i="1"/>
  <c r="L549" i="1"/>
  <c r="O549" i="1"/>
  <c r="R549" i="1"/>
  <c r="U549" i="1"/>
  <c r="X549" i="1"/>
  <c r="AA549" i="1"/>
  <c r="AD549" i="1"/>
  <c r="AG549" i="1"/>
  <c r="AJ549" i="1"/>
  <c r="AM549" i="1"/>
  <c r="AP549" i="1"/>
  <c r="AS549" i="1"/>
  <c r="AV549" i="1"/>
  <c r="AY549" i="1"/>
  <c r="BB549" i="1"/>
  <c r="BE549" i="1"/>
  <c r="BH549" i="1"/>
  <c r="BK549" i="1"/>
  <c r="BN549" i="1"/>
  <c r="BQ549" i="1"/>
  <c r="BT549" i="1"/>
  <c r="BW549" i="1"/>
  <c r="BZ549" i="1"/>
  <c r="CC549" i="1"/>
  <c r="CF549" i="1"/>
  <c r="CI549" i="1"/>
  <c r="CL549" i="1"/>
  <c r="CO549" i="1"/>
  <c r="CR549" i="1"/>
  <c r="CU549" i="1"/>
  <c r="CX549" i="1"/>
  <c r="DA549" i="1"/>
  <c r="DD549" i="1"/>
  <c r="DG549" i="1"/>
  <c r="DJ549" i="1"/>
  <c r="DM549" i="1"/>
  <c r="DP549" i="1"/>
  <c r="DS549" i="1"/>
  <c r="DV549" i="1"/>
  <c r="DY549" i="1"/>
  <c r="EB549" i="1"/>
  <c r="EH549" i="1"/>
  <c r="EK549" i="1"/>
  <c r="I537" i="1"/>
  <c r="L537" i="1"/>
  <c r="O537" i="1"/>
  <c r="R537" i="1"/>
  <c r="U537" i="1"/>
  <c r="X537" i="1"/>
  <c r="AA537" i="1"/>
  <c r="AD537" i="1"/>
  <c r="AG537" i="1"/>
  <c r="AJ537" i="1"/>
  <c r="AM537" i="1"/>
  <c r="AP537" i="1"/>
  <c r="AS537" i="1"/>
  <c r="AV537" i="1"/>
  <c r="AY537" i="1"/>
  <c r="BB537" i="1"/>
  <c r="BE537" i="1"/>
  <c r="BH537" i="1"/>
  <c r="BK537" i="1"/>
  <c r="BN537" i="1"/>
  <c r="BQ537" i="1"/>
  <c r="BT537" i="1"/>
  <c r="BW537" i="1"/>
  <c r="BZ537" i="1"/>
  <c r="CC537" i="1"/>
  <c r="CF537" i="1"/>
  <c r="CI537" i="1"/>
  <c r="CL537" i="1"/>
  <c r="CO537" i="1"/>
  <c r="CR537" i="1"/>
  <c r="CU537" i="1"/>
  <c r="CX537" i="1"/>
  <c r="DA537" i="1"/>
  <c r="DD537" i="1"/>
  <c r="DG537" i="1"/>
  <c r="DJ537" i="1"/>
  <c r="DM537" i="1"/>
  <c r="DP537" i="1"/>
  <c r="DS537" i="1"/>
  <c r="DV537" i="1"/>
  <c r="DY537" i="1"/>
  <c r="EB537" i="1"/>
  <c r="EH537" i="1"/>
  <c r="EK537" i="1"/>
  <c r="I658" i="1"/>
  <c r="L658" i="1"/>
  <c r="O658" i="1"/>
  <c r="R658" i="1"/>
  <c r="U658" i="1"/>
  <c r="X658" i="1"/>
  <c r="AA658" i="1"/>
  <c r="AD658" i="1"/>
  <c r="AG658" i="1"/>
  <c r="AJ658" i="1"/>
  <c r="AM658" i="1"/>
  <c r="AP658" i="1"/>
  <c r="AS658" i="1"/>
  <c r="AV658" i="1"/>
  <c r="AY658" i="1"/>
  <c r="BB658" i="1"/>
  <c r="BE658" i="1"/>
  <c r="BH658" i="1"/>
  <c r="BK658" i="1"/>
  <c r="BN658" i="1"/>
  <c r="BQ658" i="1"/>
  <c r="BT658" i="1"/>
  <c r="BW658" i="1"/>
  <c r="BZ658" i="1"/>
  <c r="CC658" i="1"/>
  <c r="CF658" i="1"/>
  <c r="CI658" i="1"/>
  <c r="CL658" i="1"/>
  <c r="CO658" i="1"/>
  <c r="CR658" i="1"/>
  <c r="CU658" i="1"/>
  <c r="CX658" i="1"/>
  <c r="DA658" i="1"/>
  <c r="DD658" i="1"/>
  <c r="DG658" i="1"/>
  <c r="DJ658" i="1"/>
  <c r="DM658" i="1"/>
  <c r="DP658" i="1"/>
  <c r="DS658" i="1"/>
  <c r="DV658" i="1"/>
  <c r="DY658" i="1"/>
  <c r="EB658" i="1"/>
  <c r="EH658" i="1"/>
  <c r="EK658" i="1"/>
  <c r="I621" i="1"/>
  <c r="L621" i="1"/>
  <c r="O621" i="1"/>
  <c r="R621" i="1"/>
  <c r="U621" i="1"/>
  <c r="X621" i="1"/>
  <c r="AA621" i="1"/>
  <c r="AD621" i="1"/>
  <c r="AG621" i="1"/>
  <c r="AJ621" i="1"/>
  <c r="AM621" i="1"/>
  <c r="AP621" i="1"/>
  <c r="AS621" i="1"/>
  <c r="AV621" i="1"/>
  <c r="AY621" i="1"/>
  <c r="BB621" i="1"/>
  <c r="BE621" i="1"/>
  <c r="BH621" i="1"/>
  <c r="BK621" i="1"/>
  <c r="BN621" i="1"/>
  <c r="BQ621" i="1"/>
  <c r="BT621" i="1"/>
  <c r="BW621" i="1"/>
  <c r="BZ621" i="1"/>
  <c r="CC621" i="1"/>
  <c r="CF621" i="1"/>
  <c r="CI621" i="1"/>
  <c r="CL621" i="1"/>
  <c r="CO621" i="1"/>
  <c r="CR621" i="1"/>
  <c r="CU621" i="1"/>
  <c r="CX621" i="1"/>
  <c r="DA621" i="1"/>
  <c r="DD621" i="1"/>
  <c r="DG621" i="1"/>
  <c r="DJ621" i="1"/>
  <c r="DM621" i="1"/>
  <c r="DP621" i="1"/>
  <c r="DS621" i="1"/>
  <c r="DV621" i="1"/>
  <c r="DY621" i="1"/>
  <c r="EB621" i="1"/>
  <c r="EH621" i="1"/>
  <c r="EK621" i="1"/>
  <c r="I763" i="1"/>
  <c r="L763" i="1"/>
  <c r="O763" i="1"/>
  <c r="R763" i="1"/>
  <c r="U763" i="1"/>
  <c r="X763" i="1"/>
  <c r="AA763" i="1"/>
  <c r="AD763" i="1"/>
  <c r="AG763" i="1"/>
  <c r="AJ763" i="1"/>
  <c r="AM763" i="1"/>
  <c r="AP763" i="1"/>
  <c r="AS763" i="1"/>
  <c r="AV763" i="1"/>
  <c r="AY763" i="1"/>
  <c r="BB763" i="1"/>
  <c r="BE763" i="1"/>
  <c r="BH763" i="1"/>
  <c r="BK763" i="1"/>
  <c r="BN763" i="1"/>
  <c r="BQ763" i="1"/>
  <c r="BT763" i="1"/>
  <c r="BW763" i="1"/>
  <c r="BZ763" i="1"/>
  <c r="CC763" i="1"/>
  <c r="CF763" i="1"/>
  <c r="CI763" i="1"/>
  <c r="CL763" i="1"/>
  <c r="CO763" i="1"/>
  <c r="CR763" i="1"/>
  <c r="CU763" i="1"/>
  <c r="CX763" i="1"/>
  <c r="DA763" i="1"/>
  <c r="DD763" i="1"/>
  <c r="DJ763" i="1"/>
  <c r="DM763" i="1"/>
  <c r="DP763" i="1"/>
  <c r="DS763" i="1"/>
  <c r="DV763" i="1"/>
  <c r="DY763" i="1"/>
  <c r="EB763" i="1"/>
  <c r="EH763" i="1"/>
  <c r="EK763" i="1"/>
  <c r="I615" i="1"/>
  <c r="L615" i="1"/>
  <c r="O615" i="1"/>
  <c r="R615" i="1"/>
  <c r="U615" i="1"/>
  <c r="X615" i="1"/>
  <c r="AA615" i="1"/>
  <c r="AD615" i="1"/>
  <c r="AG615" i="1"/>
  <c r="AJ615" i="1"/>
  <c r="AM615" i="1"/>
  <c r="AP615" i="1"/>
  <c r="AS615" i="1"/>
  <c r="AV615" i="1"/>
  <c r="AY615" i="1"/>
  <c r="BB615" i="1"/>
  <c r="BE615" i="1"/>
  <c r="BH615" i="1"/>
  <c r="BK615" i="1"/>
  <c r="BN615" i="1"/>
  <c r="BQ615" i="1"/>
  <c r="BT615" i="1"/>
  <c r="BW615" i="1"/>
  <c r="BZ615" i="1"/>
  <c r="CC615" i="1"/>
  <c r="CF615" i="1"/>
  <c r="CI615" i="1"/>
  <c r="CL615" i="1"/>
  <c r="CO615" i="1"/>
  <c r="CR615" i="1"/>
  <c r="CU615" i="1"/>
  <c r="CX615" i="1"/>
  <c r="DA615" i="1"/>
  <c r="DD615" i="1"/>
  <c r="DG615" i="1"/>
  <c r="DJ615" i="1"/>
  <c r="DM615" i="1"/>
  <c r="DP615" i="1"/>
  <c r="DS615" i="1"/>
  <c r="DV615" i="1"/>
  <c r="DY615" i="1"/>
  <c r="EB615" i="1"/>
  <c r="EH615" i="1"/>
  <c r="EK615" i="1"/>
  <c r="I670" i="1"/>
  <c r="L670" i="1"/>
  <c r="O670" i="1"/>
  <c r="R670" i="1"/>
  <c r="U670" i="1"/>
  <c r="X670" i="1"/>
  <c r="AA670" i="1"/>
  <c r="AD670" i="1"/>
  <c r="AG670" i="1"/>
  <c r="AJ670" i="1"/>
  <c r="AM670" i="1"/>
  <c r="AP670" i="1"/>
  <c r="AS670" i="1"/>
  <c r="AV670" i="1"/>
  <c r="AY670" i="1"/>
  <c r="BB670" i="1"/>
  <c r="BE670" i="1"/>
  <c r="BH670" i="1"/>
  <c r="BK670" i="1"/>
  <c r="BN670" i="1"/>
  <c r="BQ670" i="1"/>
  <c r="BT670" i="1"/>
  <c r="BW670" i="1"/>
  <c r="BZ670" i="1"/>
  <c r="CC670" i="1"/>
  <c r="CF670" i="1"/>
  <c r="CI670" i="1"/>
  <c r="CL670" i="1"/>
  <c r="CO670" i="1"/>
  <c r="CR670" i="1"/>
  <c r="CU670" i="1"/>
  <c r="CX670" i="1"/>
  <c r="DA670" i="1"/>
  <c r="DD670" i="1"/>
  <c r="DG670" i="1"/>
  <c r="DJ670" i="1"/>
  <c r="DM670" i="1"/>
  <c r="DP670" i="1"/>
  <c r="DS670" i="1"/>
  <c r="DV670" i="1"/>
  <c r="DY670" i="1"/>
  <c r="EB670" i="1"/>
  <c r="EH670" i="1"/>
  <c r="EK670" i="1"/>
  <c r="I659" i="1"/>
  <c r="L659" i="1"/>
  <c r="O659" i="1"/>
  <c r="R659" i="1"/>
  <c r="U659" i="1"/>
  <c r="X659" i="1"/>
  <c r="AA659" i="1"/>
  <c r="AD659" i="1"/>
  <c r="AG659" i="1"/>
  <c r="AJ659" i="1"/>
  <c r="AM659" i="1"/>
  <c r="AP659" i="1"/>
  <c r="AS659" i="1"/>
  <c r="AV659" i="1"/>
  <c r="AY659" i="1"/>
  <c r="BB659" i="1"/>
  <c r="BE659" i="1"/>
  <c r="BH659" i="1"/>
  <c r="BK659" i="1"/>
  <c r="BN659" i="1"/>
  <c r="BQ659" i="1"/>
  <c r="BT659" i="1"/>
  <c r="BW659" i="1"/>
  <c r="BZ659" i="1"/>
  <c r="CC659" i="1"/>
  <c r="CF659" i="1"/>
  <c r="CI659" i="1"/>
  <c r="CL659" i="1"/>
  <c r="CO659" i="1"/>
  <c r="CR659" i="1"/>
  <c r="CU659" i="1"/>
  <c r="CX659" i="1"/>
  <c r="DA659" i="1"/>
  <c r="DD659" i="1"/>
  <c r="DG659" i="1"/>
  <c r="DJ659" i="1"/>
  <c r="DM659" i="1"/>
  <c r="DP659" i="1"/>
  <c r="DS659" i="1"/>
  <c r="DV659" i="1"/>
  <c r="DY659" i="1"/>
  <c r="EB659" i="1"/>
  <c r="EH659" i="1"/>
  <c r="EK659" i="1"/>
  <c r="I664" i="1"/>
  <c r="L664" i="1"/>
  <c r="O664" i="1"/>
  <c r="R664" i="1"/>
  <c r="U664" i="1"/>
  <c r="X664" i="1"/>
  <c r="AA664" i="1"/>
  <c r="AD664" i="1"/>
  <c r="AG664" i="1"/>
  <c r="AJ664" i="1"/>
  <c r="AM664" i="1"/>
  <c r="AP664" i="1"/>
  <c r="AS664" i="1"/>
  <c r="AV664" i="1"/>
  <c r="AY664" i="1"/>
  <c r="BB664" i="1"/>
  <c r="BE664" i="1"/>
  <c r="BH664" i="1"/>
  <c r="BK664" i="1"/>
  <c r="BN664" i="1"/>
  <c r="BQ664" i="1"/>
  <c r="BT664" i="1"/>
  <c r="BW664" i="1"/>
  <c r="BZ664" i="1"/>
  <c r="CC664" i="1"/>
  <c r="CF664" i="1"/>
  <c r="CI664" i="1"/>
  <c r="CL664" i="1"/>
  <c r="CO664" i="1"/>
  <c r="CR664" i="1"/>
  <c r="CU664" i="1"/>
  <c r="CX664" i="1"/>
  <c r="DA664" i="1"/>
  <c r="DD664" i="1"/>
  <c r="DG664" i="1"/>
  <c r="DJ664" i="1"/>
  <c r="DM664" i="1"/>
  <c r="DP664" i="1"/>
  <c r="DS664" i="1"/>
  <c r="DV664" i="1"/>
  <c r="DY664" i="1"/>
  <c r="EB664" i="1"/>
  <c r="EH664" i="1"/>
  <c r="EK664" i="1"/>
  <c r="I671" i="1"/>
  <c r="L671" i="1"/>
  <c r="O671" i="1"/>
  <c r="R671" i="1"/>
  <c r="U671" i="1"/>
  <c r="X671" i="1"/>
  <c r="AA671" i="1"/>
  <c r="AD671" i="1"/>
  <c r="AG671" i="1"/>
  <c r="AJ671" i="1"/>
  <c r="AM671" i="1"/>
  <c r="AP671" i="1"/>
  <c r="AS671" i="1"/>
  <c r="AV671" i="1"/>
  <c r="AY671" i="1"/>
  <c r="BB671" i="1"/>
  <c r="BE671" i="1"/>
  <c r="BH671" i="1"/>
  <c r="BK671" i="1"/>
  <c r="BN671" i="1"/>
  <c r="BQ671" i="1"/>
  <c r="BT671" i="1"/>
  <c r="BW671" i="1"/>
  <c r="BZ671" i="1"/>
  <c r="CC671" i="1"/>
  <c r="CF671" i="1"/>
  <c r="CI671" i="1"/>
  <c r="CL671" i="1"/>
  <c r="CO671" i="1"/>
  <c r="CR671" i="1"/>
  <c r="CU671" i="1"/>
  <c r="CX671" i="1"/>
  <c r="DA671" i="1"/>
  <c r="DD671" i="1"/>
  <c r="DG671" i="1"/>
  <c r="DJ671" i="1"/>
  <c r="DM671" i="1"/>
  <c r="DP671" i="1"/>
  <c r="DS671" i="1"/>
  <c r="DV671" i="1"/>
  <c r="DY671" i="1"/>
  <c r="EB671" i="1"/>
  <c r="EH671" i="1"/>
  <c r="EK671" i="1"/>
  <c r="I672" i="1"/>
  <c r="L672" i="1"/>
  <c r="O672" i="1"/>
  <c r="R672" i="1"/>
  <c r="U672" i="1"/>
  <c r="X672" i="1"/>
  <c r="AA672" i="1"/>
  <c r="AD672" i="1"/>
  <c r="AG672" i="1"/>
  <c r="AJ672" i="1"/>
  <c r="AM672" i="1"/>
  <c r="AP672" i="1"/>
  <c r="AS672" i="1"/>
  <c r="AV672" i="1"/>
  <c r="AY672" i="1"/>
  <c r="BB672" i="1"/>
  <c r="BE672" i="1"/>
  <c r="BH672" i="1"/>
  <c r="BK672" i="1"/>
  <c r="BN672" i="1"/>
  <c r="BQ672" i="1"/>
  <c r="BT672" i="1"/>
  <c r="BW672" i="1"/>
  <c r="BZ672" i="1"/>
  <c r="CC672" i="1"/>
  <c r="CF672" i="1"/>
  <c r="CI672" i="1"/>
  <c r="CL672" i="1"/>
  <c r="CO672" i="1"/>
  <c r="CR672" i="1"/>
  <c r="CU672" i="1"/>
  <c r="CX672" i="1"/>
  <c r="DA672" i="1"/>
  <c r="DD672" i="1"/>
  <c r="DG672" i="1"/>
  <c r="DJ672" i="1"/>
  <c r="DM672" i="1"/>
  <c r="DP672" i="1"/>
  <c r="DS672" i="1"/>
  <c r="DV672" i="1"/>
  <c r="DY672" i="1"/>
  <c r="EB672" i="1"/>
  <c r="EH672" i="1"/>
  <c r="EK672" i="1"/>
  <c r="I396" i="1"/>
  <c r="L396" i="1"/>
  <c r="O396" i="1"/>
  <c r="R396" i="1"/>
  <c r="U396" i="1"/>
  <c r="X396" i="1"/>
  <c r="AA396" i="1"/>
  <c r="AD396" i="1"/>
  <c r="AG396" i="1"/>
  <c r="AJ396" i="1"/>
  <c r="AM396" i="1"/>
  <c r="AP396" i="1"/>
  <c r="AS396" i="1"/>
  <c r="AV396" i="1"/>
  <c r="AY396" i="1"/>
  <c r="BB396" i="1"/>
  <c r="BE396" i="1"/>
  <c r="BH396" i="1"/>
  <c r="BK396" i="1"/>
  <c r="BN396" i="1"/>
  <c r="BQ396" i="1"/>
  <c r="BT396" i="1"/>
  <c r="BW396" i="1"/>
  <c r="BZ396" i="1"/>
  <c r="CC396" i="1"/>
  <c r="CF396" i="1"/>
  <c r="CI396" i="1"/>
  <c r="CL396" i="1"/>
  <c r="CO396" i="1"/>
  <c r="CR396" i="1"/>
  <c r="CU396" i="1"/>
  <c r="CX396" i="1"/>
  <c r="DA396" i="1"/>
  <c r="DD396" i="1"/>
  <c r="DG396" i="1"/>
  <c r="DJ396" i="1"/>
  <c r="DM396" i="1"/>
  <c r="DP396" i="1"/>
  <c r="DS396" i="1"/>
  <c r="DV396" i="1"/>
  <c r="DY396" i="1"/>
  <c r="EB396" i="1"/>
  <c r="EH396" i="1"/>
  <c r="EK396" i="1"/>
  <c r="I409" i="1"/>
  <c r="L409" i="1"/>
  <c r="O409" i="1"/>
  <c r="R409" i="1"/>
  <c r="U409" i="1"/>
  <c r="X409" i="1"/>
  <c r="AA409" i="1"/>
  <c r="AD409" i="1"/>
  <c r="AG409" i="1"/>
  <c r="AJ409" i="1"/>
  <c r="AM409" i="1"/>
  <c r="AP409" i="1"/>
  <c r="AS409" i="1"/>
  <c r="AV409" i="1"/>
  <c r="AY409" i="1"/>
  <c r="BB409" i="1"/>
  <c r="BE409" i="1"/>
  <c r="BH409" i="1"/>
  <c r="BK409" i="1"/>
  <c r="BN409" i="1"/>
  <c r="BQ409" i="1"/>
  <c r="BT409" i="1"/>
  <c r="BW409" i="1"/>
  <c r="BZ409" i="1"/>
  <c r="CC409" i="1"/>
  <c r="CF409" i="1"/>
  <c r="CI409" i="1"/>
  <c r="CL409" i="1"/>
  <c r="CO409" i="1"/>
  <c r="CR409" i="1"/>
  <c r="CU409" i="1"/>
  <c r="CX409" i="1"/>
  <c r="DA409" i="1"/>
  <c r="DD409" i="1"/>
  <c r="DG409" i="1"/>
  <c r="DJ409" i="1"/>
  <c r="DM409" i="1"/>
  <c r="DP409" i="1"/>
  <c r="DS409" i="1"/>
  <c r="DV409" i="1"/>
  <c r="DY409" i="1"/>
  <c r="EB409" i="1"/>
  <c r="EH409" i="1"/>
  <c r="EK409" i="1"/>
  <c r="I490" i="1"/>
  <c r="L490" i="1"/>
  <c r="O490" i="1"/>
  <c r="R490" i="1"/>
  <c r="U490" i="1"/>
  <c r="X490" i="1"/>
  <c r="AA490" i="1"/>
  <c r="AD490" i="1"/>
  <c r="AG490" i="1"/>
  <c r="AJ490" i="1"/>
  <c r="AM490" i="1"/>
  <c r="AP490" i="1"/>
  <c r="AS490" i="1"/>
  <c r="AV490" i="1"/>
  <c r="AY490" i="1"/>
  <c r="BB490" i="1"/>
  <c r="BE490" i="1"/>
  <c r="BH490" i="1"/>
  <c r="BK490" i="1"/>
  <c r="BN490" i="1"/>
  <c r="BQ490" i="1"/>
  <c r="BT490" i="1"/>
  <c r="BW490" i="1"/>
  <c r="BZ490" i="1"/>
  <c r="CC490" i="1"/>
  <c r="CF490" i="1"/>
  <c r="CI490" i="1"/>
  <c r="CL490" i="1"/>
  <c r="CO490" i="1"/>
  <c r="CR490" i="1"/>
  <c r="CU490" i="1"/>
  <c r="CX490" i="1"/>
  <c r="DA490" i="1"/>
  <c r="DD490" i="1"/>
  <c r="DG490" i="1"/>
  <c r="DJ490" i="1"/>
  <c r="DM490" i="1"/>
  <c r="DP490" i="1"/>
  <c r="DS490" i="1"/>
  <c r="DV490" i="1"/>
  <c r="DY490" i="1"/>
  <c r="EB490" i="1"/>
  <c r="EH490" i="1"/>
  <c r="EK490" i="1"/>
  <c r="I491" i="1"/>
  <c r="L491" i="1"/>
  <c r="O491" i="1"/>
  <c r="R491" i="1"/>
  <c r="U491" i="1"/>
  <c r="X491" i="1"/>
  <c r="AA491" i="1"/>
  <c r="AD491" i="1"/>
  <c r="AG491" i="1"/>
  <c r="AJ491" i="1"/>
  <c r="AM491" i="1"/>
  <c r="AP491" i="1"/>
  <c r="AS491" i="1"/>
  <c r="AV491" i="1"/>
  <c r="AY491" i="1"/>
  <c r="BB491" i="1"/>
  <c r="BE491" i="1"/>
  <c r="BH491" i="1"/>
  <c r="BK491" i="1"/>
  <c r="BN491" i="1"/>
  <c r="BQ491" i="1"/>
  <c r="BT491" i="1"/>
  <c r="BW491" i="1"/>
  <c r="BZ491" i="1"/>
  <c r="CC491" i="1"/>
  <c r="CF491" i="1"/>
  <c r="CI491" i="1"/>
  <c r="CL491" i="1"/>
  <c r="CO491" i="1"/>
  <c r="CR491" i="1"/>
  <c r="CU491" i="1"/>
  <c r="CX491" i="1"/>
  <c r="DA491" i="1"/>
  <c r="DD491" i="1"/>
  <c r="DG491" i="1"/>
  <c r="DJ491" i="1"/>
  <c r="DM491" i="1"/>
  <c r="DP491" i="1"/>
  <c r="DS491" i="1"/>
  <c r="DV491" i="1"/>
  <c r="DY491" i="1"/>
  <c r="EB491" i="1"/>
  <c r="EH491" i="1"/>
  <c r="EK491" i="1"/>
  <c r="I410" i="1"/>
  <c r="L410" i="1"/>
  <c r="O410" i="1"/>
  <c r="R410" i="1"/>
  <c r="U410" i="1"/>
  <c r="X410" i="1"/>
  <c r="AA410" i="1"/>
  <c r="AD410" i="1"/>
  <c r="AG410" i="1"/>
  <c r="AJ410" i="1"/>
  <c r="AM410" i="1"/>
  <c r="AP410" i="1"/>
  <c r="AS410" i="1"/>
  <c r="AV410" i="1"/>
  <c r="AY410" i="1"/>
  <c r="BB410" i="1"/>
  <c r="BE410" i="1"/>
  <c r="BH410" i="1"/>
  <c r="BK410" i="1"/>
  <c r="BN410" i="1"/>
  <c r="BQ410" i="1"/>
  <c r="BT410" i="1"/>
  <c r="BW410" i="1"/>
  <c r="BZ410" i="1"/>
  <c r="CC410" i="1"/>
  <c r="CF410" i="1"/>
  <c r="CI410" i="1"/>
  <c r="CL410" i="1"/>
  <c r="CO410" i="1"/>
  <c r="CR410" i="1"/>
  <c r="CU410" i="1"/>
  <c r="CX410" i="1"/>
  <c r="DA410" i="1"/>
  <c r="DD410" i="1"/>
  <c r="DG410" i="1"/>
  <c r="DJ410" i="1"/>
  <c r="DM410" i="1"/>
  <c r="DP410" i="1"/>
  <c r="DS410" i="1"/>
  <c r="DV410" i="1"/>
  <c r="DY410" i="1"/>
  <c r="EB410" i="1"/>
  <c r="EH410" i="1"/>
  <c r="EK410" i="1"/>
  <c r="I411" i="1"/>
  <c r="L411" i="1"/>
  <c r="O411" i="1"/>
  <c r="R411" i="1"/>
  <c r="U411" i="1"/>
  <c r="X411" i="1"/>
  <c r="AA411" i="1"/>
  <c r="AD411" i="1"/>
  <c r="AG411" i="1"/>
  <c r="AJ411" i="1"/>
  <c r="AM411" i="1"/>
  <c r="AP411" i="1"/>
  <c r="AS411" i="1"/>
  <c r="AV411" i="1"/>
  <c r="AY411" i="1"/>
  <c r="BB411" i="1"/>
  <c r="BE411" i="1"/>
  <c r="BH411" i="1"/>
  <c r="BK411" i="1"/>
  <c r="BN411" i="1"/>
  <c r="BQ411" i="1"/>
  <c r="BT411" i="1"/>
  <c r="BW411" i="1"/>
  <c r="BZ411" i="1"/>
  <c r="CC411" i="1"/>
  <c r="CF411" i="1"/>
  <c r="CI411" i="1"/>
  <c r="CL411" i="1"/>
  <c r="CO411" i="1"/>
  <c r="CR411" i="1"/>
  <c r="CU411" i="1"/>
  <c r="CX411" i="1"/>
  <c r="DA411" i="1"/>
  <c r="DD411" i="1"/>
  <c r="DG411" i="1"/>
  <c r="DJ411" i="1"/>
  <c r="DM411" i="1"/>
  <c r="DP411" i="1"/>
  <c r="DS411" i="1"/>
  <c r="DV411" i="1"/>
  <c r="DY411" i="1"/>
  <c r="EB411" i="1"/>
  <c r="EH411" i="1"/>
  <c r="EK411" i="1"/>
  <c r="I412" i="1"/>
  <c r="L412" i="1"/>
  <c r="O412" i="1"/>
  <c r="R412" i="1"/>
  <c r="U412" i="1"/>
  <c r="X412" i="1"/>
  <c r="AA412" i="1"/>
  <c r="AD412" i="1"/>
  <c r="AG412" i="1"/>
  <c r="AJ412" i="1"/>
  <c r="AM412" i="1"/>
  <c r="AP412" i="1"/>
  <c r="AS412" i="1"/>
  <c r="AV412" i="1"/>
  <c r="AY412" i="1"/>
  <c r="BB412" i="1"/>
  <c r="BE412" i="1"/>
  <c r="BH412" i="1"/>
  <c r="BK412" i="1"/>
  <c r="BN412" i="1"/>
  <c r="BQ412" i="1"/>
  <c r="BT412" i="1"/>
  <c r="BW412" i="1"/>
  <c r="BZ412" i="1"/>
  <c r="CC412" i="1"/>
  <c r="CF412" i="1"/>
  <c r="CI412" i="1"/>
  <c r="CL412" i="1"/>
  <c r="CO412" i="1"/>
  <c r="CR412" i="1"/>
  <c r="CU412" i="1"/>
  <c r="CX412" i="1"/>
  <c r="DA412" i="1"/>
  <c r="DD412" i="1"/>
  <c r="DG412" i="1"/>
  <c r="DJ412" i="1"/>
  <c r="DM412" i="1"/>
  <c r="DP412" i="1"/>
  <c r="DS412" i="1"/>
  <c r="DV412" i="1"/>
  <c r="DY412" i="1"/>
  <c r="EB412" i="1"/>
  <c r="EH412" i="1"/>
  <c r="EK412" i="1"/>
  <c r="I413" i="1"/>
  <c r="L413" i="1"/>
  <c r="O413" i="1"/>
  <c r="R413" i="1"/>
  <c r="U413" i="1"/>
  <c r="X413" i="1"/>
  <c r="AA413" i="1"/>
  <c r="AD413" i="1"/>
  <c r="AG413" i="1"/>
  <c r="AJ413" i="1"/>
  <c r="AM413" i="1"/>
  <c r="AP413" i="1"/>
  <c r="AS413" i="1"/>
  <c r="AV413" i="1"/>
  <c r="AY413" i="1"/>
  <c r="BB413" i="1"/>
  <c r="BE413" i="1"/>
  <c r="BH413" i="1"/>
  <c r="BK413" i="1"/>
  <c r="BN413" i="1"/>
  <c r="BQ413" i="1"/>
  <c r="BT413" i="1"/>
  <c r="BW413" i="1"/>
  <c r="BZ413" i="1"/>
  <c r="CC413" i="1"/>
  <c r="CF413" i="1"/>
  <c r="CI413" i="1"/>
  <c r="CL413" i="1"/>
  <c r="CO413" i="1"/>
  <c r="CR413" i="1"/>
  <c r="CU413" i="1"/>
  <c r="CX413" i="1"/>
  <c r="DA413" i="1"/>
  <c r="DD413" i="1"/>
  <c r="DG413" i="1"/>
  <c r="DJ413" i="1"/>
  <c r="DM413" i="1"/>
  <c r="DP413" i="1"/>
  <c r="DS413" i="1"/>
  <c r="DV413" i="1"/>
  <c r="DY413" i="1"/>
  <c r="EB413" i="1"/>
  <c r="EH413" i="1"/>
  <c r="EK413" i="1"/>
  <c r="I433" i="1"/>
  <c r="L433" i="1"/>
  <c r="O433" i="1"/>
  <c r="R433" i="1"/>
  <c r="U433" i="1"/>
  <c r="X433" i="1"/>
  <c r="AA433" i="1"/>
  <c r="AD433" i="1"/>
  <c r="AG433" i="1"/>
  <c r="AJ433" i="1"/>
  <c r="AM433" i="1"/>
  <c r="AP433" i="1"/>
  <c r="AS433" i="1"/>
  <c r="AV433" i="1"/>
  <c r="AY433" i="1"/>
  <c r="BB433" i="1"/>
  <c r="BE433" i="1"/>
  <c r="BH433" i="1"/>
  <c r="BK433" i="1"/>
  <c r="BN433" i="1"/>
  <c r="BQ433" i="1"/>
  <c r="BT433" i="1"/>
  <c r="BW433" i="1"/>
  <c r="BZ433" i="1"/>
  <c r="CC433" i="1"/>
  <c r="CF433" i="1"/>
  <c r="CI433" i="1"/>
  <c r="CL433" i="1"/>
  <c r="CO433" i="1"/>
  <c r="CR433" i="1"/>
  <c r="CU433" i="1"/>
  <c r="CX433" i="1"/>
  <c r="DA433" i="1"/>
  <c r="DD433" i="1"/>
  <c r="DG433" i="1"/>
  <c r="DJ433" i="1"/>
  <c r="DM433" i="1"/>
  <c r="DP433" i="1"/>
  <c r="DS433" i="1"/>
  <c r="DV433" i="1"/>
  <c r="DY433" i="1"/>
  <c r="EB433" i="1"/>
  <c r="EH433" i="1"/>
  <c r="EK433" i="1"/>
  <c r="I414" i="1"/>
  <c r="L414" i="1"/>
  <c r="O414" i="1"/>
  <c r="R414" i="1"/>
  <c r="U414" i="1"/>
  <c r="X414" i="1"/>
  <c r="AA414" i="1"/>
  <c r="AD414" i="1"/>
  <c r="AG414" i="1"/>
  <c r="AJ414" i="1"/>
  <c r="AM414" i="1"/>
  <c r="AP414" i="1"/>
  <c r="AS414" i="1"/>
  <c r="AV414" i="1"/>
  <c r="AY414" i="1"/>
  <c r="BB414" i="1"/>
  <c r="BE414" i="1"/>
  <c r="BH414" i="1"/>
  <c r="BK414" i="1"/>
  <c r="BN414" i="1"/>
  <c r="BQ414" i="1"/>
  <c r="BT414" i="1"/>
  <c r="BW414" i="1"/>
  <c r="BZ414" i="1"/>
  <c r="CC414" i="1"/>
  <c r="CF414" i="1"/>
  <c r="CI414" i="1"/>
  <c r="CL414" i="1"/>
  <c r="CO414" i="1"/>
  <c r="CR414" i="1"/>
  <c r="CU414" i="1"/>
  <c r="CX414" i="1"/>
  <c r="DA414" i="1"/>
  <c r="DD414" i="1"/>
  <c r="DG414" i="1"/>
  <c r="DJ414" i="1"/>
  <c r="DM414" i="1"/>
  <c r="DP414" i="1"/>
  <c r="DS414" i="1"/>
  <c r="DV414" i="1"/>
  <c r="DY414" i="1"/>
  <c r="EB414" i="1"/>
  <c r="EH414" i="1"/>
  <c r="EK414" i="1"/>
  <c r="I554" i="1"/>
  <c r="L554" i="1"/>
  <c r="O554" i="1"/>
  <c r="R554" i="1"/>
  <c r="U554" i="1"/>
  <c r="X554" i="1"/>
  <c r="AA554" i="1"/>
  <c r="AD554" i="1"/>
  <c r="AG554" i="1"/>
  <c r="AJ554" i="1"/>
  <c r="AM554" i="1"/>
  <c r="AP554" i="1"/>
  <c r="AS554" i="1"/>
  <c r="AV554" i="1"/>
  <c r="AY554" i="1"/>
  <c r="BB554" i="1"/>
  <c r="BE554" i="1"/>
  <c r="BH554" i="1"/>
  <c r="BK554" i="1"/>
  <c r="BN554" i="1"/>
  <c r="BQ554" i="1"/>
  <c r="BT554" i="1"/>
  <c r="BW554" i="1"/>
  <c r="BZ554" i="1"/>
  <c r="CC554" i="1"/>
  <c r="CF554" i="1"/>
  <c r="CI554" i="1"/>
  <c r="CL554" i="1"/>
  <c r="CO554" i="1"/>
  <c r="CR554" i="1"/>
  <c r="CU554" i="1"/>
  <c r="CX554" i="1"/>
  <c r="DA554" i="1"/>
  <c r="DD554" i="1"/>
  <c r="DG554" i="1"/>
  <c r="DJ554" i="1"/>
  <c r="DM554" i="1"/>
  <c r="DP554" i="1"/>
  <c r="DS554" i="1"/>
  <c r="DV554" i="1"/>
  <c r="DY554" i="1"/>
  <c r="EB554" i="1"/>
  <c r="EH554" i="1"/>
  <c r="EK554" i="1"/>
  <c r="I555" i="1"/>
  <c r="O555" i="1"/>
  <c r="R555" i="1"/>
  <c r="U555" i="1"/>
  <c r="X555" i="1"/>
  <c r="AA555" i="1"/>
  <c r="AD555" i="1"/>
  <c r="AG555" i="1"/>
  <c r="AJ555" i="1"/>
  <c r="AM555" i="1"/>
  <c r="AP555" i="1"/>
  <c r="AS555" i="1"/>
  <c r="AV555" i="1"/>
  <c r="AY555" i="1"/>
  <c r="BB555" i="1"/>
  <c r="BE555" i="1"/>
  <c r="BH555" i="1"/>
  <c r="BK555" i="1"/>
  <c r="BN555" i="1"/>
  <c r="BQ555" i="1"/>
  <c r="BT555" i="1"/>
  <c r="BW555" i="1"/>
  <c r="BZ555" i="1"/>
  <c r="CC555" i="1"/>
  <c r="CF555" i="1"/>
  <c r="CI555" i="1"/>
  <c r="CL555" i="1"/>
  <c r="CO555" i="1"/>
  <c r="CR555" i="1"/>
  <c r="CU555" i="1"/>
  <c r="CX555" i="1"/>
  <c r="DA555" i="1"/>
  <c r="DD555" i="1"/>
  <c r="DG555" i="1"/>
  <c r="DJ555" i="1"/>
  <c r="DM555" i="1"/>
  <c r="DP555" i="1"/>
  <c r="DS555" i="1"/>
  <c r="DV555" i="1"/>
  <c r="DY555" i="1"/>
  <c r="EB555" i="1"/>
  <c r="EH555" i="1"/>
  <c r="EK555" i="1"/>
  <c r="I618" i="1"/>
  <c r="L618" i="1"/>
  <c r="O618" i="1"/>
  <c r="R618" i="1"/>
  <c r="U618" i="1"/>
  <c r="X618" i="1"/>
  <c r="AA618" i="1"/>
  <c r="AD618" i="1"/>
  <c r="AG618" i="1"/>
  <c r="AJ618" i="1"/>
  <c r="AM618" i="1"/>
  <c r="AP618" i="1"/>
  <c r="AS618" i="1"/>
  <c r="AV618" i="1"/>
  <c r="AY618" i="1"/>
  <c r="BB618" i="1"/>
  <c r="BE618" i="1"/>
  <c r="BH618" i="1"/>
  <c r="BK618" i="1"/>
  <c r="BN618" i="1"/>
  <c r="BQ618" i="1"/>
  <c r="BT618" i="1"/>
  <c r="BW618" i="1"/>
  <c r="BZ618" i="1"/>
  <c r="CC618" i="1"/>
  <c r="CF618" i="1"/>
  <c r="CI618" i="1"/>
  <c r="CL618" i="1"/>
  <c r="CO618" i="1"/>
  <c r="CR618" i="1"/>
  <c r="CU618" i="1"/>
  <c r="CX618" i="1"/>
  <c r="DA618" i="1"/>
  <c r="DD618" i="1"/>
  <c r="DG618" i="1"/>
  <c r="DJ618" i="1"/>
  <c r="DM618" i="1"/>
  <c r="DP618" i="1"/>
  <c r="DS618" i="1"/>
  <c r="DV618" i="1"/>
  <c r="DY618" i="1"/>
  <c r="EB618" i="1"/>
  <c r="EH618" i="1"/>
  <c r="EK618" i="1"/>
  <c r="I1407" i="1"/>
  <c r="L1407" i="1"/>
  <c r="O1407" i="1"/>
  <c r="R1407" i="1"/>
  <c r="U1407" i="1"/>
  <c r="X1407" i="1"/>
  <c r="AA1407" i="1"/>
  <c r="AD1407" i="1"/>
  <c r="AG1407" i="1"/>
  <c r="AJ1407" i="1"/>
  <c r="AM1407" i="1"/>
  <c r="AP1407" i="1"/>
  <c r="AS1407" i="1"/>
  <c r="AV1407" i="1"/>
  <c r="AY1407" i="1"/>
  <c r="BB1407" i="1"/>
  <c r="BE1407" i="1"/>
  <c r="BH1407" i="1"/>
  <c r="BK1407" i="1"/>
  <c r="BN1407" i="1"/>
  <c r="BQ1407" i="1"/>
  <c r="BT1407" i="1"/>
  <c r="BW1407" i="1"/>
  <c r="BZ1407" i="1"/>
  <c r="CC1407" i="1"/>
  <c r="CF1407" i="1"/>
  <c r="CI1407" i="1"/>
  <c r="CL1407" i="1"/>
  <c r="CO1407" i="1"/>
  <c r="CR1407" i="1"/>
  <c r="CU1407" i="1"/>
  <c r="CX1407" i="1"/>
  <c r="DA1407" i="1"/>
  <c r="DD1407" i="1"/>
  <c r="DJ1407" i="1"/>
  <c r="DM1407" i="1"/>
  <c r="DP1407" i="1"/>
  <c r="DS1407" i="1"/>
  <c r="DV1407" i="1"/>
  <c r="DY1407" i="1"/>
  <c r="EB1407" i="1"/>
  <c r="EH1407" i="1"/>
  <c r="EK1407" i="1"/>
  <c r="I556" i="1"/>
  <c r="L556" i="1"/>
  <c r="O556" i="1"/>
  <c r="R556" i="1"/>
  <c r="U556" i="1"/>
  <c r="X556" i="1"/>
  <c r="AA556" i="1"/>
  <c r="AD556" i="1"/>
  <c r="AG556" i="1"/>
  <c r="AJ556" i="1"/>
  <c r="AM556" i="1"/>
  <c r="AP556" i="1"/>
  <c r="AS556" i="1"/>
  <c r="AV556" i="1"/>
  <c r="AY556" i="1"/>
  <c r="BB556" i="1"/>
  <c r="BE556" i="1"/>
  <c r="BH556" i="1"/>
  <c r="BK556" i="1"/>
  <c r="BN556" i="1"/>
  <c r="BQ556" i="1"/>
  <c r="BT556" i="1"/>
  <c r="BW556" i="1"/>
  <c r="BZ556" i="1"/>
  <c r="CC556" i="1"/>
  <c r="CF556" i="1"/>
  <c r="CI556" i="1"/>
  <c r="CL556" i="1"/>
  <c r="CO556" i="1"/>
  <c r="CR556" i="1"/>
  <c r="CU556" i="1"/>
  <c r="CX556" i="1"/>
  <c r="DA556" i="1"/>
  <c r="DD556" i="1"/>
  <c r="DG556" i="1"/>
  <c r="DJ556" i="1"/>
  <c r="DM556" i="1"/>
  <c r="DP556" i="1"/>
  <c r="DS556" i="1"/>
  <c r="DV556" i="1"/>
  <c r="DY556" i="1"/>
  <c r="EB556" i="1"/>
  <c r="EH556" i="1"/>
  <c r="EK556" i="1"/>
  <c r="I673" i="1"/>
  <c r="L673" i="1"/>
  <c r="O673" i="1"/>
  <c r="R673" i="1"/>
  <c r="U673" i="1"/>
  <c r="X673" i="1"/>
  <c r="AA673" i="1"/>
  <c r="AD673" i="1"/>
  <c r="AG673" i="1"/>
  <c r="AJ673" i="1"/>
  <c r="AM673" i="1"/>
  <c r="AP673" i="1"/>
  <c r="AS673" i="1"/>
  <c r="AV673" i="1"/>
  <c r="AY673" i="1"/>
  <c r="BB673" i="1"/>
  <c r="BE673" i="1"/>
  <c r="BH673" i="1"/>
  <c r="BK673" i="1"/>
  <c r="BN673" i="1"/>
  <c r="BQ673" i="1"/>
  <c r="BT673" i="1"/>
  <c r="BW673" i="1"/>
  <c r="BZ673" i="1"/>
  <c r="CC673" i="1"/>
  <c r="CF673" i="1"/>
  <c r="CI673" i="1"/>
  <c r="CL673" i="1"/>
  <c r="CO673" i="1"/>
  <c r="CR673" i="1"/>
  <c r="CU673" i="1"/>
  <c r="CX673" i="1"/>
  <c r="DA673" i="1"/>
  <c r="DD673" i="1"/>
  <c r="DG673" i="1"/>
  <c r="DJ673" i="1"/>
  <c r="DM673" i="1"/>
  <c r="DP673" i="1"/>
  <c r="DS673" i="1"/>
  <c r="DV673" i="1"/>
  <c r="DY673" i="1"/>
  <c r="EB673" i="1"/>
  <c r="EH673" i="1"/>
  <c r="EK673" i="1"/>
  <c r="I457" i="1"/>
  <c r="L457" i="1"/>
  <c r="O457" i="1"/>
  <c r="R457" i="1"/>
  <c r="U457" i="1"/>
  <c r="X457" i="1"/>
  <c r="AA457" i="1"/>
  <c r="AD457" i="1"/>
  <c r="AG457" i="1"/>
  <c r="AJ457" i="1"/>
  <c r="AM457" i="1"/>
  <c r="AP457" i="1"/>
  <c r="AS457" i="1"/>
  <c r="AV457" i="1"/>
  <c r="AY457" i="1"/>
  <c r="BB457" i="1"/>
  <c r="BE457" i="1"/>
  <c r="BH457" i="1"/>
  <c r="BK457" i="1"/>
  <c r="BN457" i="1"/>
  <c r="BQ457" i="1"/>
  <c r="BT457" i="1"/>
  <c r="BW457" i="1"/>
  <c r="BZ457" i="1"/>
  <c r="CC457" i="1"/>
  <c r="CF457" i="1"/>
  <c r="CI457" i="1"/>
  <c r="CL457" i="1"/>
  <c r="CO457" i="1"/>
  <c r="CR457" i="1"/>
  <c r="CU457" i="1"/>
  <c r="CX457" i="1"/>
  <c r="DA457" i="1"/>
  <c r="DD457" i="1"/>
  <c r="DG457" i="1"/>
  <c r="DJ457" i="1"/>
  <c r="DM457" i="1"/>
  <c r="DP457" i="1"/>
  <c r="DS457" i="1"/>
  <c r="DV457" i="1"/>
  <c r="DY457" i="1"/>
  <c r="EB457" i="1"/>
  <c r="EH457" i="1"/>
  <c r="EK457" i="1"/>
  <c r="I458" i="1"/>
  <c r="L458" i="1"/>
  <c r="O458" i="1"/>
  <c r="R458" i="1"/>
  <c r="U458" i="1"/>
  <c r="X458" i="1"/>
  <c r="AA458" i="1"/>
  <c r="AD458" i="1"/>
  <c r="AG458" i="1"/>
  <c r="AJ458" i="1"/>
  <c r="AM458" i="1"/>
  <c r="AP458" i="1"/>
  <c r="AS458" i="1"/>
  <c r="AV458" i="1"/>
  <c r="AY458" i="1"/>
  <c r="BB458" i="1"/>
  <c r="BE458" i="1"/>
  <c r="BH458" i="1"/>
  <c r="BK458" i="1"/>
  <c r="BN458" i="1"/>
  <c r="BQ458" i="1"/>
  <c r="BT458" i="1"/>
  <c r="BW458" i="1"/>
  <c r="BZ458" i="1"/>
  <c r="CC458" i="1"/>
  <c r="CF458" i="1"/>
  <c r="CI458" i="1"/>
  <c r="CL458" i="1"/>
  <c r="CO458" i="1"/>
  <c r="CR458" i="1"/>
  <c r="CU458" i="1"/>
  <c r="CX458" i="1"/>
  <c r="DA458" i="1"/>
  <c r="DD458" i="1"/>
  <c r="DG458" i="1"/>
  <c r="DJ458" i="1"/>
  <c r="DM458" i="1"/>
  <c r="DP458" i="1"/>
  <c r="DS458" i="1"/>
  <c r="DV458" i="1"/>
  <c r="DY458" i="1"/>
  <c r="EB458" i="1"/>
  <c r="EH458" i="1"/>
  <c r="EK458" i="1"/>
  <c r="I459" i="1"/>
  <c r="L459" i="1"/>
  <c r="O459" i="1"/>
  <c r="R459" i="1"/>
  <c r="U459" i="1"/>
  <c r="X459" i="1"/>
  <c r="AA459" i="1"/>
  <c r="AD459" i="1"/>
  <c r="AG459" i="1"/>
  <c r="AJ459" i="1"/>
  <c r="AM459" i="1"/>
  <c r="AP459" i="1"/>
  <c r="AS459" i="1"/>
  <c r="AV459" i="1"/>
  <c r="AY459" i="1"/>
  <c r="BB459" i="1"/>
  <c r="BE459" i="1"/>
  <c r="BH459" i="1"/>
  <c r="BK459" i="1"/>
  <c r="BN459" i="1"/>
  <c r="BQ459" i="1"/>
  <c r="BT459" i="1"/>
  <c r="BW459" i="1"/>
  <c r="BZ459" i="1"/>
  <c r="CC459" i="1"/>
  <c r="CF459" i="1"/>
  <c r="CI459" i="1"/>
  <c r="CL459" i="1"/>
  <c r="CO459" i="1"/>
  <c r="CR459" i="1"/>
  <c r="CU459" i="1"/>
  <c r="CX459" i="1"/>
  <c r="DA459" i="1"/>
  <c r="DD459" i="1"/>
  <c r="DG459" i="1"/>
  <c r="DJ459" i="1"/>
  <c r="DM459" i="1"/>
  <c r="DP459" i="1"/>
  <c r="DS459" i="1"/>
  <c r="DV459" i="1"/>
  <c r="DY459" i="1"/>
  <c r="EB459" i="1"/>
  <c r="EH459" i="1"/>
  <c r="EK459" i="1"/>
  <c r="I460" i="1"/>
  <c r="L460" i="1"/>
  <c r="O460" i="1"/>
  <c r="R460" i="1"/>
  <c r="U460" i="1"/>
  <c r="X460" i="1"/>
  <c r="AA460" i="1"/>
  <c r="AD460" i="1"/>
  <c r="AG460" i="1"/>
  <c r="AJ460" i="1"/>
  <c r="AM460" i="1"/>
  <c r="AP460" i="1"/>
  <c r="AS460" i="1"/>
  <c r="AV460" i="1"/>
  <c r="AY460" i="1"/>
  <c r="BB460" i="1"/>
  <c r="BE460" i="1"/>
  <c r="BH460" i="1"/>
  <c r="BK460" i="1"/>
  <c r="BN460" i="1"/>
  <c r="BQ460" i="1"/>
  <c r="BT460" i="1"/>
  <c r="BW460" i="1"/>
  <c r="BZ460" i="1"/>
  <c r="CC460" i="1"/>
  <c r="CF460" i="1"/>
  <c r="CI460" i="1"/>
  <c r="CL460" i="1"/>
  <c r="CO460" i="1"/>
  <c r="CR460" i="1"/>
  <c r="CU460" i="1"/>
  <c r="CX460" i="1"/>
  <c r="DA460" i="1"/>
  <c r="DD460" i="1"/>
  <c r="DG460" i="1"/>
  <c r="DJ460" i="1"/>
  <c r="DM460" i="1"/>
  <c r="DP460" i="1"/>
  <c r="DS460" i="1"/>
  <c r="DV460" i="1"/>
  <c r="DY460" i="1"/>
  <c r="EB460" i="1"/>
  <c r="EH460" i="1"/>
  <c r="EK460" i="1"/>
  <c r="I674" i="1"/>
  <c r="L674" i="1"/>
  <c r="O674" i="1"/>
  <c r="R674" i="1"/>
  <c r="U674" i="1"/>
  <c r="X674" i="1"/>
  <c r="AA674" i="1"/>
  <c r="AD674" i="1"/>
  <c r="AG674" i="1"/>
  <c r="AJ674" i="1"/>
  <c r="AM674" i="1"/>
  <c r="AP674" i="1"/>
  <c r="AS674" i="1"/>
  <c r="AV674" i="1"/>
  <c r="AY674" i="1"/>
  <c r="BB674" i="1"/>
  <c r="BE674" i="1"/>
  <c r="BH674" i="1"/>
  <c r="BK674" i="1"/>
  <c r="BN674" i="1"/>
  <c r="BQ674" i="1"/>
  <c r="BT674" i="1"/>
  <c r="BW674" i="1"/>
  <c r="BZ674" i="1"/>
  <c r="CC674" i="1"/>
  <c r="CF674" i="1"/>
  <c r="CI674" i="1"/>
  <c r="CL674" i="1"/>
  <c r="CO674" i="1"/>
  <c r="CR674" i="1"/>
  <c r="CU674" i="1"/>
  <c r="CX674" i="1"/>
  <c r="DA674" i="1"/>
  <c r="DD674" i="1"/>
  <c r="DG674" i="1"/>
  <c r="DJ674" i="1"/>
  <c r="DM674" i="1"/>
  <c r="DP674" i="1"/>
  <c r="DS674" i="1"/>
  <c r="DV674" i="1"/>
  <c r="DY674" i="1"/>
  <c r="EB674" i="1"/>
  <c r="EH674" i="1"/>
  <c r="EK674" i="1"/>
  <c r="I675" i="1"/>
  <c r="L675" i="1"/>
  <c r="O675" i="1"/>
  <c r="R675" i="1"/>
  <c r="U675" i="1"/>
  <c r="X675" i="1"/>
  <c r="AA675" i="1"/>
  <c r="AD675" i="1"/>
  <c r="AG675" i="1"/>
  <c r="AJ675" i="1"/>
  <c r="AM675" i="1"/>
  <c r="AP675" i="1"/>
  <c r="AS675" i="1"/>
  <c r="AV675" i="1"/>
  <c r="AY675" i="1"/>
  <c r="BB675" i="1"/>
  <c r="BE675" i="1"/>
  <c r="BH675" i="1"/>
  <c r="BK675" i="1"/>
  <c r="BN675" i="1"/>
  <c r="BQ675" i="1"/>
  <c r="BT675" i="1"/>
  <c r="BW675" i="1"/>
  <c r="BZ675" i="1"/>
  <c r="CC675" i="1"/>
  <c r="CF675" i="1"/>
  <c r="CI675" i="1"/>
  <c r="CL675" i="1"/>
  <c r="CO675" i="1"/>
  <c r="CR675" i="1"/>
  <c r="CU675" i="1"/>
  <c r="CX675" i="1"/>
  <c r="DA675" i="1"/>
  <c r="DD675" i="1"/>
  <c r="DG675" i="1"/>
  <c r="DJ675" i="1"/>
  <c r="DM675" i="1"/>
  <c r="DP675" i="1"/>
  <c r="DS675" i="1"/>
  <c r="DV675" i="1"/>
  <c r="DY675" i="1"/>
  <c r="EB675" i="1"/>
  <c r="EH675" i="1"/>
  <c r="EK675" i="1"/>
  <c r="I435" i="1"/>
  <c r="L435" i="1"/>
  <c r="O435" i="1"/>
  <c r="R435" i="1"/>
  <c r="U435" i="1"/>
  <c r="X435" i="1"/>
  <c r="AA435" i="1"/>
  <c r="AD435" i="1"/>
  <c r="AG435" i="1"/>
  <c r="AJ435" i="1"/>
  <c r="AM435" i="1"/>
  <c r="AP435" i="1"/>
  <c r="AS435" i="1"/>
  <c r="AV435" i="1"/>
  <c r="AY435" i="1"/>
  <c r="BB435" i="1"/>
  <c r="BE435" i="1"/>
  <c r="BH435" i="1"/>
  <c r="BK435" i="1"/>
  <c r="BN435" i="1"/>
  <c r="BQ435" i="1"/>
  <c r="BT435" i="1"/>
  <c r="BW435" i="1"/>
  <c r="BZ435" i="1"/>
  <c r="CC435" i="1"/>
  <c r="CF435" i="1"/>
  <c r="CI435" i="1"/>
  <c r="CL435" i="1"/>
  <c r="CO435" i="1"/>
  <c r="CR435" i="1"/>
  <c r="CU435" i="1"/>
  <c r="CX435" i="1"/>
  <c r="DA435" i="1"/>
  <c r="DD435" i="1"/>
  <c r="DG435" i="1"/>
  <c r="DJ435" i="1"/>
  <c r="DM435" i="1"/>
  <c r="DP435" i="1"/>
  <c r="DS435" i="1"/>
  <c r="DV435" i="1"/>
  <c r="DY435" i="1"/>
  <c r="EB435" i="1"/>
  <c r="EH435" i="1"/>
  <c r="EK435" i="1"/>
  <c r="I436" i="1"/>
  <c r="L436" i="1"/>
  <c r="O436" i="1"/>
  <c r="R436" i="1"/>
  <c r="U436" i="1"/>
  <c r="X436" i="1"/>
  <c r="AA436" i="1"/>
  <c r="AD436" i="1"/>
  <c r="AG436" i="1"/>
  <c r="AJ436" i="1"/>
  <c r="AM436" i="1"/>
  <c r="AP436" i="1"/>
  <c r="AS436" i="1"/>
  <c r="AV436" i="1"/>
  <c r="AY436" i="1"/>
  <c r="BB436" i="1"/>
  <c r="BE436" i="1"/>
  <c r="BH436" i="1"/>
  <c r="BK436" i="1"/>
  <c r="BN436" i="1"/>
  <c r="BQ436" i="1"/>
  <c r="BT436" i="1"/>
  <c r="BW436" i="1"/>
  <c r="BZ436" i="1"/>
  <c r="CC436" i="1"/>
  <c r="CF436" i="1"/>
  <c r="CI436" i="1"/>
  <c r="CL436" i="1"/>
  <c r="CO436" i="1"/>
  <c r="CR436" i="1"/>
  <c r="CU436" i="1"/>
  <c r="CX436" i="1"/>
  <c r="DA436" i="1"/>
  <c r="DD436" i="1"/>
  <c r="DG436" i="1"/>
  <c r="DJ436" i="1"/>
  <c r="DM436" i="1"/>
  <c r="DP436" i="1"/>
  <c r="DS436" i="1"/>
  <c r="DV436" i="1"/>
  <c r="DY436" i="1"/>
  <c r="EB436" i="1"/>
  <c r="EH436" i="1"/>
  <c r="EK436" i="1"/>
  <c r="I437" i="1"/>
  <c r="L437" i="1"/>
  <c r="O437" i="1"/>
  <c r="R437" i="1"/>
  <c r="U437" i="1"/>
  <c r="X437" i="1"/>
  <c r="AA437" i="1"/>
  <c r="AD437" i="1"/>
  <c r="AG437" i="1"/>
  <c r="AJ437" i="1"/>
  <c r="AM437" i="1"/>
  <c r="AP437" i="1"/>
  <c r="AS437" i="1"/>
  <c r="AV437" i="1"/>
  <c r="AY437" i="1"/>
  <c r="BB437" i="1"/>
  <c r="BE437" i="1"/>
  <c r="BH437" i="1"/>
  <c r="BK437" i="1"/>
  <c r="BN437" i="1"/>
  <c r="BQ437" i="1"/>
  <c r="BT437" i="1"/>
  <c r="BW437" i="1"/>
  <c r="BZ437" i="1"/>
  <c r="CC437" i="1"/>
  <c r="CF437" i="1"/>
  <c r="CI437" i="1"/>
  <c r="CL437" i="1"/>
  <c r="CO437" i="1"/>
  <c r="CR437" i="1"/>
  <c r="CU437" i="1"/>
  <c r="CX437" i="1"/>
  <c r="DA437" i="1"/>
  <c r="DD437" i="1"/>
  <c r="DG437" i="1"/>
  <c r="DJ437" i="1"/>
  <c r="DM437" i="1"/>
  <c r="DP437" i="1"/>
  <c r="DS437" i="1"/>
  <c r="DV437" i="1"/>
  <c r="DY437" i="1"/>
  <c r="EB437" i="1"/>
  <c r="EH437" i="1"/>
  <c r="EK437" i="1"/>
  <c r="I438" i="1"/>
  <c r="L438" i="1"/>
  <c r="O438" i="1"/>
  <c r="R438" i="1"/>
  <c r="U438" i="1"/>
  <c r="X438" i="1"/>
  <c r="AA438" i="1"/>
  <c r="AD438" i="1"/>
  <c r="AG438" i="1"/>
  <c r="AJ438" i="1"/>
  <c r="AM438" i="1"/>
  <c r="AP438" i="1"/>
  <c r="AS438" i="1"/>
  <c r="AV438" i="1"/>
  <c r="AY438" i="1"/>
  <c r="BB438" i="1"/>
  <c r="BE438" i="1"/>
  <c r="BH438" i="1"/>
  <c r="BK438" i="1"/>
  <c r="BN438" i="1"/>
  <c r="BQ438" i="1"/>
  <c r="BT438" i="1"/>
  <c r="BW438" i="1"/>
  <c r="BZ438" i="1"/>
  <c r="CC438" i="1"/>
  <c r="CF438" i="1"/>
  <c r="CI438" i="1"/>
  <c r="CL438" i="1"/>
  <c r="CO438" i="1"/>
  <c r="CR438" i="1"/>
  <c r="CU438" i="1"/>
  <c r="CX438" i="1"/>
  <c r="DA438" i="1"/>
  <c r="DD438" i="1"/>
  <c r="DG438" i="1"/>
  <c r="DJ438" i="1"/>
  <c r="DM438" i="1"/>
  <c r="DP438" i="1"/>
  <c r="DS438" i="1"/>
  <c r="DV438" i="1"/>
  <c r="DY438" i="1"/>
  <c r="EB438" i="1"/>
  <c r="EH438" i="1"/>
  <c r="EK438" i="1"/>
  <c r="I492" i="1"/>
  <c r="L492" i="1"/>
  <c r="O492" i="1"/>
  <c r="R492" i="1"/>
  <c r="U492" i="1"/>
  <c r="X492" i="1"/>
  <c r="AA492" i="1"/>
  <c r="AD492" i="1"/>
  <c r="AG492" i="1"/>
  <c r="AJ492" i="1"/>
  <c r="AM492" i="1"/>
  <c r="AP492" i="1"/>
  <c r="AS492" i="1"/>
  <c r="AV492" i="1"/>
  <c r="AY492" i="1"/>
  <c r="BB492" i="1"/>
  <c r="BE492" i="1"/>
  <c r="BH492" i="1"/>
  <c r="BK492" i="1"/>
  <c r="BN492" i="1"/>
  <c r="BQ492" i="1"/>
  <c r="BT492" i="1"/>
  <c r="BW492" i="1"/>
  <c r="BZ492" i="1"/>
  <c r="CC492" i="1"/>
  <c r="CF492" i="1"/>
  <c r="CI492" i="1"/>
  <c r="CL492" i="1"/>
  <c r="CO492" i="1"/>
  <c r="CR492" i="1"/>
  <c r="CU492" i="1"/>
  <c r="CX492" i="1"/>
  <c r="DA492" i="1"/>
  <c r="DD492" i="1"/>
  <c r="DG492" i="1"/>
  <c r="DJ492" i="1"/>
  <c r="DM492" i="1"/>
  <c r="DP492" i="1"/>
  <c r="DS492" i="1"/>
  <c r="DV492" i="1"/>
  <c r="DY492" i="1"/>
  <c r="EB492" i="1"/>
  <c r="EH492" i="1"/>
  <c r="EK492" i="1"/>
  <c r="I493" i="1"/>
  <c r="L493" i="1"/>
  <c r="O493" i="1"/>
  <c r="R493" i="1"/>
  <c r="U493" i="1"/>
  <c r="X493" i="1"/>
  <c r="AA493" i="1"/>
  <c r="AD493" i="1"/>
  <c r="AG493" i="1"/>
  <c r="AJ493" i="1"/>
  <c r="AM493" i="1"/>
  <c r="AP493" i="1"/>
  <c r="AS493" i="1"/>
  <c r="AV493" i="1"/>
  <c r="AY493" i="1"/>
  <c r="BB493" i="1"/>
  <c r="BE493" i="1"/>
  <c r="BH493" i="1"/>
  <c r="BK493" i="1"/>
  <c r="BN493" i="1"/>
  <c r="BQ493" i="1"/>
  <c r="BT493" i="1"/>
  <c r="BW493" i="1"/>
  <c r="BZ493" i="1"/>
  <c r="CC493" i="1"/>
  <c r="CF493" i="1"/>
  <c r="CI493" i="1"/>
  <c r="CL493" i="1"/>
  <c r="CO493" i="1"/>
  <c r="CR493" i="1"/>
  <c r="CU493" i="1"/>
  <c r="CX493" i="1"/>
  <c r="DA493" i="1"/>
  <c r="DD493" i="1"/>
  <c r="DG493" i="1"/>
  <c r="DJ493" i="1"/>
  <c r="DM493" i="1"/>
  <c r="DP493" i="1"/>
  <c r="DS493" i="1"/>
  <c r="DV493" i="1"/>
  <c r="DY493" i="1"/>
  <c r="EB493" i="1"/>
  <c r="EH493" i="1"/>
  <c r="EK493" i="1"/>
  <c r="I494" i="1"/>
  <c r="L494" i="1"/>
  <c r="O494" i="1"/>
  <c r="R494" i="1"/>
  <c r="U494" i="1"/>
  <c r="X494" i="1"/>
  <c r="AA494" i="1"/>
  <c r="AD494" i="1"/>
  <c r="AG494" i="1"/>
  <c r="AJ494" i="1"/>
  <c r="AM494" i="1"/>
  <c r="AP494" i="1"/>
  <c r="AS494" i="1"/>
  <c r="AV494" i="1"/>
  <c r="AY494" i="1"/>
  <c r="BB494" i="1"/>
  <c r="BE494" i="1"/>
  <c r="BH494" i="1"/>
  <c r="BK494" i="1"/>
  <c r="BN494" i="1"/>
  <c r="BQ494" i="1"/>
  <c r="BT494" i="1"/>
  <c r="BW494" i="1"/>
  <c r="BZ494" i="1"/>
  <c r="CC494" i="1"/>
  <c r="CF494" i="1"/>
  <c r="CI494" i="1"/>
  <c r="CL494" i="1"/>
  <c r="CO494" i="1"/>
  <c r="CR494" i="1"/>
  <c r="CU494" i="1"/>
  <c r="CX494" i="1"/>
  <c r="DA494" i="1"/>
  <c r="DD494" i="1"/>
  <c r="DG494" i="1"/>
  <c r="DJ494" i="1"/>
  <c r="DM494" i="1"/>
  <c r="DP494" i="1"/>
  <c r="DS494" i="1"/>
  <c r="DV494" i="1"/>
  <c r="DY494" i="1"/>
  <c r="EB494" i="1"/>
  <c r="EH494" i="1"/>
  <c r="EK494" i="1"/>
  <c r="I495" i="1"/>
  <c r="L495" i="1"/>
  <c r="O495" i="1"/>
  <c r="R495" i="1"/>
  <c r="U495" i="1"/>
  <c r="X495" i="1"/>
  <c r="AA495" i="1"/>
  <c r="AD495" i="1"/>
  <c r="AG495" i="1"/>
  <c r="AJ495" i="1"/>
  <c r="AM495" i="1"/>
  <c r="AP495" i="1"/>
  <c r="AS495" i="1"/>
  <c r="AV495" i="1"/>
  <c r="AY495" i="1"/>
  <c r="BB495" i="1"/>
  <c r="BE495" i="1"/>
  <c r="BH495" i="1"/>
  <c r="BK495" i="1"/>
  <c r="BN495" i="1"/>
  <c r="BQ495" i="1"/>
  <c r="BT495" i="1"/>
  <c r="BW495" i="1"/>
  <c r="BZ495" i="1"/>
  <c r="CC495" i="1"/>
  <c r="CF495" i="1"/>
  <c r="CI495" i="1"/>
  <c r="CL495" i="1"/>
  <c r="CO495" i="1"/>
  <c r="CR495" i="1"/>
  <c r="CU495" i="1"/>
  <c r="CX495" i="1"/>
  <c r="DA495" i="1"/>
  <c r="DD495" i="1"/>
  <c r="DG495" i="1"/>
  <c r="DJ495" i="1"/>
  <c r="DM495" i="1"/>
  <c r="DP495" i="1"/>
  <c r="DS495" i="1"/>
  <c r="DV495" i="1"/>
  <c r="DY495" i="1"/>
  <c r="EB495" i="1"/>
  <c r="EH495" i="1"/>
  <c r="EK495" i="1"/>
  <c r="I415" i="1"/>
  <c r="L415" i="1"/>
  <c r="O415" i="1"/>
  <c r="R415" i="1"/>
  <c r="U415" i="1"/>
  <c r="X415" i="1"/>
  <c r="AA415" i="1"/>
  <c r="AD415" i="1"/>
  <c r="AG415" i="1"/>
  <c r="AJ415" i="1"/>
  <c r="AM415" i="1"/>
  <c r="AP415" i="1"/>
  <c r="AS415" i="1"/>
  <c r="AV415" i="1"/>
  <c r="AY415" i="1"/>
  <c r="BB415" i="1"/>
  <c r="BE415" i="1"/>
  <c r="BH415" i="1"/>
  <c r="BK415" i="1"/>
  <c r="BN415" i="1"/>
  <c r="BQ415" i="1"/>
  <c r="BT415" i="1"/>
  <c r="BW415" i="1"/>
  <c r="BZ415" i="1"/>
  <c r="CC415" i="1"/>
  <c r="CF415" i="1"/>
  <c r="CI415" i="1"/>
  <c r="CL415" i="1"/>
  <c r="CO415" i="1"/>
  <c r="CR415" i="1"/>
  <c r="CU415" i="1"/>
  <c r="CX415" i="1"/>
  <c r="DA415" i="1"/>
  <c r="DD415" i="1"/>
  <c r="DG415" i="1"/>
  <c r="DJ415" i="1"/>
  <c r="DM415" i="1"/>
  <c r="DP415" i="1"/>
  <c r="DS415" i="1"/>
  <c r="DV415" i="1"/>
  <c r="DY415" i="1"/>
  <c r="EB415" i="1"/>
  <c r="EH415" i="1"/>
  <c r="EK415" i="1"/>
  <c r="I496" i="1"/>
  <c r="L496" i="1"/>
  <c r="O496" i="1"/>
  <c r="R496" i="1"/>
  <c r="U496" i="1"/>
  <c r="X496" i="1"/>
  <c r="AA496" i="1"/>
  <c r="AD496" i="1"/>
  <c r="AG496" i="1"/>
  <c r="AJ496" i="1"/>
  <c r="AM496" i="1"/>
  <c r="AP496" i="1"/>
  <c r="AS496" i="1"/>
  <c r="AV496" i="1"/>
  <c r="AY496" i="1"/>
  <c r="BB496" i="1"/>
  <c r="BE496" i="1"/>
  <c r="BH496" i="1"/>
  <c r="BK496" i="1"/>
  <c r="BN496" i="1"/>
  <c r="BQ496" i="1"/>
  <c r="BT496" i="1"/>
  <c r="BW496" i="1"/>
  <c r="BZ496" i="1"/>
  <c r="CC496" i="1"/>
  <c r="CF496" i="1"/>
  <c r="CI496" i="1"/>
  <c r="CL496" i="1"/>
  <c r="CO496" i="1"/>
  <c r="CR496" i="1"/>
  <c r="CU496" i="1"/>
  <c r="CX496" i="1"/>
  <c r="DA496" i="1"/>
  <c r="DD496" i="1"/>
  <c r="DG496" i="1"/>
  <c r="DJ496" i="1"/>
  <c r="DM496" i="1"/>
  <c r="DP496" i="1"/>
  <c r="DS496" i="1"/>
  <c r="DV496" i="1"/>
  <c r="DY496" i="1"/>
  <c r="EB496" i="1"/>
  <c r="EH496" i="1"/>
  <c r="EK496" i="1"/>
  <c r="I497" i="1"/>
  <c r="L497" i="1"/>
  <c r="O497" i="1"/>
  <c r="R497" i="1"/>
  <c r="U497" i="1"/>
  <c r="X497" i="1"/>
  <c r="AA497" i="1"/>
  <c r="AD497" i="1"/>
  <c r="AG497" i="1"/>
  <c r="AJ497" i="1"/>
  <c r="AM497" i="1"/>
  <c r="AP497" i="1"/>
  <c r="AS497" i="1"/>
  <c r="AV497" i="1"/>
  <c r="AY497" i="1"/>
  <c r="BB497" i="1"/>
  <c r="BE497" i="1"/>
  <c r="BH497" i="1"/>
  <c r="BK497" i="1"/>
  <c r="BN497" i="1"/>
  <c r="BQ497" i="1"/>
  <c r="BT497" i="1"/>
  <c r="BW497" i="1"/>
  <c r="BZ497" i="1"/>
  <c r="CC497" i="1"/>
  <c r="CF497" i="1"/>
  <c r="CI497" i="1"/>
  <c r="CL497" i="1"/>
  <c r="CO497" i="1"/>
  <c r="CR497" i="1"/>
  <c r="CU497" i="1"/>
  <c r="CX497" i="1"/>
  <c r="DA497" i="1"/>
  <c r="DD497" i="1"/>
  <c r="DG497" i="1"/>
  <c r="DJ497" i="1"/>
  <c r="DM497" i="1"/>
  <c r="DP497" i="1"/>
  <c r="DS497" i="1"/>
  <c r="DV497" i="1"/>
  <c r="DY497" i="1"/>
  <c r="EB497" i="1"/>
  <c r="EH497" i="1"/>
  <c r="EK497" i="1"/>
  <c r="I498" i="1"/>
  <c r="L498" i="1"/>
  <c r="O498" i="1"/>
  <c r="R498" i="1"/>
  <c r="U498" i="1"/>
  <c r="X498" i="1"/>
  <c r="AA498" i="1"/>
  <c r="AD498" i="1"/>
  <c r="AG498" i="1"/>
  <c r="AJ498" i="1"/>
  <c r="AM498" i="1"/>
  <c r="AP498" i="1"/>
  <c r="AS498" i="1"/>
  <c r="AV498" i="1"/>
  <c r="AY498" i="1"/>
  <c r="BB498" i="1"/>
  <c r="BE498" i="1"/>
  <c r="BH498" i="1"/>
  <c r="BK498" i="1"/>
  <c r="BN498" i="1"/>
  <c r="BQ498" i="1"/>
  <c r="BT498" i="1"/>
  <c r="BW498" i="1"/>
  <c r="BZ498" i="1"/>
  <c r="CC498" i="1"/>
  <c r="CF498" i="1"/>
  <c r="CI498" i="1"/>
  <c r="CL498" i="1"/>
  <c r="CO498" i="1"/>
  <c r="CR498" i="1"/>
  <c r="CU498" i="1"/>
  <c r="CX498" i="1"/>
  <c r="DA498" i="1"/>
  <c r="DD498" i="1"/>
  <c r="DG498" i="1"/>
  <c r="DJ498" i="1"/>
  <c r="DM498" i="1"/>
  <c r="DP498" i="1"/>
  <c r="DS498" i="1"/>
  <c r="DV498" i="1"/>
  <c r="DY498" i="1"/>
  <c r="EB498" i="1"/>
  <c r="EH498" i="1"/>
  <c r="EK498" i="1"/>
  <c r="I440" i="1"/>
  <c r="L440" i="1"/>
  <c r="O440" i="1"/>
  <c r="R440" i="1"/>
  <c r="U440" i="1"/>
  <c r="X440" i="1"/>
  <c r="AA440" i="1"/>
  <c r="AD440" i="1"/>
  <c r="AG440" i="1"/>
  <c r="AJ440" i="1"/>
  <c r="AM440" i="1"/>
  <c r="AP440" i="1"/>
  <c r="AS440" i="1"/>
  <c r="AV440" i="1"/>
  <c r="AY440" i="1"/>
  <c r="BB440" i="1"/>
  <c r="BE440" i="1"/>
  <c r="BH440" i="1"/>
  <c r="BK440" i="1"/>
  <c r="BN440" i="1"/>
  <c r="BQ440" i="1"/>
  <c r="BT440" i="1"/>
  <c r="BW440" i="1"/>
  <c r="BZ440" i="1"/>
  <c r="CC440" i="1"/>
  <c r="CF440" i="1"/>
  <c r="CI440" i="1"/>
  <c r="CL440" i="1"/>
  <c r="CO440" i="1"/>
  <c r="CR440" i="1"/>
  <c r="CU440" i="1"/>
  <c r="CX440" i="1"/>
  <c r="DA440" i="1"/>
  <c r="DD440" i="1"/>
  <c r="DG440" i="1"/>
  <c r="DJ440" i="1"/>
  <c r="DM440" i="1"/>
  <c r="DP440" i="1"/>
  <c r="DS440" i="1"/>
  <c r="DV440" i="1"/>
  <c r="DY440" i="1"/>
  <c r="EB440" i="1"/>
  <c r="EH440" i="1"/>
  <c r="EK440" i="1"/>
  <c r="I499" i="1"/>
  <c r="L499" i="1"/>
  <c r="O499" i="1"/>
  <c r="R499" i="1"/>
  <c r="U499" i="1"/>
  <c r="X499" i="1"/>
  <c r="AA499" i="1"/>
  <c r="AD499" i="1"/>
  <c r="AG499" i="1"/>
  <c r="AJ499" i="1"/>
  <c r="AM499" i="1"/>
  <c r="AP499" i="1"/>
  <c r="AS499" i="1"/>
  <c r="AV499" i="1"/>
  <c r="AY499" i="1"/>
  <c r="BB499" i="1"/>
  <c r="BE499" i="1"/>
  <c r="BH499" i="1"/>
  <c r="BK499" i="1"/>
  <c r="BN499" i="1"/>
  <c r="BQ499" i="1"/>
  <c r="BT499" i="1"/>
  <c r="BW499" i="1"/>
  <c r="BZ499" i="1"/>
  <c r="CC499" i="1"/>
  <c r="CF499" i="1"/>
  <c r="CI499" i="1"/>
  <c r="CL499" i="1"/>
  <c r="CO499" i="1"/>
  <c r="CR499" i="1"/>
  <c r="CU499" i="1"/>
  <c r="CX499" i="1"/>
  <c r="DA499" i="1"/>
  <c r="DD499" i="1"/>
  <c r="DG499" i="1"/>
  <c r="DJ499" i="1"/>
  <c r="DM499" i="1"/>
  <c r="DP499" i="1"/>
  <c r="DS499" i="1"/>
  <c r="DV499" i="1"/>
  <c r="DY499" i="1"/>
  <c r="EB499" i="1"/>
  <c r="EH499" i="1"/>
  <c r="EK499" i="1"/>
  <c r="I1191" i="1"/>
  <c r="O1191" i="1"/>
  <c r="R1191" i="1"/>
  <c r="U1191" i="1"/>
  <c r="X1191" i="1"/>
  <c r="AA1191" i="1"/>
  <c r="AD1191" i="1"/>
  <c r="AG1191" i="1"/>
  <c r="AJ1191" i="1"/>
  <c r="AM1191" i="1"/>
  <c r="AP1191" i="1"/>
  <c r="AS1191" i="1"/>
  <c r="AV1191" i="1"/>
  <c r="AY1191" i="1"/>
  <c r="BB1191" i="1"/>
  <c r="BE1191" i="1"/>
  <c r="BH1191" i="1"/>
  <c r="BK1191" i="1"/>
  <c r="BN1191" i="1"/>
  <c r="BQ1191" i="1"/>
  <c r="BT1191" i="1"/>
  <c r="BW1191" i="1"/>
  <c r="BZ1191" i="1"/>
  <c r="CC1191" i="1"/>
  <c r="CF1191" i="1"/>
  <c r="CI1191" i="1"/>
  <c r="CL1191" i="1"/>
  <c r="CO1191" i="1"/>
  <c r="CR1191" i="1"/>
  <c r="CU1191" i="1"/>
  <c r="CX1191" i="1"/>
  <c r="DA1191" i="1"/>
  <c r="DD1191" i="1"/>
  <c r="DJ1191" i="1"/>
  <c r="DM1191" i="1"/>
  <c r="DP1191" i="1"/>
  <c r="DS1191" i="1"/>
  <c r="DV1191" i="1"/>
  <c r="DY1191" i="1"/>
  <c r="EB1191" i="1"/>
  <c r="EH1191" i="1"/>
  <c r="EK1191" i="1"/>
  <c r="I1192" i="1"/>
  <c r="O1192" i="1"/>
  <c r="R1192" i="1"/>
  <c r="U1192" i="1"/>
  <c r="X1192" i="1"/>
  <c r="AA1192" i="1"/>
  <c r="AD1192" i="1"/>
  <c r="AG1192" i="1"/>
  <c r="AJ1192" i="1"/>
  <c r="AM1192" i="1"/>
  <c r="AP1192" i="1"/>
  <c r="AS1192" i="1"/>
  <c r="AV1192" i="1"/>
  <c r="AY1192" i="1"/>
  <c r="BB1192" i="1"/>
  <c r="BE1192" i="1"/>
  <c r="BH1192" i="1"/>
  <c r="BK1192" i="1"/>
  <c r="BN1192" i="1"/>
  <c r="BQ1192" i="1"/>
  <c r="BT1192" i="1"/>
  <c r="BW1192" i="1"/>
  <c r="BZ1192" i="1"/>
  <c r="CC1192" i="1"/>
  <c r="CF1192" i="1"/>
  <c r="CI1192" i="1"/>
  <c r="CL1192" i="1"/>
  <c r="CO1192" i="1"/>
  <c r="CR1192" i="1"/>
  <c r="CU1192" i="1"/>
  <c r="CX1192" i="1"/>
  <c r="DA1192" i="1"/>
  <c r="DD1192" i="1"/>
  <c r="DJ1192" i="1"/>
  <c r="DM1192" i="1"/>
  <c r="DP1192" i="1"/>
  <c r="DS1192" i="1"/>
  <c r="DV1192" i="1"/>
  <c r="DY1192" i="1"/>
  <c r="EB1192" i="1"/>
  <c r="EH1192" i="1"/>
  <c r="EK1192" i="1"/>
  <c r="I732" i="1"/>
  <c r="L732" i="1"/>
  <c r="O732" i="1"/>
  <c r="R732" i="1"/>
  <c r="U732" i="1"/>
  <c r="X732" i="1"/>
  <c r="AA732" i="1"/>
  <c r="AD732" i="1"/>
  <c r="AG732" i="1"/>
  <c r="AJ732" i="1"/>
  <c r="AM732" i="1"/>
  <c r="AP732" i="1"/>
  <c r="AS732" i="1"/>
  <c r="AV732" i="1"/>
  <c r="AY732" i="1"/>
  <c r="BB732" i="1"/>
  <c r="BE732" i="1"/>
  <c r="BH732" i="1"/>
  <c r="BK732" i="1"/>
  <c r="BN732" i="1"/>
  <c r="BQ732" i="1"/>
  <c r="BT732" i="1"/>
  <c r="BW732" i="1"/>
  <c r="BZ732" i="1"/>
  <c r="CC732" i="1"/>
  <c r="CF732" i="1"/>
  <c r="CI732" i="1"/>
  <c r="CL732" i="1"/>
  <c r="CO732" i="1"/>
  <c r="CR732" i="1"/>
  <c r="CU732" i="1"/>
  <c r="CX732" i="1"/>
  <c r="DA732" i="1"/>
  <c r="DD732" i="1"/>
  <c r="DJ732" i="1"/>
  <c r="DM732" i="1"/>
  <c r="DP732" i="1"/>
  <c r="DS732" i="1"/>
  <c r="DV732" i="1"/>
  <c r="DY732" i="1"/>
  <c r="EB732" i="1"/>
  <c r="EH732" i="1"/>
  <c r="EK732" i="1"/>
  <c r="I676" i="1"/>
  <c r="L676" i="1"/>
  <c r="O676" i="1"/>
  <c r="R676" i="1"/>
  <c r="U676" i="1"/>
  <c r="X676" i="1"/>
  <c r="AA676" i="1"/>
  <c r="AD676" i="1"/>
  <c r="AG676" i="1"/>
  <c r="AJ676" i="1"/>
  <c r="AM676" i="1"/>
  <c r="AP676" i="1"/>
  <c r="AS676" i="1"/>
  <c r="AV676" i="1"/>
  <c r="AY676" i="1"/>
  <c r="BB676" i="1"/>
  <c r="BE676" i="1"/>
  <c r="BH676" i="1"/>
  <c r="BK676" i="1"/>
  <c r="BN676" i="1"/>
  <c r="BQ676" i="1"/>
  <c r="BT676" i="1"/>
  <c r="BW676" i="1"/>
  <c r="BZ676" i="1"/>
  <c r="CC676" i="1"/>
  <c r="CF676" i="1"/>
  <c r="CI676" i="1"/>
  <c r="CL676" i="1"/>
  <c r="CO676" i="1"/>
  <c r="CR676" i="1"/>
  <c r="CU676" i="1"/>
  <c r="CX676" i="1"/>
  <c r="DA676" i="1"/>
  <c r="DD676" i="1"/>
  <c r="DG676" i="1"/>
  <c r="DJ676" i="1"/>
  <c r="DM676" i="1"/>
  <c r="DP676" i="1"/>
  <c r="DS676" i="1"/>
  <c r="DV676" i="1"/>
  <c r="DY676" i="1"/>
  <c r="EB676" i="1"/>
  <c r="EH676" i="1"/>
  <c r="EK676" i="1"/>
  <c r="I611" i="1"/>
  <c r="L611" i="1"/>
  <c r="O611" i="1"/>
  <c r="R611" i="1"/>
  <c r="U611" i="1"/>
  <c r="X611" i="1"/>
  <c r="AA611" i="1"/>
  <c r="AD611" i="1"/>
  <c r="AG611" i="1"/>
  <c r="AJ611" i="1"/>
  <c r="AM611" i="1"/>
  <c r="AP611" i="1"/>
  <c r="AS611" i="1"/>
  <c r="AV611" i="1"/>
  <c r="AY611" i="1"/>
  <c r="BB611" i="1"/>
  <c r="BE611" i="1"/>
  <c r="BH611" i="1"/>
  <c r="BK611" i="1"/>
  <c r="BN611" i="1"/>
  <c r="BQ611" i="1"/>
  <c r="BT611" i="1"/>
  <c r="BW611" i="1"/>
  <c r="BZ611" i="1"/>
  <c r="CC611" i="1"/>
  <c r="CF611" i="1"/>
  <c r="CI611" i="1"/>
  <c r="CL611" i="1"/>
  <c r="CO611" i="1"/>
  <c r="CR611" i="1"/>
  <c r="CU611" i="1"/>
  <c r="CX611" i="1"/>
  <c r="DA611" i="1"/>
  <c r="DD611" i="1"/>
  <c r="DG611" i="1"/>
  <c r="DJ611" i="1"/>
  <c r="DM611" i="1"/>
  <c r="DP611" i="1"/>
  <c r="DS611" i="1"/>
  <c r="DV611" i="1"/>
  <c r="DY611" i="1"/>
  <c r="EB611" i="1"/>
  <c r="EH611" i="1"/>
  <c r="EK611" i="1"/>
  <c r="I612" i="1"/>
  <c r="L612" i="1"/>
  <c r="O612" i="1"/>
  <c r="R612" i="1"/>
  <c r="U612" i="1"/>
  <c r="X612" i="1"/>
  <c r="AA612" i="1"/>
  <c r="AD612" i="1"/>
  <c r="AG612" i="1"/>
  <c r="AJ612" i="1"/>
  <c r="AM612" i="1"/>
  <c r="AP612" i="1"/>
  <c r="AS612" i="1"/>
  <c r="AV612" i="1"/>
  <c r="AY612" i="1"/>
  <c r="BB612" i="1"/>
  <c r="BE612" i="1"/>
  <c r="BH612" i="1"/>
  <c r="BK612" i="1"/>
  <c r="BN612" i="1"/>
  <c r="BQ612" i="1"/>
  <c r="BT612" i="1"/>
  <c r="BW612" i="1"/>
  <c r="BZ612" i="1"/>
  <c r="CC612" i="1"/>
  <c r="CF612" i="1"/>
  <c r="CI612" i="1"/>
  <c r="CL612" i="1"/>
  <c r="CO612" i="1"/>
  <c r="CR612" i="1"/>
  <c r="CU612" i="1"/>
  <c r="CX612" i="1"/>
  <c r="DA612" i="1"/>
  <c r="DD612" i="1"/>
  <c r="DG612" i="1"/>
  <c r="DJ612" i="1"/>
  <c r="DM612" i="1"/>
  <c r="DP612" i="1"/>
  <c r="DS612" i="1"/>
  <c r="DV612" i="1"/>
  <c r="DY612" i="1"/>
  <c r="EB612" i="1"/>
  <c r="EH612" i="1"/>
  <c r="EK612" i="1"/>
  <c r="I613" i="1"/>
  <c r="L613" i="1"/>
  <c r="O613" i="1"/>
  <c r="R613" i="1"/>
  <c r="U613" i="1"/>
  <c r="X613" i="1"/>
  <c r="AA613" i="1"/>
  <c r="AD613" i="1"/>
  <c r="AG613" i="1"/>
  <c r="AJ613" i="1"/>
  <c r="AM613" i="1"/>
  <c r="AP613" i="1"/>
  <c r="AS613" i="1"/>
  <c r="AV613" i="1"/>
  <c r="AY613" i="1"/>
  <c r="BB613" i="1"/>
  <c r="BE613" i="1"/>
  <c r="BH613" i="1"/>
  <c r="BK613" i="1"/>
  <c r="BN613" i="1"/>
  <c r="BQ613" i="1"/>
  <c r="BT613" i="1"/>
  <c r="BW613" i="1"/>
  <c r="BZ613" i="1"/>
  <c r="CC613" i="1"/>
  <c r="CF613" i="1"/>
  <c r="CI613" i="1"/>
  <c r="CL613" i="1"/>
  <c r="CO613" i="1"/>
  <c r="CR613" i="1"/>
  <c r="CU613" i="1"/>
  <c r="CX613" i="1"/>
  <c r="DA613" i="1"/>
  <c r="DD613" i="1"/>
  <c r="DG613" i="1"/>
  <c r="DJ613" i="1"/>
  <c r="DM613" i="1"/>
  <c r="DP613" i="1"/>
  <c r="DS613" i="1"/>
  <c r="DV613" i="1"/>
  <c r="DY613" i="1"/>
  <c r="EB613" i="1"/>
  <c r="EH613" i="1"/>
  <c r="EK613" i="1"/>
  <c r="I461" i="1"/>
  <c r="L461" i="1"/>
  <c r="O461" i="1"/>
  <c r="R461" i="1"/>
  <c r="U461" i="1"/>
  <c r="X461" i="1"/>
  <c r="AA461" i="1"/>
  <c r="AD461" i="1"/>
  <c r="AG461" i="1"/>
  <c r="AJ461" i="1"/>
  <c r="AM461" i="1"/>
  <c r="AP461" i="1"/>
  <c r="AS461" i="1"/>
  <c r="AV461" i="1"/>
  <c r="AY461" i="1"/>
  <c r="BB461" i="1"/>
  <c r="BE461" i="1"/>
  <c r="BH461" i="1"/>
  <c r="BK461" i="1"/>
  <c r="BN461" i="1"/>
  <c r="BQ461" i="1"/>
  <c r="BT461" i="1"/>
  <c r="BW461" i="1"/>
  <c r="BZ461" i="1"/>
  <c r="CC461" i="1"/>
  <c r="CF461" i="1"/>
  <c r="CI461" i="1"/>
  <c r="CL461" i="1"/>
  <c r="CO461" i="1"/>
  <c r="CR461" i="1"/>
  <c r="CU461" i="1"/>
  <c r="CX461" i="1"/>
  <c r="DA461" i="1"/>
  <c r="DD461" i="1"/>
  <c r="DG461" i="1"/>
  <c r="DJ461" i="1"/>
  <c r="DM461" i="1"/>
  <c r="DP461" i="1"/>
  <c r="DS461" i="1"/>
  <c r="DV461" i="1"/>
  <c r="DY461" i="1"/>
  <c r="EB461" i="1"/>
  <c r="EH461" i="1"/>
  <c r="EK461" i="1"/>
  <c r="I539" i="1"/>
  <c r="L539" i="1"/>
  <c r="O539" i="1"/>
  <c r="R539" i="1"/>
  <c r="U539" i="1"/>
  <c r="X539" i="1"/>
  <c r="AA539" i="1"/>
  <c r="AD539" i="1"/>
  <c r="AG539" i="1"/>
  <c r="AJ539" i="1"/>
  <c r="AM539" i="1"/>
  <c r="AP539" i="1"/>
  <c r="AS539" i="1"/>
  <c r="AV539" i="1"/>
  <c r="AY539" i="1"/>
  <c r="BB539" i="1"/>
  <c r="BE539" i="1"/>
  <c r="BH539" i="1"/>
  <c r="BK539" i="1"/>
  <c r="BN539" i="1"/>
  <c r="BQ539" i="1"/>
  <c r="BT539" i="1"/>
  <c r="BW539" i="1"/>
  <c r="BZ539" i="1"/>
  <c r="CC539" i="1"/>
  <c r="CF539" i="1"/>
  <c r="CI539" i="1"/>
  <c r="CL539" i="1"/>
  <c r="CO539" i="1"/>
  <c r="CR539" i="1"/>
  <c r="CU539" i="1"/>
  <c r="CX539" i="1"/>
  <c r="DA539" i="1"/>
  <c r="DD539" i="1"/>
  <c r="DG539" i="1"/>
  <c r="DJ539" i="1"/>
  <c r="DM539" i="1"/>
  <c r="DP539" i="1"/>
  <c r="DS539" i="1"/>
  <c r="DV539" i="1"/>
  <c r="DY539" i="1"/>
  <c r="EB539" i="1"/>
  <c r="EH539" i="1"/>
  <c r="EK539" i="1"/>
  <c r="I677" i="1"/>
  <c r="L677" i="1"/>
  <c r="O677" i="1"/>
  <c r="R677" i="1"/>
  <c r="U677" i="1"/>
  <c r="X677" i="1"/>
  <c r="AA677" i="1"/>
  <c r="AD677" i="1"/>
  <c r="AG677" i="1"/>
  <c r="AJ677" i="1"/>
  <c r="AM677" i="1"/>
  <c r="AP677" i="1"/>
  <c r="AS677" i="1"/>
  <c r="AV677" i="1"/>
  <c r="AY677" i="1"/>
  <c r="BB677" i="1"/>
  <c r="BE677" i="1"/>
  <c r="BH677" i="1"/>
  <c r="BK677" i="1"/>
  <c r="BN677" i="1"/>
  <c r="BQ677" i="1"/>
  <c r="BT677" i="1"/>
  <c r="BW677" i="1"/>
  <c r="BZ677" i="1"/>
  <c r="CC677" i="1"/>
  <c r="CF677" i="1"/>
  <c r="CI677" i="1"/>
  <c r="CL677" i="1"/>
  <c r="CO677" i="1"/>
  <c r="CR677" i="1"/>
  <c r="CU677" i="1"/>
  <c r="CX677" i="1"/>
  <c r="DA677" i="1"/>
  <c r="DD677" i="1"/>
  <c r="DG677" i="1"/>
  <c r="DJ677" i="1"/>
  <c r="DM677" i="1"/>
  <c r="DP677" i="1"/>
  <c r="DS677" i="1"/>
  <c r="DV677" i="1"/>
  <c r="DY677" i="1"/>
  <c r="EB677" i="1"/>
  <c r="EH677" i="1"/>
  <c r="EK677" i="1"/>
  <c r="I462" i="1"/>
  <c r="L462" i="1"/>
  <c r="O462" i="1"/>
  <c r="R462" i="1"/>
  <c r="U462" i="1"/>
  <c r="X462" i="1"/>
  <c r="AA462" i="1"/>
  <c r="AD462" i="1"/>
  <c r="AG462" i="1"/>
  <c r="AJ462" i="1"/>
  <c r="AM462" i="1"/>
  <c r="AP462" i="1"/>
  <c r="AS462" i="1"/>
  <c r="AV462" i="1"/>
  <c r="AY462" i="1"/>
  <c r="BB462" i="1"/>
  <c r="BE462" i="1"/>
  <c r="BH462" i="1"/>
  <c r="BK462" i="1"/>
  <c r="BN462" i="1"/>
  <c r="BQ462" i="1"/>
  <c r="BT462" i="1"/>
  <c r="BW462" i="1"/>
  <c r="BZ462" i="1"/>
  <c r="CC462" i="1"/>
  <c r="CF462" i="1"/>
  <c r="CI462" i="1"/>
  <c r="CL462" i="1"/>
  <c r="CO462" i="1"/>
  <c r="CR462" i="1"/>
  <c r="CU462" i="1"/>
  <c r="CX462" i="1"/>
  <c r="DA462" i="1"/>
  <c r="DD462" i="1"/>
  <c r="DG462" i="1"/>
  <c r="DJ462" i="1"/>
  <c r="DM462" i="1"/>
  <c r="DP462" i="1"/>
  <c r="DS462" i="1"/>
  <c r="DV462" i="1"/>
  <c r="DY462" i="1"/>
  <c r="EB462" i="1"/>
  <c r="EH462" i="1"/>
  <c r="EK462" i="1"/>
  <c r="I479" i="1"/>
  <c r="L479" i="1"/>
  <c r="O479" i="1"/>
  <c r="R479" i="1"/>
  <c r="U479" i="1"/>
  <c r="X479" i="1"/>
  <c r="AA479" i="1"/>
  <c r="AD479" i="1"/>
  <c r="AG479" i="1"/>
  <c r="AJ479" i="1"/>
  <c r="AM479" i="1"/>
  <c r="AP479" i="1"/>
  <c r="AS479" i="1"/>
  <c r="AV479" i="1"/>
  <c r="AY479" i="1"/>
  <c r="BB479" i="1"/>
  <c r="BE479" i="1"/>
  <c r="BH479" i="1"/>
  <c r="BK479" i="1"/>
  <c r="BN479" i="1"/>
  <c r="BQ479" i="1"/>
  <c r="BT479" i="1"/>
  <c r="BW479" i="1"/>
  <c r="BZ479" i="1"/>
  <c r="CC479" i="1"/>
  <c r="CF479" i="1"/>
  <c r="CI479" i="1"/>
  <c r="CL479" i="1"/>
  <c r="CO479" i="1"/>
  <c r="CR479" i="1"/>
  <c r="CU479" i="1"/>
  <c r="CX479" i="1"/>
  <c r="DA479" i="1"/>
  <c r="DD479" i="1"/>
  <c r="DG479" i="1"/>
  <c r="DJ479" i="1"/>
  <c r="DM479" i="1"/>
  <c r="DP479" i="1"/>
  <c r="DS479" i="1"/>
  <c r="DV479" i="1"/>
  <c r="DY479" i="1"/>
  <c r="EB479" i="1"/>
  <c r="EH479" i="1"/>
  <c r="EK479" i="1"/>
  <c r="I540" i="1"/>
  <c r="L540" i="1"/>
  <c r="O540" i="1"/>
  <c r="R540" i="1"/>
  <c r="U540" i="1"/>
  <c r="X540" i="1"/>
  <c r="AA540" i="1"/>
  <c r="AD540" i="1"/>
  <c r="AG540" i="1"/>
  <c r="AJ540" i="1"/>
  <c r="AM540" i="1"/>
  <c r="AP540" i="1"/>
  <c r="AS540" i="1"/>
  <c r="AV540" i="1"/>
  <c r="AY540" i="1"/>
  <c r="BB540" i="1"/>
  <c r="BE540" i="1"/>
  <c r="BH540" i="1"/>
  <c r="BK540" i="1"/>
  <c r="BN540" i="1"/>
  <c r="BQ540" i="1"/>
  <c r="BT540" i="1"/>
  <c r="BW540" i="1"/>
  <c r="BZ540" i="1"/>
  <c r="CC540" i="1"/>
  <c r="CF540" i="1"/>
  <c r="CI540" i="1"/>
  <c r="CL540" i="1"/>
  <c r="CO540" i="1"/>
  <c r="CR540" i="1"/>
  <c r="CU540" i="1"/>
  <c r="CX540" i="1"/>
  <c r="DA540" i="1"/>
  <c r="DD540" i="1"/>
  <c r="DG540" i="1"/>
  <c r="DJ540" i="1"/>
  <c r="DM540" i="1"/>
  <c r="DP540" i="1"/>
  <c r="DS540" i="1"/>
  <c r="DV540" i="1"/>
  <c r="DY540" i="1"/>
  <c r="EB540" i="1"/>
  <c r="EH540" i="1"/>
  <c r="EK540" i="1"/>
  <c r="I660" i="1"/>
  <c r="L660" i="1"/>
  <c r="O660" i="1"/>
  <c r="R660" i="1"/>
  <c r="U660" i="1"/>
  <c r="X660" i="1"/>
  <c r="AA660" i="1"/>
  <c r="AD660" i="1"/>
  <c r="AG660" i="1"/>
  <c r="AJ660" i="1"/>
  <c r="AM660" i="1"/>
  <c r="AP660" i="1"/>
  <c r="AS660" i="1"/>
  <c r="AV660" i="1"/>
  <c r="AY660" i="1"/>
  <c r="BB660" i="1"/>
  <c r="BE660" i="1"/>
  <c r="BH660" i="1"/>
  <c r="BK660" i="1"/>
  <c r="BN660" i="1"/>
  <c r="BQ660" i="1"/>
  <c r="BT660" i="1"/>
  <c r="BW660" i="1"/>
  <c r="BZ660" i="1"/>
  <c r="CC660" i="1"/>
  <c r="CF660" i="1"/>
  <c r="CI660" i="1"/>
  <c r="CL660" i="1"/>
  <c r="CO660" i="1"/>
  <c r="CR660" i="1"/>
  <c r="CU660" i="1"/>
  <c r="CX660" i="1"/>
  <c r="DA660" i="1"/>
  <c r="DD660" i="1"/>
  <c r="DG660" i="1"/>
  <c r="DJ660" i="1"/>
  <c r="DM660" i="1"/>
  <c r="DP660" i="1"/>
  <c r="DS660" i="1"/>
  <c r="DV660" i="1"/>
  <c r="DY660" i="1"/>
  <c r="EB660" i="1"/>
  <c r="EH660" i="1"/>
  <c r="EK660" i="1"/>
  <c r="I733" i="1"/>
  <c r="L733" i="1"/>
  <c r="O733" i="1"/>
  <c r="R733" i="1"/>
  <c r="U733" i="1"/>
  <c r="X733" i="1"/>
  <c r="AA733" i="1"/>
  <c r="AD733" i="1"/>
  <c r="AG733" i="1"/>
  <c r="AJ733" i="1"/>
  <c r="AM733" i="1"/>
  <c r="AP733" i="1"/>
  <c r="AS733" i="1"/>
  <c r="AV733" i="1"/>
  <c r="AY733" i="1"/>
  <c r="BB733" i="1"/>
  <c r="BE733" i="1"/>
  <c r="BH733" i="1"/>
  <c r="BK733" i="1"/>
  <c r="BN733" i="1"/>
  <c r="BQ733" i="1"/>
  <c r="BT733" i="1"/>
  <c r="BW733" i="1"/>
  <c r="BZ733" i="1"/>
  <c r="CC733" i="1"/>
  <c r="CF733" i="1"/>
  <c r="CI733" i="1"/>
  <c r="CL733" i="1"/>
  <c r="CO733" i="1"/>
  <c r="CR733" i="1"/>
  <c r="CU733" i="1"/>
  <c r="CX733" i="1"/>
  <c r="DA733" i="1"/>
  <c r="DD733" i="1"/>
  <c r="DJ733" i="1"/>
  <c r="DM733" i="1"/>
  <c r="DP733" i="1"/>
  <c r="DS733" i="1"/>
  <c r="DV733" i="1"/>
  <c r="DY733" i="1"/>
  <c r="EB733" i="1"/>
  <c r="EH733" i="1"/>
  <c r="EK733" i="1"/>
  <c r="I734" i="1"/>
  <c r="L734" i="1"/>
  <c r="O734" i="1"/>
  <c r="R734" i="1"/>
  <c r="U734" i="1"/>
  <c r="X734" i="1"/>
  <c r="AA734" i="1"/>
  <c r="AD734" i="1"/>
  <c r="AG734" i="1"/>
  <c r="AJ734" i="1"/>
  <c r="AM734" i="1"/>
  <c r="AP734" i="1"/>
  <c r="AS734" i="1"/>
  <c r="AV734" i="1"/>
  <c r="AY734" i="1"/>
  <c r="BB734" i="1"/>
  <c r="BE734" i="1"/>
  <c r="BH734" i="1"/>
  <c r="BK734" i="1"/>
  <c r="BN734" i="1"/>
  <c r="BQ734" i="1"/>
  <c r="BT734" i="1"/>
  <c r="BW734" i="1"/>
  <c r="BZ734" i="1"/>
  <c r="CC734" i="1"/>
  <c r="CF734" i="1"/>
  <c r="CI734" i="1"/>
  <c r="CL734" i="1"/>
  <c r="CO734" i="1"/>
  <c r="CR734" i="1"/>
  <c r="CU734" i="1"/>
  <c r="CX734" i="1"/>
  <c r="DA734" i="1"/>
  <c r="DD734" i="1"/>
  <c r="DJ734" i="1"/>
  <c r="DM734" i="1"/>
  <c r="DP734" i="1"/>
  <c r="DS734" i="1"/>
  <c r="DV734" i="1"/>
  <c r="DY734" i="1"/>
  <c r="EB734" i="1"/>
  <c r="EH734" i="1"/>
  <c r="EK734" i="1"/>
  <c r="I735" i="1"/>
  <c r="L735" i="1"/>
  <c r="O735" i="1"/>
  <c r="R735" i="1"/>
  <c r="U735" i="1"/>
  <c r="X735" i="1"/>
  <c r="AA735" i="1"/>
  <c r="AD735" i="1"/>
  <c r="AG735" i="1"/>
  <c r="AJ735" i="1"/>
  <c r="AM735" i="1"/>
  <c r="AP735" i="1"/>
  <c r="AS735" i="1"/>
  <c r="AV735" i="1"/>
  <c r="AY735" i="1"/>
  <c r="BB735" i="1"/>
  <c r="BE735" i="1"/>
  <c r="BH735" i="1"/>
  <c r="BK735" i="1"/>
  <c r="BN735" i="1"/>
  <c r="BQ735" i="1"/>
  <c r="BT735" i="1"/>
  <c r="BW735" i="1"/>
  <c r="BZ735" i="1"/>
  <c r="CC735" i="1"/>
  <c r="CF735" i="1"/>
  <c r="CI735" i="1"/>
  <c r="CL735" i="1"/>
  <c r="CO735" i="1"/>
  <c r="CR735" i="1"/>
  <c r="CU735" i="1"/>
  <c r="CX735" i="1"/>
  <c r="DA735" i="1"/>
  <c r="DD735" i="1"/>
  <c r="DJ735" i="1"/>
  <c r="DM735" i="1"/>
  <c r="DP735" i="1"/>
  <c r="DS735" i="1"/>
  <c r="DV735" i="1"/>
  <c r="DY735" i="1"/>
  <c r="EB735" i="1"/>
  <c r="EH735" i="1"/>
  <c r="EK735" i="1"/>
  <c r="I736" i="1"/>
  <c r="L736" i="1"/>
  <c r="O736" i="1"/>
  <c r="R736" i="1"/>
  <c r="U736" i="1"/>
  <c r="X736" i="1"/>
  <c r="AA736" i="1"/>
  <c r="AD736" i="1"/>
  <c r="AG736" i="1"/>
  <c r="AJ736" i="1"/>
  <c r="AM736" i="1"/>
  <c r="AP736" i="1"/>
  <c r="AS736" i="1"/>
  <c r="AV736" i="1"/>
  <c r="AY736" i="1"/>
  <c r="BB736" i="1"/>
  <c r="BE736" i="1"/>
  <c r="BH736" i="1"/>
  <c r="BK736" i="1"/>
  <c r="BN736" i="1"/>
  <c r="BQ736" i="1"/>
  <c r="BT736" i="1"/>
  <c r="BW736" i="1"/>
  <c r="BZ736" i="1"/>
  <c r="CC736" i="1"/>
  <c r="CF736" i="1"/>
  <c r="CI736" i="1"/>
  <c r="CL736" i="1"/>
  <c r="CO736" i="1"/>
  <c r="CR736" i="1"/>
  <c r="CU736" i="1"/>
  <c r="CX736" i="1"/>
  <c r="DA736" i="1"/>
  <c r="DD736" i="1"/>
  <c r="DJ736" i="1"/>
  <c r="DM736" i="1"/>
  <c r="DP736" i="1"/>
  <c r="DS736" i="1"/>
  <c r="DV736" i="1"/>
  <c r="DY736" i="1"/>
  <c r="EB736" i="1"/>
  <c r="EH736" i="1"/>
  <c r="EK736" i="1"/>
  <c r="I541" i="1"/>
  <c r="L541" i="1"/>
  <c r="O541" i="1"/>
  <c r="R541" i="1"/>
  <c r="U541" i="1"/>
  <c r="X541" i="1"/>
  <c r="AA541" i="1"/>
  <c r="AD541" i="1"/>
  <c r="AG541" i="1"/>
  <c r="AJ541" i="1"/>
  <c r="AM541" i="1"/>
  <c r="AP541" i="1"/>
  <c r="AS541" i="1"/>
  <c r="AV541" i="1"/>
  <c r="AY541" i="1"/>
  <c r="BB541" i="1"/>
  <c r="BE541" i="1"/>
  <c r="BH541" i="1"/>
  <c r="BK541" i="1"/>
  <c r="BN541" i="1"/>
  <c r="BQ541" i="1"/>
  <c r="BT541" i="1"/>
  <c r="BW541" i="1"/>
  <c r="BZ541" i="1"/>
  <c r="CC541" i="1"/>
  <c r="CF541" i="1"/>
  <c r="CI541" i="1"/>
  <c r="CL541" i="1"/>
  <c r="CO541" i="1"/>
  <c r="CR541" i="1"/>
  <c r="CU541" i="1"/>
  <c r="CX541" i="1"/>
  <c r="DA541" i="1"/>
  <c r="DD541" i="1"/>
  <c r="DG541" i="1"/>
  <c r="DJ541" i="1"/>
  <c r="DM541" i="1"/>
  <c r="DP541" i="1"/>
  <c r="DS541" i="1"/>
  <c r="DV541" i="1"/>
  <c r="DY541" i="1"/>
  <c r="EB541" i="1"/>
  <c r="EH541" i="1"/>
  <c r="EK541" i="1"/>
  <c r="I542" i="1"/>
  <c r="L542" i="1"/>
  <c r="O542" i="1"/>
  <c r="R542" i="1"/>
  <c r="U542" i="1"/>
  <c r="X542" i="1"/>
  <c r="AA542" i="1"/>
  <c r="AD542" i="1"/>
  <c r="AG542" i="1"/>
  <c r="AJ542" i="1"/>
  <c r="AM542" i="1"/>
  <c r="AP542" i="1"/>
  <c r="AS542" i="1"/>
  <c r="AV542" i="1"/>
  <c r="AY542" i="1"/>
  <c r="BB542" i="1"/>
  <c r="BE542" i="1"/>
  <c r="BH542" i="1"/>
  <c r="BK542" i="1"/>
  <c r="BN542" i="1"/>
  <c r="BQ542" i="1"/>
  <c r="BT542" i="1"/>
  <c r="BW542" i="1"/>
  <c r="BZ542" i="1"/>
  <c r="CC542" i="1"/>
  <c r="CF542" i="1"/>
  <c r="CI542" i="1"/>
  <c r="CL542" i="1"/>
  <c r="CO542" i="1"/>
  <c r="CR542" i="1"/>
  <c r="CU542" i="1"/>
  <c r="CX542" i="1"/>
  <c r="DA542" i="1"/>
  <c r="DD542" i="1"/>
  <c r="DG542" i="1"/>
  <c r="DJ542" i="1"/>
  <c r="DM542" i="1"/>
  <c r="DP542" i="1"/>
  <c r="DS542" i="1"/>
  <c r="DV542" i="1"/>
  <c r="DY542" i="1"/>
  <c r="EB542" i="1"/>
  <c r="EH542" i="1"/>
  <c r="EK542" i="1"/>
  <c r="I622" i="1"/>
  <c r="L622" i="1"/>
  <c r="O622" i="1"/>
  <c r="R622" i="1"/>
  <c r="U622" i="1"/>
  <c r="X622" i="1"/>
  <c r="AA622" i="1"/>
  <c r="AD622" i="1"/>
  <c r="AG622" i="1"/>
  <c r="AJ622" i="1"/>
  <c r="AM622" i="1"/>
  <c r="AP622" i="1"/>
  <c r="AS622" i="1"/>
  <c r="AV622" i="1"/>
  <c r="AY622" i="1"/>
  <c r="BB622" i="1"/>
  <c r="BE622" i="1"/>
  <c r="BH622" i="1"/>
  <c r="BK622" i="1"/>
  <c r="BN622" i="1"/>
  <c r="BQ622" i="1"/>
  <c r="BT622" i="1"/>
  <c r="BW622" i="1"/>
  <c r="BZ622" i="1"/>
  <c r="CC622" i="1"/>
  <c r="CF622" i="1"/>
  <c r="CI622" i="1"/>
  <c r="CL622" i="1"/>
  <c r="CO622" i="1"/>
  <c r="CR622" i="1"/>
  <c r="CU622" i="1"/>
  <c r="CX622" i="1"/>
  <c r="DA622" i="1"/>
  <c r="DD622" i="1"/>
  <c r="DG622" i="1"/>
  <c r="DJ622" i="1"/>
  <c r="DM622" i="1"/>
  <c r="DP622" i="1"/>
  <c r="DS622" i="1"/>
  <c r="DV622" i="1"/>
  <c r="DY622" i="1"/>
  <c r="EB622" i="1"/>
  <c r="EH622" i="1"/>
  <c r="EK622" i="1"/>
  <c r="I503" i="1"/>
  <c r="L503" i="1"/>
  <c r="O503" i="1"/>
  <c r="R503" i="1"/>
  <c r="U503" i="1"/>
  <c r="X503" i="1"/>
  <c r="AA503" i="1"/>
  <c r="AD503" i="1"/>
  <c r="AG503" i="1"/>
  <c r="AJ503" i="1"/>
  <c r="AM503" i="1"/>
  <c r="AP503" i="1"/>
  <c r="AS503" i="1"/>
  <c r="AV503" i="1"/>
  <c r="AY503" i="1"/>
  <c r="BB503" i="1"/>
  <c r="BE503" i="1"/>
  <c r="BH503" i="1"/>
  <c r="BK503" i="1"/>
  <c r="BN503" i="1"/>
  <c r="BQ503" i="1"/>
  <c r="BT503" i="1"/>
  <c r="BW503" i="1"/>
  <c r="BZ503" i="1"/>
  <c r="CC503" i="1"/>
  <c r="CF503" i="1"/>
  <c r="CI503" i="1"/>
  <c r="CL503" i="1"/>
  <c r="CO503" i="1"/>
  <c r="CR503" i="1"/>
  <c r="CU503" i="1"/>
  <c r="CX503" i="1"/>
  <c r="DA503" i="1"/>
  <c r="DD503" i="1"/>
  <c r="DG503" i="1"/>
  <c r="DJ503" i="1"/>
  <c r="DM503" i="1"/>
  <c r="DP503" i="1"/>
  <c r="DS503" i="1"/>
  <c r="DV503" i="1"/>
  <c r="DY503" i="1"/>
  <c r="EB503" i="1"/>
  <c r="EH503" i="1"/>
  <c r="EK503" i="1"/>
  <c r="I463" i="1"/>
  <c r="L463" i="1"/>
  <c r="O463" i="1"/>
  <c r="R463" i="1"/>
  <c r="U463" i="1"/>
  <c r="X463" i="1"/>
  <c r="AA463" i="1"/>
  <c r="AD463" i="1"/>
  <c r="AG463" i="1"/>
  <c r="AJ463" i="1"/>
  <c r="AM463" i="1"/>
  <c r="AP463" i="1"/>
  <c r="AS463" i="1"/>
  <c r="AV463" i="1"/>
  <c r="AY463" i="1"/>
  <c r="BB463" i="1"/>
  <c r="BE463" i="1"/>
  <c r="BH463" i="1"/>
  <c r="BK463" i="1"/>
  <c r="BN463" i="1"/>
  <c r="BQ463" i="1"/>
  <c r="BT463" i="1"/>
  <c r="BW463" i="1"/>
  <c r="BZ463" i="1"/>
  <c r="CC463" i="1"/>
  <c r="CF463" i="1"/>
  <c r="CI463" i="1"/>
  <c r="CL463" i="1"/>
  <c r="CO463" i="1"/>
  <c r="CR463" i="1"/>
  <c r="CU463" i="1"/>
  <c r="CX463" i="1"/>
  <c r="DA463" i="1"/>
  <c r="DD463" i="1"/>
  <c r="DG463" i="1"/>
  <c r="DJ463" i="1"/>
  <c r="DM463" i="1"/>
  <c r="DP463" i="1"/>
  <c r="DS463" i="1"/>
  <c r="DV463" i="1"/>
  <c r="DY463" i="1"/>
  <c r="EB463" i="1"/>
  <c r="EH463" i="1"/>
  <c r="EK463" i="1"/>
  <c r="I464" i="1"/>
  <c r="L464" i="1"/>
  <c r="O464" i="1"/>
  <c r="R464" i="1"/>
  <c r="U464" i="1"/>
  <c r="X464" i="1"/>
  <c r="AA464" i="1"/>
  <c r="AD464" i="1"/>
  <c r="AG464" i="1"/>
  <c r="AJ464" i="1"/>
  <c r="AM464" i="1"/>
  <c r="AP464" i="1"/>
  <c r="AS464" i="1"/>
  <c r="AV464" i="1"/>
  <c r="AY464" i="1"/>
  <c r="BB464" i="1"/>
  <c r="BE464" i="1"/>
  <c r="BH464" i="1"/>
  <c r="BK464" i="1"/>
  <c r="BN464" i="1"/>
  <c r="BQ464" i="1"/>
  <c r="BT464" i="1"/>
  <c r="BW464" i="1"/>
  <c r="BZ464" i="1"/>
  <c r="CC464" i="1"/>
  <c r="CF464" i="1"/>
  <c r="CI464" i="1"/>
  <c r="CL464" i="1"/>
  <c r="CO464" i="1"/>
  <c r="CR464" i="1"/>
  <c r="CU464" i="1"/>
  <c r="CX464" i="1"/>
  <c r="DA464" i="1"/>
  <c r="DD464" i="1"/>
  <c r="DG464" i="1"/>
  <c r="DJ464" i="1"/>
  <c r="DM464" i="1"/>
  <c r="DP464" i="1"/>
  <c r="DS464" i="1"/>
  <c r="DV464" i="1"/>
  <c r="DY464" i="1"/>
  <c r="EB464" i="1"/>
  <c r="EH464" i="1"/>
  <c r="EK464" i="1"/>
  <c r="I465" i="1"/>
  <c r="L465" i="1"/>
  <c r="O465" i="1"/>
  <c r="R465" i="1"/>
  <c r="U465" i="1"/>
  <c r="X465" i="1"/>
  <c r="AA465" i="1"/>
  <c r="AD465" i="1"/>
  <c r="AG465" i="1"/>
  <c r="AJ465" i="1"/>
  <c r="AM465" i="1"/>
  <c r="AP465" i="1"/>
  <c r="AS465" i="1"/>
  <c r="AV465" i="1"/>
  <c r="AY465" i="1"/>
  <c r="BB465" i="1"/>
  <c r="BE465" i="1"/>
  <c r="BH465" i="1"/>
  <c r="BK465" i="1"/>
  <c r="BN465" i="1"/>
  <c r="BQ465" i="1"/>
  <c r="BT465" i="1"/>
  <c r="BW465" i="1"/>
  <c r="BZ465" i="1"/>
  <c r="CC465" i="1"/>
  <c r="CF465" i="1"/>
  <c r="CI465" i="1"/>
  <c r="CL465" i="1"/>
  <c r="CO465" i="1"/>
  <c r="CR465" i="1"/>
  <c r="CU465" i="1"/>
  <c r="CX465" i="1"/>
  <c r="DA465" i="1"/>
  <c r="DD465" i="1"/>
  <c r="DG465" i="1"/>
  <c r="DJ465" i="1"/>
  <c r="DM465" i="1"/>
  <c r="DP465" i="1"/>
  <c r="DS465" i="1"/>
  <c r="DV465" i="1"/>
  <c r="DY465" i="1"/>
  <c r="EB465" i="1"/>
  <c r="EH465" i="1"/>
  <c r="EK465" i="1"/>
  <c r="I764" i="1"/>
  <c r="L764" i="1"/>
  <c r="O764" i="1"/>
  <c r="R764" i="1"/>
  <c r="U764" i="1"/>
  <c r="X764" i="1"/>
  <c r="AA764" i="1"/>
  <c r="AD764" i="1"/>
  <c r="AG764" i="1"/>
  <c r="AJ764" i="1"/>
  <c r="AM764" i="1"/>
  <c r="AP764" i="1"/>
  <c r="AS764" i="1"/>
  <c r="AV764" i="1"/>
  <c r="AY764" i="1"/>
  <c r="BB764" i="1"/>
  <c r="BE764" i="1"/>
  <c r="BH764" i="1"/>
  <c r="BK764" i="1"/>
  <c r="BN764" i="1"/>
  <c r="BQ764" i="1"/>
  <c r="BT764" i="1"/>
  <c r="BW764" i="1"/>
  <c r="BZ764" i="1"/>
  <c r="CC764" i="1"/>
  <c r="CF764" i="1"/>
  <c r="CI764" i="1"/>
  <c r="CL764" i="1"/>
  <c r="CO764" i="1"/>
  <c r="CR764" i="1"/>
  <c r="CU764" i="1"/>
  <c r="CX764" i="1"/>
  <c r="DA764" i="1"/>
  <c r="DD764" i="1"/>
  <c r="DJ764" i="1"/>
  <c r="DM764" i="1"/>
  <c r="DP764" i="1"/>
  <c r="DS764" i="1"/>
  <c r="DV764" i="1"/>
  <c r="DY764" i="1"/>
  <c r="EB764" i="1"/>
  <c r="EH764" i="1"/>
  <c r="EK764" i="1"/>
  <c r="I466" i="1"/>
  <c r="L466" i="1"/>
  <c r="O466" i="1"/>
  <c r="R466" i="1"/>
  <c r="U466" i="1"/>
  <c r="X466" i="1"/>
  <c r="AA466" i="1"/>
  <c r="AD466" i="1"/>
  <c r="AG466" i="1"/>
  <c r="AJ466" i="1"/>
  <c r="AM466" i="1"/>
  <c r="AP466" i="1"/>
  <c r="AS466" i="1"/>
  <c r="AV466" i="1"/>
  <c r="AY466" i="1"/>
  <c r="BB466" i="1"/>
  <c r="BE466" i="1"/>
  <c r="BH466" i="1"/>
  <c r="BK466" i="1"/>
  <c r="BN466" i="1"/>
  <c r="BQ466" i="1"/>
  <c r="BT466" i="1"/>
  <c r="BW466" i="1"/>
  <c r="BZ466" i="1"/>
  <c r="CC466" i="1"/>
  <c r="CF466" i="1"/>
  <c r="CI466" i="1"/>
  <c r="CL466" i="1"/>
  <c r="CO466" i="1"/>
  <c r="CR466" i="1"/>
  <c r="CU466" i="1"/>
  <c r="CX466" i="1"/>
  <c r="DA466" i="1"/>
  <c r="DD466" i="1"/>
  <c r="DG466" i="1"/>
  <c r="DJ466" i="1"/>
  <c r="DM466" i="1"/>
  <c r="DP466" i="1"/>
  <c r="DS466" i="1"/>
  <c r="DV466" i="1"/>
  <c r="DY466" i="1"/>
  <c r="EB466" i="1"/>
  <c r="EH466" i="1"/>
  <c r="EK466" i="1"/>
  <c r="I467" i="1"/>
  <c r="L467" i="1"/>
  <c r="O467" i="1"/>
  <c r="R467" i="1"/>
  <c r="U467" i="1"/>
  <c r="X467" i="1"/>
  <c r="AA467" i="1"/>
  <c r="AD467" i="1"/>
  <c r="AG467" i="1"/>
  <c r="AJ467" i="1"/>
  <c r="AM467" i="1"/>
  <c r="AP467" i="1"/>
  <c r="AS467" i="1"/>
  <c r="AV467" i="1"/>
  <c r="AY467" i="1"/>
  <c r="BB467" i="1"/>
  <c r="BE467" i="1"/>
  <c r="BH467" i="1"/>
  <c r="BK467" i="1"/>
  <c r="BN467" i="1"/>
  <c r="BQ467" i="1"/>
  <c r="BT467" i="1"/>
  <c r="BW467" i="1"/>
  <c r="BZ467" i="1"/>
  <c r="CC467" i="1"/>
  <c r="CF467" i="1"/>
  <c r="CI467" i="1"/>
  <c r="CL467" i="1"/>
  <c r="CO467" i="1"/>
  <c r="CR467" i="1"/>
  <c r="CU467" i="1"/>
  <c r="CX467" i="1"/>
  <c r="DA467" i="1"/>
  <c r="DD467" i="1"/>
  <c r="DG467" i="1"/>
  <c r="DJ467" i="1"/>
  <c r="DM467" i="1"/>
  <c r="DP467" i="1"/>
  <c r="DS467" i="1"/>
  <c r="DV467" i="1"/>
  <c r="DY467" i="1"/>
  <c r="EB467" i="1"/>
  <c r="EH467" i="1"/>
  <c r="EK467" i="1"/>
  <c r="I468" i="1"/>
  <c r="L468" i="1"/>
  <c r="O468" i="1"/>
  <c r="R468" i="1"/>
  <c r="U468" i="1"/>
  <c r="X468" i="1"/>
  <c r="AA468" i="1"/>
  <c r="AD468" i="1"/>
  <c r="AG468" i="1"/>
  <c r="AJ468" i="1"/>
  <c r="AM468" i="1"/>
  <c r="AP468" i="1"/>
  <c r="AS468" i="1"/>
  <c r="AV468" i="1"/>
  <c r="AY468" i="1"/>
  <c r="BB468" i="1"/>
  <c r="BE468" i="1"/>
  <c r="BH468" i="1"/>
  <c r="BK468" i="1"/>
  <c r="BN468" i="1"/>
  <c r="BQ468" i="1"/>
  <c r="BT468" i="1"/>
  <c r="BW468" i="1"/>
  <c r="BZ468" i="1"/>
  <c r="CC468" i="1"/>
  <c r="CF468" i="1"/>
  <c r="CI468" i="1"/>
  <c r="CL468" i="1"/>
  <c r="CO468" i="1"/>
  <c r="CR468" i="1"/>
  <c r="CU468" i="1"/>
  <c r="CX468" i="1"/>
  <c r="DA468" i="1"/>
  <c r="DD468" i="1"/>
  <c r="DG468" i="1"/>
  <c r="DJ468" i="1"/>
  <c r="DM468" i="1"/>
  <c r="DP468" i="1"/>
  <c r="DS468" i="1"/>
  <c r="DV468" i="1"/>
  <c r="DY468" i="1"/>
  <c r="EB468" i="1"/>
  <c r="EH468" i="1"/>
  <c r="EK468" i="1"/>
  <c r="I469" i="1"/>
  <c r="L469" i="1"/>
  <c r="O469" i="1"/>
  <c r="R469" i="1"/>
  <c r="U469" i="1"/>
  <c r="X469" i="1"/>
  <c r="AA469" i="1"/>
  <c r="AD469" i="1"/>
  <c r="AG469" i="1"/>
  <c r="AJ469" i="1"/>
  <c r="AM469" i="1"/>
  <c r="AP469" i="1"/>
  <c r="AS469" i="1"/>
  <c r="AV469" i="1"/>
  <c r="AY469" i="1"/>
  <c r="BB469" i="1"/>
  <c r="BE469" i="1"/>
  <c r="BH469" i="1"/>
  <c r="BK469" i="1"/>
  <c r="BN469" i="1"/>
  <c r="BQ469" i="1"/>
  <c r="BT469" i="1"/>
  <c r="BW469" i="1"/>
  <c r="BZ469" i="1"/>
  <c r="CC469" i="1"/>
  <c r="CF469" i="1"/>
  <c r="CI469" i="1"/>
  <c r="CL469" i="1"/>
  <c r="CO469" i="1"/>
  <c r="CR469" i="1"/>
  <c r="CU469" i="1"/>
  <c r="CX469" i="1"/>
  <c r="DA469" i="1"/>
  <c r="DD469" i="1"/>
  <c r="DG469" i="1"/>
  <c r="DJ469" i="1"/>
  <c r="DM469" i="1"/>
  <c r="DP469" i="1"/>
  <c r="DS469" i="1"/>
  <c r="DV469" i="1"/>
  <c r="DY469" i="1"/>
  <c r="EB469" i="1"/>
  <c r="EH469" i="1"/>
  <c r="EK469" i="1"/>
  <c r="I568" i="1"/>
  <c r="L568" i="1"/>
  <c r="O568" i="1"/>
  <c r="R568" i="1"/>
  <c r="U568" i="1"/>
  <c r="X568" i="1"/>
  <c r="AA568" i="1"/>
  <c r="AD568" i="1"/>
  <c r="AG568" i="1"/>
  <c r="AJ568" i="1"/>
  <c r="AM568" i="1"/>
  <c r="AP568" i="1"/>
  <c r="AS568" i="1"/>
  <c r="AV568" i="1"/>
  <c r="AY568" i="1"/>
  <c r="BB568" i="1"/>
  <c r="BE568" i="1"/>
  <c r="BH568" i="1"/>
  <c r="BK568" i="1"/>
  <c r="BN568" i="1"/>
  <c r="BQ568" i="1"/>
  <c r="BT568" i="1"/>
  <c r="BW568" i="1"/>
  <c r="BZ568" i="1"/>
  <c r="CC568" i="1"/>
  <c r="CF568" i="1"/>
  <c r="CI568" i="1"/>
  <c r="CL568" i="1"/>
  <c r="CO568" i="1"/>
  <c r="CR568" i="1"/>
  <c r="CU568" i="1"/>
  <c r="CX568" i="1"/>
  <c r="DA568" i="1"/>
  <c r="DD568" i="1"/>
  <c r="DG568" i="1"/>
  <c r="DJ568" i="1"/>
  <c r="DM568" i="1"/>
  <c r="DP568" i="1"/>
  <c r="DS568" i="1"/>
  <c r="DV568" i="1"/>
  <c r="DY568" i="1"/>
  <c r="EB568" i="1"/>
  <c r="EH568" i="1"/>
  <c r="EK568" i="1"/>
  <c r="I470" i="1"/>
  <c r="L470" i="1"/>
  <c r="O470" i="1"/>
  <c r="R470" i="1"/>
  <c r="U470" i="1"/>
  <c r="X470" i="1"/>
  <c r="AA470" i="1"/>
  <c r="AD470" i="1"/>
  <c r="AG470" i="1"/>
  <c r="AJ470" i="1"/>
  <c r="AM470" i="1"/>
  <c r="AP470" i="1"/>
  <c r="AS470" i="1"/>
  <c r="AV470" i="1"/>
  <c r="AY470" i="1"/>
  <c r="BB470" i="1"/>
  <c r="BE470" i="1"/>
  <c r="BH470" i="1"/>
  <c r="BK470" i="1"/>
  <c r="BN470" i="1"/>
  <c r="BQ470" i="1"/>
  <c r="BT470" i="1"/>
  <c r="BW470" i="1"/>
  <c r="BZ470" i="1"/>
  <c r="CC470" i="1"/>
  <c r="CF470" i="1"/>
  <c r="CI470" i="1"/>
  <c r="CL470" i="1"/>
  <c r="CO470" i="1"/>
  <c r="CR470" i="1"/>
  <c r="CU470" i="1"/>
  <c r="CX470" i="1"/>
  <c r="DA470" i="1"/>
  <c r="DD470" i="1"/>
  <c r="DG470" i="1"/>
  <c r="DJ470" i="1"/>
  <c r="DM470" i="1"/>
  <c r="DP470" i="1"/>
  <c r="DS470" i="1"/>
  <c r="DV470" i="1"/>
  <c r="DY470" i="1"/>
  <c r="EB470" i="1"/>
  <c r="EH470" i="1"/>
  <c r="EK470" i="1"/>
  <c r="I471" i="1"/>
  <c r="L471" i="1"/>
  <c r="O471" i="1"/>
  <c r="R471" i="1"/>
  <c r="U471" i="1"/>
  <c r="X471" i="1"/>
  <c r="AA471" i="1"/>
  <c r="AD471" i="1"/>
  <c r="AG471" i="1"/>
  <c r="AJ471" i="1"/>
  <c r="AM471" i="1"/>
  <c r="AP471" i="1"/>
  <c r="AS471" i="1"/>
  <c r="AV471" i="1"/>
  <c r="AY471" i="1"/>
  <c r="BB471" i="1"/>
  <c r="BE471" i="1"/>
  <c r="BH471" i="1"/>
  <c r="BK471" i="1"/>
  <c r="BN471" i="1"/>
  <c r="BQ471" i="1"/>
  <c r="BT471" i="1"/>
  <c r="BW471" i="1"/>
  <c r="BZ471" i="1"/>
  <c r="CC471" i="1"/>
  <c r="CF471" i="1"/>
  <c r="CI471" i="1"/>
  <c r="CL471" i="1"/>
  <c r="CO471" i="1"/>
  <c r="CR471" i="1"/>
  <c r="CU471" i="1"/>
  <c r="CX471" i="1"/>
  <c r="DA471" i="1"/>
  <c r="DD471" i="1"/>
  <c r="DG471" i="1"/>
  <c r="DJ471" i="1"/>
  <c r="DM471" i="1"/>
  <c r="DP471" i="1"/>
  <c r="DS471" i="1"/>
  <c r="DV471" i="1"/>
  <c r="DY471" i="1"/>
  <c r="EB471" i="1"/>
  <c r="EH471" i="1"/>
  <c r="EK471" i="1"/>
  <c r="I765" i="1"/>
  <c r="L765" i="1"/>
  <c r="O765" i="1"/>
  <c r="R765" i="1"/>
  <c r="U765" i="1"/>
  <c r="X765" i="1"/>
  <c r="AA765" i="1"/>
  <c r="AD765" i="1"/>
  <c r="AG765" i="1"/>
  <c r="AJ765" i="1"/>
  <c r="AM765" i="1"/>
  <c r="AP765" i="1"/>
  <c r="AS765" i="1"/>
  <c r="AV765" i="1"/>
  <c r="AY765" i="1"/>
  <c r="BB765" i="1"/>
  <c r="BE765" i="1"/>
  <c r="BH765" i="1"/>
  <c r="BK765" i="1"/>
  <c r="BN765" i="1"/>
  <c r="BQ765" i="1"/>
  <c r="BT765" i="1"/>
  <c r="BW765" i="1"/>
  <c r="BZ765" i="1"/>
  <c r="CC765" i="1"/>
  <c r="CF765" i="1"/>
  <c r="CI765" i="1"/>
  <c r="CL765" i="1"/>
  <c r="CO765" i="1"/>
  <c r="CR765" i="1"/>
  <c r="CU765" i="1"/>
  <c r="CX765" i="1"/>
  <c r="DA765" i="1"/>
  <c r="DD765" i="1"/>
  <c r="DJ765" i="1"/>
  <c r="DM765" i="1"/>
  <c r="DP765" i="1"/>
  <c r="DS765" i="1"/>
  <c r="DV765" i="1"/>
  <c r="DY765" i="1"/>
  <c r="EB765" i="1"/>
  <c r="EH765" i="1"/>
  <c r="EK765" i="1"/>
  <c r="I766" i="1"/>
  <c r="L766" i="1"/>
  <c r="O766" i="1"/>
  <c r="R766" i="1"/>
  <c r="U766" i="1"/>
  <c r="X766" i="1"/>
  <c r="AA766" i="1"/>
  <c r="AD766" i="1"/>
  <c r="AG766" i="1"/>
  <c r="AJ766" i="1"/>
  <c r="AM766" i="1"/>
  <c r="AP766" i="1"/>
  <c r="AS766" i="1"/>
  <c r="AV766" i="1"/>
  <c r="AY766" i="1"/>
  <c r="BB766" i="1"/>
  <c r="BE766" i="1"/>
  <c r="BH766" i="1"/>
  <c r="BK766" i="1"/>
  <c r="BN766" i="1"/>
  <c r="BQ766" i="1"/>
  <c r="BT766" i="1"/>
  <c r="BW766" i="1"/>
  <c r="BZ766" i="1"/>
  <c r="CC766" i="1"/>
  <c r="CF766" i="1"/>
  <c r="CI766" i="1"/>
  <c r="CL766" i="1"/>
  <c r="CO766" i="1"/>
  <c r="CR766" i="1"/>
  <c r="CU766" i="1"/>
  <c r="CX766" i="1"/>
  <c r="DA766" i="1"/>
  <c r="DD766" i="1"/>
  <c r="DJ766" i="1"/>
  <c r="DM766" i="1"/>
  <c r="DP766" i="1"/>
  <c r="DS766" i="1"/>
  <c r="DV766" i="1"/>
  <c r="DY766" i="1"/>
  <c r="EB766" i="1"/>
  <c r="EH766" i="1"/>
  <c r="EK766" i="1"/>
  <c r="I767" i="1"/>
  <c r="L767" i="1"/>
  <c r="O767" i="1"/>
  <c r="R767" i="1"/>
  <c r="U767" i="1"/>
  <c r="X767" i="1"/>
  <c r="AA767" i="1"/>
  <c r="AD767" i="1"/>
  <c r="AG767" i="1"/>
  <c r="AJ767" i="1"/>
  <c r="AM767" i="1"/>
  <c r="AP767" i="1"/>
  <c r="AS767" i="1"/>
  <c r="AV767" i="1"/>
  <c r="AY767" i="1"/>
  <c r="BB767" i="1"/>
  <c r="BE767" i="1"/>
  <c r="BH767" i="1"/>
  <c r="BK767" i="1"/>
  <c r="BN767" i="1"/>
  <c r="BQ767" i="1"/>
  <c r="BT767" i="1"/>
  <c r="BW767" i="1"/>
  <c r="BZ767" i="1"/>
  <c r="CC767" i="1"/>
  <c r="CF767" i="1"/>
  <c r="CI767" i="1"/>
  <c r="CL767" i="1"/>
  <c r="CO767" i="1"/>
  <c r="CR767" i="1"/>
  <c r="CU767" i="1"/>
  <c r="CX767" i="1"/>
  <c r="DA767" i="1"/>
  <c r="DD767" i="1"/>
  <c r="DJ767" i="1"/>
  <c r="DM767" i="1"/>
  <c r="DP767" i="1"/>
  <c r="DS767" i="1"/>
  <c r="DV767" i="1"/>
  <c r="DY767" i="1"/>
  <c r="EB767" i="1"/>
  <c r="EH767" i="1"/>
  <c r="EK767" i="1"/>
  <c r="I768" i="1"/>
  <c r="L768" i="1"/>
  <c r="O768" i="1"/>
  <c r="R768" i="1"/>
  <c r="U768" i="1"/>
  <c r="X768" i="1"/>
  <c r="AA768" i="1"/>
  <c r="AD768" i="1"/>
  <c r="AG768" i="1"/>
  <c r="AJ768" i="1"/>
  <c r="AM768" i="1"/>
  <c r="AP768" i="1"/>
  <c r="AS768" i="1"/>
  <c r="AV768" i="1"/>
  <c r="AY768" i="1"/>
  <c r="BB768" i="1"/>
  <c r="BE768" i="1"/>
  <c r="BH768" i="1"/>
  <c r="BK768" i="1"/>
  <c r="BN768" i="1"/>
  <c r="BQ768" i="1"/>
  <c r="BT768" i="1"/>
  <c r="BW768" i="1"/>
  <c r="BZ768" i="1"/>
  <c r="CC768" i="1"/>
  <c r="CF768" i="1"/>
  <c r="CI768" i="1"/>
  <c r="CL768" i="1"/>
  <c r="CO768" i="1"/>
  <c r="CR768" i="1"/>
  <c r="CU768" i="1"/>
  <c r="CX768" i="1"/>
  <c r="DA768" i="1"/>
  <c r="DD768" i="1"/>
  <c r="DJ768" i="1"/>
  <c r="DM768" i="1"/>
  <c r="DP768" i="1"/>
  <c r="DS768" i="1"/>
  <c r="DV768" i="1"/>
  <c r="DY768" i="1"/>
  <c r="EB768" i="1"/>
  <c r="EH768" i="1"/>
  <c r="EK768" i="1"/>
  <c r="I805" i="1"/>
  <c r="L805" i="1"/>
  <c r="O805" i="1"/>
  <c r="R805" i="1"/>
  <c r="U805" i="1"/>
  <c r="X805" i="1"/>
  <c r="AA805" i="1"/>
  <c r="AD805" i="1"/>
  <c r="AG805" i="1"/>
  <c r="AJ805" i="1"/>
  <c r="AM805" i="1"/>
  <c r="AP805" i="1"/>
  <c r="AS805" i="1"/>
  <c r="AV805" i="1"/>
  <c r="AY805" i="1"/>
  <c r="BB805" i="1"/>
  <c r="BE805" i="1"/>
  <c r="BH805" i="1"/>
  <c r="BK805" i="1"/>
  <c r="BN805" i="1"/>
  <c r="BQ805" i="1"/>
  <c r="BT805" i="1"/>
  <c r="BW805" i="1"/>
  <c r="BZ805" i="1"/>
  <c r="CC805" i="1"/>
  <c r="CF805" i="1"/>
  <c r="CI805" i="1"/>
  <c r="CL805" i="1"/>
  <c r="CO805" i="1"/>
  <c r="CR805" i="1"/>
  <c r="CU805" i="1"/>
  <c r="CX805" i="1"/>
  <c r="DA805" i="1"/>
  <c r="DD805" i="1"/>
  <c r="DJ805" i="1"/>
  <c r="DM805" i="1"/>
  <c r="DP805" i="1"/>
  <c r="DS805" i="1"/>
  <c r="DV805" i="1"/>
  <c r="DY805" i="1"/>
  <c r="EB805" i="1"/>
  <c r="EH805" i="1"/>
  <c r="EK805" i="1"/>
  <c r="I818" i="1"/>
  <c r="L818" i="1"/>
  <c r="O818" i="1"/>
  <c r="R818" i="1"/>
  <c r="U818" i="1"/>
  <c r="X818" i="1"/>
  <c r="AA818" i="1"/>
  <c r="AD818" i="1"/>
  <c r="AG818" i="1"/>
  <c r="AJ818" i="1"/>
  <c r="AM818" i="1"/>
  <c r="AP818" i="1"/>
  <c r="AS818" i="1"/>
  <c r="AV818" i="1"/>
  <c r="AY818" i="1"/>
  <c r="BB818" i="1"/>
  <c r="BE818" i="1"/>
  <c r="BH818" i="1"/>
  <c r="BK818" i="1"/>
  <c r="BN818" i="1"/>
  <c r="BQ818" i="1"/>
  <c r="BT818" i="1"/>
  <c r="BW818" i="1"/>
  <c r="BZ818" i="1"/>
  <c r="CC818" i="1"/>
  <c r="CF818" i="1"/>
  <c r="CI818" i="1"/>
  <c r="CL818" i="1"/>
  <c r="CO818" i="1"/>
  <c r="CR818" i="1"/>
  <c r="CU818" i="1"/>
  <c r="CX818" i="1"/>
  <c r="DA818" i="1"/>
  <c r="DD818" i="1"/>
  <c r="DJ818" i="1"/>
  <c r="DM818" i="1"/>
  <c r="DP818" i="1"/>
  <c r="DS818" i="1"/>
  <c r="DV818" i="1"/>
  <c r="DY818" i="1"/>
  <c r="EB818" i="1"/>
  <c r="EH818" i="1"/>
  <c r="EK818" i="1"/>
  <c r="I769" i="1"/>
  <c r="L769" i="1"/>
  <c r="O769" i="1"/>
  <c r="R769" i="1"/>
  <c r="U769" i="1"/>
  <c r="X769" i="1"/>
  <c r="AA769" i="1"/>
  <c r="AD769" i="1"/>
  <c r="AG769" i="1"/>
  <c r="AJ769" i="1"/>
  <c r="AM769" i="1"/>
  <c r="AP769" i="1"/>
  <c r="AS769" i="1"/>
  <c r="AV769" i="1"/>
  <c r="AY769" i="1"/>
  <c r="BB769" i="1"/>
  <c r="BE769" i="1"/>
  <c r="BH769" i="1"/>
  <c r="BK769" i="1"/>
  <c r="BN769" i="1"/>
  <c r="BQ769" i="1"/>
  <c r="BT769" i="1"/>
  <c r="BW769" i="1"/>
  <c r="BZ769" i="1"/>
  <c r="CC769" i="1"/>
  <c r="CF769" i="1"/>
  <c r="CI769" i="1"/>
  <c r="CL769" i="1"/>
  <c r="CO769" i="1"/>
  <c r="CR769" i="1"/>
  <c r="CU769" i="1"/>
  <c r="CX769" i="1"/>
  <c r="DA769" i="1"/>
  <c r="DD769" i="1"/>
  <c r="DJ769" i="1"/>
  <c r="DM769" i="1"/>
  <c r="DP769" i="1"/>
  <c r="DS769" i="1"/>
  <c r="DV769" i="1"/>
  <c r="DY769" i="1"/>
  <c r="EB769" i="1"/>
  <c r="EH769" i="1"/>
  <c r="EK769" i="1"/>
  <c r="I801" i="1"/>
  <c r="L801" i="1"/>
  <c r="O801" i="1"/>
  <c r="R801" i="1"/>
  <c r="U801" i="1"/>
  <c r="X801" i="1"/>
  <c r="AA801" i="1"/>
  <c r="AD801" i="1"/>
  <c r="AG801" i="1"/>
  <c r="AJ801" i="1"/>
  <c r="AM801" i="1"/>
  <c r="AP801" i="1"/>
  <c r="AS801" i="1"/>
  <c r="AV801" i="1"/>
  <c r="AY801" i="1"/>
  <c r="BB801" i="1"/>
  <c r="BE801" i="1"/>
  <c r="BH801" i="1"/>
  <c r="BK801" i="1"/>
  <c r="BN801" i="1"/>
  <c r="BQ801" i="1"/>
  <c r="BT801" i="1"/>
  <c r="BW801" i="1"/>
  <c r="BZ801" i="1"/>
  <c r="CC801" i="1"/>
  <c r="CF801" i="1"/>
  <c r="CI801" i="1"/>
  <c r="CL801" i="1"/>
  <c r="CO801" i="1"/>
  <c r="CR801" i="1"/>
  <c r="CU801" i="1"/>
  <c r="CX801" i="1"/>
  <c r="DA801" i="1"/>
  <c r="DD801" i="1"/>
  <c r="DJ801" i="1"/>
  <c r="DM801" i="1"/>
  <c r="DP801" i="1"/>
  <c r="DS801" i="1"/>
  <c r="DV801" i="1"/>
  <c r="DY801" i="1"/>
  <c r="EB801" i="1"/>
  <c r="EH801" i="1"/>
  <c r="EK801" i="1"/>
  <c r="I527" i="1"/>
  <c r="L527" i="1"/>
  <c r="O527" i="1"/>
  <c r="R527" i="1"/>
  <c r="U527" i="1"/>
  <c r="X527" i="1"/>
  <c r="AA527" i="1"/>
  <c r="AD527" i="1"/>
  <c r="AG527" i="1"/>
  <c r="AJ527" i="1"/>
  <c r="AM527" i="1"/>
  <c r="AP527" i="1"/>
  <c r="AS527" i="1"/>
  <c r="AV527" i="1"/>
  <c r="AY527" i="1"/>
  <c r="BB527" i="1"/>
  <c r="BE527" i="1"/>
  <c r="BH527" i="1"/>
  <c r="BK527" i="1"/>
  <c r="BN527" i="1"/>
  <c r="BQ527" i="1"/>
  <c r="BT527" i="1"/>
  <c r="BW527" i="1"/>
  <c r="BZ527" i="1"/>
  <c r="CC527" i="1"/>
  <c r="CF527" i="1"/>
  <c r="CI527" i="1"/>
  <c r="CL527" i="1"/>
  <c r="CO527" i="1"/>
  <c r="CR527" i="1"/>
  <c r="CU527" i="1"/>
  <c r="CX527" i="1"/>
  <c r="DA527" i="1"/>
  <c r="DD527" i="1"/>
  <c r="DG527" i="1"/>
  <c r="DJ527" i="1"/>
  <c r="DM527" i="1"/>
  <c r="DP527" i="1"/>
  <c r="DS527" i="1"/>
  <c r="DV527" i="1"/>
  <c r="DY527" i="1"/>
  <c r="EB527" i="1"/>
  <c r="EH527" i="1"/>
  <c r="EK527" i="1"/>
  <c r="I528" i="1"/>
  <c r="L528" i="1"/>
  <c r="O528" i="1"/>
  <c r="R528" i="1"/>
  <c r="U528" i="1"/>
  <c r="X528" i="1"/>
  <c r="AA528" i="1"/>
  <c r="AD528" i="1"/>
  <c r="AG528" i="1"/>
  <c r="AJ528" i="1"/>
  <c r="AM528" i="1"/>
  <c r="AP528" i="1"/>
  <c r="AS528" i="1"/>
  <c r="AV528" i="1"/>
  <c r="AY528" i="1"/>
  <c r="BB528" i="1"/>
  <c r="BE528" i="1"/>
  <c r="BH528" i="1"/>
  <c r="BK528" i="1"/>
  <c r="BN528" i="1"/>
  <c r="BQ528" i="1"/>
  <c r="BT528" i="1"/>
  <c r="BW528" i="1"/>
  <c r="BZ528" i="1"/>
  <c r="CC528" i="1"/>
  <c r="CF528" i="1"/>
  <c r="CI528" i="1"/>
  <c r="CL528" i="1"/>
  <c r="CO528" i="1"/>
  <c r="CR528" i="1"/>
  <c r="CU528" i="1"/>
  <c r="CX528" i="1"/>
  <c r="DA528" i="1"/>
  <c r="DD528" i="1"/>
  <c r="DG528" i="1"/>
  <c r="DJ528" i="1"/>
  <c r="DM528" i="1"/>
  <c r="DP528" i="1"/>
  <c r="DS528" i="1"/>
  <c r="DV528" i="1"/>
  <c r="DY528" i="1"/>
  <c r="EB528" i="1"/>
  <c r="EH528" i="1"/>
  <c r="EK528" i="1"/>
  <c r="I533" i="1"/>
  <c r="L533" i="1"/>
  <c r="O533" i="1"/>
  <c r="R533" i="1"/>
  <c r="U533" i="1"/>
  <c r="X533" i="1"/>
  <c r="AA533" i="1"/>
  <c r="AD533" i="1"/>
  <c r="AG533" i="1"/>
  <c r="AJ533" i="1"/>
  <c r="AM533" i="1"/>
  <c r="AP533" i="1"/>
  <c r="AS533" i="1"/>
  <c r="AV533" i="1"/>
  <c r="AY533" i="1"/>
  <c r="BB533" i="1"/>
  <c r="BE533" i="1"/>
  <c r="BH533" i="1"/>
  <c r="BK533" i="1"/>
  <c r="BN533" i="1"/>
  <c r="BQ533" i="1"/>
  <c r="BT533" i="1"/>
  <c r="BW533" i="1"/>
  <c r="BZ533" i="1"/>
  <c r="CC533" i="1"/>
  <c r="CF533" i="1"/>
  <c r="CI533" i="1"/>
  <c r="CL533" i="1"/>
  <c r="CO533" i="1"/>
  <c r="CR533" i="1"/>
  <c r="CU533" i="1"/>
  <c r="CX533" i="1"/>
  <c r="DA533" i="1"/>
  <c r="DD533" i="1"/>
  <c r="DG533" i="1"/>
  <c r="DJ533" i="1"/>
  <c r="DM533" i="1"/>
  <c r="DP533" i="1"/>
  <c r="DS533" i="1"/>
  <c r="DV533" i="1"/>
  <c r="DY533" i="1"/>
  <c r="EB533" i="1"/>
  <c r="EH533" i="1"/>
  <c r="EK533" i="1"/>
  <c r="I534" i="1"/>
  <c r="L534" i="1"/>
  <c r="O534" i="1"/>
  <c r="R534" i="1"/>
  <c r="U534" i="1"/>
  <c r="X534" i="1"/>
  <c r="AA534" i="1"/>
  <c r="AD534" i="1"/>
  <c r="AG534" i="1"/>
  <c r="AJ534" i="1"/>
  <c r="AM534" i="1"/>
  <c r="AP534" i="1"/>
  <c r="AS534" i="1"/>
  <c r="AV534" i="1"/>
  <c r="AY534" i="1"/>
  <c r="BB534" i="1"/>
  <c r="BE534" i="1"/>
  <c r="BH534" i="1"/>
  <c r="BK534" i="1"/>
  <c r="BN534" i="1"/>
  <c r="BQ534" i="1"/>
  <c r="BT534" i="1"/>
  <c r="BW534" i="1"/>
  <c r="BZ534" i="1"/>
  <c r="CC534" i="1"/>
  <c r="CF534" i="1"/>
  <c r="CI534" i="1"/>
  <c r="CL534" i="1"/>
  <c r="CO534" i="1"/>
  <c r="CR534" i="1"/>
  <c r="CU534" i="1"/>
  <c r="CX534" i="1"/>
  <c r="DA534" i="1"/>
  <c r="DD534" i="1"/>
  <c r="DG534" i="1"/>
  <c r="DJ534" i="1"/>
  <c r="DM534" i="1"/>
  <c r="DP534" i="1"/>
  <c r="DS534" i="1"/>
  <c r="DV534" i="1"/>
  <c r="DY534" i="1"/>
  <c r="EB534" i="1"/>
  <c r="EH534" i="1"/>
  <c r="EK534" i="1"/>
  <c r="I551" i="1"/>
  <c r="L551" i="1"/>
  <c r="O551" i="1"/>
  <c r="R551" i="1"/>
  <c r="U551" i="1"/>
  <c r="X551" i="1"/>
  <c r="AA551" i="1"/>
  <c r="AD551" i="1"/>
  <c r="AG551" i="1"/>
  <c r="AJ551" i="1"/>
  <c r="AM551" i="1"/>
  <c r="AP551" i="1"/>
  <c r="AS551" i="1"/>
  <c r="AV551" i="1"/>
  <c r="AY551" i="1"/>
  <c r="BB551" i="1"/>
  <c r="BE551" i="1"/>
  <c r="BH551" i="1"/>
  <c r="BK551" i="1"/>
  <c r="BN551" i="1"/>
  <c r="BQ551" i="1"/>
  <c r="BT551" i="1"/>
  <c r="BW551" i="1"/>
  <c r="BZ551" i="1"/>
  <c r="CC551" i="1"/>
  <c r="CF551" i="1"/>
  <c r="CI551" i="1"/>
  <c r="CL551" i="1"/>
  <c r="CO551" i="1"/>
  <c r="CR551" i="1"/>
  <c r="CU551" i="1"/>
  <c r="CX551" i="1"/>
  <c r="DA551" i="1"/>
  <c r="DD551" i="1"/>
  <c r="DG551" i="1"/>
  <c r="DJ551" i="1"/>
  <c r="DM551" i="1"/>
  <c r="DP551" i="1"/>
  <c r="DS551" i="1"/>
  <c r="DV551" i="1"/>
  <c r="DY551" i="1"/>
  <c r="EB551" i="1"/>
  <c r="EH551" i="1"/>
  <c r="EK551" i="1"/>
  <c r="I552" i="1"/>
  <c r="L552" i="1"/>
  <c r="O552" i="1"/>
  <c r="R552" i="1"/>
  <c r="U552" i="1"/>
  <c r="X552" i="1"/>
  <c r="AA552" i="1"/>
  <c r="AD552" i="1"/>
  <c r="AG552" i="1"/>
  <c r="AJ552" i="1"/>
  <c r="AM552" i="1"/>
  <c r="AP552" i="1"/>
  <c r="AS552" i="1"/>
  <c r="AV552" i="1"/>
  <c r="AY552" i="1"/>
  <c r="BB552" i="1"/>
  <c r="BE552" i="1"/>
  <c r="BH552" i="1"/>
  <c r="BK552" i="1"/>
  <c r="BN552" i="1"/>
  <c r="BQ552" i="1"/>
  <c r="BT552" i="1"/>
  <c r="BW552" i="1"/>
  <c r="BZ552" i="1"/>
  <c r="CC552" i="1"/>
  <c r="CF552" i="1"/>
  <c r="CI552" i="1"/>
  <c r="CL552" i="1"/>
  <c r="CO552" i="1"/>
  <c r="CR552" i="1"/>
  <c r="CU552" i="1"/>
  <c r="CX552" i="1"/>
  <c r="DA552" i="1"/>
  <c r="DD552" i="1"/>
  <c r="DG552" i="1"/>
  <c r="DJ552" i="1"/>
  <c r="DM552" i="1"/>
  <c r="DP552" i="1"/>
  <c r="DS552" i="1"/>
  <c r="DV552" i="1"/>
  <c r="DY552" i="1"/>
  <c r="EB552" i="1"/>
  <c r="EH552" i="1"/>
  <c r="EK552" i="1"/>
  <c r="I1283" i="1"/>
  <c r="L1283" i="1"/>
  <c r="O1283" i="1"/>
  <c r="R1283" i="1"/>
  <c r="U1283" i="1"/>
  <c r="X1283" i="1"/>
  <c r="AA1283" i="1"/>
  <c r="AD1283" i="1"/>
  <c r="AG1283" i="1"/>
  <c r="AJ1283" i="1"/>
  <c r="AM1283" i="1"/>
  <c r="AP1283" i="1"/>
  <c r="AS1283" i="1"/>
  <c r="AV1283" i="1"/>
  <c r="AY1283" i="1"/>
  <c r="BB1283" i="1"/>
  <c r="BE1283" i="1"/>
  <c r="BH1283" i="1"/>
  <c r="BK1283" i="1"/>
  <c r="BN1283" i="1"/>
  <c r="BQ1283" i="1"/>
  <c r="BT1283" i="1"/>
  <c r="BW1283" i="1"/>
  <c r="BZ1283" i="1"/>
  <c r="CC1283" i="1"/>
  <c r="CF1283" i="1"/>
  <c r="CI1283" i="1"/>
  <c r="CL1283" i="1"/>
  <c r="CO1283" i="1"/>
  <c r="CR1283" i="1"/>
  <c r="CU1283" i="1"/>
  <c r="CX1283" i="1"/>
  <c r="DA1283" i="1"/>
  <c r="DD1283" i="1"/>
  <c r="DJ1283" i="1"/>
  <c r="DM1283" i="1"/>
  <c r="DP1283" i="1"/>
  <c r="DS1283" i="1"/>
  <c r="DV1283" i="1"/>
  <c r="DY1283" i="1"/>
  <c r="EB1283" i="1"/>
  <c r="EH1283" i="1"/>
  <c r="EK1283" i="1"/>
  <c r="I553" i="1"/>
  <c r="L553" i="1"/>
  <c r="O553" i="1"/>
  <c r="R553" i="1"/>
  <c r="U553" i="1"/>
  <c r="X553" i="1"/>
  <c r="AA553" i="1"/>
  <c r="AD553" i="1"/>
  <c r="AG553" i="1"/>
  <c r="AJ553" i="1"/>
  <c r="AM553" i="1"/>
  <c r="AP553" i="1"/>
  <c r="AS553" i="1"/>
  <c r="AV553" i="1"/>
  <c r="AY553" i="1"/>
  <c r="BB553" i="1"/>
  <c r="BE553" i="1"/>
  <c r="BH553" i="1"/>
  <c r="BK553" i="1"/>
  <c r="BN553" i="1"/>
  <c r="BQ553" i="1"/>
  <c r="BT553" i="1"/>
  <c r="BW553" i="1"/>
  <c r="BZ553" i="1"/>
  <c r="CC553" i="1"/>
  <c r="CF553" i="1"/>
  <c r="CI553" i="1"/>
  <c r="CL553" i="1"/>
  <c r="CO553" i="1"/>
  <c r="CR553" i="1"/>
  <c r="CU553" i="1"/>
  <c r="CX553" i="1"/>
  <c r="DA553" i="1"/>
  <c r="DD553" i="1"/>
  <c r="DG553" i="1"/>
  <c r="DJ553" i="1"/>
  <c r="DM553" i="1"/>
  <c r="DP553" i="1"/>
  <c r="DS553" i="1"/>
  <c r="DV553" i="1"/>
  <c r="DY553" i="1"/>
  <c r="EB553" i="1"/>
  <c r="EH553" i="1"/>
  <c r="EK553" i="1"/>
  <c r="I529" i="1"/>
  <c r="L529" i="1"/>
  <c r="O529" i="1"/>
  <c r="R529" i="1"/>
  <c r="U529" i="1"/>
  <c r="X529" i="1"/>
  <c r="AA529" i="1"/>
  <c r="AD529" i="1"/>
  <c r="AG529" i="1"/>
  <c r="AJ529" i="1"/>
  <c r="AM529" i="1"/>
  <c r="AP529" i="1"/>
  <c r="AS529" i="1"/>
  <c r="AV529" i="1"/>
  <c r="AY529" i="1"/>
  <c r="BB529" i="1"/>
  <c r="BE529" i="1"/>
  <c r="BH529" i="1"/>
  <c r="BK529" i="1"/>
  <c r="BN529" i="1"/>
  <c r="BQ529" i="1"/>
  <c r="BT529" i="1"/>
  <c r="BW529" i="1"/>
  <c r="BZ529" i="1"/>
  <c r="CC529" i="1"/>
  <c r="CF529" i="1"/>
  <c r="CI529" i="1"/>
  <c r="CL529" i="1"/>
  <c r="CO529" i="1"/>
  <c r="CR529" i="1"/>
  <c r="CU529" i="1"/>
  <c r="CX529" i="1"/>
  <c r="DA529" i="1"/>
  <c r="DD529" i="1"/>
  <c r="DG529" i="1"/>
  <c r="DJ529" i="1"/>
  <c r="DM529" i="1"/>
  <c r="DP529" i="1"/>
  <c r="DS529" i="1"/>
  <c r="DV529" i="1"/>
  <c r="DY529" i="1"/>
  <c r="EB529" i="1"/>
  <c r="EH529" i="1"/>
  <c r="EK529" i="1"/>
  <c r="I591" i="1"/>
  <c r="L591" i="1"/>
  <c r="O591" i="1"/>
  <c r="R591" i="1"/>
  <c r="U591" i="1"/>
  <c r="X591" i="1"/>
  <c r="AA591" i="1"/>
  <c r="AD591" i="1"/>
  <c r="AG591" i="1"/>
  <c r="AJ591" i="1"/>
  <c r="AM591" i="1"/>
  <c r="AP591" i="1"/>
  <c r="AS591" i="1"/>
  <c r="AV591" i="1"/>
  <c r="AY591" i="1"/>
  <c r="BB591" i="1"/>
  <c r="BE591" i="1"/>
  <c r="BH591" i="1"/>
  <c r="BK591" i="1"/>
  <c r="BN591" i="1"/>
  <c r="BQ591" i="1"/>
  <c r="BT591" i="1"/>
  <c r="BW591" i="1"/>
  <c r="BZ591" i="1"/>
  <c r="CC591" i="1"/>
  <c r="CF591" i="1"/>
  <c r="CI591" i="1"/>
  <c r="CL591" i="1"/>
  <c r="CO591" i="1"/>
  <c r="CR591" i="1"/>
  <c r="CU591" i="1"/>
  <c r="CX591" i="1"/>
  <c r="DA591" i="1"/>
  <c r="DD591" i="1"/>
  <c r="DG591" i="1"/>
  <c r="DJ591" i="1"/>
  <c r="DM591" i="1"/>
  <c r="DP591" i="1"/>
  <c r="DS591" i="1"/>
  <c r="DV591" i="1"/>
  <c r="DY591" i="1"/>
  <c r="EB591" i="1"/>
  <c r="EH591" i="1"/>
  <c r="EK591" i="1"/>
  <c r="I535" i="1"/>
  <c r="L535" i="1"/>
  <c r="O535" i="1"/>
  <c r="R535" i="1"/>
  <c r="U535" i="1"/>
  <c r="X535" i="1"/>
  <c r="AA535" i="1"/>
  <c r="AD535" i="1"/>
  <c r="AG535" i="1"/>
  <c r="AJ535" i="1"/>
  <c r="AM535" i="1"/>
  <c r="AP535" i="1"/>
  <c r="AS535" i="1"/>
  <c r="AV535" i="1"/>
  <c r="AY535" i="1"/>
  <c r="BB535" i="1"/>
  <c r="BE535" i="1"/>
  <c r="BH535" i="1"/>
  <c r="BK535" i="1"/>
  <c r="BN535" i="1"/>
  <c r="BQ535" i="1"/>
  <c r="BT535" i="1"/>
  <c r="BW535" i="1"/>
  <c r="BZ535" i="1"/>
  <c r="CC535" i="1"/>
  <c r="CF535" i="1"/>
  <c r="CI535" i="1"/>
  <c r="CL535" i="1"/>
  <c r="CO535" i="1"/>
  <c r="CR535" i="1"/>
  <c r="CU535" i="1"/>
  <c r="CX535" i="1"/>
  <c r="DA535" i="1"/>
  <c r="DD535" i="1"/>
  <c r="DG535" i="1"/>
  <c r="DJ535" i="1"/>
  <c r="DM535" i="1"/>
  <c r="DP535" i="1"/>
  <c r="DS535" i="1"/>
  <c r="DV535" i="1"/>
  <c r="DY535" i="1"/>
  <c r="EB535" i="1"/>
  <c r="EH535" i="1"/>
  <c r="EK535" i="1"/>
  <c r="I745" i="1"/>
  <c r="L745" i="1"/>
  <c r="O745" i="1"/>
  <c r="R745" i="1"/>
  <c r="U745" i="1"/>
  <c r="X745" i="1"/>
  <c r="AA745" i="1"/>
  <c r="AD745" i="1"/>
  <c r="AG745" i="1"/>
  <c r="AJ745" i="1"/>
  <c r="AM745" i="1"/>
  <c r="AP745" i="1"/>
  <c r="AS745" i="1"/>
  <c r="AV745" i="1"/>
  <c r="AY745" i="1"/>
  <c r="BB745" i="1"/>
  <c r="BE745" i="1"/>
  <c r="BH745" i="1"/>
  <c r="BK745" i="1"/>
  <c r="BN745" i="1"/>
  <c r="BQ745" i="1"/>
  <c r="BT745" i="1"/>
  <c r="BW745" i="1"/>
  <c r="BZ745" i="1"/>
  <c r="CC745" i="1"/>
  <c r="CF745" i="1"/>
  <c r="CI745" i="1"/>
  <c r="CL745" i="1"/>
  <c r="CO745" i="1"/>
  <c r="CR745" i="1"/>
  <c r="CU745" i="1"/>
  <c r="CX745" i="1"/>
  <c r="DA745" i="1"/>
  <c r="DD745" i="1"/>
  <c r="DJ745" i="1"/>
  <c r="DM745" i="1"/>
  <c r="DP745" i="1"/>
  <c r="DS745" i="1"/>
  <c r="DV745" i="1"/>
  <c r="DY745" i="1"/>
  <c r="EB745" i="1"/>
  <c r="EH745" i="1"/>
  <c r="EK745" i="1"/>
  <c r="DS1082" i="1" l="1"/>
  <c r="DP1082" i="1"/>
  <c r="DM1082" i="1"/>
  <c r="I804" i="1" l="1"/>
  <c r="L804" i="1"/>
  <c r="O804" i="1"/>
  <c r="R804" i="1"/>
  <c r="U804" i="1"/>
  <c r="X804" i="1"/>
  <c r="AA804" i="1"/>
  <c r="AD804" i="1"/>
  <c r="AG804" i="1"/>
  <c r="AJ804" i="1"/>
  <c r="AM804" i="1"/>
  <c r="AP804" i="1"/>
  <c r="AS804" i="1"/>
  <c r="AV804" i="1"/>
  <c r="AY804" i="1"/>
  <c r="BB804" i="1"/>
  <c r="BE804" i="1"/>
  <c r="BH804" i="1"/>
  <c r="BK804" i="1"/>
  <c r="BN804" i="1"/>
  <c r="BQ804" i="1"/>
  <c r="BT804" i="1"/>
  <c r="BW804" i="1"/>
  <c r="BZ804" i="1"/>
  <c r="CC804" i="1"/>
  <c r="CF804" i="1"/>
  <c r="CI804" i="1"/>
  <c r="CL804" i="1"/>
  <c r="CO804" i="1"/>
  <c r="CR804" i="1"/>
  <c r="CU804" i="1"/>
  <c r="CX804" i="1"/>
  <c r="DA804" i="1"/>
  <c r="DD804" i="1"/>
  <c r="DJ804" i="1"/>
  <c r="DM804" i="1"/>
  <c r="DP804" i="1"/>
  <c r="DS804" i="1"/>
  <c r="DV804" i="1"/>
  <c r="DY804" i="1"/>
  <c r="EB804" i="1"/>
  <c r="EH804" i="1"/>
  <c r="EK804" i="1"/>
  <c r="I210" i="1" l="1"/>
  <c r="L210" i="1"/>
  <c r="O210" i="1"/>
  <c r="R210" i="1"/>
  <c r="U210" i="1"/>
  <c r="X210" i="1"/>
  <c r="AA210" i="1"/>
  <c r="AD210" i="1"/>
  <c r="AG210" i="1"/>
  <c r="AJ210" i="1"/>
  <c r="AM210" i="1"/>
  <c r="AP210" i="1"/>
  <c r="AS210" i="1"/>
  <c r="AV210" i="1"/>
  <c r="AY210" i="1"/>
  <c r="BB210" i="1"/>
  <c r="BE210" i="1"/>
  <c r="BH210" i="1"/>
  <c r="BK210" i="1"/>
  <c r="BN210" i="1"/>
  <c r="BQ210" i="1"/>
  <c r="BT210" i="1"/>
  <c r="BW210" i="1"/>
  <c r="BZ210" i="1"/>
  <c r="CC210" i="1"/>
  <c r="CF210" i="1"/>
  <c r="CI210" i="1"/>
  <c r="CL210" i="1"/>
  <c r="CO210" i="1"/>
  <c r="CR210" i="1"/>
  <c r="CU210" i="1"/>
  <c r="CX210" i="1"/>
  <c r="DA210" i="1"/>
  <c r="DD210" i="1"/>
  <c r="DG210" i="1"/>
  <c r="DJ210" i="1"/>
  <c r="DM210" i="1"/>
  <c r="DP210" i="1"/>
  <c r="DS210" i="1"/>
  <c r="DV210" i="1"/>
  <c r="DY210" i="1"/>
  <c r="EB210" i="1"/>
  <c r="EH210" i="1"/>
  <c r="EK210" i="1"/>
  <c r="I454" i="1"/>
  <c r="L454" i="1"/>
  <c r="O454" i="1"/>
  <c r="R454" i="1"/>
  <c r="U454" i="1"/>
  <c r="X454" i="1"/>
  <c r="AA454" i="1"/>
  <c r="AD454" i="1"/>
  <c r="AG454" i="1"/>
  <c r="AJ454" i="1"/>
  <c r="AM454" i="1"/>
  <c r="AP454" i="1"/>
  <c r="AS454" i="1"/>
  <c r="AV454" i="1"/>
  <c r="AY454" i="1"/>
  <c r="BB454" i="1"/>
  <c r="BE454" i="1"/>
  <c r="BH454" i="1"/>
  <c r="BK454" i="1"/>
  <c r="BN454" i="1"/>
  <c r="BQ454" i="1"/>
  <c r="BT454" i="1"/>
  <c r="BW454" i="1"/>
  <c r="BZ454" i="1"/>
  <c r="CC454" i="1"/>
  <c r="CF454" i="1"/>
  <c r="CI454" i="1"/>
  <c r="CL454" i="1"/>
  <c r="CO454" i="1"/>
  <c r="CR454" i="1"/>
  <c r="CU454" i="1"/>
  <c r="CX454" i="1"/>
  <c r="DA454" i="1"/>
  <c r="DD454" i="1"/>
  <c r="DG454" i="1"/>
  <c r="DJ454" i="1"/>
  <c r="DM454" i="1"/>
  <c r="DP454" i="1"/>
  <c r="DS454" i="1"/>
  <c r="DV454" i="1"/>
  <c r="DY454" i="1"/>
  <c r="EB454" i="1"/>
  <c r="EH454" i="1"/>
  <c r="EK454" i="1"/>
  <c r="I417" i="1"/>
  <c r="L417" i="1"/>
  <c r="O417" i="1"/>
  <c r="R417" i="1"/>
  <c r="U417" i="1"/>
  <c r="X417" i="1"/>
  <c r="AA417" i="1"/>
  <c r="AD417" i="1"/>
  <c r="AG417" i="1"/>
  <c r="AJ417" i="1"/>
  <c r="AM417" i="1"/>
  <c r="AP417" i="1"/>
  <c r="AS417" i="1"/>
  <c r="AV417" i="1"/>
  <c r="AY417" i="1"/>
  <c r="BB417" i="1"/>
  <c r="BE417" i="1"/>
  <c r="BH417" i="1"/>
  <c r="BK417" i="1"/>
  <c r="BN417" i="1"/>
  <c r="BQ417" i="1"/>
  <c r="BT417" i="1"/>
  <c r="BW417" i="1"/>
  <c r="BZ417" i="1"/>
  <c r="CC417" i="1"/>
  <c r="CF417" i="1"/>
  <c r="CI417" i="1"/>
  <c r="CL417" i="1"/>
  <c r="CO417" i="1"/>
  <c r="CR417" i="1"/>
  <c r="CU417" i="1"/>
  <c r="CX417" i="1"/>
  <c r="DA417" i="1"/>
  <c r="DD417" i="1"/>
  <c r="DG417" i="1"/>
  <c r="DJ417" i="1"/>
  <c r="DM417" i="1"/>
  <c r="DP417" i="1"/>
  <c r="DS417" i="1"/>
  <c r="DV417" i="1"/>
  <c r="DY417" i="1"/>
  <c r="EB417" i="1"/>
  <c r="EH417" i="1"/>
  <c r="EK417" i="1"/>
  <c r="I418" i="1"/>
  <c r="L418" i="1"/>
  <c r="O418" i="1"/>
  <c r="R418" i="1"/>
  <c r="U418" i="1"/>
  <c r="X418" i="1"/>
  <c r="AA418" i="1"/>
  <c r="AD418" i="1"/>
  <c r="AG418" i="1"/>
  <c r="AJ418" i="1"/>
  <c r="AM418" i="1"/>
  <c r="AP418" i="1"/>
  <c r="AS418" i="1"/>
  <c r="AV418" i="1"/>
  <c r="AY418" i="1"/>
  <c r="BB418" i="1"/>
  <c r="BE418" i="1"/>
  <c r="BH418" i="1"/>
  <c r="BK418" i="1"/>
  <c r="BN418" i="1"/>
  <c r="BQ418" i="1"/>
  <c r="BT418" i="1"/>
  <c r="BW418" i="1"/>
  <c r="BZ418" i="1"/>
  <c r="CC418" i="1"/>
  <c r="CF418" i="1"/>
  <c r="CI418" i="1"/>
  <c r="CL418" i="1"/>
  <c r="CO418" i="1"/>
  <c r="CR418" i="1"/>
  <c r="CU418" i="1"/>
  <c r="CX418" i="1"/>
  <c r="DA418" i="1"/>
  <c r="DD418" i="1"/>
  <c r="DG418" i="1"/>
  <c r="DJ418" i="1"/>
  <c r="DM418" i="1"/>
  <c r="DP418" i="1"/>
  <c r="DS418" i="1"/>
  <c r="DV418" i="1"/>
  <c r="DY418" i="1"/>
  <c r="EB418" i="1"/>
  <c r="EH418" i="1"/>
  <c r="EK418" i="1"/>
  <c r="I571" i="1"/>
  <c r="L571" i="1"/>
  <c r="O571" i="1"/>
  <c r="R571" i="1"/>
  <c r="U571" i="1"/>
  <c r="X571" i="1"/>
  <c r="AA571" i="1"/>
  <c r="AD571" i="1"/>
  <c r="AG571" i="1"/>
  <c r="AJ571" i="1"/>
  <c r="AM571" i="1"/>
  <c r="AP571" i="1"/>
  <c r="AS571" i="1"/>
  <c r="AV571" i="1"/>
  <c r="AY571" i="1"/>
  <c r="BB571" i="1"/>
  <c r="BE571" i="1"/>
  <c r="BH571" i="1"/>
  <c r="BK571" i="1"/>
  <c r="BN571" i="1"/>
  <c r="BQ571" i="1"/>
  <c r="BT571" i="1"/>
  <c r="BW571" i="1"/>
  <c r="BZ571" i="1"/>
  <c r="CC571" i="1"/>
  <c r="CF571" i="1"/>
  <c r="CI571" i="1"/>
  <c r="CL571" i="1"/>
  <c r="CO571" i="1"/>
  <c r="CR571" i="1"/>
  <c r="CU571" i="1"/>
  <c r="CX571" i="1"/>
  <c r="DA571" i="1"/>
  <c r="DD571" i="1"/>
  <c r="DG571" i="1"/>
  <c r="DJ571" i="1"/>
  <c r="DM571" i="1"/>
  <c r="DP571" i="1"/>
  <c r="DS571" i="1"/>
  <c r="DV571" i="1"/>
  <c r="DY571" i="1"/>
  <c r="EB571" i="1"/>
  <c r="EH571" i="1"/>
  <c r="EK571" i="1"/>
  <c r="I572" i="1"/>
  <c r="L572" i="1"/>
  <c r="O572" i="1"/>
  <c r="R572" i="1"/>
  <c r="U572" i="1"/>
  <c r="X572" i="1"/>
  <c r="AA572" i="1"/>
  <c r="AD572" i="1"/>
  <c r="AG572" i="1"/>
  <c r="AJ572" i="1"/>
  <c r="AM572" i="1"/>
  <c r="AP572" i="1"/>
  <c r="AS572" i="1"/>
  <c r="AV572" i="1"/>
  <c r="AY572" i="1"/>
  <c r="BB572" i="1"/>
  <c r="BE572" i="1"/>
  <c r="BH572" i="1"/>
  <c r="BK572" i="1"/>
  <c r="BN572" i="1"/>
  <c r="BQ572" i="1"/>
  <c r="BT572" i="1"/>
  <c r="BW572" i="1"/>
  <c r="BZ572" i="1"/>
  <c r="CC572" i="1"/>
  <c r="CF572" i="1"/>
  <c r="CI572" i="1"/>
  <c r="CL572" i="1"/>
  <c r="CO572" i="1"/>
  <c r="CR572" i="1"/>
  <c r="CU572" i="1"/>
  <c r="CX572" i="1"/>
  <c r="DA572" i="1"/>
  <c r="DD572" i="1"/>
  <c r="DG572" i="1"/>
  <c r="DJ572" i="1"/>
  <c r="DM572" i="1"/>
  <c r="DP572" i="1"/>
  <c r="DS572" i="1"/>
  <c r="DV572" i="1"/>
  <c r="DY572" i="1"/>
  <c r="EB572" i="1"/>
  <c r="EH572" i="1"/>
  <c r="EK572" i="1"/>
  <c r="I384" i="1"/>
  <c r="L384" i="1"/>
  <c r="O384" i="1"/>
  <c r="R384" i="1"/>
  <c r="U384" i="1"/>
  <c r="X384" i="1"/>
  <c r="AA384" i="1"/>
  <c r="AD384" i="1"/>
  <c r="AG384" i="1"/>
  <c r="AJ384" i="1"/>
  <c r="AM384" i="1"/>
  <c r="AP384" i="1"/>
  <c r="AS384" i="1"/>
  <c r="AV384" i="1"/>
  <c r="AY384" i="1"/>
  <c r="BB384" i="1"/>
  <c r="BE384" i="1"/>
  <c r="BH384" i="1"/>
  <c r="BK384" i="1"/>
  <c r="BN384" i="1"/>
  <c r="BQ384" i="1"/>
  <c r="BT384" i="1"/>
  <c r="BW384" i="1"/>
  <c r="BZ384" i="1"/>
  <c r="CC384" i="1"/>
  <c r="CF384" i="1"/>
  <c r="CI384" i="1"/>
  <c r="CL384" i="1"/>
  <c r="CO384" i="1"/>
  <c r="CR384" i="1"/>
  <c r="CU384" i="1"/>
  <c r="CX384" i="1"/>
  <c r="DA384" i="1"/>
  <c r="DD384" i="1"/>
  <c r="DG384" i="1"/>
  <c r="DJ384" i="1"/>
  <c r="DM384" i="1"/>
  <c r="DP384" i="1"/>
  <c r="DS384" i="1"/>
  <c r="DV384" i="1"/>
  <c r="DY384" i="1"/>
  <c r="EB384" i="1"/>
  <c r="EH384" i="1"/>
  <c r="EK384" i="1"/>
  <c r="I419" i="1"/>
  <c r="L419" i="1"/>
  <c r="O419" i="1"/>
  <c r="R419" i="1"/>
  <c r="U419" i="1"/>
  <c r="X419" i="1"/>
  <c r="AA419" i="1"/>
  <c r="AD419" i="1"/>
  <c r="AG419" i="1"/>
  <c r="AJ419" i="1"/>
  <c r="AM419" i="1"/>
  <c r="AP419" i="1"/>
  <c r="AS419" i="1"/>
  <c r="AV419" i="1"/>
  <c r="AY419" i="1"/>
  <c r="BB419" i="1"/>
  <c r="BE419" i="1"/>
  <c r="BH419" i="1"/>
  <c r="BK419" i="1"/>
  <c r="BN419" i="1"/>
  <c r="BQ419" i="1"/>
  <c r="BT419" i="1"/>
  <c r="BW419" i="1"/>
  <c r="BZ419" i="1"/>
  <c r="CC419" i="1"/>
  <c r="CF419" i="1"/>
  <c r="CI419" i="1"/>
  <c r="CL419" i="1"/>
  <c r="CO419" i="1"/>
  <c r="CR419" i="1"/>
  <c r="CU419" i="1"/>
  <c r="CX419" i="1"/>
  <c r="DA419" i="1"/>
  <c r="DD419" i="1"/>
  <c r="DG419" i="1"/>
  <c r="DJ419" i="1"/>
  <c r="DM419" i="1"/>
  <c r="DP419" i="1"/>
  <c r="DS419" i="1"/>
  <c r="DV419" i="1"/>
  <c r="DY419" i="1"/>
  <c r="EB419" i="1"/>
  <c r="EH419" i="1"/>
  <c r="EK419" i="1"/>
  <c r="I455" i="1"/>
  <c r="L455" i="1"/>
  <c r="O455" i="1"/>
  <c r="R455" i="1"/>
  <c r="U455" i="1"/>
  <c r="X455" i="1"/>
  <c r="AA455" i="1"/>
  <c r="AD455" i="1"/>
  <c r="AG455" i="1"/>
  <c r="AJ455" i="1"/>
  <c r="AM455" i="1"/>
  <c r="AP455" i="1"/>
  <c r="AS455" i="1"/>
  <c r="AV455" i="1"/>
  <c r="AY455" i="1"/>
  <c r="BB455" i="1"/>
  <c r="BE455" i="1"/>
  <c r="BH455" i="1"/>
  <c r="BK455" i="1"/>
  <c r="BN455" i="1"/>
  <c r="BQ455" i="1"/>
  <c r="BT455" i="1"/>
  <c r="BW455" i="1"/>
  <c r="BZ455" i="1"/>
  <c r="CC455" i="1"/>
  <c r="CF455" i="1"/>
  <c r="CI455" i="1"/>
  <c r="CL455" i="1"/>
  <c r="CO455" i="1"/>
  <c r="CR455" i="1"/>
  <c r="CU455" i="1"/>
  <c r="CX455" i="1"/>
  <c r="DA455" i="1"/>
  <c r="DD455" i="1"/>
  <c r="DG455" i="1"/>
  <c r="DJ455" i="1"/>
  <c r="DM455" i="1"/>
  <c r="DP455" i="1"/>
  <c r="DS455" i="1"/>
  <c r="DV455" i="1"/>
  <c r="DY455" i="1"/>
  <c r="EB455" i="1"/>
  <c r="EH455" i="1"/>
  <c r="EK455" i="1"/>
  <c r="I420" i="1"/>
  <c r="L420" i="1"/>
  <c r="O420" i="1"/>
  <c r="R420" i="1"/>
  <c r="U420" i="1"/>
  <c r="X420" i="1"/>
  <c r="AA420" i="1"/>
  <c r="AD420" i="1"/>
  <c r="AG420" i="1"/>
  <c r="AJ420" i="1"/>
  <c r="AM420" i="1"/>
  <c r="AP420" i="1"/>
  <c r="AS420" i="1"/>
  <c r="AV420" i="1"/>
  <c r="AY420" i="1"/>
  <c r="BB420" i="1"/>
  <c r="BE420" i="1"/>
  <c r="BH420" i="1"/>
  <c r="BK420" i="1"/>
  <c r="BN420" i="1"/>
  <c r="BQ420" i="1"/>
  <c r="BT420" i="1"/>
  <c r="BW420" i="1"/>
  <c r="BZ420" i="1"/>
  <c r="CC420" i="1"/>
  <c r="CF420" i="1"/>
  <c r="CI420" i="1"/>
  <c r="CL420" i="1"/>
  <c r="CO420" i="1"/>
  <c r="CR420" i="1"/>
  <c r="CU420" i="1"/>
  <c r="CX420" i="1"/>
  <c r="DA420" i="1"/>
  <c r="DD420" i="1"/>
  <c r="DG420" i="1"/>
  <c r="DJ420" i="1"/>
  <c r="DM420" i="1"/>
  <c r="DP420" i="1"/>
  <c r="DS420" i="1"/>
  <c r="DV420" i="1"/>
  <c r="DY420" i="1"/>
  <c r="EB420" i="1"/>
  <c r="EH420" i="1"/>
  <c r="EK420" i="1"/>
  <c r="I456" i="1"/>
  <c r="L456" i="1"/>
  <c r="O456" i="1"/>
  <c r="R456" i="1"/>
  <c r="U456" i="1"/>
  <c r="X456" i="1"/>
  <c r="AA456" i="1"/>
  <c r="AD456" i="1"/>
  <c r="AG456" i="1"/>
  <c r="AJ456" i="1"/>
  <c r="AM456" i="1"/>
  <c r="AP456" i="1"/>
  <c r="AS456" i="1"/>
  <c r="AV456" i="1"/>
  <c r="AY456" i="1"/>
  <c r="BB456" i="1"/>
  <c r="BE456" i="1"/>
  <c r="BH456" i="1"/>
  <c r="BK456" i="1"/>
  <c r="BN456" i="1"/>
  <c r="BQ456" i="1"/>
  <c r="BT456" i="1"/>
  <c r="BW456" i="1"/>
  <c r="BZ456" i="1"/>
  <c r="CC456" i="1"/>
  <c r="CF456" i="1"/>
  <c r="CI456" i="1"/>
  <c r="CL456" i="1"/>
  <c r="CO456" i="1"/>
  <c r="CR456" i="1"/>
  <c r="CU456" i="1"/>
  <c r="CX456" i="1"/>
  <c r="DA456" i="1"/>
  <c r="DD456" i="1"/>
  <c r="DG456" i="1"/>
  <c r="DJ456" i="1"/>
  <c r="DM456" i="1"/>
  <c r="DP456" i="1"/>
  <c r="DS456" i="1"/>
  <c r="DV456" i="1"/>
  <c r="DY456" i="1"/>
  <c r="EB456" i="1"/>
  <c r="EH456" i="1"/>
  <c r="EK456" i="1"/>
  <c r="I501" i="1"/>
  <c r="L501" i="1"/>
  <c r="O501" i="1"/>
  <c r="R501" i="1"/>
  <c r="U501" i="1"/>
  <c r="X501" i="1"/>
  <c r="AA501" i="1"/>
  <c r="AD501" i="1"/>
  <c r="AG501" i="1"/>
  <c r="AJ501" i="1"/>
  <c r="AM501" i="1"/>
  <c r="AP501" i="1"/>
  <c r="AS501" i="1"/>
  <c r="AV501" i="1"/>
  <c r="AY501" i="1"/>
  <c r="BB501" i="1"/>
  <c r="BE501" i="1"/>
  <c r="BH501" i="1"/>
  <c r="BK501" i="1"/>
  <c r="BN501" i="1"/>
  <c r="BQ501" i="1"/>
  <c r="BT501" i="1"/>
  <c r="BW501" i="1"/>
  <c r="BZ501" i="1"/>
  <c r="CC501" i="1"/>
  <c r="CF501" i="1"/>
  <c r="CI501" i="1"/>
  <c r="CL501" i="1"/>
  <c r="CO501" i="1"/>
  <c r="CR501" i="1"/>
  <c r="CU501" i="1"/>
  <c r="CX501" i="1"/>
  <c r="DA501" i="1"/>
  <c r="DD501" i="1"/>
  <c r="DG501" i="1"/>
  <c r="DJ501" i="1"/>
  <c r="DM501" i="1"/>
  <c r="DP501" i="1"/>
  <c r="DS501" i="1"/>
  <c r="DV501" i="1"/>
  <c r="DY501" i="1"/>
  <c r="EB501" i="1"/>
  <c r="EH501" i="1"/>
  <c r="EK501" i="1"/>
  <c r="I569" i="1"/>
  <c r="L569" i="1"/>
  <c r="O569" i="1"/>
  <c r="R569" i="1"/>
  <c r="U569" i="1"/>
  <c r="X569" i="1"/>
  <c r="AA569" i="1"/>
  <c r="AD569" i="1"/>
  <c r="AG569" i="1"/>
  <c r="AJ569" i="1"/>
  <c r="AM569" i="1"/>
  <c r="AP569" i="1"/>
  <c r="AS569" i="1"/>
  <c r="AV569" i="1"/>
  <c r="AY569" i="1"/>
  <c r="BB569" i="1"/>
  <c r="BE569" i="1"/>
  <c r="BH569" i="1"/>
  <c r="BK569" i="1"/>
  <c r="BN569" i="1"/>
  <c r="BQ569" i="1"/>
  <c r="BT569" i="1"/>
  <c r="BW569" i="1"/>
  <c r="BZ569" i="1"/>
  <c r="CC569" i="1"/>
  <c r="CF569" i="1"/>
  <c r="CI569" i="1"/>
  <c r="CL569" i="1"/>
  <c r="CO569" i="1"/>
  <c r="CR569" i="1"/>
  <c r="CU569" i="1"/>
  <c r="CX569" i="1"/>
  <c r="DA569" i="1"/>
  <c r="DD569" i="1"/>
  <c r="DG569" i="1"/>
  <c r="DJ569" i="1"/>
  <c r="DM569" i="1"/>
  <c r="DP569" i="1"/>
  <c r="DS569" i="1"/>
  <c r="DV569" i="1"/>
  <c r="DY569" i="1"/>
  <c r="EB569" i="1"/>
  <c r="EH569" i="1"/>
  <c r="EK569" i="1"/>
  <c r="I570" i="1"/>
  <c r="L570" i="1"/>
  <c r="O570" i="1"/>
  <c r="R570" i="1"/>
  <c r="U570" i="1"/>
  <c r="X570" i="1"/>
  <c r="AA570" i="1"/>
  <c r="AD570" i="1"/>
  <c r="AG570" i="1"/>
  <c r="AJ570" i="1"/>
  <c r="AM570" i="1"/>
  <c r="AP570" i="1"/>
  <c r="AS570" i="1"/>
  <c r="AV570" i="1"/>
  <c r="AY570" i="1"/>
  <c r="BB570" i="1"/>
  <c r="BE570" i="1"/>
  <c r="BH570" i="1"/>
  <c r="BK570" i="1"/>
  <c r="BN570" i="1"/>
  <c r="BQ570" i="1"/>
  <c r="BT570" i="1"/>
  <c r="BW570" i="1"/>
  <c r="BZ570" i="1"/>
  <c r="CC570" i="1"/>
  <c r="CF570" i="1"/>
  <c r="CI570" i="1"/>
  <c r="CL570" i="1"/>
  <c r="CO570" i="1"/>
  <c r="CR570" i="1"/>
  <c r="CU570" i="1"/>
  <c r="CX570" i="1"/>
  <c r="DA570" i="1"/>
  <c r="DD570" i="1"/>
  <c r="DG570" i="1"/>
  <c r="DJ570" i="1"/>
  <c r="DM570" i="1"/>
  <c r="DP570" i="1"/>
  <c r="DS570" i="1"/>
  <c r="DV570" i="1"/>
  <c r="DY570" i="1"/>
  <c r="EB570" i="1"/>
  <c r="EH570" i="1"/>
  <c r="EK570" i="1"/>
  <c r="I502" i="1"/>
  <c r="L502" i="1"/>
  <c r="O502" i="1"/>
  <c r="R502" i="1"/>
  <c r="U502" i="1"/>
  <c r="X502" i="1"/>
  <c r="AA502" i="1"/>
  <c r="AD502" i="1"/>
  <c r="AG502" i="1"/>
  <c r="AJ502" i="1"/>
  <c r="AM502" i="1"/>
  <c r="AP502" i="1"/>
  <c r="AS502" i="1"/>
  <c r="AV502" i="1"/>
  <c r="AY502" i="1"/>
  <c r="BB502" i="1"/>
  <c r="BE502" i="1"/>
  <c r="BH502" i="1"/>
  <c r="BK502" i="1"/>
  <c r="BN502" i="1"/>
  <c r="BQ502" i="1"/>
  <c r="BT502" i="1"/>
  <c r="BW502" i="1"/>
  <c r="BZ502" i="1"/>
  <c r="CC502" i="1"/>
  <c r="CF502" i="1"/>
  <c r="CI502" i="1"/>
  <c r="CL502" i="1"/>
  <c r="CO502" i="1"/>
  <c r="CR502" i="1"/>
  <c r="CU502" i="1"/>
  <c r="CX502" i="1"/>
  <c r="DA502" i="1"/>
  <c r="DD502" i="1"/>
  <c r="DG502" i="1"/>
  <c r="DJ502" i="1"/>
  <c r="DM502" i="1"/>
  <c r="DP502" i="1"/>
  <c r="DS502" i="1"/>
  <c r="DV502" i="1"/>
  <c r="DY502" i="1"/>
  <c r="EB502" i="1"/>
  <c r="EH502" i="1"/>
  <c r="EK502" i="1"/>
  <c r="I385" i="1"/>
  <c r="L385" i="1"/>
  <c r="O385" i="1"/>
  <c r="R385" i="1"/>
  <c r="U385" i="1"/>
  <c r="X385" i="1"/>
  <c r="AA385" i="1"/>
  <c r="AD385" i="1"/>
  <c r="AG385" i="1"/>
  <c r="AJ385" i="1"/>
  <c r="AM385" i="1"/>
  <c r="AP385" i="1"/>
  <c r="AS385" i="1"/>
  <c r="AV385" i="1"/>
  <c r="AY385" i="1"/>
  <c r="BB385" i="1"/>
  <c r="BE385" i="1"/>
  <c r="BH385" i="1"/>
  <c r="BK385" i="1"/>
  <c r="BN385" i="1"/>
  <c r="BQ385" i="1"/>
  <c r="BT385" i="1"/>
  <c r="BW385" i="1"/>
  <c r="BZ385" i="1"/>
  <c r="CC385" i="1"/>
  <c r="CF385" i="1"/>
  <c r="CI385" i="1"/>
  <c r="CL385" i="1"/>
  <c r="CO385" i="1"/>
  <c r="CR385" i="1"/>
  <c r="CU385" i="1"/>
  <c r="CX385" i="1"/>
  <c r="DA385" i="1"/>
  <c r="DD385" i="1"/>
  <c r="DG385" i="1"/>
  <c r="DJ385" i="1"/>
  <c r="DM385" i="1"/>
  <c r="DP385" i="1"/>
  <c r="DS385" i="1"/>
  <c r="DV385" i="1"/>
  <c r="DY385" i="1"/>
  <c r="EB385" i="1"/>
  <c r="EH385" i="1"/>
  <c r="EK385" i="1"/>
  <c r="I386" i="1"/>
  <c r="L386" i="1"/>
  <c r="O386" i="1"/>
  <c r="R386" i="1"/>
  <c r="U386" i="1"/>
  <c r="X386" i="1"/>
  <c r="AA386" i="1"/>
  <c r="AD386" i="1"/>
  <c r="AG386" i="1"/>
  <c r="AJ386" i="1"/>
  <c r="AM386" i="1"/>
  <c r="AP386" i="1"/>
  <c r="AS386" i="1"/>
  <c r="AV386" i="1"/>
  <c r="AY386" i="1"/>
  <c r="BB386" i="1"/>
  <c r="BE386" i="1"/>
  <c r="BH386" i="1"/>
  <c r="BK386" i="1"/>
  <c r="BN386" i="1"/>
  <c r="BQ386" i="1"/>
  <c r="BT386" i="1"/>
  <c r="BW386" i="1"/>
  <c r="BZ386" i="1"/>
  <c r="CC386" i="1"/>
  <c r="CF386" i="1"/>
  <c r="CI386" i="1"/>
  <c r="CL386" i="1"/>
  <c r="CO386" i="1"/>
  <c r="CR386" i="1"/>
  <c r="CU386" i="1"/>
  <c r="CX386" i="1"/>
  <c r="DA386" i="1"/>
  <c r="DD386" i="1"/>
  <c r="DG386" i="1"/>
  <c r="DJ386" i="1"/>
  <c r="DM386" i="1"/>
  <c r="DP386" i="1"/>
  <c r="DS386" i="1"/>
  <c r="DV386" i="1"/>
  <c r="DY386" i="1"/>
  <c r="EB386" i="1"/>
  <c r="EH386" i="1"/>
  <c r="EK386" i="1"/>
  <c r="I484" i="1"/>
  <c r="L484" i="1"/>
  <c r="O484" i="1"/>
  <c r="R484" i="1"/>
  <c r="U484" i="1"/>
  <c r="X484" i="1"/>
  <c r="AA484" i="1"/>
  <c r="AD484" i="1"/>
  <c r="AG484" i="1"/>
  <c r="AJ484" i="1"/>
  <c r="AM484" i="1"/>
  <c r="AP484" i="1"/>
  <c r="AS484" i="1"/>
  <c r="AV484" i="1"/>
  <c r="AY484" i="1"/>
  <c r="BB484" i="1"/>
  <c r="BE484" i="1"/>
  <c r="BH484" i="1"/>
  <c r="BK484" i="1"/>
  <c r="BN484" i="1"/>
  <c r="BQ484" i="1"/>
  <c r="BT484" i="1"/>
  <c r="BW484" i="1"/>
  <c r="BZ484" i="1"/>
  <c r="CC484" i="1"/>
  <c r="CF484" i="1"/>
  <c r="CI484" i="1"/>
  <c r="CL484" i="1"/>
  <c r="CO484" i="1"/>
  <c r="CR484" i="1"/>
  <c r="CU484" i="1"/>
  <c r="CX484" i="1"/>
  <c r="DA484" i="1"/>
  <c r="DD484" i="1"/>
  <c r="DG484" i="1"/>
  <c r="DJ484" i="1"/>
  <c r="DM484" i="1"/>
  <c r="DP484" i="1"/>
  <c r="DS484" i="1"/>
  <c r="DV484" i="1"/>
  <c r="DY484" i="1"/>
  <c r="EB484" i="1"/>
  <c r="EH484" i="1"/>
  <c r="EK484" i="1"/>
  <c r="I387" i="1"/>
  <c r="L387" i="1"/>
  <c r="O387" i="1"/>
  <c r="R387" i="1"/>
  <c r="U387" i="1"/>
  <c r="X387" i="1"/>
  <c r="AA387" i="1"/>
  <c r="AD387" i="1"/>
  <c r="AG387" i="1"/>
  <c r="AJ387" i="1"/>
  <c r="AM387" i="1"/>
  <c r="AP387" i="1"/>
  <c r="AS387" i="1"/>
  <c r="AV387" i="1"/>
  <c r="AY387" i="1"/>
  <c r="BB387" i="1"/>
  <c r="BE387" i="1"/>
  <c r="BH387" i="1"/>
  <c r="BK387" i="1"/>
  <c r="BN387" i="1"/>
  <c r="BQ387" i="1"/>
  <c r="BT387" i="1"/>
  <c r="BW387" i="1"/>
  <c r="BZ387" i="1"/>
  <c r="CC387" i="1"/>
  <c r="CF387" i="1"/>
  <c r="CI387" i="1"/>
  <c r="CL387" i="1"/>
  <c r="CO387" i="1"/>
  <c r="CR387" i="1"/>
  <c r="CU387" i="1"/>
  <c r="CX387" i="1"/>
  <c r="DA387" i="1"/>
  <c r="DD387" i="1"/>
  <c r="DG387" i="1"/>
  <c r="DJ387" i="1"/>
  <c r="DM387" i="1"/>
  <c r="DP387" i="1"/>
  <c r="DS387" i="1"/>
  <c r="DV387" i="1"/>
  <c r="DY387" i="1"/>
  <c r="EB387" i="1"/>
  <c r="EH387" i="1"/>
  <c r="EK387" i="1"/>
  <c r="I388" i="1"/>
  <c r="L388" i="1"/>
  <c r="O388" i="1"/>
  <c r="R388" i="1"/>
  <c r="U388" i="1"/>
  <c r="X388" i="1"/>
  <c r="AA388" i="1"/>
  <c r="AD388" i="1"/>
  <c r="AG388" i="1"/>
  <c r="AJ388" i="1"/>
  <c r="AM388" i="1"/>
  <c r="AP388" i="1"/>
  <c r="AS388" i="1"/>
  <c r="AV388" i="1"/>
  <c r="AY388" i="1"/>
  <c r="BB388" i="1"/>
  <c r="BE388" i="1"/>
  <c r="BH388" i="1"/>
  <c r="BK388" i="1"/>
  <c r="BN388" i="1"/>
  <c r="BQ388" i="1"/>
  <c r="BT388" i="1"/>
  <c r="BW388" i="1"/>
  <c r="BZ388" i="1"/>
  <c r="CC388" i="1"/>
  <c r="CF388" i="1"/>
  <c r="CI388" i="1"/>
  <c r="CL388" i="1"/>
  <c r="CO388" i="1"/>
  <c r="CR388" i="1"/>
  <c r="CU388" i="1"/>
  <c r="CX388" i="1"/>
  <c r="DA388" i="1"/>
  <c r="DD388" i="1"/>
  <c r="DG388" i="1"/>
  <c r="DJ388" i="1"/>
  <c r="DM388" i="1"/>
  <c r="DP388" i="1"/>
  <c r="DS388" i="1"/>
  <c r="DV388" i="1"/>
  <c r="DY388" i="1"/>
  <c r="EB388" i="1"/>
  <c r="EH388" i="1"/>
  <c r="EK388" i="1"/>
  <c r="I389" i="1"/>
  <c r="L389" i="1"/>
  <c r="O389" i="1"/>
  <c r="R389" i="1"/>
  <c r="U389" i="1"/>
  <c r="X389" i="1"/>
  <c r="AA389" i="1"/>
  <c r="AD389" i="1"/>
  <c r="AG389" i="1"/>
  <c r="AJ389" i="1"/>
  <c r="AM389" i="1"/>
  <c r="AP389" i="1"/>
  <c r="AS389" i="1"/>
  <c r="AV389" i="1"/>
  <c r="AY389" i="1"/>
  <c r="BB389" i="1"/>
  <c r="BE389" i="1"/>
  <c r="BH389" i="1"/>
  <c r="BK389" i="1"/>
  <c r="BN389" i="1"/>
  <c r="BQ389" i="1"/>
  <c r="BT389" i="1"/>
  <c r="BW389" i="1"/>
  <c r="BZ389" i="1"/>
  <c r="CC389" i="1"/>
  <c r="CF389" i="1"/>
  <c r="CI389" i="1"/>
  <c r="CL389" i="1"/>
  <c r="CO389" i="1"/>
  <c r="CR389" i="1"/>
  <c r="CU389" i="1"/>
  <c r="CX389" i="1"/>
  <c r="DA389" i="1"/>
  <c r="DD389" i="1"/>
  <c r="DG389" i="1"/>
  <c r="DJ389" i="1"/>
  <c r="DM389" i="1"/>
  <c r="DP389" i="1"/>
  <c r="DS389" i="1"/>
  <c r="DV389" i="1"/>
  <c r="DY389" i="1"/>
  <c r="EB389" i="1"/>
  <c r="EH389" i="1"/>
  <c r="EK389" i="1"/>
  <c r="I390" i="1"/>
  <c r="L390" i="1"/>
  <c r="O390" i="1"/>
  <c r="R390" i="1"/>
  <c r="U390" i="1"/>
  <c r="X390" i="1"/>
  <c r="AA390" i="1"/>
  <c r="AD390" i="1"/>
  <c r="AG390" i="1"/>
  <c r="AJ390" i="1"/>
  <c r="AM390" i="1"/>
  <c r="AP390" i="1"/>
  <c r="AS390" i="1"/>
  <c r="AV390" i="1"/>
  <c r="AY390" i="1"/>
  <c r="BB390" i="1"/>
  <c r="BE390" i="1"/>
  <c r="BH390" i="1"/>
  <c r="BK390" i="1"/>
  <c r="BN390" i="1"/>
  <c r="BQ390" i="1"/>
  <c r="BT390" i="1"/>
  <c r="BW390" i="1"/>
  <c r="BZ390" i="1"/>
  <c r="CC390" i="1"/>
  <c r="CF390" i="1"/>
  <c r="CI390" i="1"/>
  <c r="CL390" i="1"/>
  <c r="CO390" i="1"/>
  <c r="CR390" i="1"/>
  <c r="CU390" i="1"/>
  <c r="CX390" i="1"/>
  <c r="DA390" i="1"/>
  <c r="DD390" i="1"/>
  <c r="DG390" i="1"/>
  <c r="DJ390" i="1"/>
  <c r="DM390" i="1"/>
  <c r="DP390" i="1"/>
  <c r="DS390" i="1"/>
  <c r="DV390" i="1"/>
  <c r="DY390" i="1"/>
  <c r="EB390" i="1"/>
  <c r="EH390" i="1"/>
  <c r="EK390" i="1"/>
  <c r="I391" i="1"/>
  <c r="L391" i="1"/>
  <c r="O391" i="1"/>
  <c r="R391" i="1"/>
  <c r="U391" i="1"/>
  <c r="X391" i="1"/>
  <c r="AA391" i="1"/>
  <c r="AD391" i="1"/>
  <c r="AG391" i="1"/>
  <c r="AJ391" i="1"/>
  <c r="AM391" i="1"/>
  <c r="AP391" i="1"/>
  <c r="AS391" i="1"/>
  <c r="AV391" i="1"/>
  <c r="AY391" i="1"/>
  <c r="BB391" i="1"/>
  <c r="BE391" i="1"/>
  <c r="BH391" i="1"/>
  <c r="BK391" i="1"/>
  <c r="BN391" i="1"/>
  <c r="BQ391" i="1"/>
  <c r="BT391" i="1"/>
  <c r="BW391" i="1"/>
  <c r="BZ391" i="1"/>
  <c r="CC391" i="1"/>
  <c r="CF391" i="1"/>
  <c r="CI391" i="1"/>
  <c r="CL391" i="1"/>
  <c r="CO391" i="1"/>
  <c r="CR391" i="1"/>
  <c r="CU391" i="1"/>
  <c r="CX391" i="1"/>
  <c r="DA391" i="1"/>
  <c r="DD391" i="1"/>
  <c r="DG391" i="1"/>
  <c r="DJ391" i="1"/>
  <c r="DM391" i="1"/>
  <c r="DP391" i="1"/>
  <c r="DS391" i="1"/>
  <c r="DV391" i="1"/>
  <c r="DY391" i="1"/>
  <c r="EB391" i="1"/>
  <c r="EH391" i="1"/>
  <c r="EK391" i="1"/>
  <c r="I392" i="1"/>
  <c r="L392" i="1"/>
  <c r="O392" i="1"/>
  <c r="R392" i="1"/>
  <c r="U392" i="1"/>
  <c r="X392" i="1"/>
  <c r="AA392" i="1"/>
  <c r="AD392" i="1"/>
  <c r="AG392" i="1"/>
  <c r="AJ392" i="1"/>
  <c r="AM392" i="1"/>
  <c r="AP392" i="1"/>
  <c r="AS392" i="1"/>
  <c r="AV392" i="1"/>
  <c r="AY392" i="1"/>
  <c r="BB392" i="1"/>
  <c r="BE392" i="1"/>
  <c r="BH392" i="1"/>
  <c r="BK392" i="1"/>
  <c r="BN392" i="1"/>
  <c r="BQ392" i="1"/>
  <c r="BT392" i="1"/>
  <c r="BW392" i="1"/>
  <c r="BZ392" i="1"/>
  <c r="CC392" i="1"/>
  <c r="CF392" i="1"/>
  <c r="CI392" i="1"/>
  <c r="CL392" i="1"/>
  <c r="CO392" i="1"/>
  <c r="CR392" i="1"/>
  <c r="CU392" i="1"/>
  <c r="CX392" i="1"/>
  <c r="DA392" i="1"/>
  <c r="DD392" i="1"/>
  <c r="DG392" i="1"/>
  <c r="DJ392" i="1"/>
  <c r="DM392" i="1"/>
  <c r="DP392" i="1"/>
  <c r="DS392" i="1"/>
  <c r="DV392" i="1"/>
  <c r="DY392" i="1"/>
  <c r="EB392" i="1"/>
  <c r="EH392" i="1"/>
  <c r="EK392" i="1"/>
  <c r="I400" i="1"/>
  <c r="L400" i="1"/>
  <c r="O400" i="1"/>
  <c r="R400" i="1"/>
  <c r="U400" i="1"/>
  <c r="X400" i="1"/>
  <c r="AA400" i="1"/>
  <c r="AD400" i="1"/>
  <c r="AG400" i="1"/>
  <c r="AJ400" i="1"/>
  <c r="AM400" i="1"/>
  <c r="AP400" i="1"/>
  <c r="AS400" i="1"/>
  <c r="AV400" i="1"/>
  <c r="AY400" i="1"/>
  <c r="BB400" i="1"/>
  <c r="BE400" i="1"/>
  <c r="BH400" i="1"/>
  <c r="BK400" i="1"/>
  <c r="BN400" i="1"/>
  <c r="BQ400" i="1"/>
  <c r="BT400" i="1"/>
  <c r="BW400" i="1"/>
  <c r="BZ400" i="1"/>
  <c r="CC400" i="1"/>
  <c r="CF400" i="1"/>
  <c r="CI400" i="1"/>
  <c r="CL400" i="1"/>
  <c r="CO400" i="1"/>
  <c r="CR400" i="1"/>
  <c r="CU400" i="1"/>
  <c r="CX400" i="1"/>
  <c r="DA400" i="1"/>
  <c r="DD400" i="1"/>
  <c r="DG400" i="1"/>
  <c r="DJ400" i="1"/>
  <c r="DM400" i="1"/>
  <c r="DP400" i="1"/>
  <c r="DS400" i="1"/>
  <c r="DV400" i="1"/>
  <c r="DY400" i="1"/>
  <c r="EB400" i="1"/>
  <c r="EH400" i="1"/>
  <c r="EK400" i="1"/>
  <c r="I401" i="1"/>
  <c r="L401" i="1"/>
  <c r="O401" i="1"/>
  <c r="R401" i="1"/>
  <c r="U401" i="1"/>
  <c r="X401" i="1"/>
  <c r="AA401" i="1"/>
  <c r="AD401" i="1"/>
  <c r="AG401" i="1"/>
  <c r="AJ401" i="1"/>
  <c r="AM401" i="1"/>
  <c r="AP401" i="1"/>
  <c r="AS401" i="1"/>
  <c r="AV401" i="1"/>
  <c r="AY401" i="1"/>
  <c r="BB401" i="1"/>
  <c r="BE401" i="1"/>
  <c r="BH401" i="1"/>
  <c r="BK401" i="1"/>
  <c r="BN401" i="1"/>
  <c r="BQ401" i="1"/>
  <c r="BT401" i="1"/>
  <c r="BW401" i="1"/>
  <c r="BZ401" i="1"/>
  <c r="CC401" i="1"/>
  <c r="CF401" i="1"/>
  <c r="CI401" i="1"/>
  <c r="CL401" i="1"/>
  <c r="CO401" i="1"/>
  <c r="CR401" i="1"/>
  <c r="CU401" i="1"/>
  <c r="CX401" i="1"/>
  <c r="DA401" i="1"/>
  <c r="DD401" i="1"/>
  <c r="DG401" i="1"/>
  <c r="DJ401" i="1"/>
  <c r="DM401" i="1"/>
  <c r="DP401" i="1"/>
  <c r="DS401" i="1"/>
  <c r="DV401" i="1"/>
  <c r="DY401" i="1"/>
  <c r="EB401" i="1"/>
  <c r="EH401" i="1"/>
  <c r="EK401" i="1"/>
  <c r="I402" i="1"/>
  <c r="L402" i="1"/>
  <c r="O402" i="1"/>
  <c r="R402" i="1"/>
  <c r="U402" i="1"/>
  <c r="X402" i="1"/>
  <c r="AA402" i="1"/>
  <c r="AD402" i="1"/>
  <c r="AG402" i="1"/>
  <c r="AJ402" i="1"/>
  <c r="AM402" i="1"/>
  <c r="AP402" i="1"/>
  <c r="AS402" i="1"/>
  <c r="AV402" i="1"/>
  <c r="AY402" i="1"/>
  <c r="BB402" i="1"/>
  <c r="BE402" i="1"/>
  <c r="BH402" i="1"/>
  <c r="BK402" i="1"/>
  <c r="BN402" i="1"/>
  <c r="BQ402" i="1"/>
  <c r="BT402" i="1"/>
  <c r="BW402" i="1"/>
  <c r="BZ402" i="1"/>
  <c r="CC402" i="1"/>
  <c r="CF402" i="1"/>
  <c r="CI402" i="1"/>
  <c r="CL402" i="1"/>
  <c r="CO402" i="1"/>
  <c r="CR402" i="1"/>
  <c r="CU402" i="1"/>
  <c r="CX402" i="1"/>
  <c r="DA402" i="1"/>
  <c r="DD402" i="1"/>
  <c r="DG402" i="1"/>
  <c r="DJ402" i="1"/>
  <c r="DM402" i="1"/>
  <c r="DP402" i="1"/>
  <c r="DS402" i="1"/>
  <c r="DV402" i="1"/>
  <c r="DY402" i="1"/>
  <c r="EB402" i="1"/>
  <c r="EH402" i="1"/>
  <c r="EK402" i="1"/>
  <c r="I634" i="1"/>
  <c r="L634" i="1"/>
  <c r="O634" i="1"/>
  <c r="R634" i="1"/>
  <c r="U634" i="1"/>
  <c r="X634" i="1"/>
  <c r="AA634" i="1"/>
  <c r="AD634" i="1"/>
  <c r="AG634" i="1"/>
  <c r="AJ634" i="1"/>
  <c r="AM634" i="1"/>
  <c r="AP634" i="1"/>
  <c r="AS634" i="1"/>
  <c r="AV634" i="1"/>
  <c r="AY634" i="1"/>
  <c r="BB634" i="1"/>
  <c r="BE634" i="1"/>
  <c r="BH634" i="1"/>
  <c r="BK634" i="1"/>
  <c r="BN634" i="1"/>
  <c r="BQ634" i="1"/>
  <c r="BT634" i="1"/>
  <c r="BW634" i="1"/>
  <c r="BZ634" i="1"/>
  <c r="CC634" i="1"/>
  <c r="CF634" i="1"/>
  <c r="CI634" i="1"/>
  <c r="CL634" i="1"/>
  <c r="CO634" i="1"/>
  <c r="CR634" i="1"/>
  <c r="CU634" i="1"/>
  <c r="CX634" i="1"/>
  <c r="DA634" i="1"/>
  <c r="DD634" i="1"/>
  <c r="DG634" i="1"/>
  <c r="DJ634" i="1"/>
  <c r="DM634" i="1"/>
  <c r="DP634" i="1"/>
  <c r="DS634" i="1"/>
  <c r="DV634" i="1"/>
  <c r="DY634" i="1"/>
  <c r="EB634" i="1"/>
  <c r="EH634" i="1"/>
  <c r="EK634" i="1"/>
  <c r="I393" i="1"/>
  <c r="L393" i="1"/>
  <c r="O393" i="1"/>
  <c r="R393" i="1"/>
  <c r="U393" i="1"/>
  <c r="X393" i="1"/>
  <c r="AA393" i="1"/>
  <c r="AD393" i="1"/>
  <c r="AG393" i="1"/>
  <c r="AJ393" i="1"/>
  <c r="AM393" i="1"/>
  <c r="AP393" i="1"/>
  <c r="AS393" i="1"/>
  <c r="AV393" i="1"/>
  <c r="AY393" i="1"/>
  <c r="BB393" i="1"/>
  <c r="BE393" i="1"/>
  <c r="BH393" i="1"/>
  <c r="BK393" i="1"/>
  <c r="BN393" i="1"/>
  <c r="BQ393" i="1"/>
  <c r="BT393" i="1"/>
  <c r="BW393" i="1"/>
  <c r="BZ393" i="1"/>
  <c r="CC393" i="1"/>
  <c r="CF393" i="1"/>
  <c r="CI393" i="1"/>
  <c r="CL393" i="1"/>
  <c r="CO393" i="1"/>
  <c r="CR393" i="1"/>
  <c r="CU393" i="1"/>
  <c r="CX393" i="1"/>
  <c r="DA393" i="1"/>
  <c r="DD393" i="1"/>
  <c r="DG393" i="1"/>
  <c r="DJ393" i="1"/>
  <c r="DM393" i="1"/>
  <c r="DP393" i="1"/>
  <c r="DS393" i="1"/>
  <c r="DV393" i="1"/>
  <c r="DY393" i="1"/>
  <c r="EB393" i="1"/>
  <c r="EH393" i="1"/>
  <c r="EK393" i="1"/>
  <c r="I394" i="1"/>
  <c r="L394" i="1"/>
  <c r="O394" i="1"/>
  <c r="R394" i="1"/>
  <c r="U394" i="1"/>
  <c r="X394" i="1"/>
  <c r="AA394" i="1"/>
  <c r="AD394" i="1"/>
  <c r="AG394" i="1"/>
  <c r="AJ394" i="1"/>
  <c r="AM394" i="1"/>
  <c r="AP394" i="1"/>
  <c r="AS394" i="1"/>
  <c r="AV394" i="1"/>
  <c r="AY394" i="1"/>
  <c r="BB394" i="1"/>
  <c r="BE394" i="1"/>
  <c r="BH394" i="1"/>
  <c r="BK394" i="1"/>
  <c r="BN394" i="1"/>
  <c r="BQ394" i="1"/>
  <c r="BT394" i="1"/>
  <c r="BW394" i="1"/>
  <c r="BZ394" i="1"/>
  <c r="CC394" i="1"/>
  <c r="CF394" i="1"/>
  <c r="CI394" i="1"/>
  <c r="CL394" i="1"/>
  <c r="CO394" i="1"/>
  <c r="CR394" i="1"/>
  <c r="CU394" i="1"/>
  <c r="CX394" i="1"/>
  <c r="DA394" i="1"/>
  <c r="DD394" i="1"/>
  <c r="DG394" i="1"/>
  <c r="DJ394" i="1"/>
  <c r="DM394" i="1"/>
  <c r="DP394" i="1"/>
  <c r="DS394" i="1"/>
  <c r="DV394" i="1"/>
  <c r="DY394" i="1"/>
  <c r="EB394" i="1"/>
  <c r="EH394" i="1"/>
  <c r="EK394" i="1"/>
  <c r="I293" i="1"/>
  <c r="L293" i="1"/>
  <c r="O293" i="1"/>
  <c r="R293" i="1"/>
  <c r="U293" i="1"/>
  <c r="X293" i="1"/>
  <c r="AA293" i="1"/>
  <c r="AD293" i="1"/>
  <c r="AG293" i="1"/>
  <c r="AJ293" i="1"/>
  <c r="AM293" i="1"/>
  <c r="AP293" i="1"/>
  <c r="AS293" i="1"/>
  <c r="AV293" i="1"/>
  <c r="AY293" i="1"/>
  <c r="BB293" i="1"/>
  <c r="BE293" i="1"/>
  <c r="BH293" i="1"/>
  <c r="BK293" i="1"/>
  <c r="BN293" i="1"/>
  <c r="BQ293" i="1"/>
  <c r="BT293" i="1"/>
  <c r="BW293" i="1"/>
  <c r="BZ293" i="1"/>
  <c r="CC293" i="1"/>
  <c r="CF293" i="1"/>
  <c r="CI293" i="1"/>
  <c r="CL293" i="1"/>
  <c r="CO293" i="1"/>
  <c r="CR293" i="1"/>
  <c r="CU293" i="1"/>
  <c r="CX293" i="1"/>
  <c r="DA293" i="1"/>
  <c r="DD293" i="1"/>
  <c r="DG293" i="1"/>
  <c r="DJ293" i="1"/>
  <c r="DM293" i="1"/>
  <c r="DP293" i="1"/>
  <c r="DS293" i="1"/>
  <c r="DV293" i="1"/>
  <c r="DY293" i="1"/>
  <c r="EB293" i="1"/>
  <c r="EH293" i="1"/>
  <c r="EK293" i="1"/>
  <c r="I235" i="1"/>
  <c r="L235" i="1"/>
  <c r="O235" i="1"/>
  <c r="R235" i="1"/>
  <c r="U235" i="1"/>
  <c r="X235" i="1"/>
  <c r="AA235" i="1"/>
  <c r="AD235" i="1"/>
  <c r="AG235" i="1"/>
  <c r="AJ235" i="1"/>
  <c r="AM235" i="1"/>
  <c r="AP235" i="1"/>
  <c r="AS235" i="1"/>
  <c r="AV235" i="1"/>
  <c r="AY235" i="1"/>
  <c r="BB235" i="1"/>
  <c r="BE235" i="1"/>
  <c r="BH235" i="1"/>
  <c r="BK235" i="1"/>
  <c r="BN235" i="1"/>
  <c r="BQ235" i="1"/>
  <c r="BT235" i="1"/>
  <c r="BW235" i="1"/>
  <c r="BZ235" i="1"/>
  <c r="CC235" i="1"/>
  <c r="CF235" i="1"/>
  <c r="CI235" i="1"/>
  <c r="CL235" i="1"/>
  <c r="CO235" i="1"/>
  <c r="CR235" i="1"/>
  <c r="CU235" i="1"/>
  <c r="CX235" i="1"/>
  <c r="DA235" i="1"/>
  <c r="DD235" i="1"/>
  <c r="DG235" i="1"/>
  <c r="DJ235" i="1"/>
  <c r="DM235" i="1"/>
  <c r="DP235" i="1"/>
  <c r="DS235" i="1"/>
  <c r="DV235" i="1"/>
  <c r="DY235" i="1"/>
  <c r="EB235" i="1"/>
  <c r="EH235" i="1"/>
  <c r="EK235" i="1"/>
  <c r="I403" i="1"/>
  <c r="L403" i="1"/>
  <c r="O403" i="1"/>
  <c r="R403" i="1"/>
  <c r="U403" i="1"/>
  <c r="X403" i="1"/>
  <c r="AA403" i="1"/>
  <c r="AD403" i="1"/>
  <c r="AG403" i="1"/>
  <c r="AJ403" i="1"/>
  <c r="AM403" i="1"/>
  <c r="AP403" i="1"/>
  <c r="AS403" i="1"/>
  <c r="AV403" i="1"/>
  <c r="AY403" i="1"/>
  <c r="BB403" i="1"/>
  <c r="BE403" i="1"/>
  <c r="BH403" i="1"/>
  <c r="BK403" i="1"/>
  <c r="BN403" i="1"/>
  <c r="BQ403" i="1"/>
  <c r="BT403" i="1"/>
  <c r="BW403" i="1"/>
  <c r="BZ403" i="1"/>
  <c r="CC403" i="1"/>
  <c r="CF403" i="1"/>
  <c r="CI403" i="1"/>
  <c r="CL403" i="1"/>
  <c r="CO403" i="1"/>
  <c r="CR403" i="1"/>
  <c r="CU403" i="1"/>
  <c r="CX403" i="1"/>
  <c r="DA403" i="1"/>
  <c r="DD403" i="1"/>
  <c r="DG403" i="1"/>
  <c r="DJ403" i="1"/>
  <c r="DM403" i="1"/>
  <c r="DP403" i="1"/>
  <c r="DS403" i="1"/>
  <c r="DV403" i="1"/>
  <c r="DY403" i="1"/>
  <c r="EB403" i="1"/>
  <c r="EH403" i="1"/>
  <c r="EK403" i="1"/>
  <c r="I404" i="1"/>
  <c r="L404" i="1"/>
  <c r="O404" i="1"/>
  <c r="R404" i="1"/>
  <c r="U404" i="1"/>
  <c r="X404" i="1"/>
  <c r="AA404" i="1"/>
  <c r="AD404" i="1"/>
  <c r="AG404" i="1"/>
  <c r="AJ404" i="1"/>
  <c r="AM404" i="1"/>
  <c r="AP404" i="1"/>
  <c r="AS404" i="1"/>
  <c r="AV404" i="1"/>
  <c r="AY404" i="1"/>
  <c r="BB404" i="1"/>
  <c r="BE404" i="1"/>
  <c r="BH404" i="1"/>
  <c r="BK404" i="1"/>
  <c r="BN404" i="1"/>
  <c r="BQ404" i="1"/>
  <c r="BT404" i="1"/>
  <c r="BW404" i="1"/>
  <c r="BZ404" i="1"/>
  <c r="CC404" i="1"/>
  <c r="CF404" i="1"/>
  <c r="CI404" i="1"/>
  <c r="CL404" i="1"/>
  <c r="CO404" i="1"/>
  <c r="CR404" i="1"/>
  <c r="CU404" i="1"/>
  <c r="CX404" i="1"/>
  <c r="DA404" i="1"/>
  <c r="DD404" i="1"/>
  <c r="DG404" i="1"/>
  <c r="DJ404" i="1"/>
  <c r="DM404" i="1"/>
  <c r="DP404" i="1"/>
  <c r="DS404" i="1"/>
  <c r="DV404" i="1"/>
  <c r="DY404" i="1"/>
  <c r="EB404" i="1"/>
  <c r="EH404" i="1"/>
  <c r="EK404" i="1"/>
  <c r="I405" i="1"/>
  <c r="L405" i="1"/>
  <c r="O405" i="1"/>
  <c r="R405" i="1"/>
  <c r="U405" i="1"/>
  <c r="X405" i="1"/>
  <c r="AA405" i="1"/>
  <c r="AD405" i="1"/>
  <c r="AG405" i="1"/>
  <c r="AJ405" i="1"/>
  <c r="AM405" i="1"/>
  <c r="AP405" i="1"/>
  <c r="AS405" i="1"/>
  <c r="AV405" i="1"/>
  <c r="AY405" i="1"/>
  <c r="BB405" i="1"/>
  <c r="BE405" i="1"/>
  <c r="BH405" i="1"/>
  <c r="BK405" i="1"/>
  <c r="BN405" i="1"/>
  <c r="BQ405" i="1"/>
  <c r="BT405" i="1"/>
  <c r="BW405" i="1"/>
  <c r="BZ405" i="1"/>
  <c r="CC405" i="1"/>
  <c r="CF405" i="1"/>
  <c r="CI405" i="1"/>
  <c r="CL405" i="1"/>
  <c r="CO405" i="1"/>
  <c r="CR405" i="1"/>
  <c r="CU405" i="1"/>
  <c r="CX405" i="1"/>
  <c r="DA405" i="1"/>
  <c r="DD405" i="1"/>
  <c r="DG405" i="1"/>
  <c r="DJ405" i="1"/>
  <c r="DM405" i="1"/>
  <c r="DP405" i="1"/>
  <c r="DS405" i="1"/>
  <c r="DV405" i="1"/>
  <c r="DY405" i="1"/>
  <c r="EB405" i="1"/>
  <c r="EH405" i="1"/>
  <c r="EK405" i="1"/>
  <c r="I633" i="1"/>
  <c r="L633" i="1"/>
  <c r="O633" i="1"/>
  <c r="R633" i="1"/>
  <c r="U633" i="1"/>
  <c r="X633" i="1"/>
  <c r="AA633" i="1"/>
  <c r="AD633" i="1"/>
  <c r="AG633" i="1"/>
  <c r="AJ633" i="1"/>
  <c r="AM633" i="1"/>
  <c r="AP633" i="1"/>
  <c r="AS633" i="1"/>
  <c r="AV633" i="1"/>
  <c r="AY633" i="1"/>
  <c r="BB633" i="1"/>
  <c r="BE633" i="1"/>
  <c r="BH633" i="1"/>
  <c r="BK633" i="1"/>
  <c r="BN633" i="1"/>
  <c r="BQ633" i="1"/>
  <c r="BT633" i="1"/>
  <c r="BW633" i="1"/>
  <c r="BZ633" i="1"/>
  <c r="CC633" i="1"/>
  <c r="CF633" i="1"/>
  <c r="CI633" i="1"/>
  <c r="CL633" i="1"/>
  <c r="CO633" i="1"/>
  <c r="CR633" i="1"/>
  <c r="CU633" i="1"/>
  <c r="CX633" i="1"/>
  <c r="DA633" i="1"/>
  <c r="DD633" i="1"/>
  <c r="DG633" i="1"/>
  <c r="DJ633" i="1"/>
  <c r="DM633" i="1"/>
  <c r="DP633" i="1"/>
  <c r="DS633" i="1"/>
  <c r="DV633" i="1"/>
  <c r="DY633" i="1"/>
  <c r="EB633" i="1"/>
  <c r="EH633" i="1"/>
  <c r="EK633" i="1"/>
  <c r="I744" i="1"/>
  <c r="L744" i="1"/>
  <c r="O744" i="1"/>
  <c r="R744" i="1"/>
  <c r="U744" i="1"/>
  <c r="X744" i="1"/>
  <c r="AA744" i="1"/>
  <c r="AD744" i="1"/>
  <c r="AG744" i="1"/>
  <c r="AJ744" i="1"/>
  <c r="AM744" i="1"/>
  <c r="AP744" i="1"/>
  <c r="AS744" i="1"/>
  <c r="AV744" i="1"/>
  <c r="AY744" i="1"/>
  <c r="BB744" i="1"/>
  <c r="BE744" i="1"/>
  <c r="BH744" i="1"/>
  <c r="BK744" i="1"/>
  <c r="BN744" i="1"/>
  <c r="BQ744" i="1"/>
  <c r="BT744" i="1"/>
  <c r="BW744" i="1"/>
  <c r="BZ744" i="1"/>
  <c r="CC744" i="1"/>
  <c r="CF744" i="1"/>
  <c r="CI744" i="1"/>
  <c r="CL744" i="1"/>
  <c r="CO744" i="1"/>
  <c r="CR744" i="1"/>
  <c r="CU744" i="1"/>
  <c r="CX744" i="1"/>
  <c r="DA744" i="1"/>
  <c r="DD744" i="1"/>
  <c r="DJ744" i="1"/>
  <c r="DM744" i="1"/>
  <c r="DP744" i="1"/>
  <c r="DS744" i="1"/>
  <c r="DV744" i="1"/>
  <c r="DY744" i="1"/>
  <c r="EB744" i="1"/>
  <c r="EH744" i="1"/>
  <c r="EK744" i="1"/>
  <c r="I648" i="1"/>
  <c r="L648" i="1"/>
  <c r="O648" i="1"/>
  <c r="R648" i="1"/>
  <c r="U648" i="1"/>
  <c r="X648" i="1"/>
  <c r="AA648" i="1"/>
  <c r="AD648" i="1"/>
  <c r="AG648" i="1"/>
  <c r="AJ648" i="1"/>
  <c r="AM648" i="1"/>
  <c r="AP648" i="1"/>
  <c r="AS648" i="1"/>
  <c r="AV648" i="1"/>
  <c r="AY648" i="1"/>
  <c r="BB648" i="1"/>
  <c r="BE648" i="1"/>
  <c r="BH648" i="1"/>
  <c r="BK648" i="1"/>
  <c r="BN648" i="1"/>
  <c r="BQ648" i="1"/>
  <c r="BT648" i="1"/>
  <c r="BW648" i="1"/>
  <c r="BZ648" i="1"/>
  <c r="CC648" i="1"/>
  <c r="CF648" i="1"/>
  <c r="CI648" i="1"/>
  <c r="CL648" i="1"/>
  <c r="CO648" i="1"/>
  <c r="CR648" i="1"/>
  <c r="CU648" i="1"/>
  <c r="CX648" i="1"/>
  <c r="DA648" i="1"/>
  <c r="DD648" i="1"/>
  <c r="DG648" i="1"/>
  <c r="DJ648" i="1"/>
  <c r="DM648" i="1"/>
  <c r="DP648" i="1"/>
  <c r="DS648" i="1"/>
  <c r="DV648" i="1"/>
  <c r="DY648" i="1"/>
  <c r="EB648" i="1"/>
  <c r="EH648" i="1"/>
  <c r="EK648" i="1"/>
  <c r="I803" i="1"/>
  <c r="L803" i="1"/>
  <c r="O803" i="1"/>
  <c r="R803" i="1"/>
  <c r="U803" i="1"/>
  <c r="X803" i="1"/>
  <c r="AA803" i="1"/>
  <c r="AD803" i="1"/>
  <c r="AG803" i="1"/>
  <c r="AJ803" i="1"/>
  <c r="AM803" i="1"/>
  <c r="AP803" i="1"/>
  <c r="AS803" i="1"/>
  <c r="AV803" i="1"/>
  <c r="AY803" i="1"/>
  <c r="BB803" i="1"/>
  <c r="BE803" i="1"/>
  <c r="BH803" i="1"/>
  <c r="BK803" i="1"/>
  <c r="BN803" i="1"/>
  <c r="BQ803" i="1"/>
  <c r="BT803" i="1"/>
  <c r="BW803" i="1"/>
  <c r="BZ803" i="1"/>
  <c r="CC803" i="1"/>
  <c r="CF803" i="1"/>
  <c r="CI803" i="1"/>
  <c r="CL803" i="1"/>
  <c r="CO803" i="1"/>
  <c r="CR803" i="1"/>
  <c r="CU803" i="1"/>
  <c r="CX803" i="1"/>
  <c r="DA803" i="1"/>
  <c r="DD803" i="1"/>
  <c r="DJ803" i="1"/>
  <c r="DM803" i="1"/>
  <c r="DP803" i="1"/>
  <c r="DS803" i="1"/>
  <c r="DV803" i="1"/>
  <c r="DY803" i="1"/>
  <c r="EB803" i="1"/>
  <c r="EH803" i="1"/>
  <c r="EK803" i="1"/>
  <c r="I532" i="1"/>
  <c r="L532" i="1"/>
  <c r="O532" i="1"/>
  <c r="R532" i="1"/>
  <c r="U532" i="1"/>
  <c r="X532" i="1"/>
  <c r="AA532" i="1"/>
  <c r="AD532" i="1"/>
  <c r="AG532" i="1"/>
  <c r="AJ532" i="1"/>
  <c r="AM532" i="1"/>
  <c r="AP532" i="1"/>
  <c r="AS532" i="1"/>
  <c r="AV532" i="1"/>
  <c r="AY532" i="1"/>
  <c r="BB532" i="1"/>
  <c r="BE532" i="1"/>
  <c r="BH532" i="1"/>
  <c r="BK532" i="1"/>
  <c r="BN532" i="1"/>
  <c r="BQ532" i="1"/>
  <c r="BT532" i="1"/>
  <c r="BW532" i="1"/>
  <c r="BZ532" i="1"/>
  <c r="CC532" i="1"/>
  <c r="CF532" i="1"/>
  <c r="CI532" i="1"/>
  <c r="CL532" i="1"/>
  <c r="CO532" i="1"/>
  <c r="CR532" i="1"/>
  <c r="CU532" i="1"/>
  <c r="CX532" i="1"/>
  <c r="DA532" i="1"/>
  <c r="DD532" i="1"/>
  <c r="DG532" i="1"/>
  <c r="DJ532" i="1"/>
  <c r="DM532" i="1"/>
  <c r="DP532" i="1"/>
  <c r="DS532" i="1"/>
  <c r="DV532" i="1"/>
  <c r="DY532" i="1"/>
  <c r="EB532" i="1"/>
  <c r="EH532" i="1"/>
  <c r="EK532" i="1"/>
  <c r="I697" i="1"/>
  <c r="L697" i="1"/>
  <c r="O697" i="1"/>
  <c r="R697" i="1"/>
  <c r="U697" i="1"/>
  <c r="X697" i="1"/>
  <c r="AA697" i="1"/>
  <c r="AD697" i="1"/>
  <c r="AG697" i="1"/>
  <c r="AJ697" i="1"/>
  <c r="AM697" i="1"/>
  <c r="AP697" i="1"/>
  <c r="AS697" i="1"/>
  <c r="AV697" i="1"/>
  <c r="AY697" i="1"/>
  <c r="BB697" i="1"/>
  <c r="BE697" i="1"/>
  <c r="BH697" i="1"/>
  <c r="BK697" i="1"/>
  <c r="BN697" i="1"/>
  <c r="BQ697" i="1"/>
  <c r="BT697" i="1"/>
  <c r="BW697" i="1"/>
  <c r="BZ697" i="1"/>
  <c r="CC697" i="1"/>
  <c r="CF697" i="1"/>
  <c r="CI697" i="1"/>
  <c r="CL697" i="1"/>
  <c r="CO697" i="1"/>
  <c r="CR697" i="1"/>
  <c r="CU697" i="1"/>
  <c r="CX697" i="1"/>
  <c r="DA697" i="1"/>
  <c r="DD697" i="1"/>
  <c r="DG697" i="1"/>
  <c r="DJ697" i="1"/>
  <c r="DM697" i="1"/>
  <c r="DP697" i="1"/>
  <c r="DS697" i="1"/>
  <c r="DV697" i="1"/>
  <c r="DY697" i="1"/>
  <c r="EB697" i="1"/>
  <c r="EH697" i="1"/>
  <c r="EK697" i="1"/>
  <c r="I543" i="1"/>
  <c r="L543" i="1"/>
  <c r="O543" i="1"/>
  <c r="R543" i="1"/>
  <c r="U543" i="1"/>
  <c r="X543" i="1"/>
  <c r="AA543" i="1"/>
  <c r="AD543" i="1"/>
  <c r="AG543" i="1"/>
  <c r="AJ543" i="1"/>
  <c r="AM543" i="1"/>
  <c r="AP543" i="1"/>
  <c r="AS543" i="1"/>
  <c r="AV543" i="1"/>
  <c r="AY543" i="1"/>
  <c r="BB543" i="1"/>
  <c r="BE543" i="1"/>
  <c r="BH543" i="1"/>
  <c r="BK543" i="1"/>
  <c r="BN543" i="1"/>
  <c r="BQ543" i="1"/>
  <c r="BT543" i="1"/>
  <c r="BW543" i="1"/>
  <c r="BZ543" i="1"/>
  <c r="CC543" i="1"/>
  <c r="CF543" i="1"/>
  <c r="CI543" i="1"/>
  <c r="CL543" i="1"/>
  <c r="CO543" i="1"/>
  <c r="CR543" i="1"/>
  <c r="CU543" i="1"/>
  <c r="CX543" i="1"/>
  <c r="DA543" i="1"/>
  <c r="DD543" i="1"/>
  <c r="DG543" i="1"/>
  <c r="DJ543" i="1"/>
  <c r="DM543" i="1"/>
  <c r="DP543" i="1"/>
  <c r="DS543" i="1"/>
  <c r="DV543" i="1"/>
  <c r="DY543" i="1"/>
  <c r="EB543" i="1"/>
  <c r="EH543" i="1"/>
  <c r="EK543" i="1"/>
  <c r="I486" i="1"/>
  <c r="L486" i="1"/>
  <c r="O486" i="1"/>
  <c r="R486" i="1"/>
  <c r="U486" i="1"/>
  <c r="X486" i="1"/>
  <c r="AA486" i="1"/>
  <c r="AD486" i="1"/>
  <c r="AG486" i="1"/>
  <c r="AJ486" i="1"/>
  <c r="AM486" i="1"/>
  <c r="AP486" i="1"/>
  <c r="AS486" i="1"/>
  <c r="AV486" i="1"/>
  <c r="AY486" i="1"/>
  <c r="BB486" i="1"/>
  <c r="BE486" i="1"/>
  <c r="BH486" i="1"/>
  <c r="BK486" i="1"/>
  <c r="BN486" i="1"/>
  <c r="BQ486" i="1"/>
  <c r="BT486" i="1"/>
  <c r="BW486" i="1"/>
  <c r="BZ486" i="1"/>
  <c r="CC486" i="1"/>
  <c r="CF486" i="1"/>
  <c r="CI486" i="1"/>
  <c r="CL486" i="1"/>
  <c r="CO486" i="1"/>
  <c r="CR486" i="1"/>
  <c r="CU486" i="1"/>
  <c r="CX486" i="1"/>
  <c r="DA486" i="1"/>
  <c r="DD486" i="1"/>
  <c r="DG486" i="1"/>
  <c r="DJ486" i="1"/>
  <c r="DM486" i="1"/>
  <c r="DP486" i="1"/>
  <c r="DS486" i="1"/>
  <c r="DV486" i="1"/>
  <c r="DY486" i="1"/>
  <c r="EB486" i="1"/>
  <c r="EH486" i="1"/>
  <c r="EK486" i="1"/>
  <c r="I406" i="1"/>
  <c r="L406" i="1"/>
  <c r="O406" i="1"/>
  <c r="R406" i="1"/>
  <c r="U406" i="1"/>
  <c r="X406" i="1"/>
  <c r="AA406" i="1"/>
  <c r="AD406" i="1"/>
  <c r="AG406" i="1"/>
  <c r="AJ406" i="1"/>
  <c r="AM406" i="1"/>
  <c r="AP406" i="1"/>
  <c r="AS406" i="1"/>
  <c r="AV406" i="1"/>
  <c r="AY406" i="1"/>
  <c r="BB406" i="1"/>
  <c r="BE406" i="1"/>
  <c r="BH406" i="1"/>
  <c r="BK406" i="1"/>
  <c r="BN406" i="1"/>
  <c r="BQ406" i="1"/>
  <c r="BT406" i="1"/>
  <c r="BW406" i="1"/>
  <c r="BZ406" i="1"/>
  <c r="CC406" i="1"/>
  <c r="CF406" i="1"/>
  <c r="CI406" i="1"/>
  <c r="CL406" i="1"/>
  <c r="CO406" i="1"/>
  <c r="CR406" i="1"/>
  <c r="CU406" i="1"/>
  <c r="CX406" i="1"/>
  <c r="DA406" i="1"/>
  <c r="DD406" i="1"/>
  <c r="DG406" i="1"/>
  <c r="DJ406" i="1"/>
  <c r="DM406" i="1"/>
  <c r="DP406" i="1"/>
  <c r="DS406" i="1"/>
  <c r="DV406" i="1"/>
  <c r="DY406" i="1"/>
  <c r="EB406" i="1"/>
  <c r="EH406" i="1"/>
  <c r="EK406" i="1"/>
  <c r="I487" i="1"/>
  <c r="L487" i="1"/>
  <c r="O487" i="1"/>
  <c r="R487" i="1"/>
  <c r="U487" i="1"/>
  <c r="X487" i="1"/>
  <c r="AA487" i="1"/>
  <c r="AD487" i="1"/>
  <c r="AG487" i="1"/>
  <c r="AJ487" i="1"/>
  <c r="AM487" i="1"/>
  <c r="AP487" i="1"/>
  <c r="AS487" i="1"/>
  <c r="AV487" i="1"/>
  <c r="AY487" i="1"/>
  <c r="BB487" i="1"/>
  <c r="BE487" i="1"/>
  <c r="BH487" i="1"/>
  <c r="BK487" i="1"/>
  <c r="BN487" i="1"/>
  <c r="BQ487" i="1"/>
  <c r="BT487" i="1"/>
  <c r="BW487" i="1"/>
  <c r="BZ487" i="1"/>
  <c r="CC487" i="1"/>
  <c r="CF487" i="1"/>
  <c r="CI487" i="1"/>
  <c r="CL487" i="1"/>
  <c r="CO487" i="1"/>
  <c r="CR487" i="1"/>
  <c r="CU487" i="1"/>
  <c r="CX487" i="1"/>
  <c r="DA487" i="1"/>
  <c r="DD487" i="1"/>
  <c r="DG487" i="1"/>
  <c r="DJ487" i="1"/>
  <c r="DM487" i="1"/>
  <c r="DP487" i="1"/>
  <c r="DS487" i="1"/>
  <c r="DV487" i="1"/>
  <c r="DY487" i="1"/>
  <c r="EB487" i="1"/>
  <c r="EH487" i="1"/>
  <c r="EK487" i="1"/>
  <c r="I544" i="1"/>
  <c r="L544" i="1"/>
  <c r="O544" i="1"/>
  <c r="R544" i="1"/>
  <c r="U544" i="1"/>
  <c r="X544" i="1"/>
  <c r="AA544" i="1"/>
  <c r="AD544" i="1"/>
  <c r="AG544" i="1"/>
  <c r="AJ544" i="1"/>
  <c r="AM544" i="1"/>
  <c r="AP544" i="1"/>
  <c r="AS544" i="1"/>
  <c r="AV544" i="1"/>
  <c r="AY544" i="1"/>
  <c r="BB544" i="1"/>
  <c r="BE544" i="1"/>
  <c r="BH544" i="1"/>
  <c r="BK544" i="1"/>
  <c r="BN544" i="1"/>
  <c r="BQ544" i="1"/>
  <c r="BT544" i="1"/>
  <c r="BW544" i="1"/>
  <c r="BZ544" i="1"/>
  <c r="CC544" i="1"/>
  <c r="CF544" i="1"/>
  <c r="CI544" i="1"/>
  <c r="CL544" i="1"/>
  <c r="CO544" i="1"/>
  <c r="CR544" i="1"/>
  <c r="CU544" i="1"/>
  <c r="CX544" i="1"/>
  <c r="DA544" i="1"/>
  <c r="DD544" i="1"/>
  <c r="DG544" i="1"/>
  <c r="DJ544" i="1"/>
  <c r="DM544" i="1"/>
  <c r="DP544" i="1"/>
  <c r="DS544" i="1"/>
  <c r="DV544" i="1"/>
  <c r="DY544" i="1"/>
  <c r="EB544" i="1"/>
  <c r="EH544" i="1"/>
  <c r="EK544" i="1"/>
  <c r="I425" i="1"/>
  <c r="L425" i="1"/>
  <c r="O425" i="1"/>
  <c r="R425" i="1"/>
  <c r="U425" i="1"/>
  <c r="X425" i="1"/>
  <c r="AA425" i="1"/>
  <c r="AD425" i="1"/>
  <c r="AG425" i="1"/>
  <c r="AJ425" i="1"/>
  <c r="AM425" i="1"/>
  <c r="AP425" i="1"/>
  <c r="AS425" i="1"/>
  <c r="AV425" i="1"/>
  <c r="AY425" i="1"/>
  <c r="BB425" i="1"/>
  <c r="BE425" i="1"/>
  <c r="BH425" i="1"/>
  <c r="BK425" i="1"/>
  <c r="BN425" i="1"/>
  <c r="BQ425" i="1"/>
  <c r="BT425" i="1"/>
  <c r="BW425" i="1"/>
  <c r="BZ425" i="1"/>
  <c r="CC425" i="1"/>
  <c r="CF425" i="1"/>
  <c r="CI425" i="1"/>
  <c r="CL425" i="1"/>
  <c r="CO425" i="1"/>
  <c r="CR425" i="1"/>
  <c r="CU425" i="1"/>
  <c r="CX425" i="1"/>
  <c r="DA425" i="1"/>
  <c r="DD425" i="1"/>
  <c r="DG425" i="1"/>
  <c r="DJ425" i="1"/>
  <c r="DM425" i="1"/>
  <c r="DP425" i="1"/>
  <c r="DS425" i="1"/>
  <c r="DV425" i="1"/>
  <c r="DY425" i="1"/>
  <c r="EB425" i="1"/>
  <c r="EH425" i="1"/>
  <c r="EK425" i="1"/>
  <c r="I426" i="1"/>
  <c r="L426" i="1"/>
  <c r="O426" i="1"/>
  <c r="R426" i="1"/>
  <c r="U426" i="1"/>
  <c r="X426" i="1"/>
  <c r="AA426" i="1"/>
  <c r="AD426" i="1"/>
  <c r="AG426" i="1"/>
  <c r="AJ426" i="1"/>
  <c r="AM426" i="1"/>
  <c r="AP426" i="1"/>
  <c r="AS426" i="1"/>
  <c r="AV426" i="1"/>
  <c r="AY426" i="1"/>
  <c r="BB426" i="1"/>
  <c r="BE426" i="1"/>
  <c r="BH426" i="1"/>
  <c r="BK426" i="1"/>
  <c r="BN426" i="1"/>
  <c r="BQ426" i="1"/>
  <c r="BT426" i="1"/>
  <c r="BW426" i="1"/>
  <c r="BZ426" i="1"/>
  <c r="CC426" i="1"/>
  <c r="CF426" i="1"/>
  <c r="CI426" i="1"/>
  <c r="CL426" i="1"/>
  <c r="CO426" i="1"/>
  <c r="CR426" i="1"/>
  <c r="CU426" i="1"/>
  <c r="CX426" i="1"/>
  <c r="DA426" i="1"/>
  <c r="DD426" i="1"/>
  <c r="DG426" i="1"/>
  <c r="DJ426" i="1"/>
  <c r="DM426" i="1"/>
  <c r="DP426" i="1"/>
  <c r="DS426" i="1"/>
  <c r="DV426" i="1"/>
  <c r="DY426" i="1"/>
  <c r="EB426" i="1"/>
  <c r="EH426" i="1"/>
  <c r="EK426" i="1"/>
  <c r="I254" i="1"/>
  <c r="L254" i="1"/>
  <c r="O254" i="1"/>
  <c r="R254" i="1"/>
  <c r="U254" i="1"/>
  <c r="X254" i="1"/>
  <c r="AA254" i="1"/>
  <c r="AD254" i="1"/>
  <c r="AG254" i="1"/>
  <c r="AJ254" i="1"/>
  <c r="AM254" i="1"/>
  <c r="AP254" i="1"/>
  <c r="AS254" i="1"/>
  <c r="AV254" i="1"/>
  <c r="AY254" i="1"/>
  <c r="BB254" i="1"/>
  <c r="BE254" i="1"/>
  <c r="BH254" i="1"/>
  <c r="BK254" i="1"/>
  <c r="BN254" i="1"/>
  <c r="BQ254" i="1"/>
  <c r="BT254" i="1"/>
  <c r="BW254" i="1"/>
  <c r="BZ254" i="1"/>
  <c r="CC254" i="1"/>
  <c r="CF254" i="1"/>
  <c r="CI254" i="1"/>
  <c r="CL254" i="1"/>
  <c r="CO254" i="1"/>
  <c r="CR254" i="1"/>
  <c r="CU254" i="1"/>
  <c r="CX254" i="1"/>
  <c r="DA254" i="1"/>
  <c r="DD254" i="1"/>
  <c r="DG254" i="1"/>
  <c r="DJ254" i="1"/>
  <c r="DM254" i="1"/>
  <c r="DP254" i="1"/>
  <c r="DS254" i="1"/>
  <c r="DV254" i="1"/>
  <c r="DY254" i="1"/>
  <c r="EB254" i="1"/>
  <c r="EH254" i="1"/>
  <c r="EK254" i="1"/>
  <c r="I255" i="1"/>
  <c r="L255" i="1"/>
  <c r="O255" i="1"/>
  <c r="R255" i="1"/>
  <c r="U255" i="1"/>
  <c r="X255" i="1"/>
  <c r="AA255" i="1"/>
  <c r="AD255" i="1"/>
  <c r="AG255" i="1"/>
  <c r="AJ255" i="1"/>
  <c r="AM255" i="1"/>
  <c r="AP255" i="1"/>
  <c r="AS255" i="1"/>
  <c r="AV255" i="1"/>
  <c r="AY255" i="1"/>
  <c r="BB255" i="1"/>
  <c r="BE255" i="1"/>
  <c r="BH255" i="1"/>
  <c r="BK255" i="1"/>
  <c r="BN255" i="1"/>
  <c r="BQ255" i="1"/>
  <c r="BT255" i="1"/>
  <c r="BW255" i="1"/>
  <c r="BZ255" i="1"/>
  <c r="CC255" i="1"/>
  <c r="CF255" i="1"/>
  <c r="CI255" i="1"/>
  <c r="CL255" i="1"/>
  <c r="CO255" i="1"/>
  <c r="CR255" i="1"/>
  <c r="CU255" i="1"/>
  <c r="CX255" i="1"/>
  <c r="DA255" i="1"/>
  <c r="DD255" i="1"/>
  <c r="DG255" i="1"/>
  <c r="DJ255" i="1"/>
  <c r="DM255" i="1"/>
  <c r="DP255" i="1"/>
  <c r="DS255" i="1"/>
  <c r="DV255" i="1"/>
  <c r="DY255" i="1"/>
  <c r="EB255" i="1"/>
  <c r="EH255" i="1"/>
  <c r="EK255" i="1"/>
  <c r="I256" i="1"/>
  <c r="L256" i="1"/>
  <c r="O256" i="1"/>
  <c r="R256" i="1"/>
  <c r="U256" i="1"/>
  <c r="X256" i="1"/>
  <c r="AA256" i="1"/>
  <c r="AD256" i="1"/>
  <c r="AG256" i="1"/>
  <c r="AJ256" i="1"/>
  <c r="AM256" i="1"/>
  <c r="AP256" i="1"/>
  <c r="AS256" i="1"/>
  <c r="AV256" i="1"/>
  <c r="AY256" i="1"/>
  <c r="BB256" i="1"/>
  <c r="BE256" i="1"/>
  <c r="BH256" i="1"/>
  <c r="BK256" i="1"/>
  <c r="BN256" i="1"/>
  <c r="BQ256" i="1"/>
  <c r="BT256" i="1"/>
  <c r="BW256" i="1"/>
  <c r="BZ256" i="1"/>
  <c r="CC256" i="1"/>
  <c r="CF256" i="1"/>
  <c r="CI256" i="1"/>
  <c r="CL256" i="1"/>
  <c r="CO256" i="1"/>
  <c r="CR256" i="1"/>
  <c r="CU256" i="1"/>
  <c r="CX256" i="1"/>
  <c r="DA256" i="1"/>
  <c r="DD256" i="1"/>
  <c r="DG256" i="1"/>
  <c r="DJ256" i="1"/>
  <c r="DM256" i="1"/>
  <c r="DP256" i="1"/>
  <c r="DS256" i="1"/>
  <c r="DV256" i="1"/>
  <c r="DY256" i="1"/>
  <c r="EB256" i="1"/>
  <c r="EH256" i="1"/>
  <c r="EK256" i="1"/>
  <c r="I257" i="1"/>
  <c r="L257" i="1"/>
  <c r="O257" i="1"/>
  <c r="R257" i="1"/>
  <c r="U257" i="1"/>
  <c r="X257" i="1"/>
  <c r="AA257" i="1"/>
  <c r="AD257" i="1"/>
  <c r="AG257" i="1"/>
  <c r="AJ257" i="1"/>
  <c r="AM257" i="1"/>
  <c r="AP257" i="1"/>
  <c r="AS257" i="1"/>
  <c r="AV257" i="1"/>
  <c r="AY257" i="1"/>
  <c r="BB257" i="1"/>
  <c r="BE257" i="1"/>
  <c r="BH257" i="1"/>
  <c r="BK257" i="1"/>
  <c r="BN257" i="1"/>
  <c r="BQ257" i="1"/>
  <c r="BT257" i="1"/>
  <c r="BW257" i="1"/>
  <c r="BZ257" i="1"/>
  <c r="CC257" i="1"/>
  <c r="CF257" i="1"/>
  <c r="CI257" i="1"/>
  <c r="CL257" i="1"/>
  <c r="CO257" i="1"/>
  <c r="CR257" i="1"/>
  <c r="CU257" i="1"/>
  <c r="CX257" i="1"/>
  <c r="DA257" i="1"/>
  <c r="DD257" i="1"/>
  <c r="DG257" i="1"/>
  <c r="DJ257" i="1"/>
  <c r="DM257" i="1"/>
  <c r="DP257" i="1"/>
  <c r="DS257" i="1"/>
  <c r="DV257" i="1"/>
  <c r="DY257" i="1"/>
  <c r="EB257" i="1"/>
  <c r="EH257" i="1"/>
  <c r="EK257" i="1"/>
  <c r="I370" i="1"/>
  <c r="L370" i="1"/>
  <c r="O370" i="1"/>
  <c r="R370" i="1"/>
  <c r="U370" i="1"/>
  <c r="X370" i="1"/>
  <c r="AA370" i="1"/>
  <c r="AD370" i="1"/>
  <c r="AG370" i="1"/>
  <c r="AJ370" i="1"/>
  <c r="AM370" i="1"/>
  <c r="AP370" i="1"/>
  <c r="AS370" i="1"/>
  <c r="AV370" i="1"/>
  <c r="AY370" i="1"/>
  <c r="BB370" i="1"/>
  <c r="BE370" i="1"/>
  <c r="BH370" i="1"/>
  <c r="BK370" i="1"/>
  <c r="BN370" i="1"/>
  <c r="BQ370" i="1"/>
  <c r="BT370" i="1"/>
  <c r="BW370" i="1"/>
  <c r="BZ370" i="1"/>
  <c r="CC370" i="1"/>
  <c r="CF370" i="1"/>
  <c r="CI370" i="1"/>
  <c r="CL370" i="1"/>
  <c r="CO370" i="1"/>
  <c r="CR370" i="1"/>
  <c r="CU370" i="1"/>
  <c r="CX370" i="1"/>
  <c r="DA370" i="1"/>
  <c r="DD370" i="1"/>
  <c r="DG370" i="1"/>
  <c r="DJ370" i="1"/>
  <c r="DM370" i="1"/>
  <c r="DP370" i="1"/>
  <c r="DS370" i="1"/>
  <c r="DV370" i="1"/>
  <c r="DY370" i="1"/>
  <c r="EB370" i="1"/>
  <c r="EH370" i="1"/>
  <c r="EK370" i="1"/>
  <c r="I300" i="1"/>
  <c r="L300" i="1"/>
  <c r="O300" i="1"/>
  <c r="R300" i="1"/>
  <c r="U300" i="1"/>
  <c r="X300" i="1"/>
  <c r="AA300" i="1"/>
  <c r="AD300" i="1"/>
  <c r="AG300" i="1"/>
  <c r="AJ300" i="1"/>
  <c r="AM300" i="1"/>
  <c r="AP300" i="1"/>
  <c r="AS300" i="1"/>
  <c r="AV300" i="1"/>
  <c r="AY300" i="1"/>
  <c r="BB300" i="1"/>
  <c r="BE300" i="1"/>
  <c r="BH300" i="1"/>
  <c r="BK300" i="1"/>
  <c r="BN300" i="1"/>
  <c r="BQ300" i="1"/>
  <c r="BT300" i="1"/>
  <c r="BW300" i="1"/>
  <c r="BZ300" i="1"/>
  <c r="CC300" i="1"/>
  <c r="CF300" i="1"/>
  <c r="CI300" i="1"/>
  <c r="CL300" i="1"/>
  <c r="CO300" i="1"/>
  <c r="CR300" i="1"/>
  <c r="CU300" i="1"/>
  <c r="CX300" i="1"/>
  <c r="DA300" i="1"/>
  <c r="DD300" i="1"/>
  <c r="DG300" i="1"/>
  <c r="DJ300" i="1"/>
  <c r="DM300" i="1"/>
  <c r="DP300" i="1"/>
  <c r="DS300" i="1"/>
  <c r="DV300" i="1"/>
  <c r="DY300" i="1"/>
  <c r="EB300" i="1"/>
  <c r="EH300" i="1"/>
  <c r="EK300" i="1"/>
  <c r="I292" i="1"/>
  <c r="L292" i="1"/>
  <c r="O292" i="1"/>
  <c r="R292" i="1"/>
  <c r="U292" i="1"/>
  <c r="X292" i="1"/>
  <c r="AA292" i="1"/>
  <c r="AD292" i="1"/>
  <c r="AG292" i="1"/>
  <c r="AJ292" i="1"/>
  <c r="AM292" i="1"/>
  <c r="AP292" i="1"/>
  <c r="AS292" i="1"/>
  <c r="AV292" i="1"/>
  <c r="AY292" i="1"/>
  <c r="BB292" i="1"/>
  <c r="BE292" i="1"/>
  <c r="BH292" i="1"/>
  <c r="BK292" i="1"/>
  <c r="BN292" i="1"/>
  <c r="BQ292" i="1"/>
  <c r="BT292" i="1"/>
  <c r="BW292" i="1"/>
  <c r="BZ292" i="1"/>
  <c r="CC292" i="1"/>
  <c r="CF292" i="1"/>
  <c r="CI292" i="1"/>
  <c r="CL292" i="1"/>
  <c r="CO292" i="1"/>
  <c r="CR292" i="1"/>
  <c r="CU292" i="1"/>
  <c r="CX292" i="1"/>
  <c r="DA292" i="1"/>
  <c r="DD292" i="1"/>
  <c r="DG292" i="1"/>
  <c r="DJ292" i="1"/>
  <c r="DM292" i="1"/>
  <c r="DP292" i="1"/>
  <c r="DS292" i="1"/>
  <c r="DV292" i="1"/>
  <c r="DY292" i="1"/>
  <c r="EB292" i="1"/>
  <c r="EH292" i="1"/>
  <c r="EK292" i="1"/>
  <c r="I442" i="1"/>
  <c r="L442" i="1"/>
  <c r="O442" i="1"/>
  <c r="R442" i="1"/>
  <c r="U442" i="1"/>
  <c r="X442" i="1"/>
  <c r="AA442" i="1"/>
  <c r="AD442" i="1"/>
  <c r="AG442" i="1"/>
  <c r="AJ442" i="1"/>
  <c r="AM442" i="1"/>
  <c r="AP442" i="1"/>
  <c r="AS442" i="1"/>
  <c r="AV442" i="1"/>
  <c r="AY442" i="1"/>
  <c r="BB442" i="1"/>
  <c r="BE442" i="1"/>
  <c r="BH442" i="1"/>
  <c r="BK442" i="1"/>
  <c r="BN442" i="1"/>
  <c r="BQ442" i="1"/>
  <c r="BT442" i="1"/>
  <c r="BW442" i="1"/>
  <c r="BZ442" i="1"/>
  <c r="CC442" i="1"/>
  <c r="CF442" i="1"/>
  <c r="CI442" i="1"/>
  <c r="CL442" i="1"/>
  <c r="CO442" i="1"/>
  <c r="CR442" i="1"/>
  <c r="CU442" i="1"/>
  <c r="CX442" i="1"/>
  <c r="DA442" i="1"/>
  <c r="DD442" i="1"/>
  <c r="DG442" i="1"/>
  <c r="DJ442" i="1"/>
  <c r="DM442" i="1"/>
  <c r="DP442" i="1"/>
  <c r="DS442" i="1"/>
  <c r="DV442" i="1"/>
  <c r="DY442" i="1"/>
  <c r="EB442" i="1"/>
  <c r="EH442" i="1"/>
  <c r="EK442" i="1"/>
  <c r="I443" i="1"/>
  <c r="L443" i="1"/>
  <c r="O443" i="1"/>
  <c r="R443" i="1"/>
  <c r="U443" i="1"/>
  <c r="X443" i="1"/>
  <c r="AA443" i="1"/>
  <c r="AD443" i="1"/>
  <c r="AG443" i="1"/>
  <c r="AJ443" i="1"/>
  <c r="AM443" i="1"/>
  <c r="AP443" i="1"/>
  <c r="AS443" i="1"/>
  <c r="AV443" i="1"/>
  <c r="AY443" i="1"/>
  <c r="BB443" i="1"/>
  <c r="BE443" i="1"/>
  <c r="BH443" i="1"/>
  <c r="BK443" i="1"/>
  <c r="BN443" i="1"/>
  <c r="BQ443" i="1"/>
  <c r="BT443" i="1"/>
  <c r="BW443" i="1"/>
  <c r="BZ443" i="1"/>
  <c r="CC443" i="1"/>
  <c r="CF443" i="1"/>
  <c r="CI443" i="1"/>
  <c r="CL443" i="1"/>
  <c r="CO443" i="1"/>
  <c r="CR443" i="1"/>
  <c r="CU443" i="1"/>
  <c r="CX443" i="1"/>
  <c r="DA443" i="1"/>
  <c r="DD443" i="1"/>
  <c r="DG443" i="1"/>
  <c r="DJ443" i="1"/>
  <c r="DM443" i="1"/>
  <c r="DP443" i="1"/>
  <c r="DS443" i="1"/>
  <c r="DV443" i="1"/>
  <c r="DY443" i="1"/>
  <c r="EB443" i="1"/>
  <c r="EH443" i="1"/>
  <c r="EK443" i="1"/>
  <c r="I421" i="1"/>
  <c r="L421" i="1"/>
  <c r="O421" i="1"/>
  <c r="R421" i="1"/>
  <c r="U421" i="1"/>
  <c r="X421" i="1"/>
  <c r="AA421" i="1"/>
  <c r="AD421" i="1"/>
  <c r="AG421" i="1"/>
  <c r="AJ421" i="1"/>
  <c r="AM421" i="1"/>
  <c r="AP421" i="1"/>
  <c r="AS421" i="1"/>
  <c r="AV421" i="1"/>
  <c r="AY421" i="1"/>
  <c r="BB421" i="1"/>
  <c r="BE421" i="1"/>
  <c r="BH421" i="1"/>
  <c r="BK421" i="1"/>
  <c r="BN421" i="1"/>
  <c r="BQ421" i="1"/>
  <c r="BT421" i="1"/>
  <c r="BW421" i="1"/>
  <c r="BZ421" i="1"/>
  <c r="CC421" i="1"/>
  <c r="CF421" i="1"/>
  <c r="CI421" i="1"/>
  <c r="CL421" i="1"/>
  <c r="CO421" i="1"/>
  <c r="CR421" i="1"/>
  <c r="CU421" i="1"/>
  <c r="CX421" i="1"/>
  <c r="DA421" i="1"/>
  <c r="DD421" i="1"/>
  <c r="DG421" i="1"/>
  <c r="DJ421" i="1"/>
  <c r="DM421" i="1"/>
  <c r="DP421" i="1"/>
  <c r="DS421" i="1"/>
  <c r="DV421" i="1"/>
  <c r="DY421" i="1"/>
  <c r="EB421" i="1"/>
  <c r="EH421" i="1"/>
  <c r="EK421" i="1"/>
  <c r="I258" i="1"/>
  <c r="L258" i="1"/>
  <c r="O258" i="1"/>
  <c r="R258" i="1"/>
  <c r="U258" i="1"/>
  <c r="X258" i="1"/>
  <c r="AA258" i="1"/>
  <c r="AD258" i="1"/>
  <c r="AG258" i="1"/>
  <c r="AJ258" i="1"/>
  <c r="AM258" i="1"/>
  <c r="AP258" i="1"/>
  <c r="AS258" i="1"/>
  <c r="AV258" i="1"/>
  <c r="AY258" i="1"/>
  <c r="BB258" i="1"/>
  <c r="BE258" i="1"/>
  <c r="BH258" i="1"/>
  <c r="BK258" i="1"/>
  <c r="BN258" i="1"/>
  <c r="BQ258" i="1"/>
  <c r="BT258" i="1"/>
  <c r="BW258" i="1"/>
  <c r="BZ258" i="1"/>
  <c r="CC258" i="1"/>
  <c r="CF258" i="1"/>
  <c r="CI258" i="1"/>
  <c r="CL258" i="1"/>
  <c r="CO258" i="1"/>
  <c r="CR258" i="1"/>
  <c r="CU258" i="1"/>
  <c r="CX258" i="1"/>
  <c r="DA258" i="1"/>
  <c r="DD258" i="1"/>
  <c r="DG258" i="1"/>
  <c r="DJ258" i="1"/>
  <c r="DM258" i="1"/>
  <c r="DP258" i="1"/>
  <c r="DS258" i="1"/>
  <c r="DV258" i="1"/>
  <c r="DY258" i="1"/>
  <c r="EB258" i="1"/>
  <c r="EH258" i="1"/>
  <c r="EK258" i="1"/>
  <c r="I259" i="1"/>
  <c r="L259" i="1"/>
  <c r="O259" i="1"/>
  <c r="R259" i="1"/>
  <c r="U259" i="1"/>
  <c r="X259" i="1"/>
  <c r="AA259" i="1"/>
  <c r="AD259" i="1"/>
  <c r="AG259" i="1"/>
  <c r="AJ259" i="1"/>
  <c r="AM259" i="1"/>
  <c r="AP259" i="1"/>
  <c r="AS259" i="1"/>
  <c r="AV259" i="1"/>
  <c r="AY259" i="1"/>
  <c r="BB259" i="1"/>
  <c r="BE259" i="1"/>
  <c r="BH259" i="1"/>
  <c r="BK259" i="1"/>
  <c r="BN259" i="1"/>
  <c r="BQ259" i="1"/>
  <c r="BT259" i="1"/>
  <c r="BW259" i="1"/>
  <c r="BZ259" i="1"/>
  <c r="CC259" i="1"/>
  <c r="CF259" i="1"/>
  <c r="CI259" i="1"/>
  <c r="CL259" i="1"/>
  <c r="CO259" i="1"/>
  <c r="CR259" i="1"/>
  <c r="CU259" i="1"/>
  <c r="CX259" i="1"/>
  <c r="DA259" i="1"/>
  <c r="DD259" i="1"/>
  <c r="DG259" i="1"/>
  <c r="DJ259" i="1"/>
  <c r="DM259" i="1"/>
  <c r="DP259" i="1"/>
  <c r="DS259" i="1"/>
  <c r="DV259" i="1"/>
  <c r="DY259" i="1"/>
  <c r="EB259" i="1"/>
  <c r="EH259" i="1"/>
  <c r="EK259" i="1"/>
  <c r="I260" i="1"/>
  <c r="L260" i="1"/>
  <c r="O260" i="1"/>
  <c r="R260" i="1"/>
  <c r="U260" i="1"/>
  <c r="X260" i="1"/>
  <c r="AA260" i="1"/>
  <c r="AD260" i="1"/>
  <c r="AG260" i="1"/>
  <c r="AJ260" i="1"/>
  <c r="AM260" i="1"/>
  <c r="AP260" i="1"/>
  <c r="AS260" i="1"/>
  <c r="AV260" i="1"/>
  <c r="AY260" i="1"/>
  <c r="BB260" i="1"/>
  <c r="BE260" i="1"/>
  <c r="BH260" i="1"/>
  <c r="BK260" i="1"/>
  <c r="BN260" i="1"/>
  <c r="BQ260" i="1"/>
  <c r="BT260" i="1"/>
  <c r="BW260" i="1"/>
  <c r="BZ260" i="1"/>
  <c r="CC260" i="1"/>
  <c r="CF260" i="1"/>
  <c r="CI260" i="1"/>
  <c r="CL260" i="1"/>
  <c r="CO260" i="1"/>
  <c r="CR260" i="1"/>
  <c r="CU260" i="1"/>
  <c r="CX260" i="1"/>
  <c r="DA260" i="1"/>
  <c r="DD260" i="1"/>
  <c r="DG260" i="1"/>
  <c r="DJ260" i="1"/>
  <c r="DM260" i="1"/>
  <c r="DP260" i="1"/>
  <c r="DS260" i="1"/>
  <c r="DV260" i="1"/>
  <c r="DY260" i="1"/>
  <c r="EB260" i="1"/>
  <c r="EH260" i="1"/>
  <c r="EK260" i="1"/>
  <c r="I422" i="1"/>
  <c r="L422" i="1"/>
  <c r="O422" i="1"/>
  <c r="R422" i="1"/>
  <c r="U422" i="1"/>
  <c r="X422" i="1"/>
  <c r="AA422" i="1"/>
  <c r="AD422" i="1"/>
  <c r="AG422" i="1"/>
  <c r="AJ422" i="1"/>
  <c r="AM422" i="1"/>
  <c r="AP422" i="1"/>
  <c r="AS422" i="1"/>
  <c r="AV422" i="1"/>
  <c r="AY422" i="1"/>
  <c r="BB422" i="1"/>
  <c r="BE422" i="1"/>
  <c r="BH422" i="1"/>
  <c r="BK422" i="1"/>
  <c r="BN422" i="1"/>
  <c r="BQ422" i="1"/>
  <c r="BT422" i="1"/>
  <c r="BW422" i="1"/>
  <c r="BZ422" i="1"/>
  <c r="CC422" i="1"/>
  <c r="CF422" i="1"/>
  <c r="CI422" i="1"/>
  <c r="CL422" i="1"/>
  <c r="CO422" i="1"/>
  <c r="CR422" i="1"/>
  <c r="CU422" i="1"/>
  <c r="CX422" i="1"/>
  <c r="DA422" i="1"/>
  <c r="DD422" i="1"/>
  <c r="DG422" i="1"/>
  <c r="DJ422" i="1"/>
  <c r="DM422" i="1"/>
  <c r="DP422" i="1"/>
  <c r="DS422" i="1"/>
  <c r="DV422" i="1"/>
  <c r="DY422" i="1"/>
  <c r="EB422" i="1"/>
  <c r="EH422" i="1"/>
  <c r="EK422" i="1"/>
  <c r="I423" i="1"/>
  <c r="L423" i="1"/>
  <c r="O423" i="1"/>
  <c r="R423" i="1"/>
  <c r="U423" i="1"/>
  <c r="X423" i="1"/>
  <c r="AA423" i="1"/>
  <c r="AD423" i="1"/>
  <c r="AG423" i="1"/>
  <c r="AJ423" i="1"/>
  <c r="AM423" i="1"/>
  <c r="AP423" i="1"/>
  <c r="AS423" i="1"/>
  <c r="AV423" i="1"/>
  <c r="AY423" i="1"/>
  <c r="BB423" i="1"/>
  <c r="BE423" i="1"/>
  <c r="BH423" i="1"/>
  <c r="BK423" i="1"/>
  <c r="BN423" i="1"/>
  <c r="BQ423" i="1"/>
  <c r="BT423" i="1"/>
  <c r="BW423" i="1"/>
  <c r="BZ423" i="1"/>
  <c r="CC423" i="1"/>
  <c r="CF423" i="1"/>
  <c r="CI423" i="1"/>
  <c r="CL423" i="1"/>
  <c r="CO423" i="1"/>
  <c r="CR423" i="1"/>
  <c r="CU423" i="1"/>
  <c r="CX423" i="1"/>
  <c r="DA423" i="1"/>
  <c r="DD423" i="1"/>
  <c r="DG423" i="1"/>
  <c r="DJ423" i="1"/>
  <c r="DM423" i="1"/>
  <c r="DP423" i="1"/>
  <c r="DS423" i="1"/>
  <c r="DV423" i="1"/>
  <c r="DY423" i="1"/>
  <c r="EB423" i="1"/>
  <c r="EH423" i="1"/>
  <c r="EK423" i="1"/>
  <c r="I424" i="1"/>
  <c r="L424" i="1"/>
  <c r="O424" i="1"/>
  <c r="R424" i="1"/>
  <c r="U424" i="1"/>
  <c r="X424" i="1"/>
  <c r="AA424" i="1"/>
  <c r="AD424" i="1"/>
  <c r="AG424" i="1"/>
  <c r="AJ424" i="1"/>
  <c r="AM424" i="1"/>
  <c r="AP424" i="1"/>
  <c r="AS424" i="1"/>
  <c r="AV424" i="1"/>
  <c r="AY424" i="1"/>
  <c r="BB424" i="1"/>
  <c r="BE424" i="1"/>
  <c r="BH424" i="1"/>
  <c r="BK424" i="1"/>
  <c r="BN424" i="1"/>
  <c r="BQ424" i="1"/>
  <c r="BT424" i="1"/>
  <c r="BW424" i="1"/>
  <c r="BZ424" i="1"/>
  <c r="CC424" i="1"/>
  <c r="CF424" i="1"/>
  <c r="CI424" i="1"/>
  <c r="CL424" i="1"/>
  <c r="CO424" i="1"/>
  <c r="CR424" i="1"/>
  <c r="CU424" i="1"/>
  <c r="CX424" i="1"/>
  <c r="DA424" i="1"/>
  <c r="DD424" i="1"/>
  <c r="DG424" i="1"/>
  <c r="DJ424" i="1"/>
  <c r="DM424" i="1"/>
  <c r="DP424" i="1"/>
  <c r="DS424" i="1"/>
  <c r="DV424" i="1"/>
  <c r="DY424" i="1"/>
  <c r="EB424" i="1"/>
  <c r="EH424" i="1"/>
  <c r="EK424" i="1"/>
  <c r="I371" i="1"/>
  <c r="L371" i="1"/>
  <c r="O371" i="1"/>
  <c r="R371" i="1"/>
  <c r="U371" i="1"/>
  <c r="X371" i="1"/>
  <c r="AA371" i="1"/>
  <c r="AD371" i="1"/>
  <c r="AG371" i="1"/>
  <c r="AJ371" i="1"/>
  <c r="AM371" i="1"/>
  <c r="AP371" i="1"/>
  <c r="AS371" i="1"/>
  <c r="AV371" i="1"/>
  <c r="AY371" i="1"/>
  <c r="BB371" i="1"/>
  <c r="BE371" i="1"/>
  <c r="BH371" i="1"/>
  <c r="BK371" i="1"/>
  <c r="BN371" i="1"/>
  <c r="BQ371" i="1"/>
  <c r="BT371" i="1"/>
  <c r="BW371" i="1"/>
  <c r="BZ371" i="1"/>
  <c r="CC371" i="1"/>
  <c r="CF371" i="1"/>
  <c r="CI371" i="1"/>
  <c r="CL371" i="1"/>
  <c r="CO371" i="1"/>
  <c r="CR371" i="1"/>
  <c r="CU371" i="1"/>
  <c r="CX371" i="1"/>
  <c r="DA371" i="1"/>
  <c r="DD371" i="1"/>
  <c r="DG371" i="1"/>
  <c r="DJ371" i="1"/>
  <c r="DM371" i="1"/>
  <c r="DP371" i="1"/>
  <c r="DS371" i="1"/>
  <c r="DV371" i="1"/>
  <c r="DY371" i="1"/>
  <c r="EB371" i="1"/>
  <c r="EH371" i="1"/>
  <c r="EK371" i="1"/>
  <c r="I302" i="1"/>
  <c r="L302" i="1"/>
  <c r="O302" i="1"/>
  <c r="R302" i="1"/>
  <c r="U302" i="1"/>
  <c r="X302" i="1"/>
  <c r="AA302" i="1"/>
  <c r="AD302" i="1"/>
  <c r="AG302" i="1"/>
  <c r="AJ302" i="1"/>
  <c r="AM302" i="1"/>
  <c r="AP302" i="1"/>
  <c r="AS302" i="1"/>
  <c r="AV302" i="1"/>
  <c r="AY302" i="1"/>
  <c r="BB302" i="1"/>
  <c r="BE302" i="1"/>
  <c r="BH302" i="1"/>
  <c r="BK302" i="1"/>
  <c r="BN302" i="1"/>
  <c r="BQ302" i="1"/>
  <c r="BT302" i="1"/>
  <c r="BW302" i="1"/>
  <c r="BZ302" i="1"/>
  <c r="CC302" i="1"/>
  <c r="CF302" i="1"/>
  <c r="CI302" i="1"/>
  <c r="CL302" i="1"/>
  <c r="CO302" i="1"/>
  <c r="CR302" i="1"/>
  <c r="CU302" i="1"/>
  <c r="CX302" i="1"/>
  <c r="DA302" i="1"/>
  <c r="DD302" i="1"/>
  <c r="DG302" i="1"/>
  <c r="DJ302" i="1"/>
  <c r="DM302" i="1"/>
  <c r="DP302" i="1"/>
  <c r="DS302" i="1"/>
  <c r="DV302" i="1"/>
  <c r="DY302" i="1"/>
  <c r="EB302" i="1"/>
  <c r="EH302" i="1"/>
  <c r="EK302" i="1"/>
  <c r="I289" i="1"/>
  <c r="L289" i="1"/>
  <c r="O289" i="1"/>
  <c r="R289" i="1"/>
  <c r="U289" i="1"/>
  <c r="X289" i="1"/>
  <c r="AA289" i="1"/>
  <c r="AD289" i="1"/>
  <c r="AG289" i="1"/>
  <c r="AJ289" i="1"/>
  <c r="AM289" i="1"/>
  <c r="AP289" i="1"/>
  <c r="AS289" i="1"/>
  <c r="AV289" i="1"/>
  <c r="AY289" i="1"/>
  <c r="BB289" i="1"/>
  <c r="BE289" i="1"/>
  <c r="BH289" i="1"/>
  <c r="BK289" i="1"/>
  <c r="BN289" i="1"/>
  <c r="BQ289" i="1"/>
  <c r="BT289" i="1"/>
  <c r="BW289" i="1"/>
  <c r="BZ289" i="1"/>
  <c r="CC289" i="1"/>
  <c r="CF289" i="1"/>
  <c r="CI289" i="1"/>
  <c r="CL289" i="1"/>
  <c r="CO289" i="1"/>
  <c r="CR289" i="1"/>
  <c r="CU289" i="1"/>
  <c r="CX289" i="1"/>
  <c r="DA289" i="1"/>
  <c r="DD289" i="1"/>
  <c r="DG289" i="1"/>
  <c r="DJ289" i="1"/>
  <c r="DM289" i="1"/>
  <c r="DP289" i="1"/>
  <c r="DS289" i="1"/>
  <c r="DV289" i="1"/>
  <c r="DY289" i="1"/>
  <c r="EB289" i="1"/>
  <c r="EH289" i="1"/>
  <c r="EK289" i="1"/>
  <c r="I303" i="1"/>
  <c r="L303" i="1"/>
  <c r="O303" i="1"/>
  <c r="R303" i="1"/>
  <c r="U303" i="1"/>
  <c r="X303" i="1"/>
  <c r="AA303" i="1"/>
  <c r="AD303" i="1"/>
  <c r="AG303" i="1"/>
  <c r="AJ303" i="1"/>
  <c r="AM303" i="1"/>
  <c r="AP303" i="1"/>
  <c r="AS303" i="1"/>
  <c r="AV303" i="1"/>
  <c r="AY303" i="1"/>
  <c r="BB303" i="1"/>
  <c r="BE303" i="1"/>
  <c r="BH303" i="1"/>
  <c r="BK303" i="1"/>
  <c r="BN303" i="1"/>
  <c r="BQ303" i="1"/>
  <c r="BT303" i="1"/>
  <c r="BW303" i="1"/>
  <c r="BZ303" i="1"/>
  <c r="CC303" i="1"/>
  <c r="CF303" i="1"/>
  <c r="CI303" i="1"/>
  <c r="CL303" i="1"/>
  <c r="CO303" i="1"/>
  <c r="CR303" i="1"/>
  <c r="CU303" i="1"/>
  <c r="CX303" i="1"/>
  <c r="DA303" i="1"/>
  <c r="DD303" i="1"/>
  <c r="DG303" i="1"/>
  <c r="DJ303" i="1"/>
  <c r="DM303" i="1"/>
  <c r="DP303" i="1"/>
  <c r="DS303" i="1"/>
  <c r="DV303" i="1"/>
  <c r="DY303" i="1"/>
  <c r="EB303" i="1"/>
  <c r="EH303" i="1"/>
  <c r="EK303" i="1"/>
  <c r="I427" i="1"/>
  <c r="L427" i="1"/>
  <c r="O427" i="1"/>
  <c r="R427" i="1"/>
  <c r="U427" i="1"/>
  <c r="X427" i="1"/>
  <c r="AA427" i="1"/>
  <c r="AD427" i="1"/>
  <c r="AG427" i="1"/>
  <c r="AJ427" i="1"/>
  <c r="AM427" i="1"/>
  <c r="AP427" i="1"/>
  <c r="AS427" i="1"/>
  <c r="AV427" i="1"/>
  <c r="AY427" i="1"/>
  <c r="BB427" i="1"/>
  <c r="BE427" i="1"/>
  <c r="BH427" i="1"/>
  <c r="BK427" i="1"/>
  <c r="BN427" i="1"/>
  <c r="BQ427" i="1"/>
  <c r="BT427" i="1"/>
  <c r="BW427" i="1"/>
  <c r="BZ427" i="1"/>
  <c r="CC427" i="1"/>
  <c r="CF427" i="1"/>
  <c r="CI427" i="1"/>
  <c r="CL427" i="1"/>
  <c r="CO427" i="1"/>
  <c r="CR427" i="1"/>
  <c r="CU427" i="1"/>
  <c r="CX427" i="1"/>
  <c r="DA427" i="1"/>
  <c r="DD427" i="1"/>
  <c r="DG427" i="1"/>
  <c r="DJ427" i="1"/>
  <c r="DM427" i="1"/>
  <c r="DP427" i="1"/>
  <c r="DS427" i="1"/>
  <c r="DV427" i="1"/>
  <c r="DY427" i="1"/>
  <c r="EB427" i="1"/>
  <c r="EH427" i="1"/>
  <c r="EK427" i="1"/>
  <c r="I428" i="1"/>
  <c r="L428" i="1"/>
  <c r="O428" i="1"/>
  <c r="R428" i="1"/>
  <c r="U428" i="1"/>
  <c r="X428" i="1"/>
  <c r="AA428" i="1"/>
  <c r="AD428" i="1"/>
  <c r="AG428" i="1"/>
  <c r="AJ428" i="1"/>
  <c r="AM428" i="1"/>
  <c r="AP428" i="1"/>
  <c r="AS428" i="1"/>
  <c r="AV428" i="1"/>
  <c r="AY428" i="1"/>
  <c r="BB428" i="1"/>
  <c r="BE428" i="1"/>
  <c r="BH428" i="1"/>
  <c r="BK428" i="1"/>
  <c r="BN428" i="1"/>
  <c r="BQ428" i="1"/>
  <c r="BT428" i="1"/>
  <c r="BW428" i="1"/>
  <c r="BZ428" i="1"/>
  <c r="CC428" i="1"/>
  <c r="CF428" i="1"/>
  <c r="CI428" i="1"/>
  <c r="CL428" i="1"/>
  <c r="CO428" i="1"/>
  <c r="CR428" i="1"/>
  <c r="CU428" i="1"/>
  <c r="CX428" i="1"/>
  <c r="DA428" i="1"/>
  <c r="DD428" i="1"/>
  <c r="DG428" i="1"/>
  <c r="DJ428" i="1"/>
  <c r="DM428" i="1"/>
  <c r="DP428" i="1"/>
  <c r="DS428" i="1"/>
  <c r="DV428" i="1"/>
  <c r="DY428" i="1"/>
  <c r="EB428" i="1"/>
  <c r="EH428" i="1"/>
  <c r="EK428" i="1"/>
  <c r="I354" i="1"/>
  <c r="L354" i="1"/>
  <c r="O354" i="1"/>
  <c r="R354" i="1"/>
  <c r="U354" i="1"/>
  <c r="X354" i="1"/>
  <c r="AA354" i="1"/>
  <c r="AD354" i="1"/>
  <c r="AG354" i="1"/>
  <c r="AJ354" i="1"/>
  <c r="AM354" i="1"/>
  <c r="AP354" i="1"/>
  <c r="AS354" i="1"/>
  <c r="AV354" i="1"/>
  <c r="AY354" i="1"/>
  <c r="BB354" i="1"/>
  <c r="BE354" i="1"/>
  <c r="BH354" i="1"/>
  <c r="BK354" i="1"/>
  <c r="BN354" i="1"/>
  <c r="BQ354" i="1"/>
  <c r="BT354" i="1"/>
  <c r="BW354" i="1"/>
  <c r="BZ354" i="1"/>
  <c r="CC354" i="1"/>
  <c r="CF354" i="1"/>
  <c r="CI354" i="1"/>
  <c r="CL354" i="1"/>
  <c r="CO354" i="1"/>
  <c r="CR354" i="1"/>
  <c r="CU354" i="1"/>
  <c r="CX354" i="1"/>
  <c r="DA354" i="1"/>
  <c r="DD354" i="1"/>
  <c r="DG354" i="1"/>
  <c r="DJ354" i="1"/>
  <c r="DM354" i="1"/>
  <c r="DP354" i="1"/>
  <c r="DS354" i="1"/>
  <c r="DV354" i="1"/>
  <c r="DY354" i="1"/>
  <c r="EB354" i="1"/>
  <c r="EH354" i="1"/>
  <c r="EK354" i="1"/>
  <c r="I395" i="1"/>
  <c r="L395" i="1"/>
  <c r="O395" i="1"/>
  <c r="R395" i="1"/>
  <c r="U395" i="1"/>
  <c r="X395" i="1"/>
  <c r="AA395" i="1"/>
  <c r="AD395" i="1"/>
  <c r="AG395" i="1"/>
  <c r="AJ395" i="1"/>
  <c r="AM395" i="1"/>
  <c r="AP395" i="1"/>
  <c r="AS395" i="1"/>
  <c r="AV395" i="1"/>
  <c r="AY395" i="1"/>
  <c r="BB395" i="1"/>
  <c r="BE395" i="1"/>
  <c r="BH395" i="1"/>
  <c r="BK395" i="1"/>
  <c r="BN395" i="1"/>
  <c r="BQ395" i="1"/>
  <c r="BT395" i="1"/>
  <c r="BW395" i="1"/>
  <c r="BZ395" i="1"/>
  <c r="CC395" i="1"/>
  <c r="CF395" i="1"/>
  <c r="CI395" i="1"/>
  <c r="CL395" i="1"/>
  <c r="CO395" i="1"/>
  <c r="CR395" i="1"/>
  <c r="CU395" i="1"/>
  <c r="CX395" i="1"/>
  <c r="DA395" i="1"/>
  <c r="DD395" i="1"/>
  <c r="DG395" i="1"/>
  <c r="DJ395" i="1"/>
  <c r="DM395" i="1"/>
  <c r="DP395" i="1"/>
  <c r="DS395" i="1"/>
  <c r="DV395" i="1"/>
  <c r="DY395" i="1"/>
  <c r="EB395" i="1"/>
  <c r="EH395" i="1"/>
  <c r="EK395" i="1"/>
  <c r="I565" i="1"/>
  <c r="L565" i="1"/>
  <c r="O565" i="1"/>
  <c r="R565" i="1"/>
  <c r="U565" i="1"/>
  <c r="X565" i="1"/>
  <c r="AA565" i="1"/>
  <c r="AD565" i="1"/>
  <c r="AG565" i="1"/>
  <c r="AJ565" i="1"/>
  <c r="AM565" i="1"/>
  <c r="AP565" i="1"/>
  <c r="AS565" i="1"/>
  <c r="AV565" i="1"/>
  <c r="AY565" i="1"/>
  <c r="BB565" i="1"/>
  <c r="BE565" i="1"/>
  <c r="BH565" i="1"/>
  <c r="BK565" i="1"/>
  <c r="BN565" i="1"/>
  <c r="BQ565" i="1"/>
  <c r="BT565" i="1"/>
  <c r="BW565" i="1"/>
  <c r="BZ565" i="1"/>
  <c r="CC565" i="1"/>
  <c r="CF565" i="1"/>
  <c r="CI565" i="1"/>
  <c r="CL565" i="1"/>
  <c r="CO565" i="1"/>
  <c r="CR565" i="1"/>
  <c r="CU565" i="1"/>
  <c r="CX565" i="1"/>
  <c r="DA565" i="1"/>
  <c r="DD565" i="1"/>
  <c r="DG565" i="1"/>
  <c r="DJ565" i="1"/>
  <c r="DM565" i="1"/>
  <c r="DP565" i="1"/>
  <c r="DS565" i="1"/>
  <c r="DV565" i="1"/>
  <c r="DY565" i="1"/>
  <c r="EB565" i="1"/>
  <c r="EH565" i="1"/>
  <c r="EK565" i="1"/>
  <c r="I566" i="1"/>
  <c r="L566" i="1"/>
  <c r="O566" i="1"/>
  <c r="R566" i="1"/>
  <c r="U566" i="1"/>
  <c r="X566" i="1"/>
  <c r="AA566" i="1"/>
  <c r="AD566" i="1"/>
  <c r="AG566" i="1"/>
  <c r="AJ566" i="1"/>
  <c r="AM566" i="1"/>
  <c r="AP566" i="1"/>
  <c r="AS566" i="1"/>
  <c r="AV566" i="1"/>
  <c r="AY566" i="1"/>
  <c r="BB566" i="1"/>
  <c r="BE566" i="1"/>
  <c r="BH566" i="1"/>
  <c r="BK566" i="1"/>
  <c r="BN566" i="1"/>
  <c r="BQ566" i="1"/>
  <c r="BT566" i="1"/>
  <c r="BW566" i="1"/>
  <c r="BZ566" i="1"/>
  <c r="CC566" i="1"/>
  <c r="CF566" i="1"/>
  <c r="CI566" i="1"/>
  <c r="CL566" i="1"/>
  <c r="CO566" i="1"/>
  <c r="CR566" i="1"/>
  <c r="CU566" i="1"/>
  <c r="CX566" i="1"/>
  <c r="DA566" i="1"/>
  <c r="DD566" i="1"/>
  <c r="DG566" i="1"/>
  <c r="DJ566" i="1"/>
  <c r="DM566" i="1"/>
  <c r="DP566" i="1"/>
  <c r="DS566" i="1"/>
  <c r="DV566" i="1"/>
  <c r="DY566" i="1"/>
  <c r="EB566" i="1"/>
  <c r="EH566" i="1"/>
  <c r="EK566" i="1"/>
  <c r="I429" i="1"/>
  <c r="L429" i="1"/>
  <c r="O429" i="1"/>
  <c r="R429" i="1"/>
  <c r="U429" i="1"/>
  <c r="X429" i="1"/>
  <c r="AA429" i="1"/>
  <c r="AD429" i="1"/>
  <c r="AG429" i="1"/>
  <c r="AJ429" i="1"/>
  <c r="AM429" i="1"/>
  <c r="AP429" i="1"/>
  <c r="AS429" i="1"/>
  <c r="AV429" i="1"/>
  <c r="AY429" i="1"/>
  <c r="BB429" i="1"/>
  <c r="BE429" i="1"/>
  <c r="BH429" i="1"/>
  <c r="BK429" i="1"/>
  <c r="BN429" i="1"/>
  <c r="BQ429" i="1"/>
  <c r="BT429" i="1"/>
  <c r="BW429" i="1"/>
  <c r="BZ429" i="1"/>
  <c r="CC429" i="1"/>
  <c r="CF429" i="1"/>
  <c r="CI429" i="1"/>
  <c r="CL429" i="1"/>
  <c r="CO429" i="1"/>
  <c r="CR429" i="1"/>
  <c r="CU429" i="1"/>
  <c r="CX429" i="1"/>
  <c r="DA429" i="1"/>
  <c r="DD429" i="1"/>
  <c r="DG429" i="1"/>
  <c r="DJ429" i="1"/>
  <c r="DM429" i="1"/>
  <c r="DP429" i="1"/>
  <c r="DS429" i="1"/>
  <c r="DV429" i="1"/>
  <c r="DY429" i="1"/>
  <c r="EB429" i="1"/>
  <c r="EH429" i="1"/>
  <c r="EK429" i="1"/>
  <c r="I266" i="1"/>
  <c r="L266" i="1"/>
  <c r="O266" i="1"/>
  <c r="R266" i="1"/>
  <c r="U266" i="1"/>
  <c r="X266" i="1"/>
  <c r="AA266" i="1"/>
  <c r="AD266" i="1"/>
  <c r="AG266" i="1"/>
  <c r="AJ266" i="1"/>
  <c r="AM266" i="1"/>
  <c r="AP266" i="1"/>
  <c r="AS266" i="1"/>
  <c r="AV266" i="1"/>
  <c r="AY266" i="1"/>
  <c r="BB266" i="1"/>
  <c r="BE266" i="1"/>
  <c r="BH266" i="1"/>
  <c r="BK266" i="1"/>
  <c r="BN266" i="1"/>
  <c r="BQ266" i="1"/>
  <c r="BT266" i="1"/>
  <c r="BW266" i="1"/>
  <c r="BZ266" i="1"/>
  <c r="CC266" i="1"/>
  <c r="CF266" i="1"/>
  <c r="CI266" i="1"/>
  <c r="CL266" i="1"/>
  <c r="CO266" i="1"/>
  <c r="CR266" i="1"/>
  <c r="CU266" i="1"/>
  <c r="CX266" i="1"/>
  <c r="DA266" i="1"/>
  <c r="DD266" i="1"/>
  <c r="DG266" i="1"/>
  <c r="DJ266" i="1"/>
  <c r="DM266" i="1"/>
  <c r="DP266" i="1"/>
  <c r="DS266" i="1"/>
  <c r="DV266" i="1"/>
  <c r="DY266" i="1"/>
  <c r="EB266" i="1"/>
  <c r="EH266" i="1"/>
  <c r="EK266" i="1"/>
  <c r="I267" i="1"/>
  <c r="L267" i="1"/>
  <c r="O267" i="1"/>
  <c r="R267" i="1"/>
  <c r="U267" i="1"/>
  <c r="X267" i="1"/>
  <c r="AA267" i="1"/>
  <c r="AD267" i="1"/>
  <c r="AG267" i="1"/>
  <c r="AJ267" i="1"/>
  <c r="AM267" i="1"/>
  <c r="AP267" i="1"/>
  <c r="AS267" i="1"/>
  <c r="AV267" i="1"/>
  <c r="AY267" i="1"/>
  <c r="BB267" i="1"/>
  <c r="BE267" i="1"/>
  <c r="BH267" i="1"/>
  <c r="BK267" i="1"/>
  <c r="BN267" i="1"/>
  <c r="BQ267" i="1"/>
  <c r="BT267" i="1"/>
  <c r="BW267" i="1"/>
  <c r="BZ267" i="1"/>
  <c r="CC267" i="1"/>
  <c r="CF267" i="1"/>
  <c r="CI267" i="1"/>
  <c r="CL267" i="1"/>
  <c r="CO267" i="1"/>
  <c r="CR267" i="1"/>
  <c r="CU267" i="1"/>
  <c r="CX267" i="1"/>
  <c r="DA267" i="1"/>
  <c r="DD267" i="1"/>
  <c r="DG267" i="1"/>
  <c r="DJ267" i="1"/>
  <c r="DM267" i="1"/>
  <c r="DP267" i="1"/>
  <c r="DS267" i="1"/>
  <c r="DV267" i="1"/>
  <c r="DY267" i="1"/>
  <c r="EB267" i="1"/>
  <c r="EH267" i="1"/>
  <c r="EK267" i="1"/>
  <c r="I448" i="1"/>
  <c r="L448" i="1"/>
  <c r="O448" i="1"/>
  <c r="R448" i="1"/>
  <c r="U448" i="1"/>
  <c r="X448" i="1"/>
  <c r="AA448" i="1"/>
  <c r="AD448" i="1"/>
  <c r="AG448" i="1"/>
  <c r="AJ448" i="1"/>
  <c r="AM448" i="1"/>
  <c r="AP448" i="1"/>
  <c r="AS448" i="1"/>
  <c r="AV448" i="1"/>
  <c r="AY448" i="1"/>
  <c r="BB448" i="1"/>
  <c r="BE448" i="1"/>
  <c r="BH448" i="1"/>
  <c r="BK448" i="1"/>
  <c r="BN448" i="1"/>
  <c r="BQ448" i="1"/>
  <c r="BT448" i="1"/>
  <c r="BW448" i="1"/>
  <c r="BZ448" i="1"/>
  <c r="CC448" i="1"/>
  <c r="CF448" i="1"/>
  <c r="CI448" i="1"/>
  <c r="CL448" i="1"/>
  <c r="CO448" i="1"/>
  <c r="CR448" i="1"/>
  <c r="CU448" i="1"/>
  <c r="CX448" i="1"/>
  <c r="DA448" i="1"/>
  <c r="DD448" i="1"/>
  <c r="DG448" i="1"/>
  <c r="DJ448" i="1"/>
  <c r="DM448" i="1"/>
  <c r="DP448" i="1"/>
  <c r="DS448" i="1"/>
  <c r="DV448" i="1"/>
  <c r="DY448" i="1"/>
  <c r="EB448" i="1"/>
  <c r="EH448" i="1"/>
  <c r="EK448" i="1"/>
  <c r="I451" i="1"/>
  <c r="L451" i="1"/>
  <c r="O451" i="1"/>
  <c r="R451" i="1"/>
  <c r="U451" i="1"/>
  <c r="X451" i="1"/>
  <c r="AA451" i="1"/>
  <c r="AD451" i="1"/>
  <c r="AG451" i="1"/>
  <c r="AJ451" i="1"/>
  <c r="AM451" i="1"/>
  <c r="AP451" i="1"/>
  <c r="AS451" i="1"/>
  <c r="AV451" i="1"/>
  <c r="AY451" i="1"/>
  <c r="BB451" i="1"/>
  <c r="BE451" i="1"/>
  <c r="BH451" i="1"/>
  <c r="BK451" i="1"/>
  <c r="BN451" i="1"/>
  <c r="BQ451" i="1"/>
  <c r="BT451" i="1"/>
  <c r="BW451" i="1"/>
  <c r="BZ451" i="1"/>
  <c r="CC451" i="1"/>
  <c r="CF451" i="1"/>
  <c r="CI451" i="1"/>
  <c r="CL451" i="1"/>
  <c r="CO451" i="1"/>
  <c r="CR451" i="1"/>
  <c r="CU451" i="1"/>
  <c r="CX451" i="1"/>
  <c r="DA451" i="1"/>
  <c r="DD451" i="1"/>
  <c r="DG451" i="1"/>
  <c r="DJ451" i="1"/>
  <c r="DM451" i="1"/>
  <c r="DP451" i="1"/>
  <c r="DS451" i="1"/>
  <c r="DV451" i="1"/>
  <c r="DY451" i="1"/>
  <c r="EB451" i="1"/>
  <c r="EH451" i="1"/>
  <c r="EK451" i="1"/>
  <c r="I304" i="1"/>
  <c r="L304" i="1"/>
  <c r="O304" i="1"/>
  <c r="R304" i="1"/>
  <c r="U304" i="1"/>
  <c r="X304" i="1"/>
  <c r="AA304" i="1"/>
  <c r="AD304" i="1"/>
  <c r="AG304" i="1"/>
  <c r="AJ304" i="1"/>
  <c r="AM304" i="1"/>
  <c r="AP304" i="1"/>
  <c r="AS304" i="1"/>
  <c r="AV304" i="1"/>
  <c r="AY304" i="1"/>
  <c r="BB304" i="1"/>
  <c r="BE304" i="1"/>
  <c r="BH304" i="1"/>
  <c r="BK304" i="1"/>
  <c r="BN304" i="1"/>
  <c r="BQ304" i="1"/>
  <c r="BT304" i="1"/>
  <c r="BW304" i="1"/>
  <c r="BZ304" i="1"/>
  <c r="CC304" i="1"/>
  <c r="CF304" i="1"/>
  <c r="CI304" i="1"/>
  <c r="CL304" i="1"/>
  <c r="CO304" i="1"/>
  <c r="CR304" i="1"/>
  <c r="CU304" i="1"/>
  <c r="CX304" i="1"/>
  <c r="DA304" i="1"/>
  <c r="DD304" i="1"/>
  <c r="DG304" i="1"/>
  <c r="DJ304" i="1"/>
  <c r="DM304" i="1"/>
  <c r="DP304" i="1"/>
  <c r="DS304" i="1"/>
  <c r="DV304" i="1"/>
  <c r="DY304" i="1"/>
  <c r="EB304" i="1"/>
  <c r="EH304" i="1"/>
  <c r="EK304" i="1"/>
  <c r="I449" i="1"/>
  <c r="L449" i="1"/>
  <c r="O449" i="1"/>
  <c r="R449" i="1"/>
  <c r="U449" i="1"/>
  <c r="X449" i="1"/>
  <c r="AA449" i="1"/>
  <c r="AD449" i="1"/>
  <c r="AG449" i="1"/>
  <c r="AJ449" i="1"/>
  <c r="AM449" i="1"/>
  <c r="AP449" i="1"/>
  <c r="AS449" i="1"/>
  <c r="AV449" i="1"/>
  <c r="AY449" i="1"/>
  <c r="BB449" i="1"/>
  <c r="BE449" i="1"/>
  <c r="BH449" i="1"/>
  <c r="BK449" i="1"/>
  <c r="BN449" i="1"/>
  <c r="BQ449" i="1"/>
  <c r="BT449" i="1"/>
  <c r="BW449" i="1"/>
  <c r="BZ449" i="1"/>
  <c r="CC449" i="1"/>
  <c r="CF449" i="1"/>
  <c r="CI449" i="1"/>
  <c r="CL449" i="1"/>
  <c r="CO449" i="1"/>
  <c r="CR449" i="1"/>
  <c r="CU449" i="1"/>
  <c r="CX449" i="1"/>
  <c r="DA449" i="1"/>
  <c r="DD449" i="1"/>
  <c r="DG449" i="1"/>
  <c r="DJ449" i="1"/>
  <c r="DM449" i="1"/>
  <c r="DP449" i="1"/>
  <c r="DS449" i="1"/>
  <c r="DV449" i="1"/>
  <c r="DY449" i="1"/>
  <c r="EB449" i="1"/>
  <c r="EH449" i="1"/>
  <c r="EK449" i="1"/>
  <c r="I372" i="1"/>
  <c r="L372" i="1"/>
  <c r="O372" i="1"/>
  <c r="R372" i="1"/>
  <c r="U372" i="1"/>
  <c r="X372" i="1"/>
  <c r="AA372" i="1"/>
  <c r="AD372" i="1"/>
  <c r="AG372" i="1"/>
  <c r="AJ372" i="1"/>
  <c r="AM372" i="1"/>
  <c r="AP372" i="1"/>
  <c r="AS372" i="1"/>
  <c r="AV372" i="1"/>
  <c r="AY372" i="1"/>
  <c r="BB372" i="1"/>
  <c r="BE372" i="1"/>
  <c r="BH372" i="1"/>
  <c r="BK372" i="1"/>
  <c r="BN372" i="1"/>
  <c r="BQ372" i="1"/>
  <c r="BT372" i="1"/>
  <c r="BW372" i="1"/>
  <c r="BZ372" i="1"/>
  <c r="CC372" i="1"/>
  <c r="CF372" i="1"/>
  <c r="CI372" i="1"/>
  <c r="CL372" i="1"/>
  <c r="CO372" i="1"/>
  <c r="CR372" i="1"/>
  <c r="CU372" i="1"/>
  <c r="CX372" i="1"/>
  <c r="DA372" i="1"/>
  <c r="DD372" i="1"/>
  <c r="DG372" i="1"/>
  <c r="DJ372" i="1"/>
  <c r="DM372" i="1"/>
  <c r="DP372" i="1"/>
  <c r="DS372" i="1"/>
  <c r="DV372" i="1"/>
  <c r="DY372" i="1"/>
  <c r="EB372" i="1"/>
  <c r="EH372" i="1"/>
  <c r="EK372" i="1"/>
  <c r="I373" i="1"/>
  <c r="L373" i="1"/>
  <c r="O373" i="1"/>
  <c r="R373" i="1"/>
  <c r="U373" i="1"/>
  <c r="X373" i="1"/>
  <c r="AA373" i="1"/>
  <c r="AD373" i="1"/>
  <c r="AG373" i="1"/>
  <c r="AJ373" i="1"/>
  <c r="AM373" i="1"/>
  <c r="AP373" i="1"/>
  <c r="AS373" i="1"/>
  <c r="AV373" i="1"/>
  <c r="AY373" i="1"/>
  <c r="BB373" i="1"/>
  <c r="BE373" i="1"/>
  <c r="BH373" i="1"/>
  <c r="BK373" i="1"/>
  <c r="BN373" i="1"/>
  <c r="BQ373" i="1"/>
  <c r="BT373" i="1"/>
  <c r="BW373" i="1"/>
  <c r="BZ373" i="1"/>
  <c r="CC373" i="1"/>
  <c r="CF373" i="1"/>
  <c r="CI373" i="1"/>
  <c r="CL373" i="1"/>
  <c r="CO373" i="1"/>
  <c r="CR373" i="1"/>
  <c r="CU373" i="1"/>
  <c r="CX373" i="1"/>
  <c r="DA373" i="1"/>
  <c r="DD373" i="1"/>
  <c r="DG373" i="1"/>
  <c r="DJ373" i="1"/>
  <c r="DM373" i="1"/>
  <c r="DP373" i="1"/>
  <c r="DS373" i="1"/>
  <c r="DV373" i="1"/>
  <c r="DY373" i="1"/>
  <c r="EB373" i="1"/>
  <c r="EH373" i="1"/>
  <c r="EK373" i="1"/>
  <c r="I374" i="1"/>
  <c r="L374" i="1"/>
  <c r="O374" i="1"/>
  <c r="R374" i="1"/>
  <c r="U374" i="1"/>
  <c r="X374" i="1"/>
  <c r="AA374" i="1"/>
  <c r="AD374" i="1"/>
  <c r="AG374" i="1"/>
  <c r="AJ374" i="1"/>
  <c r="AM374" i="1"/>
  <c r="AP374" i="1"/>
  <c r="AS374" i="1"/>
  <c r="AV374" i="1"/>
  <c r="AY374" i="1"/>
  <c r="BB374" i="1"/>
  <c r="BE374" i="1"/>
  <c r="BH374" i="1"/>
  <c r="BK374" i="1"/>
  <c r="BN374" i="1"/>
  <c r="BQ374" i="1"/>
  <c r="BT374" i="1"/>
  <c r="BW374" i="1"/>
  <c r="BZ374" i="1"/>
  <c r="CC374" i="1"/>
  <c r="CF374" i="1"/>
  <c r="CI374" i="1"/>
  <c r="CL374" i="1"/>
  <c r="CO374" i="1"/>
  <c r="CR374" i="1"/>
  <c r="CU374" i="1"/>
  <c r="CX374" i="1"/>
  <c r="DA374" i="1"/>
  <c r="DD374" i="1"/>
  <c r="DG374" i="1"/>
  <c r="DJ374" i="1"/>
  <c r="DM374" i="1"/>
  <c r="DP374" i="1"/>
  <c r="DS374" i="1"/>
  <c r="DV374" i="1"/>
  <c r="DY374" i="1"/>
  <c r="EB374" i="1"/>
  <c r="EH374" i="1"/>
  <c r="EK374" i="1"/>
  <c r="I450" i="1"/>
  <c r="L450" i="1"/>
  <c r="O450" i="1"/>
  <c r="R450" i="1"/>
  <c r="U450" i="1"/>
  <c r="X450" i="1"/>
  <c r="AA450" i="1"/>
  <c r="AD450" i="1"/>
  <c r="AG450" i="1"/>
  <c r="AJ450" i="1"/>
  <c r="AM450" i="1"/>
  <c r="AP450" i="1"/>
  <c r="AS450" i="1"/>
  <c r="AV450" i="1"/>
  <c r="AY450" i="1"/>
  <c r="BB450" i="1"/>
  <c r="BE450" i="1"/>
  <c r="BH450" i="1"/>
  <c r="BK450" i="1"/>
  <c r="BN450" i="1"/>
  <c r="BQ450" i="1"/>
  <c r="BT450" i="1"/>
  <c r="BW450" i="1"/>
  <c r="BZ450" i="1"/>
  <c r="CC450" i="1"/>
  <c r="CF450" i="1"/>
  <c r="CI450" i="1"/>
  <c r="CL450" i="1"/>
  <c r="CO450" i="1"/>
  <c r="CR450" i="1"/>
  <c r="CU450" i="1"/>
  <c r="CX450" i="1"/>
  <c r="DA450" i="1"/>
  <c r="DD450" i="1"/>
  <c r="DG450" i="1"/>
  <c r="DJ450" i="1"/>
  <c r="DM450" i="1"/>
  <c r="DP450" i="1"/>
  <c r="DS450" i="1"/>
  <c r="DV450" i="1"/>
  <c r="DY450" i="1"/>
  <c r="EB450" i="1"/>
  <c r="EH450" i="1"/>
  <c r="EK450" i="1"/>
  <c r="I452" i="1"/>
  <c r="L452" i="1"/>
  <c r="O452" i="1"/>
  <c r="R452" i="1"/>
  <c r="U452" i="1"/>
  <c r="X452" i="1"/>
  <c r="AA452" i="1"/>
  <c r="AD452" i="1"/>
  <c r="AG452" i="1"/>
  <c r="AJ452" i="1"/>
  <c r="AM452" i="1"/>
  <c r="AP452" i="1"/>
  <c r="AS452" i="1"/>
  <c r="AV452" i="1"/>
  <c r="AY452" i="1"/>
  <c r="BB452" i="1"/>
  <c r="BE452" i="1"/>
  <c r="BH452" i="1"/>
  <c r="BK452" i="1"/>
  <c r="BN452" i="1"/>
  <c r="BQ452" i="1"/>
  <c r="BT452" i="1"/>
  <c r="BW452" i="1"/>
  <c r="BZ452" i="1"/>
  <c r="CC452" i="1"/>
  <c r="CF452" i="1"/>
  <c r="CI452" i="1"/>
  <c r="CL452" i="1"/>
  <c r="CO452" i="1"/>
  <c r="CR452" i="1"/>
  <c r="CU452" i="1"/>
  <c r="CX452" i="1"/>
  <c r="DA452" i="1"/>
  <c r="DD452" i="1"/>
  <c r="DG452" i="1"/>
  <c r="DJ452" i="1"/>
  <c r="DM452" i="1"/>
  <c r="DP452" i="1"/>
  <c r="DS452" i="1"/>
  <c r="DV452" i="1"/>
  <c r="DY452" i="1"/>
  <c r="EB452" i="1"/>
  <c r="EH452" i="1"/>
  <c r="EK452" i="1"/>
  <c r="I351" i="1"/>
  <c r="L351" i="1"/>
  <c r="O351" i="1"/>
  <c r="R351" i="1"/>
  <c r="U351" i="1"/>
  <c r="X351" i="1"/>
  <c r="AA351" i="1"/>
  <c r="AD351" i="1"/>
  <c r="AG351" i="1"/>
  <c r="AJ351" i="1"/>
  <c r="AM351" i="1"/>
  <c r="AP351" i="1"/>
  <c r="AS351" i="1"/>
  <c r="AV351" i="1"/>
  <c r="AY351" i="1"/>
  <c r="BB351" i="1"/>
  <c r="BE351" i="1"/>
  <c r="BH351" i="1"/>
  <c r="BK351" i="1"/>
  <c r="BN351" i="1"/>
  <c r="BQ351" i="1"/>
  <c r="BT351" i="1"/>
  <c r="BW351" i="1"/>
  <c r="BZ351" i="1"/>
  <c r="CC351" i="1"/>
  <c r="CF351" i="1"/>
  <c r="CI351" i="1"/>
  <c r="CL351" i="1"/>
  <c r="CO351" i="1"/>
  <c r="CR351" i="1"/>
  <c r="CU351" i="1"/>
  <c r="CX351" i="1"/>
  <c r="DA351" i="1"/>
  <c r="DD351" i="1"/>
  <c r="DG351" i="1"/>
  <c r="DJ351" i="1"/>
  <c r="DM351" i="1"/>
  <c r="DP351" i="1"/>
  <c r="DS351" i="1"/>
  <c r="DV351" i="1"/>
  <c r="DY351" i="1"/>
  <c r="EB351" i="1"/>
  <c r="EH351" i="1"/>
  <c r="EK351" i="1"/>
  <c r="I305" i="1"/>
  <c r="L305" i="1"/>
  <c r="O305" i="1"/>
  <c r="R305" i="1"/>
  <c r="U305" i="1"/>
  <c r="X305" i="1"/>
  <c r="AA305" i="1"/>
  <c r="AD305" i="1"/>
  <c r="AG305" i="1"/>
  <c r="AJ305" i="1"/>
  <c r="AM305" i="1"/>
  <c r="AP305" i="1"/>
  <c r="AS305" i="1"/>
  <c r="AV305" i="1"/>
  <c r="AY305" i="1"/>
  <c r="BB305" i="1"/>
  <c r="BE305" i="1"/>
  <c r="BH305" i="1"/>
  <c r="BK305" i="1"/>
  <c r="BN305" i="1"/>
  <c r="BQ305" i="1"/>
  <c r="BT305" i="1"/>
  <c r="BW305" i="1"/>
  <c r="BZ305" i="1"/>
  <c r="CC305" i="1"/>
  <c r="CF305" i="1"/>
  <c r="CI305" i="1"/>
  <c r="CL305" i="1"/>
  <c r="CO305" i="1"/>
  <c r="CR305" i="1"/>
  <c r="CU305" i="1"/>
  <c r="CX305" i="1"/>
  <c r="DA305" i="1"/>
  <c r="DD305" i="1"/>
  <c r="DG305" i="1"/>
  <c r="DJ305" i="1"/>
  <c r="DM305" i="1"/>
  <c r="DP305" i="1"/>
  <c r="DS305" i="1"/>
  <c r="DV305" i="1"/>
  <c r="DY305" i="1"/>
  <c r="EB305" i="1"/>
  <c r="EH305" i="1"/>
  <c r="EK305" i="1"/>
  <c r="I306" i="1"/>
  <c r="L306" i="1"/>
  <c r="O306" i="1"/>
  <c r="R306" i="1"/>
  <c r="U306" i="1"/>
  <c r="X306" i="1"/>
  <c r="AA306" i="1"/>
  <c r="AD306" i="1"/>
  <c r="AG306" i="1"/>
  <c r="AJ306" i="1"/>
  <c r="AM306" i="1"/>
  <c r="AP306" i="1"/>
  <c r="AS306" i="1"/>
  <c r="AV306" i="1"/>
  <c r="AY306" i="1"/>
  <c r="BB306" i="1"/>
  <c r="BE306" i="1"/>
  <c r="BH306" i="1"/>
  <c r="BK306" i="1"/>
  <c r="BN306" i="1"/>
  <c r="BQ306" i="1"/>
  <c r="BT306" i="1"/>
  <c r="BW306" i="1"/>
  <c r="BZ306" i="1"/>
  <c r="CC306" i="1"/>
  <c r="CF306" i="1"/>
  <c r="CI306" i="1"/>
  <c r="CL306" i="1"/>
  <c r="CO306" i="1"/>
  <c r="CR306" i="1"/>
  <c r="CU306" i="1"/>
  <c r="CX306" i="1"/>
  <c r="DA306" i="1"/>
  <c r="DD306" i="1"/>
  <c r="DG306" i="1"/>
  <c r="DJ306" i="1"/>
  <c r="DM306" i="1"/>
  <c r="DP306" i="1"/>
  <c r="DS306" i="1"/>
  <c r="DV306" i="1"/>
  <c r="DY306" i="1"/>
  <c r="EB306" i="1"/>
  <c r="EH306" i="1"/>
  <c r="EK306" i="1"/>
  <c r="I307" i="1"/>
  <c r="L307" i="1"/>
  <c r="O307" i="1"/>
  <c r="R307" i="1"/>
  <c r="U307" i="1"/>
  <c r="X307" i="1"/>
  <c r="AA307" i="1"/>
  <c r="AD307" i="1"/>
  <c r="AG307" i="1"/>
  <c r="AJ307" i="1"/>
  <c r="AM307" i="1"/>
  <c r="AP307" i="1"/>
  <c r="AS307" i="1"/>
  <c r="AV307" i="1"/>
  <c r="AY307" i="1"/>
  <c r="BB307" i="1"/>
  <c r="BE307" i="1"/>
  <c r="BH307" i="1"/>
  <c r="BK307" i="1"/>
  <c r="BN307" i="1"/>
  <c r="BQ307" i="1"/>
  <c r="BT307" i="1"/>
  <c r="BW307" i="1"/>
  <c r="BZ307" i="1"/>
  <c r="CC307" i="1"/>
  <c r="CF307" i="1"/>
  <c r="CI307" i="1"/>
  <c r="CL307" i="1"/>
  <c r="CO307" i="1"/>
  <c r="CR307" i="1"/>
  <c r="CU307" i="1"/>
  <c r="CX307" i="1"/>
  <c r="DA307" i="1"/>
  <c r="DD307" i="1"/>
  <c r="DG307" i="1"/>
  <c r="DJ307" i="1"/>
  <c r="DM307" i="1"/>
  <c r="DP307" i="1"/>
  <c r="DS307" i="1"/>
  <c r="DV307" i="1"/>
  <c r="DY307" i="1"/>
  <c r="EB307" i="1"/>
  <c r="EH307" i="1"/>
  <c r="EK307" i="1"/>
  <c r="I308" i="1"/>
  <c r="L308" i="1"/>
  <c r="O308" i="1"/>
  <c r="R308" i="1"/>
  <c r="U308" i="1"/>
  <c r="X308" i="1"/>
  <c r="AA308" i="1"/>
  <c r="AD308" i="1"/>
  <c r="AG308" i="1"/>
  <c r="AJ308" i="1"/>
  <c r="AM308" i="1"/>
  <c r="AP308" i="1"/>
  <c r="AS308" i="1"/>
  <c r="AV308" i="1"/>
  <c r="AY308" i="1"/>
  <c r="BB308" i="1"/>
  <c r="BE308" i="1"/>
  <c r="BH308" i="1"/>
  <c r="BK308" i="1"/>
  <c r="BN308" i="1"/>
  <c r="BQ308" i="1"/>
  <c r="BT308" i="1"/>
  <c r="BW308" i="1"/>
  <c r="BZ308" i="1"/>
  <c r="CC308" i="1"/>
  <c r="CF308" i="1"/>
  <c r="CI308" i="1"/>
  <c r="CL308" i="1"/>
  <c r="CO308" i="1"/>
  <c r="CR308" i="1"/>
  <c r="CU308" i="1"/>
  <c r="CX308" i="1"/>
  <c r="DA308" i="1"/>
  <c r="DD308" i="1"/>
  <c r="DG308" i="1"/>
  <c r="DJ308" i="1"/>
  <c r="DM308" i="1"/>
  <c r="DP308" i="1"/>
  <c r="DS308" i="1"/>
  <c r="DV308" i="1"/>
  <c r="DY308" i="1"/>
  <c r="EB308" i="1"/>
  <c r="EH308" i="1"/>
  <c r="EK308" i="1"/>
  <c r="I309" i="1"/>
  <c r="L309" i="1"/>
  <c r="O309" i="1"/>
  <c r="R309" i="1"/>
  <c r="U309" i="1"/>
  <c r="X309" i="1"/>
  <c r="AA309" i="1"/>
  <c r="AD309" i="1"/>
  <c r="AG309" i="1"/>
  <c r="AJ309" i="1"/>
  <c r="AM309" i="1"/>
  <c r="AP309" i="1"/>
  <c r="AS309" i="1"/>
  <c r="AV309" i="1"/>
  <c r="AY309" i="1"/>
  <c r="BB309" i="1"/>
  <c r="BE309" i="1"/>
  <c r="BH309" i="1"/>
  <c r="BK309" i="1"/>
  <c r="BN309" i="1"/>
  <c r="BQ309" i="1"/>
  <c r="BT309" i="1"/>
  <c r="BW309" i="1"/>
  <c r="BZ309" i="1"/>
  <c r="CC309" i="1"/>
  <c r="CF309" i="1"/>
  <c r="CI309" i="1"/>
  <c r="CL309" i="1"/>
  <c r="CO309" i="1"/>
  <c r="CR309" i="1"/>
  <c r="CU309" i="1"/>
  <c r="CX309" i="1"/>
  <c r="DA309" i="1"/>
  <c r="DD309" i="1"/>
  <c r="DG309" i="1"/>
  <c r="DJ309" i="1"/>
  <c r="DM309" i="1"/>
  <c r="DP309" i="1"/>
  <c r="DS309" i="1"/>
  <c r="DV309" i="1"/>
  <c r="DY309" i="1"/>
  <c r="EB309" i="1"/>
  <c r="EH309" i="1"/>
  <c r="EK309" i="1"/>
  <c r="I453" i="1"/>
  <c r="L453" i="1"/>
  <c r="O453" i="1"/>
  <c r="R453" i="1"/>
  <c r="U453" i="1"/>
  <c r="X453" i="1"/>
  <c r="AA453" i="1"/>
  <c r="AD453" i="1"/>
  <c r="AG453" i="1"/>
  <c r="AJ453" i="1"/>
  <c r="AM453" i="1"/>
  <c r="AP453" i="1"/>
  <c r="AS453" i="1"/>
  <c r="AV453" i="1"/>
  <c r="AY453" i="1"/>
  <c r="BB453" i="1"/>
  <c r="BE453" i="1"/>
  <c r="BH453" i="1"/>
  <c r="BK453" i="1"/>
  <c r="BN453" i="1"/>
  <c r="BQ453" i="1"/>
  <c r="BT453" i="1"/>
  <c r="BW453" i="1"/>
  <c r="BZ453" i="1"/>
  <c r="CC453" i="1"/>
  <c r="CF453" i="1"/>
  <c r="CI453" i="1"/>
  <c r="CL453" i="1"/>
  <c r="CO453" i="1"/>
  <c r="CR453" i="1"/>
  <c r="CU453" i="1"/>
  <c r="CX453" i="1"/>
  <c r="DA453" i="1"/>
  <c r="DD453" i="1"/>
  <c r="DG453" i="1"/>
  <c r="DJ453" i="1"/>
  <c r="DM453" i="1"/>
  <c r="DP453" i="1"/>
  <c r="DS453" i="1"/>
  <c r="DV453" i="1"/>
  <c r="DY453" i="1"/>
  <c r="EB453" i="1"/>
  <c r="EH453" i="1"/>
  <c r="EK453" i="1"/>
  <c r="I430" i="1"/>
  <c r="L430" i="1"/>
  <c r="O430" i="1"/>
  <c r="R430" i="1"/>
  <c r="U430" i="1"/>
  <c r="X430" i="1"/>
  <c r="AA430" i="1"/>
  <c r="AD430" i="1"/>
  <c r="AG430" i="1"/>
  <c r="AJ430" i="1"/>
  <c r="AM430" i="1"/>
  <c r="AP430" i="1"/>
  <c r="AS430" i="1"/>
  <c r="AV430" i="1"/>
  <c r="AY430" i="1"/>
  <c r="BB430" i="1"/>
  <c r="BE430" i="1"/>
  <c r="BH430" i="1"/>
  <c r="BK430" i="1"/>
  <c r="BN430" i="1"/>
  <c r="BQ430" i="1"/>
  <c r="BT430" i="1"/>
  <c r="BW430" i="1"/>
  <c r="BZ430" i="1"/>
  <c r="CC430" i="1"/>
  <c r="CF430" i="1"/>
  <c r="CI430" i="1"/>
  <c r="CL430" i="1"/>
  <c r="CO430" i="1"/>
  <c r="CR430" i="1"/>
  <c r="CU430" i="1"/>
  <c r="CX430" i="1"/>
  <c r="DA430" i="1"/>
  <c r="DD430" i="1"/>
  <c r="DG430" i="1"/>
  <c r="DJ430" i="1"/>
  <c r="DM430" i="1"/>
  <c r="DP430" i="1"/>
  <c r="DS430" i="1"/>
  <c r="DV430" i="1"/>
  <c r="DY430" i="1"/>
  <c r="EB430" i="1"/>
  <c r="EH430" i="1"/>
  <c r="EK430" i="1"/>
  <c r="I717" i="1"/>
  <c r="L717" i="1"/>
  <c r="O717" i="1"/>
  <c r="R717" i="1"/>
  <c r="U717" i="1"/>
  <c r="X717" i="1"/>
  <c r="AA717" i="1"/>
  <c r="AD717" i="1"/>
  <c r="AG717" i="1"/>
  <c r="AJ717" i="1"/>
  <c r="AM717" i="1"/>
  <c r="AP717" i="1"/>
  <c r="AS717" i="1"/>
  <c r="AV717" i="1"/>
  <c r="AY717" i="1"/>
  <c r="BB717" i="1"/>
  <c r="BE717" i="1"/>
  <c r="BH717" i="1"/>
  <c r="BK717" i="1"/>
  <c r="BN717" i="1"/>
  <c r="BQ717" i="1"/>
  <c r="BT717" i="1"/>
  <c r="BW717" i="1"/>
  <c r="BZ717" i="1"/>
  <c r="CC717" i="1"/>
  <c r="CF717" i="1"/>
  <c r="CI717" i="1"/>
  <c r="CL717" i="1"/>
  <c r="CO717" i="1"/>
  <c r="CR717" i="1"/>
  <c r="CU717" i="1"/>
  <c r="CX717" i="1"/>
  <c r="DA717" i="1"/>
  <c r="DD717" i="1"/>
  <c r="DG717" i="1"/>
  <c r="DJ717" i="1"/>
  <c r="DM717" i="1"/>
  <c r="DP717" i="1"/>
  <c r="DS717" i="1"/>
  <c r="DV717" i="1"/>
  <c r="DY717" i="1"/>
  <c r="EB717" i="1"/>
  <c r="EH717" i="1"/>
  <c r="EK717" i="1"/>
  <c r="I310" i="1"/>
  <c r="L310" i="1"/>
  <c r="O310" i="1"/>
  <c r="R310" i="1"/>
  <c r="U310" i="1"/>
  <c r="X310" i="1"/>
  <c r="AA310" i="1"/>
  <c r="AD310" i="1"/>
  <c r="AG310" i="1"/>
  <c r="AJ310" i="1"/>
  <c r="AM310" i="1"/>
  <c r="AP310" i="1"/>
  <c r="AS310" i="1"/>
  <c r="AV310" i="1"/>
  <c r="AY310" i="1"/>
  <c r="BB310" i="1"/>
  <c r="BE310" i="1"/>
  <c r="BH310" i="1"/>
  <c r="BK310" i="1"/>
  <c r="BN310" i="1"/>
  <c r="BQ310" i="1"/>
  <c r="BT310" i="1"/>
  <c r="BW310" i="1"/>
  <c r="BZ310" i="1"/>
  <c r="CC310" i="1"/>
  <c r="CF310" i="1"/>
  <c r="CI310" i="1"/>
  <c r="CL310" i="1"/>
  <c r="CO310" i="1"/>
  <c r="CR310" i="1"/>
  <c r="CU310" i="1"/>
  <c r="CX310" i="1"/>
  <c r="DA310" i="1"/>
  <c r="DD310" i="1"/>
  <c r="DG310" i="1"/>
  <c r="DJ310" i="1"/>
  <c r="DM310" i="1"/>
  <c r="DP310" i="1"/>
  <c r="DS310" i="1"/>
  <c r="DV310" i="1"/>
  <c r="DY310" i="1"/>
  <c r="EB310" i="1"/>
  <c r="EH310" i="1"/>
  <c r="EK310" i="1"/>
  <c r="I378" i="1"/>
  <c r="L378" i="1"/>
  <c r="O378" i="1"/>
  <c r="R378" i="1"/>
  <c r="U378" i="1"/>
  <c r="X378" i="1"/>
  <c r="AA378" i="1"/>
  <c r="AD378" i="1"/>
  <c r="AG378" i="1"/>
  <c r="AJ378" i="1"/>
  <c r="AM378" i="1"/>
  <c r="AP378" i="1"/>
  <c r="AS378" i="1"/>
  <c r="AV378" i="1"/>
  <c r="AY378" i="1"/>
  <c r="BB378" i="1"/>
  <c r="BE378" i="1"/>
  <c r="BH378" i="1"/>
  <c r="BK378" i="1"/>
  <c r="BN378" i="1"/>
  <c r="BQ378" i="1"/>
  <c r="BT378" i="1"/>
  <c r="BW378" i="1"/>
  <c r="BZ378" i="1"/>
  <c r="CC378" i="1"/>
  <c r="CF378" i="1"/>
  <c r="CI378" i="1"/>
  <c r="CL378" i="1"/>
  <c r="CO378" i="1"/>
  <c r="CR378" i="1"/>
  <c r="CU378" i="1"/>
  <c r="CX378" i="1"/>
  <c r="DA378" i="1"/>
  <c r="DD378" i="1"/>
  <c r="DG378" i="1"/>
  <c r="DJ378" i="1"/>
  <c r="DM378" i="1"/>
  <c r="DP378" i="1"/>
  <c r="DS378" i="1"/>
  <c r="DV378" i="1"/>
  <c r="DY378" i="1"/>
  <c r="EB378" i="1"/>
  <c r="EH378" i="1"/>
  <c r="EK378" i="1"/>
  <c r="I485" i="1"/>
  <c r="L485" i="1"/>
  <c r="O485" i="1"/>
  <c r="R485" i="1"/>
  <c r="U485" i="1"/>
  <c r="X485" i="1"/>
  <c r="AA485" i="1"/>
  <c r="AD485" i="1"/>
  <c r="AG485" i="1"/>
  <c r="AJ485" i="1"/>
  <c r="AM485" i="1"/>
  <c r="AP485" i="1"/>
  <c r="AS485" i="1"/>
  <c r="AV485" i="1"/>
  <c r="AY485" i="1"/>
  <c r="BB485" i="1"/>
  <c r="BE485" i="1"/>
  <c r="BH485" i="1"/>
  <c r="BK485" i="1"/>
  <c r="BN485" i="1"/>
  <c r="BQ485" i="1"/>
  <c r="BT485" i="1"/>
  <c r="BW485" i="1"/>
  <c r="BZ485" i="1"/>
  <c r="CC485" i="1"/>
  <c r="CF485" i="1"/>
  <c r="CI485" i="1"/>
  <c r="CL485" i="1"/>
  <c r="CO485" i="1"/>
  <c r="CR485" i="1"/>
  <c r="CU485" i="1"/>
  <c r="CX485" i="1"/>
  <c r="DA485" i="1"/>
  <c r="DD485" i="1"/>
  <c r="DG485" i="1"/>
  <c r="DJ485" i="1"/>
  <c r="DM485" i="1"/>
  <c r="DP485" i="1"/>
  <c r="DS485" i="1"/>
  <c r="DV485" i="1"/>
  <c r="DY485" i="1"/>
  <c r="EB485" i="1"/>
  <c r="EH485" i="1"/>
  <c r="EK485" i="1"/>
  <c r="I582" i="1"/>
  <c r="L582" i="1"/>
  <c r="O582" i="1"/>
  <c r="R582" i="1"/>
  <c r="U582" i="1"/>
  <c r="X582" i="1"/>
  <c r="AA582" i="1"/>
  <c r="AD582" i="1"/>
  <c r="AG582" i="1"/>
  <c r="AJ582" i="1"/>
  <c r="AM582" i="1"/>
  <c r="AP582" i="1"/>
  <c r="AS582" i="1"/>
  <c r="AV582" i="1"/>
  <c r="AY582" i="1"/>
  <c r="BB582" i="1"/>
  <c r="BE582" i="1"/>
  <c r="BH582" i="1"/>
  <c r="BK582" i="1"/>
  <c r="BN582" i="1"/>
  <c r="BQ582" i="1"/>
  <c r="BT582" i="1"/>
  <c r="BW582" i="1"/>
  <c r="BZ582" i="1"/>
  <c r="CC582" i="1"/>
  <c r="CF582" i="1"/>
  <c r="CI582" i="1"/>
  <c r="CL582" i="1"/>
  <c r="CO582" i="1"/>
  <c r="CR582" i="1"/>
  <c r="CU582" i="1"/>
  <c r="CX582" i="1"/>
  <c r="DA582" i="1"/>
  <c r="DD582" i="1"/>
  <c r="DG582" i="1"/>
  <c r="DJ582" i="1"/>
  <c r="DM582" i="1"/>
  <c r="DP582" i="1"/>
  <c r="DS582" i="1"/>
  <c r="DV582" i="1"/>
  <c r="DY582" i="1"/>
  <c r="EB582" i="1"/>
  <c r="EH582" i="1"/>
  <c r="EK582" i="1"/>
  <c r="I335" i="1"/>
  <c r="L335" i="1"/>
  <c r="O335" i="1"/>
  <c r="R335" i="1"/>
  <c r="U335" i="1"/>
  <c r="X335" i="1"/>
  <c r="AA335" i="1"/>
  <c r="AD335" i="1"/>
  <c r="AG335" i="1"/>
  <c r="AJ335" i="1"/>
  <c r="AM335" i="1"/>
  <c r="AP335" i="1"/>
  <c r="AS335" i="1"/>
  <c r="AV335" i="1"/>
  <c r="AY335" i="1"/>
  <c r="BB335" i="1"/>
  <c r="BE335" i="1"/>
  <c r="BH335" i="1"/>
  <c r="BK335" i="1"/>
  <c r="BN335" i="1"/>
  <c r="BQ335" i="1"/>
  <c r="BT335" i="1"/>
  <c r="BW335" i="1"/>
  <c r="BZ335" i="1"/>
  <c r="CC335" i="1"/>
  <c r="CF335" i="1"/>
  <c r="CI335" i="1"/>
  <c r="CL335" i="1"/>
  <c r="CO335" i="1"/>
  <c r="CR335" i="1"/>
  <c r="CU335" i="1"/>
  <c r="CX335" i="1"/>
  <c r="DA335" i="1"/>
  <c r="DD335" i="1"/>
  <c r="DG335" i="1"/>
  <c r="DJ335" i="1"/>
  <c r="DM335" i="1"/>
  <c r="DP335" i="1"/>
  <c r="DS335" i="1"/>
  <c r="DV335" i="1"/>
  <c r="DY335" i="1"/>
  <c r="EB335" i="1"/>
  <c r="EH335" i="1"/>
  <c r="EK335" i="1"/>
  <c r="I336" i="1"/>
  <c r="L336" i="1"/>
  <c r="O336" i="1"/>
  <c r="R336" i="1"/>
  <c r="U336" i="1"/>
  <c r="X336" i="1"/>
  <c r="AA336" i="1"/>
  <c r="AD336" i="1"/>
  <c r="AG336" i="1"/>
  <c r="AJ336" i="1"/>
  <c r="AM336" i="1"/>
  <c r="AP336" i="1"/>
  <c r="AS336" i="1"/>
  <c r="AV336" i="1"/>
  <c r="AY336" i="1"/>
  <c r="BB336" i="1"/>
  <c r="BE336" i="1"/>
  <c r="BH336" i="1"/>
  <c r="BK336" i="1"/>
  <c r="BN336" i="1"/>
  <c r="BQ336" i="1"/>
  <c r="BT336" i="1"/>
  <c r="BW336" i="1"/>
  <c r="BZ336" i="1"/>
  <c r="CC336" i="1"/>
  <c r="CF336" i="1"/>
  <c r="CI336" i="1"/>
  <c r="CL336" i="1"/>
  <c r="CO336" i="1"/>
  <c r="CR336" i="1"/>
  <c r="CU336" i="1"/>
  <c r="CX336" i="1"/>
  <c r="DA336" i="1"/>
  <c r="DD336" i="1"/>
  <c r="DG336" i="1"/>
  <c r="DJ336" i="1"/>
  <c r="DM336" i="1"/>
  <c r="DP336" i="1"/>
  <c r="DS336" i="1"/>
  <c r="DV336" i="1"/>
  <c r="DY336" i="1"/>
  <c r="EB336" i="1"/>
  <c r="EH336" i="1"/>
  <c r="EK336" i="1"/>
  <c r="I337" i="1"/>
  <c r="L337" i="1"/>
  <c r="O337" i="1"/>
  <c r="R337" i="1"/>
  <c r="U337" i="1"/>
  <c r="X337" i="1"/>
  <c r="AA337" i="1"/>
  <c r="AD337" i="1"/>
  <c r="AG337" i="1"/>
  <c r="AJ337" i="1"/>
  <c r="AM337" i="1"/>
  <c r="AP337" i="1"/>
  <c r="AS337" i="1"/>
  <c r="AV337" i="1"/>
  <c r="AY337" i="1"/>
  <c r="BB337" i="1"/>
  <c r="BE337" i="1"/>
  <c r="BH337" i="1"/>
  <c r="BK337" i="1"/>
  <c r="BN337" i="1"/>
  <c r="BQ337" i="1"/>
  <c r="BT337" i="1"/>
  <c r="BW337" i="1"/>
  <c r="BZ337" i="1"/>
  <c r="CC337" i="1"/>
  <c r="CF337" i="1"/>
  <c r="CI337" i="1"/>
  <c r="CL337" i="1"/>
  <c r="CO337" i="1"/>
  <c r="CR337" i="1"/>
  <c r="CU337" i="1"/>
  <c r="CX337" i="1"/>
  <c r="DA337" i="1"/>
  <c r="DD337" i="1"/>
  <c r="DG337" i="1"/>
  <c r="DJ337" i="1"/>
  <c r="DM337" i="1"/>
  <c r="DP337" i="1"/>
  <c r="DS337" i="1"/>
  <c r="DV337" i="1"/>
  <c r="DY337" i="1"/>
  <c r="EB337" i="1"/>
  <c r="EH337" i="1"/>
  <c r="EK337" i="1"/>
  <c r="I474" i="1"/>
  <c r="L474" i="1"/>
  <c r="O474" i="1"/>
  <c r="R474" i="1"/>
  <c r="U474" i="1"/>
  <c r="X474" i="1"/>
  <c r="AA474" i="1"/>
  <c r="AD474" i="1"/>
  <c r="AG474" i="1"/>
  <c r="AJ474" i="1"/>
  <c r="AM474" i="1"/>
  <c r="AP474" i="1"/>
  <c r="AS474" i="1"/>
  <c r="AV474" i="1"/>
  <c r="AY474" i="1"/>
  <c r="BB474" i="1"/>
  <c r="BE474" i="1"/>
  <c r="BH474" i="1"/>
  <c r="BK474" i="1"/>
  <c r="BN474" i="1"/>
  <c r="BQ474" i="1"/>
  <c r="BT474" i="1"/>
  <c r="BW474" i="1"/>
  <c r="BZ474" i="1"/>
  <c r="CC474" i="1"/>
  <c r="CF474" i="1"/>
  <c r="CI474" i="1"/>
  <c r="CL474" i="1"/>
  <c r="CO474" i="1"/>
  <c r="CR474" i="1"/>
  <c r="CU474" i="1"/>
  <c r="CX474" i="1"/>
  <c r="DA474" i="1"/>
  <c r="DD474" i="1"/>
  <c r="DG474" i="1"/>
  <c r="DJ474" i="1"/>
  <c r="DM474" i="1"/>
  <c r="DP474" i="1"/>
  <c r="DS474" i="1"/>
  <c r="DV474" i="1"/>
  <c r="DY474" i="1"/>
  <c r="EB474" i="1"/>
  <c r="EH474" i="1"/>
  <c r="EK474" i="1"/>
  <c r="I338" i="1"/>
  <c r="L338" i="1"/>
  <c r="O338" i="1"/>
  <c r="R338" i="1"/>
  <c r="U338" i="1"/>
  <c r="X338" i="1"/>
  <c r="AA338" i="1"/>
  <c r="AD338" i="1"/>
  <c r="AG338" i="1"/>
  <c r="AJ338" i="1"/>
  <c r="AM338" i="1"/>
  <c r="AP338" i="1"/>
  <c r="AS338" i="1"/>
  <c r="AV338" i="1"/>
  <c r="AY338" i="1"/>
  <c r="BB338" i="1"/>
  <c r="BE338" i="1"/>
  <c r="BH338" i="1"/>
  <c r="BK338" i="1"/>
  <c r="BN338" i="1"/>
  <c r="BQ338" i="1"/>
  <c r="BT338" i="1"/>
  <c r="BW338" i="1"/>
  <c r="BZ338" i="1"/>
  <c r="CC338" i="1"/>
  <c r="CF338" i="1"/>
  <c r="CI338" i="1"/>
  <c r="CL338" i="1"/>
  <c r="CO338" i="1"/>
  <c r="CR338" i="1"/>
  <c r="CU338" i="1"/>
  <c r="CX338" i="1"/>
  <c r="DA338" i="1"/>
  <c r="DD338" i="1"/>
  <c r="DG338" i="1"/>
  <c r="DJ338" i="1"/>
  <c r="DM338" i="1"/>
  <c r="DP338" i="1"/>
  <c r="DS338" i="1"/>
  <c r="DV338" i="1"/>
  <c r="DY338" i="1"/>
  <c r="EB338" i="1"/>
  <c r="EH338" i="1"/>
  <c r="EK338" i="1"/>
  <c r="I222" i="1"/>
  <c r="L222" i="1"/>
  <c r="O222" i="1"/>
  <c r="R222" i="1"/>
  <c r="U222" i="1"/>
  <c r="X222" i="1"/>
  <c r="AA222" i="1"/>
  <c r="AD222" i="1"/>
  <c r="AG222" i="1"/>
  <c r="AJ222" i="1"/>
  <c r="AM222" i="1"/>
  <c r="AP222" i="1"/>
  <c r="AS222" i="1"/>
  <c r="AV222" i="1"/>
  <c r="AY222" i="1"/>
  <c r="BB222" i="1"/>
  <c r="BE222" i="1"/>
  <c r="BH222" i="1"/>
  <c r="BK222" i="1"/>
  <c r="BN222" i="1"/>
  <c r="BQ222" i="1"/>
  <c r="BT222" i="1"/>
  <c r="BW222" i="1"/>
  <c r="BZ222" i="1"/>
  <c r="CC222" i="1"/>
  <c r="CF222" i="1"/>
  <c r="CI222" i="1"/>
  <c r="CL222" i="1"/>
  <c r="CO222" i="1"/>
  <c r="CR222" i="1"/>
  <c r="CU222" i="1"/>
  <c r="CX222" i="1"/>
  <c r="DA222" i="1"/>
  <c r="DD222" i="1"/>
  <c r="DG222" i="1"/>
  <c r="DJ222" i="1"/>
  <c r="DM222" i="1"/>
  <c r="DP222" i="1"/>
  <c r="DS222" i="1"/>
  <c r="DV222" i="1"/>
  <c r="DY222" i="1"/>
  <c r="EB222" i="1"/>
  <c r="EH222" i="1"/>
  <c r="EK222" i="1"/>
  <c r="I522" i="1"/>
  <c r="L522" i="1"/>
  <c r="O522" i="1"/>
  <c r="R522" i="1"/>
  <c r="U522" i="1"/>
  <c r="X522" i="1"/>
  <c r="AA522" i="1"/>
  <c r="AD522" i="1"/>
  <c r="AG522" i="1"/>
  <c r="AJ522" i="1"/>
  <c r="AM522" i="1"/>
  <c r="AP522" i="1"/>
  <c r="AS522" i="1"/>
  <c r="AV522" i="1"/>
  <c r="AY522" i="1"/>
  <c r="BB522" i="1"/>
  <c r="BE522" i="1"/>
  <c r="BH522" i="1"/>
  <c r="BK522" i="1"/>
  <c r="BN522" i="1"/>
  <c r="BQ522" i="1"/>
  <c r="BT522" i="1"/>
  <c r="BW522" i="1"/>
  <c r="BZ522" i="1"/>
  <c r="CC522" i="1"/>
  <c r="CF522" i="1"/>
  <c r="CI522" i="1"/>
  <c r="CL522" i="1"/>
  <c r="CO522" i="1"/>
  <c r="CR522" i="1"/>
  <c r="CU522" i="1"/>
  <c r="CX522" i="1"/>
  <c r="DA522" i="1"/>
  <c r="DD522" i="1"/>
  <c r="DG522" i="1"/>
  <c r="DJ522" i="1"/>
  <c r="DM522" i="1"/>
  <c r="DP522" i="1"/>
  <c r="DS522" i="1"/>
  <c r="DV522" i="1"/>
  <c r="DY522" i="1"/>
  <c r="EB522" i="1"/>
  <c r="EH522" i="1"/>
  <c r="EK522" i="1"/>
  <c r="I530" i="1"/>
  <c r="L530" i="1"/>
  <c r="O530" i="1"/>
  <c r="R530" i="1"/>
  <c r="U530" i="1"/>
  <c r="X530" i="1"/>
  <c r="AA530" i="1"/>
  <c r="AD530" i="1"/>
  <c r="AG530" i="1"/>
  <c r="AJ530" i="1"/>
  <c r="AM530" i="1"/>
  <c r="AP530" i="1"/>
  <c r="AS530" i="1"/>
  <c r="AV530" i="1"/>
  <c r="AY530" i="1"/>
  <c r="BB530" i="1"/>
  <c r="BE530" i="1"/>
  <c r="BH530" i="1"/>
  <c r="BK530" i="1"/>
  <c r="BN530" i="1"/>
  <c r="BQ530" i="1"/>
  <c r="BT530" i="1"/>
  <c r="BW530" i="1"/>
  <c r="BZ530" i="1"/>
  <c r="CC530" i="1"/>
  <c r="CF530" i="1"/>
  <c r="CI530" i="1"/>
  <c r="CL530" i="1"/>
  <c r="CO530" i="1"/>
  <c r="CR530" i="1"/>
  <c r="CU530" i="1"/>
  <c r="CX530" i="1"/>
  <c r="DA530" i="1"/>
  <c r="DD530" i="1"/>
  <c r="DG530" i="1"/>
  <c r="DJ530" i="1"/>
  <c r="DM530" i="1"/>
  <c r="DP530" i="1"/>
  <c r="DS530" i="1"/>
  <c r="DV530" i="1"/>
  <c r="DY530" i="1"/>
  <c r="EB530" i="1"/>
  <c r="EH530" i="1"/>
  <c r="EK530" i="1"/>
  <c r="I531" i="1"/>
  <c r="L531" i="1"/>
  <c r="O531" i="1"/>
  <c r="R531" i="1"/>
  <c r="U531" i="1"/>
  <c r="X531" i="1"/>
  <c r="AA531" i="1"/>
  <c r="AD531" i="1"/>
  <c r="AG531" i="1"/>
  <c r="AJ531" i="1"/>
  <c r="AM531" i="1"/>
  <c r="AP531" i="1"/>
  <c r="AS531" i="1"/>
  <c r="AV531" i="1"/>
  <c r="AY531" i="1"/>
  <c r="BB531" i="1"/>
  <c r="BE531" i="1"/>
  <c r="BH531" i="1"/>
  <c r="BK531" i="1"/>
  <c r="BN531" i="1"/>
  <c r="BQ531" i="1"/>
  <c r="BT531" i="1"/>
  <c r="BW531" i="1"/>
  <c r="BZ531" i="1"/>
  <c r="CC531" i="1"/>
  <c r="CF531" i="1"/>
  <c r="CI531" i="1"/>
  <c r="CL531" i="1"/>
  <c r="CO531" i="1"/>
  <c r="CR531" i="1"/>
  <c r="CU531" i="1"/>
  <c r="CX531" i="1"/>
  <c r="DA531" i="1"/>
  <c r="DD531" i="1"/>
  <c r="DG531" i="1"/>
  <c r="DJ531" i="1"/>
  <c r="DM531" i="1"/>
  <c r="DP531" i="1"/>
  <c r="DS531" i="1"/>
  <c r="DV531" i="1"/>
  <c r="DY531" i="1"/>
  <c r="EB531" i="1"/>
  <c r="EH531" i="1"/>
  <c r="EK531" i="1"/>
  <c r="I523" i="1"/>
  <c r="L523" i="1"/>
  <c r="O523" i="1"/>
  <c r="R523" i="1"/>
  <c r="U523" i="1"/>
  <c r="X523" i="1"/>
  <c r="AA523" i="1"/>
  <c r="AD523" i="1"/>
  <c r="AG523" i="1"/>
  <c r="AJ523" i="1"/>
  <c r="AM523" i="1"/>
  <c r="AP523" i="1"/>
  <c r="AS523" i="1"/>
  <c r="AV523" i="1"/>
  <c r="AY523" i="1"/>
  <c r="BB523" i="1"/>
  <c r="BE523" i="1"/>
  <c r="BH523" i="1"/>
  <c r="BK523" i="1"/>
  <c r="BN523" i="1"/>
  <c r="BQ523" i="1"/>
  <c r="BT523" i="1"/>
  <c r="BW523" i="1"/>
  <c r="BZ523" i="1"/>
  <c r="CC523" i="1"/>
  <c r="CF523" i="1"/>
  <c r="CI523" i="1"/>
  <c r="CL523" i="1"/>
  <c r="CO523" i="1"/>
  <c r="CR523" i="1"/>
  <c r="CU523" i="1"/>
  <c r="CX523" i="1"/>
  <c r="DA523" i="1"/>
  <c r="DD523" i="1"/>
  <c r="DG523" i="1"/>
  <c r="DJ523" i="1"/>
  <c r="DM523" i="1"/>
  <c r="DP523" i="1"/>
  <c r="DS523" i="1"/>
  <c r="DV523" i="1"/>
  <c r="DY523" i="1"/>
  <c r="EB523" i="1"/>
  <c r="EH523" i="1"/>
  <c r="EK523" i="1"/>
  <c r="I524" i="1"/>
  <c r="L524" i="1"/>
  <c r="O524" i="1"/>
  <c r="R524" i="1"/>
  <c r="U524" i="1"/>
  <c r="X524" i="1"/>
  <c r="AA524" i="1"/>
  <c r="AD524" i="1"/>
  <c r="AG524" i="1"/>
  <c r="AJ524" i="1"/>
  <c r="AM524" i="1"/>
  <c r="AP524" i="1"/>
  <c r="AS524" i="1"/>
  <c r="AV524" i="1"/>
  <c r="AY524" i="1"/>
  <c r="BB524" i="1"/>
  <c r="BE524" i="1"/>
  <c r="BH524" i="1"/>
  <c r="BK524" i="1"/>
  <c r="BN524" i="1"/>
  <c r="BQ524" i="1"/>
  <c r="BT524" i="1"/>
  <c r="BW524" i="1"/>
  <c r="BZ524" i="1"/>
  <c r="CC524" i="1"/>
  <c r="CF524" i="1"/>
  <c r="CI524" i="1"/>
  <c r="CL524" i="1"/>
  <c r="CO524" i="1"/>
  <c r="CR524" i="1"/>
  <c r="CU524" i="1"/>
  <c r="CX524" i="1"/>
  <c r="DA524" i="1"/>
  <c r="DD524" i="1"/>
  <c r="DG524" i="1"/>
  <c r="DJ524" i="1"/>
  <c r="DM524" i="1"/>
  <c r="DP524" i="1"/>
  <c r="DS524" i="1"/>
  <c r="DV524" i="1"/>
  <c r="DY524" i="1"/>
  <c r="EB524" i="1"/>
  <c r="EH524" i="1"/>
  <c r="EK524" i="1"/>
  <c r="I525" i="1"/>
  <c r="L525" i="1"/>
  <c r="O525" i="1"/>
  <c r="R525" i="1"/>
  <c r="U525" i="1"/>
  <c r="X525" i="1"/>
  <c r="AA525" i="1"/>
  <c r="AD525" i="1"/>
  <c r="AG525" i="1"/>
  <c r="AJ525" i="1"/>
  <c r="AM525" i="1"/>
  <c r="AP525" i="1"/>
  <c r="AS525" i="1"/>
  <c r="AV525" i="1"/>
  <c r="AY525" i="1"/>
  <c r="BB525" i="1"/>
  <c r="BE525" i="1"/>
  <c r="BH525" i="1"/>
  <c r="BK525" i="1"/>
  <c r="BN525" i="1"/>
  <c r="BQ525" i="1"/>
  <c r="BT525" i="1"/>
  <c r="BW525" i="1"/>
  <c r="BZ525" i="1"/>
  <c r="CC525" i="1"/>
  <c r="CF525" i="1"/>
  <c r="CI525" i="1"/>
  <c r="CL525" i="1"/>
  <c r="CO525" i="1"/>
  <c r="CR525" i="1"/>
  <c r="CU525" i="1"/>
  <c r="CX525" i="1"/>
  <c r="DA525" i="1"/>
  <c r="DD525" i="1"/>
  <c r="DG525" i="1"/>
  <c r="DJ525" i="1"/>
  <c r="DM525" i="1"/>
  <c r="DP525" i="1"/>
  <c r="DS525" i="1"/>
  <c r="DV525" i="1"/>
  <c r="DY525" i="1"/>
  <c r="EB525" i="1"/>
  <c r="EH525" i="1"/>
  <c r="EK525" i="1"/>
  <c r="I526" i="1"/>
  <c r="L526" i="1"/>
  <c r="O526" i="1"/>
  <c r="R526" i="1"/>
  <c r="U526" i="1"/>
  <c r="X526" i="1"/>
  <c r="AA526" i="1"/>
  <c r="AD526" i="1"/>
  <c r="AG526" i="1"/>
  <c r="AJ526" i="1"/>
  <c r="AM526" i="1"/>
  <c r="AP526" i="1"/>
  <c r="AS526" i="1"/>
  <c r="AV526" i="1"/>
  <c r="AY526" i="1"/>
  <c r="BB526" i="1"/>
  <c r="BE526" i="1"/>
  <c r="BH526" i="1"/>
  <c r="BK526" i="1"/>
  <c r="BN526" i="1"/>
  <c r="BQ526" i="1"/>
  <c r="BT526" i="1"/>
  <c r="BW526" i="1"/>
  <c r="BZ526" i="1"/>
  <c r="CC526" i="1"/>
  <c r="CF526" i="1"/>
  <c r="CI526" i="1"/>
  <c r="CL526" i="1"/>
  <c r="CO526" i="1"/>
  <c r="CR526" i="1"/>
  <c r="CU526" i="1"/>
  <c r="CX526" i="1"/>
  <c r="DA526" i="1"/>
  <c r="DD526" i="1"/>
  <c r="DG526" i="1"/>
  <c r="DJ526" i="1"/>
  <c r="DM526" i="1"/>
  <c r="DP526" i="1"/>
  <c r="DS526" i="1"/>
  <c r="DV526" i="1"/>
  <c r="DY526" i="1"/>
  <c r="EB526" i="1"/>
  <c r="EH526" i="1"/>
  <c r="EK526" i="1"/>
  <c r="I743" i="1"/>
  <c r="L743" i="1"/>
  <c r="O743" i="1"/>
  <c r="R743" i="1"/>
  <c r="U743" i="1"/>
  <c r="X743" i="1"/>
  <c r="AA743" i="1"/>
  <c r="AD743" i="1"/>
  <c r="AG743" i="1"/>
  <c r="AJ743" i="1"/>
  <c r="AM743" i="1"/>
  <c r="AP743" i="1"/>
  <c r="AS743" i="1"/>
  <c r="AV743" i="1"/>
  <c r="AY743" i="1"/>
  <c r="BB743" i="1"/>
  <c r="BE743" i="1"/>
  <c r="BH743" i="1"/>
  <c r="BK743" i="1"/>
  <c r="BN743" i="1"/>
  <c r="BQ743" i="1"/>
  <c r="BT743" i="1"/>
  <c r="BW743" i="1"/>
  <c r="BZ743" i="1"/>
  <c r="CC743" i="1"/>
  <c r="CF743" i="1"/>
  <c r="CI743" i="1"/>
  <c r="CL743" i="1"/>
  <c r="CO743" i="1"/>
  <c r="CR743" i="1"/>
  <c r="CU743" i="1"/>
  <c r="CX743" i="1"/>
  <c r="DA743" i="1"/>
  <c r="DD743" i="1"/>
  <c r="DJ743" i="1"/>
  <c r="DM743" i="1"/>
  <c r="DP743" i="1"/>
  <c r="DS743" i="1"/>
  <c r="DV743" i="1"/>
  <c r="DY743" i="1"/>
  <c r="EB743" i="1"/>
  <c r="EH743" i="1"/>
  <c r="EK743" i="1"/>
  <c r="I698" i="1"/>
  <c r="L698" i="1"/>
  <c r="O698" i="1"/>
  <c r="R698" i="1"/>
  <c r="U698" i="1"/>
  <c r="X698" i="1"/>
  <c r="AA698" i="1"/>
  <c r="AD698" i="1"/>
  <c r="AG698" i="1"/>
  <c r="AJ698" i="1"/>
  <c r="AM698" i="1"/>
  <c r="AP698" i="1"/>
  <c r="AS698" i="1"/>
  <c r="AV698" i="1"/>
  <c r="AY698" i="1"/>
  <c r="BB698" i="1"/>
  <c r="BE698" i="1"/>
  <c r="BH698" i="1"/>
  <c r="BK698" i="1"/>
  <c r="BN698" i="1"/>
  <c r="BQ698" i="1"/>
  <c r="BT698" i="1"/>
  <c r="BW698" i="1"/>
  <c r="BZ698" i="1"/>
  <c r="CC698" i="1"/>
  <c r="CF698" i="1"/>
  <c r="CI698" i="1"/>
  <c r="CL698" i="1"/>
  <c r="CO698" i="1"/>
  <c r="CR698" i="1"/>
  <c r="CU698" i="1"/>
  <c r="CX698" i="1"/>
  <c r="DA698" i="1"/>
  <c r="DD698" i="1"/>
  <c r="DG698" i="1"/>
  <c r="DJ698" i="1"/>
  <c r="DM698" i="1"/>
  <c r="DP698" i="1"/>
  <c r="DS698" i="1"/>
  <c r="DV698" i="1"/>
  <c r="DY698" i="1"/>
  <c r="EB698" i="1"/>
  <c r="EH698" i="1"/>
  <c r="EK698" i="1"/>
  <c r="I699" i="1"/>
  <c r="L699" i="1"/>
  <c r="O699" i="1"/>
  <c r="R699" i="1"/>
  <c r="U699" i="1"/>
  <c r="X699" i="1"/>
  <c r="AA699" i="1"/>
  <c r="AD699" i="1"/>
  <c r="AG699" i="1"/>
  <c r="AJ699" i="1"/>
  <c r="AM699" i="1"/>
  <c r="AP699" i="1"/>
  <c r="AS699" i="1"/>
  <c r="AV699" i="1"/>
  <c r="AY699" i="1"/>
  <c r="BB699" i="1"/>
  <c r="BE699" i="1"/>
  <c r="BH699" i="1"/>
  <c r="BK699" i="1"/>
  <c r="BN699" i="1"/>
  <c r="BQ699" i="1"/>
  <c r="BT699" i="1"/>
  <c r="BW699" i="1"/>
  <c r="BZ699" i="1"/>
  <c r="CC699" i="1"/>
  <c r="CF699" i="1"/>
  <c r="CI699" i="1"/>
  <c r="CL699" i="1"/>
  <c r="CO699" i="1"/>
  <c r="CR699" i="1"/>
  <c r="CU699" i="1"/>
  <c r="CX699" i="1"/>
  <c r="DA699" i="1"/>
  <c r="DD699" i="1"/>
  <c r="DG699" i="1"/>
  <c r="DJ699" i="1"/>
  <c r="DM699" i="1"/>
  <c r="DP699" i="1"/>
  <c r="DS699" i="1"/>
  <c r="DV699" i="1"/>
  <c r="DY699" i="1"/>
  <c r="EB699" i="1"/>
  <c r="EH699" i="1"/>
  <c r="EK699" i="1"/>
  <c r="I431" i="1"/>
  <c r="L431" i="1"/>
  <c r="O431" i="1"/>
  <c r="R431" i="1"/>
  <c r="U431" i="1"/>
  <c r="X431" i="1"/>
  <c r="AA431" i="1"/>
  <c r="AD431" i="1"/>
  <c r="AG431" i="1"/>
  <c r="AJ431" i="1"/>
  <c r="AM431" i="1"/>
  <c r="AP431" i="1"/>
  <c r="AS431" i="1"/>
  <c r="AV431" i="1"/>
  <c r="AY431" i="1"/>
  <c r="BB431" i="1"/>
  <c r="BE431" i="1"/>
  <c r="BH431" i="1"/>
  <c r="BK431" i="1"/>
  <c r="BN431" i="1"/>
  <c r="BQ431" i="1"/>
  <c r="BT431" i="1"/>
  <c r="BW431" i="1"/>
  <c r="BZ431" i="1"/>
  <c r="CC431" i="1"/>
  <c r="CF431" i="1"/>
  <c r="CI431" i="1"/>
  <c r="CL431" i="1"/>
  <c r="CO431" i="1"/>
  <c r="CR431" i="1"/>
  <c r="CU431" i="1"/>
  <c r="CX431" i="1"/>
  <c r="DA431" i="1"/>
  <c r="DD431" i="1"/>
  <c r="DG431" i="1"/>
  <c r="DJ431" i="1"/>
  <c r="DM431" i="1"/>
  <c r="DP431" i="1"/>
  <c r="DS431" i="1"/>
  <c r="DV431" i="1"/>
  <c r="DY431" i="1"/>
  <c r="EB431" i="1"/>
  <c r="EH431" i="1"/>
  <c r="EK431" i="1"/>
  <c r="I379" i="1"/>
  <c r="L379" i="1"/>
  <c r="O379" i="1"/>
  <c r="R379" i="1"/>
  <c r="U379" i="1"/>
  <c r="X379" i="1"/>
  <c r="AA379" i="1"/>
  <c r="AD379" i="1"/>
  <c r="AG379" i="1"/>
  <c r="AJ379" i="1"/>
  <c r="AM379" i="1"/>
  <c r="AP379" i="1"/>
  <c r="AS379" i="1"/>
  <c r="AV379" i="1"/>
  <c r="AY379" i="1"/>
  <c r="BB379" i="1"/>
  <c r="BE379" i="1"/>
  <c r="BH379" i="1"/>
  <c r="BK379" i="1"/>
  <c r="BN379" i="1"/>
  <c r="BQ379" i="1"/>
  <c r="BT379" i="1"/>
  <c r="BW379" i="1"/>
  <c r="BZ379" i="1"/>
  <c r="CC379" i="1"/>
  <c r="CF379" i="1"/>
  <c r="CI379" i="1"/>
  <c r="CL379" i="1"/>
  <c r="CO379" i="1"/>
  <c r="CR379" i="1"/>
  <c r="CU379" i="1"/>
  <c r="CX379" i="1"/>
  <c r="DA379" i="1"/>
  <c r="DD379" i="1"/>
  <c r="DG379" i="1"/>
  <c r="DJ379" i="1"/>
  <c r="DM379" i="1"/>
  <c r="DP379" i="1"/>
  <c r="DS379" i="1"/>
  <c r="DV379" i="1"/>
  <c r="DY379" i="1"/>
  <c r="EB379" i="1"/>
  <c r="EH379" i="1"/>
  <c r="EK379" i="1"/>
  <c r="I376" i="1"/>
  <c r="L376" i="1"/>
  <c r="O376" i="1"/>
  <c r="R376" i="1"/>
  <c r="U376" i="1"/>
  <c r="X376" i="1"/>
  <c r="AA376" i="1"/>
  <c r="AD376" i="1"/>
  <c r="AG376" i="1"/>
  <c r="AJ376" i="1"/>
  <c r="AM376" i="1"/>
  <c r="AP376" i="1"/>
  <c r="AS376" i="1"/>
  <c r="AV376" i="1"/>
  <c r="AY376" i="1"/>
  <c r="BB376" i="1"/>
  <c r="BE376" i="1"/>
  <c r="BH376" i="1"/>
  <c r="BK376" i="1"/>
  <c r="BN376" i="1"/>
  <c r="BQ376" i="1"/>
  <c r="BT376" i="1"/>
  <c r="BW376" i="1"/>
  <c r="BZ376" i="1"/>
  <c r="CC376" i="1"/>
  <c r="CF376" i="1"/>
  <c r="CI376" i="1"/>
  <c r="CL376" i="1"/>
  <c r="CO376" i="1"/>
  <c r="CR376" i="1"/>
  <c r="CU376" i="1"/>
  <c r="CX376" i="1"/>
  <c r="DA376" i="1"/>
  <c r="DD376" i="1"/>
  <c r="DG376" i="1"/>
  <c r="DJ376" i="1"/>
  <c r="DM376" i="1"/>
  <c r="DP376" i="1"/>
  <c r="DS376" i="1"/>
  <c r="DV376" i="1"/>
  <c r="DY376" i="1"/>
  <c r="EB376" i="1"/>
  <c r="EH376" i="1"/>
  <c r="EK376" i="1"/>
  <c r="I635" i="1"/>
  <c r="L635" i="1"/>
  <c r="O635" i="1"/>
  <c r="R635" i="1"/>
  <c r="U635" i="1"/>
  <c r="X635" i="1"/>
  <c r="AA635" i="1"/>
  <c r="AD635" i="1"/>
  <c r="AG635" i="1"/>
  <c r="AJ635" i="1"/>
  <c r="AM635" i="1"/>
  <c r="AP635" i="1"/>
  <c r="AS635" i="1"/>
  <c r="AV635" i="1"/>
  <c r="AY635" i="1"/>
  <c r="BB635" i="1"/>
  <c r="BE635" i="1"/>
  <c r="BH635" i="1"/>
  <c r="BK635" i="1"/>
  <c r="BN635" i="1"/>
  <c r="BQ635" i="1"/>
  <c r="BT635" i="1"/>
  <c r="BW635" i="1"/>
  <c r="BZ635" i="1"/>
  <c r="CC635" i="1"/>
  <c r="CF635" i="1"/>
  <c r="CI635" i="1"/>
  <c r="CL635" i="1"/>
  <c r="CO635" i="1"/>
  <c r="CR635" i="1"/>
  <c r="CU635" i="1"/>
  <c r="CX635" i="1"/>
  <c r="DA635" i="1"/>
  <c r="DD635" i="1"/>
  <c r="DG635" i="1"/>
  <c r="DJ635" i="1"/>
  <c r="DM635" i="1"/>
  <c r="DP635" i="1"/>
  <c r="DS635" i="1"/>
  <c r="DV635" i="1"/>
  <c r="DY635" i="1"/>
  <c r="EB635" i="1"/>
  <c r="EH635" i="1"/>
  <c r="EK635" i="1"/>
  <c r="I416" i="1"/>
  <c r="L416" i="1"/>
  <c r="O416" i="1"/>
  <c r="R416" i="1"/>
  <c r="U416" i="1"/>
  <c r="X416" i="1"/>
  <c r="AA416" i="1"/>
  <c r="AD416" i="1"/>
  <c r="AG416" i="1"/>
  <c r="AJ416" i="1"/>
  <c r="AM416" i="1"/>
  <c r="AP416" i="1"/>
  <c r="AS416" i="1"/>
  <c r="AV416" i="1"/>
  <c r="AY416" i="1"/>
  <c r="BB416" i="1"/>
  <c r="BE416" i="1"/>
  <c r="BH416" i="1"/>
  <c r="BK416" i="1"/>
  <c r="BN416" i="1"/>
  <c r="BQ416" i="1"/>
  <c r="BT416" i="1"/>
  <c r="BW416" i="1"/>
  <c r="BZ416" i="1"/>
  <c r="CC416" i="1"/>
  <c r="CF416" i="1"/>
  <c r="CI416" i="1"/>
  <c r="CL416" i="1"/>
  <c r="CO416" i="1"/>
  <c r="CR416" i="1"/>
  <c r="CU416" i="1"/>
  <c r="CX416" i="1"/>
  <c r="DA416" i="1"/>
  <c r="DD416" i="1"/>
  <c r="DG416" i="1"/>
  <c r="DJ416" i="1"/>
  <c r="DM416" i="1"/>
  <c r="DP416" i="1"/>
  <c r="DS416" i="1"/>
  <c r="DV416" i="1"/>
  <c r="DY416" i="1"/>
  <c r="EB416" i="1"/>
  <c r="EH416" i="1"/>
  <c r="EK416" i="1"/>
  <c r="I636" i="1"/>
  <c r="L636" i="1"/>
  <c r="O636" i="1"/>
  <c r="R636" i="1"/>
  <c r="U636" i="1"/>
  <c r="X636" i="1"/>
  <c r="AA636" i="1"/>
  <c r="AD636" i="1"/>
  <c r="AG636" i="1"/>
  <c r="AJ636" i="1"/>
  <c r="AM636" i="1"/>
  <c r="AP636" i="1"/>
  <c r="AS636" i="1"/>
  <c r="AV636" i="1"/>
  <c r="AY636" i="1"/>
  <c r="BB636" i="1"/>
  <c r="BE636" i="1"/>
  <c r="BH636" i="1"/>
  <c r="BK636" i="1"/>
  <c r="BN636" i="1"/>
  <c r="BQ636" i="1"/>
  <c r="BT636" i="1"/>
  <c r="BW636" i="1"/>
  <c r="BZ636" i="1"/>
  <c r="CC636" i="1"/>
  <c r="CF636" i="1"/>
  <c r="CI636" i="1"/>
  <c r="CL636" i="1"/>
  <c r="CO636" i="1"/>
  <c r="CR636" i="1"/>
  <c r="CU636" i="1"/>
  <c r="CX636" i="1"/>
  <c r="DA636" i="1"/>
  <c r="DD636" i="1"/>
  <c r="DG636" i="1"/>
  <c r="DJ636" i="1"/>
  <c r="DM636" i="1"/>
  <c r="DP636" i="1"/>
  <c r="DS636" i="1"/>
  <c r="DV636" i="1"/>
  <c r="DY636" i="1"/>
  <c r="EB636" i="1"/>
  <c r="EH636" i="1"/>
  <c r="EK636" i="1"/>
  <c r="I637" i="1"/>
  <c r="L637" i="1"/>
  <c r="O637" i="1"/>
  <c r="R637" i="1"/>
  <c r="U637" i="1"/>
  <c r="X637" i="1"/>
  <c r="AA637" i="1"/>
  <c r="AD637" i="1"/>
  <c r="AG637" i="1"/>
  <c r="AJ637" i="1"/>
  <c r="AM637" i="1"/>
  <c r="AP637" i="1"/>
  <c r="AS637" i="1"/>
  <c r="AV637" i="1"/>
  <c r="AY637" i="1"/>
  <c r="BB637" i="1"/>
  <c r="BE637" i="1"/>
  <c r="BH637" i="1"/>
  <c r="BK637" i="1"/>
  <c r="BN637" i="1"/>
  <c r="BQ637" i="1"/>
  <c r="BT637" i="1"/>
  <c r="BW637" i="1"/>
  <c r="BZ637" i="1"/>
  <c r="CC637" i="1"/>
  <c r="CF637" i="1"/>
  <c r="CI637" i="1"/>
  <c r="CL637" i="1"/>
  <c r="CO637" i="1"/>
  <c r="CR637" i="1"/>
  <c r="CU637" i="1"/>
  <c r="CX637" i="1"/>
  <c r="DA637" i="1"/>
  <c r="DD637" i="1"/>
  <c r="DG637" i="1"/>
  <c r="DJ637" i="1"/>
  <c r="DM637" i="1"/>
  <c r="DP637" i="1"/>
  <c r="DS637" i="1"/>
  <c r="DV637" i="1"/>
  <c r="DY637" i="1"/>
  <c r="EB637" i="1"/>
  <c r="EH637" i="1"/>
  <c r="EK637" i="1"/>
  <c r="I573" i="1"/>
  <c r="L573" i="1"/>
  <c r="O573" i="1"/>
  <c r="R573" i="1"/>
  <c r="U573" i="1"/>
  <c r="X573" i="1"/>
  <c r="AA573" i="1"/>
  <c r="AD573" i="1"/>
  <c r="AG573" i="1"/>
  <c r="AJ573" i="1"/>
  <c r="AM573" i="1"/>
  <c r="AP573" i="1"/>
  <c r="AS573" i="1"/>
  <c r="AV573" i="1"/>
  <c r="AY573" i="1"/>
  <c r="BB573" i="1"/>
  <c r="BE573" i="1"/>
  <c r="BH573" i="1"/>
  <c r="BK573" i="1"/>
  <c r="BN573" i="1"/>
  <c r="BQ573" i="1"/>
  <c r="BT573" i="1"/>
  <c r="BW573" i="1"/>
  <c r="BZ573" i="1"/>
  <c r="CC573" i="1"/>
  <c r="CF573" i="1"/>
  <c r="CI573" i="1"/>
  <c r="CL573" i="1"/>
  <c r="CO573" i="1"/>
  <c r="CR573" i="1"/>
  <c r="CU573" i="1"/>
  <c r="CX573" i="1"/>
  <c r="DA573" i="1"/>
  <c r="DD573" i="1"/>
  <c r="DG573" i="1"/>
  <c r="DJ573" i="1"/>
  <c r="DM573" i="1"/>
  <c r="DP573" i="1"/>
  <c r="DS573" i="1"/>
  <c r="DV573" i="1"/>
  <c r="DY573" i="1"/>
  <c r="EB573" i="1"/>
  <c r="EH573" i="1"/>
  <c r="EK573" i="1"/>
  <c r="I538" i="1"/>
  <c r="L538" i="1"/>
  <c r="O538" i="1"/>
  <c r="R538" i="1"/>
  <c r="U538" i="1"/>
  <c r="X538" i="1"/>
  <c r="AA538" i="1"/>
  <c r="AD538" i="1"/>
  <c r="AG538" i="1"/>
  <c r="AJ538" i="1"/>
  <c r="AM538" i="1"/>
  <c r="AP538" i="1"/>
  <c r="AS538" i="1"/>
  <c r="AV538" i="1"/>
  <c r="AY538" i="1"/>
  <c r="BB538" i="1"/>
  <c r="BE538" i="1"/>
  <c r="BH538" i="1"/>
  <c r="BK538" i="1"/>
  <c r="BN538" i="1"/>
  <c r="BQ538" i="1"/>
  <c r="BT538" i="1"/>
  <c r="BW538" i="1"/>
  <c r="BZ538" i="1"/>
  <c r="CC538" i="1"/>
  <c r="CF538" i="1"/>
  <c r="CI538" i="1"/>
  <c r="CL538" i="1"/>
  <c r="CO538" i="1"/>
  <c r="CR538" i="1"/>
  <c r="CU538" i="1"/>
  <c r="CX538" i="1"/>
  <c r="DA538" i="1"/>
  <c r="DD538" i="1"/>
  <c r="DG538" i="1"/>
  <c r="DJ538" i="1"/>
  <c r="DM538" i="1"/>
  <c r="DP538" i="1"/>
  <c r="DS538" i="1"/>
  <c r="DV538" i="1"/>
  <c r="DY538" i="1"/>
  <c r="EB538" i="1"/>
  <c r="EH538" i="1"/>
  <c r="EK538" i="1"/>
  <c r="I339" i="1"/>
  <c r="L339" i="1"/>
  <c r="O339" i="1"/>
  <c r="R339" i="1"/>
  <c r="U339" i="1"/>
  <c r="X339" i="1"/>
  <c r="AA339" i="1"/>
  <c r="AD339" i="1"/>
  <c r="AG339" i="1"/>
  <c r="AJ339" i="1"/>
  <c r="AM339" i="1"/>
  <c r="AP339" i="1"/>
  <c r="AS339" i="1"/>
  <c r="AV339" i="1"/>
  <c r="AY339" i="1"/>
  <c r="BB339" i="1"/>
  <c r="BE339" i="1"/>
  <c r="BH339" i="1"/>
  <c r="BK339" i="1"/>
  <c r="BN339" i="1"/>
  <c r="BQ339" i="1"/>
  <c r="BT339" i="1"/>
  <c r="BW339" i="1"/>
  <c r="BZ339" i="1"/>
  <c r="CC339" i="1"/>
  <c r="CF339" i="1"/>
  <c r="CI339" i="1"/>
  <c r="CL339" i="1"/>
  <c r="CO339" i="1"/>
  <c r="CR339" i="1"/>
  <c r="CU339" i="1"/>
  <c r="CX339" i="1"/>
  <c r="DA339" i="1"/>
  <c r="DD339" i="1"/>
  <c r="DG339" i="1"/>
  <c r="DJ339" i="1"/>
  <c r="DM339" i="1"/>
  <c r="DP339" i="1"/>
  <c r="DS339" i="1"/>
  <c r="DV339" i="1"/>
  <c r="DY339" i="1"/>
  <c r="EB339" i="1"/>
  <c r="EH339" i="1"/>
  <c r="EK339" i="1"/>
  <c r="I473" i="1"/>
  <c r="L473" i="1"/>
  <c r="O473" i="1"/>
  <c r="R473" i="1"/>
  <c r="U473" i="1"/>
  <c r="X473" i="1"/>
  <c r="AA473" i="1"/>
  <c r="AD473" i="1"/>
  <c r="AG473" i="1"/>
  <c r="AJ473" i="1"/>
  <c r="AM473" i="1"/>
  <c r="AP473" i="1"/>
  <c r="AS473" i="1"/>
  <c r="AV473" i="1"/>
  <c r="AY473" i="1"/>
  <c r="BB473" i="1"/>
  <c r="BE473" i="1"/>
  <c r="BH473" i="1"/>
  <c r="BK473" i="1"/>
  <c r="BN473" i="1"/>
  <c r="BQ473" i="1"/>
  <c r="BT473" i="1"/>
  <c r="BW473" i="1"/>
  <c r="BZ473" i="1"/>
  <c r="CC473" i="1"/>
  <c r="CF473" i="1"/>
  <c r="CI473" i="1"/>
  <c r="CL473" i="1"/>
  <c r="CO473" i="1"/>
  <c r="CR473" i="1"/>
  <c r="CU473" i="1"/>
  <c r="CX473" i="1"/>
  <c r="DA473" i="1"/>
  <c r="DD473" i="1"/>
  <c r="DG473" i="1"/>
  <c r="DJ473" i="1"/>
  <c r="DM473" i="1"/>
  <c r="DP473" i="1"/>
  <c r="DS473" i="1"/>
  <c r="DV473" i="1"/>
  <c r="DY473" i="1"/>
  <c r="EB473" i="1"/>
  <c r="EH473" i="1"/>
  <c r="EK473" i="1"/>
  <c r="I380" i="1"/>
  <c r="L380" i="1"/>
  <c r="O380" i="1"/>
  <c r="R380" i="1"/>
  <c r="U380" i="1"/>
  <c r="X380" i="1"/>
  <c r="AA380" i="1"/>
  <c r="AD380" i="1"/>
  <c r="AG380" i="1"/>
  <c r="AJ380" i="1"/>
  <c r="AM380" i="1"/>
  <c r="AP380" i="1"/>
  <c r="AS380" i="1"/>
  <c r="AV380" i="1"/>
  <c r="AY380" i="1"/>
  <c r="BB380" i="1"/>
  <c r="BE380" i="1"/>
  <c r="BH380" i="1"/>
  <c r="BK380" i="1"/>
  <c r="BN380" i="1"/>
  <c r="BQ380" i="1"/>
  <c r="BT380" i="1"/>
  <c r="BW380" i="1"/>
  <c r="BZ380" i="1"/>
  <c r="CC380" i="1"/>
  <c r="CF380" i="1"/>
  <c r="CI380" i="1"/>
  <c r="CL380" i="1"/>
  <c r="CO380" i="1"/>
  <c r="CR380" i="1"/>
  <c r="CU380" i="1"/>
  <c r="CX380" i="1"/>
  <c r="DA380" i="1"/>
  <c r="DD380" i="1"/>
  <c r="DG380" i="1"/>
  <c r="DJ380" i="1"/>
  <c r="DM380" i="1"/>
  <c r="DP380" i="1"/>
  <c r="DS380" i="1"/>
  <c r="DV380" i="1"/>
  <c r="DY380" i="1"/>
  <c r="EB380" i="1"/>
  <c r="EH380" i="1"/>
  <c r="EK380" i="1"/>
  <c r="I313" i="1"/>
  <c r="L313" i="1"/>
  <c r="O313" i="1"/>
  <c r="R313" i="1"/>
  <c r="U313" i="1"/>
  <c r="X313" i="1"/>
  <c r="AA313" i="1"/>
  <c r="AD313" i="1"/>
  <c r="AG313" i="1"/>
  <c r="AJ313" i="1"/>
  <c r="AM313" i="1"/>
  <c r="AP313" i="1"/>
  <c r="AS313" i="1"/>
  <c r="AV313" i="1"/>
  <c r="AY313" i="1"/>
  <c r="BB313" i="1"/>
  <c r="BE313" i="1"/>
  <c r="BH313" i="1"/>
  <c r="BK313" i="1"/>
  <c r="BN313" i="1"/>
  <c r="BQ313" i="1"/>
  <c r="BT313" i="1"/>
  <c r="BW313" i="1"/>
  <c r="BZ313" i="1"/>
  <c r="CC313" i="1"/>
  <c r="CF313" i="1"/>
  <c r="CI313" i="1"/>
  <c r="CL313" i="1"/>
  <c r="CO313" i="1"/>
  <c r="CR313" i="1"/>
  <c r="CU313" i="1"/>
  <c r="CX313" i="1"/>
  <c r="DA313" i="1"/>
  <c r="DD313" i="1"/>
  <c r="DG313" i="1"/>
  <c r="DJ313" i="1"/>
  <c r="DM313" i="1"/>
  <c r="DP313" i="1"/>
  <c r="DS313" i="1"/>
  <c r="DV313" i="1"/>
  <c r="DY313" i="1"/>
  <c r="EB313" i="1"/>
  <c r="EH313" i="1"/>
  <c r="EK313" i="1"/>
  <c r="I314" i="1"/>
  <c r="L314" i="1"/>
  <c r="O314" i="1"/>
  <c r="R314" i="1"/>
  <c r="U314" i="1"/>
  <c r="X314" i="1"/>
  <c r="AA314" i="1"/>
  <c r="AD314" i="1"/>
  <c r="AG314" i="1"/>
  <c r="AJ314" i="1"/>
  <c r="AM314" i="1"/>
  <c r="AP314" i="1"/>
  <c r="AS314" i="1"/>
  <c r="AV314" i="1"/>
  <c r="AY314" i="1"/>
  <c r="BB314" i="1"/>
  <c r="BE314" i="1"/>
  <c r="BH314" i="1"/>
  <c r="BK314" i="1"/>
  <c r="BN314" i="1"/>
  <c r="BQ314" i="1"/>
  <c r="BT314" i="1"/>
  <c r="BW314" i="1"/>
  <c r="BZ314" i="1"/>
  <c r="CC314" i="1"/>
  <c r="CF314" i="1"/>
  <c r="CI314" i="1"/>
  <c r="CL314" i="1"/>
  <c r="CO314" i="1"/>
  <c r="CR314" i="1"/>
  <c r="CU314" i="1"/>
  <c r="CX314" i="1"/>
  <c r="DA314" i="1"/>
  <c r="DD314" i="1"/>
  <c r="DG314" i="1"/>
  <c r="DJ314" i="1"/>
  <c r="DM314" i="1"/>
  <c r="DP314" i="1"/>
  <c r="DS314" i="1"/>
  <c r="DV314" i="1"/>
  <c r="DY314" i="1"/>
  <c r="EB314" i="1"/>
  <c r="EH314" i="1"/>
  <c r="EK314" i="1"/>
  <c r="I315" i="1"/>
  <c r="L315" i="1"/>
  <c r="O315" i="1"/>
  <c r="R315" i="1"/>
  <c r="U315" i="1"/>
  <c r="X315" i="1"/>
  <c r="AA315" i="1"/>
  <c r="AD315" i="1"/>
  <c r="AG315" i="1"/>
  <c r="AJ315" i="1"/>
  <c r="AM315" i="1"/>
  <c r="AP315" i="1"/>
  <c r="AS315" i="1"/>
  <c r="AV315" i="1"/>
  <c r="AY315" i="1"/>
  <c r="BB315" i="1"/>
  <c r="BE315" i="1"/>
  <c r="BH315" i="1"/>
  <c r="BK315" i="1"/>
  <c r="BN315" i="1"/>
  <c r="BQ315" i="1"/>
  <c r="BT315" i="1"/>
  <c r="BW315" i="1"/>
  <c r="BZ315" i="1"/>
  <c r="CC315" i="1"/>
  <c r="CF315" i="1"/>
  <c r="CI315" i="1"/>
  <c r="CL315" i="1"/>
  <c r="CO315" i="1"/>
  <c r="CR315" i="1"/>
  <c r="CU315" i="1"/>
  <c r="CX315" i="1"/>
  <c r="DA315" i="1"/>
  <c r="DD315" i="1"/>
  <c r="DG315" i="1"/>
  <c r="DJ315" i="1"/>
  <c r="DM315" i="1"/>
  <c r="DP315" i="1"/>
  <c r="DS315" i="1"/>
  <c r="DV315" i="1"/>
  <c r="DY315" i="1"/>
  <c r="EB315" i="1"/>
  <c r="EH315" i="1"/>
  <c r="EK315" i="1"/>
  <c r="I620" i="1"/>
  <c r="L620" i="1"/>
  <c r="O620" i="1"/>
  <c r="R620" i="1"/>
  <c r="U620" i="1"/>
  <c r="X620" i="1"/>
  <c r="AA620" i="1"/>
  <c r="AD620" i="1"/>
  <c r="AG620" i="1"/>
  <c r="AJ620" i="1"/>
  <c r="AM620" i="1"/>
  <c r="AP620" i="1"/>
  <c r="AS620" i="1"/>
  <c r="AV620" i="1"/>
  <c r="AY620" i="1"/>
  <c r="BB620" i="1"/>
  <c r="BE620" i="1"/>
  <c r="BH620" i="1"/>
  <c r="BK620" i="1"/>
  <c r="BN620" i="1"/>
  <c r="BQ620" i="1"/>
  <c r="BT620" i="1"/>
  <c r="BW620" i="1"/>
  <c r="BZ620" i="1"/>
  <c r="CC620" i="1"/>
  <c r="CF620" i="1"/>
  <c r="CI620" i="1"/>
  <c r="CL620" i="1"/>
  <c r="CO620" i="1"/>
  <c r="CR620" i="1"/>
  <c r="CU620" i="1"/>
  <c r="CX620" i="1"/>
  <c r="DA620" i="1"/>
  <c r="DD620" i="1"/>
  <c r="DG620" i="1"/>
  <c r="DJ620" i="1"/>
  <c r="DM620" i="1"/>
  <c r="DP620" i="1"/>
  <c r="DS620" i="1"/>
  <c r="DV620" i="1"/>
  <c r="DY620" i="1"/>
  <c r="EB620" i="1"/>
  <c r="EH620" i="1"/>
  <c r="EK620" i="1"/>
  <c r="I716" i="1"/>
  <c r="L716" i="1"/>
  <c r="O716" i="1"/>
  <c r="R716" i="1"/>
  <c r="U716" i="1"/>
  <c r="X716" i="1"/>
  <c r="AA716" i="1"/>
  <c r="AD716" i="1"/>
  <c r="AG716" i="1"/>
  <c r="AJ716" i="1"/>
  <c r="AM716" i="1"/>
  <c r="AP716" i="1"/>
  <c r="AS716" i="1"/>
  <c r="AV716" i="1"/>
  <c r="AY716" i="1"/>
  <c r="BB716" i="1"/>
  <c r="BE716" i="1"/>
  <c r="BH716" i="1"/>
  <c r="BK716" i="1"/>
  <c r="BN716" i="1"/>
  <c r="BQ716" i="1"/>
  <c r="BT716" i="1"/>
  <c r="BW716" i="1"/>
  <c r="BZ716" i="1"/>
  <c r="CC716" i="1"/>
  <c r="CF716" i="1"/>
  <c r="CI716" i="1"/>
  <c r="CL716" i="1"/>
  <c r="CO716" i="1"/>
  <c r="CR716" i="1"/>
  <c r="CU716" i="1"/>
  <c r="CX716" i="1"/>
  <c r="DA716" i="1"/>
  <c r="DD716" i="1"/>
  <c r="DG716" i="1"/>
  <c r="DJ716" i="1"/>
  <c r="DM716" i="1"/>
  <c r="DP716" i="1"/>
  <c r="DS716" i="1"/>
  <c r="DV716" i="1"/>
  <c r="DY716" i="1"/>
  <c r="EB716" i="1"/>
  <c r="EH716" i="1"/>
  <c r="EK716" i="1"/>
  <c r="I432" i="1"/>
  <c r="L432" i="1"/>
  <c r="O432" i="1"/>
  <c r="R432" i="1"/>
  <c r="U432" i="1"/>
  <c r="X432" i="1"/>
  <c r="AA432" i="1"/>
  <c r="AD432" i="1"/>
  <c r="AG432" i="1"/>
  <c r="AJ432" i="1"/>
  <c r="AM432" i="1"/>
  <c r="AP432" i="1"/>
  <c r="AS432" i="1"/>
  <c r="AV432" i="1"/>
  <c r="AY432" i="1"/>
  <c r="BB432" i="1"/>
  <c r="BE432" i="1"/>
  <c r="BH432" i="1"/>
  <c r="BK432" i="1"/>
  <c r="BN432" i="1"/>
  <c r="BQ432" i="1"/>
  <c r="BT432" i="1"/>
  <c r="BW432" i="1"/>
  <c r="BZ432" i="1"/>
  <c r="CC432" i="1"/>
  <c r="CF432" i="1"/>
  <c r="CI432" i="1"/>
  <c r="CL432" i="1"/>
  <c r="CO432" i="1"/>
  <c r="CR432" i="1"/>
  <c r="CU432" i="1"/>
  <c r="CX432" i="1"/>
  <c r="DA432" i="1"/>
  <c r="DD432" i="1"/>
  <c r="DG432" i="1"/>
  <c r="DJ432" i="1"/>
  <c r="DM432" i="1"/>
  <c r="DP432" i="1"/>
  <c r="DS432" i="1"/>
  <c r="DV432" i="1"/>
  <c r="DY432" i="1"/>
  <c r="EB432" i="1"/>
  <c r="EH432" i="1"/>
  <c r="EK432" i="1"/>
  <c r="I737" i="1"/>
  <c r="L737" i="1"/>
  <c r="O737" i="1"/>
  <c r="R737" i="1"/>
  <c r="U737" i="1"/>
  <c r="X737" i="1"/>
  <c r="AA737" i="1"/>
  <c r="AD737" i="1"/>
  <c r="AG737" i="1"/>
  <c r="AJ737" i="1"/>
  <c r="AM737" i="1"/>
  <c r="AP737" i="1"/>
  <c r="AS737" i="1"/>
  <c r="AV737" i="1"/>
  <c r="AY737" i="1"/>
  <c r="BB737" i="1"/>
  <c r="BE737" i="1"/>
  <c r="BH737" i="1"/>
  <c r="BK737" i="1"/>
  <c r="BN737" i="1"/>
  <c r="BQ737" i="1"/>
  <c r="BT737" i="1"/>
  <c r="BW737" i="1"/>
  <c r="BZ737" i="1"/>
  <c r="CC737" i="1"/>
  <c r="CF737" i="1"/>
  <c r="CI737" i="1"/>
  <c r="CL737" i="1"/>
  <c r="CO737" i="1"/>
  <c r="CR737" i="1"/>
  <c r="CU737" i="1"/>
  <c r="CX737" i="1"/>
  <c r="DA737" i="1"/>
  <c r="DD737" i="1"/>
  <c r="DJ737" i="1"/>
  <c r="DM737" i="1"/>
  <c r="DP737" i="1"/>
  <c r="DS737" i="1"/>
  <c r="DV737" i="1"/>
  <c r="DY737" i="1"/>
  <c r="EB737" i="1"/>
  <c r="EH737" i="1"/>
  <c r="EK737" i="1"/>
  <c r="I738" i="1"/>
  <c r="L738" i="1"/>
  <c r="O738" i="1"/>
  <c r="R738" i="1"/>
  <c r="U738" i="1"/>
  <c r="X738" i="1"/>
  <c r="AA738" i="1"/>
  <c r="AD738" i="1"/>
  <c r="AG738" i="1"/>
  <c r="AJ738" i="1"/>
  <c r="AM738" i="1"/>
  <c r="AP738" i="1"/>
  <c r="AS738" i="1"/>
  <c r="AV738" i="1"/>
  <c r="AY738" i="1"/>
  <c r="BB738" i="1"/>
  <c r="BE738" i="1"/>
  <c r="BH738" i="1"/>
  <c r="BK738" i="1"/>
  <c r="BN738" i="1"/>
  <c r="BQ738" i="1"/>
  <c r="BT738" i="1"/>
  <c r="BW738" i="1"/>
  <c r="BZ738" i="1"/>
  <c r="CC738" i="1"/>
  <c r="CF738" i="1"/>
  <c r="CI738" i="1"/>
  <c r="CL738" i="1"/>
  <c r="CO738" i="1"/>
  <c r="CR738" i="1"/>
  <c r="CU738" i="1"/>
  <c r="CX738" i="1"/>
  <c r="DA738" i="1"/>
  <c r="DD738" i="1"/>
  <c r="DJ738" i="1"/>
  <c r="DM738" i="1"/>
  <c r="DP738" i="1"/>
  <c r="DS738" i="1"/>
  <c r="DV738" i="1"/>
  <c r="DY738" i="1"/>
  <c r="EB738" i="1"/>
  <c r="EH738" i="1"/>
  <c r="EK738" i="1"/>
  <c r="I739" i="1"/>
  <c r="L739" i="1"/>
  <c r="O739" i="1"/>
  <c r="R739" i="1"/>
  <c r="U739" i="1"/>
  <c r="X739" i="1"/>
  <c r="AA739" i="1"/>
  <c r="AD739" i="1"/>
  <c r="AG739" i="1"/>
  <c r="AJ739" i="1"/>
  <c r="AM739" i="1"/>
  <c r="AP739" i="1"/>
  <c r="AS739" i="1"/>
  <c r="AV739" i="1"/>
  <c r="AY739" i="1"/>
  <c r="BB739" i="1"/>
  <c r="BE739" i="1"/>
  <c r="BH739" i="1"/>
  <c r="BK739" i="1"/>
  <c r="BN739" i="1"/>
  <c r="BQ739" i="1"/>
  <c r="BT739" i="1"/>
  <c r="BW739" i="1"/>
  <c r="BZ739" i="1"/>
  <c r="CC739" i="1"/>
  <c r="CF739" i="1"/>
  <c r="CI739" i="1"/>
  <c r="CL739" i="1"/>
  <c r="CO739" i="1"/>
  <c r="CR739" i="1"/>
  <c r="CU739" i="1"/>
  <c r="CX739" i="1"/>
  <c r="DA739" i="1"/>
  <c r="DD739" i="1"/>
  <c r="DJ739" i="1"/>
  <c r="DM739" i="1"/>
  <c r="DP739" i="1"/>
  <c r="DS739" i="1"/>
  <c r="DV739" i="1"/>
  <c r="DY739" i="1"/>
  <c r="EB739" i="1"/>
  <c r="EH739" i="1"/>
  <c r="EK739" i="1"/>
  <c r="I740" i="1"/>
  <c r="L740" i="1"/>
  <c r="O740" i="1"/>
  <c r="R740" i="1"/>
  <c r="U740" i="1"/>
  <c r="X740" i="1"/>
  <c r="AA740" i="1"/>
  <c r="AD740" i="1"/>
  <c r="AG740" i="1"/>
  <c r="AJ740" i="1"/>
  <c r="AM740" i="1"/>
  <c r="AP740" i="1"/>
  <c r="AS740" i="1"/>
  <c r="AV740" i="1"/>
  <c r="AY740" i="1"/>
  <c r="BB740" i="1"/>
  <c r="BE740" i="1"/>
  <c r="BH740" i="1"/>
  <c r="BK740" i="1"/>
  <c r="BN740" i="1"/>
  <c r="BQ740" i="1"/>
  <c r="BT740" i="1"/>
  <c r="BW740" i="1"/>
  <c r="BZ740" i="1"/>
  <c r="CC740" i="1"/>
  <c r="CF740" i="1"/>
  <c r="CI740" i="1"/>
  <c r="CL740" i="1"/>
  <c r="CO740" i="1"/>
  <c r="CR740" i="1"/>
  <c r="CU740" i="1"/>
  <c r="CX740" i="1"/>
  <c r="DA740" i="1"/>
  <c r="DD740" i="1"/>
  <c r="DJ740" i="1"/>
  <c r="DM740" i="1"/>
  <c r="DP740" i="1"/>
  <c r="DS740" i="1"/>
  <c r="DV740" i="1"/>
  <c r="DY740" i="1"/>
  <c r="EB740" i="1"/>
  <c r="EH740" i="1"/>
  <c r="EK740" i="1"/>
  <c r="I715" i="1"/>
  <c r="L715" i="1"/>
  <c r="O715" i="1"/>
  <c r="R715" i="1"/>
  <c r="U715" i="1"/>
  <c r="X715" i="1"/>
  <c r="AA715" i="1"/>
  <c r="AD715" i="1"/>
  <c r="AG715" i="1"/>
  <c r="AJ715" i="1"/>
  <c r="AM715" i="1"/>
  <c r="AP715" i="1"/>
  <c r="AS715" i="1"/>
  <c r="AV715" i="1"/>
  <c r="AY715" i="1"/>
  <c r="BB715" i="1"/>
  <c r="BE715" i="1"/>
  <c r="BH715" i="1"/>
  <c r="BK715" i="1"/>
  <c r="BN715" i="1"/>
  <c r="BQ715" i="1"/>
  <c r="BT715" i="1"/>
  <c r="BW715" i="1"/>
  <c r="BZ715" i="1"/>
  <c r="CC715" i="1"/>
  <c r="CF715" i="1"/>
  <c r="CI715" i="1"/>
  <c r="CL715" i="1"/>
  <c r="CO715" i="1"/>
  <c r="CR715" i="1"/>
  <c r="CU715" i="1"/>
  <c r="CX715" i="1"/>
  <c r="DA715" i="1"/>
  <c r="DD715" i="1"/>
  <c r="DG715" i="1"/>
  <c r="DJ715" i="1"/>
  <c r="DM715" i="1"/>
  <c r="DP715" i="1"/>
  <c r="DS715" i="1"/>
  <c r="DV715" i="1"/>
  <c r="DY715" i="1"/>
  <c r="EB715" i="1"/>
  <c r="EH715" i="1"/>
  <c r="EK715" i="1"/>
  <c r="I355" i="1"/>
  <c r="L355" i="1"/>
  <c r="O355" i="1"/>
  <c r="R355" i="1"/>
  <c r="U355" i="1"/>
  <c r="X355" i="1"/>
  <c r="AA355" i="1"/>
  <c r="AD355" i="1"/>
  <c r="AG355" i="1"/>
  <c r="AJ355" i="1"/>
  <c r="AM355" i="1"/>
  <c r="AP355" i="1"/>
  <c r="AS355" i="1"/>
  <c r="AV355" i="1"/>
  <c r="AY355" i="1"/>
  <c r="BB355" i="1"/>
  <c r="BE355" i="1"/>
  <c r="BH355" i="1"/>
  <c r="BK355" i="1"/>
  <c r="BN355" i="1"/>
  <c r="BQ355" i="1"/>
  <c r="BT355" i="1"/>
  <c r="BW355" i="1"/>
  <c r="BZ355" i="1"/>
  <c r="CC355" i="1"/>
  <c r="CF355" i="1"/>
  <c r="CI355" i="1"/>
  <c r="CL355" i="1"/>
  <c r="CO355" i="1"/>
  <c r="CR355" i="1"/>
  <c r="CU355" i="1"/>
  <c r="CX355" i="1"/>
  <c r="DA355" i="1"/>
  <c r="DD355" i="1"/>
  <c r="DG355" i="1"/>
  <c r="DJ355" i="1"/>
  <c r="DM355" i="1"/>
  <c r="DP355" i="1"/>
  <c r="DS355" i="1"/>
  <c r="DV355" i="1"/>
  <c r="DY355" i="1"/>
  <c r="EB355" i="1"/>
  <c r="EH355" i="1"/>
  <c r="EK355" i="1"/>
  <c r="I377" i="1"/>
  <c r="L377" i="1"/>
  <c r="O377" i="1"/>
  <c r="R377" i="1"/>
  <c r="U377" i="1"/>
  <c r="X377" i="1"/>
  <c r="AA377" i="1"/>
  <c r="AD377" i="1"/>
  <c r="AG377" i="1"/>
  <c r="AJ377" i="1"/>
  <c r="AM377" i="1"/>
  <c r="AP377" i="1"/>
  <c r="AS377" i="1"/>
  <c r="AV377" i="1"/>
  <c r="AY377" i="1"/>
  <c r="BB377" i="1"/>
  <c r="BE377" i="1"/>
  <c r="BH377" i="1"/>
  <c r="BK377" i="1"/>
  <c r="BN377" i="1"/>
  <c r="BQ377" i="1"/>
  <c r="BT377" i="1"/>
  <c r="BW377" i="1"/>
  <c r="BZ377" i="1"/>
  <c r="CC377" i="1"/>
  <c r="CF377" i="1"/>
  <c r="CI377" i="1"/>
  <c r="CL377" i="1"/>
  <c r="CO377" i="1"/>
  <c r="CR377" i="1"/>
  <c r="CU377" i="1"/>
  <c r="CX377" i="1"/>
  <c r="DA377" i="1"/>
  <c r="DD377" i="1"/>
  <c r="DG377" i="1"/>
  <c r="DJ377" i="1"/>
  <c r="DM377" i="1"/>
  <c r="DP377" i="1"/>
  <c r="DS377" i="1"/>
  <c r="DV377" i="1"/>
  <c r="DY377" i="1"/>
  <c r="EB377" i="1"/>
  <c r="EH377" i="1"/>
  <c r="EK377" i="1"/>
  <c r="I318" i="1"/>
  <c r="L318" i="1"/>
  <c r="O318" i="1"/>
  <c r="R318" i="1"/>
  <c r="U318" i="1"/>
  <c r="X318" i="1"/>
  <c r="AA318" i="1"/>
  <c r="AD318" i="1"/>
  <c r="AG318" i="1"/>
  <c r="AJ318" i="1"/>
  <c r="AM318" i="1"/>
  <c r="AP318" i="1"/>
  <c r="AS318" i="1"/>
  <c r="AV318" i="1"/>
  <c r="AY318" i="1"/>
  <c r="BB318" i="1"/>
  <c r="BE318" i="1"/>
  <c r="BH318" i="1"/>
  <c r="BK318" i="1"/>
  <c r="BN318" i="1"/>
  <c r="BQ318" i="1"/>
  <c r="BT318" i="1"/>
  <c r="BW318" i="1"/>
  <c r="BZ318" i="1"/>
  <c r="CC318" i="1"/>
  <c r="CF318" i="1"/>
  <c r="CI318" i="1"/>
  <c r="CL318" i="1"/>
  <c r="CO318" i="1"/>
  <c r="CR318" i="1"/>
  <c r="CU318" i="1"/>
  <c r="CX318" i="1"/>
  <c r="DA318" i="1"/>
  <c r="DD318" i="1"/>
  <c r="DG318" i="1"/>
  <c r="DJ318" i="1"/>
  <c r="DM318" i="1"/>
  <c r="DP318" i="1"/>
  <c r="DS318" i="1"/>
  <c r="DV318" i="1"/>
  <c r="DY318" i="1"/>
  <c r="EB318" i="1"/>
  <c r="EH318" i="1"/>
  <c r="EK318" i="1"/>
  <c r="I319" i="1"/>
  <c r="L319" i="1"/>
  <c r="O319" i="1"/>
  <c r="R319" i="1"/>
  <c r="U319" i="1"/>
  <c r="X319" i="1"/>
  <c r="AA319" i="1"/>
  <c r="AD319" i="1"/>
  <c r="AG319" i="1"/>
  <c r="AJ319" i="1"/>
  <c r="AM319" i="1"/>
  <c r="AP319" i="1"/>
  <c r="AS319" i="1"/>
  <c r="AV319" i="1"/>
  <c r="AY319" i="1"/>
  <c r="BB319" i="1"/>
  <c r="BE319" i="1"/>
  <c r="BH319" i="1"/>
  <c r="BK319" i="1"/>
  <c r="BN319" i="1"/>
  <c r="BQ319" i="1"/>
  <c r="BT319" i="1"/>
  <c r="BW319" i="1"/>
  <c r="BZ319" i="1"/>
  <c r="CC319" i="1"/>
  <c r="CF319" i="1"/>
  <c r="CI319" i="1"/>
  <c r="CL319" i="1"/>
  <c r="CO319" i="1"/>
  <c r="CR319" i="1"/>
  <c r="CU319" i="1"/>
  <c r="CX319" i="1"/>
  <c r="DA319" i="1"/>
  <c r="DD319" i="1"/>
  <c r="DG319" i="1"/>
  <c r="DJ319" i="1"/>
  <c r="DM319" i="1"/>
  <c r="DP319" i="1"/>
  <c r="DS319" i="1"/>
  <c r="DV319" i="1"/>
  <c r="DY319" i="1"/>
  <c r="EB319" i="1"/>
  <c r="EH319" i="1"/>
  <c r="EK319" i="1"/>
  <c r="I690" i="1"/>
  <c r="L690" i="1"/>
  <c r="O690" i="1"/>
  <c r="R690" i="1"/>
  <c r="U690" i="1"/>
  <c r="X690" i="1"/>
  <c r="AA690" i="1"/>
  <c r="AD690" i="1"/>
  <c r="AG690" i="1"/>
  <c r="AJ690" i="1"/>
  <c r="AM690" i="1"/>
  <c r="AP690" i="1"/>
  <c r="AS690" i="1"/>
  <c r="AV690" i="1"/>
  <c r="AY690" i="1"/>
  <c r="BB690" i="1"/>
  <c r="BE690" i="1"/>
  <c r="BH690" i="1"/>
  <c r="BK690" i="1"/>
  <c r="BN690" i="1"/>
  <c r="BQ690" i="1"/>
  <c r="BT690" i="1"/>
  <c r="BW690" i="1"/>
  <c r="BZ690" i="1"/>
  <c r="CC690" i="1"/>
  <c r="CF690" i="1"/>
  <c r="CI690" i="1"/>
  <c r="CL690" i="1"/>
  <c r="CO690" i="1"/>
  <c r="CR690" i="1"/>
  <c r="CU690" i="1"/>
  <c r="CX690" i="1"/>
  <c r="DA690" i="1"/>
  <c r="DD690" i="1"/>
  <c r="DG690" i="1"/>
  <c r="DJ690" i="1"/>
  <c r="DM690" i="1"/>
  <c r="DP690" i="1"/>
  <c r="DS690" i="1"/>
  <c r="DV690" i="1"/>
  <c r="DY690" i="1"/>
  <c r="EB690" i="1"/>
  <c r="EH690" i="1"/>
  <c r="EK690" i="1"/>
  <c r="I562" i="1"/>
  <c r="L562" i="1"/>
  <c r="O562" i="1"/>
  <c r="R562" i="1"/>
  <c r="U562" i="1"/>
  <c r="X562" i="1"/>
  <c r="AA562" i="1"/>
  <c r="AD562" i="1"/>
  <c r="AG562" i="1"/>
  <c r="AJ562" i="1"/>
  <c r="AM562" i="1"/>
  <c r="AP562" i="1"/>
  <c r="AS562" i="1"/>
  <c r="AV562" i="1"/>
  <c r="AY562" i="1"/>
  <c r="BB562" i="1"/>
  <c r="BE562" i="1"/>
  <c r="BH562" i="1"/>
  <c r="BK562" i="1"/>
  <c r="BN562" i="1"/>
  <c r="BQ562" i="1"/>
  <c r="BT562" i="1"/>
  <c r="BW562" i="1"/>
  <c r="BZ562" i="1"/>
  <c r="CC562" i="1"/>
  <c r="CF562" i="1"/>
  <c r="CI562" i="1"/>
  <c r="CL562" i="1"/>
  <c r="CO562" i="1"/>
  <c r="CR562" i="1"/>
  <c r="CU562" i="1"/>
  <c r="CX562" i="1"/>
  <c r="DA562" i="1"/>
  <c r="DD562" i="1"/>
  <c r="DG562" i="1"/>
  <c r="DJ562" i="1"/>
  <c r="DM562" i="1"/>
  <c r="DP562" i="1"/>
  <c r="DS562" i="1"/>
  <c r="DV562" i="1"/>
  <c r="DY562" i="1"/>
  <c r="EB562" i="1"/>
  <c r="EH562" i="1"/>
  <c r="EK562" i="1"/>
  <c r="I250" i="1"/>
  <c r="L250" i="1"/>
  <c r="O250" i="1"/>
  <c r="R250" i="1"/>
  <c r="U250" i="1"/>
  <c r="X250" i="1"/>
  <c r="AA250" i="1"/>
  <c r="AD250" i="1"/>
  <c r="AG250" i="1"/>
  <c r="AJ250" i="1"/>
  <c r="AM250" i="1"/>
  <c r="AP250" i="1"/>
  <c r="AS250" i="1"/>
  <c r="AV250" i="1"/>
  <c r="AY250" i="1"/>
  <c r="BB250" i="1"/>
  <c r="BE250" i="1"/>
  <c r="BH250" i="1"/>
  <c r="BK250" i="1"/>
  <c r="BN250" i="1"/>
  <c r="BQ250" i="1"/>
  <c r="BT250" i="1"/>
  <c r="BW250" i="1"/>
  <c r="BZ250" i="1"/>
  <c r="CC250" i="1"/>
  <c r="CF250" i="1"/>
  <c r="CI250" i="1"/>
  <c r="CL250" i="1"/>
  <c r="CO250" i="1"/>
  <c r="CR250" i="1"/>
  <c r="CU250" i="1"/>
  <c r="CX250" i="1"/>
  <c r="DA250" i="1"/>
  <c r="DD250" i="1"/>
  <c r="DG250" i="1"/>
  <c r="DJ250" i="1"/>
  <c r="DM250" i="1"/>
  <c r="DP250" i="1"/>
  <c r="DS250" i="1"/>
  <c r="DV250" i="1"/>
  <c r="DY250" i="1"/>
  <c r="EB250" i="1"/>
  <c r="EH250" i="1"/>
  <c r="EK250" i="1"/>
  <c r="I251" i="1"/>
  <c r="L251" i="1"/>
  <c r="O251" i="1"/>
  <c r="R251" i="1"/>
  <c r="U251" i="1"/>
  <c r="X251" i="1"/>
  <c r="AA251" i="1"/>
  <c r="AD251" i="1"/>
  <c r="AG251" i="1"/>
  <c r="AJ251" i="1"/>
  <c r="AM251" i="1"/>
  <c r="AP251" i="1"/>
  <c r="AS251" i="1"/>
  <c r="AV251" i="1"/>
  <c r="AY251" i="1"/>
  <c r="BB251" i="1"/>
  <c r="BE251" i="1"/>
  <c r="BH251" i="1"/>
  <c r="BK251" i="1"/>
  <c r="BN251" i="1"/>
  <c r="BQ251" i="1"/>
  <c r="BT251" i="1"/>
  <c r="BW251" i="1"/>
  <c r="BZ251" i="1"/>
  <c r="CC251" i="1"/>
  <c r="CF251" i="1"/>
  <c r="CI251" i="1"/>
  <c r="CL251" i="1"/>
  <c r="CO251" i="1"/>
  <c r="CR251" i="1"/>
  <c r="CU251" i="1"/>
  <c r="CX251" i="1"/>
  <c r="DA251" i="1"/>
  <c r="DD251" i="1"/>
  <c r="DG251" i="1"/>
  <c r="DJ251" i="1"/>
  <c r="DM251" i="1"/>
  <c r="DP251" i="1"/>
  <c r="DS251" i="1"/>
  <c r="DV251" i="1"/>
  <c r="DY251" i="1"/>
  <c r="EB251" i="1"/>
  <c r="EH251" i="1"/>
  <c r="EK251" i="1"/>
  <c r="I480" i="1"/>
  <c r="L480" i="1"/>
  <c r="O480" i="1"/>
  <c r="R480" i="1"/>
  <c r="U480" i="1"/>
  <c r="X480" i="1"/>
  <c r="AA480" i="1"/>
  <c r="AD480" i="1"/>
  <c r="AG480" i="1"/>
  <c r="AJ480" i="1"/>
  <c r="AM480" i="1"/>
  <c r="AP480" i="1"/>
  <c r="AS480" i="1"/>
  <c r="AV480" i="1"/>
  <c r="AY480" i="1"/>
  <c r="BB480" i="1"/>
  <c r="BE480" i="1"/>
  <c r="BH480" i="1"/>
  <c r="BK480" i="1"/>
  <c r="BN480" i="1"/>
  <c r="BQ480" i="1"/>
  <c r="BT480" i="1"/>
  <c r="BW480" i="1"/>
  <c r="BZ480" i="1"/>
  <c r="CC480" i="1"/>
  <c r="CF480" i="1"/>
  <c r="CI480" i="1"/>
  <c r="CL480" i="1"/>
  <c r="CO480" i="1"/>
  <c r="CR480" i="1"/>
  <c r="CU480" i="1"/>
  <c r="CX480" i="1"/>
  <c r="DA480" i="1"/>
  <c r="DD480" i="1"/>
  <c r="DG480" i="1"/>
  <c r="DJ480" i="1"/>
  <c r="DM480" i="1"/>
  <c r="DP480" i="1"/>
  <c r="DS480" i="1"/>
  <c r="DV480" i="1"/>
  <c r="DY480" i="1"/>
  <c r="EB480" i="1"/>
  <c r="EH480" i="1"/>
  <c r="EK480" i="1"/>
  <c r="I481" i="1"/>
  <c r="L481" i="1"/>
  <c r="O481" i="1"/>
  <c r="R481" i="1"/>
  <c r="U481" i="1"/>
  <c r="X481" i="1"/>
  <c r="AA481" i="1"/>
  <c r="AD481" i="1"/>
  <c r="AG481" i="1"/>
  <c r="AJ481" i="1"/>
  <c r="AM481" i="1"/>
  <c r="AP481" i="1"/>
  <c r="AS481" i="1"/>
  <c r="AV481" i="1"/>
  <c r="AY481" i="1"/>
  <c r="BB481" i="1"/>
  <c r="BE481" i="1"/>
  <c r="BH481" i="1"/>
  <c r="BK481" i="1"/>
  <c r="BN481" i="1"/>
  <c r="BQ481" i="1"/>
  <c r="BT481" i="1"/>
  <c r="BW481" i="1"/>
  <c r="BZ481" i="1"/>
  <c r="CC481" i="1"/>
  <c r="CF481" i="1"/>
  <c r="CI481" i="1"/>
  <c r="CL481" i="1"/>
  <c r="CO481" i="1"/>
  <c r="CR481" i="1"/>
  <c r="CU481" i="1"/>
  <c r="CX481" i="1"/>
  <c r="DA481" i="1"/>
  <c r="DD481" i="1"/>
  <c r="DG481" i="1"/>
  <c r="DJ481" i="1"/>
  <c r="DM481" i="1"/>
  <c r="DP481" i="1"/>
  <c r="DS481" i="1"/>
  <c r="DV481" i="1"/>
  <c r="DY481" i="1"/>
  <c r="EB481" i="1"/>
  <c r="EH481" i="1"/>
  <c r="EK481" i="1"/>
  <c r="I252" i="1"/>
  <c r="L252" i="1"/>
  <c r="O252" i="1"/>
  <c r="R252" i="1"/>
  <c r="U252" i="1"/>
  <c r="X252" i="1"/>
  <c r="AA252" i="1"/>
  <c r="AD252" i="1"/>
  <c r="AG252" i="1"/>
  <c r="AJ252" i="1"/>
  <c r="AM252" i="1"/>
  <c r="AP252" i="1"/>
  <c r="AS252" i="1"/>
  <c r="AV252" i="1"/>
  <c r="AY252" i="1"/>
  <c r="BB252" i="1"/>
  <c r="BE252" i="1"/>
  <c r="BH252" i="1"/>
  <c r="BK252" i="1"/>
  <c r="BN252" i="1"/>
  <c r="BQ252" i="1"/>
  <c r="BT252" i="1"/>
  <c r="BW252" i="1"/>
  <c r="BZ252" i="1"/>
  <c r="CC252" i="1"/>
  <c r="CF252" i="1"/>
  <c r="CI252" i="1"/>
  <c r="CL252" i="1"/>
  <c r="CO252" i="1"/>
  <c r="CR252" i="1"/>
  <c r="CU252" i="1"/>
  <c r="CX252" i="1"/>
  <c r="DA252" i="1"/>
  <c r="DD252" i="1"/>
  <c r="DG252" i="1"/>
  <c r="DJ252" i="1"/>
  <c r="DM252" i="1"/>
  <c r="DP252" i="1"/>
  <c r="DS252" i="1"/>
  <c r="DV252" i="1"/>
  <c r="DY252" i="1"/>
  <c r="EB252" i="1"/>
  <c r="EH252" i="1"/>
  <c r="EK252" i="1"/>
  <c r="I253" i="1"/>
  <c r="L253" i="1"/>
  <c r="O253" i="1"/>
  <c r="R253" i="1"/>
  <c r="U253" i="1"/>
  <c r="X253" i="1"/>
  <c r="AA253" i="1"/>
  <c r="AD253" i="1"/>
  <c r="AG253" i="1"/>
  <c r="AJ253" i="1"/>
  <c r="AM253" i="1"/>
  <c r="AP253" i="1"/>
  <c r="AS253" i="1"/>
  <c r="AV253" i="1"/>
  <c r="AY253" i="1"/>
  <c r="BB253" i="1"/>
  <c r="BE253" i="1"/>
  <c r="BH253" i="1"/>
  <c r="BK253" i="1"/>
  <c r="BN253" i="1"/>
  <c r="BQ253" i="1"/>
  <c r="BT253" i="1"/>
  <c r="BW253" i="1"/>
  <c r="BZ253" i="1"/>
  <c r="CC253" i="1"/>
  <c r="CF253" i="1"/>
  <c r="CI253" i="1"/>
  <c r="CL253" i="1"/>
  <c r="CO253" i="1"/>
  <c r="CR253" i="1"/>
  <c r="CU253" i="1"/>
  <c r="CX253" i="1"/>
  <c r="DA253" i="1"/>
  <c r="DD253" i="1"/>
  <c r="DG253" i="1"/>
  <c r="DJ253" i="1"/>
  <c r="DM253" i="1"/>
  <c r="DP253" i="1"/>
  <c r="DS253" i="1"/>
  <c r="DV253" i="1"/>
  <c r="DY253" i="1"/>
  <c r="EB253" i="1"/>
  <c r="EH253" i="1"/>
  <c r="EK253" i="1"/>
  <c r="I445" i="1"/>
  <c r="L445" i="1"/>
  <c r="O445" i="1"/>
  <c r="R445" i="1"/>
  <c r="U445" i="1"/>
  <c r="X445" i="1"/>
  <c r="AA445" i="1"/>
  <c r="AD445" i="1"/>
  <c r="AG445" i="1"/>
  <c r="AJ445" i="1"/>
  <c r="AM445" i="1"/>
  <c r="AP445" i="1"/>
  <c r="AS445" i="1"/>
  <c r="AV445" i="1"/>
  <c r="AY445" i="1"/>
  <c r="BB445" i="1"/>
  <c r="BE445" i="1"/>
  <c r="BH445" i="1"/>
  <c r="BK445" i="1"/>
  <c r="BN445" i="1"/>
  <c r="BQ445" i="1"/>
  <c r="BT445" i="1"/>
  <c r="BW445" i="1"/>
  <c r="BZ445" i="1"/>
  <c r="CC445" i="1"/>
  <c r="CF445" i="1"/>
  <c r="CI445" i="1"/>
  <c r="CL445" i="1"/>
  <c r="CO445" i="1"/>
  <c r="CR445" i="1"/>
  <c r="CU445" i="1"/>
  <c r="CX445" i="1"/>
  <c r="DA445" i="1"/>
  <c r="DD445" i="1"/>
  <c r="DG445" i="1"/>
  <c r="DJ445" i="1"/>
  <c r="DM445" i="1"/>
  <c r="DP445" i="1"/>
  <c r="DS445" i="1"/>
  <c r="DV445" i="1"/>
  <c r="DY445" i="1"/>
  <c r="EB445" i="1"/>
  <c r="EH445" i="1"/>
  <c r="EK445" i="1"/>
  <c r="I364" i="1"/>
  <c r="L364" i="1"/>
  <c r="O364" i="1"/>
  <c r="R364" i="1"/>
  <c r="U364" i="1"/>
  <c r="X364" i="1"/>
  <c r="AA364" i="1"/>
  <c r="AD364" i="1"/>
  <c r="AG364" i="1"/>
  <c r="AJ364" i="1"/>
  <c r="AM364" i="1"/>
  <c r="AP364" i="1"/>
  <c r="AS364" i="1"/>
  <c r="AV364" i="1"/>
  <c r="AY364" i="1"/>
  <c r="BB364" i="1"/>
  <c r="BE364" i="1"/>
  <c r="BH364" i="1"/>
  <c r="BK364" i="1"/>
  <c r="BN364" i="1"/>
  <c r="BQ364" i="1"/>
  <c r="BT364" i="1"/>
  <c r="BW364" i="1"/>
  <c r="BZ364" i="1"/>
  <c r="CC364" i="1"/>
  <c r="CF364" i="1"/>
  <c r="CI364" i="1"/>
  <c r="CL364" i="1"/>
  <c r="CO364" i="1"/>
  <c r="CR364" i="1"/>
  <c r="CU364" i="1"/>
  <c r="CX364" i="1"/>
  <c r="DA364" i="1"/>
  <c r="DD364" i="1"/>
  <c r="DG364" i="1"/>
  <c r="DJ364" i="1"/>
  <c r="DM364" i="1"/>
  <c r="DP364" i="1"/>
  <c r="DS364" i="1"/>
  <c r="DV364" i="1"/>
  <c r="DY364" i="1"/>
  <c r="EB364" i="1"/>
  <c r="EH364" i="1"/>
  <c r="EK364" i="1"/>
  <c r="I741" i="1"/>
  <c r="L741" i="1"/>
  <c r="O741" i="1"/>
  <c r="R741" i="1"/>
  <c r="U741" i="1"/>
  <c r="X741" i="1"/>
  <c r="AA741" i="1"/>
  <c r="AD741" i="1"/>
  <c r="AG741" i="1"/>
  <c r="AJ741" i="1"/>
  <c r="AM741" i="1"/>
  <c r="AP741" i="1"/>
  <c r="AS741" i="1"/>
  <c r="AV741" i="1"/>
  <c r="AY741" i="1"/>
  <c r="BB741" i="1"/>
  <c r="BE741" i="1"/>
  <c r="BH741" i="1"/>
  <c r="BK741" i="1"/>
  <c r="BN741" i="1"/>
  <c r="BQ741" i="1"/>
  <c r="BT741" i="1"/>
  <c r="BW741" i="1"/>
  <c r="BZ741" i="1"/>
  <c r="CC741" i="1"/>
  <c r="CF741" i="1"/>
  <c r="CI741" i="1"/>
  <c r="CL741" i="1"/>
  <c r="CO741" i="1"/>
  <c r="CR741" i="1"/>
  <c r="CU741" i="1"/>
  <c r="CX741" i="1"/>
  <c r="DA741" i="1"/>
  <c r="DD741" i="1"/>
  <c r="DJ741" i="1"/>
  <c r="DM741" i="1"/>
  <c r="DP741" i="1"/>
  <c r="DS741" i="1"/>
  <c r="DV741" i="1"/>
  <c r="DY741" i="1"/>
  <c r="EB741" i="1"/>
  <c r="EH741" i="1"/>
  <c r="EK741" i="1"/>
  <c r="I397" i="1"/>
  <c r="L397" i="1"/>
  <c r="O397" i="1"/>
  <c r="R397" i="1"/>
  <c r="U397" i="1"/>
  <c r="X397" i="1"/>
  <c r="AA397" i="1"/>
  <c r="AD397" i="1"/>
  <c r="AG397" i="1"/>
  <c r="AJ397" i="1"/>
  <c r="AM397" i="1"/>
  <c r="AP397" i="1"/>
  <c r="AS397" i="1"/>
  <c r="AV397" i="1"/>
  <c r="AY397" i="1"/>
  <c r="BB397" i="1"/>
  <c r="BE397" i="1"/>
  <c r="BH397" i="1"/>
  <c r="BK397" i="1"/>
  <c r="BN397" i="1"/>
  <c r="BQ397" i="1"/>
  <c r="BT397" i="1"/>
  <c r="BW397" i="1"/>
  <c r="BZ397" i="1"/>
  <c r="CC397" i="1"/>
  <c r="CF397" i="1"/>
  <c r="CI397" i="1"/>
  <c r="CL397" i="1"/>
  <c r="CO397" i="1"/>
  <c r="CR397" i="1"/>
  <c r="CU397" i="1"/>
  <c r="CX397" i="1"/>
  <c r="DA397" i="1"/>
  <c r="DD397" i="1"/>
  <c r="DG397" i="1"/>
  <c r="DJ397" i="1"/>
  <c r="DM397" i="1"/>
  <c r="DP397" i="1"/>
  <c r="DS397" i="1"/>
  <c r="DV397" i="1"/>
  <c r="DY397" i="1"/>
  <c r="EB397" i="1"/>
  <c r="EH397" i="1"/>
  <c r="EK397" i="1"/>
  <c r="I444" i="1"/>
  <c r="L444" i="1"/>
  <c r="O444" i="1"/>
  <c r="R444" i="1"/>
  <c r="U444" i="1"/>
  <c r="X444" i="1"/>
  <c r="AA444" i="1"/>
  <c r="AD444" i="1"/>
  <c r="AG444" i="1"/>
  <c r="AJ444" i="1"/>
  <c r="AM444" i="1"/>
  <c r="AP444" i="1"/>
  <c r="AS444" i="1"/>
  <c r="AV444" i="1"/>
  <c r="AY444" i="1"/>
  <c r="BB444" i="1"/>
  <c r="BE444" i="1"/>
  <c r="BH444" i="1"/>
  <c r="BK444" i="1"/>
  <c r="BN444" i="1"/>
  <c r="BQ444" i="1"/>
  <c r="BT444" i="1"/>
  <c r="BW444" i="1"/>
  <c r="BZ444" i="1"/>
  <c r="CC444" i="1"/>
  <c r="CF444" i="1"/>
  <c r="CI444" i="1"/>
  <c r="CL444" i="1"/>
  <c r="CO444" i="1"/>
  <c r="CR444" i="1"/>
  <c r="CU444" i="1"/>
  <c r="CX444" i="1"/>
  <c r="DA444" i="1"/>
  <c r="DD444" i="1"/>
  <c r="DG444" i="1"/>
  <c r="DJ444" i="1"/>
  <c r="DM444" i="1"/>
  <c r="DP444" i="1"/>
  <c r="DS444" i="1"/>
  <c r="DV444" i="1"/>
  <c r="DY444" i="1"/>
  <c r="EB444" i="1"/>
  <c r="EH444" i="1"/>
  <c r="EK444" i="1"/>
  <c r="I665" i="1"/>
  <c r="L665" i="1"/>
  <c r="O665" i="1"/>
  <c r="R665" i="1"/>
  <c r="U665" i="1"/>
  <c r="X665" i="1"/>
  <c r="AA665" i="1"/>
  <c r="AD665" i="1"/>
  <c r="AG665" i="1"/>
  <c r="AJ665" i="1"/>
  <c r="AM665" i="1"/>
  <c r="AP665" i="1"/>
  <c r="AS665" i="1"/>
  <c r="AV665" i="1"/>
  <c r="AY665" i="1"/>
  <c r="BB665" i="1"/>
  <c r="BE665" i="1"/>
  <c r="BH665" i="1"/>
  <c r="BK665" i="1"/>
  <c r="BN665" i="1"/>
  <c r="BQ665" i="1"/>
  <c r="BT665" i="1"/>
  <c r="BW665" i="1"/>
  <c r="BZ665" i="1"/>
  <c r="CC665" i="1"/>
  <c r="CF665" i="1"/>
  <c r="CI665" i="1"/>
  <c r="CL665" i="1"/>
  <c r="CO665" i="1"/>
  <c r="CR665" i="1"/>
  <c r="CU665" i="1"/>
  <c r="CX665" i="1"/>
  <c r="DA665" i="1"/>
  <c r="DD665" i="1"/>
  <c r="DG665" i="1"/>
  <c r="DJ665" i="1"/>
  <c r="DM665" i="1"/>
  <c r="DP665" i="1"/>
  <c r="DS665" i="1"/>
  <c r="DV665" i="1"/>
  <c r="DY665" i="1"/>
  <c r="EB665" i="1"/>
  <c r="EH665" i="1"/>
  <c r="EK665" i="1"/>
  <c r="I446" i="1"/>
  <c r="L446" i="1"/>
  <c r="O446" i="1"/>
  <c r="R446" i="1"/>
  <c r="U446" i="1"/>
  <c r="X446" i="1"/>
  <c r="AA446" i="1"/>
  <c r="AD446" i="1"/>
  <c r="AG446" i="1"/>
  <c r="AJ446" i="1"/>
  <c r="AM446" i="1"/>
  <c r="AP446" i="1"/>
  <c r="AS446" i="1"/>
  <c r="AV446" i="1"/>
  <c r="AY446" i="1"/>
  <c r="BB446" i="1"/>
  <c r="BE446" i="1"/>
  <c r="BH446" i="1"/>
  <c r="BK446" i="1"/>
  <c r="BN446" i="1"/>
  <c r="BQ446" i="1"/>
  <c r="BT446" i="1"/>
  <c r="BW446" i="1"/>
  <c r="BZ446" i="1"/>
  <c r="CC446" i="1"/>
  <c r="CF446" i="1"/>
  <c r="CI446" i="1"/>
  <c r="CL446" i="1"/>
  <c r="CO446" i="1"/>
  <c r="CR446" i="1"/>
  <c r="CU446" i="1"/>
  <c r="CX446" i="1"/>
  <c r="DA446" i="1"/>
  <c r="DD446" i="1"/>
  <c r="DG446" i="1"/>
  <c r="DJ446" i="1"/>
  <c r="DM446" i="1"/>
  <c r="DP446" i="1"/>
  <c r="DS446" i="1"/>
  <c r="DV446" i="1"/>
  <c r="DY446" i="1"/>
  <c r="EB446" i="1"/>
  <c r="EH446" i="1"/>
  <c r="EK446" i="1"/>
  <c r="I346" i="1"/>
  <c r="L346" i="1"/>
  <c r="O346" i="1"/>
  <c r="R346" i="1"/>
  <c r="U346" i="1"/>
  <c r="X346" i="1"/>
  <c r="AA346" i="1"/>
  <c r="AD346" i="1"/>
  <c r="AG346" i="1"/>
  <c r="AJ346" i="1"/>
  <c r="AM346" i="1"/>
  <c r="AP346" i="1"/>
  <c r="AS346" i="1"/>
  <c r="AV346" i="1"/>
  <c r="AY346" i="1"/>
  <c r="BB346" i="1"/>
  <c r="BE346" i="1"/>
  <c r="BH346" i="1"/>
  <c r="BK346" i="1"/>
  <c r="BN346" i="1"/>
  <c r="BQ346" i="1"/>
  <c r="BT346" i="1"/>
  <c r="BW346" i="1"/>
  <c r="BZ346" i="1"/>
  <c r="CC346" i="1"/>
  <c r="CF346" i="1"/>
  <c r="CI346" i="1"/>
  <c r="CL346" i="1"/>
  <c r="CO346" i="1"/>
  <c r="CR346" i="1"/>
  <c r="CU346" i="1"/>
  <c r="CX346" i="1"/>
  <c r="DA346" i="1"/>
  <c r="DD346" i="1"/>
  <c r="DG346" i="1"/>
  <c r="DJ346" i="1"/>
  <c r="DM346" i="1"/>
  <c r="DP346" i="1"/>
  <c r="DS346" i="1"/>
  <c r="DV346" i="1"/>
  <c r="DY346" i="1"/>
  <c r="EB346" i="1"/>
  <c r="EH346" i="1"/>
  <c r="EK346" i="1"/>
  <c r="I447" i="1"/>
  <c r="L447" i="1"/>
  <c r="O447" i="1"/>
  <c r="R447" i="1"/>
  <c r="U447" i="1"/>
  <c r="X447" i="1"/>
  <c r="AA447" i="1"/>
  <c r="AD447" i="1"/>
  <c r="AG447" i="1"/>
  <c r="AJ447" i="1"/>
  <c r="AM447" i="1"/>
  <c r="AP447" i="1"/>
  <c r="AS447" i="1"/>
  <c r="AV447" i="1"/>
  <c r="AY447" i="1"/>
  <c r="BB447" i="1"/>
  <c r="BE447" i="1"/>
  <c r="BH447" i="1"/>
  <c r="BK447" i="1"/>
  <c r="BN447" i="1"/>
  <c r="BQ447" i="1"/>
  <c r="BT447" i="1"/>
  <c r="BW447" i="1"/>
  <c r="BZ447" i="1"/>
  <c r="CC447" i="1"/>
  <c r="CF447" i="1"/>
  <c r="CI447" i="1"/>
  <c r="CL447" i="1"/>
  <c r="CO447" i="1"/>
  <c r="CR447" i="1"/>
  <c r="CU447" i="1"/>
  <c r="CX447" i="1"/>
  <c r="DA447" i="1"/>
  <c r="DD447" i="1"/>
  <c r="DG447" i="1"/>
  <c r="DJ447" i="1"/>
  <c r="DM447" i="1"/>
  <c r="DP447" i="1"/>
  <c r="DS447" i="1"/>
  <c r="DV447" i="1"/>
  <c r="DY447" i="1"/>
  <c r="EB447" i="1"/>
  <c r="EH447" i="1"/>
  <c r="EK447" i="1"/>
  <c r="I349" i="1"/>
  <c r="L349" i="1"/>
  <c r="O349" i="1"/>
  <c r="R349" i="1"/>
  <c r="U349" i="1"/>
  <c r="X349" i="1"/>
  <c r="AA349" i="1"/>
  <c r="AD349" i="1"/>
  <c r="AG349" i="1"/>
  <c r="AJ349" i="1"/>
  <c r="AM349" i="1"/>
  <c r="AP349" i="1"/>
  <c r="AS349" i="1"/>
  <c r="AV349" i="1"/>
  <c r="AY349" i="1"/>
  <c r="BB349" i="1"/>
  <c r="BE349" i="1"/>
  <c r="BH349" i="1"/>
  <c r="BK349" i="1"/>
  <c r="BN349" i="1"/>
  <c r="BQ349" i="1"/>
  <c r="BT349" i="1"/>
  <c r="BW349" i="1"/>
  <c r="BZ349" i="1"/>
  <c r="CC349" i="1"/>
  <c r="CF349" i="1"/>
  <c r="CI349" i="1"/>
  <c r="CL349" i="1"/>
  <c r="CO349" i="1"/>
  <c r="CR349" i="1"/>
  <c r="CU349" i="1"/>
  <c r="CX349" i="1"/>
  <c r="DA349" i="1"/>
  <c r="DD349" i="1"/>
  <c r="DG349" i="1"/>
  <c r="DJ349" i="1"/>
  <c r="DM349" i="1"/>
  <c r="DP349" i="1"/>
  <c r="DS349" i="1"/>
  <c r="DV349" i="1"/>
  <c r="DY349" i="1"/>
  <c r="EB349" i="1"/>
  <c r="EH349" i="1"/>
  <c r="EK349" i="1"/>
  <c r="I350" i="1"/>
  <c r="L350" i="1"/>
  <c r="O350" i="1"/>
  <c r="R350" i="1"/>
  <c r="U350" i="1"/>
  <c r="X350" i="1"/>
  <c r="AA350" i="1"/>
  <c r="AD350" i="1"/>
  <c r="AG350" i="1"/>
  <c r="AJ350" i="1"/>
  <c r="AM350" i="1"/>
  <c r="AP350" i="1"/>
  <c r="AS350" i="1"/>
  <c r="AV350" i="1"/>
  <c r="AY350" i="1"/>
  <c r="BB350" i="1"/>
  <c r="BE350" i="1"/>
  <c r="BH350" i="1"/>
  <c r="BK350" i="1"/>
  <c r="BN350" i="1"/>
  <c r="BQ350" i="1"/>
  <c r="BT350" i="1"/>
  <c r="BW350" i="1"/>
  <c r="BZ350" i="1"/>
  <c r="CC350" i="1"/>
  <c r="CF350" i="1"/>
  <c r="CI350" i="1"/>
  <c r="CL350" i="1"/>
  <c r="CO350" i="1"/>
  <c r="CR350" i="1"/>
  <c r="CU350" i="1"/>
  <c r="CX350" i="1"/>
  <c r="DA350" i="1"/>
  <c r="DD350" i="1"/>
  <c r="DG350" i="1"/>
  <c r="DJ350" i="1"/>
  <c r="DM350" i="1"/>
  <c r="DP350" i="1"/>
  <c r="DS350" i="1"/>
  <c r="DV350" i="1"/>
  <c r="DY350" i="1"/>
  <c r="EB350" i="1"/>
  <c r="EH350" i="1"/>
  <c r="EK350" i="1"/>
  <c r="I332" i="1"/>
  <c r="L332" i="1"/>
  <c r="O332" i="1"/>
  <c r="R332" i="1"/>
  <c r="U332" i="1"/>
  <c r="X332" i="1"/>
  <c r="AA332" i="1"/>
  <c r="AD332" i="1"/>
  <c r="AG332" i="1"/>
  <c r="AJ332" i="1"/>
  <c r="AM332" i="1"/>
  <c r="AP332" i="1"/>
  <c r="AS332" i="1"/>
  <c r="AV332" i="1"/>
  <c r="AY332" i="1"/>
  <c r="BB332" i="1"/>
  <c r="BE332" i="1"/>
  <c r="BH332" i="1"/>
  <c r="BK332" i="1"/>
  <c r="BN332" i="1"/>
  <c r="BQ332" i="1"/>
  <c r="BT332" i="1"/>
  <c r="BW332" i="1"/>
  <c r="BZ332" i="1"/>
  <c r="CC332" i="1"/>
  <c r="CF332" i="1"/>
  <c r="CI332" i="1"/>
  <c r="CL332" i="1"/>
  <c r="CO332" i="1"/>
  <c r="CR332" i="1"/>
  <c r="CU332" i="1"/>
  <c r="CX332" i="1"/>
  <c r="DA332" i="1"/>
  <c r="DD332" i="1"/>
  <c r="DG332" i="1"/>
  <c r="DJ332" i="1"/>
  <c r="DM332" i="1"/>
  <c r="DP332" i="1"/>
  <c r="DS332" i="1"/>
  <c r="DV332" i="1"/>
  <c r="DY332" i="1"/>
  <c r="EB332" i="1"/>
  <c r="EH332" i="1"/>
  <c r="EK332" i="1"/>
  <c r="I475" i="1"/>
  <c r="L475" i="1"/>
  <c r="O475" i="1"/>
  <c r="R475" i="1"/>
  <c r="U475" i="1"/>
  <c r="X475" i="1"/>
  <c r="AA475" i="1"/>
  <c r="AD475" i="1"/>
  <c r="AG475" i="1"/>
  <c r="AJ475" i="1"/>
  <c r="AM475" i="1"/>
  <c r="AP475" i="1"/>
  <c r="AS475" i="1"/>
  <c r="AV475" i="1"/>
  <c r="AY475" i="1"/>
  <c r="BB475" i="1"/>
  <c r="BE475" i="1"/>
  <c r="BH475" i="1"/>
  <c r="BK475" i="1"/>
  <c r="BN475" i="1"/>
  <c r="BQ475" i="1"/>
  <c r="BT475" i="1"/>
  <c r="BW475" i="1"/>
  <c r="BZ475" i="1"/>
  <c r="CC475" i="1"/>
  <c r="CF475" i="1"/>
  <c r="CI475" i="1"/>
  <c r="CL475" i="1"/>
  <c r="CO475" i="1"/>
  <c r="CR475" i="1"/>
  <c r="CU475" i="1"/>
  <c r="CX475" i="1"/>
  <c r="DA475" i="1"/>
  <c r="DD475" i="1"/>
  <c r="DG475" i="1"/>
  <c r="DJ475" i="1"/>
  <c r="DM475" i="1"/>
  <c r="DP475" i="1"/>
  <c r="DS475" i="1"/>
  <c r="DV475" i="1"/>
  <c r="DY475" i="1"/>
  <c r="EB475" i="1"/>
  <c r="EH475" i="1"/>
  <c r="EK475" i="1"/>
  <c r="I476" i="1"/>
  <c r="L476" i="1"/>
  <c r="O476" i="1"/>
  <c r="R476" i="1"/>
  <c r="U476" i="1"/>
  <c r="X476" i="1"/>
  <c r="AA476" i="1"/>
  <c r="AD476" i="1"/>
  <c r="AG476" i="1"/>
  <c r="AJ476" i="1"/>
  <c r="AM476" i="1"/>
  <c r="AP476" i="1"/>
  <c r="AS476" i="1"/>
  <c r="AV476" i="1"/>
  <c r="AY476" i="1"/>
  <c r="BB476" i="1"/>
  <c r="BE476" i="1"/>
  <c r="BH476" i="1"/>
  <c r="BK476" i="1"/>
  <c r="BN476" i="1"/>
  <c r="BQ476" i="1"/>
  <c r="BT476" i="1"/>
  <c r="BW476" i="1"/>
  <c r="BZ476" i="1"/>
  <c r="CC476" i="1"/>
  <c r="CF476" i="1"/>
  <c r="CI476" i="1"/>
  <c r="CL476" i="1"/>
  <c r="CO476" i="1"/>
  <c r="CR476" i="1"/>
  <c r="CU476" i="1"/>
  <c r="CX476" i="1"/>
  <c r="DA476" i="1"/>
  <c r="DD476" i="1"/>
  <c r="DG476" i="1"/>
  <c r="DJ476" i="1"/>
  <c r="DM476" i="1"/>
  <c r="DP476" i="1"/>
  <c r="DS476" i="1"/>
  <c r="DV476" i="1"/>
  <c r="DY476" i="1"/>
  <c r="EB476" i="1"/>
  <c r="EH476" i="1"/>
  <c r="EK476" i="1"/>
  <c r="I477" i="1"/>
  <c r="L477" i="1"/>
  <c r="O477" i="1"/>
  <c r="R477" i="1"/>
  <c r="U477" i="1"/>
  <c r="X477" i="1"/>
  <c r="AA477" i="1"/>
  <c r="AD477" i="1"/>
  <c r="AG477" i="1"/>
  <c r="AJ477" i="1"/>
  <c r="AM477" i="1"/>
  <c r="AP477" i="1"/>
  <c r="AS477" i="1"/>
  <c r="AV477" i="1"/>
  <c r="AY477" i="1"/>
  <c r="BB477" i="1"/>
  <c r="BE477" i="1"/>
  <c r="BH477" i="1"/>
  <c r="BK477" i="1"/>
  <c r="BN477" i="1"/>
  <c r="BQ477" i="1"/>
  <c r="BT477" i="1"/>
  <c r="BW477" i="1"/>
  <c r="BZ477" i="1"/>
  <c r="CC477" i="1"/>
  <c r="CF477" i="1"/>
  <c r="CI477" i="1"/>
  <c r="CL477" i="1"/>
  <c r="CO477" i="1"/>
  <c r="CR477" i="1"/>
  <c r="CU477" i="1"/>
  <c r="CX477" i="1"/>
  <c r="DA477" i="1"/>
  <c r="DD477" i="1"/>
  <c r="DG477" i="1"/>
  <c r="DJ477" i="1"/>
  <c r="DM477" i="1"/>
  <c r="DP477" i="1"/>
  <c r="DS477" i="1"/>
  <c r="DV477" i="1"/>
  <c r="DY477" i="1"/>
  <c r="EB477" i="1"/>
  <c r="EH477" i="1"/>
  <c r="EK477" i="1"/>
  <c r="I365" i="1"/>
  <c r="L365" i="1"/>
  <c r="O365" i="1"/>
  <c r="R365" i="1"/>
  <c r="U365" i="1"/>
  <c r="X365" i="1"/>
  <c r="AA365" i="1"/>
  <c r="AD365" i="1"/>
  <c r="AG365" i="1"/>
  <c r="AJ365" i="1"/>
  <c r="AM365" i="1"/>
  <c r="AP365" i="1"/>
  <c r="AS365" i="1"/>
  <c r="AV365" i="1"/>
  <c r="AY365" i="1"/>
  <c r="BB365" i="1"/>
  <c r="BE365" i="1"/>
  <c r="BH365" i="1"/>
  <c r="BK365" i="1"/>
  <c r="BN365" i="1"/>
  <c r="BQ365" i="1"/>
  <c r="BT365" i="1"/>
  <c r="BW365" i="1"/>
  <c r="BZ365" i="1"/>
  <c r="CC365" i="1"/>
  <c r="CF365" i="1"/>
  <c r="CI365" i="1"/>
  <c r="CL365" i="1"/>
  <c r="CO365" i="1"/>
  <c r="CR365" i="1"/>
  <c r="CU365" i="1"/>
  <c r="CX365" i="1"/>
  <c r="DA365" i="1"/>
  <c r="DD365" i="1"/>
  <c r="DG365" i="1"/>
  <c r="DJ365" i="1"/>
  <c r="DM365" i="1"/>
  <c r="DP365" i="1"/>
  <c r="DS365" i="1"/>
  <c r="DV365" i="1"/>
  <c r="DY365" i="1"/>
  <c r="EB365" i="1"/>
  <c r="EH365" i="1"/>
  <c r="EK365" i="1"/>
  <c r="I366" i="1"/>
  <c r="L366" i="1"/>
  <c r="O366" i="1"/>
  <c r="R366" i="1"/>
  <c r="U366" i="1"/>
  <c r="X366" i="1"/>
  <c r="AA366" i="1"/>
  <c r="AD366" i="1"/>
  <c r="AG366" i="1"/>
  <c r="AJ366" i="1"/>
  <c r="AM366" i="1"/>
  <c r="AP366" i="1"/>
  <c r="AS366" i="1"/>
  <c r="AV366" i="1"/>
  <c r="AY366" i="1"/>
  <c r="BB366" i="1"/>
  <c r="BE366" i="1"/>
  <c r="BH366" i="1"/>
  <c r="BK366" i="1"/>
  <c r="BN366" i="1"/>
  <c r="BQ366" i="1"/>
  <c r="BT366" i="1"/>
  <c r="BW366" i="1"/>
  <c r="BZ366" i="1"/>
  <c r="CC366" i="1"/>
  <c r="CF366" i="1"/>
  <c r="CI366" i="1"/>
  <c r="CL366" i="1"/>
  <c r="CO366" i="1"/>
  <c r="CR366" i="1"/>
  <c r="CU366" i="1"/>
  <c r="CX366" i="1"/>
  <c r="DA366" i="1"/>
  <c r="DD366" i="1"/>
  <c r="DG366" i="1"/>
  <c r="DJ366" i="1"/>
  <c r="DM366" i="1"/>
  <c r="DP366" i="1"/>
  <c r="DS366" i="1"/>
  <c r="DV366" i="1"/>
  <c r="DY366" i="1"/>
  <c r="EB366" i="1"/>
  <c r="EH366" i="1"/>
  <c r="EK366" i="1"/>
  <c r="I367" i="1"/>
  <c r="L367" i="1"/>
  <c r="O367" i="1"/>
  <c r="R367" i="1"/>
  <c r="U367" i="1"/>
  <c r="X367" i="1"/>
  <c r="AA367" i="1"/>
  <c r="AD367" i="1"/>
  <c r="AG367" i="1"/>
  <c r="AJ367" i="1"/>
  <c r="AM367" i="1"/>
  <c r="AP367" i="1"/>
  <c r="AS367" i="1"/>
  <c r="AV367" i="1"/>
  <c r="AY367" i="1"/>
  <c r="BB367" i="1"/>
  <c r="BE367" i="1"/>
  <c r="BH367" i="1"/>
  <c r="BK367" i="1"/>
  <c r="BN367" i="1"/>
  <c r="BQ367" i="1"/>
  <c r="BT367" i="1"/>
  <c r="BW367" i="1"/>
  <c r="BZ367" i="1"/>
  <c r="CC367" i="1"/>
  <c r="CF367" i="1"/>
  <c r="CI367" i="1"/>
  <c r="CL367" i="1"/>
  <c r="CO367" i="1"/>
  <c r="CR367" i="1"/>
  <c r="CU367" i="1"/>
  <c r="CX367" i="1"/>
  <c r="DA367" i="1"/>
  <c r="DD367" i="1"/>
  <c r="DG367" i="1"/>
  <c r="DJ367" i="1"/>
  <c r="DM367" i="1"/>
  <c r="DP367" i="1"/>
  <c r="DS367" i="1"/>
  <c r="DV367" i="1"/>
  <c r="DY367" i="1"/>
  <c r="EB367" i="1"/>
  <c r="EH367" i="1"/>
  <c r="EK367" i="1"/>
  <c r="I368" i="1"/>
  <c r="L368" i="1"/>
  <c r="O368" i="1"/>
  <c r="R368" i="1"/>
  <c r="U368" i="1"/>
  <c r="X368" i="1"/>
  <c r="AA368" i="1"/>
  <c r="AD368" i="1"/>
  <c r="AG368" i="1"/>
  <c r="AJ368" i="1"/>
  <c r="AM368" i="1"/>
  <c r="AP368" i="1"/>
  <c r="AS368" i="1"/>
  <c r="AV368" i="1"/>
  <c r="AY368" i="1"/>
  <c r="BB368" i="1"/>
  <c r="BE368" i="1"/>
  <c r="BH368" i="1"/>
  <c r="BK368" i="1"/>
  <c r="BN368" i="1"/>
  <c r="BQ368" i="1"/>
  <c r="BT368" i="1"/>
  <c r="BW368" i="1"/>
  <c r="BZ368" i="1"/>
  <c r="CC368" i="1"/>
  <c r="CF368" i="1"/>
  <c r="CI368" i="1"/>
  <c r="CL368" i="1"/>
  <c r="CO368" i="1"/>
  <c r="CR368" i="1"/>
  <c r="CU368" i="1"/>
  <c r="CX368" i="1"/>
  <c r="DA368" i="1"/>
  <c r="DD368" i="1"/>
  <c r="DG368" i="1"/>
  <c r="DJ368" i="1"/>
  <c r="DM368" i="1"/>
  <c r="DP368" i="1"/>
  <c r="DS368" i="1"/>
  <c r="DV368" i="1"/>
  <c r="DY368" i="1"/>
  <c r="EB368" i="1"/>
  <c r="EH368" i="1"/>
  <c r="EK368" i="1"/>
  <c r="I369" i="1"/>
  <c r="L369" i="1"/>
  <c r="O369" i="1"/>
  <c r="R369" i="1"/>
  <c r="U369" i="1"/>
  <c r="X369" i="1"/>
  <c r="AA369" i="1"/>
  <c r="AD369" i="1"/>
  <c r="AG369" i="1"/>
  <c r="AJ369" i="1"/>
  <c r="AM369" i="1"/>
  <c r="AP369" i="1"/>
  <c r="AS369" i="1"/>
  <c r="AV369" i="1"/>
  <c r="AY369" i="1"/>
  <c r="BB369" i="1"/>
  <c r="BE369" i="1"/>
  <c r="BH369" i="1"/>
  <c r="BK369" i="1"/>
  <c r="BN369" i="1"/>
  <c r="BQ369" i="1"/>
  <c r="BT369" i="1"/>
  <c r="BW369" i="1"/>
  <c r="BZ369" i="1"/>
  <c r="CC369" i="1"/>
  <c r="CF369" i="1"/>
  <c r="CI369" i="1"/>
  <c r="CL369" i="1"/>
  <c r="CO369" i="1"/>
  <c r="CR369" i="1"/>
  <c r="CU369" i="1"/>
  <c r="CX369" i="1"/>
  <c r="DA369" i="1"/>
  <c r="DD369" i="1"/>
  <c r="DG369" i="1"/>
  <c r="DJ369" i="1"/>
  <c r="DM369" i="1"/>
  <c r="DP369" i="1"/>
  <c r="DS369" i="1"/>
  <c r="DV369" i="1"/>
  <c r="DY369" i="1"/>
  <c r="EB369" i="1"/>
  <c r="EH369" i="1"/>
  <c r="EK369" i="1"/>
  <c r="I288" i="1"/>
  <c r="L288" i="1"/>
  <c r="O288" i="1"/>
  <c r="R288" i="1"/>
  <c r="U288" i="1"/>
  <c r="X288" i="1"/>
  <c r="AA288" i="1"/>
  <c r="AD288" i="1"/>
  <c r="AG288" i="1"/>
  <c r="AJ288" i="1"/>
  <c r="AM288" i="1"/>
  <c r="AP288" i="1"/>
  <c r="AS288" i="1"/>
  <c r="AV288" i="1"/>
  <c r="AY288" i="1"/>
  <c r="BB288" i="1"/>
  <c r="BE288" i="1"/>
  <c r="BH288" i="1"/>
  <c r="BK288" i="1"/>
  <c r="BN288" i="1"/>
  <c r="BQ288" i="1"/>
  <c r="BT288" i="1"/>
  <c r="BW288" i="1"/>
  <c r="BZ288" i="1"/>
  <c r="CC288" i="1"/>
  <c r="CF288" i="1"/>
  <c r="CI288" i="1"/>
  <c r="CL288" i="1"/>
  <c r="CO288" i="1"/>
  <c r="CR288" i="1"/>
  <c r="CU288" i="1"/>
  <c r="CX288" i="1"/>
  <c r="DA288" i="1"/>
  <c r="DD288" i="1"/>
  <c r="DG288" i="1"/>
  <c r="DJ288" i="1"/>
  <c r="DM288" i="1"/>
  <c r="DP288" i="1"/>
  <c r="DS288" i="1"/>
  <c r="DV288" i="1"/>
  <c r="DY288" i="1"/>
  <c r="EB288" i="1"/>
  <c r="EH288" i="1"/>
  <c r="EK288" i="1"/>
  <c r="I646" i="1"/>
  <c r="L646" i="1"/>
  <c r="O646" i="1"/>
  <c r="R646" i="1"/>
  <c r="U646" i="1"/>
  <c r="X646" i="1"/>
  <c r="AA646" i="1"/>
  <c r="AD646" i="1"/>
  <c r="AG646" i="1"/>
  <c r="AJ646" i="1"/>
  <c r="AM646" i="1"/>
  <c r="AP646" i="1"/>
  <c r="AS646" i="1"/>
  <c r="AV646" i="1"/>
  <c r="AY646" i="1"/>
  <c r="BB646" i="1"/>
  <c r="BE646" i="1"/>
  <c r="BH646" i="1"/>
  <c r="BK646" i="1"/>
  <c r="BN646" i="1"/>
  <c r="BQ646" i="1"/>
  <c r="BT646" i="1"/>
  <c r="BW646" i="1"/>
  <c r="BZ646" i="1"/>
  <c r="CC646" i="1"/>
  <c r="CF646" i="1"/>
  <c r="CI646" i="1"/>
  <c r="CL646" i="1"/>
  <c r="CO646" i="1"/>
  <c r="CR646" i="1"/>
  <c r="CU646" i="1"/>
  <c r="CX646" i="1"/>
  <c r="DA646" i="1"/>
  <c r="DD646" i="1"/>
  <c r="DG646" i="1"/>
  <c r="DJ646" i="1"/>
  <c r="DM646" i="1"/>
  <c r="DP646" i="1"/>
  <c r="DS646" i="1"/>
  <c r="DV646" i="1"/>
  <c r="DY646" i="1"/>
  <c r="EB646" i="1"/>
  <c r="EH646" i="1"/>
  <c r="EK646" i="1"/>
  <c r="I647" i="1"/>
  <c r="L647" i="1"/>
  <c r="O647" i="1"/>
  <c r="R647" i="1"/>
  <c r="U647" i="1"/>
  <c r="X647" i="1"/>
  <c r="AA647" i="1"/>
  <c r="AD647" i="1"/>
  <c r="AG647" i="1"/>
  <c r="AJ647" i="1"/>
  <c r="AM647" i="1"/>
  <c r="AP647" i="1"/>
  <c r="AS647" i="1"/>
  <c r="AV647" i="1"/>
  <c r="AY647" i="1"/>
  <c r="BB647" i="1"/>
  <c r="BE647" i="1"/>
  <c r="BH647" i="1"/>
  <c r="BK647" i="1"/>
  <c r="BN647" i="1"/>
  <c r="BQ647" i="1"/>
  <c r="BT647" i="1"/>
  <c r="BW647" i="1"/>
  <c r="BZ647" i="1"/>
  <c r="CC647" i="1"/>
  <c r="CF647" i="1"/>
  <c r="CI647" i="1"/>
  <c r="CL647" i="1"/>
  <c r="CO647" i="1"/>
  <c r="CR647" i="1"/>
  <c r="CU647" i="1"/>
  <c r="CX647" i="1"/>
  <c r="DA647" i="1"/>
  <c r="DD647" i="1"/>
  <c r="DG647" i="1"/>
  <c r="DJ647" i="1"/>
  <c r="DM647" i="1"/>
  <c r="DP647" i="1"/>
  <c r="DS647" i="1"/>
  <c r="DV647" i="1"/>
  <c r="DY647" i="1"/>
  <c r="EB647" i="1"/>
  <c r="EH647" i="1"/>
  <c r="EK647" i="1"/>
  <c r="I731" i="1"/>
  <c r="L731" i="1"/>
  <c r="O731" i="1"/>
  <c r="R731" i="1"/>
  <c r="U731" i="1"/>
  <c r="X731" i="1"/>
  <c r="AA731" i="1"/>
  <c r="AD731" i="1"/>
  <c r="AG731" i="1"/>
  <c r="AJ731" i="1"/>
  <c r="AM731" i="1"/>
  <c r="AP731" i="1"/>
  <c r="AS731" i="1"/>
  <c r="AV731" i="1"/>
  <c r="AY731" i="1"/>
  <c r="BB731" i="1"/>
  <c r="BE731" i="1"/>
  <c r="BH731" i="1"/>
  <c r="BK731" i="1"/>
  <c r="BN731" i="1"/>
  <c r="BQ731" i="1"/>
  <c r="BT731" i="1"/>
  <c r="BW731" i="1"/>
  <c r="BZ731" i="1"/>
  <c r="CC731" i="1"/>
  <c r="CF731" i="1"/>
  <c r="CI731" i="1"/>
  <c r="CL731" i="1"/>
  <c r="CO731" i="1"/>
  <c r="CR731" i="1"/>
  <c r="CU731" i="1"/>
  <c r="CX731" i="1"/>
  <c r="DA731" i="1"/>
  <c r="DD731" i="1"/>
  <c r="DJ731" i="1"/>
  <c r="DM731" i="1"/>
  <c r="DP731" i="1"/>
  <c r="DS731" i="1"/>
  <c r="DV731" i="1"/>
  <c r="DY731" i="1"/>
  <c r="EB731" i="1"/>
  <c r="EH731" i="1"/>
  <c r="EK731" i="1"/>
  <c r="I695" i="1"/>
  <c r="L695" i="1"/>
  <c r="O695" i="1"/>
  <c r="R695" i="1"/>
  <c r="U695" i="1"/>
  <c r="X695" i="1"/>
  <c r="AA695" i="1"/>
  <c r="AD695" i="1"/>
  <c r="AG695" i="1"/>
  <c r="AJ695" i="1"/>
  <c r="AM695" i="1"/>
  <c r="AP695" i="1"/>
  <c r="AS695" i="1"/>
  <c r="AV695" i="1"/>
  <c r="AY695" i="1"/>
  <c r="BB695" i="1"/>
  <c r="BE695" i="1"/>
  <c r="BH695" i="1"/>
  <c r="BK695" i="1"/>
  <c r="BN695" i="1"/>
  <c r="BQ695" i="1"/>
  <c r="BT695" i="1"/>
  <c r="BW695" i="1"/>
  <c r="BZ695" i="1"/>
  <c r="CC695" i="1"/>
  <c r="CF695" i="1"/>
  <c r="CI695" i="1"/>
  <c r="CL695" i="1"/>
  <c r="CO695" i="1"/>
  <c r="CR695" i="1"/>
  <c r="CU695" i="1"/>
  <c r="CX695" i="1"/>
  <c r="DA695" i="1"/>
  <c r="DD695" i="1"/>
  <c r="DG695" i="1"/>
  <c r="DJ695" i="1"/>
  <c r="DM695" i="1"/>
  <c r="DP695" i="1"/>
  <c r="DS695" i="1"/>
  <c r="DV695" i="1"/>
  <c r="DY695" i="1"/>
  <c r="EB695" i="1"/>
  <c r="EH695" i="1"/>
  <c r="EK695" i="1"/>
  <c r="I342" i="1"/>
  <c r="L342" i="1"/>
  <c r="O342" i="1"/>
  <c r="R342" i="1"/>
  <c r="U342" i="1"/>
  <c r="X342" i="1"/>
  <c r="AA342" i="1"/>
  <c r="AD342" i="1"/>
  <c r="AG342" i="1"/>
  <c r="AJ342" i="1"/>
  <c r="AM342" i="1"/>
  <c r="AP342" i="1"/>
  <c r="AS342" i="1"/>
  <c r="AV342" i="1"/>
  <c r="AY342" i="1"/>
  <c r="BB342" i="1"/>
  <c r="BE342" i="1"/>
  <c r="BH342" i="1"/>
  <c r="BK342" i="1"/>
  <c r="BN342" i="1"/>
  <c r="BQ342" i="1"/>
  <c r="BT342" i="1"/>
  <c r="BW342" i="1"/>
  <c r="BZ342" i="1"/>
  <c r="CC342" i="1"/>
  <c r="CF342" i="1"/>
  <c r="CI342" i="1"/>
  <c r="CL342" i="1"/>
  <c r="CO342" i="1"/>
  <c r="CR342" i="1"/>
  <c r="CU342" i="1"/>
  <c r="CX342" i="1"/>
  <c r="DA342" i="1"/>
  <c r="DD342" i="1"/>
  <c r="DG342" i="1"/>
  <c r="DJ342" i="1"/>
  <c r="DM342" i="1"/>
  <c r="DP342" i="1"/>
  <c r="DS342" i="1"/>
  <c r="DV342" i="1"/>
  <c r="DY342" i="1"/>
  <c r="EB342" i="1"/>
  <c r="EH342" i="1"/>
  <c r="EK342" i="1"/>
  <c r="I361" i="1"/>
  <c r="L361" i="1"/>
  <c r="O361" i="1"/>
  <c r="R361" i="1"/>
  <c r="U361" i="1"/>
  <c r="X361" i="1"/>
  <c r="AA361" i="1"/>
  <c r="AD361" i="1"/>
  <c r="AG361" i="1"/>
  <c r="AJ361" i="1"/>
  <c r="AM361" i="1"/>
  <c r="AP361" i="1"/>
  <c r="AS361" i="1"/>
  <c r="AV361" i="1"/>
  <c r="AY361" i="1"/>
  <c r="BB361" i="1"/>
  <c r="BE361" i="1"/>
  <c r="BH361" i="1"/>
  <c r="BK361" i="1"/>
  <c r="BN361" i="1"/>
  <c r="BQ361" i="1"/>
  <c r="BT361" i="1"/>
  <c r="BW361" i="1"/>
  <c r="BZ361" i="1"/>
  <c r="CC361" i="1"/>
  <c r="CF361" i="1"/>
  <c r="CI361" i="1"/>
  <c r="CL361" i="1"/>
  <c r="CO361" i="1"/>
  <c r="CR361" i="1"/>
  <c r="CU361" i="1"/>
  <c r="CX361" i="1"/>
  <c r="DA361" i="1"/>
  <c r="DD361" i="1"/>
  <c r="DG361" i="1"/>
  <c r="DJ361" i="1"/>
  <c r="DM361" i="1"/>
  <c r="DP361" i="1"/>
  <c r="DS361" i="1"/>
  <c r="DV361" i="1"/>
  <c r="DY361" i="1"/>
  <c r="EB361" i="1"/>
  <c r="EH361" i="1"/>
  <c r="EK361" i="1"/>
  <c r="I362" i="1"/>
  <c r="L362" i="1"/>
  <c r="O362" i="1"/>
  <c r="R362" i="1"/>
  <c r="U362" i="1"/>
  <c r="X362" i="1"/>
  <c r="AA362" i="1"/>
  <c r="AD362" i="1"/>
  <c r="AG362" i="1"/>
  <c r="AJ362" i="1"/>
  <c r="AM362" i="1"/>
  <c r="AP362" i="1"/>
  <c r="AS362" i="1"/>
  <c r="AV362" i="1"/>
  <c r="AY362" i="1"/>
  <c r="BB362" i="1"/>
  <c r="BE362" i="1"/>
  <c r="BH362" i="1"/>
  <c r="BK362" i="1"/>
  <c r="BN362" i="1"/>
  <c r="BQ362" i="1"/>
  <c r="BT362" i="1"/>
  <c r="BW362" i="1"/>
  <c r="BZ362" i="1"/>
  <c r="CC362" i="1"/>
  <c r="CF362" i="1"/>
  <c r="CI362" i="1"/>
  <c r="CL362" i="1"/>
  <c r="CO362" i="1"/>
  <c r="CR362" i="1"/>
  <c r="CU362" i="1"/>
  <c r="CX362" i="1"/>
  <c r="DA362" i="1"/>
  <c r="DD362" i="1"/>
  <c r="DG362" i="1"/>
  <c r="DJ362" i="1"/>
  <c r="DM362" i="1"/>
  <c r="DP362" i="1"/>
  <c r="DS362" i="1"/>
  <c r="DV362" i="1"/>
  <c r="DY362" i="1"/>
  <c r="EB362" i="1"/>
  <c r="EH362" i="1"/>
  <c r="EK362" i="1"/>
  <c r="I399" i="1"/>
  <c r="L399" i="1"/>
  <c r="O399" i="1"/>
  <c r="R399" i="1"/>
  <c r="U399" i="1"/>
  <c r="X399" i="1"/>
  <c r="AA399" i="1"/>
  <c r="AD399" i="1"/>
  <c r="AG399" i="1"/>
  <c r="AJ399" i="1"/>
  <c r="AM399" i="1"/>
  <c r="AP399" i="1"/>
  <c r="AS399" i="1"/>
  <c r="AV399" i="1"/>
  <c r="AY399" i="1"/>
  <c r="BB399" i="1"/>
  <c r="BE399" i="1"/>
  <c r="BH399" i="1"/>
  <c r="BK399" i="1"/>
  <c r="BN399" i="1"/>
  <c r="BQ399" i="1"/>
  <c r="BT399" i="1"/>
  <c r="BW399" i="1"/>
  <c r="BZ399" i="1"/>
  <c r="CC399" i="1"/>
  <c r="CF399" i="1"/>
  <c r="CI399" i="1"/>
  <c r="CL399" i="1"/>
  <c r="CO399" i="1"/>
  <c r="CR399" i="1"/>
  <c r="CU399" i="1"/>
  <c r="CX399" i="1"/>
  <c r="DA399" i="1"/>
  <c r="DD399" i="1"/>
  <c r="DG399" i="1"/>
  <c r="DJ399" i="1"/>
  <c r="DM399" i="1"/>
  <c r="DP399" i="1"/>
  <c r="DS399" i="1"/>
  <c r="DV399" i="1"/>
  <c r="DY399" i="1"/>
  <c r="EB399" i="1"/>
  <c r="EH399" i="1"/>
  <c r="EK399" i="1"/>
  <c r="I363" i="1"/>
  <c r="L363" i="1"/>
  <c r="O363" i="1"/>
  <c r="R363" i="1"/>
  <c r="U363" i="1"/>
  <c r="X363" i="1"/>
  <c r="AA363" i="1"/>
  <c r="AD363" i="1"/>
  <c r="AG363" i="1"/>
  <c r="AJ363" i="1"/>
  <c r="AM363" i="1"/>
  <c r="AP363" i="1"/>
  <c r="AS363" i="1"/>
  <c r="AV363" i="1"/>
  <c r="AY363" i="1"/>
  <c r="BB363" i="1"/>
  <c r="BE363" i="1"/>
  <c r="BH363" i="1"/>
  <c r="BK363" i="1"/>
  <c r="BN363" i="1"/>
  <c r="BQ363" i="1"/>
  <c r="BT363" i="1"/>
  <c r="BW363" i="1"/>
  <c r="BZ363" i="1"/>
  <c r="CC363" i="1"/>
  <c r="CF363" i="1"/>
  <c r="CI363" i="1"/>
  <c r="CL363" i="1"/>
  <c r="CO363" i="1"/>
  <c r="CR363" i="1"/>
  <c r="CU363" i="1"/>
  <c r="CX363" i="1"/>
  <c r="DA363" i="1"/>
  <c r="DD363" i="1"/>
  <c r="DG363" i="1"/>
  <c r="DJ363" i="1"/>
  <c r="DM363" i="1"/>
  <c r="DP363" i="1"/>
  <c r="DS363" i="1"/>
  <c r="DV363" i="1"/>
  <c r="DY363" i="1"/>
  <c r="EB363" i="1"/>
  <c r="EH363" i="1"/>
  <c r="EK363" i="1"/>
  <c r="I329" i="1"/>
  <c r="L329" i="1"/>
  <c r="O329" i="1"/>
  <c r="R329" i="1"/>
  <c r="U329" i="1"/>
  <c r="X329" i="1"/>
  <c r="AA329" i="1"/>
  <c r="AD329" i="1"/>
  <c r="AG329" i="1"/>
  <c r="AJ329" i="1"/>
  <c r="AM329" i="1"/>
  <c r="AP329" i="1"/>
  <c r="AS329" i="1"/>
  <c r="AV329" i="1"/>
  <c r="AY329" i="1"/>
  <c r="BB329" i="1"/>
  <c r="BE329" i="1"/>
  <c r="BH329" i="1"/>
  <c r="BK329" i="1"/>
  <c r="BN329" i="1"/>
  <c r="BQ329" i="1"/>
  <c r="BT329" i="1"/>
  <c r="BW329" i="1"/>
  <c r="BZ329" i="1"/>
  <c r="CC329" i="1"/>
  <c r="CF329" i="1"/>
  <c r="CI329" i="1"/>
  <c r="CL329" i="1"/>
  <c r="CO329" i="1"/>
  <c r="CR329" i="1"/>
  <c r="CU329" i="1"/>
  <c r="CX329" i="1"/>
  <c r="DA329" i="1"/>
  <c r="DD329" i="1"/>
  <c r="DG329" i="1"/>
  <c r="DJ329" i="1"/>
  <c r="DM329" i="1"/>
  <c r="DP329" i="1"/>
  <c r="DS329" i="1"/>
  <c r="DV329" i="1"/>
  <c r="DY329" i="1"/>
  <c r="EB329" i="1"/>
  <c r="EH329" i="1"/>
  <c r="EK329" i="1"/>
  <c r="I330" i="1"/>
  <c r="L330" i="1"/>
  <c r="O330" i="1"/>
  <c r="R330" i="1"/>
  <c r="U330" i="1"/>
  <c r="X330" i="1"/>
  <c r="AA330" i="1"/>
  <c r="AD330" i="1"/>
  <c r="AG330" i="1"/>
  <c r="AJ330" i="1"/>
  <c r="AM330" i="1"/>
  <c r="AP330" i="1"/>
  <c r="AS330" i="1"/>
  <c r="AV330" i="1"/>
  <c r="AY330" i="1"/>
  <c r="BB330" i="1"/>
  <c r="BE330" i="1"/>
  <c r="BH330" i="1"/>
  <c r="BK330" i="1"/>
  <c r="BN330" i="1"/>
  <c r="BQ330" i="1"/>
  <c r="BT330" i="1"/>
  <c r="BW330" i="1"/>
  <c r="BZ330" i="1"/>
  <c r="CC330" i="1"/>
  <c r="CF330" i="1"/>
  <c r="CI330" i="1"/>
  <c r="CL330" i="1"/>
  <c r="CO330" i="1"/>
  <c r="CR330" i="1"/>
  <c r="CU330" i="1"/>
  <c r="CX330" i="1"/>
  <c r="DA330" i="1"/>
  <c r="DD330" i="1"/>
  <c r="DG330" i="1"/>
  <c r="DJ330" i="1"/>
  <c r="DM330" i="1"/>
  <c r="DP330" i="1"/>
  <c r="DS330" i="1"/>
  <c r="DV330" i="1"/>
  <c r="DY330" i="1"/>
  <c r="EB330" i="1"/>
  <c r="EH330" i="1"/>
  <c r="EK330" i="1"/>
  <c r="I331" i="1"/>
  <c r="L331" i="1"/>
  <c r="O331" i="1"/>
  <c r="R331" i="1"/>
  <c r="U331" i="1"/>
  <c r="X331" i="1"/>
  <c r="AA331" i="1"/>
  <c r="AD331" i="1"/>
  <c r="AG331" i="1"/>
  <c r="AJ331" i="1"/>
  <c r="AM331" i="1"/>
  <c r="AP331" i="1"/>
  <c r="AS331" i="1"/>
  <c r="AV331" i="1"/>
  <c r="AY331" i="1"/>
  <c r="BB331" i="1"/>
  <c r="BE331" i="1"/>
  <c r="BH331" i="1"/>
  <c r="BK331" i="1"/>
  <c r="BN331" i="1"/>
  <c r="BQ331" i="1"/>
  <c r="BT331" i="1"/>
  <c r="BW331" i="1"/>
  <c r="BZ331" i="1"/>
  <c r="CC331" i="1"/>
  <c r="CF331" i="1"/>
  <c r="CI331" i="1"/>
  <c r="CL331" i="1"/>
  <c r="CO331" i="1"/>
  <c r="CR331" i="1"/>
  <c r="CU331" i="1"/>
  <c r="CX331" i="1"/>
  <c r="DA331" i="1"/>
  <c r="DD331" i="1"/>
  <c r="DG331" i="1"/>
  <c r="DJ331" i="1"/>
  <c r="DM331" i="1"/>
  <c r="DP331" i="1"/>
  <c r="DS331" i="1"/>
  <c r="DV331" i="1"/>
  <c r="DY331" i="1"/>
  <c r="EB331" i="1"/>
  <c r="EH331" i="1"/>
  <c r="EK331" i="1"/>
  <c r="I977" i="1"/>
  <c r="L977" i="1"/>
  <c r="O977" i="1"/>
  <c r="R977" i="1"/>
  <c r="U977" i="1"/>
  <c r="X977" i="1"/>
  <c r="AA977" i="1"/>
  <c r="AD977" i="1"/>
  <c r="AG977" i="1"/>
  <c r="AJ977" i="1"/>
  <c r="AM977" i="1"/>
  <c r="AP977" i="1"/>
  <c r="AS977" i="1"/>
  <c r="AV977" i="1"/>
  <c r="AY977" i="1"/>
  <c r="BB977" i="1"/>
  <c r="BE977" i="1"/>
  <c r="BH977" i="1"/>
  <c r="BK977" i="1"/>
  <c r="BN977" i="1"/>
  <c r="BQ977" i="1"/>
  <c r="BT977" i="1"/>
  <c r="BW977" i="1"/>
  <c r="BZ977" i="1"/>
  <c r="CC977" i="1"/>
  <c r="CF977" i="1"/>
  <c r="CI977" i="1"/>
  <c r="CL977" i="1"/>
  <c r="CO977" i="1"/>
  <c r="CR977" i="1"/>
  <c r="CU977" i="1"/>
  <c r="CX977" i="1"/>
  <c r="DA977" i="1"/>
  <c r="DD977" i="1"/>
  <c r="DJ977" i="1"/>
  <c r="DM977" i="1"/>
  <c r="DP977" i="1"/>
  <c r="DS977" i="1"/>
  <c r="DV977" i="1"/>
  <c r="DY977" i="1"/>
  <c r="EB977" i="1"/>
  <c r="EH977" i="1"/>
  <c r="EK977" i="1"/>
  <c r="I325" i="1"/>
  <c r="L325" i="1"/>
  <c r="O325" i="1"/>
  <c r="R325" i="1"/>
  <c r="U325" i="1"/>
  <c r="X325" i="1"/>
  <c r="AA325" i="1"/>
  <c r="AD325" i="1"/>
  <c r="AG325" i="1"/>
  <c r="AJ325" i="1"/>
  <c r="AM325" i="1"/>
  <c r="AP325" i="1"/>
  <c r="AS325" i="1"/>
  <c r="AV325" i="1"/>
  <c r="AY325" i="1"/>
  <c r="BB325" i="1"/>
  <c r="BE325" i="1"/>
  <c r="BH325" i="1"/>
  <c r="BK325" i="1"/>
  <c r="BN325" i="1"/>
  <c r="BQ325" i="1"/>
  <c r="BT325" i="1"/>
  <c r="BW325" i="1"/>
  <c r="BZ325" i="1"/>
  <c r="CC325" i="1"/>
  <c r="CF325" i="1"/>
  <c r="CI325" i="1"/>
  <c r="CL325" i="1"/>
  <c r="CO325" i="1"/>
  <c r="CR325" i="1"/>
  <c r="CU325" i="1"/>
  <c r="CX325" i="1"/>
  <c r="DA325" i="1"/>
  <c r="DD325" i="1"/>
  <c r="DG325" i="1"/>
  <c r="DJ325" i="1"/>
  <c r="DM325" i="1"/>
  <c r="DP325" i="1"/>
  <c r="DS325" i="1"/>
  <c r="DV325" i="1"/>
  <c r="DY325" i="1"/>
  <c r="EB325" i="1"/>
  <c r="EH325" i="1"/>
  <c r="EK325" i="1"/>
  <c r="I326" i="1"/>
  <c r="L326" i="1"/>
  <c r="O326" i="1"/>
  <c r="R326" i="1"/>
  <c r="U326" i="1"/>
  <c r="X326" i="1"/>
  <c r="AA326" i="1"/>
  <c r="AD326" i="1"/>
  <c r="AG326" i="1"/>
  <c r="AJ326" i="1"/>
  <c r="AM326" i="1"/>
  <c r="AP326" i="1"/>
  <c r="AS326" i="1"/>
  <c r="AV326" i="1"/>
  <c r="AY326" i="1"/>
  <c r="BB326" i="1"/>
  <c r="BE326" i="1"/>
  <c r="BH326" i="1"/>
  <c r="BK326" i="1"/>
  <c r="BN326" i="1"/>
  <c r="BQ326" i="1"/>
  <c r="BT326" i="1"/>
  <c r="BW326" i="1"/>
  <c r="BZ326" i="1"/>
  <c r="CC326" i="1"/>
  <c r="CF326" i="1"/>
  <c r="CI326" i="1"/>
  <c r="CL326" i="1"/>
  <c r="CO326" i="1"/>
  <c r="CR326" i="1"/>
  <c r="CU326" i="1"/>
  <c r="CX326" i="1"/>
  <c r="DA326" i="1"/>
  <c r="DD326" i="1"/>
  <c r="DG326" i="1"/>
  <c r="DJ326" i="1"/>
  <c r="DM326" i="1"/>
  <c r="DP326" i="1"/>
  <c r="DS326" i="1"/>
  <c r="DV326" i="1"/>
  <c r="DY326" i="1"/>
  <c r="EB326" i="1"/>
  <c r="EH326" i="1"/>
  <c r="EK326" i="1"/>
  <c r="I327" i="1"/>
  <c r="L327" i="1"/>
  <c r="O327" i="1"/>
  <c r="R327" i="1"/>
  <c r="U327" i="1"/>
  <c r="X327" i="1"/>
  <c r="AA327" i="1"/>
  <c r="AD327" i="1"/>
  <c r="AG327" i="1"/>
  <c r="AJ327" i="1"/>
  <c r="AM327" i="1"/>
  <c r="AP327" i="1"/>
  <c r="AS327" i="1"/>
  <c r="AV327" i="1"/>
  <c r="AY327" i="1"/>
  <c r="BB327" i="1"/>
  <c r="BE327" i="1"/>
  <c r="BH327" i="1"/>
  <c r="BK327" i="1"/>
  <c r="BN327" i="1"/>
  <c r="BQ327" i="1"/>
  <c r="BT327" i="1"/>
  <c r="BW327" i="1"/>
  <c r="BZ327" i="1"/>
  <c r="CC327" i="1"/>
  <c r="CF327" i="1"/>
  <c r="CI327" i="1"/>
  <c r="CL327" i="1"/>
  <c r="CO327" i="1"/>
  <c r="CR327" i="1"/>
  <c r="CU327" i="1"/>
  <c r="CX327" i="1"/>
  <c r="DA327" i="1"/>
  <c r="DD327" i="1"/>
  <c r="DG327" i="1"/>
  <c r="DJ327" i="1"/>
  <c r="DM327" i="1"/>
  <c r="DP327" i="1"/>
  <c r="DS327" i="1"/>
  <c r="DV327" i="1"/>
  <c r="DY327" i="1"/>
  <c r="EB327" i="1"/>
  <c r="EH327" i="1"/>
  <c r="EK327" i="1"/>
  <c r="I381" i="1"/>
  <c r="L381" i="1"/>
  <c r="O381" i="1"/>
  <c r="R381" i="1"/>
  <c r="U381" i="1"/>
  <c r="X381" i="1"/>
  <c r="AA381" i="1"/>
  <c r="AD381" i="1"/>
  <c r="AG381" i="1"/>
  <c r="AJ381" i="1"/>
  <c r="AM381" i="1"/>
  <c r="AP381" i="1"/>
  <c r="AS381" i="1"/>
  <c r="AV381" i="1"/>
  <c r="AY381" i="1"/>
  <c r="BB381" i="1"/>
  <c r="BE381" i="1"/>
  <c r="BH381" i="1"/>
  <c r="BK381" i="1"/>
  <c r="BN381" i="1"/>
  <c r="BQ381" i="1"/>
  <c r="BT381" i="1"/>
  <c r="BW381" i="1"/>
  <c r="BZ381" i="1"/>
  <c r="CC381" i="1"/>
  <c r="CF381" i="1"/>
  <c r="CI381" i="1"/>
  <c r="CL381" i="1"/>
  <c r="CO381" i="1"/>
  <c r="CR381" i="1"/>
  <c r="CU381" i="1"/>
  <c r="CX381" i="1"/>
  <c r="DA381" i="1"/>
  <c r="DD381" i="1"/>
  <c r="DG381" i="1"/>
  <c r="DJ381" i="1"/>
  <c r="DM381" i="1"/>
  <c r="DP381" i="1"/>
  <c r="DS381" i="1"/>
  <c r="DV381" i="1"/>
  <c r="DY381" i="1"/>
  <c r="EB381" i="1"/>
  <c r="EH381" i="1"/>
  <c r="EK381" i="1"/>
  <c r="I742" i="1"/>
  <c r="L742" i="1"/>
  <c r="O742" i="1"/>
  <c r="R742" i="1"/>
  <c r="U742" i="1"/>
  <c r="X742" i="1"/>
  <c r="AA742" i="1"/>
  <c r="AD742" i="1"/>
  <c r="AG742" i="1"/>
  <c r="AJ742" i="1"/>
  <c r="AM742" i="1"/>
  <c r="AP742" i="1"/>
  <c r="AS742" i="1"/>
  <c r="AV742" i="1"/>
  <c r="AY742" i="1"/>
  <c r="BB742" i="1"/>
  <c r="BE742" i="1"/>
  <c r="BH742" i="1"/>
  <c r="BK742" i="1"/>
  <c r="BN742" i="1"/>
  <c r="BQ742" i="1"/>
  <c r="BT742" i="1"/>
  <c r="BW742" i="1"/>
  <c r="BZ742" i="1"/>
  <c r="CC742" i="1"/>
  <c r="CF742" i="1"/>
  <c r="CI742" i="1"/>
  <c r="CL742" i="1"/>
  <c r="CO742" i="1"/>
  <c r="CR742" i="1"/>
  <c r="CU742" i="1"/>
  <c r="CX742" i="1"/>
  <c r="DA742" i="1"/>
  <c r="DD742" i="1"/>
  <c r="DJ742" i="1"/>
  <c r="DM742" i="1"/>
  <c r="DP742" i="1"/>
  <c r="DS742" i="1"/>
  <c r="DV742" i="1"/>
  <c r="DY742" i="1"/>
  <c r="EB742" i="1"/>
  <c r="EH742" i="1"/>
  <c r="EK742" i="1"/>
  <c r="I483" i="1"/>
  <c r="L483" i="1"/>
  <c r="O483" i="1"/>
  <c r="R483" i="1"/>
  <c r="U483" i="1"/>
  <c r="X483" i="1"/>
  <c r="AA483" i="1"/>
  <c r="AD483" i="1"/>
  <c r="AG483" i="1"/>
  <c r="AJ483" i="1"/>
  <c r="AM483" i="1"/>
  <c r="AP483" i="1"/>
  <c r="AS483" i="1"/>
  <c r="AV483" i="1"/>
  <c r="AY483" i="1"/>
  <c r="BB483" i="1"/>
  <c r="BE483" i="1"/>
  <c r="BH483" i="1"/>
  <c r="BK483" i="1"/>
  <c r="BN483" i="1"/>
  <c r="BQ483" i="1"/>
  <c r="BT483" i="1"/>
  <c r="BW483" i="1"/>
  <c r="BZ483" i="1"/>
  <c r="CC483" i="1"/>
  <c r="CF483" i="1"/>
  <c r="CI483" i="1"/>
  <c r="CL483" i="1"/>
  <c r="CO483" i="1"/>
  <c r="CR483" i="1"/>
  <c r="CU483" i="1"/>
  <c r="CX483" i="1"/>
  <c r="DA483" i="1"/>
  <c r="DD483" i="1"/>
  <c r="DG483" i="1"/>
  <c r="DJ483" i="1"/>
  <c r="DM483" i="1"/>
  <c r="DP483" i="1"/>
  <c r="DS483" i="1"/>
  <c r="DV483" i="1"/>
  <c r="DY483" i="1"/>
  <c r="EB483" i="1"/>
  <c r="EH483" i="1"/>
  <c r="EK483" i="1"/>
  <c r="I666" i="1"/>
  <c r="L666" i="1"/>
  <c r="O666" i="1"/>
  <c r="R666" i="1"/>
  <c r="U666" i="1"/>
  <c r="X666" i="1"/>
  <c r="AA666" i="1"/>
  <c r="AD666" i="1"/>
  <c r="AG666" i="1"/>
  <c r="AJ666" i="1"/>
  <c r="AM666" i="1"/>
  <c r="AP666" i="1"/>
  <c r="AS666" i="1"/>
  <c r="AV666" i="1"/>
  <c r="AY666" i="1"/>
  <c r="BB666" i="1"/>
  <c r="BE666" i="1"/>
  <c r="BH666" i="1"/>
  <c r="BK666" i="1"/>
  <c r="BN666" i="1"/>
  <c r="BQ666" i="1"/>
  <c r="BT666" i="1"/>
  <c r="BW666" i="1"/>
  <c r="BZ666" i="1"/>
  <c r="CC666" i="1"/>
  <c r="CF666" i="1"/>
  <c r="CI666" i="1"/>
  <c r="CL666" i="1"/>
  <c r="CO666" i="1"/>
  <c r="CR666" i="1"/>
  <c r="CU666" i="1"/>
  <c r="CX666" i="1"/>
  <c r="DA666" i="1"/>
  <c r="DD666" i="1"/>
  <c r="DG666" i="1"/>
  <c r="DJ666" i="1"/>
  <c r="DM666" i="1"/>
  <c r="DP666" i="1"/>
  <c r="DS666" i="1"/>
  <c r="DV666" i="1"/>
  <c r="DY666" i="1"/>
  <c r="EB666" i="1"/>
  <c r="EH666" i="1"/>
  <c r="EK666" i="1"/>
  <c r="I348" i="1"/>
  <c r="L348" i="1"/>
  <c r="O348" i="1"/>
  <c r="R348" i="1"/>
  <c r="U348" i="1"/>
  <c r="X348" i="1"/>
  <c r="AA348" i="1"/>
  <c r="AD348" i="1"/>
  <c r="AG348" i="1"/>
  <c r="AJ348" i="1"/>
  <c r="AM348" i="1"/>
  <c r="AP348" i="1"/>
  <c r="AS348" i="1"/>
  <c r="AV348" i="1"/>
  <c r="AY348" i="1"/>
  <c r="BB348" i="1"/>
  <c r="BE348" i="1"/>
  <c r="BH348" i="1"/>
  <c r="BK348" i="1"/>
  <c r="BN348" i="1"/>
  <c r="BQ348" i="1"/>
  <c r="BT348" i="1"/>
  <c r="BW348" i="1"/>
  <c r="BZ348" i="1"/>
  <c r="CC348" i="1"/>
  <c r="CF348" i="1"/>
  <c r="CI348" i="1"/>
  <c r="CL348" i="1"/>
  <c r="CO348" i="1"/>
  <c r="CR348" i="1"/>
  <c r="CU348" i="1"/>
  <c r="CX348" i="1"/>
  <c r="DA348" i="1"/>
  <c r="DD348" i="1"/>
  <c r="DG348" i="1"/>
  <c r="DJ348" i="1"/>
  <c r="DM348" i="1"/>
  <c r="DP348" i="1"/>
  <c r="DS348" i="1"/>
  <c r="DV348" i="1"/>
  <c r="DY348" i="1"/>
  <c r="EB348" i="1"/>
  <c r="EH348" i="1"/>
  <c r="EK348" i="1"/>
  <c r="I352" i="1"/>
  <c r="L352" i="1"/>
  <c r="O352" i="1"/>
  <c r="R352" i="1"/>
  <c r="U352" i="1"/>
  <c r="X352" i="1"/>
  <c r="AA352" i="1"/>
  <c r="AD352" i="1"/>
  <c r="AG352" i="1"/>
  <c r="AJ352" i="1"/>
  <c r="AM352" i="1"/>
  <c r="AP352" i="1"/>
  <c r="AS352" i="1"/>
  <c r="AV352" i="1"/>
  <c r="AY352" i="1"/>
  <c r="BB352" i="1"/>
  <c r="BE352" i="1"/>
  <c r="BH352" i="1"/>
  <c r="BK352" i="1"/>
  <c r="BN352" i="1"/>
  <c r="BQ352" i="1"/>
  <c r="BT352" i="1"/>
  <c r="BW352" i="1"/>
  <c r="BZ352" i="1"/>
  <c r="CC352" i="1"/>
  <c r="CF352" i="1"/>
  <c r="CI352" i="1"/>
  <c r="CL352" i="1"/>
  <c r="CO352" i="1"/>
  <c r="CR352" i="1"/>
  <c r="CU352" i="1"/>
  <c r="CX352" i="1"/>
  <c r="DA352" i="1"/>
  <c r="DD352" i="1"/>
  <c r="DG352" i="1"/>
  <c r="DJ352" i="1"/>
  <c r="DM352" i="1"/>
  <c r="DP352" i="1"/>
  <c r="DS352" i="1"/>
  <c r="DV352" i="1"/>
  <c r="DY352" i="1"/>
  <c r="EB352" i="1"/>
  <c r="EH352" i="1"/>
  <c r="EK352" i="1"/>
  <c r="I291" i="1"/>
  <c r="L291" i="1"/>
  <c r="O291" i="1"/>
  <c r="R291" i="1"/>
  <c r="U291" i="1"/>
  <c r="X291" i="1"/>
  <c r="AA291" i="1"/>
  <c r="AD291" i="1"/>
  <c r="AG291" i="1"/>
  <c r="AJ291" i="1"/>
  <c r="AM291" i="1"/>
  <c r="AP291" i="1"/>
  <c r="AS291" i="1"/>
  <c r="AV291" i="1"/>
  <c r="AY291" i="1"/>
  <c r="BB291" i="1"/>
  <c r="BE291" i="1"/>
  <c r="BH291" i="1"/>
  <c r="BK291" i="1"/>
  <c r="BN291" i="1"/>
  <c r="BQ291" i="1"/>
  <c r="BT291" i="1"/>
  <c r="BW291" i="1"/>
  <c r="BZ291" i="1"/>
  <c r="CC291" i="1"/>
  <c r="CF291" i="1"/>
  <c r="CI291" i="1"/>
  <c r="CL291" i="1"/>
  <c r="CO291" i="1"/>
  <c r="CR291" i="1"/>
  <c r="CU291" i="1"/>
  <c r="CX291" i="1"/>
  <c r="DA291" i="1"/>
  <c r="DD291" i="1"/>
  <c r="DG291" i="1"/>
  <c r="DJ291" i="1"/>
  <c r="DM291" i="1"/>
  <c r="DP291" i="1"/>
  <c r="DS291" i="1"/>
  <c r="DV291" i="1"/>
  <c r="DY291" i="1"/>
  <c r="EB291" i="1"/>
  <c r="EH291" i="1"/>
  <c r="EK291" i="1"/>
  <c r="AP340" i="1" l="1"/>
  <c r="I152" i="1" l="1"/>
  <c r="L152" i="1"/>
  <c r="O152" i="1"/>
  <c r="R152" i="1"/>
  <c r="U152" i="1"/>
  <c r="X152" i="1"/>
  <c r="AA152" i="1"/>
  <c r="AD152" i="1"/>
  <c r="AG152" i="1"/>
  <c r="AJ152" i="1"/>
  <c r="AM152" i="1"/>
  <c r="AP152" i="1"/>
  <c r="AS152" i="1"/>
  <c r="AV152" i="1"/>
  <c r="AY152" i="1"/>
  <c r="BB152" i="1"/>
  <c r="BE152" i="1"/>
  <c r="BH152" i="1"/>
  <c r="BK152" i="1"/>
  <c r="BN152" i="1"/>
  <c r="BQ152" i="1"/>
  <c r="BT152" i="1"/>
  <c r="BW152" i="1"/>
  <c r="BZ152" i="1"/>
  <c r="CC152" i="1"/>
  <c r="CF152" i="1"/>
  <c r="CI152" i="1"/>
  <c r="CL152" i="1"/>
  <c r="CO152" i="1"/>
  <c r="CR152" i="1"/>
  <c r="CU152" i="1"/>
  <c r="CX152" i="1"/>
  <c r="DA152" i="1"/>
  <c r="DD152" i="1"/>
  <c r="DG152" i="1"/>
  <c r="DJ152" i="1"/>
  <c r="DM152" i="1"/>
  <c r="DP152" i="1"/>
  <c r="DS152" i="1"/>
  <c r="DV152" i="1"/>
  <c r="DY152" i="1"/>
  <c r="EB152" i="1"/>
  <c r="EH152" i="1"/>
  <c r="EK152" i="1"/>
  <c r="CF134" i="1" l="1"/>
  <c r="I239" i="1" l="1"/>
  <c r="L239" i="1"/>
  <c r="O239" i="1"/>
  <c r="R239" i="1"/>
  <c r="U239" i="1"/>
  <c r="X239" i="1"/>
  <c r="AA239" i="1"/>
  <c r="AD239" i="1"/>
  <c r="AG239" i="1"/>
  <c r="AJ239" i="1"/>
  <c r="AM239" i="1"/>
  <c r="AP239" i="1"/>
  <c r="AS239" i="1"/>
  <c r="AV239" i="1"/>
  <c r="AY239" i="1"/>
  <c r="BB239" i="1"/>
  <c r="BE239" i="1"/>
  <c r="BH239" i="1"/>
  <c r="BK239" i="1"/>
  <c r="BN239" i="1"/>
  <c r="BQ239" i="1"/>
  <c r="BT239" i="1"/>
  <c r="BW239" i="1"/>
  <c r="BZ239" i="1"/>
  <c r="CC239" i="1"/>
  <c r="CF239" i="1"/>
  <c r="CI239" i="1"/>
  <c r="CL239" i="1"/>
  <c r="CO239" i="1"/>
  <c r="CR239" i="1"/>
  <c r="CU239" i="1"/>
  <c r="CX239" i="1"/>
  <c r="DA239" i="1"/>
  <c r="DD239" i="1"/>
  <c r="DG239" i="1"/>
  <c r="DJ239" i="1"/>
  <c r="DM239" i="1"/>
  <c r="DP239" i="1"/>
  <c r="DS239" i="1"/>
  <c r="DV239" i="1"/>
  <c r="DY239" i="1"/>
  <c r="EB239" i="1"/>
  <c r="EH239" i="1"/>
  <c r="EK239" i="1"/>
  <c r="I714" i="1"/>
  <c r="L714" i="1"/>
  <c r="O714" i="1"/>
  <c r="R714" i="1"/>
  <c r="U714" i="1"/>
  <c r="X714" i="1"/>
  <c r="AA714" i="1"/>
  <c r="AD714" i="1"/>
  <c r="AG714" i="1"/>
  <c r="AJ714" i="1"/>
  <c r="AM714" i="1"/>
  <c r="AP714" i="1"/>
  <c r="AS714" i="1"/>
  <c r="AV714" i="1"/>
  <c r="AY714" i="1"/>
  <c r="BB714" i="1"/>
  <c r="BE714" i="1"/>
  <c r="BH714" i="1"/>
  <c r="BK714" i="1"/>
  <c r="BN714" i="1"/>
  <c r="BQ714" i="1"/>
  <c r="BT714" i="1"/>
  <c r="BW714" i="1"/>
  <c r="BZ714" i="1"/>
  <c r="CC714" i="1"/>
  <c r="CF714" i="1"/>
  <c r="CI714" i="1"/>
  <c r="CL714" i="1"/>
  <c r="CO714" i="1"/>
  <c r="CR714" i="1"/>
  <c r="CU714" i="1"/>
  <c r="CX714" i="1"/>
  <c r="DA714" i="1"/>
  <c r="DD714" i="1"/>
  <c r="DG714" i="1"/>
  <c r="DJ714" i="1"/>
  <c r="DM714" i="1"/>
  <c r="DP714" i="1"/>
  <c r="DS714" i="1"/>
  <c r="DV714" i="1"/>
  <c r="DY714" i="1"/>
  <c r="EB714" i="1"/>
  <c r="EH714" i="1"/>
  <c r="EK714" i="1"/>
  <c r="I245" i="1"/>
  <c r="L245" i="1"/>
  <c r="O245" i="1"/>
  <c r="R245" i="1"/>
  <c r="U245" i="1"/>
  <c r="X245" i="1"/>
  <c r="AA245" i="1"/>
  <c r="AD245" i="1"/>
  <c r="AG245" i="1"/>
  <c r="AJ245" i="1"/>
  <c r="AM245" i="1"/>
  <c r="AP245" i="1"/>
  <c r="AS245" i="1"/>
  <c r="AV245" i="1"/>
  <c r="AY245" i="1"/>
  <c r="BB245" i="1"/>
  <c r="BE245" i="1"/>
  <c r="BH245" i="1"/>
  <c r="BK245" i="1"/>
  <c r="BN245" i="1"/>
  <c r="BQ245" i="1"/>
  <c r="BT245" i="1"/>
  <c r="BW245" i="1"/>
  <c r="BZ245" i="1"/>
  <c r="CC245" i="1"/>
  <c r="CF245" i="1"/>
  <c r="CI245" i="1"/>
  <c r="CL245" i="1"/>
  <c r="CO245" i="1"/>
  <c r="CR245" i="1"/>
  <c r="CU245" i="1"/>
  <c r="CX245" i="1"/>
  <c r="DA245" i="1"/>
  <c r="DD245" i="1"/>
  <c r="DG245" i="1"/>
  <c r="DJ245" i="1"/>
  <c r="DM245" i="1"/>
  <c r="DP245" i="1"/>
  <c r="DS245" i="1"/>
  <c r="DV245" i="1"/>
  <c r="DY245" i="1"/>
  <c r="EB245" i="1"/>
  <c r="EH245" i="1"/>
  <c r="EK245" i="1"/>
  <c r="I246" i="1"/>
  <c r="L246" i="1"/>
  <c r="O246" i="1"/>
  <c r="R246" i="1"/>
  <c r="U246" i="1"/>
  <c r="X246" i="1"/>
  <c r="AA246" i="1"/>
  <c r="AD246" i="1"/>
  <c r="AG246" i="1"/>
  <c r="AJ246" i="1"/>
  <c r="AM246" i="1"/>
  <c r="AP246" i="1"/>
  <c r="AS246" i="1"/>
  <c r="AV246" i="1"/>
  <c r="AY246" i="1"/>
  <c r="BB246" i="1"/>
  <c r="BE246" i="1"/>
  <c r="BH246" i="1"/>
  <c r="BK246" i="1"/>
  <c r="BN246" i="1"/>
  <c r="BQ246" i="1"/>
  <c r="BT246" i="1"/>
  <c r="BW246" i="1"/>
  <c r="BZ246" i="1"/>
  <c r="CC246" i="1"/>
  <c r="CF246" i="1"/>
  <c r="CI246" i="1"/>
  <c r="CL246" i="1"/>
  <c r="CO246" i="1"/>
  <c r="CR246" i="1"/>
  <c r="CU246" i="1"/>
  <c r="CX246" i="1"/>
  <c r="DA246" i="1"/>
  <c r="DD246" i="1"/>
  <c r="DG246" i="1"/>
  <c r="DJ246" i="1"/>
  <c r="DM246" i="1"/>
  <c r="DP246" i="1"/>
  <c r="DS246" i="1"/>
  <c r="DV246" i="1"/>
  <c r="DY246" i="1"/>
  <c r="EB246" i="1"/>
  <c r="EH246" i="1"/>
  <c r="EK246" i="1"/>
  <c r="I247" i="1"/>
  <c r="L247" i="1"/>
  <c r="O247" i="1"/>
  <c r="R247" i="1"/>
  <c r="U247" i="1"/>
  <c r="X247" i="1"/>
  <c r="AA247" i="1"/>
  <c r="AD247" i="1"/>
  <c r="AG247" i="1"/>
  <c r="AJ247" i="1"/>
  <c r="AM247" i="1"/>
  <c r="AP247" i="1"/>
  <c r="AS247" i="1"/>
  <c r="AV247" i="1"/>
  <c r="AY247" i="1"/>
  <c r="BB247" i="1"/>
  <c r="BE247" i="1"/>
  <c r="BH247" i="1"/>
  <c r="BK247" i="1"/>
  <c r="BN247" i="1"/>
  <c r="BQ247" i="1"/>
  <c r="BT247" i="1"/>
  <c r="BW247" i="1"/>
  <c r="BZ247" i="1"/>
  <c r="CC247" i="1"/>
  <c r="CF247" i="1"/>
  <c r="CI247" i="1"/>
  <c r="CL247" i="1"/>
  <c r="CO247" i="1"/>
  <c r="CR247" i="1"/>
  <c r="CU247" i="1"/>
  <c r="CX247" i="1"/>
  <c r="DA247" i="1"/>
  <c r="DD247" i="1"/>
  <c r="DG247" i="1"/>
  <c r="DJ247" i="1"/>
  <c r="DM247" i="1"/>
  <c r="DP247" i="1"/>
  <c r="DS247" i="1"/>
  <c r="DV247" i="1"/>
  <c r="DY247" i="1"/>
  <c r="EB247" i="1"/>
  <c r="EH247" i="1"/>
  <c r="EK247" i="1"/>
  <c r="I248" i="1"/>
  <c r="L248" i="1"/>
  <c r="O248" i="1"/>
  <c r="R248" i="1"/>
  <c r="U248" i="1"/>
  <c r="X248" i="1"/>
  <c r="AA248" i="1"/>
  <c r="AD248" i="1"/>
  <c r="AG248" i="1"/>
  <c r="AJ248" i="1"/>
  <c r="AM248" i="1"/>
  <c r="AP248" i="1"/>
  <c r="AS248" i="1"/>
  <c r="AV248" i="1"/>
  <c r="AY248" i="1"/>
  <c r="BB248" i="1"/>
  <c r="BE248" i="1"/>
  <c r="BH248" i="1"/>
  <c r="BK248" i="1"/>
  <c r="BN248" i="1"/>
  <c r="BQ248" i="1"/>
  <c r="BT248" i="1"/>
  <c r="BW248" i="1"/>
  <c r="BZ248" i="1"/>
  <c r="CC248" i="1"/>
  <c r="CF248" i="1"/>
  <c r="CI248" i="1"/>
  <c r="CL248" i="1"/>
  <c r="CO248" i="1"/>
  <c r="CR248" i="1"/>
  <c r="CU248" i="1"/>
  <c r="CX248" i="1"/>
  <c r="DA248" i="1"/>
  <c r="DD248" i="1"/>
  <c r="DG248" i="1"/>
  <c r="DJ248" i="1"/>
  <c r="DM248" i="1"/>
  <c r="DP248" i="1"/>
  <c r="DS248" i="1"/>
  <c r="DV248" i="1"/>
  <c r="DY248" i="1"/>
  <c r="EB248" i="1"/>
  <c r="EH248" i="1"/>
  <c r="EK248" i="1"/>
  <c r="I249" i="1"/>
  <c r="L249" i="1"/>
  <c r="O249" i="1"/>
  <c r="R249" i="1"/>
  <c r="U249" i="1"/>
  <c r="X249" i="1"/>
  <c r="AA249" i="1"/>
  <c r="AD249" i="1"/>
  <c r="AG249" i="1"/>
  <c r="AJ249" i="1"/>
  <c r="AM249" i="1"/>
  <c r="AP249" i="1"/>
  <c r="AS249" i="1"/>
  <c r="AV249" i="1"/>
  <c r="AY249" i="1"/>
  <c r="BB249" i="1"/>
  <c r="BE249" i="1"/>
  <c r="BH249" i="1"/>
  <c r="BK249" i="1"/>
  <c r="BN249" i="1"/>
  <c r="BQ249" i="1"/>
  <c r="BT249" i="1"/>
  <c r="BW249" i="1"/>
  <c r="BZ249" i="1"/>
  <c r="CC249" i="1"/>
  <c r="CF249" i="1"/>
  <c r="CI249" i="1"/>
  <c r="CL249" i="1"/>
  <c r="CO249" i="1"/>
  <c r="CR249" i="1"/>
  <c r="CU249" i="1"/>
  <c r="CX249" i="1"/>
  <c r="DA249" i="1"/>
  <c r="DD249" i="1"/>
  <c r="DG249" i="1"/>
  <c r="DJ249" i="1"/>
  <c r="DM249" i="1"/>
  <c r="DP249" i="1"/>
  <c r="DS249" i="1"/>
  <c r="DV249" i="1"/>
  <c r="DY249" i="1"/>
  <c r="EB249" i="1"/>
  <c r="EH249" i="1"/>
  <c r="EK249" i="1"/>
  <c r="I328" i="1"/>
  <c r="L328" i="1"/>
  <c r="O328" i="1"/>
  <c r="R328" i="1"/>
  <c r="U328" i="1"/>
  <c r="X328" i="1"/>
  <c r="AA328" i="1"/>
  <c r="AD328" i="1"/>
  <c r="AG328" i="1"/>
  <c r="AJ328" i="1"/>
  <c r="AM328" i="1"/>
  <c r="AP328" i="1"/>
  <c r="AS328" i="1"/>
  <c r="AV328" i="1"/>
  <c r="AY328" i="1"/>
  <c r="BB328" i="1"/>
  <c r="BE328" i="1"/>
  <c r="BH328" i="1"/>
  <c r="BK328" i="1"/>
  <c r="BN328" i="1"/>
  <c r="BQ328" i="1"/>
  <c r="BT328" i="1"/>
  <c r="BW328" i="1"/>
  <c r="BZ328" i="1"/>
  <c r="CC328" i="1"/>
  <c r="CF328" i="1"/>
  <c r="CI328" i="1"/>
  <c r="CL328" i="1"/>
  <c r="CO328" i="1"/>
  <c r="CR328" i="1"/>
  <c r="CU328" i="1"/>
  <c r="CX328" i="1"/>
  <c r="DA328" i="1"/>
  <c r="DD328" i="1"/>
  <c r="DG328" i="1"/>
  <c r="DJ328" i="1"/>
  <c r="DM328" i="1"/>
  <c r="DP328" i="1"/>
  <c r="DS328" i="1"/>
  <c r="DV328" i="1"/>
  <c r="DY328" i="1"/>
  <c r="EB328" i="1"/>
  <c r="EH328" i="1"/>
  <c r="EK328" i="1"/>
  <c r="I482" i="1"/>
  <c r="L482" i="1"/>
  <c r="O482" i="1"/>
  <c r="R482" i="1"/>
  <c r="U482" i="1"/>
  <c r="X482" i="1"/>
  <c r="AA482" i="1"/>
  <c r="AD482" i="1"/>
  <c r="AG482" i="1"/>
  <c r="AJ482" i="1"/>
  <c r="AM482" i="1"/>
  <c r="AP482" i="1"/>
  <c r="AS482" i="1"/>
  <c r="AV482" i="1"/>
  <c r="AY482" i="1"/>
  <c r="BB482" i="1"/>
  <c r="BE482" i="1"/>
  <c r="BH482" i="1"/>
  <c r="BK482" i="1"/>
  <c r="BN482" i="1"/>
  <c r="BQ482" i="1"/>
  <c r="BT482" i="1"/>
  <c r="BW482" i="1"/>
  <c r="BZ482" i="1"/>
  <c r="CC482" i="1"/>
  <c r="CF482" i="1"/>
  <c r="CI482" i="1"/>
  <c r="CL482" i="1"/>
  <c r="CO482" i="1"/>
  <c r="CR482" i="1"/>
  <c r="CU482" i="1"/>
  <c r="CX482" i="1"/>
  <c r="DA482" i="1"/>
  <c r="DD482" i="1"/>
  <c r="DG482" i="1"/>
  <c r="DJ482" i="1"/>
  <c r="DM482" i="1"/>
  <c r="DP482" i="1"/>
  <c r="DS482" i="1"/>
  <c r="DV482" i="1"/>
  <c r="DY482" i="1"/>
  <c r="EB482" i="1"/>
  <c r="EH482" i="1"/>
  <c r="EK482" i="1"/>
  <c r="I382" i="1"/>
  <c r="L382" i="1"/>
  <c r="O382" i="1"/>
  <c r="R382" i="1"/>
  <c r="U382" i="1"/>
  <c r="X382" i="1"/>
  <c r="AA382" i="1"/>
  <c r="AD382" i="1"/>
  <c r="AG382" i="1"/>
  <c r="AJ382" i="1"/>
  <c r="AM382" i="1"/>
  <c r="AP382" i="1"/>
  <c r="AS382" i="1"/>
  <c r="AV382" i="1"/>
  <c r="AY382" i="1"/>
  <c r="BB382" i="1"/>
  <c r="BE382" i="1"/>
  <c r="BH382" i="1"/>
  <c r="BK382" i="1"/>
  <c r="BN382" i="1"/>
  <c r="BQ382" i="1"/>
  <c r="BT382" i="1"/>
  <c r="BW382" i="1"/>
  <c r="BZ382" i="1"/>
  <c r="CC382" i="1"/>
  <c r="CF382" i="1"/>
  <c r="CI382" i="1"/>
  <c r="CL382" i="1"/>
  <c r="CO382" i="1"/>
  <c r="CR382" i="1"/>
  <c r="CU382" i="1"/>
  <c r="CX382" i="1"/>
  <c r="DA382" i="1"/>
  <c r="DD382" i="1"/>
  <c r="DG382" i="1"/>
  <c r="DJ382" i="1"/>
  <c r="DM382" i="1"/>
  <c r="DP382" i="1"/>
  <c r="DS382" i="1"/>
  <c r="DV382" i="1"/>
  <c r="DY382" i="1"/>
  <c r="EB382" i="1"/>
  <c r="EH382" i="1"/>
  <c r="EK382" i="1"/>
  <c r="I383" i="1"/>
  <c r="L383" i="1"/>
  <c r="O383" i="1"/>
  <c r="R383" i="1"/>
  <c r="U383" i="1"/>
  <c r="X383" i="1"/>
  <c r="AA383" i="1"/>
  <c r="AD383" i="1"/>
  <c r="AG383" i="1"/>
  <c r="AJ383" i="1"/>
  <c r="AM383" i="1"/>
  <c r="AP383" i="1"/>
  <c r="AS383" i="1"/>
  <c r="AV383" i="1"/>
  <c r="AY383" i="1"/>
  <c r="BB383" i="1"/>
  <c r="BE383" i="1"/>
  <c r="BH383" i="1"/>
  <c r="BK383" i="1"/>
  <c r="BN383" i="1"/>
  <c r="BQ383" i="1"/>
  <c r="BT383" i="1"/>
  <c r="BW383" i="1"/>
  <c r="BZ383" i="1"/>
  <c r="CC383" i="1"/>
  <c r="CF383" i="1"/>
  <c r="CI383" i="1"/>
  <c r="CL383" i="1"/>
  <c r="CO383" i="1"/>
  <c r="CR383" i="1"/>
  <c r="CU383" i="1"/>
  <c r="CX383" i="1"/>
  <c r="DA383" i="1"/>
  <c r="DD383" i="1"/>
  <c r="DG383" i="1"/>
  <c r="DJ383" i="1"/>
  <c r="DM383" i="1"/>
  <c r="DP383" i="1"/>
  <c r="DS383" i="1"/>
  <c r="DV383" i="1"/>
  <c r="DY383" i="1"/>
  <c r="EB383" i="1"/>
  <c r="EH383" i="1"/>
  <c r="EK383" i="1"/>
  <c r="I312" i="1"/>
  <c r="L312" i="1"/>
  <c r="O312" i="1"/>
  <c r="R312" i="1"/>
  <c r="U312" i="1"/>
  <c r="X312" i="1"/>
  <c r="AA312" i="1"/>
  <c r="AD312" i="1"/>
  <c r="AG312" i="1"/>
  <c r="AJ312" i="1"/>
  <c r="AM312" i="1"/>
  <c r="AP312" i="1"/>
  <c r="AS312" i="1"/>
  <c r="AV312" i="1"/>
  <c r="AY312" i="1"/>
  <c r="BB312" i="1"/>
  <c r="BE312" i="1"/>
  <c r="BH312" i="1"/>
  <c r="BK312" i="1"/>
  <c r="BN312" i="1"/>
  <c r="BQ312" i="1"/>
  <c r="BT312" i="1"/>
  <c r="BW312" i="1"/>
  <c r="BZ312" i="1"/>
  <c r="CC312" i="1"/>
  <c r="CF312" i="1"/>
  <c r="CI312" i="1"/>
  <c r="CL312" i="1"/>
  <c r="CO312" i="1"/>
  <c r="CR312" i="1"/>
  <c r="CU312" i="1"/>
  <c r="CX312" i="1"/>
  <c r="DA312" i="1"/>
  <c r="DD312" i="1"/>
  <c r="DG312" i="1"/>
  <c r="DJ312" i="1"/>
  <c r="DM312" i="1"/>
  <c r="DP312" i="1"/>
  <c r="DS312" i="1"/>
  <c r="DV312" i="1"/>
  <c r="DY312" i="1"/>
  <c r="EB312" i="1"/>
  <c r="EH312" i="1"/>
  <c r="EK312" i="1"/>
  <c r="I316" i="1"/>
  <c r="L316" i="1"/>
  <c r="O316" i="1"/>
  <c r="R316" i="1"/>
  <c r="U316" i="1"/>
  <c r="X316" i="1"/>
  <c r="AA316" i="1"/>
  <c r="AD316" i="1"/>
  <c r="AG316" i="1"/>
  <c r="AJ316" i="1"/>
  <c r="AM316" i="1"/>
  <c r="AP316" i="1"/>
  <c r="AS316" i="1"/>
  <c r="AV316" i="1"/>
  <c r="AY316" i="1"/>
  <c r="BB316" i="1"/>
  <c r="BE316" i="1"/>
  <c r="BH316" i="1"/>
  <c r="BK316" i="1"/>
  <c r="BN316" i="1"/>
  <c r="BQ316" i="1"/>
  <c r="BT316" i="1"/>
  <c r="BW316" i="1"/>
  <c r="BZ316" i="1"/>
  <c r="CC316" i="1"/>
  <c r="CF316" i="1"/>
  <c r="CI316" i="1"/>
  <c r="CL316" i="1"/>
  <c r="CO316" i="1"/>
  <c r="CR316" i="1"/>
  <c r="CU316" i="1"/>
  <c r="CX316" i="1"/>
  <c r="DA316" i="1"/>
  <c r="DD316" i="1"/>
  <c r="DG316" i="1"/>
  <c r="DJ316" i="1"/>
  <c r="DM316" i="1"/>
  <c r="DP316" i="1"/>
  <c r="DS316" i="1"/>
  <c r="DV316" i="1"/>
  <c r="DY316" i="1"/>
  <c r="EB316" i="1"/>
  <c r="EH316" i="1"/>
  <c r="EK316" i="1"/>
  <c r="I317" i="1"/>
  <c r="L317" i="1"/>
  <c r="O317" i="1"/>
  <c r="R317" i="1"/>
  <c r="U317" i="1"/>
  <c r="X317" i="1"/>
  <c r="AA317" i="1"/>
  <c r="AD317" i="1"/>
  <c r="AG317" i="1"/>
  <c r="AJ317" i="1"/>
  <c r="AM317" i="1"/>
  <c r="AP317" i="1"/>
  <c r="AS317" i="1"/>
  <c r="AV317" i="1"/>
  <c r="AY317" i="1"/>
  <c r="BB317" i="1"/>
  <c r="BE317" i="1"/>
  <c r="BH317" i="1"/>
  <c r="BK317" i="1"/>
  <c r="BN317" i="1"/>
  <c r="BQ317" i="1"/>
  <c r="BT317" i="1"/>
  <c r="BW317" i="1"/>
  <c r="BZ317" i="1"/>
  <c r="CC317" i="1"/>
  <c r="CF317" i="1"/>
  <c r="CI317" i="1"/>
  <c r="CL317" i="1"/>
  <c r="CO317" i="1"/>
  <c r="CR317" i="1"/>
  <c r="CU317" i="1"/>
  <c r="CX317" i="1"/>
  <c r="DA317" i="1"/>
  <c r="DD317" i="1"/>
  <c r="DG317" i="1"/>
  <c r="DJ317" i="1"/>
  <c r="DM317" i="1"/>
  <c r="DP317" i="1"/>
  <c r="DS317" i="1"/>
  <c r="DV317" i="1"/>
  <c r="DY317" i="1"/>
  <c r="EB317" i="1"/>
  <c r="EH317" i="1"/>
  <c r="EK317" i="1"/>
  <c r="I375" i="1"/>
  <c r="L375" i="1"/>
  <c r="O375" i="1"/>
  <c r="R375" i="1"/>
  <c r="U375" i="1"/>
  <c r="X375" i="1"/>
  <c r="AA375" i="1"/>
  <c r="AD375" i="1"/>
  <c r="AG375" i="1"/>
  <c r="AJ375" i="1"/>
  <c r="AM375" i="1"/>
  <c r="AP375" i="1"/>
  <c r="AS375" i="1"/>
  <c r="AV375" i="1"/>
  <c r="AY375" i="1"/>
  <c r="BB375" i="1"/>
  <c r="BE375" i="1"/>
  <c r="BH375" i="1"/>
  <c r="BK375" i="1"/>
  <c r="BN375" i="1"/>
  <c r="BQ375" i="1"/>
  <c r="BT375" i="1"/>
  <c r="BW375" i="1"/>
  <c r="BZ375" i="1"/>
  <c r="CC375" i="1"/>
  <c r="CF375" i="1"/>
  <c r="CI375" i="1"/>
  <c r="CL375" i="1"/>
  <c r="CO375" i="1"/>
  <c r="CR375" i="1"/>
  <c r="CU375" i="1"/>
  <c r="CX375" i="1"/>
  <c r="DA375" i="1"/>
  <c r="DD375" i="1"/>
  <c r="DG375" i="1"/>
  <c r="DJ375" i="1"/>
  <c r="DM375" i="1"/>
  <c r="DP375" i="1"/>
  <c r="DS375" i="1"/>
  <c r="DV375" i="1"/>
  <c r="DY375" i="1"/>
  <c r="EB375" i="1"/>
  <c r="EH375" i="1"/>
  <c r="EK375" i="1"/>
  <c r="I196" i="1"/>
  <c r="L196" i="1"/>
  <c r="O196" i="1"/>
  <c r="R196" i="1"/>
  <c r="U196" i="1"/>
  <c r="X196" i="1"/>
  <c r="AA196" i="1"/>
  <c r="AD196" i="1"/>
  <c r="AG196" i="1"/>
  <c r="AJ196" i="1"/>
  <c r="AM196" i="1"/>
  <c r="AP196" i="1"/>
  <c r="AS196" i="1"/>
  <c r="AV196" i="1"/>
  <c r="AY196" i="1"/>
  <c r="BB196" i="1"/>
  <c r="BE196" i="1"/>
  <c r="BH196" i="1"/>
  <c r="BK196" i="1"/>
  <c r="BN196" i="1"/>
  <c r="BQ196" i="1"/>
  <c r="BT196" i="1"/>
  <c r="BW196" i="1"/>
  <c r="BZ196" i="1"/>
  <c r="CC196" i="1"/>
  <c r="CF196" i="1"/>
  <c r="CI196" i="1"/>
  <c r="CL196" i="1"/>
  <c r="CO196" i="1"/>
  <c r="CR196" i="1"/>
  <c r="CU196" i="1"/>
  <c r="CX196" i="1"/>
  <c r="DA196" i="1"/>
  <c r="DD196" i="1"/>
  <c r="DG196" i="1"/>
  <c r="DJ196" i="1"/>
  <c r="DM196" i="1"/>
  <c r="DP196" i="1"/>
  <c r="DS196" i="1"/>
  <c r="DV196" i="1"/>
  <c r="DY196" i="1"/>
  <c r="EB196" i="1"/>
  <c r="EH196" i="1"/>
  <c r="EK196" i="1"/>
  <c r="I197" i="1"/>
  <c r="L197" i="1"/>
  <c r="O197" i="1"/>
  <c r="R197" i="1"/>
  <c r="U197" i="1"/>
  <c r="X197" i="1"/>
  <c r="AA197" i="1"/>
  <c r="AD197" i="1"/>
  <c r="AG197" i="1"/>
  <c r="AJ197" i="1"/>
  <c r="AM197" i="1"/>
  <c r="AP197" i="1"/>
  <c r="AS197" i="1"/>
  <c r="AV197" i="1"/>
  <c r="AY197" i="1"/>
  <c r="BB197" i="1"/>
  <c r="BE197" i="1"/>
  <c r="BH197" i="1"/>
  <c r="BK197" i="1"/>
  <c r="BN197" i="1"/>
  <c r="BQ197" i="1"/>
  <c r="BT197" i="1"/>
  <c r="BW197" i="1"/>
  <c r="BZ197" i="1"/>
  <c r="CC197" i="1"/>
  <c r="CF197" i="1"/>
  <c r="CI197" i="1"/>
  <c r="CL197" i="1"/>
  <c r="CO197" i="1"/>
  <c r="CR197" i="1"/>
  <c r="CU197" i="1"/>
  <c r="CX197" i="1"/>
  <c r="DA197" i="1"/>
  <c r="DD197" i="1"/>
  <c r="DG197" i="1"/>
  <c r="DJ197" i="1"/>
  <c r="DM197" i="1"/>
  <c r="DP197" i="1"/>
  <c r="DS197" i="1"/>
  <c r="DV197" i="1"/>
  <c r="DY197" i="1"/>
  <c r="EB197" i="1"/>
  <c r="EH197" i="1"/>
  <c r="EK197" i="1"/>
  <c r="I198" i="1"/>
  <c r="L198" i="1"/>
  <c r="O198" i="1"/>
  <c r="R198" i="1"/>
  <c r="U198" i="1"/>
  <c r="X198" i="1"/>
  <c r="AA198" i="1"/>
  <c r="AD198" i="1"/>
  <c r="AG198" i="1"/>
  <c r="AJ198" i="1"/>
  <c r="AM198" i="1"/>
  <c r="AP198" i="1"/>
  <c r="AS198" i="1"/>
  <c r="AV198" i="1"/>
  <c r="AY198" i="1"/>
  <c r="BB198" i="1"/>
  <c r="BE198" i="1"/>
  <c r="BH198" i="1"/>
  <c r="BK198" i="1"/>
  <c r="BN198" i="1"/>
  <c r="BQ198" i="1"/>
  <c r="BT198" i="1"/>
  <c r="BW198" i="1"/>
  <c r="BZ198" i="1"/>
  <c r="CC198" i="1"/>
  <c r="CF198" i="1"/>
  <c r="CI198" i="1"/>
  <c r="CL198" i="1"/>
  <c r="CO198" i="1"/>
  <c r="CR198" i="1"/>
  <c r="CU198" i="1"/>
  <c r="CX198" i="1"/>
  <c r="DA198" i="1"/>
  <c r="DD198" i="1"/>
  <c r="DG198" i="1"/>
  <c r="DJ198" i="1"/>
  <c r="DM198" i="1"/>
  <c r="DP198" i="1"/>
  <c r="DS198" i="1"/>
  <c r="DV198" i="1"/>
  <c r="DY198" i="1"/>
  <c r="EB198" i="1"/>
  <c r="EH198" i="1"/>
  <c r="EK198" i="1"/>
  <c r="I229" i="1"/>
  <c r="L229" i="1"/>
  <c r="O229" i="1"/>
  <c r="R229" i="1"/>
  <c r="U229" i="1"/>
  <c r="X229" i="1"/>
  <c r="AA229" i="1"/>
  <c r="AD229" i="1"/>
  <c r="AG229" i="1"/>
  <c r="AJ229" i="1"/>
  <c r="AM229" i="1"/>
  <c r="AP229" i="1"/>
  <c r="AS229" i="1"/>
  <c r="AV229" i="1"/>
  <c r="AY229" i="1"/>
  <c r="BB229" i="1"/>
  <c r="BE229" i="1"/>
  <c r="BH229" i="1"/>
  <c r="BK229" i="1"/>
  <c r="BN229" i="1"/>
  <c r="BQ229" i="1"/>
  <c r="BT229" i="1"/>
  <c r="BW229" i="1"/>
  <c r="BZ229" i="1"/>
  <c r="CC229" i="1"/>
  <c r="CF229" i="1"/>
  <c r="CI229" i="1"/>
  <c r="CL229" i="1"/>
  <c r="CO229" i="1"/>
  <c r="CR229" i="1"/>
  <c r="CU229" i="1"/>
  <c r="CX229" i="1"/>
  <c r="DA229" i="1"/>
  <c r="DD229" i="1"/>
  <c r="DG229" i="1"/>
  <c r="DJ229" i="1"/>
  <c r="DM229" i="1"/>
  <c r="DP229" i="1"/>
  <c r="DS229" i="1"/>
  <c r="DV229" i="1"/>
  <c r="DY229" i="1"/>
  <c r="EB229" i="1"/>
  <c r="EH229" i="1"/>
  <c r="EK229" i="1"/>
  <c r="I230" i="1"/>
  <c r="L230" i="1"/>
  <c r="O230" i="1"/>
  <c r="R230" i="1"/>
  <c r="U230" i="1"/>
  <c r="X230" i="1"/>
  <c r="AA230" i="1"/>
  <c r="AD230" i="1"/>
  <c r="AG230" i="1"/>
  <c r="AJ230" i="1"/>
  <c r="AM230" i="1"/>
  <c r="AP230" i="1"/>
  <c r="AS230" i="1"/>
  <c r="AV230" i="1"/>
  <c r="AY230" i="1"/>
  <c r="BB230" i="1"/>
  <c r="BE230" i="1"/>
  <c r="BH230" i="1"/>
  <c r="BK230" i="1"/>
  <c r="BN230" i="1"/>
  <c r="BQ230" i="1"/>
  <c r="BT230" i="1"/>
  <c r="BW230" i="1"/>
  <c r="BZ230" i="1"/>
  <c r="CC230" i="1"/>
  <c r="CF230" i="1"/>
  <c r="CI230" i="1"/>
  <c r="CL230" i="1"/>
  <c r="CO230" i="1"/>
  <c r="CR230" i="1"/>
  <c r="CU230" i="1"/>
  <c r="CX230" i="1"/>
  <c r="DA230" i="1"/>
  <c r="DD230" i="1"/>
  <c r="DG230" i="1"/>
  <c r="DJ230" i="1"/>
  <c r="DM230" i="1"/>
  <c r="DP230" i="1"/>
  <c r="DS230" i="1"/>
  <c r="DV230" i="1"/>
  <c r="DY230" i="1"/>
  <c r="EB230" i="1"/>
  <c r="EH230" i="1"/>
  <c r="EK230" i="1"/>
  <c r="I199" i="1"/>
  <c r="L199" i="1"/>
  <c r="O199" i="1"/>
  <c r="R199" i="1"/>
  <c r="U199" i="1"/>
  <c r="X199" i="1"/>
  <c r="AA199" i="1"/>
  <c r="AD199" i="1"/>
  <c r="AG199" i="1"/>
  <c r="AJ199" i="1"/>
  <c r="AM199" i="1"/>
  <c r="AP199" i="1"/>
  <c r="AS199" i="1"/>
  <c r="AV199" i="1"/>
  <c r="AY199" i="1"/>
  <c r="BB199" i="1"/>
  <c r="BE199" i="1"/>
  <c r="BH199" i="1"/>
  <c r="BK199" i="1"/>
  <c r="BN199" i="1"/>
  <c r="BQ199" i="1"/>
  <c r="BT199" i="1"/>
  <c r="BW199" i="1"/>
  <c r="BZ199" i="1"/>
  <c r="CC199" i="1"/>
  <c r="CF199" i="1"/>
  <c r="CI199" i="1"/>
  <c r="CL199" i="1"/>
  <c r="CO199" i="1"/>
  <c r="CR199" i="1"/>
  <c r="CU199" i="1"/>
  <c r="CX199" i="1"/>
  <c r="DA199" i="1"/>
  <c r="DD199" i="1"/>
  <c r="DG199" i="1"/>
  <c r="DJ199" i="1"/>
  <c r="DM199" i="1"/>
  <c r="DP199" i="1"/>
  <c r="DS199" i="1"/>
  <c r="DV199" i="1"/>
  <c r="DY199" i="1"/>
  <c r="EB199" i="1"/>
  <c r="EH199" i="1"/>
  <c r="EK199" i="1"/>
  <c r="I237" i="1"/>
  <c r="L237" i="1"/>
  <c r="O237" i="1"/>
  <c r="R237" i="1"/>
  <c r="U237" i="1"/>
  <c r="X237" i="1"/>
  <c r="AA237" i="1"/>
  <c r="AD237" i="1"/>
  <c r="AG237" i="1"/>
  <c r="AJ237" i="1"/>
  <c r="AM237" i="1"/>
  <c r="AP237" i="1"/>
  <c r="AS237" i="1"/>
  <c r="AV237" i="1"/>
  <c r="AY237" i="1"/>
  <c r="BB237" i="1"/>
  <c r="BE237" i="1"/>
  <c r="BH237" i="1"/>
  <c r="BK237" i="1"/>
  <c r="BN237" i="1"/>
  <c r="BQ237" i="1"/>
  <c r="BT237" i="1"/>
  <c r="BW237" i="1"/>
  <c r="BZ237" i="1"/>
  <c r="CC237" i="1"/>
  <c r="CF237" i="1"/>
  <c r="CI237" i="1"/>
  <c r="CL237" i="1"/>
  <c r="CO237" i="1"/>
  <c r="CR237" i="1"/>
  <c r="CU237" i="1"/>
  <c r="CX237" i="1"/>
  <c r="DA237" i="1"/>
  <c r="DD237" i="1"/>
  <c r="DG237" i="1"/>
  <c r="DJ237" i="1"/>
  <c r="DM237" i="1"/>
  <c r="DP237" i="1"/>
  <c r="DS237" i="1"/>
  <c r="DV237" i="1"/>
  <c r="DY237" i="1"/>
  <c r="EB237" i="1"/>
  <c r="EH237" i="1"/>
  <c r="EK237" i="1"/>
  <c r="I238" i="1"/>
  <c r="L238" i="1"/>
  <c r="O238" i="1"/>
  <c r="R238" i="1"/>
  <c r="U238" i="1"/>
  <c r="X238" i="1"/>
  <c r="AA238" i="1"/>
  <c r="AD238" i="1"/>
  <c r="AG238" i="1"/>
  <c r="AJ238" i="1"/>
  <c r="AM238" i="1"/>
  <c r="AP238" i="1"/>
  <c r="AS238" i="1"/>
  <c r="AV238" i="1"/>
  <c r="AY238" i="1"/>
  <c r="BB238" i="1"/>
  <c r="BE238" i="1"/>
  <c r="BH238" i="1"/>
  <c r="BK238" i="1"/>
  <c r="BN238" i="1"/>
  <c r="BQ238" i="1"/>
  <c r="BT238" i="1"/>
  <c r="BW238" i="1"/>
  <c r="BZ238" i="1"/>
  <c r="CC238" i="1"/>
  <c r="CF238" i="1"/>
  <c r="CI238" i="1"/>
  <c r="CL238" i="1"/>
  <c r="CO238" i="1"/>
  <c r="CR238" i="1"/>
  <c r="CU238" i="1"/>
  <c r="CX238" i="1"/>
  <c r="DA238" i="1"/>
  <c r="DD238" i="1"/>
  <c r="DG238" i="1"/>
  <c r="DJ238" i="1"/>
  <c r="DM238" i="1"/>
  <c r="DP238" i="1"/>
  <c r="DS238" i="1"/>
  <c r="DV238" i="1"/>
  <c r="DY238" i="1"/>
  <c r="EB238" i="1"/>
  <c r="EH238" i="1"/>
  <c r="EK238" i="1"/>
  <c r="I225" i="1"/>
  <c r="L225" i="1"/>
  <c r="O225" i="1"/>
  <c r="R225" i="1"/>
  <c r="U225" i="1"/>
  <c r="X225" i="1"/>
  <c r="AA225" i="1"/>
  <c r="AD225" i="1"/>
  <c r="AG225" i="1"/>
  <c r="AJ225" i="1"/>
  <c r="AM225" i="1"/>
  <c r="AP225" i="1"/>
  <c r="AS225" i="1"/>
  <c r="AV225" i="1"/>
  <c r="AY225" i="1"/>
  <c r="BB225" i="1"/>
  <c r="BE225" i="1"/>
  <c r="BH225" i="1"/>
  <c r="BK225" i="1"/>
  <c r="BN225" i="1"/>
  <c r="BQ225" i="1"/>
  <c r="BT225" i="1"/>
  <c r="BW225" i="1"/>
  <c r="BZ225" i="1"/>
  <c r="CC225" i="1"/>
  <c r="CF225" i="1"/>
  <c r="CI225" i="1"/>
  <c r="CL225" i="1"/>
  <c r="CO225" i="1"/>
  <c r="CR225" i="1"/>
  <c r="CU225" i="1"/>
  <c r="CX225" i="1"/>
  <c r="DA225" i="1"/>
  <c r="DD225" i="1"/>
  <c r="DG225" i="1"/>
  <c r="DJ225" i="1"/>
  <c r="DM225" i="1"/>
  <c r="DP225" i="1"/>
  <c r="DS225" i="1"/>
  <c r="DV225" i="1"/>
  <c r="DY225" i="1"/>
  <c r="EB225" i="1"/>
  <c r="EH225" i="1"/>
  <c r="EK225" i="1"/>
  <c r="I1071" i="1"/>
  <c r="L1071" i="1"/>
  <c r="O1071" i="1"/>
  <c r="R1071" i="1"/>
  <c r="U1071" i="1"/>
  <c r="X1071" i="1"/>
  <c r="AA1071" i="1"/>
  <c r="AD1071" i="1"/>
  <c r="AG1071" i="1"/>
  <c r="AJ1071" i="1"/>
  <c r="AM1071" i="1"/>
  <c r="AP1071" i="1"/>
  <c r="AS1071" i="1"/>
  <c r="AV1071" i="1"/>
  <c r="AY1071" i="1"/>
  <c r="BB1071" i="1"/>
  <c r="BE1071" i="1"/>
  <c r="BH1071" i="1"/>
  <c r="BK1071" i="1"/>
  <c r="BN1071" i="1"/>
  <c r="BQ1071" i="1"/>
  <c r="BT1071" i="1"/>
  <c r="BW1071" i="1"/>
  <c r="BZ1071" i="1"/>
  <c r="CC1071" i="1"/>
  <c r="CF1071" i="1"/>
  <c r="CI1071" i="1"/>
  <c r="CL1071" i="1"/>
  <c r="CO1071" i="1"/>
  <c r="CR1071" i="1"/>
  <c r="CU1071" i="1"/>
  <c r="CX1071" i="1"/>
  <c r="DA1071" i="1"/>
  <c r="DD1071" i="1"/>
  <c r="DJ1071" i="1"/>
  <c r="DM1071" i="1"/>
  <c r="DP1071" i="1"/>
  <c r="DS1071" i="1"/>
  <c r="DV1071" i="1"/>
  <c r="DY1071" i="1"/>
  <c r="EB1071" i="1"/>
  <c r="EH1071" i="1"/>
  <c r="EK1071" i="1"/>
  <c r="I324" i="1"/>
  <c r="L324" i="1"/>
  <c r="O324" i="1"/>
  <c r="R324" i="1"/>
  <c r="U324" i="1"/>
  <c r="X324" i="1"/>
  <c r="AA324" i="1"/>
  <c r="AD324" i="1"/>
  <c r="AG324" i="1"/>
  <c r="AJ324" i="1"/>
  <c r="AM324" i="1"/>
  <c r="AP324" i="1"/>
  <c r="AS324" i="1"/>
  <c r="AV324" i="1"/>
  <c r="AY324" i="1"/>
  <c r="BB324" i="1"/>
  <c r="BE324" i="1"/>
  <c r="BH324" i="1"/>
  <c r="BK324" i="1"/>
  <c r="BN324" i="1"/>
  <c r="BQ324" i="1"/>
  <c r="BT324" i="1"/>
  <c r="BW324" i="1"/>
  <c r="BZ324" i="1"/>
  <c r="CC324" i="1"/>
  <c r="CF324" i="1"/>
  <c r="CI324" i="1"/>
  <c r="CL324" i="1"/>
  <c r="CO324" i="1"/>
  <c r="CR324" i="1"/>
  <c r="CU324" i="1"/>
  <c r="CX324" i="1"/>
  <c r="DA324" i="1"/>
  <c r="DD324" i="1"/>
  <c r="DG324" i="1"/>
  <c r="DJ324" i="1"/>
  <c r="DM324" i="1"/>
  <c r="DP324" i="1"/>
  <c r="DS324" i="1"/>
  <c r="DV324" i="1"/>
  <c r="DY324" i="1"/>
  <c r="EB324" i="1"/>
  <c r="EH324" i="1"/>
  <c r="EK324" i="1"/>
  <c r="I274" i="1"/>
  <c r="L274" i="1"/>
  <c r="O274" i="1"/>
  <c r="R274" i="1"/>
  <c r="U274" i="1"/>
  <c r="X274" i="1"/>
  <c r="AA274" i="1"/>
  <c r="AD274" i="1"/>
  <c r="AG274" i="1"/>
  <c r="AJ274" i="1"/>
  <c r="AM274" i="1"/>
  <c r="AP274" i="1"/>
  <c r="AS274" i="1"/>
  <c r="AV274" i="1"/>
  <c r="AY274" i="1"/>
  <c r="BB274" i="1"/>
  <c r="BE274" i="1"/>
  <c r="BH274" i="1"/>
  <c r="BK274" i="1"/>
  <c r="BN274" i="1"/>
  <c r="BQ274" i="1"/>
  <c r="BT274" i="1"/>
  <c r="BW274" i="1"/>
  <c r="BZ274" i="1"/>
  <c r="CC274" i="1"/>
  <c r="CF274" i="1"/>
  <c r="CI274" i="1"/>
  <c r="CL274" i="1"/>
  <c r="CO274" i="1"/>
  <c r="CR274" i="1"/>
  <c r="CU274" i="1"/>
  <c r="CX274" i="1"/>
  <c r="DA274" i="1"/>
  <c r="DD274" i="1"/>
  <c r="DG274" i="1"/>
  <c r="DJ274" i="1"/>
  <c r="DM274" i="1"/>
  <c r="DP274" i="1"/>
  <c r="DS274" i="1"/>
  <c r="DV274" i="1"/>
  <c r="DY274" i="1"/>
  <c r="EB274" i="1"/>
  <c r="EH274" i="1"/>
  <c r="EK274" i="1"/>
  <c r="I275" i="1"/>
  <c r="L275" i="1"/>
  <c r="O275" i="1"/>
  <c r="R275" i="1"/>
  <c r="U275" i="1"/>
  <c r="X275" i="1"/>
  <c r="AA275" i="1"/>
  <c r="AD275" i="1"/>
  <c r="AG275" i="1"/>
  <c r="AJ275" i="1"/>
  <c r="AM275" i="1"/>
  <c r="AP275" i="1"/>
  <c r="AS275" i="1"/>
  <c r="AV275" i="1"/>
  <c r="AY275" i="1"/>
  <c r="BB275" i="1"/>
  <c r="BE275" i="1"/>
  <c r="BH275" i="1"/>
  <c r="BK275" i="1"/>
  <c r="BN275" i="1"/>
  <c r="BQ275" i="1"/>
  <c r="BT275" i="1"/>
  <c r="BW275" i="1"/>
  <c r="BZ275" i="1"/>
  <c r="CC275" i="1"/>
  <c r="CF275" i="1"/>
  <c r="CI275" i="1"/>
  <c r="CL275" i="1"/>
  <c r="CO275" i="1"/>
  <c r="CR275" i="1"/>
  <c r="CU275" i="1"/>
  <c r="CX275" i="1"/>
  <c r="DA275" i="1"/>
  <c r="DD275" i="1"/>
  <c r="DG275" i="1"/>
  <c r="DJ275" i="1"/>
  <c r="DM275" i="1"/>
  <c r="DP275" i="1"/>
  <c r="DS275" i="1"/>
  <c r="DV275" i="1"/>
  <c r="DY275" i="1"/>
  <c r="EB275" i="1"/>
  <c r="EH275" i="1"/>
  <c r="EK275" i="1"/>
  <c r="I285" i="1"/>
  <c r="L285" i="1"/>
  <c r="O285" i="1"/>
  <c r="R285" i="1"/>
  <c r="U285" i="1"/>
  <c r="X285" i="1"/>
  <c r="AA285" i="1"/>
  <c r="AD285" i="1"/>
  <c r="AG285" i="1"/>
  <c r="AJ285" i="1"/>
  <c r="AM285" i="1"/>
  <c r="AP285" i="1"/>
  <c r="AS285" i="1"/>
  <c r="AV285" i="1"/>
  <c r="AY285" i="1"/>
  <c r="BB285" i="1"/>
  <c r="BE285" i="1"/>
  <c r="BH285" i="1"/>
  <c r="BK285" i="1"/>
  <c r="BN285" i="1"/>
  <c r="BQ285" i="1"/>
  <c r="BT285" i="1"/>
  <c r="BW285" i="1"/>
  <c r="BZ285" i="1"/>
  <c r="CC285" i="1"/>
  <c r="CF285" i="1"/>
  <c r="CI285" i="1"/>
  <c r="CL285" i="1"/>
  <c r="CO285" i="1"/>
  <c r="CR285" i="1"/>
  <c r="CU285" i="1"/>
  <c r="CX285" i="1"/>
  <c r="DA285" i="1"/>
  <c r="DD285" i="1"/>
  <c r="DG285" i="1"/>
  <c r="DJ285" i="1"/>
  <c r="DM285" i="1"/>
  <c r="DP285" i="1"/>
  <c r="DS285" i="1"/>
  <c r="DV285" i="1"/>
  <c r="DY285" i="1"/>
  <c r="EB285" i="1"/>
  <c r="EH285" i="1"/>
  <c r="EK285" i="1"/>
  <c r="I276" i="1"/>
  <c r="L276" i="1"/>
  <c r="O276" i="1"/>
  <c r="R276" i="1"/>
  <c r="U276" i="1"/>
  <c r="X276" i="1"/>
  <c r="AA276" i="1"/>
  <c r="AD276" i="1"/>
  <c r="AG276" i="1"/>
  <c r="AJ276" i="1"/>
  <c r="AM276" i="1"/>
  <c r="AP276" i="1"/>
  <c r="AS276" i="1"/>
  <c r="AV276" i="1"/>
  <c r="AY276" i="1"/>
  <c r="BB276" i="1"/>
  <c r="BE276" i="1"/>
  <c r="BH276" i="1"/>
  <c r="BK276" i="1"/>
  <c r="BN276" i="1"/>
  <c r="BQ276" i="1"/>
  <c r="BT276" i="1"/>
  <c r="BW276" i="1"/>
  <c r="BZ276" i="1"/>
  <c r="CC276" i="1"/>
  <c r="CF276" i="1"/>
  <c r="CI276" i="1"/>
  <c r="CL276" i="1"/>
  <c r="CO276" i="1"/>
  <c r="CR276" i="1"/>
  <c r="CU276" i="1"/>
  <c r="CX276" i="1"/>
  <c r="DA276" i="1"/>
  <c r="DD276" i="1"/>
  <c r="DG276" i="1"/>
  <c r="DJ276" i="1"/>
  <c r="DM276" i="1"/>
  <c r="DP276" i="1"/>
  <c r="DS276" i="1"/>
  <c r="DV276" i="1"/>
  <c r="DY276" i="1"/>
  <c r="EB276" i="1"/>
  <c r="EH276" i="1"/>
  <c r="EK276" i="1"/>
  <c r="I286" i="1"/>
  <c r="L286" i="1"/>
  <c r="O286" i="1"/>
  <c r="R286" i="1"/>
  <c r="U286" i="1"/>
  <c r="X286" i="1"/>
  <c r="AA286" i="1"/>
  <c r="AD286" i="1"/>
  <c r="AG286" i="1"/>
  <c r="AJ286" i="1"/>
  <c r="AM286" i="1"/>
  <c r="AP286" i="1"/>
  <c r="AS286" i="1"/>
  <c r="AV286" i="1"/>
  <c r="AY286" i="1"/>
  <c r="BB286" i="1"/>
  <c r="BE286" i="1"/>
  <c r="BH286" i="1"/>
  <c r="BK286" i="1"/>
  <c r="BN286" i="1"/>
  <c r="BQ286" i="1"/>
  <c r="BT286" i="1"/>
  <c r="BW286" i="1"/>
  <c r="BZ286" i="1"/>
  <c r="CC286" i="1"/>
  <c r="CF286" i="1"/>
  <c r="CI286" i="1"/>
  <c r="CL286" i="1"/>
  <c r="CO286" i="1"/>
  <c r="CR286" i="1"/>
  <c r="CU286" i="1"/>
  <c r="CX286" i="1"/>
  <c r="DA286" i="1"/>
  <c r="DD286" i="1"/>
  <c r="DG286" i="1"/>
  <c r="DJ286" i="1"/>
  <c r="DM286" i="1"/>
  <c r="DP286" i="1"/>
  <c r="DS286" i="1"/>
  <c r="DV286" i="1"/>
  <c r="DY286" i="1"/>
  <c r="EB286" i="1"/>
  <c r="EH286" i="1"/>
  <c r="EK286" i="1"/>
  <c r="I287" i="1"/>
  <c r="L287" i="1"/>
  <c r="O287" i="1"/>
  <c r="R287" i="1"/>
  <c r="U287" i="1"/>
  <c r="X287" i="1"/>
  <c r="AA287" i="1"/>
  <c r="AD287" i="1"/>
  <c r="AG287" i="1"/>
  <c r="AJ287" i="1"/>
  <c r="AM287" i="1"/>
  <c r="AP287" i="1"/>
  <c r="AS287" i="1"/>
  <c r="AV287" i="1"/>
  <c r="AY287" i="1"/>
  <c r="BB287" i="1"/>
  <c r="BE287" i="1"/>
  <c r="BH287" i="1"/>
  <c r="BK287" i="1"/>
  <c r="BN287" i="1"/>
  <c r="BQ287" i="1"/>
  <c r="BT287" i="1"/>
  <c r="BW287" i="1"/>
  <c r="BZ287" i="1"/>
  <c r="CC287" i="1"/>
  <c r="CF287" i="1"/>
  <c r="CI287" i="1"/>
  <c r="CL287" i="1"/>
  <c r="CO287" i="1"/>
  <c r="CR287" i="1"/>
  <c r="CU287" i="1"/>
  <c r="CX287" i="1"/>
  <c r="DA287" i="1"/>
  <c r="DD287" i="1"/>
  <c r="DG287" i="1"/>
  <c r="DJ287" i="1"/>
  <c r="DM287" i="1"/>
  <c r="DP287" i="1"/>
  <c r="DS287" i="1"/>
  <c r="DV287" i="1"/>
  <c r="DY287" i="1"/>
  <c r="EB287" i="1"/>
  <c r="EH287" i="1"/>
  <c r="EK287" i="1"/>
  <c r="I277" i="1"/>
  <c r="L277" i="1"/>
  <c r="O277" i="1"/>
  <c r="R277" i="1"/>
  <c r="U277" i="1"/>
  <c r="X277" i="1"/>
  <c r="AA277" i="1"/>
  <c r="AD277" i="1"/>
  <c r="AG277" i="1"/>
  <c r="AJ277" i="1"/>
  <c r="AM277" i="1"/>
  <c r="AP277" i="1"/>
  <c r="AS277" i="1"/>
  <c r="AV277" i="1"/>
  <c r="AY277" i="1"/>
  <c r="BB277" i="1"/>
  <c r="BE277" i="1"/>
  <c r="BH277" i="1"/>
  <c r="BK277" i="1"/>
  <c r="BN277" i="1"/>
  <c r="BQ277" i="1"/>
  <c r="BT277" i="1"/>
  <c r="BW277" i="1"/>
  <c r="BZ277" i="1"/>
  <c r="CC277" i="1"/>
  <c r="CF277" i="1"/>
  <c r="CI277" i="1"/>
  <c r="CL277" i="1"/>
  <c r="CO277" i="1"/>
  <c r="CR277" i="1"/>
  <c r="CU277" i="1"/>
  <c r="CX277" i="1"/>
  <c r="DA277" i="1"/>
  <c r="DD277" i="1"/>
  <c r="DG277" i="1"/>
  <c r="DJ277" i="1"/>
  <c r="DM277" i="1"/>
  <c r="DP277" i="1"/>
  <c r="DS277" i="1"/>
  <c r="DV277" i="1"/>
  <c r="DY277" i="1"/>
  <c r="EB277" i="1"/>
  <c r="EH277" i="1"/>
  <c r="EK277" i="1"/>
  <c r="I356" i="1"/>
  <c r="L356" i="1"/>
  <c r="O356" i="1"/>
  <c r="R356" i="1"/>
  <c r="U356" i="1"/>
  <c r="X356" i="1"/>
  <c r="AA356" i="1"/>
  <c r="AD356" i="1"/>
  <c r="AG356" i="1"/>
  <c r="AJ356" i="1"/>
  <c r="AM356" i="1"/>
  <c r="AP356" i="1"/>
  <c r="AS356" i="1"/>
  <c r="AV356" i="1"/>
  <c r="AY356" i="1"/>
  <c r="BB356" i="1"/>
  <c r="BE356" i="1"/>
  <c r="BH356" i="1"/>
  <c r="BK356" i="1"/>
  <c r="BN356" i="1"/>
  <c r="BQ356" i="1"/>
  <c r="BT356" i="1"/>
  <c r="BW356" i="1"/>
  <c r="BZ356" i="1"/>
  <c r="CC356" i="1"/>
  <c r="CF356" i="1"/>
  <c r="CI356" i="1"/>
  <c r="CL356" i="1"/>
  <c r="CO356" i="1"/>
  <c r="CR356" i="1"/>
  <c r="CU356" i="1"/>
  <c r="CX356" i="1"/>
  <c r="DA356" i="1"/>
  <c r="DD356" i="1"/>
  <c r="DG356" i="1"/>
  <c r="DJ356" i="1"/>
  <c r="DM356" i="1"/>
  <c r="DP356" i="1"/>
  <c r="DS356" i="1"/>
  <c r="DV356" i="1"/>
  <c r="DY356" i="1"/>
  <c r="EB356" i="1"/>
  <c r="EH356" i="1"/>
  <c r="EK356" i="1"/>
  <c r="I357" i="1"/>
  <c r="L357" i="1"/>
  <c r="O357" i="1"/>
  <c r="R357" i="1"/>
  <c r="U357" i="1"/>
  <c r="X357" i="1"/>
  <c r="AA357" i="1"/>
  <c r="AD357" i="1"/>
  <c r="AG357" i="1"/>
  <c r="AJ357" i="1"/>
  <c r="AM357" i="1"/>
  <c r="AP357" i="1"/>
  <c r="AS357" i="1"/>
  <c r="AV357" i="1"/>
  <c r="AY357" i="1"/>
  <c r="BB357" i="1"/>
  <c r="BE357" i="1"/>
  <c r="BH357" i="1"/>
  <c r="BK357" i="1"/>
  <c r="BN357" i="1"/>
  <c r="BQ357" i="1"/>
  <c r="BT357" i="1"/>
  <c r="BW357" i="1"/>
  <c r="BZ357" i="1"/>
  <c r="CC357" i="1"/>
  <c r="CF357" i="1"/>
  <c r="CI357" i="1"/>
  <c r="CL357" i="1"/>
  <c r="CO357" i="1"/>
  <c r="CR357" i="1"/>
  <c r="CU357" i="1"/>
  <c r="CX357" i="1"/>
  <c r="DA357" i="1"/>
  <c r="DD357" i="1"/>
  <c r="DG357" i="1"/>
  <c r="DJ357" i="1"/>
  <c r="DM357" i="1"/>
  <c r="DP357" i="1"/>
  <c r="DS357" i="1"/>
  <c r="DV357" i="1"/>
  <c r="DY357" i="1"/>
  <c r="EB357" i="1"/>
  <c r="EH357" i="1"/>
  <c r="EK357" i="1"/>
  <c r="I358" i="1"/>
  <c r="L358" i="1"/>
  <c r="O358" i="1"/>
  <c r="R358" i="1"/>
  <c r="U358" i="1"/>
  <c r="X358" i="1"/>
  <c r="AA358" i="1"/>
  <c r="AD358" i="1"/>
  <c r="AG358" i="1"/>
  <c r="AJ358" i="1"/>
  <c r="AM358" i="1"/>
  <c r="AP358" i="1"/>
  <c r="AS358" i="1"/>
  <c r="AV358" i="1"/>
  <c r="AY358" i="1"/>
  <c r="BB358" i="1"/>
  <c r="BE358" i="1"/>
  <c r="BH358" i="1"/>
  <c r="BK358" i="1"/>
  <c r="BN358" i="1"/>
  <c r="BQ358" i="1"/>
  <c r="BT358" i="1"/>
  <c r="BW358" i="1"/>
  <c r="BZ358" i="1"/>
  <c r="CC358" i="1"/>
  <c r="CF358" i="1"/>
  <c r="CI358" i="1"/>
  <c r="CL358" i="1"/>
  <c r="CO358" i="1"/>
  <c r="CR358" i="1"/>
  <c r="CU358" i="1"/>
  <c r="CX358" i="1"/>
  <c r="DA358" i="1"/>
  <c r="DD358" i="1"/>
  <c r="DG358" i="1"/>
  <c r="DJ358" i="1"/>
  <c r="DM358" i="1"/>
  <c r="DP358" i="1"/>
  <c r="DS358" i="1"/>
  <c r="DV358" i="1"/>
  <c r="DY358" i="1"/>
  <c r="EB358" i="1"/>
  <c r="EH358" i="1"/>
  <c r="EK358" i="1"/>
  <c r="I334" i="1"/>
  <c r="L334" i="1"/>
  <c r="O334" i="1"/>
  <c r="R334" i="1"/>
  <c r="U334" i="1"/>
  <c r="X334" i="1"/>
  <c r="AA334" i="1"/>
  <c r="AD334" i="1"/>
  <c r="AG334" i="1"/>
  <c r="AJ334" i="1"/>
  <c r="AM334" i="1"/>
  <c r="AP334" i="1"/>
  <c r="AS334" i="1"/>
  <c r="AV334" i="1"/>
  <c r="AY334" i="1"/>
  <c r="BB334" i="1"/>
  <c r="BE334" i="1"/>
  <c r="BH334" i="1"/>
  <c r="BK334" i="1"/>
  <c r="BN334" i="1"/>
  <c r="BQ334" i="1"/>
  <c r="BT334" i="1"/>
  <c r="BW334" i="1"/>
  <c r="BZ334" i="1"/>
  <c r="CC334" i="1"/>
  <c r="CF334" i="1"/>
  <c r="CI334" i="1"/>
  <c r="CL334" i="1"/>
  <c r="CO334" i="1"/>
  <c r="CR334" i="1"/>
  <c r="CU334" i="1"/>
  <c r="CX334" i="1"/>
  <c r="DA334" i="1"/>
  <c r="DD334" i="1"/>
  <c r="DG334" i="1"/>
  <c r="DJ334" i="1"/>
  <c r="DM334" i="1"/>
  <c r="DP334" i="1"/>
  <c r="DS334" i="1"/>
  <c r="DV334" i="1"/>
  <c r="DY334" i="1"/>
  <c r="EB334" i="1"/>
  <c r="EH334" i="1"/>
  <c r="EK334" i="1"/>
  <c r="I215" i="1"/>
  <c r="L215" i="1"/>
  <c r="O215" i="1"/>
  <c r="R215" i="1"/>
  <c r="U215" i="1"/>
  <c r="X215" i="1"/>
  <c r="AA215" i="1"/>
  <c r="AD215" i="1"/>
  <c r="AG215" i="1"/>
  <c r="AJ215" i="1"/>
  <c r="AM215" i="1"/>
  <c r="AP215" i="1"/>
  <c r="AS215" i="1"/>
  <c r="AV215" i="1"/>
  <c r="AY215" i="1"/>
  <c r="BB215" i="1"/>
  <c r="BE215" i="1"/>
  <c r="BH215" i="1"/>
  <c r="BK215" i="1"/>
  <c r="BN215" i="1"/>
  <c r="BQ215" i="1"/>
  <c r="BT215" i="1"/>
  <c r="BW215" i="1"/>
  <c r="BZ215" i="1"/>
  <c r="CC215" i="1"/>
  <c r="CF215" i="1"/>
  <c r="CI215" i="1"/>
  <c r="CL215" i="1"/>
  <c r="CO215" i="1"/>
  <c r="CR215" i="1"/>
  <c r="CU215" i="1"/>
  <c r="CX215" i="1"/>
  <c r="DA215" i="1"/>
  <c r="DD215" i="1"/>
  <c r="DG215" i="1"/>
  <c r="DJ215" i="1"/>
  <c r="DM215" i="1"/>
  <c r="DP215" i="1"/>
  <c r="DS215" i="1"/>
  <c r="DV215" i="1"/>
  <c r="DY215" i="1"/>
  <c r="EB215" i="1"/>
  <c r="EH215" i="1"/>
  <c r="EK215" i="1"/>
  <c r="I216" i="1"/>
  <c r="L216" i="1"/>
  <c r="O216" i="1"/>
  <c r="R216" i="1"/>
  <c r="U216" i="1"/>
  <c r="X216" i="1"/>
  <c r="AA216" i="1"/>
  <c r="AD216" i="1"/>
  <c r="AG216" i="1"/>
  <c r="AJ216" i="1"/>
  <c r="AM216" i="1"/>
  <c r="AP216" i="1"/>
  <c r="AS216" i="1"/>
  <c r="AV216" i="1"/>
  <c r="AY216" i="1"/>
  <c r="BB216" i="1"/>
  <c r="BE216" i="1"/>
  <c r="BH216" i="1"/>
  <c r="BK216" i="1"/>
  <c r="BN216" i="1"/>
  <c r="BQ216" i="1"/>
  <c r="BT216" i="1"/>
  <c r="BW216" i="1"/>
  <c r="BZ216" i="1"/>
  <c r="CC216" i="1"/>
  <c r="CF216" i="1"/>
  <c r="CI216" i="1"/>
  <c r="CL216" i="1"/>
  <c r="CO216" i="1"/>
  <c r="CR216" i="1"/>
  <c r="CU216" i="1"/>
  <c r="CX216" i="1"/>
  <c r="DA216" i="1"/>
  <c r="DD216" i="1"/>
  <c r="DG216" i="1"/>
  <c r="DJ216" i="1"/>
  <c r="DM216" i="1"/>
  <c r="DP216" i="1"/>
  <c r="DS216" i="1"/>
  <c r="DV216" i="1"/>
  <c r="DY216" i="1"/>
  <c r="EB216" i="1"/>
  <c r="EH216" i="1"/>
  <c r="EK216" i="1"/>
  <c r="I217" i="1"/>
  <c r="L217" i="1"/>
  <c r="O217" i="1"/>
  <c r="R217" i="1"/>
  <c r="U217" i="1"/>
  <c r="X217" i="1"/>
  <c r="AA217" i="1"/>
  <c r="AD217" i="1"/>
  <c r="AG217" i="1"/>
  <c r="AJ217" i="1"/>
  <c r="AM217" i="1"/>
  <c r="AP217" i="1"/>
  <c r="AS217" i="1"/>
  <c r="AV217" i="1"/>
  <c r="AY217" i="1"/>
  <c r="BB217" i="1"/>
  <c r="BE217" i="1"/>
  <c r="BK217" i="1"/>
  <c r="BN217" i="1"/>
  <c r="BQ217" i="1"/>
  <c r="BT217" i="1"/>
  <c r="BW217" i="1"/>
  <c r="BZ217" i="1"/>
  <c r="CC217" i="1"/>
  <c r="CF217" i="1"/>
  <c r="CI217" i="1"/>
  <c r="CL217" i="1"/>
  <c r="CO217" i="1"/>
  <c r="CR217" i="1"/>
  <c r="CU217" i="1"/>
  <c r="CX217" i="1"/>
  <c r="DA217" i="1"/>
  <c r="DD217" i="1"/>
  <c r="DG217" i="1"/>
  <c r="DJ217" i="1"/>
  <c r="DM217" i="1"/>
  <c r="DP217" i="1"/>
  <c r="DS217" i="1"/>
  <c r="DV217" i="1"/>
  <c r="DY217" i="1"/>
  <c r="EB217" i="1"/>
  <c r="EH217" i="1"/>
  <c r="EK217" i="1"/>
  <c r="I218" i="1"/>
  <c r="L218" i="1"/>
  <c r="O218" i="1"/>
  <c r="R218" i="1"/>
  <c r="U218" i="1"/>
  <c r="X218" i="1"/>
  <c r="AA218" i="1"/>
  <c r="AD218" i="1"/>
  <c r="AG218" i="1"/>
  <c r="AJ218" i="1"/>
  <c r="AM218" i="1"/>
  <c r="AP218" i="1"/>
  <c r="AS218" i="1"/>
  <c r="AV218" i="1"/>
  <c r="AY218" i="1"/>
  <c r="BB218" i="1"/>
  <c r="BE218" i="1"/>
  <c r="BH218" i="1"/>
  <c r="BK218" i="1"/>
  <c r="BN218" i="1"/>
  <c r="BQ218" i="1"/>
  <c r="BT218" i="1"/>
  <c r="BW218" i="1"/>
  <c r="BZ218" i="1"/>
  <c r="CC218" i="1"/>
  <c r="CF218" i="1"/>
  <c r="CI218" i="1"/>
  <c r="CL218" i="1"/>
  <c r="CO218" i="1"/>
  <c r="CR218" i="1"/>
  <c r="CU218" i="1"/>
  <c r="CX218" i="1"/>
  <c r="DA218" i="1"/>
  <c r="DD218" i="1"/>
  <c r="DG218" i="1"/>
  <c r="DJ218" i="1"/>
  <c r="DM218" i="1"/>
  <c r="DP218" i="1"/>
  <c r="DS218" i="1"/>
  <c r="DV218" i="1"/>
  <c r="DY218" i="1"/>
  <c r="EB218" i="1"/>
  <c r="EH218" i="1"/>
  <c r="EK218" i="1"/>
  <c r="I206" i="1"/>
  <c r="L206" i="1"/>
  <c r="O206" i="1"/>
  <c r="R206" i="1"/>
  <c r="U206" i="1"/>
  <c r="X206" i="1"/>
  <c r="AA206" i="1"/>
  <c r="AD206" i="1"/>
  <c r="AG206" i="1"/>
  <c r="AJ206" i="1"/>
  <c r="AM206" i="1"/>
  <c r="AP206" i="1"/>
  <c r="AS206" i="1"/>
  <c r="AV206" i="1"/>
  <c r="AY206" i="1"/>
  <c r="BB206" i="1"/>
  <c r="BE206" i="1"/>
  <c r="BH206" i="1"/>
  <c r="BK206" i="1"/>
  <c r="BN206" i="1"/>
  <c r="BQ206" i="1"/>
  <c r="BT206" i="1"/>
  <c r="BW206" i="1"/>
  <c r="BZ206" i="1"/>
  <c r="CC206" i="1"/>
  <c r="CF206" i="1"/>
  <c r="CI206" i="1"/>
  <c r="CL206" i="1"/>
  <c r="CO206" i="1"/>
  <c r="CR206" i="1"/>
  <c r="CU206" i="1"/>
  <c r="CX206" i="1"/>
  <c r="DA206" i="1"/>
  <c r="DD206" i="1"/>
  <c r="DG206" i="1"/>
  <c r="DJ206" i="1"/>
  <c r="DM206" i="1"/>
  <c r="DP206" i="1"/>
  <c r="DS206" i="1"/>
  <c r="DV206" i="1"/>
  <c r="DY206" i="1"/>
  <c r="EB206" i="1"/>
  <c r="EH206" i="1"/>
  <c r="EK206" i="1"/>
  <c r="I278" i="1"/>
  <c r="L278" i="1"/>
  <c r="O278" i="1"/>
  <c r="R278" i="1"/>
  <c r="U278" i="1"/>
  <c r="X278" i="1"/>
  <c r="AA278" i="1"/>
  <c r="AD278" i="1"/>
  <c r="AG278" i="1"/>
  <c r="AJ278" i="1"/>
  <c r="AM278" i="1"/>
  <c r="AP278" i="1"/>
  <c r="AS278" i="1"/>
  <c r="AV278" i="1"/>
  <c r="AY278" i="1"/>
  <c r="BB278" i="1"/>
  <c r="BE278" i="1"/>
  <c r="BH278" i="1"/>
  <c r="BK278" i="1"/>
  <c r="BN278" i="1"/>
  <c r="BQ278" i="1"/>
  <c r="BT278" i="1"/>
  <c r="BW278" i="1"/>
  <c r="BZ278" i="1"/>
  <c r="CC278" i="1"/>
  <c r="CF278" i="1"/>
  <c r="CI278" i="1"/>
  <c r="CL278" i="1"/>
  <c r="CO278" i="1"/>
  <c r="CR278" i="1"/>
  <c r="CU278" i="1"/>
  <c r="CX278" i="1"/>
  <c r="DA278" i="1"/>
  <c r="DD278" i="1"/>
  <c r="DG278" i="1"/>
  <c r="DJ278" i="1"/>
  <c r="DM278" i="1"/>
  <c r="DP278" i="1"/>
  <c r="DS278" i="1"/>
  <c r="DV278" i="1"/>
  <c r="DY278" i="1"/>
  <c r="EB278" i="1"/>
  <c r="EH278" i="1"/>
  <c r="EK278" i="1"/>
  <c r="I279" i="1"/>
  <c r="L279" i="1"/>
  <c r="O279" i="1"/>
  <c r="R279" i="1"/>
  <c r="U279" i="1"/>
  <c r="X279" i="1"/>
  <c r="AA279" i="1"/>
  <c r="AD279" i="1"/>
  <c r="AG279" i="1"/>
  <c r="AJ279" i="1"/>
  <c r="AM279" i="1"/>
  <c r="AP279" i="1"/>
  <c r="AS279" i="1"/>
  <c r="AV279" i="1"/>
  <c r="AY279" i="1"/>
  <c r="BB279" i="1"/>
  <c r="BE279" i="1"/>
  <c r="BH279" i="1"/>
  <c r="BK279" i="1"/>
  <c r="BN279" i="1"/>
  <c r="BQ279" i="1"/>
  <c r="BT279" i="1"/>
  <c r="BW279" i="1"/>
  <c r="BZ279" i="1"/>
  <c r="CC279" i="1"/>
  <c r="CF279" i="1"/>
  <c r="CI279" i="1"/>
  <c r="CL279" i="1"/>
  <c r="CO279" i="1"/>
  <c r="CR279" i="1"/>
  <c r="CU279" i="1"/>
  <c r="CX279" i="1"/>
  <c r="DA279" i="1"/>
  <c r="DD279" i="1"/>
  <c r="DG279" i="1"/>
  <c r="DJ279" i="1"/>
  <c r="DM279" i="1"/>
  <c r="DP279" i="1"/>
  <c r="DS279" i="1"/>
  <c r="DV279" i="1"/>
  <c r="DY279" i="1"/>
  <c r="EB279" i="1"/>
  <c r="EH279" i="1"/>
  <c r="EK279" i="1"/>
  <c r="I280" i="1"/>
  <c r="L280" i="1"/>
  <c r="O280" i="1"/>
  <c r="R280" i="1"/>
  <c r="U280" i="1"/>
  <c r="X280" i="1"/>
  <c r="AA280" i="1"/>
  <c r="AD280" i="1"/>
  <c r="AG280" i="1"/>
  <c r="AJ280" i="1"/>
  <c r="AM280" i="1"/>
  <c r="AP280" i="1"/>
  <c r="AS280" i="1"/>
  <c r="AV280" i="1"/>
  <c r="AY280" i="1"/>
  <c r="BB280" i="1"/>
  <c r="BE280" i="1"/>
  <c r="BH280" i="1"/>
  <c r="BK280" i="1"/>
  <c r="BN280" i="1"/>
  <c r="BQ280" i="1"/>
  <c r="BT280" i="1"/>
  <c r="BW280" i="1"/>
  <c r="BZ280" i="1"/>
  <c r="CC280" i="1"/>
  <c r="CF280" i="1"/>
  <c r="CI280" i="1"/>
  <c r="CL280" i="1"/>
  <c r="CO280" i="1"/>
  <c r="CR280" i="1"/>
  <c r="CU280" i="1"/>
  <c r="CX280" i="1"/>
  <c r="DA280" i="1"/>
  <c r="DD280" i="1"/>
  <c r="DG280" i="1"/>
  <c r="DJ280" i="1"/>
  <c r="DM280" i="1"/>
  <c r="DP280" i="1"/>
  <c r="DS280" i="1"/>
  <c r="DV280" i="1"/>
  <c r="DY280" i="1"/>
  <c r="EB280" i="1"/>
  <c r="EH280" i="1"/>
  <c r="EK280" i="1"/>
  <c r="I281" i="1"/>
  <c r="L281" i="1"/>
  <c r="O281" i="1"/>
  <c r="R281" i="1"/>
  <c r="U281" i="1"/>
  <c r="X281" i="1"/>
  <c r="AA281" i="1"/>
  <c r="AD281" i="1"/>
  <c r="AG281" i="1"/>
  <c r="AJ281" i="1"/>
  <c r="AM281" i="1"/>
  <c r="AP281" i="1"/>
  <c r="AS281" i="1"/>
  <c r="AV281" i="1"/>
  <c r="AY281" i="1"/>
  <c r="BB281" i="1"/>
  <c r="BE281" i="1"/>
  <c r="BH281" i="1"/>
  <c r="BK281" i="1"/>
  <c r="BN281" i="1"/>
  <c r="BQ281" i="1"/>
  <c r="BT281" i="1"/>
  <c r="BW281" i="1"/>
  <c r="BZ281" i="1"/>
  <c r="CC281" i="1"/>
  <c r="CF281" i="1"/>
  <c r="CI281" i="1"/>
  <c r="CL281" i="1"/>
  <c r="CO281" i="1"/>
  <c r="CR281" i="1"/>
  <c r="CU281" i="1"/>
  <c r="CX281" i="1"/>
  <c r="DA281" i="1"/>
  <c r="DD281" i="1"/>
  <c r="DG281" i="1"/>
  <c r="DJ281" i="1"/>
  <c r="DM281" i="1"/>
  <c r="DP281" i="1"/>
  <c r="DS281" i="1"/>
  <c r="DV281" i="1"/>
  <c r="DY281" i="1"/>
  <c r="EB281" i="1"/>
  <c r="EH281" i="1"/>
  <c r="EK281" i="1"/>
  <c r="I282" i="1"/>
  <c r="L282" i="1"/>
  <c r="O282" i="1"/>
  <c r="R282" i="1"/>
  <c r="U282" i="1"/>
  <c r="X282" i="1"/>
  <c r="AA282" i="1"/>
  <c r="AD282" i="1"/>
  <c r="AG282" i="1"/>
  <c r="AJ282" i="1"/>
  <c r="AM282" i="1"/>
  <c r="AP282" i="1"/>
  <c r="AS282" i="1"/>
  <c r="AV282" i="1"/>
  <c r="AY282" i="1"/>
  <c r="BB282" i="1"/>
  <c r="BE282" i="1"/>
  <c r="BH282" i="1"/>
  <c r="BK282" i="1"/>
  <c r="BN282" i="1"/>
  <c r="BQ282" i="1"/>
  <c r="BT282" i="1"/>
  <c r="BW282" i="1"/>
  <c r="BZ282" i="1"/>
  <c r="CC282" i="1"/>
  <c r="CF282" i="1"/>
  <c r="CI282" i="1"/>
  <c r="CL282" i="1"/>
  <c r="CO282" i="1"/>
  <c r="CR282" i="1"/>
  <c r="CU282" i="1"/>
  <c r="CX282" i="1"/>
  <c r="DA282" i="1"/>
  <c r="DD282" i="1"/>
  <c r="DG282" i="1"/>
  <c r="DJ282" i="1"/>
  <c r="DM282" i="1"/>
  <c r="DP282" i="1"/>
  <c r="DS282" i="1"/>
  <c r="DV282" i="1"/>
  <c r="DY282" i="1"/>
  <c r="EB282" i="1"/>
  <c r="EH282" i="1"/>
  <c r="EK282" i="1"/>
  <c r="I219" i="1"/>
  <c r="L219" i="1"/>
  <c r="O219" i="1"/>
  <c r="R219" i="1"/>
  <c r="U219" i="1"/>
  <c r="X219" i="1"/>
  <c r="AA219" i="1"/>
  <c r="AD219" i="1"/>
  <c r="AG219" i="1"/>
  <c r="AJ219" i="1"/>
  <c r="AM219" i="1"/>
  <c r="AP219" i="1"/>
  <c r="AS219" i="1"/>
  <c r="AV219" i="1"/>
  <c r="AY219" i="1"/>
  <c r="BB219" i="1"/>
  <c r="BE219" i="1"/>
  <c r="BH219" i="1"/>
  <c r="BK219" i="1"/>
  <c r="BN219" i="1"/>
  <c r="BQ219" i="1"/>
  <c r="BT219" i="1"/>
  <c r="BW219" i="1"/>
  <c r="BZ219" i="1"/>
  <c r="CC219" i="1"/>
  <c r="CF219" i="1"/>
  <c r="CI219" i="1"/>
  <c r="CL219" i="1"/>
  <c r="CO219" i="1"/>
  <c r="CR219" i="1"/>
  <c r="CU219" i="1"/>
  <c r="CX219" i="1"/>
  <c r="DA219" i="1"/>
  <c r="DD219" i="1"/>
  <c r="DG219" i="1"/>
  <c r="DJ219" i="1"/>
  <c r="DM219" i="1"/>
  <c r="DP219" i="1"/>
  <c r="DS219" i="1"/>
  <c r="DV219" i="1"/>
  <c r="DY219" i="1"/>
  <c r="EB219" i="1"/>
  <c r="EH219" i="1"/>
  <c r="EK219" i="1"/>
  <c r="I220" i="1"/>
  <c r="L220" i="1"/>
  <c r="O220" i="1"/>
  <c r="R220" i="1"/>
  <c r="U220" i="1"/>
  <c r="X220" i="1"/>
  <c r="AA220" i="1"/>
  <c r="AD220" i="1"/>
  <c r="AG220" i="1"/>
  <c r="AJ220" i="1"/>
  <c r="AM220" i="1"/>
  <c r="AP220" i="1"/>
  <c r="AS220" i="1"/>
  <c r="AV220" i="1"/>
  <c r="AY220" i="1"/>
  <c r="BB220" i="1"/>
  <c r="BE220" i="1"/>
  <c r="BH220" i="1"/>
  <c r="BK220" i="1"/>
  <c r="BN220" i="1"/>
  <c r="BQ220" i="1"/>
  <c r="BT220" i="1"/>
  <c r="BW220" i="1"/>
  <c r="BZ220" i="1"/>
  <c r="CC220" i="1"/>
  <c r="CF220" i="1"/>
  <c r="CI220" i="1"/>
  <c r="CL220" i="1"/>
  <c r="CO220" i="1"/>
  <c r="CR220" i="1"/>
  <c r="CU220" i="1"/>
  <c r="CX220" i="1"/>
  <c r="DA220" i="1"/>
  <c r="DD220" i="1"/>
  <c r="DG220" i="1"/>
  <c r="DJ220" i="1"/>
  <c r="DM220" i="1"/>
  <c r="DP220" i="1"/>
  <c r="DS220" i="1"/>
  <c r="DV220" i="1"/>
  <c r="DY220" i="1"/>
  <c r="EB220" i="1"/>
  <c r="EH220" i="1"/>
  <c r="EK220" i="1"/>
  <c r="I359" i="1"/>
  <c r="L359" i="1"/>
  <c r="O359" i="1"/>
  <c r="R359" i="1"/>
  <c r="U359" i="1"/>
  <c r="X359" i="1"/>
  <c r="AA359" i="1"/>
  <c r="AD359" i="1"/>
  <c r="AG359" i="1"/>
  <c r="AJ359" i="1"/>
  <c r="AM359" i="1"/>
  <c r="AP359" i="1"/>
  <c r="AS359" i="1"/>
  <c r="AV359" i="1"/>
  <c r="AY359" i="1"/>
  <c r="BB359" i="1"/>
  <c r="BE359" i="1"/>
  <c r="BH359" i="1"/>
  <c r="BK359" i="1"/>
  <c r="BN359" i="1"/>
  <c r="BQ359" i="1"/>
  <c r="BT359" i="1"/>
  <c r="BW359" i="1"/>
  <c r="BZ359" i="1"/>
  <c r="CC359" i="1"/>
  <c r="CF359" i="1"/>
  <c r="CI359" i="1"/>
  <c r="CL359" i="1"/>
  <c r="CO359" i="1"/>
  <c r="CR359" i="1"/>
  <c r="CU359" i="1"/>
  <c r="CX359" i="1"/>
  <c r="DA359" i="1"/>
  <c r="DD359" i="1"/>
  <c r="DG359" i="1"/>
  <c r="DJ359" i="1"/>
  <c r="DM359" i="1"/>
  <c r="DP359" i="1"/>
  <c r="DS359" i="1"/>
  <c r="DV359" i="1"/>
  <c r="DY359" i="1"/>
  <c r="EB359" i="1"/>
  <c r="EH359" i="1"/>
  <c r="EK359" i="1"/>
  <c r="I296" i="1"/>
  <c r="L296" i="1"/>
  <c r="O296" i="1"/>
  <c r="R296" i="1"/>
  <c r="U296" i="1"/>
  <c r="X296" i="1"/>
  <c r="AA296" i="1"/>
  <c r="AD296" i="1"/>
  <c r="AG296" i="1"/>
  <c r="AJ296" i="1"/>
  <c r="AM296" i="1"/>
  <c r="AP296" i="1"/>
  <c r="AS296" i="1"/>
  <c r="AV296" i="1"/>
  <c r="AY296" i="1"/>
  <c r="BB296" i="1"/>
  <c r="BE296" i="1"/>
  <c r="BH296" i="1"/>
  <c r="BK296" i="1"/>
  <c r="BN296" i="1"/>
  <c r="BQ296" i="1"/>
  <c r="BT296" i="1"/>
  <c r="BW296" i="1"/>
  <c r="BZ296" i="1"/>
  <c r="CC296" i="1"/>
  <c r="CF296" i="1"/>
  <c r="CI296" i="1"/>
  <c r="CL296" i="1"/>
  <c r="CO296" i="1"/>
  <c r="CR296" i="1"/>
  <c r="CU296" i="1"/>
  <c r="CX296" i="1"/>
  <c r="DA296" i="1"/>
  <c r="DD296" i="1"/>
  <c r="DG296" i="1"/>
  <c r="DJ296" i="1"/>
  <c r="DM296" i="1"/>
  <c r="DP296" i="1"/>
  <c r="DS296" i="1"/>
  <c r="DV296" i="1"/>
  <c r="DY296" i="1"/>
  <c r="EB296" i="1"/>
  <c r="EH296" i="1"/>
  <c r="EK296" i="1"/>
  <c r="I297" i="1"/>
  <c r="L297" i="1"/>
  <c r="O297" i="1"/>
  <c r="R297" i="1"/>
  <c r="U297" i="1"/>
  <c r="X297" i="1"/>
  <c r="AA297" i="1"/>
  <c r="AD297" i="1"/>
  <c r="AG297" i="1"/>
  <c r="AJ297" i="1"/>
  <c r="AM297" i="1"/>
  <c r="AP297" i="1"/>
  <c r="AS297" i="1"/>
  <c r="AV297" i="1"/>
  <c r="AY297" i="1"/>
  <c r="BB297" i="1"/>
  <c r="BE297" i="1"/>
  <c r="BH297" i="1"/>
  <c r="BK297" i="1"/>
  <c r="BN297" i="1"/>
  <c r="BQ297" i="1"/>
  <c r="BT297" i="1"/>
  <c r="BW297" i="1"/>
  <c r="BZ297" i="1"/>
  <c r="CC297" i="1"/>
  <c r="CF297" i="1"/>
  <c r="CI297" i="1"/>
  <c r="CL297" i="1"/>
  <c r="CO297" i="1"/>
  <c r="CR297" i="1"/>
  <c r="CU297" i="1"/>
  <c r="CX297" i="1"/>
  <c r="DA297" i="1"/>
  <c r="DD297" i="1"/>
  <c r="DG297" i="1"/>
  <c r="DJ297" i="1"/>
  <c r="DM297" i="1"/>
  <c r="DP297" i="1"/>
  <c r="DS297" i="1"/>
  <c r="DV297" i="1"/>
  <c r="DY297" i="1"/>
  <c r="EB297" i="1"/>
  <c r="EH297" i="1"/>
  <c r="EK297" i="1"/>
  <c r="I360" i="1"/>
  <c r="L360" i="1"/>
  <c r="O360" i="1"/>
  <c r="R360" i="1"/>
  <c r="U360" i="1"/>
  <c r="X360" i="1"/>
  <c r="AA360" i="1"/>
  <c r="AD360" i="1"/>
  <c r="AG360" i="1"/>
  <c r="AJ360" i="1"/>
  <c r="AM360" i="1"/>
  <c r="AP360" i="1"/>
  <c r="AS360" i="1"/>
  <c r="AV360" i="1"/>
  <c r="AY360" i="1"/>
  <c r="BB360" i="1"/>
  <c r="BE360" i="1"/>
  <c r="BH360" i="1"/>
  <c r="BK360" i="1"/>
  <c r="BN360" i="1"/>
  <c r="BQ360" i="1"/>
  <c r="BT360" i="1"/>
  <c r="BW360" i="1"/>
  <c r="BZ360" i="1"/>
  <c r="CC360" i="1"/>
  <c r="CF360" i="1"/>
  <c r="CI360" i="1"/>
  <c r="CL360" i="1"/>
  <c r="CO360" i="1"/>
  <c r="CR360" i="1"/>
  <c r="CU360" i="1"/>
  <c r="CX360" i="1"/>
  <c r="DA360" i="1"/>
  <c r="DD360" i="1"/>
  <c r="DG360" i="1"/>
  <c r="DJ360" i="1"/>
  <c r="DM360" i="1"/>
  <c r="DP360" i="1"/>
  <c r="DS360" i="1"/>
  <c r="DV360" i="1"/>
  <c r="DY360" i="1"/>
  <c r="EB360" i="1"/>
  <c r="EH360" i="1"/>
  <c r="EK360" i="1"/>
  <c r="I192" i="1"/>
  <c r="L192" i="1"/>
  <c r="O192" i="1"/>
  <c r="R192" i="1"/>
  <c r="U192" i="1"/>
  <c r="X192" i="1"/>
  <c r="AA192" i="1"/>
  <c r="AD192" i="1"/>
  <c r="AG192" i="1"/>
  <c r="AJ192" i="1"/>
  <c r="AM192" i="1"/>
  <c r="AP192" i="1"/>
  <c r="AS192" i="1"/>
  <c r="AV192" i="1"/>
  <c r="AY192" i="1"/>
  <c r="BB192" i="1"/>
  <c r="BE192" i="1"/>
  <c r="BH192" i="1"/>
  <c r="BK192" i="1"/>
  <c r="BN192" i="1"/>
  <c r="BQ192" i="1"/>
  <c r="BT192" i="1"/>
  <c r="BW192" i="1"/>
  <c r="BZ192" i="1"/>
  <c r="CC192" i="1"/>
  <c r="CF192" i="1"/>
  <c r="CI192" i="1"/>
  <c r="CL192" i="1"/>
  <c r="CO192" i="1"/>
  <c r="CR192" i="1"/>
  <c r="CU192" i="1"/>
  <c r="CX192" i="1"/>
  <c r="DA192" i="1"/>
  <c r="DD192" i="1"/>
  <c r="DG192" i="1"/>
  <c r="DJ192" i="1"/>
  <c r="DM192" i="1"/>
  <c r="DP192" i="1"/>
  <c r="DS192" i="1"/>
  <c r="DV192" i="1"/>
  <c r="DY192" i="1"/>
  <c r="EB192" i="1"/>
  <c r="EH192" i="1"/>
  <c r="EK192" i="1"/>
  <c r="I193" i="1"/>
  <c r="L193" i="1"/>
  <c r="O193" i="1"/>
  <c r="R193" i="1"/>
  <c r="U193" i="1"/>
  <c r="X193" i="1"/>
  <c r="AA193" i="1"/>
  <c r="AD193" i="1"/>
  <c r="AG193" i="1"/>
  <c r="AJ193" i="1"/>
  <c r="AM193" i="1"/>
  <c r="AP193" i="1"/>
  <c r="AS193" i="1"/>
  <c r="AV193" i="1"/>
  <c r="AY193" i="1"/>
  <c r="BB193" i="1"/>
  <c r="BE193" i="1"/>
  <c r="BH193" i="1"/>
  <c r="BK193" i="1"/>
  <c r="BN193" i="1"/>
  <c r="BQ193" i="1"/>
  <c r="BT193" i="1"/>
  <c r="BW193" i="1"/>
  <c r="BZ193" i="1"/>
  <c r="CC193" i="1"/>
  <c r="CF193" i="1"/>
  <c r="CI193" i="1"/>
  <c r="CL193" i="1"/>
  <c r="CO193" i="1"/>
  <c r="CR193" i="1"/>
  <c r="CU193" i="1"/>
  <c r="CX193" i="1"/>
  <c r="DA193" i="1"/>
  <c r="DD193" i="1"/>
  <c r="DG193" i="1"/>
  <c r="DJ193" i="1"/>
  <c r="DM193" i="1"/>
  <c r="DP193" i="1"/>
  <c r="DS193" i="1"/>
  <c r="DV193" i="1"/>
  <c r="DY193" i="1"/>
  <c r="EB193" i="1"/>
  <c r="EH193" i="1"/>
  <c r="EK193" i="1"/>
  <c r="I194" i="1"/>
  <c r="L194" i="1"/>
  <c r="O194" i="1"/>
  <c r="R194" i="1"/>
  <c r="U194" i="1"/>
  <c r="X194" i="1"/>
  <c r="AA194" i="1"/>
  <c r="AD194" i="1"/>
  <c r="AG194" i="1"/>
  <c r="AJ194" i="1"/>
  <c r="AM194" i="1"/>
  <c r="AP194" i="1"/>
  <c r="AS194" i="1"/>
  <c r="AV194" i="1"/>
  <c r="AY194" i="1"/>
  <c r="BB194" i="1"/>
  <c r="BE194" i="1"/>
  <c r="BH194" i="1"/>
  <c r="BK194" i="1"/>
  <c r="BN194" i="1"/>
  <c r="BQ194" i="1"/>
  <c r="BT194" i="1"/>
  <c r="BW194" i="1"/>
  <c r="BZ194" i="1"/>
  <c r="CC194" i="1"/>
  <c r="CF194" i="1"/>
  <c r="CI194" i="1"/>
  <c r="CL194" i="1"/>
  <c r="CO194" i="1"/>
  <c r="CR194" i="1"/>
  <c r="CU194" i="1"/>
  <c r="CX194" i="1"/>
  <c r="DA194" i="1"/>
  <c r="DD194" i="1"/>
  <c r="DG194" i="1"/>
  <c r="DJ194" i="1"/>
  <c r="DM194" i="1"/>
  <c r="DP194" i="1"/>
  <c r="DS194" i="1"/>
  <c r="DV194" i="1"/>
  <c r="DY194" i="1"/>
  <c r="EB194" i="1"/>
  <c r="EH194" i="1"/>
  <c r="EK194" i="1"/>
  <c r="I195" i="1"/>
  <c r="L195" i="1"/>
  <c r="O195" i="1"/>
  <c r="R195" i="1"/>
  <c r="U195" i="1"/>
  <c r="X195" i="1"/>
  <c r="AA195" i="1"/>
  <c r="AD195" i="1"/>
  <c r="AG195" i="1"/>
  <c r="AJ195" i="1"/>
  <c r="AM195" i="1"/>
  <c r="AP195" i="1"/>
  <c r="AS195" i="1"/>
  <c r="AV195" i="1"/>
  <c r="AY195" i="1"/>
  <c r="BB195" i="1"/>
  <c r="BE195" i="1"/>
  <c r="BH195" i="1"/>
  <c r="BK195" i="1"/>
  <c r="BN195" i="1"/>
  <c r="BQ195" i="1"/>
  <c r="BT195" i="1"/>
  <c r="BW195" i="1"/>
  <c r="BZ195" i="1"/>
  <c r="CC195" i="1"/>
  <c r="CF195" i="1"/>
  <c r="CI195" i="1"/>
  <c r="CL195" i="1"/>
  <c r="CO195" i="1"/>
  <c r="CR195" i="1"/>
  <c r="CU195" i="1"/>
  <c r="CX195" i="1"/>
  <c r="DA195" i="1"/>
  <c r="DD195" i="1"/>
  <c r="DG195" i="1"/>
  <c r="DJ195" i="1"/>
  <c r="DM195" i="1"/>
  <c r="DP195" i="1"/>
  <c r="DS195" i="1"/>
  <c r="DV195" i="1"/>
  <c r="DY195" i="1"/>
  <c r="EB195" i="1"/>
  <c r="EH195" i="1"/>
  <c r="EK195" i="1"/>
  <c r="EK1082" i="1" l="1"/>
  <c r="EK478" i="1"/>
  <c r="AA340" i="1" l="1"/>
  <c r="U340" i="1"/>
  <c r="U321" i="1"/>
  <c r="X340" i="1"/>
  <c r="O340" i="1"/>
  <c r="I340" i="1"/>
  <c r="L340" i="1"/>
  <c r="EK333" i="1"/>
  <c r="EH333" i="1"/>
  <c r="DJ333" i="1"/>
  <c r="DM333" i="1"/>
  <c r="DG333" i="1"/>
  <c r="DS333" i="1"/>
  <c r="EB333" i="1"/>
  <c r="DY333" i="1"/>
  <c r="DV333" i="1"/>
  <c r="CL1082" i="1"/>
  <c r="CI1082" i="1"/>
  <c r="CF1082" i="1"/>
  <c r="CC1082" i="1"/>
  <c r="AY333" i="1"/>
  <c r="AV478" i="1"/>
  <c r="AV340" i="1"/>
  <c r="AP478" i="1"/>
  <c r="AM478" i="1"/>
  <c r="AJ478" i="1"/>
  <c r="BH478" i="1"/>
  <c r="BN1082" i="1"/>
  <c r="BN478" i="1"/>
  <c r="BN340" i="1"/>
  <c r="BQ1082" i="1"/>
  <c r="BQ340" i="1"/>
  <c r="BQ478" i="1"/>
  <c r="BT1082" i="1"/>
  <c r="BT478" i="1"/>
  <c r="BT340" i="1"/>
  <c r="BW1082" i="1"/>
  <c r="BW478" i="1"/>
  <c r="BW340" i="1"/>
  <c r="BZ478" i="1"/>
  <c r="BZ340" i="1"/>
  <c r="CC478" i="1"/>
  <c r="CF478" i="1"/>
  <c r="O6" i="1" l="1"/>
  <c r="I478" i="1" l="1"/>
  <c r="L478" i="1"/>
  <c r="O478" i="1"/>
  <c r="R478" i="1"/>
  <c r="U478" i="1"/>
  <c r="X478" i="1"/>
  <c r="AA478" i="1"/>
  <c r="AD478" i="1"/>
  <c r="AG478" i="1"/>
  <c r="I341" i="1"/>
  <c r="L341" i="1"/>
  <c r="O341" i="1"/>
  <c r="R341" i="1"/>
  <c r="U341" i="1"/>
  <c r="X341" i="1"/>
  <c r="AA341" i="1"/>
  <c r="AD341" i="1"/>
  <c r="AG341" i="1"/>
  <c r="AJ341" i="1"/>
  <c r="AM341" i="1"/>
  <c r="AP341" i="1"/>
  <c r="AS341" i="1"/>
  <c r="AV341" i="1"/>
  <c r="AY341" i="1"/>
  <c r="BB341" i="1"/>
  <c r="BE341" i="1"/>
  <c r="BK341" i="1"/>
  <c r="BN341" i="1"/>
  <c r="BQ341" i="1"/>
  <c r="BT341" i="1"/>
  <c r="BW341" i="1"/>
  <c r="BZ341" i="1"/>
  <c r="CC341" i="1"/>
  <c r="CF341" i="1"/>
  <c r="CI341" i="1"/>
  <c r="CL341" i="1"/>
  <c r="CO341" i="1"/>
  <c r="CR341" i="1"/>
  <c r="CU341" i="1"/>
  <c r="CX341" i="1"/>
  <c r="DA341" i="1"/>
  <c r="DD341" i="1"/>
  <c r="DG341" i="1"/>
  <c r="DJ341" i="1"/>
  <c r="DM341" i="1"/>
  <c r="DP341" i="1"/>
  <c r="DS341" i="1"/>
  <c r="DV341" i="1"/>
  <c r="DY341" i="1"/>
  <c r="EB341" i="1"/>
  <c r="EH341" i="1"/>
  <c r="EK341" i="1"/>
  <c r="I563" i="1"/>
  <c r="L563" i="1"/>
  <c r="O563" i="1"/>
  <c r="R563" i="1"/>
  <c r="U563" i="1"/>
  <c r="X563" i="1"/>
  <c r="AA563" i="1"/>
  <c r="AD563" i="1"/>
  <c r="AG563" i="1"/>
  <c r="AJ563" i="1"/>
  <c r="AM563" i="1"/>
  <c r="AP563" i="1"/>
  <c r="AS563" i="1"/>
  <c r="AV563" i="1"/>
  <c r="AY563" i="1"/>
  <c r="BB563" i="1"/>
  <c r="BE563" i="1"/>
  <c r="BK563" i="1"/>
  <c r="BN563" i="1"/>
  <c r="BQ563" i="1"/>
  <c r="BT563" i="1"/>
  <c r="BW563" i="1"/>
  <c r="BZ563" i="1"/>
  <c r="CC563" i="1"/>
  <c r="CF563" i="1"/>
  <c r="CI563" i="1"/>
  <c r="CL563" i="1"/>
  <c r="CO563" i="1"/>
  <c r="CR563" i="1"/>
  <c r="CU563" i="1"/>
  <c r="CX563" i="1"/>
  <c r="DA563" i="1"/>
  <c r="DD563" i="1"/>
  <c r="DG563" i="1"/>
  <c r="DJ563" i="1"/>
  <c r="DM563" i="1"/>
  <c r="DP563" i="1"/>
  <c r="DS563" i="1"/>
  <c r="DV563" i="1"/>
  <c r="DY563" i="1"/>
  <c r="EB563" i="1"/>
  <c r="EH563" i="1"/>
  <c r="EK563" i="1"/>
  <c r="L797" i="1"/>
  <c r="O797" i="1"/>
  <c r="R797" i="1"/>
  <c r="U797" i="1"/>
  <c r="X797" i="1"/>
  <c r="AA797" i="1"/>
  <c r="AD797" i="1"/>
  <c r="AG797" i="1"/>
  <c r="AJ797" i="1"/>
  <c r="AM797" i="1"/>
  <c r="AP797" i="1"/>
  <c r="AS797" i="1"/>
  <c r="AV797" i="1"/>
  <c r="AY797" i="1"/>
  <c r="BB797" i="1"/>
  <c r="BE797" i="1"/>
  <c r="BK797" i="1"/>
  <c r="BN797" i="1"/>
  <c r="BQ797" i="1"/>
  <c r="BT797" i="1"/>
  <c r="BW797" i="1"/>
  <c r="BZ797" i="1"/>
  <c r="CC797" i="1"/>
  <c r="CF797" i="1"/>
  <c r="CI797" i="1"/>
  <c r="CL797" i="1"/>
  <c r="CO797" i="1"/>
  <c r="CR797" i="1"/>
  <c r="CU797" i="1"/>
  <c r="CX797" i="1"/>
  <c r="DA797" i="1"/>
  <c r="DD797" i="1"/>
  <c r="DJ797" i="1"/>
  <c r="DM797" i="1"/>
  <c r="DP797" i="1"/>
  <c r="DS797" i="1"/>
  <c r="DV797" i="1"/>
  <c r="DY797" i="1"/>
  <c r="EB797" i="1"/>
  <c r="EH797" i="1"/>
  <c r="EK797" i="1"/>
  <c r="I798" i="1"/>
  <c r="L798" i="1"/>
  <c r="O798" i="1"/>
  <c r="R798" i="1"/>
  <c r="U798" i="1"/>
  <c r="X798" i="1"/>
  <c r="AA798" i="1"/>
  <c r="AD798" i="1"/>
  <c r="AG798" i="1"/>
  <c r="AJ798" i="1"/>
  <c r="AM798" i="1"/>
  <c r="AP798" i="1"/>
  <c r="AS798" i="1"/>
  <c r="AV798" i="1"/>
  <c r="AY798" i="1"/>
  <c r="BB798" i="1"/>
  <c r="BE798" i="1"/>
  <c r="BK798" i="1"/>
  <c r="BN798" i="1"/>
  <c r="BQ798" i="1"/>
  <c r="BT798" i="1"/>
  <c r="BW798" i="1"/>
  <c r="BZ798" i="1"/>
  <c r="CC798" i="1"/>
  <c r="CF798" i="1"/>
  <c r="CI798" i="1"/>
  <c r="CL798" i="1"/>
  <c r="CO798" i="1"/>
  <c r="CR798" i="1"/>
  <c r="CU798" i="1"/>
  <c r="CX798" i="1"/>
  <c r="DA798" i="1"/>
  <c r="DD798" i="1"/>
  <c r="DJ798" i="1"/>
  <c r="DM798" i="1"/>
  <c r="DP798" i="1"/>
  <c r="DS798" i="1"/>
  <c r="DV798" i="1"/>
  <c r="DY798" i="1"/>
  <c r="EB798" i="1"/>
  <c r="EH798" i="1"/>
  <c r="EK798" i="1"/>
  <c r="I1082" i="1"/>
  <c r="L1082" i="1"/>
  <c r="O1082" i="1"/>
  <c r="R1082" i="1"/>
  <c r="U1082" i="1"/>
  <c r="X1082" i="1"/>
  <c r="AA1082" i="1"/>
  <c r="AD1082" i="1"/>
  <c r="AG1082" i="1"/>
  <c r="AJ1082" i="1"/>
  <c r="AM1082" i="1"/>
  <c r="AP1082" i="1"/>
  <c r="AS1082" i="1"/>
  <c r="AV1082" i="1"/>
  <c r="BB1082" i="1"/>
  <c r="BE1082" i="1"/>
  <c r="BK1082" i="1"/>
  <c r="BB340" i="1"/>
  <c r="BE340" i="1"/>
  <c r="AY340" i="1"/>
  <c r="I5" i="1" l="1"/>
  <c r="L5" i="1"/>
  <c r="O5" i="1"/>
  <c r="R5" i="1"/>
  <c r="U5" i="1"/>
  <c r="X5" i="1"/>
  <c r="AA5" i="1"/>
  <c r="AD5" i="1"/>
  <c r="AG5" i="1"/>
  <c r="AJ5" i="1"/>
  <c r="AM5" i="1"/>
  <c r="AP5" i="1"/>
  <c r="AS5" i="1"/>
  <c r="AV5" i="1"/>
  <c r="AY5" i="1"/>
  <c r="BB5" i="1"/>
  <c r="BE5" i="1"/>
  <c r="BH5" i="1"/>
  <c r="BK5" i="1"/>
  <c r="BN5" i="1"/>
  <c r="BQ5" i="1"/>
  <c r="BT5" i="1"/>
  <c r="BW5" i="1"/>
  <c r="BZ5" i="1"/>
  <c r="CC5" i="1"/>
  <c r="CF5" i="1"/>
  <c r="CI5" i="1"/>
  <c r="CL5" i="1"/>
  <c r="CO5" i="1"/>
  <c r="CR5" i="1"/>
  <c r="CU5" i="1"/>
  <c r="CX5" i="1"/>
  <c r="DA5" i="1"/>
  <c r="DD5" i="1"/>
  <c r="DG5" i="1"/>
  <c r="DJ5" i="1"/>
  <c r="DM5" i="1"/>
  <c r="DP5" i="1"/>
  <c r="DS5" i="1"/>
  <c r="DV5" i="1"/>
  <c r="DY5" i="1"/>
  <c r="EB5" i="1"/>
  <c r="EE5" i="1"/>
  <c r="EH5" i="1"/>
  <c r="EK5" i="1"/>
  <c r="I272" i="1" l="1"/>
  <c r="L272" i="1"/>
  <c r="O272" i="1"/>
  <c r="R272" i="1"/>
  <c r="U272" i="1"/>
  <c r="X272" i="1"/>
  <c r="AA272" i="1"/>
  <c r="AD272" i="1"/>
  <c r="AG272" i="1"/>
  <c r="AJ272" i="1"/>
  <c r="AM272" i="1"/>
  <c r="AP272" i="1"/>
  <c r="AS272" i="1"/>
  <c r="AV272" i="1"/>
  <c r="AY272" i="1"/>
  <c r="BB272" i="1"/>
  <c r="BE272" i="1"/>
  <c r="BK272" i="1"/>
  <c r="BN272" i="1"/>
  <c r="BQ272" i="1"/>
  <c r="BT272" i="1"/>
  <c r="BW272" i="1"/>
  <c r="BZ272" i="1"/>
  <c r="CC272" i="1"/>
  <c r="CF272" i="1"/>
  <c r="CI272" i="1"/>
  <c r="CL272" i="1"/>
  <c r="CO272" i="1"/>
  <c r="CR272" i="1"/>
  <c r="CU272" i="1"/>
  <c r="CX272" i="1"/>
  <c r="DA272" i="1"/>
  <c r="DD272" i="1"/>
  <c r="DG272" i="1"/>
  <c r="DJ272" i="1"/>
  <c r="DM272" i="1"/>
  <c r="DP272" i="1"/>
  <c r="DS272" i="1"/>
  <c r="DV272" i="1"/>
  <c r="DY272" i="1"/>
  <c r="EB272" i="1"/>
  <c r="EH272" i="1"/>
  <c r="EK272" i="1"/>
  <c r="I273" i="1"/>
  <c r="L273" i="1"/>
  <c r="O273" i="1"/>
  <c r="R273" i="1"/>
  <c r="U273" i="1"/>
  <c r="X273" i="1"/>
  <c r="AA273" i="1"/>
  <c r="AD273" i="1"/>
  <c r="AG273" i="1"/>
  <c r="AJ273" i="1"/>
  <c r="AM273" i="1"/>
  <c r="AP273" i="1"/>
  <c r="AS273" i="1"/>
  <c r="AV273" i="1"/>
  <c r="AY273" i="1"/>
  <c r="BB273" i="1"/>
  <c r="BE273" i="1"/>
  <c r="BK273" i="1"/>
  <c r="BN273" i="1"/>
  <c r="BQ273" i="1"/>
  <c r="BT273" i="1"/>
  <c r="BW273" i="1"/>
  <c r="BZ273" i="1"/>
  <c r="CC273" i="1"/>
  <c r="CF273" i="1"/>
  <c r="CI273" i="1"/>
  <c r="CL273" i="1"/>
  <c r="CO273" i="1"/>
  <c r="CR273" i="1"/>
  <c r="CU273" i="1"/>
  <c r="CX273" i="1"/>
  <c r="DA273" i="1"/>
  <c r="DD273" i="1"/>
  <c r="DG273" i="1"/>
  <c r="DJ273" i="1"/>
  <c r="DM273" i="1"/>
  <c r="DP273" i="1"/>
  <c r="DS273" i="1"/>
  <c r="DV273" i="1"/>
  <c r="DY273" i="1"/>
  <c r="EB273" i="1"/>
  <c r="EH273" i="1"/>
  <c r="EK273" i="1"/>
  <c r="I347" i="1"/>
  <c r="L347" i="1"/>
  <c r="O347" i="1"/>
  <c r="R347" i="1"/>
  <c r="U347" i="1"/>
  <c r="X347" i="1"/>
  <c r="AA347" i="1"/>
  <c r="AD347" i="1"/>
  <c r="AG347" i="1"/>
  <c r="AJ347" i="1"/>
  <c r="AM347" i="1"/>
  <c r="AP347" i="1"/>
  <c r="AS347" i="1"/>
  <c r="AV347" i="1"/>
  <c r="AY347" i="1"/>
  <c r="BB347" i="1"/>
  <c r="BE347" i="1"/>
  <c r="BK347" i="1"/>
  <c r="BN347" i="1"/>
  <c r="BQ347" i="1"/>
  <c r="BT347" i="1"/>
  <c r="BW347" i="1"/>
  <c r="BZ347" i="1"/>
  <c r="CC347" i="1"/>
  <c r="CF347" i="1"/>
  <c r="CI347" i="1"/>
  <c r="CL347" i="1"/>
  <c r="CO347" i="1"/>
  <c r="CR347" i="1"/>
  <c r="CU347" i="1"/>
  <c r="CX347" i="1"/>
  <c r="DA347" i="1"/>
  <c r="DD347" i="1"/>
  <c r="DG347" i="1"/>
  <c r="DJ347" i="1"/>
  <c r="DM347" i="1"/>
  <c r="DP347" i="1"/>
  <c r="DS347" i="1"/>
  <c r="DV347" i="1"/>
  <c r="DY347" i="1"/>
  <c r="EB347" i="1"/>
  <c r="EH347" i="1"/>
  <c r="EK347" i="1"/>
  <c r="I298" i="1"/>
  <c r="L298" i="1"/>
  <c r="O298" i="1"/>
  <c r="R298" i="1"/>
  <c r="U298" i="1"/>
  <c r="X298" i="1"/>
  <c r="AA298" i="1"/>
  <c r="AD298" i="1"/>
  <c r="AG298" i="1"/>
  <c r="AJ298" i="1"/>
  <c r="AM298" i="1"/>
  <c r="AP298" i="1"/>
  <c r="AS298" i="1"/>
  <c r="AV298" i="1"/>
  <c r="AY298" i="1"/>
  <c r="BB298" i="1"/>
  <c r="BE298" i="1"/>
  <c r="BK298" i="1"/>
  <c r="BN298" i="1"/>
  <c r="BQ298" i="1"/>
  <c r="BT298" i="1"/>
  <c r="BW298" i="1"/>
  <c r="BZ298" i="1"/>
  <c r="CC298" i="1"/>
  <c r="CF298" i="1"/>
  <c r="CI298" i="1"/>
  <c r="CL298" i="1"/>
  <c r="CO298" i="1"/>
  <c r="CR298" i="1"/>
  <c r="CU298" i="1"/>
  <c r="CX298" i="1"/>
  <c r="DA298" i="1"/>
  <c r="DD298" i="1"/>
  <c r="DG298" i="1"/>
  <c r="DJ298" i="1"/>
  <c r="DM298" i="1"/>
  <c r="DP298" i="1"/>
  <c r="DS298" i="1"/>
  <c r="DV298" i="1"/>
  <c r="DY298" i="1"/>
  <c r="EB298" i="1"/>
  <c r="EH298" i="1"/>
  <c r="EK298" i="1"/>
  <c r="I118" i="1"/>
  <c r="O118" i="1"/>
  <c r="R118" i="1"/>
  <c r="U118" i="1"/>
  <c r="X118" i="1"/>
  <c r="AA118" i="1"/>
  <c r="AD118" i="1"/>
  <c r="AG118" i="1"/>
  <c r="AJ118" i="1"/>
  <c r="AM118" i="1"/>
  <c r="AP118" i="1"/>
  <c r="AS118" i="1"/>
  <c r="AV118" i="1"/>
  <c r="AY118" i="1"/>
  <c r="BB118" i="1"/>
  <c r="BE118" i="1"/>
  <c r="BK118" i="1"/>
  <c r="BN118" i="1"/>
  <c r="BQ118" i="1"/>
  <c r="BT118" i="1"/>
  <c r="BW118" i="1"/>
  <c r="BZ118" i="1"/>
  <c r="CC118" i="1"/>
  <c r="CF118" i="1"/>
  <c r="CI118" i="1"/>
  <c r="CL118" i="1"/>
  <c r="CO118" i="1"/>
  <c r="CR118" i="1"/>
  <c r="CU118" i="1"/>
  <c r="CX118" i="1"/>
  <c r="DA118" i="1"/>
  <c r="DD118" i="1"/>
  <c r="DG118" i="1"/>
  <c r="DJ118" i="1"/>
  <c r="DM118" i="1"/>
  <c r="DP118" i="1"/>
  <c r="DS118" i="1"/>
  <c r="DV118" i="1"/>
  <c r="DY118" i="1"/>
  <c r="EB118" i="1"/>
  <c r="EH118" i="1"/>
  <c r="EK118" i="1"/>
  <c r="I299" i="1"/>
  <c r="L299" i="1"/>
  <c r="O299" i="1"/>
  <c r="R299" i="1"/>
  <c r="U299" i="1"/>
  <c r="X299" i="1"/>
  <c r="AA299" i="1"/>
  <c r="AD299" i="1"/>
  <c r="AG299" i="1"/>
  <c r="AJ299" i="1"/>
  <c r="AM299" i="1"/>
  <c r="AP299" i="1"/>
  <c r="AS299" i="1"/>
  <c r="AV299" i="1"/>
  <c r="AY299" i="1"/>
  <c r="BB299" i="1"/>
  <c r="BE299" i="1"/>
  <c r="BK299" i="1"/>
  <c r="BN299" i="1"/>
  <c r="BQ299" i="1"/>
  <c r="BT299" i="1"/>
  <c r="BW299" i="1"/>
  <c r="BZ299" i="1"/>
  <c r="CC299" i="1"/>
  <c r="CF299" i="1"/>
  <c r="CI299" i="1"/>
  <c r="CL299" i="1"/>
  <c r="CO299" i="1"/>
  <c r="CR299" i="1"/>
  <c r="CU299" i="1"/>
  <c r="CX299" i="1"/>
  <c r="DA299" i="1"/>
  <c r="DD299" i="1"/>
  <c r="DG299" i="1"/>
  <c r="DJ299" i="1"/>
  <c r="DM299" i="1"/>
  <c r="DP299" i="1"/>
  <c r="DS299" i="1"/>
  <c r="DV299" i="1"/>
  <c r="DY299" i="1"/>
  <c r="EB299" i="1"/>
  <c r="EH299" i="1"/>
  <c r="EK299" i="1"/>
  <c r="I320" i="1"/>
  <c r="L320" i="1"/>
  <c r="O320" i="1"/>
  <c r="R320" i="1"/>
  <c r="U320" i="1"/>
  <c r="X320" i="1"/>
  <c r="AA320" i="1"/>
  <c r="AD320" i="1"/>
  <c r="AG320" i="1"/>
  <c r="AJ320" i="1"/>
  <c r="AM320" i="1"/>
  <c r="AP320" i="1"/>
  <c r="AS320" i="1"/>
  <c r="AV320" i="1"/>
  <c r="AY320" i="1"/>
  <c r="BB320" i="1"/>
  <c r="BE320" i="1"/>
  <c r="BK320" i="1"/>
  <c r="BN320" i="1"/>
  <c r="BQ320" i="1"/>
  <c r="BT320" i="1"/>
  <c r="BW320" i="1"/>
  <c r="BZ320" i="1"/>
  <c r="CC320" i="1"/>
  <c r="CF320" i="1"/>
  <c r="CI320" i="1"/>
  <c r="CL320" i="1"/>
  <c r="CO320" i="1"/>
  <c r="CR320" i="1"/>
  <c r="CU320" i="1"/>
  <c r="CX320" i="1"/>
  <c r="DA320" i="1"/>
  <c r="DD320" i="1"/>
  <c r="DG320" i="1"/>
  <c r="DJ320" i="1"/>
  <c r="DM320" i="1"/>
  <c r="DP320" i="1"/>
  <c r="DS320" i="1"/>
  <c r="DV320" i="1"/>
  <c r="DY320" i="1"/>
  <c r="EB320" i="1"/>
  <c r="EH320" i="1"/>
  <c r="EK320" i="1"/>
  <c r="I301" i="1"/>
  <c r="L301" i="1"/>
  <c r="O301" i="1"/>
  <c r="R301" i="1"/>
  <c r="U301" i="1"/>
  <c r="X301" i="1"/>
  <c r="AA301" i="1"/>
  <c r="AD301" i="1"/>
  <c r="AG301" i="1"/>
  <c r="AJ301" i="1"/>
  <c r="AM301" i="1"/>
  <c r="AP301" i="1"/>
  <c r="AS301" i="1"/>
  <c r="AV301" i="1"/>
  <c r="AY301" i="1"/>
  <c r="BB301" i="1"/>
  <c r="BE301" i="1"/>
  <c r="BK301" i="1"/>
  <c r="BN301" i="1"/>
  <c r="BQ301" i="1"/>
  <c r="BT301" i="1"/>
  <c r="BW301" i="1"/>
  <c r="BZ301" i="1"/>
  <c r="CC301" i="1"/>
  <c r="CF301" i="1"/>
  <c r="CI301" i="1"/>
  <c r="CL301" i="1"/>
  <c r="CO301" i="1"/>
  <c r="CR301" i="1"/>
  <c r="CU301" i="1"/>
  <c r="CX301" i="1"/>
  <c r="DA301" i="1"/>
  <c r="DD301" i="1"/>
  <c r="DG301" i="1"/>
  <c r="DJ301" i="1"/>
  <c r="DM301" i="1"/>
  <c r="DP301" i="1"/>
  <c r="DS301" i="1"/>
  <c r="DV301" i="1"/>
  <c r="DY301" i="1"/>
  <c r="EB301" i="1"/>
  <c r="EH301" i="1"/>
  <c r="EK301" i="1"/>
  <c r="I311" i="1"/>
  <c r="L311" i="1"/>
  <c r="O311" i="1"/>
  <c r="R311" i="1"/>
  <c r="U311" i="1"/>
  <c r="X311" i="1"/>
  <c r="AA311" i="1"/>
  <c r="AD311" i="1"/>
  <c r="AG311" i="1"/>
  <c r="AJ311" i="1"/>
  <c r="AM311" i="1"/>
  <c r="AP311" i="1"/>
  <c r="AS311" i="1"/>
  <c r="AV311" i="1"/>
  <c r="AY311" i="1"/>
  <c r="BB311" i="1"/>
  <c r="BE311" i="1"/>
  <c r="BK311" i="1"/>
  <c r="BN311" i="1"/>
  <c r="BQ311" i="1"/>
  <c r="BT311" i="1"/>
  <c r="BW311" i="1"/>
  <c r="BZ311" i="1"/>
  <c r="CC311" i="1"/>
  <c r="CF311" i="1"/>
  <c r="CI311" i="1"/>
  <c r="CL311" i="1"/>
  <c r="CO311" i="1"/>
  <c r="CR311" i="1"/>
  <c r="CU311" i="1"/>
  <c r="CX311" i="1"/>
  <c r="DA311" i="1"/>
  <c r="DD311" i="1"/>
  <c r="DG311" i="1"/>
  <c r="DJ311" i="1"/>
  <c r="DM311" i="1"/>
  <c r="DP311" i="1"/>
  <c r="DS311" i="1"/>
  <c r="DV311" i="1"/>
  <c r="DY311" i="1"/>
  <c r="EB311" i="1"/>
  <c r="EH311" i="1"/>
  <c r="EK311" i="1"/>
  <c r="I619" i="1"/>
  <c r="L619" i="1"/>
  <c r="O619" i="1"/>
  <c r="R619" i="1"/>
  <c r="U619" i="1"/>
  <c r="X619" i="1"/>
  <c r="AA619" i="1"/>
  <c r="AD619" i="1"/>
  <c r="AG619" i="1"/>
  <c r="AJ619" i="1"/>
  <c r="AM619" i="1"/>
  <c r="AP619" i="1"/>
  <c r="AS619" i="1"/>
  <c r="AV619" i="1"/>
  <c r="AY619" i="1"/>
  <c r="BB619" i="1"/>
  <c r="BE619" i="1"/>
  <c r="BK619" i="1"/>
  <c r="BN619" i="1"/>
  <c r="BQ619" i="1"/>
  <c r="BT619" i="1"/>
  <c r="BW619" i="1"/>
  <c r="BZ619" i="1"/>
  <c r="CC619" i="1"/>
  <c r="CF619" i="1"/>
  <c r="CI619" i="1"/>
  <c r="CL619" i="1"/>
  <c r="CO619" i="1"/>
  <c r="CR619" i="1"/>
  <c r="CU619" i="1"/>
  <c r="CX619" i="1"/>
  <c r="DA619" i="1"/>
  <c r="DD619" i="1"/>
  <c r="DG619" i="1"/>
  <c r="DJ619" i="1"/>
  <c r="DM619" i="1"/>
  <c r="DP619" i="1"/>
  <c r="DS619" i="1"/>
  <c r="DV619" i="1"/>
  <c r="DY619" i="1"/>
  <c r="EB619" i="1"/>
  <c r="EH619" i="1"/>
  <c r="EK619" i="1"/>
  <c r="I228" i="1"/>
  <c r="L228" i="1"/>
  <c r="O228" i="1"/>
  <c r="R228" i="1"/>
  <c r="U228" i="1"/>
  <c r="X228" i="1"/>
  <c r="AA228" i="1"/>
  <c r="AD228" i="1"/>
  <c r="AG228" i="1"/>
  <c r="AJ228" i="1"/>
  <c r="AM228" i="1"/>
  <c r="AP228" i="1"/>
  <c r="AS228" i="1"/>
  <c r="AV228" i="1"/>
  <c r="AY228" i="1"/>
  <c r="BB228" i="1"/>
  <c r="BE228" i="1"/>
  <c r="BK228" i="1"/>
  <c r="BN228" i="1"/>
  <c r="BQ228" i="1"/>
  <c r="BT228" i="1"/>
  <c r="BW228" i="1"/>
  <c r="BZ228" i="1"/>
  <c r="CC228" i="1"/>
  <c r="CF228" i="1"/>
  <c r="CI228" i="1"/>
  <c r="CL228" i="1"/>
  <c r="CO228" i="1"/>
  <c r="CR228" i="1"/>
  <c r="CU228" i="1"/>
  <c r="CX228" i="1"/>
  <c r="DA228" i="1"/>
  <c r="DD228" i="1"/>
  <c r="DG228" i="1"/>
  <c r="DJ228" i="1"/>
  <c r="DM228" i="1"/>
  <c r="DP228" i="1"/>
  <c r="DS228" i="1"/>
  <c r="DV228" i="1"/>
  <c r="DY228" i="1"/>
  <c r="EB228" i="1"/>
  <c r="EH228" i="1"/>
  <c r="EK228" i="1"/>
  <c r="I223" i="1"/>
  <c r="L223" i="1"/>
  <c r="O223" i="1"/>
  <c r="R223" i="1"/>
  <c r="U223" i="1"/>
  <c r="X223" i="1"/>
  <c r="AA223" i="1"/>
  <c r="AD223" i="1"/>
  <c r="AG223" i="1"/>
  <c r="AJ223" i="1"/>
  <c r="AM223" i="1"/>
  <c r="AP223" i="1"/>
  <c r="AS223" i="1"/>
  <c r="AV223" i="1"/>
  <c r="AY223" i="1"/>
  <c r="BB223" i="1"/>
  <c r="BE223" i="1"/>
  <c r="BK223" i="1"/>
  <c r="BN223" i="1"/>
  <c r="BQ223" i="1"/>
  <c r="BT223" i="1"/>
  <c r="BW223" i="1"/>
  <c r="BZ223" i="1"/>
  <c r="CC223" i="1"/>
  <c r="CF223" i="1"/>
  <c r="CI223" i="1"/>
  <c r="CL223" i="1"/>
  <c r="CO223" i="1"/>
  <c r="CR223" i="1"/>
  <c r="CU223" i="1"/>
  <c r="CX223" i="1"/>
  <c r="DA223" i="1"/>
  <c r="DD223" i="1"/>
  <c r="DG223" i="1"/>
  <c r="DJ223" i="1"/>
  <c r="DM223" i="1"/>
  <c r="DP223" i="1"/>
  <c r="DS223" i="1"/>
  <c r="DV223" i="1"/>
  <c r="DY223" i="1"/>
  <c r="EB223" i="1"/>
  <c r="EH223" i="1"/>
  <c r="EK223" i="1"/>
  <c r="I322" i="1"/>
  <c r="L322" i="1"/>
  <c r="O322" i="1"/>
  <c r="R322" i="1"/>
  <c r="U322" i="1"/>
  <c r="X322" i="1"/>
  <c r="AA322" i="1"/>
  <c r="AD322" i="1"/>
  <c r="AG322" i="1"/>
  <c r="AJ322" i="1"/>
  <c r="AM322" i="1"/>
  <c r="AP322" i="1"/>
  <c r="AS322" i="1"/>
  <c r="AV322" i="1"/>
  <c r="AY322" i="1"/>
  <c r="BB322" i="1"/>
  <c r="BE322" i="1"/>
  <c r="BK322" i="1"/>
  <c r="BN322" i="1"/>
  <c r="BQ322" i="1"/>
  <c r="BT322" i="1"/>
  <c r="BW322" i="1"/>
  <c r="BZ322" i="1"/>
  <c r="CC322" i="1"/>
  <c r="CF322" i="1"/>
  <c r="CI322" i="1"/>
  <c r="CL322" i="1"/>
  <c r="CO322" i="1"/>
  <c r="CR322" i="1"/>
  <c r="CU322" i="1"/>
  <c r="CX322" i="1"/>
  <c r="DA322" i="1"/>
  <c r="DD322" i="1"/>
  <c r="DG322" i="1"/>
  <c r="DJ322" i="1"/>
  <c r="DM322" i="1"/>
  <c r="DP322" i="1"/>
  <c r="DS322" i="1"/>
  <c r="DV322" i="1"/>
  <c r="DY322" i="1"/>
  <c r="EB322" i="1"/>
  <c r="EH322" i="1"/>
  <c r="EK322" i="1"/>
  <c r="I98" i="1"/>
  <c r="L98" i="1"/>
  <c r="O98" i="1"/>
  <c r="R98" i="1"/>
  <c r="U98" i="1"/>
  <c r="X98" i="1"/>
  <c r="AA98" i="1"/>
  <c r="AD98" i="1"/>
  <c r="AG98" i="1"/>
  <c r="AJ98" i="1"/>
  <c r="AM98" i="1"/>
  <c r="AP98" i="1"/>
  <c r="AS98" i="1"/>
  <c r="AV98" i="1"/>
  <c r="AY98" i="1"/>
  <c r="BB98" i="1"/>
  <c r="BE98" i="1"/>
  <c r="BH98" i="1"/>
  <c r="BK98" i="1"/>
  <c r="BN98" i="1"/>
  <c r="BQ98" i="1"/>
  <c r="BT98" i="1"/>
  <c r="BW98" i="1"/>
  <c r="BZ98" i="1"/>
  <c r="CC98" i="1"/>
  <c r="CF98" i="1"/>
  <c r="CI98" i="1"/>
  <c r="CL98" i="1"/>
  <c r="CO98" i="1"/>
  <c r="CR98" i="1"/>
  <c r="CU98" i="1"/>
  <c r="CY98" i="1"/>
  <c r="DA98" i="1"/>
  <c r="DD98" i="1"/>
  <c r="DG98" i="1"/>
  <c r="DJ98" i="1"/>
  <c r="DM98" i="1"/>
  <c r="DP98" i="1"/>
  <c r="DS98" i="1"/>
  <c r="DV98" i="1"/>
  <c r="DY98" i="1"/>
  <c r="EB98" i="1"/>
  <c r="EH98" i="1"/>
  <c r="EK98" i="1"/>
  <c r="I97" i="1"/>
  <c r="L97" i="1"/>
  <c r="O97" i="1"/>
  <c r="R97" i="1"/>
  <c r="U97" i="1"/>
  <c r="X97" i="1"/>
  <c r="AA97" i="1"/>
  <c r="AD97" i="1"/>
  <c r="AG97" i="1"/>
  <c r="AJ97" i="1"/>
  <c r="AM97" i="1"/>
  <c r="AP97" i="1"/>
  <c r="AS97" i="1"/>
  <c r="AV97" i="1"/>
  <c r="AY97" i="1"/>
  <c r="BB97" i="1"/>
  <c r="BE97" i="1"/>
  <c r="BH97" i="1"/>
  <c r="BK97" i="1"/>
  <c r="BN97" i="1"/>
  <c r="BQ97" i="1"/>
  <c r="BT97" i="1"/>
  <c r="BW97" i="1"/>
  <c r="BZ97" i="1"/>
  <c r="CC97" i="1"/>
  <c r="CF97" i="1"/>
  <c r="CI97" i="1"/>
  <c r="CL97" i="1"/>
  <c r="CO97" i="1"/>
  <c r="CR97" i="1"/>
  <c r="CU97" i="1"/>
  <c r="DA97" i="1"/>
  <c r="DD97" i="1"/>
  <c r="DG97" i="1"/>
  <c r="DJ97" i="1"/>
  <c r="DM97" i="1"/>
  <c r="DP97" i="1"/>
  <c r="DS97" i="1"/>
  <c r="DV97" i="1"/>
  <c r="DY97" i="1"/>
  <c r="EB97" i="1"/>
  <c r="EH97" i="1"/>
  <c r="EK97" i="1"/>
  <c r="CI340" i="1" l="1"/>
  <c r="CI333" i="1"/>
  <c r="CL333" i="1"/>
  <c r="CL340" i="1"/>
  <c r="CF333" i="1"/>
  <c r="CF340" i="1"/>
  <c r="CC333" i="1"/>
  <c r="CC340" i="1"/>
  <c r="DD333" i="1"/>
  <c r="DD340" i="1"/>
  <c r="DA340" i="1"/>
  <c r="DA333" i="1"/>
  <c r="CX205" i="1"/>
  <c r="CX207" i="1"/>
  <c r="I52" i="1" l="1"/>
  <c r="L52" i="1"/>
  <c r="O52" i="1"/>
  <c r="R52" i="1"/>
  <c r="U52" i="1"/>
  <c r="X52" i="1"/>
  <c r="AA52" i="1"/>
  <c r="AD52" i="1"/>
  <c r="AG52" i="1"/>
  <c r="AJ52" i="1"/>
  <c r="AM52" i="1"/>
  <c r="AP52" i="1"/>
  <c r="AS52" i="1"/>
  <c r="AV52" i="1"/>
  <c r="AY52" i="1"/>
  <c r="BB52" i="1"/>
  <c r="BE52" i="1"/>
  <c r="BH52" i="1"/>
  <c r="BK52" i="1"/>
  <c r="BN52" i="1"/>
  <c r="BQ52" i="1"/>
  <c r="BT52" i="1"/>
  <c r="BW52" i="1"/>
  <c r="BZ52" i="1"/>
  <c r="CC52" i="1"/>
  <c r="CF52" i="1"/>
  <c r="CI52" i="1"/>
  <c r="CL52" i="1"/>
  <c r="CO52" i="1"/>
  <c r="CR52" i="1"/>
  <c r="CU52" i="1"/>
  <c r="CX52" i="1"/>
  <c r="DA52" i="1"/>
  <c r="DD52" i="1"/>
  <c r="DG52" i="1"/>
  <c r="DJ52" i="1"/>
  <c r="DM52" i="1"/>
  <c r="DP52" i="1"/>
  <c r="DS52" i="1"/>
  <c r="DV52" i="1"/>
  <c r="DY52" i="1"/>
  <c r="EB52" i="1"/>
  <c r="EH52" i="1"/>
  <c r="EK52" i="1"/>
  <c r="I53" i="1"/>
  <c r="L53" i="1"/>
  <c r="O53" i="1"/>
  <c r="R53" i="1"/>
  <c r="U53" i="1"/>
  <c r="X53" i="1"/>
  <c r="AA53" i="1"/>
  <c r="AD53" i="1"/>
  <c r="AG53" i="1"/>
  <c r="AJ53" i="1"/>
  <c r="AM53" i="1"/>
  <c r="AP53" i="1"/>
  <c r="AS53" i="1"/>
  <c r="AV53" i="1"/>
  <c r="AY53" i="1"/>
  <c r="BB53" i="1"/>
  <c r="BE53" i="1"/>
  <c r="BH53" i="1"/>
  <c r="BK53" i="1"/>
  <c r="BN53" i="1"/>
  <c r="BQ53" i="1"/>
  <c r="BT53" i="1"/>
  <c r="BW53" i="1"/>
  <c r="BZ53" i="1"/>
  <c r="CC53" i="1"/>
  <c r="CF53" i="1"/>
  <c r="CI53" i="1"/>
  <c r="CL53" i="1"/>
  <c r="CO53" i="1"/>
  <c r="CR53" i="1"/>
  <c r="CU53" i="1"/>
  <c r="CX53" i="1"/>
  <c r="DA53" i="1"/>
  <c r="DD53" i="1"/>
  <c r="DG53" i="1"/>
  <c r="DJ53" i="1"/>
  <c r="DM53" i="1"/>
  <c r="DP53" i="1"/>
  <c r="DS53" i="1"/>
  <c r="DV53" i="1"/>
  <c r="DY53" i="1"/>
  <c r="EB53" i="1"/>
  <c r="EH53" i="1"/>
  <c r="EK53" i="1"/>
  <c r="I54" i="1"/>
  <c r="L54" i="1"/>
  <c r="O54" i="1"/>
  <c r="R54" i="1"/>
  <c r="U54" i="1"/>
  <c r="X54" i="1"/>
  <c r="AA54" i="1"/>
  <c r="AD54" i="1"/>
  <c r="AG54" i="1"/>
  <c r="AJ54" i="1"/>
  <c r="AM54" i="1"/>
  <c r="AP54" i="1"/>
  <c r="AS54" i="1"/>
  <c r="AV54" i="1"/>
  <c r="AY54" i="1"/>
  <c r="BB54" i="1"/>
  <c r="BE54" i="1"/>
  <c r="BH54" i="1"/>
  <c r="BK54" i="1"/>
  <c r="BN54" i="1"/>
  <c r="BQ54" i="1"/>
  <c r="BT54" i="1"/>
  <c r="BW54" i="1"/>
  <c r="BZ54" i="1"/>
  <c r="CC54" i="1"/>
  <c r="CF54" i="1"/>
  <c r="CI54" i="1"/>
  <c r="CL54" i="1"/>
  <c r="CO54" i="1"/>
  <c r="CR54" i="1"/>
  <c r="CU54" i="1"/>
  <c r="CX54" i="1"/>
  <c r="DA54" i="1"/>
  <c r="DD54" i="1"/>
  <c r="DG54" i="1"/>
  <c r="DJ54" i="1"/>
  <c r="DM54" i="1"/>
  <c r="DP54" i="1"/>
  <c r="DS54" i="1"/>
  <c r="DV54" i="1"/>
  <c r="DY54" i="1"/>
  <c r="EB54" i="1"/>
  <c r="EH54" i="1"/>
  <c r="EK54" i="1"/>
  <c r="I55" i="1"/>
  <c r="L55" i="1"/>
  <c r="O55" i="1"/>
  <c r="R55" i="1"/>
  <c r="U55" i="1"/>
  <c r="X55" i="1"/>
  <c r="AA55" i="1"/>
  <c r="AD55" i="1"/>
  <c r="AG55" i="1"/>
  <c r="AJ55" i="1"/>
  <c r="AM55" i="1"/>
  <c r="AP55" i="1"/>
  <c r="AS55" i="1"/>
  <c r="AV55" i="1"/>
  <c r="AY55" i="1"/>
  <c r="BB55" i="1"/>
  <c r="BE55" i="1"/>
  <c r="BH55" i="1"/>
  <c r="BK55" i="1"/>
  <c r="BN55" i="1"/>
  <c r="BQ55" i="1"/>
  <c r="BT55" i="1"/>
  <c r="BW55" i="1"/>
  <c r="BZ55" i="1"/>
  <c r="CC55" i="1"/>
  <c r="CF55" i="1"/>
  <c r="CI55" i="1"/>
  <c r="CL55" i="1"/>
  <c r="CO55" i="1"/>
  <c r="CR55" i="1"/>
  <c r="CU55" i="1"/>
  <c r="CX55" i="1"/>
  <c r="DA55" i="1"/>
  <c r="DD55" i="1"/>
  <c r="DG55" i="1"/>
  <c r="DJ55" i="1"/>
  <c r="DM55" i="1"/>
  <c r="DP55" i="1"/>
  <c r="DS55" i="1"/>
  <c r="DV55" i="1"/>
  <c r="DY55" i="1"/>
  <c r="EB55" i="1"/>
  <c r="EH55" i="1"/>
  <c r="EK55" i="1"/>
  <c r="I56" i="1"/>
  <c r="L56" i="1"/>
  <c r="O56" i="1"/>
  <c r="R56" i="1"/>
  <c r="U56" i="1"/>
  <c r="X56" i="1"/>
  <c r="AA56" i="1"/>
  <c r="AD56" i="1"/>
  <c r="AG56" i="1"/>
  <c r="AJ56" i="1"/>
  <c r="AM56" i="1"/>
  <c r="AP56" i="1"/>
  <c r="AS56" i="1"/>
  <c r="AV56" i="1"/>
  <c r="AY56" i="1"/>
  <c r="BB56" i="1"/>
  <c r="BE56" i="1"/>
  <c r="BH56" i="1"/>
  <c r="BK56" i="1"/>
  <c r="BN56" i="1"/>
  <c r="BQ56" i="1"/>
  <c r="BT56" i="1"/>
  <c r="BW56" i="1"/>
  <c r="BZ56" i="1"/>
  <c r="CC56" i="1"/>
  <c r="CF56" i="1"/>
  <c r="CI56" i="1"/>
  <c r="CL56" i="1"/>
  <c r="CO56" i="1"/>
  <c r="CR56" i="1"/>
  <c r="CU56" i="1"/>
  <c r="CX56" i="1"/>
  <c r="DA56" i="1"/>
  <c r="DD56" i="1"/>
  <c r="DG56" i="1"/>
  <c r="DJ56" i="1"/>
  <c r="DM56" i="1"/>
  <c r="DP56" i="1"/>
  <c r="DS56" i="1"/>
  <c r="DV56" i="1"/>
  <c r="DY56" i="1"/>
  <c r="EB56" i="1"/>
  <c r="EH56" i="1"/>
  <c r="EK56" i="1"/>
  <c r="I57" i="1"/>
  <c r="L57" i="1"/>
  <c r="O57" i="1"/>
  <c r="R57" i="1"/>
  <c r="U57" i="1"/>
  <c r="X57" i="1"/>
  <c r="AA57" i="1"/>
  <c r="AD57" i="1"/>
  <c r="AG57" i="1"/>
  <c r="AJ57" i="1"/>
  <c r="AM57" i="1"/>
  <c r="AP57" i="1"/>
  <c r="AS57" i="1"/>
  <c r="AV57" i="1"/>
  <c r="AY57" i="1"/>
  <c r="BB57" i="1"/>
  <c r="BE57" i="1"/>
  <c r="BH57" i="1"/>
  <c r="BK57" i="1"/>
  <c r="BN57" i="1"/>
  <c r="BQ57" i="1"/>
  <c r="BT57" i="1"/>
  <c r="BW57" i="1"/>
  <c r="BZ57" i="1"/>
  <c r="CC57" i="1"/>
  <c r="CF57" i="1"/>
  <c r="CI57" i="1"/>
  <c r="CL57" i="1"/>
  <c r="CO57" i="1"/>
  <c r="CR57" i="1"/>
  <c r="CU57" i="1"/>
  <c r="CX57" i="1"/>
  <c r="DA57" i="1"/>
  <c r="DD57" i="1"/>
  <c r="DG57" i="1"/>
  <c r="DJ57" i="1"/>
  <c r="DM57" i="1"/>
  <c r="DP57" i="1"/>
  <c r="DS57" i="1"/>
  <c r="DV57" i="1"/>
  <c r="DY57" i="1"/>
  <c r="EB57" i="1"/>
  <c r="EH57" i="1"/>
  <c r="EK57" i="1"/>
  <c r="I99" i="1"/>
  <c r="L99" i="1"/>
  <c r="O99" i="1"/>
  <c r="R99" i="1"/>
  <c r="U99" i="1"/>
  <c r="X99" i="1"/>
  <c r="AA99" i="1"/>
  <c r="AD99" i="1"/>
  <c r="AG99" i="1"/>
  <c r="AJ99" i="1"/>
  <c r="AM99" i="1"/>
  <c r="AP99" i="1"/>
  <c r="AS99" i="1"/>
  <c r="AV99" i="1"/>
  <c r="AY99" i="1"/>
  <c r="BB99" i="1"/>
  <c r="BE99" i="1"/>
  <c r="BH99" i="1"/>
  <c r="BK99" i="1"/>
  <c r="BN99" i="1"/>
  <c r="BQ99" i="1"/>
  <c r="BT99" i="1"/>
  <c r="BW99" i="1"/>
  <c r="BZ99" i="1"/>
  <c r="CC99" i="1"/>
  <c r="CF99" i="1"/>
  <c r="CI99" i="1"/>
  <c r="CL99" i="1"/>
  <c r="CO99" i="1"/>
  <c r="CR99" i="1"/>
  <c r="CU99" i="1"/>
  <c r="CX99" i="1"/>
  <c r="DA99" i="1"/>
  <c r="DD99" i="1"/>
  <c r="DG99" i="1"/>
  <c r="DJ99" i="1"/>
  <c r="DM99" i="1"/>
  <c r="DP99" i="1"/>
  <c r="DS99" i="1"/>
  <c r="DV99" i="1"/>
  <c r="DY99" i="1"/>
  <c r="EB99" i="1"/>
  <c r="EH99" i="1"/>
  <c r="EK99" i="1"/>
  <c r="I162" i="1"/>
  <c r="L162" i="1"/>
  <c r="O162" i="1"/>
  <c r="R162" i="1"/>
  <c r="U162" i="1"/>
  <c r="X162" i="1"/>
  <c r="AA162" i="1"/>
  <c r="AD162" i="1"/>
  <c r="AG162" i="1"/>
  <c r="AJ162" i="1"/>
  <c r="AM162" i="1"/>
  <c r="AP162" i="1"/>
  <c r="AS162" i="1"/>
  <c r="AV162" i="1"/>
  <c r="AY162" i="1"/>
  <c r="BB162" i="1"/>
  <c r="BE162" i="1"/>
  <c r="BH162" i="1"/>
  <c r="BK162" i="1"/>
  <c r="BN162" i="1"/>
  <c r="BQ162" i="1"/>
  <c r="BT162" i="1"/>
  <c r="BW162" i="1"/>
  <c r="BZ162" i="1"/>
  <c r="CC162" i="1"/>
  <c r="CF162" i="1"/>
  <c r="CI162" i="1"/>
  <c r="CL162" i="1"/>
  <c r="CO162" i="1"/>
  <c r="CR162" i="1"/>
  <c r="CU162" i="1"/>
  <c r="CX162" i="1"/>
  <c r="DA162" i="1"/>
  <c r="DD162" i="1"/>
  <c r="DG162" i="1"/>
  <c r="DJ162" i="1"/>
  <c r="DM162" i="1"/>
  <c r="DP162" i="1"/>
  <c r="DS162" i="1"/>
  <c r="DV162" i="1"/>
  <c r="DY162" i="1"/>
  <c r="EB162" i="1"/>
  <c r="EH162" i="1"/>
  <c r="EK162" i="1"/>
  <c r="I240" i="1"/>
  <c r="L240" i="1"/>
  <c r="O240" i="1"/>
  <c r="R240" i="1"/>
  <c r="U240" i="1"/>
  <c r="X240" i="1"/>
  <c r="AA240" i="1"/>
  <c r="AD240" i="1"/>
  <c r="AG240" i="1"/>
  <c r="AJ240" i="1"/>
  <c r="AM240" i="1"/>
  <c r="AP240" i="1"/>
  <c r="AS240" i="1"/>
  <c r="AV240" i="1"/>
  <c r="AY240" i="1"/>
  <c r="BB240" i="1"/>
  <c r="BE240" i="1"/>
  <c r="BH240" i="1"/>
  <c r="BK240" i="1"/>
  <c r="BN240" i="1"/>
  <c r="BQ240" i="1"/>
  <c r="BT240" i="1"/>
  <c r="BW240" i="1"/>
  <c r="BZ240" i="1"/>
  <c r="CC240" i="1"/>
  <c r="CF240" i="1"/>
  <c r="CI240" i="1"/>
  <c r="CL240" i="1"/>
  <c r="CO240" i="1"/>
  <c r="CR240" i="1"/>
  <c r="CU240" i="1"/>
  <c r="CX240" i="1"/>
  <c r="DA240" i="1"/>
  <c r="DD240" i="1"/>
  <c r="DG240" i="1"/>
  <c r="DJ240" i="1"/>
  <c r="DM240" i="1"/>
  <c r="DP240" i="1"/>
  <c r="DS240" i="1"/>
  <c r="DV240" i="1"/>
  <c r="DY240" i="1"/>
  <c r="EB240" i="1"/>
  <c r="EH240" i="1"/>
  <c r="EK240" i="1"/>
  <c r="I100" i="1"/>
  <c r="L100" i="1"/>
  <c r="O100" i="1"/>
  <c r="R100" i="1"/>
  <c r="U100" i="1"/>
  <c r="X100" i="1"/>
  <c r="AA100" i="1"/>
  <c r="AD100" i="1"/>
  <c r="AG100" i="1"/>
  <c r="AJ100" i="1"/>
  <c r="AM100" i="1"/>
  <c r="AP100" i="1"/>
  <c r="AS100" i="1"/>
  <c r="AV100" i="1"/>
  <c r="AY100" i="1"/>
  <c r="BB100" i="1"/>
  <c r="BE100" i="1"/>
  <c r="BH100" i="1"/>
  <c r="BK100" i="1"/>
  <c r="BN100" i="1"/>
  <c r="BQ100" i="1"/>
  <c r="BT100" i="1"/>
  <c r="BW100" i="1"/>
  <c r="BZ100" i="1"/>
  <c r="CC100" i="1"/>
  <c r="CF100" i="1"/>
  <c r="CI100" i="1"/>
  <c r="CL100" i="1"/>
  <c r="CO100" i="1"/>
  <c r="CR100" i="1"/>
  <c r="CU100" i="1"/>
  <c r="CX100" i="1"/>
  <c r="DA100" i="1"/>
  <c r="DD100" i="1"/>
  <c r="DG100" i="1"/>
  <c r="DJ100" i="1"/>
  <c r="DM100" i="1"/>
  <c r="DP100" i="1"/>
  <c r="DS100" i="1"/>
  <c r="DV100" i="1"/>
  <c r="DY100" i="1"/>
  <c r="EB100" i="1"/>
  <c r="EH100" i="1"/>
  <c r="EK100" i="1"/>
  <c r="I141" i="1"/>
  <c r="L141" i="1"/>
  <c r="O141" i="1"/>
  <c r="R141" i="1"/>
  <c r="U141" i="1"/>
  <c r="X141" i="1"/>
  <c r="AA141" i="1"/>
  <c r="AD141" i="1"/>
  <c r="AG141" i="1"/>
  <c r="AJ141" i="1"/>
  <c r="AM141" i="1"/>
  <c r="AP141" i="1"/>
  <c r="AS141" i="1"/>
  <c r="AV141" i="1"/>
  <c r="AY141" i="1"/>
  <c r="BB141" i="1"/>
  <c r="BE141" i="1"/>
  <c r="BH141" i="1"/>
  <c r="BK141" i="1"/>
  <c r="BN141" i="1"/>
  <c r="BQ141" i="1"/>
  <c r="BT141" i="1"/>
  <c r="BW141" i="1"/>
  <c r="BZ141" i="1"/>
  <c r="CC141" i="1"/>
  <c r="CF141" i="1"/>
  <c r="CI141" i="1"/>
  <c r="CL141" i="1"/>
  <c r="CO141" i="1"/>
  <c r="CR141" i="1"/>
  <c r="CU141" i="1"/>
  <c r="CX141" i="1"/>
  <c r="DA141" i="1"/>
  <c r="DD141" i="1"/>
  <c r="DG141" i="1"/>
  <c r="DJ141" i="1"/>
  <c r="DM141" i="1"/>
  <c r="DP141" i="1"/>
  <c r="DS141" i="1"/>
  <c r="DV141" i="1"/>
  <c r="DY141" i="1"/>
  <c r="EB141" i="1"/>
  <c r="EH141" i="1"/>
  <c r="EK141" i="1"/>
  <c r="I178" i="1"/>
  <c r="L178" i="1"/>
  <c r="O178" i="1"/>
  <c r="R178" i="1"/>
  <c r="U178" i="1"/>
  <c r="X178" i="1"/>
  <c r="AA178" i="1"/>
  <c r="AD178" i="1"/>
  <c r="AG178" i="1"/>
  <c r="AJ178" i="1"/>
  <c r="AM178" i="1"/>
  <c r="AP178" i="1"/>
  <c r="AS178" i="1"/>
  <c r="AV178" i="1"/>
  <c r="AY178" i="1"/>
  <c r="BB178" i="1"/>
  <c r="BE178" i="1"/>
  <c r="BH178" i="1"/>
  <c r="BK178" i="1"/>
  <c r="BN178" i="1"/>
  <c r="BQ178" i="1"/>
  <c r="BT178" i="1"/>
  <c r="BW178" i="1"/>
  <c r="BZ178" i="1"/>
  <c r="CC178" i="1"/>
  <c r="CF178" i="1"/>
  <c r="CI178" i="1"/>
  <c r="CL178" i="1"/>
  <c r="CO178" i="1"/>
  <c r="CR178" i="1"/>
  <c r="CU178" i="1"/>
  <c r="CX178" i="1"/>
  <c r="DA178" i="1"/>
  <c r="DD178" i="1"/>
  <c r="DG178" i="1"/>
  <c r="DJ178" i="1"/>
  <c r="DM178" i="1"/>
  <c r="DP178" i="1"/>
  <c r="DS178" i="1"/>
  <c r="DV178" i="1"/>
  <c r="DY178" i="1"/>
  <c r="EB178" i="1"/>
  <c r="EH178" i="1"/>
  <c r="EK178" i="1"/>
  <c r="I15" i="1"/>
  <c r="L15" i="1"/>
  <c r="O15" i="1"/>
  <c r="R15" i="1"/>
  <c r="U15" i="1"/>
  <c r="X15" i="1"/>
  <c r="AA15" i="1"/>
  <c r="AD15" i="1"/>
  <c r="AG15" i="1"/>
  <c r="AJ15" i="1"/>
  <c r="AM15" i="1"/>
  <c r="AP15" i="1"/>
  <c r="AS15" i="1"/>
  <c r="AV15" i="1"/>
  <c r="AY15" i="1"/>
  <c r="BB15" i="1"/>
  <c r="BE15" i="1"/>
  <c r="BH15" i="1"/>
  <c r="BK15" i="1"/>
  <c r="BN15" i="1"/>
  <c r="BQ15" i="1"/>
  <c r="BT15" i="1"/>
  <c r="BW15" i="1"/>
  <c r="BZ15" i="1"/>
  <c r="CC15" i="1"/>
  <c r="CF15" i="1"/>
  <c r="CI15" i="1"/>
  <c r="CL15" i="1"/>
  <c r="CO15" i="1"/>
  <c r="CR15" i="1"/>
  <c r="CU15" i="1"/>
  <c r="CX15" i="1"/>
  <c r="DA15" i="1"/>
  <c r="DD15" i="1"/>
  <c r="DG15" i="1"/>
  <c r="DJ15" i="1"/>
  <c r="DM15" i="1"/>
  <c r="DP15" i="1"/>
  <c r="DS15" i="1"/>
  <c r="DV15" i="1"/>
  <c r="DY15" i="1"/>
  <c r="EB15" i="1"/>
  <c r="EH15" i="1"/>
  <c r="EK15" i="1"/>
  <c r="I59" i="1"/>
  <c r="L59" i="1"/>
  <c r="O59" i="1"/>
  <c r="R59" i="1"/>
  <c r="U59" i="1"/>
  <c r="X59" i="1"/>
  <c r="AA59" i="1"/>
  <c r="AD59" i="1"/>
  <c r="AG59" i="1"/>
  <c r="AJ59" i="1"/>
  <c r="AM59" i="1"/>
  <c r="AP59" i="1"/>
  <c r="AS59" i="1"/>
  <c r="AV59" i="1"/>
  <c r="AY59" i="1"/>
  <c r="BB59" i="1"/>
  <c r="BE59" i="1"/>
  <c r="BH59" i="1"/>
  <c r="BK59" i="1"/>
  <c r="BN59" i="1"/>
  <c r="BQ59" i="1"/>
  <c r="BT59" i="1"/>
  <c r="BW59" i="1"/>
  <c r="BZ59" i="1"/>
  <c r="CC59" i="1"/>
  <c r="CF59" i="1"/>
  <c r="CI59" i="1"/>
  <c r="CL59" i="1"/>
  <c r="CO59" i="1"/>
  <c r="CR59" i="1"/>
  <c r="CU59" i="1"/>
  <c r="CX59" i="1"/>
  <c r="DA59" i="1"/>
  <c r="DD59" i="1"/>
  <c r="DG59" i="1"/>
  <c r="DJ59" i="1"/>
  <c r="DM59" i="1"/>
  <c r="DP59" i="1"/>
  <c r="DS59" i="1"/>
  <c r="DV59" i="1"/>
  <c r="DY59" i="1"/>
  <c r="EB59" i="1"/>
  <c r="EH59" i="1"/>
  <c r="EK59" i="1"/>
  <c r="I119" i="1"/>
  <c r="L119" i="1"/>
  <c r="O119" i="1"/>
  <c r="R119" i="1"/>
  <c r="U119" i="1"/>
  <c r="X119" i="1"/>
  <c r="AA119" i="1"/>
  <c r="AD119" i="1"/>
  <c r="AG119" i="1"/>
  <c r="AJ119" i="1"/>
  <c r="AM119" i="1"/>
  <c r="AP119" i="1"/>
  <c r="AS119" i="1"/>
  <c r="AV119" i="1"/>
  <c r="AY119" i="1"/>
  <c r="BB119" i="1"/>
  <c r="BE119" i="1"/>
  <c r="BH119" i="1"/>
  <c r="BK119" i="1"/>
  <c r="BN119" i="1"/>
  <c r="BQ119" i="1"/>
  <c r="BT119" i="1"/>
  <c r="BW119" i="1"/>
  <c r="BZ119" i="1"/>
  <c r="CC119" i="1"/>
  <c r="CF119" i="1"/>
  <c r="CI119" i="1"/>
  <c r="CL119" i="1"/>
  <c r="CO119" i="1"/>
  <c r="CR119" i="1"/>
  <c r="CU119" i="1"/>
  <c r="DA119" i="1"/>
  <c r="DD119" i="1"/>
  <c r="DG119" i="1"/>
  <c r="DJ119" i="1"/>
  <c r="DM119" i="1"/>
  <c r="DP119" i="1"/>
  <c r="DS119" i="1"/>
  <c r="DV119" i="1"/>
  <c r="DY119" i="1"/>
  <c r="EB119" i="1"/>
  <c r="EH119" i="1"/>
  <c r="EK119" i="1"/>
  <c r="I180" i="1"/>
  <c r="L180" i="1"/>
  <c r="O180" i="1"/>
  <c r="R180" i="1"/>
  <c r="U180" i="1"/>
  <c r="X180" i="1"/>
  <c r="AA180" i="1"/>
  <c r="AD180" i="1"/>
  <c r="AG180" i="1"/>
  <c r="AJ180" i="1"/>
  <c r="AM180" i="1"/>
  <c r="AP180" i="1"/>
  <c r="AS180" i="1"/>
  <c r="AV180" i="1"/>
  <c r="AY180" i="1"/>
  <c r="BB180" i="1"/>
  <c r="BE180" i="1"/>
  <c r="BH180" i="1"/>
  <c r="BK180" i="1"/>
  <c r="BN180" i="1"/>
  <c r="BQ180" i="1"/>
  <c r="BT180" i="1"/>
  <c r="BW180" i="1"/>
  <c r="BZ180" i="1"/>
  <c r="CC180" i="1"/>
  <c r="CF180" i="1"/>
  <c r="CI180" i="1"/>
  <c r="CL180" i="1"/>
  <c r="CO180" i="1"/>
  <c r="CR180" i="1"/>
  <c r="CU180" i="1"/>
  <c r="CX180" i="1"/>
  <c r="DA180" i="1"/>
  <c r="DD180" i="1"/>
  <c r="DG180" i="1"/>
  <c r="DJ180" i="1"/>
  <c r="DM180" i="1"/>
  <c r="DP180" i="1"/>
  <c r="DS180" i="1"/>
  <c r="DV180" i="1"/>
  <c r="DY180" i="1"/>
  <c r="EB180" i="1"/>
  <c r="EH180" i="1"/>
  <c r="EK180" i="1"/>
  <c r="I181" i="1"/>
  <c r="L181" i="1"/>
  <c r="O181" i="1"/>
  <c r="R181" i="1"/>
  <c r="U181" i="1"/>
  <c r="X181" i="1"/>
  <c r="AA181" i="1"/>
  <c r="AD181" i="1"/>
  <c r="AG181" i="1"/>
  <c r="AJ181" i="1"/>
  <c r="AM181" i="1"/>
  <c r="AP181" i="1"/>
  <c r="AS181" i="1"/>
  <c r="AV181" i="1"/>
  <c r="AY181" i="1"/>
  <c r="BB181" i="1"/>
  <c r="BE181" i="1"/>
  <c r="BH181" i="1"/>
  <c r="BK181" i="1"/>
  <c r="BN181" i="1"/>
  <c r="BQ181" i="1"/>
  <c r="BT181" i="1"/>
  <c r="BW181" i="1"/>
  <c r="BZ181" i="1"/>
  <c r="CC181" i="1"/>
  <c r="CF181" i="1"/>
  <c r="CI181" i="1"/>
  <c r="CL181" i="1"/>
  <c r="CO181" i="1"/>
  <c r="CR181" i="1"/>
  <c r="CU181" i="1"/>
  <c r="CX181" i="1"/>
  <c r="DA181" i="1"/>
  <c r="DD181" i="1"/>
  <c r="DG181" i="1"/>
  <c r="DJ181" i="1"/>
  <c r="DM181" i="1"/>
  <c r="DP181" i="1"/>
  <c r="DS181" i="1"/>
  <c r="DV181" i="1"/>
  <c r="DY181" i="1"/>
  <c r="EB181" i="1"/>
  <c r="EH181" i="1"/>
  <c r="EK181" i="1"/>
  <c r="R340" i="1"/>
  <c r="I333" i="1"/>
  <c r="L333" i="1"/>
  <c r="O333" i="1"/>
  <c r="R333" i="1"/>
  <c r="U333" i="1"/>
  <c r="X333" i="1"/>
  <c r="AA333" i="1"/>
  <c r="AD333" i="1"/>
  <c r="AG333" i="1"/>
  <c r="AJ333" i="1"/>
  <c r="AM333" i="1"/>
  <c r="AP333" i="1"/>
  <c r="AS333" i="1"/>
  <c r="AV333" i="1"/>
  <c r="BB333" i="1"/>
  <c r="BE333" i="1"/>
  <c r="BH333" i="1"/>
  <c r="BK333" i="1"/>
  <c r="BN333" i="1"/>
  <c r="BQ333" i="1"/>
  <c r="I232" i="1"/>
  <c r="L232" i="1"/>
  <c r="O232" i="1"/>
  <c r="R232" i="1"/>
  <c r="U232" i="1"/>
  <c r="X232" i="1"/>
  <c r="AA232" i="1"/>
  <c r="AD232" i="1"/>
  <c r="AG232" i="1"/>
  <c r="AJ232" i="1"/>
  <c r="AM232" i="1"/>
  <c r="AP232" i="1"/>
  <c r="AS232" i="1"/>
  <c r="AV232" i="1"/>
  <c r="AY232" i="1"/>
  <c r="BB232" i="1"/>
  <c r="BE232" i="1"/>
  <c r="BH232" i="1"/>
  <c r="BK232" i="1"/>
  <c r="BN232" i="1"/>
  <c r="BQ232" i="1"/>
  <c r="BT232" i="1"/>
  <c r="BW232" i="1"/>
  <c r="BZ232" i="1"/>
  <c r="CC232" i="1"/>
  <c r="CF232" i="1"/>
  <c r="CI232" i="1"/>
  <c r="CL232" i="1"/>
  <c r="CO232" i="1"/>
  <c r="CR232" i="1"/>
  <c r="CU232" i="1"/>
  <c r="CX232" i="1"/>
  <c r="DA232" i="1"/>
  <c r="DD232" i="1"/>
  <c r="DG232" i="1"/>
  <c r="DJ232" i="1"/>
  <c r="DM232" i="1"/>
  <c r="DP232" i="1"/>
  <c r="DS232" i="1"/>
  <c r="DV232" i="1"/>
  <c r="DY232" i="1"/>
  <c r="EB232" i="1"/>
  <c r="EH232" i="1"/>
  <c r="EK232" i="1"/>
  <c r="I234" i="1"/>
  <c r="L234" i="1"/>
  <c r="O234" i="1"/>
  <c r="R234" i="1"/>
  <c r="U234" i="1"/>
  <c r="X234" i="1"/>
  <c r="AA234" i="1"/>
  <c r="AD234" i="1"/>
  <c r="AG234" i="1"/>
  <c r="AJ234" i="1"/>
  <c r="AM234" i="1"/>
  <c r="AP234" i="1"/>
  <c r="AS234" i="1"/>
  <c r="AV234" i="1"/>
  <c r="AY234" i="1"/>
  <c r="BB234" i="1"/>
  <c r="BE234" i="1"/>
  <c r="BH234" i="1"/>
  <c r="BK234" i="1"/>
  <c r="BN234" i="1"/>
  <c r="BQ234" i="1"/>
  <c r="BT234" i="1"/>
  <c r="BW234" i="1"/>
  <c r="BZ234" i="1"/>
  <c r="CC234" i="1"/>
  <c r="CF234" i="1"/>
  <c r="CI234" i="1"/>
  <c r="CL234" i="1"/>
  <c r="CO234" i="1"/>
  <c r="CR234" i="1"/>
  <c r="CU234" i="1"/>
  <c r="CX234" i="1"/>
  <c r="DA234" i="1"/>
  <c r="DD234" i="1"/>
  <c r="DG234" i="1"/>
  <c r="DJ234" i="1"/>
  <c r="DM234" i="1"/>
  <c r="DP234" i="1"/>
  <c r="DS234" i="1"/>
  <c r="DV234" i="1"/>
  <c r="DY234" i="1"/>
  <c r="EB234" i="1"/>
  <c r="EH234" i="1"/>
  <c r="EK234" i="1"/>
  <c r="I353" i="1"/>
  <c r="L353" i="1"/>
  <c r="O353" i="1"/>
  <c r="R353" i="1"/>
  <c r="U353" i="1"/>
  <c r="X353" i="1"/>
  <c r="AA353" i="1"/>
  <c r="AD353" i="1"/>
  <c r="AG353" i="1"/>
  <c r="AJ353" i="1"/>
  <c r="AM353" i="1"/>
  <c r="AP353" i="1"/>
  <c r="AS353" i="1"/>
  <c r="AV353" i="1"/>
  <c r="AY353" i="1"/>
  <c r="BB353" i="1"/>
  <c r="BE353" i="1"/>
  <c r="BH353" i="1"/>
  <c r="BK353" i="1"/>
  <c r="BN353" i="1"/>
  <c r="BQ353" i="1"/>
  <c r="BT353" i="1"/>
  <c r="BW353" i="1"/>
  <c r="BZ353" i="1"/>
  <c r="CC353" i="1"/>
  <c r="CF353" i="1"/>
  <c r="CI353" i="1"/>
  <c r="CL353" i="1"/>
  <c r="CO353" i="1"/>
  <c r="CR353" i="1"/>
  <c r="CU353" i="1"/>
  <c r="CX353" i="1"/>
  <c r="DA353" i="1"/>
  <c r="DD353" i="1"/>
  <c r="DG353" i="1"/>
  <c r="DJ353" i="1"/>
  <c r="DM353" i="1"/>
  <c r="DP353" i="1"/>
  <c r="DS353" i="1"/>
  <c r="DV353" i="1"/>
  <c r="DY353" i="1"/>
  <c r="EB353" i="1"/>
  <c r="EH353" i="1"/>
  <c r="EK353" i="1"/>
  <c r="AY207" i="1" l="1"/>
  <c r="BT207" i="1"/>
  <c r="BW207" i="1"/>
  <c r="BZ207" i="1"/>
  <c r="CC207" i="1"/>
  <c r="CF207" i="1"/>
  <c r="CI207" i="1"/>
  <c r="CL207" i="1"/>
  <c r="CO207" i="1"/>
  <c r="CR207" i="1"/>
  <c r="CU207" i="1"/>
  <c r="DA207" i="1"/>
  <c r="DD207" i="1"/>
  <c r="DG207" i="1"/>
  <c r="DJ207" i="1"/>
  <c r="DM207" i="1"/>
  <c r="DP207" i="1"/>
  <c r="DS207" i="1"/>
  <c r="DV207" i="1"/>
  <c r="DY207" i="1"/>
  <c r="EB207" i="1"/>
  <c r="EH207" i="1"/>
  <c r="EK207" i="1"/>
  <c r="AY205" i="1"/>
  <c r="BT205" i="1"/>
  <c r="BW205" i="1"/>
  <c r="BZ205" i="1"/>
  <c r="CC205" i="1"/>
  <c r="CF205" i="1"/>
  <c r="CI205" i="1"/>
  <c r="CL205" i="1"/>
  <c r="CO205" i="1"/>
  <c r="CR205" i="1"/>
  <c r="CU205" i="1"/>
  <c r="DA205" i="1"/>
  <c r="DD205" i="1"/>
  <c r="DG205" i="1"/>
  <c r="DJ205" i="1"/>
  <c r="DM205" i="1"/>
  <c r="DP205" i="1"/>
  <c r="DS205" i="1"/>
  <c r="DV205" i="1"/>
  <c r="DY205" i="1"/>
  <c r="EB205" i="1"/>
  <c r="EH205" i="1"/>
  <c r="EK205" i="1"/>
  <c r="I158" i="1" l="1"/>
  <c r="L158" i="1"/>
  <c r="O158" i="1"/>
  <c r="R158" i="1"/>
  <c r="U158" i="1"/>
  <c r="X158" i="1"/>
  <c r="AA158" i="1"/>
  <c r="AD158" i="1"/>
  <c r="AG158" i="1"/>
  <c r="AJ158" i="1"/>
  <c r="AM158" i="1"/>
  <c r="AP158" i="1"/>
  <c r="AS158" i="1"/>
  <c r="AV158" i="1"/>
  <c r="AY158" i="1"/>
  <c r="BB158" i="1"/>
  <c r="BE158" i="1"/>
  <c r="BH158" i="1"/>
  <c r="BK158" i="1"/>
  <c r="BN158" i="1"/>
  <c r="BQ158" i="1"/>
  <c r="BT158" i="1"/>
  <c r="BW158" i="1"/>
  <c r="BZ158" i="1"/>
  <c r="CC158" i="1"/>
  <c r="CF158" i="1"/>
  <c r="CI158" i="1"/>
  <c r="CL158" i="1"/>
  <c r="CO158" i="1"/>
  <c r="CR158" i="1"/>
  <c r="CU158" i="1"/>
  <c r="CX158" i="1"/>
  <c r="DA158" i="1"/>
  <c r="DD158" i="1"/>
  <c r="DG158" i="1"/>
  <c r="DJ158" i="1"/>
  <c r="DM158" i="1"/>
  <c r="DP158" i="1"/>
  <c r="DS158" i="1"/>
  <c r="DV158" i="1"/>
  <c r="DY158" i="1"/>
  <c r="EB158" i="1"/>
  <c r="EH158" i="1"/>
  <c r="EK158" i="1"/>
  <c r="I159" i="1"/>
  <c r="L159" i="1"/>
  <c r="O159" i="1"/>
  <c r="R159" i="1"/>
  <c r="U159" i="1"/>
  <c r="X159" i="1"/>
  <c r="AA159" i="1"/>
  <c r="AD159" i="1"/>
  <c r="AG159" i="1"/>
  <c r="AJ159" i="1"/>
  <c r="AM159" i="1"/>
  <c r="AP159" i="1"/>
  <c r="AS159" i="1"/>
  <c r="AV159" i="1"/>
  <c r="AY159" i="1"/>
  <c r="BB159" i="1"/>
  <c r="BE159" i="1"/>
  <c r="BH159" i="1"/>
  <c r="BK159" i="1"/>
  <c r="BN159" i="1"/>
  <c r="BQ159" i="1"/>
  <c r="BT159" i="1"/>
  <c r="BW159" i="1"/>
  <c r="BZ159" i="1"/>
  <c r="CC159" i="1"/>
  <c r="CF159" i="1"/>
  <c r="CI159" i="1"/>
  <c r="CL159" i="1"/>
  <c r="CO159" i="1"/>
  <c r="CR159" i="1"/>
  <c r="CU159" i="1"/>
  <c r="CX159" i="1"/>
  <c r="DA159" i="1"/>
  <c r="DD159" i="1"/>
  <c r="DG159" i="1"/>
  <c r="DJ159" i="1"/>
  <c r="DM159" i="1"/>
  <c r="DP159" i="1"/>
  <c r="DS159" i="1"/>
  <c r="DV159" i="1"/>
  <c r="DY159" i="1"/>
  <c r="EB159" i="1"/>
  <c r="EH159" i="1"/>
  <c r="EK159" i="1"/>
  <c r="I160" i="1"/>
  <c r="L160" i="1"/>
  <c r="O160" i="1"/>
  <c r="R160" i="1"/>
  <c r="U160" i="1"/>
  <c r="X160" i="1"/>
  <c r="AA160" i="1"/>
  <c r="AD160" i="1"/>
  <c r="AG160" i="1"/>
  <c r="AJ160" i="1"/>
  <c r="AM160" i="1"/>
  <c r="AP160" i="1"/>
  <c r="AS160" i="1"/>
  <c r="AV160" i="1"/>
  <c r="AY160" i="1"/>
  <c r="BB160" i="1"/>
  <c r="BE160" i="1"/>
  <c r="BH160" i="1"/>
  <c r="BK160" i="1"/>
  <c r="BN160" i="1"/>
  <c r="BQ160" i="1"/>
  <c r="BT160" i="1"/>
  <c r="BW160" i="1"/>
  <c r="BZ160" i="1"/>
  <c r="CC160" i="1"/>
  <c r="CF160" i="1"/>
  <c r="CI160" i="1"/>
  <c r="CL160" i="1"/>
  <c r="CO160" i="1"/>
  <c r="CR160" i="1"/>
  <c r="CU160" i="1"/>
  <c r="CX160" i="1"/>
  <c r="DA160" i="1"/>
  <c r="DD160" i="1"/>
  <c r="DG160" i="1"/>
  <c r="DJ160" i="1"/>
  <c r="DM160" i="1"/>
  <c r="DP160" i="1"/>
  <c r="DS160" i="1"/>
  <c r="DV160" i="1"/>
  <c r="DY160" i="1"/>
  <c r="EB160" i="1"/>
  <c r="EH160" i="1"/>
  <c r="EK160" i="1"/>
  <c r="I214" i="1"/>
  <c r="L214" i="1"/>
  <c r="O214" i="1"/>
  <c r="R214" i="1"/>
  <c r="U214" i="1"/>
  <c r="X214" i="1"/>
  <c r="AA214" i="1"/>
  <c r="AD214" i="1"/>
  <c r="AG214" i="1"/>
  <c r="AJ214" i="1"/>
  <c r="AM214" i="1"/>
  <c r="AP214" i="1"/>
  <c r="AS214" i="1"/>
  <c r="AV214" i="1"/>
  <c r="AY214" i="1"/>
  <c r="BB214" i="1"/>
  <c r="BE214" i="1"/>
  <c r="BH214" i="1"/>
  <c r="BK214" i="1"/>
  <c r="BN214" i="1"/>
  <c r="BQ214" i="1"/>
  <c r="BT214" i="1"/>
  <c r="BW214" i="1"/>
  <c r="BZ214" i="1"/>
  <c r="CC214" i="1"/>
  <c r="CF214" i="1"/>
  <c r="CI214" i="1"/>
  <c r="CL214" i="1"/>
  <c r="CO214" i="1"/>
  <c r="CR214" i="1"/>
  <c r="CU214" i="1"/>
  <c r="CX214" i="1"/>
  <c r="DA214" i="1"/>
  <c r="DD214" i="1"/>
  <c r="DG214" i="1"/>
  <c r="DJ214" i="1"/>
  <c r="DM214" i="1"/>
  <c r="DP214" i="1"/>
  <c r="DS214" i="1"/>
  <c r="DV214" i="1"/>
  <c r="DY214" i="1"/>
  <c r="EB214" i="1"/>
  <c r="EH214" i="1"/>
  <c r="EK214" i="1"/>
  <c r="I209" i="1"/>
  <c r="L209" i="1"/>
  <c r="O209" i="1"/>
  <c r="R209" i="1"/>
  <c r="U209" i="1"/>
  <c r="X209" i="1"/>
  <c r="AA209" i="1"/>
  <c r="AD209" i="1"/>
  <c r="AG209" i="1"/>
  <c r="AJ209" i="1"/>
  <c r="AM209" i="1"/>
  <c r="AP209" i="1"/>
  <c r="AS209" i="1"/>
  <c r="AV209" i="1"/>
  <c r="AY209" i="1"/>
  <c r="BB209" i="1"/>
  <c r="BE209" i="1"/>
  <c r="BH209" i="1"/>
  <c r="BK209" i="1"/>
  <c r="BN209" i="1"/>
  <c r="BQ209" i="1"/>
  <c r="BT209" i="1"/>
  <c r="BW209" i="1"/>
  <c r="BZ209" i="1"/>
  <c r="CC209" i="1"/>
  <c r="CF209" i="1"/>
  <c r="CI209" i="1"/>
  <c r="CL209" i="1"/>
  <c r="CO209" i="1"/>
  <c r="CR209" i="1"/>
  <c r="CU209" i="1"/>
  <c r="CX209" i="1"/>
  <c r="DA209" i="1"/>
  <c r="DD209" i="1"/>
  <c r="DG209" i="1"/>
  <c r="DJ209" i="1"/>
  <c r="DM209" i="1"/>
  <c r="DP209" i="1"/>
  <c r="DS209" i="1"/>
  <c r="DV209" i="1"/>
  <c r="DY209" i="1"/>
  <c r="EB209" i="1"/>
  <c r="EH209" i="1"/>
  <c r="EK209" i="1"/>
  <c r="I283" i="1"/>
  <c r="L283" i="1"/>
  <c r="O283" i="1"/>
  <c r="R283" i="1"/>
  <c r="U283" i="1"/>
  <c r="X283" i="1"/>
  <c r="AA283" i="1"/>
  <c r="AD283" i="1"/>
  <c r="AG283" i="1"/>
  <c r="AJ283" i="1"/>
  <c r="AM283" i="1"/>
  <c r="AP283" i="1"/>
  <c r="AS283" i="1"/>
  <c r="AV283" i="1"/>
  <c r="AY283" i="1"/>
  <c r="BB283" i="1"/>
  <c r="BE283" i="1"/>
  <c r="BH283" i="1"/>
  <c r="BK283" i="1"/>
  <c r="BN283" i="1"/>
  <c r="BQ283" i="1"/>
  <c r="BT283" i="1"/>
  <c r="BW283" i="1"/>
  <c r="BZ283" i="1"/>
  <c r="CC283" i="1"/>
  <c r="CF283" i="1"/>
  <c r="CI283" i="1"/>
  <c r="CL283" i="1"/>
  <c r="CO283" i="1"/>
  <c r="CR283" i="1"/>
  <c r="CU283" i="1"/>
  <c r="CX283" i="1"/>
  <c r="DA283" i="1"/>
  <c r="DD283" i="1"/>
  <c r="DG283" i="1"/>
  <c r="DJ283" i="1"/>
  <c r="DM283" i="1"/>
  <c r="DP283" i="1"/>
  <c r="DS283" i="1"/>
  <c r="DV283" i="1"/>
  <c r="DY283" i="1"/>
  <c r="EB283" i="1"/>
  <c r="EH283" i="1"/>
  <c r="EK283" i="1"/>
  <c r="I284" i="1"/>
  <c r="L284" i="1"/>
  <c r="O284" i="1"/>
  <c r="R284" i="1"/>
  <c r="U284" i="1"/>
  <c r="X284" i="1"/>
  <c r="AA284" i="1"/>
  <c r="AD284" i="1"/>
  <c r="AG284" i="1"/>
  <c r="AJ284" i="1"/>
  <c r="AM284" i="1"/>
  <c r="AP284" i="1"/>
  <c r="AS284" i="1"/>
  <c r="AV284" i="1"/>
  <c r="AY284" i="1"/>
  <c r="BB284" i="1"/>
  <c r="BE284" i="1"/>
  <c r="BK284" i="1"/>
  <c r="BN284" i="1"/>
  <c r="BQ284" i="1"/>
  <c r="BT284" i="1"/>
  <c r="BW284" i="1"/>
  <c r="BZ284" i="1"/>
  <c r="CC284" i="1"/>
  <c r="CF284" i="1"/>
  <c r="CI284" i="1"/>
  <c r="CL284" i="1"/>
  <c r="CO284" i="1"/>
  <c r="CR284" i="1"/>
  <c r="CU284" i="1"/>
  <c r="CX284" i="1"/>
  <c r="DA284" i="1"/>
  <c r="DD284" i="1"/>
  <c r="DG284" i="1"/>
  <c r="DJ284" i="1"/>
  <c r="DM284" i="1"/>
  <c r="DP284" i="1"/>
  <c r="DS284" i="1"/>
  <c r="DV284" i="1"/>
  <c r="DY284" i="1"/>
  <c r="EB284" i="1"/>
  <c r="EH284" i="1"/>
  <c r="EK284" i="1"/>
  <c r="I43" i="1"/>
  <c r="L43" i="1"/>
  <c r="O43" i="1"/>
  <c r="R43" i="1"/>
  <c r="U43" i="1"/>
  <c r="X43" i="1"/>
  <c r="AA43" i="1"/>
  <c r="AD43" i="1"/>
  <c r="AG43" i="1"/>
  <c r="AJ43" i="1"/>
  <c r="AM43" i="1"/>
  <c r="AP43" i="1"/>
  <c r="AS43" i="1"/>
  <c r="AV43" i="1"/>
  <c r="AY43" i="1"/>
  <c r="BB43" i="1"/>
  <c r="BE43" i="1"/>
  <c r="BH43" i="1"/>
  <c r="BK43" i="1"/>
  <c r="BN43" i="1"/>
  <c r="BQ43" i="1"/>
  <c r="BT43" i="1"/>
  <c r="BW43" i="1"/>
  <c r="BZ43" i="1"/>
  <c r="CC43" i="1"/>
  <c r="CF43" i="1"/>
  <c r="CI43" i="1"/>
  <c r="CL43" i="1"/>
  <c r="CO43" i="1"/>
  <c r="CR43" i="1"/>
  <c r="CU43" i="1"/>
  <c r="CX43" i="1"/>
  <c r="DA43" i="1"/>
  <c r="DD43" i="1"/>
  <c r="DG43" i="1"/>
  <c r="DJ43" i="1"/>
  <c r="DM43" i="1"/>
  <c r="DP43" i="1"/>
  <c r="DS43" i="1"/>
  <c r="DV43" i="1"/>
  <c r="DY43" i="1"/>
  <c r="EB43" i="1"/>
  <c r="EH43" i="1"/>
  <c r="EK43" i="1"/>
  <c r="I44" i="1"/>
  <c r="L44" i="1"/>
  <c r="O44" i="1"/>
  <c r="R44" i="1"/>
  <c r="U44" i="1"/>
  <c r="X44" i="1"/>
  <c r="AA44" i="1"/>
  <c r="AD44" i="1"/>
  <c r="AG44" i="1"/>
  <c r="AJ44" i="1"/>
  <c r="AM44" i="1"/>
  <c r="AP44" i="1"/>
  <c r="AS44" i="1"/>
  <c r="AV44" i="1"/>
  <c r="AY44" i="1"/>
  <c r="BB44" i="1"/>
  <c r="BE44" i="1"/>
  <c r="BH44" i="1"/>
  <c r="BK44" i="1"/>
  <c r="BN44" i="1"/>
  <c r="BQ44" i="1"/>
  <c r="BT44" i="1"/>
  <c r="BW44" i="1"/>
  <c r="BZ44" i="1"/>
  <c r="CC44" i="1"/>
  <c r="CF44" i="1"/>
  <c r="CI44" i="1"/>
  <c r="CL44" i="1"/>
  <c r="CO44" i="1"/>
  <c r="CR44" i="1"/>
  <c r="CU44" i="1"/>
  <c r="CX44" i="1"/>
  <c r="DA44" i="1"/>
  <c r="DD44" i="1"/>
  <c r="DG44" i="1"/>
  <c r="DJ44" i="1"/>
  <c r="DM44" i="1"/>
  <c r="DP44" i="1"/>
  <c r="DS44" i="1"/>
  <c r="DV44" i="1"/>
  <c r="DY44" i="1"/>
  <c r="EB44" i="1"/>
  <c r="EH44" i="1"/>
  <c r="EK44" i="1"/>
  <c r="I45" i="1"/>
  <c r="L45" i="1"/>
  <c r="O45" i="1"/>
  <c r="R45" i="1"/>
  <c r="U45" i="1"/>
  <c r="X45" i="1"/>
  <c r="AA45" i="1"/>
  <c r="AD45" i="1"/>
  <c r="AG45" i="1"/>
  <c r="AJ45" i="1"/>
  <c r="AM45" i="1"/>
  <c r="AP45" i="1"/>
  <c r="AS45" i="1"/>
  <c r="AV45" i="1"/>
  <c r="AY45" i="1"/>
  <c r="BB45" i="1"/>
  <c r="BE45" i="1"/>
  <c r="BH45" i="1"/>
  <c r="BK45" i="1"/>
  <c r="BN45" i="1"/>
  <c r="BQ45" i="1"/>
  <c r="BT45" i="1"/>
  <c r="BW45" i="1"/>
  <c r="BZ45" i="1"/>
  <c r="CC45" i="1"/>
  <c r="CF45" i="1"/>
  <c r="CI45" i="1"/>
  <c r="CL45" i="1"/>
  <c r="CO45" i="1"/>
  <c r="CR45" i="1"/>
  <c r="CU45" i="1"/>
  <c r="CX45" i="1"/>
  <c r="DA45" i="1"/>
  <c r="DD45" i="1"/>
  <c r="DG45" i="1"/>
  <c r="DJ45" i="1"/>
  <c r="DM45" i="1"/>
  <c r="DP45" i="1"/>
  <c r="DS45" i="1"/>
  <c r="DV45" i="1"/>
  <c r="DY45" i="1"/>
  <c r="EB45" i="1"/>
  <c r="EH45" i="1"/>
  <c r="EK45" i="1"/>
  <c r="I89" i="1"/>
  <c r="L89" i="1"/>
  <c r="O89" i="1"/>
  <c r="R89" i="1"/>
  <c r="U89" i="1"/>
  <c r="X89" i="1"/>
  <c r="AA89" i="1"/>
  <c r="AD89" i="1"/>
  <c r="AG89" i="1"/>
  <c r="AJ89" i="1"/>
  <c r="AM89" i="1"/>
  <c r="AP89" i="1"/>
  <c r="AS89" i="1"/>
  <c r="AV89" i="1"/>
  <c r="AY89" i="1"/>
  <c r="BB89" i="1"/>
  <c r="BE89" i="1"/>
  <c r="BH89" i="1"/>
  <c r="BK89" i="1"/>
  <c r="BN89" i="1"/>
  <c r="BQ89" i="1"/>
  <c r="BT89" i="1"/>
  <c r="BW89" i="1"/>
  <c r="BZ89" i="1"/>
  <c r="CC89" i="1"/>
  <c r="CF89" i="1"/>
  <c r="CI89" i="1"/>
  <c r="CL89" i="1"/>
  <c r="CO89" i="1"/>
  <c r="CR89" i="1"/>
  <c r="CU89" i="1"/>
  <c r="CX89" i="1"/>
  <c r="DA89" i="1"/>
  <c r="DD89" i="1"/>
  <c r="DG89" i="1"/>
  <c r="DJ89" i="1"/>
  <c r="DM89" i="1"/>
  <c r="DP89" i="1"/>
  <c r="DS89" i="1"/>
  <c r="DV89" i="1"/>
  <c r="DY89" i="1"/>
  <c r="EB89" i="1"/>
  <c r="EH89" i="1"/>
  <c r="EK89" i="1"/>
  <c r="BN205" i="1" l="1"/>
  <c r="BN207" i="1"/>
  <c r="BQ205" i="1"/>
  <c r="BQ207" i="1"/>
  <c r="BB205" i="1" l="1"/>
  <c r="BB207" i="1"/>
  <c r="BE205" i="1"/>
  <c r="BE207" i="1"/>
  <c r="BK205" i="1"/>
  <c r="BK207" i="1"/>
  <c r="BH205" i="1"/>
  <c r="BH207" i="1"/>
  <c r="AV205" i="1" l="1"/>
  <c r="AV207" i="1"/>
  <c r="AS205" i="1"/>
  <c r="AS207" i="1"/>
  <c r="AJ205" i="1"/>
  <c r="AJ207" i="1"/>
  <c r="AP205" i="1"/>
  <c r="AP207" i="1"/>
  <c r="AM205" i="1"/>
  <c r="AM207" i="1"/>
  <c r="AG205" i="1" l="1"/>
  <c r="AG207" i="1"/>
  <c r="AG13" i="1"/>
  <c r="AD205" i="1"/>
  <c r="AD207" i="1"/>
  <c r="AA205" i="1"/>
  <c r="AA207" i="1"/>
  <c r="X205" i="1"/>
  <c r="X207" i="1"/>
  <c r="U205" i="1"/>
  <c r="U207" i="1"/>
  <c r="I205" i="1"/>
  <c r="I207" i="1"/>
  <c r="L205" i="1"/>
  <c r="L207" i="1"/>
  <c r="O205" i="1"/>
  <c r="O207" i="1"/>
  <c r="R205" i="1" l="1"/>
  <c r="R207" i="1"/>
  <c r="I68" i="1" l="1"/>
  <c r="L68" i="1"/>
  <c r="O68" i="1"/>
  <c r="R68" i="1"/>
  <c r="U68" i="1"/>
  <c r="X68" i="1"/>
  <c r="AA68" i="1"/>
  <c r="AD68" i="1"/>
  <c r="AG68" i="1"/>
  <c r="AJ68" i="1"/>
  <c r="AM68" i="1"/>
  <c r="AP68" i="1"/>
  <c r="AS68" i="1"/>
  <c r="AV68" i="1"/>
  <c r="AY68" i="1"/>
  <c r="BB68" i="1"/>
  <c r="BE68" i="1"/>
  <c r="BH68" i="1"/>
  <c r="BK68" i="1"/>
  <c r="BN68" i="1"/>
  <c r="BQ68" i="1"/>
  <c r="BT68" i="1"/>
  <c r="BW68" i="1"/>
  <c r="BZ68" i="1"/>
  <c r="CC68" i="1"/>
  <c r="CF68" i="1"/>
  <c r="CI68" i="1"/>
  <c r="CL68" i="1"/>
  <c r="CO68" i="1"/>
  <c r="CR68" i="1"/>
  <c r="CU68" i="1"/>
  <c r="CX68" i="1"/>
  <c r="DA68" i="1"/>
  <c r="DD68" i="1"/>
  <c r="DG68" i="1"/>
  <c r="DJ68" i="1"/>
  <c r="DM68" i="1"/>
  <c r="DP68" i="1"/>
  <c r="DS68" i="1"/>
  <c r="DV68" i="1"/>
  <c r="DY68" i="1"/>
  <c r="EB68" i="1"/>
  <c r="EH68" i="1"/>
  <c r="EK68" i="1"/>
  <c r="I224" i="1" l="1"/>
  <c r="L224" i="1"/>
  <c r="O224" i="1"/>
  <c r="R224" i="1"/>
  <c r="U224" i="1"/>
  <c r="X224" i="1"/>
  <c r="AA224" i="1"/>
  <c r="AD224" i="1"/>
  <c r="AG224" i="1"/>
  <c r="AJ224" i="1"/>
  <c r="AM224" i="1"/>
  <c r="AP224" i="1"/>
  <c r="AS224" i="1"/>
  <c r="AV224" i="1"/>
  <c r="AY224" i="1"/>
  <c r="BB224" i="1"/>
  <c r="BE224" i="1"/>
  <c r="BH224" i="1"/>
  <c r="BK224" i="1"/>
  <c r="BN224" i="1"/>
  <c r="BQ224" i="1"/>
  <c r="BT224" i="1"/>
  <c r="BW224" i="1"/>
  <c r="BZ224" i="1"/>
  <c r="CC224" i="1"/>
  <c r="CF224" i="1"/>
  <c r="CI224" i="1"/>
  <c r="CL224" i="1"/>
  <c r="CO224" i="1"/>
  <c r="CR224" i="1"/>
  <c r="CU224" i="1"/>
  <c r="CX224" i="1"/>
  <c r="DA224" i="1"/>
  <c r="DD224" i="1"/>
  <c r="DG224" i="1"/>
  <c r="DJ224" i="1"/>
  <c r="DM224" i="1"/>
  <c r="DP224" i="1"/>
  <c r="DS224" i="1"/>
  <c r="DV224" i="1"/>
  <c r="DY224" i="1"/>
  <c r="EB224" i="1"/>
  <c r="EH224" i="1"/>
  <c r="EK224" i="1"/>
  <c r="I25" i="1"/>
  <c r="L25" i="1"/>
  <c r="O25" i="1"/>
  <c r="R25" i="1"/>
  <c r="U25" i="1"/>
  <c r="X25" i="1"/>
  <c r="AA25" i="1"/>
  <c r="AD25" i="1"/>
  <c r="AG25" i="1"/>
  <c r="AJ25" i="1"/>
  <c r="AM25" i="1"/>
  <c r="AP25" i="1"/>
  <c r="AS25" i="1"/>
  <c r="AV25" i="1"/>
  <c r="AY25" i="1"/>
  <c r="BB25" i="1"/>
  <c r="BE25" i="1"/>
  <c r="BH25" i="1"/>
  <c r="BK25" i="1"/>
  <c r="BN25" i="1"/>
  <c r="BQ25" i="1"/>
  <c r="BT25" i="1"/>
  <c r="BW25" i="1"/>
  <c r="BZ25" i="1"/>
  <c r="CC25" i="1"/>
  <c r="CF25" i="1"/>
  <c r="CI25" i="1"/>
  <c r="CL25" i="1"/>
  <c r="CO25" i="1"/>
  <c r="CR25" i="1"/>
  <c r="CU25" i="1"/>
  <c r="CX25" i="1"/>
  <c r="DA25" i="1"/>
  <c r="DD25" i="1"/>
  <c r="DG25" i="1"/>
  <c r="DJ25" i="1"/>
  <c r="DM25" i="1"/>
  <c r="DP25" i="1"/>
  <c r="DS25" i="1"/>
  <c r="DV25" i="1"/>
  <c r="DY25" i="1"/>
  <c r="EB25" i="1"/>
  <c r="EH25" i="1"/>
  <c r="EK25" i="1"/>
  <c r="I69" i="1"/>
  <c r="L69" i="1"/>
  <c r="O69" i="1"/>
  <c r="R69" i="1"/>
  <c r="U69" i="1"/>
  <c r="X69" i="1"/>
  <c r="AA69" i="1"/>
  <c r="AD69" i="1"/>
  <c r="AG69" i="1"/>
  <c r="AJ69" i="1"/>
  <c r="AM69" i="1"/>
  <c r="AP69" i="1"/>
  <c r="AS69" i="1"/>
  <c r="AV69" i="1"/>
  <c r="AY69" i="1"/>
  <c r="BB69" i="1"/>
  <c r="BE69" i="1"/>
  <c r="BH69" i="1"/>
  <c r="BK69" i="1"/>
  <c r="BN69" i="1"/>
  <c r="BQ69" i="1"/>
  <c r="BT69" i="1"/>
  <c r="BW69" i="1"/>
  <c r="BZ69" i="1"/>
  <c r="CC69" i="1"/>
  <c r="CF69" i="1"/>
  <c r="CI69" i="1"/>
  <c r="CL69" i="1"/>
  <c r="CO69" i="1"/>
  <c r="CR69" i="1"/>
  <c r="CU69" i="1"/>
  <c r="CX69" i="1"/>
  <c r="DA69" i="1"/>
  <c r="DD69" i="1"/>
  <c r="DG69" i="1"/>
  <c r="DJ69" i="1"/>
  <c r="DM69" i="1"/>
  <c r="DP69" i="1"/>
  <c r="DS69" i="1"/>
  <c r="DV69" i="1"/>
  <c r="DY69" i="1"/>
  <c r="EB69" i="1"/>
  <c r="EH69" i="1"/>
  <c r="EK69" i="1"/>
  <c r="I9" i="1"/>
  <c r="L9" i="1"/>
  <c r="O9" i="1"/>
  <c r="R9" i="1"/>
  <c r="U9" i="1"/>
  <c r="X9" i="1"/>
  <c r="AA9" i="1"/>
  <c r="AD9" i="1"/>
  <c r="AG9" i="1"/>
  <c r="AJ9" i="1"/>
  <c r="AM9" i="1"/>
  <c r="AP9" i="1"/>
  <c r="AS9" i="1"/>
  <c r="AV9" i="1"/>
  <c r="AY9" i="1"/>
  <c r="BB9" i="1"/>
  <c r="BE9" i="1"/>
  <c r="BH9" i="1"/>
  <c r="BK9" i="1"/>
  <c r="BN9" i="1"/>
  <c r="BQ9" i="1"/>
  <c r="BT9" i="1"/>
  <c r="BW9" i="1"/>
  <c r="BZ9" i="1"/>
  <c r="CC9" i="1"/>
  <c r="CF9" i="1"/>
  <c r="CI9" i="1"/>
  <c r="CL9" i="1"/>
  <c r="CO9" i="1"/>
  <c r="CR9" i="1"/>
  <c r="CU9" i="1"/>
  <c r="DA9" i="1"/>
  <c r="DD9" i="1"/>
  <c r="DG9" i="1"/>
  <c r="DJ9" i="1"/>
  <c r="DM9" i="1"/>
  <c r="DP9" i="1"/>
  <c r="DS9" i="1"/>
  <c r="DV9" i="1"/>
  <c r="DY9" i="1"/>
  <c r="EB9" i="1"/>
  <c r="EH9" i="1"/>
  <c r="EK9" i="1"/>
  <c r="I61" i="1"/>
  <c r="L61" i="1"/>
  <c r="O61" i="1"/>
  <c r="R61" i="1"/>
  <c r="U61" i="1"/>
  <c r="X61" i="1"/>
  <c r="AA61" i="1"/>
  <c r="AD61" i="1"/>
  <c r="AG61" i="1"/>
  <c r="AJ61" i="1"/>
  <c r="AM61" i="1"/>
  <c r="AP61" i="1"/>
  <c r="AS61" i="1"/>
  <c r="AV61" i="1"/>
  <c r="AY61" i="1"/>
  <c r="BB61" i="1"/>
  <c r="BE61" i="1"/>
  <c r="BH61" i="1"/>
  <c r="BK61" i="1"/>
  <c r="BN61" i="1"/>
  <c r="BQ61" i="1"/>
  <c r="BT61" i="1"/>
  <c r="BW61" i="1"/>
  <c r="BZ61" i="1"/>
  <c r="CC61" i="1"/>
  <c r="CF61" i="1"/>
  <c r="CI61" i="1"/>
  <c r="CL61" i="1"/>
  <c r="CO61" i="1"/>
  <c r="CR61" i="1"/>
  <c r="CU61" i="1"/>
  <c r="CX61" i="1"/>
  <c r="DA61" i="1"/>
  <c r="DD61" i="1"/>
  <c r="DG61" i="1"/>
  <c r="DJ61" i="1"/>
  <c r="DM61" i="1"/>
  <c r="DP61" i="1"/>
  <c r="DS61" i="1"/>
  <c r="DV61" i="1"/>
  <c r="DY61" i="1"/>
  <c r="EB61" i="1"/>
  <c r="EH61" i="1"/>
  <c r="EK61" i="1"/>
  <c r="I64" i="1"/>
  <c r="L64" i="1"/>
  <c r="O64" i="1"/>
  <c r="R64" i="1"/>
  <c r="U64" i="1"/>
  <c r="X64" i="1"/>
  <c r="AA64" i="1"/>
  <c r="AD64" i="1"/>
  <c r="AG64" i="1"/>
  <c r="AJ64" i="1"/>
  <c r="AM64" i="1"/>
  <c r="AP64" i="1"/>
  <c r="AS64" i="1"/>
  <c r="AV64" i="1"/>
  <c r="AY64" i="1"/>
  <c r="BB64" i="1"/>
  <c r="BE64" i="1"/>
  <c r="BH64" i="1"/>
  <c r="BK64" i="1"/>
  <c r="BN64" i="1"/>
  <c r="BQ64" i="1"/>
  <c r="BT64" i="1"/>
  <c r="BW64" i="1"/>
  <c r="BZ64" i="1"/>
  <c r="CC64" i="1"/>
  <c r="CF64" i="1"/>
  <c r="CI64" i="1"/>
  <c r="CL64" i="1"/>
  <c r="CO64" i="1"/>
  <c r="CR64" i="1"/>
  <c r="CU64" i="1"/>
  <c r="CX64" i="1"/>
  <c r="DA64" i="1"/>
  <c r="DD64" i="1"/>
  <c r="DG64" i="1"/>
  <c r="DJ64" i="1"/>
  <c r="DM64" i="1"/>
  <c r="DP64" i="1"/>
  <c r="DS64" i="1"/>
  <c r="DV64" i="1"/>
  <c r="DY64" i="1"/>
  <c r="EB64" i="1"/>
  <c r="EH64" i="1"/>
  <c r="EK64" i="1"/>
  <c r="I8" i="1"/>
  <c r="L8" i="1"/>
  <c r="O8" i="1"/>
  <c r="R8" i="1"/>
  <c r="U8" i="1"/>
  <c r="X8" i="1"/>
  <c r="AA8" i="1"/>
  <c r="AD8" i="1"/>
  <c r="AG8" i="1"/>
  <c r="AJ8" i="1"/>
  <c r="AM8" i="1"/>
  <c r="AP8" i="1"/>
  <c r="AS8" i="1"/>
  <c r="AV8" i="1"/>
  <c r="AY8" i="1"/>
  <c r="BB8" i="1"/>
  <c r="BE8" i="1"/>
  <c r="BH8" i="1"/>
  <c r="BK8" i="1"/>
  <c r="BN8" i="1"/>
  <c r="BQ8" i="1"/>
  <c r="BT8" i="1"/>
  <c r="BW8" i="1"/>
  <c r="BZ8" i="1"/>
  <c r="CC8" i="1"/>
  <c r="CF8" i="1"/>
  <c r="CI8" i="1"/>
  <c r="CL8" i="1"/>
  <c r="CO8" i="1"/>
  <c r="CR8" i="1"/>
  <c r="CU8" i="1"/>
  <c r="DA8" i="1"/>
  <c r="DD8" i="1"/>
  <c r="DG8" i="1"/>
  <c r="DJ8" i="1"/>
  <c r="DM8" i="1"/>
  <c r="DP8" i="1"/>
  <c r="DS8" i="1"/>
  <c r="DV8" i="1"/>
  <c r="DY8" i="1"/>
  <c r="EB8" i="1"/>
  <c r="EH8" i="1"/>
  <c r="EK8" i="1"/>
  <c r="I18" i="1"/>
  <c r="L18" i="1"/>
  <c r="O18" i="1"/>
  <c r="R18" i="1"/>
  <c r="U18" i="1"/>
  <c r="X18" i="1"/>
  <c r="AA18" i="1"/>
  <c r="AD18" i="1"/>
  <c r="AG18" i="1"/>
  <c r="AJ18" i="1"/>
  <c r="AM18" i="1"/>
  <c r="AP18" i="1"/>
  <c r="AS18" i="1"/>
  <c r="AV18" i="1"/>
  <c r="AY18" i="1"/>
  <c r="BB18" i="1"/>
  <c r="BE18" i="1"/>
  <c r="BH18" i="1"/>
  <c r="BK18" i="1"/>
  <c r="BN18" i="1"/>
  <c r="BQ18" i="1"/>
  <c r="BT18" i="1"/>
  <c r="BW18" i="1"/>
  <c r="BZ18" i="1"/>
  <c r="CC18" i="1"/>
  <c r="CF18" i="1"/>
  <c r="CI18" i="1"/>
  <c r="CL18" i="1"/>
  <c r="CO18" i="1"/>
  <c r="CR18" i="1"/>
  <c r="CU18" i="1"/>
  <c r="CX18" i="1"/>
  <c r="DA18" i="1"/>
  <c r="DD18" i="1"/>
  <c r="DG18" i="1"/>
  <c r="DJ18" i="1"/>
  <c r="DM18" i="1"/>
  <c r="DP18" i="1"/>
  <c r="DS18" i="1"/>
  <c r="DV18" i="1"/>
  <c r="DY18" i="1"/>
  <c r="EB18" i="1"/>
  <c r="EH18" i="1"/>
  <c r="EK18" i="1"/>
  <c r="I19" i="1"/>
  <c r="L19" i="1"/>
  <c r="O19" i="1"/>
  <c r="R19" i="1"/>
  <c r="U19" i="1"/>
  <c r="X19" i="1"/>
  <c r="AA19" i="1"/>
  <c r="AD19" i="1"/>
  <c r="AG19" i="1"/>
  <c r="AJ19" i="1"/>
  <c r="AM19" i="1"/>
  <c r="AP19" i="1"/>
  <c r="AS19" i="1"/>
  <c r="AV19" i="1"/>
  <c r="AY19" i="1"/>
  <c r="BB19" i="1"/>
  <c r="BE19" i="1"/>
  <c r="BH19" i="1"/>
  <c r="BK19" i="1"/>
  <c r="BN19" i="1"/>
  <c r="BQ19" i="1"/>
  <c r="BT19" i="1"/>
  <c r="BW19" i="1"/>
  <c r="BZ19" i="1"/>
  <c r="CC19" i="1"/>
  <c r="CF19" i="1"/>
  <c r="CI19" i="1"/>
  <c r="CL19" i="1"/>
  <c r="CO19" i="1"/>
  <c r="CR19" i="1"/>
  <c r="CU19" i="1"/>
  <c r="CX19" i="1"/>
  <c r="DA19" i="1"/>
  <c r="DD19" i="1"/>
  <c r="DG19" i="1"/>
  <c r="DJ19" i="1"/>
  <c r="DM19" i="1"/>
  <c r="DP19" i="1"/>
  <c r="DS19" i="1"/>
  <c r="DV19" i="1"/>
  <c r="DY19" i="1"/>
  <c r="EB19" i="1"/>
  <c r="EH19" i="1"/>
  <c r="EK19" i="1"/>
  <c r="I51" i="1"/>
  <c r="L51" i="1"/>
  <c r="O51" i="1"/>
  <c r="R51" i="1"/>
  <c r="U51" i="1"/>
  <c r="X51" i="1"/>
  <c r="AA51" i="1"/>
  <c r="AD51" i="1"/>
  <c r="AG51" i="1"/>
  <c r="AJ51" i="1"/>
  <c r="AM51" i="1"/>
  <c r="AP51" i="1"/>
  <c r="AS51" i="1"/>
  <c r="AV51" i="1"/>
  <c r="AY51" i="1"/>
  <c r="BB51" i="1"/>
  <c r="BE51" i="1"/>
  <c r="BH51" i="1"/>
  <c r="BK51" i="1"/>
  <c r="BN51" i="1"/>
  <c r="BQ51" i="1"/>
  <c r="BT51" i="1"/>
  <c r="BW51" i="1"/>
  <c r="BZ51" i="1"/>
  <c r="CC51" i="1"/>
  <c r="CF51" i="1"/>
  <c r="CI51" i="1"/>
  <c r="CL51" i="1"/>
  <c r="CO51" i="1"/>
  <c r="CR51" i="1"/>
  <c r="CU51" i="1"/>
  <c r="DA51" i="1"/>
  <c r="DD51" i="1"/>
  <c r="DG51" i="1"/>
  <c r="DJ51" i="1"/>
  <c r="DM51" i="1"/>
  <c r="DP51" i="1"/>
  <c r="DS51" i="1"/>
  <c r="DV51" i="1"/>
  <c r="DY51" i="1"/>
  <c r="EB51" i="1"/>
  <c r="EH51" i="1"/>
  <c r="EK51" i="1"/>
  <c r="I20" i="1"/>
  <c r="L20" i="1"/>
  <c r="O20" i="1"/>
  <c r="R20" i="1"/>
  <c r="U20" i="1"/>
  <c r="X20" i="1"/>
  <c r="AA20" i="1"/>
  <c r="AD20" i="1"/>
  <c r="AG20" i="1"/>
  <c r="AJ20" i="1"/>
  <c r="AM20" i="1"/>
  <c r="AP20" i="1"/>
  <c r="AS20" i="1"/>
  <c r="AV20" i="1"/>
  <c r="AY20" i="1"/>
  <c r="BB20" i="1"/>
  <c r="BE20" i="1"/>
  <c r="BH20" i="1"/>
  <c r="BK20" i="1"/>
  <c r="BN20" i="1"/>
  <c r="BQ20" i="1"/>
  <c r="BT20" i="1"/>
  <c r="BW20" i="1"/>
  <c r="BZ20" i="1"/>
  <c r="CC20" i="1"/>
  <c r="CF20" i="1"/>
  <c r="CI20" i="1"/>
  <c r="CL20" i="1"/>
  <c r="CO20" i="1"/>
  <c r="CR20" i="1"/>
  <c r="CU20" i="1"/>
  <c r="CX20" i="1"/>
  <c r="DA20" i="1"/>
  <c r="DD20" i="1"/>
  <c r="DG20" i="1"/>
  <c r="DJ20" i="1"/>
  <c r="DM20" i="1"/>
  <c r="DP20" i="1"/>
  <c r="DS20" i="1"/>
  <c r="DV20" i="1"/>
  <c r="DY20" i="1"/>
  <c r="EB20" i="1"/>
  <c r="EH20" i="1"/>
  <c r="EK20" i="1"/>
  <c r="I21" i="1"/>
  <c r="L21" i="1"/>
  <c r="O21" i="1"/>
  <c r="R21" i="1"/>
  <c r="U21" i="1"/>
  <c r="X21" i="1"/>
  <c r="AA21" i="1"/>
  <c r="AD21" i="1"/>
  <c r="AG21" i="1"/>
  <c r="AJ21" i="1"/>
  <c r="AM21" i="1"/>
  <c r="AP21" i="1"/>
  <c r="AS21" i="1"/>
  <c r="AV21" i="1"/>
  <c r="AY21" i="1"/>
  <c r="BB21" i="1"/>
  <c r="BE21" i="1"/>
  <c r="BH21" i="1"/>
  <c r="BK21" i="1"/>
  <c r="BN21" i="1"/>
  <c r="BQ21" i="1"/>
  <c r="BT21" i="1"/>
  <c r="BW21" i="1"/>
  <c r="BZ21" i="1"/>
  <c r="CC21" i="1"/>
  <c r="CF21" i="1"/>
  <c r="CI21" i="1"/>
  <c r="CL21" i="1"/>
  <c r="CO21" i="1"/>
  <c r="CR21" i="1"/>
  <c r="CU21" i="1"/>
  <c r="CX21" i="1"/>
  <c r="DA21" i="1"/>
  <c r="DD21" i="1"/>
  <c r="DG21" i="1"/>
  <c r="DJ21" i="1"/>
  <c r="DM21" i="1"/>
  <c r="DP21" i="1"/>
  <c r="DS21" i="1"/>
  <c r="DV21" i="1"/>
  <c r="DY21" i="1"/>
  <c r="EB21" i="1"/>
  <c r="EH21" i="1"/>
  <c r="EK21" i="1"/>
  <c r="I22" i="1"/>
  <c r="L22" i="1"/>
  <c r="O22" i="1"/>
  <c r="R22" i="1"/>
  <c r="U22" i="1"/>
  <c r="X22" i="1"/>
  <c r="AA22" i="1"/>
  <c r="AD22" i="1"/>
  <c r="AG22" i="1"/>
  <c r="AJ22" i="1"/>
  <c r="AM22" i="1"/>
  <c r="AP22" i="1"/>
  <c r="AS22" i="1"/>
  <c r="AV22" i="1"/>
  <c r="AY22" i="1"/>
  <c r="BB22" i="1"/>
  <c r="BE22" i="1"/>
  <c r="BH22" i="1"/>
  <c r="BK22" i="1"/>
  <c r="BN22" i="1"/>
  <c r="BQ22" i="1"/>
  <c r="BT22" i="1"/>
  <c r="BW22" i="1"/>
  <c r="BZ22" i="1"/>
  <c r="CC22" i="1"/>
  <c r="CF22" i="1"/>
  <c r="CI22" i="1"/>
  <c r="CL22" i="1"/>
  <c r="CO22" i="1"/>
  <c r="CR22" i="1"/>
  <c r="CU22" i="1"/>
  <c r="CX22" i="1"/>
  <c r="DA22" i="1"/>
  <c r="DD22" i="1"/>
  <c r="DG22" i="1"/>
  <c r="DJ22" i="1"/>
  <c r="DM22" i="1"/>
  <c r="DP22" i="1"/>
  <c r="DS22" i="1"/>
  <c r="DV22" i="1"/>
  <c r="DY22" i="1"/>
  <c r="EB22" i="1"/>
  <c r="EH22" i="1"/>
  <c r="EK22" i="1"/>
  <c r="I62" i="1"/>
  <c r="L62" i="1"/>
  <c r="O62" i="1"/>
  <c r="R62" i="1"/>
  <c r="U62" i="1"/>
  <c r="X62" i="1"/>
  <c r="AA62" i="1"/>
  <c r="AD62" i="1"/>
  <c r="AG62" i="1"/>
  <c r="AJ62" i="1"/>
  <c r="AM62" i="1"/>
  <c r="AP62" i="1"/>
  <c r="AS62" i="1"/>
  <c r="AV62" i="1"/>
  <c r="AY62" i="1"/>
  <c r="BB62" i="1"/>
  <c r="BE62" i="1"/>
  <c r="BH62" i="1"/>
  <c r="BK62" i="1"/>
  <c r="BN62" i="1"/>
  <c r="BQ62" i="1"/>
  <c r="BT62" i="1"/>
  <c r="BW62" i="1"/>
  <c r="BZ62" i="1"/>
  <c r="CC62" i="1"/>
  <c r="CF62" i="1"/>
  <c r="CI62" i="1"/>
  <c r="CL62" i="1"/>
  <c r="CO62" i="1"/>
  <c r="CR62" i="1"/>
  <c r="CU62" i="1"/>
  <c r="CX62" i="1"/>
  <c r="DA62" i="1"/>
  <c r="DD62" i="1"/>
  <c r="DG62" i="1"/>
  <c r="DJ62" i="1"/>
  <c r="DM62" i="1"/>
  <c r="DP62" i="1"/>
  <c r="DS62" i="1"/>
  <c r="DV62" i="1"/>
  <c r="DY62" i="1"/>
  <c r="EB62" i="1"/>
  <c r="EH62" i="1"/>
  <c r="EK62" i="1"/>
  <c r="I63" i="1"/>
  <c r="L63" i="1"/>
  <c r="O63" i="1"/>
  <c r="R63" i="1"/>
  <c r="U63" i="1"/>
  <c r="X63" i="1"/>
  <c r="AA63" i="1"/>
  <c r="AD63" i="1"/>
  <c r="AG63" i="1"/>
  <c r="AJ63" i="1"/>
  <c r="AM63" i="1"/>
  <c r="AP63" i="1"/>
  <c r="AS63" i="1"/>
  <c r="AV63" i="1"/>
  <c r="AY63" i="1"/>
  <c r="BB63" i="1"/>
  <c r="BE63" i="1"/>
  <c r="BH63" i="1"/>
  <c r="BK63" i="1"/>
  <c r="BN63" i="1"/>
  <c r="BQ63" i="1"/>
  <c r="BT63" i="1"/>
  <c r="BW63" i="1"/>
  <c r="BZ63" i="1"/>
  <c r="CC63" i="1"/>
  <c r="CF63" i="1"/>
  <c r="CI63" i="1"/>
  <c r="CL63" i="1"/>
  <c r="CO63" i="1"/>
  <c r="CR63" i="1"/>
  <c r="CU63" i="1"/>
  <c r="CX63" i="1"/>
  <c r="DA63" i="1"/>
  <c r="DD63" i="1"/>
  <c r="DG63" i="1"/>
  <c r="DJ63" i="1"/>
  <c r="DM63" i="1"/>
  <c r="DP63" i="1"/>
  <c r="DS63" i="1"/>
  <c r="DV63" i="1"/>
  <c r="DY63" i="1"/>
  <c r="EB63" i="1"/>
  <c r="EH63" i="1"/>
  <c r="EK63" i="1"/>
  <c r="I12" i="1"/>
  <c r="L12" i="1"/>
  <c r="O12" i="1"/>
  <c r="R12" i="1"/>
  <c r="U12" i="1"/>
  <c r="X12" i="1"/>
  <c r="AA12" i="1"/>
  <c r="AD12" i="1"/>
  <c r="AG12" i="1"/>
  <c r="AJ12" i="1"/>
  <c r="AM12" i="1"/>
  <c r="AP12" i="1"/>
  <c r="AS12" i="1"/>
  <c r="AV12" i="1"/>
  <c r="AY12" i="1"/>
  <c r="BB12" i="1"/>
  <c r="BE12" i="1"/>
  <c r="BH12" i="1"/>
  <c r="BK12" i="1"/>
  <c r="BN12" i="1"/>
  <c r="BQ12" i="1"/>
  <c r="BT12" i="1"/>
  <c r="BW12" i="1"/>
  <c r="BZ12" i="1"/>
  <c r="CC12" i="1"/>
  <c r="CF12" i="1"/>
  <c r="CI12" i="1"/>
  <c r="CL12" i="1"/>
  <c r="CO12" i="1"/>
  <c r="CR12" i="1"/>
  <c r="CU12" i="1"/>
  <c r="CX12" i="1"/>
  <c r="DA12" i="1"/>
  <c r="DD12" i="1"/>
  <c r="DG12" i="1"/>
  <c r="DJ12" i="1"/>
  <c r="DM12" i="1"/>
  <c r="DP12" i="1"/>
  <c r="DS12" i="1"/>
  <c r="DV12" i="1"/>
  <c r="DY12" i="1"/>
  <c r="EB12" i="1"/>
  <c r="EH12" i="1"/>
  <c r="EK12" i="1"/>
  <c r="I10" i="1"/>
  <c r="L10" i="1"/>
  <c r="O10" i="1"/>
  <c r="R10" i="1"/>
  <c r="U10" i="1"/>
  <c r="X10" i="1"/>
  <c r="AA10" i="1"/>
  <c r="AD10" i="1"/>
  <c r="AG10" i="1"/>
  <c r="AJ10" i="1"/>
  <c r="AM10" i="1"/>
  <c r="AP10" i="1"/>
  <c r="AS10" i="1"/>
  <c r="AV10" i="1"/>
  <c r="AY10" i="1"/>
  <c r="BB10" i="1"/>
  <c r="BE10" i="1"/>
  <c r="BH10" i="1"/>
  <c r="BK10" i="1"/>
  <c r="BN10" i="1"/>
  <c r="BQ10" i="1"/>
  <c r="BT10" i="1"/>
  <c r="BW10" i="1"/>
  <c r="BZ10" i="1"/>
  <c r="CC10" i="1"/>
  <c r="CF10" i="1"/>
  <c r="CI10" i="1"/>
  <c r="CL10" i="1"/>
  <c r="CO10" i="1"/>
  <c r="CR10" i="1"/>
  <c r="CU10" i="1"/>
  <c r="CX10" i="1"/>
  <c r="DA10" i="1"/>
  <c r="DD10" i="1"/>
  <c r="DG10" i="1"/>
  <c r="DJ10" i="1"/>
  <c r="DM10" i="1"/>
  <c r="DP10" i="1"/>
  <c r="DS10" i="1"/>
  <c r="DV10" i="1"/>
  <c r="DY10" i="1"/>
  <c r="EB10" i="1"/>
  <c r="EH10" i="1"/>
  <c r="EK10" i="1"/>
  <c r="I17" i="1"/>
  <c r="L17" i="1"/>
  <c r="O17" i="1"/>
  <c r="R17" i="1"/>
  <c r="U17" i="1"/>
  <c r="X17" i="1"/>
  <c r="AA17" i="1"/>
  <c r="AD17" i="1"/>
  <c r="AG17" i="1"/>
  <c r="AJ17" i="1"/>
  <c r="AM17" i="1"/>
  <c r="AP17" i="1"/>
  <c r="AS17" i="1"/>
  <c r="AV17" i="1"/>
  <c r="AY17" i="1"/>
  <c r="BB17" i="1"/>
  <c r="BE17" i="1"/>
  <c r="BH17" i="1"/>
  <c r="BK17" i="1"/>
  <c r="BN17" i="1"/>
  <c r="BQ17" i="1"/>
  <c r="BT17" i="1"/>
  <c r="BW17" i="1"/>
  <c r="BZ17" i="1"/>
  <c r="CC17" i="1"/>
  <c r="CF17" i="1"/>
  <c r="CI17" i="1"/>
  <c r="CL17" i="1"/>
  <c r="CO17" i="1"/>
  <c r="CR17" i="1"/>
  <c r="CU17" i="1"/>
  <c r="CX17" i="1"/>
  <c r="DA17" i="1"/>
  <c r="DD17" i="1"/>
  <c r="DG17" i="1"/>
  <c r="DJ17" i="1"/>
  <c r="DM17" i="1"/>
  <c r="DP17" i="1"/>
  <c r="DS17" i="1"/>
  <c r="DV17" i="1"/>
  <c r="DY17" i="1"/>
  <c r="EB17" i="1"/>
  <c r="EH17" i="1"/>
  <c r="EK17" i="1"/>
  <c r="I58" i="1"/>
  <c r="L58" i="1"/>
  <c r="O58" i="1"/>
  <c r="R58" i="1"/>
  <c r="U58" i="1"/>
  <c r="X58" i="1"/>
  <c r="AA58" i="1"/>
  <c r="AD58" i="1"/>
  <c r="AG58" i="1"/>
  <c r="AJ58" i="1"/>
  <c r="AM58" i="1"/>
  <c r="AP58" i="1"/>
  <c r="AS58" i="1"/>
  <c r="AV58" i="1"/>
  <c r="AY58" i="1"/>
  <c r="BB58" i="1"/>
  <c r="BE58" i="1"/>
  <c r="BH58" i="1"/>
  <c r="BK58" i="1"/>
  <c r="BN58" i="1"/>
  <c r="BQ58" i="1"/>
  <c r="BT58" i="1"/>
  <c r="BW58" i="1"/>
  <c r="BZ58" i="1"/>
  <c r="CC58" i="1"/>
  <c r="CF58" i="1"/>
  <c r="CI58" i="1"/>
  <c r="CL58" i="1"/>
  <c r="CO58" i="1"/>
  <c r="CR58" i="1"/>
  <c r="CU58" i="1"/>
  <c r="CX58" i="1"/>
  <c r="DA58" i="1"/>
  <c r="DD58" i="1"/>
  <c r="DG58" i="1"/>
  <c r="DJ58" i="1"/>
  <c r="DM58" i="1"/>
  <c r="DP58" i="1"/>
  <c r="DS58" i="1"/>
  <c r="DV58" i="1"/>
  <c r="DY58" i="1"/>
  <c r="EB58" i="1"/>
  <c r="EH58" i="1"/>
  <c r="EK58" i="1"/>
  <c r="I233" i="1"/>
  <c r="L233" i="1"/>
  <c r="O233" i="1"/>
  <c r="R233" i="1"/>
  <c r="U233" i="1"/>
  <c r="X233" i="1"/>
  <c r="AA233" i="1"/>
  <c r="AD233" i="1"/>
  <c r="AG233" i="1"/>
  <c r="AJ233" i="1"/>
  <c r="AM233" i="1"/>
  <c r="AP233" i="1"/>
  <c r="AS233" i="1"/>
  <c r="AV233" i="1"/>
  <c r="AY233" i="1"/>
  <c r="BB233" i="1"/>
  <c r="BE233" i="1"/>
  <c r="BH233" i="1"/>
  <c r="BK233" i="1"/>
  <c r="BN233" i="1"/>
  <c r="BQ233" i="1"/>
  <c r="BT233" i="1"/>
  <c r="BW233" i="1"/>
  <c r="BZ233" i="1"/>
  <c r="CC233" i="1"/>
  <c r="CF233" i="1"/>
  <c r="CI233" i="1"/>
  <c r="CL233" i="1"/>
  <c r="CO233" i="1"/>
  <c r="CR233" i="1"/>
  <c r="CU233" i="1"/>
  <c r="CX233" i="1"/>
  <c r="DA233" i="1"/>
  <c r="DD233" i="1"/>
  <c r="DG233" i="1"/>
  <c r="DJ233" i="1"/>
  <c r="DM233" i="1"/>
  <c r="DP233" i="1"/>
  <c r="DS233" i="1"/>
  <c r="DV233" i="1"/>
  <c r="DY233" i="1"/>
  <c r="EB233" i="1"/>
  <c r="EH233" i="1"/>
  <c r="EK233" i="1"/>
  <c r="I23" i="1"/>
  <c r="L23" i="1"/>
  <c r="O23" i="1"/>
  <c r="R23" i="1"/>
  <c r="U23" i="1"/>
  <c r="X23" i="1"/>
  <c r="AA23" i="1"/>
  <c r="AD23" i="1"/>
  <c r="AG23" i="1"/>
  <c r="AJ23" i="1"/>
  <c r="AM23" i="1"/>
  <c r="AP23" i="1"/>
  <c r="AS23" i="1"/>
  <c r="AV23" i="1"/>
  <c r="AY23" i="1"/>
  <c r="BB23" i="1"/>
  <c r="BE23" i="1"/>
  <c r="BH23" i="1"/>
  <c r="BK23" i="1"/>
  <c r="BN23" i="1"/>
  <c r="BQ23" i="1"/>
  <c r="BT23" i="1"/>
  <c r="BW23" i="1"/>
  <c r="BZ23" i="1"/>
  <c r="CC23" i="1"/>
  <c r="CF23" i="1"/>
  <c r="CI23" i="1"/>
  <c r="CL23" i="1"/>
  <c r="CO23" i="1"/>
  <c r="CR23" i="1"/>
  <c r="CU23" i="1"/>
  <c r="CX23" i="1"/>
  <c r="DA23" i="1"/>
  <c r="DD23" i="1"/>
  <c r="DG23" i="1"/>
  <c r="DJ23" i="1"/>
  <c r="DM23" i="1"/>
  <c r="DP23" i="1"/>
  <c r="DS23" i="1"/>
  <c r="DV23" i="1"/>
  <c r="DY23" i="1"/>
  <c r="EB23" i="1"/>
  <c r="EH23" i="1"/>
  <c r="EK23" i="1"/>
  <c r="I24" i="1"/>
  <c r="L24" i="1"/>
  <c r="O24" i="1"/>
  <c r="R24" i="1"/>
  <c r="U24" i="1"/>
  <c r="X24" i="1"/>
  <c r="AA24" i="1"/>
  <c r="AD24" i="1"/>
  <c r="AG24" i="1"/>
  <c r="AJ24" i="1"/>
  <c r="AM24" i="1"/>
  <c r="AP24" i="1"/>
  <c r="AS24" i="1"/>
  <c r="AV24" i="1"/>
  <c r="AY24" i="1"/>
  <c r="BB24" i="1"/>
  <c r="BE24" i="1"/>
  <c r="BH24" i="1"/>
  <c r="BK24" i="1"/>
  <c r="BN24" i="1"/>
  <c r="BQ24" i="1"/>
  <c r="BT24" i="1"/>
  <c r="BW24" i="1"/>
  <c r="BZ24" i="1"/>
  <c r="CC24" i="1"/>
  <c r="CF24" i="1"/>
  <c r="CI24" i="1"/>
  <c r="CL24" i="1"/>
  <c r="CO24" i="1"/>
  <c r="CR24" i="1"/>
  <c r="CU24" i="1"/>
  <c r="CX24" i="1"/>
  <c r="DA24" i="1"/>
  <c r="DD24" i="1"/>
  <c r="DG24" i="1"/>
  <c r="DJ24" i="1"/>
  <c r="DM24" i="1"/>
  <c r="DP24" i="1"/>
  <c r="DS24" i="1"/>
  <c r="DV24" i="1"/>
  <c r="DY24" i="1"/>
  <c r="EB24" i="1"/>
  <c r="EH24" i="1"/>
  <c r="EK24" i="1"/>
  <c r="I27" i="1"/>
  <c r="L27" i="1"/>
  <c r="O27" i="1"/>
  <c r="R27" i="1"/>
  <c r="U27" i="1"/>
  <c r="X27" i="1"/>
  <c r="AA27" i="1"/>
  <c r="AD27" i="1"/>
  <c r="AG27" i="1"/>
  <c r="AJ27" i="1"/>
  <c r="AM27" i="1"/>
  <c r="AP27" i="1"/>
  <c r="AS27" i="1"/>
  <c r="AV27" i="1"/>
  <c r="AY27" i="1"/>
  <c r="BB27" i="1"/>
  <c r="BE27" i="1"/>
  <c r="BH27" i="1"/>
  <c r="BK27" i="1"/>
  <c r="BN27" i="1"/>
  <c r="BQ27" i="1"/>
  <c r="BT27" i="1"/>
  <c r="BW27" i="1"/>
  <c r="BZ27" i="1"/>
  <c r="CC27" i="1"/>
  <c r="CF27" i="1"/>
  <c r="CI27" i="1"/>
  <c r="CL27" i="1"/>
  <c r="CO27" i="1"/>
  <c r="CR27" i="1"/>
  <c r="CU27" i="1"/>
  <c r="CX27" i="1"/>
  <c r="DA27" i="1"/>
  <c r="DD27" i="1"/>
  <c r="DG27" i="1"/>
  <c r="DJ27" i="1"/>
  <c r="DM27" i="1"/>
  <c r="DP27" i="1"/>
  <c r="DS27" i="1"/>
  <c r="DV27" i="1"/>
  <c r="DY27" i="1"/>
  <c r="EB27" i="1"/>
  <c r="EH27" i="1"/>
  <c r="EK27" i="1"/>
  <c r="I28" i="1"/>
  <c r="L28" i="1"/>
  <c r="O28" i="1"/>
  <c r="R28" i="1"/>
  <c r="U28" i="1"/>
  <c r="X28" i="1"/>
  <c r="AA28" i="1"/>
  <c r="AD28" i="1"/>
  <c r="AG28" i="1"/>
  <c r="AJ28" i="1"/>
  <c r="AM28" i="1"/>
  <c r="AP28" i="1"/>
  <c r="AS28" i="1"/>
  <c r="AV28" i="1"/>
  <c r="AY28" i="1"/>
  <c r="BB28" i="1"/>
  <c r="BE28" i="1"/>
  <c r="BH28" i="1"/>
  <c r="BK28" i="1"/>
  <c r="BN28" i="1"/>
  <c r="BQ28" i="1"/>
  <c r="BT28" i="1"/>
  <c r="BW28" i="1"/>
  <c r="BZ28" i="1"/>
  <c r="CC28" i="1"/>
  <c r="CF28" i="1"/>
  <c r="CI28" i="1"/>
  <c r="CL28" i="1"/>
  <c r="CO28" i="1"/>
  <c r="CR28" i="1"/>
  <c r="CU28" i="1"/>
  <c r="CX28" i="1"/>
  <c r="DA28" i="1"/>
  <c r="DD28" i="1"/>
  <c r="DG28" i="1"/>
  <c r="DJ28" i="1"/>
  <c r="DM28" i="1"/>
  <c r="DP28" i="1"/>
  <c r="DS28" i="1"/>
  <c r="DV28" i="1"/>
  <c r="DY28" i="1"/>
  <c r="EB28" i="1"/>
  <c r="EH28" i="1"/>
  <c r="EK28" i="1"/>
  <c r="I29" i="1"/>
  <c r="L29" i="1"/>
  <c r="O29" i="1"/>
  <c r="R29" i="1"/>
  <c r="U29" i="1"/>
  <c r="X29" i="1"/>
  <c r="AA29" i="1"/>
  <c r="AD29" i="1"/>
  <c r="AG29" i="1"/>
  <c r="AJ29" i="1"/>
  <c r="AM29" i="1"/>
  <c r="AP29" i="1"/>
  <c r="AS29" i="1"/>
  <c r="AV29" i="1"/>
  <c r="AY29" i="1"/>
  <c r="BB29" i="1"/>
  <c r="BE29" i="1"/>
  <c r="BH29" i="1"/>
  <c r="BK29" i="1"/>
  <c r="BN29" i="1"/>
  <c r="BQ29" i="1"/>
  <c r="BT29" i="1"/>
  <c r="BW29" i="1"/>
  <c r="BZ29" i="1"/>
  <c r="CC29" i="1"/>
  <c r="CF29" i="1"/>
  <c r="CI29" i="1"/>
  <c r="CL29" i="1"/>
  <c r="CO29" i="1"/>
  <c r="CR29" i="1"/>
  <c r="CU29" i="1"/>
  <c r="CX29" i="1"/>
  <c r="DA29" i="1"/>
  <c r="DD29" i="1"/>
  <c r="DG29" i="1"/>
  <c r="DJ29" i="1"/>
  <c r="DM29" i="1"/>
  <c r="DP29" i="1"/>
  <c r="DS29" i="1"/>
  <c r="DV29" i="1"/>
  <c r="DY29" i="1"/>
  <c r="EB29" i="1"/>
  <c r="EH29" i="1"/>
  <c r="EK29" i="1"/>
  <c r="I30" i="1"/>
  <c r="L30" i="1"/>
  <c r="O30" i="1"/>
  <c r="R30" i="1"/>
  <c r="U30" i="1"/>
  <c r="X30" i="1"/>
  <c r="AA30" i="1"/>
  <c r="AD30" i="1"/>
  <c r="AG30" i="1"/>
  <c r="AJ30" i="1"/>
  <c r="AM30" i="1"/>
  <c r="AP30" i="1"/>
  <c r="AS30" i="1"/>
  <c r="AV30" i="1"/>
  <c r="AY30" i="1"/>
  <c r="BB30" i="1"/>
  <c r="BE30" i="1"/>
  <c r="BH30" i="1"/>
  <c r="BK30" i="1"/>
  <c r="BN30" i="1"/>
  <c r="BQ30" i="1"/>
  <c r="BT30" i="1"/>
  <c r="BW30" i="1"/>
  <c r="BZ30" i="1"/>
  <c r="CC30" i="1"/>
  <c r="CF30" i="1"/>
  <c r="CI30" i="1"/>
  <c r="CL30" i="1"/>
  <c r="CO30" i="1"/>
  <c r="CR30" i="1"/>
  <c r="CU30" i="1"/>
  <c r="CX30" i="1"/>
  <c r="DA30" i="1"/>
  <c r="DD30" i="1"/>
  <c r="DG30" i="1"/>
  <c r="DJ30" i="1"/>
  <c r="DM30" i="1"/>
  <c r="DP30" i="1"/>
  <c r="DS30" i="1"/>
  <c r="DV30" i="1"/>
  <c r="DY30" i="1"/>
  <c r="EB30" i="1"/>
  <c r="EH30" i="1"/>
  <c r="EK30" i="1"/>
  <c r="I11" i="1"/>
  <c r="L11" i="1"/>
  <c r="O11" i="1"/>
  <c r="R11" i="1"/>
  <c r="U11" i="1"/>
  <c r="X11" i="1"/>
  <c r="AA11" i="1"/>
  <c r="AD11" i="1"/>
  <c r="AG11" i="1"/>
  <c r="AJ11" i="1"/>
  <c r="AM11" i="1"/>
  <c r="AP11" i="1"/>
  <c r="AS11" i="1"/>
  <c r="AV11" i="1"/>
  <c r="AY11" i="1"/>
  <c r="BB11" i="1"/>
  <c r="BE11" i="1"/>
  <c r="BH11" i="1"/>
  <c r="BK11" i="1"/>
  <c r="BN11" i="1"/>
  <c r="BQ11" i="1"/>
  <c r="BT11" i="1"/>
  <c r="BW11" i="1"/>
  <c r="BZ11" i="1"/>
  <c r="CC11" i="1"/>
  <c r="CF11" i="1"/>
  <c r="CI11" i="1"/>
  <c r="CL11" i="1"/>
  <c r="CO11" i="1"/>
  <c r="CR11" i="1"/>
  <c r="CU11" i="1"/>
  <c r="CX11" i="1"/>
  <c r="DA11" i="1"/>
  <c r="DD11" i="1"/>
  <c r="DG11" i="1"/>
  <c r="DJ11" i="1"/>
  <c r="DM11" i="1"/>
  <c r="DP11" i="1"/>
  <c r="DS11" i="1"/>
  <c r="DV11" i="1"/>
  <c r="DY11" i="1"/>
  <c r="EB11" i="1"/>
  <c r="EH11" i="1"/>
  <c r="EK11" i="1"/>
  <c r="I13" i="1"/>
  <c r="L13" i="1"/>
  <c r="O13" i="1"/>
  <c r="R13" i="1"/>
  <c r="U13" i="1"/>
  <c r="X13" i="1"/>
  <c r="AA13" i="1"/>
  <c r="AD13" i="1"/>
  <c r="AJ13" i="1"/>
  <c r="AM13" i="1"/>
  <c r="AP13" i="1"/>
  <c r="AS13" i="1"/>
  <c r="AV13" i="1"/>
  <c r="AY13" i="1"/>
  <c r="BB13" i="1"/>
  <c r="BE13" i="1"/>
  <c r="BH13" i="1"/>
  <c r="BK13" i="1"/>
  <c r="BN13" i="1"/>
  <c r="BQ13" i="1"/>
  <c r="BT13" i="1"/>
  <c r="BW13" i="1"/>
  <c r="BZ13" i="1"/>
  <c r="CC13" i="1"/>
  <c r="CF13" i="1"/>
  <c r="CI13" i="1"/>
  <c r="CL13" i="1"/>
  <c r="CO13" i="1"/>
  <c r="CR13" i="1"/>
  <c r="CU13" i="1"/>
  <c r="CX13" i="1"/>
  <c r="DA13" i="1"/>
  <c r="DD13" i="1"/>
  <c r="DG13" i="1"/>
  <c r="DJ13" i="1"/>
  <c r="DM13" i="1"/>
  <c r="DP13" i="1"/>
  <c r="DS13" i="1"/>
  <c r="DV13" i="1"/>
  <c r="DY13" i="1"/>
  <c r="EB13" i="1"/>
  <c r="EH13" i="1"/>
  <c r="EK13" i="1"/>
  <c r="I26" i="1"/>
  <c r="L26" i="1"/>
  <c r="O26" i="1"/>
  <c r="R26" i="1"/>
  <c r="U26" i="1"/>
  <c r="X26" i="1"/>
  <c r="AA26" i="1"/>
  <c r="AD26" i="1"/>
  <c r="AG26" i="1"/>
  <c r="AJ26" i="1"/>
  <c r="AM26" i="1"/>
  <c r="AP26" i="1"/>
  <c r="AS26" i="1"/>
  <c r="AV26" i="1"/>
  <c r="AY26" i="1"/>
  <c r="BB26" i="1"/>
  <c r="BE26" i="1"/>
  <c r="BH26" i="1"/>
  <c r="BK26" i="1"/>
  <c r="BN26" i="1"/>
  <c r="BQ26" i="1"/>
  <c r="BT26" i="1"/>
  <c r="BW26" i="1"/>
  <c r="BZ26" i="1"/>
  <c r="CC26" i="1"/>
  <c r="CF26" i="1"/>
  <c r="CI26" i="1"/>
  <c r="CL26" i="1"/>
  <c r="CO26" i="1"/>
  <c r="CR26" i="1"/>
  <c r="CU26" i="1"/>
  <c r="CX26" i="1"/>
  <c r="DA26" i="1"/>
  <c r="DD26" i="1"/>
  <c r="DG26" i="1"/>
  <c r="DJ26" i="1"/>
  <c r="DM26" i="1"/>
  <c r="DP26" i="1"/>
  <c r="DS26" i="1"/>
  <c r="DV26" i="1"/>
  <c r="DY26" i="1"/>
  <c r="EB26" i="1"/>
  <c r="EH26" i="1"/>
  <c r="EK26" i="1"/>
  <c r="I31" i="1"/>
  <c r="L31" i="1"/>
  <c r="O31" i="1"/>
  <c r="R31" i="1"/>
  <c r="U31" i="1"/>
  <c r="X31" i="1"/>
  <c r="AA31" i="1"/>
  <c r="AD31" i="1"/>
  <c r="AG31" i="1"/>
  <c r="AJ31" i="1"/>
  <c r="AM31" i="1"/>
  <c r="AP31" i="1"/>
  <c r="AS31" i="1"/>
  <c r="AV31" i="1"/>
  <c r="AY31" i="1"/>
  <c r="BB31" i="1"/>
  <c r="BE31" i="1"/>
  <c r="BH31" i="1"/>
  <c r="BK31" i="1"/>
  <c r="BN31" i="1"/>
  <c r="BQ31" i="1"/>
  <c r="BT31" i="1"/>
  <c r="BW31" i="1"/>
  <c r="BZ31" i="1"/>
  <c r="CC31" i="1"/>
  <c r="CF31" i="1"/>
  <c r="CI31" i="1"/>
  <c r="CL31" i="1"/>
  <c r="CO31" i="1"/>
  <c r="CR31" i="1"/>
  <c r="CU31" i="1"/>
  <c r="CX31" i="1"/>
  <c r="DA31" i="1"/>
  <c r="DD31" i="1"/>
  <c r="DG31" i="1"/>
  <c r="DJ31" i="1"/>
  <c r="DM31" i="1"/>
  <c r="DP31" i="1"/>
  <c r="DS31" i="1"/>
  <c r="DV31" i="1"/>
  <c r="DY31" i="1"/>
  <c r="EB31" i="1"/>
  <c r="EH31" i="1"/>
  <c r="EK31" i="1"/>
  <c r="I32" i="1"/>
  <c r="L32" i="1"/>
  <c r="O32" i="1"/>
  <c r="R32" i="1"/>
  <c r="U32" i="1"/>
  <c r="X32" i="1"/>
  <c r="AA32" i="1"/>
  <c r="AD32" i="1"/>
  <c r="AG32" i="1"/>
  <c r="AJ32" i="1"/>
  <c r="AM32" i="1"/>
  <c r="AP32" i="1"/>
  <c r="AS32" i="1"/>
  <c r="AV32" i="1"/>
  <c r="AY32" i="1"/>
  <c r="BB32" i="1"/>
  <c r="BE32" i="1"/>
  <c r="BH32" i="1"/>
  <c r="BK32" i="1"/>
  <c r="BN32" i="1"/>
  <c r="BQ32" i="1"/>
  <c r="BT32" i="1"/>
  <c r="BW32" i="1"/>
  <c r="BZ32" i="1"/>
  <c r="CC32" i="1"/>
  <c r="CF32" i="1"/>
  <c r="CI32" i="1"/>
  <c r="CL32" i="1"/>
  <c r="CO32" i="1"/>
  <c r="CR32" i="1"/>
  <c r="CU32" i="1"/>
  <c r="CX32" i="1"/>
  <c r="DA32" i="1"/>
  <c r="DD32" i="1"/>
  <c r="DG32" i="1"/>
  <c r="DJ32" i="1"/>
  <c r="DM32" i="1"/>
  <c r="DP32" i="1"/>
  <c r="DS32" i="1"/>
  <c r="DV32" i="1"/>
  <c r="DY32" i="1"/>
  <c r="EB32" i="1"/>
  <c r="EH32" i="1"/>
  <c r="EK32" i="1"/>
  <c r="I33" i="1"/>
  <c r="L33" i="1"/>
  <c r="O33" i="1"/>
  <c r="R33" i="1"/>
  <c r="U33" i="1"/>
  <c r="X33" i="1"/>
  <c r="AA33" i="1"/>
  <c r="AD33" i="1"/>
  <c r="AG33" i="1"/>
  <c r="AJ33" i="1"/>
  <c r="AM33" i="1"/>
  <c r="AP33" i="1"/>
  <c r="AS33" i="1"/>
  <c r="AV33" i="1"/>
  <c r="AY33" i="1"/>
  <c r="BB33" i="1"/>
  <c r="BE33" i="1"/>
  <c r="BH33" i="1"/>
  <c r="BK33" i="1"/>
  <c r="BN33" i="1"/>
  <c r="BQ33" i="1"/>
  <c r="BT33" i="1"/>
  <c r="BW33" i="1"/>
  <c r="BZ33" i="1"/>
  <c r="CC33" i="1"/>
  <c r="CF33" i="1"/>
  <c r="CI33" i="1"/>
  <c r="CL33" i="1"/>
  <c r="CO33" i="1"/>
  <c r="CR33" i="1"/>
  <c r="CU33" i="1"/>
  <c r="CX33" i="1"/>
  <c r="DA33" i="1"/>
  <c r="DD33" i="1"/>
  <c r="DG33" i="1"/>
  <c r="DJ33" i="1"/>
  <c r="DM33" i="1"/>
  <c r="DP33" i="1"/>
  <c r="DS33" i="1"/>
  <c r="DV33" i="1"/>
  <c r="DY33" i="1"/>
  <c r="EB33" i="1"/>
  <c r="EH33" i="1"/>
  <c r="EK33" i="1"/>
  <c r="I14" i="1"/>
  <c r="L14" i="1"/>
  <c r="O14" i="1"/>
  <c r="R14" i="1"/>
  <c r="U14" i="1"/>
  <c r="X14" i="1"/>
  <c r="AA14" i="1"/>
  <c r="AD14" i="1"/>
  <c r="AG14" i="1"/>
  <c r="AJ14" i="1"/>
  <c r="AM14" i="1"/>
  <c r="AP14" i="1"/>
  <c r="AS14" i="1"/>
  <c r="AV14" i="1"/>
  <c r="AY14" i="1"/>
  <c r="BB14" i="1"/>
  <c r="BE14" i="1"/>
  <c r="BH14" i="1"/>
  <c r="BK14" i="1"/>
  <c r="BN14" i="1"/>
  <c r="BQ14" i="1"/>
  <c r="BT14" i="1"/>
  <c r="BW14" i="1"/>
  <c r="BZ14" i="1"/>
  <c r="CC14" i="1"/>
  <c r="CF14" i="1"/>
  <c r="CI14" i="1"/>
  <c r="CL14" i="1"/>
  <c r="CO14" i="1"/>
  <c r="CR14" i="1"/>
  <c r="CU14" i="1"/>
  <c r="CX14" i="1"/>
  <c r="DA14" i="1"/>
  <c r="DD14" i="1"/>
  <c r="DG14" i="1"/>
  <c r="DJ14" i="1"/>
  <c r="DM14" i="1"/>
  <c r="DP14" i="1"/>
  <c r="DS14" i="1"/>
  <c r="DV14" i="1"/>
  <c r="DY14" i="1"/>
  <c r="EB14" i="1"/>
  <c r="EH14" i="1"/>
  <c r="EK14" i="1"/>
  <c r="I50" i="1"/>
  <c r="L50" i="1"/>
  <c r="O50" i="1"/>
  <c r="R50" i="1"/>
  <c r="U50" i="1"/>
  <c r="X50" i="1"/>
  <c r="AA50" i="1"/>
  <c r="AD50" i="1"/>
  <c r="AG50" i="1"/>
  <c r="AJ50" i="1"/>
  <c r="AM50" i="1"/>
  <c r="AP50" i="1"/>
  <c r="AS50" i="1"/>
  <c r="AV50" i="1"/>
  <c r="AY50" i="1"/>
  <c r="BB50" i="1"/>
  <c r="BE50" i="1"/>
  <c r="BH50" i="1"/>
  <c r="BK50" i="1"/>
  <c r="BN50" i="1"/>
  <c r="BQ50" i="1"/>
  <c r="BT50" i="1"/>
  <c r="BW50" i="1"/>
  <c r="BZ50" i="1"/>
  <c r="CC50" i="1"/>
  <c r="CF50" i="1"/>
  <c r="CI50" i="1"/>
  <c r="CL50" i="1"/>
  <c r="CO50" i="1"/>
  <c r="CR50" i="1"/>
  <c r="CU50" i="1"/>
  <c r="DA50" i="1"/>
  <c r="DD50" i="1"/>
  <c r="DG50" i="1"/>
  <c r="DJ50" i="1"/>
  <c r="DM50" i="1"/>
  <c r="DP50" i="1"/>
  <c r="DS50" i="1"/>
  <c r="DV50" i="1"/>
  <c r="DY50" i="1"/>
  <c r="EB50" i="1"/>
  <c r="EH50" i="1"/>
  <c r="EK50" i="1"/>
  <c r="I7" i="1"/>
  <c r="L7" i="1"/>
  <c r="O7" i="1"/>
  <c r="R7" i="1"/>
  <c r="U7" i="1"/>
  <c r="X7" i="1"/>
  <c r="AA7" i="1"/>
  <c r="AD7" i="1"/>
  <c r="AG7" i="1"/>
  <c r="AJ7" i="1"/>
  <c r="AM7" i="1"/>
  <c r="AP7" i="1"/>
  <c r="AS7" i="1"/>
  <c r="AV7" i="1"/>
  <c r="AY7" i="1"/>
  <c r="BB7" i="1"/>
  <c r="BE7" i="1"/>
  <c r="BH7" i="1"/>
  <c r="BK7" i="1"/>
  <c r="BN7" i="1"/>
  <c r="BQ7" i="1"/>
  <c r="BT7" i="1"/>
  <c r="BW7" i="1"/>
  <c r="BZ7" i="1"/>
  <c r="CC7" i="1"/>
  <c r="CF7" i="1"/>
  <c r="CI7" i="1"/>
  <c r="CL7" i="1"/>
  <c r="CO7" i="1"/>
  <c r="CR7" i="1"/>
  <c r="CU7" i="1"/>
  <c r="DA7" i="1"/>
  <c r="DD7" i="1"/>
  <c r="DG7" i="1"/>
  <c r="DJ7" i="1"/>
  <c r="DM7" i="1"/>
  <c r="DP7" i="1"/>
  <c r="DS7" i="1"/>
  <c r="DV7" i="1"/>
  <c r="DY7" i="1"/>
  <c r="EB7" i="1"/>
  <c r="EH7" i="1"/>
  <c r="EK7" i="1"/>
  <c r="I203" i="1"/>
  <c r="L203" i="1"/>
  <c r="O203" i="1"/>
  <c r="R203" i="1"/>
  <c r="U203" i="1"/>
  <c r="X203" i="1"/>
  <c r="AA203" i="1"/>
  <c r="AD203" i="1"/>
  <c r="AG203" i="1"/>
  <c r="AJ203" i="1"/>
  <c r="AM203" i="1"/>
  <c r="AP203" i="1"/>
  <c r="AS203" i="1"/>
  <c r="AV203" i="1"/>
  <c r="AY203" i="1"/>
  <c r="BB203" i="1"/>
  <c r="BE203" i="1"/>
  <c r="BH203" i="1"/>
  <c r="BK203" i="1"/>
  <c r="BN203" i="1"/>
  <c r="BQ203" i="1"/>
  <c r="BT203" i="1"/>
  <c r="BW203" i="1"/>
  <c r="BZ203" i="1"/>
  <c r="CC203" i="1"/>
  <c r="CF203" i="1"/>
  <c r="CI203" i="1"/>
  <c r="CL203" i="1"/>
  <c r="CO203" i="1"/>
  <c r="CR203" i="1"/>
  <c r="CU203" i="1"/>
  <c r="CX203" i="1"/>
  <c r="DA203" i="1"/>
  <c r="DD203" i="1"/>
  <c r="DG203" i="1"/>
  <c r="DJ203" i="1"/>
  <c r="DM203" i="1"/>
  <c r="DP203" i="1"/>
  <c r="DS203" i="1"/>
  <c r="DV203" i="1"/>
  <c r="DY203" i="1"/>
  <c r="EB203" i="1"/>
  <c r="EH203" i="1"/>
  <c r="EK203" i="1"/>
  <c r="I65" i="1"/>
  <c r="L65" i="1"/>
  <c r="O65" i="1"/>
  <c r="R65" i="1"/>
  <c r="U65" i="1"/>
  <c r="X65" i="1"/>
  <c r="AA65" i="1"/>
  <c r="AD65" i="1"/>
  <c r="AG65" i="1"/>
  <c r="AJ65" i="1"/>
  <c r="AM65" i="1"/>
  <c r="AP65" i="1"/>
  <c r="AS65" i="1"/>
  <c r="AV65" i="1"/>
  <c r="AY65" i="1"/>
  <c r="BB65" i="1"/>
  <c r="BE65" i="1"/>
  <c r="BH65" i="1"/>
  <c r="BK65" i="1"/>
  <c r="BN65" i="1"/>
  <c r="BQ65" i="1"/>
  <c r="BT65" i="1"/>
  <c r="BW65" i="1"/>
  <c r="BZ65" i="1"/>
  <c r="CC65" i="1"/>
  <c r="CF65" i="1"/>
  <c r="CI65" i="1"/>
  <c r="CL65" i="1"/>
  <c r="CO65" i="1"/>
  <c r="CR65" i="1"/>
  <c r="CU65" i="1"/>
  <c r="CX65" i="1"/>
  <c r="DA65" i="1"/>
  <c r="DD65" i="1"/>
  <c r="DG65" i="1"/>
  <c r="DJ65" i="1"/>
  <c r="DM65" i="1"/>
  <c r="DP65" i="1"/>
  <c r="DS65" i="1"/>
  <c r="DV65" i="1"/>
  <c r="DY65" i="1"/>
  <c r="EB65" i="1"/>
  <c r="EH65" i="1"/>
  <c r="EK65" i="1"/>
  <c r="I35" i="1"/>
  <c r="L35" i="1"/>
  <c r="O35" i="1"/>
  <c r="R35" i="1"/>
  <c r="U35" i="1"/>
  <c r="X35" i="1"/>
  <c r="AA35" i="1"/>
  <c r="AD35" i="1"/>
  <c r="AG35" i="1"/>
  <c r="AJ35" i="1"/>
  <c r="AM35" i="1"/>
  <c r="AP35" i="1"/>
  <c r="AS35" i="1"/>
  <c r="AV35" i="1"/>
  <c r="AY35" i="1"/>
  <c r="BB35" i="1"/>
  <c r="BE35" i="1"/>
  <c r="BH35" i="1"/>
  <c r="BK35" i="1"/>
  <c r="BN35" i="1"/>
  <c r="BQ35" i="1"/>
  <c r="BT35" i="1"/>
  <c r="BW35" i="1"/>
  <c r="BZ35" i="1"/>
  <c r="CC35" i="1"/>
  <c r="CF35" i="1"/>
  <c r="CI35" i="1"/>
  <c r="CL35" i="1"/>
  <c r="CO35" i="1"/>
  <c r="CR35" i="1"/>
  <c r="CU35" i="1"/>
  <c r="CX35" i="1"/>
  <c r="DA35" i="1"/>
  <c r="DD35" i="1"/>
  <c r="DG35" i="1"/>
  <c r="DJ35" i="1"/>
  <c r="DM35" i="1"/>
  <c r="DP35" i="1"/>
  <c r="DS35" i="1"/>
  <c r="DV35" i="1"/>
  <c r="DY35" i="1"/>
  <c r="EB35" i="1"/>
  <c r="EH35" i="1"/>
  <c r="EK35" i="1"/>
  <c r="I66" i="1"/>
  <c r="L66" i="1"/>
  <c r="O66" i="1"/>
  <c r="R66" i="1"/>
  <c r="U66" i="1"/>
  <c r="X66" i="1"/>
  <c r="AA66" i="1"/>
  <c r="AD66" i="1"/>
  <c r="AG66" i="1"/>
  <c r="AJ66" i="1"/>
  <c r="AM66" i="1"/>
  <c r="AP66" i="1"/>
  <c r="AS66" i="1"/>
  <c r="AV66" i="1"/>
  <c r="AY66" i="1"/>
  <c r="BB66" i="1"/>
  <c r="BE66" i="1"/>
  <c r="BH66" i="1"/>
  <c r="BK66" i="1"/>
  <c r="BN66" i="1"/>
  <c r="BQ66" i="1"/>
  <c r="BT66" i="1"/>
  <c r="BW66" i="1"/>
  <c r="BZ66" i="1"/>
  <c r="CC66" i="1"/>
  <c r="CF66" i="1"/>
  <c r="CI66" i="1"/>
  <c r="CL66" i="1"/>
  <c r="CO66" i="1"/>
  <c r="CR66" i="1"/>
  <c r="CU66" i="1"/>
  <c r="CX66" i="1"/>
  <c r="DA66" i="1"/>
  <c r="DD66" i="1"/>
  <c r="DG66" i="1"/>
  <c r="DJ66" i="1"/>
  <c r="DM66" i="1"/>
  <c r="DP66" i="1"/>
  <c r="DS66" i="1"/>
  <c r="DV66" i="1"/>
  <c r="DY66" i="1"/>
  <c r="EB66" i="1"/>
  <c r="EH66" i="1"/>
  <c r="EK66" i="1"/>
  <c r="I67" i="1"/>
  <c r="L67" i="1"/>
  <c r="O67" i="1"/>
  <c r="R67" i="1"/>
  <c r="U67" i="1"/>
  <c r="X67" i="1"/>
  <c r="AA67" i="1"/>
  <c r="AD67" i="1"/>
  <c r="AG67" i="1"/>
  <c r="AJ67" i="1"/>
  <c r="AM67" i="1"/>
  <c r="AP67" i="1"/>
  <c r="AS67" i="1"/>
  <c r="AV67" i="1"/>
  <c r="AY67" i="1"/>
  <c r="BB67" i="1"/>
  <c r="BE67" i="1"/>
  <c r="BH67" i="1"/>
  <c r="BK67" i="1"/>
  <c r="BN67" i="1"/>
  <c r="BQ67" i="1"/>
  <c r="BT67" i="1"/>
  <c r="BW67" i="1"/>
  <c r="BZ67" i="1"/>
  <c r="CC67" i="1"/>
  <c r="CF67" i="1"/>
  <c r="CI67" i="1"/>
  <c r="CL67" i="1"/>
  <c r="CO67" i="1"/>
  <c r="CR67" i="1"/>
  <c r="CU67" i="1"/>
  <c r="CX67" i="1"/>
  <c r="DA67" i="1"/>
  <c r="DD67" i="1"/>
  <c r="DG67" i="1"/>
  <c r="DJ67" i="1"/>
  <c r="DM67" i="1"/>
  <c r="DP67" i="1"/>
  <c r="DS67" i="1"/>
  <c r="DV67" i="1"/>
  <c r="DY67" i="1"/>
  <c r="EB67" i="1"/>
  <c r="EH67" i="1"/>
  <c r="EK67" i="1"/>
  <c r="I204" i="1"/>
  <c r="L204" i="1"/>
  <c r="O204" i="1"/>
  <c r="R204" i="1"/>
  <c r="U204" i="1"/>
  <c r="X204" i="1"/>
  <c r="AA204" i="1"/>
  <c r="AD204" i="1"/>
  <c r="AG204" i="1"/>
  <c r="AJ204" i="1"/>
  <c r="AM204" i="1"/>
  <c r="AP204" i="1"/>
  <c r="AS204" i="1"/>
  <c r="AV204" i="1"/>
  <c r="AY204" i="1"/>
  <c r="BB204" i="1"/>
  <c r="BE204" i="1"/>
  <c r="BH204" i="1"/>
  <c r="BK204" i="1"/>
  <c r="BN204" i="1"/>
  <c r="BQ204" i="1"/>
  <c r="BT204" i="1"/>
  <c r="BW204" i="1"/>
  <c r="BZ204" i="1"/>
  <c r="CC204" i="1"/>
  <c r="CF204" i="1"/>
  <c r="CI204" i="1"/>
  <c r="CL204" i="1"/>
  <c r="CO204" i="1"/>
  <c r="CR204" i="1"/>
  <c r="CU204" i="1"/>
  <c r="CX204" i="1"/>
  <c r="DA204" i="1"/>
  <c r="DD204" i="1"/>
  <c r="DG204" i="1"/>
  <c r="DJ204" i="1"/>
  <c r="DM204" i="1"/>
  <c r="DP204" i="1"/>
  <c r="DS204" i="1"/>
  <c r="DV204" i="1"/>
  <c r="DY204" i="1"/>
  <c r="EB204" i="1"/>
  <c r="EH204" i="1"/>
  <c r="EK204" i="1"/>
  <c r="I16" i="1"/>
  <c r="L16" i="1"/>
  <c r="O16" i="1"/>
  <c r="R16" i="1"/>
  <c r="U16" i="1"/>
  <c r="X16" i="1"/>
  <c r="AA16" i="1"/>
  <c r="AD16" i="1"/>
  <c r="AG16" i="1"/>
  <c r="AJ16" i="1"/>
  <c r="AM16" i="1"/>
  <c r="AP16" i="1"/>
  <c r="AS16" i="1"/>
  <c r="AV16" i="1"/>
  <c r="AY16" i="1"/>
  <c r="BB16" i="1"/>
  <c r="BE16" i="1"/>
  <c r="BH16" i="1"/>
  <c r="BK16" i="1"/>
  <c r="BN16" i="1"/>
  <c r="BQ16" i="1"/>
  <c r="BT16" i="1"/>
  <c r="BW16" i="1"/>
  <c r="BZ16" i="1"/>
  <c r="CC16" i="1"/>
  <c r="CF16" i="1"/>
  <c r="CI16" i="1"/>
  <c r="CL16" i="1"/>
  <c r="CO16" i="1"/>
  <c r="CR16" i="1"/>
  <c r="CU16" i="1"/>
  <c r="CX16" i="1"/>
  <c r="DA16" i="1"/>
  <c r="DD16" i="1"/>
  <c r="DG16" i="1"/>
  <c r="DJ16" i="1"/>
  <c r="DM16" i="1"/>
  <c r="DP16" i="1"/>
  <c r="DS16" i="1"/>
  <c r="DV16" i="1"/>
  <c r="DY16" i="1"/>
  <c r="EB16" i="1"/>
  <c r="EH16" i="1"/>
  <c r="EK16" i="1"/>
  <c r="I163" i="1"/>
  <c r="L163" i="1"/>
  <c r="O163" i="1"/>
  <c r="R163" i="1"/>
  <c r="U163" i="1"/>
  <c r="X163" i="1"/>
  <c r="AA163" i="1"/>
  <c r="AD163" i="1"/>
  <c r="AG163" i="1"/>
  <c r="AJ163" i="1"/>
  <c r="AM163" i="1"/>
  <c r="AP163" i="1"/>
  <c r="AS163" i="1"/>
  <c r="AV163" i="1"/>
  <c r="AY163" i="1"/>
  <c r="BB163" i="1"/>
  <c r="BE163" i="1"/>
  <c r="BH163" i="1"/>
  <c r="BK163" i="1"/>
  <c r="BN163" i="1"/>
  <c r="BQ163" i="1"/>
  <c r="BT163" i="1"/>
  <c r="BW163" i="1"/>
  <c r="BZ163" i="1"/>
  <c r="CC163" i="1"/>
  <c r="CF163" i="1"/>
  <c r="CI163" i="1"/>
  <c r="CL163" i="1"/>
  <c r="CO163" i="1"/>
  <c r="CR163" i="1"/>
  <c r="CU163" i="1"/>
  <c r="CX163" i="1"/>
  <c r="DA163" i="1"/>
  <c r="DD163" i="1"/>
  <c r="DG163" i="1"/>
  <c r="DJ163" i="1"/>
  <c r="DM163" i="1"/>
  <c r="DP163" i="1"/>
  <c r="DS163" i="1"/>
  <c r="DV163" i="1"/>
  <c r="DY163" i="1"/>
  <c r="EB163" i="1"/>
  <c r="EH163" i="1"/>
  <c r="EK163" i="1"/>
  <c r="I101" i="1"/>
  <c r="L101" i="1"/>
  <c r="O101" i="1"/>
  <c r="R101" i="1"/>
  <c r="U101" i="1"/>
  <c r="X101" i="1"/>
  <c r="AA101" i="1"/>
  <c r="AD101" i="1"/>
  <c r="AG101" i="1"/>
  <c r="AJ101" i="1"/>
  <c r="AM101" i="1"/>
  <c r="AP101" i="1"/>
  <c r="AS101" i="1"/>
  <c r="AV101" i="1"/>
  <c r="AY101" i="1"/>
  <c r="BB101" i="1"/>
  <c r="BE101" i="1"/>
  <c r="BH101" i="1"/>
  <c r="BK101" i="1"/>
  <c r="BN101" i="1"/>
  <c r="BQ101" i="1"/>
  <c r="BT101" i="1"/>
  <c r="BW101" i="1"/>
  <c r="BZ101" i="1"/>
  <c r="CC101" i="1"/>
  <c r="CF101" i="1"/>
  <c r="CI101" i="1"/>
  <c r="CL101" i="1"/>
  <c r="CO101" i="1"/>
  <c r="CR101" i="1"/>
  <c r="CU101" i="1"/>
  <c r="CX101" i="1"/>
  <c r="DA101" i="1"/>
  <c r="DD101" i="1"/>
  <c r="DG101" i="1"/>
  <c r="DJ101" i="1"/>
  <c r="DM101" i="1"/>
  <c r="DP101" i="1"/>
  <c r="DS101" i="1"/>
  <c r="DV101" i="1"/>
  <c r="DY101" i="1"/>
  <c r="EB101" i="1"/>
  <c r="EH101" i="1"/>
  <c r="EK101" i="1"/>
  <c r="I102" i="1"/>
  <c r="L102" i="1"/>
  <c r="O102" i="1"/>
  <c r="R102" i="1"/>
  <c r="U102" i="1"/>
  <c r="X102" i="1"/>
  <c r="AA102" i="1"/>
  <c r="AD102" i="1"/>
  <c r="AG102" i="1"/>
  <c r="AJ102" i="1"/>
  <c r="AM102" i="1"/>
  <c r="AP102" i="1"/>
  <c r="AS102" i="1"/>
  <c r="AV102" i="1"/>
  <c r="AY102" i="1"/>
  <c r="BB102" i="1"/>
  <c r="BE102" i="1"/>
  <c r="BH102" i="1"/>
  <c r="BK102" i="1"/>
  <c r="BN102" i="1"/>
  <c r="BQ102" i="1"/>
  <c r="BT102" i="1"/>
  <c r="BW102" i="1"/>
  <c r="BZ102" i="1"/>
  <c r="CC102" i="1"/>
  <c r="CF102" i="1"/>
  <c r="CI102" i="1"/>
  <c r="CL102" i="1"/>
  <c r="CO102" i="1"/>
  <c r="CR102" i="1"/>
  <c r="CU102" i="1"/>
  <c r="CX102" i="1"/>
  <c r="DA102" i="1"/>
  <c r="DD102" i="1"/>
  <c r="DG102" i="1"/>
  <c r="DJ102" i="1"/>
  <c r="DM102" i="1"/>
  <c r="DP102" i="1"/>
  <c r="DS102" i="1"/>
  <c r="DV102" i="1"/>
  <c r="DY102" i="1"/>
  <c r="EB102" i="1"/>
  <c r="EH102" i="1"/>
  <c r="EK102" i="1"/>
  <c r="I94" i="1"/>
  <c r="L94" i="1"/>
  <c r="O94" i="1"/>
  <c r="R94" i="1"/>
  <c r="U94" i="1"/>
  <c r="X94" i="1"/>
  <c r="AA94" i="1"/>
  <c r="AD94" i="1"/>
  <c r="AG94" i="1"/>
  <c r="AJ94" i="1"/>
  <c r="AM94" i="1"/>
  <c r="AP94" i="1"/>
  <c r="AS94" i="1"/>
  <c r="AV94" i="1"/>
  <c r="AY94" i="1"/>
  <c r="BB94" i="1"/>
  <c r="BE94" i="1"/>
  <c r="BH94" i="1"/>
  <c r="BK94" i="1"/>
  <c r="BN94" i="1"/>
  <c r="BQ94" i="1"/>
  <c r="BT94" i="1"/>
  <c r="BW94" i="1"/>
  <c r="BZ94" i="1"/>
  <c r="CC94" i="1"/>
  <c r="CF94" i="1"/>
  <c r="CI94" i="1"/>
  <c r="CL94" i="1"/>
  <c r="CO94" i="1"/>
  <c r="CR94" i="1"/>
  <c r="CU94" i="1"/>
  <c r="CX94" i="1"/>
  <c r="DA94" i="1"/>
  <c r="DD94" i="1"/>
  <c r="DG94" i="1"/>
  <c r="DJ94" i="1"/>
  <c r="DM94" i="1"/>
  <c r="DP94" i="1"/>
  <c r="DS94" i="1"/>
  <c r="DV94" i="1"/>
  <c r="DY94" i="1"/>
  <c r="EB94" i="1"/>
  <c r="EH94" i="1"/>
  <c r="EK94" i="1"/>
  <c r="I95" i="1"/>
  <c r="L95" i="1"/>
  <c r="O95" i="1"/>
  <c r="R95" i="1"/>
  <c r="U95" i="1"/>
  <c r="X95" i="1"/>
  <c r="AA95" i="1"/>
  <c r="AD95" i="1"/>
  <c r="AG95" i="1"/>
  <c r="AJ95" i="1"/>
  <c r="AM95" i="1"/>
  <c r="AP95" i="1"/>
  <c r="AS95" i="1"/>
  <c r="AV95" i="1"/>
  <c r="AY95" i="1"/>
  <c r="BB95" i="1"/>
  <c r="BE95" i="1"/>
  <c r="BH95" i="1"/>
  <c r="BK95" i="1"/>
  <c r="BN95" i="1"/>
  <c r="BQ95" i="1"/>
  <c r="BT95" i="1"/>
  <c r="BW95" i="1"/>
  <c r="BZ95" i="1"/>
  <c r="CC95" i="1"/>
  <c r="CF95" i="1"/>
  <c r="CI95" i="1"/>
  <c r="CL95" i="1"/>
  <c r="CO95" i="1"/>
  <c r="CR95" i="1"/>
  <c r="CU95" i="1"/>
  <c r="CX95" i="1"/>
  <c r="DA95" i="1"/>
  <c r="DD95" i="1"/>
  <c r="DG95" i="1"/>
  <c r="DJ95" i="1"/>
  <c r="DM95" i="1"/>
  <c r="DP95" i="1"/>
  <c r="DS95" i="1"/>
  <c r="DV95" i="1"/>
  <c r="DY95" i="1"/>
  <c r="EB95" i="1"/>
  <c r="EH95" i="1"/>
  <c r="EK95" i="1"/>
  <c r="I96" i="1"/>
  <c r="L96" i="1"/>
  <c r="O96" i="1"/>
  <c r="R96" i="1"/>
  <c r="U96" i="1"/>
  <c r="X96" i="1"/>
  <c r="AA96" i="1"/>
  <c r="AD96" i="1"/>
  <c r="AG96" i="1"/>
  <c r="AJ96" i="1"/>
  <c r="AM96" i="1"/>
  <c r="AP96" i="1"/>
  <c r="AS96" i="1"/>
  <c r="AV96" i="1"/>
  <c r="AY96" i="1"/>
  <c r="BB96" i="1"/>
  <c r="BE96" i="1"/>
  <c r="BH96" i="1"/>
  <c r="BK96" i="1"/>
  <c r="BN96" i="1"/>
  <c r="BQ96" i="1"/>
  <c r="BT96" i="1"/>
  <c r="BW96" i="1"/>
  <c r="BZ96" i="1"/>
  <c r="CC96" i="1"/>
  <c r="CF96" i="1"/>
  <c r="CI96" i="1"/>
  <c r="CL96" i="1"/>
  <c r="CO96" i="1"/>
  <c r="CR96" i="1"/>
  <c r="CU96" i="1"/>
  <c r="CX96" i="1"/>
  <c r="DA96" i="1"/>
  <c r="DD96" i="1"/>
  <c r="DG96" i="1"/>
  <c r="DJ96" i="1"/>
  <c r="DM96" i="1"/>
  <c r="DP96" i="1"/>
  <c r="DS96" i="1"/>
  <c r="DV96" i="1"/>
  <c r="DY96" i="1"/>
  <c r="EB96" i="1"/>
  <c r="EH96" i="1"/>
  <c r="EK96" i="1"/>
  <c r="I90" i="1"/>
  <c r="L90" i="1"/>
  <c r="O90" i="1"/>
  <c r="R90" i="1"/>
  <c r="U90" i="1"/>
  <c r="X90" i="1"/>
  <c r="AA90" i="1"/>
  <c r="AD90" i="1"/>
  <c r="AG90" i="1"/>
  <c r="AJ90" i="1"/>
  <c r="AM90" i="1"/>
  <c r="AP90" i="1"/>
  <c r="AS90" i="1"/>
  <c r="AV90" i="1"/>
  <c r="AY90" i="1"/>
  <c r="BB90" i="1"/>
  <c r="BE90" i="1"/>
  <c r="BH90" i="1"/>
  <c r="BK90" i="1"/>
  <c r="BN90" i="1"/>
  <c r="BQ90" i="1"/>
  <c r="BT90" i="1"/>
  <c r="BW90" i="1"/>
  <c r="BZ90" i="1"/>
  <c r="CC90" i="1"/>
  <c r="CF90" i="1"/>
  <c r="CI90" i="1"/>
  <c r="CL90" i="1"/>
  <c r="CO90" i="1"/>
  <c r="CR90" i="1"/>
  <c r="CU90" i="1"/>
  <c r="CX90" i="1"/>
  <c r="DA90" i="1"/>
  <c r="DD90" i="1"/>
  <c r="DG90" i="1"/>
  <c r="DJ90" i="1"/>
  <c r="DM90" i="1"/>
  <c r="DP90" i="1"/>
  <c r="DS90" i="1"/>
  <c r="DV90" i="1"/>
  <c r="DY90" i="1"/>
  <c r="EB90" i="1"/>
  <c r="EH90" i="1"/>
  <c r="EK90" i="1"/>
  <c r="I103" i="1"/>
  <c r="L103" i="1"/>
  <c r="O103" i="1"/>
  <c r="R103" i="1"/>
  <c r="U103" i="1"/>
  <c r="X103" i="1"/>
  <c r="AA103" i="1"/>
  <c r="AD103" i="1"/>
  <c r="AG103" i="1"/>
  <c r="AJ103" i="1"/>
  <c r="AM103" i="1"/>
  <c r="AP103" i="1"/>
  <c r="AS103" i="1"/>
  <c r="AV103" i="1"/>
  <c r="AY103" i="1"/>
  <c r="BB103" i="1"/>
  <c r="BE103" i="1"/>
  <c r="BH103" i="1"/>
  <c r="BK103" i="1"/>
  <c r="BN103" i="1"/>
  <c r="BQ103" i="1"/>
  <c r="BT103" i="1"/>
  <c r="BW103" i="1"/>
  <c r="BZ103" i="1"/>
  <c r="CC103" i="1"/>
  <c r="CF103" i="1"/>
  <c r="CI103" i="1"/>
  <c r="CL103" i="1"/>
  <c r="CO103" i="1"/>
  <c r="CR103" i="1"/>
  <c r="CU103" i="1"/>
  <c r="CX103" i="1"/>
  <c r="DA103" i="1"/>
  <c r="DD103" i="1"/>
  <c r="DG103" i="1"/>
  <c r="DJ103" i="1"/>
  <c r="DM103" i="1"/>
  <c r="DP103" i="1"/>
  <c r="DS103" i="1"/>
  <c r="DV103" i="1"/>
  <c r="DY103" i="1"/>
  <c r="EB103" i="1"/>
  <c r="EH103" i="1"/>
  <c r="EK103" i="1"/>
  <c r="I104" i="1"/>
  <c r="L104" i="1"/>
  <c r="O104" i="1"/>
  <c r="R104" i="1"/>
  <c r="U104" i="1"/>
  <c r="X104" i="1"/>
  <c r="AA104" i="1"/>
  <c r="AD104" i="1"/>
  <c r="AG104" i="1"/>
  <c r="AJ104" i="1"/>
  <c r="AM104" i="1"/>
  <c r="AP104" i="1"/>
  <c r="AS104" i="1"/>
  <c r="AV104" i="1"/>
  <c r="AY104" i="1"/>
  <c r="BB104" i="1"/>
  <c r="BE104" i="1"/>
  <c r="BH104" i="1"/>
  <c r="BK104" i="1"/>
  <c r="BN104" i="1"/>
  <c r="BQ104" i="1"/>
  <c r="BT104" i="1"/>
  <c r="BW104" i="1"/>
  <c r="BZ104" i="1"/>
  <c r="CC104" i="1"/>
  <c r="CF104" i="1"/>
  <c r="CI104" i="1"/>
  <c r="CL104" i="1"/>
  <c r="CO104" i="1"/>
  <c r="CR104" i="1"/>
  <c r="CU104" i="1"/>
  <c r="CX104" i="1"/>
  <c r="DA104" i="1"/>
  <c r="DD104" i="1"/>
  <c r="DG104" i="1"/>
  <c r="DJ104" i="1"/>
  <c r="DM104" i="1"/>
  <c r="DP104" i="1"/>
  <c r="DS104" i="1"/>
  <c r="DV104" i="1"/>
  <c r="DY104" i="1"/>
  <c r="EB104" i="1"/>
  <c r="EH104" i="1"/>
  <c r="EK104" i="1"/>
  <c r="I105" i="1"/>
  <c r="L105" i="1"/>
  <c r="O105" i="1"/>
  <c r="R105" i="1"/>
  <c r="U105" i="1"/>
  <c r="X105" i="1"/>
  <c r="AA105" i="1"/>
  <c r="AD105" i="1"/>
  <c r="AG105" i="1"/>
  <c r="AJ105" i="1"/>
  <c r="AM105" i="1"/>
  <c r="AP105" i="1"/>
  <c r="AS105" i="1"/>
  <c r="AV105" i="1"/>
  <c r="AY105" i="1"/>
  <c r="BB105" i="1"/>
  <c r="BE105" i="1"/>
  <c r="BH105" i="1"/>
  <c r="BK105" i="1"/>
  <c r="BN105" i="1"/>
  <c r="BQ105" i="1"/>
  <c r="BT105" i="1"/>
  <c r="BW105" i="1"/>
  <c r="BZ105" i="1"/>
  <c r="CC105" i="1"/>
  <c r="CF105" i="1"/>
  <c r="CI105" i="1"/>
  <c r="CL105" i="1"/>
  <c r="CO105" i="1"/>
  <c r="CR105" i="1"/>
  <c r="CU105" i="1"/>
  <c r="CX105" i="1"/>
  <c r="DA105" i="1"/>
  <c r="DD105" i="1"/>
  <c r="DG105" i="1"/>
  <c r="DJ105" i="1"/>
  <c r="DM105" i="1"/>
  <c r="DP105" i="1"/>
  <c r="DS105" i="1"/>
  <c r="DV105" i="1"/>
  <c r="DY105" i="1"/>
  <c r="EB105" i="1"/>
  <c r="EH105" i="1"/>
  <c r="EK105" i="1"/>
  <c r="I106" i="1"/>
  <c r="L106" i="1"/>
  <c r="O106" i="1"/>
  <c r="R106" i="1"/>
  <c r="U106" i="1"/>
  <c r="X106" i="1"/>
  <c r="AA106" i="1"/>
  <c r="AD106" i="1"/>
  <c r="AG106" i="1"/>
  <c r="AJ106" i="1"/>
  <c r="AM106" i="1"/>
  <c r="AP106" i="1"/>
  <c r="AS106" i="1"/>
  <c r="AV106" i="1"/>
  <c r="AY106" i="1"/>
  <c r="BB106" i="1"/>
  <c r="BE106" i="1"/>
  <c r="BH106" i="1"/>
  <c r="BK106" i="1"/>
  <c r="BN106" i="1"/>
  <c r="BQ106" i="1"/>
  <c r="BT106" i="1"/>
  <c r="BW106" i="1"/>
  <c r="BZ106" i="1"/>
  <c r="CC106" i="1"/>
  <c r="CF106" i="1"/>
  <c r="CI106" i="1"/>
  <c r="CL106" i="1"/>
  <c r="CO106" i="1"/>
  <c r="CR106" i="1"/>
  <c r="CU106" i="1"/>
  <c r="CX106" i="1"/>
  <c r="DA106" i="1"/>
  <c r="DD106" i="1"/>
  <c r="DG106" i="1"/>
  <c r="DJ106" i="1"/>
  <c r="DM106" i="1"/>
  <c r="DP106" i="1"/>
  <c r="DS106" i="1"/>
  <c r="DV106" i="1"/>
  <c r="DY106" i="1"/>
  <c r="EB106" i="1"/>
  <c r="EH106" i="1"/>
  <c r="EK106" i="1"/>
  <c r="I241" i="1"/>
  <c r="L241" i="1"/>
  <c r="O241" i="1"/>
  <c r="R241" i="1"/>
  <c r="U241" i="1"/>
  <c r="X241" i="1"/>
  <c r="AA241" i="1"/>
  <c r="AD241" i="1"/>
  <c r="AG241" i="1"/>
  <c r="AJ241" i="1"/>
  <c r="AM241" i="1"/>
  <c r="AP241" i="1"/>
  <c r="AS241" i="1"/>
  <c r="AV241" i="1"/>
  <c r="AY241" i="1"/>
  <c r="BB241" i="1"/>
  <c r="BE241" i="1"/>
  <c r="BH241" i="1"/>
  <c r="BK241" i="1"/>
  <c r="BN241" i="1"/>
  <c r="BQ241" i="1"/>
  <c r="BT241" i="1"/>
  <c r="BW241" i="1"/>
  <c r="BZ241" i="1"/>
  <c r="CC241" i="1"/>
  <c r="CF241" i="1"/>
  <c r="CI241" i="1"/>
  <c r="CL241" i="1"/>
  <c r="CO241" i="1"/>
  <c r="CR241" i="1"/>
  <c r="CU241" i="1"/>
  <c r="CX241" i="1"/>
  <c r="DA241" i="1"/>
  <c r="DD241" i="1"/>
  <c r="DG241" i="1"/>
  <c r="DJ241" i="1"/>
  <c r="DM241" i="1"/>
  <c r="DP241" i="1"/>
  <c r="DS241" i="1"/>
  <c r="DV241" i="1"/>
  <c r="DY241" i="1"/>
  <c r="EB241" i="1"/>
  <c r="EH241" i="1"/>
  <c r="EK241" i="1"/>
  <c r="I236" i="1"/>
  <c r="L236" i="1"/>
  <c r="O236" i="1"/>
  <c r="R236" i="1"/>
  <c r="U236" i="1"/>
  <c r="X236" i="1"/>
  <c r="AA236" i="1"/>
  <c r="AD236" i="1"/>
  <c r="AG236" i="1"/>
  <c r="AJ236" i="1"/>
  <c r="AM236" i="1"/>
  <c r="AP236" i="1"/>
  <c r="AS236" i="1"/>
  <c r="AV236" i="1"/>
  <c r="AY236" i="1"/>
  <c r="BB236" i="1"/>
  <c r="BE236" i="1"/>
  <c r="BH236" i="1"/>
  <c r="BK236" i="1"/>
  <c r="BN236" i="1"/>
  <c r="BQ236" i="1"/>
  <c r="BT236" i="1"/>
  <c r="BW236" i="1"/>
  <c r="BZ236" i="1"/>
  <c r="CC236" i="1"/>
  <c r="CF236" i="1"/>
  <c r="CI236" i="1"/>
  <c r="CL236" i="1"/>
  <c r="CO236" i="1"/>
  <c r="CR236" i="1"/>
  <c r="CU236" i="1"/>
  <c r="CX236" i="1"/>
  <c r="DA236" i="1"/>
  <c r="DD236" i="1"/>
  <c r="DG236" i="1"/>
  <c r="DJ236" i="1"/>
  <c r="DM236" i="1"/>
  <c r="DP236" i="1"/>
  <c r="DS236" i="1"/>
  <c r="DV236" i="1"/>
  <c r="DY236" i="1"/>
  <c r="EB236" i="1"/>
  <c r="EH236" i="1"/>
  <c r="EK236" i="1"/>
  <c r="I142" i="1"/>
  <c r="L142" i="1"/>
  <c r="O142" i="1"/>
  <c r="R142" i="1"/>
  <c r="U142" i="1"/>
  <c r="X142" i="1"/>
  <c r="AA142" i="1"/>
  <c r="AD142" i="1"/>
  <c r="AG142" i="1"/>
  <c r="AJ142" i="1"/>
  <c r="AM142" i="1"/>
  <c r="AP142" i="1"/>
  <c r="AS142" i="1"/>
  <c r="AV142" i="1"/>
  <c r="AY142" i="1"/>
  <c r="BB142" i="1"/>
  <c r="BE142" i="1"/>
  <c r="BH142" i="1"/>
  <c r="BK142" i="1"/>
  <c r="BN142" i="1"/>
  <c r="BQ142" i="1"/>
  <c r="BT142" i="1"/>
  <c r="BW142" i="1"/>
  <c r="BZ142" i="1"/>
  <c r="CC142" i="1"/>
  <c r="CF142" i="1"/>
  <c r="CI142" i="1"/>
  <c r="CL142" i="1"/>
  <c r="CO142" i="1"/>
  <c r="CR142" i="1"/>
  <c r="CU142" i="1"/>
  <c r="CX142" i="1"/>
  <c r="DA142" i="1"/>
  <c r="DD142" i="1"/>
  <c r="DG142" i="1"/>
  <c r="DJ142" i="1"/>
  <c r="DM142" i="1"/>
  <c r="DP142" i="1"/>
  <c r="DS142" i="1"/>
  <c r="DV142" i="1"/>
  <c r="DY142" i="1"/>
  <c r="EB142" i="1"/>
  <c r="EH142" i="1"/>
  <c r="EK142" i="1"/>
  <c r="I143" i="1"/>
  <c r="L143" i="1"/>
  <c r="O143" i="1"/>
  <c r="R143" i="1"/>
  <c r="U143" i="1"/>
  <c r="X143" i="1"/>
  <c r="AA143" i="1"/>
  <c r="AD143" i="1"/>
  <c r="AG143" i="1"/>
  <c r="AJ143" i="1"/>
  <c r="AM143" i="1"/>
  <c r="AP143" i="1"/>
  <c r="AS143" i="1"/>
  <c r="AV143" i="1"/>
  <c r="AY143" i="1"/>
  <c r="BB143" i="1"/>
  <c r="BE143" i="1"/>
  <c r="BH143" i="1"/>
  <c r="BK143" i="1"/>
  <c r="BN143" i="1"/>
  <c r="BQ143" i="1"/>
  <c r="BT143" i="1"/>
  <c r="BW143" i="1"/>
  <c r="BZ143" i="1"/>
  <c r="CC143" i="1"/>
  <c r="CF143" i="1"/>
  <c r="CI143" i="1"/>
  <c r="CL143" i="1"/>
  <c r="CO143" i="1"/>
  <c r="CR143" i="1"/>
  <c r="CU143" i="1"/>
  <c r="CX143" i="1"/>
  <c r="DA143" i="1"/>
  <c r="DD143" i="1"/>
  <c r="DG143" i="1"/>
  <c r="DJ143" i="1"/>
  <c r="DM143" i="1"/>
  <c r="DP143" i="1"/>
  <c r="DS143" i="1"/>
  <c r="DV143" i="1"/>
  <c r="DY143" i="1"/>
  <c r="EB143" i="1"/>
  <c r="EH143" i="1"/>
  <c r="EK143" i="1"/>
  <c r="I60" i="1"/>
  <c r="L60" i="1"/>
  <c r="O60" i="1"/>
  <c r="R60" i="1"/>
  <c r="U60" i="1"/>
  <c r="X60" i="1"/>
  <c r="AA60" i="1"/>
  <c r="AD60" i="1"/>
  <c r="AG60" i="1"/>
  <c r="AJ60" i="1"/>
  <c r="AM60" i="1"/>
  <c r="AP60" i="1"/>
  <c r="AS60" i="1"/>
  <c r="AV60" i="1"/>
  <c r="AY60" i="1"/>
  <c r="BB60" i="1"/>
  <c r="BE60" i="1"/>
  <c r="BH60" i="1"/>
  <c r="BK60" i="1"/>
  <c r="BN60" i="1"/>
  <c r="BQ60" i="1"/>
  <c r="BT60" i="1"/>
  <c r="BW60" i="1"/>
  <c r="BZ60" i="1"/>
  <c r="CC60" i="1"/>
  <c r="CF60" i="1"/>
  <c r="CI60" i="1"/>
  <c r="CL60" i="1"/>
  <c r="CO60" i="1"/>
  <c r="CR60" i="1"/>
  <c r="CU60" i="1"/>
  <c r="CX60" i="1"/>
  <c r="DA60" i="1"/>
  <c r="DD60" i="1"/>
  <c r="DG60" i="1"/>
  <c r="DJ60" i="1"/>
  <c r="DM60" i="1"/>
  <c r="DP60" i="1"/>
  <c r="DS60" i="1"/>
  <c r="DV60" i="1"/>
  <c r="DY60" i="1"/>
  <c r="EB60" i="1"/>
  <c r="EH60" i="1"/>
  <c r="EK60" i="1"/>
  <c r="I115" i="1"/>
  <c r="L115" i="1"/>
  <c r="O115" i="1"/>
  <c r="R115" i="1"/>
  <c r="U115" i="1"/>
  <c r="X115" i="1"/>
  <c r="AA115" i="1"/>
  <c r="AD115" i="1"/>
  <c r="AG115" i="1"/>
  <c r="AJ115" i="1"/>
  <c r="AM115" i="1"/>
  <c r="AP115" i="1"/>
  <c r="AS115" i="1"/>
  <c r="AV115" i="1"/>
  <c r="AY115" i="1"/>
  <c r="BB115" i="1"/>
  <c r="BE115" i="1"/>
  <c r="BH115" i="1"/>
  <c r="BK115" i="1"/>
  <c r="BN115" i="1"/>
  <c r="BQ115" i="1"/>
  <c r="BT115" i="1"/>
  <c r="BW115" i="1"/>
  <c r="BZ115" i="1"/>
  <c r="CC115" i="1"/>
  <c r="CF115" i="1"/>
  <c r="CI115" i="1"/>
  <c r="CL115" i="1"/>
  <c r="CO115" i="1"/>
  <c r="CR115" i="1"/>
  <c r="CU115" i="1"/>
  <c r="CX115" i="1"/>
  <c r="DA115" i="1"/>
  <c r="DD115" i="1"/>
  <c r="DG115" i="1"/>
  <c r="DJ115" i="1"/>
  <c r="DM115" i="1"/>
  <c r="DP115" i="1"/>
  <c r="DS115" i="1"/>
  <c r="DV115" i="1"/>
  <c r="DY115" i="1"/>
  <c r="EB115" i="1"/>
  <c r="EH115" i="1"/>
  <c r="EK115" i="1"/>
  <c r="I107" i="1"/>
  <c r="L107" i="1"/>
  <c r="O107" i="1"/>
  <c r="R107" i="1"/>
  <c r="U107" i="1"/>
  <c r="X107" i="1"/>
  <c r="AA107" i="1"/>
  <c r="AD107" i="1"/>
  <c r="AG107" i="1"/>
  <c r="AJ107" i="1"/>
  <c r="AM107" i="1"/>
  <c r="AP107" i="1"/>
  <c r="AS107" i="1"/>
  <c r="AV107" i="1"/>
  <c r="AY107" i="1"/>
  <c r="BB107" i="1"/>
  <c r="BE107" i="1"/>
  <c r="BH107" i="1"/>
  <c r="BK107" i="1"/>
  <c r="BN107" i="1"/>
  <c r="BQ107" i="1"/>
  <c r="BT107" i="1"/>
  <c r="BW107" i="1"/>
  <c r="BZ107" i="1"/>
  <c r="CC107" i="1"/>
  <c r="CF107" i="1"/>
  <c r="CI107" i="1"/>
  <c r="CL107" i="1"/>
  <c r="CO107" i="1"/>
  <c r="CR107" i="1"/>
  <c r="CU107" i="1"/>
  <c r="CX107" i="1"/>
  <c r="DA107" i="1"/>
  <c r="DD107" i="1"/>
  <c r="DG107" i="1"/>
  <c r="DJ107" i="1"/>
  <c r="DM107" i="1"/>
  <c r="DP107" i="1"/>
  <c r="DS107" i="1"/>
  <c r="DV107" i="1"/>
  <c r="DY107" i="1"/>
  <c r="EB107" i="1"/>
  <c r="EH107" i="1"/>
  <c r="EK107" i="1"/>
  <c r="I108" i="1"/>
  <c r="L108" i="1"/>
  <c r="O108" i="1"/>
  <c r="R108" i="1"/>
  <c r="U108" i="1"/>
  <c r="X108" i="1"/>
  <c r="AA108" i="1"/>
  <c r="AD108" i="1"/>
  <c r="AG108" i="1"/>
  <c r="AJ108" i="1"/>
  <c r="AM108" i="1"/>
  <c r="AP108" i="1"/>
  <c r="AS108" i="1"/>
  <c r="AV108" i="1"/>
  <c r="AY108" i="1"/>
  <c r="BB108" i="1"/>
  <c r="BE108" i="1"/>
  <c r="BH108" i="1"/>
  <c r="BK108" i="1"/>
  <c r="BN108" i="1"/>
  <c r="BQ108" i="1"/>
  <c r="BT108" i="1"/>
  <c r="BW108" i="1"/>
  <c r="BZ108" i="1"/>
  <c r="CC108" i="1"/>
  <c r="CF108" i="1"/>
  <c r="CI108" i="1"/>
  <c r="CL108" i="1"/>
  <c r="CO108" i="1"/>
  <c r="CR108" i="1"/>
  <c r="CU108" i="1"/>
  <c r="CX108" i="1"/>
  <c r="DA108" i="1"/>
  <c r="DD108" i="1"/>
  <c r="DG108" i="1"/>
  <c r="DJ108" i="1"/>
  <c r="DM108" i="1"/>
  <c r="DP108" i="1"/>
  <c r="DS108" i="1"/>
  <c r="DV108" i="1"/>
  <c r="DY108" i="1"/>
  <c r="EB108" i="1"/>
  <c r="EH108" i="1"/>
  <c r="EK108" i="1"/>
  <c r="I144" i="1"/>
  <c r="L144" i="1"/>
  <c r="O144" i="1"/>
  <c r="R144" i="1"/>
  <c r="U144" i="1"/>
  <c r="X144" i="1"/>
  <c r="AA144" i="1"/>
  <c r="AD144" i="1"/>
  <c r="AG144" i="1"/>
  <c r="AJ144" i="1"/>
  <c r="AM144" i="1"/>
  <c r="AP144" i="1"/>
  <c r="AS144" i="1"/>
  <c r="AV144" i="1"/>
  <c r="AY144" i="1"/>
  <c r="BB144" i="1"/>
  <c r="BE144" i="1"/>
  <c r="BH144" i="1"/>
  <c r="BK144" i="1"/>
  <c r="BN144" i="1"/>
  <c r="BQ144" i="1"/>
  <c r="BT144" i="1"/>
  <c r="BW144" i="1"/>
  <c r="BZ144" i="1"/>
  <c r="CC144" i="1"/>
  <c r="CF144" i="1"/>
  <c r="CI144" i="1"/>
  <c r="CL144" i="1"/>
  <c r="CO144" i="1"/>
  <c r="CR144" i="1"/>
  <c r="CU144" i="1"/>
  <c r="CX144" i="1"/>
  <c r="DA144" i="1"/>
  <c r="DD144" i="1"/>
  <c r="DG144" i="1"/>
  <c r="DJ144" i="1"/>
  <c r="DM144" i="1"/>
  <c r="DP144" i="1"/>
  <c r="DS144" i="1"/>
  <c r="DV144" i="1"/>
  <c r="DY144" i="1"/>
  <c r="EB144" i="1"/>
  <c r="EH144" i="1"/>
  <c r="EK144" i="1"/>
  <c r="I145" i="1"/>
  <c r="L145" i="1"/>
  <c r="O145" i="1"/>
  <c r="R145" i="1"/>
  <c r="U145" i="1"/>
  <c r="X145" i="1"/>
  <c r="AA145" i="1"/>
  <c r="AD145" i="1"/>
  <c r="AG145" i="1"/>
  <c r="AJ145" i="1"/>
  <c r="AM145" i="1"/>
  <c r="AP145" i="1"/>
  <c r="AS145" i="1"/>
  <c r="AV145" i="1"/>
  <c r="AY145" i="1"/>
  <c r="BB145" i="1"/>
  <c r="BE145" i="1"/>
  <c r="BH145" i="1"/>
  <c r="BK145" i="1"/>
  <c r="BN145" i="1"/>
  <c r="BQ145" i="1"/>
  <c r="BT145" i="1"/>
  <c r="BW145" i="1"/>
  <c r="BZ145" i="1"/>
  <c r="CC145" i="1"/>
  <c r="CF145" i="1"/>
  <c r="CI145" i="1"/>
  <c r="CL145" i="1"/>
  <c r="CO145" i="1"/>
  <c r="CR145" i="1"/>
  <c r="CU145" i="1"/>
  <c r="CX145" i="1"/>
  <c r="DA145" i="1"/>
  <c r="DD145" i="1"/>
  <c r="DG145" i="1"/>
  <c r="DJ145" i="1"/>
  <c r="DM145" i="1"/>
  <c r="DP145" i="1"/>
  <c r="DS145" i="1"/>
  <c r="DV145" i="1"/>
  <c r="DY145" i="1"/>
  <c r="EB145" i="1"/>
  <c r="EH145" i="1"/>
  <c r="EK145" i="1"/>
  <c r="I261" i="1"/>
  <c r="L261" i="1"/>
  <c r="O261" i="1"/>
  <c r="R261" i="1"/>
  <c r="U261" i="1"/>
  <c r="X261" i="1"/>
  <c r="AA261" i="1"/>
  <c r="AD261" i="1"/>
  <c r="AG261" i="1"/>
  <c r="AJ261" i="1"/>
  <c r="AM261" i="1"/>
  <c r="AP261" i="1"/>
  <c r="AS261" i="1"/>
  <c r="AV261" i="1"/>
  <c r="AY261" i="1"/>
  <c r="BB261" i="1"/>
  <c r="BE261" i="1"/>
  <c r="BH261" i="1"/>
  <c r="BK261" i="1"/>
  <c r="BN261" i="1"/>
  <c r="BQ261" i="1"/>
  <c r="BT261" i="1"/>
  <c r="BW261" i="1"/>
  <c r="BZ261" i="1"/>
  <c r="CC261" i="1"/>
  <c r="CF261" i="1"/>
  <c r="CI261" i="1"/>
  <c r="CL261" i="1"/>
  <c r="CO261" i="1"/>
  <c r="CR261" i="1"/>
  <c r="CU261" i="1"/>
  <c r="CX261" i="1"/>
  <c r="DA261" i="1"/>
  <c r="DD261" i="1"/>
  <c r="DG261" i="1"/>
  <c r="DJ261" i="1"/>
  <c r="DM261" i="1"/>
  <c r="DP261" i="1"/>
  <c r="DS261" i="1"/>
  <c r="DV261" i="1"/>
  <c r="DY261" i="1"/>
  <c r="EB261" i="1"/>
  <c r="EH261" i="1"/>
  <c r="EK261" i="1"/>
  <c r="I262" i="1"/>
  <c r="L262" i="1"/>
  <c r="O262" i="1"/>
  <c r="R262" i="1"/>
  <c r="U262" i="1"/>
  <c r="X262" i="1"/>
  <c r="AA262" i="1"/>
  <c r="AD262" i="1"/>
  <c r="AG262" i="1"/>
  <c r="AJ262" i="1"/>
  <c r="AM262" i="1"/>
  <c r="AP262" i="1"/>
  <c r="AS262" i="1"/>
  <c r="AV262" i="1"/>
  <c r="AY262" i="1"/>
  <c r="BB262" i="1"/>
  <c r="BE262" i="1"/>
  <c r="BH262" i="1"/>
  <c r="BK262" i="1"/>
  <c r="BN262" i="1"/>
  <c r="BQ262" i="1"/>
  <c r="BT262" i="1"/>
  <c r="BW262" i="1"/>
  <c r="BZ262" i="1"/>
  <c r="CC262" i="1"/>
  <c r="CF262" i="1"/>
  <c r="CI262" i="1"/>
  <c r="CL262" i="1"/>
  <c r="CO262" i="1"/>
  <c r="CR262" i="1"/>
  <c r="CU262" i="1"/>
  <c r="CX262" i="1"/>
  <c r="DA262" i="1"/>
  <c r="DD262" i="1"/>
  <c r="DG262" i="1"/>
  <c r="DJ262" i="1"/>
  <c r="DM262" i="1"/>
  <c r="DP262" i="1"/>
  <c r="DS262" i="1"/>
  <c r="DV262" i="1"/>
  <c r="DY262" i="1"/>
  <c r="EB262" i="1"/>
  <c r="EH262" i="1"/>
  <c r="EK262" i="1"/>
  <c r="I109" i="1"/>
  <c r="L109" i="1"/>
  <c r="O109" i="1"/>
  <c r="R109" i="1"/>
  <c r="U109" i="1"/>
  <c r="X109" i="1"/>
  <c r="AA109" i="1"/>
  <c r="AD109" i="1"/>
  <c r="AG109" i="1"/>
  <c r="AJ109" i="1"/>
  <c r="AM109" i="1"/>
  <c r="AP109" i="1"/>
  <c r="AS109" i="1"/>
  <c r="AV109" i="1"/>
  <c r="AY109" i="1"/>
  <c r="BB109" i="1"/>
  <c r="BE109" i="1"/>
  <c r="BH109" i="1"/>
  <c r="BK109" i="1"/>
  <c r="BN109" i="1"/>
  <c r="BQ109" i="1"/>
  <c r="BT109" i="1"/>
  <c r="BW109" i="1"/>
  <c r="BZ109" i="1"/>
  <c r="CC109" i="1"/>
  <c r="CF109" i="1"/>
  <c r="CI109" i="1"/>
  <c r="CL109" i="1"/>
  <c r="CO109" i="1"/>
  <c r="CR109" i="1"/>
  <c r="CU109" i="1"/>
  <c r="CX109" i="1"/>
  <c r="DA109" i="1"/>
  <c r="DD109" i="1"/>
  <c r="DG109" i="1"/>
  <c r="DJ109" i="1"/>
  <c r="DM109" i="1"/>
  <c r="DP109" i="1"/>
  <c r="DS109" i="1"/>
  <c r="DV109" i="1"/>
  <c r="DY109" i="1"/>
  <c r="EB109" i="1"/>
  <c r="EH109" i="1"/>
  <c r="EK109" i="1"/>
  <c r="I110" i="1"/>
  <c r="L110" i="1"/>
  <c r="O110" i="1"/>
  <c r="R110" i="1"/>
  <c r="U110" i="1"/>
  <c r="X110" i="1"/>
  <c r="AA110" i="1"/>
  <c r="AD110" i="1"/>
  <c r="AG110" i="1"/>
  <c r="AJ110" i="1"/>
  <c r="AM110" i="1"/>
  <c r="AP110" i="1"/>
  <c r="AS110" i="1"/>
  <c r="AV110" i="1"/>
  <c r="AY110" i="1"/>
  <c r="BB110" i="1"/>
  <c r="BE110" i="1"/>
  <c r="BH110" i="1"/>
  <c r="BK110" i="1"/>
  <c r="BN110" i="1"/>
  <c r="BQ110" i="1"/>
  <c r="BT110" i="1"/>
  <c r="BW110" i="1"/>
  <c r="BZ110" i="1"/>
  <c r="CC110" i="1"/>
  <c r="CF110" i="1"/>
  <c r="CI110" i="1"/>
  <c r="CL110" i="1"/>
  <c r="CO110" i="1"/>
  <c r="CR110" i="1"/>
  <c r="CU110" i="1"/>
  <c r="CX110" i="1"/>
  <c r="DA110" i="1"/>
  <c r="DD110" i="1"/>
  <c r="DG110" i="1"/>
  <c r="DJ110" i="1"/>
  <c r="DM110" i="1"/>
  <c r="DP110" i="1"/>
  <c r="DS110" i="1"/>
  <c r="DV110" i="1"/>
  <c r="DY110" i="1"/>
  <c r="EB110" i="1"/>
  <c r="EH110" i="1"/>
  <c r="EK110" i="1"/>
  <c r="I111" i="1"/>
  <c r="L111" i="1"/>
  <c r="O111" i="1"/>
  <c r="R111" i="1"/>
  <c r="U111" i="1"/>
  <c r="X111" i="1"/>
  <c r="AA111" i="1"/>
  <c r="AD111" i="1"/>
  <c r="AG111" i="1"/>
  <c r="AJ111" i="1"/>
  <c r="AM111" i="1"/>
  <c r="AP111" i="1"/>
  <c r="AS111" i="1"/>
  <c r="AV111" i="1"/>
  <c r="AY111" i="1"/>
  <c r="BB111" i="1"/>
  <c r="BE111" i="1"/>
  <c r="BH111" i="1"/>
  <c r="BK111" i="1"/>
  <c r="BN111" i="1"/>
  <c r="BQ111" i="1"/>
  <c r="BT111" i="1"/>
  <c r="BW111" i="1"/>
  <c r="BZ111" i="1"/>
  <c r="CC111" i="1"/>
  <c r="CF111" i="1"/>
  <c r="CI111" i="1"/>
  <c r="CL111" i="1"/>
  <c r="CO111" i="1"/>
  <c r="CR111" i="1"/>
  <c r="CU111" i="1"/>
  <c r="CX111" i="1"/>
  <c r="DA111" i="1"/>
  <c r="DD111" i="1"/>
  <c r="DG111" i="1"/>
  <c r="DJ111" i="1"/>
  <c r="DM111" i="1"/>
  <c r="DP111" i="1"/>
  <c r="DS111" i="1"/>
  <c r="DV111" i="1"/>
  <c r="DY111" i="1"/>
  <c r="EB111" i="1"/>
  <c r="EH111" i="1"/>
  <c r="EK111" i="1"/>
  <c r="I139" i="1"/>
  <c r="L139" i="1"/>
  <c r="O139" i="1"/>
  <c r="R139" i="1"/>
  <c r="U139" i="1"/>
  <c r="X139" i="1"/>
  <c r="AA139" i="1"/>
  <c r="AD139" i="1"/>
  <c r="AG139" i="1"/>
  <c r="AJ139" i="1"/>
  <c r="AM139" i="1"/>
  <c r="AP139" i="1"/>
  <c r="AS139" i="1"/>
  <c r="AV139" i="1"/>
  <c r="AY139" i="1"/>
  <c r="BB139" i="1"/>
  <c r="BE139" i="1"/>
  <c r="BH139" i="1"/>
  <c r="BK139" i="1"/>
  <c r="BN139" i="1"/>
  <c r="BQ139" i="1"/>
  <c r="BT139" i="1"/>
  <c r="BW139" i="1"/>
  <c r="BZ139" i="1"/>
  <c r="CC139" i="1"/>
  <c r="CF139" i="1"/>
  <c r="CI139" i="1"/>
  <c r="CL139" i="1"/>
  <c r="CO139" i="1"/>
  <c r="CR139" i="1"/>
  <c r="CU139" i="1"/>
  <c r="CX139" i="1"/>
  <c r="DA139" i="1"/>
  <c r="DD139" i="1"/>
  <c r="DG139" i="1"/>
  <c r="DJ139" i="1"/>
  <c r="DM139" i="1"/>
  <c r="DP139" i="1"/>
  <c r="DS139" i="1"/>
  <c r="DV139" i="1"/>
  <c r="DY139" i="1"/>
  <c r="EB139" i="1"/>
  <c r="EH139" i="1"/>
  <c r="EK139" i="1"/>
  <c r="I112" i="1"/>
  <c r="L112" i="1"/>
  <c r="O112" i="1"/>
  <c r="R112" i="1"/>
  <c r="U112" i="1"/>
  <c r="X112" i="1"/>
  <c r="AA112" i="1"/>
  <c r="AD112" i="1"/>
  <c r="AG112" i="1"/>
  <c r="AJ112" i="1"/>
  <c r="AM112" i="1"/>
  <c r="AP112" i="1"/>
  <c r="AS112" i="1"/>
  <c r="AV112" i="1"/>
  <c r="AY112" i="1"/>
  <c r="BB112" i="1"/>
  <c r="BE112" i="1"/>
  <c r="BH112" i="1"/>
  <c r="BK112" i="1"/>
  <c r="BN112" i="1"/>
  <c r="BQ112" i="1"/>
  <c r="BT112" i="1"/>
  <c r="BW112" i="1"/>
  <c r="BZ112" i="1"/>
  <c r="CC112" i="1"/>
  <c r="CF112" i="1"/>
  <c r="CI112" i="1"/>
  <c r="CL112" i="1"/>
  <c r="CO112" i="1"/>
  <c r="CR112" i="1"/>
  <c r="CU112" i="1"/>
  <c r="CX112" i="1"/>
  <c r="DA112" i="1"/>
  <c r="DD112" i="1"/>
  <c r="DG112" i="1"/>
  <c r="DJ112" i="1"/>
  <c r="DM112" i="1"/>
  <c r="DP112" i="1"/>
  <c r="DS112" i="1"/>
  <c r="DV112" i="1"/>
  <c r="DY112" i="1"/>
  <c r="EB112" i="1"/>
  <c r="EH112" i="1"/>
  <c r="EK112" i="1"/>
  <c r="I113" i="1"/>
  <c r="L113" i="1"/>
  <c r="O113" i="1"/>
  <c r="R113" i="1"/>
  <c r="U113" i="1"/>
  <c r="X113" i="1"/>
  <c r="AA113" i="1"/>
  <c r="AD113" i="1"/>
  <c r="AG113" i="1"/>
  <c r="AJ113" i="1"/>
  <c r="AM113" i="1"/>
  <c r="AP113" i="1"/>
  <c r="AS113" i="1"/>
  <c r="AV113" i="1"/>
  <c r="AY113" i="1"/>
  <c r="BB113" i="1"/>
  <c r="BE113" i="1"/>
  <c r="BH113" i="1"/>
  <c r="BK113" i="1"/>
  <c r="BN113" i="1"/>
  <c r="BQ113" i="1"/>
  <c r="BT113" i="1"/>
  <c r="BW113" i="1"/>
  <c r="BZ113" i="1"/>
  <c r="CC113" i="1"/>
  <c r="CF113" i="1"/>
  <c r="CI113" i="1"/>
  <c r="CL113" i="1"/>
  <c r="CO113" i="1"/>
  <c r="CR113" i="1"/>
  <c r="CU113" i="1"/>
  <c r="CX113" i="1"/>
  <c r="DA113" i="1"/>
  <c r="DD113" i="1"/>
  <c r="DG113" i="1"/>
  <c r="DJ113" i="1"/>
  <c r="DM113" i="1"/>
  <c r="DP113" i="1"/>
  <c r="DS113" i="1"/>
  <c r="DV113" i="1"/>
  <c r="DY113" i="1"/>
  <c r="EB113" i="1"/>
  <c r="EH113" i="1"/>
  <c r="EK113" i="1"/>
  <c r="I114" i="1"/>
  <c r="L114" i="1"/>
  <c r="O114" i="1"/>
  <c r="R114" i="1"/>
  <c r="U114" i="1"/>
  <c r="X114" i="1"/>
  <c r="AA114" i="1"/>
  <c r="AD114" i="1"/>
  <c r="AG114" i="1"/>
  <c r="AJ114" i="1"/>
  <c r="AM114" i="1"/>
  <c r="AP114" i="1"/>
  <c r="AS114" i="1"/>
  <c r="AV114" i="1"/>
  <c r="AY114" i="1"/>
  <c r="BB114" i="1"/>
  <c r="BE114" i="1"/>
  <c r="BH114" i="1"/>
  <c r="BK114" i="1"/>
  <c r="BN114" i="1"/>
  <c r="BQ114" i="1"/>
  <c r="BT114" i="1"/>
  <c r="BW114" i="1"/>
  <c r="BZ114" i="1"/>
  <c r="CC114" i="1"/>
  <c r="CF114" i="1"/>
  <c r="CI114" i="1"/>
  <c r="CL114" i="1"/>
  <c r="CO114" i="1"/>
  <c r="CR114" i="1"/>
  <c r="CU114" i="1"/>
  <c r="CX114" i="1"/>
  <c r="DA114" i="1"/>
  <c r="DD114" i="1"/>
  <c r="DG114" i="1"/>
  <c r="DJ114" i="1"/>
  <c r="DM114" i="1"/>
  <c r="DP114" i="1"/>
  <c r="DS114" i="1"/>
  <c r="DV114" i="1"/>
  <c r="DY114" i="1"/>
  <c r="EB114" i="1"/>
  <c r="EH114" i="1"/>
  <c r="EK114" i="1"/>
  <c r="I137" i="1"/>
  <c r="L137" i="1"/>
  <c r="O137" i="1"/>
  <c r="R137" i="1"/>
  <c r="U137" i="1"/>
  <c r="X137" i="1"/>
  <c r="AA137" i="1"/>
  <c r="AD137" i="1"/>
  <c r="AG137" i="1"/>
  <c r="AJ137" i="1"/>
  <c r="AM137" i="1"/>
  <c r="AP137" i="1"/>
  <c r="AS137" i="1"/>
  <c r="AV137" i="1"/>
  <c r="AY137" i="1"/>
  <c r="BB137" i="1"/>
  <c r="BE137" i="1"/>
  <c r="BH137" i="1"/>
  <c r="BK137" i="1"/>
  <c r="BN137" i="1"/>
  <c r="BQ137" i="1"/>
  <c r="BT137" i="1"/>
  <c r="BW137" i="1"/>
  <c r="BZ137" i="1"/>
  <c r="CC137" i="1"/>
  <c r="CF137" i="1"/>
  <c r="CI137" i="1"/>
  <c r="CL137" i="1"/>
  <c r="CO137" i="1"/>
  <c r="CR137" i="1"/>
  <c r="CU137" i="1"/>
  <c r="CX137" i="1"/>
  <c r="DA137" i="1"/>
  <c r="DD137" i="1"/>
  <c r="DG137" i="1"/>
  <c r="DJ137" i="1"/>
  <c r="DM137" i="1"/>
  <c r="DP137" i="1"/>
  <c r="DS137" i="1"/>
  <c r="DV137" i="1"/>
  <c r="DY137" i="1"/>
  <c r="EB137" i="1"/>
  <c r="EH137" i="1"/>
  <c r="EK137" i="1"/>
  <c r="I116" i="1"/>
  <c r="L116" i="1"/>
  <c r="O116" i="1"/>
  <c r="R116" i="1"/>
  <c r="U116" i="1"/>
  <c r="X116" i="1"/>
  <c r="AA116" i="1"/>
  <c r="AD116" i="1"/>
  <c r="AG116" i="1"/>
  <c r="AJ116" i="1"/>
  <c r="AM116" i="1"/>
  <c r="AP116" i="1"/>
  <c r="AS116" i="1"/>
  <c r="AV116" i="1"/>
  <c r="AY116" i="1"/>
  <c r="BB116" i="1"/>
  <c r="BE116" i="1"/>
  <c r="BH116" i="1"/>
  <c r="BK116" i="1"/>
  <c r="BN116" i="1"/>
  <c r="BQ116" i="1"/>
  <c r="BT116" i="1"/>
  <c r="BW116" i="1"/>
  <c r="BZ116" i="1"/>
  <c r="CC116" i="1"/>
  <c r="CF116" i="1"/>
  <c r="CI116" i="1"/>
  <c r="CL116" i="1"/>
  <c r="CO116" i="1"/>
  <c r="CR116" i="1"/>
  <c r="CU116" i="1"/>
  <c r="CX116" i="1"/>
  <c r="DA116" i="1"/>
  <c r="DD116" i="1"/>
  <c r="DG116" i="1"/>
  <c r="DJ116" i="1"/>
  <c r="DM116" i="1"/>
  <c r="DP116" i="1"/>
  <c r="DS116" i="1"/>
  <c r="DV116" i="1"/>
  <c r="DY116" i="1"/>
  <c r="EB116" i="1"/>
  <c r="EH116" i="1"/>
  <c r="EK116" i="1"/>
  <c r="I290" i="1"/>
  <c r="L290" i="1"/>
  <c r="O290" i="1"/>
  <c r="R290" i="1"/>
  <c r="U290" i="1"/>
  <c r="X290" i="1"/>
  <c r="AA290" i="1"/>
  <c r="AD290" i="1"/>
  <c r="AG290" i="1"/>
  <c r="AJ290" i="1"/>
  <c r="AM290" i="1"/>
  <c r="AP290" i="1"/>
  <c r="AS290" i="1"/>
  <c r="AV290" i="1"/>
  <c r="AY290" i="1"/>
  <c r="BB290" i="1"/>
  <c r="BE290" i="1"/>
  <c r="BH290" i="1"/>
  <c r="BK290" i="1"/>
  <c r="BN290" i="1"/>
  <c r="BQ290" i="1"/>
  <c r="BT290" i="1"/>
  <c r="BW290" i="1"/>
  <c r="BZ290" i="1"/>
  <c r="CC290" i="1"/>
  <c r="CF290" i="1"/>
  <c r="CI290" i="1"/>
  <c r="CL290" i="1"/>
  <c r="CO290" i="1"/>
  <c r="CR290" i="1"/>
  <c r="CU290" i="1"/>
  <c r="CX290" i="1"/>
  <c r="DA290" i="1"/>
  <c r="DD290" i="1"/>
  <c r="DG290" i="1"/>
  <c r="DJ290" i="1"/>
  <c r="DM290" i="1"/>
  <c r="DP290" i="1"/>
  <c r="DS290" i="1"/>
  <c r="DV290" i="1"/>
  <c r="DY290" i="1"/>
  <c r="EB290" i="1"/>
  <c r="EH290" i="1"/>
  <c r="EK290" i="1"/>
  <c r="I120" i="1"/>
  <c r="L120" i="1"/>
  <c r="O120" i="1"/>
  <c r="R120" i="1"/>
  <c r="U120" i="1"/>
  <c r="X120" i="1"/>
  <c r="AA120" i="1"/>
  <c r="AD120" i="1"/>
  <c r="AG120" i="1"/>
  <c r="AJ120" i="1"/>
  <c r="AM120" i="1"/>
  <c r="AP120" i="1"/>
  <c r="AS120" i="1"/>
  <c r="AV120" i="1"/>
  <c r="AY120" i="1"/>
  <c r="BB120" i="1"/>
  <c r="BE120" i="1"/>
  <c r="BH120" i="1"/>
  <c r="BK120" i="1"/>
  <c r="BN120" i="1"/>
  <c r="BQ120" i="1"/>
  <c r="BT120" i="1"/>
  <c r="BW120" i="1"/>
  <c r="BZ120" i="1"/>
  <c r="CC120" i="1"/>
  <c r="CF120" i="1"/>
  <c r="CI120" i="1"/>
  <c r="CL120" i="1"/>
  <c r="CO120" i="1"/>
  <c r="CR120" i="1"/>
  <c r="CU120" i="1"/>
  <c r="CX120" i="1"/>
  <c r="DA120" i="1"/>
  <c r="DD120" i="1"/>
  <c r="DG120" i="1"/>
  <c r="DJ120" i="1"/>
  <c r="DM120" i="1"/>
  <c r="DP120" i="1"/>
  <c r="DS120" i="1"/>
  <c r="DV120" i="1"/>
  <c r="DY120" i="1"/>
  <c r="EB120" i="1"/>
  <c r="EH120" i="1"/>
  <c r="EK120" i="1"/>
  <c r="I6" i="1"/>
  <c r="R6" i="1"/>
  <c r="U6" i="1"/>
  <c r="X6" i="1"/>
  <c r="AA6" i="1"/>
  <c r="AD6" i="1"/>
  <c r="AG6" i="1"/>
  <c r="AJ6" i="1"/>
  <c r="AM6" i="1"/>
  <c r="AP6" i="1"/>
  <c r="AS6" i="1"/>
  <c r="AV6" i="1"/>
  <c r="AY6" i="1"/>
  <c r="BB6" i="1"/>
  <c r="BE6" i="1"/>
  <c r="BH6" i="1"/>
  <c r="BK6" i="1"/>
  <c r="BN6" i="1"/>
  <c r="BQ6" i="1"/>
  <c r="BT6" i="1"/>
  <c r="BW6" i="1"/>
  <c r="BZ6" i="1"/>
  <c r="CC6" i="1"/>
  <c r="CF6" i="1"/>
  <c r="CI6" i="1"/>
  <c r="CL6" i="1"/>
  <c r="CO6" i="1"/>
  <c r="CR6" i="1"/>
  <c r="CU6" i="1"/>
  <c r="DA6" i="1"/>
  <c r="DD6" i="1"/>
  <c r="DG6" i="1"/>
  <c r="DJ6" i="1"/>
  <c r="DM6" i="1"/>
  <c r="DP6" i="1"/>
  <c r="DS6" i="1"/>
  <c r="DV6" i="1"/>
  <c r="DY6" i="1"/>
  <c r="EB6" i="1"/>
  <c r="EH6" i="1"/>
  <c r="EK6" i="1"/>
  <c r="I321" i="1"/>
  <c r="L321" i="1"/>
  <c r="O321" i="1"/>
  <c r="R321" i="1"/>
  <c r="X321" i="1"/>
  <c r="AA321" i="1"/>
  <c r="AD321" i="1"/>
  <c r="AG321" i="1"/>
  <c r="AJ321" i="1"/>
  <c r="AM321" i="1"/>
  <c r="AP321" i="1"/>
  <c r="AS321" i="1"/>
  <c r="AV321" i="1"/>
  <c r="AY321" i="1"/>
  <c r="BB321" i="1"/>
  <c r="BE321" i="1"/>
  <c r="BH321" i="1"/>
  <c r="BK321" i="1"/>
  <c r="BN321" i="1"/>
  <c r="BQ321" i="1"/>
  <c r="BT321" i="1"/>
  <c r="BW321" i="1"/>
  <c r="BZ321" i="1"/>
  <c r="CC321" i="1"/>
  <c r="CF321" i="1"/>
  <c r="CI321" i="1"/>
  <c r="CL321" i="1"/>
  <c r="CO321" i="1"/>
  <c r="CR321" i="1"/>
  <c r="CU321" i="1"/>
  <c r="CX321" i="1"/>
  <c r="DA321" i="1"/>
  <c r="DD321" i="1"/>
  <c r="DG321" i="1"/>
  <c r="DJ321" i="1"/>
  <c r="DM321" i="1"/>
  <c r="DP321" i="1"/>
  <c r="DS321" i="1"/>
  <c r="DV321" i="1"/>
  <c r="DY321" i="1"/>
  <c r="EB321" i="1"/>
  <c r="EH321" i="1"/>
  <c r="EK321" i="1"/>
  <c r="I294" i="1"/>
  <c r="L294" i="1"/>
  <c r="O294" i="1"/>
  <c r="R294" i="1"/>
  <c r="U294" i="1"/>
  <c r="X294" i="1"/>
  <c r="AA294" i="1"/>
  <c r="AD294" i="1"/>
  <c r="AG294" i="1"/>
  <c r="AJ294" i="1"/>
  <c r="AM294" i="1"/>
  <c r="AP294" i="1"/>
  <c r="AS294" i="1"/>
  <c r="AV294" i="1"/>
  <c r="AY294" i="1"/>
  <c r="BB294" i="1"/>
  <c r="BE294" i="1"/>
  <c r="BH294" i="1"/>
  <c r="BK294" i="1"/>
  <c r="BN294" i="1"/>
  <c r="BQ294" i="1"/>
  <c r="BT294" i="1"/>
  <c r="BW294" i="1"/>
  <c r="BZ294" i="1"/>
  <c r="CC294" i="1"/>
  <c r="CF294" i="1"/>
  <c r="CI294" i="1"/>
  <c r="CL294" i="1"/>
  <c r="CO294" i="1"/>
  <c r="CR294" i="1"/>
  <c r="CU294" i="1"/>
  <c r="CX294" i="1"/>
  <c r="DA294" i="1"/>
  <c r="DD294" i="1"/>
  <c r="DG294" i="1"/>
  <c r="DJ294" i="1"/>
  <c r="DM294" i="1"/>
  <c r="DP294" i="1"/>
  <c r="DS294" i="1"/>
  <c r="DV294" i="1"/>
  <c r="DY294" i="1"/>
  <c r="EB294" i="1"/>
  <c r="EH294" i="1"/>
  <c r="EK294" i="1"/>
  <c r="I121" i="1"/>
  <c r="L121" i="1"/>
  <c r="O121" i="1"/>
  <c r="R121" i="1"/>
  <c r="U121" i="1"/>
  <c r="X121" i="1"/>
  <c r="AA121" i="1"/>
  <c r="AD121" i="1"/>
  <c r="AG121" i="1"/>
  <c r="AJ121" i="1"/>
  <c r="AM121" i="1"/>
  <c r="AP121" i="1"/>
  <c r="AS121" i="1"/>
  <c r="AV121" i="1"/>
  <c r="AY121" i="1"/>
  <c r="BB121" i="1"/>
  <c r="BE121" i="1"/>
  <c r="BH121" i="1"/>
  <c r="BK121" i="1"/>
  <c r="BN121" i="1"/>
  <c r="BQ121" i="1"/>
  <c r="BT121" i="1"/>
  <c r="BW121" i="1"/>
  <c r="BZ121" i="1"/>
  <c r="CC121" i="1"/>
  <c r="CF121" i="1"/>
  <c r="CI121" i="1"/>
  <c r="CL121" i="1"/>
  <c r="CO121" i="1"/>
  <c r="CR121" i="1"/>
  <c r="CU121" i="1"/>
  <c r="CX121" i="1"/>
  <c r="DA121" i="1"/>
  <c r="DD121" i="1"/>
  <c r="DG121" i="1"/>
  <c r="DJ121" i="1"/>
  <c r="DM121" i="1"/>
  <c r="DP121" i="1"/>
  <c r="DS121" i="1"/>
  <c r="DV121" i="1"/>
  <c r="DY121" i="1"/>
  <c r="EB121" i="1"/>
  <c r="EH121" i="1"/>
  <c r="EK121" i="1"/>
  <c r="I122" i="1"/>
  <c r="L122" i="1"/>
  <c r="O122" i="1"/>
  <c r="R122" i="1"/>
  <c r="U122" i="1"/>
  <c r="X122" i="1"/>
  <c r="AA122" i="1"/>
  <c r="AD122" i="1"/>
  <c r="AG122" i="1"/>
  <c r="AJ122" i="1"/>
  <c r="AM122" i="1"/>
  <c r="AP122" i="1"/>
  <c r="AS122" i="1"/>
  <c r="AV122" i="1"/>
  <c r="AY122" i="1"/>
  <c r="BB122" i="1"/>
  <c r="BE122" i="1"/>
  <c r="BH122" i="1"/>
  <c r="BK122" i="1"/>
  <c r="BN122" i="1"/>
  <c r="BQ122" i="1"/>
  <c r="BT122" i="1"/>
  <c r="BW122" i="1"/>
  <c r="BZ122" i="1"/>
  <c r="CC122" i="1"/>
  <c r="CF122" i="1"/>
  <c r="CI122" i="1"/>
  <c r="CL122" i="1"/>
  <c r="CO122" i="1"/>
  <c r="CR122" i="1"/>
  <c r="CU122" i="1"/>
  <c r="CX122" i="1"/>
  <c r="DA122" i="1"/>
  <c r="DD122" i="1"/>
  <c r="DG122" i="1"/>
  <c r="DJ122" i="1"/>
  <c r="DM122" i="1"/>
  <c r="DP122" i="1"/>
  <c r="DS122" i="1"/>
  <c r="DV122" i="1"/>
  <c r="DY122" i="1"/>
  <c r="EB122" i="1"/>
  <c r="EH122" i="1"/>
  <c r="EK122" i="1"/>
  <c r="I123" i="1"/>
  <c r="L123" i="1"/>
  <c r="O123" i="1"/>
  <c r="R123" i="1"/>
  <c r="U123" i="1"/>
  <c r="X123" i="1"/>
  <c r="AA123" i="1"/>
  <c r="AD123" i="1"/>
  <c r="AG123" i="1"/>
  <c r="AJ123" i="1"/>
  <c r="AM123" i="1"/>
  <c r="AP123" i="1"/>
  <c r="AS123" i="1"/>
  <c r="AV123" i="1"/>
  <c r="AY123" i="1"/>
  <c r="BB123" i="1"/>
  <c r="BE123" i="1"/>
  <c r="BH123" i="1"/>
  <c r="BK123" i="1"/>
  <c r="BN123" i="1"/>
  <c r="BQ123" i="1"/>
  <c r="BT123" i="1"/>
  <c r="BW123" i="1"/>
  <c r="BZ123" i="1"/>
  <c r="CC123" i="1"/>
  <c r="CF123" i="1"/>
  <c r="CI123" i="1"/>
  <c r="CL123" i="1"/>
  <c r="CO123" i="1"/>
  <c r="CR123" i="1"/>
  <c r="CU123" i="1"/>
  <c r="CX123" i="1"/>
  <c r="DA123" i="1"/>
  <c r="DD123" i="1"/>
  <c r="DG123" i="1"/>
  <c r="DJ123" i="1"/>
  <c r="DM123" i="1"/>
  <c r="DP123" i="1"/>
  <c r="DS123" i="1"/>
  <c r="DV123" i="1"/>
  <c r="DY123" i="1"/>
  <c r="EB123" i="1"/>
  <c r="EH123" i="1"/>
  <c r="EK123" i="1"/>
  <c r="I164" i="1"/>
  <c r="L164" i="1"/>
  <c r="O164" i="1"/>
  <c r="R164" i="1"/>
  <c r="U164" i="1"/>
  <c r="X164" i="1"/>
  <c r="AA164" i="1"/>
  <c r="AD164" i="1"/>
  <c r="AG164" i="1"/>
  <c r="AJ164" i="1"/>
  <c r="AM164" i="1"/>
  <c r="AP164" i="1"/>
  <c r="AS164" i="1"/>
  <c r="AV164" i="1"/>
  <c r="AY164" i="1"/>
  <c r="BB164" i="1"/>
  <c r="BE164" i="1"/>
  <c r="BH164" i="1"/>
  <c r="BK164" i="1"/>
  <c r="BN164" i="1"/>
  <c r="BQ164" i="1"/>
  <c r="BT164" i="1"/>
  <c r="BW164" i="1"/>
  <c r="BZ164" i="1"/>
  <c r="CC164" i="1"/>
  <c r="CF164" i="1"/>
  <c r="CI164" i="1"/>
  <c r="CL164" i="1"/>
  <c r="CO164" i="1"/>
  <c r="CR164" i="1"/>
  <c r="CU164" i="1"/>
  <c r="CX164" i="1"/>
  <c r="DA164" i="1"/>
  <c r="DD164" i="1"/>
  <c r="DG164" i="1"/>
  <c r="DJ164" i="1"/>
  <c r="DM164" i="1"/>
  <c r="DP164" i="1"/>
  <c r="DS164" i="1"/>
  <c r="DV164" i="1"/>
  <c r="DY164" i="1"/>
  <c r="EB164" i="1"/>
  <c r="EH164" i="1"/>
  <c r="EK164" i="1"/>
  <c r="I138" i="1"/>
  <c r="L138" i="1"/>
  <c r="O138" i="1"/>
  <c r="R138" i="1"/>
  <c r="U138" i="1"/>
  <c r="X138" i="1"/>
  <c r="AA138" i="1"/>
  <c r="AD138" i="1"/>
  <c r="AG138" i="1"/>
  <c r="AJ138" i="1"/>
  <c r="AM138" i="1"/>
  <c r="AP138" i="1"/>
  <c r="AS138" i="1"/>
  <c r="AV138" i="1"/>
  <c r="AY138" i="1"/>
  <c r="BB138" i="1"/>
  <c r="BE138" i="1"/>
  <c r="BH138" i="1"/>
  <c r="BK138" i="1"/>
  <c r="BN138" i="1"/>
  <c r="BQ138" i="1"/>
  <c r="BT138" i="1"/>
  <c r="BW138" i="1"/>
  <c r="BZ138" i="1"/>
  <c r="CC138" i="1"/>
  <c r="CF138" i="1"/>
  <c r="CI138" i="1"/>
  <c r="CL138" i="1"/>
  <c r="CO138" i="1"/>
  <c r="CR138" i="1"/>
  <c r="CU138" i="1"/>
  <c r="CX138" i="1"/>
  <c r="DA138" i="1"/>
  <c r="DD138" i="1"/>
  <c r="DG138" i="1"/>
  <c r="DJ138" i="1"/>
  <c r="DM138" i="1"/>
  <c r="DP138" i="1"/>
  <c r="DS138" i="1"/>
  <c r="DV138" i="1"/>
  <c r="DY138" i="1"/>
  <c r="EB138" i="1"/>
  <c r="EH138" i="1"/>
  <c r="EK138" i="1"/>
  <c r="I48" i="1"/>
  <c r="O48" i="1"/>
  <c r="R48" i="1"/>
  <c r="U48" i="1"/>
  <c r="X48" i="1"/>
  <c r="AA48" i="1"/>
  <c r="AD48" i="1"/>
  <c r="AG48" i="1"/>
  <c r="AJ48" i="1"/>
  <c r="AM48" i="1"/>
  <c r="AP48" i="1"/>
  <c r="AS48" i="1"/>
  <c r="AV48" i="1"/>
  <c r="AY48" i="1"/>
  <c r="BB48" i="1"/>
  <c r="BE48" i="1"/>
  <c r="BH48" i="1"/>
  <c r="BK48" i="1"/>
  <c r="BN48" i="1"/>
  <c r="BQ48" i="1"/>
  <c r="BT48" i="1"/>
  <c r="BW48" i="1"/>
  <c r="BZ48" i="1"/>
  <c r="CC48" i="1"/>
  <c r="CF48" i="1"/>
  <c r="CI48" i="1"/>
  <c r="CL48" i="1"/>
  <c r="CO48" i="1"/>
  <c r="CR48" i="1"/>
  <c r="CU48" i="1"/>
  <c r="CX48" i="1"/>
  <c r="DA48" i="1"/>
  <c r="DD48" i="1"/>
  <c r="DG48" i="1"/>
  <c r="DJ48" i="1"/>
  <c r="DM48" i="1"/>
  <c r="DP48" i="1"/>
  <c r="DS48" i="1"/>
  <c r="DV48" i="1"/>
  <c r="DY48" i="1"/>
  <c r="EB48" i="1"/>
  <c r="EH48" i="1"/>
  <c r="EK48" i="1"/>
  <c r="I183" i="1"/>
  <c r="L183" i="1"/>
  <c r="O183" i="1"/>
  <c r="R183" i="1"/>
  <c r="U183" i="1"/>
  <c r="X183" i="1"/>
  <c r="AA183" i="1"/>
  <c r="AD183" i="1"/>
  <c r="AG183" i="1"/>
  <c r="AJ183" i="1"/>
  <c r="AM183" i="1"/>
  <c r="AP183" i="1"/>
  <c r="AS183" i="1"/>
  <c r="AV183" i="1"/>
  <c r="AY183" i="1"/>
  <c r="BB183" i="1"/>
  <c r="BE183" i="1"/>
  <c r="BH183" i="1"/>
  <c r="BK183" i="1"/>
  <c r="BN183" i="1"/>
  <c r="BQ183" i="1"/>
  <c r="BT183" i="1"/>
  <c r="BW183" i="1"/>
  <c r="BZ183" i="1"/>
  <c r="CC183" i="1"/>
  <c r="CF183" i="1"/>
  <c r="CI183" i="1"/>
  <c r="CL183" i="1"/>
  <c r="CO183" i="1"/>
  <c r="CR183" i="1"/>
  <c r="CU183" i="1"/>
  <c r="CX183" i="1"/>
  <c r="DA183" i="1"/>
  <c r="DD183" i="1"/>
  <c r="DG183" i="1"/>
  <c r="DJ183" i="1"/>
  <c r="DM183" i="1"/>
  <c r="DP183" i="1"/>
  <c r="DS183" i="1"/>
  <c r="DV183" i="1"/>
  <c r="DY183" i="1"/>
  <c r="EB183" i="1"/>
  <c r="EH183" i="1"/>
  <c r="EK183" i="1"/>
  <c r="I184" i="1"/>
  <c r="L184" i="1"/>
  <c r="O184" i="1"/>
  <c r="R184" i="1"/>
  <c r="U184" i="1"/>
  <c r="X184" i="1"/>
  <c r="AA184" i="1"/>
  <c r="AD184" i="1"/>
  <c r="AG184" i="1"/>
  <c r="AJ184" i="1"/>
  <c r="AM184" i="1"/>
  <c r="AP184" i="1"/>
  <c r="AS184" i="1"/>
  <c r="AV184" i="1"/>
  <c r="AY184" i="1"/>
  <c r="BB184" i="1"/>
  <c r="BE184" i="1"/>
  <c r="BH184" i="1"/>
  <c r="BK184" i="1"/>
  <c r="BN184" i="1"/>
  <c r="BQ184" i="1"/>
  <c r="BT184" i="1"/>
  <c r="BW184" i="1"/>
  <c r="BZ184" i="1"/>
  <c r="CC184" i="1"/>
  <c r="CF184" i="1"/>
  <c r="CI184" i="1"/>
  <c r="CL184" i="1"/>
  <c r="CO184" i="1"/>
  <c r="CR184" i="1"/>
  <c r="CU184" i="1"/>
  <c r="CX184" i="1"/>
  <c r="DA184" i="1"/>
  <c r="DD184" i="1"/>
  <c r="DG184" i="1"/>
  <c r="DJ184" i="1"/>
  <c r="DM184" i="1"/>
  <c r="DP184" i="1"/>
  <c r="DS184" i="1"/>
  <c r="DV184" i="1"/>
  <c r="DY184" i="1"/>
  <c r="EB184" i="1"/>
  <c r="EH184" i="1"/>
  <c r="EK184" i="1"/>
  <c r="I185" i="1"/>
  <c r="L185" i="1"/>
  <c r="O185" i="1"/>
  <c r="R185" i="1"/>
  <c r="U185" i="1"/>
  <c r="X185" i="1"/>
  <c r="AA185" i="1"/>
  <c r="AD185" i="1"/>
  <c r="AG185" i="1"/>
  <c r="AJ185" i="1"/>
  <c r="AM185" i="1"/>
  <c r="AP185" i="1"/>
  <c r="AS185" i="1"/>
  <c r="AV185" i="1"/>
  <c r="AY185" i="1"/>
  <c r="BB185" i="1"/>
  <c r="BE185" i="1"/>
  <c r="BH185" i="1"/>
  <c r="BK185" i="1"/>
  <c r="BN185" i="1"/>
  <c r="BQ185" i="1"/>
  <c r="BT185" i="1"/>
  <c r="BW185" i="1"/>
  <c r="BZ185" i="1"/>
  <c r="CC185" i="1"/>
  <c r="CF185" i="1"/>
  <c r="CI185" i="1"/>
  <c r="CL185" i="1"/>
  <c r="CO185" i="1"/>
  <c r="CR185" i="1"/>
  <c r="CU185" i="1"/>
  <c r="CX185" i="1"/>
  <c r="DA185" i="1"/>
  <c r="DD185" i="1"/>
  <c r="DG185" i="1"/>
  <c r="DJ185" i="1"/>
  <c r="DM185" i="1"/>
  <c r="DP185" i="1"/>
  <c r="DS185" i="1"/>
  <c r="DV185" i="1"/>
  <c r="DY185" i="1"/>
  <c r="EB185" i="1"/>
  <c r="EH185" i="1"/>
  <c r="EK185" i="1"/>
  <c r="I186" i="1"/>
  <c r="L186" i="1"/>
  <c r="O186" i="1"/>
  <c r="R186" i="1"/>
  <c r="U186" i="1"/>
  <c r="X186" i="1"/>
  <c r="AA186" i="1"/>
  <c r="AD186" i="1"/>
  <c r="AG186" i="1"/>
  <c r="AJ186" i="1"/>
  <c r="AM186" i="1"/>
  <c r="AP186" i="1"/>
  <c r="AS186" i="1"/>
  <c r="AV186" i="1"/>
  <c r="AY186" i="1"/>
  <c r="BB186" i="1"/>
  <c r="BE186" i="1"/>
  <c r="BH186" i="1"/>
  <c r="BK186" i="1"/>
  <c r="BN186" i="1"/>
  <c r="BQ186" i="1"/>
  <c r="BT186" i="1"/>
  <c r="BW186" i="1"/>
  <c r="BZ186" i="1"/>
  <c r="CC186" i="1"/>
  <c r="CF186" i="1"/>
  <c r="CI186" i="1"/>
  <c r="CL186" i="1"/>
  <c r="CO186" i="1"/>
  <c r="CR186" i="1"/>
  <c r="CU186" i="1"/>
  <c r="CX186" i="1"/>
  <c r="DA186" i="1"/>
  <c r="DD186" i="1"/>
  <c r="DG186" i="1"/>
  <c r="DJ186" i="1"/>
  <c r="DM186" i="1"/>
  <c r="DP186" i="1"/>
  <c r="DS186" i="1"/>
  <c r="DV186" i="1"/>
  <c r="DY186" i="1"/>
  <c r="EB186" i="1"/>
  <c r="EH186" i="1"/>
  <c r="EK186" i="1"/>
  <c r="I187" i="1"/>
  <c r="L187" i="1"/>
  <c r="O187" i="1"/>
  <c r="R187" i="1"/>
  <c r="U187" i="1"/>
  <c r="X187" i="1"/>
  <c r="AA187" i="1"/>
  <c r="AD187" i="1"/>
  <c r="AG187" i="1"/>
  <c r="AJ187" i="1"/>
  <c r="AM187" i="1"/>
  <c r="AP187" i="1"/>
  <c r="AS187" i="1"/>
  <c r="AV187" i="1"/>
  <c r="AY187" i="1"/>
  <c r="BB187" i="1"/>
  <c r="BE187" i="1"/>
  <c r="BH187" i="1"/>
  <c r="BK187" i="1"/>
  <c r="BN187" i="1"/>
  <c r="BQ187" i="1"/>
  <c r="BT187" i="1"/>
  <c r="BW187" i="1"/>
  <c r="BZ187" i="1"/>
  <c r="CC187" i="1"/>
  <c r="CF187" i="1"/>
  <c r="CI187" i="1"/>
  <c r="CL187" i="1"/>
  <c r="CO187" i="1"/>
  <c r="CR187" i="1"/>
  <c r="CU187" i="1"/>
  <c r="CX187" i="1"/>
  <c r="DA187" i="1"/>
  <c r="DD187" i="1"/>
  <c r="DG187" i="1"/>
  <c r="DJ187" i="1"/>
  <c r="DM187" i="1"/>
  <c r="DP187" i="1"/>
  <c r="DS187" i="1"/>
  <c r="DV187" i="1"/>
  <c r="DY187" i="1"/>
  <c r="EB187" i="1"/>
  <c r="EH187" i="1"/>
  <c r="EK187" i="1"/>
  <c r="I117" i="1"/>
  <c r="L117" i="1"/>
  <c r="O117" i="1"/>
  <c r="R117" i="1"/>
  <c r="U117" i="1"/>
  <c r="X117" i="1"/>
  <c r="AA117" i="1"/>
  <c r="AD117" i="1"/>
  <c r="AG117" i="1"/>
  <c r="AJ117" i="1"/>
  <c r="AM117" i="1"/>
  <c r="AP117" i="1"/>
  <c r="AS117" i="1"/>
  <c r="AV117" i="1"/>
  <c r="AY117" i="1"/>
  <c r="BB117" i="1"/>
  <c r="BE117" i="1"/>
  <c r="BH117" i="1"/>
  <c r="BK117" i="1"/>
  <c r="BN117" i="1"/>
  <c r="BQ117" i="1"/>
  <c r="BT117" i="1"/>
  <c r="BW117" i="1"/>
  <c r="BZ117" i="1"/>
  <c r="CC117" i="1"/>
  <c r="CF117" i="1"/>
  <c r="CI117" i="1"/>
  <c r="CL117" i="1"/>
  <c r="CO117" i="1"/>
  <c r="CR117" i="1"/>
  <c r="CU117" i="1"/>
  <c r="CX117" i="1"/>
  <c r="DA117" i="1"/>
  <c r="DD117" i="1"/>
  <c r="DG117" i="1"/>
  <c r="DJ117" i="1"/>
  <c r="DM117" i="1"/>
  <c r="DP117" i="1"/>
  <c r="DS117" i="1"/>
  <c r="DV117" i="1"/>
  <c r="DY117" i="1"/>
  <c r="EB117" i="1"/>
  <c r="EH117" i="1"/>
  <c r="EK117" i="1"/>
  <c r="I129" i="1"/>
  <c r="L129" i="1"/>
  <c r="O129" i="1"/>
  <c r="R129" i="1"/>
  <c r="U129" i="1"/>
  <c r="X129" i="1"/>
  <c r="AA129" i="1"/>
  <c r="AD129" i="1"/>
  <c r="AG129" i="1"/>
  <c r="AJ129" i="1"/>
  <c r="AM129" i="1"/>
  <c r="AP129" i="1"/>
  <c r="AS129" i="1"/>
  <c r="AV129" i="1"/>
  <c r="AY129" i="1"/>
  <c r="BB129" i="1"/>
  <c r="BE129" i="1"/>
  <c r="BH129" i="1"/>
  <c r="BK129" i="1"/>
  <c r="BN129" i="1"/>
  <c r="BQ129" i="1"/>
  <c r="BT129" i="1"/>
  <c r="BW129" i="1"/>
  <c r="BZ129" i="1"/>
  <c r="CC129" i="1"/>
  <c r="CF129" i="1"/>
  <c r="CI129" i="1"/>
  <c r="CL129" i="1"/>
  <c r="CO129" i="1"/>
  <c r="CR129" i="1"/>
  <c r="CU129" i="1"/>
  <c r="CX129" i="1"/>
  <c r="DA129" i="1"/>
  <c r="DD129" i="1"/>
  <c r="DG129" i="1"/>
  <c r="DJ129" i="1"/>
  <c r="DM129" i="1"/>
  <c r="DP129" i="1"/>
  <c r="DS129" i="1"/>
  <c r="DV129" i="1"/>
  <c r="DY129" i="1"/>
  <c r="EB129" i="1"/>
  <c r="EH129" i="1"/>
  <c r="EK129" i="1"/>
  <c r="I130" i="1"/>
  <c r="L130" i="1"/>
  <c r="O130" i="1"/>
  <c r="R130" i="1"/>
  <c r="U130" i="1"/>
  <c r="X130" i="1"/>
  <c r="AA130" i="1"/>
  <c r="AD130" i="1"/>
  <c r="AG130" i="1"/>
  <c r="AJ130" i="1"/>
  <c r="AM130" i="1"/>
  <c r="AP130" i="1"/>
  <c r="AS130" i="1"/>
  <c r="AV130" i="1"/>
  <c r="AY130" i="1"/>
  <c r="BB130" i="1"/>
  <c r="BE130" i="1"/>
  <c r="BH130" i="1"/>
  <c r="BK130" i="1"/>
  <c r="BN130" i="1"/>
  <c r="BQ130" i="1"/>
  <c r="BT130" i="1"/>
  <c r="BW130" i="1"/>
  <c r="BZ130" i="1"/>
  <c r="CC130" i="1"/>
  <c r="CF130" i="1"/>
  <c r="CI130" i="1"/>
  <c r="CL130" i="1"/>
  <c r="CO130" i="1"/>
  <c r="CR130" i="1"/>
  <c r="CU130" i="1"/>
  <c r="CX130" i="1"/>
  <c r="DA130" i="1"/>
  <c r="DD130" i="1"/>
  <c r="DG130" i="1"/>
  <c r="DJ130" i="1"/>
  <c r="DM130" i="1"/>
  <c r="DP130" i="1"/>
  <c r="DS130" i="1"/>
  <c r="DV130" i="1"/>
  <c r="DY130" i="1"/>
  <c r="EB130" i="1"/>
  <c r="EH130" i="1"/>
  <c r="EK130" i="1"/>
  <c r="I168" i="1"/>
  <c r="L168" i="1"/>
  <c r="O168" i="1"/>
  <c r="R168" i="1"/>
  <c r="U168" i="1"/>
  <c r="X168" i="1"/>
  <c r="AA168" i="1"/>
  <c r="AD168" i="1"/>
  <c r="AG168" i="1"/>
  <c r="AJ168" i="1"/>
  <c r="AM168" i="1"/>
  <c r="AP168" i="1"/>
  <c r="AS168" i="1"/>
  <c r="AV168" i="1"/>
  <c r="AY168" i="1"/>
  <c r="BB168" i="1"/>
  <c r="BE168" i="1"/>
  <c r="BH168" i="1"/>
  <c r="BK168" i="1"/>
  <c r="BN168" i="1"/>
  <c r="BQ168" i="1"/>
  <c r="BT168" i="1"/>
  <c r="BW168" i="1"/>
  <c r="BZ168" i="1"/>
  <c r="CC168" i="1"/>
  <c r="CF168" i="1"/>
  <c r="CI168" i="1"/>
  <c r="CL168" i="1"/>
  <c r="CO168" i="1"/>
  <c r="CR168" i="1"/>
  <c r="CU168" i="1"/>
  <c r="CX168" i="1"/>
  <c r="DA168" i="1"/>
  <c r="DD168" i="1"/>
  <c r="DG168" i="1"/>
  <c r="DJ168" i="1"/>
  <c r="DM168" i="1"/>
  <c r="DP168" i="1"/>
  <c r="DS168" i="1"/>
  <c r="DV168" i="1"/>
  <c r="DY168" i="1"/>
  <c r="EB168" i="1"/>
  <c r="EH168" i="1"/>
  <c r="EK168" i="1"/>
  <c r="I131" i="1"/>
  <c r="L131" i="1"/>
  <c r="O131" i="1"/>
  <c r="R131" i="1"/>
  <c r="U131" i="1"/>
  <c r="X131" i="1"/>
  <c r="AA131" i="1"/>
  <c r="AD131" i="1"/>
  <c r="AG131" i="1"/>
  <c r="AJ131" i="1"/>
  <c r="AM131" i="1"/>
  <c r="AP131" i="1"/>
  <c r="AS131" i="1"/>
  <c r="AV131" i="1"/>
  <c r="AY131" i="1"/>
  <c r="BB131" i="1"/>
  <c r="BE131" i="1"/>
  <c r="BH131" i="1"/>
  <c r="BK131" i="1"/>
  <c r="BN131" i="1"/>
  <c r="BQ131" i="1"/>
  <c r="BT131" i="1"/>
  <c r="BW131" i="1"/>
  <c r="BZ131" i="1"/>
  <c r="CC131" i="1"/>
  <c r="CF131" i="1"/>
  <c r="CI131" i="1"/>
  <c r="CL131" i="1"/>
  <c r="CO131" i="1"/>
  <c r="CR131" i="1"/>
  <c r="CU131" i="1"/>
  <c r="CX131" i="1"/>
  <c r="DA131" i="1"/>
  <c r="DD131" i="1"/>
  <c r="DG131" i="1"/>
  <c r="DJ131" i="1"/>
  <c r="DM131" i="1"/>
  <c r="DP131" i="1"/>
  <c r="DS131" i="1"/>
  <c r="DV131" i="1"/>
  <c r="DY131" i="1"/>
  <c r="EB131" i="1"/>
  <c r="EH131" i="1"/>
  <c r="EK131" i="1"/>
  <c r="I132" i="1"/>
  <c r="L132" i="1"/>
  <c r="O132" i="1"/>
  <c r="R132" i="1"/>
  <c r="U132" i="1"/>
  <c r="X132" i="1"/>
  <c r="AA132" i="1"/>
  <c r="AD132" i="1"/>
  <c r="AG132" i="1"/>
  <c r="AJ132" i="1"/>
  <c r="AM132" i="1"/>
  <c r="AP132" i="1"/>
  <c r="AS132" i="1"/>
  <c r="AV132" i="1"/>
  <c r="AY132" i="1"/>
  <c r="BB132" i="1"/>
  <c r="BE132" i="1"/>
  <c r="BH132" i="1"/>
  <c r="BK132" i="1"/>
  <c r="BN132" i="1"/>
  <c r="BQ132" i="1"/>
  <c r="BT132" i="1"/>
  <c r="BW132" i="1"/>
  <c r="BZ132" i="1"/>
  <c r="CC132" i="1"/>
  <c r="CF132" i="1"/>
  <c r="CI132" i="1"/>
  <c r="CL132" i="1"/>
  <c r="CO132" i="1"/>
  <c r="CR132" i="1"/>
  <c r="CU132" i="1"/>
  <c r="CX132" i="1"/>
  <c r="DA132" i="1"/>
  <c r="DD132" i="1"/>
  <c r="DG132" i="1"/>
  <c r="DJ132" i="1"/>
  <c r="DM132" i="1"/>
  <c r="DP132" i="1"/>
  <c r="DS132" i="1"/>
  <c r="DV132" i="1"/>
  <c r="DY132" i="1"/>
  <c r="EB132" i="1"/>
  <c r="EH132" i="1"/>
  <c r="EK132" i="1"/>
  <c r="I167" i="1"/>
  <c r="L167" i="1"/>
  <c r="O167" i="1"/>
  <c r="R167" i="1"/>
  <c r="U167" i="1"/>
  <c r="X167" i="1"/>
  <c r="AA167" i="1"/>
  <c r="AD167" i="1"/>
  <c r="AG167" i="1"/>
  <c r="AJ167" i="1"/>
  <c r="AM167" i="1"/>
  <c r="AP167" i="1"/>
  <c r="AS167" i="1"/>
  <c r="AV167" i="1"/>
  <c r="AY167" i="1"/>
  <c r="BB167" i="1"/>
  <c r="BE167" i="1"/>
  <c r="BH167" i="1"/>
  <c r="BK167" i="1"/>
  <c r="BN167" i="1"/>
  <c r="BQ167" i="1"/>
  <c r="BT167" i="1"/>
  <c r="BW167" i="1"/>
  <c r="BZ167" i="1"/>
  <c r="CC167" i="1"/>
  <c r="CF167" i="1"/>
  <c r="CI167" i="1"/>
  <c r="CL167" i="1"/>
  <c r="CO167" i="1"/>
  <c r="CR167" i="1"/>
  <c r="CU167" i="1"/>
  <c r="CX167" i="1"/>
  <c r="DA167" i="1"/>
  <c r="DD167" i="1"/>
  <c r="DG167" i="1"/>
  <c r="DJ167" i="1"/>
  <c r="DM167" i="1"/>
  <c r="DP167" i="1"/>
  <c r="DS167" i="1"/>
  <c r="DV167" i="1"/>
  <c r="DY167" i="1"/>
  <c r="EB167" i="1"/>
  <c r="EH167" i="1"/>
  <c r="EK167" i="1"/>
  <c r="I133" i="1"/>
  <c r="L133" i="1"/>
  <c r="O133" i="1"/>
  <c r="R133" i="1"/>
  <c r="U133" i="1"/>
  <c r="X133" i="1"/>
  <c r="AA133" i="1"/>
  <c r="AD133" i="1"/>
  <c r="AG133" i="1"/>
  <c r="AJ133" i="1"/>
  <c r="AM133" i="1"/>
  <c r="AP133" i="1"/>
  <c r="AS133" i="1"/>
  <c r="AV133" i="1"/>
  <c r="AY133" i="1"/>
  <c r="BB133" i="1"/>
  <c r="BE133" i="1"/>
  <c r="BH133" i="1"/>
  <c r="BK133" i="1"/>
  <c r="BN133" i="1"/>
  <c r="BQ133" i="1"/>
  <c r="BT133" i="1"/>
  <c r="BW133" i="1"/>
  <c r="BZ133" i="1"/>
  <c r="CC133" i="1"/>
  <c r="CF133" i="1"/>
  <c r="CI133" i="1"/>
  <c r="CL133" i="1"/>
  <c r="CO133" i="1"/>
  <c r="CR133" i="1"/>
  <c r="CU133" i="1"/>
  <c r="CX133" i="1"/>
  <c r="DA133" i="1"/>
  <c r="DD133" i="1"/>
  <c r="DG133" i="1"/>
  <c r="DJ133" i="1"/>
  <c r="DM133" i="1"/>
  <c r="DP133" i="1"/>
  <c r="DS133" i="1"/>
  <c r="DV133" i="1"/>
  <c r="DY133" i="1"/>
  <c r="EB133" i="1"/>
  <c r="EH133" i="1"/>
  <c r="EK133" i="1"/>
  <c r="I140" i="1"/>
  <c r="L140" i="1"/>
  <c r="O140" i="1"/>
  <c r="R140" i="1"/>
  <c r="U140" i="1"/>
  <c r="X140" i="1"/>
  <c r="AA140" i="1"/>
  <c r="AD140" i="1"/>
  <c r="AG140" i="1"/>
  <c r="AJ140" i="1"/>
  <c r="AM140" i="1"/>
  <c r="AP140" i="1"/>
  <c r="AS140" i="1"/>
  <c r="AV140" i="1"/>
  <c r="AY140" i="1"/>
  <c r="BB140" i="1"/>
  <c r="BE140" i="1"/>
  <c r="BH140" i="1"/>
  <c r="BK140" i="1"/>
  <c r="BN140" i="1"/>
  <c r="BQ140" i="1"/>
  <c r="BT140" i="1"/>
  <c r="BW140" i="1"/>
  <c r="BZ140" i="1"/>
  <c r="CC140" i="1"/>
  <c r="CF140" i="1"/>
  <c r="CI140" i="1"/>
  <c r="CL140" i="1"/>
  <c r="CO140" i="1"/>
  <c r="CR140" i="1"/>
  <c r="CU140" i="1"/>
  <c r="CX140" i="1"/>
  <c r="DA140" i="1"/>
  <c r="DD140" i="1"/>
  <c r="DG140" i="1"/>
  <c r="DJ140" i="1"/>
  <c r="DM140" i="1"/>
  <c r="DP140" i="1"/>
  <c r="DS140" i="1"/>
  <c r="DV140" i="1"/>
  <c r="DY140" i="1"/>
  <c r="EB140" i="1"/>
  <c r="EH140" i="1"/>
  <c r="EK140" i="1"/>
  <c r="I134" i="1"/>
  <c r="L134" i="1"/>
  <c r="O134" i="1"/>
  <c r="R134" i="1"/>
  <c r="U134" i="1"/>
  <c r="X134" i="1"/>
  <c r="AA134" i="1"/>
  <c r="AD134" i="1"/>
  <c r="AG134" i="1"/>
  <c r="AJ134" i="1"/>
  <c r="AM134" i="1"/>
  <c r="AP134" i="1"/>
  <c r="AS134" i="1"/>
  <c r="AV134" i="1"/>
  <c r="AY134" i="1"/>
  <c r="BB134" i="1"/>
  <c r="BE134" i="1"/>
  <c r="BH134" i="1"/>
  <c r="BK134" i="1"/>
  <c r="BN134" i="1"/>
  <c r="BQ134" i="1"/>
  <c r="BT134" i="1"/>
  <c r="BW134" i="1"/>
  <c r="BZ134" i="1"/>
  <c r="CC134" i="1"/>
  <c r="CI134" i="1"/>
  <c r="CL134" i="1"/>
  <c r="CO134" i="1"/>
  <c r="CR134" i="1"/>
  <c r="CU134" i="1"/>
  <c r="CX134" i="1"/>
  <c r="DA134" i="1"/>
  <c r="DD134" i="1"/>
  <c r="DG134" i="1"/>
  <c r="DJ134" i="1"/>
  <c r="DM134" i="1"/>
  <c r="DP134" i="1"/>
  <c r="DS134" i="1"/>
  <c r="DV134" i="1"/>
  <c r="DY134" i="1"/>
  <c r="EB134" i="1"/>
  <c r="EH134" i="1"/>
  <c r="EK134" i="1"/>
  <c r="I135" i="1"/>
  <c r="L135" i="1"/>
  <c r="O135" i="1"/>
  <c r="R135" i="1"/>
  <c r="U135" i="1"/>
  <c r="X135" i="1"/>
  <c r="AA135" i="1"/>
  <c r="AD135" i="1"/>
  <c r="AG135" i="1"/>
  <c r="AJ135" i="1"/>
  <c r="AM135" i="1"/>
  <c r="AP135" i="1"/>
  <c r="AS135" i="1"/>
  <c r="AV135" i="1"/>
  <c r="AY135" i="1"/>
  <c r="BB135" i="1"/>
  <c r="BE135" i="1"/>
  <c r="BH135" i="1"/>
  <c r="BK135" i="1"/>
  <c r="BN135" i="1"/>
  <c r="BQ135" i="1"/>
  <c r="BT135" i="1"/>
  <c r="BW135" i="1"/>
  <c r="BZ135" i="1"/>
  <c r="CC135" i="1"/>
  <c r="CF135" i="1"/>
  <c r="CI135" i="1"/>
  <c r="CL135" i="1"/>
  <c r="CO135" i="1"/>
  <c r="CR135" i="1"/>
  <c r="CU135" i="1"/>
  <c r="CX135" i="1"/>
  <c r="DA135" i="1"/>
  <c r="DD135" i="1"/>
  <c r="DG135" i="1"/>
  <c r="DJ135" i="1"/>
  <c r="DM135" i="1"/>
  <c r="DP135" i="1"/>
  <c r="DS135" i="1"/>
  <c r="DV135" i="1"/>
  <c r="DY135" i="1"/>
  <c r="EB135" i="1"/>
  <c r="EH135" i="1"/>
  <c r="EK135" i="1"/>
  <c r="I136" i="1"/>
  <c r="L136" i="1"/>
  <c r="O136" i="1"/>
  <c r="R136" i="1"/>
  <c r="U136" i="1"/>
  <c r="X136" i="1"/>
  <c r="AA136" i="1"/>
  <c r="AD136" i="1"/>
  <c r="AG136" i="1"/>
  <c r="AJ136" i="1"/>
  <c r="AM136" i="1"/>
  <c r="AP136" i="1"/>
  <c r="AS136" i="1"/>
  <c r="AV136" i="1"/>
  <c r="AY136" i="1"/>
  <c r="BB136" i="1"/>
  <c r="BE136" i="1"/>
  <c r="BH136" i="1"/>
  <c r="BK136" i="1"/>
  <c r="BN136" i="1"/>
  <c r="BQ136" i="1"/>
  <c r="BT136" i="1"/>
  <c r="BW136" i="1"/>
  <c r="BZ136" i="1"/>
  <c r="CC136" i="1"/>
  <c r="CF136" i="1"/>
  <c r="CI136" i="1"/>
  <c r="CL136" i="1"/>
  <c r="CO136" i="1"/>
  <c r="CR136" i="1"/>
  <c r="CU136" i="1"/>
  <c r="CX136" i="1"/>
  <c r="DA136" i="1"/>
  <c r="DD136" i="1"/>
  <c r="DG136" i="1"/>
  <c r="DJ136" i="1"/>
  <c r="DM136" i="1"/>
  <c r="DP136" i="1"/>
  <c r="DS136" i="1"/>
  <c r="DV136" i="1"/>
  <c r="DY136" i="1"/>
  <c r="EB136" i="1"/>
  <c r="EH136" i="1"/>
  <c r="EK136" i="1"/>
  <c r="I188" i="1"/>
  <c r="L188" i="1"/>
  <c r="O188" i="1"/>
  <c r="R188" i="1"/>
  <c r="U188" i="1"/>
  <c r="X188" i="1"/>
  <c r="AA188" i="1"/>
  <c r="AD188" i="1"/>
  <c r="AG188" i="1"/>
  <c r="AJ188" i="1"/>
  <c r="AM188" i="1"/>
  <c r="AP188" i="1"/>
  <c r="AS188" i="1"/>
  <c r="AV188" i="1"/>
  <c r="AY188" i="1"/>
  <c r="BB188" i="1"/>
  <c r="BE188" i="1"/>
  <c r="BH188" i="1"/>
  <c r="BK188" i="1"/>
  <c r="BN188" i="1"/>
  <c r="BQ188" i="1"/>
  <c r="BT188" i="1"/>
  <c r="BW188" i="1"/>
  <c r="BZ188" i="1"/>
  <c r="CC188" i="1"/>
  <c r="CF188" i="1"/>
  <c r="CI188" i="1"/>
  <c r="CL188" i="1"/>
  <c r="CO188" i="1"/>
  <c r="CR188" i="1"/>
  <c r="CU188" i="1"/>
  <c r="CX188" i="1"/>
  <c r="DA188" i="1"/>
  <c r="DD188" i="1"/>
  <c r="DG188" i="1"/>
  <c r="DJ188" i="1"/>
  <c r="DM188" i="1"/>
  <c r="DP188" i="1"/>
  <c r="DS188" i="1"/>
  <c r="DV188" i="1"/>
  <c r="DY188" i="1"/>
  <c r="EB188" i="1"/>
  <c r="EH188" i="1"/>
  <c r="EK188" i="1"/>
  <c r="I189" i="1"/>
  <c r="L189" i="1"/>
  <c r="O189" i="1"/>
  <c r="R189" i="1"/>
  <c r="U189" i="1"/>
  <c r="X189" i="1"/>
  <c r="AA189" i="1"/>
  <c r="AD189" i="1"/>
  <c r="AG189" i="1"/>
  <c r="AJ189" i="1"/>
  <c r="AM189" i="1"/>
  <c r="AP189" i="1"/>
  <c r="AS189" i="1"/>
  <c r="AV189" i="1"/>
  <c r="AY189" i="1"/>
  <c r="BB189" i="1"/>
  <c r="BE189" i="1"/>
  <c r="BH189" i="1"/>
  <c r="BK189" i="1"/>
  <c r="BN189" i="1"/>
  <c r="BQ189" i="1"/>
  <c r="BT189" i="1"/>
  <c r="BW189" i="1"/>
  <c r="BZ189" i="1"/>
  <c r="CC189" i="1"/>
  <c r="CF189" i="1"/>
  <c r="CI189" i="1"/>
  <c r="CL189" i="1"/>
  <c r="CO189" i="1"/>
  <c r="CR189" i="1"/>
  <c r="CU189" i="1"/>
  <c r="CX189" i="1"/>
  <c r="DA189" i="1"/>
  <c r="DD189" i="1"/>
  <c r="DG189" i="1"/>
  <c r="DJ189" i="1"/>
  <c r="DM189" i="1"/>
  <c r="DP189" i="1"/>
  <c r="DS189" i="1"/>
  <c r="DV189" i="1"/>
  <c r="DY189" i="1"/>
  <c r="EB189" i="1"/>
  <c r="EH189" i="1"/>
  <c r="EK189" i="1"/>
  <c r="I176" i="1"/>
  <c r="L176" i="1"/>
  <c r="O176" i="1"/>
  <c r="R176" i="1"/>
  <c r="U176" i="1"/>
  <c r="X176" i="1"/>
  <c r="AA176" i="1"/>
  <c r="AD176" i="1"/>
  <c r="AG176" i="1"/>
  <c r="AJ176" i="1"/>
  <c r="AM176" i="1"/>
  <c r="AP176" i="1"/>
  <c r="AS176" i="1"/>
  <c r="AV176" i="1"/>
  <c r="AY176" i="1"/>
  <c r="BB176" i="1"/>
  <c r="BE176" i="1"/>
  <c r="BH176" i="1"/>
  <c r="BK176" i="1"/>
  <c r="BN176" i="1"/>
  <c r="BQ176" i="1"/>
  <c r="BT176" i="1"/>
  <c r="BW176" i="1"/>
  <c r="BZ176" i="1"/>
  <c r="CC176" i="1"/>
  <c r="CF176" i="1"/>
  <c r="CI176" i="1"/>
  <c r="CL176" i="1"/>
  <c r="CO176" i="1"/>
  <c r="CR176" i="1"/>
  <c r="CU176" i="1"/>
  <c r="CX176" i="1"/>
  <c r="DA176" i="1"/>
  <c r="DD176" i="1"/>
  <c r="DG176" i="1"/>
  <c r="DJ176" i="1"/>
  <c r="DM176" i="1"/>
  <c r="DP176" i="1"/>
  <c r="DS176" i="1"/>
  <c r="DV176" i="1"/>
  <c r="DY176" i="1"/>
  <c r="EB176" i="1"/>
  <c r="EH176" i="1"/>
  <c r="EK176" i="1"/>
  <c r="I263" i="1"/>
  <c r="L263" i="1"/>
  <c r="O263" i="1"/>
  <c r="R263" i="1"/>
  <c r="U263" i="1"/>
  <c r="X263" i="1"/>
  <c r="AA263" i="1"/>
  <c r="AD263" i="1"/>
  <c r="AG263" i="1"/>
  <c r="AJ263" i="1"/>
  <c r="AM263" i="1"/>
  <c r="AP263" i="1"/>
  <c r="AS263" i="1"/>
  <c r="AV263" i="1"/>
  <c r="AY263" i="1"/>
  <c r="BB263" i="1"/>
  <c r="BE263" i="1"/>
  <c r="BH263" i="1"/>
  <c r="BK263" i="1"/>
  <c r="BN263" i="1"/>
  <c r="BQ263" i="1"/>
  <c r="BT263" i="1"/>
  <c r="BW263" i="1"/>
  <c r="BZ263" i="1"/>
  <c r="CC263" i="1"/>
  <c r="CF263" i="1"/>
  <c r="CI263" i="1"/>
  <c r="CL263" i="1"/>
  <c r="CO263" i="1"/>
  <c r="CR263" i="1"/>
  <c r="CU263" i="1"/>
  <c r="CX263" i="1"/>
  <c r="DA263" i="1"/>
  <c r="DD263" i="1"/>
  <c r="DG263" i="1"/>
  <c r="DJ263" i="1"/>
  <c r="DM263" i="1"/>
  <c r="DP263" i="1"/>
  <c r="DS263" i="1"/>
  <c r="DV263" i="1"/>
  <c r="DY263" i="1"/>
  <c r="EB263" i="1"/>
  <c r="EH263" i="1"/>
  <c r="EK263" i="1"/>
  <c r="I264" i="1"/>
  <c r="L264" i="1"/>
  <c r="O264" i="1"/>
  <c r="R264" i="1"/>
  <c r="U264" i="1"/>
  <c r="X264" i="1"/>
  <c r="AA264" i="1"/>
  <c r="AD264" i="1"/>
  <c r="AG264" i="1"/>
  <c r="AJ264" i="1"/>
  <c r="AM264" i="1"/>
  <c r="AP264" i="1"/>
  <c r="AS264" i="1"/>
  <c r="AV264" i="1"/>
  <c r="AY264" i="1"/>
  <c r="BB264" i="1"/>
  <c r="BE264" i="1"/>
  <c r="BH264" i="1"/>
  <c r="BK264" i="1"/>
  <c r="BN264" i="1"/>
  <c r="BQ264" i="1"/>
  <c r="BT264" i="1"/>
  <c r="BW264" i="1"/>
  <c r="BZ264" i="1"/>
  <c r="CC264" i="1"/>
  <c r="CF264" i="1"/>
  <c r="CI264" i="1"/>
  <c r="CL264" i="1"/>
  <c r="CO264" i="1"/>
  <c r="CR264" i="1"/>
  <c r="CU264" i="1"/>
  <c r="CX264" i="1"/>
  <c r="DA264" i="1"/>
  <c r="DD264" i="1"/>
  <c r="DG264" i="1"/>
  <c r="DJ264" i="1"/>
  <c r="DM264" i="1"/>
  <c r="DP264" i="1"/>
  <c r="DS264" i="1"/>
  <c r="DV264" i="1"/>
  <c r="DY264" i="1"/>
  <c r="EB264" i="1"/>
  <c r="EH264" i="1"/>
  <c r="EK264" i="1"/>
  <c r="I265" i="1"/>
  <c r="L265" i="1"/>
  <c r="O265" i="1"/>
  <c r="R265" i="1"/>
  <c r="U265" i="1"/>
  <c r="X265" i="1"/>
  <c r="AA265" i="1"/>
  <c r="AD265" i="1"/>
  <c r="AG265" i="1"/>
  <c r="AJ265" i="1"/>
  <c r="AM265" i="1"/>
  <c r="AP265" i="1"/>
  <c r="AS265" i="1"/>
  <c r="AV265" i="1"/>
  <c r="AY265" i="1"/>
  <c r="BB265" i="1"/>
  <c r="BE265" i="1"/>
  <c r="BH265" i="1"/>
  <c r="BK265" i="1"/>
  <c r="BN265" i="1"/>
  <c r="BQ265" i="1"/>
  <c r="BT265" i="1"/>
  <c r="BW265" i="1"/>
  <c r="BZ265" i="1"/>
  <c r="CC265" i="1"/>
  <c r="CF265" i="1"/>
  <c r="CI265" i="1"/>
  <c r="CL265" i="1"/>
  <c r="CO265" i="1"/>
  <c r="CR265" i="1"/>
  <c r="CU265" i="1"/>
  <c r="CX265" i="1"/>
  <c r="DA265" i="1"/>
  <c r="DD265" i="1"/>
  <c r="DG265" i="1"/>
  <c r="DJ265" i="1"/>
  <c r="DM265" i="1"/>
  <c r="DP265" i="1"/>
  <c r="DS265" i="1"/>
  <c r="DV265" i="1"/>
  <c r="DY265" i="1"/>
  <c r="EB265" i="1"/>
  <c r="EH265" i="1"/>
  <c r="EK265" i="1"/>
  <c r="I343" i="1"/>
  <c r="L343" i="1"/>
  <c r="O343" i="1"/>
  <c r="R343" i="1"/>
  <c r="U343" i="1"/>
  <c r="X343" i="1"/>
  <c r="AA343" i="1"/>
  <c r="AD343" i="1"/>
  <c r="AG343" i="1"/>
  <c r="AJ343" i="1"/>
  <c r="AM343" i="1"/>
  <c r="AP343" i="1"/>
  <c r="AS343" i="1"/>
  <c r="AV343" i="1"/>
  <c r="AY343" i="1"/>
  <c r="BB343" i="1"/>
  <c r="BE343" i="1"/>
  <c r="BH343" i="1"/>
  <c r="BK343" i="1"/>
  <c r="BN343" i="1"/>
  <c r="BQ343" i="1"/>
  <c r="BT343" i="1"/>
  <c r="BW343" i="1"/>
  <c r="BZ343" i="1"/>
  <c r="CC343" i="1"/>
  <c r="CF343" i="1"/>
  <c r="CI343" i="1"/>
  <c r="CL343" i="1"/>
  <c r="CO343" i="1"/>
  <c r="CR343" i="1"/>
  <c r="CU343" i="1"/>
  <c r="CX343" i="1"/>
  <c r="DA343" i="1"/>
  <c r="DD343" i="1"/>
  <c r="DG343" i="1"/>
  <c r="DJ343" i="1"/>
  <c r="DM343" i="1"/>
  <c r="DP343" i="1"/>
  <c r="DS343" i="1"/>
  <c r="DV343" i="1"/>
  <c r="DY343" i="1"/>
  <c r="EB343" i="1"/>
  <c r="EH343" i="1"/>
  <c r="EK343" i="1"/>
  <c r="I344" i="1"/>
  <c r="L344" i="1"/>
  <c r="O344" i="1"/>
  <c r="R344" i="1"/>
  <c r="U344" i="1"/>
  <c r="X344" i="1"/>
  <c r="AA344" i="1"/>
  <c r="AD344" i="1"/>
  <c r="AG344" i="1"/>
  <c r="AJ344" i="1"/>
  <c r="AM344" i="1"/>
  <c r="AP344" i="1"/>
  <c r="AS344" i="1"/>
  <c r="AV344" i="1"/>
  <c r="AY344" i="1"/>
  <c r="BB344" i="1"/>
  <c r="BE344" i="1"/>
  <c r="BH344" i="1"/>
  <c r="BK344" i="1"/>
  <c r="BN344" i="1"/>
  <c r="BQ344" i="1"/>
  <c r="BT344" i="1"/>
  <c r="BW344" i="1"/>
  <c r="BZ344" i="1"/>
  <c r="CC344" i="1"/>
  <c r="CF344" i="1"/>
  <c r="CI344" i="1"/>
  <c r="CL344" i="1"/>
  <c r="CO344" i="1"/>
  <c r="CR344" i="1"/>
  <c r="CU344" i="1"/>
  <c r="CX344" i="1"/>
  <c r="DA344" i="1"/>
  <c r="DD344" i="1"/>
  <c r="DG344" i="1"/>
  <c r="DJ344" i="1"/>
  <c r="DM344" i="1"/>
  <c r="DP344" i="1"/>
  <c r="DS344" i="1"/>
  <c r="DV344" i="1"/>
  <c r="DY344" i="1"/>
  <c r="EB344" i="1"/>
  <c r="EH344" i="1"/>
  <c r="EK344" i="1"/>
  <c r="I667" i="1"/>
  <c r="L667" i="1"/>
  <c r="O667" i="1"/>
  <c r="R667" i="1"/>
  <c r="U667" i="1"/>
  <c r="X667" i="1"/>
  <c r="AA667" i="1"/>
  <c r="AD667" i="1"/>
  <c r="AG667" i="1"/>
  <c r="AJ667" i="1"/>
  <c r="AM667" i="1"/>
  <c r="AP667" i="1"/>
  <c r="AS667" i="1"/>
  <c r="AV667" i="1"/>
  <c r="AY667" i="1"/>
  <c r="BB667" i="1"/>
  <c r="BE667" i="1"/>
  <c r="BH667" i="1"/>
  <c r="BK667" i="1"/>
  <c r="BN667" i="1"/>
  <c r="BQ667" i="1"/>
  <c r="BT667" i="1"/>
  <c r="BW667" i="1"/>
  <c r="BZ667" i="1"/>
  <c r="CC667" i="1"/>
  <c r="CF667" i="1"/>
  <c r="CI667" i="1"/>
  <c r="CL667" i="1"/>
  <c r="CO667" i="1"/>
  <c r="CR667" i="1"/>
  <c r="CU667" i="1"/>
  <c r="CX667" i="1"/>
  <c r="DA667" i="1"/>
  <c r="DD667" i="1"/>
  <c r="DG667" i="1"/>
  <c r="DJ667" i="1"/>
  <c r="DM667" i="1"/>
  <c r="DP667" i="1"/>
  <c r="DS667" i="1"/>
  <c r="DV667" i="1"/>
  <c r="DY667" i="1"/>
  <c r="EB667" i="1"/>
  <c r="EH667" i="1"/>
  <c r="EK667" i="1"/>
  <c r="I728" i="1"/>
  <c r="L728" i="1"/>
  <c r="O728" i="1"/>
  <c r="R728" i="1"/>
  <c r="U728" i="1"/>
  <c r="X728" i="1"/>
  <c r="AA728" i="1"/>
  <c r="AD728" i="1"/>
  <c r="AG728" i="1"/>
  <c r="AJ728" i="1"/>
  <c r="AM728" i="1"/>
  <c r="AP728" i="1"/>
  <c r="AS728" i="1"/>
  <c r="AV728" i="1"/>
  <c r="AY728" i="1"/>
  <c r="BB728" i="1"/>
  <c r="BE728" i="1"/>
  <c r="BH728" i="1"/>
  <c r="BK728" i="1"/>
  <c r="BN728" i="1"/>
  <c r="BQ728" i="1"/>
  <c r="BT728" i="1"/>
  <c r="BW728" i="1"/>
  <c r="BZ728" i="1"/>
  <c r="CC728" i="1"/>
  <c r="CF728" i="1"/>
  <c r="CI728" i="1"/>
  <c r="CL728" i="1"/>
  <c r="CO728" i="1"/>
  <c r="CR728" i="1"/>
  <c r="CU728" i="1"/>
  <c r="CX728" i="1"/>
  <c r="DA728" i="1"/>
  <c r="DD728" i="1"/>
  <c r="DJ728" i="1"/>
  <c r="DM728" i="1"/>
  <c r="DP728" i="1"/>
  <c r="DS728" i="1"/>
  <c r="DV728" i="1"/>
  <c r="DY728" i="1"/>
  <c r="EB728" i="1"/>
  <c r="EH728" i="1"/>
  <c r="EK728" i="1"/>
  <c r="I644" i="1"/>
  <c r="L644" i="1"/>
  <c r="O644" i="1"/>
  <c r="R644" i="1"/>
  <c r="U644" i="1"/>
  <c r="X644" i="1"/>
  <c r="AA644" i="1"/>
  <c r="AD644" i="1"/>
  <c r="AG644" i="1"/>
  <c r="AJ644" i="1"/>
  <c r="AM644" i="1"/>
  <c r="AP644" i="1"/>
  <c r="AS644" i="1"/>
  <c r="AV644" i="1"/>
  <c r="AY644" i="1"/>
  <c r="BB644" i="1"/>
  <c r="BE644" i="1"/>
  <c r="BH644" i="1"/>
  <c r="BK644" i="1"/>
  <c r="BN644" i="1"/>
  <c r="BQ644" i="1"/>
  <c r="BT644" i="1"/>
  <c r="BW644" i="1"/>
  <c r="BZ644" i="1"/>
  <c r="CC644" i="1"/>
  <c r="CF644" i="1"/>
  <c r="CI644" i="1"/>
  <c r="CL644" i="1"/>
  <c r="CO644" i="1"/>
  <c r="CR644" i="1"/>
  <c r="CU644" i="1"/>
  <c r="CX644" i="1"/>
  <c r="DA644" i="1"/>
  <c r="DD644" i="1"/>
  <c r="DG644" i="1"/>
  <c r="DJ644" i="1"/>
  <c r="DM644" i="1"/>
  <c r="DP644" i="1"/>
  <c r="DS644" i="1"/>
  <c r="DV644" i="1"/>
  <c r="DY644" i="1"/>
  <c r="EB644" i="1"/>
  <c r="EH644" i="1"/>
  <c r="EK644" i="1"/>
  <c r="I729" i="1"/>
  <c r="L729" i="1"/>
  <c r="O729" i="1"/>
  <c r="R729" i="1"/>
  <c r="U729" i="1"/>
  <c r="X729" i="1"/>
  <c r="AA729" i="1"/>
  <c r="AD729" i="1"/>
  <c r="AG729" i="1"/>
  <c r="AJ729" i="1"/>
  <c r="AM729" i="1"/>
  <c r="AP729" i="1"/>
  <c r="AS729" i="1"/>
  <c r="AV729" i="1"/>
  <c r="AY729" i="1"/>
  <c r="BB729" i="1"/>
  <c r="BE729" i="1"/>
  <c r="BH729" i="1"/>
  <c r="BK729" i="1"/>
  <c r="BN729" i="1"/>
  <c r="BQ729" i="1"/>
  <c r="BT729" i="1"/>
  <c r="BW729" i="1"/>
  <c r="BZ729" i="1"/>
  <c r="CC729" i="1"/>
  <c r="CF729" i="1"/>
  <c r="CI729" i="1"/>
  <c r="CL729" i="1"/>
  <c r="CO729" i="1"/>
  <c r="CR729" i="1"/>
  <c r="CU729" i="1"/>
  <c r="CX729" i="1"/>
  <c r="DA729" i="1"/>
  <c r="DD729" i="1"/>
  <c r="DJ729" i="1"/>
  <c r="DM729" i="1"/>
  <c r="DP729" i="1"/>
  <c r="DS729" i="1"/>
  <c r="DV729" i="1"/>
  <c r="DY729" i="1"/>
  <c r="EB729" i="1"/>
  <c r="EH729" i="1"/>
  <c r="EK729" i="1"/>
  <c r="I645" i="1"/>
  <c r="L645" i="1"/>
  <c r="O645" i="1"/>
  <c r="R645" i="1"/>
  <c r="U645" i="1"/>
  <c r="X645" i="1"/>
  <c r="AA645" i="1"/>
  <c r="AD645" i="1"/>
  <c r="AG645" i="1"/>
  <c r="AJ645" i="1"/>
  <c r="AM645" i="1"/>
  <c r="AP645" i="1"/>
  <c r="AS645" i="1"/>
  <c r="AV645" i="1"/>
  <c r="AY645" i="1"/>
  <c r="BB645" i="1"/>
  <c r="BE645" i="1"/>
  <c r="BH645" i="1"/>
  <c r="BK645" i="1"/>
  <c r="BN645" i="1"/>
  <c r="BQ645" i="1"/>
  <c r="BT645" i="1"/>
  <c r="BW645" i="1"/>
  <c r="BZ645" i="1"/>
  <c r="CC645" i="1"/>
  <c r="CF645" i="1"/>
  <c r="CI645" i="1"/>
  <c r="CL645" i="1"/>
  <c r="CO645" i="1"/>
  <c r="CR645" i="1"/>
  <c r="CU645" i="1"/>
  <c r="CX645" i="1"/>
  <c r="DA645" i="1"/>
  <c r="DD645" i="1"/>
  <c r="DG645" i="1"/>
  <c r="DJ645" i="1"/>
  <c r="DM645" i="1"/>
  <c r="DP645" i="1"/>
  <c r="DS645" i="1"/>
  <c r="DV645" i="1"/>
  <c r="DY645" i="1"/>
  <c r="EB645" i="1"/>
  <c r="EH645" i="1"/>
  <c r="EK645" i="1"/>
  <c r="I124" i="1"/>
  <c r="L124" i="1"/>
  <c r="O124" i="1"/>
  <c r="R124" i="1"/>
  <c r="U124" i="1"/>
  <c r="X124" i="1"/>
  <c r="AA124" i="1"/>
  <c r="AD124" i="1"/>
  <c r="AG124" i="1"/>
  <c r="AJ124" i="1"/>
  <c r="AM124" i="1"/>
  <c r="AP124" i="1"/>
  <c r="AS124" i="1"/>
  <c r="AV124" i="1"/>
  <c r="AY124" i="1"/>
  <c r="BB124" i="1"/>
  <c r="BE124" i="1"/>
  <c r="BH124" i="1"/>
  <c r="BK124" i="1"/>
  <c r="BN124" i="1"/>
  <c r="BQ124" i="1"/>
  <c r="BT124" i="1"/>
  <c r="BW124" i="1"/>
  <c r="BZ124" i="1"/>
  <c r="CC124" i="1"/>
  <c r="CF124" i="1"/>
  <c r="CI124" i="1"/>
  <c r="CL124" i="1"/>
  <c r="CO124" i="1"/>
  <c r="CR124" i="1"/>
  <c r="CU124" i="1"/>
  <c r="CX124" i="1"/>
  <c r="DA124" i="1"/>
  <c r="DD124" i="1"/>
  <c r="DG124" i="1"/>
  <c r="DJ124" i="1"/>
  <c r="DM124" i="1"/>
  <c r="DP124" i="1"/>
  <c r="DS124" i="1"/>
  <c r="DV124" i="1"/>
  <c r="DY124" i="1"/>
  <c r="EB124" i="1"/>
  <c r="EH124" i="1"/>
  <c r="EK124" i="1"/>
  <c r="I125" i="1"/>
  <c r="L125" i="1"/>
  <c r="O125" i="1"/>
  <c r="R125" i="1"/>
  <c r="U125" i="1"/>
  <c r="X125" i="1"/>
  <c r="AA125" i="1"/>
  <c r="AD125" i="1"/>
  <c r="AG125" i="1"/>
  <c r="AJ125" i="1"/>
  <c r="AM125" i="1"/>
  <c r="AP125" i="1"/>
  <c r="AS125" i="1"/>
  <c r="AV125" i="1"/>
  <c r="AY125" i="1"/>
  <c r="BB125" i="1"/>
  <c r="BE125" i="1"/>
  <c r="BH125" i="1"/>
  <c r="BK125" i="1"/>
  <c r="BN125" i="1"/>
  <c r="BQ125" i="1"/>
  <c r="BT125" i="1"/>
  <c r="BW125" i="1"/>
  <c r="BZ125" i="1"/>
  <c r="CC125" i="1"/>
  <c r="CF125" i="1"/>
  <c r="CI125" i="1"/>
  <c r="CL125" i="1"/>
  <c r="CO125" i="1"/>
  <c r="CR125" i="1"/>
  <c r="CU125" i="1"/>
  <c r="CX125" i="1"/>
  <c r="DA125" i="1"/>
  <c r="DD125" i="1"/>
  <c r="DG125" i="1"/>
  <c r="DJ125" i="1"/>
  <c r="DM125" i="1"/>
  <c r="DP125" i="1"/>
  <c r="DS125" i="1"/>
  <c r="DV125" i="1"/>
  <c r="DY125" i="1"/>
  <c r="EB125" i="1"/>
  <c r="EH125" i="1"/>
  <c r="EK125" i="1"/>
  <c r="I126" i="1"/>
  <c r="L126" i="1"/>
  <c r="O126" i="1"/>
  <c r="R126" i="1"/>
  <c r="U126" i="1"/>
  <c r="X126" i="1"/>
  <c r="AA126" i="1"/>
  <c r="AD126" i="1"/>
  <c r="AG126" i="1"/>
  <c r="AJ126" i="1"/>
  <c r="AM126" i="1"/>
  <c r="AP126" i="1"/>
  <c r="AS126" i="1"/>
  <c r="AV126" i="1"/>
  <c r="AY126" i="1"/>
  <c r="BB126" i="1"/>
  <c r="BE126" i="1"/>
  <c r="BH126" i="1"/>
  <c r="BK126" i="1"/>
  <c r="BN126" i="1"/>
  <c r="BQ126" i="1"/>
  <c r="BT126" i="1"/>
  <c r="BW126" i="1"/>
  <c r="BZ126" i="1"/>
  <c r="CC126" i="1"/>
  <c r="CF126" i="1"/>
  <c r="CI126" i="1"/>
  <c r="CL126" i="1"/>
  <c r="CO126" i="1"/>
  <c r="CR126" i="1"/>
  <c r="CU126" i="1"/>
  <c r="CX126" i="1"/>
  <c r="DA126" i="1"/>
  <c r="DD126" i="1"/>
  <c r="DG126" i="1"/>
  <c r="DJ126" i="1"/>
  <c r="DM126" i="1"/>
  <c r="DP126" i="1"/>
  <c r="DS126" i="1"/>
  <c r="DV126" i="1"/>
  <c r="DY126" i="1"/>
  <c r="EB126" i="1"/>
  <c r="EH126" i="1"/>
  <c r="EK126" i="1"/>
  <c r="I165" i="1"/>
  <c r="L165" i="1"/>
  <c r="O165" i="1"/>
  <c r="R165" i="1"/>
  <c r="U165" i="1"/>
  <c r="X165" i="1"/>
  <c r="AA165" i="1"/>
  <c r="AD165" i="1"/>
  <c r="AG165" i="1"/>
  <c r="AJ165" i="1"/>
  <c r="AM165" i="1"/>
  <c r="AP165" i="1"/>
  <c r="AS165" i="1"/>
  <c r="AV165" i="1"/>
  <c r="AY165" i="1"/>
  <c r="BB165" i="1"/>
  <c r="BE165" i="1"/>
  <c r="BH165" i="1"/>
  <c r="BK165" i="1"/>
  <c r="BN165" i="1"/>
  <c r="BQ165" i="1"/>
  <c r="BT165" i="1"/>
  <c r="BW165" i="1"/>
  <c r="BZ165" i="1"/>
  <c r="CC165" i="1"/>
  <c r="CF165" i="1"/>
  <c r="CI165" i="1"/>
  <c r="CL165" i="1"/>
  <c r="CO165" i="1"/>
  <c r="CR165" i="1"/>
  <c r="CU165" i="1"/>
  <c r="CX165" i="1"/>
  <c r="DA165" i="1"/>
  <c r="DD165" i="1"/>
  <c r="DG165" i="1"/>
  <c r="DJ165" i="1"/>
  <c r="DM165" i="1"/>
  <c r="DP165" i="1"/>
  <c r="DS165" i="1"/>
  <c r="DV165" i="1"/>
  <c r="DY165" i="1"/>
  <c r="EB165" i="1"/>
  <c r="EH165" i="1"/>
  <c r="EK165" i="1"/>
  <c r="I170" i="1"/>
  <c r="L170" i="1"/>
  <c r="O170" i="1"/>
  <c r="R170" i="1"/>
  <c r="U170" i="1"/>
  <c r="X170" i="1"/>
  <c r="AA170" i="1"/>
  <c r="AD170" i="1"/>
  <c r="AG170" i="1"/>
  <c r="AJ170" i="1"/>
  <c r="AM170" i="1"/>
  <c r="AP170" i="1"/>
  <c r="AS170" i="1"/>
  <c r="AV170" i="1"/>
  <c r="AY170" i="1"/>
  <c r="BB170" i="1"/>
  <c r="BE170" i="1"/>
  <c r="BH170" i="1"/>
  <c r="BK170" i="1"/>
  <c r="BN170" i="1"/>
  <c r="BQ170" i="1"/>
  <c r="BT170" i="1"/>
  <c r="BW170" i="1"/>
  <c r="BZ170" i="1"/>
  <c r="CC170" i="1"/>
  <c r="CF170" i="1"/>
  <c r="CI170" i="1"/>
  <c r="CL170" i="1"/>
  <c r="CO170" i="1"/>
  <c r="CR170" i="1"/>
  <c r="CU170" i="1"/>
  <c r="CX170" i="1"/>
  <c r="DA170" i="1"/>
  <c r="DD170" i="1"/>
  <c r="DG170" i="1"/>
  <c r="DJ170" i="1"/>
  <c r="DM170" i="1"/>
  <c r="DP170" i="1"/>
  <c r="DS170" i="1"/>
  <c r="DV170" i="1"/>
  <c r="DY170" i="1"/>
  <c r="EB170" i="1"/>
  <c r="EH170" i="1"/>
  <c r="EK170" i="1"/>
  <c r="I146" i="1"/>
  <c r="L146" i="1"/>
  <c r="O146" i="1"/>
  <c r="R146" i="1"/>
  <c r="U146" i="1"/>
  <c r="X146" i="1"/>
  <c r="AA146" i="1"/>
  <c r="AD146" i="1"/>
  <c r="AG146" i="1"/>
  <c r="AJ146" i="1"/>
  <c r="AM146" i="1"/>
  <c r="AP146" i="1"/>
  <c r="AS146" i="1"/>
  <c r="AV146" i="1"/>
  <c r="AY146" i="1"/>
  <c r="BB146" i="1"/>
  <c r="BE146" i="1"/>
  <c r="BH146" i="1"/>
  <c r="BK146" i="1"/>
  <c r="BN146" i="1"/>
  <c r="BQ146" i="1"/>
  <c r="BT146" i="1"/>
  <c r="BW146" i="1"/>
  <c r="BZ146" i="1"/>
  <c r="CC146" i="1"/>
  <c r="CF146" i="1"/>
  <c r="CI146" i="1"/>
  <c r="CL146" i="1"/>
  <c r="CO146" i="1"/>
  <c r="CR146" i="1"/>
  <c r="CU146" i="1"/>
  <c r="CX146" i="1"/>
  <c r="DA146" i="1"/>
  <c r="DD146" i="1"/>
  <c r="DG146" i="1"/>
  <c r="DJ146" i="1"/>
  <c r="DM146" i="1"/>
  <c r="DP146" i="1"/>
  <c r="DS146" i="1"/>
  <c r="DV146" i="1"/>
  <c r="DY146" i="1"/>
  <c r="EB146" i="1"/>
  <c r="EH146" i="1"/>
  <c r="EK146" i="1"/>
  <c r="I147" i="1"/>
  <c r="L147" i="1"/>
  <c r="O147" i="1"/>
  <c r="R147" i="1"/>
  <c r="U147" i="1"/>
  <c r="X147" i="1"/>
  <c r="AA147" i="1"/>
  <c r="AD147" i="1"/>
  <c r="AG147" i="1"/>
  <c r="AJ147" i="1"/>
  <c r="AM147" i="1"/>
  <c r="AP147" i="1"/>
  <c r="AS147" i="1"/>
  <c r="AV147" i="1"/>
  <c r="AY147" i="1"/>
  <c r="BB147" i="1"/>
  <c r="BE147" i="1"/>
  <c r="BH147" i="1"/>
  <c r="BK147" i="1"/>
  <c r="BN147" i="1"/>
  <c r="BQ147" i="1"/>
  <c r="BT147" i="1"/>
  <c r="BW147" i="1"/>
  <c r="BZ147" i="1"/>
  <c r="CC147" i="1"/>
  <c r="CF147" i="1"/>
  <c r="CI147" i="1"/>
  <c r="CL147" i="1"/>
  <c r="CO147" i="1"/>
  <c r="CR147" i="1"/>
  <c r="CU147" i="1"/>
  <c r="CX147" i="1"/>
  <c r="DA147" i="1"/>
  <c r="DD147" i="1"/>
  <c r="DG147" i="1"/>
  <c r="DJ147" i="1"/>
  <c r="DM147" i="1"/>
  <c r="DP147" i="1"/>
  <c r="DS147" i="1"/>
  <c r="DV147" i="1"/>
  <c r="DY147" i="1"/>
  <c r="EB147" i="1"/>
  <c r="EH147" i="1"/>
  <c r="EK147" i="1"/>
  <c r="I166" i="1"/>
  <c r="L166" i="1"/>
  <c r="O166" i="1"/>
  <c r="R166" i="1"/>
  <c r="U166" i="1"/>
  <c r="X166" i="1"/>
  <c r="AA166" i="1"/>
  <c r="AD166" i="1"/>
  <c r="AG166" i="1"/>
  <c r="AJ166" i="1"/>
  <c r="AM166" i="1"/>
  <c r="AP166" i="1"/>
  <c r="AS166" i="1"/>
  <c r="AV166" i="1"/>
  <c r="AY166" i="1"/>
  <c r="BB166" i="1"/>
  <c r="BE166" i="1"/>
  <c r="BH166" i="1"/>
  <c r="BK166" i="1"/>
  <c r="BN166" i="1"/>
  <c r="BQ166" i="1"/>
  <c r="BT166" i="1"/>
  <c r="BW166" i="1"/>
  <c r="BZ166" i="1"/>
  <c r="CC166" i="1"/>
  <c r="CF166" i="1"/>
  <c r="CI166" i="1"/>
  <c r="CL166" i="1"/>
  <c r="CO166" i="1"/>
  <c r="CR166" i="1"/>
  <c r="CU166" i="1"/>
  <c r="CX166" i="1"/>
  <c r="DA166" i="1"/>
  <c r="DD166" i="1"/>
  <c r="DG166" i="1"/>
  <c r="DJ166" i="1"/>
  <c r="DM166" i="1"/>
  <c r="DP166" i="1"/>
  <c r="DS166" i="1"/>
  <c r="DV166" i="1"/>
  <c r="DY166" i="1"/>
  <c r="EB166" i="1"/>
  <c r="EH166" i="1"/>
  <c r="EK166" i="1"/>
  <c r="I171" i="1"/>
  <c r="L171" i="1"/>
  <c r="O171" i="1"/>
  <c r="R171" i="1"/>
  <c r="U171" i="1"/>
  <c r="X171" i="1"/>
  <c r="AA171" i="1"/>
  <c r="AD171" i="1"/>
  <c r="AG171" i="1"/>
  <c r="AJ171" i="1"/>
  <c r="AM171" i="1"/>
  <c r="AP171" i="1"/>
  <c r="AS171" i="1"/>
  <c r="AV171" i="1"/>
  <c r="AY171" i="1"/>
  <c r="BB171" i="1"/>
  <c r="BE171" i="1"/>
  <c r="BH171" i="1"/>
  <c r="BK171" i="1"/>
  <c r="BN171" i="1"/>
  <c r="BQ171" i="1"/>
  <c r="BT171" i="1"/>
  <c r="BW171" i="1"/>
  <c r="BZ171" i="1"/>
  <c r="CC171" i="1"/>
  <c r="CF171" i="1"/>
  <c r="CI171" i="1"/>
  <c r="CL171" i="1"/>
  <c r="CO171" i="1"/>
  <c r="CR171" i="1"/>
  <c r="CU171" i="1"/>
  <c r="CX171" i="1"/>
  <c r="DA171" i="1"/>
  <c r="DD171" i="1"/>
  <c r="DG171" i="1"/>
  <c r="DJ171" i="1"/>
  <c r="DM171" i="1"/>
  <c r="DP171" i="1"/>
  <c r="DS171" i="1"/>
  <c r="DV171" i="1"/>
  <c r="DY171" i="1"/>
  <c r="EB171" i="1"/>
  <c r="EH171" i="1"/>
  <c r="EK171" i="1"/>
  <c r="I200" i="1"/>
  <c r="L200" i="1"/>
  <c r="O200" i="1"/>
  <c r="R200" i="1"/>
  <c r="U200" i="1"/>
  <c r="X200" i="1"/>
  <c r="AA200" i="1"/>
  <c r="AD200" i="1"/>
  <c r="AG200" i="1"/>
  <c r="AJ200" i="1"/>
  <c r="AM200" i="1"/>
  <c r="AP200" i="1"/>
  <c r="AS200" i="1"/>
  <c r="AV200" i="1"/>
  <c r="AY200" i="1"/>
  <c r="BB200" i="1"/>
  <c r="BE200" i="1"/>
  <c r="BH200" i="1"/>
  <c r="BK200" i="1"/>
  <c r="BN200" i="1"/>
  <c r="BQ200" i="1"/>
  <c r="BT200" i="1"/>
  <c r="BW200" i="1"/>
  <c r="BZ200" i="1"/>
  <c r="CC200" i="1"/>
  <c r="CF200" i="1"/>
  <c r="CI200" i="1"/>
  <c r="CL200" i="1"/>
  <c r="CO200" i="1"/>
  <c r="CR200" i="1"/>
  <c r="CU200" i="1"/>
  <c r="CX200" i="1"/>
  <c r="DA200" i="1"/>
  <c r="DD200" i="1"/>
  <c r="DG200" i="1"/>
  <c r="DJ200" i="1"/>
  <c r="DM200" i="1"/>
  <c r="DP200" i="1"/>
  <c r="DS200" i="1"/>
  <c r="DV200" i="1"/>
  <c r="DY200" i="1"/>
  <c r="EB200" i="1"/>
  <c r="EH200" i="1"/>
  <c r="EK200" i="1"/>
  <c r="I295" i="1"/>
  <c r="L295" i="1"/>
  <c r="O295" i="1"/>
  <c r="R295" i="1"/>
  <c r="U295" i="1"/>
  <c r="X295" i="1"/>
  <c r="AA295" i="1"/>
  <c r="AD295" i="1"/>
  <c r="AG295" i="1"/>
  <c r="AJ295" i="1"/>
  <c r="AM295" i="1"/>
  <c r="AP295" i="1"/>
  <c r="AS295" i="1"/>
  <c r="AV295" i="1"/>
  <c r="AY295" i="1"/>
  <c r="BB295" i="1"/>
  <c r="BE295" i="1"/>
  <c r="BH295" i="1"/>
  <c r="BK295" i="1"/>
  <c r="BN295" i="1"/>
  <c r="BQ295" i="1"/>
  <c r="BT295" i="1"/>
  <c r="BW295" i="1"/>
  <c r="BZ295" i="1"/>
  <c r="CC295" i="1"/>
  <c r="CF295" i="1"/>
  <c r="CI295" i="1"/>
  <c r="CL295" i="1"/>
  <c r="CO295" i="1"/>
  <c r="CR295" i="1"/>
  <c r="CU295" i="1"/>
  <c r="CX295" i="1"/>
  <c r="DA295" i="1"/>
  <c r="DD295" i="1"/>
  <c r="DG295" i="1"/>
  <c r="DJ295" i="1"/>
  <c r="DM295" i="1"/>
  <c r="DP295" i="1"/>
  <c r="DS295" i="1"/>
  <c r="DV295" i="1"/>
  <c r="DY295" i="1"/>
  <c r="EB295" i="1"/>
  <c r="EH295" i="1"/>
  <c r="EK295" i="1"/>
  <c r="I345" i="1"/>
  <c r="L345" i="1"/>
  <c r="O345" i="1"/>
  <c r="R345" i="1"/>
  <c r="U345" i="1"/>
  <c r="X345" i="1"/>
  <c r="AA345" i="1"/>
  <c r="AD345" i="1"/>
  <c r="AG345" i="1"/>
  <c r="AJ345" i="1"/>
  <c r="AM345" i="1"/>
  <c r="AP345" i="1"/>
  <c r="AS345" i="1"/>
  <c r="AV345" i="1"/>
  <c r="AY345" i="1"/>
  <c r="BB345" i="1"/>
  <c r="BE345" i="1"/>
  <c r="BH345" i="1"/>
  <c r="BK345" i="1"/>
  <c r="BN345" i="1"/>
  <c r="BQ345" i="1"/>
  <c r="BT345" i="1"/>
  <c r="BW345" i="1"/>
  <c r="BZ345" i="1"/>
  <c r="CC345" i="1"/>
  <c r="CF345" i="1"/>
  <c r="CI345" i="1"/>
  <c r="CL345" i="1"/>
  <c r="CO345" i="1"/>
  <c r="CR345" i="1"/>
  <c r="CU345" i="1"/>
  <c r="CX345" i="1"/>
  <c r="DA345" i="1"/>
  <c r="DD345" i="1"/>
  <c r="DG345" i="1"/>
  <c r="DJ345" i="1"/>
  <c r="DM345" i="1"/>
  <c r="DP345" i="1"/>
  <c r="DS345" i="1"/>
  <c r="DV345" i="1"/>
  <c r="DY345" i="1"/>
  <c r="EB345" i="1"/>
  <c r="EH345" i="1"/>
  <c r="EK345" i="1"/>
  <c r="I127" i="1"/>
  <c r="L127" i="1"/>
  <c r="O127" i="1"/>
  <c r="R127" i="1"/>
  <c r="U127" i="1"/>
  <c r="X127" i="1"/>
  <c r="AA127" i="1"/>
  <c r="AD127" i="1"/>
  <c r="AG127" i="1"/>
  <c r="AJ127" i="1"/>
  <c r="AM127" i="1"/>
  <c r="AP127" i="1"/>
  <c r="AS127" i="1"/>
  <c r="AV127" i="1"/>
  <c r="AY127" i="1"/>
  <c r="BB127" i="1"/>
  <c r="BE127" i="1"/>
  <c r="BH127" i="1"/>
  <c r="BK127" i="1"/>
  <c r="BN127" i="1"/>
  <c r="BQ127" i="1"/>
  <c r="BT127" i="1"/>
  <c r="BW127" i="1"/>
  <c r="BZ127" i="1"/>
  <c r="CC127" i="1"/>
  <c r="CF127" i="1"/>
  <c r="CI127" i="1"/>
  <c r="CL127" i="1"/>
  <c r="CO127" i="1"/>
  <c r="CR127" i="1"/>
  <c r="CU127" i="1"/>
  <c r="CX127" i="1"/>
  <c r="DA127" i="1"/>
  <c r="DD127" i="1"/>
  <c r="DG127" i="1"/>
  <c r="DJ127" i="1"/>
  <c r="DM127" i="1"/>
  <c r="DP127" i="1"/>
  <c r="DS127" i="1"/>
  <c r="DV127" i="1"/>
  <c r="DY127" i="1"/>
  <c r="EB127" i="1"/>
  <c r="EH127" i="1"/>
  <c r="EK127" i="1"/>
  <c r="I128" i="1"/>
  <c r="L128" i="1"/>
  <c r="O128" i="1"/>
  <c r="R128" i="1"/>
  <c r="U128" i="1"/>
  <c r="X128" i="1"/>
  <c r="AA128" i="1"/>
  <c r="AD128" i="1"/>
  <c r="AG128" i="1"/>
  <c r="AJ128" i="1"/>
  <c r="AM128" i="1"/>
  <c r="AP128" i="1"/>
  <c r="AS128" i="1"/>
  <c r="AV128" i="1"/>
  <c r="AY128" i="1"/>
  <c r="BB128" i="1"/>
  <c r="BE128" i="1"/>
  <c r="BH128" i="1"/>
  <c r="BK128" i="1"/>
  <c r="BN128" i="1"/>
  <c r="BQ128" i="1"/>
  <c r="BT128" i="1"/>
  <c r="BW128" i="1"/>
  <c r="BZ128" i="1"/>
  <c r="CC128" i="1"/>
  <c r="CF128" i="1"/>
  <c r="CI128" i="1"/>
  <c r="CL128" i="1"/>
  <c r="CO128" i="1"/>
  <c r="CR128" i="1"/>
  <c r="CU128" i="1"/>
  <c r="CX128" i="1"/>
  <c r="DA128" i="1"/>
  <c r="DD128" i="1"/>
  <c r="DG128" i="1"/>
  <c r="DJ128" i="1"/>
  <c r="DM128" i="1"/>
  <c r="DP128" i="1"/>
  <c r="DS128" i="1"/>
  <c r="DV128" i="1"/>
  <c r="DY128" i="1"/>
  <c r="EB128" i="1"/>
  <c r="EH128" i="1"/>
  <c r="EK128" i="1"/>
  <c r="I182" i="1"/>
  <c r="L182" i="1"/>
  <c r="O182" i="1"/>
  <c r="R182" i="1"/>
  <c r="U182" i="1"/>
  <c r="X182" i="1"/>
  <c r="AA182" i="1"/>
  <c r="AD182" i="1"/>
  <c r="AG182" i="1"/>
  <c r="AJ182" i="1"/>
  <c r="AM182" i="1"/>
  <c r="AP182" i="1"/>
  <c r="AS182" i="1"/>
  <c r="AV182" i="1"/>
  <c r="AY182" i="1"/>
  <c r="BB182" i="1"/>
  <c r="BE182" i="1"/>
  <c r="BH182" i="1"/>
  <c r="BK182" i="1"/>
  <c r="BN182" i="1"/>
  <c r="BQ182" i="1"/>
  <c r="BT182" i="1"/>
  <c r="BW182" i="1"/>
  <c r="BZ182" i="1"/>
  <c r="CC182" i="1"/>
  <c r="CF182" i="1"/>
  <c r="CI182" i="1"/>
  <c r="CL182" i="1"/>
  <c r="CO182" i="1"/>
  <c r="CR182" i="1"/>
  <c r="CU182" i="1"/>
  <c r="CX182" i="1"/>
  <c r="DA182" i="1"/>
  <c r="DD182" i="1"/>
  <c r="DG182" i="1"/>
  <c r="DJ182" i="1"/>
  <c r="DM182" i="1"/>
  <c r="DP182" i="1"/>
  <c r="DS182" i="1"/>
  <c r="DV182" i="1"/>
  <c r="DY182" i="1"/>
  <c r="EB182" i="1"/>
  <c r="EH182" i="1"/>
  <c r="EK182" i="1"/>
  <c r="I190" i="1"/>
  <c r="L190" i="1"/>
  <c r="O190" i="1"/>
  <c r="R190" i="1"/>
  <c r="U190" i="1"/>
  <c r="X190" i="1"/>
  <c r="AA190" i="1"/>
  <c r="AD190" i="1"/>
  <c r="AG190" i="1"/>
  <c r="AJ190" i="1"/>
  <c r="AM190" i="1"/>
  <c r="AP190" i="1"/>
  <c r="AS190" i="1"/>
  <c r="AV190" i="1"/>
  <c r="AY190" i="1"/>
  <c r="BB190" i="1"/>
  <c r="BE190" i="1"/>
  <c r="BH190" i="1"/>
  <c r="BK190" i="1"/>
  <c r="BN190" i="1"/>
  <c r="BQ190" i="1"/>
  <c r="BT190" i="1"/>
  <c r="BW190" i="1"/>
  <c r="BZ190" i="1"/>
  <c r="CC190" i="1"/>
  <c r="CF190" i="1"/>
  <c r="CI190" i="1"/>
  <c r="CL190" i="1"/>
  <c r="CO190" i="1"/>
  <c r="CR190" i="1"/>
  <c r="CU190" i="1"/>
  <c r="CX190" i="1"/>
  <c r="DA190" i="1"/>
  <c r="DD190" i="1"/>
  <c r="DG190" i="1"/>
  <c r="DJ190" i="1"/>
  <c r="DM190" i="1"/>
  <c r="DP190" i="1"/>
  <c r="DS190" i="1"/>
  <c r="DV190" i="1"/>
  <c r="DY190" i="1"/>
  <c r="EB190" i="1"/>
  <c r="EH190" i="1"/>
  <c r="EK190" i="1"/>
  <c r="I191" i="1"/>
  <c r="L191" i="1"/>
  <c r="O191" i="1"/>
  <c r="R191" i="1"/>
  <c r="U191" i="1"/>
  <c r="X191" i="1"/>
  <c r="AA191" i="1"/>
  <c r="AD191" i="1"/>
  <c r="AG191" i="1"/>
  <c r="AJ191" i="1"/>
  <c r="AM191" i="1"/>
  <c r="AP191" i="1"/>
  <c r="AS191" i="1"/>
  <c r="AV191" i="1"/>
  <c r="AY191" i="1"/>
  <c r="BB191" i="1"/>
  <c r="BE191" i="1"/>
  <c r="BH191" i="1"/>
  <c r="BK191" i="1"/>
  <c r="BN191" i="1"/>
  <c r="BQ191" i="1"/>
  <c r="BT191" i="1"/>
  <c r="BW191" i="1"/>
  <c r="BZ191" i="1"/>
  <c r="CC191" i="1"/>
  <c r="CF191" i="1"/>
  <c r="CI191" i="1"/>
  <c r="CL191" i="1"/>
  <c r="CO191" i="1"/>
  <c r="CR191" i="1"/>
  <c r="CU191" i="1"/>
  <c r="CX191" i="1"/>
  <c r="DA191" i="1"/>
  <c r="DD191" i="1"/>
  <c r="DG191" i="1"/>
  <c r="DJ191" i="1"/>
  <c r="DM191" i="1"/>
  <c r="DP191" i="1"/>
  <c r="DS191" i="1"/>
  <c r="DV191" i="1"/>
  <c r="DY191" i="1"/>
  <c r="EB191" i="1"/>
  <c r="EH191" i="1"/>
  <c r="EK191" i="1"/>
  <c r="I242" i="1"/>
  <c r="L242" i="1"/>
  <c r="O242" i="1"/>
  <c r="R242" i="1"/>
  <c r="U242" i="1"/>
  <c r="X242" i="1"/>
  <c r="AA242" i="1"/>
  <c r="AD242" i="1"/>
  <c r="AG242" i="1"/>
  <c r="AJ242" i="1"/>
  <c r="AM242" i="1"/>
  <c r="AP242" i="1"/>
  <c r="AS242" i="1"/>
  <c r="AV242" i="1"/>
  <c r="AY242" i="1"/>
  <c r="BB242" i="1"/>
  <c r="BE242" i="1"/>
  <c r="BH242" i="1"/>
  <c r="BK242" i="1"/>
  <c r="BN242" i="1"/>
  <c r="BQ242" i="1"/>
  <c r="BT242" i="1"/>
  <c r="BW242" i="1"/>
  <c r="BZ242" i="1"/>
  <c r="CC242" i="1"/>
  <c r="CF242" i="1"/>
  <c r="CI242" i="1"/>
  <c r="CL242" i="1"/>
  <c r="CO242" i="1"/>
  <c r="CR242" i="1"/>
  <c r="CU242" i="1"/>
  <c r="CX242" i="1"/>
  <c r="DA242" i="1"/>
  <c r="DD242" i="1"/>
  <c r="DG242" i="1"/>
  <c r="DJ242" i="1"/>
  <c r="DM242" i="1"/>
  <c r="DP242" i="1"/>
  <c r="DS242" i="1"/>
  <c r="DV242" i="1"/>
  <c r="DY242" i="1"/>
  <c r="EB242" i="1"/>
  <c r="EH242" i="1"/>
  <c r="EK242" i="1"/>
  <c r="I243" i="1"/>
  <c r="L243" i="1"/>
  <c r="O243" i="1"/>
  <c r="R243" i="1"/>
  <c r="U243" i="1"/>
  <c r="X243" i="1"/>
  <c r="AA243" i="1"/>
  <c r="AD243" i="1"/>
  <c r="AG243" i="1"/>
  <c r="AJ243" i="1"/>
  <c r="AM243" i="1"/>
  <c r="AP243" i="1"/>
  <c r="AS243" i="1"/>
  <c r="AV243" i="1"/>
  <c r="AY243" i="1"/>
  <c r="BB243" i="1"/>
  <c r="BE243" i="1"/>
  <c r="BH243" i="1"/>
  <c r="BK243" i="1"/>
  <c r="BN243" i="1"/>
  <c r="BQ243" i="1"/>
  <c r="BT243" i="1"/>
  <c r="BW243" i="1"/>
  <c r="BZ243" i="1"/>
  <c r="CC243" i="1"/>
  <c r="CF243" i="1"/>
  <c r="CI243" i="1"/>
  <c r="CL243" i="1"/>
  <c r="CO243" i="1"/>
  <c r="CR243" i="1"/>
  <c r="CU243" i="1"/>
  <c r="CX243" i="1"/>
  <c r="DA243" i="1"/>
  <c r="DD243" i="1"/>
  <c r="DG243" i="1"/>
  <c r="DJ243" i="1"/>
  <c r="DM243" i="1"/>
  <c r="DP243" i="1"/>
  <c r="DS243" i="1"/>
  <c r="DV243" i="1"/>
  <c r="DY243" i="1"/>
  <c r="EB243" i="1"/>
  <c r="EH243" i="1"/>
  <c r="EK243" i="1"/>
  <c r="I244" i="1"/>
  <c r="L244" i="1"/>
  <c r="O244" i="1"/>
  <c r="R244" i="1"/>
  <c r="U244" i="1"/>
  <c r="X244" i="1"/>
  <c r="AA244" i="1"/>
  <c r="AD244" i="1"/>
  <c r="AG244" i="1"/>
  <c r="AJ244" i="1"/>
  <c r="AM244" i="1"/>
  <c r="AP244" i="1"/>
  <c r="AS244" i="1"/>
  <c r="AV244" i="1"/>
  <c r="AY244" i="1"/>
  <c r="BB244" i="1"/>
  <c r="BE244" i="1"/>
  <c r="BH244" i="1"/>
  <c r="BK244" i="1"/>
  <c r="BN244" i="1"/>
  <c r="BQ244" i="1"/>
  <c r="BT244" i="1"/>
  <c r="BW244" i="1"/>
  <c r="BZ244" i="1"/>
  <c r="CC244" i="1"/>
  <c r="CF244" i="1"/>
  <c r="CI244" i="1"/>
  <c r="CL244" i="1"/>
  <c r="CO244" i="1"/>
  <c r="CR244" i="1"/>
  <c r="CU244" i="1"/>
  <c r="CX244" i="1"/>
  <c r="DA244" i="1"/>
  <c r="DD244" i="1"/>
  <c r="DG244" i="1"/>
  <c r="DJ244" i="1"/>
  <c r="DM244" i="1"/>
  <c r="DP244" i="1"/>
  <c r="DS244" i="1"/>
  <c r="DV244" i="1"/>
  <c r="DY244" i="1"/>
  <c r="EB244" i="1"/>
  <c r="EH244" i="1"/>
  <c r="EK244" i="1"/>
  <c r="I148" i="1"/>
  <c r="L148" i="1"/>
  <c r="O148" i="1"/>
  <c r="R148" i="1"/>
  <c r="U148" i="1"/>
  <c r="X148" i="1"/>
  <c r="AA148" i="1"/>
  <c r="AD148" i="1"/>
  <c r="AG148" i="1"/>
  <c r="AJ148" i="1"/>
  <c r="AM148" i="1"/>
  <c r="AP148" i="1"/>
  <c r="AS148" i="1"/>
  <c r="AV148" i="1"/>
  <c r="AY148" i="1"/>
  <c r="BB148" i="1"/>
  <c r="BE148" i="1"/>
  <c r="BH148" i="1"/>
  <c r="BK148" i="1"/>
  <c r="BN148" i="1"/>
  <c r="BQ148" i="1"/>
  <c r="BT148" i="1"/>
  <c r="BW148" i="1"/>
  <c r="BZ148" i="1"/>
  <c r="CC148" i="1"/>
  <c r="CF148" i="1"/>
  <c r="CI148" i="1"/>
  <c r="CL148" i="1"/>
  <c r="CO148" i="1"/>
  <c r="CR148" i="1"/>
  <c r="CU148" i="1"/>
  <c r="CX148" i="1"/>
  <c r="DA148" i="1"/>
  <c r="DD148" i="1"/>
  <c r="DG148" i="1"/>
  <c r="DJ148" i="1"/>
  <c r="DM148" i="1"/>
  <c r="DP148" i="1"/>
  <c r="DS148" i="1"/>
  <c r="DV148" i="1"/>
  <c r="DY148" i="1"/>
  <c r="EB148" i="1"/>
  <c r="EH148" i="1"/>
  <c r="EK148" i="1"/>
  <c r="I172" i="1"/>
  <c r="L172" i="1"/>
  <c r="O172" i="1"/>
  <c r="R172" i="1"/>
  <c r="U172" i="1"/>
  <c r="X172" i="1"/>
  <c r="AA172" i="1"/>
  <c r="AD172" i="1"/>
  <c r="AG172" i="1"/>
  <c r="AJ172" i="1"/>
  <c r="AM172" i="1"/>
  <c r="AP172" i="1"/>
  <c r="AS172" i="1"/>
  <c r="AV172" i="1"/>
  <c r="AY172" i="1"/>
  <c r="BB172" i="1"/>
  <c r="BE172" i="1"/>
  <c r="BH172" i="1"/>
  <c r="BK172" i="1"/>
  <c r="BN172" i="1"/>
  <c r="BQ172" i="1"/>
  <c r="BT172" i="1"/>
  <c r="BW172" i="1"/>
  <c r="BZ172" i="1"/>
  <c r="CC172" i="1"/>
  <c r="CF172" i="1"/>
  <c r="CI172" i="1"/>
  <c r="CL172" i="1"/>
  <c r="CO172" i="1"/>
  <c r="CR172" i="1"/>
  <c r="CU172" i="1"/>
  <c r="CX172" i="1"/>
  <c r="DA172" i="1"/>
  <c r="DD172" i="1"/>
  <c r="DG172" i="1"/>
  <c r="DJ172" i="1"/>
  <c r="DM172" i="1"/>
  <c r="DP172" i="1"/>
  <c r="DS172" i="1"/>
  <c r="DV172" i="1"/>
  <c r="DY172" i="1"/>
  <c r="EB172" i="1"/>
  <c r="EH172" i="1"/>
  <c r="EK172" i="1"/>
  <c r="I149" i="1"/>
  <c r="L149" i="1"/>
  <c r="O149" i="1"/>
  <c r="R149" i="1"/>
  <c r="U149" i="1"/>
  <c r="X149" i="1"/>
  <c r="AA149" i="1"/>
  <c r="AD149" i="1"/>
  <c r="AG149" i="1"/>
  <c r="AJ149" i="1"/>
  <c r="AM149" i="1"/>
  <c r="AP149" i="1"/>
  <c r="AS149" i="1"/>
  <c r="AV149" i="1"/>
  <c r="AY149" i="1"/>
  <c r="BB149" i="1"/>
  <c r="BE149" i="1"/>
  <c r="BH149" i="1"/>
  <c r="BK149" i="1"/>
  <c r="BN149" i="1"/>
  <c r="BQ149" i="1"/>
  <c r="BT149" i="1"/>
  <c r="BW149" i="1"/>
  <c r="BZ149" i="1"/>
  <c r="CC149" i="1"/>
  <c r="CF149" i="1"/>
  <c r="CI149" i="1"/>
  <c r="CL149" i="1"/>
  <c r="CO149" i="1"/>
  <c r="CR149" i="1"/>
  <c r="CU149" i="1"/>
  <c r="CX149" i="1"/>
  <c r="DA149" i="1"/>
  <c r="DD149" i="1"/>
  <c r="DG149" i="1"/>
  <c r="DJ149" i="1"/>
  <c r="DM149" i="1"/>
  <c r="DP149" i="1"/>
  <c r="DS149" i="1"/>
  <c r="DV149" i="1"/>
  <c r="DY149" i="1"/>
  <c r="EB149" i="1"/>
  <c r="EH149" i="1"/>
  <c r="EK149" i="1"/>
  <c r="I150" i="1"/>
  <c r="L150" i="1"/>
  <c r="O150" i="1"/>
  <c r="R150" i="1"/>
  <c r="U150" i="1"/>
  <c r="X150" i="1"/>
  <c r="AA150" i="1"/>
  <c r="AD150" i="1"/>
  <c r="AG150" i="1"/>
  <c r="AJ150" i="1"/>
  <c r="AM150" i="1"/>
  <c r="AP150" i="1"/>
  <c r="AS150" i="1"/>
  <c r="AV150" i="1"/>
  <c r="AY150" i="1"/>
  <c r="BB150" i="1"/>
  <c r="BE150" i="1"/>
  <c r="BH150" i="1"/>
  <c r="BK150" i="1"/>
  <c r="BN150" i="1"/>
  <c r="BQ150" i="1"/>
  <c r="BT150" i="1"/>
  <c r="BW150" i="1"/>
  <c r="BZ150" i="1"/>
  <c r="CC150" i="1"/>
  <c r="CF150" i="1"/>
  <c r="CI150" i="1"/>
  <c r="CL150" i="1"/>
  <c r="CO150" i="1"/>
  <c r="CR150" i="1"/>
  <c r="CU150" i="1"/>
  <c r="CX150" i="1"/>
  <c r="DA150" i="1"/>
  <c r="DD150" i="1"/>
  <c r="DG150" i="1"/>
  <c r="DJ150" i="1"/>
  <c r="DM150" i="1"/>
  <c r="DP150" i="1"/>
  <c r="DS150" i="1"/>
  <c r="DV150" i="1"/>
  <c r="DY150" i="1"/>
  <c r="EB150" i="1"/>
  <c r="EH150" i="1"/>
  <c r="EK150" i="1"/>
  <c r="I268" i="1"/>
  <c r="L268" i="1"/>
  <c r="O268" i="1"/>
  <c r="R268" i="1"/>
  <c r="U268" i="1"/>
  <c r="X268" i="1"/>
  <c r="AA268" i="1"/>
  <c r="AD268" i="1"/>
  <c r="AG268" i="1"/>
  <c r="AJ268" i="1"/>
  <c r="AM268" i="1"/>
  <c r="AP268" i="1"/>
  <c r="AS268" i="1"/>
  <c r="AV268" i="1"/>
  <c r="AY268" i="1"/>
  <c r="BB268" i="1"/>
  <c r="BE268" i="1"/>
  <c r="BH268" i="1"/>
  <c r="BK268" i="1"/>
  <c r="BN268" i="1"/>
  <c r="BQ268" i="1"/>
  <c r="BT268" i="1"/>
  <c r="BW268" i="1"/>
  <c r="BZ268" i="1"/>
  <c r="CC268" i="1"/>
  <c r="CF268" i="1"/>
  <c r="CI268" i="1"/>
  <c r="CL268" i="1"/>
  <c r="CO268" i="1"/>
  <c r="CR268" i="1"/>
  <c r="CU268" i="1"/>
  <c r="CX268" i="1"/>
  <c r="DA268" i="1"/>
  <c r="DD268" i="1"/>
  <c r="DG268" i="1"/>
  <c r="DJ268" i="1"/>
  <c r="DM268" i="1"/>
  <c r="DP268" i="1"/>
  <c r="DS268" i="1"/>
  <c r="DV268" i="1"/>
  <c r="DY268" i="1"/>
  <c r="EB268" i="1"/>
  <c r="EH268" i="1"/>
  <c r="EK268" i="1"/>
  <c r="I151" i="1"/>
  <c r="L151" i="1"/>
  <c r="O151" i="1"/>
  <c r="R151" i="1"/>
  <c r="U151" i="1"/>
  <c r="X151" i="1"/>
  <c r="AA151" i="1"/>
  <c r="AD151" i="1"/>
  <c r="AG151" i="1"/>
  <c r="AJ151" i="1"/>
  <c r="AM151" i="1"/>
  <c r="AP151" i="1"/>
  <c r="AS151" i="1"/>
  <c r="AV151" i="1"/>
  <c r="AY151" i="1"/>
  <c r="BB151" i="1"/>
  <c r="BE151" i="1"/>
  <c r="BH151" i="1"/>
  <c r="BK151" i="1"/>
  <c r="BN151" i="1"/>
  <c r="BQ151" i="1"/>
  <c r="BT151" i="1"/>
  <c r="BW151" i="1"/>
  <c r="BZ151" i="1"/>
  <c r="CC151" i="1"/>
  <c r="CF151" i="1"/>
  <c r="CI151" i="1"/>
  <c r="CL151" i="1"/>
  <c r="CO151" i="1"/>
  <c r="CR151" i="1"/>
  <c r="CU151" i="1"/>
  <c r="CX151" i="1"/>
  <c r="DA151" i="1"/>
  <c r="DD151" i="1"/>
  <c r="DG151" i="1"/>
  <c r="DJ151" i="1"/>
  <c r="DM151" i="1"/>
  <c r="DP151" i="1"/>
  <c r="DS151" i="1"/>
  <c r="DV151" i="1"/>
  <c r="DY151" i="1"/>
  <c r="EB151" i="1"/>
  <c r="EH151" i="1"/>
  <c r="EK151" i="1"/>
  <c r="I323" i="1"/>
  <c r="L323" i="1"/>
  <c r="O323" i="1"/>
  <c r="R323" i="1"/>
  <c r="U323" i="1"/>
  <c r="X323" i="1"/>
  <c r="AA323" i="1"/>
  <c r="AD323" i="1"/>
  <c r="AG323" i="1"/>
  <c r="AJ323" i="1"/>
  <c r="AM323" i="1"/>
  <c r="AP323" i="1"/>
  <c r="AS323" i="1"/>
  <c r="AV323" i="1"/>
  <c r="AY323" i="1"/>
  <c r="BB323" i="1"/>
  <c r="BE323" i="1"/>
  <c r="BH323" i="1"/>
  <c r="BK323" i="1"/>
  <c r="BN323" i="1"/>
  <c r="BQ323" i="1"/>
  <c r="BT323" i="1"/>
  <c r="BW323" i="1"/>
  <c r="BZ323" i="1"/>
  <c r="CC323" i="1"/>
  <c r="CF323" i="1"/>
  <c r="CI323" i="1"/>
  <c r="CL323" i="1"/>
  <c r="CO323" i="1"/>
  <c r="CR323" i="1"/>
  <c r="CU323" i="1"/>
  <c r="CX323" i="1"/>
  <c r="DA323" i="1"/>
  <c r="DD323" i="1"/>
  <c r="DG323" i="1"/>
  <c r="DJ323" i="1"/>
  <c r="DM323" i="1"/>
  <c r="DP323" i="1"/>
  <c r="DS323" i="1"/>
  <c r="DV323" i="1"/>
  <c r="DY323" i="1"/>
  <c r="EB323" i="1"/>
  <c r="EH323" i="1"/>
  <c r="EK323" i="1"/>
  <c r="I628" i="1"/>
  <c r="L628" i="1"/>
  <c r="O628" i="1"/>
  <c r="R628" i="1"/>
  <c r="U628" i="1"/>
  <c r="X628" i="1"/>
  <c r="AA628" i="1"/>
  <c r="AD628" i="1"/>
  <c r="AG628" i="1"/>
  <c r="AJ628" i="1"/>
  <c r="AM628" i="1"/>
  <c r="AP628" i="1"/>
  <c r="AS628" i="1"/>
  <c r="AV628" i="1"/>
  <c r="AY628" i="1"/>
  <c r="BB628" i="1"/>
  <c r="BE628" i="1"/>
  <c r="BH628" i="1"/>
  <c r="BK628" i="1"/>
  <c r="BN628" i="1"/>
  <c r="BQ628" i="1"/>
  <c r="BT628" i="1"/>
  <c r="BW628" i="1"/>
  <c r="BZ628" i="1"/>
  <c r="CC628" i="1"/>
  <c r="CF628" i="1"/>
  <c r="CI628" i="1"/>
  <c r="CL628" i="1"/>
  <c r="CO628" i="1"/>
  <c r="CR628" i="1"/>
  <c r="CU628" i="1"/>
  <c r="CX628" i="1"/>
  <c r="DA628" i="1"/>
  <c r="DD628" i="1"/>
  <c r="DG628" i="1"/>
  <c r="DJ628" i="1"/>
  <c r="DM628" i="1"/>
  <c r="DP628" i="1"/>
  <c r="DS628" i="1"/>
  <c r="DV628" i="1"/>
  <c r="DY628" i="1"/>
  <c r="EB628" i="1"/>
  <c r="EH628" i="1"/>
  <c r="EK628" i="1"/>
  <c r="I709" i="1"/>
  <c r="L709" i="1"/>
  <c r="O709" i="1"/>
  <c r="R709" i="1"/>
  <c r="U709" i="1"/>
  <c r="X709" i="1"/>
  <c r="AA709" i="1"/>
  <c r="AD709" i="1"/>
  <c r="AG709" i="1"/>
  <c r="AJ709" i="1"/>
  <c r="AM709" i="1"/>
  <c r="AP709" i="1"/>
  <c r="AS709" i="1"/>
  <c r="AV709" i="1"/>
  <c r="AY709" i="1"/>
  <c r="BB709" i="1"/>
  <c r="BE709" i="1"/>
  <c r="BH709" i="1"/>
  <c r="BK709" i="1"/>
  <c r="BN709" i="1"/>
  <c r="BQ709" i="1"/>
  <c r="BT709" i="1"/>
  <c r="BW709" i="1"/>
  <c r="BZ709" i="1"/>
  <c r="CC709" i="1"/>
  <c r="CF709" i="1"/>
  <c r="CI709" i="1"/>
  <c r="CL709" i="1"/>
  <c r="CO709" i="1"/>
  <c r="CR709" i="1"/>
  <c r="CU709" i="1"/>
  <c r="CX709" i="1"/>
  <c r="DA709" i="1"/>
  <c r="DD709" i="1"/>
  <c r="DG709" i="1"/>
  <c r="DJ709" i="1"/>
  <c r="DM709" i="1"/>
  <c r="DP709" i="1"/>
  <c r="DS709" i="1"/>
  <c r="DV709" i="1"/>
  <c r="DY709" i="1"/>
  <c r="EB709" i="1"/>
  <c r="EH709" i="1"/>
  <c r="EK709" i="1"/>
  <c r="I226" i="1"/>
  <c r="L226" i="1"/>
  <c r="O226" i="1"/>
  <c r="R226" i="1"/>
  <c r="U226" i="1"/>
  <c r="X226" i="1"/>
  <c r="AA226" i="1"/>
  <c r="AD226" i="1"/>
  <c r="AG226" i="1"/>
  <c r="AJ226" i="1"/>
  <c r="AM226" i="1"/>
  <c r="AP226" i="1"/>
  <c r="AS226" i="1"/>
  <c r="AV226" i="1"/>
  <c r="AY226" i="1"/>
  <c r="BB226" i="1"/>
  <c r="BE226" i="1"/>
  <c r="BH226" i="1"/>
  <c r="BK226" i="1"/>
  <c r="BN226" i="1"/>
  <c r="BQ226" i="1"/>
  <c r="BT226" i="1"/>
  <c r="BW226" i="1"/>
  <c r="BZ226" i="1"/>
  <c r="CC226" i="1"/>
  <c r="CF226" i="1"/>
  <c r="CI226" i="1"/>
  <c r="CL226" i="1"/>
  <c r="CO226" i="1"/>
  <c r="CR226" i="1"/>
  <c r="CU226" i="1"/>
  <c r="CX226" i="1"/>
  <c r="DA226" i="1"/>
  <c r="DD226" i="1"/>
  <c r="DG226" i="1"/>
  <c r="DJ226" i="1"/>
  <c r="DM226" i="1"/>
  <c r="DP226" i="1"/>
  <c r="DS226" i="1"/>
  <c r="DV226" i="1"/>
  <c r="DY226" i="1"/>
  <c r="EB226" i="1"/>
  <c r="EH226" i="1"/>
  <c r="EK226" i="1"/>
  <c r="I227" i="1"/>
  <c r="L227" i="1"/>
  <c r="O227" i="1"/>
  <c r="R227" i="1"/>
  <c r="U227" i="1"/>
  <c r="X227" i="1"/>
  <c r="AA227" i="1"/>
  <c r="AD227" i="1"/>
  <c r="AG227" i="1"/>
  <c r="AJ227" i="1"/>
  <c r="AM227" i="1"/>
  <c r="AP227" i="1"/>
  <c r="AS227" i="1"/>
  <c r="AV227" i="1"/>
  <c r="AY227" i="1"/>
  <c r="BB227" i="1"/>
  <c r="BE227" i="1"/>
  <c r="BH227" i="1"/>
  <c r="BK227" i="1"/>
  <c r="BN227" i="1"/>
  <c r="BQ227" i="1"/>
  <c r="BT227" i="1"/>
  <c r="BW227" i="1"/>
  <c r="BZ227" i="1"/>
  <c r="CC227" i="1"/>
  <c r="CF227" i="1"/>
  <c r="CI227" i="1"/>
  <c r="CL227" i="1"/>
  <c r="CO227" i="1"/>
  <c r="CR227" i="1"/>
  <c r="CU227" i="1"/>
  <c r="CX227" i="1"/>
  <c r="DA227" i="1"/>
  <c r="DD227" i="1"/>
  <c r="DG227" i="1"/>
  <c r="DJ227" i="1"/>
  <c r="DM227" i="1"/>
  <c r="DP227" i="1"/>
  <c r="DS227" i="1"/>
  <c r="DV227" i="1"/>
  <c r="DY227" i="1"/>
  <c r="EB227" i="1"/>
  <c r="EH227" i="1"/>
  <c r="EK227" i="1"/>
  <c r="I153" i="1"/>
  <c r="L153" i="1"/>
  <c r="O153" i="1"/>
  <c r="R153" i="1"/>
  <c r="U153" i="1"/>
  <c r="X153" i="1"/>
  <c r="AA153" i="1"/>
  <c r="AD153" i="1"/>
  <c r="AG153" i="1"/>
  <c r="AJ153" i="1"/>
  <c r="AM153" i="1"/>
  <c r="AP153" i="1"/>
  <c r="AS153" i="1"/>
  <c r="AV153" i="1"/>
  <c r="AY153" i="1"/>
  <c r="BB153" i="1"/>
  <c r="BE153" i="1"/>
  <c r="BH153" i="1"/>
  <c r="BK153" i="1"/>
  <c r="BN153" i="1"/>
  <c r="BQ153" i="1"/>
  <c r="BT153" i="1"/>
  <c r="BW153" i="1"/>
  <c r="BZ153" i="1"/>
  <c r="CC153" i="1"/>
  <c r="CF153" i="1"/>
  <c r="CI153" i="1"/>
  <c r="CL153" i="1"/>
  <c r="CO153" i="1"/>
  <c r="CR153" i="1"/>
  <c r="CU153" i="1"/>
  <c r="CX153" i="1"/>
  <c r="DA153" i="1"/>
  <c r="DD153" i="1"/>
  <c r="DG153" i="1"/>
  <c r="DJ153" i="1"/>
  <c r="DM153" i="1"/>
  <c r="DP153" i="1"/>
  <c r="DS153" i="1"/>
  <c r="DV153" i="1"/>
  <c r="DY153" i="1"/>
  <c r="EB153" i="1"/>
  <c r="EH153" i="1"/>
  <c r="EK153" i="1"/>
  <c r="I177" i="1"/>
  <c r="L177" i="1"/>
  <c r="O177" i="1"/>
  <c r="R177" i="1"/>
  <c r="U177" i="1"/>
  <c r="X177" i="1"/>
  <c r="AA177" i="1"/>
  <c r="AD177" i="1"/>
  <c r="AG177" i="1"/>
  <c r="AJ177" i="1"/>
  <c r="AM177" i="1"/>
  <c r="AP177" i="1"/>
  <c r="AS177" i="1"/>
  <c r="AV177" i="1"/>
  <c r="AY177" i="1"/>
  <c r="BB177" i="1"/>
  <c r="BE177" i="1"/>
  <c r="BH177" i="1"/>
  <c r="BK177" i="1"/>
  <c r="BN177" i="1"/>
  <c r="BQ177" i="1"/>
  <c r="BT177" i="1"/>
  <c r="BW177" i="1"/>
  <c r="BZ177" i="1"/>
  <c r="CC177" i="1"/>
  <c r="CF177" i="1"/>
  <c r="CI177" i="1"/>
  <c r="CL177" i="1"/>
  <c r="CO177" i="1"/>
  <c r="CR177" i="1"/>
  <c r="CU177" i="1"/>
  <c r="CX177" i="1"/>
  <c r="DA177" i="1"/>
  <c r="DD177" i="1"/>
  <c r="DG177" i="1"/>
  <c r="DJ177" i="1"/>
  <c r="DM177" i="1"/>
  <c r="DP177" i="1"/>
  <c r="DS177" i="1"/>
  <c r="DV177" i="1"/>
  <c r="DY177" i="1"/>
  <c r="EB177" i="1"/>
  <c r="EH177" i="1"/>
  <c r="EK177" i="1"/>
  <c r="I179" i="1"/>
  <c r="L179" i="1"/>
  <c r="O179" i="1"/>
  <c r="R179" i="1"/>
  <c r="U179" i="1"/>
  <c r="X179" i="1"/>
  <c r="AA179" i="1"/>
  <c r="AD179" i="1"/>
  <c r="AG179" i="1"/>
  <c r="AJ179" i="1"/>
  <c r="AM179" i="1"/>
  <c r="AP179" i="1"/>
  <c r="AS179" i="1"/>
  <c r="AV179" i="1"/>
  <c r="AY179" i="1"/>
  <c r="BB179" i="1"/>
  <c r="BE179" i="1"/>
  <c r="BH179" i="1"/>
  <c r="BK179" i="1"/>
  <c r="BN179" i="1"/>
  <c r="BQ179" i="1"/>
  <c r="BT179" i="1"/>
  <c r="BW179" i="1"/>
  <c r="BZ179" i="1"/>
  <c r="CC179" i="1"/>
  <c r="CF179" i="1"/>
  <c r="CI179" i="1"/>
  <c r="CL179" i="1"/>
  <c r="CO179" i="1"/>
  <c r="CR179" i="1"/>
  <c r="CU179" i="1"/>
  <c r="CX179" i="1"/>
  <c r="DA179" i="1"/>
  <c r="DD179" i="1"/>
  <c r="DG179" i="1"/>
  <c r="DJ179" i="1"/>
  <c r="DM179" i="1"/>
  <c r="DP179" i="1"/>
  <c r="DS179" i="1"/>
  <c r="DV179" i="1"/>
  <c r="DY179" i="1"/>
  <c r="EB179" i="1"/>
  <c r="EH179" i="1"/>
  <c r="EK179" i="1"/>
  <c r="I231" i="1"/>
  <c r="L231" i="1"/>
  <c r="O231" i="1"/>
  <c r="R231" i="1"/>
  <c r="U231" i="1"/>
  <c r="X231" i="1"/>
  <c r="AA231" i="1"/>
  <c r="AD231" i="1"/>
  <c r="AG231" i="1"/>
  <c r="AJ231" i="1"/>
  <c r="AM231" i="1"/>
  <c r="AP231" i="1"/>
  <c r="AS231" i="1"/>
  <c r="AV231" i="1"/>
  <c r="AY231" i="1"/>
  <c r="BB231" i="1"/>
  <c r="BE231" i="1"/>
  <c r="BH231" i="1"/>
  <c r="BK231" i="1"/>
  <c r="BN231" i="1"/>
  <c r="BQ231" i="1"/>
  <c r="BT231" i="1"/>
  <c r="BW231" i="1"/>
  <c r="BZ231" i="1"/>
  <c r="CC231" i="1"/>
  <c r="CF231" i="1"/>
  <c r="CI231" i="1"/>
  <c r="CL231" i="1"/>
  <c r="CO231" i="1"/>
  <c r="CR231" i="1"/>
  <c r="CU231" i="1"/>
  <c r="CX231" i="1"/>
  <c r="DA231" i="1"/>
  <c r="DD231" i="1"/>
  <c r="DG231" i="1"/>
  <c r="DJ231" i="1"/>
  <c r="DM231" i="1"/>
  <c r="DP231" i="1"/>
  <c r="DS231" i="1"/>
  <c r="DV231" i="1"/>
  <c r="DY231" i="1"/>
  <c r="EB231" i="1"/>
  <c r="EH231" i="1"/>
  <c r="EK231" i="1"/>
  <c r="I201" i="1"/>
  <c r="L201" i="1"/>
  <c r="O201" i="1"/>
  <c r="R201" i="1"/>
  <c r="U201" i="1"/>
  <c r="X201" i="1"/>
  <c r="AA201" i="1"/>
  <c r="AD201" i="1"/>
  <c r="AG201" i="1"/>
  <c r="AJ201" i="1"/>
  <c r="AM201" i="1"/>
  <c r="AP201" i="1"/>
  <c r="AS201" i="1"/>
  <c r="AV201" i="1"/>
  <c r="AY201" i="1"/>
  <c r="BB201" i="1"/>
  <c r="BE201" i="1"/>
  <c r="BH201" i="1"/>
  <c r="BK201" i="1"/>
  <c r="BN201" i="1"/>
  <c r="BQ201" i="1"/>
  <c r="BT201" i="1"/>
  <c r="BW201" i="1"/>
  <c r="BZ201" i="1"/>
  <c r="CC201" i="1"/>
  <c r="CF201" i="1"/>
  <c r="CI201" i="1"/>
  <c r="CL201" i="1"/>
  <c r="CO201" i="1"/>
  <c r="CR201" i="1"/>
  <c r="CU201" i="1"/>
  <c r="CX201" i="1"/>
  <c r="DA201" i="1"/>
  <c r="DD201" i="1"/>
  <c r="DG201" i="1"/>
  <c r="DJ201" i="1"/>
  <c r="DM201" i="1"/>
  <c r="DP201" i="1"/>
  <c r="DS201" i="1"/>
  <c r="DV201" i="1"/>
  <c r="DY201" i="1"/>
  <c r="EB201" i="1"/>
  <c r="EH201" i="1"/>
  <c r="EK201" i="1"/>
  <c r="I169" i="1"/>
  <c r="L169" i="1"/>
  <c r="O169" i="1"/>
  <c r="R169" i="1"/>
  <c r="U169" i="1"/>
  <c r="X169" i="1"/>
  <c r="AA169" i="1"/>
  <c r="AD169" i="1"/>
  <c r="AG169" i="1"/>
  <c r="AJ169" i="1"/>
  <c r="AM169" i="1"/>
  <c r="AP169" i="1"/>
  <c r="AS169" i="1"/>
  <c r="AV169" i="1"/>
  <c r="AY169" i="1"/>
  <c r="BB169" i="1"/>
  <c r="BE169" i="1"/>
  <c r="BH169" i="1"/>
  <c r="BK169" i="1"/>
  <c r="BN169" i="1"/>
  <c r="BQ169" i="1"/>
  <c r="BT169" i="1"/>
  <c r="BW169" i="1"/>
  <c r="BZ169" i="1"/>
  <c r="CC169" i="1"/>
  <c r="CF169" i="1"/>
  <c r="CI169" i="1"/>
  <c r="CL169" i="1"/>
  <c r="CO169" i="1"/>
  <c r="CR169" i="1"/>
  <c r="CU169" i="1"/>
  <c r="CX169" i="1"/>
  <c r="DA169" i="1"/>
  <c r="DD169" i="1"/>
  <c r="DG169" i="1"/>
  <c r="DJ169" i="1"/>
  <c r="DM169" i="1"/>
  <c r="DP169" i="1"/>
  <c r="DS169" i="1"/>
  <c r="DV169" i="1"/>
  <c r="DY169" i="1"/>
  <c r="EB169" i="1"/>
  <c r="EH169" i="1"/>
  <c r="EK169" i="1"/>
  <c r="I154" i="1"/>
  <c r="L154" i="1"/>
  <c r="O154" i="1"/>
  <c r="R154" i="1"/>
  <c r="U154" i="1"/>
  <c r="X154" i="1"/>
  <c r="AA154" i="1"/>
  <c r="AD154" i="1"/>
  <c r="AG154" i="1"/>
  <c r="AJ154" i="1"/>
  <c r="AM154" i="1"/>
  <c r="AP154" i="1"/>
  <c r="AS154" i="1"/>
  <c r="AV154" i="1"/>
  <c r="AY154" i="1"/>
  <c r="BB154" i="1"/>
  <c r="BE154" i="1"/>
  <c r="BH154" i="1"/>
  <c r="BK154" i="1"/>
  <c r="BN154" i="1"/>
  <c r="BQ154" i="1"/>
  <c r="BT154" i="1"/>
  <c r="BW154" i="1"/>
  <c r="BZ154" i="1"/>
  <c r="CC154" i="1"/>
  <c r="CF154" i="1"/>
  <c r="CI154" i="1"/>
  <c r="CL154" i="1"/>
  <c r="CO154" i="1"/>
  <c r="CR154" i="1"/>
  <c r="CU154" i="1"/>
  <c r="CX154" i="1"/>
  <c r="DA154" i="1"/>
  <c r="DD154" i="1"/>
  <c r="DG154" i="1"/>
  <c r="DJ154" i="1"/>
  <c r="DM154" i="1"/>
  <c r="DP154" i="1"/>
  <c r="DS154" i="1"/>
  <c r="DV154" i="1"/>
  <c r="DY154" i="1"/>
  <c r="EB154" i="1"/>
  <c r="EH154" i="1"/>
  <c r="EK154" i="1"/>
  <c r="I269" i="1"/>
  <c r="L269" i="1"/>
  <c r="O269" i="1"/>
  <c r="R269" i="1"/>
  <c r="U269" i="1"/>
  <c r="X269" i="1"/>
  <c r="AA269" i="1"/>
  <c r="AD269" i="1"/>
  <c r="AG269" i="1"/>
  <c r="AJ269" i="1"/>
  <c r="AM269" i="1"/>
  <c r="AP269" i="1"/>
  <c r="AS269" i="1"/>
  <c r="AV269" i="1"/>
  <c r="AY269" i="1"/>
  <c r="BB269" i="1"/>
  <c r="BE269" i="1"/>
  <c r="BH269" i="1"/>
  <c r="BK269" i="1"/>
  <c r="BN269" i="1"/>
  <c r="BQ269" i="1"/>
  <c r="BT269" i="1"/>
  <c r="BW269" i="1"/>
  <c r="BZ269" i="1"/>
  <c r="CC269" i="1"/>
  <c r="CF269" i="1"/>
  <c r="CI269" i="1"/>
  <c r="CL269" i="1"/>
  <c r="CO269" i="1"/>
  <c r="CR269" i="1"/>
  <c r="CU269" i="1"/>
  <c r="CX269" i="1"/>
  <c r="DA269" i="1"/>
  <c r="DD269" i="1"/>
  <c r="DG269" i="1"/>
  <c r="DJ269" i="1"/>
  <c r="DM269" i="1"/>
  <c r="DP269" i="1"/>
  <c r="DS269" i="1"/>
  <c r="DV269" i="1"/>
  <c r="DY269" i="1"/>
  <c r="EB269" i="1"/>
  <c r="EH269" i="1"/>
  <c r="EK269" i="1"/>
  <c r="I173" i="1"/>
  <c r="L173" i="1"/>
  <c r="O173" i="1"/>
  <c r="R173" i="1"/>
  <c r="U173" i="1"/>
  <c r="X173" i="1"/>
  <c r="AA173" i="1"/>
  <c r="AD173" i="1"/>
  <c r="AG173" i="1"/>
  <c r="AJ173" i="1"/>
  <c r="AM173" i="1"/>
  <c r="AP173" i="1"/>
  <c r="AS173" i="1"/>
  <c r="AV173" i="1"/>
  <c r="AY173" i="1"/>
  <c r="BB173" i="1"/>
  <c r="BE173" i="1"/>
  <c r="BH173" i="1"/>
  <c r="BK173" i="1"/>
  <c r="BN173" i="1"/>
  <c r="BQ173" i="1"/>
  <c r="BT173" i="1"/>
  <c r="BW173" i="1"/>
  <c r="BZ173" i="1"/>
  <c r="CC173" i="1"/>
  <c r="CF173" i="1"/>
  <c r="CI173" i="1"/>
  <c r="CL173" i="1"/>
  <c r="CO173" i="1"/>
  <c r="CR173" i="1"/>
  <c r="CU173" i="1"/>
  <c r="CX173" i="1"/>
  <c r="DA173" i="1"/>
  <c r="DD173" i="1"/>
  <c r="DG173" i="1"/>
  <c r="DJ173" i="1"/>
  <c r="DM173" i="1"/>
  <c r="DP173" i="1"/>
  <c r="DS173" i="1"/>
  <c r="DV173" i="1"/>
  <c r="DY173" i="1"/>
  <c r="EB173" i="1"/>
  <c r="EH173" i="1"/>
  <c r="EK173" i="1"/>
  <c r="I270" i="1"/>
  <c r="L270" i="1"/>
  <c r="O270" i="1"/>
  <c r="R270" i="1"/>
  <c r="U270" i="1"/>
  <c r="X270" i="1"/>
  <c r="AA270" i="1"/>
  <c r="AD270" i="1"/>
  <c r="AG270" i="1"/>
  <c r="AJ270" i="1"/>
  <c r="AM270" i="1"/>
  <c r="AP270" i="1"/>
  <c r="AS270" i="1"/>
  <c r="AV270" i="1"/>
  <c r="AY270" i="1"/>
  <c r="BB270" i="1"/>
  <c r="BE270" i="1"/>
  <c r="BH270" i="1"/>
  <c r="BK270" i="1"/>
  <c r="BN270" i="1"/>
  <c r="BQ270" i="1"/>
  <c r="BT270" i="1"/>
  <c r="BW270" i="1"/>
  <c r="BZ270" i="1"/>
  <c r="CC270" i="1"/>
  <c r="CF270" i="1"/>
  <c r="CI270" i="1"/>
  <c r="CL270" i="1"/>
  <c r="CO270" i="1"/>
  <c r="CR270" i="1"/>
  <c r="CU270" i="1"/>
  <c r="CX270" i="1"/>
  <c r="DA270" i="1"/>
  <c r="DD270" i="1"/>
  <c r="DG270" i="1"/>
  <c r="DJ270" i="1"/>
  <c r="DM270" i="1"/>
  <c r="DP270" i="1"/>
  <c r="DS270" i="1"/>
  <c r="DV270" i="1"/>
  <c r="DY270" i="1"/>
  <c r="EB270" i="1"/>
  <c r="EH270" i="1"/>
  <c r="EK270" i="1"/>
  <c r="I155" i="1"/>
  <c r="L155" i="1"/>
  <c r="O155" i="1"/>
  <c r="R155" i="1"/>
  <c r="U155" i="1"/>
  <c r="X155" i="1"/>
  <c r="AA155" i="1"/>
  <c r="AD155" i="1"/>
  <c r="AG155" i="1"/>
  <c r="AJ155" i="1"/>
  <c r="AM155" i="1"/>
  <c r="AP155" i="1"/>
  <c r="AS155" i="1"/>
  <c r="AV155" i="1"/>
  <c r="AY155" i="1"/>
  <c r="BB155" i="1"/>
  <c r="BE155" i="1"/>
  <c r="BH155" i="1"/>
  <c r="BK155" i="1"/>
  <c r="BN155" i="1"/>
  <c r="BQ155" i="1"/>
  <c r="BT155" i="1"/>
  <c r="BW155" i="1"/>
  <c r="BZ155" i="1"/>
  <c r="CC155" i="1"/>
  <c r="CF155" i="1"/>
  <c r="CI155" i="1"/>
  <c r="CL155" i="1"/>
  <c r="CO155" i="1"/>
  <c r="CR155" i="1"/>
  <c r="CU155" i="1"/>
  <c r="CX155" i="1"/>
  <c r="DA155" i="1"/>
  <c r="DD155" i="1"/>
  <c r="DG155" i="1"/>
  <c r="DJ155" i="1"/>
  <c r="DM155" i="1"/>
  <c r="DP155" i="1"/>
  <c r="DS155" i="1"/>
  <c r="DV155" i="1"/>
  <c r="DY155" i="1"/>
  <c r="EB155" i="1"/>
  <c r="EH155" i="1"/>
  <c r="EK155" i="1"/>
  <c r="I398" i="1"/>
  <c r="L398" i="1"/>
  <c r="O398" i="1"/>
  <c r="R398" i="1"/>
  <c r="U398" i="1"/>
  <c r="X398" i="1"/>
  <c r="AA398" i="1"/>
  <c r="AD398" i="1"/>
  <c r="AG398" i="1"/>
  <c r="AJ398" i="1"/>
  <c r="AM398" i="1"/>
  <c r="AP398" i="1"/>
  <c r="AS398" i="1"/>
  <c r="AV398" i="1"/>
  <c r="AY398" i="1"/>
  <c r="BB398" i="1"/>
  <c r="BE398" i="1"/>
  <c r="BH398" i="1"/>
  <c r="BK398" i="1"/>
  <c r="BN398" i="1"/>
  <c r="BQ398" i="1"/>
  <c r="BT398" i="1"/>
  <c r="BW398" i="1"/>
  <c r="BZ398" i="1"/>
  <c r="CC398" i="1"/>
  <c r="CF398" i="1"/>
  <c r="CI398" i="1"/>
  <c r="CL398" i="1"/>
  <c r="CO398" i="1"/>
  <c r="CR398" i="1"/>
  <c r="CU398" i="1"/>
  <c r="CX398" i="1"/>
  <c r="DA398" i="1"/>
  <c r="DD398" i="1"/>
  <c r="DG398" i="1"/>
  <c r="DJ398" i="1"/>
  <c r="DM398" i="1"/>
  <c r="DP398" i="1"/>
  <c r="DS398" i="1"/>
  <c r="DV398" i="1"/>
  <c r="DY398" i="1"/>
  <c r="EB398" i="1"/>
  <c r="EH398" i="1"/>
  <c r="EK398" i="1"/>
  <c r="I211" i="1"/>
  <c r="L211" i="1"/>
  <c r="O211" i="1"/>
  <c r="R211" i="1"/>
  <c r="U211" i="1"/>
  <c r="X211" i="1"/>
  <c r="AA211" i="1"/>
  <c r="AD211" i="1"/>
  <c r="AG211" i="1"/>
  <c r="AJ211" i="1"/>
  <c r="AM211" i="1"/>
  <c r="AP211" i="1"/>
  <c r="AS211" i="1"/>
  <c r="AV211" i="1"/>
  <c r="AY211" i="1"/>
  <c r="BB211" i="1"/>
  <c r="BE211" i="1"/>
  <c r="BH211" i="1"/>
  <c r="BK211" i="1"/>
  <c r="BN211" i="1"/>
  <c r="BQ211" i="1"/>
  <c r="BT211" i="1"/>
  <c r="BW211" i="1"/>
  <c r="BZ211" i="1"/>
  <c r="CC211" i="1"/>
  <c r="CF211" i="1"/>
  <c r="CI211" i="1"/>
  <c r="CL211" i="1"/>
  <c r="CO211" i="1"/>
  <c r="CR211" i="1"/>
  <c r="CU211" i="1"/>
  <c r="CX211" i="1"/>
  <c r="DA211" i="1"/>
  <c r="DD211" i="1"/>
  <c r="DG211" i="1"/>
  <c r="DJ211" i="1"/>
  <c r="DM211" i="1"/>
  <c r="DP211" i="1"/>
  <c r="DS211" i="1"/>
  <c r="DV211" i="1"/>
  <c r="DY211" i="1"/>
  <c r="EB211" i="1"/>
  <c r="EH211" i="1"/>
  <c r="EK211" i="1"/>
  <c r="I212" i="1"/>
  <c r="L212" i="1"/>
  <c r="O212" i="1"/>
  <c r="R212" i="1"/>
  <c r="U212" i="1"/>
  <c r="X212" i="1"/>
  <c r="AA212" i="1"/>
  <c r="AD212" i="1"/>
  <c r="AG212" i="1"/>
  <c r="AJ212" i="1"/>
  <c r="AM212" i="1"/>
  <c r="AP212" i="1"/>
  <c r="AS212" i="1"/>
  <c r="AV212" i="1"/>
  <c r="AY212" i="1"/>
  <c r="BB212" i="1"/>
  <c r="BE212" i="1"/>
  <c r="BH212" i="1"/>
  <c r="BK212" i="1"/>
  <c r="BN212" i="1"/>
  <c r="BQ212" i="1"/>
  <c r="BT212" i="1"/>
  <c r="BW212" i="1"/>
  <c r="BZ212" i="1"/>
  <c r="CC212" i="1"/>
  <c r="CF212" i="1"/>
  <c r="CI212" i="1"/>
  <c r="CL212" i="1"/>
  <c r="CO212" i="1"/>
  <c r="CR212" i="1"/>
  <c r="CU212" i="1"/>
  <c r="CX212" i="1"/>
  <c r="DA212" i="1"/>
  <c r="DD212" i="1"/>
  <c r="DG212" i="1"/>
  <c r="DJ212" i="1"/>
  <c r="DM212" i="1"/>
  <c r="DP212" i="1"/>
  <c r="DS212" i="1"/>
  <c r="DV212" i="1"/>
  <c r="DY212" i="1"/>
  <c r="EB212" i="1"/>
  <c r="EH212" i="1"/>
  <c r="EK212" i="1"/>
  <c r="I550" i="1"/>
  <c r="L550" i="1"/>
  <c r="O550" i="1"/>
  <c r="R550" i="1"/>
  <c r="U550" i="1"/>
  <c r="X550" i="1"/>
  <c r="AA550" i="1"/>
  <c r="AD550" i="1"/>
  <c r="AG550" i="1"/>
  <c r="AJ550" i="1"/>
  <c r="AM550" i="1"/>
  <c r="AP550" i="1"/>
  <c r="AS550" i="1"/>
  <c r="AV550" i="1"/>
  <c r="AY550" i="1"/>
  <c r="BB550" i="1"/>
  <c r="BE550" i="1"/>
  <c r="BH550" i="1"/>
  <c r="BK550" i="1"/>
  <c r="BN550" i="1"/>
  <c r="BQ550" i="1"/>
  <c r="BT550" i="1"/>
  <c r="BW550" i="1"/>
  <c r="BZ550" i="1"/>
  <c r="CC550" i="1"/>
  <c r="CF550" i="1"/>
  <c r="CI550" i="1"/>
  <c r="CL550" i="1"/>
  <c r="CO550" i="1"/>
  <c r="CR550" i="1"/>
  <c r="CU550" i="1"/>
  <c r="CX550" i="1"/>
  <c r="DA550" i="1"/>
  <c r="DD550" i="1"/>
  <c r="DG550" i="1"/>
  <c r="DJ550" i="1"/>
  <c r="DM550" i="1"/>
  <c r="DP550" i="1"/>
  <c r="DS550" i="1"/>
  <c r="DV550" i="1"/>
  <c r="DY550" i="1"/>
  <c r="EB550" i="1"/>
  <c r="EH550" i="1"/>
  <c r="EK550" i="1"/>
  <c r="I730" i="1"/>
  <c r="L730" i="1"/>
  <c r="O730" i="1"/>
  <c r="R730" i="1"/>
  <c r="U730" i="1"/>
  <c r="X730" i="1"/>
  <c r="AA730" i="1"/>
  <c r="AD730" i="1"/>
  <c r="AG730" i="1"/>
  <c r="AJ730" i="1"/>
  <c r="AM730" i="1"/>
  <c r="AP730" i="1"/>
  <c r="AS730" i="1"/>
  <c r="AV730" i="1"/>
  <c r="AY730" i="1"/>
  <c r="BB730" i="1"/>
  <c r="BE730" i="1"/>
  <c r="BH730" i="1"/>
  <c r="BK730" i="1"/>
  <c r="BN730" i="1"/>
  <c r="BQ730" i="1"/>
  <c r="BT730" i="1"/>
  <c r="BW730" i="1"/>
  <c r="BZ730" i="1"/>
  <c r="CC730" i="1"/>
  <c r="CF730" i="1"/>
  <c r="CI730" i="1"/>
  <c r="CL730" i="1"/>
  <c r="CO730" i="1"/>
  <c r="CR730" i="1"/>
  <c r="CU730" i="1"/>
  <c r="CX730" i="1"/>
  <c r="DA730" i="1"/>
  <c r="DD730" i="1"/>
  <c r="DJ730" i="1"/>
  <c r="DM730" i="1"/>
  <c r="DP730" i="1"/>
  <c r="DS730" i="1"/>
  <c r="DV730" i="1"/>
  <c r="DY730" i="1"/>
  <c r="EB730" i="1"/>
  <c r="EH730" i="1"/>
  <c r="EK730" i="1"/>
  <c r="I174" i="1"/>
  <c r="L174" i="1"/>
  <c r="O174" i="1"/>
  <c r="R174" i="1"/>
  <c r="U174" i="1"/>
  <c r="X174" i="1"/>
  <c r="AA174" i="1"/>
  <c r="AD174" i="1"/>
  <c r="AG174" i="1"/>
  <c r="AJ174" i="1"/>
  <c r="AM174" i="1"/>
  <c r="AP174" i="1"/>
  <c r="AS174" i="1"/>
  <c r="AV174" i="1"/>
  <c r="AY174" i="1"/>
  <c r="BB174" i="1"/>
  <c r="BE174" i="1"/>
  <c r="BH174" i="1"/>
  <c r="BK174" i="1"/>
  <c r="BN174" i="1"/>
  <c r="BQ174" i="1"/>
  <c r="BT174" i="1"/>
  <c r="BW174" i="1"/>
  <c r="BZ174" i="1"/>
  <c r="CC174" i="1"/>
  <c r="CF174" i="1"/>
  <c r="CI174" i="1"/>
  <c r="CL174" i="1"/>
  <c r="CO174" i="1"/>
  <c r="CR174" i="1"/>
  <c r="CU174" i="1"/>
  <c r="CX174" i="1"/>
  <c r="DA174" i="1"/>
  <c r="DD174" i="1"/>
  <c r="DG174" i="1"/>
  <c r="DJ174" i="1"/>
  <c r="DM174" i="1"/>
  <c r="DP174" i="1"/>
  <c r="DS174" i="1"/>
  <c r="DV174" i="1"/>
  <c r="DY174" i="1"/>
  <c r="EB174" i="1"/>
  <c r="EH174" i="1"/>
  <c r="EK174" i="1"/>
  <c r="I156" i="1"/>
  <c r="L156" i="1"/>
  <c r="O156" i="1"/>
  <c r="R156" i="1"/>
  <c r="U156" i="1"/>
  <c r="X156" i="1"/>
  <c r="AA156" i="1"/>
  <c r="AD156" i="1"/>
  <c r="AG156" i="1"/>
  <c r="AJ156" i="1"/>
  <c r="AM156" i="1"/>
  <c r="AP156" i="1"/>
  <c r="AS156" i="1"/>
  <c r="AV156" i="1"/>
  <c r="AY156" i="1"/>
  <c r="BB156" i="1"/>
  <c r="BE156" i="1"/>
  <c r="BH156" i="1"/>
  <c r="BK156" i="1"/>
  <c r="BN156" i="1"/>
  <c r="BQ156" i="1"/>
  <c r="BT156" i="1"/>
  <c r="BW156" i="1"/>
  <c r="BZ156" i="1"/>
  <c r="CC156" i="1"/>
  <c r="CF156" i="1"/>
  <c r="CI156" i="1"/>
  <c r="CL156" i="1"/>
  <c r="CO156" i="1"/>
  <c r="CR156" i="1"/>
  <c r="CU156" i="1"/>
  <c r="CX156" i="1"/>
  <c r="DA156" i="1"/>
  <c r="DD156" i="1"/>
  <c r="DG156" i="1"/>
  <c r="DJ156" i="1"/>
  <c r="DM156" i="1"/>
  <c r="DP156" i="1"/>
  <c r="DS156" i="1"/>
  <c r="DV156" i="1"/>
  <c r="DY156" i="1"/>
  <c r="EB156" i="1"/>
  <c r="EH156" i="1"/>
  <c r="EK156" i="1"/>
  <c r="I221" i="1"/>
  <c r="L221" i="1"/>
  <c r="O221" i="1"/>
  <c r="R221" i="1"/>
  <c r="U221" i="1"/>
  <c r="X221" i="1"/>
  <c r="AA221" i="1"/>
  <c r="AD221" i="1"/>
  <c r="AG221" i="1"/>
  <c r="AJ221" i="1"/>
  <c r="AM221" i="1"/>
  <c r="AP221" i="1"/>
  <c r="AS221" i="1"/>
  <c r="AV221" i="1"/>
  <c r="AY221" i="1"/>
  <c r="BB221" i="1"/>
  <c r="BE221" i="1"/>
  <c r="BH221" i="1"/>
  <c r="BK221" i="1"/>
  <c r="BN221" i="1"/>
  <c r="BQ221" i="1"/>
  <c r="BT221" i="1"/>
  <c r="BW221" i="1"/>
  <c r="BZ221" i="1"/>
  <c r="CC221" i="1"/>
  <c r="CF221" i="1"/>
  <c r="CI221" i="1"/>
  <c r="CL221" i="1"/>
  <c r="CO221" i="1"/>
  <c r="CR221" i="1"/>
  <c r="CU221" i="1"/>
  <c r="CX221" i="1"/>
  <c r="DA221" i="1"/>
  <c r="DD221" i="1"/>
  <c r="DG221" i="1"/>
  <c r="DJ221" i="1"/>
  <c r="DM221" i="1"/>
  <c r="DP221" i="1"/>
  <c r="DS221" i="1"/>
  <c r="DV221" i="1"/>
  <c r="DY221" i="1"/>
  <c r="EB221" i="1"/>
  <c r="EH221" i="1"/>
  <c r="EK221" i="1"/>
  <c r="I175" i="1"/>
  <c r="L175" i="1"/>
  <c r="O175" i="1"/>
  <c r="R175" i="1"/>
  <c r="U175" i="1"/>
  <c r="X175" i="1"/>
  <c r="AA175" i="1"/>
  <c r="AD175" i="1"/>
  <c r="AG175" i="1"/>
  <c r="AJ175" i="1"/>
  <c r="AM175" i="1"/>
  <c r="AP175" i="1"/>
  <c r="AS175" i="1"/>
  <c r="AV175" i="1"/>
  <c r="AY175" i="1"/>
  <c r="BB175" i="1"/>
  <c r="BE175" i="1"/>
  <c r="BH175" i="1"/>
  <c r="BK175" i="1"/>
  <c r="BN175" i="1"/>
  <c r="BQ175" i="1"/>
  <c r="BT175" i="1"/>
  <c r="BW175" i="1"/>
  <c r="BZ175" i="1"/>
  <c r="CC175" i="1"/>
  <c r="CF175" i="1"/>
  <c r="CI175" i="1"/>
  <c r="CL175" i="1"/>
  <c r="CO175" i="1"/>
  <c r="CR175" i="1"/>
  <c r="CU175" i="1"/>
  <c r="CX175" i="1"/>
  <c r="DA175" i="1"/>
  <c r="DD175" i="1"/>
  <c r="DG175" i="1"/>
  <c r="DJ175" i="1"/>
  <c r="DM175" i="1"/>
  <c r="DP175" i="1"/>
  <c r="DS175" i="1"/>
  <c r="DV175" i="1"/>
  <c r="DY175" i="1"/>
  <c r="EB175" i="1"/>
  <c r="EH175" i="1"/>
  <c r="EK175" i="1"/>
  <c r="I271" i="1"/>
  <c r="L271" i="1"/>
  <c r="O271" i="1"/>
  <c r="R271" i="1"/>
  <c r="U271" i="1"/>
  <c r="X271" i="1"/>
  <c r="AA271" i="1"/>
  <c r="AD271" i="1"/>
  <c r="AG271" i="1"/>
  <c r="AJ271" i="1"/>
  <c r="AM271" i="1"/>
  <c r="AP271" i="1"/>
  <c r="AS271" i="1"/>
  <c r="AV271" i="1"/>
  <c r="AY271" i="1"/>
  <c r="BB271" i="1"/>
  <c r="BE271" i="1"/>
  <c r="BH271" i="1"/>
  <c r="BK271" i="1"/>
  <c r="BN271" i="1"/>
  <c r="BQ271" i="1"/>
  <c r="BT271" i="1"/>
  <c r="BW271" i="1"/>
  <c r="BZ271" i="1"/>
  <c r="CC271" i="1"/>
  <c r="CF271" i="1"/>
  <c r="CI271" i="1"/>
  <c r="CL271" i="1"/>
  <c r="CO271" i="1"/>
  <c r="CR271" i="1"/>
  <c r="CU271" i="1"/>
  <c r="CX271" i="1"/>
  <c r="DA271" i="1"/>
  <c r="DD271" i="1"/>
  <c r="DG271" i="1"/>
  <c r="DJ271" i="1"/>
  <c r="DM271" i="1"/>
  <c r="DP271" i="1"/>
  <c r="DS271" i="1"/>
  <c r="DV271" i="1"/>
  <c r="DY271" i="1"/>
  <c r="EB271" i="1"/>
  <c r="EH271" i="1"/>
  <c r="EK271" i="1"/>
  <c r="I157" i="1"/>
  <c r="L157" i="1"/>
  <c r="O157" i="1"/>
  <c r="R157" i="1"/>
  <c r="U157" i="1"/>
  <c r="X157" i="1"/>
  <c r="AA157" i="1"/>
  <c r="AD157" i="1"/>
  <c r="AG157" i="1"/>
  <c r="AJ157" i="1"/>
  <c r="AM157" i="1"/>
  <c r="AP157" i="1"/>
  <c r="AS157" i="1"/>
  <c r="AV157" i="1"/>
  <c r="AY157" i="1"/>
  <c r="BB157" i="1"/>
  <c r="BE157" i="1"/>
  <c r="BH157" i="1"/>
  <c r="BK157" i="1"/>
  <c r="BN157" i="1"/>
  <c r="BQ157" i="1"/>
  <c r="BT157" i="1"/>
  <c r="BW157" i="1"/>
  <c r="BZ157" i="1"/>
  <c r="CC157" i="1"/>
  <c r="CF157" i="1"/>
  <c r="CI157" i="1"/>
  <c r="CL157" i="1"/>
  <c r="CO157" i="1"/>
  <c r="CR157" i="1"/>
  <c r="CU157" i="1"/>
  <c r="CX157" i="1"/>
  <c r="DA157" i="1"/>
  <c r="DD157" i="1"/>
  <c r="DG157" i="1"/>
  <c r="DJ157" i="1"/>
  <c r="DM157" i="1"/>
  <c r="DP157" i="1"/>
  <c r="DS157" i="1"/>
  <c r="DV157" i="1"/>
  <c r="DY157" i="1"/>
  <c r="EB157" i="1"/>
  <c r="EH157" i="1"/>
  <c r="EK157" i="1"/>
  <c r="I202" i="1"/>
  <c r="L202" i="1"/>
  <c r="O202" i="1"/>
  <c r="R202" i="1"/>
  <c r="U202" i="1"/>
  <c r="X202" i="1"/>
  <c r="AA202" i="1"/>
  <c r="AD202" i="1"/>
  <c r="AG202" i="1"/>
  <c r="AJ202" i="1"/>
  <c r="AM202" i="1"/>
  <c r="AP202" i="1"/>
  <c r="AS202" i="1"/>
  <c r="AV202" i="1"/>
  <c r="AY202" i="1"/>
  <c r="BB202" i="1"/>
  <c r="BE202" i="1"/>
  <c r="BH202" i="1"/>
  <c r="BK202" i="1"/>
  <c r="BN202" i="1"/>
  <c r="BQ202" i="1"/>
  <c r="BT202" i="1"/>
  <c r="BW202" i="1"/>
  <c r="BZ202" i="1"/>
  <c r="CC202" i="1"/>
  <c r="CF202" i="1"/>
  <c r="CI202" i="1"/>
  <c r="CL202" i="1"/>
  <c r="CO202" i="1"/>
  <c r="CR202" i="1"/>
  <c r="CU202" i="1"/>
  <c r="CX202" i="1"/>
  <c r="DA202" i="1"/>
  <c r="DD202" i="1"/>
  <c r="DG202" i="1"/>
  <c r="DJ202" i="1"/>
  <c r="DM202" i="1"/>
  <c r="DP202" i="1"/>
  <c r="DS202" i="1"/>
  <c r="DV202" i="1"/>
  <c r="DY202" i="1"/>
  <c r="EB202" i="1"/>
  <c r="EH202" i="1"/>
  <c r="EK202" i="1"/>
  <c r="I213" i="1"/>
  <c r="L213" i="1"/>
  <c r="O213" i="1"/>
  <c r="R213" i="1"/>
  <c r="U213" i="1"/>
  <c r="X213" i="1"/>
  <c r="AA213" i="1"/>
  <c r="AD213" i="1"/>
  <c r="AG213" i="1"/>
  <c r="AJ213" i="1"/>
  <c r="AM213" i="1"/>
  <c r="AP213" i="1"/>
  <c r="AS213" i="1"/>
  <c r="AV213" i="1"/>
  <c r="AY213" i="1"/>
  <c r="BB213" i="1"/>
  <c r="BE213" i="1"/>
  <c r="BH213" i="1"/>
  <c r="BK213" i="1"/>
  <c r="BN213" i="1"/>
  <c r="BQ213" i="1"/>
  <c r="BT213" i="1"/>
  <c r="BW213" i="1"/>
  <c r="BZ213" i="1"/>
  <c r="CC213" i="1"/>
  <c r="CF213" i="1"/>
  <c r="CI213" i="1"/>
  <c r="CL213" i="1"/>
  <c r="CO213" i="1"/>
  <c r="CR213" i="1"/>
  <c r="CU213" i="1"/>
  <c r="CX213" i="1"/>
  <c r="DA213" i="1"/>
  <c r="DD213" i="1"/>
  <c r="DG213" i="1"/>
  <c r="DJ213" i="1"/>
  <c r="DM213" i="1"/>
  <c r="DP213" i="1"/>
  <c r="DS213" i="1"/>
  <c r="DV213" i="1"/>
  <c r="DY213" i="1"/>
  <c r="EB213" i="1"/>
  <c r="EH213" i="1"/>
  <c r="EK213" i="1"/>
  <c r="I208" i="1"/>
  <c r="L208" i="1"/>
  <c r="O208" i="1"/>
  <c r="R208" i="1"/>
  <c r="U208" i="1"/>
  <c r="X208" i="1"/>
  <c r="AA208" i="1"/>
  <c r="AD208" i="1"/>
  <c r="AG208" i="1"/>
  <c r="AJ208" i="1"/>
  <c r="AM208" i="1"/>
  <c r="AP208" i="1"/>
  <c r="AS208" i="1"/>
  <c r="AV208" i="1"/>
  <c r="AY208" i="1"/>
  <c r="BB208" i="1"/>
  <c r="BE208" i="1"/>
  <c r="BH208" i="1"/>
  <c r="BK208" i="1"/>
  <c r="BN208" i="1"/>
  <c r="BQ208" i="1"/>
  <c r="BT208" i="1"/>
  <c r="BW208" i="1"/>
  <c r="BZ208" i="1"/>
  <c r="CC208" i="1"/>
  <c r="CF208" i="1"/>
  <c r="CI208" i="1"/>
  <c r="CL208" i="1"/>
  <c r="CO208" i="1"/>
  <c r="CR208" i="1"/>
  <c r="CU208" i="1"/>
  <c r="CX208" i="1"/>
  <c r="DA208" i="1"/>
  <c r="DD208" i="1"/>
  <c r="DG208" i="1"/>
  <c r="DJ208" i="1"/>
  <c r="DM208" i="1"/>
  <c r="DP208" i="1"/>
  <c r="DS208" i="1"/>
  <c r="DV208" i="1"/>
  <c r="DY208" i="1"/>
  <c r="EB208" i="1"/>
  <c r="EH208" i="1"/>
  <c r="EK208" i="1"/>
  <c r="I46" i="1"/>
  <c r="L46" i="1"/>
  <c r="O46" i="1"/>
  <c r="R46" i="1"/>
  <c r="U46" i="1"/>
  <c r="X46" i="1"/>
  <c r="AA46" i="1"/>
  <c r="AD46" i="1"/>
  <c r="AG46" i="1"/>
  <c r="AJ46" i="1"/>
  <c r="AM46" i="1"/>
  <c r="AP46" i="1"/>
  <c r="AS46" i="1"/>
  <c r="AV46" i="1"/>
  <c r="AY46" i="1"/>
  <c r="BB46" i="1"/>
  <c r="BE46" i="1"/>
  <c r="BH46" i="1"/>
  <c r="BK46" i="1"/>
  <c r="BN46" i="1"/>
  <c r="BQ46" i="1"/>
  <c r="BT46" i="1"/>
  <c r="BW46" i="1"/>
  <c r="BZ46" i="1"/>
  <c r="CC46" i="1"/>
  <c r="CF46" i="1"/>
  <c r="CI46" i="1"/>
  <c r="CL46" i="1"/>
  <c r="CO46" i="1"/>
  <c r="CR46" i="1"/>
  <c r="CU46" i="1"/>
  <c r="CX46" i="1"/>
  <c r="DA46" i="1"/>
  <c r="DD46" i="1"/>
  <c r="DG46" i="1"/>
  <c r="DJ46" i="1"/>
  <c r="DM46" i="1"/>
  <c r="DP46" i="1"/>
  <c r="DS46" i="1"/>
  <c r="DV46" i="1"/>
  <c r="DY46" i="1"/>
  <c r="EB46" i="1"/>
  <c r="EH46" i="1"/>
  <c r="EK46" i="1"/>
  <c r="I47" i="1"/>
  <c r="L47" i="1"/>
  <c r="O47" i="1"/>
  <c r="R47" i="1"/>
  <c r="U47" i="1"/>
  <c r="X47" i="1"/>
  <c r="AA47" i="1"/>
  <c r="AD47" i="1"/>
  <c r="AG47" i="1"/>
  <c r="AJ47" i="1"/>
  <c r="AM47" i="1"/>
  <c r="AP47" i="1"/>
  <c r="AS47" i="1"/>
  <c r="AV47" i="1"/>
  <c r="AY47" i="1"/>
  <c r="BB47" i="1"/>
  <c r="BE47" i="1"/>
  <c r="BH47" i="1"/>
  <c r="BK47" i="1"/>
  <c r="BN47" i="1"/>
  <c r="BQ47" i="1"/>
  <c r="BT47" i="1"/>
  <c r="BW47" i="1"/>
  <c r="BZ47" i="1"/>
  <c r="CC47" i="1"/>
  <c r="CF47" i="1"/>
  <c r="CI47" i="1"/>
  <c r="CL47" i="1"/>
  <c r="CO47" i="1"/>
  <c r="CR47" i="1"/>
  <c r="CU47" i="1"/>
  <c r="CX47" i="1"/>
  <c r="DA47" i="1"/>
  <c r="DD47" i="1"/>
  <c r="DG47" i="1"/>
  <c r="DJ47" i="1"/>
  <c r="DM47" i="1"/>
  <c r="DP47" i="1"/>
  <c r="DS47" i="1"/>
  <c r="DV47" i="1"/>
  <c r="DY47" i="1"/>
  <c r="EB47" i="1"/>
  <c r="EH47" i="1"/>
  <c r="EK47" i="1"/>
  <c r="I91" i="1"/>
  <c r="L91" i="1"/>
  <c r="O91" i="1"/>
  <c r="R91" i="1"/>
  <c r="U91" i="1"/>
  <c r="X91" i="1"/>
  <c r="AA91" i="1"/>
  <c r="AD91" i="1"/>
  <c r="AG91" i="1"/>
  <c r="AJ91" i="1"/>
  <c r="AM91" i="1"/>
  <c r="AP91" i="1"/>
  <c r="AS91" i="1"/>
  <c r="AV91" i="1"/>
  <c r="AY91" i="1"/>
  <c r="BB91" i="1"/>
  <c r="BE91" i="1"/>
  <c r="BH91" i="1"/>
  <c r="BK91" i="1"/>
  <c r="BN91" i="1"/>
  <c r="BQ91" i="1"/>
  <c r="BT91" i="1"/>
  <c r="BW91" i="1"/>
  <c r="BZ91" i="1"/>
  <c r="CC91" i="1"/>
  <c r="CF91" i="1"/>
  <c r="CI91" i="1"/>
  <c r="CL91" i="1"/>
  <c r="CO91" i="1"/>
  <c r="CR91" i="1"/>
  <c r="CU91" i="1"/>
  <c r="CX91" i="1"/>
  <c r="DA91" i="1"/>
  <c r="DD91" i="1"/>
  <c r="DG91" i="1"/>
  <c r="DJ91" i="1"/>
  <c r="DM91" i="1"/>
  <c r="DP91" i="1"/>
  <c r="DS91" i="1"/>
  <c r="DV91" i="1"/>
  <c r="DY91" i="1"/>
  <c r="EB91" i="1"/>
  <c r="EH91" i="1"/>
  <c r="EK91" i="1"/>
  <c r="I92" i="1"/>
  <c r="L92" i="1"/>
  <c r="O92" i="1"/>
  <c r="R92" i="1"/>
  <c r="U92" i="1"/>
  <c r="X92" i="1"/>
  <c r="AA92" i="1"/>
  <c r="AD92" i="1"/>
  <c r="AG92" i="1"/>
  <c r="AJ92" i="1"/>
  <c r="AM92" i="1"/>
  <c r="AP92" i="1"/>
  <c r="AS92" i="1"/>
  <c r="AV92" i="1"/>
  <c r="AY92" i="1"/>
  <c r="BB92" i="1"/>
  <c r="BE92" i="1"/>
  <c r="BH92" i="1"/>
  <c r="BK92" i="1"/>
  <c r="BN92" i="1"/>
  <c r="BQ92" i="1"/>
  <c r="BT92" i="1"/>
  <c r="BW92" i="1"/>
  <c r="BZ92" i="1"/>
  <c r="CC92" i="1"/>
  <c r="CF92" i="1"/>
  <c r="CI92" i="1"/>
  <c r="CL92" i="1"/>
  <c r="CO92" i="1"/>
  <c r="CR92" i="1"/>
  <c r="CU92" i="1"/>
  <c r="CX92" i="1"/>
  <c r="DA92" i="1"/>
  <c r="DD92" i="1"/>
  <c r="DG92" i="1"/>
  <c r="DJ92" i="1"/>
  <c r="DM92" i="1"/>
  <c r="DP92" i="1"/>
  <c r="DS92" i="1"/>
  <c r="DV92" i="1"/>
  <c r="DY92" i="1"/>
  <c r="EB92" i="1"/>
  <c r="EH92" i="1"/>
  <c r="EK92" i="1"/>
  <c r="I439" i="1"/>
  <c r="L439" i="1"/>
  <c r="O439" i="1"/>
  <c r="R439" i="1"/>
  <c r="U439" i="1"/>
  <c r="X439" i="1"/>
  <c r="AA439" i="1"/>
  <c r="AD439" i="1"/>
  <c r="AG439" i="1"/>
  <c r="AJ439" i="1"/>
  <c r="AM439" i="1"/>
  <c r="AP439" i="1"/>
  <c r="AS439" i="1"/>
  <c r="AV439" i="1"/>
  <c r="AY439" i="1"/>
  <c r="BB439" i="1"/>
  <c r="BE439" i="1"/>
  <c r="BH439" i="1"/>
  <c r="BK439" i="1"/>
  <c r="BN439" i="1"/>
  <c r="BQ439" i="1"/>
  <c r="BT439" i="1"/>
  <c r="BW439" i="1"/>
  <c r="BZ439" i="1"/>
  <c r="CC439" i="1"/>
  <c r="CF439" i="1"/>
  <c r="CI439" i="1"/>
  <c r="CL439" i="1"/>
  <c r="CO439" i="1"/>
  <c r="CR439" i="1"/>
  <c r="CU439" i="1"/>
  <c r="CX439" i="1"/>
  <c r="DA439" i="1"/>
  <c r="DD439" i="1"/>
  <c r="DG439" i="1"/>
  <c r="DJ439" i="1"/>
  <c r="DM439" i="1"/>
  <c r="DP439" i="1"/>
  <c r="DS439" i="1"/>
  <c r="DV439" i="1"/>
  <c r="DY439" i="1"/>
  <c r="EB439" i="1"/>
  <c r="EH439" i="1"/>
  <c r="EK439" i="1"/>
  <c r="I93" i="1"/>
  <c r="L93" i="1"/>
  <c r="O93" i="1"/>
  <c r="R93" i="1"/>
  <c r="U93" i="1"/>
  <c r="X93" i="1"/>
  <c r="AA93" i="1"/>
  <c r="AD93" i="1"/>
  <c r="AG93" i="1"/>
  <c r="AJ93" i="1"/>
  <c r="AM93" i="1"/>
  <c r="AP93" i="1"/>
  <c r="AS93" i="1"/>
  <c r="AV93" i="1"/>
  <c r="AY93" i="1"/>
  <c r="BB93" i="1"/>
  <c r="BE93" i="1"/>
  <c r="BH93" i="1"/>
  <c r="BK93" i="1"/>
  <c r="BN93" i="1"/>
  <c r="BQ93" i="1"/>
  <c r="BT93" i="1"/>
  <c r="BW93" i="1"/>
  <c r="BZ93" i="1"/>
  <c r="CC93" i="1"/>
  <c r="CF93" i="1"/>
  <c r="CI93" i="1"/>
  <c r="CL93" i="1"/>
  <c r="CO93" i="1"/>
  <c r="CR93" i="1"/>
  <c r="CU93" i="1"/>
  <c r="CX93" i="1"/>
  <c r="DA93" i="1"/>
  <c r="DD93" i="1"/>
  <c r="DG93" i="1"/>
  <c r="DJ93" i="1"/>
  <c r="DM93" i="1"/>
  <c r="DP93" i="1"/>
  <c r="DS93" i="1"/>
  <c r="DV93" i="1"/>
  <c r="DY93" i="1"/>
  <c r="EB93" i="1"/>
  <c r="EH93" i="1"/>
  <c r="EK93" i="1"/>
  <c r="I49" i="1"/>
  <c r="L49" i="1"/>
  <c r="O49" i="1"/>
  <c r="R49" i="1"/>
  <c r="U49" i="1"/>
  <c r="X49" i="1"/>
  <c r="AA49" i="1"/>
  <c r="AD49" i="1"/>
  <c r="AG49" i="1"/>
  <c r="AJ49" i="1"/>
  <c r="AM49" i="1"/>
  <c r="AP49" i="1"/>
  <c r="AS49" i="1"/>
  <c r="AV49" i="1"/>
  <c r="AY49" i="1"/>
  <c r="BB49" i="1"/>
  <c r="BE49" i="1"/>
  <c r="BH49" i="1"/>
  <c r="BK49" i="1"/>
  <c r="BN49" i="1"/>
  <c r="BQ49" i="1"/>
  <c r="BT49" i="1"/>
  <c r="BW49" i="1"/>
  <c r="BZ49" i="1"/>
  <c r="CC49" i="1"/>
  <c r="CF49" i="1"/>
  <c r="CI49" i="1"/>
  <c r="CL49" i="1"/>
  <c r="CO49" i="1"/>
  <c r="CR49" i="1"/>
  <c r="CU49" i="1"/>
  <c r="DA49" i="1"/>
  <c r="DD49" i="1"/>
  <c r="DG49" i="1"/>
  <c r="DJ49" i="1"/>
  <c r="DM49" i="1"/>
  <c r="DP49" i="1"/>
  <c r="DS49" i="1"/>
  <c r="DV49" i="1"/>
  <c r="DY49" i="1"/>
  <c r="EB49" i="1"/>
  <c r="EH49" i="1"/>
  <c r="EK49" i="1"/>
  <c r="I81" i="1"/>
  <c r="L81" i="1"/>
  <c r="O81" i="1"/>
  <c r="R81" i="1"/>
  <c r="U81" i="1"/>
  <c r="X81" i="1"/>
  <c r="AA81" i="1"/>
  <c r="AD81" i="1"/>
  <c r="AG81" i="1"/>
  <c r="AJ81" i="1"/>
  <c r="AM81" i="1"/>
  <c r="AP81" i="1"/>
  <c r="AS81" i="1"/>
  <c r="AV81" i="1"/>
  <c r="AY81" i="1"/>
  <c r="BB81" i="1"/>
  <c r="BE81" i="1"/>
  <c r="BH81" i="1"/>
  <c r="BK81" i="1"/>
  <c r="BN81" i="1"/>
  <c r="BQ81" i="1"/>
  <c r="BT81" i="1"/>
  <c r="BW81" i="1"/>
  <c r="BZ81" i="1"/>
  <c r="CC81" i="1"/>
  <c r="CF81" i="1"/>
  <c r="CI81" i="1"/>
  <c r="CL81" i="1"/>
  <c r="CO81" i="1"/>
  <c r="CR81" i="1"/>
  <c r="CU81" i="1"/>
  <c r="CX81" i="1"/>
  <c r="DA81" i="1"/>
  <c r="DD81" i="1"/>
  <c r="DG81" i="1"/>
  <c r="DJ81" i="1"/>
  <c r="DM81" i="1"/>
  <c r="DP81" i="1"/>
  <c r="DS81" i="1"/>
  <c r="DV81" i="1"/>
  <c r="DY81" i="1"/>
  <c r="EB81" i="1"/>
  <c r="EH81" i="1"/>
  <c r="EK81" i="1"/>
  <c r="I82" i="1"/>
  <c r="L82" i="1"/>
  <c r="O82" i="1"/>
  <c r="R82" i="1"/>
  <c r="U82" i="1"/>
  <c r="X82" i="1"/>
  <c r="AA82" i="1"/>
  <c r="AD82" i="1"/>
  <c r="AG82" i="1"/>
  <c r="AJ82" i="1"/>
  <c r="AM82" i="1"/>
  <c r="AP82" i="1"/>
  <c r="AS82" i="1"/>
  <c r="AV82" i="1"/>
  <c r="AY82" i="1"/>
  <c r="BB82" i="1"/>
  <c r="BE82" i="1"/>
  <c r="BH82" i="1"/>
  <c r="BK82" i="1"/>
  <c r="BN82" i="1"/>
  <c r="BQ82" i="1"/>
  <c r="BT82" i="1"/>
  <c r="BW82" i="1"/>
  <c r="BZ82" i="1"/>
  <c r="CC82" i="1"/>
  <c r="CF82" i="1"/>
  <c r="CI82" i="1"/>
  <c r="CL82" i="1"/>
  <c r="CO82" i="1"/>
  <c r="CR82" i="1"/>
  <c r="CU82" i="1"/>
  <c r="CX82" i="1"/>
  <c r="DA82" i="1"/>
  <c r="DD82" i="1"/>
  <c r="DG82" i="1"/>
  <c r="DJ82" i="1"/>
  <c r="DM82" i="1"/>
  <c r="DP82" i="1"/>
  <c r="DS82" i="1"/>
  <c r="DV82" i="1"/>
  <c r="DY82" i="1"/>
  <c r="EB82" i="1"/>
  <c r="EH82" i="1"/>
  <c r="EK82" i="1"/>
  <c r="I83" i="1"/>
  <c r="L83" i="1"/>
  <c r="O83" i="1"/>
  <c r="R83" i="1"/>
  <c r="U83" i="1"/>
  <c r="X83" i="1"/>
  <c r="AA83" i="1"/>
  <c r="AD83" i="1"/>
  <c r="AG83" i="1"/>
  <c r="AJ83" i="1"/>
  <c r="AM83" i="1"/>
  <c r="AP83" i="1"/>
  <c r="AS83" i="1"/>
  <c r="AV83" i="1"/>
  <c r="AY83" i="1"/>
  <c r="BB83" i="1"/>
  <c r="BE83" i="1"/>
  <c r="BH83" i="1"/>
  <c r="BK83" i="1"/>
  <c r="BN83" i="1"/>
  <c r="BQ83" i="1"/>
  <c r="BT83" i="1"/>
  <c r="BW83" i="1"/>
  <c r="BZ83" i="1"/>
  <c r="CC83" i="1"/>
  <c r="CF83" i="1"/>
  <c r="CI83" i="1"/>
  <c r="CL83" i="1"/>
  <c r="CO83" i="1"/>
  <c r="CR83" i="1"/>
  <c r="CU83" i="1"/>
  <c r="CX83" i="1"/>
  <c r="DA83" i="1"/>
  <c r="DD83" i="1"/>
  <c r="DG83" i="1"/>
  <c r="DJ83" i="1"/>
  <c r="DM83" i="1"/>
  <c r="DP83" i="1"/>
  <c r="DS83" i="1"/>
  <c r="DV83" i="1"/>
  <c r="DY83" i="1"/>
  <c r="EB83" i="1"/>
  <c r="EH83" i="1"/>
  <c r="EK83" i="1"/>
  <c r="I84" i="1"/>
  <c r="L84" i="1"/>
  <c r="O84" i="1"/>
  <c r="R84" i="1"/>
  <c r="U84" i="1"/>
  <c r="X84" i="1"/>
  <c r="AD84" i="1"/>
  <c r="AG84" i="1"/>
  <c r="AJ84" i="1"/>
  <c r="AM84" i="1"/>
  <c r="AP84" i="1"/>
  <c r="AS84" i="1"/>
  <c r="AV84" i="1"/>
  <c r="AY84" i="1"/>
  <c r="BB84" i="1"/>
  <c r="BE84" i="1"/>
  <c r="BH84" i="1"/>
  <c r="BK84" i="1"/>
  <c r="BN84" i="1"/>
  <c r="BQ84" i="1"/>
  <c r="BT84" i="1"/>
  <c r="BW84" i="1"/>
  <c r="BZ84" i="1"/>
  <c r="CC84" i="1"/>
  <c r="CF84" i="1"/>
  <c r="CI84" i="1"/>
  <c r="CL84" i="1"/>
  <c r="CO84" i="1"/>
  <c r="CR84" i="1"/>
  <c r="CU84" i="1"/>
  <c r="CX84" i="1"/>
  <c r="DA84" i="1"/>
  <c r="DD84" i="1"/>
  <c r="DG84" i="1"/>
  <c r="DJ84" i="1"/>
  <c r="DM84" i="1"/>
  <c r="DP84" i="1"/>
  <c r="DS84" i="1"/>
  <c r="DV84" i="1"/>
  <c r="DY84" i="1"/>
  <c r="EB84" i="1"/>
  <c r="EH84" i="1"/>
  <c r="EK84" i="1"/>
  <c r="I85" i="1"/>
  <c r="L85" i="1"/>
  <c r="O85" i="1"/>
  <c r="R85" i="1"/>
  <c r="U85" i="1"/>
  <c r="X85" i="1"/>
  <c r="AA85" i="1"/>
  <c r="AD85" i="1"/>
  <c r="AG85" i="1"/>
  <c r="AJ85" i="1"/>
  <c r="AM85" i="1"/>
  <c r="AP85" i="1"/>
  <c r="AS85" i="1"/>
  <c r="AV85" i="1"/>
  <c r="AY85" i="1"/>
  <c r="BB85" i="1"/>
  <c r="BE85" i="1"/>
  <c r="BH85" i="1"/>
  <c r="BK85" i="1"/>
  <c r="BN85" i="1"/>
  <c r="BQ85" i="1"/>
  <c r="BT85" i="1"/>
  <c r="BW85" i="1"/>
  <c r="BZ85" i="1"/>
  <c r="CC85" i="1"/>
  <c r="CF85" i="1"/>
  <c r="CI85" i="1"/>
  <c r="CL85" i="1"/>
  <c r="CO85" i="1"/>
  <c r="CR85" i="1"/>
  <c r="CU85" i="1"/>
  <c r="CX85" i="1"/>
  <c r="DA85" i="1"/>
  <c r="DD85" i="1"/>
  <c r="DG85" i="1"/>
  <c r="DJ85" i="1"/>
  <c r="DM85" i="1"/>
  <c r="DP85" i="1"/>
  <c r="DS85" i="1"/>
  <c r="DV85" i="1"/>
  <c r="DY85" i="1"/>
  <c r="EB85" i="1"/>
  <c r="EH85" i="1"/>
  <c r="EK85" i="1"/>
  <c r="I86" i="1"/>
  <c r="L86" i="1"/>
  <c r="O86" i="1"/>
  <c r="R86" i="1"/>
  <c r="U86" i="1"/>
  <c r="X86" i="1"/>
  <c r="AA86" i="1"/>
  <c r="AD86" i="1"/>
  <c r="AG86" i="1"/>
  <c r="AJ86" i="1"/>
  <c r="AM86" i="1"/>
  <c r="AP86" i="1"/>
  <c r="AS86" i="1"/>
  <c r="AV86" i="1"/>
  <c r="AY86" i="1"/>
  <c r="BB86" i="1"/>
  <c r="BE86" i="1"/>
  <c r="BH86" i="1"/>
  <c r="BK86" i="1"/>
  <c r="BN86" i="1"/>
  <c r="BQ86" i="1"/>
  <c r="BT86" i="1"/>
  <c r="BW86" i="1"/>
  <c r="BZ86" i="1"/>
  <c r="CC86" i="1"/>
  <c r="CF86" i="1"/>
  <c r="CI86" i="1"/>
  <c r="CL86" i="1"/>
  <c r="CO86" i="1"/>
  <c r="CR86" i="1"/>
  <c r="CU86" i="1"/>
  <c r="CX86" i="1"/>
  <c r="DA86" i="1"/>
  <c r="DD86" i="1"/>
  <c r="DG86" i="1"/>
  <c r="DJ86" i="1"/>
  <c r="DM86" i="1"/>
  <c r="DP86" i="1"/>
  <c r="DS86" i="1"/>
  <c r="DV86" i="1"/>
  <c r="DY86" i="1"/>
  <c r="EB86" i="1"/>
  <c r="EH86" i="1"/>
  <c r="EK86" i="1"/>
  <c r="I87" i="1"/>
  <c r="L87" i="1"/>
  <c r="O87" i="1"/>
  <c r="R87" i="1"/>
  <c r="U87" i="1"/>
  <c r="X87" i="1"/>
  <c r="AA87" i="1"/>
  <c r="AD87" i="1"/>
  <c r="AG87" i="1"/>
  <c r="AJ87" i="1"/>
  <c r="AM87" i="1"/>
  <c r="AP87" i="1"/>
  <c r="AS87" i="1"/>
  <c r="AV87" i="1"/>
  <c r="AY87" i="1"/>
  <c r="BB87" i="1"/>
  <c r="BE87" i="1"/>
  <c r="BH87" i="1"/>
  <c r="BK87" i="1"/>
  <c r="BN87" i="1"/>
  <c r="BQ87" i="1"/>
  <c r="BT87" i="1"/>
  <c r="BW87" i="1"/>
  <c r="BZ87" i="1"/>
  <c r="CC87" i="1"/>
  <c r="CF87" i="1"/>
  <c r="CI87" i="1"/>
  <c r="CL87" i="1"/>
  <c r="CO87" i="1"/>
  <c r="CR87" i="1"/>
  <c r="CU87" i="1"/>
  <c r="CX87" i="1"/>
  <c r="DA87" i="1"/>
  <c r="DD87" i="1"/>
  <c r="DG87" i="1"/>
  <c r="DJ87" i="1"/>
  <c r="DM87" i="1"/>
  <c r="DP87" i="1"/>
  <c r="DS87" i="1"/>
  <c r="DV87" i="1"/>
  <c r="DY87" i="1"/>
  <c r="EB87" i="1"/>
  <c r="EH87" i="1"/>
  <c r="EK87" i="1"/>
  <c r="I88" i="1"/>
  <c r="L88" i="1"/>
  <c r="O88" i="1"/>
  <c r="R88" i="1"/>
  <c r="U88" i="1"/>
  <c r="X88" i="1"/>
  <c r="AA88" i="1"/>
  <c r="AD88" i="1"/>
  <c r="AG88" i="1"/>
  <c r="AJ88" i="1"/>
  <c r="AM88" i="1"/>
  <c r="AP88" i="1"/>
  <c r="AS88" i="1"/>
  <c r="AV88" i="1"/>
  <c r="AY88" i="1"/>
  <c r="BB88" i="1"/>
  <c r="BE88" i="1"/>
  <c r="BH88" i="1"/>
  <c r="BK88" i="1"/>
  <c r="BN88" i="1"/>
  <c r="BQ88" i="1"/>
  <c r="BT88" i="1"/>
  <c r="BW88" i="1"/>
  <c r="BZ88" i="1"/>
  <c r="CC88" i="1"/>
  <c r="CF88" i="1"/>
  <c r="CI88" i="1"/>
  <c r="CL88" i="1"/>
  <c r="CO88" i="1"/>
  <c r="CR88" i="1"/>
  <c r="CU88" i="1"/>
  <c r="CX88" i="1"/>
  <c r="DA88" i="1"/>
  <c r="DD88" i="1"/>
  <c r="DG88" i="1"/>
  <c r="DJ88" i="1"/>
  <c r="DM88" i="1"/>
  <c r="DP88" i="1"/>
  <c r="DS88" i="1"/>
  <c r="DV88" i="1"/>
  <c r="DY88" i="1"/>
  <c r="EB88" i="1"/>
  <c r="EH88" i="1"/>
  <c r="EK88" i="1"/>
  <c r="I75" i="1"/>
  <c r="L75" i="1"/>
  <c r="O75" i="1"/>
  <c r="R75" i="1"/>
  <c r="U75" i="1"/>
  <c r="X75" i="1"/>
  <c r="AA75" i="1"/>
  <c r="AD75" i="1"/>
  <c r="AG75" i="1"/>
  <c r="AJ75" i="1"/>
  <c r="AM75" i="1"/>
  <c r="AP75" i="1"/>
  <c r="AS75" i="1"/>
  <c r="AV75" i="1"/>
  <c r="AY75" i="1"/>
  <c r="BB75" i="1"/>
  <c r="BE75" i="1"/>
  <c r="BH75" i="1"/>
  <c r="BK75" i="1"/>
  <c r="BN75" i="1"/>
  <c r="BQ75" i="1"/>
  <c r="BT75" i="1"/>
  <c r="BW75" i="1"/>
  <c r="BZ75" i="1"/>
  <c r="CC75" i="1"/>
  <c r="CF75" i="1"/>
  <c r="CI75" i="1"/>
  <c r="CL75" i="1"/>
  <c r="CO75" i="1"/>
  <c r="CR75" i="1"/>
  <c r="CU75" i="1"/>
  <c r="CX75" i="1"/>
  <c r="DA75" i="1"/>
  <c r="DD75" i="1"/>
  <c r="DG75" i="1"/>
  <c r="DJ75" i="1"/>
  <c r="DM75" i="1"/>
  <c r="DP75" i="1"/>
  <c r="DS75" i="1"/>
  <c r="DV75" i="1"/>
  <c r="DY75" i="1"/>
  <c r="EB75" i="1"/>
  <c r="EH75" i="1"/>
  <c r="EK75" i="1"/>
  <c r="I76" i="1"/>
  <c r="L76" i="1"/>
  <c r="O76" i="1"/>
  <c r="R76" i="1"/>
  <c r="U76" i="1"/>
  <c r="X76" i="1"/>
  <c r="AA76" i="1"/>
  <c r="AD76" i="1"/>
  <c r="AG76" i="1"/>
  <c r="AJ76" i="1"/>
  <c r="AM76" i="1"/>
  <c r="AP76" i="1"/>
  <c r="AS76" i="1"/>
  <c r="AV76" i="1"/>
  <c r="AY76" i="1"/>
  <c r="BB76" i="1"/>
  <c r="BE76" i="1"/>
  <c r="BH76" i="1"/>
  <c r="BK76" i="1"/>
  <c r="BN76" i="1"/>
  <c r="BQ76" i="1"/>
  <c r="BT76" i="1"/>
  <c r="BW76" i="1"/>
  <c r="BZ76" i="1"/>
  <c r="CC76" i="1"/>
  <c r="CF76" i="1"/>
  <c r="CI76" i="1"/>
  <c r="CL76" i="1"/>
  <c r="CO76" i="1"/>
  <c r="CR76" i="1"/>
  <c r="CU76" i="1"/>
  <c r="CX76" i="1"/>
  <c r="DA76" i="1"/>
  <c r="DD76" i="1"/>
  <c r="DG76" i="1"/>
  <c r="DJ76" i="1"/>
  <c r="DM76" i="1"/>
  <c r="DP76" i="1"/>
  <c r="DS76" i="1"/>
  <c r="DV76" i="1"/>
  <c r="DY76" i="1"/>
  <c r="EB76" i="1"/>
  <c r="EH76" i="1"/>
  <c r="EK76" i="1"/>
  <c r="I77" i="1"/>
  <c r="L77" i="1"/>
  <c r="O77" i="1"/>
  <c r="R77" i="1"/>
  <c r="U77" i="1"/>
  <c r="X77" i="1"/>
  <c r="AA77" i="1"/>
  <c r="AD77" i="1"/>
  <c r="AG77" i="1"/>
  <c r="AJ77" i="1"/>
  <c r="AM77" i="1"/>
  <c r="AP77" i="1"/>
  <c r="AS77" i="1"/>
  <c r="AV77" i="1"/>
  <c r="AY77" i="1"/>
  <c r="BB77" i="1"/>
  <c r="BE77" i="1"/>
  <c r="BH77" i="1"/>
  <c r="BK77" i="1"/>
  <c r="BN77" i="1"/>
  <c r="BQ77" i="1"/>
  <c r="BT77" i="1"/>
  <c r="BW77" i="1"/>
  <c r="BZ77" i="1"/>
  <c r="CC77" i="1"/>
  <c r="CF77" i="1"/>
  <c r="CI77" i="1"/>
  <c r="CL77" i="1"/>
  <c r="CO77" i="1"/>
  <c r="CR77" i="1"/>
  <c r="CU77" i="1"/>
  <c r="CX77" i="1"/>
  <c r="DA77" i="1"/>
  <c r="DD77" i="1"/>
  <c r="DG77" i="1"/>
  <c r="DJ77" i="1"/>
  <c r="DM77" i="1"/>
  <c r="DP77" i="1"/>
  <c r="DS77" i="1"/>
  <c r="DV77" i="1"/>
  <c r="DY77" i="1"/>
  <c r="EB77" i="1"/>
  <c r="EH77" i="1"/>
  <c r="EK77" i="1"/>
  <c r="I40" i="1"/>
  <c r="L40" i="1"/>
  <c r="O40" i="1"/>
  <c r="R40" i="1"/>
  <c r="U40" i="1"/>
  <c r="X40" i="1"/>
  <c r="AA40" i="1"/>
  <c r="AD40" i="1"/>
  <c r="AG40" i="1"/>
  <c r="AJ40" i="1"/>
  <c r="AM40" i="1"/>
  <c r="AP40" i="1"/>
  <c r="AS40" i="1"/>
  <c r="AV40" i="1"/>
  <c r="AY40" i="1"/>
  <c r="BB40" i="1"/>
  <c r="BE40" i="1"/>
  <c r="BH40" i="1"/>
  <c r="BK40" i="1"/>
  <c r="BN40" i="1"/>
  <c r="BQ40" i="1"/>
  <c r="BT40" i="1"/>
  <c r="BW40" i="1"/>
  <c r="BZ40" i="1"/>
  <c r="CC40" i="1"/>
  <c r="CF40" i="1"/>
  <c r="CI40" i="1"/>
  <c r="CL40" i="1"/>
  <c r="CO40" i="1"/>
  <c r="CR40" i="1"/>
  <c r="CU40" i="1"/>
  <c r="CX40" i="1"/>
  <c r="DA40" i="1"/>
  <c r="DD40" i="1"/>
  <c r="DG40" i="1"/>
  <c r="DJ40" i="1"/>
  <c r="DM40" i="1"/>
  <c r="DP40" i="1"/>
  <c r="DS40" i="1"/>
  <c r="DV40" i="1"/>
  <c r="DY40" i="1"/>
  <c r="EB40" i="1"/>
  <c r="EH40" i="1"/>
  <c r="EK40" i="1"/>
  <c r="I70" i="1"/>
  <c r="L70" i="1"/>
  <c r="O70" i="1"/>
  <c r="R70" i="1"/>
  <c r="U70" i="1"/>
  <c r="X70" i="1"/>
  <c r="AA70" i="1"/>
  <c r="AD70" i="1"/>
  <c r="AG70" i="1"/>
  <c r="AJ70" i="1"/>
  <c r="AM70" i="1"/>
  <c r="AP70" i="1"/>
  <c r="AS70" i="1"/>
  <c r="AV70" i="1"/>
  <c r="AY70" i="1"/>
  <c r="BB70" i="1"/>
  <c r="BE70" i="1"/>
  <c r="BH70" i="1"/>
  <c r="BK70" i="1"/>
  <c r="BN70" i="1"/>
  <c r="BQ70" i="1"/>
  <c r="BT70" i="1"/>
  <c r="BW70" i="1"/>
  <c r="BZ70" i="1"/>
  <c r="CC70" i="1"/>
  <c r="CF70" i="1"/>
  <c r="CI70" i="1"/>
  <c r="CL70" i="1"/>
  <c r="CO70" i="1"/>
  <c r="CR70" i="1"/>
  <c r="CU70" i="1"/>
  <c r="CX70" i="1"/>
  <c r="DA70" i="1"/>
  <c r="DD70" i="1"/>
  <c r="DG70" i="1"/>
  <c r="DJ70" i="1"/>
  <c r="DM70" i="1"/>
  <c r="DP70" i="1"/>
  <c r="DS70" i="1"/>
  <c r="DV70" i="1"/>
  <c r="DY70" i="1"/>
  <c r="EB70" i="1"/>
  <c r="EH70" i="1"/>
  <c r="EK70" i="1"/>
  <c r="I161" i="1"/>
  <c r="L161" i="1"/>
  <c r="O161" i="1"/>
  <c r="R161" i="1"/>
  <c r="U161" i="1"/>
  <c r="X161" i="1"/>
  <c r="AA161" i="1"/>
  <c r="AD161" i="1"/>
  <c r="AG161" i="1"/>
  <c r="AJ161" i="1"/>
  <c r="AM161" i="1"/>
  <c r="AP161" i="1"/>
  <c r="AS161" i="1"/>
  <c r="AV161" i="1"/>
  <c r="AY161" i="1"/>
  <c r="BB161" i="1"/>
  <c r="BE161" i="1"/>
  <c r="BH161" i="1"/>
  <c r="BK161" i="1"/>
  <c r="BN161" i="1"/>
  <c r="BQ161" i="1"/>
  <c r="BT161" i="1"/>
  <c r="BW161" i="1"/>
  <c r="BZ161" i="1"/>
  <c r="CC161" i="1"/>
  <c r="CF161" i="1"/>
  <c r="CI161" i="1"/>
  <c r="CL161" i="1"/>
  <c r="CO161" i="1"/>
  <c r="CR161" i="1"/>
  <c r="CU161" i="1"/>
  <c r="CX161" i="1"/>
  <c r="DA161" i="1"/>
  <c r="DD161" i="1"/>
  <c r="DG161" i="1"/>
  <c r="DJ161" i="1"/>
  <c r="DM161" i="1"/>
  <c r="DP161" i="1"/>
  <c r="DS161" i="1"/>
  <c r="DV161" i="1"/>
  <c r="DY161" i="1"/>
  <c r="EB161" i="1"/>
  <c r="EH161" i="1"/>
  <c r="EK161" i="1"/>
  <c r="I71" i="1"/>
  <c r="L71" i="1"/>
  <c r="O71" i="1"/>
  <c r="R71" i="1"/>
  <c r="U71" i="1"/>
  <c r="X71" i="1"/>
  <c r="AA71" i="1"/>
  <c r="AD71" i="1"/>
  <c r="AG71" i="1"/>
  <c r="AJ71" i="1"/>
  <c r="AM71" i="1"/>
  <c r="AP71" i="1"/>
  <c r="AS71" i="1"/>
  <c r="AV71" i="1"/>
  <c r="AY71" i="1"/>
  <c r="BB71" i="1"/>
  <c r="BE71" i="1"/>
  <c r="BH71" i="1"/>
  <c r="BK71" i="1"/>
  <c r="BN71" i="1"/>
  <c r="BQ71" i="1"/>
  <c r="BT71" i="1"/>
  <c r="BW71" i="1"/>
  <c r="BZ71" i="1"/>
  <c r="CC71" i="1"/>
  <c r="CF71" i="1"/>
  <c r="CI71" i="1"/>
  <c r="CL71" i="1"/>
  <c r="CO71" i="1"/>
  <c r="CR71" i="1"/>
  <c r="CU71" i="1"/>
  <c r="CX71" i="1"/>
  <c r="DA71" i="1"/>
  <c r="DD71" i="1"/>
  <c r="DG71" i="1"/>
  <c r="DJ71" i="1"/>
  <c r="DM71" i="1"/>
  <c r="DP71" i="1"/>
  <c r="DS71" i="1"/>
  <c r="DV71" i="1"/>
  <c r="DY71" i="1"/>
  <c r="EB71" i="1"/>
  <c r="EH71" i="1"/>
  <c r="EK71" i="1"/>
  <c r="I41" i="1"/>
  <c r="L41" i="1"/>
  <c r="O41" i="1"/>
  <c r="R41" i="1"/>
  <c r="U41" i="1"/>
  <c r="X41" i="1"/>
  <c r="AA41" i="1"/>
  <c r="AD41" i="1"/>
  <c r="AG41" i="1"/>
  <c r="AJ41" i="1"/>
  <c r="AM41" i="1"/>
  <c r="AP41" i="1"/>
  <c r="AS41" i="1"/>
  <c r="AV41" i="1"/>
  <c r="AY41" i="1"/>
  <c r="BB41" i="1"/>
  <c r="BE41" i="1"/>
  <c r="BH41" i="1"/>
  <c r="BK41" i="1"/>
  <c r="BN41" i="1"/>
  <c r="BQ41" i="1"/>
  <c r="BT41" i="1"/>
  <c r="BW41" i="1"/>
  <c r="BZ41" i="1"/>
  <c r="CC41" i="1"/>
  <c r="CF41" i="1"/>
  <c r="CI41" i="1"/>
  <c r="CL41" i="1"/>
  <c r="CO41" i="1"/>
  <c r="CR41" i="1"/>
  <c r="CU41" i="1"/>
  <c r="CX41" i="1"/>
  <c r="DA41" i="1"/>
  <c r="DD41" i="1"/>
  <c r="DG41" i="1"/>
  <c r="DJ41" i="1"/>
  <c r="DM41" i="1"/>
  <c r="DP41" i="1"/>
  <c r="DS41" i="1"/>
  <c r="DV41" i="1"/>
  <c r="DY41" i="1"/>
  <c r="EB41" i="1"/>
  <c r="EH41" i="1"/>
  <c r="EK41" i="1"/>
  <c r="I72" i="1"/>
  <c r="L72" i="1"/>
  <c r="O72" i="1"/>
  <c r="R72" i="1"/>
  <c r="U72" i="1"/>
  <c r="X72" i="1"/>
  <c r="AA72" i="1"/>
  <c r="AD72" i="1"/>
  <c r="AG72" i="1"/>
  <c r="AJ72" i="1"/>
  <c r="AM72" i="1"/>
  <c r="AP72" i="1"/>
  <c r="AS72" i="1"/>
  <c r="AV72" i="1"/>
  <c r="AY72" i="1"/>
  <c r="BB72" i="1"/>
  <c r="BE72" i="1"/>
  <c r="BH72" i="1"/>
  <c r="BK72" i="1"/>
  <c r="BN72" i="1"/>
  <c r="BQ72" i="1"/>
  <c r="BT72" i="1"/>
  <c r="BW72" i="1"/>
  <c r="BZ72" i="1"/>
  <c r="CC72" i="1"/>
  <c r="CF72" i="1"/>
  <c r="CI72" i="1"/>
  <c r="CL72" i="1"/>
  <c r="CO72" i="1"/>
  <c r="CR72" i="1"/>
  <c r="CU72" i="1"/>
  <c r="CX72" i="1"/>
  <c r="DA72" i="1"/>
  <c r="DD72" i="1"/>
  <c r="DG72" i="1"/>
  <c r="DJ72" i="1"/>
  <c r="DM72" i="1"/>
  <c r="DP72" i="1"/>
  <c r="DS72" i="1"/>
  <c r="DV72" i="1"/>
  <c r="DY72" i="1"/>
  <c r="EB72" i="1"/>
  <c r="EH72" i="1"/>
  <c r="EK72" i="1"/>
  <c r="I73" i="1"/>
  <c r="L73" i="1"/>
  <c r="O73" i="1"/>
  <c r="R73" i="1"/>
  <c r="U73" i="1"/>
  <c r="X73" i="1"/>
  <c r="AA73" i="1"/>
  <c r="AD73" i="1"/>
  <c r="AG73" i="1"/>
  <c r="AJ73" i="1"/>
  <c r="AM73" i="1"/>
  <c r="AP73" i="1"/>
  <c r="AS73" i="1"/>
  <c r="AV73" i="1"/>
  <c r="AY73" i="1"/>
  <c r="BB73" i="1"/>
  <c r="BE73" i="1"/>
  <c r="BH73" i="1"/>
  <c r="BK73" i="1"/>
  <c r="BN73" i="1"/>
  <c r="BQ73" i="1"/>
  <c r="BT73" i="1"/>
  <c r="BW73" i="1"/>
  <c r="BZ73" i="1"/>
  <c r="CC73" i="1"/>
  <c r="CF73" i="1"/>
  <c r="CI73" i="1"/>
  <c r="CL73" i="1"/>
  <c r="CO73" i="1"/>
  <c r="CR73" i="1"/>
  <c r="CU73" i="1"/>
  <c r="CX73" i="1"/>
  <c r="DA73" i="1"/>
  <c r="DD73" i="1"/>
  <c r="DG73" i="1"/>
  <c r="DJ73" i="1"/>
  <c r="DM73" i="1"/>
  <c r="DP73" i="1"/>
  <c r="DS73" i="1"/>
  <c r="DV73" i="1"/>
  <c r="DY73" i="1"/>
  <c r="EB73" i="1"/>
  <c r="EH73" i="1"/>
  <c r="EK73" i="1"/>
  <c r="I74" i="1"/>
  <c r="L74" i="1"/>
  <c r="O74" i="1"/>
  <c r="R74" i="1"/>
  <c r="U74" i="1"/>
  <c r="X74" i="1"/>
  <c r="AA74" i="1"/>
  <c r="AD74" i="1"/>
  <c r="AG74" i="1"/>
  <c r="AJ74" i="1"/>
  <c r="AM74" i="1"/>
  <c r="AP74" i="1"/>
  <c r="AS74" i="1"/>
  <c r="AV74" i="1"/>
  <c r="AY74" i="1"/>
  <c r="BB74" i="1"/>
  <c r="BE74" i="1"/>
  <c r="BH74" i="1"/>
  <c r="BK74" i="1"/>
  <c r="BN74" i="1"/>
  <c r="BQ74" i="1"/>
  <c r="BT74" i="1"/>
  <c r="BW74" i="1"/>
  <c r="BZ74" i="1"/>
  <c r="CC74" i="1"/>
  <c r="CF74" i="1"/>
  <c r="CI74" i="1"/>
  <c r="CL74" i="1"/>
  <c r="CO74" i="1"/>
  <c r="CR74" i="1"/>
  <c r="CU74" i="1"/>
  <c r="CX74" i="1"/>
  <c r="DA74" i="1"/>
  <c r="DD74" i="1"/>
  <c r="DG74" i="1"/>
  <c r="DJ74" i="1"/>
  <c r="DM74" i="1"/>
  <c r="DP74" i="1"/>
  <c r="DS74" i="1"/>
  <c r="DV74" i="1"/>
  <c r="DY74" i="1"/>
  <c r="EB74" i="1"/>
  <c r="EH74" i="1"/>
  <c r="EK74" i="1"/>
  <c r="I78" i="1"/>
  <c r="L78" i="1"/>
  <c r="O78" i="1"/>
  <c r="R78" i="1"/>
  <c r="U78" i="1"/>
  <c r="X78" i="1"/>
  <c r="AA78" i="1"/>
  <c r="AD78" i="1"/>
  <c r="AG78" i="1"/>
  <c r="AJ78" i="1"/>
  <c r="AM78" i="1"/>
  <c r="AP78" i="1"/>
  <c r="AS78" i="1"/>
  <c r="AV78" i="1"/>
  <c r="AY78" i="1"/>
  <c r="BB78" i="1"/>
  <c r="BE78" i="1"/>
  <c r="BH78" i="1"/>
  <c r="BK78" i="1"/>
  <c r="BN78" i="1"/>
  <c r="BQ78" i="1"/>
  <c r="BT78" i="1"/>
  <c r="BW78" i="1"/>
  <c r="BZ78" i="1"/>
  <c r="CC78" i="1"/>
  <c r="CF78" i="1"/>
  <c r="CI78" i="1"/>
  <c r="CL78" i="1"/>
  <c r="CO78" i="1"/>
  <c r="CR78" i="1"/>
  <c r="CU78" i="1"/>
  <c r="CX78" i="1"/>
  <c r="DA78" i="1"/>
  <c r="DD78" i="1"/>
  <c r="DG78" i="1"/>
  <c r="DJ78" i="1"/>
  <c r="DM78" i="1"/>
  <c r="DP78" i="1"/>
  <c r="DS78" i="1"/>
  <c r="DV78" i="1"/>
  <c r="DY78" i="1"/>
  <c r="EB78" i="1"/>
  <c r="EH78" i="1"/>
  <c r="EK78" i="1"/>
  <c r="I79" i="1"/>
  <c r="L79" i="1"/>
  <c r="O79" i="1"/>
  <c r="R79" i="1"/>
  <c r="U79" i="1"/>
  <c r="X79" i="1"/>
  <c r="AA79" i="1"/>
  <c r="AD79" i="1"/>
  <c r="AG79" i="1"/>
  <c r="AJ79" i="1"/>
  <c r="AM79" i="1"/>
  <c r="AP79" i="1"/>
  <c r="AS79" i="1"/>
  <c r="AV79" i="1"/>
  <c r="AY79" i="1"/>
  <c r="BB79" i="1"/>
  <c r="BE79" i="1"/>
  <c r="BH79" i="1"/>
  <c r="BK79" i="1"/>
  <c r="BN79" i="1"/>
  <c r="BQ79" i="1"/>
  <c r="BT79" i="1"/>
  <c r="BW79" i="1"/>
  <c r="BZ79" i="1"/>
  <c r="CC79" i="1"/>
  <c r="CF79" i="1"/>
  <c r="CI79" i="1"/>
  <c r="CL79" i="1"/>
  <c r="CO79" i="1"/>
  <c r="CR79" i="1"/>
  <c r="CU79" i="1"/>
  <c r="CX79" i="1"/>
  <c r="DA79" i="1"/>
  <c r="DD79" i="1"/>
  <c r="DG79" i="1"/>
  <c r="DJ79" i="1"/>
  <c r="DM79" i="1"/>
  <c r="DP79" i="1"/>
  <c r="DS79" i="1"/>
  <c r="DV79" i="1"/>
  <c r="DY79" i="1"/>
  <c r="EB79" i="1"/>
  <c r="EH79" i="1"/>
  <c r="EK79" i="1"/>
  <c r="I80" i="1"/>
  <c r="L80" i="1"/>
  <c r="O80" i="1"/>
  <c r="R80" i="1"/>
  <c r="U80" i="1"/>
  <c r="X80" i="1"/>
  <c r="AA80" i="1"/>
  <c r="AD80" i="1"/>
  <c r="AG80" i="1"/>
  <c r="AJ80" i="1"/>
  <c r="AM80" i="1"/>
  <c r="AP80" i="1"/>
  <c r="AS80" i="1"/>
  <c r="AV80" i="1"/>
  <c r="AY80" i="1"/>
  <c r="BB80" i="1"/>
  <c r="BE80" i="1"/>
  <c r="BH80" i="1"/>
  <c r="BK80" i="1"/>
  <c r="BN80" i="1"/>
  <c r="BQ80" i="1"/>
  <c r="BT80" i="1"/>
  <c r="BW80" i="1"/>
  <c r="BZ80" i="1"/>
  <c r="CC80" i="1"/>
  <c r="CF80" i="1"/>
  <c r="CI80" i="1"/>
  <c r="CL80" i="1"/>
  <c r="CO80" i="1"/>
  <c r="CR80" i="1"/>
  <c r="CU80" i="1"/>
  <c r="CX80" i="1"/>
  <c r="DA80" i="1"/>
  <c r="DD80" i="1"/>
  <c r="DG80" i="1"/>
  <c r="DJ80" i="1"/>
  <c r="DM80" i="1"/>
  <c r="DP80" i="1"/>
  <c r="DS80" i="1"/>
  <c r="DV80" i="1"/>
  <c r="DY80" i="1"/>
  <c r="EB80" i="1"/>
  <c r="EH80" i="1"/>
  <c r="EK80" i="1"/>
  <c r="I42" i="1"/>
  <c r="L42" i="1"/>
  <c r="O42" i="1"/>
  <c r="R42" i="1"/>
  <c r="U42" i="1"/>
  <c r="X42" i="1"/>
  <c r="AA42" i="1"/>
  <c r="AD42" i="1"/>
  <c r="AG42" i="1"/>
  <c r="AJ42" i="1"/>
  <c r="AM42" i="1"/>
  <c r="AP42" i="1"/>
  <c r="AS42" i="1"/>
  <c r="AV42" i="1"/>
  <c r="AY42" i="1"/>
  <c r="BB42" i="1"/>
  <c r="BE42" i="1"/>
  <c r="BH42" i="1"/>
  <c r="BK42" i="1"/>
  <c r="BN42" i="1"/>
  <c r="BQ42" i="1"/>
  <c r="BT42" i="1"/>
  <c r="BW42" i="1"/>
  <c r="BZ42" i="1"/>
  <c r="CC42" i="1"/>
  <c r="CF42" i="1"/>
  <c r="CI42" i="1"/>
  <c r="CL42" i="1"/>
  <c r="CO42" i="1"/>
  <c r="CR42" i="1"/>
  <c r="CU42" i="1"/>
  <c r="CX42" i="1"/>
  <c r="DA42" i="1"/>
  <c r="DD42" i="1"/>
  <c r="DG42" i="1"/>
  <c r="DJ42" i="1"/>
  <c r="DM42" i="1"/>
  <c r="DP42" i="1"/>
  <c r="DS42" i="1"/>
  <c r="DV42" i="1"/>
  <c r="DY42" i="1"/>
  <c r="EB42" i="1"/>
  <c r="EH42" i="1"/>
  <c r="EK42" i="1"/>
  <c r="I34" i="1"/>
  <c r="L34" i="1"/>
  <c r="O34" i="1"/>
  <c r="R34" i="1"/>
  <c r="U34" i="1"/>
  <c r="X34" i="1"/>
  <c r="AA34" i="1"/>
  <c r="AD34" i="1"/>
  <c r="AG34" i="1"/>
  <c r="AJ34" i="1"/>
  <c r="AM34" i="1"/>
  <c r="AP34" i="1"/>
  <c r="AS34" i="1"/>
  <c r="AV34" i="1"/>
  <c r="AY34" i="1"/>
  <c r="BB34" i="1"/>
  <c r="BE34" i="1"/>
  <c r="BH34" i="1"/>
  <c r="BK34" i="1"/>
  <c r="BN34" i="1"/>
  <c r="BQ34" i="1"/>
  <c r="BT34" i="1"/>
  <c r="BW34" i="1"/>
  <c r="BZ34" i="1"/>
  <c r="CC34" i="1"/>
  <c r="CF34" i="1"/>
  <c r="CI34" i="1"/>
  <c r="CL34" i="1"/>
  <c r="CO34" i="1"/>
  <c r="CR34" i="1"/>
  <c r="CU34" i="1"/>
  <c r="CX34" i="1"/>
  <c r="DA34" i="1"/>
  <c r="DD34" i="1"/>
  <c r="DG34" i="1"/>
  <c r="DJ34" i="1"/>
  <c r="DM34" i="1"/>
  <c r="DP34" i="1"/>
  <c r="DS34" i="1"/>
  <c r="DV34" i="1"/>
  <c r="DY34" i="1"/>
  <c r="EB34" i="1"/>
  <c r="EH34" i="1"/>
  <c r="EK34" i="1"/>
  <c r="I36" i="1"/>
  <c r="L36" i="1"/>
  <c r="O36" i="1"/>
  <c r="R36" i="1"/>
  <c r="U36" i="1"/>
  <c r="X36" i="1"/>
  <c r="AA36" i="1"/>
  <c r="AD36" i="1"/>
  <c r="AG36" i="1"/>
  <c r="AJ36" i="1"/>
  <c r="AM36" i="1"/>
  <c r="AP36" i="1"/>
  <c r="AS36" i="1"/>
  <c r="AV36" i="1"/>
  <c r="AY36" i="1"/>
  <c r="BB36" i="1"/>
  <c r="BE36" i="1"/>
  <c r="BH36" i="1"/>
  <c r="BK36" i="1"/>
  <c r="BN36" i="1"/>
  <c r="BQ36" i="1"/>
  <c r="BT36" i="1"/>
  <c r="BW36" i="1"/>
  <c r="BZ36" i="1"/>
  <c r="CC36" i="1"/>
  <c r="CF36" i="1"/>
  <c r="CI36" i="1"/>
  <c r="CL36" i="1"/>
  <c r="CO36" i="1"/>
  <c r="CR36" i="1"/>
  <c r="CU36" i="1"/>
  <c r="CX36" i="1"/>
  <c r="DA36" i="1"/>
  <c r="DD36" i="1"/>
  <c r="DG36" i="1"/>
  <c r="DJ36" i="1"/>
  <c r="DM36" i="1"/>
  <c r="DP36" i="1"/>
  <c r="DS36" i="1"/>
  <c r="DV36" i="1"/>
  <c r="DY36" i="1"/>
  <c r="EB36" i="1"/>
  <c r="EH36" i="1"/>
  <c r="EK36" i="1"/>
  <c r="I37" i="1"/>
  <c r="L37" i="1"/>
  <c r="O37" i="1"/>
  <c r="R37" i="1"/>
  <c r="U37" i="1"/>
  <c r="X37" i="1"/>
  <c r="AA37" i="1"/>
  <c r="AD37" i="1"/>
  <c r="AG37" i="1"/>
  <c r="AJ37" i="1"/>
  <c r="AM37" i="1"/>
  <c r="AP37" i="1"/>
  <c r="AS37" i="1"/>
  <c r="AV37" i="1"/>
  <c r="AY37" i="1"/>
  <c r="BB37" i="1"/>
  <c r="BE37" i="1"/>
  <c r="BH37" i="1"/>
  <c r="BK37" i="1"/>
  <c r="BN37" i="1"/>
  <c r="BQ37" i="1"/>
  <c r="BT37" i="1"/>
  <c r="BW37" i="1"/>
  <c r="BZ37" i="1"/>
  <c r="CC37" i="1"/>
  <c r="CF37" i="1"/>
  <c r="CI37" i="1"/>
  <c r="CL37" i="1"/>
  <c r="CO37" i="1"/>
  <c r="CR37" i="1"/>
  <c r="CU37" i="1"/>
  <c r="CX37" i="1"/>
  <c r="DA37" i="1"/>
  <c r="DD37" i="1"/>
  <c r="DG37" i="1"/>
  <c r="DJ37" i="1"/>
  <c r="DM37" i="1"/>
  <c r="DP37" i="1"/>
  <c r="DS37" i="1"/>
  <c r="DV37" i="1"/>
  <c r="DY37" i="1"/>
  <c r="EB37" i="1"/>
  <c r="EH37" i="1"/>
  <c r="EK37" i="1"/>
  <c r="I38" i="1"/>
  <c r="L38" i="1"/>
  <c r="O38" i="1"/>
  <c r="R38" i="1"/>
  <c r="U38" i="1"/>
  <c r="X38" i="1"/>
  <c r="AA38" i="1"/>
  <c r="AD38" i="1"/>
  <c r="AG38" i="1"/>
  <c r="AJ38" i="1"/>
  <c r="AM38" i="1"/>
  <c r="AP38" i="1"/>
  <c r="AS38" i="1"/>
  <c r="AV38" i="1"/>
  <c r="AY38" i="1"/>
  <c r="BB38" i="1"/>
  <c r="BE38" i="1"/>
  <c r="BH38" i="1"/>
  <c r="BK38" i="1"/>
  <c r="BN38" i="1"/>
  <c r="BQ38" i="1"/>
  <c r="BT38" i="1"/>
  <c r="BW38" i="1"/>
  <c r="BZ38" i="1"/>
  <c r="CC38" i="1"/>
  <c r="CF38" i="1"/>
  <c r="CI38" i="1"/>
  <c r="CL38" i="1"/>
  <c r="CO38" i="1"/>
  <c r="CR38" i="1"/>
  <c r="CU38" i="1"/>
  <c r="CX38" i="1"/>
  <c r="DA38" i="1"/>
  <c r="DD38" i="1"/>
  <c r="DG38" i="1"/>
  <c r="DJ38" i="1"/>
  <c r="DM38" i="1"/>
  <c r="DP38" i="1"/>
  <c r="DS38" i="1"/>
  <c r="DV38" i="1"/>
  <c r="DY38" i="1"/>
  <c r="EB38" i="1"/>
  <c r="EH38" i="1"/>
  <c r="EK38" i="1"/>
  <c r="I39" i="1"/>
  <c r="L39" i="1"/>
  <c r="O39" i="1"/>
  <c r="R39" i="1"/>
  <c r="U39" i="1"/>
  <c r="X39" i="1"/>
  <c r="AA39" i="1"/>
  <c r="AD39" i="1"/>
  <c r="AG39" i="1"/>
  <c r="AJ39" i="1"/>
  <c r="AM39" i="1"/>
  <c r="AP39" i="1"/>
  <c r="AS39" i="1"/>
  <c r="AV39" i="1"/>
  <c r="AY39" i="1"/>
  <c r="BB39" i="1"/>
  <c r="BE39" i="1"/>
  <c r="BH39" i="1"/>
  <c r="BK39" i="1"/>
  <c r="BN39" i="1"/>
  <c r="BQ39" i="1"/>
  <c r="BT39" i="1"/>
  <c r="BW39" i="1"/>
  <c r="BZ39" i="1"/>
  <c r="CC39" i="1"/>
  <c r="CF39" i="1"/>
  <c r="CI39" i="1"/>
  <c r="CL39" i="1"/>
  <c r="CO39" i="1"/>
  <c r="CR39" i="1"/>
  <c r="CU39" i="1"/>
  <c r="CX39" i="1"/>
  <c r="DA39" i="1"/>
  <c r="DD39" i="1"/>
  <c r="DG39" i="1"/>
  <c r="DJ39" i="1"/>
  <c r="DM39" i="1"/>
  <c r="DP39" i="1"/>
  <c r="DS39" i="1"/>
  <c r="DV39" i="1"/>
  <c r="DY39" i="1"/>
  <c r="EB39" i="1"/>
  <c r="EH39" i="1"/>
  <c r="EK39" i="1"/>
  <c r="CY15" i="1" l="1"/>
  <c r="CY99" i="1" l="1"/>
  <c r="CY52" i="1"/>
  <c r="CY53" i="1" s="1"/>
  <c r="CY54" i="1" s="1"/>
  <c r="CY55" i="1" s="1"/>
  <c r="CY56" i="1" s="1"/>
  <c r="CY57" i="1" s="1"/>
  <c r="CY16" i="1" s="1"/>
  <c r="CY17" i="1" s="1"/>
  <c r="CY100" i="1" l="1"/>
  <c r="CY101" i="1" l="1"/>
  <c r="CY102" i="1" s="1"/>
  <c r="CY103" i="1" s="1"/>
  <c r="CY104" i="1" s="1"/>
  <c r="CY105" i="1" s="1"/>
  <c r="CY106" i="1" s="1"/>
  <c r="CY107" i="1" s="1"/>
  <c r="CY108" i="1" s="1"/>
  <c r="CY109" i="1" s="1"/>
  <c r="CY18" i="1"/>
  <c r="CY19" i="1" l="1"/>
  <c r="CY20" i="1" s="1"/>
  <c r="CY21" i="1" s="1"/>
  <c r="CY110" i="1"/>
  <c r="CY22" i="1" l="1"/>
  <c r="CY111" i="1"/>
  <c r="CY23" i="1" l="1"/>
  <c r="CY112" i="1"/>
  <c r="CY24" i="1" l="1"/>
  <c r="CY113" i="1"/>
  <c r="CY25" i="1" l="1"/>
  <c r="CY114" i="1"/>
  <c r="CY26" i="1" l="1"/>
  <c r="CY115" i="1"/>
  <c r="CY27" i="1" l="1"/>
  <c r="CY116" i="1"/>
  <c r="CY28" i="1" l="1"/>
  <c r="CY29" i="1" l="1"/>
  <c r="CY30" i="1" l="1"/>
  <c r="CY31" i="1" l="1"/>
  <c r="CY32" i="1" l="1"/>
  <c r="CY33" i="1" l="1"/>
  <c r="CY117" i="1"/>
  <c r="CY34" i="1" l="1"/>
  <c r="CY35" i="1" l="1"/>
  <c r="CY59" i="1"/>
  <c r="CY36" i="1" l="1"/>
  <c r="CY37" i="1" l="1"/>
  <c r="CY38" i="1" l="1"/>
  <c r="CY39" i="1" l="1"/>
  <c r="CY40" i="1" l="1"/>
  <c r="CY41" i="1" l="1"/>
  <c r="CY42" i="1" l="1"/>
  <c r="CY43" i="1" l="1"/>
  <c r="CY44" i="1" l="1"/>
  <c r="CY45" i="1" l="1"/>
  <c r="CY46" i="1" l="1"/>
  <c r="CY47" i="1" l="1"/>
  <c r="CY48" i="1" l="1"/>
  <c r="CY225" i="1" l="1"/>
  <c r="CY226" i="1" l="1"/>
  <c r="CY227" i="1" s="1"/>
  <c r="CY228" i="1" s="1"/>
  <c r="CY229" i="1" l="1"/>
  <c r="CY230" i="1" s="1"/>
  <c r="CY234" i="1" l="1"/>
  <c r="CY235" i="1" s="1"/>
  <c r="CY118" i="1" l="1"/>
  <c r="BF620" i="1" l="1"/>
  <c r="BF621" i="1" s="1"/>
  <c r="BF622" i="1" s="1"/>
  <c r="BF623" i="1" s="1"/>
  <c r="BF624" i="1" s="1"/>
  <c r="BF625" i="1" s="1"/>
  <c r="BF626" i="1" s="1"/>
  <c r="BF627" i="1" s="1"/>
  <c r="BF628" i="1" s="1"/>
  <c r="BF629" i="1" s="1"/>
  <c r="BF630" i="1" s="1"/>
  <c r="DN5" i="1" l="1"/>
  <c r="DN6" i="1" s="1"/>
  <c r="DN7" i="1" s="1"/>
  <c r="DN8" i="1" s="1"/>
  <c r="DN9" i="1" s="1"/>
  <c r="DN10" i="1" s="1"/>
  <c r="DN11" i="1" s="1"/>
  <c r="DN12" i="1" s="1"/>
  <c r="DN13" i="1" s="1"/>
  <c r="DN14" i="1" s="1"/>
  <c r="DN15" i="1" s="1"/>
  <c r="DN16" i="1" s="1"/>
  <c r="DN17" i="1" s="1"/>
  <c r="DN18" i="1" s="1"/>
  <c r="DN19" i="1" s="1"/>
  <c r="DN20" i="1" s="1"/>
  <c r="DN21" i="1" s="1"/>
  <c r="DN22" i="1" s="1"/>
  <c r="DN23" i="1" s="1"/>
  <c r="DN24" i="1" s="1"/>
  <c r="DN25" i="1" s="1"/>
  <c r="DN26" i="1" s="1"/>
  <c r="DN27" i="1" s="1"/>
  <c r="DN28" i="1" s="1"/>
  <c r="DN29" i="1" s="1"/>
  <c r="DN30" i="1" s="1"/>
  <c r="DN31" i="1" s="1"/>
  <c r="DN32" i="1" s="1"/>
  <c r="DN33" i="1" s="1"/>
  <c r="DN34" i="1" s="1"/>
  <c r="DN35" i="1" s="1"/>
  <c r="DN36" i="1" s="1"/>
  <c r="DN37" i="1" s="1"/>
  <c r="DN38" i="1" s="1"/>
  <c r="DN39" i="1" s="1"/>
  <c r="DN40" i="1" s="1"/>
  <c r="DN41" i="1" s="1"/>
  <c r="DN42" i="1" s="1"/>
  <c r="DN43" i="1" s="1"/>
  <c r="DN44" i="1" s="1"/>
  <c r="DN45" i="1" s="1"/>
  <c r="DN46" i="1" s="1"/>
  <c r="DN47" i="1" s="1"/>
  <c r="DN48" i="1" s="1"/>
  <c r="DN49" i="1" s="1"/>
  <c r="DN50" i="1" s="1"/>
  <c r="DN51" i="1" s="1"/>
  <c r="DN52" i="1" s="1"/>
  <c r="DN53" i="1" s="1"/>
  <c r="DN54" i="1" s="1"/>
  <c r="DN55" i="1" s="1"/>
  <c r="DN56" i="1" s="1"/>
  <c r="DN57" i="1" s="1"/>
  <c r="DN58" i="1" s="1"/>
  <c r="DN59" i="1" s="1"/>
  <c r="DN60" i="1" s="1"/>
  <c r="DN61" i="1" s="1"/>
  <c r="DN62" i="1" s="1"/>
  <c r="DN63" i="1" s="1"/>
  <c r="DN64" i="1" s="1"/>
  <c r="DN65" i="1" s="1"/>
  <c r="DN66" i="1" s="1"/>
  <c r="DN67" i="1" s="1"/>
  <c r="DN68" i="1" s="1"/>
  <c r="DN69" i="1" s="1"/>
  <c r="DN70" i="1" s="1"/>
  <c r="DN71" i="1" s="1"/>
  <c r="DN72" i="1" s="1"/>
  <c r="DN73" i="1" s="1"/>
  <c r="DN74" i="1" s="1"/>
  <c r="DN75" i="1" s="1"/>
  <c r="DN76" i="1" s="1"/>
  <c r="DN77" i="1" s="1"/>
  <c r="DN78" i="1" s="1"/>
  <c r="DN79" i="1" s="1"/>
  <c r="DN80" i="1" s="1"/>
  <c r="DN81" i="1" s="1"/>
  <c r="DN82" i="1" s="1"/>
  <c r="DN83" i="1" s="1"/>
  <c r="DN84" i="1" s="1"/>
  <c r="DN85" i="1" s="1"/>
  <c r="DN86" i="1" s="1"/>
  <c r="DN87" i="1" s="1"/>
  <c r="DN88" i="1" s="1"/>
  <c r="DN89" i="1" s="1"/>
  <c r="DN90" i="1" s="1"/>
  <c r="DN91" i="1" s="1"/>
  <c r="DN92" i="1" s="1"/>
  <c r="DN93" i="1" s="1"/>
  <c r="DN94" i="1" s="1"/>
  <c r="DN95" i="1" s="1"/>
  <c r="DN96" i="1" s="1"/>
  <c r="DN97" i="1" s="1"/>
  <c r="DN98" i="1" s="1"/>
  <c r="DN99" i="1" s="1"/>
  <c r="DN100" i="1" s="1"/>
  <c r="DN101" i="1" s="1"/>
  <c r="DN102" i="1" s="1"/>
  <c r="DN103" i="1" s="1"/>
  <c r="DN104" i="1" s="1"/>
  <c r="DN105" i="1" s="1"/>
  <c r="DN106" i="1" s="1"/>
  <c r="DN107" i="1" s="1"/>
  <c r="DN108" i="1" s="1"/>
  <c r="DN109" i="1" s="1"/>
  <c r="DN110" i="1" s="1"/>
  <c r="DN111" i="1" s="1"/>
  <c r="DN112" i="1" s="1"/>
  <c r="DN113" i="1" s="1"/>
  <c r="DN114" i="1" s="1"/>
  <c r="DN115" i="1" s="1"/>
  <c r="DN116" i="1" s="1"/>
  <c r="DN117" i="1" s="1"/>
  <c r="DN118" i="1" s="1"/>
  <c r="DN119" i="1" s="1"/>
  <c r="DN120" i="1" s="1"/>
  <c r="DN121" i="1" s="1"/>
  <c r="DN122" i="1" s="1"/>
  <c r="DN123" i="1" s="1"/>
  <c r="DN124" i="1" s="1"/>
  <c r="DN125" i="1" s="1"/>
  <c r="DN126" i="1" s="1"/>
  <c r="DN127" i="1" s="1"/>
  <c r="DN128" i="1" s="1"/>
  <c r="DN129" i="1" s="1"/>
  <c r="DN130" i="1" s="1"/>
  <c r="DN131" i="1" s="1"/>
  <c r="DN132" i="1" s="1"/>
  <c r="DN133" i="1" s="1"/>
  <c r="DN134" i="1" s="1"/>
  <c r="DN135" i="1" s="1"/>
  <c r="DN136" i="1" s="1"/>
  <c r="DN137" i="1" s="1"/>
  <c r="DN138" i="1" s="1"/>
  <c r="DN139" i="1" s="1"/>
  <c r="DN140" i="1" s="1"/>
  <c r="DN141" i="1" s="1"/>
  <c r="DN142" i="1" s="1"/>
  <c r="DN143" i="1" s="1"/>
  <c r="DN144" i="1" s="1"/>
  <c r="DN145" i="1" s="1"/>
  <c r="DN146" i="1" s="1"/>
  <c r="DN147" i="1" s="1"/>
  <c r="DN148" i="1" s="1"/>
  <c r="DN149" i="1" s="1"/>
  <c r="DN150" i="1" s="1"/>
  <c r="DN151" i="1" s="1"/>
  <c r="DN152" i="1" s="1"/>
  <c r="DN153" i="1" s="1"/>
  <c r="DN154" i="1" s="1"/>
  <c r="DN155" i="1" s="1"/>
  <c r="DN156" i="1" s="1"/>
  <c r="DN157" i="1" s="1"/>
  <c r="DN158" i="1" s="1"/>
  <c r="DN159" i="1" s="1"/>
  <c r="DN160" i="1" s="1"/>
  <c r="DN161" i="1" s="1"/>
  <c r="DN162" i="1" s="1"/>
  <c r="DN163" i="1" s="1"/>
  <c r="DN164" i="1" s="1"/>
  <c r="DN165" i="1" s="1"/>
  <c r="DN166" i="1" s="1"/>
  <c r="DN167" i="1" s="1"/>
  <c r="DN168" i="1" s="1"/>
  <c r="DN169" i="1" s="1"/>
  <c r="DN170" i="1" s="1"/>
  <c r="DN171" i="1" s="1"/>
  <c r="DN172" i="1" s="1"/>
  <c r="DN173" i="1" s="1"/>
  <c r="DN174" i="1" s="1"/>
  <c r="DN175" i="1" s="1"/>
  <c r="DN176" i="1" s="1"/>
  <c r="DN177" i="1" s="1"/>
  <c r="DN178" i="1" s="1"/>
  <c r="DN179" i="1" s="1"/>
  <c r="DN180" i="1" s="1"/>
  <c r="DN181" i="1" s="1"/>
  <c r="DN182" i="1" s="1"/>
  <c r="DN183" i="1" s="1"/>
  <c r="DN184" i="1" s="1"/>
  <c r="DN185" i="1" s="1"/>
  <c r="DN186" i="1" s="1"/>
  <c r="DN187" i="1" s="1"/>
  <c r="DN188" i="1" s="1"/>
  <c r="DN189" i="1" s="1"/>
  <c r="DN190" i="1" s="1"/>
  <c r="DN191" i="1" s="1"/>
  <c r="DN192" i="1" s="1"/>
  <c r="DN193" i="1" s="1"/>
  <c r="DN194" i="1" s="1"/>
  <c r="DN195" i="1" s="1"/>
  <c r="DN196" i="1" s="1"/>
  <c r="DN197" i="1" s="1"/>
  <c r="DN198" i="1" s="1"/>
  <c r="DN199" i="1" s="1"/>
  <c r="DN200" i="1" s="1"/>
  <c r="DN201" i="1" s="1"/>
  <c r="DN202" i="1" s="1"/>
  <c r="DN203" i="1" s="1"/>
  <c r="DN204" i="1" s="1"/>
  <c r="DN205" i="1" s="1"/>
  <c r="DN206" i="1" s="1"/>
  <c r="DN207" i="1" s="1"/>
  <c r="DN208" i="1" s="1"/>
  <c r="DN209" i="1" s="1"/>
  <c r="DN210" i="1" s="1"/>
  <c r="DN211" i="1" s="1"/>
  <c r="DN212" i="1" s="1"/>
  <c r="DN213" i="1" s="1"/>
  <c r="DN214" i="1" s="1"/>
  <c r="DN215" i="1" s="1"/>
  <c r="DN216" i="1" s="1"/>
  <c r="DN217" i="1" s="1"/>
  <c r="DN218" i="1" s="1"/>
  <c r="DN219" i="1" s="1"/>
  <c r="DN220" i="1" s="1"/>
  <c r="DN221" i="1" s="1"/>
  <c r="DN222" i="1" s="1"/>
  <c r="DN223" i="1" s="1"/>
  <c r="DN224" i="1" s="1"/>
  <c r="DN225" i="1" s="1"/>
  <c r="DN226" i="1" s="1"/>
  <c r="DN227" i="1" s="1"/>
  <c r="DN228" i="1" s="1"/>
  <c r="DN229" i="1" s="1"/>
  <c r="DN230" i="1" s="1"/>
  <c r="DN231" i="1" s="1"/>
  <c r="DN232" i="1" s="1"/>
  <c r="DN233" i="1" s="1"/>
  <c r="DN234" i="1" s="1"/>
  <c r="DN235" i="1" s="1"/>
  <c r="DN236" i="1" s="1"/>
  <c r="DN237" i="1" s="1"/>
  <c r="DN238" i="1" s="1"/>
  <c r="DN239" i="1" s="1"/>
  <c r="DN240" i="1" s="1"/>
  <c r="DN241" i="1" s="1"/>
  <c r="DN242" i="1" s="1"/>
  <c r="DN243" i="1" s="1"/>
  <c r="DN244" i="1" s="1"/>
  <c r="DN245" i="1" s="1"/>
  <c r="DN246" i="1" s="1"/>
  <c r="DN247" i="1" s="1"/>
  <c r="DN248" i="1" s="1"/>
  <c r="DN249" i="1" s="1"/>
  <c r="DN250" i="1" s="1"/>
  <c r="DN251" i="1" s="1"/>
  <c r="DN252" i="1" s="1"/>
  <c r="DN253" i="1" s="1"/>
  <c r="DN254" i="1" s="1"/>
  <c r="DN255" i="1" s="1"/>
  <c r="DN256" i="1" s="1"/>
  <c r="DN257" i="1" s="1"/>
  <c r="DN258" i="1" s="1"/>
  <c r="DN259" i="1" s="1"/>
  <c r="DN260" i="1" s="1"/>
  <c r="DN261" i="1" s="1"/>
  <c r="DN262" i="1" s="1"/>
  <c r="DN263" i="1" s="1"/>
  <c r="DN264" i="1" s="1"/>
  <c r="DN265" i="1" s="1"/>
  <c r="DN266" i="1" s="1"/>
  <c r="DN267" i="1" s="1"/>
  <c r="DN268" i="1" s="1"/>
  <c r="DN269" i="1" s="1"/>
  <c r="DN270" i="1" s="1"/>
  <c r="DN271" i="1" s="1"/>
  <c r="DN272" i="1" s="1"/>
  <c r="DN273" i="1" s="1"/>
  <c r="DN274" i="1" s="1"/>
  <c r="DN275" i="1" s="1"/>
  <c r="DN276" i="1" s="1"/>
  <c r="DN277" i="1" s="1"/>
  <c r="DN278" i="1" s="1"/>
  <c r="DN279" i="1" s="1"/>
  <c r="DN280" i="1" s="1"/>
  <c r="DN281" i="1" s="1"/>
  <c r="DN282" i="1" s="1"/>
  <c r="DN283" i="1" s="1"/>
  <c r="DN284" i="1" s="1"/>
  <c r="DN285" i="1" s="1"/>
  <c r="DN286" i="1" s="1"/>
  <c r="DN287" i="1" s="1"/>
  <c r="DN288" i="1" s="1"/>
  <c r="DN289" i="1" s="1"/>
  <c r="DN290" i="1" s="1"/>
  <c r="DN291" i="1" s="1"/>
  <c r="DN292" i="1" s="1"/>
  <c r="DN293" i="1" s="1"/>
  <c r="DN294" i="1" s="1"/>
  <c r="DN295" i="1" s="1"/>
  <c r="DN296" i="1" s="1"/>
  <c r="DN297" i="1" s="1"/>
  <c r="DN298" i="1" s="1"/>
  <c r="DN299" i="1" s="1"/>
  <c r="DN300" i="1" s="1"/>
  <c r="DN301" i="1" s="1"/>
  <c r="DN302" i="1" s="1"/>
  <c r="DN303" i="1" s="1"/>
  <c r="DN304" i="1" s="1"/>
  <c r="DN305" i="1" s="1"/>
  <c r="DN306" i="1" s="1"/>
  <c r="DN307" i="1" s="1"/>
  <c r="DN308" i="1" s="1"/>
  <c r="DN309" i="1" s="1"/>
  <c r="DN310" i="1" s="1"/>
  <c r="DN311" i="1" s="1"/>
  <c r="DN312" i="1" s="1"/>
  <c r="DN313" i="1" s="1"/>
  <c r="DN314" i="1" s="1"/>
  <c r="DN315" i="1" s="1"/>
  <c r="DN316" i="1" s="1"/>
  <c r="DN317" i="1" s="1"/>
  <c r="DN318" i="1" s="1"/>
  <c r="DN319" i="1" s="1"/>
  <c r="DN320" i="1" s="1"/>
  <c r="DN321" i="1" s="1"/>
  <c r="DN322" i="1" s="1"/>
  <c r="DN323" i="1" s="1"/>
  <c r="DN324" i="1" s="1"/>
  <c r="DN325" i="1" s="1"/>
  <c r="DN326" i="1" s="1"/>
  <c r="DN327" i="1" s="1"/>
  <c r="DN328" i="1" s="1"/>
  <c r="DN329" i="1" s="1"/>
  <c r="DN330" i="1" s="1"/>
  <c r="DN331" i="1" s="1"/>
  <c r="DN332" i="1" s="1"/>
  <c r="DN333" i="1" s="1"/>
  <c r="DN334" i="1" s="1"/>
  <c r="DN335" i="1" s="1"/>
  <c r="DN336" i="1" s="1"/>
  <c r="DN337" i="1" s="1"/>
  <c r="DN338" i="1" s="1"/>
  <c r="DN339" i="1" s="1"/>
  <c r="DN340" i="1" s="1"/>
  <c r="DN341" i="1" s="1"/>
  <c r="DN342" i="1" s="1"/>
  <c r="DN343" i="1" s="1"/>
  <c r="DN344" i="1" s="1"/>
  <c r="DN345" i="1" s="1"/>
  <c r="DN346" i="1" s="1"/>
  <c r="DN347" i="1" s="1"/>
  <c r="DN348" i="1" s="1"/>
  <c r="DN349" i="1" s="1"/>
  <c r="DN350" i="1" s="1"/>
  <c r="DN351" i="1" s="1"/>
  <c r="DN352" i="1" s="1"/>
  <c r="DN353" i="1" s="1"/>
  <c r="DN354" i="1" s="1"/>
  <c r="DN355" i="1" s="1"/>
  <c r="DN356" i="1" s="1"/>
  <c r="DN357" i="1" s="1"/>
  <c r="DN358" i="1" s="1"/>
  <c r="DN359" i="1" s="1"/>
  <c r="DN360" i="1" s="1"/>
  <c r="DN361" i="1" s="1"/>
  <c r="DN362" i="1" s="1"/>
  <c r="DN363" i="1" s="1"/>
  <c r="DN364" i="1" s="1"/>
  <c r="DN365" i="1" s="1"/>
  <c r="DN366" i="1" s="1"/>
  <c r="DN367" i="1" s="1"/>
  <c r="DN368" i="1" s="1"/>
  <c r="DN369" i="1" s="1"/>
  <c r="DN370" i="1" s="1"/>
  <c r="DN371" i="1" s="1"/>
  <c r="DN372" i="1" s="1"/>
  <c r="DN373" i="1" s="1"/>
  <c r="DN374" i="1" s="1"/>
  <c r="DN375" i="1" s="1"/>
  <c r="DN376" i="1" s="1"/>
  <c r="DN377" i="1" s="1"/>
  <c r="DN378" i="1" s="1"/>
  <c r="DN379" i="1" s="1"/>
  <c r="DN380" i="1" s="1"/>
  <c r="DN381" i="1" s="1"/>
  <c r="DN382" i="1" s="1"/>
  <c r="DN383" i="1" s="1"/>
  <c r="DN384" i="1" s="1"/>
  <c r="DN385" i="1" s="1"/>
  <c r="DN386" i="1" s="1"/>
  <c r="DN387" i="1" s="1"/>
  <c r="DN388" i="1" s="1"/>
  <c r="DN389" i="1" s="1"/>
  <c r="DN390" i="1" s="1"/>
  <c r="DN391" i="1" s="1"/>
  <c r="DN392" i="1" s="1"/>
  <c r="DN393" i="1" s="1"/>
  <c r="DN394" i="1" s="1"/>
  <c r="DN395" i="1" s="1"/>
  <c r="DN396" i="1" s="1"/>
  <c r="DN397" i="1" s="1"/>
  <c r="DN398" i="1" s="1"/>
  <c r="DN399" i="1" s="1"/>
  <c r="DN400" i="1" s="1"/>
  <c r="DN401" i="1" s="1"/>
  <c r="DN402" i="1" s="1"/>
  <c r="DN403" i="1" s="1"/>
  <c r="DN404" i="1" s="1"/>
  <c r="DN405" i="1" s="1"/>
  <c r="DN406" i="1" s="1"/>
  <c r="DN407" i="1" s="1"/>
  <c r="DN408" i="1" s="1"/>
  <c r="DN409" i="1" s="1"/>
  <c r="DN410" i="1" s="1"/>
  <c r="DN411" i="1" s="1"/>
  <c r="DN412" i="1" s="1"/>
  <c r="DN413" i="1" s="1"/>
  <c r="DN414" i="1" s="1"/>
  <c r="DN415" i="1" s="1"/>
  <c r="DN416" i="1" s="1"/>
  <c r="DN417" i="1" s="1"/>
  <c r="DN418" i="1" s="1"/>
  <c r="DN419" i="1" s="1"/>
  <c r="DN420" i="1" s="1"/>
  <c r="DN421" i="1" s="1"/>
  <c r="DN422" i="1" s="1"/>
  <c r="DN423" i="1" s="1"/>
  <c r="DN424" i="1" s="1"/>
  <c r="DN425" i="1" s="1"/>
  <c r="DN426" i="1" s="1"/>
  <c r="DN427" i="1" s="1"/>
  <c r="DN428" i="1" s="1"/>
  <c r="DN429" i="1" s="1"/>
  <c r="DN430" i="1" s="1"/>
  <c r="DN431" i="1" s="1"/>
  <c r="DN432" i="1" s="1"/>
  <c r="DN433" i="1" s="1"/>
  <c r="DN434" i="1" s="1"/>
  <c r="DN435" i="1" s="1"/>
  <c r="DN436" i="1" s="1"/>
  <c r="DN437" i="1" s="1"/>
  <c r="DN438" i="1" s="1"/>
  <c r="DN439" i="1" s="1"/>
  <c r="DN440" i="1" s="1"/>
  <c r="DN441" i="1" s="1"/>
  <c r="DN442" i="1" s="1"/>
  <c r="DN443" i="1" s="1"/>
  <c r="DN444" i="1" s="1"/>
  <c r="DN445" i="1" s="1"/>
  <c r="DN446" i="1" s="1"/>
  <c r="DN447" i="1" s="1"/>
  <c r="DN448" i="1" s="1"/>
  <c r="DN449" i="1" s="1"/>
  <c r="DN450" i="1" s="1"/>
  <c r="DN451" i="1" s="1"/>
  <c r="DN452" i="1" s="1"/>
  <c r="DN453" i="1" s="1"/>
  <c r="DN454" i="1" s="1"/>
  <c r="DN455" i="1" s="1"/>
  <c r="DN456" i="1" s="1"/>
  <c r="DN457" i="1" s="1"/>
  <c r="DN458" i="1" s="1"/>
  <c r="DN459" i="1" s="1"/>
  <c r="DN460" i="1" s="1"/>
  <c r="DN461" i="1" s="1"/>
  <c r="DN462" i="1" s="1"/>
  <c r="DN463" i="1" s="1"/>
  <c r="DN464" i="1" s="1"/>
  <c r="DN465" i="1" s="1"/>
  <c r="DN466" i="1" s="1"/>
  <c r="DN467" i="1" s="1"/>
  <c r="DN468" i="1" s="1"/>
  <c r="DN469" i="1" s="1"/>
  <c r="DN470" i="1" s="1"/>
  <c r="DN471" i="1" s="1"/>
  <c r="DN472" i="1" s="1"/>
  <c r="DN473" i="1" s="1"/>
  <c r="DN474" i="1" s="1"/>
  <c r="DN475" i="1" s="1"/>
  <c r="DN476" i="1" s="1"/>
  <c r="DN477" i="1" s="1"/>
  <c r="DN478" i="1" s="1"/>
  <c r="DN479" i="1" s="1"/>
  <c r="DN480" i="1" s="1"/>
  <c r="DN481" i="1" s="1"/>
  <c r="DN482" i="1" s="1"/>
  <c r="DN483" i="1" s="1"/>
  <c r="DN484" i="1" s="1"/>
  <c r="DN485" i="1" s="1"/>
  <c r="DN486" i="1" s="1"/>
  <c r="DN487" i="1" s="1"/>
  <c r="DN488" i="1" s="1"/>
  <c r="DN489" i="1" s="1"/>
  <c r="DN490" i="1" s="1"/>
  <c r="DN491" i="1" s="1"/>
  <c r="DN492" i="1" s="1"/>
  <c r="DN493" i="1" s="1"/>
  <c r="DN494" i="1" s="1"/>
  <c r="DN495" i="1" s="1"/>
  <c r="DN496" i="1" s="1"/>
  <c r="DN497" i="1" s="1"/>
  <c r="DN498" i="1" s="1"/>
  <c r="DN499" i="1" s="1"/>
  <c r="DN500" i="1" s="1"/>
  <c r="DN501" i="1" s="1"/>
  <c r="DN502" i="1" s="1"/>
  <c r="DN503" i="1" s="1"/>
  <c r="DN504" i="1" s="1"/>
  <c r="DN505" i="1" s="1"/>
  <c r="DN506" i="1" s="1"/>
  <c r="DN507" i="1" s="1"/>
  <c r="DN508" i="1" s="1"/>
  <c r="DN509" i="1" s="1"/>
  <c r="DN510" i="1" s="1"/>
  <c r="DN511" i="1" s="1"/>
  <c r="DN512" i="1" s="1"/>
  <c r="DN513" i="1" s="1"/>
  <c r="DN514" i="1" s="1"/>
  <c r="DN515" i="1" s="1"/>
  <c r="DN516" i="1" s="1"/>
  <c r="DN517" i="1" s="1"/>
  <c r="DN518" i="1" s="1"/>
  <c r="DN519" i="1" s="1"/>
  <c r="DN520" i="1" s="1"/>
  <c r="DN521" i="1" s="1"/>
  <c r="DN522" i="1" s="1"/>
  <c r="DN523" i="1" s="1"/>
  <c r="DN524" i="1" s="1"/>
  <c r="DN525" i="1" s="1"/>
  <c r="DN526" i="1" s="1"/>
  <c r="DN527" i="1" s="1"/>
  <c r="DN528" i="1" s="1"/>
  <c r="DN529" i="1" s="1"/>
  <c r="DN530" i="1" s="1"/>
  <c r="DN531" i="1" s="1"/>
  <c r="DN532" i="1" s="1"/>
  <c r="DN533" i="1" s="1"/>
  <c r="DN534" i="1" s="1"/>
  <c r="DN535" i="1" s="1"/>
  <c r="DN536" i="1" s="1"/>
  <c r="DN537" i="1" s="1"/>
  <c r="DN538" i="1" s="1"/>
  <c r="DN539" i="1" s="1"/>
  <c r="DN540" i="1" s="1"/>
  <c r="DN541" i="1" s="1"/>
  <c r="DN542" i="1" s="1"/>
  <c r="DN543" i="1" s="1"/>
  <c r="DN544" i="1" s="1"/>
  <c r="DN545" i="1" s="1"/>
  <c r="DN546" i="1" s="1"/>
  <c r="DN547" i="1" s="1"/>
  <c r="DN548" i="1" s="1"/>
  <c r="DN549" i="1" s="1"/>
  <c r="DN550" i="1" s="1"/>
  <c r="DN551" i="1" s="1"/>
  <c r="DN552" i="1" s="1"/>
  <c r="DN553" i="1" s="1"/>
  <c r="DN554" i="1" s="1"/>
  <c r="DN555" i="1" s="1"/>
  <c r="DN556" i="1" s="1"/>
  <c r="DN557" i="1" s="1"/>
  <c r="DN558" i="1" s="1"/>
  <c r="DN559" i="1" s="1"/>
  <c r="DN560" i="1" s="1"/>
  <c r="DN561" i="1" s="1"/>
  <c r="DN562" i="1" s="1"/>
  <c r="DN563" i="1" s="1"/>
  <c r="DN564" i="1" s="1"/>
  <c r="DN565" i="1" s="1"/>
  <c r="DN566" i="1" s="1"/>
  <c r="DN567" i="1" s="1"/>
  <c r="DN568" i="1" s="1"/>
  <c r="DN569" i="1" s="1"/>
  <c r="DN570" i="1" s="1"/>
  <c r="DN571" i="1" s="1"/>
  <c r="DN572" i="1" s="1"/>
  <c r="DN573" i="1" s="1"/>
  <c r="DN574" i="1" s="1"/>
  <c r="DN575" i="1" s="1"/>
  <c r="DN576" i="1" s="1"/>
  <c r="DN577" i="1" s="1"/>
  <c r="DN578" i="1" s="1"/>
  <c r="DN579" i="1" s="1"/>
  <c r="DN580" i="1" s="1"/>
  <c r="DN581" i="1" s="1"/>
  <c r="DN582" i="1" s="1"/>
  <c r="DN583" i="1" s="1"/>
  <c r="DN584" i="1" s="1"/>
  <c r="DN585" i="1" s="1"/>
  <c r="DN586" i="1" s="1"/>
  <c r="DN587" i="1" s="1"/>
  <c r="DN588" i="1" s="1"/>
  <c r="DN589" i="1" s="1"/>
  <c r="DN590" i="1" s="1"/>
  <c r="DN591" i="1" s="1"/>
  <c r="DN592" i="1" s="1"/>
  <c r="DN593" i="1" s="1"/>
  <c r="DN594" i="1" s="1"/>
  <c r="DN595" i="1" s="1"/>
  <c r="DN596" i="1" s="1"/>
  <c r="DN597" i="1" s="1"/>
  <c r="DN598" i="1" s="1"/>
  <c r="DN599" i="1" s="1"/>
  <c r="DN600" i="1" s="1"/>
  <c r="DN601" i="1" s="1"/>
  <c r="DN602" i="1" s="1"/>
  <c r="DN603" i="1" s="1"/>
  <c r="DN604" i="1" s="1"/>
  <c r="DN605" i="1" s="1"/>
  <c r="DN606" i="1" s="1"/>
  <c r="DN607" i="1" s="1"/>
  <c r="DN608" i="1" s="1"/>
  <c r="DN609" i="1" s="1"/>
  <c r="DN610" i="1" s="1"/>
  <c r="DN611" i="1" s="1"/>
  <c r="DN612" i="1" s="1"/>
  <c r="DN613" i="1" s="1"/>
  <c r="DN614" i="1" s="1"/>
  <c r="DN615" i="1" s="1"/>
  <c r="DN616" i="1" s="1"/>
  <c r="DN617" i="1" s="1"/>
  <c r="DN618" i="1" s="1"/>
  <c r="DN619" i="1" s="1"/>
  <c r="DN620" i="1" s="1"/>
  <c r="DN621" i="1" s="1"/>
  <c r="DN622" i="1" s="1"/>
  <c r="DN623" i="1" s="1"/>
  <c r="DN624" i="1" s="1"/>
  <c r="DN625" i="1" s="1"/>
  <c r="DN626" i="1" s="1"/>
  <c r="DN627" i="1" s="1"/>
  <c r="DN628" i="1" s="1"/>
  <c r="DN629" i="1" s="1"/>
  <c r="DN630" i="1" s="1"/>
  <c r="DN631" i="1" s="1"/>
  <c r="DN632" i="1" s="1"/>
  <c r="DN633" i="1" s="1"/>
  <c r="DN634" i="1" s="1"/>
  <c r="DN635" i="1" s="1"/>
  <c r="DN636" i="1" s="1"/>
  <c r="DN637" i="1" s="1"/>
  <c r="DN638" i="1" s="1"/>
  <c r="DN639" i="1" s="1"/>
  <c r="DN640" i="1" s="1"/>
  <c r="DN641" i="1" s="1"/>
  <c r="DN642" i="1" s="1"/>
  <c r="DN643" i="1" s="1"/>
  <c r="DN644" i="1" s="1"/>
  <c r="DN645" i="1" s="1"/>
  <c r="DN646" i="1" s="1"/>
  <c r="DN647" i="1" s="1"/>
  <c r="DN648" i="1" s="1"/>
  <c r="DN649" i="1" s="1"/>
  <c r="DN650" i="1" s="1"/>
  <c r="DN651" i="1" s="1"/>
  <c r="DN652" i="1" s="1"/>
  <c r="DN653" i="1" s="1"/>
  <c r="DN654" i="1" s="1"/>
  <c r="DN655" i="1" s="1"/>
  <c r="DN656" i="1" s="1"/>
  <c r="DN657" i="1" s="1"/>
  <c r="DN658" i="1" s="1"/>
  <c r="DN659" i="1" s="1"/>
  <c r="DN660" i="1" s="1"/>
  <c r="DN661" i="1" s="1"/>
  <c r="DN662" i="1" s="1"/>
  <c r="DN663" i="1" s="1"/>
  <c r="DN664" i="1" s="1"/>
  <c r="DN665" i="1" s="1"/>
  <c r="DN666" i="1" s="1"/>
  <c r="DN667" i="1" s="1"/>
  <c r="DN668" i="1" s="1"/>
  <c r="DN669" i="1" s="1"/>
  <c r="DN670" i="1" s="1"/>
  <c r="DN671" i="1" s="1"/>
  <c r="DN672" i="1" s="1"/>
  <c r="DN673" i="1" s="1"/>
  <c r="DN674" i="1" s="1"/>
  <c r="DN675" i="1" s="1"/>
  <c r="DN676" i="1" s="1"/>
  <c r="DN677" i="1" s="1"/>
  <c r="DN678" i="1" s="1"/>
  <c r="DN679" i="1" s="1"/>
  <c r="DN680" i="1" s="1"/>
  <c r="DN681" i="1" s="1"/>
  <c r="DN682" i="1" s="1"/>
  <c r="DN683" i="1" s="1"/>
  <c r="DN684" i="1" s="1"/>
  <c r="DN685" i="1" s="1"/>
  <c r="DN686" i="1" s="1"/>
  <c r="DN687" i="1" s="1"/>
  <c r="DN688" i="1" s="1"/>
  <c r="DN689" i="1" s="1"/>
  <c r="DN690" i="1" s="1"/>
  <c r="DN691" i="1" s="1"/>
  <c r="DN692" i="1" s="1"/>
  <c r="DN693" i="1" s="1"/>
  <c r="DN694" i="1" s="1"/>
  <c r="DN695" i="1" s="1"/>
  <c r="DN696" i="1" s="1"/>
  <c r="DN697" i="1" s="1"/>
  <c r="DN698" i="1" s="1"/>
  <c r="DN699" i="1" s="1"/>
  <c r="DN700" i="1" s="1"/>
  <c r="DN701" i="1" s="1"/>
  <c r="DN702" i="1" s="1"/>
  <c r="DN703" i="1" s="1"/>
  <c r="DN704" i="1" s="1"/>
  <c r="DN705" i="1" s="1"/>
  <c r="DN706" i="1" s="1"/>
  <c r="DN707" i="1" s="1"/>
  <c r="DN708" i="1" s="1"/>
  <c r="DN709" i="1" s="1"/>
  <c r="DN710" i="1" s="1"/>
  <c r="DN711" i="1" s="1"/>
  <c r="DN712" i="1" s="1"/>
  <c r="DN713" i="1" s="1"/>
  <c r="DN714" i="1" s="1"/>
  <c r="DN715" i="1" s="1"/>
  <c r="DN716" i="1" s="1"/>
  <c r="DN717" i="1" s="1"/>
  <c r="DN718" i="1" s="1"/>
  <c r="DN719" i="1" s="1"/>
  <c r="DN720" i="1" s="1"/>
  <c r="DN721" i="1" s="1"/>
  <c r="DN722" i="1" s="1"/>
  <c r="DN723" i="1" s="1"/>
  <c r="DN724" i="1" s="1"/>
  <c r="DN725" i="1" s="1"/>
  <c r="DN726" i="1" s="1"/>
  <c r="DN727" i="1" s="1"/>
  <c r="DN728" i="1" s="1"/>
  <c r="DN729" i="1" s="1"/>
  <c r="DN730" i="1" s="1"/>
  <c r="DN731" i="1" s="1"/>
  <c r="DN732" i="1" s="1"/>
  <c r="DN733" i="1" s="1"/>
  <c r="DN734" i="1" s="1"/>
  <c r="DN735" i="1" s="1"/>
  <c r="DN736" i="1" s="1"/>
  <c r="DN737" i="1" s="1"/>
  <c r="DN738" i="1" s="1"/>
  <c r="DN739" i="1" s="1"/>
  <c r="DN740" i="1" s="1"/>
  <c r="DN741" i="1" s="1"/>
  <c r="DN742" i="1" s="1"/>
  <c r="DN743" i="1" s="1"/>
  <c r="DN744" i="1" s="1"/>
  <c r="DN745" i="1" s="1"/>
  <c r="DN746" i="1" s="1"/>
  <c r="DN747" i="1" s="1"/>
  <c r="DN748" i="1" s="1"/>
  <c r="DN749" i="1" s="1"/>
  <c r="DN750" i="1" s="1"/>
  <c r="DN751" i="1" s="1"/>
  <c r="DN752" i="1" s="1"/>
  <c r="DN753" i="1" s="1"/>
  <c r="DN754" i="1" s="1"/>
  <c r="DN755" i="1" s="1"/>
  <c r="DN756" i="1" s="1"/>
  <c r="DN757" i="1" s="1"/>
  <c r="DN758" i="1" s="1"/>
  <c r="DN759" i="1" s="1"/>
  <c r="DN760" i="1" s="1"/>
  <c r="DN761" i="1" s="1"/>
  <c r="DN762" i="1" s="1"/>
  <c r="DN763" i="1" s="1"/>
  <c r="DN764" i="1" s="1"/>
  <c r="DN765" i="1" s="1"/>
  <c r="DN766" i="1" s="1"/>
  <c r="DN767" i="1" s="1"/>
  <c r="DN768" i="1" s="1"/>
  <c r="DN769" i="1" s="1"/>
  <c r="DN770" i="1" s="1"/>
  <c r="DN771" i="1" s="1"/>
  <c r="DN772" i="1" s="1"/>
  <c r="DN773" i="1" s="1"/>
  <c r="DN774" i="1" s="1"/>
  <c r="DN775" i="1" s="1"/>
  <c r="DN776" i="1" s="1"/>
  <c r="DN777" i="1" s="1"/>
  <c r="DN778" i="1" s="1"/>
  <c r="DN779" i="1" s="1"/>
  <c r="DN780" i="1" s="1"/>
  <c r="DN781" i="1" s="1"/>
  <c r="DN782" i="1" s="1"/>
  <c r="DN783" i="1" s="1"/>
  <c r="DN784" i="1" s="1"/>
  <c r="DN785" i="1" s="1"/>
  <c r="DN786" i="1" s="1"/>
  <c r="DN787" i="1" s="1"/>
  <c r="DN788" i="1" s="1"/>
  <c r="DN789" i="1" s="1"/>
  <c r="DN790" i="1" s="1"/>
  <c r="DN791" i="1" s="1"/>
  <c r="DN792" i="1" s="1"/>
  <c r="DN793" i="1" s="1"/>
  <c r="DN794" i="1" s="1"/>
  <c r="DN795" i="1" s="1"/>
  <c r="DN796" i="1" s="1"/>
  <c r="DN797" i="1" s="1"/>
  <c r="DN798" i="1" s="1"/>
  <c r="DN799" i="1" s="1"/>
  <c r="DN800" i="1" s="1"/>
  <c r="DN801" i="1" s="1"/>
  <c r="DN802" i="1" s="1"/>
  <c r="DN803" i="1" s="1"/>
  <c r="DN804" i="1" s="1"/>
  <c r="DN805" i="1" s="1"/>
  <c r="DN806" i="1" s="1"/>
  <c r="DN807" i="1" s="1"/>
  <c r="DN808" i="1" s="1"/>
  <c r="DN809" i="1" s="1"/>
  <c r="DN810" i="1" s="1"/>
  <c r="DN811" i="1" s="1"/>
  <c r="DN812" i="1" s="1"/>
  <c r="DN813" i="1" s="1"/>
  <c r="DN814" i="1" s="1"/>
  <c r="DN815" i="1" s="1"/>
  <c r="DN816" i="1" s="1"/>
  <c r="DN817" i="1" s="1"/>
  <c r="DN818" i="1" s="1"/>
  <c r="DN819" i="1" s="1"/>
  <c r="DN820" i="1" s="1"/>
  <c r="DN821" i="1" s="1"/>
  <c r="DN822" i="1" s="1"/>
  <c r="DN823" i="1" s="1"/>
  <c r="DN824" i="1" s="1"/>
  <c r="DN825" i="1" s="1"/>
  <c r="DN826" i="1" s="1"/>
  <c r="DN827" i="1" s="1"/>
  <c r="DN828" i="1" s="1"/>
  <c r="DN829" i="1" s="1"/>
  <c r="DN830" i="1" s="1"/>
  <c r="DN831" i="1" s="1"/>
  <c r="DN832" i="1" s="1"/>
  <c r="DN833" i="1" s="1"/>
  <c r="DN834" i="1" s="1"/>
  <c r="DN835" i="1" s="1"/>
  <c r="DN836" i="1" s="1"/>
  <c r="DN837" i="1" s="1"/>
  <c r="DN838" i="1" s="1"/>
  <c r="DN839" i="1" s="1"/>
  <c r="DN840" i="1" s="1"/>
  <c r="DN841" i="1" s="1"/>
  <c r="DN842" i="1" s="1"/>
  <c r="DN843" i="1" s="1"/>
  <c r="DN844" i="1" s="1"/>
  <c r="DN845" i="1" s="1"/>
  <c r="DN846" i="1" s="1"/>
  <c r="DN847" i="1" s="1"/>
  <c r="DN848" i="1" s="1"/>
  <c r="DN849" i="1" s="1"/>
  <c r="DN850" i="1" s="1"/>
  <c r="DN851" i="1" s="1"/>
  <c r="DN852" i="1" s="1"/>
  <c r="DN853" i="1" s="1"/>
  <c r="DN854" i="1" s="1"/>
  <c r="DN855" i="1" s="1"/>
  <c r="DN856" i="1" s="1"/>
  <c r="DN857" i="1" s="1"/>
  <c r="DN858" i="1" s="1"/>
  <c r="DN859" i="1" s="1"/>
  <c r="DN860" i="1" s="1"/>
  <c r="DN861" i="1" s="1"/>
  <c r="M861" i="1"/>
  <c r="P861" i="1"/>
  <c r="S861" i="1"/>
  <c r="V861" i="1"/>
  <c r="Y861" i="1"/>
  <c r="AB861" i="1"/>
  <c r="AE861" i="1"/>
  <c r="AH861" i="1"/>
  <c r="AK861" i="1"/>
  <c r="AN861" i="1"/>
  <c r="AQ861" i="1"/>
  <c r="AT861" i="1"/>
  <c r="BF631" i="1"/>
  <c r="BF632" i="1" s="1"/>
  <c r="BF633" i="1" s="1"/>
  <c r="BF634" i="1" s="1"/>
  <c r="BF635" i="1" s="1"/>
  <c r="BF636" i="1" s="1"/>
  <c r="BF637" i="1" s="1"/>
  <c r="BF638" i="1" s="1"/>
  <c r="BF639" i="1" s="1"/>
  <c r="BF640" i="1" s="1"/>
  <c r="BF641" i="1" s="1"/>
  <c r="BF642" i="1" s="1"/>
  <c r="BF643" i="1" s="1"/>
  <c r="BF644" i="1" s="1"/>
  <c r="BF645" i="1" s="1"/>
  <c r="BF646" i="1" s="1"/>
  <c r="BF647" i="1" s="1"/>
  <c r="BF648" i="1" s="1"/>
  <c r="BF649" i="1" s="1"/>
  <c r="BF650" i="1" s="1"/>
  <c r="BF651" i="1" s="1"/>
  <c r="BF652" i="1" s="1"/>
  <c r="BF653" i="1" s="1"/>
  <c r="BF654" i="1" s="1"/>
  <c r="BF655" i="1" s="1"/>
  <c r="BF656" i="1" s="1"/>
  <c r="BF657" i="1" s="1"/>
  <c r="BF658" i="1" s="1"/>
  <c r="BF659" i="1" s="1"/>
  <c r="BF660" i="1" s="1"/>
  <c r="BF661" i="1" s="1"/>
  <c r="BF662" i="1" s="1"/>
  <c r="BF663" i="1" s="1"/>
  <c r="BF664" i="1" s="1"/>
  <c r="BF665" i="1" s="1"/>
  <c r="BF666" i="1" s="1"/>
  <c r="BF667" i="1" s="1"/>
  <c r="BF668" i="1" s="1"/>
  <c r="BF669" i="1" s="1"/>
  <c r="BF670" i="1" s="1"/>
  <c r="BF671" i="1" s="1"/>
  <c r="BF672" i="1" s="1"/>
  <c r="BF673" i="1" s="1"/>
  <c r="BF674" i="1" s="1"/>
  <c r="BF675" i="1" s="1"/>
  <c r="BF676" i="1" s="1"/>
  <c r="BF677" i="1" s="1"/>
  <c r="BF678" i="1" s="1"/>
  <c r="BF679" i="1" s="1"/>
  <c r="BF680" i="1" s="1"/>
  <c r="BF681" i="1" s="1"/>
  <c r="BF682" i="1" s="1"/>
  <c r="BF683" i="1" s="1"/>
  <c r="BF684" i="1" s="1"/>
  <c r="BF685" i="1" s="1"/>
  <c r="BF686" i="1" s="1"/>
  <c r="BF687" i="1" s="1"/>
  <c r="BF688" i="1" s="1"/>
  <c r="BF689" i="1" s="1"/>
  <c r="BF690" i="1" s="1"/>
  <c r="BF691" i="1" s="1"/>
  <c r="BF692" i="1" s="1"/>
  <c r="BF693" i="1" s="1"/>
  <c r="BF694" i="1" s="1"/>
  <c r="BF695" i="1" s="1"/>
  <c r="BF696" i="1" s="1"/>
  <c r="BF697" i="1" s="1"/>
  <c r="BF698" i="1" s="1"/>
  <c r="BF699" i="1" s="1"/>
  <c r="BF700" i="1" s="1"/>
  <c r="BF701" i="1" s="1"/>
  <c r="BF702" i="1" s="1"/>
  <c r="BF703" i="1" s="1"/>
  <c r="BF704" i="1" s="1"/>
  <c r="BF705" i="1" s="1"/>
  <c r="BF706" i="1" s="1"/>
  <c r="BF707" i="1" s="1"/>
  <c r="BF708" i="1" s="1"/>
  <c r="BF709" i="1" s="1"/>
  <c r="BF710" i="1" s="1"/>
  <c r="BF711" i="1" s="1"/>
  <c r="BF712" i="1" s="1"/>
  <c r="BF713" i="1" s="1"/>
  <c r="BF714" i="1" s="1"/>
  <c r="BF715" i="1" s="1"/>
  <c r="BF716" i="1" s="1"/>
  <c r="BF717" i="1" s="1"/>
  <c r="BF718" i="1" s="1"/>
  <c r="BF719" i="1" s="1"/>
  <c r="BF720" i="1" s="1"/>
  <c r="BF721" i="1" s="1"/>
  <c r="BF722" i="1" s="1"/>
  <c r="BF723" i="1" s="1"/>
  <c r="BF724" i="1" s="1"/>
  <c r="BF725" i="1" s="1"/>
  <c r="BF726" i="1" s="1"/>
  <c r="BF727" i="1" s="1"/>
  <c r="BF728" i="1" s="1"/>
  <c r="BF729" i="1" s="1"/>
  <c r="BF730" i="1" s="1"/>
  <c r="BF731" i="1" s="1"/>
  <c r="BF732" i="1" s="1"/>
  <c r="BF733" i="1" s="1"/>
  <c r="BF734" i="1" s="1"/>
  <c r="BF735" i="1" s="1"/>
  <c r="BF736" i="1" s="1"/>
  <c r="BF737" i="1" s="1"/>
  <c r="BF738" i="1" s="1"/>
  <c r="BF739" i="1" s="1"/>
  <c r="BF740" i="1" s="1"/>
  <c r="BF741" i="1" s="1"/>
  <c r="BF742" i="1" s="1"/>
  <c r="BF743" i="1" s="1"/>
  <c r="BF744" i="1" s="1"/>
  <c r="BF745" i="1" s="1"/>
  <c r="BF746" i="1" s="1"/>
  <c r="BF747" i="1" s="1"/>
  <c r="BF748" i="1" s="1"/>
  <c r="BF749" i="1" s="1"/>
  <c r="BF750" i="1" s="1"/>
  <c r="BF751" i="1" s="1"/>
  <c r="BF752" i="1" s="1"/>
  <c r="BF753" i="1" s="1"/>
  <c r="BF754" i="1" s="1"/>
  <c r="BF755" i="1" s="1"/>
  <c r="BF756" i="1" s="1"/>
  <c r="BF757" i="1" s="1"/>
  <c r="BF758" i="1" s="1"/>
  <c r="BF759" i="1" s="1"/>
  <c r="BF760" i="1" s="1"/>
  <c r="BF761" i="1" s="1"/>
  <c r="BF762" i="1" s="1"/>
  <c r="BF763" i="1" s="1"/>
  <c r="BF764" i="1" s="1"/>
  <c r="BF765" i="1" s="1"/>
  <c r="BF766" i="1" s="1"/>
  <c r="BF767" i="1" s="1"/>
  <c r="BF768" i="1" s="1"/>
  <c r="BF769" i="1" s="1"/>
  <c r="BF770" i="1" s="1"/>
  <c r="BF771" i="1" s="1"/>
  <c r="BF772" i="1" s="1"/>
  <c r="BF773" i="1" s="1"/>
  <c r="BF774" i="1" s="1"/>
  <c r="BF775" i="1" s="1"/>
  <c r="BF776" i="1" s="1"/>
  <c r="BF777" i="1" s="1"/>
  <c r="BF778" i="1" s="1"/>
  <c r="BF779" i="1" s="1"/>
  <c r="BF780" i="1" s="1"/>
  <c r="BF781" i="1" s="1"/>
  <c r="BF782" i="1" s="1"/>
  <c r="BF783" i="1" s="1"/>
  <c r="BF784" i="1" s="1"/>
  <c r="BF785" i="1" s="1"/>
  <c r="BF786" i="1" s="1"/>
  <c r="BF787" i="1" s="1"/>
  <c r="BF788" i="1" s="1"/>
  <c r="BF789" i="1" s="1"/>
  <c r="BF790" i="1" s="1"/>
  <c r="BF791" i="1" s="1"/>
  <c r="BF792" i="1" s="1"/>
  <c r="BF793" i="1" s="1"/>
  <c r="BF794" i="1" s="1"/>
  <c r="BF795" i="1" s="1"/>
  <c r="BF796" i="1" s="1"/>
  <c r="BF797" i="1" s="1"/>
  <c r="BF798" i="1" s="1"/>
  <c r="BF799" i="1" s="1"/>
  <c r="BF800" i="1" s="1"/>
  <c r="BF801" i="1" s="1"/>
  <c r="BF802" i="1" s="1"/>
  <c r="BF803" i="1" s="1"/>
  <c r="BF804" i="1" s="1"/>
  <c r="BF805" i="1" s="1"/>
  <c r="BF806" i="1" s="1"/>
  <c r="BF807" i="1" s="1"/>
  <c r="BF808" i="1" s="1"/>
  <c r="BF809" i="1" s="1"/>
  <c r="BF810" i="1" s="1"/>
  <c r="BF811" i="1" s="1"/>
  <c r="BF812" i="1" s="1"/>
  <c r="BF813" i="1" s="1"/>
  <c r="BF814" i="1" s="1"/>
  <c r="BF815" i="1" s="1"/>
  <c r="BF816" i="1" s="1"/>
  <c r="BF817" i="1" s="1"/>
  <c r="BF818" i="1" s="1"/>
  <c r="BF819" i="1" s="1"/>
  <c r="BF820" i="1" s="1"/>
  <c r="BF821" i="1" s="1"/>
  <c r="BF822" i="1" s="1"/>
  <c r="BF823" i="1" s="1"/>
  <c r="BF824" i="1" s="1"/>
  <c r="BF825" i="1" s="1"/>
  <c r="BF826" i="1" s="1"/>
  <c r="BF827" i="1" s="1"/>
  <c r="BF828" i="1" s="1"/>
  <c r="BF829" i="1" s="1"/>
  <c r="BF830" i="1" s="1"/>
  <c r="BF831" i="1" s="1"/>
  <c r="BF832" i="1" s="1"/>
  <c r="BF833" i="1" s="1"/>
  <c r="BF834" i="1" s="1"/>
  <c r="BF835" i="1" s="1"/>
  <c r="BF836" i="1" s="1"/>
  <c r="BF837" i="1" s="1"/>
  <c r="BF838" i="1" s="1"/>
  <c r="BF839" i="1" s="1"/>
  <c r="BF840" i="1" s="1"/>
  <c r="BF841" i="1" s="1"/>
  <c r="BF842" i="1" s="1"/>
  <c r="BF843" i="1" s="1"/>
  <c r="BF844" i="1" s="1"/>
  <c r="BF845" i="1" s="1"/>
  <c r="BF846" i="1" s="1"/>
  <c r="BF847" i="1" s="1"/>
  <c r="BF848" i="1" s="1"/>
  <c r="BF849" i="1" s="1"/>
  <c r="BF850" i="1" s="1"/>
  <c r="BF851" i="1" s="1"/>
  <c r="BF852" i="1" s="1"/>
  <c r="BF853" i="1" s="1"/>
  <c r="BF854" i="1" s="1"/>
  <c r="BF855" i="1" s="1"/>
  <c r="BF856" i="1" s="1"/>
  <c r="BF857" i="1" s="1"/>
  <c r="BF858" i="1" s="1"/>
  <c r="BF859" i="1" s="1"/>
  <c r="BF860" i="1" s="1"/>
  <c r="BF861" i="1" s="1"/>
  <c r="DH618" i="1"/>
  <c r="DH619" i="1" s="1"/>
  <c r="DH620" i="1" s="1"/>
  <c r="DH621" i="1" s="1"/>
  <c r="DH622" i="1" s="1"/>
  <c r="DH623" i="1" s="1"/>
  <c r="DH624" i="1" s="1"/>
  <c r="DH625" i="1" s="1"/>
  <c r="DH626" i="1" s="1"/>
  <c r="DH627" i="1" s="1"/>
  <c r="DH628" i="1" s="1"/>
  <c r="DH629" i="1" s="1"/>
  <c r="DH630" i="1" s="1"/>
  <c r="DH631" i="1" s="1"/>
  <c r="DH632" i="1" s="1"/>
  <c r="DH633" i="1" s="1"/>
  <c r="DH634" i="1" s="1"/>
  <c r="DH635" i="1" s="1"/>
  <c r="DH636" i="1" s="1"/>
  <c r="DH637" i="1" s="1"/>
  <c r="DH638" i="1" s="1"/>
  <c r="DH639" i="1" s="1"/>
  <c r="DH640" i="1" s="1"/>
  <c r="DH641" i="1" s="1"/>
  <c r="DH642" i="1" s="1"/>
  <c r="DH643" i="1" s="1"/>
  <c r="DH644" i="1" s="1"/>
  <c r="DH645" i="1" s="1"/>
  <c r="DH646" i="1" s="1"/>
  <c r="DH647" i="1" s="1"/>
  <c r="DH648" i="1" s="1"/>
  <c r="DH649" i="1" s="1"/>
  <c r="DH650" i="1" s="1"/>
  <c r="DH651" i="1" s="1"/>
  <c r="DH652" i="1" s="1"/>
  <c r="DH653" i="1" s="1"/>
  <c r="DH654" i="1" s="1"/>
  <c r="DH655" i="1" s="1"/>
  <c r="DH656" i="1" s="1"/>
  <c r="DH657" i="1" s="1"/>
  <c r="DH658" i="1" s="1"/>
  <c r="DH659" i="1" s="1"/>
  <c r="DH660" i="1" s="1"/>
  <c r="DH661" i="1" s="1"/>
  <c r="DH662" i="1" s="1"/>
  <c r="DH663" i="1" s="1"/>
  <c r="DH664" i="1" s="1"/>
  <c r="DH665" i="1" s="1"/>
  <c r="DH666" i="1" s="1"/>
  <c r="DH667" i="1" s="1"/>
  <c r="DH668" i="1" s="1"/>
  <c r="DH669" i="1" s="1"/>
  <c r="DH670" i="1" s="1"/>
  <c r="DH671" i="1" s="1"/>
  <c r="DH672" i="1" s="1"/>
  <c r="DH673" i="1" s="1"/>
  <c r="DH674" i="1" s="1"/>
  <c r="DH675" i="1" s="1"/>
  <c r="DH676" i="1" s="1"/>
  <c r="DH677" i="1" s="1"/>
  <c r="DH678" i="1" s="1"/>
  <c r="DH679" i="1" s="1"/>
  <c r="DH680" i="1" s="1"/>
  <c r="DH681" i="1" s="1"/>
  <c r="DH682" i="1" s="1"/>
  <c r="DH683" i="1" s="1"/>
  <c r="DH684" i="1" s="1"/>
  <c r="DH685" i="1" s="1"/>
  <c r="DH686" i="1" s="1"/>
  <c r="DH687" i="1" s="1"/>
  <c r="DH688" i="1" s="1"/>
  <c r="DH689" i="1" s="1"/>
  <c r="DH690" i="1" s="1"/>
  <c r="DH691" i="1" s="1"/>
  <c r="DH692" i="1" s="1"/>
  <c r="DH693" i="1" s="1"/>
  <c r="DH694" i="1" s="1"/>
  <c r="DH695" i="1" s="1"/>
  <c r="DH696" i="1" s="1"/>
  <c r="DH697" i="1" s="1"/>
  <c r="DH698" i="1" s="1"/>
  <c r="DH699" i="1" s="1"/>
  <c r="DH700" i="1" s="1"/>
  <c r="DH701" i="1" s="1"/>
  <c r="DH702" i="1" s="1"/>
  <c r="DH703" i="1" s="1"/>
  <c r="DH704" i="1" s="1"/>
  <c r="DH705" i="1" s="1"/>
  <c r="DH706" i="1" s="1"/>
  <c r="DH707" i="1" s="1"/>
  <c r="DH708" i="1" s="1"/>
  <c r="DH709" i="1" s="1"/>
  <c r="DH710" i="1" s="1"/>
  <c r="DH711" i="1" s="1"/>
  <c r="DH712" i="1" s="1"/>
  <c r="DH713" i="1" s="1"/>
  <c r="DH714" i="1" s="1"/>
  <c r="DH715" i="1" s="1"/>
  <c r="DH716" i="1" s="1"/>
  <c r="DH717" i="1" s="1"/>
  <c r="DH718" i="1" s="1"/>
  <c r="DH719" i="1" s="1"/>
  <c r="DH720" i="1" s="1"/>
  <c r="DH721" i="1" s="1"/>
  <c r="DH722" i="1" s="1"/>
  <c r="DH723" i="1" s="1"/>
  <c r="DH724" i="1" s="1"/>
  <c r="DH725" i="1" s="1"/>
  <c r="DH726" i="1" s="1"/>
  <c r="DH727" i="1" s="1"/>
  <c r="DH728" i="1" s="1"/>
  <c r="DH729" i="1" s="1"/>
  <c r="DH730" i="1" s="1"/>
  <c r="DH731" i="1" s="1"/>
  <c r="DH732" i="1" s="1"/>
  <c r="DH733" i="1" s="1"/>
  <c r="DH734" i="1" s="1"/>
  <c r="DH735" i="1" s="1"/>
  <c r="DH736" i="1" s="1"/>
  <c r="DH737" i="1" s="1"/>
  <c r="DH738" i="1" s="1"/>
  <c r="DH739" i="1" s="1"/>
  <c r="DH740" i="1" s="1"/>
  <c r="DH741" i="1" s="1"/>
  <c r="DH742" i="1" s="1"/>
  <c r="DH743" i="1" s="1"/>
  <c r="DH744" i="1" s="1"/>
  <c r="DH745" i="1" s="1"/>
  <c r="DH746" i="1" s="1"/>
  <c r="DH747" i="1" s="1"/>
  <c r="DH748" i="1" s="1"/>
  <c r="DH749" i="1" s="1"/>
  <c r="DH750" i="1" s="1"/>
  <c r="DH751" i="1" s="1"/>
  <c r="DH752" i="1" s="1"/>
  <c r="DH753" i="1" s="1"/>
  <c r="DH754" i="1" s="1"/>
  <c r="DH755" i="1" s="1"/>
  <c r="DH756" i="1" s="1"/>
  <c r="DH757" i="1" s="1"/>
  <c r="DH758" i="1" s="1"/>
  <c r="DH759" i="1" s="1"/>
  <c r="DH760" i="1" s="1"/>
  <c r="DH761" i="1" s="1"/>
  <c r="DH762" i="1" s="1"/>
  <c r="DH763" i="1" s="1"/>
  <c r="DH764" i="1" s="1"/>
  <c r="DH765" i="1" s="1"/>
  <c r="DH766" i="1" s="1"/>
  <c r="DH767" i="1" s="1"/>
  <c r="DH768" i="1" s="1"/>
  <c r="DH769" i="1" s="1"/>
  <c r="DH770" i="1" s="1"/>
  <c r="DH771" i="1" s="1"/>
  <c r="DH772" i="1" s="1"/>
  <c r="DH773" i="1" s="1"/>
  <c r="DH774" i="1" s="1"/>
  <c r="DH775" i="1" s="1"/>
  <c r="DH776" i="1" s="1"/>
  <c r="DH777" i="1" s="1"/>
  <c r="DH778" i="1" s="1"/>
  <c r="DH779" i="1" s="1"/>
  <c r="DH780" i="1" s="1"/>
  <c r="DH781" i="1" s="1"/>
  <c r="DH782" i="1" s="1"/>
  <c r="DH783" i="1" s="1"/>
  <c r="DH784" i="1" s="1"/>
  <c r="DH785" i="1" s="1"/>
  <c r="DH786" i="1" s="1"/>
  <c r="DH787" i="1" s="1"/>
  <c r="DH788" i="1" s="1"/>
  <c r="DH789" i="1" s="1"/>
  <c r="DH790" i="1" s="1"/>
  <c r="DH791" i="1" s="1"/>
  <c r="DH792" i="1" s="1"/>
  <c r="DH793" i="1" s="1"/>
  <c r="DH794" i="1" s="1"/>
  <c r="DH795" i="1" s="1"/>
  <c r="DH796" i="1" s="1"/>
  <c r="DH797" i="1" s="1"/>
  <c r="DH798" i="1" s="1"/>
  <c r="DH799" i="1" s="1"/>
  <c r="DH800" i="1" s="1"/>
  <c r="DH801" i="1" s="1"/>
  <c r="DH802" i="1" s="1"/>
  <c r="DH803" i="1" s="1"/>
  <c r="DH804" i="1" s="1"/>
  <c r="DH805" i="1" s="1"/>
  <c r="DH806" i="1" s="1"/>
  <c r="DH807" i="1" s="1"/>
  <c r="DH808" i="1" s="1"/>
  <c r="DH809" i="1" s="1"/>
  <c r="DH810" i="1" s="1"/>
  <c r="DH811" i="1" s="1"/>
  <c r="DH812" i="1" s="1"/>
  <c r="DH813" i="1" s="1"/>
  <c r="DH814" i="1" s="1"/>
  <c r="DH815" i="1" s="1"/>
  <c r="DH816" i="1" s="1"/>
  <c r="DH817" i="1" s="1"/>
  <c r="DH818" i="1" s="1"/>
  <c r="DH819" i="1" s="1"/>
  <c r="DH820" i="1" s="1"/>
  <c r="DH821" i="1" s="1"/>
  <c r="DH822" i="1" s="1"/>
  <c r="DH823" i="1" s="1"/>
  <c r="DH824" i="1" s="1"/>
  <c r="DH825" i="1" s="1"/>
  <c r="DH826" i="1" s="1"/>
  <c r="DH827" i="1" s="1"/>
  <c r="DH828" i="1" s="1"/>
  <c r="DH829" i="1" s="1"/>
  <c r="DH830" i="1" s="1"/>
  <c r="DH831" i="1" s="1"/>
  <c r="DH832" i="1" s="1"/>
  <c r="DH833" i="1" s="1"/>
  <c r="DH834" i="1" s="1"/>
  <c r="DH835" i="1" s="1"/>
  <c r="DH836" i="1" s="1"/>
  <c r="DH837" i="1" s="1"/>
  <c r="DH838" i="1" s="1"/>
  <c r="DH839" i="1" s="1"/>
  <c r="DH840" i="1" s="1"/>
  <c r="DH841" i="1" s="1"/>
  <c r="DH842" i="1" s="1"/>
  <c r="DH843" i="1" s="1"/>
  <c r="DH844" i="1" s="1"/>
  <c r="DH845" i="1" s="1"/>
  <c r="DH846" i="1" s="1"/>
  <c r="DH847" i="1" s="1"/>
  <c r="DH848" i="1" s="1"/>
  <c r="DH849" i="1" s="1"/>
  <c r="DH850" i="1" s="1"/>
  <c r="DH851" i="1" s="1"/>
  <c r="DH852" i="1" s="1"/>
  <c r="DH853" i="1" s="1"/>
  <c r="DH854" i="1" s="1"/>
  <c r="DH855" i="1" s="1"/>
  <c r="DH856" i="1" s="1"/>
  <c r="DH857" i="1" s="1"/>
  <c r="DH858" i="1" s="1"/>
  <c r="DH859" i="1" s="1"/>
  <c r="DH860" i="1" s="1"/>
  <c r="DH861" i="1" s="1"/>
  <c r="CY236" i="1"/>
  <c r="CY237" i="1" s="1"/>
  <c r="CY238" i="1" s="1"/>
  <c r="CY239" i="1" s="1"/>
  <c r="CY240" i="1" s="1"/>
  <c r="CY241" i="1" s="1"/>
  <c r="CY242" i="1" s="1"/>
  <c r="CY243" i="1" s="1"/>
  <c r="CY244" i="1" s="1"/>
  <c r="CY245" i="1" s="1"/>
  <c r="CY246" i="1" s="1"/>
  <c r="CY247" i="1" s="1"/>
  <c r="CY248" i="1" s="1"/>
  <c r="CY249" i="1" s="1"/>
  <c r="CY250" i="1" s="1"/>
  <c r="CY251" i="1" s="1"/>
  <c r="CY252" i="1" s="1"/>
  <c r="CY253" i="1" s="1"/>
  <c r="CY254" i="1" s="1"/>
  <c r="CY255" i="1" s="1"/>
  <c r="CY256" i="1" s="1"/>
  <c r="CY257" i="1" s="1"/>
  <c r="CY258" i="1" s="1"/>
  <c r="CY259" i="1" s="1"/>
  <c r="CY260" i="1" s="1"/>
  <c r="CY261" i="1" s="1"/>
  <c r="CY262" i="1" s="1"/>
  <c r="CY263" i="1" s="1"/>
  <c r="CY264" i="1" s="1"/>
  <c r="CY265" i="1" s="1"/>
  <c r="CY266" i="1" s="1"/>
  <c r="CY267" i="1" s="1"/>
  <c r="CY268" i="1" s="1"/>
  <c r="CY269" i="1" s="1"/>
  <c r="CY270" i="1" s="1"/>
  <c r="CY271" i="1" s="1"/>
  <c r="CY272" i="1" s="1"/>
  <c r="CY273" i="1" s="1"/>
  <c r="CY274" i="1" s="1"/>
  <c r="CY275" i="1" s="1"/>
  <c r="CY276" i="1" s="1"/>
  <c r="CY277" i="1" s="1"/>
  <c r="CY278" i="1" s="1"/>
  <c r="CY279" i="1" s="1"/>
  <c r="CY280" i="1" s="1"/>
  <c r="CY281" i="1" s="1"/>
  <c r="CY282" i="1" s="1"/>
  <c r="CY283" i="1" s="1"/>
  <c r="CY284" i="1" s="1"/>
  <c r="CY285" i="1" s="1"/>
  <c r="CY286" i="1" s="1"/>
  <c r="CY287" i="1" s="1"/>
  <c r="CY288" i="1" s="1"/>
  <c r="CY289" i="1" s="1"/>
  <c r="CY290" i="1" s="1"/>
  <c r="CY291" i="1" s="1"/>
  <c r="CY292" i="1" s="1"/>
  <c r="CY293" i="1" s="1"/>
  <c r="CY294" i="1" s="1"/>
  <c r="CY295" i="1" s="1"/>
  <c r="CY296" i="1" s="1"/>
  <c r="CY297" i="1" s="1"/>
  <c r="CY298" i="1" s="1"/>
  <c r="CY299" i="1" s="1"/>
  <c r="CY300" i="1" s="1"/>
  <c r="CY301" i="1" s="1"/>
  <c r="CY302" i="1" s="1"/>
  <c r="CY303" i="1" s="1"/>
  <c r="CY304" i="1" s="1"/>
  <c r="CY305" i="1" s="1"/>
  <c r="CY306" i="1" s="1"/>
  <c r="CY307" i="1" s="1"/>
  <c r="CY308" i="1" s="1"/>
  <c r="CY309" i="1" s="1"/>
  <c r="CY310" i="1" s="1"/>
  <c r="CY311" i="1" s="1"/>
  <c r="CY312" i="1" s="1"/>
  <c r="CY313" i="1" s="1"/>
  <c r="CY314" i="1" s="1"/>
  <c r="CY315" i="1" s="1"/>
  <c r="CY316" i="1" s="1"/>
  <c r="CY317" i="1" s="1"/>
  <c r="CY318" i="1" s="1"/>
  <c r="CY319" i="1" s="1"/>
  <c r="CY320" i="1" s="1"/>
  <c r="CY321" i="1" s="1"/>
  <c r="CY322" i="1" s="1"/>
  <c r="CY323" i="1" s="1"/>
  <c r="CY324" i="1" s="1"/>
  <c r="CY325" i="1" s="1"/>
  <c r="CY326" i="1" s="1"/>
  <c r="CY327" i="1" s="1"/>
  <c r="CY328" i="1" s="1"/>
  <c r="CY329" i="1" s="1"/>
  <c r="CY330" i="1" s="1"/>
  <c r="CY331" i="1" s="1"/>
  <c r="CY332" i="1" s="1"/>
  <c r="CY333" i="1" s="1"/>
  <c r="CY334" i="1" s="1"/>
  <c r="CY335" i="1" s="1"/>
  <c r="CY336" i="1" s="1"/>
  <c r="CY337" i="1" s="1"/>
  <c r="CY338" i="1" s="1"/>
  <c r="CY339" i="1" s="1"/>
  <c r="CY340" i="1" s="1"/>
  <c r="CY341" i="1" s="1"/>
  <c r="CY342" i="1" s="1"/>
  <c r="CY343" i="1" s="1"/>
  <c r="CY344" i="1" s="1"/>
  <c r="CY345" i="1" s="1"/>
  <c r="CY346" i="1" s="1"/>
  <c r="CY347" i="1" s="1"/>
  <c r="CY348" i="1" s="1"/>
  <c r="CY349" i="1" s="1"/>
  <c r="CY350" i="1" s="1"/>
  <c r="CY351" i="1" s="1"/>
  <c r="CY352" i="1" s="1"/>
  <c r="CY353" i="1" s="1"/>
  <c r="CY354" i="1" s="1"/>
  <c r="CY355" i="1" s="1"/>
  <c r="CY356" i="1" s="1"/>
  <c r="CY357" i="1" s="1"/>
  <c r="CY358" i="1" s="1"/>
  <c r="CY359" i="1" s="1"/>
  <c r="CY360" i="1" s="1"/>
  <c r="CY361" i="1" s="1"/>
  <c r="CY362" i="1" s="1"/>
  <c r="CY363" i="1" s="1"/>
  <c r="CY364" i="1" s="1"/>
  <c r="CY365" i="1" s="1"/>
  <c r="CY366" i="1" s="1"/>
  <c r="CY367" i="1" s="1"/>
  <c r="CY368" i="1" s="1"/>
  <c r="CY369" i="1" s="1"/>
  <c r="CY370" i="1" s="1"/>
  <c r="CY371" i="1" s="1"/>
  <c r="CY372" i="1" s="1"/>
  <c r="CY373" i="1" s="1"/>
  <c r="CY374" i="1" s="1"/>
  <c r="CY375" i="1" s="1"/>
  <c r="CY376" i="1" s="1"/>
  <c r="CY377" i="1" s="1"/>
  <c r="CY378" i="1" s="1"/>
  <c r="CY379" i="1" s="1"/>
  <c r="CY380" i="1" s="1"/>
  <c r="CY381" i="1" s="1"/>
  <c r="CY382" i="1" s="1"/>
  <c r="CY383" i="1" s="1"/>
  <c r="CY384" i="1" s="1"/>
  <c r="CY385" i="1" s="1"/>
  <c r="CY386" i="1" s="1"/>
  <c r="CY387" i="1" s="1"/>
  <c r="CY388" i="1" s="1"/>
  <c r="CY389" i="1" s="1"/>
  <c r="CY390" i="1" s="1"/>
  <c r="CY391" i="1" s="1"/>
  <c r="CY392" i="1" s="1"/>
  <c r="CY393" i="1" s="1"/>
  <c r="CY394" i="1" s="1"/>
  <c r="CY395" i="1" s="1"/>
  <c r="CY396" i="1" s="1"/>
  <c r="CY397" i="1" s="1"/>
  <c r="CY398" i="1" s="1"/>
  <c r="CY399" i="1" s="1"/>
  <c r="CY400" i="1" s="1"/>
  <c r="CY401" i="1" s="1"/>
  <c r="CY402" i="1" s="1"/>
  <c r="CY403" i="1" s="1"/>
  <c r="CY404" i="1" s="1"/>
  <c r="CY405" i="1" s="1"/>
  <c r="CY406" i="1" s="1"/>
  <c r="CY407" i="1" s="1"/>
  <c r="CY408" i="1" s="1"/>
  <c r="CY409" i="1" s="1"/>
  <c r="CY410" i="1" s="1"/>
  <c r="CY411" i="1" s="1"/>
  <c r="CY412" i="1" s="1"/>
  <c r="CY413" i="1" s="1"/>
  <c r="CY414" i="1" s="1"/>
  <c r="CY415" i="1" s="1"/>
  <c r="CY416" i="1" s="1"/>
  <c r="CY417" i="1" s="1"/>
  <c r="CY418" i="1" s="1"/>
  <c r="CY419" i="1" s="1"/>
  <c r="CY420" i="1" s="1"/>
  <c r="CY421" i="1" s="1"/>
  <c r="CY422" i="1" s="1"/>
  <c r="CY423" i="1" s="1"/>
  <c r="CY424" i="1" s="1"/>
  <c r="CY425" i="1" s="1"/>
  <c r="CY426" i="1" s="1"/>
  <c r="CY427" i="1" s="1"/>
  <c r="CY428" i="1" s="1"/>
  <c r="CY429" i="1" s="1"/>
  <c r="CY430" i="1" s="1"/>
  <c r="CY431" i="1" s="1"/>
  <c r="CY432" i="1" s="1"/>
  <c r="CY433" i="1" s="1"/>
  <c r="CY434" i="1" s="1"/>
  <c r="CY435" i="1" s="1"/>
  <c r="CY436" i="1" s="1"/>
  <c r="CY437" i="1" s="1"/>
  <c r="CY438" i="1" s="1"/>
  <c r="CY439" i="1" s="1"/>
  <c r="CY440" i="1" s="1"/>
  <c r="CY441" i="1" s="1"/>
  <c r="CY442" i="1" s="1"/>
  <c r="CY443" i="1" s="1"/>
  <c r="CY444" i="1" s="1"/>
  <c r="CY445" i="1" s="1"/>
  <c r="CY446" i="1" s="1"/>
  <c r="CY447" i="1" s="1"/>
  <c r="CY448" i="1" s="1"/>
  <c r="CY449" i="1" s="1"/>
  <c r="CY450" i="1" s="1"/>
  <c r="CY451" i="1" s="1"/>
  <c r="CY452" i="1" s="1"/>
  <c r="CY453" i="1" s="1"/>
  <c r="CY454" i="1" s="1"/>
  <c r="CY455" i="1" s="1"/>
  <c r="CY456" i="1" s="1"/>
  <c r="CY457" i="1" s="1"/>
  <c r="CY458" i="1" s="1"/>
  <c r="CY459" i="1" s="1"/>
  <c r="CY460" i="1" s="1"/>
  <c r="CY461" i="1" s="1"/>
  <c r="CY462" i="1" s="1"/>
  <c r="CY463" i="1" s="1"/>
  <c r="CY464" i="1" s="1"/>
  <c r="CY465" i="1" s="1"/>
  <c r="CY466" i="1" s="1"/>
  <c r="CY467" i="1" s="1"/>
  <c r="CY468" i="1" s="1"/>
  <c r="CY469" i="1" s="1"/>
  <c r="CY470" i="1" s="1"/>
  <c r="CY471" i="1" s="1"/>
  <c r="CY472" i="1" s="1"/>
  <c r="CY473" i="1" s="1"/>
  <c r="CY474" i="1" s="1"/>
  <c r="CY475" i="1" s="1"/>
  <c r="CY476" i="1" s="1"/>
  <c r="CY477" i="1" s="1"/>
  <c r="CY478" i="1" s="1"/>
  <c r="CY479" i="1" s="1"/>
  <c r="CY480" i="1" s="1"/>
  <c r="CY481" i="1" s="1"/>
  <c r="CY482" i="1" s="1"/>
  <c r="CY483" i="1" s="1"/>
  <c r="CY484" i="1" s="1"/>
  <c r="CY485" i="1" s="1"/>
  <c r="CY486" i="1" s="1"/>
  <c r="CY487" i="1" s="1"/>
  <c r="CY488" i="1" s="1"/>
  <c r="CY489" i="1" s="1"/>
  <c r="CY490" i="1" s="1"/>
  <c r="CY491" i="1" s="1"/>
  <c r="CY492" i="1" s="1"/>
  <c r="CY493" i="1" s="1"/>
  <c r="CY494" i="1" s="1"/>
  <c r="CY495" i="1" s="1"/>
  <c r="CY496" i="1" s="1"/>
  <c r="CY497" i="1" s="1"/>
  <c r="CY498" i="1" s="1"/>
  <c r="CY499" i="1" s="1"/>
  <c r="CY500" i="1" s="1"/>
  <c r="CY501" i="1" s="1"/>
  <c r="CY502" i="1" s="1"/>
  <c r="CY503" i="1" s="1"/>
  <c r="CY504" i="1" s="1"/>
  <c r="CY505" i="1" s="1"/>
  <c r="CY506" i="1" s="1"/>
  <c r="CY507" i="1" s="1"/>
  <c r="CY508" i="1" s="1"/>
  <c r="CY509" i="1" s="1"/>
  <c r="CY510" i="1" s="1"/>
  <c r="CY511" i="1" s="1"/>
  <c r="CY512" i="1" s="1"/>
  <c r="CY513" i="1" s="1"/>
  <c r="CY514" i="1" s="1"/>
  <c r="CY515" i="1" s="1"/>
  <c r="CY516" i="1" s="1"/>
  <c r="CY517" i="1" s="1"/>
  <c r="CY518" i="1" s="1"/>
  <c r="CY519" i="1" s="1"/>
  <c r="CY520" i="1" s="1"/>
  <c r="CY521" i="1" s="1"/>
  <c r="CY522" i="1" s="1"/>
  <c r="CY523" i="1" s="1"/>
  <c r="CY524" i="1" s="1"/>
  <c r="CY525" i="1" s="1"/>
  <c r="CY526" i="1" s="1"/>
  <c r="CY527" i="1" s="1"/>
  <c r="CY528" i="1" s="1"/>
  <c r="CY529" i="1" s="1"/>
  <c r="CY530" i="1" s="1"/>
  <c r="CY531" i="1" s="1"/>
  <c r="CY532" i="1" s="1"/>
  <c r="CY533" i="1" s="1"/>
  <c r="CY534" i="1" s="1"/>
  <c r="CY535" i="1" s="1"/>
  <c r="CY536" i="1" s="1"/>
  <c r="CY537" i="1" s="1"/>
  <c r="CY538" i="1" s="1"/>
  <c r="CY539" i="1" s="1"/>
  <c r="CY540" i="1" s="1"/>
  <c r="CY541" i="1" s="1"/>
  <c r="CY542" i="1" s="1"/>
  <c r="CY543" i="1" s="1"/>
  <c r="CY544" i="1" s="1"/>
  <c r="CY545" i="1" s="1"/>
  <c r="CY546" i="1" s="1"/>
  <c r="CY547" i="1" s="1"/>
  <c r="CY548" i="1" s="1"/>
  <c r="CY549" i="1" s="1"/>
  <c r="CY550" i="1" s="1"/>
  <c r="CY551" i="1" s="1"/>
  <c r="CY552" i="1" s="1"/>
  <c r="CY553" i="1" s="1"/>
  <c r="CY554" i="1" s="1"/>
  <c r="CY555" i="1" s="1"/>
  <c r="CY556" i="1" s="1"/>
  <c r="CY557" i="1" s="1"/>
  <c r="CY558" i="1" s="1"/>
  <c r="CY559" i="1" s="1"/>
  <c r="CY560" i="1" s="1"/>
  <c r="CY561" i="1" s="1"/>
  <c r="CY562" i="1" s="1"/>
  <c r="CY563" i="1" s="1"/>
  <c r="CY564" i="1" s="1"/>
  <c r="CY565" i="1" s="1"/>
  <c r="CY566" i="1" s="1"/>
  <c r="CY567" i="1" s="1"/>
  <c r="CY568" i="1" s="1"/>
  <c r="CY569" i="1" s="1"/>
  <c r="CY570" i="1" s="1"/>
  <c r="CY571" i="1" s="1"/>
  <c r="CY572" i="1" s="1"/>
  <c r="CY573" i="1" s="1"/>
  <c r="CY574" i="1" s="1"/>
  <c r="CY575" i="1" s="1"/>
  <c r="CY576" i="1" s="1"/>
  <c r="CY577" i="1" s="1"/>
  <c r="CY578" i="1" s="1"/>
  <c r="CY579" i="1" s="1"/>
  <c r="CY580" i="1" s="1"/>
  <c r="CY581" i="1" s="1"/>
  <c r="CY582" i="1" s="1"/>
  <c r="CY583" i="1" s="1"/>
  <c r="CY584" i="1" s="1"/>
  <c r="CY585" i="1" s="1"/>
  <c r="CY586" i="1" s="1"/>
  <c r="CY587" i="1" s="1"/>
  <c r="CY588" i="1" s="1"/>
  <c r="CY589" i="1" s="1"/>
  <c r="CY590" i="1" s="1"/>
  <c r="CY591" i="1" s="1"/>
  <c r="CY592" i="1" s="1"/>
  <c r="CY593" i="1" s="1"/>
  <c r="CY594" i="1" s="1"/>
  <c r="CY595" i="1" s="1"/>
  <c r="CY596" i="1" s="1"/>
  <c r="CY597" i="1" s="1"/>
  <c r="CY598" i="1" s="1"/>
  <c r="CY599" i="1" s="1"/>
  <c r="CY600" i="1" s="1"/>
  <c r="CY601" i="1" s="1"/>
  <c r="CY602" i="1" s="1"/>
  <c r="CY603" i="1" s="1"/>
  <c r="CY604" i="1" s="1"/>
  <c r="CY605" i="1" s="1"/>
  <c r="CY606" i="1" s="1"/>
  <c r="CY607" i="1" s="1"/>
  <c r="CY608" i="1" s="1"/>
  <c r="CY609" i="1" s="1"/>
  <c r="CY610" i="1" s="1"/>
  <c r="CY611" i="1" s="1"/>
  <c r="CY612" i="1" s="1"/>
  <c r="CY613" i="1" s="1"/>
  <c r="CY614" i="1" s="1"/>
  <c r="CY615" i="1" s="1"/>
  <c r="CY616" i="1" s="1"/>
  <c r="CY617" i="1" s="1"/>
  <c r="CY618" i="1" s="1"/>
  <c r="CY619" i="1" s="1"/>
  <c r="CY620" i="1" s="1"/>
  <c r="CY621" i="1" s="1"/>
  <c r="CY622" i="1" s="1"/>
  <c r="CY623" i="1" s="1"/>
  <c r="CY624" i="1" s="1"/>
  <c r="CY625" i="1" s="1"/>
  <c r="CY626" i="1" s="1"/>
  <c r="CY627" i="1" s="1"/>
  <c r="CY628" i="1" s="1"/>
  <c r="CY629" i="1" s="1"/>
  <c r="CY630" i="1" s="1"/>
  <c r="CY631" i="1" s="1"/>
  <c r="CY632" i="1" s="1"/>
  <c r="CY633" i="1" s="1"/>
  <c r="CY634" i="1" s="1"/>
  <c r="CY635" i="1" s="1"/>
  <c r="CY636" i="1" s="1"/>
  <c r="CY637" i="1" s="1"/>
  <c r="CY638" i="1" s="1"/>
  <c r="CY639" i="1" s="1"/>
  <c r="CY640" i="1" s="1"/>
  <c r="CY641" i="1" s="1"/>
  <c r="CY642" i="1" s="1"/>
  <c r="CY643" i="1" s="1"/>
  <c r="CY644" i="1" s="1"/>
  <c r="CY645" i="1" s="1"/>
  <c r="CY646" i="1" s="1"/>
  <c r="CY647" i="1" s="1"/>
  <c r="CY648" i="1" s="1"/>
  <c r="CY649" i="1" s="1"/>
  <c r="CY650" i="1" s="1"/>
  <c r="CY651" i="1" s="1"/>
  <c r="CY652" i="1" s="1"/>
  <c r="CY653" i="1" s="1"/>
  <c r="CY654" i="1" s="1"/>
  <c r="CY655" i="1" s="1"/>
  <c r="CY656" i="1" s="1"/>
  <c r="CY657" i="1" s="1"/>
  <c r="CY658" i="1" s="1"/>
  <c r="CY659" i="1" s="1"/>
  <c r="CY660" i="1" s="1"/>
  <c r="CY661" i="1" s="1"/>
  <c r="CY662" i="1" s="1"/>
  <c r="CY663" i="1" s="1"/>
  <c r="CY664" i="1" s="1"/>
  <c r="CY665" i="1" s="1"/>
  <c r="CY666" i="1" s="1"/>
  <c r="CY667" i="1" s="1"/>
  <c r="CY668" i="1" s="1"/>
  <c r="CY669" i="1" s="1"/>
  <c r="CY670" i="1" s="1"/>
  <c r="CY671" i="1" s="1"/>
  <c r="CY672" i="1" s="1"/>
  <c r="CY673" i="1" s="1"/>
  <c r="CY674" i="1" s="1"/>
  <c r="CY675" i="1" s="1"/>
  <c r="CY676" i="1" s="1"/>
  <c r="CY677" i="1" s="1"/>
  <c r="CY678" i="1" s="1"/>
  <c r="CY679" i="1" s="1"/>
  <c r="CY680" i="1" s="1"/>
  <c r="CY681" i="1" s="1"/>
  <c r="CY682" i="1" s="1"/>
  <c r="CY683" i="1" s="1"/>
  <c r="CY684" i="1" s="1"/>
  <c r="CY685" i="1" s="1"/>
  <c r="CY686" i="1" s="1"/>
  <c r="CY687" i="1" s="1"/>
  <c r="CY688" i="1" s="1"/>
  <c r="CY689" i="1" s="1"/>
  <c r="CY690" i="1" s="1"/>
  <c r="CY691" i="1" s="1"/>
  <c r="CY692" i="1" s="1"/>
  <c r="CY693" i="1" s="1"/>
  <c r="CY694" i="1" s="1"/>
  <c r="CY695" i="1" s="1"/>
  <c r="CY696" i="1" s="1"/>
  <c r="CY697" i="1" s="1"/>
  <c r="CY698" i="1" s="1"/>
  <c r="CY699" i="1" s="1"/>
  <c r="CY700" i="1" s="1"/>
  <c r="CY701" i="1" s="1"/>
  <c r="CY702" i="1" s="1"/>
  <c r="CY703" i="1" s="1"/>
  <c r="CY704" i="1" s="1"/>
  <c r="CY705" i="1" s="1"/>
  <c r="CY706" i="1" s="1"/>
  <c r="CY707" i="1" s="1"/>
  <c r="CY708" i="1" s="1"/>
  <c r="CY709" i="1" s="1"/>
  <c r="CY710" i="1" s="1"/>
  <c r="CY711" i="1" s="1"/>
  <c r="CY712" i="1" s="1"/>
  <c r="CY713" i="1" s="1"/>
  <c r="CY714" i="1" s="1"/>
  <c r="CY715" i="1" s="1"/>
  <c r="CY716" i="1" s="1"/>
  <c r="CY717" i="1" s="1"/>
  <c r="CY718" i="1" s="1"/>
  <c r="CY719" i="1" s="1"/>
  <c r="CY720" i="1" s="1"/>
  <c r="CY721" i="1" s="1"/>
  <c r="CY722" i="1" s="1"/>
  <c r="CY723" i="1" s="1"/>
  <c r="CY724" i="1" s="1"/>
  <c r="CY725" i="1" s="1"/>
  <c r="CY726" i="1" s="1"/>
  <c r="CY727" i="1" s="1"/>
  <c r="CY728" i="1" s="1"/>
  <c r="CY729" i="1" s="1"/>
  <c r="CY730" i="1" s="1"/>
  <c r="CY731" i="1" s="1"/>
  <c r="CY732" i="1" s="1"/>
  <c r="CY733" i="1" s="1"/>
  <c r="CY734" i="1" s="1"/>
  <c r="CY735" i="1" s="1"/>
  <c r="CY736" i="1" s="1"/>
  <c r="CY737" i="1" s="1"/>
  <c r="CY738" i="1" s="1"/>
  <c r="CY739" i="1" s="1"/>
  <c r="CY740" i="1" s="1"/>
  <c r="CY741" i="1" s="1"/>
  <c r="CY742" i="1" s="1"/>
  <c r="CY743" i="1" s="1"/>
  <c r="CY744" i="1" s="1"/>
  <c r="CY745" i="1" s="1"/>
  <c r="CY746" i="1" s="1"/>
  <c r="CY747" i="1" s="1"/>
  <c r="CY748" i="1" s="1"/>
  <c r="CY749" i="1" s="1"/>
  <c r="CY750" i="1" s="1"/>
  <c r="CY751" i="1" s="1"/>
  <c r="CY752" i="1" s="1"/>
  <c r="CY753" i="1" s="1"/>
  <c r="CY754" i="1" s="1"/>
  <c r="CY755" i="1" s="1"/>
  <c r="CY756" i="1" s="1"/>
  <c r="CY757" i="1" s="1"/>
  <c r="CY758" i="1" s="1"/>
  <c r="CY759" i="1" s="1"/>
  <c r="CY760" i="1" s="1"/>
  <c r="CY761" i="1" s="1"/>
  <c r="CY762" i="1" s="1"/>
  <c r="CY763" i="1" s="1"/>
  <c r="CY764" i="1" s="1"/>
  <c r="CY765" i="1" s="1"/>
  <c r="CY766" i="1" s="1"/>
  <c r="CY767" i="1" s="1"/>
  <c r="CY768" i="1" s="1"/>
  <c r="CY769" i="1" s="1"/>
  <c r="CY770" i="1" s="1"/>
  <c r="CY771" i="1" s="1"/>
  <c r="CY772" i="1" s="1"/>
  <c r="CY773" i="1" s="1"/>
  <c r="CY774" i="1" s="1"/>
  <c r="CY775" i="1" s="1"/>
  <c r="CY776" i="1" s="1"/>
  <c r="CY777" i="1" s="1"/>
  <c r="CY778" i="1" s="1"/>
  <c r="CY779" i="1" s="1"/>
  <c r="CY780" i="1" s="1"/>
  <c r="CY781" i="1" s="1"/>
  <c r="CY782" i="1" s="1"/>
  <c r="CY783" i="1" s="1"/>
  <c r="CY784" i="1" s="1"/>
  <c r="CY785" i="1" s="1"/>
  <c r="CY786" i="1" s="1"/>
  <c r="CY787" i="1" s="1"/>
  <c r="CY788" i="1" s="1"/>
  <c r="CY789" i="1" s="1"/>
  <c r="CY790" i="1" s="1"/>
  <c r="CY791" i="1" s="1"/>
  <c r="CY792" i="1" s="1"/>
  <c r="CY793" i="1" s="1"/>
  <c r="CY794" i="1" s="1"/>
  <c r="CY795" i="1" s="1"/>
  <c r="CY796" i="1" s="1"/>
  <c r="CY797" i="1" s="1"/>
  <c r="CY798" i="1" s="1"/>
  <c r="CY799" i="1" s="1"/>
  <c r="CY800" i="1" s="1"/>
  <c r="CY801" i="1" s="1"/>
  <c r="CY802" i="1" s="1"/>
  <c r="CY803" i="1" s="1"/>
  <c r="CY804" i="1" s="1"/>
  <c r="CY805" i="1" s="1"/>
  <c r="CY806" i="1" s="1"/>
  <c r="CY807" i="1" s="1"/>
  <c r="CY808" i="1" s="1"/>
  <c r="CY809" i="1" s="1"/>
  <c r="CY810" i="1" s="1"/>
  <c r="CY811" i="1" s="1"/>
  <c r="CY812" i="1" s="1"/>
  <c r="CY813" i="1" s="1"/>
  <c r="CY814" i="1" s="1"/>
  <c r="CY815" i="1" s="1"/>
  <c r="CY816" i="1" s="1"/>
  <c r="CY817" i="1" s="1"/>
  <c r="CY818" i="1" s="1"/>
  <c r="CY819" i="1" s="1"/>
  <c r="CY820" i="1" s="1"/>
  <c r="CY821" i="1" s="1"/>
  <c r="CY822" i="1" s="1"/>
  <c r="CY823" i="1" s="1"/>
  <c r="CY824" i="1" s="1"/>
  <c r="CY825" i="1" s="1"/>
  <c r="CY826" i="1" s="1"/>
  <c r="CY827" i="1" s="1"/>
  <c r="CY828" i="1" s="1"/>
  <c r="CY829" i="1" s="1"/>
  <c r="CY830" i="1" s="1"/>
  <c r="CY831" i="1" s="1"/>
  <c r="CY832" i="1" s="1"/>
  <c r="CY833" i="1" s="1"/>
  <c r="CY834" i="1" s="1"/>
  <c r="CY835" i="1" s="1"/>
  <c r="CY836" i="1" s="1"/>
  <c r="CY837" i="1" s="1"/>
  <c r="CY838" i="1" s="1"/>
  <c r="CY839" i="1" s="1"/>
  <c r="CY840" i="1" s="1"/>
  <c r="CY841" i="1" s="1"/>
  <c r="CY842" i="1" s="1"/>
  <c r="CY843" i="1" s="1"/>
  <c r="CY844" i="1" s="1"/>
  <c r="CY845" i="1" s="1"/>
  <c r="CY846" i="1" s="1"/>
  <c r="CY847" i="1" s="1"/>
  <c r="CY848" i="1" s="1"/>
  <c r="CY849" i="1" s="1"/>
  <c r="CY850" i="1" s="1"/>
  <c r="CY851" i="1" s="1"/>
  <c r="CY852" i="1" s="1"/>
  <c r="CY853" i="1" s="1"/>
  <c r="CY854" i="1" s="1"/>
  <c r="CY855" i="1" s="1"/>
  <c r="CY856" i="1" s="1"/>
  <c r="CY857" i="1" s="1"/>
  <c r="CY858" i="1" s="1"/>
  <c r="CY859" i="1" s="1"/>
  <c r="CY860" i="1" s="1"/>
  <c r="CY861" i="1" s="1"/>
  <c r="CY231" i="1"/>
  <c r="CY232" i="1" s="1"/>
  <c r="CY119" i="1"/>
  <c r="CY120" i="1" s="1"/>
  <c r="CY121" i="1" s="1"/>
  <c r="CY122" i="1" s="1"/>
  <c r="CY123" i="1" s="1"/>
  <c r="CY124" i="1" s="1"/>
  <c r="CY125" i="1" s="1"/>
  <c r="CY126" i="1" s="1"/>
  <c r="CY127" i="1" s="1"/>
  <c r="CY128" i="1" s="1"/>
  <c r="CY129" i="1" s="1"/>
  <c r="CY130" i="1" s="1"/>
  <c r="CY131" i="1" s="1"/>
  <c r="CY132" i="1" s="1"/>
  <c r="CY133" i="1" s="1"/>
  <c r="CY134" i="1" s="1"/>
  <c r="CY135" i="1" s="1"/>
  <c r="CY136" i="1" s="1"/>
  <c r="CY137" i="1" s="1"/>
  <c r="CY138" i="1" s="1"/>
  <c r="CY139" i="1" s="1"/>
  <c r="CY140" i="1" s="1"/>
  <c r="CY141" i="1" s="1"/>
  <c r="CY142" i="1" s="1"/>
  <c r="CY143" i="1" s="1"/>
  <c r="CY144" i="1" s="1"/>
  <c r="CY145" i="1" s="1"/>
  <c r="CY146" i="1" s="1"/>
  <c r="CY147" i="1" s="1"/>
  <c r="CY148" i="1" s="1"/>
  <c r="CY149" i="1" s="1"/>
  <c r="CY150" i="1" s="1"/>
  <c r="CY151" i="1" s="1"/>
  <c r="CY152" i="1" s="1"/>
  <c r="CY153" i="1" s="1"/>
  <c r="CY154" i="1" s="1"/>
  <c r="CY155" i="1" s="1"/>
  <c r="CY156" i="1" s="1"/>
  <c r="CY157" i="1" s="1"/>
  <c r="CY158" i="1" s="1"/>
  <c r="CY159" i="1" s="1"/>
  <c r="CY160" i="1" s="1"/>
  <c r="CY161" i="1" s="1"/>
  <c r="CY162" i="1" s="1"/>
  <c r="CY163" i="1" s="1"/>
  <c r="CY164" i="1" s="1"/>
  <c r="CY165" i="1" s="1"/>
  <c r="CY166" i="1" s="1"/>
  <c r="CY167" i="1" s="1"/>
  <c r="CY168" i="1" s="1"/>
  <c r="CY169" i="1" s="1"/>
  <c r="CY170" i="1" s="1"/>
  <c r="CY171" i="1" s="1"/>
  <c r="CY172" i="1" s="1"/>
  <c r="CY173" i="1" s="1"/>
  <c r="CY174" i="1" s="1"/>
  <c r="CY175" i="1" s="1"/>
  <c r="CY176" i="1" s="1"/>
  <c r="CY177" i="1" s="1"/>
  <c r="CY178" i="1" s="1"/>
  <c r="CY179" i="1" s="1"/>
  <c r="CY180" i="1" s="1"/>
  <c r="CY181" i="1" s="1"/>
  <c r="CY182" i="1" s="1"/>
  <c r="CY183" i="1" s="1"/>
  <c r="CY184" i="1" s="1"/>
  <c r="CY185" i="1" s="1"/>
  <c r="CY186" i="1" s="1"/>
  <c r="CY187" i="1" s="1"/>
  <c r="CY188" i="1" s="1"/>
  <c r="CY189" i="1" s="1"/>
  <c r="CY190" i="1" s="1"/>
  <c r="CY191" i="1" s="1"/>
  <c r="CY192" i="1" s="1"/>
  <c r="CY193" i="1" s="1"/>
  <c r="CY194" i="1" s="1"/>
  <c r="CY195" i="1" s="1"/>
  <c r="CY196" i="1" s="1"/>
  <c r="CY197" i="1" s="1"/>
  <c r="CY198" i="1" s="1"/>
  <c r="CY199" i="1" s="1"/>
  <c r="CY200" i="1" s="1"/>
  <c r="CY201" i="1" s="1"/>
  <c r="CY202" i="1" s="1"/>
  <c r="CY203" i="1" s="1"/>
  <c r="CY204" i="1" s="1"/>
  <c r="CY205" i="1" s="1"/>
  <c r="CY206" i="1" s="1"/>
  <c r="CY207" i="1" s="1"/>
  <c r="CY208" i="1" s="1"/>
  <c r="CY209" i="1" s="1"/>
  <c r="CY210" i="1" s="1"/>
  <c r="CY211" i="1" s="1"/>
  <c r="CY212" i="1" s="1"/>
  <c r="CY213" i="1" s="1"/>
  <c r="CY214" i="1" s="1"/>
  <c r="CY215" i="1" s="1"/>
  <c r="CY216" i="1" s="1"/>
  <c r="CY217" i="1" s="1"/>
  <c r="CY218" i="1" s="1"/>
  <c r="CY219" i="1" s="1"/>
  <c r="CY220" i="1" s="1"/>
  <c r="CY221" i="1" s="1"/>
  <c r="CY222" i="1" s="1"/>
  <c r="CY223" i="1" s="1"/>
  <c r="CY60" i="1"/>
  <c r="CY61" i="1" s="1"/>
  <c r="CY62" i="1" s="1"/>
  <c r="CY63" i="1" s="1"/>
  <c r="CY64" i="1" s="1"/>
  <c r="CY65" i="1" s="1"/>
  <c r="CY66" i="1" s="1"/>
  <c r="CY67" i="1" s="1"/>
  <c r="CY68" i="1" s="1"/>
  <c r="CY69" i="1" s="1"/>
  <c r="CY70" i="1" s="1"/>
  <c r="CY71" i="1" s="1"/>
  <c r="CY72" i="1" s="1"/>
  <c r="CY73" i="1" s="1"/>
  <c r="CY74" i="1" s="1"/>
  <c r="CY75" i="1" s="1"/>
  <c r="CY76" i="1" s="1"/>
  <c r="CY77" i="1" s="1"/>
  <c r="CY78" i="1" s="1"/>
  <c r="CY79" i="1" s="1"/>
  <c r="CY80" i="1" s="1"/>
  <c r="CY81" i="1" s="1"/>
  <c r="CY82" i="1" s="1"/>
  <c r="CY83" i="1" s="1"/>
  <c r="CY84" i="1" s="1"/>
  <c r="CY85" i="1" s="1"/>
  <c r="CY86" i="1" s="1"/>
  <c r="CY87" i="1" s="1"/>
  <c r="CY88" i="1" s="1"/>
  <c r="CY89" i="1" s="1"/>
  <c r="CY90" i="1" s="1"/>
  <c r="CY91" i="1" s="1"/>
  <c r="CY92" i="1" s="1"/>
  <c r="CY93" i="1" s="1"/>
  <c r="CY94" i="1" s="1"/>
  <c r="CY95" i="1" s="1"/>
  <c r="CY96" i="1" s="1"/>
  <c r="J6" i="1"/>
  <c r="J7" i="1" s="1"/>
  <c r="J8" i="1" s="1"/>
  <c r="J9" i="1" s="1"/>
  <c r="M6" i="1"/>
  <c r="M7" i="1" s="1"/>
  <c r="M8" i="1" s="1"/>
  <c r="P6" i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S6" i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S544" i="1" s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S583" i="1" s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S619" i="1" s="1"/>
  <c r="S620" i="1" s="1"/>
  <c r="S621" i="1" s="1"/>
  <c r="S622" i="1" s="1"/>
  <c r="S623" i="1" s="1"/>
  <c r="S624" i="1" s="1"/>
  <c r="S625" i="1" s="1"/>
  <c r="S626" i="1" s="1"/>
  <c r="S627" i="1" s="1"/>
  <c r="S628" i="1" s="1"/>
  <c r="S629" i="1" s="1"/>
  <c r="S630" i="1" s="1"/>
  <c r="S631" i="1" s="1"/>
  <c r="S632" i="1" s="1"/>
  <c r="S633" i="1" s="1"/>
  <c r="S634" i="1" s="1"/>
  <c r="S635" i="1" s="1"/>
  <c r="S636" i="1" s="1"/>
  <c r="S637" i="1" s="1"/>
  <c r="S638" i="1" s="1"/>
  <c r="S639" i="1" s="1"/>
  <c r="S640" i="1" s="1"/>
  <c r="S641" i="1" s="1"/>
  <c r="S642" i="1" s="1"/>
  <c r="S643" i="1" s="1"/>
  <c r="S644" i="1" s="1"/>
  <c r="S645" i="1" s="1"/>
  <c r="S646" i="1" s="1"/>
  <c r="S647" i="1" s="1"/>
  <c r="S648" i="1" s="1"/>
  <c r="S649" i="1" s="1"/>
  <c r="S650" i="1" s="1"/>
  <c r="S651" i="1" s="1"/>
  <c r="S652" i="1" s="1"/>
  <c r="S653" i="1" s="1"/>
  <c r="S654" i="1" s="1"/>
  <c r="S655" i="1" s="1"/>
  <c r="S656" i="1" s="1"/>
  <c r="S657" i="1" s="1"/>
  <c r="S658" i="1" s="1"/>
  <c r="S659" i="1" s="1"/>
  <c r="S660" i="1" s="1"/>
  <c r="S661" i="1" s="1"/>
  <c r="S662" i="1" s="1"/>
  <c r="S663" i="1" s="1"/>
  <c r="S664" i="1" s="1"/>
  <c r="S665" i="1" s="1"/>
  <c r="S666" i="1" s="1"/>
  <c r="S667" i="1" s="1"/>
  <c r="S668" i="1" s="1"/>
  <c r="S669" i="1" s="1"/>
  <c r="S670" i="1" s="1"/>
  <c r="S671" i="1" s="1"/>
  <c r="S672" i="1" s="1"/>
  <c r="S673" i="1" s="1"/>
  <c r="S674" i="1" s="1"/>
  <c r="S675" i="1" s="1"/>
  <c r="S676" i="1" s="1"/>
  <c r="S677" i="1" s="1"/>
  <c r="S678" i="1" s="1"/>
  <c r="S679" i="1" s="1"/>
  <c r="S680" i="1" s="1"/>
  <c r="S681" i="1" s="1"/>
  <c r="S682" i="1" s="1"/>
  <c r="S683" i="1" s="1"/>
  <c r="S684" i="1" s="1"/>
  <c r="S685" i="1" s="1"/>
  <c r="S686" i="1" s="1"/>
  <c r="S687" i="1" s="1"/>
  <c r="S688" i="1" s="1"/>
  <c r="S689" i="1" s="1"/>
  <c r="S690" i="1" s="1"/>
  <c r="S691" i="1" s="1"/>
  <c r="S692" i="1" s="1"/>
  <c r="S693" i="1" s="1"/>
  <c r="S694" i="1" s="1"/>
  <c r="S695" i="1" s="1"/>
  <c r="S696" i="1" s="1"/>
  <c r="S697" i="1" s="1"/>
  <c r="S698" i="1" s="1"/>
  <c r="S699" i="1" s="1"/>
  <c r="S700" i="1" s="1"/>
  <c r="S701" i="1" s="1"/>
  <c r="S702" i="1" s="1"/>
  <c r="S703" i="1" s="1"/>
  <c r="S704" i="1" s="1"/>
  <c r="S705" i="1" s="1"/>
  <c r="S706" i="1" s="1"/>
  <c r="S707" i="1" s="1"/>
  <c r="S708" i="1" s="1"/>
  <c r="S709" i="1" s="1"/>
  <c r="S710" i="1" s="1"/>
  <c r="S711" i="1" s="1"/>
  <c r="S712" i="1" s="1"/>
  <c r="S713" i="1" s="1"/>
  <c r="S714" i="1" s="1"/>
  <c r="S715" i="1" s="1"/>
  <c r="S716" i="1" s="1"/>
  <c r="S717" i="1" s="1"/>
  <c r="S718" i="1" s="1"/>
  <c r="S719" i="1" s="1"/>
  <c r="S720" i="1" s="1"/>
  <c r="S721" i="1" s="1"/>
  <c r="S722" i="1" s="1"/>
  <c r="S723" i="1" s="1"/>
  <c r="S724" i="1" s="1"/>
  <c r="S725" i="1" s="1"/>
  <c r="S726" i="1" s="1"/>
  <c r="S727" i="1" s="1"/>
  <c r="S728" i="1" s="1"/>
  <c r="S729" i="1" s="1"/>
  <c r="S730" i="1" s="1"/>
  <c r="S731" i="1" s="1"/>
  <c r="S732" i="1" s="1"/>
  <c r="S733" i="1" s="1"/>
  <c r="S734" i="1" s="1"/>
  <c r="S735" i="1" s="1"/>
  <c r="S736" i="1" s="1"/>
  <c r="S737" i="1" s="1"/>
  <c r="S738" i="1" s="1"/>
  <c r="S739" i="1" s="1"/>
  <c r="S740" i="1" s="1"/>
  <c r="S741" i="1" s="1"/>
  <c r="S742" i="1" s="1"/>
  <c r="S743" i="1" s="1"/>
  <c r="S744" i="1" s="1"/>
  <c r="S745" i="1" s="1"/>
  <c r="S746" i="1" s="1"/>
  <c r="S747" i="1" s="1"/>
  <c r="S748" i="1" s="1"/>
  <c r="S749" i="1" s="1"/>
  <c r="S750" i="1" s="1"/>
  <c r="S751" i="1" s="1"/>
  <c r="S752" i="1" s="1"/>
  <c r="S753" i="1" s="1"/>
  <c r="S754" i="1" s="1"/>
  <c r="S755" i="1" s="1"/>
  <c r="S756" i="1" s="1"/>
  <c r="S757" i="1" s="1"/>
  <c r="S758" i="1" s="1"/>
  <c r="S759" i="1" s="1"/>
  <c r="S760" i="1" s="1"/>
  <c r="S761" i="1" s="1"/>
  <c r="S762" i="1" s="1"/>
  <c r="S763" i="1" s="1"/>
  <c r="S764" i="1" s="1"/>
  <c r="S765" i="1" s="1"/>
  <c r="S766" i="1" s="1"/>
  <c r="S767" i="1" s="1"/>
  <c r="S768" i="1" s="1"/>
  <c r="S769" i="1" s="1"/>
  <c r="S770" i="1" s="1"/>
  <c r="S771" i="1" s="1"/>
  <c r="S772" i="1" s="1"/>
  <c r="S773" i="1" s="1"/>
  <c r="S774" i="1" s="1"/>
  <c r="S775" i="1" s="1"/>
  <c r="S776" i="1" s="1"/>
  <c r="S777" i="1" s="1"/>
  <c r="S778" i="1" s="1"/>
  <c r="S779" i="1" s="1"/>
  <c r="S780" i="1" s="1"/>
  <c r="S781" i="1" s="1"/>
  <c r="S782" i="1" s="1"/>
  <c r="S783" i="1" s="1"/>
  <c r="S784" i="1" s="1"/>
  <c r="S785" i="1" s="1"/>
  <c r="S786" i="1" s="1"/>
  <c r="S787" i="1" s="1"/>
  <c r="S788" i="1" s="1"/>
  <c r="S789" i="1" s="1"/>
  <c r="S790" i="1" s="1"/>
  <c r="S791" i="1" s="1"/>
  <c r="S792" i="1" s="1"/>
  <c r="S793" i="1" s="1"/>
  <c r="S794" i="1" s="1"/>
  <c r="S795" i="1" s="1"/>
  <c r="S796" i="1" s="1"/>
  <c r="S797" i="1" s="1"/>
  <c r="S798" i="1" s="1"/>
  <c r="S799" i="1" s="1"/>
  <c r="S800" i="1" s="1"/>
  <c r="S801" i="1" s="1"/>
  <c r="S802" i="1" s="1"/>
  <c r="S803" i="1" s="1"/>
  <c r="S804" i="1" s="1"/>
  <c r="S805" i="1" s="1"/>
  <c r="S806" i="1" s="1"/>
  <c r="S807" i="1" s="1"/>
  <c r="S808" i="1" s="1"/>
  <c r="S809" i="1" s="1"/>
  <c r="S810" i="1" s="1"/>
  <c r="S811" i="1" s="1"/>
  <c r="S812" i="1" s="1"/>
  <c r="S813" i="1" s="1"/>
  <c r="S814" i="1" s="1"/>
  <c r="S815" i="1" s="1"/>
  <c r="S816" i="1" s="1"/>
  <c r="S817" i="1" s="1"/>
  <c r="S818" i="1" s="1"/>
  <c r="S819" i="1" s="1"/>
  <c r="S820" i="1" s="1"/>
  <c r="S821" i="1" s="1"/>
  <c r="S822" i="1" s="1"/>
  <c r="S823" i="1" s="1"/>
  <c r="S824" i="1" s="1"/>
  <c r="S825" i="1" s="1"/>
  <c r="S826" i="1" s="1"/>
  <c r="S827" i="1" s="1"/>
  <c r="S828" i="1" s="1"/>
  <c r="S829" i="1" s="1"/>
  <c r="S830" i="1" s="1"/>
  <c r="S831" i="1" s="1"/>
  <c r="S832" i="1" s="1"/>
  <c r="S833" i="1" s="1"/>
  <c r="S834" i="1" s="1"/>
  <c r="S835" i="1" s="1"/>
  <c r="S836" i="1" s="1"/>
  <c r="S837" i="1" s="1"/>
  <c r="S838" i="1" s="1"/>
  <c r="S839" i="1" s="1"/>
  <c r="S840" i="1" s="1"/>
  <c r="S841" i="1" s="1"/>
  <c r="S842" i="1" s="1"/>
  <c r="S843" i="1" s="1"/>
  <c r="S844" i="1" s="1"/>
  <c r="S845" i="1" s="1"/>
  <c r="S846" i="1" s="1"/>
  <c r="S847" i="1" s="1"/>
  <c r="S848" i="1" s="1"/>
  <c r="S849" i="1" s="1"/>
  <c r="S850" i="1" s="1"/>
  <c r="S851" i="1" s="1"/>
  <c r="S852" i="1" s="1"/>
  <c r="S853" i="1" s="1"/>
  <c r="S854" i="1" s="1"/>
  <c r="S855" i="1" s="1"/>
  <c r="S856" i="1" s="1"/>
  <c r="S857" i="1" s="1"/>
  <c r="S858" i="1" s="1"/>
  <c r="S859" i="1" s="1"/>
  <c r="V6" i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V305" i="1" s="1"/>
  <c r="V306" i="1" s="1"/>
  <c r="V307" i="1" s="1"/>
  <c r="V308" i="1" s="1"/>
  <c r="V309" i="1" s="1"/>
  <c r="V310" i="1" s="1"/>
  <c r="V311" i="1" s="1"/>
  <c r="V312" i="1" s="1"/>
  <c r="V313" i="1" s="1"/>
  <c r="V314" i="1" s="1"/>
  <c r="V315" i="1" s="1"/>
  <c r="V316" i="1" s="1"/>
  <c r="V317" i="1" s="1"/>
  <c r="V318" i="1" s="1"/>
  <c r="V319" i="1" s="1"/>
  <c r="V320" i="1" s="1"/>
  <c r="V321" i="1" s="1"/>
  <c r="V322" i="1" s="1"/>
  <c r="V323" i="1" s="1"/>
  <c r="V324" i="1" s="1"/>
  <c r="V325" i="1" s="1"/>
  <c r="V326" i="1" s="1"/>
  <c r="V327" i="1" s="1"/>
  <c r="V328" i="1" s="1"/>
  <c r="V329" i="1" s="1"/>
  <c r="V330" i="1" s="1"/>
  <c r="V331" i="1" s="1"/>
  <c r="V332" i="1" s="1"/>
  <c r="V333" i="1" s="1"/>
  <c r="V334" i="1" s="1"/>
  <c r="V335" i="1" s="1"/>
  <c r="V336" i="1" s="1"/>
  <c r="V337" i="1" s="1"/>
  <c r="V338" i="1" s="1"/>
  <c r="V339" i="1" s="1"/>
  <c r="V340" i="1" s="1"/>
  <c r="V341" i="1" s="1"/>
  <c r="V342" i="1" s="1"/>
  <c r="V343" i="1" s="1"/>
  <c r="V344" i="1" s="1"/>
  <c r="V345" i="1" s="1"/>
  <c r="V346" i="1" s="1"/>
  <c r="V347" i="1" s="1"/>
  <c r="V348" i="1" s="1"/>
  <c r="V349" i="1" s="1"/>
  <c r="V350" i="1" s="1"/>
  <c r="V351" i="1" s="1"/>
  <c r="V352" i="1" s="1"/>
  <c r="V353" i="1" s="1"/>
  <c r="V354" i="1" s="1"/>
  <c r="V355" i="1" s="1"/>
  <c r="V356" i="1" s="1"/>
  <c r="V357" i="1" s="1"/>
  <c r="V358" i="1" s="1"/>
  <c r="V359" i="1" s="1"/>
  <c r="V360" i="1" s="1"/>
  <c r="V361" i="1" s="1"/>
  <c r="V362" i="1" s="1"/>
  <c r="V363" i="1" s="1"/>
  <c r="V364" i="1" s="1"/>
  <c r="V365" i="1" s="1"/>
  <c r="V366" i="1" s="1"/>
  <c r="V367" i="1" s="1"/>
  <c r="V368" i="1" s="1"/>
  <c r="V369" i="1" s="1"/>
  <c r="V370" i="1" s="1"/>
  <c r="V371" i="1" s="1"/>
  <c r="V372" i="1" s="1"/>
  <c r="V373" i="1" s="1"/>
  <c r="V374" i="1" s="1"/>
  <c r="V375" i="1" s="1"/>
  <c r="V376" i="1" s="1"/>
  <c r="V377" i="1" s="1"/>
  <c r="V378" i="1" s="1"/>
  <c r="V379" i="1" s="1"/>
  <c r="V380" i="1" s="1"/>
  <c r="V381" i="1" s="1"/>
  <c r="V382" i="1" s="1"/>
  <c r="V383" i="1" s="1"/>
  <c r="V384" i="1" s="1"/>
  <c r="V385" i="1" s="1"/>
  <c r="V386" i="1" s="1"/>
  <c r="V387" i="1" s="1"/>
  <c r="V388" i="1" s="1"/>
  <c r="V389" i="1" s="1"/>
  <c r="V390" i="1" s="1"/>
  <c r="V391" i="1" s="1"/>
  <c r="V392" i="1" s="1"/>
  <c r="V393" i="1" s="1"/>
  <c r="V394" i="1" s="1"/>
  <c r="V395" i="1" s="1"/>
  <c r="V396" i="1" s="1"/>
  <c r="V397" i="1" s="1"/>
  <c r="V398" i="1" s="1"/>
  <c r="V399" i="1" s="1"/>
  <c r="V400" i="1" s="1"/>
  <c r="V401" i="1" s="1"/>
  <c r="V402" i="1" s="1"/>
  <c r="V403" i="1" s="1"/>
  <c r="V404" i="1" s="1"/>
  <c r="V405" i="1" s="1"/>
  <c r="V406" i="1" s="1"/>
  <c r="V407" i="1" s="1"/>
  <c r="V408" i="1" s="1"/>
  <c r="V409" i="1" s="1"/>
  <c r="V410" i="1" s="1"/>
  <c r="V411" i="1" s="1"/>
  <c r="V412" i="1" s="1"/>
  <c r="V413" i="1" s="1"/>
  <c r="V414" i="1" s="1"/>
  <c r="V415" i="1" s="1"/>
  <c r="V416" i="1" s="1"/>
  <c r="V417" i="1" s="1"/>
  <c r="V418" i="1" s="1"/>
  <c r="V419" i="1" s="1"/>
  <c r="V420" i="1" s="1"/>
  <c r="V421" i="1" s="1"/>
  <c r="V422" i="1" s="1"/>
  <c r="V423" i="1" s="1"/>
  <c r="V424" i="1" s="1"/>
  <c r="V425" i="1" s="1"/>
  <c r="V426" i="1" s="1"/>
  <c r="V427" i="1" s="1"/>
  <c r="V428" i="1" s="1"/>
  <c r="V429" i="1" s="1"/>
  <c r="V430" i="1" s="1"/>
  <c r="V431" i="1" s="1"/>
  <c r="V432" i="1" s="1"/>
  <c r="V433" i="1" s="1"/>
  <c r="V434" i="1" s="1"/>
  <c r="V435" i="1" s="1"/>
  <c r="V436" i="1" s="1"/>
  <c r="V437" i="1" s="1"/>
  <c r="V438" i="1" s="1"/>
  <c r="V439" i="1" s="1"/>
  <c r="V440" i="1" s="1"/>
  <c r="V441" i="1" s="1"/>
  <c r="V442" i="1" s="1"/>
  <c r="V443" i="1" s="1"/>
  <c r="V444" i="1" s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V459" i="1" s="1"/>
  <c r="V460" i="1" s="1"/>
  <c r="V461" i="1" s="1"/>
  <c r="V462" i="1" s="1"/>
  <c r="V463" i="1" s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  <c r="V480" i="1" s="1"/>
  <c r="V481" i="1" s="1"/>
  <c r="V482" i="1" s="1"/>
  <c r="V483" i="1" s="1"/>
  <c r="V484" i="1" s="1"/>
  <c r="V485" i="1" s="1"/>
  <c r="V486" i="1" s="1"/>
  <c r="V487" i="1" s="1"/>
  <c r="V488" i="1" s="1"/>
  <c r="V489" i="1" s="1"/>
  <c r="V490" i="1" s="1"/>
  <c r="V491" i="1" s="1"/>
  <c r="V492" i="1" s="1"/>
  <c r="V493" i="1" s="1"/>
  <c r="V494" i="1" s="1"/>
  <c r="V495" i="1" s="1"/>
  <c r="V496" i="1" s="1"/>
  <c r="V497" i="1" s="1"/>
  <c r="V498" i="1" s="1"/>
  <c r="V499" i="1" s="1"/>
  <c r="V500" i="1" s="1"/>
  <c r="V501" i="1" s="1"/>
  <c r="V502" i="1" s="1"/>
  <c r="V503" i="1" s="1"/>
  <c r="V504" i="1" s="1"/>
  <c r="V505" i="1" s="1"/>
  <c r="V506" i="1" s="1"/>
  <c r="V507" i="1" s="1"/>
  <c r="V508" i="1" s="1"/>
  <c r="V509" i="1" s="1"/>
  <c r="V510" i="1" s="1"/>
  <c r="V511" i="1" s="1"/>
  <c r="V512" i="1" s="1"/>
  <c r="V513" i="1" s="1"/>
  <c r="V514" i="1" s="1"/>
  <c r="V515" i="1" s="1"/>
  <c r="V516" i="1" s="1"/>
  <c r="V517" i="1" s="1"/>
  <c r="V518" i="1" s="1"/>
  <c r="V519" i="1" s="1"/>
  <c r="V520" i="1" s="1"/>
  <c r="V521" i="1" s="1"/>
  <c r="V522" i="1" s="1"/>
  <c r="V523" i="1" s="1"/>
  <c r="V524" i="1" s="1"/>
  <c r="V525" i="1" s="1"/>
  <c r="V526" i="1" s="1"/>
  <c r="V527" i="1" s="1"/>
  <c r="V528" i="1" s="1"/>
  <c r="V529" i="1" s="1"/>
  <c r="V530" i="1" s="1"/>
  <c r="V531" i="1" s="1"/>
  <c r="V532" i="1" s="1"/>
  <c r="V533" i="1" s="1"/>
  <c r="V534" i="1" s="1"/>
  <c r="V535" i="1" s="1"/>
  <c r="V536" i="1" s="1"/>
  <c r="V537" i="1" s="1"/>
  <c r="V538" i="1" s="1"/>
  <c r="V539" i="1" s="1"/>
  <c r="V540" i="1" s="1"/>
  <c r="V541" i="1" s="1"/>
  <c r="V542" i="1" s="1"/>
  <c r="V543" i="1" s="1"/>
  <c r="V544" i="1" s="1"/>
  <c r="V545" i="1" s="1"/>
  <c r="V546" i="1" s="1"/>
  <c r="V547" i="1" s="1"/>
  <c r="V548" i="1" s="1"/>
  <c r="V549" i="1" s="1"/>
  <c r="V550" i="1" s="1"/>
  <c r="V551" i="1" s="1"/>
  <c r="V552" i="1" s="1"/>
  <c r="V553" i="1" s="1"/>
  <c r="V554" i="1" s="1"/>
  <c r="V555" i="1" s="1"/>
  <c r="V556" i="1" s="1"/>
  <c r="V557" i="1" s="1"/>
  <c r="V558" i="1" s="1"/>
  <c r="V559" i="1" s="1"/>
  <c r="V560" i="1" s="1"/>
  <c r="V561" i="1" s="1"/>
  <c r="V562" i="1" s="1"/>
  <c r="V563" i="1" s="1"/>
  <c r="V564" i="1" s="1"/>
  <c r="V565" i="1" s="1"/>
  <c r="V566" i="1" s="1"/>
  <c r="V567" i="1" s="1"/>
  <c r="V568" i="1" s="1"/>
  <c r="V569" i="1" s="1"/>
  <c r="V570" i="1" s="1"/>
  <c r="V571" i="1" s="1"/>
  <c r="V572" i="1" s="1"/>
  <c r="V573" i="1" s="1"/>
  <c r="V574" i="1" s="1"/>
  <c r="V575" i="1" s="1"/>
  <c r="V576" i="1" s="1"/>
  <c r="V577" i="1" s="1"/>
  <c r="V578" i="1" s="1"/>
  <c r="V579" i="1" s="1"/>
  <c r="V580" i="1" s="1"/>
  <c r="V581" i="1" s="1"/>
  <c r="V582" i="1" s="1"/>
  <c r="V583" i="1" s="1"/>
  <c r="V584" i="1" s="1"/>
  <c r="V585" i="1" s="1"/>
  <c r="V586" i="1" s="1"/>
  <c r="V587" i="1" s="1"/>
  <c r="V588" i="1" s="1"/>
  <c r="V589" i="1" s="1"/>
  <c r="V590" i="1" s="1"/>
  <c r="V591" i="1" s="1"/>
  <c r="V592" i="1" s="1"/>
  <c r="V593" i="1" s="1"/>
  <c r="V594" i="1" s="1"/>
  <c r="V595" i="1" s="1"/>
  <c r="V596" i="1" s="1"/>
  <c r="V597" i="1" s="1"/>
  <c r="V598" i="1" s="1"/>
  <c r="V599" i="1" s="1"/>
  <c r="V600" i="1" s="1"/>
  <c r="V601" i="1" s="1"/>
  <c r="V602" i="1" s="1"/>
  <c r="V603" i="1" s="1"/>
  <c r="V604" i="1" s="1"/>
  <c r="V605" i="1" s="1"/>
  <c r="V606" i="1" s="1"/>
  <c r="V607" i="1" s="1"/>
  <c r="V608" i="1" s="1"/>
  <c r="V609" i="1" s="1"/>
  <c r="V610" i="1" s="1"/>
  <c r="V611" i="1" s="1"/>
  <c r="V612" i="1" s="1"/>
  <c r="V613" i="1" s="1"/>
  <c r="V614" i="1" s="1"/>
  <c r="V615" i="1" s="1"/>
  <c r="V616" i="1" s="1"/>
  <c r="V617" i="1" s="1"/>
  <c r="V618" i="1" s="1"/>
  <c r="V619" i="1" s="1"/>
  <c r="V620" i="1" s="1"/>
  <c r="V621" i="1" s="1"/>
  <c r="V622" i="1" s="1"/>
  <c r="V623" i="1" s="1"/>
  <c r="V624" i="1" s="1"/>
  <c r="V625" i="1" s="1"/>
  <c r="V626" i="1" s="1"/>
  <c r="V627" i="1" s="1"/>
  <c r="V628" i="1" s="1"/>
  <c r="V629" i="1" s="1"/>
  <c r="V630" i="1" s="1"/>
  <c r="V631" i="1" s="1"/>
  <c r="V632" i="1" s="1"/>
  <c r="V633" i="1" s="1"/>
  <c r="V634" i="1" s="1"/>
  <c r="V635" i="1" s="1"/>
  <c r="V636" i="1" s="1"/>
  <c r="V637" i="1" s="1"/>
  <c r="V638" i="1" s="1"/>
  <c r="V639" i="1" s="1"/>
  <c r="V640" i="1" s="1"/>
  <c r="V641" i="1" s="1"/>
  <c r="V642" i="1" s="1"/>
  <c r="V643" i="1" s="1"/>
  <c r="V644" i="1" s="1"/>
  <c r="V645" i="1" s="1"/>
  <c r="V646" i="1" s="1"/>
  <c r="V647" i="1" s="1"/>
  <c r="V648" i="1" s="1"/>
  <c r="V649" i="1" s="1"/>
  <c r="V650" i="1" s="1"/>
  <c r="V651" i="1" s="1"/>
  <c r="V652" i="1" s="1"/>
  <c r="V653" i="1" s="1"/>
  <c r="V654" i="1" s="1"/>
  <c r="V655" i="1" s="1"/>
  <c r="V656" i="1" s="1"/>
  <c r="V657" i="1" s="1"/>
  <c r="V658" i="1" s="1"/>
  <c r="V659" i="1" s="1"/>
  <c r="V660" i="1" s="1"/>
  <c r="V661" i="1" s="1"/>
  <c r="V662" i="1" s="1"/>
  <c r="V663" i="1" s="1"/>
  <c r="V664" i="1" s="1"/>
  <c r="V665" i="1" s="1"/>
  <c r="V666" i="1" s="1"/>
  <c r="V667" i="1" s="1"/>
  <c r="V668" i="1" s="1"/>
  <c r="V669" i="1" s="1"/>
  <c r="V670" i="1" s="1"/>
  <c r="V671" i="1" s="1"/>
  <c r="V672" i="1" s="1"/>
  <c r="V673" i="1" s="1"/>
  <c r="V674" i="1" s="1"/>
  <c r="V675" i="1" s="1"/>
  <c r="V676" i="1" s="1"/>
  <c r="V677" i="1" s="1"/>
  <c r="V678" i="1" s="1"/>
  <c r="V679" i="1" s="1"/>
  <c r="V680" i="1" s="1"/>
  <c r="V681" i="1" s="1"/>
  <c r="V682" i="1" s="1"/>
  <c r="V683" i="1" s="1"/>
  <c r="V684" i="1" s="1"/>
  <c r="V685" i="1" s="1"/>
  <c r="V686" i="1" s="1"/>
  <c r="V687" i="1" s="1"/>
  <c r="V688" i="1" s="1"/>
  <c r="V689" i="1" s="1"/>
  <c r="V690" i="1" s="1"/>
  <c r="V691" i="1" s="1"/>
  <c r="V692" i="1" s="1"/>
  <c r="V693" i="1" s="1"/>
  <c r="V694" i="1" s="1"/>
  <c r="V695" i="1" s="1"/>
  <c r="V696" i="1" s="1"/>
  <c r="V697" i="1" s="1"/>
  <c r="V698" i="1" s="1"/>
  <c r="V699" i="1" s="1"/>
  <c r="V700" i="1" s="1"/>
  <c r="V701" i="1" s="1"/>
  <c r="V702" i="1" s="1"/>
  <c r="V703" i="1" s="1"/>
  <c r="V704" i="1" s="1"/>
  <c r="V705" i="1" s="1"/>
  <c r="V706" i="1" s="1"/>
  <c r="V707" i="1" s="1"/>
  <c r="V708" i="1" s="1"/>
  <c r="V709" i="1" s="1"/>
  <c r="V710" i="1" s="1"/>
  <c r="V711" i="1" s="1"/>
  <c r="V712" i="1" s="1"/>
  <c r="V713" i="1" s="1"/>
  <c r="V714" i="1" s="1"/>
  <c r="V715" i="1" s="1"/>
  <c r="V716" i="1" s="1"/>
  <c r="V717" i="1" s="1"/>
  <c r="V718" i="1" s="1"/>
  <c r="V719" i="1" s="1"/>
  <c r="V720" i="1" s="1"/>
  <c r="V721" i="1" s="1"/>
  <c r="V722" i="1" s="1"/>
  <c r="V723" i="1" s="1"/>
  <c r="V724" i="1" s="1"/>
  <c r="V725" i="1" s="1"/>
  <c r="V726" i="1" s="1"/>
  <c r="V727" i="1" s="1"/>
  <c r="V728" i="1" s="1"/>
  <c r="V729" i="1" s="1"/>
  <c r="V730" i="1" s="1"/>
  <c r="V731" i="1" s="1"/>
  <c r="V732" i="1" s="1"/>
  <c r="V733" i="1" s="1"/>
  <c r="V734" i="1" s="1"/>
  <c r="V735" i="1" s="1"/>
  <c r="V736" i="1" s="1"/>
  <c r="V737" i="1" s="1"/>
  <c r="V738" i="1" s="1"/>
  <c r="V739" i="1" s="1"/>
  <c r="V740" i="1" s="1"/>
  <c r="V741" i="1" s="1"/>
  <c r="V742" i="1" s="1"/>
  <c r="V743" i="1" s="1"/>
  <c r="V744" i="1" s="1"/>
  <c r="V745" i="1" s="1"/>
  <c r="V746" i="1" s="1"/>
  <c r="V747" i="1" s="1"/>
  <c r="V748" i="1" s="1"/>
  <c r="V749" i="1" s="1"/>
  <c r="V750" i="1" s="1"/>
  <c r="V751" i="1" s="1"/>
  <c r="V752" i="1" s="1"/>
  <c r="V753" i="1" s="1"/>
  <c r="V754" i="1" s="1"/>
  <c r="V755" i="1" s="1"/>
  <c r="V756" i="1" s="1"/>
  <c r="V757" i="1" s="1"/>
  <c r="V758" i="1" s="1"/>
  <c r="V759" i="1" s="1"/>
  <c r="V760" i="1" s="1"/>
  <c r="V761" i="1" s="1"/>
  <c r="V762" i="1" s="1"/>
  <c r="V763" i="1" s="1"/>
  <c r="V764" i="1" s="1"/>
  <c r="V765" i="1" s="1"/>
  <c r="V766" i="1" s="1"/>
  <c r="V767" i="1" s="1"/>
  <c r="V768" i="1" s="1"/>
  <c r="V769" i="1" s="1"/>
  <c r="V770" i="1" s="1"/>
  <c r="V771" i="1" s="1"/>
  <c r="V772" i="1" s="1"/>
  <c r="V773" i="1" s="1"/>
  <c r="V774" i="1" s="1"/>
  <c r="V775" i="1" s="1"/>
  <c r="V776" i="1" s="1"/>
  <c r="V777" i="1" s="1"/>
  <c r="V778" i="1" s="1"/>
  <c r="V779" i="1" s="1"/>
  <c r="V780" i="1" s="1"/>
  <c r="V781" i="1" s="1"/>
  <c r="V782" i="1" s="1"/>
  <c r="V783" i="1" s="1"/>
  <c r="V784" i="1" s="1"/>
  <c r="V785" i="1" s="1"/>
  <c r="V786" i="1" s="1"/>
  <c r="V787" i="1" s="1"/>
  <c r="V788" i="1" s="1"/>
  <c r="V789" i="1" s="1"/>
  <c r="V790" i="1" s="1"/>
  <c r="V791" i="1" s="1"/>
  <c r="V792" i="1" s="1"/>
  <c r="V793" i="1" s="1"/>
  <c r="V794" i="1" s="1"/>
  <c r="V795" i="1" s="1"/>
  <c r="V796" i="1" s="1"/>
  <c r="V797" i="1" s="1"/>
  <c r="V798" i="1" s="1"/>
  <c r="V799" i="1" s="1"/>
  <c r="V800" i="1" s="1"/>
  <c r="V801" i="1" s="1"/>
  <c r="V802" i="1" s="1"/>
  <c r="V803" i="1" s="1"/>
  <c r="V804" i="1" s="1"/>
  <c r="V805" i="1" s="1"/>
  <c r="V806" i="1" s="1"/>
  <c r="V807" i="1" s="1"/>
  <c r="V808" i="1" s="1"/>
  <c r="V809" i="1" s="1"/>
  <c r="V810" i="1" s="1"/>
  <c r="V811" i="1" s="1"/>
  <c r="V812" i="1" s="1"/>
  <c r="V813" i="1" s="1"/>
  <c r="V814" i="1" s="1"/>
  <c r="V815" i="1" s="1"/>
  <c r="V816" i="1" s="1"/>
  <c r="V817" i="1" s="1"/>
  <c r="V818" i="1" s="1"/>
  <c r="V819" i="1" s="1"/>
  <c r="V820" i="1" s="1"/>
  <c r="V821" i="1" s="1"/>
  <c r="V822" i="1" s="1"/>
  <c r="V823" i="1" s="1"/>
  <c r="V824" i="1" s="1"/>
  <c r="V825" i="1" s="1"/>
  <c r="V826" i="1" s="1"/>
  <c r="V827" i="1" s="1"/>
  <c r="V828" i="1" s="1"/>
  <c r="V829" i="1" s="1"/>
  <c r="V830" i="1" s="1"/>
  <c r="V831" i="1" s="1"/>
  <c r="V832" i="1" s="1"/>
  <c r="V833" i="1" s="1"/>
  <c r="V834" i="1" s="1"/>
  <c r="V835" i="1" s="1"/>
  <c r="V836" i="1" s="1"/>
  <c r="V837" i="1" s="1"/>
  <c r="V838" i="1" s="1"/>
  <c r="V839" i="1" s="1"/>
  <c r="V840" i="1" s="1"/>
  <c r="V841" i="1" s="1"/>
  <c r="V842" i="1" s="1"/>
  <c r="V843" i="1" s="1"/>
  <c r="V844" i="1" s="1"/>
  <c r="V845" i="1" s="1"/>
  <c r="V846" i="1" s="1"/>
  <c r="V847" i="1" s="1"/>
  <c r="V848" i="1" s="1"/>
  <c r="V849" i="1" s="1"/>
  <c r="V850" i="1" s="1"/>
  <c r="V851" i="1" s="1"/>
  <c r="V852" i="1" s="1"/>
  <c r="V853" i="1" s="1"/>
  <c r="V854" i="1" s="1"/>
  <c r="V855" i="1" s="1"/>
  <c r="V856" i="1" s="1"/>
  <c r="V857" i="1" s="1"/>
  <c r="V858" i="1" s="1"/>
  <c r="V859" i="1" s="1"/>
  <c r="Y6" i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Y402" i="1" s="1"/>
  <c r="Y403" i="1" s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Y416" i="1" s="1"/>
  <c r="Y417" i="1" s="1"/>
  <c r="Y418" i="1" s="1"/>
  <c r="Y419" i="1" s="1"/>
  <c r="Y420" i="1" s="1"/>
  <c r="Y421" i="1" s="1"/>
  <c r="Y422" i="1" s="1"/>
  <c r="Y423" i="1" s="1"/>
  <c r="Y424" i="1" s="1"/>
  <c r="Y425" i="1" s="1"/>
  <c r="Y426" i="1" s="1"/>
  <c r="Y427" i="1" s="1"/>
  <c r="Y428" i="1" s="1"/>
  <c r="Y429" i="1" s="1"/>
  <c r="Y430" i="1" s="1"/>
  <c r="Y431" i="1" s="1"/>
  <c r="Y432" i="1" s="1"/>
  <c r="Y433" i="1" s="1"/>
  <c r="Y434" i="1" s="1"/>
  <c r="Y435" i="1" s="1"/>
  <c r="Y436" i="1" s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Y458" i="1" s="1"/>
  <c r="Y459" i="1" s="1"/>
  <c r="Y460" i="1" s="1"/>
  <c r="Y461" i="1" s="1"/>
  <c r="Y462" i="1" s="1"/>
  <c r="Y463" i="1" s="1"/>
  <c r="Y464" i="1" s="1"/>
  <c r="Y465" i="1" s="1"/>
  <c r="Y466" i="1" s="1"/>
  <c r="Y467" i="1" s="1"/>
  <c r="Y468" i="1" s="1"/>
  <c r="Y469" i="1" s="1"/>
  <c r="Y470" i="1" s="1"/>
  <c r="Y471" i="1" s="1"/>
  <c r="Y472" i="1" s="1"/>
  <c r="Y473" i="1" s="1"/>
  <c r="Y474" i="1" s="1"/>
  <c r="Y475" i="1" s="1"/>
  <c r="Y476" i="1" s="1"/>
  <c r="Y477" i="1" s="1"/>
  <c r="Y478" i="1" s="1"/>
  <c r="Y479" i="1" s="1"/>
  <c r="Y480" i="1" s="1"/>
  <c r="Y481" i="1" s="1"/>
  <c r="Y482" i="1" s="1"/>
  <c r="Y483" i="1" s="1"/>
  <c r="Y484" i="1" s="1"/>
  <c r="Y485" i="1" s="1"/>
  <c r="Y486" i="1" s="1"/>
  <c r="Y487" i="1" s="1"/>
  <c r="Y488" i="1" s="1"/>
  <c r="Y489" i="1" s="1"/>
  <c r="Y490" i="1" s="1"/>
  <c r="Y491" i="1" s="1"/>
  <c r="Y492" i="1" s="1"/>
  <c r="Y493" i="1" s="1"/>
  <c r="Y494" i="1" s="1"/>
  <c r="Y495" i="1" s="1"/>
  <c r="Y496" i="1" s="1"/>
  <c r="Y497" i="1" s="1"/>
  <c r="Y498" i="1" s="1"/>
  <c r="Y499" i="1" s="1"/>
  <c r="Y500" i="1" s="1"/>
  <c r="Y501" i="1" s="1"/>
  <c r="Y502" i="1" s="1"/>
  <c r="Y503" i="1" s="1"/>
  <c r="Y504" i="1" s="1"/>
  <c r="Y505" i="1" s="1"/>
  <c r="Y506" i="1" s="1"/>
  <c r="Y507" i="1" s="1"/>
  <c r="Y508" i="1" s="1"/>
  <c r="Y509" i="1" s="1"/>
  <c r="Y510" i="1" s="1"/>
  <c r="Y511" i="1" s="1"/>
  <c r="Y512" i="1" s="1"/>
  <c r="Y513" i="1" s="1"/>
  <c r="Y514" i="1" s="1"/>
  <c r="Y515" i="1" s="1"/>
  <c r="Y516" i="1" s="1"/>
  <c r="Y517" i="1" s="1"/>
  <c r="Y518" i="1" s="1"/>
  <c r="Y519" i="1" s="1"/>
  <c r="Y520" i="1" s="1"/>
  <c r="Y521" i="1" s="1"/>
  <c r="Y522" i="1" s="1"/>
  <c r="Y523" i="1" s="1"/>
  <c r="Y524" i="1" s="1"/>
  <c r="Y525" i="1" s="1"/>
  <c r="Y526" i="1" s="1"/>
  <c r="Y527" i="1" s="1"/>
  <c r="Y528" i="1" s="1"/>
  <c r="Y529" i="1" s="1"/>
  <c r="Y530" i="1" s="1"/>
  <c r="Y531" i="1" s="1"/>
  <c r="Y532" i="1" s="1"/>
  <c r="Y533" i="1" s="1"/>
  <c r="Y534" i="1" s="1"/>
  <c r="Y535" i="1" s="1"/>
  <c r="Y536" i="1" s="1"/>
  <c r="Y537" i="1" s="1"/>
  <c r="Y538" i="1" s="1"/>
  <c r="Y539" i="1" s="1"/>
  <c r="Y540" i="1" s="1"/>
  <c r="Y541" i="1" s="1"/>
  <c r="Y542" i="1" s="1"/>
  <c r="Y543" i="1" s="1"/>
  <c r="Y544" i="1" s="1"/>
  <c r="Y545" i="1" s="1"/>
  <c r="Y546" i="1" s="1"/>
  <c r="Y547" i="1" s="1"/>
  <c r="Y548" i="1" s="1"/>
  <c r="Y549" i="1" s="1"/>
  <c r="Y550" i="1" s="1"/>
  <c r="Y551" i="1" s="1"/>
  <c r="Y552" i="1" s="1"/>
  <c r="Y553" i="1" s="1"/>
  <c r="Y554" i="1" s="1"/>
  <c r="Y555" i="1" s="1"/>
  <c r="Y556" i="1" s="1"/>
  <c r="Y557" i="1" s="1"/>
  <c r="Y558" i="1" s="1"/>
  <c r="Y559" i="1" s="1"/>
  <c r="Y560" i="1" s="1"/>
  <c r="Y561" i="1" s="1"/>
  <c r="Y562" i="1" s="1"/>
  <c r="Y563" i="1" s="1"/>
  <c r="Y564" i="1" s="1"/>
  <c r="Y565" i="1" s="1"/>
  <c r="Y566" i="1" s="1"/>
  <c r="Y567" i="1" s="1"/>
  <c r="Y568" i="1" s="1"/>
  <c r="Y569" i="1" s="1"/>
  <c r="Y570" i="1" s="1"/>
  <c r="Y571" i="1" s="1"/>
  <c r="Y572" i="1" s="1"/>
  <c r="Y573" i="1" s="1"/>
  <c r="Y574" i="1" s="1"/>
  <c r="Y575" i="1" s="1"/>
  <c r="Y576" i="1" s="1"/>
  <c r="Y577" i="1" s="1"/>
  <c r="Y578" i="1" s="1"/>
  <c r="Y579" i="1" s="1"/>
  <c r="Y580" i="1" s="1"/>
  <c r="Y581" i="1" s="1"/>
  <c r="Y582" i="1" s="1"/>
  <c r="Y583" i="1" s="1"/>
  <c r="Y584" i="1" s="1"/>
  <c r="Y585" i="1" s="1"/>
  <c r="Y586" i="1" s="1"/>
  <c r="Y587" i="1" s="1"/>
  <c r="Y588" i="1" s="1"/>
  <c r="Y589" i="1" s="1"/>
  <c r="Y590" i="1" s="1"/>
  <c r="Y591" i="1" s="1"/>
  <c r="Y592" i="1" s="1"/>
  <c r="Y593" i="1" s="1"/>
  <c r="Y594" i="1" s="1"/>
  <c r="Y595" i="1" s="1"/>
  <c r="Y596" i="1" s="1"/>
  <c r="Y597" i="1" s="1"/>
  <c r="Y598" i="1" s="1"/>
  <c r="Y599" i="1" s="1"/>
  <c r="Y600" i="1" s="1"/>
  <c r="Y601" i="1" s="1"/>
  <c r="Y602" i="1" s="1"/>
  <c r="Y603" i="1" s="1"/>
  <c r="Y604" i="1" s="1"/>
  <c r="Y605" i="1" s="1"/>
  <c r="Y606" i="1" s="1"/>
  <c r="Y607" i="1" s="1"/>
  <c r="Y608" i="1" s="1"/>
  <c r="Y609" i="1" s="1"/>
  <c r="Y610" i="1" s="1"/>
  <c r="Y611" i="1" s="1"/>
  <c r="Y612" i="1" s="1"/>
  <c r="Y613" i="1" s="1"/>
  <c r="Y614" i="1" s="1"/>
  <c r="Y615" i="1" s="1"/>
  <c r="Y616" i="1" s="1"/>
  <c r="Y617" i="1" s="1"/>
  <c r="Y618" i="1" s="1"/>
  <c r="Y619" i="1" s="1"/>
  <c r="Y620" i="1" s="1"/>
  <c r="Y621" i="1" s="1"/>
  <c r="Y622" i="1" s="1"/>
  <c r="Y623" i="1" s="1"/>
  <c r="Y624" i="1" s="1"/>
  <c r="Y625" i="1" s="1"/>
  <c r="Y626" i="1" s="1"/>
  <c r="Y627" i="1" s="1"/>
  <c r="Y628" i="1" s="1"/>
  <c r="Y629" i="1" s="1"/>
  <c r="Y630" i="1" s="1"/>
  <c r="Y631" i="1" s="1"/>
  <c r="Y632" i="1" s="1"/>
  <c r="Y633" i="1" s="1"/>
  <c r="Y634" i="1" s="1"/>
  <c r="Y635" i="1" s="1"/>
  <c r="Y636" i="1" s="1"/>
  <c r="Y637" i="1" s="1"/>
  <c r="Y638" i="1" s="1"/>
  <c r="Y639" i="1" s="1"/>
  <c r="Y640" i="1" s="1"/>
  <c r="Y641" i="1" s="1"/>
  <c r="Y642" i="1" s="1"/>
  <c r="Y643" i="1" s="1"/>
  <c r="Y644" i="1" s="1"/>
  <c r="Y645" i="1" s="1"/>
  <c r="Y646" i="1" s="1"/>
  <c r="Y647" i="1" s="1"/>
  <c r="Y648" i="1" s="1"/>
  <c r="Y649" i="1" s="1"/>
  <c r="Y650" i="1" s="1"/>
  <c r="Y651" i="1" s="1"/>
  <c r="Y652" i="1" s="1"/>
  <c r="Y653" i="1" s="1"/>
  <c r="Y654" i="1" s="1"/>
  <c r="Y655" i="1" s="1"/>
  <c r="Y656" i="1" s="1"/>
  <c r="Y657" i="1" s="1"/>
  <c r="Y658" i="1" s="1"/>
  <c r="Y659" i="1" s="1"/>
  <c r="Y660" i="1" s="1"/>
  <c r="Y661" i="1" s="1"/>
  <c r="Y662" i="1" s="1"/>
  <c r="Y663" i="1" s="1"/>
  <c r="Y664" i="1" s="1"/>
  <c r="Y665" i="1" s="1"/>
  <c r="Y666" i="1" s="1"/>
  <c r="Y667" i="1" s="1"/>
  <c r="Y668" i="1" s="1"/>
  <c r="Y669" i="1" s="1"/>
  <c r="Y670" i="1" s="1"/>
  <c r="Y671" i="1" s="1"/>
  <c r="Y672" i="1" s="1"/>
  <c r="Y673" i="1" s="1"/>
  <c r="Y674" i="1" s="1"/>
  <c r="Y675" i="1" s="1"/>
  <c r="Y676" i="1" s="1"/>
  <c r="Y677" i="1" s="1"/>
  <c r="Y678" i="1" s="1"/>
  <c r="Y679" i="1" s="1"/>
  <c r="Y680" i="1" s="1"/>
  <c r="Y681" i="1" s="1"/>
  <c r="Y682" i="1" s="1"/>
  <c r="Y683" i="1" s="1"/>
  <c r="Y684" i="1" s="1"/>
  <c r="Y685" i="1" s="1"/>
  <c r="Y686" i="1" s="1"/>
  <c r="Y687" i="1" s="1"/>
  <c r="Y688" i="1" s="1"/>
  <c r="Y689" i="1" s="1"/>
  <c r="Y690" i="1" s="1"/>
  <c r="Y691" i="1" s="1"/>
  <c r="Y692" i="1" s="1"/>
  <c r="Y693" i="1" s="1"/>
  <c r="Y694" i="1" s="1"/>
  <c r="Y695" i="1" s="1"/>
  <c r="Y696" i="1" s="1"/>
  <c r="Y697" i="1" s="1"/>
  <c r="Y698" i="1" s="1"/>
  <c r="Y699" i="1" s="1"/>
  <c r="Y700" i="1" s="1"/>
  <c r="Y701" i="1" s="1"/>
  <c r="Y702" i="1" s="1"/>
  <c r="Y703" i="1" s="1"/>
  <c r="Y704" i="1" s="1"/>
  <c r="Y705" i="1" s="1"/>
  <c r="Y706" i="1" s="1"/>
  <c r="Y707" i="1" s="1"/>
  <c r="Y708" i="1" s="1"/>
  <c r="Y709" i="1" s="1"/>
  <c r="Y710" i="1" s="1"/>
  <c r="Y711" i="1" s="1"/>
  <c r="Y712" i="1" s="1"/>
  <c r="Y713" i="1" s="1"/>
  <c r="Y714" i="1" s="1"/>
  <c r="Y715" i="1" s="1"/>
  <c r="Y716" i="1" s="1"/>
  <c r="Y717" i="1" s="1"/>
  <c r="Y718" i="1" s="1"/>
  <c r="Y719" i="1" s="1"/>
  <c r="Y720" i="1" s="1"/>
  <c r="Y721" i="1" s="1"/>
  <c r="Y722" i="1" s="1"/>
  <c r="Y723" i="1" s="1"/>
  <c r="Y724" i="1" s="1"/>
  <c r="Y725" i="1" s="1"/>
  <c r="Y726" i="1" s="1"/>
  <c r="Y727" i="1" s="1"/>
  <c r="Y728" i="1" s="1"/>
  <c r="Y729" i="1" s="1"/>
  <c r="Y730" i="1" s="1"/>
  <c r="Y731" i="1" s="1"/>
  <c r="Y732" i="1" s="1"/>
  <c r="Y733" i="1" s="1"/>
  <c r="Y734" i="1" s="1"/>
  <c r="Y735" i="1" s="1"/>
  <c r="Y736" i="1" s="1"/>
  <c r="Y737" i="1" s="1"/>
  <c r="Y738" i="1" s="1"/>
  <c r="Y739" i="1" s="1"/>
  <c r="Y740" i="1" s="1"/>
  <c r="Y741" i="1" s="1"/>
  <c r="Y742" i="1" s="1"/>
  <c r="Y743" i="1" s="1"/>
  <c r="Y744" i="1" s="1"/>
  <c r="Y745" i="1" s="1"/>
  <c r="Y746" i="1" s="1"/>
  <c r="Y747" i="1" s="1"/>
  <c r="Y748" i="1" s="1"/>
  <c r="Y749" i="1" s="1"/>
  <c r="Y750" i="1" s="1"/>
  <c r="Y751" i="1" s="1"/>
  <c r="Y752" i="1" s="1"/>
  <c r="Y753" i="1" s="1"/>
  <c r="Y754" i="1" s="1"/>
  <c r="Y755" i="1" s="1"/>
  <c r="Y756" i="1" s="1"/>
  <c r="Y757" i="1" s="1"/>
  <c r="Y758" i="1" s="1"/>
  <c r="Y759" i="1" s="1"/>
  <c r="Y760" i="1" s="1"/>
  <c r="Y761" i="1" s="1"/>
  <c r="Y762" i="1" s="1"/>
  <c r="Y763" i="1" s="1"/>
  <c r="Y764" i="1" s="1"/>
  <c r="Y765" i="1" s="1"/>
  <c r="Y766" i="1" s="1"/>
  <c r="Y767" i="1" s="1"/>
  <c r="Y768" i="1" s="1"/>
  <c r="Y769" i="1" s="1"/>
  <c r="Y770" i="1" s="1"/>
  <c r="Y771" i="1" s="1"/>
  <c r="Y772" i="1" s="1"/>
  <c r="Y773" i="1" s="1"/>
  <c r="Y774" i="1" s="1"/>
  <c r="Y775" i="1" s="1"/>
  <c r="Y776" i="1" s="1"/>
  <c r="Y777" i="1" s="1"/>
  <c r="Y778" i="1" s="1"/>
  <c r="Y779" i="1" s="1"/>
  <c r="Y780" i="1" s="1"/>
  <c r="Y781" i="1" s="1"/>
  <c r="Y782" i="1" s="1"/>
  <c r="Y783" i="1" s="1"/>
  <c r="Y784" i="1" s="1"/>
  <c r="Y785" i="1" s="1"/>
  <c r="Y786" i="1" s="1"/>
  <c r="Y787" i="1" s="1"/>
  <c r="Y788" i="1" s="1"/>
  <c r="Y789" i="1" s="1"/>
  <c r="Y790" i="1" s="1"/>
  <c r="Y791" i="1" s="1"/>
  <c r="Y792" i="1" s="1"/>
  <c r="Y793" i="1" s="1"/>
  <c r="Y794" i="1" s="1"/>
  <c r="Y795" i="1" s="1"/>
  <c r="Y796" i="1" s="1"/>
  <c r="Y797" i="1" s="1"/>
  <c r="Y798" i="1" s="1"/>
  <c r="Y799" i="1" s="1"/>
  <c r="Y800" i="1" s="1"/>
  <c r="Y801" i="1" s="1"/>
  <c r="Y802" i="1" s="1"/>
  <c r="Y803" i="1" s="1"/>
  <c r="Y804" i="1" s="1"/>
  <c r="Y805" i="1" s="1"/>
  <c r="Y806" i="1" s="1"/>
  <c r="Y807" i="1" s="1"/>
  <c r="Y808" i="1" s="1"/>
  <c r="Y809" i="1" s="1"/>
  <c r="Y810" i="1" s="1"/>
  <c r="Y811" i="1" s="1"/>
  <c r="Y812" i="1" s="1"/>
  <c r="Y813" i="1" s="1"/>
  <c r="Y814" i="1" s="1"/>
  <c r="Y815" i="1" s="1"/>
  <c r="Y816" i="1" s="1"/>
  <c r="Y817" i="1" s="1"/>
  <c r="Y818" i="1" s="1"/>
  <c r="Y819" i="1" s="1"/>
  <c r="Y820" i="1" s="1"/>
  <c r="Y821" i="1" s="1"/>
  <c r="Y822" i="1" s="1"/>
  <c r="Y823" i="1" s="1"/>
  <c r="Y824" i="1" s="1"/>
  <c r="Y825" i="1" s="1"/>
  <c r="Y826" i="1" s="1"/>
  <c r="Y827" i="1" s="1"/>
  <c r="Y828" i="1" s="1"/>
  <c r="Y829" i="1" s="1"/>
  <c r="Y830" i="1" s="1"/>
  <c r="Y831" i="1" s="1"/>
  <c r="Y832" i="1" s="1"/>
  <c r="Y833" i="1" s="1"/>
  <c r="Y834" i="1" s="1"/>
  <c r="Y835" i="1" s="1"/>
  <c r="Y836" i="1" s="1"/>
  <c r="Y837" i="1" s="1"/>
  <c r="Y838" i="1" s="1"/>
  <c r="Y839" i="1" s="1"/>
  <c r="Y840" i="1" s="1"/>
  <c r="Y841" i="1" s="1"/>
  <c r="Y842" i="1" s="1"/>
  <c r="Y843" i="1" s="1"/>
  <c r="Y844" i="1" s="1"/>
  <c r="Y845" i="1" s="1"/>
  <c r="Y846" i="1" s="1"/>
  <c r="Y847" i="1" s="1"/>
  <c r="Y848" i="1" s="1"/>
  <c r="Y849" i="1" s="1"/>
  <c r="Y850" i="1" s="1"/>
  <c r="Y851" i="1" s="1"/>
  <c r="Y852" i="1" s="1"/>
  <c r="Y853" i="1" s="1"/>
  <c r="Y854" i="1" s="1"/>
  <c r="Y855" i="1" s="1"/>
  <c r="Y856" i="1" s="1"/>
  <c r="Y857" i="1" s="1"/>
  <c r="Y858" i="1" s="1"/>
  <c r="Y859" i="1" s="1"/>
  <c r="AB6" i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AB123" i="1" s="1"/>
  <c r="AB124" i="1" s="1"/>
  <c r="AB125" i="1" s="1"/>
  <c r="AB126" i="1" s="1"/>
  <c r="AB127" i="1" s="1"/>
  <c r="AB128" i="1" s="1"/>
  <c r="AB129" i="1" s="1"/>
  <c r="AB130" i="1" s="1"/>
  <c r="AB131" i="1" s="1"/>
  <c r="AB132" i="1" s="1"/>
  <c r="AB133" i="1" s="1"/>
  <c r="AB134" i="1" s="1"/>
  <c r="AB135" i="1" s="1"/>
  <c r="AB136" i="1" s="1"/>
  <c r="AB137" i="1" s="1"/>
  <c r="AB138" i="1" s="1"/>
  <c r="AB139" i="1" s="1"/>
  <c r="AB140" i="1" s="1"/>
  <c r="AB141" i="1" s="1"/>
  <c r="AB142" i="1" s="1"/>
  <c r="AB143" i="1" s="1"/>
  <c r="AB144" i="1" s="1"/>
  <c r="AB145" i="1" s="1"/>
  <c r="AB146" i="1" s="1"/>
  <c r="AB147" i="1" s="1"/>
  <c r="AB148" i="1" s="1"/>
  <c r="AB149" i="1" s="1"/>
  <c r="AB150" i="1" s="1"/>
  <c r="AB151" i="1" s="1"/>
  <c r="AB152" i="1" s="1"/>
  <c r="AB153" i="1" s="1"/>
  <c r="AB154" i="1" s="1"/>
  <c r="AB155" i="1" s="1"/>
  <c r="AB156" i="1" s="1"/>
  <c r="AB157" i="1" s="1"/>
  <c r="AB158" i="1" s="1"/>
  <c r="AB159" i="1" s="1"/>
  <c r="AB160" i="1" s="1"/>
  <c r="AB161" i="1" s="1"/>
  <c r="AB162" i="1" s="1"/>
  <c r="AB163" i="1" s="1"/>
  <c r="AB164" i="1" s="1"/>
  <c r="AB165" i="1" s="1"/>
  <c r="AB166" i="1" s="1"/>
  <c r="AB167" i="1" s="1"/>
  <c r="AB168" i="1" s="1"/>
  <c r="AB169" i="1" s="1"/>
  <c r="AB170" i="1" s="1"/>
  <c r="AB171" i="1" s="1"/>
  <c r="AB172" i="1" s="1"/>
  <c r="AB173" i="1" s="1"/>
  <c r="AB174" i="1" s="1"/>
  <c r="AB175" i="1" s="1"/>
  <c r="AB176" i="1" s="1"/>
  <c r="AB177" i="1" s="1"/>
  <c r="AB178" i="1" s="1"/>
  <c r="AB179" i="1" s="1"/>
  <c r="AB180" i="1" s="1"/>
  <c r="AB181" i="1" s="1"/>
  <c r="AB182" i="1" s="1"/>
  <c r="AB183" i="1" s="1"/>
  <c r="AB184" i="1" s="1"/>
  <c r="AB185" i="1" s="1"/>
  <c r="AB186" i="1" s="1"/>
  <c r="AB187" i="1" s="1"/>
  <c r="AB188" i="1" s="1"/>
  <c r="AB189" i="1" s="1"/>
  <c r="AB190" i="1" s="1"/>
  <c r="AB191" i="1" s="1"/>
  <c r="AB192" i="1" s="1"/>
  <c r="AB193" i="1" s="1"/>
  <c r="AB194" i="1" s="1"/>
  <c r="AB195" i="1" s="1"/>
  <c r="AB196" i="1" s="1"/>
  <c r="AB197" i="1" s="1"/>
  <c r="AB198" i="1" s="1"/>
  <c r="AB199" i="1" s="1"/>
  <c r="AB200" i="1" s="1"/>
  <c r="AB201" i="1" s="1"/>
  <c r="AB202" i="1" s="1"/>
  <c r="AB203" i="1" s="1"/>
  <c r="AB204" i="1" s="1"/>
  <c r="AB205" i="1" s="1"/>
  <c r="AB206" i="1" s="1"/>
  <c r="AB207" i="1" s="1"/>
  <c r="AB208" i="1" s="1"/>
  <c r="AB209" i="1" s="1"/>
  <c r="AB210" i="1" s="1"/>
  <c r="AB211" i="1" s="1"/>
  <c r="AB212" i="1" s="1"/>
  <c r="AB213" i="1" s="1"/>
  <c r="AB214" i="1" s="1"/>
  <c r="AB215" i="1" s="1"/>
  <c r="AB216" i="1" s="1"/>
  <c r="AB217" i="1" s="1"/>
  <c r="AB218" i="1" s="1"/>
  <c r="AB219" i="1" s="1"/>
  <c r="AB220" i="1" s="1"/>
  <c r="AB221" i="1" s="1"/>
  <c r="AB222" i="1" s="1"/>
  <c r="AB223" i="1" s="1"/>
  <c r="AB224" i="1" s="1"/>
  <c r="AB225" i="1" s="1"/>
  <c r="AB226" i="1" s="1"/>
  <c r="AB227" i="1" s="1"/>
  <c r="AB228" i="1" s="1"/>
  <c r="AB229" i="1" s="1"/>
  <c r="AB230" i="1" s="1"/>
  <c r="AB231" i="1" s="1"/>
  <c r="AB232" i="1" s="1"/>
  <c r="AB233" i="1" s="1"/>
  <c r="AB234" i="1" s="1"/>
  <c r="AB235" i="1" s="1"/>
  <c r="AB236" i="1" s="1"/>
  <c r="AB237" i="1" s="1"/>
  <c r="AB238" i="1" s="1"/>
  <c r="AB239" i="1" s="1"/>
  <c r="AB240" i="1" s="1"/>
  <c r="AB241" i="1" s="1"/>
  <c r="AB242" i="1" s="1"/>
  <c r="AB243" i="1" s="1"/>
  <c r="AB244" i="1" s="1"/>
  <c r="AB245" i="1" s="1"/>
  <c r="AB246" i="1" s="1"/>
  <c r="AB247" i="1" s="1"/>
  <c r="AB248" i="1" s="1"/>
  <c r="AB249" i="1" s="1"/>
  <c r="AB250" i="1" s="1"/>
  <c r="AB251" i="1" s="1"/>
  <c r="AB252" i="1" s="1"/>
  <c r="AB253" i="1" s="1"/>
  <c r="AB254" i="1" s="1"/>
  <c r="AB255" i="1" s="1"/>
  <c r="AB256" i="1" s="1"/>
  <c r="AB257" i="1" s="1"/>
  <c r="AB258" i="1" s="1"/>
  <c r="AB259" i="1" s="1"/>
  <c r="AB260" i="1" s="1"/>
  <c r="AB261" i="1" s="1"/>
  <c r="AB262" i="1" s="1"/>
  <c r="AB263" i="1" s="1"/>
  <c r="AB264" i="1" s="1"/>
  <c r="AB265" i="1" s="1"/>
  <c r="AB266" i="1" s="1"/>
  <c r="AB267" i="1" s="1"/>
  <c r="AB268" i="1" s="1"/>
  <c r="AB269" i="1" s="1"/>
  <c r="AB270" i="1" s="1"/>
  <c r="AB271" i="1" s="1"/>
  <c r="AB272" i="1" s="1"/>
  <c r="AB273" i="1" s="1"/>
  <c r="AB274" i="1" s="1"/>
  <c r="AB275" i="1" s="1"/>
  <c r="AB276" i="1" s="1"/>
  <c r="AB277" i="1" s="1"/>
  <c r="AB278" i="1" s="1"/>
  <c r="AB279" i="1" s="1"/>
  <c r="AB280" i="1" s="1"/>
  <c r="AB281" i="1" s="1"/>
  <c r="AB282" i="1" s="1"/>
  <c r="AB283" i="1" s="1"/>
  <c r="AB284" i="1" s="1"/>
  <c r="AB285" i="1" s="1"/>
  <c r="AB286" i="1" s="1"/>
  <c r="AB287" i="1" s="1"/>
  <c r="AB288" i="1" s="1"/>
  <c r="AB289" i="1" s="1"/>
  <c r="AB290" i="1" s="1"/>
  <c r="AB291" i="1" s="1"/>
  <c r="AB292" i="1" s="1"/>
  <c r="AB293" i="1" s="1"/>
  <c r="AB294" i="1" s="1"/>
  <c r="AB295" i="1" s="1"/>
  <c r="AB296" i="1" s="1"/>
  <c r="AB297" i="1" s="1"/>
  <c r="AB298" i="1" s="1"/>
  <c r="AB299" i="1" s="1"/>
  <c r="AB300" i="1" s="1"/>
  <c r="AB301" i="1" s="1"/>
  <c r="AB302" i="1" s="1"/>
  <c r="AB303" i="1" s="1"/>
  <c r="AB304" i="1" s="1"/>
  <c r="AB305" i="1" s="1"/>
  <c r="AB306" i="1" s="1"/>
  <c r="AB307" i="1" s="1"/>
  <c r="AB308" i="1" s="1"/>
  <c r="AB309" i="1" s="1"/>
  <c r="AB310" i="1" s="1"/>
  <c r="AB311" i="1" s="1"/>
  <c r="AB312" i="1" s="1"/>
  <c r="AB313" i="1" s="1"/>
  <c r="AB314" i="1" s="1"/>
  <c r="AB315" i="1" s="1"/>
  <c r="AB316" i="1" s="1"/>
  <c r="AB317" i="1" s="1"/>
  <c r="AB318" i="1" s="1"/>
  <c r="AB319" i="1" s="1"/>
  <c r="AB320" i="1" s="1"/>
  <c r="AB321" i="1" s="1"/>
  <c r="AB322" i="1" s="1"/>
  <c r="AB323" i="1" s="1"/>
  <c r="AB324" i="1" s="1"/>
  <c r="AB325" i="1" s="1"/>
  <c r="AB326" i="1" s="1"/>
  <c r="AB327" i="1" s="1"/>
  <c r="AB328" i="1" s="1"/>
  <c r="AB329" i="1" s="1"/>
  <c r="AB330" i="1" s="1"/>
  <c r="AB331" i="1" s="1"/>
  <c r="AB332" i="1" s="1"/>
  <c r="AB333" i="1" s="1"/>
  <c r="AB334" i="1" s="1"/>
  <c r="AB335" i="1" s="1"/>
  <c r="AB336" i="1" s="1"/>
  <c r="AB337" i="1" s="1"/>
  <c r="AB338" i="1" s="1"/>
  <c r="AB339" i="1" s="1"/>
  <c r="AB340" i="1" s="1"/>
  <c r="AB341" i="1" s="1"/>
  <c r="AB342" i="1" s="1"/>
  <c r="AB343" i="1" s="1"/>
  <c r="AB344" i="1" s="1"/>
  <c r="AB345" i="1" s="1"/>
  <c r="AB346" i="1" s="1"/>
  <c r="AB347" i="1" s="1"/>
  <c r="AB348" i="1" s="1"/>
  <c r="AB349" i="1" s="1"/>
  <c r="AB350" i="1" s="1"/>
  <c r="AB351" i="1" s="1"/>
  <c r="AB352" i="1" s="1"/>
  <c r="AB353" i="1" s="1"/>
  <c r="AB354" i="1" s="1"/>
  <c r="AB355" i="1" s="1"/>
  <c r="AB356" i="1" s="1"/>
  <c r="AB357" i="1" s="1"/>
  <c r="AB358" i="1" s="1"/>
  <c r="AB359" i="1" s="1"/>
  <c r="AB360" i="1" s="1"/>
  <c r="AB361" i="1" s="1"/>
  <c r="AB362" i="1" s="1"/>
  <c r="AB363" i="1" s="1"/>
  <c r="AB364" i="1" s="1"/>
  <c r="AB365" i="1" s="1"/>
  <c r="AB366" i="1" s="1"/>
  <c r="AB367" i="1" s="1"/>
  <c r="AB368" i="1" s="1"/>
  <c r="AB369" i="1" s="1"/>
  <c r="AB370" i="1" s="1"/>
  <c r="AB371" i="1" s="1"/>
  <c r="AB372" i="1" s="1"/>
  <c r="AB373" i="1" s="1"/>
  <c r="AB374" i="1" s="1"/>
  <c r="AB375" i="1" s="1"/>
  <c r="AB376" i="1" s="1"/>
  <c r="AB377" i="1" s="1"/>
  <c r="AB378" i="1" s="1"/>
  <c r="AB379" i="1" s="1"/>
  <c r="AB380" i="1" s="1"/>
  <c r="AB381" i="1" s="1"/>
  <c r="AB382" i="1" s="1"/>
  <c r="AB383" i="1" s="1"/>
  <c r="AB384" i="1" s="1"/>
  <c r="AB385" i="1" s="1"/>
  <c r="AB386" i="1" s="1"/>
  <c r="AB387" i="1" s="1"/>
  <c r="AB388" i="1" s="1"/>
  <c r="AB389" i="1" s="1"/>
  <c r="AB390" i="1" s="1"/>
  <c r="AB391" i="1" s="1"/>
  <c r="AB392" i="1" s="1"/>
  <c r="AB393" i="1" s="1"/>
  <c r="AB394" i="1" s="1"/>
  <c r="AB395" i="1" s="1"/>
  <c r="AB396" i="1" s="1"/>
  <c r="AB397" i="1" s="1"/>
  <c r="AB398" i="1" s="1"/>
  <c r="AB399" i="1" s="1"/>
  <c r="AB400" i="1" s="1"/>
  <c r="AB401" i="1" s="1"/>
  <c r="AB402" i="1" s="1"/>
  <c r="AB403" i="1" s="1"/>
  <c r="AB404" i="1" s="1"/>
  <c r="AB405" i="1" s="1"/>
  <c r="AB406" i="1" s="1"/>
  <c r="AB407" i="1" s="1"/>
  <c r="AB408" i="1" s="1"/>
  <c r="AB409" i="1" s="1"/>
  <c r="AB410" i="1" s="1"/>
  <c r="AB411" i="1" s="1"/>
  <c r="AB412" i="1" s="1"/>
  <c r="AB413" i="1" s="1"/>
  <c r="AB414" i="1" s="1"/>
  <c r="AB415" i="1" s="1"/>
  <c r="AB416" i="1" s="1"/>
  <c r="AB417" i="1" s="1"/>
  <c r="AB418" i="1" s="1"/>
  <c r="AB419" i="1" s="1"/>
  <c r="AB420" i="1" s="1"/>
  <c r="AB421" i="1" s="1"/>
  <c r="AB422" i="1" s="1"/>
  <c r="AB423" i="1" s="1"/>
  <c r="AB424" i="1" s="1"/>
  <c r="AB425" i="1" s="1"/>
  <c r="AB426" i="1" s="1"/>
  <c r="AB427" i="1" s="1"/>
  <c r="AB428" i="1" s="1"/>
  <c r="AB429" i="1" s="1"/>
  <c r="AB430" i="1" s="1"/>
  <c r="AB431" i="1" s="1"/>
  <c r="AB432" i="1" s="1"/>
  <c r="AB433" i="1" s="1"/>
  <c r="AB434" i="1" s="1"/>
  <c r="AB435" i="1" s="1"/>
  <c r="AB436" i="1" s="1"/>
  <c r="AB437" i="1" s="1"/>
  <c r="AB438" i="1" s="1"/>
  <c r="AB439" i="1" s="1"/>
  <c r="AB440" i="1" s="1"/>
  <c r="AB441" i="1" s="1"/>
  <c r="AB442" i="1" s="1"/>
  <c r="AB443" i="1" s="1"/>
  <c r="AB444" i="1" s="1"/>
  <c r="AB445" i="1" s="1"/>
  <c r="AB446" i="1" s="1"/>
  <c r="AB447" i="1" s="1"/>
  <c r="AB448" i="1" s="1"/>
  <c r="AB449" i="1" s="1"/>
  <c r="AB450" i="1" s="1"/>
  <c r="AB451" i="1" s="1"/>
  <c r="AB452" i="1" s="1"/>
  <c r="AB453" i="1" s="1"/>
  <c r="AB454" i="1" s="1"/>
  <c r="AB455" i="1" s="1"/>
  <c r="AB456" i="1" s="1"/>
  <c r="AB457" i="1" s="1"/>
  <c r="AB458" i="1" s="1"/>
  <c r="AB459" i="1" s="1"/>
  <c r="AB460" i="1" s="1"/>
  <c r="AB461" i="1" s="1"/>
  <c r="AB462" i="1" s="1"/>
  <c r="AB463" i="1" s="1"/>
  <c r="AB464" i="1" s="1"/>
  <c r="AB465" i="1" s="1"/>
  <c r="AB466" i="1" s="1"/>
  <c r="AB467" i="1" s="1"/>
  <c r="AB468" i="1" s="1"/>
  <c r="AB469" i="1" s="1"/>
  <c r="AB470" i="1" s="1"/>
  <c r="AB471" i="1" s="1"/>
  <c r="AB472" i="1" s="1"/>
  <c r="AB473" i="1" s="1"/>
  <c r="AB474" i="1" s="1"/>
  <c r="AB475" i="1" s="1"/>
  <c r="AB476" i="1" s="1"/>
  <c r="AB477" i="1" s="1"/>
  <c r="AB478" i="1" s="1"/>
  <c r="AB479" i="1" s="1"/>
  <c r="AB480" i="1" s="1"/>
  <c r="AB481" i="1" s="1"/>
  <c r="AB482" i="1" s="1"/>
  <c r="AB483" i="1" s="1"/>
  <c r="AB484" i="1" s="1"/>
  <c r="AB485" i="1" s="1"/>
  <c r="AB486" i="1" s="1"/>
  <c r="AB487" i="1" s="1"/>
  <c r="AB488" i="1" s="1"/>
  <c r="AB489" i="1" s="1"/>
  <c r="AB490" i="1" s="1"/>
  <c r="AB491" i="1" s="1"/>
  <c r="AB492" i="1" s="1"/>
  <c r="AB493" i="1" s="1"/>
  <c r="AB494" i="1" s="1"/>
  <c r="AB495" i="1" s="1"/>
  <c r="AB496" i="1" s="1"/>
  <c r="AB497" i="1" s="1"/>
  <c r="AB498" i="1" s="1"/>
  <c r="AB499" i="1" s="1"/>
  <c r="AB500" i="1" s="1"/>
  <c r="AB501" i="1" s="1"/>
  <c r="AB502" i="1" s="1"/>
  <c r="AB503" i="1" s="1"/>
  <c r="AB504" i="1" s="1"/>
  <c r="AB505" i="1" s="1"/>
  <c r="AB506" i="1" s="1"/>
  <c r="AB507" i="1" s="1"/>
  <c r="AB508" i="1" s="1"/>
  <c r="AB509" i="1" s="1"/>
  <c r="AB510" i="1" s="1"/>
  <c r="AB511" i="1" s="1"/>
  <c r="AB512" i="1" s="1"/>
  <c r="AB513" i="1" s="1"/>
  <c r="AB514" i="1" s="1"/>
  <c r="AB515" i="1" s="1"/>
  <c r="AB516" i="1" s="1"/>
  <c r="AB517" i="1" s="1"/>
  <c r="AB518" i="1" s="1"/>
  <c r="AB519" i="1" s="1"/>
  <c r="AB520" i="1" s="1"/>
  <c r="AB521" i="1" s="1"/>
  <c r="AB522" i="1" s="1"/>
  <c r="AB523" i="1" s="1"/>
  <c r="AB524" i="1" s="1"/>
  <c r="AB525" i="1" s="1"/>
  <c r="AB526" i="1" s="1"/>
  <c r="AB527" i="1" s="1"/>
  <c r="AB528" i="1" s="1"/>
  <c r="AB529" i="1" s="1"/>
  <c r="AB530" i="1" s="1"/>
  <c r="AB531" i="1" s="1"/>
  <c r="AB532" i="1" s="1"/>
  <c r="AB533" i="1" s="1"/>
  <c r="AB534" i="1" s="1"/>
  <c r="AB535" i="1" s="1"/>
  <c r="AB536" i="1" s="1"/>
  <c r="AB537" i="1" s="1"/>
  <c r="AB538" i="1" s="1"/>
  <c r="AB539" i="1" s="1"/>
  <c r="AB540" i="1" s="1"/>
  <c r="AB541" i="1" s="1"/>
  <c r="AB542" i="1" s="1"/>
  <c r="AB543" i="1" s="1"/>
  <c r="AB544" i="1" s="1"/>
  <c r="AB545" i="1" s="1"/>
  <c r="AB546" i="1" s="1"/>
  <c r="AB547" i="1" s="1"/>
  <c r="AB548" i="1" s="1"/>
  <c r="AB549" i="1" s="1"/>
  <c r="AB550" i="1" s="1"/>
  <c r="AB551" i="1" s="1"/>
  <c r="AB552" i="1" s="1"/>
  <c r="AB553" i="1" s="1"/>
  <c r="AB554" i="1" s="1"/>
  <c r="AB555" i="1" s="1"/>
  <c r="AB556" i="1" s="1"/>
  <c r="AB557" i="1" s="1"/>
  <c r="AB558" i="1" s="1"/>
  <c r="AB559" i="1" s="1"/>
  <c r="AB560" i="1" s="1"/>
  <c r="AB561" i="1" s="1"/>
  <c r="AB562" i="1" s="1"/>
  <c r="AB563" i="1" s="1"/>
  <c r="AB564" i="1" s="1"/>
  <c r="AB565" i="1" s="1"/>
  <c r="AB566" i="1" s="1"/>
  <c r="AB567" i="1" s="1"/>
  <c r="AB568" i="1" s="1"/>
  <c r="AB569" i="1" s="1"/>
  <c r="AB570" i="1" s="1"/>
  <c r="AB571" i="1" s="1"/>
  <c r="AB572" i="1" s="1"/>
  <c r="AB573" i="1" s="1"/>
  <c r="AB574" i="1" s="1"/>
  <c r="AB575" i="1" s="1"/>
  <c r="AB576" i="1" s="1"/>
  <c r="AB577" i="1" s="1"/>
  <c r="AB578" i="1" s="1"/>
  <c r="AB579" i="1" s="1"/>
  <c r="AB580" i="1" s="1"/>
  <c r="AB581" i="1" s="1"/>
  <c r="AB582" i="1" s="1"/>
  <c r="AB583" i="1" s="1"/>
  <c r="AB584" i="1" s="1"/>
  <c r="AB585" i="1" s="1"/>
  <c r="AB586" i="1" s="1"/>
  <c r="AB587" i="1" s="1"/>
  <c r="AB588" i="1" s="1"/>
  <c r="AB589" i="1" s="1"/>
  <c r="AB590" i="1" s="1"/>
  <c r="AB591" i="1" s="1"/>
  <c r="AB592" i="1" s="1"/>
  <c r="AB593" i="1" s="1"/>
  <c r="AB594" i="1" s="1"/>
  <c r="AB595" i="1" s="1"/>
  <c r="AB596" i="1" s="1"/>
  <c r="AB597" i="1" s="1"/>
  <c r="AB598" i="1" s="1"/>
  <c r="AB599" i="1" s="1"/>
  <c r="AB600" i="1" s="1"/>
  <c r="AB601" i="1" s="1"/>
  <c r="AB602" i="1" s="1"/>
  <c r="AB603" i="1" s="1"/>
  <c r="AB604" i="1" s="1"/>
  <c r="AB605" i="1" s="1"/>
  <c r="AB606" i="1" s="1"/>
  <c r="AB607" i="1" s="1"/>
  <c r="AB608" i="1" s="1"/>
  <c r="AB609" i="1" s="1"/>
  <c r="AB610" i="1" s="1"/>
  <c r="AB611" i="1" s="1"/>
  <c r="AB612" i="1" s="1"/>
  <c r="AB613" i="1" s="1"/>
  <c r="AB614" i="1" s="1"/>
  <c r="AB615" i="1" s="1"/>
  <c r="AB616" i="1" s="1"/>
  <c r="AB617" i="1" s="1"/>
  <c r="AB618" i="1" s="1"/>
  <c r="AB619" i="1" s="1"/>
  <c r="AB620" i="1" s="1"/>
  <c r="AB621" i="1" s="1"/>
  <c r="AB622" i="1" s="1"/>
  <c r="AB623" i="1" s="1"/>
  <c r="AB624" i="1" s="1"/>
  <c r="AB625" i="1" s="1"/>
  <c r="AB626" i="1" s="1"/>
  <c r="AB627" i="1" s="1"/>
  <c r="AB628" i="1" s="1"/>
  <c r="AB629" i="1" s="1"/>
  <c r="AB630" i="1" s="1"/>
  <c r="AB631" i="1" s="1"/>
  <c r="AB632" i="1" s="1"/>
  <c r="AB633" i="1" s="1"/>
  <c r="AB634" i="1" s="1"/>
  <c r="AB635" i="1" s="1"/>
  <c r="AB636" i="1" s="1"/>
  <c r="AB637" i="1" s="1"/>
  <c r="AB638" i="1" s="1"/>
  <c r="AB639" i="1" s="1"/>
  <c r="AB640" i="1" s="1"/>
  <c r="AB641" i="1" s="1"/>
  <c r="AB642" i="1" s="1"/>
  <c r="AB643" i="1" s="1"/>
  <c r="AB644" i="1" s="1"/>
  <c r="AB645" i="1" s="1"/>
  <c r="AB646" i="1" s="1"/>
  <c r="AB647" i="1" s="1"/>
  <c r="AB648" i="1" s="1"/>
  <c r="AB649" i="1" s="1"/>
  <c r="AB650" i="1" s="1"/>
  <c r="AB651" i="1" s="1"/>
  <c r="AB652" i="1" s="1"/>
  <c r="AB653" i="1" s="1"/>
  <c r="AB654" i="1" s="1"/>
  <c r="AB655" i="1" s="1"/>
  <c r="AB656" i="1" s="1"/>
  <c r="AB657" i="1" s="1"/>
  <c r="AB658" i="1" s="1"/>
  <c r="AB659" i="1" s="1"/>
  <c r="AB660" i="1" s="1"/>
  <c r="AB661" i="1" s="1"/>
  <c r="AB662" i="1" s="1"/>
  <c r="AB663" i="1" s="1"/>
  <c r="AB664" i="1" s="1"/>
  <c r="AB665" i="1" s="1"/>
  <c r="AB666" i="1" s="1"/>
  <c r="AB667" i="1" s="1"/>
  <c r="AB668" i="1" s="1"/>
  <c r="AB669" i="1" s="1"/>
  <c r="AB670" i="1" s="1"/>
  <c r="AB671" i="1" s="1"/>
  <c r="AB672" i="1" s="1"/>
  <c r="AB673" i="1" s="1"/>
  <c r="AB674" i="1" s="1"/>
  <c r="AB675" i="1" s="1"/>
  <c r="AB676" i="1" s="1"/>
  <c r="AB677" i="1" s="1"/>
  <c r="AB678" i="1" s="1"/>
  <c r="AB679" i="1" s="1"/>
  <c r="AB680" i="1" s="1"/>
  <c r="AB681" i="1" s="1"/>
  <c r="AB682" i="1" s="1"/>
  <c r="AB683" i="1" s="1"/>
  <c r="AB684" i="1" s="1"/>
  <c r="AB685" i="1" s="1"/>
  <c r="AB686" i="1" s="1"/>
  <c r="AB687" i="1" s="1"/>
  <c r="AB688" i="1" s="1"/>
  <c r="AB689" i="1" s="1"/>
  <c r="AB690" i="1" s="1"/>
  <c r="AB691" i="1" s="1"/>
  <c r="AB692" i="1" s="1"/>
  <c r="AB693" i="1" s="1"/>
  <c r="AB694" i="1" s="1"/>
  <c r="AB695" i="1" s="1"/>
  <c r="AB696" i="1" s="1"/>
  <c r="AB697" i="1" s="1"/>
  <c r="AB698" i="1" s="1"/>
  <c r="AB699" i="1" s="1"/>
  <c r="AB700" i="1" s="1"/>
  <c r="AB701" i="1" s="1"/>
  <c r="AB702" i="1" s="1"/>
  <c r="AB703" i="1" s="1"/>
  <c r="AB704" i="1" s="1"/>
  <c r="AB705" i="1" s="1"/>
  <c r="AB706" i="1" s="1"/>
  <c r="AB707" i="1" s="1"/>
  <c r="AB708" i="1" s="1"/>
  <c r="AB709" i="1" s="1"/>
  <c r="AB710" i="1" s="1"/>
  <c r="AB711" i="1" s="1"/>
  <c r="AB712" i="1" s="1"/>
  <c r="AB713" i="1" s="1"/>
  <c r="AB714" i="1" s="1"/>
  <c r="AB715" i="1" s="1"/>
  <c r="AB716" i="1" s="1"/>
  <c r="AB717" i="1" s="1"/>
  <c r="AB718" i="1" s="1"/>
  <c r="AB719" i="1" s="1"/>
  <c r="AB720" i="1" s="1"/>
  <c r="AB721" i="1" s="1"/>
  <c r="AB722" i="1" s="1"/>
  <c r="AB723" i="1" s="1"/>
  <c r="AB724" i="1" s="1"/>
  <c r="AB725" i="1" s="1"/>
  <c r="AB726" i="1" s="1"/>
  <c r="AB727" i="1" s="1"/>
  <c r="AB728" i="1" s="1"/>
  <c r="AB729" i="1" s="1"/>
  <c r="AB730" i="1" s="1"/>
  <c r="AB731" i="1" s="1"/>
  <c r="AB732" i="1" s="1"/>
  <c r="AB733" i="1" s="1"/>
  <c r="AB734" i="1" s="1"/>
  <c r="AB735" i="1" s="1"/>
  <c r="AB736" i="1" s="1"/>
  <c r="AB737" i="1" s="1"/>
  <c r="AB738" i="1" s="1"/>
  <c r="AB739" i="1" s="1"/>
  <c r="AB740" i="1" s="1"/>
  <c r="AB741" i="1" s="1"/>
  <c r="AB742" i="1" s="1"/>
  <c r="AB743" i="1" s="1"/>
  <c r="AB744" i="1" s="1"/>
  <c r="AB745" i="1" s="1"/>
  <c r="AB746" i="1" s="1"/>
  <c r="AB747" i="1" s="1"/>
  <c r="AB748" i="1" s="1"/>
  <c r="AB749" i="1" s="1"/>
  <c r="AB750" i="1" s="1"/>
  <c r="AB751" i="1" s="1"/>
  <c r="AB752" i="1" s="1"/>
  <c r="AB753" i="1" s="1"/>
  <c r="AB754" i="1" s="1"/>
  <c r="AB755" i="1" s="1"/>
  <c r="AB756" i="1" s="1"/>
  <c r="AB757" i="1" s="1"/>
  <c r="AB758" i="1" s="1"/>
  <c r="AB759" i="1" s="1"/>
  <c r="AB760" i="1" s="1"/>
  <c r="AB761" i="1" s="1"/>
  <c r="AB762" i="1" s="1"/>
  <c r="AB763" i="1" s="1"/>
  <c r="AB764" i="1" s="1"/>
  <c r="AB765" i="1" s="1"/>
  <c r="AB766" i="1" s="1"/>
  <c r="AB767" i="1" s="1"/>
  <c r="AB768" i="1" s="1"/>
  <c r="AB769" i="1" s="1"/>
  <c r="AB770" i="1" s="1"/>
  <c r="AB771" i="1" s="1"/>
  <c r="AB772" i="1" s="1"/>
  <c r="AB773" i="1" s="1"/>
  <c r="AB774" i="1" s="1"/>
  <c r="AB775" i="1" s="1"/>
  <c r="AB776" i="1" s="1"/>
  <c r="AB777" i="1" s="1"/>
  <c r="AB778" i="1" s="1"/>
  <c r="AB779" i="1" s="1"/>
  <c r="AB780" i="1" s="1"/>
  <c r="AB781" i="1" s="1"/>
  <c r="AB782" i="1" s="1"/>
  <c r="AB783" i="1" s="1"/>
  <c r="AB784" i="1" s="1"/>
  <c r="AB785" i="1" s="1"/>
  <c r="AB786" i="1" s="1"/>
  <c r="AB787" i="1" s="1"/>
  <c r="AB788" i="1" s="1"/>
  <c r="AB789" i="1" s="1"/>
  <c r="AB790" i="1" s="1"/>
  <c r="AB791" i="1" s="1"/>
  <c r="AB792" i="1" s="1"/>
  <c r="AB793" i="1" s="1"/>
  <c r="AB794" i="1" s="1"/>
  <c r="AB795" i="1" s="1"/>
  <c r="AB796" i="1" s="1"/>
  <c r="AB797" i="1" s="1"/>
  <c r="AB798" i="1" s="1"/>
  <c r="AB799" i="1" s="1"/>
  <c r="AB800" i="1" s="1"/>
  <c r="AB801" i="1" s="1"/>
  <c r="AB802" i="1" s="1"/>
  <c r="AB803" i="1" s="1"/>
  <c r="AB804" i="1" s="1"/>
  <c r="AB805" i="1" s="1"/>
  <c r="AB806" i="1" s="1"/>
  <c r="AB807" i="1" s="1"/>
  <c r="AB808" i="1" s="1"/>
  <c r="AB809" i="1" s="1"/>
  <c r="AB810" i="1" s="1"/>
  <c r="AB811" i="1" s="1"/>
  <c r="AB812" i="1" s="1"/>
  <c r="AB813" i="1" s="1"/>
  <c r="AB814" i="1" s="1"/>
  <c r="AB815" i="1" s="1"/>
  <c r="AB816" i="1" s="1"/>
  <c r="AB817" i="1" s="1"/>
  <c r="AB818" i="1" s="1"/>
  <c r="AB819" i="1" s="1"/>
  <c r="AB820" i="1" s="1"/>
  <c r="AB821" i="1" s="1"/>
  <c r="AB822" i="1" s="1"/>
  <c r="AB823" i="1" s="1"/>
  <c r="AB824" i="1" s="1"/>
  <c r="AB825" i="1" s="1"/>
  <c r="AB826" i="1" s="1"/>
  <c r="AB827" i="1" s="1"/>
  <c r="AB828" i="1" s="1"/>
  <c r="AB829" i="1" s="1"/>
  <c r="AB830" i="1" s="1"/>
  <c r="AB831" i="1" s="1"/>
  <c r="AB832" i="1" s="1"/>
  <c r="AB833" i="1" s="1"/>
  <c r="AB834" i="1" s="1"/>
  <c r="AB835" i="1" s="1"/>
  <c r="AB836" i="1" s="1"/>
  <c r="AB837" i="1" s="1"/>
  <c r="AB838" i="1" s="1"/>
  <c r="AB839" i="1" s="1"/>
  <c r="AB840" i="1" s="1"/>
  <c r="AB841" i="1" s="1"/>
  <c r="AB842" i="1" s="1"/>
  <c r="AB843" i="1" s="1"/>
  <c r="AB844" i="1" s="1"/>
  <c r="AB845" i="1" s="1"/>
  <c r="AB846" i="1" s="1"/>
  <c r="AB847" i="1" s="1"/>
  <c r="AB848" i="1" s="1"/>
  <c r="AB849" i="1" s="1"/>
  <c r="AB850" i="1" s="1"/>
  <c r="AB851" i="1" s="1"/>
  <c r="AB852" i="1" s="1"/>
  <c r="AB853" i="1" s="1"/>
  <c r="AB854" i="1" s="1"/>
  <c r="AB855" i="1" s="1"/>
  <c r="AB856" i="1" s="1"/>
  <c r="AB857" i="1" s="1"/>
  <c r="AB858" i="1" s="1"/>
  <c r="AB859" i="1" s="1"/>
  <c r="AE6" i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E197" i="1" s="1"/>
  <c r="AE198" i="1" s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E257" i="1" s="1"/>
  <c r="AE258" i="1" s="1"/>
  <c r="AE259" i="1" s="1"/>
  <c r="AE260" i="1" s="1"/>
  <c r="AE261" i="1" s="1"/>
  <c r="AE262" i="1" s="1"/>
  <c r="AE263" i="1" s="1"/>
  <c r="AE264" i="1" s="1"/>
  <c r="AE265" i="1" s="1"/>
  <c r="AE266" i="1" s="1"/>
  <c r="AE267" i="1" s="1"/>
  <c r="AE268" i="1" s="1"/>
  <c r="AE269" i="1" s="1"/>
  <c r="AE270" i="1" s="1"/>
  <c r="AE271" i="1" s="1"/>
  <c r="AE272" i="1" s="1"/>
  <c r="AE273" i="1" s="1"/>
  <c r="AE274" i="1" s="1"/>
  <c r="AE275" i="1" s="1"/>
  <c r="AE276" i="1" s="1"/>
  <c r="AE277" i="1" s="1"/>
  <c r="AE278" i="1" s="1"/>
  <c r="AE279" i="1" s="1"/>
  <c r="AE280" i="1" s="1"/>
  <c r="AE281" i="1" s="1"/>
  <c r="AE282" i="1" s="1"/>
  <c r="AE283" i="1" s="1"/>
  <c r="AE284" i="1" s="1"/>
  <c r="AE285" i="1" s="1"/>
  <c r="AE286" i="1" s="1"/>
  <c r="AE287" i="1" s="1"/>
  <c r="AE288" i="1" s="1"/>
  <c r="AE289" i="1" s="1"/>
  <c r="AE290" i="1" s="1"/>
  <c r="AE291" i="1" s="1"/>
  <c r="AE292" i="1" s="1"/>
  <c r="AE293" i="1" s="1"/>
  <c r="AE294" i="1" s="1"/>
  <c r="AE295" i="1" s="1"/>
  <c r="AE296" i="1" s="1"/>
  <c r="AE297" i="1" s="1"/>
  <c r="AE298" i="1" s="1"/>
  <c r="AE299" i="1" s="1"/>
  <c r="AE300" i="1" s="1"/>
  <c r="AE301" i="1" s="1"/>
  <c r="AE302" i="1" s="1"/>
  <c r="AE303" i="1" s="1"/>
  <c r="AE304" i="1" s="1"/>
  <c r="AE305" i="1" s="1"/>
  <c r="AE306" i="1" s="1"/>
  <c r="AE307" i="1" s="1"/>
  <c r="AE308" i="1" s="1"/>
  <c r="AE309" i="1" s="1"/>
  <c r="AE310" i="1" s="1"/>
  <c r="AE311" i="1" s="1"/>
  <c r="AE312" i="1" s="1"/>
  <c r="AE313" i="1" s="1"/>
  <c r="AE314" i="1" s="1"/>
  <c r="AE315" i="1" s="1"/>
  <c r="AE316" i="1" s="1"/>
  <c r="AE317" i="1" s="1"/>
  <c r="AE318" i="1" s="1"/>
  <c r="AE319" i="1" s="1"/>
  <c r="AE320" i="1" s="1"/>
  <c r="AE321" i="1" s="1"/>
  <c r="AE322" i="1" s="1"/>
  <c r="AE323" i="1" s="1"/>
  <c r="AE324" i="1" s="1"/>
  <c r="AE325" i="1" s="1"/>
  <c r="AE326" i="1" s="1"/>
  <c r="AE327" i="1" s="1"/>
  <c r="AE328" i="1" s="1"/>
  <c r="AE329" i="1" s="1"/>
  <c r="AE330" i="1" s="1"/>
  <c r="AE331" i="1" s="1"/>
  <c r="AE332" i="1" s="1"/>
  <c r="AE333" i="1" s="1"/>
  <c r="AE334" i="1" s="1"/>
  <c r="AE335" i="1" s="1"/>
  <c r="AE336" i="1" s="1"/>
  <c r="AE337" i="1" s="1"/>
  <c r="AE338" i="1" s="1"/>
  <c r="AE339" i="1" s="1"/>
  <c r="AE340" i="1" s="1"/>
  <c r="AE341" i="1" s="1"/>
  <c r="AE342" i="1" s="1"/>
  <c r="AE343" i="1" s="1"/>
  <c r="AE344" i="1" s="1"/>
  <c r="AE345" i="1" s="1"/>
  <c r="AE346" i="1" s="1"/>
  <c r="AE347" i="1" s="1"/>
  <c r="AE348" i="1" s="1"/>
  <c r="AE349" i="1" s="1"/>
  <c r="AE350" i="1" s="1"/>
  <c r="AE351" i="1" s="1"/>
  <c r="AE352" i="1" s="1"/>
  <c r="AE353" i="1" s="1"/>
  <c r="AE354" i="1" s="1"/>
  <c r="AE355" i="1" s="1"/>
  <c r="AE356" i="1" s="1"/>
  <c r="AE357" i="1" s="1"/>
  <c r="AE358" i="1" s="1"/>
  <c r="AE359" i="1" s="1"/>
  <c r="AE360" i="1" s="1"/>
  <c r="AE361" i="1" s="1"/>
  <c r="AE362" i="1" s="1"/>
  <c r="AE363" i="1" s="1"/>
  <c r="AE364" i="1" s="1"/>
  <c r="AE365" i="1" s="1"/>
  <c r="AE366" i="1" s="1"/>
  <c r="AE367" i="1" s="1"/>
  <c r="AE368" i="1" s="1"/>
  <c r="AE369" i="1" s="1"/>
  <c r="AE370" i="1" s="1"/>
  <c r="AE371" i="1" s="1"/>
  <c r="AE372" i="1" s="1"/>
  <c r="AE373" i="1" s="1"/>
  <c r="AE374" i="1" s="1"/>
  <c r="AE375" i="1" s="1"/>
  <c r="AE376" i="1" s="1"/>
  <c r="AE377" i="1" s="1"/>
  <c r="AE378" i="1" s="1"/>
  <c r="AE379" i="1" s="1"/>
  <c r="AE380" i="1" s="1"/>
  <c r="AE381" i="1" s="1"/>
  <c r="AE382" i="1" s="1"/>
  <c r="AE383" i="1" s="1"/>
  <c r="AE384" i="1" s="1"/>
  <c r="AE385" i="1" s="1"/>
  <c r="AE386" i="1" s="1"/>
  <c r="AE387" i="1" s="1"/>
  <c r="AE388" i="1" s="1"/>
  <c r="AE389" i="1" s="1"/>
  <c r="AE390" i="1" s="1"/>
  <c r="AE391" i="1" s="1"/>
  <c r="AE392" i="1" s="1"/>
  <c r="AE393" i="1" s="1"/>
  <c r="AE394" i="1" s="1"/>
  <c r="AE395" i="1" s="1"/>
  <c r="AE396" i="1" s="1"/>
  <c r="AE397" i="1" s="1"/>
  <c r="AE398" i="1" s="1"/>
  <c r="AE399" i="1" s="1"/>
  <c r="AE400" i="1" s="1"/>
  <c r="AE401" i="1" s="1"/>
  <c r="AE402" i="1" s="1"/>
  <c r="AE403" i="1" s="1"/>
  <c r="AE404" i="1" s="1"/>
  <c r="AE405" i="1" s="1"/>
  <c r="AE406" i="1" s="1"/>
  <c r="AE407" i="1" s="1"/>
  <c r="AE408" i="1" s="1"/>
  <c r="AE409" i="1" s="1"/>
  <c r="AE410" i="1" s="1"/>
  <c r="AE411" i="1" s="1"/>
  <c r="AE412" i="1" s="1"/>
  <c r="AE413" i="1" s="1"/>
  <c r="AE414" i="1" s="1"/>
  <c r="AE415" i="1" s="1"/>
  <c r="AE416" i="1" s="1"/>
  <c r="AE417" i="1" s="1"/>
  <c r="AE418" i="1" s="1"/>
  <c r="AE419" i="1" s="1"/>
  <c r="AE420" i="1" s="1"/>
  <c r="AE421" i="1" s="1"/>
  <c r="AE422" i="1" s="1"/>
  <c r="AE423" i="1" s="1"/>
  <c r="AE424" i="1" s="1"/>
  <c r="AE425" i="1" s="1"/>
  <c r="AE426" i="1" s="1"/>
  <c r="AE427" i="1" s="1"/>
  <c r="AE428" i="1" s="1"/>
  <c r="AE429" i="1" s="1"/>
  <c r="AE430" i="1" s="1"/>
  <c r="AE431" i="1" s="1"/>
  <c r="AE432" i="1" s="1"/>
  <c r="AE433" i="1" s="1"/>
  <c r="AE434" i="1" s="1"/>
  <c r="AE435" i="1" s="1"/>
  <c r="AE436" i="1" s="1"/>
  <c r="AE437" i="1" s="1"/>
  <c r="AE438" i="1" s="1"/>
  <c r="AE439" i="1" s="1"/>
  <c r="AE440" i="1" s="1"/>
  <c r="AE441" i="1" s="1"/>
  <c r="AE442" i="1" s="1"/>
  <c r="AE443" i="1" s="1"/>
  <c r="AE444" i="1" s="1"/>
  <c r="AE445" i="1" s="1"/>
  <c r="AE446" i="1" s="1"/>
  <c r="AE447" i="1" s="1"/>
  <c r="AE448" i="1" s="1"/>
  <c r="AE449" i="1" s="1"/>
  <c r="AE450" i="1" s="1"/>
  <c r="AE451" i="1" s="1"/>
  <c r="AE452" i="1" s="1"/>
  <c r="AE453" i="1" s="1"/>
  <c r="AE454" i="1" s="1"/>
  <c r="AE455" i="1" s="1"/>
  <c r="AE456" i="1" s="1"/>
  <c r="AE457" i="1" s="1"/>
  <c r="AE458" i="1" s="1"/>
  <c r="AE459" i="1" s="1"/>
  <c r="AE460" i="1" s="1"/>
  <c r="AE461" i="1" s="1"/>
  <c r="AE462" i="1" s="1"/>
  <c r="AE463" i="1" s="1"/>
  <c r="AE464" i="1" s="1"/>
  <c r="AE465" i="1" s="1"/>
  <c r="AE466" i="1" s="1"/>
  <c r="AE467" i="1" s="1"/>
  <c r="AE468" i="1" s="1"/>
  <c r="AE469" i="1" s="1"/>
  <c r="AE470" i="1" s="1"/>
  <c r="AE471" i="1" s="1"/>
  <c r="AE472" i="1" s="1"/>
  <c r="AE473" i="1" s="1"/>
  <c r="AE474" i="1" s="1"/>
  <c r="AE475" i="1" s="1"/>
  <c r="AE476" i="1" s="1"/>
  <c r="AE477" i="1" s="1"/>
  <c r="AE478" i="1" s="1"/>
  <c r="AE479" i="1" s="1"/>
  <c r="AE480" i="1" s="1"/>
  <c r="AE481" i="1" s="1"/>
  <c r="AE482" i="1" s="1"/>
  <c r="AE483" i="1" s="1"/>
  <c r="AE484" i="1" s="1"/>
  <c r="AE485" i="1" s="1"/>
  <c r="AE486" i="1" s="1"/>
  <c r="AE487" i="1" s="1"/>
  <c r="AE488" i="1" s="1"/>
  <c r="AE489" i="1" s="1"/>
  <c r="AE490" i="1" s="1"/>
  <c r="AE491" i="1" s="1"/>
  <c r="AE492" i="1" s="1"/>
  <c r="AE493" i="1" s="1"/>
  <c r="AE494" i="1" s="1"/>
  <c r="AE495" i="1" s="1"/>
  <c r="AE496" i="1" s="1"/>
  <c r="AE497" i="1" s="1"/>
  <c r="AE498" i="1" s="1"/>
  <c r="AE499" i="1" s="1"/>
  <c r="AE500" i="1" s="1"/>
  <c r="AE501" i="1" s="1"/>
  <c r="AE502" i="1" s="1"/>
  <c r="AE503" i="1" s="1"/>
  <c r="AE504" i="1" s="1"/>
  <c r="AE505" i="1" s="1"/>
  <c r="AE506" i="1" s="1"/>
  <c r="AE507" i="1" s="1"/>
  <c r="AE508" i="1" s="1"/>
  <c r="AE509" i="1" s="1"/>
  <c r="AE510" i="1" s="1"/>
  <c r="AE511" i="1" s="1"/>
  <c r="AE512" i="1" s="1"/>
  <c r="AE513" i="1" s="1"/>
  <c r="AE514" i="1" s="1"/>
  <c r="AE515" i="1" s="1"/>
  <c r="AE516" i="1" s="1"/>
  <c r="AE517" i="1" s="1"/>
  <c r="AE518" i="1" s="1"/>
  <c r="AE519" i="1" s="1"/>
  <c r="AE520" i="1" s="1"/>
  <c r="AE521" i="1" s="1"/>
  <c r="AE522" i="1" s="1"/>
  <c r="AE523" i="1" s="1"/>
  <c r="AE524" i="1" s="1"/>
  <c r="AE525" i="1" s="1"/>
  <c r="AE526" i="1" s="1"/>
  <c r="AE527" i="1" s="1"/>
  <c r="AE528" i="1" s="1"/>
  <c r="AE529" i="1" s="1"/>
  <c r="AE530" i="1" s="1"/>
  <c r="AE531" i="1" s="1"/>
  <c r="AE532" i="1" s="1"/>
  <c r="AE533" i="1" s="1"/>
  <c r="AE534" i="1" s="1"/>
  <c r="AE535" i="1" s="1"/>
  <c r="AE536" i="1" s="1"/>
  <c r="AE537" i="1" s="1"/>
  <c r="AE538" i="1" s="1"/>
  <c r="AE539" i="1" s="1"/>
  <c r="AE540" i="1" s="1"/>
  <c r="AE541" i="1" s="1"/>
  <c r="AE542" i="1" s="1"/>
  <c r="AE543" i="1" s="1"/>
  <c r="AE544" i="1" s="1"/>
  <c r="AE545" i="1" s="1"/>
  <c r="AE546" i="1" s="1"/>
  <c r="AE547" i="1" s="1"/>
  <c r="AE548" i="1" s="1"/>
  <c r="AE549" i="1" s="1"/>
  <c r="AE550" i="1" s="1"/>
  <c r="AE551" i="1" s="1"/>
  <c r="AE552" i="1" s="1"/>
  <c r="AE553" i="1" s="1"/>
  <c r="AE554" i="1" s="1"/>
  <c r="AE555" i="1" s="1"/>
  <c r="AE556" i="1" s="1"/>
  <c r="AE557" i="1" s="1"/>
  <c r="AE558" i="1" s="1"/>
  <c r="AE559" i="1" s="1"/>
  <c r="AE560" i="1" s="1"/>
  <c r="AE561" i="1" s="1"/>
  <c r="AE562" i="1" s="1"/>
  <c r="AE563" i="1" s="1"/>
  <c r="AE564" i="1" s="1"/>
  <c r="AE565" i="1" s="1"/>
  <c r="AE566" i="1" s="1"/>
  <c r="AE567" i="1" s="1"/>
  <c r="AE568" i="1" s="1"/>
  <c r="AE569" i="1" s="1"/>
  <c r="AE570" i="1" s="1"/>
  <c r="AE571" i="1" s="1"/>
  <c r="AE572" i="1" s="1"/>
  <c r="AE573" i="1" s="1"/>
  <c r="AE574" i="1" s="1"/>
  <c r="AE575" i="1" s="1"/>
  <c r="AE576" i="1" s="1"/>
  <c r="AE577" i="1" s="1"/>
  <c r="AE578" i="1" s="1"/>
  <c r="AE579" i="1" s="1"/>
  <c r="AE580" i="1" s="1"/>
  <c r="AE581" i="1" s="1"/>
  <c r="AE582" i="1" s="1"/>
  <c r="AE583" i="1" s="1"/>
  <c r="AE584" i="1" s="1"/>
  <c r="AE585" i="1" s="1"/>
  <c r="AE586" i="1" s="1"/>
  <c r="AE587" i="1" s="1"/>
  <c r="AE588" i="1" s="1"/>
  <c r="AE589" i="1" s="1"/>
  <c r="AE590" i="1" s="1"/>
  <c r="AE591" i="1" s="1"/>
  <c r="AE592" i="1" s="1"/>
  <c r="AE593" i="1" s="1"/>
  <c r="AE594" i="1" s="1"/>
  <c r="AE595" i="1" s="1"/>
  <c r="AE596" i="1" s="1"/>
  <c r="AE597" i="1" s="1"/>
  <c r="AE598" i="1" s="1"/>
  <c r="AE599" i="1" s="1"/>
  <c r="AE600" i="1" s="1"/>
  <c r="AE601" i="1" s="1"/>
  <c r="AE602" i="1" s="1"/>
  <c r="AE603" i="1" s="1"/>
  <c r="AE604" i="1" s="1"/>
  <c r="AE605" i="1" s="1"/>
  <c r="AE606" i="1" s="1"/>
  <c r="AE607" i="1" s="1"/>
  <c r="AE608" i="1" s="1"/>
  <c r="AE609" i="1" s="1"/>
  <c r="AE610" i="1" s="1"/>
  <c r="AE611" i="1" s="1"/>
  <c r="AE612" i="1" s="1"/>
  <c r="AE613" i="1" s="1"/>
  <c r="AE614" i="1" s="1"/>
  <c r="AE615" i="1" s="1"/>
  <c r="AE616" i="1" s="1"/>
  <c r="AE617" i="1" s="1"/>
  <c r="AE618" i="1" s="1"/>
  <c r="AE619" i="1" s="1"/>
  <c r="AE620" i="1" s="1"/>
  <c r="AE621" i="1" s="1"/>
  <c r="AE622" i="1" s="1"/>
  <c r="AE623" i="1" s="1"/>
  <c r="AE624" i="1" s="1"/>
  <c r="AE625" i="1" s="1"/>
  <c r="AE626" i="1" s="1"/>
  <c r="AE627" i="1" s="1"/>
  <c r="AE628" i="1" s="1"/>
  <c r="AE629" i="1" s="1"/>
  <c r="AE630" i="1" s="1"/>
  <c r="AE631" i="1" s="1"/>
  <c r="AE632" i="1" s="1"/>
  <c r="AE633" i="1" s="1"/>
  <c r="AE634" i="1" s="1"/>
  <c r="AE635" i="1" s="1"/>
  <c r="AE636" i="1" s="1"/>
  <c r="AE637" i="1" s="1"/>
  <c r="AE638" i="1" s="1"/>
  <c r="AE639" i="1" s="1"/>
  <c r="AE640" i="1" s="1"/>
  <c r="AE641" i="1" s="1"/>
  <c r="AE642" i="1" s="1"/>
  <c r="AE643" i="1" s="1"/>
  <c r="AE644" i="1" s="1"/>
  <c r="AE645" i="1" s="1"/>
  <c r="AE646" i="1" s="1"/>
  <c r="AE647" i="1" s="1"/>
  <c r="AE648" i="1" s="1"/>
  <c r="AE649" i="1" s="1"/>
  <c r="AE650" i="1" s="1"/>
  <c r="AE651" i="1" s="1"/>
  <c r="AE652" i="1" s="1"/>
  <c r="AE653" i="1" s="1"/>
  <c r="AE654" i="1" s="1"/>
  <c r="AE655" i="1" s="1"/>
  <c r="AE656" i="1" s="1"/>
  <c r="AE657" i="1" s="1"/>
  <c r="AE658" i="1" s="1"/>
  <c r="AE659" i="1" s="1"/>
  <c r="AE660" i="1" s="1"/>
  <c r="AE661" i="1" s="1"/>
  <c r="AE662" i="1" s="1"/>
  <c r="AE663" i="1" s="1"/>
  <c r="AE664" i="1" s="1"/>
  <c r="AE665" i="1" s="1"/>
  <c r="AE666" i="1" s="1"/>
  <c r="AE667" i="1" s="1"/>
  <c r="AE668" i="1" s="1"/>
  <c r="AE669" i="1" s="1"/>
  <c r="AE670" i="1" s="1"/>
  <c r="AE671" i="1" s="1"/>
  <c r="AE672" i="1" s="1"/>
  <c r="AE673" i="1" s="1"/>
  <c r="AE674" i="1" s="1"/>
  <c r="AE675" i="1" s="1"/>
  <c r="AE676" i="1" s="1"/>
  <c r="AE677" i="1" s="1"/>
  <c r="AE678" i="1" s="1"/>
  <c r="AE679" i="1" s="1"/>
  <c r="AE680" i="1" s="1"/>
  <c r="AE681" i="1" s="1"/>
  <c r="AE682" i="1" s="1"/>
  <c r="AE683" i="1" s="1"/>
  <c r="AE684" i="1" s="1"/>
  <c r="AE685" i="1" s="1"/>
  <c r="AE686" i="1" s="1"/>
  <c r="AE687" i="1" s="1"/>
  <c r="AE688" i="1" s="1"/>
  <c r="AE689" i="1" s="1"/>
  <c r="AE690" i="1" s="1"/>
  <c r="AE691" i="1" s="1"/>
  <c r="AE692" i="1" s="1"/>
  <c r="AE693" i="1" s="1"/>
  <c r="AE694" i="1" s="1"/>
  <c r="AE695" i="1" s="1"/>
  <c r="AE696" i="1" s="1"/>
  <c r="AE697" i="1" s="1"/>
  <c r="AE698" i="1" s="1"/>
  <c r="AE699" i="1" s="1"/>
  <c r="AE700" i="1" s="1"/>
  <c r="AE701" i="1" s="1"/>
  <c r="AE702" i="1" s="1"/>
  <c r="AE703" i="1" s="1"/>
  <c r="AE704" i="1" s="1"/>
  <c r="AE705" i="1" s="1"/>
  <c r="AE706" i="1" s="1"/>
  <c r="AE707" i="1" s="1"/>
  <c r="AE708" i="1" s="1"/>
  <c r="AE709" i="1" s="1"/>
  <c r="AE710" i="1" s="1"/>
  <c r="AE711" i="1" s="1"/>
  <c r="AE712" i="1" s="1"/>
  <c r="AE713" i="1" s="1"/>
  <c r="AE714" i="1" s="1"/>
  <c r="AE715" i="1" s="1"/>
  <c r="AE716" i="1" s="1"/>
  <c r="AE717" i="1" s="1"/>
  <c r="AE718" i="1" s="1"/>
  <c r="AE719" i="1" s="1"/>
  <c r="AE720" i="1" s="1"/>
  <c r="AE721" i="1" s="1"/>
  <c r="AE722" i="1" s="1"/>
  <c r="AE723" i="1" s="1"/>
  <c r="AE724" i="1" s="1"/>
  <c r="AE725" i="1" s="1"/>
  <c r="AE726" i="1" s="1"/>
  <c r="AE727" i="1" s="1"/>
  <c r="AE728" i="1" s="1"/>
  <c r="AE729" i="1" s="1"/>
  <c r="AE730" i="1" s="1"/>
  <c r="AE731" i="1" s="1"/>
  <c r="AE732" i="1" s="1"/>
  <c r="AE733" i="1" s="1"/>
  <c r="AE734" i="1" s="1"/>
  <c r="AE735" i="1" s="1"/>
  <c r="AE736" i="1" s="1"/>
  <c r="AE737" i="1" s="1"/>
  <c r="AE738" i="1" s="1"/>
  <c r="AE739" i="1" s="1"/>
  <c r="AE740" i="1" s="1"/>
  <c r="AE741" i="1" s="1"/>
  <c r="AE742" i="1" s="1"/>
  <c r="AE743" i="1" s="1"/>
  <c r="AE744" i="1" s="1"/>
  <c r="AE745" i="1" s="1"/>
  <c r="AE746" i="1" s="1"/>
  <c r="AE747" i="1" s="1"/>
  <c r="AE748" i="1" s="1"/>
  <c r="AE749" i="1" s="1"/>
  <c r="AE750" i="1" s="1"/>
  <c r="AE751" i="1" s="1"/>
  <c r="AE752" i="1" s="1"/>
  <c r="AE753" i="1" s="1"/>
  <c r="AE754" i="1" s="1"/>
  <c r="AE755" i="1" s="1"/>
  <c r="AE756" i="1" s="1"/>
  <c r="AE757" i="1" s="1"/>
  <c r="AE758" i="1" s="1"/>
  <c r="AE759" i="1" s="1"/>
  <c r="AE760" i="1" s="1"/>
  <c r="AE761" i="1" s="1"/>
  <c r="AE762" i="1" s="1"/>
  <c r="AE763" i="1" s="1"/>
  <c r="AE764" i="1" s="1"/>
  <c r="AE765" i="1" s="1"/>
  <c r="AE766" i="1" s="1"/>
  <c r="AE767" i="1" s="1"/>
  <c r="AE768" i="1" s="1"/>
  <c r="AE769" i="1" s="1"/>
  <c r="AE770" i="1" s="1"/>
  <c r="AE771" i="1" s="1"/>
  <c r="AE772" i="1" s="1"/>
  <c r="AE773" i="1" s="1"/>
  <c r="AE774" i="1" s="1"/>
  <c r="AE775" i="1" s="1"/>
  <c r="AE776" i="1" s="1"/>
  <c r="AE777" i="1" s="1"/>
  <c r="AE778" i="1" s="1"/>
  <c r="AE779" i="1" s="1"/>
  <c r="AE780" i="1" s="1"/>
  <c r="AE781" i="1" s="1"/>
  <c r="AE782" i="1" s="1"/>
  <c r="AE783" i="1" s="1"/>
  <c r="AE784" i="1" s="1"/>
  <c r="AE785" i="1" s="1"/>
  <c r="AE786" i="1" s="1"/>
  <c r="AE787" i="1" s="1"/>
  <c r="AE788" i="1" s="1"/>
  <c r="AE789" i="1" s="1"/>
  <c r="AE790" i="1" s="1"/>
  <c r="AE791" i="1" s="1"/>
  <c r="AE792" i="1" s="1"/>
  <c r="AE793" i="1" s="1"/>
  <c r="AE794" i="1" s="1"/>
  <c r="AE795" i="1" s="1"/>
  <c r="AE796" i="1" s="1"/>
  <c r="AE797" i="1" s="1"/>
  <c r="AE798" i="1" s="1"/>
  <c r="AE799" i="1" s="1"/>
  <c r="AE800" i="1" s="1"/>
  <c r="AE801" i="1" s="1"/>
  <c r="AE802" i="1" s="1"/>
  <c r="AE803" i="1" s="1"/>
  <c r="AE804" i="1" s="1"/>
  <c r="AE805" i="1" s="1"/>
  <c r="AE806" i="1" s="1"/>
  <c r="AE807" i="1" s="1"/>
  <c r="AE808" i="1" s="1"/>
  <c r="AE809" i="1" s="1"/>
  <c r="AE810" i="1" s="1"/>
  <c r="AE811" i="1" s="1"/>
  <c r="AE812" i="1" s="1"/>
  <c r="AE813" i="1" s="1"/>
  <c r="AE814" i="1" s="1"/>
  <c r="AE815" i="1" s="1"/>
  <c r="AE816" i="1" s="1"/>
  <c r="AE817" i="1" s="1"/>
  <c r="AE818" i="1" s="1"/>
  <c r="AE819" i="1" s="1"/>
  <c r="AE820" i="1" s="1"/>
  <c r="AE821" i="1" s="1"/>
  <c r="AE822" i="1" s="1"/>
  <c r="AE823" i="1" s="1"/>
  <c r="AE824" i="1" s="1"/>
  <c r="AE825" i="1" s="1"/>
  <c r="AE826" i="1" s="1"/>
  <c r="AE827" i="1" s="1"/>
  <c r="AE828" i="1" s="1"/>
  <c r="AE829" i="1" s="1"/>
  <c r="AE830" i="1" s="1"/>
  <c r="AE831" i="1" s="1"/>
  <c r="AE832" i="1" s="1"/>
  <c r="AE833" i="1" s="1"/>
  <c r="AE834" i="1" s="1"/>
  <c r="AE835" i="1" s="1"/>
  <c r="AE836" i="1" s="1"/>
  <c r="AE837" i="1" s="1"/>
  <c r="AE838" i="1" s="1"/>
  <c r="AE839" i="1" s="1"/>
  <c r="AE840" i="1" s="1"/>
  <c r="AE841" i="1" s="1"/>
  <c r="AE842" i="1" s="1"/>
  <c r="AE843" i="1" s="1"/>
  <c r="AE844" i="1" s="1"/>
  <c r="AE845" i="1" s="1"/>
  <c r="AE846" i="1" s="1"/>
  <c r="AE847" i="1" s="1"/>
  <c r="AE848" i="1" s="1"/>
  <c r="AE849" i="1" s="1"/>
  <c r="AE850" i="1" s="1"/>
  <c r="AE851" i="1" s="1"/>
  <c r="AE852" i="1" s="1"/>
  <c r="AE853" i="1" s="1"/>
  <c r="AE854" i="1" s="1"/>
  <c r="AE855" i="1" s="1"/>
  <c r="AE856" i="1" s="1"/>
  <c r="AE857" i="1" s="1"/>
  <c r="AE858" i="1" s="1"/>
  <c r="AE859" i="1" s="1"/>
  <c r="AH6" i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H165" i="1" s="1"/>
  <c r="AH166" i="1" s="1"/>
  <c r="AH167" i="1" s="1"/>
  <c r="AH168" i="1" s="1"/>
  <c r="AH169" i="1" s="1"/>
  <c r="AH170" i="1" s="1"/>
  <c r="AH171" i="1" s="1"/>
  <c r="AH172" i="1" s="1"/>
  <c r="AH173" i="1" s="1"/>
  <c r="AH174" i="1" s="1"/>
  <c r="AH175" i="1" s="1"/>
  <c r="AH176" i="1" s="1"/>
  <c r="AH177" i="1" s="1"/>
  <c r="AH178" i="1" s="1"/>
  <c r="AH179" i="1" s="1"/>
  <c r="AH180" i="1" s="1"/>
  <c r="AH181" i="1" s="1"/>
  <c r="AH182" i="1" s="1"/>
  <c r="AH183" i="1" s="1"/>
  <c r="AH184" i="1" s="1"/>
  <c r="AH185" i="1" s="1"/>
  <c r="AH186" i="1" s="1"/>
  <c r="AH187" i="1" s="1"/>
  <c r="AH188" i="1" s="1"/>
  <c r="AH189" i="1" s="1"/>
  <c r="AH190" i="1" s="1"/>
  <c r="AH191" i="1" s="1"/>
  <c r="AH192" i="1" s="1"/>
  <c r="AH193" i="1" s="1"/>
  <c r="AH194" i="1" s="1"/>
  <c r="AH195" i="1" s="1"/>
  <c r="AH196" i="1" s="1"/>
  <c r="AH197" i="1" s="1"/>
  <c r="AH198" i="1" s="1"/>
  <c r="AH199" i="1" s="1"/>
  <c r="AH200" i="1" s="1"/>
  <c r="AH201" i="1" s="1"/>
  <c r="AH202" i="1" s="1"/>
  <c r="AH203" i="1" s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AH217" i="1" s="1"/>
  <c r="AH218" i="1" s="1"/>
  <c r="AH219" i="1" s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H265" i="1" s="1"/>
  <c r="AH266" i="1" s="1"/>
  <c r="AH267" i="1" s="1"/>
  <c r="AH268" i="1" s="1"/>
  <c r="AH269" i="1" s="1"/>
  <c r="AH270" i="1" s="1"/>
  <c r="AH271" i="1" s="1"/>
  <c r="AH272" i="1" s="1"/>
  <c r="AH273" i="1" s="1"/>
  <c r="AH274" i="1" s="1"/>
  <c r="AH275" i="1" s="1"/>
  <c r="AH276" i="1" s="1"/>
  <c r="AH277" i="1" s="1"/>
  <c r="AH278" i="1" s="1"/>
  <c r="AH279" i="1" s="1"/>
  <c r="AH280" i="1" s="1"/>
  <c r="AH281" i="1" s="1"/>
  <c r="AH282" i="1" s="1"/>
  <c r="AH283" i="1" s="1"/>
  <c r="AH284" i="1" s="1"/>
  <c r="AH285" i="1" s="1"/>
  <c r="AH286" i="1" s="1"/>
  <c r="AH287" i="1" s="1"/>
  <c r="AH288" i="1" s="1"/>
  <c r="AH289" i="1" s="1"/>
  <c r="AH290" i="1" s="1"/>
  <c r="AH291" i="1" s="1"/>
  <c r="AH292" i="1" s="1"/>
  <c r="AH293" i="1" s="1"/>
  <c r="AH294" i="1" s="1"/>
  <c r="AH295" i="1" s="1"/>
  <c r="AH296" i="1" s="1"/>
  <c r="AH297" i="1" s="1"/>
  <c r="AH298" i="1" s="1"/>
  <c r="AH299" i="1" s="1"/>
  <c r="AH300" i="1" s="1"/>
  <c r="AH301" i="1" s="1"/>
  <c r="AH302" i="1" s="1"/>
  <c r="AH303" i="1" s="1"/>
  <c r="AH304" i="1" s="1"/>
  <c r="AH305" i="1" s="1"/>
  <c r="AH306" i="1" s="1"/>
  <c r="AH307" i="1" s="1"/>
  <c r="AH308" i="1" s="1"/>
  <c r="AH309" i="1" s="1"/>
  <c r="AH310" i="1" s="1"/>
  <c r="AH311" i="1" s="1"/>
  <c r="AH312" i="1" s="1"/>
  <c r="AH313" i="1" s="1"/>
  <c r="AH314" i="1" s="1"/>
  <c r="AH315" i="1" s="1"/>
  <c r="AH316" i="1" s="1"/>
  <c r="AH317" i="1" s="1"/>
  <c r="AH318" i="1" s="1"/>
  <c r="AH319" i="1" s="1"/>
  <c r="AH320" i="1" s="1"/>
  <c r="AH321" i="1" s="1"/>
  <c r="AH322" i="1" s="1"/>
  <c r="AH323" i="1" s="1"/>
  <c r="AH324" i="1" s="1"/>
  <c r="AH325" i="1" s="1"/>
  <c r="AH326" i="1" s="1"/>
  <c r="AH327" i="1" s="1"/>
  <c r="AH328" i="1" s="1"/>
  <c r="AH329" i="1" s="1"/>
  <c r="AH330" i="1" s="1"/>
  <c r="AH331" i="1" s="1"/>
  <c r="AH332" i="1" s="1"/>
  <c r="AH333" i="1" s="1"/>
  <c r="AH334" i="1" s="1"/>
  <c r="AH335" i="1" s="1"/>
  <c r="AH336" i="1" s="1"/>
  <c r="AH337" i="1" s="1"/>
  <c r="AH338" i="1" s="1"/>
  <c r="AH339" i="1" s="1"/>
  <c r="AH340" i="1" s="1"/>
  <c r="AH341" i="1" s="1"/>
  <c r="AH342" i="1" s="1"/>
  <c r="AH343" i="1" s="1"/>
  <c r="AH344" i="1" s="1"/>
  <c r="AH345" i="1" s="1"/>
  <c r="AH346" i="1" s="1"/>
  <c r="AH347" i="1" s="1"/>
  <c r="AH348" i="1" s="1"/>
  <c r="AH349" i="1" s="1"/>
  <c r="AH350" i="1" s="1"/>
  <c r="AH351" i="1" s="1"/>
  <c r="AH352" i="1" s="1"/>
  <c r="AH353" i="1" s="1"/>
  <c r="AH354" i="1" s="1"/>
  <c r="AH355" i="1" s="1"/>
  <c r="AH356" i="1" s="1"/>
  <c r="AH357" i="1" s="1"/>
  <c r="AH358" i="1" s="1"/>
  <c r="AH359" i="1" s="1"/>
  <c r="AH360" i="1" s="1"/>
  <c r="AH361" i="1" s="1"/>
  <c r="AH362" i="1" s="1"/>
  <c r="AH363" i="1" s="1"/>
  <c r="AH364" i="1" s="1"/>
  <c r="AH365" i="1" s="1"/>
  <c r="AH366" i="1" s="1"/>
  <c r="AH367" i="1" s="1"/>
  <c r="AH368" i="1" s="1"/>
  <c r="AH369" i="1" s="1"/>
  <c r="AH370" i="1" s="1"/>
  <c r="AH371" i="1" s="1"/>
  <c r="AH372" i="1" s="1"/>
  <c r="AH373" i="1" s="1"/>
  <c r="AH374" i="1" s="1"/>
  <c r="AH375" i="1" s="1"/>
  <c r="AH376" i="1" s="1"/>
  <c r="AH377" i="1" s="1"/>
  <c r="AH378" i="1" s="1"/>
  <c r="AH379" i="1" s="1"/>
  <c r="AH380" i="1" s="1"/>
  <c r="AH381" i="1" s="1"/>
  <c r="AH382" i="1" s="1"/>
  <c r="AH383" i="1" s="1"/>
  <c r="AH384" i="1" s="1"/>
  <c r="AH385" i="1" s="1"/>
  <c r="AH386" i="1" s="1"/>
  <c r="AH387" i="1" s="1"/>
  <c r="AH388" i="1" s="1"/>
  <c r="AH389" i="1" s="1"/>
  <c r="AH390" i="1" s="1"/>
  <c r="AH391" i="1" s="1"/>
  <c r="AH392" i="1" s="1"/>
  <c r="AH393" i="1" s="1"/>
  <c r="AH394" i="1" s="1"/>
  <c r="AH395" i="1" s="1"/>
  <c r="AH396" i="1" s="1"/>
  <c r="AH397" i="1" s="1"/>
  <c r="AH398" i="1" s="1"/>
  <c r="AH399" i="1" s="1"/>
  <c r="AH400" i="1" s="1"/>
  <c r="AH401" i="1" s="1"/>
  <c r="AH402" i="1" s="1"/>
  <c r="AH403" i="1" s="1"/>
  <c r="AH404" i="1" s="1"/>
  <c r="AH405" i="1" s="1"/>
  <c r="AH406" i="1" s="1"/>
  <c r="AH407" i="1" s="1"/>
  <c r="AH408" i="1" s="1"/>
  <c r="AH409" i="1" s="1"/>
  <c r="AH410" i="1" s="1"/>
  <c r="AH411" i="1" s="1"/>
  <c r="AH412" i="1" s="1"/>
  <c r="AH413" i="1" s="1"/>
  <c r="AH414" i="1" s="1"/>
  <c r="AH415" i="1" s="1"/>
  <c r="AH416" i="1" s="1"/>
  <c r="AH417" i="1" s="1"/>
  <c r="AH418" i="1" s="1"/>
  <c r="AH419" i="1" s="1"/>
  <c r="AH420" i="1" s="1"/>
  <c r="AH421" i="1" s="1"/>
  <c r="AH422" i="1" s="1"/>
  <c r="AH423" i="1" s="1"/>
  <c r="AH424" i="1" s="1"/>
  <c r="AH425" i="1" s="1"/>
  <c r="AH426" i="1" s="1"/>
  <c r="AH427" i="1" s="1"/>
  <c r="AH428" i="1" s="1"/>
  <c r="AH429" i="1" s="1"/>
  <c r="AH430" i="1" s="1"/>
  <c r="AH431" i="1" s="1"/>
  <c r="AH432" i="1" s="1"/>
  <c r="AH433" i="1" s="1"/>
  <c r="AH434" i="1" s="1"/>
  <c r="AH435" i="1" s="1"/>
  <c r="AH436" i="1" s="1"/>
  <c r="AH437" i="1" s="1"/>
  <c r="AH438" i="1" s="1"/>
  <c r="AH439" i="1" s="1"/>
  <c r="AH440" i="1" s="1"/>
  <c r="AH441" i="1" s="1"/>
  <c r="AH442" i="1" s="1"/>
  <c r="AH443" i="1" s="1"/>
  <c r="AH444" i="1" s="1"/>
  <c r="AH445" i="1" s="1"/>
  <c r="AH446" i="1" s="1"/>
  <c r="AH447" i="1" s="1"/>
  <c r="AH448" i="1" s="1"/>
  <c r="AH449" i="1" s="1"/>
  <c r="AH450" i="1" s="1"/>
  <c r="AH451" i="1" s="1"/>
  <c r="AH452" i="1" s="1"/>
  <c r="AH453" i="1" s="1"/>
  <c r="AH454" i="1" s="1"/>
  <c r="AH455" i="1" s="1"/>
  <c r="AH456" i="1" s="1"/>
  <c r="AH457" i="1" s="1"/>
  <c r="AH458" i="1" s="1"/>
  <c r="AH459" i="1" s="1"/>
  <c r="AH460" i="1" s="1"/>
  <c r="AH461" i="1" s="1"/>
  <c r="AH462" i="1" s="1"/>
  <c r="AH463" i="1" s="1"/>
  <c r="AH464" i="1" s="1"/>
  <c r="AH465" i="1" s="1"/>
  <c r="AH466" i="1" s="1"/>
  <c r="AH467" i="1" s="1"/>
  <c r="AH468" i="1" s="1"/>
  <c r="AH469" i="1" s="1"/>
  <c r="AH470" i="1" s="1"/>
  <c r="AH471" i="1" s="1"/>
  <c r="AH472" i="1" s="1"/>
  <c r="AH473" i="1" s="1"/>
  <c r="AH474" i="1" s="1"/>
  <c r="AH475" i="1" s="1"/>
  <c r="AH476" i="1" s="1"/>
  <c r="AH477" i="1" s="1"/>
  <c r="AH478" i="1" s="1"/>
  <c r="AH479" i="1" s="1"/>
  <c r="AH480" i="1" s="1"/>
  <c r="AH481" i="1" s="1"/>
  <c r="AH482" i="1" s="1"/>
  <c r="AH483" i="1" s="1"/>
  <c r="AH484" i="1" s="1"/>
  <c r="AH485" i="1" s="1"/>
  <c r="AH486" i="1" s="1"/>
  <c r="AH487" i="1" s="1"/>
  <c r="AH488" i="1" s="1"/>
  <c r="AH489" i="1" s="1"/>
  <c r="AH490" i="1" s="1"/>
  <c r="AH491" i="1" s="1"/>
  <c r="AH492" i="1" s="1"/>
  <c r="AH493" i="1" s="1"/>
  <c r="AH494" i="1" s="1"/>
  <c r="AH495" i="1" s="1"/>
  <c r="AH496" i="1" s="1"/>
  <c r="AH497" i="1" s="1"/>
  <c r="AH498" i="1" s="1"/>
  <c r="AH499" i="1" s="1"/>
  <c r="AH500" i="1" s="1"/>
  <c r="AH501" i="1" s="1"/>
  <c r="AH502" i="1" s="1"/>
  <c r="AH503" i="1" s="1"/>
  <c r="AH504" i="1" s="1"/>
  <c r="AH505" i="1" s="1"/>
  <c r="AH506" i="1" s="1"/>
  <c r="AH507" i="1" s="1"/>
  <c r="AH508" i="1" s="1"/>
  <c r="AH509" i="1" s="1"/>
  <c r="AH510" i="1" s="1"/>
  <c r="AH511" i="1" s="1"/>
  <c r="AH512" i="1" s="1"/>
  <c r="AH513" i="1" s="1"/>
  <c r="AH514" i="1" s="1"/>
  <c r="AH515" i="1" s="1"/>
  <c r="AH516" i="1" s="1"/>
  <c r="AH517" i="1" s="1"/>
  <c r="AH518" i="1" s="1"/>
  <c r="AH519" i="1" s="1"/>
  <c r="AH520" i="1" s="1"/>
  <c r="AH521" i="1" s="1"/>
  <c r="AH522" i="1" s="1"/>
  <c r="AH523" i="1" s="1"/>
  <c r="AH524" i="1" s="1"/>
  <c r="AH525" i="1" s="1"/>
  <c r="AH526" i="1" s="1"/>
  <c r="AH527" i="1" s="1"/>
  <c r="AH528" i="1" s="1"/>
  <c r="AH529" i="1" s="1"/>
  <c r="AH530" i="1" s="1"/>
  <c r="AH531" i="1" s="1"/>
  <c r="AH532" i="1" s="1"/>
  <c r="AH533" i="1" s="1"/>
  <c r="AH534" i="1" s="1"/>
  <c r="AH535" i="1" s="1"/>
  <c r="AH536" i="1" s="1"/>
  <c r="AH537" i="1" s="1"/>
  <c r="AH538" i="1" s="1"/>
  <c r="AH539" i="1" s="1"/>
  <c r="AH540" i="1" s="1"/>
  <c r="AH541" i="1" s="1"/>
  <c r="AH542" i="1" s="1"/>
  <c r="AH543" i="1" s="1"/>
  <c r="AH544" i="1" s="1"/>
  <c r="AH545" i="1" s="1"/>
  <c r="AH546" i="1" s="1"/>
  <c r="AH547" i="1" s="1"/>
  <c r="AH548" i="1" s="1"/>
  <c r="AH549" i="1" s="1"/>
  <c r="AH550" i="1" s="1"/>
  <c r="AH551" i="1" s="1"/>
  <c r="AH552" i="1" s="1"/>
  <c r="AH553" i="1" s="1"/>
  <c r="AH554" i="1" s="1"/>
  <c r="AH555" i="1" s="1"/>
  <c r="AH556" i="1" s="1"/>
  <c r="AH557" i="1" s="1"/>
  <c r="AH558" i="1" s="1"/>
  <c r="AH559" i="1" s="1"/>
  <c r="AH560" i="1" s="1"/>
  <c r="AH561" i="1" s="1"/>
  <c r="AH562" i="1" s="1"/>
  <c r="AH563" i="1" s="1"/>
  <c r="AH564" i="1" s="1"/>
  <c r="AH565" i="1" s="1"/>
  <c r="AH566" i="1" s="1"/>
  <c r="AH567" i="1" s="1"/>
  <c r="AH568" i="1" s="1"/>
  <c r="AH569" i="1" s="1"/>
  <c r="AH570" i="1" s="1"/>
  <c r="AH571" i="1" s="1"/>
  <c r="AH572" i="1" s="1"/>
  <c r="AH573" i="1" s="1"/>
  <c r="AH574" i="1" s="1"/>
  <c r="AH575" i="1" s="1"/>
  <c r="AH576" i="1" s="1"/>
  <c r="AH577" i="1" s="1"/>
  <c r="AH578" i="1" s="1"/>
  <c r="AH579" i="1" s="1"/>
  <c r="AH580" i="1" s="1"/>
  <c r="AH581" i="1" s="1"/>
  <c r="AH582" i="1" s="1"/>
  <c r="AH583" i="1" s="1"/>
  <c r="AH584" i="1" s="1"/>
  <c r="AH585" i="1" s="1"/>
  <c r="AH586" i="1" s="1"/>
  <c r="AH587" i="1" s="1"/>
  <c r="AH588" i="1" s="1"/>
  <c r="AH589" i="1" s="1"/>
  <c r="AH590" i="1" s="1"/>
  <c r="AH591" i="1" s="1"/>
  <c r="AH592" i="1" s="1"/>
  <c r="AH593" i="1" s="1"/>
  <c r="AH594" i="1" s="1"/>
  <c r="AH595" i="1" s="1"/>
  <c r="AH596" i="1" s="1"/>
  <c r="AH597" i="1" s="1"/>
  <c r="AH598" i="1" s="1"/>
  <c r="AH599" i="1" s="1"/>
  <c r="AH600" i="1" s="1"/>
  <c r="AH601" i="1" s="1"/>
  <c r="AH602" i="1" s="1"/>
  <c r="AH603" i="1" s="1"/>
  <c r="AH604" i="1" s="1"/>
  <c r="AH605" i="1" s="1"/>
  <c r="AH606" i="1" s="1"/>
  <c r="AH607" i="1" s="1"/>
  <c r="AH608" i="1" s="1"/>
  <c r="AH609" i="1" s="1"/>
  <c r="AH610" i="1" s="1"/>
  <c r="AH611" i="1" s="1"/>
  <c r="AH612" i="1" s="1"/>
  <c r="AH613" i="1" s="1"/>
  <c r="AH614" i="1" s="1"/>
  <c r="AH615" i="1" s="1"/>
  <c r="AH616" i="1" s="1"/>
  <c r="AH617" i="1" s="1"/>
  <c r="AH618" i="1" s="1"/>
  <c r="AH619" i="1" s="1"/>
  <c r="AH620" i="1" s="1"/>
  <c r="AH621" i="1" s="1"/>
  <c r="AH622" i="1" s="1"/>
  <c r="AH623" i="1" s="1"/>
  <c r="AH624" i="1" s="1"/>
  <c r="AH625" i="1" s="1"/>
  <c r="AH626" i="1" s="1"/>
  <c r="AH627" i="1" s="1"/>
  <c r="AH628" i="1" s="1"/>
  <c r="AH629" i="1" s="1"/>
  <c r="AH630" i="1" s="1"/>
  <c r="AH631" i="1" s="1"/>
  <c r="AH632" i="1" s="1"/>
  <c r="AH633" i="1" s="1"/>
  <c r="AH634" i="1" s="1"/>
  <c r="AH635" i="1" s="1"/>
  <c r="AH636" i="1" s="1"/>
  <c r="AH637" i="1" s="1"/>
  <c r="AH638" i="1" s="1"/>
  <c r="AH639" i="1" s="1"/>
  <c r="AH640" i="1" s="1"/>
  <c r="AH641" i="1" s="1"/>
  <c r="AH642" i="1" s="1"/>
  <c r="AH643" i="1" s="1"/>
  <c r="AH644" i="1" s="1"/>
  <c r="AH645" i="1" s="1"/>
  <c r="AH646" i="1" s="1"/>
  <c r="AH647" i="1" s="1"/>
  <c r="AH648" i="1" s="1"/>
  <c r="AH649" i="1" s="1"/>
  <c r="AH650" i="1" s="1"/>
  <c r="AH651" i="1" s="1"/>
  <c r="AH652" i="1" s="1"/>
  <c r="AH653" i="1" s="1"/>
  <c r="AH654" i="1" s="1"/>
  <c r="AH655" i="1" s="1"/>
  <c r="AH656" i="1" s="1"/>
  <c r="AH657" i="1" s="1"/>
  <c r="AH658" i="1" s="1"/>
  <c r="AH659" i="1" s="1"/>
  <c r="AH660" i="1" s="1"/>
  <c r="AH661" i="1" s="1"/>
  <c r="AH662" i="1" s="1"/>
  <c r="AH663" i="1" s="1"/>
  <c r="AH664" i="1" s="1"/>
  <c r="AH665" i="1" s="1"/>
  <c r="AH666" i="1" s="1"/>
  <c r="AH667" i="1" s="1"/>
  <c r="AH668" i="1" s="1"/>
  <c r="AH669" i="1" s="1"/>
  <c r="AH670" i="1" s="1"/>
  <c r="AH671" i="1" s="1"/>
  <c r="AH672" i="1" s="1"/>
  <c r="AH673" i="1" s="1"/>
  <c r="AH674" i="1" s="1"/>
  <c r="AH675" i="1" s="1"/>
  <c r="AH676" i="1" s="1"/>
  <c r="AH677" i="1" s="1"/>
  <c r="AH678" i="1" s="1"/>
  <c r="AH679" i="1" s="1"/>
  <c r="AH680" i="1" s="1"/>
  <c r="AH681" i="1" s="1"/>
  <c r="AH682" i="1" s="1"/>
  <c r="AH683" i="1" s="1"/>
  <c r="AH684" i="1" s="1"/>
  <c r="AH685" i="1" s="1"/>
  <c r="AH686" i="1" s="1"/>
  <c r="AH687" i="1" s="1"/>
  <c r="AH688" i="1" s="1"/>
  <c r="AH689" i="1" s="1"/>
  <c r="AH690" i="1" s="1"/>
  <c r="AH691" i="1" s="1"/>
  <c r="AH692" i="1" s="1"/>
  <c r="AH693" i="1" s="1"/>
  <c r="AH694" i="1" s="1"/>
  <c r="AH695" i="1" s="1"/>
  <c r="AH696" i="1" s="1"/>
  <c r="AH697" i="1" s="1"/>
  <c r="AH698" i="1" s="1"/>
  <c r="AH699" i="1" s="1"/>
  <c r="AH700" i="1" s="1"/>
  <c r="AH701" i="1" s="1"/>
  <c r="AH702" i="1" s="1"/>
  <c r="AH703" i="1" s="1"/>
  <c r="AH704" i="1" s="1"/>
  <c r="AH705" i="1" s="1"/>
  <c r="AH706" i="1" s="1"/>
  <c r="AH707" i="1" s="1"/>
  <c r="AH708" i="1" s="1"/>
  <c r="AH709" i="1" s="1"/>
  <c r="AH710" i="1" s="1"/>
  <c r="AH711" i="1" s="1"/>
  <c r="AH712" i="1" s="1"/>
  <c r="AH713" i="1" s="1"/>
  <c r="AH714" i="1" s="1"/>
  <c r="AH715" i="1" s="1"/>
  <c r="AH716" i="1" s="1"/>
  <c r="AH717" i="1" s="1"/>
  <c r="AH718" i="1" s="1"/>
  <c r="AH719" i="1" s="1"/>
  <c r="AH720" i="1" s="1"/>
  <c r="AH721" i="1" s="1"/>
  <c r="AH722" i="1" s="1"/>
  <c r="AH723" i="1" s="1"/>
  <c r="AH724" i="1" s="1"/>
  <c r="AH725" i="1" s="1"/>
  <c r="AH726" i="1" s="1"/>
  <c r="AH727" i="1" s="1"/>
  <c r="AH728" i="1" s="1"/>
  <c r="AH729" i="1" s="1"/>
  <c r="AH730" i="1" s="1"/>
  <c r="AH731" i="1" s="1"/>
  <c r="AH732" i="1" s="1"/>
  <c r="AH733" i="1" s="1"/>
  <c r="AH734" i="1" s="1"/>
  <c r="AH735" i="1" s="1"/>
  <c r="AH736" i="1" s="1"/>
  <c r="AH737" i="1" s="1"/>
  <c r="AH738" i="1" s="1"/>
  <c r="AH739" i="1" s="1"/>
  <c r="AH740" i="1" s="1"/>
  <c r="AH741" i="1" s="1"/>
  <c r="AH742" i="1" s="1"/>
  <c r="AH743" i="1" s="1"/>
  <c r="AH744" i="1" s="1"/>
  <c r="AH745" i="1" s="1"/>
  <c r="AH746" i="1" s="1"/>
  <c r="AH747" i="1" s="1"/>
  <c r="AH748" i="1" s="1"/>
  <c r="AH749" i="1" s="1"/>
  <c r="AH750" i="1" s="1"/>
  <c r="AH751" i="1" s="1"/>
  <c r="AH752" i="1" s="1"/>
  <c r="AH753" i="1" s="1"/>
  <c r="AH754" i="1" s="1"/>
  <c r="AH755" i="1" s="1"/>
  <c r="AH756" i="1" s="1"/>
  <c r="AH757" i="1" s="1"/>
  <c r="AH758" i="1" s="1"/>
  <c r="AH759" i="1" s="1"/>
  <c r="AH760" i="1" s="1"/>
  <c r="AH761" i="1" s="1"/>
  <c r="AH762" i="1" s="1"/>
  <c r="AH763" i="1" s="1"/>
  <c r="AH764" i="1" s="1"/>
  <c r="AH765" i="1" s="1"/>
  <c r="AH766" i="1" s="1"/>
  <c r="AH767" i="1" s="1"/>
  <c r="AH768" i="1" s="1"/>
  <c r="AH769" i="1" s="1"/>
  <c r="AH770" i="1" s="1"/>
  <c r="AH771" i="1" s="1"/>
  <c r="AH772" i="1" s="1"/>
  <c r="AH773" i="1" s="1"/>
  <c r="AH774" i="1" s="1"/>
  <c r="AH775" i="1" s="1"/>
  <c r="AH776" i="1" s="1"/>
  <c r="AH777" i="1" s="1"/>
  <c r="AH778" i="1" s="1"/>
  <c r="AH779" i="1" s="1"/>
  <c r="AH780" i="1" s="1"/>
  <c r="AH781" i="1" s="1"/>
  <c r="AH782" i="1" s="1"/>
  <c r="AH783" i="1" s="1"/>
  <c r="AH784" i="1" s="1"/>
  <c r="AH785" i="1" s="1"/>
  <c r="AH786" i="1" s="1"/>
  <c r="AH787" i="1" s="1"/>
  <c r="AH788" i="1" s="1"/>
  <c r="AH789" i="1" s="1"/>
  <c r="AH790" i="1" s="1"/>
  <c r="AH791" i="1" s="1"/>
  <c r="AH792" i="1" s="1"/>
  <c r="AH793" i="1" s="1"/>
  <c r="AH794" i="1" s="1"/>
  <c r="AH795" i="1" s="1"/>
  <c r="AH796" i="1" s="1"/>
  <c r="AH797" i="1" s="1"/>
  <c r="AH798" i="1" s="1"/>
  <c r="AH799" i="1" s="1"/>
  <c r="AH800" i="1" s="1"/>
  <c r="AH801" i="1" s="1"/>
  <c r="AH802" i="1" s="1"/>
  <c r="AH803" i="1" s="1"/>
  <c r="AH804" i="1" s="1"/>
  <c r="AH805" i="1" s="1"/>
  <c r="AH806" i="1" s="1"/>
  <c r="AH807" i="1" s="1"/>
  <c r="AH808" i="1" s="1"/>
  <c r="AH809" i="1" s="1"/>
  <c r="AH810" i="1" s="1"/>
  <c r="AH811" i="1" s="1"/>
  <c r="AH812" i="1" s="1"/>
  <c r="AH813" i="1" s="1"/>
  <c r="AH814" i="1" s="1"/>
  <c r="AH815" i="1" s="1"/>
  <c r="AH816" i="1" s="1"/>
  <c r="AH817" i="1" s="1"/>
  <c r="AH818" i="1" s="1"/>
  <c r="AH819" i="1" s="1"/>
  <c r="AH820" i="1" s="1"/>
  <c r="AH821" i="1" s="1"/>
  <c r="AH822" i="1" s="1"/>
  <c r="AH823" i="1" s="1"/>
  <c r="AH824" i="1" s="1"/>
  <c r="AH825" i="1" s="1"/>
  <c r="AH826" i="1" s="1"/>
  <c r="AH827" i="1" s="1"/>
  <c r="AH828" i="1" s="1"/>
  <c r="AH829" i="1" s="1"/>
  <c r="AH830" i="1" s="1"/>
  <c r="AH831" i="1" s="1"/>
  <c r="AH832" i="1" s="1"/>
  <c r="AH833" i="1" s="1"/>
  <c r="AH834" i="1" s="1"/>
  <c r="AH835" i="1" s="1"/>
  <c r="AH836" i="1" s="1"/>
  <c r="AH837" i="1" s="1"/>
  <c r="AH838" i="1" s="1"/>
  <c r="AH839" i="1" s="1"/>
  <c r="AH840" i="1" s="1"/>
  <c r="AH841" i="1" s="1"/>
  <c r="AH842" i="1" s="1"/>
  <c r="AH843" i="1" s="1"/>
  <c r="AH844" i="1" s="1"/>
  <c r="AH845" i="1" s="1"/>
  <c r="AH846" i="1" s="1"/>
  <c r="AH847" i="1" s="1"/>
  <c r="AH848" i="1" s="1"/>
  <c r="AH849" i="1" s="1"/>
  <c r="AH850" i="1" s="1"/>
  <c r="AH851" i="1" s="1"/>
  <c r="AH852" i="1" s="1"/>
  <c r="AH853" i="1" s="1"/>
  <c r="AH854" i="1" s="1"/>
  <c r="AH855" i="1" s="1"/>
  <c r="AH856" i="1" s="1"/>
  <c r="AH857" i="1" s="1"/>
  <c r="AH858" i="1" s="1"/>
  <c r="AH859" i="1" s="1"/>
  <c r="AK6" i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K61" i="1" s="1"/>
  <c r="AK62" i="1" s="1"/>
  <c r="AK63" i="1" s="1"/>
  <c r="AK64" i="1" s="1"/>
  <c r="AK65" i="1" s="1"/>
  <c r="AK66" i="1" s="1"/>
  <c r="AK67" i="1" s="1"/>
  <c r="AK68" i="1" s="1"/>
  <c r="AK69" i="1" s="1"/>
  <c r="AK70" i="1" s="1"/>
  <c r="AK71" i="1" s="1"/>
  <c r="AK72" i="1" s="1"/>
  <c r="AK73" i="1" s="1"/>
  <c r="AK74" i="1" s="1"/>
  <c r="AK75" i="1" s="1"/>
  <c r="AK76" i="1" s="1"/>
  <c r="AK77" i="1" s="1"/>
  <c r="AK78" i="1" s="1"/>
  <c r="AK79" i="1" s="1"/>
  <c r="AK80" i="1" s="1"/>
  <c r="AK81" i="1" s="1"/>
  <c r="AK82" i="1" s="1"/>
  <c r="AK83" i="1" s="1"/>
  <c r="AK84" i="1" s="1"/>
  <c r="AK85" i="1" s="1"/>
  <c r="AK86" i="1" s="1"/>
  <c r="AK87" i="1" s="1"/>
  <c r="AK88" i="1" s="1"/>
  <c r="AK89" i="1" s="1"/>
  <c r="AK90" i="1" s="1"/>
  <c r="AK91" i="1" s="1"/>
  <c r="AK92" i="1" s="1"/>
  <c r="AK93" i="1" s="1"/>
  <c r="AK94" i="1" s="1"/>
  <c r="AK95" i="1" s="1"/>
  <c r="AK96" i="1" s="1"/>
  <c r="AK97" i="1" s="1"/>
  <c r="AK98" i="1" s="1"/>
  <c r="AK99" i="1" s="1"/>
  <c r="AK100" i="1" s="1"/>
  <c r="AK101" i="1" s="1"/>
  <c r="AK102" i="1" s="1"/>
  <c r="AK103" i="1" s="1"/>
  <c r="AK104" i="1" s="1"/>
  <c r="AK105" i="1" s="1"/>
  <c r="AK106" i="1" s="1"/>
  <c r="AK107" i="1" s="1"/>
  <c r="AK108" i="1" s="1"/>
  <c r="AK109" i="1" s="1"/>
  <c r="AK110" i="1" s="1"/>
  <c r="AK111" i="1" s="1"/>
  <c r="AK112" i="1" s="1"/>
  <c r="AK113" i="1" s="1"/>
  <c r="AK114" i="1" s="1"/>
  <c r="AK115" i="1" s="1"/>
  <c r="AK116" i="1" s="1"/>
  <c r="AK117" i="1" s="1"/>
  <c r="AK118" i="1" s="1"/>
  <c r="AK119" i="1" s="1"/>
  <c r="AK120" i="1" s="1"/>
  <c r="AK121" i="1" s="1"/>
  <c r="AK122" i="1" s="1"/>
  <c r="AK123" i="1" s="1"/>
  <c r="AK124" i="1" s="1"/>
  <c r="AK125" i="1" s="1"/>
  <c r="AK126" i="1" s="1"/>
  <c r="AK127" i="1" s="1"/>
  <c r="AK128" i="1" s="1"/>
  <c r="AK129" i="1" s="1"/>
  <c r="AK130" i="1" s="1"/>
  <c r="AK131" i="1" s="1"/>
  <c r="AK132" i="1" s="1"/>
  <c r="AK133" i="1" s="1"/>
  <c r="AK134" i="1" s="1"/>
  <c r="AK135" i="1" s="1"/>
  <c r="AK136" i="1" s="1"/>
  <c r="AK137" i="1" s="1"/>
  <c r="AK138" i="1" s="1"/>
  <c r="AK139" i="1" s="1"/>
  <c r="AK140" i="1" s="1"/>
  <c r="AK141" i="1" s="1"/>
  <c r="AK142" i="1" s="1"/>
  <c r="AK143" i="1" s="1"/>
  <c r="AK144" i="1" s="1"/>
  <c r="AK145" i="1" s="1"/>
  <c r="AK146" i="1" s="1"/>
  <c r="AK147" i="1" s="1"/>
  <c r="AK148" i="1" s="1"/>
  <c r="AK149" i="1" s="1"/>
  <c r="AK150" i="1" s="1"/>
  <c r="AK151" i="1" s="1"/>
  <c r="AK152" i="1" s="1"/>
  <c r="AK153" i="1" s="1"/>
  <c r="AK154" i="1" s="1"/>
  <c r="AK155" i="1" s="1"/>
  <c r="AK156" i="1" s="1"/>
  <c r="AK157" i="1" s="1"/>
  <c r="AK158" i="1" s="1"/>
  <c r="AK159" i="1" s="1"/>
  <c r="AK160" i="1" s="1"/>
  <c r="AK161" i="1" s="1"/>
  <c r="AK162" i="1" s="1"/>
  <c r="AK163" i="1" s="1"/>
  <c r="AK164" i="1" s="1"/>
  <c r="AK165" i="1" s="1"/>
  <c r="AK166" i="1" s="1"/>
  <c r="AK167" i="1" s="1"/>
  <c r="AK168" i="1" s="1"/>
  <c r="AK169" i="1" s="1"/>
  <c r="AK170" i="1" s="1"/>
  <c r="AK171" i="1" s="1"/>
  <c r="AK172" i="1" s="1"/>
  <c r="AK173" i="1" s="1"/>
  <c r="AK174" i="1" s="1"/>
  <c r="AK175" i="1" s="1"/>
  <c r="AK176" i="1" s="1"/>
  <c r="AK177" i="1" s="1"/>
  <c r="AK178" i="1" s="1"/>
  <c r="AK179" i="1" s="1"/>
  <c r="AK180" i="1" s="1"/>
  <c r="AK181" i="1" s="1"/>
  <c r="AK182" i="1" s="1"/>
  <c r="AK183" i="1" s="1"/>
  <c r="AK184" i="1" s="1"/>
  <c r="AK185" i="1" s="1"/>
  <c r="AK186" i="1" s="1"/>
  <c r="AK187" i="1" s="1"/>
  <c r="AK188" i="1" s="1"/>
  <c r="AK189" i="1" s="1"/>
  <c r="AK190" i="1" s="1"/>
  <c r="AK191" i="1" s="1"/>
  <c r="AK192" i="1" s="1"/>
  <c r="AK193" i="1" s="1"/>
  <c r="AK194" i="1" s="1"/>
  <c r="AK195" i="1" s="1"/>
  <c r="AK196" i="1" s="1"/>
  <c r="AK197" i="1" s="1"/>
  <c r="AK198" i="1" s="1"/>
  <c r="AK199" i="1" s="1"/>
  <c r="AK200" i="1" s="1"/>
  <c r="AK201" i="1" s="1"/>
  <c r="AK202" i="1" s="1"/>
  <c r="AK203" i="1" s="1"/>
  <c r="AK204" i="1" s="1"/>
  <c r="AK205" i="1" s="1"/>
  <c r="AK206" i="1" s="1"/>
  <c r="AK207" i="1" s="1"/>
  <c r="AK208" i="1" s="1"/>
  <c r="AK209" i="1" s="1"/>
  <c r="AK210" i="1" s="1"/>
  <c r="AK211" i="1" s="1"/>
  <c r="AK212" i="1" s="1"/>
  <c r="AK213" i="1" s="1"/>
  <c r="AK214" i="1" s="1"/>
  <c r="AK215" i="1" s="1"/>
  <c r="AK216" i="1" s="1"/>
  <c r="AK217" i="1" s="1"/>
  <c r="AK218" i="1" s="1"/>
  <c r="AK219" i="1" s="1"/>
  <c r="AK220" i="1" s="1"/>
  <c r="AK221" i="1" s="1"/>
  <c r="AK222" i="1" s="1"/>
  <c r="AK223" i="1" s="1"/>
  <c r="AK224" i="1" s="1"/>
  <c r="AK225" i="1" s="1"/>
  <c r="AK226" i="1" s="1"/>
  <c r="AK227" i="1" s="1"/>
  <c r="AK228" i="1" s="1"/>
  <c r="AK229" i="1" s="1"/>
  <c r="AK230" i="1" s="1"/>
  <c r="AK231" i="1" s="1"/>
  <c r="AK232" i="1" s="1"/>
  <c r="AK233" i="1" s="1"/>
  <c r="AK234" i="1" s="1"/>
  <c r="AK235" i="1" s="1"/>
  <c r="AK236" i="1" s="1"/>
  <c r="AK237" i="1" s="1"/>
  <c r="AK238" i="1" s="1"/>
  <c r="AK239" i="1" s="1"/>
  <c r="AK240" i="1" s="1"/>
  <c r="AK241" i="1" s="1"/>
  <c r="AK242" i="1" s="1"/>
  <c r="AK243" i="1" s="1"/>
  <c r="AK244" i="1" s="1"/>
  <c r="AK245" i="1" s="1"/>
  <c r="AK246" i="1" s="1"/>
  <c r="AK247" i="1" s="1"/>
  <c r="AK248" i="1" s="1"/>
  <c r="AK249" i="1" s="1"/>
  <c r="AK250" i="1" s="1"/>
  <c r="AK251" i="1" s="1"/>
  <c r="AK252" i="1" s="1"/>
  <c r="AK253" i="1" s="1"/>
  <c r="AK254" i="1" s="1"/>
  <c r="AK255" i="1" s="1"/>
  <c r="AK256" i="1" s="1"/>
  <c r="AK257" i="1" s="1"/>
  <c r="AK258" i="1" s="1"/>
  <c r="AK259" i="1" s="1"/>
  <c r="AK260" i="1" s="1"/>
  <c r="AK261" i="1" s="1"/>
  <c r="AK262" i="1" s="1"/>
  <c r="AK263" i="1" s="1"/>
  <c r="AK264" i="1" s="1"/>
  <c r="AK265" i="1" s="1"/>
  <c r="AK266" i="1" s="1"/>
  <c r="AK267" i="1" s="1"/>
  <c r="AK268" i="1" s="1"/>
  <c r="AK269" i="1" s="1"/>
  <c r="AK270" i="1" s="1"/>
  <c r="AK271" i="1" s="1"/>
  <c r="AK272" i="1" s="1"/>
  <c r="AK273" i="1" s="1"/>
  <c r="AK274" i="1" s="1"/>
  <c r="AK275" i="1" s="1"/>
  <c r="AK276" i="1" s="1"/>
  <c r="AK277" i="1" s="1"/>
  <c r="AK278" i="1" s="1"/>
  <c r="AK279" i="1" s="1"/>
  <c r="AK280" i="1" s="1"/>
  <c r="AK281" i="1" s="1"/>
  <c r="AK282" i="1" s="1"/>
  <c r="AK283" i="1" s="1"/>
  <c r="AK284" i="1" s="1"/>
  <c r="AK285" i="1" s="1"/>
  <c r="AK286" i="1" s="1"/>
  <c r="AK287" i="1" s="1"/>
  <c r="AK288" i="1" s="1"/>
  <c r="AK289" i="1" s="1"/>
  <c r="AK290" i="1" s="1"/>
  <c r="AK291" i="1" s="1"/>
  <c r="AK292" i="1" s="1"/>
  <c r="AK293" i="1" s="1"/>
  <c r="AK294" i="1" s="1"/>
  <c r="AK295" i="1" s="1"/>
  <c r="AK296" i="1" s="1"/>
  <c r="AK297" i="1" s="1"/>
  <c r="AK298" i="1" s="1"/>
  <c r="AK299" i="1" s="1"/>
  <c r="AK300" i="1" s="1"/>
  <c r="AK301" i="1" s="1"/>
  <c r="AK302" i="1" s="1"/>
  <c r="AK303" i="1" s="1"/>
  <c r="AK304" i="1" s="1"/>
  <c r="AK305" i="1" s="1"/>
  <c r="AK306" i="1" s="1"/>
  <c r="AK307" i="1" s="1"/>
  <c r="AK308" i="1" s="1"/>
  <c r="AK309" i="1" s="1"/>
  <c r="AK310" i="1" s="1"/>
  <c r="AK311" i="1" s="1"/>
  <c r="AK312" i="1" s="1"/>
  <c r="AK313" i="1" s="1"/>
  <c r="AK314" i="1" s="1"/>
  <c r="AK315" i="1" s="1"/>
  <c r="AK316" i="1" s="1"/>
  <c r="AK317" i="1" s="1"/>
  <c r="AK318" i="1" s="1"/>
  <c r="AK319" i="1" s="1"/>
  <c r="AK320" i="1" s="1"/>
  <c r="AK321" i="1" s="1"/>
  <c r="AK322" i="1" s="1"/>
  <c r="AK323" i="1" s="1"/>
  <c r="AK324" i="1" s="1"/>
  <c r="AK325" i="1" s="1"/>
  <c r="AK326" i="1" s="1"/>
  <c r="AK327" i="1" s="1"/>
  <c r="AK328" i="1" s="1"/>
  <c r="AK329" i="1" s="1"/>
  <c r="AK330" i="1" s="1"/>
  <c r="AK331" i="1" s="1"/>
  <c r="AK332" i="1" s="1"/>
  <c r="AK333" i="1" s="1"/>
  <c r="AK334" i="1" s="1"/>
  <c r="AK335" i="1" s="1"/>
  <c r="AK336" i="1" s="1"/>
  <c r="AK337" i="1" s="1"/>
  <c r="AK338" i="1" s="1"/>
  <c r="AK339" i="1" s="1"/>
  <c r="AK340" i="1" s="1"/>
  <c r="AK341" i="1" s="1"/>
  <c r="AK342" i="1" s="1"/>
  <c r="AK343" i="1" s="1"/>
  <c r="AK344" i="1" s="1"/>
  <c r="AK345" i="1" s="1"/>
  <c r="AK346" i="1" s="1"/>
  <c r="AK347" i="1" s="1"/>
  <c r="AK348" i="1" s="1"/>
  <c r="AK349" i="1" s="1"/>
  <c r="AK350" i="1" s="1"/>
  <c r="AK351" i="1" s="1"/>
  <c r="AK352" i="1" s="1"/>
  <c r="AK353" i="1" s="1"/>
  <c r="AK354" i="1" s="1"/>
  <c r="AK355" i="1" s="1"/>
  <c r="AK356" i="1" s="1"/>
  <c r="AK357" i="1" s="1"/>
  <c r="AK358" i="1" s="1"/>
  <c r="AK359" i="1" s="1"/>
  <c r="AK360" i="1" s="1"/>
  <c r="AK361" i="1" s="1"/>
  <c r="AK362" i="1" s="1"/>
  <c r="AK363" i="1" s="1"/>
  <c r="AK364" i="1" s="1"/>
  <c r="AK365" i="1" s="1"/>
  <c r="AK366" i="1" s="1"/>
  <c r="AK367" i="1" s="1"/>
  <c r="AK368" i="1" s="1"/>
  <c r="AK369" i="1" s="1"/>
  <c r="AK370" i="1" s="1"/>
  <c r="AK371" i="1" s="1"/>
  <c r="AK372" i="1" s="1"/>
  <c r="AK373" i="1" s="1"/>
  <c r="AK374" i="1" s="1"/>
  <c r="AK375" i="1" s="1"/>
  <c r="AK376" i="1" s="1"/>
  <c r="AK377" i="1" s="1"/>
  <c r="AK378" i="1" s="1"/>
  <c r="AK379" i="1" s="1"/>
  <c r="AK380" i="1" s="1"/>
  <c r="AK381" i="1" s="1"/>
  <c r="AK382" i="1" s="1"/>
  <c r="AK383" i="1" s="1"/>
  <c r="AK384" i="1" s="1"/>
  <c r="AK385" i="1" s="1"/>
  <c r="AK386" i="1" s="1"/>
  <c r="AK387" i="1" s="1"/>
  <c r="AK388" i="1" s="1"/>
  <c r="AK389" i="1" s="1"/>
  <c r="AK390" i="1" s="1"/>
  <c r="AK391" i="1" s="1"/>
  <c r="AK392" i="1" s="1"/>
  <c r="AK393" i="1" s="1"/>
  <c r="AK394" i="1" s="1"/>
  <c r="AK395" i="1" s="1"/>
  <c r="AK396" i="1" s="1"/>
  <c r="AK397" i="1" s="1"/>
  <c r="AK398" i="1" s="1"/>
  <c r="AK399" i="1" s="1"/>
  <c r="AK400" i="1" s="1"/>
  <c r="AK401" i="1" s="1"/>
  <c r="AK402" i="1" s="1"/>
  <c r="AK403" i="1" s="1"/>
  <c r="AK404" i="1" s="1"/>
  <c r="AK405" i="1" s="1"/>
  <c r="AK406" i="1" s="1"/>
  <c r="AK407" i="1" s="1"/>
  <c r="AK408" i="1" s="1"/>
  <c r="AK409" i="1" s="1"/>
  <c r="AK410" i="1" s="1"/>
  <c r="AK411" i="1" s="1"/>
  <c r="AK412" i="1" s="1"/>
  <c r="AK413" i="1" s="1"/>
  <c r="AK414" i="1" s="1"/>
  <c r="AK415" i="1" s="1"/>
  <c r="AK416" i="1" s="1"/>
  <c r="AK417" i="1" s="1"/>
  <c r="AK418" i="1" s="1"/>
  <c r="AK419" i="1" s="1"/>
  <c r="AK420" i="1" s="1"/>
  <c r="AK421" i="1" s="1"/>
  <c r="AK422" i="1" s="1"/>
  <c r="AK423" i="1" s="1"/>
  <c r="AK424" i="1" s="1"/>
  <c r="AK425" i="1" s="1"/>
  <c r="AK426" i="1" s="1"/>
  <c r="AK427" i="1" s="1"/>
  <c r="AK428" i="1" s="1"/>
  <c r="AK429" i="1" s="1"/>
  <c r="AK430" i="1" s="1"/>
  <c r="AK431" i="1" s="1"/>
  <c r="AK432" i="1" s="1"/>
  <c r="AK433" i="1" s="1"/>
  <c r="AK434" i="1" s="1"/>
  <c r="AK435" i="1" s="1"/>
  <c r="AK436" i="1" s="1"/>
  <c r="AK437" i="1" s="1"/>
  <c r="AK438" i="1" s="1"/>
  <c r="AK439" i="1" s="1"/>
  <c r="AK440" i="1" s="1"/>
  <c r="AK441" i="1" s="1"/>
  <c r="AK442" i="1" s="1"/>
  <c r="AK443" i="1" s="1"/>
  <c r="AK444" i="1" s="1"/>
  <c r="AK445" i="1" s="1"/>
  <c r="AK446" i="1" s="1"/>
  <c r="AK447" i="1" s="1"/>
  <c r="AK448" i="1" s="1"/>
  <c r="AK449" i="1" s="1"/>
  <c r="AK450" i="1" s="1"/>
  <c r="AK451" i="1" s="1"/>
  <c r="AK452" i="1" s="1"/>
  <c r="AK453" i="1" s="1"/>
  <c r="AK454" i="1" s="1"/>
  <c r="AK455" i="1" s="1"/>
  <c r="AK456" i="1" s="1"/>
  <c r="AK457" i="1" s="1"/>
  <c r="AK458" i="1" s="1"/>
  <c r="AK459" i="1" s="1"/>
  <c r="AK460" i="1" s="1"/>
  <c r="AK461" i="1" s="1"/>
  <c r="AK462" i="1" s="1"/>
  <c r="AK463" i="1" s="1"/>
  <c r="AK464" i="1" s="1"/>
  <c r="AK465" i="1" s="1"/>
  <c r="AK466" i="1" s="1"/>
  <c r="AK467" i="1" s="1"/>
  <c r="AK468" i="1" s="1"/>
  <c r="AK469" i="1" s="1"/>
  <c r="AK470" i="1" s="1"/>
  <c r="AK471" i="1" s="1"/>
  <c r="AK472" i="1" s="1"/>
  <c r="AK473" i="1" s="1"/>
  <c r="AK474" i="1" s="1"/>
  <c r="AK475" i="1" s="1"/>
  <c r="AK476" i="1" s="1"/>
  <c r="AK477" i="1" s="1"/>
  <c r="AK478" i="1" s="1"/>
  <c r="AK479" i="1" s="1"/>
  <c r="AK480" i="1" s="1"/>
  <c r="AK481" i="1" s="1"/>
  <c r="AK482" i="1" s="1"/>
  <c r="AK483" i="1" s="1"/>
  <c r="AK484" i="1" s="1"/>
  <c r="AK485" i="1" s="1"/>
  <c r="AK486" i="1" s="1"/>
  <c r="AK487" i="1" s="1"/>
  <c r="AK488" i="1" s="1"/>
  <c r="AK489" i="1" s="1"/>
  <c r="AK490" i="1" s="1"/>
  <c r="AK491" i="1" s="1"/>
  <c r="AK492" i="1" s="1"/>
  <c r="AK493" i="1" s="1"/>
  <c r="AK494" i="1" s="1"/>
  <c r="AK495" i="1" s="1"/>
  <c r="AK496" i="1" s="1"/>
  <c r="AK497" i="1" s="1"/>
  <c r="AK498" i="1" s="1"/>
  <c r="AK499" i="1" s="1"/>
  <c r="AK500" i="1" s="1"/>
  <c r="AK501" i="1" s="1"/>
  <c r="AK502" i="1" s="1"/>
  <c r="AK503" i="1" s="1"/>
  <c r="AK504" i="1" s="1"/>
  <c r="AK505" i="1" s="1"/>
  <c r="AK506" i="1" s="1"/>
  <c r="AK507" i="1" s="1"/>
  <c r="AK508" i="1" s="1"/>
  <c r="AK509" i="1" s="1"/>
  <c r="AK510" i="1" s="1"/>
  <c r="AK511" i="1" s="1"/>
  <c r="AK512" i="1" s="1"/>
  <c r="AK513" i="1" s="1"/>
  <c r="AK514" i="1" s="1"/>
  <c r="AK515" i="1" s="1"/>
  <c r="AK516" i="1" s="1"/>
  <c r="AK517" i="1" s="1"/>
  <c r="AK518" i="1" s="1"/>
  <c r="AK519" i="1" s="1"/>
  <c r="AK520" i="1" s="1"/>
  <c r="AK521" i="1" s="1"/>
  <c r="AK522" i="1" s="1"/>
  <c r="AK523" i="1" s="1"/>
  <c r="AK524" i="1" s="1"/>
  <c r="AK525" i="1" s="1"/>
  <c r="AK526" i="1" s="1"/>
  <c r="AK527" i="1" s="1"/>
  <c r="AK528" i="1" s="1"/>
  <c r="AK529" i="1" s="1"/>
  <c r="AK530" i="1" s="1"/>
  <c r="AK531" i="1" s="1"/>
  <c r="AK532" i="1" s="1"/>
  <c r="AK533" i="1" s="1"/>
  <c r="AK534" i="1" s="1"/>
  <c r="AK535" i="1" s="1"/>
  <c r="AK536" i="1" s="1"/>
  <c r="AK537" i="1" s="1"/>
  <c r="AK538" i="1" s="1"/>
  <c r="AK539" i="1" s="1"/>
  <c r="AK540" i="1" s="1"/>
  <c r="AK541" i="1" s="1"/>
  <c r="AK542" i="1" s="1"/>
  <c r="AK543" i="1" s="1"/>
  <c r="AK544" i="1" s="1"/>
  <c r="AK545" i="1" s="1"/>
  <c r="AK546" i="1" s="1"/>
  <c r="AK547" i="1" s="1"/>
  <c r="AK548" i="1" s="1"/>
  <c r="AK549" i="1" s="1"/>
  <c r="AK550" i="1" s="1"/>
  <c r="AK551" i="1" s="1"/>
  <c r="AK552" i="1" s="1"/>
  <c r="AK553" i="1" s="1"/>
  <c r="AK554" i="1" s="1"/>
  <c r="AK555" i="1" s="1"/>
  <c r="AK556" i="1" s="1"/>
  <c r="AK557" i="1" s="1"/>
  <c r="AK558" i="1" s="1"/>
  <c r="AK559" i="1" s="1"/>
  <c r="AK560" i="1" s="1"/>
  <c r="AK561" i="1" s="1"/>
  <c r="AK562" i="1" s="1"/>
  <c r="AK563" i="1" s="1"/>
  <c r="AK564" i="1" s="1"/>
  <c r="AK565" i="1" s="1"/>
  <c r="AK566" i="1" s="1"/>
  <c r="AK567" i="1" s="1"/>
  <c r="AK568" i="1" s="1"/>
  <c r="AK569" i="1" s="1"/>
  <c r="AK570" i="1" s="1"/>
  <c r="AK571" i="1" s="1"/>
  <c r="AK572" i="1" s="1"/>
  <c r="AK573" i="1" s="1"/>
  <c r="AK574" i="1" s="1"/>
  <c r="AK575" i="1" s="1"/>
  <c r="AK576" i="1" s="1"/>
  <c r="AK577" i="1" s="1"/>
  <c r="AK578" i="1" s="1"/>
  <c r="AK579" i="1" s="1"/>
  <c r="AK580" i="1" s="1"/>
  <c r="AK581" i="1" s="1"/>
  <c r="AK582" i="1" s="1"/>
  <c r="AK583" i="1" s="1"/>
  <c r="AK584" i="1" s="1"/>
  <c r="AK585" i="1" s="1"/>
  <c r="AK586" i="1" s="1"/>
  <c r="AK587" i="1" s="1"/>
  <c r="AK588" i="1" s="1"/>
  <c r="AK589" i="1" s="1"/>
  <c r="AK590" i="1" s="1"/>
  <c r="AK591" i="1" s="1"/>
  <c r="AK592" i="1" s="1"/>
  <c r="AK593" i="1" s="1"/>
  <c r="AK594" i="1" s="1"/>
  <c r="AK595" i="1" s="1"/>
  <c r="AK596" i="1" s="1"/>
  <c r="AK597" i="1" s="1"/>
  <c r="AK598" i="1" s="1"/>
  <c r="AK599" i="1" s="1"/>
  <c r="AK600" i="1" s="1"/>
  <c r="AK601" i="1" s="1"/>
  <c r="AK602" i="1" s="1"/>
  <c r="AK603" i="1" s="1"/>
  <c r="AK604" i="1" s="1"/>
  <c r="AK605" i="1" s="1"/>
  <c r="AK606" i="1" s="1"/>
  <c r="AK607" i="1" s="1"/>
  <c r="AK608" i="1" s="1"/>
  <c r="AK609" i="1" s="1"/>
  <c r="AK610" i="1" s="1"/>
  <c r="AK611" i="1" s="1"/>
  <c r="AK612" i="1" s="1"/>
  <c r="AK613" i="1" s="1"/>
  <c r="AK614" i="1" s="1"/>
  <c r="AK615" i="1" s="1"/>
  <c r="AK616" i="1" s="1"/>
  <c r="AK617" i="1" s="1"/>
  <c r="AK618" i="1" s="1"/>
  <c r="AK619" i="1" s="1"/>
  <c r="AK620" i="1" s="1"/>
  <c r="AK621" i="1" s="1"/>
  <c r="AK622" i="1" s="1"/>
  <c r="AK623" i="1" s="1"/>
  <c r="AK624" i="1" s="1"/>
  <c r="AK625" i="1" s="1"/>
  <c r="AK626" i="1" s="1"/>
  <c r="AK627" i="1" s="1"/>
  <c r="AK628" i="1" s="1"/>
  <c r="AK629" i="1" s="1"/>
  <c r="AK630" i="1" s="1"/>
  <c r="AK631" i="1" s="1"/>
  <c r="AK632" i="1" s="1"/>
  <c r="AK633" i="1" s="1"/>
  <c r="AK634" i="1" s="1"/>
  <c r="AK635" i="1" s="1"/>
  <c r="AK636" i="1" s="1"/>
  <c r="AK637" i="1" s="1"/>
  <c r="AK638" i="1" s="1"/>
  <c r="AK639" i="1" s="1"/>
  <c r="AK640" i="1" s="1"/>
  <c r="AK641" i="1" s="1"/>
  <c r="AK642" i="1" s="1"/>
  <c r="AK643" i="1" s="1"/>
  <c r="AK644" i="1" s="1"/>
  <c r="AK645" i="1" s="1"/>
  <c r="AK646" i="1" s="1"/>
  <c r="AK647" i="1" s="1"/>
  <c r="AK648" i="1" s="1"/>
  <c r="AK649" i="1" s="1"/>
  <c r="AK650" i="1" s="1"/>
  <c r="AK651" i="1" s="1"/>
  <c r="AK652" i="1" s="1"/>
  <c r="AK653" i="1" s="1"/>
  <c r="AK654" i="1" s="1"/>
  <c r="AK655" i="1" s="1"/>
  <c r="AK656" i="1" s="1"/>
  <c r="AK657" i="1" s="1"/>
  <c r="AK658" i="1" s="1"/>
  <c r="AK659" i="1" s="1"/>
  <c r="AK660" i="1" s="1"/>
  <c r="AK661" i="1" s="1"/>
  <c r="AK662" i="1" s="1"/>
  <c r="AK663" i="1" s="1"/>
  <c r="AK664" i="1" s="1"/>
  <c r="AK665" i="1" s="1"/>
  <c r="AK666" i="1" s="1"/>
  <c r="AK667" i="1" s="1"/>
  <c r="AK668" i="1" s="1"/>
  <c r="AK669" i="1" s="1"/>
  <c r="AK670" i="1" s="1"/>
  <c r="AK671" i="1" s="1"/>
  <c r="AK672" i="1" s="1"/>
  <c r="AK673" i="1" s="1"/>
  <c r="AK674" i="1" s="1"/>
  <c r="AK675" i="1" s="1"/>
  <c r="AK676" i="1" s="1"/>
  <c r="AK677" i="1" s="1"/>
  <c r="AK678" i="1" s="1"/>
  <c r="AK679" i="1" s="1"/>
  <c r="AK680" i="1" s="1"/>
  <c r="AK681" i="1" s="1"/>
  <c r="AK682" i="1" s="1"/>
  <c r="AK683" i="1" s="1"/>
  <c r="AK684" i="1" s="1"/>
  <c r="AK685" i="1" s="1"/>
  <c r="AK686" i="1" s="1"/>
  <c r="AK687" i="1" s="1"/>
  <c r="AK688" i="1" s="1"/>
  <c r="AK689" i="1" s="1"/>
  <c r="AK690" i="1" s="1"/>
  <c r="AK691" i="1" s="1"/>
  <c r="AK692" i="1" s="1"/>
  <c r="AK693" i="1" s="1"/>
  <c r="AK694" i="1" s="1"/>
  <c r="AK695" i="1" s="1"/>
  <c r="AK696" i="1" s="1"/>
  <c r="AK697" i="1" s="1"/>
  <c r="AK698" i="1" s="1"/>
  <c r="AK699" i="1" s="1"/>
  <c r="AK700" i="1" s="1"/>
  <c r="AK701" i="1" s="1"/>
  <c r="AK702" i="1" s="1"/>
  <c r="AK703" i="1" s="1"/>
  <c r="AK704" i="1" s="1"/>
  <c r="AK705" i="1" s="1"/>
  <c r="AK706" i="1" s="1"/>
  <c r="AK707" i="1" s="1"/>
  <c r="AK708" i="1" s="1"/>
  <c r="AK709" i="1" s="1"/>
  <c r="AK710" i="1" s="1"/>
  <c r="AK711" i="1" s="1"/>
  <c r="AK712" i="1" s="1"/>
  <c r="AK713" i="1" s="1"/>
  <c r="AK714" i="1" s="1"/>
  <c r="AK715" i="1" s="1"/>
  <c r="AK716" i="1" s="1"/>
  <c r="AK717" i="1" s="1"/>
  <c r="AK718" i="1" s="1"/>
  <c r="AK719" i="1" s="1"/>
  <c r="AK720" i="1" s="1"/>
  <c r="AK721" i="1" s="1"/>
  <c r="AK722" i="1" s="1"/>
  <c r="AK723" i="1" s="1"/>
  <c r="AK724" i="1" s="1"/>
  <c r="AK725" i="1" s="1"/>
  <c r="AK726" i="1" s="1"/>
  <c r="AK727" i="1" s="1"/>
  <c r="AK728" i="1" s="1"/>
  <c r="AK729" i="1" s="1"/>
  <c r="AK730" i="1" s="1"/>
  <c r="AK731" i="1" s="1"/>
  <c r="AK732" i="1" s="1"/>
  <c r="AK733" i="1" s="1"/>
  <c r="AK734" i="1" s="1"/>
  <c r="AK735" i="1" s="1"/>
  <c r="AK736" i="1" s="1"/>
  <c r="AK737" i="1" s="1"/>
  <c r="AK738" i="1" s="1"/>
  <c r="AK739" i="1" s="1"/>
  <c r="AK740" i="1" s="1"/>
  <c r="AK741" i="1" s="1"/>
  <c r="AK742" i="1" s="1"/>
  <c r="AK743" i="1" s="1"/>
  <c r="AK744" i="1" s="1"/>
  <c r="AK745" i="1" s="1"/>
  <c r="AK746" i="1" s="1"/>
  <c r="AK747" i="1" s="1"/>
  <c r="AK748" i="1" s="1"/>
  <c r="AK749" i="1" s="1"/>
  <c r="AK750" i="1" s="1"/>
  <c r="AK751" i="1" s="1"/>
  <c r="AK752" i="1" s="1"/>
  <c r="AK753" i="1" s="1"/>
  <c r="AK754" i="1" s="1"/>
  <c r="AK755" i="1" s="1"/>
  <c r="AK756" i="1" s="1"/>
  <c r="AK757" i="1" s="1"/>
  <c r="AK758" i="1" s="1"/>
  <c r="AK759" i="1" s="1"/>
  <c r="AK760" i="1" s="1"/>
  <c r="AK761" i="1" s="1"/>
  <c r="AK762" i="1" s="1"/>
  <c r="AK763" i="1" s="1"/>
  <c r="AK764" i="1" s="1"/>
  <c r="AK765" i="1" s="1"/>
  <c r="AK766" i="1" s="1"/>
  <c r="AK767" i="1" s="1"/>
  <c r="AK768" i="1" s="1"/>
  <c r="AK769" i="1" s="1"/>
  <c r="AK770" i="1" s="1"/>
  <c r="AK771" i="1" s="1"/>
  <c r="AK772" i="1" s="1"/>
  <c r="AK773" i="1" s="1"/>
  <c r="AK774" i="1" s="1"/>
  <c r="AK775" i="1" s="1"/>
  <c r="AK776" i="1" s="1"/>
  <c r="AK777" i="1" s="1"/>
  <c r="AK778" i="1" s="1"/>
  <c r="AK779" i="1" s="1"/>
  <c r="AK780" i="1" s="1"/>
  <c r="AK781" i="1" s="1"/>
  <c r="AK782" i="1" s="1"/>
  <c r="AK783" i="1" s="1"/>
  <c r="AK784" i="1" s="1"/>
  <c r="AK785" i="1" s="1"/>
  <c r="AK786" i="1" s="1"/>
  <c r="AK787" i="1" s="1"/>
  <c r="AK788" i="1" s="1"/>
  <c r="AK789" i="1" s="1"/>
  <c r="AK790" i="1" s="1"/>
  <c r="AK791" i="1" s="1"/>
  <c r="AK792" i="1" s="1"/>
  <c r="AK793" i="1" s="1"/>
  <c r="AK794" i="1" s="1"/>
  <c r="AK795" i="1" s="1"/>
  <c r="AK796" i="1" s="1"/>
  <c r="AK797" i="1" s="1"/>
  <c r="AK798" i="1" s="1"/>
  <c r="AK799" i="1" s="1"/>
  <c r="AK800" i="1" s="1"/>
  <c r="AK801" i="1" s="1"/>
  <c r="AK802" i="1" s="1"/>
  <c r="AK803" i="1" s="1"/>
  <c r="AK804" i="1" s="1"/>
  <c r="AK805" i="1" s="1"/>
  <c r="AK806" i="1" s="1"/>
  <c r="AK807" i="1" s="1"/>
  <c r="AK808" i="1" s="1"/>
  <c r="AK809" i="1" s="1"/>
  <c r="AK810" i="1" s="1"/>
  <c r="AK811" i="1" s="1"/>
  <c r="AK812" i="1" s="1"/>
  <c r="AK813" i="1" s="1"/>
  <c r="AK814" i="1" s="1"/>
  <c r="AK815" i="1" s="1"/>
  <c r="AK816" i="1" s="1"/>
  <c r="AK817" i="1" s="1"/>
  <c r="AK818" i="1" s="1"/>
  <c r="AK819" i="1" s="1"/>
  <c r="AK820" i="1" s="1"/>
  <c r="AK821" i="1" s="1"/>
  <c r="AK822" i="1" s="1"/>
  <c r="AK823" i="1" s="1"/>
  <c r="AK824" i="1" s="1"/>
  <c r="AK825" i="1" s="1"/>
  <c r="AK826" i="1" s="1"/>
  <c r="AK827" i="1" s="1"/>
  <c r="AK828" i="1" s="1"/>
  <c r="AK829" i="1" s="1"/>
  <c r="AK830" i="1" s="1"/>
  <c r="AK831" i="1" s="1"/>
  <c r="AK832" i="1" s="1"/>
  <c r="AK833" i="1" s="1"/>
  <c r="AK834" i="1" s="1"/>
  <c r="AK835" i="1" s="1"/>
  <c r="AK836" i="1" s="1"/>
  <c r="AK837" i="1" s="1"/>
  <c r="AK838" i="1" s="1"/>
  <c r="AK839" i="1" s="1"/>
  <c r="AK840" i="1" s="1"/>
  <c r="AK841" i="1" s="1"/>
  <c r="AK842" i="1" s="1"/>
  <c r="AK843" i="1" s="1"/>
  <c r="AK844" i="1" s="1"/>
  <c r="AK845" i="1" s="1"/>
  <c r="AK846" i="1" s="1"/>
  <c r="AK847" i="1" s="1"/>
  <c r="AK848" i="1" s="1"/>
  <c r="AK849" i="1" s="1"/>
  <c r="AK850" i="1" s="1"/>
  <c r="AK851" i="1" s="1"/>
  <c r="AK852" i="1" s="1"/>
  <c r="AK853" i="1" s="1"/>
  <c r="AK854" i="1" s="1"/>
  <c r="AK855" i="1" s="1"/>
  <c r="AK856" i="1" s="1"/>
  <c r="AK857" i="1" s="1"/>
  <c r="AK858" i="1" s="1"/>
  <c r="AK859" i="1" s="1"/>
  <c r="AN6" i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99" i="1" s="1"/>
  <c r="AN100" i="1" s="1"/>
  <c r="AN101" i="1" s="1"/>
  <c r="AN102" i="1" s="1"/>
  <c r="AN103" i="1" s="1"/>
  <c r="AN104" i="1" s="1"/>
  <c r="AN105" i="1" s="1"/>
  <c r="AN106" i="1" s="1"/>
  <c r="AN107" i="1" s="1"/>
  <c r="AN108" i="1" s="1"/>
  <c r="AN109" i="1" s="1"/>
  <c r="AN110" i="1" s="1"/>
  <c r="AN111" i="1" s="1"/>
  <c r="AN112" i="1" s="1"/>
  <c r="AN113" i="1" s="1"/>
  <c r="AN114" i="1" s="1"/>
  <c r="AN115" i="1" s="1"/>
  <c r="AN116" i="1" s="1"/>
  <c r="AN117" i="1" s="1"/>
  <c r="AN118" i="1" s="1"/>
  <c r="AN119" i="1" s="1"/>
  <c r="AN120" i="1" s="1"/>
  <c r="AN121" i="1" s="1"/>
  <c r="AN122" i="1" s="1"/>
  <c r="AN123" i="1" s="1"/>
  <c r="AN124" i="1" s="1"/>
  <c r="AN125" i="1" s="1"/>
  <c r="AN126" i="1" s="1"/>
  <c r="AN127" i="1" s="1"/>
  <c r="AN128" i="1" s="1"/>
  <c r="AN129" i="1" s="1"/>
  <c r="AN130" i="1" s="1"/>
  <c r="AN131" i="1" s="1"/>
  <c r="AN132" i="1" s="1"/>
  <c r="AN133" i="1" s="1"/>
  <c r="AN134" i="1" s="1"/>
  <c r="AN135" i="1" s="1"/>
  <c r="AN136" i="1" s="1"/>
  <c r="AN137" i="1" s="1"/>
  <c r="AN138" i="1" s="1"/>
  <c r="AN139" i="1" s="1"/>
  <c r="AN140" i="1" s="1"/>
  <c r="AN141" i="1" s="1"/>
  <c r="AN142" i="1" s="1"/>
  <c r="AN143" i="1" s="1"/>
  <c r="AN144" i="1" s="1"/>
  <c r="AN145" i="1" s="1"/>
  <c r="AN146" i="1" s="1"/>
  <c r="AN147" i="1" s="1"/>
  <c r="AN148" i="1" s="1"/>
  <c r="AN149" i="1" s="1"/>
  <c r="AN150" i="1" s="1"/>
  <c r="AN151" i="1" s="1"/>
  <c r="AN152" i="1" s="1"/>
  <c r="AN153" i="1" s="1"/>
  <c r="AN154" i="1" s="1"/>
  <c r="AN155" i="1" s="1"/>
  <c r="AN156" i="1" s="1"/>
  <c r="AN157" i="1" s="1"/>
  <c r="AN158" i="1" s="1"/>
  <c r="AN159" i="1" s="1"/>
  <c r="AN160" i="1" s="1"/>
  <c r="AN161" i="1" s="1"/>
  <c r="AN162" i="1" s="1"/>
  <c r="AN163" i="1" s="1"/>
  <c r="AN164" i="1" s="1"/>
  <c r="AN165" i="1" s="1"/>
  <c r="AN166" i="1" s="1"/>
  <c r="AN167" i="1" s="1"/>
  <c r="AN168" i="1" s="1"/>
  <c r="AN169" i="1" s="1"/>
  <c r="AN170" i="1" s="1"/>
  <c r="AN171" i="1" s="1"/>
  <c r="AN172" i="1" s="1"/>
  <c r="AN173" i="1" s="1"/>
  <c r="AN174" i="1" s="1"/>
  <c r="AN175" i="1" s="1"/>
  <c r="AN176" i="1" s="1"/>
  <c r="AN177" i="1" s="1"/>
  <c r="AN178" i="1" s="1"/>
  <c r="AN179" i="1" s="1"/>
  <c r="AN180" i="1" s="1"/>
  <c r="AN181" i="1" s="1"/>
  <c r="AN182" i="1" s="1"/>
  <c r="AN183" i="1" s="1"/>
  <c r="AN184" i="1" s="1"/>
  <c r="AN185" i="1" s="1"/>
  <c r="AN186" i="1" s="1"/>
  <c r="AN187" i="1" s="1"/>
  <c r="AN188" i="1" s="1"/>
  <c r="AN189" i="1" s="1"/>
  <c r="AN190" i="1" s="1"/>
  <c r="AN191" i="1" s="1"/>
  <c r="AN192" i="1" s="1"/>
  <c r="AN193" i="1" s="1"/>
  <c r="AN194" i="1" s="1"/>
  <c r="AN195" i="1" s="1"/>
  <c r="AN196" i="1" s="1"/>
  <c r="AN197" i="1" s="1"/>
  <c r="AN198" i="1" s="1"/>
  <c r="AN199" i="1" s="1"/>
  <c r="AN200" i="1" s="1"/>
  <c r="AN201" i="1" s="1"/>
  <c r="AN202" i="1" s="1"/>
  <c r="AN203" i="1" s="1"/>
  <c r="AN204" i="1" s="1"/>
  <c r="AN205" i="1" s="1"/>
  <c r="AN206" i="1" s="1"/>
  <c r="AN207" i="1" s="1"/>
  <c r="AN208" i="1" s="1"/>
  <c r="AN209" i="1" s="1"/>
  <c r="AN210" i="1" s="1"/>
  <c r="AN211" i="1" s="1"/>
  <c r="AN212" i="1" s="1"/>
  <c r="AN213" i="1" s="1"/>
  <c r="AN214" i="1" s="1"/>
  <c r="AN215" i="1" s="1"/>
  <c r="AN216" i="1" s="1"/>
  <c r="AN217" i="1" s="1"/>
  <c r="AN218" i="1" s="1"/>
  <c r="AN219" i="1" s="1"/>
  <c r="AN220" i="1" s="1"/>
  <c r="AN221" i="1" s="1"/>
  <c r="AN222" i="1" s="1"/>
  <c r="AN223" i="1" s="1"/>
  <c r="AN224" i="1" s="1"/>
  <c r="AN225" i="1" s="1"/>
  <c r="AN226" i="1" s="1"/>
  <c r="AN227" i="1" s="1"/>
  <c r="AN228" i="1" s="1"/>
  <c r="AN229" i="1" s="1"/>
  <c r="AN230" i="1" s="1"/>
  <c r="AN231" i="1" s="1"/>
  <c r="AN232" i="1" s="1"/>
  <c r="AN233" i="1" s="1"/>
  <c r="AN234" i="1" s="1"/>
  <c r="AN235" i="1" s="1"/>
  <c r="AN236" i="1" s="1"/>
  <c r="AN237" i="1" s="1"/>
  <c r="AN238" i="1" s="1"/>
  <c r="AN239" i="1" s="1"/>
  <c r="AN240" i="1" s="1"/>
  <c r="AN241" i="1" s="1"/>
  <c r="AN242" i="1" s="1"/>
  <c r="AN243" i="1" s="1"/>
  <c r="AN244" i="1" s="1"/>
  <c r="AN245" i="1" s="1"/>
  <c r="AN246" i="1" s="1"/>
  <c r="AN247" i="1" s="1"/>
  <c r="AN248" i="1" s="1"/>
  <c r="AN249" i="1" s="1"/>
  <c r="AN250" i="1" s="1"/>
  <c r="AN251" i="1" s="1"/>
  <c r="AN252" i="1" s="1"/>
  <c r="AN253" i="1" s="1"/>
  <c r="AN254" i="1" s="1"/>
  <c r="AN255" i="1" s="1"/>
  <c r="AN256" i="1" s="1"/>
  <c r="AN257" i="1" s="1"/>
  <c r="AN258" i="1" s="1"/>
  <c r="AN259" i="1" s="1"/>
  <c r="AN260" i="1" s="1"/>
  <c r="AN261" i="1" s="1"/>
  <c r="AN262" i="1" s="1"/>
  <c r="AN263" i="1" s="1"/>
  <c r="AN264" i="1" s="1"/>
  <c r="AN265" i="1" s="1"/>
  <c r="AN266" i="1" s="1"/>
  <c r="AN267" i="1" s="1"/>
  <c r="AN268" i="1" s="1"/>
  <c r="AN269" i="1" s="1"/>
  <c r="AN270" i="1" s="1"/>
  <c r="AN271" i="1" s="1"/>
  <c r="AN272" i="1" s="1"/>
  <c r="AN273" i="1" s="1"/>
  <c r="AN274" i="1" s="1"/>
  <c r="AN275" i="1" s="1"/>
  <c r="AN276" i="1" s="1"/>
  <c r="AN277" i="1" s="1"/>
  <c r="AN278" i="1" s="1"/>
  <c r="AN279" i="1" s="1"/>
  <c r="AN280" i="1" s="1"/>
  <c r="AN281" i="1" s="1"/>
  <c r="AN282" i="1" s="1"/>
  <c r="AN283" i="1" s="1"/>
  <c r="AN284" i="1" s="1"/>
  <c r="AN285" i="1" s="1"/>
  <c r="AN286" i="1" s="1"/>
  <c r="AN287" i="1" s="1"/>
  <c r="AN288" i="1" s="1"/>
  <c r="AN289" i="1" s="1"/>
  <c r="AN290" i="1" s="1"/>
  <c r="AN291" i="1" s="1"/>
  <c r="AN292" i="1" s="1"/>
  <c r="AN293" i="1" s="1"/>
  <c r="AN294" i="1" s="1"/>
  <c r="AN295" i="1" s="1"/>
  <c r="AN296" i="1" s="1"/>
  <c r="AN297" i="1" s="1"/>
  <c r="AN298" i="1" s="1"/>
  <c r="AN299" i="1" s="1"/>
  <c r="AN300" i="1" s="1"/>
  <c r="AN301" i="1" s="1"/>
  <c r="AN302" i="1" s="1"/>
  <c r="AN303" i="1" s="1"/>
  <c r="AN304" i="1" s="1"/>
  <c r="AN305" i="1" s="1"/>
  <c r="AN306" i="1" s="1"/>
  <c r="AN307" i="1" s="1"/>
  <c r="AN308" i="1" s="1"/>
  <c r="AN309" i="1" s="1"/>
  <c r="AN310" i="1" s="1"/>
  <c r="AN311" i="1" s="1"/>
  <c r="AN312" i="1" s="1"/>
  <c r="AN313" i="1" s="1"/>
  <c r="AN314" i="1" s="1"/>
  <c r="AN315" i="1" s="1"/>
  <c r="AN316" i="1" s="1"/>
  <c r="AN317" i="1" s="1"/>
  <c r="AN318" i="1" s="1"/>
  <c r="AN319" i="1" s="1"/>
  <c r="AN320" i="1" s="1"/>
  <c r="AN321" i="1" s="1"/>
  <c r="AN322" i="1" s="1"/>
  <c r="AN323" i="1" s="1"/>
  <c r="AN324" i="1" s="1"/>
  <c r="AN325" i="1" s="1"/>
  <c r="AN326" i="1" s="1"/>
  <c r="AN327" i="1" s="1"/>
  <c r="AN328" i="1" s="1"/>
  <c r="AN329" i="1" s="1"/>
  <c r="AN330" i="1" s="1"/>
  <c r="AN331" i="1" s="1"/>
  <c r="AN332" i="1" s="1"/>
  <c r="AN333" i="1" s="1"/>
  <c r="AN334" i="1" s="1"/>
  <c r="AN335" i="1" s="1"/>
  <c r="AN336" i="1" s="1"/>
  <c r="AN337" i="1" s="1"/>
  <c r="AN338" i="1" s="1"/>
  <c r="AN339" i="1" s="1"/>
  <c r="AN340" i="1" s="1"/>
  <c r="AN341" i="1" s="1"/>
  <c r="AN342" i="1" s="1"/>
  <c r="AN343" i="1" s="1"/>
  <c r="AN344" i="1" s="1"/>
  <c r="AN345" i="1" s="1"/>
  <c r="AN346" i="1" s="1"/>
  <c r="AN347" i="1" s="1"/>
  <c r="AN348" i="1" s="1"/>
  <c r="AN349" i="1" s="1"/>
  <c r="AN350" i="1" s="1"/>
  <c r="AN351" i="1" s="1"/>
  <c r="AN352" i="1" s="1"/>
  <c r="AN353" i="1" s="1"/>
  <c r="AN354" i="1" s="1"/>
  <c r="AN355" i="1" s="1"/>
  <c r="AN356" i="1" s="1"/>
  <c r="AN357" i="1" s="1"/>
  <c r="AN358" i="1" s="1"/>
  <c r="AN359" i="1" s="1"/>
  <c r="AN360" i="1" s="1"/>
  <c r="AN361" i="1" s="1"/>
  <c r="AN362" i="1" s="1"/>
  <c r="AN363" i="1" s="1"/>
  <c r="AN364" i="1" s="1"/>
  <c r="AN365" i="1" s="1"/>
  <c r="AN366" i="1" s="1"/>
  <c r="AN367" i="1" s="1"/>
  <c r="AN368" i="1" s="1"/>
  <c r="AN369" i="1" s="1"/>
  <c r="AN370" i="1" s="1"/>
  <c r="AN371" i="1" s="1"/>
  <c r="AN372" i="1" s="1"/>
  <c r="AN373" i="1" s="1"/>
  <c r="AN374" i="1" s="1"/>
  <c r="AN375" i="1" s="1"/>
  <c r="AN376" i="1" s="1"/>
  <c r="AN377" i="1" s="1"/>
  <c r="AN378" i="1" s="1"/>
  <c r="AN379" i="1" s="1"/>
  <c r="AN380" i="1" s="1"/>
  <c r="AN381" i="1" s="1"/>
  <c r="AN382" i="1" s="1"/>
  <c r="AN383" i="1" s="1"/>
  <c r="AN384" i="1" s="1"/>
  <c r="AN385" i="1" s="1"/>
  <c r="AN386" i="1" s="1"/>
  <c r="AN387" i="1" s="1"/>
  <c r="AN388" i="1" s="1"/>
  <c r="AN389" i="1" s="1"/>
  <c r="AN390" i="1" s="1"/>
  <c r="AN391" i="1" s="1"/>
  <c r="AN392" i="1" s="1"/>
  <c r="AN393" i="1" s="1"/>
  <c r="AN394" i="1" s="1"/>
  <c r="AN395" i="1" s="1"/>
  <c r="AN396" i="1" s="1"/>
  <c r="AN397" i="1" s="1"/>
  <c r="AN398" i="1" s="1"/>
  <c r="AN399" i="1" s="1"/>
  <c r="AN400" i="1" s="1"/>
  <c r="AN401" i="1" s="1"/>
  <c r="AN402" i="1" s="1"/>
  <c r="AN403" i="1" s="1"/>
  <c r="AN404" i="1" s="1"/>
  <c r="AN405" i="1" s="1"/>
  <c r="AN406" i="1" s="1"/>
  <c r="AN407" i="1" s="1"/>
  <c r="AN408" i="1" s="1"/>
  <c r="AN409" i="1" s="1"/>
  <c r="AN410" i="1" s="1"/>
  <c r="AN411" i="1" s="1"/>
  <c r="AN412" i="1" s="1"/>
  <c r="AN413" i="1" s="1"/>
  <c r="AN414" i="1" s="1"/>
  <c r="AN415" i="1" s="1"/>
  <c r="AN416" i="1" s="1"/>
  <c r="AN417" i="1" s="1"/>
  <c r="AN418" i="1" s="1"/>
  <c r="AN419" i="1" s="1"/>
  <c r="AN420" i="1" s="1"/>
  <c r="AN421" i="1" s="1"/>
  <c r="AN422" i="1" s="1"/>
  <c r="AN423" i="1" s="1"/>
  <c r="AN424" i="1" s="1"/>
  <c r="AN425" i="1" s="1"/>
  <c r="AN426" i="1" s="1"/>
  <c r="AN427" i="1" s="1"/>
  <c r="AN428" i="1" s="1"/>
  <c r="AN429" i="1" s="1"/>
  <c r="AN430" i="1" s="1"/>
  <c r="AN431" i="1" s="1"/>
  <c r="AN432" i="1" s="1"/>
  <c r="AN433" i="1" s="1"/>
  <c r="AN434" i="1" s="1"/>
  <c r="AN435" i="1" s="1"/>
  <c r="AN436" i="1" s="1"/>
  <c r="AN437" i="1" s="1"/>
  <c r="AN438" i="1" s="1"/>
  <c r="AN439" i="1" s="1"/>
  <c r="AN440" i="1" s="1"/>
  <c r="AN441" i="1" s="1"/>
  <c r="AN442" i="1" s="1"/>
  <c r="AN443" i="1" s="1"/>
  <c r="AN444" i="1" s="1"/>
  <c r="AN445" i="1" s="1"/>
  <c r="AN446" i="1" s="1"/>
  <c r="AN447" i="1" s="1"/>
  <c r="AN448" i="1" s="1"/>
  <c r="AN449" i="1" s="1"/>
  <c r="AN450" i="1" s="1"/>
  <c r="AN451" i="1" s="1"/>
  <c r="AN452" i="1" s="1"/>
  <c r="AN453" i="1" s="1"/>
  <c r="AN454" i="1" s="1"/>
  <c r="AN455" i="1" s="1"/>
  <c r="AN456" i="1" s="1"/>
  <c r="AN457" i="1" s="1"/>
  <c r="AN458" i="1" s="1"/>
  <c r="AN459" i="1" s="1"/>
  <c r="AN460" i="1" s="1"/>
  <c r="AN461" i="1" s="1"/>
  <c r="AN462" i="1" s="1"/>
  <c r="AN463" i="1" s="1"/>
  <c r="AN464" i="1" s="1"/>
  <c r="AN465" i="1" s="1"/>
  <c r="AN466" i="1" s="1"/>
  <c r="AN467" i="1" s="1"/>
  <c r="AN468" i="1" s="1"/>
  <c r="AN469" i="1" s="1"/>
  <c r="AN470" i="1" s="1"/>
  <c r="AN471" i="1" s="1"/>
  <c r="AN472" i="1" s="1"/>
  <c r="AN473" i="1" s="1"/>
  <c r="AN474" i="1" s="1"/>
  <c r="AN475" i="1" s="1"/>
  <c r="AN476" i="1" s="1"/>
  <c r="AN477" i="1" s="1"/>
  <c r="AN478" i="1" s="1"/>
  <c r="AN479" i="1" s="1"/>
  <c r="AN480" i="1" s="1"/>
  <c r="AN481" i="1" s="1"/>
  <c r="AN482" i="1" s="1"/>
  <c r="AN483" i="1" s="1"/>
  <c r="AN484" i="1" s="1"/>
  <c r="AN485" i="1" s="1"/>
  <c r="AN486" i="1" s="1"/>
  <c r="AN487" i="1" s="1"/>
  <c r="AN488" i="1" s="1"/>
  <c r="AN489" i="1" s="1"/>
  <c r="AN490" i="1" s="1"/>
  <c r="AN491" i="1" s="1"/>
  <c r="AN492" i="1" s="1"/>
  <c r="AN493" i="1" s="1"/>
  <c r="AN494" i="1" s="1"/>
  <c r="AN495" i="1" s="1"/>
  <c r="AN496" i="1" s="1"/>
  <c r="AN497" i="1" s="1"/>
  <c r="AN498" i="1" s="1"/>
  <c r="AN499" i="1" s="1"/>
  <c r="AN500" i="1" s="1"/>
  <c r="AN501" i="1" s="1"/>
  <c r="AN502" i="1" s="1"/>
  <c r="AN503" i="1" s="1"/>
  <c r="AN504" i="1" s="1"/>
  <c r="AN505" i="1" s="1"/>
  <c r="AN506" i="1" s="1"/>
  <c r="AN507" i="1" s="1"/>
  <c r="AN508" i="1" s="1"/>
  <c r="AN509" i="1" s="1"/>
  <c r="AN510" i="1" s="1"/>
  <c r="AN511" i="1" s="1"/>
  <c r="AN512" i="1" s="1"/>
  <c r="AN513" i="1" s="1"/>
  <c r="AN514" i="1" s="1"/>
  <c r="AN515" i="1" s="1"/>
  <c r="AN516" i="1" s="1"/>
  <c r="AN517" i="1" s="1"/>
  <c r="AN518" i="1" s="1"/>
  <c r="AN519" i="1" s="1"/>
  <c r="AN520" i="1" s="1"/>
  <c r="AN521" i="1" s="1"/>
  <c r="AN522" i="1" s="1"/>
  <c r="AN523" i="1" s="1"/>
  <c r="AN524" i="1" s="1"/>
  <c r="AN525" i="1" s="1"/>
  <c r="AN526" i="1" s="1"/>
  <c r="AN527" i="1" s="1"/>
  <c r="AN528" i="1" s="1"/>
  <c r="AN529" i="1" s="1"/>
  <c r="AN530" i="1" s="1"/>
  <c r="AN531" i="1" s="1"/>
  <c r="AN532" i="1" s="1"/>
  <c r="AN533" i="1" s="1"/>
  <c r="AN534" i="1" s="1"/>
  <c r="AN535" i="1" s="1"/>
  <c r="AN536" i="1" s="1"/>
  <c r="AN537" i="1" s="1"/>
  <c r="AN538" i="1" s="1"/>
  <c r="AN539" i="1" s="1"/>
  <c r="AN540" i="1" s="1"/>
  <c r="AN541" i="1" s="1"/>
  <c r="AN542" i="1" s="1"/>
  <c r="AN543" i="1" s="1"/>
  <c r="AN544" i="1" s="1"/>
  <c r="AN545" i="1" s="1"/>
  <c r="AN546" i="1" s="1"/>
  <c r="AN547" i="1" s="1"/>
  <c r="AN548" i="1" s="1"/>
  <c r="AN549" i="1" s="1"/>
  <c r="AN550" i="1" s="1"/>
  <c r="AN551" i="1" s="1"/>
  <c r="AN552" i="1" s="1"/>
  <c r="AN553" i="1" s="1"/>
  <c r="AN554" i="1" s="1"/>
  <c r="AN555" i="1" s="1"/>
  <c r="AN556" i="1" s="1"/>
  <c r="AN557" i="1" s="1"/>
  <c r="AN558" i="1" s="1"/>
  <c r="AN559" i="1" s="1"/>
  <c r="AN560" i="1" s="1"/>
  <c r="AN561" i="1" s="1"/>
  <c r="AN562" i="1" s="1"/>
  <c r="AN563" i="1" s="1"/>
  <c r="AN564" i="1" s="1"/>
  <c r="AN565" i="1" s="1"/>
  <c r="AN566" i="1" s="1"/>
  <c r="AN567" i="1" s="1"/>
  <c r="AN568" i="1" s="1"/>
  <c r="AN569" i="1" s="1"/>
  <c r="AN570" i="1" s="1"/>
  <c r="AN571" i="1" s="1"/>
  <c r="AN572" i="1" s="1"/>
  <c r="AN573" i="1" s="1"/>
  <c r="AN574" i="1" s="1"/>
  <c r="AN575" i="1" s="1"/>
  <c r="AN576" i="1" s="1"/>
  <c r="AN577" i="1" s="1"/>
  <c r="AN578" i="1" s="1"/>
  <c r="AN579" i="1" s="1"/>
  <c r="AN580" i="1" s="1"/>
  <c r="AN581" i="1" s="1"/>
  <c r="AN582" i="1" s="1"/>
  <c r="AN583" i="1" s="1"/>
  <c r="AN584" i="1" s="1"/>
  <c r="AN585" i="1" s="1"/>
  <c r="AN586" i="1" s="1"/>
  <c r="AN587" i="1" s="1"/>
  <c r="AN588" i="1" s="1"/>
  <c r="AN589" i="1" s="1"/>
  <c r="AN590" i="1" s="1"/>
  <c r="AN591" i="1" s="1"/>
  <c r="AN592" i="1" s="1"/>
  <c r="AN593" i="1" s="1"/>
  <c r="AN594" i="1" s="1"/>
  <c r="AN595" i="1" s="1"/>
  <c r="AN596" i="1" s="1"/>
  <c r="AN597" i="1" s="1"/>
  <c r="AN598" i="1" s="1"/>
  <c r="AN599" i="1" s="1"/>
  <c r="AN600" i="1" s="1"/>
  <c r="AN601" i="1" s="1"/>
  <c r="AN602" i="1" s="1"/>
  <c r="AN603" i="1" s="1"/>
  <c r="AN604" i="1" s="1"/>
  <c r="AN605" i="1" s="1"/>
  <c r="AN606" i="1" s="1"/>
  <c r="AN607" i="1" s="1"/>
  <c r="AN608" i="1" s="1"/>
  <c r="AN609" i="1" s="1"/>
  <c r="AN610" i="1" s="1"/>
  <c r="AN611" i="1" s="1"/>
  <c r="AN612" i="1" s="1"/>
  <c r="AN613" i="1" s="1"/>
  <c r="AN614" i="1" s="1"/>
  <c r="AN615" i="1" s="1"/>
  <c r="AN616" i="1" s="1"/>
  <c r="AN617" i="1" s="1"/>
  <c r="AN618" i="1" s="1"/>
  <c r="AN619" i="1" s="1"/>
  <c r="AN620" i="1" s="1"/>
  <c r="AN621" i="1" s="1"/>
  <c r="AN622" i="1" s="1"/>
  <c r="AN623" i="1" s="1"/>
  <c r="AN624" i="1" s="1"/>
  <c r="AN625" i="1" s="1"/>
  <c r="AN626" i="1" s="1"/>
  <c r="AN627" i="1" s="1"/>
  <c r="AN628" i="1" s="1"/>
  <c r="AN629" i="1" s="1"/>
  <c r="AN630" i="1" s="1"/>
  <c r="AN631" i="1" s="1"/>
  <c r="AN632" i="1" s="1"/>
  <c r="AN633" i="1" s="1"/>
  <c r="AN634" i="1" s="1"/>
  <c r="AN635" i="1" s="1"/>
  <c r="AN636" i="1" s="1"/>
  <c r="AN637" i="1" s="1"/>
  <c r="AN638" i="1" s="1"/>
  <c r="AN639" i="1" s="1"/>
  <c r="AN640" i="1" s="1"/>
  <c r="AN641" i="1" s="1"/>
  <c r="AN642" i="1" s="1"/>
  <c r="AN643" i="1" s="1"/>
  <c r="AN644" i="1" s="1"/>
  <c r="AN645" i="1" s="1"/>
  <c r="AN646" i="1" s="1"/>
  <c r="AN647" i="1" s="1"/>
  <c r="AN648" i="1" s="1"/>
  <c r="AN649" i="1" s="1"/>
  <c r="AN650" i="1" s="1"/>
  <c r="AN651" i="1" s="1"/>
  <c r="AN652" i="1" s="1"/>
  <c r="AN653" i="1" s="1"/>
  <c r="AN654" i="1" s="1"/>
  <c r="AN655" i="1" s="1"/>
  <c r="AN656" i="1" s="1"/>
  <c r="AN657" i="1" s="1"/>
  <c r="AN658" i="1" s="1"/>
  <c r="AN659" i="1" s="1"/>
  <c r="AN660" i="1" s="1"/>
  <c r="AN661" i="1" s="1"/>
  <c r="AN662" i="1" s="1"/>
  <c r="AN663" i="1" s="1"/>
  <c r="AN664" i="1" s="1"/>
  <c r="AN665" i="1" s="1"/>
  <c r="AN666" i="1" s="1"/>
  <c r="AN667" i="1" s="1"/>
  <c r="AN668" i="1" s="1"/>
  <c r="AN669" i="1" s="1"/>
  <c r="AN670" i="1" s="1"/>
  <c r="AN671" i="1" s="1"/>
  <c r="AN672" i="1" s="1"/>
  <c r="AN673" i="1" s="1"/>
  <c r="AN674" i="1" s="1"/>
  <c r="AN675" i="1" s="1"/>
  <c r="AN676" i="1" s="1"/>
  <c r="AN677" i="1" s="1"/>
  <c r="AN678" i="1" s="1"/>
  <c r="AN679" i="1" s="1"/>
  <c r="AN680" i="1" s="1"/>
  <c r="AN681" i="1" s="1"/>
  <c r="AN682" i="1" s="1"/>
  <c r="AN683" i="1" s="1"/>
  <c r="AN684" i="1" s="1"/>
  <c r="AN685" i="1" s="1"/>
  <c r="AN686" i="1" s="1"/>
  <c r="AN687" i="1" s="1"/>
  <c r="AN688" i="1" s="1"/>
  <c r="AN689" i="1" s="1"/>
  <c r="AN690" i="1" s="1"/>
  <c r="AN691" i="1" s="1"/>
  <c r="AN692" i="1" s="1"/>
  <c r="AN693" i="1" s="1"/>
  <c r="AN694" i="1" s="1"/>
  <c r="AN695" i="1" s="1"/>
  <c r="AN696" i="1" s="1"/>
  <c r="AN697" i="1" s="1"/>
  <c r="AN698" i="1" s="1"/>
  <c r="AN699" i="1" s="1"/>
  <c r="AN700" i="1" s="1"/>
  <c r="AN701" i="1" s="1"/>
  <c r="AN702" i="1" s="1"/>
  <c r="AN703" i="1" s="1"/>
  <c r="AN704" i="1" s="1"/>
  <c r="AN705" i="1" s="1"/>
  <c r="AN706" i="1" s="1"/>
  <c r="AN707" i="1" s="1"/>
  <c r="AN708" i="1" s="1"/>
  <c r="AN709" i="1" s="1"/>
  <c r="AN710" i="1" s="1"/>
  <c r="AN711" i="1" s="1"/>
  <c r="AN712" i="1" s="1"/>
  <c r="AN713" i="1" s="1"/>
  <c r="AN714" i="1" s="1"/>
  <c r="AN715" i="1" s="1"/>
  <c r="AN716" i="1" s="1"/>
  <c r="AN717" i="1" s="1"/>
  <c r="AN718" i="1" s="1"/>
  <c r="AN719" i="1" s="1"/>
  <c r="AN720" i="1" s="1"/>
  <c r="AN721" i="1" s="1"/>
  <c r="AN722" i="1" s="1"/>
  <c r="AN723" i="1" s="1"/>
  <c r="AN724" i="1" s="1"/>
  <c r="AN725" i="1" s="1"/>
  <c r="AN726" i="1" s="1"/>
  <c r="AN727" i="1" s="1"/>
  <c r="AN728" i="1" s="1"/>
  <c r="AN729" i="1" s="1"/>
  <c r="AN730" i="1" s="1"/>
  <c r="AN731" i="1" s="1"/>
  <c r="AN732" i="1" s="1"/>
  <c r="AN733" i="1" s="1"/>
  <c r="AN734" i="1" s="1"/>
  <c r="AN735" i="1" s="1"/>
  <c r="AN736" i="1" s="1"/>
  <c r="AN737" i="1" s="1"/>
  <c r="AN738" i="1" s="1"/>
  <c r="AN739" i="1" s="1"/>
  <c r="AN740" i="1" s="1"/>
  <c r="AN741" i="1" s="1"/>
  <c r="AN742" i="1" s="1"/>
  <c r="AN743" i="1" s="1"/>
  <c r="AN744" i="1" s="1"/>
  <c r="AN745" i="1" s="1"/>
  <c r="AN746" i="1" s="1"/>
  <c r="AN747" i="1" s="1"/>
  <c r="AN748" i="1" s="1"/>
  <c r="AN749" i="1" s="1"/>
  <c r="AN750" i="1" s="1"/>
  <c r="AN751" i="1" s="1"/>
  <c r="AN752" i="1" s="1"/>
  <c r="AN753" i="1" s="1"/>
  <c r="AN754" i="1" s="1"/>
  <c r="AN755" i="1" s="1"/>
  <c r="AN756" i="1" s="1"/>
  <c r="AN757" i="1" s="1"/>
  <c r="AN758" i="1" s="1"/>
  <c r="AN759" i="1" s="1"/>
  <c r="AN760" i="1" s="1"/>
  <c r="AN761" i="1" s="1"/>
  <c r="AN762" i="1" s="1"/>
  <c r="AN763" i="1" s="1"/>
  <c r="AN764" i="1" s="1"/>
  <c r="AN765" i="1" s="1"/>
  <c r="AN766" i="1" s="1"/>
  <c r="AN767" i="1" s="1"/>
  <c r="AN768" i="1" s="1"/>
  <c r="AN769" i="1" s="1"/>
  <c r="AN770" i="1" s="1"/>
  <c r="AN771" i="1" s="1"/>
  <c r="AN772" i="1" s="1"/>
  <c r="AN773" i="1" s="1"/>
  <c r="AN774" i="1" s="1"/>
  <c r="AN775" i="1" s="1"/>
  <c r="AN776" i="1" s="1"/>
  <c r="AN777" i="1" s="1"/>
  <c r="AN778" i="1" s="1"/>
  <c r="AN779" i="1" s="1"/>
  <c r="AN780" i="1" s="1"/>
  <c r="AN781" i="1" s="1"/>
  <c r="AN782" i="1" s="1"/>
  <c r="AN783" i="1" s="1"/>
  <c r="AN784" i="1" s="1"/>
  <c r="AN785" i="1" s="1"/>
  <c r="AN786" i="1" s="1"/>
  <c r="AN787" i="1" s="1"/>
  <c r="AN788" i="1" s="1"/>
  <c r="AN789" i="1" s="1"/>
  <c r="AN790" i="1" s="1"/>
  <c r="AN791" i="1" s="1"/>
  <c r="AN792" i="1" s="1"/>
  <c r="AN793" i="1" s="1"/>
  <c r="AN794" i="1" s="1"/>
  <c r="AN795" i="1" s="1"/>
  <c r="AN796" i="1" s="1"/>
  <c r="AN797" i="1" s="1"/>
  <c r="AN798" i="1" s="1"/>
  <c r="AN799" i="1" s="1"/>
  <c r="AN800" i="1" s="1"/>
  <c r="AN801" i="1" s="1"/>
  <c r="AN802" i="1" s="1"/>
  <c r="AN803" i="1" s="1"/>
  <c r="AN804" i="1" s="1"/>
  <c r="AN805" i="1" s="1"/>
  <c r="AN806" i="1" s="1"/>
  <c r="AN807" i="1" s="1"/>
  <c r="AN808" i="1" s="1"/>
  <c r="AN809" i="1" s="1"/>
  <c r="AN810" i="1" s="1"/>
  <c r="AN811" i="1" s="1"/>
  <c r="AN812" i="1" s="1"/>
  <c r="AN813" i="1" s="1"/>
  <c r="AN814" i="1" s="1"/>
  <c r="AN815" i="1" s="1"/>
  <c r="AN816" i="1" s="1"/>
  <c r="AN817" i="1" s="1"/>
  <c r="AN818" i="1" s="1"/>
  <c r="AN819" i="1" s="1"/>
  <c r="AN820" i="1" s="1"/>
  <c r="AN821" i="1" s="1"/>
  <c r="AN822" i="1" s="1"/>
  <c r="AN823" i="1" s="1"/>
  <c r="AN824" i="1" s="1"/>
  <c r="AN825" i="1" s="1"/>
  <c r="AN826" i="1" s="1"/>
  <c r="AN827" i="1" s="1"/>
  <c r="AN828" i="1" s="1"/>
  <c r="AN829" i="1" s="1"/>
  <c r="AN830" i="1" s="1"/>
  <c r="AN831" i="1" s="1"/>
  <c r="AN832" i="1" s="1"/>
  <c r="AN833" i="1" s="1"/>
  <c r="AN834" i="1" s="1"/>
  <c r="AN835" i="1" s="1"/>
  <c r="AN836" i="1" s="1"/>
  <c r="AN837" i="1" s="1"/>
  <c r="AN838" i="1" s="1"/>
  <c r="AN839" i="1" s="1"/>
  <c r="AN840" i="1" s="1"/>
  <c r="AN841" i="1" s="1"/>
  <c r="AN842" i="1" s="1"/>
  <c r="AN843" i="1" s="1"/>
  <c r="AN844" i="1" s="1"/>
  <c r="AN845" i="1" s="1"/>
  <c r="AN846" i="1" s="1"/>
  <c r="AN847" i="1" s="1"/>
  <c r="AN848" i="1" s="1"/>
  <c r="AN849" i="1" s="1"/>
  <c r="AN850" i="1" s="1"/>
  <c r="AN851" i="1" s="1"/>
  <c r="AN852" i="1" s="1"/>
  <c r="AN853" i="1" s="1"/>
  <c r="AN854" i="1" s="1"/>
  <c r="AN855" i="1" s="1"/>
  <c r="AN856" i="1" s="1"/>
  <c r="AN857" i="1" s="1"/>
  <c r="AN858" i="1" s="1"/>
  <c r="AN859" i="1" s="1"/>
  <c r="AQ6" i="1"/>
  <c r="AQ7" i="1" s="1"/>
  <c r="AQ8" i="1" s="1"/>
  <c r="AQ9" i="1" s="1"/>
  <c r="AQ10" i="1" s="1"/>
  <c r="AQ11" i="1" s="1"/>
  <c r="AQ12" i="1" s="1"/>
  <c r="AQ13" i="1" s="1"/>
  <c r="AQ14" i="1" s="1"/>
  <c r="AQ15" i="1" s="1"/>
  <c r="AQ16" i="1" s="1"/>
  <c r="AQ17" i="1" s="1"/>
  <c r="AQ18" i="1" s="1"/>
  <c r="AQ19" i="1" s="1"/>
  <c r="AQ20" i="1" s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AQ36" i="1" s="1"/>
  <c r="AQ37" i="1" s="1"/>
  <c r="AQ38" i="1" s="1"/>
  <c r="AQ39" i="1" s="1"/>
  <c r="AQ40" i="1" s="1"/>
  <c r="AQ41" i="1" s="1"/>
  <c r="AQ42" i="1" s="1"/>
  <c r="AQ43" i="1" s="1"/>
  <c r="AQ44" i="1" s="1"/>
  <c r="AQ45" i="1" s="1"/>
  <c r="AQ46" i="1" s="1"/>
  <c r="AQ47" i="1" s="1"/>
  <c r="AQ48" i="1" s="1"/>
  <c r="AQ49" i="1" s="1"/>
  <c r="AQ50" i="1" s="1"/>
  <c r="AQ51" i="1" s="1"/>
  <c r="AQ52" i="1" s="1"/>
  <c r="AQ53" i="1" s="1"/>
  <c r="AQ54" i="1" s="1"/>
  <c r="AQ55" i="1" s="1"/>
  <c r="AQ56" i="1" s="1"/>
  <c r="AQ57" i="1" s="1"/>
  <c r="AQ58" i="1" s="1"/>
  <c r="AQ59" i="1" s="1"/>
  <c r="AQ60" i="1" s="1"/>
  <c r="AQ61" i="1" s="1"/>
  <c r="AQ62" i="1" s="1"/>
  <c r="AQ63" i="1" s="1"/>
  <c r="AQ64" i="1" s="1"/>
  <c r="AQ65" i="1" s="1"/>
  <c r="AQ66" i="1" s="1"/>
  <c r="AQ67" i="1" s="1"/>
  <c r="AQ68" i="1" s="1"/>
  <c r="AQ69" i="1" s="1"/>
  <c r="AQ70" i="1" s="1"/>
  <c r="AQ71" i="1" s="1"/>
  <c r="AQ72" i="1" s="1"/>
  <c r="AQ73" i="1" s="1"/>
  <c r="AQ74" i="1" s="1"/>
  <c r="AQ75" i="1" s="1"/>
  <c r="AQ76" i="1" s="1"/>
  <c r="AQ77" i="1" s="1"/>
  <c r="AQ78" i="1" s="1"/>
  <c r="AQ79" i="1" s="1"/>
  <c r="AQ80" i="1" s="1"/>
  <c r="AQ81" i="1" s="1"/>
  <c r="AQ82" i="1" s="1"/>
  <c r="AQ83" i="1" s="1"/>
  <c r="AQ84" i="1" s="1"/>
  <c r="AQ85" i="1" s="1"/>
  <c r="AQ86" i="1" s="1"/>
  <c r="AQ87" i="1" s="1"/>
  <c r="AQ88" i="1" s="1"/>
  <c r="AQ89" i="1" s="1"/>
  <c r="AQ90" i="1" s="1"/>
  <c r="AQ91" i="1" s="1"/>
  <c r="AQ92" i="1" s="1"/>
  <c r="AQ93" i="1" s="1"/>
  <c r="AQ94" i="1" s="1"/>
  <c r="AQ95" i="1" s="1"/>
  <c r="AQ96" i="1" s="1"/>
  <c r="AQ97" i="1" s="1"/>
  <c r="AQ98" i="1" s="1"/>
  <c r="AQ99" i="1" s="1"/>
  <c r="AQ100" i="1" s="1"/>
  <c r="AQ101" i="1" s="1"/>
  <c r="AQ102" i="1" s="1"/>
  <c r="AQ103" i="1" s="1"/>
  <c r="AQ104" i="1" s="1"/>
  <c r="AQ105" i="1" s="1"/>
  <c r="AQ106" i="1" s="1"/>
  <c r="AQ107" i="1" s="1"/>
  <c r="AQ108" i="1" s="1"/>
  <c r="AQ109" i="1" s="1"/>
  <c r="AQ110" i="1" s="1"/>
  <c r="AQ111" i="1" s="1"/>
  <c r="AQ112" i="1" s="1"/>
  <c r="AQ113" i="1" s="1"/>
  <c r="AQ114" i="1" s="1"/>
  <c r="AQ115" i="1" s="1"/>
  <c r="AQ116" i="1" s="1"/>
  <c r="AQ117" i="1" s="1"/>
  <c r="AQ118" i="1" s="1"/>
  <c r="AQ119" i="1" s="1"/>
  <c r="AQ120" i="1" s="1"/>
  <c r="AQ121" i="1" s="1"/>
  <c r="AQ122" i="1" s="1"/>
  <c r="AQ123" i="1" s="1"/>
  <c r="AQ124" i="1" s="1"/>
  <c r="AQ125" i="1" s="1"/>
  <c r="AQ126" i="1" s="1"/>
  <c r="AQ127" i="1" s="1"/>
  <c r="AQ128" i="1" s="1"/>
  <c r="AQ129" i="1" s="1"/>
  <c r="AQ130" i="1" s="1"/>
  <c r="AQ131" i="1" s="1"/>
  <c r="AQ132" i="1" s="1"/>
  <c r="AQ133" i="1" s="1"/>
  <c r="AQ134" i="1" s="1"/>
  <c r="AQ135" i="1" s="1"/>
  <c r="AQ136" i="1" s="1"/>
  <c r="AQ137" i="1" s="1"/>
  <c r="AQ138" i="1" s="1"/>
  <c r="AQ139" i="1" s="1"/>
  <c r="AQ140" i="1" s="1"/>
  <c r="AQ141" i="1" s="1"/>
  <c r="AQ142" i="1" s="1"/>
  <c r="AQ143" i="1" s="1"/>
  <c r="AQ144" i="1" s="1"/>
  <c r="AQ145" i="1" s="1"/>
  <c r="AQ146" i="1" s="1"/>
  <c r="AQ147" i="1" s="1"/>
  <c r="AQ148" i="1" s="1"/>
  <c r="AQ149" i="1" s="1"/>
  <c r="AQ150" i="1" s="1"/>
  <c r="AQ151" i="1" s="1"/>
  <c r="AQ152" i="1" s="1"/>
  <c r="AQ153" i="1" s="1"/>
  <c r="AQ154" i="1" s="1"/>
  <c r="AQ155" i="1" s="1"/>
  <c r="AQ156" i="1" s="1"/>
  <c r="AQ157" i="1" s="1"/>
  <c r="AQ158" i="1" s="1"/>
  <c r="AQ159" i="1" s="1"/>
  <c r="AQ160" i="1" s="1"/>
  <c r="AQ161" i="1" s="1"/>
  <c r="AQ162" i="1" s="1"/>
  <c r="AQ163" i="1" s="1"/>
  <c r="AQ164" i="1" s="1"/>
  <c r="AQ165" i="1" s="1"/>
  <c r="AQ166" i="1" s="1"/>
  <c r="AQ167" i="1" s="1"/>
  <c r="AQ168" i="1" s="1"/>
  <c r="AQ169" i="1" s="1"/>
  <c r="AQ170" i="1" s="1"/>
  <c r="AQ171" i="1" s="1"/>
  <c r="AQ172" i="1" s="1"/>
  <c r="AQ173" i="1" s="1"/>
  <c r="AQ174" i="1" s="1"/>
  <c r="AQ175" i="1" s="1"/>
  <c r="AQ176" i="1" s="1"/>
  <c r="AQ177" i="1" s="1"/>
  <c r="AQ178" i="1" s="1"/>
  <c r="AQ179" i="1" s="1"/>
  <c r="AQ180" i="1" s="1"/>
  <c r="AQ181" i="1" s="1"/>
  <c r="AQ182" i="1" s="1"/>
  <c r="AQ183" i="1" s="1"/>
  <c r="AQ184" i="1" s="1"/>
  <c r="AQ185" i="1" s="1"/>
  <c r="AQ186" i="1" s="1"/>
  <c r="AQ187" i="1" s="1"/>
  <c r="AQ188" i="1" s="1"/>
  <c r="AQ189" i="1" s="1"/>
  <c r="AQ190" i="1" s="1"/>
  <c r="AQ191" i="1" s="1"/>
  <c r="AQ192" i="1" s="1"/>
  <c r="AQ193" i="1" s="1"/>
  <c r="AQ194" i="1" s="1"/>
  <c r="AQ195" i="1" s="1"/>
  <c r="AQ196" i="1" s="1"/>
  <c r="AQ197" i="1" s="1"/>
  <c r="AQ198" i="1" s="1"/>
  <c r="AQ199" i="1" s="1"/>
  <c r="AQ200" i="1" s="1"/>
  <c r="AQ201" i="1" s="1"/>
  <c r="AQ202" i="1" s="1"/>
  <c r="AQ203" i="1" s="1"/>
  <c r="AQ204" i="1" s="1"/>
  <c r="AQ205" i="1" s="1"/>
  <c r="AQ206" i="1" s="1"/>
  <c r="AQ207" i="1" s="1"/>
  <c r="AQ208" i="1" s="1"/>
  <c r="AQ209" i="1" s="1"/>
  <c r="AQ210" i="1" s="1"/>
  <c r="AQ211" i="1" s="1"/>
  <c r="AQ212" i="1" s="1"/>
  <c r="AQ213" i="1" s="1"/>
  <c r="AQ214" i="1" s="1"/>
  <c r="AQ215" i="1" s="1"/>
  <c r="AQ216" i="1" s="1"/>
  <c r="AQ217" i="1" s="1"/>
  <c r="AQ218" i="1" s="1"/>
  <c r="AQ219" i="1" s="1"/>
  <c r="AQ220" i="1" s="1"/>
  <c r="AQ221" i="1" s="1"/>
  <c r="AQ222" i="1" s="1"/>
  <c r="AQ223" i="1" s="1"/>
  <c r="AQ224" i="1" s="1"/>
  <c r="AQ225" i="1" s="1"/>
  <c r="AQ226" i="1" s="1"/>
  <c r="AQ227" i="1" s="1"/>
  <c r="AQ228" i="1" s="1"/>
  <c r="AQ229" i="1" s="1"/>
  <c r="AQ230" i="1" s="1"/>
  <c r="AQ231" i="1" s="1"/>
  <c r="AQ232" i="1" s="1"/>
  <c r="AQ233" i="1" s="1"/>
  <c r="AQ234" i="1" s="1"/>
  <c r="AQ235" i="1" s="1"/>
  <c r="AQ236" i="1" s="1"/>
  <c r="AQ237" i="1" s="1"/>
  <c r="AQ238" i="1" s="1"/>
  <c r="AQ239" i="1" s="1"/>
  <c r="AQ240" i="1" s="1"/>
  <c r="AQ241" i="1" s="1"/>
  <c r="AQ242" i="1" s="1"/>
  <c r="AQ243" i="1" s="1"/>
  <c r="AQ244" i="1" s="1"/>
  <c r="AQ245" i="1" s="1"/>
  <c r="AQ246" i="1" s="1"/>
  <c r="AQ247" i="1" s="1"/>
  <c r="AQ248" i="1" s="1"/>
  <c r="AQ249" i="1" s="1"/>
  <c r="AQ250" i="1" s="1"/>
  <c r="AQ251" i="1" s="1"/>
  <c r="AQ252" i="1" s="1"/>
  <c r="AQ253" i="1" s="1"/>
  <c r="AQ254" i="1" s="1"/>
  <c r="AQ255" i="1" s="1"/>
  <c r="AQ256" i="1" s="1"/>
  <c r="AQ257" i="1" s="1"/>
  <c r="AQ258" i="1" s="1"/>
  <c r="AQ259" i="1" s="1"/>
  <c r="AQ260" i="1" s="1"/>
  <c r="AQ261" i="1" s="1"/>
  <c r="AQ262" i="1" s="1"/>
  <c r="AQ263" i="1" s="1"/>
  <c r="AQ264" i="1" s="1"/>
  <c r="AQ265" i="1" s="1"/>
  <c r="AQ266" i="1" s="1"/>
  <c r="AQ267" i="1" s="1"/>
  <c r="AQ268" i="1" s="1"/>
  <c r="AQ269" i="1" s="1"/>
  <c r="AQ270" i="1" s="1"/>
  <c r="AQ271" i="1" s="1"/>
  <c r="AQ272" i="1" s="1"/>
  <c r="AQ273" i="1" s="1"/>
  <c r="AQ274" i="1" s="1"/>
  <c r="AQ275" i="1" s="1"/>
  <c r="AQ276" i="1" s="1"/>
  <c r="AQ277" i="1" s="1"/>
  <c r="AQ278" i="1" s="1"/>
  <c r="AQ279" i="1" s="1"/>
  <c r="AQ280" i="1" s="1"/>
  <c r="AQ281" i="1" s="1"/>
  <c r="AQ282" i="1" s="1"/>
  <c r="AQ283" i="1" s="1"/>
  <c r="AQ284" i="1" s="1"/>
  <c r="AQ285" i="1" s="1"/>
  <c r="AQ286" i="1" s="1"/>
  <c r="AQ287" i="1" s="1"/>
  <c r="AQ288" i="1" s="1"/>
  <c r="AQ289" i="1" s="1"/>
  <c r="AQ290" i="1" s="1"/>
  <c r="AQ291" i="1" s="1"/>
  <c r="AQ292" i="1" s="1"/>
  <c r="AQ293" i="1" s="1"/>
  <c r="AQ294" i="1" s="1"/>
  <c r="AQ295" i="1" s="1"/>
  <c r="AQ296" i="1" s="1"/>
  <c r="AQ297" i="1" s="1"/>
  <c r="AQ298" i="1" s="1"/>
  <c r="AQ299" i="1" s="1"/>
  <c r="AQ300" i="1" s="1"/>
  <c r="AQ301" i="1" s="1"/>
  <c r="AQ302" i="1" s="1"/>
  <c r="AQ303" i="1" s="1"/>
  <c r="AQ304" i="1" s="1"/>
  <c r="AQ305" i="1" s="1"/>
  <c r="AQ306" i="1" s="1"/>
  <c r="AQ307" i="1" s="1"/>
  <c r="AQ308" i="1" s="1"/>
  <c r="AQ309" i="1" s="1"/>
  <c r="AQ310" i="1" s="1"/>
  <c r="AQ311" i="1" s="1"/>
  <c r="AQ312" i="1" s="1"/>
  <c r="AQ313" i="1" s="1"/>
  <c r="AQ314" i="1" s="1"/>
  <c r="AQ315" i="1" s="1"/>
  <c r="AQ316" i="1" s="1"/>
  <c r="AQ317" i="1" s="1"/>
  <c r="AQ318" i="1" s="1"/>
  <c r="AQ319" i="1" s="1"/>
  <c r="AQ320" i="1" s="1"/>
  <c r="AQ321" i="1" s="1"/>
  <c r="AQ322" i="1" s="1"/>
  <c r="AQ323" i="1" s="1"/>
  <c r="AQ324" i="1" s="1"/>
  <c r="AQ325" i="1" s="1"/>
  <c r="AQ326" i="1" s="1"/>
  <c r="AQ327" i="1" s="1"/>
  <c r="AQ328" i="1" s="1"/>
  <c r="AQ329" i="1" s="1"/>
  <c r="AQ330" i="1" s="1"/>
  <c r="AQ331" i="1" s="1"/>
  <c r="AQ332" i="1" s="1"/>
  <c r="AQ333" i="1" s="1"/>
  <c r="AQ334" i="1" s="1"/>
  <c r="AQ335" i="1" s="1"/>
  <c r="AQ336" i="1" s="1"/>
  <c r="AQ337" i="1" s="1"/>
  <c r="AQ338" i="1" s="1"/>
  <c r="AQ339" i="1" s="1"/>
  <c r="AQ340" i="1" s="1"/>
  <c r="AQ341" i="1" s="1"/>
  <c r="AQ342" i="1" s="1"/>
  <c r="AQ343" i="1" s="1"/>
  <c r="AQ344" i="1" s="1"/>
  <c r="AQ345" i="1" s="1"/>
  <c r="AQ346" i="1" s="1"/>
  <c r="AQ347" i="1" s="1"/>
  <c r="AQ348" i="1" s="1"/>
  <c r="AQ349" i="1" s="1"/>
  <c r="AQ350" i="1" s="1"/>
  <c r="AQ351" i="1" s="1"/>
  <c r="AQ352" i="1" s="1"/>
  <c r="AQ353" i="1" s="1"/>
  <c r="AQ354" i="1" s="1"/>
  <c r="AQ355" i="1" s="1"/>
  <c r="AQ356" i="1" s="1"/>
  <c r="AQ357" i="1" s="1"/>
  <c r="AQ358" i="1" s="1"/>
  <c r="AQ359" i="1" s="1"/>
  <c r="AQ360" i="1" s="1"/>
  <c r="AQ361" i="1" s="1"/>
  <c r="AQ362" i="1" s="1"/>
  <c r="AQ363" i="1" s="1"/>
  <c r="AQ364" i="1" s="1"/>
  <c r="AQ365" i="1" s="1"/>
  <c r="AQ366" i="1" s="1"/>
  <c r="AQ367" i="1" s="1"/>
  <c r="AQ368" i="1" s="1"/>
  <c r="AQ369" i="1" s="1"/>
  <c r="AQ370" i="1" s="1"/>
  <c r="AQ371" i="1" s="1"/>
  <c r="AQ372" i="1" s="1"/>
  <c r="AQ373" i="1" s="1"/>
  <c r="AQ374" i="1" s="1"/>
  <c r="AQ375" i="1" s="1"/>
  <c r="AQ376" i="1" s="1"/>
  <c r="AQ377" i="1" s="1"/>
  <c r="AQ378" i="1" s="1"/>
  <c r="AQ379" i="1" s="1"/>
  <c r="AQ380" i="1" s="1"/>
  <c r="AQ381" i="1" s="1"/>
  <c r="AQ382" i="1" s="1"/>
  <c r="AQ383" i="1" s="1"/>
  <c r="AQ384" i="1" s="1"/>
  <c r="AQ385" i="1" s="1"/>
  <c r="AQ386" i="1" s="1"/>
  <c r="AQ387" i="1" s="1"/>
  <c r="AQ388" i="1" s="1"/>
  <c r="AQ389" i="1" s="1"/>
  <c r="AQ390" i="1" s="1"/>
  <c r="AQ391" i="1" s="1"/>
  <c r="AQ392" i="1" s="1"/>
  <c r="AQ393" i="1" s="1"/>
  <c r="AQ394" i="1" s="1"/>
  <c r="AQ395" i="1" s="1"/>
  <c r="AQ396" i="1" s="1"/>
  <c r="AQ397" i="1" s="1"/>
  <c r="AQ398" i="1" s="1"/>
  <c r="AQ399" i="1" s="1"/>
  <c r="AQ400" i="1" s="1"/>
  <c r="AQ401" i="1" s="1"/>
  <c r="AQ402" i="1" s="1"/>
  <c r="AQ403" i="1" s="1"/>
  <c r="AQ404" i="1" s="1"/>
  <c r="AQ405" i="1" s="1"/>
  <c r="AQ406" i="1" s="1"/>
  <c r="AQ407" i="1" s="1"/>
  <c r="AQ408" i="1" s="1"/>
  <c r="AQ409" i="1" s="1"/>
  <c r="AQ410" i="1" s="1"/>
  <c r="AQ411" i="1" s="1"/>
  <c r="AQ412" i="1" s="1"/>
  <c r="AQ413" i="1" s="1"/>
  <c r="AQ414" i="1" s="1"/>
  <c r="AQ415" i="1" s="1"/>
  <c r="AQ416" i="1" s="1"/>
  <c r="AQ417" i="1" s="1"/>
  <c r="AQ418" i="1" s="1"/>
  <c r="AQ419" i="1" s="1"/>
  <c r="AQ420" i="1" s="1"/>
  <c r="AQ421" i="1" s="1"/>
  <c r="AQ422" i="1" s="1"/>
  <c r="AQ423" i="1" s="1"/>
  <c r="AQ424" i="1" s="1"/>
  <c r="AQ425" i="1" s="1"/>
  <c r="AQ426" i="1" s="1"/>
  <c r="AQ427" i="1" s="1"/>
  <c r="AQ428" i="1" s="1"/>
  <c r="AQ429" i="1" s="1"/>
  <c r="AQ430" i="1" s="1"/>
  <c r="AQ431" i="1" s="1"/>
  <c r="AQ432" i="1" s="1"/>
  <c r="AQ433" i="1" s="1"/>
  <c r="AQ434" i="1" s="1"/>
  <c r="AQ435" i="1" s="1"/>
  <c r="AQ436" i="1" s="1"/>
  <c r="AQ437" i="1" s="1"/>
  <c r="AQ438" i="1" s="1"/>
  <c r="AQ439" i="1" s="1"/>
  <c r="AQ440" i="1" s="1"/>
  <c r="AQ441" i="1" s="1"/>
  <c r="AQ442" i="1" s="1"/>
  <c r="AQ443" i="1" s="1"/>
  <c r="AQ444" i="1" s="1"/>
  <c r="AQ445" i="1" s="1"/>
  <c r="AQ446" i="1" s="1"/>
  <c r="AQ447" i="1" s="1"/>
  <c r="AQ448" i="1" s="1"/>
  <c r="AQ449" i="1" s="1"/>
  <c r="AQ450" i="1" s="1"/>
  <c r="AQ451" i="1" s="1"/>
  <c r="AQ452" i="1" s="1"/>
  <c r="AQ453" i="1" s="1"/>
  <c r="AQ454" i="1" s="1"/>
  <c r="AQ455" i="1" s="1"/>
  <c r="AQ456" i="1" s="1"/>
  <c r="AQ457" i="1" s="1"/>
  <c r="AQ458" i="1" s="1"/>
  <c r="AQ459" i="1" s="1"/>
  <c r="AQ460" i="1" s="1"/>
  <c r="AQ461" i="1" s="1"/>
  <c r="AQ462" i="1" s="1"/>
  <c r="AQ463" i="1" s="1"/>
  <c r="AQ464" i="1" s="1"/>
  <c r="AQ465" i="1" s="1"/>
  <c r="AQ466" i="1" s="1"/>
  <c r="AQ467" i="1" s="1"/>
  <c r="AQ468" i="1" s="1"/>
  <c r="AQ469" i="1" s="1"/>
  <c r="AQ470" i="1" s="1"/>
  <c r="AQ471" i="1" s="1"/>
  <c r="AQ472" i="1" s="1"/>
  <c r="AQ473" i="1" s="1"/>
  <c r="AQ474" i="1" s="1"/>
  <c r="AQ475" i="1" s="1"/>
  <c r="AQ476" i="1" s="1"/>
  <c r="AQ477" i="1" s="1"/>
  <c r="AQ478" i="1" s="1"/>
  <c r="AQ479" i="1" s="1"/>
  <c r="AQ480" i="1" s="1"/>
  <c r="AQ481" i="1" s="1"/>
  <c r="AQ482" i="1" s="1"/>
  <c r="AQ483" i="1" s="1"/>
  <c r="AQ484" i="1" s="1"/>
  <c r="AQ485" i="1" s="1"/>
  <c r="AQ486" i="1" s="1"/>
  <c r="AQ487" i="1" s="1"/>
  <c r="AQ488" i="1" s="1"/>
  <c r="AQ489" i="1" s="1"/>
  <c r="AQ490" i="1" s="1"/>
  <c r="AQ491" i="1" s="1"/>
  <c r="AQ492" i="1" s="1"/>
  <c r="AQ493" i="1" s="1"/>
  <c r="AQ494" i="1" s="1"/>
  <c r="AQ495" i="1" s="1"/>
  <c r="AQ496" i="1" s="1"/>
  <c r="AQ497" i="1" s="1"/>
  <c r="AQ498" i="1" s="1"/>
  <c r="AQ499" i="1" s="1"/>
  <c r="AQ500" i="1" s="1"/>
  <c r="AQ501" i="1" s="1"/>
  <c r="AQ502" i="1" s="1"/>
  <c r="AQ503" i="1" s="1"/>
  <c r="AQ504" i="1" s="1"/>
  <c r="AQ505" i="1" s="1"/>
  <c r="AQ506" i="1" s="1"/>
  <c r="AQ507" i="1" s="1"/>
  <c r="AQ508" i="1" s="1"/>
  <c r="AQ509" i="1" s="1"/>
  <c r="AQ510" i="1" s="1"/>
  <c r="AQ511" i="1" s="1"/>
  <c r="AQ512" i="1" s="1"/>
  <c r="AQ513" i="1" s="1"/>
  <c r="AQ514" i="1" s="1"/>
  <c r="AQ515" i="1" s="1"/>
  <c r="AQ516" i="1" s="1"/>
  <c r="AQ517" i="1" s="1"/>
  <c r="AQ518" i="1" s="1"/>
  <c r="AQ519" i="1" s="1"/>
  <c r="AQ520" i="1" s="1"/>
  <c r="AQ521" i="1" s="1"/>
  <c r="AQ522" i="1" s="1"/>
  <c r="AQ523" i="1" s="1"/>
  <c r="AQ524" i="1" s="1"/>
  <c r="AQ525" i="1" s="1"/>
  <c r="AQ526" i="1" s="1"/>
  <c r="AQ527" i="1" s="1"/>
  <c r="AQ528" i="1" s="1"/>
  <c r="AQ529" i="1" s="1"/>
  <c r="AQ530" i="1" s="1"/>
  <c r="AQ531" i="1" s="1"/>
  <c r="AQ532" i="1" s="1"/>
  <c r="AQ533" i="1" s="1"/>
  <c r="AQ534" i="1" s="1"/>
  <c r="AQ535" i="1" s="1"/>
  <c r="AQ536" i="1" s="1"/>
  <c r="AQ537" i="1" s="1"/>
  <c r="AQ538" i="1" s="1"/>
  <c r="AQ539" i="1" s="1"/>
  <c r="AQ540" i="1" s="1"/>
  <c r="AQ541" i="1" s="1"/>
  <c r="AQ542" i="1" s="1"/>
  <c r="AQ543" i="1" s="1"/>
  <c r="AQ544" i="1" s="1"/>
  <c r="AQ545" i="1" s="1"/>
  <c r="AQ546" i="1" s="1"/>
  <c r="AQ547" i="1" s="1"/>
  <c r="AQ548" i="1" s="1"/>
  <c r="AQ549" i="1" s="1"/>
  <c r="AQ550" i="1" s="1"/>
  <c r="AQ551" i="1" s="1"/>
  <c r="AQ552" i="1" s="1"/>
  <c r="AQ553" i="1" s="1"/>
  <c r="AQ554" i="1" s="1"/>
  <c r="AQ555" i="1" s="1"/>
  <c r="AQ556" i="1" s="1"/>
  <c r="AQ557" i="1" s="1"/>
  <c r="AQ558" i="1" s="1"/>
  <c r="AQ559" i="1" s="1"/>
  <c r="AQ560" i="1" s="1"/>
  <c r="AQ561" i="1" s="1"/>
  <c r="AQ562" i="1" s="1"/>
  <c r="AQ563" i="1" s="1"/>
  <c r="AQ564" i="1" s="1"/>
  <c r="AQ565" i="1" s="1"/>
  <c r="AQ566" i="1" s="1"/>
  <c r="AQ567" i="1" s="1"/>
  <c r="AQ568" i="1" s="1"/>
  <c r="AQ569" i="1" s="1"/>
  <c r="AQ570" i="1" s="1"/>
  <c r="AQ571" i="1" s="1"/>
  <c r="AQ572" i="1" s="1"/>
  <c r="AQ573" i="1" s="1"/>
  <c r="AQ574" i="1" s="1"/>
  <c r="AQ575" i="1" s="1"/>
  <c r="AQ576" i="1" s="1"/>
  <c r="AQ577" i="1" s="1"/>
  <c r="AQ578" i="1" s="1"/>
  <c r="AQ579" i="1" s="1"/>
  <c r="AQ580" i="1" s="1"/>
  <c r="AQ581" i="1" s="1"/>
  <c r="AQ582" i="1" s="1"/>
  <c r="AQ583" i="1" s="1"/>
  <c r="AQ584" i="1" s="1"/>
  <c r="AQ585" i="1" s="1"/>
  <c r="AQ586" i="1" s="1"/>
  <c r="AQ587" i="1" s="1"/>
  <c r="AQ588" i="1" s="1"/>
  <c r="AQ589" i="1" s="1"/>
  <c r="AQ590" i="1" s="1"/>
  <c r="AQ591" i="1" s="1"/>
  <c r="AQ592" i="1" s="1"/>
  <c r="AQ593" i="1" s="1"/>
  <c r="AQ594" i="1" s="1"/>
  <c r="AQ595" i="1" s="1"/>
  <c r="AQ596" i="1" s="1"/>
  <c r="AQ597" i="1" s="1"/>
  <c r="AQ598" i="1" s="1"/>
  <c r="AQ599" i="1" s="1"/>
  <c r="AQ600" i="1" s="1"/>
  <c r="AQ601" i="1" s="1"/>
  <c r="AQ602" i="1" s="1"/>
  <c r="AQ603" i="1" s="1"/>
  <c r="AQ604" i="1" s="1"/>
  <c r="AQ605" i="1" s="1"/>
  <c r="AQ606" i="1" s="1"/>
  <c r="AQ607" i="1" s="1"/>
  <c r="AQ608" i="1" s="1"/>
  <c r="AQ609" i="1" s="1"/>
  <c r="AQ610" i="1" s="1"/>
  <c r="AQ611" i="1" s="1"/>
  <c r="AQ612" i="1" s="1"/>
  <c r="AQ613" i="1" s="1"/>
  <c r="AQ614" i="1" s="1"/>
  <c r="AQ615" i="1" s="1"/>
  <c r="AQ616" i="1" s="1"/>
  <c r="AQ617" i="1" s="1"/>
  <c r="AQ618" i="1" s="1"/>
  <c r="AQ619" i="1" s="1"/>
  <c r="AQ620" i="1" s="1"/>
  <c r="AQ621" i="1" s="1"/>
  <c r="AQ622" i="1" s="1"/>
  <c r="AQ623" i="1" s="1"/>
  <c r="AQ624" i="1" s="1"/>
  <c r="AQ625" i="1" s="1"/>
  <c r="AQ626" i="1" s="1"/>
  <c r="AQ627" i="1" s="1"/>
  <c r="AQ628" i="1" s="1"/>
  <c r="AQ629" i="1" s="1"/>
  <c r="AQ630" i="1" s="1"/>
  <c r="AQ631" i="1" s="1"/>
  <c r="AQ632" i="1" s="1"/>
  <c r="AQ633" i="1" s="1"/>
  <c r="AQ634" i="1" s="1"/>
  <c r="AQ635" i="1" s="1"/>
  <c r="AQ636" i="1" s="1"/>
  <c r="AQ637" i="1" s="1"/>
  <c r="AQ638" i="1" s="1"/>
  <c r="AQ639" i="1" s="1"/>
  <c r="AQ640" i="1" s="1"/>
  <c r="AQ641" i="1" s="1"/>
  <c r="AQ642" i="1" s="1"/>
  <c r="AQ643" i="1" s="1"/>
  <c r="AQ644" i="1" s="1"/>
  <c r="AQ645" i="1" s="1"/>
  <c r="AQ646" i="1" s="1"/>
  <c r="AQ647" i="1" s="1"/>
  <c r="AQ648" i="1" s="1"/>
  <c r="AQ649" i="1" s="1"/>
  <c r="AQ650" i="1" s="1"/>
  <c r="AQ651" i="1" s="1"/>
  <c r="AQ652" i="1" s="1"/>
  <c r="AQ653" i="1" s="1"/>
  <c r="AQ654" i="1" s="1"/>
  <c r="AQ655" i="1" s="1"/>
  <c r="AQ656" i="1" s="1"/>
  <c r="AQ657" i="1" s="1"/>
  <c r="AQ658" i="1" s="1"/>
  <c r="AQ659" i="1" s="1"/>
  <c r="AQ660" i="1" s="1"/>
  <c r="AQ661" i="1" s="1"/>
  <c r="AQ662" i="1" s="1"/>
  <c r="AQ663" i="1" s="1"/>
  <c r="AQ664" i="1" s="1"/>
  <c r="AQ665" i="1" s="1"/>
  <c r="AQ666" i="1" s="1"/>
  <c r="AQ667" i="1" s="1"/>
  <c r="AQ668" i="1" s="1"/>
  <c r="AQ669" i="1" s="1"/>
  <c r="AQ670" i="1" s="1"/>
  <c r="AQ671" i="1" s="1"/>
  <c r="AQ672" i="1" s="1"/>
  <c r="AQ673" i="1" s="1"/>
  <c r="AQ674" i="1" s="1"/>
  <c r="AQ675" i="1" s="1"/>
  <c r="AQ676" i="1" s="1"/>
  <c r="AQ677" i="1" s="1"/>
  <c r="AQ678" i="1" s="1"/>
  <c r="AQ679" i="1" s="1"/>
  <c r="AQ680" i="1" s="1"/>
  <c r="AQ681" i="1" s="1"/>
  <c r="AQ682" i="1" s="1"/>
  <c r="AQ683" i="1" s="1"/>
  <c r="AQ684" i="1" s="1"/>
  <c r="AQ685" i="1" s="1"/>
  <c r="AQ686" i="1" s="1"/>
  <c r="AQ687" i="1" s="1"/>
  <c r="AQ688" i="1" s="1"/>
  <c r="AQ689" i="1" s="1"/>
  <c r="AQ690" i="1" s="1"/>
  <c r="AQ691" i="1" s="1"/>
  <c r="AQ692" i="1" s="1"/>
  <c r="AQ693" i="1" s="1"/>
  <c r="AQ694" i="1" s="1"/>
  <c r="AQ695" i="1" s="1"/>
  <c r="AQ696" i="1" s="1"/>
  <c r="AQ697" i="1" s="1"/>
  <c r="AQ698" i="1" s="1"/>
  <c r="AQ699" i="1" s="1"/>
  <c r="AQ700" i="1" s="1"/>
  <c r="AQ701" i="1" s="1"/>
  <c r="AQ702" i="1" s="1"/>
  <c r="AQ703" i="1" s="1"/>
  <c r="AQ704" i="1" s="1"/>
  <c r="AQ705" i="1" s="1"/>
  <c r="AQ706" i="1" s="1"/>
  <c r="AQ707" i="1" s="1"/>
  <c r="AQ708" i="1" s="1"/>
  <c r="AQ709" i="1" s="1"/>
  <c r="AQ710" i="1" s="1"/>
  <c r="AQ711" i="1" s="1"/>
  <c r="AQ712" i="1" s="1"/>
  <c r="AQ713" i="1" s="1"/>
  <c r="AQ714" i="1" s="1"/>
  <c r="AQ715" i="1" s="1"/>
  <c r="AQ716" i="1" s="1"/>
  <c r="AQ717" i="1" s="1"/>
  <c r="AQ718" i="1" s="1"/>
  <c r="AQ719" i="1" s="1"/>
  <c r="AQ720" i="1" s="1"/>
  <c r="AQ721" i="1" s="1"/>
  <c r="AQ722" i="1" s="1"/>
  <c r="AQ723" i="1" s="1"/>
  <c r="AQ724" i="1" s="1"/>
  <c r="AQ725" i="1" s="1"/>
  <c r="AQ726" i="1" s="1"/>
  <c r="AQ727" i="1" s="1"/>
  <c r="AQ728" i="1" s="1"/>
  <c r="AQ729" i="1" s="1"/>
  <c r="AQ730" i="1" s="1"/>
  <c r="AQ731" i="1" s="1"/>
  <c r="AQ732" i="1" s="1"/>
  <c r="AQ733" i="1" s="1"/>
  <c r="AQ734" i="1" s="1"/>
  <c r="AQ735" i="1" s="1"/>
  <c r="AQ736" i="1" s="1"/>
  <c r="AQ737" i="1" s="1"/>
  <c r="AQ738" i="1" s="1"/>
  <c r="AQ739" i="1" s="1"/>
  <c r="AQ740" i="1" s="1"/>
  <c r="AQ741" i="1" s="1"/>
  <c r="AQ742" i="1" s="1"/>
  <c r="AQ743" i="1" s="1"/>
  <c r="AQ744" i="1" s="1"/>
  <c r="AQ745" i="1" s="1"/>
  <c r="AQ746" i="1" s="1"/>
  <c r="AQ747" i="1" s="1"/>
  <c r="AQ748" i="1" s="1"/>
  <c r="AQ749" i="1" s="1"/>
  <c r="AQ750" i="1" s="1"/>
  <c r="AQ751" i="1" s="1"/>
  <c r="AQ752" i="1" s="1"/>
  <c r="AQ753" i="1" s="1"/>
  <c r="AQ754" i="1" s="1"/>
  <c r="AQ755" i="1" s="1"/>
  <c r="AQ756" i="1" s="1"/>
  <c r="AQ757" i="1" s="1"/>
  <c r="AQ758" i="1" s="1"/>
  <c r="AQ759" i="1" s="1"/>
  <c r="AQ760" i="1" s="1"/>
  <c r="AQ761" i="1" s="1"/>
  <c r="AQ762" i="1" s="1"/>
  <c r="AQ763" i="1" s="1"/>
  <c r="AQ764" i="1" s="1"/>
  <c r="AQ765" i="1" s="1"/>
  <c r="AQ766" i="1" s="1"/>
  <c r="AQ767" i="1" s="1"/>
  <c r="AQ768" i="1" s="1"/>
  <c r="AQ769" i="1" s="1"/>
  <c r="AQ770" i="1" s="1"/>
  <c r="AQ771" i="1" s="1"/>
  <c r="AQ772" i="1" s="1"/>
  <c r="AQ773" i="1" s="1"/>
  <c r="AQ774" i="1" s="1"/>
  <c r="AQ775" i="1" s="1"/>
  <c r="AQ776" i="1" s="1"/>
  <c r="AQ777" i="1" s="1"/>
  <c r="AQ778" i="1" s="1"/>
  <c r="AQ779" i="1" s="1"/>
  <c r="AQ780" i="1" s="1"/>
  <c r="AQ781" i="1" s="1"/>
  <c r="AQ782" i="1" s="1"/>
  <c r="AQ783" i="1" s="1"/>
  <c r="AQ784" i="1" s="1"/>
  <c r="AQ785" i="1" s="1"/>
  <c r="AQ786" i="1" s="1"/>
  <c r="AQ787" i="1" s="1"/>
  <c r="AQ788" i="1" s="1"/>
  <c r="AQ789" i="1" s="1"/>
  <c r="AQ790" i="1" s="1"/>
  <c r="AQ791" i="1" s="1"/>
  <c r="AQ792" i="1" s="1"/>
  <c r="AQ793" i="1" s="1"/>
  <c r="AQ794" i="1" s="1"/>
  <c r="AQ795" i="1" s="1"/>
  <c r="AQ796" i="1" s="1"/>
  <c r="AQ797" i="1" s="1"/>
  <c r="AQ798" i="1" s="1"/>
  <c r="AQ799" i="1" s="1"/>
  <c r="AQ800" i="1" s="1"/>
  <c r="AQ801" i="1" s="1"/>
  <c r="AQ802" i="1" s="1"/>
  <c r="AQ803" i="1" s="1"/>
  <c r="AQ804" i="1" s="1"/>
  <c r="AQ805" i="1" s="1"/>
  <c r="AQ806" i="1" s="1"/>
  <c r="AQ807" i="1" s="1"/>
  <c r="AQ808" i="1" s="1"/>
  <c r="AQ809" i="1" s="1"/>
  <c r="AQ810" i="1" s="1"/>
  <c r="AQ811" i="1" s="1"/>
  <c r="AQ812" i="1" s="1"/>
  <c r="AQ813" i="1" s="1"/>
  <c r="AQ814" i="1" s="1"/>
  <c r="AQ815" i="1" s="1"/>
  <c r="AQ816" i="1" s="1"/>
  <c r="AQ817" i="1" s="1"/>
  <c r="AQ818" i="1" s="1"/>
  <c r="AQ819" i="1" s="1"/>
  <c r="AQ820" i="1" s="1"/>
  <c r="AQ821" i="1" s="1"/>
  <c r="AQ822" i="1" s="1"/>
  <c r="AQ823" i="1" s="1"/>
  <c r="AQ824" i="1" s="1"/>
  <c r="AQ825" i="1" s="1"/>
  <c r="AQ826" i="1" s="1"/>
  <c r="AQ827" i="1" s="1"/>
  <c r="AQ828" i="1" s="1"/>
  <c r="AQ829" i="1" s="1"/>
  <c r="AQ830" i="1" s="1"/>
  <c r="AQ831" i="1" s="1"/>
  <c r="AQ832" i="1" s="1"/>
  <c r="AQ833" i="1" s="1"/>
  <c r="AQ834" i="1" s="1"/>
  <c r="AQ835" i="1" s="1"/>
  <c r="AQ836" i="1" s="1"/>
  <c r="AQ837" i="1" s="1"/>
  <c r="AQ838" i="1" s="1"/>
  <c r="AQ839" i="1" s="1"/>
  <c r="AQ840" i="1" s="1"/>
  <c r="AQ841" i="1" s="1"/>
  <c r="AQ842" i="1" s="1"/>
  <c r="AQ843" i="1" s="1"/>
  <c r="AQ844" i="1" s="1"/>
  <c r="AQ845" i="1" s="1"/>
  <c r="AQ846" i="1" s="1"/>
  <c r="AQ847" i="1" s="1"/>
  <c r="AQ848" i="1" s="1"/>
  <c r="AQ849" i="1" s="1"/>
  <c r="AQ850" i="1" s="1"/>
  <c r="AQ851" i="1" s="1"/>
  <c r="AQ852" i="1" s="1"/>
  <c r="AQ853" i="1" s="1"/>
  <c r="AQ854" i="1" s="1"/>
  <c r="AQ855" i="1" s="1"/>
  <c r="AQ856" i="1" s="1"/>
  <c r="AQ857" i="1" s="1"/>
  <c r="AQ858" i="1" s="1"/>
  <c r="AQ859" i="1" s="1"/>
  <c r="AT6" i="1"/>
  <c r="AT7" i="1" s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T74" i="1" s="1"/>
  <c r="AT75" i="1" s="1"/>
  <c r="AT76" i="1" s="1"/>
  <c r="AT77" i="1" s="1"/>
  <c r="AT78" i="1" s="1"/>
  <c r="AT79" i="1" s="1"/>
  <c r="AT80" i="1" s="1"/>
  <c r="AT81" i="1" s="1"/>
  <c r="AT82" i="1" s="1"/>
  <c r="AT83" i="1" s="1"/>
  <c r="AT84" i="1" s="1"/>
  <c r="AT85" i="1" s="1"/>
  <c r="AT86" i="1" s="1"/>
  <c r="AT87" i="1" s="1"/>
  <c r="AT88" i="1" s="1"/>
  <c r="AT89" i="1" s="1"/>
  <c r="AT90" i="1" s="1"/>
  <c r="AT91" i="1" s="1"/>
  <c r="AT92" i="1" s="1"/>
  <c r="AT93" i="1" s="1"/>
  <c r="AT94" i="1" s="1"/>
  <c r="AT95" i="1" s="1"/>
  <c r="AT96" i="1" s="1"/>
  <c r="AT97" i="1" s="1"/>
  <c r="AT98" i="1" s="1"/>
  <c r="AT99" i="1" s="1"/>
  <c r="AT100" i="1" s="1"/>
  <c r="AT101" i="1" s="1"/>
  <c r="AT102" i="1" s="1"/>
  <c r="AT103" i="1" s="1"/>
  <c r="AT104" i="1" s="1"/>
  <c r="AT105" i="1" s="1"/>
  <c r="AT106" i="1" s="1"/>
  <c r="AT107" i="1" s="1"/>
  <c r="AT108" i="1" s="1"/>
  <c r="AT109" i="1" s="1"/>
  <c r="AT110" i="1" s="1"/>
  <c r="AT111" i="1" s="1"/>
  <c r="AT112" i="1" s="1"/>
  <c r="AT113" i="1" s="1"/>
  <c r="AT114" i="1" s="1"/>
  <c r="AT115" i="1" s="1"/>
  <c r="AT116" i="1" s="1"/>
  <c r="AT117" i="1" s="1"/>
  <c r="AT118" i="1" s="1"/>
  <c r="AT119" i="1" s="1"/>
  <c r="AT120" i="1" s="1"/>
  <c r="AT121" i="1" s="1"/>
  <c r="AT122" i="1" s="1"/>
  <c r="AT123" i="1" s="1"/>
  <c r="AT124" i="1" s="1"/>
  <c r="AT125" i="1" s="1"/>
  <c r="AT126" i="1" s="1"/>
  <c r="AT127" i="1" s="1"/>
  <c r="AT128" i="1" s="1"/>
  <c r="AT129" i="1" s="1"/>
  <c r="AT130" i="1" s="1"/>
  <c r="AT131" i="1" s="1"/>
  <c r="AT132" i="1" s="1"/>
  <c r="AT133" i="1" s="1"/>
  <c r="AT134" i="1" s="1"/>
  <c r="AT135" i="1" s="1"/>
  <c r="AT136" i="1" s="1"/>
  <c r="AT137" i="1" s="1"/>
  <c r="AT138" i="1" s="1"/>
  <c r="AT139" i="1" s="1"/>
  <c r="AT140" i="1" s="1"/>
  <c r="AT141" i="1" s="1"/>
  <c r="AT142" i="1" s="1"/>
  <c r="AT143" i="1" s="1"/>
  <c r="AT144" i="1" s="1"/>
  <c r="AT145" i="1" s="1"/>
  <c r="AT146" i="1" s="1"/>
  <c r="AT147" i="1" s="1"/>
  <c r="AT148" i="1" s="1"/>
  <c r="AT149" i="1" s="1"/>
  <c r="AT150" i="1" s="1"/>
  <c r="AT151" i="1" s="1"/>
  <c r="AT152" i="1" s="1"/>
  <c r="AT153" i="1" s="1"/>
  <c r="AT154" i="1" s="1"/>
  <c r="AT155" i="1" s="1"/>
  <c r="AT156" i="1" s="1"/>
  <c r="AT157" i="1" s="1"/>
  <c r="AT158" i="1" s="1"/>
  <c r="AT159" i="1" s="1"/>
  <c r="AT160" i="1" s="1"/>
  <c r="AT161" i="1" s="1"/>
  <c r="AT162" i="1" s="1"/>
  <c r="AT163" i="1" s="1"/>
  <c r="AT164" i="1" s="1"/>
  <c r="AT165" i="1" s="1"/>
  <c r="AT166" i="1" s="1"/>
  <c r="AT167" i="1" s="1"/>
  <c r="AT168" i="1" s="1"/>
  <c r="AT169" i="1" s="1"/>
  <c r="AT170" i="1" s="1"/>
  <c r="AT171" i="1" s="1"/>
  <c r="AT172" i="1" s="1"/>
  <c r="AT173" i="1" s="1"/>
  <c r="AT174" i="1" s="1"/>
  <c r="AT175" i="1" s="1"/>
  <c r="AT176" i="1" s="1"/>
  <c r="AT177" i="1" s="1"/>
  <c r="AT178" i="1" s="1"/>
  <c r="AT179" i="1" s="1"/>
  <c r="AT180" i="1" s="1"/>
  <c r="AT181" i="1" s="1"/>
  <c r="AT182" i="1" s="1"/>
  <c r="AT183" i="1" s="1"/>
  <c r="AT184" i="1" s="1"/>
  <c r="AT185" i="1" s="1"/>
  <c r="AT186" i="1" s="1"/>
  <c r="AT187" i="1" s="1"/>
  <c r="AT188" i="1" s="1"/>
  <c r="AT189" i="1" s="1"/>
  <c r="AT190" i="1" s="1"/>
  <c r="AT191" i="1" s="1"/>
  <c r="AT192" i="1" s="1"/>
  <c r="AT193" i="1" s="1"/>
  <c r="AT194" i="1" s="1"/>
  <c r="AT195" i="1" s="1"/>
  <c r="AT196" i="1" s="1"/>
  <c r="AT197" i="1" s="1"/>
  <c r="AT198" i="1" s="1"/>
  <c r="AT199" i="1" s="1"/>
  <c r="AT200" i="1" s="1"/>
  <c r="AT201" i="1" s="1"/>
  <c r="AT202" i="1" s="1"/>
  <c r="AT203" i="1" s="1"/>
  <c r="AT204" i="1" s="1"/>
  <c r="AT205" i="1" s="1"/>
  <c r="AT206" i="1" s="1"/>
  <c r="AT207" i="1" s="1"/>
  <c r="AT208" i="1" s="1"/>
  <c r="AT209" i="1" s="1"/>
  <c r="AT210" i="1" s="1"/>
  <c r="AT211" i="1" s="1"/>
  <c r="AT212" i="1" s="1"/>
  <c r="AT213" i="1" s="1"/>
  <c r="AT214" i="1" s="1"/>
  <c r="AT215" i="1" s="1"/>
  <c r="AT216" i="1" s="1"/>
  <c r="AT217" i="1" s="1"/>
  <c r="AT218" i="1" s="1"/>
  <c r="AT219" i="1" s="1"/>
  <c r="AT220" i="1" s="1"/>
  <c r="AT221" i="1" s="1"/>
  <c r="AT222" i="1" s="1"/>
  <c r="AT223" i="1" s="1"/>
  <c r="AT224" i="1" s="1"/>
  <c r="AT225" i="1" s="1"/>
  <c r="AT226" i="1" s="1"/>
  <c r="AT227" i="1" s="1"/>
  <c r="AT228" i="1" s="1"/>
  <c r="AT229" i="1" s="1"/>
  <c r="AT230" i="1" s="1"/>
  <c r="AT231" i="1" s="1"/>
  <c r="AT232" i="1" s="1"/>
  <c r="AT233" i="1" s="1"/>
  <c r="AT234" i="1" s="1"/>
  <c r="AT235" i="1" s="1"/>
  <c r="AT236" i="1" s="1"/>
  <c r="AT237" i="1" s="1"/>
  <c r="AT238" i="1" s="1"/>
  <c r="AT239" i="1" s="1"/>
  <c r="AT240" i="1" s="1"/>
  <c r="AT241" i="1" s="1"/>
  <c r="AT242" i="1" s="1"/>
  <c r="AT243" i="1" s="1"/>
  <c r="AT244" i="1" s="1"/>
  <c r="AT245" i="1" s="1"/>
  <c r="AT246" i="1" s="1"/>
  <c r="AT247" i="1" s="1"/>
  <c r="AT248" i="1" s="1"/>
  <c r="AT249" i="1" s="1"/>
  <c r="AT250" i="1" s="1"/>
  <c r="AT251" i="1" s="1"/>
  <c r="AT252" i="1" s="1"/>
  <c r="AT253" i="1" s="1"/>
  <c r="AT254" i="1" s="1"/>
  <c r="AT255" i="1" s="1"/>
  <c r="AT256" i="1" s="1"/>
  <c r="AT257" i="1" s="1"/>
  <c r="AT258" i="1" s="1"/>
  <c r="AT259" i="1" s="1"/>
  <c r="AT260" i="1" s="1"/>
  <c r="AT261" i="1" s="1"/>
  <c r="AT262" i="1" s="1"/>
  <c r="AT263" i="1" s="1"/>
  <c r="AT264" i="1" s="1"/>
  <c r="AT265" i="1" s="1"/>
  <c r="AT266" i="1" s="1"/>
  <c r="AT267" i="1" s="1"/>
  <c r="AT268" i="1" s="1"/>
  <c r="AT269" i="1" s="1"/>
  <c r="AT270" i="1" s="1"/>
  <c r="AT271" i="1" s="1"/>
  <c r="AT272" i="1" s="1"/>
  <c r="AT273" i="1" s="1"/>
  <c r="AT274" i="1" s="1"/>
  <c r="AT275" i="1" s="1"/>
  <c r="AT276" i="1" s="1"/>
  <c r="AT277" i="1" s="1"/>
  <c r="AT278" i="1" s="1"/>
  <c r="AT279" i="1" s="1"/>
  <c r="AT280" i="1" s="1"/>
  <c r="AT281" i="1" s="1"/>
  <c r="AT282" i="1" s="1"/>
  <c r="AT283" i="1" s="1"/>
  <c r="AT284" i="1" s="1"/>
  <c r="AT285" i="1" s="1"/>
  <c r="AT286" i="1" s="1"/>
  <c r="AT287" i="1" s="1"/>
  <c r="AT288" i="1" s="1"/>
  <c r="AT289" i="1" s="1"/>
  <c r="AT290" i="1" s="1"/>
  <c r="AT291" i="1" s="1"/>
  <c r="AT292" i="1" s="1"/>
  <c r="AT293" i="1" s="1"/>
  <c r="AT294" i="1" s="1"/>
  <c r="AT295" i="1" s="1"/>
  <c r="AT296" i="1" s="1"/>
  <c r="AT297" i="1" s="1"/>
  <c r="AT298" i="1" s="1"/>
  <c r="AT299" i="1" s="1"/>
  <c r="AT300" i="1" s="1"/>
  <c r="AT301" i="1" s="1"/>
  <c r="AT302" i="1" s="1"/>
  <c r="AT303" i="1" s="1"/>
  <c r="AT304" i="1" s="1"/>
  <c r="AT305" i="1" s="1"/>
  <c r="AT306" i="1" s="1"/>
  <c r="AT307" i="1" s="1"/>
  <c r="AT308" i="1" s="1"/>
  <c r="AT309" i="1" s="1"/>
  <c r="AT310" i="1" s="1"/>
  <c r="AT311" i="1" s="1"/>
  <c r="AT312" i="1" s="1"/>
  <c r="AT313" i="1" s="1"/>
  <c r="AT314" i="1" s="1"/>
  <c r="AT315" i="1" s="1"/>
  <c r="AT316" i="1" s="1"/>
  <c r="AT317" i="1" s="1"/>
  <c r="AT318" i="1" s="1"/>
  <c r="AT319" i="1" s="1"/>
  <c r="AT320" i="1" s="1"/>
  <c r="AT321" i="1" s="1"/>
  <c r="AT322" i="1" s="1"/>
  <c r="AT323" i="1" s="1"/>
  <c r="AT324" i="1" s="1"/>
  <c r="AT325" i="1" s="1"/>
  <c r="AT326" i="1" s="1"/>
  <c r="AT327" i="1" s="1"/>
  <c r="AT328" i="1" s="1"/>
  <c r="AT329" i="1" s="1"/>
  <c r="AT330" i="1" s="1"/>
  <c r="AT331" i="1" s="1"/>
  <c r="AT332" i="1" s="1"/>
  <c r="AT333" i="1" s="1"/>
  <c r="AT334" i="1" s="1"/>
  <c r="AT335" i="1" s="1"/>
  <c r="AT336" i="1" s="1"/>
  <c r="AT337" i="1" s="1"/>
  <c r="AT338" i="1" s="1"/>
  <c r="AT339" i="1" s="1"/>
  <c r="AT340" i="1" s="1"/>
  <c r="AT341" i="1" s="1"/>
  <c r="AT342" i="1" s="1"/>
  <c r="AT343" i="1" s="1"/>
  <c r="AT344" i="1" s="1"/>
  <c r="AT345" i="1" s="1"/>
  <c r="AT346" i="1" s="1"/>
  <c r="AT347" i="1" s="1"/>
  <c r="AT348" i="1" s="1"/>
  <c r="AT349" i="1" s="1"/>
  <c r="AT350" i="1" s="1"/>
  <c r="AT351" i="1" s="1"/>
  <c r="AT352" i="1" s="1"/>
  <c r="AT353" i="1" s="1"/>
  <c r="AT354" i="1" s="1"/>
  <c r="AT355" i="1" s="1"/>
  <c r="AT356" i="1" s="1"/>
  <c r="AT357" i="1" s="1"/>
  <c r="AT358" i="1" s="1"/>
  <c r="AT359" i="1" s="1"/>
  <c r="AT360" i="1" s="1"/>
  <c r="AT361" i="1" s="1"/>
  <c r="AT362" i="1" s="1"/>
  <c r="AT363" i="1" s="1"/>
  <c r="AT364" i="1" s="1"/>
  <c r="AT365" i="1" s="1"/>
  <c r="AT366" i="1" s="1"/>
  <c r="AT367" i="1" s="1"/>
  <c r="AT368" i="1" s="1"/>
  <c r="AT369" i="1" s="1"/>
  <c r="AT370" i="1" s="1"/>
  <c r="AT371" i="1" s="1"/>
  <c r="AT372" i="1" s="1"/>
  <c r="AT373" i="1" s="1"/>
  <c r="AT374" i="1" s="1"/>
  <c r="AT375" i="1" s="1"/>
  <c r="AT376" i="1" s="1"/>
  <c r="AT377" i="1" s="1"/>
  <c r="AT378" i="1" s="1"/>
  <c r="AT379" i="1" s="1"/>
  <c r="AT380" i="1" s="1"/>
  <c r="AT381" i="1" s="1"/>
  <c r="AT382" i="1" s="1"/>
  <c r="AT383" i="1" s="1"/>
  <c r="AT384" i="1" s="1"/>
  <c r="AT385" i="1" s="1"/>
  <c r="AT386" i="1" s="1"/>
  <c r="AT387" i="1" s="1"/>
  <c r="AT388" i="1" s="1"/>
  <c r="AT389" i="1" s="1"/>
  <c r="AT390" i="1" s="1"/>
  <c r="AT391" i="1" s="1"/>
  <c r="AT392" i="1" s="1"/>
  <c r="AT393" i="1" s="1"/>
  <c r="AT394" i="1" s="1"/>
  <c r="AT395" i="1" s="1"/>
  <c r="AT396" i="1" s="1"/>
  <c r="AT397" i="1" s="1"/>
  <c r="AT398" i="1" s="1"/>
  <c r="AT399" i="1" s="1"/>
  <c r="AT400" i="1" s="1"/>
  <c r="AT401" i="1" s="1"/>
  <c r="AT402" i="1" s="1"/>
  <c r="AT403" i="1" s="1"/>
  <c r="AT404" i="1" s="1"/>
  <c r="AT405" i="1" s="1"/>
  <c r="AT406" i="1" s="1"/>
  <c r="AT407" i="1" s="1"/>
  <c r="AT408" i="1" s="1"/>
  <c r="AT409" i="1" s="1"/>
  <c r="AT410" i="1" s="1"/>
  <c r="AT411" i="1" s="1"/>
  <c r="AT412" i="1" s="1"/>
  <c r="AT413" i="1" s="1"/>
  <c r="AT414" i="1" s="1"/>
  <c r="AT415" i="1" s="1"/>
  <c r="AT416" i="1" s="1"/>
  <c r="AT417" i="1" s="1"/>
  <c r="AT418" i="1" s="1"/>
  <c r="AT419" i="1" s="1"/>
  <c r="AT420" i="1" s="1"/>
  <c r="AT421" i="1" s="1"/>
  <c r="AT422" i="1" s="1"/>
  <c r="AT423" i="1" s="1"/>
  <c r="AT424" i="1" s="1"/>
  <c r="AT425" i="1" s="1"/>
  <c r="AT426" i="1" s="1"/>
  <c r="AT427" i="1" s="1"/>
  <c r="AT428" i="1" s="1"/>
  <c r="AT429" i="1" s="1"/>
  <c r="AT430" i="1" s="1"/>
  <c r="AT431" i="1" s="1"/>
  <c r="AT432" i="1" s="1"/>
  <c r="AT433" i="1" s="1"/>
  <c r="AT434" i="1" s="1"/>
  <c r="AT435" i="1" s="1"/>
  <c r="AT436" i="1" s="1"/>
  <c r="AT437" i="1" s="1"/>
  <c r="AT438" i="1" s="1"/>
  <c r="AT439" i="1" s="1"/>
  <c r="AT440" i="1" s="1"/>
  <c r="AT441" i="1" s="1"/>
  <c r="AT442" i="1" s="1"/>
  <c r="AT443" i="1" s="1"/>
  <c r="AT444" i="1" s="1"/>
  <c r="AT445" i="1" s="1"/>
  <c r="AT446" i="1" s="1"/>
  <c r="AT447" i="1" s="1"/>
  <c r="AT448" i="1" s="1"/>
  <c r="AT449" i="1" s="1"/>
  <c r="AT450" i="1" s="1"/>
  <c r="AT451" i="1" s="1"/>
  <c r="AT452" i="1" s="1"/>
  <c r="AT453" i="1" s="1"/>
  <c r="AT454" i="1" s="1"/>
  <c r="AT455" i="1" s="1"/>
  <c r="AT456" i="1" s="1"/>
  <c r="AT457" i="1" s="1"/>
  <c r="AT458" i="1" s="1"/>
  <c r="AT459" i="1" s="1"/>
  <c r="AT460" i="1" s="1"/>
  <c r="AT461" i="1" s="1"/>
  <c r="AT462" i="1" s="1"/>
  <c r="AT463" i="1" s="1"/>
  <c r="AT464" i="1" s="1"/>
  <c r="AT465" i="1" s="1"/>
  <c r="AT466" i="1" s="1"/>
  <c r="AT467" i="1" s="1"/>
  <c r="AT468" i="1" s="1"/>
  <c r="AT469" i="1" s="1"/>
  <c r="AT470" i="1" s="1"/>
  <c r="AT471" i="1" s="1"/>
  <c r="AT472" i="1" s="1"/>
  <c r="AT473" i="1" s="1"/>
  <c r="AT474" i="1" s="1"/>
  <c r="AT475" i="1" s="1"/>
  <c r="AT476" i="1" s="1"/>
  <c r="AT477" i="1" s="1"/>
  <c r="AT478" i="1" s="1"/>
  <c r="AT479" i="1" s="1"/>
  <c r="AT480" i="1" s="1"/>
  <c r="AT481" i="1" s="1"/>
  <c r="AT482" i="1" s="1"/>
  <c r="AT483" i="1" s="1"/>
  <c r="AT484" i="1" s="1"/>
  <c r="AT485" i="1" s="1"/>
  <c r="AT486" i="1" s="1"/>
  <c r="AT487" i="1" s="1"/>
  <c r="AT488" i="1" s="1"/>
  <c r="AT489" i="1" s="1"/>
  <c r="AT490" i="1" s="1"/>
  <c r="AT491" i="1" s="1"/>
  <c r="AT492" i="1" s="1"/>
  <c r="AT493" i="1" s="1"/>
  <c r="AT494" i="1" s="1"/>
  <c r="AT495" i="1" s="1"/>
  <c r="AT496" i="1" s="1"/>
  <c r="AT497" i="1" s="1"/>
  <c r="AT498" i="1" s="1"/>
  <c r="AT499" i="1" s="1"/>
  <c r="AT500" i="1" s="1"/>
  <c r="AT501" i="1" s="1"/>
  <c r="AT502" i="1" s="1"/>
  <c r="AT503" i="1" s="1"/>
  <c r="AT504" i="1" s="1"/>
  <c r="AT505" i="1" s="1"/>
  <c r="AT506" i="1" s="1"/>
  <c r="AT507" i="1" s="1"/>
  <c r="AT508" i="1" s="1"/>
  <c r="AT509" i="1" s="1"/>
  <c r="AT510" i="1" s="1"/>
  <c r="AT511" i="1" s="1"/>
  <c r="AT512" i="1" s="1"/>
  <c r="AT513" i="1" s="1"/>
  <c r="AT514" i="1" s="1"/>
  <c r="AT515" i="1" s="1"/>
  <c r="AT516" i="1" s="1"/>
  <c r="AT517" i="1" s="1"/>
  <c r="AT518" i="1" s="1"/>
  <c r="AT519" i="1" s="1"/>
  <c r="AT520" i="1" s="1"/>
  <c r="AT521" i="1" s="1"/>
  <c r="AT522" i="1" s="1"/>
  <c r="AT523" i="1" s="1"/>
  <c r="AT524" i="1" s="1"/>
  <c r="AT525" i="1" s="1"/>
  <c r="AT526" i="1" s="1"/>
  <c r="AT527" i="1" s="1"/>
  <c r="AT528" i="1" s="1"/>
  <c r="AT529" i="1" s="1"/>
  <c r="AT530" i="1" s="1"/>
  <c r="AT531" i="1" s="1"/>
  <c r="AT532" i="1" s="1"/>
  <c r="AT533" i="1" s="1"/>
  <c r="AT534" i="1" s="1"/>
  <c r="AT535" i="1" s="1"/>
  <c r="AT536" i="1" s="1"/>
  <c r="AT537" i="1" s="1"/>
  <c r="AT538" i="1" s="1"/>
  <c r="AT539" i="1" s="1"/>
  <c r="AT540" i="1" s="1"/>
  <c r="AT541" i="1" s="1"/>
  <c r="AT542" i="1" s="1"/>
  <c r="AT543" i="1" s="1"/>
  <c r="AT544" i="1" s="1"/>
  <c r="AT545" i="1" s="1"/>
  <c r="AT546" i="1" s="1"/>
  <c r="AT547" i="1" s="1"/>
  <c r="AT548" i="1" s="1"/>
  <c r="AT549" i="1" s="1"/>
  <c r="AT550" i="1" s="1"/>
  <c r="AT551" i="1" s="1"/>
  <c r="AT552" i="1" s="1"/>
  <c r="AT553" i="1" s="1"/>
  <c r="AT554" i="1" s="1"/>
  <c r="AT555" i="1" s="1"/>
  <c r="AT556" i="1" s="1"/>
  <c r="AT557" i="1" s="1"/>
  <c r="AT558" i="1" s="1"/>
  <c r="AT559" i="1" s="1"/>
  <c r="AT560" i="1" s="1"/>
  <c r="AT561" i="1" s="1"/>
  <c r="AT562" i="1" s="1"/>
  <c r="AT563" i="1" s="1"/>
  <c r="AT564" i="1" s="1"/>
  <c r="AT565" i="1" s="1"/>
  <c r="AT566" i="1" s="1"/>
  <c r="AT567" i="1" s="1"/>
  <c r="AT568" i="1" s="1"/>
  <c r="AT569" i="1" s="1"/>
  <c r="AT570" i="1" s="1"/>
  <c r="AT571" i="1" s="1"/>
  <c r="AT572" i="1" s="1"/>
  <c r="AT573" i="1" s="1"/>
  <c r="AT574" i="1" s="1"/>
  <c r="AT575" i="1" s="1"/>
  <c r="AT576" i="1" s="1"/>
  <c r="AT577" i="1" s="1"/>
  <c r="AT578" i="1" s="1"/>
  <c r="AT579" i="1" s="1"/>
  <c r="AT580" i="1" s="1"/>
  <c r="AT581" i="1" s="1"/>
  <c r="AT582" i="1" s="1"/>
  <c r="AT583" i="1" s="1"/>
  <c r="AT584" i="1" s="1"/>
  <c r="AT585" i="1" s="1"/>
  <c r="AT586" i="1" s="1"/>
  <c r="AT587" i="1" s="1"/>
  <c r="AT588" i="1" s="1"/>
  <c r="AT589" i="1" s="1"/>
  <c r="AT590" i="1" s="1"/>
  <c r="AT591" i="1" s="1"/>
  <c r="AT592" i="1" s="1"/>
  <c r="AT593" i="1" s="1"/>
  <c r="AT594" i="1" s="1"/>
  <c r="AT595" i="1" s="1"/>
  <c r="AT596" i="1" s="1"/>
  <c r="AT597" i="1" s="1"/>
  <c r="AT598" i="1" s="1"/>
  <c r="AT599" i="1" s="1"/>
  <c r="AT600" i="1" s="1"/>
  <c r="AT601" i="1" s="1"/>
  <c r="AT602" i="1" s="1"/>
  <c r="AT603" i="1" s="1"/>
  <c r="AT604" i="1" s="1"/>
  <c r="AT605" i="1" s="1"/>
  <c r="AT606" i="1" s="1"/>
  <c r="AT607" i="1" s="1"/>
  <c r="AT608" i="1" s="1"/>
  <c r="AT609" i="1" s="1"/>
  <c r="AT610" i="1" s="1"/>
  <c r="AT611" i="1" s="1"/>
  <c r="AT612" i="1" s="1"/>
  <c r="AT613" i="1" s="1"/>
  <c r="AT614" i="1" s="1"/>
  <c r="AT615" i="1" s="1"/>
  <c r="AT616" i="1" s="1"/>
  <c r="AT617" i="1" s="1"/>
  <c r="AT618" i="1" s="1"/>
  <c r="AT619" i="1" s="1"/>
  <c r="AT620" i="1" s="1"/>
  <c r="AT621" i="1" s="1"/>
  <c r="AT622" i="1" s="1"/>
  <c r="AT623" i="1" s="1"/>
  <c r="AT624" i="1" s="1"/>
  <c r="AT625" i="1" s="1"/>
  <c r="AT626" i="1" s="1"/>
  <c r="AT627" i="1" s="1"/>
  <c r="AT628" i="1" s="1"/>
  <c r="AT629" i="1" s="1"/>
  <c r="AT630" i="1" s="1"/>
  <c r="AT631" i="1" s="1"/>
  <c r="AT632" i="1" s="1"/>
  <c r="AT633" i="1" s="1"/>
  <c r="AT634" i="1" s="1"/>
  <c r="AT635" i="1" s="1"/>
  <c r="AT636" i="1" s="1"/>
  <c r="AT637" i="1" s="1"/>
  <c r="AT638" i="1" s="1"/>
  <c r="AT639" i="1" s="1"/>
  <c r="AT640" i="1" s="1"/>
  <c r="AT641" i="1" s="1"/>
  <c r="AT642" i="1" s="1"/>
  <c r="AT643" i="1" s="1"/>
  <c r="AT644" i="1" s="1"/>
  <c r="AT645" i="1" s="1"/>
  <c r="AT646" i="1" s="1"/>
  <c r="AT647" i="1" s="1"/>
  <c r="AT648" i="1" s="1"/>
  <c r="AT649" i="1" s="1"/>
  <c r="AT650" i="1" s="1"/>
  <c r="AT651" i="1" s="1"/>
  <c r="AT652" i="1" s="1"/>
  <c r="AT653" i="1" s="1"/>
  <c r="AT654" i="1" s="1"/>
  <c r="AT655" i="1" s="1"/>
  <c r="AT656" i="1" s="1"/>
  <c r="AT657" i="1" s="1"/>
  <c r="AT658" i="1" s="1"/>
  <c r="AT659" i="1" s="1"/>
  <c r="AT660" i="1" s="1"/>
  <c r="AT661" i="1" s="1"/>
  <c r="AT662" i="1" s="1"/>
  <c r="AT663" i="1" s="1"/>
  <c r="AT664" i="1" s="1"/>
  <c r="AT665" i="1" s="1"/>
  <c r="AT666" i="1" s="1"/>
  <c r="AT667" i="1" s="1"/>
  <c r="AT668" i="1" s="1"/>
  <c r="AT669" i="1" s="1"/>
  <c r="AT670" i="1" s="1"/>
  <c r="AT671" i="1" s="1"/>
  <c r="AT672" i="1" s="1"/>
  <c r="AT673" i="1" s="1"/>
  <c r="AT674" i="1" s="1"/>
  <c r="AT675" i="1" s="1"/>
  <c r="AT676" i="1" s="1"/>
  <c r="AT677" i="1" s="1"/>
  <c r="AT678" i="1" s="1"/>
  <c r="AT679" i="1" s="1"/>
  <c r="AT680" i="1" s="1"/>
  <c r="AT681" i="1" s="1"/>
  <c r="AT682" i="1" s="1"/>
  <c r="AT683" i="1" s="1"/>
  <c r="AT684" i="1" s="1"/>
  <c r="AT685" i="1" s="1"/>
  <c r="AT686" i="1" s="1"/>
  <c r="AT687" i="1" s="1"/>
  <c r="AT688" i="1" s="1"/>
  <c r="AT689" i="1" s="1"/>
  <c r="AT690" i="1" s="1"/>
  <c r="AT691" i="1" s="1"/>
  <c r="AT692" i="1" s="1"/>
  <c r="AT693" i="1" s="1"/>
  <c r="AT694" i="1" s="1"/>
  <c r="AT695" i="1" s="1"/>
  <c r="AT696" i="1" s="1"/>
  <c r="AT697" i="1" s="1"/>
  <c r="AT698" i="1" s="1"/>
  <c r="AT699" i="1" s="1"/>
  <c r="AT700" i="1" s="1"/>
  <c r="AT701" i="1" s="1"/>
  <c r="AT702" i="1" s="1"/>
  <c r="AT703" i="1" s="1"/>
  <c r="AT704" i="1" s="1"/>
  <c r="AT705" i="1" s="1"/>
  <c r="AT706" i="1" s="1"/>
  <c r="AT707" i="1" s="1"/>
  <c r="AT708" i="1" s="1"/>
  <c r="AT709" i="1" s="1"/>
  <c r="AT710" i="1" s="1"/>
  <c r="AT711" i="1" s="1"/>
  <c r="AT712" i="1" s="1"/>
  <c r="AT713" i="1" s="1"/>
  <c r="AT714" i="1" s="1"/>
  <c r="AT715" i="1" s="1"/>
  <c r="AT716" i="1" s="1"/>
  <c r="AT717" i="1" s="1"/>
  <c r="AT718" i="1" s="1"/>
  <c r="AT719" i="1" s="1"/>
  <c r="AT720" i="1" s="1"/>
  <c r="AT721" i="1" s="1"/>
  <c r="AT722" i="1" s="1"/>
  <c r="AT723" i="1" s="1"/>
  <c r="AT724" i="1" s="1"/>
  <c r="AT725" i="1" s="1"/>
  <c r="AT726" i="1" s="1"/>
  <c r="AT727" i="1" s="1"/>
  <c r="AT728" i="1" s="1"/>
  <c r="AT729" i="1" s="1"/>
  <c r="AT730" i="1" s="1"/>
  <c r="AT731" i="1" s="1"/>
  <c r="AT732" i="1" s="1"/>
  <c r="AT733" i="1" s="1"/>
  <c r="AT734" i="1" s="1"/>
  <c r="AT735" i="1" s="1"/>
  <c r="AT736" i="1" s="1"/>
  <c r="AT737" i="1" s="1"/>
  <c r="AT738" i="1" s="1"/>
  <c r="AT739" i="1" s="1"/>
  <c r="AT740" i="1" s="1"/>
  <c r="AT741" i="1" s="1"/>
  <c r="AT742" i="1" s="1"/>
  <c r="AT743" i="1" s="1"/>
  <c r="AT744" i="1" s="1"/>
  <c r="AT745" i="1" s="1"/>
  <c r="AT746" i="1" s="1"/>
  <c r="AT747" i="1" s="1"/>
  <c r="AT748" i="1" s="1"/>
  <c r="AT749" i="1" s="1"/>
  <c r="AT750" i="1" s="1"/>
  <c r="AT751" i="1" s="1"/>
  <c r="AT752" i="1" s="1"/>
  <c r="AT753" i="1" s="1"/>
  <c r="AT754" i="1" s="1"/>
  <c r="AT755" i="1" s="1"/>
  <c r="AT756" i="1" s="1"/>
  <c r="AT757" i="1" s="1"/>
  <c r="AT758" i="1" s="1"/>
  <c r="AT759" i="1" s="1"/>
  <c r="AT760" i="1" s="1"/>
  <c r="AT761" i="1" s="1"/>
  <c r="AT762" i="1" s="1"/>
  <c r="AT763" i="1" s="1"/>
  <c r="AT764" i="1" s="1"/>
  <c r="AT765" i="1" s="1"/>
  <c r="AT766" i="1" s="1"/>
  <c r="AT767" i="1" s="1"/>
  <c r="AT768" i="1" s="1"/>
  <c r="AT769" i="1" s="1"/>
  <c r="AT770" i="1" s="1"/>
  <c r="AT771" i="1" s="1"/>
  <c r="AT772" i="1" s="1"/>
  <c r="AT773" i="1" s="1"/>
  <c r="AT774" i="1" s="1"/>
  <c r="AT775" i="1" s="1"/>
  <c r="AT776" i="1" s="1"/>
  <c r="AT777" i="1" s="1"/>
  <c r="AT778" i="1" s="1"/>
  <c r="AT779" i="1" s="1"/>
  <c r="AT780" i="1" s="1"/>
  <c r="AT781" i="1" s="1"/>
  <c r="AT782" i="1" s="1"/>
  <c r="AT783" i="1" s="1"/>
  <c r="AT784" i="1" s="1"/>
  <c r="AT785" i="1" s="1"/>
  <c r="AT786" i="1" s="1"/>
  <c r="AT787" i="1" s="1"/>
  <c r="AT788" i="1" s="1"/>
  <c r="AT789" i="1" s="1"/>
  <c r="AT790" i="1" s="1"/>
  <c r="AT791" i="1" s="1"/>
  <c r="AT792" i="1" s="1"/>
  <c r="AT793" i="1" s="1"/>
  <c r="AT794" i="1" s="1"/>
  <c r="AT795" i="1" s="1"/>
  <c r="AT796" i="1" s="1"/>
  <c r="AT797" i="1" s="1"/>
  <c r="AT798" i="1" s="1"/>
  <c r="AT799" i="1" s="1"/>
  <c r="AT800" i="1" s="1"/>
  <c r="AT801" i="1" s="1"/>
  <c r="AT802" i="1" s="1"/>
  <c r="AT803" i="1" s="1"/>
  <c r="AT804" i="1" s="1"/>
  <c r="AT805" i="1" s="1"/>
  <c r="AT806" i="1" s="1"/>
  <c r="AT807" i="1" s="1"/>
  <c r="AT808" i="1" s="1"/>
  <c r="AT809" i="1" s="1"/>
  <c r="AT810" i="1" s="1"/>
  <c r="AT811" i="1" s="1"/>
  <c r="AT812" i="1" s="1"/>
  <c r="AT813" i="1" s="1"/>
  <c r="AT814" i="1" s="1"/>
  <c r="AT815" i="1" s="1"/>
  <c r="AT816" i="1" s="1"/>
  <c r="AT817" i="1" s="1"/>
  <c r="AT818" i="1" s="1"/>
  <c r="AT819" i="1" s="1"/>
  <c r="AT820" i="1" s="1"/>
  <c r="AT821" i="1" s="1"/>
  <c r="AT822" i="1" s="1"/>
  <c r="AT823" i="1" s="1"/>
  <c r="AT824" i="1" s="1"/>
  <c r="AT825" i="1" s="1"/>
  <c r="AT826" i="1" s="1"/>
  <c r="AT827" i="1" s="1"/>
  <c r="AT828" i="1" s="1"/>
  <c r="AT829" i="1" s="1"/>
  <c r="AT830" i="1" s="1"/>
  <c r="AT831" i="1" s="1"/>
  <c r="AT832" i="1" s="1"/>
  <c r="AT833" i="1" s="1"/>
  <c r="AT834" i="1" s="1"/>
  <c r="AT835" i="1" s="1"/>
  <c r="AT836" i="1" s="1"/>
  <c r="AT837" i="1" s="1"/>
  <c r="AT838" i="1" s="1"/>
  <c r="AT839" i="1" s="1"/>
  <c r="AT840" i="1" s="1"/>
  <c r="AT841" i="1" s="1"/>
  <c r="AT842" i="1" s="1"/>
  <c r="AT843" i="1" s="1"/>
  <c r="AT844" i="1" s="1"/>
  <c r="AT845" i="1" s="1"/>
  <c r="AT846" i="1" s="1"/>
  <c r="AT847" i="1" s="1"/>
  <c r="AT848" i="1" s="1"/>
  <c r="AT849" i="1" s="1"/>
  <c r="AT850" i="1" s="1"/>
  <c r="AT851" i="1" s="1"/>
  <c r="AT852" i="1" s="1"/>
  <c r="AT853" i="1" s="1"/>
  <c r="AT854" i="1" s="1"/>
  <c r="AT855" i="1" s="1"/>
  <c r="AT856" i="1" s="1"/>
  <c r="AT857" i="1" s="1"/>
  <c r="AT858" i="1" s="1"/>
  <c r="AT859" i="1" s="1"/>
  <c r="AW6" i="1"/>
  <c r="AW7" i="1" s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AW69" i="1" s="1"/>
  <c r="AW70" i="1" s="1"/>
  <c r="AW71" i="1" s="1"/>
  <c r="AW72" i="1" s="1"/>
  <c r="AW73" i="1" s="1"/>
  <c r="AW74" i="1" s="1"/>
  <c r="AW75" i="1" s="1"/>
  <c r="AW76" i="1" s="1"/>
  <c r="AW77" i="1" s="1"/>
  <c r="AW78" i="1" s="1"/>
  <c r="AW79" i="1" s="1"/>
  <c r="AW80" i="1" s="1"/>
  <c r="AW81" i="1" s="1"/>
  <c r="AW82" i="1" s="1"/>
  <c r="AW83" i="1" s="1"/>
  <c r="AW84" i="1" s="1"/>
  <c r="AW85" i="1" s="1"/>
  <c r="AW86" i="1" s="1"/>
  <c r="AW87" i="1" s="1"/>
  <c r="AW88" i="1" s="1"/>
  <c r="AW89" i="1" s="1"/>
  <c r="AW90" i="1" s="1"/>
  <c r="AW91" i="1" s="1"/>
  <c r="AW92" i="1" s="1"/>
  <c r="AW93" i="1" s="1"/>
  <c r="AW94" i="1" s="1"/>
  <c r="AW95" i="1" s="1"/>
  <c r="AW96" i="1" s="1"/>
  <c r="AW97" i="1" s="1"/>
  <c r="AW98" i="1" s="1"/>
  <c r="AW99" i="1" s="1"/>
  <c r="AW100" i="1" s="1"/>
  <c r="AW101" i="1" s="1"/>
  <c r="AW102" i="1" s="1"/>
  <c r="AW103" i="1" s="1"/>
  <c r="AW104" i="1" s="1"/>
  <c r="AW105" i="1" s="1"/>
  <c r="AW106" i="1" s="1"/>
  <c r="AW107" i="1" s="1"/>
  <c r="AW108" i="1" s="1"/>
  <c r="AW109" i="1" s="1"/>
  <c r="AW110" i="1" s="1"/>
  <c r="AW111" i="1" s="1"/>
  <c r="AW112" i="1" s="1"/>
  <c r="AW113" i="1" s="1"/>
  <c r="AW114" i="1" s="1"/>
  <c r="AW115" i="1" s="1"/>
  <c r="AW116" i="1" s="1"/>
  <c r="AW117" i="1" s="1"/>
  <c r="AW118" i="1" s="1"/>
  <c r="AW119" i="1" s="1"/>
  <c r="AW120" i="1" s="1"/>
  <c r="AW121" i="1" s="1"/>
  <c r="AW122" i="1" s="1"/>
  <c r="AW123" i="1" s="1"/>
  <c r="AW124" i="1" s="1"/>
  <c r="AW125" i="1" s="1"/>
  <c r="AW126" i="1" s="1"/>
  <c r="AW127" i="1" s="1"/>
  <c r="AW128" i="1" s="1"/>
  <c r="AW129" i="1" s="1"/>
  <c r="AW130" i="1" s="1"/>
  <c r="AW131" i="1" s="1"/>
  <c r="AW132" i="1" s="1"/>
  <c r="AW133" i="1" s="1"/>
  <c r="AW134" i="1" s="1"/>
  <c r="AW135" i="1" s="1"/>
  <c r="AW136" i="1" s="1"/>
  <c r="AW137" i="1" s="1"/>
  <c r="AW138" i="1" s="1"/>
  <c r="AW139" i="1" s="1"/>
  <c r="AW140" i="1" s="1"/>
  <c r="AW141" i="1" s="1"/>
  <c r="AW142" i="1" s="1"/>
  <c r="AW143" i="1" s="1"/>
  <c r="AW144" i="1" s="1"/>
  <c r="AW145" i="1" s="1"/>
  <c r="AW146" i="1" s="1"/>
  <c r="AW147" i="1" s="1"/>
  <c r="AW148" i="1" s="1"/>
  <c r="AW149" i="1" s="1"/>
  <c r="AW150" i="1" s="1"/>
  <c r="AW151" i="1" s="1"/>
  <c r="AW152" i="1" s="1"/>
  <c r="AW153" i="1" s="1"/>
  <c r="AW154" i="1" s="1"/>
  <c r="AW155" i="1" s="1"/>
  <c r="AW156" i="1" s="1"/>
  <c r="AW157" i="1" s="1"/>
  <c r="AW158" i="1" s="1"/>
  <c r="AW159" i="1" s="1"/>
  <c r="AW160" i="1" s="1"/>
  <c r="AW161" i="1" s="1"/>
  <c r="AW162" i="1" s="1"/>
  <c r="AW163" i="1" s="1"/>
  <c r="AW164" i="1" s="1"/>
  <c r="AW165" i="1" s="1"/>
  <c r="AW166" i="1" s="1"/>
  <c r="AW167" i="1" s="1"/>
  <c r="AW168" i="1" s="1"/>
  <c r="AW169" i="1" s="1"/>
  <c r="AW170" i="1" s="1"/>
  <c r="AW171" i="1" s="1"/>
  <c r="AW172" i="1" s="1"/>
  <c r="AW173" i="1" s="1"/>
  <c r="AW174" i="1" s="1"/>
  <c r="AW175" i="1" s="1"/>
  <c r="AW176" i="1" s="1"/>
  <c r="AW177" i="1" s="1"/>
  <c r="AW178" i="1" s="1"/>
  <c r="AW179" i="1" s="1"/>
  <c r="AW180" i="1" s="1"/>
  <c r="AW181" i="1" s="1"/>
  <c r="AW182" i="1" s="1"/>
  <c r="AW183" i="1" s="1"/>
  <c r="AW184" i="1" s="1"/>
  <c r="AW185" i="1" s="1"/>
  <c r="AW186" i="1" s="1"/>
  <c r="AW187" i="1" s="1"/>
  <c r="AW188" i="1" s="1"/>
  <c r="AW189" i="1" s="1"/>
  <c r="AW190" i="1" s="1"/>
  <c r="AW191" i="1" s="1"/>
  <c r="AW192" i="1" s="1"/>
  <c r="AW193" i="1" s="1"/>
  <c r="AW194" i="1" s="1"/>
  <c r="AW195" i="1" s="1"/>
  <c r="AW196" i="1" s="1"/>
  <c r="AW197" i="1" s="1"/>
  <c r="AW198" i="1" s="1"/>
  <c r="AW199" i="1" s="1"/>
  <c r="AW200" i="1" s="1"/>
  <c r="AW201" i="1" s="1"/>
  <c r="AW202" i="1" s="1"/>
  <c r="AW203" i="1" s="1"/>
  <c r="AW204" i="1" s="1"/>
  <c r="AW205" i="1" s="1"/>
  <c r="AW206" i="1" s="1"/>
  <c r="AW207" i="1" s="1"/>
  <c r="AW208" i="1" s="1"/>
  <c r="AW209" i="1" s="1"/>
  <c r="AW210" i="1" s="1"/>
  <c r="AW211" i="1" s="1"/>
  <c r="AW212" i="1" s="1"/>
  <c r="AW213" i="1" s="1"/>
  <c r="AW214" i="1" s="1"/>
  <c r="AW215" i="1" s="1"/>
  <c r="AW216" i="1" s="1"/>
  <c r="AW217" i="1" s="1"/>
  <c r="AW218" i="1" s="1"/>
  <c r="AW219" i="1" s="1"/>
  <c r="AW220" i="1" s="1"/>
  <c r="AW221" i="1" s="1"/>
  <c r="AW222" i="1" s="1"/>
  <c r="AW223" i="1" s="1"/>
  <c r="AW224" i="1" s="1"/>
  <c r="AW225" i="1" s="1"/>
  <c r="AW226" i="1" s="1"/>
  <c r="AW227" i="1" s="1"/>
  <c r="AW228" i="1" s="1"/>
  <c r="AW229" i="1" s="1"/>
  <c r="AW230" i="1" s="1"/>
  <c r="AW231" i="1" s="1"/>
  <c r="AW232" i="1" s="1"/>
  <c r="AW233" i="1" s="1"/>
  <c r="AW234" i="1" s="1"/>
  <c r="AW235" i="1" s="1"/>
  <c r="AW236" i="1" s="1"/>
  <c r="AW237" i="1" s="1"/>
  <c r="AW238" i="1" s="1"/>
  <c r="AW239" i="1" s="1"/>
  <c r="AW240" i="1" s="1"/>
  <c r="AW241" i="1" s="1"/>
  <c r="AW242" i="1" s="1"/>
  <c r="AW243" i="1" s="1"/>
  <c r="AW244" i="1" s="1"/>
  <c r="AW245" i="1" s="1"/>
  <c r="AW246" i="1" s="1"/>
  <c r="AW247" i="1" s="1"/>
  <c r="AW248" i="1" s="1"/>
  <c r="AW249" i="1" s="1"/>
  <c r="AW250" i="1" s="1"/>
  <c r="AW251" i="1" s="1"/>
  <c r="AW252" i="1" s="1"/>
  <c r="AW253" i="1" s="1"/>
  <c r="AW254" i="1" s="1"/>
  <c r="AW255" i="1" s="1"/>
  <c r="AW256" i="1" s="1"/>
  <c r="AW257" i="1" s="1"/>
  <c r="AW258" i="1" s="1"/>
  <c r="AW259" i="1" s="1"/>
  <c r="AW260" i="1" s="1"/>
  <c r="AW261" i="1" s="1"/>
  <c r="AW262" i="1" s="1"/>
  <c r="AW263" i="1" s="1"/>
  <c r="AW264" i="1" s="1"/>
  <c r="AW265" i="1" s="1"/>
  <c r="AW266" i="1" s="1"/>
  <c r="AW267" i="1" s="1"/>
  <c r="AW268" i="1" s="1"/>
  <c r="AW269" i="1" s="1"/>
  <c r="AW270" i="1" s="1"/>
  <c r="AW271" i="1" s="1"/>
  <c r="AW272" i="1" s="1"/>
  <c r="AW273" i="1" s="1"/>
  <c r="AW274" i="1" s="1"/>
  <c r="AW275" i="1" s="1"/>
  <c r="AW276" i="1" s="1"/>
  <c r="AW277" i="1" s="1"/>
  <c r="AW278" i="1" s="1"/>
  <c r="AW279" i="1" s="1"/>
  <c r="AW280" i="1" s="1"/>
  <c r="AW281" i="1" s="1"/>
  <c r="AW282" i="1" s="1"/>
  <c r="AW283" i="1" s="1"/>
  <c r="AW284" i="1" s="1"/>
  <c r="AW285" i="1" s="1"/>
  <c r="AW286" i="1" s="1"/>
  <c r="AW287" i="1" s="1"/>
  <c r="AW288" i="1" s="1"/>
  <c r="AW289" i="1" s="1"/>
  <c r="AW290" i="1" s="1"/>
  <c r="AW291" i="1" s="1"/>
  <c r="AW292" i="1" s="1"/>
  <c r="AW293" i="1" s="1"/>
  <c r="AW294" i="1" s="1"/>
  <c r="AW295" i="1" s="1"/>
  <c r="AW296" i="1" s="1"/>
  <c r="AW297" i="1" s="1"/>
  <c r="AW298" i="1" s="1"/>
  <c r="AW299" i="1" s="1"/>
  <c r="AW300" i="1" s="1"/>
  <c r="AW301" i="1" s="1"/>
  <c r="AW302" i="1" s="1"/>
  <c r="AW303" i="1" s="1"/>
  <c r="AW304" i="1" s="1"/>
  <c r="AW305" i="1" s="1"/>
  <c r="AW306" i="1" s="1"/>
  <c r="AW307" i="1" s="1"/>
  <c r="AW308" i="1" s="1"/>
  <c r="AW309" i="1" s="1"/>
  <c r="AW310" i="1" s="1"/>
  <c r="AW311" i="1" s="1"/>
  <c r="AW312" i="1" s="1"/>
  <c r="AW313" i="1" s="1"/>
  <c r="AW314" i="1" s="1"/>
  <c r="AW315" i="1" s="1"/>
  <c r="AW316" i="1" s="1"/>
  <c r="AW317" i="1" s="1"/>
  <c r="AW318" i="1" s="1"/>
  <c r="AW319" i="1" s="1"/>
  <c r="AW320" i="1" s="1"/>
  <c r="AW321" i="1" s="1"/>
  <c r="AW322" i="1" s="1"/>
  <c r="AW323" i="1" s="1"/>
  <c r="AW324" i="1" s="1"/>
  <c r="AW325" i="1" s="1"/>
  <c r="AW326" i="1" s="1"/>
  <c r="AW327" i="1" s="1"/>
  <c r="AW328" i="1" s="1"/>
  <c r="AW329" i="1" s="1"/>
  <c r="AW330" i="1" s="1"/>
  <c r="AW331" i="1" s="1"/>
  <c r="AW332" i="1" s="1"/>
  <c r="AW333" i="1" s="1"/>
  <c r="AW334" i="1" s="1"/>
  <c r="AW335" i="1" s="1"/>
  <c r="AW336" i="1" s="1"/>
  <c r="AW337" i="1" s="1"/>
  <c r="AW338" i="1" s="1"/>
  <c r="AW339" i="1" s="1"/>
  <c r="AW340" i="1" s="1"/>
  <c r="AW341" i="1" s="1"/>
  <c r="AW342" i="1" s="1"/>
  <c r="AW343" i="1" s="1"/>
  <c r="AW344" i="1" s="1"/>
  <c r="AW345" i="1" s="1"/>
  <c r="AW346" i="1" s="1"/>
  <c r="AW347" i="1" s="1"/>
  <c r="AW348" i="1" s="1"/>
  <c r="AW349" i="1" s="1"/>
  <c r="AW350" i="1" s="1"/>
  <c r="AW351" i="1" s="1"/>
  <c r="AW352" i="1" s="1"/>
  <c r="AW353" i="1" s="1"/>
  <c r="AW354" i="1" s="1"/>
  <c r="AW355" i="1" s="1"/>
  <c r="AW356" i="1" s="1"/>
  <c r="AW357" i="1" s="1"/>
  <c r="AW358" i="1" s="1"/>
  <c r="AW359" i="1" s="1"/>
  <c r="AW360" i="1" s="1"/>
  <c r="AW361" i="1" s="1"/>
  <c r="AW362" i="1" s="1"/>
  <c r="AW363" i="1" s="1"/>
  <c r="AW364" i="1" s="1"/>
  <c r="AW365" i="1" s="1"/>
  <c r="AW366" i="1" s="1"/>
  <c r="AW367" i="1" s="1"/>
  <c r="AW368" i="1" s="1"/>
  <c r="AW369" i="1" s="1"/>
  <c r="AW370" i="1" s="1"/>
  <c r="AW371" i="1" s="1"/>
  <c r="AW372" i="1" s="1"/>
  <c r="AW373" i="1" s="1"/>
  <c r="AW374" i="1" s="1"/>
  <c r="AW375" i="1" s="1"/>
  <c r="AW376" i="1" s="1"/>
  <c r="AW377" i="1" s="1"/>
  <c r="AW378" i="1" s="1"/>
  <c r="AW379" i="1" s="1"/>
  <c r="AW380" i="1" s="1"/>
  <c r="AW381" i="1" s="1"/>
  <c r="AW382" i="1" s="1"/>
  <c r="AW383" i="1" s="1"/>
  <c r="AW384" i="1" s="1"/>
  <c r="AW385" i="1" s="1"/>
  <c r="AW386" i="1" s="1"/>
  <c r="AW387" i="1" s="1"/>
  <c r="AW388" i="1" s="1"/>
  <c r="AW389" i="1" s="1"/>
  <c r="AW390" i="1" s="1"/>
  <c r="AW391" i="1" s="1"/>
  <c r="AW392" i="1" s="1"/>
  <c r="AW393" i="1" s="1"/>
  <c r="AW394" i="1" s="1"/>
  <c r="AW395" i="1" s="1"/>
  <c r="AW396" i="1" s="1"/>
  <c r="AW397" i="1" s="1"/>
  <c r="AW398" i="1" s="1"/>
  <c r="AW399" i="1" s="1"/>
  <c r="AW400" i="1" s="1"/>
  <c r="AW401" i="1" s="1"/>
  <c r="AW402" i="1" s="1"/>
  <c r="AW403" i="1" s="1"/>
  <c r="AW404" i="1" s="1"/>
  <c r="AW405" i="1" s="1"/>
  <c r="AW406" i="1" s="1"/>
  <c r="AW407" i="1" s="1"/>
  <c r="AW408" i="1" s="1"/>
  <c r="AW409" i="1" s="1"/>
  <c r="AW410" i="1" s="1"/>
  <c r="AW411" i="1" s="1"/>
  <c r="AW412" i="1" s="1"/>
  <c r="AW413" i="1" s="1"/>
  <c r="AW414" i="1" s="1"/>
  <c r="AW415" i="1" s="1"/>
  <c r="AW416" i="1" s="1"/>
  <c r="AW417" i="1" s="1"/>
  <c r="AW418" i="1" s="1"/>
  <c r="AW419" i="1" s="1"/>
  <c r="AW420" i="1" s="1"/>
  <c r="AW421" i="1" s="1"/>
  <c r="AW422" i="1" s="1"/>
  <c r="AW423" i="1" s="1"/>
  <c r="AW424" i="1" s="1"/>
  <c r="AW425" i="1" s="1"/>
  <c r="AW426" i="1" s="1"/>
  <c r="AW427" i="1" s="1"/>
  <c r="AW428" i="1" s="1"/>
  <c r="AW429" i="1" s="1"/>
  <c r="AW430" i="1" s="1"/>
  <c r="AW431" i="1" s="1"/>
  <c r="AW432" i="1" s="1"/>
  <c r="AW433" i="1" s="1"/>
  <c r="AW434" i="1" s="1"/>
  <c r="AW435" i="1" s="1"/>
  <c r="AW436" i="1" s="1"/>
  <c r="AW437" i="1" s="1"/>
  <c r="AW438" i="1" s="1"/>
  <c r="AW439" i="1" s="1"/>
  <c r="AW440" i="1" s="1"/>
  <c r="AW441" i="1" s="1"/>
  <c r="AW442" i="1" s="1"/>
  <c r="AW443" i="1" s="1"/>
  <c r="AW444" i="1" s="1"/>
  <c r="AW445" i="1" s="1"/>
  <c r="AW446" i="1" s="1"/>
  <c r="AW447" i="1" s="1"/>
  <c r="AW448" i="1" s="1"/>
  <c r="AW449" i="1" s="1"/>
  <c r="AW450" i="1" s="1"/>
  <c r="AW451" i="1" s="1"/>
  <c r="AW452" i="1" s="1"/>
  <c r="AW453" i="1" s="1"/>
  <c r="AW454" i="1" s="1"/>
  <c r="AW455" i="1" s="1"/>
  <c r="AW456" i="1" s="1"/>
  <c r="AW457" i="1" s="1"/>
  <c r="AW458" i="1" s="1"/>
  <c r="AW459" i="1" s="1"/>
  <c r="AW460" i="1" s="1"/>
  <c r="AW461" i="1" s="1"/>
  <c r="AW462" i="1" s="1"/>
  <c r="AW463" i="1" s="1"/>
  <c r="AW464" i="1" s="1"/>
  <c r="AW465" i="1" s="1"/>
  <c r="AW466" i="1" s="1"/>
  <c r="AW467" i="1" s="1"/>
  <c r="AW468" i="1" s="1"/>
  <c r="AW469" i="1" s="1"/>
  <c r="AW470" i="1" s="1"/>
  <c r="AW471" i="1" s="1"/>
  <c r="AW472" i="1" s="1"/>
  <c r="AW473" i="1" s="1"/>
  <c r="AW474" i="1" s="1"/>
  <c r="AW475" i="1" s="1"/>
  <c r="AW476" i="1" s="1"/>
  <c r="AW477" i="1" s="1"/>
  <c r="AW478" i="1" s="1"/>
  <c r="AW479" i="1" s="1"/>
  <c r="AW480" i="1" s="1"/>
  <c r="AW481" i="1" s="1"/>
  <c r="AW482" i="1" s="1"/>
  <c r="AW483" i="1" s="1"/>
  <c r="AW484" i="1" s="1"/>
  <c r="AW485" i="1" s="1"/>
  <c r="AW486" i="1" s="1"/>
  <c r="AW487" i="1" s="1"/>
  <c r="AW488" i="1" s="1"/>
  <c r="AW489" i="1" s="1"/>
  <c r="AW490" i="1" s="1"/>
  <c r="AW491" i="1" s="1"/>
  <c r="AW492" i="1" s="1"/>
  <c r="AW493" i="1" s="1"/>
  <c r="AW494" i="1" s="1"/>
  <c r="AW495" i="1" s="1"/>
  <c r="AW496" i="1" s="1"/>
  <c r="AW497" i="1" s="1"/>
  <c r="AW498" i="1" s="1"/>
  <c r="AW499" i="1" s="1"/>
  <c r="AW500" i="1" s="1"/>
  <c r="AW501" i="1" s="1"/>
  <c r="AW502" i="1" s="1"/>
  <c r="AW503" i="1" s="1"/>
  <c r="AW504" i="1" s="1"/>
  <c r="AW505" i="1" s="1"/>
  <c r="AW506" i="1" s="1"/>
  <c r="AW507" i="1" s="1"/>
  <c r="AW508" i="1" s="1"/>
  <c r="AW509" i="1" s="1"/>
  <c r="AW510" i="1" s="1"/>
  <c r="AW511" i="1" s="1"/>
  <c r="AW512" i="1" s="1"/>
  <c r="AW513" i="1" s="1"/>
  <c r="AW514" i="1" s="1"/>
  <c r="AW515" i="1" s="1"/>
  <c r="AW516" i="1" s="1"/>
  <c r="AW517" i="1" s="1"/>
  <c r="AW518" i="1" s="1"/>
  <c r="AW519" i="1" s="1"/>
  <c r="AW520" i="1" s="1"/>
  <c r="AW521" i="1" s="1"/>
  <c r="AW522" i="1" s="1"/>
  <c r="AW523" i="1" s="1"/>
  <c r="AW524" i="1" s="1"/>
  <c r="AW525" i="1" s="1"/>
  <c r="AW526" i="1" s="1"/>
  <c r="AW527" i="1" s="1"/>
  <c r="AW528" i="1" s="1"/>
  <c r="AW529" i="1" s="1"/>
  <c r="AW530" i="1" s="1"/>
  <c r="AW531" i="1" s="1"/>
  <c r="AW532" i="1" s="1"/>
  <c r="AW533" i="1" s="1"/>
  <c r="AW534" i="1" s="1"/>
  <c r="AW535" i="1" s="1"/>
  <c r="AW536" i="1" s="1"/>
  <c r="AW537" i="1" s="1"/>
  <c r="AW538" i="1" s="1"/>
  <c r="AW539" i="1" s="1"/>
  <c r="AW540" i="1" s="1"/>
  <c r="AW541" i="1" s="1"/>
  <c r="AW542" i="1" s="1"/>
  <c r="AW543" i="1" s="1"/>
  <c r="AW544" i="1" s="1"/>
  <c r="AW545" i="1" s="1"/>
  <c r="AW546" i="1" s="1"/>
  <c r="AW547" i="1" s="1"/>
  <c r="AW548" i="1" s="1"/>
  <c r="AW549" i="1" s="1"/>
  <c r="AW550" i="1" s="1"/>
  <c r="AW551" i="1" s="1"/>
  <c r="AW552" i="1" s="1"/>
  <c r="AW553" i="1" s="1"/>
  <c r="AW554" i="1" s="1"/>
  <c r="AW555" i="1" s="1"/>
  <c r="AW556" i="1" s="1"/>
  <c r="AW557" i="1" s="1"/>
  <c r="AW558" i="1" s="1"/>
  <c r="AW559" i="1" s="1"/>
  <c r="AW560" i="1" s="1"/>
  <c r="AW561" i="1" s="1"/>
  <c r="AW562" i="1" s="1"/>
  <c r="AW563" i="1" s="1"/>
  <c r="AW564" i="1" s="1"/>
  <c r="AW565" i="1" s="1"/>
  <c r="AW566" i="1" s="1"/>
  <c r="AW567" i="1" s="1"/>
  <c r="AW568" i="1" s="1"/>
  <c r="AW569" i="1" s="1"/>
  <c r="AW570" i="1" s="1"/>
  <c r="AW571" i="1" s="1"/>
  <c r="AW572" i="1" s="1"/>
  <c r="AW573" i="1" s="1"/>
  <c r="AW574" i="1" s="1"/>
  <c r="AW575" i="1" s="1"/>
  <c r="AW576" i="1" s="1"/>
  <c r="AW577" i="1" s="1"/>
  <c r="AW578" i="1" s="1"/>
  <c r="AW579" i="1" s="1"/>
  <c r="AW580" i="1" s="1"/>
  <c r="AW581" i="1" s="1"/>
  <c r="AW582" i="1" s="1"/>
  <c r="AW583" i="1" s="1"/>
  <c r="AW584" i="1" s="1"/>
  <c r="AW585" i="1" s="1"/>
  <c r="AW586" i="1" s="1"/>
  <c r="AW587" i="1" s="1"/>
  <c r="AW588" i="1" s="1"/>
  <c r="AW589" i="1" s="1"/>
  <c r="AW590" i="1" s="1"/>
  <c r="AW591" i="1" s="1"/>
  <c r="AW592" i="1" s="1"/>
  <c r="AW593" i="1" s="1"/>
  <c r="AW594" i="1" s="1"/>
  <c r="AW595" i="1" s="1"/>
  <c r="AW596" i="1" s="1"/>
  <c r="AW597" i="1" s="1"/>
  <c r="AW598" i="1" s="1"/>
  <c r="AW599" i="1" s="1"/>
  <c r="AW600" i="1" s="1"/>
  <c r="AW601" i="1" s="1"/>
  <c r="AW602" i="1" s="1"/>
  <c r="AW603" i="1" s="1"/>
  <c r="AW604" i="1" s="1"/>
  <c r="AW605" i="1" s="1"/>
  <c r="AW606" i="1" s="1"/>
  <c r="AW607" i="1" s="1"/>
  <c r="AW608" i="1" s="1"/>
  <c r="AW609" i="1" s="1"/>
  <c r="AW610" i="1" s="1"/>
  <c r="AW611" i="1" s="1"/>
  <c r="AW612" i="1" s="1"/>
  <c r="AW613" i="1" s="1"/>
  <c r="AW614" i="1" s="1"/>
  <c r="AW615" i="1" s="1"/>
  <c r="AW616" i="1" s="1"/>
  <c r="AW617" i="1" s="1"/>
  <c r="AW618" i="1" s="1"/>
  <c r="AW619" i="1" s="1"/>
  <c r="AW620" i="1" s="1"/>
  <c r="AW621" i="1" s="1"/>
  <c r="AW622" i="1" s="1"/>
  <c r="AW623" i="1" s="1"/>
  <c r="AW624" i="1" s="1"/>
  <c r="AW625" i="1" s="1"/>
  <c r="AW626" i="1" s="1"/>
  <c r="AW627" i="1" s="1"/>
  <c r="AW628" i="1" s="1"/>
  <c r="AW629" i="1" s="1"/>
  <c r="AW630" i="1" s="1"/>
  <c r="AW631" i="1" s="1"/>
  <c r="AW632" i="1" s="1"/>
  <c r="AW633" i="1" s="1"/>
  <c r="AW634" i="1" s="1"/>
  <c r="AW635" i="1" s="1"/>
  <c r="AW636" i="1" s="1"/>
  <c r="AW637" i="1" s="1"/>
  <c r="AW638" i="1" s="1"/>
  <c r="AW639" i="1" s="1"/>
  <c r="AW640" i="1" s="1"/>
  <c r="AW641" i="1" s="1"/>
  <c r="AW642" i="1" s="1"/>
  <c r="AW643" i="1" s="1"/>
  <c r="AW644" i="1" s="1"/>
  <c r="AW645" i="1" s="1"/>
  <c r="AW646" i="1" s="1"/>
  <c r="AW647" i="1" s="1"/>
  <c r="AW648" i="1" s="1"/>
  <c r="AW649" i="1" s="1"/>
  <c r="AW650" i="1" s="1"/>
  <c r="AW651" i="1" s="1"/>
  <c r="AW652" i="1" s="1"/>
  <c r="AW653" i="1" s="1"/>
  <c r="AW654" i="1" s="1"/>
  <c r="AW655" i="1" s="1"/>
  <c r="AW656" i="1" s="1"/>
  <c r="AW657" i="1" s="1"/>
  <c r="AW658" i="1" s="1"/>
  <c r="AW659" i="1" s="1"/>
  <c r="AW660" i="1" s="1"/>
  <c r="AW661" i="1" s="1"/>
  <c r="AW662" i="1" s="1"/>
  <c r="AW663" i="1" s="1"/>
  <c r="AW664" i="1" s="1"/>
  <c r="AW665" i="1" s="1"/>
  <c r="AW666" i="1" s="1"/>
  <c r="AW667" i="1" s="1"/>
  <c r="AW668" i="1" s="1"/>
  <c r="AW669" i="1" s="1"/>
  <c r="AW670" i="1" s="1"/>
  <c r="AW671" i="1" s="1"/>
  <c r="AW672" i="1" s="1"/>
  <c r="AW673" i="1" s="1"/>
  <c r="AW674" i="1" s="1"/>
  <c r="AW675" i="1" s="1"/>
  <c r="AW676" i="1" s="1"/>
  <c r="AW677" i="1" s="1"/>
  <c r="AW678" i="1" s="1"/>
  <c r="AW679" i="1" s="1"/>
  <c r="AW680" i="1" s="1"/>
  <c r="AW681" i="1" s="1"/>
  <c r="AW682" i="1" s="1"/>
  <c r="AW683" i="1" s="1"/>
  <c r="AW684" i="1" s="1"/>
  <c r="AW685" i="1" s="1"/>
  <c r="AW686" i="1" s="1"/>
  <c r="AW687" i="1" s="1"/>
  <c r="AW688" i="1" s="1"/>
  <c r="AW689" i="1" s="1"/>
  <c r="AW690" i="1" s="1"/>
  <c r="AW691" i="1" s="1"/>
  <c r="AW692" i="1" s="1"/>
  <c r="AW693" i="1" s="1"/>
  <c r="AW694" i="1" s="1"/>
  <c r="AW695" i="1" s="1"/>
  <c r="AW696" i="1" s="1"/>
  <c r="AW697" i="1" s="1"/>
  <c r="AW698" i="1" s="1"/>
  <c r="AW699" i="1" s="1"/>
  <c r="AW700" i="1" s="1"/>
  <c r="AW701" i="1" s="1"/>
  <c r="AW702" i="1" s="1"/>
  <c r="AW703" i="1" s="1"/>
  <c r="AW704" i="1" s="1"/>
  <c r="AW705" i="1" s="1"/>
  <c r="AW706" i="1" s="1"/>
  <c r="AW707" i="1" s="1"/>
  <c r="AW708" i="1" s="1"/>
  <c r="AW709" i="1" s="1"/>
  <c r="AW710" i="1" s="1"/>
  <c r="AW711" i="1" s="1"/>
  <c r="AW712" i="1" s="1"/>
  <c r="AW713" i="1" s="1"/>
  <c r="AW714" i="1" s="1"/>
  <c r="AW715" i="1" s="1"/>
  <c r="AW716" i="1" s="1"/>
  <c r="AW717" i="1" s="1"/>
  <c r="AW718" i="1" s="1"/>
  <c r="AW719" i="1" s="1"/>
  <c r="AW720" i="1" s="1"/>
  <c r="AW721" i="1" s="1"/>
  <c r="AW722" i="1" s="1"/>
  <c r="AW723" i="1" s="1"/>
  <c r="AW724" i="1" s="1"/>
  <c r="AW725" i="1" s="1"/>
  <c r="AW726" i="1" s="1"/>
  <c r="AW727" i="1" s="1"/>
  <c r="AW728" i="1" s="1"/>
  <c r="AW729" i="1" s="1"/>
  <c r="AW730" i="1" s="1"/>
  <c r="AW731" i="1" s="1"/>
  <c r="AW732" i="1" s="1"/>
  <c r="AW733" i="1" s="1"/>
  <c r="AW734" i="1" s="1"/>
  <c r="AW735" i="1" s="1"/>
  <c r="AW736" i="1" s="1"/>
  <c r="AW737" i="1" s="1"/>
  <c r="AW738" i="1" s="1"/>
  <c r="AW739" i="1" s="1"/>
  <c r="AW740" i="1" s="1"/>
  <c r="AW741" i="1" s="1"/>
  <c r="AW742" i="1" s="1"/>
  <c r="AW743" i="1" s="1"/>
  <c r="AW744" i="1" s="1"/>
  <c r="AW745" i="1" s="1"/>
  <c r="AW746" i="1" s="1"/>
  <c r="AW747" i="1" s="1"/>
  <c r="AW748" i="1" s="1"/>
  <c r="AW749" i="1" s="1"/>
  <c r="AW750" i="1" s="1"/>
  <c r="AW751" i="1" s="1"/>
  <c r="AW752" i="1" s="1"/>
  <c r="AW753" i="1" s="1"/>
  <c r="AW754" i="1" s="1"/>
  <c r="AW755" i="1" s="1"/>
  <c r="AW756" i="1" s="1"/>
  <c r="AW757" i="1" s="1"/>
  <c r="AW758" i="1" s="1"/>
  <c r="AW759" i="1" s="1"/>
  <c r="AW760" i="1" s="1"/>
  <c r="AW761" i="1" s="1"/>
  <c r="AW762" i="1" s="1"/>
  <c r="AW763" i="1" s="1"/>
  <c r="AW764" i="1" s="1"/>
  <c r="AW765" i="1" s="1"/>
  <c r="AW766" i="1" s="1"/>
  <c r="AW767" i="1" s="1"/>
  <c r="AW768" i="1" s="1"/>
  <c r="AW769" i="1" s="1"/>
  <c r="AW770" i="1" s="1"/>
  <c r="AW771" i="1" s="1"/>
  <c r="AW772" i="1" s="1"/>
  <c r="AW773" i="1" s="1"/>
  <c r="AW774" i="1" s="1"/>
  <c r="AW775" i="1" s="1"/>
  <c r="AW776" i="1" s="1"/>
  <c r="AW777" i="1" s="1"/>
  <c r="AW778" i="1" s="1"/>
  <c r="AW779" i="1" s="1"/>
  <c r="AW780" i="1" s="1"/>
  <c r="AW781" i="1" s="1"/>
  <c r="AW782" i="1" s="1"/>
  <c r="AW783" i="1" s="1"/>
  <c r="AW784" i="1" s="1"/>
  <c r="AW785" i="1" s="1"/>
  <c r="AW786" i="1" s="1"/>
  <c r="AW787" i="1" s="1"/>
  <c r="AW788" i="1" s="1"/>
  <c r="AW789" i="1" s="1"/>
  <c r="AW790" i="1" s="1"/>
  <c r="AW791" i="1" s="1"/>
  <c r="AW792" i="1" s="1"/>
  <c r="AW793" i="1" s="1"/>
  <c r="AW794" i="1" s="1"/>
  <c r="AW795" i="1" s="1"/>
  <c r="AW796" i="1" s="1"/>
  <c r="AW797" i="1" s="1"/>
  <c r="AW798" i="1" s="1"/>
  <c r="AW799" i="1" s="1"/>
  <c r="AW800" i="1" s="1"/>
  <c r="AW801" i="1" s="1"/>
  <c r="AW802" i="1" s="1"/>
  <c r="AW803" i="1" s="1"/>
  <c r="AW804" i="1" s="1"/>
  <c r="AW805" i="1" s="1"/>
  <c r="AW806" i="1" s="1"/>
  <c r="AW807" i="1" s="1"/>
  <c r="AW808" i="1" s="1"/>
  <c r="AW809" i="1" s="1"/>
  <c r="AW810" i="1" s="1"/>
  <c r="AW811" i="1" s="1"/>
  <c r="AW812" i="1" s="1"/>
  <c r="AW813" i="1" s="1"/>
  <c r="AW814" i="1" s="1"/>
  <c r="AW815" i="1" s="1"/>
  <c r="AW816" i="1" s="1"/>
  <c r="AW817" i="1" s="1"/>
  <c r="AW818" i="1" s="1"/>
  <c r="AW819" i="1" s="1"/>
  <c r="AW820" i="1" s="1"/>
  <c r="AW821" i="1" s="1"/>
  <c r="AW822" i="1" s="1"/>
  <c r="AW823" i="1" s="1"/>
  <c r="AW824" i="1" s="1"/>
  <c r="AW825" i="1" s="1"/>
  <c r="AW826" i="1" s="1"/>
  <c r="AW827" i="1" s="1"/>
  <c r="AW828" i="1" s="1"/>
  <c r="AW829" i="1" s="1"/>
  <c r="AW830" i="1" s="1"/>
  <c r="AW831" i="1" s="1"/>
  <c r="AW832" i="1" s="1"/>
  <c r="AW833" i="1" s="1"/>
  <c r="AW834" i="1" s="1"/>
  <c r="AW835" i="1" s="1"/>
  <c r="AW836" i="1" s="1"/>
  <c r="AW837" i="1" s="1"/>
  <c r="AW838" i="1" s="1"/>
  <c r="AW839" i="1" s="1"/>
  <c r="AW840" i="1" s="1"/>
  <c r="AW841" i="1" s="1"/>
  <c r="AW842" i="1" s="1"/>
  <c r="AW843" i="1" s="1"/>
  <c r="AW844" i="1" s="1"/>
  <c r="AW845" i="1" s="1"/>
  <c r="AW846" i="1" s="1"/>
  <c r="AW847" i="1" s="1"/>
  <c r="AW848" i="1" s="1"/>
  <c r="AW849" i="1" s="1"/>
  <c r="AW850" i="1" s="1"/>
  <c r="AW851" i="1" s="1"/>
  <c r="AW852" i="1" s="1"/>
  <c r="AW853" i="1" s="1"/>
  <c r="AW854" i="1" s="1"/>
  <c r="AW855" i="1" s="1"/>
  <c r="AW856" i="1" s="1"/>
  <c r="AW857" i="1" s="1"/>
  <c r="AW858" i="1" s="1"/>
  <c r="AW859" i="1" s="1"/>
  <c r="AW860" i="1" s="1"/>
  <c r="AW861" i="1" s="1"/>
  <c r="AZ6" i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Z74" i="1" s="1"/>
  <c r="AZ75" i="1" s="1"/>
  <c r="AZ76" i="1" s="1"/>
  <c r="AZ77" i="1" s="1"/>
  <c r="AZ78" i="1" s="1"/>
  <c r="AZ79" i="1" s="1"/>
  <c r="AZ80" i="1" s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Z93" i="1" s="1"/>
  <c r="AZ94" i="1" s="1"/>
  <c r="AZ95" i="1" s="1"/>
  <c r="AZ96" i="1" s="1"/>
  <c r="AZ97" i="1" s="1"/>
  <c r="AZ98" i="1" s="1"/>
  <c r="AZ99" i="1" s="1"/>
  <c r="AZ100" i="1" s="1"/>
  <c r="AZ101" i="1" s="1"/>
  <c r="AZ102" i="1" s="1"/>
  <c r="AZ103" i="1" s="1"/>
  <c r="AZ104" i="1" s="1"/>
  <c r="AZ105" i="1" s="1"/>
  <c r="AZ106" i="1" s="1"/>
  <c r="AZ107" i="1" s="1"/>
  <c r="AZ108" i="1" s="1"/>
  <c r="AZ109" i="1" s="1"/>
  <c r="AZ110" i="1" s="1"/>
  <c r="AZ111" i="1" s="1"/>
  <c r="AZ112" i="1" s="1"/>
  <c r="AZ113" i="1" s="1"/>
  <c r="AZ114" i="1" s="1"/>
  <c r="AZ115" i="1" s="1"/>
  <c r="AZ116" i="1" s="1"/>
  <c r="AZ117" i="1" s="1"/>
  <c r="AZ118" i="1" s="1"/>
  <c r="AZ119" i="1" s="1"/>
  <c r="AZ120" i="1" s="1"/>
  <c r="AZ121" i="1" s="1"/>
  <c r="AZ122" i="1" s="1"/>
  <c r="AZ123" i="1" s="1"/>
  <c r="AZ124" i="1" s="1"/>
  <c r="AZ125" i="1" s="1"/>
  <c r="AZ126" i="1" s="1"/>
  <c r="AZ127" i="1" s="1"/>
  <c r="AZ128" i="1" s="1"/>
  <c r="AZ129" i="1" s="1"/>
  <c r="AZ130" i="1" s="1"/>
  <c r="AZ131" i="1" s="1"/>
  <c r="AZ132" i="1" s="1"/>
  <c r="AZ133" i="1" s="1"/>
  <c r="AZ134" i="1" s="1"/>
  <c r="AZ135" i="1" s="1"/>
  <c r="AZ136" i="1" s="1"/>
  <c r="AZ137" i="1" s="1"/>
  <c r="AZ138" i="1" s="1"/>
  <c r="AZ139" i="1" s="1"/>
  <c r="AZ140" i="1" s="1"/>
  <c r="AZ141" i="1" s="1"/>
  <c r="AZ142" i="1" s="1"/>
  <c r="AZ143" i="1" s="1"/>
  <c r="AZ144" i="1" s="1"/>
  <c r="AZ145" i="1" s="1"/>
  <c r="AZ146" i="1" s="1"/>
  <c r="AZ147" i="1" s="1"/>
  <c r="AZ148" i="1" s="1"/>
  <c r="AZ149" i="1" s="1"/>
  <c r="AZ150" i="1" s="1"/>
  <c r="AZ151" i="1" s="1"/>
  <c r="AZ152" i="1" s="1"/>
  <c r="AZ153" i="1" s="1"/>
  <c r="AZ154" i="1" s="1"/>
  <c r="AZ155" i="1" s="1"/>
  <c r="AZ156" i="1" s="1"/>
  <c r="AZ157" i="1" s="1"/>
  <c r="AZ158" i="1" s="1"/>
  <c r="AZ159" i="1" s="1"/>
  <c r="AZ160" i="1" s="1"/>
  <c r="AZ161" i="1" s="1"/>
  <c r="AZ162" i="1" s="1"/>
  <c r="AZ163" i="1" s="1"/>
  <c r="AZ164" i="1" s="1"/>
  <c r="AZ165" i="1" s="1"/>
  <c r="AZ166" i="1" s="1"/>
  <c r="AZ167" i="1" s="1"/>
  <c r="AZ168" i="1" s="1"/>
  <c r="AZ169" i="1" s="1"/>
  <c r="AZ170" i="1" s="1"/>
  <c r="AZ171" i="1" s="1"/>
  <c r="AZ172" i="1" s="1"/>
  <c r="AZ173" i="1" s="1"/>
  <c r="AZ174" i="1" s="1"/>
  <c r="AZ175" i="1" s="1"/>
  <c r="AZ176" i="1" s="1"/>
  <c r="AZ177" i="1" s="1"/>
  <c r="AZ178" i="1" s="1"/>
  <c r="AZ179" i="1" s="1"/>
  <c r="AZ180" i="1" s="1"/>
  <c r="AZ181" i="1" s="1"/>
  <c r="AZ182" i="1" s="1"/>
  <c r="AZ183" i="1" s="1"/>
  <c r="AZ184" i="1" s="1"/>
  <c r="AZ185" i="1" s="1"/>
  <c r="AZ186" i="1" s="1"/>
  <c r="AZ187" i="1" s="1"/>
  <c r="AZ188" i="1" s="1"/>
  <c r="AZ189" i="1" s="1"/>
  <c r="AZ190" i="1" s="1"/>
  <c r="AZ191" i="1" s="1"/>
  <c r="AZ192" i="1" s="1"/>
  <c r="AZ193" i="1" s="1"/>
  <c r="AZ194" i="1" s="1"/>
  <c r="AZ195" i="1" s="1"/>
  <c r="AZ196" i="1" s="1"/>
  <c r="AZ197" i="1" s="1"/>
  <c r="AZ198" i="1" s="1"/>
  <c r="AZ199" i="1" s="1"/>
  <c r="AZ200" i="1" s="1"/>
  <c r="AZ201" i="1" s="1"/>
  <c r="AZ202" i="1" s="1"/>
  <c r="AZ203" i="1" s="1"/>
  <c r="AZ204" i="1" s="1"/>
  <c r="AZ205" i="1" s="1"/>
  <c r="AZ206" i="1" s="1"/>
  <c r="AZ207" i="1" s="1"/>
  <c r="AZ208" i="1" s="1"/>
  <c r="AZ209" i="1" s="1"/>
  <c r="AZ210" i="1" s="1"/>
  <c r="AZ211" i="1" s="1"/>
  <c r="AZ212" i="1" s="1"/>
  <c r="AZ213" i="1" s="1"/>
  <c r="AZ214" i="1" s="1"/>
  <c r="AZ215" i="1" s="1"/>
  <c r="AZ216" i="1" s="1"/>
  <c r="AZ217" i="1" s="1"/>
  <c r="AZ218" i="1" s="1"/>
  <c r="AZ219" i="1" s="1"/>
  <c r="AZ220" i="1" s="1"/>
  <c r="AZ221" i="1" s="1"/>
  <c r="AZ222" i="1" s="1"/>
  <c r="AZ223" i="1" s="1"/>
  <c r="AZ224" i="1" s="1"/>
  <c r="AZ225" i="1" s="1"/>
  <c r="AZ226" i="1" s="1"/>
  <c r="AZ227" i="1" s="1"/>
  <c r="AZ228" i="1" s="1"/>
  <c r="AZ229" i="1" s="1"/>
  <c r="AZ230" i="1" s="1"/>
  <c r="AZ231" i="1" s="1"/>
  <c r="AZ232" i="1" s="1"/>
  <c r="AZ233" i="1" s="1"/>
  <c r="AZ234" i="1" s="1"/>
  <c r="AZ235" i="1" s="1"/>
  <c r="AZ236" i="1" s="1"/>
  <c r="AZ237" i="1" s="1"/>
  <c r="AZ238" i="1" s="1"/>
  <c r="AZ239" i="1" s="1"/>
  <c r="AZ240" i="1" s="1"/>
  <c r="AZ241" i="1" s="1"/>
  <c r="AZ242" i="1" s="1"/>
  <c r="AZ243" i="1" s="1"/>
  <c r="AZ244" i="1" s="1"/>
  <c r="AZ245" i="1" s="1"/>
  <c r="AZ246" i="1" s="1"/>
  <c r="AZ247" i="1" s="1"/>
  <c r="AZ248" i="1" s="1"/>
  <c r="AZ249" i="1" s="1"/>
  <c r="AZ250" i="1" s="1"/>
  <c r="AZ251" i="1" s="1"/>
  <c r="AZ252" i="1" s="1"/>
  <c r="AZ253" i="1" s="1"/>
  <c r="AZ254" i="1" s="1"/>
  <c r="AZ255" i="1" s="1"/>
  <c r="AZ256" i="1" s="1"/>
  <c r="AZ257" i="1" s="1"/>
  <c r="AZ258" i="1" s="1"/>
  <c r="AZ259" i="1" s="1"/>
  <c r="AZ260" i="1" s="1"/>
  <c r="AZ261" i="1" s="1"/>
  <c r="AZ262" i="1" s="1"/>
  <c r="AZ263" i="1" s="1"/>
  <c r="AZ264" i="1" s="1"/>
  <c r="AZ265" i="1" s="1"/>
  <c r="AZ266" i="1" s="1"/>
  <c r="AZ267" i="1" s="1"/>
  <c r="AZ268" i="1" s="1"/>
  <c r="AZ269" i="1" s="1"/>
  <c r="AZ270" i="1" s="1"/>
  <c r="AZ271" i="1" s="1"/>
  <c r="AZ272" i="1" s="1"/>
  <c r="AZ273" i="1" s="1"/>
  <c r="AZ274" i="1" s="1"/>
  <c r="AZ275" i="1" s="1"/>
  <c r="AZ276" i="1" s="1"/>
  <c r="AZ277" i="1" s="1"/>
  <c r="AZ278" i="1" s="1"/>
  <c r="AZ279" i="1" s="1"/>
  <c r="AZ280" i="1" s="1"/>
  <c r="AZ281" i="1" s="1"/>
  <c r="AZ282" i="1" s="1"/>
  <c r="AZ283" i="1" s="1"/>
  <c r="AZ284" i="1" s="1"/>
  <c r="AZ285" i="1" s="1"/>
  <c r="AZ286" i="1" s="1"/>
  <c r="AZ287" i="1" s="1"/>
  <c r="AZ288" i="1" s="1"/>
  <c r="AZ289" i="1" s="1"/>
  <c r="AZ290" i="1" s="1"/>
  <c r="AZ291" i="1" s="1"/>
  <c r="AZ292" i="1" s="1"/>
  <c r="AZ293" i="1" s="1"/>
  <c r="AZ294" i="1" s="1"/>
  <c r="AZ295" i="1" s="1"/>
  <c r="AZ296" i="1" s="1"/>
  <c r="AZ297" i="1" s="1"/>
  <c r="AZ298" i="1" s="1"/>
  <c r="AZ299" i="1" s="1"/>
  <c r="AZ300" i="1" s="1"/>
  <c r="AZ301" i="1" s="1"/>
  <c r="AZ302" i="1" s="1"/>
  <c r="AZ303" i="1" s="1"/>
  <c r="AZ304" i="1" s="1"/>
  <c r="AZ305" i="1" s="1"/>
  <c r="AZ306" i="1" s="1"/>
  <c r="AZ307" i="1" s="1"/>
  <c r="AZ308" i="1" s="1"/>
  <c r="AZ309" i="1" s="1"/>
  <c r="AZ310" i="1" s="1"/>
  <c r="AZ311" i="1" s="1"/>
  <c r="AZ312" i="1" s="1"/>
  <c r="AZ313" i="1" s="1"/>
  <c r="AZ314" i="1" s="1"/>
  <c r="AZ315" i="1" s="1"/>
  <c r="AZ316" i="1" s="1"/>
  <c r="AZ317" i="1" s="1"/>
  <c r="AZ318" i="1" s="1"/>
  <c r="AZ319" i="1" s="1"/>
  <c r="AZ320" i="1" s="1"/>
  <c r="AZ321" i="1" s="1"/>
  <c r="AZ322" i="1" s="1"/>
  <c r="AZ323" i="1" s="1"/>
  <c r="AZ324" i="1" s="1"/>
  <c r="AZ325" i="1" s="1"/>
  <c r="AZ326" i="1" s="1"/>
  <c r="AZ327" i="1" s="1"/>
  <c r="AZ328" i="1" s="1"/>
  <c r="AZ329" i="1" s="1"/>
  <c r="AZ330" i="1" s="1"/>
  <c r="AZ331" i="1" s="1"/>
  <c r="AZ332" i="1" s="1"/>
  <c r="AZ333" i="1" s="1"/>
  <c r="AZ334" i="1" s="1"/>
  <c r="AZ335" i="1" s="1"/>
  <c r="AZ336" i="1" s="1"/>
  <c r="AZ337" i="1" s="1"/>
  <c r="AZ338" i="1" s="1"/>
  <c r="AZ339" i="1" s="1"/>
  <c r="AZ340" i="1" s="1"/>
  <c r="AZ341" i="1" s="1"/>
  <c r="AZ342" i="1" s="1"/>
  <c r="AZ343" i="1" s="1"/>
  <c r="AZ344" i="1" s="1"/>
  <c r="AZ345" i="1" s="1"/>
  <c r="AZ346" i="1" s="1"/>
  <c r="AZ347" i="1" s="1"/>
  <c r="AZ348" i="1" s="1"/>
  <c r="AZ349" i="1" s="1"/>
  <c r="AZ350" i="1" s="1"/>
  <c r="AZ351" i="1" s="1"/>
  <c r="AZ352" i="1" s="1"/>
  <c r="AZ353" i="1" s="1"/>
  <c r="AZ354" i="1" s="1"/>
  <c r="AZ355" i="1" s="1"/>
  <c r="AZ356" i="1" s="1"/>
  <c r="AZ357" i="1" s="1"/>
  <c r="AZ358" i="1" s="1"/>
  <c r="AZ359" i="1" s="1"/>
  <c r="AZ360" i="1" s="1"/>
  <c r="AZ361" i="1" s="1"/>
  <c r="AZ362" i="1" s="1"/>
  <c r="AZ363" i="1" s="1"/>
  <c r="AZ364" i="1" s="1"/>
  <c r="AZ365" i="1" s="1"/>
  <c r="AZ366" i="1" s="1"/>
  <c r="AZ367" i="1" s="1"/>
  <c r="AZ368" i="1" s="1"/>
  <c r="AZ369" i="1" s="1"/>
  <c r="AZ370" i="1" s="1"/>
  <c r="AZ371" i="1" s="1"/>
  <c r="AZ372" i="1" s="1"/>
  <c r="AZ373" i="1" s="1"/>
  <c r="AZ374" i="1" s="1"/>
  <c r="AZ375" i="1" s="1"/>
  <c r="AZ376" i="1" s="1"/>
  <c r="AZ377" i="1" s="1"/>
  <c r="AZ378" i="1" s="1"/>
  <c r="AZ379" i="1" s="1"/>
  <c r="AZ380" i="1" s="1"/>
  <c r="AZ381" i="1" s="1"/>
  <c r="AZ382" i="1" s="1"/>
  <c r="AZ383" i="1" s="1"/>
  <c r="AZ384" i="1" s="1"/>
  <c r="AZ385" i="1" s="1"/>
  <c r="AZ386" i="1" s="1"/>
  <c r="AZ387" i="1" s="1"/>
  <c r="AZ388" i="1" s="1"/>
  <c r="AZ389" i="1" s="1"/>
  <c r="AZ390" i="1" s="1"/>
  <c r="AZ391" i="1" s="1"/>
  <c r="AZ392" i="1" s="1"/>
  <c r="AZ393" i="1" s="1"/>
  <c r="AZ394" i="1" s="1"/>
  <c r="AZ395" i="1" s="1"/>
  <c r="AZ396" i="1" s="1"/>
  <c r="AZ397" i="1" s="1"/>
  <c r="AZ398" i="1" s="1"/>
  <c r="AZ399" i="1" s="1"/>
  <c r="AZ400" i="1" s="1"/>
  <c r="AZ401" i="1" s="1"/>
  <c r="AZ402" i="1" s="1"/>
  <c r="AZ403" i="1" s="1"/>
  <c r="AZ404" i="1" s="1"/>
  <c r="AZ405" i="1" s="1"/>
  <c r="AZ406" i="1" s="1"/>
  <c r="AZ407" i="1" s="1"/>
  <c r="AZ408" i="1" s="1"/>
  <c r="AZ409" i="1" s="1"/>
  <c r="AZ410" i="1" s="1"/>
  <c r="AZ411" i="1" s="1"/>
  <c r="AZ412" i="1" s="1"/>
  <c r="AZ413" i="1" s="1"/>
  <c r="AZ414" i="1" s="1"/>
  <c r="AZ415" i="1" s="1"/>
  <c r="AZ416" i="1" s="1"/>
  <c r="AZ417" i="1" s="1"/>
  <c r="AZ418" i="1" s="1"/>
  <c r="AZ419" i="1" s="1"/>
  <c r="AZ420" i="1" s="1"/>
  <c r="AZ421" i="1" s="1"/>
  <c r="AZ422" i="1" s="1"/>
  <c r="AZ423" i="1" s="1"/>
  <c r="AZ424" i="1" s="1"/>
  <c r="AZ425" i="1" s="1"/>
  <c r="AZ426" i="1" s="1"/>
  <c r="AZ427" i="1" s="1"/>
  <c r="AZ428" i="1" s="1"/>
  <c r="AZ429" i="1" s="1"/>
  <c r="AZ430" i="1" s="1"/>
  <c r="AZ431" i="1" s="1"/>
  <c r="AZ432" i="1" s="1"/>
  <c r="AZ433" i="1" s="1"/>
  <c r="AZ434" i="1" s="1"/>
  <c r="AZ435" i="1" s="1"/>
  <c r="AZ436" i="1" s="1"/>
  <c r="AZ437" i="1" s="1"/>
  <c r="AZ438" i="1" s="1"/>
  <c r="AZ439" i="1" s="1"/>
  <c r="AZ440" i="1" s="1"/>
  <c r="AZ441" i="1" s="1"/>
  <c r="AZ442" i="1" s="1"/>
  <c r="AZ443" i="1" s="1"/>
  <c r="AZ444" i="1" s="1"/>
  <c r="AZ445" i="1" s="1"/>
  <c r="AZ446" i="1" s="1"/>
  <c r="AZ447" i="1" s="1"/>
  <c r="AZ448" i="1" s="1"/>
  <c r="AZ449" i="1" s="1"/>
  <c r="AZ450" i="1" s="1"/>
  <c r="AZ451" i="1" s="1"/>
  <c r="AZ452" i="1" s="1"/>
  <c r="AZ453" i="1" s="1"/>
  <c r="AZ454" i="1" s="1"/>
  <c r="AZ455" i="1" s="1"/>
  <c r="AZ456" i="1" s="1"/>
  <c r="AZ457" i="1" s="1"/>
  <c r="AZ458" i="1" s="1"/>
  <c r="AZ459" i="1" s="1"/>
  <c r="AZ460" i="1" s="1"/>
  <c r="AZ461" i="1" s="1"/>
  <c r="AZ462" i="1" s="1"/>
  <c r="AZ463" i="1" s="1"/>
  <c r="AZ464" i="1" s="1"/>
  <c r="AZ465" i="1" s="1"/>
  <c r="AZ466" i="1" s="1"/>
  <c r="AZ467" i="1" s="1"/>
  <c r="AZ468" i="1" s="1"/>
  <c r="AZ469" i="1" s="1"/>
  <c r="AZ470" i="1" s="1"/>
  <c r="AZ471" i="1" s="1"/>
  <c r="AZ472" i="1" s="1"/>
  <c r="AZ473" i="1" s="1"/>
  <c r="AZ474" i="1" s="1"/>
  <c r="AZ475" i="1" s="1"/>
  <c r="AZ476" i="1" s="1"/>
  <c r="AZ477" i="1" s="1"/>
  <c r="AZ478" i="1" s="1"/>
  <c r="AZ479" i="1" s="1"/>
  <c r="AZ480" i="1" s="1"/>
  <c r="AZ481" i="1" s="1"/>
  <c r="AZ482" i="1" s="1"/>
  <c r="AZ483" i="1" s="1"/>
  <c r="AZ484" i="1" s="1"/>
  <c r="AZ485" i="1" s="1"/>
  <c r="AZ486" i="1" s="1"/>
  <c r="AZ487" i="1" s="1"/>
  <c r="AZ488" i="1" s="1"/>
  <c r="AZ489" i="1" s="1"/>
  <c r="AZ490" i="1" s="1"/>
  <c r="AZ491" i="1" s="1"/>
  <c r="AZ492" i="1" s="1"/>
  <c r="AZ493" i="1" s="1"/>
  <c r="AZ494" i="1" s="1"/>
  <c r="AZ495" i="1" s="1"/>
  <c r="AZ496" i="1" s="1"/>
  <c r="AZ497" i="1" s="1"/>
  <c r="AZ498" i="1" s="1"/>
  <c r="AZ499" i="1" s="1"/>
  <c r="AZ500" i="1" s="1"/>
  <c r="AZ501" i="1" s="1"/>
  <c r="AZ502" i="1" s="1"/>
  <c r="AZ503" i="1" s="1"/>
  <c r="AZ504" i="1" s="1"/>
  <c r="AZ505" i="1" s="1"/>
  <c r="AZ506" i="1" s="1"/>
  <c r="AZ507" i="1" s="1"/>
  <c r="AZ508" i="1" s="1"/>
  <c r="AZ509" i="1" s="1"/>
  <c r="AZ510" i="1" s="1"/>
  <c r="AZ511" i="1" s="1"/>
  <c r="AZ512" i="1" s="1"/>
  <c r="AZ513" i="1" s="1"/>
  <c r="AZ514" i="1" s="1"/>
  <c r="AZ515" i="1" s="1"/>
  <c r="AZ516" i="1" s="1"/>
  <c r="AZ517" i="1" s="1"/>
  <c r="AZ518" i="1" s="1"/>
  <c r="AZ519" i="1" s="1"/>
  <c r="AZ520" i="1" s="1"/>
  <c r="AZ521" i="1" s="1"/>
  <c r="AZ522" i="1" s="1"/>
  <c r="AZ523" i="1" s="1"/>
  <c r="AZ524" i="1" s="1"/>
  <c r="AZ525" i="1" s="1"/>
  <c r="AZ526" i="1" s="1"/>
  <c r="AZ527" i="1" s="1"/>
  <c r="AZ528" i="1" s="1"/>
  <c r="AZ529" i="1" s="1"/>
  <c r="AZ530" i="1" s="1"/>
  <c r="AZ531" i="1" s="1"/>
  <c r="AZ532" i="1" s="1"/>
  <c r="AZ533" i="1" s="1"/>
  <c r="AZ534" i="1" s="1"/>
  <c r="AZ535" i="1" s="1"/>
  <c r="AZ536" i="1" s="1"/>
  <c r="AZ537" i="1" s="1"/>
  <c r="AZ538" i="1" s="1"/>
  <c r="AZ539" i="1" s="1"/>
  <c r="AZ540" i="1" s="1"/>
  <c r="AZ541" i="1" s="1"/>
  <c r="AZ542" i="1" s="1"/>
  <c r="AZ543" i="1" s="1"/>
  <c r="AZ544" i="1" s="1"/>
  <c r="AZ545" i="1" s="1"/>
  <c r="AZ546" i="1" s="1"/>
  <c r="AZ547" i="1" s="1"/>
  <c r="AZ548" i="1" s="1"/>
  <c r="AZ549" i="1" s="1"/>
  <c r="AZ550" i="1" s="1"/>
  <c r="AZ551" i="1" s="1"/>
  <c r="AZ552" i="1" s="1"/>
  <c r="AZ553" i="1" s="1"/>
  <c r="AZ554" i="1" s="1"/>
  <c r="AZ555" i="1" s="1"/>
  <c r="AZ556" i="1" s="1"/>
  <c r="AZ557" i="1" s="1"/>
  <c r="AZ558" i="1" s="1"/>
  <c r="AZ559" i="1" s="1"/>
  <c r="AZ560" i="1" s="1"/>
  <c r="AZ561" i="1" s="1"/>
  <c r="AZ562" i="1" s="1"/>
  <c r="AZ563" i="1" s="1"/>
  <c r="AZ564" i="1" s="1"/>
  <c r="AZ565" i="1" s="1"/>
  <c r="AZ566" i="1" s="1"/>
  <c r="AZ567" i="1" s="1"/>
  <c r="AZ568" i="1" s="1"/>
  <c r="AZ569" i="1" s="1"/>
  <c r="AZ570" i="1" s="1"/>
  <c r="AZ571" i="1" s="1"/>
  <c r="AZ572" i="1" s="1"/>
  <c r="AZ573" i="1" s="1"/>
  <c r="AZ574" i="1" s="1"/>
  <c r="AZ575" i="1" s="1"/>
  <c r="AZ576" i="1" s="1"/>
  <c r="AZ577" i="1" s="1"/>
  <c r="AZ578" i="1" s="1"/>
  <c r="AZ579" i="1" s="1"/>
  <c r="AZ580" i="1" s="1"/>
  <c r="AZ581" i="1" s="1"/>
  <c r="AZ582" i="1" s="1"/>
  <c r="AZ583" i="1" s="1"/>
  <c r="AZ584" i="1" s="1"/>
  <c r="AZ585" i="1" s="1"/>
  <c r="AZ586" i="1" s="1"/>
  <c r="AZ587" i="1" s="1"/>
  <c r="AZ588" i="1" s="1"/>
  <c r="AZ589" i="1" s="1"/>
  <c r="AZ590" i="1" s="1"/>
  <c r="AZ591" i="1" s="1"/>
  <c r="AZ592" i="1" s="1"/>
  <c r="AZ593" i="1" s="1"/>
  <c r="AZ594" i="1" s="1"/>
  <c r="AZ595" i="1" s="1"/>
  <c r="AZ596" i="1" s="1"/>
  <c r="AZ597" i="1" s="1"/>
  <c r="AZ598" i="1" s="1"/>
  <c r="AZ599" i="1" s="1"/>
  <c r="AZ600" i="1" s="1"/>
  <c r="AZ601" i="1" s="1"/>
  <c r="AZ602" i="1" s="1"/>
  <c r="AZ603" i="1" s="1"/>
  <c r="AZ604" i="1" s="1"/>
  <c r="AZ605" i="1" s="1"/>
  <c r="AZ606" i="1" s="1"/>
  <c r="AZ607" i="1" s="1"/>
  <c r="AZ608" i="1" s="1"/>
  <c r="AZ609" i="1" s="1"/>
  <c r="AZ610" i="1" s="1"/>
  <c r="AZ611" i="1" s="1"/>
  <c r="AZ612" i="1" s="1"/>
  <c r="AZ613" i="1" s="1"/>
  <c r="AZ614" i="1" s="1"/>
  <c r="AZ615" i="1" s="1"/>
  <c r="AZ616" i="1" s="1"/>
  <c r="AZ617" i="1" s="1"/>
  <c r="AZ618" i="1" s="1"/>
  <c r="AZ619" i="1" s="1"/>
  <c r="AZ620" i="1" s="1"/>
  <c r="AZ621" i="1" s="1"/>
  <c r="AZ622" i="1" s="1"/>
  <c r="AZ623" i="1" s="1"/>
  <c r="AZ624" i="1" s="1"/>
  <c r="AZ625" i="1" s="1"/>
  <c r="AZ626" i="1" s="1"/>
  <c r="AZ627" i="1" s="1"/>
  <c r="AZ628" i="1" s="1"/>
  <c r="AZ629" i="1" s="1"/>
  <c r="AZ630" i="1" s="1"/>
  <c r="AZ631" i="1" s="1"/>
  <c r="AZ632" i="1" s="1"/>
  <c r="AZ633" i="1" s="1"/>
  <c r="AZ634" i="1" s="1"/>
  <c r="AZ635" i="1" s="1"/>
  <c r="AZ636" i="1" s="1"/>
  <c r="AZ637" i="1" s="1"/>
  <c r="AZ638" i="1" s="1"/>
  <c r="AZ639" i="1" s="1"/>
  <c r="AZ640" i="1" s="1"/>
  <c r="AZ641" i="1" s="1"/>
  <c r="AZ642" i="1" s="1"/>
  <c r="AZ643" i="1" s="1"/>
  <c r="AZ644" i="1" s="1"/>
  <c r="AZ645" i="1" s="1"/>
  <c r="AZ646" i="1" s="1"/>
  <c r="AZ647" i="1" s="1"/>
  <c r="AZ648" i="1" s="1"/>
  <c r="AZ649" i="1" s="1"/>
  <c r="AZ650" i="1" s="1"/>
  <c r="AZ651" i="1" s="1"/>
  <c r="AZ652" i="1" s="1"/>
  <c r="AZ653" i="1" s="1"/>
  <c r="AZ654" i="1" s="1"/>
  <c r="AZ655" i="1" s="1"/>
  <c r="AZ656" i="1" s="1"/>
  <c r="AZ657" i="1" s="1"/>
  <c r="AZ658" i="1" s="1"/>
  <c r="AZ659" i="1" s="1"/>
  <c r="AZ660" i="1" s="1"/>
  <c r="AZ661" i="1" s="1"/>
  <c r="AZ662" i="1" s="1"/>
  <c r="AZ663" i="1" s="1"/>
  <c r="AZ664" i="1" s="1"/>
  <c r="AZ665" i="1" s="1"/>
  <c r="AZ666" i="1" s="1"/>
  <c r="AZ667" i="1" s="1"/>
  <c r="AZ668" i="1" s="1"/>
  <c r="AZ669" i="1" s="1"/>
  <c r="AZ670" i="1" s="1"/>
  <c r="AZ671" i="1" s="1"/>
  <c r="AZ672" i="1" s="1"/>
  <c r="AZ673" i="1" s="1"/>
  <c r="AZ674" i="1" s="1"/>
  <c r="AZ675" i="1" s="1"/>
  <c r="AZ676" i="1" s="1"/>
  <c r="AZ677" i="1" s="1"/>
  <c r="AZ678" i="1" s="1"/>
  <c r="AZ679" i="1" s="1"/>
  <c r="AZ680" i="1" s="1"/>
  <c r="AZ681" i="1" s="1"/>
  <c r="AZ682" i="1" s="1"/>
  <c r="AZ683" i="1" s="1"/>
  <c r="AZ684" i="1" s="1"/>
  <c r="AZ685" i="1" s="1"/>
  <c r="AZ686" i="1" s="1"/>
  <c r="AZ687" i="1" s="1"/>
  <c r="AZ688" i="1" s="1"/>
  <c r="AZ689" i="1" s="1"/>
  <c r="AZ690" i="1" s="1"/>
  <c r="AZ691" i="1" s="1"/>
  <c r="AZ692" i="1" s="1"/>
  <c r="AZ693" i="1" s="1"/>
  <c r="AZ694" i="1" s="1"/>
  <c r="AZ695" i="1" s="1"/>
  <c r="AZ696" i="1" s="1"/>
  <c r="AZ697" i="1" s="1"/>
  <c r="AZ698" i="1" s="1"/>
  <c r="AZ699" i="1" s="1"/>
  <c r="AZ700" i="1" s="1"/>
  <c r="AZ701" i="1" s="1"/>
  <c r="AZ702" i="1" s="1"/>
  <c r="AZ703" i="1" s="1"/>
  <c r="AZ704" i="1" s="1"/>
  <c r="AZ705" i="1" s="1"/>
  <c r="AZ706" i="1" s="1"/>
  <c r="AZ707" i="1" s="1"/>
  <c r="AZ708" i="1" s="1"/>
  <c r="AZ709" i="1" s="1"/>
  <c r="AZ710" i="1" s="1"/>
  <c r="AZ711" i="1" s="1"/>
  <c r="AZ712" i="1" s="1"/>
  <c r="AZ713" i="1" s="1"/>
  <c r="AZ714" i="1" s="1"/>
  <c r="AZ715" i="1" s="1"/>
  <c r="AZ716" i="1" s="1"/>
  <c r="AZ717" i="1" s="1"/>
  <c r="AZ718" i="1" s="1"/>
  <c r="AZ719" i="1" s="1"/>
  <c r="AZ720" i="1" s="1"/>
  <c r="AZ721" i="1" s="1"/>
  <c r="AZ722" i="1" s="1"/>
  <c r="AZ723" i="1" s="1"/>
  <c r="AZ724" i="1" s="1"/>
  <c r="AZ725" i="1" s="1"/>
  <c r="AZ726" i="1" s="1"/>
  <c r="AZ727" i="1" s="1"/>
  <c r="AZ728" i="1" s="1"/>
  <c r="AZ729" i="1" s="1"/>
  <c r="AZ730" i="1" s="1"/>
  <c r="AZ731" i="1" s="1"/>
  <c r="AZ732" i="1" s="1"/>
  <c r="AZ733" i="1" s="1"/>
  <c r="AZ734" i="1" s="1"/>
  <c r="AZ735" i="1" s="1"/>
  <c r="AZ736" i="1" s="1"/>
  <c r="AZ737" i="1" s="1"/>
  <c r="AZ738" i="1" s="1"/>
  <c r="AZ739" i="1" s="1"/>
  <c r="AZ740" i="1" s="1"/>
  <c r="AZ741" i="1" s="1"/>
  <c r="AZ742" i="1" s="1"/>
  <c r="AZ743" i="1" s="1"/>
  <c r="AZ744" i="1" s="1"/>
  <c r="AZ745" i="1" s="1"/>
  <c r="AZ746" i="1" s="1"/>
  <c r="AZ747" i="1" s="1"/>
  <c r="AZ748" i="1" s="1"/>
  <c r="AZ749" i="1" s="1"/>
  <c r="AZ750" i="1" s="1"/>
  <c r="AZ751" i="1" s="1"/>
  <c r="AZ752" i="1" s="1"/>
  <c r="AZ753" i="1" s="1"/>
  <c r="AZ754" i="1" s="1"/>
  <c r="AZ755" i="1" s="1"/>
  <c r="AZ756" i="1" s="1"/>
  <c r="AZ757" i="1" s="1"/>
  <c r="AZ758" i="1" s="1"/>
  <c r="AZ759" i="1" s="1"/>
  <c r="AZ760" i="1" s="1"/>
  <c r="AZ761" i="1" s="1"/>
  <c r="AZ762" i="1" s="1"/>
  <c r="AZ763" i="1" s="1"/>
  <c r="AZ764" i="1" s="1"/>
  <c r="AZ765" i="1" s="1"/>
  <c r="AZ766" i="1" s="1"/>
  <c r="AZ767" i="1" s="1"/>
  <c r="AZ768" i="1" s="1"/>
  <c r="AZ769" i="1" s="1"/>
  <c r="AZ770" i="1" s="1"/>
  <c r="AZ771" i="1" s="1"/>
  <c r="AZ772" i="1" s="1"/>
  <c r="AZ773" i="1" s="1"/>
  <c r="AZ774" i="1" s="1"/>
  <c r="AZ775" i="1" s="1"/>
  <c r="AZ776" i="1" s="1"/>
  <c r="AZ777" i="1" s="1"/>
  <c r="AZ778" i="1" s="1"/>
  <c r="AZ779" i="1" s="1"/>
  <c r="AZ780" i="1" s="1"/>
  <c r="AZ781" i="1" s="1"/>
  <c r="AZ782" i="1" s="1"/>
  <c r="AZ783" i="1" s="1"/>
  <c r="AZ784" i="1" s="1"/>
  <c r="AZ785" i="1" s="1"/>
  <c r="AZ786" i="1" s="1"/>
  <c r="AZ787" i="1" s="1"/>
  <c r="AZ788" i="1" s="1"/>
  <c r="AZ789" i="1" s="1"/>
  <c r="AZ790" i="1" s="1"/>
  <c r="AZ791" i="1" s="1"/>
  <c r="AZ792" i="1" s="1"/>
  <c r="AZ793" i="1" s="1"/>
  <c r="AZ794" i="1" s="1"/>
  <c r="AZ795" i="1" s="1"/>
  <c r="AZ796" i="1" s="1"/>
  <c r="AZ797" i="1" s="1"/>
  <c r="AZ798" i="1" s="1"/>
  <c r="AZ799" i="1" s="1"/>
  <c r="AZ800" i="1" s="1"/>
  <c r="AZ801" i="1" s="1"/>
  <c r="AZ802" i="1" s="1"/>
  <c r="AZ803" i="1" s="1"/>
  <c r="AZ804" i="1" s="1"/>
  <c r="AZ805" i="1" s="1"/>
  <c r="AZ806" i="1" s="1"/>
  <c r="AZ807" i="1" s="1"/>
  <c r="AZ808" i="1" s="1"/>
  <c r="AZ809" i="1" s="1"/>
  <c r="AZ810" i="1" s="1"/>
  <c r="AZ811" i="1" s="1"/>
  <c r="AZ812" i="1" s="1"/>
  <c r="AZ813" i="1" s="1"/>
  <c r="AZ814" i="1" s="1"/>
  <c r="AZ815" i="1" s="1"/>
  <c r="AZ816" i="1" s="1"/>
  <c r="AZ817" i="1" s="1"/>
  <c r="AZ818" i="1" s="1"/>
  <c r="AZ819" i="1" s="1"/>
  <c r="AZ820" i="1" s="1"/>
  <c r="AZ821" i="1" s="1"/>
  <c r="AZ822" i="1" s="1"/>
  <c r="AZ823" i="1" s="1"/>
  <c r="AZ824" i="1" s="1"/>
  <c r="AZ825" i="1" s="1"/>
  <c r="AZ826" i="1" s="1"/>
  <c r="AZ827" i="1" s="1"/>
  <c r="AZ828" i="1" s="1"/>
  <c r="AZ829" i="1" s="1"/>
  <c r="AZ830" i="1" s="1"/>
  <c r="AZ831" i="1" s="1"/>
  <c r="AZ832" i="1" s="1"/>
  <c r="AZ833" i="1" s="1"/>
  <c r="AZ834" i="1" s="1"/>
  <c r="AZ835" i="1" s="1"/>
  <c r="AZ836" i="1" s="1"/>
  <c r="AZ837" i="1" s="1"/>
  <c r="AZ838" i="1" s="1"/>
  <c r="AZ839" i="1" s="1"/>
  <c r="AZ840" i="1" s="1"/>
  <c r="AZ841" i="1" s="1"/>
  <c r="AZ842" i="1" s="1"/>
  <c r="AZ843" i="1" s="1"/>
  <c r="AZ844" i="1" s="1"/>
  <c r="AZ845" i="1" s="1"/>
  <c r="AZ846" i="1" s="1"/>
  <c r="AZ847" i="1" s="1"/>
  <c r="AZ848" i="1" s="1"/>
  <c r="AZ849" i="1" s="1"/>
  <c r="AZ850" i="1" s="1"/>
  <c r="AZ851" i="1" s="1"/>
  <c r="AZ852" i="1" s="1"/>
  <c r="AZ853" i="1" s="1"/>
  <c r="AZ854" i="1" s="1"/>
  <c r="AZ855" i="1" s="1"/>
  <c r="AZ856" i="1" s="1"/>
  <c r="AZ857" i="1" s="1"/>
  <c r="AZ858" i="1" s="1"/>
  <c r="AZ859" i="1" s="1"/>
  <c r="AZ860" i="1" s="1"/>
  <c r="AZ861" i="1" s="1"/>
  <c r="BC6" i="1"/>
  <c r="BC7" i="1" s="1"/>
  <c r="BC8" i="1" s="1"/>
  <c r="BC9" i="1" s="1"/>
  <c r="BC10" i="1" s="1"/>
  <c r="BC11" i="1" s="1"/>
  <c r="BC12" i="1" s="1"/>
  <c r="BC13" i="1" s="1"/>
  <c r="BC14" i="1" s="1"/>
  <c r="BC15" i="1" s="1"/>
  <c r="BC16" i="1" s="1"/>
  <c r="BC17" i="1" s="1"/>
  <c r="BC18" i="1" s="1"/>
  <c r="BC19" i="1" s="1"/>
  <c r="BC20" i="1" s="1"/>
  <c r="BC21" i="1" s="1"/>
  <c r="BC22" i="1" s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77" i="1" s="1"/>
  <c r="BC178" i="1" s="1"/>
  <c r="BC179" i="1" s="1"/>
  <c r="BC180" i="1" s="1"/>
  <c r="BC181" i="1" s="1"/>
  <c r="BC182" i="1" s="1"/>
  <c r="BC183" i="1" s="1"/>
  <c r="BC184" i="1" s="1"/>
  <c r="BC185" i="1" s="1"/>
  <c r="BC186" i="1" s="1"/>
  <c r="BC187" i="1" s="1"/>
  <c r="BC188" i="1" s="1"/>
  <c r="BC189" i="1" s="1"/>
  <c r="BC190" i="1" s="1"/>
  <c r="BC191" i="1" s="1"/>
  <c r="BC192" i="1" s="1"/>
  <c r="BC193" i="1" s="1"/>
  <c r="BC194" i="1" s="1"/>
  <c r="BC195" i="1" s="1"/>
  <c r="BC196" i="1" s="1"/>
  <c r="BC197" i="1" s="1"/>
  <c r="BC198" i="1" s="1"/>
  <c r="BC199" i="1" s="1"/>
  <c r="BC200" i="1" s="1"/>
  <c r="BC201" i="1" s="1"/>
  <c r="BC202" i="1" s="1"/>
  <c r="BC203" i="1" s="1"/>
  <c r="BC204" i="1" s="1"/>
  <c r="BC205" i="1" s="1"/>
  <c r="BC206" i="1" s="1"/>
  <c r="BC207" i="1" s="1"/>
  <c r="BC208" i="1" s="1"/>
  <c r="BC209" i="1" s="1"/>
  <c r="BC210" i="1" s="1"/>
  <c r="BC211" i="1" s="1"/>
  <c r="BC212" i="1" s="1"/>
  <c r="BC213" i="1" s="1"/>
  <c r="BC214" i="1" s="1"/>
  <c r="BC215" i="1" s="1"/>
  <c r="BC216" i="1" s="1"/>
  <c r="BC217" i="1" s="1"/>
  <c r="BC218" i="1" s="1"/>
  <c r="BC219" i="1" s="1"/>
  <c r="BC220" i="1" s="1"/>
  <c r="BC221" i="1" s="1"/>
  <c r="BC222" i="1" s="1"/>
  <c r="BC223" i="1" s="1"/>
  <c r="BC224" i="1" s="1"/>
  <c r="BC225" i="1" s="1"/>
  <c r="BC226" i="1" s="1"/>
  <c r="BC227" i="1" s="1"/>
  <c r="BC228" i="1" s="1"/>
  <c r="BC229" i="1" s="1"/>
  <c r="BC230" i="1" s="1"/>
  <c r="BC231" i="1" s="1"/>
  <c r="BC232" i="1" s="1"/>
  <c r="BC233" i="1" s="1"/>
  <c r="BC234" i="1" s="1"/>
  <c r="BC235" i="1" s="1"/>
  <c r="BC236" i="1" s="1"/>
  <c r="BC237" i="1" s="1"/>
  <c r="BC238" i="1" s="1"/>
  <c r="BC239" i="1" s="1"/>
  <c r="BC240" i="1" s="1"/>
  <c r="BC241" i="1" s="1"/>
  <c r="BC242" i="1" s="1"/>
  <c r="BC243" i="1" s="1"/>
  <c r="BC244" i="1" s="1"/>
  <c r="BC245" i="1" s="1"/>
  <c r="BC246" i="1" s="1"/>
  <c r="BC247" i="1" s="1"/>
  <c r="BC248" i="1" s="1"/>
  <c r="BC249" i="1" s="1"/>
  <c r="BC250" i="1" s="1"/>
  <c r="BC251" i="1" s="1"/>
  <c r="BC252" i="1" s="1"/>
  <c r="BC253" i="1" s="1"/>
  <c r="BC254" i="1" s="1"/>
  <c r="BC255" i="1" s="1"/>
  <c r="BC256" i="1" s="1"/>
  <c r="BC257" i="1" s="1"/>
  <c r="BC258" i="1" s="1"/>
  <c r="BC259" i="1" s="1"/>
  <c r="BC260" i="1" s="1"/>
  <c r="BC261" i="1" s="1"/>
  <c r="BC262" i="1" s="1"/>
  <c r="BC263" i="1" s="1"/>
  <c r="BC264" i="1" s="1"/>
  <c r="BC265" i="1" s="1"/>
  <c r="BC266" i="1" s="1"/>
  <c r="BC267" i="1" s="1"/>
  <c r="BC268" i="1" s="1"/>
  <c r="BC269" i="1" s="1"/>
  <c r="BC270" i="1" s="1"/>
  <c r="BC271" i="1" s="1"/>
  <c r="BC272" i="1" s="1"/>
  <c r="BC273" i="1" s="1"/>
  <c r="BC274" i="1" s="1"/>
  <c r="BC275" i="1" s="1"/>
  <c r="BC276" i="1" s="1"/>
  <c r="BC277" i="1" s="1"/>
  <c r="BC278" i="1" s="1"/>
  <c r="BC279" i="1" s="1"/>
  <c r="BC280" i="1" s="1"/>
  <c r="BC281" i="1" s="1"/>
  <c r="BC282" i="1" s="1"/>
  <c r="BC283" i="1" s="1"/>
  <c r="BC284" i="1" s="1"/>
  <c r="BC285" i="1" s="1"/>
  <c r="BC286" i="1" s="1"/>
  <c r="BC287" i="1" s="1"/>
  <c r="BC288" i="1" s="1"/>
  <c r="BC289" i="1" s="1"/>
  <c r="BC290" i="1" s="1"/>
  <c r="BC291" i="1" s="1"/>
  <c r="BC292" i="1" s="1"/>
  <c r="BC293" i="1" s="1"/>
  <c r="BC294" i="1" s="1"/>
  <c r="BC295" i="1" s="1"/>
  <c r="BC296" i="1" s="1"/>
  <c r="BC297" i="1" s="1"/>
  <c r="BC298" i="1" s="1"/>
  <c r="BC299" i="1" s="1"/>
  <c r="BC300" i="1" s="1"/>
  <c r="BC301" i="1" s="1"/>
  <c r="BC302" i="1" s="1"/>
  <c r="BC303" i="1" s="1"/>
  <c r="BC304" i="1" s="1"/>
  <c r="BC305" i="1" s="1"/>
  <c r="BC306" i="1" s="1"/>
  <c r="BC307" i="1" s="1"/>
  <c r="BC308" i="1" s="1"/>
  <c r="BC309" i="1" s="1"/>
  <c r="BC310" i="1" s="1"/>
  <c r="BC311" i="1" s="1"/>
  <c r="BC312" i="1" s="1"/>
  <c r="BC313" i="1" s="1"/>
  <c r="BC314" i="1" s="1"/>
  <c r="BC315" i="1" s="1"/>
  <c r="BC316" i="1" s="1"/>
  <c r="BC317" i="1" s="1"/>
  <c r="BC318" i="1" s="1"/>
  <c r="BC319" i="1" s="1"/>
  <c r="BC320" i="1" s="1"/>
  <c r="BC321" i="1" s="1"/>
  <c r="BC322" i="1" s="1"/>
  <c r="BC323" i="1" s="1"/>
  <c r="BC324" i="1" s="1"/>
  <c r="BC325" i="1" s="1"/>
  <c r="BC326" i="1" s="1"/>
  <c r="BC327" i="1" s="1"/>
  <c r="BC328" i="1" s="1"/>
  <c r="BC329" i="1" s="1"/>
  <c r="BC330" i="1" s="1"/>
  <c r="BC331" i="1" s="1"/>
  <c r="BC332" i="1" s="1"/>
  <c r="BC333" i="1" s="1"/>
  <c r="BC334" i="1" s="1"/>
  <c r="BC335" i="1" s="1"/>
  <c r="BC336" i="1" s="1"/>
  <c r="BC337" i="1" s="1"/>
  <c r="BC338" i="1" s="1"/>
  <c r="BC339" i="1" s="1"/>
  <c r="BC340" i="1" s="1"/>
  <c r="BC341" i="1" s="1"/>
  <c r="BC342" i="1" s="1"/>
  <c r="BC343" i="1" s="1"/>
  <c r="BC344" i="1" s="1"/>
  <c r="BC345" i="1" s="1"/>
  <c r="BC346" i="1" s="1"/>
  <c r="BC347" i="1" s="1"/>
  <c r="BC348" i="1" s="1"/>
  <c r="BC349" i="1" s="1"/>
  <c r="BC350" i="1" s="1"/>
  <c r="BC351" i="1" s="1"/>
  <c r="BC352" i="1" s="1"/>
  <c r="BC353" i="1" s="1"/>
  <c r="BC354" i="1" s="1"/>
  <c r="BC355" i="1" s="1"/>
  <c r="BC356" i="1" s="1"/>
  <c r="BC357" i="1" s="1"/>
  <c r="BC358" i="1" s="1"/>
  <c r="BC359" i="1" s="1"/>
  <c r="BC360" i="1" s="1"/>
  <c r="BC361" i="1" s="1"/>
  <c r="BC362" i="1" s="1"/>
  <c r="BC363" i="1" s="1"/>
  <c r="BC364" i="1" s="1"/>
  <c r="BC365" i="1" s="1"/>
  <c r="BC366" i="1" s="1"/>
  <c r="BC367" i="1" s="1"/>
  <c r="BC368" i="1" s="1"/>
  <c r="BC369" i="1" s="1"/>
  <c r="BC370" i="1" s="1"/>
  <c r="BC371" i="1" s="1"/>
  <c r="BC372" i="1" s="1"/>
  <c r="BC373" i="1" s="1"/>
  <c r="BC374" i="1" s="1"/>
  <c r="BC375" i="1" s="1"/>
  <c r="BC376" i="1" s="1"/>
  <c r="BC377" i="1" s="1"/>
  <c r="BC378" i="1" s="1"/>
  <c r="BC379" i="1" s="1"/>
  <c r="BC380" i="1" s="1"/>
  <c r="BC381" i="1" s="1"/>
  <c r="BC382" i="1" s="1"/>
  <c r="BC383" i="1" s="1"/>
  <c r="BC384" i="1" s="1"/>
  <c r="BC385" i="1" s="1"/>
  <c r="BC386" i="1" s="1"/>
  <c r="BC387" i="1" s="1"/>
  <c r="BC388" i="1" s="1"/>
  <c r="BC389" i="1" s="1"/>
  <c r="BC390" i="1" s="1"/>
  <c r="BC391" i="1" s="1"/>
  <c r="BC392" i="1" s="1"/>
  <c r="BC393" i="1" s="1"/>
  <c r="BC394" i="1" s="1"/>
  <c r="BC395" i="1" s="1"/>
  <c r="BC396" i="1" s="1"/>
  <c r="BC397" i="1" s="1"/>
  <c r="BC398" i="1" s="1"/>
  <c r="BC399" i="1" s="1"/>
  <c r="BC400" i="1" s="1"/>
  <c r="BC401" i="1" s="1"/>
  <c r="BC402" i="1" s="1"/>
  <c r="BC403" i="1" s="1"/>
  <c r="BC404" i="1" s="1"/>
  <c r="BC405" i="1" s="1"/>
  <c r="BC406" i="1" s="1"/>
  <c r="BC407" i="1" s="1"/>
  <c r="BC408" i="1" s="1"/>
  <c r="BC409" i="1" s="1"/>
  <c r="BC410" i="1" s="1"/>
  <c r="BC411" i="1" s="1"/>
  <c r="BC412" i="1" s="1"/>
  <c r="BC413" i="1" s="1"/>
  <c r="BC414" i="1" s="1"/>
  <c r="BC415" i="1" s="1"/>
  <c r="BC416" i="1" s="1"/>
  <c r="BC417" i="1" s="1"/>
  <c r="BC418" i="1" s="1"/>
  <c r="BC419" i="1" s="1"/>
  <c r="BC420" i="1" s="1"/>
  <c r="BC421" i="1" s="1"/>
  <c r="BC422" i="1" s="1"/>
  <c r="BC423" i="1" s="1"/>
  <c r="BC424" i="1" s="1"/>
  <c r="BC425" i="1" s="1"/>
  <c r="BC426" i="1" s="1"/>
  <c r="BC427" i="1" s="1"/>
  <c r="BC428" i="1" s="1"/>
  <c r="BC429" i="1" s="1"/>
  <c r="BC430" i="1" s="1"/>
  <c r="BC431" i="1" s="1"/>
  <c r="BC432" i="1" s="1"/>
  <c r="BC433" i="1" s="1"/>
  <c r="BC434" i="1" s="1"/>
  <c r="BC435" i="1" s="1"/>
  <c r="BC436" i="1" s="1"/>
  <c r="BC437" i="1" s="1"/>
  <c r="BC438" i="1" s="1"/>
  <c r="BC439" i="1" s="1"/>
  <c r="BC440" i="1" s="1"/>
  <c r="BC441" i="1" s="1"/>
  <c r="BC442" i="1" s="1"/>
  <c r="BC443" i="1" s="1"/>
  <c r="BC444" i="1" s="1"/>
  <c r="BC445" i="1" s="1"/>
  <c r="BC446" i="1" s="1"/>
  <c r="BC447" i="1" s="1"/>
  <c r="BC448" i="1" s="1"/>
  <c r="BC449" i="1" s="1"/>
  <c r="BC450" i="1" s="1"/>
  <c r="BC451" i="1" s="1"/>
  <c r="BC452" i="1" s="1"/>
  <c r="BC453" i="1" s="1"/>
  <c r="BC454" i="1" s="1"/>
  <c r="BC455" i="1" s="1"/>
  <c r="BC456" i="1" s="1"/>
  <c r="BC457" i="1" s="1"/>
  <c r="BC458" i="1" s="1"/>
  <c r="BC459" i="1" s="1"/>
  <c r="BC460" i="1" s="1"/>
  <c r="BC461" i="1" s="1"/>
  <c r="BC462" i="1" s="1"/>
  <c r="BC463" i="1" s="1"/>
  <c r="BC464" i="1" s="1"/>
  <c r="BC465" i="1" s="1"/>
  <c r="BC466" i="1" s="1"/>
  <c r="BC467" i="1" s="1"/>
  <c r="BC468" i="1" s="1"/>
  <c r="BC469" i="1" s="1"/>
  <c r="BC470" i="1" s="1"/>
  <c r="BC471" i="1" s="1"/>
  <c r="BC472" i="1" s="1"/>
  <c r="BC473" i="1" s="1"/>
  <c r="BC474" i="1" s="1"/>
  <c r="BC475" i="1" s="1"/>
  <c r="BC476" i="1" s="1"/>
  <c r="BC477" i="1" s="1"/>
  <c r="BC478" i="1" s="1"/>
  <c r="BC479" i="1" s="1"/>
  <c r="BC480" i="1" s="1"/>
  <c r="BC481" i="1" s="1"/>
  <c r="BC482" i="1" s="1"/>
  <c r="BC483" i="1" s="1"/>
  <c r="BC484" i="1" s="1"/>
  <c r="BC485" i="1" s="1"/>
  <c r="BC486" i="1" s="1"/>
  <c r="BC487" i="1" s="1"/>
  <c r="BC488" i="1" s="1"/>
  <c r="BC489" i="1" s="1"/>
  <c r="BC490" i="1" s="1"/>
  <c r="BC491" i="1" s="1"/>
  <c r="BC492" i="1" s="1"/>
  <c r="BC493" i="1" s="1"/>
  <c r="BC494" i="1" s="1"/>
  <c r="BC495" i="1" s="1"/>
  <c r="BC496" i="1" s="1"/>
  <c r="BC497" i="1" s="1"/>
  <c r="BC498" i="1" s="1"/>
  <c r="BC499" i="1" s="1"/>
  <c r="BC500" i="1" s="1"/>
  <c r="BC501" i="1" s="1"/>
  <c r="BC502" i="1" s="1"/>
  <c r="BC503" i="1" s="1"/>
  <c r="BC504" i="1" s="1"/>
  <c r="BC505" i="1" s="1"/>
  <c r="BC506" i="1" s="1"/>
  <c r="BC507" i="1" s="1"/>
  <c r="BC508" i="1" s="1"/>
  <c r="BC509" i="1" s="1"/>
  <c r="BC510" i="1" s="1"/>
  <c r="BC511" i="1" s="1"/>
  <c r="BC512" i="1" s="1"/>
  <c r="BC513" i="1" s="1"/>
  <c r="BC514" i="1" s="1"/>
  <c r="BC515" i="1" s="1"/>
  <c r="BC516" i="1" s="1"/>
  <c r="BC517" i="1" s="1"/>
  <c r="BC518" i="1" s="1"/>
  <c r="BC519" i="1" s="1"/>
  <c r="BC520" i="1" s="1"/>
  <c r="BC521" i="1" s="1"/>
  <c r="BC522" i="1" s="1"/>
  <c r="BC523" i="1" s="1"/>
  <c r="BC524" i="1" s="1"/>
  <c r="BC525" i="1" s="1"/>
  <c r="BC526" i="1" s="1"/>
  <c r="BC527" i="1" s="1"/>
  <c r="BC528" i="1" s="1"/>
  <c r="BC529" i="1" s="1"/>
  <c r="BC530" i="1" s="1"/>
  <c r="BC531" i="1" s="1"/>
  <c r="BC532" i="1" s="1"/>
  <c r="BC533" i="1" s="1"/>
  <c r="BC534" i="1" s="1"/>
  <c r="BC535" i="1" s="1"/>
  <c r="BC536" i="1" s="1"/>
  <c r="BC537" i="1" s="1"/>
  <c r="BC538" i="1" s="1"/>
  <c r="BC539" i="1" s="1"/>
  <c r="BC540" i="1" s="1"/>
  <c r="BC541" i="1" s="1"/>
  <c r="BC542" i="1" s="1"/>
  <c r="BC543" i="1" s="1"/>
  <c r="BC544" i="1" s="1"/>
  <c r="BC545" i="1" s="1"/>
  <c r="BC546" i="1" s="1"/>
  <c r="BC547" i="1" s="1"/>
  <c r="BC548" i="1" s="1"/>
  <c r="BC549" i="1" s="1"/>
  <c r="BC550" i="1" s="1"/>
  <c r="BC551" i="1" s="1"/>
  <c r="BC552" i="1" s="1"/>
  <c r="BC553" i="1" s="1"/>
  <c r="BC554" i="1" s="1"/>
  <c r="BC555" i="1" s="1"/>
  <c r="BC556" i="1" s="1"/>
  <c r="BC557" i="1" s="1"/>
  <c r="BC558" i="1" s="1"/>
  <c r="BC559" i="1" s="1"/>
  <c r="BC560" i="1" s="1"/>
  <c r="BC561" i="1" s="1"/>
  <c r="BC562" i="1" s="1"/>
  <c r="BC563" i="1" s="1"/>
  <c r="BC564" i="1" s="1"/>
  <c r="BC565" i="1" s="1"/>
  <c r="BC566" i="1" s="1"/>
  <c r="BC567" i="1" s="1"/>
  <c r="BC568" i="1" s="1"/>
  <c r="BC569" i="1" s="1"/>
  <c r="BC570" i="1" s="1"/>
  <c r="BC571" i="1" s="1"/>
  <c r="BC572" i="1" s="1"/>
  <c r="BC573" i="1" s="1"/>
  <c r="BC574" i="1" s="1"/>
  <c r="BC575" i="1" s="1"/>
  <c r="BC576" i="1" s="1"/>
  <c r="BC577" i="1" s="1"/>
  <c r="BC578" i="1" s="1"/>
  <c r="BC579" i="1" s="1"/>
  <c r="BC580" i="1" s="1"/>
  <c r="BC581" i="1" s="1"/>
  <c r="BC582" i="1" s="1"/>
  <c r="BC583" i="1" s="1"/>
  <c r="BC584" i="1" s="1"/>
  <c r="BC585" i="1" s="1"/>
  <c r="BC586" i="1" s="1"/>
  <c r="BC587" i="1" s="1"/>
  <c r="BC588" i="1" s="1"/>
  <c r="BC589" i="1" s="1"/>
  <c r="BC590" i="1" s="1"/>
  <c r="BC591" i="1" s="1"/>
  <c r="BC592" i="1" s="1"/>
  <c r="BC593" i="1" s="1"/>
  <c r="BC594" i="1" s="1"/>
  <c r="BC595" i="1" s="1"/>
  <c r="BC596" i="1" s="1"/>
  <c r="BC597" i="1" s="1"/>
  <c r="BC598" i="1" s="1"/>
  <c r="BC599" i="1" s="1"/>
  <c r="BC600" i="1" s="1"/>
  <c r="BC601" i="1" s="1"/>
  <c r="BC602" i="1" s="1"/>
  <c r="BC603" i="1" s="1"/>
  <c r="BC604" i="1" s="1"/>
  <c r="BC605" i="1" s="1"/>
  <c r="BC606" i="1" s="1"/>
  <c r="BC607" i="1" s="1"/>
  <c r="BC608" i="1" s="1"/>
  <c r="BC609" i="1" s="1"/>
  <c r="BC610" i="1" s="1"/>
  <c r="BC611" i="1" s="1"/>
  <c r="BC612" i="1" s="1"/>
  <c r="BC613" i="1" s="1"/>
  <c r="BC614" i="1" s="1"/>
  <c r="BC615" i="1" s="1"/>
  <c r="BC616" i="1" s="1"/>
  <c r="BC617" i="1" s="1"/>
  <c r="BC618" i="1" s="1"/>
  <c r="BC619" i="1" s="1"/>
  <c r="BC620" i="1" s="1"/>
  <c r="BC621" i="1" s="1"/>
  <c r="BC622" i="1" s="1"/>
  <c r="BC623" i="1" s="1"/>
  <c r="BC624" i="1" s="1"/>
  <c r="BC625" i="1" s="1"/>
  <c r="BC626" i="1" s="1"/>
  <c r="BC627" i="1" s="1"/>
  <c r="BC628" i="1" s="1"/>
  <c r="BC629" i="1" s="1"/>
  <c r="BC630" i="1" s="1"/>
  <c r="BC631" i="1" s="1"/>
  <c r="BC632" i="1" s="1"/>
  <c r="BC633" i="1" s="1"/>
  <c r="BC634" i="1" s="1"/>
  <c r="BC635" i="1" s="1"/>
  <c r="BC636" i="1" s="1"/>
  <c r="BC637" i="1" s="1"/>
  <c r="BC638" i="1" s="1"/>
  <c r="BC639" i="1" s="1"/>
  <c r="BC640" i="1" s="1"/>
  <c r="BC641" i="1" s="1"/>
  <c r="BC642" i="1" s="1"/>
  <c r="BC643" i="1" s="1"/>
  <c r="BC644" i="1" s="1"/>
  <c r="BC645" i="1" s="1"/>
  <c r="BC646" i="1" s="1"/>
  <c r="BC647" i="1" s="1"/>
  <c r="BC648" i="1" s="1"/>
  <c r="BC649" i="1" s="1"/>
  <c r="BC650" i="1" s="1"/>
  <c r="BC651" i="1" s="1"/>
  <c r="BC652" i="1" s="1"/>
  <c r="BC653" i="1" s="1"/>
  <c r="BC654" i="1" s="1"/>
  <c r="BC655" i="1" s="1"/>
  <c r="BC656" i="1" s="1"/>
  <c r="BC657" i="1" s="1"/>
  <c r="BC658" i="1" s="1"/>
  <c r="BC659" i="1" s="1"/>
  <c r="BC660" i="1" s="1"/>
  <c r="BC661" i="1" s="1"/>
  <c r="BC662" i="1" s="1"/>
  <c r="BC663" i="1" s="1"/>
  <c r="BC664" i="1" s="1"/>
  <c r="BC665" i="1" s="1"/>
  <c r="BC666" i="1" s="1"/>
  <c r="BC667" i="1" s="1"/>
  <c r="BC668" i="1" s="1"/>
  <c r="BC669" i="1" s="1"/>
  <c r="BC670" i="1" s="1"/>
  <c r="BC671" i="1" s="1"/>
  <c r="BC672" i="1" s="1"/>
  <c r="BC673" i="1" s="1"/>
  <c r="BC674" i="1" s="1"/>
  <c r="BC675" i="1" s="1"/>
  <c r="BC676" i="1" s="1"/>
  <c r="BC677" i="1" s="1"/>
  <c r="BC678" i="1" s="1"/>
  <c r="BC679" i="1" s="1"/>
  <c r="BC680" i="1" s="1"/>
  <c r="BC681" i="1" s="1"/>
  <c r="BC682" i="1" s="1"/>
  <c r="BC683" i="1" s="1"/>
  <c r="BC684" i="1" s="1"/>
  <c r="BC685" i="1" s="1"/>
  <c r="BC686" i="1" s="1"/>
  <c r="BC687" i="1" s="1"/>
  <c r="BC688" i="1" s="1"/>
  <c r="BC689" i="1" s="1"/>
  <c r="BC690" i="1" s="1"/>
  <c r="BC691" i="1" s="1"/>
  <c r="BC692" i="1" s="1"/>
  <c r="BC693" i="1" s="1"/>
  <c r="BC694" i="1" s="1"/>
  <c r="BC695" i="1" s="1"/>
  <c r="BC696" i="1" s="1"/>
  <c r="BC697" i="1" s="1"/>
  <c r="BC698" i="1" s="1"/>
  <c r="BC699" i="1" s="1"/>
  <c r="BC700" i="1" s="1"/>
  <c r="BC701" i="1" s="1"/>
  <c r="BC702" i="1" s="1"/>
  <c r="BC703" i="1" s="1"/>
  <c r="BC704" i="1" s="1"/>
  <c r="BC705" i="1" s="1"/>
  <c r="BC706" i="1" s="1"/>
  <c r="BC707" i="1" s="1"/>
  <c r="BC708" i="1" s="1"/>
  <c r="BC709" i="1" s="1"/>
  <c r="BC710" i="1" s="1"/>
  <c r="BC711" i="1" s="1"/>
  <c r="BC712" i="1" s="1"/>
  <c r="BC713" i="1" s="1"/>
  <c r="BC714" i="1" s="1"/>
  <c r="BC715" i="1" s="1"/>
  <c r="BC716" i="1" s="1"/>
  <c r="BC717" i="1" s="1"/>
  <c r="BC718" i="1" s="1"/>
  <c r="BC719" i="1" s="1"/>
  <c r="BC720" i="1" s="1"/>
  <c r="BC721" i="1" s="1"/>
  <c r="BC722" i="1" s="1"/>
  <c r="BC723" i="1" s="1"/>
  <c r="BC724" i="1" s="1"/>
  <c r="BC725" i="1" s="1"/>
  <c r="BC726" i="1" s="1"/>
  <c r="BC727" i="1" s="1"/>
  <c r="BC728" i="1" s="1"/>
  <c r="BC729" i="1" s="1"/>
  <c r="BC730" i="1" s="1"/>
  <c r="BC731" i="1" s="1"/>
  <c r="BC732" i="1" s="1"/>
  <c r="BC733" i="1" s="1"/>
  <c r="BC734" i="1" s="1"/>
  <c r="BC735" i="1" s="1"/>
  <c r="BC736" i="1" s="1"/>
  <c r="BC737" i="1" s="1"/>
  <c r="BC738" i="1" s="1"/>
  <c r="BC739" i="1" s="1"/>
  <c r="BC740" i="1" s="1"/>
  <c r="BC741" i="1" s="1"/>
  <c r="BC742" i="1" s="1"/>
  <c r="BC743" i="1" s="1"/>
  <c r="BC744" i="1" s="1"/>
  <c r="BC745" i="1" s="1"/>
  <c r="BC746" i="1" s="1"/>
  <c r="BC747" i="1" s="1"/>
  <c r="BC748" i="1" s="1"/>
  <c r="BC749" i="1" s="1"/>
  <c r="BC750" i="1" s="1"/>
  <c r="BC751" i="1" s="1"/>
  <c r="BC752" i="1" s="1"/>
  <c r="BC753" i="1" s="1"/>
  <c r="BC754" i="1" s="1"/>
  <c r="BC755" i="1" s="1"/>
  <c r="BC756" i="1" s="1"/>
  <c r="BC757" i="1" s="1"/>
  <c r="BC758" i="1" s="1"/>
  <c r="BC759" i="1" s="1"/>
  <c r="BC760" i="1" s="1"/>
  <c r="BC761" i="1" s="1"/>
  <c r="BC762" i="1" s="1"/>
  <c r="BC763" i="1" s="1"/>
  <c r="BC764" i="1" s="1"/>
  <c r="BC765" i="1" s="1"/>
  <c r="BC766" i="1" s="1"/>
  <c r="BC767" i="1" s="1"/>
  <c r="BC768" i="1" s="1"/>
  <c r="BC769" i="1" s="1"/>
  <c r="BC770" i="1" s="1"/>
  <c r="BC771" i="1" s="1"/>
  <c r="BC772" i="1" s="1"/>
  <c r="BC773" i="1" s="1"/>
  <c r="BC774" i="1" s="1"/>
  <c r="BC775" i="1" s="1"/>
  <c r="BC776" i="1" s="1"/>
  <c r="BC777" i="1" s="1"/>
  <c r="BC778" i="1" s="1"/>
  <c r="BC779" i="1" s="1"/>
  <c r="BC780" i="1" s="1"/>
  <c r="BC781" i="1" s="1"/>
  <c r="BC782" i="1" s="1"/>
  <c r="BC783" i="1" s="1"/>
  <c r="BC784" i="1" s="1"/>
  <c r="BC785" i="1" s="1"/>
  <c r="BC786" i="1" s="1"/>
  <c r="BC787" i="1" s="1"/>
  <c r="BC788" i="1" s="1"/>
  <c r="BC789" i="1" s="1"/>
  <c r="BC790" i="1" s="1"/>
  <c r="BC791" i="1" s="1"/>
  <c r="BC792" i="1" s="1"/>
  <c r="BC793" i="1" s="1"/>
  <c r="BC794" i="1" s="1"/>
  <c r="BC795" i="1" s="1"/>
  <c r="BC796" i="1" s="1"/>
  <c r="BC797" i="1" s="1"/>
  <c r="BC798" i="1" s="1"/>
  <c r="BC799" i="1" s="1"/>
  <c r="BC800" i="1" s="1"/>
  <c r="BC801" i="1" s="1"/>
  <c r="BC802" i="1" s="1"/>
  <c r="BC803" i="1" s="1"/>
  <c r="BC804" i="1" s="1"/>
  <c r="BC805" i="1" s="1"/>
  <c r="BC806" i="1" s="1"/>
  <c r="BC807" i="1" s="1"/>
  <c r="BC808" i="1" s="1"/>
  <c r="BC809" i="1" s="1"/>
  <c r="BC810" i="1" s="1"/>
  <c r="BC811" i="1" s="1"/>
  <c r="BC812" i="1" s="1"/>
  <c r="BC813" i="1" s="1"/>
  <c r="BC814" i="1" s="1"/>
  <c r="BC815" i="1" s="1"/>
  <c r="BC816" i="1" s="1"/>
  <c r="BC817" i="1" s="1"/>
  <c r="BC818" i="1" s="1"/>
  <c r="BC819" i="1" s="1"/>
  <c r="BC820" i="1" s="1"/>
  <c r="BC821" i="1" s="1"/>
  <c r="BC822" i="1" s="1"/>
  <c r="BC823" i="1" s="1"/>
  <c r="BC824" i="1" s="1"/>
  <c r="BC825" i="1" s="1"/>
  <c r="BC826" i="1" s="1"/>
  <c r="BC827" i="1" s="1"/>
  <c r="BC828" i="1" s="1"/>
  <c r="BC829" i="1" s="1"/>
  <c r="BC830" i="1" s="1"/>
  <c r="BC831" i="1" s="1"/>
  <c r="BC832" i="1" s="1"/>
  <c r="BC833" i="1" s="1"/>
  <c r="BC834" i="1" s="1"/>
  <c r="BC835" i="1" s="1"/>
  <c r="BC836" i="1" s="1"/>
  <c r="BC837" i="1" s="1"/>
  <c r="BC838" i="1" s="1"/>
  <c r="BC839" i="1" s="1"/>
  <c r="BC840" i="1" s="1"/>
  <c r="BC841" i="1" s="1"/>
  <c r="BC842" i="1" s="1"/>
  <c r="BC843" i="1" s="1"/>
  <c r="BC844" i="1" s="1"/>
  <c r="BC845" i="1" s="1"/>
  <c r="BC846" i="1" s="1"/>
  <c r="BC847" i="1" s="1"/>
  <c r="BC848" i="1" s="1"/>
  <c r="BC849" i="1" s="1"/>
  <c r="BC850" i="1" s="1"/>
  <c r="BC851" i="1" s="1"/>
  <c r="BC852" i="1" s="1"/>
  <c r="BC853" i="1" s="1"/>
  <c r="BC854" i="1" s="1"/>
  <c r="BC855" i="1" s="1"/>
  <c r="BC856" i="1" s="1"/>
  <c r="BC857" i="1" s="1"/>
  <c r="BC858" i="1" s="1"/>
  <c r="BC859" i="1" s="1"/>
  <c r="BC860" i="1" s="1"/>
  <c r="BC861" i="1" s="1"/>
  <c r="BF6" i="1"/>
  <c r="BF7" i="1" s="1"/>
  <c r="BF8" i="1" s="1"/>
  <c r="BF9" i="1" s="1"/>
  <c r="BF10" i="1" s="1"/>
  <c r="BF11" i="1" s="1"/>
  <c r="BF12" i="1" s="1"/>
  <c r="BF13" i="1" s="1"/>
  <c r="BF14" i="1" s="1"/>
  <c r="BF15" i="1" s="1"/>
  <c r="BF16" i="1" s="1"/>
  <c r="BF17" i="1" s="1"/>
  <c r="BF18" i="1" s="1"/>
  <c r="BF19" i="1" s="1"/>
  <c r="BF20" i="1" s="1"/>
  <c r="BF21" i="1" s="1"/>
  <c r="BF22" i="1" s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77" i="1" s="1"/>
  <c r="BF178" i="1" s="1"/>
  <c r="BF179" i="1" s="1"/>
  <c r="BF180" i="1" s="1"/>
  <c r="BF181" i="1" s="1"/>
  <c r="BF182" i="1" s="1"/>
  <c r="BF183" i="1" s="1"/>
  <c r="BF184" i="1" s="1"/>
  <c r="BF185" i="1" s="1"/>
  <c r="BF186" i="1" s="1"/>
  <c r="BF187" i="1" s="1"/>
  <c r="BF188" i="1" s="1"/>
  <c r="BF189" i="1" s="1"/>
  <c r="BF190" i="1" s="1"/>
  <c r="BF191" i="1" s="1"/>
  <c r="BF192" i="1" s="1"/>
  <c r="BF193" i="1" s="1"/>
  <c r="BF194" i="1" s="1"/>
  <c r="BF195" i="1" s="1"/>
  <c r="BF196" i="1" s="1"/>
  <c r="BF197" i="1" s="1"/>
  <c r="BF198" i="1" s="1"/>
  <c r="BF199" i="1" s="1"/>
  <c r="BF200" i="1" s="1"/>
  <c r="BF201" i="1" s="1"/>
  <c r="BF202" i="1" s="1"/>
  <c r="BF203" i="1" s="1"/>
  <c r="BF204" i="1" s="1"/>
  <c r="BF205" i="1" s="1"/>
  <c r="BF206" i="1" s="1"/>
  <c r="BF207" i="1" s="1"/>
  <c r="BF208" i="1" s="1"/>
  <c r="BF209" i="1" s="1"/>
  <c r="BF210" i="1" s="1"/>
  <c r="BF211" i="1" s="1"/>
  <c r="BF212" i="1" s="1"/>
  <c r="BF213" i="1" s="1"/>
  <c r="BF214" i="1" s="1"/>
  <c r="BF215" i="1" s="1"/>
  <c r="BF216" i="1" s="1"/>
  <c r="BF217" i="1" s="1"/>
  <c r="BF218" i="1" s="1"/>
  <c r="BF219" i="1" s="1"/>
  <c r="BF220" i="1" s="1"/>
  <c r="BF221" i="1" s="1"/>
  <c r="BF222" i="1" s="1"/>
  <c r="BF223" i="1" s="1"/>
  <c r="BF224" i="1" s="1"/>
  <c r="BF225" i="1" s="1"/>
  <c r="BF226" i="1" s="1"/>
  <c r="BF227" i="1" s="1"/>
  <c r="BF228" i="1" s="1"/>
  <c r="BF229" i="1" s="1"/>
  <c r="BF230" i="1" s="1"/>
  <c r="BF231" i="1" s="1"/>
  <c r="BF232" i="1" s="1"/>
  <c r="BF233" i="1" s="1"/>
  <c r="BF234" i="1" s="1"/>
  <c r="BF235" i="1" s="1"/>
  <c r="BF236" i="1" s="1"/>
  <c r="BF237" i="1" s="1"/>
  <c r="BF238" i="1" s="1"/>
  <c r="BF239" i="1" s="1"/>
  <c r="BF240" i="1" s="1"/>
  <c r="BF241" i="1" s="1"/>
  <c r="BF242" i="1" s="1"/>
  <c r="BF243" i="1" s="1"/>
  <c r="BF244" i="1" s="1"/>
  <c r="BF245" i="1" s="1"/>
  <c r="BF246" i="1" s="1"/>
  <c r="BF247" i="1" s="1"/>
  <c r="BF248" i="1" s="1"/>
  <c r="BF249" i="1" s="1"/>
  <c r="BF250" i="1" s="1"/>
  <c r="BF251" i="1" s="1"/>
  <c r="BF252" i="1" s="1"/>
  <c r="BF253" i="1" s="1"/>
  <c r="BF254" i="1" s="1"/>
  <c r="BF255" i="1" s="1"/>
  <c r="BF256" i="1" s="1"/>
  <c r="BF257" i="1" s="1"/>
  <c r="BF258" i="1" s="1"/>
  <c r="BF259" i="1" s="1"/>
  <c r="BF260" i="1" s="1"/>
  <c r="BF261" i="1" s="1"/>
  <c r="BF262" i="1" s="1"/>
  <c r="BF263" i="1" s="1"/>
  <c r="BF264" i="1" s="1"/>
  <c r="BF265" i="1" s="1"/>
  <c r="BF266" i="1" s="1"/>
  <c r="BF267" i="1" s="1"/>
  <c r="BF268" i="1" s="1"/>
  <c r="BF269" i="1" s="1"/>
  <c r="BF270" i="1" s="1"/>
  <c r="BF271" i="1" s="1"/>
  <c r="BF272" i="1" s="1"/>
  <c r="BF273" i="1" s="1"/>
  <c r="BF274" i="1" s="1"/>
  <c r="BF275" i="1" s="1"/>
  <c r="BF276" i="1" s="1"/>
  <c r="BF277" i="1" s="1"/>
  <c r="BF278" i="1" s="1"/>
  <c r="BF279" i="1" s="1"/>
  <c r="BF280" i="1" s="1"/>
  <c r="BF281" i="1" s="1"/>
  <c r="BF282" i="1" s="1"/>
  <c r="BF283" i="1" s="1"/>
  <c r="BF284" i="1" s="1"/>
  <c r="BF285" i="1" s="1"/>
  <c r="BF286" i="1" s="1"/>
  <c r="BF287" i="1" s="1"/>
  <c r="BF288" i="1" s="1"/>
  <c r="BF289" i="1" s="1"/>
  <c r="BF290" i="1" s="1"/>
  <c r="BF291" i="1" s="1"/>
  <c r="BF292" i="1" s="1"/>
  <c r="BF293" i="1" s="1"/>
  <c r="BF294" i="1" s="1"/>
  <c r="BF295" i="1" s="1"/>
  <c r="BF296" i="1" s="1"/>
  <c r="BF297" i="1" s="1"/>
  <c r="BF298" i="1" s="1"/>
  <c r="BF299" i="1" s="1"/>
  <c r="BF300" i="1" s="1"/>
  <c r="BF301" i="1" s="1"/>
  <c r="BF302" i="1" s="1"/>
  <c r="BF303" i="1" s="1"/>
  <c r="BF304" i="1" s="1"/>
  <c r="BF305" i="1" s="1"/>
  <c r="BF306" i="1" s="1"/>
  <c r="BF307" i="1" s="1"/>
  <c r="BF308" i="1" s="1"/>
  <c r="BF309" i="1" s="1"/>
  <c r="BF310" i="1" s="1"/>
  <c r="BF311" i="1" s="1"/>
  <c r="BF312" i="1" s="1"/>
  <c r="BF313" i="1" s="1"/>
  <c r="BF314" i="1" s="1"/>
  <c r="BF315" i="1" s="1"/>
  <c r="BF316" i="1" s="1"/>
  <c r="BF317" i="1" s="1"/>
  <c r="BF318" i="1" s="1"/>
  <c r="BF319" i="1" s="1"/>
  <c r="BF320" i="1" s="1"/>
  <c r="BF321" i="1" s="1"/>
  <c r="BF322" i="1" s="1"/>
  <c r="BF323" i="1" s="1"/>
  <c r="BF324" i="1" s="1"/>
  <c r="BF325" i="1" s="1"/>
  <c r="BF326" i="1" s="1"/>
  <c r="BF327" i="1" s="1"/>
  <c r="BF328" i="1" s="1"/>
  <c r="BF329" i="1" s="1"/>
  <c r="BF330" i="1" s="1"/>
  <c r="BF331" i="1" s="1"/>
  <c r="BF332" i="1" s="1"/>
  <c r="BF333" i="1" s="1"/>
  <c r="BF334" i="1" s="1"/>
  <c r="BF335" i="1" s="1"/>
  <c r="BF336" i="1" s="1"/>
  <c r="BF337" i="1" s="1"/>
  <c r="BF338" i="1" s="1"/>
  <c r="BF339" i="1" s="1"/>
  <c r="BF340" i="1" s="1"/>
  <c r="BF341" i="1" s="1"/>
  <c r="BF342" i="1" s="1"/>
  <c r="BF343" i="1" s="1"/>
  <c r="BF344" i="1" s="1"/>
  <c r="BF345" i="1" s="1"/>
  <c r="BF346" i="1" s="1"/>
  <c r="BF347" i="1" s="1"/>
  <c r="BF348" i="1" s="1"/>
  <c r="BF349" i="1" s="1"/>
  <c r="BF350" i="1" s="1"/>
  <c r="BF351" i="1" s="1"/>
  <c r="BF352" i="1" s="1"/>
  <c r="BF353" i="1" s="1"/>
  <c r="BF354" i="1" s="1"/>
  <c r="BF355" i="1" s="1"/>
  <c r="BF356" i="1" s="1"/>
  <c r="BF357" i="1" s="1"/>
  <c r="BF358" i="1" s="1"/>
  <c r="BF359" i="1" s="1"/>
  <c r="BF360" i="1" s="1"/>
  <c r="BF361" i="1" s="1"/>
  <c r="BF362" i="1" s="1"/>
  <c r="BF363" i="1" s="1"/>
  <c r="BF364" i="1" s="1"/>
  <c r="BF365" i="1" s="1"/>
  <c r="BF366" i="1" s="1"/>
  <c r="BF367" i="1" s="1"/>
  <c r="BF368" i="1" s="1"/>
  <c r="BF369" i="1" s="1"/>
  <c r="BF370" i="1" s="1"/>
  <c r="BF371" i="1" s="1"/>
  <c r="BF372" i="1" s="1"/>
  <c r="BF373" i="1" s="1"/>
  <c r="BF374" i="1" s="1"/>
  <c r="BF375" i="1" s="1"/>
  <c r="BF376" i="1" s="1"/>
  <c r="BF377" i="1" s="1"/>
  <c r="BF378" i="1" s="1"/>
  <c r="BF379" i="1" s="1"/>
  <c r="BF380" i="1" s="1"/>
  <c r="BF381" i="1" s="1"/>
  <c r="BF382" i="1" s="1"/>
  <c r="BF383" i="1" s="1"/>
  <c r="BF384" i="1" s="1"/>
  <c r="BF385" i="1" s="1"/>
  <c r="BF386" i="1" s="1"/>
  <c r="BF387" i="1" s="1"/>
  <c r="BF388" i="1" s="1"/>
  <c r="BF389" i="1" s="1"/>
  <c r="BF390" i="1" s="1"/>
  <c r="BF391" i="1" s="1"/>
  <c r="BF392" i="1" s="1"/>
  <c r="BF393" i="1" s="1"/>
  <c r="BF394" i="1" s="1"/>
  <c r="BF395" i="1" s="1"/>
  <c r="BF396" i="1" s="1"/>
  <c r="BF397" i="1" s="1"/>
  <c r="BF398" i="1" s="1"/>
  <c r="BF399" i="1" s="1"/>
  <c r="BF400" i="1" s="1"/>
  <c r="BF401" i="1" s="1"/>
  <c r="BF402" i="1" s="1"/>
  <c r="BF403" i="1" s="1"/>
  <c r="BF404" i="1" s="1"/>
  <c r="BF405" i="1" s="1"/>
  <c r="BF406" i="1" s="1"/>
  <c r="BF407" i="1" s="1"/>
  <c r="BF408" i="1" s="1"/>
  <c r="BF409" i="1" s="1"/>
  <c r="BF410" i="1" s="1"/>
  <c r="BF411" i="1" s="1"/>
  <c r="BF412" i="1" s="1"/>
  <c r="BF413" i="1" s="1"/>
  <c r="BF414" i="1" s="1"/>
  <c r="BF415" i="1" s="1"/>
  <c r="BF416" i="1" s="1"/>
  <c r="BF417" i="1" s="1"/>
  <c r="BF418" i="1" s="1"/>
  <c r="BF419" i="1" s="1"/>
  <c r="BF420" i="1" s="1"/>
  <c r="BF421" i="1" s="1"/>
  <c r="BF422" i="1" s="1"/>
  <c r="BF423" i="1" s="1"/>
  <c r="BF424" i="1" s="1"/>
  <c r="BF425" i="1" s="1"/>
  <c r="BF426" i="1" s="1"/>
  <c r="BF427" i="1" s="1"/>
  <c r="BF428" i="1" s="1"/>
  <c r="BF429" i="1" s="1"/>
  <c r="BF430" i="1" s="1"/>
  <c r="BF431" i="1" s="1"/>
  <c r="BF432" i="1" s="1"/>
  <c r="BF433" i="1" s="1"/>
  <c r="BF434" i="1" s="1"/>
  <c r="BF435" i="1" s="1"/>
  <c r="BF436" i="1" s="1"/>
  <c r="BF437" i="1" s="1"/>
  <c r="BF438" i="1" s="1"/>
  <c r="BF439" i="1" s="1"/>
  <c r="BF440" i="1" s="1"/>
  <c r="BF441" i="1" s="1"/>
  <c r="BF442" i="1" s="1"/>
  <c r="BF443" i="1" s="1"/>
  <c r="BF444" i="1" s="1"/>
  <c r="BF445" i="1" s="1"/>
  <c r="BF446" i="1" s="1"/>
  <c r="BF447" i="1" s="1"/>
  <c r="BF448" i="1" s="1"/>
  <c r="BF449" i="1" s="1"/>
  <c r="BF450" i="1" s="1"/>
  <c r="BF451" i="1" s="1"/>
  <c r="BF452" i="1" s="1"/>
  <c r="BF453" i="1" s="1"/>
  <c r="BF454" i="1" s="1"/>
  <c r="BF455" i="1" s="1"/>
  <c r="BF456" i="1" s="1"/>
  <c r="BF457" i="1" s="1"/>
  <c r="BF458" i="1" s="1"/>
  <c r="BF459" i="1" s="1"/>
  <c r="BF460" i="1" s="1"/>
  <c r="BF461" i="1" s="1"/>
  <c r="BF462" i="1" s="1"/>
  <c r="BF463" i="1" s="1"/>
  <c r="BF464" i="1" s="1"/>
  <c r="BF465" i="1" s="1"/>
  <c r="BF466" i="1" s="1"/>
  <c r="BF467" i="1" s="1"/>
  <c r="BF468" i="1" s="1"/>
  <c r="BF469" i="1" s="1"/>
  <c r="BF470" i="1" s="1"/>
  <c r="BF471" i="1" s="1"/>
  <c r="BF472" i="1" s="1"/>
  <c r="BF473" i="1" s="1"/>
  <c r="BF474" i="1" s="1"/>
  <c r="BF475" i="1" s="1"/>
  <c r="BF476" i="1" s="1"/>
  <c r="BF477" i="1" s="1"/>
  <c r="BF478" i="1" s="1"/>
  <c r="BF479" i="1" s="1"/>
  <c r="BF480" i="1" s="1"/>
  <c r="BF481" i="1" s="1"/>
  <c r="BF482" i="1" s="1"/>
  <c r="BF483" i="1" s="1"/>
  <c r="BF484" i="1" s="1"/>
  <c r="BF485" i="1" s="1"/>
  <c r="BF486" i="1" s="1"/>
  <c r="BF487" i="1" s="1"/>
  <c r="BF488" i="1" s="1"/>
  <c r="BF489" i="1" s="1"/>
  <c r="BF490" i="1" s="1"/>
  <c r="BF491" i="1" s="1"/>
  <c r="BF492" i="1" s="1"/>
  <c r="BF493" i="1" s="1"/>
  <c r="BF494" i="1" s="1"/>
  <c r="BF495" i="1" s="1"/>
  <c r="BF496" i="1" s="1"/>
  <c r="BF497" i="1" s="1"/>
  <c r="BF498" i="1" s="1"/>
  <c r="BF499" i="1" s="1"/>
  <c r="BF500" i="1" s="1"/>
  <c r="BF501" i="1" s="1"/>
  <c r="BF502" i="1" s="1"/>
  <c r="BF503" i="1" s="1"/>
  <c r="BF504" i="1" s="1"/>
  <c r="BF505" i="1" s="1"/>
  <c r="BF506" i="1" s="1"/>
  <c r="BF507" i="1" s="1"/>
  <c r="BF508" i="1" s="1"/>
  <c r="BF509" i="1" s="1"/>
  <c r="BF510" i="1" s="1"/>
  <c r="BF511" i="1" s="1"/>
  <c r="BF512" i="1" s="1"/>
  <c r="BF513" i="1" s="1"/>
  <c r="BF514" i="1" s="1"/>
  <c r="BF515" i="1" s="1"/>
  <c r="BF516" i="1" s="1"/>
  <c r="BF517" i="1" s="1"/>
  <c r="BF518" i="1" s="1"/>
  <c r="BF519" i="1" s="1"/>
  <c r="BF520" i="1" s="1"/>
  <c r="BF521" i="1" s="1"/>
  <c r="BF522" i="1" s="1"/>
  <c r="BF523" i="1" s="1"/>
  <c r="BF524" i="1" s="1"/>
  <c r="BF525" i="1" s="1"/>
  <c r="BF526" i="1" s="1"/>
  <c r="BF527" i="1" s="1"/>
  <c r="BF528" i="1" s="1"/>
  <c r="BF529" i="1" s="1"/>
  <c r="BF530" i="1" s="1"/>
  <c r="BF531" i="1" s="1"/>
  <c r="BF532" i="1" s="1"/>
  <c r="BF533" i="1" s="1"/>
  <c r="BF534" i="1" s="1"/>
  <c r="BF535" i="1" s="1"/>
  <c r="BF536" i="1" s="1"/>
  <c r="BF537" i="1" s="1"/>
  <c r="BF538" i="1" s="1"/>
  <c r="BF539" i="1" s="1"/>
  <c r="BF540" i="1" s="1"/>
  <c r="BF541" i="1" s="1"/>
  <c r="BF542" i="1" s="1"/>
  <c r="BF543" i="1" s="1"/>
  <c r="BF544" i="1" s="1"/>
  <c r="BF545" i="1" s="1"/>
  <c r="BF546" i="1" s="1"/>
  <c r="BF547" i="1" s="1"/>
  <c r="BF548" i="1" s="1"/>
  <c r="BF549" i="1" s="1"/>
  <c r="BF550" i="1" s="1"/>
  <c r="BF551" i="1" s="1"/>
  <c r="BF552" i="1" s="1"/>
  <c r="BF553" i="1" s="1"/>
  <c r="BF554" i="1" s="1"/>
  <c r="BF555" i="1" s="1"/>
  <c r="BF556" i="1" s="1"/>
  <c r="BF557" i="1" s="1"/>
  <c r="BF558" i="1" s="1"/>
  <c r="BF559" i="1" s="1"/>
  <c r="BF560" i="1" s="1"/>
  <c r="BF561" i="1" s="1"/>
  <c r="BF562" i="1" s="1"/>
  <c r="BF563" i="1" s="1"/>
  <c r="BF564" i="1" s="1"/>
  <c r="BF565" i="1" s="1"/>
  <c r="BF566" i="1" s="1"/>
  <c r="BF567" i="1" s="1"/>
  <c r="BF568" i="1" s="1"/>
  <c r="BF569" i="1" s="1"/>
  <c r="BF570" i="1" s="1"/>
  <c r="BF571" i="1" s="1"/>
  <c r="BF572" i="1" s="1"/>
  <c r="BF573" i="1" s="1"/>
  <c r="BF574" i="1" s="1"/>
  <c r="BF575" i="1" s="1"/>
  <c r="BF576" i="1" s="1"/>
  <c r="BF577" i="1" s="1"/>
  <c r="BF578" i="1" s="1"/>
  <c r="BF579" i="1" s="1"/>
  <c r="BF580" i="1" s="1"/>
  <c r="BF581" i="1" s="1"/>
  <c r="BF582" i="1" s="1"/>
  <c r="BF583" i="1" s="1"/>
  <c r="BF584" i="1" s="1"/>
  <c r="BF585" i="1" s="1"/>
  <c r="BF586" i="1" s="1"/>
  <c r="BF587" i="1" s="1"/>
  <c r="BF588" i="1" s="1"/>
  <c r="BF589" i="1" s="1"/>
  <c r="BF590" i="1" s="1"/>
  <c r="BF591" i="1" s="1"/>
  <c r="BF592" i="1" s="1"/>
  <c r="BF593" i="1" s="1"/>
  <c r="BF594" i="1" s="1"/>
  <c r="BF595" i="1" s="1"/>
  <c r="BF596" i="1" s="1"/>
  <c r="BF597" i="1" s="1"/>
  <c r="BF598" i="1" s="1"/>
  <c r="BF599" i="1" s="1"/>
  <c r="BF600" i="1" s="1"/>
  <c r="BF601" i="1" s="1"/>
  <c r="BF602" i="1" s="1"/>
  <c r="BF603" i="1" s="1"/>
  <c r="BF604" i="1" s="1"/>
  <c r="BF605" i="1" s="1"/>
  <c r="BF606" i="1" s="1"/>
  <c r="BF607" i="1" s="1"/>
  <c r="BF608" i="1" s="1"/>
  <c r="BF609" i="1" s="1"/>
  <c r="BF610" i="1" s="1"/>
  <c r="BF611" i="1" s="1"/>
  <c r="BF612" i="1" s="1"/>
  <c r="BF613" i="1" s="1"/>
  <c r="BF614" i="1" s="1"/>
  <c r="BF615" i="1" s="1"/>
  <c r="BF616" i="1" s="1"/>
  <c r="BF617" i="1" s="1"/>
  <c r="BF618" i="1" s="1"/>
  <c r="BI6" i="1"/>
  <c r="BI7" i="1" s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I36" i="1" s="1"/>
  <c r="BI37" i="1" s="1"/>
  <c r="BI38" i="1" s="1"/>
  <c r="BI39" i="1" s="1"/>
  <c r="BI40" i="1" s="1"/>
  <c r="BI41" i="1" s="1"/>
  <c r="BI42" i="1" s="1"/>
  <c r="BI43" i="1" s="1"/>
  <c r="BI44" i="1" s="1"/>
  <c r="BI45" i="1" s="1"/>
  <c r="BI46" i="1" s="1"/>
  <c r="BI47" i="1" s="1"/>
  <c r="BI48" i="1" s="1"/>
  <c r="BI49" i="1" s="1"/>
  <c r="BI50" i="1" s="1"/>
  <c r="BI51" i="1" s="1"/>
  <c r="BI52" i="1" s="1"/>
  <c r="BI53" i="1" s="1"/>
  <c r="BI54" i="1" s="1"/>
  <c r="BI55" i="1" s="1"/>
  <c r="BI56" i="1" s="1"/>
  <c r="BI57" i="1" s="1"/>
  <c r="BI58" i="1" s="1"/>
  <c r="BI59" i="1" s="1"/>
  <c r="BI60" i="1" s="1"/>
  <c r="BI61" i="1" s="1"/>
  <c r="BI62" i="1" s="1"/>
  <c r="BI63" i="1" s="1"/>
  <c r="BI64" i="1" s="1"/>
  <c r="BI65" i="1" s="1"/>
  <c r="BI66" i="1" s="1"/>
  <c r="BI67" i="1" s="1"/>
  <c r="BI68" i="1" s="1"/>
  <c r="BI69" i="1" s="1"/>
  <c r="BI70" i="1" s="1"/>
  <c r="BI71" i="1" s="1"/>
  <c r="BI72" i="1" s="1"/>
  <c r="BI73" i="1" s="1"/>
  <c r="BI74" i="1" s="1"/>
  <c r="BI75" i="1" s="1"/>
  <c r="BI76" i="1" s="1"/>
  <c r="BI77" i="1" s="1"/>
  <c r="BI78" i="1" s="1"/>
  <c r="BI79" i="1" s="1"/>
  <c r="BI80" i="1" s="1"/>
  <c r="BI81" i="1" s="1"/>
  <c r="BI82" i="1" s="1"/>
  <c r="BI83" i="1" s="1"/>
  <c r="BI84" i="1" s="1"/>
  <c r="BI85" i="1" s="1"/>
  <c r="BI86" i="1" s="1"/>
  <c r="BI87" i="1" s="1"/>
  <c r="BI88" i="1" s="1"/>
  <c r="BI89" i="1" s="1"/>
  <c r="BI90" i="1" s="1"/>
  <c r="BI91" i="1" s="1"/>
  <c r="BI92" i="1" s="1"/>
  <c r="BI93" i="1" s="1"/>
  <c r="BI94" i="1" s="1"/>
  <c r="BI95" i="1" s="1"/>
  <c r="BI96" i="1" s="1"/>
  <c r="BI97" i="1" s="1"/>
  <c r="BI98" i="1" s="1"/>
  <c r="BI99" i="1" s="1"/>
  <c r="BI100" i="1" s="1"/>
  <c r="BI101" i="1" s="1"/>
  <c r="BI102" i="1" s="1"/>
  <c r="BI103" i="1" s="1"/>
  <c r="BI104" i="1" s="1"/>
  <c r="BI105" i="1" s="1"/>
  <c r="BI106" i="1" s="1"/>
  <c r="BI107" i="1" s="1"/>
  <c r="BI108" i="1" s="1"/>
  <c r="BI109" i="1" s="1"/>
  <c r="BI110" i="1" s="1"/>
  <c r="BI111" i="1" s="1"/>
  <c r="BI112" i="1" s="1"/>
  <c r="BI113" i="1" s="1"/>
  <c r="BI114" i="1" s="1"/>
  <c r="BI115" i="1" s="1"/>
  <c r="BI116" i="1" s="1"/>
  <c r="BI117" i="1" s="1"/>
  <c r="BI118" i="1" s="1"/>
  <c r="BI119" i="1" s="1"/>
  <c r="BI120" i="1" s="1"/>
  <c r="BI121" i="1" s="1"/>
  <c r="BI122" i="1" s="1"/>
  <c r="BI123" i="1" s="1"/>
  <c r="BI124" i="1" s="1"/>
  <c r="BI125" i="1" s="1"/>
  <c r="BI126" i="1" s="1"/>
  <c r="BI127" i="1" s="1"/>
  <c r="BI128" i="1" s="1"/>
  <c r="BI129" i="1" s="1"/>
  <c r="BI130" i="1" s="1"/>
  <c r="BI131" i="1" s="1"/>
  <c r="BI132" i="1" s="1"/>
  <c r="BI133" i="1" s="1"/>
  <c r="BI134" i="1" s="1"/>
  <c r="BI135" i="1" s="1"/>
  <c r="BI136" i="1" s="1"/>
  <c r="BI137" i="1" s="1"/>
  <c r="BI138" i="1" s="1"/>
  <c r="BI139" i="1" s="1"/>
  <c r="BI140" i="1" s="1"/>
  <c r="BI141" i="1" s="1"/>
  <c r="BI142" i="1" s="1"/>
  <c r="BI143" i="1" s="1"/>
  <c r="BI144" i="1" s="1"/>
  <c r="BI145" i="1" s="1"/>
  <c r="BI146" i="1" s="1"/>
  <c r="BI147" i="1" s="1"/>
  <c r="BI148" i="1" s="1"/>
  <c r="BI149" i="1" s="1"/>
  <c r="BI150" i="1" s="1"/>
  <c r="BI151" i="1" s="1"/>
  <c r="BI152" i="1" s="1"/>
  <c r="BI153" i="1" s="1"/>
  <c r="BI154" i="1" s="1"/>
  <c r="BI155" i="1" s="1"/>
  <c r="BI156" i="1" s="1"/>
  <c r="BI157" i="1" s="1"/>
  <c r="BI158" i="1" s="1"/>
  <c r="BI159" i="1" s="1"/>
  <c r="BI160" i="1" s="1"/>
  <c r="BI161" i="1" s="1"/>
  <c r="BI162" i="1" s="1"/>
  <c r="BI163" i="1" s="1"/>
  <c r="BI164" i="1" s="1"/>
  <c r="BI165" i="1" s="1"/>
  <c r="BI166" i="1" s="1"/>
  <c r="BI167" i="1" s="1"/>
  <c r="BI168" i="1" s="1"/>
  <c r="BI169" i="1" s="1"/>
  <c r="BI170" i="1" s="1"/>
  <c r="BI171" i="1" s="1"/>
  <c r="BI172" i="1" s="1"/>
  <c r="BI173" i="1" s="1"/>
  <c r="BI174" i="1" s="1"/>
  <c r="BI175" i="1" s="1"/>
  <c r="BI176" i="1" s="1"/>
  <c r="BI177" i="1" s="1"/>
  <c r="BI178" i="1" s="1"/>
  <c r="BI179" i="1" s="1"/>
  <c r="BI180" i="1" s="1"/>
  <c r="BI181" i="1" s="1"/>
  <c r="BI182" i="1" s="1"/>
  <c r="BI183" i="1" s="1"/>
  <c r="BI184" i="1" s="1"/>
  <c r="BI185" i="1" s="1"/>
  <c r="BI186" i="1" s="1"/>
  <c r="BI187" i="1" s="1"/>
  <c r="BI188" i="1" s="1"/>
  <c r="BI189" i="1" s="1"/>
  <c r="BI190" i="1" s="1"/>
  <c r="BI191" i="1" s="1"/>
  <c r="BI192" i="1" s="1"/>
  <c r="BI193" i="1" s="1"/>
  <c r="BI194" i="1" s="1"/>
  <c r="BI195" i="1" s="1"/>
  <c r="BI196" i="1" s="1"/>
  <c r="BI197" i="1" s="1"/>
  <c r="BI198" i="1" s="1"/>
  <c r="BI199" i="1" s="1"/>
  <c r="BI200" i="1" s="1"/>
  <c r="BI201" i="1" s="1"/>
  <c r="BI202" i="1" s="1"/>
  <c r="BI203" i="1" s="1"/>
  <c r="BI204" i="1" s="1"/>
  <c r="BI205" i="1" s="1"/>
  <c r="BI206" i="1" s="1"/>
  <c r="BI207" i="1" s="1"/>
  <c r="BI208" i="1" s="1"/>
  <c r="BI209" i="1" s="1"/>
  <c r="BI210" i="1" s="1"/>
  <c r="BI211" i="1" s="1"/>
  <c r="BI212" i="1" s="1"/>
  <c r="BI213" i="1" s="1"/>
  <c r="BI214" i="1" s="1"/>
  <c r="BI215" i="1" s="1"/>
  <c r="BI216" i="1" s="1"/>
  <c r="BI217" i="1" s="1"/>
  <c r="BI218" i="1" s="1"/>
  <c r="BI219" i="1" s="1"/>
  <c r="BI220" i="1" s="1"/>
  <c r="BI221" i="1" s="1"/>
  <c r="BI222" i="1" s="1"/>
  <c r="BI223" i="1" s="1"/>
  <c r="BI224" i="1" s="1"/>
  <c r="BI225" i="1" s="1"/>
  <c r="BI226" i="1" s="1"/>
  <c r="BI227" i="1" s="1"/>
  <c r="BI228" i="1" s="1"/>
  <c r="BI229" i="1" s="1"/>
  <c r="BI230" i="1" s="1"/>
  <c r="BI231" i="1" s="1"/>
  <c r="BI232" i="1" s="1"/>
  <c r="BI233" i="1" s="1"/>
  <c r="BI234" i="1" s="1"/>
  <c r="BI235" i="1" s="1"/>
  <c r="BI236" i="1" s="1"/>
  <c r="BI237" i="1" s="1"/>
  <c r="BI238" i="1" s="1"/>
  <c r="BI239" i="1" s="1"/>
  <c r="BI240" i="1" s="1"/>
  <c r="BI241" i="1" s="1"/>
  <c r="BI242" i="1" s="1"/>
  <c r="BI243" i="1" s="1"/>
  <c r="BI244" i="1" s="1"/>
  <c r="BI245" i="1" s="1"/>
  <c r="BI246" i="1" s="1"/>
  <c r="BI247" i="1" s="1"/>
  <c r="BI248" i="1" s="1"/>
  <c r="BI249" i="1" s="1"/>
  <c r="BI250" i="1" s="1"/>
  <c r="BI251" i="1" s="1"/>
  <c r="BI252" i="1" s="1"/>
  <c r="BI253" i="1" s="1"/>
  <c r="BI254" i="1" s="1"/>
  <c r="BI255" i="1" s="1"/>
  <c r="BI256" i="1" s="1"/>
  <c r="BI257" i="1" s="1"/>
  <c r="BI258" i="1" s="1"/>
  <c r="BI259" i="1" s="1"/>
  <c r="BI260" i="1" s="1"/>
  <c r="BI261" i="1" s="1"/>
  <c r="BI262" i="1" s="1"/>
  <c r="BI263" i="1" s="1"/>
  <c r="BI264" i="1" s="1"/>
  <c r="BI265" i="1" s="1"/>
  <c r="BI266" i="1" s="1"/>
  <c r="BI267" i="1" s="1"/>
  <c r="BI268" i="1" s="1"/>
  <c r="BI269" i="1" s="1"/>
  <c r="BI270" i="1" s="1"/>
  <c r="BI271" i="1" s="1"/>
  <c r="BI272" i="1" s="1"/>
  <c r="BI273" i="1" s="1"/>
  <c r="BI274" i="1" s="1"/>
  <c r="BI275" i="1" s="1"/>
  <c r="BI276" i="1" s="1"/>
  <c r="BI277" i="1" s="1"/>
  <c r="BI278" i="1" s="1"/>
  <c r="BI279" i="1" s="1"/>
  <c r="BI280" i="1" s="1"/>
  <c r="BI281" i="1" s="1"/>
  <c r="BI282" i="1" s="1"/>
  <c r="BI283" i="1" s="1"/>
  <c r="BI284" i="1" s="1"/>
  <c r="BI285" i="1" s="1"/>
  <c r="BI286" i="1" s="1"/>
  <c r="BI287" i="1" s="1"/>
  <c r="BI288" i="1" s="1"/>
  <c r="BI289" i="1" s="1"/>
  <c r="BI290" i="1" s="1"/>
  <c r="BI291" i="1" s="1"/>
  <c r="BI292" i="1" s="1"/>
  <c r="BI293" i="1" s="1"/>
  <c r="BI294" i="1" s="1"/>
  <c r="BI295" i="1" s="1"/>
  <c r="BI296" i="1" s="1"/>
  <c r="BI297" i="1" s="1"/>
  <c r="BI298" i="1" s="1"/>
  <c r="BI299" i="1" s="1"/>
  <c r="BI300" i="1" s="1"/>
  <c r="BI301" i="1" s="1"/>
  <c r="BI302" i="1" s="1"/>
  <c r="BI303" i="1" s="1"/>
  <c r="BI304" i="1" s="1"/>
  <c r="BI305" i="1" s="1"/>
  <c r="BI306" i="1" s="1"/>
  <c r="BI307" i="1" s="1"/>
  <c r="BI308" i="1" s="1"/>
  <c r="BI309" i="1" s="1"/>
  <c r="BI310" i="1" s="1"/>
  <c r="BI311" i="1" s="1"/>
  <c r="BI312" i="1" s="1"/>
  <c r="BI313" i="1" s="1"/>
  <c r="BI314" i="1" s="1"/>
  <c r="BI315" i="1" s="1"/>
  <c r="BI316" i="1" s="1"/>
  <c r="BI317" i="1" s="1"/>
  <c r="BI318" i="1" s="1"/>
  <c r="BI319" i="1" s="1"/>
  <c r="BI320" i="1" s="1"/>
  <c r="BI321" i="1" s="1"/>
  <c r="BI322" i="1" s="1"/>
  <c r="BI323" i="1" s="1"/>
  <c r="BI324" i="1" s="1"/>
  <c r="BI325" i="1" s="1"/>
  <c r="BI326" i="1" s="1"/>
  <c r="BI327" i="1" s="1"/>
  <c r="BI328" i="1" s="1"/>
  <c r="BI329" i="1" s="1"/>
  <c r="BI330" i="1" s="1"/>
  <c r="BI331" i="1" s="1"/>
  <c r="BI332" i="1" s="1"/>
  <c r="BI333" i="1" s="1"/>
  <c r="BI334" i="1" s="1"/>
  <c r="BI335" i="1" s="1"/>
  <c r="BI336" i="1" s="1"/>
  <c r="BI337" i="1" s="1"/>
  <c r="BI338" i="1" s="1"/>
  <c r="BI339" i="1" s="1"/>
  <c r="BI340" i="1" s="1"/>
  <c r="BI341" i="1" s="1"/>
  <c r="BI342" i="1" s="1"/>
  <c r="BI343" i="1" s="1"/>
  <c r="BI344" i="1" s="1"/>
  <c r="BI345" i="1" s="1"/>
  <c r="BI346" i="1" s="1"/>
  <c r="BI347" i="1" s="1"/>
  <c r="BI348" i="1" s="1"/>
  <c r="BI349" i="1" s="1"/>
  <c r="BI350" i="1" s="1"/>
  <c r="BI351" i="1" s="1"/>
  <c r="BI352" i="1" s="1"/>
  <c r="BI353" i="1" s="1"/>
  <c r="BI354" i="1" s="1"/>
  <c r="BI355" i="1" s="1"/>
  <c r="BI356" i="1" s="1"/>
  <c r="BI357" i="1" s="1"/>
  <c r="BI358" i="1" s="1"/>
  <c r="BI359" i="1" s="1"/>
  <c r="BI360" i="1" s="1"/>
  <c r="BI361" i="1" s="1"/>
  <c r="BI362" i="1" s="1"/>
  <c r="BI363" i="1" s="1"/>
  <c r="BI364" i="1" s="1"/>
  <c r="BI365" i="1" s="1"/>
  <c r="BI366" i="1" s="1"/>
  <c r="BI367" i="1" s="1"/>
  <c r="BI368" i="1" s="1"/>
  <c r="BI369" i="1" s="1"/>
  <c r="BI370" i="1" s="1"/>
  <c r="BI371" i="1" s="1"/>
  <c r="BI372" i="1" s="1"/>
  <c r="BI373" i="1" s="1"/>
  <c r="BI374" i="1" s="1"/>
  <c r="BI375" i="1" s="1"/>
  <c r="BI376" i="1" s="1"/>
  <c r="BI377" i="1" s="1"/>
  <c r="BI378" i="1" s="1"/>
  <c r="BI379" i="1" s="1"/>
  <c r="BI380" i="1" s="1"/>
  <c r="BI381" i="1" s="1"/>
  <c r="BI382" i="1" s="1"/>
  <c r="BI383" i="1" s="1"/>
  <c r="BI384" i="1" s="1"/>
  <c r="BI385" i="1" s="1"/>
  <c r="BI386" i="1" s="1"/>
  <c r="BI387" i="1" s="1"/>
  <c r="BI388" i="1" s="1"/>
  <c r="BI389" i="1" s="1"/>
  <c r="BI390" i="1" s="1"/>
  <c r="BI391" i="1" s="1"/>
  <c r="BI392" i="1" s="1"/>
  <c r="BI393" i="1" s="1"/>
  <c r="BI394" i="1" s="1"/>
  <c r="BI395" i="1" s="1"/>
  <c r="BI396" i="1" s="1"/>
  <c r="BI397" i="1" s="1"/>
  <c r="BI398" i="1" s="1"/>
  <c r="BI399" i="1" s="1"/>
  <c r="BI400" i="1" s="1"/>
  <c r="BI401" i="1" s="1"/>
  <c r="BI402" i="1" s="1"/>
  <c r="BI403" i="1" s="1"/>
  <c r="BI404" i="1" s="1"/>
  <c r="BI405" i="1" s="1"/>
  <c r="BI406" i="1" s="1"/>
  <c r="BI407" i="1" s="1"/>
  <c r="BI408" i="1" s="1"/>
  <c r="BI409" i="1" s="1"/>
  <c r="BI410" i="1" s="1"/>
  <c r="BI411" i="1" s="1"/>
  <c r="BI412" i="1" s="1"/>
  <c r="BI413" i="1" s="1"/>
  <c r="BI414" i="1" s="1"/>
  <c r="BI415" i="1" s="1"/>
  <c r="BI416" i="1" s="1"/>
  <c r="BI417" i="1" s="1"/>
  <c r="BI418" i="1" s="1"/>
  <c r="BI419" i="1" s="1"/>
  <c r="BI420" i="1" s="1"/>
  <c r="BI421" i="1" s="1"/>
  <c r="BI422" i="1" s="1"/>
  <c r="BI423" i="1" s="1"/>
  <c r="BI424" i="1" s="1"/>
  <c r="BI425" i="1" s="1"/>
  <c r="BI426" i="1" s="1"/>
  <c r="BI427" i="1" s="1"/>
  <c r="BI428" i="1" s="1"/>
  <c r="BI429" i="1" s="1"/>
  <c r="BI430" i="1" s="1"/>
  <c r="BI431" i="1" s="1"/>
  <c r="BI432" i="1" s="1"/>
  <c r="BI433" i="1" s="1"/>
  <c r="BL6" i="1"/>
  <c r="BL7" i="1" s="1"/>
  <c r="BL8" i="1" s="1"/>
  <c r="BL9" i="1" s="1"/>
  <c r="BL10" i="1" s="1"/>
  <c r="BL11" i="1" s="1"/>
  <c r="BL12" i="1" s="1"/>
  <c r="BL13" i="1" s="1"/>
  <c r="BL14" i="1" s="1"/>
  <c r="BL15" i="1" s="1"/>
  <c r="BL16" i="1" s="1"/>
  <c r="BL17" i="1" s="1"/>
  <c r="BL18" i="1" s="1"/>
  <c r="BL19" i="1" s="1"/>
  <c r="BL20" i="1" s="1"/>
  <c r="BL21" i="1" s="1"/>
  <c r="BL22" i="1" s="1"/>
  <c r="BL23" i="1" s="1"/>
  <c r="BL24" i="1" s="1"/>
  <c r="BL25" i="1" s="1"/>
  <c r="BL26" i="1" s="1"/>
  <c r="BL27" i="1" s="1"/>
  <c r="BL28" i="1" s="1"/>
  <c r="BL29" i="1" s="1"/>
  <c r="BL30" i="1" s="1"/>
  <c r="BL31" i="1" s="1"/>
  <c r="BL32" i="1" s="1"/>
  <c r="BL33" i="1" s="1"/>
  <c r="BL34" i="1" s="1"/>
  <c r="BL35" i="1" s="1"/>
  <c r="BL36" i="1" s="1"/>
  <c r="BL37" i="1" s="1"/>
  <c r="BL38" i="1" s="1"/>
  <c r="BL39" i="1" s="1"/>
  <c r="BL40" i="1" s="1"/>
  <c r="BL41" i="1" s="1"/>
  <c r="BL42" i="1" s="1"/>
  <c r="BL43" i="1" s="1"/>
  <c r="BL44" i="1" s="1"/>
  <c r="BL45" i="1" s="1"/>
  <c r="BL46" i="1" s="1"/>
  <c r="BL47" i="1" s="1"/>
  <c r="BL48" i="1" s="1"/>
  <c r="BL49" i="1" s="1"/>
  <c r="BL50" i="1" s="1"/>
  <c r="BL51" i="1" s="1"/>
  <c r="BL52" i="1" s="1"/>
  <c r="BL53" i="1" s="1"/>
  <c r="BL54" i="1" s="1"/>
  <c r="BL55" i="1" s="1"/>
  <c r="BL56" i="1" s="1"/>
  <c r="BL57" i="1" s="1"/>
  <c r="BL58" i="1" s="1"/>
  <c r="BL59" i="1" s="1"/>
  <c r="BL60" i="1" s="1"/>
  <c r="BL61" i="1" s="1"/>
  <c r="BL62" i="1" s="1"/>
  <c r="BL63" i="1" s="1"/>
  <c r="BL64" i="1" s="1"/>
  <c r="BL65" i="1" s="1"/>
  <c r="BL66" i="1" s="1"/>
  <c r="BL67" i="1" s="1"/>
  <c r="BL68" i="1" s="1"/>
  <c r="BL69" i="1" s="1"/>
  <c r="BL70" i="1" s="1"/>
  <c r="BL71" i="1" s="1"/>
  <c r="BL72" i="1" s="1"/>
  <c r="BL73" i="1" s="1"/>
  <c r="BL74" i="1" s="1"/>
  <c r="BL75" i="1" s="1"/>
  <c r="BL76" i="1" s="1"/>
  <c r="BL77" i="1" s="1"/>
  <c r="BL78" i="1" s="1"/>
  <c r="BL79" i="1" s="1"/>
  <c r="BL80" i="1" s="1"/>
  <c r="BL81" i="1" s="1"/>
  <c r="BL82" i="1" s="1"/>
  <c r="BL83" i="1" s="1"/>
  <c r="BL84" i="1" s="1"/>
  <c r="BL85" i="1" s="1"/>
  <c r="BL86" i="1" s="1"/>
  <c r="BL87" i="1" s="1"/>
  <c r="BL88" i="1" s="1"/>
  <c r="BL89" i="1" s="1"/>
  <c r="BL90" i="1" s="1"/>
  <c r="BL91" i="1" s="1"/>
  <c r="BL92" i="1" s="1"/>
  <c r="BL93" i="1" s="1"/>
  <c r="BL94" i="1" s="1"/>
  <c r="BL95" i="1" s="1"/>
  <c r="BL96" i="1" s="1"/>
  <c r="BL97" i="1" s="1"/>
  <c r="BL98" i="1" s="1"/>
  <c r="BL99" i="1" s="1"/>
  <c r="BL100" i="1" s="1"/>
  <c r="BL101" i="1" s="1"/>
  <c r="BL102" i="1" s="1"/>
  <c r="BL103" i="1" s="1"/>
  <c r="BL104" i="1" s="1"/>
  <c r="BL105" i="1" s="1"/>
  <c r="BL106" i="1" s="1"/>
  <c r="BL107" i="1" s="1"/>
  <c r="BL108" i="1" s="1"/>
  <c r="BL109" i="1" s="1"/>
  <c r="BL110" i="1" s="1"/>
  <c r="BL111" i="1" s="1"/>
  <c r="BL112" i="1" s="1"/>
  <c r="BL113" i="1" s="1"/>
  <c r="BL114" i="1" s="1"/>
  <c r="BL115" i="1" s="1"/>
  <c r="BL116" i="1" s="1"/>
  <c r="BL117" i="1" s="1"/>
  <c r="BL118" i="1" s="1"/>
  <c r="BL119" i="1" s="1"/>
  <c r="BL120" i="1" s="1"/>
  <c r="BL121" i="1" s="1"/>
  <c r="BL122" i="1" s="1"/>
  <c r="BL123" i="1" s="1"/>
  <c r="BL124" i="1" s="1"/>
  <c r="BL125" i="1" s="1"/>
  <c r="BL126" i="1" s="1"/>
  <c r="BL127" i="1" s="1"/>
  <c r="BL128" i="1" s="1"/>
  <c r="BL129" i="1" s="1"/>
  <c r="BL130" i="1" s="1"/>
  <c r="BL131" i="1" s="1"/>
  <c r="BL132" i="1" s="1"/>
  <c r="BL133" i="1" s="1"/>
  <c r="BL134" i="1" s="1"/>
  <c r="BL135" i="1" s="1"/>
  <c r="BL136" i="1" s="1"/>
  <c r="BL137" i="1" s="1"/>
  <c r="BL138" i="1" s="1"/>
  <c r="BL139" i="1" s="1"/>
  <c r="BL140" i="1" s="1"/>
  <c r="BL141" i="1" s="1"/>
  <c r="BL142" i="1" s="1"/>
  <c r="BL143" i="1" s="1"/>
  <c r="BL144" i="1" s="1"/>
  <c r="BL145" i="1" s="1"/>
  <c r="BL146" i="1" s="1"/>
  <c r="BL147" i="1" s="1"/>
  <c r="BL148" i="1" s="1"/>
  <c r="BL149" i="1" s="1"/>
  <c r="BL150" i="1" s="1"/>
  <c r="BL151" i="1" s="1"/>
  <c r="BL152" i="1" s="1"/>
  <c r="BL153" i="1" s="1"/>
  <c r="BL154" i="1" s="1"/>
  <c r="BL155" i="1" s="1"/>
  <c r="BL156" i="1" s="1"/>
  <c r="BL157" i="1" s="1"/>
  <c r="BL158" i="1" s="1"/>
  <c r="BL159" i="1" s="1"/>
  <c r="BL160" i="1" s="1"/>
  <c r="BL161" i="1" s="1"/>
  <c r="BL162" i="1" s="1"/>
  <c r="BL163" i="1" s="1"/>
  <c r="BL164" i="1" s="1"/>
  <c r="BL165" i="1" s="1"/>
  <c r="BL166" i="1" s="1"/>
  <c r="BL167" i="1" s="1"/>
  <c r="BL168" i="1" s="1"/>
  <c r="BL169" i="1" s="1"/>
  <c r="BL170" i="1" s="1"/>
  <c r="BL171" i="1" s="1"/>
  <c r="BL172" i="1" s="1"/>
  <c r="BL173" i="1" s="1"/>
  <c r="BL174" i="1" s="1"/>
  <c r="BL175" i="1" s="1"/>
  <c r="BL176" i="1" s="1"/>
  <c r="BL177" i="1" s="1"/>
  <c r="BL178" i="1" s="1"/>
  <c r="BL179" i="1" s="1"/>
  <c r="BL180" i="1" s="1"/>
  <c r="BL181" i="1" s="1"/>
  <c r="BL182" i="1" s="1"/>
  <c r="BL183" i="1" s="1"/>
  <c r="BL184" i="1" s="1"/>
  <c r="BL185" i="1" s="1"/>
  <c r="BL186" i="1" s="1"/>
  <c r="BL187" i="1" s="1"/>
  <c r="BL188" i="1" s="1"/>
  <c r="BL189" i="1" s="1"/>
  <c r="BL190" i="1" s="1"/>
  <c r="BL191" i="1" s="1"/>
  <c r="BL192" i="1" s="1"/>
  <c r="BL193" i="1" s="1"/>
  <c r="BL194" i="1" s="1"/>
  <c r="BL195" i="1" s="1"/>
  <c r="BL196" i="1" s="1"/>
  <c r="BL197" i="1" s="1"/>
  <c r="BL198" i="1" s="1"/>
  <c r="BL199" i="1" s="1"/>
  <c r="BL200" i="1" s="1"/>
  <c r="BL201" i="1" s="1"/>
  <c r="BL202" i="1" s="1"/>
  <c r="BL203" i="1" s="1"/>
  <c r="BL204" i="1" s="1"/>
  <c r="BL205" i="1" s="1"/>
  <c r="BL206" i="1" s="1"/>
  <c r="BL207" i="1" s="1"/>
  <c r="BL208" i="1" s="1"/>
  <c r="BL209" i="1" s="1"/>
  <c r="BL210" i="1" s="1"/>
  <c r="BL211" i="1" s="1"/>
  <c r="BL212" i="1" s="1"/>
  <c r="BL213" i="1" s="1"/>
  <c r="BL214" i="1" s="1"/>
  <c r="BL215" i="1" s="1"/>
  <c r="BL216" i="1" s="1"/>
  <c r="BL217" i="1" s="1"/>
  <c r="BL218" i="1" s="1"/>
  <c r="BL219" i="1" s="1"/>
  <c r="BL220" i="1" s="1"/>
  <c r="BL221" i="1" s="1"/>
  <c r="BL222" i="1" s="1"/>
  <c r="BL223" i="1" s="1"/>
  <c r="BL224" i="1" s="1"/>
  <c r="BL225" i="1" s="1"/>
  <c r="BL226" i="1" s="1"/>
  <c r="BL227" i="1" s="1"/>
  <c r="BL228" i="1" s="1"/>
  <c r="BL229" i="1" s="1"/>
  <c r="BL230" i="1" s="1"/>
  <c r="BL231" i="1" s="1"/>
  <c r="BL232" i="1" s="1"/>
  <c r="BL233" i="1" s="1"/>
  <c r="BL234" i="1" s="1"/>
  <c r="BL235" i="1" s="1"/>
  <c r="BL236" i="1" s="1"/>
  <c r="BL237" i="1" s="1"/>
  <c r="BL238" i="1" s="1"/>
  <c r="BL239" i="1" s="1"/>
  <c r="BL240" i="1" s="1"/>
  <c r="BL241" i="1" s="1"/>
  <c r="BL242" i="1" s="1"/>
  <c r="BL243" i="1" s="1"/>
  <c r="BL244" i="1" s="1"/>
  <c r="BL245" i="1" s="1"/>
  <c r="BL246" i="1" s="1"/>
  <c r="BL247" i="1" s="1"/>
  <c r="BL248" i="1" s="1"/>
  <c r="BL249" i="1" s="1"/>
  <c r="BL250" i="1" s="1"/>
  <c r="BL251" i="1" s="1"/>
  <c r="BL252" i="1" s="1"/>
  <c r="BL253" i="1" s="1"/>
  <c r="BL254" i="1" s="1"/>
  <c r="BL255" i="1" s="1"/>
  <c r="BL256" i="1" s="1"/>
  <c r="BL257" i="1" s="1"/>
  <c r="BL258" i="1" s="1"/>
  <c r="BL259" i="1" s="1"/>
  <c r="BL260" i="1" s="1"/>
  <c r="BL261" i="1" s="1"/>
  <c r="BL262" i="1" s="1"/>
  <c r="BL263" i="1" s="1"/>
  <c r="BL264" i="1" s="1"/>
  <c r="BL265" i="1" s="1"/>
  <c r="BL266" i="1" s="1"/>
  <c r="BL267" i="1" s="1"/>
  <c r="BL268" i="1" s="1"/>
  <c r="BL269" i="1" s="1"/>
  <c r="BL270" i="1" s="1"/>
  <c r="BL271" i="1" s="1"/>
  <c r="BL272" i="1" s="1"/>
  <c r="BL273" i="1" s="1"/>
  <c r="BL274" i="1" s="1"/>
  <c r="BL275" i="1" s="1"/>
  <c r="BL276" i="1" s="1"/>
  <c r="BL277" i="1" s="1"/>
  <c r="BL278" i="1" s="1"/>
  <c r="BL279" i="1" s="1"/>
  <c r="BL280" i="1" s="1"/>
  <c r="BL281" i="1" s="1"/>
  <c r="BL282" i="1" s="1"/>
  <c r="BL283" i="1" s="1"/>
  <c r="BL284" i="1" s="1"/>
  <c r="BL285" i="1" s="1"/>
  <c r="BL286" i="1" s="1"/>
  <c r="BL287" i="1" s="1"/>
  <c r="BL288" i="1" s="1"/>
  <c r="BL289" i="1" s="1"/>
  <c r="BL290" i="1" s="1"/>
  <c r="BL291" i="1" s="1"/>
  <c r="BL292" i="1" s="1"/>
  <c r="BL293" i="1" s="1"/>
  <c r="BL294" i="1" s="1"/>
  <c r="BL295" i="1" s="1"/>
  <c r="BL296" i="1" s="1"/>
  <c r="BL297" i="1" s="1"/>
  <c r="BL298" i="1" s="1"/>
  <c r="BL299" i="1" s="1"/>
  <c r="BL300" i="1" s="1"/>
  <c r="BL301" i="1" s="1"/>
  <c r="BL302" i="1" s="1"/>
  <c r="BL303" i="1" s="1"/>
  <c r="BL304" i="1" s="1"/>
  <c r="BL305" i="1" s="1"/>
  <c r="BL306" i="1" s="1"/>
  <c r="BL307" i="1" s="1"/>
  <c r="BL308" i="1" s="1"/>
  <c r="BL309" i="1" s="1"/>
  <c r="BL310" i="1" s="1"/>
  <c r="BL311" i="1" s="1"/>
  <c r="BL312" i="1" s="1"/>
  <c r="BL313" i="1" s="1"/>
  <c r="BL314" i="1" s="1"/>
  <c r="BL315" i="1" s="1"/>
  <c r="BL316" i="1" s="1"/>
  <c r="BL317" i="1" s="1"/>
  <c r="BL318" i="1" s="1"/>
  <c r="BL319" i="1" s="1"/>
  <c r="BL320" i="1" s="1"/>
  <c r="BL321" i="1" s="1"/>
  <c r="BL322" i="1" s="1"/>
  <c r="BL323" i="1" s="1"/>
  <c r="BL324" i="1" s="1"/>
  <c r="BL325" i="1" s="1"/>
  <c r="BL326" i="1" s="1"/>
  <c r="BL327" i="1" s="1"/>
  <c r="BL328" i="1" s="1"/>
  <c r="BL329" i="1" s="1"/>
  <c r="BL330" i="1" s="1"/>
  <c r="BL331" i="1" s="1"/>
  <c r="BL332" i="1" s="1"/>
  <c r="BL333" i="1" s="1"/>
  <c r="BL334" i="1" s="1"/>
  <c r="BL335" i="1" s="1"/>
  <c r="BL336" i="1" s="1"/>
  <c r="BL337" i="1" s="1"/>
  <c r="BL338" i="1" s="1"/>
  <c r="BL339" i="1" s="1"/>
  <c r="BL340" i="1" s="1"/>
  <c r="BL341" i="1" s="1"/>
  <c r="BL342" i="1" s="1"/>
  <c r="BL343" i="1" s="1"/>
  <c r="BL344" i="1" s="1"/>
  <c r="BL345" i="1" s="1"/>
  <c r="BL346" i="1" s="1"/>
  <c r="BL347" i="1" s="1"/>
  <c r="BL348" i="1" s="1"/>
  <c r="BL349" i="1" s="1"/>
  <c r="BL350" i="1" s="1"/>
  <c r="BL351" i="1" s="1"/>
  <c r="BL352" i="1" s="1"/>
  <c r="BL353" i="1" s="1"/>
  <c r="BL354" i="1" s="1"/>
  <c r="BL355" i="1" s="1"/>
  <c r="BL356" i="1" s="1"/>
  <c r="BL357" i="1" s="1"/>
  <c r="BL358" i="1" s="1"/>
  <c r="BL359" i="1" s="1"/>
  <c r="BL360" i="1" s="1"/>
  <c r="BL361" i="1" s="1"/>
  <c r="BL362" i="1" s="1"/>
  <c r="BL363" i="1" s="1"/>
  <c r="BL364" i="1" s="1"/>
  <c r="BL365" i="1" s="1"/>
  <c r="BL366" i="1" s="1"/>
  <c r="BL367" i="1" s="1"/>
  <c r="BL368" i="1" s="1"/>
  <c r="BL369" i="1" s="1"/>
  <c r="BL370" i="1" s="1"/>
  <c r="BL371" i="1" s="1"/>
  <c r="BL372" i="1" s="1"/>
  <c r="BL373" i="1" s="1"/>
  <c r="BL374" i="1" s="1"/>
  <c r="BL375" i="1" s="1"/>
  <c r="BL376" i="1" s="1"/>
  <c r="BL377" i="1" s="1"/>
  <c r="BL378" i="1" s="1"/>
  <c r="BL379" i="1" s="1"/>
  <c r="BL380" i="1" s="1"/>
  <c r="BL381" i="1" s="1"/>
  <c r="BL382" i="1" s="1"/>
  <c r="BL383" i="1" s="1"/>
  <c r="BL384" i="1" s="1"/>
  <c r="BL385" i="1" s="1"/>
  <c r="BL386" i="1" s="1"/>
  <c r="BL387" i="1" s="1"/>
  <c r="BL388" i="1" s="1"/>
  <c r="BL389" i="1" s="1"/>
  <c r="BL390" i="1" s="1"/>
  <c r="BL391" i="1" s="1"/>
  <c r="BL392" i="1" s="1"/>
  <c r="BL393" i="1" s="1"/>
  <c r="BL394" i="1" s="1"/>
  <c r="BL395" i="1" s="1"/>
  <c r="BL396" i="1" s="1"/>
  <c r="BL397" i="1" s="1"/>
  <c r="BL398" i="1" s="1"/>
  <c r="BL399" i="1" s="1"/>
  <c r="BL400" i="1" s="1"/>
  <c r="BL401" i="1" s="1"/>
  <c r="BL402" i="1" s="1"/>
  <c r="BL403" i="1" s="1"/>
  <c r="BL404" i="1" s="1"/>
  <c r="BL405" i="1" s="1"/>
  <c r="BL406" i="1" s="1"/>
  <c r="BL407" i="1" s="1"/>
  <c r="BL408" i="1" s="1"/>
  <c r="BL409" i="1" s="1"/>
  <c r="BL410" i="1" s="1"/>
  <c r="BL411" i="1" s="1"/>
  <c r="BL412" i="1" s="1"/>
  <c r="BL413" i="1" s="1"/>
  <c r="BL414" i="1" s="1"/>
  <c r="BL415" i="1" s="1"/>
  <c r="BL416" i="1" s="1"/>
  <c r="BL417" i="1" s="1"/>
  <c r="BL418" i="1" s="1"/>
  <c r="BL419" i="1" s="1"/>
  <c r="BL420" i="1" s="1"/>
  <c r="BL421" i="1" s="1"/>
  <c r="BL422" i="1" s="1"/>
  <c r="BL423" i="1" s="1"/>
  <c r="BL424" i="1" s="1"/>
  <c r="BL425" i="1" s="1"/>
  <c r="BL426" i="1" s="1"/>
  <c r="BL427" i="1" s="1"/>
  <c r="BL428" i="1" s="1"/>
  <c r="BL429" i="1" s="1"/>
  <c r="BL430" i="1" s="1"/>
  <c r="BL431" i="1" s="1"/>
  <c r="BL432" i="1" s="1"/>
  <c r="BL433" i="1" s="1"/>
  <c r="BL434" i="1" s="1"/>
  <c r="BL435" i="1" s="1"/>
  <c r="BL436" i="1" s="1"/>
  <c r="BL437" i="1" s="1"/>
  <c r="BL438" i="1" s="1"/>
  <c r="BL439" i="1" s="1"/>
  <c r="BL440" i="1" s="1"/>
  <c r="BL441" i="1" s="1"/>
  <c r="BL442" i="1" s="1"/>
  <c r="BL443" i="1" s="1"/>
  <c r="BL444" i="1" s="1"/>
  <c r="BL445" i="1" s="1"/>
  <c r="BL446" i="1" s="1"/>
  <c r="BL447" i="1" s="1"/>
  <c r="BL448" i="1" s="1"/>
  <c r="BL449" i="1" s="1"/>
  <c r="BL450" i="1" s="1"/>
  <c r="BL451" i="1" s="1"/>
  <c r="BL452" i="1" s="1"/>
  <c r="BL453" i="1" s="1"/>
  <c r="BL454" i="1" s="1"/>
  <c r="BL455" i="1" s="1"/>
  <c r="BL456" i="1" s="1"/>
  <c r="BL457" i="1" s="1"/>
  <c r="BL458" i="1" s="1"/>
  <c r="BL459" i="1" s="1"/>
  <c r="BL460" i="1" s="1"/>
  <c r="BL461" i="1" s="1"/>
  <c r="BL462" i="1" s="1"/>
  <c r="BL463" i="1" s="1"/>
  <c r="BL464" i="1" s="1"/>
  <c r="BL465" i="1" s="1"/>
  <c r="BL466" i="1" s="1"/>
  <c r="BL467" i="1" s="1"/>
  <c r="BL468" i="1" s="1"/>
  <c r="BL469" i="1" s="1"/>
  <c r="BL470" i="1" s="1"/>
  <c r="BL471" i="1" s="1"/>
  <c r="BL472" i="1" s="1"/>
  <c r="BL473" i="1" s="1"/>
  <c r="BL474" i="1" s="1"/>
  <c r="BL475" i="1" s="1"/>
  <c r="BL476" i="1" s="1"/>
  <c r="BL477" i="1" s="1"/>
  <c r="BL478" i="1" s="1"/>
  <c r="BL479" i="1" s="1"/>
  <c r="BL480" i="1" s="1"/>
  <c r="BL481" i="1" s="1"/>
  <c r="BL482" i="1" s="1"/>
  <c r="BL483" i="1" s="1"/>
  <c r="BL484" i="1" s="1"/>
  <c r="BL485" i="1" s="1"/>
  <c r="BL486" i="1" s="1"/>
  <c r="BL487" i="1" s="1"/>
  <c r="BL488" i="1" s="1"/>
  <c r="BL489" i="1" s="1"/>
  <c r="BL490" i="1" s="1"/>
  <c r="BL491" i="1" s="1"/>
  <c r="BL492" i="1" s="1"/>
  <c r="BL493" i="1" s="1"/>
  <c r="BL494" i="1" s="1"/>
  <c r="BL495" i="1" s="1"/>
  <c r="BL496" i="1" s="1"/>
  <c r="BL497" i="1" s="1"/>
  <c r="BL498" i="1" s="1"/>
  <c r="BL499" i="1" s="1"/>
  <c r="BL500" i="1" s="1"/>
  <c r="BL501" i="1" s="1"/>
  <c r="BL502" i="1" s="1"/>
  <c r="BL503" i="1" s="1"/>
  <c r="BL504" i="1" s="1"/>
  <c r="BL505" i="1" s="1"/>
  <c r="BL506" i="1" s="1"/>
  <c r="BL507" i="1" s="1"/>
  <c r="BL508" i="1" s="1"/>
  <c r="BL509" i="1" s="1"/>
  <c r="BL510" i="1" s="1"/>
  <c r="BL511" i="1" s="1"/>
  <c r="BL512" i="1" s="1"/>
  <c r="BL513" i="1" s="1"/>
  <c r="BL514" i="1" s="1"/>
  <c r="BL515" i="1" s="1"/>
  <c r="BL516" i="1" s="1"/>
  <c r="BL517" i="1" s="1"/>
  <c r="BL518" i="1" s="1"/>
  <c r="BL519" i="1" s="1"/>
  <c r="BL520" i="1" s="1"/>
  <c r="BL521" i="1" s="1"/>
  <c r="BL522" i="1" s="1"/>
  <c r="BL523" i="1" s="1"/>
  <c r="BL524" i="1" s="1"/>
  <c r="BL525" i="1" s="1"/>
  <c r="BL526" i="1" s="1"/>
  <c r="BL527" i="1" s="1"/>
  <c r="BL528" i="1" s="1"/>
  <c r="BL529" i="1" s="1"/>
  <c r="BL530" i="1" s="1"/>
  <c r="BL531" i="1" s="1"/>
  <c r="BL532" i="1" s="1"/>
  <c r="BL533" i="1" s="1"/>
  <c r="BL534" i="1" s="1"/>
  <c r="BL535" i="1" s="1"/>
  <c r="BL536" i="1" s="1"/>
  <c r="BL537" i="1" s="1"/>
  <c r="BL538" i="1" s="1"/>
  <c r="BL539" i="1" s="1"/>
  <c r="BL540" i="1" s="1"/>
  <c r="BL541" i="1" s="1"/>
  <c r="BL542" i="1" s="1"/>
  <c r="BL543" i="1" s="1"/>
  <c r="BL544" i="1" s="1"/>
  <c r="BL545" i="1" s="1"/>
  <c r="BL546" i="1" s="1"/>
  <c r="BL547" i="1" s="1"/>
  <c r="BL548" i="1" s="1"/>
  <c r="BL549" i="1" s="1"/>
  <c r="BL550" i="1" s="1"/>
  <c r="BL551" i="1" s="1"/>
  <c r="BL552" i="1" s="1"/>
  <c r="BL553" i="1" s="1"/>
  <c r="BL554" i="1" s="1"/>
  <c r="BL555" i="1" s="1"/>
  <c r="BL556" i="1" s="1"/>
  <c r="BL557" i="1" s="1"/>
  <c r="BL558" i="1" s="1"/>
  <c r="BL559" i="1" s="1"/>
  <c r="BL560" i="1" s="1"/>
  <c r="BL561" i="1" s="1"/>
  <c r="BL562" i="1" s="1"/>
  <c r="BL563" i="1" s="1"/>
  <c r="BL564" i="1" s="1"/>
  <c r="BL565" i="1" s="1"/>
  <c r="BL566" i="1" s="1"/>
  <c r="BL567" i="1" s="1"/>
  <c r="BL568" i="1" s="1"/>
  <c r="BL569" i="1" s="1"/>
  <c r="BL570" i="1" s="1"/>
  <c r="BL571" i="1" s="1"/>
  <c r="BL572" i="1" s="1"/>
  <c r="BL573" i="1" s="1"/>
  <c r="BL574" i="1" s="1"/>
  <c r="BL575" i="1" s="1"/>
  <c r="BL576" i="1" s="1"/>
  <c r="BL577" i="1" s="1"/>
  <c r="BL578" i="1" s="1"/>
  <c r="BL579" i="1" s="1"/>
  <c r="BL580" i="1" s="1"/>
  <c r="BL581" i="1" s="1"/>
  <c r="BL582" i="1" s="1"/>
  <c r="BL583" i="1" s="1"/>
  <c r="BL584" i="1" s="1"/>
  <c r="BL585" i="1" s="1"/>
  <c r="BL586" i="1" s="1"/>
  <c r="BL587" i="1" s="1"/>
  <c r="BL588" i="1" s="1"/>
  <c r="BL589" i="1" s="1"/>
  <c r="BL590" i="1" s="1"/>
  <c r="BL591" i="1" s="1"/>
  <c r="BL592" i="1" s="1"/>
  <c r="BL593" i="1" s="1"/>
  <c r="BL594" i="1" s="1"/>
  <c r="BL595" i="1" s="1"/>
  <c r="BL596" i="1" s="1"/>
  <c r="BL597" i="1" s="1"/>
  <c r="BL598" i="1" s="1"/>
  <c r="BL599" i="1" s="1"/>
  <c r="BL600" i="1" s="1"/>
  <c r="BL601" i="1" s="1"/>
  <c r="BL602" i="1" s="1"/>
  <c r="BL603" i="1" s="1"/>
  <c r="BL604" i="1" s="1"/>
  <c r="BL605" i="1" s="1"/>
  <c r="BL606" i="1" s="1"/>
  <c r="BL607" i="1" s="1"/>
  <c r="BL608" i="1" s="1"/>
  <c r="BL609" i="1" s="1"/>
  <c r="BL610" i="1" s="1"/>
  <c r="BL611" i="1" s="1"/>
  <c r="BL612" i="1" s="1"/>
  <c r="BL613" i="1" s="1"/>
  <c r="BL614" i="1" s="1"/>
  <c r="BL615" i="1" s="1"/>
  <c r="BL616" i="1" s="1"/>
  <c r="BL617" i="1" s="1"/>
  <c r="BL618" i="1" s="1"/>
  <c r="BL619" i="1" s="1"/>
  <c r="BL620" i="1" s="1"/>
  <c r="BL621" i="1" s="1"/>
  <c r="BL622" i="1" s="1"/>
  <c r="BL623" i="1" s="1"/>
  <c r="BL624" i="1" s="1"/>
  <c r="BL625" i="1" s="1"/>
  <c r="BL626" i="1" s="1"/>
  <c r="BL627" i="1" s="1"/>
  <c r="BL628" i="1" s="1"/>
  <c r="BL629" i="1" s="1"/>
  <c r="BL630" i="1" s="1"/>
  <c r="BL631" i="1" s="1"/>
  <c r="BL632" i="1" s="1"/>
  <c r="BL633" i="1" s="1"/>
  <c r="BL634" i="1" s="1"/>
  <c r="BL635" i="1" s="1"/>
  <c r="BL636" i="1" s="1"/>
  <c r="BL637" i="1" s="1"/>
  <c r="BL638" i="1" s="1"/>
  <c r="BL639" i="1" s="1"/>
  <c r="BL640" i="1" s="1"/>
  <c r="BL641" i="1" s="1"/>
  <c r="BL642" i="1" s="1"/>
  <c r="BL643" i="1" s="1"/>
  <c r="BL644" i="1" s="1"/>
  <c r="BL645" i="1" s="1"/>
  <c r="BL646" i="1" s="1"/>
  <c r="BL647" i="1" s="1"/>
  <c r="BL648" i="1" s="1"/>
  <c r="BL649" i="1" s="1"/>
  <c r="BL650" i="1" s="1"/>
  <c r="BL651" i="1" s="1"/>
  <c r="BL652" i="1" s="1"/>
  <c r="BL653" i="1" s="1"/>
  <c r="BL654" i="1" s="1"/>
  <c r="BL655" i="1" s="1"/>
  <c r="BL656" i="1" s="1"/>
  <c r="BL657" i="1" s="1"/>
  <c r="BL658" i="1" s="1"/>
  <c r="BL659" i="1" s="1"/>
  <c r="BL660" i="1" s="1"/>
  <c r="BL661" i="1" s="1"/>
  <c r="BL662" i="1" s="1"/>
  <c r="BL663" i="1" s="1"/>
  <c r="BL664" i="1" s="1"/>
  <c r="BL665" i="1" s="1"/>
  <c r="BL666" i="1" s="1"/>
  <c r="BL667" i="1" s="1"/>
  <c r="BL668" i="1" s="1"/>
  <c r="BL669" i="1" s="1"/>
  <c r="BL670" i="1" s="1"/>
  <c r="BL671" i="1" s="1"/>
  <c r="BL672" i="1" s="1"/>
  <c r="BL673" i="1" s="1"/>
  <c r="BL674" i="1" s="1"/>
  <c r="BL675" i="1" s="1"/>
  <c r="BL676" i="1" s="1"/>
  <c r="BL677" i="1" s="1"/>
  <c r="BL678" i="1" s="1"/>
  <c r="BL679" i="1" s="1"/>
  <c r="BL680" i="1" s="1"/>
  <c r="BL681" i="1" s="1"/>
  <c r="BL682" i="1" s="1"/>
  <c r="BL683" i="1" s="1"/>
  <c r="BL684" i="1" s="1"/>
  <c r="BL685" i="1" s="1"/>
  <c r="BL686" i="1" s="1"/>
  <c r="BL687" i="1" s="1"/>
  <c r="BL688" i="1" s="1"/>
  <c r="BL689" i="1" s="1"/>
  <c r="BL690" i="1" s="1"/>
  <c r="BL691" i="1" s="1"/>
  <c r="BL692" i="1" s="1"/>
  <c r="BL693" i="1" s="1"/>
  <c r="BL694" i="1" s="1"/>
  <c r="BL695" i="1" s="1"/>
  <c r="BL696" i="1" s="1"/>
  <c r="BL697" i="1" s="1"/>
  <c r="BL698" i="1" s="1"/>
  <c r="BL699" i="1" s="1"/>
  <c r="BL700" i="1" s="1"/>
  <c r="BL701" i="1" s="1"/>
  <c r="BL702" i="1" s="1"/>
  <c r="BL703" i="1" s="1"/>
  <c r="BL704" i="1" s="1"/>
  <c r="BL705" i="1" s="1"/>
  <c r="BL706" i="1" s="1"/>
  <c r="BL707" i="1" s="1"/>
  <c r="BL708" i="1" s="1"/>
  <c r="BL709" i="1" s="1"/>
  <c r="BL710" i="1" s="1"/>
  <c r="BL711" i="1" s="1"/>
  <c r="BL712" i="1" s="1"/>
  <c r="BL713" i="1" s="1"/>
  <c r="BL714" i="1" s="1"/>
  <c r="BL715" i="1" s="1"/>
  <c r="BL716" i="1" s="1"/>
  <c r="BL717" i="1" s="1"/>
  <c r="BL718" i="1" s="1"/>
  <c r="BL719" i="1" s="1"/>
  <c r="BL720" i="1" s="1"/>
  <c r="BL721" i="1" s="1"/>
  <c r="BL722" i="1" s="1"/>
  <c r="BL723" i="1" s="1"/>
  <c r="BL724" i="1" s="1"/>
  <c r="BL725" i="1" s="1"/>
  <c r="BL726" i="1" s="1"/>
  <c r="BL727" i="1" s="1"/>
  <c r="BL728" i="1" s="1"/>
  <c r="BL729" i="1" s="1"/>
  <c r="BL730" i="1" s="1"/>
  <c r="BL731" i="1" s="1"/>
  <c r="BL732" i="1" s="1"/>
  <c r="BL733" i="1" s="1"/>
  <c r="BL734" i="1" s="1"/>
  <c r="BL735" i="1" s="1"/>
  <c r="BL736" i="1" s="1"/>
  <c r="BL737" i="1" s="1"/>
  <c r="BL738" i="1" s="1"/>
  <c r="BL739" i="1" s="1"/>
  <c r="BL740" i="1" s="1"/>
  <c r="BL741" i="1" s="1"/>
  <c r="BL742" i="1" s="1"/>
  <c r="BL743" i="1" s="1"/>
  <c r="BL744" i="1" s="1"/>
  <c r="BL745" i="1" s="1"/>
  <c r="BL746" i="1" s="1"/>
  <c r="BL747" i="1" s="1"/>
  <c r="BL748" i="1" s="1"/>
  <c r="BL749" i="1" s="1"/>
  <c r="BL750" i="1" s="1"/>
  <c r="BL751" i="1" s="1"/>
  <c r="BL752" i="1" s="1"/>
  <c r="BL753" i="1" s="1"/>
  <c r="BL754" i="1" s="1"/>
  <c r="BL755" i="1" s="1"/>
  <c r="BL756" i="1" s="1"/>
  <c r="BL757" i="1" s="1"/>
  <c r="BL758" i="1" s="1"/>
  <c r="BL759" i="1" s="1"/>
  <c r="BL760" i="1" s="1"/>
  <c r="BL761" i="1" s="1"/>
  <c r="BL762" i="1" s="1"/>
  <c r="BL763" i="1" s="1"/>
  <c r="BL764" i="1" s="1"/>
  <c r="BL765" i="1" s="1"/>
  <c r="BL766" i="1" s="1"/>
  <c r="BL767" i="1" s="1"/>
  <c r="BL768" i="1" s="1"/>
  <c r="BL769" i="1" s="1"/>
  <c r="BL770" i="1" s="1"/>
  <c r="BL771" i="1" s="1"/>
  <c r="BL772" i="1" s="1"/>
  <c r="BL773" i="1" s="1"/>
  <c r="BL774" i="1" s="1"/>
  <c r="BL775" i="1" s="1"/>
  <c r="BL776" i="1" s="1"/>
  <c r="BL777" i="1" s="1"/>
  <c r="BL778" i="1" s="1"/>
  <c r="BL779" i="1" s="1"/>
  <c r="BL780" i="1" s="1"/>
  <c r="BL781" i="1" s="1"/>
  <c r="BL782" i="1" s="1"/>
  <c r="BL783" i="1" s="1"/>
  <c r="BL784" i="1" s="1"/>
  <c r="BL785" i="1" s="1"/>
  <c r="BL786" i="1" s="1"/>
  <c r="BL787" i="1" s="1"/>
  <c r="BL788" i="1" s="1"/>
  <c r="BL789" i="1" s="1"/>
  <c r="BL790" i="1" s="1"/>
  <c r="BL791" i="1" s="1"/>
  <c r="BL792" i="1" s="1"/>
  <c r="BL793" i="1" s="1"/>
  <c r="BL794" i="1" s="1"/>
  <c r="BL795" i="1" s="1"/>
  <c r="BL796" i="1" s="1"/>
  <c r="BL797" i="1" s="1"/>
  <c r="BL798" i="1" s="1"/>
  <c r="BL799" i="1" s="1"/>
  <c r="BL800" i="1" s="1"/>
  <c r="BL801" i="1" s="1"/>
  <c r="BL802" i="1" s="1"/>
  <c r="BL803" i="1" s="1"/>
  <c r="BL804" i="1" s="1"/>
  <c r="BL805" i="1" s="1"/>
  <c r="BL806" i="1" s="1"/>
  <c r="BL807" i="1" s="1"/>
  <c r="BL808" i="1" s="1"/>
  <c r="BL809" i="1" s="1"/>
  <c r="BL810" i="1" s="1"/>
  <c r="BL811" i="1" s="1"/>
  <c r="BL812" i="1" s="1"/>
  <c r="BL813" i="1" s="1"/>
  <c r="BL814" i="1" s="1"/>
  <c r="BL815" i="1" s="1"/>
  <c r="BL816" i="1" s="1"/>
  <c r="BL817" i="1" s="1"/>
  <c r="BL818" i="1" s="1"/>
  <c r="BL819" i="1" s="1"/>
  <c r="BL820" i="1" s="1"/>
  <c r="BL821" i="1" s="1"/>
  <c r="BL822" i="1" s="1"/>
  <c r="BL823" i="1" s="1"/>
  <c r="BL824" i="1" s="1"/>
  <c r="BL825" i="1" s="1"/>
  <c r="BL826" i="1" s="1"/>
  <c r="BL827" i="1" s="1"/>
  <c r="BL828" i="1" s="1"/>
  <c r="BL829" i="1" s="1"/>
  <c r="BL830" i="1" s="1"/>
  <c r="BL831" i="1" s="1"/>
  <c r="BL832" i="1" s="1"/>
  <c r="BL833" i="1" s="1"/>
  <c r="BL834" i="1" s="1"/>
  <c r="BL835" i="1" s="1"/>
  <c r="BL836" i="1" s="1"/>
  <c r="BL837" i="1" s="1"/>
  <c r="BL838" i="1" s="1"/>
  <c r="BL839" i="1" s="1"/>
  <c r="BL840" i="1" s="1"/>
  <c r="BL841" i="1" s="1"/>
  <c r="BL842" i="1" s="1"/>
  <c r="BL843" i="1" s="1"/>
  <c r="BL844" i="1" s="1"/>
  <c r="BL845" i="1" s="1"/>
  <c r="BL846" i="1" s="1"/>
  <c r="BL847" i="1" s="1"/>
  <c r="BL848" i="1" s="1"/>
  <c r="BL849" i="1" s="1"/>
  <c r="BL850" i="1" s="1"/>
  <c r="BL851" i="1" s="1"/>
  <c r="BL852" i="1" s="1"/>
  <c r="BL853" i="1" s="1"/>
  <c r="BL854" i="1" s="1"/>
  <c r="BL855" i="1" s="1"/>
  <c r="BL856" i="1" s="1"/>
  <c r="BL857" i="1" s="1"/>
  <c r="BL858" i="1" s="1"/>
  <c r="BL859" i="1" s="1"/>
  <c r="BL860" i="1" s="1"/>
  <c r="BL861" i="1" s="1"/>
  <c r="BO6" i="1"/>
  <c r="BO7" i="1" s="1"/>
  <c r="BO8" i="1" s="1"/>
  <c r="BO9" i="1" s="1"/>
  <c r="BO10" i="1" s="1"/>
  <c r="BO11" i="1" s="1"/>
  <c r="BO12" i="1" s="1"/>
  <c r="BO13" i="1" s="1"/>
  <c r="BO14" i="1" s="1"/>
  <c r="BO15" i="1" s="1"/>
  <c r="BO16" i="1" s="1"/>
  <c r="BO17" i="1" s="1"/>
  <c r="BO18" i="1" s="1"/>
  <c r="BO19" i="1" s="1"/>
  <c r="BO20" i="1" s="1"/>
  <c r="BO21" i="1" s="1"/>
  <c r="BO22" i="1" s="1"/>
  <c r="BO23" i="1" s="1"/>
  <c r="BO24" i="1" s="1"/>
  <c r="BO25" i="1" s="1"/>
  <c r="BO26" i="1" s="1"/>
  <c r="BO27" i="1" s="1"/>
  <c r="BO28" i="1" s="1"/>
  <c r="BO29" i="1" s="1"/>
  <c r="BO30" i="1" s="1"/>
  <c r="BO31" i="1" s="1"/>
  <c r="BO32" i="1" s="1"/>
  <c r="BO33" i="1" s="1"/>
  <c r="BO34" i="1" s="1"/>
  <c r="BO35" i="1" s="1"/>
  <c r="BO36" i="1" s="1"/>
  <c r="BO37" i="1" s="1"/>
  <c r="BO38" i="1" s="1"/>
  <c r="BO39" i="1" s="1"/>
  <c r="BO40" i="1" s="1"/>
  <c r="BO41" i="1" s="1"/>
  <c r="BO42" i="1" s="1"/>
  <c r="BO43" i="1" s="1"/>
  <c r="BO44" i="1" s="1"/>
  <c r="BO45" i="1" s="1"/>
  <c r="BO46" i="1" s="1"/>
  <c r="BO47" i="1" s="1"/>
  <c r="BO48" i="1" s="1"/>
  <c r="BO49" i="1" s="1"/>
  <c r="BO50" i="1" s="1"/>
  <c r="BO51" i="1" s="1"/>
  <c r="BO52" i="1" s="1"/>
  <c r="BO53" i="1" s="1"/>
  <c r="BO54" i="1" s="1"/>
  <c r="BO55" i="1" s="1"/>
  <c r="BO56" i="1" s="1"/>
  <c r="BO57" i="1" s="1"/>
  <c r="BO58" i="1" s="1"/>
  <c r="BO59" i="1" s="1"/>
  <c r="BO60" i="1" s="1"/>
  <c r="BO61" i="1" s="1"/>
  <c r="BO62" i="1" s="1"/>
  <c r="BO63" i="1" s="1"/>
  <c r="BO64" i="1" s="1"/>
  <c r="BO65" i="1" s="1"/>
  <c r="BO66" i="1" s="1"/>
  <c r="BO67" i="1" s="1"/>
  <c r="BO68" i="1" s="1"/>
  <c r="BO69" i="1" s="1"/>
  <c r="BO70" i="1" s="1"/>
  <c r="BO71" i="1" s="1"/>
  <c r="BO72" i="1" s="1"/>
  <c r="BO73" i="1" s="1"/>
  <c r="BO74" i="1" s="1"/>
  <c r="BO75" i="1" s="1"/>
  <c r="BO76" i="1" s="1"/>
  <c r="BO77" i="1" s="1"/>
  <c r="BO78" i="1" s="1"/>
  <c r="BO79" i="1" s="1"/>
  <c r="BO80" i="1" s="1"/>
  <c r="BO81" i="1" s="1"/>
  <c r="BO82" i="1" s="1"/>
  <c r="BO83" i="1" s="1"/>
  <c r="BO84" i="1" s="1"/>
  <c r="BO85" i="1" s="1"/>
  <c r="BO86" i="1" s="1"/>
  <c r="BO87" i="1" s="1"/>
  <c r="BO88" i="1" s="1"/>
  <c r="BO89" i="1" s="1"/>
  <c r="BO90" i="1" s="1"/>
  <c r="BO91" i="1" s="1"/>
  <c r="BO92" i="1" s="1"/>
  <c r="BO93" i="1" s="1"/>
  <c r="BO94" i="1" s="1"/>
  <c r="BO95" i="1" s="1"/>
  <c r="BO96" i="1" s="1"/>
  <c r="BO97" i="1" s="1"/>
  <c r="BO98" i="1" s="1"/>
  <c r="BO99" i="1" s="1"/>
  <c r="BO100" i="1" s="1"/>
  <c r="BO101" i="1" s="1"/>
  <c r="BO102" i="1" s="1"/>
  <c r="BO103" i="1" s="1"/>
  <c r="BO104" i="1" s="1"/>
  <c r="BO105" i="1" s="1"/>
  <c r="BO106" i="1" s="1"/>
  <c r="BO107" i="1" s="1"/>
  <c r="BO108" i="1" s="1"/>
  <c r="BO109" i="1" s="1"/>
  <c r="BO110" i="1" s="1"/>
  <c r="BO111" i="1" s="1"/>
  <c r="BO112" i="1" s="1"/>
  <c r="BO113" i="1" s="1"/>
  <c r="BO114" i="1" s="1"/>
  <c r="BO115" i="1" s="1"/>
  <c r="BO116" i="1" s="1"/>
  <c r="BO117" i="1" s="1"/>
  <c r="BO118" i="1" s="1"/>
  <c r="BO119" i="1" s="1"/>
  <c r="BO120" i="1" s="1"/>
  <c r="BO121" i="1" s="1"/>
  <c r="BO122" i="1" s="1"/>
  <c r="BO123" i="1" s="1"/>
  <c r="BO124" i="1" s="1"/>
  <c r="BO125" i="1" s="1"/>
  <c r="BO126" i="1" s="1"/>
  <c r="BO127" i="1" s="1"/>
  <c r="BO128" i="1" s="1"/>
  <c r="BO129" i="1" s="1"/>
  <c r="BO130" i="1" s="1"/>
  <c r="BO131" i="1" s="1"/>
  <c r="BO132" i="1" s="1"/>
  <c r="BO133" i="1" s="1"/>
  <c r="BO134" i="1" s="1"/>
  <c r="BO135" i="1" s="1"/>
  <c r="BO136" i="1" s="1"/>
  <c r="BO137" i="1" s="1"/>
  <c r="BO138" i="1" s="1"/>
  <c r="BO139" i="1" s="1"/>
  <c r="BO140" i="1" s="1"/>
  <c r="BO141" i="1" s="1"/>
  <c r="BO142" i="1" s="1"/>
  <c r="BO143" i="1" s="1"/>
  <c r="BO144" i="1" s="1"/>
  <c r="BO145" i="1" s="1"/>
  <c r="BO146" i="1" s="1"/>
  <c r="BO147" i="1" s="1"/>
  <c r="BO148" i="1" s="1"/>
  <c r="BO149" i="1" s="1"/>
  <c r="BO150" i="1" s="1"/>
  <c r="BO151" i="1" s="1"/>
  <c r="BO152" i="1" s="1"/>
  <c r="BO153" i="1" s="1"/>
  <c r="BO154" i="1" s="1"/>
  <c r="BO155" i="1" s="1"/>
  <c r="BO156" i="1" s="1"/>
  <c r="BO157" i="1" s="1"/>
  <c r="BO158" i="1" s="1"/>
  <c r="BO159" i="1" s="1"/>
  <c r="BO160" i="1" s="1"/>
  <c r="BO161" i="1" s="1"/>
  <c r="BO162" i="1" s="1"/>
  <c r="BO163" i="1" s="1"/>
  <c r="BO164" i="1" s="1"/>
  <c r="BO165" i="1" s="1"/>
  <c r="BO166" i="1" s="1"/>
  <c r="BO167" i="1" s="1"/>
  <c r="BO168" i="1" s="1"/>
  <c r="BO169" i="1" s="1"/>
  <c r="BO170" i="1" s="1"/>
  <c r="BO171" i="1" s="1"/>
  <c r="BO172" i="1" s="1"/>
  <c r="BO173" i="1" s="1"/>
  <c r="BO174" i="1" s="1"/>
  <c r="BO175" i="1" s="1"/>
  <c r="BO176" i="1" s="1"/>
  <c r="BO177" i="1" s="1"/>
  <c r="BO178" i="1" s="1"/>
  <c r="BO179" i="1" s="1"/>
  <c r="BO180" i="1" s="1"/>
  <c r="BO181" i="1" s="1"/>
  <c r="BO182" i="1" s="1"/>
  <c r="BO183" i="1" s="1"/>
  <c r="BO184" i="1" s="1"/>
  <c r="BO185" i="1" s="1"/>
  <c r="BO186" i="1" s="1"/>
  <c r="BO187" i="1" s="1"/>
  <c r="BO188" i="1" s="1"/>
  <c r="BO189" i="1" s="1"/>
  <c r="BO190" i="1" s="1"/>
  <c r="BO191" i="1" s="1"/>
  <c r="BO192" i="1" s="1"/>
  <c r="BO193" i="1" s="1"/>
  <c r="BO194" i="1" s="1"/>
  <c r="BO195" i="1" s="1"/>
  <c r="BO196" i="1" s="1"/>
  <c r="BO197" i="1" s="1"/>
  <c r="BO198" i="1" s="1"/>
  <c r="BO199" i="1" s="1"/>
  <c r="BO200" i="1" s="1"/>
  <c r="BO201" i="1" s="1"/>
  <c r="BO202" i="1" s="1"/>
  <c r="BO203" i="1" s="1"/>
  <c r="BO204" i="1" s="1"/>
  <c r="BO205" i="1" s="1"/>
  <c r="BO206" i="1" s="1"/>
  <c r="BO207" i="1" s="1"/>
  <c r="BO208" i="1" s="1"/>
  <c r="BO209" i="1" s="1"/>
  <c r="BO210" i="1" s="1"/>
  <c r="BO211" i="1" s="1"/>
  <c r="BO212" i="1" s="1"/>
  <c r="BO213" i="1" s="1"/>
  <c r="BO214" i="1" s="1"/>
  <c r="BO215" i="1" s="1"/>
  <c r="BO216" i="1" s="1"/>
  <c r="BO217" i="1" s="1"/>
  <c r="BO218" i="1" s="1"/>
  <c r="BO219" i="1" s="1"/>
  <c r="BO220" i="1" s="1"/>
  <c r="BO221" i="1" s="1"/>
  <c r="BO222" i="1" s="1"/>
  <c r="BO223" i="1" s="1"/>
  <c r="BO224" i="1" s="1"/>
  <c r="BO225" i="1" s="1"/>
  <c r="BO226" i="1" s="1"/>
  <c r="BO227" i="1" s="1"/>
  <c r="BO228" i="1" s="1"/>
  <c r="BO229" i="1" s="1"/>
  <c r="BO230" i="1" s="1"/>
  <c r="BO231" i="1" s="1"/>
  <c r="BO232" i="1" s="1"/>
  <c r="BO233" i="1" s="1"/>
  <c r="BO234" i="1" s="1"/>
  <c r="BO235" i="1" s="1"/>
  <c r="BO236" i="1" s="1"/>
  <c r="BO237" i="1" s="1"/>
  <c r="BO238" i="1" s="1"/>
  <c r="BO239" i="1" s="1"/>
  <c r="BO240" i="1" s="1"/>
  <c r="BO241" i="1" s="1"/>
  <c r="BO242" i="1" s="1"/>
  <c r="BO243" i="1" s="1"/>
  <c r="BO244" i="1" s="1"/>
  <c r="BO245" i="1" s="1"/>
  <c r="BO246" i="1" s="1"/>
  <c r="BO247" i="1" s="1"/>
  <c r="BO248" i="1" s="1"/>
  <c r="BO249" i="1" s="1"/>
  <c r="BO250" i="1" s="1"/>
  <c r="BO251" i="1" s="1"/>
  <c r="BO252" i="1" s="1"/>
  <c r="BO253" i="1" s="1"/>
  <c r="BO254" i="1" s="1"/>
  <c r="BO255" i="1" s="1"/>
  <c r="BO256" i="1" s="1"/>
  <c r="BO257" i="1" s="1"/>
  <c r="BO258" i="1" s="1"/>
  <c r="BO259" i="1" s="1"/>
  <c r="BO260" i="1" s="1"/>
  <c r="BO261" i="1" s="1"/>
  <c r="BO262" i="1" s="1"/>
  <c r="BO263" i="1" s="1"/>
  <c r="BO264" i="1" s="1"/>
  <c r="BO265" i="1" s="1"/>
  <c r="BO266" i="1" s="1"/>
  <c r="BO267" i="1" s="1"/>
  <c r="BO268" i="1" s="1"/>
  <c r="BO269" i="1" s="1"/>
  <c r="BO270" i="1" s="1"/>
  <c r="BO271" i="1" s="1"/>
  <c r="BO272" i="1" s="1"/>
  <c r="BO273" i="1" s="1"/>
  <c r="BO274" i="1" s="1"/>
  <c r="BO275" i="1" s="1"/>
  <c r="BO276" i="1" s="1"/>
  <c r="BO277" i="1" s="1"/>
  <c r="BO278" i="1" s="1"/>
  <c r="BO279" i="1" s="1"/>
  <c r="BO280" i="1" s="1"/>
  <c r="BO281" i="1" s="1"/>
  <c r="BO282" i="1" s="1"/>
  <c r="BO283" i="1" s="1"/>
  <c r="BO284" i="1" s="1"/>
  <c r="BO285" i="1" s="1"/>
  <c r="BO286" i="1" s="1"/>
  <c r="BO287" i="1" s="1"/>
  <c r="BO288" i="1" s="1"/>
  <c r="BO289" i="1" s="1"/>
  <c r="BO290" i="1" s="1"/>
  <c r="BO291" i="1" s="1"/>
  <c r="BO292" i="1" s="1"/>
  <c r="BO293" i="1" s="1"/>
  <c r="BO294" i="1" s="1"/>
  <c r="BO295" i="1" s="1"/>
  <c r="BO296" i="1" s="1"/>
  <c r="BO297" i="1" s="1"/>
  <c r="BO298" i="1" s="1"/>
  <c r="BO299" i="1" s="1"/>
  <c r="BO300" i="1" s="1"/>
  <c r="BO301" i="1" s="1"/>
  <c r="BO302" i="1" s="1"/>
  <c r="BO303" i="1" s="1"/>
  <c r="BO304" i="1" s="1"/>
  <c r="BO305" i="1" s="1"/>
  <c r="BO306" i="1" s="1"/>
  <c r="BO307" i="1" s="1"/>
  <c r="BO308" i="1" s="1"/>
  <c r="BO309" i="1" s="1"/>
  <c r="BO310" i="1" s="1"/>
  <c r="BO311" i="1" s="1"/>
  <c r="BO312" i="1" s="1"/>
  <c r="BO313" i="1" s="1"/>
  <c r="BO314" i="1" s="1"/>
  <c r="BO315" i="1" s="1"/>
  <c r="BO316" i="1" s="1"/>
  <c r="BO317" i="1" s="1"/>
  <c r="BO318" i="1" s="1"/>
  <c r="BO319" i="1" s="1"/>
  <c r="BO320" i="1" s="1"/>
  <c r="BO321" i="1" s="1"/>
  <c r="BO322" i="1" s="1"/>
  <c r="BO323" i="1" s="1"/>
  <c r="BO324" i="1" s="1"/>
  <c r="BO325" i="1" s="1"/>
  <c r="BO326" i="1" s="1"/>
  <c r="BO327" i="1" s="1"/>
  <c r="BO328" i="1" s="1"/>
  <c r="BO329" i="1" s="1"/>
  <c r="BO330" i="1" s="1"/>
  <c r="BO331" i="1" s="1"/>
  <c r="BO332" i="1" s="1"/>
  <c r="BO333" i="1" s="1"/>
  <c r="BO334" i="1" s="1"/>
  <c r="BO335" i="1" s="1"/>
  <c r="BO336" i="1" s="1"/>
  <c r="BO337" i="1" s="1"/>
  <c r="BO338" i="1" s="1"/>
  <c r="BO339" i="1" s="1"/>
  <c r="BO340" i="1" s="1"/>
  <c r="BO341" i="1" s="1"/>
  <c r="BO342" i="1" s="1"/>
  <c r="BO343" i="1" s="1"/>
  <c r="BO344" i="1" s="1"/>
  <c r="BO345" i="1" s="1"/>
  <c r="BO346" i="1" s="1"/>
  <c r="BO347" i="1" s="1"/>
  <c r="BO348" i="1" s="1"/>
  <c r="BO349" i="1" s="1"/>
  <c r="BO350" i="1" s="1"/>
  <c r="BO351" i="1" s="1"/>
  <c r="BO352" i="1" s="1"/>
  <c r="BO353" i="1" s="1"/>
  <c r="BO354" i="1" s="1"/>
  <c r="BO355" i="1" s="1"/>
  <c r="BO356" i="1" s="1"/>
  <c r="BO357" i="1" s="1"/>
  <c r="BO358" i="1" s="1"/>
  <c r="BO359" i="1" s="1"/>
  <c r="BO360" i="1" s="1"/>
  <c r="BO361" i="1" s="1"/>
  <c r="BO362" i="1" s="1"/>
  <c r="BO363" i="1" s="1"/>
  <c r="BO364" i="1" s="1"/>
  <c r="BO365" i="1" s="1"/>
  <c r="BO366" i="1" s="1"/>
  <c r="BO367" i="1" s="1"/>
  <c r="BO368" i="1" s="1"/>
  <c r="BO369" i="1" s="1"/>
  <c r="BO370" i="1" s="1"/>
  <c r="BO371" i="1" s="1"/>
  <c r="BO372" i="1" s="1"/>
  <c r="BO373" i="1" s="1"/>
  <c r="BO374" i="1" s="1"/>
  <c r="BO375" i="1" s="1"/>
  <c r="BO376" i="1" s="1"/>
  <c r="BO377" i="1" s="1"/>
  <c r="BO378" i="1" s="1"/>
  <c r="BO379" i="1" s="1"/>
  <c r="BO380" i="1" s="1"/>
  <c r="BO381" i="1" s="1"/>
  <c r="BO382" i="1" s="1"/>
  <c r="BO383" i="1" s="1"/>
  <c r="BO384" i="1" s="1"/>
  <c r="BO385" i="1" s="1"/>
  <c r="BO386" i="1" s="1"/>
  <c r="BO387" i="1" s="1"/>
  <c r="BO388" i="1" s="1"/>
  <c r="BO389" i="1" s="1"/>
  <c r="BO390" i="1" s="1"/>
  <c r="BO391" i="1" s="1"/>
  <c r="BO392" i="1" s="1"/>
  <c r="BO393" i="1" s="1"/>
  <c r="BO394" i="1" s="1"/>
  <c r="BO395" i="1" s="1"/>
  <c r="BO396" i="1" s="1"/>
  <c r="BO397" i="1" s="1"/>
  <c r="BO398" i="1" s="1"/>
  <c r="BO399" i="1" s="1"/>
  <c r="BO400" i="1" s="1"/>
  <c r="BO401" i="1" s="1"/>
  <c r="BO402" i="1" s="1"/>
  <c r="BO403" i="1" s="1"/>
  <c r="BO404" i="1" s="1"/>
  <c r="BO405" i="1" s="1"/>
  <c r="BO406" i="1" s="1"/>
  <c r="BO407" i="1" s="1"/>
  <c r="BO408" i="1" s="1"/>
  <c r="BO409" i="1" s="1"/>
  <c r="BO410" i="1" s="1"/>
  <c r="BO411" i="1" s="1"/>
  <c r="BO412" i="1" s="1"/>
  <c r="BO413" i="1" s="1"/>
  <c r="BO414" i="1" s="1"/>
  <c r="BO415" i="1" s="1"/>
  <c r="BO416" i="1" s="1"/>
  <c r="BO417" i="1" s="1"/>
  <c r="BO418" i="1" s="1"/>
  <c r="BO419" i="1" s="1"/>
  <c r="BO420" i="1" s="1"/>
  <c r="BO421" i="1" s="1"/>
  <c r="BO422" i="1" s="1"/>
  <c r="BO423" i="1" s="1"/>
  <c r="BO424" i="1" s="1"/>
  <c r="BO425" i="1" s="1"/>
  <c r="BO426" i="1" s="1"/>
  <c r="BO427" i="1" s="1"/>
  <c r="BO428" i="1" s="1"/>
  <c r="BO429" i="1" s="1"/>
  <c r="BO430" i="1" s="1"/>
  <c r="BO431" i="1" s="1"/>
  <c r="BO432" i="1" s="1"/>
  <c r="BO433" i="1" s="1"/>
  <c r="BO434" i="1" s="1"/>
  <c r="BO435" i="1" s="1"/>
  <c r="BO436" i="1" s="1"/>
  <c r="BO437" i="1" s="1"/>
  <c r="BO438" i="1" s="1"/>
  <c r="BO439" i="1" s="1"/>
  <c r="BO440" i="1" s="1"/>
  <c r="BO441" i="1" s="1"/>
  <c r="BO442" i="1" s="1"/>
  <c r="BO443" i="1" s="1"/>
  <c r="BO444" i="1" s="1"/>
  <c r="BO445" i="1" s="1"/>
  <c r="BO446" i="1" s="1"/>
  <c r="BO447" i="1" s="1"/>
  <c r="BO448" i="1" s="1"/>
  <c r="BO449" i="1" s="1"/>
  <c r="BO450" i="1" s="1"/>
  <c r="BO451" i="1" s="1"/>
  <c r="BO452" i="1" s="1"/>
  <c r="BO453" i="1" s="1"/>
  <c r="BO454" i="1" s="1"/>
  <c r="BO455" i="1" s="1"/>
  <c r="BO456" i="1" s="1"/>
  <c r="BO457" i="1" s="1"/>
  <c r="BO458" i="1" s="1"/>
  <c r="BO459" i="1" s="1"/>
  <c r="BO460" i="1" s="1"/>
  <c r="BO461" i="1" s="1"/>
  <c r="BO462" i="1" s="1"/>
  <c r="BO463" i="1" s="1"/>
  <c r="BO464" i="1" s="1"/>
  <c r="BO465" i="1" s="1"/>
  <c r="BO466" i="1" s="1"/>
  <c r="BO467" i="1" s="1"/>
  <c r="BO468" i="1" s="1"/>
  <c r="BO469" i="1" s="1"/>
  <c r="BO470" i="1" s="1"/>
  <c r="BO471" i="1" s="1"/>
  <c r="BO472" i="1" s="1"/>
  <c r="BO473" i="1" s="1"/>
  <c r="BO474" i="1" s="1"/>
  <c r="BO475" i="1" s="1"/>
  <c r="BO476" i="1" s="1"/>
  <c r="BO477" i="1" s="1"/>
  <c r="BO478" i="1" s="1"/>
  <c r="BO479" i="1" s="1"/>
  <c r="BO480" i="1" s="1"/>
  <c r="BO481" i="1" s="1"/>
  <c r="BO482" i="1" s="1"/>
  <c r="BO483" i="1" s="1"/>
  <c r="BO484" i="1" s="1"/>
  <c r="BO485" i="1" s="1"/>
  <c r="BO486" i="1" s="1"/>
  <c r="BO487" i="1" s="1"/>
  <c r="BO488" i="1" s="1"/>
  <c r="BO489" i="1" s="1"/>
  <c r="BO490" i="1" s="1"/>
  <c r="BO491" i="1" s="1"/>
  <c r="BO492" i="1" s="1"/>
  <c r="BO493" i="1" s="1"/>
  <c r="BO494" i="1" s="1"/>
  <c r="BO495" i="1" s="1"/>
  <c r="BO496" i="1" s="1"/>
  <c r="BO497" i="1" s="1"/>
  <c r="BO498" i="1" s="1"/>
  <c r="BO499" i="1" s="1"/>
  <c r="BO500" i="1" s="1"/>
  <c r="BO501" i="1" s="1"/>
  <c r="BO502" i="1" s="1"/>
  <c r="BO503" i="1" s="1"/>
  <c r="BO504" i="1" s="1"/>
  <c r="BO505" i="1" s="1"/>
  <c r="BO506" i="1" s="1"/>
  <c r="BO507" i="1" s="1"/>
  <c r="BO508" i="1" s="1"/>
  <c r="BO509" i="1" s="1"/>
  <c r="BO510" i="1" s="1"/>
  <c r="BO511" i="1" s="1"/>
  <c r="BO512" i="1" s="1"/>
  <c r="BO513" i="1" s="1"/>
  <c r="BO514" i="1" s="1"/>
  <c r="BO515" i="1" s="1"/>
  <c r="BO516" i="1" s="1"/>
  <c r="BO517" i="1" s="1"/>
  <c r="BO518" i="1" s="1"/>
  <c r="BO519" i="1" s="1"/>
  <c r="BO520" i="1" s="1"/>
  <c r="BO521" i="1" s="1"/>
  <c r="BO522" i="1" s="1"/>
  <c r="BO523" i="1" s="1"/>
  <c r="BO524" i="1" s="1"/>
  <c r="BO525" i="1" s="1"/>
  <c r="BO526" i="1" s="1"/>
  <c r="BO527" i="1" s="1"/>
  <c r="BO528" i="1" s="1"/>
  <c r="BO529" i="1" s="1"/>
  <c r="BO530" i="1" s="1"/>
  <c r="BO531" i="1" s="1"/>
  <c r="BO532" i="1" s="1"/>
  <c r="BO533" i="1" s="1"/>
  <c r="BO534" i="1" s="1"/>
  <c r="BO535" i="1" s="1"/>
  <c r="BO536" i="1" s="1"/>
  <c r="BO537" i="1" s="1"/>
  <c r="BO538" i="1" s="1"/>
  <c r="BO539" i="1" s="1"/>
  <c r="BO540" i="1" s="1"/>
  <c r="BO541" i="1" s="1"/>
  <c r="BO542" i="1" s="1"/>
  <c r="BO543" i="1" s="1"/>
  <c r="BO544" i="1" s="1"/>
  <c r="BO545" i="1" s="1"/>
  <c r="BO546" i="1" s="1"/>
  <c r="BO547" i="1" s="1"/>
  <c r="BO548" i="1" s="1"/>
  <c r="BO549" i="1" s="1"/>
  <c r="BO550" i="1" s="1"/>
  <c r="BO551" i="1" s="1"/>
  <c r="BO552" i="1" s="1"/>
  <c r="BO553" i="1" s="1"/>
  <c r="BO554" i="1" s="1"/>
  <c r="BO555" i="1" s="1"/>
  <c r="BO556" i="1" s="1"/>
  <c r="BO557" i="1" s="1"/>
  <c r="BO558" i="1" s="1"/>
  <c r="BO559" i="1" s="1"/>
  <c r="BO560" i="1" s="1"/>
  <c r="BO561" i="1" s="1"/>
  <c r="BO562" i="1" s="1"/>
  <c r="BO563" i="1" s="1"/>
  <c r="BO564" i="1" s="1"/>
  <c r="BO565" i="1" s="1"/>
  <c r="BO566" i="1" s="1"/>
  <c r="BO567" i="1" s="1"/>
  <c r="BO568" i="1" s="1"/>
  <c r="BO569" i="1" s="1"/>
  <c r="BO570" i="1" s="1"/>
  <c r="BO571" i="1" s="1"/>
  <c r="BO572" i="1" s="1"/>
  <c r="BO573" i="1" s="1"/>
  <c r="BO574" i="1" s="1"/>
  <c r="BO575" i="1" s="1"/>
  <c r="BO576" i="1" s="1"/>
  <c r="BO577" i="1" s="1"/>
  <c r="BO578" i="1" s="1"/>
  <c r="BO579" i="1" s="1"/>
  <c r="BO580" i="1" s="1"/>
  <c r="BO581" i="1" s="1"/>
  <c r="BO582" i="1" s="1"/>
  <c r="BO583" i="1" s="1"/>
  <c r="BO584" i="1" s="1"/>
  <c r="BO585" i="1" s="1"/>
  <c r="BO586" i="1" s="1"/>
  <c r="BO587" i="1" s="1"/>
  <c r="BO588" i="1" s="1"/>
  <c r="BO589" i="1" s="1"/>
  <c r="BO590" i="1" s="1"/>
  <c r="BO591" i="1" s="1"/>
  <c r="BO592" i="1" s="1"/>
  <c r="BO593" i="1" s="1"/>
  <c r="BO594" i="1" s="1"/>
  <c r="BO595" i="1" s="1"/>
  <c r="BO596" i="1" s="1"/>
  <c r="BO597" i="1" s="1"/>
  <c r="BO598" i="1" s="1"/>
  <c r="BO599" i="1" s="1"/>
  <c r="BO600" i="1" s="1"/>
  <c r="BO601" i="1" s="1"/>
  <c r="BO602" i="1" s="1"/>
  <c r="BO603" i="1" s="1"/>
  <c r="BO604" i="1" s="1"/>
  <c r="BO605" i="1" s="1"/>
  <c r="BO606" i="1" s="1"/>
  <c r="BO607" i="1" s="1"/>
  <c r="BO608" i="1" s="1"/>
  <c r="BO609" i="1" s="1"/>
  <c r="BO610" i="1" s="1"/>
  <c r="BO611" i="1" s="1"/>
  <c r="BO612" i="1" s="1"/>
  <c r="BO613" i="1" s="1"/>
  <c r="BO614" i="1" s="1"/>
  <c r="BO615" i="1" s="1"/>
  <c r="BO616" i="1" s="1"/>
  <c r="BO617" i="1" s="1"/>
  <c r="BO618" i="1" s="1"/>
  <c r="BO619" i="1" s="1"/>
  <c r="BO620" i="1" s="1"/>
  <c r="BO621" i="1" s="1"/>
  <c r="BO622" i="1" s="1"/>
  <c r="BO623" i="1" s="1"/>
  <c r="BO624" i="1" s="1"/>
  <c r="BO625" i="1" s="1"/>
  <c r="BO626" i="1" s="1"/>
  <c r="BO627" i="1" s="1"/>
  <c r="BO628" i="1" s="1"/>
  <c r="BO629" i="1" s="1"/>
  <c r="BO630" i="1" s="1"/>
  <c r="BO631" i="1" s="1"/>
  <c r="BO632" i="1" s="1"/>
  <c r="BO633" i="1" s="1"/>
  <c r="BO634" i="1" s="1"/>
  <c r="BO635" i="1" s="1"/>
  <c r="BO636" i="1" s="1"/>
  <c r="BO637" i="1" s="1"/>
  <c r="BO638" i="1" s="1"/>
  <c r="BO639" i="1" s="1"/>
  <c r="BO640" i="1" s="1"/>
  <c r="BO641" i="1" s="1"/>
  <c r="BO642" i="1" s="1"/>
  <c r="BO643" i="1" s="1"/>
  <c r="BO644" i="1" s="1"/>
  <c r="BO645" i="1" s="1"/>
  <c r="BO646" i="1" s="1"/>
  <c r="BO647" i="1" s="1"/>
  <c r="BO648" i="1" s="1"/>
  <c r="BO649" i="1" s="1"/>
  <c r="BO650" i="1" s="1"/>
  <c r="BO651" i="1" s="1"/>
  <c r="BO652" i="1" s="1"/>
  <c r="BO653" i="1" s="1"/>
  <c r="BO654" i="1" s="1"/>
  <c r="BO655" i="1" s="1"/>
  <c r="BO656" i="1" s="1"/>
  <c r="BO657" i="1" s="1"/>
  <c r="BO658" i="1" s="1"/>
  <c r="BO659" i="1" s="1"/>
  <c r="BO660" i="1" s="1"/>
  <c r="BO661" i="1" s="1"/>
  <c r="BO662" i="1" s="1"/>
  <c r="BO663" i="1" s="1"/>
  <c r="BO664" i="1" s="1"/>
  <c r="BO665" i="1" s="1"/>
  <c r="BO666" i="1" s="1"/>
  <c r="BO667" i="1" s="1"/>
  <c r="BO668" i="1" s="1"/>
  <c r="BO669" i="1" s="1"/>
  <c r="BO670" i="1" s="1"/>
  <c r="BO671" i="1" s="1"/>
  <c r="BO672" i="1" s="1"/>
  <c r="BO673" i="1" s="1"/>
  <c r="BO674" i="1" s="1"/>
  <c r="BO675" i="1" s="1"/>
  <c r="BO676" i="1" s="1"/>
  <c r="BO677" i="1" s="1"/>
  <c r="BO678" i="1" s="1"/>
  <c r="BO679" i="1" s="1"/>
  <c r="BO680" i="1" s="1"/>
  <c r="BO681" i="1" s="1"/>
  <c r="BO682" i="1" s="1"/>
  <c r="BO683" i="1" s="1"/>
  <c r="BO684" i="1" s="1"/>
  <c r="BO685" i="1" s="1"/>
  <c r="BO686" i="1" s="1"/>
  <c r="BO687" i="1" s="1"/>
  <c r="BO688" i="1" s="1"/>
  <c r="BO689" i="1" s="1"/>
  <c r="BO690" i="1" s="1"/>
  <c r="BO691" i="1" s="1"/>
  <c r="BO692" i="1" s="1"/>
  <c r="BO693" i="1" s="1"/>
  <c r="BO694" i="1" s="1"/>
  <c r="BO695" i="1" s="1"/>
  <c r="BO696" i="1" s="1"/>
  <c r="BO697" i="1" s="1"/>
  <c r="BO698" i="1" s="1"/>
  <c r="BO699" i="1" s="1"/>
  <c r="BO700" i="1" s="1"/>
  <c r="BO701" i="1" s="1"/>
  <c r="BO702" i="1" s="1"/>
  <c r="BO703" i="1" s="1"/>
  <c r="BO704" i="1" s="1"/>
  <c r="BO705" i="1" s="1"/>
  <c r="BO706" i="1" s="1"/>
  <c r="BO707" i="1" s="1"/>
  <c r="BO708" i="1" s="1"/>
  <c r="BO709" i="1" s="1"/>
  <c r="BO710" i="1" s="1"/>
  <c r="BO711" i="1" s="1"/>
  <c r="BO712" i="1" s="1"/>
  <c r="BO713" i="1" s="1"/>
  <c r="BO714" i="1" s="1"/>
  <c r="BO715" i="1" s="1"/>
  <c r="BO716" i="1" s="1"/>
  <c r="BO717" i="1" s="1"/>
  <c r="BO718" i="1" s="1"/>
  <c r="BO719" i="1" s="1"/>
  <c r="BO720" i="1" s="1"/>
  <c r="BO721" i="1" s="1"/>
  <c r="BO722" i="1" s="1"/>
  <c r="BO723" i="1" s="1"/>
  <c r="BO724" i="1" s="1"/>
  <c r="BO725" i="1" s="1"/>
  <c r="BO726" i="1" s="1"/>
  <c r="BO727" i="1" s="1"/>
  <c r="BO728" i="1" s="1"/>
  <c r="BO729" i="1" s="1"/>
  <c r="BO730" i="1" s="1"/>
  <c r="BO731" i="1" s="1"/>
  <c r="BO732" i="1" s="1"/>
  <c r="BO733" i="1" s="1"/>
  <c r="BO734" i="1" s="1"/>
  <c r="BO735" i="1" s="1"/>
  <c r="BO736" i="1" s="1"/>
  <c r="BO737" i="1" s="1"/>
  <c r="BO738" i="1" s="1"/>
  <c r="BO739" i="1" s="1"/>
  <c r="BO740" i="1" s="1"/>
  <c r="BO741" i="1" s="1"/>
  <c r="BO742" i="1" s="1"/>
  <c r="BO743" i="1" s="1"/>
  <c r="BO744" i="1" s="1"/>
  <c r="BO745" i="1" s="1"/>
  <c r="BO746" i="1" s="1"/>
  <c r="BO747" i="1" s="1"/>
  <c r="BO748" i="1" s="1"/>
  <c r="BO749" i="1" s="1"/>
  <c r="BO750" i="1" s="1"/>
  <c r="BO751" i="1" s="1"/>
  <c r="BO752" i="1" s="1"/>
  <c r="BO753" i="1" s="1"/>
  <c r="BO754" i="1" s="1"/>
  <c r="BO755" i="1" s="1"/>
  <c r="BO756" i="1" s="1"/>
  <c r="BO757" i="1" s="1"/>
  <c r="BO758" i="1" s="1"/>
  <c r="BO759" i="1" s="1"/>
  <c r="BO760" i="1" s="1"/>
  <c r="BO761" i="1" s="1"/>
  <c r="BO762" i="1" s="1"/>
  <c r="BO763" i="1" s="1"/>
  <c r="BO764" i="1" s="1"/>
  <c r="BO765" i="1" s="1"/>
  <c r="BO766" i="1" s="1"/>
  <c r="BO767" i="1" s="1"/>
  <c r="BO768" i="1" s="1"/>
  <c r="BO769" i="1" s="1"/>
  <c r="BO770" i="1" s="1"/>
  <c r="BO771" i="1" s="1"/>
  <c r="BO772" i="1" s="1"/>
  <c r="BO773" i="1" s="1"/>
  <c r="BO774" i="1" s="1"/>
  <c r="BO775" i="1" s="1"/>
  <c r="BO776" i="1" s="1"/>
  <c r="BO777" i="1" s="1"/>
  <c r="BO778" i="1" s="1"/>
  <c r="BO779" i="1" s="1"/>
  <c r="BO780" i="1" s="1"/>
  <c r="BO781" i="1" s="1"/>
  <c r="BO782" i="1" s="1"/>
  <c r="BO783" i="1" s="1"/>
  <c r="BO784" i="1" s="1"/>
  <c r="BO785" i="1" s="1"/>
  <c r="BO786" i="1" s="1"/>
  <c r="BO787" i="1" s="1"/>
  <c r="BO788" i="1" s="1"/>
  <c r="BO789" i="1" s="1"/>
  <c r="BO790" i="1" s="1"/>
  <c r="BO791" i="1" s="1"/>
  <c r="BO792" i="1" s="1"/>
  <c r="BO793" i="1" s="1"/>
  <c r="BO794" i="1" s="1"/>
  <c r="BO795" i="1" s="1"/>
  <c r="BO796" i="1" s="1"/>
  <c r="BO797" i="1" s="1"/>
  <c r="BO798" i="1" s="1"/>
  <c r="BO799" i="1" s="1"/>
  <c r="BO800" i="1" s="1"/>
  <c r="BO801" i="1" s="1"/>
  <c r="BO802" i="1" s="1"/>
  <c r="BO803" i="1" s="1"/>
  <c r="BO804" i="1" s="1"/>
  <c r="BO805" i="1" s="1"/>
  <c r="BO806" i="1" s="1"/>
  <c r="BO807" i="1" s="1"/>
  <c r="BO808" i="1" s="1"/>
  <c r="BO809" i="1" s="1"/>
  <c r="BO810" i="1" s="1"/>
  <c r="BO811" i="1" s="1"/>
  <c r="BO812" i="1" s="1"/>
  <c r="BO813" i="1" s="1"/>
  <c r="BO814" i="1" s="1"/>
  <c r="BO815" i="1" s="1"/>
  <c r="BO816" i="1" s="1"/>
  <c r="BO817" i="1" s="1"/>
  <c r="BO818" i="1" s="1"/>
  <c r="BO819" i="1" s="1"/>
  <c r="BO820" i="1" s="1"/>
  <c r="BO821" i="1" s="1"/>
  <c r="BO822" i="1" s="1"/>
  <c r="BO823" i="1" s="1"/>
  <c r="BO824" i="1" s="1"/>
  <c r="BO825" i="1" s="1"/>
  <c r="BO826" i="1" s="1"/>
  <c r="BO827" i="1" s="1"/>
  <c r="BO828" i="1" s="1"/>
  <c r="BO829" i="1" s="1"/>
  <c r="BO830" i="1" s="1"/>
  <c r="BO831" i="1" s="1"/>
  <c r="BO832" i="1" s="1"/>
  <c r="BO833" i="1" s="1"/>
  <c r="BO834" i="1" s="1"/>
  <c r="BO835" i="1" s="1"/>
  <c r="BO836" i="1" s="1"/>
  <c r="BO837" i="1" s="1"/>
  <c r="BO838" i="1" s="1"/>
  <c r="BO839" i="1" s="1"/>
  <c r="BO840" i="1" s="1"/>
  <c r="BO841" i="1" s="1"/>
  <c r="BO842" i="1" s="1"/>
  <c r="BO843" i="1" s="1"/>
  <c r="BO844" i="1" s="1"/>
  <c r="BO845" i="1" s="1"/>
  <c r="BO846" i="1" s="1"/>
  <c r="BO847" i="1" s="1"/>
  <c r="BO848" i="1" s="1"/>
  <c r="BO849" i="1" s="1"/>
  <c r="BO850" i="1" s="1"/>
  <c r="BO851" i="1" s="1"/>
  <c r="BO852" i="1" s="1"/>
  <c r="BO853" i="1" s="1"/>
  <c r="BO854" i="1" s="1"/>
  <c r="BO855" i="1" s="1"/>
  <c r="BO856" i="1" s="1"/>
  <c r="BO857" i="1" s="1"/>
  <c r="BO858" i="1" s="1"/>
  <c r="BO859" i="1" s="1"/>
  <c r="BO860" i="1" s="1"/>
  <c r="BO861" i="1" s="1"/>
  <c r="BR6" i="1"/>
  <c r="BR7" i="1" s="1"/>
  <c r="BR8" i="1" s="1"/>
  <c r="BR9" i="1" s="1"/>
  <c r="BR10" i="1" s="1"/>
  <c r="BR11" i="1" s="1"/>
  <c r="BR12" i="1" s="1"/>
  <c r="BR13" i="1" s="1"/>
  <c r="BR14" i="1" s="1"/>
  <c r="BR15" i="1" s="1"/>
  <c r="BR16" i="1" s="1"/>
  <c r="BR17" i="1" s="1"/>
  <c r="BR18" i="1" s="1"/>
  <c r="BR19" i="1" s="1"/>
  <c r="BR20" i="1" s="1"/>
  <c r="BR21" i="1" s="1"/>
  <c r="BR22" i="1" s="1"/>
  <c r="BR23" i="1" s="1"/>
  <c r="BR24" i="1" s="1"/>
  <c r="BR25" i="1" s="1"/>
  <c r="BR26" i="1" s="1"/>
  <c r="BR27" i="1" s="1"/>
  <c r="BR28" i="1" s="1"/>
  <c r="BR29" i="1" s="1"/>
  <c r="BR30" i="1" s="1"/>
  <c r="BR31" i="1" s="1"/>
  <c r="BR32" i="1" s="1"/>
  <c r="BR33" i="1" s="1"/>
  <c r="BR34" i="1" s="1"/>
  <c r="BR35" i="1" s="1"/>
  <c r="BR36" i="1" s="1"/>
  <c r="BR37" i="1" s="1"/>
  <c r="BR38" i="1" s="1"/>
  <c r="BR39" i="1" s="1"/>
  <c r="BR40" i="1" s="1"/>
  <c r="BR41" i="1" s="1"/>
  <c r="BR42" i="1" s="1"/>
  <c r="BR43" i="1" s="1"/>
  <c r="BR44" i="1" s="1"/>
  <c r="BR45" i="1" s="1"/>
  <c r="BR46" i="1" s="1"/>
  <c r="BR47" i="1" s="1"/>
  <c r="BR48" i="1" s="1"/>
  <c r="BR49" i="1" s="1"/>
  <c r="BR50" i="1" s="1"/>
  <c r="BR51" i="1" s="1"/>
  <c r="BR52" i="1" s="1"/>
  <c r="BR53" i="1" s="1"/>
  <c r="BR54" i="1" s="1"/>
  <c r="BR55" i="1" s="1"/>
  <c r="BR56" i="1" s="1"/>
  <c r="BR57" i="1" s="1"/>
  <c r="BR58" i="1" s="1"/>
  <c r="BR59" i="1" s="1"/>
  <c r="BR60" i="1" s="1"/>
  <c r="BR61" i="1" s="1"/>
  <c r="BR62" i="1" s="1"/>
  <c r="BR63" i="1" s="1"/>
  <c r="BR64" i="1" s="1"/>
  <c r="BR65" i="1" s="1"/>
  <c r="BR66" i="1" s="1"/>
  <c r="BR67" i="1" s="1"/>
  <c r="BR68" i="1" s="1"/>
  <c r="BR69" i="1" s="1"/>
  <c r="BR70" i="1" s="1"/>
  <c r="BR71" i="1" s="1"/>
  <c r="BR72" i="1" s="1"/>
  <c r="BR73" i="1" s="1"/>
  <c r="BR74" i="1" s="1"/>
  <c r="BR75" i="1" s="1"/>
  <c r="BR76" i="1" s="1"/>
  <c r="BR77" i="1" s="1"/>
  <c r="BR78" i="1" s="1"/>
  <c r="BR79" i="1" s="1"/>
  <c r="BR80" i="1" s="1"/>
  <c r="BR81" i="1" s="1"/>
  <c r="BR82" i="1" s="1"/>
  <c r="BR83" i="1" s="1"/>
  <c r="BR84" i="1" s="1"/>
  <c r="BR85" i="1" s="1"/>
  <c r="BR86" i="1" s="1"/>
  <c r="BR87" i="1" s="1"/>
  <c r="BR88" i="1" s="1"/>
  <c r="BR89" i="1" s="1"/>
  <c r="BR90" i="1" s="1"/>
  <c r="BR91" i="1" s="1"/>
  <c r="BR92" i="1" s="1"/>
  <c r="BR93" i="1" s="1"/>
  <c r="BR94" i="1" s="1"/>
  <c r="BR95" i="1" s="1"/>
  <c r="BR96" i="1" s="1"/>
  <c r="BR97" i="1" s="1"/>
  <c r="BR98" i="1" s="1"/>
  <c r="BR99" i="1" s="1"/>
  <c r="BR100" i="1" s="1"/>
  <c r="BR101" i="1" s="1"/>
  <c r="BR102" i="1" s="1"/>
  <c r="BR103" i="1" s="1"/>
  <c r="BR104" i="1" s="1"/>
  <c r="BR105" i="1" s="1"/>
  <c r="BR106" i="1" s="1"/>
  <c r="BR107" i="1" s="1"/>
  <c r="BR108" i="1" s="1"/>
  <c r="BR109" i="1" s="1"/>
  <c r="BR110" i="1" s="1"/>
  <c r="BR111" i="1" s="1"/>
  <c r="BR112" i="1" s="1"/>
  <c r="BR113" i="1" s="1"/>
  <c r="BR114" i="1" s="1"/>
  <c r="BR115" i="1" s="1"/>
  <c r="BR116" i="1" s="1"/>
  <c r="BR117" i="1" s="1"/>
  <c r="BR118" i="1" s="1"/>
  <c r="BR119" i="1" s="1"/>
  <c r="BR120" i="1" s="1"/>
  <c r="BR121" i="1" s="1"/>
  <c r="BR122" i="1" s="1"/>
  <c r="BR123" i="1" s="1"/>
  <c r="BR124" i="1" s="1"/>
  <c r="BR125" i="1" s="1"/>
  <c r="BR126" i="1" s="1"/>
  <c r="BR127" i="1" s="1"/>
  <c r="BR128" i="1" s="1"/>
  <c r="BR129" i="1" s="1"/>
  <c r="BR130" i="1" s="1"/>
  <c r="BR131" i="1" s="1"/>
  <c r="BR132" i="1" s="1"/>
  <c r="BR133" i="1" s="1"/>
  <c r="BR134" i="1" s="1"/>
  <c r="BR135" i="1" s="1"/>
  <c r="BR136" i="1" s="1"/>
  <c r="BR137" i="1" s="1"/>
  <c r="BR138" i="1" s="1"/>
  <c r="BR139" i="1" s="1"/>
  <c r="BR140" i="1" s="1"/>
  <c r="BR141" i="1" s="1"/>
  <c r="BR142" i="1" s="1"/>
  <c r="BR143" i="1" s="1"/>
  <c r="BR144" i="1" s="1"/>
  <c r="BR145" i="1" s="1"/>
  <c r="BR146" i="1" s="1"/>
  <c r="BR147" i="1" s="1"/>
  <c r="BR148" i="1" s="1"/>
  <c r="BR149" i="1" s="1"/>
  <c r="BR150" i="1" s="1"/>
  <c r="BR151" i="1" s="1"/>
  <c r="BR152" i="1" s="1"/>
  <c r="BR153" i="1" s="1"/>
  <c r="BR154" i="1" s="1"/>
  <c r="BR155" i="1" s="1"/>
  <c r="BR156" i="1" s="1"/>
  <c r="BR157" i="1" s="1"/>
  <c r="BR158" i="1" s="1"/>
  <c r="BR159" i="1" s="1"/>
  <c r="BR160" i="1" s="1"/>
  <c r="BR161" i="1" s="1"/>
  <c r="BR162" i="1" s="1"/>
  <c r="BR163" i="1" s="1"/>
  <c r="BR164" i="1" s="1"/>
  <c r="BR165" i="1" s="1"/>
  <c r="BR166" i="1" s="1"/>
  <c r="BR167" i="1" s="1"/>
  <c r="BR168" i="1" s="1"/>
  <c r="BR169" i="1" s="1"/>
  <c r="BR170" i="1" s="1"/>
  <c r="BR171" i="1" s="1"/>
  <c r="BR172" i="1" s="1"/>
  <c r="BR173" i="1" s="1"/>
  <c r="BR174" i="1" s="1"/>
  <c r="BR175" i="1" s="1"/>
  <c r="BR176" i="1" s="1"/>
  <c r="BR177" i="1" s="1"/>
  <c r="BR178" i="1" s="1"/>
  <c r="BR179" i="1" s="1"/>
  <c r="BR180" i="1" s="1"/>
  <c r="BR181" i="1" s="1"/>
  <c r="BR182" i="1" s="1"/>
  <c r="BR183" i="1" s="1"/>
  <c r="BR184" i="1" s="1"/>
  <c r="BR185" i="1" s="1"/>
  <c r="BR186" i="1" s="1"/>
  <c r="BR187" i="1" s="1"/>
  <c r="BR188" i="1" s="1"/>
  <c r="BR189" i="1" s="1"/>
  <c r="BR190" i="1" s="1"/>
  <c r="BR191" i="1" s="1"/>
  <c r="BR192" i="1" s="1"/>
  <c r="BR193" i="1" s="1"/>
  <c r="BR194" i="1" s="1"/>
  <c r="BR195" i="1" s="1"/>
  <c r="BR196" i="1" s="1"/>
  <c r="BR197" i="1" s="1"/>
  <c r="BR198" i="1" s="1"/>
  <c r="BR199" i="1" s="1"/>
  <c r="BR200" i="1" s="1"/>
  <c r="BR201" i="1" s="1"/>
  <c r="BR202" i="1" s="1"/>
  <c r="BR203" i="1" s="1"/>
  <c r="BR204" i="1" s="1"/>
  <c r="BR205" i="1" s="1"/>
  <c r="BR206" i="1" s="1"/>
  <c r="BR207" i="1" s="1"/>
  <c r="BR208" i="1" s="1"/>
  <c r="BR209" i="1" s="1"/>
  <c r="BR210" i="1" s="1"/>
  <c r="BR211" i="1" s="1"/>
  <c r="BR212" i="1" s="1"/>
  <c r="BR213" i="1" s="1"/>
  <c r="BR214" i="1" s="1"/>
  <c r="BR215" i="1" s="1"/>
  <c r="BR216" i="1" s="1"/>
  <c r="BR217" i="1" s="1"/>
  <c r="BR218" i="1" s="1"/>
  <c r="BR219" i="1" s="1"/>
  <c r="BR220" i="1" s="1"/>
  <c r="BR221" i="1" s="1"/>
  <c r="BR222" i="1" s="1"/>
  <c r="BR223" i="1" s="1"/>
  <c r="BR224" i="1" s="1"/>
  <c r="BR225" i="1" s="1"/>
  <c r="BR226" i="1" s="1"/>
  <c r="BR227" i="1" s="1"/>
  <c r="BR228" i="1" s="1"/>
  <c r="BR229" i="1" s="1"/>
  <c r="BR230" i="1" s="1"/>
  <c r="BR231" i="1" s="1"/>
  <c r="BR232" i="1" s="1"/>
  <c r="BR233" i="1" s="1"/>
  <c r="BR234" i="1" s="1"/>
  <c r="BR235" i="1" s="1"/>
  <c r="BR236" i="1" s="1"/>
  <c r="BR237" i="1" s="1"/>
  <c r="BR238" i="1" s="1"/>
  <c r="BR239" i="1" s="1"/>
  <c r="BR240" i="1" s="1"/>
  <c r="BR241" i="1" s="1"/>
  <c r="BR242" i="1" s="1"/>
  <c r="BR243" i="1" s="1"/>
  <c r="BR244" i="1" s="1"/>
  <c r="BR245" i="1" s="1"/>
  <c r="BR246" i="1" s="1"/>
  <c r="BR247" i="1" s="1"/>
  <c r="BR248" i="1" s="1"/>
  <c r="BR249" i="1" s="1"/>
  <c r="BR250" i="1" s="1"/>
  <c r="BR251" i="1" s="1"/>
  <c r="BR252" i="1" s="1"/>
  <c r="BR253" i="1" s="1"/>
  <c r="BR254" i="1" s="1"/>
  <c r="BR255" i="1" s="1"/>
  <c r="BR256" i="1" s="1"/>
  <c r="BR257" i="1" s="1"/>
  <c r="BR258" i="1" s="1"/>
  <c r="BR259" i="1" s="1"/>
  <c r="BR260" i="1" s="1"/>
  <c r="BR261" i="1" s="1"/>
  <c r="BR262" i="1" s="1"/>
  <c r="BR263" i="1" s="1"/>
  <c r="BR264" i="1" s="1"/>
  <c r="BR265" i="1" s="1"/>
  <c r="BR266" i="1" s="1"/>
  <c r="BR267" i="1" s="1"/>
  <c r="BR268" i="1" s="1"/>
  <c r="BR269" i="1" s="1"/>
  <c r="BR270" i="1" s="1"/>
  <c r="BR271" i="1" s="1"/>
  <c r="BR272" i="1" s="1"/>
  <c r="BR273" i="1" s="1"/>
  <c r="BR274" i="1" s="1"/>
  <c r="BR275" i="1" s="1"/>
  <c r="BR276" i="1" s="1"/>
  <c r="BR277" i="1" s="1"/>
  <c r="BR278" i="1" s="1"/>
  <c r="BR279" i="1" s="1"/>
  <c r="BR280" i="1" s="1"/>
  <c r="BR281" i="1" s="1"/>
  <c r="BR282" i="1" s="1"/>
  <c r="BR283" i="1" s="1"/>
  <c r="BR284" i="1" s="1"/>
  <c r="BR285" i="1" s="1"/>
  <c r="BR286" i="1" s="1"/>
  <c r="BR287" i="1" s="1"/>
  <c r="BR288" i="1" s="1"/>
  <c r="BR289" i="1" s="1"/>
  <c r="BR290" i="1" s="1"/>
  <c r="BR291" i="1" s="1"/>
  <c r="BR292" i="1" s="1"/>
  <c r="BR293" i="1" s="1"/>
  <c r="BR294" i="1" s="1"/>
  <c r="BR295" i="1" s="1"/>
  <c r="BR296" i="1" s="1"/>
  <c r="BR297" i="1" s="1"/>
  <c r="BR298" i="1" s="1"/>
  <c r="BR299" i="1" s="1"/>
  <c r="BR300" i="1" s="1"/>
  <c r="BR301" i="1" s="1"/>
  <c r="BR302" i="1" s="1"/>
  <c r="BR303" i="1" s="1"/>
  <c r="BR304" i="1" s="1"/>
  <c r="BR305" i="1" s="1"/>
  <c r="BR306" i="1" s="1"/>
  <c r="BR307" i="1" s="1"/>
  <c r="BR308" i="1" s="1"/>
  <c r="BR309" i="1" s="1"/>
  <c r="BR310" i="1" s="1"/>
  <c r="BR311" i="1" s="1"/>
  <c r="BR312" i="1" s="1"/>
  <c r="BR313" i="1" s="1"/>
  <c r="BR314" i="1" s="1"/>
  <c r="BR315" i="1" s="1"/>
  <c r="BR316" i="1" s="1"/>
  <c r="BR317" i="1" s="1"/>
  <c r="BR318" i="1" s="1"/>
  <c r="BR319" i="1" s="1"/>
  <c r="BR320" i="1" s="1"/>
  <c r="BR321" i="1" s="1"/>
  <c r="BR322" i="1" s="1"/>
  <c r="BR323" i="1" s="1"/>
  <c r="BR324" i="1" s="1"/>
  <c r="BR325" i="1" s="1"/>
  <c r="BR326" i="1" s="1"/>
  <c r="BR327" i="1" s="1"/>
  <c r="BR328" i="1" s="1"/>
  <c r="BR329" i="1" s="1"/>
  <c r="BR330" i="1" s="1"/>
  <c r="BR331" i="1" s="1"/>
  <c r="BR332" i="1" s="1"/>
  <c r="BR333" i="1" s="1"/>
  <c r="BR334" i="1" s="1"/>
  <c r="BR335" i="1" s="1"/>
  <c r="BR336" i="1" s="1"/>
  <c r="BR337" i="1" s="1"/>
  <c r="BR338" i="1" s="1"/>
  <c r="BR339" i="1" s="1"/>
  <c r="BR340" i="1" s="1"/>
  <c r="BR341" i="1" s="1"/>
  <c r="BR342" i="1" s="1"/>
  <c r="BR343" i="1" s="1"/>
  <c r="BR344" i="1" s="1"/>
  <c r="BR345" i="1" s="1"/>
  <c r="BR346" i="1" s="1"/>
  <c r="BR347" i="1" s="1"/>
  <c r="BR348" i="1" s="1"/>
  <c r="BR349" i="1" s="1"/>
  <c r="BR350" i="1" s="1"/>
  <c r="BR351" i="1" s="1"/>
  <c r="BR352" i="1" s="1"/>
  <c r="BR353" i="1" s="1"/>
  <c r="BR354" i="1" s="1"/>
  <c r="BR355" i="1" s="1"/>
  <c r="BR356" i="1" s="1"/>
  <c r="BR357" i="1" s="1"/>
  <c r="BR358" i="1" s="1"/>
  <c r="BR359" i="1" s="1"/>
  <c r="BR360" i="1" s="1"/>
  <c r="BR361" i="1" s="1"/>
  <c r="BR362" i="1" s="1"/>
  <c r="BR363" i="1" s="1"/>
  <c r="BR364" i="1" s="1"/>
  <c r="BR365" i="1" s="1"/>
  <c r="BR366" i="1" s="1"/>
  <c r="BR367" i="1" s="1"/>
  <c r="BR368" i="1" s="1"/>
  <c r="BR369" i="1" s="1"/>
  <c r="BR370" i="1" s="1"/>
  <c r="BR371" i="1" s="1"/>
  <c r="BR372" i="1" s="1"/>
  <c r="BR373" i="1" s="1"/>
  <c r="BR374" i="1" s="1"/>
  <c r="BR375" i="1" s="1"/>
  <c r="BR376" i="1" s="1"/>
  <c r="BR377" i="1" s="1"/>
  <c r="BR378" i="1" s="1"/>
  <c r="BR379" i="1" s="1"/>
  <c r="BR380" i="1" s="1"/>
  <c r="BR381" i="1" s="1"/>
  <c r="BR382" i="1" s="1"/>
  <c r="BR383" i="1" s="1"/>
  <c r="BR384" i="1" s="1"/>
  <c r="BR385" i="1" s="1"/>
  <c r="BR386" i="1" s="1"/>
  <c r="BR387" i="1" s="1"/>
  <c r="BR388" i="1" s="1"/>
  <c r="BR389" i="1" s="1"/>
  <c r="BR390" i="1" s="1"/>
  <c r="BR391" i="1" s="1"/>
  <c r="BR392" i="1" s="1"/>
  <c r="BR393" i="1" s="1"/>
  <c r="BR394" i="1" s="1"/>
  <c r="BR395" i="1" s="1"/>
  <c r="BR396" i="1" s="1"/>
  <c r="BR397" i="1" s="1"/>
  <c r="BR398" i="1" s="1"/>
  <c r="BR399" i="1" s="1"/>
  <c r="BR400" i="1" s="1"/>
  <c r="BR401" i="1" s="1"/>
  <c r="BR402" i="1" s="1"/>
  <c r="BR403" i="1" s="1"/>
  <c r="BR404" i="1" s="1"/>
  <c r="BR405" i="1" s="1"/>
  <c r="BR406" i="1" s="1"/>
  <c r="BR407" i="1" s="1"/>
  <c r="BR408" i="1" s="1"/>
  <c r="BR409" i="1" s="1"/>
  <c r="BR410" i="1" s="1"/>
  <c r="BR411" i="1" s="1"/>
  <c r="BR412" i="1" s="1"/>
  <c r="BR413" i="1" s="1"/>
  <c r="BR414" i="1" s="1"/>
  <c r="BR415" i="1" s="1"/>
  <c r="BR416" i="1" s="1"/>
  <c r="BR417" i="1" s="1"/>
  <c r="BR418" i="1" s="1"/>
  <c r="BR419" i="1" s="1"/>
  <c r="BR420" i="1" s="1"/>
  <c r="BR421" i="1" s="1"/>
  <c r="BR422" i="1" s="1"/>
  <c r="BR423" i="1" s="1"/>
  <c r="BR424" i="1" s="1"/>
  <c r="BR425" i="1" s="1"/>
  <c r="BR426" i="1" s="1"/>
  <c r="BR427" i="1" s="1"/>
  <c r="BR428" i="1" s="1"/>
  <c r="BR429" i="1" s="1"/>
  <c r="BR430" i="1" s="1"/>
  <c r="BR431" i="1" s="1"/>
  <c r="BR432" i="1" s="1"/>
  <c r="BR433" i="1" s="1"/>
  <c r="BR434" i="1" s="1"/>
  <c r="BR435" i="1" s="1"/>
  <c r="BR436" i="1" s="1"/>
  <c r="BR437" i="1" s="1"/>
  <c r="BR438" i="1" s="1"/>
  <c r="BR439" i="1" s="1"/>
  <c r="BR440" i="1" s="1"/>
  <c r="BR441" i="1" s="1"/>
  <c r="BR442" i="1" s="1"/>
  <c r="BR443" i="1" s="1"/>
  <c r="BR444" i="1" s="1"/>
  <c r="BR445" i="1" s="1"/>
  <c r="BR446" i="1" s="1"/>
  <c r="BR447" i="1" s="1"/>
  <c r="BR448" i="1" s="1"/>
  <c r="BR449" i="1" s="1"/>
  <c r="BR450" i="1" s="1"/>
  <c r="BR451" i="1" s="1"/>
  <c r="BR452" i="1" s="1"/>
  <c r="BR453" i="1" s="1"/>
  <c r="BR454" i="1" s="1"/>
  <c r="BR455" i="1" s="1"/>
  <c r="BR456" i="1" s="1"/>
  <c r="BR457" i="1" s="1"/>
  <c r="BR458" i="1" s="1"/>
  <c r="BR459" i="1" s="1"/>
  <c r="BR460" i="1" s="1"/>
  <c r="BR461" i="1" s="1"/>
  <c r="BR462" i="1" s="1"/>
  <c r="BR463" i="1" s="1"/>
  <c r="BR464" i="1" s="1"/>
  <c r="BR465" i="1" s="1"/>
  <c r="BR466" i="1" s="1"/>
  <c r="BR467" i="1" s="1"/>
  <c r="BR468" i="1" s="1"/>
  <c r="BR469" i="1" s="1"/>
  <c r="BR470" i="1" s="1"/>
  <c r="BR471" i="1" s="1"/>
  <c r="BR472" i="1" s="1"/>
  <c r="BR473" i="1" s="1"/>
  <c r="BR474" i="1" s="1"/>
  <c r="BR475" i="1" s="1"/>
  <c r="BR476" i="1" s="1"/>
  <c r="BR477" i="1" s="1"/>
  <c r="BR478" i="1" s="1"/>
  <c r="BR479" i="1" s="1"/>
  <c r="BR480" i="1" s="1"/>
  <c r="BR481" i="1" s="1"/>
  <c r="BR482" i="1" s="1"/>
  <c r="BR483" i="1" s="1"/>
  <c r="BR484" i="1" s="1"/>
  <c r="BR485" i="1" s="1"/>
  <c r="BR486" i="1" s="1"/>
  <c r="BR487" i="1" s="1"/>
  <c r="BR488" i="1" s="1"/>
  <c r="BR489" i="1" s="1"/>
  <c r="BR490" i="1" s="1"/>
  <c r="BR491" i="1" s="1"/>
  <c r="BR492" i="1" s="1"/>
  <c r="BR493" i="1" s="1"/>
  <c r="BR494" i="1" s="1"/>
  <c r="BR495" i="1" s="1"/>
  <c r="BR496" i="1" s="1"/>
  <c r="BR497" i="1" s="1"/>
  <c r="BR498" i="1" s="1"/>
  <c r="BR499" i="1" s="1"/>
  <c r="BR500" i="1" s="1"/>
  <c r="BR501" i="1" s="1"/>
  <c r="BR502" i="1" s="1"/>
  <c r="BR503" i="1" s="1"/>
  <c r="BR504" i="1" s="1"/>
  <c r="BR505" i="1" s="1"/>
  <c r="BR506" i="1" s="1"/>
  <c r="BR507" i="1" s="1"/>
  <c r="BR508" i="1" s="1"/>
  <c r="BR509" i="1" s="1"/>
  <c r="BR510" i="1" s="1"/>
  <c r="BR511" i="1" s="1"/>
  <c r="BR512" i="1" s="1"/>
  <c r="BR513" i="1" s="1"/>
  <c r="BR514" i="1" s="1"/>
  <c r="BR515" i="1" s="1"/>
  <c r="BR516" i="1" s="1"/>
  <c r="BR517" i="1" s="1"/>
  <c r="BR518" i="1" s="1"/>
  <c r="BR519" i="1" s="1"/>
  <c r="BR520" i="1" s="1"/>
  <c r="BR521" i="1" s="1"/>
  <c r="BR522" i="1" s="1"/>
  <c r="BR523" i="1" s="1"/>
  <c r="BR524" i="1" s="1"/>
  <c r="BR525" i="1" s="1"/>
  <c r="BR526" i="1" s="1"/>
  <c r="BR527" i="1" s="1"/>
  <c r="BR528" i="1" s="1"/>
  <c r="BR529" i="1" s="1"/>
  <c r="BR530" i="1" s="1"/>
  <c r="BR531" i="1" s="1"/>
  <c r="BR532" i="1" s="1"/>
  <c r="BR533" i="1" s="1"/>
  <c r="BR534" i="1" s="1"/>
  <c r="BR535" i="1" s="1"/>
  <c r="BR536" i="1" s="1"/>
  <c r="BR537" i="1" s="1"/>
  <c r="BR538" i="1" s="1"/>
  <c r="BR539" i="1" s="1"/>
  <c r="BR540" i="1" s="1"/>
  <c r="BR541" i="1" s="1"/>
  <c r="BR542" i="1" s="1"/>
  <c r="BR543" i="1" s="1"/>
  <c r="BR544" i="1" s="1"/>
  <c r="BR545" i="1" s="1"/>
  <c r="BR546" i="1" s="1"/>
  <c r="BR547" i="1" s="1"/>
  <c r="BR548" i="1" s="1"/>
  <c r="BR549" i="1" s="1"/>
  <c r="BR550" i="1" s="1"/>
  <c r="BR551" i="1" s="1"/>
  <c r="BR552" i="1" s="1"/>
  <c r="BR553" i="1" s="1"/>
  <c r="BR554" i="1" s="1"/>
  <c r="BR555" i="1" s="1"/>
  <c r="BR556" i="1" s="1"/>
  <c r="BR557" i="1" s="1"/>
  <c r="BR558" i="1" s="1"/>
  <c r="BR559" i="1" s="1"/>
  <c r="BR560" i="1" s="1"/>
  <c r="BR561" i="1" s="1"/>
  <c r="BR562" i="1" s="1"/>
  <c r="BR563" i="1" s="1"/>
  <c r="BR564" i="1" s="1"/>
  <c r="BR565" i="1" s="1"/>
  <c r="BR566" i="1" s="1"/>
  <c r="BR567" i="1" s="1"/>
  <c r="BR568" i="1" s="1"/>
  <c r="BR569" i="1" s="1"/>
  <c r="BR570" i="1" s="1"/>
  <c r="BR571" i="1" s="1"/>
  <c r="BR572" i="1" s="1"/>
  <c r="BR573" i="1" s="1"/>
  <c r="BR574" i="1" s="1"/>
  <c r="BR575" i="1" s="1"/>
  <c r="BR576" i="1" s="1"/>
  <c r="BR577" i="1" s="1"/>
  <c r="BR578" i="1" s="1"/>
  <c r="BR579" i="1" s="1"/>
  <c r="BR580" i="1" s="1"/>
  <c r="BR581" i="1" s="1"/>
  <c r="BR582" i="1" s="1"/>
  <c r="BR583" i="1" s="1"/>
  <c r="BR584" i="1" s="1"/>
  <c r="BR585" i="1" s="1"/>
  <c r="BR586" i="1" s="1"/>
  <c r="BR587" i="1" s="1"/>
  <c r="BR588" i="1" s="1"/>
  <c r="BR589" i="1" s="1"/>
  <c r="BR590" i="1" s="1"/>
  <c r="BR591" i="1" s="1"/>
  <c r="BR592" i="1" s="1"/>
  <c r="BR593" i="1" s="1"/>
  <c r="BR594" i="1" s="1"/>
  <c r="BR595" i="1" s="1"/>
  <c r="BR596" i="1" s="1"/>
  <c r="BR597" i="1" s="1"/>
  <c r="BR598" i="1" s="1"/>
  <c r="BR599" i="1" s="1"/>
  <c r="BR600" i="1" s="1"/>
  <c r="BR601" i="1" s="1"/>
  <c r="BR602" i="1" s="1"/>
  <c r="BR603" i="1" s="1"/>
  <c r="BR604" i="1" s="1"/>
  <c r="BR605" i="1" s="1"/>
  <c r="BR606" i="1" s="1"/>
  <c r="BR607" i="1" s="1"/>
  <c r="BR608" i="1" s="1"/>
  <c r="BR609" i="1" s="1"/>
  <c r="BR610" i="1" s="1"/>
  <c r="BR611" i="1" s="1"/>
  <c r="BR612" i="1" s="1"/>
  <c r="BR613" i="1" s="1"/>
  <c r="BR614" i="1" s="1"/>
  <c r="BR615" i="1" s="1"/>
  <c r="BR616" i="1" s="1"/>
  <c r="BR617" i="1" s="1"/>
  <c r="BR618" i="1" s="1"/>
  <c r="BR619" i="1" s="1"/>
  <c r="BR620" i="1" s="1"/>
  <c r="BR621" i="1" s="1"/>
  <c r="BR622" i="1" s="1"/>
  <c r="BR623" i="1" s="1"/>
  <c r="BR624" i="1" s="1"/>
  <c r="BR625" i="1" s="1"/>
  <c r="BR626" i="1" s="1"/>
  <c r="BR627" i="1" s="1"/>
  <c r="BR628" i="1" s="1"/>
  <c r="BR629" i="1" s="1"/>
  <c r="BR630" i="1" s="1"/>
  <c r="BR631" i="1" s="1"/>
  <c r="BR632" i="1" s="1"/>
  <c r="BR633" i="1" s="1"/>
  <c r="BR634" i="1" s="1"/>
  <c r="BR635" i="1" s="1"/>
  <c r="BR636" i="1" s="1"/>
  <c r="BR637" i="1" s="1"/>
  <c r="BR638" i="1" s="1"/>
  <c r="BR639" i="1" s="1"/>
  <c r="BR640" i="1" s="1"/>
  <c r="BR641" i="1" s="1"/>
  <c r="BR642" i="1" s="1"/>
  <c r="BR643" i="1" s="1"/>
  <c r="BR644" i="1" s="1"/>
  <c r="BR645" i="1" s="1"/>
  <c r="BR646" i="1" s="1"/>
  <c r="BR647" i="1" s="1"/>
  <c r="BR648" i="1" s="1"/>
  <c r="BR649" i="1" s="1"/>
  <c r="BR650" i="1" s="1"/>
  <c r="BR651" i="1" s="1"/>
  <c r="BR652" i="1" s="1"/>
  <c r="BR653" i="1" s="1"/>
  <c r="BR654" i="1" s="1"/>
  <c r="BR655" i="1" s="1"/>
  <c r="BR656" i="1" s="1"/>
  <c r="BR657" i="1" s="1"/>
  <c r="BR658" i="1" s="1"/>
  <c r="BR659" i="1" s="1"/>
  <c r="BR660" i="1" s="1"/>
  <c r="BR661" i="1" s="1"/>
  <c r="BR662" i="1" s="1"/>
  <c r="BR663" i="1" s="1"/>
  <c r="BR664" i="1" s="1"/>
  <c r="BR665" i="1" s="1"/>
  <c r="BR666" i="1" s="1"/>
  <c r="BR667" i="1" s="1"/>
  <c r="BR668" i="1" s="1"/>
  <c r="BR669" i="1" s="1"/>
  <c r="BR670" i="1" s="1"/>
  <c r="BR671" i="1" s="1"/>
  <c r="BR672" i="1" s="1"/>
  <c r="BR673" i="1" s="1"/>
  <c r="BR674" i="1" s="1"/>
  <c r="BR675" i="1" s="1"/>
  <c r="BR676" i="1" s="1"/>
  <c r="BR677" i="1" s="1"/>
  <c r="BR678" i="1" s="1"/>
  <c r="BR679" i="1" s="1"/>
  <c r="BR680" i="1" s="1"/>
  <c r="BR681" i="1" s="1"/>
  <c r="BR682" i="1" s="1"/>
  <c r="BR683" i="1" s="1"/>
  <c r="BR684" i="1" s="1"/>
  <c r="BR685" i="1" s="1"/>
  <c r="BR686" i="1" s="1"/>
  <c r="BR687" i="1" s="1"/>
  <c r="BR688" i="1" s="1"/>
  <c r="BR689" i="1" s="1"/>
  <c r="BR690" i="1" s="1"/>
  <c r="BR691" i="1" s="1"/>
  <c r="BR692" i="1" s="1"/>
  <c r="BR693" i="1" s="1"/>
  <c r="BR694" i="1" s="1"/>
  <c r="BR695" i="1" s="1"/>
  <c r="BR696" i="1" s="1"/>
  <c r="BR697" i="1" s="1"/>
  <c r="BR698" i="1" s="1"/>
  <c r="BR699" i="1" s="1"/>
  <c r="BR700" i="1" s="1"/>
  <c r="BR701" i="1" s="1"/>
  <c r="BR702" i="1" s="1"/>
  <c r="BR703" i="1" s="1"/>
  <c r="BR704" i="1" s="1"/>
  <c r="BR705" i="1" s="1"/>
  <c r="BR706" i="1" s="1"/>
  <c r="BR707" i="1" s="1"/>
  <c r="BR708" i="1" s="1"/>
  <c r="BR709" i="1" s="1"/>
  <c r="BR710" i="1" s="1"/>
  <c r="BR711" i="1" s="1"/>
  <c r="BR712" i="1" s="1"/>
  <c r="BR713" i="1" s="1"/>
  <c r="BR714" i="1" s="1"/>
  <c r="BR715" i="1" s="1"/>
  <c r="BR716" i="1" s="1"/>
  <c r="BR717" i="1" s="1"/>
  <c r="BR718" i="1" s="1"/>
  <c r="BR719" i="1" s="1"/>
  <c r="BR720" i="1" s="1"/>
  <c r="BR721" i="1" s="1"/>
  <c r="BR722" i="1" s="1"/>
  <c r="BR723" i="1" s="1"/>
  <c r="BR724" i="1" s="1"/>
  <c r="BR725" i="1" s="1"/>
  <c r="BR726" i="1" s="1"/>
  <c r="BR727" i="1" s="1"/>
  <c r="BR728" i="1" s="1"/>
  <c r="BR729" i="1" s="1"/>
  <c r="BR730" i="1" s="1"/>
  <c r="BR731" i="1" s="1"/>
  <c r="BR732" i="1" s="1"/>
  <c r="BR733" i="1" s="1"/>
  <c r="BR734" i="1" s="1"/>
  <c r="BR735" i="1" s="1"/>
  <c r="BR736" i="1" s="1"/>
  <c r="BR737" i="1" s="1"/>
  <c r="BR738" i="1" s="1"/>
  <c r="BR739" i="1" s="1"/>
  <c r="BR740" i="1" s="1"/>
  <c r="BR741" i="1" s="1"/>
  <c r="BR742" i="1" s="1"/>
  <c r="BR743" i="1" s="1"/>
  <c r="BR744" i="1" s="1"/>
  <c r="BR745" i="1" s="1"/>
  <c r="BR746" i="1" s="1"/>
  <c r="BR747" i="1" s="1"/>
  <c r="BR748" i="1" s="1"/>
  <c r="BR749" i="1" s="1"/>
  <c r="BR750" i="1" s="1"/>
  <c r="BR751" i="1" s="1"/>
  <c r="BR752" i="1" s="1"/>
  <c r="BR753" i="1" s="1"/>
  <c r="BR754" i="1" s="1"/>
  <c r="BR755" i="1" s="1"/>
  <c r="BR756" i="1" s="1"/>
  <c r="BR757" i="1" s="1"/>
  <c r="BR758" i="1" s="1"/>
  <c r="BR759" i="1" s="1"/>
  <c r="BR760" i="1" s="1"/>
  <c r="BR761" i="1" s="1"/>
  <c r="BR762" i="1" s="1"/>
  <c r="BR763" i="1" s="1"/>
  <c r="BR764" i="1" s="1"/>
  <c r="BR765" i="1" s="1"/>
  <c r="BR766" i="1" s="1"/>
  <c r="BR767" i="1" s="1"/>
  <c r="BR768" i="1" s="1"/>
  <c r="BR769" i="1" s="1"/>
  <c r="BR770" i="1" s="1"/>
  <c r="BR771" i="1" s="1"/>
  <c r="BR772" i="1" s="1"/>
  <c r="BR773" i="1" s="1"/>
  <c r="BR774" i="1" s="1"/>
  <c r="BR775" i="1" s="1"/>
  <c r="BR776" i="1" s="1"/>
  <c r="BR777" i="1" s="1"/>
  <c r="BR778" i="1" s="1"/>
  <c r="BR779" i="1" s="1"/>
  <c r="BR780" i="1" s="1"/>
  <c r="BR781" i="1" s="1"/>
  <c r="BR782" i="1" s="1"/>
  <c r="BR783" i="1" s="1"/>
  <c r="BR784" i="1" s="1"/>
  <c r="BR785" i="1" s="1"/>
  <c r="BR786" i="1" s="1"/>
  <c r="BR787" i="1" s="1"/>
  <c r="BR788" i="1" s="1"/>
  <c r="BR789" i="1" s="1"/>
  <c r="BR790" i="1" s="1"/>
  <c r="BR791" i="1" s="1"/>
  <c r="BR792" i="1" s="1"/>
  <c r="BR793" i="1" s="1"/>
  <c r="BR794" i="1" s="1"/>
  <c r="BR795" i="1" s="1"/>
  <c r="BR796" i="1" s="1"/>
  <c r="BR797" i="1" s="1"/>
  <c r="BR798" i="1" s="1"/>
  <c r="BR799" i="1" s="1"/>
  <c r="BR800" i="1" s="1"/>
  <c r="BR801" i="1" s="1"/>
  <c r="BR802" i="1" s="1"/>
  <c r="BR803" i="1" s="1"/>
  <c r="BR804" i="1" s="1"/>
  <c r="BR805" i="1" s="1"/>
  <c r="BR806" i="1" s="1"/>
  <c r="BR807" i="1" s="1"/>
  <c r="BR808" i="1" s="1"/>
  <c r="BR809" i="1" s="1"/>
  <c r="BR810" i="1" s="1"/>
  <c r="BR811" i="1" s="1"/>
  <c r="BR812" i="1" s="1"/>
  <c r="BR813" i="1" s="1"/>
  <c r="BR814" i="1" s="1"/>
  <c r="BR815" i="1" s="1"/>
  <c r="BR816" i="1" s="1"/>
  <c r="BR817" i="1" s="1"/>
  <c r="BR818" i="1" s="1"/>
  <c r="BR819" i="1" s="1"/>
  <c r="BR820" i="1" s="1"/>
  <c r="BR821" i="1" s="1"/>
  <c r="BR822" i="1" s="1"/>
  <c r="BR823" i="1" s="1"/>
  <c r="BR824" i="1" s="1"/>
  <c r="BR825" i="1" s="1"/>
  <c r="BR826" i="1" s="1"/>
  <c r="BR827" i="1" s="1"/>
  <c r="BR828" i="1" s="1"/>
  <c r="BR829" i="1" s="1"/>
  <c r="BR830" i="1" s="1"/>
  <c r="BR831" i="1" s="1"/>
  <c r="BR832" i="1" s="1"/>
  <c r="BR833" i="1" s="1"/>
  <c r="BR834" i="1" s="1"/>
  <c r="BR835" i="1" s="1"/>
  <c r="BR836" i="1" s="1"/>
  <c r="BR837" i="1" s="1"/>
  <c r="BR838" i="1" s="1"/>
  <c r="BR839" i="1" s="1"/>
  <c r="BR840" i="1" s="1"/>
  <c r="BR841" i="1" s="1"/>
  <c r="BR842" i="1" s="1"/>
  <c r="BR843" i="1" s="1"/>
  <c r="BR844" i="1" s="1"/>
  <c r="BR845" i="1" s="1"/>
  <c r="BR846" i="1" s="1"/>
  <c r="BR847" i="1" s="1"/>
  <c r="BR848" i="1" s="1"/>
  <c r="BR849" i="1" s="1"/>
  <c r="BR850" i="1" s="1"/>
  <c r="BR851" i="1" s="1"/>
  <c r="BR852" i="1" s="1"/>
  <c r="BR853" i="1" s="1"/>
  <c r="BR854" i="1" s="1"/>
  <c r="BR855" i="1" s="1"/>
  <c r="BR856" i="1" s="1"/>
  <c r="BR857" i="1" s="1"/>
  <c r="BR858" i="1" s="1"/>
  <c r="BR859" i="1" s="1"/>
  <c r="BR860" i="1" s="1"/>
  <c r="BR861" i="1" s="1"/>
  <c r="BU6" i="1"/>
  <c r="BU7" i="1" s="1"/>
  <c r="BU8" i="1" s="1"/>
  <c r="BU9" i="1" s="1"/>
  <c r="BU10" i="1" s="1"/>
  <c r="BU11" i="1" s="1"/>
  <c r="BU12" i="1" s="1"/>
  <c r="BU13" i="1" s="1"/>
  <c r="BU14" i="1" s="1"/>
  <c r="BU15" i="1" s="1"/>
  <c r="BU16" i="1" s="1"/>
  <c r="BU17" i="1" s="1"/>
  <c r="BU18" i="1" s="1"/>
  <c r="BU19" i="1" s="1"/>
  <c r="BU20" i="1" s="1"/>
  <c r="BU21" i="1" s="1"/>
  <c r="BU22" i="1" s="1"/>
  <c r="BU23" i="1" s="1"/>
  <c r="BU24" i="1" s="1"/>
  <c r="BU25" i="1" s="1"/>
  <c r="BU26" i="1" s="1"/>
  <c r="BU27" i="1" s="1"/>
  <c r="BU28" i="1" s="1"/>
  <c r="BU29" i="1" s="1"/>
  <c r="BU30" i="1" s="1"/>
  <c r="BU31" i="1" s="1"/>
  <c r="BU32" i="1" s="1"/>
  <c r="BU33" i="1" s="1"/>
  <c r="BU34" i="1" s="1"/>
  <c r="BU35" i="1" s="1"/>
  <c r="BU36" i="1" s="1"/>
  <c r="BU37" i="1" s="1"/>
  <c r="BU38" i="1" s="1"/>
  <c r="BU39" i="1" s="1"/>
  <c r="BU40" i="1" s="1"/>
  <c r="BU41" i="1" s="1"/>
  <c r="BU42" i="1" s="1"/>
  <c r="BU43" i="1" s="1"/>
  <c r="BU44" i="1" s="1"/>
  <c r="BU45" i="1" s="1"/>
  <c r="BU46" i="1" s="1"/>
  <c r="BU47" i="1" s="1"/>
  <c r="BU48" i="1" s="1"/>
  <c r="BU49" i="1" s="1"/>
  <c r="BU50" i="1" s="1"/>
  <c r="BU51" i="1" s="1"/>
  <c r="BU52" i="1" s="1"/>
  <c r="BU53" i="1" s="1"/>
  <c r="BU54" i="1" s="1"/>
  <c r="BU55" i="1" s="1"/>
  <c r="BU56" i="1" s="1"/>
  <c r="BU57" i="1" s="1"/>
  <c r="BU58" i="1" s="1"/>
  <c r="BU59" i="1" s="1"/>
  <c r="BU60" i="1" s="1"/>
  <c r="BU61" i="1" s="1"/>
  <c r="BU62" i="1" s="1"/>
  <c r="BU63" i="1" s="1"/>
  <c r="BU64" i="1" s="1"/>
  <c r="BU65" i="1" s="1"/>
  <c r="BU66" i="1" s="1"/>
  <c r="BU67" i="1" s="1"/>
  <c r="BU68" i="1" s="1"/>
  <c r="BU69" i="1" s="1"/>
  <c r="BU70" i="1" s="1"/>
  <c r="BU71" i="1" s="1"/>
  <c r="BU72" i="1" s="1"/>
  <c r="BU73" i="1" s="1"/>
  <c r="BU74" i="1" s="1"/>
  <c r="BU75" i="1" s="1"/>
  <c r="BU76" i="1" s="1"/>
  <c r="BU77" i="1" s="1"/>
  <c r="BU78" i="1" s="1"/>
  <c r="BU79" i="1" s="1"/>
  <c r="BU80" i="1" s="1"/>
  <c r="BU81" i="1" s="1"/>
  <c r="BU82" i="1" s="1"/>
  <c r="BU83" i="1" s="1"/>
  <c r="BU84" i="1" s="1"/>
  <c r="BU85" i="1" s="1"/>
  <c r="BU86" i="1" s="1"/>
  <c r="BU87" i="1" s="1"/>
  <c r="BU88" i="1" s="1"/>
  <c r="BU89" i="1" s="1"/>
  <c r="BU90" i="1" s="1"/>
  <c r="BU91" i="1" s="1"/>
  <c r="BU92" i="1" s="1"/>
  <c r="BU93" i="1" s="1"/>
  <c r="BU94" i="1" s="1"/>
  <c r="BU95" i="1" s="1"/>
  <c r="BU96" i="1" s="1"/>
  <c r="BU97" i="1" s="1"/>
  <c r="BU98" i="1" s="1"/>
  <c r="BU99" i="1" s="1"/>
  <c r="BU100" i="1" s="1"/>
  <c r="BU101" i="1" s="1"/>
  <c r="BU102" i="1" s="1"/>
  <c r="BU103" i="1" s="1"/>
  <c r="BU104" i="1" s="1"/>
  <c r="BU105" i="1" s="1"/>
  <c r="BU106" i="1" s="1"/>
  <c r="BU107" i="1" s="1"/>
  <c r="BU108" i="1" s="1"/>
  <c r="BU109" i="1" s="1"/>
  <c r="BU110" i="1" s="1"/>
  <c r="BU111" i="1" s="1"/>
  <c r="BU112" i="1" s="1"/>
  <c r="BU113" i="1" s="1"/>
  <c r="BU114" i="1" s="1"/>
  <c r="BU115" i="1" s="1"/>
  <c r="BU116" i="1" s="1"/>
  <c r="BU117" i="1" s="1"/>
  <c r="BU118" i="1" s="1"/>
  <c r="BU119" i="1" s="1"/>
  <c r="BU120" i="1" s="1"/>
  <c r="BU121" i="1" s="1"/>
  <c r="BU122" i="1" s="1"/>
  <c r="BU123" i="1" s="1"/>
  <c r="BU124" i="1" s="1"/>
  <c r="BU125" i="1" s="1"/>
  <c r="BU126" i="1" s="1"/>
  <c r="BU127" i="1" s="1"/>
  <c r="BU128" i="1" s="1"/>
  <c r="BU129" i="1" s="1"/>
  <c r="BU130" i="1" s="1"/>
  <c r="BU131" i="1" s="1"/>
  <c r="BU132" i="1" s="1"/>
  <c r="BU133" i="1" s="1"/>
  <c r="BU134" i="1" s="1"/>
  <c r="BU135" i="1" s="1"/>
  <c r="BU136" i="1" s="1"/>
  <c r="BU137" i="1" s="1"/>
  <c r="BU138" i="1" s="1"/>
  <c r="BU139" i="1" s="1"/>
  <c r="BU140" i="1" s="1"/>
  <c r="BU141" i="1" s="1"/>
  <c r="BU142" i="1" s="1"/>
  <c r="BU143" i="1" s="1"/>
  <c r="BU144" i="1" s="1"/>
  <c r="BU145" i="1" s="1"/>
  <c r="BU146" i="1" s="1"/>
  <c r="BU147" i="1" s="1"/>
  <c r="BU148" i="1" s="1"/>
  <c r="BU149" i="1" s="1"/>
  <c r="BU150" i="1" s="1"/>
  <c r="BU151" i="1" s="1"/>
  <c r="BU152" i="1" s="1"/>
  <c r="BU153" i="1" s="1"/>
  <c r="BU154" i="1" s="1"/>
  <c r="BU155" i="1" s="1"/>
  <c r="BU156" i="1" s="1"/>
  <c r="BU157" i="1" s="1"/>
  <c r="BU158" i="1" s="1"/>
  <c r="BU159" i="1" s="1"/>
  <c r="BU160" i="1" s="1"/>
  <c r="BU161" i="1" s="1"/>
  <c r="BU162" i="1" s="1"/>
  <c r="BU163" i="1" s="1"/>
  <c r="BU164" i="1" s="1"/>
  <c r="BU165" i="1" s="1"/>
  <c r="BU166" i="1" s="1"/>
  <c r="BU167" i="1" s="1"/>
  <c r="BU168" i="1" s="1"/>
  <c r="BU169" i="1" s="1"/>
  <c r="BU170" i="1" s="1"/>
  <c r="BU171" i="1" s="1"/>
  <c r="BU172" i="1" s="1"/>
  <c r="BU173" i="1" s="1"/>
  <c r="BU174" i="1" s="1"/>
  <c r="BU175" i="1" s="1"/>
  <c r="BU176" i="1" s="1"/>
  <c r="BU177" i="1" s="1"/>
  <c r="BU178" i="1" s="1"/>
  <c r="BU179" i="1" s="1"/>
  <c r="BU180" i="1" s="1"/>
  <c r="BU181" i="1" s="1"/>
  <c r="BU182" i="1" s="1"/>
  <c r="BU183" i="1" s="1"/>
  <c r="BU184" i="1" s="1"/>
  <c r="BU185" i="1" s="1"/>
  <c r="BU186" i="1" s="1"/>
  <c r="BU187" i="1" s="1"/>
  <c r="BU188" i="1" s="1"/>
  <c r="BU189" i="1" s="1"/>
  <c r="BU190" i="1" s="1"/>
  <c r="BU191" i="1" s="1"/>
  <c r="BU192" i="1" s="1"/>
  <c r="BU193" i="1" s="1"/>
  <c r="BU194" i="1" s="1"/>
  <c r="BU195" i="1" s="1"/>
  <c r="BU196" i="1" s="1"/>
  <c r="BU197" i="1" s="1"/>
  <c r="BU198" i="1" s="1"/>
  <c r="BU199" i="1" s="1"/>
  <c r="BU200" i="1" s="1"/>
  <c r="BU201" i="1" s="1"/>
  <c r="BU202" i="1" s="1"/>
  <c r="BU203" i="1" s="1"/>
  <c r="BU204" i="1" s="1"/>
  <c r="BU205" i="1" s="1"/>
  <c r="BU206" i="1" s="1"/>
  <c r="BU207" i="1" s="1"/>
  <c r="BU208" i="1" s="1"/>
  <c r="BU209" i="1" s="1"/>
  <c r="BU210" i="1" s="1"/>
  <c r="BU211" i="1" s="1"/>
  <c r="BU212" i="1" s="1"/>
  <c r="BU213" i="1" s="1"/>
  <c r="BU214" i="1" s="1"/>
  <c r="BU215" i="1" s="1"/>
  <c r="BU216" i="1" s="1"/>
  <c r="BU217" i="1" s="1"/>
  <c r="BU218" i="1" s="1"/>
  <c r="BU219" i="1" s="1"/>
  <c r="BU220" i="1" s="1"/>
  <c r="BU221" i="1" s="1"/>
  <c r="BU222" i="1" s="1"/>
  <c r="BU223" i="1" s="1"/>
  <c r="BU224" i="1" s="1"/>
  <c r="BU225" i="1" s="1"/>
  <c r="BU226" i="1" s="1"/>
  <c r="BU227" i="1" s="1"/>
  <c r="BU228" i="1" s="1"/>
  <c r="BU229" i="1" s="1"/>
  <c r="BU230" i="1" s="1"/>
  <c r="BU231" i="1" s="1"/>
  <c r="BU232" i="1" s="1"/>
  <c r="BU233" i="1" s="1"/>
  <c r="BU234" i="1" s="1"/>
  <c r="BU235" i="1" s="1"/>
  <c r="BU236" i="1" s="1"/>
  <c r="BU237" i="1" s="1"/>
  <c r="BU238" i="1" s="1"/>
  <c r="BU239" i="1" s="1"/>
  <c r="BU240" i="1" s="1"/>
  <c r="BU241" i="1" s="1"/>
  <c r="BU242" i="1" s="1"/>
  <c r="BU243" i="1" s="1"/>
  <c r="BU244" i="1" s="1"/>
  <c r="BU245" i="1" s="1"/>
  <c r="BU246" i="1" s="1"/>
  <c r="BU247" i="1" s="1"/>
  <c r="BU248" i="1" s="1"/>
  <c r="BU249" i="1" s="1"/>
  <c r="BU250" i="1" s="1"/>
  <c r="BU251" i="1" s="1"/>
  <c r="BU252" i="1" s="1"/>
  <c r="BU253" i="1" s="1"/>
  <c r="BU254" i="1" s="1"/>
  <c r="BU255" i="1" s="1"/>
  <c r="BU256" i="1" s="1"/>
  <c r="BU257" i="1" s="1"/>
  <c r="BU258" i="1" s="1"/>
  <c r="BU259" i="1" s="1"/>
  <c r="BU260" i="1" s="1"/>
  <c r="BU261" i="1" s="1"/>
  <c r="BU262" i="1" s="1"/>
  <c r="BU263" i="1" s="1"/>
  <c r="BU264" i="1" s="1"/>
  <c r="BU265" i="1" s="1"/>
  <c r="BU266" i="1" s="1"/>
  <c r="BU267" i="1" s="1"/>
  <c r="BU268" i="1" s="1"/>
  <c r="BU269" i="1" s="1"/>
  <c r="BU270" i="1" s="1"/>
  <c r="BU271" i="1" s="1"/>
  <c r="BU272" i="1" s="1"/>
  <c r="BU273" i="1" s="1"/>
  <c r="BU274" i="1" s="1"/>
  <c r="BU275" i="1" s="1"/>
  <c r="BU276" i="1" s="1"/>
  <c r="BU277" i="1" s="1"/>
  <c r="BU278" i="1" s="1"/>
  <c r="BU279" i="1" s="1"/>
  <c r="BU280" i="1" s="1"/>
  <c r="BU281" i="1" s="1"/>
  <c r="BU282" i="1" s="1"/>
  <c r="BU283" i="1" s="1"/>
  <c r="BU284" i="1" s="1"/>
  <c r="BU285" i="1" s="1"/>
  <c r="BU286" i="1" s="1"/>
  <c r="BU287" i="1" s="1"/>
  <c r="BU288" i="1" s="1"/>
  <c r="BU289" i="1" s="1"/>
  <c r="BU290" i="1" s="1"/>
  <c r="BU291" i="1" s="1"/>
  <c r="BU292" i="1" s="1"/>
  <c r="BU293" i="1" s="1"/>
  <c r="BU294" i="1" s="1"/>
  <c r="BU295" i="1" s="1"/>
  <c r="BU296" i="1" s="1"/>
  <c r="BU297" i="1" s="1"/>
  <c r="BU298" i="1" s="1"/>
  <c r="BU299" i="1" s="1"/>
  <c r="BU300" i="1" s="1"/>
  <c r="BU301" i="1" s="1"/>
  <c r="BU302" i="1" s="1"/>
  <c r="BU303" i="1" s="1"/>
  <c r="BU304" i="1" s="1"/>
  <c r="BU305" i="1" s="1"/>
  <c r="BU306" i="1" s="1"/>
  <c r="BU307" i="1" s="1"/>
  <c r="BU308" i="1" s="1"/>
  <c r="BU309" i="1" s="1"/>
  <c r="BU310" i="1" s="1"/>
  <c r="BU311" i="1" s="1"/>
  <c r="BU312" i="1" s="1"/>
  <c r="BU313" i="1" s="1"/>
  <c r="BU314" i="1" s="1"/>
  <c r="BU315" i="1" s="1"/>
  <c r="BU316" i="1" s="1"/>
  <c r="BU317" i="1" s="1"/>
  <c r="BU318" i="1" s="1"/>
  <c r="BU319" i="1" s="1"/>
  <c r="BU320" i="1" s="1"/>
  <c r="BU321" i="1" s="1"/>
  <c r="BU322" i="1" s="1"/>
  <c r="BU323" i="1" s="1"/>
  <c r="BU324" i="1" s="1"/>
  <c r="BU325" i="1" s="1"/>
  <c r="BU326" i="1" s="1"/>
  <c r="BU327" i="1" s="1"/>
  <c r="BU328" i="1" s="1"/>
  <c r="BU329" i="1" s="1"/>
  <c r="BU330" i="1" s="1"/>
  <c r="BU331" i="1" s="1"/>
  <c r="BU332" i="1" s="1"/>
  <c r="BU333" i="1" s="1"/>
  <c r="BU334" i="1" s="1"/>
  <c r="BU335" i="1" s="1"/>
  <c r="BU336" i="1" s="1"/>
  <c r="BU337" i="1" s="1"/>
  <c r="BU338" i="1" s="1"/>
  <c r="BU339" i="1" s="1"/>
  <c r="BU340" i="1" s="1"/>
  <c r="BU341" i="1" s="1"/>
  <c r="BU342" i="1" s="1"/>
  <c r="BU343" i="1" s="1"/>
  <c r="BU344" i="1" s="1"/>
  <c r="BU345" i="1" s="1"/>
  <c r="BU346" i="1" s="1"/>
  <c r="BU347" i="1" s="1"/>
  <c r="BU348" i="1" s="1"/>
  <c r="BU349" i="1" s="1"/>
  <c r="BU350" i="1" s="1"/>
  <c r="BU351" i="1" s="1"/>
  <c r="BU352" i="1" s="1"/>
  <c r="BU353" i="1" s="1"/>
  <c r="BU354" i="1" s="1"/>
  <c r="BU355" i="1" s="1"/>
  <c r="BU356" i="1" s="1"/>
  <c r="BU357" i="1" s="1"/>
  <c r="BU358" i="1" s="1"/>
  <c r="BU359" i="1" s="1"/>
  <c r="BU360" i="1" s="1"/>
  <c r="BU361" i="1" s="1"/>
  <c r="BU362" i="1" s="1"/>
  <c r="BU363" i="1" s="1"/>
  <c r="BU364" i="1" s="1"/>
  <c r="BU365" i="1" s="1"/>
  <c r="BU366" i="1" s="1"/>
  <c r="BU367" i="1" s="1"/>
  <c r="BU368" i="1" s="1"/>
  <c r="BU369" i="1" s="1"/>
  <c r="BU370" i="1" s="1"/>
  <c r="BU371" i="1" s="1"/>
  <c r="BU372" i="1" s="1"/>
  <c r="BU373" i="1" s="1"/>
  <c r="BU374" i="1" s="1"/>
  <c r="BU375" i="1" s="1"/>
  <c r="BU376" i="1" s="1"/>
  <c r="BU377" i="1" s="1"/>
  <c r="BU378" i="1" s="1"/>
  <c r="BU379" i="1" s="1"/>
  <c r="BU380" i="1" s="1"/>
  <c r="BU381" i="1" s="1"/>
  <c r="BU382" i="1" s="1"/>
  <c r="BU383" i="1" s="1"/>
  <c r="BU384" i="1" s="1"/>
  <c r="BU385" i="1" s="1"/>
  <c r="BU386" i="1" s="1"/>
  <c r="BU387" i="1" s="1"/>
  <c r="BU388" i="1" s="1"/>
  <c r="BU389" i="1" s="1"/>
  <c r="BU390" i="1" s="1"/>
  <c r="BU391" i="1" s="1"/>
  <c r="BU392" i="1" s="1"/>
  <c r="BU393" i="1" s="1"/>
  <c r="BU394" i="1" s="1"/>
  <c r="BU395" i="1" s="1"/>
  <c r="BU396" i="1" s="1"/>
  <c r="BU397" i="1" s="1"/>
  <c r="BU398" i="1" s="1"/>
  <c r="BU399" i="1" s="1"/>
  <c r="BU400" i="1" s="1"/>
  <c r="BU401" i="1" s="1"/>
  <c r="BU402" i="1" s="1"/>
  <c r="BU403" i="1" s="1"/>
  <c r="BU404" i="1" s="1"/>
  <c r="BU405" i="1" s="1"/>
  <c r="BU406" i="1" s="1"/>
  <c r="BU407" i="1" s="1"/>
  <c r="BU408" i="1" s="1"/>
  <c r="BU409" i="1" s="1"/>
  <c r="BU410" i="1" s="1"/>
  <c r="BU411" i="1" s="1"/>
  <c r="BU412" i="1" s="1"/>
  <c r="BU413" i="1" s="1"/>
  <c r="BU414" i="1" s="1"/>
  <c r="BU415" i="1" s="1"/>
  <c r="BU416" i="1" s="1"/>
  <c r="BU417" i="1" s="1"/>
  <c r="BU418" i="1" s="1"/>
  <c r="BU419" i="1" s="1"/>
  <c r="BU420" i="1" s="1"/>
  <c r="BU421" i="1" s="1"/>
  <c r="BU422" i="1" s="1"/>
  <c r="BU423" i="1" s="1"/>
  <c r="BU424" i="1" s="1"/>
  <c r="BU425" i="1" s="1"/>
  <c r="BU426" i="1" s="1"/>
  <c r="BU427" i="1" s="1"/>
  <c r="BU428" i="1" s="1"/>
  <c r="BU429" i="1" s="1"/>
  <c r="BU430" i="1" s="1"/>
  <c r="BU431" i="1" s="1"/>
  <c r="BU432" i="1" s="1"/>
  <c r="BU433" i="1" s="1"/>
  <c r="BU434" i="1" s="1"/>
  <c r="BU435" i="1" s="1"/>
  <c r="BU436" i="1" s="1"/>
  <c r="BU437" i="1" s="1"/>
  <c r="BU438" i="1" s="1"/>
  <c r="BU439" i="1" s="1"/>
  <c r="BU440" i="1" s="1"/>
  <c r="BU441" i="1" s="1"/>
  <c r="BU442" i="1" s="1"/>
  <c r="BU443" i="1" s="1"/>
  <c r="BU444" i="1" s="1"/>
  <c r="BU445" i="1" s="1"/>
  <c r="BU446" i="1" s="1"/>
  <c r="BU447" i="1" s="1"/>
  <c r="BU448" i="1" s="1"/>
  <c r="BU449" i="1" s="1"/>
  <c r="BU450" i="1" s="1"/>
  <c r="BU451" i="1" s="1"/>
  <c r="BU452" i="1" s="1"/>
  <c r="BU453" i="1" s="1"/>
  <c r="BU454" i="1" s="1"/>
  <c r="BU455" i="1" s="1"/>
  <c r="BU456" i="1" s="1"/>
  <c r="BU457" i="1" s="1"/>
  <c r="BU458" i="1" s="1"/>
  <c r="BU459" i="1" s="1"/>
  <c r="BU460" i="1" s="1"/>
  <c r="BU461" i="1" s="1"/>
  <c r="BU462" i="1" s="1"/>
  <c r="BU463" i="1" s="1"/>
  <c r="BU464" i="1" s="1"/>
  <c r="BU465" i="1" s="1"/>
  <c r="BU466" i="1" s="1"/>
  <c r="BU467" i="1" s="1"/>
  <c r="BU468" i="1" s="1"/>
  <c r="BU469" i="1" s="1"/>
  <c r="BU470" i="1" s="1"/>
  <c r="BU471" i="1" s="1"/>
  <c r="BU472" i="1" s="1"/>
  <c r="BU473" i="1" s="1"/>
  <c r="BU474" i="1" s="1"/>
  <c r="BU475" i="1" s="1"/>
  <c r="BU476" i="1" s="1"/>
  <c r="BU477" i="1" s="1"/>
  <c r="BU478" i="1" s="1"/>
  <c r="BU479" i="1" s="1"/>
  <c r="BU480" i="1" s="1"/>
  <c r="BU481" i="1" s="1"/>
  <c r="BU482" i="1" s="1"/>
  <c r="BU483" i="1" s="1"/>
  <c r="BU484" i="1" s="1"/>
  <c r="BU485" i="1" s="1"/>
  <c r="BU486" i="1" s="1"/>
  <c r="BU487" i="1" s="1"/>
  <c r="BU488" i="1" s="1"/>
  <c r="BU489" i="1" s="1"/>
  <c r="BU490" i="1" s="1"/>
  <c r="BU491" i="1" s="1"/>
  <c r="BU492" i="1" s="1"/>
  <c r="BU493" i="1" s="1"/>
  <c r="BU494" i="1" s="1"/>
  <c r="BU495" i="1" s="1"/>
  <c r="BU496" i="1" s="1"/>
  <c r="BU497" i="1" s="1"/>
  <c r="BU498" i="1" s="1"/>
  <c r="BU499" i="1" s="1"/>
  <c r="BU500" i="1" s="1"/>
  <c r="BU501" i="1" s="1"/>
  <c r="BU502" i="1" s="1"/>
  <c r="BU503" i="1" s="1"/>
  <c r="BU504" i="1" s="1"/>
  <c r="BU505" i="1" s="1"/>
  <c r="BU506" i="1" s="1"/>
  <c r="BU507" i="1" s="1"/>
  <c r="BU508" i="1" s="1"/>
  <c r="BU509" i="1" s="1"/>
  <c r="BU510" i="1" s="1"/>
  <c r="BU511" i="1" s="1"/>
  <c r="BU512" i="1" s="1"/>
  <c r="BU513" i="1" s="1"/>
  <c r="BU514" i="1" s="1"/>
  <c r="BU515" i="1" s="1"/>
  <c r="BU516" i="1" s="1"/>
  <c r="BU517" i="1" s="1"/>
  <c r="BU518" i="1" s="1"/>
  <c r="BU519" i="1" s="1"/>
  <c r="BU520" i="1" s="1"/>
  <c r="BU521" i="1" s="1"/>
  <c r="BU522" i="1" s="1"/>
  <c r="BU523" i="1" s="1"/>
  <c r="BU524" i="1" s="1"/>
  <c r="BU525" i="1" s="1"/>
  <c r="BU526" i="1" s="1"/>
  <c r="BU527" i="1" s="1"/>
  <c r="BU528" i="1" s="1"/>
  <c r="BU529" i="1" s="1"/>
  <c r="BU530" i="1" s="1"/>
  <c r="BU531" i="1" s="1"/>
  <c r="BU532" i="1" s="1"/>
  <c r="BU533" i="1" s="1"/>
  <c r="BU534" i="1" s="1"/>
  <c r="BU535" i="1" s="1"/>
  <c r="BU536" i="1" s="1"/>
  <c r="BU537" i="1" s="1"/>
  <c r="BU538" i="1" s="1"/>
  <c r="BU539" i="1" s="1"/>
  <c r="BU540" i="1" s="1"/>
  <c r="BU541" i="1" s="1"/>
  <c r="BU542" i="1" s="1"/>
  <c r="BU543" i="1" s="1"/>
  <c r="BU544" i="1" s="1"/>
  <c r="BU545" i="1" s="1"/>
  <c r="BU546" i="1" s="1"/>
  <c r="BU547" i="1" s="1"/>
  <c r="BU548" i="1" s="1"/>
  <c r="BU549" i="1" s="1"/>
  <c r="BU550" i="1" s="1"/>
  <c r="BU551" i="1" s="1"/>
  <c r="BU552" i="1" s="1"/>
  <c r="BU553" i="1" s="1"/>
  <c r="BU554" i="1" s="1"/>
  <c r="BU555" i="1" s="1"/>
  <c r="BU556" i="1" s="1"/>
  <c r="BU557" i="1" s="1"/>
  <c r="BU558" i="1" s="1"/>
  <c r="BU559" i="1" s="1"/>
  <c r="BU560" i="1" s="1"/>
  <c r="BU561" i="1" s="1"/>
  <c r="BU562" i="1" s="1"/>
  <c r="BU563" i="1" s="1"/>
  <c r="BU564" i="1" s="1"/>
  <c r="BU565" i="1" s="1"/>
  <c r="BU566" i="1" s="1"/>
  <c r="BU567" i="1" s="1"/>
  <c r="BU568" i="1" s="1"/>
  <c r="BU569" i="1" s="1"/>
  <c r="BU570" i="1" s="1"/>
  <c r="BU571" i="1" s="1"/>
  <c r="BU572" i="1" s="1"/>
  <c r="BU573" i="1" s="1"/>
  <c r="BU574" i="1" s="1"/>
  <c r="BU575" i="1" s="1"/>
  <c r="BU576" i="1" s="1"/>
  <c r="BU577" i="1" s="1"/>
  <c r="BU578" i="1" s="1"/>
  <c r="BU579" i="1" s="1"/>
  <c r="BU580" i="1" s="1"/>
  <c r="BU581" i="1" s="1"/>
  <c r="BU582" i="1" s="1"/>
  <c r="BU583" i="1" s="1"/>
  <c r="BU584" i="1" s="1"/>
  <c r="BU585" i="1" s="1"/>
  <c r="BU586" i="1" s="1"/>
  <c r="BU587" i="1" s="1"/>
  <c r="BU588" i="1" s="1"/>
  <c r="BU589" i="1" s="1"/>
  <c r="BU590" i="1" s="1"/>
  <c r="BU591" i="1" s="1"/>
  <c r="BU592" i="1" s="1"/>
  <c r="BU593" i="1" s="1"/>
  <c r="BU594" i="1" s="1"/>
  <c r="BU595" i="1" s="1"/>
  <c r="BU596" i="1" s="1"/>
  <c r="BU597" i="1" s="1"/>
  <c r="BU598" i="1" s="1"/>
  <c r="BU599" i="1" s="1"/>
  <c r="BU600" i="1" s="1"/>
  <c r="BU601" i="1" s="1"/>
  <c r="BU602" i="1" s="1"/>
  <c r="BU603" i="1" s="1"/>
  <c r="BU604" i="1" s="1"/>
  <c r="BU605" i="1" s="1"/>
  <c r="BU606" i="1" s="1"/>
  <c r="BU607" i="1" s="1"/>
  <c r="BU608" i="1" s="1"/>
  <c r="BU609" i="1" s="1"/>
  <c r="BU610" i="1" s="1"/>
  <c r="BU611" i="1" s="1"/>
  <c r="BU612" i="1" s="1"/>
  <c r="BU613" i="1" s="1"/>
  <c r="BU614" i="1" s="1"/>
  <c r="BU615" i="1" s="1"/>
  <c r="BU616" i="1" s="1"/>
  <c r="BU617" i="1" s="1"/>
  <c r="BU618" i="1" s="1"/>
  <c r="BU619" i="1" s="1"/>
  <c r="BU620" i="1" s="1"/>
  <c r="BU621" i="1" s="1"/>
  <c r="BU622" i="1" s="1"/>
  <c r="BU623" i="1" s="1"/>
  <c r="BU624" i="1" s="1"/>
  <c r="BU625" i="1" s="1"/>
  <c r="BU626" i="1" s="1"/>
  <c r="BU627" i="1" s="1"/>
  <c r="BU628" i="1" s="1"/>
  <c r="BU629" i="1" s="1"/>
  <c r="BU630" i="1" s="1"/>
  <c r="BU631" i="1" s="1"/>
  <c r="BU632" i="1" s="1"/>
  <c r="BU633" i="1" s="1"/>
  <c r="BU634" i="1" s="1"/>
  <c r="BU635" i="1" s="1"/>
  <c r="BU636" i="1" s="1"/>
  <c r="BU637" i="1" s="1"/>
  <c r="BU638" i="1" s="1"/>
  <c r="BU639" i="1" s="1"/>
  <c r="BU640" i="1" s="1"/>
  <c r="BU641" i="1" s="1"/>
  <c r="BU642" i="1" s="1"/>
  <c r="BU643" i="1" s="1"/>
  <c r="BU644" i="1" s="1"/>
  <c r="BU645" i="1" s="1"/>
  <c r="BU646" i="1" s="1"/>
  <c r="BU647" i="1" s="1"/>
  <c r="BU648" i="1" s="1"/>
  <c r="BU649" i="1" s="1"/>
  <c r="BU650" i="1" s="1"/>
  <c r="BU651" i="1" s="1"/>
  <c r="BU652" i="1" s="1"/>
  <c r="BU653" i="1" s="1"/>
  <c r="BU654" i="1" s="1"/>
  <c r="BU655" i="1" s="1"/>
  <c r="BU656" i="1" s="1"/>
  <c r="BU657" i="1" s="1"/>
  <c r="BU658" i="1" s="1"/>
  <c r="BU659" i="1" s="1"/>
  <c r="BU660" i="1" s="1"/>
  <c r="BU661" i="1" s="1"/>
  <c r="BU662" i="1" s="1"/>
  <c r="BU663" i="1" s="1"/>
  <c r="BU664" i="1" s="1"/>
  <c r="BU665" i="1" s="1"/>
  <c r="BU666" i="1" s="1"/>
  <c r="BU667" i="1" s="1"/>
  <c r="BU668" i="1" s="1"/>
  <c r="BU669" i="1" s="1"/>
  <c r="BU670" i="1" s="1"/>
  <c r="BU671" i="1" s="1"/>
  <c r="BU672" i="1" s="1"/>
  <c r="BU673" i="1" s="1"/>
  <c r="BU674" i="1" s="1"/>
  <c r="BU675" i="1" s="1"/>
  <c r="BU676" i="1" s="1"/>
  <c r="BU677" i="1" s="1"/>
  <c r="BU678" i="1" s="1"/>
  <c r="BU679" i="1" s="1"/>
  <c r="BU680" i="1" s="1"/>
  <c r="BU681" i="1" s="1"/>
  <c r="BU682" i="1" s="1"/>
  <c r="BU683" i="1" s="1"/>
  <c r="BU684" i="1" s="1"/>
  <c r="BU685" i="1" s="1"/>
  <c r="BU686" i="1" s="1"/>
  <c r="BU687" i="1" s="1"/>
  <c r="BU688" i="1" s="1"/>
  <c r="BU689" i="1" s="1"/>
  <c r="BU690" i="1" s="1"/>
  <c r="BU691" i="1" s="1"/>
  <c r="BU692" i="1" s="1"/>
  <c r="BU693" i="1" s="1"/>
  <c r="BU694" i="1" s="1"/>
  <c r="BU695" i="1" s="1"/>
  <c r="BU696" i="1" s="1"/>
  <c r="BU697" i="1" s="1"/>
  <c r="BU698" i="1" s="1"/>
  <c r="BU699" i="1" s="1"/>
  <c r="BU700" i="1" s="1"/>
  <c r="BU701" i="1" s="1"/>
  <c r="BU702" i="1" s="1"/>
  <c r="BU703" i="1" s="1"/>
  <c r="BU704" i="1" s="1"/>
  <c r="BU705" i="1" s="1"/>
  <c r="BU706" i="1" s="1"/>
  <c r="BU707" i="1" s="1"/>
  <c r="BU708" i="1" s="1"/>
  <c r="BU709" i="1" s="1"/>
  <c r="BU710" i="1" s="1"/>
  <c r="BU711" i="1" s="1"/>
  <c r="BU712" i="1" s="1"/>
  <c r="BU713" i="1" s="1"/>
  <c r="BU714" i="1" s="1"/>
  <c r="BU715" i="1" s="1"/>
  <c r="BU716" i="1" s="1"/>
  <c r="BU717" i="1" s="1"/>
  <c r="BU718" i="1" s="1"/>
  <c r="BU719" i="1" s="1"/>
  <c r="BU720" i="1" s="1"/>
  <c r="BU721" i="1" s="1"/>
  <c r="BU722" i="1" s="1"/>
  <c r="BU723" i="1" s="1"/>
  <c r="BU724" i="1" s="1"/>
  <c r="BU725" i="1" s="1"/>
  <c r="BU726" i="1" s="1"/>
  <c r="BU727" i="1" s="1"/>
  <c r="BU728" i="1" s="1"/>
  <c r="BU729" i="1" s="1"/>
  <c r="BU730" i="1" s="1"/>
  <c r="BU731" i="1" s="1"/>
  <c r="BU732" i="1" s="1"/>
  <c r="BU733" i="1" s="1"/>
  <c r="BU734" i="1" s="1"/>
  <c r="BU735" i="1" s="1"/>
  <c r="BU736" i="1" s="1"/>
  <c r="BU737" i="1" s="1"/>
  <c r="BU738" i="1" s="1"/>
  <c r="BU739" i="1" s="1"/>
  <c r="BU740" i="1" s="1"/>
  <c r="BU741" i="1" s="1"/>
  <c r="BU742" i="1" s="1"/>
  <c r="BU743" i="1" s="1"/>
  <c r="BU744" i="1" s="1"/>
  <c r="BU745" i="1" s="1"/>
  <c r="BU746" i="1" s="1"/>
  <c r="BU747" i="1" s="1"/>
  <c r="BU748" i="1" s="1"/>
  <c r="BU749" i="1" s="1"/>
  <c r="BU750" i="1" s="1"/>
  <c r="BU751" i="1" s="1"/>
  <c r="BU752" i="1" s="1"/>
  <c r="BU753" i="1" s="1"/>
  <c r="BU754" i="1" s="1"/>
  <c r="BU755" i="1" s="1"/>
  <c r="BU756" i="1" s="1"/>
  <c r="BU757" i="1" s="1"/>
  <c r="BU758" i="1" s="1"/>
  <c r="BU759" i="1" s="1"/>
  <c r="BU760" i="1" s="1"/>
  <c r="BU761" i="1" s="1"/>
  <c r="BU762" i="1" s="1"/>
  <c r="BU763" i="1" s="1"/>
  <c r="BU764" i="1" s="1"/>
  <c r="BU765" i="1" s="1"/>
  <c r="BU766" i="1" s="1"/>
  <c r="BU767" i="1" s="1"/>
  <c r="BU768" i="1" s="1"/>
  <c r="BU769" i="1" s="1"/>
  <c r="BU770" i="1" s="1"/>
  <c r="BU771" i="1" s="1"/>
  <c r="BU772" i="1" s="1"/>
  <c r="BU773" i="1" s="1"/>
  <c r="BU774" i="1" s="1"/>
  <c r="BU775" i="1" s="1"/>
  <c r="BU776" i="1" s="1"/>
  <c r="BU777" i="1" s="1"/>
  <c r="BU778" i="1" s="1"/>
  <c r="BU779" i="1" s="1"/>
  <c r="BU780" i="1" s="1"/>
  <c r="BU781" i="1" s="1"/>
  <c r="BU782" i="1" s="1"/>
  <c r="BU783" i="1" s="1"/>
  <c r="BU784" i="1" s="1"/>
  <c r="BU785" i="1" s="1"/>
  <c r="BU786" i="1" s="1"/>
  <c r="BU787" i="1" s="1"/>
  <c r="BU788" i="1" s="1"/>
  <c r="BU789" i="1" s="1"/>
  <c r="BU790" i="1" s="1"/>
  <c r="BU791" i="1" s="1"/>
  <c r="BU792" i="1" s="1"/>
  <c r="BU793" i="1" s="1"/>
  <c r="BU794" i="1" s="1"/>
  <c r="BU795" i="1" s="1"/>
  <c r="BU796" i="1" s="1"/>
  <c r="BU797" i="1" s="1"/>
  <c r="BU798" i="1" s="1"/>
  <c r="BU799" i="1" s="1"/>
  <c r="BU800" i="1" s="1"/>
  <c r="BU801" i="1" s="1"/>
  <c r="BU802" i="1" s="1"/>
  <c r="BU803" i="1" s="1"/>
  <c r="BU804" i="1" s="1"/>
  <c r="BU805" i="1" s="1"/>
  <c r="BU806" i="1" s="1"/>
  <c r="BU807" i="1" s="1"/>
  <c r="BU808" i="1" s="1"/>
  <c r="BU809" i="1" s="1"/>
  <c r="BU810" i="1" s="1"/>
  <c r="BU811" i="1" s="1"/>
  <c r="BU812" i="1" s="1"/>
  <c r="BU813" i="1" s="1"/>
  <c r="BU814" i="1" s="1"/>
  <c r="BU815" i="1" s="1"/>
  <c r="BU816" i="1" s="1"/>
  <c r="BU817" i="1" s="1"/>
  <c r="BU818" i="1" s="1"/>
  <c r="BU819" i="1" s="1"/>
  <c r="BU820" i="1" s="1"/>
  <c r="BU821" i="1" s="1"/>
  <c r="BU822" i="1" s="1"/>
  <c r="BU823" i="1" s="1"/>
  <c r="BU824" i="1" s="1"/>
  <c r="BU825" i="1" s="1"/>
  <c r="BU826" i="1" s="1"/>
  <c r="BU827" i="1" s="1"/>
  <c r="BU828" i="1" s="1"/>
  <c r="BU829" i="1" s="1"/>
  <c r="BU830" i="1" s="1"/>
  <c r="BU831" i="1" s="1"/>
  <c r="BU832" i="1" s="1"/>
  <c r="BU833" i="1" s="1"/>
  <c r="BU834" i="1" s="1"/>
  <c r="BU835" i="1" s="1"/>
  <c r="BU836" i="1" s="1"/>
  <c r="BU837" i="1" s="1"/>
  <c r="BU838" i="1" s="1"/>
  <c r="BU839" i="1" s="1"/>
  <c r="BU840" i="1" s="1"/>
  <c r="BU841" i="1" s="1"/>
  <c r="BU842" i="1" s="1"/>
  <c r="BU843" i="1" s="1"/>
  <c r="BU844" i="1" s="1"/>
  <c r="BU845" i="1" s="1"/>
  <c r="BU846" i="1" s="1"/>
  <c r="BU847" i="1" s="1"/>
  <c r="BU848" i="1" s="1"/>
  <c r="BU849" i="1" s="1"/>
  <c r="BU850" i="1" s="1"/>
  <c r="BU851" i="1" s="1"/>
  <c r="BU852" i="1" s="1"/>
  <c r="BU853" i="1" s="1"/>
  <c r="BU854" i="1" s="1"/>
  <c r="BU855" i="1" s="1"/>
  <c r="BU856" i="1" s="1"/>
  <c r="BU857" i="1" s="1"/>
  <c r="BU858" i="1" s="1"/>
  <c r="BU859" i="1" s="1"/>
  <c r="BU860" i="1" s="1"/>
  <c r="BU861" i="1" s="1"/>
  <c r="BX6" i="1"/>
  <c r="BX7" i="1" s="1"/>
  <c r="BX8" i="1" s="1"/>
  <c r="BX9" i="1" s="1"/>
  <c r="BX10" i="1" s="1"/>
  <c r="BX11" i="1" s="1"/>
  <c r="BX12" i="1" s="1"/>
  <c r="BX13" i="1" s="1"/>
  <c r="BX14" i="1" s="1"/>
  <c r="BX15" i="1" s="1"/>
  <c r="BX16" i="1" s="1"/>
  <c r="BX17" i="1" s="1"/>
  <c r="BX18" i="1" s="1"/>
  <c r="BX19" i="1" s="1"/>
  <c r="BX20" i="1" s="1"/>
  <c r="BX21" i="1" s="1"/>
  <c r="BX22" i="1" s="1"/>
  <c r="BX23" i="1" s="1"/>
  <c r="BX24" i="1" s="1"/>
  <c r="BX25" i="1" s="1"/>
  <c r="BX26" i="1" s="1"/>
  <c r="BX27" i="1" s="1"/>
  <c r="BX28" i="1" s="1"/>
  <c r="BX29" i="1" s="1"/>
  <c r="BX30" i="1" s="1"/>
  <c r="BX31" i="1" s="1"/>
  <c r="BX32" i="1" s="1"/>
  <c r="BX33" i="1" s="1"/>
  <c r="BX34" i="1" s="1"/>
  <c r="BX35" i="1" s="1"/>
  <c r="BX36" i="1" s="1"/>
  <c r="BX37" i="1" s="1"/>
  <c r="BX38" i="1" s="1"/>
  <c r="BX39" i="1" s="1"/>
  <c r="BX40" i="1" s="1"/>
  <c r="BX41" i="1" s="1"/>
  <c r="BX42" i="1" s="1"/>
  <c r="BX43" i="1" s="1"/>
  <c r="BX44" i="1" s="1"/>
  <c r="BX45" i="1" s="1"/>
  <c r="BX46" i="1" s="1"/>
  <c r="BX47" i="1" s="1"/>
  <c r="BX48" i="1" s="1"/>
  <c r="BX49" i="1" s="1"/>
  <c r="BX50" i="1" s="1"/>
  <c r="BX51" i="1" s="1"/>
  <c r="BX52" i="1" s="1"/>
  <c r="BX53" i="1" s="1"/>
  <c r="BX54" i="1" s="1"/>
  <c r="BX55" i="1" s="1"/>
  <c r="BX56" i="1" s="1"/>
  <c r="BX57" i="1" s="1"/>
  <c r="BX58" i="1" s="1"/>
  <c r="BX59" i="1" s="1"/>
  <c r="BX60" i="1" s="1"/>
  <c r="BX61" i="1" s="1"/>
  <c r="BX62" i="1" s="1"/>
  <c r="BX63" i="1" s="1"/>
  <c r="BX64" i="1" s="1"/>
  <c r="BX65" i="1" s="1"/>
  <c r="BX66" i="1" s="1"/>
  <c r="BX67" i="1" s="1"/>
  <c r="BX68" i="1" s="1"/>
  <c r="BX69" i="1" s="1"/>
  <c r="BX70" i="1" s="1"/>
  <c r="BX71" i="1" s="1"/>
  <c r="BX72" i="1" s="1"/>
  <c r="BX73" i="1" s="1"/>
  <c r="BX74" i="1" s="1"/>
  <c r="BX75" i="1" s="1"/>
  <c r="BX76" i="1" s="1"/>
  <c r="BX77" i="1" s="1"/>
  <c r="BX78" i="1" s="1"/>
  <c r="BX79" i="1" s="1"/>
  <c r="BX80" i="1" s="1"/>
  <c r="BX81" i="1" s="1"/>
  <c r="BX82" i="1" s="1"/>
  <c r="BX83" i="1" s="1"/>
  <c r="BX84" i="1" s="1"/>
  <c r="BX85" i="1" s="1"/>
  <c r="BX86" i="1" s="1"/>
  <c r="BX87" i="1" s="1"/>
  <c r="BX88" i="1" s="1"/>
  <c r="BX89" i="1" s="1"/>
  <c r="BX90" i="1" s="1"/>
  <c r="BX91" i="1" s="1"/>
  <c r="BX92" i="1" s="1"/>
  <c r="BX93" i="1" s="1"/>
  <c r="BX94" i="1" s="1"/>
  <c r="BX95" i="1" s="1"/>
  <c r="BX96" i="1" s="1"/>
  <c r="BX97" i="1" s="1"/>
  <c r="BX98" i="1" s="1"/>
  <c r="BX99" i="1" s="1"/>
  <c r="BX100" i="1" s="1"/>
  <c r="BX101" i="1" s="1"/>
  <c r="BX102" i="1" s="1"/>
  <c r="BX103" i="1" s="1"/>
  <c r="BX104" i="1" s="1"/>
  <c r="BX105" i="1" s="1"/>
  <c r="BX106" i="1" s="1"/>
  <c r="BX107" i="1" s="1"/>
  <c r="BX108" i="1" s="1"/>
  <c r="BX109" i="1" s="1"/>
  <c r="BX110" i="1" s="1"/>
  <c r="BX111" i="1" s="1"/>
  <c r="BX112" i="1" s="1"/>
  <c r="BX113" i="1" s="1"/>
  <c r="BX114" i="1" s="1"/>
  <c r="BX115" i="1" s="1"/>
  <c r="BX116" i="1" s="1"/>
  <c r="BX117" i="1" s="1"/>
  <c r="BX118" i="1" s="1"/>
  <c r="BX119" i="1" s="1"/>
  <c r="BX120" i="1" s="1"/>
  <c r="BX121" i="1" s="1"/>
  <c r="BX122" i="1" s="1"/>
  <c r="BX123" i="1" s="1"/>
  <c r="BX124" i="1" s="1"/>
  <c r="BX125" i="1" s="1"/>
  <c r="BX126" i="1" s="1"/>
  <c r="BX127" i="1" s="1"/>
  <c r="BX128" i="1" s="1"/>
  <c r="BX129" i="1" s="1"/>
  <c r="BX130" i="1" s="1"/>
  <c r="BX131" i="1" s="1"/>
  <c r="BX132" i="1" s="1"/>
  <c r="BX133" i="1" s="1"/>
  <c r="BX134" i="1" s="1"/>
  <c r="BX135" i="1" s="1"/>
  <c r="BX136" i="1" s="1"/>
  <c r="BX137" i="1" s="1"/>
  <c r="BX138" i="1" s="1"/>
  <c r="BX139" i="1" s="1"/>
  <c r="BX140" i="1" s="1"/>
  <c r="BX141" i="1" s="1"/>
  <c r="BX142" i="1" s="1"/>
  <c r="BX143" i="1" s="1"/>
  <c r="BX144" i="1" s="1"/>
  <c r="BX145" i="1" s="1"/>
  <c r="BX146" i="1" s="1"/>
  <c r="BX147" i="1" s="1"/>
  <c r="BX148" i="1" s="1"/>
  <c r="BX149" i="1" s="1"/>
  <c r="BX150" i="1" s="1"/>
  <c r="BX151" i="1" s="1"/>
  <c r="BX152" i="1" s="1"/>
  <c r="BX153" i="1" s="1"/>
  <c r="BX154" i="1" s="1"/>
  <c r="BX155" i="1" s="1"/>
  <c r="BX156" i="1" s="1"/>
  <c r="BX157" i="1" s="1"/>
  <c r="BX158" i="1" s="1"/>
  <c r="BX159" i="1" s="1"/>
  <c r="BX160" i="1" s="1"/>
  <c r="BX161" i="1" s="1"/>
  <c r="BX162" i="1" s="1"/>
  <c r="BX163" i="1" s="1"/>
  <c r="BX164" i="1" s="1"/>
  <c r="BX165" i="1" s="1"/>
  <c r="BX166" i="1" s="1"/>
  <c r="BX167" i="1" s="1"/>
  <c r="BX168" i="1" s="1"/>
  <c r="BX169" i="1" s="1"/>
  <c r="BX170" i="1" s="1"/>
  <c r="BX171" i="1" s="1"/>
  <c r="BX172" i="1" s="1"/>
  <c r="BX173" i="1" s="1"/>
  <c r="BX174" i="1" s="1"/>
  <c r="BX175" i="1" s="1"/>
  <c r="BX176" i="1" s="1"/>
  <c r="BX177" i="1" s="1"/>
  <c r="BX178" i="1" s="1"/>
  <c r="BX179" i="1" s="1"/>
  <c r="BX180" i="1" s="1"/>
  <c r="BX181" i="1" s="1"/>
  <c r="BX182" i="1" s="1"/>
  <c r="BX183" i="1" s="1"/>
  <c r="BX184" i="1" s="1"/>
  <c r="BX185" i="1" s="1"/>
  <c r="BX186" i="1" s="1"/>
  <c r="BX187" i="1" s="1"/>
  <c r="BX188" i="1" s="1"/>
  <c r="BX189" i="1" s="1"/>
  <c r="BX190" i="1" s="1"/>
  <c r="BX191" i="1" s="1"/>
  <c r="BX192" i="1" s="1"/>
  <c r="BX193" i="1" s="1"/>
  <c r="BX194" i="1" s="1"/>
  <c r="BX195" i="1" s="1"/>
  <c r="BX196" i="1" s="1"/>
  <c r="BX197" i="1" s="1"/>
  <c r="BX198" i="1" s="1"/>
  <c r="BX199" i="1" s="1"/>
  <c r="BX200" i="1" s="1"/>
  <c r="BX201" i="1" s="1"/>
  <c r="BX202" i="1" s="1"/>
  <c r="BX203" i="1" s="1"/>
  <c r="BX204" i="1" s="1"/>
  <c r="BX205" i="1" s="1"/>
  <c r="BX206" i="1" s="1"/>
  <c r="BX207" i="1" s="1"/>
  <c r="BX208" i="1" s="1"/>
  <c r="BX209" i="1" s="1"/>
  <c r="BX210" i="1" s="1"/>
  <c r="BX211" i="1" s="1"/>
  <c r="BX212" i="1" s="1"/>
  <c r="BX213" i="1" s="1"/>
  <c r="BX214" i="1" s="1"/>
  <c r="BX215" i="1" s="1"/>
  <c r="BX216" i="1" s="1"/>
  <c r="BX217" i="1" s="1"/>
  <c r="BX218" i="1" s="1"/>
  <c r="BX219" i="1" s="1"/>
  <c r="BX220" i="1" s="1"/>
  <c r="BX221" i="1" s="1"/>
  <c r="BX222" i="1" s="1"/>
  <c r="BX223" i="1" s="1"/>
  <c r="BX224" i="1" s="1"/>
  <c r="BX225" i="1" s="1"/>
  <c r="BX226" i="1" s="1"/>
  <c r="BX227" i="1" s="1"/>
  <c r="BX228" i="1" s="1"/>
  <c r="BX229" i="1" s="1"/>
  <c r="BX230" i="1" s="1"/>
  <c r="BX231" i="1" s="1"/>
  <c r="BX232" i="1" s="1"/>
  <c r="BX233" i="1" s="1"/>
  <c r="BX234" i="1" s="1"/>
  <c r="BX235" i="1" s="1"/>
  <c r="BX236" i="1" s="1"/>
  <c r="BX237" i="1" s="1"/>
  <c r="BX238" i="1" s="1"/>
  <c r="BX239" i="1" s="1"/>
  <c r="BX240" i="1" s="1"/>
  <c r="BX241" i="1" s="1"/>
  <c r="BX242" i="1" s="1"/>
  <c r="BX243" i="1" s="1"/>
  <c r="BX244" i="1" s="1"/>
  <c r="BX245" i="1" s="1"/>
  <c r="BX246" i="1" s="1"/>
  <c r="BX247" i="1" s="1"/>
  <c r="BX248" i="1" s="1"/>
  <c r="BX249" i="1" s="1"/>
  <c r="BX250" i="1" s="1"/>
  <c r="BX251" i="1" s="1"/>
  <c r="BX252" i="1" s="1"/>
  <c r="BX253" i="1" s="1"/>
  <c r="BX254" i="1" s="1"/>
  <c r="BX255" i="1" s="1"/>
  <c r="BX256" i="1" s="1"/>
  <c r="BX257" i="1" s="1"/>
  <c r="BX258" i="1" s="1"/>
  <c r="BX259" i="1" s="1"/>
  <c r="BX260" i="1" s="1"/>
  <c r="BX261" i="1" s="1"/>
  <c r="BX262" i="1" s="1"/>
  <c r="BX263" i="1" s="1"/>
  <c r="BX264" i="1" s="1"/>
  <c r="BX265" i="1" s="1"/>
  <c r="BX266" i="1" s="1"/>
  <c r="BX267" i="1" s="1"/>
  <c r="BX268" i="1" s="1"/>
  <c r="BX269" i="1" s="1"/>
  <c r="BX270" i="1" s="1"/>
  <c r="BX271" i="1" s="1"/>
  <c r="BX272" i="1" s="1"/>
  <c r="BX273" i="1" s="1"/>
  <c r="BX274" i="1" s="1"/>
  <c r="BX275" i="1" s="1"/>
  <c r="BX276" i="1" s="1"/>
  <c r="BX277" i="1" s="1"/>
  <c r="BX278" i="1" s="1"/>
  <c r="BX279" i="1" s="1"/>
  <c r="BX280" i="1" s="1"/>
  <c r="BX281" i="1" s="1"/>
  <c r="BX282" i="1" s="1"/>
  <c r="BX283" i="1" s="1"/>
  <c r="BX284" i="1" s="1"/>
  <c r="BX285" i="1" s="1"/>
  <c r="BX286" i="1" s="1"/>
  <c r="BX287" i="1" s="1"/>
  <c r="BX288" i="1" s="1"/>
  <c r="BX289" i="1" s="1"/>
  <c r="BX290" i="1" s="1"/>
  <c r="BX291" i="1" s="1"/>
  <c r="BX292" i="1" s="1"/>
  <c r="BX293" i="1" s="1"/>
  <c r="BX294" i="1" s="1"/>
  <c r="BX295" i="1" s="1"/>
  <c r="BX296" i="1" s="1"/>
  <c r="BX297" i="1" s="1"/>
  <c r="BX298" i="1" s="1"/>
  <c r="BX299" i="1" s="1"/>
  <c r="BX300" i="1" s="1"/>
  <c r="BX301" i="1" s="1"/>
  <c r="BX302" i="1" s="1"/>
  <c r="BX303" i="1" s="1"/>
  <c r="BX304" i="1" s="1"/>
  <c r="BX305" i="1" s="1"/>
  <c r="BX306" i="1" s="1"/>
  <c r="BX307" i="1" s="1"/>
  <c r="BX308" i="1" s="1"/>
  <c r="BX309" i="1" s="1"/>
  <c r="BX310" i="1" s="1"/>
  <c r="BX311" i="1" s="1"/>
  <c r="BX312" i="1" s="1"/>
  <c r="BX313" i="1" s="1"/>
  <c r="BX314" i="1" s="1"/>
  <c r="BX315" i="1" s="1"/>
  <c r="BX316" i="1" s="1"/>
  <c r="BX317" i="1" s="1"/>
  <c r="BX318" i="1" s="1"/>
  <c r="BX319" i="1" s="1"/>
  <c r="BX320" i="1" s="1"/>
  <c r="BX321" i="1" s="1"/>
  <c r="BX322" i="1" s="1"/>
  <c r="BX323" i="1" s="1"/>
  <c r="BX324" i="1" s="1"/>
  <c r="BX325" i="1" s="1"/>
  <c r="BX326" i="1" s="1"/>
  <c r="BX327" i="1" s="1"/>
  <c r="BX328" i="1" s="1"/>
  <c r="BX329" i="1" s="1"/>
  <c r="BX330" i="1" s="1"/>
  <c r="BX331" i="1" s="1"/>
  <c r="BX332" i="1" s="1"/>
  <c r="BX333" i="1" s="1"/>
  <c r="BX334" i="1" s="1"/>
  <c r="BX335" i="1" s="1"/>
  <c r="BX336" i="1" s="1"/>
  <c r="BX337" i="1" s="1"/>
  <c r="BX338" i="1" s="1"/>
  <c r="BX339" i="1" s="1"/>
  <c r="BX340" i="1" s="1"/>
  <c r="BX341" i="1" s="1"/>
  <c r="BX342" i="1" s="1"/>
  <c r="BX343" i="1" s="1"/>
  <c r="BX344" i="1" s="1"/>
  <c r="BX345" i="1" s="1"/>
  <c r="BX346" i="1" s="1"/>
  <c r="BX347" i="1" s="1"/>
  <c r="BX348" i="1" s="1"/>
  <c r="BX349" i="1" s="1"/>
  <c r="BX350" i="1" s="1"/>
  <c r="BX351" i="1" s="1"/>
  <c r="BX352" i="1" s="1"/>
  <c r="BX353" i="1" s="1"/>
  <c r="BX354" i="1" s="1"/>
  <c r="BX355" i="1" s="1"/>
  <c r="BX356" i="1" s="1"/>
  <c r="BX357" i="1" s="1"/>
  <c r="BX358" i="1" s="1"/>
  <c r="BX359" i="1" s="1"/>
  <c r="BX360" i="1" s="1"/>
  <c r="BX361" i="1" s="1"/>
  <c r="BX362" i="1" s="1"/>
  <c r="BX363" i="1" s="1"/>
  <c r="BX364" i="1" s="1"/>
  <c r="BX365" i="1" s="1"/>
  <c r="BX366" i="1" s="1"/>
  <c r="BX367" i="1" s="1"/>
  <c r="BX368" i="1" s="1"/>
  <c r="BX369" i="1" s="1"/>
  <c r="BX370" i="1" s="1"/>
  <c r="BX371" i="1" s="1"/>
  <c r="BX372" i="1" s="1"/>
  <c r="BX373" i="1" s="1"/>
  <c r="BX374" i="1" s="1"/>
  <c r="BX375" i="1" s="1"/>
  <c r="BX376" i="1" s="1"/>
  <c r="BX377" i="1" s="1"/>
  <c r="BX378" i="1" s="1"/>
  <c r="BX379" i="1" s="1"/>
  <c r="BX380" i="1" s="1"/>
  <c r="BX381" i="1" s="1"/>
  <c r="BX382" i="1" s="1"/>
  <c r="BX383" i="1" s="1"/>
  <c r="BX384" i="1" s="1"/>
  <c r="BX385" i="1" s="1"/>
  <c r="BX386" i="1" s="1"/>
  <c r="BX387" i="1" s="1"/>
  <c r="BX388" i="1" s="1"/>
  <c r="BX389" i="1" s="1"/>
  <c r="BX390" i="1" s="1"/>
  <c r="BX391" i="1" s="1"/>
  <c r="BX392" i="1" s="1"/>
  <c r="BX393" i="1" s="1"/>
  <c r="BX394" i="1" s="1"/>
  <c r="BX395" i="1" s="1"/>
  <c r="BX396" i="1" s="1"/>
  <c r="BX397" i="1" s="1"/>
  <c r="BX398" i="1" s="1"/>
  <c r="BX399" i="1" s="1"/>
  <c r="BX400" i="1" s="1"/>
  <c r="BX401" i="1" s="1"/>
  <c r="BX402" i="1" s="1"/>
  <c r="BX403" i="1" s="1"/>
  <c r="BX404" i="1" s="1"/>
  <c r="BX405" i="1" s="1"/>
  <c r="BX406" i="1" s="1"/>
  <c r="BX407" i="1" s="1"/>
  <c r="BX408" i="1" s="1"/>
  <c r="BX409" i="1" s="1"/>
  <c r="BX410" i="1" s="1"/>
  <c r="BX411" i="1" s="1"/>
  <c r="BX412" i="1" s="1"/>
  <c r="BX413" i="1" s="1"/>
  <c r="BX414" i="1" s="1"/>
  <c r="BX415" i="1" s="1"/>
  <c r="BX416" i="1" s="1"/>
  <c r="BX417" i="1" s="1"/>
  <c r="BX418" i="1" s="1"/>
  <c r="BX419" i="1" s="1"/>
  <c r="BX420" i="1" s="1"/>
  <c r="BX421" i="1" s="1"/>
  <c r="BX422" i="1" s="1"/>
  <c r="BX423" i="1" s="1"/>
  <c r="BX424" i="1" s="1"/>
  <c r="BX425" i="1" s="1"/>
  <c r="BX426" i="1" s="1"/>
  <c r="BX427" i="1" s="1"/>
  <c r="BX428" i="1" s="1"/>
  <c r="BX429" i="1" s="1"/>
  <c r="BX430" i="1" s="1"/>
  <c r="BX431" i="1" s="1"/>
  <c r="BX432" i="1" s="1"/>
  <c r="BX433" i="1" s="1"/>
  <c r="BX434" i="1" s="1"/>
  <c r="BX435" i="1" s="1"/>
  <c r="BX436" i="1" s="1"/>
  <c r="BX437" i="1" s="1"/>
  <c r="BX438" i="1" s="1"/>
  <c r="BX439" i="1" s="1"/>
  <c r="BX440" i="1" s="1"/>
  <c r="BX441" i="1" s="1"/>
  <c r="BX442" i="1" s="1"/>
  <c r="BX443" i="1" s="1"/>
  <c r="BX444" i="1" s="1"/>
  <c r="BX445" i="1" s="1"/>
  <c r="BX446" i="1" s="1"/>
  <c r="BX447" i="1" s="1"/>
  <c r="BX448" i="1" s="1"/>
  <c r="BX449" i="1" s="1"/>
  <c r="BX450" i="1" s="1"/>
  <c r="BX451" i="1" s="1"/>
  <c r="BX452" i="1" s="1"/>
  <c r="BX453" i="1" s="1"/>
  <c r="BX454" i="1" s="1"/>
  <c r="BX455" i="1" s="1"/>
  <c r="BX456" i="1" s="1"/>
  <c r="BX457" i="1" s="1"/>
  <c r="BX458" i="1" s="1"/>
  <c r="BX459" i="1" s="1"/>
  <c r="BX460" i="1" s="1"/>
  <c r="BX461" i="1" s="1"/>
  <c r="BX462" i="1" s="1"/>
  <c r="BX463" i="1" s="1"/>
  <c r="BX464" i="1" s="1"/>
  <c r="BX465" i="1" s="1"/>
  <c r="BX466" i="1" s="1"/>
  <c r="BX467" i="1" s="1"/>
  <c r="BX468" i="1" s="1"/>
  <c r="BX469" i="1" s="1"/>
  <c r="BX470" i="1" s="1"/>
  <c r="BX471" i="1" s="1"/>
  <c r="BX472" i="1" s="1"/>
  <c r="BX473" i="1" s="1"/>
  <c r="BX474" i="1" s="1"/>
  <c r="BX475" i="1" s="1"/>
  <c r="BX476" i="1" s="1"/>
  <c r="BX477" i="1" s="1"/>
  <c r="BX478" i="1" s="1"/>
  <c r="BX479" i="1" s="1"/>
  <c r="BX480" i="1" s="1"/>
  <c r="BX481" i="1" s="1"/>
  <c r="BX482" i="1" s="1"/>
  <c r="BX483" i="1" s="1"/>
  <c r="BX484" i="1" s="1"/>
  <c r="BX485" i="1" s="1"/>
  <c r="BX486" i="1" s="1"/>
  <c r="BX487" i="1" s="1"/>
  <c r="BX488" i="1" s="1"/>
  <c r="BX489" i="1" s="1"/>
  <c r="BX490" i="1" s="1"/>
  <c r="BX491" i="1" s="1"/>
  <c r="BX492" i="1" s="1"/>
  <c r="BX493" i="1" s="1"/>
  <c r="BX494" i="1" s="1"/>
  <c r="BX495" i="1" s="1"/>
  <c r="BX496" i="1" s="1"/>
  <c r="BX497" i="1" s="1"/>
  <c r="BX498" i="1" s="1"/>
  <c r="BX499" i="1" s="1"/>
  <c r="BX500" i="1" s="1"/>
  <c r="BX501" i="1" s="1"/>
  <c r="BX502" i="1" s="1"/>
  <c r="BX503" i="1" s="1"/>
  <c r="BX504" i="1" s="1"/>
  <c r="BX505" i="1" s="1"/>
  <c r="BX506" i="1" s="1"/>
  <c r="BX507" i="1" s="1"/>
  <c r="BX508" i="1" s="1"/>
  <c r="BX509" i="1" s="1"/>
  <c r="BX510" i="1" s="1"/>
  <c r="BX511" i="1" s="1"/>
  <c r="BX512" i="1" s="1"/>
  <c r="BX513" i="1" s="1"/>
  <c r="BX514" i="1" s="1"/>
  <c r="BX515" i="1" s="1"/>
  <c r="BX516" i="1" s="1"/>
  <c r="BX517" i="1" s="1"/>
  <c r="BX518" i="1" s="1"/>
  <c r="BX519" i="1" s="1"/>
  <c r="BX520" i="1" s="1"/>
  <c r="BX521" i="1" s="1"/>
  <c r="BX522" i="1" s="1"/>
  <c r="BX523" i="1" s="1"/>
  <c r="BX524" i="1" s="1"/>
  <c r="BX525" i="1" s="1"/>
  <c r="BX526" i="1" s="1"/>
  <c r="BX527" i="1" s="1"/>
  <c r="BX528" i="1" s="1"/>
  <c r="BX529" i="1" s="1"/>
  <c r="BX530" i="1" s="1"/>
  <c r="BX531" i="1" s="1"/>
  <c r="BX532" i="1" s="1"/>
  <c r="BX533" i="1" s="1"/>
  <c r="BX534" i="1" s="1"/>
  <c r="BX535" i="1" s="1"/>
  <c r="BX536" i="1" s="1"/>
  <c r="BX537" i="1" s="1"/>
  <c r="BX538" i="1" s="1"/>
  <c r="BX539" i="1" s="1"/>
  <c r="BX540" i="1" s="1"/>
  <c r="BX541" i="1" s="1"/>
  <c r="BX542" i="1" s="1"/>
  <c r="BX543" i="1" s="1"/>
  <c r="BX544" i="1" s="1"/>
  <c r="BX545" i="1" s="1"/>
  <c r="BX546" i="1" s="1"/>
  <c r="BX547" i="1" s="1"/>
  <c r="BX548" i="1" s="1"/>
  <c r="BX549" i="1" s="1"/>
  <c r="BX550" i="1" s="1"/>
  <c r="BX551" i="1" s="1"/>
  <c r="BX552" i="1" s="1"/>
  <c r="BX553" i="1" s="1"/>
  <c r="BX554" i="1" s="1"/>
  <c r="BX555" i="1" s="1"/>
  <c r="BX556" i="1" s="1"/>
  <c r="BX557" i="1" s="1"/>
  <c r="BX558" i="1" s="1"/>
  <c r="BX559" i="1" s="1"/>
  <c r="BX560" i="1" s="1"/>
  <c r="BX561" i="1" s="1"/>
  <c r="BX562" i="1" s="1"/>
  <c r="BX563" i="1" s="1"/>
  <c r="BX564" i="1" s="1"/>
  <c r="BX565" i="1" s="1"/>
  <c r="BX566" i="1" s="1"/>
  <c r="BX567" i="1" s="1"/>
  <c r="BX568" i="1" s="1"/>
  <c r="BX569" i="1" s="1"/>
  <c r="BX570" i="1" s="1"/>
  <c r="BX571" i="1" s="1"/>
  <c r="BX572" i="1" s="1"/>
  <c r="BX573" i="1" s="1"/>
  <c r="BX574" i="1" s="1"/>
  <c r="BX575" i="1" s="1"/>
  <c r="BX576" i="1" s="1"/>
  <c r="BX577" i="1" s="1"/>
  <c r="BX578" i="1" s="1"/>
  <c r="BX579" i="1" s="1"/>
  <c r="BX580" i="1" s="1"/>
  <c r="BX581" i="1" s="1"/>
  <c r="BX582" i="1" s="1"/>
  <c r="BX583" i="1" s="1"/>
  <c r="BX584" i="1" s="1"/>
  <c r="BX585" i="1" s="1"/>
  <c r="BX586" i="1" s="1"/>
  <c r="BX587" i="1" s="1"/>
  <c r="BX588" i="1" s="1"/>
  <c r="BX589" i="1" s="1"/>
  <c r="BX590" i="1" s="1"/>
  <c r="BX591" i="1" s="1"/>
  <c r="BX592" i="1" s="1"/>
  <c r="BX593" i="1" s="1"/>
  <c r="BX594" i="1" s="1"/>
  <c r="BX595" i="1" s="1"/>
  <c r="BX596" i="1" s="1"/>
  <c r="BX597" i="1" s="1"/>
  <c r="BX598" i="1" s="1"/>
  <c r="BX599" i="1" s="1"/>
  <c r="BX600" i="1" s="1"/>
  <c r="BX601" i="1" s="1"/>
  <c r="BX602" i="1" s="1"/>
  <c r="BX603" i="1" s="1"/>
  <c r="BX604" i="1" s="1"/>
  <c r="BX605" i="1" s="1"/>
  <c r="BX606" i="1" s="1"/>
  <c r="BX607" i="1" s="1"/>
  <c r="BX608" i="1" s="1"/>
  <c r="BX609" i="1" s="1"/>
  <c r="BX610" i="1" s="1"/>
  <c r="BX611" i="1" s="1"/>
  <c r="BX612" i="1" s="1"/>
  <c r="BX613" i="1" s="1"/>
  <c r="BX614" i="1" s="1"/>
  <c r="BX615" i="1" s="1"/>
  <c r="BX616" i="1" s="1"/>
  <c r="BX617" i="1" s="1"/>
  <c r="BX618" i="1" s="1"/>
  <c r="BX619" i="1" s="1"/>
  <c r="BX620" i="1" s="1"/>
  <c r="BX621" i="1" s="1"/>
  <c r="BX622" i="1" s="1"/>
  <c r="BX623" i="1" s="1"/>
  <c r="BX624" i="1" s="1"/>
  <c r="BX625" i="1" s="1"/>
  <c r="BX626" i="1" s="1"/>
  <c r="BX627" i="1" s="1"/>
  <c r="BX628" i="1" s="1"/>
  <c r="BX629" i="1" s="1"/>
  <c r="BX630" i="1" s="1"/>
  <c r="BX631" i="1" s="1"/>
  <c r="BX632" i="1" s="1"/>
  <c r="BX633" i="1" s="1"/>
  <c r="BX634" i="1" s="1"/>
  <c r="BX635" i="1" s="1"/>
  <c r="BX636" i="1" s="1"/>
  <c r="BX637" i="1" s="1"/>
  <c r="BX638" i="1" s="1"/>
  <c r="BX639" i="1" s="1"/>
  <c r="BX640" i="1" s="1"/>
  <c r="BX641" i="1" s="1"/>
  <c r="BX642" i="1" s="1"/>
  <c r="BX643" i="1" s="1"/>
  <c r="BX644" i="1" s="1"/>
  <c r="BX645" i="1" s="1"/>
  <c r="BX646" i="1" s="1"/>
  <c r="BX647" i="1" s="1"/>
  <c r="BX648" i="1" s="1"/>
  <c r="BX649" i="1" s="1"/>
  <c r="BX650" i="1" s="1"/>
  <c r="BX651" i="1" s="1"/>
  <c r="BX652" i="1" s="1"/>
  <c r="BX653" i="1" s="1"/>
  <c r="BX654" i="1" s="1"/>
  <c r="BX655" i="1" s="1"/>
  <c r="BX656" i="1" s="1"/>
  <c r="BX657" i="1" s="1"/>
  <c r="BX658" i="1" s="1"/>
  <c r="BX659" i="1" s="1"/>
  <c r="BX660" i="1" s="1"/>
  <c r="BX661" i="1" s="1"/>
  <c r="BX662" i="1" s="1"/>
  <c r="BX663" i="1" s="1"/>
  <c r="BX664" i="1" s="1"/>
  <c r="BX665" i="1" s="1"/>
  <c r="BX666" i="1" s="1"/>
  <c r="BX667" i="1" s="1"/>
  <c r="BX668" i="1" s="1"/>
  <c r="BX669" i="1" s="1"/>
  <c r="BX670" i="1" s="1"/>
  <c r="BX671" i="1" s="1"/>
  <c r="BX672" i="1" s="1"/>
  <c r="BX673" i="1" s="1"/>
  <c r="BX674" i="1" s="1"/>
  <c r="BX675" i="1" s="1"/>
  <c r="BX676" i="1" s="1"/>
  <c r="BX677" i="1" s="1"/>
  <c r="BX678" i="1" s="1"/>
  <c r="BX679" i="1" s="1"/>
  <c r="BX680" i="1" s="1"/>
  <c r="BX681" i="1" s="1"/>
  <c r="BX682" i="1" s="1"/>
  <c r="BX683" i="1" s="1"/>
  <c r="BX684" i="1" s="1"/>
  <c r="BX685" i="1" s="1"/>
  <c r="BX686" i="1" s="1"/>
  <c r="BX687" i="1" s="1"/>
  <c r="BX688" i="1" s="1"/>
  <c r="BX689" i="1" s="1"/>
  <c r="BX690" i="1" s="1"/>
  <c r="BX691" i="1" s="1"/>
  <c r="BX692" i="1" s="1"/>
  <c r="BX693" i="1" s="1"/>
  <c r="BX694" i="1" s="1"/>
  <c r="BX695" i="1" s="1"/>
  <c r="BX696" i="1" s="1"/>
  <c r="BX697" i="1" s="1"/>
  <c r="BX698" i="1" s="1"/>
  <c r="BX699" i="1" s="1"/>
  <c r="BX700" i="1" s="1"/>
  <c r="BX701" i="1" s="1"/>
  <c r="BX702" i="1" s="1"/>
  <c r="BX703" i="1" s="1"/>
  <c r="BX704" i="1" s="1"/>
  <c r="BX705" i="1" s="1"/>
  <c r="BX706" i="1" s="1"/>
  <c r="BX707" i="1" s="1"/>
  <c r="BX708" i="1" s="1"/>
  <c r="BX709" i="1" s="1"/>
  <c r="BX710" i="1" s="1"/>
  <c r="BX711" i="1" s="1"/>
  <c r="BX712" i="1" s="1"/>
  <c r="BX713" i="1" s="1"/>
  <c r="BX714" i="1" s="1"/>
  <c r="BX715" i="1" s="1"/>
  <c r="BX716" i="1" s="1"/>
  <c r="BX717" i="1" s="1"/>
  <c r="BX718" i="1" s="1"/>
  <c r="BX719" i="1" s="1"/>
  <c r="BX720" i="1" s="1"/>
  <c r="BX721" i="1" s="1"/>
  <c r="BX722" i="1" s="1"/>
  <c r="BX723" i="1" s="1"/>
  <c r="BX724" i="1" s="1"/>
  <c r="BX725" i="1" s="1"/>
  <c r="BX726" i="1" s="1"/>
  <c r="BX727" i="1" s="1"/>
  <c r="BX728" i="1" s="1"/>
  <c r="BX729" i="1" s="1"/>
  <c r="BX730" i="1" s="1"/>
  <c r="BX731" i="1" s="1"/>
  <c r="BX732" i="1" s="1"/>
  <c r="BX733" i="1" s="1"/>
  <c r="BX734" i="1" s="1"/>
  <c r="BX735" i="1" s="1"/>
  <c r="BX736" i="1" s="1"/>
  <c r="BX737" i="1" s="1"/>
  <c r="BX738" i="1" s="1"/>
  <c r="BX739" i="1" s="1"/>
  <c r="BX740" i="1" s="1"/>
  <c r="BX741" i="1" s="1"/>
  <c r="BX742" i="1" s="1"/>
  <c r="BX743" i="1" s="1"/>
  <c r="BX744" i="1" s="1"/>
  <c r="BX745" i="1" s="1"/>
  <c r="BX746" i="1" s="1"/>
  <c r="BX747" i="1" s="1"/>
  <c r="BX748" i="1" s="1"/>
  <c r="BX749" i="1" s="1"/>
  <c r="BX750" i="1" s="1"/>
  <c r="BX751" i="1" s="1"/>
  <c r="BX752" i="1" s="1"/>
  <c r="BX753" i="1" s="1"/>
  <c r="BX754" i="1" s="1"/>
  <c r="BX755" i="1" s="1"/>
  <c r="BX756" i="1" s="1"/>
  <c r="BX757" i="1" s="1"/>
  <c r="BX758" i="1" s="1"/>
  <c r="BX759" i="1" s="1"/>
  <c r="BX760" i="1" s="1"/>
  <c r="BX761" i="1" s="1"/>
  <c r="BX762" i="1" s="1"/>
  <c r="BX763" i="1" s="1"/>
  <c r="BX764" i="1" s="1"/>
  <c r="BX765" i="1" s="1"/>
  <c r="BX766" i="1" s="1"/>
  <c r="BX767" i="1" s="1"/>
  <c r="BX768" i="1" s="1"/>
  <c r="BX769" i="1" s="1"/>
  <c r="BX770" i="1" s="1"/>
  <c r="BX771" i="1" s="1"/>
  <c r="BX772" i="1" s="1"/>
  <c r="BX773" i="1" s="1"/>
  <c r="BX774" i="1" s="1"/>
  <c r="BX775" i="1" s="1"/>
  <c r="BX776" i="1" s="1"/>
  <c r="BX777" i="1" s="1"/>
  <c r="BX778" i="1" s="1"/>
  <c r="BX779" i="1" s="1"/>
  <c r="BX780" i="1" s="1"/>
  <c r="BX781" i="1" s="1"/>
  <c r="BX782" i="1" s="1"/>
  <c r="BX783" i="1" s="1"/>
  <c r="BX784" i="1" s="1"/>
  <c r="BX785" i="1" s="1"/>
  <c r="BX786" i="1" s="1"/>
  <c r="BX787" i="1" s="1"/>
  <c r="BX788" i="1" s="1"/>
  <c r="BX789" i="1" s="1"/>
  <c r="BX790" i="1" s="1"/>
  <c r="BX791" i="1" s="1"/>
  <c r="BX792" i="1" s="1"/>
  <c r="BX793" i="1" s="1"/>
  <c r="BX794" i="1" s="1"/>
  <c r="BX795" i="1" s="1"/>
  <c r="BX796" i="1" s="1"/>
  <c r="BX797" i="1" s="1"/>
  <c r="BX798" i="1" s="1"/>
  <c r="BX799" i="1" s="1"/>
  <c r="BX800" i="1" s="1"/>
  <c r="BX801" i="1" s="1"/>
  <c r="BX802" i="1" s="1"/>
  <c r="BX803" i="1" s="1"/>
  <c r="BX804" i="1" s="1"/>
  <c r="BX805" i="1" s="1"/>
  <c r="BX806" i="1" s="1"/>
  <c r="BX807" i="1" s="1"/>
  <c r="BX808" i="1" s="1"/>
  <c r="BX809" i="1" s="1"/>
  <c r="BX810" i="1" s="1"/>
  <c r="BX811" i="1" s="1"/>
  <c r="BX812" i="1" s="1"/>
  <c r="BX813" i="1" s="1"/>
  <c r="BX814" i="1" s="1"/>
  <c r="BX815" i="1" s="1"/>
  <c r="BX816" i="1" s="1"/>
  <c r="BX817" i="1" s="1"/>
  <c r="BX818" i="1" s="1"/>
  <c r="BX819" i="1" s="1"/>
  <c r="BX820" i="1" s="1"/>
  <c r="BX821" i="1" s="1"/>
  <c r="BX822" i="1" s="1"/>
  <c r="BX823" i="1" s="1"/>
  <c r="BX824" i="1" s="1"/>
  <c r="BX825" i="1" s="1"/>
  <c r="BX826" i="1" s="1"/>
  <c r="BX827" i="1" s="1"/>
  <c r="BX828" i="1" s="1"/>
  <c r="BX829" i="1" s="1"/>
  <c r="BX830" i="1" s="1"/>
  <c r="BX831" i="1" s="1"/>
  <c r="BX832" i="1" s="1"/>
  <c r="BX833" i="1" s="1"/>
  <c r="BX834" i="1" s="1"/>
  <c r="BX835" i="1" s="1"/>
  <c r="BX836" i="1" s="1"/>
  <c r="BX837" i="1" s="1"/>
  <c r="BX838" i="1" s="1"/>
  <c r="BX839" i="1" s="1"/>
  <c r="BX840" i="1" s="1"/>
  <c r="BX841" i="1" s="1"/>
  <c r="BX842" i="1" s="1"/>
  <c r="BX843" i="1" s="1"/>
  <c r="BX844" i="1" s="1"/>
  <c r="BX845" i="1" s="1"/>
  <c r="BX846" i="1" s="1"/>
  <c r="BX847" i="1" s="1"/>
  <c r="BX848" i="1" s="1"/>
  <c r="BX849" i="1" s="1"/>
  <c r="BX850" i="1" s="1"/>
  <c r="BX851" i="1" s="1"/>
  <c r="BX852" i="1" s="1"/>
  <c r="BX853" i="1" s="1"/>
  <c r="BX854" i="1" s="1"/>
  <c r="BX855" i="1" s="1"/>
  <c r="BX856" i="1" s="1"/>
  <c r="BX857" i="1" s="1"/>
  <c r="BX858" i="1" s="1"/>
  <c r="BX859" i="1" s="1"/>
  <c r="BX860" i="1" s="1"/>
  <c r="BX861" i="1" s="1"/>
  <c r="CA6" i="1"/>
  <c r="CA7" i="1" s="1"/>
  <c r="CA8" i="1" s="1"/>
  <c r="CD6" i="1"/>
  <c r="CD7" i="1" s="1"/>
  <c r="CD8" i="1" s="1"/>
  <c r="CD9" i="1" s="1"/>
  <c r="CD10" i="1" s="1"/>
  <c r="CD11" i="1" s="1"/>
  <c r="CD12" i="1" s="1"/>
  <c r="CD13" i="1" s="1"/>
  <c r="CD14" i="1" s="1"/>
  <c r="CD15" i="1" s="1"/>
  <c r="CD16" i="1" s="1"/>
  <c r="CD17" i="1" s="1"/>
  <c r="CD18" i="1" s="1"/>
  <c r="CD19" i="1" s="1"/>
  <c r="CD20" i="1" s="1"/>
  <c r="CD21" i="1" s="1"/>
  <c r="CD22" i="1" s="1"/>
  <c r="CD23" i="1" s="1"/>
  <c r="CD24" i="1" s="1"/>
  <c r="CD25" i="1" s="1"/>
  <c r="CD26" i="1" s="1"/>
  <c r="CD27" i="1" s="1"/>
  <c r="CD28" i="1" s="1"/>
  <c r="CD29" i="1" s="1"/>
  <c r="CD30" i="1" s="1"/>
  <c r="CD31" i="1" s="1"/>
  <c r="CD32" i="1" s="1"/>
  <c r="CD33" i="1" s="1"/>
  <c r="CD34" i="1" s="1"/>
  <c r="CD35" i="1" s="1"/>
  <c r="CD36" i="1" s="1"/>
  <c r="CD37" i="1" s="1"/>
  <c r="CD38" i="1" s="1"/>
  <c r="CD39" i="1" s="1"/>
  <c r="CD40" i="1" s="1"/>
  <c r="CD41" i="1" s="1"/>
  <c r="CD42" i="1" s="1"/>
  <c r="CD43" i="1" s="1"/>
  <c r="CD44" i="1" s="1"/>
  <c r="CD45" i="1" s="1"/>
  <c r="CD46" i="1" s="1"/>
  <c r="CD47" i="1" s="1"/>
  <c r="CD48" i="1" s="1"/>
  <c r="CD49" i="1" s="1"/>
  <c r="CD50" i="1" s="1"/>
  <c r="CD51" i="1" s="1"/>
  <c r="CD52" i="1" s="1"/>
  <c r="CD53" i="1" s="1"/>
  <c r="CD54" i="1" s="1"/>
  <c r="CD55" i="1" s="1"/>
  <c r="CD56" i="1" s="1"/>
  <c r="CD57" i="1" s="1"/>
  <c r="CD58" i="1" s="1"/>
  <c r="CD59" i="1" s="1"/>
  <c r="CD60" i="1" s="1"/>
  <c r="CD61" i="1" s="1"/>
  <c r="CD62" i="1" s="1"/>
  <c r="CD63" i="1" s="1"/>
  <c r="CD64" i="1" s="1"/>
  <c r="CD65" i="1" s="1"/>
  <c r="CD66" i="1" s="1"/>
  <c r="CD67" i="1" s="1"/>
  <c r="CD68" i="1" s="1"/>
  <c r="CD69" i="1" s="1"/>
  <c r="CD70" i="1" s="1"/>
  <c r="CD71" i="1" s="1"/>
  <c r="CD72" i="1" s="1"/>
  <c r="CD73" i="1" s="1"/>
  <c r="CD74" i="1" s="1"/>
  <c r="CD75" i="1" s="1"/>
  <c r="CD76" i="1" s="1"/>
  <c r="CD77" i="1" s="1"/>
  <c r="CD78" i="1" s="1"/>
  <c r="CD79" i="1" s="1"/>
  <c r="CD80" i="1" s="1"/>
  <c r="CD81" i="1" s="1"/>
  <c r="CD82" i="1" s="1"/>
  <c r="CD83" i="1" s="1"/>
  <c r="CD84" i="1" s="1"/>
  <c r="CD85" i="1" s="1"/>
  <c r="CD86" i="1" s="1"/>
  <c r="CD87" i="1" s="1"/>
  <c r="CD88" i="1" s="1"/>
  <c r="CD89" i="1" s="1"/>
  <c r="CD90" i="1" s="1"/>
  <c r="CD91" i="1" s="1"/>
  <c r="CD92" i="1" s="1"/>
  <c r="CD93" i="1" s="1"/>
  <c r="CD94" i="1" s="1"/>
  <c r="CD95" i="1" s="1"/>
  <c r="CD96" i="1" s="1"/>
  <c r="CD97" i="1" s="1"/>
  <c r="CD98" i="1" s="1"/>
  <c r="CD99" i="1" s="1"/>
  <c r="CD100" i="1" s="1"/>
  <c r="CD101" i="1" s="1"/>
  <c r="CD102" i="1" s="1"/>
  <c r="CD103" i="1" s="1"/>
  <c r="CD104" i="1" s="1"/>
  <c r="CD105" i="1" s="1"/>
  <c r="CD106" i="1" s="1"/>
  <c r="CD107" i="1" s="1"/>
  <c r="CD108" i="1" s="1"/>
  <c r="CD109" i="1" s="1"/>
  <c r="CD110" i="1" s="1"/>
  <c r="CD111" i="1" s="1"/>
  <c r="CD112" i="1" s="1"/>
  <c r="CD113" i="1" s="1"/>
  <c r="CD114" i="1" s="1"/>
  <c r="CD115" i="1" s="1"/>
  <c r="CD116" i="1" s="1"/>
  <c r="CD117" i="1" s="1"/>
  <c r="CD118" i="1" s="1"/>
  <c r="CD119" i="1" s="1"/>
  <c r="CD120" i="1" s="1"/>
  <c r="CD121" i="1" s="1"/>
  <c r="CD122" i="1" s="1"/>
  <c r="CD123" i="1" s="1"/>
  <c r="CD124" i="1" s="1"/>
  <c r="CD125" i="1" s="1"/>
  <c r="CD126" i="1" s="1"/>
  <c r="CD127" i="1" s="1"/>
  <c r="CD128" i="1" s="1"/>
  <c r="CD129" i="1" s="1"/>
  <c r="CD130" i="1" s="1"/>
  <c r="CD131" i="1" s="1"/>
  <c r="CD132" i="1" s="1"/>
  <c r="CD133" i="1" s="1"/>
  <c r="CD134" i="1" s="1"/>
  <c r="CD135" i="1" s="1"/>
  <c r="CD136" i="1" s="1"/>
  <c r="CD137" i="1" s="1"/>
  <c r="CD138" i="1" s="1"/>
  <c r="CD139" i="1" s="1"/>
  <c r="CD140" i="1" s="1"/>
  <c r="CD141" i="1" s="1"/>
  <c r="CD142" i="1" s="1"/>
  <c r="CD143" i="1" s="1"/>
  <c r="CD144" i="1" s="1"/>
  <c r="CD145" i="1" s="1"/>
  <c r="CD146" i="1" s="1"/>
  <c r="CD147" i="1" s="1"/>
  <c r="CD148" i="1" s="1"/>
  <c r="CD149" i="1" s="1"/>
  <c r="CD150" i="1" s="1"/>
  <c r="CD151" i="1" s="1"/>
  <c r="CD152" i="1" s="1"/>
  <c r="CD153" i="1" s="1"/>
  <c r="CD154" i="1" s="1"/>
  <c r="CD155" i="1" s="1"/>
  <c r="CD156" i="1" s="1"/>
  <c r="CD157" i="1" s="1"/>
  <c r="CD158" i="1" s="1"/>
  <c r="CD159" i="1" s="1"/>
  <c r="CD160" i="1" s="1"/>
  <c r="CD161" i="1" s="1"/>
  <c r="CD162" i="1" s="1"/>
  <c r="CD163" i="1" s="1"/>
  <c r="CD164" i="1" s="1"/>
  <c r="CD165" i="1" s="1"/>
  <c r="CD166" i="1" s="1"/>
  <c r="CD167" i="1" s="1"/>
  <c r="CD168" i="1" s="1"/>
  <c r="CD169" i="1" s="1"/>
  <c r="CD170" i="1" s="1"/>
  <c r="CD171" i="1" s="1"/>
  <c r="CD172" i="1" s="1"/>
  <c r="CD173" i="1" s="1"/>
  <c r="CD174" i="1" s="1"/>
  <c r="CD175" i="1" s="1"/>
  <c r="CD176" i="1" s="1"/>
  <c r="CD177" i="1" s="1"/>
  <c r="CD178" i="1" s="1"/>
  <c r="CD179" i="1" s="1"/>
  <c r="CD180" i="1" s="1"/>
  <c r="CD181" i="1" s="1"/>
  <c r="CD182" i="1" s="1"/>
  <c r="CD183" i="1" s="1"/>
  <c r="CD184" i="1" s="1"/>
  <c r="CD185" i="1" s="1"/>
  <c r="CD186" i="1" s="1"/>
  <c r="CD187" i="1" s="1"/>
  <c r="CD188" i="1" s="1"/>
  <c r="CD189" i="1" s="1"/>
  <c r="CD190" i="1" s="1"/>
  <c r="CD191" i="1" s="1"/>
  <c r="CD192" i="1" s="1"/>
  <c r="CD193" i="1" s="1"/>
  <c r="CD194" i="1" s="1"/>
  <c r="CD195" i="1" s="1"/>
  <c r="CD196" i="1" s="1"/>
  <c r="CD197" i="1" s="1"/>
  <c r="CD198" i="1" s="1"/>
  <c r="CD199" i="1" s="1"/>
  <c r="CD200" i="1" s="1"/>
  <c r="CD201" i="1" s="1"/>
  <c r="CD202" i="1" s="1"/>
  <c r="CD203" i="1" s="1"/>
  <c r="CD204" i="1" s="1"/>
  <c r="CD205" i="1" s="1"/>
  <c r="CD206" i="1" s="1"/>
  <c r="CD207" i="1" s="1"/>
  <c r="CD208" i="1" s="1"/>
  <c r="CD209" i="1" s="1"/>
  <c r="CD210" i="1" s="1"/>
  <c r="CD211" i="1" s="1"/>
  <c r="CD212" i="1" s="1"/>
  <c r="CD213" i="1" s="1"/>
  <c r="CD214" i="1" s="1"/>
  <c r="CD215" i="1" s="1"/>
  <c r="CD216" i="1" s="1"/>
  <c r="CD217" i="1" s="1"/>
  <c r="CD218" i="1" s="1"/>
  <c r="CD219" i="1" s="1"/>
  <c r="CD220" i="1" s="1"/>
  <c r="CD221" i="1" s="1"/>
  <c r="CD222" i="1" s="1"/>
  <c r="CD223" i="1" s="1"/>
  <c r="CD224" i="1" s="1"/>
  <c r="CD225" i="1" s="1"/>
  <c r="CD226" i="1" s="1"/>
  <c r="CD227" i="1" s="1"/>
  <c r="CD228" i="1" s="1"/>
  <c r="CD229" i="1" s="1"/>
  <c r="CD230" i="1" s="1"/>
  <c r="CD231" i="1" s="1"/>
  <c r="CD232" i="1" s="1"/>
  <c r="CD233" i="1" s="1"/>
  <c r="CD234" i="1" s="1"/>
  <c r="CD235" i="1" s="1"/>
  <c r="CD236" i="1" s="1"/>
  <c r="CD237" i="1" s="1"/>
  <c r="CD238" i="1" s="1"/>
  <c r="CD239" i="1" s="1"/>
  <c r="CD240" i="1" s="1"/>
  <c r="CD241" i="1" s="1"/>
  <c r="CD242" i="1" s="1"/>
  <c r="CD243" i="1" s="1"/>
  <c r="CD244" i="1" s="1"/>
  <c r="CD245" i="1" s="1"/>
  <c r="CD246" i="1" s="1"/>
  <c r="CD247" i="1" s="1"/>
  <c r="CD248" i="1" s="1"/>
  <c r="CD249" i="1" s="1"/>
  <c r="CD250" i="1" s="1"/>
  <c r="CD251" i="1" s="1"/>
  <c r="CD252" i="1" s="1"/>
  <c r="CD253" i="1" s="1"/>
  <c r="CD254" i="1" s="1"/>
  <c r="CD255" i="1" s="1"/>
  <c r="CD256" i="1" s="1"/>
  <c r="CD257" i="1" s="1"/>
  <c r="CD258" i="1" s="1"/>
  <c r="CD259" i="1" s="1"/>
  <c r="CD260" i="1" s="1"/>
  <c r="CD261" i="1" s="1"/>
  <c r="CD262" i="1" s="1"/>
  <c r="CD263" i="1" s="1"/>
  <c r="CD264" i="1" s="1"/>
  <c r="CD265" i="1" s="1"/>
  <c r="CD266" i="1" s="1"/>
  <c r="CD267" i="1" s="1"/>
  <c r="CD268" i="1" s="1"/>
  <c r="CD269" i="1" s="1"/>
  <c r="CD270" i="1" s="1"/>
  <c r="CD271" i="1" s="1"/>
  <c r="CD272" i="1" s="1"/>
  <c r="CD273" i="1" s="1"/>
  <c r="CD274" i="1" s="1"/>
  <c r="CD275" i="1" s="1"/>
  <c r="CD276" i="1" s="1"/>
  <c r="CD277" i="1" s="1"/>
  <c r="CD278" i="1" s="1"/>
  <c r="CD279" i="1" s="1"/>
  <c r="CD280" i="1" s="1"/>
  <c r="CD281" i="1" s="1"/>
  <c r="CD282" i="1" s="1"/>
  <c r="CD283" i="1" s="1"/>
  <c r="CD284" i="1" s="1"/>
  <c r="CD285" i="1" s="1"/>
  <c r="CD286" i="1" s="1"/>
  <c r="CD287" i="1" s="1"/>
  <c r="CD288" i="1" s="1"/>
  <c r="CD289" i="1" s="1"/>
  <c r="CD290" i="1" s="1"/>
  <c r="CD291" i="1" s="1"/>
  <c r="CD292" i="1" s="1"/>
  <c r="CD293" i="1" s="1"/>
  <c r="CD294" i="1" s="1"/>
  <c r="CD295" i="1" s="1"/>
  <c r="CD296" i="1" s="1"/>
  <c r="CD297" i="1" s="1"/>
  <c r="CD298" i="1" s="1"/>
  <c r="CD299" i="1" s="1"/>
  <c r="CD300" i="1" s="1"/>
  <c r="CD301" i="1" s="1"/>
  <c r="CD302" i="1" s="1"/>
  <c r="CD303" i="1" s="1"/>
  <c r="CD304" i="1" s="1"/>
  <c r="CD305" i="1" s="1"/>
  <c r="CD306" i="1" s="1"/>
  <c r="CD307" i="1" s="1"/>
  <c r="CD308" i="1" s="1"/>
  <c r="CD309" i="1" s="1"/>
  <c r="CD310" i="1" s="1"/>
  <c r="CD311" i="1" s="1"/>
  <c r="CD312" i="1" s="1"/>
  <c r="CD313" i="1" s="1"/>
  <c r="CD314" i="1" s="1"/>
  <c r="CD315" i="1" s="1"/>
  <c r="CD316" i="1" s="1"/>
  <c r="CD317" i="1" s="1"/>
  <c r="CD318" i="1" s="1"/>
  <c r="CD319" i="1" s="1"/>
  <c r="CD320" i="1" s="1"/>
  <c r="CD321" i="1" s="1"/>
  <c r="CD322" i="1" s="1"/>
  <c r="CD323" i="1" s="1"/>
  <c r="CD324" i="1" s="1"/>
  <c r="CD325" i="1" s="1"/>
  <c r="CD326" i="1" s="1"/>
  <c r="CD327" i="1" s="1"/>
  <c r="CD328" i="1" s="1"/>
  <c r="CD329" i="1" s="1"/>
  <c r="CD330" i="1" s="1"/>
  <c r="CD331" i="1" s="1"/>
  <c r="CD332" i="1" s="1"/>
  <c r="CD333" i="1" s="1"/>
  <c r="CD334" i="1" s="1"/>
  <c r="CD335" i="1" s="1"/>
  <c r="CD336" i="1" s="1"/>
  <c r="CD337" i="1" s="1"/>
  <c r="CD338" i="1" s="1"/>
  <c r="CD339" i="1" s="1"/>
  <c r="CD340" i="1" s="1"/>
  <c r="CD341" i="1" s="1"/>
  <c r="CD342" i="1" s="1"/>
  <c r="CD343" i="1" s="1"/>
  <c r="CD344" i="1" s="1"/>
  <c r="CD345" i="1" s="1"/>
  <c r="CD346" i="1" s="1"/>
  <c r="CD347" i="1" s="1"/>
  <c r="CD348" i="1" s="1"/>
  <c r="CD349" i="1" s="1"/>
  <c r="CD350" i="1" s="1"/>
  <c r="CD351" i="1" s="1"/>
  <c r="CD352" i="1" s="1"/>
  <c r="CD353" i="1" s="1"/>
  <c r="CD354" i="1" s="1"/>
  <c r="CD355" i="1" s="1"/>
  <c r="CD356" i="1" s="1"/>
  <c r="CD357" i="1" s="1"/>
  <c r="CD358" i="1" s="1"/>
  <c r="CD359" i="1" s="1"/>
  <c r="CD360" i="1" s="1"/>
  <c r="CD361" i="1" s="1"/>
  <c r="CD362" i="1" s="1"/>
  <c r="CD363" i="1" s="1"/>
  <c r="CD364" i="1" s="1"/>
  <c r="CD365" i="1" s="1"/>
  <c r="CD366" i="1" s="1"/>
  <c r="CD367" i="1" s="1"/>
  <c r="CD368" i="1" s="1"/>
  <c r="CD369" i="1" s="1"/>
  <c r="CD370" i="1" s="1"/>
  <c r="CD371" i="1" s="1"/>
  <c r="CD372" i="1" s="1"/>
  <c r="CD373" i="1" s="1"/>
  <c r="CD374" i="1" s="1"/>
  <c r="CD375" i="1" s="1"/>
  <c r="CD376" i="1" s="1"/>
  <c r="CD377" i="1" s="1"/>
  <c r="CD378" i="1" s="1"/>
  <c r="CD379" i="1" s="1"/>
  <c r="CD380" i="1" s="1"/>
  <c r="CD381" i="1" s="1"/>
  <c r="CD382" i="1" s="1"/>
  <c r="CD383" i="1" s="1"/>
  <c r="CD384" i="1" s="1"/>
  <c r="CD385" i="1" s="1"/>
  <c r="CD386" i="1" s="1"/>
  <c r="CD387" i="1" s="1"/>
  <c r="CD388" i="1" s="1"/>
  <c r="CD389" i="1" s="1"/>
  <c r="CD390" i="1" s="1"/>
  <c r="CD391" i="1" s="1"/>
  <c r="CD392" i="1" s="1"/>
  <c r="CD393" i="1" s="1"/>
  <c r="CD394" i="1" s="1"/>
  <c r="CD395" i="1" s="1"/>
  <c r="CD396" i="1" s="1"/>
  <c r="CD397" i="1" s="1"/>
  <c r="CD398" i="1" s="1"/>
  <c r="CD399" i="1" s="1"/>
  <c r="CD400" i="1" s="1"/>
  <c r="CD401" i="1" s="1"/>
  <c r="CD402" i="1" s="1"/>
  <c r="CD403" i="1" s="1"/>
  <c r="CD404" i="1" s="1"/>
  <c r="CD405" i="1" s="1"/>
  <c r="CD406" i="1" s="1"/>
  <c r="CD407" i="1" s="1"/>
  <c r="CD408" i="1" s="1"/>
  <c r="CD409" i="1" s="1"/>
  <c r="CD410" i="1" s="1"/>
  <c r="CD411" i="1" s="1"/>
  <c r="CD412" i="1" s="1"/>
  <c r="CD413" i="1" s="1"/>
  <c r="CD414" i="1" s="1"/>
  <c r="CD415" i="1" s="1"/>
  <c r="CD416" i="1" s="1"/>
  <c r="CD417" i="1" s="1"/>
  <c r="CD418" i="1" s="1"/>
  <c r="CD419" i="1" s="1"/>
  <c r="CD420" i="1" s="1"/>
  <c r="CD421" i="1" s="1"/>
  <c r="CD422" i="1" s="1"/>
  <c r="CD423" i="1" s="1"/>
  <c r="CD424" i="1" s="1"/>
  <c r="CD425" i="1" s="1"/>
  <c r="CD426" i="1" s="1"/>
  <c r="CD427" i="1" s="1"/>
  <c r="CD428" i="1" s="1"/>
  <c r="CD429" i="1" s="1"/>
  <c r="CD430" i="1" s="1"/>
  <c r="CD431" i="1" s="1"/>
  <c r="CD432" i="1" s="1"/>
  <c r="CD433" i="1" s="1"/>
  <c r="CD434" i="1" s="1"/>
  <c r="CD435" i="1" s="1"/>
  <c r="CD436" i="1" s="1"/>
  <c r="CD437" i="1" s="1"/>
  <c r="CD438" i="1" s="1"/>
  <c r="CD439" i="1" s="1"/>
  <c r="CD440" i="1" s="1"/>
  <c r="CD441" i="1" s="1"/>
  <c r="CD442" i="1" s="1"/>
  <c r="CD443" i="1" s="1"/>
  <c r="CD444" i="1" s="1"/>
  <c r="CD445" i="1" s="1"/>
  <c r="CD446" i="1" s="1"/>
  <c r="CD447" i="1" s="1"/>
  <c r="CD448" i="1" s="1"/>
  <c r="CD449" i="1" s="1"/>
  <c r="CD450" i="1" s="1"/>
  <c r="CD451" i="1" s="1"/>
  <c r="CD452" i="1" s="1"/>
  <c r="CD453" i="1" s="1"/>
  <c r="CD454" i="1" s="1"/>
  <c r="CD455" i="1" s="1"/>
  <c r="CD456" i="1" s="1"/>
  <c r="CD457" i="1" s="1"/>
  <c r="CD458" i="1" s="1"/>
  <c r="CD459" i="1" s="1"/>
  <c r="CD460" i="1" s="1"/>
  <c r="CD461" i="1" s="1"/>
  <c r="CD462" i="1" s="1"/>
  <c r="CD463" i="1" s="1"/>
  <c r="CD464" i="1" s="1"/>
  <c r="CD465" i="1" s="1"/>
  <c r="CD466" i="1" s="1"/>
  <c r="CD467" i="1" s="1"/>
  <c r="CD468" i="1" s="1"/>
  <c r="CD469" i="1" s="1"/>
  <c r="CD470" i="1" s="1"/>
  <c r="CD471" i="1" s="1"/>
  <c r="CD472" i="1" s="1"/>
  <c r="CD473" i="1" s="1"/>
  <c r="CD474" i="1" s="1"/>
  <c r="CD475" i="1" s="1"/>
  <c r="CD476" i="1" s="1"/>
  <c r="CD477" i="1" s="1"/>
  <c r="CD478" i="1" s="1"/>
  <c r="CD479" i="1" s="1"/>
  <c r="CD480" i="1" s="1"/>
  <c r="CD481" i="1" s="1"/>
  <c r="CD482" i="1" s="1"/>
  <c r="CD483" i="1" s="1"/>
  <c r="CD484" i="1" s="1"/>
  <c r="CD485" i="1" s="1"/>
  <c r="CD486" i="1" s="1"/>
  <c r="CD487" i="1" s="1"/>
  <c r="CD488" i="1" s="1"/>
  <c r="CD489" i="1" s="1"/>
  <c r="CD490" i="1" s="1"/>
  <c r="CD491" i="1" s="1"/>
  <c r="CD492" i="1" s="1"/>
  <c r="CD493" i="1" s="1"/>
  <c r="CD494" i="1" s="1"/>
  <c r="CD495" i="1" s="1"/>
  <c r="CD496" i="1" s="1"/>
  <c r="CD497" i="1" s="1"/>
  <c r="CD498" i="1" s="1"/>
  <c r="CD499" i="1" s="1"/>
  <c r="CD500" i="1" s="1"/>
  <c r="CD501" i="1" s="1"/>
  <c r="CD502" i="1" s="1"/>
  <c r="CD503" i="1" s="1"/>
  <c r="CD504" i="1" s="1"/>
  <c r="CD505" i="1" s="1"/>
  <c r="CD506" i="1" s="1"/>
  <c r="CD507" i="1" s="1"/>
  <c r="CD508" i="1" s="1"/>
  <c r="CD509" i="1" s="1"/>
  <c r="CD510" i="1" s="1"/>
  <c r="CD511" i="1" s="1"/>
  <c r="CD512" i="1" s="1"/>
  <c r="CD513" i="1" s="1"/>
  <c r="CD514" i="1" s="1"/>
  <c r="CD515" i="1" s="1"/>
  <c r="CD516" i="1" s="1"/>
  <c r="CD517" i="1" s="1"/>
  <c r="CD518" i="1" s="1"/>
  <c r="CD519" i="1" s="1"/>
  <c r="CD520" i="1" s="1"/>
  <c r="CD521" i="1" s="1"/>
  <c r="CD522" i="1" s="1"/>
  <c r="CD523" i="1" s="1"/>
  <c r="CD524" i="1" s="1"/>
  <c r="CD525" i="1" s="1"/>
  <c r="CD526" i="1" s="1"/>
  <c r="CD527" i="1" s="1"/>
  <c r="CD528" i="1" s="1"/>
  <c r="CD529" i="1" s="1"/>
  <c r="CD530" i="1" s="1"/>
  <c r="CD531" i="1" s="1"/>
  <c r="CD532" i="1" s="1"/>
  <c r="CD533" i="1" s="1"/>
  <c r="CD534" i="1" s="1"/>
  <c r="CD535" i="1" s="1"/>
  <c r="CD536" i="1" s="1"/>
  <c r="CD537" i="1" s="1"/>
  <c r="CD538" i="1" s="1"/>
  <c r="CD539" i="1" s="1"/>
  <c r="CD540" i="1" s="1"/>
  <c r="CD541" i="1" s="1"/>
  <c r="CD542" i="1" s="1"/>
  <c r="CD543" i="1" s="1"/>
  <c r="CD544" i="1" s="1"/>
  <c r="CD545" i="1" s="1"/>
  <c r="CD546" i="1" s="1"/>
  <c r="CD547" i="1" s="1"/>
  <c r="CD548" i="1" s="1"/>
  <c r="CD549" i="1" s="1"/>
  <c r="CD550" i="1" s="1"/>
  <c r="CD551" i="1" s="1"/>
  <c r="CD552" i="1" s="1"/>
  <c r="CD553" i="1" s="1"/>
  <c r="CD554" i="1" s="1"/>
  <c r="CD555" i="1" s="1"/>
  <c r="CD556" i="1" s="1"/>
  <c r="CD557" i="1" s="1"/>
  <c r="CD558" i="1" s="1"/>
  <c r="CD559" i="1" s="1"/>
  <c r="CD560" i="1" s="1"/>
  <c r="CD561" i="1" s="1"/>
  <c r="CD562" i="1" s="1"/>
  <c r="CD563" i="1" s="1"/>
  <c r="CD564" i="1" s="1"/>
  <c r="CD565" i="1" s="1"/>
  <c r="CD566" i="1" s="1"/>
  <c r="CD567" i="1" s="1"/>
  <c r="CD568" i="1" s="1"/>
  <c r="CD569" i="1" s="1"/>
  <c r="CD570" i="1" s="1"/>
  <c r="CD571" i="1" s="1"/>
  <c r="CD572" i="1" s="1"/>
  <c r="CD573" i="1" s="1"/>
  <c r="CD574" i="1" s="1"/>
  <c r="CD575" i="1" s="1"/>
  <c r="CD576" i="1" s="1"/>
  <c r="CD577" i="1" s="1"/>
  <c r="CD578" i="1" s="1"/>
  <c r="CD579" i="1" s="1"/>
  <c r="CD580" i="1" s="1"/>
  <c r="CD581" i="1" s="1"/>
  <c r="CD582" i="1" s="1"/>
  <c r="CD583" i="1" s="1"/>
  <c r="CD584" i="1" s="1"/>
  <c r="CD585" i="1" s="1"/>
  <c r="CD586" i="1" s="1"/>
  <c r="CD587" i="1" s="1"/>
  <c r="CD588" i="1" s="1"/>
  <c r="CD589" i="1" s="1"/>
  <c r="CD590" i="1" s="1"/>
  <c r="CD591" i="1" s="1"/>
  <c r="CD592" i="1" s="1"/>
  <c r="CD593" i="1" s="1"/>
  <c r="CD594" i="1" s="1"/>
  <c r="CD595" i="1" s="1"/>
  <c r="CD596" i="1" s="1"/>
  <c r="CD597" i="1" s="1"/>
  <c r="CD598" i="1" s="1"/>
  <c r="CD599" i="1" s="1"/>
  <c r="CD600" i="1" s="1"/>
  <c r="CD601" i="1" s="1"/>
  <c r="CD602" i="1" s="1"/>
  <c r="CD603" i="1" s="1"/>
  <c r="CD604" i="1" s="1"/>
  <c r="CD605" i="1" s="1"/>
  <c r="CD606" i="1" s="1"/>
  <c r="CD607" i="1" s="1"/>
  <c r="CD608" i="1" s="1"/>
  <c r="CD609" i="1" s="1"/>
  <c r="CD610" i="1" s="1"/>
  <c r="CD611" i="1" s="1"/>
  <c r="CD612" i="1" s="1"/>
  <c r="CD613" i="1" s="1"/>
  <c r="CD614" i="1" s="1"/>
  <c r="CD615" i="1" s="1"/>
  <c r="CD616" i="1" s="1"/>
  <c r="CD617" i="1" s="1"/>
  <c r="CD618" i="1" s="1"/>
  <c r="CD619" i="1" s="1"/>
  <c r="CD620" i="1" s="1"/>
  <c r="CD621" i="1" s="1"/>
  <c r="CD622" i="1" s="1"/>
  <c r="CD623" i="1" s="1"/>
  <c r="CD624" i="1" s="1"/>
  <c r="CD625" i="1" s="1"/>
  <c r="CD626" i="1" s="1"/>
  <c r="CD627" i="1" s="1"/>
  <c r="CD628" i="1" s="1"/>
  <c r="CD629" i="1" s="1"/>
  <c r="CD630" i="1" s="1"/>
  <c r="CD631" i="1" s="1"/>
  <c r="CD632" i="1" s="1"/>
  <c r="CD633" i="1" s="1"/>
  <c r="CD634" i="1" s="1"/>
  <c r="CD635" i="1" s="1"/>
  <c r="CD636" i="1" s="1"/>
  <c r="CD637" i="1" s="1"/>
  <c r="CD638" i="1" s="1"/>
  <c r="CD639" i="1" s="1"/>
  <c r="CD640" i="1" s="1"/>
  <c r="CD641" i="1" s="1"/>
  <c r="CD642" i="1" s="1"/>
  <c r="CD643" i="1" s="1"/>
  <c r="CD644" i="1" s="1"/>
  <c r="CD645" i="1" s="1"/>
  <c r="CD646" i="1" s="1"/>
  <c r="CD647" i="1" s="1"/>
  <c r="CD648" i="1" s="1"/>
  <c r="CD649" i="1" s="1"/>
  <c r="CD650" i="1" s="1"/>
  <c r="CD651" i="1" s="1"/>
  <c r="CD652" i="1" s="1"/>
  <c r="CD653" i="1" s="1"/>
  <c r="CD654" i="1" s="1"/>
  <c r="CD655" i="1" s="1"/>
  <c r="CD656" i="1" s="1"/>
  <c r="CD657" i="1" s="1"/>
  <c r="CD658" i="1" s="1"/>
  <c r="CD659" i="1" s="1"/>
  <c r="CD660" i="1" s="1"/>
  <c r="CD661" i="1" s="1"/>
  <c r="CD662" i="1" s="1"/>
  <c r="CD663" i="1" s="1"/>
  <c r="CD664" i="1" s="1"/>
  <c r="CD665" i="1" s="1"/>
  <c r="CD666" i="1" s="1"/>
  <c r="CD667" i="1" s="1"/>
  <c r="CD668" i="1" s="1"/>
  <c r="CD669" i="1" s="1"/>
  <c r="CD670" i="1" s="1"/>
  <c r="CD671" i="1" s="1"/>
  <c r="CD672" i="1" s="1"/>
  <c r="CD673" i="1" s="1"/>
  <c r="CD674" i="1" s="1"/>
  <c r="CD675" i="1" s="1"/>
  <c r="CD676" i="1" s="1"/>
  <c r="CD677" i="1" s="1"/>
  <c r="CD678" i="1" s="1"/>
  <c r="CD679" i="1" s="1"/>
  <c r="CD680" i="1" s="1"/>
  <c r="CD681" i="1" s="1"/>
  <c r="CD682" i="1" s="1"/>
  <c r="CD683" i="1" s="1"/>
  <c r="CD684" i="1" s="1"/>
  <c r="CD685" i="1" s="1"/>
  <c r="CD686" i="1" s="1"/>
  <c r="CD687" i="1" s="1"/>
  <c r="CD688" i="1" s="1"/>
  <c r="CD689" i="1" s="1"/>
  <c r="CD690" i="1" s="1"/>
  <c r="CD691" i="1" s="1"/>
  <c r="CD692" i="1" s="1"/>
  <c r="CD693" i="1" s="1"/>
  <c r="CD694" i="1" s="1"/>
  <c r="CD695" i="1" s="1"/>
  <c r="CD696" i="1" s="1"/>
  <c r="CD697" i="1" s="1"/>
  <c r="CD698" i="1" s="1"/>
  <c r="CD699" i="1" s="1"/>
  <c r="CD700" i="1" s="1"/>
  <c r="CD701" i="1" s="1"/>
  <c r="CD702" i="1" s="1"/>
  <c r="CD703" i="1" s="1"/>
  <c r="CD704" i="1" s="1"/>
  <c r="CD705" i="1" s="1"/>
  <c r="CD706" i="1" s="1"/>
  <c r="CD707" i="1" s="1"/>
  <c r="CD708" i="1" s="1"/>
  <c r="CD709" i="1" s="1"/>
  <c r="CD710" i="1" s="1"/>
  <c r="CD711" i="1" s="1"/>
  <c r="CD712" i="1" s="1"/>
  <c r="CD713" i="1" s="1"/>
  <c r="CD714" i="1" s="1"/>
  <c r="CD715" i="1" s="1"/>
  <c r="CD716" i="1" s="1"/>
  <c r="CD717" i="1" s="1"/>
  <c r="CD718" i="1" s="1"/>
  <c r="CD719" i="1" s="1"/>
  <c r="CD720" i="1" s="1"/>
  <c r="CD721" i="1" s="1"/>
  <c r="CD722" i="1" s="1"/>
  <c r="CD723" i="1" s="1"/>
  <c r="CD724" i="1" s="1"/>
  <c r="CD725" i="1" s="1"/>
  <c r="CD726" i="1" s="1"/>
  <c r="CD727" i="1" s="1"/>
  <c r="CD728" i="1" s="1"/>
  <c r="CD729" i="1" s="1"/>
  <c r="CD730" i="1" s="1"/>
  <c r="CD731" i="1" s="1"/>
  <c r="CD732" i="1" s="1"/>
  <c r="CD733" i="1" s="1"/>
  <c r="CD734" i="1" s="1"/>
  <c r="CD735" i="1" s="1"/>
  <c r="CD736" i="1" s="1"/>
  <c r="CD737" i="1" s="1"/>
  <c r="CD738" i="1" s="1"/>
  <c r="CD739" i="1" s="1"/>
  <c r="CD740" i="1" s="1"/>
  <c r="CD741" i="1" s="1"/>
  <c r="CD742" i="1" s="1"/>
  <c r="CD743" i="1" s="1"/>
  <c r="CD744" i="1" s="1"/>
  <c r="CD745" i="1" s="1"/>
  <c r="CD746" i="1" s="1"/>
  <c r="CD747" i="1" s="1"/>
  <c r="CD748" i="1" s="1"/>
  <c r="CD749" i="1" s="1"/>
  <c r="CD750" i="1" s="1"/>
  <c r="CD751" i="1" s="1"/>
  <c r="CD752" i="1" s="1"/>
  <c r="CD753" i="1" s="1"/>
  <c r="CD754" i="1" s="1"/>
  <c r="CD755" i="1" s="1"/>
  <c r="CD756" i="1" s="1"/>
  <c r="CD757" i="1" s="1"/>
  <c r="CD758" i="1" s="1"/>
  <c r="CD759" i="1" s="1"/>
  <c r="CD760" i="1" s="1"/>
  <c r="CD761" i="1" s="1"/>
  <c r="CD762" i="1" s="1"/>
  <c r="CD763" i="1" s="1"/>
  <c r="CD764" i="1" s="1"/>
  <c r="CD765" i="1" s="1"/>
  <c r="CD766" i="1" s="1"/>
  <c r="CD767" i="1" s="1"/>
  <c r="CD768" i="1" s="1"/>
  <c r="CD769" i="1" s="1"/>
  <c r="CD770" i="1" s="1"/>
  <c r="CD771" i="1" s="1"/>
  <c r="CD772" i="1" s="1"/>
  <c r="CD773" i="1" s="1"/>
  <c r="CD774" i="1" s="1"/>
  <c r="CD775" i="1" s="1"/>
  <c r="CD776" i="1" s="1"/>
  <c r="CD777" i="1" s="1"/>
  <c r="CD778" i="1" s="1"/>
  <c r="CD779" i="1" s="1"/>
  <c r="CD780" i="1" s="1"/>
  <c r="CD781" i="1" s="1"/>
  <c r="CD782" i="1" s="1"/>
  <c r="CD783" i="1" s="1"/>
  <c r="CD784" i="1" s="1"/>
  <c r="CD785" i="1" s="1"/>
  <c r="CD786" i="1" s="1"/>
  <c r="CD787" i="1" s="1"/>
  <c r="CD788" i="1" s="1"/>
  <c r="CD789" i="1" s="1"/>
  <c r="CD790" i="1" s="1"/>
  <c r="CD791" i="1" s="1"/>
  <c r="CD792" i="1" s="1"/>
  <c r="CD793" i="1" s="1"/>
  <c r="CD794" i="1" s="1"/>
  <c r="CD795" i="1" s="1"/>
  <c r="CD796" i="1" s="1"/>
  <c r="CD797" i="1" s="1"/>
  <c r="CD798" i="1" s="1"/>
  <c r="CD799" i="1" s="1"/>
  <c r="CD800" i="1" s="1"/>
  <c r="CD801" i="1" s="1"/>
  <c r="CD802" i="1" s="1"/>
  <c r="CD803" i="1" s="1"/>
  <c r="CD804" i="1" s="1"/>
  <c r="CD805" i="1" s="1"/>
  <c r="CD806" i="1" s="1"/>
  <c r="CD807" i="1" s="1"/>
  <c r="CD808" i="1" s="1"/>
  <c r="CD809" i="1" s="1"/>
  <c r="CD810" i="1" s="1"/>
  <c r="CD811" i="1" s="1"/>
  <c r="CD812" i="1" s="1"/>
  <c r="CD813" i="1" s="1"/>
  <c r="CD814" i="1" s="1"/>
  <c r="CD815" i="1" s="1"/>
  <c r="CD816" i="1" s="1"/>
  <c r="CD817" i="1" s="1"/>
  <c r="CD818" i="1" s="1"/>
  <c r="CD819" i="1" s="1"/>
  <c r="CD820" i="1" s="1"/>
  <c r="CD821" i="1" s="1"/>
  <c r="CD822" i="1" s="1"/>
  <c r="CD823" i="1" s="1"/>
  <c r="CD824" i="1" s="1"/>
  <c r="CD825" i="1" s="1"/>
  <c r="CD826" i="1" s="1"/>
  <c r="CD827" i="1" s="1"/>
  <c r="CD828" i="1" s="1"/>
  <c r="CD829" i="1" s="1"/>
  <c r="CD830" i="1" s="1"/>
  <c r="CD831" i="1" s="1"/>
  <c r="CD832" i="1" s="1"/>
  <c r="CD833" i="1" s="1"/>
  <c r="CD834" i="1" s="1"/>
  <c r="CD835" i="1" s="1"/>
  <c r="CD836" i="1" s="1"/>
  <c r="CD837" i="1" s="1"/>
  <c r="CD838" i="1" s="1"/>
  <c r="CD839" i="1" s="1"/>
  <c r="CD840" i="1" s="1"/>
  <c r="CD841" i="1" s="1"/>
  <c r="CD842" i="1" s="1"/>
  <c r="CD843" i="1" s="1"/>
  <c r="CD844" i="1" s="1"/>
  <c r="CD845" i="1" s="1"/>
  <c r="CD846" i="1" s="1"/>
  <c r="CD847" i="1" s="1"/>
  <c r="CD848" i="1" s="1"/>
  <c r="CD849" i="1" s="1"/>
  <c r="CD850" i="1" s="1"/>
  <c r="CD851" i="1" s="1"/>
  <c r="CD852" i="1" s="1"/>
  <c r="CD853" i="1" s="1"/>
  <c r="CD854" i="1" s="1"/>
  <c r="CD855" i="1" s="1"/>
  <c r="CD856" i="1" s="1"/>
  <c r="CD857" i="1" s="1"/>
  <c r="CD858" i="1" s="1"/>
  <c r="CD859" i="1" s="1"/>
  <c r="CD860" i="1" s="1"/>
  <c r="CD861" i="1" s="1"/>
  <c r="CG6" i="1"/>
  <c r="CG7" i="1" s="1"/>
  <c r="CG8" i="1" s="1"/>
  <c r="CG9" i="1" s="1"/>
  <c r="CG10" i="1" s="1"/>
  <c r="CG11" i="1" s="1"/>
  <c r="CG12" i="1" s="1"/>
  <c r="CG13" i="1" s="1"/>
  <c r="CG14" i="1" s="1"/>
  <c r="CG15" i="1" s="1"/>
  <c r="CG16" i="1" s="1"/>
  <c r="CG17" i="1" s="1"/>
  <c r="CG18" i="1" s="1"/>
  <c r="CG19" i="1" s="1"/>
  <c r="CG20" i="1" s="1"/>
  <c r="CG21" i="1" s="1"/>
  <c r="CG22" i="1" s="1"/>
  <c r="CG23" i="1" s="1"/>
  <c r="CG24" i="1" s="1"/>
  <c r="CG25" i="1" s="1"/>
  <c r="CG26" i="1" s="1"/>
  <c r="CG27" i="1" s="1"/>
  <c r="CG28" i="1" s="1"/>
  <c r="CG29" i="1" s="1"/>
  <c r="CG30" i="1" s="1"/>
  <c r="CG31" i="1" s="1"/>
  <c r="CG32" i="1" s="1"/>
  <c r="CG33" i="1" s="1"/>
  <c r="CG34" i="1" s="1"/>
  <c r="CG35" i="1" s="1"/>
  <c r="CG36" i="1" s="1"/>
  <c r="CG37" i="1" s="1"/>
  <c r="CG38" i="1" s="1"/>
  <c r="CG39" i="1" s="1"/>
  <c r="CG40" i="1" s="1"/>
  <c r="CG41" i="1" s="1"/>
  <c r="CG42" i="1" s="1"/>
  <c r="CG43" i="1" s="1"/>
  <c r="CG44" i="1" s="1"/>
  <c r="CG45" i="1" s="1"/>
  <c r="CG46" i="1" s="1"/>
  <c r="CG47" i="1" s="1"/>
  <c r="CG48" i="1" s="1"/>
  <c r="CG49" i="1" s="1"/>
  <c r="CG50" i="1" s="1"/>
  <c r="CG51" i="1" s="1"/>
  <c r="CG52" i="1" s="1"/>
  <c r="CG53" i="1" s="1"/>
  <c r="CG54" i="1" s="1"/>
  <c r="CG55" i="1" s="1"/>
  <c r="CG56" i="1" s="1"/>
  <c r="CG57" i="1" s="1"/>
  <c r="CG58" i="1" s="1"/>
  <c r="CG59" i="1" s="1"/>
  <c r="CG60" i="1" s="1"/>
  <c r="CG61" i="1" s="1"/>
  <c r="CG62" i="1" s="1"/>
  <c r="CG63" i="1" s="1"/>
  <c r="CG64" i="1" s="1"/>
  <c r="CG65" i="1" s="1"/>
  <c r="CG66" i="1" s="1"/>
  <c r="CG67" i="1" s="1"/>
  <c r="CG68" i="1" s="1"/>
  <c r="CG69" i="1" s="1"/>
  <c r="CG70" i="1" s="1"/>
  <c r="CG71" i="1" s="1"/>
  <c r="CG72" i="1" s="1"/>
  <c r="CG73" i="1" s="1"/>
  <c r="CG74" i="1" s="1"/>
  <c r="CG75" i="1" s="1"/>
  <c r="CG76" i="1" s="1"/>
  <c r="CG77" i="1" s="1"/>
  <c r="CG78" i="1" s="1"/>
  <c r="CG79" i="1" s="1"/>
  <c r="CG80" i="1" s="1"/>
  <c r="CG81" i="1" s="1"/>
  <c r="CG82" i="1" s="1"/>
  <c r="CG83" i="1" s="1"/>
  <c r="CG84" i="1" s="1"/>
  <c r="CG85" i="1" s="1"/>
  <c r="CG86" i="1" s="1"/>
  <c r="CG87" i="1" s="1"/>
  <c r="CG88" i="1" s="1"/>
  <c r="CG89" i="1" s="1"/>
  <c r="CG90" i="1" s="1"/>
  <c r="CG91" i="1" s="1"/>
  <c r="CG92" i="1" s="1"/>
  <c r="CG93" i="1" s="1"/>
  <c r="CG94" i="1" s="1"/>
  <c r="CG95" i="1" s="1"/>
  <c r="CG96" i="1" s="1"/>
  <c r="CG97" i="1" s="1"/>
  <c r="CG98" i="1" s="1"/>
  <c r="CG99" i="1" s="1"/>
  <c r="CG100" i="1" s="1"/>
  <c r="CG101" i="1" s="1"/>
  <c r="CG102" i="1" s="1"/>
  <c r="CG103" i="1" s="1"/>
  <c r="CG104" i="1" s="1"/>
  <c r="CG105" i="1" s="1"/>
  <c r="CG106" i="1" s="1"/>
  <c r="CG107" i="1" s="1"/>
  <c r="CG108" i="1" s="1"/>
  <c r="CG109" i="1" s="1"/>
  <c r="CG110" i="1" s="1"/>
  <c r="CG111" i="1" s="1"/>
  <c r="CG112" i="1" s="1"/>
  <c r="CG113" i="1" s="1"/>
  <c r="CG114" i="1" s="1"/>
  <c r="CG115" i="1" s="1"/>
  <c r="CG116" i="1" s="1"/>
  <c r="CG117" i="1" s="1"/>
  <c r="CG118" i="1" s="1"/>
  <c r="CG119" i="1" s="1"/>
  <c r="CG120" i="1" s="1"/>
  <c r="CG121" i="1" s="1"/>
  <c r="CG122" i="1" s="1"/>
  <c r="CG123" i="1" s="1"/>
  <c r="CG124" i="1" s="1"/>
  <c r="CG125" i="1" s="1"/>
  <c r="CG126" i="1" s="1"/>
  <c r="CG127" i="1" s="1"/>
  <c r="CG128" i="1" s="1"/>
  <c r="CG129" i="1" s="1"/>
  <c r="CG130" i="1" s="1"/>
  <c r="CG131" i="1" s="1"/>
  <c r="CG132" i="1" s="1"/>
  <c r="CG133" i="1" s="1"/>
  <c r="CG134" i="1" s="1"/>
  <c r="CG135" i="1" s="1"/>
  <c r="CG136" i="1" s="1"/>
  <c r="CG137" i="1" s="1"/>
  <c r="CG138" i="1" s="1"/>
  <c r="CG139" i="1" s="1"/>
  <c r="CG140" i="1" s="1"/>
  <c r="CG141" i="1" s="1"/>
  <c r="CG142" i="1" s="1"/>
  <c r="CG143" i="1" s="1"/>
  <c r="CG144" i="1" s="1"/>
  <c r="CG145" i="1" s="1"/>
  <c r="CG146" i="1" s="1"/>
  <c r="CG147" i="1" s="1"/>
  <c r="CG148" i="1" s="1"/>
  <c r="CG149" i="1" s="1"/>
  <c r="CG150" i="1" s="1"/>
  <c r="CG151" i="1" s="1"/>
  <c r="CG152" i="1" s="1"/>
  <c r="CG153" i="1" s="1"/>
  <c r="CG154" i="1" s="1"/>
  <c r="CG155" i="1" s="1"/>
  <c r="CG156" i="1" s="1"/>
  <c r="CG157" i="1" s="1"/>
  <c r="CG158" i="1" s="1"/>
  <c r="CG159" i="1" s="1"/>
  <c r="CG160" i="1" s="1"/>
  <c r="CG161" i="1" s="1"/>
  <c r="CG162" i="1" s="1"/>
  <c r="CG163" i="1" s="1"/>
  <c r="CG164" i="1" s="1"/>
  <c r="CG165" i="1" s="1"/>
  <c r="CG166" i="1" s="1"/>
  <c r="CG167" i="1" s="1"/>
  <c r="CG168" i="1" s="1"/>
  <c r="CG169" i="1" s="1"/>
  <c r="CG170" i="1" s="1"/>
  <c r="CG171" i="1" s="1"/>
  <c r="CG172" i="1" s="1"/>
  <c r="CG173" i="1" s="1"/>
  <c r="CG174" i="1" s="1"/>
  <c r="CG175" i="1" s="1"/>
  <c r="CG176" i="1" s="1"/>
  <c r="CG177" i="1" s="1"/>
  <c r="CG178" i="1" s="1"/>
  <c r="CG179" i="1" s="1"/>
  <c r="CG180" i="1" s="1"/>
  <c r="CG181" i="1" s="1"/>
  <c r="CG182" i="1" s="1"/>
  <c r="CG183" i="1" s="1"/>
  <c r="CG184" i="1" s="1"/>
  <c r="CG185" i="1" s="1"/>
  <c r="CG186" i="1" s="1"/>
  <c r="CG187" i="1" s="1"/>
  <c r="CG188" i="1" s="1"/>
  <c r="CG189" i="1" s="1"/>
  <c r="CG190" i="1" s="1"/>
  <c r="CG191" i="1" s="1"/>
  <c r="CG192" i="1" s="1"/>
  <c r="CG193" i="1" s="1"/>
  <c r="CG194" i="1" s="1"/>
  <c r="CG195" i="1" s="1"/>
  <c r="CG196" i="1" s="1"/>
  <c r="CG197" i="1" s="1"/>
  <c r="CG198" i="1" s="1"/>
  <c r="CG199" i="1" s="1"/>
  <c r="CG200" i="1" s="1"/>
  <c r="CG201" i="1" s="1"/>
  <c r="CG202" i="1" s="1"/>
  <c r="CG203" i="1" s="1"/>
  <c r="CG204" i="1" s="1"/>
  <c r="CG205" i="1" s="1"/>
  <c r="CG206" i="1" s="1"/>
  <c r="CG207" i="1" s="1"/>
  <c r="CG208" i="1" s="1"/>
  <c r="CG209" i="1" s="1"/>
  <c r="CG210" i="1" s="1"/>
  <c r="CG211" i="1" s="1"/>
  <c r="CG212" i="1" s="1"/>
  <c r="CG213" i="1" s="1"/>
  <c r="CG214" i="1" s="1"/>
  <c r="CG215" i="1" s="1"/>
  <c r="CG216" i="1" s="1"/>
  <c r="CG217" i="1" s="1"/>
  <c r="CG218" i="1" s="1"/>
  <c r="CG219" i="1" s="1"/>
  <c r="CG220" i="1" s="1"/>
  <c r="CG221" i="1" s="1"/>
  <c r="CG222" i="1" s="1"/>
  <c r="CG223" i="1" s="1"/>
  <c r="CG224" i="1" s="1"/>
  <c r="CG225" i="1" s="1"/>
  <c r="CG226" i="1" s="1"/>
  <c r="CG227" i="1" s="1"/>
  <c r="CG228" i="1" s="1"/>
  <c r="CG229" i="1" s="1"/>
  <c r="CG230" i="1" s="1"/>
  <c r="CG231" i="1" s="1"/>
  <c r="CG232" i="1" s="1"/>
  <c r="CG233" i="1" s="1"/>
  <c r="CG234" i="1" s="1"/>
  <c r="CG235" i="1" s="1"/>
  <c r="CG236" i="1" s="1"/>
  <c r="CG237" i="1" s="1"/>
  <c r="CG238" i="1" s="1"/>
  <c r="CG239" i="1" s="1"/>
  <c r="CG240" i="1" s="1"/>
  <c r="CG241" i="1" s="1"/>
  <c r="CG242" i="1" s="1"/>
  <c r="CG243" i="1" s="1"/>
  <c r="CG244" i="1" s="1"/>
  <c r="CG245" i="1" s="1"/>
  <c r="CG246" i="1" s="1"/>
  <c r="CG247" i="1" s="1"/>
  <c r="CG248" i="1" s="1"/>
  <c r="CG249" i="1" s="1"/>
  <c r="CG250" i="1" s="1"/>
  <c r="CG251" i="1" s="1"/>
  <c r="CG252" i="1" s="1"/>
  <c r="CG253" i="1" s="1"/>
  <c r="CG254" i="1" s="1"/>
  <c r="CG255" i="1" s="1"/>
  <c r="CG256" i="1" s="1"/>
  <c r="CG257" i="1" s="1"/>
  <c r="CG258" i="1" s="1"/>
  <c r="CG259" i="1" s="1"/>
  <c r="CG260" i="1" s="1"/>
  <c r="CG261" i="1" s="1"/>
  <c r="CG262" i="1" s="1"/>
  <c r="CG263" i="1" s="1"/>
  <c r="CG264" i="1" s="1"/>
  <c r="CG265" i="1" s="1"/>
  <c r="CG266" i="1" s="1"/>
  <c r="CG267" i="1" s="1"/>
  <c r="CG268" i="1" s="1"/>
  <c r="CG269" i="1" s="1"/>
  <c r="CG270" i="1" s="1"/>
  <c r="CG271" i="1" s="1"/>
  <c r="CG272" i="1" s="1"/>
  <c r="CG273" i="1" s="1"/>
  <c r="CG274" i="1" s="1"/>
  <c r="CG275" i="1" s="1"/>
  <c r="CG276" i="1" s="1"/>
  <c r="CG277" i="1" s="1"/>
  <c r="CG278" i="1" s="1"/>
  <c r="CG279" i="1" s="1"/>
  <c r="CG280" i="1" s="1"/>
  <c r="CG281" i="1" s="1"/>
  <c r="CG282" i="1" s="1"/>
  <c r="CG283" i="1" s="1"/>
  <c r="CG284" i="1" s="1"/>
  <c r="CG285" i="1" s="1"/>
  <c r="CG286" i="1" s="1"/>
  <c r="CG287" i="1" s="1"/>
  <c r="CG288" i="1" s="1"/>
  <c r="CG289" i="1" s="1"/>
  <c r="CG290" i="1" s="1"/>
  <c r="CG291" i="1" s="1"/>
  <c r="CG292" i="1" s="1"/>
  <c r="CG293" i="1" s="1"/>
  <c r="CG294" i="1" s="1"/>
  <c r="CG295" i="1" s="1"/>
  <c r="CG296" i="1" s="1"/>
  <c r="CG297" i="1" s="1"/>
  <c r="CG298" i="1" s="1"/>
  <c r="CG299" i="1" s="1"/>
  <c r="CG300" i="1" s="1"/>
  <c r="CG301" i="1" s="1"/>
  <c r="CG302" i="1" s="1"/>
  <c r="CG303" i="1" s="1"/>
  <c r="CG304" i="1" s="1"/>
  <c r="CG305" i="1" s="1"/>
  <c r="CG306" i="1" s="1"/>
  <c r="CG307" i="1" s="1"/>
  <c r="CG308" i="1" s="1"/>
  <c r="CG309" i="1" s="1"/>
  <c r="CG310" i="1" s="1"/>
  <c r="CG311" i="1" s="1"/>
  <c r="CG312" i="1" s="1"/>
  <c r="CG313" i="1" s="1"/>
  <c r="CG314" i="1" s="1"/>
  <c r="CG315" i="1" s="1"/>
  <c r="CG316" i="1" s="1"/>
  <c r="CG317" i="1" s="1"/>
  <c r="CG318" i="1" s="1"/>
  <c r="CG319" i="1" s="1"/>
  <c r="CG320" i="1" s="1"/>
  <c r="CG321" i="1" s="1"/>
  <c r="CG322" i="1" s="1"/>
  <c r="CG323" i="1" s="1"/>
  <c r="CG324" i="1" s="1"/>
  <c r="CG325" i="1" s="1"/>
  <c r="CG326" i="1" s="1"/>
  <c r="CG327" i="1" s="1"/>
  <c r="CG328" i="1" s="1"/>
  <c r="CG329" i="1" s="1"/>
  <c r="CG330" i="1" s="1"/>
  <c r="CG331" i="1" s="1"/>
  <c r="CG332" i="1" s="1"/>
  <c r="CG333" i="1" s="1"/>
  <c r="CG334" i="1" s="1"/>
  <c r="CG335" i="1" s="1"/>
  <c r="CG336" i="1" s="1"/>
  <c r="CG337" i="1" s="1"/>
  <c r="CG338" i="1" s="1"/>
  <c r="CG339" i="1" s="1"/>
  <c r="CG340" i="1" s="1"/>
  <c r="CG341" i="1" s="1"/>
  <c r="CG342" i="1" s="1"/>
  <c r="CG343" i="1" s="1"/>
  <c r="CG344" i="1" s="1"/>
  <c r="CG345" i="1" s="1"/>
  <c r="CG346" i="1" s="1"/>
  <c r="CG347" i="1" s="1"/>
  <c r="CG348" i="1" s="1"/>
  <c r="CG349" i="1" s="1"/>
  <c r="CG350" i="1" s="1"/>
  <c r="CG351" i="1" s="1"/>
  <c r="CG352" i="1" s="1"/>
  <c r="CG353" i="1" s="1"/>
  <c r="CG354" i="1" s="1"/>
  <c r="CG355" i="1" s="1"/>
  <c r="CG356" i="1" s="1"/>
  <c r="CG357" i="1" s="1"/>
  <c r="CG358" i="1" s="1"/>
  <c r="CG359" i="1" s="1"/>
  <c r="CG360" i="1" s="1"/>
  <c r="CG361" i="1" s="1"/>
  <c r="CG362" i="1" s="1"/>
  <c r="CG363" i="1" s="1"/>
  <c r="CG364" i="1" s="1"/>
  <c r="CG365" i="1" s="1"/>
  <c r="CG366" i="1" s="1"/>
  <c r="CG367" i="1" s="1"/>
  <c r="CG368" i="1" s="1"/>
  <c r="CG369" i="1" s="1"/>
  <c r="CG370" i="1" s="1"/>
  <c r="CG371" i="1" s="1"/>
  <c r="CG372" i="1" s="1"/>
  <c r="CG373" i="1" s="1"/>
  <c r="CG374" i="1" s="1"/>
  <c r="CG375" i="1" s="1"/>
  <c r="CG376" i="1" s="1"/>
  <c r="CG377" i="1" s="1"/>
  <c r="CG378" i="1" s="1"/>
  <c r="CG379" i="1" s="1"/>
  <c r="CG380" i="1" s="1"/>
  <c r="CG381" i="1" s="1"/>
  <c r="CG382" i="1" s="1"/>
  <c r="CG383" i="1" s="1"/>
  <c r="CG384" i="1" s="1"/>
  <c r="CG385" i="1" s="1"/>
  <c r="CG386" i="1" s="1"/>
  <c r="CG387" i="1" s="1"/>
  <c r="CG388" i="1" s="1"/>
  <c r="CG389" i="1" s="1"/>
  <c r="CG390" i="1" s="1"/>
  <c r="CG391" i="1" s="1"/>
  <c r="CG392" i="1" s="1"/>
  <c r="CG393" i="1" s="1"/>
  <c r="CG394" i="1" s="1"/>
  <c r="CG395" i="1" s="1"/>
  <c r="CG396" i="1" s="1"/>
  <c r="CG397" i="1" s="1"/>
  <c r="CG398" i="1" s="1"/>
  <c r="CG399" i="1" s="1"/>
  <c r="CG400" i="1" s="1"/>
  <c r="CG401" i="1" s="1"/>
  <c r="CG402" i="1" s="1"/>
  <c r="CG403" i="1" s="1"/>
  <c r="CG404" i="1" s="1"/>
  <c r="CG405" i="1" s="1"/>
  <c r="CG406" i="1" s="1"/>
  <c r="CG407" i="1" s="1"/>
  <c r="CG408" i="1" s="1"/>
  <c r="CG409" i="1" s="1"/>
  <c r="CG410" i="1" s="1"/>
  <c r="CG411" i="1" s="1"/>
  <c r="CG412" i="1" s="1"/>
  <c r="CG413" i="1" s="1"/>
  <c r="CG414" i="1" s="1"/>
  <c r="CG415" i="1" s="1"/>
  <c r="CG416" i="1" s="1"/>
  <c r="CG417" i="1" s="1"/>
  <c r="CG418" i="1" s="1"/>
  <c r="CG419" i="1" s="1"/>
  <c r="CG420" i="1" s="1"/>
  <c r="CG421" i="1" s="1"/>
  <c r="CG422" i="1" s="1"/>
  <c r="CG423" i="1" s="1"/>
  <c r="CG424" i="1" s="1"/>
  <c r="CG425" i="1" s="1"/>
  <c r="CG426" i="1" s="1"/>
  <c r="CG427" i="1" s="1"/>
  <c r="CG428" i="1" s="1"/>
  <c r="CG429" i="1" s="1"/>
  <c r="CG430" i="1" s="1"/>
  <c r="CG431" i="1" s="1"/>
  <c r="CG432" i="1" s="1"/>
  <c r="CG433" i="1" s="1"/>
  <c r="CG434" i="1" s="1"/>
  <c r="CG435" i="1" s="1"/>
  <c r="CG436" i="1" s="1"/>
  <c r="CG437" i="1" s="1"/>
  <c r="CG438" i="1" s="1"/>
  <c r="CG439" i="1" s="1"/>
  <c r="CG440" i="1" s="1"/>
  <c r="CG441" i="1" s="1"/>
  <c r="CG442" i="1" s="1"/>
  <c r="CG443" i="1" s="1"/>
  <c r="CG444" i="1" s="1"/>
  <c r="CG445" i="1" s="1"/>
  <c r="CG446" i="1" s="1"/>
  <c r="CG447" i="1" s="1"/>
  <c r="CG448" i="1" s="1"/>
  <c r="CG449" i="1" s="1"/>
  <c r="CG450" i="1" s="1"/>
  <c r="CG451" i="1" s="1"/>
  <c r="CG452" i="1" s="1"/>
  <c r="CG453" i="1" s="1"/>
  <c r="CG454" i="1" s="1"/>
  <c r="CG455" i="1" s="1"/>
  <c r="CG456" i="1" s="1"/>
  <c r="CG457" i="1" s="1"/>
  <c r="CG458" i="1" s="1"/>
  <c r="CG459" i="1" s="1"/>
  <c r="CG460" i="1" s="1"/>
  <c r="CG461" i="1" s="1"/>
  <c r="CG462" i="1" s="1"/>
  <c r="CG463" i="1" s="1"/>
  <c r="CG464" i="1" s="1"/>
  <c r="CG465" i="1" s="1"/>
  <c r="CG466" i="1" s="1"/>
  <c r="CG467" i="1" s="1"/>
  <c r="CG468" i="1" s="1"/>
  <c r="CG469" i="1" s="1"/>
  <c r="CG470" i="1" s="1"/>
  <c r="CG471" i="1" s="1"/>
  <c r="CG472" i="1" s="1"/>
  <c r="CG473" i="1" s="1"/>
  <c r="CG474" i="1" s="1"/>
  <c r="CG475" i="1" s="1"/>
  <c r="CG476" i="1" s="1"/>
  <c r="CG477" i="1" s="1"/>
  <c r="CG478" i="1" s="1"/>
  <c r="CG479" i="1" s="1"/>
  <c r="CG480" i="1" s="1"/>
  <c r="CG481" i="1" s="1"/>
  <c r="CG482" i="1" s="1"/>
  <c r="CG483" i="1" s="1"/>
  <c r="CG484" i="1" s="1"/>
  <c r="CG485" i="1" s="1"/>
  <c r="CG486" i="1" s="1"/>
  <c r="CG487" i="1" s="1"/>
  <c r="CG488" i="1" s="1"/>
  <c r="CG489" i="1" s="1"/>
  <c r="CG490" i="1" s="1"/>
  <c r="CG491" i="1" s="1"/>
  <c r="CG492" i="1" s="1"/>
  <c r="CG493" i="1" s="1"/>
  <c r="CG494" i="1" s="1"/>
  <c r="CG495" i="1" s="1"/>
  <c r="CG496" i="1" s="1"/>
  <c r="CG497" i="1" s="1"/>
  <c r="CG498" i="1" s="1"/>
  <c r="CG499" i="1" s="1"/>
  <c r="CG500" i="1" s="1"/>
  <c r="CG501" i="1" s="1"/>
  <c r="CG502" i="1" s="1"/>
  <c r="CG503" i="1" s="1"/>
  <c r="CG504" i="1" s="1"/>
  <c r="CG505" i="1" s="1"/>
  <c r="CG506" i="1" s="1"/>
  <c r="CG507" i="1" s="1"/>
  <c r="CG508" i="1" s="1"/>
  <c r="CG509" i="1" s="1"/>
  <c r="CG510" i="1" s="1"/>
  <c r="CG511" i="1" s="1"/>
  <c r="CG512" i="1" s="1"/>
  <c r="CG513" i="1" s="1"/>
  <c r="CG514" i="1" s="1"/>
  <c r="CG515" i="1" s="1"/>
  <c r="CG516" i="1" s="1"/>
  <c r="CG517" i="1" s="1"/>
  <c r="CG518" i="1" s="1"/>
  <c r="CG519" i="1" s="1"/>
  <c r="CG520" i="1" s="1"/>
  <c r="CG521" i="1" s="1"/>
  <c r="CG522" i="1" s="1"/>
  <c r="CG523" i="1" s="1"/>
  <c r="CG524" i="1" s="1"/>
  <c r="CG525" i="1" s="1"/>
  <c r="CG526" i="1" s="1"/>
  <c r="CG527" i="1" s="1"/>
  <c r="CG528" i="1" s="1"/>
  <c r="CG529" i="1" s="1"/>
  <c r="CG530" i="1" s="1"/>
  <c r="CG531" i="1" s="1"/>
  <c r="CG532" i="1" s="1"/>
  <c r="CG533" i="1" s="1"/>
  <c r="CG534" i="1" s="1"/>
  <c r="CG535" i="1" s="1"/>
  <c r="CG536" i="1" s="1"/>
  <c r="CG537" i="1" s="1"/>
  <c r="CG538" i="1" s="1"/>
  <c r="CG539" i="1" s="1"/>
  <c r="CG540" i="1" s="1"/>
  <c r="CG541" i="1" s="1"/>
  <c r="CG542" i="1" s="1"/>
  <c r="CG543" i="1" s="1"/>
  <c r="CG544" i="1" s="1"/>
  <c r="CG545" i="1" s="1"/>
  <c r="CG546" i="1" s="1"/>
  <c r="CG547" i="1" s="1"/>
  <c r="CG548" i="1" s="1"/>
  <c r="CG549" i="1" s="1"/>
  <c r="CG550" i="1" s="1"/>
  <c r="CG551" i="1" s="1"/>
  <c r="CG552" i="1" s="1"/>
  <c r="CG553" i="1" s="1"/>
  <c r="CG554" i="1" s="1"/>
  <c r="CG555" i="1" s="1"/>
  <c r="CG556" i="1" s="1"/>
  <c r="CG557" i="1" s="1"/>
  <c r="CG558" i="1" s="1"/>
  <c r="CG559" i="1" s="1"/>
  <c r="CG560" i="1" s="1"/>
  <c r="CG561" i="1" s="1"/>
  <c r="CG562" i="1" s="1"/>
  <c r="CG563" i="1" s="1"/>
  <c r="CG564" i="1" s="1"/>
  <c r="CG565" i="1" s="1"/>
  <c r="CG566" i="1" s="1"/>
  <c r="CG567" i="1" s="1"/>
  <c r="CG568" i="1" s="1"/>
  <c r="CG569" i="1" s="1"/>
  <c r="CG570" i="1" s="1"/>
  <c r="CG571" i="1" s="1"/>
  <c r="CG572" i="1" s="1"/>
  <c r="CG573" i="1" s="1"/>
  <c r="CG574" i="1" s="1"/>
  <c r="CG575" i="1" s="1"/>
  <c r="CG576" i="1" s="1"/>
  <c r="CG577" i="1" s="1"/>
  <c r="CG578" i="1" s="1"/>
  <c r="CG579" i="1" s="1"/>
  <c r="CG580" i="1" s="1"/>
  <c r="CG581" i="1" s="1"/>
  <c r="CG582" i="1" s="1"/>
  <c r="CG583" i="1" s="1"/>
  <c r="CG584" i="1" s="1"/>
  <c r="CG585" i="1" s="1"/>
  <c r="CG586" i="1" s="1"/>
  <c r="CG587" i="1" s="1"/>
  <c r="CG588" i="1" s="1"/>
  <c r="CG589" i="1" s="1"/>
  <c r="CG590" i="1" s="1"/>
  <c r="CG591" i="1" s="1"/>
  <c r="CG592" i="1" s="1"/>
  <c r="CG593" i="1" s="1"/>
  <c r="CG594" i="1" s="1"/>
  <c r="CG595" i="1" s="1"/>
  <c r="CG596" i="1" s="1"/>
  <c r="CG597" i="1" s="1"/>
  <c r="CG598" i="1" s="1"/>
  <c r="CG599" i="1" s="1"/>
  <c r="CG600" i="1" s="1"/>
  <c r="CG601" i="1" s="1"/>
  <c r="CG602" i="1" s="1"/>
  <c r="CG603" i="1" s="1"/>
  <c r="CG604" i="1" s="1"/>
  <c r="CG605" i="1" s="1"/>
  <c r="CG606" i="1" s="1"/>
  <c r="CG607" i="1" s="1"/>
  <c r="CG608" i="1" s="1"/>
  <c r="CG609" i="1" s="1"/>
  <c r="CG610" i="1" s="1"/>
  <c r="CG611" i="1" s="1"/>
  <c r="CG612" i="1" s="1"/>
  <c r="CG613" i="1" s="1"/>
  <c r="CG614" i="1" s="1"/>
  <c r="CG615" i="1" s="1"/>
  <c r="CG616" i="1" s="1"/>
  <c r="CG617" i="1" s="1"/>
  <c r="CG618" i="1" s="1"/>
  <c r="CG619" i="1" s="1"/>
  <c r="CG620" i="1" s="1"/>
  <c r="CG621" i="1" s="1"/>
  <c r="CG622" i="1" s="1"/>
  <c r="CG623" i="1" s="1"/>
  <c r="CG624" i="1" s="1"/>
  <c r="CG625" i="1" s="1"/>
  <c r="CG626" i="1" s="1"/>
  <c r="CG627" i="1" s="1"/>
  <c r="CG628" i="1" s="1"/>
  <c r="CG629" i="1" s="1"/>
  <c r="CG630" i="1" s="1"/>
  <c r="CG631" i="1" s="1"/>
  <c r="CG632" i="1" s="1"/>
  <c r="CG633" i="1" s="1"/>
  <c r="CG634" i="1" s="1"/>
  <c r="CG635" i="1" s="1"/>
  <c r="CG636" i="1" s="1"/>
  <c r="CG637" i="1" s="1"/>
  <c r="CG638" i="1" s="1"/>
  <c r="CG639" i="1" s="1"/>
  <c r="CG640" i="1" s="1"/>
  <c r="CG641" i="1" s="1"/>
  <c r="CG642" i="1" s="1"/>
  <c r="CG643" i="1" s="1"/>
  <c r="CG644" i="1" s="1"/>
  <c r="CG645" i="1" s="1"/>
  <c r="CG646" i="1" s="1"/>
  <c r="CG647" i="1" s="1"/>
  <c r="CG648" i="1" s="1"/>
  <c r="CG649" i="1" s="1"/>
  <c r="CG650" i="1" s="1"/>
  <c r="CG651" i="1" s="1"/>
  <c r="CG652" i="1" s="1"/>
  <c r="CG653" i="1" s="1"/>
  <c r="CG654" i="1" s="1"/>
  <c r="CG655" i="1" s="1"/>
  <c r="CG656" i="1" s="1"/>
  <c r="CG657" i="1" s="1"/>
  <c r="CG658" i="1" s="1"/>
  <c r="CG659" i="1" s="1"/>
  <c r="CG660" i="1" s="1"/>
  <c r="CG661" i="1" s="1"/>
  <c r="CG662" i="1" s="1"/>
  <c r="CG663" i="1" s="1"/>
  <c r="CG664" i="1" s="1"/>
  <c r="CG665" i="1" s="1"/>
  <c r="CG666" i="1" s="1"/>
  <c r="CG667" i="1" s="1"/>
  <c r="CG668" i="1" s="1"/>
  <c r="CG669" i="1" s="1"/>
  <c r="CG670" i="1" s="1"/>
  <c r="CG671" i="1" s="1"/>
  <c r="CG672" i="1" s="1"/>
  <c r="CG673" i="1" s="1"/>
  <c r="CG674" i="1" s="1"/>
  <c r="CG675" i="1" s="1"/>
  <c r="CG676" i="1" s="1"/>
  <c r="CG677" i="1" s="1"/>
  <c r="CG678" i="1" s="1"/>
  <c r="CG679" i="1" s="1"/>
  <c r="CG680" i="1" s="1"/>
  <c r="CG681" i="1" s="1"/>
  <c r="CG682" i="1" s="1"/>
  <c r="CG683" i="1" s="1"/>
  <c r="CG684" i="1" s="1"/>
  <c r="CG685" i="1" s="1"/>
  <c r="CG686" i="1" s="1"/>
  <c r="CG687" i="1" s="1"/>
  <c r="CG688" i="1" s="1"/>
  <c r="CG689" i="1" s="1"/>
  <c r="CG690" i="1" s="1"/>
  <c r="CG691" i="1" s="1"/>
  <c r="CG692" i="1" s="1"/>
  <c r="CG693" i="1" s="1"/>
  <c r="CG694" i="1" s="1"/>
  <c r="CG695" i="1" s="1"/>
  <c r="CG696" i="1" s="1"/>
  <c r="CG697" i="1" s="1"/>
  <c r="CG698" i="1" s="1"/>
  <c r="CG699" i="1" s="1"/>
  <c r="CG700" i="1" s="1"/>
  <c r="CG701" i="1" s="1"/>
  <c r="CG702" i="1" s="1"/>
  <c r="CG703" i="1" s="1"/>
  <c r="CG704" i="1" s="1"/>
  <c r="CG705" i="1" s="1"/>
  <c r="CG706" i="1" s="1"/>
  <c r="CG707" i="1" s="1"/>
  <c r="CG708" i="1" s="1"/>
  <c r="CG709" i="1" s="1"/>
  <c r="CG710" i="1" s="1"/>
  <c r="CG711" i="1" s="1"/>
  <c r="CG712" i="1" s="1"/>
  <c r="CG713" i="1" s="1"/>
  <c r="CG714" i="1" s="1"/>
  <c r="CG715" i="1" s="1"/>
  <c r="CG716" i="1" s="1"/>
  <c r="CG717" i="1" s="1"/>
  <c r="CG718" i="1" s="1"/>
  <c r="CG719" i="1" s="1"/>
  <c r="CG720" i="1" s="1"/>
  <c r="CG721" i="1" s="1"/>
  <c r="CG722" i="1" s="1"/>
  <c r="CG723" i="1" s="1"/>
  <c r="CG724" i="1" s="1"/>
  <c r="CG725" i="1" s="1"/>
  <c r="CG726" i="1" s="1"/>
  <c r="CG727" i="1" s="1"/>
  <c r="CG728" i="1" s="1"/>
  <c r="CG729" i="1" s="1"/>
  <c r="CG730" i="1" s="1"/>
  <c r="CG731" i="1" s="1"/>
  <c r="CG732" i="1" s="1"/>
  <c r="CG733" i="1" s="1"/>
  <c r="CG734" i="1" s="1"/>
  <c r="CG735" i="1" s="1"/>
  <c r="CG736" i="1" s="1"/>
  <c r="CG737" i="1" s="1"/>
  <c r="CG738" i="1" s="1"/>
  <c r="CG739" i="1" s="1"/>
  <c r="CG740" i="1" s="1"/>
  <c r="CG741" i="1" s="1"/>
  <c r="CG742" i="1" s="1"/>
  <c r="CG743" i="1" s="1"/>
  <c r="CG744" i="1" s="1"/>
  <c r="CG745" i="1" s="1"/>
  <c r="CG746" i="1" s="1"/>
  <c r="CG747" i="1" s="1"/>
  <c r="CG748" i="1" s="1"/>
  <c r="CG749" i="1" s="1"/>
  <c r="CG750" i="1" s="1"/>
  <c r="CG751" i="1" s="1"/>
  <c r="CG752" i="1" s="1"/>
  <c r="CG753" i="1" s="1"/>
  <c r="CG754" i="1" s="1"/>
  <c r="CG755" i="1" s="1"/>
  <c r="CG756" i="1" s="1"/>
  <c r="CG757" i="1" s="1"/>
  <c r="CG758" i="1" s="1"/>
  <c r="CG759" i="1" s="1"/>
  <c r="CG760" i="1" s="1"/>
  <c r="CG761" i="1" s="1"/>
  <c r="CG762" i="1" s="1"/>
  <c r="CG763" i="1" s="1"/>
  <c r="CG764" i="1" s="1"/>
  <c r="CG765" i="1" s="1"/>
  <c r="CG766" i="1" s="1"/>
  <c r="CG767" i="1" s="1"/>
  <c r="CG768" i="1" s="1"/>
  <c r="CG769" i="1" s="1"/>
  <c r="CG770" i="1" s="1"/>
  <c r="CG771" i="1" s="1"/>
  <c r="CG772" i="1" s="1"/>
  <c r="CG773" i="1" s="1"/>
  <c r="CG774" i="1" s="1"/>
  <c r="CG775" i="1" s="1"/>
  <c r="CG776" i="1" s="1"/>
  <c r="CG777" i="1" s="1"/>
  <c r="CG778" i="1" s="1"/>
  <c r="CG779" i="1" s="1"/>
  <c r="CG780" i="1" s="1"/>
  <c r="CG781" i="1" s="1"/>
  <c r="CG782" i="1" s="1"/>
  <c r="CG783" i="1" s="1"/>
  <c r="CG784" i="1" s="1"/>
  <c r="CG785" i="1" s="1"/>
  <c r="CG786" i="1" s="1"/>
  <c r="CG787" i="1" s="1"/>
  <c r="CG788" i="1" s="1"/>
  <c r="CG789" i="1" s="1"/>
  <c r="CG790" i="1" s="1"/>
  <c r="CG791" i="1" s="1"/>
  <c r="CG792" i="1" s="1"/>
  <c r="CG793" i="1" s="1"/>
  <c r="CG794" i="1" s="1"/>
  <c r="CG795" i="1" s="1"/>
  <c r="CG796" i="1" s="1"/>
  <c r="CG797" i="1" s="1"/>
  <c r="CG798" i="1" s="1"/>
  <c r="CG799" i="1" s="1"/>
  <c r="CG800" i="1" s="1"/>
  <c r="CG801" i="1" s="1"/>
  <c r="CG802" i="1" s="1"/>
  <c r="CG803" i="1" s="1"/>
  <c r="CG804" i="1" s="1"/>
  <c r="CG805" i="1" s="1"/>
  <c r="CG806" i="1" s="1"/>
  <c r="CG807" i="1" s="1"/>
  <c r="CG808" i="1" s="1"/>
  <c r="CG809" i="1" s="1"/>
  <c r="CG810" i="1" s="1"/>
  <c r="CG811" i="1" s="1"/>
  <c r="CG812" i="1" s="1"/>
  <c r="CG813" i="1" s="1"/>
  <c r="CG814" i="1" s="1"/>
  <c r="CG815" i="1" s="1"/>
  <c r="CG816" i="1" s="1"/>
  <c r="CG817" i="1" s="1"/>
  <c r="CG818" i="1" s="1"/>
  <c r="CG819" i="1" s="1"/>
  <c r="CG820" i="1" s="1"/>
  <c r="CG821" i="1" s="1"/>
  <c r="CG822" i="1" s="1"/>
  <c r="CG823" i="1" s="1"/>
  <c r="CG824" i="1" s="1"/>
  <c r="CG825" i="1" s="1"/>
  <c r="CG826" i="1" s="1"/>
  <c r="CG827" i="1" s="1"/>
  <c r="CG828" i="1" s="1"/>
  <c r="CG829" i="1" s="1"/>
  <c r="CG830" i="1" s="1"/>
  <c r="CG831" i="1" s="1"/>
  <c r="CG832" i="1" s="1"/>
  <c r="CG833" i="1" s="1"/>
  <c r="CG834" i="1" s="1"/>
  <c r="CG835" i="1" s="1"/>
  <c r="CG836" i="1" s="1"/>
  <c r="CG837" i="1" s="1"/>
  <c r="CG838" i="1" s="1"/>
  <c r="CG839" i="1" s="1"/>
  <c r="CG840" i="1" s="1"/>
  <c r="CG841" i="1" s="1"/>
  <c r="CG842" i="1" s="1"/>
  <c r="CG843" i="1" s="1"/>
  <c r="CG844" i="1" s="1"/>
  <c r="CG845" i="1" s="1"/>
  <c r="CG846" i="1" s="1"/>
  <c r="CG847" i="1" s="1"/>
  <c r="CG848" i="1" s="1"/>
  <c r="CG849" i="1" s="1"/>
  <c r="CG850" i="1" s="1"/>
  <c r="CG851" i="1" s="1"/>
  <c r="CG852" i="1" s="1"/>
  <c r="CG853" i="1" s="1"/>
  <c r="CG854" i="1" s="1"/>
  <c r="CG855" i="1" s="1"/>
  <c r="CG856" i="1" s="1"/>
  <c r="CG857" i="1" s="1"/>
  <c r="CG858" i="1" s="1"/>
  <c r="CG859" i="1" s="1"/>
  <c r="CG860" i="1" s="1"/>
  <c r="CG861" i="1" s="1"/>
  <c r="CJ6" i="1"/>
  <c r="CJ7" i="1" s="1"/>
  <c r="CJ8" i="1" s="1"/>
  <c r="CJ9" i="1" s="1"/>
  <c r="CJ10" i="1" s="1"/>
  <c r="CJ11" i="1" s="1"/>
  <c r="CJ12" i="1" s="1"/>
  <c r="CJ13" i="1" s="1"/>
  <c r="CJ14" i="1" s="1"/>
  <c r="CJ15" i="1" s="1"/>
  <c r="CJ16" i="1" s="1"/>
  <c r="CJ17" i="1" s="1"/>
  <c r="CJ18" i="1" s="1"/>
  <c r="CJ19" i="1" s="1"/>
  <c r="CJ20" i="1" s="1"/>
  <c r="CJ21" i="1" s="1"/>
  <c r="CJ22" i="1" s="1"/>
  <c r="CJ23" i="1" s="1"/>
  <c r="CJ24" i="1" s="1"/>
  <c r="CJ25" i="1" s="1"/>
  <c r="CJ26" i="1" s="1"/>
  <c r="CJ27" i="1" s="1"/>
  <c r="CJ28" i="1" s="1"/>
  <c r="CJ29" i="1" s="1"/>
  <c r="CJ30" i="1" s="1"/>
  <c r="CJ31" i="1" s="1"/>
  <c r="CJ32" i="1" s="1"/>
  <c r="CJ33" i="1" s="1"/>
  <c r="CJ34" i="1" s="1"/>
  <c r="CJ35" i="1" s="1"/>
  <c r="CJ36" i="1" s="1"/>
  <c r="CJ37" i="1" s="1"/>
  <c r="CJ38" i="1" s="1"/>
  <c r="CJ39" i="1" s="1"/>
  <c r="CJ40" i="1" s="1"/>
  <c r="CJ41" i="1" s="1"/>
  <c r="CJ42" i="1" s="1"/>
  <c r="CJ43" i="1" s="1"/>
  <c r="CJ44" i="1" s="1"/>
  <c r="CJ45" i="1" s="1"/>
  <c r="CJ46" i="1" s="1"/>
  <c r="CJ47" i="1" s="1"/>
  <c r="CJ48" i="1" s="1"/>
  <c r="CJ49" i="1" s="1"/>
  <c r="CJ50" i="1" s="1"/>
  <c r="CJ51" i="1" s="1"/>
  <c r="CJ52" i="1" s="1"/>
  <c r="CJ53" i="1" s="1"/>
  <c r="CJ54" i="1" s="1"/>
  <c r="CJ55" i="1" s="1"/>
  <c r="CJ56" i="1" s="1"/>
  <c r="CJ57" i="1" s="1"/>
  <c r="CJ58" i="1" s="1"/>
  <c r="CJ59" i="1" s="1"/>
  <c r="CJ60" i="1" s="1"/>
  <c r="CJ61" i="1" s="1"/>
  <c r="CJ62" i="1" s="1"/>
  <c r="CJ63" i="1" s="1"/>
  <c r="CJ64" i="1" s="1"/>
  <c r="CJ65" i="1" s="1"/>
  <c r="CJ66" i="1" s="1"/>
  <c r="CJ67" i="1" s="1"/>
  <c r="CJ68" i="1" s="1"/>
  <c r="CJ69" i="1" s="1"/>
  <c r="CJ70" i="1" s="1"/>
  <c r="CJ71" i="1" s="1"/>
  <c r="CJ72" i="1" s="1"/>
  <c r="CJ73" i="1" s="1"/>
  <c r="CJ74" i="1" s="1"/>
  <c r="CJ75" i="1" s="1"/>
  <c r="CJ76" i="1" s="1"/>
  <c r="CJ77" i="1" s="1"/>
  <c r="CJ78" i="1" s="1"/>
  <c r="CJ79" i="1" s="1"/>
  <c r="CJ80" i="1" s="1"/>
  <c r="CJ81" i="1" s="1"/>
  <c r="CJ82" i="1" s="1"/>
  <c r="CJ83" i="1" s="1"/>
  <c r="CJ84" i="1" s="1"/>
  <c r="CJ85" i="1" s="1"/>
  <c r="CJ86" i="1" s="1"/>
  <c r="CJ87" i="1" s="1"/>
  <c r="CJ88" i="1" s="1"/>
  <c r="CJ89" i="1" s="1"/>
  <c r="CJ90" i="1" s="1"/>
  <c r="CJ91" i="1" s="1"/>
  <c r="CJ92" i="1" s="1"/>
  <c r="CJ93" i="1" s="1"/>
  <c r="CJ94" i="1" s="1"/>
  <c r="CJ95" i="1" s="1"/>
  <c r="CJ96" i="1" s="1"/>
  <c r="CJ97" i="1" s="1"/>
  <c r="CJ98" i="1" s="1"/>
  <c r="CJ99" i="1" s="1"/>
  <c r="CJ100" i="1" s="1"/>
  <c r="CJ101" i="1" s="1"/>
  <c r="CJ102" i="1" s="1"/>
  <c r="CJ103" i="1" s="1"/>
  <c r="CJ104" i="1" s="1"/>
  <c r="CJ105" i="1" s="1"/>
  <c r="CJ106" i="1" s="1"/>
  <c r="CJ107" i="1" s="1"/>
  <c r="CJ108" i="1" s="1"/>
  <c r="CJ109" i="1" s="1"/>
  <c r="CJ110" i="1" s="1"/>
  <c r="CJ111" i="1" s="1"/>
  <c r="CJ112" i="1" s="1"/>
  <c r="CJ113" i="1" s="1"/>
  <c r="CJ114" i="1" s="1"/>
  <c r="CJ115" i="1" s="1"/>
  <c r="CJ116" i="1" s="1"/>
  <c r="CJ117" i="1" s="1"/>
  <c r="CJ118" i="1" s="1"/>
  <c r="CJ119" i="1" s="1"/>
  <c r="CJ120" i="1" s="1"/>
  <c r="CJ121" i="1" s="1"/>
  <c r="CJ122" i="1" s="1"/>
  <c r="CJ123" i="1" s="1"/>
  <c r="CJ124" i="1" s="1"/>
  <c r="CJ125" i="1" s="1"/>
  <c r="CJ126" i="1" s="1"/>
  <c r="CJ127" i="1" s="1"/>
  <c r="CJ128" i="1" s="1"/>
  <c r="CJ129" i="1" s="1"/>
  <c r="CJ130" i="1" s="1"/>
  <c r="CJ131" i="1" s="1"/>
  <c r="CJ132" i="1" s="1"/>
  <c r="CJ133" i="1" s="1"/>
  <c r="CJ134" i="1" s="1"/>
  <c r="CJ135" i="1" s="1"/>
  <c r="CJ136" i="1" s="1"/>
  <c r="CJ137" i="1" s="1"/>
  <c r="CJ138" i="1" s="1"/>
  <c r="CJ139" i="1" s="1"/>
  <c r="CJ140" i="1" s="1"/>
  <c r="CJ141" i="1" s="1"/>
  <c r="CJ142" i="1" s="1"/>
  <c r="CJ143" i="1" s="1"/>
  <c r="CJ144" i="1" s="1"/>
  <c r="CJ145" i="1" s="1"/>
  <c r="CJ146" i="1" s="1"/>
  <c r="CJ147" i="1" s="1"/>
  <c r="CJ148" i="1" s="1"/>
  <c r="CJ149" i="1" s="1"/>
  <c r="CJ150" i="1" s="1"/>
  <c r="CJ151" i="1" s="1"/>
  <c r="CJ152" i="1" s="1"/>
  <c r="CJ153" i="1" s="1"/>
  <c r="CJ154" i="1" s="1"/>
  <c r="CJ155" i="1" s="1"/>
  <c r="CJ156" i="1" s="1"/>
  <c r="CJ157" i="1" s="1"/>
  <c r="CJ158" i="1" s="1"/>
  <c r="CJ159" i="1" s="1"/>
  <c r="CJ160" i="1" s="1"/>
  <c r="CJ161" i="1" s="1"/>
  <c r="CJ162" i="1" s="1"/>
  <c r="CJ163" i="1" s="1"/>
  <c r="CJ164" i="1" s="1"/>
  <c r="CJ165" i="1" s="1"/>
  <c r="CJ166" i="1" s="1"/>
  <c r="CJ167" i="1" s="1"/>
  <c r="CJ168" i="1" s="1"/>
  <c r="CJ169" i="1" s="1"/>
  <c r="CJ170" i="1" s="1"/>
  <c r="CJ171" i="1" s="1"/>
  <c r="CJ172" i="1" s="1"/>
  <c r="CJ173" i="1" s="1"/>
  <c r="CJ174" i="1" s="1"/>
  <c r="CJ175" i="1" s="1"/>
  <c r="CJ176" i="1" s="1"/>
  <c r="CJ177" i="1" s="1"/>
  <c r="CJ178" i="1" s="1"/>
  <c r="CJ179" i="1" s="1"/>
  <c r="CJ180" i="1" s="1"/>
  <c r="CJ181" i="1" s="1"/>
  <c r="CJ182" i="1" s="1"/>
  <c r="CJ183" i="1" s="1"/>
  <c r="CJ184" i="1" s="1"/>
  <c r="CJ185" i="1" s="1"/>
  <c r="CJ186" i="1" s="1"/>
  <c r="CJ187" i="1" s="1"/>
  <c r="CJ188" i="1" s="1"/>
  <c r="CJ189" i="1" s="1"/>
  <c r="CJ190" i="1" s="1"/>
  <c r="CJ191" i="1" s="1"/>
  <c r="CJ192" i="1" s="1"/>
  <c r="CJ193" i="1" s="1"/>
  <c r="CJ194" i="1" s="1"/>
  <c r="CJ195" i="1" s="1"/>
  <c r="CJ196" i="1" s="1"/>
  <c r="CJ197" i="1" s="1"/>
  <c r="CJ198" i="1" s="1"/>
  <c r="CJ199" i="1" s="1"/>
  <c r="CJ200" i="1" s="1"/>
  <c r="CJ201" i="1" s="1"/>
  <c r="CJ202" i="1" s="1"/>
  <c r="CJ203" i="1" s="1"/>
  <c r="CJ204" i="1" s="1"/>
  <c r="CJ205" i="1" s="1"/>
  <c r="CJ206" i="1" s="1"/>
  <c r="CJ207" i="1" s="1"/>
  <c r="CJ208" i="1" s="1"/>
  <c r="CJ209" i="1" s="1"/>
  <c r="CJ210" i="1" s="1"/>
  <c r="CJ211" i="1" s="1"/>
  <c r="CJ212" i="1" s="1"/>
  <c r="CJ213" i="1" s="1"/>
  <c r="CJ214" i="1" s="1"/>
  <c r="CJ215" i="1" s="1"/>
  <c r="CJ216" i="1" s="1"/>
  <c r="CJ217" i="1" s="1"/>
  <c r="CJ218" i="1" s="1"/>
  <c r="CJ219" i="1" s="1"/>
  <c r="CJ220" i="1" s="1"/>
  <c r="CJ221" i="1" s="1"/>
  <c r="CJ222" i="1" s="1"/>
  <c r="CJ223" i="1" s="1"/>
  <c r="CJ224" i="1" s="1"/>
  <c r="CJ225" i="1" s="1"/>
  <c r="CJ226" i="1" s="1"/>
  <c r="CJ227" i="1" s="1"/>
  <c r="CJ228" i="1" s="1"/>
  <c r="CJ229" i="1" s="1"/>
  <c r="CJ230" i="1" s="1"/>
  <c r="CJ231" i="1" s="1"/>
  <c r="CJ232" i="1" s="1"/>
  <c r="CJ233" i="1" s="1"/>
  <c r="CJ234" i="1" s="1"/>
  <c r="CJ235" i="1" s="1"/>
  <c r="CJ236" i="1" s="1"/>
  <c r="CJ237" i="1" s="1"/>
  <c r="CJ238" i="1" s="1"/>
  <c r="CJ239" i="1" s="1"/>
  <c r="CJ240" i="1" s="1"/>
  <c r="CJ241" i="1" s="1"/>
  <c r="CJ242" i="1" s="1"/>
  <c r="CJ243" i="1" s="1"/>
  <c r="CJ244" i="1" s="1"/>
  <c r="CJ245" i="1" s="1"/>
  <c r="CJ246" i="1" s="1"/>
  <c r="CJ247" i="1" s="1"/>
  <c r="CJ248" i="1" s="1"/>
  <c r="CJ249" i="1" s="1"/>
  <c r="CJ250" i="1" s="1"/>
  <c r="CJ251" i="1" s="1"/>
  <c r="CJ252" i="1" s="1"/>
  <c r="CJ253" i="1" s="1"/>
  <c r="CJ254" i="1" s="1"/>
  <c r="CJ255" i="1" s="1"/>
  <c r="CJ256" i="1" s="1"/>
  <c r="CJ257" i="1" s="1"/>
  <c r="CJ258" i="1" s="1"/>
  <c r="CJ259" i="1" s="1"/>
  <c r="CJ260" i="1" s="1"/>
  <c r="CJ261" i="1" s="1"/>
  <c r="CJ262" i="1" s="1"/>
  <c r="CJ263" i="1" s="1"/>
  <c r="CJ264" i="1" s="1"/>
  <c r="CJ265" i="1" s="1"/>
  <c r="CJ266" i="1" s="1"/>
  <c r="CJ267" i="1" s="1"/>
  <c r="CJ268" i="1" s="1"/>
  <c r="CJ269" i="1" s="1"/>
  <c r="CJ270" i="1" s="1"/>
  <c r="CJ271" i="1" s="1"/>
  <c r="CJ272" i="1" s="1"/>
  <c r="CJ273" i="1" s="1"/>
  <c r="CJ274" i="1" s="1"/>
  <c r="CJ275" i="1" s="1"/>
  <c r="CJ276" i="1" s="1"/>
  <c r="CJ277" i="1" s="1"/>
  <c r="CJ278" i="1" s="1"/>
  <c r="CJ279" i="1" s="1"/>
  <c r="CJ280" i="1" s="1"/>
  <c r="CJ281" i="1" s="1"/>
  <c r="CJ282" i="1" s="1"/>
  <c r="CJ283" i="1" s="1"/>
  <c r="CJ284" i="1" s="1"/>
  <c r="CJ285" i="1" s="1"/>
  <c r="CJ286" i="1" s="1"/>
  <c r="CJ287" i="1" s="1"/>
  <c r="CJ288" i="1" s="1"/>
  <c r="CJ289" i="1" s="1"/>
  <c r="CJ290" i="1" s="1"/>
  <c r="CJ291" i="1" s="1"/>
  <c r="CJ292" i="1" s="1"/>
  <c r="CJ293" i="1" s="1"/>
  <c r="CJ294" i="1" s="1"/>
  <c r="CJ295" i="1" s="1"/>
  <c r="CJ296" i="1" s="1"/>
  <c r="CJ297" i="1" s="1"/>
  <c r="CJ298" i="1" s="1"/>
  <c r="CJ299" i="1" s="1"/>
  <c r="CJ300" i="1" s="1"/>
  <c r="CJ301" i="1" s="1"/>
  <c r="CJ302" i="1" s="1"/>
  <c r="CJ303" i="1" s="1"/>
  <c r="CJ304" i="1" s="1"/>
  <c r="CJ305" i="1" s="1"/>
  <c r="CJ306" i="1" s="1"/>
  <c r="CJ307" i="1" s="1"/>
  <c r="CJ308" i="1" s="1"/>
  <c r="CJ309" i="1" s="1"/>
  <c r="CJ310" i="1" s="1"/>
  <c r="CJ311" i="1" s="1"/>
  <c r="CJ312" i="1" s="1"/>
  <c r="CJ313" i="1" s="1"/>
  <c r="CJ314" i="1" s="1"/>
  <c r="CJ315" i="1" s="1"/>
  <c r="CJ316" i="1" s="1"/>
  <c r="CJ317" i="1" s="1"/>
  <c r="CJ318" i="1" s="1"/>
  <c r="CJ319" i="1" s="1"/>
  <c r="CJ320" i="1" s="1"/>
  <c r="CJ321" i="1" s="1"/>
  <c r="CJ322" i="1" s="1"/>
  <c r="CJ323" i="1" s="1"/>
  <c r="CJ324" i="1" s="1"/>
  <c r="CJ325" i="1" s="1"/>
  <c r="CJ326" i="1" s="1"/>
  <c r="CJ327" i="1" s="1"/>
  <c r="CJ328" i="1" s="1"/>
  <c r="CJ329" i="1" s="1"/>
  <c r="CJ330" i="1" s="1"/>
  <c r="CJ331" i="1" s="1"/>
  <c r="CJ332" i="1" s="1"/>
  <c r="CJ333" i="1" s="1"/>
  <c r="CJ334" i="1" s="1"/>
  <c r="CJ335" i="1" s="1"/>
  <c r="CJ336" i="1" s="1"/>
  <c r="CJ337" i="1" s="1"/>
  <c r="CJ338" i="1" s="1"/>
  <c r="CJ339" i="1" s="1"/>
  <c r="CJ340" i="1" s="1"/>
  <c r="CJ341" i="1" s="1"/>
  <c r="CJ342" i="1" s="1"/>
  <c r="CJ343" i="1" s="1"/>
  <c r="CJ344" i="1" s="1"/>
  <c r="CJ345" i="1" s="1"/>
  <c r="CJ346" i="1" s="1"/>
  <c r="CJ347" i="1" s="1"/>
  <c r="CJ348" i="1" s="1"/>
  <c r="CJ349" i="1" s="1"/>
  <c r="CJ350" i="1" s="1"/>
  <c r="CJ351" i="1" s="1"/>
  <c r="CJ352" i="1" s="1"/>
  <c r="CJ353" i="1" s="1"/>
  <c r="CJ354" i="1" s="1"/>
  <c r="CJ355" i="1" s="1"/>
  <c r="CJ356" i="1" s="1"/>
  <c r="CJ357" i="1" s="1"/>
  <c r="CJ358" i="1" s="1"/>
  <c r="CJ359" i="1" s="1"/>
  <c r="CJ360" i="1" s="1"/>
  <c r="CJ361" i="1" s="1"/>
  <c r="CJ362" i="1" s="1"/>
  <c r="CJ363" i="1" s="1"/>
  <c r="CJ364" i="1" s="1"/>
  <c r="CJ365" i="1" s="1"/>
  <c r="CJ366" i="1" s="1"/>
  <c r="CJ367" i="1" s="1"/>
  <c r="CJ368" i="1" s="1"/>
  <c r="CJ369" i="1" s="1"/>
  <c r="CJ370" i="1" s="1"/>
  <c r="CJ371" i="1" s="1"/>
  <c r="CJ372" i="1" s="1"/>
  <c r="CJ373" i="1" s="1"/>
  <c r="CJ374" i="1" s="1"/>
  <c r="CJ375" i="1" s="1"/>
  <c r="CJ376" i="1" s="1"/>
  <c r="CJ377" i="1" s="1"/>
  <c r="CJ378" i="1" s="1"/>
  <c r="CJ379" i="1" s="1"/>
  <c r="CJ380" i="1" s="1"/>
  <c r="CJ381" i="1" s="1"/>
  <c r="CJ382" i="1" s="1"/>
  <c r="CJ383" i="1" s="1"/>
  <c r="CJ384" i="1" s="1"/>
  <c r="CJ385" i="1" s="1"/>
  <c r="CJ386" i="1" s="1"/>
  <c r="CJ387" i="1" s="1"/>
  <c r="CJ388" i="1" s="1"/>
  <c r="CJ389" i="1" s="1"/>
  <c r="CJ390" i="1" s="1"/>
  <c r="CJ391" i="1" s="1"/>
  <c r="CJ392" i="1" s="1"/>
  <c r="CJ393" i="1" s="1"/>
  <c r="CJ394" i="1" s="1"/>
  <c r="CJ395" i="1" s="1"/>
  <c r="CJ396" i="1" s="1"/>
  <c r="CJ397" i="1" s="1"/>
  <c r="CJ398" i="1" s="1"/>
  <c r="CJ399" i="1" s="1"/>
  <c r="CJ400" i="1" s="1"/>
  <c r="CJ401" i="1" s="1"/>
  <c r="CJ402" i="1" s="1"/>
  <c r="CJ403" i="1" s="1"/>
  <c r="CJ404" i="1" s="1"/>
  <c r="CJ405" i="1" s="1"/>
  <c r="CJ406" i="1" s="1"/>
  <c r="CJ407" i="1" s="1"/>
  <c r="CJ408" i="1" s="1"/>
  <c r="CJ409" i="1" s="1"/>
  <c r="CJ410" i="1" s="1"/>
  <c r="CJ411" i="1" s="1"/>
  <c r="CJ412" i="1" s="1"/>
  <c r="CJ413" i="1" s="1"/>
  <c r="CJ414" i="1" s="1"/>
  <c r="CJ415" i="1" s="1"/>
  <c r="CJ416" i="1" s="1"/>
  <c r="CJ417" i="1" s="1"/>
  <c r="CJ418" i="1" s="1"/>
  <c r="CJ419" i="1" s="1"/>
  <c r="CJ420" i="1" s="1"/>
  <c r="CJ421" i="1" s="1"/>
  <c r="CJ422" i="1" s="1"/>
  <c r="CJ423" i="1" s="1"/>
  <c r="CJ424" i="1" s="1"/>
  <c r="CJ425" i="1" s="1"/>
  <c r="CJ426" i="1" s="1"/>
  <c r="CJ427" i="1" s="1"/>
  <c r="CJ428" i="1" s="1"/>
  <c r="CJ429" i="1" s="1"/>
  <c r="CJ430" i="1" s="1"/>
  <c r="CJ431" i="1" s="1"/>
  <c r="CJ432" i="1" s="1"/>
  <c r="CJ433" i="1" s="1"/>
  <c r="CJ434" i="1" s="1"/>
  <c r="CJ435" i="1" s="1"/>
  <c r="CJ436" i="1" s="1"/>
  <c r="CJ437" i="1" s="1"/>
  <c r="CJ438" i="1" s="1"/>
  <c r="CJ439" i="1" s="1"/>
  <c r="CJ440" i="1" s="1"/>
  <c r="CJ441" i="1" s="1"/>
  <c r="CJ442" i="1" s="1"/>
  <c r="CJ443" i="1" s="1"/>
  <c r="CJ444" i="1" s="1"/>
  <c r="CJ445" i="1" s="1"/>
  <c r="CJ446" i="1" s="1"/>
  <c r="CJ447" i="1" s="1"/>
  <c r="CJ448" i="1" s="1"/>
  <c r="CJ449" i="1" s="1"/>
  <c r="CJ450" i="1" s="1"/>
  <c r="CJ451" i="1" s="1"/>
  <c r="CJ452" i="1" s="1"/>
  <c r="CJ453" i="1" s="1"/>
  <c r="CJ454" i="1" s="1"/>
  <c r="CJ455" i="1" s="1"/>
  <c r="CJ456" i="1" s="1"/>
  <c r="CJ457" i="1" s="1"/>
  <c r="CJ458" i="1" s="1"/>
  <c r="CJ459" i="1" s="1"/>
  <c r="CJ460" i="1" s="1"/>
  <c r="CJ461" i="1" s="1"/>
  <c r="CJ462" i="1" s="1"/>
  <c r="CJ463" i="1" s="1"/>
  <c r="CJ464" i="1" s="1"/>
  <c r="CJ465" i="1" s="1"/>
  <c r="CJ466" i="1" s="1"/>
  <c r="CJ467" i="1" s="1"/>
  <c r="CJ468" i="1" s="1"/>
  <c r="CJ469" i="1" s="1"/>
  <c r="CJ470" i="1" s="1"/>
  <c r="CJ471" i="1" s="1"/>
  <c r="CJ472" i="1" s="1"/>
  <c r="CJ473" i="1" s="1"/>
  <c r="CJ474" i="1" s="1"/>
  <c r="CJ475" i="1" s="1"/>
  <c r="CJ476" i="1" s="1"/>
  <c r="CJ477" i="1" s="1"/>
  <c r="CJ478" i="1" s="1"/>
  <c r="CJ479" i="1" s="1"/>
  <c r="CJ480" i="1" s="1"/>
  <c r="CJ481" i="1" s="1"/>
  <c r="CJ482" i="1" s="1"/>
  <c r="CJ483" i="1" s="1"/>
  <c r="CJ484" i="1" s="1"/>
  <c r="CJ485" i="1" s="1"/>
  <c r="CJ486" i="1" s="1"/>
  <c r="CJ487" i="1" s="1"/>
  <c r="CJ488" i="1" s="1"/>
  <c r="CJ489" i="1" s="1"/>
  <c r="CJ490" i="1" s="1"/>
  <c r="CJ491" i="1" s="1"/>
  <c r="CJ492" i="1" s="1"/>
  <c r="CJ493" i="1" s="1"/>
  <c r="CJ494" i="1" s="1"/>
  <c r="CJ495" i="1" s="1"/>
  <c r="CJ496" i="1" s="1"/>
  <c r="CJ497" i="1" s="1"/>
  <c r="CJ498" i="1" s="1"/>
  <c r="CJ499" i="1" s="1"/>
  <c r="CJ500" i="1" s="1"/>
  <c r="CJ501" i="1" s="1"/>
  <c r="CJ502" i="1" s="1"/>
  <c r="CJ503" i="1" s="1"/>
  <c r="CJ504" i="1" s="1"/>
  <c r="CJ505" i="1" s="1"/>
  <c r="CJ506" i="1" s="1"/>
  <c r="CJ507" i="1" s="1"/>
  <c r="CJ508" i="1" s="1"/>
  <c r="CJ509" i="1" s="1"/>
  <c r="CJ510" i="1" s="1"/>
  <c r="CJ511" i="1" s="1"/>
  <c r="CJ512" i="1" s="1"/>
  <c r="CJ513" i="1" s="1"/>
  <c r="CJ514" i="1" s="1"/>
  <c r="CJ515" i="1" s="1"/>
  <c r="CJ516" i="1" s="1"/>
  <c r="CJ517" i="1" s="1"/>
  <c r="CJ518" i="1" s="1"/>
  <c r="CJ519" i="1" s="1"/>
  <c r="CJ520" i="1" s="1"/>
  <c r="CJ521" i="1" s="1"/>
  <c r="CJ522" i="1" s="1"/>
  <c r="CJ523" i="1" s="1"/>
  <c r="CJ524" i="1" s="1"/>
  <c r="CJ525" i="1" s="1"/>
  <c r="CJ526" i="1" s="1"/>
  <c r="CJ527" i="1" s="1"/>
  <c r="CJ528" i="1" s="1"/>
  <c r="CJ529" i="1" s="1"/>
  <c r="CJ530" i="1" s="1"/>
  <c r="CJ531" i="1" s="1"/>
  <c r="CJ532" i="1" s="1"/>
  <c r="CJ533" i="1" s="1"/>
  <c r="CJ534" i="1" s="1"/>
  <c r="CJ535" i="1" s="1"/>
  <c r="CJ536" i="1" s="1"/>
  <c r="CJ537" i="1" s="1"/>
  <c r="CJ538" i="1" s="1"/>
  <c r="CJ539" i="1" s="1"/>
  <c r="CJ540" i="1" s="1"/>
  <c r="CJ541" i="1" s="1"/>
  <c r="CJ542" i="1" s="1"/>
  <c r="CJ543" i="1" s="1"/>
  <c r="CJ544" i="1" s="1"/>
  <c r="CJ545" i="1" s="1"/>
  <c r="CJ546" i="1" s="1"/>
  <c r="CJ547" i="1" s="1"/>
  <c r="CJ548" i="1" s="1"/>
  <c r="CJ549" i="1" s="1"/>
  <c r="CJ550" i="1" s="1"/>
  <c r="CJ551" i="1" s="1"/>
  <c r="CJ552" i="1" s="1"/>
  <c r="CJ553" i="1" s="1"/>
  <c r="CJ554" i="1" s="1"/>
  <c r="CJ555" i="1" s="1"/>
  <c r="CJ556" i="1" s="1"/>
  <c r="CJ557" i="1" s="1"/>
  <c r="CJ558" i="1" s="1"/>
  <c r="CJ559" i="1" s="1"/>
  <c r="CJ560" i="1" s="1"/>
  <c r="CJ561" i="1" s="1"/>
  <c r="CJ562" i="1" s="1"/>
  <c r="CJ563" i="1" s="1"/>
  <c r="CJ564" i="1" s="1"/>
  <c r="CJ565" i="1" s="1"/>
  <c r="CJ566" i="1" s="1"/>
  <c r="CJ567" i="1" s="1"/>
  <c r="CJ568" i="1" s="1"/>
  <c r="CJ569" i="1" s="1"/>
  <c r="CJ570" i="1" s="1"/>
  <c r="CJ571" i="1" s="1"/>
  <c r="CJ572" i="1" s="1"/>
  <c r="CJ573" i="1" s="1"/>
  <c r="CJ574" i="1" s="1"/>
  <c r="CJ575" i="1" s="1"/>
  <c r="CJ576" i="1" s="1"/>
  <c r="CJ577" i="1" s="1"/>
  <c r="CJ578" i="1" s="1"/>
  <c r="CJ579" i="1" s="1"/>
  <c r="CJ580" i="1" s="1"/>
  <c r="CJ581" i="1" s="1"/>
  <c r="CJ582" i="1" s="1"/>
  <c r="CJ583" i="1" s="1"/>
  <c r="CJ584" i="1" s="1"/>
  <c r="CJ585" i="1" s="1"/>
  <c r="CJ586" i="1" s="1"/>
  <c r="CJ587" i="1" s="1"/>
  <c r="CJ588" i="1" s="1"/>
  <c r="CJ589" i="1" s="1"/>
  <c r="CJ590" i="1" s="1"/>
  <c r="CJ591" i="1" s="1"/>
  <c r="CJ592" i="1" s="1"/>
  <c r="CJ593" i="1" s="1"/>
  <c r="CJ594" i="1" s="1"/>
  <c r="CJ595" i="1" s="1"/>
  <c r="CJ596" i="1" s="1"/>
  <c r="CJ597" i="1" s="1"/>
  <c r="CJ598" i="1" s="1"/>
  <c r="CJ599" i="1" s="1"/>
  <c r="CJ600" i="1" s="1"/>
  <c r="CJ601" i="1" s="1"/>
  <c r="CJ602" i="1" s="1"/>
  <c r="CJ603" i="1" s="1"/>
  <c r="CJ604" i="1" s="1"/>
  <c r="CJ605" i="1" s="1"/>
  <c r="CJ606" i="1" s="1"/>
  <c r="CJ607" i="1" s="1"/>
  <c r="CJ608" i="1" s="1"/>
  <c r="CJ609" i="1" s="1"/>
  <c r="CJ610" i="1" s="1"/>
  <c r="CJ611" i="1" s="1"/>
  <c r="CJ612" i="1" s="1"/>
  <c r="CJ613" i="1" s="1"/>
  <c r="CJ614" i="1" s="1"/>
  <c r="CJ615" i="1" s="1"/>
  <c r="CJ616" i="1" s="1"/>
  <c r="CJ617" i="1" s="1"/>
  <c r="CJ618" i="1" s="1"/>
  <c r="CJ619" i="1" s="1"/>
  <c r="CJ620" i="1" s="1"/>
  <c r="CJ621" i="1" s="1"/>
  <c r="CJ622" i="1" s="1"/>
  <c r="CJ623" i="1" s="1"/>
  <c r="CJ624" i="1" s="1"/>
  <c r="CJ625" i="1" s="1"/>
  <c r="CJ626" i="1" s="1"/>
  <c r="CJ627" i="1" s="1"/>
  <c r="CJ628" i="1" s="1"/>
  <c r="CJ629" i="1" s="1"/>
  <c r="CJ630" i="1" s="1"/>
  <c r="CJ631" i="1" s="1"/>
  <c r="CJ632" i="1" s="1"/>
  <c r="CJ633" i="1" s="1"/>
  <c r="CJ634" i="1" s="1"/>
  <c r="CJ635" i="1" s="1"/>
  <c r="CJ636" i="1" s="1"/>
  <c r="CJ637" i="1" s="1"/>
  <c r="CJ638" i="1" s="1"/>
  <c r="CJ639" i="1" s="1"/>
  <c r="CJ640" i="1" s="1"/>
  <c r="CJ641" i="1" s="1"/>
  <c r="CJ642" i="1" s="1"/>
  <c r="CJ643" i="1" s="1"/>
  <c r="CJ644" i="1" s="1"/>
  <c r="CJ645" i="1" s="1"/>
  <c r="CJ646" i="1" s="1"/>
  <c r="CJ647" i="1" s="1"/>
  <c r="CJ648" i="1" s="1"/>
  <c r="CJ649" i="1" s="1"/>
  <c r="CJ650" i="1" s="1"/>
  <c r="CJ651" i="1" s="1"/>
  <c r="CJ652" i="1" s="1"/>
  <c r="CJ653" i="1" s="1"/>
  <c r="CJ654" i="1" s="1"/>
  <c r="CJ655" i="1" s="1"/>
  <c r="CJ656" i="1" s="1"/>
  <c r="CJ657" i="1" s="1"/>
  <c r="CJ658" i="1" s="1"/>
  <c r="CJ659" i="1" s="1"/>
  <c r="CJ660" i="1" s="1"/>
  <c r="CJ661" i="1" s="1"/>
  <c r="CJ662" i="1" s="1"/>
  <c r="CJ663" i="1" s="1"/>
  <c r="CJ664" i="1" s="1"/>
  <c r="CJ665" i="1" s="1"/>
  <c r="CJ666" i="1" s="1"/>
  <c r="CJ667" i="1" s="1"/>
  <c r="CJ668" i="1" s="1"/>
  <c r="CJ669" i="1" s="1"/>
  <c r="CJ670" i="1" s="1"/>
  <c r="CJ671" i="1" s="1"/>
  <c r="CJ672" i="1" s="1"/>
  <c r="CJ673" i="1" s="1"/>
  <c r="CJ674" i="1" s="1"/>
  <c r="CJ675" i="1" s="1"/>
  <c r="CJ676" i="1" s="1"/>
  <c r="CJ677" i="1" s="1"/>
  <c r="CJ678" i="1" s="1"/>
  <c r="CJ679" i="1" s="1"/>
  <c r="CJ680" i="1" s="1"/>
  <c r="CJ681" i="1" s="1"/>
  <c r="CJ682" i="1" s="1"/>
  <c r="CJ683" i="1" s="1"/>
  <c r="CJ684" i="1" s="1"/>
  <c r="CJ685" i="1" s="1"/>
  <c r="CJ686" i="1" s="1"/>
  <c r="CJ687" i="1" s="1"/>
  <c r="CJ688" i="1" s="1"/>
  <c r="CJ689" i="1" s="1"/>
  <c r="CJ690" i="1" s="1"/>
  <c r="CJ691" i="1" s="1"/>
  <c r="CJ692" i="1" s="1"/>
  <c r="CJ693" i="1" s="1"/>
  <c r="CJ694" i="1" s="1"/>
  <c r="CJ695" i="1" s="1"/>
  <c r="CJ696" i="1" s="1"/>
  <c r="CJ697" i="1" s="1"/>
  <c r="CJ698" i="1" s="1"/>
  <c r="CJ699" i="1" s="1"/>
  <c r="CJ700" i="1" s="1"/>
  <c r="CJ701" i="1" s="1"/>
  <c r="CJ702" i="1" s="1"/>
  <c r="CJ703" i="1" s="1"/>
  <c r="CJ704" i="1" s="1"/>
  <c r="CJ705" i="1" s="1"/>
  <c r="CJ706" i="1" s="1"/>
  <c r="CJ707" i="1" s="1"/>
  <c r="CJ708" i="1" s="1"/>
  <c r="CJ709" i="1" s="1"/>
  <c r="CJ710" i="1" s="1"/>
  <c r="CJ711" i="1" s="1"/>
  <c r="CJ712" i="1" s="1"/>
  <c r="CJ713" i="1" s="1"/>
  <c r="CJ714" i="1" s="1"/>
  <c r="CJ715" i="1" s="1"/>
  <c r="CJ716" i="1" s="1"/>
  <c r="CJ717" i="1" s="1"/>
  <c r="CJ718" i="1" s="1"/>
  <c r="CJ719" i="1" s="1"/>
  <c r="CJ720" i="1" s="1"/>
  <c r="CJ721" i="1" s="1"/>
  <c r="CJ722" i="1" s="1"/>
  <c r="CJ723" i="1" s="1"/>
  <c r="CJ724" i="1" s="1"/>
  <c r="CJ725" i="1" s="1"/>
  <c r="CJ726" i="1" s="1"/>
  <c r="CJ727" i="1" s="1"/>
  <c r="CJ728" i="1" s="1"/>
  <c r="CJ729" i="1" s="1"/>
  <c r="CJ730" i="1" s="1"/>
  <c r="CJ731" i="1" s="1"/>
  <c r="CJ732" i="1" s="1"/>
  <c r="CJ733" i="1" s="1"/>
  <c r="CJ734" i="1" s="1"/>
  <c r="CJ735" i="1" s="1"/>
  <c r="CJ736" i="1" s="1"/>
  <c r="CJ737" i="1" s="1"/>
  <c r="CJ738" i="1" s="1"/>
  <c r="CJ739" i="1" s="1"/>
  <c r="CJ740" i="1" s="1"/>
  <c r="CJ741" i="1" s="1"/>
  <c r="CJ742" i="1" s="1"/>
  <c r="CJ743" i="1" s="1"/>
  <c r="CJ744" i="1" s="1"/>
  <c r="CJ745" i="1" s="1"/>
  <c r="CJ746" i="1" s="1"/>
  <c r="CJ747" i="1" s="1"/>
  <c r="CJ748" i="1" s="1"/>
  <c r="CJ749" i="1" s="1"/>
  <c r="CJ750" i="1" s="1"/>
  <c r="CJ751" i="1" s="1"/>
  <c r="CJ752" i="1" s="1"/>
  <c r="CJ753" i="1" s="1"/>
  <c r="CJ754" i="1" s="1"/>
  <c r="CJ755" i="1" s="1"/>
  <c r="CJ756" i="1" s="1"/>
  <c r="CJ757" i="1" s="1"/>
  <c r="CJ758" i="1" s="1"/>
  <c r="CJ759" i="1" s="1"/>
  <c r="CJ760" i="1" s="1"/>
  <c r="CJ761" i="1" s="1"/>
  <c r="CJ762" i="1" s="1"/>
  <c r="CJ763" i="1" s="1"/>
  <c r="CJ764" i="1" s="1"/>
  <c r="CJ765" i="1" s="1"/>
  <c r="CJ766" i="1" s="1"/>
  <c r="CJ767" i="1" s="1"/>
  <c r="CJ768" i="1" s="1"/>
  <c r="CJ769" i="1" s="1"/>
  <c r="CJ770" i="1" s="1"/>
  <c r="CJ771" i="1" s="1"/>
  <c r="CJ772" i="1" s="1"/>
  <c r="CJ773" i="1" s="1"/>
  <c r="CJ774" i="1" s="1"/>
  <c r="CJ775" i="1" s="1"/>
  <c r="CJ776" i="1" s="1"/>
  <c r="CJ777" i="1" s="1"/>
  <c r="CJ778" i="1" s="1"/>
  <c r="CJ779" i="1" s="1"/>
  <c r="CJ780" i="1" s="1"/>
  <c r="CJ781" i="1" s="1"/>
  <c r="CJ782" i="1" s="1"/>
  <c r="CJ783" i="1" s="1"/>
  <c r="CJ784" i="1" s="1"/>
  <c r="CJ785" i="1" s="1"/>
  <c r="CJ786" i="1" s="1"/>
  <c r="CJ787" i="1" s="1"/>
  <c r="CJ788" i="1" s="1"/>
  <c r="CJ789" i="1" s="1"/>
  <c r="CJ790" i="1" s="1"/>
  <c r="CJ791" i="1" s="1"/>
  <c r="CJ792" i="1" s="1"/>
  <c r="CJ793" i="1" s="1"/>
  <c r="CJ794" i="1" s="1"/>
  <c r="CJ795" i="1" s="1"/>
  <c r="CJ796" i="1" s="1"/>
  <c r="CJ797" i="1" s="1"/>
  <c r="CJ798" i="1" s="1"/>
  <c r="CJ799" i="1" s="1"/>
  <c r="CJ800" i="1" s="1"/>
  <c r="CJ801" i="1" s="1"/>
  <c r="CJ802" i="1" s="1"/>
  <c r="CJ803" i="1" s="1"/>
  <c r="CJ804" i="1" s="1"/>
  <c r="CJ805" i="1" s="1"/>
  <c r="CJ806" i="1" s="1"/>
  <c r="CJ807" i="1" s="1"/>
  <c r="CJ808" i="1" s="1"/>
  <c r="CJ809" i="1" s="1"/>
  <c r="CJ810" i="1" s="1"/>
  <c r="CJ811" i="1" s="1"/>
  <c r="CJ812" i="1" s="1"/>
  <c r="CJ813" i="1" s="1"/>
  <c r="CJ814" i="1" s="1"/>
  <c r="CJ815" i="1" s="1"/>
  <c r="CJ816" i="1" s="1"/>
  <c r="CJ817" i="1" s="1"/>
  <c r="CJ818" i="1" s="1"/>
  <c r="CJ819" i="1" s="1"/>
  <c r="CJ820" i="1" s="1"/>
  <c r="CJ821" i="1" s="1"/>
  <c r="CJ822" i="1" s="1"/>
  <c r="CJ823" i="1" s="1"/>
  <c r="CJ824" i="1" s="1"/>
  <c r="CJ825" i="1" s="1"/>
  <c r="CJ826" i="1" s="1"/>
  <c r="CJ827" i="1" s="1"/>
  <c r="CJ828" i="1" s="1"/>
  <c r="CJ829" i="1" s="1"/>
  <c r="CJ830" i="1" s="1"/>
  <c r="CJ831" i="1" s="1"/>
  <c r="CJ832" i="1" s="1"/>
  <c r="CJ833" i="1" s="1"/>
  <c r="CJ834" i="1" s="1"/>
  <c r="CJ835" i="1" s="1"/>
  <c r="CJ836" i="1" s="1"/>
  <c r="CJ837" i="1" s="1"/>
  <c r="CJ838" i="1" s="1"/>
  <c r="CJ839" i="1" s="1"/>
  <c r="CJ840" i="1" s="1"/>
  <c r="CJ841" i="1" s="1"/>
  <c r="CJ842" i="1" s="1"/>
  <c r="CJ843" i="1" s="1"/>
  <c r="CJ844" i="1" s="1"/>
  <c r="CJ845" i="1" s="1"/>
  <c r="CJ846" i="1" s="1"/>
  <c r="CJ847" i="1" s="1"/>
  <c r="CJ848" i="1" s="1"/>
  <c r="CJ849" i="1" s="1"/>
  <c r="CJ850" i="1" s="1"/>
  <c r="CJ851" i="1" s="1"/>
  <c r="CJ852" i="1" s="1"/>
  <c r="CJ853" i="1" s="1"/>
  <c r="CJ854" i="1" s="1"/>
  <c r="CJ855" i="1" s="1"/>
  <c r="CJ856" i="1" s="1"/>
  <c r="CJ857" i="1" s="1"/>
  <c r="CJ858" i="1" s="1"/>
  <c r="CJ859" i="1" s="1"/>
  <c r="CJ860" i="1" s="1"/>
  <c r="CJ861" i="1" s="1"/>
  <c r="CM6" i="1"/>
  <c r="CM7" i="1" s="1"/>
  <c r="CM8" i="1" s="1"/>
  <c r="CM9" i="1" s="1"/>
  <c r="CM10" i="1" s="1"/>
  <c r="CM11" i="1" s="1"/>
  <c r="CM12" i="1" s="1"/>
  <c r="CM13" i="1" s="1"/>
  <c r="CM14" i="1" s="1"/>
  <c r="CM15" i="1" s="1"/>
  <c r="CM16" i="1" s="1"/>
  <c r="CM17" i="1" s="1"/>
  <c r="CM18" i="1" s="1"/>
  <c r="CM19" i="1" s="1"/>
  <c r="CM20" i="1" s="1"/>
  <c r="CM21" i="1" s="1"/>
  <c r="CM22" i="1" s="1"/>
  <c r="CM23" i="1" s="1"/>
  <c r="CM24" i="1" s="1"/>
  <c r="CM25" i="1" s="1"/>
  <c r="CM26" i="1" s="1"/>
  <c r="CM27" i="1" s="1"/>
  <c r="CM28" i="1" s="1"/>
  <c r="CM29" i="1" s="1"/>
  <c r="CM30" i="1" s="1"/>
  <c r="CM31" i="1" s="1"/>
  <c r="CM32" i="1" s="1"/>
  <c r="CM33" i="1" s="1"/>
  <c r="CM34" i="1" s="1"/>
  <c r="CM35" i="1" s="1"/>
  <c r="CM36" i="1" s="1"/>
  <c r="CM37" i="1" s="1"/>
  <c r="CM38" i="1" s="1"/>
  <c r="CM39" i="1" s="1"/>
  <c r="CM40" i="1" s="1"/>
  <c r="CM41" i="1" s="1"/>
  <c r="CM42" i="1" s="1"/>
  <c r="CM43" i="1" s="1"/>
  <c r="CM44" i="1" s="1"/>
  <c r="CM45" i="1" s="1"/>
  <c r="CM46" i="1" s="1"/>
  <c r="CM47" i="1" s="1"/>
  <c r="CM48" i="1" s="1"/>
  <c r="CM49" i="1" s="1"/>
  <c r="CM50" i="1" s="1"/>
  <c r="CM51" i="1" s="1"/>
  <c r="CM52" i="1" s="1"/>
  <c r="CM53" i="1" s="1"/>
  <c r="CM54" i="1" s="1"/>
  <c r="CM55" i="1" s="1"/>
  <c r="CM56" i="1" s="1"/>
  <c r="CM57" i="1" s="1"/>
  <c r="CM58" i="1" s="1"/>
  <c r="CM59" i="1" s="1"/>
  <c r="CM60" i="1" s="1"/>
  <c r="CM61" i="1" s="1"/>
  <c r="CM62" i="1" s="1"/>
  <c r="CM63" i="1" s="1"/>
  <c r="CM64" i="1" s="1"/>
  <c r="CM65" i="1" s="1"/>
  <c r="CM66" i="1" s="1"/>
  <c r="CM67" i="1" s="1"/>
  <c r="CM68" i="1" s="1"/>
  <c r="CM69" i="1" s="1"/>
  <c r="CM70" i="1" s="1"/>
  <c r="CM71" i="1" s="1"/>
  <c r="CM72" i="1" s="1"/>
  <c r="CM73" i="1" s="1"/>
  <c r="CM74" i="1" s="1"/>
  <c r="CM75" i="1" s="1"/>
  <c r="CM76" i="1" s="1"/>
  <c r="CM77" i="1" s="1"/>
  <c r="CM78" i="1" s="1"/>
  <c r="CM79" i="1" s="1"/>
  <c r="CM80" i="1" s="1"/>
  <c r="CM81" i="1" s="1"/>
  <c r="CM82" i="1" s="1"/>
  <c r="CM83" i="1" s="1"/>
  <c r="CM84" i="1" s="1"/>
  <c r="CM85" i="1" s="1"/>
  <c r="CM86" i="1" s="1"/>
  <c r="CM87" i="1" s="1"/>
  <c r="CM88" i="1" s="1"/>
  <c r="CM89" i="1" s="1"/>
  <c r="CM90" i="1" s="1"/>
  <c r="CM91" i="1" s="1"/>
  <c r="CM92" i="1" s="1"/>
  <c r="CM93" i="1" s="1"/>
  <c r="CM94" i="1" s="1"/>
  <c r="CM95" i="1" s="1"/>
  <c r="CM96" i="1" s="1"/>
  <c r="CM97" i="1" s="1"/>
  <c r="CM98" i="1" s="1"/>
  <c r="CM99" i="1" s="1"/>
  <c r="CM100" i="1" s="1"/>
  <c r="CM101" i="1" s="1"/>
  <c r="CM102" i="1" s="1"/>
  <c r="CM103" i="1" s="1"/>
  <c r="CM104" i="1" s="1"/>
  <c r="CM105" i="1" s="1"/>
  <c r="CM106" i="1" s="1"/>
  <c r="CM107" i="1" s="1"/>
  <c r="CM108" i="1" s="1"/>
  <c r="CM109" i="1" s="1"/>
  <c r="CM110" i="1" s="1"/>
  <c r="CM111" i="1" s="1"/>
  <c r="CM112" i="1" s="1"/>
  <c r="CM113" i="1" s="1"/>
  <c r="CM114" i="1" s="1"/>
  <c r="CM115" i="1" s="1"/>
  <c r="CM116" i="1" s="1"/>
  <c r="CM117" i="1" s="1"/>
  <c r="CM118" i="1" s="1"/>
  <c r="CM119" i="1" s="1"/>
  <c r="CM120" i="1" s="1"/>
  <c r="CM121" i="1" s="1"/>
  <c r="CM122" i="1" s="1"/>
  <c r="CM123" i="1" s="1"/>
  <c r="CM124" i="1" s="1"/>
  <c r="CM125" i="1" s="1"/>
  <c r="CM126" i="1" s="1"/>
  <c r="CM127" i="1" s="1"/>
  <c r="CM128" i="1" s="1"/>
  <c r="CM129" i="1" s="1"/>
  <c r="CM130" i="1" s="1"/>
  <c r="CM131" i="1" s="1"/>
  <c r="CM132" i="1" s="1"/>
  <c r="CM133" i="1" s="1"/>
  <c r="CM134" i="1" s="1"/>
  <c r="CM135" i="1" s="1"/>
  <c r="CM136" i="1" s="1"/>
  <c r="CM137" i="1" s="1"/>
  <c r="CM138" i="1" s="1"/>
  <c r="CM139" i="1" s="1"/>
  <c r="CM140" i="1" s="1"/>
  <c r="CM141" i="1" s="1"/>
  <c r="CM142" i="1" s="1"/>
  <c r="CM143" i="1" s="1"/>
  <c r="CM144" i="1" s="1"/>
  <c r="CM145" i="1" s="1"/>
  <c r="CM146" i="1" s="1"/>
  <c r="CM147" i="1" s="1"/>
  <c r="CM148" i="1" s="1"/>
  <c r="CM149" i="1" s="1"/>
  <c r="CM150" i="1" s="1"/>
  <c r="CM151" i="1" s="1"/>
  <c r="CM152" i="1" s="1"/>
  <c r="CM153" i="1" s="1"/>
  <c r="CM154" i="1" s="1"/>
  <c r="CM155" i="1" s="1"/>
  <c r="CM156" i="1" s="1"/>
  <c r="CM157" i="1" s="1"/>
  <c r="CM158" i="1" s="1"/>
  <c r="CM159" i="1" s="1"/>
  <c r="CM160" i="1" s="1"/>
  <c r="CM161" i="1" s="1"/>
  <c r="CM162" i="1" s="1"/>
  <c r="CM163" i="1" s="1"/>
  <c r="CM164" i="1" s="1"/>
  <c r="CM165" i="1" s="1"/>
  <c r="CM166" i="1" s="1"/>
  <c r="CM167" i="1" s="1"/>
  <c r="CM168" i="1" s="1"/>
  <c r="CM169" i="1" s="1"/>
  <c r="CM170" i="1" s="1"/>
  <c r="CM171" i="1" s="1"/>
  <c r="CM172" i="1" s="1"/>
  <c r="CM173" i="1" s="1"/>
  <c r="CM174" i="1" s="1"/>
  <c r="CM175" i="1" s="1"/>
  <c r="CM176" i="1" s="1"/>
  <c r="CM177" i="1" s="1"/>
  <c r="CM178" i="1" s="1"/>
  <c r="CM179" i="1" s="1"/>
  <c r="CM180" i="1" s="1"/>
  <c r="CM181" i="1" s="1"/>
  <c r="CM182" i="1" s="1"/>
  <c r="CM183" i="1" s="1"/>
  <c r="CM184" i="1" s="1"/>
  <c r="CM185" i="1" s="1"/>
  <c r="CM186" i="1" s="1"/>
  <c r="CM187" i="1" s="1"/>
  <c r="CM188" i="1" s="1"/>
  <c r="CM189" i="1" s="1"/>
  <c r="CM190" i="1" s="1"/>
  <c r="CM191" i="1" s="1"/>
  <c r="CM192" i="1" s="1"/>
  <c r="CM193" i="1" s="1"/>
  <c r="CM194" i="1" s="1"/>
  <c r="CM195" i="1" s="1"/>
  <c r="CM196" i="1" s="1"/>
  <c r="CM197" i="1" s="1"/>
  <c r="CM198" i="1" s="1"/>
  <c r="CM199" i="1" s="1"/>
  <c r="CM200" i="1" s="1"/>
  <c r="CM201" i="1" s="1"/>
  <c r="CM202" i="1" s="1"/>
  <c r="CM203" i="1" s="1"/>
  <c r="CM204" i="1" s="1"/>
  <c r="CM205" i="1" s="1"/>
  <c r="CM206" i="1" s="1"/>
  <c r="CM207" i="1" s="1"/>
  <c r="CM208" i="1" s="1"/>
  <c r="CM209" i="1" s="1"/>
  <c r="CM210" i="1" s="1"/>
  <c r="CM211" i="1" s="1"/>
  <c r="CM212" i="1" s="1"/>
  <c r="CM213" i="1" s="1"/>
  <c r="CM214" i="1" s="1"/>
  <c r="CM215" i="1" s="1"/>
  <c r="CM216" i="1" s="1"/>
  <c r="CM217" i="1" s="1"/>
  <c r="CM218" i="1" s="1"/>
  <c r="CM219" i="1" s="1"/>
  <c r="CM220" i="1" s="1"/>
  <c r="CM221" i="1" s="1"/>
  <c r="CM222" i="1" s="1"/>
  <c r="CM223" i="1" s="1"/>
  <c r="CM224" i="1" s="1"/>
  <c r="CM225" i="1" s="1"/>
  <c r="CM226" i="1" s="1"/>
  <c r="CM227" i="1" s="1"/>
  <c r="CM228" i="1" s="1"/>
  <c r="CM229" i="1" s="1"/>
  <c r="CM230" i="1" s="1"/>
  <c r="CM231" i="1" s="1"/>
  <c r="CM232" i="1" s="1"/>
  <c r="CM233" i="1" s="1"/>
  <c r="CM234" i="1" s="1"/>
  <c r="CM235" i="1" s="1"/>
  <c r="CM236" i="1" s="1"/>
  <c r="CM237" i="1" s="1"/>
  <c r="CM238" i="1" s="1"/>
  <c r="CM239" i="1" s="1"/>
  <c r="CM240" i="1" s="1"/>
  <c r="CM241" i="1" s="1"/>
  <c r="CM242" i="1" s="1"/>
  <c r="CM243" i="1" s="1"/>
  <c r="CM244" i="1" s="1"/>
  <c r="CM245" i="1" s="1"/>
  <c r="CM246" i="1" s="1"/>
  <c r="CM247" i="1" s="1"/>
  <c r="CM248" i="1" s="1"/>
  <c r="CM249" i="1" s="1"/>
  <c r="CM250" i="1" s="1"/>
  <c r="CM251" i="1" s="1"/>
  <c r="CM252" i="1" s="1"/>
  <c r="CM253" i="1" s="1"/>
  <c r="CM254" i="1" s="1"/>
  <c r="CM255" i="1" s="1"/>
  <c r="CM256" i="1" s="1"/>
  <c r="CM257" i="1" s="1"/>
  <c r="CM258" i="1" s="1"/>
  <c r="CM259" i="1" s="1"/>
  <c r="CM260" i="1" s="1"/>
  <c r="CM261" i="1" s="1"/>
  <c r="CM262" i="1" s="1"/>
  <c r="CM263" i="1" s="1"/>
  <c r="CM264" i="1" s="1"/>
  <c r="CM265" i="1" s="1"/>
  <c r="CM266" i="1" s="1"/>
  <c r="CM267" i="1" s="1"/>
  <c r="CM268" i="1" s="1"/>
  <c r="CM269" i="1" s="1"/>
  <c r="CM270" i="1" s="1"/>
  <c r="CM271" i="1" s="1"/>
  <c r="CM272" i="1" s="1"/>
  <c r="CM273" i="1" s="1"/>
  <c r="CM274" i="1" s="1"/>
  <c r="CM275" i="1" s="1"/>
  <c r="CM276" i="1" s="1"/>
  <c r="CM277" i="1" s="1"/>
  <c r="CM278" i="1" s="1"/>
  <c r="CM279" i="1" s="1"/>
  <c r="CM280" i="1" s="1"/>
  <c r="CM281" i="1" s="1"/>
  <c r="CM282" i="1" s="1"/>
  <c r="CM283" i="1" s="1"/>
  <c r="CM284" i="1" s="1"/>
  <c r="CM285" i="1" s="1"/>
  <c r="CM286" i="1" s="1"/>
  <c r="CM287" i="1" s="1"/>
  <c r="CM288" i="1" s="1"/>
  <c r="CM289" i="1" s="1"/>
  <c r="CM290" i="1" s="1"/>
  <c r="CM291" i="1" s="1"/>
  <c r="CM292" i="1" s="1"/>
  <c r="CM293" i="1" s="1"/>
  <c r="CM294" i="1" s="1"/>
  <c r="CM295" i="1" s="1"/>
  <c r="CM296" i="1" s="1"/>
  <c r="CM297" i="1" s="1"/>
  <c r="CM298" i="1" s="1"/>
  <c r="CM299" i="1" s="1"/>
  <c r="CM300" i="1" s="1"/>
  <c r="CM301" i="1" s="1"/>
  <c r="CM302" i="1" s="1"/>
  <c r="CM303" i="1" s="1"/>
  <c r="CM304" i="1" s="1"/>
  <c r="CM305" i="1" s="1"/>
  <c r="CM306" i="1" s="1"/>
  <c r="CM307" i="1" s="1"/>
  <c r="CM308" i="1" s="1"/>
  <c r="CM309" i="1" s="1"/>
  <c r="CM310" i="1" s="1"/>
  <c r="CM311" i="1" s="1"/>
  <c r="CM312" i="1" s="1"/>
  <c r="CM313" i="1" s="1"/>
  <c r="CM314" i="1" s="1"/>
  <c r="CM315" i="1" s="1"/>
  <c r="CM316" i="1" s="1"/>
  <c r="CM317" i="1" s="1"/>
  <c r="CM318" i="1" s="1"/>
  <c r="CM319" i="1" s="1"/>
  <c r="CM320" i="1" s="1"/>
  <c r="CM321" i="1" s="1"/>
  <c r="CM322" i="1" s="1"/>
  <c r="CM323" i="1" s="1"/>
  <c r="CM324" i="1" s="1"/>
  <c r="CM325" i="1" s="1"/>
  <c r="CM326" i="1" s="1"/>
  <c r="CM327" i="1" s="1"/>
  <c r="CM328" i="1" s="1"/>
  <c r="CM329" i="1" s="1"/>
  <c r="CM330" i="1" s="1"/>
  <c r="CM331" i="1" s="1"/>
  <c r="CM332" i="1" s="1"/>
  <c r="CM333" i="1" s="1"/>
  <c r="CM334" i="1" s="1"/>
  <c r="CM335" i="1" s="1"/>
  <c r="CM336" i="1" s="1"/>
  <c r="CM337" i="1" s="1"/>
  <c r="CM338" i="1" s="1"/>
  <c r="CM339" i="1" s="1"/>
  <c r="CM340" i="1" s="1"/>
  <c r="CM341" i="1" s="1"/>
  <c r="CM342" i="1" s="1"/>
  <c r="CM343" i="1" s="1"/>
  <c r="CM344" i="1" s="1"/>
  <c r="CM345" i="1" s="1"/>
  <c r="CM346" i="1" s="1"/>
  <c r="CM347" i="1" s="1"/>
  <c r="CM348" i="1" s="1"/>
  <c r="CM349" i="1" s="1"/>
  <c r="CM350" i="1" s="1"/>
  <c r="CM351" i="1" s="1"/>
  <c r="CM352" i="1" s="1"/>
  <c r="CM353" i="1" s="1"/>
  <c r="CM354" i="1" s="1"/>
  <c r="CM355" i="1" s="1"/>
  <c r="CM356" i="1" s="1"/>
  <c r="CM357" i="1" s="1"/>
  <c r="CM358" i="1" s="1"/>
  <c r="CM359" i="1" s="1"/>
  <c r="CM360" i="1" s="1"/>
  <c r="CM361" i="1" s="1"/>
  <c r="CM362" i="1" s="1"/>
  <c r="CM363" i="1" s="1"/>
  <c r="CM364" i="1" s="1"/>
  <c r="CM365" i="1" s="1"/>
  <c r="CM366" i="1" s="1"/>
  <c r="CM367" i="1" s="1"/>
  <c r="CM368" i="1" s="1"/>
  <c r="CM369" i="1" s="1"/>
  <c r="CM370" i="1" s="1"/>
  <c r="CM371" i="1" s="1"/>
  <c r="CM372" i="1" s="1"/>
  <c r="CM373" i="1" s="1"/>
  <c r="CM374" i="1" s="1"/>
  <c r="CM375" i="1" s="1"/>
  <c r="CM376" i="1" s="1"/>
  <c r="CM377" i="1" s="1"/>
  <c r="CM378" i="1" s="1"/>
  <c r="CM379" i="1" s="1"/>
  <c r="CM380" i="1" s="1"/>
  <c r="CM381" i="1" s="1"/>
  <c r="CM382" i="1" s="1"/>
  <c r="CM383" i="1" s="1"/>
  <c r="CM384" i="1" s="1"/>
  <c r="CM385" i="1" s="1"/>
  <c r="CM386" i="1" s="1"/>
  <c r="CM387" i="1" s="1"/>
  <c r="CM388" i="1" s="1"/>
  <c r="CM389" i="1" s="1"/>
  <c r="CM390" i="1" s="1"/>
  <c r="CM391" i="1" s="1"/>
  <c r="CM392" i="1" s="1"/>
  <c r="CM393" i="1" s="1"/>
  <c r="CM394" i="1" s="1"/>
  <c r="CM395" i="1" s="1"/>
  <c r="CM396" i="1" s="1"/>
  <c r="CM397" i="1" s="1"/>
  <c r="CM398" i="1" s="1"/>
  <c r="CM399" i="1" s="1"/>
  <c r="CM400" i="1" s="1"/>
  <c r="CM401" i="1" s="1"/>
  <c r="CM402" i="1" s="1"/>
  <c r="CM403" i="1" s="1"/>
  <c r="CM404" i="1" s="1"/>
  <c r="CM405" i="1" s="1"/>
  <c r="CM406" i="1" s="1"/>
  <c r="CM407" i="1" s="1"/>
  <c r="CM408" i="1" s="1"/>
  <c r="CM409" i="1" s="1"/>
  <c r="CM410" i="1" s="1"/>
  <c r="CM411" i="1" s="1"/>
  <c r="CM412" i="1" s="1"/>
  <c r="CM413" i="1" s="1"/>
  <c r="CM414" i="1" s="1"/>
  <c r="CM415" i="1" s="1"/>
  <c r="CM416" i="1" s="1"/>
  <c r="CM417" i="1" s="1"/>
  <c r="CM418" i="1" s="1"/>
  <c r="CM419" i="1" s="1"/>
  <c r="CM420" i="1" s="1"/>
  <c r="CM421" i="1" s="1"/>
  <c r="CM422" i="1" s="1"/>
  <c r="CM423" i="1" s="1"/>
  <c r="CM424" i="1" s="1"/>
  <c r="CM425" i="1" s="1"/>
  <c r="CM426" i="1" s="1"/>
  <c r="CM427" i="1" s="1"/>
  <c r="CM428" i="1" s="1"/>
  <c r="CM429" i="1" s="1"/>
  <c r="CM430" i="1" s="1"/>
  <c r="CM431" i="1" s="1"/>
  <c r="CM432" i="1" s="1"/>
  <c r="CM433" i="1" s="1"/>
  <c r="CM434" i="1" s="1"/>
  <c r="CM435" i="1" s="1"/>
  <c r="CM436" i="1" s="1"/>
  <c r="CM437" i="1" s="1"/>
  <c r="CM438" i="1" s="1"/>
  <c r="CM439" i="1" s="1"/>
  <c r="CM440" i="1" s="1"/>
  <c r="CM441" i="1" s="1"/>
  <c r="CM442" i="1" s="1"/>
  <c r="CM443" i="1" s="1"/>
  <c r="CM444" i="1" s="1"/>
  <c r="CM445" i="1" s="1"/>
  <c r="CM446" i="1" s="1"/>
  <c r="CM447" i="1" s="1"/>
  <c r="CM448" i="1" s="1"/>
  <c r="CM449" i="1" s="1"/>
  <c r="CM450" i="1" s="1"/>
  <c r="CM451" i="1" s="1"/>
  <c r="CM452" i="1" s="1"/>
  <c r="CM453" i="1" s="1"/>
  <c r="CM454" i="1" s="1"/>
  <c r="CM455" i="1" s="1"/>
  <c r="CM456" i="1" s="1"/>
  <c r="CM457" i="1" s="1"/>
  <c r="CM458" i="1" s="1"/>
  <c r="CM459" i="1" s="1"/>
  <c r="CM460" i="1" s="1"/>
  <c r="CM461" i="1" s="1"/>
  <c r="CM462" i="1" s="1"/>
  <c r="CM463" i="1" s="1"/>
  <c r="CM464" i="1" s="1"/>
  <c r="CM465" i="1" s="1"/>
  <c r="CM466" i="1" s="1"/>
  <c r="CM467" i="1" s="1"/>
  <c r="CM468" i="1" s="1"/>
  <c r="CM469" i="1" s="1"/>
  <c r="CM470" i="1" s="1"/>
  <c r="CM471" i="1" s="1"/>
  <c r="CM472" i="1" s="1"/>
  <c r="CM473" i="1" s="1"/>
  <c r="CM474" i="1" s="1"/>
  <c r="CM475" i="1" s="1"/>
  <c r="CM476" i="1" s="1"/>
  <c r="CM477" i="1" s="1"/>
  <c r="CM478" i="1" s="1"/>
  <c r="CM479" i="1" s="1"/>
  <c r="CM480" i="1" s="1"/>
  <c r="CM481" i="1" s="1"/>
  <c r="CM482" i="1" s="1"/>
  <c r="CM483" i="1" s="1"/>
  <c r="CM484" i="1" s="1"/>
  <c r="CM485" i="1" s="1"/>
  <c r="CM486" i="1" s="1"/>
  <c r="CM487" i="1" s="1"/>
  <c r="CM488" i="1" s="1"/>
  <c r="CM489" i="1" s="1"/>
  <c r="CM490" i="1" s="1"/>
  <c r="CM491" i="1" s="1"/>
  <c r="CM492" i="1" s="1"/>
  <c r="CM493" i="1" s="1"/>
  <c r="CM494" i="1" s="1"/>
  <c r="CM495" i="1" s="1"/>
  <c r="CM496" i="1" s="1"/>
  <c r="CM497" i="1" s="1"/>
  <c r="CM498" i="1" s="1"/>
  <c r="CM499" i="1" s="1"/>
  <c r="CM500" i="1" s="1"/>
  <c r="CM501" i="1" s="1"/>
  <c r="CM502" i="1" s="1"/>
  <c r="CM503" i="1" s="1"/>
  <c r="CM504" i="1" s="1"/>
  <c r="CM505" i="1" s="1"/>
  <c r="CM506" i="1" s="1"/>
  <c r="CM507" i="1" s="1"/>
  <c r="CM508" i="1" s="1"/>
  <c r="CM509" i="1" s="1"/>
  <c r="CM510" i="1" s="1"/>
  <c r="CM511" i="1" s="1"/>
  <c r="CM512" i="1" s="1"/>
  <c r="CM513" i="1" s="1"/>
  <c r="CM514" i="1" s="1"/>
  <c r="CM515" i="1" s="1"/>
  <c r="CM516" i="1" s="1"/>
  <c r="CM517" i="1" s="1"/>
  <c r="CM518" i="1" s="1"/>
  <c r="CM519" i="1" s="1"/>
  <c r="CM520" i="1" s="1"/>
  <c r="CM521" i="1" s="1"/>
  <c r="CM522" i="1" s="1"/>
  <c r="CM523" i="1" s="1"/>
  <c r="CM524" i="1" s="1"/>
  <c r="CM525" i="1" s="1"/>
  <c r="CM526" i="1" s="1"/>
  <c r="CM527" i="1" s="1"/>
  <c r="CM528" i="1" s="1"/>
  <c r="CM529" i="1" s="1"/>
  <c r="CM530" i="1" s="1"/>
  <c r="CM531" i="1" s="1"/>
  <c r="CM532" i="1" s="1"/>
  <c r="CM533" i="1" s="1"/>
  <c r="CM534" i="1" s="1"/>
  <c r="CM535" i="1" s="1"/>
  <c r="CM536" i="1" s="1"/>
  <c r="CM537" i="1" s="1"/>
  <c r="CM538" i="1" s="1"/>
  <c r="CM539" i="1" s="1"/>
  <c r="CM540" i="1" s="1"/>
  <c r="CM541" i="1" s="1"/>
  <c r="CM542" i="1" s="1"/>
  <c r="CM543" i="1" s="1"/>
  <c r="CM544" i="1" s="1"/>
  <c r="CM545" i="1" s="1"/>
  <c r="CM546" i="1" s="1"/>
  <c r="CM547" i="1" s="1"/>
  <c r="CM548" i="1" s="1"/>
  <c r="CM549" i="1" s="1"/>
  <c r="CM550" i="1" s="1"/>
  <c r="CM551" i="1" s="1"/>
  <c r="CM552" i="1" s="1"/>
  <c r="CM553" i="1" s="1"/>
  <c r="CM554" i="1" s="1"/>
  <c r="CM555" i="1" s="1"/>
  <c r="CM556" i="1" s="1"/>
  <c r="CM557" i="1" s="1"/>
  <c r="CM558" i="1" s="1"/>
  <c r="CM559" i="1" s="1"/>
  <c r="CM560" i="1" s="1"/>
  <c r="CM561" i="1" s="1"/>
  <c r="CM562" i="1" s="1"/>
  <c r="CM563" i="1" s="1"/>
  <c r="CM564" i="1" s="1"/>
  <c r="CM565" i="1" s="1"/>
  <c r="CM566" i="1" s="1"/>
  <c r="CM567" i="1" s="1"/>
  <c r="CM568" i="1" s="1"/>
  <c r="CM569" i="1" s="1"/>
  <c r="CM570" i="1" s="1"/>
  <c r="CM571" i="1" s="1"/>
  <c r="CM572" i="1" s="1"/>
  <c r="CM573" i="1" s="1"/>
  <c r="CM574" i="1" s="1"/>
  <c r="CM575" i="1" s="1"/>
  <c r="CM576" i="1" s="1"/>
  <c r="CM577" i="1" s="1"/>
  <c r="CM578" i="1" s="1"/>
  <c r="CM579" i="1" s="1"/>
  <c r="CM580" i="1" s="1"/>
  <c r="CM581" i="1" s="1"/>
  <c r="CM582" i="1" s="1"/>
  <c r="CM583" i="1" s="1"/>
  <c r="CM584" i="1" s="1"/>
  <c r="CM585" i="1" s="1"/>
  <c r="CM586" i="1" s="1"/>
  <c r="CM587" i="1" s="1"/>
  <c r="CM588" i="1" s="1"/>
  <c r="CM589" i="1" s="1"/>
  <c r="CM590" i="1" s="1"/>
  <c r="CM591" i="1" s="1"/>
  <c r="CM592" i="1" s="1"/>
  <c r="CM593" i="1" s="1"/>
  <c r="CM594" i="1" s="1"/>
  <c r="CM595" i="1" s="1"/>
  <c r="CM596" i="1" s="1"/>
  <c r="CM597" i="1" s="1"/>
  <c r="CM598" i="1" s="1"/>
  <c r="CM599" i="1" s="1"/>
  <c r="CM600" i="1" s="1"/>
  <c r="CM601" i="1" s="1"/>
  <c r="CM602" i="1" s="1"/>
  <c r="CM603" i="1" s="1"/>
  <c r="CM604" i="1" s="1"/>
  <c r="CM605" i="1" s="1"/>
  <c r="CM606" i="1" s="1"/>
  <c r="CM607" i="1" s="1"/>
  <c r="CM608" i="1" s="1"/>
  <c r="CM609" i="1" s="1"/>
  <c r="CM610" i="1" s="1"/>
  <c r="CM611" i="1" s="1"/>
  <c r="CM612" i="1" s="1"/>
  <c r="CM613" i="1" s="1"/>
  <c r="CM614" i="1" s="1"/>
  <c r="CM615" i="1" s="1"/>
  <c r="CM616" i="1" s="1"/>
  <c r="CM617" i="1" s="1"/>
  <c r="CM618" i="1" s="1"/>
  <c r="CM619" i="1" s="1"/>
  <c r="CM620" i="1" s="1"/>
  <c r="CM621" i="1" s="1"/>
  <c r="CM622" i="1" s="1"/>
  <c r="CM623" i="1" s="1"/>
  <c r="CM624" i="1" s="1"/>
  <c r="CM625" i="1" s="1"/>
  <c r="CM626" i="1" s="1"/>
  <c r="CM627" i="1" s="1"/>
  <c r="CM628" i="1" s="1"/>
  <c r="CM629" i="1" s="1"/>
  <c r="CM630" i="1" s="1"/>
  <c r="CM631" i="1" s="1"/>
  <c r="CM632" i="1" s="1"/>
  <c r="CM633" i="1" s="1"/>
  <c r="CM634" i="1" s="1"/>
  <c r="CM635" i="1" s="1"/>
  <c r="CM636" i="1" s="1"/>
  <c r="CM637" i="1" s="1"/>
  <c r="CM638" i="1" s="1"/>
  <c r="CM639" i="1" s="1"/>
  <c r="CM640" i="1" s="1"/>
  <c r="CM641" i="1" s="1"/>
  <c r="CM642" i="1" s="1"/>
  <c r="CM643" i="1" s="1"/>
  <c r="CM644" i="1" s="1"/>
  <c r="CM645" i="1" s="1"/>
  <c r="CM646" i="1" s="1"/>
  <c r="CM647" i="1" s="1"/>
  <c r="CM648" i="1" s="1"/>
  <c r="CM649" i="1" s="1"/>
  <c r="CM650" i="1" s="1"/>
  <c r="CM651" i="1" s="1"/>
  <c r="CM652" i="1" s="1"/>
  <c r="CM653" i="1" s="1"/>
  <c r="CM654" i="1" s="1"/>
  <c r="CM655" i="1" s="1"/>
  <c r="CM656" i="1" s="1"/>
  <c r="CM657" i="1" s="1"/>
  <c r="CM658" i="1" s="1"/>
  <c r="CM659" i="1" s="1"/>
  <c r="CM660" i="1" s="1"/>
  <c r="CM661" i="1" s="1"/>
  <c r="CM662" i="1" s="1"/>
  <c r="CM663" i="1" s="1"/>
  <c r="CM664" i="1" s="1"/>
  <c r="CM665" i="1" s="1"/>
  <c r="CM666" i="1" s="1"/>
  <c r="CM667" i="1" s="1"/>
  <c r="CM668" i="1" s="1"/>
  <c r="CM669" i="1" s="1"/>
  <c r="CM670" i="1" s="1"/>
  <c r="CM671" i="1" s="1"/>
  <c r="CM672" i="1" s="1"/>
  <c r="CM673" i="1" s="1"/>
  <c r="CM674" i="1" s="1"/>
  <c r="CM675" i="1" s="1"/>
  <c r="CM676" i="1" s="1"/>
  <c r="CM677" i="1" s="1"/>
  <c r="CM678" i="1" s="1"/>
  <c r="CM679" i="1" s="1"/>
  <c r="CM680" i="1" s="1"/>
  <c r="CM681" i="1" s="1"/>
  <c r="CM682" i="1" s="1"/>
  <c r="CM683" i="1" s="1"/>
  <c r="CM684" i="1" s="1"/>
  <c r="CM685" i="1" s="1"/>
  <c r="CM686" i="1" s="1"/>
  <c r="CM687" i="1" s="1"/>
  <c r="CM688" i="1" s="1"/>
  <c r="CM689" i="1" s="1"/>
  <c r="CM690" i="1" s="1"/>
  <c r="CM691" i="1" s="1"/>
  <c r="CM692" i="1" s="1"/>
  <c r="CM693" i="1" s="1"/>
  <c r="CM694" i="1" s="1"/>
  <c r="CM695" i="1" s="1"/>
  <c r="CM696" i="1" s="1"/>
  <c r="CM697" i="1" s="1"/>
  <c r="CM698" i="1" s="1"/>
  <c r="CM699" i="1" s="1"/>
  <c r="CM700" i="1" s="1"/>
  <c r="CM701" i="1" s="1"/>
  <c r="CM702" i="1" s="1"/>
  <c r="CM703" i="1" s="1"/>
  <c r="CM704" i="1" s="1"/>
  <c r="CM705" i="1" s="1"/>
  <c r="CM706" i="1" s="1"/>
  <c r="CM707" i="1" s="1"/>
  <c r="CM708" i="1" s="1"/>
  <c r="CM709" i="1" s="1"/>
  <c r="CM710" i="1" s="1"/>
  <c r="CM711" i="1" s="1"/>
  <c r="CM712" i="1" s="1"/>
  <c r="CM713" i="1" s="1"/>
  <c r="CM714" i="1" s="1"/>
  <c r="CM715" i="1" s="1"/>
  <c r="CM716" i="1" s="1"/>
  <c r="CM717" i="1" s="1"/>
  <c r="CM718" i="1" s="1"/>
  <c r="CM719" i="1" s="1"/>
  <c r="CM720" i="1" s="1"/>
  <c r="CM721" i="1" s="1"/>
  <c r="CM722" i="1" s="1"/>
  <c r="CM723" i="1" s="1"/>
  <c r="CM724" i="1" s="1"/>
  <c r="CM725" i="1" s="1"/>
  <c r="CM726" i="1" s="1"/>
  <c r="CM727" i="1" s="1"/>
  <c r="CM728" i="1" s="1"/>
  <c r="CM729" i="1" s="1"/>
  <c r="CM730" i="1" s="1"/>
  <c r="CM731" i="1" s="1"/>
  <c r="CM732" i="1" s="1"/>
  <c r="CM733" i="1" s="1"/>
  <c r="CM734" i="1" s="1"/>
  <c r="CM735" i="1" s="1"/>
  <c r="CM736" i="1" s="1"/>
  <c r="CM737" i="1" s="1"/>
  <c r="CM738" i="1" s="1"/>
  <c r="CM739" i="1" s="1"/>
  <c r="CM740" i="1" s="1"/>
  <c r="CM741" i="1" s="1"/>
  <c r="CM742" i="1" s="1"/>
  <c r="CM743" i="1" s="1"/>
  <c r="CM744" i="1" s="1"/>
  <c r="CM745" i="1" s="1"/>
  <c r="CM746" i="1" s="1"/>
  <c r="CM747" i="1" s="1"/>
  <c r="CM748" i="1" s="1"/>
  <c r="CM749" i="1" s="1"/>
  <c r="CM750" i="1" s="1"/>
  <c r="CM751" i="1" s="1"/>
  <c r="CM752" i="1" s="1"/>
  <c r="CM753" i="1" s="1"/>
  <c r="CM754" i="1" s="1"/>
  <c r="CM755" i="1" s="1"/>
  <c r="CM756" i="1" s="1"/>
  <c r="CM757" i="1" s="1"/>
  <c r="CM758" i="1" s="1"/>
  <c r="CM759" i="1" s="1"/>
  <c r="CM760" i="1" s="1"/>
  <c r="CM761" i="1" s="1"/>
  <c r="CM762" i="1" s="1"/>
  <c r="CM763" i="1" s="1"/>
  <c r="CM764" i="1" s="1"/>
  <c r="CM765" i="1" s="1"/>
  <c r="CM766" i="1" s="1"/>
  <c r="CM767" i="1" s="1"/>
  <c r="CM768" i="1" s="1"/>
  <c r="CM769" i="1" s="1"/>
  <c r="CM770" i="1" s="1"/>
  <c r="CM771" i="1" s="1"/>
  <c r="CM772" i="1" s="1"/>
  <c r="CM773" i="1" s="1"/>
  <c r="CM774" i="1" s="1"/>
  <c r="CM775" i="1" s="1"/>
  <c r="CM776" i="1" s="1"/>
  <c r="CM777" i="1" s="1"/>
  <c r="CM778" i="1" s="1"/>
  <c r="CM779" i="1" s="1"/>
  <c r="CM780" i="1" s="1"/>
  <c r="CM781" i="1" s="1"/>
  <c r="CM782" i="1" s="1"/>
  <c r="CM783" i="1" s="1"/>
  <c r="CM784" i="1" s="1"/>
  <c r="CM785" i="1" s="1"/>
  <c r="CM786" i="1" s="1"/>
  <c r="CM787" i="1" s="1"/>
  <c r="CM788" i="1" s="1"/>
  <c r="CM789" i="1" s="1"/>
  <c r="CM790" i="1" s="1"/>
  <c r="CM791" i="1" s="1"/>
  <c r="CM792" i="1" s="1"/>
  <c r="CM793" i="1" s="1"/>
  <c r="CM794" i="1" s="1"/>
  <c r="CM795" i="1" s="1"/>
  <c r="CM796" i="1" s="1"/>
  <c r="CM797" i="1" s="1"/>
  <c r="CM798" i="1" s="1"/>
  <c r="CM799" i="1" s="1"/>
  <c r="CM800" i="1" s="1"/>
  <c r="CM801" i="1" s="1"/>
  <c r="CM802" i="1" s="1"/>
  <c r="CM803" i="1" s="1"/>
  <c r="CM804" i="1" s="1"/>
  <c r="CM805" i="1" s="1"/>
  <c r="CM806" i="1" s="1"/>
  <c r="CM807" i="1" s="1"/>
  <c r="CM808" i="1" s="1"/>
  <c r="CM809" i="1" s="1"/>
  <c r="CM810" i="1" s="1"/>
  <c r="CM811" i="1" s="1"/>
  <c r="CM812" i="1" s="1"/>
  <c r="CM813" i="1" s="1"/>
  <c r="CM814" i="1" s="1"/>
  <c r="CM815" i="1" s="1"/>
  <c r="CM816" i="1" s="1"/>
  <c r="CM817" i="1" s="1"/>
  <c r="CM818" i="1" s="1"/>
  <c r="CM819" i="1" s="1"/>
  <c r="CM820" i="1" s="1"/>
  <c r="CM821" i="1" s="1"/>
  <c r="CM822" i="1" s="1"/>
  <c r="CM823" i="1" s="1"/>
  <c r="CM824" i="1" s="1"/>
  <c r="CM825" i="1" s="1"/>
  <c r="CM826" i="1" s="1"/>
  <c r="CM827" i="1" s="1"/>
  <c r="CM828" i="1" s="1"/>
  <c r="CM829" i="1" s="1"/>
  <c r="CM830" i="1" s="1"/>
  <c r="CM831" i="1" s="1"/>
  <c r="CM832" i="1" s="1"/>
  <c r="CM833" i="1" s="1"/>
  <c r="CM834" i="1" s="1"/>
  <c r="CM835" i="1" s="1"/>
  <c r="CM836" i="1" s="1"/>
  <c r="CM837" i="1" s="1"/>
  <c r="CM838" i="1" s="1"/>
  <c r="CM839" i="1" s="1"/>
  <c r="CM840" i="1" s="1"/>
  <c r="CM841" i="1" s="1"/>
  <c r="CM842" i="1" s="1"/>
  <c r="CM843" i="1" s="1"/>
  <c r="CM844" i="1" s="1"/>
  <c r="CM845" i="1" s="1"/>
  <c r="CM846" i="1" s="1"/>
  <c r="CM847" i="1" s="1"/>
  <c r="CM848" i="1" s="1"/>
  <c r="CM849" i="1" s="1"/>
  <c r="CM850" i="1" s="1"/>
  <c r="CM851" i="1" s="1"/>
  <c r="CM852" i="1" s="1"/>
  <c r="CM853" i="1" s="1"/>
  <c r="CM854" i="1" s="1"/>
  <c r="CM855" i="1" s="1"/>
  <c r="CM856" i="1" s="1"/>
  <c r="CM857" i="1" s="1"/>
  <c r="CM858" i="1" s="1"/>
  <c r="CM859" i="1" s="1"/>
  <c r="CM860" i="1" s="1"/>
  <c r="CM861" i="1" s="1"/>
  <c r="CP6" i="1"/>
  <c r="CP7" i="1" s="1"/>
  <c r="CP8" i="1" s="1"/>
  <c r="CP9" i="1" s="1"/>
  <c r="CP10" i="1" s="1"/>
  <c r="CP11" i="1" s="1"/>
  <c r="CP12" i="1" s="1"/>
  <c r="CP13" i="1" s="1"/>
  <c r="CP14" i="1" s="1"/>
  <c r="CP15" i="1" s="1"/>
  <c r="CP16" i="1" s="1"/>
  <c r="CP17" i="1" s="1"/>
  <c r="CP18" i="1" s="1"/>
  <c r="CP19" i="1" s="1"/>
  <c r="CP20" i="1" s="1"/>
  <c r="CP21" i="1" s="1"/>
  <c r="CP22" i="1" s="1"/>
  <c r="CP23" i="1" s="1"/>
  <c r="CP24" i="1" s="1"/>
  <c r="CP25" i="1" s="1"/>
  <c r="CP26" i="1" s="1"/>
  <c r="CP27" i="1" s="1"/>
  <c r="CP28" i="1" s="1"/>
  <c r="CP29" i="1" s="1"/>
  <c r="CP30" i="1" s="1"/>
  <c r="CP31" i="1" s="1"/>
  <c r="CP32" i="1" s="1"/>
  <c r="CP33" i="1" s="1"/>
  <c r="CP34" i="1" s="1"/>
  <c r="CP35" i="1" s="1"/>
  <c r="CP36" i="1" s="1"/>
  <c r="CP37" i="1" s="1"/>
  <c r="CP38" i="1" s="1"/>
  <c r="CP39" i="1" s="1"/>
  <c r="CP40" i="1" s="1"/>
  <c r="CP41" i="1" s="1"/>
  <c r="CP42" i="1" s="1"/>
  <c r="CP43" i="1" s="1"/>
  <c r="CP44" i="1" s="1"/>
  <c r="CP45" i="1" s="1"/>
  <c r="CP46" i="1" s="1"/>
  <c r="CP47" i="1" s="1"/>
  <c r="CP48" i="1" s="1"/>
  <c r="CP49" i="1" s="1"/>
  <c r="CP50" i="1" s="1"/>
  <c r="CP51" i="1" s="1"/>
  <c r="CP52" i="1" s="1"/>
  <c r="CP53" i="1" s="1"/>
  <c r="CP54" i="1" s="1"/>
  <c r="CP55" i="1" s="1"/>
  <c r="CP56" i="1" s="1"/>
  <c r="CP57" i="1" s="1"/>
  <c r="CP58" i="1" s="1"/>
  <c r="CP59" i="1" s="1"/>
  <c r="CP60" i="1" s="1"/>
  <c r="CP61" i="1" s="1"/>
  <c r="CP62" i="1" s="1"/>
  <c r="CP63" i="1" s="1"/>
  <c r="CP64" i="1" s="1"/>
  <c r="CP65" i="1" s="1"/>
  <c r="CP66" i="1" s="1"/>
  <c r="CP67" i="1" s="1"/>
  <c r="CP68" i="1" s="1"/>
  <c r="CP69" i="1" s="1"/>
  <c r="CP70" i="1" s="1"/>
  <c r="CP71" i="1" s="1"/>
  <c r="CP72" i="1" s="1"/>
  <c r="CP73" i="1" s="1"/>
  <c r="CP74" i="1" s="1"/>
  <c r="CP75" i="1" s="1"/>
  <c r="CP76" i="1" s="1"/>
  <c r="CP77" i="1" s="1"/>
  <c r="CP78" i="1" s="1"/>
  <c r="CP79" i="1" s="1"/>
  <c r="CP80" i="1" s="1"/>
  <c r="CP81" i="1" s="1"/>
  <c r="CP82" i="1" s="1"/>
  <c r="CP83" i="1" s="1"/>
  <c r="CP84" i="1" s="1"/>
  <c r="CP85" i="1" s="1"/>
  <c r="CP86" i="1" s="1"/>
  <c r="CP87" i="1" s="1"/>
  <c r="CP88" i="1" s="1"/>
  <c r="CP89" i="1" s="1"/>
  <c r="CP90" i="1" s="1"/>
  <c r="CP91" i="1" s="1"/>
  <c r="CP92" i="1" s="1"/>
  <c r="CP93" i="1" s="1"/>
  <c r="CP94" i="1" s="1"/>
  <c r="CP95" i="1" s="1"/>
  <c r="CP96" i="1" s="1"/>
  <c r="CP97" i="1" s="1"/>
  <c r="CP98" i="1" s="1"/>
  <c r="CP99" i="1" s="1"/>
  <c r="CP100" i="1" s="1"/>
  <c r="CP101" i="1" s="1"/>
  <c r="CP102" i="1" s="1"/>
  <c r="CP103" i="1" s="1"/>
  <c r="CP104" i="1" s="1"/>
  <c r="CP105" i="1" s="1"/>
  <c r="CP106" i="1" s="1"/>
  <c r="CP107" i="1" s="1"/>
  <c r="CP108" i="1" s="1"/>
  <c r="CP109" i="1" s="1"/>
  <c r="CP110" i="1" s="1"/>
  <c r="CP111" i="1" s="1"/>
  <c r="CP112" i="1" s="1"/>
  <c r="CP113" i="1" s="1"/>
  <c r="CP114" i="1" s="1"/>
  <c r="CP115" i="1" s="1"/>
  <c r="CP116" i="1" s="1"/>
  <c r="CP117" i="1" s="1"/>
  <c r="CP118" i="1" s="1"/>
  <c r="CP119" i="1" s="1"/>
  <c r="CP120" i="1" s="1"/>
  <c r="CP121" i="1" s="1"/>
  <c r="CP122" i="1" s="1"/>
  <c r="CP123" i="1" s="1"/>
  <c r="CP124" i="1" s="1"/>
  <c r="CP125" i="1" s="1"/>
  <c r="CP126" i="1" s="1"/>
  <c r="CP127" i="1" s="1"/>
  <c r="CP128" i="1" s="1"/>
  <c r="CP129" i="1" s="1"/>
  <c r="CP130" i="1" s="1"/>
  <c r="CP131" i="1" s="1"/>
  <c r="CP132" i="1" s="1"/>
  <c r="CP133" i="1" s="1"/>
  <c r="CP134" i="1" s="1"/>
  <c r="CP135" i="1" s="1"/>
  <c r="CP136" i="1" s="1"/>
  <c r="CP137" i="1" s="1"/>
  <c r="CP138" i="1" s="1"/>
  <c r="CP139" i="1" s="1"/>
  <c r="CP140" i="1" s="1"/>
  <c r="CP141" i="1" s="1"/>
  <c r="CP142" i="1" s="1"/>
  <c r="CP143" i="1" s="1"/>
  <c r="CP144" i="1" s="1"/>
  <c r="CP145" i="1" s="1"/>
  <c r="CP146" i="1" s="1"/>
  <c r="CP147" i="1" s="1"/>
  <c r="CP148" i="1" s="1"/>
  <c r="CP149" i="1" s="1"/>
  <c r="CP150" i="1" s="1"/>
  <c r="CP151" i="1" s="1"/>
  <c r="CP152" i="1" s="1"/>
  <c r="CP153" i="1" s="1"/>
  <c r="CP154" i="1" s="1"/>
  <c r="CP155" i="1" s="1"/>
  <c r="CP156" i="1" s="1"/>
  <c r="CP157" i="1" s="1"/>
  <c r="CP158" i="1" s="1"/>
  <c r="CP159" i="1" s="1"/>
  <c r="CP160" i="1" s="1"/>
  <c r="CP161" i="1" s="1"/>
  <c r="CP162" i="1" s="1"/>
  <c r="CP163" i="1" s="1"/>
  <c r="CP164" i="1" s="1"/>
  <c r="CP165" i="1" s="1"/>
  <c r="CP166" i="1" s="1"/>
  <c r="CP167" i="1" s="1"/>
  <c r="CP168" i="1" s="1"/>
  <c r="CP169" i="1" s="1"/>
  <c r="CP170" i="1" s="1"/>
  <c r="CP171" i="1" s="1"/>
  <c r="CP172" i="1" s="1"/>
  <c r="CP173" i="1" s="1"/>
  <c r="CP174" i="1" s="1"/>
  <c r="CP175" i="1" s="1"/>
  <c r="CP176" i="1" s="1"/>
  <c r="CP177" i="1" s="1"/>
  <c r="CP178" i="1" s="1"/>
  <c r="CP179" i="1" s="1"/>
  <c r="CP180" i="1" s="1"/>
  <c r="CP181" i="1" s="1"/>
  <c r="CP182" i="1" s="1"/>
  <c r="CP183" i="1" s="1"/>
  <c r="CP184" i="1" s="1"/>
  <c r="CP185" i="1" s="1"/>
  <c r="CP186" i="1" s="1"/>
  <c r="CP187" i="1" s="1"/>
  <c r="CP188" i="1" s="1"/>
  <c r="CP189" i="1" s="1"/>
  <c r="CP190" i="1" s="1"/>
  <c r="CP191" i="1" s="1"/>
  <c r="CP192" i="1" s="1"/>
  <c r="CP193" i="1" s="1"/>
  <c r="CP194" i="1" s="1"/>
  <c r="CP195" i="1" s="1"/>
  <c r="CP196" i="1" s="1"/>
  <c r="CP197" i="1" s="1"/>
  <c r="CP198" i="1" s="1"/>
  <c r="CP199" i="1" s="1"/>
  <c r="CP200" i="1" s="1"/>
  <c r="CP201" i="1" s="1"/>
  <c r="CP202" i="1" s="1"/>
  <c r="CP203" i="1" s="1"/>
  <c r="CP204" i="1" s="1"/>
  <c r="CP205" i="1" s="1"/>
  <c r="CP206" i="1" s="1"/>
  <c r="CP207" i="1" s="1"/>
  <c r="CP208" i="1" s="1"/>
  <c r="CP209" i="1" s="1"/>
  <c r="CP210" i="1" s="1"/>
  <c r="CP211" i="1" s="1"/>
  <c r="CP212" i="1" s="1"/>
  <c r="CP213" i="1" s="1"/>
  <c r="CP214" i="1" s="1"/>
  <c r="CP215" i="1" s="1"/>
  <c r="CP216" i="1" s="1"/>
  <c r="CP217" i="1" s="1"/>
  <c r="CP218" i="1" s="1"/>
  <c r="CP219" i="1" s="1"/>
  <c r="CP220" i="1" s="1"/>
  <c r="CP221" i="1" s="1"/>
  <c r="CP222" i="1" s="1"/>
  <c r="CP223" i="1" s="1"/>
  <c r="CP224" i="1" s="1"/>
  <c r="CP225" i="1" s="1"/>
  <c r="CP226" i="1" s="1"/>
  <c r="CP227" i="1" s="1"/>
  <c r="CP228" i="1" s="1"/>
  <c r="CP229" i="1" s="1"/>
  <c r="CP230" i="1" s="1"/>
  <c r="CP231" i="1" s="1"/>
  <c r="CP232" i="1" s="1"/>
  <c r="CP233" i="1" s="1"/>
  <c r="CP234" i="1" s="1"/>
  <c r="CP235" i="1" s="1"/>
  <c r="CP236" i="1" s="1"/>
  <c r="CP237" i="1" s="1"/>
  <c r="CP238" i="1" s="1"/>
  <c r="CP239" i="1" s="1"/>
  <c r="CP240" i="1" s="1"/>
  <c r="CP241" i="1" s="1"/>
  <c r="CP242" i="1" s="1"/>
  <c r="CP243" i="1" s="1"/>
  <c r="CP244" i="1" s="1"/>
  <c r="CP245" i="1" s="1"/>
  <c r="CP246" i="1" s="1"/>
  <c r="CP247" i="1" s="1"/>
  <c r="CP248" i="1" s="1"/>
  <c r="CP249" i="1" s="1"/>
  <c r="CP250" i="1" s="1"/>
  <c r="CP251" i="1" s="1"/>
  <c r="CP252" i="1" s="1"/>
  <c r="CP253" i="1" s="1"/>
  <c r="CP254" i="1" s="1"/>
  <c r="CP255" i="1" s="1"/>
  <c r="CP256" i="1" s="1"/>
  <c r="CP257" i="1" s="1"/>
  <c r="CP258" i="1" s="1"/>
  <c r="CP259" i="1" s="1"/>
  <c r="CP260" i="1" s="1"/>
  <c r="CP261" i="1" s="1"/>
  <c r="CP262" i="1" s="1"/>
  <c r="CP263" i="1" s="1"/>
  <c r="CP264" i="1" s="1"/>
  <c r="CP265" i="1" s="1"/>
  <c r="CP266" i="1" s="1"/>
  <c r="CP267" i="1" s="1"/>
  <c r="CP268" i="1" s="1"/>
  <c r="CP269" i="1" s="1"/>
  <c r="CP270" i="1" s="1"/>
  <c r="CP271" i="1" s="1"/>
  <c r="CP272" i="1" s="1"/>
  <c r="CP273" i="1" s="1"/>
  <c r="CP274" i="1" s="1"/>
  <c r="CP275" i="1" s="1"/>
  <c r="CP276" i="1" s="1"/>
  <c r="CP277" i="1" s="1"/>
  <c r="CP278" i="1" s="1"/>
  <c r="CP279" i="1" s="1"/>
  <c r="CP280" i="1" s="1"/>
  <c r="CP281" i="1" s="1"/>
  <c r="CP282" i="1" s="1"/>
  <c r="CP283" i="1" s="1"/>
  <c r="CP284" i="1" s="1"/>
  <c r="CP285" i="1" s="1"/>
  <c r="CP286" i="1" s="1"/>
  <c r="CP287" i="1" s="1"/>
  <c r="CP288" i="1" s="1"/>
  <c r="CP289" i="1" s="1"/>
  <c r="CP290" i="1" s="1"/>
  <c r="CP291" i="1" s="1"/>
  <c r="CP292" i="1" s="1"/>
  <c r="CP293" i="1" s="1"/>
  <c r="CP294" i="1" s="1"/>
  <c r="CP295" i="1" s="1"/>
  <c r="CP296" i="1" s="1"/>
  <c r="CP297" i="1" s="1"/>
  <c r="CP298" i="1" s="1"/>
  <c r="CP299" i="1" s="1"/>
  <c r="CP300" i="1" s="1"/>
  <c r="CP301" i="1" s="1"/>
  <c r="CP302" i="1" s="1"/>
  <c r="CP303" i="1" s="1"/>
  <c r="CP304" i="1" s="1"/>
  <c r="CP305" i="1" s="1"/>
  <c r="CP306" i="1" s="1"/>
  <c r="CP307" i="1" s="1"/>
  <c r="CP308" i="1" s="1"/>
  <c r="CP309" i="1" s="1"/>
  <c r="CP310" i="1" s="1"/>
  <c r="CP311" i="1" s="1"/>
  <c r="CP312" i="1" s="1"/>
  <c r="CP313" i="1" s="1"/>
  <c r="CP314" i="1" s="1"/>
  <c r="CP315" i="1" s="1"/>
  <c r="CP316" i="1" s="1"/>
  <c r="CP317" i="1" s="1"/>
  <c r="CP318" i="1" s="1"/>
  <c r="CP319" i="1" s="1"/>
  <c r="CP320" i="1" s="1"/>
  <c r="CP321" i="1" s="1"/>
  <c r="CP322" i="1" s="1"/>
  <c r="CP323" i="1" s="1"/>
  <c r="CP324" i="1" s="1"/>
  <c r="CP325" i="1" s="1"/>
  <c r="CP326" i="1" s="1"/>
  <c r="CP327" i="1" s="1"/>
  <c r="CP328" i="1" s="1"/>
  <c r="CP329" i="1" s="1"/>
  <c r="CP330" i="1" s="1"/>
  <c r="CP331" i="1" s="1"/>
  <c r="CP332" i="1" s="1"/>
  <c r="CP333" i="1" s="1"/>
  <c r="CP334" i="1" s="1"/>
  <c r="CP335" i="1" s="1"/>
  <c r="CP336" i="1" s="1"/>
  <c r="CP337" i="1" s="1"/>
  <c r="CP338" i="1" s="1"/>
  <c r="CP339" i="1" s="1"/>
  <c r="CP340" i="1" s="1"/>
  <c r="CP341" i="1" s="1"/>
  <c r="CP342" i="1" s="1"/>
  <c r="CP343" i="1" s="1"/>
  <c r="CP344" i="1" s="1"/>
  <c r="CP345" i="1" s="1"/>
  <c r="CP346" i="1" s="1"/>
  <c r="CP347" i="1" s="1"/>
  <c r="CP348" i="1" s="1"/>
  <c r="CP349" i="1" s="1"/>
  <c r="CP350" i="1" s="1"/>
  <c r="CP351" i="1" s="1"/>
  <c r="CP352" i="1" s="1"/>
  <c r="CP353" i="1" s="1"/>
  <c r="CP354" i="1" s="1"/>
  <c r="CP355" i="1" s="1"/>
  <c r="CP356" i="1" s="1"/>
  <c r="CP357" i="1" s="1"/>
  <c r="CP358" i="1" s="1"/>
  <c r="CP359" i="1" s="1"/>
  <c r="CP360" i="1" s="1"/>
  <c r="CP361" i="1" s="1"/>
  <c r="CP362" i="1" s="1"/>
  <c r="CP363" i="1" s="1"/>
  <c r="CP364" i="1" s="1"/>
  <c r="CP365" i="1" s="1"/>
  <c r="CP366" i="1" s="1"/>
  <c r="CP367" i="1" s="1"/>
  <c r="CP368" i="1" s="1"/>
  <c r="CP369" i="1" s="1"/>
  <c r="CP370" i="1" s="1"/>
  <c r="CP371" i="1" s="1"/>
  <c r="CP372" i="1" s="1"/>
  <c r="CP373" i="1" s="1"/>
  <c r="CP374" i="1" s="1"/>
  <c r="CP375" i="1" s="1"/>
  <c r="CP376" i="1" s="1"/>
  <c r="CP377" i="1" s="1"/>
  <c r="CP378" i="1" s="1"/>
  <c r="CP379" i="1" s="1"/>
  <c r="CP380" i="1" s="1"/>
  <c r="CP381" i="1" s="1"/>
  <c r="CP382" i="1" s="1"/>
  <c r="CP383" i="1" s="1"/>
  <c r="CP384" i="1" s="1"/>
  <c r="CP385" i="1" s="1"/>
  <c r="CP386" i="1" s="1"/>
  <c r="CP387" i="1" s="1"/>
  <c r="CP388" i="1" s="1"/>
  <c r="CP389" i="1" s="1"/>
  <c r="CP390" i="1" s="1"/>
  <c r="CP391" i="1" s="1"/>
  <c r="CP392" i="1" s="1"/>
  <c r="CP393" i="1" s="1"/>
  <c r="CP394" i="1" s="1"/>
  <c r="CP395" i="1" s="1"/>
  <c r="CP396" i="1" s="1"/>
  <c r="CP397" i="1" s="1"/>
  <c r="CP398" i="1" s="1"/>
  <c r="CP399" i="1" s="1"/>
  <c r="CP400" i="1" s="1"/>
  <c r="CP401" i="1" s="1"/>
  <c r="CP402" i="1" s="1"/>
  <c r="CP403" i="1" s="1"/>
  <c r="CP404" i="1" s="1"/>
  <c r="CP405" i="1" s="1"/>
  <c r="CP406" i="1" s="1"/>
  <c r="CP407" i="1" s="1"/>
  <c r="CP408" i="1" s="1"/>
  <c r="CP409" i="1" s="1"/>
  <c r="CP410" i="1" s="1"/>
  <c r="CP411" i="1" s="1"/>
  <c r="CP412" i="1" s="1"/>
  <c r="CP413" i="1" s="1"/>
  <c r="CP414" i="1" s="1"/>
  <c r="CP415" i="1" s="1"/>
  <c r="CP416" i="1" s="1"/>
  <c r="CP417" i="1" s="1"/>
  <c r="CP418" i="1" s="1"/>
  <c r="CP419" i="1" s="1"/>
  <c r="CP420" i="1" s="1"/>
  <c r="CP421" i="1" s="1"/>
  <c r="CP422" i="1" s="1"/>
  <c r="CP423" i="1" s="1"/>
  <c r="CP424" i="1" s="1"/>
  <c r="CP425" i="1" s="1"/>
  <c r="CP426" i="1" s="1"/>
  <c r="CP427" i="1" s="1"/>
  <c r="CP428" i="1" s="1"/>
  <c r="CP429" i="1" s="1"/>
  <c r="CP430" i="1" s="1"/>
  <c r="CP431" i="1" s="1"/>
  <c r="CP432" i="1" s="1"/>
  <c r="CP433" i="1" s="1"/>
  <c r="CP434" i="1" s="1"/>
  <c r="CP435" i="1" s="1"/>
  <c r="CP436" i="1" s="1"/>
  <c r="CP437" i="1" s="1"/>
  <c r="CP438" i="1" s="1"/>
  <c r="CP439" i="1" s="1"/>
  <c r="CP440" i="1" s="1"/>
  <c r="CP441" i="1" s="1"/>
  <c r="CP442" i="1" s="1"/>
  <c r="CP443" i="1" s="1"/>
  <c r="CP444" i="1" s="1"/>
  <c r="CP445" i="1" s="1"/>
  <c r="CP446" i="1" s="1"/>
  <c r="CP447" i="1" s="1"/>
  <c r="CP448" i="1" s="1"/>
  <c r="CP449" i="1" s="1"/>
  <c r="CP450" i="1" s="1"/>
  <c r="CP451" i="1" s="1"/>
  <c r="CP452" i="1" s="1"/>
  <c r="CP453" i="1" s="1"/>
  <c r="CP454" i="1" s="1"/>
  <c r="CP455" i="1" s="1"/>
  <c r="CP456" i="1" s="1"/>
  <c r="CP457" i="1" s="1"/>
  <c r="CP458" i="1" s="1"/>
  <c r="CP459" i="1" s="1"/>
  <c r="CP460" i="1" s="1"/>
  <c r="CP461" i="1" s="1"/>
  <c r="CP462" i="1" s="1"/>
  <c r="CP463" i="1" s="1"/>
  <c r="CP464" i="1" s="1"/>
  <c r="CP465" i="1" s="1"/>
  <c r="CP466" i="1" s="1"/>
  <c r="CP467" i="1" s="1"/>
  <c r="CP468" i="1" s="1"/>
  <c r="CP469" i="1" s="1"/>
  <c r="CP470" i="1" s="1"/>
  <c r="CP471" i="1" s="1"/>
  <c r="CP472" i="1" s="1"/>
  <c r="CP473" i="1" s="1"/>
  <c r="CP474" i="1" s="1"/>
  <c r="CP475" i="1" s="1"/>
  <c r="CP476" i="1" s="1"/>
  <c r="CP477" i="1" s="1"/>
  <c r="CP478" i="1" s="1"/>
  <c r="CP479" i="1" s="1"/>
  <c r="CP480" i="1" s="1"/>
  <c r="CP481" i="1" s="1"/>
  <c r="CP482" i="1" s="1"/>
  <c r="CP483" i="1" s="1"/>
  <c r="CP484" i="1" s="1"/>
  <c r="CP485" i="1" s="1"/>
  <c r="CP486" i="1" s="1"/>
  <c r="CP487" i="1" s="1"/>
  <c r="CP488" i="1" s="1"/>
  <c r="CP489" i="1" s="1"/>
  <c r="CP490" i="1" s="1"/>
  <c r="CP491" i="1" s="1"/>
  <c r="CP492" i="1" s="1"/>
  <c r="CP493" i="1" s="1"/>
  <c r="CP494" i="1" s="1"/>
  <c r="CP495" i="1" s="1"/>
  <c r="CP496" i="1" s="1"/>
  <c r="CP497" i="1" s="1"/>
  <c r="CP498" i="1" s="1"/>
  <c r="CP499" i="1" s="1"/>
  <c r="CP500" i="1" s="1"/>
  <c r="CP501" i="1" s="1"/>
  <c r="CP502" i="1" s="1"/>
  <c r="CP503" i="1" s="1"/>
  <c r="CP504" i="1" s="1"/>
  <c r="CP505" i="1" s="1"/>
  <c r="CP506" i="1" s="1"/>
  <c r="CP507" i="1" s="1"/>
  <c r="CP508" i="1" s="1"/>
  <c r="CP509" i="1" s="1"/>
  <c r="CP510" i="1" s="1"/>
  <c r="CP511" i="1" s="1"/>
  <c r="CP512" i="1" s="1"/>
  <c r="CP513" i="1" s="1"/>
  <c r="CP514" i="1" s="1"/>
  <c r="CP515" i="1" s="1"/>
  <c r="CP516" i="1" s="1"/>
  <c r="CP517" i="1" s="1"/>
  <c r="CP518" i="1" s="1"/>
  <c r="CP519" i="1" s="1"/>
  <c r="CP520" i="1" s="1"/>
  <c r="CP521" i="1" s="1"/>
  <c r="CP522" i="1" s="1"/>
  <c r="CP523" i="1" s="1"/>
  <c r="CP524" i="1" s="1"/>
  <c r="CP525" i="1" s="1"/>
  <c r="CP526" i="1" s="1"/>
  <c r="CP527" i="1" s="1"/>
  <c r="CP528" i="1" s="1"/>
  <c r="CP529" i="1" s="1"/>
  <c r="CP530" i="1" s="1"/>
  <c r="CP531" i="1" s="1"/>
  <c r="CP532" i="1" s="1"/>
  <c r="CP533" i="1" s="1"/>
  <c r="CP534" i="1" s="1"/>
  <c r="CP535" i="1" s="1"/>
  <c r="CP536" i="1" s="1"/>
  <c r="CP537" i="1" s="1"/>
  <c r="CP538" i="1" s="1"/>
  <c r="CP539" i="1" s="1"/>
  <c r="CP540" i="1" s="1"/>
  <c r="CP541" i="1" s="1"/>
  <c r="CP542" i="1" s="1"/>
  <c r="CP543" i="1" s="1"/>
  <c r="CP544" i="1" s="1"/>
  <c r="CP545" i="1" s="1"/>
  <c r="CP546" i="1" s="1"/>
  <c r="CP547" i="1" s="1"/>
  <c r="CP548" i="1" s="1"/>
  <c r="CP549" i="1" s="1"/>
  <c r="CP550" i="1" s="1"/>
  <c r="CP551" i="1" s="1"/>
  <c r="CP552" i="1" s="1"/>
  <c r="CP553" i="1" s="1"/>
  <c r="CP554" i="1" s="1"/>
  <c r="CP555" i="1" s="1"/>
  <c r="CP556" i="1" s="1"/>
  <c r="CP557" i="1" s="1"/>
  <c r="CP558" i="1" s="1"/>
  <c r="CP559" i="1" s="1"/>
  <c r="CP560" i="1" s="1"/>
  <c r="CP561" i="1" s="1"/>
  <c r="CP562" i="1" s="1"/>
  <c r="CP563" i="1" s="1"/>
  <c r="CP564" i="1" s="1"/>
  <c r="CP565" i="1" s="1"/>
  <c r="CP566" i="1" s="1"/>
  <c r="CP567" i="1" s="1"/>
  <c r="CP568" i="1" s="1"/>
  <c r="CP569" i="1" s="1"/>
  <c r="CP570" i="1" s="1"/>
  <c r="CP571" i="1" s="1"/>
  <c r="CP572" i="1" s="1"/>
  <c r="CP573" i="1" s="1"/>
  <c r="CP574" i="1" s="1"/>
  <c r="CP575" i="1" s="1"/>
  <c r="CP576" i="1" s="1"/>
  <c r="CP577" i="1" s="1"/>
  <c r="CP578" i="1" s="1"/>
  <c r="CP579" i="1" s="1"/>
  <c r="CP580" i="1" s="1"/>
  <c r="CP581" i="1" s="1"/>
  <c r="CP582" i="1" s="1"/>
  <c r="CP583" i="1" s="1"/>
  <c r="CP584" i="1" s="1"/>
  <c r="CP585" i="1" s="1"/>
  <c r="CP586" i="1" s="1"/>
  <c r="CP587" i="1" s="1"/>
  <c r="CP588" i="1" s="1"/>
  <c r="CP589" i="1" s="1"/>
  <c r="CP590" i="1" s="1"/>
  <c r="CP591" i="1" s="1"/>
  <c r="CP592" i="1" s="1"/>
  <c r="CP593" i="1" s="1"/>
  <c r="CP594" i="1" s="1"/>
  <c r="CP595" i="1" s="1"/>
  <c r="CP596" i="1" s="1"/>
  <c r="CP597" i="1" s="1"/>
  <c r="CP598" i="1" s="1"/>
  <c r="CP599" i="1" s="1"/>
  <c r="CP600" i="1" s="1"/>
  <c r="CP601" i="1" s="1"/>
  <c r="CP602" i="1" s="1"/>
  <c r="CP603" i="1" s="1"/>
  <c r="CP604" i="1" s="1"/>
  <c r="CP605" i="1" s="1"/>
  <c r="CP606" i="1" s="1"/>
  <c r="CP607" i="1" s="1"/>
  <c r="CP608" i="1" s="1"/>
  <c r="CP609" i="1" s="1"/>
  <c r="CP610" i="1" s="1"/>
  <c r="CP611" i="1" s="1"/>
  <c r="CP612" i="1" s="1"/>
  <c r="CP613" i="1" s="1"/>
  <c r="CP614" i="1" s="1"/>
  <c r="CP615" i="1" s="1"/>
  <c r="CP616" i="1" s="1"/>
  <c r="CP617" i="1" s="1"/>
  <c r="CP618" i="1" s="1"/>
  <c r="CP619" i="1" s="1"/>
  <c r="CP620" i="1" s="1"/>
  <c r="CP621" i="1" s="1"/>
  <c r="CP622" i="1" s="1"/>
  <c r="CP623" i="1" s="1"/>
  <c r="CP624" i="1" s="1"/>
  <c r="CP625" i="1" s="1"/>
  <c r="CP626" i="1" s="1"/>
  <c r="CP627" i="1" s="1"/>
  <c r="CP628" i="1" s="1"/>
  <c r="CP629" i="1" s="1"/>
  <c r="CP630" i="1" s="1"/>
  <c r="CP631" i="1" s="1"/>
  <c r="CP632" i="1" s="1"/>
  <c r="CP633" i="1" s="1"/>
  <c r="CP634" i="1" s="1"/>
  <c r="CP635" i="1" s="1"/>
  <c r="CP636" i="1" s="1"/>
  <c r="CP637" i="1" s="1"/>
  <c r="CP638" i="1" s="1"/>
  <c r="CP639" i="1" s="1"/>
  <c r="CP640" i="1" s="1"/>
  <c r="CP641" i="1" s="1"/>
  <c r="CP642" i="1" s="1"/>
  <c r="CP643" i="1" s="1"/>
  <c r="CP644" i="1" s="1"/>
  <c r="CP645" i="1" s="1"/>
  <c r="CP646" i="1" s="1"/>
  <c r="CP647" i="1" s="1"/>
  <c r="CP648" i="1" s="1"/>
  <c r="CP649" i="1" s="1"/>
  <c r="CP650" i="1" s="1"/>
  <c r="CP651" i="1" s="1"/>
  <c r="CP652" i="1" s="1"/>
  <c r="CP653" i="1" s="1"/>
  <c r="CP654" i="1" s="1"/>
  <c r="CP655" i="1" s="1"/>
  <c r="CP656" i="1" s="1"/>
  <c r="CP657" i="1" s="1"/>
  <c r="CP658" i="1" s="1"/>
  <c r="CP659" i="1" s="1"/>
  <c r="CP660" i="1" s="1"/>
  <c r="CP661" i="1" s="1"/>
  <c r="CP662" i="1" s="1"/>
  <c r="CP663" i="1" s="1"/>
  <c r="CP664" i="1" s="1"/>
  <c r="CP665" i="1" s="1"/>
  <c r="CP666" i="1" s="1"/>
  <c r="CP667" i="1" s="1"/>
  <c r="CP668" i="1" s="1"/>
  <c r="CP669" i="1" s="1"/>
  <c r="CP670" i="1" s="1"/>
  <c r="CP671" i="1" s="1"/>
  <c r="CP672" i="1" s="1"/>
  <c r="CP673" i="1" s="1"/>
  <c r="CP674" i="1" s="1"/>
  <c r="CP675" i="1" s="1"/>
  <c r="CP676" i="1" s="1"/>
  <c r="CP677" i="1" s="1"/>
  <c r="CP678" i="1" s="1"/>
  <c r="CP679" i="1" s="1"/>
  <c r="CP680" i="1" s="1"/>
  <c r="CP681" i="1" s="1"/>
  <c r="CP682" i="1" s="1"/>
  <c r="CP683" i="1" s="1"/>
  <c r="CP684" i="1" s="1"/>
  <c r="CP685" i="1" s="1"/>
  <c r="CP686" i="1" s="1"/>
  <c r="CP687" i="1" s="1"/>
  <c r="CP688" i="1" s="1"/>
  <c r="CP689" i="1" s="1"/>
  <c r="CP690" i="1" s="1"/>
  <c r="CP691" i="1" s="1"/>
  <c r="CP692" i="1" s="1"/>
  <c r="CP693" i="1" s="1"/>
  <c r="CP694" i="1" s="1"/>
  <c r="CP695" i="1" s="1"/>
  <c r="CP696" i="1" s="1"/>
  <c r="CP697" i="1" s="1"/>
  <c r="CP698" i="1" s="1"/>
  <c r="CP699" i="1" s="1"/>
  <c r="CP700" i="1" s="1"/>
  <c r="CP701" i="1" s="1"/>
  <c r="CP702" i="1" s="1"/>
  <c r="CP703" i="1" s="1"/>
  <c r="CP704" i="1" s="1"/>
  <c r="CP705" i="1" s="1"/>
  <c r="CP706" i="1" s="1"/>
  <c r="CP707" i="1" s="1"/>
  <c r="CP708" i="1" s="1"/>
  <c r="CP709" i="1" s="1"/>
  <c r="CP710" i="1" s="1"/>
  <c r="CP711" i="1" s="1"/>
  <c r="CP712" i="1" s="1"/>
  <c r="CP713" i="1" s="1"/>
  <c r="CP714" i="1" s="1"/>
  <c r="CP715" i="1" s="1"/>
  <c r="CP716" i="1" s="1"/>
  <c r="CP717" i="1" s="1"/>
  <c r="CP718" i="1" s="1"/>
  <c r="CP719" i="1" s="1"/>
  <c r="CP720" i="1" s="1"/>
  <c r="CP721" i="1" s="1"/>
  <c r="CP722" i="1" s="1"/>
  <c r="CP723" i="1" s="1"/>
  <c r="CP724" i="1" s="1"/>
  <c r="CP725" i="1" s="1"/>
  <c r="CP726" i="1" s="1"/>
  <c r="CP727" i="1" s="1"/>
  <c r="CP728" i="1" s="1"/>
  <c r="CP729" i="1" s="1"/>
  <c r="CP730" i="1" s="1"/>
  <c r="CP731" i="1" s="1"/>
  <c r="CP732" i="1" s="1"/>
  <c r="CP733" i="1" s="1"/>
  <c r="CP734" i="1" s="1"/>
  <c r="CP735" i="1" s="1"/>
  <c r="CP736" i="1" s="1"/>
  <c r="CP737" i="1" s="1"/>
  <c r="CP738" i="1" s="1"/>
  <c r="CP739" i="1" s="1"/>
  <c r="CP740" i="1" s="1"/>
  <c r="CP741" i="1" s="1"/>
  <c r="CP742" i="1" s="1"/>
  <c r="CP743" i="1" s="1"/>
  <c r="CP744" i="1" s="1"/>
  <c r="CP745" i="1" s="1"/>
  <c r="CP746" i="1" s="1"/>
  <c r="CP747" i="1" s="1"/>
  <c r="CP748" i="1" s="1"/>
  <c r="CP749" i="1" s="1"/>
  <c r="CP750" i="1" s="1"/>
  <c r="CP751" i="1" s="1"/>
  <c r="CP752" i="1" s="1"/>
  <c r="CP753" i="1" s="1"/>
  <c r="CP754" i="1" s="1"/>
  <c r="CP755" i="1" s="1"/>
  <c r="CP756" i="1" s="1"/>
  <c r="CP757" i="1" s="1"/>
  <c r="CP758" i="1" s="1"/>
  <c r="CP759" i="1" s="1"/>
  <c r="CP760" i="1" s="1"/>
  <c r="CP761" i="1" s="1"/>
  <c r="CP762" i="1" s="1"/>
  <c r="CP763" i="1" s="1"/>
  <c r="CP764" i="1" s="1"/>
  <c r="CP765" i="1" s="1"/>
  <c r="CP766" i="1" s="1"/>
  <c r="CP767" i="1" s="1"/>
  <c r="CP768" i="1" s="1"/>
  <c r="CP769" i="1" s="1"/>
  <c r="CP770" i="1" s="1"/>
  <c r="CP771" i="1" s="1"/>
  <c r="CP772" i="1" s="1"/>
  <c r="CP773" i="1" s="1"/>
  <c r="CP774" i="1" s="1"/>
  <c r="CP775" i="1" s="1"/>
  <c r="CP776" i="1" s="1"/>
  <c r="CP777" i="1" s="1"/>
  <c r="CP778" i="1" s="1"/>
  <c r="CP779" i="1" s="1"/>
  <c r="CP780" i="1" s="1"/>
  <c r="CP781" i="1" s="1"/>
  <c r="CP782" i="1" s="1"/>
  <c r="CP783" i="1" s="1"/>
  <c r="CP784" i="1" s="1"/>
  <c r="CP785" i="1" s="1"/>
  <c r="CP786" i="1" s="1"/>
  <c r="CP787" i="1" s="1"/>
  <c r="CP788" i="1" s="1"/>
  <c r="CP789" i="1" s="1"/>
  <c r="CP790" i="1" s="1"/>
  <c r="CP791" i="1" s="1"/>
  <c r="CP792" i="1" s="1"/>
  <c r="CP793" i="1" s="1"/>
  <c r="CP794" i="1" s="1"/>
  <c r="CP795" i="1" s="1"/>
  <c r="CP796" i="1" s="1"/>
  <c r="CP797" i="1" s="1"/>
  <c r="CP798" i="1" s="1"/>
  <c r="CP799" i="1" s="1"/>
  <c r="CP800" i="1" s="1"/>
  <c r="CP801" i="1" s="1"/>
  <c r="CP802" i="1" s="1"/>
  <c r="CP803" i="1" s="1"/>
  <c r="CP804" i="1" s="1"/>
  <c r="CP805" i="1" s="1"/>
  <c r="CP806" i="1" s="1"/>
  <c r="CP807" i="1" s="1"/>
  <c r="CP808" i="1" s="1"/>
  <c r="CP809" i="1" s="1"/>
  <c r="CP810" i="1" s="1"/>
  <c r="CP811" i="1" s="1"/>
  <c r="CP812" i="1" s="1"/>
  <c r="CP813" i="1" s="1"/>
  <c r="CP814" i="1" s="1"/>
  <c r="CP815" i="1" s="1"/>
  <c r="CP816" i="1" s="1"/>
  <c r="CP817" i="1" s="1"/>
  <c r="CP818" i="1" s="1"/>
  <c r="CP819" i="1" s="1"/>
  <c r="CP820" i="1" s="1"/>
  <c r="CP821" i="1" s="1"/>
  <c r="CP822" i="1" s="1"/>
  <c r="CP823" i="1" s="1"/>
  <c r="CP824" i="1" s="1"/>
  <c r="CP825" i="1" s="1"/>
  <c r="CP826" i="1" s="1"/>
  <c r="CP827" i="1" s="1"/>
  <c r="CP828" i="1" s="1"/>
  <c r="CP829" i="1" s="1"/>
  <c r="CP830" i="1" s="1"/>
  <c r="CP831" i="1" s="1"/>
  <c r="CP832" i="1" s="1"/>
  <c r="CP833" i="1" s="1"/>
  <c r="CP834" i="1" s="1"/>
  <c r="CP835" i="1" s="1"/>
  <c r="CP836" i="1" s="1"/>
  <c r="CP837" i="1" s="1"/>
  <c r="CP838" i="1" s="1"/>
  <c r="CP839" i="1" s="1"/>
  <c r="CP840" i="1" s="1"/>
  <c r="CP841" i="1" s="1"/>
  <c r="CP842" i="1" s="1"/>
  <c r="CP843" i="1" s="1"/>
  <c r="CP844" i="1" s="1"/>
  <c r="CP845" i="1" s="1"/>
  <c r="CP846" i="1" s="1"/>
  <c r="CP847" i="1" s="1"/>
  <c r="CP848" i="1" s="1"/>
  <c r="CP849" i="1" s="1"/>
  <c r="CP850" i="1" s="1"/>
  <c r="CP851" i="1" s="1"/>
  <c r="CP852" i="1" s="1"/>
  <c r="CP853" i="1" s="1"/>
  <c r="CP854" i="1" s="1"/>
  <c r="CP855" i="1" s="1"/>
  <c r="CP856" i="1" s="1"/>
  <c r="CP857" i="1" s="1"/>
  <c r="CP858" i="1" s="1"/>
  <c r="CP859" i="1" s="1"/>
  <c r="CP860" i="1" s="1"/>
  <c r="CP861" i="1" s="1"/>
  <c r="CS6" i="1"/>
  <c r="CS7" i="1" s="1"/>
  <c r="CS8" i="1" s="1"/>
  <c r="CS9" i="1" s="1"/>
  <c r="CS10" i="1" s="1"/>
  <c r="CS11" i="1" s="1"/>
  <c r="CS12" i="1" s="1"/>
  <c r="CS13" i="1" s="1"/>
  <c r="CS14" i="1" s="1"/>
  <c r="CS15" i="1" s="1"/>
  <c r="CS16" i="1" s="1"/>
  <c r="CS17" i="1" s="1"/>
  <c r="CS18" i="1" s="1"/>
  <c r="CS19" i="1" s="1"/>
  <c r="CS20" i="1" s="1"/>
  <c r="CS21" i="1" s="1"/>
  <c r="CS22" i="1" s="1"/>
  <c r="CS23" i="1" s="1"/>
  <c r="CS24" i="1" s="1"/>
  <c r="CS25" i="1" s="1"/>
  <c r="CS26" i="1" s="1"/>
  <c r="CS27" i="1" s="1"/>
  <c r="CS28" i="1" s="1"/>
  <c r="CS29" i="1" s="1"/>
  <c r="CS30" i="1" s="1"/>
  <c r="CS31" i="1" s="1"/>
  <c r="CS32" i="1" s="1"/>
  <c r="CS33" i="1" s="1"/>
  <c r="CS34" i="1" s="1"/>
  <c r="CS35" i="1" s="1"/>
  <c r="CS36" i="1" s="1"/>
  <c r="CS37" i="1" s="1"/>
  <c r="CS38" i="1" s="1"/>
  <c r="CS39" i="1" s="1"/>
  <c r="CS40" i="1" s="1"/>
  <c r="CS41" i="1" s="1"/>
  <c r="CS42" i="1" s="1"/>
  <c r="CS43" i="1" s="1"/>
  <c r="CS44" i="1" s="1"/>
  <c r="CS45" i="1" s="1"/>
  <c r="CS46" i="1" s="1"/>
  <c r="CS47" i="1" s="1"/>
  <c r="CS48" i="1" s="1"/>
  <c r="CS49" i="1" s="1"/>
  <c r="CS50" i="1" s="1"/>
  <c r="CS51" i="1" s="1"/>
  <c r="CS52" i="1" s="1"/>
  <c r="CS53" i="1" s="1"/>
  <c r="CS54" i="1" s="1"/>
  <c r="CS55" i="1" s="1"/>
  <c r="CS56" i="1" s="1"/>
  <c r="CS57" i="1" s="1"/>
  <c r="CS58" i="1" s="1"/>
  <c r="CS59" i="1" s="1"/>
  <c r="CS60" i="1" s="1"/>
  <c r="CS61" i="1" s="1"/>
  <c r="CS62" i="1" s="1"/>
  <c r="CS63" i="1" s="1"/>
  <c r="CS64" i="1" s="1"/>
  <c r="CS65" i="1" s="1"/>
  <c r="CS66" i="1" s="1"/>
  <c r="CS67" i="1" s="1"/>
  <c r="CS68" i="1" s="1"/>
  <c r="CS69" i="1" s="1"/>
  <c r="CS70" i="1" s="1"/>
  <c r="CS71" i="1" s="1"/>
  <c r="CS72" i="1" s="1"/>
  <c r="CS73" i="1" s="1"/>
  <c r="CS74" i="1" s="1"/>
  <c r="CS75" i="1" s="1"/>
  <c r="CS76" i="1" s="1"/>
  <c r="CS77" i="1" s="1"/>
  <c r="CS78" i="1" s="1"/>
  <c r="CS79" i="1" s="1"/>
  <c r="CS80" i="1" s="1"/>
  <c r="CS81" i="1" s="1"/>
  <c r="CS82" i="1" s="1"/>
  <c r="CS83" i="1" s="1"/>
  <c r="CS84" i="1" s="1"/>
  <c r="CS85" i="1" s="1"/>
  <c r="CS86" i="1" s="1"/>
  <c r="CS87" i="1" s="1"/>
  <c r="CS88" i="1" s="1"/>
  <c r="CS89" i="1" s="1"/>
  <c r="CS90" i="1" s="1"/>
  <c r="CS91" i="1" s="1"/>
  <c r="CS92" i="1" s="1"/>
  <c r="CS93" i="1" s="1"/>
  <c r="CS94" i="1" s="1"/>
  <c r="CS95" i="1" s="1"/>
  <c r="CS96" i="1" s="1"/>
  <c r="CS97" i="1" s="1"/>
  <c r="CS98" i="1" s="1"/>
  <c r="CS99" i="1" s="1"/>
  <c r="CS100" i="1" s="1"/>
  <c r="CS101" i="1" s="1"/>
  <c r="CS102" i="1" s="1"/>
  <c r="CS103" i="1" s="1"/>
  <c r="CS104" i="1" s="1"/>
  <c r="CS105" i="1" s="1"/>
  <c r="CS106" i="1" s="1"/>
  <c r="CS107" i="1" s="1"/>
  <c r="CS108" i="1" s="1"/>
  <c r="CS109" i="1" s="1"/>
  <c r="CS110" i="1" s="1"/>
  <c r="CS111" i="1" s="1"/>
  <c r="CS112" i="1" s="1"/>
  <c r="CS113" i="1" s="1"/>
  <c r="CS114" i="1" s="1"/>
  <c r="CS115" i="1" s="1"/>
  <c r="CS116" i="1" s="1"/>
  <c r="CS117" i="1" s="1"/>
  <c r="CS118" i="1" s="1"/>
  <c r="CS119" i="1" s="1"/>
  <c r="CS120" i="1" s="1"/>
  <c r="CS121" i="1" s="1"/>
  <c r="CS122" i="1" s="1"/>
  <c r="CS123" i="1" s="1"/>
  <c r="CS124" i="1" s="1"/>
  <c r="CS125" i="1" s="1"/>
  <c r="CS126" i="1" s="1"/>
  <c r="CS127" i="1" s="1"/>
  <c r="CS128" i="1" s="1"/>
  <c r="CS129" i="1" s="1"/>
  <c r="CS130" i="1" s="1"/>
  <c r="CS131" i="1" s="1"/>
  <c r="CS132" i="1" s="1"/>
  <c r="CS133" i="1" s="1"/>
  <c r="CS134" i="1" s="1"/>
  <c r="CS135" i="1" s="1"/>
  <c r="CS136" i="1" s="1"/>
  <c r="CS137" i="1" s="1"/>
  <c r="CS138" i="1" s="1"/>
  <c r="CS139" i="1" s="1"/>
  <c r="CS140" i="1" s="1"/>
  <c r="CS141" i="1" s="1"/>
  <c r="CS142" i="1" s="1"/>
  <c r="CS143" i="1" s="1"/>
  <c r="CS144" i="1" s="1"/>
  <c r="CS145" i="1" s="1"/>
  <c r="CS146" i="1" s="1"/>
  <c r="CS147" i="1" s="1"/>
  <c r="CS148" i="1" s="1"/>
  <c r="CS149" i="1" s="1"/>
  <c r="CS150" i="1" s="1"/>
  <c r="CS151" i="1" s="1"/>
  <c r="CS152" i="1" s="1"/>
  <c r="CS153" i="1" s="1"/>
  <c r="CS154" i="1" s="1"/>
  <c r="CS155" i="1" s="1"/>
  <c r="CS156" i="1" s="1"/>
  <c r="CS157" i="1" s="1"/>
  <c r="CS158" i="1" s="1"/>
  <c r="CS159" i="1" s="1"/>
  <c r="CS160" i="1" s="1"/>
  <c r="CS161" i="1" s="1"/>
  <c r="CS162" i="1" s="1"/>
  <c r="CS163" i="1" s="1"/>
  <c r="CS164" i="1" s="1"/>
  <c r="CS165" i="1" s="1"/>
  <c r="CS166" i="1" s="1"/>
  <c r="CS167" i="1" s="1"/>
  <c r="CS168" i="1" s="1"/>
  <c r="CS169" i="1" s="1"/>
  <c r="CS170" i="1" s="1"/>
  <c r="CS171" i="1" s="1"/>
  <c r="CS172" i="1" s="1"/>
  <c r="CS173" i="1" s="1"/>
  <c r="CS174" i="1" s="1"/>
  <c r="CS175" i="1" s="1"/>
  <c r="CS176" i="1" s="1"/>
  <c r="CS177" i="1" s="1"/>
  <c r="CS178" i="1" s="1"/>
  <c r="CS179" i="1" s="1"/>
  <c r="CS180" i="1" s="1"/>
  <c r="CS181" i="1" s="1"/>
  <c r="CS182" i="1" s="1"/>
  <c r="CS183" i="1" s="1"/>
  <c r="CS184" i="1" s="1"/>
  <c r="CS185" i="1" s="1"/>
  <c r="CS186" i="1" s="1"/>
  <c r="CS187" i="1" s="1"/>
  <c r="CS188" i="1" s="1"/>
  <c r="CS189" i="1" s="1"/>
  <c r="CS190" i="1" s="1"/>
  <c r="CS191" i="1" s="1"/>
  <c r="CS192" i="1" s="1"/>
  <c r="CS193" i="1" s="1"/>
  <c r="CS194" i="1" s="1"/>
  <c r="CS195" i="1" s="1"/>
  <c r="CS196" i="1" s="1"/>
  <c r="CS197" i="1" s="1"/>
  <c r="CS198" i="1" s="1"/>
  <c r="CS199" i="1" s="1"/>
  <c r="CS200" i="1" s="1"/>
  <c r="CS201" i="1" s="1"/>
  <c r="CS202" i="1" s="1"/>
  <c r="CS203" i="1" s="1"/>
  <c r="CS204" i="1" s="1"/>
  <c r="CS205" i="1" s="1"/>
  <c r="CS206" i="1" s="1"/>
  <c r="CS207" i="1" s="1"/>
  <c r="CS208" i="1" s="1"/>
  <c r="CS209" i="1" s="1"/>
  <c r="CS210" i="1" s="1"/>
  <c r="CS211" i="1" s="1"/>
  <c r="CS212" i="1" s="1"/>
  <c r="CS213" i="1" s="1"/>
  <c r="CS214" i="1" s="1"/>
  <c r="CS215" i="1" s="1"/>
  <c r="CS216" i="1" s="1"/>
  <c r="CS217" i="1" s="1"/>
  <c r="CS218" i="1" s="1"/>
  <c r="CS219" i="1" s="1"/>
  <c r="CS220" i="1" s="1"/>
  <c r="CS221" i="1" s="1"/>
  <c r="CS222" i="1" s="1"/>
  <c r="CS223" i="1" s="1"/>
  <c r="CS224" i="1" s="1"/>
  <c r="CS225" i="1" s="1"/>
  <c r="CS226" i="1" s="1"/>
  <c r="CS227" i="1" s="1"/>
  <c r="CS228" i="1" s="1"/>
  <c r="CS229" i="1" s="1"/>
  <c r="CS230" i="1" s="1"/>
  <c r="CS231" i="1" s="1"/>
  <c r="CS232" i="1" s="1"/>
  <c r="CS233" i="1" s="1"/>
  <c r="CS234" i="1" s="1"/>
  <c r="CS235" i="1" s="1"/>
  <c r="CS236" i="1" s="1"/>
  <c r="CS237" i="1" s="1"/>
  <c r="CS238" i="1" s="1"/>
  <c r="CS239" i="1" s="1"/>
  <c r="CS240" i="1" s="1"/>
  <c r="CS241" i="1" s="1"/>
  <c r="CS242" i="1" s="1"/>
  <c r="CS243" i="1" s="1"/>
  <c r="CS244" i="1" s="1"/>
  <c r="CS245" i="1" s="1"/>
  <c r="CS246" i="1" s="1"/>
  <c r="CS247" i="1" s="1"/>
  <c r="CS248" i="1" s="1"/>
  <c r="CS249" i="1" s="1"/>
  <c r="CS250" i="1" s="1"/>
  <c r="CS251" i="1" s="1"/>
  <c r="CS252" i="1" s="1"/>
  <c r="CS253" i="1" s="1"/>
  <c r="CS254" i="1" s="1"/>
  <c r="CS255" i="1" s="1"/>
  <c r="CS256" i="1" s="1"/>
  <c r="CS257" i="1" s="1"/>
  <c r="CS258" i="1" s="1"/>
  <c r="CS259" i="1" s="1"/>
  <c r="CS260" i="1" s="1"/>
  <c r="CS261" i="1" s="1"/>
  <c r="CS262" i="1" s="1"/>
  <c r="CS263" i="1" s="1"/>
  <c r="CS264" i="1" s="1"/>
  <c r="CS265" i="1" s="1"/>
  <c r="CS266" i="1" s="1"/>
  <c r="CS267" i="1" s="1"/>
  <c r="CS268" i="1" s="1"/>
  <c r="CS269" i="1" s="1"/>
  <c r="CS270" i="1" s="1"/>
  <c r="CS271" i="1" s="1"/>
  <c r="CS272" i="1" s="1"/>
  <c r="CS273" i="1" s="1"/>
  <c r="CS274" i="1" s="1"/>
  <c r="CS275" i="1" s="1"/>
  <c r="CS276" i="1" s="1"/>
  <c r="CS277" i="1" s="1"/>
  <c r="CS278" i="1" s="1"/>
  <c r="CS279" i="1" s="1"/>
  <c r="CS280" i="1" s="1"/>
  <c r="CS281" i="1" s="1"/>
  <c r="CS282" i="1" s="1"/>
  <c r="CS283" i="1" s="1"/>
  <c r="CS284" i="1" s="1"/>
  <c r="CS285" i="1" s="1"/>
  <c r="CS286" i="1" s="1"/>
  <c r="CS287" i="1" s="1"/>
  <c r="CS288" i="1" s="1"/>
  <c r="CS289" i="1" s="1"/>
  <c r="CS290" i="1" s="1"/>
  <c r="CS291" i="1" s="1"/>
  <c r="CS292" i="1" s="1"/>
  <c r="CS293" i="1" s="1"/>
  <c r="CS294" i="1" s="1"/>
  <c r="CS295" i="1" s="1"/>
  <c r="CS296" i="1" s="1"/>
  <c r="CS297" i="1" s="1"/>
  <c r="CS298" i="1" s="1"/>
  <c r="CS299" i="1" s="1"/>
  <c r="CS300" i="1" s="1"/>
  <c r="CS301" i="1" s="1"/>
  <c r="CS302" i="1" s="1"/>
  <c r="CS303" i="1" s="1"/>
  <c r="CS304" i="1" s="1"/>
  <c r="CS305" i="1" s="1"/>
  <c r="CS306" i="1" s="1"/>
  <c r="CS307" i="1" s="1"/>
  <c r="CS308" i="1" s="1"/>
  <c r="CS309" i="1" s="1"/>
  <c r="CS310" i="1" s="1"/>
  <c r="CS311" i="1" s="1"/>
  <c r="CS312" i="1" s="1"/>
  <c r="CS313" i="1" s="1"/>
  <c r="CS314" i="1" s="1"/>
  <c r="CS315" i="1" s="1"/>
  <c r="CS316" i="1" s="1"/>
  <c r="CS317" i="1" s="1"/>
  <c r="CS318" i="1" s="1"/>
  <c r="CS319" i="1" s="1"/>
  <c r="CS320" i="1" s="1"/>
  <c r="CS321" i="1" s="1"/>
  <c r="CS322" i="1" s="1"/>
  <c r="CS323" i="1" s="1"/>
  <c r="CS324" i="1" s="1"/>
  <c r="CS325" i="1" s="1"/>
  <c r="CS326" i="1" s="1"/>
  <c r="CS327" i="1" s="1"/>
  <c r="CS328" i="1" s="1"/>
  <c r="CS329" i="1" s="1"/>
  <c r="CS330" i="1" s="1"/>
  <c r="CS331" i="1" s="1"/>
  <c r="CS332" i="1" s="1"/>
  <c r="CS333" i="1" s="1"/>
  <c r="CS334" i="1" s="1"/>
  <c r="CS335" i="1" s="1"/>
  <c r="CS336" i="1" s="1"/>
  <c r="CS337" i="1" s="1"/>
  <c r="CS338" i="1" s="1"/>
  <c r="CS339" i="1" s="1"/>
  <c r="CS340" i="1" s="1"/>
  <c r="CS341" i="1" s="1"/>
  <c r="CS342" i="1" s="1"/>
  <c r="CS343" i="1" s="1"/>
  <c r="CS344" i="1" s="1"/>
  <c r="CS345" i="1" s="1"/>
  <c r="CS346" i="1" s="1"/>
  <c r="CS347" i="1" s="1"/>
  <c r="CS348" i="1" s="1"/>
  <c r="CS349" i="1" s="1"/>
  <c r="CS350" i="1" s="1"/>
  <c r="CS351" i="1" s="1"/>
  <c r="CS352" i="1" s="1"/>
  <c r="CS353" i="1" s="1"/>
  <c r="CS354" i="1" s="1"/>
  <c r="CS355" i="1" s="1"/>
  <c r="CS356" i="1" s="1"/>
  <c r="CS357" i="1" s="1"/>
  <c r="CS358" i="1" s="1"/>
  <c r="CS359" i="1" s="1"/>
  <c r="CS360" i="1" s="1"/>
  <c r="CS361" i="1" s="1"/>
  <c r="CS362" i="1" s="1"/>
  <c r="CS363" i="1" s="1"/>
  <c r="CS364" i="1" s="1"/>
  <c r="CS365" i="1" s="1"/>
  <c r="CS366" i="1" s="1"/>
  <c r="CS367" i="1" s="1"/>
  <c r="CS368" i="1" s="1"/>
  <c r="CS369" i="1" s="1"/>
  <c r="CS370" i="1" s="1"/>
  <c r="CS371" i="1" s="1"/>
  <c r="CS372" i="1" s="1"/>
  <c r="CS373" i="1" s="1"/>
  <c r="CS374" i="1" s="1"/>
  <c r="CS375" i="1" s="1"/>
  <c r="CS376" i="1" s="1"/>
  <c r="CS377" i="1" s="1"/>
  <c r="CS378" i="1" s="1"/>
  <c r="CS379" i="1" s="1"/>
  <c r="CS380" i="1" s="1"/>
  <c r="CS381" i="1" s="1"/>
  <c r="CS382" i="1" s="1"/>
  <c r="CS383" i="1" s="1"/>
  <c r="CS384" i="1" s="1"/>
  <c r="CS385" i="1" s="1"/>
  <c r="CS386" i="1" s="1"/>
  <c r="CS387" i="1" s="1"/>
  <c r="CS388" i="1" s="1"/>
  <c r="CS389" i="1" s="1"/>
  <c r="CS390" i="1" s="1"/>
  <c r="CS391" i="1" s="1"/>
  <c r="CS392" i="1" s="1"/>
  <c r="CS393" i="1" s="1"/>
  <c r="CS394" i="1" s="1"/>
  <c r="CS395" i="1" s="1"/>
  <c r="CS396" i="1" s="1"/>
  <c r="CS397" i="1" s="1"/>
  <c r="CS398" i="1" s="1"/>
  <c r="CS399" i="1" s="1"/>
  <c r="CS400" i="1" s="1"/>
  <c r="CS401" i="1" s="1"/>
  <c r="CS402" i="1" s="1"/>
  <c r="CS403" i="1" s="1"/>
  <c r="CS404" i="1" s="1"/>
  <c r="CS405" i="1" s="1"/>
  <c r="CS406" i="1" s="1"/>
  <c r="CS407" i="1" s="1"/>
  <c r="CS408" i="1" s="1"/>
  <c r="CS409" i="1" s="1"/>
  <c r="CS410" i="1" s="1"/>
  <c r="CS411" i="1" s="1"/>
  <c r="CS412" i="1" s="1"/>
  <c r="CS413" i="1" s="1"/>
  <c r="CS414" i="1" s="1"/>
  <c r="CS415" i="1" s="1"/>
  <c r="CS416" i="1" s="1"/>
  <c r="CS417" i="1" s="1"/>
  <c r="CS418" i="1" s="1"/>
  <c r="CS419" i="1" s="1"/>
  <c r="CS420" i="1" s="1"/>
  <c r="CS421" i="1" s="1"/>
  <c r="CS422" i="1" s="1"/>
  <c r="CS423" i="1" s="1"/>
  <c r="CS424" i="1" s="1"/>
  <c r="CS425" i="1" s="1"/>
  <c r="CS426" i="1" s="1"/>
  <c r="CS427" i="1" s="1"/>
  <c r="CS428" i="1" s="1"/>
  <c r="CS429" i="1" s="1"/>
  <c r="CS430" i="1" s="1"/>
  <c r="CS431" i="1" s="1"/>
  <c r="CS432" i="1" s="1"/>
  <c r="CS433" i="1" s="1"/>
  <c r="CS434" i="1" s="1"/>
  <c r="CS435" i="1" s="1"/>
  <c r="CS436" i="1" s="1"/>
  <c r="CS437" i="1" s="1"/>
  <c r="CS438" i="1" s="1"/>
  <c r="CS439" i="1" s="1"/>
  <c r="CS440" i="1" s="1"/>
  <c r="CS441" i="1" s="1"/>
  <c r="CS442" i="1" s="1"/>
  <c r="CS443" i="1" s="1"/>
  <c r="CS444" i="1" s="1"/>
  <c r="CS445" i="1" s="1"/>
  <c r="CS446" i="1" s="1"/>
  <c r="CS447" i="1" s="1"/>
  <c r="CS448" i="1" s="1"/>
  <c r="CS449" i="1" s="1"/>
  <c r="CS450" i="1" s="1"/>
  <c r="CS451" i="1" s="1"/>
  <c r="CS452" i="1" s="1"/>
  <c r="CS453" i="1" s="1"/>
  <c r="CS454" i="1" s="1"/>
  <c r="CS455" i="1" s="1"/>
  <c r="CS456" i="1" s="1"/>
  <c r="CS457" i="1" s="1"/>
  <c r="CS458" i="1" s="1"/>
  <c r="CS459" i="1" s="1"/>
  <c r="CS460" i="1" s="1"/>
  <c r="CS461" i="1" s="1"/>
  <c r="CS462" i="1" s="1"/>
  <c r="CS463" i="1" s="1"/>
  <c r="CS464" i="1" s="1"/>
  <c r="CS465" i="1" s="1"/>
  <c r="CS466" i="1" s="1"/>
  <c r="CS467" i="1" s="1"/>
  <c r="CS468" i="1" s="1"/>
  <c r="CS469" i="1" s="1"/>
  <c r="CS470" i="1" s="1"/>
  <c r="CS471" i="1" s="1"/>
  <c r="CS472" i="1" s="1"/>
  <c r="CS473" i="1" s="1"/>
  <c r="CS474" i="1" s="1"/>
  <c r="CS475" i="1" s="1"/>
  <c r="CS476" i="1" s="1"/>
  <c r="CS477" i="1" s="1"/>
  <c r="CS478" i="1" s="1"/>
  <c r="CS479" i="1" s="1"/>
  <c r="CS480" i="1" s="1"/>
  <c r="CS481" i="1" s="1"/>
  <c r="CS482" i="1" s="1"/>
  <c r="CS483" i="1" s="1"/>
  <c r="CS484" i="1" s="1"/>
  <c r="CS485" i="1" s="1"/>
  <c r="CS486" i="1" s="1"/>
  <c r="CS487" i="1" s="1"/>
  <c r="CS488" i="1" s="1"/>
  <c r="CS489" i="1" s="1"/>
  <c r="CS490" i="1" s="1"/>
  <c r="CS491" i="1" s="1"/>
  <c r="CS492" i="1" s="1"/>
  <c r="CS493" i="1" s="1"/>
  <c r="CS494" i="1" s="1"/>
  <c r="CS495" i="1" s="1"/>
  <c r="CS496" i="1" s="1"/>
  <c r="CS497" i="1" s="1"/>
  <c r="CS498" i="1" s="1"/>
  <c r="CS499" i="1" s="1"/>
  <c r="CS500" i="1" s="1"/>
  <c r="CS501" i="1" s="1"/>
  <c r="CS502" i="1" s="1"/>
  <c r="CS503" i="1" s="1"/>
  <c r="CS504" i="1" s="1"/>
  <c r="CS505" i="1" s="1"/>
  <c r="CS506" i="1" s="1"/>
  <c r="CS507" i="1" s="1"/>
  <c r="CS508" i="1" s="1"/>
  <c r="CS509" i="1" s="1"/>
  <c r="CS510" i="1" s="1"/>
  <c r="CS511" i="1" s="1"/>
  <c r="CS512" i="1" s="1"/>
  <c r="CS513" i="1" s="1"/>
  <c r="CS514" i="1" s="1"/>
  <c r="CS515" i="1" s="1"/>
  <c r="CS516" i="1" s="1"/>
  <c r="CS517" i="1" s="1"/>
  <c r="CS518" i="1" s="1"/>
  <c r="CS519" i="1" s="1"/>
  <c r="CS520" i="1" s="1"/>
  <c r="CS521" i="1" s="1"/>
  <c r="CS522" i="1" s="1"/>
  <c r="CS523" i="1" s="1"/>
  <c r="CS524" i="1" s="1"/>
  <c r="CS525" i="1" s="1"/>
  <c r="CS526" i="1" s="1"/>
  <c r="CS527" i="1" s="1"/>
  <c r="CS528" i="1" s="1"/>
  <c r="CS529" i="1" s="1"/>
  <c r="CS530" i="1" s="1"/>
  <c r="CS531" i="1" s="1"/>
  <c r="CS532" i="1" s="1"/>
  <c r="CS533" i="1" s="1"/>
  <c r="CS534" i="1" s="1"/>
  <c r="CS535" i="1" s="1"/>
  <c r="CS536" i="1" s="1"/>
  <c r="CS537" i="1" s="1"/>
  <c r="CS538" i="1" s="1"/>
  <c r="CS539" i="1" s="1"/>
  <c r="CS540" i="1" s="1"/>
  <c r="CS541" i="1" s="1"/>
  <c r="CS542" i="1" s="1"/>
  <c r="CS543" i="1" s="1"/>
  <c r="CS544" i="1" s="1"/>
  <c r="CS545" i="1" s="1"/>
  <c r="CS546" i="1" s="1"/>
  <c r="CS547" i="1" s="1"/>
  <c r="CS548" i="1" s="1"/>
  <c r="CS549" i="1" s="1"/>
  <c r="CS550" i="1" s="1"/>
  <c r="CS551" i="1" s="1"/>
  <c r="CS552" i="1" s="1"/>
  <c r="CS553" i="1" s="1"/>
  <c r="CS554" i="1" s="1"/>
  <c r="CS555" i="1" s="1"/>
  <c r="CS556" i="1" s="1"/>
  <c r="CS557" i="1" s="1"/>
  <c r="CS558" i="1" s="1"/>
  <c r="CS559" i="1" s="1"/>
  <c r="CS560" i="1" s="1"/>
  <c r="CS561" i="1" s="1"/>
  <c r="CS562" i="1" s="1"/>
  <c r="CS563" i="1" s="1"/>
  <c r="CS564" i="1" s="1"/>
  <c r="CS565" i="1" s="1"/>
  <c r="CS566" i="1" s="1"/>
  <c r="CS567" i="1" s="1"/>
  <c r="CS568" i="1" s="1"/>
  <c r="CS569" i="1" s="1"/>
  <c r="CS570" i="1" s="1"/>
  <c r="CS571" i="1" s="1"/>
  <c r="CS572" i="1" s="1"/>
  <c r="CS573" i="1" s="1"/>
  <c r="CS574" i="1" s="1"/>
  <c r="CS575" i="1" s="1"/>
  <c r="CS576" i="1" s="1"/>
  <c r="CS577" i="1" s="1"/>
  <c r="CS578" i="1" s="1"/>
  <c r="CS579" i="1" s="1"/>
  <c r="CS580" i="1" s="1"/>
  <c r="CS581" i="1" s="1"/>
  <c r="CS582" i="1" s="1"/>
  <c r="CS583" i="1" s="1"/>
  <c r="CS584" i="1" s="1"/>
  <c r="CS585" i="1" s="1"/>
  <c r="CS586" i="1" s="1"/>
  <c r="CS587" i="1" s="1"/>
  <c r="CS588" i="1" s="1"/>
  <c r="CS589" i="1" s="1"/>
  <c r="CS590" i="1" s="1"/>
  <c r="CS591" i="1" s="1"/>
  <c r="CS592" i="1" s="1"/>
  <c r="CS593" i="1" s="1"/>
  <c r="CS594" i="1" s="1"/>
  <c r="CS595" i="1" s="1"/>
  <c r="CS596" i="1" s="1"/>
  <c r="CS597" i="1" s="1"/>
  <c r="CS598" i="1" s="1"/>
  <c r="CS599" i="1" s="1"/>
  <c r="CS600" i="1" s="1"/>
  <c r="CS601" i="1" s="1"/>
  <c r="CS602" i="1" s="1"/>
  <c r="CS603" i="1" s="1"/>
  <c r="CS604" i="1" s="1"/>
  <c r="CS605" i="1" s="1"/>
  <c r="CS606" i="1" s="1"/>
  <c r="CS607" i="1" s="1"/>
  <c r="CS608" i="1" s="1"/>
  <c r="CS609" i="1" s="1"/>
  <c r="CS610" i="1" s="1"/>
  <c r="CS611" i="1" s="1"/>
  <c r="CS612" i="1" s="1"/>
  <c r="CS613" i="1" s="1"/>
  <c r="CS614" i="1" s="1"/>
  <c r="CS615" i="1" s="1"/>
  <c r="CS616" i="1" s="1"/>
  <c r="CS617" i="1" s="1"/>
  <c r="CS618" i="1" s="1"/>
  <c r="CS619" i="1" s="1"/>
  <c r="CS620" i="1" s="1"/>
  <c r="CS621" i="1" s="1"/>
  <c r="CS622" i="1" s="1"/>
  <c r="CS623" i="1" s="1"/>
  <c r="CS624" i="1" s="1"/>
  <c r="CS625" i="1" s="1"/>
  <c r="CS626" i="1" s="1"/>
  <c r="CS627" i="1" s="1"/>
  <c r="CS628" i="1" s="1"/>
  <c r="CS629" i="1" s="1"/>
  <c r="CS630" i="1" s="1"/>
  <c r="CS631" i="1" s="1"/>
  <c r="CS632" i="1" s="1"/>
  <c r="CS633" i="1" s="1"/>
  <c r="CS634" i="1" s="1"/>
  <c r="CS635" i="1" s="1"/>
  <c r="CS636" i="1" s="1"/>
  <c r="CS637" i="1" s="1"/>
  <c r="CS638" i="1" s="1"/>
  <c r="CS639" i="1" s="1"/>
  <c r="CS640" i="1" s="1"/>
  <c r="CS641" i="1" s="1"/>
  <c r="CS642" i="1" s="1"/>
  <c r="CS643" i="1" s="1"/>
  <c r="CS644" i="1" s="1"/>
  <c r="CS645" i="1" s="1"/>
  <c r="CS646" i="1" s="1"/>
  <c r="CS647" i="1" s="1"/>
  <c r="CS648" i="1" s="1"/>
  <c r="CS649" i="1" s="1"/>
  <c r="CS650" i="1" s="1"/>
  <c r="CS651" i="1" s="1"/>
  <c r="CS652" i="1" s="1"/>
  <c r="CS653" i="1" s="1"/>
  <c r="CS654" i="1" s="1"/>
  <c r="CS655" i="1" s="1"/>
  <c r="CS656" i="1" s="1"/>
  <c r="CS657" i="1" s="1"/>
  <c r="CS658" i="1" s="1"/>
  <c r="CS659" i="1" s="1"/>
  <c r="CS660" i="1" s="1"/>
  <c r="CS661" i="1" s="1"/>
  <c r="CS662" i="1" s="1"/>
  <c r="CS663" i="1" s="1"/>
  <c r="CS664" i="1" s="1"/>
  <c r="CS665" i="1" s="1"/>
  <c r="CS666" i="1" s="1"/>
  <c r="CS667" i="1" s="1"/>
  <c r="CS668" i="1" s="1"/>
  <c r="CS669" i="1" s="1"/>
  <c r="CS670" i="1" s="1"/>
  <c r="CS671" i="1" s="1"/>
  <c r="CS672" i="1" s="1"/>
  <c r="CS673" i="1" s="1"/>
  <c r="CS674" i="1" s="1"/>
  <c r="CS675" i="1" s="1"/>
  <c r="CS676" i="1" s="1"/>
  <c r="CS677" i="1" s="1"/>
  <c r="CS678" i="1" s="1"/>
  <c r="CS679" i="1" s="1"/>
  <c r="CS680" i="1" s="1"/>
  <c r="CS681" i="1" s="1"/>
  <c r="CS682" i="1" s="1"/>
  <c r="CS683" i="1" s="1"/>
  <c r="CS684" i="1" s="1"/>
  <c r="CS685" i="1" s="1"/>
  <c r="CS686" i="1" s="1"/>
  <c r="CS687" i="1" s="1"/>
  <c r="CS688" i="1" s="1"/>
  <c r="CS689" i="1" s="1"/>
  <c r="CS690" i="1" s="1"/>
  <c r="CS691" i="1" s="1"/>
  <c r="CS692" i="1" s="1"/>
  <c r="CS693" i="1" s="1"/>
  <c r="CS694" i="1" s="1"/>
  <c r="CS695" i="1" s="1"/>
  <c r="CS696" i="1" s="1"/>
  <c r="CS697" i="1" s="1"/>
  <c r="CS698" i="1" s="1"/>
  <c r="CS699" i="1" s="1"/>
  <c r="CS700" i="1" s="1"/>
  <c r="CS701" i="1" s="1"/>
  <c r="CS702" i="1" s="1"/>
  <c r="CS703" i="1" s="1"/>
  <c r="CS704" i="1" s="1"/>
  <c r="CS705" i="1" s="1"/>
  <c r="CS706" i="1" s="1"/>
  <c r="CS707" i="1" s="1"/>
  <c r="CS708" i="1" s="1"/>
  <c r="CS709" i="1" s="1"/>
  <c r="CS710" i="1" s="1"/>
  <c r="CS711" i="1" s="1"/>
  <c r="CS712" i="1" s="1"/>
  <c r="CS713" i="1" s="1"/>
  <c r="CS714" i="1" s="1"/>
  <c r="CS715" i="1" s="1"/>
  <c r="CS716" i="1" s="1"/>
  <c r="CS717" i="1" s="1"/>
  <c r="CS718" i="1" s="1"/>
  <c r="CS719" i="1" s="1"/>
  <c r="CS720" i="1" s="1"/>
  <c r="CS721" i="1" s="1"/>
  <c r="CS722" i="1" s="1"/>
  <c r="CS723" i="1" s="1"/>
  <c r="CS724" i="1" s="1"/>
  <c r="CS725" i="1" s="1"/>
  <c r="CS726" i="1" s="1"/>
  <c r="CS727" i="1" s="1"/>
  <c r="CS728" i="1" s="1"/>
  <c r="CS729" i="1" s="1"/>
  <c r="CS730" i="1" s="1"/>
  <c r="CS731" i="1" s="1"/>
  <c r="CS732" i="1" s="1"/>
  <c r="CS733" i="1" s="1"/>
  <c r="CS734" i="1" s="1"/>
  <c r="CS735" i="1" s="1"/>
  <c r="CS736" i="1" s="1"/>
  <c r="CS737" i="1" s="1"/>
  <c r="CS738" i="1" s="1"/>
  <c r="CS739" i="1" s="1"/>
  <c r="CS740" i="1" s="1"/>
  <c r="CS741" i="1" s="1"/>
  <c r="CS742" i="1" s="1"/>
  <c r="CS743" i="1" s="1"/>
  <c r="CS744" i="1" s="1"/>
  <c r="CS745" i="1" s="1"/>
  <c r="CS746" i="1" s="1"/>
  <c r="CS747" i="1" s="1"/>
  <c r="CS748" i="1" s="1"/>
  <c r="CS749" i="1" s="1"/>
  <c r="CS750" i="1" s="1"/>
  <c r="CS751" i="1" s="1"/>
  <c r="CS752" i="1" s="1"/>
  <c r="CS753" i="1" s="1"/>
  <c r="CS754" i="1" s="1"/>
  <c r="CS755" i="1" s="1"/>
  <c r="CS756" i="1" s="1"/>
  <c r="CS757" i="1" s="1"/>
  <c r="CS758" i="1" s="1"/>
  <c r="CS759" i="1" s="1"/>
  <c r="CS760" i="1" s="1"/>
  <c r="CS761" i="1" s="1"/>
  <c r="CS762" i="1" s="1"/>
  <c r="CS763" i="1" s="1"/>
  <c r="CS764" i="1" s="1"/>
  <c r="CS765" i="1" s="1"/>
  <c r="CS766" i="1" s="1"/>
  <c r="CS767" i="1" s="1"/>
  <c r="CS768" i="1" s="1"/>
  <c r="CS769" i="1" s="1"/>
  <c r="CS770" i="1" s="1"/>
  <c r="CS771" i="1" s="1"/>
  <c r="CS772" i="1" s="1"/>
  <c r="CS773" i="1" s="1"/>
  <c r="CS774" i="1" s="1"/>
  <c r="CS775" i="1" s="1"/>
  <c r="CS776" i="1" s="1"/>
  <c r="CS777" i="1" s="1"/>
  <c r="CS778" i="1" s="1"/>
  <c r="CS779" i="1" s="1"/>
  <c r="CS780" i="1" s="1"/>
  <c r="CS781" i="1" s="1"/>
  <c r="CS782" i="1" s="1"/>
  <c r="CS783" i="1" s="1"/>
  <c r="CS784" i="1" s="1"/>
  <c r="CS785" i="1" s="1"/>
  <c r="CS786" i="1" s="1"/>
  <c r="CS787" i="1" s="1"/>
  <c r="CS788" i="1" s="1"/>
  <c r="CS789" i="1" s="1"/>
  <c r="CS790" i="1" s="1"/>
  <c r="CS791" i="1" s="1"/>
  <c r="CS792" i="1" s="1"/>
  <c r="CS793" i="1" s="1"/>
  <c r="CS794" i="1" s="1"/>
  <c r="CS795" i="1" s="1"/>
  <c r="CS796" i="1" s="1"/>
  <c r="CS797" i="1" s="1"/>
  <c r="CS798" i="1" s="1"/>
  <c r="CS799" i="1" s="1"/>
  <c r="CS800" i="1" s="1"/>
  <c r="CS801" i="1" s="1"/>
  <c r="CS802" i="1" s="1"/>
  <c r="CS803" i="1" s="1"/>
  <c r="CS804" i="1" s="1"/>
  <c r="CS805" i="1" s="1"/>
  <c r="CS806" i="1" s="1"/>
  <c r="CS807" i="1" s="1"/>
  <c r="CS808" i="1" s="1"/>
  <c r="CS809" i="1" s="1"/>
  <c r="CS810" i="1" s="1"/>
  <c r="CS811" i="1" s="1"/>
  <c r="CS812" i="1" s="1"/>
  <c r="CS813" i="1" s="1"/>
  <c r="CS814" i="1" s="1"/>
  <c r="CS815" i="1" s="1"/>
  <c r="CS816" i="1" s="1"/>
  <c r="CS817" i="1" s="1"/>
  <c r="CS818" i="1" s="1"/>
  <c r="CS819" i="1" s="1"/>
  <c r="CS820" i="1" s="1"/>
  <c r="CS821" i="1" s="1"/>
  <c r="CS822" i="1" s="1"/>
  <c r="CS823" i="1" s="1"/>
  <c r="CS824" i="1" s="1"/>
  <c r="CS825" i="1" s="1"/>
  <c r="CS826" i="1" s="1"/>
  <c r="CS827" i="1" s="1"/>
  <c r="CS828" i="1" s="1"/>
  <c r="CS829" i="1" s="1"/>
  <c r="CS830" i="1" s="1"/>
  <c r="CS831" i="1" s="1"/>
  <c r="CS832" i="1" s="1"/>
  <c r="CS833" i="1" s="1"/>
  <c r="CS834" i="1" s="1"/>
  <c r="CS835" i="1" s="1"/>
  <c r="CS836" i="1" s="1"/>
  <c r="CS837" i="1" s="1"/>
  <c r="CS838" i="1" s="1"/>
  <c r="CS839" i="1" s="1"/>
  <c r="CS840" i="1" s="1"/>
  <c r="CS841" i="1" s="1"/>
  <c r="CS842" i="1" s="1"/>
  <c r="CS843" i="1" s="1"/>
  <c r="CS844" i="1" s="1"/>
  <c r="CS845" i="1" s="1"/>
  <c r="CS846" i="1" s="1"/>
  <c r="CS847" i="1" s="1"/>
  <c r="CS848" i="1" s="1"/>
  <c r="CS849" i="1" s="1"/>
  <c r="CS850" i="1" s="1"/>
  <c r="CS851" i="1" s="1"/>
  <c r="CS852" i="1" s="1"/>
  <c r="CS853" i="1" s="1"/>
  <c r="CS854" i="1" s="1"/>
  <c r="CS855" i="1" s="1"/>
  <c r="CS856" i="1" s="1"/>
  <c r="CS857" i="1" s="1"/>
  <c r="CS858" i="1" s="1"/>
  <c r="CS859" i="1" s="1"/>
  <c r="CS860" i="1" s="1"/>
  <c r="CS861" i="1" s="1"/>
  <c r="CV6" i="1"/>
  <c r="CV7" i="1" s="1"/>
  <c r="CV8" i="1" s="1"/>
  <c r="CV9" i="1" s="1"/>
  <c r="CV10" i="1" s="1"/>
  <c r="CV11" i="1" s="1"/>
  <c r="CV12" i="1" s="1"/>
  <c r="CV13" i="1" s="1"/>
  <c r="CV14" i="1" s="1"/>
  <c r="CV15" i="1" s="1"/>
  <c r="CV16" i="1" s="1"/>
  <c r="CV17" i="1" s="1"/>
  <c r="CV18" i="1" s="1"/>
  <c r="CV19" i="1" s="1"/>
  <c r="CV20" i="1" s="1"/>
  <c r="CV21" i="1" s="1"/>
  <c r="CV22" i="1" s="1"/>
  <c r="CV23" i="1" s="1"/>
  <c r="CV24" i="1" s="1"/>
  <c r="CV25" i="1" s="1"/>
  <c r="CV26" i="1" s="1"/>
  <c r="CV27" i="1" s="1"/>
  <c r="CV28" i="1" s="1"/>
  <c r="CV29" i="1" s="1"/>
  <c r="CV30" i="1" s="1"/>
  <c r="CV31" i="1" s="1"/>
  <c r="CV32" i="1" s="1"/>
  <c r="CV33" i="1" s="1"/>
  <c r="CV34" i="1" s="1"/>
  <c r="CV35" i="1" s="1"/>
  <c r="CV36" i="1" s="1"/>
  <c r="CV37" i="1" s="1"/>
  <c r="CV38" i="1" s="1"/>
  <c r="CV39" i="1" s="1"/>
  <c r="CV40" i="1" s="1"/>
  <c r="CV41" i="1" s="1"/>
  <c r="CV42" i="1" s="1"/>
  <c r="CV43" i="1" s="1"/>
  <c r="CV44" i="1" s="1"/>
  <c r="CV45" i="1" s="1"/>
  <c r="CV46" i="1" s="1"/>
  <c r="CV47" i="1" s="1"/>
  <c r="CV48" i="1" s="1"/>
  <c r="CV49" i="1" s="1"/>
  <c r="CV50" i="1" s="1"/>
  <c r="CV51" i="1" s="1"/>
  <c r="CV52" i="1" s="1"/>
  <c r="CV53" i="1" s="1"/>
  <c r="CV54" i="1" s="1"/>
  <c r="CV55" i="1" s="1"/>
  <c r="CV56" i="1" s="1"/>
  <c r="CV57" i="1" s="1"/>
  <c r="CV58" i="1" s="1"/>
  <c r="CV59" i="1" s="1"/>
  <c r="CV60" i="1" s="1"/>
  <c r="CV61" i="1" s="1"/>
  <c r="CV62" i="1" s="1"/>
  <c r="CV63" i="1" s="1"/>
  <c r="CV64" i="1" s="1"/>
  <c r="CV65" i="1" s="1"/>
  <c r="CV66" i="1" s="1"/>
  <c r="CV67" i="1" s="1"/>
  <c r="CV68" i="1" s="1"/>
  <c r="CV69" i="1" s="1"/>
  <c r="CV70" i="1" s="1"/>
  <c r="CV71" i="1" s="1"/>
  <c r="CV72" i="1" s="1"/>
  <c r="CV73" i="1" s="1"/>
  <c r="CV74" i="1" s="1"/>
  <c r="CV75" i="1" s="1"/>
  <c r="CV76" i="1" s="1"/>
  <c r="CV77" i="1" s="1"/>
  <c r="CV78" i="1" s="1"/>
  <c r="CV79" i="1" s="1"/>
  <c r="CV80" i="1" s="1"/>
  <c r="CV81" i="1" s="1"/>
  <c r="CV82" i="1" s="1"/>
  <c r="CV83" i="1" s="1"/>
  <c r="CV84" i="1" s="1"/>
  <c r="CV85" i="1" s="1"/>
  <c r="CV86" i="1" s="1"/>
  <c r="CV87" i="1" s="1"/>
  <c r="CV88" i="1" s="1"/>
  <c r="CV89" i="1" s="1"/>
  <c r="CV90" i="1" s="1"/>
  <c r="CV91" i="1" s="1"/>
  <c r="CV92" i="1" s="1"/>
  <c r="CV93" i="1" s="1"/>
  <c r="CV94" i="1" s="1"/>
  <c r="CV95" i="1" s="1"/>
  <c r="CV96" i="1" s="1"/>
  <c r="CV97" i="1" s="1"/>
  <c r="CV98" i="1" s="1"/>
  <c r="CV99" i="1" s="1"/>
  <c r="CV100" i="1" s="1"/>
  <c r="CV101" i="1" s="1"/>
  <c r="CV102" i="1" s="1"/>
  <c r="CV103" i="1" s="1"/>
  <c r="CV104" i="1" s="1"/>
  <c r="CV105" i="1" s="1"/>
  <c r="CV106" i="1" s="1"/>
  <c r="CV107" i="1" s="1"/>
  <c r="CV108" i="1" s="1"/>
  <c r="CV109" i="1" s="1"/>
  <c r="CV110" i="1" s="1"/>
  <c r="CV111" i="1" s="1"/>
  <c r="CV112" i="1" s="1"/>
  <c r="CV113" i="1" s="1"/>
  <c r="CV114" i="1" s="1"/>
  <c r="CV115" i="1" s="1"/>
  <c r="CV116" i="1" s="1"/>
  <c r="CV117" i="1" s="1"/>
  <c r="CV118" i="1" s="1"/>
  <c r="CV119" i="1" s="1"/>
  <c r="CV120" i="1" s="1"/>
  <c r="CV121" i="1" s="1"/>
  <c r="CV122" i="1" s="1"/>
  <c r="CV123" i="1" s="1"/>
  <c r="CV124" i="1" s="1"/>
  <c r="CV125" i="1" s="1"/>
  <c r="CV126" i="1" s="1"/>
  <c r="CV127" i="1" s="1"/>
  <c r="CV128" i="1" s="1"/>
  <c r="CV129" i="1" s="1"/>
  <c r="CV130" i="1" s="1"/>
  <c r="CV131" i="1" s="1"/>
  <c r="CV132" i="1" s="1"/>
  <c r="CV133" i="1" s="1"/>
  <c r="CV134" i="1" s="1"/>
  <c r="CV135" i="1" s="1"/>
  <c r="CV136" i="1" s="1"/>
  <c r="CV137" i="1" s="1"/>
  <c r="CV138" i="1" s="1"/>
  <c r="CV139" i="1" s="1"/>
  <c r="CV140" i="1" s="1"/>
  <c r="CV141" i="1" s="1"/>
  <c r="CV142" i="1" s="1"/>
  <c r="CV143" i="1" s="1"/>
  <c r="CV144" i="1" s="1"/>
  <c r="CV145" i="1" s="1"/>
  <c r="CV146" i="1" s="1"/>
  <c r="CV147" i="1" s="1"/>
  <c r="CV148" i="1" s="1"/>
  <c r="CV149" i="1" s="1"/>
  <c r="CV150" i="1" s="1"/>
  <c r="CV151" i="1" s="1"/>
  <c r="CV152" i="1" s="1"/>
  <c r="CV153" i="1" s="1"/>
  <c r="CV154" i="1" s="1"/>
  <c r="CV155" i="1" s="1"/>
  <c r="CV156" i="1" s="1"/>
  <c r="CV157" i="1" s="1"/>
  <c r="CV158" i="1" s="1"/>
  <c r="CV159" i="1" s="1"/>
  <c r="CV160" i="1" s="1"/>
  <c r="CV161" i="1" s="1"/>
  <c r="CV162" i="1" s="1"/>
  <c r="CV163" i="1" s="1"/>
  <c r="CV164" i="1" s="1"/>
  <c r="CV165" i="1" s="1"/>
  <c r="CV166" i="1" s="1"/>
  <c r="CV167" i="1" s="1"/>
  <c r="CV168" i="1" s="1"/>
  <c r="CV169" i="1" s="1"/>
  <c r="CV170" i="1" s="1"/>
  <c r="CV171" i="1" s="1"/>
  <c r="CV172" i="1" s="1"/>
  <c r="CV173" i="1" s="1"/>
  <c r="CV174" i="1" s="1"/>
  <c r="CV175" i="1" s="1"/>
  <c r="CV176" i="1" s="1"/>
  <c r="CV177" i="1" s="1"/>
  <c r="CV178" i="1" s="1"/>
  <c r="CV179" i="1" s="1"/>
  <c r="CV180" i="1" s="1"/>
  <c r="CV181" i="1" s="1"/>
  <c r="CV182" i="1" s="1"/>
  <c r="CV183" i="1" s="1"/>
  <c r="CV184" i="1" s="1"/>
  <c r="CV185" i="1" s="1"/>
  <c r="CV186" i="1" s="1"/>
  <c r="CV187" i="1" s="1"/>
  <c r="CV188" i="1" s="1"/>
  <c r="CV189" i="1" s="1"/>
  <c r="CV190" i="1" s="1"/>
  <c r="CV191" i="1" s="1"/>
  <c r="CV192" i="1" s="1"/>
  <c r="CV193" i="1" s="1"/>
  <c r="CV194" i="1" s="1"/>
  <c r="CV195" i="1" s="1"/>
  <c r="CV196" i="1" s="1"/>
  <c r="CV197" i="1" s="1"/>
  <c r="CV198" i="1" s="1"/>
  <c r="CV199" i="1" s="1"/>
  <c r="CV200" i="1" s="1"/>
  <c r="CV201" i="1" s="1"/>
  <c r="CV202" i="1" s="1"/>
  <c r="CV203" i="1" s="1"/>
  <c r="CV204" i="1" s="1"/>
  <c r="CV205" i="1" s="1"/>
  <c r="CV206" i="1" s="1"/>
  <c r="CV207" i="1" s="1"/>
  <c r="CV208" i="1" s="1"/>
  <c r="CV209" i="1" s="1"/>
  <c r="CV210" i="1" s="1"/>
  <c r="CV211" i="1" s="1"/>
  <c r="CV212" i="1" s="1"/>
  <c r="CV213" i="1" s="1"/>
  <c r="CV214" i="1" s="1"/>
  <c r="CV215" i="1" s="1"/>
  <c r="CV216" i="1" s="1"/>
  <c r="CV217" i="1" s="1"/>
  <c r="CV218" i="1" s="1"/>
  <c r="CV219" i="1" s="1"/>
  <c r="CV220" i="1" s="1"/>
  <c r="CV221" i="1" s="1"/>
  <c r="CV222" i="1" s="1"/>
  <c r="CV223" i="1" s="1"/>
  <c r="CV224" i="1" s="1"/>
  <c r="CV225" i="1" s="1"/>
  <c r="CV226" i="1" s="1"/>
  <c r="CV227" i="1" s="1"/>
  <c r="CV228" i="1" s="1"/>
  <c r="CV229" i="1" s="1"/>
  <c r="CV230" i="1" s="1"/>
  <c r="CV231" i="1" s="1"/>
  <c r="CV232" i="1" s="1"/>
  <c r="CV233" i="1" s="1"/>
  <c r="CV234" i="1" s="1"/>
  <c r="CV235" i="1" s="1"/>
  <c r="CV236" i="1" s="1"/>
  <c r="CV237" i="1" s="1"/>
  <c r="CV238" i="1" s="1"/>
  <c r="CV239" i="1" s="1"/>
  <c r="CV240" i="1" s="1"/>
  <c r="CV241" i="1" s="1"/>
  <c r="CV242" i="1" s="1"/>
  <c r="CV243" i="1" s="1"/>
  <c r="CV244" i="1" s="1"/>
  <c r="CV245" i="1" s="1"/>
  <c r="CV246" i="1" s="1"/>
  <c r="CV247" i="1" s="1"/>
  <c r="CV248" i="1" s="1"/>
  <c r="CV249" i="1" s="1"/>
  <c r="CV250" i="1" s="1"/>
  <c r="CV251" i="1" s="1"/>
  <c r="CV252" i="1" s="1"/>
  <c r="CV253" i="1" s="1"/>
  <c r="CV254" i="1" s="1"/>
  <c r="CV255" i="1" s="1"/>
  <c r="CV256" i="1" s="1"/>
  <c r="CV257" i="1" s="1"/>
  <c r="CV258" i="1" s="1"/>
  <c r="CV259" i="1" s="1"/>
  <c r="CV260" i="1" s="1"/>
  <c r="CV261" i="1" s="1"/>
  <c r="CV262" i="1" s="1"/>
  <c r="CV263" i="1" s="1"/>
  <c r="CV264" i="1" s="1"/>
  <c r="CV265" i="1" s="1"/>
  <c r="CV266" i="1" s="1"/>
  <c r="CV267" i="1" s="1"/>
  <c r="CV268" i="1" s="1"/>
  <c r="CV269" i="1" s="1"/>
  <c r="CV270" i="1" s="1"/>
  <c r="CV271" i="1" s="1"/>
  <c r="CV272" i="1" s="1"/>
  <c r="CV273" i="1" s="1"/>
  <c r="CV274" i="1" s="1"/>
  <c r="CV275" i="1" s="1"/>
  <c r="CV276" i="1" s="1"/>
  <c r="CV277" i="1" s="1"/>
  <c r="CV278" i="1" s="1"/>
  <c r="CV279" i="1" s="1"/>
  <c r="CV280" i="1" s="1"/>
  <c r="CV281" i="1" s="1"/>
  <c r="CV282" i="1" s="1"/>
  <c r="CV283" i="1" s="1"/>
  <c r="CV284" i="1" s="1"/>
  <c r="CV285" i="1" s="1"/>
  <c r="CV286" i="1" s="1"/>
  <c r="CV287" i="1" s="1"/>
  <c r="CV288" i="1" s="1"/>
  <c r="CV289" i="1" s="1"/>
  <c r="CV290" i="1" s="1"/>
  <c r="CV291" i="1" s="1"/>
  <c r="CV292" i="1" s="1"/>
  <c r="CV293" i="1" s="1"/>
  <c r="CV294" i="1" s="1"/>
  <c r="CV295" i="1" s="1"/>
  <c r="CV296" i="1" s="1"/>
  <c r="CV297" i="1" s="1"/>
  <c r="CV298" i="1" s="1"/>
  <c r="CV299" i="1" s="1"/>
  <c r="CV300" i="1" s="1"/>
  <c r="CV301" i="1" s="1"/>
  <c r="CV302" i="1" s="1"/>
  <c r="CV303" i="1" s="1"/>
  <c r="CV304" i="1" s="1"/>
  <c r="CV305" i="1" s="1"/>
  <c r="CV306" i="1" s="1"/>
  <c r="CV307" i="1" s="1"/>
  <c r="CV308" i="1" s="1"/>
  <c r="CV309" i="1" s="1"/>
  <c r="CV310" i="1" s="1"/>
  <c r="CV311" i="1" s="1"/>
  <c r="CV312" i="1" s="1"/>
  <c r="CV313" i="1" s="1"/>
  <c r="CV314" i="1" s="1"/>
  <c r="CV315" i="1" s="1"/>
  <c r="CV316" i="1" s="1"/>
  <c r="CV317" i="1" s="1"/>
  <c r="CV318" i="1" s="1"/>
  <c r="CV319" i="1" s="1"/>
  <c r="CV320" i="1" s="1"/>
  <c r="CV321" i="1" s="1"/>
  <c r="CV322" i="1" s="1"/>
  <c r="CV323" i="1" s="1"/>
  <c r="CV324" i="1" s="1"/>
  <c r="CV325" i="1" s="1"/>
  <c r="CV326" i="1" s="1"/>
  <c r="CV327" i="1" s="1"/>
  <c r="CV328" i="1" s="1"/>
  <c r="CV329" i="1" s="1"/>
  <c r="CV330" i="1" s="1"/>
  <c r="CV331" i="1" s="1"/>
  <c r="CV332" i="1" s="1"/>
  <c r="CV333" i="1" s="1"/>
  <c r="CV334" i="1" s="1"/>
  <c r="CV335" i="1" s="1"/>
  <c r="CV336" i="1" s="1"/>
  <c r="CV337" i="1" s="1"/>
  <c r="CV338" i="1" s="1"/>
  <c r="CV339" i="1" s="1"/>
  <c r="CV340" i="1" s="1"/>
  <c r="CV341" i="1" s="1"/>
  <c r="CV342" i="1" s="1"/>
  <c r="CV343" i="1" s="1"/>
  <c r="CV344" i="1" s="1"/>
  <c r="CV345" i="1" s="1"/>
  <c r="CV346" i="1" s="1"/>
  <c r="CV347" i="1" s="1"/>
  <c r="CV348" i="1" s="1"/>
  <c r="CV349" i="1" s="1"/>
  <c r="CV350" i="1" s="1"/>
  <c r="CV351" i="1" s="1"/>
  <c r="CV352" i="1" s="1"/>
  <c r="CV353" i="1" s="1"/>
  <c r="CV354" i="1" s="1"/>
  <c r="CV355" i="1" s="1"/>
  <c r="CV356" i="1" s="1"/>
  <c r="CV357" i="1" s="1"/>
  <c r="CV358" i="1" s="1"/>
  <c r="CV359" i="1" s="1"/>
  <c r="CV360" i="1" s="1"/>
  <c r="CV361" i="1" s="1"/>
  <c r="CV362" i="1" s="1"/>
  <c r="CV363" i="1" s="1"/>
  <c r="CV364" i="1" s="1"/>
  <c r="CV365" i="1" s="1"/>
  <c r="CV366" i="1" s="1"/>
  <c r="CV367" i="1" s="1"/>
  <c r="CV368" i="1" s="1"/>
  <c r="CV369" i="1" s="1"/>
  <c r="CV370" i="1" s="1"/>
  <c r="CV371" i="1" s="1"/>
  <c r="CV372" i="1" s="1"/>
  <c r="CV373" i="1" s="1"/>
  <c r="CV374" i="1" s="1"/>
  <c r="CV375" i="1" s="1"/>
  <c r="CV376" i="1" s="1"/>
  <c r="CV377" i="1" s="1"/>
  <c r="CV378" i="1" s="1"/>
  <c r="CV379" i="1" s="1"/>
  <c r="CV380" i="1" s="1"/>
  <c r="CV381" i="1" s="1"/>
  <c r="CV382" i="1" s="1"/>
  <c r="CV383" i="1" s="1"/>
  <c r="CV384" i="1" s="1"/>
  <c r="CV385" i="1" s="1"/>
  <c r="CV386" i="1" s="1"/>
  <c r="CV387" i="1" s="1"/>
  <c r="CV388" i="1" s="1"/>
  <c r="CV389" i="1" s="1"/>
  <c r="CV390" i="1" s="1"/>
  <c r="CV391" i="1" s="1"/>
  <c r="CV392" i="1" s="1"/>
  <c r="CV393" i="1" s="1"/>
  <c r="CV394" i="1" s="1"/>
  <c r="CV395" i="1" s="1"/>
  <c r="CV396" i="1" s="1"/>
  <c r="CV397" i="1" s="1"/>
  <c r="CV398" i="1" s="1"/>
  <c r="CV399" i="1" s="1"/>
  <c r="CV400" i="1" s="1"/>
  <c r="CV401" i="1" s="1"/>
  <c r="CV402" i="1" s="1"/>
  <c r="CV403" i="1" s="1"/>
  <c r="CV404" i="1" s="1"/>
  <c r="CV405" i="1" s="1"/>
  <c r="CV406" i="1" s="1"/>
  <c r="CV407" i="1" s="1"/>
  <c r="CV408" i="1" s="1"/>
  <c r="CV409" i="1" s="1"/>
  <c r="CV410" i="1" s="1"/>
  <c r="CV411" i="1" s="1"/>
  <c r="CV412" i="1" s="1"/>
  <c r="CV413" i="1" s="1"/>
  <c r="CV414" i="1" s="1"/>
  <c r="CV415" i="1" s="1"/>
  <c r="CV416" i="1" s="1"/>
  <c r="CV417" i="1" s="1"/>
  <c r="CV418" i="1" s="1"/>
  <c r="CV419" i="1" s="1"/>
  <c r="CV420" i="1" s="1"/>
  <c r="CV421" i="1" s="1"/>
  <c r="CV422" i="1" s="1"/>
  <c r="CV423" i="1" s="1"/>
  <c r="CV424" i="1" s="1"/>
  <c r="CV425" i="1" s="1"/>
  <c r="CV426" i="1" s="1"/>
  <c r="CV427" i="1" s="1"/>
  <c r="CV428" i="1" s="1"/>
  <c r="CV429" i="1" s="1"/>
  <c r="CV430" i="1" s="1"/>
  <c r="CV431" i="1" s="1"/>
  <c r="CV432" i="1" s="1"/>
  <c r="CV433" i="1" s="1"/>
  <c r="CV434" i="1" s="1"/>
  <c r="CV435" i="1" s="1"/>
  <c r="CV436" i="1" s="1"/>
  <c r="CV437" i="1" s="1"/>
  <c r="CV438" i="1" s="1"/>
  <c r="CV439" i="1" s="1"/>
  <c r="CV440" i="1" s="1"/>
  <c r="CV441" i="1" s="1"/>
  <c r="CV442" i="1" s="1"/>
  <c r="CV443" i="1" s="1"/>
  <c r="CV444" i="1" s="1"/>
  <c r="CV445" i="1" s="1"/>
  <c r="CV446" i="1" s="1"/>
  <c r="CV447" i="1" s="1"/>
  <c r="CV448" i="1" s="1"/>
  <c r="CV449" i="1" s="1"/>
  <c r="CV450" i="1" s="1"/>
  <c r="CV451" i="1" s="1"/>
  <c r="CV452" i="1" s="1"/>
  <c r="CV453" i="1" s="1"/>
  <c r="CV454" i="1" s="1"/>
  <c r="CV455" i="1" s="1"/>
  <c r="CV456" i="1" s="1"/>
  <c r="CV457" i="1" s="1"/>
  <c r="CV458" i="1" s="1"/>
  <c r="CV459" i="1" s="1"/>
  <c r="CV460" i="1" s="1"/>
  <c r="CV461" i="1" s="1"/>
  <c r="CV462" i="1" s="1"/>
  <c r="CV463" i="1" s="1"/>
  <c r="CV464" i="1" s="1"/>
  <c r="CV465" i="1" s="1"/>
  <c r="CV466" i="1" s="1"/>
  <c r="CV467" i="1" s="1"/>
  <c r="CV468" i="1" s="1"/>
  <c r="CV469" i="1" s="1"/>
  <c r="CV470" i="1" s="1"/>
  <c r="CV471" i="1" s="1"/>
  <c r="CV472" i="1" s="1"/>
  <c r="CV473" i="1" s="1"/>
  <c r="CV474" i="1" s="1"/>
  <c r="CV475" i="1" s="1"/>
  <c r="CV476" i="1" s="1"/>
  <c r="CV477" i="1" s="1"/>
  <c r="CV478" i="1" s="1"/>
  <c r="CV479" i="1" s="1"/>
  <c r="CV480" i="1" s="1"/>
  <c r="CV481" i="1" s="1"/>
  <c r="CV482" i="1" s="1"/>
  <c r="CV483" i="1" s="1"/>
  <c r="CV484" i="1" s="1"/>
  <c r="CV485" i="1" s="1"/>
  <c r="CV486" i="1" s="1"/>
  <c r="CV487" i="1" s="1"/>
  <c r="CV488" i="1" s="1"/>
  <c r="CV489" i="1" s="1"/>
  <c r="CV490" i="1" s="1"/>
  <c r="CV491" i="1" s="1"/>
  <c r="CV492" i="1" s="1"/>
  <c r="CV493" i="1" s="1"/>
  <c r="CV494" i="1" s="1"/>
  <c r="CV495" i="1" s="1"/>
  <c r="CV496" i="1" s="1"/>
  <c r="CV497" i="1" s="1"/>
  <c r="CV498" i="1" s="1"/>
  <c r="CV499" i="1" s="1"/>
  <c r="CV500" i="1" s="1"/>
  <c r="CV501" i="1" s="1"/>
  <c r="CV502" i="1" s="1"/>
  <c r="CV503" i="1" s="1"/>
  <c r="CV504" i="1" s="1"/>
  <c r="CV505" i="1" s="1"/>
  <c r="CV506" i="1" s="1"/>
  <c r="CV507" i="1" s="1"/>
  <c r="CV508" i="1" s="1"/>
  <c r="CV509" i="1" s="1"/>
  <c r="CV510" i="1" s="1"/>
  <c r="CV511" i="1" s="1"/>
  <c r="CV512" i="1" s="1"/>
  <c r="CV513" i="1" s="1"/>
  <c r="CV514" i="1" s="1"/>
  <c r="CV515" i="1" s="1"/>
  <c r="CV516" i="1" s="1"/>
  <c r="CV517" i="1" s="1"/>
  <c r="CV518" i="1" s="1"/>
  <c r="CV519" i="1" s="1"/>
  <c r="CV520" i="1" s="1"/>
  <c r="CV521" i="1" s="1"/>
  <c r="CV522" i="1" s="1"/>
  <c r="CV523" i="1" s="1"/>
  <c r="CV524" i="1" s="1"/>
  <c r="CV525" i="1" s="1"/>
  <c r="CV526" i="1" s="1"/>
  <c r="CV527" i="1" s="1"/>
  <c r="CV528" i="1" s="1"/>
  <c r="CV529" i="1" s="1"/>
  <c r="CV530" i="1" s="1"/>
  <c r="CV531" i="1" s="1"/>
  <c r="CV532" i="1" s="1"/>
  <c r="CV533" i="1" s="1"/>
  <c r="CV534" i="1" s="1"/>
  <c r="CV535" i="1" s="1"/>
  <c r="CV536" i="1" s="1"/>
  <c r="CV537" i="1" s="1"/>
  <c r="CV538" i="1" s="1"/>
  <c r="CV539" i="1" s="1"/>
  <c r="CV540" i="1" s="1"/>
  <c r="CV541" i="1" s="1"/>
  <c r="CV542" i="1" s="1"/>
  <c r="CV543" i="1" s="1"/>
  <c r="CV544" i="1" s="1"/>
  <c r="CV545" i="1" s="1"/>
  <c r="CV546" i="1" s="1"/>
  <c r="CV547" i="1" s="1"/>
  <c r="CV548" i="1" s="1"/>
  <c r="CV549" i="1" s="1"/>
  <c r="CV550" i="1" s="1"/>
  <c r="CV551" i="1" s="1"/>
  <c r="CV552" i="1" s="1"/>
  <c r="CV553" i="1" s="1"/>
  <c r="CV554" i="1" s="1"/>
  <c r="CV555" i="1" s="1"/>
  <c r="CV556" i="1" s="1"/>
  <c r="CV557" i="1" s="1"/>
  <c r="CV558" i="1" s="1"/>
  <c r="CV559" i="1" s="1"/>
  <c r="CV560" i="1" s="1"/>
  <c r="CV561" i="1" s="1"/>
  <c r="CV562" i="1" s="1"/>
  <c r="CV563" i="1" s="1"/>
  <c r="CV564" i="1" s="1"/>
  <c r="CV565" i="1" s="1"/>
  <c r="CV566" i="1" s="1"/>
  <c r="CV567" i="1" s="1"/>
  <c r="CV568" i="1" s="1"/>
  <c r="CV569" i="1" s="1"/>
  <c r="CV570" i="1" s="1"/>
  <c r="CV571" i="1" s="1"/>
  <c r="CV572" i="1" s="1"/>
  <c r="CV573" i="1" s="1"/>
  <c r="CV574" i="1" s="1"/>
  <c r="CV575" i="1" s="1"/>
  <c r="CV576" i="1" s="1"/>
  <c r="CV577" i="1" s="1"/>
  <c r="CV578" i="1" s="1"/>
  <c r="CV579" i="1" s="1"/>
  <c r="CV580" i="1" s="1"/>
  <c r="CV581" i="1" s="1"/>
  <c r="CV582" i="1" s="1"/>
  <c r="CV583" i="1" s="1"/>
  <c r="CV584" i="1" s="1"/>
  <c r="CV585" i="1" s="1"/>
  <c r="CV586" i="1" s="1"/>
  <c r="CV587" i="1" s="1"/>
  <c r="CV588" i="1" s="1"/>
  <c r="CV589" i="1" s="1"/>
  <c r="CV590" i="1" s="1"/>
  <c r="CV591" i="1" s="1"/>
  <c r="CV592" i="1" s="1"/>
  <c r="CV593" i="1" s="1"/>
  <c r="CV594" i="1" s="1"/>
  <c r="CV595" i="1" s="1"/>
  <c r="CV596" i="1" s="1"/>
  <c r="CV597" i="1" s="1"/>
  <c r="CV598" i="1" s="1"/>
  <c r="CV599" i="1" s="1"/>
  <c r="CV600" i="1" s="1"/>
  <c r="CV601" i="1" s="1"/>
  <c r="CV602" i="1" s="1"/>
  <c r="CV603" i="1" s="1"/>
  <c r="CV604" i="1" s="1"/>
  <c r="CV605" i="1" s="1"/>
  <c r="CV606" i="1" s="1"/>
  <c r="CV607" i="1" s="1"/>
  <c r="CV608" i="1" s="1"/>
  <c r="CV609" i="1" s="1"/>
  <c r="CV610" i="1" s="1"/>
  <c r="CV611" i="1" s="1"/>
  <c r="CV612" i="1" s="1"/>
  <c r="CV613" i="1" s="1"/>
  <c r="CV614" i="1" s="1"/>
  <c r="CV615" i="1" s="1"/>
  <c r="CV616" i="1" s="1"/>
  <c r="CV617" i="1" s="1"/>
  <c r="CV618" i="1" s="1"/>
  <c r="CV619" i="1" s="1"/>
  <c r="CV620" i="1" s="1"/>
  <c r="CV621" i="1" s="1"/>
  <c r="CV622" i="1" s="1"/>
  <c r="CV623" i="1" s="1"/>
  <c r="CV624" i="1" s="1"/>
  <c r="CV625" i="1" s="1"/>
  <c r="CV626" i="1" s="1"/>
  <c r="CV627" i="1" s="1"/>
  <c r="CV628" i="1" s="1"/>
  <c r="CV629" i="1" s="1"/>
  <c r="CV630" i="1" s="1"/>
  <c r="CV631" i="1" s="1"/>
  <c r="CV632" i="1" s="1"/>
  <c r="CV633" i="1" s="1"/>
  <c r="CV634" i="1" s="1"/>
  <c r="CV635" i="1" s="1"/>
  <c r="CV636" i="1" s="1"/>
  <c r="CV637" i="1" s="1"/>
  <c r="CV638" i="1" s="1"/>
  <c r="CV639" i="1" s="1"/>
  <c r="CV640" i="1" s="1"/>
  <c r="CV641" i="1" s="1"/>
  <c r="CV642" i="1" s="1"/>
  <c r="CV643" i="1" s="1"/>
  <c r="CV644" i="1" s="1"/>
  <c r="CV645" i="1" s="1"/>
  <c r="CV646" i="1" s="1"/>
  <c r="CV647" i="1" s="1"/>
  <c r="CV648" i="1" s="1"/>
  <c r="CV649" i="1" s="1"/>
  <c r="CV650" i="1" s="1"/>
  <c r="CV651" i="1" s="1"/>
  <c r="CV652" i="1" s="1"/>
  <c r="CV653" i="1" s="1"/>
  <c r="CV654" i="1" s="1"/>
  <c r="CV655" i="1" s="1"/>
  <c r="CV656" i="1" s="1"/>
  <c r="CV657" i="1" s="1"/>
  <c r="CV658" i="1" s="1"/>
  <c r="CV659" i="1" s="1"/>
  <c r="CV660" i="1" s="1"/>
  <c r="CV661" i="1" s="1"/>
  <c r="CV662" i="1" s="1"/>
  <c r="CV663" i="1" s="1"/>
  <c r="CV664" i="1" s="1"/>
  <c r="CV665" i="1" s="1"/>
  <c r="CV666" i="1" s="1"/>
  <c r="CV667" i="1" s="1"/>
  <c r="CV668" i="1" s="1"/>
  <c r="CV669" i="1" s="1"/>
  <c r="CV670" i="1" s="1"/>
  <c r="CV671" i="1" s="1"/>
  <c r="CV672" i="1" s="1"/>
  <c r="CV673" i="1" s="1"/>
  <c r="CV674" i="1" s="1"/>
  <c r="CV675" i="1" s="1"/>
  <c r="CV676" i="1" s="1"/>
  <c r="CV677" i="1" s="1"/>
  <c r="CV678" i="1" s="1"/>
  <c r="CV679" i="1" s="1"/>
  <c r="CV680" i="1" s="1"/>
  <c r="CV681" i="1" s="1"/>
  <c r="CV682" i="1" s="1"/>
  <c r="CV683" i="1" s="1"/>
  <c r="CV684" i="1" s="1"/>
  <c r="CV685" i="1" s="1"/>
  <c r="CV686" i="1" s="1"/>
  <c r="CV687" i="1" s="1"/>
  <c r="CV688" i="1" s="1"/>
  <c r="CV689" i="1" s="1"/>
  <c r="CV690" i="1" s="1"/>
  <c r="CV691" i="1" s="1"/>
  <c r="CV692" i="1" s="1"/>
  <c r="CV693" i="1" s="1"/>
  <c r="CV694" i="1" s="1"/>
  <c r="CV695" i="1" s="1"/>
  <c r="CV696" i="1" s="1"/>
  <c r="CV697" i="1" s="1"/>
  <c r="CV698" i="1" s="1"/>
  <c r="CV699" i="1" s="1"/>
  <c r="CV700" i="1" s="1"/>
  <c r="CV701" i="1" s="1"/>
  <c r="CV702" i="1" s="1"/>
  <c r="CV703" i="1" s="1"/>
  <c r="CV704" i="1" s="1"/>
  <c r="CV705" i="1" s="1"/>
  <c r="CV706" i="1" s="1"/>
  <c r="CV707" i="1" s="1"/>
  <c r="CV708" i="1" s="1"/>
  <c r="CV709" i="1" s="1"/>
  <c r="CV710" i="1" s="1"/>
  <c r="CV711" i="1" s="1"/>
  <c r="CV712" i="1" s="1"/>
  <c r="CV713" i="1" s="1"/>
  <c r="CV714" i="1" s="1"/>
  <c r="CV715" i="1" s="1"/>
  <c r="CV716" i="1" s="1"/>
  <c r="CV717" i="1" s="1"/>
  <c r="CV718" i="1" s="1"/>
  <c r="CV719" i="1" s="1"/>
  <c r="CV720" i="1" s="1"/>
  <c r="CV721" i="1" s="1"/>
  <c r="CV722" i="1" s="1"/>
  <c r="CV723" i="1" s="1"/>
  <c r="CV724" i="1" s="1"/>
  <c r="CV725" i="1" s="1"/>
  <c r="CV726" i="1" s="1"/>
  <c r="CV727" i="1" s="1"/>
  <c r="CV728" i="1" s="1"/>
  <c r="CV729" i="1" s="1"/>
  <c r="CV730" i="1" s="1"/>
  <c r="CV731" i="1" s="1"/>
  <c r="CV732" i="1" s="1"/>
  <c r="CV733" i="1" s="1"/>
  <c r="CV734" i="1" s="1"/>
  <c r="CV735" i="1" s="1"/>
  <c r="CV736" i="1" s="1"/>
  <c r="CV737" i="1" s="1"/>
  <c r="CV738" i="1" s="1"/>
  <c r="CV739" i="1" s="1"/>
  <c r="CV740" i="1" s="1"/>
  <c r="CV741" i="1" s="1"/>
  <c r="CV742" i="1" s="1"/>
  <c r="CV743" i="1" s="1"/>
  <c r="CV744" i="1" s="1"/>
  <c r="CV745" i="1" s="1"/>
  <c r="CV746" i="1" s="1"/>
  <c r="CV747" i="1" s="1"/>
  <c r="CV748" i="1" s="1"/>
  <c r="CV749" i="1" s="1"/>
  <c r="CV750" i="1" s="1"/>
  <c r="CV751" i="1" s="1"/>
  <c r="CV752" i="1" s="1"/>
  <c r="CV753" i="1" s="1"/>
  <c r="CV754" i="1" s="1"/>
  <c r="CV755" i="1" s="1"/>
  <c r="CV756" i="1" s="1"/>
  <c r="CV757" i="1" s="1"/>
  <c r="CV758" i="1" s="1"/>
  <c r="CV759" i="1" s="1"/>
  <c r="CV760" i="1" s="1"/>
  <c r="CV761" i="1" s="1"/>
  <c r="CV762" i="1" s="1"/>
  <c r="CV763" i="1" s="1"/>
  <c r="CV764" i="1" s="1"/>
  <c r="CV765" i="1" s="1"/>
  <c r="CV766" i="1" s="1"/>
  <c r="CV767" i="1" s="1"/>
  <c r="CV768" i="1" s="1"/>
  <c r="CV769" i="1" s="1"/>
  <c r="CV770" i="1" s="1"/>
  <c r="CV771" i="1" s="1"/>
  <c r="CV772" i="1" s="1"/>
  <c r="CV773" i="1" s="1"/>
  <c r="CV774" i="1" s="1"/>
  <c r="CV775" i="1" s="1"/>
  <c r="CV776" i="1" s="1"/>
  <c r="CV777" i="1" s="1"/>
  <c r="CV778" i="1" s="1"/>
  <c r="CV779" i="1" s="1"/>
  <c r="CV780" i="1" s="1"/>
  <c r="CV781" i="1" s="1"/>
  <c r="CV782" i="1" s="1"/>
  <c r="CV783" i="1" s="1"/>
  <c r="CV784" i="1" s="1"/>
  <c r="CV785" i="1" s="1"/>
  <c r="CV786" i="1" s="1"/>
  <c r="CV787" i="1" s="1"/>
  <c r="CV788" i="1" s="1"/>
  <c r="CV789" i="1" s="1"/>
  <c r="CV790" i="1" s="1"/>
  <c r="CV791" i="1" s="1"/>
  <c r="CV792" i="1" s="1"/>
  <c r="CV793" i="1" s="1"/>
  <c r="CV794" i="1" s="1"/>
  <c r="CV795" i="1" s="1"/>
  <c r="CV796" i="1" s="1"/>
  <c r="CV797" i="1" s="1"/>
  <c r="CV798" i="1" s="1"/>
  <c r="CV799" i="1" s="1"/>
  <c r="CV800" i="1" s="1"/>
  <c r="CV801" i="1" s="1"/>
  <c r="CV802" i="1" s="1"/>
  <c r="CV803" i="1" s="1"/>
  <c r="CV804" i="1" s="1"/>
  <c r="CV805" i="1" s="1"/>
  <c r="CV806" i="1" s="1"/>
  <c r="CV807" i="1" s="1"/>
  <c r="CV808" i="1" s="1"/>
  <c r="CV809" i="1" s="1"/>
  <c r="CV810" i="1" s="1"/>
  <c r="CV811" i="1" s="1"/>
  <c r="CV812" i="1" s="1"/>
  <c r="CV813" i="1" s="1"/>
  <c r="CV814" i="1" s="1"/>
  <c r="CV815" i="1" s="1"/>
  <c r="CV816" i="1" s="1"/>
  <c r="CV817" i="1" s="1"/>
  <c r="CV818" i="1" s="1"/>
  <c r="CV819" i="1" s="1"/>
  <c r="CV820" i="1" s="1"/>
  <c r="CV821" i="1" s="1"/>
  <c r="CV822" i="1" s="1"/>
  <c r="CV823" i="1" s="1"/>
  <c r="CV824" i="1" s="1"/>
  <c r="CV825" i="1" s="1"/>
  <c r="CV826" i="1" s="1"/>
  <c r="CV827" i="1" s="1"/>
  <c r="CV828" i="1" s="1"/>
  <c r="CV829" i="1" s="1"/>
  <c r="CV830" i="1" s="1"/>
  <c r="CV831" i="1" s="1"/>
  <c r="CV832" i="1" s="1"/>
  <c r="CV833" i="1" s="1"/>
  <c r="CV834" i="1" s="1"/>
  <c r="CV835" i="1" s="1"/>
  <c r="CV836" i="1" s="1"/>
  <c r="CV837" i="1" s="1"/>
  <c r="CV838" i="1" s="1"/>
  <c r="CV839" i="1" s="1"/>
  <c r="CV840" i="1" s="1"/>
  <c r="CV841" i="1" s="1"/>
  <c r="CV842" i="1" s="1"/>
  <c r="CV843" i="1" s="1"/>
  <c r="CV844" i="1" s="1"/>
  <c r="CV845" i="1" s="1"/>
  <c r="CV846" i="1" s="1"/>
  <c r="CV847" i="1" s="1"/>
  <c r="CV848" i="1" s="1"/>
  <c r="CV849" i="1" s="1"/>
  <c r="CV850" i="1" s="1"/>
  <c r="CV851" i="1" s="1"/>
  <c r="CV852" i="1" s="1"/>
  <c r="CV853" i="1" s="1"/>
  <c r="CV854" i="1" s="1"/>
  <c r="CV855" i="1" s="1"/>
  <c r="CV856" i="1" s="1"/>
  <c r="CV857" i="1" s="1"/>
  <c r="CV858" i="1" s="1"/>
  <c r="CV859" i="1" s="1"/>
  <c r="CV860" i="1" s="1"/>
  <c r="CV861" i="1" s="1"/>
  <c r="CY6" i="1"/>
  <c r="CY7" i="1" s="1"/>
  <c r="DB6" i="1"/>
  <c r="DB7" i="1" s="1"/>
  <c r="DB8" i="1" s="1"/>
  <c r="DB9" i="1" s="1"/>
  <c r="DB10" i="1" s="1"/>
  <c r="DB11" i="1" s="1"/>
  <c r="DB12" i="1" s="1"/>
  <c r="DB13" i="1" s="1"/>
  <c r="DB14" i="1" s="1"/>
  <c r="DB15" i="1" s="1"/>
  <c r="DB16" i="1" s="1"/>
  <c r="DB17" i="1" s="1"/>
  <c r="DB18" i="1" s="1"/>
  <c r="DB19" i="1" s="1"/>
  <c r="DB20" i="1" s="1"/>
  <c r="DB21" i="1" s="1"/>
  <c r="DB22" i="1" s="1"/>
  <c r="DB23" i="1" s="1"/>
  <c r="DB24" i="1" s="1"/>
  <c r="DB25" i="1" s="1"/>
  <c r="DB26" i="1" s="1"/>
  <c r="DB27" i="1" s="1"/>
  <c r="DB28" i="1" s="1"/>
  <c r="DB29" i="1" s="1"/>
  <c r="DB30" i="1" s="1"/>
  <c r="DB31" i="1" s="1"/>
  <c r="DB32" i="1" s="1"/>
  <c r="DB33" i="1" s="1"/>
  <c r="DB34" i="1" s="1"/>
  <c r="DB35" i="1" s="1"/>
  <c r="DB36" i="1" s="1"/>
  <c r="DB37" i="1" s="1"/>
  <c r="DB38" i="1" s="1"/>
  <c r="DB39" i="1" s="1"/>
  <c r="DB40" i="1" s="1"/>
  <c r="DB41" i="1" s="1"/>
  <c r="DB42" i="1" s="1"/>
  <c r="DB43" i="1" s="1"/>
  <c r="DB44" i="1" s="1"/>
  <c r="DB45" i="1" s="1"/>
  <c r="DB46" i="1" s="1"/>
  <c r="DB47" i="1" s="1"/>
  <c r="DB48" i="1" s="1"/>
  <c r="DB49" i="1" s="1"/>
  <c r="DB50" i="1" s="1"/>
  <c r="DB51" i="1" s="1"/>
  <c r="DB52" i="1" s="1"/>
  <c r="DB53" i="1" s="1"/>
  <c r="DB54" i="1" s="1"/>
  <c r="DB55" i="1" s="1"/>
  <c r="DB56" i="1" s="1"/>
  <c r="DB57" i="1" s="1"/>
  <c r="DB58" i="1" s="1"/>
  <c r="DB59" i="1" s="1"/>
  <c r="DB60" i="1" s="1"/>
  <c r="DB61" i="1" s="1"/>
  <c r="DB62" i="1" s="1"/>
  <c r="DB63" i="1" s="1"/>
  <c r="DB64" i="1" s="1"/>
  <c r="DB65" i="1" s="1"/>
  <c r="DB66" i="1" s="1"/>
  <c r="DB67" i="1" s="1"/>
  <c r="DB68" i="1" s="1"/>
  <c r="DB69" i="1" s="1"/>
  <c r="DB70" i="1" s="1"/>
  <c r="DB71" i="1" s="1"/>
  <c r="DB72" i="1" s="1"/>
  <c r="DB73" i="1" s="1"/>
  <c r="DB74" i="1" s="1"/>
  <c r="DB75" i="1" s="1"/>
  <c r="DB76" i="1" s="1"/>
  <c r="DB77" i="1" s="1"/>
  <c r="DB78" i="1" s="1"/>
  <c r="DB79" i="1" s="1"/>
  <c r="DB80" i="1" s="1"/>
  <c r="DB81" i="1" s="1"/>
  <c r="DB82" i="1" s="1"/>
  <c r="DB83" i="1" s="1"/>
  <c r="DB84" i="1" s="1"/>
  <c r="DB85" i="1" s="1"/>
  <c r="DB86" i="1" s="1"/>
  <c r="DB87" i="1" s="1"/>
  <c r="DB88" i="1" s="1"/>
  <c r="DB89" i="1" s="1"/>
  <c r="DB90" i="1" s="1"/>
  <c r="DB91" i="1" s="1"/>
  <c r="DB92" i="1" s="1"/>
  <c r="DB93" i="1" s="1"/>
  <c r="DB94" i="1" s="1"/>
  <c r="DB95" i="1" s="1"/>
  <c r="DB96" i="1" s="1"/>
  <c r="DB97" i="1" s="1"/>
  <c r="DB98" i="1" s="1"/>
  <c r="DB99" i="1" s="1"/>
  <c r="DB100" i="1" s="1"/>
  <c r="DB101" i="1" s="1"/>
  <c r="DB102" i="1" s="1"/>
  <c r="DB103" i="1" s="1"/>
  <c r="DB104" i="1" s="1"/>
  <c r="DB105" i="1" s="1"/>
  <c r="DB106" i="1" s="1"/>
  <c r="DB107" i="1" s="1"/>
  <c r="DB108" i="1" s="1"/>
  <c r="DB109" i="1" s="1"/>
  <c r="DB110" i="1" s="1"/>
  <c r="DB111" i="1" s="1"/>
  <c r="DB112" i="1" s="1"/>
  <c r="DB113" i="1" s="1"/>
  <c r="DB114" i="1" s="1"/>
  <c r="DB115" i="1" s="1"/>
  <c r="DB116" i="1" s="1"/>
  <c r="DB117" i="1" s="1"/>
  <c r="DB118" i="1" s="1"/>
  <c r="DB119" i="1" s="1"/>
  <c r="DB120" i="1" s="1"/>
  <c r="DB121" i="1" s="1"/>
  <c r="DB122" i="1" s="1"/>
  <c r="DB123" i="1" s="1"/>
  <c r="DB124" i="1" s="1"/>
  <c r="DB125" i="1" s="1"/>
  <c r="DB126" i="1" s="1"/>
  <c r="DB127" i="1" s="1"/>
  <c r="DB128" i="1" s="1"/>
  <c r="DB129" i="1" s="1"/>
  <c r="DB130" i="1" s="1"/>
  <c r="DB131" i="1" s="1"/>
  <c r="DB132" i="1" s="1"/>
  <c r="DB133" i="1" s="1"/>
  <c r="DB134" i="1" s="1"/>
  <c r="DB135" i="1" s="1"/>
  <c r="DB136" i="1" s="1"/>
  <c r="DB137" i="1" s="1"/>
  <c r="DB138" i="1" s="1"/>
  <c r="DB139" i="1" s="1"/>
  <c r="DB140" i="1" s="1"/>
  <c r="DB141" i="1" s="1"/>
  <c r="DB142" i="1" s="1"/>
  <c r="DB143" i="1" s="1"/>
  <c r="DB144" i="1" s="1"/>
  <c r="DB145" i="1" s="1"/>
  <c r="DB146" i="1" s="1"/>
  <c r="DB147" i="1" s="1"/>
  <c r="DB148" i="1" s="1"/>
  <c r="DB149" i="1" s="1"/>
  <c r="DB150" i="1" s="1"/>
  <c r="DB151" i="1" s="1"/>
  <c r="DB152" i="1" s="1"/>
  <c r="DB153" i="1" s="1"/>
  <c r="DB154" i="1" s="1"/>
  <c r="DB155" i="1" s="1"/>
  <c r="DB156" i="1" s="1"/>
  <c r="DB157" i="1" s="1"/>
  <c r="DB158" i="1" s="1"/>
  <c r="DB159" i="1" s="1"/>
  <c r="DB160" i="1" s="1"/>
  <c r="DB161" i="1" s="1"/>
  <c r="DB162" i="1" s="1"/>
  <c r="DB163" i="1" s="1"/>
  <c r="DB164" i="1" s="1"/>
  <c r="DB165" i="1" s="1"/>
  <c r="DB166" i="1" s="1"/>
  <c r="DB167" i="1" s="1"/>
  <c r="DB168" i="1" s="1"/>
  <c r="DB169" i="1" s="1"/>
  <c r="DB170" i="1" s="1"/>
  <c r="DB171" i="1" s="1"/>
  <c r="DB172" i="1" s="1"/>
  <c r="DB173" i="1" s="1"/>
  <c r="DB174" i="1" s="1"/>
  <c r="DB175" i="1" s="1"/>
  <c r="DB176" i="1" s="1"/>
  <c r="DB177" i="1" s="1"/>
  <c r="DB178" i="1" s="1"/>
  <c r="DB179" i="1" s="1"/>
  <c r="DB180" i="1" s="1"/>
  <c r="DB181" i="1" s="1"/>
  <c r="DB182" i="1" s="1"/>
  <c r="DB183" i="1" s="1"/>
  <c r="DB184" i="1" s="1"/>
  <c r="DB185" i="1" s="1"/>
  <c r="DB186" i="1" s="1"/>
  <c r="DB187" i="1" s="1"/>
  <c r="DB188" i="1" s="1"/>
  <c r="DB189" i="1" s="1"/>
  <c r="DB190" i="1" s="1"/>
  <c r="DB191" i="1" s="1"/>
  <c r="DB192" i="1" s="1"/>
  <c r="DB193" i="1" s="1"/>
  <c r="DB194" i="1" s="1"/>
  <c r="DB195" i="1" s="1"/>
  <c r="DB196" i="1" s="1"/>
  <c r="DB197" i="1" s="1"/>
  <c r="DB198" i="1" s="1"/>
  <c r="DB199" i="1" s="1"/>
  <c r="DB200" i="1" s="1"/>
  <c r="DB201" i="1" s="1"/>
  <c r="DB202" i="1" s="1"/>
  <c r="DB203" i="1" s="1"/>
  <c r="DB204" i="1" s="1"/>
  <c r="DB205" i="1" s="1"/>
  <c r="DB206" i="1" s="1"/>
  <c r="DB207" i="1" s="1"/>
  <c r="DB208" i="1" s="1"/>
  <c r="DB209" i="1" s="1"/>
  <c r="DB210" i="1" s="1"/>
  <c r="DB211" i="1" s="1"/>
  <c r="DB212" i="1" s="1"/>
  <c r="DB213" i="1" s="1"/>
  <c r="DB214" i="1" s="1"/>
  <c r="DB215" i="1" s="1"/>
  <c r="DB216" i="1" s="1"/>
  <c r="DB217" i="1" s="1"/>
  <c r="DB218" i="1" s="1"/>
  <c r="DB219" i="1" s="1"/>
  <c r="DB220" i="1" s="1"/>
  <c r="DB221" i="1" s="1"/>
  <c r="DB222" i="1" s="1"/>
  <c r="DB223" i="1" s="1"/>
  <c r="DB224" i="1" s="1"/>
  <c r="DB225" i="1" s="1"/>
  <c r="DB226" i="1" s="1"/>
  <c r="DB227" i="1" s="1"/>
  <c r="DB228" i="1" s="1"/>
  <c r="DB229" i="1" s="1"/>
  <c r="DB230" i="1" s="1"/>
  <c r="DB231" i="1" s="1"/>
  <c r="DB232" i="1" s="1"/>
  <c r="DB233" i="1" s="1"/>
  <c r="DB234" i="1" s="1"/>
  <c r="DB235" i="1" s="1"/>
  <c r="DB236" i="1" s="1"/>
  <c r="DB237" i="1" s="1"/>
  <c r="DB238" i="1" s="1"/>
  <c r="DB239" i="1" s="1"/>
  <c r="DB240" i="1" s="1"/>
  <c r="DB241" i="1" s="1"/>
  <c r="DB242" i="1" s="1"/>
  <c r="DB243" i="1" s="1"/>
  <c r="DB244" i="1" s="1"/>
  <c r="DB245" i="1" s="1"/>
  <c r="DB246" i="1" s="1"/>
  <c r="DB247" i="1" s="1"/>
  <c r="DB248" i="1" s="1"/>
  <c r="DB249" i="1" s="1"/>
  <c r="DB250" i="1" s="1"/>
  <c r="DB251" i="1" s="1"/>
  <c r="DB252" i="1" s="1"/>
  <c r="DB253" i="1" s="1"/>
  <c r="DB254" i="1" s="1"/>
  <c r="DB255" i="1" s="1"/>
  <c r="DB256" i="1" s="1"/>
  <c r="DB257" i="1" s="1"/>
  <c r="DB258" i="1" s="1"/>
  <c r="DB259" i="1" s="1"/>
  <c r="DB260" i="1" s="1"/>
  <c r="DB261" i="1" s="1"/>
  <c r="DB262" i="1" s="1"/>
  <c r="DB263" i="1" s="1"/>
  <c r="DB264" i="1" s="1"/>
  <c r="DB265" i="1" s="1"/>
  <c r="DB266" i="1" s="1"/>
  <c r="DB267" i="1" s="1"/>
  <c r="DB268" i="1" s="1"/>
  <c r="DB269" i="1" s="1"/>
  <c r="DB270" i="1" s="1"/>
  <c r="DB271" i="1" s="1"/>
  <c r="DB272" i="1" s="1"/>
  <c r="DB273" i="1" s="1"/>
  <c r="DB274" i="1" s="1"/>
  <c r="DB275" i="1" s="1"/>
  <c r="DB276" i="1" s="1"/>
  <c r="DB277" i="1" s="1"/>
  <c r="DB278" i="1" s="1"/>
  <c r="DB279" i="1" s="1"/>
  <c r="DB280" i="1" s="1"/>
  <c r="DB281" i="1" s="1"/>
  <c r="DB282" i="1" s="1"/>
  <c r="DB283" i="1" s="1"/>
  <c r="DB284" i="1" s="1"/>
  <c r="DB285" i="1" s="1"/>
  <c r="DB286" i="1" s="1"/>
  <c r="DB287" i="1" s="1"/>
  <c r="DB288" i="1" s="1"/>
  <c r="DB289" i="1" s="1"/>
  <c r="DB290" i="1" s="1"/>
  <c r="DB291" i="1" s="1"/>
  <c r="DB292" i="1" s="1"/>
  <c r="DB293" i="1" s="1"/>
  <c r="DB294" i="1" s="1"/>
  <c r="DB295" i="1" s="1"/>
  <c r="DB296" i="1" s="1"/>
  <c r="DB297" i="1" s="1"/>
  <c r="DB298" i="1" s="1"/>
  <c r="DB299" i="1" s="1"/>
  <c r="DB300" i="1" s="1"/>
  <c r="DB301" i="1" s="1"/>
  <c r="DB302" i="1" s="1"/>
  <c r="DB303" i="1" s="1"/>
  <c r="DB304" i="1" s="1"/>
  <c r="DB305" i="1" s="1"/>
  <c r="DB306" i="1" s="1"/>
  <c r="DB307" i="1" s="1"/>
  <c r="DB308" i="1" s="1"/>
  <c r="DB309" i="1" s="1"/>
  <c r="DB310" i="1" s="1"/>
  <c r="DB311" i="1" s="1"/>
  <c r="DB312" i="1" s="1"/>
  <c r="DB313" i="1" s="1"/>
  <c r="DB314" i="1" s="1"/>
  <c r="DB315" i="1" s="1"/>
  <c r="DB316" i="1" s="1"/>
  <c r="DB317" i="1" s="1"/>
  <c r="DB318" i="1" s="1"/>
  <c r="DB319" i="1" s="1"/>
  <c r="DB320" i="1" s="1"/>
  <c r="DB321" i="1" s="1"/>
  <c r="DB322" i="1" s="1"/>
  <c r="DB323" i="1" s="1"/>
  <c r="DB324" i="1" s="1"/>
  <c r="DB325" i="1" s="1"/>
  <c r="DB326" i="1" s="1"/>
  <c r="DB327" i="1" s="1"/>
  <c r="DB328" i="1" s="1"/>
  <c r="DB329" i="1" s="1"/>
  <c r="DB330" i="1" s="1"/>
  <c r="DB331" i="1" s="1"/>
  <c r="DB332" i="1" s="1"/>
  <c r="DB333" i="1" s="1"/>
  <c r="DB334" i="1" s="1"/>
  <c r="DB335" i="1" s="1"/>
  <c r="DB336" i="1" s="1"/>
  <c r="DB337" i="1" s="1"/>
  <c r="DB338" i="1" s="1"/>
  <c r="DB339" i="1" s="1"/>
  <c r="DB340" i="1" s="1"/>
  <c r="DB341" i="1" s="1"/>
  <c r="DB342" i="1" s="1"/>
  <c r="DB343" i="1" s="1"/>
  <c r="DB344" i="1" s="1"/>
  <c r="DB345" i="1" s="1"/>
  <c r="DB346" i="1" s="1"/>
  <c r="DB347" i="1" s="1"/>
  <c r="DB348" i="1" s="1"/>
  <c r="DB349" i="1" s="1"/>
  <c r="DB350" i="1" s="1"/>
  <c r="DB351" i="1" s="1"/>
  <c r="DB352" i="1" s="1"/>
  <c r="DB353" i="1" s="1"/>
  <c r="DB354" i="1" s="1"/>
  <c r="DB355" i="1" s="1"/>
  <c r="DB356" i="1" s="1"/>
  <c r="DB357" i="1" s="1"/>
  <c r="DB358" i="1" s="1"/>
  <c r="DB359" i="1" s="1"/>
  <c r="DB360" i="1" s="1"/>
  <c r="DB361" i="1" s="1"/>
  <c r="DB362" i="1" s="1"/>
  <c r="DB363" i="1" s="1"/>
  <c r="DB364" i="1" s="1"/>
  <c r="DB365" i="1" s="1"/>
  <c r="DB366" i="1" s="1"/>
  <c r="DB367" i="1" s="1"/>
  <c r="DB368" i="1" s="1"/>
  <c r="DB369" i="1" s="1"/>
  <c r="DB370" i="1" s="1"/>
  <c r="DB371" i="1" s="1"/>
  <c r="DB372" i="1" s="1"/>
  <c r="DB373" i="1" s="1"/>
  <c r="DB374" i="1" s="1"/>
  <c r="DB375" i="1" s="1"/>
  <c r="DB376" i="1" s="1"/>
  <c r="DB377" i="1" s="1"/>
  <c r="DB378" i="1" s="1"/>
  <c r="DB379" i="1" s="1"/>
  <c r="DB380" i="1" s="1"/>
  <c r="DB381" i="1" s="1"/>
  <c r="DB382" i="1" s="1"/>
  <c r="DB383" i="1" s="1"/>
  <c r="DB384" i="1" s="1"/>
  <c r="DB385" i="1" s="1"/>
  <c r="DB386" i="1" s="1"/>
  <c r="DB387" i="1" s="1"/>
  <c r="DB388" i="1" s="1"/>
  <c r="DB389" i="1" s="1"/>
  <c r="DB390" i="1" s="1"/>
  <c r="DB391" i="1" s="1"/>
  <c r="DB392" i="1" s="1"/>
  <c r="DB393" i="1" s="1"/>
  <c r="DB394" i="1" s="1"/>
  <c r="DB395" i="1" s="1"/>
  <c r="DB396" i="1" s="1"/>
  <c r="DB397" i="1" s="1"/>
  <c r="DB398" i="1" s="1"/>
  <c r="DB399" i="1" s="1"/>
  <c r="DB400" i="1" s="1"/>
  <c r="DB401" i="1" s="1"/>
  <c r="DB402" i="1" s="1"/>
  <c r="DB403" i="1" s="1"/>
  <c r="DB404" i="1" s="1"/>
  <c r="DB405" i="1" s="1"/>
  <c r="DB406" i="1" s="1"/>
  <c r="DB407" i="1" s="1"/>
  <c r="DB408" i="1" s="1"/>
  <c r="DB409" i="1" s="1"/>
  <c r="DB410" i="1" s="1"/>
  <c r="DB411" i="1" s="1"/>
  <c r="DB412" i="1" s="1"/>
  <c r="DB413" i="1" s="1"/>
  <c r="DB414" i="1" s="1"/>
  <c r="DB415" i="1" s="1"/>
  <c r="DB416" i="1" s="1"/>
  <c r="DB417" i="1" s="1"/>
  <c r="DB418" i="1" s="1"/>
  <c r="DB419" i="1" s="1"/>
  <c r="DB420" i="1" s="1"/>
  <c r="DB421" i="1" s="1"/>
  <c r="DB422" i="1" s="1"/>
  <c r="DB423" i="1" s="1"/>
  <c r="DB424" i="1" s="1"/>
  <c r="DB425" i="1" s="1"/>
  <c r="DB426" i="1" s="1"/>
  <c r="DB427" i="1" s="1"/>
  <c r="DB428" i="1" s="1"/>
  <c r="DB429" i="1" s="1"/>
  <c r="DB430" i="1" s="1"/>
  <c r="DB431" i="1" s="1"/>
  <c r="DB432" i="1" s="1"/>
  <c r="DB433" i="1" s="1"/>
  <c r="DB434" i="1" s="1"/>
  <c r="DB435" i="1" s="1"/>
  <c r="DB436" i="1" s="1"/>
  <c r="DB437" i="1" s="1"/>
  <c r="DB438" i="1" s="1"/>
  <c r="DB439" i="1" s="1"/>
  <c r="DB440" i="1" s="1"/>
  <c r="DB441" i="1" s="1"/>
  <c r="DB442" i="1" s="1"/>
  <c r="DB443" i="1" s="1"/>
  <c r="DB444" i="1" s="1"/>
  <c r="DB445" i="1" s="1"/>
  <c r="DB446" i="1" s="1"/>
  <c r="DB447" i="1" s="1"/>
  <c r="DB448" i="1" s="1"/>
  <c r="DB449" i="1" s="1"/>
  <c r="DB450" i="1" s="1"/>
  <c r="DB451" i="1" s="1"/>
  <c r="DB452" i="1" s="1"/>
  <c r="DB453" i="1" s="1"/>
  <c r="DB454" i="1" s="1"/>
  <c r="DB455" i="1" s="1"/>
  <c r="DB456" i="1" s="1"/>
  <c r="DB457" i="1" s="1"/>
  <c r="DB458" i="1" s="1"/>
  <c r="DB459" i="1" s="1"/>
  <c r="DB460" i="1" s="1"/>
  <c r="DB461" i="1" s="1"/>
  <c r="DB462" i="1" s="1"/>
  <c r="DB463" i="1" s="1"/>
  <c r="DB464" i="1" s="1"/>
  <c r="DB465" i="1" s="1"/>
  <c r="DB466" i="1" s="1"/>
  <c r="DB467" i="1" s="1"/>
  <c r="DB468" i="1" s="1"/>
  <c r="DB469" i="1" s="1"/>
  <c r="DB470" i="1" s="1"/>
  <c r="DB471" i="1" s="1"/>
  <c r="DB472" i="1" s="1"/>
  <c r="DB473" i="1" s="1"/>
  <c r="DB474" i="1" s="1"/>
  <c r="DB475" i="1" s="1"/>
  <c r="DB476" i="1" s="1"/>
  <c r="DB477" i="1" s="1"/>
  <c r="DB478" i="1" s="1"/>
  <c r="DB479" i="1" s="1"/>
  <c r="DB480" i="1" s="1"/>
  <c r="DB481" i="1" s="1"/>
  <c r="DB482" i="1" s="1"/>
  <c r="DB483" i="1" s="1"/>
  <c r="DB484" i="1" s="1"/>
  <c r="DB485" i="1" s="1"/>
  <c r="DB486" i="1" s="1"/>
  <c r="DB487" i="1" s="1"/>
  <c r="DB488" i="1" s="1"/>
  <c r="DB489" i="1" s="1"/>
  <c r="DB490" i="1" s="1"/>
  <c r="DB491" i="1" s="1"/>
  <c r="DB492" i="1" s="1"/>
  <c r="DB493" i="1" s="1"/>
  <c r="DB494" i="1" s="1"/>
  <c r="DB495" i="1" s="1"/>
  <c r="DB496" i="1" s="1"/>
  <c r="DB497" i="1" s="1"/>
  <c r="DB498" i="1" s="1"/>
  <c r="DB499" i="1" s="1"/>
  <c r="DB500" i="1" s="1"/>
  <c r="DB501" i="1" s="1"/>
  <c r="DB502" i="1" s="1"/>
  <c r="DB503" i="1" s="1"/>
  <c r="DB504" i="1" s="1"/>
  <c r="DB505" i="1" s="1"/>
  <c r="DB506" i="1" s="1"/>
  <c r="DB507" i="1" s="1"/>
  <c r="DB508" i="1" s="1"/>
  <c r="DB509" i="1" s="1"/>
  <c r="DB510" i="1" s="1"/>
  <c r="DB511" i="1" s="1"/>
  <c r="DB512" i="1" s="1"/>
  <c r="DB513" i="1" s="1"/>
  <c r="DB514" i="1" s="1"/>
  <c r="DB515" i="1" s="1"/>
  <c r="DB516" i="1" s="1"/>
  <c r="DB517" i="1" s="1"/>
  <c r="DB518" i="1" s="1"/>
  <c r="DB519" i="1" s="1"/>
  <c r="DB520" i="1" s="1"/>
  <c r="DB521" i="1" s="1"/>
  <c r="DB522" i="1" s="1"/>
  <c r="DB523" i="1" s="1"/>
  <c r="DB524" i="1" s="1"/>
  <c r="DB525" i="1" s="1"/>
  <c r="DB526" i="1" s="1"/>
  <c r="DB527" i="1" s="1"/>
  <c r="DB528" i="1" s="1"/>
  <c r="DB529" i="1" s="1"/>
  <c r="DB530" i="1" s="1"/>
  <c r="DB531" i="1" s="1"/>
  <c r="DB532" i="1" s="1"/>
  <c r="DB533" i="1" s="1"/>
  <c r="DB534" i="1" s="1"/>
  <c r="DB535" i="1" s="1"/>
  <c r="DB536" i="1" s="1"/>
  <c r="DB537" i="1" s="1"/>
  <c r="DB538" i="1" s="1"/>
  <c r="DB539" i="1" s="1"/>
  <c r="DB540" i="1" s="1"/>
  <c r="DB541" i="1" s="1"/>
  <c r="DB542" i="1" s="1"/>
  <c r="DB543" i="1" s="1"/>
  <c r="DB544" i="1" s="1"/>
  <c r="DB545" i="1" s="1"/>
  <c r="DB546" i="1" s="1"/>
  <c r="DB547" i="1" s="1"/>
  <c r="DB548" i="1" s="1"/>
  <c r="DB549" i="1" s="1"/>
  <c r="DB550" i="1" s="1"/>
  <c r="DB551" i="1" s="1"/>
  <c r="DB552" i="1" s="1"/>
  <c r="DB553" i="1" s="1"/>
  <c r="DB554" i="1" s="1"/>
  <c r="DB555" i="1" s="1"/>
  <c r="DB556" i="1" s="1"/>
  <c r="DB557" i="1" s="1"/>
  <c r="DB558" i="1" s="1"/>
  <c r="DB559" i="1" s="1"/>
  <c r="DB560" i="1" s="1"/>
  <c r="DB561" i="1" s="1"/>
  <c r="DB562" i="1" s="1"/>
  <c r="DB563" i="1" s="1"/>
  <c r="DB564" i="1" s="1"/>
  <c r="DB565" i="1" s="1"/>
  <c r="DB566" i="1" s="1"/>
  <c r="DB567" i="1" s="1"/>
  <c r="DB568" i="1" s="1"/>
  <c r="DB569" i="1" s="1"/>
  <c r="DB570" i="1" s="1"/>
  <c r="DB571" i="1" s="1"/>
  <c r="DB572" i="1" s="1"/>
  <c r="DB573" i="1" s="1"/>
  <c r="DB574" i="1" s="1"/>
  <c r="DB575" i="1" s="1"/>
  <c r="DB576" i="1" s="1"/>
  <c r="DB577" i="1" s="1"/>
  <c r="DB578" i="1" s="1"/>
  <c r="DB579" i="1" s="1"/>
  <c r="DB580" i="1" s="1"/>
  <c r="DB581" i="1" s="1"/>
  <c r="DB582" i="1" s="1"/>
  <c r="DB583" i="1" s="1"/>
  <c r="DB584" i="1" s="1"/>
  <c r="DB585" i="1" s="1"/>
  <c r="DB586" i="1" s="1"/>
  <c r="DB587" i="1" s="1"/>
  <c r="DB588" i="1" s="1"/>
  <c r="DB589" i="1" s="1"/>
  <c r="DB590" i="1" s="1"/>
  <c r="DB591" i="1" s="1"/>
  <c r="DB592" i="1" s="1"/>
  <c r="DB593" i="1" s="1"/>
  <c r="DB594" i="1" s="1"/>
  <c r="DB595" i="1" s="1"/>
  <c r="DB596" i="1" s="1"/>
  <c r="DB597" i="1" s="1"/>
  <c r="DB598" i="1" s="1"/>
  <c r="DB599" i="1" s="1"/>
  <c r="DB600" i="1" s="1"/>
  <c r="DB601" i="1" s="1"/>
  <c r="DB602" i="1" s="1"/>
  <c r="DB603" i="1" s="1"/>
  <c r="DB604" i="1" s="1"/>
  <c r="DB605" i="1" s="1"/>
  <c r="DB606" i="1" s="1"/>
  <c r="DB607" i="1" s="1"/>
  <c r="DB608" i="1" s="1"/>
  <c r="DB609" i="1" s="1"/>
  <c r="DB610" i="1" s="1"/>
  <c r="DB611" i="1" s="1"/>
  <c r="DB612" i="1" s="1"/>
  <c r="DB613" i="1" s="1"/>
  <c r="DB614" i="1" s="1"/>
  <c r="DB615" i="1" s="1"/>
  <c r="DB616" i="1" s="1"/>
  <c r="DB617" i="1" s="1"/>
  <c r="DB618" i="1" s="1"/>
  <c r="DB619" i="1" s="1"/>
  <c r="DB620" i="1" s="1"/>
  <c r="DB621" i="1" s="1"/>
  <c r="DB622" i="1" s="1"/>
  <c r="DB623" i="1" s="1"/>
  <c r="DB624" i="1" s="1"/>
  <c r="DB625" i="1" s="1"/>
  <c r="DB626" i="1" s="1"/>
  <c r="DB627" i="1" s="1"/>
  <c r="DB628" i="1" s="1"/>
  <c r="DB629" i="1" s="1"/>
  <c r="DB630" i="1" s="1"/>
  <c r="DB631" i="1" s="1"/>
  <c r="DB632" i="1" s="1"/>
  <c r="DB633" i="1" s="1"/>
  <c r="DB634" i="1" s="1"/>
  <c r="DB635" i="1" s="1"/>
  <c r="DB636" i="1" s="1"/>
  <c r="DB637" i="1" s="1"/>
  <c r="DB638" i="1" s="1"/>
  <c r="DB639" i="1" s="1"/>
  <c r="DB640" i="1" s="1"/>
  <c r="DB641" i="1" s="1"/>
  <c r="DB642" i="1" s="1"/>
  <c r="DB643" i="1" s="1"/>
  <c r="DB644" i="1" s="1"/>
  <c r="DB645" i="1" s="1"/>
  <c r="DB646" i="1" s="1"/>
  <c r="DB647" i="1" s="1"/>
  <c r="DB648" i="1" s="1"/>
  <c r="DB649" i="1" s="1"/>
  <c r="DB650" i="1" s="1"/>
  <c r="DB651" i="1" s="1"/>
  <c r="DB652" i="1" s="1"/>
  <c r="DB653" i="1" s="1"/>
  <c r="DB654" i="1" s="1"/>
  <c r="DB655" i="1" s="1"/>
  <c r="DB656" i="1" s="1"/>
  <c r="DB657" i="1" s="1"/>
  <c r="DB658" i="1" s="1"/>
  <c r="DB659" i="1" s="1"/>
  <c r="DB660" i="1" s="1"/>
  <c r="DB661" i="1" s="1"/>
  <c r="DB662" i="1" s="1"/>
  <c r="DB663" i="1" s="1"/>
  <c r="DB664" i="1" s="1"/>
  <c r="DB665" i="1" s="1"/>
  <c r="DB666" i="1" s="1"/>
  <c r="DB667" i="1" s="1"/>
  <c r="DB668" i="1" s="1"/>
  <c r="DB669" i="1" s="1"/>
  <c r="DB670" i="1" s="1"/>
  <c r="DB671" i="1" s="1"/>
  <c r="DB672" i="1" s="1"/>
  <c r="DB673" i="1" s="1"/>
  <c r="DB674" i="1" s="1"/>
  <c r="DB675" i="1" s="1"/>
  <c r="DB676" i="1" s="1"/>
  <c r="DB677" i="1" s="1"/>
  <c r="DB678" i="1" s="1"/>
  <c r="DB679" i="1" s="1"/>
  <c r="DB680" i="1" s="1"/>
  <c r="DB681" i="1" s="1"/>
  <c r="DB682" i="1" s="1"/>
  <c r="DB683" i="1" s="1"/>
  <c r="DB684" i="1" s="1"/>
  <c r="DB685" i="1" s="1"/>
  <c r="DB686" i="1" s="1"/>
  <c r="DB687" i="1" s="1"/>
  <c r="DB688" i="1" s="1"/>
  <c r="DB689" i="1" s="1"/>
  <c r="DB690" i="1" s="1"/>
  <c r="DB691" i="1" s="1"/>
  <c r="DB692" i="1" s="1"/>
  <c r="DB693" i="1" s="1"/>
  <c r="DB694" i="1" s="1"/>
  <c r="DB695" i="1" s="1"/>
  <c r="DB696" i="1" s="1"/>
  <c r="DB697" i="1" s="1"/>
  <c r="DB698" i="1" s="1"/>
  <c r="DB699" i="1" s="1"/>
  <c r="DB700" i="1" s="1"/>
  <c r="DB701" i="1" s="1"/>
  <c r="DB702" i="1" s="1"/>
  <c r="DB703" i="1" s="1"/>
  <c r="DB704" i="1" s="1"/>
  <c r="DB705" i="1" s="1"/>
  <c r="DB706" i="1" s="1"/>
  <c r="DB707" i="1" s="1"/>
  <c r="DB708" i="1" s="1"/>
  <c r="DB709" i="1" s="1"/>
  <c r="DB710" i="1" s="1"/>
  <c r="DB711" i="1" s="1"/>
  <c r="DB712" i="1" s="1"/>
  <c r="DB713" i="1" s="1"/>
  <c r="DB714" i="1" s="1"/>
  <c r="DB715" i="1" s="1"/>
  <c r="DB716" i="1" s="1"/>
  <c r="DB717" i="1" s="1"/>
  <c r="DB718" i="1" s="1"/>
  <c r="DB719" i="1" s="1"/>
  <c r="DB720" i="1" s="1"/>
  <c r="DB721" i="1" s="1"/>
  <c r="DB722" i="1" s="1"/>
  <c r="DB723" i="1" s="1"/>
  <c r="DB724" i="1" s="1"/>
  <c r="DB725" i="1" s="1"/>
  <c r="DB726" i="1" s="1"/>
  <c r="DB727" i="1" s="1"/>
  <c r="DB728" i="1" s="1"/>
  <c r="DB729" i="1" s="1"/>
  <c r="DB730" i="1" s="1"/>
  <c r="DB731" i="1" s="1"/>
  <c r="DB732" i="1" s="1"/>
  <c r="DB733" i="1" s="1"/>
  <c r="DB734" i="1" s="1"/>
  <c r="DB735" i="1" s="1"/>
  <c r="DB736" i="1" s="1"/>
  <c r="DB737" i="1" s="1"/>
  <c r="DB738" i="1" s="1"/>
  <c r="DB739" i="1" s="1"/>
  <c r="DB740" i="1" s="1"/>
  <c r="DB741" i="1" s="1"/>
  <c r="DB742" i="1" s="1"/>
  <c r="DB743" i="1" s="1"/>
  <c r="DB744" i="1" s="1"/>
  <c r="DB745" i="1" s="1"/>
  <c r="DB746" i="1" s="1"/>
  <c r="DB747" i="1" s="1"/>
  <c r="DB748" i="1" s="1"/>
  <c r="DB749" i="1" s="1"/>
  <c r="DB750" i="1" s="1"/>
  <c r="DB751" i="1" s="1"/>
  <c r="DB752" i="1" s="1"/>
  <c r="DB753" i="1" s="1"/>
  <c r="DB754" i="1" s="1"/>
  <c r="DB755" i="1" s="1"/>
  <c r="DB756" i="1" s="1"/>
  <c r="DB757" i="1" s="1"/>
  <c r="DB758" i="1" s="1"/>
  <c r="DB759" i="1" s="1"/>
  <c r="DB760" i="1" s="1"/>
  <c r="DB761" i="1" s="1"/>
  <c r="DB762" i="1" s="1"/>
  <c r="DB763" i="1" s="1"/>
  <c r="DB764" i="1" s="1"/>
  <c r="DB765" i="1" s="1"/>
  <c r="DB766" i="1" s="1"/>
  <c r="DB767" i="1" s="1"/>
  <c r="DB768" i="1" s="1"/>
  <c r="DB769" i="1" s="1"/>
  <c r="DB770" i="1" s="1"/>
  <c r="DB771" i="1" s="1"/>
  <c r="DB772" i="1" s="1"/>
  <c r="DB773" i="1" s="1"/>
  <c r="DB774" i="1" s="1"/>
  <c r="DB775" i="1" s="1"/>
  <c r="DB776" i="1" s="1"/>
  <c r="DB777" i="1" s="1"/>
  <c r="DB778" i="1" s="1"/>
  <c r="DB779" i="1" s="1"/>
  <c r="DB780" i="1" s="1"/>
  <c r="DB781" i="1" s="1"/>
  <c r="DB782" i="1" s="1"/>
  <c r="DB783" i="1" s="1"/>
  <c r="DB784" i="1" s="1"/>
  <c r="DB785" i="1" s="1"/>
  <c r="DB786" i="1" s="1"/>
  <c r="DB787" i="1" s="1"/>
  <c r="DB788" i="1" s="1"/>
  <c r="DB789" i="1" s="1"/>
  <c r="DB790" i="1" s="1"/>
  <c r="DB791" i="1" s="1"/>
  <c r="DB792" i="1" s="1"/>
  <c r="DB793" i="1" s="1"/>
  <c r="DB794" i="1" s="1"/>
  <c r="DB795" i="1" s="1"/>
  <c r="DB796" i="1" s="1"/>
  <c r="DB797" i="1" s="1"/>
  <c r="DB798" i="1" s="1"/>
  <c r="DB799" i="1" s="1"/>
  <c r="DB800" i="1" s="1"/>
  <c r="DB801" i="1" s="1"/>
  <c r="DB802" i="1" s="1"/>
  <c r="DB803" i="1" s="1"/>
  <c r="DB804" i="1" s="1"/>
  <c r="DB805" i="1" s="1"/>
  <c r="DB806" i="1" s="1"/>
  <c r="DB807" i="1" s="1"/>
  <c r="DB808" i="1" s="1"/>
  <c r="DB809" i="1" s="1"/>
  <c r="DB810" i="1" s="1"/>
  <c r="DB811" i="1" s="1"/>
  <c r="DB812" i="1" s="1"/>
  <c r="DB813" i="1" s="1"/>
  <c r="DB814" i="1" s="1"/>
  <c r="DB815" i="1" s="1"/>
  <c r="DB816" i="1" s="1"/>
  <c r="DB817" i="1" s="1"/>
  <c r="DB818" i="1" s="1"/>
  <c r="DB819" i="1" s="1"/>
  <c r="DB820" i="1" s="1"/>
  <c r="DB821" i="1" s="1"/>
  <c r="DB822" i="1" s="1"/>
  <c r="DB823" i="1" s="1"/>
  <c r="DB824" i="1" s="1"/>
  <c r="DB825" i="1" s="1"/>
  <c r="DB826" i="1" s="1"/>
  <c r="DB827" i="1" s="1"/>
  <c r="DB828" i="1" s="1"/>
  <c r="DB829" i="1" s="1"/>
  <c r="DB830" i="1" s="1"/>
  <c r="DB831" i="1" s="1"/>
  <c r="DB832" i="1" s="1"/>
  <c r="DB833" i="1" s="1"/>
  <c r="DB834" i="1" s="1"/>
  <c r="DB835" i="1" s="1"/>
  <c r="DB836" i="1" s="1"/>
  <c r="DB837" i="1" s="1"/>
  <c r="DB838" i="1" s="1"/>
  <c r="DB839" i="1" s="1"/>
  <c r="DB840" i="1" s="1"/>
  <c r="DB841" i="1" s="1"/>
  <c r="DB842" i="1" s="1"/>
  <c r="DB843" i="1" s="1"/>
  <c r="DB844" i="1" s="1"/>
  <c r="DB845" i="1" s="1"/>
  <c r="DB846" i="1" s="1"/>
  <c r="DB847" i="1" s="1"/>
  <c r="DB848" i="1" s="1"/>
  <c r="DB849" i="1" s="1"/>
  <c r="DB850" i="1" s="1"/>
  <c r="DB851" i="1" s="1"/>
  <c r="DB852" i="1" s="1"/>
  <c r="DB853" i="1" s="1"/>
  <c r="DB854" i="1" s="1"/>
  <c r="DB855" i="1" s="1"/>
  <c r="DB856" i="1" s="1"/>
  <c r="DB857" i="1" s="1"/>
  <c r="DB858" i="1" s="1"/>
  <c r="DB859" i="1" s="1"/>
  <c r="DB860" i="1" s="1"/>
  <c r="DB861" i="1" s="1"/>
  <c r="DE6" i="1"/>
  <c r="DE7" i="1" s="1"/>
  <c r="DE8" i="1" s="1"/>
  <c r="DE9" i="1" s="1"/>
  <c r="DE10" i="1" s="1"/>
  <c r="DE11" i="1" s="1"/>
  <c r="DE12" i="1" s="1"/>
  <c r="DE13" i="1" s="1"/>
  <c r="DE14" i="1" s="1"/>
  <c r="DE15" i="1" s="1"/>
  <c r="DE16" i="1" s="1"/>
  <c r="DE17" i="1" s="1"/>
  <c r="DE18" i="1" s="1"/>
  <c r="DE19" i="1" s="1"/>
  <c r="DE20" i="1" s="1"/>
  <c r="DE21" i="1" s="1"/>
  <c r="DE22" i="1" s="1"/>
  <c r="DE23" i="1" s="1"/>
  <c r="DE24" i="1" s="1"/>
  <c r="DE25" i="1" s="1"/>
  <c r="DE26" i="1" s="1"/>
  <c r="DE27" i="1" s="1"/>
  <c r="DE28" i="1" s="1"/>
  <c r="DE29" i="1" s="1"/>
  <c r="DE30" i="1" s="1"/>
  <c r="DE31" i="1" s="1"/>
  <c r="DE32" i="1" s="1"/>
  <c r="DE33" i="1" s="1"/>
  <c r="DE34" i="1" s="1"/>
  <c r="DE35" i="1" s="1"/>
  <c r="DE36" i="1" s="1"/>
  <c r="DE37" i="1" s="1"/>
  <c r="DE38" i="1" s="1"/>
  <c r="DE39" i="1" s="1"/>
  <c r="DE40" i="1" s="1"/>
  <c r="DE41" i="1" s="1"/>
  <c r="DE42" i="1" s="1"/>
  <c r="DE43" i="1" s="1"/>
  <c r="DE44" i="1" s="1"/>
  <c r="DE45" i="1" s="1"/>
  <c r="DE46" i="1" s="1"/>
  <c r="DE47" i="1" s="1"/>
  <c r="DE48" i="1" s="1"/>
  <c r="DE49" i="1" s="1"/>
  <c r="DE50" i="1" s="1"/>
  <c r="DE51" i="1" s="1"/>
  <c r="DE52" i="1" s="1"/>
  <c r="DE53" i="1" s="1"/>
  <c r="DE54" i="1" s="1"/>
  <c r="DE55" i="1" s="1"/>
  <c r="DE56" i="1" s="1"/>
  <c r="DE57" i="1" s="1"/>
  <c r="DE58" i="1" s="1"/>
  <c r="DE59" i="1" s="1"/>
  <c r="DE60" i="1" s="1"/>
  <c r="DE61" i="1" s="1"/>
  <c r="DE62" i="1" s="1"/>
  <c r="DE63" i="1" s="1"/>
  <c r="DE64" i="1" s="1"/>
  <c r="DE65" i="1" s="1"/>
  <c r="DE66" i="1" s="1"/>
  <c r="DE67" i="1" s="1"/>
  <c r="DE68" i="1" s="1"/>
  <c r="DE69" i="1" s="1"/>
  <c r="DE70" i="1" s="1"/>
  <c r="DE71" i="1" s="1"/>
  <c r="DE72" i="1" s="1"/>
  <c r="DE73" i="1" s="1"/>
  <c r="DE74" i="1" s="1"/>
  <c r="DE75" i="1" s="1"/>
  <c r="DE76" i="1" s="1"/>
  <c r="DE77" i="1" s="1"/>
  <c r="DE78" i="1" s="1"/>
  <c r="DE79" i="1" s="1"/>
  <c r="DE80" i="1" s="1"/>
  <c r="DE81" i="1" s="1"/>
  <c r="DE82" i="1" s="1"/>
  <c r="DE83" i="1" s="1"/>
  <c r="DE84" i="1" s="1"/>
  <c r="DE85" i="1" s="1"/>
  <c r="DE86" i="1" s="1"/>
  <c r="DE87" i="1" s="1"/>
  <c r="DE88" i="1" s="1"/>
  <c r="DE89" i="1" s="1"/>
  <c r="DE90" i="1" s="1"/>
  <c r="DE91" i="1" s="1"/>
  <c r="DE92" i="1" s="1"/>
  <c r="DE93" i="1" s="1"/>
  <c r="DE94" i="1" s="1"/>
  <c r="DE95" i="1" s="1"/>
  <c r="DE96" i="1" s="1"/>
  <c r="DE97" i="1" s="1"/>
  <c r="DE98" i="1" s="1"/>
  <c r="DE99" i="1" s="1"/>
  <c r="DE100" i="1" s="1"/>
  <c r="DE101" i="1" s="1"/>
  <c r="DE102" i="1" s="1"/>
  <c r="DE103" i="1" s="1"/>
  <c r="DE104" i="1" s="1"/>
  <c r="DE105" i="1" s="1"/>
  <c r="DE106" i="1" s="1"/>
  <c r="DE107" i="1" s="1"/>
  <c r="DE108" i="1" s="1"/>
  <c r="DE109" i="1" s="1"/>
  <c r="DE110" i="1" s="1"/>
  <c r="DE111" i="1" s="1"/>
  <c r="DE112" i="1" s="1"/>
  <c r="DE113" i="1" s="1"/>
  <c r="DE114" i="1" s="1"/>
  <c r="DE115" i="1" s="1"/>
  <c r="DE116" i="1" s="1"/>
  <c r="DE117" i="1" s="1"/>
  <c r="DE118" i="1" s="1"/>
  <c r="DE119" i="1" s="1"/>
  <c r="DE120" i="1" s="1"/>
  <c r="DE121" i="1" s="1"/>
  <c r="DE122" i="1" s="1"/>
  <c r="DE123" i="1" s="1"/>
  <c r="DE124" i="1" s="1"/>
  <c r="DE125" i="1" s="1"/>
  <c r="DE126" i="1" s="1"/>
  <c r="DE127" i="1" s="1"/>
  <c r="DE128" i="1" s="1"/>
  <c r="DE129" i="1" s="1"/>
  <c r="DE130" i="1" s="1"/>
  <c r="DE131" i="1" s="1"/>
  <c r="DE132" i="1" s="1"/>
  <c r="DE133" i="1" s="1"/>
  <c r="DE134" i="1" s="1"/>
  <c r="DE135" i="1" s="1"/>
  <c r="DE136" i="1" s="1"/>
  <c r="DE137" i="1" s="1"/>
  <c r="DE138" i="1" s="1"/>
  <c r="DE139" i="1" s="1"/>
  <c r="DE140" i="1" s="1"/>
  <c r="DE141" i="1" s="1"/>
  <c r="DE142" i="1" s="1"/>
  <c r="DE143" i="1" s="1"/>
  <c r="DE144" i="1" s="1"/>
  <c r="DE145" i="1" s="1"/>
  <c r="DE146" i="1" s="1"/>
  <c r="DE147" i="1" s="1"/>
  <c r="DE148" i="1" s="1"/>
  <c r="DE149" i="1" s="1"/>
  <c r="DE150" i="1" s="1"/>
  <c r="DE151" i="1" s="1"/>
  <c r="DE152" i="1" s="1"/>
  <c r="DE153" i="1" s="1"/>
  <c r="DE154" i="1" s="1"/>
  <c r="DE155" i="1" s="1"/>
  <c r="DE156" i="1" s="1"/>
  <c r="DE157" i="1" s="1"/>
  <c r="DE158" i="1" s="1"/>
  <c r="DE159" i="1" s="1"/>
  <c r="DE160" i="1" s="1"/>
  <c r="DE161" i="1" s="1"/>
  <c r="DE162" i="1" s="1"/>
  <c r="DE163" i="1" s="1"/>
  <c r="DE164" i="1" s="1"/>
  <c r="DE165" i="1" s="1"/>
  <c r="DE166" i="1" s="1"/>
  <c r="DE167" i="1" s="1"/>
  <c r="DE168" i="1" s="1"/>
  <c r="DE169" i="1" s="1"/>
  <c r="DE170" i="1" s="1"/>
  <c r="DE171" i="1" s="1"/>
  <c r="DE172" i="1" s="1"/>
  <c r="DE173" i="1" s="1"/>
  <c r="DE174" i="1" s="1"/>
  <c r="DE175" i="1" s="1"/>
  <c r="DE176" i="1" s="1"/>
  <c r="DE177" i="1" s="1"/>
  <c r="DE178" i="1" s="1"/>
  <c r="DE179" i="1" s="1"/>
  <c r="DE180" i="1" s="1"/>
  <c r="DE181" i="1" s="1"/>
  <c r="DE182" i="1" s="1"/>
  <c r="DE183" i="1" s="1"/>
  <c r="DE184" i="1" s="1"/>
  <c r="DE185" i="1" s="1"/>
  <c r="DE186" i="1" s="1"/>
  <c r="DE187" i="1" s="1"/>
  <c r="DE188" i="1" s="1"/>
  <c r="DE189" i="1" s="1"/>
  <c r="DE190" i="1" s="1"/>
  <c r="DE191" i="1" s="1"/>
  <c r="DE192" i="1" s="1"/>
  <c r="DE193" i="1" s="1"/>
  <c r="DE194" i="1" s="1"/>
  <c r="DE195" i="1" s="1"/>
  <c r="DE196" i="1" s="1"/>
  <c r="DE197" i="1" s="1"/>
  <c r="DE198" i="1" s="1"/>
  <c r="DE199" i="1" s="1"/>
  <c r="DE200" i="1" s="1"/>
  <c r="DE201" i="1" s="1"/>
  <c r="DE202" i="1" s="1"/>
  <c r="DE203" i="1" s="1"/>
  <c r="DE204" i="1" s="1"/>
  <c r="DE205" i="1" s="1"/>
  <c r="DE206" i="1" s="1"/>
  <c r="DE207" i="1" s="1"/>
  <c r="DE208" i="1" s="1"/>
  <c r="DE209" i="1" s="1"/>
  <c r="DE210" i="1" s="1"/>
  <c r="DE211" i="1" s="1"/>
  <c r="DE212" i="1" s="1"/>
  <c r="DE213" i="1" s="1"/>
  <c r="DE214" i="1" s="1"/>
  <c r="DE215" i="1" s="1"/>
  <c r="DE216" i="1" s="1"/>
  <c r="DE217" i="1" s="1"/>
  <c r="DE218" i="1" s="1"/>
  <c r="DE219" i="1" s="1"/>
  <c r="DE220" i="1" s="1"/>
  <c r="DE221" i="1" s="1"/>
  <c r="DE222" i="1" s="1"/>
  <c r="DE223" i="1" s="1"/>
  <c r="DE224" i="1" s="1"/>
  <c r="DE225" i="1" s="1"/>
  <c r="DE226" i="1" s="1"/>
  <c r="DE227" i="1" s="1"/>
  <c r="DE228" i="1" s="1"/>
  <c r="DE229" i="1" s="1"/>
  <c r="DE230" i="1" s="1"/>
  <c r="DE231" i="1" s="1"/>
  <c r="DE232" i="1" s="1"/>
  <c r="DE233" i="1" s="1"/>
  <c r="DE234" i="1" s="1"/>
  <c r="DE235" i="1" s="1"/>
  <c r="DE236" i="1" s="1"/>
  <c r="DE237" i="1" s="1"/>
  <c r="DE238" i="1" s="1"/>
  <c r="DE239" i="1" s="1"/>
  <c r="DE240" i="1" s="1"/>
  <c r="DE241" i="1" s="1"/>
  <c r="DE242" i="1" s="1"/>
  <c r="DE243" i="1" s="1"/>
  <c r="DE244" i="1" s="1"/>
  <c r="DE245" i="1" s="1"/>
  <c r="DE246" i="1" s="1"/>
  <c r="DE247" i="1" s="1"/>
  <c r="DE248" i="1" s="1"/>
  <c r="DE249" i="1" s="1"/>
  <c r="DE250" i="1" s="1"/>
  <c r="DE251" i="1" s="1"/>
  <c r="DE252" i="1" s="1"/>
  <c r="DE253" i="1" s="1"/>
  <c r="DE254" i="1" s="1"/>
  <c r="DE255" i="1" s="1"/>
  <c r="DE256" i="1" s="1"/>
  <c r="DE257" i="1" s="1"/>
  <c r="DE258" i="1" s="1"/>
  <c r="DE259" i="1" s="1"/>
  <c r="DE260" i="1" s="1"/>
  <c r="DE261" i="1" s="1"/>
  <c r="DE262" i="1" s="1"/>
  <c r="DE263" i="1" s="1"/>
  <c r="DE264" i="1" s="1"/>
  <c r="DE265" i="1" s="1"/>
  <c r="DE266" i="1" s="1"/>
  <c r="DE267" i="1" s="1"/>
  <c r="DE268" i="1" s="1"/>
  <c r="DE269" i="1" s="1"/>
  <c r="DE270" i="1" s="1"/>
  <c r="DE271" i="1" s="1"/>
  <c r="DE272" i="1" s="1"/>
  <c r="DE273" i="1" s="1"/>
  <c r="DE274" i="1" s="1"/>
  <c r="DE275" i="1" s="1"/>
  <c r="DE276" i="1" s="1"/>
  <c r="DE277" i="1" s="1"/>
  <c r="DE278" i="1" s="1"/>
  <c r="DE279" i="1" s="1"/>
  <c r="DE280" i="1" s="1"/>
  <c r="DE281" i="1" s="1"/>
  <c r="DE282" i="1" s="1"/>
  <c r="DE283" i="1" s="1"/>
  <c r="DE284" i="1" s="1"/>
  <c r="DE285" i="1" s="1"/>
  <c r="DE286" i="1" s="1"/>
  <c r="DE287" i="1" s="1"/>
  <c r="DE288" i="1" s="1"/>
  <c r="DE289" i="1" s="1"/>
  <c r="DE290" i="1" s="1"/>
  <c r="DE291" i="1" s="1"/>
  <c r="DE292" i="1" s="1"/>
  <c r="DE293" i="1" s="1"/>
  <c r="DE294" i="1" s="1"/>
  <c r="DE295" i="1" s="1"/>
  <c r="DE296" i="1" s="1"/>
  <c r="DE297" i="1" s="1"/>
  <c r="DE298" i="1" s="1"/>
  <c r="DE299" i="1" s="1"/>
  <c r="DE300" i="1" s="1"/>
  <c r="DE301" i="1" s="1"/>
  <c r="DE302" i="1" s="1"/>
  <c r="DE303" i="1" s="1"/>
  <c r="DE304" i="1" s="1"/>
  <c r="DE305" i="1" s="1"/>
  <c r="DE306" i="1" s="1"/>
  <c r="DE307" i="1" s="1"/>
  <c r="DE308" i="1" s="1"/>
  <c r="DE309" i="1" s="1"/>
  <c r="DE310" i="1" s="1"/>
  <c r="DE311" i="1" s="1"/>
  <c r="DE312" i="1" s="1"/>
  <c r="DE313" i="1" s="1"/>
  <c r="DE314" i="1" s="1"/>
  <c r="DE315" i="1" s="1"/>
  <c r="DE316" i="1" s="1"/>
  <c r="DE317" i="1" s="1"/>
  <c r="DE318" i="1" s="1"/>
  <c r="DE319" i="1" s="1"/>
  <c r="DE320" i="1" s="1"/>
  <c r="DE321" i="1" s="1"/>
  <c r="DE322" i="1" s="1"/>
  <c r="DE323" i="1" s="1"/>
  <c r="DE324" i="1" s="1"/>
  <c r="DE325" i="1" s="1"/>
  <c r="DE326" i="1" s="1"/>
  <c r="DE327" i="1" s="1"/>
  <c r="DE328" i="1" s="1"/>
  <c r="DE329" i="1" s="1"/>
  <c r="DE330" i="1" s="1"/>
  <c r="DE331" i="1" s="1"/>
  <c r="DE332" i="1" s="1"/>
  <c r="DE333" i="1" s="1"/>
  <c r="DE334" i="1" s="1"/>
  <c r="DE335" i="1" s="1"/>
  <c r="DE336" i="1" s="1"/>
  <c r="DE337" i="1" s="1"/>
  <c r="DE338" i="1" s="1"/>
  <c r="DE339" i="1" s="1"/>
  <c r="DE340" i="1" s="1"/>
  <c r="DE341" i="1" s="1"/>
  <c r="DE342" i="1" s="1"/>
  <c r="DE343" i="1" s="1"/>
  <c r="DE344" i="1" s="1"/>
  <c r="DE345" i="1" s="1"/>
  <c r="DE346" i="1" s="1"/>
  <c r="DE347" i="1" s="1"/>
  <c r="DE348" i="1" s="1"/>
  <c r="DE349" i="1" s="1"/>
  <c r="DE350" i="1" s="1"/>
  <c r="DE351" i="1" s="1"/>
  <c r="DE352" i="1" s="1"/>
  <c r="DE353" i="1" s="1"/>
  <c r="DE354" i="1" s="1"/>
  <c r="DE355" i="1" s="1"/>
  <c r="DE356" i="1" s="1"/>
  <c r="DE357" i="1" s="1"/>
  <c r="DE358" i="1" s="1"/>
  <c r="DE359" i="1" s="1"/>
  <c r="DE360" i="1" s="1"/>
  <c r="DE361" i="1" s="1"/>
  <c r="DE362" i="1" s="1"/>
  <c r="DE363" i="1" s="1"/>
  <c r="DE364" i="1" s="1"/>
  <c r="DE365" i="1" s="1"/>
  <c r="DE366" i="1" s="1"/>
  <c r="DE367" i="1" s="1"/>
  <c r="DE368" i="1" s="1"/>
  <c r="DE369" i="1" s="1"/>
  <c r="DE370" i="1" s="1"/>
  <c r="DE371" i="1" s="1"/>
  <c r="DE372" i="1" s="1"/>
  <c r="DE373" i="1" s="1"/>
  <c r="DE374" i="1" s="1"/>
  <c r="DE375" i="1" s="1"/>
  <c r="DE376" i="1" s="1"/>
  <c r="DE377" i="1" s="1"/>
  <c r="DE378" i="1" s="1"/>
  <c r="DE379" i="1" s="1"/>
  <c r="DE380" i="1" s="1"/>
  <c r="DE381" i="1" s="1"/>
  <c r="DE382" i="1" s="1"/>
  <c r="DE383" i="1" s="1"/>
  <c r="DE384" i="1" s="1"/>
  <c r="DE385" i="1" s="1"/>
  <c r="DE386" i="1" s="1"/>
  <c r="DE387" i="1" s="1"/>
  <c r="DE388" i="1" s="1"/>
  <c r="DE389" i="1" s="1"/>
  <c r="DE390" i="1" s="1"/>
  <c r="DE391" i="1" s="1"/>
  <c r="DE392" i="1" s="1"/>
  <c r="DE393" i="1" s="1"/>
  <c r="DE394" i="1" s="1"/>
  <c r="DE395" i="1" s="1"/>
  <c r="DE396" i="1" s="1"/>
  <c r="DE397" i="1" s="1"/>
  <c r="DE398" i="1" s="1"/>
  <c r="DE399" i="1" s="1"/>
  <c r="DE400" i="1" s="1"/>
  <c r="DE401" i="1" s="1"/>
  <c r="DE402" i="1" s="1"/>
  <c r="DE403" i="1" s="1"/>
  <c r="DE404" i="1" s="1"/>
  <c r="DE405" i="1" s="1"/>
  <c r="DE406" i="1" s="1"/>
  <c r="DE407" i="1" s="1"/>
  <c r="DE408" i="1" s="1"/>
  <c r="DE409" i="1" s="1"/>
  <c r="DE410" i="1" s="1"/>
  <c r="DE411" i="1" s="1"/>
  <c r="DE412" i="1" s="1"/>
  <c r="DE413" i="1" s="1"/>
  <c r="DE414" i="1" s="1"/>
  <c r="DE415" i="1" s="1"/>
  <c r="DE416" i="1" s="1"/>
  <c r="DE417" i="1" s="1"/>
  <c r="DE418" i="1" s="1"/>
  <c r="DE419" i="1" s="1"/>
  <c r="DE420" i="1" s="1"/>
  <c r="DE421" i="1" s="1"/>
  <c r="DE422" i="1" s="1"/>
  <c r="DE423" i="1" s="1"/>
  <c r="DE424" i="1" s="1"/>
  <c r="DE425" i="1" s="1"/>
  <c r="DE426" i="1" s="1"/>
  <c r="DE427" i="1" s="1"/>
  <c r="DE428" i="1" s="1"/>
  <c r="DE429" i="1" s="1"/>
  <c r="DE430" i="1" s="1"/>
  <c r="DE431" i="1" s="1"/>
  <c r="DE432" i="1" s="1"/>
  <c r="DE433" i="1" s="1"/>
  <c r="DE434" i="1" s="1"/>
  <c r="DE435" i="1" s="1"/>
  <c r="DE436" i="1" s="1"/>
  <c r="DE437" i="1" s="1"/>
  <c r="DE438" i="1" s="1"/>
  <c r="DE439" i="1" s="1"/>
  <c r="DE440" i="1" s="1"/>
  <c r="DE441" i="1" s="1"/>
  <c r="DE442" i="1" s="1"/>
  <c r="DE443" i="1" s="1"/>
  <c r="DE444" i="1" s="1"/>
  <c r="DE445" i="1" s="1"/>
  <c r="DE446" i="1" s="1"/>
  <c r="DE447" i="1" s="1"/>
  <c r="DE448" i="1" s="1"/>
  <c r="DE449" i="1" s="1"/>
  <c r="DE450" i="1" s="1"/>
  <c r="DE451" i="1" s="1"/>
  <c r="DE452" i="1" s="1"/>
  <c r="DE453" i="1" s="1"/>
  <c r="DE454" i="1" s="1"/>
  <c r="DE455" i="1" s="1"/>
  <c r="DE456" i="1" s="1"/>
  <c r="DE457" i="1" s="1"/>
  <c r="DE458" i="1" s="1"/>
  <c r="DE459" i="1" s="1"/>
  <c r="DE460" i="1" s="1"/>
  <c r="DE461" i="1" s="1"/>
  <c r="DE462" i="1" s="1"/>
  <c r="DE463" i="1" s="1"/>
  <c r="DE464" i="1" s="1"/>
  <c r="DE465" i="1" s="1"/>
  <c r="DE466" i="1" s="1"/>
  <c r="DE467" i="1" s="1"/>
  <c r="DE468" i="1" s="1"/>
  <c r="DE469" i="1" s="1"/>
  <c r="DE470" i="1" s="1"/>
  <c r="DE471" i="1" s="1"/>
  <c r="DE472" i="1" s="1"/>
  <c r="DE473" i="1" s="1"/>
  <c r="DE474" i="1" s="1"/>
  <c r="DE475" i="1" s="1"/>
  <c r="DE476" i="1" s="1"/>
  <c r="DE477" i="1" s="1"/>
  <c r="DE478" i="1" s="1"/>
  <c r="DE479" i="1" s="1"/>
  <c r="DE480" i="1" s="1"/>
  <c r="DE481" i="1" s="1"/>
  <c r="DE482" i="1" s="1"/>
  <c r="DE483" i="1" s="1"/>
  <c r="DE484" i="1" s="1"/>
  <c r="DE485" i="1" s="1"/>
  <c r="DE486" i="1" s="1"/>
  <c r="DE487" i="1" s="1"/>
  <c r="DE488" i="1" s="1"/>
  <c r="DE489" i="1" s="1"/>
  <c r="DE490" i="1" s="1"/>
  <c r="DE491" i="1" s="1"/>
  <c r="DE492" i="1" s="1"/>
  <c r="DE493" i="1" s="1"/>
  <c r="DE494" i="1" s="1"/>
  <c r="DE495" i="1" s="1"/>
  <c r="DE496" i="1" s="1"/>
  <c r="DE497" i="1" s="1"/>
  <c r="DE498" i="1" s="1"/>
  <c r="DE499" i="1" s="1"/>
  <c r="DE500" i="1" s="1"/>
  <c r="DE501" i="1" s="1"/>
  <c r="DE502" i="1" s="1"/>
  <c r="DE503" i="1" s="1"/>
  <c r="DE504" i="1" s="1"/>
  <c r="DE505" i="1" s="1"/>
  <c r="DE506" i="1" s="1"/>
  <c r="DE507" i="1" s="1"/>
  <c r="DE508" i="1" s="1"/>
  <c r="DE509" i="1" s="1"/>
  <c r="DE510" i="1" s="1"/>
  <c r="DE511" i="1" s="1"/>
  <c r="DE512" i="1" s="1"/>
  <c r="DE513" i="1" s="1"/>
  <c r="DE514" i="1" s="1"/>
  <c r="DE515" i="1" s="1"/>
  <c r="DE516" i="1" s="1"/>
  <c r="DE517" i="1" s="1"/>
  <c r="DE518" i="1" s="1"/>
  <c r="DE519" i="1" s="1"/>
  <c r="DE520" i="1" s="1"/>
  <c r="DE521" i="1" s="1"/>
  <c r="DE522" i="1" s="1"/>
  <c r="DE523" i="1" s="1"/>
  <c r="DE524" i="1" s="1"/>
  <c r="DE525" i="1" s="1"/>
  <c r="DE526" i="1" s="1"/>
  <c r="DE527" i="1" s="1"/>
  <c r="DE528" i="1" s="1"/>
  <c r="DE529" i="1" s="1"/>
  <c r="DE530" i="1" s="1"/>
  <c r="DE531" i="1" s="1"/>
  <c r="DE532" i="1" s="1"/>
  <c r="DE533" i="1" s="1"/>
  <c r="DE534" i="1" s="1"/>
  <c r="DE535" i="1" s="1"/>
  <c r="DE536" i="1" s="1"/>
  <c r="DE537" i="1" s="1"/>
  <c r="DE538" i="1" s="1"/>
  <c r="DE539" i="1" s="1"/>
  <c r="DE540" i="1" s="1"/>
  <c r="DE541" i="1" s="1"/>
  <c r="DE542" i="1" s="1"/>
  <c r="DE543" i="1" s="1"/>
  <c r="DE544" i="1" s="1"/>
  <c r="DE545" i="1" s="1"/>
  <c r="DE546" i="1" s="1"/>
  <c r="DE547" i="1" s="1"/>
  <c r="DE548" i="1" s="1"/>
  <c r="DE549" i="1" s="1"/>
  <c r="DE550" i="1" s="1"/>
  <c r="DE551" i="1" s="1"/>
  <c r="DE552" i="1" s="1"/>
  <c r="DE553" i="1" s="1"/>
  <c r="DE554" i="1" s="1"/>
  <c r="DE555" i="1" s="1"/>
  <c r="DE556" i="1" s="1"/>
  <c r="DE557" i="1" s="1"/>
  <c r="DE558" i="1" s="1"/>
  <c r="DE559" i="1" s="1"/>
  <c r="DE560" i="1" s="1"/>
  <c r="DE561" i="1" s="1"/>
  <c r="DE562" i="1" s="1"/>
  <c r="DE563" i="1" s="1"/>
  <c r="DE564" i="1" s="1"/>
  <c r="DE565" i="1" s="1"/>
  <c r="DE566" i="1" s="1"/>
  <c r="DE567" i="1" s="1"/>
  <c r="DE568" i="1" s="1"/>
  <c r="DE569" i="1" s="1"/>
  <c r="DE570" i="1" s="1"/>
  <c r="DE571" i="1" s="1"/>
  <c r="DE572" i="1" s="1"/>
  <c r="DE573" i="1" s="1"/>
  <c r="DE574" i="1" s="1"/>
  <c r="DE575" i="1" s="1"/>
  <c r="DE576" i="1" s="1"/>
  <c r="DE577" i="1" s="1"/>
  <c r="DE578" i="1" s="1"/>
  <c r="DE579" i="1" s="1"/>
  <c r="DE580" i="1" s="1"/>
  <c r="DE581" i="1" s="1"/>
  <c r="DE582" i="1" s="1"/>
  <c r="DE583" i="1" s="1"/>
  <c r="DE584" i="1" s="1"/>
  <c r="DE585" i="1" s="1"/>
  <c r="DE586" i="1" s="1"/>
  <c r="DE587" i="1" s="1"/>
  <c r="DE588" i="1" s="1"/>
  <c r="DE589" i="1" s="1"/>
  <c r="DE590" i="1" s="1"/>
  <c r="DE591" i="1" s="1"/>
  <c r="DE592" i="1" s="1"/>
  <c r="DE593" i="1" s="1"/>
  <c r="DE594" i="1" s="1"/>
  <c r="DE595" i="1" s="1"/>
  <c r="DE596" i="1" s="1"/>
  <c r="DE597" i="1" s="1"/>
  <c r="DE598" i="1" s="1"/>
  <c r="DE599" i="1" s="1"/>
  <c r="DE600" i="1" s="1"/>
  <c r="DE601" i="1" s="1"/>
  <c r="DE602" i="1" s="1"/>
  <c r="DE603" i="1" s="1"/>
  <c r="DE604" i="1" s="1"/>
  <c r="DE605" i="1" s="1"/>
  <c r="DE606" i="1" s="1"/>
  <c r="DE607" i="1" s="1"/>
  <c r="DE608" i="1" s="1"/>
  <c r="DE609" i="1" s="1"/>
  <c r="DE610" i="1" s="1"/>
  <c r="DE611" i="1" s="1"/>
  <c r="DE612" i="1" s="1"/>
  <c r="DE613" i="1" s="1"/>
  <c r="DE614" i="1" s="1"/>
  <c r="DE615" i="1" s="1"/>
  <c r="DE616" i="1" s="1"/>
  <c r="DE617" i="1" s="1"/>
  <c r="DE618" i="1" s="1"/>
  <c r="DE619" i="1" s="1"/>
  <c r="DE620" i="1" s="1"/>
  <c r="DE621" i="1" s="1"/>
  <c r="DE622" i="1" s="1"/>
  <c r="DE623" i="1" s="1"/>
  <c r="DE624" i="1" s="1"/>
  <c r="DE625" i="1" s="1"/>
  <c r="DE626" i="1" s="1"/>
  <c r="DE627" i="1" s="1"/>
  <c r="DE628" i="1" s="1"/>
  <c r="DE629" i="1" s="1"/>
  <c r="DE630" i="1" s="1"/>
  <c r="DE631" i="1" s="1"/>
  <c r="DE632" i="1" s="1"/>
  <c r="DE633" i="1" s="1"/>
  <c r="DE634" i="1" s="1"/>
  <c r="DE635" i="1" s="1"/>
  <c r="DE636" i="1" s="1"/>
  <c r="DE637" i="1" s="1"/>
  <c r="DE638" i="1" s="1"/>
  <c r="DE639" i="1" s="1"/>
  <c r="DE640" i="1" s="1"/>
  <c r="DE641" i="1" s="1"/>
  <c r="DE642" i="1" s="1"/>
  <c r="DE643" i="1" s="1"/>
  <c r="DE644" i="1" s="1"/>
  <c r="DE645" i="1" s="1"/>
  <c r="DE646" i="1" s="1"/>
  <c r="DE647" i="1" s="1"/>
  <c r="DE648" i="1" s="1"/>
  <c r="DE649" i="1" s="1"/>
  <c r="DE650" i="1" s="1"/>
  <c r="DE651" i="1" s="1"/>
  <c r="DE652" i="1" s="1"/>
  <c r="DE653" i="1" s="1"/>
  <c r="DE654" i="1" s="1"/>
  <c r="DE655" i="1" s="1"/>
  <c r="DE656" i="1" s="1"/>
  <c r="DE657" i="1" s="1"/>
  <c r="DE658" i="1" s="1"/>
  <c r="DE659" i="1" s="1"/>
  <c r="DE660" i="1" s="1"/>
  <c r="DE661" i="1" s="1"/>
  <c r="DE662" i="1" s="1"/>
  <c r="DE663" i="1" s="1"/>
  <c r="DE664" i="1" s="1"/>
  <c r="DE665" i="1" s="1"/>
  <c r="DE666" i="1" s="1"/>
  <c r="DE667" i="1" s="1"/>
  <c r="DE668" i="1" s="1"/>
  <c r="DE669" i="1" s="1"/>
  <c r="DE670" i="1" s="1"/>
  <c r="DE671" i="1" s="1"/>
  <c r="DE672" i="1" s="1"/>
  <c r="DE673" i="1" s="1"/>
  <c r="DE674" i="1" s="1"/>
  <c r="DE675" i="1" s="1"/>
  <c r="DE676" i="1" s="1"/>
  <c r="DE677" i="1" s="1"/>
  <c r="DE678" i="1" s="1"/>
  <c r="DE679" i="1" s="1"/>
  <c r="DE680" i="1" s="1"/>
  <c r="DE681" i="1" s="1"/>
  <c r="DE682" i="1" s="1"/>
  <c r="DE683" i="1" s="1"/>
  <c r="DE684" i="1" s="1"/>
  <c r="DE685" i="1" s="1"/>
  <c r="DE686" i="1" s="1"/>
  <c r="DE687" i="1" s="1"/>
  <c r="DE688" i="1" s="1"/>
  <c r="DE689" i="1" s="1"/>
  <c r="DE690" i="1" s="1"/>
  <c r="DE691" i="1" s="1"/>
  <c r="DE692" i="1" s="1"/>
  <c r="DE693" i="1" s="1"/>
  <c r="DE694" i="1" s="1"/>
  <c r="DE695" i="1" s="1"/>
  <c r="DE696" i="1" s="1"/>
  <c r="DE697" i="1" s="1"/>
  <c r="DE698" i="1" s="1"/>
  <c r="DE699" i="1" s="1"/>
  <c r="DE700" i="1" s="1"/>
  <c r="DE701" i="1" s="1"/>
  <c r="DE702" i="1" s="1"/>
  <c r="DE703" i="1" s="1"/>
  <c r="DE704" i="1" s="1"/>
  <c r="DE705" i="1" s="1"/>
  <c r="DE706" i="1" s="1"/>
  <c r="DE707" i="1" s="1"/>
  <c r="DE708" i="1" s="1"/>
  <c r="DE709" i="1" s="1"/>
  <c r="DE710" i="1" s="1"/>
  <c r="DE711" i="1" s="1"/>
  <c r="DE712" i="1" s="1"/>
  <c r="DE713" i="1" s="1"/>
  <c r="DE714" i="1" s="1"/>
  <c r="DE715" i="1" s="1"/>
  <c r="DE716" i="1" s="1"/>
  <c r="DE717" i="1" s="1"/>
  <c r="DE718" i="1" s="1"/>
  <c r="DE719" i="1" s="1"/>
  <c r="DE720" i="1" s="1"/>
  <c r="DE721" i="1" s="1"/>
  <c r="DE722" i="1" s="1"/>
  <c r="DE723" i="1" s="1"/>
  <c r="DE724" i="1" s="1"/>
  <c r="DE725" i="1" s="1"/>
  <c r="DE726" i="1" s="1"/>
  <c r="DE727" i="1" s="1"/>
  <c r="DE728" i="1" s="1"/>
  <c r="DE729" i="1" s="1"/>
  <c r="DE730" i="1" s="1"/>
  <c r="DE731" i="1" s="1"/>
  <c r="DE732" i="1" s="1"/>
  <c r="DE733" i="1" s="1"/>
  <c r="DE734" i="1" s="1"/>
  <c r="DE735" i="1" s="1"/>
  <c r="DE736" i="1" s="1"/>
  <c r="DE737" i="1" s="1"/>
  <c r="DE738" i="1" s="1"/>
  <c r="DE739" i="1" s="1"/>
  <c r="DE740" i="1" s="1"/>
  <c r="DE741" i="1" s="1"/>
  <c r="DE742" i="1" s="1"/>
  <c r="DE743" i="1" s="1"/>
  <c r="DE744" i="1" s="1"/>
  <c r="DE745" i="1" s="1"/>
  <c r="DE746" i="1" s="1"/>
  <c r="DE747" i="1" s="1"/>
  <c r="DE748" i="1" s="1"/>
  <c r="DE749" i="1" s="1"/>
  <c r="DE750" i="1" s="1"/>
  <c r="DE751" i="1" s="1"/>
  <c r="DE752" i="1" s="1"/>
  <c r="DE753" i="1" s="1"/>
  <c r="DE754" i="1" s="1"/>
  <c r="DE755" i="1" s="1"/>
  <c r="DE756" i="1" s="1"/>
  <c r="DE757" i="1" s="1"/>
  <c r="DE758" i="1" s="1"/>
  <c r="DE759" i="1" s="1"/>
  <c r="DE760" i="1" s="1"/>
  <c r="DE761" i="1" s="1"/>
  <c r="DE762" i="1" s="1"/>
  <c r="DE763" i="1" s="1"/>
  <c r="DE764" i="1" s="1"/>
  <c r="DE765" i="1" s="1"/>
  <c r="DE766" i="1" s="1"/>
  <c r="DE767" i="1" s="1"/>
  <c r="DE768" i="1" s="1"/>
  <c r="DE769" i="1" s="1"/>
  <c r="DE770" i="1" s="1"/>
  <c r="DE771" i="1" s="1"/>
  <c r="DE772" i="1" s="1"/>
  <c r="DE773" i="1" s="1"/>
  <c r="DE774" i="1" s="1"/>
  <c r="DE775" i="1" s="1"/>
  <c r="DE776" i="1" s="1"/>
  <c r="DE777" i="1" s="1"/>
  <c r="DE778" i="1" s="1"/>
  <c r="DE779" i="1" s="1"/>
  <c r="DE780" i="1" s="1"/>
  <c r="DE781" i="1" s="1"/>
  <c r="DE782" i="1" s="1"/>
  <c r="DE783" i="1" s="1"/>
  <c r="DE784" i="1" s="1"/>
  <c r="DE785" i="1" s="1"/>
  <c r="DE786" i="1" s="1"/>
  <c r="DE787" i="1" s="1"/>
  <c r="DE788" i="1" s="1"/>
  <c r="DE789" i="1" s="1"/>
  <c r="DE790" i="1" s="1"/>
  <c r="DE791" i="1" s="1"/>
  <c r="DE792" i="1" s="1"/>
  <c r="DE793" i="1" s="1"/>
  <c r="DE794" i="1" s="1"/>
  <c r="DE795" i="1" s="1"/>
  <c r="DE796" i="1" s="1"/>
  <c r="DE797" i="1" s="1"/>
  <c r="DE798" i="1" s="1"/>
  <c r="DE799" i="1" s="1"/>
  <c r="DE800" i="1" s="1"/>
  <c r="DE801" i="1" s="1"/>
  <c r="DE802" i="1" s="1"/>
  <c r="DE803" i="1" s="1"/>
  <c r="DE804" i="1" s="1"/>
  <c r="DE805" i="1" s="1"/>
  <c r="DE806" i="1" s="1"/>
  <c r="DE807" i="1" s="1"/>
  <c r="DE808" i="1" s="1"/>
  <c r="DE809" i="1" s="1"/>
  <c r="DE810" i="1" s="1"/>
  <c r="DE811" i="1" s="1"/>
  <c r="DE812" i="1" s="1"/>
  <c r="DE813" i="1" s="1"/>
  <c r="DE814" i="1" s="1"/>
  <c r="DE815" i="1" s="1"/>
  <c r="DE816" i="1" s="1"/>
  <c r="DE817" i="1" s="1"/>
  <c r="DE818" i="1" s="1"/>
  <c r="DE819" i="1" s="1"/>
  <c r="DE820" i="1" s="1"/>
  <c r="DE821" i="1" s="1"/>
  <c r="DE822" i="1" s="1"/>
  <c r="DE823" i="1" s="1"/>
  <c r="DE824" i="1" s="1"/>
  <c r="DE825" i="1" s="1"/>
  <c r="DE826" i="1" s="1"/>
  <c r="DE827" i="1" s="1"/>
  <c r="DE828" i="1" s="1"/>
  <c r="DE829" i="1" s="1"/>
  <c r="DE830" i="1" s="1"/>
  <c r="DE831" i="1" s="1"/>
  <c r="DE832" i="1" s="1"/>
  <c r="DE833" i="1" s="1"/>
  <c r="DE834" i="1" s="1"/>
  <c r="DE835" i="1" s="1"/>
  <c r="DE836" i="1" s="1"/>
  <c r="DE837" i="1" s="1"/>
  <c r="DE838" i="1" s="1"/>
  <c r="DE839" i="1" s="1"/>
  <c r="DE840" i="1" s="1"/>
  <c r="DE841" i="1" s="1"/>
  <c r="DE842" i="1" s="1"/>
  <c r="DE843" i="1" s="1"/>
  <c r="DE844" i="1" s="1"/>
  <c r="DE845" i="1" s="1"/>
  <c r="DE846" i="1" s="1"/>
  <c r="DE847" i="1" s="1"/>
  <c r="DE848" i="1" s="1"/>
  <c r="DE849" i="1" s="1"/>
  <c r="DE850" i="1" s="1"/>
  <c r="DE851" i="1" s="1"/>
  <c r="DE852" i="1" s="1"/>
  <c r="DE853" i="1" s="1"/>
  <c r="DE854" i="1" s="1"/>
  <c r="DE855" i="1" s="1"/>
  <c r="DE856" i="1" s="1"/>
  <c r="DE857" i="1" s="1"/>
  <c r="DE858" i="1" s="1"/>
  <c r="DE859" i="1" s="1"/>
  <c r="DE860" i="1" s="1"/>
  <c r="DE861" i="1" s="1"/>
  <c r="DH6" i="1"/>
  <c r="DH7" i="1" s="1"/>
  <c r="DH8" i="1" s="1"/>
  <c r="DH9" i="1" s="1"/>
  <c r="DH10" i="1" s="1"/>
  <c r="DH11" i="1" s="1"/>
  <c r="DH12" i="1" s="1"/>
  <c r="DH13" i="1" s="1"/>
  <c r="DH14" i="1" s="1"/>
  <c r="DH15" i="1" s="1"/>
  <c r="DH16" i="1" s="1"/>
  <c r="DH17" i="1" s="1"/>
  <c r="DH18" i="1" s="1"/>
  <c r="DH19" i="1" s="1"/>
  <c r="DH20" i="1" s="1"/>
  <c r="DH21" i="1" s="1"/>
  <c r="DH22" i="1" s="1"/>
  <c r="DH23" i="1" s="1"/>
  <c r="DH24" i="1" s="1"/>
  <c r="DH25" i="1" s="1"/>
  <c r="DH26" i="1" s="1"/>
  <c r="DH27" i="1" s="1"/>
  <c r="DH28" i="1" s="1"/>
  <c r="DH29" i="1" s="1"/>
  <c r="DH30" i="1" s="1"/>
  <c r="DH31" i="1" s="1"/>
  <c r="DH32" i="1" s="1"/>
  <c r="DH33" i="1" s="1"/>
  <c r="DH34" i="1" s="1"/>
  <c r="DH35" i="1" s="1"/>
  <c r="DH36" i="1" s="1"/>
  <c r="DH37" i="1" s="1"/>
  <c r="DH38" i="1" s="1"/>
  <c r="DH39" i="1" s="1"/>
  <c r="DH40" i="1" s="1"/>
  <c r="DH41" i="1" s="1"/>
  <c r="DH42" i="1" s="1"/>
  <c r="DH43" i="1" s="1"/>
  <c r="DH44" i="1" s="1"/>
  <c r="DH45" i="1" s="1"/>
  <c r="DH46" i="1" s="1"/>
  <c r="DH47" i="1" s="1"/>
  <c r="DH48" i="1" s="1"/>
  <c r="DH49" i="1" s="1"/>
  <c r="DH50" i="1" s="1"/>
  <c r="DH51" i="1" s="1"/>
  <c r="DH52" i="1" s="1"/>
  <c r="DH53" i="1" s="1"/>
  <c r="DH54" i="1" s="1"/>
  <c r="DH55" i="1" s="1"/>
  <c r="DH56" i="1" s="1"/>
  <c r="DH57" i="1" s="1"/>
  <c r="DH58" i="1" s="1"/>
  <c r="DH59" i="1" s="1"/>
  <c r="DH60" i="1" s="1"/>
  <c r="DH61" i="1" s="1"/>
  <c r="DH62" i="1" s="1"/>
  <c r="DH63" i="1" s="1"/>
  <c r="DH64" i="1" s="1"/>
  <c r="DH65" i="1" s="1"/>
  <c r="DH66" i="1" s="1"/>
  <c r="DH67" i="1" s="1"/>
  <c r="DH68" i="1" s="1"/>
  <c r="DH69" i="1" s="1"/>
  <c r="DH70" i="1" s="1"/>
  <c r="DH71" i="1" s="1"/>
  <c r="DH72" i="1" s="1"/>
  <c r="DH73" i="1" s="1"/>
  <c r="DH74" i="1" s="1"/>
  <c r="DH75" i="1" s="1"/>
  <c r="DH76" i="1" s="1"/>
  <c r="DH77" i="1" s="1"/>
  <c r="DH78" i="1" s="1"/>
  <c r="DH79" i="1" s="1"/>
  <c r="DH80" i="1" s="1"/>
  <c r="DH81" i="1" s="1"/>
  <c r="DH82" i="1" s="1"/>
  <c r="DH83" i="1" s="1"/>
  <c r="DH84" i="1" s="1"/>
  <c r="DH85" i="1" s="1"/>
  <c r="DH86" i="1" s="1"/>
  <c r="DH87" i="1" s="1"/>
  <c r="DH88" i="1" s="1"/>
  <c r="DH89" i="1" s="1"/>
  <c r="DH90" i="1" s="1"/>
  <c r="DH91" i="1" s="1"/>
  <c r="DH92" i="1" s="1"/>
  <c r="DH93" i="1" s="1"/>
  <c r="DH94" i="1" s="1"/>
  <c r="DH95" i="1" s="1"/>
  <c r="DH96" i="1" s="1"/>
  <c r="DH97" i="1" s="1"/>
  <c r="DH98" i="1" s="1"/>
  <c r="DH99" i="1" s="1"/>
  <c r="DH100" i="1" s="1"/>
  <c r="DH101" i="1" s="1"/>
  <c r="DH102" i="1" s="1"/>
  <c r="DH103" i="1" s="1"/>
  <c r="DH104" i="1" s="1"/>
  <c r="DH105" i="1" s="1"/>
  <c r="DH106" i="1" s="1"/>
  <c r="DH107" i="1" s="1"/>
  <c r="DH108" i="1" s="1"/>
  <c r="DH109" i="1" s="1"/>
  <c r="DH110" i="1" s="1"/>
  <c r="DH111" i="1" s="1"/>
  <c r="DH112" i="1" s="1"/>
  <c r="DH113" i="1" s="1"/>
  <c r="DH114" i="1" s="1"/>
  <c r="DH115" i="1" s="1"/>
  <c r="DH116" i="1" s="1"/>
  <c r="DH117" i="1" s="1"/>
  <c r="DH118" i="1" s="1"/>
  <c r="DH119" i="1" s="1"/>
  <c r="DH120" i="1" s="1"/>
  <c r="DH121" i="1" s="1"/>
  <c r="DH122" i="1" s="1"/>
  <c r="DH123" i="1" s="1"/>
  <c r="DH124" i="1" s="1"/>
  <c r="DH125" i="1" s="1"/>
  <c r="DH126" i="1" s="1"/>
  <c r="DH127" i="1" s="1"/>
  <c r="DH128" i="1" s="1"/>
  <c r="DH129" i="1" s="1"/>
  <c r="DH130" i="1" s="1"/>
  <c r="DH131" i="1" s="1"/>
  <c r="DH132" i="1" s="1"/>
  <c r="DH133" i="1" s="1"/>
  <c r="DH134" i="1" s="1"/>
  <c r="DH135" i="1" s="1"/>
  <c r="DH136" i="1" s="1"/>
  <c r="DH137" i="1" s="1"/>
  <c r="DH138" i="1" s="1"/>
  <c r="DH139" i="1" s="1"/>
  <c r="DH140" i="1" s="1"/>
  <c r="DH141" i="1" s="1"/>
  <c r="DH142" i="1" s="1"/>
  <c r="DH143" i="1" s="1"/>
  <c r="DH144" i="1" s="1"/>
  <c r="DH145" i="1" s="1"/>
  <c r="DH146" i="1" s="1"/>
  <c r="DH147" i="1" s="1"/>
  <c r="DH148" i="1" s="1"/>
  <c r="DH149" i="1" s="1"/>
  <c r="DH150" i="1" s="1"/>
  <c r="DH151" i="1" s="1"/>
  <c r="DH152" i="1" s="1"/>
  <c r="DH153" i="1" s="1"/>
  <c r="DH154" i="1" s="1"/>
  <c r="DH155" i="1" s="1"/>
  <c r="DH156" i="1" s="1"/>
  <c r="DH157" i="1" s="1"/>
  <c r="DH158" i="1" s="1"/>
  <c r="DH159" i="1" s="1"/>
  <c r="DH160" i="1" s="1"/>
  <c r="DH161" i="1" s="1"/>
  <c r="DH162" i="1" s="1"/>
  <c r="DH163" i="1" s="1"/>
  <c r="DH164" i="1" s="1"/>
  <c r="DH165" i="1" s="1"/>
  <c r="DH166" i="1" s="1"/>
  <c r="DH167" i="1" s="1"/>
  <c r="DH168" i="1" s="1"/>
  <c r="DH169" i="1" s="1"/>
  <c r="DH170" i="1" s="1"/>
  <c r="DH171" i="1" s="1"/>
  <c r="DH172" i="1" s="1"/>
  <c r="DH173" i="1" s="1"/>
  <c r="DH174" i="1" s="1"/>
  <c r="DH175" i="1" s="1"/>
  <c r="DH176" i="1" s="1"/>
  <c r="DH177" i="1" s="1"/>
  <c r="DH178" i="1" s="1"/>
  <c r="DH179" i="1" s="1"/>
  <c r="DH180" i="1" s="1"/>
  <c r="DH181" i="1" s="1"/>
  <c r="DH182" i="1" s="1"/>
  <c r="DH183" i="1" s="1"/>
  <c r="DH184" i="1" s="1"/>
  <c r="DH185" i="1" s="1"/>
  <c r="DH186" i="1" s="1"/>
  <c r="DH187" i="1" s="1"/>
  <c r="DH188" i="1" s="1"/>
  <c r="DH189" i="1" s="1"/>
  <c r="DH190" i="1" s="1"/>
  <c r="DH191" i="1" s="1"/>
  <c r="DH192" i="1" s="1"/>
  <c r="DH193" i="1" s="1"/>
  <c r="DH194" i="1" s="1"/>
  <c r="DH195" i="1" s="1"/>
  <c r="DH196" i="1" s="1"/>
  <c r="DH197" i="1" s="1"/>
  <c r="DH198" i="1" s="1"/>
  <c r="DH199" i="1" s="1"/>
  <c r="DH200" i="1" s="1"/>
  <c r="DH201" i="1" s="1"/>
  <c r="DH202" i="1" s="1"/>
  <c r="DH203" i="1" s="1"/>
  <c r="DH204" i="1" s="1"/>
  <c r="DH205" i="1" s="1"/>
  <c r="DH206" i="1" s="1"/>
  <c r="DH207" i="1" s="1"/>
  <c r="DH208" i="1" s="1"/>
  <c r="DH209" i="1" s="1"/>
  <c r="DH210" i="1" s="1"/>
  <c r="DH211" i="1" s="1"/>
  <c r="DH212" i="1" s="1"/>
  <c r="DH213" i="1" s="1"/>
  <c r="DH214" i="1" s="1"/>
  <c r="DH215" i="1" s="1"/>
  <c r="DH216" i="1" s="1"/>
  <c r="DH217" i="1" s="1"/>
  <c r="DH218" i="1" s="1"/>
  <c r="DH219" i="1" s="1"/>
  <c r="DH220" i="1" s="1"/>
  <c r="DH221" i="1" s="1"/>
  <c r="DH222" i="1" s="1"/>
  <c r="DH223" i="1" s="1"/>
  <c r="DH224" i="1" s="1"/>
  <c r="DH225" i="1" s="1"/>
  <c r="DH226" i="1" s="1"/>
  <c r="DH227" i="1" s="1"/>
  <c r="DH228" i="1" s="1"/>
  <c r="DH229" i="1" s="1"/>
  <c r="DH230" i="1" s="1"/>
  <c r="DH231" i="1" s="1"/>
  <c r="DH232" i="1" s="1"/>
  <c r="DH233" i="1" s="1"/>
  <c r="DH234" i="1" s="1"/>
  <c r="DH235" i="1" s="1"/>
  <c r="DH236" i="1" s="1"/>
  <c r="DH237" i="1" s="1"/>
  <c r="DH238" i="1" s="1"/>
  <c r="DH239" i="1" s="1"/>
  <c r="DH240" i="1" s="1"/>
  <c r="DH241" i="1" s="1"/>
  <c r="DH242" i="1" s="1"/>
  <c r="DH243" i="1" s="1"/>
  <c r="DH244" i="1" s="1"/>
  <c r="DH245" i="1" s="1"/>
  <c r="DH246" i="1" s="1"/>
  <c r="DH247" i="1" s="1"/>
  <c r="DH248" i="1" s="1"/>
  <c r="DH249" i="1" s="1"/>
  <c r="DH250" i="1" s="1"/>
  <c r="DH251" i="1" s="1"/>
  <c r="DH252" i="1" s="1"/>
  <c r="DH253" i="1" s="1"/>
  <c r="DH254" i="1" s="1"/>
  <c r="DH255" i="1" s="1"/>
  <c r="DH256" i="1" s="1"/>
  <c r="DH257" i="1" s="1"/>
  <c r="DH258" i="1" s="1"/>
  <c r="DH259" i="1" s="1"/>
  <c r="DH260" i="1" s="1"/>
  <c r="DH261" i="1" s="1"/>
  <c r="DH262" i="1" s="1"/>
  <c r="DH263" i="1" s="1"/>
  <c r="DH264" i="1" s="1"/>
  <c r="DH265" i="1" s="1"/>
  <c r="DH266" i="1" s="1"/>
  <c r="DH267" i="1" s="1"/>
  <c r="DH268" i="1" s="1"/>
  <c r="DH269" i="1" s="1"/>
  <c r="DH270" i="1" s="1"/>
  <c r="DH271" i="1" s="1"/>
  <c r="DH272" i="1" s="1"/>
  <c r="DH273" i="1" s="1"/>
  <c r="DH274" i="1" s="1"/>
  <c r="DH275" i="1" s="1"/>
  <c r="DH276" i="1" s="1"/>
  <c r="DH277" i="1" s="1"/>
  <c r="DH278" i="1" s="1"/>
  <c r="DH279" i="1" s="1"/>
  <c r="DH280" i="1" s="1"/>
  <c r="DH281" i="1" s="1"/>
  <c r="DH282" i="1" s="1"/>
  <c r="DH283" i="1" s="1"/>
  <c r="DH284" i="1" s="1"/>
  <c r="DH285" i="1" s="1"/>
  <c r="DH286" i="1" s="1"/>
  <c r="DH287" i="1" s="1"/>
  <c r="DH288" i="1" s="1"/>
  <c r="DH289" i="1" s="1"/>
  <c r="DH290" i="1" s="1"/>
  <c r="DH291" i="1" s="1"/>
  <c r="DH292" i="1" s="1"/>
  <c r="DH293" i="1" s="1"/>
  <c r="DH294" i="1" s="1"/>
  <c r="DH295" i="1" s="1"/>
  <c r="DH296" i="1" s="1"/>
  <c r="DH297" i="1" s="1"/>
  <c r="DH298" i="1" s="1"/>
  <c r="DH299" i="1" s="1"/>
  <c r="DH300" i="1" s="1"/>
  <c r="DH301" i="1" s="1"/>
  <c r="DH302" i="1" s="1"/>
  <c r="DH303" i="1" s="1"/>
  <c r="DH304" i="1" s="1"/>
  <c r="DH305" i="1" s="1"/>
  <c r="DH306" i="1" s="1"/>
  <c r="DH307" i="1" s="1"/>
  <c r="DH308" i="1" s="1"/>
  <c r="DH309" i="1" s="1"/>
  <c r="DH310" i="1" s="1"/>
  <c r="DH311" i="1" s="1"/>
  <c r="DH312" i="1" s="1"/>
  <c r="DH313" i="1" s="1"/>
  <c r="DH314" i="1" s="1"/>
  <c r="DH315" i="1" s="1"/>
  <c r="DH316" i="1" s="1"/>
  <c r="DH317" i="1" s="1"/>
  <c r="DH318" i="1" s="1"/>
  <c r="DH319" i="1" s="1"/>
  <c r="DH320" i="1" s="1"/>
  <c r="DH321" i="1" s="1"/>
  <c r="DH322" i="1" s="1"/>
  <c r="DH323" i="1" s="1"/>
  <c r="DH324" i="1" s="1"/>
  <c r="DH325" i="1" s="1"/>
  <c r="DH326" i="1" s="1"/>
  <c r="DH327" i="1" s="1"/>
  <c r="DH328" i="1" s="1"/>
  <c r="DH329" i="1" s="1"/>
  <c r="DH330" i="1" s="1"/>
  <c r="DH331" i="1" s="1"/>
  <c r="DH332" i="1" s="1"/>
  <c r="DH333" i="1" s="1"/>
  <c r="DH334" i="1" s="1"/>
  <c r="DH335" i="1" s="1"/>
  <c r="DH336" i="1" s="1"/>
  <c r="DH337" i="1" s="1"/>
  <c r="DH338" i="1" s="1"/>
  <c r="DH339" i="1" s="1"/>
  <c r="DH340" i="1" s="1"/>
  <c r="DH341" i="1" s="1"/>
  <c r="DH342" i="1" s="1"/>
  <c r="DH343" i="1" s="1"/>
  <c r="DH344" i="1" s="1"/>
  <c r="DH345" i="1" s="1"/>
  <c r="DH346" i="1" s="1"/>
  <c r="DH347" i="1" s="1"/>
  <c r="DH348" i="1" s="1"/>
  <c r="DH349" i="1" s="1"/>
  <c r="DH350" i="1" s="1"/>
  <c r="DH351" i="1" s="1"/>
  <c r="DH352" i="1" s="1"/>
  <c r="DH353" i="1" s="1"/>
  <c r="DH354" i="1" s="1"/>
  <c r="DH355" i="1" s="1"/>
  <c r="DH356" i="1" s="1"/>
  <c r="DH357" i="1" s="1"/>
  <c r="DH358" i="1" s="1"/>
  <c r="DH359" i="1" s="1"/>
  <c r="DH360" i="1" s="1"/>
  <c r="DH361" i="1" s="1"/>
  <c r="DH362" i="1" s="1"/>
  <c r="DH363" i="1" s="1"/>
  <c r="DH364" i="1" s="1"/>
  <c r="DH365" i="1" s="1"/>
  <c r="DH366" i="1" s="1"/>
  <c r="DH367" i="1" s="1"/>
  <c r="DH368" i="1" s="1"/>
  <c r="DH369" i="1" s="1"/>
  <c r="DH370" i="1" s="1"/>
  <c r="DH371" i="1" s="1"/>
  <c r="DH372" i="1" s="1"/>
  <c r="DH373" i="1" s="1"/>
  <c r="DH374" i="1" s="1"/>
  <c r="DH375" i="1" s="1"/>
  <c r="DH376" i="1" s="1"/>
  <c r="DH377" i="1" s="1"/>
  <c r="DH378" i="1" s="1"/>
  <c r="DH379" i="1" s="1"/>
  <c r="DH380" i="1" s="1"/>
  <c r="DH381" i="1" s="1"/>
  <c r="DH382" i="1" s="1"/>
  <c r="DH383" i="1" s="1"/>
  <c r="DH384" i="1" s="1"/>
  <c r="DH385" i="1" s="1"/>
  <c r="DH386" i="1" s="1"/>
  <c r="DH387" i="1" s="1"/>
  <c r="DH388" i="1" s="1"/>
  <c r="DH389" i="1" s="1"/>
  <c r="DH390" i="1" s="1"/>
  <c r="DH391" i="1" s="1"/>
  <c r="DH392" i="1" s="1"/>
  <c r="DH393" i="1" s="1"/>
  <c r="DH394" i="1" s="1"/>
  <c r="DH395" i="1" s="1"/>
  <c r="DH396" i="1" s="1"/>
  <c r="DH397" i="1" s="1"/>
  <c r="DH398" i="1" s="1"/>
  <c r="DH399" i="1" s="1"/>
  <c r="DH400" i="1" s="1"/>
  <c r="DH401" i="1" s="1"/>
  <c r="DH402" i="1" s="1"/>
  <c r="DH403" i="1" s="1"/>
  <c r="DH404" i="1" s="1"/>
  <c r="DH405" i="1" s="1"/>
  <c r="DH406" i="1" s="1"/>
  <c r="DH407" i="1" s="1"/>
  <c r="DH408" i="1" s="1"/>
  <c r="DH409" i="1" s="1"/>
  <c r="DH410" i="1" s="1"/>
  <c r="DH411" i="1" s="1"/>
  <c r="DH412" i="1" s="1"/>
  <c r="DH413" i="1" s="1"/>
  <c r="DH414" i="1" s="1"/>
  <c r="DH415" i="1" s="1"/>
  <c r="DH416" i="1" s="1"/>
  <c r="DH417" i="1" s="1"/>
  <c r="DH418" i="1" s="1"/>
  <c r="DH419" i="1" s="1"/>
  <c r="DH420" i="1" s="1"/>
  <c r="DH421" i="1" s="1"/>
  <c r="DH422" i="1" s="1"/>
  <c r="DH423" i="1" s="1"/>
  <c r="DH424" i="1" s="1"/>
  <c r="DH425" i="1" s="1"/>
  <c r="DH426" i="1" s="1"/>
  <c r="DH427" i="1" s="1"/>
  <c r="DH428" i="1" s="1"/>
  <c r="DH429" i="1" s="1"/>
  <c r="DH430" i="1" s="1"/>
  <c r="DH431" i="1" s="1"/>
  <c r="DH432" i="1" s="1"/>
  <c r="DH433" i="1" s="1"/>
  <c r="DH434" i="1" s="1"/>
  <c r="DH435" i="1" s="1"/>
  <c r="DH436" i="1" s="1"/>
  <c r="DH437" i="1" s="1"/>
  <c r="DH438" i="1" s="1"/>
  <c r="DH439" i="1" s="1"/>
  <c r="DH440" i="1" s="1"/>
  <c r="DH441" i="1" s="1"/>
  <c r="DH442" i="1" s="1"/>
  <c r="DH443" i="1" s="1"/>
  <c r="DH444" i="1" s="1"/>
  <c r="DH445" i="1" s="1"/>
  <c r="DH446" i="1" s="1"/>
  <c r="DH447" i="1" s="1"/>
  <c r="DH448" i="1" s="1"/>
  <c r="DH449" i="1" s="1"/>
  <c r="DH450" i="1" s="1"/>
  <c r="DH451" i="1" s="1"/>
  <c r="DH452" i="1" s="1"/>
  <c r="DH453" i="1" s="1"/>
  <c r="DH454" i="1" s="1"/>
  <c r="DH455" i="1" s="1"/>
  <c r="DH456" i="1" s="1"/>
  <c r="DH457" i="1" s="1"/>
  <c r="DH458" i="1" s="1"/>
  <c r="DH459" i="1" s="1"/>
  <c r="DH460" i="1" s="1"/>
  <c r="DH461" i="1" s="1"/>
  <c r="DH462" i="1" s="1"/>
  <c r="DH463" i="1" s="1"/>
  <c r="DH464" i="1" s="1"/>
  <c r="DH465" i="1" s="1"/>
  <c r="DH466" i="1" s="1"/>
  <c r="DH467" i="1" s="1"/>
  <c r="DH468" i="1" s="1"/>
  <c r="DH469" i="1" s="1"/>
  <c r="DH470" i="1" s="1"/>
  <c r="DH471" i="1" s="1"/>
  <c r="DH472" i="1" s="1"/>
  <c r="DH473" i="1" s="1"/>
  <c r="DH474" i="1" s="1"/>
  <c r="DH475" i="1" s="1"/>
  <c r="DH476" i="1" s="1"/>
  <c r="DH477" i="1" s="1"/>
  <c r="DH478" i="1" s="1"/>
  <c r="DH479" i="1" s="1"/>
  <c r="DH480" i="1" s="1"/>
  <c r="DH481" i="1" s="1"/>
  <c r="DH482" i="1" s="1"/>
  <c r="DH483" i="1" s="1"/>
  <c r="DH484" i="1" s="1"/>
  <c r="DH485" i="1" s="1"/>
  <c r="DH486" i="1" s="1"/>
  <c r="DH487" i="1" s="1"/>
  <c r="DH488" i="1" s="1"/>
  <c r="DH489" i="1" s="1"/>
  <c r="DH490" i="1" s="1"/>
  <c r="DH491" i="1" s="1"/>
  <c r="DH492" i="1" s="1"/>
  <c r="DH493" i="1" s="1"/>
  <c r="DH494" i="1" s="1"/>
  <c r="DH495" i="1" s="1"/>
  <c r="DH496" i="1" s="1"/>
  <c r="DH497" i="1" s="1"/>
  <c r="DH498" i="1" s="1"/>
  <c r="DH499" i="1" s="1"/>
  <c r="DH500" i="1" s="1"/>
  <c r="DH501" i="1" s="1"/>
  <c r="DH502" i="1" s="1"/>
  <c r="DH503" i="1" s="1"/>
  <c r="DH504" i="1" s="1"/>
  <c r="DH505" i="1" s="1"/>
  <c r="DH506" i="1" s="1"/>
  <c r="DH507" i="1" s="1"/>
  <c r="DH508" i="1" s="1"/>
  <c r="DH509" i="1" s="1"/>
  <c r="DH510" i="1" s="1"/>
  <c r="DH511" i="1" s="1"/>
  <c r="DH512" i="1" s="1"/>
  <c r="DH513" i="1" s="1"/>
  <c r="DH514" i="1" s="1"/>
  <c r="DH515" i="1" s="1"/>
  <c r="DH516" i="1" s="1"/>
  <c r="DH517" i="1" s="1"/>
  <c r="DH518" i="1" s="1"/>
  <c r="DH519" i="1" s="1"/>
  <c r="DH520" i="1" s="1"/>
  <c r="DH521" i="1" s="1"/>
  <c r="DH522" i="1" s="1"/>
  <c r="DH523" i="1" s="1"/>
  <c r="DH524" i="1" s="1"/>
  <c r="DH525" i="1" s="1"/>
  <c r="DH526" i="1" s="1"/>
  <c r="DH527" i="1" s="1"/>
  <c r="DH528" i="1" s="1"/>
  <c r="DH529" i="1" s="1"/>
  <c r="DH530" i="1" s="1"/>
  <c r="DH531" i="1" s="1"/>
  <c r="DH532" i="1" s="1"/>
  <c r="DH533" i="1" s="1"/>
  <c r="DH534" i="1" s="1"/>
  <c r="DH535" i="1" s="1"/>
  <c r="DH536" i="1" s="1"/>
  <c r="DH537" i="1" s="1"/>
  <c r="DH538" i="1" s="1"/>
  <c r="DH539" i="1" s="1"/>
  <c r="DH540" i="1" s="1"/>
  <c r="DH541" i="1" s="1"/>
  <c r="DH542" i="1" s="1"/>
  <c r="DH543" i="1" s="1"/>
  <c r="DH544" i="1" s="1"/>
  <c r="DH545" i="1" s="1"/>
  <c r="DH546" i="1" s="1"/>
  <c r="DH547" i="1" s="1"/>
  <c r="DH548" i="1" s="1"/>
  <c r="DH549" i="1" s="1"/>
  <c r="DH550" i="1" s="1"/>
  <c r="DH551" i="1" s="1"/>
  <c r="DH552" i="1" s="1"/>
  <c r="DH553" i="1" s="1"/>
  <c r="DH554" i="1" s="1"/>
  <c r="DH555" i="1" s="1"/>
  <c r="DH556" i="1" s="1"/>
  <c r="DH557" i="1" s="1"/>
  <c r="DH558" i="1" s="1"/>
  <c r="DH559" i="1" s="1"/>
  <c r="DH560" i="1" s="1"/>
  <c r="DH561" i="1" s="1"/>
  <c r="DH562" i="1" s="1"/>
  <c r="DH563" i="1" s="1"/>
  <c r="DH564" i="1" s="1"/>
  <c r="DH565" i="1" s="1"/>
  <c r="DH566" i="1" s="1"/>
  <c r="DH567" i="1" s="1"/>
  <c r="DH568" i="1" s="1"/>
  <c r="DH569" i="1" s="1"/>
  <c r="DH570" i="1" s="1"/>
  <c r="DH571" i="1" s="1"/>
  <c r="DH572" i="1" s="1"/>
  <c r="DH573" i="1" s="1"/>
  <c r="DH574" i="1" s="1"/>
  <c r="DH575" i="1" s="1"/>
  <c r="DH576" i="1" s="1"/>
  <c r="DH577" i="1" s="1"/>
  <c r="DH578" i="1" s="1"/>
  <c r="DH579" i="1" s="1"/>
  <c r="DH580" i="1" s="1"/>
  <c r="DH581" i="1" s="1"/>
  <c r="DH582" i="1" s="1"/>
  <c r="DH583" i="1" s="1"/>
  <c r="DH584" i="1" s="1"/>
  <c r="DH585" i="1" s="1"/>
  <c r="DH586" i="1" s="1"/>
  <c r="DH587" i="1" s="1"/>
  <c r="DH588" i="1" s="1"/>
  <c r="DH589" i="1" s="1"/>
  <c r="DH590" i="1" s="1"/>
  <c r="DH591" i="1" s="1"/>
  <c r="DH592" i="1" s="1"/>
  <c r="DH593" i="1" s="1"/>
  <c r="DH594" i="1" s="1"/>
  <c r="DH595" i="1" s="1"/>
  <c r="DH596" i="1" s="1"/>
  <c r="DH597" i="1" s="1"/>
  <c r="DH598" i="1" s="1"/>
  <c r="DH599" i="1" s="1"/>
  <c r="DH600" i="1" s="1"/>
  <c r="DH601" i="1" s="1"/>
  <c r="DH602" i="1" s="1"/>
  <c r="DH603" i="1" s="1"/>
  <c r="DH604" i="1" s="1"/>
  <c r="DH605" i="1" s="1"/>
  <c r="DH606" i="1" s="1"/>
  <c r="DH607" i="1" s="1"/>
  <c r="DH608" i="1" s="1"/>
  <c r="DH609" i="1" s="1"/>
  <c r="DH610" i="1" s="1"/>
  <c r="DH611" i="1" s="1"/>
  <c r="DH612" i="1" s="1"/>
  <c r="DH613" i="1" s="1"/>
  <c r="DH614" i="1" s="1"/>
  <c r="DH615" i="1" s="1"/>
  <c r="DK6" i="1"/>
  <c r="DK7" i="1" s="1"/>
  <c r="DK8" i="1" s="1"/>
  <c r="DK9" i="1" s="1"/>
  <c r="DK10" i="1" s="1"/>
  <c r="DK11" i="1" s="1"/>
  <c r="DK12" i="1" s="1"/>
  <c r="DK13" i="1" s="1"/>
  <c r="DK14" i="1" s="1"/>
  <c r="DK15" i="1" s="1"/>
  <c r="DK16" i="1" s="1"/>
  <c r="DK17" i="1" s="1"/>
  <c r="DK18" i="1" s="1"/>
  <c r="DK19" i="1" s="1"/>
  <c r="DK20" i="1" s="1"/>
  <c r="DK21" i="1" s="1"/>
  <c r="DK22" i="1" s="1"/>
  <c r="DK23" i="1" s="1"/>
  <c r="DK24" i="1" s="1"/>
  <c r="DK25" i="1" s="1"/>
  <c r="DK26" i="1" s="1"/>
  <c r="DK27" i="1" s="1"/>
  <c r="DK28" i="1" s="1"/>
  <c r="DK29" i="1" s="1"/>
  <c r="DK30" i="1" s="1"/>
  <c r="DK31" i="1" s="1"/>
  <c r="DK32" i="1" s="1"/>
  <c r="DK33" i="1" s="1"/>
  <c r="DK34" i="1" s="1"/>
  <c r="DK35" i="1" s="1"/>
  <c r="DK36" i="1" s="1"/>
  <c r="DK37" i="1" s="1"/>
  <c r="DK38" i="1" s="1"/>
  <c r="DK39" i="1" s="1"/>
  <c r="DK40" i="1" s="1"/>
  <c r="DK41" i="1" s="1"/>
  <c r="DK42" i="1" s="1"/>
  <c r="DK43" i="1" s="1"/>
  <c r="DK44" i="1" s="1"/>
  <c r="DK45" i="1" s="1"/>
  <c r="DK46" i="1" s="1"/>
  <c r="DK47" i="1" s="1"/>
  <c r="DK48" i="1" s="1"/>
  <c r="DK49" i="1" s="1"/>
  <c r="DK50" i="1" s="1"/>
  <c r="DK51" i="1" s="1"/>
  <c r="DK52" i="1" s="1"/>
  <c r="DK53" i="1" s="1"/>
  <c r="DK54" i="1" s="1"/>
  <c r="DK55" i="1" s="1"/>
  <c r="DK56" i="1" s="1"/>
  <c r="DK57" i="1" s="1"/>
  <c r="DK58" i="1" s="1"/>
  <c r="DK59" i="1" s="1"/>
  <c r="DK60" i="1" s="1"/>
  <c r="DK61" i="1" s="1"/>
  <c r="DK62" i="1" s="1"/>
  <c r="DK63" i="1" s="1"/>
  <c r="DK64" i="1" s="1"/>
  <c r="DK65" i="1" s="1"/>
  <c r="DK66" i="1" s="1"/>
  <c r="DK67" i="1" s="1"/>
  <c r="DK68" i="1" s="1"/>
  <c r="DK69" i="1" s="1"/>
  <c r="DK70" i="1" s="1"/>
  <c r="DK71" i="1" s="1"/>
  <c r="DK72" i="1" s="1"/>
  <c r="DK73" i="1" s="1"/>
  <c r="DK74" i="1" s="1"/>
  <c r="DK75" i="1" s="1"/>
  <c r="DK76" i="1" s="1"/>
  <c r="DK77" i="1" s="1"/>
  <c r="DK78" i="1" s="1"/>
  <c r="DK79" i="1" s="1"/>
  <c r="DK80" i="1" s="1"/>
  <c r="DK81" i="1" s="1"/>
  <c r="DK82" i="1" s="1"/>
  <c r="DK83" i="1" s="1"/>
  <c r="DK84" i="1" s="1"/>
  <c r="DK85" i="1" s="1"/>
  <c r="DK86" i="1" s="1"/>
  <c r="DK87" i="1" s="1"/>
  <c r="DK88" i="1" s="1"/>
  <c r="DK89" i="1" s="1"/>
  <c r="DK90" i="1" s="1"/>
  <c r="DK91" i="1" s="1"/>
  <c r="DK92" i="1" s="1"/>
  <c r="DK93" i="1" s="1"/>
  <c r="DK94" i="1" s="1"/>
  <c r="DK95" i="1" s="1"/>
  <c r="DK96" i="1" s="1"/>
  <c r="DK97" i="1" s="1"/>
  <c r="DK98" i="1" s="1"/>
  <c r="DK99" i="1" s="1"/>
  <c r="DK100" i="1" s="1"/>
  <c r="DK101" i="1" s="1"/>
  <c r="DK102" i="1" s="1"/>
  <c r="DK103" i="1" s="1"/>
  <c r="DK104" i="1" s="1"/>
  <c r="DK105" i="1" s="1"/>
  <c r="DK106" i="1" s="1"/>
  <c r="DK107" i="1" s="1"/>
  <c r="DK108" i="1" s="1"/>
  <c r="DK109" i="1" s="1"/>
  <c r="DK110" i="1" s="1"/>
  <c r="DK111" i="1" s="1"/>
  <c r="DK112" i="1" s="1"/>
  <c r="DK113" i="1" s="1"/>
  <c r="DK114" i="1" s="1"/>
  <c r="DK115" i="1" s="1"/>
  <c r="DK116" i="1" s="1"/>
  <c r="DK117" i="1" s="1"/>
  <c r="DK118" i="1" s="1"/>
  <c r="DK119" i="1" s="1"/>
  <c r="DK120" i="1" s="1"/>
  <c r="DK121" i="1" s="1"/>
  <c r="DK122" i="1" s="1"/>
  <c r="DK123" i="1" s="1"/>
  <c r="DK124" i="1" s="1"/>
  <c r="DK125" i="1" s="1"/>
  <c r="DK126" i="1" s="1"/>
  <c r="DK127" i="1" s="1"/>
  <c r="DK128" i="1" s="1"/>
  <c r="DK129" i="1" s="1"/>
  <c r="DK130" i="1" s="1"/>
  <c r="DK131" i="1" s="1"/>
  <c r="DK132" i="1" s="1"/>
  <c r="DK133" i="1" s="1"/>
  <c r="DK134" i="1" s="1"/>
  <c r="DK135" i="1" s="1"/>
  <c r="DK136" i="1" s="1"/>
  <c r="DK137" i="1" s="1"/>
  <c r="DK138" i="1" s="1"/>
  <c r="DK139" i="1" s="1"/>
  <c r="DK140" i="1" s="1"/>
  <c r="DK141" i="1" s="1"/>
  <c r="DK142" i="1" s="1"/>
  <c r="DK143" i="1" s="1"/>
  <c r="DK144" i="1" s="1"/>
  <c r="DK145" i="1" s="1"/>
  <c r="DK146" i="1" s="1"/>
  <c r="DK147" i="1" s="1"/>
  <c r="DK148" i="1" s="1"/>
  <c r="DK149" i="1" s="1"/>
  <c r="DK150" i="1" s="1"/>
  <c r="DK151" i="1" s="1"/>
  <c r="DK152" i="1" s="1"/>
  <c r="DK153" i="1" s="1"/>
  <c r="DK154" i="1" s="1"/>
  <c r="DK155" i="1" s="1"/>
  <c r="DK156" i="1" s="1"/>
  <c r="DK157" i="1" s="1"/>
  <c r="DK158" i="1" s="1"/>
  <c r="DK159" i="1" s="1"/>
  <c r="DK160" i="1" s="1"/>
  <c r="DK161" i="1" s="1"/>
  <c r="DK162" i="1" s="1"/>
  <c r="DK163" i="1" s="1"/>
  <c r="DK164" i="1" s="1"/>
  <c r="DK165" i="1" s="1"/>
  <c r="DK166" i="1" s="1"/>
  <c r="DK167" i="1" s="1"/>
  <c r="DK168" i="1" s="1"/>
  <c r="DK169" i="1" s="1"/>
  <c r="DK170" i="1" s="1"/>
  <c r="DK171" i="1" s="1"/>
  <c r="DK172" i="1" s="1"/>
  <c r="DK173" i="1" s="1"/>
  <c r="DK174" i="1" s="1"/>
  <c r="DK175" i="1" s="1"/>
  <c r="DK176" i="1" s="1"/>
  <c r="DK177" i="1" s="1"/>
  <c r="DK178" i="1" s="1"/>
  <c r="DK179" i="1" s="1"/>
  <c r="DK180" i="1" s="1"/>
  <c r="DK181" i="1" s="1"/>
  <c r="DK182" i="1" s="1"/>
  <c r="DK183" i="1" s="1"/>
  <c r="DK184" i="1" s="1"/>
  <c r="DK185" i="1" s="1"/>
  <c r="DK186" i="1" s="1"/>
  <c r="DK187" i="1" s="1"/>
  <c r="DK188" i="1" s="1"/>
  <c r="DK189" i="1" s="1"/>
  <c r="DK190" i="1" s="1"/>
  <c r="DK191" i="1" s="1"/>
  <c r="DK192" i="1" s="1"/>
  <c r="DK193" i="1" s="1"/>
  <c r="DK194" i="1" s="1"/>
  <c r="DK195" i="1" s="1"/>
  <c r="DK196" i="1" s="1"/>
  <c r="DK197" i="1" s="1"/>
  <c r="DK198" i="1" s="1"/>
  <c r="DK199" i="1" s="1"/>
  <c r="DK200" i="1" s="1"/>
  <c r="DK201" i="1" s="1"/>
  <c r="DK202" i="1" s="1"/>
  <c r="DK203" i="1" s="1"/>
  <c r="DK204" i="1" s="1"/>
  <c r="DK205" i="1" s="1"/>
  <c r="DK206" i="1" s="1"/>
  <c r="DK207" i="1" s="1"/>
  <c r="DK208" i="1" s="1"/>
  <c r="DK209" i="1" s="1"/>
  <c r="DK210" i="1" s="1"/>
  <c r="DK211" i="1" s="1"/>
  <c r="DK212" i="1" s="1"/>
  <c r="DK213" i="1" s="1"/>
  <c r="DK214" i="1" s="1"/>
  <c r="DK215" i="1" s="1"/>
  <c r="DK216" i="1" s="1"/>
  <c r="DK217" i="1" s="1"/>
  <c r="DK218" i="1" s="1"/>
  <c r="DK219" i="1" s="1"/>
  <c r="DK220" i="1" s="1"/>
  <c r="DK221" i="1" s="1"/>
  <c r="DK222" i="1" s="1"/>
  <c r="DK223" i="1" s="1"/>
  <c r="DK224" i="1" s="1"/>
  <c r="DK225" i="1" s="1"/>
  <c r="DK226" i="1" s="1"/>
  <c r="DK227" i="1" s="1"/>
  <c r="DK228" i="1" s="1"/>
  <c r="DK229" i="1" s="1"/>
  <c r="DK230" i="1" s="1"/>
  <c r="DK231" i="1" s="1"/>
  <c r="DK232" i="1" s="1"/>
  <c r="DK233" i="1" s="1"/>
  <c r="DK234" i="1" s="1"/>
  <c r="DK235" i="1" s="1"/>
  <c r="DK236" i="1" s="1"/>
  <c r="DK237" i="1" s="1"/>
  <c r="DK238" i="1" s="1"/>
  <c r="DK239" i="1" s="1"/>
  <c r="DK240" i="1" s="1"/>
  <c r="DK241" i="1" s="1"/>
  <c r="DK242" i="1" s="1"/>
  <c r="DK243" i="1" s="1"/>
  <c r="DK244" i="1" s="1"/>
  <c r="DK245" i="1" s="1"/>
  <c r="DK246" i="1" s="1"/>
  <c r="DK247" i="1" s="1"/>
  <c r="DK248" i="1" s="1"/>
  <c r="DK249" i="1" s="1"/>
  <c r="DK250" i="1" s="1"/>
  <c r="DK251" i="1" s="1"/>
  <c r="DK252" i="1" s="1"/>
  <c r="DK253" i="1" s="1"/>
  <c r="DK254" i="1" s="1"/>
  <c r="DK255" i="1" s="1"/>
  <c r="DK256" i="1" s="1"/>
  <c r="DK257" i="1" s="1"/>
  <c r="DK258" i="1" s="1"/>
  <c r="DK259" i="1" s="1"/>
  <c r="DK260" i="1" s="1"/>
  <c r="DK261" i="1" s="1"/>
  <c r="DK262" i="1" s="1"/>
  <c r="DK263" i="1" s="1"/>
  <c r="DK264" i="1" s="1"/>
  <c r="DK265" i="1" s="1"/>
  <c r="DK266" i="1" s="1"/>
  <c r="DK267" i="1" s="1"/>
  <c r="DK268" i="1" s="1"/>
  <c r="DK269" i="1" s="1"/>
  <c r="DK270" i="1" s="1"/>
  <c r="DK271" i="1" s="1"/>
  <c r="DK272" i="1" s="1"/>
  <c r="DK273" i="1" s="1"/>
  <c r="DK274" i="1" s="1"/>
  <c r="DK275" i="1" s="1"/>
  <c r="DK276" i="1" s="1"/>
  <c r="DK277" i="1" s="1"/>
  <c r="DK278" i="1" s="1"/>
  <c r="DK279" i="1" s="1"/>
  <c r="DK280" i="1" s="1"/>
  <c r="DK281" i="1" s="1"/>
  <c r="DK282" i="1" s="1"/>
  <c r="DK283" i="1" s="1"/>
  <c r="DK284" i="1" s="1"/>
  <c r="DK285" i="1" s="1"/>
  <c r="DK286" i="1" s="1"/>
  <c r="DK287" i="1" s="1"/>
  <c r="DK288" i="1" s="1"/>
  <c r="DK289" i="1" s="1"/>
  <c r="DK290" i="1" s="1"/>
  <c r="DK291" i="1" s="1"/>
  <c r="DK292" i="1" s="1"/>
  <c r="DK293" i="1" s="1"/>
  <c r="DK294" i="1" s="1"/>
  <c r="DK295" i="1" s="1"/>
  <c r="DK296" i="1" s="1"/>
  <c r="DK297" i="1" s="1"/>
  <c r="DK298" i="1" s="1"/>
  <c r="DK299" i="1" s="1"/>
  <c r="DK300" i="1" s="1"/>
  <c r="DK301" i="1" s="1"/>
  <c r="DK302" i="1" s="1"/>
  <c r="DK303" i="1" s="1"/>
  <c r="DK304" i="1" s="1"/>
  <c r="DK305" i="1" s="1"/>
  <c r="DK306" i="1" s="1"/>
  <c r="DK307" i="1" s="1"/>
  <c r="DK308" i="1" s="1"/>
  <c r="DK309" i="1" s="1"/>
  <c r="DK310" i="1" s="1"/>
  <c r="DK311" i="1" s="1"/>
  <c r="DK312" i="1" s="1"/>
  <c r="DK313" i="1" s="1"/>
  <c r="DK314" i="1" s="1"/>
  <c r="DK315" i="1" s="1"/>
  <c r="DK316" i="1" s="1"/>
  <c r="DK317" i="1" s="1"/>
  <c r="DK318" i="1" s="1"/>
  <c r="DK319" i="1" s="1"/>
  <c r="DK320" i="1" s="1"/>
  <c r="DK321" i="1" s="1"/>
  <c r="DK322" i="1" s="1"/>
  <c r="DK323" i="1" s="1"/>
  <c r="DK324" i="1" s="1"/>
  <c r="DK325" i="1" s="1"/>
  <c r="DK326" i="1" s="1"/>
  <c r="DK327" i="1" s="1"/>
  <c r="DK328" i="1" s="1"/>
  <c r="DK329" i="1" s="1"/>
  <c r="DK330" i="1" s="1"/>
  <c r="DK331" i="1" s="1"/>
  <c r="DK332" i="1" s="1"/>
  <c r="DK333" i="1" s="1"/>
  <c r="DK334" i="1" s="1"/>
  <c r="DK335" i="1" s="1"/>
  <c r="DK336" i="1" s="1"/>
  <c r="DK337" i="1" s="1"/>
  <c r="DK338" i="1" s="1"/>
  <c r="DK339" i="1" s="1"/>
  <c r="DK340" i="1" s="1"/>
  <c r="DK341" i="1" s="1"/>
  <c r="DK342" i="1" s="1"/>
  <c r="DK343" i="1" s="1"/>
  <c r="DK344" i="1" s="1"/>
  <c r="DK345" i="1" s="1"/>
  <c r="DK346" i="1" s="1"/>
  <c r="DK347" i="1" s="1"/>
  <c r="DK348" i="1" s="1"/>
  <c r="DK349" i="1" s="1"/>
  <c r="DK350" i="1" s="1"/>
  <c r="DK351" i="1" s="1"/>
  <c r="DK352" i="1" s="1"/>
  <c r="DK353" i="1" s="1"/>
  <c r="DK354" i="1" s="1"/>
  <c r="DK355" i="1" s="1"/>
  <c r="DK356" i="1" s="1"/>
  <c r="DK357" i="1" s="1"/>
  <c r="DK358" i="1" s="1"/>
  <c r="DK359" i="1" s="1"/>
  <c r="DK360" i="1" s="1"/>
  <c r="DK361" i="1" s="1"/>
  <c r="DK362" i="1" s="1"/>
  <c r="DK363" i="1" s="1"/>
  <c r="DK364" i="1" s="1"/>
  <c r="DK365" i="1" s="1"/>
  <c r="DK366" i="1" s="1"/>
  <c r="DK367" i="1" s="1"/>
  <c r="DK368" i="1" s="1"/>
  <c r="DK369" i="1" s="1"/>
  <c r="DK370" i="1" s="1"/>
  <c r="DK371" i="1" s="1"/>
  <c r="DK372" i="1" s="1"/>
  <c r="DK373" i="1" s="1"/>
  <c r="DK374" i="1" s="1"/>
  <c r="DK375" i="1" s="1"/>
  <c r="DK376" i="1" s="1"/>
  <c r="DK377" i="1" s="1"/>
  <c r="DK378" i="1" s="1"/>
  <c r="DK379" i="1" s="1"/>
  <c r="DK380" i="1" s="1"/>
  <c r="DK381" i="1" s="1"/>
  <c r="DK382" i="1" s="1"/>
  <c r="DK383" i="1" s="1"/>
  <c r="DK384" i="1" s="1"/>
  <c r="DK385" i="1" s="1"/>
  <c r="DK386" i="1" s="1"/>
  <c r="DK387" i="1" s="1"/>
  <c r="DK388" i="1" s="1"/>
  <c r="DK389" i="1" s="1"/>
  <c r="DK390" i="1" s="1"/>
  <c r="DK391" i="1" s="1"/>
  <c r="DK392" i="1" s="1"/>
  <c r="DK393" i="1" s="1"/>
  <c r="DK394" i="1" s="1"/>
  <c r="DK395" i="1" s="1"/>
  <c r="DK396" i="1" s="1"/>
  <c r="DK397" i="1" s="1"/>
  <c r="DK398" i="1" s="1"/>
  <c r="DK399" i="1" s="1"/>
  <c r="DK400" i="1" s="1"/>
  <c r="DK401" i="1" s="1"/>
  <c r="DK402" i="1" s="1"/>
  <c r="DK403" i="1" s="1"/>
  <c r="DK404" i="1" s="1"/>
  <c r="DK405" i="1" s="1"/>
  <c r="DK406" i="1" s="1"/>
  <c r="DK407" i="1" s="1"/>
  <c r="DK408" i="1" s="1"/>
  <c r="DK409" i="1" s="1"/>
  <c r="DK410" i="1" s="1"/>
  <c r="DK411" i="1" s="1"/>
  <c r="DK412" i="1" s="1"/>
  <c r="DK413" i="1" s="1"/>
  <c r="DK414" i="1" s="1"/>
  <c r="DK415" i="1" s="1"/>
  <c r="DK416" i="1" s="1"/>
  <c r="DK417" i="1" s="1"/>
  <c r="DK418" i="1" s="1"/>
  <c r="DK419" i="1" s="1"/>
  <c r="DK420" i="1" s="1"/>
  <c r="DK421" i="1" s="1"/>
  <c r="DK422" i="1" s="1"/>
  <c r="DK423" i="1" s="1"/>
  <c r="DK424" i="1" s="1"/>
  <c r="DK425" i="1" s="1"/>
  <c r="DK426" i="1" s="1"/>
  <c r="DK427" i="1" s="1"/>
  <c r="DK428" i="1" s="1"/>
  <c r="DK429" i="1" s="1"/>
  <c r="DK430" i="1" s="1"/>
  <c r="DK431" i="1" s="1"/>
  <c r="DK432" i="1" s="1"/>
  <c r="DK433" i="1" s="1"/>
  <c r="DK434" i="1" s="1"/>
  <c r="DK435" i="1" s="1"/>
  <c r="DK436" i="1" s="1"/>
  <c r="DK437" i="1" s="1"/>
  <c r="DK438" i="1" s="1"/>
  <c r="DK439" i="1" s="1"/>
  <c r="DK440" i="1" s="1"/>
  <c r="DK441" i="1" s="1"/>
  <c r="DK442" i="1" s="1"/>
  <c r="DK443" i="1" s="1"/>
  <c r="DK444" i="1" s="1"/>
  <c r="DK445" i="1" s="1"/>
  <c r="DK446" i="1" s="1"/>
  <c r="DK447" i="1" s="1"/>
  <c r="DK448" i="1" s="1"/>
  <c r="DK449" i="1" s="1"/>
  <c r="DK450" i="1" s="1"/>
  <c r="DK451" i="1" s="1"/>
  <c r="DK452" i="1" s="1"/>
  <c r="DK453" i="1" s="1"/>
  <c r="DK454" i="1" s="1"/>
  <c r="DK455" i="1" s="1"/>
  <c r="DK456" i="1" s="1"/>
  <c r="DK457" i="1" s="1"/>
  <c r="DK458" i="1" s="1"/>
  <c r="DK459" i="1" s="1"/>
  <c r="DK460" i="1" s="1"/>
  <c r="DK461" i="1" s="1"/>
  <c r="DK462" i="1" s="1"/>
  <c r="DK463" i="1" s="1"/>
  <c r="DK464" i="1" s="1"/>
  <c r="DK465" i="1" s="1"/>
  <c r="DK466" i="1" s="1"/>
  <c r="DK467" i="1" s="1"/>
  <c r="DK468" i="1" s="1"/>
  <c r="DK469" i="1" s="1"/>
  <c r="DK470" i="1" s="1"/>
  <c r="DK471" i="1" s="1"/>
  <c r="DK472" i="1" s="1"/>
  <c r="DK473" i="1" s="1"/>
  <c r="DK474" i="1" s="1"/>
  <c r="DK475" i="1" s="1"/>
  <c r="DK476" i="1" s="1"/>
  <c r="DK477" i="1" s="1"/>
  <c r="DK478" i="1" s="1"/>
  <c r="DK479" i="1" s="1"/>
  <c r="DK480" i="1" s="1"/>
  <c r="DK481" i="1" s="1"/>
  <c r="DK482" i="1" s="1"/>
  <c r="DK483" i="1" s="1"/>
  <c r="DK484" i="1" s="1"/>
  <c r="DK485" i="1" s="1"/>
  <c r="DK486" i="1" s="1"/>
  <c r="DK487" i="1" s="1"/>
  <c r="DK488" i="1" s="1"/>
  <c r="DK489" i="1" s="1"/>
  <c r="DK490" i="1" s="1"/>
  <c r="DK491" i="1" s="1"/>
  <c r="DK492" i="1" s="1"/>
  <c r="DK493" i="1" s="1"/>
  <c r="DK494" i="1" s="1"/>
  <c r="DK495" i="1" s="1"/>
  <c r="DK496" i="1" s="1"/>
  <c r="DK497" i="1" s="1"/>
  <c r="DK498" i="1" s="1"/>
  <c r="DK499" i="1" s="1"/>
  <c r="DK500" i="1" s="1"/>
  <c r="DK501" i="1" s="1"/>
  <c r="DK502" i="1" s="1"/>
  <c r="DK503" i="1" s="1"/>
  <c r="DK504" i="1" s="1"/>
  <c r="DK505" i="1" s="1"/>
  <c r="DK506" i="1" s="1"/>
  <c r="DK507" i="1" s="1"/>
  <c r="DK508" i="1" s="1"/>
  <c r="DK509" i="1" s="1"/>
  <c r="DK510" i="1" s="1"/>
  <c r="DK511" i="1" s="1"/>
  <c r="DK512" i="1" s="1"/>
  <c r="DK513" i="1" s="1"/>
  <c r="DK514" i="1" s="1"/>
  <c r="DK515" i="1" s="1"/>
  <c r="DK516" i="1" s="1"/>
  <c r="DK517" i="1" s="1"/>
  <c r="DK518" i="1" s="1"/>
  <c r="DK519" i="1" s="1"/>
  <c r="DK520" i="1" s="1"/>
  <c r="DK521" i="1" s="1"/>
  <c r="DK522" i="1" s="1"/>
  <c r="DK523" i="1" s="1"/>
  <c r="DK524" i="1" s="1"/>
  <c r="DK525" i="1" s="1"/>
  <c r="DK526" i="1" s="1"/>
  <c r="DK527" i="1" s="1"/>
  <c r="DK528" i="1" s="1"/>
  <c r="DK529" i="1" s="1"/>
  <c r="DK530" i="1" s="1"/>
  <c r="DK531" i="1" s="1"/>
  <c r="DK532" i="1" s="1"/>
  <c r="DK533" i="1" s="1"/>
  <c r="DK534" i="1" s="1"/>
  <c r="DK535" i="1" s="1"/>
  <c r="DK536" i="1" s="1"/>
  <c r="DK537" i="1" s="1"/>
  <c r="DK538" i="1" s="1"/>
  <c r="DK539" i="1" s="1"/>
  <c r="DK540" i="1" s="1"/>
  <c r="DK541" i="1" s="1"/>
  <c r="DK542" i="1" s="1"/>
  <c r="DK543" i="1" s="1"/>
  <c r="DK544" i="1" s="1"/>
  <c r="DK545" i="1" s="1"/>
  <c r="DK546" i="1" s="1"/>
  <c r="DK547" i="1" s="1"/>
  <c r="DK548" i="1" s="1"/>
  <c r="DK549" i="1" s="1"/>
  <c r="DK550" i="1" s="1"/>
  <c r="DK551" i="1" s="1"/>
  <c r="DK552" i="1" s="1"/>
  <c r="DK553" i="1" s="1"/>
  <c r="DK554" i="1" s="1"/>
  <c r="DK555" i="1" s="1"/>
  <c r="DK556" i="1" s="1"/>
  <c r="DK557" i="1" s="1"/>
  <c r="DK558" i="1" s="1"/>
  <c r="DK559" i="1" s="1"/>
  <c r="DK560" i="1" s="1"/>
  <c r="DK561" i="1" s="1"/>
  <c r="DK562" i="1" s="1"/>
  <c r="DK563" i="1" s="1"/>
  <c r="DK564" i="1" s="1"/>
  <c r="DK565" i="1" s="1"/>
  <c r="DK566" i="1" s="1"/>
  <c r="DK567" i="1" s="1"/>
  <c r="DK568" i="1" s="1"/>
  <c r="DK569" i="1" s="1"/>
  <c r="DK570" i="1" s="1"/>
  <c r="DK571" i="1" s="1"/>
  <c r="DK572" i="1" s="1"/>
  <c r="DK573" i="1" s="1"/>
  <c r="DK574" i="1" s="1"/>
  <c r="DK575" i="1" s="1"/>
  <c r="DK576" i="1" s="1"/>
  <c r="DK577" i="1" s="1"/>
  <c r="DK578" i="1" s="1"/>
  <c r="DK579" i="1" s="1"/>
  <c r="DK580" i="1" s="1"/>
  <c r="DK581" i="1" s="1"/>
  <c r="DK582" i="1" s="1"/>
  <c r="DK583" i="1" s="1"/>
  <c r="DK584" i="1" s="1"/>
  <c r="DK585" i="1" s="1"/>
  <c r="DK586" i="1" s="1"/>
  <c r="DK587" i="1" s="1"/>
  <c r="DK588" i="1" s="1"/>
  <c r="DK589" i="1" s="1"/>
  <c r="DK590" i="1" s="1"/>
  <c r="DK591" i="1" s="1"/>
  <c r="DK592" i="1" s="1"/>
  <c r="DK593" i="1" s="1"/>
  <c r="DK594" i="1" s="1"/>
  <c r="DK595" i="1" s="1"/>
  <c r="DK596" i="1" s="1"/>
  <c r="DK597" i="1" s="1"/>
  <c r="DK598" i="1" s="1"/>
  <c r="DK599" i="1" s="1"/>
  <c r="DK600" i="1" s="1"/>
  <c r="DK601" i="1" s="1"/>
  <c r="DK602" i="1" s="1"/>
  <c r="DK603" i="1" s="1"/>
  <c r="DK604" i="1" s="1"/>
  <c r="DK605" i="1" s="1"/>
  <c r="DK606" i="1" s="1"/>
  <c r="DK607" i="1" s="1"/>
  <c r="DK608" i="1" s="1"/>
  <c r="DK609" i="1" s="1"/>
  <c r="DK610" i="1" s="1"/>
  <c r="DK611" i="1" s="1"/>
  <c r="DK612" i="1" s="1"/>
  <c r="DK613" i="1" s="1"/>
  <c r="DK614" i="1" s="1"/>
  <c r="DK615" i="1" s="1"/>
  <c r="DK616" i="1" s="1"/>
  <c r="DK617" i="1" s="1"/>
  <c r="DK618" i="1" s="1"/>
  <c r="DK619" i="1" s="1"/>
  <c r="DK620" i="1" s="1"/>
  <c r="DK621" i="1" s="1"/>
  <c r="DK622" i="1" s="1"/>
  <c r="DK623" i="1" s="1"/>
  <c r="DK624" i="1" s="1"/>
  <c r="DK625" i="1" s="1"/>
  <c r="DK626" i="1" s="1"/>
  <c r="DK627" i="1" s="1"/>
  <c r="DK628" i="1" s="1"/>
  <c r="DK629" i="1" s="1"/>
  <c r="DK630" i="1" s="1"/>
  <c r="DK631" i="1" s="1"/>
  <c r="DK632" i="1" s="1"/>
  <c r="DK633" i="1" s="1"/>
  <c r="DK634" i="1" s="1"/>
  <c r="DK635" i="1" s="1"/>
  <c r="DK636" i="1" s="1"/>
  <c r="DK637" i="1" s="1"/>
  <c r="DK638" i="1" s="1"/>
  <c r="DK639" i="1" s="1"/>
  <c r="DK640" i="1" s="1"/>
  <c r="DK641" i="1" s="1"/>
  <c r="DK642" i="1" s="1"/>
  <c r="DK643" i="1" s="1"/>
  <c r="DK644" i="1" s="1"/>
  <c r="DK645" i="1" s="1"/>
  <c r="DK646" i="1" s="1"/>
  <c r="DK647" i="1" s="1"/>
  <c r="DK648" i="1" s="1"/>
  <c r="DK649" i="1" s="1"/>
  <c r="DK650" i="1" s="1"/>
  <c r="DK651" i="1" s="1"/>
  <c r="DK652" i="1" s="1"/>
  <c r="DK653" i="1" s="1"/>
  <c r="DK654" i="1" s="1"/>
  <c r="DK655" i="1" s="1"/>
  <c r="DK656" i="1" s="1"/>
  <c r="DK657" i="1" s="1"/>
  <c r="DK658" i="1" s="1"/>
  <c r="DK659" i="1" s="1"/>
  <c r="DK660" i="1" s="1"/>
  <c r="DK661" i="1" s="1"/>
  <c r="DK662" i="1" s="1"/>
  <c r="DK663" i="1" s="1"/>
  <c r="DK664" i="1" s="1"/>
  <c r="DK665" i="1" s="1"/>
  <c r="DK666" i="1" s="1"/>
  <c r="DK667" i="1" s="1"/>
  <c r="DK668" i="1" s="1"/>
  <c r="DK669" i="1" s="1"/>
  <c r="DK670" i="1" s="1"/>
  <c r="DK671" i="1" s="1"/>
  <c r="DK672" i="1" s="1"/>
  <c r="DK673" i="1" s="1"/>
  <c r="DK674" i="1" s="1"/>
  <c r="DK675" i="1" s="1"/>
  <c r="DK676" i="1" s="1"/>
  <c r="DK677" i="1" s="1"/>
  <c r="DK678" i="1" s="1"/>
  <c r="DK679" i="1" s="1"/>
  <c r="DK680" i="1" s="1"/>
  <c r="DK681" i="1" s="1"/>
  <c r="DK682" i="1" s="1"/>
  <c r="DK683" i="1" s="1"/>
  <c r="DK684" i="1" s="1"/>
  <c r="DK685" i="1" s="1"/>
  <c r="DK686" i="1" s="1"/>
  <c r="DK687" i="1" s="1"/>
  <c r="DK688" i="1" s="1"/>
  <c r="DK689" i="1" s="1"/>
  <c r="DK690" i="1" s="1"/>
  <c r="DK691" i="1" s="1"/>
  <c r="DK692" i="1" s="1"/>
  <c r="DK693" i="1" s="1"/>
  <c r="DK694" i="1" s="1"/>
  <c r="DK695" i="1" s="1"/>
  <c r="DK696" i="1" s="1"/>
  <c r="DK697" i="1" s="1"/>
  <c r="DK698" i="1" s="1"/>
  <c r="DK699" i="1" s="1"/>
  <c r="DK700" i="1" s="1"/>
  <c r="DK701" i="1" s="1"/>
  <c r="DK702" i="1" s="1"/>
  <c r="DK703" i="1" s="1"/>
  <c r="DK704" i="1" s="1"/>
  <c r="DK705" i="1" s="1"/>
  <c r="DK706" i="1" s="1"/>
  <c r="DK707" i="1" s="1"/>
  <c r="DK708" i="1" s="1"/>
  <c r="DK709" i="1" s="1"/>
  <c r="DK710" i="1" s="1"/>
  <c r="DK711" i="1" s="1"/>
  <c r="DK712" i="1" s="1"/>
  <c r="DK713" i="1" s="1"/>
  <c r="DK714" i="1" s="1"/>
  <c r="DK715" i="1" s="1"/>
  <c r="DK716" i="1" s="1"/>
  <c r="DK717" i="1" s="1"/>
  <c r="DK718" i="1" s="1"/>
  <c r="DK719" i="1" s="1"/>
  <c r="DK720" i="1" s="1"/>
  <c r="DK721" i="1" s="1"/>
  <c r="DK722" i="1" s="1"/>
  <c r="DK723" i="1" s="1"/>
  <c r="DK724" i="1" s="1"/>
  <c r="DK725" i="1" s="1"/>
  <c r="DK726" i="1" s="1"/>
  <c r="DK727" i="1" s="1"/>
  <c r="DK728" i="1" s="1"/>
  <c r="DK729" i="1" s="1"/>
  <c r="DK730" i="1" s="1"/>
  <c r="DK731" i="1" s="1"/>
  <c r="DK732" i="1" s="1"/>
  <c r="DK733" i="1" s="1"/>
  <c r="DK734" i="1" s="1"/>
  <c r="DK735" i="1" s="1"/>
  <c r="DK736" i="1" s="1"/>
  <c r="DK737" i="1" s="1"/>
  <c r="DK738" i="1" s="1"/>
  <c r="DK739" i="1" s="1"/>
  <c r="DK740" i="1" s="1"/>
  <c r="DK741" i="1" s="1"/>
  <c r="DK742" i="1" s="1"/>
  <c r="DK743" i="1" s="1"/>
  <c r="DK744" i="1" s="1"/>
  <c r="DK745" i="1" s="1"/>
  <c r="DK746" i="1" s="1"/>
  <c r="DK747" i="1" s="1"/>
  <c r="DK748" i="1" s="1"/>
  <c r="DK749" i="1" s="1"/>
  <c r="DK750" i="1" s="1"/>
  <c r="DK751" i="1" s="1"/>
  <c r="DK752" i="1" s="1"/>
  <c r="DK753" i="1" s="1"/>
  <c r="DK754" i="1" s="1"/>
  <c r="DK755" i="1" s="1"/>
  <c r="DK756" i="1" s="1"/>
  <c r="DK757" i="1" s="1"/>
  <c r="DK758" i="1" s="1"/>
  <c r="DK759" i="1" s="1"/>
  <c r="DK760" i="1" s="1"/>
  <c r="DK761" i="1" s="1"/>
  <c r="DK762" i="1" s="1"/>
  <c r="DK763" i="1" s="1"/>
  <c r="DK764" i="1" s="1"/>
  <c r="DK765" i="1" s="1"/>
  <c r="DK766" i="1" s="1"/>
  <c r="DK767" i="1" s="1"/>
  <c r="DK768" i="1" s="1"/>
  <c r="DK769" i="1" s="1"/>
  <c r="DK770" i="1" s="1"/>
  <c r="DK771" i="1" s="1"/>
  <c r="DK772" i="1" s="1"/>
  <c r="DK773" i="1" s="1"/>
  <c r="DK774" i="1" s="1"/>
  <c r="DK775" i="1" s="1"/>
  <c r="DK776" i="1" s="1"/>
  <c r="DK777" i="1" s="1"/>
  <c r="DK778" i="1" s="1"/>
  <c r="DK779" i="1" s="1"/>
  <c r="DK780" i="1" s="1"/>
  <c r="DK781" i="1" s="1"/>
  <c r="DK782" i="1" s="1"/>
  <c r="DK783" i="1" s="1"/>
  <c r="DK784" i="1" s="1"/>
  <c r="DK785" i="1" s="1"/>
  <c r="DK786" i="1" s="1"/>
  <c r="DK787" i="1" s="1"/>
  <c r="DK788" i="1" s="1"/>
  <c r="DK789" i="1" s="1"/>
  <c r="DK790" i="1" s="1"/>
  <c r="DK791" i="1" s="1"/>
  <c r="DK792" i="1" s="1"/>
  <c r="DK793" i="1" s="1"/>
  <c r="DK794" i="1" s="1"/>
  <c r="DK795" i="1" s="1"/>
  <c r="DK796" i="1" s="1"/>
  <c r="DK797" i="1" s="1"/>
  <c r="DK798" i="1" s="1"/>
  <c r="DK799" i="1" s="1"/>
  <c r="DK800" i="1" s="1"/>
  <c r="DK801" i="1" s="1"/>
  <c r="DK802" i="1" s="1"/>
  <c r="DK803" i="1" s="1"/>
  <c r="DK804" i="1" s="1"/>
  <c r="DK805" i="1" s="1"/>
  <c r="DK806" i="1" s="1"/>
  <c r="DK807" i="1" s="1"/>
  <c r="DK808" i="1" s="1"/>
  <c r="DK809" i="1" s="1"/>
  <c r="DK810" i="1" s="1"/>
  <c r="DK811" i="1" s="1"/>
  <c r="DK812" i="1" s="1"/>
  <c r="DK813" i="1" s="1"/>
  <c r="DK814" i="1" s="1"/>
  <c r="DK815" i="1" s="1"/>
  <c r="DK816" i="1" s="1"/>
  <c r="DK817" i="1" s="1"/>
  <c r="DK818" i="1" s="1"/>
  <c r="DK819" i="1" s="1"/>
  <c r="DK820" i="1" s="1"/>
  <c r="DK821" i="1" s="1"/>
  <c r="DK822" i="1" s="1"/>
  <c r="DK823" i="1" s="1"/>
  <c r="DK824" i="1" s="1"/>
  <c r="DK825" i="1" s="1"/>
  <c r="DK826" i="1" s="1"/>
  <c r="DK827" i="1" s="1"/>
  <c r="DK828" i="1" s="1"/>
  <c r="DK829" i="1" s="1"/>
  <c r="DK830" i="1" s="1"/>
  <c r="DK831" i="1" s="1"/>
  <c r="DK832" i="1" s="1"/>
  <c r="DK833" i="1" s="1"/>
  <c r="DK834" i="1" s="1"/>
  <c r="DK835" i="1" s="1"/>
  <c r="DK836" i="1" s="1"/>
  <c r="DK837" i="1" s="1"/>
  <c r="DK838" i="1" s="1"/>
  <c r="DK839" i="1" s="1"/>
  <c r="DK840" i="1" s="1"/>
  <c r="DK841" i="1" s="1"/>
  <c r="DK842" i="1" s="1"/>
  <c r="DK843" i="1" s="1"/>
  <c r="DK844" i="1" s="1"/>
  <c r="DK845" i="1" s="1"/>
  <c r="DK846" i="1" s="1"/>
  <c r="DK847" i="1" s="1"/>
  <c r="DK848" i="1" s="1"/>
  <c r="DK849" i="1" s="1"/>
  <c r="DK850" i="1" s="1"/>
  <c r="DK851" i="1" s="1"/>
  <c r="DK852" i="1" s="1"/>
  <c r="DK853" i="1" s="1"/>
  <c r="DK854" i="1" s="1"/>
  <c r="DK855" i="1" s="1"/>
  <c r="DK856" i="1" s="1"/>
  <c r="DK857" i="1" s="1"/>
  <c r="DK858" i="1" s="1"/>
  <c r="DK859" i="1" s="1"/>
  <c r="DK860" i="1" s="1"/>
  <c r="DK861" i="1" s="1"/>
  <c r="DQ6" i="1"/>
  <c r="DQ7" i="1" s="1"/>
  <c r="DQ8" i="1" s="1"/>
  <c r="DQ9" i="1" s="1"/>
  <c r="DQ10" i="1" s="1"/>
  <c r="DQ11" i="1" s="1"/>
  <c r="DQ12" i="1" s="1"/>
  <c r="DQ13" i="1" s="1"/>
  <c r="DQ14" i="1" s="1"/>
  <c r="DQ15" i="1" s="1"/>
  <c r="DQ16" i="1" s="1"/>
  <c r="DQ17" i="1" s="1"/>
  <c r="DQ18" i="1" s="1"/>
  <c r="DQ19" i="1" s="1"/>
  <c r="DQ20" i="1" s="1"/>
  <c r="DQ21" i="1" s="1"/>
  <c r="DQ22" i="1" s="1"/>
  <c r="DQ23" i="1" s="1"/>
  <c r="DQ24" i="1" s="1"/>
  <c r="DQ25" i="1" s="1"/>
  <c r="DQ26" i="1" s="1"/>
  <c r="DQ27" i="1" s="1"/>
  <c r="DQ28" i="1" s="1"/>
  <c r="DQ29" i="1" s="1"/>
  <c r="DQ30" i="1" s="1"/>
  <c r="DQ31" i="1" s="1"/>
  <c r="DQ32" i="1" s="1"/>
  <c r="DQ33" i="1" s="1"/>
  <c r="DQ34" i="1" s="1"/>
  <c r="DQ35" i="1" s="1"/>
  <c r="DQ36" i="1" s="1"/>
  <c r="DQ37" i="1" s="1"/>
  <c r="DQ38" i="1" s="1"/>
  <c r="DQ39" i="1" s="1"/>
  <c r="DQ40" i="1" s="1"/>
  <c r="DQ41" i="1" s="1"/>
  <c r="DQ42" i="1" s="1"/>
  <c r="DQ43" i="1" s="1"/>
  <c r="DQ44" i="1" s="1"/>
  <c r="DQ45" i="1" s="1"/>
  <c r="DQ46" i="1" s="1"/>
  <c r="DQ47" i="1" s="1"/>
  <c r="DQ48" i="1" s="1"/>
  <c r="DQ49" i="1" s="1"/>
  <c r="DQ50" i="1" s="1"/>
  <c r="DQ51" i="1" s="1"/>
  <c r="DQ52" i="1" s="1"/>
  <c r="DQ53" i="1" s="1"/>
  <c r="DQ54" i="1" s="1"/>
  <c r="DQ55" i="1" s="1"/>
  <c r="DQ56" i="1" s="1"/>
  <c r="DQ57" i="1" s="1"/>
  <c r="DQ58" i="1" s="1"/>
  <c r="DQ59" i="1" s="1"/>
  <c r="DQ60" i="1" s="1"/>
  <c r="DQ61" i="1" s="1"/>
  <c r="DQ62" i="1" s="1"/>
  <c r="DQ63" i="1" s="1"/>
  <c r="DQ64" i="1" s="1"/>
  <c r="DQ65" i="1" s="1"/>
  <c r="DQ66" i="1" s="1"/>
  <c r="DQ67" i="1" s="1"/>
  <c r="DQ68" i="1" s="1"/>
  <c r="DQ69" i="1" s="1"/>
  <c r="DQ70" i="1" s="1"/>
  <c r="DQ71" i="1" s="1"/>
  <c r="DQ72" i="1" s="1"/>
  <c r="DQ73" i="1" s="1"/>
  <c r="DQ74" i="1" s="1"/>
  <c r="DQ75" i="1" s="1"/>
  <c r="DQ76" i="1" s="1"/>
  <c r="DQ77" i="1" s="1"/>
  <c r="DQ78" i="1" s="1"/>
  <c r="DQ79" i="1" s="1"/>
  <c r="DQ80" i="1" s="1"/>
  <c r="DQ81" i="1" s="1"/>
  <c r="DQ82" i="1" s="1"/>
  <c r="DQ83" i="1" s="1"/>
  <c r="DQ84" i="1" s="1"/>
  <c r="DQ85" i="1" s="1"/>
  <c r="DQ86" i="1" s="1"/>
  <c r="DQ87" i="1" s="1"/>
  <c r="DQ88" i="1" s="1"/>
  <c r="DQ89" i="1" s="1"/>
  <c r="DQ90" i="1" s="1"/>
  <c r="DQ91" i="1" s="1"/>
  <c r="DQ92" i="1" s="1"/>
  <c r="DQ93" i="1" s="1"/>
  <c r="DQ94" i="1" s="1"/>
  <c r="DQ95" i="1" s="1"/>
  <c r="DQ96" i="1" s="1"/>
  <c r="DQ97" i="1" s="1"/>
  <c r="DQ98" i="1" s="1"/>
  <c r="DQ99" i="1" s="1"/>
  <c r="DQ100" i="1" s="1"/>
  <c r="DQ101" i="1" s="1"/>
  <c r="DQ102" i="1" s="1"/>
  <c r="DQ103" i="1" s="1"/>
  <c r="DQ104" i="1" s="1"/>
  <c r="DQ105" i="1" s="1"/>
  <c r="DQ106" i="1" s="1"/>
  <c r="DQ107" i="1" s="1"/>
  <c r="DQ108" i="1" s="1"/>
  <c r="DQ109" i="1" s="1"/>
  <c r="DQ110" i="1" s="1"/>
  <c r="DQ111" i="1" s="1"/>
  <c r="DQ112" i="1" s="1"/>
  <c r="DQ113" i="1" s="1"/>
  <c r="DQ114" i="1" s="1"/>
  <c r="DQ115" i="1" s="1"/>
  <c r="DQ116" i="1" s="1"/>
  <c r="DQ117" i="1" s="1"/>
  <c r="DQ118" i="1" s="1"/>
  <c r="DQ119" i="1" s="1"/>
  <c r="DQ120" i="1" s="1"/>
  <c r="DQ121" i="1" s="1"/>
  <c r="DQ122" i="1" s="1"/>
  <c r="DQ123" i="1" s="1"/>
  <c r="DQ124" i="1" s="1"/>
  <c r="DQ125" i="1" s="1"/>
  <c r="DQ126" i="1" s="1"/>
  <c r="DQ127" i="1" s="1"/>
  <c r="DQ128" i="1" s="1"/>
  <c r="DQ129" i="1" s="1"/>
  <c r="DQ130" i="1" s="1"/>
  <c r="DQ131" i="1" s="1"/>
  <c r="DQ132" i="1" s="1"/>
  <c r="DQ133" i="1" s="1"/>
  <c r="DQ134" i="1" s="1"/>
  <c r="DQ135" i="1" s="1"/>
  <c r="DQ136" i="1" s="1"/>
  <c r="DQ137" i="1" s="1"/>
  <c r="DQ138" i="1" s="1"/>
  <c r="DQ139" i="1" s="1"/>
  <c r="DQ140" i="1" s="1"/>
  <c r="DQ141" i="1" s="1"/>
  <c r="DQ142" i="1" s="1"/>
  <c r="DQ143" i="1" s="1"/>
  <c r="DQ144" i="1" s="1"/>
  <c r="DQ145" i="1" s="1"/>
  <c r="DQ146" i="1" s="1"/>
  <c r="DQ147" i="1" s="1"/>
  <c r="DQ148" i="1" s="1"/>
  <c r="DQ149" i="1" s="1"/>
  <c r="DQ150" i="1" s="1"/>
  <c r="DQ151" i="1" s="1"/>
  <c r="DQ152" i="1" s="1"/>
  <c r="DQ153" i="1" s="1"/>
  <c r="DQ154" i="1" s="1"/>
  <c r="DQ155" i="1" s="1"/>
  <c r="DQ156" i="1" s="1"/>
  <c r="DQ157" i="1" s="1"/>
  <c r="DQ158" i="1" s="1"/>
  <c r="DQ159" i="1" s="1"/>
  <c r="DQ160" i="1" s="1"/>
  <c r="DQ161" i="1" s="1"/>
  <c r="DQ162" i="1" s="1"/>
  <c r="DQ163" i="1" s="1"/>
  <c r="DQ164" i="1" s="1"/>
  <c r="DQ165" i="1" s="1"/>
  <c r="DQ166" i="1" s="1"/>
  <c r="DQ167" i="1" s="1"/>
  <c r="DQ168" i="1" s="1"/>
  <c r="DQ169" i="1" s="1"/>
  <c r="DQ170" i="1" s="1"/>
  <c r="DQ171" i="1" s="1"/>
  <c r="DQ172" i="1" s="1"/>
  <c r="DQ173" i="1" s="1"/>
  <c r="DQ174" i="1" s="1"/>
  <c r="DQ175" i="1" s="1"/>
  <c r="DQ176" i="1" s="1"/>
  <c r="DQ177" i="1" s="1"/>
  <c r="DQ178" i="1" s="1"/>
  <c r="DQ179" i="1" s="1"/>
  <c r="DQ180" i="1" s="1"/>
  <c r="DQ181" i="1" s="1"/>
  <c r="DQ182" i="1" s="1"/>
  <c r="DQ183" i="1" s="1"/>
  <c r="DQ184" i="1" s="1"/>
  <c r="DQ185" i="1" s="1"/>
  <c r="DQ186" i="1" s="1"/>
  <c r="DQ187" i="1" s="1"/>
  <c r="DQ188" i="1" s="1"/>
  <c r="DQ189" i="1" s="1"/>
  <c r="DQ190" i="1" s="1"/>
  <c r="DQ191" i="1" s="1"/>
  <c r="DQ192" i="1" s="1"/>
  <c r="DQ193" i="1" s="1"/>
  <c r="DQ194" i="1" s="1"/>
  <c r="DQ195" i="1" s="1"/>
  <c r="DQ196" i="1" s="1"/>
  <c r="DQ197" i="1" s="1"/>
  <c r="DQ198" i="1" s="1"/>
  <c r="DQ199" i="1" s="1"/>
  <c r="DQ200" i="1" s="1"/>
  <c r="DQ201" i="1" s="1"/>
  <c r="DQ202" i="1" s="1"/>
  <c r="DQ203" i="1" s="1"/>
  <c r="DQ204" i="1" s="1"/>
  <c r="DQ205" i="1" s="1"/>
  <c r="DQ206" i="1" s="1"/>
  <c r="DQ207" i="1" s="1"/>
  <c r="DQ208" i="1" s="1"/>
  <c r="DQ209" i="1" s="1"/>
  <c r="DQ210" i="1" s="1"/>
  <c r="DQ211" i="1" s="1"/>
  <c r="DQ212" i="1" s="1"/>
  <c r="DQ213" i="1" s="1"/>
  <c r="DQ214" i="1" s="1"/>
  <c r="DQ215" i="1" s="1"/>
  <c r="DQ216" i="1" s="1"/>
  <c r="DQ217" i="1" s="1"/>
  <c r="DQ218" i="1" s="1"/>
  <c r="DQ219" i="1" s="1"/>
  <c r="DQ220" i="1" s="1"/>
  <c r="DQ221" i="1" s="1"/>
  <c r="DQ222" i="1" s="1"/>
  <c r="DQ223" i="1" s="1"/>
  <c r="DQ224" i="1" s="1"/>
  <c r="DQ225" i="1" s="1"/>
  <c r="DQ226" i="1" s="1"/>
  <c r="DQ227" i="1" s="1"/>
  <c r="DQ228" i="1" s="1"/>
  <c r="DQ229" i="1" s="1"/>
  <c r="DQ230" i="1" s="1"/>
  <c r="DQ231" i="1" s="1"/>
  <c r="DQ232" i="1" s="1"/>
  <c r="DQ233" i="1" s="1"/>
  <c r="DQ234" i="1" s="1"/>
  <c r="DQ235" i="1" s="1"/>
  <c r="DQ236" i="1" s="1"/>
  <c r="DQ237" i="1" s="1"/>
  <c r="DQ238" i="1" s="1"/>
  <c r="DQ239" i="1" s="1"/>
  <c r="DQ240" i="1" s="1"/>
  <c r="DQ241" i="1" s="1"/>
  <c r="DQ242" i="1" s="1"/>
  <c r="DQ243" i="1" s="1"/>
  <c r="DQ244" i="1" s="1"/>
  <c r="DQ245" i="1" s="1"/>
  <c r="DQ246" i="1" s="1"/>
  <c r="DQ247" i="1" s="1"/>
  <c r="DQ248" i="1" s="1"/>
  <c r="DQ249" i="1" s="1"/>
  <c r="DQ250" i="1" s="1"/>
  <c r="DQ251" i="1" s="1"/>
  <c r="DQ252" i="1" s="1"/>
  <c r="DQ253" i="1" s="1"/>
  <c r="DQ254" i="1" s="1"/>
  <c r="DQ255" i="1" s="1"/>
  <c r="DQ256" i="1" s="1"/>
  <c r="DQ257" i="1" s="1"/>
  <c r="DQ258" i="1" s="1"/>
  <c r="DQ259" i="1" s="1"/>
  <c r="DQ260" i="1" s="1"/>
  <c r="DQ261" i="1" s="1"/>
  <c r="DQ262" i="1" s="1"/>
  <c r="DQ263" i="1" s="1"/>
  <c r="DQ264" i="1" s="1"/>
  <c r="DQ265" i="1" s="1"/>
  <c r="DQ266" i="1" s="1"/>
  <c r="DQ267" i="1" s="1"/>
  <c r="DQ268" i="1" s="1"/>
  <c r="DQ269" i="1" s="1"/>
  <c r="DQ270" i="1" s="1"/>
  <c r="DQ271" i="1" s="1"/>
  <c r="DQ272" i="1" s="1"/>
  <c r="DQ273" i="1" s="1"/>
  <c r="DQ274" i="1" s="1"/>
  <c r="DQ275" i="1" s="1"/>
  <c r="DQ276" i="1" s="1"/>
  <c r="DQ277" i="1" s="1"/>
  <c r="DQ278" i="1" s="1"/>
  <c r="DQ279" i="1" s="1"/>
  <c r="DQ280" i="1" s="1"/>
  <c r="DQ281" i="1" s="1"/>
  <c r="DQ282" i="1" s="1"/>
  <c r="DQ283" i="1" s="1"/>
  <c r="DQ284" i="1" s="1"/>
  <c r="DQ285" i="1" s="1"/>
  <c r="DQ286" i="1" s="1"/>
  <c r="DQ287" i="1" s="1"/>
  <c r="DQ288" i="1" s="1"/>
  <c r="DQ289" i="1" s="1"/>
  <c r="DQ290" i="1" s="1"/>
  <c r="DQ291" i="1" s="1"/>
  <c r="DQ292" i="1" s="1"/>
  <c r="DQ293" i="1" s="1"/>
  <c r="DQ294" i="1" s="1"/>
  <c r="DQ295" i="1" s="1"/>
  <c r="DQ296" i="1" s="1"/>
  <c r="DQ297" i="1" s="1"/>
  <c r="DQ298" i="1" s="1"/>
  <c r="DQ299" i="1" s="1"/>
  <c r="DQ300" i="1" s="1"/>
  <c r="DQ301" i="1" s="1"/>
  <c r="DQ302" i="1" s="1"/>
  <c r="DQ303" i="1" s="1"/>
  <c r="DQ304" i="1" s="1"/>
  <c r="DQ305" i="1" s="1"/>
  <c r="DQ306" i="1" s="1"/>
  <c r="DQ307" i="1" s="1"/>
  <c r="DQ308" i="1" s="1"/>
  <c r="DQ309" i="1" s="1"/>
  <c r="DQ310" i="1" s="1"/>
  <c r="DQ311" i="1" s="1"/>
  <c r="DQ312" i="1" s="1"/>
  <c r="DQ313" i="1" s="1"/>
  <c r="DQ314" i="1" s="1"/>
  <c r="DQ315" i="1" s="1"/>
  <c r="DQ316" i="1" s="1"/>
  <c r="DQ317" i="1" s="1"/>
  <c r="DQ318" i="1" s="1"/>
  <c r="DQ319" i="1" s="1"/>
  <c r="DQ320" i="1" s="1"/>
  <c r="DQ321" i="1" s="1"/>
  <c r="DQ322" i="1" s="1"/>
  <c r="DQ323" i="1" s="1"/>
  <c r="DQ324" i="1" s="1"/>
  <c r="DQ325" i="1" s="1"/>
  <c r="DQ326" i="1" s="1"/>
  <c r="DQ327" i="1" s="1"/>
  <c r="DQ328" i="1" s="1"/>
  <c r="DQ329" i="1" s="1"/>
  <c r="DQ330" i="1" s="1"/>
  <c r="DQ331" i="1" s="1"/>
  <c r="DQ332" i="1" s="1"/>
  <c r="DQ333" i="1" s="1"/>
  <c r="DQ334" i="1" s="1"/>
  <c r="DQ335" i="1" s="1"/>
  <c r="DQ336" i="1" s="1"/>
  <c r="DQ337" i="1" s="1"/>
  <c r="DQ338" i="1" s="1"/>
  <c r="DQ339" i="1" s="1"/>
  <c r="DQ340" i="1" s="1"/>
  <c r="DQ341" i="1" s="1"/>
  <c r="DQ342" i="1" s="1"/>
  <c r="DQ343" i="1" s="1"/>
  <c r="DQ344" i="1" s="1"/>
  <c r="DQ345" i="1" s="1"/>
  <c r="DQ346" i="1" s="1"/>
  <c r="DQ347" i="1" s="1"/>
  <c r="DQ348" i="1" s="1"/>
  <c r="DQ349" i="1" s="1"/>
  <c r="DQ350" i="1" s="1"/>
  <c r="DQ351" i="1" s="1"/>
  <c r="DQ352" i="1" s="1"/>
  <c r="DQ353" i="1" s="1"/>
  <c r="DQ354" i="1" s="1"/>
  <c r="DQ355" i="1" s="1"/>
  <c r="DQ356" i="1" s="1"/>
  <c r="DQ357" i="1" s="1"/>
  <c r="DQ358" i="1" s="1"/>
  <c r="DQ359" i="1" s="1"/>
  <c r="DQ360" i="1" s="1"/>
  <c r="DQ361" i="1" s="1"/>
  <c r="DQ362" i="1" s="1"/>
  <c r="DQ363" i="1" s="1"/>
  <c r="DQ364" i="1" s="1"/>
  <c r="DQ365" i="1" s="1"/>
  <c r="DQ366" i="1" s="1"/>
  <c r="DQ367" i="1" s="1"/>
  <c r="DQ368" i="1" s="1"/>
  <c r="DQ369" i="1" s="1"/>
  <c r="DQ370" i="1" s="1"/>
  <c r="DQ371" i="1" s="1"/>
  <c r="DQ372" i="1" s="1"/>
  <c r="DQ373" i="1" s="1"/>
  <c r="DQ374" i="1" s="1"/>
  <c r="DQ375" i="1" s="1"/>
  <c r="DQ376" i="1" s="1"/>
  <c r="DQ377" i="1" s="1"/>
  <c r="DQ378" i="1" s="1"/>
  <c r="DQ379" i="1" s="1"/>
  <c r="DQ380" i="1" s="1"/>
  <c r="DQ381" i="1" s="1"/>
  <c r="DQ382" i="1" s="1"/>
  <c r="DQ383" i="1" s="1"/>
  <c r="DQ384" i="1" s="1"/>
  <c r="DQ385" i="1" s="1"/>
  <c r="DQ386" i="1" s="1"/>
  <c r="DQ387" i="1" s="1"/>
  <c r="DQ388" i="1" s="1"/>
  <c r="DQ389" i="1" s="1"/>
  <c r="DQ390" i="1" s="1"/>
  <c r="DQ391" i="1" s="1"/>
  <c r="DQ392" i="1" s="1"/>
  <c r="DQ393" i="1" s="1"/>
  <c r="DQ394" i="1" s="1"/>
  <c r="DQ395" i="1" s="1"/>
  <c r="DQ396" i="1" s="1"/>
  <c r="DQ397" i="1" s="1"/>
  <c r="DQ398" i="1" s="1"/>
  <c r="DQ399" i="1" s="1"/>
  <c r="DQ400" i="1" s="1"/>
  <c r="DQ401" i="1" s="1"/>
  <c r="DQ402" i="1" s="1"/>
  <c r="DQ403" i="1" s="1"/>
  <c r="DQ404" i="1" s="1"/>
  <c r="DQ405" i="1" s="1"/>
  <c r="DQ406" i="1" s="1"/>
  <c r="DQ407" i="1" s="1"/>
  <c r="DQ408" i="1" s="1"/>
  <c r="DQ409" i="1" s="1"/>
  <c r="DQ410" i="1" s="1"/>
  <c r="DQ411" i="1" s="1"/>
  <c r="DQ412" i="1" s="1"/>
  <c r="DQ413" i="1" s="1"/>
  <c r="DQ414" i="1" s="1"/>
  <c r="DQ415" i="1" s="1"/>
  <c r="DQ416" i="1" s="1"/>
  <c r="DQ417" i="1" s="1"/>
  <c r="DQ418" i="1" s="1"/>
  <c r="DQ419" i="1" s="1"/>
  <c r="DQ420" i="1" s="1"/>
  <c r="DQ421" i="1" s="1"/>
  <c r="DQ422" i="1" s="1"/>
  <c r="DQ423" i="1" s="1"/>
  <c r="DQ424" i="1" s="1"/>
  <c r="DQ425" i="1" s="1"/>
  <c r="DQ426" i="1" s="1"/>
  <c r="DQ427" i="1" s="1"/>
  <c r="DQ428" i="1" s="1"/>
  <c r="DQ429" i="1" s="1"/>
  <c r="DQ430" i="1" s="1"/>
  <c r="DQ431" i="1" s="1"/>
  <c r="DQ432" i="1" s="1"/>
  <c r="DQ433" i="1" s="1"/>
  <c r="DQ434" i="1" s="1"/>
  <c r="DQ435" i="1" s="1"/>
  <c r="DQ436" i="1" s="1"/>
  <c r="DQ437" i="1" s="1"/>
  <c r="DQ438" i="1" s="1"/>
  <c r="DQ439" i="1" s="1"/>
  <c r="DQ440" i="1" s="1"/>
  <c r="DQ441" i="1" s="1"/>
  <c r="DQ442" i="1" s="1"/>
  <c r="DQ443" i="1" s="1"/>
  <c r="DQ444" i="1" s="1"/>
  <c r="DQ445" i="1" s="1"/>
  <c r="DQ446" i="1" s="1"/>
  <c r="DQ447" i="1" s="1"/>
  <c r="DQ448" i="1" s="1"/>
  <c r="DQ449" i="1" s="1"/>
  <c r="DQ450" i="1" s="1"/>
  <c r="DQ451" i="1" s="1"/>
  <c r="DQ452" i="1" s="1"/>
  <c r="DQ453" i="1" s="1"/>
  <c r="DQ454" i="1" s="1"/>
  <c r="DQ455" i="1" s="1"/>
  <c r="DQ456" i="1" s="1"/>
  <c r="DQ457" i="1" s="1"/>
  <c r="DQ458" i="1" s="1"/>
  <c r="DQ459" i="1" s="1"/>
  <c r="DQ460" i="1" s="1"/>
  <c r="DQ461" i="1" s="1"/>
  <c r="DQ462" i="1" s="1"/>
  <c r="DQ463" i="1" s="1"/>
  <c r="DQ464" i="1" s="1"/>
  <c r="DQ465" i="1" s="1"/>
  <c r="DQ466" i="1" s="1"/>
  <c r="DQ467" i="1" s="1"/>
  <c r="DQ468" i="1" s="1"/>
  <c r="DQ469" i="1" s="1"/>
  <c r="DQ470" i="1" s="1"/>
  <c r="DQ471" i="1" s="1"/>
  <c r="DQ472" i="1" s="1"/>
  <c r="DQ473" i="1" s="1"/>
  <c r="DQ474" i="1" s="1"/>
  <c r="DQ475" i="1" s="1"/>
  <c r="DQ476" i="1" s="1"/>
  <c r="DQ477" i="1" s="1"/>
  <c r="DQ478" i="1" s="1"/>
  <c r="DQ479" i="1" s="1"/>
  <c r="DQ480" i="1" s="1"/>
  <c r="DQ481" i="1" s="1"/>
  <c r="DQ482" i="1" s="1"/>
  <c r="DQ483" i="1" s="1"/>
  <c r="DQ484" i="1" s="1"/>
  <c r="DQ485" i="1" s="1"/>
  <c r="DQ486" i="1" s="1"/>
  <c r="DQ487" i="1" s="1"/>
  <c r="DQ488" i="1" s="1"/>
  <c r="DQ489" i="1" s="1"/>
  <c r="DQ490" i="1" s="1"/>
  <c r="DQ491" i="1" s="1"/>
  <c r="DQ492" i="1" s="1"/>
  <c r="DQ493" i="1" s="1"/>
  <c r="DQ494" i="1" s="1"/>
  <c r="DQ495" i="1" s="1"/>
  <c r="DQ496" i="1" s="1"/>
  <c r="DQ497" i="1" s="1"/>
  <c r="DQ498" i="1" s="1"/>
  <c r="DQ499" i="1" s="1"/>
  <c r="DQ500" i="1" s="1"/>
  <c r="DQ501" i="1" s="1"/>
  <c r="DQ502" i="1" s="1"/>
  <c r="DQ503" i="1" s="1"/>
  <c r="DQ504" i="1" s="1"/>
  <c r="DQ505" i="1" s="1"/>
  <c r="DQ506" i="1" s="1"/>
  <c r="DQ507" i="1" s="1"/>
  <c r="DQ508" i="1" s="1"/>
  <c r="DQ509" i="1" s="1"/>
  <c r="DQ510" i="1" s="1"/>
  <c r="DQ511" i="1" s="1"/>
  <c r="DQ512" i="1" s="1"/>
  <c r="DQ513" i="1" s="1"/>
  <c r="DQ514" i="1" s="1"/>
  <c r="DQ515" i="1" s="1"/>
  <c r="DQ516" i="1" s="1"/>
  <c r="DQ517" i="1" s="1"/>
  <c r="DQ518" i="1" s="1"/>
  <c r="DQ519" i="1" s="1"/>
  <c r="DQ520" i="1" s="1"/>
  <c r="DQ521" i="1" s="1"/>
  <c r="DQ522" i="1" s="1"/>
  <c r="DQ523" i="1" s="1"/>
  <c r="DQ524" i="1" s="1"/>
  <c r="DQ525" i="1" s="1"/>
  <c r="DQ526" i="1" s="1"/>
  <c r="DQ527" i="1" s="1"/>
  <c r="DQ528" i="1" s="1"/>
  <c r="DQ529" i="1" s="1"/>
  <c r="DQ530" i="1" s="1"/>
  <c r="DQ531" i="1" s="1"/>
  <c r="DQ532" i="1" s="1"/>
  <c r="DQ533" i="1" s="1"/>
  <c r="DQ534" i="1" s="1"/>
  <c r="DQ535" i="1" s="1"/>
  <c r="DQ536" i="1" s="1"/>
  <c r="DQ537" i="1" s="1"/>
  <c r="DQ538" i="1" s="1"/>
  <c r="DQ539" i="1" s="1"/>
  <c r="DQ540" i="1" s="1"/>
  <c r="DQ541" i="1" s="1"/>
  <c r="DQ542" i="1" s="1"/>
  <c r="DQ543" i="1" s="1"/>
  <c r="DQ544" i="1" s="1"/>
  <c r="DQ545" i="1" s="1"/>
  <c r="DQ546" i="1" s="1"/>
  <c r="DQ547" i="1" s="1"/>
  <c r="DQ548" i="1" s="1"/>
  <c r="DQ549" i="1" s="1"/>
  <c r="DQ550" i="1" s="1"/>
  <c r="DQ551" i="1" s="1"/>
  <c r="DQ552" i="1" s="1"/>
  <c r="DQ553" i="1" s="1"/>
  <c r="DQ554" i="1" s="1"/>
  <c r="DQ555" i="1" s="1"/>
  <c r="DQ556" i="1" s="1"/>
  <c r="DQ557" i="1" s="1"/>
  <c r="DQ558" i="1" s="1"/>
  <c r="DQ559" i="1" s="1"/>
  <c r="DQ560" i="1" s="1"/>
  <c r="DQ561" i="1" s="1"/>
  <c r="DQ562" i="1" s="1"/>
  <c r="DQ563" i="1" s="1"/>
  <c r="DQ564" i="1" s="1"/>
  <c r="DQ565" i="1" s="1"/>
  <c r="DQ566" i="1" s="1"/>
  <c r="DQ567" i="1" s="1"/>
  <c r="DQ568" i="1" s="1"/>
  <c r="DQ569" i="1" s="1"/>
  <c r="DQ570" i="1" s="1"/>
  <c r="DQ571" i="1" s="1"/>
  <c r="DQ572" i="1" s="1"/>
  <c r="DQ573" i="1" s="1"/>
  <c r="DQ574" i="1" s="1"/>
  <c r="DQ575" i="1" s="1"/>
  <c r="DQ576" i="1" s="1"/>
  <c r="DQ577" i="1" s="1"/>
  <c r="DQ578" i="1" s="1"/>
  <c r="DQ579" i="1" s="1"/>
  <c r="DQ580" i="1" s="1"/>
  <c r="DQ581" i="1" s="1"/>
  <c r="DQ582" i="1" s="1"/>
  <c r="DQ583" i="1" s="1"/>
  <c r="DQ584" i="1" s="1"/>
  <c r="DQ585" i="1" s="1"/>
  <c r="DQ586" i="1" s="1"/>
  <c r="DQ587" i="1" s="1"/>
  <c r="DQ588" i="1" s="1"/>
  <c r="DQ589" i="1" s="1"/>
  <c r="DQ590" i="1" s="1"/>
  <c r="DQ591" i="1" s="1"/>
  <c r="DQ592" i="1" s="1"/>
  <c r="DQ593" i="1" s="1"/>
  <c r="DQ594" i="1" s="1"/>
  <c r="DQ595" i="1" s="1"/>
  <c r="DQ596" i="1" s="1"/>
  <c r="DQ597" i="1" s="1"/>
  <c r="DQ598" i="1" s="1"/>
  <c r="DQ599" i="1" s="1"/>
  <c r="DQ600" i="1" s="1"/>
  <c r="DQ601" i="1" s="1"/>
  <c r="DQ602" i="1" s="1"/>
  <c r="DQ603" i="1" s="1"/>
  <c r="DQ604" i="1" s="1"/>
  <c r="DQ605" i="1" s="1"/>
  <c r="DQ606" i="1" s="1"/>
  <c r="DQ607" i="1" s="1"/>
  <c r="DQ608" i="1" s="1"/>
  <c r="DQ609" i="1" s="1"/>
  <c r="DQ610" i="1" s="1"/>
  <c r="DQ611" i="1" s="1"/>
  <c r="DQ612" i="1" s="1"/>
  <c r="DQ613" i="1" s="1"/>
  <c r="DQ614" i="1" s="1"/>
  <c r="DQ615" i="1" s="1"/>
  <c r="DQ616" i="1" s="1"/>
  <c r="DQ617" i="1" s="1"/>
  <c r="DQ618" i="1" s="1"/>
  <c r="DQ619" i="1" s="1"/>
  <c r="DQ620" i="1" s="1"/>
  <c r="DQ621" i="1" s="1"/>
  <c r="DQ622" i="1" s="1"/>
  <c r="DQ623" i="1" s="1"/>
  <c r="DQ624" i="1" s="1"/>
  <c r="DQ625" i="1" s="1"/>
  <c r="DQ626" i="1" s="1"/>
  <c r="DQ627" i="1" s="1"/>
  <c r="DQ628" i="1" s="1"/>
  <c r="DQ629" i="1" s="1"/>
  <c r="DQ630" i="1" s="1"/>
  <c r="DQ631" i="1" s="1"/>
  <c r="DQ632" i="1" s="1"/>
  <c r="DQ633" i="1" s="1"/>
  <c r="DQ634" i="1" s="1"/>
  <c r="DQ635" i="1" s="1"/>
  <c r="DQ636" i="1" s="1"/>
  <c r="DQ637" i="1" s="1"/>
  <c r="DQ638" i="1" s="1"/>
  <c r="DQ639" i="1" s="1"/>
  <c r="DQ640" i="1" s="1"/>
  <c r="DQ641" i="1" s="1"/>
  <c r="DQ642" i="1" s="1"/>
  <c r="DQ643" i="1" s="1"/>
  <c r="DQ644" i="1" s="1"/>
  <c r="DQ645" i="1" s="1"/>
  <c r="DQ646" i="1" s="1"/>
  <c r="DQ647" i="1" s="1"/>
  <c r="DQ648" i="1" s="1"/>
  <c r="DQ649" i="1" s="1"/>
  <c r="DQ650" i="1" s="1"/>
  <c r="DQ651" i="1" s="1"/>
  <c r="DQ652" i="1" s="1"/>
  <c r="DQ653" i="1" s="1"/>
  <c r="DQ654" i="1" s="1"/>
  <c r="DQ655" i="1" s="1"/>
  <c r="DQ656" i="1" s="1"/>
  <c r="DQ657" i="1" s="1"/>
  <c r="DQ658" i="1" s="1"/>
  <c r="DQ659" i="1" s="1"/>
  <c r="DQ660" i="1" s="1"/>
  <c r="DQ661" i="1" s="1"/>
  <c r="DQ662" i="1" s="1"/>
  <c r="DQ663" i="1" s="1"/>
  <c r="DQ664" i="1" s="1"/>
  <c r="DQ665" i="1" s="1"/>
  <c r="DQ666" i="1" s="1"/>
  <c r="DQ667" i="1" s="1"/>
  <c r="DQ668" i="1" s="1"/>
  <c r="DQ669" i="1" s="1"/>
  <c r="DQ670" i="1" s="1"/>
  <c r="DQ671" i="1" s="1"/>
  <c r="DQ672" i="1" s="1"/>
  <c r="DQ673" i="1" s="1"/>
  <c r="DQ674" i="1" s="1"/>
  <c r="DQ675" i="1" s="1"/>
  <c r="DQ676" i="1" s="1"/>
  <c r="DQ677" i="1" s="1"/>
  <c r="DQ678" i="1" s="1"/>
  <c r="DQ679" i="1" s="1"/>
  <c r="DQ680" i="1" s="1"/>
  <c r="DQ681" i="1" s="1"/>
  <c r="DQ682" i="1" s="1"/>
  <c r="DQ683" i="1" s="1"/>
  <c r="DQ684" i="1" s="1"/>
  <c r="DQ685" i="1" s="1"/>
  <c r="DQ686" i="1" s="1"/>
  <c r="DQ687" i="1" s="1"/>
  <c r="DQ688" i="1" s="1"/>
  <c r="DQ689" i="1" s="1"/>
  <c r="DQ690" i="1" s="1"/>
  <c r="DQ691" i="1" s="1"/>
  <c r="DQ692" i="1" s="1"/>
  <c r="DQ693" i="1" s="1"/>
  <c r="DQ694" i="1" s="1"/>
  <c r="DQ695" i="1" s="1"/>
  <c r="DQ696" i="1" s="1"/>
  <c r="DQ697" i="1" s="1"/>
  <c r="DQ698" i="1" s="1"/>
  <c r="DQ699" i="1" s="1"/>
  <c r="DQ700" i="1" s="1"/>
  <c r="DQ701" i="1" s="1"/>
  <c r="DQ702" i="1" s="1"/>
  <c r="DQ703" i="1" s="1"/>
  <c r="DQ704" i="1" s="1"/>
  <c r="DQ705" i="1" s="1"/>
  <c r="DQ706" i="1" s="1"/>
  <c r="DQ707" i="1" s="1"/>
  <c r="DQ708" i="1" s="1"/>
  <c r="DQ709" i="1" s="1"/>
  <c r="DQ710" i="1" s="1"/>
  <c r="DQ711" i="1" s="1"/>
  <c r="DQ712" i="1" s="1"/>
  <c r="DQ713" i="1" s="1"/>
  <c r="DQ714" i="1" s="1"/>
  <c r="DQ715" i="1" s="1"/>
  <c r="DQ716" i="1" s="1"/>
  <c r="DQ717" i="1" s="1"/>
  <c r="DQ718" i="1" s="1"/>
  <c r="DQ719" i="1" s="1"/>
  <c r="DQ720" i="1" s="1"/>
  <c r="DQ721" i="1" s="1"/>
  <c r="DQ722" i="1" s="1"/>
  <c r="DQ723" i="1" s="1"/>
  <c r="DQ724" i="1" s="1"/>
  <c r="DQ725" i="1" s="1"/>
  <c r="DQ726" i="1" s="1"/>
  <c r="DQ727" i="1" s="1"/>
  <c r="DQ728" i="1" s="1"/>
  <c r="DQ729" i="1" s="1"/>
  <c r="DQ730" i="1" s="1"/>
  <c r="DQ731" i="1" s="1"/>
  <c r="DQ732" i="1" s="1"/>
  <c r="DQ733" i="1" s="1"/>
  <c r="DQ734" i="1" s="1"/>
  <c r="DQ735" i="1" s="1"/>
  <c r="DQ736" i="1" s="1"/>
  <c r="DQ737" i="1" s="1"/>
  <c r="DQ738" i="1" s="1"/>
  <c r="DQ739" i="1" s="1"/>
  <c r="DQ740" i="1" s="1"/>
  <c r="DQ741" i="1" s="1"/>
  <c r="DQ742" i="1" s="1"/>
  <c r="DQ743" i="1" s="1"/>
  <c r="DQ744" i="1" s="1"/>
  <c r="DQ745" i="1" s="1"/>
  <c r="DQ746" i="1" s="1"/>
  <c r="DQ747" i="1" s="1"/>
  <c r="DQ748" i="1" s="1"/>
  <c r="DQ749" i="1" s="1"/>
  <c r="DQ750" i="1" s="1"/>
  <c r="DQ751" i="1" s="1"/>
  <c r="DQ752" i="1" s="1"/>
  <c r="DQ753" i="1" s="1"/>
  <c r="DQ754" i="1" s="1"/>
  <c r="DQ755" i="1" s="1"/>
  <c r="DQ756" i="1" s="1"/>
  <c r="DQ757" i="1" s="1"/>
  <c r="DQ758" i="1" s="1"/>
  <c r="DQ759" i="1" s="1"/>
  <c r="DQ760" i="1" s="1"/>
  <c r="DQ761" i="1" s="1"/>
  <c r="DQ762" i="1" s="1"/>
  <c r="DQ763" i="1" s="1"/>
  <c r="DQ764" i="1" s="1"/>
  <c r="DQ765" i="1" s="1"/>
  <c r="DQ766" i="1" s="1"/>
  <c r="DQ767" i="1" s="1"/>
  <c r="DQ768" i="1" s="1"/>
  <c r="DQ769" i="1" s="1"/>
  <c r="DQ770" i="1" s="1"/>
  <c r="DQ771" i="1" s="1"/>
  <c r="DQ772" i="1" s="1"/>
  <c r="DQ773" i="1" s="1"/>
  <c r="DQ774" i="1" s="1"/>
  <c r="DQ775" i="1" s="1"/>
  <c r="DQ776" i="1" s="1"/>
  <c r="DQ777" i="1" s="1"/>
  <c r="DQ778" i="1" s="1"/>
  <c r="DQ779" i="1" s="1"/>
  <c r="DQ780" i="1" s="1"/>
  <c r="DQ781" i="1" s="1"/>
  <c r="DQ782" i="1" s="1"/>
  <c r="DQ783" i="1" s="1"/>
  <c r="DQ784" i="1" s="1"/>
  <c r="DQ785" i="1" s="1"/>
  <c r="DQ786" i="1" s="1"/>
  <c r="DQ787" i="1" s="1"/>
  <c r="DQ788" i="1" s="1"/>
  <c r="DQ789" i="1" s="1"/>
  <c r="DQ790" i="1" s="1"/>
  <c r="DQ791" i="1" s="1"/>
  <c r="DQ792" i="1" s="1"/>
  <c r="DQ793" i="1" s="1"/>
  <c r="DQ794" i="1" s="1"/>
  <c r="DQ795" i="1" s="1"/>
  <c r="DQ796" i="1" s="1"/>
  <c r="DQ797" i="1" s="1"/>
  <c r="DQ798" i="1" s="1"/>
  <c r="DQ799" i="1" s="1"/>
  <c r="DQ800" i="1" s="1"/>
  <c r="DQ801" i="1" s="1"/>
  <c r="DQ802" i="1" s="1"/>
  <c r="DQ803" i="1" s="1"/>
  <c r="DQ804" i="1" s="1"/>
  <c r="DQ805" i="1" s="1"/>
  <c r="DQ806" i="1" s="1"/>
  <c r="DQ807" i="1" s="1"/>
  <c r="DQ808" i="1" s="1"/>
  <c r="DQ809" i="1" s="1"/>
  <c r="DQ810" i="1" s="1"/>
  <c r="DQ811" i="1" s="1"/>
  <c r="DQ812" i="1" s="1"/>
  <c r="DQ813" i="1" s="1"/>
  <c r="DQ814" i="1" s="1"/>
  <c r="DQ815" i="1" s="1"/>
  <c r="DQ816" i="1" s="1"/>
  <c r="DQ817" i="1" s="1"/>
  <c r="DQ818" i="1" s="1"/>
  <c r="DQ819" i="1" s="1"/>
  <c r="DQ820" i="1" s="1"/>
  <c r="DQ821" i="1" s="1"/>
  <c r="DQ822" i="1" s="1"/>
  <c r="DQ823" i="1" s="1"/>
  <c r="DQ824" i="1" s="1"/>
  <c r="DQ825" i="1" s="1"/>
  <c r="DQ826" i="1" s="1"/>
  <c r="DQ827" i="1" s="1"/>
  <c r="DQ828" i="1" s="1"/>
  <c r="DQ829" i="1" s="1"/>
  <c r="DQ830" i="1" s="1"/>
  <c r="DQ831" i="1" s="1"/>
  <c r="DQ832" i="1" s="1"/>
  <c r="DQ833" i="1" s="1"/>
  <c r="DQ834" i="1" s="1"/>
  <c r="DQ835" i="1" s="1"/>
  <c r="DQ836" i="1" s="1"/>
  <c r="DQ837" i="1" s="1"/>
  <c r="DQ838" i="1" s="1"/>
  <c r="DQ839" i="1" s="1"/>
  <c r="DQ840" i="1" s="1"/>
  <c r="DQ841" i="1" s="1"/>
  <c r="DQ842" i="1" s="1"/>
  <c r="DQ843" i="1" s="1"/>
  <c r="DQ844" i="1" s="1"/>
  <c r="DQ845" i="1" s="1"/>
  <c r="DQ846" i="1" s="1"/>
  <c r="DQ847" i="1" s="1"/>
  <c r="DQ848" i="1" s="1"/>
  <c r="DQ849" i="1" s="1"/>
  <c r="DQ850" i="1" s="1"/>
  <c r="DQ851" i="1" s="1"/>
  <c r="DQ852" i="1" s="1"/>
  <c r="DQ853" i="1" s="1"/>
  <c r="DQ854" i="1" s="1"/>
  <c r="DQ855" i="1" s="1"/>
  <c r="DQ856" i="1" s="1"/>
  <c r="DQ857" i="1" s="1"/>
  <c r="DQ858" i="1" s="1"/>
  <c r="DQ859" i="1" s="1"/>
  <c r="DQ860" i="1" s="1"/>
  <c r="DQ861" i="1" s="1"/>
  <c r="DT6" i="1"/>
  <c r="DT7" i="1" s="1"/>
  <c r="DT8" i="1" s="1"/>
  <c r="DT9" i="1" s="1"/>
  <c r="DT10" i="1" s="1"/>
  <c r="DT11" i="1" s="1"/>
  <c r="DT12" i="1" s="1"/>
  <c r="DT13" i="1" s="1"/>
  <c r="DT14" i="1" s="1"/>
  <c r="DT15" i="1" s="1"/>
  <c r="DT16" i="1" s="1"/>
  <c r="DT17" i="1" s="1"/>
  <c r="DT18" i="1" s="1"/>
  <c r="DT19" i="1" s="1"/>
  <c r="DT20" i="1" s="1"/>
  <c r="DT21" i="1" s="1"/>
  <c r="DT22" i="1" s="1"/>
  <c r="DT23" i="1" s="1"/>
  <c r="DT24" i="1" s="1"/>
  <c r="DT25" i="1" s="1"/>
  <c r="DT26" i="1" s="1"/>
  <c r="DT27" i="1" s="1"/>
  <c r="DT28" i="1" s="1"/>
  <c r="DT29" i="1" s="1"/>
  <c r="DT30" i="1" s="1"/>
  <c r="DT31" i="1" s="1"/>
  <c r="DT32" i="1" s="1"/>
  <c r="DT33" i="1" s="1"/>
  <c r="DT34" i="1" s="1"/>
  <c r="DT35" i="1" s="1"/>
  <c r="DT36" i="1" s="1"/>
  <c r="DT37" i="1" s="1"/>
  <c r="DT38" i="1" s="1"/>
  <c r="DT39" i="1" s="1"/>
  <c r="DT40" i="1" s="1"/>
  <c r="DT41" i="1" s="1"/>
  <c r="DT42" i="1" s="1"/>
  <c r="DT43" i="1" s="1"/>
  <c r="DT44" i="1" s="1"/>
  <c r="DT45" i="1" s="1"/>
  <c r="DT46" i="1" s="1"/>
  <c r="DT47" i="1" s="1"/>
  <c r="DT48" i="1" s="1"/>
  <c r="DT49" i="1" s="1"/>
  <c r="DT50" i="1" s="1"/>
  <c r="DT51" i="1" s="1"/>
  <c r="DT52" i="1" s="1"/>
  <c r="DT53" i="1" s="1"/>
  <c r="DT54" i="1" s="1"/>
  <c r="DT55" i="1" s="1"/>
  <c r="DT56" i="1" s="1"/>
  <c r="DT57" i="1" s="1"/>
  <c r="DT58" i="1" s="1"/>
  <c r="DT59" i="1" s="1"/>
  <c r="DT60" i="1" s="1"/>
  <c r="DT61" i="1" s="1"/>
  <c r="DT62" i="1" s="1"/>
  <c r="DT63" i="1" s="1"/>
  <c r="DT64" i="1" s="1"/>
  <c r="DT65" i="1" s="1"/>
  <c r="DT66" i="1" s="1"/>
  <c r="DT67" i="1" s="1"/>
  <c r="DT68" i="1" s="1"/>
  <c r="DT69" i="1" s="1"/>
  <c r="DT70" i="1" s="1"/>
  <c r="DT71" i="1" s="1"/>
  <c r="DT72" i="1" s="1"/>
  <c r="DT73" i="1" s="1"/>
  <c r="DT74" i="1" s="1"/>
  <c r="DT75" i="1" s="1"/>
  <c r="DT76" i="1" s="1"/>
  <c r="DT77" i="1" s="1"/>
  <c r="DT78" i="1" s="1"/>
  <c r="DT79" i="1" s="1"/>
  <c r="DT80" i="1" s="1"/>
  <c r="DT81" i="1" s="1"/>
  <c r="DT82" i="1" s="1"/>
  <c r="DT83" i="1" s="1"/>
  <c r="DT84" i="1" s="1"/>
  <c r="DT85" i="1" s="1"/>
  <c r="DT86" i="1" s="1"/>
  <c r="DT87" i="1" s="1"/>
  <c r="DT88" i="1" s="1"/>
  <c r="DT89" i="1" s="1"/>
  <c r="DT90" i="1" s="1"/>
  <c r="DT91" i="1" s="1"/>
  <c r="DT92" i="1" s="1"/>
  <c r="DT93" i="1" s="1"/>
  <c r="DT94" i="1" s="1"/>
  <c r="DT95" i="1" s="1"/>
  <c r="DT96" i="1" s="1"/>
  <c r="DT97" i="1" s="1"/>
  <c r="DT98" i="1" s="1"/>
  <c r="DT99" i="1" s="1"/>
  <c r="DT100" i="1" s="1"/>
  <c r="DT101" i="1" s="1"/>
  <c r="DT102" i="1" s="1"/>
  <c r="DT103" i="1" s="1"/>
  <c r="DT104" i="1" s="1"/>
  <c r="DT105" i="1" s="1"/>
  <c r="DT106" i="1" s="1"/>
  <c r="DT107" i="1" s="1"/>
  <c r="DT108" i="1" s="1"/>
  <c r="DT109" i="1" s="1"/>
  <c r="DT110" i="1" s="1"/>
  <c r="DT111" i="1" s="1"/>
  <c r="DT112" i="1" s="1"/>
  <c r="DT113" i="1" s="1"/>
  <c r="DT114" i="1" s="1"/>
  <c r="DT115" i="1" s="1"/>
  <c r="DT116" i="1" s="1"/>
  <c r="DT117" i="1" s="1"/>
  <c r="DT118" i="1" s="1"/>
  <c r="DT119" i="1" s="1"/>
  <c r="DT120" i="1" s="1"/>
  <c r="DT121" i="1" s="1"/>
  <c r="DT122" i="1" s="1"/>
  <c r="DT123" i="1" s="1"/>
  <c r="DT124" i="1" s="1"/>
  <c r="DT125" i="1" s="1"/>
  <c r="DT126" i="1" s="1"/>
  <c r="DT127" i="1" s="1"/>
  <c r="DT128" i="1" s="1"/>
  <c r="DT129" i="1" s="1"/>
  <c r="DT130" i="1" s="1"/>
  <c r="DT131" i="1" s="1"/>
  <c r="DT132" i="1" s="1"/>
  <c r="DT133" i="1" s="1"/>
  <c r="DT134" i="1" s="1"/>
  <c r="DT135" i="1" s="1"/>
  <c r="DT136" i="1" s="1"/>
  <c r="DT137" i="1" s="1"/>
  <c r="DT138" i="1" s="1"/>
  <c r="DT139" i="1" s="1"/>
  <c r="DT140" i="1" s="1"/>
  <c r="DT141" i="1" s="1"/>
  <c r="DT142" i="1" s="1"/>
  <c r="DT143" i="1" s="1"/>
  <c r="DT144" i="1" s="1"/>
  <c r="DT145" i="1" s="1"/>
  <c r="DT146" i="1" s="1"/>
  <c r="DT147" i="1" s="1"/>
  <c r="DT148" i="1" s="1"/>
  <c r="DT149" i="1" s="1"/>
  <c r="DT150" i="1" s="1"/>
  <c r="DT151" i="1" s="1"/>
  <c r="DT152" i="1" s="1"/>
  <c r="DT153" i="1" s="1"/>
  <c r="DT154" i="1" s="1"/>
  <c r="DT155" i="1" s="1"/>
  <c r="DT156" i="1" s="1"/>
  <c r="DT157" i="1" s="1"/>
  <c r="DT158" i="1" s="1"/>
  <c r="DT159" i="1" s="1"/>
  <c r="DT160" i="1" s="1"/>
  <c r="DT161" i="1" s="1"/>
  <c r="DT162" i="1" s="1"/>
  <c r="DT163" i="1" s="1"/>
  <c r="DT164" i="1" s="1"/>
  <c r="DT165" i="1" s="1"/>
  <c r="DT166" i="1" s="1"/>
  <c r="DT167" i="1" s="1"/>
  <c r="DT168" i="1" s="1"/>
  <c r="DT169" i="1" s="1"/>
  <c r="DT170" i="1" s="1"/>
  <c r="DT171" i="1" s="1"/>
  <c r="DT172" i="1" s="1"/>
  <c r="DT173" i="1" s="1"/>
  <c r="DT174" i="1" s="1"/>
  <c r="DT175" i="1" s="1"/>
  <c r="DT176" i="1" s="1"/>
  <c r="DT177" i="1" s="1"/>
  <c r="DT178" i="1" s="1"/>
  <c r="DT179" i="1" s="1"/>
  <c r="DT180" i="1" s="1"/>
  <c r="DT181" i="1" s="1"/>
  <c r="DT182" i="1" s="1"/>
  <c r="DT183" i="1" s="1"/>
  <c r="DT184" i="1" s="1"/>
  <c r="DT185" i="1" s="1"/>
  <c r="DT186" i="1" s="1"/>
  <c r="DT187" i="1" s="1"/>
  <c r="DT188" i="1" s="1"/>
  <c r="DT189" i="1" s="1"/>
  <c r="DT190" i="1" s="1"/>
  <c r="DT191" i="1" s="1"/>
  <c r="DT192" i="1" s="1"/>
  <c r="DT193" i="1" s="1"/>
  <c r="DT194" i="1" s="1"/>
  <c r="DT195" i="1" s="1"/>
  <c r="DT196" i="1" s="1"/>
  <c r="DT197" i="1" s="1"/>
  <c r="DT198" i="1" s="1"/>
  <c r="DT199" i="1" s="1"/>
  <c r="DT200" i="1" s="1"/>
  <c r="DT201" i="1" s="1"/>
  <c r="DT202" i="1" s="1"/>
  <c r="DT203" i="1" s="1"/>
  <c r="DT204" i="1" s="1"/>
  <c r="DT205" i="1" s="1"/>
  <c r="DT206" i="1" s="1"/>
  <c r="DT207" i="1" s="1"/>
  <c r="DT208" i="1" s="1"/>
  <c r="DT209" i="1" s="1"/>
  <c r="DT210" i="1" s="1"/>
  <c r="DT211" i="1" s="1"/>
  <c r="DT212" i="1" s="1"/>
  <c r="DT213" i="1" s="1"/>
  <c r="DT214" i="1" s="1"/>
  <c r="DT215" i="1" s="1"/>
  <c r="DT216" i="1" s="1"/>
  <c r="DT217" i="1" s="1"/>
  <c r="DT218" i="1" s="1"/>
  <c r="DT219" i="1" s="1"/>
  <c r="DT220" i="1" s="1"/>
  <c r="DT221" i="1" s="1"/>
  <c r="DT222" i="1" s="1"/>
  <c r="DT223" i="1" s="1"/>
  <c r="DT224" i="1" s="1"/>
  <c r="DT225" i="1" s="1"/>
  <c r="DT226" i="1" s="1"/>
  <c r="DT227" i="1" s="1"/>
  <c r="DT228" i="1" s="1"/>
  <c r="DT229" i="1" s="1"/>
  <c r="DT230" i="1" s="1"/>
  <c r="DT231" i="1" s="1"/>
  <c r="DT232" i="1" s="1"/>
  <c r="DT233" i="1" s="1"/>
  <c r="DT234" i="1" s="1"/>
  <c r="DT235" i="1" s="1"/>
  <c r="DT236" i="1" s="1"/>
  <c r="DT237" i="1" s="1"/>
  <c r="DT238" i="1" s="1"/>
  <c r="DT239" i="1" s="1"/>
  <c r="DT240" i="1" s="1"/>
  <c r="DT241" i="1" s="1"/>
  <c r="DT242" i="1" s="1"/>
  <c r="DT243" i="1" s="1"/>
  <c r="DT244" i="1" s="1"/>
  <c r="DT245" i="1" s="1"/>
  <c r="DT246" i="1" s="1"/>
  <c r="DT247" i="1" s="1"/>
  <c r="DT248" i="1" s="1"/>
  <c r="DT249" i="1" s="1"/>
  <c r="DT250" i="1" s="1"/>
  <c r="DT251" i="1" s="1"/>
  <c r="DT252" i="1" s="1"/>
  <c r="DT253" i="1" s="1"/>
  <c r="DT254" i="1" s="1"/>
  <c r="DT255" i="1" s="1"/>
  <c r="DT256" i="1" s="1"/>
  <c r="DT257" i="1" s="1"/>
  <c r="DT258" i="1" s="1"/>
  <c r="DT259" i="1" s="1"/>
  <c r="DT260" i="1" s="1"/>
  <c r="DT261" i="1" s="1"/>
  <c r="DT262" i="1" s="1"/>
  <c r="DT263" i="1" s="1"/>
  <c r="DT264" i="1" s="1"/>
  <c r="DT265" i="1" s="1"/>
  <c r="DT266" i="1" s="1"/>
  <c r="DT267" i="1" s="1"/>
  <c r="DT268" i="1" s="1"/>
  <c r="DT269" i="1" s="1"/>
  <c r="DT270" i="1" s="1"/>
  <c r="DT271" i="1" s="1"/>
  <c r="DT272" i="1" s="1"/>
  <c r="DT273" i="1" s="1"/>
  <c r="DT274" i="1" s="1"/>
  <c r="DT275" i="1" s="1"/>
  <c r="DT276" i="1" s="1"/>
  <c r="DT277" i="1" s="1"/>
  <c r="DT278" i="1" s="1"/>
  <c r="DT279" i="1" s="1"/>
  <c r="DT280" i="1" s="1"/>
  <c r="DT281" i="1" s="1"/>
  <c r="DT282" i="1" s="1"/>
  <c r="DT283" i="1" s="1"/>
  <c r="DT284" i="1" s="1"/>
  <c r="DT285" i="1" s="1"/>
  <c r="DT286" i="1" s="1"/>
  <c r="DT287" i="1" s="1"/>
  <c r="DT288" i="1" s="1"/>
  <c r="DT289" i="1" s="1"/>
  <c r="DT290" i="1" s="1"/>
  <c r="DT291" i="1" s="1"/>
  <c r="DT292" i="1" s="1"/>
  <c r="DT293" i="1" s="1"/>
  <c r="DT294" i="1" s="1"/>
  <c r="DT295" i="1" s="1"/>
  <c r="DT296" i="1" s="1"/>
  <c r="DT297" i="1" s="1"/>
  <c r="DT298" i="1" s="1"/>
  <c r="DT299" i="1" s="1"/>
  <c r="DT300" i="1" s="1"/>
  <c r="DT301" i="1" s="1"/>
  <c r="DT302" i="1" s="1"/>
  <c r="DT303" i="1" s="1"/>
  <c r="DT304" i="1" s="1"/>
  <c r="DT305" i="1" s="1"/>
  <c r="DT306" i="1" s="1"/>
  <c r="DT307" i="1" s="1"/>
  <c r="DT308" i="1" s="1"/>
  <c r="DT309" i="1" s="1"/>
  <c r="DT310" i="1" s="1"/>
  <c r="DT311" i="1" s="1"/>
  <c r="DT312" i="1" s="1"/>
  <c r="DT313" i="1" s="1"/>
  <c r="DT314" i="1" s="1"/>
  <c r="DT315" i="1" s="1"/>
  <c r="DT316" i="1" s="1"/>
  <c r="DT317" i="1" s="1"/>
  <c r="DT318" i="1" s="1"/>
  <c r="DT319" i="1" s="1"/>
  <c r="DT320" i="1" s="1"/>
  <c r="DT321" i="1" s="1"/>
  <c r="DT322" i="1" s="1"/>
  <c r="DT323" i="1" s="1"/>
  <c r="DT324" i="1" s="1"/>
  <c r="DT325" i="1" s="1"/>
  <c r="DT326" i="1" s="1"/>
  <c r="DT327" i="1" s="1"/>
  <c r="DT328" i="1" s="1"/>
  <c r="DT329" i="1" s="1"/>
  <c r="DT330" i="1" s="1"/>
  <c r="DT331" i="1" s="1"/>
  <c r="DT332" i="1" s="1"/>
  <c r="DT333" i="1" s="1"/>
  <c r="DT334" i="1" s="1"/>
  <c r="DT335" i="1" s="1"/>
  <c r="DT336" i="1" s="1"/>
  <c r="DT337" i="1" s="1"/>
  <c r="DT338" i="1" s="1"/>
  <c r="DT339" i="1" s="1"/>
  <c r="DT340" i="1" s="1"/>
  <c r="DT341" i="1" s="1"/>
  <c r="DT342" i="1" s="1"/>
  <c r="DT343" i="1" s="1"/>
  <c r="DT344" i="1" s="1"/>
  <c r="DT345" i="1" s="1"/>
  <c r="DT346" i="1" s="1"/>
  <c r="DT347" i="1" s="1"/>
  <c r="DT348" i="1" s="1"/>
  <c r="DT349" i="1" s="1"/>
  <c r="DT350" i="1" s="1"/>
  <c r="DT351" i="1" s="1"/>
  <c r="DT352" i="1" s="1"/>
  <c r="DT353" i="1" s="1"/>
  <c r="DT354" i="1" s="1"/>
  <c r="DT355" i="1" s="1"/>
  <c r="DT356" i="1" s="1"/>
  <c r="DT357" i="1" s="1"/>
  <c r="DT358" i="1" s="1"/>
  <c r="DT359" i="1" s="1"/>
  <c r="DT360" i="1" s="1"/>
  <c r="DT361" i="1" s="1"/>
  <c r="DT362" i="1" s="1"/>
  <c r="DT363" i="1" s="1"/>
  <c r="DT364" i="1" s="1"/>
  <c r="DT365" i="1" s="1"/>
  <c r="DT366" i="1" s="1"/>
  <c r="DT367" i="1" s="1"/>
  <c r="DT368" i="1" s="1"/>
  <c r="DT369" i="1" s="1"/>
  <c r="DT370" i="1" s="1"/>
  <c r="DT371" i="1" s="1"/>
  <c r="DT372" i="1" s="1"/>
  <c r="DT373" i="1" s="1"/>
  <c r="DT374" i="1" s="1"/>
  <c r="DT375" i="1" s="1"/>
  <c r="DT376" i="1" s="1"/>
  <c r="DT377" i="1" s="1"/>
  <c r="DT378" i="1" s="1"/>
  <c r="DT379" i="1" s="1"/>
  <c r="DT380" i="1" s="1"/>
  <c r="DT381" i="1" s="1"/>
  <c r="DT382" i="1" s="1"/>
  <c r="DT383" i="1" s="1"/>
  <c r="DT384" i="1" s="1"/>
  <c r="DT385" i="1" s="1"/>
  <c r="DT386" i="1" s="1"/>
  <c r="DT387" i="1" s="1"/>
  <c r="DT388" i="1" s="1"/>
  <c r="DT389" i="1" s="1"/>
  <c r="DT390" i="1" s="1"/>
  <c r="DT391" i="1" s="1"/>
  <c r="DT392" i="1" s="1"/>
  <c r="DT393" i="1" s="1"/>
  <c r="DT394" i="1" s="1"/>
  <c r="DT395" i="1" s="1"/>
  <c r="DT396" i="1" s="1"/>
  <c r="DT397" i="1" s="1"/>
  <c r="DT398" i="1" s="1"/>
  <c r="DT399" i="1" s="1"/>
  <c r="DT400" i="1" s="1"/>
  <c r="DT401" i="1" s="1"/>
  <c r="DT402" i="1" s="1"/>
  <c r="DT403" i="1" s="1"/>
  <c r="DT404" i="1" s="1"/>
  <c r="DT405" i="1" s="1"/>
  <c r="DT406" i="1" s="1"/>
  <c r="DT407" i="1" s="1"/>
  <c r="DT408" i="1" s="1"/>
  <c r="DT409" i="1" s="1"/>
  <c r="DT410" i="1" s="1"/>
  <c r="DT411" i="1" s="1"/>
  <c r="DT412" i="1" s="1"/>
  <c r="DT413" i="1" s="1"/>
  <c r="DT414" i="1" s="1"/>
  <c r="DT415" i="1" s="1"/>
  <c r="DT416" i="1" s="1"/>
  <c r="DT417" i="1" s="1"/>
  <c r="DT418" i="1" s="1"/>
  <c r="DT419" i="1" s="1"/>
  <c r="DT420" i="1" s="1"/>
  <c r="DT421" i="1" s="1"/>
  <c r="DT422" i="1" s="1"/>
  <c r="DT423" i="1" s="1"/>
  <c r="DT424" i="1" s="1"/>
  <c r="DT425" i="1" s="1"/>
  <c r="DT426" i="1" s="1"/>
  <c r="DT427" i="1" s="1"/>
  <c r="DT428" i="1" s="1"/>
  <c r="DT429" i="1" s="1"/>
  <c r="DT430" i="1" s="1"/>
  <c r="DT431" i="1" s="1"/>
  <c r="DT432" i="1" s="1"/>
  <c r="DT433" i="1" s="1"/>
  <c r="DT434" i="1" s="1"/>
  <c r="DT435" i="1" s="1"/>
  <c r="DT436" i="1" s="1"/>
  <c r="DT437" i="1" s="1"/>
  <c r="DT438" i="1" s="1"/>
  <c r="DT439" i="1" s="1"/>
  <c r="DT440" i="1" s="1"/>
  <c r="DT441" i="1" s="1"/>
  <c r="DT442" i="1" s="1"/>
  <c r="DT443" i="1" s="1"/>
  <c r="DT444" i="1" s="1"/>
  <c r="DT445" i="1" s="1"/>
  <c r="DT446" i="1" s="1"/>
  <c r="DT447" i="1" s="1"/>
  <c r="DT448" i="1" s="1"/>
  <c r="DT449" i="1" s="1"/>
  <c r="DT450" i="1" s="1"/>
  <c r="DT451" i="1" s="1"/>
  <c r="DT452" i="1" s="1"/>
  <c r="DT453" i="1" s="1"/>
  <c r="DT454" i="1" s="1"/>
  <c r="DT455" i="1" s="1"/>
  <c r="DT456" i="1" s="1"/>
  <c r="DT457" i="1" s="1"/>
  <c r="DT458" i="1" s="1"/>
  <c r="DT459" i="1" s="1"/>
  <c r="DT460" i="1" s="1"/>
  <c r="DT461" i="1" s="1"/>
  <c r="DT462" i="1" s="1"/>
  <c r="DT463" i="1" s="1"/>
  <c r="DT464" i="1" s="1"/>
  <c r="DT465" i="1" s="1"/>
  <c r="DT466" i="1" s="1"/>
  <c r="DT467" i="1" s="1"/>
  <c r="DT468" i="1" s="1"/>
  <c r="DT469" i="1" s="1"/>
  <c r="DT470" i="1" s="1"/>
  <c r="DT471" i="1" s="1"/>
  <c r="DT472" i="1" s="1"/>
  <c r="DT473" i="1" s="1"/>
  <c r="DT474" i="1" s="1"/>
  <c r="DT475" i="1" s="1"/>
  <c r="DT476" i="1" s="1"/>
  <c r="DT477" i="1" s="1"/>
  <c r="DT478" i="1" s="1"/>
  <c r="DT479" i="1" s="1"/>
  <c r="DT480" i="1" s="1"/>
  <c r="DT481" i="1" s="1"/>
  <c r="DT482" i="1" s="1"/>
  <c r="DT483" i="1" s="1"/>
  <c r="DT484" i="1" s="1"/>
  <c r="DT485" i="1" s="1"/>
  <c r="DT486" i="1" s="1"/>
  <c r="DT487" i="1" s="1"/>
  <c r="DT488" i="1" s="1"/>
  <c r="DT489" i="1" s="1"/>
  <c r="DT490" i="1" s="1"/>
  <c r="DT491" i="1" s="1"/>
  <c r="DT492" i="1" s="1"/>
  <c r="DT493" i="1" s="1"/>
  <c r="DT494" i="1" s="1"/>
  <c r="DT495" i="1" s="1"/>
  <c r="DT496" i="1" s="1"/>
  <c r="DT497" i="1" s="1"/>
  <c r="DT498" i="1" s="1"/>
  <c r="DT499" i="1" s="1"/>
  <c r="DT500" i="1" s="1"/>
  <c r="DT501" i="1" s="1"/>
  <c r="DT502" i="1" s="1"/>
  <c r="DT503" i="1" s="1"/>
  <c r="DT504" i="1" s="1"/>
  <c r="DT505" i="1" s="1"/>
  <c r="DT506" i="1" s="1"/>
  <c r="DT507" i="1" s="1"/>
  <c r="DT508" i="1" s="1"/>
  <c r="DT509" i="1" s="1"/>
  <c r="DT510" i="1" s="1"/>
  <c r="DT511" i="1" s="1"/>
  <c r="DT512" i="1" s="1"/>
  <c r="DT513" i="1" s="1"/>
  <c r="DT514" i="1" s="1"/>
  <c r="DT515" i="1" s="1"/>
  <c r="DT516" i="1" s="1"/>
  <c r="DT517" i="1" s="1"/>
  <c r="DT518" i="1" s="1"/>
  <c r="DT519" i="1" s="1"/>
  <c r="DT520" i="1" s="1"/>
  <c r="DT521" i="1" s="1"/>
  <c r="DT522" i="1" s="1"/>
  <c r="DT523" i="1" s="1"/>
  <c r="DT524" i="1" s="1"/>
  <c r="DT525" i="1" s="1"/>
  <c r="DT526" i="1" s="1"/>
  <c r="DT527" i="1" s="1"/>
  <c r="DT528" i="1" s="1"/>
  <c r="DT529" i="1" s="1"/>
  <c r="DT530" i="1" s="1"/>
  <c r="DT531" i="1" s="1"/>
  <c r="DT532" i="1" s="1"/>
  <c r="DT533" i="1" s="1"/>
  <c r="DT534" i="1" s="1"/>
  <c r="DT535" i="1" s="1"/>
  <c r="DT536" i="1" s="1"/>
  <c r="DT537" i="1" s="1"/>
  <c r="DT538" i="1" s="1"/>
  <c r="DT539" i="1" s="1"/>
  <c r="DT540" i="1" s="1"/>
  <c r="DT541" i="1" s="1"/>
  <c r="DT542" i="1" s="1"/>
  <c r="DT543" i="1" s="1"/>
  <c r="DT544" i="1" s="1"/>
  <c r="DT545" i="1" s="1"/>
  <c r="DT546" i="1" s="1"/>
  <c r="DT547" i="1" s="1"/>
  <c r="DT548" i="1" s="1"/>
  <c r="DT549" i="1" s="1"/>
  <c r="DT550" i="1" s="1"/>
  <c r="DT551" i="1" s="1"/>
  <c r="DT552" i="1" s="1"/>
  <c r="DT553" i="1" s="1"/>
  <c r="DT554" i="1" s="1"/>
  <c r="DT555" i="1" s="1"/>
  <c r="DT556" i="1" s="1"/>
  <c r="DT557" i="1" s="1"/>
  <c r="DT558" i="1" s="1"/>
  <c r="DT559" i="1" s="1"/>
  <c r="DT560" i="1" s="1"/>
  <c r="DT561" i="1" s="1"/>
  <c r="DT562" i="1" s="1"/>
  <c r="DT563" i="1" s="1"/>
  <c r="DT564" i="1" s="1"/>
  <c r="DT565" i="1" s="1"/>
  <c r="DT566" i="1" s="1"/>
  <c r="DT567" i="1" s="1"/>
  <c r="DT568" i="1" s="1"/>
  <c r="DT569" i="1" s="1"/>
  <c r="DT570" i="1" s="1"/>
  <c r="DT571" i="1" s="1"/>
  <c r="DT572" i="1" s="1"/>
  <c r="DT573" i="1" s="1"/>
  <c r="DT574" i="1" s="1"/>
  <c r="DT575" i="1" s="1"/>
  <c r="DT576" i="1" s="1"/>
  <c r="DT577" i="1" s="1"/>
  <c r="DT578" i="1" s="1"/>
  <c r="DT579" i="1" s="1"/>
  <c r="DT580" i="1" s="1"/>
  <c r="DT581" i="1" s="1"/>
  <c r="DT582" i="1" s="1"/>
  <c r="DT583" i="1" s="1"/>
  <c r="DT584" i="1" s="1"/>
  <c r="DT585" i="1" s="1"/>
  <c r="DT586" i="1" s="1"/>
  <c r="DT587" i="1" s="1"/>
  <c r="DT588" i="1" s="1"/>
  <c r="DT589" i="1" s="1"/>
  <c r="DT590" i="1" s="1"/>
  <c r="DT591" i="1" s="1"/>
  <c r="DT592" i="1" s="1"/>
  <c r="DT593" i="1" s="1"/>
  <c r="DT594" i="1" s="1"/>
  <c r="DT595" i="1" s="1"/>
  <c r="DT596" i="1" s="1"/>
  <c r="DT597" i="1" s="1"/>
  <c r="DT598" i="1" s="1"/>
  <c r="DT599" i="1" s="1"/>
  <c r="DT600" i="1" s="1"/>
  <c r="DT601" i="1" s="1"/>
  <c r="DT602" i="1" s="1"/>
  <c r="DT603" i="1" s="1"/>
  <c r="DT604" i="1" s="1"/>
  <c r="DT605" i="1" s="1"/>
  <c r="DT606" i="1" s="1"/>
  <c r="DT607" i="1" s="1"/>
  <c r="DT608" i="1" s="1"/>
  <c r="DT609" i="1" s="1"/>
  <c r="DT610" i="1" s="1"/>
  <c r="DT611" i="1" s="1"/>
  <c r="DT612" i="1" s="1"/>
  <c r="DT613" i="1" s="1"/>
  <c r="DT614" i="1" s="1"/>
  <c r="DT615" i="1" s="1"/>
  <c r="DT616" i="1" s="1"/>
  <c r="DT617" i="1" s="1"/>
  <c r="DT618" i="1" s="1"/>
  <c r="DT619" i="1" s="1"/>
  <c r="DT620" i="1" s="1"/>
  <c r="DT621" i="1" s="1"/>
  <c r="DT622" i="1" s="1"/>
  <c r="DT623" i="1" s="1"/>
  <c r="DT624" i="1" s="1"/>
  <c r="DT625" i="1" s="1"/>
  <c r="DT626" i="1" s="1"/>
  <c r="DT627" i="1" s="1"/>
  <c r="DT628" i="1" s="1"/>
  <c r="DT629" i="1" s="1"/>
  <c r="DT630" i="1" s="1"/>
  <c r="DT631" i="1" s="1"/>
  <c r="DT632" i="1" s="1"/>
  <c r="DT633" i="1" s="1"/>
  <c r="DT634" i="1" s="1"/>
  <c r="DT635" i="1" s="1"/>
  <c r="DT636" i="1" s="1"/>
  <c r="DT637" i="1" s="1"/>
  <c r="DT638" i="1" s="1"/>
  <c r="DT639" i="1" s="1"/>
  <c r="DT640" i="1" s="1"/>
  <c r="DT641" i="1" s="1"/>
  <c r="DT642" i="1" s="1"/>
  <c r="DT643" i="1" s="1"/>
  <c r="DT644" i="1" s="1"/>
  <c r="DT645" i="1" s="1"/>
  <c r="DT646" i="1" s="1"/>
  <c r="DT647" i="1" s="1"/>
  <c r="DT648" i="1" s="1"/>
  <c r="DT649" i="1" s="1"/>
  <c r="DT650" i="1" s="1"/>
  <c r="DT651" i="1" s="1"/>
  <c r="DT652" i="1" s="1"/>
  <c r="DT653" i="1" s="1"/>
  <c r="DT654" i="1" s="1"/>
  <c r="DT655" i="1" s="1"/>
  <c r="DT656" i="1" s="1"/>
  <c r="DT657" i="1" s="1"/>
  <c r="DT658" i="1" s="1"/>
  <c r="DT659" i="1" s="1"/>
  <c r="DT660" i="1" s="1"/>
  <c r="DT661" i="1" s="1"/>
  <c r="DT662" i="1" s="1"/>
  <c r="DT663" i="1" s="1"/>
  <c r="DT664" i="1" s="1"/>
  <c r="DT665" i="1" s="1"/>
  <c r="DT666" i="1" s="1"/>
  <c r="DT667" i="1" s="1"/>
  <c r="DT668" i="1" s="1"/>
  <c r="DT669" i="1" s="1"/>
  <c r="DT670" i="1" s="1"/>
  <c r="DT671" i="1" s="1"/>
  <c r="DT672" i="1" s="1"/>
  <c r="DT673" i="1" s="1"/>
  <c r="DT674" i="1" s="1"/>
  <c r="DT675" i="1" s="1"/>
  <c r="DT676" i="1" s="1"/>
  <c r="DT677" i="1" s="1"/>
  <c r="DT678" i="1" s="1"/>
  <c r="DT679" i="1" s="1"/>
  <c r="DT680" i="1" s="1"/>
  <c r="DT681" i="1" s="1"/>
  <c r="DT682" i="1" s="1"/>
  <c r="DT683" i="1" s="1"/>
  <c r="DT684" i="1" s="1"/>
  <c r="DT685" i="1" s="1"/>
  <c r="DT686" i="1" s="1"/>
  <c r="DT687" i="1" s="1"/>
  <c r="DT688" i="1" s="1"/>
  <c r="DT689" i="1" s="1"/>
  <c r="DT690" i="1" s="1"/>
  <c r="DT691" i="1" s="1"/>
  <c r="DT692" i="1" s="1"/>
  <c r="DT693" i="1" s="1"/>
  <c r="DT694" i="1" s="1"/>
  <c r="DT695" i="1" s="1"/>
  <c r="DT696" i="1" s="1"/>
  <c r="DT697" i="1" s="1"/>
  <c r="DT698" i="1" s="1"/>
  <c r="DT699" i="1" s="1"/>
  <c r="DT700" i="1" s="1"/>
  <c r="DT701" i="1" s="1"/>
  <c r="DT702" i="1" s="1"/>
  <c r="DT703" i="1" s="1"/>
  <c r="DT704" i="1" s="1"/>
  <c r="DT705" i="1" s="1"/>
  <c r="DT706" i="1" s="1"/>
  <c r="DT707" i="1" s="1"/>
  <c r="DT708" i="1" s="1"/>
  <c r="DT709" i="1" s="1"/>
  <c r="DT710" i="1" s="1"/>
  <c r="DT711" i="1" s="1"/>
  <c r="DT712" i="1" s="1"/>
  <c r="DT713" i="1" s="1"/>
  <c r="DT714" i="1" s="1"/>
  <c r="DT715" i="1" s="1"/>
  <c r="DT716" i="1" s="1"/>
  <c r="DT717" i="1" s="1"/>
  <c r="DT718" i="1" s="1"/>
  <c r="DT719" i="1" s="1"/>
  <c r="DT720" i="1" s="1"/>
  <c r="DT721" i="1" s="1"/>
  <c r="DT722" i="1" s="1"/>
  <c r="DT723" i="1" s="1"/>
  <c r="DT724" i="1" s="1"/>
  <c r="DT725" i="1" s="1"/>
  <c r="DT726" i="1" s="1"/>
  <c r="DT727" i="1" s="1"/>
  <c r="DT728" i="1" s="1"/>
  <c r="DT729" i="1" s="1"/>
  <c r="DT730" i="1" s="1"/>
  <c r="DT731" i="1" s="1"/>
  <c r="DT732" i="1" s="1"/>
  <c r="DT733" i="1" s="1"/>
  <c r="DT734" i="1" s="1"/>
  <c r="DT735" i="1" s="1"/>
  <c r="DT736" i="1" s="1"/>
  <c r="DT737" i="1" s="1"/>
  <c r="DT738" i="1" s="1"/>
  <c r="DT739" i="1" s="1"/>
  <c r="DT740" i="1" s="1"/>
  <c r="DT741" i="1" s="1"/>
  <c r="DT742" i="1" s="1"/>
  <c r="DT743" i="1" s="1"/>
  <c r="DT744" i="1" s="1"/>
  <c r="DT745" i="1" s="1"/>
  <c r="DT746" i="1" s="1"/>
  <c r="DT747" i="1" s="1"/>
  <c r="DT748" i="1" s="1"/>
  <c r="DT749" i="1" s="1"/>
  <c r="DT750" i="1" s="1"/>
  <c r="DT751" i="1" s="1"/>
  <c r="DT752" i="1" s="1"/>
  <c r="DT753" i="1" s="1"/>
  <c r="DT754" i="1" s="1"/>
  <c r="DT755" i="1" s="1"/>
  <c r="DT756" i="1" s="1"/>
  <c r="DT757" i="1" s="1"/>
  <c r="DT758" i="1" s="1"/>
  <c r="DT759" i="1" s="1"/>
  <c r="DT760" i="1" s="1"/>
  <c r="DT761" i="1" s="1"/>
  <c r="DT762" i="1" s="1"/>
  <c r="DT763" i="1" s="1"/>
  <c r="DT764" i="1" s="1"/>
  <c r="DT765" i="1" s="1"/>
  <c r="DT766" i="1" s="1"/>
  <c r="DT767" i="1" s="1"/>
  <c r="DT768" i="1" s="1"/>
  <c r="DT769" i="1" s="1"/>
  <c r="DT770" i="1" s="1"/>
  <c r="DT771" i="1" s="1"/>
  <c r="DT772" i="1" s="1"/>
  <c r="DT773" i="1" s="1"/>
  <c r="DT774" i="1" s="1"/>
  <c r="DT775" i="1" s="1"/>
  <c r="DT776" i="1" s="1"/>
  <c r="DT777" i="1" s="1"/>
  <c r="DT778" i="1" s="1"/>
  <c r="DT779" i="1" s="1"/>
  <c r="DT780" i="1" s="1"/>
  <c r="DT781" i="1" s="1"/>
  <c r="DT782" i="1" s="1"/>
  <c r="DT783" i="1" s="1"/>
  <c r="DT784" i="1" s="1"/>
  <c r="DT785" i="1" s="1"/>
  <c r="DT786" i="1" s="1"/>
  <c r="DT787" i="1" s="1"/>
  <c r="DT788" i="1" s="1"/>
  <c r="DT789" i="1" s="1"/>
  <c r="DT790" i="1" s="1"/>
  <c r="DT791" i="1" s="1"/>
  <c r="DT792" i="1" s="1"/>
  <c r="DT793" i="1" s="1"/>
  <c r="DT794" i="1" s="1"/>
  <c r="DT795" i="1" s="1"/>
  <c r="DT796" i="1" s="1"/>
  <c r="DT797" i="1" s="1"/>
  <c r="DT798" i="1" s="1"/>
  <c r="DT799" i="1" s="1"/>
  <c r="DT800" i="1" s="1"/>
  <c r="DT801" i="1" s="1"/>
  <c r="DT802" i="1" s="1"/>
  <c r="DT803" i="1" s="1"/>
  <c r="DT804" i="1" s="1"/>
  <c r="DT805" i="1" s="1"/>
  <c r="DT806" i="1" s="1"/>
  <c r="DT807" i="1" s="1"/>
  <c r="DT808" i="1" s="1"/>
  <c r="DT809" i="1" s="1"/>
  <c r="DT810" i="1" s="1"/>
  <c r="DT811" i="1" s="1"/>
  <c r="DT812" i="1" s="1"/>
  <c r="DT813" i="1" s="1"/>
  <c r="DT814" i="1" s="1"/>
  <c r="DT815" i="1" s="1"/>
  <c r="DT816" i="1" s="1"/>
  <c r="DT817" i="1" s="1"/>
  <c r="DT818" i="1" s="1"/>
  <c r="DT819" i="1" s="1"/>
  <c r="DT820" i="1" s="1"/>
  <c r="DT821" i="1" s="1"/>
  <c r="DT822" i="1" s="1"/>
  <c r="DT823" i="1" s="1"/>
  <c r="DT824" i="1" s="1"/>
  <c r="DT825" i="1" s="1"/>
  <c r="DT826" i="1" s="1"/>
  <c r="DT827" i="1" s="1"/>
  <c r="DT828" i="1" s="1"/>
  <c r="DT829" i="1" s="1"/>
  <c r="DT830" i="1" s="1"/>
  <c r="DT831" i="1" s="1"/>
  <c r="DT832" i="1" s="1"/>
  <c r="DT833" i="1" s="1"/>
  <c r="DT834" i="1" s="1"/>
  <c r="DT835" i="1" s="1"/>
  <c r="DT836" i="1" s="1"/>
  <c r="DT837" i="1" s="1"/>
  <c r="DT838" i="1" s="1"/>
  <c r="DT839" i="1" s="1"/>
  <c r="DT840" i="1" s="1"/>
  <c r="DT841" i="1" s="1"/>
  <c r="DT842" i="1" s="1"/>
  <c r="DT843" i="1" s="1"/>
  <c r="DT844" i="1" s="1"/>
  <c r="DT845" i="1" s="1"/>
  <c r="DT846" i="1" s="1"/>
  <c r="DT847" i="1" s="1"/>
  <c r="DT848" i="1" s="1"/>
  <c r="DT849" i="1" s="1"/>
  <c r="DT850" i="1" s="1"/>
  <c r="DT851" i="1" s="1"/>
  <c r="DT852" i="1" s="1"/>
  <c r="DT853" i="1" s="1"/>
  <c r="DT854" i="1" s="1"/>
  <c r="DT855" i="1" s="1"/>
  <c r="DT856" i="1" s="1"/>
  <c r="DT857" i="1" s="1"/>
  <c r="DT858" i="1" s="1"/>
  <c r="DT859" i="1" s="1"/>
  <c r="DT860" i="1" s="1"/>
  <c r="DT861" i="1" s="1"/>
  <c r="DZ6" i="1"/>
  <c r="DZ7" i="1" s="1"/>
  <c r="DZ8" i="1" s="1"/>
  <c r="DZ9" i="1" s="1"/>
  <c r="DZ10" i="1" s="1"/>
  <c r="DZ11" i="1" s="1"/>
  <c r="DZ12" i="1" s="1"/>
  <c r="DZ13" i="1" s="1"/>
  <c r="DZ14" i="1" s="1"/>
  <c r="DZ15" i="1" s="1"/>
  <c r="DZ16" i="1" s="1"/>
  <c r="DZ17" i="1" s="1"/>
  <c r="DZ18" i="1" s="1"/>
  <c r="DZ19" i="1" s="1"/>
  <c r="DZ20" i="1" s="1"/>
  <c r="DZ21" i="1" s="1"/>
  <c r="DZ22" i="1" s="1"/>
  <c r="DZ23" i="1" s="1"/>
  <c r="DZ24" i="1" s="1"/>
  <c r="DZ25" i="1" s="1"/>
  <c r="DZ26" i="1" s="1"/>
  <c r="DZ27" i="1" s="1"/>
  <c r="DZ28" i="1" s="1"/>
  <c r="DZ29" i="1" s="1"/>
  <c r="DZ30" i="1" s="1"/>
  <c r="DZ31" i="1" s="1"/>
  <c r="DZ32" i="1" s="1"/>
  <c r="DZ33" i="1" s="1"/>
  <c r="DZ34" i="1" s="1"/>
  <c r="DZ35" i="1" s="1"/>
  <c r="DZ36" i="1" s="1"/>
  <c r="DZ37" i="1" s="1"/>
  <c r="DZ38" i="1" s="1"/>
  <c r="DZ39" i="1" s="1"/>
  <c r="DZ40" i="1" s="1"/>
  <c r="DZ41" i="1" s="1"/>
  <c r="DZ42" i="1" s="1"/>
  <c r="DZ43" i="1" s="1"/>
  <c r="DZ44" i="1" s="1"/>
  <c r="DZ45" i="1" s="1"/>
  <c r="DZ46" i="1" s="1"/>
  <c r="DZ47" i="1" s="1"/>
  <c r="DZ48" i="1" s="1"/>
  <c r="DZ49" i="1" s="1"/>
  <c r="DZ50" i="1" s="1"/>
  <c r="DZ51" i="1" s="1"/>
  <c r="DZ52" i="1" s="1"/>
  <c r="DZ53" i="1" s="1"/>
  <c r="DZ54" i="1" s="1"/>
  <c r="DZ55" i="1" s="1"/>
  <c r="DZ56" i="1" s="1"/>
  <c r="DZ57" i="1" s="1"/>
  <c r="DZ58" i="1" s="1"/>
  <c r="DZ59" i="1" s="1"/>
  <c r="DZ60" i="1" s="1"/>
  <c r="DZ61" i="1" s="1"/>
  <c r="DZ62" i="1" s="1"/>
  <c r="DZ63" i="1" s="1"/>
  <c r="DZ64" i="1" s="1"/>
  <c r="DZ65" i="1" s="1"/>
  <c r="DZ66" i="1" s="1"/>
  <c r="DZ67" i="1" s="1"/>
  <c r="DZ68" i="1" s="1"/>
  <c r="DZ69" i="1" s="1"/>
  <c r="DZ70" i="1" s="1"/>
  <c r="DZ71" i="1" s="1"/>
  <c r="DZ72" i="1" s="1"/>
  <c r="DZ73" i="1" s="1"/>
  <c r="DZ74" i="1" s="1"/>
  <c r="DZ75" i="1" s="1"/>
  <c r="DZ76" i="1" s="1"/>
  <c r="DZ77" i="1" s="1"/>
  <c r="DZ78" i="1" s="1"/>
  <c r="DZ79" i="1" s="1"/>
  <c r="DZ80" i="1" s="1"/>
  <c r="DZ81" i="1" s="1"/>
  <c r="DZ82" i="1" s="1"/>
  <c r="DZ83" i="1" s="1"/>
  <c r="DZ84" i="1" s="1"/>
  <c r="DZ85" i="1" s="1"/>
  <c r="DZ86" i="1" s="1"/>
  <c r="DZ87" i="1" s="1"/>
  <c r="DZ88" i="1" s="1"/>
  <c r="DZ89" i="1" s="1"/>
  <c r="DZ90" i="1" s="1"/>
  <c r="DZ91" i="1" s="1"/>
  <c r="DZ92" i="1" s="1"/>
  <c r="DZ93" i="1" s="1"/>
  <c r="DZ94" i="1" s="1"/>
  <c r="DZ95" i="1" s="1"/>
  <c r="DZ96" i="1" s="1"/>
  <c r="DZ97" i="1" s="1"/>
  <c r="DZ98" i="1" s="1"/>
  <c r="DZ99" i="1" s="1"/>
  <c r="DZ100" i="1" s="1"/>
  <c r="DZ101" i="1" s="1"/>
  <c r="DZ102" i="1" s="1"/>
  <c r="DZ103" i="1" s="1"/>
  <c r="DZ104" i="1" s="1"/>
  <c r="DZ105" i="1" s="1"/>
  <c r="DZ106" i="1" s="1"/>
  <c r="DZ107" i="1" s="1"/>
  <c r="DZ108" i="1" s="1"/>
  <c r="DZ109" i="1" s="1"/>
  <c r="DZ110" i="1" s="1"/>
  <c r="DZ111" i="1" s="1"/>
  <c r="DZ112" i="1" s="1"/>
  <c r="DZ113" i="1" s="1"/>
  <c r="DZ114" i="1" s="1"/>
  <c r="DZ115" i="1" s="1"/>
  <c r="DZ116" i="1" s="1"/>
  <c r="DZ117" i="1" s="1"/>
  <c r="DZ118" i="1" s="1"/>
  <c r="DZ119" i="1" s="1"/>
  <c r="DZ120" i="1" s="1"/>
  <c r="DZ121" i="1" s="1"/>
  <c r="DZ122" i="1" s="1"/>
  <c r="DZ123" i="1" s="1"/>
  <c r="DZ124" i="1" s="1"/>
  <c r="DZ125" i="1" s="1"/>
  <c r="DZ126" i="1" s="1"/>
  <c r="DZ127" i="1" s="1"/>
  <c r="DZ128" i="1" s="1"/>
  <c r="DZ129" i="1" s="1"/>
  <c r="DZ130" i="1" s="1"/>
  <c r="DZ131" i="1" s="1"/>
  <c r="DZ132" i="1" s="1"/>
  <c r="DZ133" i="1" s="1"/>
  <c r="DZ134" i="1" s="1"/>
  <c r="DZ135" i="1" s="1"/>
  <c r="DZ136" i="1" s="1"/>
  <c r="DZ137" i="1" s="1"/>
  <c r="DZ138" i="1" s="1"/>
  <c r="DZ139" i="1" s="1"/>
  <c r="DZ140" i="1" s="1"/>
  <c r="DZ141" i="1" s="1"/>
  <c r="DZ142" i="1" s="1"/>
  <c r="DZ143" i="1" s="1"/>
  <c r="DZ144" i="1" s="1"/>
  <c r="DZ145" i="1" s="1"/>
  <c r="DZ146" i="1" s="1"/>
  <c r="DZ147" i="1" s="1"/>
  <c r="DZ148" i="1" s="1"/>
  <c r="DZ149" i="1" s="1"/>
  <c r="DZ150" i="1" s="1"/>
  <c r="DZ151" i="1" s="1"/>
  <c r="DZ152" i="1" s="1"/>
  <c r="DZ153" i="1" s="1"/>
  <c r="DZ154" i="1" s="1"/>
  <c r="DZ155" i="1" s="1"/>
  <c r="DZ156" i="1" s="1"/>
  <c r="DZ157" i="1" s="1"/>
  <c r="DZ158" i="1" s="1"/>
  <c r="DZ159" i="1" s="1"/>
  <c r="DZ160" i="1" s="1"/>
  <c r="DZ161" i="1" s="1"/>
  <c r="DZ162" i="1" s="1"/>
  <c r="DZ163" i="1" s="1"/>
  <c r="DZ164" i="1" s="1"/>
  <c r="DZ165" i="1" s="1"/>
  <c r="DZ166" i="1" s="1"/>
  <c r="DZ167" i="1" s="1"/>
  <c r="DZ168" i="1" s="1"/>
  <c r="DZ169" i="1" s="1"/>
  <c r="DZ170" i="1" s="1"/>
  <c r="DZ171" i="1" s="1"/>
  <c r="DZ172" i="1" s="1"/>
  <c r="DZ173" i="1" s="1"/>
  <c r="DZ174" i="1" s="1"/>
  <c r="DZ175" i="1" s="1"/>
  <c r="DZ176" i="1" s="1"/>
  <c r="DZ177" i="1" s="1"/>
  <c r="DZ178" i="1" s="1"/>
  <c r="DZ179" i="1" s="1"/>
  <c r="DZ180" i="1" s="1"/>
  <c r="DZ181" i="1" s="1"/>
  <c r="DZ182" i="1" s="1"/>
  <c r="DZ183" i="1" s="1"/>
  <c r="DZ184" i="1" s="1"/>
  <c r="DZ185" i="1" s="1"/>
  <c r="DZ186" i="1" s="1"/>
  <c r="DZ187" i="1" s="1"/>
  <c r="DZ188" i="1" s="1"/>
  <c r="DZ189" i="1" s="1"/>
  <c r="DZ190" i="1" s="1"/>
  <c r="DZ191" i="1" s="1"/>
  <c r="DZ192" i="1" s="1"/>
  <c r="DZ193" i="1" s="1"/>
  <c r="DZ194" i="1" s="1"/>
  <c r="DZ195" i="1" s="1"/>
  <c r="DZ196" i="1" s="1"/>
  <c r="DZ197" i="1" s="1"/>
  <c r="DZ198" i="1" s="1"/>
  <c r="DZ199" i="1" s="1"/>
  <c r="DZ200" i="1" s="1"/>
  <c r="DZ201" i="1" s="1"/>
  <c r="DZ202" i="1" s="1"/>
  <c r="DZ203" i="1" s="1"/>
  <c r="DZ204" i="1" s="1"/>
  <c r="DZ205" i="1" s="1"/>
  <c r="DZ206" i="1" s="1"/>
  <c r="DZ207" i="1" s="1"/>
  <c r="DZ208" i="1" s="1"/>
  <c r="DZ209" i="1" s="1"/>
  <c r="DZ210" i="1" s="1"/>
  <c r="DZ211" i="1" s="1"/>
  <c r="DZ212" i="1" s="1"/>
  <c r="DZ213" i="1" s="1"/>
  <c r="DZ214" i="1" s="1"/>
  <c r="DZ215" i="1" s="1"/>
  <c r="DZ216" i="1" s="1"/>
  <c r="DZ217" i="1" s="1"/>
  <c r="DZ218" i="1" s="1"/>
  <c r="DZ219" i="1" s="1"/>
  <c r="DZ220" i="1" s="1"/>
  <c r="DZ221" i="1" s="1"/>
  <c r="DZ222" i="1" s="1"/>
  <c r="DZ223" i="1" s="1"/>
  <c r="DZ224" i="1" s="1"/>
  <c r="DZ225" i="1" s="1"/>
  <c r="DZ226" i="1" s="1"/>
  <c r="DZ227" i="1" s="1"/>
  <c r="DZ228" i="1" s="1"/>
  <c r="DZ229" i="1" s="1"/>
  <c r="DZ230" i="1" s="1"/>
  <c r="DZ231" i="1" s="1"/>
  <c r="DZ232" i="1" s="1"/>
  <c r="DZ233" i="1" s="1"/>
  <c r="DZ234" i="1" s="1"/>
  <c r="DZ235" i="1" s="1"/>
  <c r="DZ236" i="1" s="1"/>
  <c r="DZ237" i="1" s="1"/>
  <c r="DZ238" i="1" s="1"/>
  <c r="DZ239" i="1" s="1"/>
  <c r="DZ240" i="1" s="1"/>
  <c r="DZ241" i="1" s="1"/>
  <c r="DZ242" i="1" s="1"/>
  <c r="DZ243" i="1" s="1"/>
  <c r="DZ244" i="1" s="1"/>
  <c r="DZ245" i="1" s="1"/>
  <c r="DZ246" i="1" s="1"/>
  <c r="DZ247" i="1" s="1"/>
  <c r="DZ248" i="1" s="1"/>
  <c r="DZ249" i="1" s="1"/>
  <c r="DZ250" i="1" s="1"/>
  <c r="DZ251" i="1" s="1"/>
  <c r="DZ252" i="1" s="1"/>
  <c r="DZ253" i="1" s="1"/>
  <c r="DZ254" i="1" s="1"/>
  <c r="DZ255" i="1" s="1"/>
  <c r="DZ256" i="1" s="1"/>
  <c r="DZ257" i="1" s="1"/>
  <c r="DZ258" i="1" s="1"/>
  <c r="DZ259" i="1" s="1"/>
  <c r="DZ260" i="1" s="1"/>
  <c r="DZ261" i="1" s="1"/>
  <c r="DZ262" i="1" s="1"/>
  <c r="DZ263" i="1" s="1"/>
  <c r="DZ264" i="1" s="1"/>
  <c r="DZ265" i="1" s="1"/>
  <c r="DZ266" i="1" s="1"/>
  <c r="DZ267" i="1" s="1"/>
  <c r="DZ268" i="1" s="1"/>
  <c r="DZ269" i="1" s="1"/>
  <c r="DZ270" i="1" s="1"/>
  <c r="DZ271" i="1" s="1"/>
  <c r="DZ272" i="1" s="1"/>
  <c r="DZ273" i="1" s="1"/>
  <c r="DZ274" i="1" s="1"/>
  <c r="DZ275" i="1" s="1"/>
  <c r="DZ276" i="1" s="1"/>
  <c r="DZ277" i="1" s="1"/>
  <c r="DZ278" i="1" s="1"/>
  <c r="DZ279" i="1" s="1"/>
  <c r="DZ280" i="1" s="1"/>
  <c r="DZ281" i="1" s="1"/>
  <c r="DZ282" i="1" s="1"/>
  <c r="DZ283" i="1" s="1"/>
  <c r="DZ284" i="1" s="1"/>
  <c r="DZ285" i="1" s="1"/>
  <c r="DZ286" i="1" s="1"/>
  <c r="DZ287" i="1" s="1"/>
  <c r="DZ288" i="1" s="1"/>
  <c r="DZ289" i="1" s="1"/>
  <c r="DZ290" i="1" s="1"/>
  <c r="DZ291" i="1" s="1"/>
  <c r="DZ292" i="1" s="1"/>
  <c r="DZ293" i="1" s="1"/>
  <c r="DZ294" i="1" s="1"/>
  <c r="DZ295" i="1" s="1"/>
  <c r="DZ296" i="1" s="1"/>
  <c r="DZ297" i="1" s="1"/>
  <c r="DZ298" i="1" s="1"/>
  <c r="DZ299" i="1" s="1"/>
  <c r="DZ300" i="1" s="1"/>
  <c r="DZ301" i="1" s="1"/>
  <c r="DZ302" i="1" s="1"/>
  <c r="DZ303" i="1" s="1"/>
  <c r="DZ304" i="1" s="1"/>
  <c r="DZ305" i="1" s="1"/>
  <c r="DZ306" i="1" s="1"/>
  <c r="DZ307" i="1" s="1"/>
  <c r="DZ308" i="1" s="1"/>
  <c r="DZ309" i="1" s="1"/>
  <c r="DZ310" i="1" s="1"/>
  <c r="DZ311" i="1" s="1"/>
  <c r="DZ312" i="1" s="1"/>
  <c r="DZ313" i="1" s="1"/>
  <c r="DZ314" i="1" s="1"/>
  <c r="DZ315" i="1" s="1"/>
  <c r="DZ316" i="1" s="1"/>
  <c r="DZ317" i="1" s="1"/>
  <c r="DZ318" i="1" s="1"/>
  <c r="DZ319" i="1" s="1"/>
  <c r="DZ320" i="1" s="1"/>
  <c r="DZ321" i="1" s="1"/>
  <c r="DZ322" i="1" s="1"/>
  <c r="DZ323" i="1" s="1"/>
  <c r="DZ324" i="1" s="1"/>
  <c r="DZ325" i="1" s="1"/>
  <c r="DZ326" i="1" s="1"/>
  <c r="DZ327" i="1" s="1"/>
  <c r="DZ328" i="1" s="1"/>
  <c r="DZ329" i="1" s="1"/>
  <c r="DZ330" i="1" s="1"/>
  <c r="DZ331" i="1" s="1"/>
  <c r="DZ332" i="1" s="1"/>
  <c r="DZ333" i="1" s="1"/>
  <c r="DZ334" i="1" s="1"/>
  <c r="DZ335" i="1" s="1"/>
  <c r="DZ336" i="1" s="1"/>
  <c r="DZ337" i="1" s="1"/>
  <c r="DZ338" i="1" s="1"/>
  <c r="DZ339" i="1" s="1"/>
  <c r="DZ340" i="1" s="1"/>
  <c r="DZ341" i="1" s="1"/>
  <c r="DZ342" i="1" s="1"/>
  <c r="DZ343" i="1" s="1"/>
  <c r="DZ344" i="1" s="1"/>
  <c r="DZ345" i="1" s="1"/>
  <c r="DZ346" i="1" s="1"/>
  <c r="DZ347" i="1" s="1"/>
  <c r="DZ348" i="1" s="1"/>
  <c r="DZ349" i="1" s="1"/>
  <c r="DZ350" i="1" s="1"/>
  <c r="DZ351" i="1" s="1"/>
  <c r="DZ352" i="1" s="1"/>
  <c r="DZ353" i="1" s="1"/>
  <c r="DZ354" i="1" s="1"/>
  <c r="DZ355" i="1" s="1"/>
  <c r="DZ356" i="1" s="1"/>
  <c r="DZ357" i="1" s="1"/>
  <c r="DZ358" i="1" s="1"/>
  <c r="DZ359" i="1" s="1"/>
  <c r="DZ360" i="1" s="1"/>
  <c r="DZ361" i="1" s="1"/>
  <c r="DZ362" i="1" s="1"/>
  <c r="DZ363" i="1" s="1"/>
  <c r="DZ364" i="1" s="1"/>
  <c r="DZ365" i="1" s="1"/>
  <c r="DZ366" i="1" s="1"/>
  <c r="DZ367" i="1" s="1"/>
  <c r="DZ368" i="1" s="1"/>
  <c r="DZ369" i="1" s="1"/>
  <c r="DZ370" i="1" s="1"/>
  <c r="DZ371" i="1" s="1"/>
  <c r="DZ372" i="1" s="1"/>
  <c r="DZ373" i="1" s="1"/>
  <c r="DZ374" i="1" s="1"/>
  <c r="DZ375" i="1" s="1"/>
  <c r="DZ376" i="1" s="1"/>
  <c r="DZ377" i="1" s="1"/>
  <c r="DZ378" i="1" s="1"/>
  <c r="DZ379" i="1" s="1"/>
  <c r="DZ380" i="1" s="1"/>
  <c r="DZ381" i="1" s="1"/>
  <c r="DZ382" i="1" s="1"/>
  <c r="DZ383" i="1" s="1"/>
  <c r="DZ384" i="1" s="1"/>
  <c r="DZ385" i="1" s="1"/>
  <c r="DZ386" i="1" s="1"/>
  <c r="DZ387" i="1" s="1"/>
  <c r="DZ388" i="1" s="1"/>
  <c r="DZ389" i="1" s="1"/>
  <c r="DZ390" i="1" s="1"/>
  <c r="DZ391" i="1" s="1"/>
  <c r="DZ392" i="1" s="1"/>
  <c r="DZ393" i="1" s="1"/>
  <c r="DZ394" i="1" s="1"/>
  <c r="DZ395" i="1" s="1"/>
  <c r="DZ396" i="1" s="1"/>
  <c r="DZ397" i="1" s="1"/>
  <c r="DZ398" i="1" s="1"/>
  <c r="DZ399" i="1" s="1"/>
  <c r="DZ400" i="1" s="1"/>
  <c r="DZ401" i="1" s="1"/>
  <c r="DZ402" i="1" s="1"/>
  <c r="DZ403" i="1" s="1"/>
  <c r="DZ404" i="1" s="1"/>
  <c r="DZ405" i="1" s="1"/>
  <c r="DZ406" i="1" s="1"/>
  <c r="DZ407" i="1" s="1"/>
  <c r="DZ408" i="1" s="1"/>
  <c r="DZ409" i="1" s="1"/>
  <c r="DZ410" i="1" s="1"/>
  <c r="DZ411" i="1" s="1"/>
  <c r="DZ412" i="1" s="1"/>
  <c r="DZ413" i="1" s="1"/>
  <c r="DZ414" i="1" s="1"/>
  <c r="DZ415" i="1" s="1"/>
  <c r="DZ416" i="1" s="1"/>
  <c r="DZ417" i="1" s="1"/>
  <c r="DZ418" i="1" s="1"/>
  <c r="DZ419" i="1" s="1"/>
  <c r="DZ420" i="1" s="1"/>
  <c r="DZ421" i="1" s="1"/>
  <c r="DZ422" i="1" s="1"/>
  <c r="DZ423" i="1" s="1"/>
  <c r="DZ424" i="1" s="1"/>
  <c r="DZ425" i="1" s="1"/>
  <c r="DZ426" i="1" s="1"/>
  <c r="DZ427" i="1" s="1"/>
  <c r="DZ428" i="1" s="1"/>
  <c r="DZ429" i="1" s="1"/>
  <c r="DZ430" i="1" s="1"/>
  <c r="DZ431" i="1" s="1"/>
  <c r="DZ432" i="1" s="1"/>
  <c r="DZ433" i="1" s="1"/>
  <c r="DZ434" i="1" s="1"/>
  <c r="DZ435" i="1" s="1"/>
  <c r="DZ436" i="1" s="1"/>
  <c r="DZ437" i="1" s="1"/>
  <c r="DZ438" i="1" s="1"/>
  <c r="DZ439" i="1" s="1"/>
  <c r="DZ440" i="1" s="1"/>
  <c r="DZ441" i="1" s="1"/>
  <c r="DZ442" i="1" s="1"/>
  <c r="DZ443" i="1" s="1"/>
  <c r="DZ444" i="1" s="1"/>
  <c r="DZ445" i="1" s="1"/>
  <c r="DZ446" i="1" s="1"/>
  <c r="DZ447" i="1" s="1"/>
  <c r="DZ448" i="1" s="1"/>
  <c r="DZ449" i="1" s="1"/>
  <c r="DZ450" i="1" s="1"/>
  <c r="DZ451" i="1" s="1"/>
  <c r="DZ452" i="1" s="1"/>
  <c r="DZ453" i="1" s="1"/>
  <c r="DZ454" i="1" s="1"/>
  <c r="DZ455" i="1" s="1"/>
  <c r="DZ456" i="1" s="1"/>
  <c r="DZ457" i="1" s="1"/>
  <c r="DZ458" i="1" s="1"/>
  <c r="DZ459" i="1" s="1"/>
  <c r="DZ460" i="1" s="1"/>
  <c r="DZ461" i="1" s="1"/>
  <c r="DZ462" i="1" s="1"/>
  <c r="DZ463" i="1" s="1"/>
  <c r="DZ464" i="1" s="1"/>
  <c r="DZ465" i="1" s="1"/>
  <c r="DZ466" i="1" s="1"/>
  <c r="DZ467" i="1" s="1"/>
  <c r="DZ468" i="1" s="1"/>
  <c r="DZ469" i="1" s="1"/>
  <c r="DZ470" i="1" s="1"/>
  <c r="DZ471" i="1" s="1"/>
  <c r="DZ472" i="1" s="1"/>
  <c r="DZ473" i="1" s="1"/>
  <c r="DZ474" i="1" s="1"/>
  <c r="DZ475" i="1" s="1"/>
  <c r="DZ476" i="1" s="1"/>
  <c r="DZ477" i="1" s="1"/>
  <c r="DZ478" i="1" s="1"/>
  <c r="DZ479" i="1" s="1"/>
  <c r="DZ480" i="1" s="1"/>
  <c r="DZ481" i="1" s="1"/>
  <c r="DZ482" i="1" s="1"/>
  <c r="DZ483" i="1" s="1"/>
  <c r="DZ484" i="1" s="1"/>
  <c r="DZ485" i="1" s="1"/>
  <c r="DZ486" i="1" s="1"/>
  <c r="DZ487" i="1" s="1"/>
  <c r="DZ488" i="1" s="1"/>
  <c r="DZ489" i="1" s="1"/>
  <c r="DZ490" i="1" s="1"/>
  <c r="DZ491" i="1" s="1"/>
  <c r="DZ492" i="1" s="1"/>
  <c r="DZ493" i="1" s="1"/>
  <c r="DZ494" i="1" s="1"/>
  <c r="DZ495" i="1" s="1"/>
  <c r="DZ496" i="1" s="1"/>
  <c r="DZ497" i="1" s="1"/>
  <c r="DZ498" i="1" s="1"/>
  <c r="DZ499" i="1" s="1"/>
  <c r="DZ500" i="1" s="1"/>
  <c r="DZ501" i="1" s="1"/>
  <c r="DZ502" i="1" s="1"/>
  <c r="DZ503" i="1" s="1"/>
  <c r="DZ504" i="1" s="1"/>
  <c r="DZ505" i="1" s="1"/>
  <c r="DZ506" i="1" s="1"/>
  <c r="DZ507" i="1" s="1"/>
  <c r="DZ508" i="1" s="1"/>
  <c r="DZ509" i="1" s="1"/>
  <c r="DZ510" i="1" s="1"/>
  <c r="DZ511" i="1" s="1"/>
  <c r="DZ512" i="1" s="1"/>
  <c r="DZ513" i="1" s="1"/>
  <c r="DZ514" i="1" s="1"/>
  <c r="DZ515" i="1" s="1"/>
  <c r="DZ516" i="1" s="1"/>
  <c r="DZ517" i="1" s="1"/>
  <c r="DZ518" i="1" s="1"/>
  <c r="DZ519" i="1" s="1"/>
  <c r="DZ520" i="1" s="1"/>
  <c r="DZ521" i="1" s="1"/>
  <c r="DZ522" i="1" s="1"/>
  <c r="DZ523" i="1" s="1"/>
  <c r="DZ524" i="1" s="1"/>
  <c r="DZ525" i="1" s="1"/>
  <c r="DZ526" i="1" s="1"/>
  <c r="DZ527" i="1" s="1"/>
  <c r="DZ528" i="1" s="1"/>
  <c r="DZ529" i="1" s="1"/>
  <c r="DZ530" i="1" s="1"/>
  <c r="DZ531" i="1" s="1"/>
  <c r="DZ532" i="1" s="1"/>
  <c r="DZ533" i="1" s="1"/>
  <c r="DZ534" i="1" s="1"/>
  <c r="DZ535" i="1" s="1"/>
  <c r="DZ536" i="1" s="1"/>
  <c r="DZ537" i="1" s="1"/>
  <c r="DZ538" i="1" s="1"/>
  <c r="DZ539" i="1" s="1"/>
  <c r="DZ540" i="1" s="1"/>
  <c r="DZ541" i="1" s="1"/>
  <c r="DZ542" i="1" s="1"/>
  <c r="DZ543" i="1" s="1"/>
  <c r="DZ544" i="1" s="1"/>
  <c r="DZ545" i="1" s="1"/>
  <c r="DZ546" i="1" s="1"/>
  <c r="DZ547" i="1" s="1"/>
  <c r="DZ548" i="1" s="1"/>
  <c r="DZ549" i="1" s="1"/>
  <c r="DZ550" i="1" s="1"/>
  <c r="DZ551" i="1" s="1"/>
  <c r="DZ552" i="1" s="1"/>
  <c r="DZ553" i="1" s="1"/>
  <c r="DZ554" i="1" s="1"/>
  <c r="DZ555" i="1" s="1"/>
  <c r="DZ556" i="1" s="1"/>
  <c r="DZ557" i="1" s="1"/>
  <c r="DZ558" i="1" s="1"/>
  <c r="DZ559" i="1" s="1"/>
  <c r="DZ560" i="1" s="1"/>
  <c r="DZ561" i="1" s="1"/>
  <c r="DZ562" i="1" s="1"/>
  <c r="DZ563" i="1" s="1"/>
  <c r="DZ564" i="1" s="1"/>
  <c r="DZ565" i="1" s="1"/>
  <c r="DZ566" i="1" s="1"/>
  <c r="DZ567" i="1" s="1"/>
  <c r="DZ568" i="1" s="1"/>
  <c r="DZ569" i="1" s="1"/>
  <c r="DZ570" i="1" s="1"/>
  <c r="DZ571" i="1" s="1"/>
  <c r="DZ572" i="1" s="1"/>
  <c r="DZ573" i="1" s="1"/>
  <c r="DZ574" i="1" s="1"/>
  <c r="DZ575" i="1" s="1"/>
  <c r="DZ576" i="1" s="1"/>
  <c r="DZ577" i="1" s="1"/>
  <c r="DZ578" i="1" s="1"/>
  <c r="DZ579" i="1" s="1"/>
  <c r="DZ580" i="1" s="1"/>
  <c r="DZ581" i="1" s="1"/>
  <c r="DZ582" i="1" s="1"/>
  <c r="DZ583" i="1" s="1"/>
  <c r="DZ584" i="1" s="1"/>
  <c r="DZ585" i="1" s="1"/>
  <c r="DZ586" i="1" s="1"/>
  <c r="DZ587" i="1" s="1"/>
  <c r="DZ588" i="1" s="1"/>
  <c r="DZ589" i="1" s="1"/>
  <c r="DZ590" i="1" s="1"/>
  <c r="DZ591" i="1" s="1"/>
  <c r="DZ592" i="1" s="1"/>
  <c r="DZ593" i="1" s="1"/>
  <c r="DZ594" i="1" s="1"/>
  <c r="DZ595" i="1" s="1"/>
  <c r="DZ596" i="1" s="1"/>
  <c r="DZ597" i="1" s="1"/>
  <c r="DZ598" i="1" s="1"/>
  <c r="DZ599" i="1" s="1"/>
  <c r="DZ600" i="1" s="1"/>
  <c r="DZ601" i="1" s="1"/>
  <c r="DZ602" i="1" s="1"/>
  <c r="DZ603" i="1" s="1"/>
  <c r="DZ604" i="1" s="1"/>
  <c r="DZ605" i="1" s="1"/>
  <c r="DZ606" i="1" s="1"/>
  <c r="DZ607" i="1" s="1"/>
  <c r="DZ608" i="1" s="1"/>
  <c r="DZ609" i="1" s="1"/>
  <c r="DZ610" i="1" s="1"/>
  <c r="DZ611" i="1" s="1"/>
  <c r="DZ612" i="1" s="1"/>
  <c r="DZ613" i="1" s="1"/>
  <c r="DZ614" i="1" s="1"/>
  <c r="DZ615" i="1" s="1"/>
  <c r="DZ616" i="1" s="1"/>
  <c r="DZ617" i="1" s="1"/>
  <c r="DZ618" i="1" s="1"/>
  <c r="DZ619" i="1" s="1"/>
  <c r="DZ620" i="1" s="1"/>
  <c r="DZ621" i="1" s="1"/>
  <c r="DZ622" i="1" s="1"/>
  <c r="DZ623" i="1" s="1"/>
  <c r="DZ624" i="1" s="1"/>
  <c r="DZ625" i="1" s="1"/>
  <c r="DZ626" i="1" s="1"/>
  <c r="DZ627" i="1" s="1"/>
  <c r="DZ628" i="1" s="1"/>
  <c r="DZ629" i="1" s="1"/>
  <c r="DZ630" i="1" s="1"/>
  <c r="DZ631" i="1" s="1"/>
  <c r="DZ632" i="1" s="1"/>
  <c r="DZ633" i="1" s="1"/>
  <c r="DZ634" i="1" s="1"/>
  <c r="DZ635" i="1" s="1"/>
  <c r="DZ636" i="1" s="1"/>
  <c r="DZ637" i="1" s="1"/>
  <c r="DZ638" i="1" s="1"/>
  <c r="DZ639" i="1" s="1"/>
  <c r="DZ640" i="1" s="1"/>
  <c r="DZ641" i="1" s="1"/>
  <c r="DZ642" i="1" s="1"/>
  <c r="DZ643" i="1" s="1"/>
  <c r="DZ644" i="1" s="1"/>
  <c r="DZ645" i="1" s="1"/>
  <c r="DZ646" i="1" s="1"/>
  <c r="DZ647" i="1" s="1"/>
  <c r="DZ648" i="1" s="1"/>
  <c r="DZ649" i="1" s="1"/>
  <c r="DZ650" i="1" s="1"/>
  <c r="DZ651" i="1" s="1"/>
  <c r="DZ652" i="1" s="1"/>
  <c r="DZ653" i="1" s="1"/>
  <c r="DZ654" i="1" s="1"/>
  <c r="DZ655" i="1" s="1"/>
  <c r="DZ656" i="1" s="1"/>
  <c r="DZ657" i="1" s="1"/>
  <c r="DZ658" i="1" s="1"/>
  <c r="DZ659" i="1" s="1"/>
  <c r="DZ660" i="1" s="1"/>
  <c r="DZ661" i="1" s="1"/>
  <c r="DZ662" i="1" s="1"/>
  <c r="DZ663" i="1" s="1"/>
  <c r="DZ664" i="1" s="1"/>
  <c r="DZ665" i="1" s="1"/>
  <c r="DZ666" i="1" s="1"/>
  <c r="DZ667" i="1" s="1"/>
  <c r="DZ668" i="1" s="1"/>
  <c r="DZ669" i="1" s="1"/>
  <c r="DZ670" i="1" s="1"/>
  <c r="DZ671" i="1" s="1"/>
  <c r="DZ672" i="1" s="1"/>
  <c r="DZ673" i="1" s="1"/>
  <c r="DZ674" i="1" s="1"/>
  <c r="DZ675" i="1" s="1"/>
  <c r="DZ676" i="1" s="1"/>
  <c r="DZ677" i="1" s="1"/>
  <c r="DZ678" i="1" s="1"/>
  <c r="DZ679" i="1" s="1"/>
  <c r="DZ680" i="1" s="1"/>
  <c r="DZ681" i="1" s="1"/>
  <c r="DZ682" i="1" s="1"/>
  <c r="DZ683" i="1" s="1"/>
  <c r="DZ684" i="1" s="1"/>
  <c r="DZ685" i="1" s="1"/>
  <c r="DZ686" i="1" s="1"/>
  <c r="DZ687" i="1" s="1"/>
  <c r="DZ688" i="1" s="1"/>
  <c r="DZ689" i="1" s="1"/>
  <c r="DZ690" i="1" s="1"/>
  <c r="DZ691" i="1" s="1"/>
  <c r="DZ692" i="1" s="1"/>
  <c r="DZ693" i="1" s="1"/>
  <c r="DZ694" i="1" s="1"/>
  <c r="DZ695" i="1" s="1"/>
  <c r="DZ696" i="1" s="1"/>
  <c r="DZ697" i="1" s="1"/>
  <c r="DZ698" i="1" s="1"/>
  <c r="DZ699" i="1" s="1"/>
  <c r="DZ700" i="1" s="1"/>
  <c r="DZ701" i="1" s="1"/>
  <c r="DZ702" i="1" s="1"/>
  <c r="DZ703" i="1" s="1"/>
  <c r="DZ704" i="1" s="1"/>
  <c r="DZ705" i="1" s="1"/>
  <c r="DZ706" i="1" s="1"/>
  <c r="DZ707" i="1" s="1"/>
  <c r="DZ708" i="1" s="1"/>
  <c r="DZ709" i="1" s="1"/>
  <c r="DZ710" i="1" s="1"/>
  <c r="DZ711" i="1" s="1"/>
  <c r="DZ712" i="1" s="1"/>
  <c r="DZ713" i="1" s="1"/>
  <c r="DZ714" i="1" s="1"/>
  <c r="DZ715" i="1" s="1"/>
  <c r="DZ716" i="1" s="1"/>
  <c r="DZ717" i="1" s="1"/>
  <c r="DZ718" i="1" s="1"/>
  <c r="DZ719" i="1" s="1"/>
  <c r="DZ720" i="1" s="1"/>
  <c r="DZ721" i="1" s="1"/>
  <c r="DZ722" i="1" s="1"/>
  <c r="DZ723" i="1" s="1"/>
  <c r="DZ724" i="1" s="1"/>
  <c r="DZ725" i="1" s="1"/>
  <c r="DZ726" i="1" s="1"/>
  <c r="DZ727" i="1" s="1"/>
  <c r="DZ728" i="1" s="1"/>
  <c r="DZ729" i="1" s="1"/>
  <c r="DZ730" i="1" s="1"/>
  <c r="DZ731" i="1" s="1"/>
  <c r="DZ732" i="1" s="1"/>
  <c r="DZ733" i="1" s="1"/>
  <c r="DZ734" i="1" s="1"/>
  <c r="DZ735" i="1" s="1"/>
  <c r="DZ736" i="1" s="1"/>
  <c r="DZ737" i="1" s="1"/>
  <c r="DZ738" i="1" s="1"/>
  <c r="DZ739" i="1" s="1"/>
  <c r="DZ740" i="1" s="1"/>
  <c r="DZ741" i="1" s="1"/>
  <c r="DZ742" i="1" s="1"/>
  <c r="DZ743" i="1" s="1"/>
  <c r="DZ744" i="1" s="1"/>
  <c r="DZ745" i="1" s="1"/>
  <c r="DZ746" i="1" s="1"/>
  <c r="DZ747" i="1" s="1"/>
  <c r="DZ748" i="1" s="1"/>
  <c r="DZ749" i="1" s="1"/>
  <c r="DZ750" i="1" s="1"/>
  <c r="DZ751" i="1" s="1"/>
  <c r="DZ752" i="1" s="1"/>
  <c r="DZ753" i="1" s="1"/>
  <c r="DZ754" i="1" s="1"/>
  <c r="DZ755" i="1" s="1"/>
  <c r="DZ756" i="1" s="1"/>
  <c r="DZ757" i="1" s="1"/>
  <c r="DZ758" i="1" s="1"/>
  <c r="DZ759" i="1" s="1"/>
  <c r="DZ760" i="1" s="1"/>
  <c r="DZ761" i="1" s="1"/>
  <c r="DZ762" i="1" s="1"/>
  <c r="DZ763" i="1" s="1"/>
  <c r="DZ764" i="1" s="1"/>
  <c r="DZ765" i="1" s="1"/>
  <c r="DZ766" i="1" s="1"/>
  <c r="DZ767" i="1" s="1"/>
  <c r="DZ768" i="1" s="1"/>
  <c r="DZ769" i="1" s="1"/>
  <c r="DZ770" i="1" s="1"/>
  <c r="DZ771" i="1" s="1"/>
  <c r="DZ772" i="1" s="1"/>
  <c r="DZ773" i="1" s="1"/>
  <c r="DZ774" i="1" s="1"/>
  <c r="DZ775" i="1" s="1"/>
  <c r="DZ776" i="1" s="1"/>
  <c r="DZ777" i="1" s="1"/>
  <c r="DZ778" i="1" s="1"/>
  <c r="DZ779" i="1" s="1"/>
  <c r="DZ780" i="1" s="1"/>
  <c r="DZ781" i="1" s="1"/>
  <c r="DZ782" i="1" s="1"/>
  <c r="DZ783" i="1" s="1"/>
  <c r="DZ784" i="1" s="1"/>
  <c r="DZ785" i="1" s="1"/>
  <c r="DZ786" i="1" s="1"/>
  <c r="DZ787" i="1" s="1"/>
  <c r="DZ788" i="1" s="1"/>
  <c r="DZ789" i="1" s="1"/>
  <c r="DZ790" i="1" s="1"/>
  <c r="DZ791" i="1" s="1"/>
  <c r="DZ792" i="1" s="1"/>
  <c r="DZ793" i="1" s="1"/>
  <c r="DZ794" i="1" s="1"/>
  <c r="DZ795" i="1" s="1"/>
  <c r="DZ796" i="1" s="1"/>
  <c r="DZ797" i="1" s="1"/>
  <c r="DZ798" i="1" s="1"/>
  <c r="DZ799" i="1" s="1"/>
  <c r="DZ800" i="1" s="1"/>
  <c r="DZ801" i="1" s="1"/>
  <c r="DZ802" i="1" s="1"/>
  <c r="DZ803" i="1" s="1"/>
  <c r="DZ804" i="1" s="1"/>
  <c r="DZ805" i="1" s="1"/>
  <c r="DZ806" i="1" s="1"/>
  <c r="DZ807" i="1" s="1"/>
  <c r="DZ808" i="1" s="1"/>
  <c r="DZ809" i="1" s="1"/>
  <c r="DZ810" i="1" s="1"/>
  <c r="DZ811" i="1" s="1"/>
  <c r="DZ812" i="1" s="1"/>
  <c r="DZ813" i="1" s="1"/>
  <c r="DZ814" i="1" s="1"/>
  <c r="DZ815" i="1" s="1"/>
  <c r="DZ816" i="1" s="1"/>
  <c r="DZ817" i="1" s="1"/>
  <c r="DZ818" i="1" s="1"/>
  <c r="DZ819" i="1" s="1"/>
  <c r="DZ820" i="1" s="1"/>
  <c r="DZ821" i="1" s="1"/>
  <c r="DZ822" i="1" s="1"/>
  <c r="DZ823" i="1" s="1"/>
  <c r="DZ824" i="1" s="1"/>
  <c r="DZ825" i="1" s="1"/>
  <c r="DZ826" i="1" s="1"/>
  <c r="DZ827" i="1" s="1"/>
  <c r="DZ828" i="1" s="1"/>
  <c r="DZ829" i="1" s="1"/>
  <c r="DZ830" i="1" s="1"/>
  <c r="DZ831" i="1" s="1"/>
  <c r="DZ832" i="1" s="1"/>
  <c r="DZ833" i="1" s="1"/>
  <c r="DZ834" i="1" s="1"/>
  <c r="DZ835" i="1" s="1"/>
  <c r="DZ836" i="1" s="1"/>
  <c r="DZ837" i="1" s="1"/>
  <c r="DZ838" i="1" s="1"/>
  <c r="DZ839" i="1" s="1"/>
  <c r="DZ840" i="1" s="1"/>
  <c r="DZ841" i="1" s="1"/>
  <c r="DZ842" i="1" s="1"/>
  <c r="DZ843" i="1" s="1"/>
  <c r="DZ844" i="1" s="1"/>
  <c r="DZ845" i="1" s="1"/>
  <c r="DZ846" i="1" s="1"/>
  <c r="DZ847" i="1" s="1"/>
  <c r="DZ848" i="1" s="1"/>
  <c r="DZ849" i="1" s="1"/>
  <c r="DZ850" i="1" s="1"/>
  <c r="DZ851" i="1" s="1"/>
  <c r="DZ852" i="1" s="1"/>
  <c r="DZ853" i="1" s="1"/>
  <c r="DZ854" i="1" s="1"/>
  <c r="DZ855" i="1" s="1"/>
  <c r="DZ856" i="1" s="1"/>
  <c r="DZ857" i="1" s="1"/>
  <c r="DZ858" i="1" s="1"/>
  <c r="DZ859" i="1" s="1"/>
  <c r="DZ860" i="1" s="1"/>
  <c r="DZ861" i="1" s="1"/>
  <c r="EC6" i="1"/>
  <c r="EC7" i="1" s="1"/>
  <c r="EC8" i="1" s="1"/>
  <c r="EC9" i="1" s="1"/>
  <c r="EC10" i="1" s="1"/>
  <c r="EC11" i="1" s="1"/>
  <c r="EC12" i="1" s="1"/>
  <c r="EC13" i="1" s="1"/>
  <c r="EC14" i="1" s="1"/>
  <c r="EC15" i="1" s="1"/>
  <c r="EC16" i="1" s="1"/>
  <c r="EC17" i="1" s="1"/>
  <c r="EC18" i="1" s="1"/>
  <c r="EC19" i="1" s="1"/>
  <c r="EC20" i="1" s="1"/>
  <c r="EC21" i="1" s="1"/>
  <c r="EC22" i="1" s="1"/>
  <c r="EC23" i="1" s="1"/>
  <c r="EC24" i="1" s="1"/>
  <c r="EC25" i="1" s="1"/>
  <c r="EC26" i="1" s="1"/>
  <c r="EC27" i="1" s="1"/>
  <c r="EC28" i="1" s="1"/>
  <c r="EC29" i="1" s="1"/>
  <c r="EC30" i="1" s="1"/>
  <c r="EC31" i="1" s="1"/>
  <c r="EC32" i="1" s="1"/>
  <c r="EC33" i="1" s="1"/>
  <c r="EC34" i="1" s="1"/>
  <c r="EC35" i="1" s="1"/>
  <c r="EC36" i="1" s="1"/>
  <c r="EC37" i="1" s="1"/>
  <c r="EC38" i="1" s="1"/>
  <c r="EC39" i="1" s="1"/>
  <c r="EC40" i="1" s="1"/>
  <c r="EC41" i="1" s="1"/>
  <c r="EC42" i="1" s="1"/>
  <c r="EC43" i="1" s="1"/>
  <c r="EC44" i="1" s="1"/>
  <c r="EC45" i="1" s="1"/>
  <c r="EC46" i="1" s="1"/>
  <c r="EC47" i="1" s="1"/>
  <c r="EC48" i="1" s="1"/>
  <c r="EC49" i="1" s="1"/>
  <c r="EC50" i="1" s="1"/>
  <c r="EC51" i="1" s="1"/>
  <c r="EC52" i="1" s="1"/>
  <c r="EC53" i="1" s="1"/>
  <c r="EC54" i="1" s="1"/>
  <c r="EC55" i="1" s="1"/>
  <c r="EC56" i="1" s="1"/>
  <c r="EC57" i="1" s="1"/>
  <c r="EC58" i="1" s="1"/>
  <c r="EC59" i="1" s="1"/>
  <c r="EC60" i="1" s="1"/>
  <c r="EC61" i="1" s="1"/>
  <c r="EC62" i="1" s="1"/>
  <c r="EC63" i="1" s="1"/>
  <c r="EC64" i="1" s="1"/>
  <c r="EC65" i="1" s="1"/>
  <c r="EC66" i="1" s="1"/>
  <c r="EC67" i="1" s="1"/>
  <c r="EC68" i="1" s="1"/>
  <c r="EC69" i="1" s="1"/>
  <c r="EC70" i="1" s="1"/>
  <c r="EC71" i="1" s="1"/>
  <c r="EC72" i="1" s="1"/>
  <c r="EC73" i="1" s="1"/>
  <c r="EC74" i="1" s="1"/>
  <c r="EC75" i="1" s="1"/>
  <c r="EC76" i="1" s="1"/>
  <c r="EC77" i="1" s="1"/>
  <c r="EC78" i="1" s="1"/>
  <c r="EC79" i="1" s="1"/>
  <c r="EC80" i="1" s="1"/>
  <c r="EC81" i="1" s="1"/>
  <c r="EC82" i="1" s="1"/>
  <c r="EC83" i="1" s="1"/>
  <c r="EC84" i="1" s="1"/>
  <c r="EC85" i="1" s="1"/>
  <c r="EC86" i="1" s="1"/>
  <c r="EC87" i="1" s="1"/>
  <c r="EC88" i="1" s="1"/>
  <c r="EC89" i="1" s="1"/>
  <c r="EC90" i="1" s="1"/>
  <c r="EC91" i="1" s="1"/>
  <c r="EC92" i="1" s="1"/>
  <c r="EC93" i="1" s="1"/>
  <c r="EC94" i="1" s="1"/>
  <c r="EC95" i="1" s="1"/>
  <c r="EC96" i="1" s="1"/>
  <c r="EC97" i="1" s="1"/>
  <c r="EC98" i="1" s="1"/>
  <c r="EC99" i="1" s="1"/>
  <c r="EC100" i="1" s="1"/>
  <c r="EC101" i="1" s="1"/>
  <c r="EC102" i="1" s="1"/>
  <c r="EC103" i="1" s="1"/>
  <c r="EC104" i="1" s="1"/>
  <c r="EC105" i="1" s="1"/>
  <c r="EC106" i="1" s="1"/>
  <c r="EC107" i="1" s="1"/>
  <c r="EC108" i="1" s="1"/>
  <c r="EC109" i="1" s="1"/>
  <c r="EC110" i="1" s="1"/>
  <c r="EC111" i="1" s="1"/>
  <c r="EC112" i="1" s="1"/>
  <c r="EC113" i="1" s="1"/>
  <c r="EC114" i="1" s="1"/>
  <c r="EC115" i="1" s="1"/>
  <c r="EC116" i="1" s="1"/>
  <c r="EC117" i="1" s="1"/>
  <c r="EC118" i="1" s="1"/>
  <c r="EC119" i="1" s="1"/>
  <c r="EC120" i="1" s="1"/>
  <c r="EC121" i="1" s="1"/>
  <c r="EC122" i="1" s="1"/>
  <c r="EC123" i="1" s="1"/>
  <c r="EC124" i="1" s="1"/>
  <c r="EC125" i="1" s="1"/>
  <c r="EC126" i="1" s="1"/>
  <c r="EC127" i="1" s="1"/>
  <c r="EC128" i="1" s="1"/>
  <c r="EC129" i="1" s="1"/>
  <c r="EC130" i="1" s="1"/>
  <c r="EC131" i="1" s="1"/>
  <c r="EC132" i="1" s="1"/>
  <c r="EC133" i="1" s="1"/>
  <c r="EC134" i="1" s="1"/>
  <c r="EC135" i="1" s="1"/>
  <c r="EC136" i="1" s="1"/>
  <c r="EC137" i="1" s="1"/>
  <c r="EC138" i="1" s="1"/>
  <c r="EC139" i="1" s="1"/>
  <c r="EC140" i="1" s="1"/>
  <c r="EC141" i="1" s="1"/>
  <c r="EC142" i="1" s="1"/>
  <c r="EC143" i="1" s="1"/>
  <c r="EC144" i="1" s="1"/>
  <c r="EC145" i="1" s="1"/>
  <c r="EC146" i="1" s="1"/>
  <c r="EC147" i="1" s="1"/>
  <c r="EC148" i="1" s="1"/>
  <c r="EC149" i="1" s="1"/>
  <c r="EC150" i="1" s="1"/>
  <c r="EC151" i="1" s="1"/>
  <c r="EC152" i="1" s="1"/>
  <c r="EC153" i="1" s="1"/>
  <c r="EC154" i="1" s="1"/>
  <c r="EC155" i="1" s="1"/>
  <c r="EC156" i="1" s="1"/>
  <c r="EC157" i="1" s="1"/>
  <c r="EC158" i="1" s="1"/>
  <c r="EC159" i="1" s="1"/>
  <c r="EC160" i="1" s="1"/>
  <c r="EC161" i="1" s="1"/>
  <c r="EC162" i="1" s="1"/>
  <c r="EC163" i="1" s="1"/>
  <c r="EC164" i="1" s="1"/>
  <c r="EC165" i="1" s="1"/>
  <c r="EC166" i="1" s="1"/>
  <c r="EC167" i="1" s="1"/>
  <c r="EC168" i="1" s="1"/>
  <c r="EC169" i="1" s="1"/>
  <c r="EC170" i="1" s="1"/>
  <c r="EC171" i="1" s="1"/>
  <c r="EC172" i="1" s="1"/>
  <c r="EC173" i="1" s="1"/>
  <c r="EC174" i="1" s="1"/>
  <c r="EC175" i="1" s="1"/>
  <c r="EC176" i="1" s="1"/>
  <c r="EC177" i="1" s="1"/>
  <c r="EC178" i="1" s="1"/>
  <c r="EC179" i="1" s="1"/>
  <c r="EC180" i="1" s="1"/>
  <c r="EC181" i="1" s="1"/>
  <c r="EC182" i="1" s="1"/>
  <c r="EC183" i="1" s="1"/>
  <c r="EC184" i="1" s="1"/>
  <c r="EC185" i="1" s="1"/>
  <c r="EC186" i="1" s="1"/>
  <c r="EC187" i="1" s="1"/>
  <c r="EC188" i="1" s="1"/>
  <c r="EC189" i="1" s="1"/>
  <c r="EC190" i="1" s="1"/>
  <c r="EC191" i="1" s="1"/>
  <c r="EC192" i="1" s="1"/>
  <c r="EC193" i="1" s="1"/>
  <c r="EC194" i="1" s="1"/>
  <c r="EC195" i="1" s="1"/>
  <c r="EC196" i="1" s="1"/>
  <c r="EC197" i="1" s="1"/>
  <c r="EC198" i="1" s="1"/>
  <c r="EC199" i="1" s="1"/>
  <c r="EC200" i="1" s="1"/>
  <c r="EC201" i="1" s="1"/>
  <c r="EC202" i="1" s="1"/>
  <c r="EC203" i="1" s="1"/>
  <c r="EC204" i="1" s="1"/>
  <c r="EC205" i="1" s="1"/>
  <c r="EC206" i="1" s="1"/>
  <c r="EC207" i="1" s="1"/>
  <c r="EC208" i="1" s="1"/>
  <c r="EC209" i="1" s="1"/>
  <c r="EC210" i="1" s="1"/>
  <c r="EC211" i="1" s="1"/>
  <c r="EC212" i="1" s="1"/>
  <c r="EC213" i="1" s="1"/>
  <c r="EC214" i="1" s="1"/>
  <c r="EC215" i="1" s="1"/>
  <c r="EC216" i="1" s="1"/>
  <c r="EC217" i="1" s="1"/>
  <c r="EC218" i="1" s="1"/>
  <c r="EC219" i="1" s="1"/>
  <c r="EC220" i="1" s="1"/>
  <c r="EC221" i="1" s="1"/>
  <c r="EC222" i="1" s="1"/>
  <c r="EC223" i="1" s="1"/>
  <c r="EC224" i="1" s="1"/>
  <c r="EC225" i="1" s="1"/>
  <c r="EC226" i="1" s="1"/>
  <c r="EC227" i="1" s="1"/>
  <c r="EC228" i="1" s="1"/>
  <c r="EC229" i="1" s="1"/>
  <c r="EC230" i="1" s="1"/>
  <c r="EC231" i="1" s="1"/>
  <c r="EC232" i="1" s="1"/>
  <c r="EC233" i="1" s="1"/>
  <c r="EC234" i="1" s="1"/>
  <c r="EC235" i="1" s="1"/>
  <c r="EC236" i="1" s="1"/>
  <c r="EC237" i="1" s="1"/>
  <c r="EC238" i="1" s="1"/>
  <c r="EC239" i="1" s="1"/>
  <c r="EC240" i="1" s="1"/>
  <c r="EC241" i="1" s="1"/>
  <c r="EC242" i="1" s="1"/>
  <c r="EC243" i="1" s="1"/>
  <c r="EC244" i="1" s="1"/>
  <c r="EC245" i="1" s="1"/>
  <c r="EC246" i="1" s="1"/>
  <c r="EC247" i="1" s="1"/>
  <c r="EC248" i="1" s="1"/>
  <c r="EC249" i="1" s="1"/>
  <c r="EC250" i="1" s="1"/>
  <c r="EC251" i="1" s="1"/>
  <c r="EC252" i="1" s="1"/>
  <c r="EC253" i="1" s="1"/>
  <c r="EC254" i="1" s="1"/>
  <c r="EC255" i="1" s="1"/>
  <c r="EC256" i="1" s="1"/>
  <c r="EC257" i="1" s="1"/>
  <c r="EC258" i="1" s="1"/>
  <c r="EC259" i="1" s="1"/>
  <c r="EC260" i="1" s="1"/>
  <c r="EC261" i="1" s="1"/>
  <c r="EC262" i="1" s="1"/>
  <c r="EC263" i="1" s="1"/>
  <c r="EC264" i="1" s="1"/>
  <c r="EC265" i="1" s="1"/>
  <c r="EC266" i="1" s="1"/>
  <c r="EC267" i="1" s="1"/>
  <c r="EC268" i="1" s="1"/>
  <c r="EC269" i="1" s="1"/>
  <c r="EC270" i="1" s="1"/>
  <c r="EC271" i="1" s="1"/>
  <c r="EC272" i="1" s="1"/>
  <c r="EC273" i="1" s="1"/>
  <c r="EC274" i="1" s="1"/>
  <c r="EC275" i="1" s="1"/>
  <c r="EC276" i="1" s="1"/>
  <c r="EC277" i="1" s="1"/>
  <c r="EC278" i="1" s="1"/>
  <c r="EC279" i="1" s="1"/>
  <c r="EC280" i="1" s="1"/>
  <c r="EC281" i="1" s="1"/>
  <c r="EC282" i="1" s="1"/>
  <c r="EC283" i="1" s="1"/>
  <c r="EC284" i="1" s="1"/>
  <c r="EC285" i="1" s="1"/>
  <c r="EC286" i="1" s="1"/>
  <c r="EC287" i="1" s="1"/>
  <c r="EC288" i="1" s="1"/>
  <c r="EC289" i="1" s="1"/>
  <c r="EC290" i="1" s="1"/>
  <c r="EC291" i="1" s="1"/>
  <c r="EC292" i="1" s="1"/>
  <c r="EC293" i="1" s="1"/>
  <c r="EC294" i="1" s="1"/>
  <c r="EC295" i="1" s="1"/>
  <c r="EC296" i="1" s="1"/>
  <c r="EC297" i="1" s="1"/>
  <c r="EC298" i="1" s="1"/>
  <c r="EC299" i="1" s="1"/>
  <c r="EC300" i="1" s="1"/>
  <c r="EC301" i="1" s="1"/>
  <c r="EC302" i="1" s="1"/>
  <c r="EC303" i="1" s="1"/>
  <c r="EC304" i="1" s="1"/>
  <c r="EC305" i="1" s="1"/>
  <c r="EC306" i="1" s="1"/>
  <c r="EC307" i="1" s="1"/>
  <c r="EC308" i="1" s="1"/>
  <c r="EC309" i="1" s="1"/>
  <c r="EC310" i="1" s="1"/>
  <c r="EC311" i="1" s="1"/>
  <c r="EC312" i="1" s="1"/>
  <c r="EC313" i="1" s="1"/>
  <c r="EC314" i="1" s="1"/>
  <c r="EC315" i="1" s="1"/>
  <c r="EC316" i="1" s="1"/>
  <c r="EC317" i="1" s="1"/>
  <c r="EC318" i="1" s="1"/>
  <c r="EC319" i="1" s="1"/>
  <c r="EC320" i="1" s="1"/>
  <c r="EC321" i="1" s="1"/>
  <c r="EC322" i="1" s="1"/>
  <c r="EC323" i="1" s="1"/>
  <c r="EC324" i="1" s="1"/>
  <c r="EC325" i="1" s="1"/>
  <c r="EC326" i="1" s="1"/>
  <c r="EC327" i="1" s="1"/>
  <c r="EC328" i="1" s="1"/>
  <c r="EC329" i="1" s="1"/>
  <c r="EC330" i="1" s="1"/>
  <c r="EC331" i="1" s="1"/>
  <c r="EC332" i="1" s="1"/>
  <c r="EC333" i="1" s="1"/>
  <c r="EC334" i="1" s="1"/>
  <c r="EC335" i="1" s="1"/>
  <c r="EC336" i="1" s="1"/>
  <c r="EC337" i="1" s="1"/>
  <c r="EC338" i="1" s="1"/>
  <c r="EC339" i="1" s="1"/>
  <c r="EC340" i="1" s="1"/>
  <c r="EC341" i="1" s="1"/>
  <c r="EC342" i="1" s="1"/>
  <c r="EC343" i="1" s="1"/>
  <c r="EC344" i="1" s="1"/>
  <c r="EC345" i="1" s="1"/>
  <c r="EC346" i="1" s="1"/>
  <c r="EC347" i="1" s="1"/>
  <c r="EC348" i="1" s="1"/>
  <c r="EC349" i="1" s="1"/>
  <c r="EC350" i="1" s="1"/>
  <c r="EC351" i="1" s="1"/>
  <c r="EC352" i="1" s="1"/>
  <c r="EC353" i="1" s="1"/>
  <c r="EC354" i="1" s="1"/>
  <c r="EC355" i="1" s="1"/>
  <c r="EC356" i="1" s="1"/>
  <c r="EC357" i="1" s="1"/>
  <c r="EC358" i="1" s="1"/>
  <c r="EC359" i="1" s="1"/>
  <c r="EC360" i="1" s="1"/>
  <c r="EC361" i="1" s="1"/>
  <c r="EC362" i="1" s="1"/>
  <c r="EC363" i="1" s="1"/>
  <c r="EC364" i="1" s="1"/>
  <c r="EC365" i="1" s="1"/>
  <c r="EC366" i="1" s="1"/>
  <c r="EC367" i="1" s="1"/>
  <c r="EC368" i="1" s="1"/>
  <c r="EC369" i="1" s="1"/>
  <c r="EC370" i="1" s="1"/>
  <c r="EC371" i="1" s="1"/>
  <c r="EC372" i="1" s="1"/>
  <c r="EC373" i="1" s="1"/>
  <c r="EC374" i="1" s="1"/>
  <c r="EC375" i="1" s="1"/>
  <c r="EC376" i="1" s="1"/>
  <c r="EC377" i="1" s="1"/>
  <c r="EC378" i="1" s="1"/>
  <c r="EC379" i="1" s="1"/>
  <c r="EC380" i="1" s="1"/>
  <c r="EC381" i="1" s="1"/>
  <c r="EC382" i="1" s="1"/>
  <c r="EC383" i="1" s="1"/>
  <c r="EC384" i="1" s="1"/>
  <c r="EC385" i="1" s="1"/>
  <c r="EC386" i="1" s="1"/>
  <c r="EC387" i="1" s="1"/>
  <c r="EC388" i="1" s="1"/>
  <c r="EC389" i="1" s="1"/>
  <c r="EC390" i="1" s="1"/>
  <c r="EC391" i="1" s="1"/>
  <c r="EC392" i="1" s="1"/>
  <c r="EC393" i="1" s="1"/>
  <c r="EC394" i="1" s="1"/>
  <c r="EC395" i="1" s="1"/>
  <c r="EC396" i="1" s="1"/>
  <c r="EC397" i="1" s="1"/>
  <c r="EC398" i="1" s="1"/>
  <c r="EC399" i="1" s="1"/>
  <c r="EC400" i="1" s="1"/>
  <c r="EC401" i="1" s="1"/>
  <c r="EC402" i="1" s="1"/>
  <c r="EC403" i="1" s="1"/>
  <c r="EC404" i="1" s="1"/>
  <c r="EC405" i="1" s="1"/>
  <c r="EC406" i="1" s="1"/>
  <c r="EC407" i="1" s="1"/>
  <c r="EC408" i="1" s="1"/>
  <c r="EC409" i="1" s="1"/>
  <c r="EC410" i="1" s="1"/>
  <c r="EC411" i="1" s="1"/>
  <c r="EC412" i="1" s="1"/>
  <c r="EC413" i="1" s="1"/>
  <c r="EC414" i="1" s="1"/>
  <c r="EC415" i="1" s="1"/>
  <c r="EC416" i="1" s="1"/>
  <c r="EC417" i="1" s="1"/>
  <c r="EC418" i="1" s="1"/>
  <c r="EC419" i="1" s="1"/>
  <c r="EC420" i="1" s="1"/>
  <c r="EC421" i="1" s="1"/>
  <c r="EC422" i="1" s="1"/>
  <c r="EC423" i="1" s="1"/>
  <c r="EC424" i="1" s="1"/>
  <c r="EC425" i="1" s="1"/>
  <c r="EC426" i="1" s="1"/>
  <c r="EC427" i="1" s="1"/>
  <c r="EC428" i="1" s="1"/>
  <c r="EC429" i="1" s="1"/>
  <c r="EC430" i="1" s="1"/>
  <c r="EC431" i="1" s="1"/>
  <c r="EC432" i="1" s="1"/>
  <c r="EC433" i="1" s="1"/>
  <c r="EC434" i="1" s="1"/>
  <c r="EC435" i="1" s="1"/>
  <c r="EC436" i="1" s="1"/>
  <c r="EC437" i="1" s="1"/>
  <c r="EC438" i="1" s="1"/>
  <c r="EC439" i="1" s="1"/>
  <c r="EC440" i="1" s="1"/>
  <c r="EC441" i="1" s="1"/>
  <c r="EC442" i="1" s="1"/>
  <c r="EC443" i="1" s="1"/>
  <c r="EC444" i="1" s="1"/>
  <c r="EC445" i="1" s="1"/>
  <c r="EC446" i="1" s="1"/>
  <c r="EC447" i="1" s="1"/>
  <c r="EC448" i="1" s="1"/>
  <c r="EC449" i="1" s="1"/>
  <c r="EC450" i="1" s="1"/>
  <c r="EC451" i="1" s="1"/>
  <c r="EC452" i="1" s="1"/>
  <c r="EC453" i="1" s="1"/>
  <c r="EC454" i="1" s="1"/>
  <c r="EC455" i="1" s="1"/>
  <c r="EC456" i="1" s="1"/>
  <c r="EC457" i="1" s="1"/>
  <c r="EC458" i="1" s="1"/>
  <c r="EC459" i="1" s="1"/>
  <c r="EC460" i="1" s="1"/>
  <c r="EC461" i="1" s="1"/>
  <c r="EC462" i="1" s="1"/>
  <c r="EC463" i="1" s="1"/>
  <c r="EC464" i="1" s="1"/>
  <c r="EC465" i="1" s="1"/>
  <c r="EC466" i="1" s="1"/>
  <c r="EC467" i="1" s="1"/>
  <c r="EC468" i="1" s="1"/>
  <c r="EC469" i="1" s="1"/>
  <c r="EC470" i="1" s="1"/>
  <c r="EC471" i="1" s="1"/>
  <c r="EC472" i="1" s="1"/>
  <c r="EC473" i="1" s="1"/>
  <c r="EC474" i="1" s="1"/>
  <c r="EC475" i="1" s="1"/>
  <c r="EC476" i="1" s="1"/>
  <c r="EC477" i="1" s="1"/>
  <c r="EC478" i="1" s="1"/>
  <c r="EC479" i="1" s="1"/>
  <c r="EC480" i="1" s="1"/>
  <c r="EC481" i="1" s="1"/>
  <c r="EC482" i="1" s="1"/>
  <c r="EC483" i="1" s="1"/>
  <c r="EC484" i="1" s="1"/>
  <c r="EC485" i="1" s="1"/>
  <c r="EC486" i="1" s="1"/>
  <c r="EC487" i="1" s="1"/>
  <c r="EC488" i="1" s="1"/>
  <c r="EC489" i="1" s="1"/>
  <c r="EC490" i="1" s="1"/>
  <c r="EC491" i="1" s="1"/>
  <c r="EC492" i="1" s="1"/>
  <c r="EC493" i="1" s="1"/>
  <c r="EC494" i="1" s="1"/>
  <c r="EC495" i="1" s="1"/>
  <c r="EC496" i="1" s="1"/>
  <c r="EC497" i="1" s="1"/>
  <c r="EC498" i="1" s="1"/>
  <c r="EC499" i="1" s="1"/>
  <c r="EC500" i="1" s="1"/>
  <c r="EC501" i="1" s="1"/>
  <c r="EC502" i="1" s="1"/>
  <c r="EC503" i="1" s="1"/>
  <c r="EC504" i="1" s="1"/>
  <c r="EC505" i="1" s="1"/>
  <c r="EC506" i="1" s="1"/>
  <c r="EC507" i="1" s="1"/>
  <c r="EC508" i="1" s="1"/>
  <c r="EC509" i="1" s="1"/>
  <c r="EC510" i="1" s="1"/>
  <c r="EC511" i="1" s="1"/>
  <c r="EC512" i="1" s="1"/>
  <c r="EC513" i="1" s="1"/>
  <c r="EC514" i="1" s="1"/>
  <c r="EC515" i="1" s="1"/>
  <c r="EC516" i="1" s="1"/>
  <c r="EC517" i="1" s="1"/>
  <c r="EC518" i="1" s="1"/>
  <c r="EC519" i="1" s="1"/>
  <c r="EC520" i="1" s="1"/>
  <c r="EC521" i="1" s="1"/>
  <c r="EC522" i="1" s="1"/>
  <c r="EC523" i="1" s="1"/>
  <c r="EC524" i="1" s="1"/>
  <c r="EC525" i="1" s="1"/>
  <c r="EC526" i="1" s="1"/>
  <c r="EC527" i="1" s="1"/>
  <c r="EC528" i="1" s="1"/>
  <c r="EC529" i="1" s="1"/>
  <c r="EC530" i="1" s="1"/>
  <c r="EC531" i="1" s="1"/>
  <c r="EC532" i="1" s="1"/>
  <c r="EC533" i="1" s="1"/>
  <c r="EC534" i="1" s="1"/>
  <c r="EC535" i="1" s="1"/>
  <c r="EC536" i="1" s="1"/>
  <c r="EC537" i="1" s="1"/>
  <c r="EC538" i="1" s="1"/>
  <c r="EC539" i="1" s="1"/>
  <c r="EC540" i="1" s="1"/>
  <c r="EC541" i="1" s="1"/>
  <c r="EC542" i="1" s="1"/>
  <c r="EC543" i="1" s="1"/>
  <c r="EC544" i="1" s="1"/>
  <c r="EC545" i="1" s="1"/>
  <c r="EC546" i="1" s="1"/>
  <c r="EC547" i="1" s="1"/>
  <c r="EC548" i="1" s="1"/>
  <c r="EC549" i="1" s="1"/>
  <c r="EC550" i="1" s="1"/>
  <c r="EC551" i="1" s="1"/>
  <c r="EC552" i="1" s="1"/>
  <c r="EC553" i="1" s="1"/>
  <c r="EC554" i="1" s="1"/>
  <c r="EC555" i="1" s="1"/>
  <c r="EC556" i="1" s="1"/>
  <c r="EC557" i="1" s="1"/>
  <c r="EC558" i="1" s="1"/>
  <c r="EC559" i="1" s="1"/>
  <c r="EC560" i="1" s="1"/>
  <c r="EC561" i="1" s="1"/>
  <c r="EC562" i="1" s="1"/>
  <c r="EC563" i="1" s="1"/>
  <c r="EC564" i="1" s="1"/>
  <c r="EC565" i="1" s="1"/>
  <c r="EC566" i="1" s="1"/>
  <c r="EC567" i="1" s="1"/>
  <c r="EC568" i="1" s="1"/>
  <c r="EC569" i="1" s="1"/>
  <c r="EC570" i="1" s="1"/>
  <c r="EC571" i="1" s="1"/>
  <c r="EC572" i="1" s="1"/>
  <c r="EC573" i="1" s="1"/>
  <c r="EC574" i="1" s="1"/>
  <c r="EC575" i="1" s="1"/>
  <c r="EC576" i="1" s="1"/>
  <c r="EC577" i="1" s="1"/>
  <c r="EC578" i="1" s="1"/>
  <c r="EC579" i="1" s="1"/>
  <c r="EC580" i="1" s="1"/>
  <c r="EC581" i="1" s="1"/>
  <c r="EC582" i="1" s="1"/>
  <c r="EC583" i="1" s="1"/>
  <c r="EC584" i="1" s="1"/>
  <c r="EC585" i="1" s="1"/>
  <c r="EC586" i="1" s="1"/>
  <c r="EC587" i="1" s="1"/>
  <c r="EC588" i="1" s="1"/>
  <c r="EC589" i="1" s="1"/>
  <c r="EC590" i="1" s="1"/>
  <c r="EC591" i="1" s="1"/>
  <c r="EC592" i="1" s="1"/>
  <c r="EC593" i="1" s="1"/>
  <c r="EC594" i="1" s="1"/>
  <c r="EC595" i="1" s="1"/>
  <c r="EC596" i="1" s="1"/>
  <c r="EC597" i="1" s="1"/>
  <c r="EC598" i="1" s="1"/>
  <c r="EC599" i="1" s="1"/>
  <c r="EC600" i="1" s="1"/>
  <c r="EC601" i="1" s="1"/>
  <c r="EC602" i="1" s="1"/>
  <c r="EC603" i="1" s="1"/>
  <c r="EC604" i="1" s="1"/>
  <c r="EC605" i="1" s="1"/>
  <c r="EC606" i="1" s="1"/>
  <c r="EC607" i="1" s="1"/>
  <c r="EC608" i="1" s="1"/>
  <c r="EC609" i="1" s="1"/>
  <c r="EC610" i="1" s="1"/>
  <c r="EC611" i="1" s="1"/>
  <c r="EC612" i="1" s="1"/>
  <c r="EC613" i="1" s="1"/>
  <c r="EC614" i="1" s="1"/>
  <c r="EC615" i="1" s="1"/>
  <c r="EC616" i="1" s="1"/>
  <c r="EC617" i="1" s="1"/>
  <c r="EC618" i="1" s="1"/>
  <c r="EC619" i="1" s="1"/>
  <c r="EC620" i="1" s="1"/>
  <c r="EC621" i="1" s="1"/>
  <c r="EC622" i="1" s="1"/>
  <c r="EC623" i="1" s="1"/>
  <c r="EC624" i="1" s="1"/>
  <c r="EC625" i="1" s="1"/>
  <c r="EC626" i="1" s="1"/>
  <c r="EC627" i="1" s="1"/>
  <c r="EC628" i="1" s="1"/>
  <c r="EC629" i="1" s="1"/>
  <c r="EC630" i="1" s="1"/>
  <c r="EC631" i="1" s="1"/>
  <c r="EC632" i="1" s="1"/>
  <c r="EC633" i="1" s="1"/>
  <c r="EC634" i="1" s="1"/>
  <c r="EC635" i="1" s="1"/>
  <c r="EC636" i="1" s="1"/>
  <c r="EC637" i="1" s="1"/>
  <c r="EC638" i="1" s="1"/>
  <c r="EC639" i="1" s="1"/>
  <c r="EC640" i="1" s="1"/>
  <c r="EC641" i="1" s="1"/>
  <c r="EC642" i="1" s="1"/>
  <c r="EC643" i="1" s="1"/>
  <c r="EC644" i="1" s="1"/>
  <c r="EC645" i="1" s="1"/>
  <c r="EC646" i="1" s="1"/>
  <c r="EC647" i="1" s="1"/>
  <c r="EC648" i="1" s="1"/>
  <c r="EC649" i="1" s="1"/>
  <c r="EC650" i="1" s="1"/>
  <c r="EC651" i="1" s="1"/>
  <c r="EC652" i="1" s="1"/>
  <c r="EC653" i="1" s="1"/>
  <c r="EC654" i="1" s="1"/>
  <c r="EC655" i="1" s="1"/>
  <c r="EC656" i="1" s="1"/>
  <c r="EC657" i="1" s="1"/>
  <c r="EC658" i="1" s="1"/>
  <c r="EC659" i="1" s="1"/>
  <c r="EC660" i="1" s="1"/>
  <c r="EC661" i="1" s="1"/>
  <c r="EC662" i="1" s="1"/>
  <c r="EC663" i="1" s="1"/>
  <c r="EC664" i="1" s="1"/>
  <c r="EC665" i="1" s="1"/>
  <c r="EC666" i="1" s="1"/>
  <c r="EC667" i="1" s="1"/>
  <c r="EC668" i="1" s="1"/>
  <c r="EC669" i="1" s="1"/>
  <c r="EC670" i="1" s="1"/>
  <c r="EC671" i="1" s="1"/>
  <c r="EC672" i="1" s="1"/>
  <c r="EC673" i="1" s="1"/>
  <c r="EC674" i="1" s="1"/>
  <c r="EC675" i="1" s="1"/>
  <c r="EC676" i="1" s="1"/>
  <c r="EC677" i="1" s="1"/>
  <c r="EC678" i="1" s="1"/>
  <c r="EC679" i="1" s="1"/>
  <c r="EC680" i="1" s="1"/>
  <c r="EC681" i="1" s="1"/>
  <c r="EC682" i="1" s="1"/>
  <c r="EC683" i="1" s="1"/>
  <c r="EC684" i="1" s="1"/>
  <c r="EC685" i="1" s="1"/>
  <c r="EC686" i="1" s="1"/>
  <c r="EC687" i="1" s="1"/>
  <c r="EC688" i="1" s="1"/>
  <c r="EC689" i="1" s="1"/>
  <c r="EC690" i="1" s="1"/>
  <c r="EC691" i="1" s="1"/>
  <c r="EC692" i="1" s="1"/>
  <c r="EC693" i="1" s="1"/>
  <c r="EC694" i="1" s="1"/>
  <c r="EC695" i="1" s="1"/>
  <c r="EC696" i="1" s="1"/>
  <c r="EC697" i="1" s="1"/>
  <c r="EC698" i="1" s="1"/>
  <c r="EC699" i="1" s="1"/>
  <c r="EC700" i="1" s="1"/>
  <c r="EC701" i="1" s="1"/>
  <c r="EC702" i="1" s="1"/>
  <c r="EC703" i="1" s="1"/>
  <c r="EC704" i="1" s="1"/>
  <c r="EC705" i="1" s="1"/>
  <c r="EC706" i="1" s="1"/>
  <c r="EC707" i="1" s="1"/>
  <c r="EC708" i="1" s="1"/>
  <c r="EC709" i="1" s="1"/>
  <c r="EC710" i="1" s="1"/>
  <c r="EC711" i="1" s="1"/>
  <c r="EC712" i="1" s="1"/>
  <c r="EC713" i="1" s="1"/>
  <c r="EC714" i="1" s="1"/>
  <c r="EC715" i="1" s="1"/>
  <c r="EC716" i="1" s="1"/>
  <c r="EC717" i="1" s="1"/>
  <c r="EC718" i="1" s="1"/>
  <c r="EC719" i="1" s="1"/>
  <c r="EC720" i="1" s="1"/>
  <c r="EC721" i="1" s="1"/>
  <c r="EC722" i="1" s="1"/>
  <c r="EC723" i="1" s="1"/>
  <c r="EC724" i="1" s="1"/>
  <c r="EC725" i="1" s="1"/>
  <c r="EC726" i="1" s="1"/>
  <c r="EC727" i="1" s="1"/>
  <c r="EC728" i="1" s="1"/>
  <c r="EC729" i="1" s="1"/>
  <c r="EC730" i="1" s="1"/>
  <c r="EC731" i="1" s="1"/>
  <c r="EC732" i="1" s="1"/>
  <c r="EC733" i="1" s="1"/>
  <c r="EC734" i="1" s="1"/>
  <c r="EC735" i="1" s="1"/>
  <c r="EC736" i="1" s="1"/>
  <c r="EC737" i="1" s="1"/>
  <c r="EC738" i="1" s="1"/>
  <c r="EC739" i="1" s="1"/>
  <c r="EC740" i="1" s="1"/>
  <c r="EC741" i="1" s="1"/>
  <c r="EC742" i="1" s="1"/>
  <c r="EC743" i="1" s="1"/>
  <c r="EC744" i="1" s="1"/>
  <c r="EC745" i="1" s="1"/>
  <c r="EC746" i="1" s="1"/>
  <c r="EC747" i="1" s="1"/>
  <c r="EC748" i="1" s="1"/>
  <c r="EC749" i="1" s="1"/>
  <c r="EC750" i="1" s="1"/>
  <c r="EC751" i="1" s="1"/>
  <c r="EC752" i="1" s="1"/>
  <c r="EC753" i="1" s="1"/>
  <c r="EC754" i="1" s="1"/>
  <c r="EC755" i="1" s="1"/>
  <c r="EC756" i="1" s="1"/>
  <c r="EC757" i="1" s="1"/>
  <c r="EC758" i="1" s="1"/>
  <c r="EC759" i="1" s="1"/>
  <c r="EC760" i="1" s="1"/>
  <c r="EC761" i="1" s="1"/>
  <c r="EC762" i="1" s="1"/>
  <c r="EC763" i="1" s="1"/>
  <c r="EC764" i="1" s="1"/>
  <c r="EC765" i="1" s="1"/>
  <c r="EC766" i="1" s="1"/>
  <c r="EC767" i="1" s="1"/>
  <c r="EC768" i="1" s="1"/>
  <c r="EC769" i="1" s="1"/>
  <c r="EC770" i="1" s="1"/>
  <c r="EC771" i="1" s="1"/>
  <c r="EC772" i="1" s="1"/>
  <c r="EC773" i="1" s="1"/>
  <c r="EC774" i="1" s="1"/>
  <c r="EC775" i="1" s="1"/>
  <c r="EC776" i="1" s="1"/>
  <c r="EC777" i="1" s="1"/>
  <c r="EC778" i="1" s="1"/>
  <c r="EC779" i="1" s="1"/>
  <c r="EC780" i="1" s="1"/>
  <c r="EC781" i="1" s="1"/>
  <c r="EC782" i="1" s="1"/>
  <c r="EC783" i="1" s="1"/>
  <c r="EC784" i="1" s="1"/>
  <c r="EC785" i="1" s="1"/>
  <c r="EC786" i="1" s="1"/>
  <c r="EC787" i="1" s="1"/>
  <c r="EC788" i="1" s="1"/>
  <c r="EC789" i="1" s="1"/>
  <c r="EC790" i="1" s="1"/>
  <c r="EC791" i="1" s="1"/>
  <c r="EC792" i="1" s="1"/>
  <c r="EC793" i="1" s="1"/>
  <c r="EC794" i="1" s="1"/>
  <c r="EC795" i="1" s="1"/>
  <c r="EC796" i="1" s="1"/>
  <c r="EC797" i="1" s="1"/>
  <c r="EC798" i="1" s="1"/>
  <c r="EC799" i="1" s="1"/>
  <c r="EC800" i="1" s="1"/>
  <c r="EC801" i="1" s="1"/>
  <c r="EC802" i="1" s="1"/>
  <c r="EC803" i="1" s="1"/>
  <c r="EC804" i="1" s="1"/>
  <c r="EC805" i="1" s="1"/>
  <c r="EC806" i="1" s="1"/>
  <c r="EC807" i="1" s="1"/>
  <c r="EC808" i="1" s="1"/>
  <c r="EC809" i="1" s="1"/>
  <c r="EC810" i="1" s="1"/>
  <c r="EC811" i="1" s="1"/>
  <c r="EC812" i="1" s="1"/>
  <c r="EC813" i="1" s="1"/>
  <c r="EC814" i="1" s="1"/>
  <c r="EC815" i="1" s="1"/>
  <c r="EC816" i="1" s="1"/>
  <c r="EC817" i="1" s="1"/>
  <c r="EC818" i="1" s="1"/>
  <c r="EC819" i="1" s="1"/>
  <c r="EC820" i="1" s="1"/>
  <c r="EC821" i="1" s="1"/>
  <c r="EC822" i="1" s="1"/>
  <c r="EC823" i="1" s="1"/>
  <c r="EC824" i="1" s="1"/>
  <c r="EC825" i="1" s="1"/>
  <c r="EC826" i="1" s="1"/>
  <c r="EC827" i="1" s="1"/>
  <c r="EC828" i="1" s="1"/>
  <c r="EC829" i="1" s="1"/>
  <c r="EC830" i="1" s="1"/>
  <c r="EC831" i="1" s="1"/>
  <c r="EC832" i="1" s="1"/>
  <c r="EC833" i="1" s="1"/>
  <c r="EC834" i="1" s="1"/>
  <c r="EC835" i="1" s="1"/>
  <c r="EC836" i="1" s="1"/>
  <c r="EC837" i="1" s="1"/>
  <c r="EC838" i="1" s="1"/>
  <c r="EC839" i="1" s="1"/>
  <c r="EC840" i="1" s="1"/>
  <c r="EC841" i="1" s="1"/>
  <c r="EC842" i="1" s="1"/>
  <c r="EC843" i="1" s="1"/>
  <c r="EC844" i="1" s="1"/>
  <c r="EC845" i="1" s="1"/>
  <c r="EC846" i="1" s="1"/>
  <c r="EC847" i="1" s="1"/>
  <c r="EC848" i="1" s="1"/>
  <c r="EC849" i="1" s="1"/>
  <c r="EC850" i="1" s="1"/>
  <c r="EC851" i="1" s="1"/>
  <c r="EC852" i="1" s="1"/>
  <c r="EC853" i="1" s="1"/>
  <c r="EC854" i="1" s="1"/>
  <c r="EC855" i="1" s="1"/>
  <c r="EC856" i="1" s="1"/>
  <c r="EC857" i="1" s="1"/>
  <c r="EC858" i="1" s="1"/>
  <c r="EC859" i="1" s="1"/>
  <c r="EC860" i="1" s="1"/>
  <c r="EC861" i="1" s="1"/>
  <c r="EI6" i="1"/>
  <c r="EI7" i="1" s="1"/>
  <c r="EI8" i="1" s="1"/>
  <c r="EI9" i="1" s="1"/>
  <c r="EI10" i="1" s="1"/>
  <c r="EI11" i="1" s="1"/>
  <c r="EI12" i="1" s="1"/>
  <c r="EI13" i="1" s="1"/>
  <c r="EI14" i="1" s="1"/>
  <c r="EI15" i="1" s="1"/>
  <c r="EI16" i="1" s="1"/>
  <c r="EI17" i="1" s="1"/>
  <c r="EI18" i="1" s="1"/>
  <c r="EI19" i="1" s="1"/>
  <c r="EI20" i="1" s="1"/>
  <c r="EI21" i="1" s="1"/>
  <c r="EI22" i="1" s="1"/>
  <c r="EI23" i="1" s="1"/>
  <c r="EI24" i="1" s="1"/>
  <c r="EI25" i="1" s="1"/>
  <c r="EI26" i="1" s="1"/>
  <c r="EI27" i="1" s="1"/>
  <c r="EI28" i="1" s="1"/>
  <c r="EI29" i="1" s="1"/>
  <c r="EI30" i="1" s="1"/>
  <c r="EI31" i="1" s="1"/>
  <c r="EI32" i="1" s="1"/>
  <c r="EI33" i="1" s="1"/>
  <c r="EI34" i="1" s="1"/>
  <c r="EI35" i="1" s="1"/>
  <c r="EI36" i="1" s="1"/>
  <c r="EI37" i="1" s="1"/>
  <c r="EI38" i="1" s="1"/>
  <c r="EI39" i="1" s="1"/>
  <c r="EI40" i="1" s="1"/>
  <c r="EI41" i="1" s="1"/>
  <c r="EI42" i="1" s="1"/>
  <c r="EI43" i="1" s="1"/>
  <c r="EI44" i="1" s="1"/>
  <c r="EI45" i="1" s="1"/>
  <c r="EI46" i="1" s="1"/>
  <c r="EI47" i="1" s="1"/>
  <c r="EI48" i="1" s="1"/>
  <c r="EI49" i="1" s="1"/>
  <c r="EI50" i="1" s="1"/>
  <c r="EI51" i="1" s="1"/>
  <c r="EI52" i="1" s="1"/>
  <c r="EI53" i="1" s="1"/>
  <c r="EI54" i="1" s="1"/>
  <c r="EI55" i="1" s="1"/>
  <c r="EI56" i="1" s="1"/>
  <c r="EI57" i="1" s="1"/>
  <c r="EI58" i="1" s="1"/>
  <c r="EI59" i="1" s="1"/>
  <c r="EI60" i="1" s="1"/>
  <c r="EI61" i="1" s="1"/>
  <c r="EI62" i="1" s="1"/>
  <c r="EI63" i="1" s="1"/>
  <c r="EI64" i="1" s="1"/>
  <c r="EI65" i="1" s="1"/>
  <c r="EI66" i="1" s="1"/>
  <c r="EI67" i="1" s="1"/>
  <c r="EI68" i="1" s="1"/>
  <c r="EI69" i="1" s="1"/>
  <c r="EI70" i="1" s="1"/>
  <c r="EI71" i="1" s="1"/>
  <c r="EI72" i="1" s="1"/>
  <c r="EI73" i="1" s="1"/>
  <c r="EI74" i="1" s="1"/>
  <c r="EI75" i="1" s="1"/>
  <c r="EI76" i="1" s="1"/>
  <c r="EI77" i="1" s="1"/>
  <c r="EI78" i="1" s="1"/>
  <c r="EI79" i="1" s="1"/>
  <c r="EI80" i="1" s="1"/>
  <c r="EI81" i="1" s="1"/>
  <c r="EI82" i="1" s="1"/>
  <c r="EI83" i="1" s="1"/>
  <c r="EI84" i="1" s="1"/>
  <c r="EI85" i="1" s="1"/>
  <c r="EI86" i="1" s="1"/>
  <c r="EI87" i="1" s="1"/>
  <c r="EI88" i="1" s="1"/>
  <c r="EI89" i="1" s="1"/>
  <c r="EI90" i="1" s="1"/>
  <c r="EI91" i="1" s="1"/>
  <c r="EI92" i="1" s="1"/>
  <c r="EI93" i="1" s="1"/>
  <c r="EI94" i="1" s="1"/>
  <c r="EI95" i="1" s="1"/>
  <c r="EI96" i="1" s="1"/>
  <c r="EI97" i="1" s="1"/>
  <c r="EI98" i="1" s="1"/>
  <c r="EI99" i="1" s="1"/>
  <c r="EI100" i="1" s="1"/>
  <c r="EI101" i="1" s="1"/>
  <c r="EI102" i="1" s="1"/>
  <c r="EI103" i="1" s="1"/>
  <c r="EI104" i="1" s="1"/>
  <c r="EI105" i="1" s="1"/>
  <c r="EI106" i="1" s="1"/>
  <c r="EI107" i="1" s="1"/>
  <c r="EI108" i="1" s="1"/>
  <c r="EI109" i="1" s="1"/>
  <c r="EI110" i="1" s="1"/>
  <c r="EI111" i="1" s="1"/>
  <c r="EI112" i="1" s="1"/>
  <c r="EI113" i="1" s="1"/>
  <c r="EI114" i="1" s="1"/>
  <c r="EI115" i="1" s="1"/>
  <c r="EI116" i="1" s="1"/>
  <c r="EI117" i="1" s="1"/>
  <c r="EI118" i="1" s="1"/>
  <c r="EI119" i="1" s="1"/>
  <c r="EI120" i="1" s="1"/>
  <c r="EI121" i="1" s="1"/>
  <c r="EI122" i="1" s="1"/>
  <c r="EI123" i="1" s="1"/>
  <c r="EI124" i="1" s="1"/>
  <c r="EI125" i="1" s="1"/>
  <c r="EI126" i="1" s="1"/>
  <c r="EI127" i="1" s="1"/>
  <c r="EI128" i="1" s="1"/>
  <c r="EI129" i="1" s="1"/>
  <c r="EI130" i="1" s="1"/>
  <c r="EI131" i="1" s="1"/>
  <c r="EI132" i="1" s="1"/>
  <c r="EI133" i="1" s="1"/>
  <c r="EI134" i="1" s="1"/>
  <c r="EI135" i="1" s="1"/>
  <c r="EI136" i="1" s="1"/>
  <c r="EI137" i="1" s="1"/>
  <c r="EI138" i="1" s="1"/>
  <c r="EI139" i="1" s="1"/>
  <c r="EI140" i="1" s="1"/>
  <c r="EI141" i="1" s="1"/>
  <c r="EI142" i="1" s="1"/>
  <c r="EI143" i="1" s="1"/>
  <c r="EI144" i="1" s="1"/>
  <c r="EI145" i="1" s="1"/>
  <c r="EI146" i="1" s="1"/>
  <c r="EI147" i="1" s="1"/>
  <c r="EI148" i="1" s="1"/>
  <c r="EI149" i="1" s="1"/>
  <c r="EI150" i="1" s="1"/>
  <c r="EI151" i="1" s="1"/>
  <c r="EI152" i="1" s="1"/>
  <c r="EI153" i="1" s="1"/>
  <c r="EI154" i="1" s="1"/>
  <c r="EI155" i="1" s="1"/>
  <c r="EI156" i="1" s="1"/>
  <c r="EI157" i="1" s="1"/>
  <c r="EI158" i="1" s="1"/>
  <c r="EI159" i="1" s="1"/>
  <c r="EI160" i="1" s="1"/>
  <c r="EI161" i="1" s="1"/>
  <c r="EI162" i="1" s="1"/>
  <c r="EI163" i="1" s="1"/>
  <c r="EI164" i="1" s="1"/>
  <c r="EI165" i="1" s="1"/>
  <c r="EI166" i="1" s="1"/>
  <c r="EI167" i="1" s="1"/>
  <c r="EI168" i="1" s="1"/>
  <c r="EI169" i="1" s="1"/>
  <c r="EI170" i="1" s="1"/>
  <c r="EI171" i="1" s="1"/>
  <c r="EI172" i="1" s="1"/>
  <c r="EI173" i="1" s="1"/>
  <c r="EI174" i="1" s="1"/>
  <c r="EI175" i="1" s="1"/>
  <c r="EI176" i="1" s="1"/>
  <c r="EI177" i="1" s="1"/>
  <c r="EI178" i="1" s="1"/>
  <c r="EI179" i="1" s="1"/>
  <c r="EI180" i="1" s="1"/>
  <c r="EI181" i="1" s="1"/>
  <c r="EI182" i="1" s="1"/>
  <c r="EI183" i="1" s="1"/>
  <c r="EI184" i="1" s="1"/>
  <c r="EI185" i="1" s="1"/>
  <c r="EI186" i="1" s="1"/>
  <c r="EI187" i="1" s="1"/>
  <c r="EI188" i="1" s="1"/>
  <c r="EI189" i="1" s="1"/>
  <c r="EI190" i="1" s="1"/>
  <c r="EI191" i="1" s="1"/>
  <c r="EI192" i="1" s="1"/>
  <c r="EI193" i="1" s="1"/>
  <c r="EI194" i="1" s="1"/>
  <c r="EI195" i="1" s="1"/>
  <c r="EI196" i="1" s="1"/>
  <c r="EI197" i="1" s="1"/>
  <c r="EI198" i="1" s="1"/>
  <c r="EI199" i="1" s="1"/>
  <c r="EI200" i="1" s="1"/>
  <c r="EI201" i="1" s="1"/>
  <c r="EI202" i="1" s="1"/>
  <c r="EI203" i="1" s="1"/>
  <c r="EI204" i="1" s="1"/>
  <c r="EI205" i="1" s="1"/>
  <c r="EI206" i="1" s="1"/>
  <c r="EI207" i="1" s="1"/>
  <c r="EI208" i="1" s="1"/>
  <c r="EI209" i="1" s="1"/>
  <c r="EI210" i="1" s="1"/>
  <c r="EI211" i="1" s="1"/>
  <c r="EI212" i="1" s="1"/>
  <c r="EI213" i="1" s="1"/>
  <c r="EI214" i="1" s="1"/>
  <c r="EI215" i="1" s="1"/>
  <c r="EI216" i="1" s="1"/>
  <c r="EI217" i="1" s="1"/>
  <c r="EI218" i="1" s="1"/>
  <c r="EI219" i="1" s="1"/>
  <c r="EI220" i="1" s="1"/>
  <c r="EI221" i="1" s="1"/>
  <c r="EI222" i="1" s="1"/>
  <c r="EI223" i="1" s="1"/>
  <c r="EI224" i="1" s="1"/>
  <c r="EI225" i="1" s="1"/>
  <c r="EI226" i="1" s="1"/>
  <c r="EI227" i="1" s="1"/>
  <c r="EI228" i="1" s="1"/>
  <c r="EI229" i="1" s="1"/>
  <c r="EI230" i="1" s="1"/>
  <c r="EI231" i="1" s="1"/>
  <c r="EI232" i="1" s="1"/>
  <c r="EI233" i="1" s="1"/>
  <c r="EI234" i="1" s="1"/>
  <c r="EI235" i="1" s="1"/>
  <c r="EI236" i="1" s="1"/>
  <c r="EI237" i="1" s="1"/>
  <c r="EI238" i="1" s="1"/>
  <c r="EI239" i="1" s="1"/>
  <c r="EI240" i="1" s="1"/>
  <c r="EI241" i="1" s="1"/>
  <c r="EI242" i="1" s="1"/>
  <c r="EI243" i="1" s="1"/>
  <c r="EI244" i="1" s="1"/>
  <c r="EI245" i="1" s="1"/>
  <c r="EI246" i="1" s="1"/>
  <c r="EI247" i="1" s="1"/>
  <c r="EI248" i="1" s="1"/>
  <c r="EI249" i="1" s="1"/>
  <c r="EI250" i="1" s="1"/>
  <c r="EI251" i="1" s="1"/>
  <c r="EI252" i="1" s="1"/>
  <c r="EI253" i="1" s="1"/>
  <c r="EI254" i="1" s="1"/>
  <c r="EI255" i="1" s="1"/>
  <c r="EI256" i="1" s="1"/>
  <c r="EI257" i="1" s="1"/>
  <c r="EI258" i="1" s="1"/>
  <c r="EI259" i="1" s="1"/>
  <c r="EI260" i="1" s="1"/>
  <c r="EI261" i="1" s="1"/>
  <c r="EI262" i="1" s="1"/>
  <c r="EI263" i="1" s="1"/>
  <c r="EI264" i="1" s="1"/>
  <c r="EI265" i="1" s="1"/>
  <c r="EI266" i="1" s="1"/>
  <c r="EI267" i="1" s="1"/>
  <c r="EI268" i="1" s="1"/>
  <c r="EI269" i="1" s="1"/>
  <c r="EI270" i="1" s="1"/>
  <c r="EI271" i="1" s="1"/>
  <c r="EI272" i="1" s="1"/>
  <c r="EI273" i="1" s="1"/>
  <c r="EI274" i="1" s="1"/>
  <c r="EI275" i="1" s="1"/>
  <c r="EI276" i="1" s="1"/>
  <c r="EI277" i="1" s="1"/>
  <c r="EI278" i="1" s="1"/>
  <c r="EI279" i="1" s="1"/>
  <c r="EI280" i="1" s="1"/>
  <c r="EI281" i="1" s="1"/>
  <c r="EI282" i="1" s="1"/>
  <c r="EI283" i="1" s="1"/>
  <c r="EI284" i="1" s="1"/>
  <c r="EI285" i="1" s="1"/>
  <c r="EI286" i="1" s="1"/>
  <c r="EI287" i="1" s="1"/>
  <c r="EI288" i="1" s="1"/>
  <c r="EI289" i="1" s="1"/>
  <c r="EI290" i="1" s="1"/>
  <c r="EI291" i="1" s="1"/>
  <c r="EI292" i="1" s="1"/>
  <c r="EI293" i="1" s="1"/>
  <c r="EI294" i="1" s="1"/>
  <c r="EI295" i="1" s="1"/>
  <c r="EI296" i="1" s="1"/>
  <c r="EI297" i="1" s="1"/>
  <c r="EI298" i="1" s="1"/>
  <c r="EI299" i="1" s="1"/>
  <c r="EI300" i="1" s="1"/>
  <c r="EI301" i="1" s="1"/>
  <c r="EI302" i="1" s="1"/>
  <c r="EI303" i="1" s="1"/>
  <c r="EI304" i="1" s="1"/>
  <c r="EI305" i="1" s="1"/>
  <c r="EI306" i="1" s="1"/>
  <c r="EI307" i="1" s="1"/>
  <c r="EI308" i="1" s="1"/>
  <c r="EI309" i="1" s="1"/>
  <c r="EI310" i="1" s="1"/>
  <c r="EI311" i="1" s="1"/>
  <c r="EI312" i="1" s="1"/>
  <c r="EI313" i="1" s="1"/>
  <c r="EI314" i="1" s="1"/>
  <c r="EI315" i="1" s="1"/>
  <c r="EI316" i="1" s="1"/>
  <c r="EI317" i="1" s="1"/>
  <c r="EI318" i="1" s="1"/>
  <c r="EI319" i="1" s="1"/>
  <c r="EI320" i="1" s="1"/>
  <c r="EI321" i="1" s="1"/>
  <c r="EI322" i="1" s="1"/>
  <c r="EI323" i="1" s="1"/>
  <c r="EI324" i="1" s="1"/>
  <c r="EI325" i="1" s="1"/>
  <c r="EI326" i="1" s="1"/>
  <c r="EI327" i="1" s="1"/>
  <c r="EI328" i="1" s="1"/>
  <c r="EI329" i="1" s="1"/>
  <c r="EI330" i="1" s="1"/>
  <c r="EI331" i="1" s="1"/>
  <c r="EI332" i="1" s="1"/>
  <c r="EI333" i="1" s="1"/>
  <c r="EI334" i="1" s="1"/>
  <c r="EI335" i="1" s="1"/>
  <c r="EI336" i="1" s="1"/>
  <c r="EI337" i="1" s="1"/>
  <c r="EI338" i="1" s="1"/>
  <c r="EI339" i="1" s="1"/>
  <c r="EI340" i="1" s="1"/>
  <c r="EI341" i="1" s="1"/>
  <c r="EI342" i="1" s="1"/>
  <c r="EI343" i="1" s="1"/>
  <c r="EI344" i="1" s="1"/>
  <c r="EI345" i="1" s="1"/>
  <c r="EI346" i="1" s="1"/>
  <c r="EI347" i="1" s="1"/>
  <c r="EI348" i="1" s="1"/>
  <c r="EI349" i="1" s="1"/>
  <c r="EI350" i="1" s="1"/>
  <c r="EI351" i="1" s="1"/>
  <c r="EI352" i="1" s="1"/>
  <c r="EI353" i="1" s="1"/>
  <c r="EI354" i="1" s="1"/>
  <c r="EI355" i="1" s="1"/>
  <c r="EI356" i="1" s="1"/>
  <c r="EI357" i="1" s="1"/>
  <c r="EI358" i="1" s="1"/>
  <c r="EI359" i="1" s="1"/>
  <c r="EI360" i="1" s="1"/>
  <c r="EI361" i="1" s="1"/>
  <c r="EI362" i="1" s="1"/>
  <c r="EI363" i="1" s="1"/>
  <c r="EI364" i="1" s="1"/>
  <c r="EI365" i="1" s="1"/>
  <c r="EI366" i="1" s="1"/>
  <c r="EI367" i="1" s="1"/>
  <c r="EI368" i="1" s="1"/>
  <c r="EI369" i="1" s="1"/>
  <c r="EI370" i="1" s="1"/>
  <c r="EI371" i="1" s="1"/>
  <c r="EI372" i="1" s="1"/>
  <c r="EI373" i="1" s="1"/>
  <c r="EI374" i="1" s="1"/>
  <c r="EI375" i="1" s="1"/>
  <c r="EI376" i="1" s="1"/>
  <c r="EI377" i="1" s="1"/>
  <c r="EI378" i="1" s="1"/>
  <c r="EI379" i="1" s="1"/>
  <c r="EI380" i="1" s="1"/>
  <c r="EI381" i="1" s="1"/>
  <c r="EI382" i="1" s="1"/>
  <c r="EI383" i="1" s="1"/>
  <c r="EI384" i="1" s="1"/>
  <c r="EI385" i="1" s="1"/>
  <c r="EI386" i="1" s="1"/>
  <c r="EI387" i="1" s="1"/>
  <c r="EI388" i="1" s="1"/>
  <c r="EI389" i="1" s="1"/>
  <c r="EI390" i="1" s="1"/>
  <c r="EI391" i="1" s="1"/>
  <c r="EI392" i="1" s="1"/>
  <c r="EI393" i="1" s="1"/>
  <c r="EI394" i="1" s="1"/>
  <c r="EI395" i="1" s="1"/>
  <c r="EI396" i="1" s="1"/>
  <c r="EI397" i="1" s="1"/>
  <c r="EI398" i="1" s="1"/>
  <c r="EI399" i="1" s="1"/>
  <c r="EI400" i="1" s="1"/>
  <c r="EI401" i="1" s="1"/>
  <c r="EI402" i="1" s="1"/>
  <c r="EI403" i="1" s="1"/>
  <c r="EI404" i="1" s="1"/>
  <c r="EI405" i="1" s="1"/>
  <c r="EI406" i="1" s="1"/>
  <c r="EI407" i="1" s="1"/>
  <c r="EI408" i="1" s="1"/>
  <c r="EI409" i="1" s="1"/>
  <c r="EI410" i="1" s="1"/>
  <c r="EI411" i="1" s="1"/>
  <c r="EI412" i="1" s="1"/>
  <c r="EI413" i="1" s="1"/>
  <c r="EI414" i="1" s="1"/>
  <c r="EI415" i="1" s="1"/>
  <c r="EI416" i="1" s="1"/>
  <c r="EI417" i="1" s="1"/>
  <c r="EI418" i="1" s="1"/>
  <c r="EI419" i="1" s="1"/>
  <c r="EI420" i="1" s="1"/>
  <c r="EI421" i="1" s="1"/>
  <c r="EI422" i="1" s="1"/>
  <c r="EI423" i="1" s="1"/>
  <c r="EI424" i="1" s="1"/>
  <c r="EI425" i="1" s="1"/>
  <c r="EI426" i="1" s="1"/>
  <c r="EI427" i="1" s="1"/>
  <c r="EI428" i="1" s="1"/>
  <c r="EI429" i="1" s="1"/>
  <c r="EI430" i="1" s="1"/>
  <c r="EI431" i="1" s="1"/>
  <c r="EI432" i="1" s="1"/>
  <c r="EI433" i="1" s="1"/>
  <c r="EI434" i="1" s="1"/>
  <c r="EI435" i="1" s="1"/>
  <c r="EI436" i="1" s="1"/>
  <c r="EI437" i="1" s="1"/>
  <c r="EI438" i="1" s="1"/>
  <c r="EI439" i="1" s="1"/>
  <c r="EI440" i="1" s="1"/>
  <c r="EI441" i="1" s="1"/>
  <c r="EI442" i="1" s="1"/>
  <c r="EI443" i="1" s="1"/>
  <c r="EI444" i="1" s="1"/>
  <c r="EI445" i="1" s="1"/>
  <c r="EI446" i="1" s="1"/>
  <c r="EI447" i="1" s="1"/>
  <c r="EI448" i="1" s="1"/>
  <c r="EI449" i="1" s="1"/>
  <c r="EI450" i="1" s="1"/>
  <c r="EI451" i="1" s="1"/>
  <c r="EI452" i="1" s="1"/>
  <c r="EI453" i="1" s="1"/>
  <c r="EI454" i="1" s="1"/>
  <c r="EI455" i="1" s="1"/>
  <c r="EI456" i="1" s="1"/>
  <c r="EI457" i="1" s="1"/>
  <c r="EI458" i="1" s="1"/>
  <c r="EI459" i="1" s="1"/>
  <c r="EI460" i="1" s="1"/>
  <c r="EI461" i="1" s="1"/>
  <c r="EI462" i="1" s="1"/>
  <c r="EI463" i="1" s="1"/>
  <c r="EI464" i="1" s="1"/>
  <c r="EI465" i="1" s="1"/>
  <c r="EI466" i="1" s="1"/>
  <c r="EI467" i="1" s="1"/>
  <c r="EI468" i="1" s="1"/>
  <c r="EI469" i="1" s="1"/>
  <c r="EI470" i="1" s="1"/>
  <c r="EI471" i="1" s="1"/>
  <c r="EI472" i="1" s="1"/>
  <c r="EI473" i="1" s="1"/>
  <c r="EI474" i="1" s="1"/>
  <c r="EI475" i="1" s="1"/>
  <c r="EI476" i="1" s="1"/>
  <c r="EI477" i="1" s="1"/>
  <c r="EI478" i="1" s="1"/>
  <c r="EI479" i="1" s="1"/>
  <c r="EI480" i="1" s="1"/>
  <c r="EI481" i="1" s="1"/>
  <c r="EI482" i="1" s="1"/>
  <c r="EI483" i="1" s="1"/>
  <c r="EI484" i="1" s="1"/>
  <c r="EI485" i="1" s="1"/>
  <c r="EI486" i="1" s="1"/>
  <c r="EI487" i="1" s="1"/>
  <c r="EI488" i="1" s="1"/>
  <c r="EI489" i="1" s="1"/>
  <c r="EI490" i="1" s="1"/>
  <c r="EI491" i="1" s="1"/>
  <c r="EI492" i="1" s="1"/>
  <c r="EI493" i="1" s="1"/>
  <c r="EI494" i="1" s="1"/>
  <c r="EI495" i="1" s="1"/>
  <c r="EI496" i="1" s="1"/>
  <c r="EI497" i="1" s="1"/>
  <c r="EI498" i="1" s="1"/>
  <c r="EI499" i="1" s="1"/>
  <c r="EI500" i="1" s="1"/>
  <c r="EI501" i="1" s="1"/>
  <c r="EI502" i="1" s="1"/>
  <c r="EI503" i="1" s="1"/>
  <c r="EI504" i="1" s="1"/>
  <c r="EI505" i="1" s="1"/>
  <c r="EI506" i="1" s="1"/>
  <c r="EI507" i="1" s="1"/>
  <c r="EI508" i="1" s="1"/>
  <c r="EI509" i="1" s="1"/>
  <c r="EI510" i="1" s="1"/>
  <c r="EI511" i="1" s="1"/>
  <c r="EI512" i="1" s="1"/>
  <c r="EI513" i="1" s="1"/>
  <c r="EI514" i="1" s="1"/>
  <c r="EI515" i="1" s="1"/>
  <c r="EI516" i="1" s="1"/>
  <c r="EI517" i="1" s="1"/>
  <c r="EI518" i="1" s="1"/>
  <c r="EI519" i="1" s="1"/>
  <c r="EI520" i="1" s="1"/>
  <c r="EI521" i="1" s="1"/>
  <c r="EI522" i="1" s="1"/>
  <c r="EI523" i="1" s="1"/>
  <c r="EI524" i="1" s="1"/>
  <c r="EI525" i="1" s="1"/>
  <c r="EI526" i="1" s="1"/>
  <c r="EI527" i="1" s="1"/>
  <c r="EI528" i="1" s="1"/>
  <c r="EI529" i="1" s="1"/>
  <c r="EI530" i="1" s="1"/>
  <c r="EI531" i="1" s="1"/>
  <c r="EI532" i="1" s="1"/>
  <c r="EI533" i="1" s="1"/>
  <c r="EI534" i="1" s="1"/>
  <c r="EI535" i="1" s="1"/>
  <c r="EI536" i="1" s="1"/>
  <c r="EI537" i="1" s="1"/>
  <c r="EI538" i="1" s="1"/>
  <c r="EI539" i="1" s="1"/>
  <c r="EI540" i="1" s="1"/>
  <c r="EI541" i="1" s="1"/>
  <c r="EI542" i="1" s="1"/>
  <c r="EI543" i="1" s="1"/>
  <c r="EI544" i="1" s="1"/>
  <c r="EI545" i="1" s="1"/>
  <c r="EI546" i="1" s="1"/>
  <c r="EI547" i="1" s="1"/>
  <c r="EI548" i="1" s="1"/>
  <c r="EI549" i="1" s="1"/>
  <c r="EI550" i="1" s="1"/>
  <c r="EI551" i="1" s="1"/>
  <c r="EI552" i="1" s="1"/>
  <c r="EI553" i="1" s="1"/>
  <c r="EI554" i="1" s="1"/>
  <c r="EI555" i="1" s="1"/>
  <c r="EI556" i="1" s="1"/>
  <c r="EI557" i="1" s="1"/>
  <c r="EI558" i="1" s="1"/>
  <c r="EI559" i="1" s="1"/>
  <c r="EI560" i="1" s="1"/>
  <c r="EI561" i="1" s="1"/>
  <c r="EI562" i="1" s="1"/>
  <c r="EI563" i="1" s="1"/>
  <c r="EI564" i="1" s="1"/>
  <c r="EI565" i="1" s="1"/>
  <c r="EI566" i="1" s="1"/>
  <c r="EI567" i="1" s="1"/>
  <c r="EI568" i="1" s="1"/>
  <c r="EI569" i="1" s="1"/>
  <c r="EI570" i="1" s="1"/>
  <c r="EI571" i="1" s="1"/>
  <c r="EI572" i="1" s="1"/>
  <c r="EI573" i="1" s="1"/>
  <c r="EI574" i="1" s="1"/>
  <c r="EI575" i="1" s="1"/>
  <c r="EI576" i="1" s="1"/>
  <c r="EI577" i="1" s="1"/>
  <c r="EI578" i="1" s="1"/>
  <c r="EI579" i="1" s="1"/>
  <c r="EI580" i="1" s="1"/>
  <c r="EI581" i="1" s="1"/>
  <c r="EI582" i="1" s="1"/>
  <c r="EI583" i="1" s="1"/>
  <c r="EI584" i="1" s="1"/>
  <c r="EI585" i="1" s="1"/>
  <c r="EI586" i="1" s="1"/>
  <c r="EI587" i="1" s="1"/>
  <c r="EI588" i="1" s="1"/>
  <c r="EI589" i="1" s="1"/>
  <c r="EI590" i="1" s="1"/>
  <c r="EI591" i="1" s="1"/>
  <c r="EI592" i="1" s="1"/>
  <c r="EI593" i="1" s="1"/>
  <c r="EI594" i="1" s="1"/>
  <c r="EI595" i="1" s="1"/>
  <c r="EI596" i="1" s="1"/>
  <c r="EI597" i="1" s="1"/>
  <c r="EI598" i="1" s="1"/>
  <c r="EI599" i="1" s="1"/>
  <c r="EI600" i="1" s="1"/>
  <c r="EI601" i="1" s="1"/>
  <c r="EI602" i="1" s="1"/>
  <c r="EI603" i="1" s="1"/>
  <c r="EI604" i="1" s="1"/>
  <c r="EI605" i="1" s="1"/>
  <c r="EI606" i="1" s="1"/>
  <c r="EI607" i="1" s="1"/>
  <c r="EI608" i="1" s="1"/>
  <c r="EI609" i="1" s="1"/>
  <c r="EI610" i="1" s="1"/>
  <c r="EI611" i="1" s="1"/>
  <c r="EI612" i="1" s="1"/>
  <c r="EI613" i="1" s="1"/>
  <c r="EI614" i="1" s="1"/>
  <c r="EI615" i="1" s="1"/>
  <c r="EI616" i="1" s="1"/>
  <c r="EI617" i="1" s="1"/>
  <c r="EI618" i="1" s="1"/>
  <c r="EI619" i="1" s="1"/>
  <c r="EI620" i="1" s="1"/>
  <c r="EI621" i="1" s="1"/>
  <c r="EI622" i="1" s="1"/>
  <c r="EI623" i="1" s="1"/>
  <c r="EI624" i="1" s="1"/>
  <c r="EI625" i="1" s="1"/>
  <c r="EI626" i="1" s="1"/>
  <c r="EI627" i="1" s="1"/>
  <c r="EI628" i="1" s="1"/>
  <c r="EI629" i="1" s="1"/>
  <c r="EI630" i="1" s="1"/>
  <c r="EI631" i="1" s="1"/>
  <c r="EI632" i="1" s="1"/>
  <c r="EI633" i="1" s="1"/>
  <c r="EI634" i="1" s="1"/>
  <c r="EI635" i="1" s="1"/>
  <c r="EI636" i="1" s="1"/>
  <c r="EI637" i="1" s="1"/>
  <c r="EI638" i="1" s="1"/>
  <c r="EI639" i="1" s="1"/>
  <c r="EI640" i="1" s="1"/>
  <c r="EI641" i="1" s="1"/>
  <c r="EI642" i="1" s="1"/>
  <c r="EI643" i="1" s="1"/>
  <c r="EI644" i="1" s="1"/>
  <c r="EI645" i="1" s="1"/>
  <c r="EI646" i="1" s="1"/>
  <c r="EI647" i="1" s="1"/>
  <c r="EI648" i="1" s="1"/>
  <c r="EI649" i="1" s="1"/>
  <c r="EI650" i="1" s="1"/>
  <c r="EI651" i="1" s="1"/>
  <c r="EI652" i="1" s="1"/>
  <c r="EI653" i="1" s="1"/>
  <c r="EI654" i="1" s="1"/>
  <c r="EI655" i="1" s="1"/>
  <c r="EI656" i="1" s="1"/>
  <c r="EI657" i="1" s="1"/>
  <c r="EI658" i="1" s="1"/>
  <c r="EI659" i="1" s="1"/>
  <c r="EI660" i="1" s="1"/>
  <c r="EI661" i="1" s="1"/>
  <c r="EI662" i="1" s="1"/>
  <c r="EI663" i="1" s="1"/>
  <c r="EI664" i="1" s="1"/>
  <c r="EI665" i="1" s="1"/>
  <c r="EI666" i="1" s="1"/>
  <c r="EI667" i="1" s="1"/>
  <c r="EI668" i="1" s="1"/>
  <c r="EI669" i="1" s="1"/>
  <c r="EI670" i="1" s="1"/>
  <c r="EI671" i="1" s="1"/>
  <c r="EI672" i="1" s="1"/>
  <c r="EI673" i="1" s="1"/>
  <c r="EI674" i="1" s="1"/>
  <c r="EI675" i="1" s="1"/>
  <c r="EI676" i="1" s="1"/>
  <c r="EI677" i="1" s="1"/>
  <c r="EI678" i="1" s="1"/>
  <c r="EI679" i="1" s="1"/>
  <c r="EI680" i="1" s="1"/>
  <c r="EI681" i="1" s="1"/>
  <c r="EI682" i="1" s="1"/>
  <c r="EI683" i="1" s="1"/>
  <c r="EI684" i="1" s="1"/>
  <c r="EI685" i="1" s="1"/>
  <c r="EI686" i="1" s="1"/>
  <c r="EI687" i="1" s="1"/>
  <c r="EI688" i="1" s="1"/>
  <c r="EI689" i="1" s="1"/>
  <c r="EI690" i="1" s="1"/>
  <c r="EI691" i="1" s="1"/>
  <c r="EI692" i="1" s="1"/>
  <c r="EI693" i="1" s="1"/>
  <c r="EI694" i="1" s="1"/>
  <c r="EI695" i="1" s="1"/>
  <c r="EI696" i="1" s="1"/>
  <c r="EI697" i="1" s="1"/>
  <c r="EI698" i="1" s="1"/>
  <c r="EI699" i="1" s="1"/>
  <c r="EI700" i="1" s="1"/>
  <c r="EI701" i="1" s="1"/>
  <c r="EI702" i="1" s="1"/>
  <c r="EI703" i="1" s="1"/>
  <c r="EI704" i="1" s="1"/>
  <c r="EI705" i="1" s="1"/>
  <c r="EI706" i="1" s="1"/>
  <c r="EI707" i="1" s="1"/>
  <c r="EI708" i="1" s="1"/>
  <c r="EI709" i="1" s="1"/>
  <c r="EI710" i="1" s="1"/>
  <c r="EI711" i="1" s="1"/>
  <c r="EI712" i="1" s="1"/>
  <c r="EI713" i="1" s="1"/>
  <c r="EI714" i="1" s="1"/>
  <c r="EI715" i="1" s="1"/>
  <c r="EI716" i="1" s="1"/>
  <c r="EI717" i="1" s="1"/>
  <c r="EI718" i="1" s="1"/>
  <c r="EI719" i="1" s="1"/>
  <c r="EI720" i="1" s="1"/>
  <c r="EI721" i="1" s="1"/>
  <c r="EI722" i="1" s="1"/>
  <c r="EI723" i="1" s="1"/>
  <c r="EI724" i="1" s="1"/>
  <c r="EI725" i="1" s="1"/>
  <c r="EI726" i="1" s="1"/>
  <c r="EI727" i="1" s="1"/>
  <c r="EI728" i="1" s="1"/>
  <c r="EI729" i="1" s="1"/>
  <c r="EI730" i="1" s="1"/>
  <c r="EI731" i="1" s="1"/>
  <c r="EI732" i="1" s="1"/>
  <c r="EI733" i="1" s="1"/>
  <c r="EI734" i="1" s="1"/>
  <c r="EI735" i="1" s="1"/>
  <c r="EI736" i="1" s="1"/>
  <c r="EI737" i="1" s="1"/>
  <c r="EI738" i="1" s="1"/>
  <c r="EI739" i="1" s="1"/>
  <c r="EI740" i="1" s="1"/>
  <c r="EI741" i="1" s="1"/>
  <c r="EI742" i="1" s="1"/>
  <c r="EI743" i="1" s="1"/>
  <c r="EI744" i="1" s="1"/>
  <c r="EI745" i="1" s="1"/>
  <c r="EI746" i="1" s="1"/>
  <c r="EI747" i="1" s="1"/>
  <c r="EI748" i="1" s="1"/>
  <c r="EI749" i="1" s="1"/>
  <c r="EI750" i="1" s="1"/>
  <c r="EI751" i="1" s="1"/>
  <c r="EI752" i="1" s="1"/>
  <c r="EI753" i="1" s="1"/>
  <c r="EI754" i="1" s="1"/>
  <c r="EI755" i="1" s="1"/>
  <c r="EI756" i="1" s="1"/>
  <c r="EI757" i="1" s="1"/>
  <c r="EI758" i="1" s="1"/>
  <c r="EI759" i="1" s="1"/>
  <c r="EI760" i="1" s="1"/>
  <c r="EI761" i="1" s="1"/>
  <c r="EI762" i="1" s="1"/>
  <c r="EI763" i="1" s="1"/>
  <c r="EI764" i="1" s="1"/>
  <c r="EI765" i="1" s="1"/>
  <c r="EI766" i="1" s="1"/>
  <c r="EI767" i="1" s="1"/>
  <c r="EI768" i="1" s="1"/>
  <c r="EI769" i="1" s="1"/>
  <c r="EI770" i="1" s="1"/>
  <c r="EI771" i="1" s="1"/>
  <c r="EI772" i="1" s="1"/>
  <c r="EI773" i="1" s="1"/>
  <c r="EI774" i="1" s="1"/>
  <c r="EI775" i="1" s="1"/>
  <c r="EI776" i="1" s="1"/>
  <c r="EI777" i="1" s="1"/>
  <c r="EI778" i="1" s="1"/>
  <c r="EI779" i="1" s="1"/>
  <c r="EI780" i="1" s="1"/>
  <c r="EI781" i="1" s="1"/>
  <c r="EI782" i="1" s="1"/>
  <c r="EI783" i="1" s="1"/>
  <c r="EI784" i="1" s="1"/>
  <c r="EI785" i="1" s="1"/>
  <c r="EI786" i="1" s="1"/>
  <c r="EI787" i="1" s="1"/>
  <c r="EI788" i="1" s="1"/>
  <c r="EI789" i="1" s="1"/>
  <c r="EI790" i="1" s="1"/>
  <c r="EI791" i="1" s="1"/>
  <c r="EI792" i="1" s="1"/>
  <c r="EI793" i="1" s="1"/>
  <c r="EI794" i="1" s="1"/>
  <c r="EI795" i="1" s="1"/>
  <c r="EI796" i="1" s="1"/>
  <c r="EI797" i="1" s="1"/>
  <c r="EI798" i="1" s="1"/>
  <c r="EI799" i="1" s="1"/>
  <c r="EI800" i="1" s="1"/>
  <c r="EI801" i="1" s="1"/>
  <c r="EI802" i="1" s="1"/>
  <c r="EI803" i="1" s="1"/>
  <c r="EI804" i="1" s="1"/>
  <c r="EI805" i="1" s="1"/>
  <c r="EI806" i="1" s="1"/>
  <c r="EI807" i="1" s="1"/>
  <c r="EI808" i="1" s="1"/>
  <c r="EI809" i="1" s="1"/>
  <c r="EI810" i="1" s="1"/>
  <c r="EI811" i="1" s="1"/>
  <c r="EI812" i="1" s="1"/>
  <c r="EI813" i="1" s="1"/>
  <c r="EI814" i="1" s="1"/>
  <c r="EI815" i="1" s="1"/>
  <c r="EI816" i="1" s="1"/>
  <c r="EI817" i="1" s="1"/>
  <c r="EI818" i="1" s="1"/>
  <c r="EI819" i="1" s="1"/>
  <c r="EI820" i="1" s="1"/>
  <c r="EI821" i="1" s="1"/>
  <c r="EI822" i="1" s="1"/>
  <c r="EI823" i="1" s="1"/>
  <c r="EI824" i="1" s="1"/>
  <c r="EI825" i="1" s="1"/>
  <c r="EI826" i="1" s="1"/>
  <c r="EI827" i="1" s="1"/>
  <c r="EI828" i="1" s="1"/>
  <c r="EI829" i="1" s="1"/>
  <c r="EI830" i="1" s="1"/>
  <c r="EI831" i="1" s="1"/>
  <c r="EI832" i="1" s="1"/>
  <c r="EI833" i="1" s="1"/>
  <c r="EI834" i="1" s="1"/>
  <c r="EI835" i="1" s="1"/>
  <c r="EI836" i="1" s="1"/>
  <c r="EI837" i="1" s="1"/>
  <c r="EI838" i="1" s="1"/>
  <c r="EI839" i="1" s="1"/>
  <c r="EI840" i="1" s="1"/>
  <c r="EI841" i="1" s="1"/>
  <c r="EI842" i="1" s="1"/>
  <c r="EI843" i="1" s="1"/>
  <c r="EI844" i="1" s="1"/>
  <c r="EI845" i="1" s="1"/>
  <c r="EI846" i="1" s="1"/>
  <c r="EI847" i="1" s="1"/>
  <c r="EI848" i="1" s="1"/>
  <c r="EI849" i="1" s="1"/>
  <c r="EI850" i="1" s="1"/>
  <c r="EI851" i="1" s="1"/>
  <c r="EI852" i="1" s="1"/>
  <c r="EI853" i="1" s="1"/>
  <c r="EI854" i="1" s="1"/>
  <c r="EI855" i="1" s="1"/>
  <c r="EI856" i="1" s="1"/>
  <c r="EI857" i="1" s="1"/>
  <c r="EI858" i="1" s="1"/>
  <c r="EI859" i="1" s="1"/>
  <c r="EI860" i="1" s="1"/>
  <c r="EI861" i="1" s="1"/>
  <c r="EL6" i="1"/>
  <c r="EL7" i="1" s="1"/>
  <c r="EL8" i="1" s="1"/>
  <c r="EL9" i="1" s="1"/>
  <c r="EL10" i="1" s="1"/>
  <c r="EL11" i="1" s="1"/>
  <c r="EL12" i="1" s="1"/>
  <c r="EL13" i="1" s="1"/>
  <c r="EL14" i="1" s="1"/>
  <c r="EL15" i="1" s="1"/>
  <c r="EL16" i="1" s="1"/>
  <c r="EL17" i="1" s="1"/>
  <c r="EL18" i="1" s="1"/>
  <c r="EL19" i="1" s="1"/>
  <c r="EL20" i="1" s="1"/>
  <c r="EL21" i="1" s="1"/>
  <c r="EL22" i="1" s="1"/>
  <c r="EL23" i="1" s="1"/>
  <c r="EL24" i="1" s="1"/>
  <c r="EL25" i="1" s="1"/>
  <c r="EL26" i="1" s="1"/>
  <c r="EL27" i="1" s="1"/>
  <c r="EL28" i="1" s="1"/>
  <c r="EL29" i="1" s="1"/>
  <c r="EL30" i="1" s="1"/>
  <c r="EL31" i="1" s="1"/>
  <c r="EL32" i="1" s="1"/>
  <c r="EL33" i="1" s="1"/>
  <c r="EL34" i="1" s="1"/>
  <c r="EL35" i="1" s="1"/>
  <c r="EL36" i="1" s="1"/>
  <c r="EL37" i="1" s="1"/>
  <c r="EL38" i="1" s="1"/>
  <c r="EL39" i="1" s="1"/>
  <c r="EL40" i="1" s="1"/>
  <c r="EL41" i="1" s="1"/>
  <c r="EL42" i="1" s="1"/>
  <c r="EL43" i="1" s="1"/>
  <c r="EL44" i="1" s="1"/>
  <c r="EL45" i="1" s="1"/>
  <c r="EL46" i="1" s="1"/>
  <c r="EL47" i="1" s="1"/>
  <c r="EL48" i="1" s="1"/>
  <c r="EL49" i="1" s="1"/>
  <c r="EL50" i="1" s="1"/>
  <c r="EL51" i="1" s="1"/>
  <c r="EL52" i="1" s="1"/>
  <c r="EL53" i="1" s="1"/>
  <c r="EL54" i="1" s="1"/>
  <c r="EL55" i="1" s="1"/>
  <c r="EL56" i="1" s="1"/>
  <c r="EL57" i="1" s="1"/>
  <c r="EL58" i="1" s="1"/>
  <c r="EL59" i="1" s="1"/>
  <c r="EL60" i="1" s="1"/>
  <c r="EL61" i="1" s="1"/>
  <c r="EL62" i="1" s="1"/>
  <c r="EL63" i="1" s="1"/>
  <c r="EL64" i="1" s="1"/>
  <c r="EL65" i="1" s="1"/>
  <c r="EL66" i="1" s="1"/>
  <c r="EL67" i="1" s="1"/>
  <c r="EL68" i="1" s="1"/>
  <c r="EL69" i="1" s="1"/>
  <c r="EL70" i="1" s="1"/>
  <c r="EL71" i="1" s="1"/>
  <c r="EL72" i="1" s="1"/>
  <c r="EL73" i="1" s="1"/>
  <c r="EL74" i="1" s="1"/>
  <c r="EL75" i="1" s="1"/>
  <c r="EL76" i="1" s="1"/>
  <c r="EL77" i="1" s="1"/>
  <c r="EL78" i="1" s="1"/>
  <c r="EL79" i="1" s="1"/>
  <c r="EL80" i="1" s="1"/>
  <c r="EL81" i="1" s="1"/>
  <c r="EL82" i="1" s="1"/>
  <c r="EL83" i="1" s="1"/>
  <c r="EL84" i="1" s="1"/>
  <c r="EL85" i="1" s="1"/>
  <c r="EL86" i="1" s="1"/>
  <c r="EL87" i="1" s="1"/>
  <c r="EL88" i="1" s="1"/>
  <c r="EL89" i="1" s="1"/>
  <c r="EL90" i="1" s="1"/>
  <c r="EL91" i="1" s="1"/>
  <c r="EL92" i="1" s="1"/>
  <c r="EL93" i="1" s="1"/>
  <c r="EL94" i="1" s="1"/>
  <c r="EL95" i="1" s="1"/>
  <c r="EL96" i="1" s="1"/>
  <c r="EL97" i="1" s="1"/>
  <c r="EL98" i="1" s="1"/>
  <c r="EL99" i="1" s="1"/>
  <c r="EL100" i="1" s="1"/>
  <c r="EL101" i="1" s="1"/>
  <c r="EL102" i="1" s="1"/>
  <c r="EL103" i="1" s="1"/>
  <c r="EL104" i="1" s="1"/>
  <c r="EL105" i="1" s="1"/>
  <c r="EL106" i="1" s="1"/>
  <c r="EL107" i="1" s="1"/>
  <c r="EL108" i="1" s="1"/>
  <c r="EL109" i="1" s="1"/>
  <c r="EL110" i="1" s="1"/>
  <c r="EL111" i="1" s="1"/>
  <c r="EL112" i="1" s="1"/>
  <c r="EL113" i="1" s="1"/>
  <c r="EL114" i="1" s="1"/>
  <c r="EL115" i="1" s="1"/>
  <c r="EL116" i="1" s="1"/>
  <c r="EL117" i="1" s="1"/>
  <c r="EL118" i="1" s="1"/>
  <c r="EL119" i="1" s="1"/>
  <c r="EL120" i="1" s="1"/>
  <c r="EL121" i="1" s="1"/>
  <c r="EL122" i="1" s="1"/>
  <c r="EL123" i="1" s="1"/>
  <c r="EL124" i="1" s="1"/>
  <c r="EL125" i="1" s="1"/>
  <c r="EL126" i="1" s="1"/>
  <c r="EL127" i="1" s="1"/>
  <c r="EL128" i="1" s="1"/>
  <c r="EL129" i="1" s="1"/>
  <c r="EL130" i="1" s="1"/>
  <c r="EL131" i="1" s="1"/>
  <c r="EL132" i="1" s="1"/>
  <c r="EL133" i="1" s="1"/>
  <c r="EL134" i="1" s="1"/>
  <c r="EL135" i="1" s="1"/>
  <c r="EL136" i="1" s="1"/>
  <c r="EL137" i="1" s="1"/>
  <c r="EL138" i="1" s="1"/>
  <c r="EL139" i="1" s="1"/>
  <c r="EL140" i="1" s="1"/>
  <c r="EL141" i="1" s="1"/>
  <c r="EL142" i="1" s="1"/>
  <c r="EL143" i="1" s="1"/>
  <c r="EL144" i="1" s="1"/>
  <c r="EL145" i="1" s="1"/>
  <c r="EL146" i="1" s="1"/>
  <c r="EL147" i="1" s="1"/>
  <c r="EL148" i="1" s="1"/>
  <c r="EL149" i="1" s="1"/>
  <c r="EL150" i="1" s="1"/>
  <c r="EL151" i="1" s="1"/>
  <c r="EL152" i="1" s="1"/>
  <c r="EL153" i="1" s="1"/>
  <c r="EL154" i="1" s="1"/>
  <c r="EL155" i="1" s="1"/>
  <c r="EL156" i="1" s="1"/>
  <c r="EL157" i="1" s="1"/>
  <c r="EL158" i="1" s="1"/>
  <c r="EL159" i="1" s="1"/>
  <c r="EL160" i="1" s="1"/>
  <c r="EL161" i="1" s="1"/>
  <c r="EL162" i="1" s="1"/>
  <c r="EL163" i="1" s="1"/>
  <c r="EL164" i="1" s="1"/>
  <c r="EL165" i="1" s="1"/>
  <c r="EL166" i="1" s="1"/>
  <c r="EL167" i="1" s="1"/>
  <c r="EL168" i="1" s="1"/>
  <c r="EL169" i="1" s="1"/>
  <c r="EL170" i="1" s="1"/>
  <c r="EL171" i="1" s="1"/>
  <c r="EL172" i="1" s="1"/>
  <c r="EL173" i="1" s="1"/>
  <c r="EL174" i="1" s="1"/>
  <c r="EL175" i="1" s="1"/>
  <c r="EL176" i="1" s="1"/>
  <c r="EL177" i="1" s="1"/>
  <c r="EL178" i="1" s="1"/>
  <c r="EL179" i="1" s="1"/>
  <c r="EL180" i="1" s="1"/>
  <c r="EL181" i="1" s="1"/>
  <c r="EL182" i="1" s="1"/>
  <c r="EL183" i="1" s="1"/>
  <c r="EL184" i="1" s="1"/>
  <c r="EL185" i="1" s="1"/>
  <c r="EL186" i="1" s="1"/>
  <c r="EL187" i="1" s="1"/>
  <c r="EL188" i="1" s="1"/>
  <c r="EL189" i="1" s="1"/>
  <c r="EL190" i="1" s="1"/>
  <c r="EL191" i="1" s="1"/>
  <c r="EL192" i="1" s="1"/>
  <c r="EL193" i="1" s="1"/>
  <c r="EL194" i="1" s="1"/>
  <c r="EL195" i="1" s="1"/>
  <c r="EL196" i="1" s="1"/>
  <c r="EL197" i="1" s="1"/>
  <c r="EL198" i="1" s="1"/>
  <c r="EL199" i="1" s="1"/>
  <c r="EL200" i="1" s="1"/>
  <c r="EL201" i="1" s="1"/>
  <c r="EL202" i="1" s="1"/>
  <c r="EL203" i="1" s="1"/>
  <c r="EL204" i="1" s="1"/>
  <c r="EL205" i="1" s="1"/>
  <c r="EL206" i="1" s="1"/>
  <c r="EL207" i="1" s="1"/>
  <c r="EL208" i="1" s="1"/>
  <c r="EL209" i="1" s="1"/>
  <c r="EL210" i="1" s="1"/>
  <c r="EL211" i="1" s="1"/>
  <c r="EL212" i="1" s="1"/>
  <c r="EL213" i="1" s="1"/>
  <c r="EL214" i="1" s="1"/>
  <c r="EL215" i="1" s="1"/>
  <c r="EL216" i="1" s="1"/>
  <c r="EL217" i="1" s="1"/>
  <c r="EL218" i="1" s="1"/>
  <c r="EL219" i="1" s="1"/>
  <c r="EL220" i="1" s="1"/>
  <c r="EL221" i="1" s="1"/>
  <c r="EL222" i="1" s="1"/>
  <c r="EL223" i="1" s="1"/>
  <c r="EL224" i="1" s="1"/>
  <c r="EL225" i="1" s="1"/>
  <c r="EL226" i="1" s="1"/>
  <c r="EL227" i="1" s="1"/>
  <c r="EL228" i="1" s="1"/>
  <c r="EL229" i="1" s="1"/>
  <c r="EL230" i="1" s="1"/>
  <c r="EL231" i="1" s="1"/>
  <c r="EL232" i="1" s="1"/>
  <c r="EL233" i="1" s="1"/>
  <c r="EL234" i="1" s="1"/>
  <c r="EL235" i="1" s="1"/>
  <c r="EL236" i="1" s="1"/>
  <c r="EL237" i="1" s="1"/>
  <c r="EL238" i="1" s="1"/>
  <c r="EL239" i="1" s="1"/>
  <c r="EL240" i="1" s="1"/>
  <c r="EL241" i="1" s="1"/>
  <c r="EL242" i="1" s="1"/>
  <c r="EL243" i="1" s="1"/>
  <c r="EL244" i="1" s="1"/>
  <c r="EL245" i="1" s="1"/>
  <c r="EL246" i="1" s="1"/>
  <c r="EL247" i="1" s="1"/>
  <c r="EL248" i="1" s="1"/>
  <c r="EL249" i="1" s="1"/>
  <c r="EL250" i="1" s="1"/>
  <c r="EL251" i="1" s="1"/>
  <c r="EL252" i="1" s="1"/>
  <c r="EL253" i="1" s="1"/>
  <c r="EL254" i="1" s="1"/>
  <c r="EL255" i="1" s="1"/>
  <c r="EL256" i="1" s="1"/>
  <c r="EL257" i="1" s="1"/>
  <c r="EL258" i="1" s="1"/>
  <c r="EL259" i="1" s="1"/>
  <c r="EL260" i="1" s="1"/>
  <c r="EL261" i="1" s="1"/>
  <c r="EL262" i="1" s="1"/>
  <c r="EL263" i="1" s="1"/>
  <c r="EL264" i="1" s="1"/>
  <c r="EL265" i="1" s="1"/>
  <c r="EL266" i="1" s="1"/>
  <c r="EL267" i="1" s="1"/>
  <c r="EL268" i="1" s="1"/>
  <c r="EL269" i="1" s="1"/>
  <c r="EL270" i="1" s="1"/>
  <c r="EL271" i="1" s="1"/>
  <c r="EL272" i="1" s="1"/>
  <c r="EL273" i="1" s="1"/>
  <c r="EL274" i="1" s="1"/>
  <c r="EL275" i="1" s="1"/>
  <c r="EL276" i="1" s="1"/>
  <c r="EL277" i="1" s="1"/>
  <c r="EL278" i="1" s="1"/>
  <c r="EL279" i="1" s="1"/>
  <c r="EL280" i="1" s="1"/>
  <c r="EL281" i="1" s="1"/>
  <c r="EL282" i="1" s="1"/>
  <c r="EL283" i="1" s="1"/>
  <c r="EL284" i="1" s="1"/>
  <c r="EL285" i="1" s="1"/>
  <c r="EL286" i="1" s="1"/>
  <c r="EL287" i="1" s="1"/>
  <c r="EL288" i="1" s="1"/>
  <c r="EL289" i="1" s="1"/>
  <c r="EL290" i="1" s="1"/>
  <c r="EL291" i="1" s="1"/>
  <c r="EL292" i="1" s="1"/>
  <c r="EL293" i="1" s="1"/>
  <c r="EL294" i="1" s="1"/>
  <c r="EL295" i="1" s="1"/>
  <c r="EL296" i="1" s="1"/>
  <c r="EL297" i="1" s="1"/>
  <c r="EL298" i="1" s="1"/>
  <c r="EL299" i="1" s="1"/>
  <c r="EL300" i="1" s="1"/>
  <c r="EL301" i="1" s="1"/>
  <c r="EL302" i="1" s="1"/>
  <c r="EL303" i="1" s="1"/>
  <c r="EL304" i="1" s="1"/>
  <c r="EL305" i="1" s="1"/>
  <c r="EL306" i="1" s="1"/>
  <c r="EL307" i="1" s="1"/>
  <c r="EL308" i="1" s="1"/>
  <c r="EL309" i="1" s="1"/>
  <c r="EL310" i="1" s="1"/>
  <c r="EL311" i="1" s="1"/>
  <c r="EL312" i="1" s="1"/>
  <c r="EL313" i="1" s="1"/>
  <c r="EL314" i="1" s="1"/>
  <c r="EL315" i="1" s="1"/>
  <c r="EL316" i="1" s="1"/>
  <c r="EL317" i="1" s="1"/>
  <c r="EL318" i="1" s="1"/>
  <c r="EL319" i="1" s="1"/>
  <c r="EL320" i="1" s="1"/>
  <c r="EL321" i="1" s="1"/>
  <c r="EL322" i="1" s="1"/>
  <c r="EL323" i="1" s="1"/>
  <c r="EL324" i="1" s="1"/>
  <c r="EL325" i="1" s="1"/>
  <c r="EL326" i="1" s="1"/>
  <c r="EL327" i="1" s="1"/>
  <c r="EL328" i="1" s="1"/>
  <c r="EL329" i="1" s="1"/>
  <c r="EL330" i="1" s="1"/>
  <c r="EL331" i="1" s="1"/>
  <c r="EL332" i="1" s="1"/>
  <c r="EL333" i="1" s="1"/>
  <c r="EL334" i="1" s="1"/>
  <c r="EL335" i="1" s="1"/>
  <c r="EL336" i="1" s="1"/>
  <c r="EL337" i="1" s="1"/>
  <c r="EL338" i="1" s="1"/>
  <c r="EL339" i="1" s="1"/>
  <c r="EL340" i="1" s="1"/>
  <c r="EL341" i="1" s="1"/>
  <c r="EL342" i="1" s="1"/>
  <c r="EL343" i="1" s="1"/>
  <c r="EL344" i="1" s="1"/>
  <c r="EL345" i="1" s="1"/>
  <c r="EL346" i="1" s="1"/>
  <c r="EL347" i="1" s="1"/>
  <c r="EL348" i="1" s="1"/>
  <c r="EL349" i="1" s="1"/>
  <c r="EL350" i="1" s="1"/>
  <c r="EL351" i="1" s="1"/>
  <c r="EL352" i="1" s="1"/>
  <c r="EL353" i="1" s="1"/>
  <c r="EL354" i="1" s="1"/>
  <c r="EL355" i="1" s="1"/>
  <c r="EL356" i="1" s="1"/>
  <c r="EL357" i="1" s="1"/>
  <c r="EL358" i="1" s="1"/>
  <c r="EL359" i="1" s="1"/>
  <c r="EL360" i="1" s="1"/>
  <c r="EL361" i="1" s="1"/>
  <c r="EL362" i="1" s="1"/>
  <c r="EL363" i="1" s="1"/>
  <c r="EL364" i="1" s="1"/>
  <c r="EL365" i="1" s="1"/>
  <c r="EL366" i="1" s="1"/>
  <c r="EL367" i="1" s="1"/>
  <c r="EL368" i="1" s="1"/>
  <c r="EL369" i="1" s="1"/>
  <c r="EL370" i="1" s="1"/>
  <c r="EL371" i="1" s="1"/>
  <c r="EL372" i="1" s="1"/>
  <c r="EL373" i="1" s="1"/>
  <c r="EL374" i="1" s="1"/>
  <c r="EL375" i="1" s="1"/>
  <c r="EL376" i="1" s="1"/>
  <c r="EL377" i="1" s="1"/>
  <c r="EL378" i="1" s="1"/>
  <c r="EL379" i="1" s="1"/>
  <c r="EL380" i="1" s="1"/>
  <c r="EL381" i="1" s="1"/>
  <c r="EL382" i="1" s="1"/>
  <c r="EL383" i="1" s="1"/>
  <c r="EL384" i="1" s="1"/>
  <c r="EL385" i="1" s="1"/>
  <c r="EL386" i="1" s="1"/>
  <c r="EL387" i="1" s="1"/>
  <c r="EL388" i="1" s="1"/>
  <c r="EL389" i="1" s="1"/>
  <c r="EL390" i="1" s="1"/>
  <c r="EL391" i="1" s="1"/>
  <c r="EL392" i="1" s="1"/>
  <c r="EL393" i="1" s="1"/>
  <c r="EL394" i="1" s="1"/>
  <c r="EL395" i="1" s="1"/>
  <c r="EL396" i="1" s="1"/>
  <c r="EL397" i="1" s="1"/>
  <c r="EL398" i="1" s="1"/>
  <c r="EL399" i="1" s="1"/>
  <c r="EL400" i="1" s="1"/>
  <c r="EL401" i="1" s="1"/>
  <c r="EL402" i="1" s="1"/>
  <c r="EL403" i="1" s="1"/>
  <c r="EL404" i="1" s="1"/>
  <c r="EL405" i="1" s="1"/>
  <c r="EL406" i="1" s="1"/>
  <c r="EL407" i="1" s="1"/>
  <c r="EL408" i="1" s="1"/>
  <c r="EL409" i="1" s="1"/>
  <c r="EL410" i="1" s="1"/>
  <c r="EL411" i="1" s="1"/>
  <c r="EL412" i="1" s="1"/>
  <c r="EL413" i="1" s="1"/>
  <c r="EL414" i="1" s="1"/>
  <c r="EL415" i="1" s="1"/>
  <c r="EL416" i="1" s="1"/>
  <c r="EL417" i="1" s="1"/>
  <c r="EL418" i="1" s="1"/>
  <c r="EL419" i="1" s="1"/>
  <c r="EL420" i="1" s="1"/>
  <c r="EL421" i="1" s="1"/>
  <c r="EL422" i="1" s="1"/>
  <c r="EL423" i="1" s="1"/>
  <c r="EL424" i="1" s="1"/>
  <c r="EL425" i="1" s="1"/>
  <c r="EL426" i="1" s="1"/>
  <c r="EL427" i="1" s="1"/>
  <c r="EL428" i="1" s="1"/>
  <c r="EL429" i="1" s="1"/>
  <c r="EL430" i="1" s="1"/>
  <c r="EL431" i="1" s="1"/>
  <c r="EL432" i="1" s="1"/>
  <c r="EL433" i="1" s="1"/>
  <c r="EL434" i="1" s="1"/>
  <c r="EL435" i="1" s="1"/>
  <c r="EL436" i="1" s="1"/>
  <c r="EL437" i="1" s="1"/>
  <c r="EL438" i="1" s="1"/>
  <c r="EL439" i="1" s="1"/>
  <c r="EL440" i="1" s="1"/>
  <c r="EL441" i="1" s="1"/>
  <c r="EL442" i="1" s="1"/>
  <c r="EL443" i="1" s="1"/>
  <c r="EL444" i="1" s="1"/>
  <c r="EL445" i="1" s="1"/>
  <c r="EL446" i="1" s="1"/>
  <c r="EL447" i="1" s="1"/>
  <c r="EL448" i="1" s="1"/>
  <c r="EL449" i="1" s="1"/>
  <c r="EL450" i="1" s="1"/>
  <c r="EL451" i="1" s="1"/>
  <c r="EL452" i="1" s="1"/>
  <c r="EL453" i="1" s="1"/>
  <c r="EL454" i="1" s="1"/>
  <c r="EL455" i="1" s="1"/>
  <c r="EL456" i="1" s="1"/>
  <c r="EL457" i="1" s="1"/>
  <c r="EL458" i="1" s="1"/>
  <c r="EL459" i="1" s="1"/>
  <c r="EL460" i="1" s="1"/>
  <c r="EL461" i="1" s="1"/>
  <c r="EL462" i="1" s="1"/>
  <c r="EL463" i="1" s="1"/>
  <c r="EL464" i="1" s="1"/>
  <c r="EL465" i="1" s="1"/>
  <c r="EL466" i="1" s="1"/>
  <c r="EL467" i="1" s="1"/>
  <c r="EL468" i="1" s="1"/>
  <c r="EL469" i="1" s="1"/>
  <c r="EL470" i="1" s="1"/>
  <c r="EL471" i="1" s="1"/>
  <c r="EL472" i="1" s="1"/>
  <c r="EL473" i="1" s="1"/>
  <c r="EL474" i="1" s="1"/>
  <c r="EL475" i="1" s="1"/>
  <c r="EL476" i="1" s="1"/>
  <c r="EL477" i="1" s="1"/>
  <c r="EL478" i="1" s="1"/>
  <c r="EL479" i="1" s="1"/>
  <c r="EL480" i="1" s="1"/>
  <c r="EL481" i="1" s="1"/>
  <c r="EL482" i="1" s="1"/>
  <c r="EL483" i="1" s="1"/>
  <c r="EL484" i="1" s="1"/>
  <c r="EL485" i="1" s="1"/>
  <c r="EL486" i="1" s="1"/>
  <c r="EL487" i="1" s="1"/>
  <c r="EL488" i="1" s="1"/>
  <c r="EL489" i="1" s="1"/>
  <c r="EL490" i="1" s="1"/>
  <c r="EL491" i="1" s="1"/>
  <c r="EL492" i="1" s="1"/>
  <c r="EL493" i="1" s="1"/>
  <c r="EL494" i="1" s="1"/>
  <c r="EL495" i="1" s="1"/>
  <c r="EL496" i="1" s="1"/>
  <c r="EL497" i="1" s="1"/>
  <c r="EL498" i="1" s="1"/>
  <c r="EL499" i="1" s="1"/>
  <c r="EL500" i="1" s="1"/>
  <c r="EL501" i="1" s="1"/>
  <c r="EL502" i="1" s="1"/>
  <c r="EL503" i="1" s="1"/>
  <c r="EL504" i="1" s="1"/>
  <c r="EL505" i="1" s="1"/>
  <c r="EL506" i="1" s="1"/>
  <c r="EL507" i="1" s="1"/>
  <c r="EL508" i="1" s="1"/>
  <c r="EL509" i="1" s="1"/>
  <c r="EL510" i="1" s="1"/>
  <c r="EL511" i="1" s="1"/>
  <c r="EL512" i="1" s="1"/>
  <c r="EL513" i="1" s="1"/>
  <c r="EL514" i="1" s="1"/>
  <c r="EL515" i="1" s="1"/>
  <c r="EL516" i="1" s="1"/>
  <c r="EL517" i="1" s="1"/>
  <c r="EL518" i="1" s="1"/>
  <c r="EL519" i="1" s="1"/>
  <c r="EL520" i="1" s="1"/>
  <c r="EL521" i="1" s="1"/>
  <c r="EL522" i="1" s="1"/>
  <c r="EL523" i="1" s="1"/>
  <c r="EL524" i="1" s="1"/>
  <c r="EL525" i="1" s="1"/>
  <c r="EL526" i="1" s="1"/>
  <c r="EL527" i="1" s="1"/>
  <c r="EL528" i="1" s="1"/>
  <c r="EL529" i="1" s="1"/>
  <c r="EL530" i="1" s="1"/>
  <c r="EL531" i="1" s="1"/>
  <c r="EL532" i="1" s="1"/>
  <c r="EL533" i="1" s="1"/>
  <c r="EL534" i="1" s="1"/>
  <c r="EL535" i="1" s="1"/>
  <c r="EL536" i="1" s="1"/>
  <c r="EL537" i="1" s="1"/>
  <c r="EL538" i="1" s="1"/>
  <c r="EL539" i="1" s="1"/>
  <c r="EL540" i="1" s="1"/>
  <c r="EL541" i="1" s="1"/>
  <c r="EL542" i="1" s="1"/>
  <c r="EL543" i="1" s="1"/>
  <c r="EL544" i="1" s="1"/>
  <c r="EL545" i="1" s="1"/>
  <c r="EL546" i="1" s="1"/>
  <c r="EL547" i="1" s="1"/>
  <c r="EL548" i="1" s="1"/>
  <c r="EL549" i="1" s="1"/>
  <c r="EL550" i="1" s="1"/>
  <c r="EL551" i="1" s="1"/>
  <c r="EL552" i="1" s="1"/>
  <c r="EL553" i="1" s="1"/>
  <c r="EL554" i="1" s="1"/>
  <c r="EL555" i="1" s="1"/>
  <c r="EL556" i="1" s="1"/>
  <c r="EL557" i="1" s="1"/>
  <c r="EL558" i="1" s="1"/>
  <c r="EL559" i="1" s="1"/>
  <c r="EL560" i="1" s="1"/>
  <c r="EL561" i="1" s="1"/>
  <c r="EL562" i="1" s="1"/>
  <c r="EL563" i="1" s="1"/>
  <c r="EL564" i="1" s="1"/>
  <c r="EL565" i="1" s="1"/>
  <c r="EL566" i="1" s="1"/>
  <c r="EL567" i="1" s="1"/>
  <c r="EL568" i="1" s="1"/>
  <c r="EL569" i="1" s="1"/>
  <c r="EL570" i="1" s="1"/>
  <c r="EL571" i="1" s="1"/>
  <c r="EL572" i="1" s="1"/>
  <c r="EL573" i="1" s="1"/>
  <c r="EL574" i="1" s="1"/>
  <c r="EL575" i="1" s="1"/>
  <c r="EL576" i="1" s="1"/>
  <c r="EL577" i="1" s="1"/>
  <c r="EL578" i="1" s="1"/>
  <c r="EL579" i="1" s="1"/>
  <c r="EL580" i="1" s="1"/>
  <c r="EL581" i="1" s="1"/>
  <c r="EL582" i="1" s="1"/>
  <c r="EL583" i="1" s="1"/>
  <c r="EL584" i="1" s="1"/>
  <c r="EL585" i="1" s="1"/>
  <c r="EL586" i="1" s="1"/>
  <c r="EL587" i="1" s="1"/>
  <c r="EL588" i="1" s="1"/>
  <c r="EL589" i="1" s="1"/>
  <c r="EL590" i="1" s="1"/>
  <c r="EL591" i="1" s="1"/>
  <c r="EL592" i="1" s="1"/>
  <c r="EL593" i="1" s="1"/>
  <c r="EL594" i="1" s="1"/>
  <c r="EL595" i="1" s="1"/>
  <c r="EL596" i="1" s="1"/>
  <c r="EL597" i="1" s="1"/>
  <c r="EL598" i="1" s="1"/>
  <c r="EL599" i="1" s="1"/>
  <c r="EL600" i="1" s="1"/>
  <c r="EL601" i="1" s="1"/>
  <c r="EL602" i="1" s="1"/>
  <c r="EL603" i="1" s="1"/>
  <c r="EL604" i="1" s="1"/>
  <c r="EL605" i="1" s="1"/>
  <c r="EL606" i="1" s="1"/>
  <c r="EL607" i="1" s="1"/>
  <c r="EL608" i="1" s="1"/>
  <c r="EL609" i="1" s="1"/>
  <c r="EL610" i="1" s="1"/>
  <c r="EL611" i="1" s="1"/>
  <c r="EL612" i="1" s="1"/>
  <c r="EL613" i="1" s="1"/>
  <c r="EL614" i="1" s="1"/>
  <c r="EL615" i="1" s="1"/>
  <c r="EL616" i="1" s="1"/>
  <c r="EL617" i="1" s="1"/>
  <c r="EL618" i="1" s="1"/>
  <c r="EL619" i="1" s="1"/>
  <c r="EL620" i="1" s="1"/>
  <c r="EL621" i="1" s="1"/>
  <c r="EL622" i="1" s="1"/>
  <c r="EL623" i="1" s="1"/>
  <c r="EL624" i="1" s="1"/>
  <c r="EL625" i="1" s="1"/>
  <c r="EL626" i="1" s="1"/>
  <c r="EL627" i="1" s="1"/>
  <c r="EL628" i="1" s="1"/>
  <c r="EL629" i="1" s="1"/>
  <c r="EL630" i="1" s="1"/>
  <c r="EL631" i="1" s="1"/>
  <c r="EL632" i="1" s="1"/>
  <c r="EL633" i="1" s="1"/>
  <c r="EL634" i="1" s="1"/>
  <c r="EL635" i="1" s="1"/>
  <c r="EL636" i="1" s="1"/>
  <c r="EL637" i="1" s="1"/>
  <c r="EL638" i="1" s="1"/>
  <c r="EL639" i="1" s="1"/>
  <c r="EL640" i="1" s="1"/>
  <c r="EL641" i="1" s="1"/>
  <c r="EL642" i="1" s="1"/>
  <c r="EL643" i="1" s="1"/>
  <c r="EL644" i="1" s="1"/>
  <c r="EL645" i="1" s="1"/>
  <c r="EL646" i="1" s="1"/>
  <c r="EL647" i="1" s="1"/>
  <c r="EL648" i="1" s="1"/>
  <c r="EL649" i="1" s="1"/>
  <c r="EL650" i="1" s="1"/>
  <c r="EL651" i="1" s="1"/>
  <c r="EL652" i="1" s="1"/>
  <c r="EL653" i="1" s="1"/>
  <c r="EL654" i="1" s="1"/>
  <c r="EL655" i="1" s="1"/>
  <c r="EL656" i="1" s="1"/>
  <c r="EL657" i="1" s="1"/>
  <c r="EL658" i="1" s="1"/>
  <c r="EL659" i="1" s="1"/>
  <c r="EL660" i="1" s="1"/>
  <c r="EL661" i="1" s="1"/>
  <c r="EL662" i="1" s="1"/>
  <c r="EL663" i="1" s="1"/>
  <c r="EL664" i="1" s="1"/>
  <c r="EL665" i="1" s="1"/>
  <c r="EL666" i="1" s="1"/>
  <c r="EL667" i="1" s="1"/>
  <c r="EL668" i="1" s="1"/>
  <c r="EL669" i="1" s="1"/>
  <c r="EL670" i="1" s="1"/>
  <c r="EL671" i="1" s="1"/>
  <c r="EL672" i="1" s="1"/>
  <c r="EL673" i="1" s="1"/>
  <c r="EL674" i="1" s="1"/>
  <c r="EL675" i="1" s="1"/>
  <c r="EL676" i="1" s="1"/>
  <c r="EL677" i="1" s="1"/>
  <c r="EL678" i="1" s="1"/>
  <c r="EL679" i="1" s="1"/>
  <c r="EL680" i="1" s="1"/>
  <c r="EL681" i="1" s="1"/>
  <c r="EL682" i="1" s="1"/>
  <c r="EL683" i="1" s="1"/>
  <c r="EL684" i="1" s="1"/>
  <c r="EL685" i="1" s="1"/>
  <c r="EL686" i="1" s="1"/>
  <c r="EL687" i="1" s="1"/>
  <c r="EL688" i="1" s="1"/>
  <c r="EL689" i="1" s="1"/>
  <c r="EL690" i="1" s="1"/>
  <c r="EL691" i="1" s="1"/>
  <c r="EL692" i="1" s="1"/>
  <c r="EL693" i="1" s="1"/>
  <c r="EL694" i="1" s="1"/>
  <c r="EL695" i="1" s="1"/>
  <c r="EL696" i="1" s="1"/>
  <c r="EL697" i="1" s="1"/>
  <c r="EL698" i="1" s="1"/>
  <c r="EL699" i="1" s="1"/>
  <c r="EL700" i="1" s="1"/>
  <c r="EL701" i="1" s="1"/>
  <c r="EL702" i="1" s="1"/>
  <c r="EL703" i="1" s="1"/>
  <c r="EL704" i="1" s="1"/>
  <c r="EL705" i="1" s="1"/>
  <c r="EL706" i="1" s="1"/>
  <c r="EL707" i="1" s="1"/>
  <c r="EL708" i="1" s="1"/>
  <c r="EL709" i="1" s="1"/>
  <c r="EL710" i="1" s="1"/>
  <c r="EL711" i="1" s="1"/>
  <c r="EL712" i="1" s="1"/>
  <c r="EL713" i="1" s="1"/>
  <c r="EL714" i="1" s="1"/>
  <c r="EL715" i="1" s="1"/>
  <c r="EL716" i="1" s="1"/>
  <c r="EL717" i="1" s="1"/>
  <c r="EL718" i="1" s="1"/>
  <c r="EL719" i="1" s="1"/>
  <c r="EL720" i="1" s="1"/>
  <c r="EL721" i="1" s="1"/>
  <c r="EL722" i="1" s="1"/>
  <c r="EL723" i="1" s="1"/>
  <c r="EL724" i="1" s="1"/>
  <c r="EL725" i="1" s="1"/>
  <c r="EL726" i="1" s="1"/>
  <c r="EL727" i="1" s="1"/>
  <c r="EL728" i="1" s="1"/>
  <c r="EL729" i="1" s="1"/>
  <c r="EL730" i="1" s="1"/>
  <c r="EL731" i="1" s="1"/>
  <c r="EL732" i="1" s="1"/>
  <c r="EL733" i="1" s="1"/>
  <c r="EL734" i="1" s="1"/>
  <c r="EL735" i="1" s="1"/>
  <c r="EL736" i="1" s="1"/>
  <c r="EL737" i="1" s="1"/>
  <c r="EL738" i="1" s="1"/>
  <c r="EL739" i="1" s="1"/>
  <c r="EL740" i="1" s="1"/>
  <c r="EL741" i="1" s="1"/>
  <c r="EL742" i="1" s="1"/>
  <c r="EL743" i="1" s="1"/>
  <c r="EL744" i="1" s="1"/>
  <c r="EL745" i="1" s="1"/>
  <c r="EL746" i="1" s="1"/>
  <c r="EL747" i="1" s="1"/>
  <c r="EL748" i="1" s="1"/>
  <c r="EL749" i="1" s="1"/>
  <c r="EL750" i="1" s="1"/>
  <c r="EL751" i="1" s="1"/>
  <c r="EL752" i="1" s="1"/>
  <c r="EL753" i="1" s="1"/>
  <c r="EL754" i="1" s="1"/>
  <c r="EL755" i="1" s="1"/>
  <c r="EL756" i="1" s="1"/>
  <c r="EL757" i="1" s="1"/>
  <c r="EL758" i="1" s="1"/>
  <c r="EL759" i="1" s="1"/>
  <c r="EL760" i="1" s="1"/>
  <c r="EL761" i="1" s="1"/>
  <c r="EL762" i="1" s="1"/>
  <c r="EL763" i="1" s="1"/>
  <c r="EL764" i="1" s="1"/>
  <c r="EL765" i="1" s="1"/>
  <c r="EL766" i="1" s="1"/>
  <c r="EL767" i="1" s="1"/>
  <c r="EL768" i="1" s="1"/>
  <c r="EL769" i="1" s="1"/>
  <c r="EL770" i="1" s="1"/>
  <c r="EL771" i="1" s="1"/>
  <c r="EL772" i="1" s="1"/>
  <c r="EL773" i="1" s="1"/>
  <c r="EL774" i="1" s="1"/>
  <c r="EL775" i="1" s="1"/>
  <c r="EL776" i="1" s="1"/>
  <c r="EL777" i="1" s="1"/>
  <c r="EL778" i="1" s="1"/>
  <c r="EL779" i="1" s="1"/>
  <c r="EL780" i="1" s="1"/>
  <c r="EL781" i="1" s="1"/>
  <c r="EL782" i="1" s="1"/>
  <c r="EL783" i="1" s="1"/>
  <c r="EL784" i="1" s="1"/>
  <c r="EL785" i="1" s="1"/>
  <c r="EL786" i="1" s="1"/>
  <c r="EL787" i="1" s="1"/>
  <c r="EL788" i="1" s="1"/>
  <c r="EL789" i="1" s="1"/>
  <c r="EL790" i="1" s="1"/>
  <c r="EL791" i="1" s="1"/>
  <c r="EL792" i="1" s="1"/>
  <c r="EL793" i="1" s="1"/>
  <c r="EL794" i="1" s="1"/>
  <c r="EL795" i="1" s="1"/>
  <c r="EL796" i="1" s="1"/>
  <c r="EL797" i="1" s="1"/>
  <c r="EL798" i="1" s="1"/>
  <c r="EL799" i="1" s="1"/>
  <c r="EL800" i="1" s="1"/>
  <c r="EL801" i="1" s="1"/>
  <c r="EL802" i="1" s="1"/>
  <c r="EL803" i="1" s="1"/>
  <c r="EL804" i="1" s="1"/>
  <c r="EL805" i="1" s="1"/>
  <c r="EL806" i="1" s="1"/>
  <c r="EL807" i="1" s="1"/>
  <c r="EL808" i="1" s="1"/>
  <c r="EL809" i="1" s="1"/>
  <c r="EL810" i="1" s="1"/>
  <c r="EL811" i="1" s="1"/>
  <c r="EL812" i="1" s="1"/>
  <c r="EL813" i="1" s="1"/>
  <c r="EL814" i="1" s="1"/>
  <c r="EL815" i="1" s="1"/>
  <c r="EL816" i="1" s="1"/>
  <c r="EL817" i="1" s="1"/>
  <c r="EL818" i="1" s="1"/>
  <c r="EL819" i="1" s="1"/>
  <c r="EL820" i="1" s="1"/>
  <c r="EL821" i="1" s="1"/>
  <c r="EL822" i="1" s="1"/>
  <c r="EL823" i="1" s="1"/>
  <c r="EL824" i="1" s="1"/>
  <c r="EL825" i="1" s="1"/>
  <c r="EL826" i="1" s="1"/>
  <c r="EL827" i="1" s="1"/>
  <c r="EL828" i="1" s="1"/>
  <c r="EL829" i="1" s="1"/>
  <c r="EL830" i="1" s="1"/>
  <c r="EL831" i="1" s="1"/>
  <c r="EL832" i="1" s="1"/>
  <c r="EL833" i="1" s="1"/>
  <c r="EL834" i="1" s="1"/>
  <c r="EL835" i="1" s="1"/>
  <c r="EL836" i="1" s="1"/>
  <c r="EL837" i="1" s="1"/>
  <c r="EL838" i="1" s="1"/>
  <c r="EL839" i="1" s="1"/>
  <c r="EL840" i="1" s="1"/>
  <c r="EL841" i="1" s="1"/>
  <c r="EL842" i="1" s="1"/>
  <c r="EL843" i="1" s="1"/>
  <c r="EL844" i="1" s="1"/>
  <c r="EL845" i="1" s="1"/>
  <c r="EL846" i="1" s="1"/>
  <c r="EL847" i="1" s="1"/>
  <c r="EL848" i="1" s="1"/>
  <c r="EL849" i="1" s="1"/>
  <c r="EL850" i="1" s="1"/>
  <c r="EL851" i="1" s="1"/>
  <c r="EL852" i="1" s="1"/>
  <c r="EL853" i="1" s="1"/>
  <c r="EL854" i="1" s="1"/>
  <c r="EL855" i="1" s="1"/>
  <c r="EL856" i="1" s="1"/>
  <c r="EL857" i="1" s="1"/>
  <c r="EL858" i="1" s="1"/>
  <c r="EL859" i="1" s="1"/>
  <c r="EL860" i="1" s="1"/>
  <c r="EL861" i="1" s="1"/>
  <c r="BI435" i="1"/>
  <c r="BI436" i="1" s="1"/>
  <c r="BI437" i="1" s="1"/>
  <c r="BI438" i="1" s="1"/>
  <c r="BI439" i="1" s="1"/>
  <c r="BI440" i="1" s="1"/>
  <c r="BI441" i="1" s="1"/>
  <c r="BI442" i="1" s="1"/>
  <c r="BI443" i="1" s="1"/>
  <c r="BI444" i="1" s="1"/>
  <c r="BI445" i="1" s="1"/>
  <c r="BI446" i="1" s="1"/>
  <c r="BI447" i="1" s="1"/>
  <c r="BI448" i="1" s="1"/>
  <c r="BI449" i="1" s="1"/>
  <c r="BI450" i="1" s="1"/>
  <c r="BI451" i="1" s="1"/>
  <c r="BI452" i="1" s="1"/>
  <c r="BI453" i="1" s="1"/>
  <c r="BI454" i="1" s="1"/>
  <c r="BI455" i="1" s="1"/>
  <c r="BI456" i="1" s="1"/>
  <c r="BI457" i="1" s="1"/>
  <c r="BI458" i="1" s="1"/>
  <c r="BI459" i="1" s="1"/>
  <c r="BI460" i="1" s="1"/>
  <c r="BI461" i="1" s="1"/>
  <c r="BI462" i="1" s="1"/>
  <c r="BI463" i="1" s="1"/>
  <c r="BI464" i="1" s="1"/>
  <c r="BI465" i="1" s="1"/>
  <c r="BI466" i="1" s="1"/>
  <c r="BI467" i="1" s="1"/>
  <c r="BI468" i="1" s="1"/>
  <c r="BI469" i="1" s="1"/>
  <c r="BI470" i="1" s="1"/>
  <c r="BI471" i="1" s="1"/>
  <c r="BI472" i="1" s="1"/>
  <c r="BI473" i="1" s="1"/>
  <c r="BI474" i="1" s="1"/>
  <c r="BI475" i="1" s="1"/>
  <c r="BI476" i="1" s="1"/>
  <c r="BI477" i="1" s="1"/>
  <c r="BI478" i="1" s="1"/>
  <c r="BI479" i="1" s="1"/>
  <c r="BI480" i="1" s="1"/>
  <c r="BI481" i="1" s="1"/>
  <c r="BI482" i="1" s="1"/>
  <c r="BI483" i="1" s="1"/>
  <c r="BI484" i="1" s="1"/>
  <c r="BI485" i="1" s="1"/>
  <c r="BI486" i="1" s="1"/>
  <c r="BI487" i="1" s="1"/>
  <c r="BI488" i="1" s="1"/>
  <c r="BI489" i="1" s="1"/>
  <c r="BI490" i="1" s="1"/>
  <c r="BI491" i="1" s="1"/>
  <c r="BI492" i="1" s="1"/>
  <c r="BI493" i="1" s="1"/>
  <c r="BI494" i="1" s="1"/>
  <c r="BI495" i="1" s="1"/>
  <c r="BI496" i="1" s="1"/>
  <c r="BI497" i="1" s="1"/>
  <c r="BI498" i="1" s="1"/>
  <c r="BI499" i="1" s="1"/>
  <c r="BI500" i="1" s="1"/>
  <c r="BI501" i="1" s="1"/>
  <c r="BI502" i="1" s="1"/>
  <c r="BI503" i="1" s="1"/>
  <c r="BI504" i="1" s="1"/>
  <c r="BI505" i="1" s="1"/>
  <c r="BI506" i="1" s="1"/>
  <c r="BI507" i="1" s="1"/>
  <c r="BI508" i="1" s="1"/>
  <c r="BI509" i="1" s="1"/>
  <c r="BI510" i="1" s="1"/>
  <c r="BI511" i="1" s="1"/>
  <c r="BI512" i="1" s="1"/>
  <c r="BI513" i="1" s="1"/>
  <c r="BI514" i="1" s="1"/>
  <c r="BI515" i="1" s="1"/>
  <c r="BI516" i="1" s="1"/>
  <c r="BI517" i="1" s="1"/>
  <c r="BI518" i="1" s="1"/>
  <c r="BI519" i="1" s="1"/>
  <c r="BI520" i="1" s="1"/>
  <c r="BI521" i="1" s="1"/>
  <c r="BI522" i="1" s="1"/>
  <c r="BI523" i="1" s="1"/>
  <c r="BI524" i="1" s="1"/>
  <c r="BI525" i="1" s="1"/>
  <c r="BI526" i="1" s="1"/>
  <c r="BI527" i="1" s="1"/>
  <c r="BI528" i="1" s="1"/>
  <c r="BI529" i="1" s="1"/>
  <c r="BI530" i="1" s="1"/>
  <c r="BI531" i="1" s="1"/>
  <c r="BI532" i="1" s="1"/>
  <c r="BI533" i="1" s="1"/>
  <c r="BI534" i="1" s="1"/>
  <c r="BI535" i="1" s="1"/>
  <c r="BI536" i="1" s="1"/>
  <c r="BI537" i="1" s="1"/>
  <c r="BI538" i="1" s="1"/>
  <c r="BI539" i="1" s="1"/>
  <c r="BI540" i="1" s="1"/>
  <c r="BI541" i="1" s="1"/>
  <c r="BI542" i="1" s="1"/>
  <c r="BI543" i="1" s="1"/>
  <c r="BI544" i="1" s="1"/>
  <c r="BI545" i="1" s="1"/>
  <c r="BI546" i="1" s="1"/>
  <c r="BI547" i="1" s="1"/>
  <c r="BI548" i="1" s="1"/>
  <c r="BI549" i="1" s="1"/>
  <c r="BI550" i="1" s="1"/>
  <c r="BI551" i="1" s="1"/>
  <c r="BI552" i="1" s="1"/>
  <c r="BI553" i="1" s="1"/>
  <c r="BI554" i="1" s="1"/>
  <c r="BI555" i="1" s="1"/>
  <c r="BI556" i="1" s="1"/>
  <c r="BI557" i="1" s="1"/>
  <c r="BI558" i="1" s="1"/>
  <c r="BI559" i="1" s="1"/>
  <c r="BI560" i="1" s="1"/>
  <c r="BI561" i="1" s="1"/>
  <c r="BI562" i="1" s="1"/>
  <c r="BI563" i="1" s="1"/>
  <c r="BI564" i="1" s="1"/>
  <c r="BI565" i="1" s="1"/>
  <c r="BI566" i="1" s="1"/>
  <c r="BI567" i="1" s="1"/>
  <c r="BI568" i="1" s="1"/>
  <c r="BI569" i="1" s="1"/>
  <c r="BI570" i="1" s="1"/>
  <c r="BI571" i="1" s="1"/>
  <c r="BI572" i="1" s="1"/>
  <c r="BI573" i="1" s="1"/>
  <c r="BI574" i="1" s="1"/>
  <c r="BI575" i="1" s="1"/>
  <c r="BI576" i="1" s="1"/>
  <c r="BI577" i="1" s="1"/>
  <c r="BI578" i="1" s="1"/>
  <c r="BI579" i="1" s="1"/>
  <c r="BI580" i="1" s="1"/>
  <c r="BI581" i="1" s="1"/>
  <c r="BI582" i="1" s="1"/>
  <c r="BI583" i="1" s="1"/>
  <c r="BI584" i="1" s="1"/>
  <c r="BI585" i="1" s="1"/>
  <c r="BI586" i="1" s="1"/>
  <c r="BI587" i="1" s="1"/>
  <c r="BI588" i="1" s="1"/>
  <c r="BI589" i="1" s="1"/>
  <c r="BI590" i="1" s="1"/>
  <c r="BI591" i="1" s="1"/>
  <c r="BI592" i="1" s="1"/>
  <c r="BI593" i="1" s="1"/>
  <c r="BI594" i="1" s="1"/>
  <c r="BI595" i="1" s="1"/>
  <c r="BI596" i="1" s="1"/>
  <c r="BI597" i="1" s="1"/>
  <c r="BI598" i="1" s="1"/>
  <c r="BI599" i="1" s="1"/>
  <c r="BI600" i="1" s="1"/>
  <c r="BI601" i="1" s="1"/>
  <c r="BI602" i="1" s="1"/>
  <c r="BI603" i="1" s="1"/>
  <c r="BI604" i="1" s="1"/>
  <c r="BI605" i="1" s="1"/>
  <c r="BI606" i="1" s="1"/>
  <c r="BI607" i="1" s="1"/>
  <c r="BI608" i="1" s="1"/>
  <c r="BI609" i="1" s="1"/>
  <c r="BI610" i="1" s="1"/>
  <c r="BI611" i="1" s="1"/>
  <c r="BI612" i="1" s="1"/>
  <c r="BI613" i="1" s="1"/>
  <c r="BI614" i="1" s="1"/>
  <c r="BI615" i="1" s="1"/>
  <c r="BI616" i="1" s="1"/>
  <c r="BI617" i="1" s="1"/>
  <c r="BI618" i="1" s="1"/>
  <c r="BI619" i="1" s="1"/>
  <c r="BI620" i="1" s="1"/>
  <c r="BI621" i="1" s="1"/>
  <c r="BI622" i="1" s="1"/>
  <c r="BI623" i="1" s="1"/>
  <c r="BI624" i="1" s="1"/>
  <c r="BI625" i="1" s="1"/>
  <c r="BI626" i="1" s="1"/>
  <c r="BI627" i="1" s="1"/>
  <c r="BI628" i="1" s="1"/>
  <c r="BI629" i="1" s="1"/>
  <c r="BI630" i="1" s="1"/>
  <c r="BI631" i="1" s="1"/>
  <c r="BI632" i="1" s="1"/>
  <c r="BI633" i="1" s="1"/>
  <c r="BI634" i="1" s="1"/>
  <c r="BI635" i="1" s="1"/>
  <c r="BI636" i="1" s="1"/>
  <c r="BI637" i="1" s="1"/>
  <c r="BI638" i="1" s="1"/>
  <c r="BI639" i="1" s="1"/>
  <c r="BI640" i="1" s="1"/>
  <c r="BI641" i="1" s="1"/>
  <c r="BI642" i="1" s="1"/>
  <c r="BI643" i="1" s="1"/>
  <c r="BI644" i="1" s="1"/>
  <c r="BI645" i="1" s="1"/>
  <c r="BI646" i="1" s="1"/>
  <c r="BI647" i="1" s="1"/>
  <c r="BI648" i="1" s="1"/>
  <c r="BI649" i="1" s="1"/>
  <c r="BI650" i="1" s="1"/>
  <c r="BI651" i="1" s="1"/>
  <c r="BI652" i="1" s="1"/>
  <c r="BI653" i="1" s="1"/>
  <c r="BI654" i="1" s="1"/>
  <c r="BI655" i="1" s="1"/>
  <c r="BI656" i="1" s="1"/>
  <c r="BI657" i="1" s="1"/>
  <c r="BI658" i="1" s="1"/>
  <c r="BI659" i="1" s="1"/>
  <c r="BI660" i="1" s="1"/>
  <c r="BI661" i="1" s="1"/>
  <c r="BI662" i="1" s="1"/>
  <c r="BI663" i="1" s="1"/>
  <c r="BI664" i="1" s="1"/>
  <c r="BI665" i="1" s="1"/>
  <c r="BI666" i="1" s="1"/>
  <c r="BI667" i="1" s="1"/>
  <c r="BI668" i="1" s="1"/>
  <c r="BI669" i="1" s="1"/>
  <c r="BI670" i="1" s="1"/>
  <c r="BI671" i="1" s="1"/>
  <c r="BI672" i="1" s="1"/>
  <c r="BI673" i="1" s="1"/>
  <c r="BI674" i="1" s="1"/>
  <c r="BI675" i="1" s="1"/>
  <c r="BI676" i="1" s="1"/>
  <c r="BI677" i="1" s="1"/>
  <c r="BI678" i="1" s="1"/>
  <c r="BI679" i="1" s="1"/>
  <c r="BI680" i="1" s="1"/>
  <c r="BI681" i="1" s="1"/>
  <c r="BI682" i="1" s="1"/>
  <c r="BI683" i="1" s="1"/>
  <c r="BI684" i="1" s="1"/>
  <c r="BI685" i="1" s="1"/>
  <c r="BI686" i="1" s="1"/>
  <c r="BI687" i="1" s="1"/>
  <c r="BI688" i="1" s="1"/>
  <c r="BI689" i="1" s="1"/>
  <c r="BI690" i="1" s="1"/>
  <c r="BI691" i="1" s="1"/>
  <c r="BI692" i="1" s="1"/>
  <c r="BI693" i="1" s="1"/>
  <c r="BI694" i="1" s="1"/>
  <c r="BI695" i="1" s="1"/>
  <c r="BI696" i="1" s="1"/>
  <c r="BI697" i="1" s="1"/>
  <c r="BI698" i="1" s="1"/>
  <c r="BI699" i="1" s="1"/>
  <c r="BI700" i="1" s="1"/>
  <c r="BI701" i="1" s="1"/>
  <c r="BI702" i="1" s="1"/>
  <c r="BI703" i="1" s="1"/>
  <c r="BI704" i="1" s="1"/>
  <c r="BI705" i="1" s="1"/>
  <c r="BI706" i="1" s="1"/>
  <c r="BI707" i="1" s="1"/>
  <c r="BI708" i="1" s="1"/>
  <c r="BI709" i="1" s="1"/>
  <c r="BI710" i="1" s="1"/>
  <c r="BI711" i="1" s="1"/>
  <c r="BI712" i="1" s="1"/>
  <c r="BI713" i="1" s="1"/>
  <c r="BI714" i="1" s="1"/>
  <c r="BI715" i="1" s="1"/>
  <c r="BI716" i="1" s="1"/>
  <c r="BI717" i="1" s="1"/>
  <c r="BI718" i="1" s="1"/>
  <c r="BI719" i="1" s="1"/>
  <c r="BI720" i="1" s="1"/>
  <c r="BI721" i="1" s="1"/>
  <c r="BI722" i="1" s="1"/>
  <c r="BI723" i="1" s="1"/>
  <c r="BI724" i="1" s="1"/>
  <c r="BI725" i="1" s="1"/>
  <c r="BI726" i="1" s="1"/>
  <c r="BI727" i="1" s="1"/>
  <c r="BI728" i="1" s="1"/>
  <c r="BI729" i="1" s="1"/>
  <c r="BI730" i="1" s="1"/>
  <c r="BI731" i="1" s="1"/>
  <c r="BI732" i="1" s="1"/>
  <c r="BI733" i="1" s="1"/>
  <c r="BI734" i="1" s="1"/>
  <c r="BI735" i="1" s="1"/>
  <c r="BI736" i="1" s="1"/>
  <c r="BI737" i="1" s="1"/>
  <c r="BI738" i="1" s="1"/>
  <c r="BI739" i="1" s="1"/>
  <c r="BI740" i="1" s="1"/>
  <c r="BI741" i="1" s="1"/>
  <c r="BI742" i="1" s="1"/>
  <c r="BI743" i="1" s="1"/>
  <c r="BI744" i="1" s="1"/>
  <c r="BI745" i="1" s="1"/>
  <c r="BI746" i="1" s="1"/>
  <c r="BI747" i="1" s="1"/>
  <c r="BI748" i="1" s="1"/>
  <c r="BI749" i="1" s="1"/>
  <c r="BI750" i="1" s="1"/>
  <c r="BI751" i="1" s="1"/>
  <c r="BI752" i="1" s="1"/>
  <c r="BI753" i="1" s="1"/>
  <c r="BI754" i="1" s="1"/>
  <c r="BI755" i="1" s="1"/>
  <c r="BI756" i="1" s="1"/>
  <c r="BI757" i="1" s="1"/>
  <c r="BI758" i="1" s="1"/>
  <c r="BI759" i="1" s="1"/>
  <c r="BI760" i="1" s="1"/>
  <c r="BI761" i="1" s="1"/>
  <c r="BI762" i="1" s="1"/>
  <c r="BI763" i="1" s="1"/>
  <c r="BI764" i="1" s="1"/>
  <c r="BI765" i="1" s="1"/>
  <c r="BI766" i="1" s="1"/>
  <c r="BI767" i="1" s="1"/>
  <c r="BI768" i="1" s="1"/>
  <c r="BI769" i="1" s="1"/>
  <c r="BI770" i="1" s="1"/>
  <c r="BI771" i="1" s="1"/>
  <c r="BI772" i="1" s="1"/>
  <c r="BI773" i="1" s="1"/>
  <c r="BI774" i="1" s="1"/>
  <c r="BI775" i="1" s="1"/>
  <c r="BI776" i="1" s="1"/>
  <c r="BI777" i="1" s="1"/>
  <c r="BI778" i="1" s="1"/>
  <c r="BI779" i="1" s="1"/>
  <c r="BI780" i="1" s="1"/>
  <c r="BI781" i="1" s="1"/>
  <c r="BI782" i="1" s="1"/>
  <c r="BI783" i="1" s="1"/>
  <c r="BI784" i="1" s="1"/>
  <c r="BI785" i="1" s="1"/>
  <c r="BI786" i="1" s="1"/>
  <c r="BI787" i="1" s="1"/>
  <c r="BI788" i="1" s="1"/>
  <c r="BI789" i="1" s="1"/>
  <c r="BI790" i="1" s="1"/>
  <c r="BI791" i="1" s="1"/>
  <c r="BI792" i="1" s="1"/>
  <c r="BI793" i="1" s="1"/>
  <c r="BI794" i="1" s="1"/>
  <c r="BI795" i="1" s="1"/>
  <c r="BI796" i="1" s="1"/>
  <c r="BI797" i="1" s="1"/>
  <c r="BI798" i="1" s="1"/>
  <c r="BI799" i="1" s="1"/>
  <c r="BI800" i="1" s="1"/>
  <c r="BI801" i="1" s="1"/>
  <c r="BI802" i="1" s="1"/>
  <c r="BI803" i="1" s="1"/>
  <c r="BI804" i="1" s="1"/>
  <c r="BI805" i="1" s="1"/>
  <c r="BI806" i="1" s="1"/>
  <c r="BI807" i="1" s="1"/>
  <c r="BI808" i="1" s="1"/>
  <c r="BI809" i="1" s="1"/>
  <c r="BI810" i="1" s="1"/>
  <c r="BI811" i="1" s="1"/>
  <c r="BI812" i="1" s="1"/>
  <c r="BI813" i="1" s="1"/>
  <c r="BI814" i="1" s="1"/>
  <c r="BI815" i="1" s="1"/>
  <c r="BI816" i="1" s="1"/>
  <c r="BI817" i="1" s="1"/>
  <c r="BI818" i="1" s="1"/>
  <c r="BI819" i="1" s="1"/>
  <c r="BI820" i="1" s="1"/>
  <c r="BI821" i="1" s="1"/>
  <c r="BI822" i="1" s="1"/>
  <c r="BI823" i="1" s="1"/>
  <c r="BI824" i="1" s="1"/>
  <c r="BI825" i="1" s="1"/>
  <c r="BI826" i="1" s="1"/>
  <c r="BI827" i="1" s="1"/>
  <c r="BI828" i="1" s="1"/>
  <c r="BI829" i="1" s="1"/>
  <c r="BI830" i="1" s="1"/>
  <c r="BI831" i="1" s="1"/>
  <c r="BI832" i="1" s="1"/>
  <c r="BI833" i="1" s="1"/>
  <c r="BI834" i="1" s="1"/>
  <c r="BI835" i="1" s="1"/>
  <c r="BI836" i="1" s="1"/>
  <c r="BI837" i="1" s="1"/>
  <c r="BI838" i="1" s="1"/>
  <c r="BI839" i="1" s="1"/>
  <c r="BI840" i="1" s="1"/>
  <c r="BI841" i="1" s="1"/>
  <c r="BI842" i="1" s="1"/>
  <c r="BI843" i="1" s="1"/>
  <c r="BI844" i="1" s="1"/>
  <c r="BI845" i="1" s="1"/>
  <c r="BI846" i="1" s="1"/>
  <c r="BI847" i="1" s="1"/>
  <c r="BI848" i="1" s="1"/>
  <c r="BI849" i="1" s="1"/>
  <c r="BI850" i="1" s="1"/>
  <c r="BI851" i="1" s="1"/>
  <c r="BI852" i="1" s="1"/>
  <c r="BI853" i="1" s="1"/>
  <c r="BI854" i="1" s="1"/>
  <c r="BI855" i="1" s="1"/>
  <c r="BI856" i="1" s="1"/>
  <c r="BI857" i="1" s="1"/>
  <c r="BI858" i="1" s="1"/>
  <c r="BI859" i="1" s="1"/>
  <c r="BI860" i="1" s="1"/>
  <c r="BI861" i="1" s="1"/>
  <c r="DW6" i="1"/>
  <c r="DW7" i="1" s="1"/>
  <c r="DW8" i="1" s="1"/>
  <c r="DW9" i="1" s="1"/>
  <c r="DW10" i="1" s="1"/>
  <c r="DW11" i="1" s="1"/>
  <c r="DW12" i="1" s="1"/>
  <c r="DW13" i="1" s="1"/>
  <c r="DW14" i="1" s="1"/>
  <c r="DW15" i="1" s="1"/>
  <c r="DW16" i="1" s="1"/>
  <c r="DW17" i="1" s="1"/>
  <c r="DW18" i="1" s="1"/>
  <c r="DW19" i="1" s="1"/>
  <c r="DW20" i="1" s="1"/>
  <c r="DW21" i="1" s="1"/>
  <c r="DW22" i="1" s="1"/>
  <c r="DW23" i="1" s="1"/>
  <c r="DW24" i="1" s="1"/>
  <c r="DW25" i="1" s="1"/>
  <c r="DW26" i="1" s="1"/>
  <c r="DW27" i="1" s="1"/>
  <c r="DW28" i="1" s="1"/>
  <c r="DW29" i="1" s="1"/>
  <c r="DW30" i="1" s="1"/>
  <c r="DW31" i="1" s="1"/>
  <c r="DW32" i="1" s="1"/>
  <c r="DW33" i="1" s="1"/>
  <c r="DW34" i="1" s="1"/>
  <c r="DW35" i="1" s="1"/>
  <c r="DW36" i="1" s="1"/>
  <c r="DW37" i="1" s="1"/>
  <c r="DW38" i="1" s="1"/>
  <c r="DW39" i="1" s="1"/>
  <c r="DW40" i="1" s="1"/>
  <c r="DW41" i="1" s="1"/>
  <c r="DW42" i="1" s="1"/>
  <c r="DW43" i="1" s="1"/>
  <c r="DW44" i="1" s="1"/>
  <c r="DW45" i="1" s="1"/>
  <c r="DW46" i="1" s="1"/>
  <c r="DW47" i="1" s="1"/>
  <c r="DW48" i="1" s="1"/>
  <c r="DW49" i="1" s="1"/>
  <c r="DW50" i="1" s="1"/>
  <c r="DW51" i="1" s="1"/>
  <c r="DW52" i="1" s="1"/>
  <c r="DW53" i="1" s="1"/>
  <c r="DW54" i="1" s="1"/>
  <c r="DW55" i="1" s="1"/>
  <c r="DW56" i="1" s="1"/>
  <c r="DW57" i="1" s="1"/>
  <c r="DW58" i="1" s="1"/>
  <c r="DW59" i="1" s="1"/>
  <c r="DW60" i="1" s="1"/>
  <c r="DW61" i="1" s="1"/>
  <c r="DW62" i="1" s="1"/>
  <c r="DW63" i="1" s="1"/>
  <c r="DW64" i="1" s="1"/>
  <c r="DW65" i="1" s="1"/>
  <c r="DW66" i="1" s="1"/>
  <c r="DW67" i="1" s="1"/>
  <c r="DW68" i="1" s="1"/>
  <c r="DW69" i="1" s="1"/>
  <c r="DW70" i="1" s="1"/>
  <c r="DW71" i="1" s="1"/>
  <c r="DW72" i="1" s="1"/>
  <c r="DW73" i="1" s="1"/>
  <c r="DW74" i="1" s="1"/>
  <c r="DW75" i="1" s="1"/>
  <c r="DW76" i="1" s="1"/>
  <c r="DW77" i="1" s="1"/>
  <c r="DW78" i="1" s="1"/>
  <c r="DW79" i="1" s="1"/>
  <c r="DW80" i="1" s="1"/>
  <c r="DW81" i="1" s="1"/>
  <c r="DW82" i="1" s="1"/>
  <c r="DW83" i="1" s="1"/>
  <c r="DW84" i="1" s="1"/>
  <c r="DW85" i="1" s="1"/>
  <c r="DW86" i="1" s="1"/>
  <c r="DW87" i="1" s="1"/>
  <c r="DW88" i="1" s="1"/>
  <c r="DW89" i="1" s="1"/>
  <c r="DW90" i="1" s="1"/>
  <c r="DW91" i="1" s="1"/>
  <c r="DW92" i="1" s="1"/>
  <c r="DW93" i="1" s="1"/>
  <c r="DW94" i="1" s="1"/>
  <c r="DW95" i="1" s="1"/>
  <c r="DW96" i="1" s="1"/>
  <c r="DW97" i="1" s="1"/>
  <c r="DW98" i="1" s="1"/>
  <c r="DW99" i="1" s="1"/>
  <c r="DW100" i="1" s="1"/>
  <c r="DW101" i="1" s="1"/>
  <c r="DW102" i="1" s="1"/>
  <c r="DW103" i="1" s="1"/>
  <c r="DW104" i="1" s="1"/>
  <c r="DW105" i="1" s="1"/>
  <c r="DW106" i="1" s="1"/>
  <c r="DW107" i="1" s="1"/>
  <c r="DW108" i="1" s="1"/>
  <c r="DW109" i="1" s="1"/>
  <c r="DW110" i="1" s="1"/>
  <c r="DW111" i="1" s="1"/>
  <c r="DW112" i="1" s="1"/>
  <c r="DW113" i="1" s="1"/>
  <c r="DW114" i="1" s="1"/>
  <c r="DW115" i="1" s="1"/>
  <c r="DW116" i="1" s="1"/>
  <c r="DW117" i="1" s="1"/>
  <c r="DW118" i="1" s="1"/>
  <c r="DW119" i="1" s="1"/>
  <c r="DW120" i="1" s="1"/>
  <c r="DW121" i="1" s="1"/>
  <c r="DW122" i="1" s="1"/>
  <c r="DW123" i="1" s="1"/>
  <c r="DW124" i="1" s="1"/>
  <c r="DW125" i="1" s="1"/>
  <c r="DW126" i="1" s="1"/>
  <c r="DW127" i="1" s="1"/>
  <c r="DW128" i="1" s="1"/>
  <c r="DW129" i="1" s="1"/>
  <c r="DW130" i="1" s="1"/>
  <c r="DW131" i="1" s="1"/>
  <c r="DW132" i="1" s="1"/>
  <c r="DW133" i="1" s="1"/>
  <c r="DW134" i="1" s="1"/>
  <c r="DW135" i="1" s="1"/>
  <c r="DW136" i="1" s="1"/>
  <c r="DW137" i="1" s="1"/>
  <c r="DW138" i="1" s="1"/>
  <c r="DW139" i="1" s="1"/>
  <c r="DW140" i="1" s="1"/>
  <c r="DW141" i="1" s="1"/>
  <c r="DW142" i="1" s="1"/>
  <c r="DW143" i="1" s="1"/>
  <c r="DW144" i="1" s="1"/>
  <c r="DW145" i="1" s="1"/>
  <c r="DW146" i="1" s="1"/>
  <c r="DW147" i="1" s="1"/>
  <c r="DW148" i="1" s="1"/>
  <c r="DW149" i="1" s="1"/>
  <c r="DW150" i="1" s="1"/>
  <c r="DW151" i="1" s="1"/>
  <c r="DW152" i="1" s="1"/>
  <c r="DW153" i="1" s="1"/>
  <c r="DW154" i="1" s="1"/>
  <c r="DW155" i="1" s="1"/>
  <c r="DW156" i="1" s="1"/>
  <c r="DW157" i="1" s="1"/>
  <c r="DW158" i="1" s="1"/>
  <c r="DW159" i="1" s="1"/>
  <c r="DW160" i="1" s="1"/>
  <c r="DW161" i="1" s="1"/>
  <c r="DW162" i="1" s="1"/>
  <c r="DW163" i="1" s="1"/>
  <c r="DW164" i="1" s="1"/>
  <c r="DW165" i="1" s="1"/>
  <c r="DW166" i="1" s="1"/>
  <c r="DW167" i="1" s="1"/>
  <c r="DW168" i="1" s="1"/>
  <c r="DW169" i="1" s="1"/>
  <c r="DW170" i="1" s="1"/>
  <c r="DW171" i="1" s="1"/>
  <c r="DW172" i="1" s="1"/>
  <c r="DW173" i="1" s="1"/>
  <c r="DW174" i="1" s="1"/>
  <c r="DW175" i="1" s="1"/>
  <c r="DW176" i="1" s="1"/>
  <c r="DW177" i="1" s="1"/>
  <c r="DW178" i="1" s="1"/>
  <c r="DW179" i="1" s="1"/>
  <c r="DW180" i="1" s="1"/>
  <c r="DW181" i="1" s="1"/>
  <c r="DW182" i="1" s="1"/>
  <c r="DW183" i="1" s="1"/>
  <c r="DW184" i="1" s="1"/>
  <c r="DW185" i="1" s="1"/>
  <c r="DW186" i="1" s="1"/>
  <c r="DW187" i="1" s="1"/>
  <c r="DW188" i="1" s="1"/>
  <c r="DW189" i="1" s="1"/>
  <c r="DW190" i="1" s="1"/>
  <c r="DW191" i="1" s="1"/>
  <c r="DW192" i="1" s="1"/>
  <c r="DW193" i="1" s="1"/>
  <c r="DW194" i="1" s="1"/>
  <c r="DW195" i="1" s="1"/>
  <c r="DW196" i="1" s="1"/>
  <c r="DW197" i="1" s="1"/>
  <c r="DW198" i="1" s="1"/>
  <c r="DW199" i="1" s="1"/>
  <c r="DW200" i="1" s="1"/>
  <c r="DW201" i="1" s="1"/>
  <c r="DW202" i="1" s="1"/>
  <c r="DW203" i="1" s="1"/>
  <c r="DW204" i="1" s="1"/>
  <c r="DW205" i="1" s="1"/>
  <c r="DW206" i="1" s="1"/>
  <c r="DW207" i="1" s="1"/>
  <c r="DW208" i="1" s="1"/>
  <c r="DW209" i="1" s="1"/>
  <c r="DW210" i="1" s="1"/>
  <c r="DW211" i="1" s="1"/>
  <c r="DW212" i="1" s="1"/>
  <c r="DW213" i="1" s="1"/>
  <c r="DW214" i="1" s="1"/>
  <c r="DW215" i="1" s="1"/>
  <c r="DW216" i="1" s="1"/>
  <c r="DW217" i="1" s="1"/>
  <c r="DW218" i="1" s="1"/>
  <c r="DW219" i="1" s="1"/>
  <c r="DW220" i="1" s="1"/>
  <c r="DW221" i="1" s="1"/>
  <c r="DW222" i="1" s="1"/>
  <c r="DW223" i="1" s="1"/>
  <c r="DW224" i="1" s="1"/>
  <c r="DW225" i="1" s="1"/>
  <c r="DW226" i="1" s="1"/>
  <c r="DW227" i="1" s="1"/>
  <c r="DW228" i="1" s="1"/>
  <c r="DW229" i="1" s="1"/>
  <c r="DW230" i="1" s="1"/>
  <c r="DW231" i="1" s="1"/>
  <c r="DW232" i="1" s="1"/>
  <c r="DW233" i="1" s="1"/>
  <c r="DW234" i="1" s="1"/>
  <c r="DW235" i="1" s="1"/>
  <c r="DW236" i="1" s="1"/>
  <c r="DW237" i="1" s="1"/>
  <c r="DW238" i="1" s="1"/>
  <c r="DW239" i="1" s="1"/>
  <c r="DW240" i="1" s="1"/>
  <c r="DW241" i="1" s="1"/>
  <c r="DW242" i="1" s="1"/>
  <c r="DW243" i="1" s="1"/>
  <c r="DW244" i="1" s="1"/>
  <c r="DW245" i="1" s="1"/>
  <c r="DW246" i="1" s="1"/>
  <c r="DW247" i="1" s="1"/>
  <c r="DW248" i="1" s="1"/>
  <c r="DW249" i="1" s="1"/>
  <c r="DW250" i="1" s="1"/>
  <c r="DW251" i="1" s="1"/>
  <c r="DW252" i="1" s="1"/>
  <c r="DW253" i="1" s="1"/>
  <c r="DW254" i="1" s="1"/>
  <c r="DW255" i="1" s="1"/>
  <c r="DW256" i="1" s="1"/>
  <c r="DW257" i="1" s="1"/>
  <c r="DW258" i="1" s="1"/>
  <c r="DW259" i="1" s="1"/>
  <c r="DW260" i="1" s="1"/>
  <c r="DW261" i="1" s="1"/>
  <c r="DW262" i="1" s="1"/>
  <c r="DW263" i="1" s="1"/>
  <c r="DW264" i="1" s="1"/>
  <c r="DW265" i="1" s="1"/>
  <c r="DW266" i="1" s="1"/>
  <c r="DW267" i="1" s="1"/>
  <c r="DW268" i="1" s="1"/>
  <c r="DW269" i="1" s="1"/>
  <c r="DW270" i="1" s="1"/>
  <c r="DW271" i="1" s="1"/>
  <c r="DW272" i="1" s="1"/>
  <c r="DW273" i="1" s="1"/>
  <c r="DW274" i="1" s="1"/>
  <c r="DW275" i="1" s="1"/>
  <c r="DW276" i="1" s="1"/>
  <c r="DW277" i="1" s="1"/>
  <c r="DW278" i="1" s="1"/>
  <c r="DW279" i="1" s="1"/>
  <c r="DW280" i="1" s="1"/>
  <c r="DW281" i="1" s="1"/>
  <c r="DW282" i="1" s="1"/>
  <c r="DW283" i="1" s="1"/>
  <c r="DW284" i="1" s="1"/>
  <c r="DW285" i="1" s="1"/>
  <c r="DW286" i="1" s="1"/>
  <c r="DW287" i="1" s="1"/>
  <c r="DW288" i="1" s="1"/>
  <c r="DW289" i="1" s="1"/>
  <c r="DW290" i="1" s="1"/>
  <c r="DW291" i="1" s="1"/>
  <c r="DW292" i="1" s="1"/>
  <c r="DW293" i="1" s="1"/>
  <c r="DW294" i="1" s="1"/>
  <c r="DW295" i="1" s="1"/>
  <c r="DW296" i="1" s="1"/>
  <c r="DW297" i="1" s="1"/>
  <c r="DW298" i="1" s="1"/>
  <c r="DW299" i="1" s="1"/>
  <c r="DW300" i="1" s="1"/>
  <c r="DW301" i="1" s="1"/>
  <c r="DW302" i="1" s="1"/>
  <c r="DW303" i="1" s="1"/>
  <c r="DW304" i="1" s="1"/>
  <c r="DW305" i="1" s="1"/>
  <c r="DW306" i="1" s="1"/>
  <c r="DW307" i="1" s="1"/>
  <c r="DW308" i="1" s="1"/>
  <c r="DW309" i="1" s="1"/>
  <c r="DW310" i="1" s="1"/>
  <c r="DW311" i="1" s="1"/>
  <c r="DW312" i="1" s="1"/>
  <c r="DW313" i="1" s="1"/>
  <c r="DW314" i="1" s="1"/>
  <c r="DW315" i="1" s="1"/>
  <c r="DW316" i="1" s="1"/>
  <c r="DW317" i="1" s="1"/>
  <c r="DW318" i="1" s="1"/>
  <c r="DW319" i="1" s="1"/>
  <c r="DW320" i="1" s="1"/>
  <c r="DW321" i="1" s="1"/>
  <c r="DW322" i="1" s="1"/>
  <c r="DW323" i="1" s="1"/>
  <c r="DW324" i="1" s="1"/>
  <c r="DW325" i="1" s="1"/>
  <c r="DW326" i="1" s="1"/>
  <c r="DW327" i="1" s="1"/>
  <c r="DW328" i="1" s="1"/>
  <c r="DW329" i="1" s="1"/>
  <c r="DW330" i="1" s="1"/>
  <c r="DW331" i="1" s="1"/>
  <c r="DW332" i="1" s="1"/>
  <c r="DW333" i="1" s="1"/>
  <c r="DW334" i="1" s="1"/>
  <c r="DW335" i="1" s="1"/>
  <c r="DW336" i="1" s="1"/>
  <c r="DW337" i="1" s="1"/>
  <c r="DW338" i="1" s="1"/>
  <c r="DW339" i="1" s="1"/>
  <c r="DW340" i="1" s="1"/>
  <c r="DW341" i="1" s="1"/>
  <c r="DW342" i="1" s="1"/>
  <c r="DW343" i="1" s="1"/>
  <c r="DW344" i="1" s="1"/>
  <c r="DW345" i="1" s="1"/>
  <c r="DW346" i="1" s="1"/>
  <c r="DW347" i="1" s="1"/>
  <c r="DW348" i="1" s="1"/>
  <c r="DW349" i="1" s="1"/>
  <c r="DW350" i="1" s="1"/>
  <c r="DW351" i="1" s="1"/>
  <c r="DW352" i="1" s="1"/>
  <c r="DW353" i="1" s="1"/>
  <c r="DW354" i="1" s="1"/>
  <c r="DW355" i="1" s="1"/>
  <c r="DW356" i="1" s="1"/>
  <c r="DW357" i="1" s="1"/>
  <c r="DW358" i="1" s="1"/>
  <c r="DW359" i="1" s="1"/>
  <c r="DW360" i="1" s="1"/>
  <c r="DW361" i="1" s="1"/>
  <c r="DW362" i="1" s="1"/>
  <c r="DW363" i="1" s="1"/>
  <c r="DW364" i="1" s="1"/>
  <c r="DW365" i="1" s="1"/>
  <c r="DW366" i="1" s="1"/>
  <c r="DW367" i="1" s="1"/>
  <c r="DW368" i="1" s="1"/>
  <c r="DW369" i="1" s="1"/>
  <c r="DW370" i="1" s="1"/>
  <c r="DW371" i="1" s="1"/>
  <c r="DW372" i="1" s="1"/>
  <c r="DW373" i="1" s="1"/>
  <c r="DW374" i="1" s="1"/>
  <c r="DW375" i="1" s="1"/>
  <c r="DW376" i="1" s="1"/>
  <c r="DW377" i="1" s="1"/>
  <c r="DW378" i="1" s="1"/>
  <c r="DW379" i="1" s="1"/>
  <c r="DW380" i="1" s="1"/>
  <c r="DW381" i="1" s="1"/>
  <c r="DW382" i="1" s="1"/>
  <c r="DW383" i="1" s="1"/>
  <c r="DW384" i="1" s="1"/>
  <c r="DW385" i="1" s="1"/>
  <c r="DW386" i="1" s="1"/>
  <c r="DW387" i="1" s="1"/>
  <c r="DW388" i="1" s="1"/>
  <c r="DW389" i="1" s="1"/>
  <c r="DW390" i="1" s="1"/>
  <c r="DW391" i="1" s="1"/>
  <c r="DW392" i="1" s="1"/>
  <c r="DW393" i="1" s="1"/>
  <c r="DW394" i="1" s="1"/>
  <c r="DW395" i="1" s="1"/>
  <c r="DW396" i="1" s="1"/>
  <c r="DW397" i="1" s="1"/>
  <c r="DW398" i="1" s="1"/>
  <c r="DW399" i="1" s="1"/>
  <c r="DW400" i="1" s="1"/>
  <c r="DW401" i="1" s="1"/>
  <c r="DW402" i="1" s="1"/>
  <c r="DW403" i="1" s="1"/>
  <c r="DW404" i="1" s="1"/>
  <c r="DW405" i="1" s="1"/>
  <c r="DW406" i="1" s="1"/>
  <c r="DW407" i="1" s="1"/>
  <c r="DW408" i="1" s="1"/>
  <c r="DW409" i="1" s="1"/>
  <c r="DW410" i="1" s="1"/>
  <c r="DW411" i="1" s="1"/>
  <c r="DW412" i="1" s="1"/>
  <c r="DW413" i="1" s="1"/>
  <c r="DW414" i="1" s="1"/>
  <c r="DW415" i="1" s="1"/>
  <c r="DW416" i="1" s="1"/>
  <c r="DW417" i="1" s="1"/>
  <c r="DW418" i="1" s="1"/>
  <c r="DW419" i="1" s="1"/>
  <c r="DW420" i="1" s="1"/>
  <c r="DW421" i="1" s="1"/>
  <c r="DW422" i="1" s="1"/>
  <c r="DW423" i="1" s="1"/>
  <c r="DW424" i="1" s="1"/>
  <c r="DW425" i="1" s="1"/>
  <c r="DW426" i="1" s="1"/>
  <c r="DW427" i="1" s="1"/>
  <c r="DW428" i="1" s="1"/>
  <c r="DW429" i="1" s="1"/>
  <c r="DW430" i="1" s="1"/>
  <c r="DW431" i="1" s="1"/>
  <c r="DW432" i="1" s="1"/>
  <c r="DW433" i="1" s="1"/>
  <c r="DW434" i="1" s="1"/>
  <c r="DW435" i="1" s="1"/>
  <c r="DW436" i="1" s="1"/>
  <c r="DW437" i="1" s="1"/>
  <c r="DW438" i="1" s="1"/>
  <c r="DW439" i="1" s="1"/>
  <c r="DW440" i="1" s="1"/>
  <c r="DW441" i="1" s="1"/>
  <c r="DW442" i="1" s="1"/>
  <c r="DW443" i="1" s="1"/>
  <c r="DW444" i="1" s="1"/>
  <c r="DW445" i="1" s="1"/>
  <c r="DW446" i="1" s="1"/>
  <c r="DW447" i="1" s="1"/>
  <c r="DW448" i="1" s="1"/>
  <c r="DW449" i="1" s="1"/>
  <c r="DW450" i="1" s="1"/>
  <c r="DW451" i="1" s="1"/>
  <c r="DW452" i="1" s="1"/>
  <c r="DW453" i="1" s="1"/>
  <c r="DW454" i="1" s="1"/>
  <c r="DW455" i="1" s="1"/>
  <c r="DW456" i="1" s="1"/>
  <c r="DW457" i="1" s="1"/>
  <c r="DW458" i="1" s="1"/>
  <c r="DW459" i="1" s="1"/>
  <c r="DW460" i="1" s="1"/>
  <c r="DW461" i="1" s="1"/>
  <c r="DW462" i="1" s="1"/>
  <c r="DW463" i="1" s="1"/>
  <c r="DW464" i="1" s="1"/>
  <c r="DW465" i="1" s="1"/>
  <c r="DW466" i="1" s="1"/>
  <c r="DW467" i="1" s="1"/>
  <c r="DW468" i="1" s="1"/>
  <c r="DW469" i="1" s="1"/>
  <c r="DW470" i="1" s="1"/>
  <c r="DW471" i="1" s="1"/>
  <c r="DW472" i="1" s="1"/>
  <c r="DW473" i="1" s="1"/>
  <c r="DW474" i="1" s="1"/>
  <c r="DW475" i="1" s="1"/>
  <c r="DW476" i="1" s="1"/>
  <c r="DW477" i="1" s="1"/>
  <c r="DW478" i="1" s="1"/>
  <c r="DW479" i="1" s="1"/>
  <c r="DW480" i="1" s="1"/>
  <c r="DW481" i="1" s="1"/>
  <c r="DW482" i="1" s="1"/>
  <c r="DW483" i="1" s="1"/>
  <c r="DW484" i="1" s="1"/>
  <c r="DW485" i="1" s="1"/>
  <c r="DW486" i="1" s="1"/>
  <c r="DW487" i="1" s="1"/>
  <c r="DW488" i="1" s="1"/>
  <c r="DW489" i="1" s="1"/>
  <c r="DW490" i="1" s="1"/>
  <c r="DW491" i="1" s="1"/>
  <c r="DW492" i="1" s="1"/>
  <c r="DW493" i="1" s="1"/>
  <c r="DW494" i="1" s="1"/>
  <c r="DW495" i="1" s="1"/>
  <c r="DW496" i="1" s="1"/>
  <c r="DW497" i="1" s="1"/>
  <c r="DW498" i="1" s="1"/>
  <c r="DW499" i="1" s="1"/>
  <c r="DW500" i="1" s="1"/>
  <c r="DW501" i="1" s="1"/>
  <c r="DW502" i="1" s="1"/>
  <c r="DW503" i="1" s="1"/>
  <c r="DW504" i="1" s="1"/>
  <c r="DW505" i="1" s="1"/>
  <c r="DW506" i="1" s="1"/>
  <c r="DW507" i="1" s="1"/>
  <c r="DW508" i="1" s="1"/>
  <c r="DW509" i="1" s="1"/>
  <c r="DW510" i="1" s="1"/>
  <c r="DW511" i="1" s="1"/>
  <c r="DW512" i="1" s="1"/>
  <c r="DW513" i="1" s="1"/>
  <c r="DW514" i="1" s="1"/>
  <c r="DW515" i="1" s="1"/>
  <c r="DW516" i="1" s="1"/>
  <c r="DW517" i="1" s="1"/>
  <c r="DW518" i="1" s="1"/>
  <c r="DW519" i="1" s="1"/>
  <c r="DW520" i="1" s="1"/>
  <c r="DW521" i="1" s="1"/>
  <c r="DW522" i="1" s="1"/>
  <c r="DW523" i="1" s="1"/>
  <c r="DW524" i="1" s="1"/>
  <c r="DW525" i="1" s="1"/>
  <c r="DW526" i="1" s="1"/>
  <c r="DW527" i="1" s="1"/>
  <c r="DW528" i="1" s="1"/>
  <c r="DW529" i="1" s="1"/>
  <c r="DW530" i="1" s="1"/>
  <c r="DW531" i="1" s="1"/>
  <c r="DW532" i="1" s="1"/>
  <c r="DW533" i="1" s="1"/>
  <c r="DW534" i="1" s="1"/>
  <c r="DW535" i="1" s="1"/>
  <c r="DW536" i="1" s="1"/>
  <c r="DW537" i="1" s="1"/>
  <c r="DW538" i="1" s="1"/>
  <c r="DW539" i="1" s="1"/>
  <c r="DW540" i="1" s="1"/>
  <c r="DW541" i="1" s="1"/>
  <c r="DW542" i="1" s="1"/>
  <c r="DW543" i="1" s="1"/>
  <c r="DW544" i="1" s="1"/>
  <c r="DW545" i="1" s="1"/>
  <c r="DW546" i="1" s="1"/>
  <c r="DW547" i="1" s="1"/>
  <c r="DW548" i="1" s="1"/>
  <c r="DW549" i="1" s="1"/>
  <c r="DW550" i="1" s="1"/>
  <c r="DW551" i="1" s="1"/>
  <c r="DW552" i="1" s="1"/>
  <c r="DW553" i="1" s="1"/>
  <c r="DW554" i="1" s="1"/>
  <c r="DW555" i="1" s="1"/>
  <c r="DW556" i="1" s="1"/>
  <c r="DW557" i="1" s="1"/>
  <c r="DW558" i="1" s="1"/>
  <c r="DW559" i="1" s="1"/>
  <c r="DW560" i="1" s="1"/>
  <c r="DW561" i="1" s="1"/>
  <c r="DW562" i="1" s="1"/>
  <c r="DW563" i="1" s="1"/>
  <c r="DW564" i="1" s="1"/>
  <c r="DW565" i="1" s="1"/>
  <c r="DW566" i="1" s="1"/>
  <c r="DW567" i="1" s="1"/>
  <c r="DW568" i="1" s="1"/>
  <c r="DW569" i="1" s="1"/>
  <c r="DW570" i="1" s="1"/>
  <c r="DW571" i="1" s="1"/>
  <c r="DW572" i="1" s="1"/>
  <c r="DW573" i="1" s="1"/>
  <c r="DW574" i="1" s="1"/>
  <c r="DW575" i="1" s="1"/>
  <c r="DW576" i="1" s="1"/>
  <c r="DW577" i="1" s="1"/>
  <c r="DW578" i="1" s="1"/>
  <c r="DW579" i="1" s="1"/>
  <c r="DW580" i="1" s="1"/>
  <c r="DW581" i="1" s="1"/>
  <c r="DW582" i="1" s="1"/>
  <c r="DW583" i="1" s="1"/>
  <c r="DW584" i="1" s="1"/>
  <c r="DW585" i="1" s="1"/>
  <c r="DW586" i="1" s="1"/>
  <c r="DW587" i="1" s="1"/>
  <c r="DW588" i="1" s="1"/>
  <c r="DW589" i="1" s="1"/>
  <c r="DW590" i="1" s="1"/>
  <c r="DW591" i="1" s="1"/>
  <c r="DW592" i="1" s="1"/>
  <c r="DW593" i="1" s="1"/>
  <c r="DW594" i="1" s="1"/>
  <c r="DW595" i="1" s="1"/>
  <c r="DW596" i="1" s="1"/>
  <c r="DW597" i="1" s="1"/>
  <c r="DW598" i="1" s="1"/>
  <c r="DW599" i="1" s="1"/>
  <c r="DW600" i="1" s="1"/>
  <c r="DW601" i="1" s="1"/>
  <c r="DW602" i="1" s="1"/>
  <c r="DW603" i="1" s="1"/>
  <c r="DW604" i="1" s="1"/>
  <c r="DW605" i="1" s="1"/>
  <c r="DW606" i="1" s="1"/>
  <c r="DW607" i="1" s="1"/>
  <c r="DW608" i="1" s="1"/>
  <c r="DW609" i="1" s="1"/>
  <c r="DW610" i="1" s="1"/>
  <c r="DW611" i="1" s="1"/>
  <c r="DW612" i="1" s="1"/>
  <c r="DW613" i="1" s="1"/>
  <c r="DW614" i="1" s="1"/>
  <c r="DW615" i="1" s="1"/>
  <c r="DW616" i="1" s="1"/>
  <c r="DW617" i="1" s="1"/>
  <c r="DW618" i="1" s="1"/>
  <c r="DW619" i="1" s="1"/>
  <c r="DW620" i="1" s="1"/>
  <c r="DW621" i="1" s="1"/>
  <c r="DW622" i="1" s="1"/>
  <c r="DW623" i="1" s="1"/>
  <c r="DW624" i="1" s="1"/>
  <c r="DW625" i="1" s="1"/>
  <c r="DW626" i="1" s="1"/>
  <c r="DW627" i="1" s="1"/>
  <c r="DW628" i="1" s="1"/>
  <c r="DW629" i="1" s="1"/>
  <c r="DW630" i="1" s="1"/>
  <c r="DW631" i="1" s="1"/>
  <c r="DW632" i="1" s="1"/>
  <c r="DW633" i="1" s="1"/>
  <c r="DW634" i="1" s="1"/>
  <c r="DW635" i="1" s="1"/>
  <c r="DW636" i="1" s="1"/>
  <c r="DW637" i="1" s="1"/>
  <c r="DW638" i="1" s="1"/>
  <c r="DW639" i="1" s="1"/>
  <c r="DW640" i="1" s="1"/>
  <c r="DW641" i="1" s="1"/>
  <c r="DW642" i="1" s="1"/>
  <c r="DW643" i="1" s="1"/>
  <c r="DW644" i="1" s="1"/>
  <c r="DW645" i="1" s="1"/>
  <c r="DW646" i="1" s="1"/>
  <c r="DW647" i="1" s="1"/>
  <c r="DW648" i="1" s="1"/>
  <c r="DW649" i="1" s="1"/>
  <c r="DW650" i="1" s="1"/>
  <c r="DW651" i="1" s="1"/>
  <c r="DW652" i="1" s="1"/>
  <c r="DW653" i="1" s="1"/>
  <c r="DW654" i="1" s="1"/>
  <c r="DW655" i="1" s="1"/>
  <c r="DW656" i="1" s="1"/>
  <c r="DW657" i="1" s="1"/>
  <c r="DW658" i="1" s="1"/>
  <c r="DW659" i="1" s="1"/>
  <c r="DW660" i="1" s="1"/>
  <c r="DW661" i="1" s="1"/>
  <c r="DW662" i="1" s="1"/>
  <c r="DW663" i="1" s="1"/>
  <c r="DW664" i="1" s="1"/>
  <c r="DW665" i="1" s="1"/>
  <c r="DW666" i="1" s="1"/>
  <c r="DW667" i="1" s="1"/>
  <c r="DW668" i="1" s="1"/>
  <c r="DW669" i="1" s="1"/>
  <c r="DW670" i="1" s="1"/>
  <c r="DW671" i="1" s="1"/>
  <c r="DW672" i="1" s="1"/>
  <c r="DW673" i="1" s="1"/>
  <c r="DW674" i="1" s="1"/>
  <c r="DW675" i="1" s="1"/>
  <c r="DW676" i="1" s="1"/>
  <c r="DW677" i="1" s="1"/>
  <c r="DW678" i="1" s="1"/>
  <c r="DW679" i="1" s="1"/>
  <c r="DW680" i="1" s="1"/>
  <c r="DW681" i="1" s="1"/>
  <c r="DW682" i="1" s="1"/>
  <c r="DW683" i="1" s="1"/>
  <c r="DW684" i="1" s="1"/>
  <c r="DW685" i="1" s="1"/>
  <c r="DW686" i="1" s="1"/>
  <c r="DW687" i="1" s="1"/>
  <c r="DW688" i="1" s="1"/>
  <c r="DW689" i="1" s="1"/>
  <c r="DW690" i="1" s="1"/>
  <c r="DW691" i="1" s="1"/>
  <c r="DW692" i="1" s="1"/>
  <c r="DW693" i="1" s="1"/>
  <c r="DW694" i="1" s="1"/>
  <c r="DW695" i="1" s="1"/>
  <c r="DW696" i="1" s="1"/>
  <c r="DW697" i="1" s="1"/>
  <c r="DW698" i="1" s="1"/>
  <c r="DW699" i="1" s="1"/>
  <c r="DW700" i="1" s="1"/>
  <c r="DW701" i="1" s="1"/>
  <c r="DW702" i="1" s="1"/>
  <c r="DW703" i="1" s="1"/>
  <c r="DW704" i="1" s="1"/>
  <c r="DW705" i="1" s="1"/>
  <c r="DW706" i="1" s="1"/>
  <c r="DW707" i="1" s="1"/>
  <c r="DW708" i="1" s="1"/>
  <c r="DW709" i="1" s="1"/>
  <c r="DW710" i="1" s="1"/>
  <c r="DW711" i="1" s="1"/>
  <c r="DW712" i="1" s="1"/>
  <c r="DW713" i="1" s="1"/>
  <c r="DW714" i="1" s="1"/>
  <c r="DW715" i="1" s="1"/>
  <c r="DW716" i="1" s="1"/>
  <c r="DW717" i="1" s="1"/>
  <c r="DW718" i="1" s="1"/>
  <c r="DW719" i="1" s="1"/>
  <c r="DW720" i="1" s="1"/>
  <c r="DW721" i="1" s="1"/>
  <c r="DW722" i="1" s="1"/>
  <c r="DW723" i="1" s="1"/>
  <c r="DW724" i="1" s="1"/>
  <c r="DW725" i="1" s="1"/>
  <c r="DW726" i="1" s="1"/>
  <c r="DW727" i="1" s="1"/>
  <c r="DW728" i="1" s="1"/>
  <c r="DW729" i="1" s="1"/>
  <c r="DW730" i="1" s="1"/>
  <c r="DW731" i="1" s="1"/>
  <c r="DW732" i="1" s="1"/>
  <c r="DW733" i="1" s="1"/>
  <c r="DW734" i="1" s="1"/>
  <c r="DW735" i="1" s="1"/>
  <c r="DW736" i="1" s="1"/>
  <c r="DW737" i="1" s="1"/>
  <c r="DW738" i="1" s="1"/>
  <c r="DW739" i="1" s="1"/>
  <c r="DW740" i="1" s="1"/>
  <c r="DW741" i="1" s="1"/>
  <c r="DW742" i="1" s="1"/>
  <c r="DW743" i="1" s="1"/>
  <c r="DW744" i="1" s="1"/>
  <c r="DW745" i="1" s="1"/>
  <c r="DW746" i="1" s="1"/>
  <c r="DW747" i="1" s="1"/>
  <c r="DW748" i="1" s="1"/>
  <c r="DW749" i="1" s="1"/>
  <c r="DW750" i="1" s="1"/>
  <c r="DW751" i="1" s="1"/>
  <c r="DW752" i="1" s="1"/>
  <c r="DW753" i="1" s="1"/>
  <c r="DW754" i="1" s="1"/>
  <c r="DW755" i="1" s="1"/>
  <c r="DW756" i="1" s="1"/>
  <c r="DW757" i="1" s="1"/>
  <c r="DW758" i="1" s="1"/>
  <c r="DW759" i="1" s="1"/>
  <c r="DW760" i="1" s="1"/>
  <c r="DW761" i="1" s="1"/>
  <c r="DW762" i="1" s="1"/>
  <c r="DW763" i="1" s="1"/>
  <c r="DW764" i="1" s="1"/>
  <c r="DW765" i="1" s="1"/>
  <c r="DW766" i="1" s="1"/>
  <c r="DW767" i="1" s="1"/>
  <c r="DW768" i="1" s="1"/>
  <c r="DW769" i="1" s="1"/>
  <c r="DW770" i="1" s="1"/>
  <c r="DW771" i="1" s="1"/>
  <c r="DW772" i="1" s="1"/>
  <c r="DW773" i="1" s="1"/>
  <c r="DW774" i="1" s="1"/>
  <c r="DW775" i="1" s="1"/>
  <c r="DW776" i="1" s="1"/>
  <c r="DW777" i="1" s="1"/>
  <c r="DW778" i="1" s="1"/>
  <c r="DW779" i="1" s="1"/>
  <c r="DW780" i="1" s="1"/>
  <c r="DW781" i="1" s="1"/>
  <c r="DW782" i="1" s="1"/>
  <c r="DW783" i="1" s="1"/>
  <c r="DW784" i="1" s="1"/>
  <c r="DW785" i="1" s="1"/>
  <c r="DW786" i="1" s="1"/>
  <c r="DW787" i="1" s="1"/>
  <c r="DW788" i="1" s="1"/>
  <c r="DW789" i="1" s="1"/>
  <c r="DW790" i="1" s="1"/>
  <c r="DW791" i="1" s="1"/>
  <c r="DW792" i="1" s="1"/>
  <c r="DW793" i="1" s="1"/>
  <c r="DW794" i="1" s="1"/>
  <c r="DW795" i="1" s="1"/>
  <c r="DW796" i="1" s="1"/>
  <c r="DW797" i="1" s="1"/>
  <c r="DW798" i="1" s="1"/>
  <c r="DW799" i="1" s="1"/>
  <c r="DW800" i="1" s="1"/>
  <c r="DW801" i="1" s="1"/>
  <c r="DW802" i="1" s="1"/>
  <c r="DW803" i="1" s="1"/>
  <c r="DW804" i="1" s="1"/>
  <c r="DW805" i="1" s="1"/>
  <c r="DW806" i="1" s="1"/>
  <c r="DW807" i="1" s="1"/>
  <c r="DW808" i="1" s="1"/>
  <c r="DW809" i="1" s="1"/>
  <c r="DW810" i="1" s="1"/>
  <c r="DW811" i="1" s="1"/>
  <c r="DW812" i="1" s="1"/>
  <c r="DW813" i="1" s="1"/>
  <c r="DW814" i="1" s="1"/>
  <c r="DW815" i="1" s="1"/>
  <c r="DW816" i="1" s="1"/>
  <c r="DW817" i="1" s="1"/>
  <c r="DW818" i="1" s="1"/>
  <c r="DW819" i="1" s="1"/>
  <c r="DW820" i="1" s="1"/>
  <c r="DW821" i="1" s="1"/>
  <c r="DW822" i="1" s="1"/>
  <c r="DW823" i="1" s="1"/>
  <c r="DW824" i="1" s="1"/>
  <c r="DW825" i="1" s="1"/>
  <c r="DW826" i="1" s="1"/>
  <c r="DW827" i="1" s="1"/>
  <c r="DW828" i="1" s="1"/>
  <c r="DW829" i="1" s="1"/>
  <c r="DW830" i="1" s="1"/>
  <c r="DW831" i="1" s="1"/>
  <c r="DW832" i="1" s="1"/>
  <c r="DW833" i="1" s="1"/>
  <c r="DW834" i="1" s="1"/>
  <c r="DW835" i="1" s="1"/>
  <c r="DW836" i="1" s="1"/>
  <c r="DW837" i="1" s="1"/>
  <c r="DW838" i="1" s="1"/>
  <c r="DW839" i="1" s="1"/>
  <c r="DW840" i="1" s="1"/>
  <c r="DW841" i="1" s="1"/>
  <c r="DW842" i="1" s="1"/>
  <c r="DW843" i="1" s="1"/>
  <c r="DW844" i="1" s="1"/>
  <c r="DW845" i="1" s="1"/>
  <c r="DW846" i="1" s="1"/>
  <c r="DW847" i="1" s="1"/>
  <c r="DW848" i="1" s="1"/>
  <c r="DW849" i="1" s="1"/>
  <c r="DW850" i="1" s="1"/>
  <c r="DW851" i="1" s="1"/>
  <c r="DW852" i="1" s="1"/>
  <c r="DW853" i="1" s="1"/>
  <c r="DW854" i="1" s="1"/>
  <c r="DW855" i="1" s="1"/>
  <c r="DW856" i="1" s="1"/>
  <c r="DW857" i="1" s="1"/>
  <c r="DW858" i="1" s="1"/>
  <c r="DW859" i="1" s="1"/>
  <c r="DW860" i="1" s="1"/>
  <c r="DW861" i="1" s="1"/>
  <c r="EE6" i="1" l="1"/>
  <c r="EF6" i="1" s="1"/>
  <c r="EE8" i="1"/>
  <c r="CA9" i="1"/>
  <c r="EM5" i="1"/>
  <c r="J10" i="1"/>
  <c r="M9" i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EE7" i="1"/>
  <c r="EF7" i="1" l="1"/>
  <c r="EM6" i="1"/>
  <c r="J11" i="1"/>
  <c r="EE9" i="1"/>
  <c r="CA10" i="1"/>
  <c r="EF8" i="1" l="1"/>
  <c r="CA11" i="1"/>
  <c r="EE10" i="1"/>
  <c r="J12" i="1"/>
  <c r="EF9" i="1"/>
  <c r="EM7" i="1"/>
  <c r="EF10" i="1" l="1"/>
  <c r="EM8" i="1"/>
  <c r="J13" i="1"/>
  <c r="CA12" i="1"/>
  <c r="EE11" i="1"/>
  <c r="J14" i="1" l="1"/>
  <c r="EE12" i="1"/>
  <c r="CA13" i="1"/>
  <c r="EF11" i="1"/>
  <c r="EM9" i="1"/>
  <c r="EF12" i="1" l="1"/>
  <c r="EM10" i="1"/>
  <c r="EE13" i="1"/>
  <c r="CA14" i="1"/>
  <c r="J15" i="1"/>
  <c r="EE14" i="1" l="1"/>
  <c r="CA15" i="1"/>
  <c r="J16" i="1"/>
  <c r="EF13" i="1"/>
  <c r="EM11" i="1"/>
  <c r="EF14" i="1" l="1"/>
  <c r="EM12" i="1"/>
  <c r="J17" i="1"/>
  <c r="EE15" i="1"/>
  <c r="CA16" i="1"/>
  <c r="EE16" i="1" l="1"/>
  <c r="CA17" i="1"/>
  <c r="J18" i="1"/>
  <c r="EF15" i="1"/>
  <c r="EM13" i="1"/>
  <c r="EF16" i="1" l="1"/>
  <c r="EM14" i="1"/>
  <c r="J19" i="1"/>
  <c r="CA18" i="1"/>
  <c r="EE17" i="1"/>
  <c r="J20" i="1" l="1"/>
  <c r="CA19" i="1"/>
  <c r="EE18" i="1"/>
  <c r="EF17" i="1"/>
  <c r="EM15" i="1"/>
  <c r="EF18" i="1" l="1"/>
  <c r="EM16" i="1"/>
  <c r="CA20" i="1"/>
  <c r="EE19" i="1"/>
  <c r="J21" i="1"/>
  <c r="J22" i="1" l="1"/>
  <c r="CA21" i="1"/>
  <c r="EE20" i="1"/>
  <c r="EF19" i="1"/>
  <c r="EM17" i="1"/>
  <c r="EF20" i="1" l="1"/>
  <c r="EM18" i="1"/>
  <c r="CA22" i="1"/>
  <c r="EE21" i="1"/>
  <c r="J23" i="1"/>
  <c r="J24" i="1" l="1"/>
  <c r="CA23" i="1"/>
  <c r="EE22" i="1"/>
  <c r="EF21" i="1"/>
  <c r="EM19" i="1"/>
  <c r="EF22" i="1" l="1"/>
  <c r="EM20" i="1"/>
  <c r="CA24" i="1"/>
  <c r="EE23" i="1"/>
  <c r="J25" i="1"/>
  <c r="J26" i="1" l="1"/>
  <c r="CA25" i="1"/>
  <c r="EE24" i="1"/>
  <c r="EF23" i="1"/>
  <c r="EM21" i="1"/>
  <c r="EF24" i="1" l="1"/>
  <c r="EM22" i="1"/>
  <c r="EE25" i="1"/>
  <c r="CA26" i="1"/>
  <c r="J27" i="1"/>
  <c r="EE26" i="1" l="1"/>
  <c r="CA27" i="1"/>
  <c r="J28" i="1"/>
  <c r="EF25" i="1"/>
  <c r="EM23" i="1"/>
  <c r="EF26" i="1" l="1"/>
  <c r="EM24" i="1"/>
  <c r="EE27" i="1"/>
  <c r="CA28" i="1"/>
  <c r="J29" i="1"/>
  <c r="CA29" i="1" l="1"/>
  <c r="EE28" i="1"/>
  <c r="J30" i="1"/>
  <c r="EF27" i="1"/>
  <c r="EM25" i="1"/>
  <c r="EF28" i="1" l="1"/>
  <c r="EM26" i="1"/>
  <c r="J31" i="1"/>
  <c r="CA30" i="1"/>
  <c r="EE29" i="1"/>
  <c r="EE30" i="1" l="1"/>
  <c r="CA31" i="1"/>
  <c r="J32" i="1"/>
  <c r="EF29" i="1"/>
  <c r="EM27" i="1"/>
  <c r="CA32" i="1" l="1"/>
  <c r="EE31" i="1"/>
  <c r="EF30" i="1"/>
  <c r="EM28" i="1"/>
  <c r="J33" i="1"/>
  <c r="J34" i="1" l="1"/>
  <c r="EF31" i="1"/>
  <c r="EM29" i="1"/>
  <c r="EE32" i="1"/>
  <c r="CA33" i="1"/>
  <c r="EE33" i="1" l="1"/>
  <c r="CA34" i="1"/>
  <c r="EF32" i="1"/>
  <c r="EM30" i="1"/>
  <c r="J35" i="1"/>
  <c r="CA35" i="1" l="1"/>
  <c r="EE34" i="1"/>
  <c r="J36" i="1"/>
  <c r="EF33" i="1"/>
  <c r="EM31" i="1"/>
  <c r="EF34" i="1" l="1"/>
  <c r="EM32" i="1"/>
  <c r="J37" i="1"/>
  <c r="CA36" i="1"/>
  <c r="EE35" i="1"/>
  <c r="CA37" i="1" l="1"/>
  <c r="EE36" i="1"/>
  <c r="J38" i="1"/>
  <c r="EF35" i="1"/>
  <c r="EM33" i="1"/>
  <c r="EF36" i="1" l="1"/>
  <c r="EM34" i="1"/>
  <c r="J39" i="1"/>
  <c r="CA38" i="1"/>
  <c r="EE37" i="1"/>
  <c r="CA39" i="1" l="1"/>
  <c r="EE38" i="1"/>
  <c r="J40" i="1"/>
  <c r="EF37" i="1"/>
  <c r="EM35" i="1"/>
  <c r="EF38" i="1" l="1"/>
  <c r="EM36" i="1"/>
  <c r="J41" i="1"/>
  <c r="CA40" i="1"/>
  <c r="EE39" i="1"/>
  <c r="CA41" i="1" l="1"/>
  <c r="EE40" i="1"/>
  <c r="J42" i="1"/>
  <c r="EF39" i="1"/>
  <c r="EM37" i="1"/>
  <c r="J43" i="1" l="1"/>
  <c r="EF40" i="1"/>
  <c r="EM38" i="1"/>
  <c r="CA42" i="1"/>
  <c r="EE41" i="1"/>
  <c r="CA43" i="1" l="1"/>
  <c r="EE42" i="1"/>
  <c r="EF41" i="1"/>
  <c r="EM39" i="1"/>
  <c r="J44" i="1"/>
  <c r="EF42" i="1" l="1"/>
  <c r="EM40" i="1"/>
  <c r="J45" i="1"/>
  <c r="CA44" i="1"/>
  <c r="EE43" i="1"/>
  <c r="CA45" i="1" l="1"/>
  <c r="EE44" i="1"/>
  <c r="J46" i="1"/>
  <c r="EF43" i="1"/>
  <c r="EM41" i="1"/>
  <c r="EF44" i="1" l="1"/>
  <c r="EM42" i="1"/>
  <c r="J47" i="1"/>
  <c r="CA46" i="1"/>
  <c r="EE45" i="1"/>
  <c r="EE46" i="1" l="1"/>
  <c r="CA47" i="1"/>
  <c r="J48" i="1"/>
  <c r="EF45" i="1"/>
  <c r="EM43" i="1"/>
  <c r="EF46" i="1" l="1"/>
  <c r="EM44" i="1"/>
  <c r="CA48" i="1"/>
  <c r="EE47" i="1"/>
  <c r="J49" i="1"/>
  <c r="J50" i="1" l="1"/>
  <c r="CA49" i="1"/>
  <c r="EE48" i="1"/>
  <c r="EF47" i="1"/>
  <c r="EM45" i="1"/>
  <c r="EF48" i="1" l="1"/>
  <c r="EM46" i="1"/>
  <c r="CA50" i="1"/>
  <c r="EE49" i="1"/>
  <c r="J51" i="1"/>
  <c r="J52" i="1" l="1"/>
  <c r="EE50" i="1"/>
  <c r="CA51" i="1"/>
  <c r="EF49" i="1"/>
  <c r="EM47" i="1"/>
  <c r="EF50" i="1" l="1"/>
  <c r="EM48" i="1"/>
  <c r="EE51" i="1"/>
  <c r="CA52" i="1"/>
  <c r="J53" i="1"/>
  <c r="J54" i="1" l="1"/>
  <c r="CA53" i="1"/>
  <c r="EE52" i="1"/>
  <c r="EF51" i="1"/>
  <c r="EM49" i="1"/>
  <c r="CA54" i="1" l="1"/>
  <c r="EE53" i="1"/>
  <c r="EF52" i="1"/>
  <c r="EM50" i="1"/>
  <c r="J55" i="1"/>
  <c r="J56" i="1" l="1"/>
  <c r="EF53" i="1"/>
  <c r="EM51" i="1"/>
  <c r="CA55" i="1"/>
  <c r="EE54" i="1"/>
  <c r="CA56" i="1" l="1"/>
  <c r="EE55" i="1"/>
  <c r="EF54" i="1"/>
  <c r="EM52" i="1"/>
  <c r="J57" i="1"/>
  <c r="J58" i="1" l="1"/>
  <c r="EF55" i="1"/>
  <c r="EM53" i="1"/>
  <c r="EE56" i="1"/>
  <c r="CA57" i="1"/>
  <c r="EE57" i="1" l="1"/>
  <c r="CA58" i="1"/>
  <c r="EF56" i="1"/>
  <c r="EM54" i="1"/>
  <c r="J59" i="1"/>
  <c r="J60" i="1" l="1"/>
  <c r="EF57" i="1"/>
  <c r="EM55" i="1"/>
  <c r="EE58" i="1"/>
  <c r="CA59" i="1"/>
  <c r="CA60" i="1" l="1"/>
  <c r="EE59" i="1"/>
  <c r="EF58" i="1"/>
  <c r="EM56" i="1"/>
  <c r="J61" i="1"/>
  <c r="EF59" i="1" l="1"/>
  <c r="EM57" i="1"/>
  <c r="J62" i="1"/>
  <c r="EE60" i="1"/>
  <c r="CA61" i="1"/>
  <c r="CA62" i="1" l="1"/>
  <c r="EE61" i="1"/>
  <c r="J63" i="1"/>
  <c r="EF60" i="1"/>
  <c r="EM58" i="1"/>
  <c r="EF61" i="1" l="1"/>
  <c r="EM59" i="1"/>
  <c r="J64" i="1"/>
  <c r="CA63" i="1"/>
  <c r="EE62" i="1"/>
  <c r="EE63" i="1" l="1"/>
  <c r="CA64" i="1"/>
  <c r="J65" i="1"/>
  <c r="EF62" i="1"/>
  <c r="EM60" i="1"/>
  <c r="EF63" i="1" l="1"/>
  <c r="EM61" i="1"/>
  <c r="CA65" i="1"/>
  <c r="EE64" i="1"/>
  <c r="J66" i="1"/>
  <c r="J67" i="1" l="1"/>
  <c r="EE65" i="1"/>
  <c r="CA66" i="1"/>
  <c r="EF64" i="1"/>
  <c r="EM62" i="1"/>
  <c r="EF65" i="1" l="1"/>
  <c r="EM63" i="1"/>
  <c r="CA67" i="1"/>
  <c r="EE66" i="1"/>
  <c r="J68" i="1"/>
  <c r="J69" i="1" l="1"/>
  <c r="CA68" i="1"/>
  <c r="EE67" i="1"/>
  <c r="EF66" i="1"/>
  <c r="EM64" i="1"/>
  <c r="EF67" i="1" l="1"/>
  <c r="EM65" i="1"/>
  <c r="CA69" i="1"/>
  <c r="EE68" i="1"/>
  <c r="J70" i="1"/>
  <c r="J71" i="1" l="1"/>
  <c r="CA70" i="1"/>
  <c r="EE69" i="1"/>
  <c r="EF68" i="1"/>
  <c r="EM66" i="1"/>
  <c r="EF69" i="1" l="1"/>
  <c r="EM67" i="1"/>
  <c r="EE70" i="1"/>
  <c r="CA71" i="1"/>
  <c r="J72" i="1"/>
  <c r="J73" i="1" l="1"/>
  <c r="EE71" i="1"/>
  <c r="CA72" i="1"/>
  <c r="EF70" i="1"/>
  <c r="EM68" i="1"/>
  <c r="EF71" i="1" l="1"/>
  <c r="EM69" i="1"/>
  <c r="EE72" i="1"/>
  <c r="CA73" i="1"/>
  <c r="J74" i="1"/>
  <c r="EE73" i="1" l="1"/>
  <c r="CA74" i="1"/>
  <c r="J75" i="1"/>
  <c r="EF72" i="1"/>
  <c r="EM70" i="1"/>
  <c r="EF73" i="1" l="1"/>
  <c r="EM71" i="1"/>
  <c r="J76" i="1"/>
  <c r="CA75" i="1"/>
  <c r="EE74" i="1"/>
  <c r="J77" i="1" l="1"/>
  <c r="EE75" i="1"/>
  <c r="CA76" i="1"/>
  <c r="EF74" i="1"/>
  <c r="EM72" i="1"/>
  <c r="J78" i="1" l="1"/>
  <c r="EF75" i="1"/>
  <c r="EM73" i="1"/>
  <c r="EE76" i="1"/>
  <c r="CA77" i="1"/>
  <c r="CA78" i="1" l="1"/>
  <c r="EE77" i="1"/>
  <c r="EF76" i="1"/>
  <c r="EM74" i="1"/>
  <c r="J79" i="1"/>
  <c r="J80" i="1" l="1"/>
  <c r="EF77" i="1"/>
  <c r="EM75" i="1"/>
  <c r="CA79" i="1"/>
  <c r="EE78" i="1"/>
  <c r="EE79" i="1" l="1"/>
  <c r="CA80" i="1"/>
  <c r="EF78" i="1"/>
  <c r="EM76" i="1"/>
  <c r="J81" i="1"/>
  <c r="J82" i="1" l="1"/>
  <c r="EF79" i="1"/>
  <c r="EM77" i="1"/>
  <c r="CA81" i="1"/>
  <c r="EE80" i="1"/>
  <c r="EE81" i="1" l="1"/>
  <c r="CA82" i="1"/>
  <c r="EF80" i="1"/>
  <c r="EM78" i="1"/>
  <c r="J83" i="1"/>
  <c r="EF81" i="1" l="1"/>
  <c r="EM79" i="1"/>
  <c r="CA83" i="1"/>
  <c r="EE82" i="1"/>
  <c r="J84" i="1"/>
  <c r="J85" i="1" l="1"/>
  <c r="CA84" i="1"/>
  <c r="EE83" i="1"/>
  <c r="EF82" i="1"/>
  <c r="EM80" i="1"/>
  <c r="EF83" i="1" l="1"/>
  <c r="EM81" i="1"/>
  <c r="CA85" i="1"/>
  <c r="EE84" i="1"/>
  <c r="J86" i="1"/>
  <c r="J87" i="1" l="1"/>
  <c r="CA86" i="1"/>
  <c r="EE85" i="1"/>
  <c r="EF84" i="1"/>
  <c r="EM82" i="1"/>
  <c r="EF85" i="1" l="1"/>
  <c r="EM83" i="1"/>
  <c r="EE86" i="1"/>
  <c r="CA87" i="1"/>
  <c r="J88" i="1"/>
  <c r="J89" i="1" l="1"/>
  <c r="EE87" i="1"/>
  <c r="CA88" i="1"/>
  <c r="EF86" i="1"/>
  <c r="EM84" i="1"/>
  <c r="J90" i="1" l="1"/>
  <c r="EF87" i="1"/>
  <c r="EM85" i="1"/>
  <c r="EE88" i="1"/>
  <c r="CA89" i="1"/>
  <c r="EE89" i="1" l="1"/>
  <c r="CA90" i="1"/>
  <c r="EF88" i="1"/>
  <c r="EM86" i="1"/>
  <c r="J91" i="1"/>
  <c r="J92" i="1" l="1"/>
  <c r="EF89" i="1"/>
  <c r="EM87" i="1"/>
  <c r="CA91" i="1"/>
  <c r="EE90" i="1"/>
  <c r="EE91" i="1" l="1"/>
  <c r="CA92" i="1"/>
  <c r="EF90" i="1"/>
  <c r="EM88" i="1"/>
  <c r="J93" i="1"/>
  <c r="J94" i="1" l="1"/>
  <c r="EE92" i="1"/>
  <c r="CA93" i="1"/>
  <c r="EF91" i="1"/>
  <c r="EM89" i="1"/>
  <c r="EF92" i="1" l="1"/>
  <c r="EM90" i="1"/>
  <c r="CA94" i="1"/>
  <c r="EE93" i="1"/>
  <c r="J95" i="1"/>
  <c r="J96" i="1" l="1"/>
  <c r="EF93" i="1"/>
  <c r="EM91" i="1"/>
  <c r="CA95" i="1"/>
  <c r="EE94" i="1"/>
  <c r="EE95" i="1" l="1"/>
  <c r="CA96" i="1"/>
  <c r="EF94" i="1"/>
  <c r="EM92" i="1"/>
  <c r="J97" i="1"/>
  <c r="J98" i="1" l="1"/>
  <c r="CA97" i="1"/>
  <c r="EE96" i="1"/>
  <c r="EF95" i="1"/>
  <c r="EM93" i="1"/>
  <c r="EF96" i="1" l="1"/>
  <c r="EM94" i="1"/>
  <c r="EE97" i="1"/>
  <c r="CA98" i="1"/>
  <c r="J99" i="1"/>
  <c r="J100" i="1" l="1"/>
  <c r="CA99" i="1"/>
  <c r="EE98" i="1"/>
  <c r="EF97" i="1"/>
  <c r="EM95" i="1"/>
  <c r="EF98" i="1" l="1"/>
  <c r="EM96" i="1"/>
  <c r="CA100" i="1"/>
  <c r="EE99" i="1"/>
  <c r="J101" i="1"/>
  <c r="J102" i="1" l="1"/>
  <c r="CA101" i="1"/>
  <c r="EE100" i="1"/>
  <c r="EF99" i="1"/>
  <c r="EM97" i="1"/>
  <c r="EF100" i="1" l="1"/>
  <c r="EM98" i="1"/>
  <c r="CA102" i="1"/>
  <c r="EE101" i="1"/>
  <c r="J103" i="1"/>
  <c r="J104" i="1" l="1"/>
  <c r="EE102" i="1"/>
  <c r="CA103" i="1"/>
  <c r="EF101" i="1"/>
  <c r="EM99" i="1"/>
  <c r="EE103" i="1" l="1"/>
  <c r="CA104" i="1"/>
  <c r="EF102" i="1"/>
  <c r="EM100" i="1"/>
  <c r="J105" i="1"/>
  <c r="J106" i="1" l="1"/>
  <c r="EF103" i="1"/>
  <c r="EM101" i="1"/>
  <c r="EE104" i="1"/>
  <c r="CA105" i="1"/>
  <c r="EE105" i="1" l="1"/>
  <c r="CA106" i="1"/>
  <c r="EF104" i="1"/>
  <c r="EM102" i="1"/>
  <c r="J107" i="1"/>
  <c r="J108" i="1" l="1"/>
  <c r="CA107" i="1"/>
  <c r="EE106" i="1"/>
  <c r="EF105" i="1"/>
  <c r="EM103" i="1"/>
  <c r="EF106" i="1" l="1"/>
  <c r="EM104" i="1"/>
  <c r="EE107" i="1"/>
  <c r="CA108" i="1"/>
  <c r="J109" i="1"/>
  <c r="J110" i="1" l="1"/>
  <c r="EE108" i="1"/>
  <c r="CA109" i="1"/>
  <c r="EF107" i="1"/>
  <c r="EM105" i="1"/>
  <c r="CA110" i="1" l="1"/>
  <c r="EE109" i="1"/>
  <c r="EF108" i="1"/>
  <c r="EM106" i="1"/>
  <c r="J111" i="1"/>
  <c r="J112" i="1" l="1"/>
  <c r="EF109" i="1"/>
  <c r="EM107" i="1"/>
  <c r="CA111" i="1"/>
  <c r="EE110" i="1"/>
  <c r="EE111" i="1" l="1"/>
  <c r="CA112" i="1"/>
  <c r="EF110" i="1"/>
  <c r="EM108" i="1"/>
  <c r="J113" i="1"/>
  <c r="J114" i="1" l="1"/>
  <c r="EF111" i="1"/>
  <c r="EM109" i="1"/>
  <c r="CA113" i="1"/>
  <c r="EE112" i="1"/>
  <c r="EE113" i="1" l="1"/>
  <c r="CA114" i="1"/>
  <c r="EF112" i="1"/>
  <c r="EM110" i="1"/>
  <c r="J115" i="1"/>
  <c r="EF113" i="1" l="1"/>
  <c r="EM111" i="1"/>
  <c r="CA115" i="1"/>
  <c r="EE114" i="1"/>
  <c r="J116" i="1"/>
  <c r="J117" i="1" l="1"/>
  <c r="CA116" i="1"/>
  <c r="EE115" i="1"/>
  <c r="EF114" i="1"/>
  <c r="EM112" i="1"/>
  <c r="EF115" i="1" l="1"/>
  <c r="EM113" i="1"/>
  <c r="CA117" i="1"/>
  <c r="EE116" i="1"/>
  <c r="J118" i="1"/>
  <c r="J119" i="1" l="1"/>
  <c r="EE117" i="1"/>
  <c r="CA118" i="1"/>
  <c r="EF116" i="1"/>
  <c r="EM114" i="1"/>
  <c r="CA119" i="1" l="1"/>
  <c r="EE118" i="1"/>
  <c r="EF117" i="1"/>
  <c r="EM115" i="1"/>
  <c r="J120" i="1"/>
  <c r="J121" i="1" l="1"/>
  <c r="EF118" i="1"/>
  <c r="EM116" i="1"/>
  <c r="CA120" i="1"/>
  <c r="EE119" i="1"/>
  <c r="CA121" i="1" l="1"/>
  <c r="EE120" i="1"/>
  <c r="EF119" i="1"/>
  <c r="EM117" i="1"/>
  <c r="J122" i="1"/>
  <c r="J123" i="1" l="1"/>
  <c r="EF120" i="1"/>
  <c r="EM118" i="1"/>
  <c r="CA122" i="1"/>
  <c r="EE121" i="1"/>
  <c r="CA123" i="1" l="1"/>
  <c r="EE122" i="1"/>
  <c r="EF121" i="1"/>
  <c r="EM119" i="1"/>
  <c r="J124" i="1"/>
  <c r="J125" i="1" l="1"/>
  <c r="EF122" i="1"/>
  <c r="EM120" i="1"/>
  <c r="EE123" i="1"/>
  <c r="CA124" i="1"/>
  <c r="EE124" i="1" l="1"/>
  <c r="CA125" i="1"/>
  <c r="EF123" i="1"/>
  <c r="EM121" i="1"/>
  <c r="J126" i="1"/>
  <c r="J127" i="1" l="1"/>
  <c r="EE125" i="1"/>
  <c r="CA126" i="1"/>
  <c r="EF124" i="1"/>
  <c r="EM122" i="1"/>
  <c r="EF125" i="1" l="1"/>
  <c r="EM123" i="1"/>
  <c r="EE126" i="1"/>
  <c r="CA127" i="1"/>
  <c r="J128" i="1"/>
  <c r="CA128" i="1" l="1"/>
  <c r="EE127" i="1"/>
  <c r="EF126" i="1"/>
  <c r="EM124" i="1"/>
  <c r="J129" i="1"/>
  <c r="J130" i="1" l="1"/>
  <c r="EF127" i="1"/>
  <c r="EM125" i="1"/>
  <c r="EE128" i="1"/>
  <c r="CA129" i="1"/>
  <c r="EE129" i="1" l="1"/>
  <c r="CA130" i="1"/>
  <c r="EF128" i="1"/>
  <c r="EM126" i="1"/>
  <c r="J131" i="1"/>
  <c r="EE130" i="1" l="1"/>
  <c r="CA131" i="1"/>
  <c r="J132" i="1"/>
  <c r="EF129" i="1"/>
  <c r="EM127" i="1"/>
  <c r="EF130" i="1" l="1"/>
  <c r="EM128" i="1"/>
  <c r="J133" i="1"/>
  <c r="CA132" i="1"/>
  <c r="EE131" i="1"/>
  <c r="EE132" i="1" l="1"/>
  <c r="CA133" i="1"/>
  <c r="J134" i="1"/>
  <c r="EF131" i="1"/>
  <c r="EM129" i="1"/>
  <c r="EF132" i="1" l="1"/>
  <c r="EM130" i="1"/>
  <c r="J135" i="1"/>
  <c r="EE133" i="1"/>
  <c r="CA134" i="1"/>
  <c r="CA135" i="1" l="1"/>
  <c r="EE134" i="1"/>
  <c r="J136" i="1"/>
  <c r="EF133" i="1"/>
  <c r="EM131" i="1"/>
  <c r="EF134" i="1" l="1"/>
  <c r="EM132" i="1"/>
  <c r="J137" i="1"/>
  <c r="EE135" i="1"/>
  <c r="CA136" i="1"/>
  <c r="CA137" i="1" l="1"/>
  <c r="EE136" i="1"/>
  <c r="J138" i="1"/>
  <c r="EF135" i="1"/>
  <c r="EM133" i="1"/>
  <c r="EF136" i="1" l="1"/>
  <c r="EM134" i="1"/>
  <c r="J139" i="1"/>
  <c r="CA138" i="1"/>
  <c r="EE137" i="1"/>
  <c r="CA139" i="1" l="1"/>
  <c r="EE138" i="1"/>
  <c r="J140" i="1"/>
  <c r="EF137" i="1"/>
  <c r="EM135" i="1"/>
  <c r="EF138" i="1" l="1"/>
  <c r="EM136" i="1"/>
  <c r="J141" i="1"/>
  <c r="EE139" i="1"/>
  <c r="CA140" i="1"/>
  <c r="EE140" i="1" l="1"/>
  <c r="CA141" i="1"/>
  <c r="J142" i="1"/>
  <c r="EF139" i="1"/>
  <c r="EM137" i="1"/>
  <c r="EE141" i="1" l="1"/>
  <c r="CA142" i="1"/>
  <c r="EF140" i="1"/>
  <c r="EM138" i="1"/>
  <c r="J143" i="1"/>
  <c r="J144" i="1" l="1"/>
  <c r="EE142" i="1"/>
  <c r="CA143" i="1"/>
  <c r="EF141" i="1"/>
  <c r="EM139" i="1"/>
  <c r="CA144" i="1" l="1"/>
  <c r="EE143" i="1"/>
  <c r="EF142" i="1"/>
  <c r="EM140" i="1"/>
  <c r="J145" i="1"/>
  <c r="J146" i="1" l="1"/>
  <c r="EF143" i="1"/>
  <c r="EM141" i="1"/>
  <c r="EE144" i="1"/>
  <c r="CA145" i="1"/>
  <c r="EE145" i="1" l="1"/>
  <c r="CA146" i="1"/>
  <c r="EF144" i="1"/>
  <c r="EM142" i="1"/>
  <c r="J147" i="1"/>
  <c r="J148" i="1" l="1"/>
  <c r="EF145" i="1"/>
  <c r="EM143" i="1"/>
  <c r="CA147" i="1"/>
  <c r="EE146" i="1"/>
  <c r="EF146" i="1" l="1"/>
  <c r="EM144" i="1"/>
  <c r="J149" i="1"/>
  <c r="CA148" i="1"/>
  <c r="EE147" i="1"/>
  <c r="EE148" i="1" l="1"/>
  <c r="CA149" i="1"/>
  <c r="J150" i="1"/>
  <c r="EF147" i="1"/>
  <c r="EM145" i="1"/>
  <c r="EF148" i="1" l="1"/>
  <c r="EM146" i="1"/>
  <c r="EE149" i="1"/>
  <c r="CA150" i="1"/>
  <c r="J151" i="1"/>
  <c r="CA151" i="1" l="1"/>
  <c r="EE150" i="1"/>
  <c r="J152" i="1"/>
  <c r="EF149" i="1"/>
  <c r="EM147" i="1"/>
  <c r="EF150" i="1" l="1"/>
  <c r="EM148" i="1"/>
  <c r="J153" i="1"/>
  <c r="EE151" i="1"/>
  <c r="CA152" i="1"/>
  <c r="J154" i="1" l="1"/>
  <c r="CA153" i="1"/>
  <c r="EE152" i="1"/>
  <c r="EF151" i="1"/>
  <c r="EM149" i="1"/>
  <c r="EF152" i="1" l="1"/>
  <c r="EM150" i="1"/>
  <c r="CA154" i="1"/>
  <c r="EE153" i="1"/>
  <c r="J155" i="1"/>
  <c r="J156" i="1" l="1"/>
  <c r="CA155" i="1"/>
  <c r="EE154" i="1"/>
  <c r="EF153" i="1"/>
  <c r="EM151" i="1"/>
  <c r="EF154" i="1" l="1"/>
  <c r="EM152" i="1"/>
  <c r="EE155" i="1"/>
  <c r="CA156" i="1"/>
  <c r="J157" i="1"/>
  <c r="EE156" i="1" l="1"/>
  <c r="CA157" i="1"/>
  <c r="J158" i="1"/>
  <c r="EF155" i="1"/>
  <c r="EM153" i="1"/>
  <c r="J159" i="1" l="1"/>
  <c r="EE157" i="1"/>
  <c r="CA158" i="1"/>
  <c r="EF156" i="1"/>
  <c r="EM154" i="1"/>
  <c r="EE158" i="1" l="1"/>
  <c r="CA159" i="1"/>
  <c r="EF157" i="1"/>
  <c r="EM155" i="1"/>
  <c r="J160" i="1"/>
  <c r="CA160" i="1" l="1"/>
  <c r="EE159" i="1"/>
  <c r="J161" i="1"/>
  <c r="EF158" i="1"/>
  <c r="EM156" i="1"/>
  <c r="EF159" i="1" l="1"/>
  <c r="EM157" i="1"/>
  <c r="J162" i="1"/>
  <c r="EE160" i="1"/>
  <c r="CA161" i="1"/>
  <c r="EE161" i="1" l="1"/>
  <c r="CA162" i="1"/>
  <c r="J163" i="1"/>
  <c r="EF160" i="1"/>
  <c r="EM158" i="1"/>
  <c r="CA163" i="1" l="1"/>
  <c r="EE162" i="1"/>
  <c r="EF161" i="1"/>
  <c r="EM159" i="1"/>
  <c r="J164" i="1"/>
  <c r="J165" i="1" l="1"/>
  <c r="EF162" i="1"/>
  <c r="EM160" i="1"/>
  <c r="CA164" i="1"/>
  <c r="EE163" i="1"/>
  <c r="EE164" i="1" l="1"/>
  <c r="CA165" i="1"/>
  <c r="EF163" i="1"/>
  <c r="EM161" i="1"/>
  <c r="J166" i="1"/>
  <c r="EE165" i="1" l="1"/>
  <c r="CA166" i="1"/>
  <c r="J167" i="1"/>
  <c r="EF164" i="1"/>
  <c r="EM162" i="1"/>
  <c r="EF165" i="1" l="1"/>
  <c r="EM163" i="1"/>
  <c r="CA167" i="1"/>
  <c r="EE166" i="1"/>
  <c r="J168" i="1"/>
  <c r="J169" i="1" l="1"/>
  <c r="CA168" i="1"/>
  <c r="EE167" i="1"/>
  <c r="EF166" i="1"/>
  <c r="EM164" i="1"/>
  <c r="CA169" i="1" l="1"/>
  <c r="EE168" i="1"/>
  <c r="EF167" i="1"/>
  <c r="EM165" i="1"/>
  <c r="J170" i="1"/>
  <c r="J171" i="1" l="1"/>
  <c r="EF168" i="1"/>
  <c r="EM166" i="1"/>
  <c r="CA170" i="1"/>
  <c r="EE169" i="1"/>
  <c r="CA171" i="1" l="1"/>
  <c r="EE170" i="1"/>
  <c r="EF169" i="1"/>
  <c r="EM167" i="1"/>
  <c r="J172" i="1"/>
  <c r="J173" i="1" l="1"/>
  <c r="EF170" i="1"/>
  <c r="EM168" i="1"/>
  <c r="EE171" i="1"/>
  <c r="CA172" i="1"/>
  <c r="EE172" i="1" l="1"/>
  <c r="CA173" i="1"/>
  <c r="EF171" i="1"/>
  <c r="EM169" i="1"/>
  <c r="J174" i="1"/>
  <c r="J175" i="1" l="1"/>
  <c r="EE173" i="1"/>
  <c r="CA174" i="1"/>
  <c r="EF172" i="1"/>
  <c r="EM170" i="1"/>
  <c r="EE174" i="1" l="1"/>
  <c r="CA175" i="1"/>
  <c r="EF173" i="1"/>
  <c r="EM171" i="1"/>
  <c r="J176" i="1"/>
  <c r="J177" i="1" l="1"/>
  <c r="EF174" i="1"/>
  <c r="EM172" i="1"/>
  <c r="CA176" i="1"/>
  <c r="EE175" i="1"/>
  <c r="EE176" i="1" l="1"/>
  <c r="CA177" i="1"/>
  <c r="EF175" i="1"/>
  <c r="EM173" i="1"/>
  <c r="J178" i="1"/>
  <c r="EE177" i="1" l="1"/>
  <c r="CA178" i="1"/>
  <c r="J179" i="1"/>
  <c r="EF176" i="1"/>
  <c r="EM174" i="1"/>
  <c r="EF177" i="1" l="1"/>
  <c r="EM175" i="1"/>
  <c r="EE178" i="1"/>
  <c r="CA179" i="1"/>
  <c r="J180" i="1"/>
  <c r="CA180" i="1" l="1"/>
  <c r="EE179" i="1"/>
  <c r="J181" i="1"/>
  <c r="EF178" i="1"/>
  <c r="EM176" i="1"/>
  <c r="EF179" i="1" l="1"/>
  <c r="EM177" i="1"/>
  <c r="J182" i="1"/>
  <c r="CA181" i="1"/>
  <c r="EE180" i="1"/>
  <c r="CA182" i="1" l="1"/>
  <c r="EE181" i="1"/>
  <c r="J183" i="1"/>
  <c r="EF180" i="1"/>
  <c r="EM178" i="1"/>
  <c r="EF181" i="1" l="1"/>
  <c r="EM179" i="1"/>
  <c r="J184" i="1"/>
  <c r="CA183" i="1"/>
  <c r="EE182" i="1"/>
  <c r="CA184" i="1" l="1"/>
  <c r="EE183" i="1"/>
  <c r="J185" i="1"/>
  <c r="EF182" i="1"/>
  <c r="EM180" i="1"/>
  <c r="EF183" i="1" l="1"/>
  <c r="EM181" i="1"/>
  <c r="J186" i="1"/>
  <c r="CA185" i="1"/>
  <c r="EE184" i="1"/>
  <c r="J187" i="1" l="1"/>
  <c r="CA186" i="1"/>
  <c r="EE185" i="1"/>
  <c r="EF184" i="1"/>
  <c r="EM182" i="1"/>
  <c r="EF185" i="1" l="1"/>
  <c r="EM183" i="1"/>
  <c r="CA187" i="1"/>
  <c r="EE186" i="1"/>
  <c r="J188" i="1"/>
  <c r="J189" i="1" l="1"/>
  <c r="CA188" i="1"/>
  <c r="EE187" i="1"/>
  <c r="EF186" i="1"/>
  <c r="EM184" i="1"/>
  <c r="EF187" i="1" l="1"/>
  <c r="EM185" i="1"/>
  <c r="CA189" i="1"/>
  <c r="EE188" i="1"/>
  <c r="J190" i="1"/>
  <c r="J191" i="1" l="1"/>
  <c r="CA190" i="1"/>
  <c r="EE189" i="1"/>
  <c r="EF188" i="1"/>
  <c r="EM186" i="1"/>
  <c r="EF189" i="1" l="1"/>
  <c r="EM187" i="1"/>
  <c r="EE190" i="1"/>
  <c r="CA191" i="1"/>
  <c r="J192" i="1"/>
  <c r="EF190" i="1" l="1"/>
  <c r="EM188" i="1"/>
  <c r="J193" i="1"/>
  <c r="CA192" i="1"/>
  <c r="EE191" i="1"/>
  <c r="CA193" i="1" l="1"/>
  <c r="EE192" i="1"/>
  <c r="J194" i="1"/>
  <c r="EF191" i="1"/>
  <c r="EM189" i="1"/>
  <c r="J195" i="1" l="1"/>
  <c r="EF192" i="1"/>
  <c r="EM190" i="1"/>
  <c r="CA194" i="1"/>
  <c r="EE193" i="1"/>
  <c r="CA195" i="1" l="1"/>
  <c r="EE194" i="1"/>
  <c r="EF193" i="1"/>
  <c r="EM191" i="1"/>
  <c r="J196" i="1"/>
  <c r="EF194" i="1" l="1"/>
  <c r="EM192" i="1"/>
  <c r="J197" i="1"/>
  <c r="CA196" i="1"/>
  <c r="EE195" i="1"/>
  <c r="CA197" i="1" l="1"/>
  <c r="EE196" i="1"/>
  <c r="J198" i="1"/>
  <c r="EF195" i="1"/>
  <c r="EM193" i="1"/>
  <c r="J199" i="1" l="1"/>
  <c r="EF196" i="1"/>
  <c r="EM194" i="1"/>
  <c r="EE197" i="1"/>
  <c r="CA198" i="1"/>
  <c r="EE198" i="1" l="1"/>
  <c r="CA199" i="1"/>
  <c r="EF197" i="1"/>
  <c r="EM195" i="1"/>
  <c r="J200" i="1"/>
  <c r="CA200" i="1" l="1"/>
  <c r="EE199" i="1"/>
  <c r="J201" i="1"/>
  <c r="EF198" i="1"/>
  <c r="EM196" i="1"/>
  <c r="J202" i="1" l="1"/>
  <c r="EF199" i="1"/>
  <c r="EM197" i="1"/>
  <c r="EE200" i="1"/>
  <c r="CA201" i="1"/>
  <c r="CA202" i="1" l="1"/>
  <c r="EE201" i="1"/>
  <c r="EF200" i="1"/>
  <c r="EM198" i="1"/>
  <c r="J203" i="1"/>
  <c r="J204" i="1" l="1"/>
  <c r="EF201" i="1"/>
  <c r="EM199" i="1"/>
  <c r="CA203" i="1"/>
  <c r="EE202" i="1"/>
  <c r="CA204" i="1" l="1"/>
  <c r="EE203" i="1"/>
  <c r="EF202" i="1"/>
  <c r="EM200" i="1"/>
  <c r="J205" i="1"/>
  <c r="J206" i="1" l="1"/>
  <c r="EF203" i="1"/>
  <c r="EM201" i="1"/>
  <c r="EE204" i="1"/>
  <c r="CA205" i="1"/>
  <c r="CA206" i="1" s="1"/>
  <c r="EE206" i="1" l="1"/>
  <c r="CA207" i="1"/>
  <c r="CA208" i="1" s="1"/>
  <c r="EF204" i="1"/>
  <c r="EM202" i="1"/>
  <c r="J207" i="1"/>
  <c r="EF205" i="1" l="1"/>
  <c r="EM203" i="1"/>
  <c r="CA209" i="1"/>
  <c r="EE208" i="1"/>
  <c r="J208" i="1"/>
  <c r="J209" i="1" l="1"/>
  <c r="EE209" i="1"/>
  <c r="CA210" i="1"/>
  <c r="EF206" i="1"/>
  <c r="EM204" i="1"/>
  <c r="EE210" i="1" l="1"/>
  <c r="CA211" i="1"/>
  <c r="EF207" i="1"/>
  <c r="EM205" i="1"/>
  <c r="J210" i="1"/>
  <c r="J211" i="1" l="1"/>
  <c r="EF208" i="1"/>
  <c r="EM206" i="1"/>
  <c r="CA212" i="1"/>
  <c r="EE211" i="1"/>
  <c r="CA213" i="1" l="1"/>
  <c r="EE212" i="1"/>
  <c r="EF209" i="1"/>
  <c r="EM207" i="1"/>
  <c r="J212" i="1"/>
  <c r="J213" i="1" l="1"/>
  <c r="EF210" i="1"/>
  <c r="EM208" i="1"/>
  <c r="CA214" i="1"/>
  <c r="EE213" i="1"/>
  <c r="CA215" i="1" l="1"/>
  <c r="EE214" i="1"/>
  <c r="EF211" i="1"/>
  <c r="EM209" i="1"/>
  <c r="J214" i="1"/>
  <c r="J215" i="1" l="1"/>
  <c r="EF212" i="1"/>
  <c r="EM210" i="1"/>
  <c r="CA216" i="1"/>
  <c r="EE215" i="1"/>
  <c r="CA217" i="1" l="1"/>
  <c r="EE216" i="1"/>
  <c r="EF213" i="1"/>
  <c r="EM211" i="1"/>
  <c r="J216" i="1"/>
  <c r="J217" i="1" l="1"/>
  <c r="EF214" i="1"/>
  <c r="EM212" i="1"/>
  <c r="CA218" i="1"/>
  <c r="EE217" i="1"/>
  <c r="CA219" i="1" l="1"/>
  <c r="EE218" i="1"/>
  <c r="EF215" i="1"/>
  <c r="EM213" i="1"/>
  <c r="J218" i="1"/>
  <c r="J219" i="1" l="1"/>
  <c r="EF216" i="1"/>
  <c r="EM214" i="1"/>
  <c r="CA220" i="1"/>
  <c r="EE219" i="1"/>
  <c r="CA221" i="1" l="1"/>
  <c r="EE220" i="1"/>
  <c r="EF217" i="1"/>
  <c r="EM215" i="1"/>
  <c r="J220" i="1"/>
  <c r="J221" i="1" l="1"/>
  <c r="EF218" i="1"/>
  <c r="EM216" i="1"/>
  <c r="CA222" i="1"/>
  <c r="EE221" i="1"/>
  <c r="CA223" i="1" l="1"/>
  <c r="EE222" i="1"/>
  <c r="EF219" i="1"/>
  <c r="EM217" i="1"/>
  <c r="J222" i="1"/>
  <c r="J223" i="1" l="1"/>
  <c r="EF220" i="1"/>
  <c r="EM218" i="1"/>
  <c r="EE223" i="1"/>
  <c r="CA224" i="1"/>
  <c r="CA225" i="1" l="1"/>
  <c r="EE224" i="1"/>
  <c r="EF221" i="1"/>
  <c r="EM219" i="1"/>
  <c r="J224" i="1"/>
  <c r="J225" i="1" l="1"/>
  <c r="EF222" i="1"/>
  <c r="EM220" i="1"/>
  <c r="CA226" i="1"/>
  <c r="EE225" i="1"/>
  <c r="EE226" i="1" l="1"/>
  <c r="CA227" i="1"/>
  <c r="EF223" i="1"/>
  <c r="EM221" i="1"/>
  <c r="J226" i="1"/>
  <c r="J227" i="1" l="1"/>
  <c r="EF224" i="1"/>
  <c r="EM222" i="1"/>
  <c r="EE227" i="1"/>
  <c r="CA228" i="1"/>
  <c r="CA229" i="1" l="1"/>
  <c r="EE228" i="1"/>
  <c r="EF225" i="1"/>
  <c r="EM223" i="1"/>
  <c r="J228" i="1"/>
  <c r="J229" i="1" l="1"/>
  <c r="EF226" i="1"/>
  <c r="EM224" i="1"/>
  <c r="CA230" i="1"/>
  <c r="EE229" i="1"/>
  <c r="EE230" i="1" l="1"/>
  <c r="CA231" i="1"/>
  <c r="EF227" i="1"/>
  <c r="EM225" i="1"/>
  <c r="J230" i="1"/>
  <c r="J231" i="1" l="1"/>
  <c r="EF228" i="1"/>
  <c r="EM226" i="1"/>
  <c r="EE231" i="1"/>
  <c r="CA232" i="1"/>
  <c r="EE232" i="1" l="1"/>
  <c r="CA233" i="1"/>
  <c r="EF229" i="1"/>
  <c r="EM227" i="1"/>
  <c r="J232" i="1"/>
  <c r="EF230" i="1" l="1"/>
  <c r="EM228" i="1"/>
  <c r="J233" i="1"/>
  <c r="CA234" i="1"/>
  <c r="EE233" i="1"/>
  <c r="EE234" i="1" l="1"/>
  <c r="CA235" i="1"/>
  <c r="J234" i="1"/>
  <c r="EF231" i="1"/>
  <c r="EM229" i="1"/>
  <c r="EF232" i="1" l="1"/>
  <c r="EM230" i="1"/>
  <c r="CA236" i="1"/>
  <c r="EE235" i="1"/>
  <c r="J235" i="1"/>
  <c r="J236" i="1" l="1"/>
  <c r="CA237" i="1"/>
  <c r="EE236" i="1"/>
  <c r="EF233" i="1"/>
  <c r="EM231" i="1"/>
  <c r="EF234" i="1" l="1"/>
  <c r="EM232" i="1"/>
  <c r="CA238" i="1"/>
  <c r="EE237" i="1"/>
  <c r="J237" i="1"/>
  <c r="EE238" i="1" l="1"/>
  <c r="CA239" i="1"/>
  <c r="J238" i="1"/>
  <c r="EF235" i="1"/>
  <c r="EM233" i="1"/>
  <c r="J239" i="1" l="1"/>
  <c r="CA240" i="1"/>
  <c r="EE239" i="1"/>
  <c r="EF236" i="1"/>
  <c r="EM234" i="1"/>
  <c r="EF237" i="1" l="1"/>
  <c r="EM235" i="1"/>
  <c r="CA241" i="1"/>
  <c r="EE240" i="1"/>
  <c r="J240" i="1"/>
  <c r="J241" i="1" l="1"/>
  <c r="CA242" i="1"/>
  <c r="EE241" i="1"/>
  <c r="EF238" i="1"/>
  <c r="EM236" i="1"/>
  <c r="EF239" i="1" l="1"/>
  <c r="EM237" i="1"/>
  <c r="EE242" i="1"/>
  <c r="CA243" i="1"/>
  <c r="J242" i="1"/>
  <c r="J243" i="1" l="1"/>
  <c r="CA244" i="1"/>
  <c r="EE243" i="1"/>
  <c r="EF240" i="1"/>
  <c r="EM238" i="1"/>
  <c r="EF241" i="1" l="1"/>
  <c r="EM239" i="1"/>
  <c r="CA245" i="1"/>
  <c r="EE244" i="1"/>
  <c r="J244" i="1"/>
  <c r="J245" i="1" l="1"/>
  <c r="CA246" i="1"/>
  <c r="EE245" i="1"/>
  <c r="EF242" i="1"/>
  <c r="EM240" i="1"/>
  <c r="EF243" i="1" l="1"/>
  <c r="EM241" i="1"/>
  <c r="EE246" i="1"/>
  <c r="CA247" i="1"/>
  <c r="J246" i="1"/>
  <c r="CA248" i="1" l="1"/>
  <c r="EE247" i="1"/>
  <c r="J247" i="1"/>
  <c r="EF244" i="1"/>
  <c r="EM242" i="1"/>
  <c r="J248" i="1" l="1"/>
  <c r="EF245" i="1"/>
  <c r="EM243" i="1"/>
  <c r="CA249" i="1"/>
  <c r="EE248" i="1"/>
  <c r="CA250" i="1" l="1"/>
  <c r="EE249" i="1"/>
  <c r="EF246" i="1"/>
  <c r="EM244" i="1"/>
  <c r="J249" i="1"/>
  <c r="J250" i="1" l="1"/>
  <c r="EF247" i="1"/>
  <c r="EM245" i="1"/>
  <c r="EE250" i="1"/>
  <c r="CA251" i="1"/>
  <c r="CA252" i="1" l="1"/>
  <c r="EE251" i="1"/>
  <c r="EF248" i="1"/>
  <c r="EM246" i="1"/>
  <c r="J251" i="1"/>
  <c r="J252" i="1" l="1"/>
  <c r="EF249" i="1"/>
  <c r="EM247" i="1"/>
  <c r="EE252" i="1"/>
  <c r="CA253" i="1"/>
  <c r="EF250" i="1" l="1"/>
  <c r="EM248" i="1"/>
  <c r="J253" i="1"/>
  <c r="CA254" i="1"/>
  <c r="EE253" i="1"/>
  <c r="CA255" i="1" l="1"/>
  <c r="EE254" i="1"/>
  <c r="J254" i="1"/>
  <c r="EF251" i="1"/>
  <c r="EM249" i="1"/>
  <c r="EF252" i="1" l="1"/>
  <c r="EM250" i="1"/>
  <c r="J255" i="1"/>
  <c r="CA256" i="1"/>
  <c r="EE255" i="1"/>
  <c r="CA257" i="1" l="1"/>
  <c r="EE256" i="1"/>
  <c r="J256" i="1"/>
  <c r="EF253" i="1"/>
  <c r="EM251" i="1"/>
  <c r="EF254" i="1" l="1"/>
  <c r="EM252" i="1"/>
  <c r="J257" i="1"/>
  <c r="CA258" i="1"/>
  <c r="EE257" i="1"/>
  <c r="EE258" i="1" l="1"/>
  <c r="CA259" i="1"/>
  <c r="J258" i="1"/>
  <c r="EF255" i="1"/>
  <c r="EM253" i="1"/>
  <c r="J259" i="1" l="1"/>
  <c r="CA260" i="1"/>
  <c r="EE259" i="1"/>
  <c r="EF256" i="1"/>
  <c r="EM254" i="1"/>
  <c r="EF257" i="1" l="1"/>
  <c r="EM255" i="1"/>
  <c r="CA261" i="1"/>
  <c r="EE260" i="1"/>
  <c r="J260" i="1"/>
  <c r="J261" i="1" l="1"/>
  <c r="CA262" i="1"/>
  <c r="EE261" i="1"/>
  <c r="EF258" i="1"/>
  <c r="EM256" i="1"/>
  <c r="EF259" i="1" l="1"/>
  <c r="EM257" i="1"/>
  <c r="EE262" i="1"/>
  <c r="CA263" i="1"/>
  <c r="J262" i="1"/>
  <c r="CA264" i="1" l="1"/>
  <c r="EE263" i="1"/>
  <c r="J263" i="1"/>
  <c r="EF260" i="1"/>
  <c r="EM258" i="1"/>
  <c r="J264" i="1" l="1"/>
  <c r="EF261" i="1"/>
  <c r="EM259" i="1"/>
  <c r="EE264" i="1"/>
  <c r="CA265" i="1"/>
  <c r="CA266" i="1" l="1"/>
  <c r="EE265" i="1"/>
  <c r="EF262" i="1"/>
  <c r="EM260" i="1"/>
  <c r="J265" i="1"/>
  <c r="J266" i="1" l="1"/>
  <c r="EF263" i="1"/>
  <c r="EM261" i="1"/>
  <c r="EE266" i="1"/>
  <c r="CA267" i="1"/>
  <c r="EE267" i="1" l="1"/>
  <c r="CA268" i="1"/>
  <c r="EF264" i="1"/>
  <c r="EM262" i="1"/>
  <c r="J267" i="1"/>
  <c r="J268" i="1" l="1"/>
  <c r="EF265" i="1"/>
  <c r="EM263" i="1"/>
  <c r="EE268" i="1"/>
  <c r="CA269" i="1"/>
  <c r="EF266" i="1" l="1"/>
  <c r="EM264" i="1"/>
  <c r="J269" i="1"/>
  <c r="CA270" i="1"/>
  <c r="EE269" i="1"/>
  <c r="CA271" i="1" l="1"/>
  <c r="EE270" i="1"/>
  <c r="J270" i="1"/>
  <c r="EF267" i="1"/>
  <c r="EM265" i="1"/>
  <c r="EF268" i="1" l="1"/>
  <c r="EM266" i="1"/>
  <c r="J271" i="1"/>
  <c r="CA272" i="1"/>
  <c r="EE271" i="1"/>
  <c r="CA273" i="1" l="1"/>
  <c r="EE272" i="1"/>
  <c r="J272" i="1"/>
  <c r="EF269" i="1"/>
  <c r="EM267" i="1"/>
  <c r="EF270" i="1" l="1"/>
  <c r="EM268" i="1"/>
  <c r="J273" i="1"/>
  <c r="CA274" i="1"/>
  <c r="EE273" i="1"/>
  <c r="EE274" i="1" l="1"/>
  <c r="CA275" i="1"/>
  <c r="J274" i="1"/>
  <c r="EF271" i="1"/>
  <c r="EM269" i="1"/>
  <c r="J275" i="1" l="1"/>
  <c r="CA276" i="1"/>
  <c r="EE275" i="1"/>
  <c r="EF272" i="1"/>
  <c r="EM270" i="1"/>
  <c r="CA277" i="1" l="1"/>
  <c r="EE276" i="1"/>
  <c r="J276" i="1"/>
  <c r="EF273" i="1"/>
  <c r="EM271" i="1"/>
  <c r="EF274" i="1" l="1"/>
  <c r="EM272" i="1"/>
  <c r="J277" i="1"/>
  <c r="CA278" i="1"/>
  <c r="EE277" i="1"/>
  <c r="CA279" i="1" l="1"/>
  <c r="EE278" i="1"/>
  <c r="J278" i="1"/>
  <c r="EF275" i="1"/>
  <c r="EM273" i="1"/>
  <c r="EF276" i="1" l="1"/>
  <c r="EM274" i="1"/>
  <c r="J279" i="1"/>
  <c r="CA280" i="1"/>
  <c r="EE279" i="1"/>
  <c r="CA281" i="1" l="1"/>
  <c r="EE280" i="1"/>
  <c r="J280" i="1"/>
  <c r="EF277" i="1"/>
  <c r="EM275" i="1"/>
  <c r="EF278" i="1" l="1"/>
  <c r="EM276" i="1"/>
  <c r="J281" i="1"/>
  <c r="CA282" i="1"/>
  <c r="EE281" i="1"/>
  <c r="EE282" i="1" l="1"/>
  <c r="CA283" i="1"/>
  <c r="J282" i="1"/>
  <c r="EF279" i="1"/>
  <c r="EM277" i="1"/>
  <c r="EF280" i="1" l="1"/>
  <c r="EM278" i="1"/>
  <c r="J283" i="1"/>
  <c r="EE283" i="1"/>
  <c r="CA284" i="1"/>
  <c r="EE284" i="1" l="1"/>
  <c r="CA285" i="1"/>
  <c r="J284" i="1"/>
  <c r="EF281" i="1"/>
  <c r="EM279" i="1"/>
  <c r="J285" i="1" l="1"/>
  <c r="CA286" i="1"/>
  <c r="EE285" i="1"/>
  <c r="EF282" i="1"/>
  <c r="EM280" i="1"/>
  <c r="EF283" i="1" l="1"/>
  <c r="EM281" i="1"/>
  <c r="CA287" i="1"/>
  <c r="EE286" i="1"/>
  <c r="J286" i="1"/>
  <c r="J287" i="1" l="1"/>
  <c r="CA288" i="1"/>
  <c r="EE287" i="1"/>
  <c r="EF284" i="1"/>
  <c r="EM282" i="1"/>
  <c r="CA289" i="1" l="1"/>
  <c r="EE288" i="1"/>
  <c r="J288" i="1"/>
  <c r="EF285" i="1"/>
  <c r="EM283" i="1"/>
  <c r="EF286" i="1" l="1"/>
  <c r="EM284" i="1"/>
  <c r="J289" i="1"/>
  <c r="CA290" i="1"/>
  <c r="EE289" i="1"/>
  <c r="EE290" i="1" l="1"/>
  <c r="CA291" i="1"/>
  <c r="J290" i="1"/>
  <c r="EF287" i="1"/>
  <c r="EM285" i="1"/>
  <c r="J291" i="1" l="1"/>
  <c r="CA292" i="1"/>
  <c r="EE291" i="1"/>
  <c r="EF288" i="1"/>
  <c r="EM286" i="1"/>
  <c r="EF289" i="1" l="1"/>
  <c r="EM287" i="1"/>
  <c r="CA293" i="1"/>
  <c r="EE292" i="1"/>
  <c r="J292" i="1"/>
  <c r="J293" i="1" l="1"/>
  <c r="EE293" i="1"/>
  <c r="CA294" i="1"/>
  <c r="EF290" i="1"/>
  <c r="EM288" i="1"/>
  <c r="EE294" i="1" l="1"/>
  <c r="CA295" i="1"/>
  <c r="J294" i="1"/>
  <c r="EF291" i="1"/>
  <c r="EM289" i="1"/>
  <c r="EF292" i="1" l="1"/>
  <c r="EM290" i="1"/>
  <c r="EE295" i="1"/>
  <c r="CA296" i="1"/>
  <c r="J295" i="1"/>
  <c r="EE296" i="1" l="1"/>
  <c r="CA297" i="1"/>
  <c r="J296" i="1"/>
  <c r="EF293" i="1"/>
  <c r="EM291" i="1"/>
  <c r="EF294" i="1" l="1"/>
  <c r="EM292" i="1"/>
  <c r="J297" i="1"/>
  <c r="CA298" i="1"/>
  <c r="EE297" i="1"/>
  <c r="EE298" i="1" l="1"/>
  <c r="CA299" i="1"/>
  <c r="J298" i="1"/>
  <c r="EF295" i="1"/>
  <c r="EM293" i="1"/>
  <c r="EF296" i="1" l="1"/>
  <c r="EM294" i="1"/>
  <c r="CA300" i="1"/>
  <c r="EE299" i="1"/>
  <c r="J299" i="1"/>
  <c r="J300" i="1" l="1"/>
  <c r="CA301" i="1"/>
  <c r="EE300" i="1"/>
  <c r="EF297" i="1"/>
  <c r="EM295" i="1"/>
  <c r="EF298" i="1" l="1"/>
  <c r="EM296" i="1"/>
  <c r="EE301" i="1"/>
  <c r="CA302" i="1"/>
  <c r="J301" i="1"/>
  <c r="EE302" i="1" l="1"/>
  <c r="CA303" i="1"/>
  <c r="J302" i="1"/>
  <c r="EF299" i="1"/>
  <c r="EM297" i="1"/>
  <c r="EF300" i="1" l="1"/>
  <c r="EM298" i="1"/>
  <c r="CA304" i="1"/>
  <c r="EE303" i="1"/>
  <c r="J303" i="1"/>
  <c r="J304" i="1" l="1"/>
  <c r="CA305" i="1"/>
  <c r="EE304" i="1"/>
  <c r="EF301" i="1"/>
  <c r="EM299" i="1"/>
  <c r="EF302" i="1" l="1"/>
  <c r="EM300" i="1"/>
  <c r="CA306" i="1"/>
  <c r="EE305" i="1"/>
  <c r="J305" i="1"/>
  <c r="J306" i="1" l="1"/>
  <c r="CA307" i="1"/>
  <c r="EE306" i="1"/>
  <c r="EF303" i="1"/>
  <c r="EM301" i="1"/>
  <c r="EF304" i="1" l="1"/>
  <c r="EM302" i="1"/>
  <c r="CA308" i="1"/>
  <c r="EE307" i="1"/>
  <c r="J307" i="1"/>
  <c r="J308" i="1" l="1"/>
  <c r="CA309" i="1"/>
  <c r="EE308" i="1"/>
  <c r="EF305" i="1"/>
  <c r="EM303" i="1"/>
  <c r="EF306" i="1" l="1"/>
  <c r="EM304" i="1"/>
  <c r="EE309" i="1"/>
  <c r="CA310" i="1"/>
  <c r="J309" i="1"/>
  <c r="J310" i="1" l="1"/>
  <c r="CA311" i="1"/>
  <c r="EE310" i="1"/>
  <c r="EF307" i="1"/>
  <c r="EM305" i="1"/>
  <c r="EF308" i="1" l="1"/>
  <c r="EM306" i="1"/>
  <c r="EE311" i="1"/>
  <c r="CA312" i="1"/>
  <c r="J311" i="1"/>
  <c r="CA313" i="1" l="1"/>
  <c r="EE312" i="1"/>
  <c r="J312" i="1"/>
  <c r="EF309" i="1"/>
  <c r="EM307" i="1"/>
  <c r="J313" i="1" l="1"/>
  <c r="EF310" i="1"/>
  <c r="EM308" i="1"/>
  <c r="CA314" i="1"/>
  <c r="EE313" i="1"/>
  <c r="EE314" i="1" l="1"/>
  <c r="CA315" i="1"/>
  <c r="EF311" i="1"/>
  <c r="EM309" i="1"/>
  <c r="J314" i="1"/>
  <c r="J315" i="1" l="1"/>
  <c r="EF312" i="1"/>
  <c r="EM310" i="1"/>
  <c r="CA316" i="1"/>
  <c r="EE315" i="1"/>
  <c r="CA317" i="1" l="1"/>
  <c r="EE316" i="1"/>
  <c r="EF313" i="1"/>
  <c r="EM311" i="1"/>
  <c r="J316" i="1"/>
  <c r="J317" i="1" l="1"/>
  <c r="EF314" i="1"/>
  <c r="EM312" i="1"/>
  <c r="EE317" i="1"/>
  <c r="CA318" i="1"/>
  <c r="EF315" i="1" l="1"/>
  <c r="EM313" i="1"/>
  <c r="J318" i="1"/>
  <c r="EE318" i="1"/>
  <c r="CA319" i="1"/>
  <c r="J319" i="1" l="1"/>
  <c r="CA320" i="1"/>
  <c r="EE319" i="1"/>
  <c r="EF316" i="1"/>
  <c r="EM314" i="1"/>
  <c r="EE320" i="1" l="1"/>
  <c r="CA321" i="1"/>
  <c r="J320" i="1"/>
  <c r="EF317" i="1"/>
  <c r="EM315" i="1"/>
  <c r="EF318" i="1" l="1"/>
  <c r="EM316" i="1"/>
  <c r="EE321" i="1"/>
  <c r="CA322" i="1"/>
  <c r="J321" i="1"/>
  <c r="CA323" i="1" l="1"/>
  <c r="EE322" i="1"/>
  <c r="J322" i="1"/>
  <c r="EF319" i="1"/>
  <c r="EM317" i="1"/>
  <c r="EF320" i="1" l="1"/>
  <c r="EM318" i="1"/>
  <c r="J323" i="1"/>
  <c r="CA324" i="1"/>
  <c r="EE323" i="1"/>
  <c r="CA325" i="1" l="1"/>
  <c r="EE324" i="1"/>
  <c r="J324" i="1"/>
  <c r="EF321" i="1"/>
  <c r="EM319" i="1"/>
  <c r="EF322" i="1" l="1"/>
  <c r="EM320" i="1"/>
  <c r="J325" i="1"/>
  <c r="CA326" i="1"/>
  <c r="EE325" i="1"/>
  <c r="CA327" i="1" l="1"/>
  <c r="EE326" i="1"/>
  <c r="J326" i="1"/>
  <c r="EF323" i="1"/>
  <c r="EM321" i="1"/>
  <c r="EF324" i="1" l="1"/>
  <c r="EM322" i="1"/>
  <c r="J327" i="1"/>
  <c r="CA328" i="1"/>
  <c r="EE327" i="1"/>
  <c r="EE328" i="1" l="1"/>
  <c r="CA329" i="1"/>
  <c r="J328" i="1"/>
  <c r="EF325" i="1"/>
  <c r="EM323" i="1"/>
  <c r="EF326" i="1" l="1"/>
  <c r="EM324" i="1"/>
  <c r="J329" i="1"/>
  <c r="EE329" i="1"/>
  <c r="CA330" i="1"/>
  <c r="EE330" i="1" l="1"/>
  <c r="CA331" i="1"/>
  <c r="J330" i="1"/>
  <c r="EF327" i="1"/>
  <c r="EM325" i="1"/>
  <c r="EF328" i="1" l="1"/>
  <c r="EM326" i="1"/>
  <c r="EE331" i="1"/>
  <c r="CA332" i="1"/>
  <c r="J331" i="1"/>
  <c r="EE332" i="1" l="1"/>
  <c r="CA333" i="1"/>
  <c r="J332" i="1"/>
  <c r="EF329" i="1"/>
  <c r="EM327" i="1"/>
  <c r="EF330" i="1" l="1"/>
  <c r="EM328" i="1"/>
  <c r="EE333" i="1"/>
  <c r="CA334" i="1"/>
  <c r="J333" i="1"/>
  <c r="EE334" i="1" l="1"/>
  <c r="CA335" i="1"/>
  <c r="J334" i="1"/>
  <c r="EF331" i="1"/>
  <c r="EM329" i="1"/>
  <c r="EF332" i="1" l="1"/>
  <c r="EM330" i="1"/>
  <c r="EE335" i="1"/>
  <c r="CA336" i="1"/>
  <c r="J335" i="1"/>
  <c r="EE336" i="1" l="1"/>
  <c r="CA337" i="1"/>
  <c r="J336" i="1"/>
  <c r="EF333" i="1"/>
  <c r="EM331" i="1"/>
  <c r="EF334" i="1" l="1"/>
  <c r="EM332" i="1"/>
  <c r="EE337" i="1"/>
  <c r="CA338" i="1"/>
  <c r="J337" i="1"/>
  <c r="CA339" i="1" l="1"/>
  <c r="EE338" i="1"/>
  <c r="J338" i="1"/>
  <c r="EF335" i="1"/>
  <c r="EM333" i="1"/>
  <c r="EF336" i="1" l="1"/>
  <c r="EM334" i="1"/>
  <c r="J339" i="1"/>
  <c r="CA340" i="1"/>
  <c r="CA341" i="1" s="1"/>
  <c r="EE339" i="1"/>
  <c r="CA342" i="1" l="1"/>
  <c r="EE341" i="1"/>
  <c r="J340" i="1"/>
  <c r="EF337" i="1"/>
  <c r="EM335" i="1"/>
  <c r="EF338" i="1" l="1"/>
  <c r="EM336" i="1"/>
  <c r="J341" i="1"/>
  <c r="J342" i="1" s="1"/>
  <c r="EE342" i="1"/>
  <c r="CA343" i="1"/>
  <c r="EE343" i="1" l="1"/>
  <c r="CA344" i="1"/>
  <c r="J343" i="1"/>
  <c r="EF339" i="1"/>
  <c r="EM337" i="1"/>
  <c r="EF340" i="1" l="1"/>
  <c r="EM338" i="1"/>
  <c r="EE344" i="1"/>
  <c r="CA345" i="1"/>
  <c r="J344" i="1"/>
  <c r="EE345" i="1" l="1"/>
  <c r="CA346" i="1"/>
  <c r="J345" i="1"/>
  <c r="EF341" i="1"/>
  <c r="EF342" i="1" s="1"/>
  <c r="EM339" i="1"/>
  <c r="J346" i="1" l="1"/>
  <c r="EE346" i="1"/>
  <c r="CA347" i="1"/>
  <c r="EF343" i="1"/>
  <c r="EM341" i="1"/>
  <c r="EE347" i="1" l="1"/>
  <c r="CA348" i="1"/>
  <c r="EF344" i="1"/>
  <c r="EM342" i="1"/>
  <c r="J347" i="1"/>
  <c r="EF345" i="1" l="1"/>
  <c r="EM343" i="1"/>
  <c r="J348" i="1"/>
  <c r="EE348" i="1"/>
  <c r="CA349" i="1"/>
  <c r="EE349" i="1" l="1"/>
  <c r="CA350" i="1"/>
  <c r="J349" i="1"/>
  <c r="EF346" i="1"/>
  <c r="EM344" i="1"/>
  <c r="J350" i="1" l="1"/>
  <c r="CA351" i="1"/>
  <c r="EE350" i="1"/>
  <c r="EF347" i="1"/>
  <c r="EM345" i="1"/>
  <c r="EF348" i="1" l="1"/>
  <c r="EM346" i="1"/>
  <c r="CA352" i="1"/>
  <c r="EE351" i="1"/>
  <c r="J351" i="1"/>
  <c r="J352" i="1" l="1"/>
  <c r="CA353" i="1"/>
  <c r="EE352" i="1"/>
  <c r="EF349" i="1"/>
  <c r="EM347" i="1"/>
  <c r="EF350" i="1" l="1"/>
  <c r="EM348" i="1"/>
  <c r="CA354" i="1"/>
  <c r="EE353" i="1"/>
  <c r="J353" i="1"/>
  <c r="J354" i="1" l="1"/>
  <c r="CA355" i="1"/>
  <c r="EE354" i="1"/>
  <c r="EF351" i="1"/>
  <c r="EM349" i="1"/>
  <c r="EF352" i="1" l="1"/>
  <c r="EM350" i="1"/>
  <c r="CA356" i="1"/>
  <c r="EE355" i="1"/>
  <c r="J355" i="1"/>
  <c r="J356" i="1" l="1"/>
  <c r="EE356" i="1"/>
  <c r="CA357" i="1"/>
  <c r="EF353" i="1"/>
  <c r="EM351" i="1"/>
  <c r="EE357" i="1" l="1"/>
  <c r="CA358" i="1"/>
  <c r="EF354" i="1"/>
  <c r="EM352" i="1"/>
  <c r="J357" i="1"/>
  <c r="J358" i="1" l="1"/>
  <c r="EF355" i="1"/>
  <c r="EM353" i="1"/>
  <c r="EE358" i="1"/>
  <c r="CA359" i="1"/>
  <c r="EE359" i="1" l="1"/>
  <c r="CA360" i="1"/>
  <c r="EF356" i="1"/>
  <c r="EM354" i="1"/>
  <c r="J359" i="1"/>
  <c r="J360" i="1" l="1"/>
  <c r="EF357" i="1"/>
  <c r="EM355" i="1"/>
  <c r="EE360" i="1"/>
  <c r="CA361" i="1"/>
  <c r="EE361" i="1" l="1"/>
  <c r="CA362" i="1"/>
  <c r="EF358" i="1"/>
  <c r="EM356" i="1"/>
  <c r="J361" i="1"/>
  <c r="J362" i="1" l="1"/>
  <c r="EF359" i="1"/>
  <c r="EM357" i="1"/>
  <c r="CA363" i="1"/>
  <c r="EE362" i="1"/>
  <c r="EE363" i="1" l="1"/>
  <c r="CA364" i="1"/>
  <c r="EF360" i="1"/>
  <c r="EM358" i="1"/>
  <c r="J363" i="1"/>
  <c r="EF361" i="1" l="1"/>
  <c r="EM359" i="1"/>
  <c r="EE364" i="1"/>
  <c r="CA365" i="1"/>
  <c r="J364" i="1"/>
  <c r="EE365" i="1" l="1"/>
  <c r="CA366" i="1"/>
  <c r="J365" i="1"/>
  <c r="EF362" i="1"/>
  <c r="EM360" i="1"/>
  <c r="EF363" i="1" l="1"/>
  <c r="EM361" i="1"/>
  <c r="CA367" i="1"/>
  <c r="EE366" i="1"/>
  <c r="J366" i="1"/>
  <c r="J367" i="1" l="1"/>
  <c r="CA368" i="1"/>
  <c r="EE367" i="1"/>
  <c r="EF364" i="1"/>
  <c r="EM362" i="1"/>
  <c r="EF365" i="1" l="1"/>
  <c r="EM363" i="1"/>
  <c r="CA369" i="1"/>
  <c r="EE368" i="1"/>
  <c r="J368" i="1"/>
  <c r="J369" i="1" l="1"/>
  <c r="CA370" i="1"/>
  <c r="EE369" i="1"/>
  <c r="EF366" i="1"/>
  <c r="EM364" i="1"/>
  <c r="EF367" i="1" l="1"/>
  <c r="EM365" i="1"/>
  <c r="CA371" i="1"/>
  <c r="EE370" i="1"/>
  <c r="J370" i="1"/>
  <c r="J371" i="1" l="1"/>
  <c r="CA372" i="1"/>
  <c r="EE371" i="1"/>
  <c r="EF368" i="1"/>
  <c r="EM366" i="1"/>
  <c r="EF369" i="1" l="1"/>
  <c r="EM367" i="1"/>
  <c r="EE372" i="1"/>
  <c r="CA373" i="1"/>
  <c r="J372" i="1"/>
  <c r="EE373" i="1" l="1"/>
  <c r="CA374" i="1"/>
  <c r="J373" i="1"/>
  <c r="EF370" i="1"/>
  <c r="EM368" i="1"/>
  <c r="J374" i="1" l="1"/>
  <c r="EF371" i="1"/>
  <c r="EM369" i="1"/>
  <c r="EE374" i="1"/>
  <c r="CA375" i="1"/>
  <c r="CA376" i="1" l="1"/>
  <c r="EE375" i="1"/>
  <c r="EF372" i="1"/>
  <c r="EM370" i="1"/>
  <c r="J375" i="1"/>
  <c r="J376" i="1" l="1"/>
  <c r="EF373" i="1"/>
  <c r="EM371" i="1"/>
  <c r="EE376" i="1"/>
  <c r="CA377" i="1"/>
  <c r="EE377" i="1" l="1"/>
  <c r="CA378" i="1"/>
  <c r="EF374" i="1"/>
  <c r="EM372" i="1"/>
  <c r="J377" i="1"/>
  <c r="J378" i="1" l="1"/>
  <c r="EF375" i="1"/>
  <c r="EM373" i="1"/>
  <c r="EE378" i="1"/>
  <c r="CA379" i="1"/>
  <c r="EF376" i="1" l="1"/>
  <c r="EM374" i="1"/>
  <c r="EE379" i="1"/>
  <c r="CA380" i="1"/>
  <c r="J379" i="1"/>
  <c r="EE380" i="1" l="1"/>
  <c r="CA381" i="1"/>
  <c r="J380" i="1"/>
  <c r="EF377" i="1"/>
  <c r="EM375" i="1"/>
  <c r="EF378" i="1" l="1"/>
  <c r="EM376" i="1"/>
  <c r="J381" i="1"/>
  <c r="EE381" i="1"/>
  <c r="CA382" i="1"/>
  <c r="CA383" i="1" l="1"/>
  <c r="EE382" i="1"/>
  <c r="J382" i="1"/>
  <c r="EF379" i="1"/>
  <c r="EM377" i="1"/>
  <c r="EF380" i="1" l="1"/>
  <c r="EM378" i="1"/>
  <c r="J383" i="1"/>
  <c r="CA384" i="1"/>
  <c r="EE383" i="1"/>
  <c r="CA385" i="1" l="1"/>
  <c r="EE384" i="1"/>
  <c r="J384" i="1"/>
  <c r="EF381" i="1"/>
  <c r="EM379" i="1"/>
  <c r="EF382" i="1" l="1"/>
  <c r="EM380" i="1"/>
  <c r="J385" i="1"/>
  <c r="CA386" i="1"/>
  <c r="EE385" i="1"/>
  <c r="CA387" i="1" l="1"/>
  <c r="EE386" i="1"/>
  <c r="J386" i="1"/>
  <c r="EF383" i="1"/>
  <c r="EM381" i="1"/>
  <c r="EF384" i="1" l="1"/>
  <c r="EM382" i="1"/>
  <c r="J387" i="1"/>
  <c r="CA388" i="1"/>
  <c r="EE387" i="1"/>
  <c r="EE388" i="1" l="1"/>
  <c r="CA389" i="1"/>
  <c r="J388" i="1"/>
  <c r="EF385" i="1"/>
  <c r="EM383" i="1"/>
  <c r="J389" i="1" l="1"/>
  <c r="EE389" i="1"/>
  <c r="CA390" i="1"/>
  <c r="EF386" i="1"/>
  <c r="EM384" i="1"/>
  <c r="EE390" i="1" l="1"/>
  <c r="CA391" i="1"/>
  <c r="EF387" i="1"/>
  <c r="EM385" i="1"/>
  <c r="J390" i="1"/>
  <c r="J391" i="1" l="1"/>
  <c r="CA392" i="1"/>
  <c r="EE391" i="1"/>
  <c r="EF388" i="1"/>
  <c r="EM386" i="1"/>
  <c r="EF389" i="1" l="1"/>
  <c r="EM387" i="1"/>
  <c r="EE392" i="1"/>
  <c r="CA393" i="1"/>
  <c r="J392" i="1"/>
  <c r="EE393" i="1" l="1"/>
  <c r="CA394" i="1"/>
  <c r="J393" i="1"/>
  <c r="EF390" i="1"/>
  <c r="EM388" i="1"/>
  <c r="EF391" i="1" l="1"/>
  <c r="EM389" i="1"/>
  <c r="J394" i="1"/>
  <c r="EE394" i="1"/>
  <c r="CA395" i="1"/>
  <c r="EE395" i="1" l="1"/>
  <c r="CA396" i="1"/>
  <c r="J395" i="1"/>
  <c r="EF392" i="1"/>
  <c r="EM390" i="1"/>
  <c r="EF393" i="1" l="1"/>
  <c r="EM391" i="1"/>
  <c r="J396" i="1"/>
  <c r="CA397" i="1"/>
  <c r="EE396" i="1"/>
  <c r="CA398" i="1" l="1"/>
  <c r="EE397" i="1"/>
  <c r="J397" i="1"/>
  <c r="EF394" i="1"/>
  <c r="EM392" i="1"/>
  <c r="EF395" i="1" l="1"/>
  <c r="EM393" i="1"/>
  <c r="J398" i="1"/>
  <c r="CA399" i="1"/>
  <c r="EE398" i="1"/>
  <c r="EE399" i="1" l="1"/>
  <c r="CA400" i="1"/>
  <c r="J399" i="1"/>
  <c r="EF396" i="1"/>
  <c r="EM394" i="1"/>
  <c r="J400" i="1" l="1"/>
  <c r="CA401" i="1"/>
  <c r="EE400" i="1"/>
  <c r="EF397" i="1"/>
  <c r="EM395" i="1"/>
  <c r="EF398" i="1" l="1"/>
  <c r="EM396" i="1"/>
  <c r="CA402" i="1"/>
  <c r="EE401" i="1"/>
  <c r="J401" i="1"/>
  <c r="J402" i="1" l="1"/>
  <c r="CA403" i="1"/>
  <c r="EE402" i="1"/>
  <c r="EF399" i="1"/>
  <c r="EM397" i="1"/>
  <c r="EF400" i="1" l="1"/>
  <c r="EM398" i="1"/>
  <c r="CA404" i="1"/>
  <c r="EE403" i="1"/>
  <c r="J403" i="1"/>
  <c r="J404" i="1" l="1"/>
  <c r="CA405" i="1"/>
  <c r="EE404" i="1"/>
  <c r="EF401" i="1"/>
  <c r="EM399" i="1"/>
  <c r="EF402" i="1" l="1"/>
  <c r="EM400" i="1"/>
  <c r="CA406" i="1"/>
  <c r="EE405" i="1"/>
  <c r="J405" i="1"/>
  <c r="CA407" i="1" l="1"/>
  <c r="EE406" i="1"/>
  <c r="J406" i="1"/>
  <c r="EF403" i="1"/>
  <c r="EM401" i="1"/>
  <c r="EF404" i="1" l="1"/>
  <c r="EM402" i="1"/>
  <c r="J407" i="1"/>
  <c r="CA408" i="1"/>
  <c r="EE407" i="1"/>
  <c r="CA409" i="1" l="1"/>
  <c r="EE408" i="1"/>
  <c r="J408" i="1"/>
  <c r="EF405" i="1"/>
  <c r="EM403" i="1"/>
  <c r="EF406" i="1" l="1"/>
  <c r="EM404" i="1"/>
  <c r="J409" i="1"/>
  <c r="CA410" i="1"/>
  <c r="EE409" i="1"/>
  <c r="EE410" i="1" l="1"/>
  <c r="CA411" i="1"/>
  <c r="J410" i="1"/>
  <c r="EF407" i="1"/>
  <c r="EM405" i="1"/>
  <c r="EF408" i="1" l="1"/>
  <c r="EM406" i="1"/>
  <c r="J411" i="1"/>
  <c r="CA412" i="1"/>
  <c r="EE411" i="1"/>
  <c r="CA413" i="1" l="1"/>
  <c r="EE412" i="1"/>
  <c r="J412" i="1"/>
  <c r="EF409" i="1"/>
  <c r="EM407" i="1"/>
  <c r="EF410" i="1" l="1"/>
  <c r="EM408" i="1"/>
  <c r="J413" i="1"/>
  <c r="CA414" i="1"/>
  <c r="EE413" i="1"/>
  <c r="CA415" i="1" l="1"/>
  <c r="EE414" i="1"/>
  <c r="J414" i="1"/>
  <c r="EF411" i="1"/>
  <c r="EM409" i="1"/>
  <c r="EF412" i="1" l="1"/>
  <c r="EM410" i="1"/>
  <c r="J415" i="1"/>
  <c r="CA416" i="1"/>
  <c r="EE415" i="1"/>
  <c r="CA417" i="1" l="1"/>
  <c r="EE416" i="1"/>
  <c r="J416" i="1"/>
  <c r="EF413" i="1"/>
  <c r="EM411" i="1"/>
  <c r="EF414" i="1" l="1"/>
  <c r="EM412" i="1"/>
  <c r="J417" i="1"/>
  <c r="CA418" i="1"/>
  <c r="EE417" i="1"/>
  <c r="CA419" i="1" l="1"/>
  <c r="EE418" i="1"/>
  <c r="J418" i="1"/>
  <c r="EF415" i="1"/>
  <c r="EM413" i="1"/>
  <c r="EF416" i="1" l="1"/>
  <c r="EM414" i="1"/>
  <c r="J419" i="1"/>
  <c r="CA420" i="1"/>
  <c r="EE419" i="1"/>
  <c r="J420" i="1" l="1"/>
  <c r="CA421" i="1"/>
  <c r="EE420" i="1"/>
  <c r="EF417" i="1"/>
  <c r="EM415" i="1"/>
  <c r="EF418" i="1" l="1"/>
  <c r="EM416" i="1"/>
  <c r="CA422" i="1"/>
  <c r="EE421" i="1"/>
  <c r="J421" i="1"/>
  <c r="J422" i="1" l="1"/>
  <c r="CA423" i="1"/>
  <c r="EE422" i="1"/>
  <c r="EF419" i="1"/>
  <c r="EM417" i="1"/>
  <c r="EF420" i="1" l="1"/>
  <c r="EM418" i="1"/>
  <c r="CA424" i="1"/>
  <c r="EE423" i="1"/>
  <c r="J423" i="1"/>
  <c r="J424" i="1" l="1"/>
  <c r="CA425" i="1"/>
  <c r="EE424" i="1"/>
  <c r="EF421" i="1"/>
  <c r="EM419" i="1"/>
  <c r="EF422" i="1" l="1"/>
  <c r="EM420" i="1"/>
  <c r="CA426" i="1"/>
  <c r="EE425" i="1"/>
  <c r="J425" i="1"/>
  <c r="J426" i="1" l="1"/>
  <c r="EE426" i="1"/>
  <c r="CA427" i="1"/>
  <c r="EF423" i="1"/>
  <c r="EM421" i="1"/>
  <c r="EF424" i="1" l="1"/>
  <c r="EM422" i="1"/>
  <c r="CA428" i="1"/>
  <c r="EE427" i="1"/>
  <c r="J427" i="1"/>
  <c r="J428" i="1" l="1"/>
  <c r="CA429" i="1"/>
  <c r="EE428" i="1"/>
  <c r="EF425" i="1"/>
  <c r="EM423" i="1"/>
  <c r="EF426" i="1" l="1"/>
  <c r="EM424" i="1"/>
  <c r="CA430" i="1"/>
  <c r="EE429" i="1"/>
  <c r="J429" i="1"/>
  <c r="J430" i="1" l="1"/>
  <c r="CA431" i="1"/>
  <c r="EE430" i="1"/>
  <c r="EF427" i="1"/>
  <c r="EM425" i="1"/>
  <c r="EF428" i="1" l="1"/>
  <c r="EM426" i="1"/>
  <c r="CA432" i="1"/>
  <c r="EE431" i="1"/>
  <c r="J431" i="1"/>
  <c r="J432" i="1" l="1"/>
  <c r="CA433" i="1"/>
  <c r="EE432" i="1"/>
  <c r="EF429" i="1"/>
  <c r="EM427" i="1"/>
  <c r="EF430" i="1" l="1"/>
  <c r="EM428" i="1"/>
  <c r="CA434" i="1"/>
  <c r="EE433" i="1"/>
  <c r="J433" i="1"/>
  <c r="J434" i="1" l="1"/>
  <c r="CA435" i="1"/>
  <c r="EE434" i="1"/>
  <c r="EF431" i="1"/>
  <c r="EM429" i="1"/>
  <c r="EF432" i="1" l="1"/>
  <c r="EM430" i="1"/>
  <c r="CA436" i="1"/>
  <c r="EE435" i="1"/>
  <c r="J435" i="1"/>
  <c r="J436" i="1" l="1"/>
  <c r="CA437" i="1"/>
  <c r="EE436" i="1"/>
  <c r="EF433" i="1"/>
  <c r="EM431" i="1"/>
  <c r="EF434" i="1" l="1"/>
  <c r="EM432" i="1"/>
  <c r="EE437" i="1"/>
  <c r="CA438" i="1"/>
  <c r="J437" i="1"/>
  <c r="CA439" i="1" l="1"/>
  <c r="EE438" i="1"/>
  <c r="J438" i="1"/>
  <c r="EF435" i="1"/>
  <c r="EM433" i="1"/>
  <c r="EF436" i="1" l="1"/>
  <c r="EM434" i="1"/>
  <c r="J439" i="1"/>
  <c r="CA440" i="1"/>
  <c r="EE439" i="1"/>
  <c r="CA441" i="1" l="1"/>
  <c r="EE440" i="1"/>
  <c r="J440" i="1"/>
  <c r="EF437" i="1"/>
  <c r="EM435" i="1"/>
  <c r="EF438" i="1" l="1"/>
  <c r="EM436" i="1"/>
  <c r="J441" i="1"/>
  <c r="CA442" i="1"/>
  <c r="EE441" i="1"/>
  <c r="CA443" i="1" l="1"/>
  <c r="EE442" i="1"/>
  <c r="J442" i="1"/>
  <c r="EF439" i="1"/>
  <c r="EM437" i="1"/>
  <c r="EF440" i="1" l="1"/>
  <c r="EM438" i="1"/>
  <c r="J443" i="1"/>
  <c r="CA444" i="1"/>
  <c r="EE443" i="1"/>
  <c r="CA445" i="1" l="1"/>
  <c r="EE444" i="1"/>
  <c r="J444" i="1"/>
  <c r="EF441" i="1"/>
  <c r="EM439" i="1"/>
  <c r="EF442" i="1" l="1"/>
  <c r="EM440" i="1"/>
  <c r="J445" i="1"/>
  <c r="CA446" i="1"/>
  <c r="EE445" i="1"/>
  <c r="CA447" i="1" l="1"/>
  <c r="EE446" i="1"/>
  <c r="J446" i="1"/>
  <c r="EF443" i="1"/>
  <c r="EM441" i="1"/>
  <c r="EF444" i="1" l="1"/>
  <c r="EM442" i="1"/>
  <c r="J447" i="1"/>
  <c r="CA448" i="1"/>
  <c r="EE447" i="1"/>
  <c r="CA449" i="1" l="1"/>
  <c r="EE448" i="1"/>
  <c r="J448" i="1"/>
  <c r="EF445" i="1"/>
  <c r="EM443" i="1"/>
  <c r="EF446" i="1" l="1"/>
  <c r="EM444" i="1"/>
  <c r="J449" i="1"/>
  <c r="CA450" i="1"/>
  <c r="EE449" i="1"/>
  <c r="CA451" i="1" l="1"/>
  <c r="EE450" i="1"/>
  <c r="J450" i="1"/>
  <c r="EF447" i="1"/>
  <c r="EM445" i="1"/>
  <c r="EF448" i="1" l="1"/>
  <c r="EM446" i="1"/>
  <c r="J451" i="1"/>
  <c r="CA452" i="1"/>
  <c r="EE451" i="1"/>
  <c r="CA453" i="1" l="1"/>
  <c r="EE452" i="1"/>
  <c r="J452" i="1"/>
  <c r="EF449" i="1"/>
  <c r="EM447" i="1"/>
  <c r="EF450" i="1" l="1"/>
  <c r="EM448" i="1"/>
  <c r="J453" i="1"/>
  <c r="CA454" i="1"/>
  <c r="EE453" i="1"/>
  <c r="CA455" i="1" l="1"/>
  <c r="EE454" i="1"/>
  <c r="J454" i="1"/>
  <c r="EF451" i="1"/>
  <c r="EM449" i="1"/>
  <c r="EF452" i="1" l="1"/>
  <c r="EM450" i="1"/>
  <c r="J455" i="1"/>
  <c r="CA456" i="1"/>
  <c r="EE455" i="1"/>
  <c r="CA457" i="1" l="1"/>
  <c r="EE456" i="1"/>
  <c r="J456" i="1"/>
  <c r="EF453" i="1"/>
  <c r="EM451" i="1"/>
  <c r="EF454" i="1" l="1"/>
  <c r="EM452" i="1"/>
  <c r="J457" i="1"/>
  <c r="CA458" i="1"/>
  <c r="EE457" i="1"/>
  <c r="EE458" i="1" l="1"/>
  <c r="CA459" i="1"/>
  <c r="J458" i="1"/>
  <c r="EF455" i="1"/>
  <c r="EM453" i="1"/>
  <c r="J459" i="1" l="1"/>
  <c r="CA460" i="1"/>
  <c r="EE459" i="1"/>
  <c r="EF456" i="1"/>
  <c r="EM454" i="1"/>
  <c r="EF457" i="1" l="1"/>
  <c r="EM455" i="1"/>
  <c r="CA461" i="1"/>
  <c r="EE460" i="1"/>
  <c r="J460" i="1"/>
  <c r="J461" i="1" l="1"/>
  <c r="CA462" i="1"/>
  <c r="EE461" i="1"/>
  <c r="EF458" i="1"/>
  <c r="EM456" i="1"/>
  <c r="EF459" i="1" l="1"/>
  <c r="EM457" i="1"/>
  <c r="CA463" i="1"/>
  <c r="EE462" i="1"/>
  <c r="J462" i="1"/>
  <c r="J463" i="1" l="1"/>
  <c r="CA464" i="1"/>
  <c r="EE463" i="1"/>
  <c r="EF460" i="1"/>
  <c r="EM458" i="1"/>
  <c r="EF461" i="1" l="1"/>
  <c r="EM459" i="1"/>
  <c r="CA465" i="1"/>
  <c r="EE464" i="1"/>
  <c r="J464" i="1"/>
  <c r="J465" i="1" l="1"/>
  <c r="CA466" i="1"/>
  <c r="EE465" i="1"/>
  <c r="EF462" i="1"/>
  <c r="EM460" i="1"/>
  <c r="EF463" i="1" l="1"/>
  <c r="EM461" i="1"/>
  <c r="CA467" i="1"/>
  <c r="EE466" i="1"/>
  <c r="J466" i="1"/>
  <c r="J467" i="1" l="1"/>
  <c r="CA468" i="1"/>
  <c r="EE467" i="1"/>
  <c r="EF464" i="1"/>
  <c r="EM462" i="1"/>
  <c r="EF465" i="1" l="1"/>
  <c r="EM463" i="1"/>
  <c r="CA469" i="1"/>
  <c r="EE468" i="1"/>
  <c r="J468" i="1"/>
  <c r="J469" i="1" l="1"/>
  <c r="CA470" i="1"/>
  <c r="EE469" i="1"/>
  <c r="EF466" i="1"/>
  <c r="EM464" i="1"/>
  <c r="EF467" i="1" l="1"/>
  <c r="EM465" i="1"/>
  <c r="CA471" i="1"/>
  <c r="EE470" i="1"/>
  <c r="J470" i="1"/>
  <c r="J471" i="1" l="1"/>
  <c r="CA472" i="1"/>
  <c r="EE471" i="1"/>
  <c r="EF468" i="1"/>
  <c r="EM466" i="1"/>
  <c r="EF469" i="1" l="1"/>
  <c r="EM467" i="1"/>
  <c r="CA473" i="1"/>
  <c r="EE472" i="1"/>
  <c r="J472" i="1"/>
  <c r="J473" i="1" l="1"/>
  <c r="EE473" i="1"/>
  <c r="CA474" i="1"/>
  <c r="EF470" i="1"/>
  <c r="EM468" i="1"/>
  <c r="EE474" i="1" l="1"/>
  <c r="CA475" i="1"/>
  <c r="EF471" i="1"/>
  <c r="EM469" i="1"/>
  <c r="J474" i="1"/>
  <c r="J475" i="1" l="1"/>
  <c r="EF472" i="1"/>
  <c r="EM470" i="1"/>
  <c r="CA476" i="1"/>
  <c r="EE475" i="1"/>
  <c r="CA477" i="1" l="1"/>
  <c r="EE476" i="1"/>
  <c r="EF473" i="1"/>
  <c r="EM471" i="1"/>
  <c r="J476" i="1"/>
  <c r="J477" i="1" l="1"/>
  <c r="EF474" i="1"/>
  <c r="EM472" i="1"/>
  <c r="CA478" i="1"/>
  <c r="CA479" i="1" s="1"/>
  <c r="EE477" i="1"/>
  <c r="CA480" i="1" l="1"/>
  <c r="EE479" i="1"/>
  <c r="EF475" i="1"/>
  <c r="EM473" i="1"/>
  <c r="J478" i="1"/>
  <c r="J479" i="1" l="1"/>
  <c r="EF476" i="1"/>
  <c r="EM474" i="1"/>
  <c r="CA481" i="1"/>
  <c r="EE480" i="1"/>
  <c r="CA482" i="1" l="1"/>
  <c r="EE481" i="1"/>
  <c r="EF477" i="1"/>
  <c r="EM475" i="1"/>
  <c r="J480" i="1"/>
  <c r="J481" i="1" l="1"/>
  <c r="EF478" i="1"/>
  <c r="EM476" i="1"/>
  <c r="CA483" i="1"/>
  <c r="EE482" i="1"/>
  <c r="CA484" i="1" l="1"/>
  <c r="EE483" i="1"/>
  <c r="EF479" i="1"/>
  <c r="EM477" i="1"/>
  <c r="J482" i="1"/>
  <c r="J483" i="1" l="1"/>
  <c r="EF480" i="1"/>
  <c r="EM478" i="1"/>
  <c r="EE484" i="1"/>
  <c r="CA485" i="1"/>
  <c r="EF481" i="1" l="1"/>
  <c r="EM479" i="1"/>
  <c r="J484" i="1"/>
  <c r="EE485" i="1"/>
  <c r="CA486" i="1"/>
  <c r="EE486" i="1" l="1"/>
  <c r="CA487" i="1"/>
  <c r="J485" i="1"/>
  <c r="EF482" i="1"/>
  <c r="EM480" i="1"/>
  <c r="J486" i="1" l="1"/>
  <c r="EE487" i="1"/>
  <c r="CA488" i="1"/>
  <c r="EF483" i="1"/>
  <c r="EM481" i="1"/>
  <c r="EE488" i="1" l="1"/>
  <c r="CA489" i="1"/>
  <c r="EF484" i="1"/>
  <c r="EM482" i="1"/>
  <c r="J487" i="1"/>
  <c r="J488" i="1" l="1"/>
  <c r="EF485" i="1"/>
  <c r="EM483" i="1"/>
  <c r="EE489" i="1"/>
  <c r="CA490" i="1"/>
  <c r="EE490" i="1" l="1"/>
  <c r="CA491" i="1"/>
  <c r="EF486" i="1"/>
  <c r="EM484" i="1"/>
  <c r="J489" i="1"/>
  <c r="EF487" i="1" l="1"/>
  <c r="EM485" i="1"/>
  <c r="CA492" i="1"/>
  <c r="EE491" i="1"/>
  <c r="J490" i="1"/>
  <c r="J491" i="1" l="1"/>
  <c r="CA493" i="1"/>
  <c r="EE492" i="1"/>
  <c r="EF488" i="1"/>
  <c r="EM486" i="1"/>
  <c r="EF489" i="1" l="1"/>
  <c r="EM487" i="1"/>
  <c r="CA494" i="1"/>
  <c r="EE493" i="1"/>
  <c r="J492" i="1"/>
  <c r="J493" i="1" l="1"/>
  <c r="CA495" i="1"/>
  <c r="EE494" i="1"/>
  <c r="EF490" i="1"/>
  <c r="EM488" i="1"/>
  <c r="CA496" i="1" l="1"/>
  <c r="EE495" i="1"/>
  <c r="J494" i="1"/>
  <c r="EF491" i="1"/>
  <c r="EM489" i="1"/>
  <c r="J495" i="1" l="1"/>
  <c r="EF492" i="1"/>
  <c r="EM490" i="1"/>
  <c r="CA497" i="1"/>
  <c r="EE496" i="1"/>
  <c r="CA498" i="1" l="1"/>
  <c r="EE497" i="1"/>
  <c r="EF493" i="1"/>
  <c r="EM491" i="1"/>
  <c r="J496" i="1"/>
  <c r="J497" i="1" l="1"/>
  <c r="EF494" i="1"/>
  <c r="EM492" i="1"/>
  <c r="CA499" i="1"/>
  <c r="EE498" i="1"/>
  <c r="CA500" i="1" l="1"/>
  <c r="EE499" i="1"/>
  <c r="EF495" i="1"/>
  <c r="EM493" i="1"/>
  <c r="J498" i="1"/>
  <c r="J499" i="1" l="1"/>
  <c r="EF496" i="1"/>
  <c r="EM494" i="1"/>
  <c r="EE500" i="1"/>
  <c r="CA501" i="1"/>
  <c r="EF497" i="1" l="1"/>
  <c r="EM495" i="1"/>
  <c r="J500" i="1"/>
  <c r="EE501" i="1"/>
  <c r="CA502" i="1"/>
  <c r="EE502" i="1" l="1"/>
  <c r="CA503" i="1"/>
  <c r="J501" i="1"/>
  <c r="EF498" i="1"/>
  <c r="EM496" i="1"/>
  <c r="EF499" i="1" l="1"/>
  <c r="EM497" i="1"/>
  <c r="J502" i="1"/>
  <c r="EE503" i="1"/>
  <c r="CA504" i="1"/>
  <c r="EE504" i="1" l="1"/>
  <c r="CA505" i="1"/>
  <c r="J503" i="1"/>
  <c r="EF500" i="1"/>
  <c r="EM498" i="1"/>
  <c r="EF501" i="1" l="1"/>
  <c r="EM499" i="1"/>
  <c r="J504" i="1"/>
  <c r="EE505" i="1"/>
  <c r="CA506" i="1"/>
  <c r="EE506" i="1" l="1"/>
  <c r="CA507" i="1"/>
  <c r="J505" i="1"/>
  <c r="EF502" i="1"/>
  <c r="EM500" i="1"/>
  <c r="J506" i="1" l="1"/>
  <c r="CA508" i="1"/>
  <c r="EE507" i="1"/>
  <c r="EF503" i="1"/>
  <c r="EM501" i="1"/>
  <c r="EF504" i="1" l="1"/>
  <c r="EM502" i="1"/>
  <c r="CA509" i="1"/>
  <c r="EE508" i="1"/>
  <c r="J507" i="1"/>
  <c r="J508" i="1" l="1"/>
  <c r="CA510" i="1"/>
  <c r="EE509" i="1"/>
  <c r="EF505" i="1"/>
  <c r="EM503" i="1"/>
  <c r="EF506" i="1" l="1"/>
  <c r="EM504" i="1"/>
  <c r="CA511" i="1"/>
  <c r="EE510" i="1"/>
  <c r="J509" i="1"/>
  <c r="J510" i="1" l="1"/>
  <c r="CA512" i="1"/>
  <c r="EE511" i="1"/>
  <c r="EF507" i="1"/>
  <c r="EM505" i="1"/>
  <c r="EF508" i="1" l="1"/>
  <c r="EM506" i="1"/>
  <c r="CA513" i="1"/>
  <c r="EE512" i="1"/>
  <c r="J511" i="1"/>
  <c r="J512" i="1" l="1"/>
  <c r="CA514" i="1"/>
  <c r="EE513" i="1"/>
  <c r="EF509" i="1"/>
  <c r="EM507" i="1"/>
  <c r="EF510" i="1" l="1"/>
  <c r="EM508" i="1"/>
  <c r="CA515" i="1"/>
  <c r="EE514" i="1"/>
  <c r="J513" i="1"/>
  <c r="J514" i="1" l="1"/>
  <c r="CA516" i="1"/>
  <c r="EE515" i="1"/>
  <c r="EF511" i="1"/>
  <c r="EM509" i="1"/>
  <c r="EE516" i="1" l="1"/>
  <c r="CA517" i="1"/>
  <c r="J515" i="1"/>
  <c r="EF512" i="1"/>
  <c r="EM510" i="1"/>
  <c r="EF513" i="1" l="1"/>
  <c r="EM511" i="1"/>
  <c r="EE517" i="1"/>
  <c r="CA518" i="1"/>
  <c r="J516" i="1"/>
  <c r="EE518" i="1" l="1"/>
  <c r="CA519" i="1"/>
  <c r="J517" i="1"/>
  <c r="EF514" i="1"/>
  <c r="EM512" i="1"/>
  <c r="J518" i="1" l="1"/>
  <c r="EE519" i="1"/>
  <c r="CA520" i="1"/>
  <c r="EF515" i="1"/>
  <c r="EM513" i="1"/>
  <c r="EE520" i="1" l="1"/>
  <c r="CA521" i="1"/>
  <c r="EF516" i="1"/>
  <c r="EM514" i="1"/>
  <c r="J519" i="1"/>
  <c r="J520" i="1" l="1"/>
  <c r="EF517" i="1"/>
  <c r="EM515" i="1"/>
  <c r="EE521" i="1"/>
  <c r="CA522" i="1"/>
  <c r="EE522" i="1" l="1"/>
  <c r="CA523" i="1"/>
  <c r="EF518" i="1"/>
  <c r="EM516" i="1"/>
  <c r="J521" i="1"/>
  <c r="J522" i="1" l="1"/>
  <c r="EF519" i="1"/>
  <c r="EM517" i="1"/>
  <c r="CA524" i="1"/>
  <c r="EE523" i="1"/>
  <c r="CA525" i="1" l="1"/>
  <c r="EE524" i="1"/>
  <c r="EF520" i="1"/>
  <c r="EM518" i="1"/>
  <c r="J523" i="1"/>
  <c r="J524" i="1" l="1"/>
  <c r="EF521" i="1"/>
  <c r="EM519" i="1"/>
  <c r="CA526" i="1"/>
  <c r="EE525" i="1"/>
  <c r="CA527" i="1" l="1"/>
  <c r="EE526" i="1"/>
  <c r="EF522" i="1"/>
  <c r="EM520" i="1"/>
  <c r="J525" i="1"/>
  <c r="J526" i="1" l="1"/>
  <c r="EF523" i="1"/>
  <c r="EM521" i="1"/>
  <c r="CA528" i="1"/>
  <c r="EE527" i="1"/>
  <c r="CA529" i="1" l="1"/>
  <c r="EE528" i="1"/>
  <c r="EF524" i="1"/>
  <c r="EM522" i="1"/>
  <c r="J527" i="1"/>
  <c r="J528" i="1" l="1"/>
  <c r="EF525" i="1"/>
  <c r="EM523" i="1"/>
  <c r="CA530" i="1"/>
  <c r="EE529" i="1"/>
  <c r="CA531" i="1" l="1"/>
  <c r="EE530" i="1"/>
  <c r="EF526" i="1"/>
  <c r="EM524" i="1"/>
  <c r="J529" i="1"/>
  <c r="J530" i="1" l="1"/>
  <c r="EF527" i="1"/>
  <c r="EM525" i="1"/>
  <c r="CA532" i="1"/>
  <c r="EE531" i="1"/>
  <c r="EE532" i="1" l="1"/>
  <c r="CA533" i="1"/>
  <c r="EF528" i="1"/>
  <c r="EM526" i="1"/>
  <c r="J531" i="1"/>
  <c r="J532" i="1" l="1"/>
  <c r="EF529" i="1"/>
  <c r="EM527" i="1"/>
  <c r="EE533" i="1"/>
  <c r="CA534" i="1"/>
  <c r="EE534" i="1" l="1"/>
  <c r="CA535" i="1"/>
  <c r="EF530" i="1"/>
  <c r="EM528" i="1"/>
  <c r="J533" i="1"/>
  <c r="J534" i="1" l="1"/>
  <c r="EF531" i="1"/>
  <c r="EM529" i="1"/>
  <c r="EE535" i="1"/>
  <c r="CA536" i="1"/>
  <c r="EE536" i="1" l="1"/>
  <c r="CA537" i="1"/>
  <c r="EF532" i="1"/>
  <c r="EM530" i="1"/>
  <c r="J535" i="1"/>
  <c r="J536" i="1" l="1"/>
  <c r="EF533" i="1"/>
  <c r="EM531" i="1"/>
  <c r="EE537" i="1"/>
  <c r="CA538" i="1"/>
  <c r="EE538" i="1" l="1"/>
  <c r="CA539" i="1"/>
  <c r="EF534" i="1"/>
  <c r="EM532" i="1"/>
  <c r="J537" i="1"/>
  <c r="J538" i="1" l="1"/>
  <c r="EF535" i="1"/>
  <c r="EM533" i="1"/>
  <c r="CA540" i="1"/>
  <c r="EE539" i="1"/>
  <c r="EF536" i="1" l="1"/>
  <c r="EM534" i="1"/>
  <c r="J539" i="1"/>
  <c r="CA541" i="1"/>
  <c r="EE540" i="1"/>
  <c r="CA542" i="1" l="1"/>
  <c r="EE541" i="1"/>
  <c r="J540" i="1"/>
  <c r="EF537" i="1"/>
  <c r="EM535" i="1"/>
  <c r="J541" i="1" l="1"/>
  <c r="EF538" i="1"/>
  <c r="EM536" i="1"/>
  <c r="CA543" i="1"/>
  <c r="EE542" i="1"/>
  <c r="CA544" i="1" l="1"/>
  <c r="EE543" i="1"/>
  <c r="EF539" i="1"/>
  <c r="EM537" i="1"/>
  <c r="J542" i="1"/>
  <c r="J543" i="1" l="1"/>
  <c r="EF540" i="1"/>
  <c r="EM538" i="1"/>
  <c r="CA545" i="1"/>
  <c r="EE544" i="1"/>
  <c r="CA546" i="1" l="1"/>
  <c r="EE545" i="1"/>
  <c r="EF541" i="1"/>
  <c r="EM539" i="1"/>
  <c r="J544" i="1"/>
  <c r="J545" i="1" l="1"/>
  <c r="EF542" i="1"/>
  <c r="EM540" i="1"/>
  <c r="CA547" i="1"/>
  <c r="EE546" i="1"/>
  <c r="CA548" i="1" l="1"/>
  <c r="EE547" i="1"/>
  <c r="EF543" i="1"/>
  <c r="EM541" i="1"/>
  <c r="J546" i="1"/>
  <c r="J547" i="1" l="1"/>
  <c r="EF544" i="1"/>
  <c r="EM542" i="1"/>
  <c r="EE548" i="1"/>
  <c r="CA549" i="1"/>
  <c r="EE549" i="1" l="1"/>
  <c r="CA550" i="1"/>
  <c r="EF545" i="1"/>
  <c r="EM543" i="1"/>
  <c r="J548" i="1"/>
  <c r="EF546" i="1" l="1"/>
  <c r="EM544" i="1"/>
  <c r="EE550" i="1"/>
  <c r="CA551" i="1"/>
  <c r="J549" i="1"/>
  <c r="J550" i="1" l="1"/>
  <c r="CA552" i="1"/>
  <c r="EE551" i="1"/>
  <c r="EF547" i="1"/>
  <c r="EM545" i="1"/>
  <c r="EF548" i="1" l="1"/>
  <c r="EM546" i="1"/>
  <c r="EE552" i="1"/>
  <c r="CA553" i="1"/>
  <c r="J551" i="1"/>
  <c r="EE553" i="1" l="1"/>
  <c r="CA554" i="1"/>
  <c r="J552" i="1"/>
  <c r="EF549" i="1"/>
  <c r="EM547" i="1"/>
  <c r="EF550" i="1" l="1"/>
  <c r="EM548" i="1"/>
  <c r="J553" i="1"/>
  <c r="EE554" i="1"/>
  <c r="CA555" i="1"/>
  <c r="CA556" i="1" l="1"/>
  <c r="EE555" i="1"/>
  <c r="J554" i="1"/>
  <c r="EF551" i="1"/>
  <c r="EM549" i="1"/>
  <c r="EF552" i="1" l="1"/>
  <c r="EM550" i="1"/>
  <c r="J555" i="1"/>
  <c r="CA557" i="1"/>
  <c r="EE556" i="1"/>
  <c r="J556" i="1" l="1"/>
  <c r="CA558" i="1"/>
  <c r="EE557" i="1"/>
  <c r="EF553" i="1"/>
  <c r="EM551" i="1"/>
  <c r="CA559" i="1" l="1"/>
  <c r="EE558" i="1"/>
  <c r="J557" i="1"/>
  <c r="EF554" i="1"/>
  <c r="EM552" i="1"/>
  <c r="EF555" i="1" l="1"/>
  <c r="EM553" i="1"/>
  <c r="J558" i="1"/>
  <c r="CA560" i="1"/>
  <c r="EE559" i="1"/>
  <c r="EE560" i="1" l="1"/>
  <c r="CA561" i="1"/>
  <c r="J559" i="1"/>
  <c r="EF556" i="1"/>
  <c r="EM554" i="1"/>
  <c r="EF557" i="1" l="1"/>
  <c r="EM555" i="1"/>
  <c r="EE561" i="1"/>
  <c r="CA562" i="1"/>
  <c r="J560" i="1"/>
  <c r="EE562" i="1" l="1"/>
  <c r="CA563" i="1"/>
  <c r="J561" i="1"/>
  <c r="EF558" i="1"/>
  <c r="EM556" i="1"/>
  <c r="J562" i="1" l="1"/>
  <c r="EF559" i="1"/>
  <c r="EM557" i="1"/>
  <c r="EE563" i="1"/>
  <c r="CA564" i="1"/>
  <c r="CA565" i="1" l="1"/>
  <c r="EE564" i="1"/>
  <c r="EF560" i="1"/>
  <c r="EM558" i="1"/>
  <c r="J563" i="1"/>
  <c r="J564" i="1" l="1"/>
  <c r="EF561" i="1"/>
  <c r="EM559" i="1"/>
  <c r="EE565" i="1"/>
  <c r="CA566" i="1"/>
  <c r="CA567" i="1" l="1"/>
  <c r="EE566" i="1"/>
  <c r="EF562" i="1"/>
  <c r="EM560" i="1"/>
  <c r="J565" i="1"/>
  <c r="J566" i="1" l="1"/>
  <c r="EF563" i="1"/>
  <c r="EM561" i="1"/>
  <c r="CA568" i="1"/>
  <c r="EE567" i="1"/>
  <c r="EE568" i="1" l="1"/>
  <c r="CA569" i="1"/>
  <c r="EF564" i="1"/>
  <c r="EM562" i="1"/>
  <c r="J567" i="1"/>
  <c r="J568" i="1" l="1"/>
  <c r="EF565" i="1"/>
  <c r="EM563" i="1"/>
  <c r="EE569" i="1"/>
  <c r="CA570" i="1"/>
  <c r="EF566" i="1" l="1"/>
  <c r="EM564" i="1"/>
  <c r="J569" i="1"/>
  <c r="EE570" i="1"/>
  <c r="CA571" i="1"/>
  <c r="J570" i="1" l="1"/>
  <c r="EE571" i="1"/>
  <c r="CA572" i="1"/>
  <c r="EF567" i="1"/>
  <c r="EM565" i="1"/>
  <c r="CA573" i="1" l="1"/>
  <c r="EE572" i="1"/>
  <c r="EF568" i="1"/>
  <c r="EM566" i="1"/>
  <c r="J571" i="1"/>
  <c r="J572" i="1" l="1"/>
  <c r="EF569" i="1"/>
  <c r="EM567" i="1"/>
  <c r="CA574" i="1"/>
  <c r="EE573" i="1"/>
  <c r="EF570" i="1" l="1"/>
  <c r="EM568" i="1"/>
  <c r="CA575" i="1"/>
  <c r="EE574" i="1"/>
  <c r="J573" i="1"/>
  <c r="CA576" i="1" l="1"/>
  <c r="EE575" i="1"/>
  <c r="J574" i="1"/>
  <c r="EF571" i="1"/>
  <c r="EM569" i="1"/>
  <c r="EF572" i="1" l="1"/>
  <c r="EM570" i="1"/>
  <c r="J575" i="1"/>
  <c r="EE576" i="1"/>
  <c r="CA577" i="1"/>
  <c r="EE577" i="1" l="1"/>
  <c r="CA578" i="1"/>
  <c r="J576" i="1"/>
  <c r="EF573" i="1"/>
  <c r="EM571" i="1"/>
  <c r="J577" i="1" l="1"/>
  <c r="EE578" i="1"/>
  <c r="CA579" i="1"/>
  <c r="EF574" i="1"/>
  <c r="EM572" i="1"/>
  <c r="CA580" i="1" l="1"/>
  <c r="EE579" i="1"/>
  <c r="J578" i="1"/>
  <c r="EF575" i="1"/>
  <c r="EM573" i="1"/>
  <c r="J579" i="1" l="1"/>
  <c r="EF576" i="1"/>
  <c r="EM574" i="1"/>
  <c r="CA581" i="1"/>
  <c r="EE580" i="1"/>
  <c r="EF577" i="1" l="1"/>
  <c r="EM575" i="1"/>
  <c r="J580" i="1"/>
  <c r="CA582" i="1"/>
  <c r="EE581" i="1"/>
  <c r="CA583" i="1" l="1"/>
  <c r="EE582" i="1"/>
  <c r="J581" i="1"/>
  <c r="EF578" i="1"/>
  <c r="EM576" i="1"/>
  <c r="J582" i="1" l="1"/>
  <c r="EF579" i="1"/>
  <c r="EM577" i="1"/>
  <c r="CA584" i="1"/>
  <c r="EE583" i="1"/>
  <c r="EE584" i="1" l="1"/>
  <c r="CA585" i="1"/>
  <c r="EF580" i="1"/>
  <c r="EM578" i="1"/>
  <c r="J583" i="1"/>
  <c r="J584" i="1" l="1"/>
  <c r="EF581" i="1"/>
  <c r="EM579" i="1"/>
  <c r="CA586" i="1"/>
  <c r="EE585" i="1"/>
  <c r="EE586" i="1" l="1"/>
  <c r="CA587" i="1"/>
  <c r="EF582" i="1"/>
  <c r="EM580" i="1"/>
  <c r="J585" i="1"/>
  <c r="EF583" i="1" l="1"/>
  <c r="EM581" i="1"/>
  <c r="EE587" i="1"/>
  <c r="CA588" i="1"/>
  <c r="J586" i="1"/>
  <c r="EE588" i="1" l="1"/>
  <c r="CA589" i="1"/>
  <c r="J587" i="1"/>
  <c r="EF584" i="1"/>
  <c r="EM582" i="1"/>
  <c r="J588" i="1" l="1"/>
  <c r="CA590" i="1"/>
  <c r="EE589" i="1"/>
  <c r="EF585" i="1"/>
  <c r="EM583" i="1"/>
  <c r="EF586" i="1" l="1"/>
  <c r="EM584" i="1"/>
  <c r="CA591" i="1"/>
  <c r="EE590" i="1"/>
  <c r="J589" i="1"/>
  <c r="J590" i="1" l="1"/>
  <c r="EE591" i="1"/>
  <c r="CA592" i="1"/>
  <c r="EF587" i="1"/>
  <c r="EM585" i="1"/>
  <c r="EE592" i="1" l="1"/>
  <c r="CA593" i="1"/>
  <c r="EF588" i="1"/>
  <c r="EM586" i="1"/>
  <c r="J591" i="1"/>
  <c r="EF589" i="1" l="1"/>
  <c r="EM587" i="1"/>
  <c r="J592" i="1"/>
  <c r="CA594" i="1"/>
  <c r="EE593" i="1"/>
  <c r="CA595" i="1" l="1"/>
  <c r="EE594" i="1"/>
  <c r="J593" i="1"/>
  <c r="EF590" i="1"/>
  <c r="EM588" i="1"/>
  <c r="J594" i="1" l="1"/>
  <c r="EF591" i="1"/>
  <c r="EM589" i="1"/>
  <c r="CA596" i="1"/>
  <c r="EE595" i="1"/>
  <c r="CA597" i="1" l="1"/>
  <c r="EE596" i="1"/>
  <c r="EF592" i="1"/>
  <c r="EM590" i="1"/>
  <c r="J595" i="1"/>
  <c r="J596" i="1" l="1"/>
  <c r="EF593" i="1"/>
  <c r="EM591" i="1"/>
  <c r="CA598" i="1"/>
  <c r="EE597" i="1"/>
  <c r="CA599" i="1" l="1"/>
  <c r="EE598" i="1"/>
  <c r="EF594" i="1"/>
  <c r="EM592" i="1"/>
  <c r="J597" i="1"/>
  <c r="J598" i="1" l="1"/>
  <c r="EF595" i="1"/>
  <c r="EM593" i="1"/>
  <c r="EE599" i="1"/>
  <c r="CA600" i="1"/>
  <c r="EE600" i="1" l="1"/>
  <c r="CA601" i="1"/>
  <c r="EF596" i="1"/>
  <c r="EM594" i="1"/>
  <c r="J599" i="1"/>
  <c r="J600" i="1" l="1"/>
  <c r="EF597" i="1"/>
  <c r="EM595" i="1"/>
  <c r="EE601" i="1"/>
  <c r="CA602" i="1"/>
  <c r="EE602" i="1" l="1"/>
  <c r="CA603" i="1"/>
  <c r="EF598" i="1"/>
  <c r="EM596" i="1"/>
  <c r="J601" i="1"/>
  <c r="EF599" i="1" l="1"/>
  <c r="EM597" i="1"/>
  <c r="EE603" i="1"/>
  <c r="CA604" i="1"/>
  <c r="J602" i="1"/>
  <c r="J603" i="1" l="1"/>
  <c r="EE604" i="1"/>
  <c r="CA605" i="1"/>
  <c r="EF600" i="1"/>
  <c r="EM598" i="1"/>
  <c r="CA606" i="1" l="1"/>
  <c r="EE605" i="1"/>
  <c r="J604" i="1"/>
  <c r="EF601" i="1"/>
  <c r="EM599" i="1"/>
  <c r="J605" i="1" l="1"/>
  <c r="EF602" i="1"/>
  <c r="EM600" i="1"/>
  <c r="CA607" i="1"/>
  <c r="EE606" i="1"/>
  <c r="EE607" i="1" l="1"/>
  <c r="CA608" i="1"/>
  <c r="EF603" i="1"/>
  <c r="EM601" i="1"/>
  <c r="J606" i="1"/>
  <c r="EF604" i="1" l="1"/>
  <c r="EM602" i="1"/>
  <c r="EE608" i="1"/>
  <c r="CA609" i="1"/>
  <c r="J607" i="1"/>
  <c r="CA610" i="1" l="1"/>
  <c r="EE609" i="1"/>
  <c r="J608" i="1"/>
  <c r="EF605" i="1"/>
  <c r="EM603" i="1"/>
  <c r="EF606" i="1" l="1"/>
  <c r="EM604" i="1"/>
  <c r="J609" i="1"/>
  <c r="CA611" i="1"/>
  <c r="EE610" i="1"/>
  <c r="J610" i="1" l="1"/>
  <c r="CA612" i="1"/>
  <c r="EE611" i="1"/>
  <c r="EF607" i="1"/>
  <c r="EM605" i="1"/>
  <c r="EF608" i="1" l="1"/>
  <c r="EM606" i="1"/>
  <c r="J611" i="1"/>
  <c r="CA613" i="1"/>
  <c r="EE612" i="1"/>
  <c r="J612" i="1" l="1"/>
  <c r="CA614" i="1"/>
  <c r="EE613" i="1"/>
  <c r="EF609" i="1"/>
  <c r="EM607" i="1"/>
  <c r="EF610" i="1" l="1"/>
  <c r="EM608" i="1"/>
  <c r="CA615" i="1"/>
  <c r="EE614" i="1"/>
  <c r="J613" i="1"/>
  <c r="J614" i="1" l="1"/>
  <c r="EE615" i="1"/>
  <c r="CA616" i="1"/>
  <c r="EF611" i="1"/>
  <c r="EM609" i="1"/>
  <c r="CA617" i="1" l="1"/>
  <c r="EE616" i="1"/>
  <c r="EF612" i="1"/>
  <c r="EM610" i="1"/>
  <c r="J615" i="1"/>
  <c r="J616" i="1" l="1"/>
  <c r="EF613" i="1"/>
  <c r="EM611" i="1"/>
  <c r="CA618" i="1"/>
  <c r="EE617" i="1"/>
  <c r="CA619" i="1" l="1"/>
  <c r="EE618" i="1"/>
  <c r="EF614" i="1"/>
  <c r="EM612" i="1"/>
  <c r="J617" i="1"/>
  <c r="J618" i="1" l="1"/>
  <c r="EF615" i="1"/>
  <c r="EM613" i="1"/>
  <c r="EE619" i="1"/>
  <c r="CA620" i="1"/>
  <c r="CA621" i="1" l="1"/>
  <c r="EE620" i="1"/>
  <c r="EF616" i="1"/>
  <c r="EM614" i="1"/>
  <c r="J619" i="1"/>
  <c r="J620" i="1" l="1"/>
  <c r="EF617" i="1"/>
  <c r="EM615" i="1"/>
  <c r="CA622" i="1"/>
  <c r="EE621" i="1"/>
  <c r="CA623" i="1" l="1"/>
  <c r="EE622" i="1"/>
  <c r="EF618" i="1"/>
  <c r="EM616" i="1"/>
  <c r="J621" i="1"/>
  <c r="J622" i="1" l="1"/>
  <c r="EF619" i="1"/>
  <c r="EM617" i="1"/>
  <c r="CA624" i="1"/>
  <c r="EE623" i="1"/>
  <c r="CA625" i="1" l="1"/>
  <c r="EE624" i="1"/>
  <c r="EF620" i="1"/>
  <c r="EM618" i="1"/>
  <c r="J623" i="1"/>
  <c r="J624" i="1" l="1"/>
  <c r="EF621" i="1"/>
  <c r="EM619" i="1"/>
  <c r="EE625" i="1"/>
  <c r="CA626" i="1"/>
  <c r="EE626" i="1" l="1"/>
  <c r="CA627" i="1"/>
  <c r="EF622" i="1"/>
  <c r="EM620" i="1"/>
  <c r="J625" i="1"/>
  <c r="J626" i="1" l="1"/>
  <c r="EF623" i="1"/>
  <c r="EM621" i="1"/>
  <c r="EE627" i="1"/>
  <c r="CA628" i="1"/>
  <c r="EF624" i="1" l="1"/>
  <c r="EM622" i="1"/>
  <c r="J627" i="1"/>
  <c r="EE628" i="1"/>
  <c r="CA629" i="1"/>
  <c r="J628" i="1" l="1"/>
  <c r="CA630" i="1"/>
  <c r="EE629" i="1"/>
  <c r="EF625" i="1"/>
  <c r="EM623" i="1"/>
  <c r="EF626" i="1" l="1"/>
  <c r="EM624" i="1"/>
  <c r="CA631" i="1"/>
  <c r="EE630" i="1"/>
  <c r="J629" i="1"/>
  <c r="J630" i="1" l="1"/>
  <c r="EE631" i="1"/>
  <c r="CA632" i="1"/>
  <c r="EF627" i="1"/>
  <c r="EM625" i="1"/>
  <c r="CA633" i="1" l="1"/>
  <c r="EE632" i="1"/>
  <c r="EF628" i="1"/>
  <c r="EM626" i="1"/>
  <c r="J631" i="1"/>
  <c r="J632" i="1" l="1"/>
  <c r="EF629" i="1"/>
  <c r="EM627" i="1"/>
  <c r="CA634" i="1"/>
  <c r="EE633" i="1"/>
  <c r="CA635" i="1" l="1"/>
  <c r="EE634" i="1"/>
  <c r="EF630" i="1"/>
  <c r="EM628" i="1"/>
  <c r="J633" i="1"/>
  <c r="J634" i="1" l="1"/>
  <c r="EF631" i="1"/>
  <c r="EM629" i="1"/>
  <c r="EE635" i="1"/>
  <c r="CA636" i="1"/>
  <c r="CA637" i="1" l="1"/>
  <c r="EE636" i="1"/>
  <c r="EF632" i="1"/>
  <c r="EM630" i="1"/>
  <c r="J635" i="1"/>
  <c r="J636" i="1" l="1"/>
  <c r="EF633" i="1"/>
  <c r="EM631" i="1"/>
  <c r="CA638" i="1"/>
  <c r="EE637" i="1"/>
  <c r="CA639" i="1" l="1"/>
  <c r="EE638" i="1"/>
  <c r="EF634" i="1"/>
  <c r="EM632" i="1"/>
  <c r="J637" i="1"/>
  <c r="J638" i="1" l="1"/>
  <c r="EF635" i="1"/>
  <c r="EM633" i="1"/>
  <c r="CA640" i="1"/>
  <c r="EE639" i="1"/>
  <c r="CA641" i="1" l="1"/>
  <c r="EE640" i="1"/>
  <c r="EF636" i="1"/>
  <c r="EM634" i="1"/>
  <c r="J639" i="1"/>
  <c r="J640" i="1" l="1"/>
  <c r="EF637" i="1"/>
  <c r="EM635" i="1"/>
  <c r="CA642" i="1"/>
  <c r="EE641" i="1"/>
  <c r="EE642" i="1" l="1"/>
  <c r="CA643" i="1"/>
  <c r="EF638" i="1"/>
  <c r="EM636" i="1"/>
  <c r="J641" i="1"/>
  <c r="EF639" i="1" l="1"/>
  <c r="EM637" i="1"/>
  <c r="EE643" i="1"/>
  <c r="CA644" i="1"/>
  <c r="J642" i="1"/>
  <c r="EE644" i="1" l="1"/>
  <c r="CA645" i="1"/>
  <c r="J643" i="1"/>
  <c r="EF640" i="1"/>
  <c r="EM638" i="1"/>
  <c r="J644" i="1" l="1"/>
  <c r="EE645" i="1"/>
  <c r="CA646" i="1"/>
  <c r="EF641" i="1"/>
  <c r="EM639" i="1"/>
  <c r="CA647" i="1" l="1"/>
  <c r="EE646" i="1"/>
  <c r="EF642" i="1"/>
  <c r="EM640" i="1"/>
  <c r="J645" i="1"/>
  <c r="J646" i="1" l="1"/>
  <c r="EF643" i="1"/>
  <c r="EM641" i="1"/>
  <c r="EE647" i="1"/>
  <c r="CA648" i="1"/>
  <c r="CA649" i="1" l="1"/>
  <c r="EE648" i="1"/>
  <c r="EF644" i="1"/>
  <c r="EM642" i="1"/>
  <c r="J647" i="1"/>
  <c r="J648" i="1" l="1"/>
  <c r="EF645" i="1"/>
  <c r="EM643" i="1"/>
  <c r="CA650" i="1"/>
  <c r="EE649" i="1"/>
  <c r="CA651" i="1" l="1"/>
  <c r="EE650" i="1"/>
  <c r="EF646" i="1"/>
  <c r="EM644" i="1"/>
  <c r="J649" i="1"/>
  <c r="J650" i="1" l="1"/>
  <c r="EF647" i="1"/>
  <c r="EM645" i="1"/>
  <c r="EE651" i="1"/>
  <c r="CA652" i="1"/>
  <c r="EE652" i="1" l="1"/>
  <c r="CA653" i="1"/>
  <c r="EF648" i="1"/>
  <c r="EM646" i="1"/>
  <c r="J651" i="1"/>
  <c r="J652" i="1" l="1"/>
  <c r="EF649" i="1"/>
  <c r="EM647" i="1"/>
  <c r="CA654" i="1"/>
  <c r="EE653" i="1"/>
  <c r="CA655" i="1" l="1"/>
  <c r="EE654" i="1"/>
  <c r="EF650" i="1"/>
  <c r="EM648" i="1"/>
  <c r="J653" i="1"/>
  <c r="J654" i="1" l="1"/>
  <c r="EF651" i="1"/>
  <c r="EM649" i="1"/>
  <c r="CA656" i="1"/>
  <c r="EE655" i="1"/>
  <c r="CA657" i="1" l="1"/>
  <c r="EE656" i="1"/>
  <c r="EF652" i="1"/>
  <c r="EM650" i="1"/>
  <c r="J655" i="1"/>
  <c r="J656" i="1" l="1"/>
  <c r="EF653" i="1"/>
  <c r="EM651" i="1"/>
  <c r="CA658" i="1"/>
  <c r="EE657" i="1"/>
  <c r="EE658" i="1" l="1"/>
  <c r="CA659" i="1"/>
  <c r="EF654" i="1"/>
  <c r="EM652" i="1"/>
  <c r="J657" i="1"/>
  <c r="EF655" i="1" l="1"/>
  <c r="EM653" i="1"/>
  <c r="CA660" i="1"/>
  <c r="EE659" i="1"/>
  <c r="J658" i="1"/>
  <c r="J659" i="1" l="1"/>
  <c r="CA661" i="1"/>
  <c r="EE660" i="1"/>
  <c r="EF656" i="1"/>
  <c r="EM654" i="1"/>
  <c r="EF657" i="1" l="1"/>
  <c r="EM655" i="1"/>
  <c r="CA662" i="1"/>
  <c r="EE661" i="1"/>
  <c r="J660" i="1"/>
  <c r="J661" i="1" l="1"/>
  <c r="CA663" i="1"/>
  <c r="EE662" i="1"/>
  <c r="EF658" i="1"/>
  <c r="EM656" i="1"/>
  <c r="EF659" i="1" l="1"/>
  <c r="EM657" i="1"/>
  <c r="CA664" i="1"/>
  <c r="EE663" i="1"/>
  <c r="J662" i="1"/>
  <c r="J663" i="1" l="1"/>
  <c r="CA665" i="1"/>
  <c r="EE664" i="1"/>
  <c r="EF660" i="1"/>
  <c r="EM658" i="1"/>
  <c r="EF661" i="1" l="1"/>
  <c r="EM659" i="1"/>
  <c r="CA666" i="1"/>
  <c r="EE665" i="1"/>
  <c r="J664" i="1"/>
  <c r="J665" i="1" l="1"/>
  <c r="CA667" i="1"/>
  <c r="EE666" i="1"/>
  <c r="EF662" i="1"/>
  <c r="EM660" i="1"/>
  <c r="EF663" i="1" l="1"/>
  <c r="EM661" i="1"/>
  <c r="EE667" i="1"/>
  <c r="CA668" i="1"/>
  <c r="J666" i="1"/>
  <c r="EE668" i="1" l="1"/>
  <c r="CA669" i="1"/>
  <c r="J667" i="1"/>
  <c r="EF664" i="1"/>
  <c r="EM662" i="1"/>
  <c r="J668" i="1" l="1"/>
  <c r="EE669" i="1"/>
  <c r="CA670" i="1"/>
  <c r="EF665" i="1"/>
  <c r="EM663" i="1"/>
  <c r="CA671" i="1" l="1"/>
  <c r="EE670" i="1"/>
  <c r="EF666" i="1"/>
  <c r="EM664" i="1"/>
  <c r="J669" i="1"/>
  <c r="J670" i="1" l="1"/>
  <c r="EF667" i="1"/>
  <c r="EM665" i="1"/>
  <c r="CA672" i="1"/>
  <c r="EE671" i="1"/>
  <c r="CA673" i="1" l="1"/>
  <c r="EE672" i="1"/>
  <c r="EF668" i="1"/>
  <c r="EM666" i="1"/>
  <c r="J671" i="1"/>
  <c r="J672" i="1" l="1"/>
  <c r="EF669" i="1"/>
  <c r="EM667" i="1"/>
  <c r="CA674" i="1"/>
  <c r="EE673" i="1"/>
  <c r="EE674" i="1" l="1"/>
  <c r="CA675" i="1"/>
  <c r="EF670" i="1"/>
  <c r="EM668" i="1"/>
  <c r="J673" i="1"/>
  <c r="J674" i="1" l="1"/>
  <c r="EF671" i="1"/>
  <c r="EM669" i="1"/>
  <c r="EE675" i="1"/>
  <c r="CA676" i="1"/>
  <c r="EE676" i="1" l="1"/>
  <c r="CA677" i="1"/>
  <c r="EF672" i="1"/>
  <c r="EM670" i="1"/>
  <c r="J675" i="1"/>
  <c r="J676" i="1" l="1"/>
  <c r="EF673" i="1"/>
  <c r="EM671" i="1"/>
  <c r="EE677" i="1"/>
  <c r="CA678" i="1"/>
  <c r="EF674" i="1" l="1"/>
  <c r="EM672" i="1"/>
  <c r="CA679" i="1"/>
  <c r="EE678" i="1"/>
  <c r="J677" i="1"/>
  <c r="J678" i="1" l="1"/>
  <c r="CA680" i="1"/>
  <c r="EE679" i="1"/>
  <c r="EF675" i="1"/>
  <c r="EM673" i="1"/>
  <c r="EF676" i="1" l="1"/>
  <c r="EM674" i="1"/>
  <c r="CA681" i="1"/>
  <c r="EE680" i="1"/>
  <c r="J679" i="1"/>
  <c r="J680" i="1" l="1"/>
  <c r="EE681" i="1"/>
  <c r="CA682" i="1"/>
  <c r="EF677" i="1"/>
  <c r="EM675" i="1"/>
  <c r="CA683" i="1" l="1"/>
  <c r="EE682" i="1"/>
  <c r="EF678" i="1"/>
  <c r="EM676" i="1"/>
  <c r="J681" i="1"/>
  <c r="J682" i="1" l="1"/>
  <c r="EF679" i="1"/>
  <c r="EM677" i="1"/>
  <c r="EE683" i="1"/>
  <c r="CA684" i="1"/>
  <c r="EE684" i="1" l="1"/>
  <c r="CA685" i="1"/>
  <c r="EF680" i="1"/>
  <c r="EM678" i="1"/>
  <c r="J683" i="1"/>
  <c r="EF681" i="1" l="1"/>
  <c r="EM679" i="1"/>
  <c r="EE685" i="1"/>
  <c r="CA686" i="1"/>
  <c r="J684" i="1"/>
  <c r="J685" i="1" l="1"/>
  <c r="EE686" i="1"/>
  <c r="CA687" i="1"/>
  <c r="EF682" i="1"/>
  <c r="EM680" i="1"/>
  <c r="CA688" i="1" l="1"/>
  <c r="EE687" i="1"/>
  <c r="EF683" i="1"/>
  <c r="EM681" i="1"/>
  <c r="J686" i="1"/>
  <c r="J687" i="1" l="1"/>
  <c r="EF684" i="1"/>
  <c r="EM682" i="1"/>
  <c r="CA689" i="1"/>
  <c r="EE688" i="1"/>
  <c r="EE689" i="1" l="1"/>
  <c r="CA690" i="1"/>
  <c r="EF685" i="1"/>
  <c r="EM683" i="1"/>
  <c r="J688" i="1"/>
  <c r="J689" i="1" l="1"/>
  <c r="EF686" i="1"/>
  <c r="EM684" i="1"/>
  <c r="CA691" i="1"/>
  <c r="EE690" i="1"/>
  <c r="CA692" i="1" l="1"/>
  <c r="EE691" i="1"/>
  <c r="EF687" i="1"/>
  <c r="EM685" i="1"/>
  <c r="J690" i="1"/>
  <c r="J691" i="1" l="1"/>
  <c r="EF688" i="1"/>
  <c r="EM686" i="1"/>
  <c r="CA693" i="1"/>
  <c r="EE692" i="1"/>
  <c r="CA694" i="1" l="1"/>
  <c r="EE693" i="1"/>
  <c r="EF689" i="1"/>
  <c r="EM687" i="1"/>
  <c r="J692" i="1"/>
  <c r="J693" i="1" l="1"/>
  <c r="EF690" i="1"/>
  <c r="EM688" i="1"/>
  <c r="EE694" i="1"/>
  <c r="CA695" i="1"/>
  <c r="CA696" i="1" l="1"/>
  <c r="EE695" i="1"/>
  <c r="EF691" i="1"/>
  <c r="EM689" i="1"/>
  <c r="J694" i="1"/>
  <c r="J695" i="1" l="1"/>
  <c r="EF692" i="1"/>
  <c r="EM690" i="1"/>
  <c r="CA697" i="1"/>
  <c r="EE696" i="1"/>
  <c r="CA698" i="1" l="1"/>
  <c r="EE697" i="1"/>
  <c r="EF693" i="1"/>
  <c r="EM691" i="1"/>
  <c r="J696" i="1"/>
  <c r="J697" i="1" l="1"/>
  <c r="EF694" i="1"/>
  <c r="EM692" i="1"/>
  <c r="CA699" i="1"/>
  <c r="EE698" i="1"/>
  <c r="EE699" i="1" l="1"/>
  <c r="CA700" i="1"/>
  <c r="EF695" i="1"/>
  <c r="EM693" i="1"/>
  <c r="J698" i="1"/>
  <c r="EF696" i="1" l="1"/>
  <c r="EM694" i="1"/>
  <c r="EE700" i="1"/>
  <c r="CA701" i="1"/>
  <c r="J699" i="1"/>
  <c r="EE701" i="1" l="1"/>
  <c r="CA702" i="1"/>
  <c r="J700" i="1"/>
  <c r="EF697" i="1"/>
  <c r="EM695" i="1"/>
  <c r="J701" i="1" l="1"/>
  <c r="EF698" i="1"/>
  <c r="EM696" i="1"/>
  <c r="CA703" i="1"/>
  <c r="EE702" i="1"/>
  <c r="EF699" i="1" l="1"/>
  <c r="EM697" i="1"/>
  <c r="J702" i="1"/>
  <c r="EE703" i="1"/>
  <c r="CA704" i="1"/>
  <c r="CA705" i="1" l="1"/>
  <c r="EE704" i="1"/>
  <c r="J703" i="1"/>
  <c r="EF700" i="1"/>
  <c r="EM698" i="1"/>
  <c r="EF701" i="1" l="1"/>
  <c r="EM699" i="1"/>
  <c r="J704" i="1"/>
  <c r="CA706" i="1"/>
  <c r="EE705" i="1"/>
  <c r="CA707" i="1" l="1"/>
  <c r="EE706" i="1"/>
  <c r="J705" i="1"/>
  <c r="EF702" i="1"/>
  <c r="EM700" i="1"/>
  <c r="EF703" i="1" l="1"/>
  <c r="EM701" i="1"/>
  <c r="J706" i="1"/>
  <c r="EE707" i="1"/>
  <c r="CA708" i="1"/>
  <c r="CA709" i="1" l="1"/>
  <c r="EE708" i="1"/>
  <c r="J707" i="1"/>
  <c r="EF704" i="1"/>
  <c r="EM702" i="1"/>
  <c r="EF705" i="1" l="1"/>
  <c r="EM703" i="1"/>
  <c r="J708" i="1"/>
  <c r="CA710" i="1"/>
  <c r="EE709" i="1"/>
  <c r="EE710" i="1" l="1"/>
  <c r="CA711" i="1"/>
  <c r="J709" i="1"/>
  <c r="EF706" i="1"/>
  <c r="EM704" i="1"/>
  <c r="EF707" i="1" l="1"/>
  <c r="EM705" i="1"/>
  <c r="EE711" i="1"/>
  <c r="CA712" i="1"/>
  <c r="J710" i="1"/>
  <c r="CA713" i="1" l="1"/>
  <c r="EE712" i="1"/>
  <c r="J711" i="1"/>
  <c r="EF708" i="1"/>
  <c r="EM706" i="1"/>
  <c r="EF709" i="1" l="1"/>
  <c r="EM707" i="1"/>
  <c r="J712" i="1"/>
  <c r="CA714" i="1"/>
  <c r="EE713" i="1"/>
  <c r="CA715" i="1" l="1"/>
  <c r="EE714" i="1"/>
  <c r="J713" i="1"/>
  <c r="EF710" i="1"/>
  <c r="EM708" i="1"/>
  <c r="J714" i="1" l="1"/>
  <c r="EF711" i="1"/>
  <c r="EM709" i="1"/>
  <c r="CA716" i="1"/>
  <c r="EE715" i="1"/>
  <c r="CA717" i="1" l="1"/>
  <c r="EE716" i="1"/>
  <c r="EF712" i="1"/>
  <c r="EM710" i="1"/>
  <c r="J715" i="1"/>
  <c r="J716" i="1" l="1"/>
  <c r="EF713" i="1"/>
  <c r="EM711" i="1"/>
  <c r="CA718" i="1"/>
  <c r="EE717" i="1"/>
  <c r="EE718" i="1" l="1"/>
  <c r="CA719" i="1"/>
  <c r="EF714" i="1"/>
  <c r="EM712" i="1"/>
  <c r="J717" i="1"/>
  <c r="EF715" i="1" l="1"/>
  <c r="EM713" i="1"/>
  <c r="EE719" i="1"/>
  <c r="CA720" i="1"/>
  <c r="J718" i="1"/>
  <c r="EE720" i="1" l="1"/>
  <c r="CA721" i="1"/>
  <c r="J719" i="1"/>
  <c r="EF716" i="1"/>
  <c r="EM714" i="1"/>
  <c r="J720" i="1" l="1"/>
  <c r="EF717" i="1"/>
  <c r="EM715" i="1"/>
  <c r="EE721" i="1"/>
  <c r="CA722" i="1"/>
  <c r="EE722" i="1" l="1"/>
  <c r="CA723" i="1"/>
  <c r="EF718" i="1"/>
  <c r="EM716" i="1"/>
  <c r="J721" i="1"/>
  <c r="J722" i="1" l="1"/>
  <c r="EF719" i="1"/>
  <c r="EM717" i="1"/>
  <c r="EE723" i="1"/>
  <c r="CA724" i="1"/>
  <c r="EE724" i="1" l="1"/>
  <c r="CA725" i="1"/>
  <c r="EF720" i="1"/>
  <c r="EM718" i="1"/>
  <c r="J723" i="1"/>
  <c r="J724" i="1" l="1"/>
  <c r="EF721" i="1"/>
  <c r="EM719" i="1"/>
  <c r="CA726" i="1"/>
  <c r="EE725" i="1"/>
  <c r="CA727" i="1" l="1"/>
  <c r="EE726" i="1"/>
  <c r="EF722" i="1"/>
  <c r="EM720" i="1"/>
  <c r="J725" i="1"/>
  <c r="J726" i="1" l="1"/>
  <c r="EF723" i="1"/>
  <c r="EM721" i="1"/>
  <c r="CA728" i="1"/>
  <c r="EE727" i="1"/>
  <c r="CA729" i="1" l="1"/>
  <c r="EE728" i="1"/>
  <c r="EF724" i="1"/>
  <c r="EM722" i="1"/>
  <c r="J727" i="1"/>
  <c r="J728" i="1" l="1"/>
  <c r="EF725" i="1"/>
  <c r="EM723" i="1"/>
  <c r="EE729" i="1"/>
  <c r="CA730" i="1"/>
  <c r="EE730" i="1" l="1"/>
  <c r="CA731" i="1"/>
  <c r="EF726" i="1"/>
  <c r="EM724" i="1"/>
  <c r="J729" i="1"/>
  <c r="J730" i="1" l="1"/>
  <c r="EF727" i="1"/>
  <c r="EM725" i="1"/>
  <c r="EE731" i="1"/>
  <c r="CA732" i="1"/>
  <c r="EF728" i="1" l="1"/>
  <c r="EM726" i="1"/>
  <c r="J731" i="1"/>
  <c r="EE732" i="1"/>
  <c r="CA733" i="1"/>
  <c r="J732" i="1" l="1"/>
  <c r="EE733" i="1"/>
  <c r="CA734" i="1"/>
  <c r="EF729" i="1"/>
  <c r="EM727" i="1"/>
  <c r="CA735" i="1" l="1"/>
  <c r="EE734" i="1"/>
  <c r="J733" i="1"/>
  <c r="EF730" i="1"/>
  <c r="EM728" i="1"/>
  <c r="J734" i="1" l="1"/>
  <c r="EF731" i="1"/>
  <c r="EM729" i="1"/>
  <c r="CA736" i="1"/>
  <c r="EE735" i="1"/>
  <c r="EF732" i="1" l="1"/>
  <c r="EM730" i="1"/>
  <c r="J735" i="1"/>
  <c r="CA737" i="1"/>
  <c r="EE736" i="1"/>
  <c r="EE737" i="1" l="1"/>
  <c r="CA738" i="1"/>
  <c r="J736" i="1"/>
  <c r="EF733" i="1"/>
  <c r="EM731" i="1"/>
  <c r="J737" i="1" l="1"/>
  <c r="EE738" i="1"/>
  <c r="CA739" i="1"/>
  <c r="EF734" i="1"/>
  <c r="EM732" i="1"/>
  <c r="CA740" i="1" l="1"/>
  <c r="EE739" i="1"/>
  <c r="EF735" i="1"/>
  <c r="EM733" i="1"/>
  <c r="J738" i="1"/>
  <c r="J739" i="1" l="1"/>
  <c r="EF736" i="1"/>
  <c r="EM734" i="1"/>
  <c r="CA741" i="1"/>
  <c r="EE740" i="1"/>
  <c r="CA742" i="1" l="1"/>
  <c r="EE741" i="1"/>
  <c r="EF737" i="1"/>
  <c r="EM735" i="1"/>
  <c r="J740" i="1"/>
  <c r="J741" i="1" l="1"/>
  <c r="EF738" i="1"/>
  <c r="EM736" i="1"/>
  <c r="CA743" i="1"/>
  <c r="EE742" i="1"/>
  <c r="CA744" i="1" l="1"/>
  <c r="EE743" i="1"/>
  <c r="EF739" i="1"/>
  <c r="EM737" i="1"/>
  <c r="J742" i="1"/>
  <c r="J743" i="1" l="1"/>
  <c r="EF740" i="1"/>
  <c r="EM738" i="1"/>
  <c r="CA745" i="1"/>
  <c r="EE744" i="1"/>
  <c r="EE745" i="1" l="1"/>
  <c r="CA746" i="1"/>
  <c r="EF741" i="1"/>
  <c r="EM739" i="1"/>
  <c r="J744" i="1"/>
  <c r="EF742" i="1" l="1"/>
  <c r="EM740" i="1"/>
  <c r="EE746" i="1"/>
  <c r="CA747" i="1"/>
  <c r="J745" i="1"/>
  <c r="EE747" i="1" l="1"/>
  <c r="CA748" i="1"/>
  <c r="J746" i="1"/>
  <c r="EF743" i="1"/>
  <c r="EM741" i="1"/>
  <c r="J747" i="1" l="1"/>
  <c r="EE748" i="1"/>
  <c r="CA749" i="1"/>
  <c r="EF744" i="1"/>
  <c r="EM742" i="1"/>
  <c r="CA750" i="1" l="1"/>
  <c r="EE749" i="1"/>
  <c r="EF745" i="1"/>
  <c r="EM743" i="1"/>
  <c r="J748" i="1"/>
  <c r="J749" i="1" l="1"/>
  <c r="EF746" i="1"/>
  <c r="EM744" i="1"/>
  <c r="EE750" i="1"/>
  <c r="CA751" i="1"/>
  <c r="EF747" i="1" l="1"/>
  <c r="EM745" i="1"/>
  <c r="J750" i="1"/>
  <c r="EE751" i="1"/>
  <c r="CA752" i="1"/>
  <c r="J751" i="1" l="1"/>
  <c r="EE752" i="1"/>
  <c r="CA753" i="1"/>
  <c r="EF748" i="1"/>
  <c r="EM746" i="1"/>
  <c r="CA754" i="1" l="1"/>
  <c r="EE753" i="1"/>
  <c r="EF749" i="1"/>
  <c r="EM747" i="1"/>
  <c r="J752" i="1"/>
  <c r="J753" i="1" l="1"/>
  <c r="EF750" i="1"/>
  <c r="EM748" i="1"/>
  <c r="EE754" i="1"/>
  <c r="CA755" i="1"/>
  <c r="CA756" i="1" l="1"/>
  <c r="EE755" i="1"/>
  <c r="EF751" i="1"/>
  <c r="EM749" i="1"/>
  <c r="J754" i="1"/>
  <c r="J755" i="1" l="1"/>
  <c r="EF752" i="1"/>
  <c r="EM750" i="1"/>
  <c r="CA757" i="1"/>
  <c r="EE756" i="1"/>
  <c r="CA758" i="1" l="1"/>
  <c r="EE757" i="1"/>
  <c r="EF753" i="1"/>
  <c r="EM751" i="1"/>
  <c r="J756" i="1"/>
  <c r="J757" i="1" l="1"/>
  <c r="EF754" i="1"/>
  <c r="EM752" i="1"/>
  <c r="EE758" i="1"/>
  <c r="CA759" i="1"/>
  <c r="EE759" i="1" l="1"/>
  <c r="CA760" i="1"/>
  <c r="EF755" i="1"/>
  <c r="EM753" i="1"/>
  <c r="J758" i="1"/>
  <c r="EF756" i="1" l="1"/>
  <c r="EM754" i="1"/>
  <c r="EE760" i="1"/>
  <c r="CA761" i="1"/>
  <c r="J759" i="1"/>
  <c r="EE761" i="1" l="1"/>
  <c r="CA762" i="1"/>
  <c r="J760" i="1"/>
  <c r="EF757" i="1"/>
  <c r="EM755" i="1"/>
  <c r="J761" i="1" l="1"/>
  <c r="EE762" i="1"/>
  <c r="CA763" i="1"/>
  <c r="EF758" i="1"/>
  <c r="EM756" i="1"/>
  <c r="EE763" i="1" l="1"/>
  <c r="CA764" i="1"/>
  <c r="EF759" i="1"/>
  <c r="EM757" i="1"/>
  <c r="J762" i="1"/>
  <c r="EF760" i="1" l="1"/>
  <c r="EM758" i="1"/>
  <c r="J763" i="1"/>
  <c r="CA765" i="1"/>
  <c r="EE764" i="1"/>
  <c r="CA766" i="1" l="1"/>
  <c r="EE765" i="1"/>
  <c r="J764" i="1"/>
  <c r="EF761" i="1"/>
  <c r="EM759" i="1"/>
  <c r="EF762" i="1" l="1"/>
  <c r="EM760" i="1"/>
  <c r="J765" i="1"/>
  <c r="EE766" i="1"/>
  <c r="CA767" i="1"/>
  <c r="EE767" i="1" l="1"/>
  <c r="CA768" i="1"/>
  <c r="J766" i="1"/>
  <c r="EF763" i="1"/>
  <c r="EM761" i="1"/>
  <c r="EF764" i="1" l="1"/>
  <c r="EM762" i="1"/>
  <c r="J767" i="1"/>
  <c r="CA769" i="1"/>
  <c r="EE768" i="1"/>
  <c r="CA770" i="1" l="1"/>
  <c r="EE769" i="1"/>
  <c r="J768" i="1"/>
  <c r="EF765" i="1"/>
  <c r="EM763" i="1"/>
  <c r="EF766" i="1" l="1"/>
  <c r="EM764" i="1"/>
  <c r="J769" i="1"/>
  <c r="CA771" i="1"/>
  <c r="EE770" i="1"/>
  <c r="CA772" i="1" l="1"/>
  <c r="EE771" i="1"/>
  <c r="J770" i="1"/>
  <c r="EF767" i="1"/>
  <c r="EM765" i="1"/>
  <c r="EF768" i="1" l="1"/>
  <c r="EM766" i="1"/>
  <c r="J771" i="1"/>
  <c r="CA773" i="1"/>
  <c r="EE772" i="1"/>
  <c r="CA774" i="1" l="1"/>
  <c r="EE773" i="1"/>
  <c r="J772" i="1"/>
  <c r="EF769" i="1"/>
  <c r="EM767" i="1"/>
  <c r="EF770" i="1" l="1"/>
  <c r="EM768" i="1"/>
  <c r="J773" i="1"/>
  <c r="EE774" i="1"/>
  <c r="CA775" i="1"/>
  <c r="EE775" i="1" l="1"/>
  <c r="CA776" i="1"/>
  <c r="J774" i="1"/>
  <c r="EF771" i="1"/>
  <c r="EM769" i="1"/>
  <c r="J775" i="1" l="1"/>
  <c r="EE776" i="1"/>
  <c r="CA777" i="1"/>
  <c r="EF772" i="1"/>
  <c r="EM770" i="1"/>
  <c r="EE777" i="1" l="1"/>
  <c r="CA778" i="1"/>
  <c r="EF773" i="1"/>
  <c r="EM771" i="1"/>
  <c r="J776" i="1"/>
  <c r="J777" i="1" l="1"/>
  <c r="EF774" i="1"/>
  <c r="EM772" i="1"/>
  <c r="EE778" i="1"/>
  <c r="CA779" i="1"/>
  <c r="EE779" i="1" l="1"/>
  <c r="CA780" i="1"/>
  <c r="EF775" i="1"/>
  <c r="EM773" i="1"/>
  <c r="J778" i="1"/>
  <c r="J779" i="1" l="1"/>
  <c r="EF776" i="1"/>
  <c r="EM774" i="1"/>
  <c r="CA781" i="1"/>
  <c r="EE780" i="1"/>
  <c r="CA782" i="1" l="1"/>
  <c r="EE781" i="1"/>
  <c r="EF777" i="1"/>
  <c r="EM775" i="1"/>
  <c r="J780" i="1"/>
  <c r="J781" i="1" l="1"/>
  <c r="EF778" i="1"/>
  <c r="EM776" i="1"/>
  <c r="EE782" i="1"/>
  <c r="CA783" i="1"/>
  <c r="EE783" i="1" l="1"/>
  <c r="CA784" i="1"/>
  <c r="EF779" i="1"/>
  <c r="EM777" i="1"/>
  <c r="J782" i="1"/>
  <c r="J783" i="1" l="1"/>
  <c r="EF780" i="1"/>
  <c r="EM778" i="1"/>
  <c r="CA785" i="1"/>
  <c r="EE784" i="1"/>
  <c r="CA786" i="1" l="1"/>
  <c r="EE785" i="1"/>
  <c r="EF781" i="1"/>
  <c r="EM779" i="1"/>
  <c r="J784" i="1"/>
  <c r="J785" i="1" l="1"/>
  <c r="EF782" i="1"/>
  <c r="EM780" i="1"/>
  <c r="CA787" i="1"/>
  <c r="EE786" i="1"/>
  <c r="CA788" i="1" l="1"/>
  <c r="EE787" i="1"/>
  <c r="EF783" i="1"/>
  <c r="EM781" i="1"/>
  <c r="J786" i="1"/>
  <c r="J787" i="1" l="1"/>
  <c r="EF784" i="1"/>
  <c r="EM782" i="1"/>
  <c r="CA789" i="1"/>
  <c r="EE788" i="1"/>
  <c r="CA790" i="1" l="1"/>
  <c r="EE789" i="1"/>
  <c r="EF785" i="1"/>
  <c r="EM783" i="1"/>
  <c r="J788" i="1"/>
  <c r="J789" i="1" l="1"/>
  <c r="EF786" i="1"/>
  <c r="EM784" i="1"/>
  <c r="EE790" i="1"/>
  <c r="CA791" i="1"/>
  <c r="EE791" i="1" l="1"/>
  <c r="CA792" i="1"/>
  <c r="EF787" i="1"/>
  <c r="EM785" i="1"/>
  <c r="J790" i="1"/>
  <c r="J791" i="1" l="1"/>
  <c r="EF788" i="1"/>
  <c r="EM786" i="1"/>
  <c r="EE792" i="1"/>
  <c r="CA793" i="1"/>
  <c r="EE793" i="1" l="1"/>
  <c r="CA794" i="1"/>
  <c r="EF789" i="1"/>
  <c r="EM787" i="1"/>
  <c r="J792" i="1"/>
  <c r="EF790" i="1" l="1"/>
  <c r="EM788" i="1"/>
  <c r="EE794" i="1"/>
  <c r="CA795" i="1"/>
  <c r="J793" i="1"/>
  <c r="CA796" i="1" l="1"/>
  <c r="EE795" i="1"/>
  <c r="J794" i="1"/>
  <c r="EF791" i="1"/>
  <c r="EM789" i="1"/>
  <c r="EF792" i="1" l="1"/>
  <c r="EM790" i="1"/>
  <c r="J795" i="1"/>
  <c r="EE796" i="1"/>
  <c r="CA797" i="1"/>
  <c r="EE797" i="1" l="1"/>
  <c r="CA798" i="1"/>
  <c r="J796" i="1"/>
  <c r="EF793" i="1"/>
  <c r="EM791" i="1"/>
  <c r="J797" i="1" l="1"/>
  <c r="EE798" i="1"/>
  <c r="CA799" i="1"/>
  <c r="EF794" i="1"/>
  <c r="EM792" i="1"/>
  <c r="CA800" i="1" l="1"/>
  <c r="EE799" i="1"/>
  <c r="J798" i="1"/>
  <c r="EF795" i="1"/>
  <c r="EM793" i="1"/>
  <c r="J799" i="1" l="1"/>
  <c r="EF796" i="1"/>
  <c r="EM794" i="1"/>
  <c r="CA801" i="1"/>
  <c r="EE800" i="1"/>
  <c r="CA802" i="1" l="1"/>
  <c r="EE801" i="1"/>
  <c r="EF797" i="1"/>
  <c r="EF798" i="1" s="1"/>
  <c r="EF799" i="1" s="1"/>
  <c r="EF800" i="1" s="1"/>
  <c r="EM795" i="1"/>
  <c r="J800" i="1"/>
  <c r="EF801" i="1" l="1"/>
  <c r="J801" i="1"/>
  <c r="CA803" i="1"/>
  <c r="EE802" i="1"/>
  <c r="EF802" i="1" s="1"/>
  <c r="EE803" i="1" l="1"/>
  <c r="EF803" i="1" s="1"/>
  <c r="CA804" i="1"/>
  <c r="J802" i="1"/>
  <c r="J803" i="1" l="1"/>
  <c r="EE804" i="1"/>
  <c r="EF804" i="1" s="1"/>
  <c r="CA805" i="1"/>
  <c r="CA806" i="1" l="1"/>
  <c r="EE805" i="1"/>
  <c r="EF805" i="1" s="1"/>
  <c r="J804" i="1"/>
  <c r="J805" i="1" l="1"/>
  <c r="EE806" i="1"/>
  <c r="EF806" i="1" s="1"/>
  <c r="CA807" i="1"/>
  <c r="CA808" i="1" l="1"/>
  <c r="EE807" i="1"/>
  <c r="EF807" i="1" s="1"/>
  <c r="J806" i="1"/>
  <c r="J807" i="1" l="1"/>
  <c r="EE808" i="1"/>
  <c r="EF808" i="1" s="1"/>
  <c r="CA809" i="1"/>
  <c r="EE809" i="1" l="1"/>
  <c r="EF809" i="1" s="1"/>
  <c r="CA810" i="1"/>
  <c r="J808" i="1"/>
  <c r="J809" i="1" l="1"/>
  <c r="EE810" i="1"/>
  <c r="EF810" i="1" s="1"/>
  <c r="CA811" i="1"/>
  <c r="J810" i="1" l="1"/>
  <c r="EE811" i="1"/>
  <c r="EF811" i="1" s="1"/>
  <c r="CA812" i="1"/>
  <c r="EE812" i="1" l="1"/>
  <c r="EF812" i="1" s="1"/>
  <c r="CA813" i="1"/>
  <c r="J811" i="1"/>
  <c r="J812" i="1" l="1"/>
  <c r="CA814" i="1"/>
  <c r="EE813" i="1"/>
  <c r="EF813" i="1" s="1"/>
  <c r="J813" i="1" l="1"/>
  <c r="CA815" i="1"/>
  <c r="EE814" i="1"/>
  <c r="EF814" i="1" s="1"/>
  <c r="J814" i="1" l="1"/>
  <c r="CA816" i="1"/>
  <c r="EE815" i="1"/>
  <c r="EF815" i="1" s="1"/>
  <c r="CA817" i="1" l="1"/>
  <c r="EE816" i="1"/>
  <c r="EF816" i="1" s="1"/>
  <c r="J815" i="1"/>
  <c r="J816" i="1" l="1"/>
  <c r="CA818" i="1"/>
  <c r="EE817" i="1"/>
  <c r="EF817" i="1" s="1"/>
  <c r="EE818" i="1" l="1"/>
  <c r="EF818" i="1" s="1"/>
  <c r="CA819" i="1"/>
  <c r="J817" i="1"/>
  <c r="J818" i="1" l="1"/>
  <c r="CA820" i="1"/>
  <c r="EE819" i="1"/>
  <c r="EF819" i="1" s="1"/>
  <c r="CA821" i="1" l="1"/>
  <c r="EE820" i="1"/>
  <c r="EF820" i="1" s="1"/>
  <c r="J819" i="1"/>
  <c r="J820" i="1" l="1"/>
  <c r="CA822" i="1"/>
  <c r="EE821" i="1"/>
  <c r="EF821" i="1" s="1"/>
  <c r="J821" i="1" l="1"/>
  <c r="EE822" i="1"/>
  <c r="EF822" i="1" s="1"/>
  <c r="CA823" i="1"/>
  <c r="CA824" i="1" l="1"/>
  <c r="EE823" i="1"/>
  <c r="EF823" i="1" s="1"/>
  <c r="J822" i="1"/>
  <c r="J823" i="1" l="1"/>
  <c r="CA825" i="1"/>
  <c r="EE824" i="1"/>
  <c r="EF824" i="1" s="1"/>
  <c r="CA826" i="1" l="1"/>
  <c r="EE825" i="1"/>
  <c r="EF825" i="1" s="1"/>
  <c r="J824" i="1"/>
  <c r="J825" i="1" l="1"/>
  <c r="CA827" i="1"/>
  <c r="EE826" i="1"/>
  <c r="EF826" i="1" s="1"/>
  <c r="CA828" i="1" l="1"/>
  <c r="EE827" i="1"/>
  <c r="EF827" i="1" s="1"/>
  <c r="J826" i="1"/>
  <c r="J827" i="1" l="1"/>
  <c r="EE828" i="1"/>
  <c r="EF828" i="1" s="1"/>
  <c r="CA829" i="1"/>
  <c r="EE829" i="1" l="1"/>
  <c r="EF829" i="1" s="1"/>
  <c r="CA830" i="1"/>
  <c r="J828" i="1"/>
  <c r="J829" i="1" l="1"/>
  <c r="EE830" i="1"/>
  <c r="EF830" i="1" s="1"/>
  <c r="CA831" i="1"/>
  <c r="EE831" i="1" l="1"/>
  <c r="EF831" i="1" s="1"/>
  <c r="CA832" i="1"/>
  <c r="J830" i="1"/>
  <c r="J831" i="1" l="1"/>
  <c r="EE832" i="1"/>
  <c r="EF832" i="1" s="1"/>
  <c r="CA833" i="1"/>
  <c r="EE833" i="1" l="1"/>
  <c r="EF833" i="1" s="1"/>
  <c r="CA834" i="1"/>
  <c r="J832" i="1"/>
  <c r="J833" i="1" l="1"/>
  <c r="EE834" i="1"/>
  <c r="EF834" i="1" s="1"/>
  <c r="CA835" i="1"/>
  <c r="CA836" i="1" l="1"/>
  <c r="EE835" i="1"/>
  <c r="EF835" i="1" s="1"/>
  <c r="J834" i="1"/>
  <c r="J835" i="1" l="1"/>
  <c r="CA837" i="1"/>
  <c r="EE836" i="1"/>
  <c r="EF836" i="1" s="1"/>
  <c r="J836" i="1" l="1"/>
  <c r="CA838" i="1"/>
  <c r="EE837" i="1"/>
  <c r="EF837" i="1" s="1"/>
  <c r="CA839" i="1" l="1"/>
  <c r="EE838" i="1"/>
  <c r="EF838" i="1" s="1"/>
  <c r="J837" i="1"/>
  <c r="J838" i="1" l="1"/>
  <c r="CA840" i="1"/>
  <c r="EE839" i="1"/>
  <c r="EF839" i="1" s="1"/>
  <c r="J839" i="1" l="1"/>
  <c r="CA841" i="1"/>
  <c r="EE840" i="1"/>
  <c r="EF840" i="1" s="1"/>
  <c r="CA842" i="1" l="1"/>
  <c r="EE841" i="1"/>
  <c r="EF841" i="1" s="1"/>
  <c r="J840" i="1"/>
  <c r="J841" i="1" l="1"/>
  <c r="CA843" i="1"/>
  <c r="EE842" i="1"/>
  <c r="EF842" i="1" s="1"/>
  <c r="CA844" i="1" l="1"/>
  <c r="EE843" i="1"/>
  <c r="EF843" i="1" s="1"/>
  <c r="J842" i="1"/>
  <c r="J843" i="1" l="1"/>
  <c r="EE844" i="1"/>
  <c r="EF844" i="1" s="1"/>
  <c r="CA845" i="1"/>
  <c r="J844" i="1" l="1"/>
  <c r="EE845" i="1"/>
  <c r="EF845" i="1" s="1"/>
  <c r="CA846" i="1"/>
  <c r="EE846" i="1" l="1"/>
  <c r="EF846" i="1" s="1"/>
  <c r="CA847" i="1"/>
  <c r="J845" i="1"/>
  <c r="J846" i="1" l="1"/>
  <c r="EE847" i="1"/>
  <c r="EF847" i="1" s="1"/>
  <c r="CA848" i="1"/>
  <c r="EE848" i="1" l="1"/>
  <c r="EF848" i="1" s="1"/>
  <c r="CA849" i="1"/>
  <c r="J847" i="1"/>
  <c r="J848" i="1" l="1"/>
  <c r="EE849" i="1"/>
  <c r="EF849" i="1" s="1"/>
  <c r="CA850" i="1"/>
  <c r="EE850" i="1" l="1"/>
  <c r="EF850" i="1" s="1"/>
  <c r="CA851" i="1"/>
  <c r="J849" i="1"/>
  <c r="J850" i="1" l="1"/>
  <c r="CA852" i="1"/>
  <c r="EE851" i="1"/>
  <c r="EF851" i="1" s="1"/>
  <c r="J851" i="1" l="1"/>
  <c r="CA853" i="1"/>
  <c r="EE852" i="1"/>
  <c r="EF852" i="1" s="1"/>
  <c r="J852" i="1" l="1"/>
  <c r="CA854" i="1"/>
  <c r="EE853" i="1"/>
  <c r="EF853" i="1" s="1"/>
  <c r="CA855" i="1" l="1"/>
  <c r="EE854" i="1"/>
  <c r="EF854" i="1" s="1"/>
  <c r="J853" i="1"/>
  <c r="J854" i="1" l="1"/>
  <c r="CA856" i="1"/>
  <c r="EE855" i="1"/>
  <c r="EF855" i="1" s="1"/>
  <c r="J855" i="1" l="1"/>
  <c r="CA857" i="1"/>
  <c r="EE856" i="1"/>
  <c r="EF856" i="1" s="1"/>
  <c r="J856" i="1" l="1"/>
  <c r="CA858" i="1"/>
  <c r="EE857" i="1"/>
  <c r="EF857" i="1" s="1"/>
  <c r="J857" i="1" l="1"/>
  <c r="CA859" i="1"/>
  <c r="EE858" i="1"/>
  <c r="EF858" i="1" s="1"/>
  <c r="J858" i="1" l="1"/>
  <c r="CA860" i="1"/>
  <c r="EE859" i="1"/>
  <c r="EF859" i="1" s="1"/>
  <c r="J859" i="1" l="1"/>
  <c r="EE860" i="1"/>
  <c r="EF860" i="1" s="1"/>
  <c r="CA861" i="1"/>
  <c r="EE861" i="1" l="1"/>
  <c r="EF861" i="1" s="1"/>
  <c r="J860" i="1"/>
  <c r="J861" i="1" l="1"/>
  <c r="EM859" i="1"/>
  <c r="EM860" i="1" l="1"/>
  <c r="CA862" i="1" l="1"/>
  <c r="CA863" i="1" l="1"/>
  <c r="EE862" i="1"/>
  <c r="EF862" i="1" s="1"/>
  <c r="J862" i="1" l="1"/>
  <c r="CA864" i="1"/>
  <c r="EE863" i="1"/>
  <c r="EF863" i="1" s="1"/>
  <c r="CA865" i="1" l="1"/>
  <c r="EE864" i="1"/>
  <c r="EF864" i="1" s="1"/>
  <c r="J863" i="1"/>
  <c r="J864" i="1" l="1"/>
  <c r="EE865" i="1"/>
  <c r="EF865" i="1" s="1"/>
  <c r="CA866" i="1"/>
  <c r="EE866" i="1" l="1"/>
  <c r="EF866" i="1" s="1"/>
  <c r="CA867" i="1"/>
  <c r="J865" i="1"/>
  <c r="J866" i="1" l="1"/>
  <c r="EE867" i="1"/>
  <c r="EF867" i="1" s="1"/>
  <c r="CA868" i="1"/>
  <c r="EE868" i="1" l="1"/>
  <c r="EF868" i="1" s="1"/>
  <c r="CA869" i="1"/>
  <c r="J867" i="1"/>
  <c r="J868" i="1" l="1"/>
  <c r="EE869" i="1"/>
  <c r="EF869" i="1" s="1"/>
  <c r="CA870" i="1"/>
  <c r="EE870" i="1" l="1"/>
  <c r="EF870" i="1" s="1"/>
  <c r="CA871" i="1"/>
  <c r="J869" i="1"/>
  <c r="J870" i="1" l="1"/>
  <c r="EE871" i="1"/>
  <c r="EF871" i="1" s="1"/>
  <c r="CA872" i="1"/>
  <c r="CA873" i="1" l="1"/>
  <c r="EE872" i="1"/>
  <c r="EF872" i="1" s="1"/>
  <c r="J871" i="1"/>
  <c r="J872" i="1" l="1"/>
  <c r="CA874" i="1"/>
  <c r="EE873" i="1"/>
  <c r="EF873" i="1" s="1"/>
  <c r="CA875" i="1" l="1"/>
  <c r="EE874" i="1"/>
  <c r="EF874" i="1" s="1"/>
  <c r="J873" i="1"/>
  <c r="J874" i="1" l="1"/>
  <c r="CA876" i="1"/>
  <c r="EE875" i="1"/>
  <c r="EF875" i="1" s="1"/>
  <c r="CA877" i="1" l="1"/>
  <c r="EE876" i="1"/>
  <c r="EF876" i="1" s="1"/>
  <c r="J875" i="1"/>
  <c r="J876" i="1" l="1"/>
  <c r="CA878" i="1"/>
  <c r="EE877" i="1"/>
  <c r="EF877" i="1" s="1"/>
  <c r="CA879" i="1" l="1"/>
  <c r="EE878" i="1"/>
  <c r="EF878" i="1" s="1"/>
  <c r="J877" i="1"/>
  <c r="J878" i="1" l="1"/>
  <c r="CA880" i="1"/>
  <c r="EE879" i="1"/>
  <c r="EF879" i="1" s="1"/>
  <c r="CA881" i="1" l="1"/>
  <c r="EE880" i="1"/>
  <c r="EF880" i="1" s="1"/>
  <c r="J879" i="1"/>
  <c r="J880" i="1" l="1"/>
  <c r="EE881" i="1"/>
  <c r="EF881" i="1" s="1"/>
  <c r="CA882" i="1"/>
  <c r="EE882" i="1" l="1"/>
  <c r="EF882" i="1" s="1"/>
  <c r="CA883" i="1"/>
  <c r="J881" i="1"/>
  <c r="J882" i="1" l="1"/>
  <c r="EE883" i="1"/>
  <c r="EF883" i="1" s="1"/>
  <c r="CA884" i="1"/>
  <c r="EE884" i="1" l="1"/>
  <c r="EF884" i="1" s="1"/>
  <c r="CA885" i="1"/>
  <c r="J883" i="1"/>
  <c r="J884" i="1" l="1"/>
  <c r="EE885" i="1"/>
  <c r="EF885" i="1" s="1"/>
  <c r="CA886" i="1"/>
  <c r="EE886" i="1" l="1"/>
  <c r="EF886" i="1" s="1"/>
  <c r="CA887" i="1"/>
  <c r="J885" i="1"/>
  <c r="J886" i="1" l="1"/>
  <c r="EE887" i="1"/>
  <c r="EF887" i="1" s="1"/>
  <c r="CA888" i="1"/>
  <c r="CA889" i="1" l="1"/>
  <c r="EE888" i="1"/>
  <c r="EF888" i="1" s="1"/>
  <c r="J887" i="1"/>
  <c r="J888" i="1" l="1"/>
  <c r="CA890" i="1"/>
  <c r="EE889" i="1"/>
  <c r="EF889" i="1" s="1"/>
  <c r="CA891" i="1" l="1"/>
  <c r="EE890" i="1"/>
  <c r="EF890" i="1" s="1"/>
  <c r="J889" i="1"/>
  <c r="J890" i="1" l="1"/>
  <c r="CA892" i="1"/>
  <c r="EE891" i="1"/>
  <c r="EF891" i="1" s="1"/>
  <c r="CA893" i="1" l="1"/>
  <c r="EE892" i="1"/>
  <c r="EF892" i="1" s="1"/>
  <c r="J891" i="1"/>
  <c r="J892" i="1" l="1"/>
  <c r="CA894" i="1"/>
  <c r="EE893" i="1"/>
  <c r="EF893" i="1" s="1"/>
  <c r="CA895" i="1" l="1"/>
  <c r="EE894" i="1"/>
  <c r="EF894" i="1" s="1"/>
  <c r="J893" i="1"/>
  <c r="J894" i="1" l="1"/>
  <c r="CA896" i="1"/>
  <c r="EE895" i="1"/>
  <c r="EF895" i="1" s="1"/>
  <c r="CA897" i="1" l="1"/>
  <c r="EE896" i="1"/>
  <c r="EF896" i="1" s="1"/>
  <c r="J895" i="1"/>
  <c r="J896" i="1" l="1"/>
  <c r="EE897" i="1"/>
  <c r="EF897" i="1" s="1"/>
  <c r="CA898" i="1"/>
  <c r="EE898" i="1" l="1"/>
  <c r="EF898" i="1" s="1"/>
  <c r="CA899" i="1"/>
  <c r="J897" i="1"/>
  <c r="J898" i="1" l="1"/>
  <c r="EE899" i="1"/>
  <c r="EF899" i="1" s="1"/>
  <c r="CA900" i="1"/>
  <c r="EE900" i="1" l="1"/>
  <c r="EF900" i="1" s="1"/>
  <c r="CA901" i="1"/>
  <c r="J899" i="1"/>
  <c r="J900" i="1" l="1"/>
  <c r="EE901" i="1"/>
  <c r="EF901" i="1" s="1"/>
  <c r="CA902" i="1"/>
  <c r="EE902" i="1" l="1"/>
  <c r="EF902" i="1" s="1"/>
  <c r="CA903" i="1"/>
  <c r="J901" i="1"/>
  <c r="J902" i="1" l="1"/>
  <c r="EE903" i="1"/>
  <c r="EF903" i="1" s="1"/>
  <c r="CA904" i="1"/>
  <c r="CA905" i="1" l="1"/>
  <c r="EE904" i="1"/>
  <c r="EF904" i="1" s="1"/>
  <c r="J903" i="1"/>
  <c r="J904" i="1" l="1"/>
  <c r="CA906" i="1"/>
  <c r="EE905" i="1"/>
  <c r="EF905" i="1" s="1"/>
  <c r="CA907" i="1" l="1"/>
  <c r="EE906" i="1"/>
  <c r="EF906" i="1" s="1"/>
  <c r="J905" i="1"/>
  <c r="J906" i="1" l="1"/>
  <c r="CA908" i="1"/>
  <c r="EE907" i="1"/>
  <c r="EF907" i="1" s="1"/>
  <c r="CA909" i="1" l="1"/>
  <c r="EE908" i="1"/>
  <c r="EF908" i="1" s="1"/>
  <c r="J907" i="1"/>
  <c r="J908" i="1" l="1"/>
  <c r="CA910" i="1"/>
  <c r="EE909" i="1"/>
  <c r="EF909" i="1" s="1"/>
  <c r="CA911" i="1" l="1"/>
  <c r="EE910" i="1"/>
  <c r="EF910" i="1" s="1"/>
  <c r="J909" i="1"/>
  <c r="J910" i="1" l="1"/>
  <c r="CA912" i="1"/>
  <c r="EE911" i="1"/>
  <c r="EF911" i="1" s="1"/>
  <c r="CA913" i="1" l="1"/>
  <c r="EE912" i="1"/>
  <c r="EF912" i="1" s="1"/>
  <c r="J911" i="1"/>
  <c r="J912" i="1" l="1"/>
  <c r="EE913" i="1"/>
  <c r="EF913" i="1" s="1"/>
  <c r="CA914" i="1"/>
  <c r="EE914" i="1" l="1"/>
  <c r="EF914" i="1" s="1"/>
  <c r="CA915" i="1"/>
  <c r="J913" i="1"/>
  <c r="J914" i="1" l="1"/>
  <c r="EE915" i="1"/>
  <c r="EF915" i="1" s="1"/>
  <c r="CA916" i="1"/>
  <c r="EE916" i="1" l="1"/>
  <c r="EF916" i="1" s="1"/>
  <c r="CA917" i="1"/>
  <c r="J915" i="1"/>
  <c r="J916" i="1" l="1"/>
  <c r="EE917" i="1"/>
  <c r="EF917" i="1" s="1"/>
  <c r="CA918" i="1"/>
  <c r="EE918" i="1" l="1"/>
  <c r="EF918" i="1" s="1"/>
  <c r="CA919" i="1"/>
  <c r="J917" i="1"/>
  <c r="J918" i="1" l="1"/>
  <c r="CA920" i="1"/>
  <c r="EE919" i="1"/>
  <c r="EF919" i="1" s="1"/>
  <c r="CA921" i="1" l="1"/>
  <c r="EE920" i="1"/>
  <c r="EF920" i="1" s="1"/>
  <c r="J919" i="1"/>
  <c r="J920" i="1" l="1"/>
  <c r="EE921" i="1"/>
  <c r="EF921" i="1" s="1"/>
  <c r="CA922" i="1"/>
  <c r="EE922" i="1" l="1"/>
  <c r="EF922" i="1" s="1"/>
  <c r="CA923" i="1"/>
  <c r="J921" i="1"/>
  <c r="J922" i="1" l="1"/>
  <c r="CA924" i="1"/>
  <c r="EE923" i="1"/>
  <c r="EF923" i="1" s="1"/>
  <c r="CA925" i="1" l="1"/>
  <c r="EE924" i="1"/>
  <c r="EF924" i="1" s="1"/>
  <c r="J923" i="1"/>
  <c r="J924" i="1" l="1"/>
  <c r="CA926" i="1"/>
  <c r="EE925" i="1"/>
  <c r="EF925" i="1" s="1"/>
  <c r="CA927" i="1" l="1"/>
  <c r="EE926" i="1"/>
  <c r="EF926" i="1" s="1"/>
  <c r="J925" i="1"/>
  <c r="J926" i="1" l="1"/>
  <c r="CA928" i="1"/>
  <c r="EE927" i="1"/>
  <c r="EF927" i="1" s="1"/>
  <c r="CA929" i="1" l="1"/>
  <c r="EE928" i="1"/>
  <c r="EF928" i="1" s="1"/>
  <c r="J927" i="1"/>
  <c r="J928" i="1" l="1"/>
  <c r="CA930" i="1"/>
  <c r="EE929" i="1"/>
  <c r="EF929" i="1" s="1"/>
  <c r="CA931" i="1" l="1"/>
  <c r="EE930" i="1"/>
  <c r="EF930" i="1" s="1"/>
  <c r="J929" i="1"/>
  <c r="J930" i="1" l="1"/>
  <c r="CA932" i="1"/>
  <c r="EE931" i="1"/>
  <c r="EF931" i="1" s="1"/>
  <c r="EE932" i="1" l="1"/>
  <c r="EF932" i="1" s="1"/>
  <c r="CA933" i="1"/>
  <c r="J931" i="1"/>
  <c r="J932" i="1" l="1"/>
  <c r="EE933" i="1"/>
  <c r="EF933" i="1" s="1"/>
  <c r="CA934" i="1"/>
  <c r="EE934" i="1" l="1"/>
  <c r="EF934" i="1" s="1"/>
  <c r="CA935" i="1"/>
  <c r="J933" i="1"/>
  <c r="J934" i="1" l="1"/>
  <c r="EE935" i="1"/>
  <c r="EF935" i="1" s="1"/>
  <c r="CA936" i="1"/>
  <c r="EE936" i="1" l="1"/>
  <c r="EF936" i="1" s="1"/>
  <c r="CA937" i="1"/>
  <c r="J935" i="1"/>
  <c r="J936" i="1" l="1"/>
  <c r="EE937" i="1"/>
  <c r="EF937" i="1" s="1"/>
  <c r="CA938" i="1"/>
  <c r="EE938" i="1" l="1"/>
  <c r="EF938" i="1" s="1"/>
  <c r="CA939" i="1"/>
  <c r="J937" i="1"/>
  <c r="J938" i="1" l="1"/>
  <c r="CA940" i="1"/>
  <c r="EE939" i="1"/>
  <c r="EF939" i="1" s="1"/>
  <c r="CA941" i="1" l="1"/>
  <c r="EE940" i="1"/>
  <c r="EF940" i="1" s="1"/>
  <c r="J939" i="1"/>
  <c r="J940" i="1" l="1"/>
  <c r="CA942" i="1"/>
  <c r="EE941" i="1"/>
  <c r="EF941" i="1" s="1"/>
  <c r="CA943" i="1" l="1"/>
  <c r="EE942" i="1"/>
  <c r="EF942" i="1" s="1"/>
  <c r="J941" i="1"/>
  <c r="J942" i="1" l="1"/>
  <c r="CA944" i="1"/>
  <c r="EE943" i="1"/>
  <c r="EF943" i="1" s="1"/>
  <c r="CA945" i="1" l="1"/>
  <c r="EE944" i="1"/>
  <c r="EF944" i="1" s="1"/>
  <c r="J943" i="1"/>
  <c r="J944" i="1" l="1"/>
  <c r="CA946" i="1"/>
  <c r="EE945" i="1"/>
  <c r="EF945" i="1" s="1"/>
  <c r="CA947" i="1" l="1"/>
  <c r="EE946" i="1"/>
  <c r="EF946" i="1" s="1"/>
  <c r="J945" i="1"/>
  <c r="J946" i="1" l="1"/>
  <c r="CA948" i="1"/>
  <c r="EE947" i="1"/>
  <c r="EF947" i="1" s="1"/>
  <c r="EE948" i="1" l="1"/>
  <c r="EF948" i="1" s="1"/>
  <c r="CA949" i="1"/>
  <c r="J947" i="1"/>
  <c r="J948" i="1" l="1"/>
  <c r="EE949" i="1"/>
  <c r="EF949" i="1" s="1"/>
  <c r="CA950" i="1"/>
  <c r="EE950" i="1" l="1"/>
  <c r="EF950" i="1" s="1"/>
  <c r="CA951" i="1"/>
  <c r="J949" i="1"/>
  <c r="J950" i="1" l="1"/>
  <c r="EE951" i="1"/>
  <c r="EF951" i="1" s="1"/>
  <c r="CA952" i="1"/>
  <c r="EE952" i="1" l="1"/>
  <c r="EF952" i="1" s="1"/>
  <c r="CA953" i="1"/>
  <c r="J951" i="1"/>
  <c r="J952" i="1" l="1"/>
  <c r="EE953" i="1"/>
  <c r="EF953" i="1" s="1"/>
  <c r="CA954" i="1"/>
  <c r="EE954" i="1" l="1"/>
  <c r="EF954" i="1" s="1"/>
  <c r="CA955" i="1"/>
  <c r="J953" i="1"/>
  <c r="J954" i="1" l="1"/>
  <c r="CA956" i="1"/>
  <c r="EE955" i="1"/>
  <c r="EF955" i="1" s="1"/>
  <c r="CA957" i="1" l="1"/>
  <c r="EE956" i="1"/>
  <c r="EF956" i="1" s="1"/>
  <c r="J955" i="1"/>
  <c r="J956" i="1" l="1"/>
  <c r="CA958" i="1"/>
  <c r="EE957" i="1"/>
  <c r="EF957" i="1" s="1"/>
  <c r="CA959" i="1" l="1"/>
  <c r="EE958" i="1"/>
  <c r="EF958" i="1" s="1"/>
  <c r="J957" i="1"/>
  <c r="J958" i="1" l="1"/>
  <c r="CA960" i="1"/>
  <c r="EE959" i="1"/>
  <c r="EF959" i="1" s="1"/>
  <c r="CA961" i="1" l="1"/>
  <c r="EE960" i="1"/>
  <c r="EF960" i="1" s="1"/>
  <c r="J959" i="1"/>
  <c r="J960" i="1" l="1"/>
  <c r="CA962" i="1"/>
  <c r="EE961" i="1"/>
  <c r="EF961" i="1" s="1"/>
  <c r="CA963" i="1" l="1"/>
  <c r="EE962" i="1"/>
  <c r="EF962" i="1" s="1"/>
  <c r="J961" i="1"/>
  <c r="J962" i="1" l="1"/>
  <c r="CA964" i="1"/>
  <c r="EE963" i="1"/>
  <c r="EF963" i="1" s="1"/>
  <c r="EE964" i="1" l="1"/>
  <c r="EF964" i="1" s="1"/>
  <c r="CA965" i="1"/>
  <c r="J963" i="1"/>
  <c r="J964" i="1" l="1"/>
  <c r="EE965" i="1"/>
  <c r="EF965" i="1" s="1"/>
  <c r="CA966" i="1"/>
  <c r="EE966" i="1" l="1"/>
  <c r="EF966" i="1" s="1"/>
  <c r="CA967" i="1"/>
  <c r="J965" i="1"/>
  <c r="J966" i="1" l="1"/>
  <c r="EE967" i="1"/>
  <c r="EF967" i="1" s="1"/>
  <c r="CA968" i="1"/>
  <c r="EE968" i="1" l="1"/>
  <c r="EF968" i="1" s="1"/>
  <c r="CA969" i="1"/>
  <c r="J967" i="1"/>
  <c r="J968" i="1" l="1"/>
  <c r="EE969" i="1"/>
  <c r="EF969" i="1" s="1"/>
  <c r="CA970" i="1"/>
  <c r="CA971" i="1" l="1"/>
  <c r="EE970" i="1"/>
  <c r="EF970" i="1" s="1"/>
  <c r="J969" i="1"/>
  <c r="J970" i="1" l="1"/>
  <c r="CA972" i="1"/>
  <c r="EE971" i="1"/>
  <c r="EF971" i="1" s="1"/>
  <c r="EE972" i="1" l="1"/>
  <c r="EF972" i="1" s="1"/>
  <c r="CA973" i="1"/>
  <c r="J971" i="1"/>
  <c r="J972" i="1" l="1"/>
  <c r="CA974" i="1"/>
  <c r="EE973" i="1"/>
  <c r="EF973" i="1" s="1"/>
  <c r="EE974" i="1" l="1"/>
  <c r="EF974" i="1" s="1"/>
  <c r="CA975" i="1"/>
  <c r="J973" i="1"/>
  <c r="J974" i="1" l="1"/>
  <c r="EE975" i="1"/>
  <c r="EF975" i="1" s="1"/>
  <c r="CA976" i="1"/>
  <c r="EE976" i="1" l="1"/>
  <c r="EF976" i="1" s="1"/>
  <c r="J975" i="1"/>
  <c r="J976" i="1" l="1"/>
  <c r="M798" i="1" l="1"/>
  <c r="M799" i="1" s="1"/>
  <c r="P797" i="1"/>
  <c r="P798" i="1" s="1"/>
  <c r="EM796" i="1" l="1"/>
  <c r="P799" i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P826" i="1" s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P848" i="1" s="1"/>
  <c r="P849" i="1" s="1"/>
  <c r="P850" i="1" s="1"/>
  <c r="P851" i="1" s="1"/>
  <c r="P852" i="1" s="1"/>
  <c r="P853" i="1" s="1"/>
  <c r="P854" i="1" s="1"/>
  <c r="P855" i="1" s="1"/>
  <c r="P856" i="1" s="1"/>
  <c r="P857" i="1" s="1"/>
  <c r="P858" i="1" s="1"/>
  <c r="P859" i="1" s="1"/>
  <c r="EM797" i="1"/>
  <c r="M800" i="1"/>
  <c r="EM798" i="1" l="1"/>
  <c r="EM799" i="1"/>
  <c r="M801" i="1"/>
  <c r="EM800" i="1" l="1"/>
  <c r="M802" i="1"/>
  <c r="EM801" i="1" l="1"/>
  <c r="M803" i="1"/>
  <c r="EM802" i="1" l="1"/>
  <c r="M804" i="1"/>
  <c r="M805" i="1" l="1"/>
  <c r="EM803" i="1"/>
  <c r="M806" i="1" l="1"/>
  <c r="EM804" i="1"/>
  <c r="M807" i="1" l="1"/>
  <c r="EM805" i="1"/>
  <c r="M808" i="1" l="1"/>
  <c r="EM806" i="1"/>
  <c r="M809" i="1" l="1"/>
  <c r="EM807" i="1"/>
  <c r="EM808" i="1" l="1"/>
  <c r="M810" i="1"/>
  <c r="EM809" i="1" l="1"/>
  <c r="M811" i="1"/>
  <c r="EM810" i="1" l="1"/>
  <c r="M812" i="1"/>
  <c r="M813" i="1" l="1"/>
  <c r="EM811" i="1"/>
  <c r="M814" i="1" l="1"/>
  <c r="EM812" i="1"/>
  <c r="M815" i="1" l="1"/>
  <c r="EM813" i="1"/>
  <c r="M816" i="1" l="1"/>
  <c r="EM814" i="1"/>
  <c r="M817" i="1" l="1"/>
  <c r="EM815" i="1"/>
  <c r="EM816" i="1" l="1"/>
  <c r="M818" i="1"/>
  <c r="EM817" i="1" l="1"/>
  <c r="M819" i="1"/>
  <c r="EM818" i="1" l="1"/>
  <c r="M820" i="1"/>
  <c r="EM819" i="1" l="1"/>
  <c r="M821" i="1"/>
  <c r="M822" i="1" l="1"/>
  <c r="EM820" i="1"/>
  <c r="M823" i="1" l="1"/>
  <c r="EM821" i="1"/>
  <c r="M824" i="1" l="1"/>
  <c r="EM822" i="1"/>
  <c r="M825" i="1" l="1"/>
  <c r="EM823" i="1"/>
  <c r="M826" i="1" l="1"/>
  <c r="EM824" i="1"/>
  <c r="M827" i="1" l="1"/>
  <c r="EM825" i="1"/>
  <c r="M828" i="1" l="1"/>
  <c r="EM826" i="1"/>
  <c r="M829" i="1" l="1"/>
  <c r="EM827" i="1"/>
  <c r="M830" i="1" l="1"/>
  <c r="EM828" i="1"/>
  <c r="M831" i="1" l="1"/>
  <c r="EM829" i="1"/>
  <c r="M832" i="1" l="1"/>
  <c r="EM830" i="1"/>
  <c r="M833" i="1" l="1"/>
  <c r="EM831" i="1"/>
  <c r="M834" i="1" l="1"/>
  <c r="EM832" i="1"/>
  <c r="M835" i="1" l="1"/>
  <c r="EM833" i="1"/>
  <c r="M836" i="1" l="1"/>
  <c r="EM834" i="1"/>
  <c r="M837" i="1" l="1"/>
  <c r="EM835" i="1"/>
  <c r="M838" i="1" l="1"/>
  <c r="EM836" i="1"/>
  <c r="M839" i="1" l="1"/>
  <c r="EM837" i="1"/>
  <c r="M840" i="1" l="1"/>
  <c r="EM838" i="1"/>
  <c r="M841" i="1" l="1"/>
  <c r="EM839" i="1"/>
  <c r="M842" i="1" l="1"/>
  <c r="EM840" i="1"/>
  <c r="M843" i="1" l="1"/>
  <c r="EM841" i="1"/>
  <c r="M844" i="1" l="1"/>
  <c r="EM842" i="1"/>
  <c r="M845" i="1" l="1"/>
  <c r="EM843" i="1"/>
  <c r="M846" i="1" l="1"/>
  <c r="EM844" i="1"/>
  <c r="M847" i="1" l="1"/>
  <c r="EM845" i="1"/>
  <c r="M848" i="1" l="1"/>
  <c r="EM846" i="1"/>
  <c r="M849" i="1" l="1"/>
  <c r="EM847" i="1"/>
  <c r="M850" i="1" l="1"/>
  <c r="EM848" i="1"/>
  <c r="M851" i="1" l="1"/>
  <c r="EM849" i="1"/>
  <c r="M852" i="1" l="1"/>
  <c r="EM850" i="1"/>
  <c r="M853" i="1" l="1"/>
  <c r="EM851" i="1"/>
  <c r="M854" i="1" l="1"/>
  <c r="EM852" i="1"/>
  <c r="M855" i="1" l="1"/>
  <c r="EM853" i="1"/>
  <c r="M856" i="1" l="1"/>
  <c r="EM854" i="1"/>
  <c r="M857" i="1" l="1"/>
  <c r="EM855" i="1"/>
  <c r="M858" i="1" l="1"/>
  <c r="EM856" i="1"/>
  <c r="M859" i="1" l="1"/>
  <c r="EM858" i="1" s="1"/>
  <c r="EM857" i="1"/>
  <c r="M862" i="1" l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P862" i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875" i="1" s="1"/>
  <c r="P876" i="1" s="1"/>
  <c r="P877" i="1" s="1"/>
  <c r="P878" i="1" s="1"/>
  <c r="P879" i="1" s="1"/>
  <c r="P880" i="1" s="1"/>
  <c r="P881" i="1" s="1"/>
  <c r="P882" i="1" s="1"/>
  <c r="P883" i="1" s="1"/>
  <c r="P884" i="1" s="1"/>
  <c r="P885" i="1" s="1"/>
  <c r="P886" i="1" s="1"/>
  <c r="P887" i="1" s="1"/>
  <c r="P888" i="1" s="1"/>
  <c r="P889" i="1" s="1"/>
  <c r="P890" i="1" s="1"/>
  <c r="P891" i="1" s="1"/>
  <c r="P892" i="1" s="1"/>
  <c r="P893" i="1" s="1"/>
  <c r="P894" i="1" s="1"/>
  <c r="P895" i="1" s="1"/>
  <c r="P896" i="1" s="1"/>
  <c r="P897" i="1" s="1"/>
  <c r="P898" i="1" s="1"/>
  <c r="P899" i="1" s="1"/>
  <c r="P900" i="1" s="1"/>
  <c r="P901" i="1" s="1"/>
  <c r="P902" i="1" s="1"/>
  <c r="P903" i="1" s="1"/>
  <c r="P904" i="1" s="1"/>
  <c r="P905" i="1" s="1"/>
  <c r="P906" i="1" s="1"/>
  <c r="P907" i="1" s="1"/>
  <c r="P908" i="1" s="1"/>
  <c r="P909" i="1" s="1"/>
  <c r="P910" i="1" s="1"/>
  <c r="P911" i="1" s="1"/>
  <c r="P912" i="1" s="1"/>
  <c r="P913" i="1" s="1"/>
  <c r="P914" i="1" s="1"/>
  <c r="P915" i="1" s="1"/>
  <c r="P916" i="1" s="1"/>
  <c r="P917" i="1" s="1"/>
  <c r="P918" i="1" s="1"/>
  <c r="P919" i="1" s="1"/>
  <c r="P920" i="1" s="1"/>
  <c r="P921" i="1" s="1"/>
  <c r="P922" i="1" s="1"/>
  <c r="P923" i="1" s="1"/>
  <c r="P924" i="1" s="1"/>
  <c r="P925" i="1" s="1"/>
  <c r="P926" i="1" s="1"/>
  <c r="P927" i="1" s="1"/>
  <c r="P928" i="1" s="1"/>
  <c r="P929" i="1" s="1"/>
  <c r="P930" i="1" s="1"/>
  <c r="P931" i="1" s="1"/>
  <c r="P932" i="1" s="1"/>
  <c r="P933" i="1" s="1"/>
  <c r="P934" i="1" s="1"/>
  <c r="P935" i="1" s="1"/>
  <c r="P936" i="1" s="1"/>
  <c r="P937" i="1" s="1"/>
  <c r="P938" i="1" s="1"/>
  <c r="P939" i="1" s="1"/>
  <c r="P940" i="1" s="1"/>
  <c r="P941" i="1" s="1"/>
  <c r="P942" i="1" s="1"/>
  <c r="P943" i="1" s="1"/>
  <c r="P944" i="1" s="1"/>
  <c r="P945" i="1" s="1"/>
  <c r="P946" i="1" s="1"/>
  <c r="P947" i="1" s="1"/>
  <c r="P948" i="1" s="1"/>
  <c r="P949" i="1" s="1"/>
  <c r="P950" i="1" s="1"/>
  <c r="P951" i="1" s="1"/>
  <c r="P952" i="1" s="1"/>
  <c r="P953" i="1" s="1"/>
  <c r="P954" i="1" s="1"/>
  <c r="P955" i="1" s="1"/>
  <c r="P956" i="1" s="1"/>
  <c r="P957" i="1" s="1"/>
  <c r="P958" i="1" s="1"/>
  <c r="P959" i="1" s="1"/>
  <c r="P960" i="1" s="1"/>
  <c r="P961" i="1" s="1"/>
  <c r="P962" i="1" s="1"/>
  <c r="P963" i="1" s="1"/>
  <c r="P964" i="1" s="1"/>
  <c r="P965" i="1" s="1"/>
  <c r="P966" i="1" s="1"/>
  <c r="P967" i="1" s="1"/>
  <c r="P968" i="1" s="1"/>
  <c r="P969" i="1" s="1"/>
  <c r="P970" i="1" s="1"/>
  <c r="P971" i="1" s="1"/>
  <c r="P972" i="1" s="1"/>
  <c r="P973" i="1" s="1"/>
  <c r="P974" i="1" s="1"/>
  <c r="P975" i="1" s="1"/>
  <c r="P976" i="1" s="1"/>
  <c r="S862" i="1"/>
  <c r="S863" i="1" s="1"/>
  <c r="S864" i="1" s="1"/>
  <c r="S865" i="1" s="1"/>
  <c r="S866" i="1" s="1"/>
  <c r="S867" i="1" s="1"/>
  <c r="S868" i="1" s="1"/>
  <c r="S869" i="1" s="1"/>
  <c r="S870" i="1" s="1"/>
  <c r="S871" i="1" s="1"/>
  <c r="S872" i="1" s="1"/>
  <c r="S873" i="1" s="1"/>
  <c r="S874" i="1" s="1"/>
  <c r="S875" i="1" s="1"/>
  <c r="S876" i="1" s="1"/>
  <c r="S877" i="1" s="1"/>
  <c r="S878" i="1" s="1"/>
  <c r="S879" i="1" s="1"/>
  <c r="S880" i="1" s="1"/>
  <c r="S881" i="1" s="1"/>
  <c r="S882" i="1" s="1"/>
  <c r="S883" i="1" s="1"/>
  <c r="S884" i="1" s="1"/>
  <c r="S885" i="1" s="1"/>
  <c r="S886" i="1" s="1"/>
  <c r="S887" i="1" s="1"/>
  <c r="S888" i="1" s="1"/>
  <c r="S889" i="1" s="1"/>
  <c r="S890" i="1" s="1"/>
  <c r="S891" i="1" s="1"/>
  <c r="S892" i="1" s="1"/>
  <c r="S893" i="1" s="1"/>
  <c r="S894" i="1" s="1"/>
  <c r="S895" i="1" s="1"/>
  <c r="S896" i="1" s="1"/>
  <c r="S897" i="1" s="1"/>
  <c r="S898" i="1" s="1"/>
  <c r="S899" i="1" s="1"/>
  <c r="S900" i="1" s="1"/>
  <c r="S901" i="1" s="1"/>
  <c r="S902" i="1" s="1"/>
  <c r="S903" i="1" s="1"/>
  <c r="S904" i="1" s="1"/>
  <c r="S905" i="1" s="1"/>
  <c r="S906" i="1" s="1"/>
  <c r="S907" i="1" s="1"/>
  <c r="S908" i="1" s="1"/>
  <c r="S909" i="1" s="1"/>
  <c r="S910" i="1" s="1"/>
  <c r="S911" i="1" s="1"/>
  <c r="S912" i="1" s="1"/>
  <c r="S913" i="1" s="1"/>
  <c r="S914" i="1" s="1"/>
  <c r="S915" i="1" s="1"/>
  <c r="S916" i="1" s="1"/>
  <c r="S917" i="1" s="1"/>
  <c r="S918" i="1" s="1"/>
  <c r="S919" i="1" s="1"/>
  <c r="S920" i="1" s="1"/>
  <c r="S921" i="1" s="1"/>
  <c r="S922" i="1" s="1"/>
  <c r="S923" i="1" s="1"/>
  <c r="S924" i="1" s="1"/>
  <c r="S925" i="1" s="1"/>
  <c r="S926" i="1" s="1"/>
  <c r="S927" i="1" s="1"/>
  <c r="S928" i="1" s="1"/>
  <c r="S929" i="1" s="1"/>
  <c r="S930" i="1" s="1"/>
  <c r="S931" i="1" s="1"/>
  <c r="S932" i="1" s="1"/>
  <c r="S933" i="1" s="1"/>
  <c r="S934" i="1" s="1"/>
  <c r="S935" i="1" s="1"/>
  <c r="S936" i="1" s="1"/>
  <c r="S937" i="1" s="1"/>
  <c r="S938" i="1" s="1"/>
  <c r="S939" i="1" s="1"/>
  <c r="S940" i="1" s="1"/>
  <c r="S941" i="1" s="1"/>
  <c r="S942" i="1" s="1"/>
  <c r="S943" i="1" s="1"/>
  <c r="S944" i="1" s="1"/>
  <c r="S945" i="1" s="1"/>
  <c r="S946" i="1" s="1"/>
  <c r="S947" i="1" s="1"/>
  <c r="S948" i="1" s="1"/>
  <c r="S949" i="1" s="1"/>
  <c r="S950" i="1" s="1"/>
  <c r="S951" i="1" s="1"/>
  <c r="S952" i="1" s="1"/>
  <c r="S953" i="1" s="1"/>
  <c r="S954" i="1" s="1"/>
  <c r="S955" i="1" s="1"/>
  <c r="S956" i="1" s="1"/>
  <c r="S957" i="1" s="1"/>
  <c r="S958" i="1" s="1"/>
  <c r="S959" i="1" s="1"/>
  <c r="S960" i="1" s="1"/>
  <c r="S961" i="1" s="1"/>
  <c r="S962" i="1" s="1"/>
  <c r="S963" i="1" s="1"/>
  <c r="S964" i="1" s="1"/>
  <c r="S965" i="1" s="1"/>
  <c r="S966" i="1" s="1"/>
  <c r="S967" i="1" s="1"/>
  <c r="S968" i="1" s="1"/>
  <c r="S969" i="1" s="1"/>
  <c r="S970" i="1" s="1"/>
  <c r="S971" i="1" s="1"/>
  <c r="S972" i="1" s="1"/>
  <c r="S973" i="1" s="1"/>
  <c r="S974" i="1" s="1"/>
  <c r="S975" i="1" s="1"/>
  <c r="S976" i="1" s="1"/>
  <c r="V862" i="1"/>
  <c r="V863" i="1" s="1"/>
  <c r="V864" i="1" s="1"/>
  <c r="V865" i="1" s="1"/>
  <c r="V866" i="1" s="1"/>
  <c r="V867" i="1" s="1"/>
  <c r="V868" i="1" s="1"/>
  <c r="V869" i="1" s="1"/>
  <c r="V870" i="1" s="1"/>
  <c r="V871" i="1" s="1"/>
  <c r="V872" i="1" s="1"/>
  <c r="V873" i="1" s="1"/>
  <c r="V874" i="1" s="1"/>
  <c r="V875" i="1" s="1"/>
  <c r="V876" i="1" s="1"/>
  <c r="V877" i="1" s="1"/>
  <c r="V878" i="1" s="1"/>
  <c r="V879" i="1" s="1"/>
  <c r="V880" i="1" s="1"/>
  <c r="V881" i="1" s="1"/>
  <c r="V882" i="1" s="1"/>
  <c r="V883" i="1" s="1"/>
  <c r="V884" i="1" s="1"/>
  <c r="V885" i="1" s="1"/>
  <c r="V886" i="1" s="1"/>
  <c r="V887" i="1" s="1"/>
  <c r="V888" i="1" s="1"/>
  <c r="V889" i="1" s="1"/>
  <c r="V890" i="1" s="1"/>
  <c r="V891" i="1" s="1"/>
  <c r="V892" i="1" s="1"/>
  <c r="V893" i="1" s="1"/>
  <c r="V894" i="1" s="1"/>
  <c r="V895" i="1" s="1"/>
  <c r="V896" i="1" s="1"/>
  <c r="V897" i="1" s="1"/>
  <c r="V898" i="1" s="1"/>
  <c r="V899" i="1" s="1"/>
  <c r="V900" i="1" s="1"/>
  <c r="V901" i="1" s="1"/>
  <c r="V902" i="1" s="1"/>
  <c r="V903" i="1" s="1"/>
  <c r="V904" i="1" s="1"/>
  <c r="V905" i="1" s="1"/>
  <c r="V906" i="1" s="1"/>
  <c r="V907" i="1" s="1"/>
  <c r="V908" i="1" s="1"/>
  <c r="V909" i="1" s="1"/>
  <c r="V910" i="1" s="1"/>
  <c r="V911" i="1" s="1"/>
  <c r="V912" i="1" s="1"/>
  <c r="V913" i="1" s="1"/>
  <c r="V914" i="1" s="1"/>
  <c r="V915" i="1" s="1"/>
  <c r="V916" i="1" s="1"/>
  <c r="V917" i="1" s="1"/>
  <c r="V918" i="1" s="1"/>
  <c r="V919" i="1" s="1"/>
  <c r="V920" i="1" s="1"/>
  <c r="V921" i="1" s="1"/>
  <c r="V922" i="1" s="1"/>
  <c r="V923" i="1" s="1"/>
  <c r="V924" i="1" s="1"/>
  <c r="V925" i="1" s="1"/>
  <c r="V926" i="1" s="1"/>
  <c r="V927" i="1" s="1"/>
  <c r="V928" i="1" s="1"/>
  <c r="V929" i="1" s="1"/>
  <c r="V930" i="1" s="1"/>
  <c r="V931" i="1" s="1"/>
  <c r="V932" i="1" s="1"/>
  <c r="V933" i="1" s="1"/>
  <c r="V934" i="1" s="1"/>
  <c r="V935" i="1" s="1"/>
  <c r="V936" i="1" s="1"/>
  <c r="V937" i="1" s="1"/>
  <c r="V938" i="1" s="1"/>
  <c r="V939" i="1" s="1"/>
  <c r="V940" i="1" s="1"/>
  <c r="V941" i="1" s="1"/>
  <c r="V942" i="1" s="1"/>
  <c r="V943" i="1" s="1"/>
  <c r="V944" i="1" s="1"/>
  <c r="V945" i="1" s="1"/>
  <c r="V946" i="1" s="1"/>
  <c r="V947" i="1" s="1"/>
  <c r="V948" i="1" s="1"/>
  <c r="V949" i="1" s="1"/>
  <c r="V950" i="1" s="1"/>
  <c r="V951" i="1" s="1"/>
  <c r="V952" i="1" s="1"/>
  <c r="V953" i="1" s="1"/>
  <c r="V954" i="1" s="1"/>
  <c r="V955" i="1" s="1"/>
  <c r="V956" i="1" s="1"/>
  <c r="V957" i="1" s="1"/>
  <c r="V958" i="1" s="1"/>
  <c r="V959" i="1" s="1"/>
  <c r="V960" i="1" s="1"/>
  <c r="V961" i="1" s="1"/>
  <c r="V962" i="1" s="1"/>
  <c r="V963" i="1" s="1"/>
  <c r="V964" i="1" s="1"/>
  <c r="V965" i="1" s="1"/>
  <c r="V966" i="1" s="1"/>
  <c r="V967" i="1" s="1"/>
  <c r="V968" i="1" s="1"/>
  <c r="V969" i="1" s="1"/>
  <c r="V970" i="1" s="1"/>
  <c r="V971" i="1" s="1"/>
  <c r="V972" i="1" s="1"/>
  <c r="V973" i="1" s="1"/>
  <c r="V974" i="1" s="1"/>
  <c r="V975" i="1" s="1"/>
  <c r="V976" i="1" s="1"/>
  <c r="Y862" i="1"/>
  <c r="Y863" i="1" s="1"/>
  <c r="Y864" i="1" s="1"/>
  <c r="Y865" i="1" s="1"/>
  <c r="Y866" i="1" s="1"/>
  <c r="Y867" i="1" s="1"/>
  <c r="Y868" i="1" s="1"/>
  <c r="Y869" i="1" s="1"/>
  <c r="Y870" i="1" s="1"/>
  <c r="Y871" i="1" s="1"/>
  <c r="Y872" i="1" s="1"/>
  <c r="Y873" i="1" s="1"/>
  <c r="Y874" i="1" s="1"/>
  <c r="Y875" i="1" s="1"/>
  <c r="Y876" i="1" s="1"/>
  <c r="Y877" i="1" s="1"/>
  <c r="Y878" i="1" s="1"/>
  <c r="Y879" i="1" s="1"/>
  <c r="Y880" i="1" s="1"/>
  <c r="Y881" i="1" s="1"/>
  <c r="Y882" i="1" s="1"/>
  <c r="Y883" i="1" s="1"/>
  <c r="Y884" i="1" s="1"/>
  <c r="Y885" i="1" s="1"/>
  <c r="Y886" i="1" s="1"/>
  <c r="Y887" i="1" s="1"/>
  <c r="Y888" i="1" s="1"/>
  <c r="Y889" i="1" s="1"/>
  <c r="Y890" i="1" s="1"/>
  <c r="Y891" i="1" s="1"/>
  <c r="Y892" i="1" s="1"/>
  <c r="Y893" i="1" s="1"/>
  <c r="Y894" i="1" s="1"/>
  <c r="Y895" i="1" s="1"/>
  <c r="Y896" i="1" s="1"/>
  <c r="Y897" i="1" s="1"/>
  <c r="Y898" i="1" s="1"/>
  <c r="Y899" i="1" s="1"/>
  <c r="Y900" i="1" s="1"/>
  <c r="Y901" i="1" s="1"/>
  <c r="Y902" i="1" s="1"/>
  <c r="Y903" i="1" s="1"/>
  <c r="Y904" i="1" s="1"/>
  <c r="Y905" i="1" s="1"/>
  <c r="Y906" i="1" s="1"/>
  <c r="Y907" i="1" s="1"/>
  <c r="Y908" i="1" s="1"/>
  <c r="Y909" i="1" s="1"/>
  <c r="Y910" i="1" s="1"/>
  <c r="Y911" i="1" s="1"/>
  <c r="Y912" i="1" s="1"/>
  <c r="Y913" i="1" s="1"/>
  <c r="Y914" i="1" s="1"/>
  <c r="Y915" i="1" s="1"/>
  <c r="Y916" i="1" s="1"/>
  <c r="Y917" i="1" s="1"/>
  <c r="Y918" i="1" s="1"/>
  <c r="Y919" i="1" s="1"/>
  <c r="Y920" i="1" s="1"/>
  <c r="Y921" i="1" s="1"/>
  <c r="Y922" i="1" s="1"/>
  <c r="Y923" i="1" s="1"/>
  <c r="Y924" i="1" s="1"/>
  <c r="Y925" i="1" s="1"/>
  <c r="Y926" i="1" s="1"/>
  <c r="Y927" i="1" s="1"/>
  <c r="Y928" i="1" s="1"/>
  <c r="Y929" i="1" s="1"/>
  <c r="Y930" i="1" s="1"/>
  <c r="Y931" i="1" s="1"/>
  <c r="Y932" i="1" s="1"/>
  <c r="Y933" i="1" s="1"/>
  <c r="Y934" i="1" s="1"/>
  <c r="Y935" i="1" s="1"/>
  <c r="Y936" i="1" s="1"/>
  <c r="Y937" i="1" s="1"/>
  <c r="Y938" i="1" s="1"/>
  <c r="Y939" i="1" s="1"/>
  <c r="Y940" i="1" s="1"/>
  <c r="Y941" i="1" s="1"/>
  <c r="Y942" i="1" s="1"/>
  <c r="Y943" i="1" s="1"/>
  <c r="Y944" i="1" s="1"/>
  <c r="Y945" i="1" s="1"/>
  <c r="Y946" i="1" s="1"/>
  <c r="Y947" i="1" s="1"/>
  <c r="Y948" i="1" s="1"/>
  <c r="Y949" i="1" s="1"/>
  <c r="Y950" i="1" s="1"/>
  <c r="Y951" i="1" s="1"/>
  <c r="Y952" i="1" s="1"/>
  <c r="Y953" i="1" s="1"/>
  <c r="Y954" i="1" s="1"/>
  <c r="Y955" i="1" s="1"/>
  <c r="Y956" i="1" s="1"/>
  <c r="Y957" i="1" s="1"/>
  <c r="Y958" i="1" s="1"/>
  <c r="Y959" i="1" s="1"/>
  <c r="Y960" i="1" s="1"/>
  <c r="Y961" i="1" s="1"/>
  <c r="Y962" i="1" s="1"/>
  <c r="Y963" i="1" s="1"/>
  <c r="Y964" i="1" s="1"/>
  <c r="Y965" i="1" s="1"/>
  <c r="Y966" i="1" s="1"/>
  <c r="Y967" i="1" s="1"/>
  <c r="Y968" i="1" s="1"/>
  <c r="Y969" i="1" s="1"/>
  <c r="Y970" i="1" s="1"/>
  <c r="Y971" i="1" s="1"/>
  <c r="Y972" i="1" s="1"/>
  <c r="Y973" i="1" s="1"/>
  <c r="Y974" i="1" s="1"/>
  <c r="Y975" i="1" s="1"/>
  <c r="Y976" i="1" s="1"/>
  <c r="AB862" i="1"/>
  <c r="AB863" i="1" s="1"/>
  <c r="AB864" i="1" s="1"/>
  <c r="AB865" i="1" s="1"/>
  <c r="AB866" i="1" s="1"/>
  <c r="AB867" i="1" s="1"/>
  <c r="AB868" i="1" s="1"/>
  <c r="AB869" i="1" s="1"/>
  <c r="AB870" i="1" s="1"/>
  <c r="AB871" i="1" s="1"/>
  <c r="AB872" i="1" s="1"/>
  <c r="AB873" i="1" s="1"/>
  <c r="AB874" i="1" s="1"/>
  <c r="AB875" i="1" s="1"/>
  <c r="AB876" i="1" s="1"/>
  <c r="AB877" i="1" s="1"/>
  <c r="AB878" i="1" s="1"/>
  <c r="AB879" i="1" s="1"/>
  <c r="AB880" i="1" s="1"/>
  <c r="AB881" i="1" s="1"/>
  <c r="AB882" i="1" s="1"/>
  <c r="AB883" i="1" s="1"/>
  <c r="AB884" i="1" s="1"/>
  <c r="AB885" i="1" s="1"/>
  <c r="AB886" i="1" s="1"/>
  <c r="AB887" i="1" s="1"/>
  <c r="AB888" i="1" s="1"/>
  <c r="AB889" i="1" s="1"/>
  <c r="AB890" i="1" s="1"/>
  <c r="AB891" i="1" s="1"/>
  <c r="AB892" i="1" s="1"/>
  <c r="AB893" i="1" s="1"/>
  <c r="AB894" i="1" s="1"/>
  <c r="AB895" i="1" s="1"/>
  <c r="AB896" i="1" s="1"/>
  <c r="AB897" i="1" s="1"/>
  <c r="AB898" i="1" s="1"/>
  <c r="AB899" i="1" s="1"/>
  <c r="AB900" i="1" s="1"/>
  <c r="AB901" i="1" s="1"/>
  <c r="AB902" i="1" s="1"/>
  <c r="AB903" i="1" s="1"/>
  <c r="AB904" i="1" s="1"/>
  <c r="AB905" i="1" s="1"/>
  <c r="AB906" i="1" s="1"/>
  <c r="AB907" i="1" s="1"/>
  <c r="AB908" i="1" s="1"/>
  <c r="AB909" i="1" s="1"/>
  <c r="AB910" i="1" s="1"/>
  <c r="AB911" i="1" s="1"/>
  <c r="AB912" i="1" s="1"/>
  <c r="AB913" i="1" s="1"/>
  <c r="AB914" i="1" s="1"/>
  <c r="AB915" i="1" s="1"/>
  <c r="AB916" i="1" s="1"/>
  <c r="AB917" i="1" s="1"/>
  <c r="AB918" i="1" s="1"/>
  <c r="AB919" i="1" s="1"/>
  <c r="AB920" i="1" s="1"/>
  <c r="AB921" i="1" s="1"/>
  <c r="AB922" i="1" s="1"/>
  <c r="AB923" i="1" s="1"/>
  <c r="AB924" i="1" s="1"/>
  <c r="AB925" i="1" s="1"/>
  <c r="AB926" i="1" s="1"/>
  <c r="AB927" i="1" s="1"/>
  <c r="AB928" i="1" s="1"/>
  <c r="AB929" i="1" s="1"/>
  <c r="AB930" i="1" s="1"/>
  <c r="AB931" i="1" s="1"/>
  <c r="AB932" i="1" s="1"/>
  <c r="AB933" i="1" s="1"/>
  <c r="AB934" i="1" s="1"/>
  <c r="AB935" i="1" s="1"/>
  <c r="AB936" i="1" s="1"/>
  <c r="AB937" i="1" s="1"/>
  <c r="AB938" i="1" s="1"/>
  <c r="AB939" i="1" s="1"/>
  <c r="AB940" i="1" s="1"/>
  <c r="AB941" i="1" s="1"/>
  <c r="AB942" i="1" s="1"/>
  <c r="AB943" i="1" s="1"/>
  <c r="AB944" i="1" s="1"/>
  <c r="AB945" i="1" s="1"/>
  <c r="AB946" i="1" s="1"/>
  <c r="AB947" i="1" s="1"/>
  <c r="AB948" i="1" s="1"/>
  <c r="AB949" i="1" s="1"/>
  <c r="AB950" i="1" s="1"/>
  <c r="AB951" i="1" s="1"/>
  <c r="AB952" i="1" s="1"/>
  <c r="AB953" i="1" s="1"/>
  <c r="AB954" i="1" s="1"/>
  <c r="AB955" i="1" s="1"/>
  <c r="AB956" i="1" s="1"/>
  <c r="AB957" i="1" s="1"/>
  <c r="AB958" i="1" s="1"/>
  <c r="AB959" i="1" s="1"/>
  <c r="AB960" i="1" s="1"/>
  <c r="AB961" i="1" s="1"/>
  <c r="AB962" i="1" s="1"/>
  <c r="AB963" i="1" s="1"/>
  <c r="AB964" i="1" s="1"/>
  <c r="AB965" i="1" s="1"/>
  <c r="AB966" i="1" s="1"/>
  <c r="AB967" i="1" s="1"/>
  <c r="AB968" i="1" s="1"/>
  <c r="AB969" i="1" s="1"/>
  <c r="AB970" i="1" s="1"/>
  <c r="AB971" i="1" s="1"/>
  <c r="AB972" i="1" s="1"/>
  <c r="AB973" i="1" s="1"/>
  <c r="AB974" i="1" s="1"/>
  <c r="AB975" i="1" s="1"/>
  <c r="AB976" i="1" s="1"/>
  <c r="AE862" i="1"/>
  <c r="AE863" i="1" s="1"/>
  <c r="AE864" i="1" s="1"/>
  <c r="AE865" i="1" s="1"/>
  <c r="AE866" i="1" s="1"/>
  <c r="AE867" i="1" s="1"/>
  <c r="AE868" i="1" s="1"/>
  <c r="AE869" i="1" s="1"/>
  <c r="AE870" i="1" s="1"/>
  <c r="AE871" i="1" s="1"/>
  <c r="AE872" i="1" s="1"/>
  <c r="AE873" i="1" s="1"/>
  <c r="AE874" i="1" s="1"/>
  <c r="AE875" i="1" s="1"/>
  <c r="AE876" i="1" s="1"/>
  <c r="AE877" i="1" s="1"/>
  <c r="AE878" i="1" s="1"/>
  <c r="AE879" i="1" s="1"/>
  <c r="AE880" i="1" s="1"/>
  <c r="AE881" i="1" s="1"/>
  <c r="AE882" i="1" s="1"/>
  <c r="AE883" i="1" s="1"/>
  <c r="AE884" i="1" s="1"/>
  <c r="AE885" i="1" s="1"/>
  <c r="AE886" i="1" s="1"/>
  <c r="AE887" i="1" s="1"/>
  <c r="AE888" i="1" s="1"/>
  <c r="AE889" i="1" s="1"/>
  <c r="AE890" i="1" s="1"/>
  <c r="AE891" i="1" s="1"/>
  <c r="AE892" i="1" s="1"/>
  <c r="AE893" i="1" s="1"/>
  <c r="AE894" i="1" s="1"/>
  <c r="AE895" i="1" s="1"/>
  <c r="AE896" i="1" s="1"/>
  <c r="AE897" i="1" s="1"/>
  <c r="AE898" i="1" s="1"/>
  <c r="AE899" i="1" s="1"/>
  <c r="AE900" i="1" s="1"/>
  <c r="AE901" i="1" s="1"/>
  <c r="AE902" i="1" s="1"/>
  <c r="AE903" i="1" s="1"/>
  <c r="AE904" i="1" s="1"/>
  <c r="AE905" i="1" s="1"/>
  <c r="AE906" i="1" s="1"/>
  <c r="AE907" i="1" s="1"/>
  <c r="AE908" i="1" s="1"/>
  <c r="AE909" i="1" s="1"/>
  <c r="AE910" i="1" s="1"/>
  <c r="AE911" i="1" s="1"/>
  <c r="AE912" i="1" s="1"/>
  <c r="AE913" i="1" s="1"/>
  <c r="AE914" i="1" s="1"/>
  <c r="AE915" i="1" s="1"/>
  <c r="AE916" i="1" s="1"/>
  <c r="AE917" i="1" s="1"/>
  <c r="AE918" i="1" s="1"/>
  <c r="AE919" i="1" s="1"/>
  <c r="AE920" i="1" s="1"/>
  <c r="AE921" i="1" s="1"/>
  <c r="AE922" i="1" s="1"/>
  <c r="AE923" i="1" s="1"/>
  <c r="AE924" i="1" s="1"/>
  <c r="AE925" i="1" s="1"/>
  <c r="AE926" i="1" s="1"/>
  <c r="AE927" i="1" s="1"/>
  <c r="AE928" i="1" s="1"/>
  <c r="AE929" i="1" s="1"/>
  <c r="AE930" i="1" s="1"/>
  <c r="AE931" i="1" s="1"/>
  <c r="AE932" i="1" s="1"/>
  <c r="AE933" i="1" s="1"/>
  <c r="AE934" i="1" s="1"/>
  <c r="AE935" i="1" s="1"/>
  <c r="AE936" i="1" s="1"/>
  <c r="AE937" i="1" s="1"/>
  <c r="AE938" i="1" s="1"/>
  <c r="AE939" i="1" s="1"/>
  <c r="AE940" i="1" s="1"/>
  <c r="AE941" i="1" s="1"/>
  <c r="AE942" i="1" s="1"/>
  <c r="AE943" i="1" s="1"/>
  <c r="AE944" i="1" s="1"/>
  <c r="AE945" i="1" s="1"/>
  <c r="AE946" i="1" s="1"/>
  <c r="AE947" i="1" s="1"/>
  <c r="AE948" i="1" s="1"/>
  <c r="AE949" i="1" s="1"/>
  <c r="AE950" i="1" s="1"/>
  <c r="AE951" i="1" s="1"/>
  <c r="AE952" i="1" s="1"/>
  <c r="AE953" i="1" s="1"/>
  <c r="AE954" i="1" s="1"/>
  <c r="AE955" i="1" s="1"/>
  <c r="AE956" i="1" s="1"/>
  <c r="AE957" i="1" s="1"/>
  <c r="AE958" i="1" s="1"/>
  <c r="AE959" i="1" s="1"/>
  <c r="AE960" i="1" s="1"/>
  <c r="AE961" i="1" s="1"/>
  <c r="AE962" i="1" s="1"/>
  <c r="AE963" i="1" s="1"/>
  <c r="AE964" i="1" s="1"/>
  <c r="AE965" i="1" s="1"/>
  <c r="AE966" i="1" s="1"/>
  <c r="AE967" i="1" s="1"/>
  <c r="AE968" i="1" s="1"/>
  <c r="AE969" i="1" s="1"/>
  <c r="AE970" i="1" s="1"/>
  <c r="AE971" i="1" s="1"/>
  <c r="AE972" i="1" s="1"/>
  <c r="AE973" i="1" s="1"/>
  <c r="AE974" i="1" s="1"/>
  <c r="AE975" i="1" s="1"/>
  <c r="AE976" i="1" s="1"/>
  <c r="AH862" i="1"/>
  <c r="AH863" i="1" s="1"/>
  <c r="AH864" i="1" s="1"/>
  <c r="AH865" i="1" s="1"/>
  <c r="AH866" i="1" s="1"/>
  <c r="AH867" i="1" s="1"/>
  <c r="AH868" i="1" s="1"/>
  <c r="AH869" i="1" s="1"/>
  <c r="AH870" i="1" s="1"/>
  <c r="AH871" i="1" s="1"/>
  <c r="AH872" i="1" s="1"/>
  <c r="AH873" i="1" s="1"/>
  <c r="AH874" i="1" s="1"/>
  <c r="AH875" i="1" s="1"/>
  <c r="AH876" i="1" s="1"/>
  <c r="AH877" i="1" s="1"/>
  <c r="AH878" i="1" s="1"/>
  <c r="AH879" i="1" s="1"/>
  <c r="AH880" i="1" s="1"/>
  <c r="AH881" i="1" s="1"/>
  <c r="AH882" i="1" s="1"/>
  <c r="AH883" i="1" s="1"/>
  <c r="AH884" i="1" s="1"/>
  <c r="AH885" i="1" s="1"/>
  <c r="AH886" i="1" s="1"/>
  <c r="AH887" i="1" s="1"/>
  <c r="AH888" i="1" s="1"/>
  <c r="AH889" i="1" s="1"/>
  <c r="AH890" i="1" s="1"/>
  <c r="AH891" i="1" s="1"/>
  <c r="AH892" i="1" s="1"/>
  <c r="AH893" i="1" s="1"/>
  <c r="AH894" i="1" s="1"/>
  <c r="AH895" i="1" s="1"/>
  <c r="AH896" i="1" s="1"/>
  <c r="AH897" i="1" s="1"/>
  <c r="AH898" i="1" s="1"/>
  <c r="AH899" i="1" s="1"/>
  <c r="AH900" i="1" s="1"/>
  <c r="AH901" i="1" s="1"/>
  <c r="AH902" i="1" s="1"/>
  <c r="AH903" i="1" s="1"/>
  <c r="AH904" i="1" s="1"/>
  <c r="AH905" i="1" s="1"/>
  <c r="AH906" i="1" s="1"/>
  <c r="AH907" i="1" s="1"/>
  <c r="AH908" i="1" s="1"/>
  <c r="AH909" i="1" s="1"/>
  <c r="AH910" i="1" s="1"/>
  <c r="AH911" i="1" s="1"/>
  <c r="AH912" i="1" s="1"/>
  <c r="AH913" i="1" s="1"/>
  <c r="AH914" i="1" s="1"/>
  <c r="AH915" i="1" s="1"/>
  <c r="AH916" i="1" s="1"/>
  <c r="AH917" i="1" s="1"/>
  <c r="AH918" i="1" s="1"/>
  <c r="AH919" i="1" s="1"/>
  <c r="AH920" i="1" s="1"/>
  <c r="AH921" i="1" s="1"/>
  <c r="AH922" i="1" s="1"/>
  <c r="AH923" i="1" s="1"/>
  <c r="AH924" i="1" s="1"/>
  <c r="AH925" i="1" s="1"/>
  <c r="AH926" i="1" s="1"/>
  <c r="AH927" i="1" s="1"/>
  <c r="AH928" i="1" s="1"/>
  <c r="AH929" i="1" s="1"/>
  <c r="AH930" i="1" s="1"/>
  <c r="AH931" i="1" s="1"/>
  <c r="AH932" i="1" s="1"/>
  <c r="AH933" i="1" s="1"/>
  <c r="AH934" i="1" s="1"/>
  <c r="AH935" i="1" s="1"/>
  <c r="AH936" i="1" s="1"/>
  <c r="AH937" i="1" s="1"/>
  <c r="AH938" i="1" s="1"/>
  <c r="AH939" i="1" s="1"/>
  <c r="AH940" i="1" s="1"/>
  <c r="AH941" i="1" s="1"/>
  <c r="AH942" i="1" s="1"/>
  <c r="AH943" i="1" s="1"/>
  <c r="AH944" i="1" s="1"/>
  <c r="AH945" i="1" s="1"/>
  <c r="AH946" i="1" s="1"/>
  <c r="AH947" i="1" s="1"/>
  <c r="AH948" i="1" s="1"/>
  <c r="AH949" i="1" s="1"/>
  <c r="AH950" i="1" s="1"/>
  <c r="AH951" i="1" s="1"/>
  <c r="AH952" i="1" s="1"/>
  <c r="AH953" i="1" s="1"/>
  <c r="AH954" i="1" s="1"/>
  <c r="AH955" i="1" s="1"/>
  <c r="AH956" i="1" s="1"/>
  <c r="AH957" i="1" s="1"/>
  <c r="AH958" i="1" s="1"/>
  <c r="AH959" i="1" s="1"/>
  <c r="AH960" i="1" s="1"/>
  <c r="AH961" i="1" s="1"/>
  <c r="AH962" i="1" s="1"/>
  <c r="AH963" i="1" s="1"/>
  <c r="AH964" i="1" s="1"/>
  <c r="AH965" i="1" s="1"/>
  <c r="AH966" i="1" s="1"/>
  <c r="AH967" i="1" s="1"/>
  <c r="AH968" i="1" s="1"/>
  <c r="AH969" i="1" s="1"/>
  <c r="AH970" i="1" s="1"/>
  <c r="AH971" i="1" s="1"/>
  <c r="AH972" i="1" s="1"/>
  <c r="AH973" i="1" s="1"/>
  <c r="AH974" i="1" s="1"/>
  <c r="AH975" i="1" s="1"/>
  <c r="AH976" i="1" s="1"/>
  <c r="AK862" i="1"/>
  <c r="AK863" i="1" s="1"/>
  <c r="AK864" i="1" s="1"/>
  <c r="AK865" i="1" s="1"/>
  <c r="AK866" i="1" s="1"/>
  <c r="AK867" i="1" s="1"/>
  <c r="AK868" i="1" s="1"/>
  <c r="AK869" i="1" s="1"/>
  <c r="AK870" i="1" s="1"/>
  <c r="AK871" i="1" s="1"/>
  <c r="AK872" i="1" s="1"/>
  <c r="AK873" i="1" s="1"/>
  <c r="AK874" i="1" s="1"/>
  <c r="AK875" i="1" s="1"/>
  <c r="AK876" i="1" s="1"/>
  <c r="AK877" i="1" s="1"/>
  <c r="AK878" i="1" s="1"/>
  <c r="AK879" i="1" s="1"/>
  <c r="AK880" i="1" s="1"/>
  <c r="AK881" i="1" s="1"/>
  <c r="AK882" i="1" s="1"/>
  <c r="AK883" i="1" s="1"/>
  <c r="AK884" i="1" s="1"/>
  <c r="AK885" i="1" s="1"/>
  <c r="AK886" i="1" s="1"/>
  <c r="AK887" i="1" s="1"/>
  <c r="AK888" i="1" s="1"/>
  <c r="AK889" i="1" s="1"/>
  <c r="AK890" i="1" s="1"/>
  <c r="AK891" i="1" s="1"/>
  <c r="AK892" i="1" s="1"/>
  <c r="AK893" i="1" s="1"/>
  <c r="AK894" i="1" s="1"/>
  <c r="AK895" i="1" s="1"/>
  <c r="AK896" i="1" s="1"/>
  <c r="AK897" i="1" s="1"/>
  <c r="AK898" i="1" s="1"/>
  <c r="AK899" i="1" s="1"/>
  <c r="AK900" i="1" s="1"/>
  <c r="AK901" i="1" s="1"/>
  <c r="AK902" i="1" s="1"/>
  <c r="AK903" i="1" s="1"/>
  <c r="AK904" i="1" s="1"/>
  <c r="AK905" i="1" s="1"/>
  <c r="AK906" i="1" s="1"/>
  <c r="AK907" i="1" s="1"/>
  <c r="AK908" i="1" s="1"/>
  <c r="AK909" i="1" s="1"/>
  <c r="AK910" i="1" s="1"/>
  <c r="AK911" i="1" s="1"/>
  <c r="AK912" i="1" s="1"/>
  <c r="AK913" i="1" s="1"/>
  <c r="AK914" i="1" s="1"/>
  <c r="AK915" i="1" s="1"/>
  <c r="AK916" i="1" s="1"/>
  <c r="AK917" i="1" s="1"/>
  <c r="AK918" i="1" s="1"/>
  <c r="AK919" i="1" s="1"/>
  <c r="AK920" i="1" s="1"/>
  <c r="AK921" i="1" s="1"/>
  <c r="AK922" i="1" s="1"/>
  <c r="AK923" i="1" s="1"/>
  <c r="AK924" i="1" s="1"/>
  <c r="AK925" i="1" s="1"/>
  <c r="AK926" i="1" s="1"/>
  <c r="AK927" i="1" s="1"/>
  <c r="AK928" i="1" s="1"/>
  <c r="AK929" i="1" s="1"/>
  <c r="AK930" i="1" s="1"/>
  <c r="AK931" i="1" s="1"/>
  <c r="AK932" i="1" s="1"/>
  <c r="AK933" i="1" s="1"/>
  <c r="AK934" i="1" s="1"/>
  <c r="AK935" i="1" s="1"/>
  <c r="AK936" i="1" s="1"/>
  <c r="AK937" i="1" s="1"/>
  <c r="AK938" i="1" s="1"/>
  <c r="AK939" i="1" s="1"/>
  <c r="AK940" i="1" s="1"/>
  <c r="AK941" i="1" s="1"/>
  <c r="AK942" i="1" s="1"/>
  <c r="AK943" i="1" s="1"/>
  <c r="AK944" i="1" s="1"/>
  <c r="AK945" i="1" s="1"/>
  <c r="AK946" i="1" s="1"/>
  <c r="AK947" i="1" s="1"/>
  <c r="AK948" i="1" s="1"/>
  <c r="AK949" i="1" s="1"/>
  <c r="AK950" i="1" s="1"/>
  <c r="AK951" i="1" s="1"/>
  <c r="AK952" i="1" s="1"/>
  <c r="AK953" i="1" s="1"/>
  <c r="AK954" i="1" s="1"/>
  <c r="AK955" i="1" s="1"/>
  <c r="AK956" i="1" s="1"/>
  <c r="AK957" i="1" s="1"/>
  <c r="AK958" i="1" s="1"/>
  <c r="AK959" i="1" s="1"/>
  <c r="AK960" i="1" s="1"/>
  <c r="AK961" i="1" s="1"/>
  <c r="AK962" i="1" s="1"/>
  <c r="AK963" i="1" s="1"/>
  <c r="AK964" i="1" s="1"/>
  <c r="AK965" i="1" s="1"/>
  <c r="AK966" i="1" s="1"/>
  <c r="AK967" i="1" s="1"/>
  <c r="AK968" i="1" s="1"/>
  <c r="AK969" i="1" s="1"/>
  <c r="AK970" i="1" s="1"/>
  <c r="AK971" i="1" s="1"/>
  <c r="AK972" i="1" s="1"/>
  <c r="AK973" i="1" s="1"/>
  <c r="AK974" i="1" s="1"/>
  <c r="AK975" i="1" s="1"/>
  <c r="AK976" i="1" s="1"/>
  <c r="AN862" i="1"/>
  <c r="AN863" i="1" s="1"/>
  <c r="AN864" i="1" s="1"/>
  <c r="AN865" i="1" s="1"/>
  <c r="AN866" i="1" s="1"/>
  <c r="AN867" i="1" s="1"/>
  <c r="AN868" i="1" s="1"/>
  <c r="AN869" i="1" s="1"/>
  <c r="AN870" i="1" s="1"/>
  <c r="AN871" i="1" s="1"/>
  <c r="AN872" i="1" s="1"/>
  <c r="AN873" i="1" s="1"/>
  <c r="AN874" i="1" s="1"/>
  <c r="AN875" i="1" s="1"/>
  <c r="AN876" i="1" s="1"/>
  <c r="AN877" i="1" s="1"/>
  <c r="AN878" i="1" s="1"/>
  <c r="AN879" i="1" s="1"/>
  <c r="AN880" i="1" s="1"/>
  <c r="AN881" i="1" s="1"/>
  <c r="AN882" i="1" s="1"/>
  <c r="AN883" i="1" s="1"/>
  <c r="AN884" i="1" s="1"/>
  <c r="AN885" i="1" s="1"/>
  <c r="AN886" i="1" s="1"/>
  <c r="AN887" i="1" s="1"/>
  <c r="AN888" i="1" s="1"/>
  <c r="AN889" i="1" s="1"/>
  <c r="AN890" i="1" s="1"/>
  <c r="AN891" i="1" s="1"/>
  <c r="AN892" i="1" s="1"/>
  <c r="AN893" i="1" s="1"/>
  <c r="AN894" i="1" s="1"/>
  <c r="AN895" i="1" s="1"/>
  <c r="AN896" i="1" s="1"/>
  <c r="AN897" i="1" s="1"/>
  <c r="AN898" i="1" s="1"/>
  <c r="AN899" i="1" s="1"/>
  <c r="AN900" i="1" s="1"/>
  <c r="AN901" i="1" s="1"/>
  <c r="AN902" i="1" s="1"/>
  <c r="AN903" i="1" s="1"/>
  <c r="AN904" i="1" s="1"/>
  <c r="AN905" i="1" s="1"/>
  <c r="AN906" i="1" s="1"/>
  <c r="AN907" i="1" s="1"/>
  <c r="AN908" i="1" s="1"/>
  <c r="AN909" i="1" s="1"/>
  <c r="AN910" i="1" s="1"/>
  <c r="AN911" i="1" s="1"/>
  <c r="AN912" i="1" s="1"/>
  <c r="AN913" i="1" s="1"/>
  <c r="AN914" i="1" s="1"/>
  <c r="AN915" i="1" s="1"/>
  <c r="AN916" i="1" s="1"/>
  <c r="AN917" i="1" s="1"/>
  <c r="AN918" i="1" s="1"/>
  <c r="AN919" i="1" s="1"/>
  <c r="AN920" i="1" s="1"/>
  <c r="AN921" i="1" s="1"/>
  <c r="AN922" i="1" s="1"/>
  <c r="AN923" i="1" s="1"/>
  <c r="AN924" i="1" s="1"/>
  <c r="AN925" i="1" s="1"/>
  <c r="AN926" i="1" s="1"/>
  <c r="AN927" i="1" s="1"/>
  <c r="AN928" i="1" s="1"/>
  <c r="AN929" i="1" s="1"/>
  <c r="AN930" i="1" s="1"/>
  <c r="AN931" i="1" s="1"/>
  <c r="AN932" i="1" s="1"/>
  <c r="AN933" i="1" s="1"/>
  <c r="AN934" i="1" s="1"/>
  <c r="AN935" i="1" s="1"/>
  <c r="AN936" i="1" s="1"/>
  <c r="AN937" i="1" s="1"/>
  <c r="AN938" i="1" s="1"/>
  <c r="AN939" i="1" s="1"/>
  <c r="AN940" i="1" s="1"/>
  <c r="AN941" i="1" s="1"/>
  <c r="AN942" i="1" s="1"/>
  <c r="AN943" i="1" s="1"/>
  <c r="AN944" i="1" s="1"/>
  <c r="AN945" i="1" s="1"/>
  <c r="AN946" i="1" s="1"/>
  <c r="AN947" i="1" s="1"/>
  <c r="AN948" i="1" s="1"/>
  <c r="AN949" i="1" s="1"/>
  <c r="AN950" i="1" s="1"/>
  <c r="AN951" i="1" s="1"/>
  <c r="AN952" i="1" s="1"/>
  <c r="AN953" i="1" s="1"/>
  <c r="AN954" i="1" s="1"/>
  <c r="AN955" i="1" s="1"/>
  <c r="AN956" i="1" s="1"/>
  <c r="AN957" i="1" s="1"/>
  <c r="AN958" i="1" s="1"/>
  <c r="AN959" i="1" s="1"/>
  <c r="AN960" i="1" s="1"/>
  <c r="AN961" i="1" s="1"/>
  <c r="AN962" i="1" s="1"/>
  <c r="AN963" i="1" s="1"/>
  <c r="AN964" i="1" s="1"/>
  <c r="AN965" i="1" s="1"/>
  <c r="AN966" i="1" s="1"/>
  <c r="AN967" i="1" s="1"/>
  <c r="AN968" i="1" s="1"/>
  <c r="AN969" i="1" s="1"/>
  <c r="AN970" i="1" s="1"/>
  <c r="AN971" i="1" s="1"/>
  <c r="AN972" i="1" s="1"/>
  <c r="AN973" i="1" s="1"/>
  <c r="AN974" i="1" s="1"/>
  <c r="AN975" i="1" s="1"/>
  <c r="AN976" i="1" s="1"/>
  <c r="AQ862" i="1"/>
  <c r="AQ863" i="1" s="1"/>
  <c r="AQ864" i="1" s="1"/>
  <c r="AQ865" i="1" s="1"/>
  <c r="AQ866" i="1" s="1"/>
  <c r="AQ867" i="1" s="1"/>
  <c r="AQ868" i="1" s="1"/>
  <c r="AQ869" i="1" s="1"/>
  <c r="AQ870" i="1" s="1"/>
  <c r="AQ871" i="1" s="1"/>
  <c r="AQ872" i="1" s="1"/>
  <c r="AQ873" i="1" s="1"/>
  <c r="AQ874" i="1" s="1"/>
  <c r="AQ875" i="1" s="1"/>
  <c r="AQ876" i="1" s="1"/>
  <c r="AQ877" i="1" s="1"/>
  <c r="AQ878" i="1" s="1"/>
  <c r="AQ879" i="1" s="1"/>
  <c r="AQ880" i="1" s="1"/>
  <c r="AQ881" i="1" s="1"/>
  <c r="AQ882" i="1" s="1"/>
  <c r="AQ883" i="1" s="1"/>
  <c r="AQ884" i="1" s="1"/>
  <c r="AQ885" i="1" s="1"/>
  <c r="AQ886" i="1" s="1"/>
  <c r="AQ887" i="1" s="1"/>
  <c r="AQ888" i="1" s="1"/>
  <c r="AQ889" i="1" s="1"/>
  <c r="AQ890" i="1" s="1"/>
  <c r="AQ891" i="1" s="1"/>
  <c r="AQ892" i="1" s="1"/>
  <c r="AQ893" i="1" s="1"/>
  <c r="AQ894" i="1" s="1"/>
  <c r="AQ895" i="1" s="1"/>
  <c r="AQ896" i="1" s="1"/>
  <c r="AQ897" i="1" s="1"/>
  <c r="AQ898" i="1" s="1"/>
  <c r="AQ899" i="1" s="1"/>
  <c r="AQ900" i="1" s="1"/>
  <c r="AQ901" i="1" s="1"/>
  <c r="AQ902" i="1" s="1"/>
  <c r="AQ903" i="1" s="1"/>
  <c r="AQ904" i="1" s="1"/>
  <c r="AQ905" i="1" s="1"/>
  <c r="AQ906" i="1" s="1"/>
  <c r="AQ907" i="1" s="1"/>
  <c r="AQ908" i="1" s="1"/>
  <c r="AQ909" i="1" s="1"/>
  <c r="AQ910" i="1" s="1"/>
  <c r="AQ911" i="1" s="1"/>
  <c r="AQ912" i="1" s="1"/>
  <c r="AQ913" i="1" s="1"/>
  <c r="AQ914" i="1" s="1"/>
  <c r="AQ915" i="1" s="1"/>
  <c r="AQ916" i="1" s="1"/>
  <c r="AQ917" i="1" s="1"/>
  <c r="AQ918" i="1" s="1"/>
  <c r="AQ919" i="1" s="1"/>
  <c r="AQ920" i="1" s="1"/>
  <c r="AQ921" i="1" s="1"/>
  <c r="AQ922" i="1" s="1"/>
  <c r="AQ923" i="1" s="1"/>
  <c r="AQ924" i="1" s="1"/>
  <c r="AQ925" i="1" s="1"/>
  <c r="AQ926" i="1" s="1"/>
  <c r="AQ927" i="1" s="1"/>
  <c r="AQ928" i="1" s="1"/>
  <c r="AQ929" i="1" s="1"/>
  <c r="AQ930" i="1" s="1"/>
  <c r="AQ931" i="1" s="1"/>
  <c r="AQ932" i="1" s="1"/>
  <c r="AQ933" i="1" s="1"/>
  <c r="AQ934" i="1" s="1"/>
  <c r="AQ935" i="1" s="1"/>
  <c r="AQ936" i="1" s="1"/>
  <c r="AQ937" i="1" s="1"/>
  <c r="AQ938" i="1" s="1"/>
  <c r="AQ939" i="1" s="1"/>
  <c r="AQ940" i="1" s="1"/>
  <c r="AQ941" i="1" s="1"/>
  <c r="AQ942" i="1" s="1"/>
  <c r="AQ943" i="1" s="1"/>
  <c r="AQ944" i="1" s="1"/>
  <c r="AQ945" i="1" s="1"/>
  <c r="AQ946" i="1" s="1"/>
  <c r="AQ947" i="1" s="1"/>
  <c r="AQ948" i="1" s="1"/>
  <c r="AQ949" i="1" s="1"/>
  <c r="AQ950" i="1" s="1"/>
  <c r="AQ951" i="1" s="1"/>
  <c r="AQ952" i="1" s="1"/>
  <c r="AQ953" i="1" s="1"/>
  <c r="AQ954" i="1" s="1"/>
  <c r="AQ955" i="1" s="1"/>
  <c r="AQ956" i="1" s="1"/>
  <c r="AQ957" i="1" s="1"/>
  <c r="AQ958" i="1" s="1"/>
  <c r="AQ959" i="1" s="1"/>
  <c r="AQ960" i="1" s="1"/>
  <c r="AQ961" i="1" s="1"/>
  <c r="AQ962" i="1" s="1"/>
  <c r="AQ963" i="1" s="1"/>
  <c r="AQ964" i="1" s="1"/>
  <c r="AQ965" i="1" s="1"/>
  <c r="AQ966" i="1" s="1"/>
  <c r="AQ967" i="1" s="1"/>
  <c r="AQ968" i="1" s="1"/>
  <c r="AQ969" i="1" s="1"/>
  <c r="AQ970" i="1" s="1"/>
  <c r="AQ971" i="1" s="1"/>
  <c r="AQ972" i="1" s="1"/>
  <c r="AQ973" i="1" s="1"/>
  <c r="AQ974" i="1" s="1"/>
  <c r="AQ975" i="1" s="1"/>
  <c r="AQ976" i="1" s="1"/>
  <c r="AT862" i="1"/>
  <c r="AT863" i="1" s="1"/>
  <c r="AT864" i="1" s="1"/>
  <c r="AT865" i="1" s="1"/>
  <c r="AT866" i="1" s="1"/>
  <c r="AT867" i="1" s="1"/>
  <c r="AT868" i="1" s="1"/>
  <c r="AT869" i="1" s="1"/>
  <c r="AT870" i="1" s="1"/>
  <c r="AT871" i="1" s="1"/>
  <c r="AT872" i="1" s="1"/>
  <c r="AT873" i="1" s="1"/>
  <c r="AT874" i="1" s="1"/>
  <c r="AT875" i="1" s="1"/>
  <c r="AT876" i="1" s="1"/>
  <c r="AT877" i="1" s="1"/>
  <c r="AT878" i="1" s="1"/>
  <c r="AT879" i="1" s="1"/>
  <c r="AT880" i="1" s="1"/>
  <c r="AT881" i="1" s="1"/>
  <c r="AT882" i="1" s="1"/>
  <c r="AT883" i="1" s="1"/>
  <c r="AT884" i="1" s="1"/>
  <c r="AT885" i="1" s="1"/>
  <c r="AT886" i="1" s="1"/>
  <c r="AT887" i="1" s="1"/>
  <c r="AT888" i="1" s="1"/>
  <c r="AT889" i="1" s="1"/>
  <c r="AT890" i="1" s="1"/>
  <c r="AT891" i="1" s="1"/>
  <c r="AT892" i="1" s="1"/>
  <c r="AT893" i="1" s="1"/>
  <c r="AT894" i="1" s="1"/>
  <c r="AT895" i="1" s="1"/>
  <c r="AT896" i="1" s="1"/>
  <c r="AT897" i="1" s="1"/>
  <c r="AT898" i="1" s="1"/>
  <c r="AT899" i="1" s="1"/>
  <c r="AT900" i="1" s="1"/>
  <c r="AT901" i="1" s="1"/>
  <c r="AT902" i="1" s="1"/>
  <c r="AT903" i="1" s="1"/>
  <c r="AT904" i="1" s="1"/>
  <c r="AT905" i="1" s="1"/>
  <c r="AT906" i="1" s="1"/>
  <c r="AT907" i="1" s="1"/>
  <c r="AT908" i="1" s="1"/>
  <c r="AT909" i="1" s="1"/>
  <c r="AT910" i="1" s="1"/>
  <c r="AT911" i="1" s="1"/>
  <c r="AT912" i="1" s="1"/>
  <c r="AT913" i="1" s="1"/>
  <c r="AT914" i="1" s="1"/>
  <c r="AT915" i="1" s="1"/>
  <c r="AT916" i="1" s="1"/>
  <c r="AT917" i="1" s="1"/>
  <c r="AT918" i="1" s="1"/>
  <c r="AT919" i="1" s="1"/>
  <c r="AT920" i="1" s="1"/>
  <c r="AT921" i="1" s="1"/>
  <c r="AT922" i="1" s="1"/>
  <c r="AT923" i="1" s="1"/>
  <c r="AT924" i="1" s="1"/>
  <c r="AT925" i="1" s="1"/>
  <c r="AT926" i="1" s="1"/>
  <c r="AT927" i="1" s="1"/>
  <c r="AT928" i="1" s="1"/>
  <c r="AT929" i="1" s="1"/>
  <c r="AT930" i="1" s="1"/>
  <c r="AT931" i="1" s="1"/>
  <c r="AT932" i="1" s="1"/>
  <c r="AT933" i="1" s="1"/>
  <c r="AT934" i="1" s="1"/>
  <c r="AT935" i="1" s="1"/>
  <c r="AT936" i="1" s="1"/>
  <c r="AT937" i="1" s="1"/>
  <c r="AT938" i="1" s="1"/>
  <c r="AT939" i="1" s="1"/>
  <c r="AT940" i="1" s="1"/>
  <c r="AT941" i="1" s="1"/>
  <c r="AT942" i="1" s="1"/>
  <c r="AT943" i="1" s="1"/>
  <c r="AT944" i="1" s="1"/>
  <c r="AT945" i="1" s="1"/>
  <c r="AT946" i="1" s="1"/>
  <c r="AT947" i="1" s="1"/>
  <c r="AT948" i="1" s="1"/>
  <c r="AT949" i="1" s="1"/>
  <c r="AT950" i="1" s="1"/>
  <c r="AT951" i="1" s="1"/>
  <c r="AT952" i="1" s="1"/>
  <c r="AT953" i="1" s="1"/>
  <c r="AT954" i="1" s="1"/>
  <c r="AT955" i="1" s="1"/>
  <c r="AT956" i="1" s="1"/>
  <c r="AT957" i="1" s="1"/>
  <c r="AT958" i="1" s="1"/>
  <c r="AT959" i="1" s="1"/>
  <c r="AT960" i="1" s="1"/>
  <c r="AT961" i="1" s="1"/>
  <c r="AT962" i="1" s="1"/>
  <c r="AT963" i="1" s="1"/>
  <c r="AT964" i="1" s="1"/>
  <c r="AT965" i="1" s="1"/>
  <c r="AT966" i="1" s="1"/>
  <c r="AT967" i="1" s="1"/>
  <c r="AT968" i="1" s="1"/>
  <c r="AT969" i="1" s="1"/>
  <c r="AT970" i="1" s="1"/>
  <c r="AT971" i="1" s="1"/>
  <c r="AT972" i="1" s="1"/>
  <c r="AT973" i="1" s="1"/>
  <c r="AT974" i="1" s="1"/>
  <c r="AT975" i="1" s="1"/>
  <c r="AT976" i="1" s="1"/>
  <c r="AW862" i="1"/>
  <c r="AW863" i="1" s="1"/>
  <c r="AW864" i="1" s="1"/>
  <c r="AW865" i="1" s="1"/>
  <c r="AW866" i="1" s="1"/>
  <c r="AW867" i="1" s="1"/>
  <c r="AW868" i="1" s="1"/>
  <c r="AW869" i="1" s="1"/>
  <c r="AW870" i="1" s="1"/>
  <c r="AW871" i="1" s="1"/>
  <c r="AW872" i="1" s="1"/>
  <c r="AW873" i="1" s="1"/>
  <c r="AW874" i="1" s="1"/>
  <c r="AW875" i="1" s="1"/>
  <c r="AW876" i="1" s="1"/>
  <c r="AW877" i="1" s="1"/>
  <c r="AW878" i="1" s="1"/>
  <c r="AW879" i="1" s="1"/>
  <c r="AW880" i="1" s="1"/>
  <c r="AW881" i="1" s="1"/>
  <c r="AW882" i="1" s="1"/>
  <c r="AW883" i="1" s="1"/>
  <c r="AW884" i="1" s="1"/>
  <c r="AW885" i="1" s="1"/>
  <c r="AW886" i="1" s="1"/>
  <c r="AW887" i="1" s="1"/>
  <c r="AW888" i="1" s="1"/>
  <c r="AW889" i="1" s="1"/>
  <c r="AW890" i="1" s="1"/>
  <c r="AW891" i="1" s="1"/>
  <c r="AW892" i="1" s="1"/>
  <c r="AW893" i="1" s="1"/>
  <c r="AW894" i="1" s="1"/>
  <c r="AW895" i="1" s="1"/>
  <c r="AW896" i="1" s="1"/>
  <c r="AW897" i="1" s="1"/>
  <c r="AW898" i="1" s="1"/>
  <c r="AW899" i="1" s="1"/>
  <c r="AW900" i="1" s="1"/>
  <c r="AW901" i="1" s="1"/>
  <c r="AW902" i="1" s="1"/>
  <c r="AW903" i="1" s="1"/>
  <c r="AW904" i="1" s="1"/>
  <c r="AW905" i="1" s="1"/>
  <c r="AW906" i="1" s="1"/>
  <c r="AW907" i="1" s="1"/>
  <c r="AW908" i="1" s="1"/>
  <c r="AW909" i="1" s="1"/>
  <c r="AW910" i="1" s="1"/>
  <c r="AW911" i="1" s="1"/>
  <c r="AW912" i="1" s="1"/>
  <c r="AW913" i="1" s="1"/>
  <c r="AW914" i="1" s="1"/>
  <c r="AW915" i="1" s="1"/>
  <c r="AW916" i="1" s="1"/>
  <c r="AW917" i="1" s="1"/>
  <c r="AW918" i="1" s="1"/>
  <c r="AW919" i="1" s="1"/>
  <c r="AW920" i="1" s="1"/>
  <c r="AW921" i="1" s="1"/>
  <c r="AW922" i="1" s="1"/>
  <c r="AW923" i="1" s="1"/>
  <c r="AW924" i="1" s="1"/>
  <c r="AW925" i="1" s="1"/>
  <c r="AW926" i="1" s="1"/>
  <c r="AW927" i="1" s="1"/>
  <c r="AW928" i="1" s="1"/>
  <c r="AW929" i="1" s="1"/>
  <c r="AW930" i="1" s="1"/>
  <c r="AW931" i="1" s="1"/>
  <c r="AW932" i="1" s="1"/>
  <c r="AW933" i="1" s="1"/>
  <c r="AW934" i="1" s="1"/>
  <c r="AW935" i="1" s="1"/>
  <c r="AW936" i="1" s="1"/>
  <c r="AW937" i="1" s="1"/>
  <c r="AW938" i="1" s="1"/>
  <c r="AW939" i="1" s="1"/>
  <c r="AW940" i="1" s="1"/>
  <c r="AW941" i="1" s="1"/>
  <c r="AW942" i="1" s="1"/>
  <c r="AW943" i="1" s="1"/>
  <c r="AW944" i="1" s="1"/>
  <c r="AW945" i="1" s="1"/>
  <c r="AW946" i="1" s="1"/>
  <c r="AW947" i="1" s="1"/>
  <c r="AW948" i="1" s="1"/>
  <c r="AW949" i="1" s="1"/>
  <c r="AW950" i="1" s="1"/>
  <c r="AW951" i="1" s="1"/>
  <c r="AW952" i="1" s="1"/>
  <c r="AW953" i="1" s="1"/>
  <c r="AW954" i="1" s="1"/>
  <c r="AW955" i="1" s="1"/>
  <c r="AW956" i="1" s="1"/>
  <c r="AW957" i="1" s="1"/>
  <c r="AW958" i="1" s="1"/>
  <c r="AW959" i="1" s="1"/>
  <c r="AW960" i="1" s="1"/>
  <c r="AW961" i="1" s="1"/>
  <c r="AW962" i="1" s="1"/>
  <c r="AW963" i="1" s="1"/>
  <c r="AW964" i="1" s="1"/>
  <c r="AW965" i="1" s="1"/>
  <c r="AW966" i="1" s="1"/>
  <c r="AW967" i="1" s="1"/>
  <c r="AW968" i="1" s="1"/>
  <c r="AW969" i="1" s="1"/>
  <c r="AW970" i="1" s="1"/>
  <c r="AW971" i="1" s="1"/>
  <c r="AW972" i="1" s="1"/>
  <c r="AW973" i="1" s="1"/>
  <c r="AW974" i="1" s="1"/>
  <c r="AW975" i="1" s="1"/>
  <c r="AW976" i="1" s="1"/>
  <c r="AZ862" i="1"/>
  <c r="AZ863" i="1" s="1"/>
  <c r="AZ864" i="1" s="1"/>
  <c r="AZ865" i="1" s="1"/>
  <c r="AZ866" i="1" s="1"/>
  <c r="AZ867" i="1" s="1"/>
  <c r="AZ868" i="1" s="1"/>
  <c r="AZ869" i="1" s="1"/>
  <c r="AZ870" i="1" s="1"/>
  <c r="AZ871" i="1" s="1"/>
  <c r="AZ872" i="1" s="1"/>
  <c r="AZ873" i="1" s="1"/>
  <c r="AZ874" i="1" s="1"/>
  <c r="AZ875" i="1" s="1"/>
  <c r="AZ876" i="1" s="1"/>
  <c r="AZ877" i="1" s="1"/>
  <c r="AZ878" i="1" s="1"/>
  <c r="AZ879" i="1" s="1"/>
  <c r="AZ880" i="1" s="1"/>
  <c r="AZ881" i="1" s="1"/>
  <c r="AZ882" i="1" s="1"/>
  <c r="AZ883" i="1" s="1"/>
  <c r="AZ884" i="1" s="1"/>
  <c r="AZ885" i="1" s="1"/>
  <c r="AZ886" i="1" s="1"/>
  <c r="AZ887" i="1" s="1"/>
  <c r="AZ888" i="1" s="1"/>
  <c r="AZ889" i="1" s="1"/>
  <c r="AZ890" i="1" s="1"/>
  <c r="AZ891" i="1" s="1"/>
  <c r="AZ892" i="1" s="1"/>
  <c r="AZ893" i="1" s="1"/>
  <c r="AZ894" i="1" s="1"/>
  <c r="AZ895" i="1" s="1"/>
  <c r="AZ896" i="1" s="1"/>
  <c r="AZ897" i="1" s="1"/>
  <c r="AZ898" i="1" s="1"/>
  <c r="AZ899" i="1" s="1"/>
  <c r="AZ900" i="1" s="1"/>
  <c r="AZ901" i="1" s="1"/>
  <c r="AZ902" i="1" s="1"/>
  <c r="AZ903" i="1" s="1"/>
  <c r="AZ904" i="1" s="1"/>
  <c r="AZ905" i="1" s="1"/>
  <c r="AZ906" i="1" s="1"/>
  <c r="AZ907" i="1" s="1"/>
  <c r="AZ908" i="1" s="1"/>
  <c r="AZ909" i="1" s="1"/>
  <c r="AZ910" i="1" s="1"/>
  <c r="AZ911" i="1" s="1"/>
  <c r="AZ912" i="1" s="1"/>
  <c r="AZ913" i="1" s="1"/>
  <c r="AZ914" i="1" s="1"/>
  <c r="AZ915" i="1" s="1"/>
  <c r="AZ916" i="1" s="1"/>
  <c r="AZ917" i="1" s="1"/>
  <c r="AZ918" i="1" s="1"/>
  <c r="AZ919" i="1" s="1"/>
  <c r="AZ920" i="1" s="1"/>
  <c r="AZ921" i="1" s="1"/>
  <c r="AZ922" i="1" s="1"/>
  <c r="AZ923" i="1" s="1"/>
  <c r="AZ924" i="1" s="1"/>
  <c r="AZ925" i="1" s="1"/>
  <c r="AZ926" i="1" s="1"/>
  <c r="AZ927" i="1" s="1"/>
  <c r="AZ928" i="1" s="1"/>
  <c r="AZ929" i="1" s="1"/>
  <c r="AZ930" i="1" s="1"/>
  <c r="AZ931" i="1" s="1"/>
  <c r="AZ932" i="1" s="1"/>
  <c r="AZ933" i="1" s="1"/>
  <c r="AZ934" i="1" s="1"/>
  <c r="AZ935" i="1" s="1"/>
  <c r="AZ936" i="1" s="1"/>
  <c r="AZ937" i="1" s="1"/>
  <c r="AZ938" i="1" s="1"/>
  <c r="AZ939" i="1" s="1"/>
  <c r="AZ940" i="1" s="1"/>
  <c r="AZ941" i="1" s="1"/>
  <c r="AZ942" i="1" s="1"/>
  <c r="AZ943" i="1" s="1"/>
  <c r="AZ944" i="1" s="1"/>
  <c r="AZ945" i="1" s="1"/>
  <c r="AZ946" i="1" s="1"/>
  <c r="AZ947" i="1" s="1"/>
  <c r="AZ948" i="1" s="1"/>
  <c r="AZ949" i="1" s="1"/>
  <c r="AZ950" i="1" s="1"/>
  <c r="AZ951" i="1" s="1"/>
  <c r="AZ952" i="1" s="1"/>
  <c r="AZ953" i="1" s="1"/>
  <c r="AZ954" i="1" s="1"/>
  <c r="AZ955" i="1" s="1"/>
  <c r="AZ956" i="1" s="1"/>
  <c r="AZ957" i="1" s="1"/>
  <c r="AZ958" i="1" s="1"/>
  <c r="AZ959" i="1" s="1"/>
  <c r="AZ960" i="1" s="1"/>
  <c r="AZ961" i="1" s="1"/>
  <c r="AZ962" i="1" s="1"/>
  <c r="AZ963" i="1" s="1"/>
  <c r="AZ964" i="1" s="1"/>
  <c r="AZ965" i="1" s="1"/>
  <c r="AZ966" i="1" s="1"/>
  <c r="AZ967" i="1" s="1"/>
  <c r="AZ968" i="1" s="1"/>
  <c r="AZ969" i="1" s="1"/>
  <c r="AZ970" i="1" s="1"/>
  <c r="AZ971" i="1" s="1"/>
  <c r="AZ972" i="1" s="1"/>
  <c r="AZ973" i="1" s="1"/>
  <c r="AZ974" i="1" s="1"/>
  <c r="AZ975" i="1" s="1"/>
  <c r="AZ976" i="1" s="1"/>
  <c r="BC862" i="1"/>
  <c r="BC863" i="1" s="1"/>
  <c r="BC864" i="1" s="1"/>
  <c r="BC865" i="1" s="1"/>
  <c r="BC866" i="1" s="1"/>
  <c r="BC867" i="1" s="1"/>
  <c r="BC868" i="1" s="1"/>
  <c r="BC869" i="1" s="1"/>
  <c r="BC870" i="1" s="1"/>
  <c r="BC871" i="1" s="1"/>
  <c r="BC872" i="1" s="1"/>
  <c r="BC873" i="1" s="1"/>
  <c r="BC874" i="1" s="1"/>
  <c r="BC875" i="1" s="1"/>
  <c r="BC876" i="1" s="1"/>
  <c r="BC877" i="1" s="1"/>
  <c r="BC878" i="1" s="1"/>
  <c r="BC879" i="1" s="1"/>
  <c r="BC880" i="1" s="1"/>
  <c r="BC881" i="1" s="1"/>
  <c r="BC882" i="1" s="1"/>
  <c r="BC883" i="1" s="1"/>
  <c r="BC884" i="1" s="1"/>
  <c r="BC885" i="1" s="1"/>
  <c r="BC886" i="1" s="1"/>
  <c r="BC887" i="1" s="1"/>
  <c r="BC888" i="1" s="1"/>
  <c r="BC889" i="1" s="1"/>
  <c r="BC890" i="1" s="1"/>
  <c r="BC891" i="1" s="1"/>
  <c r="BC892" i="1" s="1"/>
  <c r="BC893" i="1" s="1"/>
  <c r="BC894" i="1" s="1"/>
  <c r="BC895" i="1" s="1"/>
  <c r="BC896" i="1" s="1"/>
  <c r="BC897" i="1" s="1"/>
  <c r="BC898" i="1" s="1"/>
  <c r="BC899" i="1" s="1"/>
  <c r="BC900" i="1" s="1"/>
  <c r="BC901" i="1" s="1"/>
  <c r="BC902" i="1" s="1"/>
  <c r="BC903" i="1" s="1"/>
  <c r="BC904" i="1" s="1"/>
  <c r="BC905" i="1" s="1"/>
  <c r="BC906" i="1" s="1"/>
  <c r="BC907" i="1" s="1"/>
  <c r="BC908" i="1" s="1"/>
  <c r="BC909" i="1" s="1"/>
  <c r="BC910" i="1" s="1"/>
  <c r="BC911" i="1" s="1"/>
  <c r="BC912" i="1" s="1"/>
  <c r="BC913" i="1" s="1"/>
  <c r="BC914" i="1" s="1"/>
  <c r="BC915" i="1" s="1"/>
  <c r="BC916" i="1" s="1"/>
  <c r="BC917" i="1" s="1"/>
  <c r="BC918" i="1" s="1"/>
  <c r="BC919" i="1" s="1"/>
  <c r="BC920" i="1" s="1"/>
  <c r="BC921" i="1" s="1"/>
  <c r="BC922" i="1" s="1"/>
  <c r="BC923" i="1" s="1"/>
  <c r="BC924" i="1" s="1"/>
  <c r="BC925" i="1" s="1"/>
  <c r="BC926" i="1" s="1"/>
  <c r="BC927" i="1" s="1"/>
  <c r="BC928" i="1" s="1"/>
  <c r="BC929" i="1" s="1"/>
  <c r="BC930" i="1" s="1"/>
  <c r="BC931" i="1" s="1"/>
  <c r="BC932" i="1" s="1"/>
  <c r="BC933" i="1" s="1"/>
  <c r="BC934" i="1" s="1"/>
  <c r="BC935" i="1" s="1"/>
  <c r="BC936" i="1" s="1"/>
  <c r="BC937" i="1" s="1"/>
  <c r="BC938" i="1" s="1"/>
  <c r="BC939" i="1" s="1"/>
  <c r="BC940" i="1" s="1"/>
  <c r="BC941" i="1" s="1"/>
  <c r="BC942" i="1" s="1"/>
  <c r="BC943" i="1" s="1"/>
  <c r="BC944" i="1" s="1"/>
  <c r="BC945" i="1" s="1"/>
  <c r="BC946" i="1" s="1"/>
  <c r="BC947" i="1" s="1"/>
  <c r="BC948" i="1" s="1"/>
  <c r="BC949" i="1" s="1"/>
  <c r="BC950" i="1" s="1"/>
  <c r="BC951" i="1" s="1"/>
  <c r="BC952" i="1" s="1"/>
  <c r="BC953" i="1" s="1"/>
  <c r="BC954" i="1" s="1"/>
  <c r="BC955" i="1" s="1"/>
  <c r="BC956" i="1" s="1"/>
  <c r="BC957" i="1" s="1"/>
  <c r="BC958" i="1" s="1"/>
  <c r="BC959" i="1" s="1"/>
  <c r="BC960" i="1" s="1"/>
  <c r="BC961" i="1" s="1"/>
  <c r="BC962" i="1" s="1"/>
  <c r="BC963" i="1" s="1"/>
  <c r="BC964" i="1" s="1"/>
  <c r="BC965" i="1" s="1"/>
  <c r="BC966" i="1" s="1"/>
  <c r="BC967" i="1" s="1"/>
  <c r="BC968" i="1" s="1"/>
  <c r="BC969" i="1" s="1"/>
  <c r="BC970" i="1" s="1"/>
  <c r="BC971" i="1" s="1"/>
  <c r="BC972" i="1" s="1"/>
  <c r="BC973" i="1" s="1"/>
  <c r="BC974" i="1" s="1"/>
  <c r="BC975" i="1" s="1"/>
  <c r="BC976" i="1" s="1"/>
  <c r="BF862" i="1"/>
  <c r="BF863" i="1" s="1"/>
  <c r="BF864" i="1" s="1"/>
  <c r="BF865" i="1" s="1"/>
  <c r="BF866" i="1" s="1"/>
  <c r="BF867" i="1" s="1"/>
  <c r="BF868" i="1" s="1"/>
  <c r="BF869" i="1" s="1"/>
  <c r="BF870" i="1" s="1"/>
  <c r="BF871" i="1" s="1"/>
  <c r="BF872" i="1" s="1"/>
  <c r="BF873" i="1" s="1"/>
  <c r="BF874" i="1" s="1"/>
  <c r="BF875" i="1" s="1"/>
  <c r="BF876" i="1" s="1"/>
  <c r="BF877" i="1" s="1"/>
  <c r="BF878" i="1" s="1"/>
  <c r="BF879" i="1" s="1"/>
  <c r="BF880" i="1" s="1"/>
  <c r="BF881" i="1" s="1"/>
  <c r="BF882" i="1" s="1"/>
  <c r="BF883" i="1" s="1"/>
  <c r="BF884" i="1" s="1"/>
  <c r="BF885" i="1" s="1"/>
  <c r="BF886" i="1" s="1"/>
  <c r="BF887" i="1" s="1"/>
  <c r="BF888" i="1" s="1"/>
  <c r="BF889" i="1" s="1"/>
  <c r="BF890" i="1" s="1"/>
  <c r="BF891" i="1" s="1"/>
  <c r="BF892" i="1" s="1"/>
  <c r="BF893" i="1" s="1"/>
  <c r="BF894" i="1" s="1"/>
  <c r="BF895" i="1" s="1"/>
  <c r="BF896" i="1" s="1"/>
  <c r="BF897" i="1" s="1"/>
  <c r="BF898" i="1" s="1"/>
  <c r="BF899" i="1" s="1"/>
  <c r="BF900" i="1" s="1"/>
  <c r="BF901" i="1" s="1"/>
  <c r="BF902" i="1" s="1"/>
  <c r="BF903" i="1" s="1"/>
  <c r="BF904" i="1" s="1"/>
  <c r="BF905" i="1" s="1"/>
  <c r="BF906" i="1" s="1"/>
  <c r="BF907" i="1" s="1"/>
  <c r="BF908" i="1" s="1"/>
  <c r="BF909" i="1" s="1"/>
  <c r="BF910" i="1" s="1"/>
  <c r="BF911" i="1" s="1"/>
  <c r="BF912" i="1" s="1"/>
  <c r="BF913" i="1" s="1"/>
  <c r="BF914" i="1" s="1"/>
  <c r="BF915" i="1" s="1"/>
  <c r="BF916" i="1" s="1"/>
  <c r="BF917" i="1" s="1"/>
  <c r="BF918" i="1" s="1"/>
  <c r="BF919" i="1" s="1"/>
  <c r="BF920" i="1" s="1"/>
  <c r="BF921" i="1" s="1"/>
  <c r="BF922" i="1" s="1"/>
  <c r="BF923" i="1" s="1"/>
  <c r="BF924" i="1" s="1"/>
  <c r="BF925" i="1" s="1"/>
  <c r="BF926" i="1" s="1"/>
  <c r="BF927" i="1" s="1"/>
  <c r="BF928" i="1" s="1"/>
  <c r="BF929" i="1" s="1"/>
  <c r="BF930" i="1" s="1"/>
  <c r="BF931" i="1" s="1"/>
  <c r="BF932" i="1" s="1"/>
  <c r="BF933" i="1" s="1"/>
  <c r="BF934" i="1" s="1"/>
  <c r="BF935" i="1" s="1"/>
  <c r="BF936" i="1" s="1"/>
  <c r="BF937" i="1" s="1"/>
  <c r="BF938" i="1" s="1"/>
  <c r="BF939" i="1" s="1"/>
  <c r="BF940" i="1" s="1"/>
  <c r="BF941" i="1" s="1"/>
  <c r="BF942" i="1" s="1"/>
  <c r="BF943" i="1" s="1"/>
  <c r="BF944" i="1" s="1"/>
  <c r="BF945" i="1" s="1"/>
  <c r="BF946" i="1" s="1"/>
  <c r="BF947" i="1" s="1"/>
  <c r="BF948" i="1" s="1"/>
  <c r="BF949" i="1" s="1"/>
  <c r="BF950" i="1" s="1"/>
  <c r="BF951" i="1" s="1"/>
  <c r="BF952" i="1" s="1"/>
  <c r="BF953" i="1" s="1"/>
  <c r="BF954" i="1" s="1"/>
  <c r="BF955" i="1" s="1"/>
  <c r="BF956" i="1" s="1"/>
  <c r="BF957" i="1" s="1"/>
  <c r="BF958" i="1" s="1"/>
  <c r="BF959" i="1" s="1"/>
  <c r="BF960" i="1" s="1"/>
  <c r="BF961" i="1" s="1"/>
  <c r="BF962" i="1" s="1"/>
  <c r="BF963" i="1" s="1"/>
  <c r="BF964" i="1" s="1"/>
  <c r="BF965" i="1" s="1"/>
  <c r="BF966" i="1" s="1"/>
  <c r="BF967" i="1" s="1"/>
  <c r="BF968" i="1" s="1"/>
  <c r="BF969" i="1" s="1"/>
  <c r="BF970" i="1" s="1"/>
  <c r="BF971" i="1" s="1"/>
  <c r="BF972" i="1" s="1"/>
  <c r="BF973" i="1" s="1"/>
  <c r="BF974" i="1" s="1"/>
  <c r="BF975" i="1" s="1"/>
  <c r="BF976" i="1" s="1"/>
  <c r="BI862" i="1"/>
  <c r="BI863" i="1" s="1"/>
  <c r="BI864" i="1" s="1"/>
  <c r="BI865" i="1" s="1"/>
  <c r="BI866" i="1" s="1"/>
  <c r="BI867" i="1" s="1"/>
  <c r="BI868" i="1" s="1"/>
  <c r="BI869" i="1" s="1"/>
  <c r="BI870" i="1" s="1"/>
  <c r="BI871" i="1" s="1"/>
  <c r="BI872" i="1" s="1"/>
  <c r="BI873" i="1" s="1"/>
  <c r="BI874" i="1" s="1"/>
  <c r="BI875" i="1" s="1"/>
  <c r="BI876" i="1" s="1"/>
  <c r="BI877" i="1" s="1"/>
  <c r="BI878" i="1" s="1"/>
  <c r="BI879" i="1" s="1"/>
  <c r="BI880" i="1" s="1"/>
  <c r="BI881" i="1" s="1"/>
  <c r="BI882" i="1" s="1"/>
  <c r="BI883" i="1" s="1"/>
  <c r="BI884" i="1" s="1"/>
  <c r="BI885" i="1" s="1"/>
  <c r="BI886" i="1" s="1"/>
  <c r="BI887" i="1" s="1"/>
  <c r="BI888" i="1" s="1"/>
  <c r="BI889" i="1" s="1"/>
  <c r="BI890" i="1" s="1"/>
  <c r="BI891" i="1" s="1"/>
  <c r="BI892" i="1" s="1"/>
  <c r="BI893" i="1" s="1"/>
  <c r="BI894" i="1" s="1"/>
  <c r="BI895" i="1" s="1"/>
  <c r="BI896" i="1" s="1"/>
  <c r="BI897" i="1" s="1"/>
  <c r="BI898" i="1" s="1"/>
  <c r="BI899" i="1" s="1"/>
  <c r="BI900" i="1" s="1"/>
  <c r="BI901" i="1" s="1"/>
  <c r="BI902" i="1" s="1"/>
  <c r="BI903" i="1" s="1"/>
  <c r="BI904" i="1" s="1"/>
  <c r="BI905" i="1" s="1"/>
  <c r="BI906" i="1" s="1"/>
  <c r="BI907" i="1" s="1"/>
  <c r="BI908" i="1" s="1"/>
  <c r="BI909" i="1" s="1"/>
  <c r="BI910" i="1" s="1"/>
  <c r="BI911" i="1" s="1"/>
  <c r="BI912" i="1" s="1"/>
  <c r="BI913" i="1" s="1"/>
  <c r="BI914" i="1" s="1"/>
  <c r="BI915" i="1" s="1"/>
  <c r="BI916" i="1" s="1"/>
  <c r="BI917" i="1" s="1"/>
  <c r="BI918" i="1" s="1"/>
  <c r="BI919" i="1" s="1"/>
  <c r="BI920" i="1" s="1"/>
  <c r="BI921" i="1" s="1"/>
  <c r="BI922" i="1" s="1"/>
  <c r="BI923" i="1" s="1"/>
  <c r="BI924" i="1" s="1"/>
  <c r="BI925" i="1" s="1"/>
  <c r="BI926" i="1" s="1"/>
  <c r="BI927" i="1" s="1"/>
  <c r="BI928" i="1" s="1"/>
  <c r="BI929" i="1" s="1"/>
  <c r="BI930" i="1" s="1"/>
  <c r="BI931" i="1" s="1"/>
  <c r="BI932" i="1" s="1"/>
  <c r="BI933" i="1" s="1"/>
  <c r="BI934" i="1" s="1"/>
  <c r="BI935" i="1" s="1"/>
  <c r="BI936" i="1" s="1"/>
  <c r="BI937" i="1" s="1"/>
  <c r="BI938" i="1" s="1"/>
  <c r="BI939" i="1" s="1"/>
  <c r="BI940" i="1" s="1"/>
  <c r="BI941" i="1" s="1"/>
  <c r="BI942" i="1" s="1"/>
  <c r="BI943" i="1" s="1"/>
  <c r="BI944" i="1" s="1"/>
  <c r="BI945" i="1" s="1"/>
  <c r="BI946" i="1" s="1"/>
  <c r="BI947" i="1" s="1"/>
  <c r="BI948" i="1" s="1"/>
  <c r="BI949" i="1" s="1"/>
  <c r="BI950" i="1" s="1"/>
  <c r="BI951" i="1" s="1"/>
  <c r="BI952" i="1" s="1"/>
  <c r="BI953" i="1" s="1"/>
  <c r="BI954" i="1" s="1"/>
  <c r="BI955" i="1" s="1"/>
  <c r="BI956" i="1" s="1"/>
  <c r="BI957" i="1" s="1"/>
  <c r="BI958" i="1" s="1"/>
  <c r="BI959" i="1" s="1"/>
  <c r="BI960" i="1" s="1"/>
  <c r="BI961" i="1" s="1"/>
  <c r="BI962" i="1" s="1"/>
  <c r="BI963" i="1" s="1"/>
  <c r="BI964" i="1" s="1"/>
  <c r="BI965" i="1" s="1"/>
  <c r="BI966" i="1" s="1"/>
  <c r="BI967" i="1" s="1"/>
  <c r="BI968" i="1" s="1"/>
  <c r="BI969" i="1" s="1"/>
  <c r="BI970" i="1" s="1"/>
  <c r="BI971" i="1" s="1"/>
  <c r="BI972" i="1" s="1"/>
  <c r="BI973" i="1" s="1"/>
  <c r="BI974" i="1" s="1"/>
  <c r="BI975" i="1" s="1"/>
  <c r="BI976" i="1" s="1"/>
  <c r="BL862" i="1"/>
  <c r="BL863" i="1" s="1"/>
  <c r="BL864" i="1" s="1"/>
  <c r="BL865" i="1" s="1"/>
  <c r="BL866" i="1" s="1"/>
  <c r="BL867" i="1" s="1"/>
  <c r="BL868" i="1" s="1"/>
  <c r="BL869" i="1" s="1"/>
  <c r="BL870" i="1" s="1"/>
  <c r="BL871" i="1" s="1"/>
  <c r="BL872" i="1" s="1"/>
  <c r="BL873" i="1" s="1"/>
  <c r="BL874" i="1" s="1"/>
  <c r="BL875" i="1" s="1"/>
  <c r="BL876" i="1" s="1"/>
  <c r="BL877" i="1" s="1"/>
  <c r="BL878" i="1" s="1"/>
  <c r="BL879" i="1" s="1"/>
  <c r="BL880" i="1" s="1"/>
  <c r="BL881" i="1" s="1"/>
  <c r="BL882" i="1" s="1"/>
  <c r="BL883" i="1" s="1"/>
  <c r="BL884" i="1" s="1"/>
  <c r="BL885" i="1" s="1"/>
  <c r="BL886" i="1" s="1"/>
  <c r="BL887" i="1" s="1"/>
  <c r="BL888" i="1" s="1"/>
  <c r="BL889" i="1" s="1"/>
  <c r="BL890" i="1" s="1"/>
  <c r="BL891" i="1" s="1"/>
  <c r="BL892" i="1" s="1"/>
  <c r="BL893" i="1" s="1"/>
  <c r="BL894" i="1" s="1"/>
  <c r="BL895" i="1" s="1"/>
  <c r="BL896" i="1" s="1"/>
  <c r="BL897" i="1" s="1"/>
  <c r="BL898" i="1" s="1"/>
  <c r="BL899" i="1" s="1"/>
  <c r="BL900" i="1" s="1"/>
  <c r="BL901" i="1" s="1"/>
  <c r="BL902" i="1" s="1"/>
  <c r="BL903" i="1" s="1"/>
  <c r="BL904" i="1" s="1"/>
  <c r="BL905" i="1" s="1"/>
  <c r="BL906" i="1" s="1"/>
  <c r="BL907" i="1" s="1"/>
  <c r="BL908" i="1" s="1"/>
  <c r="BL909" i="1" s="1"/>
  <c r="BL910" i="1" s="1"/>
  <c r="BL911" i="1" s="1"/>
  <c r="BL912" i="1" s="1"/>
  <c r="BL913" i="1" s="1"/>
  <c r="BL914" i="1" s="1"/>
  <c r="BL915" i="1" s="1"/>
  <c r="BL916" i="1" s="1"/>
  <c r="BL917" i="1" s="1"/>
  <c r="BL918" i="1" s="1"/>
  <c r="BL919" i="1" s="1"/>
  <c r="BL920" i="1" s="1"/>
  <c r="BL921" i="1" s="1"/>
  <c r="BL922" i="1" s="1"/>
  <c r="BL923" i="1" s="1"/>
  <c r="BL924" i="1" s="1"/>
  <c r="BL925" i="1" s="1"/>
  <c r="BL926" i="1" s="1"/>
  <c r="BL927" i="1" s="1"/>
  <c r="BL928" i="1" s="1"/>
  <c r="BL929" i="1" s="1"/>
  <c r="BL930" i="1" s="1"/>
  <c r="BL931" i="1" s="1"/>
  <c r="BL932" i="1" s="1"/>
  <c r="BL933" i="1" s="1"/>
  <c r="BL934" i="1" s="1"/>
  <c r="BL935" i="1" s="1"/>
  <c r="BL936" i="1" s="1"/>
  <c r="BL937" i="1" s="1"/>
  <c r="BL938" i="1" s="1"/>
  <c r="BL939" i="1" s="1"/>
  <c r="BL940" i="1" s="1"/>
  <c r="BL941" i="1" s="1"/>
  <c r="BL942" i="1" s="1"/>
  <c r="BL943" i="1" s="1"/>
  <c r="BL944" i="1" s="1"/>
  <c r="BL945" i="1" s="1"/>
  <c r="BL946" i="1" s="1"/>
  <c r="BL947" i="1" s="1"/>
  <c r="BL948" i="1" s="1"/>
  <c r="BL949" i="1" s="1"/>
  <c r="BL950" i="1" s="1"/>
  <c r="BL951" i="1" s="1"/>
  <c r="BL952" i="1" s="1"/>
  <c r="BL953" i="1" s="1"/>
  <c r="BL954" i="1" s="1"/>
  <c r="BL955" i="1" s="1"/>
  <c r="BL956" i="1" s="1"/>
  <c r="BL957" i="1" s="1"/>
  <c r="BL958" i="1" s="1"/>
  <c r="BL959" i="1" s="1"/>
  <c r="BL960" i="1" s="1"/>
  <c r="BL961" i="1" s="1"/>
  <c r="BL962" i="1" s="1"/>
  <c r="BL963" i="1" s="1"/>
  <c r="BL964" i="1" s="1"/>
  <c r="BL965" i="1" s="1"/>
  <c r="BL966" i="1" s="1"/>
  <c r="BL967" i="1" s="1"/>
  <c r="BL968" i="1" s="1"/>
  <c r="BL969" i="1" s="1"/>
  <c r="BL970" i="1" s="1"/>
  <c r="BL971" i="1" s="1"/>
  <c r="BL972" i="1" s="1"/>
  <c r="BL973" i="1" s="1"/>
  <c r="BL974" i="1" s="1"/>
  <c r="BL975" i="1" s="1"/>
  <c r="BL976" i="1" s="1"/>
  <c r="BO862" i="1"/>
  <c r="BO863" i="1" s="1"/>
  <c r="BO864" i="1" s="1"/>
  <c r="BO865" i="1" s="1"/>
  <c r="BO866" i="1" s="1"/>
  <c r="BO867" i="1" s="1"/>
  <c r="BO868" i="1" s="1"/>
  <c r="BO869" i="1" s="1"/>
  <c r="BO870" i="1" s="1"/>
  <c r="BO871" i="1" s="1"/>
  <c r="BO872" i="1" s="1"/>
  <c r="BO873" i="1" s="1"/>
  <c r="BO874" i="1" s="1"/>
  <c r="BO875" i="1" s="1"/>
  <c r="BO876" i="1" s="1"/>
  <c r="BO877" i="1" s="1"/>
  <c r="BO878" i="1" s="1"/>
  <c r="BO879" i="1" s="1"/>
  <c r="BO880" i="1" s="1"/>
  <c r="BO881" i="1" s="1"/>
  <c r="BO882" i="1" s="1"/>
  <c r="BO883" i="1" s="1"/>
  <c r="BO884" i="1" s="1"/>
  <c r="BO885" i="1" s="1"/>
  <c r="BO886" i="1" s="1"/>
  <c r="BO887" i="1" s="1"/>
  <c r="BO888" i="1" s="1"/>
  <c r="BO889" i="1" s="1"/>
  <c r="BO890" i="1" s="1"/>
  <c r="BO891" i="1" s="1"/>
  <c r="BO892" i="1" s="1"/>
  <c r="BO893" i="1" s="1"/>
  <c r="BO894" i="1" s="1"/>
  <c r="BO895" i="1" s="1"/>
  <c r="BO896" i="1" s="1"/>
  <c r="BO897" i="1" s="1"/>
  <c r="BO898" i="1" s="1"/>
  <c r="BO899" i="1" s="1"/>
  <c r="BO900" i="1" s="1"/>
  <c r="BO901" i="1" s="1"/>
  <c r="BO902" i="1" s="1"/>
  <c r="BO903" i="1" s="1"/>
  <c r="BO904" i="1" s="1"/>
  <c r="BO905" i="1" s="1"/>
  <c r="BO906" i="1" s="1"/>
  <c r="BO907" i="1" s="1"/>
  <c r="BO908" i="1" s="1"/>
  <c r="BO909" i="1" s="1"/>
  <c r="BO910" i="1" s="1"/>
  <c r="BO911" i="1" s="1"/>
  <c r="BO912" i="1" s="1"/>
  <c r="BO913" i="1" s="1"/>
  <c r="BO914" i="1" s="1"/>
  <c r="BO915" i="1" s="1"/>
  <c r="BO916" i="1" s="1"/>
  <c r="BO917" i="1" s="1"/>
  <c r="BO918" i="1" s="1"/>
  <c r="BO919" i="1" s="1"/>
  <c r="BO920" i="1" s="1"/>
  <c r="BO921" i="1" s="1"/>
  <c r="BO922" i="1" s="1"/>
  <c r="BO923" i="1" s="1"/>
  <c r="BO924" i="1" s="1"/>
  <c r="BO925" i="1" s="1"/>
  <c r="BO926" i="1" s="1"/>
  <c r="BO927" i="1" s="1"/>
  <c r="BO928" i="1" s="1"/>
  <c r="BO929" i="1" s="1"/>
  <c r="BO930" i="1" s="1"/>
  <c r="BO931" i="1" s="1"/>
  <c r="BO932" i="1" s="1"/>
  <c r="BO933" i="1" s="1"/>
  <c r="BO934" i="1" s="1"/>
  <c r="BO935" i="1" s="1"/>
  <c r="BO936" i="1" s="1"/>
  <c r="BO937" i="1" s="1"/>
  <c r="BO938" i="1" s="1"/>
  <c r="BO939" i="1" s="1"/>
  <c r="BO940" i="1" s="1"/>
  <c r="BO941" i="1" s="1"/>
  <c r="BO942" i="1" s="1"/>
  <c r="BO943" i="1" s="1"/>
  <c r="BO944" i="1" s="1"/>
  <c r="BO945" i="1" s="1"/>
  <c r="BO946" i="1" s="1"/>
  <c r="BO947" i="1" s="1"/>
  <c r="BO948" i="1" s="1"/>
  <c r="BO949" i="1" s="1"/>
  <c r="BO950" i="1" s="1"/>
  <c r="BO951" i="1" s="1"/>
  <c r="BO952" i="1" s="1"/>
  <c r="BO953" i="1" s="1"/>
  <c r="BO954" i="1" s="1"/>
  <c r="BO955" i="1" s="1"/>
  <c r="BO956" i="1" s="1"/>
  <c r="BO957" i="1" s="1"/>
  <c r="BO958" i="1" s="1"/>
  <c r="BO959" i="1" s="1"/>
  <c r="BO960" i="1" s="1"/>
  <c r="BO961" i="1" s="1"/>
  <c r="BO962" i="1" s="1"/>
  <c r="BO963" i="1" s="1"/>
  <c r="BO964" i="1" s="1"/>
  <c r="BO965" i="1" s="1"/>
  <c r="BO966" i="1" s="1"/>
  <c r="BO967" i="1" s="1"/>
  <c r="BO968" i="1" s="1"/>
  <c r="BO969" i="1" s="1"/>
  <c r="BO970" i="1" s="1"/>
  <c r="BO971" i="1" s="1"/>
  <c r="BO972" i="1" s="1"/>
  <c r="BO973" i="1" s="1"/>
  <c r="BO974" i="1" s="1"/>
  <c r="BO975" i="1" s="1"/>
  <c r="BO976" i="1" s="1"/>
  <c r="BR862" i="1"/>
  <c r="BR863" i="1" s="1"/>
  <c r="BR864" i="1" s="1"/>
  <c r="BR865" i="1" s="1"/>
  <c r="BR866" i="1" s="1"/>
  <c r="BR867" i="1" s="1"/>
  <c r="BR868" i="1" s="1"/>
  <c r="BR869" i="1" s="1"/>
  <c r="BR870" i="1" s="1"/>
  <c r="BR871" i="1" s="1"/>
  <c r="BR872" i="1" s="1"/>
  <c r="BR873" i="1" s="1"/>
  <c r="BR874" i="1" s="1"/>
  <c r="BR875" i="1" s="1"/>
  <c r="BR876" i="1" s="1"/>
  <c r="BR877" i="1" s="1"/>
  <c r="BR878" i="1" s="1"/>
  <c r="BR879" i="1" s="1"/>
  <c r="BR880" i="1" s="1"/>
  <c r="BR881" i="1" s="1"/>
  <c r="BR882" i="1" s="1"/>
  <c r="BR883" i="1" s="1"/>
  <c r="BR884" i="1" s="1"/>
  <c r="BR885" i="1" s="1"/>
  <c r="BR886" i="1" s="1"/>
  <c r="BR887" i="1" s="1"/>
  <c r="BR888" i="1" s="1"/>
  <c r="BR889" i="1" s="1"/>
  <c r="BR890" i="1" s="1"/>
  <c r="BR891" i="1" s="1"/>
  <c r="BR892" i="1" s="1"/>
  <c r="BR893" i="1" s="1"/>
  <c r="BR894" i="1" s="1"/>
  <c r="BR895" i="1" s="1"/>
  <c r="BR896" i="1" s="1"/>
  <c r="BR897" i="1" s="1"/>
  <c r="BR898" i="1" s="1"/>
  <c r="BR899" i="1" s="1"/>
  <c r="BR900" i="1" s="1"/>
  <c r="BR901" i="1" s="1"/>
  <c r="BR902" i="1" s="1"/>
  <c r="BR903" i="1" s="1"/>
  <c r="BR904" i="1" s="1"/>
  <c r="BR905" i="1" s="1"/>
  <c r="BR906" i="1" s="1"/>
  <c r="BR907" i="1" s="1"/>
  <c r="BR908" i="1" s="1"/>
  <c r="BR909" i="1" s="1"/>
  <c r="BR910" i="1" s="1"/>
  <c r="BR911" i="1" s="1"/>
  <c r="BR912" i="1" s="1"/>
  <c r="BR913" i="1" s="1"/>
  <c r="BR914" i="1" s="1"/>
  <c r="BR915" i="1" s="1"/>
  <c r="BR916" i="1" s="1"/>
  <c r="BR917" i="1" s="1"/>
  <c r="BR918" i="1" s="1"/>
  <c r="BR919" i="1" s="1"/>
  <c r="BR920" i="1" s="1"/>
  <c r="BR921" i="1" s="1"/>
  <c r="BR922" i="1" s="1"/>
  <c r="BR923" i="1" s="1"/>
  <c r="BR924" i="1" s="1"/>
  <c r="BR925" i="1" s="1"/>
  <c r="BR926" i="1" s="1"/>
  <c r="BR927" i="1" s="1"/>
  <c r="BR928" i="1" s="1"/>
  <c r="BR929" i="1" s="1"/>
  <c r="BR930" i="1" s="1"/>
  <c r="BR931" i="1" s="1"/>
  <c r="BR932" i="1" s="1"/>
  <c r="BR933" i="1" s="1"/>
  <c r="BR934" i="1" s="1"/>
  <c r="BR935" i="1" s="1"/>
  <c r="BR936" i="1" s="1"/>
  <c r="BR937" i="1" s="1"/>
  <c r="BR938" i="1" s="1"/>
  <c r="BR939" i="1" s="1"/>
  <c r="BR940" i="1" s="1"/>
  <c r="BR941" i="1" s="1"/>
  <c r="BR942" i="1" s="1"/>
  <c r="BR943" i="1" s="1"/>
  <c r="BR944" i="1" s="1"/>
  <c r="BR945" i="1" s="1"/>
  <c r="BR946" i="1" s="1"/>
  <c r="BR947" i="1" s="1"/>
  <c r="BR948" i="1" s="1"/>
  <c r="BR949" i="1" s="1"/>
  <c r="BR950" i="1" s="1"/>
  <c r="BR951" i="1" s="1"/>
  <c r="BR952" i="1" s="1"/>
  <c r="BR953" i="1" s="1"/>
  <c r="BR954" i="1" s="1"/>
  <c r="BR955" i="1" s="1"/>
  <c r="BR956" i="1" s="1"/>
  <c r="BR957" i="1" s="1"/>
  <c r="BR958" i="1" s="1"/>
  <c r="BR959" i="1" s="1"/>
  <c r="BR960" i="1" s="1"/>
  <c r="BR961" i="1" s="1"/>
  <c r="BR962" i="1" s="1"/>
  <c r="BR963" i="1" s="1"/>
  <c r="BR964" i="1" s="1"/>
  <c r="BR965" i="1" s="1"/>
  <c r="BR966" i="1" s="1"/>
  <c r="BR967" i="1" s="1"/>
  <c r="BR968" i="1" s="1"/>
  <c r="BR969" i="1" s="1"/>
  <c r="BR970" i="1" s="1"/>
  <c r="BR971" i="1" s="1"/>
  <c r="BR972" i="1" s="1"/>
  <c r="BR973" i="1" s="1"/>
  <c r="BR974" i="1" s="1"/>
  <c r="BR975" i="1" s="1"/>
  <c r="BR976" i="1" s="1"/>
  <c r="BU862" i="1"/>
  <c r="BU863" i="1" s="1"/>
  <c r="BU864" i="1" s="1"/>
  <c r="BU865" i="1" s="1"/>
  <c r="BU866" i="1" s="1"/>
  <c r="BU867" i="1" s="1"/>
  <c r="BU868" i="1" s="1"/>
  <c r="BU869" i="1" s="1"/>
  <c r="BU870" i="1" s="1"/>
  <c r="BU871" i="1" s="1"/>
  <c r="BU872" i="1" s="1"/>
  <c r="BU873" i="1" s="1"/>
  <c r="BU874" i="1" s="1"/>
  <c r="BU875" i="1" s="1"/>
  <c r="BU876" i="1" s="1"/>
  <c r="BU877" i="1" s="1"/>
  <c r="BU878" i="1" s="1"/>
  <c r="BU879" i="1" s="1"/>
  <c r="BU880" i="1" s="1"/>
  <c r="BU881" i="1" s="1"/>
  <c r="BU882" i="1" s="1"/>
  <c r="BU883" i="1" s="1"/>
  <c r="BU884" i="1" s="1"/>
  <c r="BU885" i="1" s="1"/>
  <c r="BU886" i="1" s="1"/>
  <c r="BU887" i="1" s="1"/>
  <c r="BU888" i="1" s="1"/>
  <c r="BU889" i="1" s="1"/>
  <c r="BU890" i="1" s="1"/>
  <c r="BU891" i="1" s="1"/>
  <c r="BU892" i="1" s="1"/>
  <c r="BU893" i="1" s="1"/>
  <c r="BU894" i="1" s="1"/>
  <c r="BU895" i="1" s="1"/>
  <c r="BU896" i="1" s="1"/>
  <c r="BU897" i="1" s="1"/>
  <c r="BU898" i="1" s="1"/>
  <c r="BU899" i="1" s="1"/>
  <c r="BU900" i="1" s="1"/>
  <c r="BU901" i="1" s="1"/>
  <c r="BU902" i="1" s="1"/>
  <c r="BU903" i="1" s="1"/>
  <c r="BU904" i="1" s="1"/>
  <c r="BU905" i="1" s="1"/>
  <c r="BU906" i="1" s="1"/>
  <c r="BU907" i="1" s="1"/>
  <c r="BU908" i="1" s="1"/>
  <c r="BU909" i="1" s="1"/>
  <c r="BU910" i="1" s="1"/>
  <c r="BU911" i="1" s="1"/>
  <c r="BU912" i="1" s="1"/>
  <c r="BU913" i="1" s="1"/>
  <c r="BU914" i="1" s="1"/>
  <c r="BU915" i="1" s="1"/>
  <c r="BU916" i="1" s="1"/>
  <c r="BU917" i="1" s="1"/>
  <c r="BU918" i="1" s="1"/>
  <c r="BU919" i="1" s="1"/>
  <c r="BU920" i="1" s="1"/>
  <c r="BU921" i="1" s="1"/>
  <c r="BU922" i="1" s="1"/>
  <c r="BU923" i="1" s="1"/>
  <c r="BU924" i="1" s="1"/>
  <c r="BU925" i="1" s="1"/>
  <c r="BU926" i="1" s="1"/>
  <c r="BU927" i="1" s="1"/>
  <c r="BU928" i="1" s="1"/>
  <c r="BU929" i="1" s="1"/>
  <c r="BU930" i="1" s="1"/>
  <c r="BU931" i="1" s="1"/>
  <c r="BU932" i="1" s="1"/>
  <c r="BU933" i="1" s="1"/>
  <c r="BU934" i="1" s="1"/>
  <c r="BU935" i="1" s="1"/>
  <c r="BU936" i="1" s="1"/>
  <c r="BU937" i="1" s="1"/>
  <c r="BU938" i="1" s="1"/>
  <c r="BU939" i="1" s="1"/>
  <c r="BU940" i="1" s="1"/>
  <c r="BU941" i="1" s="1"/>
  <c r="BU942" i="1" s="1"/>
  <c r="BU943" i="1" s="1"/>
  <c r="BU944" i="1" s="1"/>
  <c r="BU945" i="1" s="1"/>
  <c r="BU946" i="1" s="1"/>
  <c r="BU947" i="1" s="1"/>
  <c r="BU948" i="1" s="1"/>
  <c r="BU949" i="1" s="1"/>
  <c r="BU950" i="1" s="1"/>
  <c r="BU951" i="1" s="1"/>
  <c r="BU952" i="1" s="1"/>
  <c r="BU953" i="1" s="1"/>
  <c r="BU954" i="1" s="1"/>
  <c r="BU955" i="1" s="1"/>
  <c r="BU956" i="1" s="1"/>
  <c r="BU957" i="1" s="1"/>
  <c r="BU958" i="1" s="1"/>
  <c r="BU959" i="1" s="1"/>
  <c r="BU960" i="1" s="1"/>
  <c r="BU961" i="1" s="1"/>
  <c r="BU962" i="1" s="1"/>
  <c r="BU963" i="1" s="1"/>
  <c r="BU964" i="1" s="1"/>
  <c r="BU965" i="1" s="1"/>
  <c r="BU966" i="1" s="1"/>
  <c r="BU967" i="1" s="1"/>
  <c r="BU968" i="1" s="1"/>
  <c r="BU969" i="1" s="1"/>
  <c r="BU970" i="1" s="1"/>
  <c r="BU971" i="1" s="1"/>
  <c r="BU972" i="1" s="1"/>
  <c r="BU973" i="1" s="1"/>
  <c r="BU974" i="1" s="1"/>
  <c r="BU975" i="1" s="1"/>
  <c r="BU976" i="1" s="1"/>
  <c r="BX862" i="1"/>
  <c r="BX863" i="1" s="1"/>
  <c r="BX864" i="1" s="1"/>
  <c r="BX865" i="1" s="1"/>
  <c r="BX866" i="1" s="1"/>
  <c r="BX867" i="1" s="1"/>
  <c r="BX868" i="1" s="1"/>
  <c r="BX869" i="1" s="1"/>
  <c r="BX870" i="1" s="1"/>
  <c r="BX871" i="1" s="1"/>
  <c r="BX872" i="1" s="1"/>
  <c r="BX873" i="1" s="1"/>
  <c r="BX874" i="1" s="1"/>
  <c r="BX875" i="1" s="1"/>
  <c r="BX876" i="1" s="1"/>
  <c r="BX877" i="1" s="1"/>
  <c r="BX878" i="1" s="1"/>
  <c r="BX879" i="1" s="1"/>
  <c r="BX880" i="1" s="1"/>
  <c r="BX881" i="1" s="1"/>
  <c r="BX882" i="1" s="1"/>
  <c r="BX883" i="1" s="1"/>
  <c r="BX884" i="1" s="1"/>
  <c r="BX885" i="1" s="1"/>
  <c r="BX886" i="1" s="1"/>
  <c r="BX887" i="1" s="1"/>
  <c r="BX888" i="1" s="1"/>
  <c r="BX889" i="1" s="1"/>
  <c r="BX890" i="1" s="1"/>
  <c r="BX891" i="1" s="1"/>
  <c r="BX892" i="1" s="1"/>
  <c r="BX893" i="1" s="1"/>
  <c r="BX894" i="1" s="1"/>
  <c r="BX895" i="1" s="1"/>
  <c r="BX896" i="1" s="1"/>
  <c r="BX897" i="1" s="1"/>
  <c r="BX898" i="1" s="1"/>
  <c r="BX899" i="1" s="1"/>
  <c r="BX900" i="1" s="1"/>
  <c r="BX901" i="1" s="1"/>
  <c r="BX902" i="1" s="1"/>
  <c r="BX903" i="1" s="1"/>
  <c r="BX904" i="1" s="1"/>
  <c r="BX905" i="1" s="1"/>
  <c r="BX906" i="1" s="1"/>
  <c r="BX907" i="1" s="1"/>
  <c r="BX908" i="1" s="1"/>
  <c r="BX909" i="1" s="1"/>
  <c r="BX910" i="1" s="1"/>
  <c r="BX911" i="1" s="1"/>
  <c r="BX912" i="1" s="1"/>
  <c r="BX913" i="1" s="1"/>
  <c r="BX914" i="1" s="1"/>
  <c r="BX915" i="1" s="1"/>
  <c r="BX916" i="1" s="1"/>
  <c r="BX917" i="1" s="1"/>
  <c r="BX918" i="1" s="1"/>
  <c r="BX919" i="1" s="1"/>
  <c r="BX920" i="1" s="1"/>
  <c r="BX921" i="1" s="1"/>
  <c r="BX922" i="1" s="1"/>
  <c r="BX923" i="1" s="1"/>
  <c r="BX924" i="1" s="1"/>
  <c r="BX925" i="1" s="1"/>
  <c r="BX926" i="1" s="1"/>
  <c r="BX927" i="1" s="1"/>
  <c r="BX928" i="1" s="1"/>
  <c r="BX929" i="1" s="1"/>
  <c r="BX930" i="1" s="1"/>
  <c r="BX931" i="1" s="1"/>
  <c r="BX932" i="1" s="1"/>
  <c r="BX933" i="1" s="1"/>
  <c r="BX934" i="1" s="1"/>
  <c r="BX935" i="1" s="1"/>
  <c r="BX936" i="1" s="1"/>
  <c r="BX937" i="1" s="1"/>
  <c r="BX938" i="1" s="1"/>
  <c r="BX939" i="1" s="1"/>
  <c r="BX940" i="1" s="1"/>
  <c r="BX941" i="1" s="1"/>
  <c r="BX942" i="1" s="1"/>
  <c r="BX943" i="1" s="1"/>
  <c r="BX944" i="1" s="1"/>
  <c r="BX945" i="1" s="1"/>
  <c r="BX946" i="1" s="1"/>
  <c r="BX947" i="1" s="1"/>
  <c r="BX948" i="1" s="1"/>
  <c r="BX949" i="1" s="1"/>
  <c r="BX950" i="1" s="1"/>
  <c r="BX951" i="1" s="1"/>
  <c r="BX952" i="1" s="1"/>
  <c r="BX953" i="1" s="1"/>
  <c r="BX954" i="1" s="1"/>
  <c r="BX955" i="1" s="1"/>
  <c r="BX956" i="1" s="1"/>
  <c r="BX957" i="1" s="1"/>
  <c r="BX958" i="1" s="1"/>
  <c r="BX959" i="1" s="1"/>
  <c r="BX960" i="1" s="1"/>
  <c r="BX961" i="1" s="1"/>
  <c r="BX962" i="1" s="1"/>
  <c r="BX963" i="1" s="1"/>
  <c r="BX964" i="1" s="1"/>
  <c r="BX965" i="1" s="1"/>
  <c r="BX966" i="1" s="1"/>
  <c r="BX967" i="1" s="1"/>
  <c r="BX968" i="1" s="1"/>
  <c r="BX969" i="1" s="1"/>
  <c r="BX970" i="1" s="1"/>
  <c r="BX971" i="1" s="1"/>
  <c r="BX972" i="1" s="1"/>
  <c r="BX973" i="1" s="1"/>
  <c r="BX974" i="1" s="1"/>
  <c r="BX975" i="1" s="1"/>
  <c r="BX976" i="1" s="1"/>
  <c r="CD862" i="1"/>
  <c r="CD863" i="1" s="1"/>
  <c r="CD864" i="1" s="1"/>
  <c r="CD865" i="1" s="1"/>
  <c r="CD866" i="1" s="1"/>
  <c r="CD867" i="1" s="1"/>
  <c r="CD868" i="1" s="1"/>
  <c r="CD869" i="1" s="1"/>
  <c r="CD870" i="1" s="1"/>
  <c r="CD871" i="1" s="1"/>
  <c r="CD872" i="1" s="1"/>
  <c r="CD873" i="1" s="1"/>
  <c r="CD874" i="1" s="1"/>
  <c r="CD875" i="1" s="1"/>
  <c r="CD876" i="1" s="1"/>
  <c r="CD877" i="1" s="1"/>
  <c r="CD878" i="1" s="1"/>
  <c r="CD879" i="1" s="1"/>
  <c r="CD880" i="1" s="1"/>
  <c r="CD881" i="1" s="1"/>
  <c r="CD882" i="1" s="1"/>
  <c r="CD883" i="1" s="1"/>
  <c r="CD884" i="1" s="1"/>
  <c r="CD885" i="1" s="1"/>
  <c r="CD886" i="1" s="1"/>
  <c r="CD887" i="1" s="1"/>
  <c r="CD888" i="1" s="1"/>
  <c r="CD889" i="1" s="1"/>
  <c r="CD890" i="1" s="1"/>
  <c r="CD891" i="1" s="1"/>
  <c r="CD892" i="1" s="1"/>
  <c r="CD893" i="1" s="1"/>
  <c r="CD894" i="1" s="1"/>
  <c r="CD895" i="1" s="1"/>
  <c r="CD896" i="1" s="1"/>
  <c r="CD897" i="1" s="1"/>
  <c r="CD898" i="1" s="1"/>
  <c r="CD899" i="1" s="1"/>
  <c r="CD900" i="1" s="1"/>
  <c r="CD901" i="1" s="1"/>
  <c r="CD902" i="1" s="1"/>
  <c r="CD903" i="1" s="1"/>
  <c r="CD904" i="1" s="1"/>
  <c r="CD905" i="1" s="1"/>
  <c r="CD906" i="1" s="1"/>
  <c r="CD907" i="1" s="1"/>
  <c r="CD908" i="1" s="1"/>
  <c r="CD909" i="1" s="1"/>
  <c r="CD910" i="1" s="1"/>
  <c r="CD911" i="1" s="1"/>
  <c r="CD912" i="1" s="1"/>
  <c r="CD913" i="1" s="1"/>
  <c r="CD914" i="1" s="1"/>
  <c r="CD915" i="1" s="1"/>
  <c r="CD916" i="1" s="1"/>
  <c r="CD917" i="1" s="1"/>
  <c r="CD918" i="1" s="1"/>
  <c r="CD919" i="1" s="1"/>
  <c r="CD920" i="1" s="1"/>
  <c r="CD921" i="1" s="1"/>
  <c r="CD922" i="1" s="1"/>
  <c r="CD923" i="1" s="1"/>
  <c r="CD924" i="1" s="1"/>
  <c r="CD925" i="1" s="1"/>
  <c r="CD926" i="1" s="1"/>
  <c r="CD927" i="1" s="1"/>
  <c r="CD928" i="1" s="1"/>
  <c r="CD929" i="1" s="1"/>
  <c r="CD930" i="1" s="1"/>
  <c r="CD931" i="1" s="1"/>
  <c r="CD932" i="1" s="1"/>
  <c r="CD933" i="1" s="1"/>
  <c r="CD934" i="1" s="1"/>
  <c r="CD935" i="1" s="1"/>
  <c r="CD936" i="1" s="1"/>
  <c r="CD937" i="1" s="1"/>
  <c r="CD938" i="1" s="1"/>
  <c r="CD939" i="1" s="1"/>
  <c r="CD940" i="1" s="1"/>
  <c r="CD941" i="1" s="1"/>
  <c r="CD942" i="1" s="1"/>
  <c r="CD943" i="1" s="1"/>
  <c r="CD944" i="1" s="1"/>
  <c r="CD945" i="1" s="1"/>
  <c r="CD946" i="1" s="1"/>
  <c r="CD947" i="1" s="1"/>
  <c r="CD948" i="1" s="1"/>
  <c r="CD949" i="1" s="1"/>
  <c r="CD950" i="1" s="1"/>
  <c r="CD951" i="1" s="1"/>
  <c r="CD952" i="1" s="1"/>
  <c r="CD953" i="1" s="1"/>
  <c r="CD954" i="1" s="1"/>
  <c r="CD955" i="1" s="1"/>
  <c r="CD956" i="1" s="1"/>
  <c r="CD957" i="1" s="1"/>
  <c r="CD958" i="1" s="1"/>
  <c r="CD959" i="1" s="1"/>
  <c r="CD960" i="1" s="1"/>
  <c r="CD961" i="1" s="1"/>
  <c r="CD962" i="1" s="1"/>
  <c r="CD963" i="1" s="1"/>
  <c r="CD964" i="1" s="1"/>
  <c r="CD965" i="1" s="1"/>
  <c r="CD966" i="1" s="1"/>
  <c r="CD967" i="1" s="1"/>
  <c r="CD968" i="1" s="1"/>
  <c r="CD969" i="1" s="1"/>
  <c r="CD970" i="1" s="1"/>
  <c r="CD971" i="1" s="1"/>
  <c r="CD972" i="1" s="1"/>
  <c r="CD973" i="1" s="1"/>
  <c r="CD974" i="1" s="1"/>
  <c r="CD975" i="1" s="1"/>
  <c r="CD976" i="1" s="1"/>
  <c r="CG862" i="1"/>
  <c r="CG863" i="1" s="1"/>
  <c r="CG864" i="1" s="1"/>
  <c r="CG865" i="1" s="1"/>
  <c r="CG866" i="1" s="1"/>
  <c r="CG867" i="1" s="1"/>
  <c r="CG868" i="1" s="1"/>
  <c r="CG869" i="1" s="1"/>
  <c r="CG870" i="1" s="1"/>
  <c r="CG871" i="1" s="1"/>
  <c r="CG872" i="1" s="1"/>
  <c r="CG873" i="1" s="1"/>
  <c r="CG874" i="1" s="1"/>
  <c r="CG875" i="1" s="1"/>
  <c r="CG876" i="1" s="1"/>
  <c r="CG877" i="1" s="1"/>
  <c r="CG878" i="1" s="1"/>
  <c r="CG879" i="1" s="1"/>
  <c r="CG880" i="1" s="1"/>
  <c r="CG881" i="1" s="1"/>
  <c r="CG882" i="1" s="1"/>
  <c r="CG883" i="1" s="1"/>
  <c r="CG884" i="1" s="1"/>
  <c r="CG885" i="1" s="1"/>
  <c r="CG886" i="1" s="1"/>
  <c r="CG887" i="1" s="1"/>
  <c r="CG888" i="1" s="1"/>
  <c r="CG889" i="1" s="1"/>
  <c r="CG890" i="1" s="1"/>
  <c r="CG891" i="1" s="1"/>
  <c r="CG892" i="1" s="1"/>
  <c r="CG893" i="1" s="1"/>
  <c r="CG894" i="1" s="1"/>
  <c r="CG895" i="1" s="1"/>
  <c r="CG896" i="1" s="1"/>
  <c r="CG897" i="1" s="1"/>
  <c r="CG898" i="1" s="1"/>
  <c r="CG899" i="1" s="1"/>
  <c r="CG900" i="1" s="1"/>
  <c r="CG901" i="1" s="1"/>
  <c r="CG902" i="1" s="1"/>
  <c r="CG903" i="1" s="1"/>
  <c r="CG904" i="1" s="1"/>
  <c r="CG905" i="1" s="1"/>
  <c r="CG906" i="1" s="1"/>
  <c r="CG907" i="1" s="1"/>
  <c r="CG908" i="1" s="1"/>
  <c r="CG909" i="1" s="1"/>
  <c r="CG910" i="1" s="1"/>
  <c r="CG911" i="1" s="1"/>
  <c r="CG912" i="1" s="1"/>
  <c r="CG913" i="1" s="1"/>
  <c r="CG914" i="1" s="1"/>
  <c r="CG915" i="1" s="1"/>
  <c r="CG916" i="1" s="1"/>
  <c r="CG917" i="1" s="1"/>
  <c r="CG918" i="1" s="1"/>
  <c r="CG919" i="1" s="1"/>
  <c r="CG920" i="1" s="1"/>
  <c r="CG921" i="1" s="1"/>
  <c r="CG922" i="1" s="1"/>
  <c r="CG923" i="1" s="1"/>
  <c r="CG924" i="1" s="1"/>
  <c r="CG925" i="1" s="1"/>
  <c r="CG926" i="1" s="1"/>
  <c r="CG927" i="1" s="1"/>
  <c r="CG928" i="1" s="1"/>
  <c r="CG929" i="1" s="1"/>
  <c r="CG930" i="1" s="1"/>
  <c r="CG931" i="1" s="1"/>
  <c r="CG932" i="1" s="1"/>
  <c r="CG933" i="1" s="1"/>
  <c r="CG934" i="1" s="1"/>
  <c r="CG935" i="1" s="1"/>
  <c r="CG936" i="1" s="1"/>
  <c r="CG937" i="1" s="1"/>
  <c r="CG938" i="1" s="1"/>
  <c r="CG939" i="1" s="1"/>
  <c r="CG940" i="1" s="1"/>
  <c r="CG941" i="1" s="1"/>
  <c r="CG942" i="1" s="1"/>
  <c r="CG943" i="1" s="1"/>
  <c r="CG944" i="1" s="1"/>
  <c r="CG945" i="1" s="1"/>
  <c r="CG946" i="1" s="1"/>
  <c r="CG947" i="1" s="1"/>
  <c r="CG948" i="1" s="1"/>
  <c r="CG949" i="1" s="1"/>
  <c r="CG950" i="1" s="1"/>
  <c r="CG951" i="1" s="1"/>
  <c r="CG952" i="1" s="1"/>
  <c r="CG953" i="1" s="1"/>
  <c r="CG954" i="1" s="1"/>
  <c r="CG955" i="1" s="1"/>
  <c r="CG956" i="1" s="1"/>
  <c r="CG957" i="1" s="1"/>
  <c r="CG958" i="1" s="1"/>
  <c r="CG959" i="1" s="1"/>
  <c r="CG960" i="1" s="1"/>
  <c r="CG961" i="1" s="1"/>
  <c r="CG962" i="1" s="1"/>
  <c r="CG963" i="1" s="1"/>
  <c r="CG964" i="1" s="1"/>
  <c r="CG965" i="1" s="1"/>
  <c r="CG966" i="1" s="1"/>
  <c r="CG967" i="1" s="1"/>
  <c r="CG968" i="1" s="1"/>
  <c r="CG969" i="1" s="1"/>
  <c r="CG970" i="1" s="1"/>
  <c r="CG971" i="1" s="1"/>
  <c r="CG972" i="1" s="1"/>
  <c r="CG973" i="1" s="1"/>
  <c r="CG974" i="1" s="1"/>
  <c r="CG975" i="1" s="1"/>
  <c r="CG976" i="1" s="1"/>
  <c r="CJ862" i="1"/>
  <c r="CJ863" i="1" s="1"/>
  <c r="CJ864" i="1" s="1"/>
  <c r="CJ865" i="1" s="1"/>
  <c r="CJ866" i="1" s="1"/>
  <c r="CJ867" i="1" s="1"/>
  <c r="CJ868" i="1" s="1"/>
  <c r="CJ869" i="1" s="1"/>
  <c r="CJ870" i="1" s="1"/>
  <c r="CJ871" i="1" s="1"/>
  <c r="CJ872" i="1" s="1"/>
  <c r="CJ873" i="1" s="1"/>
  <c r="CJ874" i="1" s="1"/>
  <c r="CJ875" i="1" s="1"/>
  <c r="CJ876" i="1" s="1"/>
  <c r="CJ877" i="1" s="1"/>
  <c r="CJ878" i="1" s="1"/>
  <c r="CJ879" i="1" s="1"/>
  <c r="CJ880" i="1" s="1"/>
  <c r="CJ881" i="1" s="1"/>
  <c r="CJ882" i="1" s="1"/>
  <c r="CJ883" i="1" s="1"/>
  <c r="CJ884" i="1" s="1"/>
  <c r="CJ885" i="1" s="1"/>
  <c r="CJ886" i="1" s="1"/>
  <c r="CJ887" i="1" s="1"/>
  <c r="CJ888" i="1" s="1"/>
  <c r="CJ889" i="1" s="1"/>
  <c r="CJ890" i="1" s="1"/>
  <c r="CJ891" i="1" s="1"/>
  <c r="CJ892" i="1" s="1"/>
  <c r="CJ893" i="1" s="1"/>
  <c r="CJ894" i="1" s="1"/>
  <c r="CJ895" i="1" s="1"/>
  <c r="CJ896" i="1" s="1"/>
  <c r="CJ897" i="1" s="1"/>
  <c r="CJ898" i="1" s="1"/>
  <c r="CJ899" i="1" s="1"/>
  <c r="CJ900" i="1" s="1"/>
  <c r="CJ901" i="1" s="1"/>
  <c r="CJ902" i="1" s="1"/>
  <c r="CJ903" i="1" s="1"/>
  <c r="CJ904" i="1" s="1"/>
  <c r="CJ905" i="1" s="1"/>
  <c r="CJ906" i="1" s="1"/>
  <c r="CJ907" i="1" s="1"/>
  <c r="CJ908" i="1" s="1"/>
  <c r="CJ909" i="1" s="1"/>
  <c r="CJ910" i="1" s="1"/>
  <c r="CJ911" i="1" s="1"/>
  <c r="CJ912" i="1" s="1"/>
  <c r="CJ913" i="1" s="1"/>
  <c r="CJ914" i="1" s="1"/>
  <c r="CJ915" i="1" s="1"/>
  <c r="CJ916" i="1" s="1"/>
  <c r="CJ917" i="1" s="1"/>
  <c r="CJ918" i="1" s="1"/>
  <c r="CJ919" i="1" s="1"/>
  <c r="CJ920" i="1" s="1"/>
  <c r="CJ921" i="1" s="1"/>
  <c r="CJ922" i="1" s="1"/>
  <c r="CJ923" i="1" s="1"/>
  <c r="CJ924" i="1" s="1"/>
  <c r="CJ925" i="1" s="1"/>
  <c r="CJ926" i="1" s="1"/>
  <c r="CJ927" i="1" s="1"/>
  <c r="CJ928" i="1" s="1"/>
  <c r="CJ929" i="1" s="1"/>
  <c r="CJ930" i="1" s="1"/>
  <c r="CJ931" i="1" s="1"/>
  <c r="CJ932" i="1" s="1"/>
  <c r="CJ933" i="1" s="1"/>
  <c r="CJ934" i="1" s="1"/>
  <c r="CJ935" i="1" s="1"/>
  <c r="CJ936" i="1" s="1"/>
  <c r="CJ937" i="1" s="1"/>
  <c r="CJ938" i="1" s="1"/>
  <c r="CJ939" i="1" s="1"/>
  <c r="CJ940" i="1" s="1"/>
  <c r="CJ941" i="1" s="1"/>
  <c r="CJ942" i="1" s="1"/>
  <c r="CJ943" i="1" s="1"/>
  <c r="CJ944" i="1" s="1"/>
  <c r="CJ945" i="1" s="1"/>
  <c r="CJ946" i="1" s="1"/>
  <c r="CJ947" i="1" s="1"/>
  <c r="CJ948" i="1" s="1"/>
  <c r="CJ949" i="1" s="1"/>
  <c r="CJ950" i="1" s="1"/>
  <c r="CJ951" i="1" s="1"/>
  <c r="CJ952" i="1" s="1"/>
  <c r="CJ953" i="1" s="1"/>
  <c r="CJ954" i="1" s="1"/>
  <c r="CJ955" i="1" s="1"/>
  <c r="CJ956" i="1" s="1"/>
  <c r="CJ957" i="1" s="1"/>
  <c r="CJ958" i="1" s="1"/>
  <c r="CJ959" i="1" s="1"/>
  <c r="CJ960" i="1" s="1"/>
  <c r="CJ961" i="1" s="1"/>
  <c r="CJ962" i="1" s="1"/>
  <c r="CJ963" i="1" s="1"/>
  <c r="CJ964" i="1" s="1"/>
  <c r="CJ965" i="1" s="1"/>
  <c r="CJ966" i="1" s="1"/>
  <c r="CJ967" i="1" s="1"/>
  <c r="CJ968" i="1" s="1"/>
  <c r="CJ969" i="1" s="1"/>
  <c r="CJ970" i="1" s="1"/>
  <c r="CJ971" i="1" s="1"/>
  <c r="CJ972" i="1" s="1"/>
  <c r="CJ973" i="1" s="1"/>
  <c r="CJ974" i="1" s="1"/>
  <c r="CJ975" i="1" s="1"/>
  <c r="CJ976" i="1" s="1"/>
  <c r="CM862" i="1"/>
  <c r="CM863" i="1" s="1"/>
  <c r="CM864" i="1" s="1"/>
  <c r="CM865" i="1" s="1"/>
  <c r="CM866" i="1" s="1"/>
  <c r="CM867" i="1" s="1"/>
  <c r="CM868" i="1" s="1"/>
  <c r="CM869" i="1" s="1"/>
  <c r="CM870" i="1" s="1"/>
  <c r="CM871" i="1" s="1"/>
  <c r="CM872" i="1" s="1"/>
  <c r="CM873" i="1" s="1"/>
  <c r="CM874" i="1" s="1"/>
  <c r="CM875" i="1" s="1"/>
  <c r="CM876" i="1" s="1"/>
  <c r="CM877" i="1" s="1"/>
  <c r="CM878" i="1" s="1"/>
  <c r="CM879" i="1" s="1"/>
  <c r="CM880" i="1" s="1"/>
  <c r="CM881" i="1" s="1"/>
  <c r="CM882" i="1" s="1"/>
  <c r="CM883" i="1" s="1"/>
  <c r="CM884" i="1" s="1"/>
  <c r="CM885" i="1" s="1"/>
  <c r="CM886" i="1" s="1"/>
  <c r="CM887" i="1" s="1"/>
  <c r="CM888" i="1" s="1"/>
  <c r="CM889" i="1" s="1"/>
  <c r="CM890" i="1" s="1"/>
  <c r="CM891" i="1" s="1"/>
  <c r="CM892" i="1" s="1"/>
  <c r="CM893" i="1" s="1"/>
  <c r="CM894" i="1" s="1"/>
  <c r="CM895" i="1" s="1"/>
  <c r="CM896" i="1" s="1"/>
  <c r="CM897" i="1" s="1"/>
  <c r="CM898" i="1" s="1"/>
  <c r="CM899" i="1" s="1"/>
  <c r="CM900" i="1" s="1"/>
  <c r="CM901" i="1" s="1"/>
  <c r="CM902" i="1" s="1"/>
  <c r="CM903" i="1" s="1"/>
  <c r="CM904" i="1" s="1"/>
  <c r="CM905" i="1" s="1"/>
  <c r="CM906" i="1" s="1"/>
  <c r="CM907" i="1" s="1"/>
  <c r="CM908" i="1" s="1"/>
  <c r="CM909" i="1" s="1"/>
  <c r="CM910" i="1" s="1"/>
  <c r="CM911" i="1" s="1"/>
  <c r="CM912" i="1" s="1"/>
  <c r="CM913" i="1" s="1"/>
  <c r="CM914" i="1" s="1"/>
  <c r="CM915" i="1" s="1"/>
  <c r="CM916" i="1" s="1"/>
  <c r="CM917" i="1" s="1"/>
  <c r="CM918" i="1" s="1"/>
  <c r="CM919" i="1" s="1"/>
  <c r="CM920" i="1" s="1"/>
  <c r="CM921" i="1" s="1"/>
  <c r="CM922" i="1" s="1"/>
  <c r="CM923" i="1" s="1"/>
  <c r="CM924" i="1" s="1"/>
  <c r="CM925" i="1" s="1"/>
  <c r="CM926" i="1" s="1"/>
  <c r="CM927" i="1" s="1"/>
  <c r="CM928" i="1" s="1"/>
  <c r="CM929" i="1" s="1"/>
  <c r="CM930" i="1" s="1"/>
  <c r="CM931" i="1" s="1"/>
  <c r="CM932" i="1" s="1"/>
  <c r="CM933" i="1" s="1"/>
  <c r="CM934" i="1" s="1"/>
  <c r="CM935" i="1" s="1"/>
  <c r="CM936" i="1" s="1"/>
  <c r="CM937" i="1" s="1"/>
  <c r="CM938" i="1" s="1"/>
  <c r="CM939" i="1" s="1"/>
  <c r="CM940" i="1" s="1"/>
  <c r="CM941" i="1" s="1"/>
  <c r="CM942" i="1" s="1"/>
  <c r="CM943" i="1" s="1"/>
  <c r="CM944" i="1" s="1"/>
  <c r="CM945" i="1" s="1"/>
  <c r="CM946" i="1" s="1"/>
  <c r="CM947" i="1" s="1"/>
  <c r="CM948" i="1" s="1"/>
  <c r="CM949" i="1" s="1"/>
  <c r="CM950" i="1" s="1"/>
  <c r="CM951" i="1" s="1"/>
  <c r="CM952" i="1" s="1"/>
  <c r="CM953" i="1" s="1"/>
  <c r="CM954" i="1" s="1"/>
  <c r="CM955" i="1" s="1"/>
  <c r="CM956" i="1" s="1"/>
  <c r="CM957" i="1" s="1"/>
  <c r="CM958" i="1" s="1"/>
  <c r="CM959" i="1" s="1"/>
  <c r="CM960" i="1" s="1"/>
  <c r="CM961" i="1" s="1"/>
  <c r="CM962" i="1" s="1"/>
  <c r="CM963" i="1" s="1"/>
  <c r="CM964" i="1" s="1"/>
  <c r="CM965" i="1" s="1"/>
  <c r="CM966" i="1" s="1"/>
  <c r="CM967" i="1" s="1"/>
  <c r="CM968" i="1" s="1"/>
  <c r="CM969" i="1" s="1"/>
  <c r="CM970" i="1" s="1"/>
  <c r="CM971" i="1" s="1"/>
  <c r="CM972" i="1" s="1"/>
  <c r="CM973" i="1" s="1"/>
  <c r="CM974" i="1" s="1"/>
  <c r="CM975" i="1" s="1"/>
  <c r="CM976" i="1" s="1"/>
  <c r="CP862" i="1"/>
  <c r="CP863" i="1" s="1"/>
  <c r="CP864" i="1" s="1"/>
  <c r="CP865" i="1" s="1"/>
  <c r="CP866" i="1" s="1"/>
  <c r="CP867" i="1" s="1"/>
  <c r="CP868" i="1" s="1"/>
  <c r="CP869" i="1" s="1"/>
  <c r="CP870" i="1" s="1"/>
  <c r="CP871" i="1" s="1"/>
  <c r="CP872" i="1" s="1"/>
  <c r="CP873" i="1" s="1"/>
  <c r="CP874" i="1" s="1"/>
  <c r="CP875" i="1" s="1"/>
  <c r="CP876" i="1" s="1"/>
  <c r="CP877" i="1" s="1"/>
  <c r="CP878" i="1" s="1"/>
  <c r="CP879" i="1" s="1"/>
  <c r="CP880" i="1" s="1"/>
  <c r="CP881" i="1" s="1"/>
  <c r="CP882" i="1" s="1"/>
  <c r="CP883" i="1" s="1"/>
  <c r="CP884" i="1" s="1"/>
  <c r="CP885" i="1" s="1"/>
  <c r="CP886" i="1" s="1"/>
  <c r="CP887" i="1" s="1"/>
  <c r="CP888" i="1" s="1"/>
  <c r="CP889" i="1" s="1"/>
  <c r="CP890" i="1" s="1"/>
  <c r="CP891" i="1" s="1"/>
  <c r="CP892" i="1" s="1"/>
  <c r="CP893" i="1" s="1"/>
  <c r="CP894" i="1" s="1"/>
  <c r="CP895" i="1" s="1"/>
  <c r="CP896" i="1" s="1"/>
  <c r="CP897" i="1" s="1"/>
  <c r="CP898" i="1" s="1"/>
  <c r="CP899" i="1" s="1"/>
  <c r="CP900" i="1" s="1"/>
  <c r="CP901" i="1" s="1"/>
  <c r="CP902" i="1" s="1"/>
  <c r="CP903" i="1" s="1"/>
  <c r="CP904" i="1" s="1"/>
  <c r="CP905" i="1" s="1"/>
  <c r="CP906" i="1" s="1"/>
  <c r="CP907" i="1" s="1"/>
  <c r="CP908" i="1" s="1"/>
  <c r="CP909" i="1" s="1"/>
  <c r="CP910" i="1" s="1"/>
  <c r="CP911" i="1" s="1"/>
  <c r="CP912" i="1" s="1"/>
  <c r="CP913" i="1" s="1"/>
  <c r="CP914" i="1" s="1"/>
  <c r="CP915" i="1" s="1"/>
  <c r="CP916" i="1" s="1"/>
  <c r="CP917" i="1" s="1"/>
  <c r="CP918" i="1" s="1"/>
  <c r="CP919" i="1" s="1"/>
  <c r="CP920" i="1" s="1"/>
  <c r="CP921" i="1" s="1"/>
  <c r="CP922" i="1" s="1"/>
  <c r="CP923" i="1" s="1"/>
  <c r="CP924" i="1" s="1"/>
  <c r="CP925" i="1" s="1"/>
  <c r="CP926" i="1" s="1"/>
  <c r="CP927" i="1" s="1"/>
  <c r="CP928" i="1" s="1"/>
  <c r="CP929" i="1" s="1"/>
  <c r="CP930" i="1" s="1"/>
  <c r="CP931" i="1" s="1"/>
  <c r="CP932" i="1" s="1"/>
  <c r="CP933" i="1" s="1"/>
  <c r="CP934" i="1" s="1"/>
  <c r="CP935" i="1" s="1"/>
  <c r="CP936" i="1" s="1"/>
  <c r="CP937" i="1" s="1"/>
  <c r="CS862" i="1"/>
  <c r="CS863" i="1" s="1"/>
  <c r="CS864" i="1" s="1"/>
  <c r="CS865" i="1" s="1"/>
  <c r="CS866" i="1" s="1"/>
  <c r="CS867" i="1" s="1"/>
  <c r="CS868" i="1" s="1"/>
  <c r="CS869" i="1" s="1"/>
  <c r="CS870" i="1" s="1"/>
  <c r="CS871" i="1" s="1"/>
  <c r="CS872" i="1" s="1"/>
  <c r="CS873" i="1" s="1"/>
  <c r="CS874" i="1" s="1"/>
  <c r="CS875" i="1" s="1"/>
  <c r="CS876" i="1" s="1"/>
  <c r="CS877" i="1" s="1"/>
  <c r="CS878" i="1" s="1"/>
  <c r="CS879" i="1" s="1"/>
  <c r="CS880" i="1" s="1"/>
  <c r="CS881" i="1" s="1"/>
  <c r="CS882" i="1" s="1"/>
  <c r="CS883" i="1" s="1"/>
  <c r="CS884" i="1" s="1"/>
  <c r="CS885" i="1" s="1"/>
  <c r="CS886" i="1" s="1"/>
  <c r="CS887" i="1" s="1"/>
  <c r="CS888" i="1" s="1"/>
  <c r="CS889" i="1" s="1"/>
  <c r="CS890" i="1" s="1"/>
  <c r="CS891" i="1" s="1"/>
  <c r="CS892" i="1" s="1"/>
  <c r="CS893" i="1" s="1"/>
  <c r="CS894" i="1" s="1"/>
  <c r="CS895" i="1" s="1"/>
  <c r="CS896" i="1" s="1"/>
  <c r="CS897" i="1" s="1"/>
  <c r="CS898" i="1" s="1"/>
  <c r="CS899" i="1" s="1"/>
  <c r="CS900" i="1" s="1"/>
  <c r="CS901" i="1" s="1"/>
  <c r="CS902" i="1" s="1"/>
  <c r="CS903" i="1" s="1"/>
  <c r="CS904" i="1" s="1"/>
  <c r="CS905" i="1" s="1"/>
  <c r="CS906" i="1" s="1"/>
  <c r="CS907" i="1" s="1"/>
  <c r="CS908" i="1" s="1"/>
  <c r="CS909" i="1" s="1"/>
  <c r="CS910" i="1" s="1"/>
  <c r="CS911" i="1" s="1"/>
  <c r="CS912" i="1" s="1"/>
  <c r="CS913" i="1" s="1"/>
  <c r="CS914" i="1" s="1"/>
  <c r="CS915" i="1" s="1"/>
  <c r="CS916" i="1" s="1"/>
  <c r="CS917" i="1" s="1"/>
  <c r="CS918" i="1" s="1"/>
  <c r="CS919" i="1" s="1"/>
  <c r="CS920" i="1" s="1"/>
  <c r="CS921" i="1" s="1"/>
  <c r="CS922" i="1" s="1"/>
  <c r="CS923" i="1" s="1"/>
  <c r="CS924" i="1" s="1"/>
  <c r="CS925" i="1" s="1"/>
  <c r="CS926" i="1" s="1"/>
  <c r="CS927" i="1" s="1"/>
  <c r="CS928" i="1" s="1"/>
  <c r="CS929" i="1" s="1"/>
  <c r="CS930" i="1" s="1"/>
  <c r="CS931" i="1" s="1"/>
  <c r="CS932" i="1" s="1"/>
  <c r="CS933" i="1" s="1"/>
  <c r="CS934" i="1" s="1"/>
  <c r="CS935" i="1" s="1"/>
  <c r="CS936" i="1" s="1"/>
  <c r="CS937" i="1" s="1"/>
  <c r="CS938" i="1" s="1"/>
  <c r="CS939" i="1" s="1"/>
  <c r="CS940" i="1" s="1"/>
  <c r="CS941" i="1" s="1"/>
  <c r="CS942" i="1" s="1"/>
  <c r="CS943" i="1" s="1"/>
  <c r="CS944" i="1" s="1"/>
  <c r="CS945" i="1" s="1"/>
  <c r="CS946" i="1" s="1"/>
  <c r="CS947" i="1" s="1"/>
  <c r="CS948" i="1" s="1"/>
  <c r="CS949" i="1" s="1"/>
  <c r="CS950" i="1" s="1"/>
  <c r="CS951" i="1" s="1"/>
  <c r="CS952" i="1" s="1"/>
  <c r="CS953" i="1" s="1"/>
  <c r="CS954" i="1" s="1"/>
  <c r="CS955" i="1" s="1"/>
  <c r="CS956" i="1" s="1"/>
  <c r="CS957" i="1" s="1"/>
  <c r="CS958" i="1" s="1"/>
  <c r="CS959" i="1" s="1"/>
  <c r="CS960" i="1" s="1"/>
  <c r="CS961" i="1" s="1"/>
  <c r="CS962" i="1" s="1"/>
  <c r="CS963" i="1" s="1"/>
  <c r="CS964" i="1" s="1"/>
  <c r="CS965" i="1" s="1"/>
  <c r="CS966" i="1" s="1"/>
  <c r="CS967" i="1" s="1"/>
  <c r="CS968" i="1" s="1"/>
  <c r="CS969" i="1" s="1"/>
  <c r="CS970" i="1" s="1"/>
  <c r="CS971" i="1" s="1"/>
  <c r="CS972" i="1" s="1"/>
  <c r="CS973" i="1" s="1"/>
  <c r="CS974" i="1" s="1"/>
  <c r="CS975" i="1" s="1"/>
  <c r="CS976" i="1" s="1"/>
  <c r="CV862" i="1"/>
  <c r="CV863" i="1" s="1"/>
  <c r="CV864" i="1" s="1"/>
  <c r="CV865" i="1" s="1"/>
  <c r="CV866" i="1" s="1"/>
  <c r="CV867" i="1" s="1"/>
  <c r="CV868" i="1" s="1"/>
  <c r="CV869" i="1" s="1"/>
  <c r="CV870" i="1" s="1"/>
  <c r="CV871" i="1" s="1"/>
  <c r="CV872" i="1" s="1"/>
  <c r="CV873" i="1" s="1"/>
  <c r="CV874" i="1" s="1"/>
  <c r="CV875" i="1" s="1"/>
  <c r="CV876" i="1" s="1"/>
  <c r="CV877" i="1" s="1"/>
  <c r="CV878" i="1" s="1"/>
  <c r="CV879" i="1" s="1"/>
  <c r="CV880" i="1" s="1"/>
  <c r="CV881" i="1" s="1"/>
  <c r="CV882" i="1" s="1"/>
  <c r="CV883" i="1" s="1"/>
  <c r="CV884" i="1" s="1"/>
  <c r="CV885" i="1" s="1"/>
  <c r="CV886" i="1" s="1"/>
  <c r="CV887" i="1" s="1"/>
  <c r="CV888" i="1" s="1"/>
  <c r="CV889" i="1" s="1"/>
  <c r="CV890" i="1" s="1"/>
  <c r="CV891" i="1" s="1"/>
  <c r="CV892" i="1" s="1"/>
  <c r="CV893" i="1" s="1"/>
  <c r="CV894" i="1" s="1"/>
  <c r="CV895" i="1" s="1"/>
  <c r="CV896" i="1" s="1"/>
  <c r="CV897" i="1" s="1"/>
  <c r="CV898" i="1" s="1"/>
  <c r="CV899" i="1" s="1"/>
  <c r="CV900" i="1" s="1"/>
  <c r="CV901" i="1" s="1"/>
  <c r="CV902" i="1" s="1"/>
  <c r="CV903" i="1" s="1"/>
  <c r="CV904" i="1" s="1"/>
  <c r="CV905" i="1" s="1"/>
  <c r="CV906" i="1" s="1"/>
  <c r="CV907" i="1" s="1"/>
  <c r="CV908" i="1" s="1"/>
  <c r="CV909" i="1" s="1"/>
  <c r="CV910" i="1" s="1"/>
  <c r="CV911" i="1" s="1"/>
  <c r="CV912" i="1" s="1"/>
  <c r="CV913" i="1" s="1"/>
  <c r="CV914" i="1" s="1"/>
  <c r="CV915" i="1" s="1"/>
  <c r="CV916" i="1" s="1"/>
  <c r="CV917" i="1" s="1"/>
  <c r="CV918" i="1" s="1"/>
  <c r="CV919" i="1" s="1"/>
  <c r="CV920" i="1" s="1"/>
  <c r="CV921" i="1" s="1"/>
  <c r="CV922" i="1" s="1"/>
  <c r="CV923" i="1" s="1"/>
  <c r="CV924" i="1" s="1"/>
  <c r="CV925" i="1" s="1"/>
  <c r="CV926" i="1" s="1"/>
  <c r="CV927" i="1" s="1"/>
  <c r="CV928" i="1" s="1"/>
  <c r="CV929" i="1" s="1"/>
  <c r="CV930" i="1" s="1"/>
  <c r="CV931" i="1" s="1"/>
  <c r="CV932" i="1" s="1"/>
  <c r="CV933" i="1" s="1"/>
  <c r="CV934" i="1" s="1"/>
  <c r="CV935" i="1" s="1"/>
  <c r="CV936" i="1" s="1"/>
  <c r="CV937" i="1" s="1"/>
  <c r="CV938" i="1" s="1"/>
  <c r="CV939" i="1" s="1"/>
  <c r="CV940" i="1" s="1"/>
  <c r="CV941" i="1" s="1"/>
  <c r="CV942" i="1" s="1"/>
  <c r="CV943" i="1" s="1"/>
  <c r="CV944" i="1" s="1"/>
  <c r="CV945" i="1" s="1"/>
  <c r="CV946" i="1" s="1"/>
  <c r="CV947" i="1" s="1"/>
  <c r="CV948" i="1" s="1"/>
  <c r="CV949" i="1" s="1"/>
  <c r="CV950" i="1" s="1"/>
  <c r="CV951" i="1" s="1"/>
  <c r="CV952" i="1" s="1"/>
  <c r="CV953" i="1" s="1"/>
  <c r="CV954" i="1" s="1"/>
  <c r="CV955" i="1" s="1"/>
  <c r="CV956" i="1" s="1"/>
  <c r="CV957" i="1" s="1"/>
  <c r="CV958" i="1" s="1"/>
  <c r="CV959" i="1" s="1"/>
  <c r="CV960" i="1" s="1"/>
  <c r="CV961" i="1" s="1"/>
  <c r="CV962" i="1" s="1"/>
  <c r="CV963" i="1" s="1"/>
  <c r="CV964" i="1" s="1"/>
  <c r="CV965" i="1" s="1"/>
  <c r="CV966" i="1" s="1"/>
  <c r="CV967" i="1" s="1"/>
  <c r="CV968" i="1" s="1"/>
  <c r="CV969" i="1" s="1"/>
  <c r="CV970" i="1" s="1"/>
  <c r="CV971" i="1" s="1"/>
  <c r="CV972" i="1" s="1"/>
  <c r="CV973" i="1" s="1"/>
  <c r="CV974" i="1" s="1"/>
  <c r="CV975" i="1" s="1"/>
  <c r="CV976" i="1" s="1"/>
  <c r="CY862" i="1"/>
  <c r="CY863" i="1" s="1"/>
  <c r="CY864" i="1" s="1"/>
  <c r="CY865" i="1" s="1"/>
  <c r="CY866" i="1" s="1"/>
  <c r="CY867" i="1" s="1"/>
  <c r="CY868" i="1" s="1"/>
  <c r="CY869" i="1" s="1"/>
  <c r="CY870" i="1" s="1"/>
  <c r="CY871" i="1" s="1"/>
  <c r="CY872" i="1" s="1"/>
  <c r="CY873" i="1" s="1"/>
  <c r="CY874" i="1" s="1"/>
  <c r="CY875" i="1" s="1"/>
  <c r="CY876" i="1" s="1"/>
  <c r="CY877" i="1" s="1"/>
  <c r="CY878" i="1" s="1"/>
  <c r="CY879" i="1" s="1"/>
  <c r="CY880" i="1" s="1"/>
  <c r="CY881" i="1" s="1"/>
  <c r="CY882" i="1" s="1"/>
  <c r="CY883" i="1" s="1"/>
  <c r="CY884" i="1" s="1"/>
  <c r="CY885" i="1" s="1"/>
  <c r="CY886" i="1" s="1"/>
  <c r="CY887" i="1" s="1"/>
  <c r="CY888" i="1" s="1"/>
  <c r="CY889" i="1" s="1"/>
  <c r="CY890" i="1" s="1"/>
  <c r="CY891" i="1" s="1"/>
  <c r="CY892" i="1" s="1"/>
  <c r="CY893" i="1" s="1"/>
  <c r="CY894" i="1" s="1"/>
  <c r="CY895" i="1" s="1"/>
  <c r="CY896" i="1" s="1"/>
  <c r="CY897" i="1" s="1"/>
  <c r="CY898" i="1" s="1"/>
  <c r="CY899" i="1" s="1"/>
  <c r="CY900" i="1" s="1"/>
  <c r="CY901" i="1" s="1"/>
  <c r="CY902" i="1" s="1"/>
  <c r="CY903" i="1" s="1"/>
  <c r="CY904" i="1" s="1"/>
  <c r="CY905" i="1" s="1"/>
  <c r="CY906" i="1" s="1"/>
  <c r="CY907" i="1" s="1"/>
  <c r="CY908" i="1" s="1"/>
  <c r="CY909" i="1" s="1"/>
  <c r="CY910" i="1" s="1"/>
  <c r="CY911" i="1" s="1"/>
  <c r="CY912" i="1" s="1"/>
  <c r="CY913" i="1" s="1"/>
  <c r="CY914" i="1" s="1"/>
  <c r="CY915" i="1" s="1"/>
  <c r="CY916" i="1" s="1"/>
  <c r="CY917" i="1" s="1"/>
  <c r="CY918" i="1" s="1"/>
  <c r="CY919" i="1" s="1"/>
  <c r="CY920" i="1" s="1"/>
  <c r="CY921" i="1" s="1"/>
  <c r="CY922" i="1" s="1"/>
  <c r="CY923" i="1" s="1"/>
  <c r="CY924" i="1" s="1"/>
  <c r="CY925" i="1" s="1"/>
  <c r="CY926" i="1" s="1"/>
  <c r="DB862" i="1"/>
  <c r="DB863" i="1" s="1"/>
  <c r="DB864" i="1" s="1"/>
  <c r="DB865" i="1" s="1"/>
  <c r="DB866" i="1" s="1"/>
  <c r="DB867" i="1" s="1"/>
  <c r="DB868" i="1" s="1"/>
  <c r="DB869" i="1" s="1"/>
  <c r="DB870" i="1" s="1"/>
  <c r="DB871" i="1" s="1"/>
  <c r="DB872" i="1" s="1"/>
  <c r="DB873" i="1" s="1"/>
  <c r="DB874" i="1" s="1"/>
  <c r="DB875" i="1" s="1"/>
  <c r="DB876" i="1" s="1"/>
  <c r="DB877" i="1" s="1"/>
  <c r="DB878" i="1" s="1"/>
  <c r="DB879" i="1" s="1"/>
  <c r="DB880" i="1" s="1"/>
  <c r="DB881" i="1" s="1"/>
  <c r="DB882" i="1" s="1"/>
  <c r="DB883" i="1" s="1"/>
  <c r="DB884" i="1" s="1"/>
  <c r="DB885" i="1" s="1"/>
  <c r="DB886" i="1" s="1"/>
  <c r="DB887" i="1" s="1"/>
  <c r="DB888" i="1" s="1"/>
  <c r="DB889" i="1" s="1"/>
  <c r="DB890" i="1" s="1"/>
  <c r="DB891" i="1" s="1"/>
  <c r="DB892" i="1" s="1"/>
  <c r="DB893" i="1" s="1"/>
  <c r="DB894" i="1" s="1"/>
  <c r="DB895" i="1" s="1"/>
  <c r="DB896" i="1" s="1"/>
  <c r="DB897" i="1" s="1"/>
  <c r="DB898" i="1" s="1"/>
  <c r="DB899" i="1" s="1"/>
  <c r="DB900" i="1" s="1"/>
  <c r="DB901" i="1" s="1"/>
  <c r="DB902" i="1" s="1"/>
  <c r="DB903" i="1" s="1"/>
  <c r="DB904" i="1" s="1"/>
  <c r="DB905" i="1" s="1"/>
  <c r="DB906" i="1" s="1"/>
  <c r="DB907" i="1" s="1"/>
  <c r="DB908" i="1" s="1"/>
  <c r="DB909" i="1" s="1"/>
  <c r="DB910" i="1" s="1"/>
  <c r="DB911" i="1" s="1"/>
  <c r="DB912" i="1" s="1"/>
  <c r="DB913" i="1" s="1"/>
  <c r="DB914" i="1" s="1"/>
  <c r="DB915" i="1" s="1"/>
  <c r="DB916" i="1" s="1"/>
  <c r="DB917" i="1" s="1"/>
  <c r="DB918" i="1" s="1"/>
  <c r="DB919" i="1" s="1"/>
  <c r="DB920" i="1" s="1"/>
  <c r="DB921" i="1" s="1"/>
  <c r="DB922" i="1" s="1"/>
  <c r="DB923" i="1" s="1"/>
  <c r="DB924" i="1" s="1"/>
  <c r="DB925" i="1" s="1"/>
  <c r="DB926" i="1" s="1"/>
  <c r="DB927" i="1" s="1"/>
  <c r="DB928" i="1" s="1"/>
  <c r="DB929" i="1" s="1"/>
  <c r="DB930" i="1" s="1"/>
  <c r="DB931" i="1" s="1"/>
  <c r="DB932" i="1" s="1"/>
  <c r="DB933" i="1" s="1"/>
  <c r="DB934" i="1" s="1"/>
  <c r="DB935" i="1" s="1"/>
  <c r="DB936" i="1" s="1"/>
  <c r="DB937" i="1" s="1"/>
  <c r="DB938" i="1" s="1"/>
  <c r="DB939" i="1" s="1"/>
  <c r="DB940" i="1" s="1"/>
  <c r="DB941" i="1" s="1"/>
  <c r="DB942" i="1" s="1"/>
  <c r="DB943" i="1" s="1"/>
  <c r="DB944" i="1" s="1"/>
  <c r="DB945" i="1" s="1"/>
  <c r="DB946" i="1" s="1"/>
  <c r="DB947" i="1" s="1"/>
  <c r="DB948" i="1" s="1"/>
  <c r="DB949" i="1" s="1"/>
  <c r="DB950" i="1" s="1"/>
  <c r="DB951" i="1" s="1"/>
  <c r="DB952" i="1" s="1"/>
  <c r="DB953" i="1" s="1"/>
  <c r="DB954" i="1" s="1"/>
  <c r="DB955" i="1" s="1"/>
  <c r="DB956" i="1" s="1"/>
  <c r="DB957" i="1" s="1"/>
  <c r="DB958" i="1" s="1"/>
  <c r="DB959" i="1" s="1"/>
  <c r="DB960" i="1" s="1"/>
  <c r="DB961" i="1" s="1"/>
  <c r="DB962" i="1" s="1"/>
  <c r="DB963" i="1" s="1"/>
  <c r="DB964" i="1" s="1"/>
  <c r="DB965" i="1" s="1"/>
  <c r="DB966" i="1" s="1"/>
  <c r="DB967" i="1" s="1"/>
  <c r="DB968" i="1" s="1"/>
  <c r="DB969" i="1" s="1"/>
  <c r="DB970" i="1" s="1"/>
  <c r="DB971" i="1" s="1"/>
  <c r="DB972" i="1" s="1"/>
  <c r="DB973" i="1" s="1"/>
  <c r="DB974" i="1" s="1"/>
  <c r="DB975" i="1" s="1"/>
  <c r="DB976" i="1" s="1"/>
  <c r="DE862" i="1"/>
  <c r="DE863" i="1" s="1"/>
  <c r="DE864" i="1" s="1"/>
  <c r="DE865" i="1" s="1"/>
  <c r="DE866" i="1" s="1"/>
  <c r="DE867" i="1" s="1"/>
  <c r="DE868" i="1" s="1"/>
  <c r="DE869" i="1" s="1"/>
  <c r="DE870" i="1" s="1"/>
  <c r="DE871" i="1" s="1"/>
  <c r="DE872" i="1" s="1"/>
  <c r="DE873" i="1" s="1"/>
  <c r="DE874" i="1" s="1"/>
  <c r="DE875" i="1" s="1"/>
  <c r="DE876" i="1" s="1"/>
  <c r="DE877" i="1" s="1"/>
  <c r="DE878" i="1" s="1"/>
  <c r="DE879" i="1" s="1"/>
  <c r="DE880" i="1" s="1"/>
  <c r="DE881" i="1" s="1"/>
  <c r="DE882" i="1" s="1"/>
  <c r="DE883" i="1" s="1"/>
  <c r="DE884" i="1" s="1"/>
  <c r="DE885" i="1" s="1"/>
  <c r="DE886" i="1" s="1"/>
  <c r="DE887" i="1" s="1"/>
  <c r="DE888" i="1" s="1"/>
  <c r="DE889" i="1" s="1"/>
  <c r="DE890" i="1" s="1"/>
  <c r="DE891" i="1" s="1"/>
  <c r="DE892" i="1" s="1"/>
  <c r="DE893" i="1" s="1"/>
  <c r="DE894" i="1" s="1"/>
  <c r="DE895" i="1" s="1"/>
  <c r="DE896" i="1" s="1"/>
  <c r="DE897" i="1" s="1"/>
  <c r="DE898" i="1" s="1"/>
  <c r="DE899" i="1" s="1"/>
  <c r="DE900" i="1" s="1"/>
  <c r="DE901" i="1" s="1"/>
  <c r="DE902" i="1" s="1"/>
  <c r="DE903" i="1" s="1"/>
  <c r="DE904" i="1" s="1"/>
  <c r="DE905" i="1" s="1"/>
  <c r="DE906" i="1" s="1"/>
  <c r="DE907" i="1" s="1"/>
  <c r="DE908" i="1" s="1"/>
  <c r="DE909" i="1" s="1"/>
  <c r="DE910" i="1" s="1"/>
  <c r="DE911" i="1" s="1"/>
  <c r="DE912" i="1" s="1"/>
  <c r="DE913" i="1" s="1"/>
  <c r="DE914" i="1" s="1"/>
  <c r="DE915" i="1" s="1"/>
  <c r="DE916" i="1" s="1"/>
  <c r="DE917" i="1" s="1"/>
  <c r="DE918" i="1" s="1"/>
  <c r="DE919" i="1" s="1"/>
  <c r="DE920" i="1" s="1"/>
  <c r="DE921" i="1" s="1"/>
  <c r="DH862" i="1"/>
  <c r="DH863" i="1" s="1"/>
  <c r="DH864" i="1" s="1"/>
  <c r="DH865" i="1" s="1"/>
  <c r="DH866" i="1" s="1"/>
  <c r="DH867" i="1" s="1"/>
  <c r="DH868" i="1" s="1"/>
  <c r="DH869" i="1" s="1"/>
  <c r="DH870" i="1" s="1"/>
  <c r="DH871" i="1" s="1"/>
  <c r="DH872" i="1" s="1"/>
  <c r="DH873" i="1" s="1"/>
  <c r="DH874" i="1" s="1"/>
  <c r="DH875" i="1" s="1"/>
  <c r="DH876" i="1" s="1"/>
  <c r="DH877" i="1" s="1"/>
  <c r="DH878" i="1" s="1"/>
  <c r="DH879" i="1" s="1"/>
  <c r="DH880" i="1" s="1"/>
  <c r="DH881" i="1" s="1"/>
  <c r="DH882" i="1" s="1"/>
  <c r="DH883" i="1" s="1"/>
  <c r="DH884" i="1" s="1"/>
  <c r="DH885" i="1" s="1"/>
  <c r="DH886" i="1" s="1"/>
  <c r="DH887" i="1" s="1"/>
  <c r="DH888" i="1" s="1"/>
  <c r="DH889" i="1" s="1"/>
  <c r="DH890" i="1" s="1"/>
  <c r="DH891" i="1" s="1"/>
  <c r="DH892" i="1" s="1"/>
  <c r="DH893" i="1" s="1"/>
  <c r="DH894" i="1" s="1"/>
  <c r="DH895" i="1" s="1"/>
  <c r="DH896" i="1" s="1"/>
  <c r="DH897" i="1" s="1"/>
  <c r="DH898" i="1" s="1"/>
  <c r="DH899" i="1" s="1"/>
  <c r="DH900" i="1" s="1"/>
  <c r="DH901" i="1" s="1"/>
  <c r="DH902" i="1" s="1"/>
  <c r="DH903" i="1" s="1"/>
  <c r="DH904" i="1" s="1"/>
  <c r="DH905" i="1" s="1"/>
  <c r="DK862" i="1"/>
  <c r="DK863" i="1" s="1"/>
  <c r="DK864" i="1" s="1"/>
  <c r="DK865" i="1" s="1"/>
  <c r="DK866" i="1" s="1"/>
  <c r="DK867" i="1" s="1"/>
  <c r="DK868" i="1" s="1"/>
  <c r="DK869" i="1" s="1"/>
  <c r="DK870" i="1" s="1"/>
  <c r="DK871" i="1" s="1"/>
  <c r="DK872" i="1" s="1"/>
  <c r="DK873" i="1" s="1"/>
  <c r="DK874" i="1" s="1"/>
  <c r="DK875" i="1" s="1"/>
  <c r="DK876" i="1" s="1"/>
  <c r="DK877" i="1" s="1"/>
  <c r="DK878" i="1" s="1"/>
  <c r="DK879" i="1" s="1"/>
  <c r="DK880" i="1" s="1"/>
  <c r="DK881" i="1" s="1"/>
  <c r="DK882" i="1" s="1"/>
  <c r="DK883" i="1" s="1"/>
  <c r="DK884" i="1" s="1"/>
  <c r="DK885" i="1" s="1"/>
  <c r="DK886" i="1" s="1"/>
  <c r="DK887" i="1" s="1"/>
  <c r="DK888" i="1" s="1"/>
  <c r="DK889" i="1" s="1"/>
  <c r="DK890" i="1" s="1"/>
  <c r="DK891" i="1" s="1"/>
  <c r="DK892" i="1" s="1"/>
  <c r="DK893" i="1" s="1"/>
  <c r="DK894" i="1" s="1"/>
  <c r="DK895" i="1" s="1"/>
  <c r="DK896" i="1" s="1"/>
  <c r="DK897" i="1" s="1"/>
  <c r="DK898" i="1" s="1"/>
  <c r="DK899" i="1" s="1"/>
  <c r="DK900" i="1" s="1"/>
  <c r="DK901" i="1" s="1"/>
  <c r="DK902" i="1" s="1"/>
  <c r="DK903" i="1" s="1"/>
  <c r="DK904" i="1" s="1"/>
  <c r="DK905" i="1" s="1"/>
  <c r="DK906" i="1" s="1"/>
  <c r="DK907" i="1" s="1"/>
  <c r="DK908" i="1" s="1"/>
  <c r="DK909" i="1" s="1"/>
  <c r="DK910" i="1" s="1"/>
  <c r="DK911" i="1" s="1"/>
  <c r="DK912" i="1" s="1"/>
  <c r="DK913" i="1" s="1"/>
  <c r="DK914" i="1" s="1"/>
  <c r="DK915" i="1" s="1"/>
  <c r="DK916" i="1" s="1"/>
  <c r="DK917" i="1" s="1"/>
  <c r="DK918" i="1" s="1"/>
  <c r="DK919" i="1" s="1"/>
  <c r="DK920" i="1" s="1"/>
  <c r="DK921" i="1" s="1"/>
  <c r="DK922" i="1" s="1"/>
  <c r="DK923" i="1" s="1"/>
  <c r="DK924" i="1" s="1"/>
  <c r="DK925" i="1" s="1"/>
  <c r="DK926" i="1" s="1"/>
  <c r="DK927" i="1" s="1"/>
  <c r="DK928" i="1" s="1"/>
  <c r="DK929" i="1" s="1"/>
  <c r="DK930" i="1" s="1"/>
  <c r="DK931" i="1" s="1"/>
  <c r="DK932" i="1" s="1"/>
  <c r="DK933" i="1" s="1"/>
  <c r="DK934" i="1" s="1"/>
  <c r="DK935" i="1" s="1"/>
  <c r="DK936" i="1" s="1"/>
  <c r="DK937" i="1" s="1"/>
  <c r="DK938" i="1" s="1"/>
  <c r="DK939" i="1" s="1"/>
  <c r="DK940" i="1" s="1"/>
  <c r="DK941" i="1" s="1"/>
  <c r="DK942" i="1" s="1"/>
  <c r="DK943" i="1" s="1"/>
  <c r="DK944" i="1" s="1"/>
  <c r="DK945" i="1" s="1"/>
  <c r="DK946" i="1" s="1"/>
  <c r="DK947" i="1" s="1"/>
  <c r="DK948" i="1" s="1"/>
  <c r="DK949" i="1" s="1"/>
  <c r="DK950" i="1" s="1"/>
  <c r="DK951" i="1" s="1"/>
  <c r="DK952" i="1" s="1"/>
  <c r="DK953" i="1" s="1"/>
  <c r="DK954" i="1" s="1"/>
  <c r="DK955" i="1" s="1"/>
  <c r="DK956" i="1" s="1"/>
  <c r="DK957" i="1" s="1"/>
  <c r="DK958" i="1" s="1"/>
  <c r="DK959" i="1" s="1"/>
  <c r="DK960" i="1" s="1"/>
  <c r="DK961" i="1" s="1"/>
  <c r="DK962" i="1" s="1"/>
  <c r="DK963" i="1" s="1"/>
  <c r="DK964" i="1" s="1"/>
  <c r="DK965" i="1" s="1"/>
  <c r="DK966" i="1" s="1"/>
  <c r="DK967" i="1" s="1"/>
  <c r="DK968" i="1" s="1"/>
  <c r="DK969" i="1" s="1"/>
  <c r="DK970" i="1" s="1"/>
  <c r="DK971" i="1" s="1"/>
  <c r="DK972" i="1" s="1"/>
  <c r="DK973" i="1" s="1"/>
  <c r="DK974" i="1" s="1"/>
  <c r="DK975" i="1" s="1"/>
  <c r="DK976" i="1" s="1"/>
  <c r="DN862" i="1"/>
  <c r="DN863" i="1" s="1"/>
  <c r="DN864" i="1" s="1"/>
  <c r="DN865" i="1" s="1"/>
  <c r="DN866" i="1" s="1"/>
  <c r="DN867" i="1" s="1"/>
  <c r="DN868" i="1" s="1"/>
  <c r="DN869" i="1" s="1"/>
  <c r="DN870" i="1" s="1"/>
  <c r="DN871" i="1" s="1"/>
  <c r="DN872" i="1" s="1"/>
  <c r="DN873" i="1" s="1"/>
  <c r="DN874" i="1" s="1"/>
  <c r="DN875" i="1" s="1"/>
  <c r="DN876" i="1" s="1"/>
  <c r="DN877" i="1" s="1"/>
  <c r="DN878" i="1" s="1"/>
  <c r="DN879" i="1" s="1"/>
  <c r="DN880" i="1" s="1"/>
  <c r="DN881" i="1" s="1"/>
  <c r="DN882" i="1" s="1"/>
  <c r="DN883" i="1" s="1"/>
  <c r="DQ862" i="1"/>
  <c r="DQ863" i="1" s="1"/>
  <c r="DQ864" i="1" s="1"/>
  <c r="DQ865" i="1" s="1"/>
  <c r="DQ866" i="1" s="1"/>
  <c r="DQ867" i="1" s="1"/>
  <c r="DQ868" i="1" s="1"/>
  <c r="DQ869" i="1" s="1"/>
  <c r="DQ870" i="1" s="1"/>
  <c r="DQ871" i="1" s="1"/>
  <c r="DQ872" i="1" s="1"/>
  <c r="DQ873" i="1" s="1"/>
  <c r="DQ874" i="1" s="1"/>
  <c r="DQ875" i="1" s="1"/>
  <c r="DQ876" i="1" s="1"/>
  <c r="DT862" i="1"/>
  <c r="DT863" i="1" s="1"/>
  <c r="DT864" i="1" s="1"/>
  <c r="DT865" i="1" s="1"/>
  <c r="DT866" i="1" s="1"/>
  <c r="DT867" i="1" s="1"/>
  <c r="DT868" i="1" s="1"/>
  <c r="DT869" i="1" s="1"/>
  <c r="DT870" i="1" s="1"/>
  <c r="DT871" i="1" s="1"/>
  <c r="DT872" i="1" s="1"/>
  <c r="DT873" i="1" s="1"/>
  <c r="DT874" i="1" s="1"/>
  <c r="DT875" i="1" s="1"/>
  <c r="DT876" i="1" s="1"/>
  <c r="DT877" i="1" s="1"/>
  <c r="DT878" i="1" s="1"/>
  <c r="DT879" i="1" s="1"/>
  <c r="DT880" i="1" s="1"/>
  <c r="DT881" i="1" s="1"/>
  <c r="DT882" i="1" s="1"/>
  <c r="DT883" i="1" s="1"/>
  <c r="DT884" i="1" s="1"/>
  <c r="DT885" i="1" s="1"/>
  <c r="DT886" i="1" s="1"/>
  <c r="DT887" i="1" s="1"/>
  <c r="DT888" i="1" s="1"/>
  <c r="DT889" i="1" s="1"/>
  <c r="DT890" i="1" s="1"/>
  <c r="DT891" i="1" s="1"/>
  <c r="DT892" i="1" s="1"/>
  <c r="DT893" i="1" s="1"/>
  <c r="DT894" i="1" s="1"/>
  <c r="DT895" i="1" s="1"/>
  <c r="DT896" i="1" s="1"/>
  <c r="DT897" i="1" s="1"/>
  <c r="DT898" i="1" s="1"/>
  <c r="DT899" i="1" s="1"/>
  <c r="DT900" i="1" s="1"/>
  <c r="DT901" i="1" s="1"/>
  <c r="DT902" i="1" s="1"/>
  <c r="DT903" i="1" s="1"/>
  <c r="DT904" i="1" s="1"/>
  <c r="DT905" i="1" s="1"/>
  <c r="DT906" i="1" s="1"/>
  <c r="DT907" i="1" s="1"/>
  <c r="DT908" i="1" s="1"/>
  <c r="DT909" i="1" s="1"/>
  <c r="DT910" i="1" s="1"/>
  <c r="DT911" i="1" s="1"/>
  <c r="DT912" i="1" s="1"/>
  <c r="DT913" i="1" s="1"/>
  <c r="DT914" i="1" s="1"/>
  <c r="DT915" i="1" s="1"/>
  <c r="DT916" i="1" s="1"/>
  <c r="DT917" i="1" s="1"/>
  <c r="DT918" i="1" s="1"/>
  <c r="DT919" i="1" s="1"/>
  <c r="DT920" i="1" s="1"/>
  <c r="DT921" i="1" s="1"/>
  <c r="DT922" i="1" s="1"/>
  <c r="DT923" i="1" s="1"/>
  <c r="DT924" i="1" s="1"/>
  <c r="DT925" i="1" s="1"/>
  <c r="DT926" i="1" s="1"/>
  <c r="DT927" i="1" s="1"/>
  <c r="DT928" i="1" s="1"/>
  <c r="DT929" i="1" s="1"/>
  <c r="DT930" i="1" s="1"/>
  <c r="DT931" i="1" s="1"/>
  <c r="DT932" i="1" s="1"/>
  <c r="DT933" i="1" s="1"/>
  <c r="DT934" i="1" s="1"/>
  <c r="DT935" i="1" s="1"/>
  <c r="DT936" i="1" s="1"/>
  <c r="DT937" i="1" s="1"/>
  <c r="DT938" i="1" s="1"/>
  <c r="DT939" i="1" s="1"/>
  <c r="DT940" i="1" s="1"/>
  <c r="DT941" i="1" s="1"/>
  <c r="DT942" i="1" s="1"/>
  <c r="DT943" i="1" s="1"/>
  <c r="DT944" i="1" s="1"/>
  <c r="DT945" i="1" s="1"/>
  <c r="DT946" i="1" s="1"/>
  <c r="DT947" i="1" s="1"/>
  <c r="DT948" i="1" s="1"/>
  <c r="DT949" i="1" s="1"/>
  <c r="DT950" i="1" s="1"/>
  <c r="DT951" i="1" s="1"/>
  <c r="DT952" i="1" s="1"/>
  <c r="DT953" i="1" s="1"/>
  <c r="DT954" i="1" s="1"/>
  <c r="DT955" i="1" s="1"/>
  <c r="DT956" i="1" s="1"/>
  <c r="DT957" i="1" s="1"/>
  <c r="DT958" i="1" s="1"/>
  <c r="DT959" i="1" s="1"/>
  <c r="DT960" i="1" s="1"/>
  <c r="DT961" i="1" s="1"/>
  <c r="DT962" i="1" s="1"/>
  <c r="DT963" i="1" s="1"/>
  <c r="DT964" i="1" s="1"/>
  <c r="DT965" i="1" s="1"/>
  <c r="DT966" i="1" s="1"/>
  <c r="DT967" i="1" s="1"/>
  <c r="DT968" i="1" s="1"/>
  <c r="DT969" i="1" s="1"/>
  <c r="DT970" i="1" s="1"/>
  <c r="DT971" i="1" s="1"/>
  <c r="DT972" i="1" s="1"/>
  <c r="DT973" i="1" s="1"/>
  <c r="DT974" i="1" s="1"/>
  <c r="DT975" i="1" s="1"/>
  <c r="DT976" i="1" s="1"/>
  <c r="DZ862" i="1"/>
  <c r="DZ863" i="1" s="1"/>
  <c r="DZ864" i="1" s="1"/>
  <c r="DZ865" i="1" s="1"/>
  <c r="DZ866" i="1" s="1"/>
  <c r="DZ867" i="1" s="1"/>
  <c r="DZ868" i="1" s="1"/>
  <c r="DZ869" i="1" s="1"/>
  <c r="DZ870" i="1" s="1"/>
  <c r="DZ871" i="1" s="1"/>
  <c r="DZ872" i="1" s="1"/>
  <c r="DZ873" i="1" s="1"/>
  <c r="EC862" i="1"/>
  <c r="EC863" i="1" s="1"/>
  <c r="EC864" i="1" s="1"/>
  <c r="EC865" i="1" s="1"/>
  <c r="EC866" i="1" s="1"/>
  <c r="EC867" i="1" s="1"/>
  <c r="EC868" i="1" s="1"/>
  <c r="EC869" i="1" s="1"/>
  <c r="EC870" i="1" s="1"/>
  <c r="EC871" i="1" s="1"/>
  <c r="EC872" i="1" s="1"/>
  <c r="EC873" i="1" s="1"/>
  <c r="EC874" i="1" s="1"/>
  <c r="EC875" i="1" s="1"/>
  <c r="EC876" i="1" s="1"/>
  <c r="EC877" i="1" s="1"/>
  <c r="EC878" i="1" s="1"/>
  <c r="EC879" i="1" s="1"/>
  <c r="EC880" i="1" s="1"/>
  <c r="EC881" i="1" s="1"/>
  <c r="EC882" i="1" s="1"/>
  <c r="EC883" i="1" s="1"/>
  <c r="EC884" i="1" s="1"/>
  <c r="EC885" i="1" s="1"/>
  <c r="EC886" i="1" s="1"/>
  <c r="EC887" i="1" s="1"/>
  <c r="EC888" i="1" s="1"/>
  <c r="EC889" i="1" s="1"/>
  <c r="EC890" i="1" s="1"/>
  <c r="EC891" i="1" s="1"/>
  <c r="EC892" i="1" s="1"/>
  <c r="EC893" i="1" s="1"/>
  <c r="EC894" i="1" s="1"/>
  <c r="EC895" i="1" s="1"/>
  <c r="EC896" i="1" s="1"/>
  <c r="EC897" i="1" s="1"/>
  <c r="EC898" i="1" s="1"/>
  <c r="EC899" i="1" s="1"/>
  <c r="EC900" i="1" s="1"/>
  <c r="EC901" i="1" s="1"/>
  <c r="EC902" i="1" s="1"/>
  <c r="EC903" i="1" s="1"/>
  <c r="EC904" i="1" s="1"/>
  <c r="EC905" i="1" s="1"/>
  <c r="EC906" i="1" s="1"/>
  <c r="EC907" i="1" s="1"/>
  <c r="EC908" i="1" s="1"/>
  <c r="EC909" i="1" s="1"/>
  <c r="EC910" i="1" s="1"/>
  <c r="EC911" i="1" s="1"/>
  <c r="EC912" i="1" s="1"/>
  <c r="EC913" i="1" s="1"/>
  <c r="EC914" i="1" s="1"/>
  <c r="EC915" i="1" s="1"/>
  <c r="EC916" i="1" s="1"/>
  <c r="EC917" i="1" s="1"/>
  <c r="EC918" i="1" s="1"/>
  <c r="EC919" i="1" s="1"/>
  <c r="EC920" i="1" s="1"/>
  <c r="EC921" i="1" s="1"/>
  <c r="EC922" i="1" s="1"/>
  <c r="EC923" i="1" s="1"/>
  <c r="EC924" i="1" s="1"/>
  <c r="EC925" i="1" s="1"/>
  <c r="EC926" i="1" s="1"/>
  <c r="EC927" i="1" s="1"/>
  <c r="EC928" i="1" s="1"/>
  <c r="EC929" i="1" s="1"/>
  <c r="EC930" i="1" s="1"/>
  <c r="EC931" i="1" s="1"/>
  <c r="EC932" i="1" s="1"/>
  <c r="EC933" i="1" s="1"/>
  <c r="EC934" i="1" s="1"/>
  <c r="EC935" i="1" s="1"/>
  <c r="EC936" i="1" s="1"/>
  <c r="EC937" i="1" s="1"/>
  <c r="EC938" i="1" s="1"/>
  <c r="EC939" i="1" s="1"/>
  <c r="EC940" i="1" s="1"/>
  <c r="EC941" i="1" s="1"/>
  <c r="EC942" i="1" s="1"/>
  <c r="EC943" i="1" s="1"/>
  <c r="EC944" i="1" s="1"/>
  <c r="EC945" i="1" s="1"/>
  <c r="EC946" i="1" s="1"/>
  <c r="EC947" i="1" s="1"/>
  <c r="EC948" i="1" s="1"/>
  <c r="EC949" i="1" s="1"/>
  <c r="EC950" i="1" s="1"/>
  <c r="EC951" i="1" s="1"/>
  <c r="EC952" i="1" s="1"/>
  <c r="EC953" i="1" s="1"/>
  <c r="EC954" i="1" s="1"/>
  <c r="EC955" i="1" s="1"/>
  <c r="EC956" i="1" s="1"/>
  <c r="EC957" i="1" s="1"/>
  <c r="EC958" i="1" s="1"/>
  <c r="EC959" i="1" s="1"/>
  <c r="EC960" i="1" s="1"/>
  <c r="EC961" i="1" s="1"/>
  <c r="EC962" i="1" s="1"/>
  <c r="EC963" i="1" s="1"/>
  <c r="EC964" i="1" s="1"/>
  <c r="EC965" i="1" s="1"/>
  <c r="EC966" i="1" s="1"/>
  <c r="EC967" i="1" s="1"/>
  <c r="EC968" i="1" s="1"/>
  <c r="EC969" i="1" s="1"/>
  <c r="EC970" i="1" s="1"/>
  <c r="EC971" i="1" s="1"/>
  <c r="EC972" i="1" s="1"/>
  <c r="EC973" i="1" s="1"/>
  <c r="EC974" i="1" s="1"/>
  <c r="EC975" i="1" s="1"/>
  <c r="EC976" i="1" s="1"/>
  <c r="EI862" i="1"/>
  <c r="EI863" i="1" s="1"/>
  <c r="EI864" i="1" s="1"/>
  <c r="EI865" i="1" s="1"/>
  <c r="EI866" i="1" s="1"/>
  <c r="EI867" i="1" s="1"/>
  <c r="EI868" i="1" s="1"/>
  <c r="EL862" i="1"/>
  <c r="EL863" i="1" s="1"/>
  <c r="EL864" i="1" s="1"/>
  <c r="EL865" i="1" s="1"/>
  <c r="EL866" i="1" s="1"/>
  <c r="EL867" i="1" s="1"/>
  <c r="EL868" i="1" s="1"/>
  <c r="EL869" i="1" s="1"/>
  <c r="EL870" i="1" s="1"/>
  <c r="EL871" i="1" s="1"/>
  <c r="EL872" i="1" s="1"/>
  <c r="EL873" i="1" s="1"/>
  <c r="EL874" i="1" s="1"/>
  <c r="EL875" i="1" s="1"/>
  <c r="EL876" i="1" s="1"/>
  <c r="EL877" i="1" s="1"/>
  <c r="EL878" i="1" s="1"/>
  <c r="EL879" i="1" s="1"/>
  <c r="EL880" i="1" s="1"/>
  <c r="EL881" i="1" s="1"/>
  <c r="EL882" i="1" s="1"/>
  <c r="EL883" i="1" s="1"/>
  <c r="EL884" i="1" s="1"/>
  <c r="EL885" i="1" s="1"/>
  <c r="EL886" i="1" s="1"/>
  <c r="EL887" i="1" s="1"/>
  <c r="EL888" i="1" s="1"/>
  <c r="EL889" i="1" s="1"/>
  <c r="EL890" i="1" s="1"/>
  <c r="EL891" i="1" s="1"/>
  <c r="EL892" i="1" s="1"/>
  <c r="EL893" i="1" s="1"/>
  <c r="EL894" i="1" s="1"/>
  <c r="EL895" i="1" s="1"/>
  <c r="EL896" i="1" s="1"/>
  <c r="EL897" i="1" s="1"/>
  <c r="EL898" i="1" s="1"/>
  <c r="EL899" i="1" s="1"/>
  <c r="EL900" i="1" s="1"/>
  <c r="EL901" i="1" s="1"/>
  <c r="EL902" i="1" s="1"/>
  <c r="EL903" i="1" s="1"/>
  <c r="EL904" i="1" s="1"/>
  <c r="EL905" i="1" s="1"/>
  <c r="EL906" i="1" s="1"/>
  <c r="EL907" i="1" s="1"/>
  <c r="EL908" i="1" s="1"/>
  <c r="EL909" i="1" s="1"/>
  <c r="EL910" i="1" s="1"/>
  <c r="EL911" i="1" s="1"/>
  <c r="EL912" i="1" s="1"/>
  <c r="EL913" i="1" s="1"/>
  <c r="EL914" i="1" s="1"/>
  <c r="EL915" i="1" s="1"/>
  <c r="EL916" i="1" s="1"/>
  <c r="EL917" i="1" s="1"/>
  <c r="EL918" i="1" s="1"/>
  <c r="EL919" i="1" s="1"/>
  <c r="EL920" i="1" s="1"/>
  <c r="EL921" i="1" s="1"/>
  <c r="EL922" i="1" s="1"/>
  <c r="EL923" i="1" s="1"/>
  <c r="EL924" i="1" s="1"/>
  <c r="EL925" i="1" s="1"/>
  <c r="EL926" i="1" s="1"/>
  <c r="EL927" i="1" s="1"/>
  <c r="EL928" i="1" s="1"/>
  <c r="EL929" i="1" s="1"/>
  <c r="EL930" i="1" s="1"/>
  <c r="EL931" i="1" s="1"/>
  <c r="EL932" i="1" s="1"/>
  <c r="EL933" i="1" s="1"/>
  <c r="EL934" i="1" s="1"/>
  <c r="EL935" i="1" s="1"/>
  <c r="EL936" i="1" s="1"/>
  <c r="EL937" i="1" s="1"/>
  <c r="EL938" i="1" s="1"/>
  <c r="EL939" i="1" s="1"/>
  <c r="EL940" i="1" s="1"/>
  <c r="EL941" i="1" s="1"/>
  <c r="EL942" i="1" s="1"/>
  <c r="EL943" i="1" s="1"/>
  <c r="EL944" i="1" s="1"/>
  <c r="EL945" i="1" s="1"/>
  <c r="EL946" i="1" s="1"/>
  <c r="EL947" i="1" s="1"/>
  <c r="EL948" i="1" s="1"/>
  <c r="EL949" i="1" s="1"/>
  <c r="EL950" i="1" s="1"/>
  <c r="EL951" i="1" s="1"/>
  <c r="EL952" i="1" s="1"/>
  <c r="EL953" i="1" s="1"/>
  <c r="EL954" i="1" s="1"/>
  <c r="EL955" i="1" s="1"/>
  <c r="EL956" i="1" s="1"/>
  <c r="EL957" i="1" s="1"/>
  <c r="EL958" i="1" s="1"/>
  <c r="EL959" i="1" s="1"/>
  <c r="EL960" i="1" s="1"/>
  <c r="EL961" i="1" s="1"/>
  <c r="EL962" i="1" s="1"/>
  <c r="EL963" i="1" s="1"/>
  <c r="EL964" i="1" s="1"/>
  <c r="EL965" i="1" s="1"/>
  <c r="EL966" i="1" s="1"/>
  <c r="EL967" i="1" s="1"/>
  <c r="EL968" i="1" s="1"/>
  <c r="EL969" i="1" s="1"/>
  <c r="EL970" i="1" s="1"/>
  <c r="EL971" i="1" s="1"/>
  <c r="EL972" i="1" s="1"/>
  <c r="EL973" i="1" s="1"/>
  <c r="EL974" i="1" s="1"/>
  <c r="EL975" i="1" s="1"/>
  <c r="EL976" i="1" s="1"/>
  <c r="DW862" i="1"/>
  <c r="DW863" i="1" s="1"/>
  <c r="DW864" i="1" s="1"/>
  <c r="DW865" i="1" s="1"/>
  <c r="DW866" i="1" s="1"/>
  <c r="DW867" i="1" s="1"/>
  <c r="DW868" i="1" s="1"/>
  <c r="DW869" i="1" s="1"/>
  <c r="DW870" i="1" s="1"/>
  <c r="DW871" i="1" s="1"/>
  <c r="DW872" i="1" s="1"/>
  <c r="DW873" i="1" s="1"/>
  <c r="DW874" i="1" s="1"/>
  <c r="DW875" i="1" s="1"/>
  <c r="DW876" i="1" s="1"/>
  <c r="DW877" i="1" s="1"/>
  <c r="DW878" i="1" s="1"/>
  <c r="DW879" i="1" s="1"/>
  <c r="DW880" i="1" s="1"/>
  <c r="DW881" i="1" s="1"/>
  <c r="DW882" i="1" s="1"/>
  <c r="DW883" i="1" s="1"/>
  <c r="DW884" i="1" s="1"/>
  <c r="DW885" i="1" s="1"/>
  <c r="DW886" i="1" s="1"/>
  <c r="DW887" i="1" s="1"/>
  <c r="DW888" i="1" s="1"/>
  <c r="DW889" i="1" s="1"/>
  <c r="DW890" i="1" s="1"/>
  <c r="DW891" i="1" s="1"/>
  <c r="DW892" i="1" s="1"/>
  <c r="DW893" i="1" s="1"/>
  <c r="DW894" i="1" s="1"/>
  <c r="DW895" i="1" s="1"/>
  <c r="DW896" i="1" s="1"/>
  <c r="DW897" i="1" s="1"/>
  <c r="DW898" i="1" s="1"/>
  <c r="DW899" i="1" s="1"/>
  <c r="DW900" i="1" s="1"/>
  <c r="DW901" i="1" s="1"/>
  <c r="DW902" i="1" s="1"/>
  <c r="DW903" i="1" s="1"/>
  <c r="DW904" i="1" s="1"/>
  <c r="DW905" i="1" s="1"/>
  <c r="DW906" i="1" s="1"/>
  <c r="DW907" i="1" s="1"/>
  <c r="DW908" i="1" s="1"/>
  <c r="DW909" i="1" s="1"/>
  <c r="DW910" i="1" s="1"/>
  <c r="DW911" i="1" s="1"/>
  <c r="DW912" i="1" s="1"/>
  <c r="DW913" i="1" s="1"/>
  <c r="DW914" i="1" s="1"/>
  <c r="DW915" i="1" s="1"/>
  <c r="DW916" i="1" s="1"/>
  <c r="DW917" i="1" s="1"/>
  <c r="DW918" i="1" s="1"/>
  <c r="DW919" i="1" s="1"/>
  <c r="DW920" i="1" s="1"/>
  <c r="DW921" i="1" s="1"/>
  <c r="DW922" i="1" s="1"/>
  <c r="DW923" i="1" s="1"/>
  <c r="DW924" i="1" s="1"/>
  <c r="DW925" i="1" s="1"/>
  <c r="DW926" i="1" s="1"/>
  <c r="DW927" i="1" s="1"/>
  <c r="DW928" i="1" s="1"/>
  <c r="DW929" i="1" s="1"/>
  <c r="DW930" i="1" s="1"/>
  <c r="DW931" i="1" s="1"/>
  <c r="DW932" i="1" s="1"/>
  <c r="DW933" i="1" s="1"/>
  <c r="DW934" i="1" s="1"/>
  <c r="DW935" i="1" s="1"/>
  <c r="DW936" i="1" s="1"/>
  <c r="DW937" i="1" s="1"/>
  <c r="DW938" i="1" s="1"/>
  <c r="DW939" i="1" s="1"/>
  <c r="DW940" i="1" s="1"/>
  <c r="DW941" i="1" s="1"/>
  <c r="DW942" i="1" s="1"/>
  <c r="DW943" i="1" s="1"/>
  <c r="DW944" i="1" s="1"/>
  <c r="DW945" i="1" s="1"/>
  <c r="DW946" i="1" s="1"/>
  <c r="DW947" i="1" s="1"/>
  <c r="DW948" i="1" s="1"/>
  <c r="DW949" i="1" s="1"/>
  <c r="DW950" i="1" s="1"/>
  <c r="DW951" i="1" s="1"/>
  <c r="DW952" i="1" s="1"/>
  <c r="DW953" i="1" s="1"/>
  <c r="DW954" i="1" s="1"/>
  <c r="DW955" i="1" s="1"/>
  <c r="DW956" i="1" s="1"/>
  <c r="DW957" i="1" s="1"/>
  <c r="DW958" i="1" s="1"/>
  <c r="DW959" i="1" s="1"/>
  <c r="DW960" i="1" s="1"/>
  <c r="DW961" i="1" s="1"/>
  <c r="DW962" i="1" s="1"/>
  <c r="DW963" i="1" s="1"/>
  <c r="DW964" i="1" s="1"/>
  <c r="DW965" i="1" s="1"/>
  <c r="DW966" i="1" s="1"/>
  <c r="DW967" i="1" s="1"/>
  <c r="DW968" i="1" s="1"/>
  <c r="DW969" i="1" s="1"/>
  <c r="DW970" i="1" s="1"/>
  <c r="DW971" i="1" s="1"/>
  <c r="DW972" i="1" s="1"/>
  <c r="DW973" i="1" s="1"/>
  <c r="DW974" i="1" s="1"/>
  <c r="DW975" i="1" s="1"/>
  <c r="DW976" i="1" s="1"/>
  <c r="EM861" i="1" l="1"/>
  <c r="EI869" i="1"/>
  <c r="EM867" i="1"/>
  <c r="DQ877" i="1"/>
  <c r="DZ874" i="1"/>
  <c r="DZ875" i="1" s="1"/>
  <c r="DZ876" i="1" s="1"/>
  <c r="DZ877" i="1" s="1"/>
  <c r="DZ878" i="1" s="1"/>
  <c r="DZ879" i="1" s="1"/>
  <c r="DZ880" i="1" s="1"/>
  <c r="DZ881" i="1" s="1"/>
  <c r="DZ882" i="1" s="1"/>
  <c r="DZ883" i="1" s="1"/>
  <c r="DZ884" i="1" s="1"/>
  <c r="DZ885" i="1" s="1"/>
  <c r="DZ886" i="1" s="1"/>
  <c r="DZ887" i="1" s="1"/>
  <c r="DZ888" i="1" s="1"/>
  <c r="DZ889" i="1" s="1"/>
  <c r="DZ890" i="1" s="1"/>
  <c r="DZ891" i="1" s="1"/>
  <c r="DZ892" i="1" s="1"/>
  <c r="DZ893" i="1" s="1"/>
  <c r="DZ894" i="1" s="1"/>
  <c r="DZ895" i="1" s="1"/>
  <c r="DZ896" i="1" s="1"/>
  <c r="DZ897" i="1" s="1"/>
  <c r="DZ898" i="1" s="1"/>
  <c r="DZ899" i="1" s="1"/>
  <c r="DZ900" i="1" s="1"/>
  <c r="DZ901" i="1" s="1"/>
  <c r="DZ902" i="1" s="1"/>
  <c r="DZ903" i="1" s="1"/>
  <c r="DZ904" i="1" s="1"/>
  <c r="DZ905" i="1" s="1"/>
  <c r="DZ906" i="1" s="1"/>
  <c r="DZ907" i="1" s="1"/>
  <c r="DZ908" i="1" s="1"/>
  <c r="DZ909" i="1" s="1"/>
  <c r="DZ910" i="1" s="1"/>
  <c r="DZ911" i="1" s="1"/>
  <c r="DZ912" i="1" s="1"/>
  <c r="DZ913" i="1" s="1"/>
  <c r="DZ914" i="1" s="1"/>
  <c r="DZ915" i="1" s="1"/>
  <c r="DZ916" i="1" s="1"/>
  <c r="DZ917" i="1" s="1"/>
  <c r="DZ918" i="1" s="1"/>
  <c r="DZ919" i="1" s="1"/>
  <c r="DZ920" i="1" s="1"/>
  <c r="DZ921" i="1" s="1"/>
  <c r="DZ922" i="1" s="1"/>
  <c r="DZ923" i="1" s="1"/>
  <c r="DZ924" i="1" s="1"/>
  <c r="DZ925" i="1" s="1"/>
  <c r="DZ926" i="1" s="1"/>
  <c r="DZ927" i="1" s="1"/>
  <c r="DZ928" i="1" s="1"/>
  <c r="DZ929" i="1" s="1"/>
  <c r="DZ930" i="1" s="1"/>
  <c r="DZ931" i="1" s="1"/>
  <c r="DZ932" i="1" s="1"/>
  <c r="DZ933" i="1" s="1"/>
  <c r="DZ934" i="1" s="1"/>
  <c r="DZ935" i="1" s="1"/>
  <c r="DZ936" i="1" s="1"/>
  <c r="DZ937" i="1" s="1"/>
  <c r="DZ938" i="1" s="1"/>
  <c r="DZ939" i="1" s="1"/>
  <c r="DZ940" i="1" s="1"/>
  <c r="DZ941" i="1" s="1"/>
  <c r="DZ942" i="1" s="1"/>
  <c r="DZ943" i="1" s="1"/>
  <c r="DZ944" i="1" s="1"/>
  <c r="DZ945" i="1" s="1"/>
  <c r="DZ946" i="1" s="1"/>
  <c r="DZ947" i="1" s="1"/>
  <c r="DZ948" i="1" s="1"/>
  <c r="DZ949" i="1" s="1"/>
  <c r="DZ950" i="1" s="1"/>
  <c r="DZ951" i="1" s="1"/>
  <c r="DZ952" i="1" s="1"/>
  <c r="DZ953" i="1" s="1"/>
  <c r="DZ954" i="1" s="1"/>
  <c r="DZ955" i="1" s="1"/>
  <c r="DZ956" i="1" s="1"/>
  <c r="DZ957" i="1" s="1"/>
  <c r="DZ958" i="1" s="1"/>
  <c r="DZ959" i="1" s="1"/>
  <c r="DZ960" i="1" s="1"/>
  <c r="DZ961" i="1" s="1"/>
  <c r="DZ962" i="1" s="1"/>
  <c r="DZ963" i="1" s="1"/>
  <c r="DZ964" i="1" s="1"/>
  <c r="DZ965" i="1" s="1"/>
  <c r="DZ966" i="1" s="1"/>
  <c r="DZ967" i="1" s="1"/>
  <c r="DZ968" i="1" s="1"/>
  <c r="DZ969" i="1" s="1"/>
  <c r="DZ970" i="1" s="1"/>
  <c r="DZ971" i="1" s="1"/>
  <c r="DZ972" i="1" s="1"/>
  <c r="DZ973" i="1" s="1"/>
  <c r="DZ974" i="1" s="1"/>
  <c r="DZ975" i="1" s="1"/>
  <c r="DZ976" i="1" s="1"/>
  <c r="DH906" i="1"/>
  <c r="DN884" i="1"/>
  <c r="EM862" i="1"/>
  <c r="EM863" i="1"/>
  <c r="CY927" i="1"/>
  <c r="CP938" i="1"/>
  <c r="EM864" i="1"/>
  <c r="EM865" i="1"/>
  <c r="DE922" i="1"/>
  <c r="EM866" i="1"/>
  <c r="CP939" i="1" l="1"/>
  <c r="DN885" i="1"/>
  <c r="DE923" i="1"/>
  <c r="DQ878" i="1"/>
  <c r="CY928" i="1"/>
  <c r="EI870" i="1"/>
  <c r="EM868" i="1"/>
  <c r="DH907" i="1"/>
  <c r="CY929" i="1" l="1"/>
  <c r="DQ879" i="1"/>
  <c r="DE924" i="1"/>
  <c r="EI871" i="1"/>
  <c r="EM869" i="1"/>
  <c r="DN886" i="1"/>
  <c r="DH908" i="1"/>
  <c r="CP940" i="1"/>
  <c r="DH909" i="1" l="1"/>
  <c r="DN887" i="1"/>
  <c r="EI872" i="1"/>
  <c r="EM870" i="1"/>
  <c r="DQ880" i="1"/>
  <c r="DE925" i="1"/>
  <c r="CP941" i="1"/>
  <c r="CY930" i="1"/>
  <c r="DE926" i="1" l="1"/>
  <c r="DN888" i="1"/>
  <c r="CP942" i="1"/>
  <c r="DQ881" i="1"/>
  <c r="EI873" i="1"/>
  <c r="EM871" i="1"/>
  <c r="CY931" i="1"/>
  <c r="DH910" i="1"/>
  <c r="CY932" i="1" l="1"/>
  <c r="EI874" i="1"/>
  <c r="EM872" i="1"/>
  <c r="DQ882" i="1"/>
  <c r="DE927" i="1"/>
  <c r="CP943" i="1"/>
  <c r="DN889" i="1"/>
  <c r="DH911" i="1"/>
  <c r="DN890" i="1" l="1"/>
  <c r="CP944" i="1"/>
  <c r="EI875" i="1"/>
  <c r="EM873" i="1"/>
  <c r="DH912" i="1"/>
  <c r="DE928" i="1"/>
  <c r="DQ883" i="1"/>
  <c r="CY933" i="1"/>
  <c r="EI876" i="1" l="1"/>
  <c r="EM874" i="1"/>
  <c r="CP945" i="1"/>
  <c r="DE929" i="1"/>
  <c r="DH913" i="1"/>
  <c r="DQ884" i="1"/>
  <c r="CY934" i="1"/>
  <c r="DN891" i="1"/>
  <c r="DQ885" i="1" l="1"/>
  <c r="EI877" i="1"/>
  <c r="EM875" i="1"/>
  <c r="CP946" i="1"/>
  <c r="CY935" i="1"/>
  <c r="DH914" i="1"/>
  <c r="DE930" i="1"/>
  <c r="DN892" i="1"/>
  <c r="DE931" i="1" l="1"/>
  <c r="DH915" i="1"/>
  <c r="CY936" i="1"/>
  <c r="EI878" i="1"/>
  <c r="EM876" i="1"/>
  <c r="CP947" i="1"/>
  <c r="DN893" i="1"/>
  <c r="DQ886" i="1"/>
  <c r="CP948" i="1" l="1"/>
  <c r="DN894" i="1"/>
  <c r="CY937" i="1"/>
  <c r="DH916" i="1"/>
  <c r="EI879" i="1"/>
  <c r="EM877" i="1"/>
  <c r="DQ887" i="1"/>
  <c r="DE932" i="1"/>
  <c r="DQ888" i="1" l="1"/>
  <c r="DH917" i="1"/>
  <c r="DN895" i="1"/>
  <c r="CY938" i="1"/>
  <c r="EI880" i="1"/>
  <c r="EM878" i="1"/>
  <c r="DE933" i="1"/>
  <c r="CP949" i="1"/>
  <c r="DE934" i="1" l="1"/>
  <c r="DN896" i="1"/>
  <c r="CY939" i="1"/>
  <c r="EI881" i="1"/>
  <c r="EM879" i="1"/>
  <c r="DH918" i="1"/>
  <c r="CP950" i="1"/>
  <c r="DQ889" i="1"/>
  <c r="DH919" i="1" l="1"/>
  <c r="CP951" i="1"/>
  <c r="DN897" i="1"/>
  <c r="EI882" i="1"/>
  <c r="EM880" i="1"/>
  <c r="CY940" i="1"/>
  <c r="DQ890" i="1"/>
  <c r="DE935" i="1"/>
  <c r="DQ891" i="1" l="1"/>
  <c r="EI883" i="1"/>
  <c r="EM881" i="1"/>
  <c r="CP952" i="1"/>
  <c r="CY941" i="1"/>
  <c r="DN898" i="1"/>
  <c r="DE936" i="1"/>
  <c r="DH920" i="1"/>
  <c r="DN899" i="1" l="1"/>
  <c r="DE937" i="1"/>
  <c r="CP953" i="1"/>
  <c r="EI884" i="1"/>
  <c r="EM882" i="1"/>
  <c r="CY942" i="1"/>
  <c r="DH921" i="1"/>
  <c r="DQ892" i="1"/>
  <c r="CY943" i="1" l="1"/>
  <c r="EI885" i="1"/>
  <c r="EM883" i="1"/>
  <c r="CP954" i="1"/>
  <c r="DE938" i="1"/>
  <c r="DH922" i="1"/>
  <c r="DQ893" i="1"/>
  <c r="DN900" i="1"/>
  <c r="EI886" i="1" l="1"/>
  <c r="EM884" i="1"/>
  <c r="DH923" i="1"/>
  <c r="DE939" i="1"/>
  <c r="CY944" i="1"/>
  <c r="DQ894" i="1"/>
  <c r="CP955" i="1"/>
  <c r="DN901" i="1"/>
  <c r="DN902" i="1" l="1"/>
  <c r="DQ895" i="1"/>
  <c r="DE940" i="1"/>
  <c r="CY945" i="1"/>
  <c r="DH924" i="1"/>
  <c r="CP956" i="1"/>
  <c r="EI887" i="1"/>
  <c r="EM885" i="1"/>
  <c r="DH925" i="1" l="1"/>
  <c r="CY946" i="1"/>
  <c r="DQ896" i="1"/>
  <c r="CP957" i="1"/>
  <c r="DE941" i="1"/>
  <c r="EI888" i="1"/>
  <c r="EM886" i="1"/>
  <c r="DN903" i="1"/>
  <c r="EI889" i="1" l="1"/>
  <c r="EM887" i="1"/>
  <c r="DE942" i="1"/>
  <c r="CY947" i="1"/>
  <c r="CP958" i="1"/>
  <c r="DQ897" i="1"/>
  <c r="DN904" i="1"/>
  <c r="DH926" i="1"/>
  <c r="CP959" i="1" l="1"/>
  <c r="DQ898" i="1"/>
  <c r="DE943" i="1"/>
  <c r="DN905" i="1"/>
  <c r="CY948" i="1"/>
  <c r="DH927" i="1"/>
  <c r="EI890" i="1"/>
  <c r="EM888" i="1"/>
  <c r="DH928" i="1" l="1"/>
  <c r="CY949" i="1"/>
  <c r="DN906" i="1"/>
  <c r="DE944" i="1"/>
  <c r="DQ899" i="1"/>
  <c r="EI891" i="1"/>
  <c r="EM889" i="1"/>
  <c r="CP960" i="1"/>
  <c r="DN907" i="1" l="1"/>
  <c r="EI892" i="1"/>
  <c r="EM890" i="1"/>
  <c r="DQ900" i="1"/>
  <c r="DE945" i="1"/>
  <c r="CY950" i="1"/>
  <c r="CP961" i="1"/>
  <c r="DH929" i="1"/>
  <c r="CY951" i="1" l="1"/>
  <c r="DE946" i="1"/>
  <c r="DQ901" i="1"/>
  <c r="DN908" i="1"/>
  <c r="CP962" i="1"/>
  <c r="EI893" i="1"/>
  <c r="EM891" i="1"/>
  <c r="DH930" i="1"/>
  <c r="EI894" i="1" l="1"/>
  <c r="EM892" i="1"/>
  <c r="CP963" i="1"/>
  <c r="DE947" i="1"/>
  <c r="DN909" i="1"/>
  <c r="DQ902" i="1"/>
  <c r="DH931" i="1"/>
  <c r="CY952" i="1"/>
  <c r="DH932" i="1" l="1"/>
  <c r="DE948" i="1"/>
  <c r="DQ903" i="1"/>
  <c r="DN910" i="1"/>
  <c r="EI895" i="1"/>
  <c r="EM893" i="1"/>
  <c r="CP964" i="1"/>
  <c r="CY953" i="1"/>
  <c r="CP965" i="1" l="1"/>
  <c r="DH933" i="1"/>
  <c r="CY954" i="1"/>
  <c r="EI896" i="1"/>
  <c r="EM894" i="1"/>
  <c r="DN911" i="1"/>
  <c r="DQ904" i="1"/>
  <c r="DE949" i="1"/>
  <c r="DQ905" i="1" l="1"/>
  <c r="DN912" i="1"/>
  <c r="DH934" i="1"/>
  <c r="CY955" i="1"/>
  <c r="DE950" i="1"/>
  <c r="EI897" i="1"/>
  <c r="EM895" i="1"/>
  <c r="CP966" i="1"/>
  <c r="EI898" i="1" l="1"/>
  <c r="EM896" i="1"/>
  <c r="DH935" i="1"/>
  <c r="DN913" i="1"/>
  <c r="DE951" i="1"/>
  <c r="CY956" i="1"/>
  <c r="CP967" i="1"/>
  <c r="DQ906" i="1"/>
  <c r="CP968" i="1" l="1"/>
  <c r="DH936" i="1"/>
  <c r="CY957" i="1"/>
  <c r="DE952" i="1"/>
  <c r="DN914" i="1"/>
  <c r="DQ907" i="1"/>
  <c r="EI899" i="1"/>
  <c r="EM897" i="1"/>
  <c r="DQ908" i="1" l="1"/>
  <c r="DN915" i="1"/>
  <c r="CY958" i="1"/>
  <c r="DE953" i="1"/>
  <c r="DH937" i="1"/>
  <c r="EI900" i="1"/>
  <c r="EM898" i="1"/>
  <c r="CP969" i="1"/>
  <c r="DN916" i="1" l="1"/>
  <c r="EI901" i="1"/>
  <c r="EM899" i="1"/>
  <c r="DH938" i="1"/>
  <c r="CY959" i="1"/>
  <c r="DE954" i="1"/>
  <c r="CP970" i="1"/>
  <c r="DQ909" i="1"/>
  <c r="DE955" i="1" l="1"/>
  <c r="EI902" i="1"/>
  <c r="EM900" i="1"/>
  <c r="CY960" i="1"/>
  <c r="DH939" i="1"/>
  <c r="CP971" i="1"/>
  <c r="DQ910" i="1"/>
  <c r="DN917" i="1"/>
  <c r="CP972" i="1" l="1"/>
  <c r="DH940" i="1"/>
  <c r="EI903" i="1"/>
  <c r="EM901" i="1"/>
  <c r="DQ911" i="1"/>
  <c r="CY961" i="1"/>
  <c r="DE956" i="1"/>
  <c r="DN918" i="1"/>
  <c r="DH941" i="1" l="1"/>
  <c r="DN919" i="1"/>
  <c r="DE957" i="1"/>
  <c r="CY962" i="1"/>
  <c r="EI904" i="1"/>
  <c r="EM902" i="1"/>
  <c r="DQ912" i="1"/>
  <c r="CP973" i="1"/>
  <c r="DQ913" i="1" l="1"/>
  <c r="EI905" i="1"/>
  <c r="EM903" i="1"/>
  <c r="DE958" i="1"/>
  <c r="CY963" i="1"/>
  <c r="DH942" i="1"/>
  <c r="DN920" i="1"/>
  <c r="CP974" i="1"/>
  <c r="CP975" i="1" l="1"/>
  <c r="DN921" i="1"/>
  <c r="DH943" i="1"/>
  <c r="CY964" i="1"/>
  <c r="DE959" i="1"/>
  <c r="DQ914" i="1"/>
  <c r="EI906" i="1"/>
  <c r="EM904" i="1"/>
  <c r="EI907" i="1" l="1"/>
  <c r="EM905" i="1"/>
  <c r="DE960" i="1"/>
  <c r="DN922" i="1"/>
  <c r="DQ915" i="1"/>
  <c r="CY965" i="1"/>
  <c r="DH944" i="1"/>
  <c r="CP976" i="1"/>
  <c r="DH945" i="1" l="1"/>
  <c r="DQ916" i="1"/>
  <c r="CY966" i="1"/>
  <c r="DE961" i="1"/>
  <c r="DN923" i="1"/>
  <c r="EI908" i="1"/>
  <c r="EM906" i="1"/>
  <c r="DN924" i="1" l="1"/>
  <c r="CY967" i="1"/>
  <c r="DE962" i="1"/>
  <c r="DQ917" i="1"/>
  <c r="EI909" i="1"/>
  <c r="EM907" i="1"/>
  <c r="DH946" i="1"/>
  <c r="EI910" i="1" l="1"/>
  <c r="EM908" i="1"/>
  <c r="DE963" i="1"/>
  <c r="DN925" i="1"/>
  <c r="DQ918" i="1"/>
  <c r="CY968" i="1"/>
  <c r="DH947" i="1"/>
  <c r="DQ919" i="1" l="1"/>
  <c r="DH948" i="1"/>
  <c r="DE964" i="1"/>
  <c r="CY969" i="1"/>
  <c r="DN926" i="1"/>
  <c r="EI911" i="1"/>
  <c r="EM909" i="1"/>
  <c r="DN927" i="1" l="1"/>
  <c r="DH949" i="1"/>
  <c r="CY970" i="1"/>
  <c r="DQ920" i="1"/>
  <c r="DE965" i="1"/>
  <c r="EI912" i="1"/>
  <c r="EM910" i="1"/>
  <c r="DE966" i="1" l="1"/>
  <c r="DQ921" i="1"/>
  <c r="DN928" i="1"/>
  <c r="EI913" i="1"/>
  <c r="EM911" i="1"/>
  <c r="DH950" i="1"/>
  <c r="CY971" i="1"/>
  <c r="CY972" i="1" l="1"/>
  <c r="DH951" i="1"/>
  <c r="EI914" i="1"/>
  <c r="EM912" i="1"/>
  <c r="DE967" i="1"/>
  <c r="DN929" i="1"/>
  <c r="DQ922" i="1"/>
  <c r="DN930" i="1" l="1"/>
  <c r="DE968" i="1"/>
  <c r="DQ923" i="1"/>
  <c r="EI915" i="1"/>
  <c r="EM913" i="1"/>
  <c r="DH952" i="1"/>
  <c r="CY973" i="1"/>
  <c r="DQ924" i="1" l="1"/>
  <c r="EI916" i="1"/>
  <c r="EM914" i="1"/>
  <c r="DH953" i="1"/>
  <c r="DE969" i="1"/>
  <c r="CY974" i="1"/>
  <c r="DN931" i="1"/>
  <c r="DE970" i="1" l="1"/>
  <c r="CY975" i="1"/>
  <c r="DH954" i="1"/>
  <c r="EI917" i="1"/>
  <c r="EM915" i="1"/>
  <c r="DQ925" i="1"/>
  <c r="DN932" i="1"/>
  <c r="DQ926" i="1" l="1"/>
  <c r="DN933" i="1"/>
  <c r="EI918" i="1"/>
  <c r="EM916" i="1"/>
  <c r="CY976" i="1"/>
  <c r="DH955" i="1"/>
  <c r="DE971" i="1"/>
  <c r="EI919" i="1" l="1"/>
  <c r="EM917" i="1"/>
  <c r="DH956" i="1"/>
  <c r="DN934" i="1"/>
  <c r="DE972" i="1"/>
  <c r="DQ927" i="1"/>
  <c r="DH957" i="1" l="1"/>
  <c r="DN935" i="1"/>
  <c r="EI920" i="1"/>
  <c r="EM918" i="1"/>
  <c r="DE973" i="1"/>
  <c r="DQ928" i="1"/>
  <c r="DE974" i="1" l="1"/>
  <c r="DQ929" i="1"/>
  <c r="DN936" i="1"/>
  <c r="EI921" i="1"/>
  <c r="EM919" i="1"/>
  <c r="DH958" i="1"/>
  <c r="EI922" i="1" l="1"/>
  <c r="EM920" i="1"/>
  <c r="DN937" i="1"/>
  <c r="DQ930" i="1"/>
  <c r="DE975" i="1"/>
  <c r="DH959" i="1"/>
  <c r="DH960" i="1" l="1"/>
  <c r="DQ931" i="1"/>
  <c r="DE976" i="1"/>
  <c r="DN938" i="1"/>
  <c r="EI923" i="1"/>
  <c r="EM921" i="1"/>
  <c r="EI924" i="1" l="1"/>
  <c r="EM922" i="1"/>
  <c r="DN939" i="1"/>
  <c r="DQ932" i="1"/>
  <c r="DH961" i="1"/>
  <c r="DN940" i="1" l="1"/>
  <c r="EI925" i="1"/>
  <c r="EM923" i="1"/>
  <c r="DQ933" i="1"/>
  <c r="DH962" i="1"/>
  <c r="DQ934" i="1" l="1"/>
  <c r="DH963" i="1"/>
  <c r="EI926" i="1"/>
  <c r="EM924" i="1"/>
  <c r="DN941" i="1"/>
  <c r="DH964" i="1" l="1"/>
  <c r="EI927" i="1"/>
  <c r="EM925" i="1"/>
  <c r="DN942" i="1"/>
  <c r="DQ935" i="1"/>
  <c r="DN943" i="1" l="1"/>
  <c r="DH965" i="1"/>
  <c r="EI928" i="1"/>
  <c r="EM926" i="1"/>
  <c r="DQ936" i="1"/>
  <c r="DQ937" i="1" l="1"/>
  <c r="EI929" i="1"/>
  <c r="EM927" i="1"/>
  <c r="DN944" i="1"/>
  <c r="DH966" i="1"/>
  <c r="DH967" i="1" l="1"/>
  <c r="EI930" i="1"/>
  <c r="EM928" i="1"/>
  <c r="DN945" i="1"/>
  <c r="DQ938" i="1"/>
  <c r="DN946" i="1" l="1"/>
  <c r="EI931" i="1"/>
  <c r="EM929" i="1"/>
  <c r="DQ939" i="1"/>
  <c r="DH968" i="1"/>
  <c r="EI932" i="1" l="1"/>
  <c r="EM930" i="1"/>
  <c r="DQ940" i="1"/>
  <c r="DH969" i="1"/>
  <c r="DN947" i="1"/>
  <c r="DH970" i="1" l="1"/>
  <c r="DQ941" i="1"/>
  <c r="DN948" i="1"/>
  <c r="EI933" i="1"/>
  <c r="EM931" i="1"/>
  <c r="DN949" i="1" l="1"/>
  <c r="DQ942" i="1"/>
  <c r="EI934" i="1"/>
  <c r="EM932" i="1"/>
  <c r="DH971" i="1"/>
  <c r="DQ943" i="1" l="1"/>
  <c r="EI935" i="1"/>
  <c r="EM933" i="1"/>
  <c r="DH972" i="1"/>
  <c r="DN950" i="1"/>
  <c r="DH973" i="1" l="1"/>
  <c r="EI936" i="1"/>
  <c r="EM934" i="1"/>
  <c r="DN951" i="1"/>
  <c r="DQ944" i="1"/>
  <c r="DN952" i="1" l="1"/>
  <c r="EI937" i="1"/>
  <c r="EM935" i="1"/>
  <c r="DH974" i="1"/>
  <c r="DQ945" i="1"/>
  <c r="DQ946" i="1" l="1"/>
  <c r="DH975" i="1"/>
  <c r="EI938" i="1"/>
  <c r="EM936" i="1"/>
  <c r="DN953" i="1"/>
  <c r="EI939" i="1" l="1"/>
  <c r="EM937" i="1"/>
  <c r="DH976" i="1"/>
  <c r="DN954" i="1"/>
  <c r="DQ947" i="1"/>
  <c r="DN955" i="1" l="1"/>
  <c r="EI940" i="1"/>
  <c r="EM938" i="1"/>
  <c r="DQ948" i="1"/>
  <c r="DQ949" i="1" l="1"/>
  <c r="EI941" i="1"/>
  <c r="EM939" i="1"/>
  <c r="DN956" i="1"/>
  <c r="DN957" i="1" l="1"/>
  <c r="EI942" i="1"/>
  <c r="EM940" i="1"/>
  <c r="DQ950" i="1"/>
  <c r="DQ951" i="1" l="1"/>
  <c r="DN958" i="1"/>
  <c r="EI943" i="1"/>
  <c r="EM941" i="1"/>
  <c r="DN959" i="1" l="1"/>
  <c r="EI944" i="1"/>
  <c r="EM942" i="1"/>
  <c r="DQ952" i="1"/>
  <c r="EI945" i="1" l="1"/>
  <c r="EM943" i="1"/>
  <c r="DQ953" i="1"/>
  <c r="DN960" i="1"/>
  <c r="DN961" i="1" l="1"/>
  <c r="DQ954" i="1"/>
  <c r="EI946" i="1"/>
  <c r="EM944" i="1"/>
  <c r="DQ955" i="1" l="1"/>
  <c r="DN962" i="1"/>
  <c r="EI947" i="1"/>
  <c r="EM945" i="1"/>
  <c r="DN963" i="1" l="1"/>
  <c r="EI948" i="1"/>
  <c r="EM946" i="1"/>
  <c r="DQ956" i="1"/>
  <c r="EI949" i="1" l="1"/>
  <c r="EM947" i="1"/>
  <c r="DN964" i="1"/>
  <c r="DQ957" i="1"/>
  <c r="DN965" i="1" l="1"/>
  <c r="DQ958" i="1"/>
  <c r="EI950" i="1"/>
  <c r="EM948" i="1"/>
  <c r="DQ959" i="1" l="1"/>
  <c r="DN966" i="1"/>
  <c r="EI951" i="1"/>
  <c r="EM949" i="1"/>
  <c r="EI952" i="1" l="1"/>
  <c r="EM950" i="1"/>
  <c r="DQ960" i="1"/>
  <c r="DN967" i="1"/>
  <c r="DN968" i="1" l="1"/>
  <c r="DQ961" i="1"/>
  <c r="EI953" i="1"/>
  <c r="EM951" i="1"/>
  <c r="DQ962" i="1" l="1"/>
  <c r="DN969" i="1"/>
  <c r="EI954" i="1"/>
  <c r="EM952" i="1"/>
  <c r="DN970" i="1" l="1"/>
  <c r="EI955" i="1"/>
  <c r="EM953" i="1"/>
  <c r="DQ963" i="1"/>
  <c r="DQ964" i="1" l="1"/>
  <c r="EI956" i="1"/>
  <c r="EM954" i="1"/>
  <c r="DN971" i="1"/>
  <c r="DQ965" i="1" l="1"/>
  <c r="EI957" i="1"/>
  <c r="EM955" i="1"/>
  <c r="DN972" i="1"/>
  <c r="DN973" i="1" l="1"/>
  <c r="DQ966" i="1"/>
  <c r="EI958" i="1"/>
  <c r="EM956" i="1"/>
  <c r="EI959" i="1" l="1"/>
  <c r="EM957" i="1"/>
  <c r="DQ967" i="1"/>
  <c r="DN974" i="1"/>
  <c r="EI960" i="1" l="1"/>
  <c r="EM958" i="1"/>
  <c r="DQ968" i="1"/>
  <c r="DN975" i="1"/>
  <c r="DQ969" i="1" l="1"/>
  <c r="EI961" i="1"/>
  <c r="EM959" i="1"/>
  <c r="DN976" i="1"/>
  <c r="EI962" i="1" l="1"/>
  <c r="EM960" i="1"/>
  <c r="DQ970" i="1"/>
  <c r="EI963" i="1" l="1"/>
  <c r="EM961" i="1"/>
  <c r="DQ971" i="1"/>
  <c r="EI964" i="1" l="1"/>
  <c r="EM962" i="1"/>
  <c r="DQ972" i="1"/>
  <c r="DQ973" i="1" l="1"/>
  <c r="EI965" i="1"/>
  <c r="EM963" i="1"/>
  <c r="DQ974" i="1" l="1"/>
  <c r="EI966" i="1"/>
  <c r="EM964" i="1"/>
  <c r="DQ975" i="1" l="1"/>
  <c r="EI967" i="1"/>
  <c r="EM965" i="1"/>
  <c r="EI968" i="1" l="1"/>
  <c r="EM966" i="1"/>
  <c r="DQ976" i="1"/>
  <c r="EI969" i="1" l="1"/>
  <c r="EM967" i="1"/>
  <c r="EI970" i="1" l="1"/>
  <c r="EM968" i="1"/>
  <c r="EI971" i="1" l="1"/>
  <c r="EM969" i="1"/>
  <c r="EI972" i="1" l="1"/>
  <c r="EM970" i="1"/>
  <c r="EI973" i="1" l="1"/>
  <c r="EM971" i="1"/>
  <c r="EI974" i="1" l="1"/>
  <c r="EM972" i="1"/>
  <c r="EI975" i="1" l="1"/>
  <c r="EM973" i="1"/>
  <c r="EI976" i="1" l="1"/>
  <c r="EM974" i="1"/>
  <c r="EM975" i="1" l="1"/>
  <c r="M1070" i="1" l="1"/>
  <c r="AB977" i="1"/>
  <c r="AB978" i="1" s="1"/>
  <c r="AB979" i="1" s="1"/>
  <c r="AB980" i="1" s="1"/>
  <c r="AB981" i="1" s="1"/>
  <c r="AB982" i="1" s="1"/>
  <c r="AB983" i="1" s="1"/>
  <c r="AB984" i="1" s="1"/>
  <c r="AB985" i="1" s="1"/>
  <c r="AB986" i="1" s="1"/>
  <c r="AB987" i="1" s="1"/>
  <c r="AB988" i="1" s="1"/>
  <c r="AB989" i="1" s="1"/>
  <c r="AB990" i="1" s="1"/>
  <c r="AB991" i="1" s="1"/>
  <c r="AB992" i="1" s="1"/>
  <c r="AB993" i="1" s="1"/>
  <c r="AB994" i="1" s="1"/>
  <c r="AB995" i="1" s="1"/>
  <c r="AB996" i="1" s="1"/>
  <c r="AB997" i="1" s="1"/>
  <c r="AB998" i="1" s="1"/>
  <c r="AB999" i="1" s="1"/>
  <c r="AB1000" i="1" s="1"/>
  <c r="AB1001" i="1" s="1"/>
  <c r="AB1002" i="1" s="1"/>
  <c r="AB1003" i="1" s="1"/>
  <c r="AB1004" i="1" s="1"/>
  <c r="AB1005" i="1" s="1"/>
  <c r="AB1006" i="1" s="1"/>
  <c r="AB1007" i="1" s="1"/>
  <c r="AB1008" i="1" s="1"/>
  <c r="AB1009" i="1" s="1"/>
  <c r="AB1010" i="1" s="1"/>
  <c r="AB1011" i="1" s="1"/>
  <c r="AB1012" i="1" s="1"/>
  <c r="AB1013" i="1" s="1"/>
  <c r="AB1014" i="1" s="1"/>
  <c r="AB1015" i="1" s="1"/>
  <c r="AB1016" i="1" s="1"/>
  <c r="AB1017" i="1" s="1"/>
  <c r="AB1018" i="1" s="1"/>
  <c r="AB1019" i="1" s="1"/>
  <c r="AB1020" i="1" s="1"/>
  <c r="AB1021" i="1" s="1"/>
  <c r="AB1022" i="1" s="1"/>
  <c r="AB1023" i="1" s="1"/>
  <c r="AB1024" i="1" s="1"/>
  <c r="AB1025" i="1" s="1"/>
  <c r="AB1026" i="1" s="1"/>
  <c r="AW977" i="1"/>
  <c r="AW978" i="1" s="1"/>
  <c r="AW979" i="1" s="1"/>
  <c r="AW980" i="1" s="1"/>
  <c r="AW981" i="1" s="1"/>
  <c r="AW982" i="1" s="1"/>
  <c r="AW983" i="1" s="1"/>
  <c r="AW984" i="1" s="1"/>
  <c r="AW985" i="1" s="1"/>
  <c r="AW986" i="1" s="1"/>
  <c r="AW987" i="1" s="1"/>
  <c r="AW988" i="1" s="1"/>
  <c r="AW989" i="1" s="1"/>
  <c r="AW990" i="1" s="1"/>
  <c r="AW991" i="1" s="1"/>
  <c r="AW992" i="1" s="1"/>
  <c r="AW993" i="1" s="1"/>
  <c r="AW994" i="1" s="1"/>
  <c r="AW995" i="1" s="1"/>
  <c r="AW996" i="1" s="1"/>
  <c r="AW997" i="1" s="1"/>
  <c r="AW998" i="1" s="1"/>
  <c r="AW999" i="1" s="1"/>
  <c r="AW1000" i="1" s="1"/>
  <c r="AW1001" i="1" s="1"/>
  <c r="AW1002" i="1" s="1"/>
  <c r="AW1003" i="1" s="1"/>
  <c r="AW1004" i="1" s="1"/>
  <c r="AW1005" i="1" s="1"/>
  <c r="AW1006" i="1" s="1"/>
  <c r="AW1007" i="1" s="1"/>
  <c r="AW1008" i="1" s="1"/>
  <c r="AW1009" i="1" s="1"/>
  <c r="AW1010" i="1" s="1"/>
  <c r="AW1011" i="1" s="1"/>
  <c r="AW1012" i="1" s="1"/>
  <c r="AW1013" i="1" s="1"/>
  <c r="AW1014" i="1" s="1"/>
  <c r="AW1015" i="1" s="1"/>
  <c r="AW1016" i="1" s="1"/>
  <c r="AW1017" i="1" s="1"/>
  <c r="AW1018" i="1" s="1"/>
  <c r="AW1019" i="1" s="1"/>
  <c r="AW1020" i="1" s="1"/>
  <c r="AW1021" i="1" s="1"/>
  <c r="AW1022" i="1" s="1"/>
  <c r="AW1023" i="1" s="1"/>
  <c r="AW1024" i="1" s="1"/>
  <c r="AW1025" i="1" s="1"/>
  <c r="AW1026" i="1" s="1"/>
  <c r="AZ977" i="1"/>
  <c r="AZ978" i="1" s="1"/>
  <c r="AZ979" i="1" s="1"/>
  <c r="AZ980" i="1" s="1"/>
  <c r="AZ981" i="1" s="1"/>
  <c r="AZ982" i="1" s="1"/>
  <c r="AZ983" i="1" s="1"/>
  <c r="AZ984" i="1" s="1"/>
  <c r="AZ985" i="1" s="1"/>
  <c r="AZ986" i="1" s="1"/>
  <c r="AZ987" i="1" s="1"/>
  <c r="AZ988" i="1" s="1"/>
  <c r="AZ989" i="1" s="1"/>
  <c r="AZ990" i="1" s="1"/>
  <c r="AZ991" i="1" s="1"/>
  <c r="AZ992" i="1" s="1"/>
  <c r="AZ993" i="1" s="1"/>
  <c r="AZ994" i="1" s="1"/>
  <c r="AZ995" i="1" s="1"/>
  <c r="AZ996" i="1" s="1"/>
  <c r="AZ997" i="1" s="1"/>
  <c r="AZ998" i="1" s="1"/>
  <c r="AZ999" i="1" s="1"/>
  <c r="AZ1000" i="1" s="1"/>
  <c r="AZ1001" i="1" s="1"/>
  <c r="AZ1002" i="1" s="1"/>
  <c r="AZ1003" i="1" s="1"/>
  <c r="AZ1004" i="1" s="1"/>
  <c r="AZ1005" i="1" s="1"/>
  <c r="AZ1006" i="1" s="1"/>
  <c r="AZ1007" i="1" s="1"/>
  <c r="AZ1008" i="1" s="1"/>
  <c r="AZ1009" i="1" s="1"/>
  <c r="AZ1010" i="1" s="1"/>
  <c r="AZ1011" i="1" s="1"/>
  <c r="AZ1012" i="1" s="1"/>
  <c r="AZ1013" i="1" s="1"/>
  <c r="AZ1014" i="1" s="1"/>
  <c r="AZ1015" i="1" s="1"/>
  <c r="AZ1016" i="1" s="1"/>
  <c r="AZ1017" i="1" s="1"/>
  <c r="AZ1018" i="1" s="1"/>
  <c r="AZ1019" i="1" s="1"/>
  <c r="AZ1020" i="1" s="1"/>
  <c r="AZ1021" i="1" s="1"/>
  <c r="AZ1022" i="1" s="1"/>
  <c r="AZ1023" i="1" s="1"/>
  <c r="AZ1024" i="1" s="1"/>
  <c r="AZ1025" i="1" s="1"/>
  <c r="AZ1026" i="1" s="1"/>
  <c r="BF977" i="1"/>
  <c r="BF978" i="1" s="1"/>
  <c r="BF979" i="1" s="1"/>
  <c r="BF980" i="1" s="1"/>
  <c r="BF981" i="1" s="1"/>
  <c r="BF982" i="1" s="1"/>
  <c r="BF983" i="1" s="1"/>
  <c r="BF984" i="1" s="1"/>
  <c r="BF985" i="1" s="1"/>
  <c r="BF986" i="1" s="1"/>
  <c r="BF987" i="1" s="1"/>
  <c r="BF988" i="1" s="1"/>
  <c r="BF989" i="1" s="1"/>
  <c r="BF990" i="1" s="1"/>
  <c r="BF991" i="1" s="1"/>
  <c r="BF992" i="1" s="1"/>
  <c r="BF993" i="1" s="1"/>
  <c r="BF994" i="1" s="1"/>
  <c r="BF995" i="1" s="1"/>
  <c r="BF996" i="1" s="1"/>
  <c r="BF997" i="1" s="1"/>
  <c r="BF998" i="1" s="1"/>
  <c r="BF999" i="1" s="1"/>
  <c r="BF1000" i="1" s="1"/>
  <c r="BF1001" i="1" s="1"/>
  <c r="BF1002" i="1" s="1"/>
  <c r="BF1003" i="1" s="1"/>
  <c r="BF1004" i="1" s="1"/>
  <c r="BF1005" i="1" s="1"/>
  <c r="BF1006" i="1" s="1"/>
  <c r="BF1007" i="1" s="1"/>
  <c r="BF1008" i="1" s="1"/>
  <c r="BF1009" i="1" s="1"/>
  <c r="BF1010" i="1" s="1"/>
  <c r="BF1011" i="1" s="1"/>
  <c r="BF1012" i="1" s="1"/>
  <c r="BF1013" i="1" s="1"/>
  <c r="BF1014" i="1" s="1"/>
  <c r="BF1015" i="1" s="1"/>
  <c r="BF1016" i="1" s="1"/>
  <c r="BF1017" i="1" s="1"/>
  <c r="BF1018" i="1" s="1"/>
  <c r="BF1019" i="1" s="1"/>
  <c r="BF1020" i="1" s="1"/>
  <c r="BF1021" i="1" s="1"/>
  <c r="BF1022" i="1" s="1"/>
  <c r="BF1023" i="1" s="1"/>
  <c r="BF1024" i="1" s="1"/>
  <c r="BF1025" i="1" s="1"/>
  <c r="BF1026" i="1" s="1"/>
  <c r="BR977" i="1"/>
  <c r="BR978" i="1" s="1"/>
  <c r="BR979" i="1" s="1"/>
  <c r="BR980" i="1" s="1"/>
  <c r="BR981" i="1" s="1"/>
  <c r="BR982" i="1" s="1"/>
  <c r="BR983" i="1" s="1"/>
  <c r="BR984" i="1" s="1"/>
  <c r="BR985" i="1" s="1"/>
  <c r="BR986" i="1" s="1"/>
  <c r="BR987" i="1" s="1"/>
  <c r="BR988" i="1" s="1"/>
  <c r="BR989" i="1" s="1"/>
  <c r="BR990" i="1" s="1"/>
  <c r="BR991" i="1" s="1"/>
  <c r="BR992" i="1" s="1"/>
  <c r="BR993" i="1" s="1"/>
  <c r="BR994" i="1" s="1"/>
  <c r="BR995" i="1" s="1"/>
  <c r="BR996" i="1" s="1"/>
  <c r="BR997" i="1" s="1"/>
  <c r="BR998" i="1" s="1"/>
  <c r="BR999" i="1" s="1"/>
  <c r="BR1000" i="1" s="1"/>
  <c r="BR1001" i="1" s="1"/>
  <c r="BR1002" i="1" s="1"/>
  <c r="BR1003" i="1" s="1"/>
  <c r="BR1004" i="1" s="1"/>
  <c r="BR1005" i="1" s="1"/>
  <c r="BR1006" i="1" s="1"/>
  <c r="BR1007" i="1" s="1"/>
  <c r="BR1008" i="1" s="1"/>
  <c r="BR1009" i="1" s="1"/>
  <c r="BR1010" i="1" s="1"/>
  <c r="BR1011" i="1" s="1"/>
  <c r="BR1012" i="1" s="1"/>
  <c r="BR1013" i="1" s="1"/>
  <c r="BR1014" i="1" s="1"/>
  <c r="BR1015" i="1" s="1"/>
  <c r="BR1016" i="1" s="1"/>
  <c r="BR1017" i="1" s="1"/>
  <c r="BR1018" i="1" s="1"/>
  <c r="BR1019" i="1" s="1"/>
  <c r="BR1020" i="1" s="1"/>
  <c r="BR1021" i="1" s="1"/>
  <c r="BR1022" i="1" s="1"/>
  <c r="BR1023" i="1" s="1"/>
  <c r="BR1024" i="1" s="1"/>
  <c r="BR1025" i="1" s="1"/>
  <c r="BR1026" i="1" s="1"/>
  <c r="BU977" i="1"/>
  <c r="BU978" i="1" s="1"/>
  <c r="BU979" i="1" s="1"/>
  <c r="BU980" i="1" s="1"/>
  <c r="BU981" i="1" s="1"/>
  <c r="BU982" i="1" s="1"/>
  <c r="BU983" i="1" s="1"/>
  <c r="BU984" i="1" s="1"/>
  <c r="BU985" i="1" s="1"/>
  <c r="BU986" i="1" s="1"/>
  <c r="BU987" i="1" s="1"/>
  <c r="BU988" i="1" s="1"/>
  <c r="BU989" i="1" s="1"/>
  <c r="BU990" i="1" s="1"/>
  <c r="BU991" i="1" s="1"/>
  <c r="BU992" i="1" s="1"/>
  <c r="BU993" i="1" s="1"/>
  <c r="BU994" i="1" s="1"/>
  <c r="BU995" i="1" s="1"/>
  <c r="BU996" i="1" s="1"/>
  <c r="BU997" i="1" s="1"/>
  <c r="BU998" i="1" s="1"/>
  <c r="BU999" i="1" s="1"/>
  <c r="BU1000" i="1" s="1"/>
  <c r="BU1001" i="1" s="1"/>
  <c r="BU1002" i="1" s="1"/>
  <c r="BU1003" i="1" s="1"/>
  <c r="BU1004" i="1" s="1"/>
  <c r="BU1005" i="1" s="1"/>
  <c r="BU1006" i="1" s="1"/>
  <c r="BU1007" i="1" s="1"/>
  <c r="BU1008" i="1" s="1"/>
  <c r="BU1009" i="1" s="1"/>
  <c r="BU1010" i="1" s="1"/>
  <c r="BU1011" i="1" s="1"/>
  <c r="BU1012" i="1" s="1"/>
  <c r="BU1013" i="1" s="1"/>
  <c r="BU1014" i="1" s="1"/>
  <c r="BU1015" i="1" s="1"/>
  <c r="BU1016" i="1" s="1"/>
  <c r="BU1017" i="1" s="1"/>
  <c r="BU1018" i="1" s="1"/>
  <c r="BU1019" i="1" s="1"/>
  <c r="BU1020" i="1" s="1"/>
  <c r="BU1021" i="1" s="1"/>
  <c r="BU1022" i="1" s="1"/>
  <c r="BU1023" i="1" s="1"/>
  <c r="BU1024" i="1" s="1"/>
  <c r="BU1025" i="1" s="1"/>
  <c r="BU1026" i="1" s="1"/>
  <c r="CD977" i="1"/>
  <c r="CD978" i="1" s="1"/>
  <c r="CD979" i="1" s="1"/>
  <c r="CD980" i="1" s="1"/>
  <c r="CD981" i="1" s="1"/>
  <c r="CD982" i="1" s="1"/>
  <c r="CD983" i="1" s="1"/>
  <c r="CD984" i="1" s="1"/>
  <c r="CD985" i="1" s="1"/>
  <c r="CD986" i="1" s="1"/>
  <c r="CD987" i="1" s="1"/>
  <c r="CD988" i="1" s="1"/>
  <c r="CD989" i="1" s="1"/>
  <c r="CD990" i="1" s="1"/>
  <c r="CD991" i="1" s="1"/>
  <c r="CD992" i="1" s="1"/>
  <c r="CD993" i="1" s="1"/>
  <c r="CD994" i="1" s="1"/>
  <c r="CD995" i="1" s="1"/>
  <c r="CD996" i="1" s="1"/>
  <c r="CD997" i="1" s="1"/>
  <c r="CD998" i="1" s="1"/>
  <c r="CD999" i="1" s="1"/>
  <c r="CD1000" i="1" s="1"/>
  <c r="CD1001" i="1" s="1"/>
  <c r="CD1002" i="1" s="1"/>
  <c r="CD1003" i="1" s="1"/>
  <c r="CD1004" i="1" s="1"/>
  <c r="CD1005" i="1" s="1"/>
  <c r="CD1006" i="1" s="1"/>
  <c r="CD1007" i="1" s="1"/>
  <c r="CD1008" i="1" s="1"/>
  <c r="CD1009" i="1" s="1"/>
  <c r="CD1010" i="1" s="1"/>
  <c r="CD1011" i="1" s="1"/>
  <c r="CD1012" i="1" s="1"/>
  <c r="CD1013" i="1" s="1"/>
  <c r="CD1014" i="1" s="1"/>
  <c r="CD1015" i="1" s="1"/>
  <c r="CD1016" i="1" s="1"/>
  <c r="CD1017" i="1" s="1"/>
  <c r="CD1018" i="1" s="1"/>
  <c r="CD1019" i="1" s="1"/>
  <c r="CD1020" i="1" s="1"/>
  <c r="CD1021" i="1" s="1"/>
  <c r="CD1022" i="1" s="1"/>
  <c r="CD1023" i="1" s="1"/>
  <c r="CD1024" i="1" s="1"/>
  <c r="CD1025" i="1" s="1"/>
  <c r="CD1026" i="1" s="1"/>
  <c r="DK977" i="1"/>
  <c r="DK978" i="1" s="1"/>
  <c r="DK979" i="1" s="1"/>
  <c r="DK980" i="1" s="1"/>
  <c r="DK981" i="1" s="1"/>
  <c r="DK982" i="1" s="1"/>
  <c r="DK983" i="1" s="1"/>
  <c r="DK984" i="1" s="1"/>
  <c r="DK985" i="1" s="1"/>
  <c r="DK986" i="1" s="1"/>
  <c r="DK987" i="1" s="1"/>
  <c r="DK988" i="1" s="1"/>
  <c r="DK989" i="1" s="1"/>
  <c r="DK990" i="1" s="1"/>
  <c r="DK991" i="1" s="1"/>
  <c r="DK992" i="1" s="1"/>
  <c r="DK993" i="1" s="1"/>
  <c r="DK994" i="1" s="1"/>
  <c r="DK995" i="1" s="1"/>
  <c r="DK996" i="1" s="1"/>
  <c r="DK997" i="1" s="1"/>
  <c r="DK998" i="1" s="1"/>
  <c r="DK999" i="1" s="1"/>
  <c r="DK1000" i="1" s="1"/>
  <c r="DK1001" i="1" s="1"/>
  <c r="DK1002" i="1" s="1"/>
  <c r="DK1003" i="1" s="1"/>
  <c r="DK1004" i="1" s="1"/>
  <c r="DK1005" i="1" s="1"/>
  <c r="DK1006" i="1" s="1"/>
  <c r="DK1007" i="1" s="1"/>
  <c r="DK1008" i="1" s="1"/>
  <c r="DK1009" i="1" s="1"/>
  <c r="DK1010" i="1" s="1"/>
  <c r="DK1011" i="1" s="1"/>
  <c r="DK1012" i="1" s="1"/>
  <c r="DK1013" i="1" s="1"/>
  <c r="DK1014" i="1" s="1"/>
  <c r="DK1015" i="1" s="1"/>
  <c r="DK1016" i="1" s="1"/>
  <c r="DK1017" i="1" s="1"/>
  <c r="DK1018" i="1" s="1"/>
  <c r="DK1019" i="1" s="1"/>
  <c r="DK1020" i="1" s="1"/>
  <c r="DK1021" i="1" s="1"/>
  <c r="DK1022" i="1" s="1"/>
  <c r="DK1023" i="1" s="1"/>
  <c r="DK1024" i="1" s="1"/>
  <c r="DK1025" i="1" s="1"/>
  <c r="DK1026" i="1" s="1"/>
  <c r="DT977" i="1"/>
  <c r="DT978" i="1" s="1"/>
  <c r="DT979" i="1" s="1"/>
  <c r="DT980" i="1" s="1"/>
  <c r="DT981" i="1" s="1"/>
  <c r="DT982" i="1" s="1"/>
  <c r="DT983" i="1" s="1"/>
  <c r="DT984" i="1" s="1"/>
  <c r="DT985" i="1" s="1"/>
  <c r="DT986" i="1" s="1"/>
  <c r="DT987" i="1" s="1"/>
  <c r="DT988" i="1" s="1"/>
  <c r="DT989" i="1" s="1"/>
  <c r="DT990" i="1" s="1"/>
  <c r="DT991" i="1" s="1"/>
  <c r="DT992" i="1" s="1"/>
  <c r="DT993" i="1" s="1"/>
  <c r="DT994" i="1" s="1"/>
  <c r="DT995" i="1" s="1"/>
  <c r="DT996" i="1" s="1"/>
  <c r="DT997" i="1" s="1"/>
  <c r="DT998" i="1" s="1"/>
  <c r="DT999" i="1" s="1"/>
  <c r="DT1000" i="1" s="1"/>
  <c r="DT1001" i="1" s="1"/>
  <c r="DT1002" i="1" s="1"/>
  <c r="DT1003" i="1" s="1"/>
  <c r="DT1004" i="1" s="1"/>
  <c r="DT1005" i="1" s="1"/>
  <c r="DT1006" i="1" s="1"/>
  <c r="DT1007" i="1" s="1"/>
  <c r="DT1008" i="1" s="1"/>
  <c r="DT1009" i="1" s="1"/>
  <c r="DT1010" i="1" s="1"/>
  <c r="DT1011" i="1" s="1"/>
  <c r="DT1012" i="1" s="1"/>
  <c r="DT1013" i="1" s="1"/>
  <c r="DT1014" i="1" s="1"/>
  <c r="DT1015" i="1" s="1"/>
  <c r="DT1016" i="1" s="1"/>
  <c r="DT1017" i="1" s="1"/>
  <c r="DT1018" i="1" s="1"/>
  <c r="DT1019" i="1" s="1"/>
  <c r="DT1020" i="1" s="1"/>
  <c r="DT1021" i="1" s="1"/>
  <c r="DT1022" i="1" s="1"/>
  <c r="DT1023" i="1" s="1"/>
  <c r="DT1024" i="1" s="1"/>
  <c r="DT1025" i="1" s="1"/>
  <c r="DT1026" i="1" s="1"/>
  <c r="DZ977" i="1"/>
  <c r="DZ978" i="1" s="1"/>
  <c r="DZ979" i="1" s="1"/>
  <c r="DZ980" i="1" s="1"/>
  <c r="DZ981" i="1" s="1"/>
  <c r="DZ982" i="1" s="1"/>
  <c r="DZ983" i="1" s="1"/>
  <c r="DZ984" i="1" s="1"/>
  <c r="DZ985" i="1" s="1"/>
  <c r="DZ986" i="1" s="1"/>
  <c r="DZ987" i="1" s="1"/>
  <c r="DZ988" i="1" s="1"/>
  <c r="DZ989" i="1" s="1"/>
  <c r="DZ990" i="1" s="1"/>
  <c r="DZ991" i="1" s="1"/>
  <c r="DZ992" i="1" s="1"/>
  <c r="DZ993" i="1" s="1"/>
  <c r="DZ994" i="1" s="1"/>
  <c r="DZ995" i="1" s="1"/>
  <c r="DZ996" i="1" s="1"/>
  <c r="DZ997" i="1" s="1"/>
  <c r="DZ998" i="1" s="1"/>
  <c r="DZ999" i="1" s="1"/>
  <c r="DZ1000" i="1" s="1"/>
  <c r="DZ1001" i="1" s="1"/>
  <c r="DZ1002" i="1" s="1"/>
  <c r="DZ1003" i="1" s="1"/>
  <c r="DZ1004" i="1" s="1"/>
  <c r="DZ1005" i="1" s="1"/>
  <c r="DZ1006" i="1" s="1"/>
  <c r="DZ1007" i="1" s="1"/>
  <c r="DZ1008" i="1" s="1"/>
  <c r="DZ1009" i="1" s="1"/>
  <c r="DZ1010" i="1" s="1"/>
  <c r="DZ1011" i="1" s="1"/>
  <c r="DZ1012" i="1" s="1"/>
  <c r="DZ1013" i="1" s="1"/>
  <c r="DZ1014" i="1" s="1"/>
  <c r="DZ1015" i="1" s="1"/>
  <c r="DZ1016" i="1" s="1"/>
  <c r="DZ1017" i="1" s="1"/>
  <c r="DZ1018" i="1" s="1"/>
  <c r="DZ1019" i="1" s="1"/>
  <c r="DZ1020" i="1" s="1"/>
  <c r="DZ1021" i="1" s="1"/>
  <c r="DZ1022" i="1" s="1"/>
  <c r="DZ1023" i="1" s="1"/>
  <c r="DZ1024" i="1" s="1"/>
  <c r="DZ1025" i="1" s="1"/>
  <c r="DZ1026" i="1" s="1"/>
  <c r="M977" i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EI977" i="1" l="1"/>
  <c r="EI978" i="1" s="1"/>
  <c r="EI979" i="1" s="1"/>
  <c r="EI980" i="1" s="1"/>
  <c r="EI981" i="1" s="1"/>
  <c r="EI982" i="1" s="1"/>
  <c r="EI983" i="1" s="1"/>
  <c r="EI984" i="1" s="1"/>
  <c r="EI985" i="1" s="1"/>
  <c r="EI986" i="1" s="1"/>
  <c r="EI987" i="1" s="1"/>
  <c r="EI988" i="1" s="1"/>
  <c r="EI989" i="1" s="1"/>
  <c r="EI990" i="1" s="1"/>
  <c r="EI991" i="1" s="1"/>
  <c r="EI992" i="1" s="1"/>
  <c r="EI993" i="1" s="1"/>
  <c r="EI994" i="1" s="1"/>
  <c r="EI995" i="1" s="1"/>
  <c r="EI996" i="1" s="1"/>
  <c r="EI997" i="1" s="1"/>
  <c r="EI998" i="1" s="1"/>
  <c r="EI999" i="1" s="1"/>
  <c r="EI1000" i="1" s="1"/>
  <c r="EI1001" i="1" s="1"/>
  <c r="EI1002" i="1" s="1"/>
  <c r="EI1003" i="1" s="1"/>
  <c r="EI1004" i="1" s="1"/>
  <c r="EI1005" i="1" s="1"/>
  <c r="EI1006" i="1" s="1"/>
  <c r="EI1007" i="1" s="1"/>
  <c r="EI1008" i="1" s="1"/>
  <c r="EI1009" i="1" s="1"/>
  <c r="EI1010" i="1" s="1"/>
  <c r="EI1011" i="1" s="1"/>
  <c r="EI1012" i="1" s="1"/>
  <c r="EI1013" i="1" s="1"/>
  <c r="EI1014" i="1" s="1"/>
  <c r="EI1015" i="1" s="1"/>
  <c r="EI1016" i="1" s="1"/>
  <c r="EI1017" i="1" s="1"/>
  <c r="EI1018" i="1" s="1"/>
  <c r="EI1019" i="1" s="1"/>
  <c r="EI1020" i="1" s="1"/>
  <c r="EI1021" i="1" s="1"/>
  <c r="EI1022" i="1" s="1"/>
  <c r="EI1023" i="1" s="1"/>
  <c r="EI1024" i="1" s="1"/>
  <c r="EI1025" i="1" s="1"/>
  <c r="EI1026" i="1" s="1"/>
  <c r="DQ977" i="1"/>
  <c r="DQ978" i="1" s="1"/>
  <c r="DQ979" i="1" s="1"/>
  <c r="DQ980" i="1" s="1"/>
  <c r="DQ981" i="1" s="1"/>
  <c r="DQ982" i="1" s="1"/>
  <c r="DQ983" i="1" s="1"/>
  <c r="DQ984" i="1" s="1"/>
  <c r="DQ985" i="1" s="1"/>
  <c r="DQ986" i="1" s="1"/>
  <c r="DQ987" i="1" s="1"/>
  <c r="DQ988" i="1" s="1"/>
  <c r="DQ989" i="1" s="1"/>
  <c r="DQ990" i="1" s="1"/>
  <c r="DQ991" i="1" s="1"/>
  <c r="DQ992" i="1" s="1"/>
  <c r="DQ993" i="1" s="1"/>
  <c r="DQ994" i="1" s="1"/>
  <c r="DQ995" i="1" s="1"/>
  <c r="DQ996" i="1" s="1"/>
  <c r="DQ997" i="1" s="1"/>
  <c r="DQ998" i="1" s="1"/>
  <c r="DQ999" i="1" s="1"/>
  <c r="DQ1000" i="1" s="1"/>
  <c r="DQ1001" i="1" s="1"/>
  <c r="DQ1002" i="1" s="1"/>
  <c r="DQ1003" i="1" s="1"/>
  <c r="DQ1004" i="1" s="1"/>
  <c r="DQ1005" i="1" s="1"/>
  <c r="DQ1006" i="1" s="1"/>
  <c r="DQ1007" i="1" s="1"/>
  <c r="DQ1008" i="1" s="1"/>
  <c r="DQ1009" i="1" s="1"/>
  <c r="DQ1010" i="1" s="1"/>
  <c r="DQ1011" i="1" s="1"/>
  <c r="DQ1012" i="1" s="1"/>
  <c r="DQ1013" i="1" s="1"/>
  <c r="DQ1014" i="1" s="1"/>
  <c r="DQ1015" i="1" s="1"/>
  <c r="DQ1016" i="1" s="1"/>
  <c r="DQ1017" i="1" s="1"/>
  <c r="DQ1018" i="1" s="1"/>
  <c r="DQ1019" i="1" s="1"/>
  <c r="DQ1020" i="1" s="1"/>
  <c r="DQ1021" i="1" s="1"/>
  <c r="DQ1022" i="1" s="1"/>
  <c r="DQ1023" i="1" s="1"/>
  <c r="DQ1024" i="1" s="1"/>
  <c r="DQ1025" i="1" s="1"/>
  <c r="DQ1026" i="1" s="1"/>
  <c r="DN977" i="1"/>
  <c r="DN978" i="1" s="1"/>
  <c r="DN979" i="1" s="1"/>
  <c r="DN980" i="1" s="1"/>
  <c r="DN981" i="1" s="1"/>
  <c r="DN982" i="1" s="1"/>
  <c r="DN983" i="1" s="1"/>
  <c r="DN984" i="1" s="1"/>
  <c r="DN985" i="1" s="1"/>
  <c r="DN986" i="1" s="1"/>
  <c r="DN987" i="1" s="1"/>
  <c r="DN988" i="1" s="1"/>
  <c r="DN989" i="1" s="1"/>
  <c r="DN990" i="1" s="1"/>
  <c r="DN991" i="1" s="1"/>
  <c r="DN992" i="1" s="1"/>
  <c r="DN993" i="1" s="1"/>
  <c r="DN994" i="1" s="1"/>
  <c r="DN995" i="1" s="1"/>
  <c r="DN996" i="1" s="1"/>
  <c r="DN997" i="1" s="1"/>
  <c r="DN998" i="1" s="1"/>
  <c r="DN999" i="1" s="1"/>
  <c r="DN1000" i="1" s="1"/>
  <c r="DN1001" i="1" s="1"/>
  <c r="DN1002" i="1" s="1"/>
  <c r="DN1003" i="1" s="1"/>
  <c r="DN1004" i="1" s="1"/>
  <c r="DN1005" i="1" s="1"/>
  <c r="DN1006" i="1" s="1"/>
  <c r="DN1007" i="1" s="1"/>
  <c r="DN1008" i="1" s="1"/>
  <c r="DN1009" i="1" s="1"/>
  <c r="DN1010" i="1" s="1"/>
  <c r="DN1011" i="1" s="1"/>
  <c r="DN1012" i="1" s="1"/>
  <c r="DN1013" i="1" s="1"/>
  <c r="DN1014" i="1" s="1"/>
  <c r="DN1015" i="1" s="1"/>
  <c r="DN1016" i="1" s="1"/>
  <c r="DN1017" i="1" s="1"/>
  <c r="DN1018" i="1" s="1"/>
  <c r="DN1019" i="1" s="1"/>
  <c r="DN1020" i="1" s="1"/>
  <c r="DN1021" i="1" s="1"/>
  <c r="DN1022" i="1" s="1"/>
  <c r="DN1023" i="1" s="1"/>
  <c r="DN1024" i="1" s="1"/>
  <c r="DN1025" i="1" s="1"/>
  <c r="DN1026" i="1" s="1"/>
  <c r="J977" i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CP977" i="1"/>
  <c r="CP978" i="1" s="1"/>
  <c r="CP979" i="1" s="1"/>
  <c r="CP980" i="1" s="1"/>
  <c r="CP981" i="1" s="1"/>
  <c r="CP982" i="1" s="1"/>
  <c r="CP983" i="1" s="1"/>
  <c r="CP984" i="1" s="1"/>
  <c r="CP985" i="1" s="1"/>
  <c r="CP986" i="1" s="1"/>
  <c r="CP987" i="1" s="1"/>
  <c r="CP988" i="1" s="1"/>
  <c r="CP989" i="1" s="1"/>
  <c r="CP990" i="1" s="1"/>
  <c r="CP991" i="1" s="1"/>
  <c r="CP992" i="1" s="1"/>
  <c r="CP993" i="1" s="1"/>
  <c r="CP994" i="1" s="1"/>
  <c r="CP995" i="1" s="1"/>
  <c r="CP996" i="1" s="1"/>
  <c r="CP997" i="1" s="1"/>
  <c r="CP998" i="1" s="1"/>
  <c r="CP999" i="1" s="1"/>
  <c r="CP1000" i="1" s="1"/>
  <c r="CP1001" i="1" s="1"/>
  <c r="CP1002" i="1" s="1"/>
  <c r="CP1003" i="1" s="1"/>
  <c r="CP1004" i="1" s="1"/>
  <c r="CP1005" i="1" s="1"/>
  <c r="CP1006" i="1" s="1"/>
  <c r="CP1007" i="1" s="1"/>
  <c r="CP1008" i="1" s="1"/>
  <c r="CP1009" i="1" s="1"/>
  <c r="CP1010" i="1" s="1"/>
  <c r="CP1011" i="1" s="1"/>
  <c r="CP1012" i="1" s="1"/>
  <c r="CP1013" i="1" s="1"/>
  <c r="CP1014" i="1" s="1"/>
  <c r="CP1015" i="1" s="1"/>
  <c r="CP1016" i="1" s="1"/>
  <c r="CP1017" i="1" s="1"/>
  <c r="CP1018" i="1" s="1"/>
  <c r="CP1019" i="1" s="1"/>
  <c r="CP1020" i="1" s="1"/>
  <c r="CP1021" i="1" s="1"/>
  <c r="CP1022" i="1" s="1"/>
  <c r="CP1023" i="1" s="1"/>
  <c r="CP1024" i="1" s="1"/>
  <c r="CP1025" i="1" s="1"/>
  <c r="CP1026" i="1" s="1"/>
  <c r="CY977" i="1"/>
  <c r="CY978" i="1" s="1"/>
  <c r="CY979" i="1" s="1"/>
  <c r="CY980" i="1" s="1"/>
  <c r="CY981" i="1" s="1"/>
  <c r="CY982" i="1" s="1"/>
  <c r="CY983" i="1" s="1"/>
  <c r="CY984" i="1" s="1"/>
  <c r="CY985" i="1" s="1"/>
  <c r="CY986" i="1" s="1"/>
  <c r="CY987" i="1" s="1"/>
  <c r="CY988" i="1" s="1"/>
  <c r="CY989" i="1" s="1"/>
  <c r="CY990" i="1" s="1"/>
  <c r="CY991" i="1" s="1"/>
  <c r="CY992" i="1" s="1"/>
  <c r="CY993" i="1" s="1"/>
  <c r="CY994" i="1" s="1"/>
  <c r="CY995" i="1" s="1"/>
  <c r="CY996" i="1" s="1"/>
  <c r="CY997" i="1" s="1"/>
  <c r="CY998" i="1" s="1"/>
  <c r="CY999" i="1" s="1"/>
  <c r="CY1000" i="1" s="1"/>
  <c r="CY1001" i="1" s="1"/>
  <c r="CY1002" i="1" s="1"/>
  <c r="CY1003" i="1" s="1"/>
  <c r="CY1004" i="1" s="1"/>
  <c r="CY1005" i="1" s="1"/>
  <c r="CY1006" i="1" s="1"/>
  <c r="CY1007" i="1" s="1"/>
  <c r="CY1008" i="1" s="1"/>
  <c r="CY1009" i="1" s="1"/>
  <c r="CY1010" i="1" s="1"/>
  <c r="CY1011" i="1" s="1"/>
  <c r="CY1012" i="1" s="1"/>
  <c r="CY1013" i="1" s="1"/>
  <c r="CY1014" i="1" s="1"/>
  <c r="CY1015" i="1" s="1"/>
  <c r="CY1016" i="1" s="1"/>
  <c r="CY1017" i="1" s="1"/>
  <c r="CY1018" i="1" s="1"/>
  <c r="CY1019" i="1" s="1"/>
  <c r="CY1020" i="1" s="1"/>
  <c r="CY1021" i="1" s="1"/>
  <c r="CY1022" i="1" s="1"/>
  <c r="CY1023" i="1" s="1"/>
  <c r="CY1024" i="1" s="1"/>
  <c r="CY1025" i="1" s="1"/>
  <c r="CY1026" i="1" s="1"/>
  <c r="DE977" i="1"/>
  <c r="DE978" i="1" s="1"/>
  <c r="DE979" i="1" s="1"/>
  <c r="DE980" i="1" s="1"/>
  <c r="DE981" i="1" s="1"/>
  <c r="DE982" i="1" s="1"/>
  <c r="DE983" i="1" s="1"/>
  <c r="DE984" i="1" s="1"/>
  <c r="DE985" i="1" s="1"/>
  <c r="DE986" i="1" s="1"/>
  <c r="DE987" i="1" s="1"/>
  <c r="DE988" i="1" s="1"/>
  <c r="DE989" i="1" s="1"/>
  <c r="DE990" i="1" s="1"/>
  <c r="DE991" i="1" s="1"/>
  <c r="DE992" i="1" s="1"/>
  <c r="DE993" i="1" s="1"/>
  <c r="DE994" i="1" s="1"/>
  <c r="DE995" i="1" s="1"/>
  <c r="DE996" i="1" s="1"/>
  <c r="DE997" i="1" s="1"/>
  <c r="DE998" i="1" s="1"/>
  <c r="DE999" i="1" s="1"/>
  <c r="DE1000" i="1" s="1"/>
  <c r="DE1001" i="1" s="1"/>
  <c r="DE1002" i="1" s="1"/>
  <c r="DE1003" i="1" s="1"/>
  <c r="DE1004" i="1" s="1"/>
  <c r="DE1005" i="1" s="1"/>
  <c r="DE1006" i="1" s="1"/>
  <c r="DE1007" i="1" s="1"/>
  <c r="DE1008" i="1" s="1"/>
  <c r="DE1009" i="1" s="1"/>
  <c r="DE1010" i="1" s="1"/>
  <c r="DE1011" i="1" s="1"/>
  <c r="DE1012" i="1" s="1"/>
  <c r="DE1013" i="1" s="1"/>
  <c r="DE1014" i="1" s="1"/>
  <c r="DE1015" i="1" s="1"/>
  <c r="DE1016" i="1" s="1"/>
  <c r="DE1017" i="1" s="1"/>
  <c r="DE1018" i="1" s="1"/>
  <c r="DE1019" i="1" s="1"/>
  <c r="DE1020" i="1" s="1"/>
  <c r="DE1021" i="1" s="1"/>
  <c r="DE1022" i="1" s="1"/>
  <c r="DE1023" i="1" s="1"/>
  <c r="DE1024" i="1" s="1"/>
  <c r="DE1025" i="1" s="1"/>
  <c r="DE1026" i="1" s="1"/>
  <c r="DH977" i="1"/>
  <c r="DH978" i="1" s="1"/>
  <c r="DH979" i="1" s="1"/>
  <c r="DH980" i="1" s="1"/>
  <c r="DH981" i="1" s="1"/>
  <c r="DH982" i="1" s="1"/>
  <c r="DH983" i="1" s="1"/>
  <c r="DH984" i="1" s="1"/>
  <c r="DH985" i="1" s="1"/>
  <c r="DH986" i="1" s="1"/>
  <c r="DH987" i="1" s="1"/>
  <c r="DH988" i="1" s="1"/>
  <c r="DH989" i="1" s="1"/>
  <c r="DH990" i="1" s="1"/>
  <c r="DH991" i="1" s="1"/>
  <c r="DH992" i="1" s="1"/>
  <c r="DH993" i="1" s="1"/>
  <c r="DH994" i="1" s="1"/>
  <c r="DH995" i="1" s="1"/>
  <c r="DH996" i="1" s="1"/>
  <c r="DH997" i="1" s="1"/>
  <c r="DH998" i="1" s="1"/>
  <c r="DH999" i="1" s="1"/>
  <c r="DH1000" i="1" s="1"/>
  <c r="DH1001" i="1" s="1"/>
  <c r="DH1002" i="1" s="1"/>
  <c r="DH1003" i="1" s="1"/>
  <c r="DH1004" i="1" s="1"/>
  <c r="DH1005" i="1" s="1"/>
  <c r="DH1006" i="1" s="1"/>
  <c r="DH1007" i="1" s="1"/>
  <c r="DH1008" i="1" s="1"/>
  <c r="DH1009" i="1" s="1"/>
  <c r="DH1010" i="1" s="1"/>
  <c r="DH1011" i="1" s="1"/>
  <c r="DH1012" i="1" s="1"/>
  <c r="DH1013" i="1" s="1"/>
  <c r="DH1014" i="1" s="1"/>
  <c r="DH1015" i="1" s="1"/>
  <c r="DH1016" i="1" s="1"/>
  <c r="DH1017" i="1" s="1"/>
  <c r="DH1018" i="1" s="1"/>
  <c r="DH1019" i="1" s="1"/>
  <c r="DH1020" i="1" s="1"/>
  <c r="DH1021" i="1" s="1"/>
  <c r="DH1022" i="1" s="1"/>
  <c r="DH1023" i="1" s="1"/>
  <c r="DH1024" i="1" s="1"/>
  <c r="DH1025" i="1" s="1"/>
  <c r="DH1026" i="1" s="1"/>
  <c r="P977" i="1" l="1"/>
  <c r="P978" i="1" s="1"/>
  <c r="P979" i="1" s="1"/>
  <c r="P980" i="1" s="1"/>
  <c r="P981" i="1" s="1"/>
  <c r="P982" i="1" s="1"/>
  <c r="P983" i="1" s="1"/>
  <c r="P984" i="1" s="1"/>
  <c r="P985" i="1" s="1"/>
  <c r="P986" i="1" s="1"/>
  <c r="P987" i="1" s="1"/>
  <c r="P988" i="1" s="1"/>
  <c r="P989" i="1" s="1"/>
  <c r="P990" i="1" s="1"/>
  <c r="P991" i="1" s="1"/>
  <c r="P992" i="1" s="1"/>
  <c r="P993" i="1" s="1"/>
  <c r="P994" i="1" s="1"/>
  <c r="P995" i="1" s="1"/>
  <c r="P996" i="1" s="1"/>
  <c r="P997" i="1" s="1"/>
  <c r="P998" i="1" s="1"/>
  <c r="P999" i="1" s="1"/>
  <c r="P1000" i="1" s="1"/>
  <c r="P1001" i="1" s="1"/>
  <c r="P1002" i="1" s="1"/>
  <c r="P1003" i="1" s="1"/>
  <c r="P1004" i="1" s="1"/>
  <c r="P1005" i="1" s="1"/>
  <c r="P1006" i="1" s="1"/>
  <c r="P1007" i="1" s="1"/>
  <c r="P1008" i="1" s="1"/>
  <c r="P1009" i="1" s="1"/>
  <c r="P1010" i="1" s="1"/>
  <c r="P1011" i="1" s="1"/>
  <c r="P1012" i="1" s="1"/>
  <c r="P1013" i="1" s="1"/>
  <c r="P1014" i="1" s="1"/>
  <c r="P1015" i="1" s="1"/>
  <c r="P1016" i="1" s="1"/>
  <c r="P1017" i="1" s="1"/>
  <c r="P1018" i="1" s="1"/>
  <c r="P1019" i="1" s="1"/>
  <c r="P1020" i="1" s="1"/>
  <c r="P1021" i="1" s="1"/>
  <c r="P1022" i="1" s="1"/>
  <c r="P1023" i="1" s="1"/>
  <c r="P1024" i="1" s="1"/>
  <c r="P1025" i="1" s="1"/>
  <c r="P1026" i="1" s="1"/>
  <c r="S977" i="1"/>
  <c r="S978" i="1" s="1"/>
  <c r="S979" i="1" s="1"/>
  <c r="S980" i="1" s="1"/>
  <c r="S981" i="1" s="1"/>
  <c r="S982" i="1" s="1"/>
  <c r="S983" i="1" s="1"/>
  <c r="S984" i="1" s="1"/>
  <c r="S985" i="1" s="1"/>
  <c r="S986" i="1" s="1"/>
  <c r="S987" i="1" s="1"/>
  <c r="S988" i="1" s="1"/>
  <c r="S989" i="1" s="1"/>
  <c r="S990" i="1" s="1"/>
  <c r="S991" i="1" s="1"/>
  <c r="S992" i="1" s="1"/>
  <c r="S993" i="1" s="1"/>
  <c r="S994" i="1" s="1"/>
  <c r="S995" i="1" s="1"/>
  <c r="S996" i="1" s="1"/>
  <c r="S997" i="1" s="1"/>
  <c r="S998" i="1" s="1"/>
  <c r="S999" i="1" s="1"/>
  <c r="S1000" i="1" s="1"/>
  <c r="S1001" i="1" s="1"/>
  <c r="S1002" i="1" s="1"/>
  <c r="S1003" i="1" s="1"/>
  <c r="S1004" i="1" s="1"/>
  <c r="S1005" i="1" s="1"/>
  <c r="S1006" i="1" s="1"/>
  <c r="S1007" i="1" s="1"/>
  <c r="S1008" i="1" s="1"/>
  <c r="S1009" i="1" s="1"/>
  <c r="S1010" i="1" s="1"/>
  <c r="S1011" i="1" s="1"/>
  <c r="S1012" i="1" s="1"/>
  <c r="S1013" i="1" s="1"/>
  <c r="S1014" i="1" s="1"/>
  <c r="S1015" i="1" s="1"/>
  <c r="S1016" i="1" s="1"/>
  <c r="S1017" i="1" s="1"/>
  <c r="S1018" i="1" s="1"/>
  <c r="S1019" i="1" s="1"/>
  <c r="S1020" i="1" s="1"/>
  <c r="S1021" i="1" s="1"/>
  <c r="S1022" i="1" s="1"/>
  <c r="S1023" i="1" s="1"/>
  <c r="S1024" i="1" s="1"/>
  <c r="S1025" i="1" s="1"/>
  <c r="S1026" i="1" s="1"/>
  <c r="V977" i="1"/>
  <c r="V978" i="1" s="1"/>
  <c r="V979" i="1" s="1"/>
  <c r="V980" i="1" s="1"/>
  <c r="V981" i="1" s="1"/>
  <c r="V982" i="1" s="1"/>
  <c r="V983" i="1" s="1"/>
  <c r="V984" i="1" s="1"/>
  <c r="V985" i="1" s="1"/>
  <c r="V986" i="1" s="1"/>
  <c r="V987" i="1" s="1"/>
  <c r="V988" i="1" s="1"/>
  <c r="V989" i="1" s="1"/>
  <c r="V990" i="1" s="1"/>
  <c r="V991" i="1" s="1"/>
  <c r="V992" i="1" s="1"/>
  <c r="V993" i="1" s="1"/>
  <c r="V994" i="1" s="1"/>
  <c r="V995" i="1" s="1"/>
  <c r="V996" i="1" s="1"/>
  <c r="V997" i="1" s="1"/>
  <c r="V998" i="1" s="1"/>
  <c r="V999" i="1" s="1"/>
  <c r="V1000" i="1" s="1"/>
  <c r="V1001" i="1" s="1"/>
  <c r="V1002" i="1" s="1"/>
  <c r="V1003" i="1" s="1"/>
  <c r="V1004" i="1" s="1"/>
  <c r="V1005" i="1" s="1"/>
  <c r="V1006" i="1" s="1"/>
  <c r="V1007" i="1" s="1"/>
  <c r="V1008" i="1" s="1"/>
  <c r="V1009" i="1" s="1"/>
  <c r="V1010" i="1" s="1"/>
  <c r="V1011" i="1" s="1"/>
  <c r="V1012" i="1" s="1"/>
  <c r="V1013" i="1" s="1"/>
  <c r="V1014" i="1" s="1"/>
  <c r="V1015" i="1" s="1"/>
  <c r="V1016" i="1" s="1"/>
  <c r="V1017" i="1" s="1"/>
  <c r="V1018" i="1" s="1"/>
  <c r="V1019" i="1" s="1"/>
  <c r="V1020" i="1" s="1"/>
  <c r="V1021" i="1" s="1"/>
  <c r="V1022" i="1" s="1"/>
  <c r="V1023" i="1" s="1"/>
  <c r="V1024" i="1" s="1"/>
  <c r="V1025" i="1" s="1"/>
  <c r="V1026" i="1" s="1"/>
  <c r="Y977" i="1"/>
  <c r="Y978" i="1" s="1"/>
  <c r="Y979" i="1" s="1"/>
  <c r="Y980" i="1" s="1"/>
  <c r="Y981" i="1" s="1"/>
  <c r="Y982" i="1" s="1"/>
  <c r="Y983" i="1" s="1"/>
  <c r="Y984" i="1" s="1"/>
  <c r="Y985" i="1" s="1"/>
  <c r="Y986" i="1" s="1"/>
  <c r="Y987" i="1" s="1"/>
  <c r="Y988" i="1" s="1"/>
  <c r="Y989" i="1" s="1"/>
  <c r="Y990" i="1" s="1"/>
  <c r="Y991" i="1" s="1"/>
  <c r="Y992" i="1" s="1"/>
  <c r="Y993" i="1" s="1"/>
  <c r="Y994" i="1" s="1"/>
  <c r="Y995" i="1" s="1"/>
  <c r="Y996" i="1" s="1"/>
  <c r="Y997" i="1" s="1"/>
  <c r="Y998" i="1" s="1"/>
  <c r="Y999" i="1" s="1"/>
  <c r="Y1000" i="1" s="1"/>
  <c r="Y1001" i="1" s="1"/>
  <c r="Y1002" i="1" s="1"/>
  <c r="Y1003" i="1" s="1"/>
  <c r="Y1004" i="1" s="1"/>
  <c r="Y1005" i="1" s="1"/>
  <c r="Y1006" i="1" s="1"/>
  <c r="Y1007" i="1" s="1"/>
  <c r="Y1008" i="1" s="1"/>
  <c r="Y1009" i="1" s="1"/>
  <c r="Y1010" i="1" s="1"/>
  <c r="Y1011" i="1" s="1"/>
  <c r="Y1012" i="1" s="1"/>
  <c r="Y1013" i="1" s="1"/>
  <c r="Y1014" i="1" s="1"/>
  <c r="Y1015" i="1" s="1"/>
  <c r="Y1016" i="1" s="1"/>
  <c r="Y1017" i="1" s="1"/>
  <c r="Y1018" i="1" s="1"/>
  <c r="Y1019" i="1" s="1"/>
  <c r="Y1020" i="1" s="1"/>
  <c r="Y1021" i="1" s="1"/>
  <c r="Y1022" i="1" s="1"/>
  <c r="Y1023" i="1" s="1"/>
  <c r="Y1024" i="1" s="1"/>
  <c r="Y1025" i="1" s="1"/>
  <c r="Y1026" i="1" s="1"/>
  <c r="AE977" i="1"/>
  <c r="AE978" i="1" s="1"/>
  <c r="AE979" i="1" s="1"/>
  <c r="AE980" i="1" s="1"/>
  <c r="AE981" i="1" s="1"/>
  <c r="AE982" i="1" s="1"/>
  <c r="AE983" i="1" s="1"/>
  <c r="AE984" i="1" s="1"/>
  <c r="AE985" i="1" s="1"/>
  <c r="AE986" i="1" s="1"/>
  <c r="AE987" i="1" s="1"/>
  <c r="AE988" i="1" s="1"/>
  <c r="AE989" i="1" s="1"/>
  <c r="AE990" i="1" s="1"/>
  <c r="AE991" i="1" s="1"/>
  <c r="AE992" i="1" s="1"/>
  <c r="AE993" i="1" s="1"/>
  <c r="AE994" i="1" s="1"/>
  <c r="AE995" i="1" s="1"/>
  <c r="AE996" i="1" s="1"/>
  <c r="AE997" i="1" s="1"/>
  <c r="AE998" i="1" s="1"/>
  <c r="AE999" i="1" s="1"/>
  <c r="AE1000" i="1" s="1"/>
  <c r="AE1001" i="1" s="1"/>
  <c r="AE1002" i="1" s="1"/>
  <c r="AE1003" i="1" s="1"/>
  <c r="AE1004" i="1" s="1"/>
  <c r="AE1005" i="1" s="1"/>
  <c r="AE1006" i="1" s="1"/>
  <c r="AE1007" i="1" s="1"/>
  <c r="AE1008" i="1" s="1"/>
  <c r="AE1009" i="1" s="1"/>
  <c r="AE1010" i="1" s="1"/>
  <c r="AE1011" i="1" s="1"/>
  <c r="AE1012" i="1" s="1"/>
  <c r="AE1013" i="1" s="1"/>
  <c r="AE1014" i="1" s="1"/>
  <c r="AE1015" i="1" s="1"/>
  <c r="AE1016" i="1" s="1"/>
  <c r="AE1017" i="1" s="1"/>
  <c r="AE1018" i="1" s="1"/>
  <c r="AE1019" i="1" s="1"/>
  <c r="AE1020" i="1" s="1"/>
  <c r="AE1021" i="1" s="1"/>
  <c r="AE1022" i="1" s="1"/>
  <c r="AE1023" i="1" s="1"/>
  <c r="AE1024" i="1" s="1"/>
  <c r="AE1025" i="1" s="1"/>
  <c r="AE1026" i="1" s="1"/>
  <c r="AH977" i="1"/>
  <c r="AH978" i="1" s="1"/>
  <c r="AH979" i="1" s="1"/>
  <c r="AH980" i="1" s="1"/>
  <c r="AH981" i="1" s="1"/>
  <c r="AH982" i="1" s="1"/>
  <c r="AH983" i="1" s="1"/>
  <c r="AH984" i="1" s="1"/>
  <c r="AH985" i="1" s="1"/>
  <c r="AH986" i="1" s="1"/>
  <c r="AH987" i="1" s="1"/>
  <c r="AH988" i="1" s="1"/>
  <c r="AH989" i="1" s="1"/>
  <c r="AH990" i="1" s="1"/>
  <c r="AH991" i="1" s="1"/>
  <c r="AH992" i="1" s="1"/>
  <c r="AH993" i="1" s="1"/>
  <c r="AH994" i="1" s="1"/>
  <c r="AH995" i="1" s="1"/>
  <c r="AH996" i="1" s="1"/>
  <c r="AH997" i="1" s="1"/>
  <c r="AH998" i="1" s="1"/>
  <c r="AH999" i="1" s="1"/>
  <c r="AH1000" i="1" s="1"/>
  <c r="AH1001" i="1" s="1"/>
  <c r="AH1002" i="1" s="1"/>
  <c r="AH1003" i="1" s="1"/>
  <c r="AH1004" i="1" s="1"/>
  <c r="AH1005" i="1" s="1"/>
  <c r="AH1006" i="1" s="1"/>
  <c r="AH1007" i="1" s="1"/>
  <c r="AH1008" i="1" s="1"/>
  <c r="AH1009" i="1" s="1"/>
  <c r="AH1010" i="1" s="1"/>
  <c r="AH1011" i="1" s="1"/>
  <c r="AH1012" i="1" s="1"/>
  <c r="AH1013" i="1" s="1"/>
  <c r="AH1014" i="1" s="1"/>
  <c r="AH1015" i="1" s="1"/>
  <c r="AH1016" i="1" s="1"/>
  <c r="AH1017" i="1" s="1"/>
  <c r="AH1018" i="1" s="1"/>
  <c r="AH1019" i="1" s="1"/>
  <c r="AH1020" i="1" s="1"/>
  <c r="AH1021" i="1" s="1"/>
  <c r="AH1022" i="1" s="1"/>
  <c r="AH1023" i="1" s="1"/>
  <c r="AH1024" i="1" s="1"/>
  <c r="AH1025" i="1" s="1"/>
  <c r="AH1026" i="1" s="1"/>
  <c r="AK977" i="1"/>
  <c r="AK978" i="1" s="1"/>
  <c r="AK979" i="1" s="1"/>
  <c r="AK980" i="1" s="1"/>
  <c r="AK981" i="1" s="1"/>
  <c r="AK982" i="1" s="1"/>
  <c r="AK983" i="1" s="1"/>
  <c r="AK984" i="1" s="1"/>
  <c r="AK985" i="1" s="1"/>
  <c r="AK986" i="1" s="1"/>
  <c r="AK987" i="1" s="1"/>
  <c r="AK988" i="1" s="1"/>
  <c r="AK989" i="1" s="1"/>
  <c r="AK990" i="1" s="1"/>
  <c r="AK991" i="1" s="1"/>
  <c r="AK992" i="1" s="1"/>
  <c r="AK993" i="1" s="1"/>
  <c r="AK994" i="1" s="1"/>
  <c r="AK995" i="1" s="1"/>
  <c r="AK996" i="1" s="1"/>
  <c r="AK997" i="1" s="1"/>
  <c r="AK998" i="1" s="1"/>
  <c r="AK999" i="1" s="1"/>
  <c r="AK1000" i="1" s="1"/>
  <c r="AK1001" i="1" s="1"/>
  <c r="AK1002" i="1" s="1"/>
  <c r="AK1003" i="1" s="1"/>
  <c r="AK1004" i="1" s="1"/>
  <c r="AK1005" i="1" s="1"/>
  <c r="AK1006" i="1" s="1"/>
  <c r="AK1007" i="1" s="1"/>
  <c r="AK1008" i="1" s="1"/>
  <c r="AK1009" i="1" s="1"/>
  <c r="AK1010" i="1" s="1"/>
  <c r="AK1011" i="1" s="1"/>
  <c r="AK1012" i="1" s="1"/>
  <c r="AK1013" i="1" s="1"/>
  <c r="AK1014" i="1" s="1"/>
  <c r="AK1015" i="1" s="1"/>
  <c r="AK1016" i="1" s="1"/>
  <c r="AK1017" i="1" s="1"/>
  <c r="AK1018" i="1" s="1"/>
  <c r="AK1019" i="1" s="1"/>
  <c r="AK1020" i="1" s="1"/>
  <c r="AK1021" i="1" s="1"/>
  <c r="AK1022" i="1" s="1"/>
  <c r="AK1023" i="1" s="1"/>
  <c r="AK1024" i="1" s="1"/>
  <c r="AK1025" i="1" s="1"/>
  <c r="AK1026" i="1" s="1"/>
  <c r="AN977" i="1"/>
  <c r="AN978" i="1" s="1"/>
  <c r="AN979" i="1" s="1"/>
  <c r="AN980" i="1" s="1"/>
  <c r="AN981" i="1" s="1"/>
  <c r="AN982" i="1" s="1"/>
  <c r="AN983" i="1" s="1"/>
  <c r="AN984" i="1" s="1"/>
  <c r="AN985" i="1" s="1"/>
  <c r="AN986" i="1" s="1"/>
  <c r="AN987" i="1" s="1"/>
  <c r="AN988" i="1" s="1"/>
  <c r="AN989" i="1" s="1"/>
  <c r="AN990" i="1" s="1"/>
  <c r="AN991" i="1" s="1"/>
  <c r="AN992" i="1" s="1"/>
  <c r="AN993" i="1" s="1"/>
  <c r="AN994" i="1" s="1"/>
  <c r="AN995" i="1" s="1"/>
  <c r="AN996" i="1" s="1"/>
  <c r="AN997" i="1" s="1"/>
  <c r="AN998" i="1" s="1"/>
  <c r="AN999" i="1" s="1"/>
  <c r="AN1000" i="1" s="1"/>
  <c r="AN1001" i="1" s="1"/>
  <c r="AN1002" i="1" s="1"/>
  <c r="AN1003" i="1" s="1"/>
  <c r="AN1004" i="1" s="1"/>
  <c r="AN1005" i="1" s="1"/>
  <c r="AN1006" i="1" s="1"/>
  <c r="AN1007" i="1" s="1"/>
  <c r="AN1008" i="1" s="1"/>
  <c r="AN1009" i="1" s="1"/>
  <c r="AN1010" i="1" s="1"/>
  <c r="AN1011" i="1" s="1"/>
  <c r="AN1012" i="1" s="1"/>
  <c r="AN1013" i="1" s="1"/>
  <c r="AN1014" i="1" s="1"/>
  <c r="AN1015" i="1" s="1"/>
  <c r="AN1016" i="1" s="1"/>
  <c r="AN1017" i="1" s="1"/>
  <c r="AN1018" i="1" s="1"/>
  <c r="AN1019" i="1" s="1"/>
  <c r="AN1020" i="1" s="1"/>
  <c r="AN1021" i="1" s="1"/>
  <c r="AN1022" i="1" s="1"/>
  <c r="AN1023" i="1" s="1"/>
  <c r="AN1024" i="1" s="1"/>
  <c r="AN1025" i="1" s="1"/>
  <c r="AN1026" i="1" s="1"/>
  <c r="AQ977" i="1"/>
  <c r="AQ978" i="1" s="1"/>
  <c r="AQ979" i="1" s="1"/>
  <c r="AQ980" i="1" s="1"/>
  <c r="AQ981" i="1" s="1"/>
  <c r="AQ982" i="1" s="1"/>
  <c r="AQ983" i="1" s="1"/>
  <c r="AQ984" i="1" s="1"/>
  <c r="AQ985" i="1" s="1"/>
  <c r="AQ986" i="1" s="1"/>
  <c r="AQ987" i="1" s="1"/>
  <c r="AQ988" i="1" s="1"/>
  <c r="AQ989" i="1" s="1"/>
  <c r="AQ990" i="1" s="1"/>
  <c r="AQ991" i="1" s="1"/>
  <c r="AQ992" i="1" s="1"/>
  <c r="AQ993" i="1" s="1"/>
  <c r="AQ994" i="1" s="1"/>
  <c r="AQ995" i="1" s="1"/>
  <c r="AQ996" i="1" s="1"/>
  <c r="AQ997" i="1" s="1"/>
  <c r="AQ998" i="1" s="1"/>
  <c r="AQ999" i="1" s="1"/>
  <c r="AQ1000" i="1" s="1"/>
  <c r="AQ1001" i="1" s="1"/>
  <c r="AQ1002" i="1" s="1"/>
  <c r="AQ1003" i="1" s="1"/>
  <c r="AQ1004" i="1" s="1"/>
  <c r="AQ1005" i="1" s="1"/>
  <c r="AQ1006" i="1" s="1"/>
  <c r="AQ1007" i="1" s="1"/>
  <c r="AQ1008" i="1" s="1"/>
  <c r="AQ1009" i="1" s="1"/>
  <c r="AQ1010" i="1" s="1"/>
  <c r="AQ1011" i="1" s="1"/>
  <c r="AQ1012" i="1" s="1"/>
  <c r="AQ1013" i="1" s="1"/>
  <c r="AQ1014" i="1" s="1"/>
  <c r="AQ1015" i="1" s="1"/>
  <c r="AQ1016" i="1" s="1"/>
  <c r="AQ1017" i="1" s="1"/>
  <c r="AQ1018" i="1" s="1"/>
  <c r="AQ1019" i="1" s="1"/>
  <c r="AQ1020" i="1" s="1"/>
  <c r="AQ1021" i="1" s="1"/>
  <c r="AQ1022" i="1" s="1"/>
  <c r="AQ1023" i="1" s="1"/>
  <c r="AQ1024" i="1" s="1"/>
  <c r="AQ1025" i="1" s="1"/>
  <c r="AQ1026" i="1" s="1"/>
  <c r="AT977" i="1"/>
  <c r="AT978" i="1" s="1"/>
  <c r="AT979" i="1" s="1"/>
  <c r="AT980" i="1" s="1"/>
  <c r="AT981" i="1" s="1"/>
  <c r="AT982" i="1" s="1"/>
  <c r="AT983" i="1" s="1"/>
  <c r="AT984" i="1" s="1"/>
  <c r="AT985" i="1" s="1"/>
  <c r="AT986" i="1" s="1"/>
  <c r="AT987" i="1" s="1"/>
  <c r="AT988" i="1" s="1"/>
  <c r="AT989" i="1" s="1"/>
  <c r="AT990" i="1" s="1"/>
  <c r="AT991" i="1" s="1"/>
  <c r="AT992" i="1" s="1"/>
  <c r="AT993" i="1" s="1"/>
  <c r="AT994" i="1" s="1"/>
  <c r="AT995" i="1" s="1"/>
  <c r="AT996" i="1" s="1"/>
  <c r="AT997" i="1" s="1"/>
  <c r="AT998" i="1" s="1"/>
  <c r="AT999" i="1" s="1"/>
  <c r="AT1000" i="1" s="1"/>
  <c r="AT1001" i="1" s="1"/>
  <c r="AT1002" i="1" s="1"/>
  <c r="AT1003" i="1" s="1"/>
  <c r="AT1004" i="1" s="1"/>
  <c r="AT1005" i="1" s="1"/>
  <c r="AT1006" i="1" s="1"/>
  <c r="AT1007" i="1" s="1"/>
  <c r="AT1008" i="1" s="1"/>
  <c r="AT1009" i="1" s="1"/>
  <c r="AT1010" i="1" s="1"/>
  <c r="AT1011" i="1" s="1"/>
  <c r="AT1012" i="1" s="1"/>
  <c r="AT1013" i="1" s="1"/>
  <c r="AT1014" i="1" s="1"/>
  <c r="AT1015" i="1" s="1"/>
  <c r="AT1016" i="1" s="1"/>
  <c r="AT1017" i="1" s="1"/>
  <c r="AT1018" i="1" s="1"/>
  <c r="AT1019" i="1" s="1"/>
  <c r="AT1020" i="1" s="1"/>
  <c r="AT1021" i="1" s="1"/>
  <c r="AT1022" i="1" s="1"/>
  <c r="AT1023" i="1" s="1"/>
  <c r="AT1024" i="1" s="1"/>
  <c r="AT1025" i="1" s="1"/>
  <c r="AT1026" i="1" s="1"/>
  <c r="BC977" i="1"/>
  <c r="BC978" i="1" s="1"/>
  <c r="BC979" i="1" s="1"/>
  <c r="BC980" i="1" s="1"/>
  <c r="BC981" i="1" s="1"/>
  <c r="BC982" i="1" s="1"/>
  <c r="BC983" i="1" s="1"/>
  <c r="BC984" i="1" s="1"/>
  <c r="BC985" i="1" s="1"/>
  <c r="BC986" i="1" s="1"/>
  <c r="BC987" i="1" s="1"/>
  <c r="BC988" i="1" s="1"/>
  <c r="BC989" i="1" s="1"/>
  <c r="BC990" i="1" s="1"/>
  <c r="BC991" i="1" s="1"/>
  <c r="BC992" i="1" s="1"/>
  <c r="BC993" i="1" s="1"/>
  <c r="BC994" i="1" s="1"/>
  <c r="BC995" i="1" s="1"/>
  <c r="BC996" i="1" s="1"/>
  <c r="BC997" i="1" s="1"/>
  <c r="BC998" i="1" s="1"/>
  <c r="BC999" i="1" s="1"/>
  <c r="BC1000" i="1" s="1"/>
  <c r="BC1001" i="1" s="1"/>
  <c r="BC1002" i="1" s="1"/>
  <c r="BC1003" i="1" s="1"/>
  <c r="BC1004" i="1" s="1"/>
  <c r="BC1005" i="1" s="1"/>
  <c r="BC1006" i="1" s="1"/>
  <c r="BC1007" i="1" s="1"/>
  <c r="BC1008" i="1" s="1"/>
  <c r="BC1009" i="1" s="1"/>
  <c r="BC1010" i="1" s="1"/>
  <c r="BC1011" i="1" s="1"/>
  <c r="BC1012" i="1" s="1"/>
  <c r="BC1013" i="1" s="1"/>
  <c r="BC1014" i="1" s="1"/>
  <c r="BC1015" i="1" s="1"/>
  <c r="BC1016" i="1" s="1"/>
  <c r="BC1017" i="1" s="1"/>
  <c r="BC1018" i="1" s="1"/>
  <c r="BC1019" i="1" s="1"/>
  <c r="BC1020" i="1" s="1"/>
  <c r="BC1021" i="1" s="1"/>
  <c r="BC1022" i="1" s="1"/>
  <c r="BC1023" i="1" s="1"/>
  <c r="BC1024" i="1" s="1"/>
  <c r="BC1025" i="1" s="1"/>
  <c r="BC1026" i="1" s="1"/>
  <c r="BI977" i="1"/>
  <c r="BI978" i="1" s="1"/>
  <c r="BI979" i="1" s="1"/>
  <c r="BI980" i="1" s="1"/>
  <c r="BI981" i="1" s="1"/>
  <c r="BI982" i="1" s="1"/>
  <c r="BI983" i="1" s="1"/>
  <c r="BI984" i="1" s="1"/>
  <c r="BI985" i="1" s="1"/>
  <c r="BI986" i="1" s="1"/>
  <c r="BI987" i="1" s="1"/>
  <c r="BI988" i="1" s="1"/>
  <c r="BI989" i="1" s="1"/>
  <c r="BI990" i="1" s="1"/>
  <c r="BI991" i="1" s="1"/>
  <c r="BI992" i="1" s="1"/>
  <c r="BI993" i="1" s="1"/>
  <c r="BI994" i="1" s="1"/>
  <c r="BI995" i="1" s="1"/>
  <c r="BI996" i="1" s="1"/>
  <c r="BI997" i="1" s="1"/>
  <c r="BI998" i="1" s="1"/>
  <c r="BI999" i="1" s="1"/>
  <c r="BI1000" i="1" s="1"/>
  <c r="BI1001" i="1" s="1"/>
  <c r="BI1002" i="1" s="1"/>
  <c r="BI1003" i="1" s="1"/>
  <c r="BI1004" i="1" s="1"/>
  <c r="BI1005" i="1" s="1"/>
  <c r="BI1006" i="1" s="1"/>
  <c r="BI1007" i="1" s="1"/>
  <c r="BI1008" i="1" s="1"/>
  <c r="BI1009" i="1" s="1"/>
  <c r="BI1010" i="1" s="1"/>
  <c r="BI1011" i="1" s="1"/>
  <c r="BI1012" i="1" s="1"/>
  <c r="BI1013" i="1" s="1"/>
  <c r="BI1014" i="1" s="1"/>
  <c r="BI1015" i="1" s="1"/>
  <c r="BI1016" i="1" s="1"/>
  <c r="BI1017" i="1" s="1"/>
  <c r="BI1018" i="1" s="1"/>
  <c r="BI1019" i="1" s="1"/>
  <c r="BI1020" i="1" s="1"/>
  <c r="BI1021" i="1" s="1"/>
  <c r="BI1022" i="1" s="1"/>
  <c r="BI1023" i="1" s="1"/>
  <c r="BI1024" i="1" s="1"/>
  <c r="BI1025" i="1" s="1"/>
  <c r="BI1026" i="1" s="1"/>
  <c r="BL977" i="1"/>
  <c r="BL978" i="1" s="1"/>
  <c r="BL979" i="1" s="1"/>
  <c r="BL980" i="1" s="1"/>
  <c r="BL981" i="1" s="1"/>
  <c r="BL982" i="1" s="1"/>
  <c r="BL983" i="1" s="1"/>
  <c r="BL984" i="1" s="1"/>
  <c r="BL985" i="1" s="1"/>
  <c r="BL986" i="1" s="1"/>
  <c r="BL987" i="1" s="1"/>
  <c r="BL988" i="1" s="1"/>
  <c r="BL989" i="1" s="1"/>
  <c r="BL990" i="1" s="1"/>
  <c r="BL991" i="1" s="1"/>
  <c r="BL992" i="1" s="1"/>
  <c r="BL993" i="1" s="1"/>
  <c r="BL994" i="1" s="1"/>
  <c r="BL995" i="1" s="1"/>
  <c r="BL996" i="1" s="1"/>
  <c r="BL997" i="1" s="1"/>
  <c r="BL998" i="1" s="1"/>
  <c r="BL999" i="1" s="1"/>
  <c r="BL1000" i="1" s="1"/>
  <c r="BL1001" i="1" s="1"/>
  <c r="BL1002" i="1" s="1"/>
  <c r="BL1003" i="1" s="1"/>
  <c r="BL1004" i="1" s="1"/>
  <c r="BL1005" i="1" s="1"/>
  <c r="BL1006" i="1" s="1"/>
  <c r="BL1007" i="1" s="1"/>
  <c r="BL1008" i="1" s="1"/>
  <c r="BL1009" i="1" s="1"/>
  <c r="BL1010" i="1" s="1"/>
  <c r="BL1011" i="1" s="1"/>
  <c r="BL1012" i="1" s="1"/>
  <c r="BL1013" i="1" s="1"/>
  <c r="BL1014" i="1" s="1"/>
  <c r="BL1015" i="1" s="1"/>
  <c r="BL1016" i="1" s="1"/>
  <c r="BL1017" i="1" s="1"/>
  <c r="BL1018" i="1" s="1"/>
  <c r="BL1019" i="1" s="1"/>
  <c r="BL1020" i="1" s="1"/>
  <c r="BL1021" i="1" s="1"/>
  <c r="BL1022" i="1" s="1"/>
  <c r="BL1023" i="1" s="1"/>
  <c r="BL1024" i="1" s="1"/>
  <c r="BL1025" i="1" s="1"/>
  <c r="BL1026" i="1" s="1"/>
  <c r="BO977" i="1"/>
  <c r="BO978" i="1" s="1"/>
  <c r="BO979" i="1" s="1"/>
  <c r="BO980" i="1" s="1"/>
  <c r="BO981" i="1" s="1"/>
  <c r="BO982" i="1" s="1"/>
  <c r="BO983" i="1" s="1"/>
  <c r="BO984" i="1" s="1"/>
  <c r="BO985" i="1" s="1"/>
  <c r="BO986" i="1" s="1"/>
  <c r="BO987" i="1" s="1"/>
  <c r="BO988" i="1" s="1"/>
  <c r="BO989" i="1" s="1"/>
  <c r="BO990" i="1" s="1"/>
  <c r="BO991" i="1" s="1"/>
  <c r="BO992" i="1" s="1"/>
  <c r="BO993" i="1" s="1"/>
  <c r="BO994" i="1" s="1"/>
  <c r="BO995" i="1" s="1"/>
  <c r="BO996" i="1" s="1"/>
  <c r="BO997" i="1" s="1"/>
  <c r="BO998" i="1" s="1"/>
  <c r="BO999" i="1" s="1"/>
  <c r="BO1000" i="1" s="1"/>
  <c r="BO1001" i="1" s="1"/>
  <c r="BO1002" i="1" s="1"/>
  <c r="BO1003" i="1" s="1"/>
  <c r="BO1004" i="1" s="1"/>
  <c r="BO1005" i="1" s="1"/>
  <c r="BO1006" i="1" s="1"/>
  <c r="BO1007" i="1" s="1"/>
  <c r="BO1008" i="1" s="1"/>
  <c r="BO1009" i="1" s="1"/>
  <c r="BO1010" i="1" s="1"/>
  <c r="BO1011" i="1" s="1"/>
  <c r="BO1012" i="1" s="1"/>
  <c r="BO1013" i="1" s="1"/>
  <c r="BO1014" i="1" s="1"/>
  <c r="BO1015" i="1" s="1"/>
  <c r="BO1016" i="1" s="1"/>
  <c r="BO1017" i="1" s="1"/>
  <c r="BO1018" i="1" s="1"/>
  <c r="BO1019" i="1" s="1"/>
  <c r="BO1020" i="1" s="1"/>
  <c r="BO1021" i="1" s="1"/>
  <c r="BO1022" i="1" s="1"/>
  <c r="BO1023" i="1" s="1"/>
  <c r="BO1024" i="1" s="1"/>
  <c r="BO1025" i="1" s="1"/>
  <c r="BO1026" i="1" s="1"/>
  <c r="BX977" i="1"/>
  <c r="BX978" i="1" s="1"/>
  <c r="BX979" i="1" s="1"/>
  <c r="BX980" i="1" s="1"/>
  <c r="BX981" i="1" s="1"/>
  <c r="BX982" i="1" s="1"/>
  <c r="BX983" i="1" s="1"/>
  <c r="BX984" i="1" s="1"/>
  <c r="BX985" i="1" s="1"/>
  <c r="BX986" i="1" s="1"/>
  <c r="BX987" i="1" s="1"/>
  <c r="BX988" i="1" s="1"/>
  <c r="BX989" i="1" s="1"/>
  <c r="BX990" i="1" s="1"/>
  <c r="BX991" i="1" s="1"/>
  <c r="BX992" i="1" s="1"/>
  <c r="BX993" i="1" s="1"/>
  <c r="BX994" i="1" s="1"/>
  <c r="BX995" i="1" s="1"/>
  <c r="BX996" i="1" s="1"/>
  <c r="BX997" i="1" s="1"/>
  <c r="BX998" i="1" s="1"/>
  <c r="BX999" i="1" s="1"/>
  <c r="BX1000" i="1" s="1"/>
  <c r="BX1001" i="1" s="1"/>
  <c r="BX1002" i="1" s="1"/>
  <c r="BX1003" i="1" s="1"/>
  <c r="BX1004" i="1" s="1"/>
  <c r="BX1005" i="1" s="1"/>
  <c r="BX1006" i="1" s="1"/>
  <c r="BX1007" i="1" s="1"/>
  <c r="BX1008" i="1" s="1"/>
  <c r="BX1009" i="1" s="1"/>
  <c r="BX1010" i="1" s="1"/>
  <c r="BX1011" i="1" s="1"/>
  <c r="BX1012" i="1" s="1"/>
  <c r="BX1013" i="1" s="1"/>
  <c r="BX1014" i="1" s="1"/>
  <c r="BX1015" i="1" s="1"/>
  <c r="BX1016" i="1" s="1"/>
  <c r="BX1017" i="1" s="1"/>
  <c r="BX1018" i="1" s="1"/>
  <c r="BX1019" i="1" s="1"/>
  <c r="BX1020" i="1" s="1"/>
  <c r="BX1021" i="1" s="1"/>
  <c r="BX1022" i="1" s="1"/>
  <c r="BX1023" i="1" s="1"/>
  <c r="BX1024" i="1" s="1"/>
  <c r="BX1025" i="1" s="1"/>
  <c r="BX1026" i="1" s="1"/>
  <c r="CA977" i="1"/>
  <c r="CA978" i="1" s="1"/>
  <c r="CG977" i="1"/>
  <c r="CG978" i="1" s="1"/>
  <c r="CG979" i="1" s="1"/>
  <c r="CG980" i="1" s="1"/>
  <c r="CG981" i="1" s="1"/>
  <c r="CG982" i="1" s="1"/>
  <c r="CG983" i="1" s="1"/>
  <c r="CG984" i="1" s="1"/>
  <c r="CG985" i="1" s="1"/>
  <c r="CG986" i="1" s="1"/>
  <c r="CG987" i="1" s="1"/>
  <c r="CG988" i="1" s="1"/>
  <c r="CG989" i="1" s="1"/>
  <c r="CG990" i="1" s="1"/>
  <c r="CG991" i="1" s="1"/>
  <c r="CG992" i="1" s="1"/>
  <c r="CG993" i="1" s="1"/>
  <c r="CG994" i="1" s="1"/>
  <c r="CG995" i="1" s="1"/>
  <c r="CG996" i="1" s="1"/>
  <c r="CG997" i="1" s="1"/>
  <c r="CG998" i="1" s="1"/>
  <c r="CG999" i="1" s="1"/>
  <c r="CG1000" i="1" s="1"/>
  <c r="CG1001" i="1" s="1"/>
  <c r="CG1002" i="1" s="1"/>
  <c r="CG1003" i="1" s="1"/>
  <c r="CG1004" i="1" s="1"/>
  <c r="CG1005" i="1" s="1"/>
  <c r="CG1006" i="1" s="1"/>
  <c r="CG1007" i="1" s="1"/>
  <c r="CG1008" i="1" s="1"/>
  <c r="CG1009" i="1" s="1"/>
  <c r="CG1010" i="1" s="1"/>
  <c r="CG1011" i="1" s="1"/>
  <c r="CG1012" i="1" s="1"/>
  <c r="CG1013" i="1" s="1"/>
  <c r="CG1014" i="1" s="1"/>
  <c r="CG1015" i="1" s="1"/>
  <c r="CG1016" i="1" s="1"/>
  <c r="CG1017" i="1" s="1"/>
  <c r="CG1018" i="1" s="1"/>
  <c r="CG1019" i="1" s="1"/>
  <c r="CG1020" i="1" s="1"/>
  <c r="CG1021" i="1" s="1"/>
  <c r="CG1022" i="1" s="1"/>
  <c r="CG1023" i="1" s="1"/>
  <c r="CG1024" i="1" s="1"/>
  <c r="CG1025" i="1" s="1"/>
  <c r="CG1026" i="1" s="1"/>
  <c r="CJ977" i="1"/>
  <c r="CJ978" i="1" s="1"/>
  <c r="CJ979" i="1" s="1"/>
  <c r="CJ980" i="1" s="1"/>
  <c r="CJ981" i="1" s="1"/>
  <c r="CJ982" i="1" s="1"/>
  <c r="CJ983" i="1" s="1"/>
  <c r="CJ984" i="1" s="1"/>
  <c r="CJ985" i="1" s="1"/>
  <c r="CJ986" i="1" s="1"/>
  <c r="CJ987" i="1" s="1"/>
  <c r="CJ988" i="1" s="1"/>
  <c r="CJ989" i="1" s="1"/>
  <c r="CJ990" i="1" s="1"/>
  <c r="CJ991" i="1" s="1"/>
  <c r="CJ992" i="1" s="1"/>
  <c r="CJ993" i="1" s="1"/>
  <c r="CJ994" i="1" s="1"/>
  <c r="CJ995" i="1" s="1"/>
  <c r="CJ996" i="1" s="1"/>
  <c r="CJ997" i="1" s="1"/>
  <c r="CJ998" i="1" s="1"/>
  <c r="CJ999" i="1" s="1"/>
  <c r="CJ1000" i="1" s="1"/>
  <c r="CJ1001" i="1" s="1"/>
  <c r="CJ1002" i="1" s="1"/>
  <c r="CJ1003" i="1" s="1"/>
  <c r="CJ1004" i="1" s="1"/>
  <c r="CJ1005" i="1" s="1"/>
  <c r="CJ1006" i="1" s="1"/>
  <c r="CJ1007" i="1" s="1"/>
  <c r="CJ1008" i="1" s="1"/>
  <c r="CJ1009" i="1" s="1"/>
  <c r="CJ1010" i="1" s="1"/>
  <c r="CJ1011" i="1" s="1"/>
  <c r="CJ1012" i="1" s="1"/>
  <c r="CJ1013" i="1" s="1"/>
  <c r="CJ1014" i="1" s="1"/>
  <c r="CJ1015" i="1" s="1"/>
  <c r="CJ1016" i="1" s="1"/>
  <c r="CJ1017" i="1" s="1"/>
  <c r="CJ1018" i="1" s="1"/>
  <c r="CJ1019" i="1" s="1"/>
  <c r="CJ1020" i="1" s="1"/>
  <c r="CJ1021" i="1" s="1"/>
  <c r="CJ1022" i="1" s="1"/>
  <c r="CJ1023" i="1" s="1"/>
  <c r="CJ1024" i="1" s="1"/>
  <c r="CJ1025" i="1" s="1"/>
  <c r="CJ1026" i="1" s="1"/>
  <c r="CM977" i="1"/>
  <c r="CM978" i="1" s="1"/>
  <c r="CM979" i="1" s="1"/>
  <c r="CM980" i="1" s="1"/>
  <c r="CM981" i="1" s="1"/>
  <c r="CM982" i="1" s="1"/>
  <c r="CM983" i="1" s="1"/>
  <c r="CM984" i="1" s="1"/>
  <c r="CM985" i="1" s="1"/>
  <c r="CM986" i="1" s="1"/>
  <c r="CM987" i="1" s="1"/>
  <c r="CM988" i="1" s="1"/>
  <c r="CM989" i="1" s="1"/>
  <c r="CM990" i="1" s="1"/>
  <c r="CM991" i="1" s="1"/>
  <c r="CM992" i="1" s="1"/>
  <c r="CM993" i="1" s="1"/>
  <c r="CM994" i="1" s="1"/>
  <c r="CM995" i="1" s="1"/>
  <c r="CM996" i="1" s="1"/>
  <c r="CM997" i="1" s="1"/>
  <c r="CM998" i="1" s="1"/>
  <c r="CM999" i="1" s="1"/>
  <c r="CM1000" i="1" s="1"/>
  <c r="CM1001" i="1" s="1"/>
  <c r="CM1002" i="1" s="1"/>
  <c r="CM1003" i="1" s="1"/>
  <c r="CM1004" i="1" s="1"/>
  <c r="CM1005" i="1" s="1"/>
  <c r="CM1006" i="1" s="1"/>
  <c r="CM1007" i="1" s="1"/>
  <c r="CM1008" i="1" s="1"/>
  <c r="CM1009" i="1" s="1"/>
  <c r="CM1010" i="1" s="1"/>
  <c r="CM1011" i="1" s="1"/>
  <c r="CM1012" i="1" s="1"/>
  <c r="CM1013" i="1" s="1"/>
  <c r="CM1014" i="1" s="1"/>
  <c r="CM1015" i="1" s="1"/>
  <c r="CM1016" i="1" s="1"/>
  <c r="CM1017" i="1" s="1"/>
  <c r="CM1018" i="1" s="1"/>
  <c r="CM1019" i="1" s="1"/>
  <c r="CM1020" i="1" s="1"/>
  <c r="CM1021" i="1" s="1"/>
  <c r="CM1022" i="1" s="1"/>
  <c r="CM1023" i="1" s="1"/>
  <c r="CM1024" i="1" s="1"/>
  <c r="CM1025" i="1" s="1"/>
  <c r="CM1026" i="1" s="1"/>
  <c r="CS977" i="1"/>
  <c r="CS978" i="1" s="1"/>
  <c r="CS979" i="1" s="1"/>
  <c r="CS980" i="1" s="1"/>
  <c r="CS981" i="1" s="1"/>
  <c r="CS982" i="1" s="1"/>
  <c r="CS983" i="1" s="1"/>
  <c r="CS984" i="1" s="1"/>
  <c r="CS985" i="1" s="1"/>
  <c r="CS986" i="1" s="1"/>
  <c r="CS987" i="1" s="1"/>
  <c r="CS988" i="1" s="1"/>
  <c r="CS989" i="1" s="1"/>
  <c r="CS990" i="1" s="1"/>
  <c r="CS991" i="1" s="1"/>
  <c r="CS992" i="1" s="1"/>
  <c r="CS993" i="1" s="1"/>
  <c r="CS994" i="1" s="1"/>
  <c r="CS995" i="1" s="1"/>
  <c r="CS996" i="1" s="1"/>
  <c r="CS997" i="1" s="1"/>
  <c r="CS998" i="1" s="1"/>
  <c r="CS999" i="1" s="1"/>
  <c r="CS1000" i="1" s="1"/>
  <c r="CS1001" i="1" s="1"/>
  <c r="CS1002" i="1" s="1"/>
  <c r="CS1003" i="1" s="1"/>
  <c r="CS1004" i="1" s="1"/>
  <c r="CS1005" i="1" s="1"/>
  <c r="CS1006" i="1" s="1"/>
  <c r="CS1007" i="1" s="1"/>
  <c r="CS1008" i="1" s="1"/>
  <c r="CS1009" i="1" s="1"/>
  <c r="CS1010" i="1" s="1"/>
  <c r="CS1011" i="1" s="1"/>
  <c r="CS1012" i="1" s="1"/>
  <c r="CS1013" i="1" s="1"/>
  <c r="CS1014" i="1" s="1"/>
  <c r="CS1015" i="1" s="1"/>
  <c r="CS1016" i="1" s="1"/>
  <c r="CS1017" i="1" s="1"/>
  <c r="CS1018" i="1" s="1"/>
  <c r="CS1019" i="1" s="1"/>
  <c r="CS1020" i="1" s="1"/>
  <c r="CS1021" i="1" s="1"/>
  <c r="CS1022" i="1" s="1"/>
  <c r="CS1023" i="1" s="1"/>
  <c r="CS1024" i="1" s="1"/>
  <c r="CS1025" i="1" s="1"/>
  <c r="CS1026" i="1" s="1"/>
  <c r="CV977" i="1"/>
  <c r="CV978" i="1" s="1"/>
  <c r="CV979" i="1" s="1"/>
  <c r="CV980" i="1" s="1"/>
  <c r="CV981" i="1" s="1"/>
  <c r="CV982" i="1" s="1"/>
  <c r="CV983" i="1" s="1"/>
  <c r="CV984" i="1" s="1"/>
  <c r="CV985" i="1" s="1"/>
  <c r="CV986" i="1" s="1"/>
  <c r="CV987" i="1" s="1"/>
  <c r="CV988" i="1" s="1"/>
  <c r="CV989" i="1" s="1"/>
  <c r="CV990" i="1" s="1"/>
  <c r="CV991" i="1" s="1"/>
  <c r="CV992" i="1" s="1"/>
  <c r="CV993" i="1" s="1"/>
  <c r="CV994" i="1" s="1"/>
  <c r="CV995" i="1" s="1"/>
  <c r="CV996" i="1" s="1"/>
  <c r="CV997" i="1" s="1"/>
  <c r="CV998" i="1" s="1"/>
  <c r="CV999" i="1" s="1"/>
  <c r="CV1000" i="1" s="1"/>
  <c r="CV1001" i="1" s="1"/>
  <c r="CV1002" i="1" s="1"/>
  <c r="CV1003" i="1" s="1"/>
  <c r="CV1004" i="1" s="1"/>
  <c r="CV1005" i="1" s="1"/>
  <c r="CV1006" i="1" s="1"/>
  <c r="CV1007" i="1" s="1"/>
  <c r="CV1008" i="1" s="1"/>
  <c r="CV1009" i="1" s="1"/>
  <c r="CV1010" i="1" s="1"/>
  <c r="CV1011" i="1" s="1"/>
  <c r="CV1012" i="1" s="1"/>
  <c r="CV1013" i="1" s="1"/>
  <c r="CV1014" i="1" s="1"/>
  <c r="CV1015" i="1" s="1"/>
  <c r="CV1016" i="1" s="1"/>
  <c r="CV1017" i="1" s="1"/>
  <c r="CV1018" i="1" s="1"/>
  <c r="CV1019" i="1" s="1"/>
  <c r="CV1020" i="1" s="1"/>
  <c r="CV1021" i="1" s="1"/>
  <c r="CV1022" i="1" s="1"/>
  <c r="CV1023" i="1" s="1"/>
  <c r="CV1024" i="1" s="1"/>
  <c r="CV1025" i="1" s="1"/>
  <c r="CV1026" i="1" s="1"/>
  <c r="DB977" i="1"/>
  <c r="DB978" i="1" s="1"/>
  <c r="DB979" i="1" s="1"/>
  <c r="DB980" i="1" s="1"/>
  <c r="DB981" i="1" s="1"/>
  <c r="DB982" i="1" s="1"/>
  <c r="DB983" i="1" s="1"/>
  <c r="DB984" i="1" s="1"/>
  <c r="DB985" i="1" s="1"/>
  <c r="DB986" i="1" s="1"/>
  <c r="DB987" i="1" s="1"/>
  <c r="DB988" i="1" s="1"/>
  <c r="DB989" i="1" s="1"/>
  <c r="DB990" i="1" s="1"/>
  <c r="DB991" i="1" s="1"/>
  <c r="DB992" i="1" s="1"/>
  <c r="DB993" i="1" s="1"/>
  <c r="DB994" i="1" s="1"/>
  <c r="DB995" i="1" s="1"/>
  <c r="DB996" i="1" s="1"/>
  <c r="DB997" i="1" s="1"/>
  <c r="DB998" i="1" s="1"/>
  <c r="DB999" i="1" s="1"/>
  <c r="DB1000" i="1" s="1"/>
  <c r="DB1001" i="1" s="1"/>
  <c r="DB1002" i="1" s="1"/>
  <c r="DB1003" i="1" s="1"/>
  <c r="DB1004" i="1" s="1"/>
  <c r="DB1005" i="1" s="1"/>
  <c r="DB1006" i="1" s="1"/>
  <c r="DB1007" i="1" s="1"/>
  <c r="DB1008" i="1" s="1"/>
  <c r="DB1009" i="1" s="1"/>
  <c r="DB1010" i="1" s="1"/>
  <c r="DB1011" i="1" s="1"/>
  <c r="DB1012" i="1" s="1"/>
  <c r="DB1013" i="1" s="1"/>
  <c r="DB1014" i="1" s="1"/>
  <c r="DB1015" i="1" s="1"/>
  <c r="DB1016" i="1" s="1"/>
  <c r="DB1017" i="1" s="1"/>
  <c r="DB1018" i="1" s="1"/>
  <c r="DB1019" i="1" s="1"/>
  <c r="DB1020" i="1" s="1"/>
  <c r="DB1021" i="1" s="1"/>
  <c r="DB1022" i="1" s="1"/>
  <c r="DB1023" i="1" s="1"/>
  <c r="DB1024" i="1" s="1"/>
  <c r="DB1025" i="1" s="1"/>
  <c r="DB1026" i="1" s="1"/>
  <c r="EC977" i="1"/>
  <c r="EC978" i="1" s="1"/>
  <c r="EC979" i="1" s="1"/>
  <c r="EC980" i="1" s="1"/>
  <c r="EC981" i="1" s="1"/>
  <c r="EC982" i="1" s="1"/>
  <c r="EC983" i="1" s="1"/>
  <c r="EL977" i="1"/>
  <c r="DW977" i="1"/>
  <c r="DW978" i="1" s="1"/>
  <c r="DW979" i="1" s="1"/>
  <c r="DW980" i="1" s="1"/>
  <c r="DW981" i="1" s="1"/>
  <c r="DW982" i="1" s="1"/>
  <c r="DW983" i="1" s="1"/>
  <c r="DW984" i="1" s="1"/>
  <c r="DW985" i="1" s="1"/>
  <c r="DW986" i="1" s="1"/>
  <c r="DW987" i="1" s="1"/>
  <c r="DW988" i="1" s="1"/>
  <c r="DW989" i="1" s="1"/>
  <c r="DW990" i="1" s="1"/>
  <c r="DW991" i="1" s="1"/>
  <c r="DW992" i="1" s="1"/>
  <c r="DW993" i="1" s="1"/>
  <c r="DW994" i="1" s="1"/>
  <c r="DW995" i="1" s="1"/>
  <c r="DW996" i="1" s="1"/>
  <c r="DW997" i="1" s="1"/>
  <c r="DW998" i="1" s="1"/>
  <c r="DW999" i="1" s="1"/>
  <c r="DW1000" i="1" s="1"/>
  <c r="DW1001" i="1" s="1"/>
  <c r="DW1002" i="1" s="1"/>
  <c r="DW1003" i="1" s="1"/>
  <c r="DW1004" i="1" s="1"/>
  <c r="DW1005" i="1" s="1"/>
  <c r="DW1006" i="1" s="1"/>
  <c r="DW1007" i="1" s="1"/>
  <c r="DW1008" i="1" s="1"/>
  <c r="DW1009" i="1" s="1"/>
  <c r="DW1010" i="1" s="1"/>
  <c r="DW1011" i="1" s="1"/>
  <c r="DW1012" i="1" s="1"/>
  <c r="DW1013" i="1" s="1"/>
  <c r="DW1014" i="1" s="1"/>
  <c r="DW1015" i="1" s="1"/>
  <c r="DW1016" i="1" s="1"/>
  <c r="DW1017" i="1" s="1"/>
  <c r="DW1018" i="1" s="1"/>
  <c r="DW1019" i="1" s="1"/>
  <c r="DW1020" i="1" s="1"/>
  <c r="DW1021" i="1" s="1"/>
  <c r="DW1022" i="1" s="1"/>
  <c r="DW1023" i="1" s="1"/>
  <c r="DW1024" i="1" s="1"/>
  <c r="DW1025" i="1" s="1"/>
  <c r="DW1026" i="1" s="1"/>
  <c r="EE977" i="1" l="1"/>
  <c r="EF977" i="1" s="1"/>
  <c r="EM976" i="1" s="1"/>
  <c r="CA979" i="1"/>
  <c r="EE978" i="1"/>
  <c r="EC984" i="1"/>
  <c r="EL978" i="1"/>
  <c r="EF978" i="1" l="1"/>
  <c r="CA980" i="1"/>
  <c r="EE979" i="1"/>
  <c r="EF979" i="1" s="1"/>
  <c r="EM977" i="1"/>
  <c r="EL979" i="1"/>
  <c r="EC985" i="1"/>
  <c r="CA981" i="1" l="1"/>
  <c r="EE980" i="1"/>
  <c r="EF980" i="1" s="1"/>
  <c r="EC986" i="1"/>
  <c r="EL980" i="1"/>
  <c r="EM978" i="1"/>
  <c r="CA982" i="1" l="1"/>
  <c r="EE981" i="1"/>
  <c r="EF981" i="1" s="1"/>
  <c r="EM979" i="1"/>
  <c r="EL981" i="1"/>
  <c r="EC987" i="1"/>
  <c r="CA983" i="1" l="1"/>
  <c r="EE982" i="1"/>
  <c r="EF982" i="1" s="1"/>
  <c r="EL982" i="1"/>
  <c r="EM980" i="1"/>
  <c r="EC988" i="1"/>
  <c r="CA984" i="1" l="1"/>
  <c r="EE983" i="1"/>
  <c r="EF983" i="1" s="1"/>
  <c r="EC989" i="1"/>
  <c r="EL983" i="1"/>
  <c r="EM981" i="1"/>
  <c r="CA985" i="1" l="1"/>
  <c r="EE984" i="1"/>
  <c r="EF984" i="1" s="1"/>
  <c r="EL984" i="1"/>
  <c r="EM982" i="1"/>
  <c r="EC990" i="1"/>
  <c r="CA986" i="1" l="1"/>
  <c r="EE985" i="1"/>
  <c r="EF985" i="1" s="1"/>
  <c r="EC991" i="1"/>
  <c r="EL985" i="1"/>
  <c r="EM983" i="1"/>
  <c r="CA987" i="1" l="1"/>
  <c r="EE986" i="1"/>
  <c r="EF986" i="1" s="1"/>
  <c r="EL986" i="1"/>
  <c r="EM984" i="1"/>
  <c r="EC992" i="1"/>
  <c r="CA988" i="1" l="1"/>
  <c r="EE987" i="1"/>
  <c r="EF987" i="1" s="1"/>
  <c r="EC993" i="1"/>
  <c r="EL987" i="1"/>
  <c r="EM985" i="1"/>
  <c r="CA989" i="1" l="1"/>
  <c r="EE988" i="1"/>
  <c r="EF988" i="1" s="1"/>
  <c r="EL988" i="1"/>
  <c r="EM986" i="1"/>
  <c r="EC994" i="1"/>
  <c r="CA990" i="1" l="1"/>
  <c r="EE989" i="1"/>
  <c r="EF989" i="1" s="1"/>
  <c r="EC995" i="1"/>
  <c r="EL989" i="1"/>
  <c r="EM987" i="1"/>
  <c r="CA991" i="1" l="1"/>
  <c r="EE990" i="1"/>
  <c r="EF990" i="1" s="1"/>
  <c r="EL990" i="1"/>
  <c r="EM988" i="1"/>
  <c r="EC996" i="1"/>
  <c r="CA992" i="1" l="1"/>
  <c r="EE991" i="1"/>
  <c r="EF991" i="1" s="1"/>
  <c r="EC997" i="1"/>
  <c r="EL991" i="1"/>
  <c r="EM989" i="1"/>
  <c r="CA993" i="1" l="1"/>
  <c r="EE992" i="1"/>
  <c r="EF992" i="1" s="1"/>
  <c r="EL992" i="1"/>
  <c r="EM990" i="1"/>
  <c r="EC998" i="1"/>
  <c r="CA994" i="1" l="1"/>
  <c r="EE993" i="1"/>
  <c r="EF993" i="1" s="1"/>
  <c r="EC999" i="1"/>
  <c r="EL993" i="1"/>
  <c r="EM991" i="1"/>
  <c r="CA995" i="1" l="1"/>
  <c r="EE994" i="1"/>
  <c r="EF994" i="1" s="1"/>
  <c r="EL994" i="1"/>
  <c r="EM992" i="1"/>
  <c r="EC1000" i="1"/>
  <c r="CA996" i="1" l="1"/>
  <c r="EE995" i="1"/>
  <c r="EF995" i="1" s="1"/>
  <c r="EC1001" i="1"/>
  <c r="EL995" i="1"/>
  <c r="EM993" i="1"/>
  <c r="CA997" i="1" l="1"/>
  <c r="EE996" i="1"/>
  <c r="EF996" i="1" s="1"/>
  <c r="EC1002" i="1"/>
  <c r="EL996" i="1"/>
  <c r="EM994" i="1"/>
  <c r="CA998" i="1" l="1"/>
  <c r="EE997" i="1"/>
  <c r="EF997" i="1" s="1"/>
  <c r="EL997" i="1"/>
  <c r="EM995" i="1"/>
  <c r="EC1003" i="1"/>
  <c r="CA999" i="1" l="1"/>
  <c r="EE998" i="1"/>
  <c r="EF998" i="1" s="1"/>
  <c r="EC1004" i="1"/>
  <c r="EL998" i="1"/>
  <c r="EM996" i="1"/>
  <c r="CA1000" i="1" l="1"/>
  <c r="EE999" i="1"/>
  <c r="EF999" i="1" s="1"/>
  <c r="EL999" i="1"/>
  <c r="EM997" i="1"/>
  <c r="EC1005" i="1"/>
  <c r="CA1001" i="1" l="1"/>
  <c r="EE1000" i="1"/>
  <c r="EF1000" i="1" s="1"/>
  <c r="EC1006" i="1"/>
  <c r="EL1000" i="1"/>
  <c r="EM998" i="1"/>
  <c r="CA1002" i="1" l="1"/>
  <c r="EE1001" i="1"/>
  <c r="EF1001" i="1" s="1"/>
  <c r="EL1001" i="1"/>
  <c r="EM999" i="1"/>
  <c r="EC1007" i="1"/>
  <c r="CA1003" i="1" l="1"/>
  <c r="EE1002" i="1"/>
  <c r="EF1002" i="1" s="1"/>
  <c r="EC1008" i="1"/>
  <c r="EL1002" i="1"/>
  <c r="EM1000" i="1"/>
  <c r="CA1004" i="1" l="1"/>
  <c r="EE1003" i="1"/>
  <c r="EF1003" i="1" s="1"/>
  <c r="EL1003" i="1"/>
  <c r="EM1001" i="1"/>
  <c r="EC1009" i="1"/>
  <c r="CA1005" i="1" l="1"/>
  <c r="EE1004" i="1"/>
  <c r="EF1004" i="1" s="1"/>
  <c r="EC1010" i="1"/>
  <c r="EL1004" i="1"/>
  <c r="EM1002" i="1"/>
  <c r="CA1006" i="1" l="1"/>
  <c r="EE1005" i="1"/>
  <c r="EF1005" i="1" s="1"/>
  <c r="EC1011" i="1"/>
  <c r="EL1005" i="1"/>
  <c r="EM1003" i="1"/>
  <c r="CA1007" i="1" l="1"/>
  <c r="EE1006" i="1"/>
  <c r="EF1006" i="1" s="1"/>
  <c r="EL1006" i="1"/>
  <c r="EM1004" i="1"/>
  <c r="EC1012" i="1"/>
  <c r="CA1008" i="1" l="1"/>
  <c r="EE1007" i="1"/>
  <c r="EF1007" i="1" s="1"/>
  <c r="EC1013" i="1"/>
  <c r="EL1007" i="1"/>
  <c r="EM1005" i="1"/>
  <c r="CA1009" i="1" l="1"/>
  <c r="EE1008" i="1"/>
  <c r="EF1008" i="1" s="1"/>
  <c r="EL1008" i="1"/>
  <c r="EM1006" i="1"/>
  <c r="EC1014" i="1"/>
  <c r="CA1010" i="1" l="1"/>
  <c r="EE1009" i="1"/>
  <c r="EF1009" i="1" s="1"/>
  <c r="EC1015" i="1"/>
  <c r="EL1009" i="1"/>
  <c r="EM1007" i="1"/>
  <c r="CA1011" i="1" l="1"/>
  <c r="EE1010" i="1"/>
  <c r="EF1010" i="1" s="1"/>
  <c r="EL1010" i="1"/>
  <c r="EM1008" i="1"/>
  <c r="EC1016" i="1"/>
  <c r="CA1012" i="1" l="1"/>
  <c r="EE1011" i="1"/>
  <c r="EF1011" i="1" s="1"/>
  <c r="EC1017" i="1"/>
  <c r="EL1011" i="1"/>
  <c r="EM1009" i="1"/>
  <c r="CA1013" i="1" l="1"/>
  <c r="EE1012" i="1"/>
  <c r="EF1012" i="1" s="1"/>
  <c r="EL1012" i="1"/>
  <c r="EM1010" i="1"/>
  <c r="EC1018" i="1"/>
  <c r="CA1014" i="1" l="1"/>
  <c r="EE1013" i="1"/>
  <c r="EF1013" i="1" s="1"/>
  <c r="EC1019" i="1"/>
  <c r="EL1013" i="1"/>
  <c r="EM1011" i="1"/>
  <c r="CA1015" i="1" l="1"/>
  <c r="EE1014" i="1"/>
  <c r="EF1014" i="1" s="1"/>
  <c r="EL1014" i="1"/>
  <c r="EM1012" i="1"/>
  <c r="EC1020" i="1"/>
  <c r="CA1016" i="1" l="1"/>
  <c r="EE1015" i="1"/>
  <c r="EF1015" i="1" s="1"/>
  <c r="EC1021" i="1"/>
  <c r="EL1015" i="1"/>
  <c r="EM1013" i="1"/>
  <c r="CA1017" i="1" l="1"/>
  <c r="EE1016" i="1"/>
  <c r="EF1016" i="1" s="1"/>
  <c r="EL1016" i="1"/>
  <c r="EM1014" i="1"/>
  <c r="EC1022" i="1"/>
  <c r="CA1018" i="1" l="1"/>
  <c r="EE1017" i="1"/>
  <c r="EF1017" i="1" s="1"/>
  <c r="EC1023" i="1"/>
  <c r="EL1017" i="1"/>
  <c r="EM1015" i="1"/>
  <c r="CA1019" i="1" l="1"/>
  <c r="EE1018" i="1"/>
  <c r="EF1018" i="1" s="1"/>
  <c r="EL1018" i="1"/>
  <c r="EM1016" i="1"/>
  <c r="EC1024" i="1"/>
  <c r="CA1020" i="1" l="1"/>
  <c r="EE1019" i="1"/>
  <c r="EF1019" i="1" s="1"/>
  <c r="EC1025" i="1"/>
  <c r="EL1019" i="1"/>
  <c r="EM1017" i="1"/>
  <c r="CA1021" i="1" l="1"/>
  <c r="EE1020" i="1"/>
  <c r="EF1020" i="1" s="1"/>
  <c r="EL1020" i="1"/>
  <c r="EM1018" i="1"/>
  <c r="EC1026" i="1"/>
  <c r="CA1022" i="1" l="1"/>
  <c r="EE1021" i="1"/>
  <c r="EF1021" i="1" s="1"/>
  <c r="EL1021" i="1"/>
  <c r="EM1019" i="1"/>
  <c r="CA1023" i="1" l="1"/>
  <c r="EE1022" i="1"/>
  <c r="EF1022" i="1" s="1"/>
  <c r="EL1022" i="1"/>
  <c r="EM1020" i="1"/>
  <c r="CA1024" i="1" l="1"/>
  <c r="EE1023" i="1"/>
  <c r="EF1023" i="1" s="1"/>
  <c r="EL1023" i="1"/>
  <c r="EM1021" i="1"/>
  <c r="CA1025" i="1" l="1"/>
  <c r="EE1024" i="1"/>
  <c r="EF1024" i="1" s="1"/>
  <c r="EL1024" i="1"/>
  <c r="EM1022" i="1"/>
  <c r="CA1026" i="1" l="1"/>
  <c r="EE1025" i="1"/>
  <c r="EF1025" i="1" s="1"/>
  <c r="EL1025" i="1"/>
  <c r="EM1023" i="1"/>
  <c r="EE1026" i="1" l="1"/>
  <c r="EF1026" i="1" s="1"/>
  <c r="EL1026" i="1"/>
  <c r="EM1024" i="1"/>
  <c r="EC1027" i="1"/>
  <c r="EC1028" i="1" l="1"/>
  <c r="EM1025" i="1"/>
  <c r="EC1029" i="1" l="1"/>
  <c r="EC1030" i="1" l="1"/>
  <c r="EC1031" i="1" l="1"/>
  <c r="CA1027" i="1" l="1"/>
  <c r="EC1032" i="1"/>
  <c r="CA1028" i="1" l="1"/>
  <c r="EE1027" i="1"/>
  <c r="EF1027" i="1" s="1"/>
  <c r="EL1027" i="1"/>
  <c r="EC1033" i="1"/>
  <c r="CA1029" i="1" l="1"/>
  <c r="EE1028" i="1"/>
  <c r="EF1028" i="1" s="1"/>
  <c r="EC1034" i="1"/>
  <c r="EC1035" i="1" s="1"/>
  <c r="EC1036" i="1" s="1"/>
  <c r="EC1037" i="1" s="1"/>
  <c r="EC1038" i="1" s="1"/>
  <c r="EC1039" i="1" s="1"/>
  <c r="EL1028" i="1"/>
  <c r="CA1030" i="1" l="1"/>
  <c r="EE1029" i="1"/>
  <c r="EF1029" i="1" s="1"/>
  <c r="EL1029" i="1"/>
  <c r="EC1040" i="1"/>
  <c r="CA1031" i="1" l="1"/>
  <c r="EE1030" i="1"/>
  <c r="EF1030" i="1" s="1"/>
  <c r="EC1041" i="1"/>
  <c r="EL1030" i="1"/>
  <c r="CA1032" i="1" l="1"/>
  <c r="EE1031" i="1"/>
  <c r="EF1031" i="1" s="1"/>
  <c r="EL1031" i="1"/>
  <c r="EC1042" i="1"/>
  <c r="CA1033" i="1" l="1"/>
  <c r="EE1032" i="1"/>
  <c r="EF1032" i="1" s="1"/>
  <c r="EL1032" i="1"/>
  <c r="CA1034" i="1" l="1"/>
  <c r="CA1035" i="1" s="1"/>
  <c r="EE1033" i="1"/>
  <c r="EF1033" i="1" s="1"/>
  <c r="EL1033" i="1"/>
  <c r="EC1043" i="1"/>
  <c r="CA1036" i="1" l="1"/>
  <c r="EE1035" i="1"/>
  <c r="EE1034" i="1"/>
  <c r="EF1034" i="1" s="1"/>
  <c r="EL1034" i="1"/>
  <c r="EL1035" i="1" s="1"/>
  <c r="EL1036" i="1" s="1"/>
  <c r="EL1037" i="1" s="1"/>
  <c r="EL1038" i="1" s="1"/>
  <c r="EL1039" i="1" s="1"/>
  <c r="EF1035" i="1" l="1"/>
  <c r="CA1037" i="1"/>
  <c r="EE1036" i="1"/>
  <c r="EF1036" i="1" s="1"/>
  <c r="EL1040" i="1"/>
  <c r="CA1038" i="1" l="1"/>
  <c r="EE1037" i="1"/>
  <c r="EF1037" i="1" s="1"/>
  <c r="EC1044" i="1"/>
  <c r="EL1041" i="1"/>
  <c r="CA1039" i="1" l="1"/>
  <c r="EE1038" i="1"/>
  <c r="EF1038" i="1" s="1"/>
  <c r="EL1042" i="1"/>
  <c r="EE1039" i="1" l="1"/>
  <c r="EF1039" i="1" s="1"/>
  <c r="CA1040" i="1"/>
  <c r="CA1041" i="1" l="1"/>
  <c r="EE1040" i="1"/>
  <c r="EF1040" i="1" s="1"/>
  <c r="EL1043" i="1"/>
  <c r="EC1045" i="1"/>
  <c r="CA1042" i="1" l="1"/>
  <c r="EE1041" i="1"/>
  <c r="EF1041" i="1" s="1"/>
  <c r="EC1046" i="1"/>
  <c r="EC1047" i="1" s="1"/>
  <c r="EC1048" i="1" s="1"/>
  <c r="EE1042" i="1" l="1"/>
  <c r="EF1042" i="1" s="1"/>
  <c r="CA1043" i="1"/>
  <c r="EC1049" i="1"/>
  <c r="EE1043" i="1" l="1"/>
  <c r="EF1043" i="1" s="1"/>
  <c r="EC1050" i="1"/>
  <c r="EL1044" i="1"/>
  <c r="CA1044" i="1" l="1"/>
  <c r="EE1044" i="1" s="1"/>
  <c r="EF1044" i="1" s="1"/>
  <c r="EC1051" i="1"/>
  <c r="CA1045" i="1" l="1"/>
  <c r="EC1052" i="1"/>
  <c r="CA1046" i="1" l="1"/>
  <c r="CA1047" i="1" s="1"/>
  <c r="EE1045" i="1"/>
  <c r="EF1045" i="1" s="1"/>
  <c r="EL1045" i="1"/>
  <c r="EC1053" i="1"/>
  <c r="EE1047" i="1" l="1"/>
  <c r="CA1048" i="1"/>
  <c r="EE1048" i="1" s="1"/>
  <c r="EE1046" i="1"/>
  <c r="EF1046" i="1" s="1"/>
  <c r="EC1054" i="1"/>
  <c r="EL1046" i="1"/>
  <c r="EL1047" i="1" s="1"/>
  <c r="EL1048" i="1" s="1"/>
  <c r="CA1049" i="1" l="1"/>
  <c r="EF1047" i="1"/>
  <c r="EF1048" i="1" s="1"/>
  <c r="CA1050" i="1"/>
  <c r="EE1049" i="1"/>
  <c r="EL1049" i="1"/>
  <c r="EC1055" i="1"/>
  <c r="EF1049" i="1" l="1"/>
  <c r="CA1051" i="1"/>
  <c r="EE1050" i="1"/>
  <c r="EF1050" i="1" s="1"/>
  <c r="EC1056" i="1"/>
  <c r="EL1050" i="1"/>
  <c r="CA1052" i="1" l="1"/>
  <c r="EE1051" i="1"/>
  <c r="EF1051" i="1" s="1"/>
  <c r="EL1051" i="1"/>
  <c r="EC1057" i="1"/>
  <c r="CA1053" i="1" l="1"/>
  <c r="EE1052" i="1"/>
  <c r="EF1052" i="1" s="1"/>
  <c r="EC1058" i="1"/>
  <c r="EL1052" i="1"/>
  <c r="CA1054" i="1" l="1"/>
  <c r="EE1053" i="1"/>
  <c r="EF1053" i="1" s="1"/>
  <c r="EL1053" i="1"/>
  <c r="EC1059" i="1"/>
  <c r="CA1055" i="1" l="1"/>
  <c r="EE1054" i="1"/>
  <c r="EF1054" i="1" s="1"/>
  <c r="EC1060" i="1"/>
  <c r="EL1054" i="1"/>
  <c r="CA1056" i="1" l="1"/>
  <c r="EE1055" i="1"/>
  <c r="EF1055" i="1" s="1"/>
  <c r="EL1055" i="1"/>
  <c r="EC1061" i="1"/>
  <c r="CA1057" i="1" l="1"/>
  <c r="EE1056" i="1"/>
  <c r="EF1056" i="1" s="1"/>
  <c r="EC1062" i="1"/>
  <c r="EL1056" i="1"/>
  <c r="CA1058" i="1" l="1"/>
  <c r="EE1057" i="1"/>
  <c r="EF1057" i="1" s="1"/>
  <c r="EL1057" i="1"/>
  <c r="EC1063" i="1"/>
  <c r="CA1059" i="1" l="1"/>
  <c r="EE1058" i="1"/>
  <c r="EF1058" i="1" s="1"/>
  <c r="EC1064" i="1"/>
  <c r="EL1058" i="1"/>
  <c r="CA1060" i="1" l="1"/>
  <c r="EE1059" i="1"/>
  <c r="EF1059" i="1" s="1"/>
  <c r="EL1059" i="1"/>
  <c r="EC1065" i="1"/>
  <c r="CA1061" i="1" l="1"/>
  <c r="EE1060" i="1"/>
  <c r="EF1060" i="1" s="1"/>
  <c r="EC1066" i="1"/>
  <c r="EL1060" i="1"/>
  <c r="CA1062" i="1" l="1"/>
  <c r="EE1061" i="1"/>
  <c r="EF1061" i="1" s="1"/>
  <c r="EL1061" i="1"/>
  <c r="EC1067" i="1"/>
  <c r="CA1063" i="1" l="1"/>
  <c r="EE1062" i="1"/>
  <c r="EF1062" i="1" s="1"/>
  <c r="EC1068" i="1"/>
  <c r="EL1062" i="1"/>
  <c r="CA1064" i="1" l="1"/>
  <c r="EE1063" i="1"/>
  <c r="EF1063" i="1" s="1"/>
  <c r="EL1063" i="1"/>
  <c r="EC1069" i="1"/>
  <c r="CA1065" i="1" l="1"/>
  <c r="EE1064" i="1"/>
  <c r="EF1064" i="1" s="1"/>
  <c r="EC1070" i="1"/>
  <c r="EL1064" i="1"/>
  <c r="CA1066" i="1" l="1"/>
  <c r="EE1065" i="1"/>
  <c r="EF1065" i="1" s="1"/>
  <c r="EL1065" i="1"/>
  <c r="CA1067" i="1" l="1"/>
  <c r="EE1066" i="1"/>
  <c r="EF1066" i="1" s="1"/>
  <c r="EC1071" i="1"/>
  <c r="EL1066" i="1"/>
  <c r="CA1068" i="1" l="1"/>
  <c r="EE1067" i="1"/>
  <c r="EF1067" i="1" s="1"/>
  <c r="EL1067" i="1"/>
  <c r="EC1072" i="1"/>
  <c r="CA1069" i="1" l="1"/>
  <c r="EE1068" i="1"/>
  <c r="EF1068" i="1" s="1"/>
  <c r="EC1073" i="1"/>
  <c r="EL1068" i="1"/>
  <c r="CA1070" i="1" l="1"/>
  <c r="EE1069" i="1"/>
  <c r="EF1069" i="1" s="1"/>
  <c r="EL1069" i="1"/>
  <c r="EC1074" i="1"/>
  <c r="EE1070" i="1" l="1"/>
  <c r="EF1070" i="1" s="1"/>
  <c r="EL1070" i="1"/>
  <c r="CA1071" i="1" l="1"/>
  <c r="CA1072" i="1" l="1"/>
  <c r="EE1071" i="1"/>
  <c r="EF1071" i="1" s="1"/>
  <c r="EC1075" i="1"/>
  <c r="EL1071" i="1"/>
  <c r="CA1073" i="1" l="1"/>
  <c r="EE1072" i="1"/>
  <c r="EF1072" i="1" s="1"/>
  <c r="EL1072" i="1"/>
  <c r="CA1074" i="1" l="1"/>
  <c r="EE1073" i="1"/>
  <c r="EF1073" i="1" s="1"/>
  <c r="EC1076" i="1"/>
  <c r="EL1073" i="1"/>
  <c r="EE1074" i="1" l="1"/>
  <c r="EF1074" i="1" s="1"/>
  <c r="EL1074" i="1"/>
  <c r="EC1077" i="1"/>
  <c r="CA1075" i="1" l="1"/>
  <c r="EE1075" i="1" l="1"/>
  <c r="EF1075" i="1" s="1"/>
  <c r="EL1075" i="1"/>
  <c r="CA1076" i="1" l="1"/>
  <c r="CA1077" i="1" l="1"/>
  <c r="EE1076" i="1"/>
  <c r="EF1076" i="1" s="1"/>
  <c r="EL1076" i="1"/>
  <c r="EE1077" i="1" l="1"/>
  <c r="EF1077" i="1" s="1"/>
  <c r="EL1077" i="1"/>
  <c r="M1071" i="1" l="1"/>
  <c r="M1072" i="1" s="1"/>
  <c r="M1073" i="1" s="1"/>
  <c r="M1074" i="1" s="1"/>
  <c r="DW1027" i="1" l="1"/>
  <c r="DW1028" i="1" s="1"/>
  <c r="DW1029" i="1" s="1"/>
  <c r="DW1030" i="1" s="1"/>
  <c r="DW1031" i="1" s="1"/>
  <c r="DW1032" i="1" s="1"/>
  <c r="DW1033" i="1" s="1"/>
  <c r="DW1034" i="1" s="1"/>
  <c r="DW1035" i="1" s="1"/>
  <c r="DW1036" i="1" s="1"/>
  <c r="DW1037" i="1" s="1"/>
  <c r="DW1038" i="1" s="1"/>
  <c r="DW1039" i="1" s="1"/>
  <c r="DW1040" i="1" s="1"/>
  <c r="DW1041" i="1" s="1"/>
  <c r="DW1042" i="1" s="1"/>
  <c r="DW1043" i="1" s="1"/>
  <c r="DB1027" i="1"/>
  <c r="DB1028" i="1" s="1"/>
  <c r="DB1029" i="1" s="1"/>
  <c r="DB1030" i="1" s="1"/>
  <c r="DB1031" i="1" s="1"/>
  <c r="DB1032" i="1" s="1"/>
  <c r="DB1033" i="1" s="1"/>
  <c r="DB1034" i="1" s="1"/>
  <c r="DB1035" i="1" s="1"/>
  <c r="DB1036" i="1" s="1"/>
  <c r="DB1037" i="1" s="1"/>
  <c r="DB1038" i="1" s="1"/>
  <c r="DB1039" i="1" s="1"/>
  <c r="DB1040" i="1" s="1"/>
  <c r="DB1041" i="1" s="1"/>
  <c r="DB1042" i="1" s="1"/>
  <c r="DB1043" i="1" s="1"/>
  <c r="AZ1027" i="1"/>
  <c r="AZ1028" i="1" s="1"/>
  <c r="AZ1029" i="1" s="1"/>
  <c r="AZ1030" i="1" s="1"/>
  <c r="AZ1031" i="1" s="1"/>
  <c r="AZ1032" i="1" s="1"/>
  <c r="AZ1033" i="1" s="1"/>
  <c r="AZ1034" i="1" s="1"/>
  <c r="AZ1035" i="1" s="1"/>
  <c r="AZ1036" i="1" s="1"/>
  <c r="AZ1037" i="1" s="1"/>
  <c r="AZ1038" i="1" s="1"/>
  <c r="AZ1039" i="1" s="1"/>
  <c r="AZ1040" i="1" s="1"/>
  <c r="AZ1041" i="1" s="1"/>
  <c r="AZ1042" i="1" s="1"/>
  <c r="AZ1043" i="1" s="1"/>
  <c r="J1027" i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P1027" i="1"/>
  <c r="P1028" i="1" s="1"/>
  <c r="P1029" i="1" s="1"/>
  <c r="P1030" i="1" s="1"/>
  <c r="P1031" i="1" s="1"/>
  <c r="P1032" i="1" s="1"/>
  <c r="P1033" i="1" s="1"/>
  <c r="P1034" i="1" s="1"/>
  <c r="P1035" i="1" s="1"/>
  <c r="P1036" i="1" s="1"/>
  <c r="P1037" i="1" s="1"/>
  <c r="P1038" i="1" s="1"/>
  <c r="P1039" i="1" s="1"/>
  <c r="P1040" i="1" s="1"/>
  <c r="P1041" i="1" s="1"/>
  <c r="P1042" i="1" s="1"/>
  <c r="P1043" i="1" s="1"/>
  <c r="S1027" i="1"/>
  <c r="S1028" i="1" s="1"/>
  <c r="S1029" i="1" s="1"/>
  <c r="S1030" i="1" s="1"/>
  <c r="S1031" i="1" s="1"/>
  <c r="S1032" i="1" s="1"/>
  <c r="S1033" i="1" s="1"/>
  <c r="S1034" i="1" s="1"/>
  <c r="S1035" i="1" s="1"/>
  <c r="S1036" i="1" s="1"/>
  <c r="S1037" i="1" s="1"/>
  <c r="S1038" i="1" s="1"/>
  <c r="S1039" i="1" s="1"/>
  <c r="S1040" i="1" s="1"/>
  <c r="S1041" i="1" s="1"/>
  <c r="S1042" i="1" s="1"/>
  <c r="S1043" i="1" s="1"/>
  <c r="V1027" i="1"/>
  <c r="V1028" i="1" s="1"/>
  <c r="V1029" i="1" s="1"/>
  <c r="V1030" i="1" s="1"/>
  <c r="V1031" i="1" s="1"/>
  <c r="V1032" i="1" s="1"/>
  <c r="V1033" i="1" s="1"/>
  <c r="V1034" i="1" s="1"/>
  <c r="V1035" i="1" s="1"/>
  <c r="V1036" i="1" s="1"/>
  <c r="V1037" i="1" s="1"/>
  <c r="V1038" i="1" s="1"/>
  <c r="V1039" i="1" s="1"/>
  <c r="V1040" i="1" s="1"/>
  <c r="V1041" i="1" s="1"/>
  <c r="V1042" i="1" s="1"/>
  <c r="V1043" i="1" s="1"/>
  <c r="Y1027" i="1"/>
  <c r="Y1028" i="1" s="1"/>
  <c r="Y1029" i="1" s="1"/>
  <c r="Y1030" i="1" s="1"/>
  <c r="Y1031" i="1" s="1"/>
  <c r="Y1032" i="1" s="1"/>
  <c r="Y1033" i="1" s="1"/>
  <c r="Y1034" i="1" s="1"/>
  <c r="Y1035" i="1" s="1"/>
  <c r="Y1036" i="1" s="1"/>
  <c r="Y1037" i="1" s="1"/>
  <c r="Y1038" i="1" s="1"/>
  <c r="Y1039" i="1" s="1"/>
  <c r="Y1040" i="1" s="1"/>
  <c r="Y1041" i="1" s="1"/>
  <c r="Y1042" i="1" s="1"/>
  <c r="Y1043" i="1" s="1"/>
  <c r="AB1027" i="1"/>
  <c r="AB1028" i="1" s="1"/>
  <c r="AB1029" i="1" s="1"/>
  <c r="AB1030" i="1" s="1"/>
  <c r="AB1031" i="1" s="1"/>
  <c r="AB1032" i="1" s="1"/>
  <c r="AB1033" i="1" s="1"/>
  <c r="AB1034" i="1" s="1"/>
  <c r="AB1035" i="1" s="1"/>
  <c r="AB1036" i="1" s="1"/>
  <c r="AB1037" i="1" s="1"/>
  <c r="AB1038" i="1" s="1"/>
  <c r="AB1039" i="1" s="1"/>
  <c r="AB1040" i="1" s="1"/>
  <c r="AB1041" i="1" s="1"/>
  <c r="AB1042" i="1" s="1"/>
  <c r="AB1043" i="1" s="1"/>
  <c r="AE1027" i="1"/>
  <c r="AE1028" i="1" s="1"/>
  <c r="AE1029" i="1" s="1"/>
  <c r="AE1030" i="1" s="1"/>
  <c r="AE1031" i="1" s="1"/>
  <c r="AE1032" i="1" s="1"/>
  <c r="AE1033" i="1" s="1"/>
  <c r="AE1034" i="1" s="1"/>
  <c r="AE1035" i="1" s="1"/>
  <c r="AE1036" i="1" s="1"/>
  <c r="AE1037" i="1" s="1"/>
  <c r="AE1038" i="1" s="1"/>
  <c r="AE1039" i="1" s="1"/>
  <c r="AE1040" i="1" s="1"/>
  <c r="AE1041" i="1" s="1"/>
  <c r="AE1042" i="1" s="1"/>
  <c r="AE1043" i="1" s="1"/>
  <c r="AH1027" i="1"/>
  <c r="AH1028" i="1" s="1"/>
  <c r="AH1029" i="1" s="1"/>
  <c r="AH1030" i="1" s="1"/>
  <c r="AH1031" i="1" s="1"/>
  <c r="AH1032" i="1" s="1"/>
  <c r="AH1033" i="1" s="1"/>
  <c r="AH1034" i="1" s="1"/>
  <c r="AH1035" i="1" s="1"/>
  <c r="AH1036" i="1" s="1"/>
  <c r="AH1037" i="1" s="1"/>
  <c r="AH1038" i="1" s="1"/>
  <c r="AH1039" i="1" s="1"/>
  <c r="AH1040" i="1" s="1"/>
  <c r="AH1041" i="1" s="1"/>
  <c r="AH1042" i="1" s="1"/>
  <c r="AH1043" i="1" s="1"/>
  <c r="AK1027" i="1"/>
  <c r="AK1028" i="1" s="1"/>
  <c r="AK1029" i="1" s="1"/>
  <c r="AK1030" i="1" s="1"/>
  <c r="AK1031" i="1" s="1"/>
  <c r="AK1032" i="1" s="1"/>
  <c r="AK1033" i="1" s="1"/>
  <c r="AK1034" i="1" s="1"/>
  <c r="AK1035" i="1" s="1"/>
  <c r="AK1036" i="1" s="1"/>
  <c r="AK1037" i="1" s="1"/>
  <c r="AK1038" i="1" s="1"/>
  <c r="AK1039" i="1" s="1"/>
  <c r="AK1040" i="1" s="1"/>
  <c r="AK1041" i="1" s="1"/>
  <c r="AK1042" i="1" s="1"/>
  <c r="AK1043" i="1" s="1"/>
  <c r="AN1027" i="1"/>
  <c r="AN1028" i="1" s="1"/>
  <c r="AN1029" i="1" s="1"/>
  <c r="AN1030" i="1" s="1"/>
  <c r="AN1031" i="1" s="1"/>
  <c r="AN1032" i="1" s="1"/>
  <c r="AN1033" i="1" s="1"/>
  <c r="AN1034" i="1" s="1"/>
  <c r="AN1035" i="1" s="1"/>
  <c r="AN1036" i="1" s="1"/>
  <c r="AN1037" i="1" s="1"/>
  <c r="AN1038" i="1" s="1"/>
  <c r="AN1039" i="1" s="1"/>
  <c r="AN1040" i="1" s="1"/>
  <c r="AN1041" i="1" s="1"/>
  <c r="AN1042" i="1" s="1"/>
  <c r="AN1043" i="1" s="1"/>
  <c r="AQ1027" i="1"/>
  <c r="AQ1028" i="1" s="1"/>
  <c r="AQ1029" i="1" s="1"/>
  <c r="AQ1030" i="1" s="1"/>
  <c r="AQ1031" i="1" s="1"/>
  <c r="AQ1032" i="1" s="1"/>
  <c r="AQ1033" i="1" s="1"/>
  <c r="AQ1034" i="1" s="1"/>
  <c r="AQ1035" i="1" s="1"/>
  <c r="AQ1036" i="1" s="1"/>
  <c r="AQ1037" i="1" s="1"/>
  <c r="AQ1038" i="1" s="1"/>
  <c r="AQ1039" i="1" s="1"/>
  <c r="AQ1040" i="1" s="1"/>
  <c r="AQ1041" i="1" s="1"/>
  <c r="AQ1042" i="1" s="1"/>
  <c r="AQ1043" i="1" s="1"/>
  <c r="AT1027" i="1"/>
  <c r="AT1028" i="1" s="1"/>
  <c r="AT1029" i="1" s="1"/>
  <c r="AT1030" i="1" s="1"/>
  <c r="AT1031" i="1" s="1"/>
  <c r="AT1032" i="1" s="1"/>
  <c r="AT1033" i="1" s="1"/>
  <c r="AT1034" i="1" s="1"/>
  <c r="AT1035" i="1" s="1"/>
  <c r="AT1036" i="1" s="1"/>
  <c r="AT1037" i="1" s="1"/>
  <c r="AT1038" i="1" s="1"/>
  <c r="AT1039" i="1" s="1"/>
  <c r="AT1040" i="1" s="1"/>
  <c r="AT1041" i="1" s="1"/>
  <c r="AT1042" i="1" s="1"/>
  <c r="AT1043" i="1" s="1"/>
  <c r="AW1027" i="1"/>
  <c r="AW1028" i="1" s="1"/>
  <c r="AW1029" i="1" s="1"/>
  <c r="AW1030" i="1" s="1"/>
  <c r="AW1031" i="1" s="1"/>
  <c r="AW1032" i="1" s="1"/>
  <c r="AW1033" i="1" s="1"/>
  <c r="AW1034" i="1" s="1"/>
  <c r="AW1035" i="1" s="1"/>
  <c r="AW1036" i="1" s="1"/>
  <c r="AW1037" i="1" s="1"/>
  <c r="AW1038" i="1" s="1"/>
  <c r="AW1039" i="1" s="1"/>
  <c r="AW1040" i="1" s="1"/>
  <c r="AW1041" i="1" s="1"/>
  <c r="AW1042" i="1" s="1"/>
  <c r="AW1043" i="1" s="1"/>
  <c r="BC1027" i="1"/>
  <c r="BC1028" i="1" s="1"/>
  <c r="BC1029" i="1" s="1"/>
  <c r="BC1030" i="1" s="1"/>
  <c r="BC1031" i="1" s="1"/>
  <c r="BC1032" i="1" s="1"/>
  <c r="BC1033" i="1" s="1"/>
  <c r="BC1034" i="1" s="1"/>
  <c r="BC1035" i="1" s="1"/>
  <c r="BC1036" i="1" s="1"/>
  <c r="BC1037" i="1" s="1"/>
  <c r="BC1038" i="1" s="1"/>
  <c r="BC1039" i="1" s="1"/>
  <c r="BC1040" i="1" s="1"/>
  <c r="BC1041" i="1" s="1"/>
  <c r="BC1042" i="1" s="1"/>
  <c r="BC1043" i="1" s="1"/>
  <c r="BF1027" i="1"/>
  <c r="BF1028" i="1" s="1"/>
  <c r="BF1029" i="1" s="1"/>
  <c r="BF1030" i="1" s="1"/>
  <c r="BF1031" i="1" s="1"/>
  <c r="BF1032" i="1" s="1"/>
  <c r="BF1033" i="1" s="1"/>
  <c r="BF1034" i="1" s="1"/>
  <c r="BF1035" i="1" s="1"/>
  <c r="BF1036" i="1" s="1"/>
  <c r="BF1037" i="1" s="1"/>
  <c r="BF1038" i="1" s="1"/>
  <c r="BF1039" i="1" s="1"/>
  <c r="BF1040" i="1" s="1"/>
  <c r="BF1041" i="1" s="1"/>
  <c r="BF1042" i="1" s="1"/>
  <c r="BF1043" i="1" s="1"/>
  <c r="BI1027" i="1"/>
  <c r="BI1028" i="1" s="1"/>
  <c r="BI1029" i="1" s="1"/>
  <c r="BI1030" i="1" s="1"/>
  <c r="BI1031" i="1" s="1"/>
  <c r="BI1032" i="1" s="1"/>
  <c r="BI1033" i="1" s="1"/>
  <c r="BI1034" i="1" s="1"/>
  <c r="BI1035" i="1" s="1"/>
  <c r="BI1036" i="1" s="1"/>
  <c r="BI1037" i="1" s="1"/>
  <c r="BI1038" i="1" s="1"/>
  <c r="BI1039" i="1" s="1"/>
  <c r="BI1040" i="1" s="1"/>
  <c r="BI1041" i="1" s="1"/>
  <c r="BI1042" i="1" s="1"/>
  <c r="BI1043" i="1" s="1"/>
  <c r="BL1027" i="1"/>
  <c r="BL1028" i="1" s="1"/>
  <c r="BL1029" i="1" s="1"/>
  <c r="BL1030" i="1" s="1"/>
  <c r="BL1031" i="1" s="1"/>
  <c r="BL1032" i="1" s="1"/>
  <c r="BL1033" i="1" s="1"/>
  <c r="BL1034" i="1" s="1"/>
  <c r="BL1035" i="1" s="1"/>
  <c r="BL1036" i="1" s="1"/>
  <c r="BL1037" i="1" s="1"/>
  <c r="BL1038" i="1" s="1"/>
  <c r="BL1039" i="1" s="1"/>
  <c r="BL1040" i="1" s="1"/>
  <c r="BL1041" i="1" s="1"/>
  <c r="BL1042" i="1" s="1"/>
  <c r="BL1043" i="1" s="1"/>
  <c r="BO1027" i="1"/>
  <c r="BO1028" i="1" s="1"/>
  <c r="BO1029" i="1" s="1"/>
  <c r="BO1030" i="1" s="1"/>
  <c r="BO1031" i="1" s="1"/>
  <c r="BO1032" i="1" s="1"/>
  <c r="BO1033" i="1" s="1"/>
  <c r="BO1034" i="1" s="1"/>
  <c r="BO1035" i="1" s="1"/>
  <c r="BO1036" i="1" s="1"/>
  <c r="BO1037" i="1" s="1"/>
  <c r="BO1038" i="1" s="1"/>
  <c r="BO1039" i="1" s="1"/>
  <c r="BO1040" i="1" s="1"/>
  <c r="BO1041" i="1" s="1"/>
  <c r="BO1042" i="1" s="1"/>
  <c r="BO1043" i="1" s="1"/>
  <c r="BR1027" i="1"/>
  <c r="BR1028" i="1" s="1"/>
  <c r="BR1029" i="1" s="1"/>
  <c r="BR1030" i="1" s="1"/>
  <c r="BR1031" i="1" s="1"/>
  <c r="BR1032" i="1" s="1"/>
  <c r="BR1033" i="1" s="1"/>
  <c r="BR1034" i="1" s="1"/>
  <c r="BR1035" i="1" s="1"/>
  <c r="BR1036" i="1" s="1"/>
  <c r="BR1037" i="1" s="1"/>
  <c r="BR1038" i="1" s="1"/>
  <c r="BR1039" i="1" s="1"/>
  <c r="BR1040" i="1" s="1"/>
  <c r="BR1041" i="1" s="1"/>
  <c r="BR1042" i="1" s="1"/>
  <c r="BR1043" i="1" s="1"/>
  <c r="BU1027" i="1"/>
  <c r="BU1028" i="1" s="1"/>
  <c r="BU1029" i="1" s="1"/>
  <c r="BU1030" i="1" s="1"/>
  <c r="BU1031" i="1" s="1"/>
  <c r="BU1032" i="1" s="1"/>
  <c r="BU1033" i="1" s="1"/>
  <c r="BU1034" i="1" s="1"/>
  <c r="BU1035" i="1" s="1"/>
  <c r="BU1036" i="1" s="1"/>
  <c r="BU1037" i="1" s="1"/>
  <c r="BU1038" i="1" s="1"/>
  <c r="BU1039" i="1" s="1"/>
  <c r="BU1040" i="1" s="1"/>
  <c r="BU1041" i="1" s="1"/>
  <c r="BU1042" i="1" s="1"/>
  <c r="BU1043" i="1" s="1"/>
  <c r="BX1027" i="1"/>
  <c r="BX1028" i="1" s="1"/>
  <c r="BX1029" i="1" s="1"/>
  <c r="BX1030" i="1" s="1"/>
  <c r="BX1031" i="1" s="1"/>
  <c r="BX1032" i="1" s="1"/>
  <c r="BX1033" i="1" s="1"/>
  <c r="BX1034" i="1" s="1"/>
  <c r="BX1035" i="1" s="1"/>
  <c r="BX1036" i="1" s="1"/>
  <c r="BX1037" i="1" s="1"/>
  <c r="BX1038" i="1" s="1"/>
  <c r="BX1039" i="1" s="1"/>
  <c r="BX1040" i="1" s="1"/>
  <c r="BX1041" i="1" s="1"/>
  <c r="BX1042" i="1" s="1"/>
  <c r="BX1043" i="1" s="1"/>
  <c r="CD1027" i="1"/>
  <c r="CD1028" i="1" s="1"/>
  <c r="CD1029" i="1" s="1"/>
  <c r="CD1030" i="1" s="1"/>
  <c r="CD1031" i="1" s="1"/>
  <c r="CD1032" i="1" s="1"/>
  <c r="CD1033" i="1" s="1"/>
  <c r="CD1034" i="1" s="1"/>
  <c r="CD1035" i="1" s="1"/>
  <c r="CD1036" i="1" s="1"/>
  <c r="CD1037" i="1" s="1"/>
  <c r="CD1038" i="1" s="1"/>
  <c r="CD1039" i="1" s="1"/>
  <c r="CD1040" i="1" s="1"/>
  <c r="CD1041" i="1" s="1"/>
  <c r="CD1042" i="1" s="1"/>
  <c r="CD1043" i="1" s="1"/>
  <c r="CG1027" i="1"/>
  <c r="CG1028" i="1" s="1"/>
  <c r="CG1029" i="1" s="1"/>
  <c r="CG1030" i="1" s="1"/>
  <c r="CG1031" i="1" s="1"/>
  <c r="CG1032" i="1" s="1"/>
  <c r="CG1033" i="1" s="1"/>
  <c r="CG1034" i="1" s="1"/>
  <c r="CG1035" i="1" s="1"/>
  <c r="CG1036" i="1" s="1"/>
  <c r="CG1037" i="1" s="1"/>
  <c r="CG1038" i="1" s="1"/>
  <c r="CG1039" i="1" s="1"/>
  <c r="CG1040" i="1" s="1"/>
  <c r="CG1041" i="1" s="1"/>
  <c r="CG1042" i="1" s="1"/>
  <c r="CG1043" i="1" s="1"/>
  <c r="CJ1027" i="1"/>
  <c r="CJ1028" i="1" s="1"/>
  <c r="CJ1029" i="1" s="1"/>
  <c r="CJ1030" i="1" s="1"/>
  <c r="CJ1031" i="1" s="1"/>
  <c r="CJ1032" i="1" s="1"/>
  <c r="CJ1033" i="1" s="1"/>
  <c r="CJ1034" i="1" s="1"/>
  <c r="CJ1035" i="1" s="1"/>
  <c r="CJ1036" i="1" s="1"/>
  <c r="CJ1037" i="1" s="1"/>
  <c r="CJ1038" i="1" s="1"/>
  <c r="CJ1039" i="1" s="1"/>
  <c r="CJ1040" i="1" s="1"/>
  <c r="CJ1041" i="1" s="1"/>
  <c r="CJ1042" i="1" s="1"/>
  <c r="CJ1043" i="1" s="1"/>
  <c r="CM1027" i="1"/>
  <c r="CM1028" i="1" s="1"/>
  <c r="CM1029" i="1" s="1"/>
  <c r="CM1030" i="1" s="1"/>
  <c r="CM1031" i="1" s="1"/>
  <c r="CM1032" i="1" s="1"/>
  <c r="CM1033" i="1" s="1"/>
  <c r="CM1034" i="1" s="1"/>
  <c r="CM1035" i="1" s="1"/>
  <c r="CM1036" i="1" s="1"/>
  <c r="CM1037" i="1" s="1"/>
  <c r="CM1038" i="1" s="1"/>
  <c r="CM1039" i="1" s="1"/>
  <c r="CM1040" i="1" s="1"/>
  <c r="CM1041" i="1" s="1"/>
  <c r="CM1042" i="1" s="1"/>
  <c r="CM1043" i="1" s="1"/>
  <c r="CP1027" i="1"/>
  <c r="CP1028" i="1" s="1"/>
  <c r="CP1029" i="1" s="1"/>
  <c r="CP1030" i="1" s="1"/>
  <c r="CP1031" i="1" s="1"/>
  <c r="CP1032" i="1" s="1"/>
  <c r="CP1033" i="1" s="1"/>
  <c r="CP1034" i="1" s="1"/>
  <c r="CP1035" i="1" s="1"/>
  <c r="CP1036" i="1" s="1"/>
  <c r="CP1037" i="1" s="1"/>
  <c r="CP1038" i="1" s="1"/>
  <c r="CP1039" i="1" s="1"/>
  <c r="CP1040" i="1" s="1"/>
  <c r="CP1041" i="1" s="1"/>
  <c r="CP1042" i="1" s="1"/>
  <c r="CP1043" i="1" s="1"/>
  <c r="CS1027" i="1"/>
  <c r="CS1028" i="1" s="1"/>
  <c r="CS1029" i="1" s="1"/>
  <c r="CS1030" i="1" s="1"/>
  <c r="CS1031" i="1" s="1"/>
  <c r="CS1032" i="1" s="1"/>
  <c r="CS1033" i="1" s="1"/>
  <c r="CS1034" i="1" s="1"/>
  <c r="CS1035" i="1" s="1"/>
  <c r="CS1036" i="1" s="1"/>
  <c r="CS1037" i="1" s="1"/>
  <c r="CS1038" i="1" s="1"/>
  <c r="CS1039" i="1" s="1"/>
  <c r="CS1040" i="1" s="1"/>
  <c r="CS1041" i="1" s="1"/>
  <c r="CS1042" i="1" s="1"/>
  <c r="CS1043" i="1" s="1"/>
  <c r="CV1027" i="1"/>
  <c r="CV1028" i="1" s="1"/>
  <c r="CV1029" i="1" s="1"/>
  <c r="CV1030" i="1" s="1"/>
  <c r="CV1031" i="1" s="1"/>
  <c r="CV1032" i="1" s="1"/>
  <c r="CV1033" i="1" s="1"/>
  <c r="CV1034" i="1" s="1"/>
  <c r="CV1035" i="1" s="1"/>
  <c r="CV1036" i="1" s="1"/>
  <c r="CV1037" i="1" s="1"/>
  <c r="CV1038" i="1" s="1"/>
  <c r="CV1039" i="1" s="1"/>
  <c r="CV1040" i="1" s="1"/>
  <c r="CV1041" i="1" s="1"/>
  <c r="CV1042" i="1" s="1"/>
  <c r="CV1043" i="1" s="1"/>
  <c r="CY1027" i="1"/>
  <c r="CY1028" i="1" s="1"/>
  <c r="CY1029" i="1" s="1"/>
  <c r="CY1030" i="1" s="1"/>
  <c r="CY1031" i="1" s="1"/>
  <c r="CY1032" i="1" s="1"/>
  <c r="CY1033" i="1" s="1"/>
  <c r="CY1034" i="1" s="1"/>
  <c r="CY1035" i="1" s="1"/>
  <c r="CY1036" i="1" s="1"/>
  <c r="CY1037" i="1" s="1"/>
  <c r="CY1038" i="1" s="1"/>
  <c r="CY1039" i="1" s="1"/>
  <c r="CY1040" i="1" s="1"/>
  <c r="CY1041" i="1" s="1"/>
  <c r="CY1042" i="1" s="1"/>
  <c r="CY1043" i="1" s="1"/>
  <c r="DE1027" i="1"/>
  <c r="DE1028" i="1" s="1"/>
  <c r="DE1029" i="1" s="1"/>
  <c r="DE1030" i="1" s="1"/>
  <c r="DE1031" i="1" s="1"/>
  <c r="DE1032" i="1" s="1"/>
  <c r="DE1033" i="1" s="1"/>
  <c r="DE1034" i="1" s="1"/>
  <c r="DE1035" i="1" s="1"/>
  <c r="DE1036" i="1" s="1"/>
  <c r="DE1037" i="1" s="1"/>
  <c r="DE1038" i="1" s="1"/>
  <c r="DE1039" i="1" s="1"/>
  <c r="DE1040" i="1" s="1"/>
  <c r="DE1041" i="1" s="1"/>
  <c r="DE1042" i="1" s="1"/>
  <c r="DE1043" i="1" s="1"/>
  <c r="DH1027" i="1"/>
  <c r="DH1028" i="1" s="1"/>
  <c r="DH1029" i="1" s="1"/>
  <c r="DH1030" i="1" s="1"/>
  <c r="DH1031" i="1" s="1"/>
  <c r="DH1032" i="1" s="1"/>
  <c r="DH1033" i="1" s="1"/>
  <c r="DH1034" i="1" s="1"/>
  <c r="DH1035" i="1" s="1"/>
  <c r="DH1036" i="1" s="1"/>
  <c r="DH1037" i="1" s="1"/>
  <c r="DH1038" i="1" s="1"/>
  <c r="DH1039" i="1" s="1"/>
  <c r="DH1040" i="1" s="1"/>
  <c r="DH1041" i="1" s="1"/>
  <c r="DH1042" i="1" s="1"/>
  <c r="DH1043" i="1" s="1"/>
  <c r="DK1027" i="1"/>
  <c r="DK1028" i="1" s="1"/>
  <c r="DK1029" i="1" s="1"/>
  <c r="DK1030" i="1" s="1"/>
  <c r="DK1031" i="1" s="1"/>
  <c r="DK1032" i="1" s="1"/>
  <c r="DK1033" i="1" s="1"/>
  <c r="DK1034" i="1" s="1"/>
  <c r="DK1035" i="1" s="1"/>
  <c r="DK1036" i="1" s="1"/>
  <c r="DK1037" i="1" s="1"/>
  <c r="DK1038" i="1" s="1"/>
  <c r="DK1039" i="1" s="1"/>
  <c r="DK1040" i="1" s="1"/>
  <c r="DK1041" i="1" s="1"/>
  <c r="DK1042" i="1" s="1"/>
  <c r="DK1043" i="1" s="1"/>
  <c r="DN1027" i="1"/>
  <c r="DN1028" i="1" s="1"/>
  <c r="DN1029" i="1" s="1"/>
  <c r="DN1030" i="1" s="1"/>
  <c r="DN1031" i="1" s="1"/>
  <c r="DN1032" i="1" s="1"/>
  <c r="DN1033" i="1" s="1"/>
  <c r="DN1034" i="1" s="1"/>
  <c r="DN1035" i="1" s="1"/>
  <c r="DN1036" i="1" s="1"/>
  <c r="DN1037" i="1" s="1"/>
  <c r="DN1038" i="1" s="1"/>
  <c r="DN1039" i="1" s="1"/>
  <c r="DN1040" i="1" s="1"/>
  <c r="DN1041" i="1" s="1"/>
  <c r="DN1042" i="1" s="1"/>
  <c r="DN1043" i="1" s="1"/>
  <c r="DQ1027" i="1"/>
  <c r="DQ1028" i="1" s="1"/>
  <c r="DQ1029" i="1" s="1"/>
  <c r="DQ1030" i="1" s="1"/>
  <c r="DQ1031" i="1" s="1"/>
  <c r="DQ1032" i="1" s="1"/>
  <c r="DQ1033" i="1" s="1"/>
  <c r="DQ1034" i="1" s="1"/>
  <c r="DQ1035" i="1" s="1"/>
  <c r="DQ1036" i="1" s="1"/>
  <c r="DQ1037" i="1" s="1"/>
  <c r="DQ1038" i="1" s="1"/>
  <c r="DQ1039" i="1" s="1"/>
  <c r="DQ1040" i="1" s="1"/>
  <c r="DQ1041" i="1" s="1"/>
  <c r="DQ1042" i="1" s="1"/>
  <c r="DQ1043" i="1" s="1"/>
  <c r="DT1027" i="1"/>
  <c r="DT1028" i="1" s="1"/>
  <c r="DT1029" i="1" s="1"/>
  <c r="DT1030" i="1" s="1"/>
  <c r="DT1031" i="1" s="1"/>
  <c r="DT1032" i="1" s="1"/>
  <c r="DT1033" i="1" s="1"/>
  <c r="DT1034" i="1" s="1"/>
  <c r="DT1035" i="1" s="1"/>
  <c r="DT1036" i="1" s="1"/>
  <c r="DT1037" i="1" s="1"/>
  <c r="DT1038" i="1" s="1"/>
  <c r="DT1039" i="1" s="1"/>
  <c r="DT1040" i="1" s="1"/>
  <c r="DT1041" i="1" s="1"/>
  <c r="DT1042" i="1" s="1"/>
  <c r="DT1043" i="1" s="1"/>
  <c r="DZ1027" i="1"/>
  <c r="DZ1028" i="1" s="1"/>
  <c r="DZ1029" i="1" s="1"/>
  <c r="DZ1030" i="1" s="1"/>
  <c r="DZ1031" i="1" s="1"/>
  <c r="DZ1032" i="1" s="1"/>
  <c r="DZ1033" i="1" s="1"/>
  <c r="DZ1034" i="1" s="1"/>
  <c r="DZ1035" i="1" s="1"/>
  <c r="DZ1036" i="1" s="1"/>
  <c r="DZ1037" i="1" s="1"/>
  <c r="DZ1038" i="1" s="1"/>
  <c r="DZ1039" i="1" s="1"/>
  <c r="DZ1040" i="1" s="1"/>
  <c r="DZ1041" i="1" s="1"/>
  <c r="DZ1042" i="1" s="1"/>
  <c r="DZ1043" i="1" s="1"/>
  <c r="EI1027" i="1"/>
  <c r="EI1028" i="1" s="1"/>
  <c r="EI1029" i="1" s="1"/>
  <c r="EI1030" i="1" s="1"/>
  <c r="EI1031" i="1" s="1"/>
  <c r="EI1032" i="1" s="1"/>
  <c r="EI1033" i="1" s="1"/>
  <c r="EI1034" i="1" s="1"/>
  <c r="EI1035" i="1" s="1"/>
  <c r="EI1036" i="1" s="1"/>
  <c r="EI1037" i="1" s="1"/>
  <c r="EI1038" i="1" s="1"/>
  <c r="EI1039" i="1" s="1"/>
  <c r="EI1040" i="1" s="1"/>
  <c r="EI1041" i="1" s="1"/>
  <c r="EI1042" i="1" s="1"/>
  <c r="EI1043" i="1" s="1"/>
  <c r="M1027" i="1"/>
  <c r="M1028" i="1" s="1"/>
  <c r="EM1027" i="1" l="1"/>
  <c r="M1029" i="1"/>
  <c r="EM1026" i="1"/>
  <c r="EM1028" i="1" l="1"/>
  <c r="M1030" i="1"/>
  <c r="EM1029" i="1" l="1"/>
  <c r="M1031" i="1"/>
  <c r="M1032" i="1" l="1"/>
  <c r="EM1030" i="1"/>
  <c r="EM1031" i="1" l="1"/>
  <c r="M1033" i="1"/>
  <c r="EM1032" i="1" l="1"/>
  <c r="M1034" i="1"/>
  <c r="EM1033" i="1" l="1"/>
  <c r="M1035" i="1"/>
  <c r="EM1034" i="1" l="1"/>
  <c r="M1036" i="1"/>
  <c r="M1037" i="1" l="1"/>
  <c r="EM1035" i="1"/>
  <c r="M1038" i="1" l="1"/>
  <c r="EM1036" i="1"/>
  <c r="M1039" i="1" l="1"/>
  <c r="EM1037" i="1"/>
  <c r="M1040" i="1" l="1"/>
  <c r="EM1038" i="1"/>
  <c r="M1041" i="1" l="1"/>
  <c r="EM1039" i="1"/>
  <c r="M1042" i="1" l="1"/>
  <c r="EM1040" i="1"/>
  <c r="EM1041" i="1" l="1"/>
  <c r="M1043" i="1"/>
  <c r="EM1042" i="1" l="1"/>
  <c r="M1044" i="1" l="1"/>
  <c r="M1045" i="1" l="1"/>
  <c r="M1046" i="1" l="1"/>
  <c r="M1047" i="1" l="1"/>
  <c r="M1048" i="1" l="1"/>
  <c r="M1049" i="1" l="1"/>
  <c r="M1050" i="1" l="1"/>
  <c r="M1051" i="1" l="1"/>
  <c r="M1052" i="1" l="1"/>
  <c r="M1053" i="1" l="1"/>
  <c r="M1054" i="1" l="1"/>
  <c r="M1055" i="1" l="1"/>
  <c r="M1056" i="1" l="1"/>
  <c r="M1057" i="1" l="1"/>
  <c r="M1058" i="1" l="1"/>
  <c r="M1059" i="1" l="1"/>
  <c r="M1060" i="1" l="1"/>
  <c r="M1061" i="1" l="1"/>
  <c r="M1062" i="1" l="1"/>
  <c r="M1063" i="1" l="1"/>
  <c r="M1064" i="1" l="1"/>
  <c r="M1065" i="1" l="1"/>
  <c r="M1066" i="1" l="1"/>
  <c r="M1067" i="1" l="1"/>
  <c r="M1068" i="1" l="1"/>
  <c r="CA1078" i="1" l="1"/>
  <c r="CA1079" i="1" s="1"/>
  <c r="CA1080" i="1" l="1"/>
  <c r="EE1079" i="1"/>
  <c r="EE1078" i="1"/>
  <c r="EF1078" i="1" s="1"/>
  <c r="EF1079" i="1" l="1"/>
  <c r="CA1081" i="1"/>
  <c r="EE1080" i="1"/>
  <c r="EE1081" i="1" l="1"/>
  <c r="CA1082" i="1"/>
  <c r="CA1083" i="1" s="1"/>
  <c r="EF1080" i="1"/>
  <c r="EF1081" i="1" l="1"/>
  <c r="EF1082" i="1" s="1"/>
  <c r="EE1083" i="1"/>
  <c r="CA1084" i="1"/>
  <c r="EF1083" i="1" l="1"/>
  <c r="CA1085" i="1"/>
  <c r="EE1084" i="1"/>
  <c r="EF1084" i="1" s="1"/>
  <c r="CA1086" i="1" l="1"/>
  <c r="CA1087" i="1" s="1"/>
  <c r="EE1085" i="1"/>
  <c r="EF1085" i="1" s="1"/>
  <c r="EE1087" i="1" l="1"/>
  <c r="CA1088" i="1"/>
  <c r="EE1088" i="1" s="1"/>
  <c r="EE1086" i="1"/>
  <c r="EF1086" i="1" s="1"/>
  <c r="CA1089" i="1" l="1"/>
  <c r="CA1090" i="1" s="1"/>
  <c r="EF1087" i="1"/>
  <c r="EF1088" i="1" s="1"/>
  <c r="EE1089" i="1" l="1"/>
  <c r="EF1089" i="1" s="1"/>
  <c r="CA1091" i="1"/>
  <c r="EE1090" i="1"/>
  <c r="EF1090" i="1" l="1"/>
  <c r="CA1092" i="1"/>
  <c r="EE1091" i="1"/>
  <c r="EF1091" i="1" s="1"/>
  <c r="CA1093" i="1" l="1"/>
  <c r="EE1092" i="1"/>
  <c r="EF1092" i="1" s="1"/>
  <c r="CA1094" i="1" l="1"/>
  <c r="EE1093" i="1"/>
  <c r="EF1093" i="1" s="1"/>
  <c r="CA1095" i="1" l="1"/>
  <c r="EE1094" i="1"/>
  <c r="EF1094" i="1" s="1"/>
  <c r="CA1096" i="1" l="1"/>
  <c r="EE1095" i="1"/>
  <c r="EF1095" i="1" s="1"/>
  <c r="CA1097" i="1" l="1"/>
  <c r="EE1096" i="1"/>
  <c r="EF1096" i="1" s="1"/>
  <c r="CA1098" i="1" l="1"/>
  <c r="EE1097" i="1"/>
  <c r="EF1097" i="1" s="1"/>
  <c r="CA1099" i="1" l="1"/>
  <c r="EE1098" i="1"/>
  <c r="EF1098" i="1" s="1"/>
  <c r="CA1100" i="1" l="1"/>
  <c r="EE1099" i="1"/>
  <c r="EF1099" i="1" s="1"/>
  <c r="CA1101" i="1" l="1"/>
  <c r="EE1100" i="1"/>
  <c r="EF1100" i="1" s="1"/>
  <c r="EE1101" i="1" l="1"/>
  <c r="EF1101" i="1" s="1"/>
  <c r="CA1102" i="1"/>
  <c r="CA1103" i="1" l="1"/>
  <c r="EE1102" i="1"/>
  <c r="EF1102" i="1" s="1"/>
  <c r="EE1103" i="1" l="1"/>
  <c r="EF1103" i="1" s="1"/>
  <c r="CA1104" i="1"/>
  <c r="CA1105" i="1" l="1"/>
  <c r="EE1104" i="1"/>
  <c r="EF1104" i="1" s="1"/>
  <c r="CA1106" i="1" l="1"/>
  <c r="EE1105" i="1"/>
  <c r="EF1105" i="1" s="1"/>
  <c r="CA1107" i="1" l="1"/>
  <c r="EE1106" i="1"/>
  <c r="EF1106" i="1" s="1"/>
  <c r="CA1108" i="1" l="1"/>
  <c r="EE1107" i="1"/>
  <c r="EF1107" i="1" s="1"/>
  <c r="CA1109" i="1" l="1"/>
  <c r="EE1108" i="1"/>
  <c r="EF1108" i="1" s="1"/>
  <c r="EE1109" i="1" l="1"/>
  <c r="EF1109" i="1" s="1"/>
  <c r="CA1110" i="1"/>
  <c r="CA1111" i="1" l="1"/>
  <c r="EE1110" i="1"/>
  <c r="EF1110" i="1" s="1"/>
  <c r="EE1111" i="1" l="1"/>
  <c r="EF1111" i="1" s="1"/>
  <c r="CA1112" i="1"/>
  <c r="CA1113" i="1" l="1"/>
  <c r="EE1112" i="1"/>
  <c r="EF1112" i="1" s="1"/>
  <c r="EE1113" i="1" l="1"/>
  <c r="EF1113" i="1" s="1"/>
  <c r="CA1114" i="1"/>
  <c r="EE1114" i="1" l="1"/>
  <c r="EF1114" i="1" s="1"/>
  <c r="CA1115" i="1"/>
  <c r="CA1116" i="1" l="1"/>
  <c r="EE1115" i="1"/>
  <c r="EF1115" i="1" s="1"/>
  <c r="EE1116" i="1" l="1"/>
  <c r="EF1116" i="1" s="1"/>
  <c r="CA1117" i="1" l="1"/>
  <c r="EE1117" i="1" l="1"/>
  <c r="EF1117" i="1" s="1"/>
  <c r="CA1118" i="1"/>
  <c r="CA1119" i="1" l="1"/>
  <c r="EE1118" i="1"/>
  <c r="EF1118" i="1" s="1"/>
  <c r="EE1119" i="1" l="1"/>
  <c r="EF1119" i="1" s="1"/>
  <c r="CA1120" i="1"/>
  <c r="CA1121" i="1" l="1"/>
  <c r="EE1120" i="1"/>
  <c r="EF1120" i="1" s="1"/>
  <c r="CA1122" i="1" l="1"/>
  <c r="EE1121" i="1"/>
  <c r="EF1121" i="1" s="1"/>
  <c r="CA1123" i="1" l="1"/>
  <c r="EE1122" i="1"/>
  <c r="EF1122" i="1" s="1"/>
  <c r="CA1124" i="1" l="1"/>
  <c r="EE1123" i="1"/>
  <c r="EF1123" i="1" s="1"/>
  <c r="CA1125" i="1" l="1"/>
  <c r="EE1124" i="1"/>
  <c r="EF1124" i="1" s="1"/>
  <c r="CA1126" i="1" l="1"/>
  <c r="EE1125" i="1"/>
  <c r="EF1125" i="1" s="1"/>
  <c r="CA1127" i="1" l="1"/>
  <c r="EE1126" i="1"/>
  <c r="EF1126" i="1" s="1"/>
  <c r="CA1128" i="1" l="1"/>
  <c r="EE1127" i="1"/>
  <c r="EF1127" i="1" s="1"/>
  <c r="CA1129" i="1" l="1"/>
  <c r="EE1128" i="1"/>
  <c r="EF1128" i="1" s="1"/>
  <c r="EE1129" i="1" l="1"/>
  <c r="EF1129" i="1" s="1"/>
  <c r="CA1130" i="1"/>
  <c r="CA1131" i="1" l="1"/>
  <c r="EE1130" i="1"/>
  <c r="EF1130" i="1" s="1"/>
  <c r="EE1131" i="1" l="1"/>
  <c r="EF1131" i="1" s="1"/>
  <c r="CA1132" i="1"/>
  <c r="CA1133" i="1" l="1"/>
  <c r="EE1132" i="1"/>
  <c r="EF1132" i="1" s="1"/>
  <c r="CA1134" i="1" l="1"/>
  <c r="EE1133" i="1"/>
  <c r="EF1133" i="1" s="1"/>
  <c r="CA1135" i="1" l="1"/>
  <c r="EE1134" i="1"/>
  <c r="EF1134" i="1" s="1"/>
  <c r="CA1136" i="1" l="1"/>
  <c r="EE1135" i="1"/>
  <c r="EF1135" i="1" s="1"/>
  <c r="CA1137" i="1" l="1"/>
  <c r="EE1136" i="1"/>
  <c r="EF1136" i="1" s="1"/>
  <c r="CA1138" i="1" l="1"/>
  <c r="EE1137" i="1"/>
  <c r="EF1137" i="1" s="1"/>
  <c r="CA1139" i="1" l="1"/>
  <c r="EE1138" i="1"/>
  <c r="EF1138" i="1" s="1"/>
  <c r="EE1139" i="1" l="1"/>
  <c r="EF1139" i="1" s="1"/>
  <c r="CA1140" i="1"/>
  <c r="CA1141" i="1" l="1"/>
  <c r="EE1140" i="1"/>
  <c r="EF1140" i="1" s="1"/>
  <c r="EE1141" i="1" l="1"/>
  <c r="EF1141" i="1" s="1"/>
  <c r="CA1142" i="1"/>
  <c r="CA1143" i="1" l="1"/>
  <c r="EE1142" i="1"/>
  <c r="EF1142" i="1" s="1"/>
  <c r="EE1143" i="1" l="1"/>
  <c r="EF1143" i="1" s="1"/>
  <c r="CA1144" i="1"/>
  <c r="CA1145" i="1" l="1"/>
  <c r="EE1144" i="1"/>
  <c r="EF1144" i="1" s="1"/>
  <c r="CA1146" i="1" l="1"/>
  <c r="EE1145" i="1"/>
  <c r="EF1145" i="1" s="1"/>
  <c r="CA1147" i="1" l="1"/>
  <c r="EE1146" i="1"/>
  <c r="EF1146" i="1" s="1"/>
  <c r="CA1148" i="1" l="1"/>
  <c r="EE1147" i="1"/>
  <c r="EF1147" i="1" s="1"/>
  <c r="CA1149" i="1" l="1"/>
  <c r="EE1148" i="1"/>
  <c r="EF1148" i="1" s="1"/>
  <c r="CA1150" i="1" l="1"/>
  <c r="EE1149" i="1"/>
  <c r="EF1149" i="1" s="1"/>
  <c r="CA1151" i="1" l="1"/>
  <c r="EE1150" i="1"/>
  <c r="EF1150" i="1" s="1"/>
  <c r="EE1151" i="1" l="1"/>
  <c r="EF1151" i="1" s="1"/>
  <c r="CA1152" i="1"/>
  <c r="CA1153" i="1" l="1"/>
  <c r="EE1152" i="1"/>
  <c r="EF1152" i="1" s="1"/>
  <c r="EE1153" i="1" l="1"/>
  <c r="EF1153" i="1" s="1"/>
  <c r="CA1154" i="1"/>
  <c r="CA1155" i="1" l="1"/>
  <c r="EE1154" i="1"/>
  <c r="EF1154" i="1" s="1"/>
  <c r="CA1156" i="1" l="1"/>
  <c r="EE1155" i="1"/>
  <c r="EF1155" i="1" s="1"/>
  <c r="CA1157" i="1" l="1"/>
  <c r="EE1156" i="1"/>
  <c r="EF1156" i="1" s="1"/>
  <c r="CA1158" i="1" l="1"/>
  <c r="EE1157" i="1"/>
  <c r="EF1157" i="1" s="1"/>
  <c r="CA1159" i="1" l="1"/>
  <c r="EE1158" i="1"/>
  <c r="EF1158" i="1" s="1"/>
  <c r="CA1160" i="1" l="1"/>
  <c r="EE1159" i="1"/>
  <c r="EF1159" i="1" s="1"/>
  <c r="CA1161" i="1" l="1"/>
  <c r="EE1160" i="1"/>
  <c r="EF1160" i="1" s="1"/>
  <c r="EE1161" i="1" l="1"/>
  <c r="EF1161" i="1" s="1"/>
  <c r="CA1162" i="1"/>
  <c r="CA1163" i="1" l="1"/>
  <c r="EE1162" i="1"/>
  <c r="EF1162" i="1" s="1"/>
  <c r="EE1163" i="1" l="1"/>
  <c r="EF1163" i="1" s="1"/>
  <c r="CA1164" i="1"/>
  <c r="CA1165" i="1" l="1"/>
  <c r="EE1164" i="1"/>
  <c r="EF1164" i="1" s="1"/>
  <c r="EE1165" i="1" l="1"/>
  <c r="EF1165" i="1" s="1"/>
  <c r="CA1166" i="1"/>
  <c r="CA1167" i="1" l="1"/>
  <c r="EE1166" i="1"/>
  <c r="EF1166" i="1" s="1"/>
  <c r="EE1167" i="1" l="1"/>
  <c r="EF1167" i="1" s="1"/>
  <c r="CA1168" i="1"/>
  <c r="EE1168" i="1" l="1"/>
  <c r="EF1168" i="1" s="1"/>
  <c r="CA1169" i="1" l="1"/>
  <c r="CA1170" i="1" s="1"/>
  <c r="CA1171" i="1" s="1"/>
  <c r="EE1171" i="1" s="1"/>
  <c r="CA1172" i="1" l="1"/>
  <c r="EE1170" i="1"/>
  <c r="EE1169" i="1"/>
  <c r="EF1169" i="1" s="1"/>
  <c r="EF1170" i="1" l="1"/>
  <c r="EF1171" i="1" s="1"/>
  <c r="EE1172" i="1"/>
  <c r="EF1172" i="1" s="1"/>
  <c r="CA1173" i="1"/>
  <c r="CA1174" i="1" l="1"/>
  <c r="EE1173" i="1"/>
  <c r="EF1173" i="1" s="1"/>
  <c r="CA1175" i="1" l="1"/>
  <c r="EE1174" i="1"/>
  <c r="EF1174" i="1" s="1"/>
  <c r="CA1176" i="1" l="1"/>
  <c r="EE1175" i="1"/>
  <c r="EF1175" i="1" s="1"/>
  <c r="EE1176" i="1" l="1"/>
  <c r="EF1176" i="1" s="1"/>
  <c r="CA1177" i="1" l="1"/>
  <c r="CA1178" i="1" l="1"/>
  <c r="EE1177" i="1"/>
  <c r="EF1177" i="1" s="1"/>
  <c r="CA1179" i="1" l="1"/>
  <c r="EE1178" i="1"/>
  <c r="EF1178" i="1" s="1"/>
  <c r="CA1180" i="1" l="1"/>
  <c r="EE1179" i="1"/>
  <c r="EF1179" i="1" s="1"/>
  <c r="EE1180" i="1" l="1"/>
  <c r="EF1180" i="1" s="1"/>
  <c r="CA1181" i="1"/>
  <c r="CA1182" i="1" l="1"/>
  <c r="EE1181" i="1"/>
  <c r="EF1181" i="1" s="1"/>
  <c r="EE1182" i="1" l="1"/>
  <c r="EF1182" i="1" s="1"/>
  <c r="CA1183" i="1"/>
  <c r="CA1184" i="1" l="1"/>
  <c r="EE1183" i="1"/>
  <c r="EF1183" i="1" s="1"/>
  <c r="EE1184" i="1" l="1"/>
  <c r="EF1184" i="1" s="1"/>
  <c r="CA1185" i="1"/>
  <c r="CA1186" i="1" l="1"/>
  <c r="EE1185" i="1"/>
  <c r="EF1185" i="1" s="1"/>
  <c r="EE1186" i="1" l="1"/>
  <c r="EF1186" i="1" s="1"/>
  <c r="CA1187" i="1"/>
  <c r="CA1188" i="1" l="1"/>
  <c r="EE1187" i="1"/>
  <c r="EF1187" i="1" s="1"/>
  <c r="EE1188" i="1" l="1"/>
  <c r="EF1188" i="1" s="1"/>
  <c r="CA1189" i="1"/>
  <c r="CA1190" i="1" l="1"/>
  <c r="EE1189" i="1"/>
  <c r="EF1189" i="1" s="1"/>
  <c r="EE1190" i="1" l="1"/>
  <c r="EF1190" i="1" s="1"/>
  <c r="CA1191" i="1"/>
  <c r="CA1192" i="1" l="1"/>
  <c r="EE1191" i="1"/>
  <c r="EF1191" i="1" s="1"/>
  <c r="EE1192" i="1" l="1"/>
  <c r="EF1192" i="1" s="1"/>
  <c r="CA1193" i="1"/>
  <c r="CA1194" i="1" l="1"/>
  <c r="EE1193" i="1"/>
  <c r="EF1193" i="1" s="1"/>
  <c r="EE1194" i="1" l="1"/>
  <c r="EF1194" i="1" s="1"/>
  <c r="CA1195" i="1"/>
  <c r="CA1196" i="1" l="1"/>
  <c r="EE1195" i="1"/>
  <c r="EF1195" i="1" s="1"/>
  <c r="CA1197" i="1" l="1"/>
  <c r="EE1196" i="1"/>
  <c r="EF1196" i="1" s="1"/>
  <c r="CA1198" i="1" l="1"/>
  <c r="EE1197" i="1"/>
  <c r="EF1197" i="1" s="1"/>
  <c r="EE1198" i="1" l="1"/>
  <c r="EF1198" i="1" s="1"/>
  <c r="CA1199" i="1"/>
  <c r="CA1200" i="1" l="1"/>
  <c r="EE1199" i="1"/>
  <c r="EF1199" i="1" s="1"/>
  <c r="CA1201" i="1" l="1"/>
  <c r="EE1200" i="1"/>
  <c r="EF1200" i="1" s="1"/>
  <c r="CA1202" i="1" l="1"/>
  <c r="EE1201" i="1"/>
  <c r="EF1201" i="1" s="1"/>
  <c r="EE1202" i="1" l="1"/>
  <c r="EF1202" i="1" s="1"/>
  <c r="CA1203" i="1"/>
  <c r="CA1204" i="1" l="1"/>
  <c r="EE1203" i="1"/>
  <c r="EF1203" i="1" s="1"/>
  <c r="CA1205" i="1" l="1"/>
  <c r="EE1204" i="1"/>
  <c r="EF1204" i="1" s="1"/>
  <c r="CA1206" i="1" l="1"/>
  <c r="EE1205" i="1"/>
  <c r="EF1205" i="1" s="1"/>
  <c r="EE1206" i="1" l="1"/>
  <c r="EF1206" i="1" s="1"/>
  <c r="CA1207" i="1"/>
  <c r="CA1208" i="1" l="1"/>
  <c r="EE1207" i="1"/>
  <c r="EF1207" i="1" s="1"/>
  <c r="CA1209" i="1" l="1"/>
  <c r="EE1208" i="1"/>
  <c r="EF1208" i="1" s="1"/>
  <c r="CA1210" i="1" l="1"/>
  <c r="EE1209" i="1"/>
  <c r="EF1209" i="1" s="1"/>
  <c r="EE1210" i="1" l="1"/>
  <c r="EF1210" i="1" s="1"/>
  <c r="CA1211" i="1"/>
  <c r="CA1212" i="1" l="1"/>
  <c r="EE1211" i="1"/>
  <c r="EF1211" i="1" s="1"/>
  <c r="CA1213" i="1" l="1"/>
  <c r="EE1212" i="1"/>
  <c r="EF1212" i="1" s="1"/>
  <c r="CA1214" i="1" l="1"/>
  <c r="EE1213" i="1"/>
  <c r="EF1213" i="1" s="1"/>
  <c r="EE1214" i="1" l="1"/>
  <c r="EF1214" i="1" s="1"/>
  <c r="CA1215" i="1"/>
  <c r="CA1216" i="1" l="1"/>
  <c r="EE1215" i="1"/>
  <c r="EF1215" i="1" s="1"/>
  <c r="CA1217" i="1" l="1"/>
  <c r="EE1216" i="1"/>
  <c r="EF1216" i="1" s="1"/>
  <c r="CA1218" i="1" l="1"/>
  <c r="EE1217" i="1"/>
  <c r="EF1217" i="1" s="1"/>
  <c r="EE1218" i="1" l="1"/>
  <c r="EF1218" i="1" s="1"/>
  <c r="CA1219" i="1"/>
  <c r="CA1220" i="1" l="1"/>
  <c r="EE1219" i="1"/>
  <c r="EF1219" i="1" s="1"/>
  <c r="EE1220" i="1" l="1"/>
  <c r="EF1220" i="1" s="1"/>
  <c r="CA1221" i="1" l="1"/>
  <c r="EE1221" i="1" l="1"/>
  <c r="EF1221" i="1" s="1"/>
  <c r="CA1222" i="1"/>
  <c r="CA1223" i="1" l="1"/>
  <c r="EE1222" i="1"/>
  <c r="EF1222" i="1" s="1"/>
  <c r="CA1224" i="1" l="1"/>
  <c r="EE1223" i="1"/>
  <c r="EF1223" i="1" s="1"/>
  <c r="CA1225" i="1" l="1"/>
  <c r="EE1224" i="1"/>
  <c r="EF1224" i="1" s="1"/>
  <c r="EE1225" i="1" l="1"/>
  <c r="EF1225" i="1" s="1"/>
  <c r="CA1226" i="1"/>
  <c r="CA1227" i="1" l="1"/>
  <c r="EE1226" i="1"/>
  <c r="EF1226" i="1" s="1"/>
  <c r="CA1228" i="1" l="1"/>
  <c r="EE1227" i="1"/>
  <c r="EF1227" i="1" s="1"/>
  <c r="CA1229" i="1" l="1"/>
  <c r="EE1228" i="1"/>
  <c r="EF1228" i="1" s="1"/>
  <c r="EE1229" i="1" l="1"/>
  <c r="EF1229" i="1" s="1"/>
  <c r="CA1230" i="1"/>
  <c r="CA1231" i="1" l="1"/>
  <c r="EE1230" i="1"/>
  <c r="EF1230" i="1" s="1"/>
  <c r="CA1232" i="1" l="1"/>
  <c r="EE1231" i="1"/>
  <c r="EF1231" i="1" s="1"/>
  <c r="CA1233" i="1" l="1"/>
  <c r="EE1232" i="1"/>
  <c r="EF1232" i="1" s="1"/>
  <c r="CA1234" i="1" l="1"/>
  <c r="EE1233" i="1"/>
  <c r="EF1233" i="1" s="1"/>
  <c r="CA1235" i="1" l="1"/>
  <c r="EE1234" i="1"/>
  <c r="EF1234" i="1" s="1"/>
  <c r="EE1235" i="1" l="1"/>
  <c r="EF1235" i="1" s="1"/>
  <c r="CA1236" i="1"/>
  <c r="CA1237" i="1" l="1"/>
  <c r="EE1236" i="1"/>
  <c r="EF1236" i="1" s="1"/>
  <c r="CA1238" i="1" l="1"/>
  <c r="EE1237" i="1"/>
  <c r="EF1237" i="1" s="1"/>
  <c r="EE1238" i="1" l="1"/>
  <c r="EF1238" i="1" s="1"/>
  <c r="CA1239" i="1"/>
  <c r="EE1239" i="1" l="1"/>
  <c r="EF1239" i="1" s="1"/>
  <c r="CA1240" i="1"/>
  <c r="CA1241" i="1" l="1"/>
  <c r="EE1240" i="1"/>
  <c r="EF1240" i="1" s="1"/>
  <c r="CA1242" i="1" l="1"/>
  <c r="EE1241" i="1"/>
  <c r="EF1241" i="1" s="1"/>
  <c r="EE1242" i="1" l="1"/>
  <c r="EF1242" i="1" s="1"/>
  <c r="CA1243" i="1"/>
  <c r="CA1244" i="1" l="1"/>
  <c r="EE1243" i="1"/>
  <c r="EF1243" i="1" s="1"/>
  <c r="EE1244" i="1" l="1"/>
  <c r="EF1244" i="1" s="1"/>
  <c r="CA1245" i="1"/>
  <c r="CA1246" i="1" l="1"/>
  <c r="EE1246" i="1" s="1"/>
  <c r="EE1245" i="1"/>
  <c r="EF1245" i="1" s="1"/>
  <c r="CA1247" i="1" l="1"/>
  <c r="EF1246" i="1"/>
  <c r="CA1248" i="1" l="1"/>
  <c r="EE1247" i="1"/>
  <c r="EF1247" i="1" s="1"/>
  <c r="CA1249" i="1" l="1"/>
  <c r="EE1248" i="1"/>
  <c r="EF1248" i="1" s="1"/>
  <c r="CA1250" i="1"/>
  <c r="EE1249" i="1"/>
  <c r="EF1249" i="1" s="1"/>
  <c r="EE1250" i="1" l="1"/>
  <c r="EF1250" i="1" s="1"/>
  <c r="CA1251" i="1" l="1"/>
  <c r="EE1251" i="1" l="1"/>
  <c r="EF1251" i="1" s="1"/>
  <c r="CA1252" i="1" l="1"/>
  <c r="EE1252" i="1" l="1"/>
  <c r="EF1252" i="1" s="1"/>
  <c r="CA1253" i="1"/>
  <c r="EE1253" i="1" l="1"/>
  <c r="EF1253" i="1" s="1"/>
  <c r="CA1254" i="1"/>
  <c r="EE1254" i="1" l="1"/>
  <c r="EF1254" i="1" s="1"/>
  <c r="CA1255" i="1" l="1"/>
  <c r="CA1256" i="1" l="1"/>
  <c r="EE1255" i="1"/>
  <c r="EF1255" i="1" s="1"/>
  <c r="EE1256" i="1" l="1"/>
  <c r="EF1256" i="1" s="1"/>
  <c r="CA1257" i="1"/>
  <c r="EE1257" i="1" l="1"/>
  <c r="EF1257" i="1" s="1"/>
  <c r="CA1258" i="1"/>
  <c r="EE1258" i="1" l="1"/>
  <c r="EF1258" i="1" s="1"/>
  <c r="CA1259" i="1"/>
  <c r="CA1260" i="1" l="1"/>
  <c r="EE1259" i="1"/>
  <c r="EF1259" i="1" s="1"/>
  <c r="CA1261" i="1" l="1"/>
  <c r="EE1260" i="1"/>
  <c r="EF1260" i="1" s="1"/>
  <c r="CA1262" i="1" l="1"/>
  <c r="EE1261" i="1"/>
  <c r="EF1261" i="1" s="1"/>
  <c r="CA1263" i="1" l="1"/>
  <c r="EE1262" i="1"/>
  <c r="EF1262" i="1" s="1"/>
  <c r="CA1264" i="1" l="1"/>
  <c r="EE1263" i="1"/>
  <c r="EF1263" i="1" s="1"/>
  <c r="CA1265" i="1" l="1"/>
  <c r="EE1264" i="1"/>
  <c r="EF1264" i="1" s="1"/>
  <c r="EE1265" i="1" l="1"/>
  <c r="EF1265" i="1" s="1"/>
  <c r="CA1266" i="1"/>
  <c r="EE1266" i="1" l="1"/>
  <c r="EF1266" i="1" s="1"/>
  <c r="CA1267" i="1"/>
  <c r="EE1267" i="1" l="1"/>
  <c r="EF1267" i="1" s="1"/>
  <c r="CA1268" i="1"/>
  <c r="EE1268" i="1" l="1"/>
  <c r="EF1268" i="1" s="1"/>
  <c r="CA1269" i="1"/>
  <c r="EE1269" i="1" l="1"/>
  <c r="EF1269" i="1" s="1"/>
  <c r="CA1270" i="1"/>
  <c r="CA1271" i="1" l="1"/>
  <c r="EE1270" i="1"/>
  <c r="EF1270" i="1" s="1"/>
  <c r="CA1272" i="1" l="1"/>
  <c r="EE1271" i="1"/>
  <c r="EF1271" i="1" s="1"/>
  <c r="EE1272" i="1" l="1"/>
  <c r="EF1272" i="1" s="1"/>
  <c r="CA1273" i="1" l="1"/>
  <c r="CA1274" i="1" l="1"/>
  <c r="EE1273" i="1"/>
  <c r="EF1273" i="1" s="1"/>
  <c r="CA1275" i="1" l="1"/>
  <c r="EE1274" i="1"/>
  <c r="EF1274" i="1" s="1"/>
  <c r="EE1275" i="1" l="1"/>
  <c r="EF1275" i="1" s="1"/>
  <c r="EC1078" i="1" l="1"/>
  <c r="EC1079" i="1" s="1"/>
  <c r="EC1080" i="1" s="1"/>
  <c r="EC1081" i="1" s="1"/>
  <c r="EC1082" i="1" s="1"/>
  <c r="EC1083" i="1" s="1"/>
  <c r="EC1084" i="1" s="1"/>
  <c r="EC1085" i="1" s="1"/>
  <c r="EC1086" i="1" s="1"/>
  <c r="EC1087" i="1" l="1"/>
  <c r="EC1088" i="1" s="1"/>
  <c r="EC1089" i="1" s="1"/>
  <c r="EC1090" i="1" s="1"/>
  <c r="EC1091" i="1" s="1"/>
  <c r="EC1092" i="1" s="1"/>
  <c r="EC1093" i="1" s="1"/>
  <c r="EC1094" i="1" s="1"/>
  <c r="EC1095" i="1" s="1"/>
  <c r="EC1096" i="1" s="1"/>
  <c r="EC1097" i="1" s="1"/>
  <c r="EC1098" i="1" s="1"/>
  <c r="EC1099" i="1" s="1"/>
  <c r="EC1100" i="1" s="1"/>
  <c r="EC1101" i="1" s="1"/>
  <c r="EC1102" i="1" s="1"/>
  <c r="EC1103" i="1" s="1"/>
  <c r="EC1104" i="1" s="1"/>
  <c r="EC1105" i="1" s="1"/>
  <c r="EC1106" i="1" s="1"/>
  <c r="EC1107" i="1" s="1"/>
  <c r="EC1108" i="1" s="1"/>
  <c r="EC1109" i="1" s="1"/>
  <c r="EC1110" i="1" s="1"/>
  <c r="EC1111" i="1" s="1"/>
  <c r="EC1112" i="1" s="1"/>
  <c r="EC1113" i="1" s="1"/>
  <c r="EC1114" i="1" s="1"/>
  <c r="EC1115" i="1" s="1"/>
  <c r="EC1116" i="1" s="1"/>
  <c r="EL1078" i="1" l="1"/>
  <c r="EL1079" i="1" s="1"/>
  <c r="EL1080" i="1" s="1"/>
  <c r="EL1081" i="1" s="1"/>
  <c r="EL1082" i="1" s="1"/>
  <c r="EL1083" i="1" s="1"/>
  <c r="EL1084" i="1" s="1"/>
  <c r="EL1085" i="1" s="1"/>
  <c r="EL1086" i="1" s="1"/>
  <c r="EL1087" i="1" l="1"/>
  <c r="EL1088" i="1" s="1"/>
  <c r="EL1089" i="1" s="1"/>
  <c r="EL1090" i="1" s="1"/>
  <c r="EL1091" i="1" s="1"/>
  <c r="EL1092" i="1" s="1"/>
  <c r="EL1093" i="1" s="1"/>
  <c r="EL1094" i="1" s="1"/>
  <c r="EL1095" i="1" s="1"/>
  <c r="EL1096" i="1" s="1"/>
  <c r="EL1097" i="1" s="1"/>
  <c r="EL1098" i="1" s="1"/>
  <c r="EL1099" i="1" s="1"/>
  <c r="EL1100" i="1" s="1"/>
  <c r="EL1101" i="1" s="1"/>
  <c r="EL1102" i="1" s="1"/>
  <c r="EL1103" i="1" s="1"/>
  <c r="EL1104" i="1" s="1"/>
  <c r="EL1105" i="1" s="1"/>
  <c r="EL1106" i="1" s="1"/>
  <c r="EL1107" i="1" s="1"/>
  <c r="EL1108" i="1" s="1"/>
  <c r="EL1109" i="1" s="1"/>
  <c r="EL1110" i="1" s="1"/>
  <c r="EL1111" i="1" s="1"/>
  <c r="EL1112" i="1" s="1"/>
  <c r="EL1113" i="1" s="1"/>
  <c r="EL1114" i="1" s="1"/>
  <c r="EL1115" i="1" s="1"/>
  <c r="EL1116" i="1" s="1"/>
  <c r="CA1276" i="1" l="1"/>
  <c r="CA1277" i="1" s="1"/>
  <c r="CA1278" i="1" s="1"/>
  <c r="CA1279" i="1" s="1"/>
  <c r="CA1280" i="1" s="1"/>
  <c r="EE1276" i="1" l="1"/>
  <c r="EF1276" i="1" s="1"/>
  <c r="EE1279" i="1"/>
  <c r="EE1278" i="1"/>
  <c r="EE1277" i="1"/>
  <c r="EE1280" i="1"/>
  <c r="EF1277" i="1" l="1"/>
  <c r="EF1278" i="1" s="1"/>
  <c r="EF1279" i="1" s="1"/>
  <c r="EF1280" i="1" s="1"/>
  <c r="J1044" i="1" l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M1075" i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P1044" i="1"/>
  <c r="P1045" i="1" s="1"/>
  <c r="P1046" i="1" s="1"/>
  <c r="P1047" i="1" s="1"/>
  <c r="P1048" i="1" s="1"/>
  <c r="P1049" i="1" s="1"/>
  <c r="P1050" i="1" s="1"/>
  <c r="P1051" i="1" s="1"/>
  <c r="P1052" i="1" s="1"/>
  <c r="P1053" i="1" s="1"/>
  <c r="P1054" i="1" s="1"/>
  <c r="P1055" i="1" s="1"/>
  <c r="P1056" i="1" s="1"/>
  <c r="P1057" i="1" s="1"/>
  <c r="P1058" i="1" s="1"/>
  <c r="P1059" i="1" s="1"/>
  <c r="P1060" i="1" s="1"/>
  <c r="P1061" i="1" s="1"/>
  <c r="P1062" i="1" s="1"/>
  <c r="P1063" i="1" s="1"/>
  <c r="P1064" i="1" s="1"/>
  <c r="P1065" i="1" s="1"/>
  <c r="P1066" i="1" s="1"/>
  <c r="P1067" i="1" s="1"/>
  <c r="P1068" i="1" s="1"/>
  <c r="P1069" i="1" s="1"/>
  <c r="P1070" i="1" s="1"/>
  <c r="P1071" i="1" s="1"/>
  <c r="P1072" i="1" s="1"/>
  <c r="P1073" i="1" s="1"/>
  <c r="P1074" i="1" s="1"/>
  <c r="P1075" i="1" s="1"/>
  <c r="P1076" i="1" s="1"/>
  <c r="P1077" i="1" s="1"/>
  <c r="P1078" i="1" s="1"/>
  <c r="P1079" i="1" s="1"/>
  <c r="P1080" i="1" s="1"/>
  <c r="P1081" i="1" s="1"/>
  <c r="P1082" i="1" s="1"/>
  <c r="P1083" i="1" s="1"/>
  <c r="P1084" i="1" s="1"/>
  <c r="P1085" i="1" s="1"/>
  <c r="P1086" i="1" s="1"/>
  <c r="P1087" i="1" s="1"/>
  <c r="P1088" i="1" s="1"/>
  <c r="P1089" i="1" s="1"/>
  <c r="P1090" i="1" s="1"/>
  <c r="P1091" i="1" s="1"/>
  <c r="P1092" i="1" s="1"/>
  <c r="P1093" i="1" s="1"/>
  <c r="P1094" i="1" s="1"/>
  <c r="P1095" i="1" s="1"/>
  <c r="P1096" i="1" s="1"/>
  <c r="P1097" i="1" s="1"/>
  <c r="P1098" i="1" s="1"/>
  <c r="P1099" i="1" s="1"/>
  <c r="P1100" i="1" s="1"/>
  <c r="P1101" i="1" s="1"/>
  <c r="P1102" i="1" s="1"/>
  <c r="P1103" i="1" s="1"/>
  <c r="P1104" i="1" s="1"/>
  <c r="P1105" i="1" s="1"/>
  <c r="P1106" i="1" s="1"/>
  <c r="P1107" i="1" s="1"/>
  <c r="P1108" i="1" s="1"/>
  <c r="P1109" i="1" s="1"/>
  <c r="P1110" i="1" s="1"/>
  <c r="P1111" i="1" s="1"/>
  <c r="P1112" i="1" s="1"/>
  <c r="P1113" i="1" s="1"/>
  <c r="P1114" i="1" s="1"/>
  <c r="P1115" i="1" s="1"/>
  <c r="P1116" i="1" s="1"/>
  <c r="S1044" i="1"/>
  <c r="S1045" i="1" s="1"/>
  <c r="S1046" i="1" s="1"/>
  <c r="S1047" i="1" s="1"/>
  <c r="S1048" i="1" s="1"/>
  <c r="S1049" i="1" s="1"/>
  <c r="S1050" i="1" s="1"/>
  <c r="S1051" i="1" s="1"/>
  <c r="S1052" i="1" s="1"/>
  <c r="S1053" i="1" s="1"/>
  <c r="S1054" i="1" s="1"/>
  <c r="S1055" i="1" s="1"/>
  <c r="S1056" i="1" s="1"/>
  <c r="S1057" i="1" s="1"/>
  <c r="S1058" i="1" s="1"/>
  <c r="S1059" i="1" s="1"/>
  <c r="S1060" i="1" s="1"/>
  <c r="S1061" i="1" s="1"/>
  <c r="S1062" i="1" s="1"/>
  <c r="S1063" i="1" s="1"/>
  <c r="S1064" i="1" s="1"/>
  <c r="S1065" i="1" s="1"/>
  <c r="S1066" i="1" s="1"/>
  <c r="S1067" i="1" s="1"/>
  <c r="S1068" i="1" s="1"/>
  <c r="S1069" i="1" s="1"/>
  <c r="S1070" i="1" s="1"/>
  <c r="S1071" i="1" s="1"/>
  <c r="S1072" i="1" s="1"/>
  <c r="S1073" i="1" s="1"/>
  <c r="S1074" i="1" s="1"/>
  <c r="S1075" i="1" s="1"/>
  <c r="S1076" i="1" s="1"/>
  <c r="S1077" i="1" s="1"/>
  <c r="S1078" i="1" s="1"/>
  <c r="S1079" i="1" s="1"/>
  <c r="S1080" i="1" s="1"/>
  <c r="S1081" i="1" s="1"/>
  <c r="S1082" i="1" s="1"/>
  <c r="S1083" i="1" s="1"/>
  <c r="S1084" i="1" s="1"/>
  <c r="S1085" i="1" s="1"/>
  <c r="S1086" i="1" s="1"/>
  <c r="S1087" i="1" s="1"/>
  <c r="S1088" i="1" s="1"/>
  <c r="S1089" i="1" s="1"/>
  <c r="S1090" i="1" s="1"/>
  <c r="S1091" i="1" s="1"/>
  <c r="S1092" i="1" s="1"/>
  <c r="S1093" i="1" s="1"/>
  <c r="S1094" i="1" s="1"/>
  <c r="S1095" i="1" s="1"/>
  <c r="S1096" i="1" s="1"/>
  <c r="S1097" i="1" s="1"/>
  <c r="S1098" i="1" s="1"/>
  <c r="S1099" i="1" s="1"/>
  <c r="S1100" i="1" s="1"/>
  <c r="S1101" i="1" s="1"/>
  <c r="S1102" i="1" s="1"/>
  <c r="S1103" i="1" s="1"/>
  <c r="S1104" i="1" s="1"/>
  <c r="S1105" i="1" s="1"/>
  <c r="S1106" i="1" s="1"/>
  <c r="S1107" i="1" s="1"/>
  <c r="S1108" i="1" s="1"/>
  <c r="S1109" i="1" s="1"/>
  <c r="S1110" i="1" s="1"/>
  <c r="S1111" i="1" s="1"/>
  <c r="S1112" i="1" s="1"/>
  <c r="S1113" i="1" s="1"/>
  <c r="S1114" i="1" s="1"/>
  <c r="S1115" i="1" s="1"/>
  <c r="S1116" i="1" s="1"/>
  <c r="V1044" i="1"/>
  <c r="V1045" i="1" s="1"/>
  <c r="V1046" i="1" s="1"/>
  <c r="V1047" i="1" s="1"/>
  <c r="V1048" i="1" s="1"/>
  <c r="V1049" i="1" s="1"/>
  <c r="V1050" i="1" s="1"/>
  <c r="V1051" i="1" s="1"/>
  <c r="V1052" i="1" s="1"/>
  <c r="V1053" i="1" s="1"/>
  <c r="V1054" i="1" s="1"/>
  <c r="V1055" i="1" s="1"/>
  <c r="V1056" i="1" s="1"/>
  <c r="V1057" i="1" s="1"/>
  <c r="V1058" i="1" s="1"/>
  <c r="V1059" i="1" s="1"/>
  <c r="V1060" i="1" s="1"/>
  <c r="V1061" i="1" s="1"/>
  <c r="V1062" i="1" s="1"/>
  <c r="V1063" i="1" s="1"/>
  <c r="V1064" i="1" s="1"/>
  <c r="V1065" i="1" s="1"/>
  <c r="V1066" i="1" s="1"/>
  <c r="V1067" i="1" s="1"/>
  <c r="V1068" i="1" s="1"/>
  <c r="V1069" i="1" s="1"/>
  <c r="V1070" i="1" s="1"/>
  <c r="V1071" i="1" s="1"/>
  <c r="V1072" i="1" s="1"/>
  <c r="V1073" i="1" s="1"/>
  <c r="V1074" i="1" s="1"/>
  <c r="V1075" i="1" s="1"/>
  <c r="V1076" i="1" s="1"/>
  <c r="V1077" i="1" s="1"/>
  <c r="V1078" i="1" s="1"/>
  <c r="V1079" i="1" s="1"/>
  <c r="V1080" i="1" s="1"/>
  <c r="V1081" i="1" s="1"/>
  <c r="V1082" i="1" s="1"/>
  <c r="V1083" i="1" s="1"/>
  <c r="V1084" i="1" s="1"/>
  <c r="V1085" i="1" s="1"/>
  <c r="V1086" i="1" s="1"/>
  <c r="V1087" i="1" s="1"/>
  <c r="V1088" i="1" s="1"/>
  <c r="V1089" i="1" s="1"/>
  <c r="V1090" i="1" s="1"/>
  <c r="V1091" i="1" s="1"/>
  <c r="V1092" i="1" s="1"/>
  <c r="V1093" i="1" s="1"/>
  <c r="V1094" i="1" s="1"/>
  <c r="V1095" i="1" s="1"/>
  <c r="V1096" i="1" s="1"/>
  <c r="V1097" i="1" s="1"/>
  <c r="V1098" i="1" s="1"/>
  <c r="V1099" i="1" s="1"/>
  <c r="V1100" i="1" s="1"/>
  <c r="V1101" i="1" s="1"/>
  <c r="V1102" i="1" s="1"/>
  <c r="V1103" i="1" s="1"/>
  <c r="V1104" i="1" s="1"/>
  <c r="V1105" i="1" s="1"/>
  <c r="V1106" i="1" s="1"/>
  <c r="V1107" i="1" s="1"/>
  <c r="V1108" i="1" s="1"/>
  <c r="V1109" i="1" s="1"/>
  <c r="V1110" i="1" s="1"/>
  <c r="V1111" i="1" s="1"/>
  <c r="V1112" i="1" s="1"/>
  <c r="V1113" i="1" s="1"/>
  <c r="V1114" i="1" s="1"/>
  <c r="V1115" i="1" s="1"/>
  <c r="V1116" i="1" s="1"/>
  <c r="Y1044" i="1"/>
  <c r="Y1045" i="1" s="1"/>
  <c r="Y1046" i="1" s="1"/>
  <c r="Y1047" i="1" s="1"/>
  <c r="Y1048" i="1" s="1"/>
  <c r="Y1049" i="1" s="1"/>
  <c r="Y1050" i="1" s="1"/>
  <c r="Y1051" i="1" s="1"/>
  <c r="Y1052" i="1" s="1"/>
  <c r="Y1053" i="1" s="1"/>
  <c r="Y1054" i="1" s="1"/>
  <c r="Y1055" i="1" s="1"/>
  <c r="Y1056" i="1" s="1"/>
  <c r="Y1057" i="1" s="1"/>
  <c r="Y1058" i="1" s="1"/>
  <c r="Y1059" i="1" s="1"/>
  <c r="Y1060" i="1" s="1"/>
  <c r="Y1061" i="1" s="1"/>
  <c r="Y1062" i="1" s="1"/>
  <c r="Y1063" i="1" s="1"/>
  <c r="Y1064" i="1" s="1"/>
  <c r="Y1065" i="1" s="1"/>
  <c r="Y1066" i="1" s="1"/>
  <c r="Y1067" i="1" s="1"/>
  <c r="Y1068" i="1" s="1"/>
  <c r="Y1069" i="1" s="1"/>
  <c r="Y1070" i="1" s="1"/>
  <c r="Y1071" i="1" s="1"/>
  <c r="Y1072" i="1" s="1"/>
  <c r="Y1073" i="1" s="1"/>
  <c r="Y1074" i="1" s="1"/>
  <c r="Y1075" i="1" s="1"/>
  <c r="Y1076" i="1" s="1"/>
  <c r="Y1077" i="1" s="1"/>
  <c r="Y1078" i="1" s="1"/>
  <c r="Y1079" i="1" s="1"/>
  <c r="Y1080" i="1" s="1"/>
  <c r="Y1081" i="1" s="1"/>
  <c r="Y1082" i="1" s="1"/>
  <c r="Y1083" i="1" s="1"/>
  <c r="Y1084" i="1" s="1"/>
  <c r="Y1085" i="1" s="1"/>
  <c r="Y1086" i="1" s="1"/>
  <c r="Y1087" i="1" s="1"/>
  <c r="Y1088" i="1" s="1"/>
  <c r="Y1089" i="1" s="1"/>
  <c r="Y1090" i="1" s="1"/>
  <c r="Y1091" i="1" s="1"/>
  <c r="Y1092" i="1" s="1"/>
  <c r="Y1093" i="1" s="1"/>
  <c r="Y1094" i="1" s="1"/>
  <c r="Y1095" i="1" s="1"/>
  <c r="Y1096" i="1" s="1"/>
  <c r="Y1097" i="1" s="1"/>
  <c r="Y1098" i="1" s="1"/>
  <c r="Y1099" i="1" s="1"/>
  <c r="Y1100" i="1" s="1"/>
  <c r="Y1101" i="1" s="1"/>
  <c r="Y1102" i="1" s="1"/>
  <c r="Y1103" i="1" s="1"/>
  <c r="Y1104" i="1" s="1"/>
  <c r="Y1105" i="1" s="1"/>
  <c r="Y1106" i="1" s="1"/>
  <c r="Y1107" i="1" s="1"/>
  <c r="Y1108" i="1" s="1"/>
  <c r="Y1109" i="1" s="1"/>
  <c r="Y1110" i="1" s="1"/>
  <c r="Y1111" i="1" s="1"/>
  <c r="Y1112" i="1" s="1"/>
  <c r="Y1113" i="1" s="1"/>
  <c r="Y1114" i="1" s="1"/>
  <c r="Y1115" i="1" s="1"/>
  <c r="Y1116" i="1" s="1"/>
  <c r="AB1044" i="1"/>
  <c r="AB1045" i="1" s="1"/>
  <c r="AB1046" i="1" s="1"/>
  <c r="AB1047" i="1" s="1"/>
  <c r="AB1048" i="1" s="1"/>
  <c r="AB1049" i="1" s="1"/>
  <c r="AB1050" i="1" s="1"/>
  <c r="AB1051" i="1" s="1"/>
  <c r="AB1052" i="1" s="1"/>
  <c r="AB1053" i="1" s="1"/>
  <c r="AB1054" i="1" s="1"/>
  <c r="AB1055" i="1" s="1"/>
  <c r="AB1056" i="1" s="1"/>
  <c r="AB1057" i="1" s="1"/>
  <c r="AB1058" i="1" s="1"/>
  <c r="AB1059" i="1" s="1"/>
  <c r="AB1060" i="1" s="1"/>
  <c r="AB1061" i="1" s="1"/>
  <c r="AB1062" i="1" s="1"/>
  <c r="AB1063" i="1" s="1"/>
  <c r="AB1064" i="1" s="1"/>
  <c r="AB1065" i="1" s="1"/>
  <c r="AB1066" i="1" s="1"/>
  <c r="AB1067" i="1" s="1"/>
  <c r="AB1068" i="1" s="1"/>
  <c r="AB1069" i="1" s="1"/>
  <c r="AB1070" i="1" s="1"/>
  <c r="AB1071" i="1" s="1"/>
  <c r="AB1072" i="1" s="1"/>
  <c r="AB1073" i="1" s="1"/>
  <c r="AB1074" i="1" s="1"/>
  <c r="AB1075" i="1" s="1"/>
  <c r="AB1076" i="1" s="1"/>
  <c r="AB1077" i="1" s="1"/>
  <c r="AB1078" i="1" s="1"/>
  <c r="AB1079" i="1" s="1"/>
  <c r="AB1080" i="1" s="1"/>
  <c r="AB1081" i="1" s="1"/>
  <c r="AB1082" i="1" s="1"/>
  <c r="AB1083" i="1" s="1"/>
  <c r="AB1084" i="1" s="1"/>
  <c r="AB1085" i="1" s="1"/>
  <c r="AB1086" i="1" s="1"/>
  <c r="AB1087" i="1" s="1"/>
  <c r="AB1088" i="1" s="1"/>
  <c r="AB1089" i="1" s="1"/>
  <c r="AB1090" i="1" s="1"/>
  <c r="AB1091" i="1" s="1"/>
  <c r="AB1092" i="1" s="1"/>
  <c r="AB1093" i="1" s="1"/>
  <c r="AB1094" i="1" s="1"/>
  <c r="AB1095" i="1" s="1"/>
  <c r="AB1096" i="1" s="1"/>
  <c r="AB1097" i="1" s="1"/>
  <c r="AB1098" i="1" s="1"/>
  <c r="AB1099" i="1" s="1"/>
  <c r="AB1100" i="1" s="1"/>
  <c r="AB1101" i="1" s="1"/>
  <c r="AB1102" i="1" s="1"/>
  <c r="AB1103" i="1" s="1"/>
  <c r="AB1104" i="1" s="1"/>
  <c r="AB1105" i="1" s="1"/>
  <c r="AB1106" i="1" s="1"/>
  <c r="AB1107" i="1" s="1"/>
  <c r="AB1108" i="1" s="1"/>
  <c r="AB1109" i="1" s="1"/>
  <c r="AB1110" i="1" s="1"/>
  <c r="AB1111" i="1" s="1"/>
  <c r="AB1112" i="1" s="1"/>
  <c r="AB1113" i="1" s="1"/>
  <c r="AB1114" i="1" s="1"/>
  <c r="AB1115" i="1" s="1"/>
  <c r="AB1116" i="1" s="1"/>
  <c r="AE1044" i="1"/>
  <c r="AE1045" i="1" s="1"/>
  <c r="AE1046" i="1" s="1"/>
  <c r="AE1047" i="1" s="1"/>
  <c r="AE1048" i="1" s="1"/>
  <c r="AE1049" i="1" s="1"/>
  <c r="AE1050" i="1" s="1"/>
  <c r="AE1051" i="1" s="1"/>
  <c r="AE1052" i="1" s="1"/>
  <c r="AE1053" i="1" s="1"/>
  <c r="AE1054" i="1" s="1"/>
  <c r="AE1055" i="1" s="1"/>
  <c r="AE1056" i="1" s="1"/>
  <c r="AE1057" i="1" s="1"/>
  <c r="AE1058" i="1" s="1"/>
  <c r="AE1059" i="1" s="1"/>
  <c r="AE1060" i="1" s="1"/>
  <c r="AE1061" i="1" s="1"/>
  <c r="AE1062" i="1" s="1"/>
  <c r="AE1063" i="1" s="1"/>
  <c r="AE1064" i="1" s="1"/>
  <c r="AE1065" i="1" s="1"/>
  <c r="AE1066" i="1" s="1"/>
  <c r="AE1067" i="1" s="1"/>
  <c r="AE1068" i="1" s="1"/>
  <c r="AE1069" i="1" s="1"/>
  <c r="AE1070" i="1" s="1"/>
  <c r="AE1071" i="1" s="1"/>
  <c r="AE1072" i="1" s="1"/>
  <c r="AE1073" i="1" s="1"/>
  <c r="AE1074" i="1" s="1"/>
  <c r="AE1075" i="1" s="1"/>
  <c r="AE1076" i="1" s="1"/>
  <c r="AE1077" i="1" s="1"/>
  <c r="AE1078" i="1" s="1"/>
  <c r="AE1079" i="1" s="1"/>
  <c r="AE1080" i="1" s="1"/>
  <c r="AE1081" i="1" s="1"/>
  <c r="AE1082" i="1" s="1"/>
  <c r="AE1083" i="1" s="1"/>
  <c r="AE1084" i="1" s="1"/>
  <c r="AE1085" i="1" s="1"/>
  <c r="AE1086" i="1" s="1"/>
  <c r="AE1087" i="1" s="1"/>
  <c r="AE1088" i="1" s="1"/>
  <c r="AE1089" i="1" s="1"/>
  <c r="AE1090" i="1" s="1"/>
  <c r="AE1091" i="1" s="1"/>
  <c r="AE1092" i="1" s="1"/>
  <c r="AE1093" i="1" s="1"/>
  <c r="AE1094" i="1" s="1"/>
  <c r="AE1095" i="1" s="1"/>
  <c r="AE1096" i="1" s="1"/>
  <c r="AE1097" i="1" s="1"/>
  <c r="AE1098" i="1" s="1"/>
  <c r="AE1099" i="1" s="1"/>
  <c r="AE1100" i="1" s="1"/>
  <c r="AE1101" i="1" s="1"/>
  <c r="AE1102" i="1" s="1"/>
  <c r="AE1103" i="1" s="1"/>
  <c r="AE1104" i="1" s="1"/>
  <c r="AE1105" i="1" s="1"/>
  <c r="AE1106" i="1" s="1"/>
  <c r="AE1107" i="1" s="1"/>
  <c r="AE1108" i="1" s="1"/>
  <c r="AE1109" i="1" s="1"/>
  <c r="AE1110" i="1" s="1"/>
  <c r="AE1111" i="1" s="1"/>
  <c r="AE1112" i="1" s="1"/>
  <c r="AE1113" i="1" s="1"/>
  <c r="AE1114" i="1" s="1"/>
  <c r="AE1115" i="1" s="1"/>
  <c r="AE1116" i="1" s="1"/>
  <c r="AH1044" i="1"/>
  <c r="AH1045" i="1" s="1"/>
  <c r="AH1046" i="1" s="1"/>
  <c r="AH1047" i="1" s="1"/>
  <c r="AH1048" i="1" s="1"/>
  <c r="AH1049" i="1" s="1"/>
  <c r="AH1050" i="1" s="1"/>
  <c r="AH1051" i="1" s="1"/>
  <c r="AH1052" i="1" s="1"/>
  <c r="AH1053" i="1" s="1"/>
  <c r="AH1054" i="1" s="1"/>
  <c r="AH1055" i="1" s="1"/>
  <c r="AH1056" i="1" s="1"/>
  <c r="AH1057" i="1" s="1"/>
  <c r="AH1058" i="1" s="1"/>
  <c r="AH1059" i="1" s="1"/>
  <c r="AH1060" i="1" s="1"/>
  <c r="AH1061" i="1" s="1"/>
  <c r="AH1062" i="1" s="1"/>
  <c r="AH1063" i="1" s="1"/>
  <c r="AH1064" i="1" s="1"/>
  <c r="AH1065" i="1" s="1"/>
  <c r="AH1066" i="1" s="1"/>
  <c r="AH1067" i="1" s="1"/>
  <c r="AH1068" i="1" s="1"/>
  <c r="AH1069" i="1" s="1"/>
  <c r="AH1070" i="1" s="1"/>
  <c r="AH1071" i="1" s="1"/>
  <c r="AH1072" i="1" s="1"/>
  <c r="AH1073" i="1" s="1"/>
  <c r="AH1074" i="1" s="1"/>
  <c r="AH1075" i="1" s="1"/>
  <c r="AH1076" i="1" s="1"/>
  <c r="AH1077" i="1" s="1"/>
  <c r="AH1078" i="1" s="1"/>
  <c r="AH1079" i="1" s="1"/>
  <c r="AH1080" i="1" s="1"/>
  <c r="AH1081" i="1" s="1"/>
  <c r="AH1082" i="1" s="1"/>
  <c r="AH1083" i="1" s="1"/>
  <c r="AH1084" i="1" s="1"/>
  <c r="AH1085" i="1" s="1"/>
  <c r="AH1086" i="1" s="1"/>
  <c r="AH1087" i="1" s="1"/>
  <c r="AH1088" i="1" s="1"/>
  <c r="AH1089" i="1" s="1"/>
  <c r="AH1090" i="1" s="1"/>
  <c r="AH1091" i="1" s="1"/>
  <c r="AH1092" i="1" s="1"/>
  <c r="AH1093" i="1" s="1"/>
  <c r="AH1094" i="1" s="1"/>
  <c r="AH1095" i="1" s="1"/>
  <c r="AH1096" i="1" s="1"/>
  <c r="AH1097" i="1" s="1"/>
  <c r="AH1098" i="1" s="1"/>
  <c r="AH1099" i="1" s="1"/>
  <c r="AH1100" i="1" s="1"/>
  <c r="AH1101" i="1" s="1"/>
  <c r="AH1102" i="1" s="1"/>
  <c r="AH1103" i="1" s="1"/>
  <c r="AH1104" i="1" s="1"/>
  <c r="AH1105" i="1" s="1"/>
  <c r="AH1106" i="1" s="1"/>
  <c r="AH1107" i="1" s="1"/>
  <c r="AH1108" i="1" s="1"/>
  <c r="AH1109" i="1" s="1"/>
  <c r="AH1110" i="1" s="1"/>
  <c r="AH1111" i="1" s="1"/>
  <c r="AH1112" i="1" s="1"/>
  <c r="AH1113" i="1" s="1"/>
  <c r="AH1114" i="1" s="1"/>
  <c r="AH1115" i="1" s="1"/>
  <c r="AH1116" i="1" s="1"/>
  <c r="AK1044" i="1"/>
  <c r="AK1045" i="1" s="1"/>
  <c r="AK1046" i="1" s="1"/>
  <c r="AK1047" i="1" s="1"/>
  <c r="AK1048" i="1" s="1"/>
  <c r="AK1049" i="1" s="1"/>
  <c r="AK1050" i="1" s="1"/>
  <c r="AK1051" i="1" s="1"/>
  <c r="AK1052" i="1" s="1"/>
  <c r="AK1053" i="1" s="1"/>
  <c r="AK1054" i="1" s="1"/>
  <c r="AK1055" i="1" s="1"/>
  <c r="AK1056" i="1" s="1"/>
  <c r="AK1057" i="1" s="1"/>
  <c r="AK1058" i="1" s="1"/>
  <c r="AK1059" i="1" s="1"/>
  <c r="AK1060" i="1" s="1"/>
  <c r="AK1061" i="1" s="1"/>
  <c r="AK1062" i="1" s="1"/>
  <c r="AK1063" i="1" s="1"/>
  <c r="AK1064" i="1" s="1"/>
  <c r="AK1065" i="1" s="1"/>
  <c r="AK1066" i="1" s="1"/>
  <c r="AK1067" i="1" s="1"/>
  <c r="AK1068" i="1" s="1"/>
  <c r="AK1069" i="1" s="1"/>
  <c r="AK1070" i="1" s="1"/>
  <c r="AK1071" i="1" s="1"/>
  <c r="AK1072" i="1" s="1"/>
  <c r="AK1073" i="1" s="1"/>
  <c r="AK1074" i="1" s="1"/>
  <c r="AK1075" i="1" s="1"/>
  <c r="AK1076" i="1" s="1"/>
  <c r="AK1077" i="1" s="1"/>
  <c r="AK1078" i="1" s="1"/>
  <c r="AK1079" i="1" s="1"/>
  <c r="AK1080" i="1" s="1"/>
  <c r="AK1081" i="1" s="1"/>
  <c r="AK1082" i="1" s="1"/>
  <c r="AK1083" i="1" s="1"/>
  <c r="AK1084" i="1" s="1"/>
  <c r="AK1085" i="1" s="1"/>
  <c r="AK1086" i="1" s="1"/>
  <c r="AK1087" i="1" s="1"/>
  <c r="AK1088" i="1" s="1"/>
  <c r="AK1089" i="1" s="1"/>
  <c r="AK1090" i="1" s="1"/>
  <c r="AK1091" i="1" s="1"/>
  <c r="AK1092" i="1" s="1"/>
  <c r="AK1093" i="1" s="1"/>
  <c r="AK1094" i="1" s="1"/>
  <c r="AK1095" i="1" s="1"/>
  <c r="AK1096" i="1" s="1"/>
  <c r="AK1097" i="1" s="1"/>
  <c r="AK1098" i="1" s="1"/>
  <c r="AK1099" i="1" s="1"/>
  <c r="AK1100" i="1" s="1"/>
  <c r="AK1101" i="1" s="1"/>
  <c r="AK1102" i="1" s="1"/>
  <c r="AK1103" i="1" s="1"/>
  <c r="AK1104" i="1" s="1"/>
  <c r="AK1105" i="1" s="1"/>
  <c r="AK1106" i="1" s="1"/>
  <c r="AK1107" i="1" s="1"/>
  <c r="AK1108" i="1" s="1"/>
  <c r="AK1109" i="1" s="1"/>
  <c r="AK1110" i="1" s="1"/>
  <c r="AK1111" i="1" s="1"/>
  <c r="AK1112" i="1" s="1"/>
  <c r="AK1113" i="1" s="1"/>
  <c r="AK1114" i="1" s="1"/>
  <c r="AK1115" i="1" s="1"/>
  <c r="AK1116" i="1" s="1"/>
  <c r="AN1044" i="1"/>
  <c r="AN1045" i="1" s="1"/>
  <c r="AN1046" i="1" s="1"/>
  <c r="AN1047" i="1" s="1"/>
  <c r="AN1048" i="1" s="1"/>
  <c r="AN1049" i="1" s="1"/>
  <c r="AN1050" i="1" s="1"/>
  <c r="AN1051" i="1" s="1"/>
  <c r="AN1052" i="1" s="1"/>
  <c r="AN1053" i="1" s="1"/>
  <c r="AN1054" i="1" s="1"/>
  <c r="AN1055" i="1" s="1"/>
  <c r="AN1056" i="1" s="1"/>
  <c r="AN1057" i="1" s="1"/>
  <c r="AN1058" i="1" s="1"/>
  <c r="AN1059" i="1" s="1"/>
  <c r="AN1060" i="1" s="1"/>
  <c r="AN1061" i="1" s="1"/>
  <c r="AN1062" i="1" s="1"/>
  <c r="AN1063" i="1" s="1"/>
  <c r="AN1064" i="1" s="1"/>
  <c r="AN1065" i="1" s="1"/>
  <c r="AN1066" i="1" s="1"/>
  <c r="AN1067" i="1" s="1"/>
  <c r="AN1068" i="1" s="1"/>
  <c r="AN1069" i="1" s="1"/>
  <c r="AN1070" i="1" s="1"/>
  <c r="AN1071" i="1" s="1"/>
  <c r="AN1072" i="1" s="1"/>
  <c r="AN1073" i="1" s="1"/>
  <c r="AN1074" i="1" s="1"/>
  <c r="AN1075" i="1" s="1"/>
  <c r="AN1076" i="1" s="1"/>
  <c r="AN1077" i="1" s="1"/>
  <c r="AN1078" i="1" s="1"/>
  <c r="AN1079" i="1" s="1"/>
  <c r="AN1080" i="1" s="1"/>
  <c r="AN1081" i="1" s="1"/>
  <c r="AN1082" i="1" s="1"/>
  <c r="AN1083" i="1" s="1"/>
  <c r="AN1084" i="1" s="1"/>
  <c r="AN1085" i="1" s="1"/>
  <c r="AN1086" i="1" s="1"/>
  <c r="AN1087" i="1" s="1"/>
  <c r="AN1088" i="1" s="1"/>
  <c r="AN1089" i="1" s="1"/>
  <c r="AN1090" i="1" s="1"/>
  <c r="AN1091" i="1" s="1"/>
  <c r="AN1092" i="1" s="1"/>
  <c r="AN1093" i="1" s="1"/>
  <c r="AN1094" i="1" s="1"/>
  <c r="AN1095" i="1" s="1"/>
  <c r="AN1096" i="1" s="1"/>
  <c r="AN1097" i="1" s="1"/>
  <c r="AN1098" i="1" s="1"/>
  <c r="AN1099" i="1" s="1"/>
  <c r="AN1100" i="1" s="1"/>
  <c r="AN1101" i="1" s="1"/>
  <c r="AN1102" i="1" s="1"/>
  <c r="AN1103" i="1" s="1"/>
  <c r="AN1104" i="1" s="1"/>
  <c r="AN1105" i="1" s="1"/>
  <c r="AN1106" i="1" s="1"/>
  <c r="AN1107" i="1" s="1"/>
  <c r="AN1108" i="1" s="1"/>
  <c r="AN1109" i="1" s="1"/>
  <c r="AN1110" i="1" s="1"/>
  <c r="AN1111" i="1" s="1"/>
  <c r="AN1112" i="1" s="1"/>
  <c r="AN1113" i="1" s="1"/>
  <c r="AN1114" i="1" s="1"/>
  <c r="AN1115" i="1" s="1"/>
  <c r="AN1116" i="1" s="1"/>
  <c r="AQ1044" i="1"/>
  <c r="AQ1045" i="1" s="1"/>
  <c r="AQ1046" i="1" s="1"/>
  <c r="AQ1047" i="1" s="1"/>
  <c r="AQ1048" i="1" s="1"/>
  <c r="AQ1049" i="1" s="1"/>
  <c r="AQ1050" i="1" s="1"/>
  <c r="AQ1051" i="1" s="1"/>
  <c r="AQ1052" i="1" s="1"/>
  <c r="AQ1053" i="1" s="1"/>
  <c r="AQ1054" i="1" s="1"/>
  <c r="AQ1055" i="1" s="1"/>
  <c r="AQ1056" i="1" s="1"/>
  <c r="AQ1057" i="1" s="1"/>
  <c r="AQ1058" i="1" s="1"/>
  <c r="AQ1059" i="1" s="1"/>
  <c r="AQ1060" i="1" s="1"/>
  <c r="AQ1061" i="1" s="1"/>
  <c r="AQ1062" i="1" s="1"/>
  <c r="AQ1063" i="1" s="1"/>
  <c r="AQ1064" i="1" s="1"/>
  <c r="AQ1065" i="1" s="1"/>
  <c r="AQ1066" i="1" s="1"/>
  <c r="AQ1067" i="1" s="1"/>
  <c r="AQ1068" i="1" s="1"/>
  <c r="AQ1069" i="1" s="1"/>
  <c r="AQ1070" i="1" s="1"/>
  <c r="AQ1071" i="1" s="1"/>
  <c r="AQ1072" i="1" s="1"/>
  <c r="AQ1073" i="1" s="1"/>
  <c r="AQ1074" i="1" s="1"/>
  <c r="AQ1075" i="1" s="1"/>
  <c r="AQ1076" i="1" s="1"/>
  <c r="AQ1077" i="1" s="1"/>
  <c r="AQ1078" i="1" s="1"/>
  <c r="AQ1079" i="1" s="1"/>
  <c r="AQ1080" i="1" s="1"/>
  <c r="AQ1081" i="1" s="1"/>
  <c r="AQ1082" i="1" s="1"/>
  <c r="AQ1083" i="1" s="1"/>
  <c r="AQ1084" i="1" s="1"/>
  <c r="AQ1085" i="1" s="1"/>
  <c r="AQ1086" i="1" s="1"/>
  <c r="AQ1087" i="1" s="1"/>
  <c r="AQ1088" i="1" s="1"/>
  <c r="AQ1089" i="1" s="1"/>
  <c r="AQ1090" i="1" s="1"/>
  <c r="AQ1091" i="1" s="1"/>
  <c r="AQ1092" i="1" s="1"/>
  <c r="AQ1093" i="1" s="1"/>
  <c r="AQ1094" i="1" s="1"/>
  <c r="AQ1095" i="1" s="1"/>
  <c r="AQ1096" i="1" s="1"/>
  <c r="AQ1097" i="1" s="1"/>
  <c r="AQ1098" i="1" s="1"/>
  <c r="AQ1099" i="1" s="1"/>
  <c r="AQ1100" i="1" s="1"/>
  <c r="AQ1101" i="1" s="1"/>
  <c r="AQ1102" i="1" s="1"/>
  <c r="AQ1103" i="1" s="1"/>
  <c r="AQ1104" i="1" s="1"/>
  <c r="AQ1105" i="1" s="1"/>
  <c r="AQ1106" i="1" s="1"/>
  <c r="AQ1107" i="1" s="1"/>
  <c r="AQ1108" i="1" s="1"/>
  <c r="AQ1109" i="1" s="1"/>
  <c r="AQ1110" i="1" s="1"/>
  <c r="AQ1111" i="1" s="1"/>
  <c r="AQ1112" i="1" s="1"/>
  <c r="AQ1113" i="1" s="1"/>
  <c r="AQ1114" i="1" s="1"/>
  <c r="AQ1115" i="1" s="1"/>
  <c r="AQ1116" i="1" s="1"/>
  <c r="AT1044" i="1"/>
  <c r="AT1045" i="1" s="1"/>
  <c r="AT1046" i="1" s="1"/>
  <c r="AT1047" i="1" s="1"/>
  <c r="AT1048" i="1" s="1"/>
  <c r="AT1049" i="1" s="1"/>
  <c r="AT1050" i="1" s="1"/>
  <c r="AT1051" i="1" s="1"/>
  <c r="AT1052" i="1" s="1"/>
  <c r="AT1053" i="1" s="1"/>
  <c r="AT1054" i="1" s="1"/>
  <c r="AT1055" i="1" s="1"/>
  <c r="AT1056" i="1" s="1"/>
  <c r="AT1057" i="1" s="1"/>
  <c r="AT1058" i="1" s="1"/>
  <c r="AT1059" i="1" s="1"/>
  <c r="AT1060" i="1" s="1"/>
  <c r="AT1061" i="1" s="1"/>
  <c r="AT1062" i="1" s="1"/>
  <c r="AT1063" i="1" s="1"/>
  <c r="AT1064" i="1" s="1"/>
  <c r="AT1065" i="1" s="1"/>
  <c r="AT1066" i="1" s="1"/>
  <c r="AT1067" i="1" s="1"/>
  <c r="AT1068" i="1" s="1"/>
  <c r="AT1069" i="1" s="1"/>
  <c r="AT1070" i="1" s="1"/>
  <c r="AT1071" i="1" s="1"/>
  <c r="AT1072" i="1" s="1"/>
  <c r="AT1073" i="1" s="1"/>
  <c r="AT1074" i="1" s="1"/>
  <c r="AT1075" i="1" s="1"/>
  <c r="AT1076" i="1" s="1"/>
  <c r="AT1077" i="1" s="1"/>
  <c r="AT1078" i="1" s="1"/>
  <c r="AT1079" i="1" s="1"/>
  <c r="AT1080" i="1" s="1"/>
  <c r="AT1081" i="1" s="1"/>
  <c r="AT1082" i="1" s="1"/>
  <c r="AT1083" i="1" s="1"/>
  <c r="AT1084" i="1" s="1"/>
  <c r="AT1085" i="1" s="1"/>
  <c r="AT1086" i="1" s="1"/>
  <c r="AT1087" i="1" s="1"/>
  <c r="AT1088" i="1" s="1"/>
  <c r="AT1089" i="1" s="1"/>
  <c r="AT1090" i="1" s="1"/>
  <c r="AT1091" i="1" s="1"/>
  <c r="AT1092" i="1" s="1"/>
  <c r="AT1093" i="1" s="1"/>
  <c r="AT1094" i="1" s="1"/>
  <c r="AT1095" i="1" s="1"/>
  <c r="AT1096" i="1" s="1"/>
  <c r="AT1097" i="1" s="1"/>
  <c r="AT1098" i="1" s="1"/>
  <c r="AT1099" i="1" s="1"/>
  <c r="AT1100" i="1" s="1"/>
  <c r="AT1101" i="1" s="1"/>
  <c r="AT1102" i="1" s="1"/>
  <c r="AT1103" i="1" s="1"/>
  <c r="AT1104" i="1" s="1"/>
  <c r="AT1105" i="1" s="1"/>
  <c r="AT1106" i="1" s="1"/>
  <c r="AT1107" i="1" s="1"/>
  <c r="AT1108" i="1" s="1"/>
  <c r="AT1109" i="1" s="1"/>
  <c r="AT1110" i="1" s="1"/>
  <c r="AT1111" i="1" s="1"/>
  <c r="AT1112" i="1" s="1"/>
  <c r="AT1113" i="1" s="1"/>
  <c r="AT1114" i="1" s="1"/>
  <c r="AT1115" i="1" s="1"/>
  <c r="AT1116" i="1" s="1"/>
  <c r="AW1044" i="1"/>
  <c r="AW1045" i="1" s="1"/>
  <c r="AW1046" i="1" s="1"/>
  <c r="AW1047" i="1" s="1"/>
  <c r="AW1048" i="1" s="1"/>
  <c r="AW1049" i="1" s="1"/>
  <c r="AW1050" i="1" s="1"/>
  <c r="AW1051" i="1" s="1"/>
  <c r="AW1052" i="1" s="1"/>
  <c r="AW1053" i="1" s="1"/>
  <c r="AW1054" i="1" s="1"/>
  <c r="AW1055" i="1" s="1"/>
  <c r="AW1056" i="1" s="1"/>
  <c r="AW1057" i="1" s="1"/>
  <c r="AW1058" i="1" s="1"/>
  <c r="AW1059" i="1" s="1"/>
  <c r="AW1060" i="1" s="1"/>
  <c r="AW1061" i="1" s="1"/>
  <c r="AW1062" i="1" s="1"/>
  <c r="AW1063" i="1" s="1"/>
  <c r="AW1064" i="1" s="1"/>
  <c r="AW1065" i="1" s="1"/>
  <c r="AW1066" i="1" s="1"/>
  <c r="AW1067" i="1" s="1"/>
  <c r="AW1068" i="1" s="1"/>
  <c r="AW1069" i="1" s="1"/>
  <c r="AW1070" i="1" s="1"/>
  <c r="AW1071" i="1" s="1"/>
  <c r="AW1072" i="1" s="1"/>
  <c r="AW1073" i="1" s="1"/>
  <c r="AW1074" i="1" s="1"/>
  <c r="AW1075" i="1" s="1"/>
  <c r="AW1076" i="1" s="1"/>
  <c r="AW1077" i="1" s="1"/>
  <c r="AW1078" i="1" s="1"/>
  <c r="AW1079" i="1" s="1"/>
  <c r="AW1080" i="1" s="1"/>
  <c r="AW1081" i="1" s="1"/>
  <c r="AW1082" i="1" s="1"/>
  <c r="AW1083" i="1" s="1"/>
  <c r="AW1084" i="1" s="1"/>
  <c r="AW1085" i="1" s="1"/>
  <c r="AW1086" i="1" s="1"/>
  <c r="AW1087" i="1" s="1"/>
  <c r="AW1088" i="1" s="1"/>
  <c r="AW1089" i="1" s="1"/>
  <c r="AW1090" i="1" s="1"/>
  <c r="AW1091" i="1" s="1"/>
  <c r="AW1092" i="1" s="1"/>
  <c r="AW1093" i="1" s="1"/>
  <c r="AW1094" i="1" s="1"/>
  <c r="AW1095" i="1" s="1"/>
  <c r="AW1096" i="1" s="1"/>
  <c r="AW1097" i="1" s="1"/>
  <c r="AW1098" i="1" s="1"/>
  <c r="AW1099" i="1" s="1"/>
  <c r="AW1100" i="1" s="1"/>
  <c r="AW1101" i="1" s="1"/>
  <c r="AW1102" i="1" s="1"/>
  <c r="AW1103" i="1" s="1"/>
  <c r="AW1104" i="1" s="1"/>
  <c r="AW1105" i="1" s="1"/>
  <c r="AW1106" i="1" s="1"/>
  <c r="AW1107" i="1" s="1"/>
  <c r="AW1108" i="1" s="1"/>
  <c r="AW1109" i="1" s="1"/>
  <c r="AW1110" i="1" s="1"/>
  <c r="AW1111" i="1" s="1"/>
  <c r="AW1112" i="1" s="1"/>
  <c r="AW1113" i="1" s="1"/>
  <c r="AW1114" i="1" s="1"/>
  <c r="AW1115" i="1" s="1"/>
  <c r="AW1116" i="1" s="1"/>
  <c r="AZ1044" i="1"/>
  <c r="AZ1045" i="1" s="1"/>
  <c r="AZ1046" i="1" s="1"/>
  <c r="AZ1047" i="1" s="1"/>
  <c r="AZ1048" i="1" s="1"/>
  <c r="AZ1049" i="1" s="1"/>
  <c r="AZ1050" i="1" s="1"/>
  <c r="AZ1051" i="1" s="1"/>
  <c r="AZ1052" i="1" s="1"/>
  <c r="AZ1053" i="1" s="1"/>
  <c r="AZ1054" i="1" s="1"/>
  <c r="AZ1055" i="1" s="1"/>
  <c r="AZ1056" i="1" s="1"/>
  <c r="AZ1057" i="1" s="1"/>
  <c r="AZ1058" i="1" s="1"/>
  <c r="AZ1059" i="1" s="1"/>
  <c r="AZ1060" i="1" s="1"/>
  <c r="AZ1061" i="1" s="1"/>
  <c r="AZ1062" i="1" s="1"/>
  <c r="AZ1063" i="1" s="1"/>
  <c r="AZ1064" i="1" s="1"/>
  <c r="AZ1065" i="1" s="1"/>
  <c r="AZ1066" i="1" s="1"/>
  <c r="AZ1067" i="1" s="1"/>
  <c r="AZ1068" i="1" s="1"/>
  <c r="AZ1069" i="1" s="1"/>
  <c r="AZ1070" i="1" s="1"/>
  <c r="AZ1071" i="1" s="1"/>
  <c r="AZ1072" i="1" s="1"/>
  <c r="AZ1073" i="1" s="1"/>
  <c r="AZ1074" i="1" s="1"/>
  <c r="AZ1075" i="1" s="1"/>
  <c r="AZ1076" i="1" s="1"/>
  <c r="AZ1077" i="1" s="1"/>
  <c r="AZ1078" i="1" s="1"/>
  <c r="AZ1079" i="1" s="1"/>
  <c r="AZ1080" i="1" s="1"/>
  <c r="AZ1081" i="1" s="1"/>
  <c r="AZ1082" i="1" s="1"/>
  <c r="AZ1083" i="1" s="1"/>
  <c r="AZ1084" i="1" s="1"/>
  <c r="AZ1085" i="1" s="1"/>
  <c r="AZ1086" i="1" s="1"/>
  <c r="AZ1087" i="1" s="1"/>
  <c r="AZ1088" i="1" s="1"/>
  <c r="AZ1089" i="1" s="1"/>
  <c r="AZ1090" i="1" s="1"/>
  <c r="AZ1091" i="1" s="1"/>
  <c r="AZ1092" i="1" s="1"/>
  <c r="AZ1093" i="1" s="1"/>
  <c r="AZ1094" i="1" s="1"/>
  <c r="AZ1095" i="1" s="1"/>
  <c r="AZ1096" i="1" s="1"/>
  <c r="AZ1097" i="1" s="1"/>
  <c r="AZ1098" i="1" s="1"/>
  <c r="AZ1099" i="1" s="1"/>
  <c r="AZ1100" i="1" s="1"/>
  <c r="AZ1101" i="1" s="1"/>
  <c r="AZ1102" i="1" s="1"/>
  <c r="AZ1103" i="1" s="1"/>
  <c r="AZ1104" i="1" s="1"/>
  <c r="AZ1105" i="1" s="1"/>
  <c r="AZ1106" i="1" s="1"/>
  <c r="AZ1107" i="1" s="1"/>
  <c r="AZ1108" i="1" s="1"/>
  <c r="AZ1109" i="1" s="1"/>
  <c r="AZ1110" i="1" s="1"/>
  <c r="AZ1111" i="1" s="1"/>
  <c r="AZ1112" i="1" s="1"/>
  <c r="AZ1113" i="1" s="1"/>
  <c r="AZ1114" i="1" s="1"/>
  <c r="AZ1115" i="1" s="1"/>
  <c r="AZ1116" i="1" s="1"/>
  <c r="BC1044" i="1"/>
  <c r="BC1045" i="1" s="1"/>
  <c r="BC1046" i="1" s="1"/>
  <c r="BC1047" i="1" s="1"/>
  <c r="BC1048" i="1" s="1"/>
  <c r="BC1049" i="1" s="1"/>
  <c r="BC1050" i="1" s="1"/>
  <c r="BC1051" i="1" s="1"/>
  <c r="BC1052" i="1" s="1"/>
  <c r="BC1053" i="1" s="1"/>
  <c r="BC1054" i="1" s="1"/>
  <c r="BC1055" i="1" s="1"/>
  <c r="BC1056" i="1" s="1"/>
  <c r="BC1057" i="1" s="1"/>
  <c r="BC1058" i="1" s="1"/>
  <c r="BC1059" i="1" s="1"/>
  <c r="BC1060" i="1" s="1"/>
  <c r="BC1061" i="1" s="1"/>
  <c r="BC1062" i="1" s="1"/>
  <c r="BC1063" i="1" s="1"/>
  <c r="BC1064" i="1" s="1"/>
  <c r="BC1065" i="1" s="1"/>
  <c r="BC1066" i="1" s="1"/>
  <c r="BC1067" i="1" s="1"/>
  <c r="BC1068" i="1" s="1"/>
  <c r="BC1069" i="1" s="1"/>
  <c r="BC1070" i="1" s="1"/>
  <c r="BC1071" i="1" s="1"/>
  <c r="BC1072" i="1" s="1"/>
  <c r="BC1073" i="1" s="1"/>
  <c r="BC1074" i="1" s="1"/>
  <c r="BC1075" i="1" s="1"/>
  <c r="BC1076" i="1" s="1"/>
  <c r="BC1077" i="1" s="1"/>
  <c r="BC1078" i="1" s="1"/>
  <c r="BC1079" i="1" s="1"/>
  <c r="BC1080" i="1" s="1"/>
  <c r="BC1081" i="1" s="1"/>
  <c r="BC1082" i="1" s="1"/>
  <c r="BC1083" i="1" s="1"/>
  <c r="BC1084" i="1" s="1"/>
  <c r="BC1085" i="1" s="1"/>
  <c r="BC1086" i="1" s="1"/>
  <c r="BC1087" i="1" s="1"/>
  <c r="BC1088" i="1" s="1"/>
  <c r="BC1089" i="1" s="1"/>
  <c r="BC1090" i="1" s="1"/>
  <c r="BC1091" i="1" s="1"/>
  <c r="BC1092" i="1" s="1"/>
  <c r="BC1093" i="1" s="1"/>
  <c r="BC1094" i="1" s="1"/>
  <c r="BC1095" i="1" s="1"/>
  <c r="BC1096" i="1" s="1"/>
  <c r="BC1097" i="1" s="1"/>
  <c r="BC1098" i="1" s="1"/>
  <c r="BC1099" i="1" s="1"/>
  <c r="BC1100" i="1" s="1"/>
  <c r="BC1101" i="1" s="1"/>
  <c r="BC1102" i="1" s="1"/>
  <c r="BC1103" i="1" s="1"/>
  <c r="BC1104" i="1" s="1"/>
  <c r="BC1105" i="1" s="1"/>
  <c r="BC1106" i="1" s="1"/>
  <c r="BC1107" i="1" s="1"/>
  <c r="BC1108" i="1" s="1"/>
  <c r="BC1109" i="1" s="1"/>
  <c r="BC1110" i="1" s="1"/>
  <c r="BC1111" i="1" s="1"/>
  <c r="BC1112" i="1" s="1"/>
  <c r="BC1113" i="1" s="1"/>
  <c r="BC1114" i="1" s="1"/>
  <c r="BC1115" i="1" s="1"/>
  <c r="BC1116" i="1" s="1"/>
  <c r="BF1044" i="1"/>
  <c r="BF1045" i="1" s="1"/>
  <c r="BF1046" i="1" s="1"/>
  <c r="BF1047" i="1" s="1"/>
  <c r="BF1048" i="1" s="1"/>
  <c r="BF1049" i="1" s="1"/>
  <c r="BF1050" i="1" s="1"/>
  <c r="BF1051" i="1" s="1"/>
  <c r="BF1052" i="1" s="1"/>
  <c r="BF1053" i="1" s="1"/>
  <c r="BF1054" i="1" s="1"/>
  <c r="BF1055" i="1" s="1"/>
  <c r="BF1056" i="1" s="1"/>
  <c r="BF1057" i="1" s="1"/>
  <c r="BF1058" i="1" s="1"/>
  <c r="BF1059" i="1" s="1"/>
  <c r="BF1060" i="1" s="1"/>
  <c r="BF1061" i="1" s="1"/>
  <c r="BF1062" i="1" s="1"/>
  <c r="BF1063" i="1" s="1"/>
  <c r="BF1064" i="1" s="1"/>
  <c r="BF1065" i="1" s="1"/>
  <c r="BF1066" i="1" s="1"/>
  <c r="BF1067" i="1" s="1"/>
  <c r="BF1068" i="1" s="1"/>
  <c r="BF1069" i="1" s="1"/>
  <c r="BF1070" i="1" s="1"/>
  <c r="BF1071" i="1" s="1"/>
  <c r="BF1072" i="1" s="1"/>
  <c r="BF1073" i="1" s="1"/>
  <c r="BF1074" i="1" s="1"/>
  <c r="BF1075" i="1" s="1"/>
  <c r="BF1076" i="1" s="1"/>
  <c r="BF1077" i="1" s="1"/>
  <c r="BF1078" i="1" s="1"/>
  <c r="BF1079" i="1" s="1"/>
  <c r="BF1080" i="1" s="1"/>
  <c r="BF1081" i="1" s="1"/>
  <c r="BF1082" i="1" s="1"/>
  <c r="BF1083" i="1" s="1"/>
  <c r="BF1084" i="1" s="1"/>
  <c r="BF1085" i="1" s="1"/>
  <c r="BF1086" i="1" s="1"/>
  <c r="BF1087" i="1" s="1"/>
  <c r="BF1088" i="1" s="1"/>
  <c r="BF1089" i="1" s="1"/>
  <c r="BF1090" i="1" s="1"/>
  <c r="BF1091" i="1" s="1"/>
  <c r="BF1092" i="1" s="1"/>
  <c r="BF1093" i="1" s="1"/>
  <c r="BF1094" i="1" s="1"/>
  <c r="BF1095" i="1" s="1"/>
  <c r="BF1096" i="1" s="1"/>
  <c r="BF1097" i="1" s="1"/>
  <c r="BF1098" i="1" s="1"/>
  <c r="BF1099" i="1" s="1"/>
  <c r="BF1100" i="1" s="1"/>
  <c r="BF1101" i="1" s="1"/>
  <c r="BF1102" i="1" s="1"/>
  <c r="BF1103" i="1" s="1"/>
  <c r="BF1104" i="1" s="1"/>
  <c r="BF1105" i="1" s="1"/>
  <c r="BF1106" i="1" s="1"/>
  <c r="BF1107" i="1" s="1"/>
  <c r="BF1108" i="1" s="1"/>
  <c r="BF1109" i="1" s="1"/>
  <c r="BF1110" i="1" s="1"/>
  <c r="BF1111" i="1" s="1"/>
  <c r="BF1112" i="1" s="1"/>
  <c r="BF1113" i="1" s="1"/>
  <c r="BF1114" i="1" s="1"/>
  <c r="BF1115" i="1" s="1"/>
  <c r="BF1116" i="1" s="1"/>
  <c r="BI1044" i="1"/>
  <c r="BI1045" i="1" s="1"/>
  <c r="BI1046" i="1" s="1"/>
  <c r="BI1047" i="1" s="1"/>
  <c r="BI1048" i="1" s="1"/>
  <c r="BI1049" i="1" s="1"/>
  <c r="BI1050" i="1" s="1"/>
  <c r="BI1051" i="1" s="1"/>
  <c r="BI1052" i="1" s="1"/>
  <c r="BI1053" i="1" s="1"/>
  <c r="BI1054" i="1" s="1"/>
  <c r="BI1055" i="1" s="1"/>
  <c r="BI1056" i="1" s="1"/>
  <c r="BI1057" i="1" s="1"/>
  <c r="BI1058" i="1" s="1"/>
  <c r="BI1059" i="1" s="1"/>
  <c r="BI1060" i="1" s="1"/>
  <c r="BI1061" i="1" s="1"/>
  <c r="BI1062" i="1" s="1"/>
  <c r="BI1063" i="1" s="1"/>
  <c r="BI1064" i="1" s="1"/>
  <c r="BI1065" i="1" s="1"/>
  <c r="BI1066" i="1" s="1"/>
  <c r="BI1067" i="1" s="1"/>
  <c r="BI1068" i="1" s="1"/>
  <c r="BI1069" i="1" s="1"/>
  <c r="BI1070" i="1" s="1"/>
  <c r="BI1071" i="1" s="1"/>
  <c r="BI1072" i="1" s="1"/>
  <c r="BI1073" i="1" s="1"/>
  <c r="BI1074" i="1" s="1"/>
  <c r="BI1075" i="1" s="1"/>
  <c r="BI1076" i="1" s="1"/>
  <c r="BI1077" i="1" s="1"/>
  <c r="BI1078" i="1" s="1"/>
  <c r="BI1079" i="1" s="1"/>
  <c r="BI1080" i="1" s="1"/>
  <c r="BI1081" i="1" s="1"/>
  <c r="BI1082" i="1" s="1"/>
  <c r="BI1083" i="1" s="1"/>
  <c r="BI1084" i="1" s="1"/>
  <c r="BI1085" i="1" s="1"/>
  <c r="BI1086" i="1" s="1"/>
  <c r="BI1087" i="1" s="1"/>
  <c r="BI1088" i="1" s="1"/>
  <c r="BI1089" i="1" s="1"/>
  <c r="BI1090" i="1" s="1"/>
  <c r="BI1091" i="1" s="1"/>
  <c r="BI1092" i="1" s="1"/>
  <c r="BI1093" i="1" s="1"/>
  <c r="BI1094" i="1" s="1"/>
  <c r="BI1095" i="1" s="1"/>
  <c r="BI1096" i="1" s="1"/>
  <c r="BI1097" i="1" s="1"/>
  <c r="BI1098" i="1" s="1"/>
  <c r="BI1099" i="1" s="1"/>
  <c r="BI1100" i="1" s="1"/>
  <c r="BI1101" i="1" s="1"/>
  <c r="BI1102" i="1" s="1"/>
  <c r="BI1103" i="1" s="1"/>
  <c r="BI1104" i="1" s="1"/>
  <c r="BI1105" i="1" s="1"/>
  <c r="BI1106" i="1" s="1"/>
  <c r="BI1107" i="1" s="1"/>
  <c r="BI1108" i="1" s="1"/>
  <c r="BI1109" i="1" s="1"/>
  <c r="BI1110" i="1" s="1"/>
  <c r="BI1111" i="1" s="1"/>
  <c r="BI1112" i="1" s="1"/>
  <c r="BI1113" i="1" s="1"/>
  <c r="BI1114" i="1" s="1"/>
  <c r="BI1115" i="1" s="1"/>
  <c r="BI1116" i="1" s="1"/>
  <c r="BL1044" i="1"/>
  <c r="BL1045" i="1" s="1"/>
  <c r="BL1046" i="1" s="1"/>
  <c r="BL1047" i="1" s="1"/>
  <c r="BL1048" i="1" s="1"/>
  <c r="BL1049" i="1" s="1"/>
  <c r="BL1050" i="1" s="1"/>
  <c r="BL1051" i="1" s="1"/>
  <c r="BL1052" i="1" s="1"/>
  <c r="BL1053" i="1" s="1"/>
  <c r="BL1054" i="1" s="1"/>
  <c r="BL1055" i="1" s="1"/>
  <c r="BL1056" i="1" s="1"/>
  <c r="BL1057" i="1" s="1"/>
  <c r="BL1058" i="1" s="1"/>
  <c r="BL1059" i="1" s="1"/>
  <c r="BL1060" i="1" s="1"/>
  <c r="BL1061" i="1" s="1"/>
  <c r="BL1062" i="1" s="1"/>
  <c r="BL1063" i="1" s="1"/>
  <c r="BL1064" i="1" s="1"/>
  <c r="BL1065" i="1" s="1"/>
  <c r="BL1066" i="1" s="1"/>
  <c r="BL1067" i="1" s="1"/>
  <c r="BL1068" i="1" s="1"/>
  <c r="BL1069" i="1" s="1"/>
  <c r="BL1070" i="1" s="1"/>
  <c r="BL1071" i="1" s="1"/>
  <c r="BL1072" i="1" s="1"/>
  <c r="BL1073" i="1" s="1"/>
  <c r="BL1074" i="1" s="1"/>
  <c r="BL1075" i="1" s="1"/>
  <c r="BL1076" i="1" s="1"/>
  <c r="BL1077" i="1" s="1"/>
  <c r="BL1078" i="1" s="1"/>
  <c r="BL1079" i="1" s="1"/>
  <c r="BL1080" i="1" s="1"/>
  <c r="BL1081" i="1" s="1"/>
  <c r="BL1082" i="1" s="1"/>
  <c r="BL1083" i="1" s="1"/>
  <c r="BL1084" i="1" s="1"/>
  <c r="BL1085" i="1" s="1"/>
  <c r="BL1086" i="1" s="1"/>
  <c r="BL1087" i="1" s="1"/>
  <c r="BL1088" i="1" s="1"/>
  <c r="BL1089" i="1" s="1"/>
  <c r="BL1090" i="1" s="1"/>
  <c r="BL1091" i="1" s="1"/>
  <c r="BL1092" i="1" s="1"/>
  <c r="BL1093" i="1" s="1"/>
  <c r="BL1094" i="1" s="1"/>
  <c r="BL1095" i="1" s="1"/>
  <c r="BL1096" i="1" s="1"/>
  <c r="BL1097" i="1" s="1"/>
  <c r="BL1098" i="1" s="1"/>
  <c r="BL1099" i="1" s="1"/>
  <c r="BL1100" i="1" s="1"/>
  <c r="BL1101" i="1" s="1"/>
  <c r="BL1102" i="1" s="1"/>
  <c r="BL1103" i="1" s="1"/>
  <c r="BL1104" i="1" s="1"/>
  <c r="BL1105" i="1" s="1"/>
  <c r="BL1106" i="1" s="1"/>
  <c r="BL1107" i="1" s="1"/>
  <c r="BL1108" i="1" s="1"/>
  <c r="BL1109" i="1" s="1"/>
  <c r="BL1110" i="1" s="1"/>
  <c r="BL1111" i="1" s="1"/>
  <c r="BL1112" i="1" s="1"/>
  <c r="BL1113" i="1" s="1"/>
  <c r="BL1114" i="1" s="1"/>
  <c r="BL1115" i="1" s="1"/>
  <c r="BL1116" i="1" s="1"/>
  <c r="BO1044" i="1"/>
  <c r="BO1045" i="1" s="1"/>
  <c r="BO1046" i="1" s="1"/>
  <c r="BO1047" i="1" s="1"/>
  <c r="BO1048" i="1" s="1"/>
  <c r="BO1049" i="1" s="1"/>
  <c r="BO1050" i="1" s="1"/>
  <c r="BO1051" i="1" s="1"/>
  <c r="BO1052" i="1" s="1"/>
  <c r="BO1053" i="1" s="1"/>
  <c r="BO1054" i="1" s="1"/>
  <c r="BO1055" i="1" s="1"/>
  <c r="BO1056" i="1" s="1"/>
  <c r="BO1057" i="1" s="1"/>
  <c r="BO1058" i="1" s="1"/>
  <c r="BO1059" i="1" s="1"/>
  <c r="BO1060" i="1" s="1"/>
  <c r="BO1061" i="1" s="1"/>
  <c r="BO1062" i="1" s="1"/>
  <c r="BO1063" i="1" s="1"/>
  <c r="BO1064" i="1" s="1"/>
  <c r="BO1065" i="1" s="1"/>
  <c r="BO1066" i="1" s="1"/>
  <c r="BO1067" i="1" s="1"/>
  <c r="BO1068" i="1" s="1"/>
  <c r="BO1069" i="1" s="1"/>
  <c r="BO1070" i="1" s="1"/>
  <c r="BO1071" i="1" s="1"/>
  <c r="BO1072" i="1" s="1"/>
  <c r="BO1073" i="1" s="1"/>
  <c r="BO1074" i="1" s="1"/>
  <c r="BO1075" i="1" s="1"/>
  <c r="BO1076" i="1" s="1"/>
  <c r="BO1077" i="1" s="1"/>
  <c r="BO1078" i="1" s="1"/>
  <c r="BO1079" i="1" s="1"/>
  <c r="BO1080" i="1" s="1"/>
  <c r="BO1081" i="1" s="1"/>
  <c r="BO1082" i="1" s="1"/>
  <c r="BO1083" i="1" s="1"/>
  <c r="BO1084" i="1" s="1"/>
  <c r="BO1085" i="1" s="1"/>
  <c r="BO1086" i="1" s="1"/>
  <c r="BO1087" i="1" s="1"/>
  <c r="BO1088" i="1" s="1"/>
  <c r="BO1089" i="1" s="1"/>
  <c r="BO1090" i="1" s="1"/>
  <c r="BO1091" i="1" s="1"/>
  <c r="BO1092" i="1" s="1"/>
  <c r="BO1093" i="1" s="1"/>
  <c r="BO1094" i="1" s="1"/>
  <c r="BO1095" i="1" s="1"/>
  <c r="BO1096" i="1" s="1"/>
  <c r="BO1097" i="1" s="1"/>
  <c r="BO1098" i="1" s="1"/>
  <c r="BO1099" i="1" s="1"/>
  <c r="BO1100" i="1" s="1"/>
  <c r="BO1101" i="1" s="1"/>
  <c r="BO1102" i="1" s="1"/>
  <c r="BO1103" i="1" s="1"/>
  <c r="BO1104" i="1" s="1"/>
  <c r="BO1105" i="1" s="1"/>
  <c r="BO1106" i="1" s="1"/>
  <c r="BO1107" i="1" s="1"/>
  <c r="BO1108" i="1" s="1"/>
  <c r="BO1109" i="1" s="1"/>
  <c r="BO1110" i="1" s="1"/>
  <c r="BO1111" i="1" s="1"/>
  <c r="BO1112" i="1" s="1"/>
  <c r="BO1113" i="1" s="1"/>
  <c r="BO1114" i="1" s="1"/>
  <c r="BO1115" i="1" s="1"/>
  <c r="BO1116" i="1" s="1"/>
  <c r="BR1044" i="1"/>
  <c r="BR1045" i="1" s="1"/>
  <c r="BR1046" i="1" s="1"/>
  <c r="BR1047" i="1" s="1"/>
  <c r="BR1048" i="1" s="1"/>
  <c r="BR1049" i="1" s="1"/>
  <c r="BR1050" i="1" s="1"/>
  <c r="BR1051" i="1" s="1"/>
  <c r="BR1052" i="1" s="1"/>
  <c r="BR1053" i="1" s="1"/>
  <c r="BR1054" i="1" s="1"/>
  <c r="BR1055" i="1" s="1"/>
  <c r="BR1056" i="1" s="1"/>
  <c r="BR1057" i="1" s="1"/>
  <c r="BR1058" i="1" s="1"/>
  <c r="BR1059" i="1" s="1"/>
  <c r="BR1060" i="1" s="1"/>
  <c r="BR1061" i="1" s="1"/>
  <c r="BR1062" i="1" s="1"/>
  <c r="BR1063" i="1" s="1"/>
  <c r="BR1064" i="1" s="1"/>
  <c r="BR1065" i="1" s="1"/>
  <c r="BR1066" i="1" s="1"/>
  <c r="BR1067" i="1" s="1"/>
  <c r="BR1068" i="1" s="1"/>
  <c r="BR1069" i="1" s="1"/>
  <c r="BR1070" i="1" s="1"/>
  <c r="BR1071" i="1" s="1"/>
  <c r="BR1072" i="1" s="1"/>
  <c r="BR1073" i="1" s="1"/>
  <c r="BR1074" i="1" s="1"/>
  <c r="BR1075" i="1" s="1"/>
  <c r="BR1076" i="1" s="1"/>
  <c r="BR1077" i="1" s="1"/>
  <c r="BR1078" i="1" s="1"/>
  <c r="BR1079" i="1" s="1"/>
  <c r="BR1080" i="1" s="1"/>
  <c r="BR1081" i="1" s="1"/>
  <c r="BR1082" i="1" s="1"/>
  <c r="BR1083" i="1" s="1"/>
  <c r="BR1084" i="1" s="1"/>
  <c r="BR1085" i="1" s="1"/>
  <c r="BR1086" i="1" s="1"/>
  <c r="BR1087" i="1" s="1"/>
  <c r="BR1088" i="1" s="1"/>
  <c r="BR1089" i="1" s="1"/>
  <c r="BR1090" i="1" s="1"/>
  <c r="BR1091" i="1" s="1"/>
  <c r="BR1092" i="1" s="1"/>
  <c r="BR1093" i="1" s="1"/>
  <c r="BR1094" i="1" s="1"/>
  <c r="BR1095" i="1" s="1"/>
  <c r="BR1096" i="1" s="1"/>
  <c r="BR1097" i="1" s="1"/>
  <c r="BR1098" i="1" s="1"/>
  <c r="BR1099" i="1" s="1"/>
  <c r="BR1100" i="1" s="1"/>
  <c r="BR1101" i="1" s="1"/>
  <c r="BR1102" i="1" s="1"/>
  <c r="BR1103" i="1" s="1"/>
  <c r="BR1104" i="1" s="1"/>
  <c r="BR1105" i="1" s="1"/>
  <c r="BR1106" i="1" s="1"/>
  <c r="BR1107" i="1" s="1"/>
  <c r="BR1108" i="1" s="1"/>
  <c r="BR1109" i="1" s="1"/>
  <c r="BR1110" i="1" s="1"/>
  <c r="BR1111" i="1" s="1"/>
  <c r="BR1112" i="1" s="1"/>
  <c r="BR1113" i="1" s="1"/>
  <c r="BR1114" i="1" s="1"/>
  <c r="BR1115" i="1" s="1"/>
  <c r="BR1116" i="1" s="1"/>
  <c r="BU1044" i="1"/>
  <c r="BU1045" i="1" s="1"/>
  <c r="BU1046" i="1" s="1"/>
  <c r="BU1047" i="1" s="1"/>
  <c r="BU1048" i="1" s="1"/>
  <c r="BU1049" i="1" s="1"/>
  <c r="BU1050" i="1" s="1"/>
  <c r="BU1051" i="1" s="1"/>
  <c r="BU1052" i="1" s="1"/>
  <c r="BU1053" i="1" s="1"/>
  <c r="BU1054" i="1" s="1"/>
  <c r="BU1055" i="1" s="1"/>
  <c r="BU1056" i="1" s="1"/>
  <c r="BU1057" i="1" s="1"/>
  <c r="BU1058" i="1" s="1"/>
  <c r="BU1059" i="1" s="1"/>
  <c r="BU1060" i="1" s="1"/>
  <c r="BU1061" i="1" s="1"/>
  <c r="BU1062" i="1" s="1"/>
  <c r="BU1063" i="1" s="1"/>
  <c r="BU1064" i="1" s="1"/>
  <c r="BU1065" i="1" s="1"/>
  <c r="BU1066" i="1" s="1"/>
  <c r="BU1067" i="1" s="1"/>
  <c r="BU1068" i="1" s="1"/>
  <c r="BU1069" i="1" s="1"/>
  <c r="BU1070" i="1" s="1"/>
  <c r="BU1071" i="1" s="1"/>
  <c r="BU1072" i="1" s="1"/>
  <c r="BU1073" i="1" s="1"/>
  <c r="BU1074" i="1" s="1"/>
  <c r="BU1075" i="1" s="1"/>
  <c r="BU1076" i="1" s="1"/>
  <c r="BU1077" i="1" s="1"/>
  <c r="BU1078" i="1" s="1"/>
  <c r="BU1079" i="1" s="1"/>
  <c r="BU1080" i="1" s="1"/>
  <c r="BU1081" i="1" s="1"/>
  <c r="BU1082" i="1" s="1"/>
  <c r="BU1083" i="1" s="1"/>
  <c r="BU1084" i="1" s="1"/>
  <c r="BU1085" i="1" s="1"/>
  <c r="BU1086" i="1" s="1"/>
  <c r="BU1087" i="1" s="1"/>
  <c r="BU1088" i="1" s="1"/>
  <c r="BU1089" i="1" s="1"/>
  <c r="BU1090" i="1" s="1"/>
  <c r="BU1091" i="1" s="1"/>
  <c r="BU1092" i="1" s="1"/>
  <c r="BU1093" i="1" s="1"/>
  <c r="BU1094" i="1" s="1"/>
  <c r="BU1095" i="1" s="1"/>
  <c r="BU1096" i="1" s="1"/>
  <c r="BU1097" i="1" s="1"/>
  <c r="BU1098" i="1" s="1"/>
  <c r="BU1099" i="1" s="1"/>
  <c r="BU1100" i="1" s="1"/>
  <c r="BU1101" i="1" s="1"/>
  <c r="BU1102" i="1" s="1"/>
  <c r="BU1103" i="1" s="1"/>
  <c r="BU1104" i="1" s="1"/>
  <c r="BU1105" i="1" s="1"/>
  <c r="BU1106" i="1" s="1"/>
  <c r="BU1107" i="1" s="1"/>
  <c r="BU1108" i="1" s="1"/>
  <c r="BU1109" i="1" s="1"/>
  <c r="BU1110" i="1" s="1"/>
  <c r="BU1111" i="1" s="1"/>
  <c r="BU1112" i="1" s="1"/>
  <c r="BU1113" i="1" s="1"/>
  <c r="BU1114" i="1" s="1"/>
  <c r="BU1115" i="1" s="1"/>
  <c r="BU1116" i="1" s="1"/>
  <c r="BX1044" i="1"/>
  <c r="BX1045" i="1" s="1"/>
  <c r="BX1046" i="1" s="1"/>
  <c r="BX1047" i="1" s="1"/>
  <c r="BX1048" i="1" s="1"/>
  <c r="BX1049" i="1" s="1"/>
  <c r="BX1050" i="1" s="1"/>
  <c r="BX1051" i="1" s="1"/>
  <c r="BX1052" i="1" s="1"/>
  <c r="BX1053" i="1" s="1"/>
  <c r="BX1054" i="1" s="1"/>
  <c r="BX1055" i="1" s="1"/>
  <c r="BX1056" i="1" s="1"/>
  <c r="BX1057" i="1" s="1"/>
  <c r="BX1058" i="1" s="1"/>
  <c r="BX1059" i="1" s="1"/>
  <c r="BX1060" i="1" s="1"/>
  <c r="BX1061" i="1" s="1"/>
  <c r="BX1062" i="1" s="1"/>
  <c r="BX1063" i="1" s="1"/>
  <c r="BX1064" i="1" s="1"/>
  <c r="BX1065" i="1" s="1"/>
  <c r="BX1066" i="1" s="1"/>
  <c r="BX1067" i="1" s="1"/>
  <c r="BX1068" i="1" s="1"/>
  <c r="BX1069" i="1" s="1"/>
  <c r="BX1070" i="1" s="1"/>
  <c r="BX1071" i="1" s="1"/>
  <c r="BX1072" i="1" s="1"/>
  <c r="BX1073" i="1" s="1"/>
  <c r="BX1074" i="1" s="1"/>
  <c r="BX1075" i="1" s="1"/>
  <c r="BX1076" i="1" s="1"/>
  <c r="BX1077" i="1" s="1"/>
  <c r="BX1078" i="1" s="1"/>
  <c r="BX1079" i="1" s="1"/>
  <c r="BX1080" i="1" s="1"/>
  <c r="BX1081" i="1" s="1"/>
  <c r="BX1082" i="1" s="1"/>
  <c r="BX1083" i="1" s="1"/>
  <c r="BX1084" i="1" s="1"/>
  <c r="BX1085" i="1" s="1"/>
  <c r="BX1086" i="1" s="1"/>
  <c r="BX1087" i="1" s="1"/>
  <c r="BX1088" i="1" s="1"/>
  <c r="BX1089" i="1" s="1"/>
  <c r="BX1090" i="1" s="1"/>
  <c r="BX1091" i="1" s="1"/>
  <c r="BX1092" i="1" s="1"/>
  <c r="BX1093" i="1" s="1"/>
  <c r="BX1094" i="1" s="1"/>
  <c r="BX1095" i="1" s="1"/>
  <c r="BX1096" i="1" s="1"/>
  <c r="BX1097" i="1" s="1"/>
  <c r="BX1098" i="1" s="1"/>
  <c r="BX1099" i="1" s="1"/>
  <c r="BX1100" i="1" s="1"/>
  <c r="BX1101" i="1" s="1"/>
  <c r="BX1102" i="1" s="1"/>
  <c r="BX1103" i="1" s="1"/>
  <c r="BX1104" i="1" s="1"/>
  <c r="BX1105" i="1" s="1"/>
  <c r="BX1106" i="1" s="1"/>
  <c r="BX1107" i="1" s="1"/>
  <c r="BX1108" i="1" s="1"/>
  <c r="BX1109" i="1" s="1"/>
  <c r="BX1110" i="1" s="1"/>
  <c r="BX1111" i="1" s="1"/>
  <c r="BX1112" i="1" s="1"/>
  <c r="BX1113" i="1" s="1"/>
  <c r="BX1114" i="1" s="1"/>
  <c r="BX1115" i="1" s="1"/>
  <c r="BX1116" i="1" s="1"/>
  <c r="CD1044" i="1"/>
  <c r="CD1045" i="1" s="1"/>
  <c r="CD1046" i="1" s="1"/>
  <c r="CD1047" i="1" s="1"/>
  <c r="CD1048" i="1" s="1"/>
  <c r="CD1049" i="1" s="1"/>
  <c r="CD1050" i="1" s="1"/>
  <c r="CD1051" i="1" s="1"/>
  <c r="CD1052" i="1" s="1"/>
  <c r="CD1053" i="1" s="1"/>
  <c r="CD1054" i="1" s="1"/>
  <c r="CD1055" i="1" s="1"/>
  <c r="CD1056" i="1" s="1"/>
  <c r="CD1057" i="1" s="1"/>
  <c r="CD1058" i="1" s="1"/>
  <c r="CD1059" i="1" s="1"/>
  <c r="CD1060" i="1" s="1"/>
  <c r="CD1061" i="1" s="1"/>
  <c r="CD1062" i="1" s="1"/>
  <c r="CD1063" i="1" s="1"/>
  <c r="CD1064" i="1" s="1"/>
  <c r="CD1065" i="1" s="1"/>
  <c r="CD1066" i="1" s="1"/>
  <c r="CD1067" i="1" s="1"/>
  <c r="CD1068" i="1" s="1"/>
  <c r="CD1069" i="1" s="1"/>
  <c r="CD1070" i="1" s="1"/>
  <c r="CD1071" i="1" s="1"/>
  <c r="CD1072" i="1" s="1"/>
  <c r="CD1073" i="1" s="1"/>
  <c r="CD1074" i="1" s="1"/>
  <c r="CD1075" i="1" s="1"/>
  <c r="CD1076" i="1" s="1"/>
  <c r="CD1077" i="1" s="1"/>
  <c r="CD1078" i="1" s="1"/>
  <c r="CD1079" i="1" s="1"/>
  <c r="CD1080" i="1" s="1"/>
  <c r="CD1081" i="1" s="1"/>
  <c r="CD1082" i="1" s="1"/>
  <c r="CD1083" i="1" s="1"/>
  <c r="CD1084" i="1" s="1"/>
  <c r="CD1085" i="1" s="1"/>
  <c r="CD1086" i="1" s="1"/>
  <c r="CD1087" i="1" s="1"/>
  <c r="CD1088" i="1" s="1"/>
  <c r="CD1089" i="1" s="1"/>
  <c r="CD1090" i="1" s="1"/>
  <c r="CD1091" i="1" s="1"/>
  <c r="CD1092" i="1" s="1"/>
  <c r="CD1093" i="1" s="1"/>
  <c r="CD1094" i="1" s="1"/>
  <c r="CD1095" i="1" s="1"/>
  <c r="CD1096" i="1" s="1"/>
  <c r="CD1097" i="1" s="1"/>
  <c r="CD1098" i="1" s="1"/>
  <c r="CD1099" i="1" s="1"/>
  <c r="CD1100" i="1" s="1"/>
  <c r="CD1101" i="1" s="1"/>
  <c r="CD1102" i="1" s="1"/>
  <c r="CD1103" i="1" s="1"/>
  <c r="CG1044" i="1"/>
  <c r="CG1045" i="1" s="1"/>
  <c r="CG1046" i="1" s="1"/>
  <c r="CG1047" i="1" s="1"/>
  <c r="CG1048" i="1" s="1"/>
  <c r="CG1049" i="1" s="1"/>
  <c r="CG1050" i="1" s="1"/>
  <c r="CG1051" i="1" s="1"/>
  <c r="CJ1044" i="1"/>
  <c r="CJ1045" i="1" s="1"/>
  <c r="CJ1046" i="1" s="1"/>
  <c r="CJ1047" i="1" s="1"/>
  <c r="CJ1048" i="1" s="1"/>
  <c r="CJ1049" i="1" s="1"/>
  <c r="CJ1050" i="1" s="1"/>
  <c r="CJ1051" i="1" s="1"/>
  <c r="CJ1052" i="1" s="1"/>
  <c r="CJ1053" i="1" s="1"/>
  <c r="CJ1054" i="1" s="1"/>
  <c r="CJ1055" i="1" s="1"/>
  <c r="CJ1056" i="1" s="1"/>
  <c r="CJ1057" i="1" s="1"/>
  <c r="CJ1058" i="1" s="1"/>
  <c r="CJ1059" i="1" s="1"/>
  <c r="CJ1060" i="1" s="1"/>
  <c r="CJ1061" i="1" s="1"/>
  <c r="CJ1062" i="1" s="1"/>
  <c r="CJ1063" i="1" s="1"/>
  <c r="CJ1064" i="1" s="1"/>
  <c r="CJ1065" i="1" s="1"/>
  <c r="CJ1066" i="1" s="1"/>
  <c r="CJ1067" i="1" s="1"/>
  <c r="CJ1068" i="1" s="1"/>
  <c r="CJ1069" i="1" s="1"/>
  <c r="CJ1070" i="1" s="1"/>
  <c r="CJ1071" i="1" s="1"/>
  <c r="CJ1072" i="1" s="1"/>
  <c r="CJ1073" i="1" s="1"/>
  <c r="CJ1074" i="1" s="1"/>
  <c r="CJ1075" i="1" s="1"/>
  <c r="CJ1076" i="1" s="1"/>
  <c r="CJ1077" i="1" s="1"/>
  <c r="CJ1078" i="1" s="1"/>
  <c r="CJ1079" i="1" s="1"/>
  <c r="CJ1080" i="1" s="1"/>
  <c r="CJ1081" i="1" s="1"/>
  <c r="CJ1082" i="1" s="1"/>
  <c r="CJ1083" i="1" s="1"/>
  <c r="CJ1084" i="1" s="1"/>
  <c r="CJ1085" i="1" s="1"/>
  <c r="CJ1086" i="1" s="1"/>
  <c r="CJ1087" i="1" s="1"/>
  <c r="CJ1088" i="1" s="1"/>
  <c r="CJ1089" i="1" s="1"/>
  <c r="CJ1090" i="1" s="1"/>
  <c r="CJ1091" i="1" s="1"/>
  <c r="CJ1092" i="1" s="1"/>
  <c r="CJ1093" i="1" s="1"/>
  <c r="CJ1094" i="1" s="1"/>
  <c r="CJ1095" i="1" s="1"/>
  <c r="CJ1096" i="1" s="1"/>
  <c r="CJ1097" i="1" s="1"/>
  <c r="CJ1098" i="1" s="1"/>
  <c r="CJ1099" i="1" s="1"/>
  <c r="CJ1100" i="1" s="1"/>
  <c r="CJ1101" i="1" s="1"/>
  <c r="CJ1102" i="1" s="1"/>
  <c r="CJ1103" i="1" s="1"/>
  <c r="CJ1104" i="1" s="1"/>
  <c r="CJ1105" i="1" s="1"/>
  <c r="CJ1106" i="1" s="1"/>
  <c r="CJ1107" i="1" s="1"/>
  <c r="CJ1108" i="1" s="1"/>
  <c r="CJ1109" i="1" s="1"/>
  <c r="CJ1110" i="1" s="1"/>
  <c r="CJ1111" i="1" s="1"/>
  <c r="CJ1112" i="1" s="1"/>
  <c r="CJ1113" i="1" s="1"/>
  <c r="CJ1114" i="1" s="1"/>
  <c r="CJ1115" i="1" s="1"/>
  <c r="CJ1116" i="1" s="1"/>
  <c r="CM1044" i="1"/>
  <c r="CM1045" i="1" s="1"/>
  <c r="CM1046" i="1" s="1"/>
  <c r="CM1047" i="1" s="1"/>
  <c r="CM1048" i="1" s="1"/>
  <c r="CM1049" i="1" s="1"/>
  <c r="CM1050" i="1" s="1"/>
  <c r="CM1051" i="1" s="1"/>
  <c r="CM1052" i="1" s="1"/>
  <c r="CM1053" i="1" s="1"/>
  <c r="CM1054" i="1" s="1"/>
  <c r="CM1055" i="1" s="1"/>
  <c r="CM1056" i="1" s="1"/>
  <c r="CM1057" i="1" s="1"/>
  <c r="CM1058" i="1" s="1"/>
  <c r="CM1059" i="1" s="1"/>
  <c r="CM1060" i="1" s="1"/>
  <c r="CM1061" i="1" s="1"/>
  <c r="CM1062" i="1" s="1"/>
  <c r="CM1063" i="1" s="1"/>
  <c r="CM1064" i="1" s="1"/>
  <c r="CM1065" i="1" s="1"/>
  <c r="CM1066" i="1" s="1"/>
  <c r="CM1067" i="1" s="1"/>
  <c r="CM1068" i="1" s="1"/>
  <c r="CM1069" i="1" s="1"/>
  <c r="CM1070" i="1" s="1"/>
  <c r="CM1071" i="1" s="1"/>
  <c r="CM1072" i="1" s="1"/>
  <c r="CM1073" i="1" s="1"/>
  <c r="CM1074" i="1" s="1"/>
  <c r="CM1075" i="1" s="1"/>
  <c r="CM1076" i="1" s="1"/>
  <c r="CM1077" i="1" s="1"/>
  <c r="CM1078" i="1" s="1"/>
  <c r="CM1079" i="1" s="1"/>
  <c r="CM1080" i="1" s="1"/>
  <c r="CM1081" i="1" s="1"/>
  <c r="CM1082" i="1" s="1"/>
  <c r="CM1083" i="1" s="1"/>
  <c r="CM1084" i="1" s="1"/>
  <c r="CM1085" i="1" s="1"/>
  <c r="CM1086" i="1" s="1"/>
  <c r="CM1087" i="1" s="1"/>
  <c r="CM1088" i="1" s="1"/>
  <c r="CM1089" i="1" s="1"/>
  <c r="CM1090" i="1" s="1"/>
  <c r="CM1091" i="1" s="1"/>
  <c r="CM1092" i="1" s="1"/>
  <c r="CM1093" i="1" s="1"/>
  <c r="CM1094" i="1" s="1"/>
  <c r="CM1095" i="1" s="1"/>
  <c r="CM1096" i="1" s="1"/>
  <c r="CM1097" i="1" s="1"/>
  <c r="CM1098" i="1" s="1"/>
  <c r="CM1099" i="1" s="1"/>
  <c r="CM1100" i="1" s="1"/>
  <c r="CM1101" i="1" s="1"/>
  <c r="CM1102" i="1" s="1"/>
  <c r="CM1103" i="1" s="1"/>
  <c r="CM1104" i="1" s="1"/>
  <c r="CM1105" i="1" s="1"/>
  <c r="CM1106" i="1" s="1"/>
  <c r="CM1107" i="1" s="1"/>
  <c r="CM1108" i="1" s="1"/>
  <c r="CM1109" i="1" s="1"/>
  <c r="CM1110" i="1" s="1"/>
  <c r="CM1111" i="1" s="1"/>
  <c r="CM1112" i="1" s="1"/>
  <c r="CM1113" i="1" s="1"/>
  <c r="CM1114" i="1" s="1"/>
  <c r="CM1115" i="1" s="1"/>
  <c r="CM1116" i="1" s="1"/>
  <c r="CP1044" i="1"/>
  <c r="CP1045" i="1" s="1"/>
  <c r="CP1046" i="1" s="1"/>
  <c r="CP1047" i="1" s="1"/>
  <c r="CS1044" i="1"/>
  <c r="CS1045" i="1" s="1"/>
  <c r="CS1046" i="1" s="1"/>
  <c r="CV1044" i="1"/>
  <c r="CV1045" i="1" s="1"/>
  <c r="CV1046" i="1" s="1"/>
  <c r="CV1047" i="1" s="1"/>
  <c r="CV1048" i="1" s="1"/>
  <c r="CV1049" i="1" s="1"/>
  <c r="CV1050" i="1" s="1"/>
  <c r="CV1051" i="1" s="1"/>
  <c r="CV1052" i="1" s="1"/>
  <c r="CV1053" i="1" s="1"/>
  <c r="CV1054" i="1" s="1"/>
  <c r="CV1055" i="1" s="1"/>
  <c r="CV1056" i="1" s="1"/>
  <c r="CV1057" i="1" s="1"/>
  <c r="CV1058" i="1" s="1"/>
  <c r="CV1059" i="1" s="1"/>
  <c r="CV1060" i="1" s="1"/>
  <c r="CV1061" i="1" s="1"/>
  <c r="CV1062" i="1" s="1"/>
  <c r="CV1063" i="1" s="1"/>
  <c r="CV1064" i="1" s="1"/>
  <c r="CV1065" i="1" s="1"/>
  <c r="CV1066" i="1" s="1"/>
  <c r="CV1067" i="1" s="1"/>
  <c r="CV1068" i="1" s="1"/>
  <c r="CV1069" i="1" s="1"/>
  <c r="CV1070" i="1" s="1"/>
  <c r="CV1071" i="1" s="1"/>
  <c r="CV1072" i="1" s="1"/>
  <c r="CV1073" i="1" s="1"/>
  <c r="CV1074" i="1" s="1"/>
  <c r="CV1075" i="1" s="1"/>
  <c r="CV1076" i="1" s="1"/>
  <c r="CV1077" i="1" s="1"/>
  <c r="CV1078" i="1" s="1"/>
  <c r="CV1079" i="1" s="1"/>
  <c r="CV1080" i="1" s="1"/>
  <c r="CV1081" i="1" s="1"/>
  <c r="CV1082" i="1" s="1"/>
  <c r="CV1083" i="1" s="1"/>
  <c r="CV1084" i="1" s="1"/>
  <c r="CV1085" i="1" s="1"/>
  <c r="CV1086" i="1" s="1"/>
  <c r="CV1087" i="1" s="1"/>
  <c r="CV1088" i="1" s="1"/>
  <c r="CV1089" i="1" s="1"/>
  <c r="CV1090" i="1" s="1"/>
  <c r="CV1091" i="1" s="1"/>
  <c r="CV1092" i="1" s="1"/>
  <c r="CV1093" i="1" s="1"/>
  <c r="CV1094" i="1" s="1"/>
  <c r="CV1095" i="1" s="1"/>
  <c r="CV1096" i="1" s="1"/>
  <c r="CV1097" i="1" s="1"/>
  <c r="CV1098" i="1" s="1"/>
  <c r="CV1099" i="1" s="1"/>
  <c r="CV1100" i="1" s="1"/>
  <c r="CV1101" i="1" s="1"/>
  <c r="CV1102" i="1" s="1"/>
  <c r="CV1103" i="1" s="1"/>
  <c r="CV1104" i="1" s="1"/>
  <c r="CV1105" i="1" s="1"/>
  <c r="CV1106" i="1" s="1"/>
  <c r="CV1107" i="1" s="1"/>
  <c r="CV1108" i="1" s="1"/>
  <c r="CV1109" i="1" s="1"/>
  <c r="CV1110" i="1" s="1"/>
  <c r="CV1111" i="1" s="1"/>
  <c r="CV1112" i="1" s="1"/>
  <c r="CV1113" i="1" s="1"/>
  <c r="CV1114" i="1" s="1"/>
  <c r="CV1115" i="1" s="1"/>
  <c r="CV1116" i="1" s="1"/>
  <c r="CY1044" i="1"/>
  <c r="CY1045" i="1" s="1"/>
  <c r="CY1046" i="1" s="1"/>
  <c r="CY1047" i="1" s="1"/>
  <c r="CY1048" i="1" s="1"/>
  <c r="CY1049" i="1" s="1"/>
  <c r="CY1050" i="1" s="1"/>
  <c r="CY1051" i="1" s="1"/>
  <c r="CY1052" i="1" s="1"/>
  <c r="CY1053" i="1" s="1"/>
  <c r="CY1054" i="1" s="1"/>
  <c r="CY1055" i="1" s="1"/>
  <c r="CY1056" i="1" s="1"/>
  <c r="CY1057" i="1" s="1"/>
  <c r="CY1058" i="1" s="1"/>
  <c r="CY1059" i="1" s="1"/>
  <c r="CY1060" i="1" s="1"/>
  <c r="CY1061" i="1" s="1"/>
  <c r="CY1062" i="1" s="1"/>
  <c r="CY1063" i="1" s="1"/>
  <c r="CY1064" i="1" s="1"/>
  <c r="CY1065" i="1" s="1"/>
  <c r="CY1066" i="1" s="1"/>
  <c r="CY1067" i="1" s="1"/>
  <c r="CY1068" i="1" s="1"/>
  <c r="CY1069" i="1" s="1"/>
  <c r="CY1070" i="1" s="1"/>
  <c r="CY1071" i="1" s="1"/>
  <c r="CY1072" i="1" s="1"/>
  <c r="CY1073" i="1" s="1"/>
  <c r="CY1074" i="1" s="1"/>
  <c r="CY1075" i="1" s="1"/>
  <c r="CY1076" i="1" s="1"/>
  <c r="CY1077" i="1" s="1"/>
  <c r="CY1078" i="1" s="1"/>
  <c r="CY1079" i="1" s="1"/>
  <c r="CY1080" i="1" s="1"/>
  <c r="CY1081" i="1" s="1"/>
  <c r="CY1082" i="1" s="1"/>
  <c r="CY1083" i="1" s="1"/>
  <c r="CY1084" i="1" s="1"/>
  <c r="CY1085" i="1" s="1"/>
  <c r="CY1086" i="1" s="1"/>
  <c r="CY1087" i="1" s="1"/>
  <c r="CY1088" i="1" s="1"/>
  <c r="CY1089" i="1" s="1"/>
  <c r="CY1090" i="1" s="1"/>
  <c r="CY1091" i="1" s="1"/>
  <c r="CY1092" i="1" s="1"/>
  <c r="CY1093" i="1" s="1"/>
  <c r="CY1094" i="1" s="1"/>
  <c r="CY1095" i="1" s="1"/>
  <c r="CY1096" i="1" s="1"/>
  <c r="CY1097" i="1" s="1"/>
  <c r="CY1098" i="1" s="1"/>
  <c r="CY1099" i="1" s="1"/>
  <c r="CY1100" i="1" s="1"/>
  <c r="CY1101" i="1" s="1"/>
  <c r="CY1102" i="1" s="1"/>
  <c r="CY1103" i="1" s="1"/>
  <c r="CY1104" i="1" s="1"/>
  <c r="CY1105" i="1" s="1"/>
  <c r="CY1106" i="1" s="1"/>
  <c r="CY1107" i="1" s="1"/>
  <c r="CY1108" i="1" s="1"/>
  <c r="CY1109" i="1" s="1"/>
  <c r="CY1110" i="1" s="1"/>
  <c r="CY1111" i="1" s="1"/>
  <c r="CY1112" i="1" s="1"/>
  <c r="CY1113" i="1" s="1"/>
  <c r="CY1114" i="1" s="1"/>
  <c r="CY1115" i="1" s="1"/>
  <c r="CY1116" i="1" s="1"/>
  <c r="DB1044" i="1"/>
  <c r="DB1045" i="1" s="1"/>
  <c r="DB1046" i="1" s="1"/>
  <c r="DB1047" i="1" s="1"/>
  <c r="DB1048" i="1" s="1"/>
  <c r="DB1049" i="1" s="1"/>
  <c r="DB1050" i="1" s="1"/>
  <c r="DB1051" i="1" s="1"/>
  <c r="DB1052" i="1" s="1"/>
  <c r="DB1053" i="1" s="1"/>
  <c r="DB1054" i="1" s="1"/>
  <c r="DB1055" i="1" s="1"/>
  <c r="DB1056" i="1" s="1"/>
  <c r="DB1057" i="1" s="1"/>
  <c r="DB1058" i="1" s="1"/>
  <c r="DB1059" i="1" s="1"/>
  <c r="DB1060" i="1" s="1"/>
  <c r="DB1061" i="1" s="1"/>
  <c r="DB1062" i="1" s="1"/>
  <c r="DB1063" i="1" s="1"/>
  <c r="DB1064" i="1" s="1"/>
  <c r="DB1065" i="1" s="1"/>
  <c r="DB1066" i="1" s="1"/>
  <c r="DB1067" i="1" s="1"/>
  <c r="DB1068" i="1" s="1"/>
  <c r="DB1069" i="1" s="1"/>
  <c r="DB1070" i="1" s="1"/>
  <c r="DB1071" i="1" s="1"/>
  <c r="DB1072" i="1" s="1"/>
  <c r="DB1073" i="1" s="1"/>
  <c r="DB1074" i="1" s="1"/>
  <c r="DB1075" i="1" s="1"/>
  <c r="DB1076" i="1" s="1"/>
  <c r="DB1077" i="1" s="1"/>
  <c r="DB1078" i="1" s="1"/>
  <c r="DB1079" i="1" s="1"/>
  <c r="DB1080" i="1" s="1"/>
  <c r="DB1081" i="1" s="1"/>
  <c r="DB1082" i="1" s="1"/>
  <c r="DB1083" i="1" s="1"/>
  <c r="DB1084" i="1" s="1"/>
  <c r="DB1085" i="1" s="1"/>
  <c r="DB1086" i="1" s="1"/>
  <c r="DB1087" i="1" s="1"/>
  <c r="DB1088" i="1" s="1"/>
  <c r="DB1089" i="1" s="1"/>
  <c r="DB1090" i="1" s="1"/>
  <c r="DB1091" i="1" s="1"/>
  <c r="DB1092" i="1" s="1"/>
  <c r="DB1093" i="1" s="1"/>
  <c r="DB1094" i="1" s="1"/>
  <c r="DB1095" i="1" s="1"/>
  <c r="DB1096" i="1" s="1"/>
  <c r="DB1097" i="1" s="1"/>
  <c r="DB1098" i="1" s="1"/>
  <c r="DB1099" i="1" s="1"/>
  <c r="DB1100" i="1" s="1"/>
  <c r="DB1101" i="1" s="1"/>
  <c r="DB1102" i="1" s="1"/>
  <c r="DB1103" i="1" s="1"/>
  <c r="DB1104" i="1" s="1"/>
  <c r="DB1105" i="1" s="1"/>
  <c r="DB1106" i="1" s="1"/>
  <c r="DB1107" i="1" s="1"/>
  <c r="DB1108" i="1" s="1"/>
  <c r="DB1109" i="1" s="1"/>
  <c r="DB1110" i="1" s="1"/>
  <c r="DB1111" i="1" s="1"/>
  <c r="DB1112" i="1" s="1"/>
  <c r="DB1113" i="1" s="1"/>
  <c r="DB1114" i="1" s="1"/>
  <c r="DB1115" i="1" s="1"/>
  <c r="DB1116" i="1" s="1"/>
  <c r="DE1044" i="1"/>
  <c r="DE1045" i="1" s="1"/>
  <c r="DE1046" i="1" s="1"/>
  <c r="DE1047" i="1" s="1"/>
  <c r="DE1048" i="1" s="1"/>
  <c r="DE1049" i="1" s="1"/>
  <c r="DE1050" i="1" s="1"/>
  <c r="DE1051" i="1" s="1"/>
  <c r="DE1052" i="1" s="1"/>
  <c r="DE1053" i="1" s="1"/>
  <c r="DE1054" i="1" s="1"/>
  <c r="DE1055" i="1" s="1"/>
  <c r="DE1056" i="1" s="1"/>
  <c r="DE1057" i="1" s="1"/>
  <c r="DE1058" i="1" s="1"/>
  <c r="DE1059" i="1" s="1"/>
  <c r="DE1060" i="1" s="1"/>
  <c r="DE1061" i="1" s="1"/>
  <c r="DE1062" i="1" s="1"/>
  <c r="DE1063" i="1" s="1"/>
  <c r="DE1064" i="1" s="1"/>
  <c r="DE1065" i="1" s="1"/>
  <c r="DE1066" i="1" s="1"/>
  <c r="DE1067" i="1" s="1"/>
  <c r="DE1068" i="1" s="1"/>
  <c r="DE1069" i="1" s="1"/>
  <c r="DE1070" i="1" s="1"/>
  <c r="DE1071" i="1" s="1"/>
  <c r="DE1072" i="1" s="1"/>
  <c r="DE1073" i="1" s="1"/>
  <c r="DE1074" i="1" s="1"/>
  <c r="DE1075" i="1" s="1"/>
  <c r="DE1076" i="1" s="1"/>
  <c r="DE1077" i="1" s="1"/>
  <c r="DE1078" i="1" s="1"/>
  <c r="DE1079" i="1" s="1"/>
  <c r="DE1080" i="1" s="1"/>
  <c r="DE1081" i="1" s="1"/>
  <c r="DE1082" i="1" s="1"/>
  <c r="DE1083" i="1" s="1"/>
  <c r="DE1084" i="1" s="1"/>
  <c r="DE1085" i="1" s="1"/>
  <c r="DE1086" i="1" s="1"/>
  <c r="DE1087" i="1" s="1"/>
  <c r="DE1088" i="1" s="1"/>
  <c r="DE1089" i="1" s="1"/>
  <c r="DE1090" i="1" s="1"/>
  <c r="DE1091" i="1" s="1"/>
  <c r="DE1092" i="1" s="1"/>
  <c r="DE1093" i="1" s="1"/>
  <c r="DE1094" i="1" s="1"/>
  <c r="DE1095" i="1" s="1"/>
  <c r="DE1096" i="1" s="1"/>
  <c r="DE1097" i="1" s="1"/>
  <c r="DE1098" i="1" s="1"/>
  <c r="DE1099" i="1" s="1"/>
  <c r="DE1100" i="1" s="1"/>
  <c r="DE1101" i="1" s="1"/>
  <c r="DE1102" i="1" s="1"/>
  <c r="DE1103" i="1" s="1"/>
  <c r="DE1104" i="1" s="1"/>
  <c r="DE1105" i="1" s="1"/>
  <c r="DE1106" i="1" s="1"/>
  <c r="DE1107" i="1" s="1"/>
  <c r="DE1108" i="1" s="1"/>
  <c r="DE1109" i="1" s="1"/>
  <c r="DE1110" i="1" s="1"/>
  <c r="DE1111" i="1" s="1"/>
  <c r="DE1112" i="1" s="1"/>
  <c r="DE1113" i="1" s="1"/>
  <c r="DE1114" i="1" s="1"/>
  <c r="DE1115" i="1" s="1"/>
  <c r="DE1116" i="1" s="1"/>
  <c r="DH1044" i="1"/>
  <c r="DH1045" i="1" s="1"/>
  <c r="DH1046" i="1" s="1"/>
  <c r="DH1047" i="1" s="1"/>
  <c r="DH1048" i="1" s="1"/>
  <c r="DH1049" i="1" s="1"/>
  <c r="DH1050" i="1" s="1"/>
  <c r="DH1051" i="1" s="1"/>
  <c r="DH1052" i="1" s="1"/>
  <c r="DH1053" i="1" s="1"/>
  <c r="DH1054" i="1" s="1"/>
  <c r="DH1055" i="1" s="1"/>
  <c r="DH1056" i="1" s="1"/>
  <c r="DH1057" i="1" s="1"/>
  <c r="DH1058" i="1" s="1"/>
  <c r="DH1059" i="1" s="1"/>
  <c r="DH1060" i="1" s="1"/>
  <c r="DH1061" i="1" s="1"/>
  <c r="DH1062" i="1" s="1"/>
  <c r="DH1063" i="1" s="1"/>
  <c r="DH1064" i="1" s="1"/>
  <c r="DH1065" i="1" s="1"/>
  <c r="DH1066" i="1" s="1"/>
  <c r="DH1067" i="1" s="1"/>
  <c r="DH1068" i="1" s="1"/>
  <c r="DH1069" i="1" s="1"/>
  <c r="DH1070" i="1" s="1"/>
  <c r="DH1071" i="1" s="1"/>
  <c r="DH1072" i="1" s="1"/>
  <c r="DH1073" i="1" s="1"/>
  <c r="DH1074" i="1" s="1"/>
  <c r="DH1075" i="1" s="1"/>
  <c r="DH1076" i="1" s="1"/>
  <c r="DH1077" i="1" s="1"/>
  <c r="DH1078" i="1" s="1"/>
  <c r="DH1079" i="1" s="1"/>
  <c r="DH1080" i="1" s="1"/>
  <c r="DH1081" i="1" s="1"/>
  <c r="DH1082" i="1" s="1"/>
  <c r="DH1083" i="1" s="1"/>
  <c r="DH1084" i="1" s="1"/>
  <c r="DH1085" i="1" s="1"/>
  <c r="DH1086" i="1" s="1"/>
  <c r="DH1087" i="1" s="1"/>
  <c r="DH1088" i="1" s="1"/>
  <c r="DH1089" i="1" s="1"/>
  <c r="DH1090" i="1" s="1"/>
  <c r="DH1091" i="1" s="1"/>
  <c r="DH1092" i="1" s="1"/>
  <c r="DH1093" i="1" s="1"/>
  <c r="DH1094" i="1" s="1"/>
  <c r="DH1095" i="1" s="1"/>
  <c r="DH1096" i="1" s="1"/>
  <c r="DH1097" i="1" s="1"/>
  <c r="DH1098" i="1" s="1"/>
  <c r="DH1099" i="1" s="1"/>
  <c r="DH1100" i="1" s="1"/>
  <c r="DH1101" i="1" s="1"/>
  <c r="DH1102" i="1" s="1"/>
  <c r="DH1103" i="1" s="1"/>
  <c r="DH1104" i="1" s="1"/>
  <c r="DH1105" i="1" s="1"/>
  <c r="DH1106" i="1" s="1"/>
  <c r="DH1107" i="1" s="1"/>
  <c r="DH1108" i="1" s="1"/>
  <c r="DH1109" i="1" s="1"/>
  <c r="DH1110" i="1" s="1"/>
  <c r="DH1111" i="1" s="1"/>
  <c r="DH1112" i="1" s="1"/>
  <c r="DH1113" i="1" s="1"/>
  <c r="DH1114" i="1" s="1"/>
  <c r="DH1115" i="1" s="1"/>
  <c r="DH1116" i="1" s="1"/>
  <c r="DK1044" i="1"/>
  <c r="DK1045" i="1" s="1"/>
  <c r="DK1046" i="1" s="1"/>
  <c r="DK1047" i="1" s="1"/>
  <c r="DK1048" i="1" s="1"/>
  <c r="DK1049" i="1" s="1"/>
  <c r="DK1050" i="1" s="1"/>
  <c r="DK1051" i="1" s="1"/>
  <c r="DK1052" i="1" s="1"/>
  <c r="DK1053" i="1" s="1"/>
  <c r="DK1054" i="1" s="1"/>
  <c r="DK1055" i="1" s="1"/>
  <c r="DK1056" i="1" s="1"/>
  <c r="DK1057" i="1" s="1"/>
  <c r="DK1058" i="1" s="1"/>
  <c r="DK1059" i="1" s="1"/>
  <c r="DK1060" i="1" s="1"/>
  <c r="DK1061" i="1" s="1"/>
  <c r="DK1062" i="1" s="1"/>
  <c r="DK1063" i="1" s="1"/>
  <c r="DK1064" i="1" s="1"/>
  <c r="DK1065" i="1" s="1"/>
  <c r="DK1066" i="1" s="1"/>
  <c r="DK1067" i="1" s="1"/>
  <c r="DK1068" i="1" s="1"/>
  <c r="DK1069" i="1" s="1"/>
  <c r="DK1070" i="1" s="1"/>
  <c r="DK1071" i="1" s="1"/>
  <c r="DK1072" i="1" s="1"/>
  <c r="DK1073" i="1" s="1"/>
  <c r="DK1074" i="1" s="1"/>
  <c r="DK1075" i="1" s="1"/>
  <c r="DK1076" i="1" s="1"/>
  <c r="DK1077" i="1" s="1"/>
  <c r="DK1078" i="1" s="1"/>
  <c r="DK1079" i="1" s="1"/>
  <c r="DK1080" i="1" s="1"/>
  <c r="DK1081" i="1" s="1"/>
  <c r="DK1082" i="1" s="1"/>
  <c r="DK1083" i="1" s="1"/>
  <c r="DK1084" i="1" s="1"/>
  <c r="DK1085" i="1" s="1"/>
  <c r="DK1086" i="1" s="1"/>
  <c r="DK1087" i="1" s="1"/>
  <c r="DK1088" i="1" s="1"/>
  <c r="DK1089" i="1" s="1"/>
  <c r="DK1090" i="1" s="1"/>
  <c r="DK1091" i="1" s="1"/>
  <c r="DK1092" i="1" s="1"/>
  <c r="DK1093" i="1" s="1"/>
  <c r="DK1094" i="1" s="1"/>
  <c r="DK1095" i="1" s="1"/>
  <c r="DK1096" i="1" s="1"/>
  <c r="DK1097" i="1" s="1"/>
  <c r="DK1098" i="1" s="1"/>
  <c r="DK1099" i="1" s="1"/>
  <c r="DK1100" i="1" s="1"/>
  <c r="DK1101" i="1" s="1"/>
  <c r="DK1102" i="1" s="1"/>
  <c r="DK1103" i="1" s="1"/>
  <c r="DK1104" i="1" s="1"/>
  <c r="DK1105" i="1" s="1"/>
  <c r="DK1106" i="1" s="1"/>
  <c r="DK1107" i="1" s="1"/>
  <c r="DK1108" i="1" s="1"/>
  <c r="DK1109" i="1" s="1"/>
  <c r="DK1110" i="1" s="1"/>
  <c r="DK1111" i="1" s="1"/>
  <c r="DK1112" i="1" s="1"/>
  <c r="DK1113" i="1" s="1"/>
  <c r="DK1114" i="1" s="1"/>
  <c r="DK1115" i="1" s="1"/>
  <c r="DK1116" i="1" s="1"/>
  <c r="DN1044" i="1"/>
  <c r="DN1045" i="1" s="1"/>
  <c r="DN1046" i="1" s="1"/>
  <c r="DN1047" i="1" s="1"/>
  <c r="DN1048" i="1" s="1"/>
  <c r="DN1049" i="1" s="1"/>
  <c r="DN1050" i="1" s="1"/>
  <c r="DN1051" i="1" s="1"/>
  <c r="DN1052" i="1" s="1"/>
  <c r="DN1053" i="1" s="1"/>
  <c r="DN1054" i="1" s="1"/>
  <c r="DN1055" i="1" s="1"/>
  <c r="DN1056" i="1" s="1"/>
  <c r="DN1057" i="1" s="1"/>
  <c r="DN1058" i="1" s="1"/>
  <c r="DN1059" i="1" s="1"/>
  <c r="DN1060" i="1" s="1"/>
  <c r="DN1061" i="1" s="1"/>
  <c r="DN1062" i="1" s="1"/>
  <c r="DN1063" i="1" s="1"/>
  <c r="DN1064" i="1" s="1"/>
  <c r="DN1065" i="1" s="1"/>
  <c r="DN1066" i="1" s="1"/>
  <c r="DN1067" i="1" s="1"/>
  <c r="DN1068" i="1" s="1"/>
  <c r="DN1069" i="1" s="1"/>
  <c r="DN1070" i="1" s="1"/>
  <c r="DN1071" i="1" s="1"/>
  <c r="DN1072" i="1" s="1"/>
  <c r="DN1073" i="1" s="1"/>
  <c r="DN1074" i="1" s="1"/>
  <c r="DN1075" i="1" s="1"/>
  <c r="DN1076" i="1" s="1"/>
  <c r="DN1077" i="1" s="1"/>
  <c r="DN1078" i="1" s="1"/>
  <c r="DN1079" i="1" s="1"/>
  <c r="DN1080" i="1" s="1"/>
  <c r="DN1081" i="1" s="1"/>
  <c r="DN1082" i="1" s="1"/>
  <c r="DN1083" i="1" s="1"/>
  <c r="DN1084" i="1" s="1"/>
  <c r="DN1085" i="1" s="1"/>
  <c r="DN1086" i="1" s="1"/>
  <c r="DN1087" i="1" s="1"/>
  <c r="DN1088" i="1" s="1"/>
  <c r="DN1089" i="1" s="1"/>
  <c r="DN1090" i="1" s="1"/>
  <c r="DN1091" i="1" s="1"/>
  <c r="DN1092" i="1" s="1"/>
  <c r="DN1093" i="1" s="1"/>
  <c r="DN1094" i="1" s="1"/>
  <c r="DN1095" i="1" s="1"/>
  <c r="DN1096" i="1" s="1"/>
  <c r="DN1097" i="1" s="1"/>
  <c r="DN1098" i="1" s="1"/>
  <c r="DN1099" i="1" s="1"/>
  <c r="DN1100" i="1" s="1"/>
  <c r="DN1101" i="1" s="1"/>
  <c r="DN1102" i="1" s="1"/>
  <c r="DN1103" i="1" s="1"/>
  <c r="DN1104" i="1" s="1"/>
  <c r="DN1105" i="1" s="1"/>
  <c r="DN1106" i="1" s="1"/>
  <c r="DN1107" i="1" s="1"/>
  <c r="DN1108" i="1" s="1"/>
  <c r="DN1109" i="1" s="1"/>
  <c r="DN1110" i="1" s="1"/>
  <c r="DN1111" i="1" s="1"/>
  <c r="DN1112" i="1" s="1"/>
  <c r="DN1113" i="1" s="1"/>
  <c r="DN1114" i="1" s="1"/>
  <c r="DN1115" i="1" s="1"/>
  <c r="DN1116" i="1" s="1"/>
  <c r="DQ1044" i="1"/>
  <c r="DQ1045" i="1" s="1"/>
  <c r="DQ1046" i="1" s="1"/>
  <c r="DQ1047" i="1" s="1"/>
  <c r="DQ1048" i="1" s="1"/>
  <c r="DQ1049" i="1" s="1"/>
  <c r="DQ1050" i="1" s="1"/>
  <c r="DQ1051" i="1" s="1"/>
  <c r="DQ1052" i="1" s="1"/>
  <c r="DQ1053" i="1" s="1"/>
  <c r="DQ1054" i="1" s="1"/>
  <c r="DQ1055" i="1" s="1"/>
  <c r="DQ1056" i="1" s="1"/>
  <c r="DQ1057" i="1" s="1"/>
  <c r="DQ1058" i="1" s="1"/>
  <c r="DQ1059" i="1" s="1"/>
  <c r="DQ1060" i="1" s="1"/>
  <c r="DQ1061" i="1" s="1"/>
  <c r="DQ1062" i="1" s="1"/>
  <c r="DQ1063" i="1" s="1"/>
  <c r="DQ1064" i="1" s="1"/>
  <c r="DQ1065" i="1" s="1"/>
  <c r="DQ1066" i="1" s="1"/>
  <c r="DQ1067" i="1" s="1"/>
  <c r="DQ1068" i="1" s="1"/>
  <c r="DQ1069" i="1" s="1"/>
  <c r="DQ1070" i="1" s="1"/>
  <c r="DQ1071" i="1" s="1"/>
  <c r="DQ1072" i="1" s="1"/>
  <c r="DQ1073" i="1" s="1"/>
  <c r="DQ1074" i="1" s="1"/>
  <c r="DQ1075" i="1" s="1"/>
  <c r="DQ1076" i="1" s="1"/>
  <c r="DQ1077" i="1" s="1"/>
  <c r="DQ1078" i="1" s="1"/>
  <c r="DQ1079" i="1" s="1"/>
  <c r="DQ1080" i="1" s="1"/>
  <c r="DQ1081" i="1" s="1"/>
  <c r="DQ1082" i="1" s="1"/>
  <c r="DQ1083" i="1" s="1"/>
  <c r="DQ1084" i="1" s="1"/>
  <c r="DQ1085" i="1" s="1"/>
  <c r="DQ1086" i="1" s="1"/>
  <c r="DQ1087" i="1" s="1"/>
  <c r="DQ1088" i="1" s="1"/>
  <c r="DQ1089" i="1" s="1"/>
  <c r="DQ1090" i="1" s="1"/>
  <c r="DQ1091" i="1" s="1"/>
  <c r="DQ1092" i="1" s="1"/>
  <c r="DQ1093" i="1" s="1"/>
  <c r="DQ1094" i="1" s="1"/>
  <c r="DQ1095" i="1" s="1"/>
  <c r="DQ1096" i="1" s="1"/>
  <c r="DQ1097" i="1" s="1"/>
  <c r="DQ1098" i="1" s="1"/>
  <c r="DQ1099" i="1" s="1"/>
  <c r="DQ1100" i="1" s="1"/>
  <c r="DQ1101" i="1" s="1"/>
  <c r="DQ1102" i="1" s="1"/>
  <c r="DQ1103" i="1" s="1"/>
  <c r="DQ1104" i="1" s="1"/>
  <c r="DQ1105" i="1" s="1"/>
  <c r="DQ1106" i="1" s="1"/>
  <c r="DQ1107" i="1" s="1"/>
  <c r="DQ1108" i="1" s="1"/>
  <c r="DQ1109" i="1" s="1"/>
  <c r="DQ1110" i="1" s="1"/>
  <c r="DQ1111" i="1" s="1"/>
  <c r="DQ1112" i="1" s="1"/>
  <c r="DQ1113" i="1" s="1"/>
  <c r="DQ1114" i="1" s="1"/>
  <c r="DQ1115" i="1" s="1"/>
  <c r="DQ1116" i="1" s="1"/>
  <c r="DT1044" i="1"/>
  <c r="DT1045" i="1" s="1"/>
  <c r="DT1046" i="1" s="1"/>
  <c r="DT1047" i="1" s="1"/>
  <c r="DT1048" i="1" s="1"/>
  <c r="DT1049" i="1" s="1"/>
  <c r="DT1050" i="1" s="1"/>
  <c r="DT1051" i="1" s="1"/>
  <c r="DT1052" i="1" s="1"/>
  <c r="DT1053" i="1" s="1"/>
  <c r="DT1054" i="1" s="1"/>
  <c r="DT1055" i="1" s="1"/>
  <c r="DT1056" i="1" s="1"/>
  <c r="DT1057" i="1" s="1"/>
  <c r="DT1058" i="1" s="1"/>
  <c r="DT1059" i="1" s="1"/>
  <c r="DT1060" i="1" s="1"/>
  <c r="DT1061" i="1" s="1"/>
  <c r="DT1062" i="1" s="1"/>
  <c r="DT1063" i="1" s="1"/>
  <c r="DT1064" i="1" s="1"/>
  <c r="DT1065" i="1" s="1"/>
  <c r="DT1066" i="1" s="1"/>
  <c r="DT1067" i="1" s="1"/>
  <c r="DT1068" i="1" s="1"/>
  <c r="DT1069" i="1" s="1"/>
  <c r="DT1070" i="1" s="1"/>
  <c r="DT1071" i="1" s="1"/>
  <c r="DT1072" i="1" s="1"/>
  <c r="DT1073" i="1" s="1"/>
  <c r="DT1074" i="1" s="1"/>
  <c r="DT1075" i="1" s="1"/>
  <c r="DT1076" i="1" s="1"/>
  <c r="DT1077" i="1" s="1"/>
  <c r="DT1078" i="1" s="1"/>
  <c r="DT1079" i="1" s="1"/>
  <c r="DT1080" i="1" s="1"/>
  <c r="DT1081" i="1" s="1"/>
  <c r="DT1082" i="1" s="1"/>
  <c r="DT1083" i="1" s="1"/>
  <c r="DT1084" i="1" s="1"/>
  <c r="DT1085" i="1" s="1"/>
  <c r="DT1086" i="1" s="1"/>
  <c r="DT1087" i="1" s="1"/>
  <c r="DT1088" i="1" s="1"/>
  <c r="DT1089" i="1" s="1"/>
  <c r="DT1090" i="1" s="1"/>
  <c r="DT1091" i="1" s="1"/>
  <c r="DT1092" i="1" s="1"/>
  <c r="DT1093" i="1" s="1"/>
  <c r="DT1094" i="1" s="1"/>
  <c r="DT1095" i="1" s="1"/>
  <c r="DT1096" i="1" s="1"/>
  <c r="DT1097" i="1" s="1"/>
  <c r="DT1098" i="1" s="1"/>
  <c r="DT1099" i="1" s="1"/>
  <c r="DT1100" i="1" s="1"/>
  <c r="DT1101" i="1" s="1"/>
  <c r="DT1102" i="1" s="1"/>
  <c r="DT1103" i="1" s="1"/>
  <c r="DT1104" i="1" s="1"/>
  <c r="DT1105" i="1" s="1"/>
  <c r="DT1106" i="1" s="1"/>
  <c r="DT1107" i="1" s="1"/>
  <c r="DT1108" i="1" s="1"/>
  <c r="DT1109" i="1" s="1"/>
  <c r="DT1110" i="1" s="1"/>
  <c r="DT1111" i="1" s="1"/>
  <c r="DT1112" i="1" s="1"/>
  <c r="DT1113" i="1" s="1"/>
  <c r="DT1114" i="1" s="1"/>
  <c r="DT1115" i="1" s="1"/>
  <c r="DT1116" i="1" s="1"/>
  <c r="DZ1044" i="1"/>
  <c r="DZ1045" i="1" s="1"/>
  <c r="DZ1046" i="1" s="1"/>
  <c r="DZ1047" i="1" s="1"/>
  <c r="DZ1048" i="1" s="1"/>
  <c r="DZ1049" i="1" s="1"/>
  <c r="DZ1050" i="1" s="1"/>
  <c r="DZ1051" i="1" s="1"/>
  <c r="DZ1052" i="1" s="1"/>
  <c r="DZ1053" i="1" s="1"/>
  <c r="DZ1054" i="1" s="1"/>
  <c r="DZ1055" i="1" s="1"/>
  <c r="DZ1056" i="1" s="1"/>
  <c r="DZ1057" i="1" s="1"/>
  <c r="DZ1058" i="1" s="1"/>
  <c r="DZ1059" i="1" s="1"/>
  <c r="DZ1060" i="1" s="1"/>
  <c r="DZ1061" i="1" s="1"/>
  <c r="DZ1062" i="1" s="1"/>
  <c r="DZ1063" i="1" s="1"/>
  <c r="DZ1064" i="1" s="1"/>
  <c r="DZ1065" i="1" s="1"/>
  <c r="DZ1066" i="1" s="1"/>
  <c r="DZ1067" i="1" s="1"/>
  <c r="DZ1068" i="1" s="1"/>
  <c r="DZ1069" i="1" s="1"/>
  <c r="DZ1070" i="1" s="1"/>
  <c r="DZ1071" i="1" s="1"/>
  <c r="DZ1072" i="1" s="1"/>
  <c r="DZ1073" i="1" s="1"/>
  <c r="DZ1074" i="1" s="1"/>
  <c r="DZ1075" i="1" s="1"/>
  <c r="DZ1076" i="1" s="1"/>
  <c r="DZ1077" i="1" s="1"/>
  <c r="DZ1078" i="1" s="1"/>
  <c r="DZ1079" i="1" s="1"/>
  <c r="DZ1080" i="1" s="1"/>
  <c r="DZ1081" i="1" s="1"/>
  <c r="DZ1082" i="1" s="1"/>
  <c r="DZ1083" i="1" s="1"/>
  <c r="DZ1084" i="1" s="1"/>
  <c r="DZ1085" i="1" s="1"/>
  <c r="DZ1086" i="1" s="1"/>
  <c r="DZ1087" i="1" s="1"/>
  <c r="DZ1088" i="1" s="1"/>
  <c r="DZ1089" i="1" s="1"/>
  <c r="DZ1090" i="1" s="1"/>
  <c r="DZ1091" i="1" s="1"/>
  <c r="DZ1092" i="1" s="1"/>
  <c r="DZ1093" i="1" s="1"/>
  <c r="DZ1094" i="1" s="1"/>
  <c r="DZ1095" i="1" s="1"/>
  <c r="DZ1096" i="1" s="1"/>
  <c r="DZ1097" i="1" s="1"/>
  <c r="DZ1098" i="1" s="1"/>
  <c r="DZ1099" i="1" s="1"/>
  <c r="DZ1100" i="1" s="1"/>
  <c r="DZ1101" i="1" s="1"/>
  <c r="DZ1102" i="1" s="1"/>
  <c r="DZ1103" i="1" s="1"/>
  <c r="DZ1104" i="1" s="1"/>
  <c r="DZ1105" i="1" s="1"/>
  <c r="DZ1106" i="1" s="1"/>
  <c r="DZ1107" i="1" s="1"/>
  <c r="DZ1108" i="1" s="1"/>
  <c r="DZ1109" i="1" s="1"/>
  <c r="DZ1110" i="1" s="1"/>
  <c r="DZ1111" i="1" s="1"/>
  <c r="DZ1112" i="1" s="1"/>
  <c r="DZ1113" i="1" s="1"/>
  <c r="DZ1114" i="1" s="1"/>
  <c r="DZ1115" i="1" s="1"/>
  <c r="DZ1116" i="1" s="1"/>
  <c r="EI1044" i="1"/>
  <c r="DW1044" i="1"/>
  <c r="DW1045" i="1" s="1"/>
  <c r="DW1046" i="1" s="1"/>
  <c r="DW1047" i="1" s="1"/>
  <c r="DW1048" i="1" s="1"/>
  <c r="DW1049" i="1" s="1"/>
  <c r="DW1050" i="1" s="1"/>
  <c r="DW1051" i="1" s="1"/>
  <c r="DW1052" i="1" s="1"/>
  <c r="DW1053" i="1" s="1"/>
  <c r="DW1054" i="1" s="1"/>
  <c r="DW1055" i="1" s="1"/>
  <c r="DW1056" i="1" s="1"/>
  <c r="DW1057" i="1" s="1"/>
  <c r="DW1058" i="1" s="1"/>
  <c r="DW1059" i="1" s="1"/>
  <c r="DW1060" i="1" s="1"/>
  <c r="DW1061" i="1" s="1"/>
  <c r="DW1062" i="1" s="1"/>
  <c r="DW1063" i="1" s="1"/>
  <c r="DW1064" i="1" s="1"/>
  <c r="DW1065" i="1" s="1"/>
  <c r="DW1066" i="1" s="1"/>
  <c r="DW1067" i="1" s="1"/>
  <c r="DW1068" i="1" s="1"/>
  <c r="DW1069" i="1" s="1"/>
  <c r="DW1070" i="1" s="1"/>
  <c r="DW1071" i="1" s="1"/>
  <c r="DW1072" i="1" s="1"/>
  <c r="DW1073" i="1" s="1"/>
  <c r="DW1074" i="1" s="1"/>
  <c r="DW1075" i="1" s="1"/>
  <c r="DW1076" i="1" s="1"/>
  <c r="DW1077" i="1" s="1"/>
  <c r="DW1078" i="1" s="1"/>
  <c r="DW1079" i="1" s="1"/>
  <c r="DW1080" i="1" s="1"/>
  <c r="DW1081" i="1" s="1"/>
  <c r="DW1082" i="1" s="1"/>
  <c r="DW1083" i="1" s="1"/>
  <c r="DW1084" i="1" s="1"/>
  <c r="DW1085" i="1" s="1"/>
  <c r="DW1086" i="1" s="1"/>
  <c r="DW1087" i="1" s="1"/>
  <c r="DW1088" i="1" s="1"/>
  <c r="DW1089" i="1" s="1"/>
  <c r="DW1090" i="1" s="1"/>
  <c r="DW1091" i="1" s="1"/>
  <c r="DW1092" i="1" s="1"/>
  <c r="DW1093" i="1" s="1"/>
  <c r="DW1094" i="1" s="1"/>
  <c r="DW1095" i="1" s="1"/>
  <c r="DW1096" i="1" s="1"/>
  <c r="DW1097" i="1" s="1"/>
  <c r="DW1098" i="1" s="1"/>
  <c r="DW1099" i="1" s="1"/>
  <c r="DW1100" i="1" s="1"/>
  <c r="DW1101" i="1" s="1"/>
  <c r="DW1102" i="1" s="1"/>
  <c r="DW1103" i="1" s="1"/>
  <c r="DW1104" i="1" s="1"/>
  <c r="DW1105" i="1" s="1"/>
  <c r="DW1106" i="1" s="1"/>
  <c r="DW1107" i="1" s="1"/>
  <c r="DW1108" i="1" s="1"/>
  <c r="DW1109" i="1" s="1"/>
  <c r="DW1110" i="1" s="1"/>
  <c r="DW1111" i="1" s="1"/>
  <c r="DW1112" i="1" s="1"/>
  <c r="DW1113" i="1" s="1"/>
  <c r="DW1114" i="1" s="1"/>
  <c r="DW1115" i="1" s="1"/>
  <c r="DW1116" i="1" s="1"/>
  <c r="EI1045" i="1" l="1"/>
  <c r="EI1046" i="1" s="1"/>
  <c r="EI1047" i="1" s="1"/>
  <c r="EI1048" i="1" s="1"/>
  <c r="EI1049" i="1" s="1"/>
  <c r="EI1050" i="1" s="1"/>
  <c r="EI1051" i="1" s="1"/>
  <c r="EI1052" i="1" s="1"/>
  <c r="EI1053" i="1" s="1"/>
  <c r="EI1054" i="1" s="1"/>
  <c r="EI1055" i="1" s="1"/>
  <c r="EI1056" i="1" s="1"/>
  <c r="EI1057" i="1" s="1"/>
  <c r="EI1058" i="1" s="1"/>
  <c r="EI1059" i="1" s="1"/>
  <c r="EI1060" i="1" s="1"/>
  <c r="EI1061" i="1" s="1"/>
  <c r="EI1062" i="1" s="1"/>
  <c r="EI1063" i="1" s="1"/>
  <c r="EI1064" i="1" s="1"/>
  <c r="EI1065" i="1" s="1"/>
  <c r="EI1066" i="1" s="1"/>
  <c r="EI1067" i="1" s="1"/>
  <c r="EI1068" i="1" s="1"/>
  <c r="EI1069" i="1" s="1"/>
  <c r="EI1070" i="1" s="1"/>
  <c r="EI1071" i="1" s="1"/>
  <c r="EI1072" i="1" s="1"/>
  <c r="EI1073" i="1" s="1"/>
  <c r="EI1074" i="1" s="1"/>
  <c r="EI1075" i="1" s="1"/>
  <c r="EI1076" i="1" s="1"/>
  <c r="EI1077" i="1" s="1"/>
  <c r="EI1078" i="1" s="1"/>
  <c r="EI1079" i="1" s="1"/>
  <c r="EI1080" i="1" s="1"/>
  <c r="EI1081" i="1" s="1"/>
  <c r="EI1082" i="1" s="1"/>
  <c r="EI1083" i="1" s="1"/>
  <c r="EI1084" i="1" s="1"/>
  <c r="EI1085" i="1" s="1"/>
  <c r="EI1086" i="1" s="1"/>
  <c r="EI1087" i="1" s="1"/>
  <c r="EI1088" i="1" s="1"/>
  <c r="EI1089" i="1" s="1"/>
  <c r="EI1090" i="1" s="1"/>
  <c r="EI1091" i="1" s="1"/>
  <c r="EI1092" i="1" s="1"/>
  <c r="EI1093" i="1" s="1"/>
  <c r="EI1094" i="1" s="1"/>
  <c r="EI1095" i="1" s="1"/>
  <c r="EI1096" i="1" s="1"/>
  <c r="EI1097" i="1" s="1"/>
  <c r="EI1098" i="1" s="1"/>
  <c r="EI1099" i="1" s="1"/>
  <c r="EI1100" i="1" s="1"/>
  <c r="EI1101" i="1" s="1"/>
  <c r="EI1102" i="1" s="1"/>
  <c r="EI1103" i="1" s="1"/>
  <c r="EI1104" i="1" s="1"/>
  <c r="EI1105" i="1" s="1"/>
  <c r="EI1106" i="1" s="1"/>
  <c r="EI1107" i="1" s="1"/>
  <c r="EI1108" i="1" s="1"/>
  <c r="EI1109" i="1" s="1"/>
  <c r="EI1110" i="1" s="1"/>
  <c r="EI1111" i="1" s="1"/>
  <c r="EI1112" i="1" s="1"/>
  <c r="EI1113" i="1" s="1"/>
  <c r="EI1114" i="1" s="1"/>
  <c r="EI1115" i="1" s="1"/>
  <c r="EI1116" i="1" s="1"/>
  <c r="EM1043" i="1"/>
  <c r="CP1048" i="1"/>
  <c r="CS1047" i="1"/>
  <c r="CS1048" i="1" s="1"/>
  <c r="CS1049" i="1" s="1"/>
  <c r="CS1050" i="1" s="1"/>
  <c r="CS1051" i="1" s="1"/>
  <c r="CS1052" i="1" s="1"/>
  <c r="CS1053" i="1" s="1"/>
  <c r="CS1054" i="1" s="1"/>
  <c r="CS1055" i="1" s="1"/>
  <c r="CS1056" i="1" s="1"/>
  <c r="CS1057" i="1" s="1"/>
  <c r="CS1058" i="1" s="1"/>
  <c r="CS1059" i="1" s="1"/>
  <c r="CS1060" i="1" s="1"/>
  <c r="CS1061" i="1" s="1"/>
  <c r="CS1062" i="1" s="1"/>
  <c r="CS1063" i="1" s="1"/>
  <c r="CS1064" i="1" s="1"/>
  <c r="CS1065" i="1" s="1"/>
  <c r="CS1066" i="1" s="1"/>
  <c r="CS1067" i="1" s="1"/>
  <c r="CS1068" i="1" s="1"/>
  <c r="CS1069" i="1" s="1"/>
  <c r="CS1070" i="1" s="1"/>
  <c r="CS1071" i="1" s="1"/>
  <c r="CS1072" i="1" s="1"/>
  <c r="CS1073" i="1" s="1"/>
  <c r="CS1074" i="1" s="1"/>
  <c r="CS1075" i="1" s="1"/>
  <c r="CS1076" i="1" s="1"/>
  <c r="CS1077" i="1" s="1"/>
  <c r="CS1078" i="1" s="1"/>
  <c r="CS1079" i="1" s="1"/>
  <c r="CS1080" i="1" s="1"/>
  <c r="CS1081" i="1" s="1"/>
  <c r="CS1082" i="1" s="1"/>
  <c r="CS1083" i="1" s="1"/>
  <c r="CS1084" i="1" s="1"/>
  <c r="CS1085" i="1" s="1"/>
  <c r="CS1086" i="1" s="1"/>
  <c r="CS1087" i="1" s="1"/>
  <c r="CS1088" i="1" s="1"/>
  <c r="CS1089" i="1" s="1"/>
  <c r="CS1090" i="1" s="1"/>
  <c r="CS1091" i="1" s="1"/>
  <c r="CS1092" i="1" s="1"/>
  <c r="CS1093" i="1" s="1"/>
  <c r="CS1094" i="1" s="1"/>
  <c r="CS1095" i="1" s="1"/>
  <c r="CS1096" i="1" s="1"/>
  <c r="CS1097" i="1" s="1"/>
  <c r="CS1098" i="1" s="1"/>
  <c r="CS1099" i="1" s="1"/>
  <c r="CS1100" i="1" s="1"/>
  <c r="CS1101" i="1" s="1"/>
  <c r="CS1102" i="1" s="1"/>
  <c r="CS1103" i="1" s="1"/>
  <c r="CS1104" i="1" s="1"/>
  <c r="CS1105" i="1" s="1"/>
  <c r="CS1106" i="1" s="1"/>
  <c r="CS1107" i="1" s="1"/>
  <c r="CS1108" i="1" s="1"/>
  <c r="CS1109" i="1" s="1"/>
  <c r="CS1110" i="1" s="1"/>
  <c r="CS1111" i="1" s="1"/>
  <c r="CS1112" i="1" s="1"/>
  <c r="CS1113" i="1" s="1"/>
  <c r="CS1114" i="1" s="1"/>
  <c r="CS1115" i="1" s="1"/>
  <c r="CS1116" i="1" s="1"/>
  <c r="CD1104" i="1"/>
  <c r="CG1052" i="1"/>
  <c r="CG1053" i="1" s="1"/>
  <c r="EM1045" i="1" l="1"/>
  <c r="EM1046" i="1"/>
  <c r="CP1049" i="1"/>
  <c r="EM1047" i="1"/>
  <c r="CG1054" i="1"/>
  <c r="CD1105" i="1"/>
  <c r="EM1044" i="1"/>
  <c r="CD1106" i="1" l="1"/>
  <c r="CG1055" i="1"/>
  <c r="CP1050" i="1"/>
  <c r="EM1048" i="1"/>
  <c r="CG1056" i="1" l="1"/>
  <c r="CD1107" i="1"/>
  <c r="CP1051" i="1"/>
  <c r="EM1049" i="1"/>
  <c r="CP1052" i="1" l="1"/>
  <c r="EM1050" i="1"/>
  <c r="CD1108" i="1"/>
  <c r="CG1057" i="1"/>
  <c r="CG1058" i="1" l="1"/>
  <c r="CD1109" i="1"/>
  <c r="CP1053" i="1"/>
  <c r="EM1051" i="1"/>
  <c r="CP1054" i="1" l="1"/>
  <c r="EM1052" i="1"/>
  <c r="CD1110" i="1"/>
  <c r="CG1059" i="1"/>
  <c r="CG1060" i="1" l="1"/>
  <c r="CD1111" i="1"/>
  <c r="CP1055" i="1"/>
  <c r="EM1053" i="1"/>
  <c r="CP1056" i="1" l="1"/>
  <c r="EM1054" i="1"/>
  <c r="CD1112" i="1"/>
  <c r="CG1061" i="1"/>
  <c r="CG1062" i="1" l="1"/>
  <c r="CP1057" i="1"/>
  <c r="EM1055" i="1"/>
  <c r="CD1113" i="1"/>
  <c r="CD1114" i="1" l="1"/>
  <c r="CP1058" i="1"/>
  <c r="EM1056" i="1"/>
  <c r="CG1063" i="1"/>
  <c r="CP1059" i="1" l="1"/>
  <c r="EM1057" i="1"/>
  <c r="CG1064" i="1"/>
  <c r="CD1115" i="1"/>
  <c r="CD1116" i="1" l="1"/>
  <c r="CG1065" i="1"/>
  <c r="CP1060" i="1"/>
  <c r="EM1058" i="1"/>
  <c r="CG1066" i="1" l="1"/>
  <c r="CP1061" i="1"/>
  <c r="EM1059" i="1"/>
  <c r="CP1062" i="1" l="1"/>
  <c r="EM1060" i="1"/>
  <c r="CD1117" i="1"/>
  <c r="CG1067" i="1"/>
  <c r="CD1118" i="1" l="1"/>
  <c r="CG1068" i="1"/>
  <c r="CP1063" i="1"/>
  <c r="EM1061" i="1"/>
  <c r="CG1069" i="1" l="1"/>
  <c r="CP1064" i="1"/>
  <c r="EM1062" i="1"/>
  <c r="CD1119" i="1"/>
  <c r="CG1070" i="1" l="1"/>
  <c r="CP1065" i="1"/>
  <c r="EM1063" i="1"/>
  <c r="CD1120" i="1"/>
  <c r="CG1071" i="1" l="1"/>
  <c r="CD1121" i="1"/>
  <c r="CP1066" i="1"/>
  <c r="EM1064" i="1"/>
  <c r="CD1122" i="1" l="1"/>
  <c r="CP1067" i="1"/>
  <c r="EM1065" i="1"/>
  <c r="CG1072" i="1"/>
  <c r="CG1073" i="1" l="1"/>
  <c r="CP1068" i="1"/>
  <c r="EM1066" i="1"/>
  <c r="CD1123" i="1"/>
  <c r="CD1124" i="1" l="1"/>
  <c r="CG1074" i="1"/>
  <c r="CP1069" i="1"/>
  <c r="EM1067" i="1"/>
  <c r="CP1070" i="1" l="1"/>
  <c r="EM1068" i="1"/>
  <c r="CG1075" i="1"/>
  <c r="CD1125" i="1"/>
  <c r="CD1126" i="1" l="1"/>
  <c r="CG1076" i="1"/>
  <c r="CP1071" i="1"/>
  <c r="EM1069" i="1"/>
  <c r="CG1077" i="1" l="1"/>
  <c r="CP1072" i="1"/>
  <c r="EM1070" i="1"/>
  <c r="CD1127" i="1"/>
  <c r="CD1128" i="1" l="1"/>
  <c r="CG1078" i="1"/>
  <c r="CP1073" i="1"/>
  <c r="EM1071" i="1"/>
  <c r="CG1079" i="1" l="1"/>
  <c r="CP1074" i="1"/>
  <c r="EM1072" i="1"/>
  <c r="CD1129" i="1"/>
  <c r="CD1130" i="1" l="1"/>
  <c r="CG1080" i="1"/>
  <c r="CP1075" i="1"/>
  <c r="EM1073" i="1"/>
  <c r="CG1081" i="1" l="1"/>
  <c r="CP1076" i="1"/>
  <c r="EM1074" i="1"/>
  <c r="CD1131" i="1"/>
  <c r="CD1132" i="1" l="1"/>
  <c r="CP1077" i="1"/>
  <c r="EM1075" i="1"/>
  <c r="CG1082" i="1"/>
  <c r="CG1083" i="1" l="1"/>
  <c r="CP1078" i="1"/>
  <c r="EM1076" i="1"/>
  <c r="CD1133" i="1"/>
  <c r="CD1134" i="1" l="1"/>
  <c r="CP1079" i="1"/>
  <c r="EM1077" i="1"/>
  <c r="CG1084" i="1"/>
  <c r="CG1085" i="1" l="1"/>
  <c r="CP1080" i="1"/>
  <c r="EM1078" i="1"/>
  <c r="CD1135" i="1"/>
  <c r="CD1136" i="1" l="1"/>
  <c r="CG1086" i="1"/>
  <c r="CP1081" i="1"/>
  <c r="EM1079" i="1"/>
  <c r="CG1087" i="1" l="1"/>
  <c r="CP1082" i="1"/>
  <c r="EM1080" i="1"/>
  <c r="CD1137" i="1"/>
  <c r="CP1083" i="1" l="1"/>
  <c r="EM1081" i="1"/>
  <c r="CD1138" i="1"/>
  <c r="CG1088" i="1"/>
  <c r="CG1089" i="1" l="1"/>
  <c r="CD1139" i="1"/>
  <c r="CP1084" i="1"/>
  <c r="EM1082" i="1"/>
  <c r="CP1085" i="1" l="1"/>
  <c r="EM1083" i="1"/>
  <c r="CD1140" i="1"/>
  <c r="CG1090" i="1"/>
  <c r="CG1091" i="1" l="1"/>
  <c r="CD1141" i="1"/>
  <c r="CP1086" i="1"/>
  <c r="EM1084" i="1"/>
  <c r="CP1087" i="1" l="1"/>
  <c r="EM1085" i="1"/>
  <c r="CD1142" i="1"/>
  <c r="CG1092" i="1"/>
  <c r="CG1093" i="1" l="1"/>
  <c r="CD1143" i="1"/>
  <c r="CP1088" i="1"/>
  <c r="EM1086" i="1"/>
  <c r="CP1089" i="1" l="1"/>
  <c r="EM1087" i="1"/>
  <c r="CD1144" i="1"/>
  <c r="CG1094" i="1"/>
  <c r="CG1095" i="1" l="1"/>
  <c r="CD1145" i="1"/>
  <c r="CP1090" i="1"/>
  <c r="EM1088" i="1"/>
  <c r="CP1091" i="1" l="1"/>
  <c r="EM1089" i="1"/>
  <c r="CG1096" i="1"/>
  <c r="CD1146" i="1"/>
  <c r="CD1147" i="1" l="1"/>
  <c r="CG1097" i="1"/>
  <c r="CP1092" i="1"/>
  <c r="EM1090" i="1"/>
  <c r="CD1148" i="1" l="1"/>
  <c r="CP1093" i="1"/>
  <c r="EM1091" i="1"/>
  <c r="CG1098" i="1"/>
  <c r="CG1099" i="1" l="1"/>
  <c r="CP1094" i="1"/>
  <c r="EM1092" i="1"/>
  <c r="CD1149" i="1"/>
  <c r="CD1150" i="1" l="1"/>
  <c r="CP1095" i="1"/>
  <c r="EM1093" i="1"/>
  <c r="CG1100" i="1"/>
  <c r="CP1096" i="1" l="1"/>
  <c r="EM1094" i="1"/>
  <c r="CG1101" i="1"/>
  <c r="CD1151" i="1"/>
  <c r="CD1152" i="1" l="1"/>
  <c r="CG1102" i="1"/>
  <c r="CP1097" i="1"/>
  <c r="EM1095" i="1"/>
  <c r="CP1098" i="1" l="1"/>
  <c r="EM1096" i="1"/>
  <c r="CD1153" i="1"/>
  <c r="CG1103" i="1"/>
  <c r="CG1104" i="1" l="1"/>
  <c r="CP1099" i="1"/>
  <c r="EM1097" i="1"/>
  <c r="CD1154" i="1"/>
  <c r="CP1100" i="1" l="1"/>
  <c r="EM1098" i="1"/>
  <c r="CD1155" i="1"/>
  <c r="CG1105" i="1"/>
  <c r="CG1106" i="1" l="1"/>
  <c r="CP1101" i="1"/>
  <c r="EM1099" i="1"/>
  <c r="CD1156" i="1"/>
  <c r="CP1102" i="1" l="1"/>
  <c r="EM1100" i="1"/>
  <c r="CD1157" i="1"/>
  <c r="CG1107" i="1"/>
  <c r="CG1108" i="1" l="1"/>
  <c r="CD1158" i="1"/>
  <c r="CP1103" i="1"/>
  <c r="EM1101" i="1"/>
  <c r="CP1104" i="1" l="1"/>
  <c r="EM1102" i="1"/>
  <c r="CD1159" i="1"/>
  <c r="CG1109" i="1"/>
  <c r="CG1110" i="1" l="1"/>
  <c r="CP1105" i="1"/>
  <c r="EM1103" i="1"/>
  <c r="CD1160" i="1"/>
  <c r="CD1161" i="1" l="1"/>
  <c r="CP1106" i="1"/>
  <c r="EM1104" i="1"/>
  <c r="CG1111" i="1"/>
  <c r="CG1112" i="1" l="1"/>
  <c r="CP1107" i="1"/>
  <c r="EM1105" i="1"/>
  <c r="CD1162" i="1"/>
  <c r="CD1163" i="1" l="1"/>
  <c r="CP1108" i="1"/>
  <c r="EM1106" i="1"/>
  <c r="CG1113" i="1"/>
  <c r="CG1114" i="1" l="1"/>
  <c r="CP1109" i="1"/>
  <c r="EM1107" i="1"/>
  <c r="CD1164" i="1"/>
  <c r="CD1165" i="1" l="1"/>
  <c r="CG1115" i="1"/>
  <c r="CP1110" i="1"/>
  <c r="EM1108" i="1"/>
  <c r="CP1111" i="1" l="1"/>
  <c r="EM1109" i="1"/>
  <c r="CG1116" i="1"/>
  <c r="CD1166" i="1"/>
  <c r="CD1167" i="1" l="1"/>
  <c r="CP1112" i="1"/>
  <c r="EM1110" i="1"/>
  <c r="CP1113" i="1" l="1"/>
  <c r="EM1111" i="1"/>
  <c r="CG1117" i="1"/>
  <c r="CD1168" i="1"/>
  <c r="CG1118" i="1" l="1"/>
  <c r="CP1114" i="1"/>
  <c r="EM1112" i="1"/>
  <c r="CG1119" i="1" l="1"/>
  <c r="CP1115" i="1"/>
  <c r="EM1113" i="1"/>
  <c r="CD1169" i="1"/>
  <c r="CD1170" i="1" l="1"/>
  <c r="CD1171" i="1" s="1"/>
  <c r="CP1116" i="1"/>
  <c r="EM1114" i="1"/>
  <c r="CG1120" i="1"/>
  <c r="CG1121" i="1" l="1"/>
  <c r="CD1172" i="1"/>
  <c r="EM1115" i="1"/>
  <c r="CP1117" i="1" l="1"/>
  <c r="CD1173" i="1"/>
  <c r="CG1122" i="1"/>
  <c r="CD1174" i="1" l="1"/>
  <c r="CG1123" i="1"/>
  <c r="CP1118" i="1"/>
  <c r="CG1124" i="1" l="1"/>
  <c r="CD1175" i="1"/>
  <c r="CP1119" i="1"/>
  <c r="CP1120" i="1" l="1"/>
  <c r="CD1176" i="1"/>
  <c r="CG1125" i="1"/>
  <c r="CP1121" i="1" l="1"/>
  <c r="CG1126" i="1"/>
  <c r="CG1127" i="1" l="1"/>
  <c r="CD1177" i="1"/>
  <c r="CP1122" i="1"/>
  <c r="CP1123" i="1" l="1"/>
  <c r="CD1178" i="1"/>
  <c r="CG1128" i="1"/>
  <c r="CG1129" i="1" l="1"/>
  <c r="CP1124" i="1"/>
  <c r="CD1179" i="1"/>
  <c r="CP1125" i="1" l="1"/>
  <c r="CD1180" i="1"/>
  <c r="CG1130" i="1"/>
  <c r="CG1131" i="1" l="1"/>
  <c r="CP1126" i="1"/>
  <c r="CD1181" i="1"/>
  <c r="CD1182" i="1" l="1"/>
  <c r="CP1127" i="1"/>
  <c r="CG1132" i="1"/>
  <c r="CG1133" i="1" l="1"/>
  <c r="CP1128" i="1"/>
  <c r="CD1183" i="1"/>
  <c r="CP1129" i="1" l="1"/>
  <c r="CD1184" i="1"/>
  <c r="CG1134" i="1"/>
  <c r="CD1185" i="1" l="1"/>
  <c r="CG1135" i="1"/>
  <c r="CP1130" i="1"/>
  <c r="CP1131" i="1" l="1"/>
  <c r="CG1136" i="1"/>
  <c r="CD1186" i="1"/>
  <c r="CG1137" i="1" l="1"/>
  <c r="CD1187" i="1"/>
  <c r="CP1132" i="1"/>
  <c r="CP1133" i="1" l="1"/>
  <c r="CG1138" i="1"/>
  <c r="CD1188" i="1"/>
  <c r="CD1189" i="1" l="1"/>
  <c r="CG1139" i="1"/>
  <c r="CP1134" i="1"/>
  <c r="CP1135" i="1" l="1"/>
  <c r="CG1140" i="1"/>
  <c r="CD1190" i="1"/>
  <c r="CD1191" i="1" l="1"/>
  <c r="CG1141" i="1"/>
  <c r="CP1136" i="1"/>
  <c r="CG1142" i="1" l="1"/>
  <c r="CP1137" i="1"/>
  <c r="CD1192" i="1"/>
  <c r="CP1138" i="1" l="1"/>
  <c r="CD1193" i="1"/>
  <c r="CG1143" i="1"/>
  <c r="CG1144" i="1" l="1"/>
  <c r="CP1139" i="1"/>
  <c r="CD1194" i="1"/>
  <c r="CD1195" i="1" l="1"/>
  <c r="CP1140" i="1"/>
  <c r="CG1145" i="1"/>
  <c r="CG1146" i="1" l="1"/>
  <c r="CP1141" i="1"/>
  <c r="CD1196" i="1"/>
  <c r="CD1197" i="1" l="1"/>
  <c r="CP1142" i="1"/>
  <c r="CG1147" i="1"/>
  <c r="CG1148" i="1" l="1"/>
  <c r="CP1143" i="1"/>
  <c r="CD1198" i="1"/>
  <c r="CD1199" i="1" l="1"/>
  <c r="CP1144" i="1"/>
  <c r="CG1149" i="1"/>
  <c r="CG1150" i="1" l="1"/>
  <c r="CP1145" i="1"/>
  <c r="CD1200" i="1"/>
  <c r="CD1201" i="1" l="1"/>
  <c r="CP1146" i="1"/>
  <c r="CG1151" i="1"/>
  <c r="CG1152" i="1" l="1"/>
  <c r="CP1147" i="1"/>
  <c r="CD1202" i="1"/>
  <c r="CD1203" i="1" l="1"/>
  <c r="CP1148" i="1"/>
  <c r="CG1153" i="1"/>
  <c r="CG1154" i="1" l="1"/>
  <c r="CD1204" i="1"/>
  <c r="CP1149" i="1"/>
  <c r="CP1150" i="1" l="1"/>
  <c r="CG1155" i="1"/>
  <c r="CD1205" i="1"/>
  <c r="CD1206" i="1" l="1"/>
  <c r="CP1151" i="1"/>
  <c r="CG1156" i="1"/>
  <c r="CG1157" i="1" l="1"/>
  <c r="CP1152" i="1"/>
  <c r="CD1207" i="1"/>
  <c r="CD1208" i="1" l="1"/>
  <c r="CP1153" i="1"/>
  <c r="CG1158" i="1"/>
  <c r="CP1154" i="1" l="1"/>
  <c r="CG1159" i="1"/>
  <c r="CD1209" i="1"/>
  <c r="CG1160" i="1" l="1"/>
  <c r="CP1155" i="1"/>
  <c r="CD1210" i="1"/>
  <c r="CP1156" i="1" l="1"/>
  <c r="CG1161" i="1"/>
  <c r="CD1211" i="1"/>
  <c r="CD1212" i="1" l="1"/>
  <c r="CG1162" i="1"/>
  <c r="CP1157" i="1"/>
  <c r="CP1158" i="1" l="1"/>
  <c r="CG1163" i="1"/>
  <c r="CD1213" i="1"/>
  <c r="CD1214" i="1" l="1"/>
  <c r="CP1159" i="1"/>
  <c r="CG1164" i="1"/>
  <c r="CP1160" i="1" l="1"/>
  <c r="CD1215" i="1"/>
  <c r="CG1165" i="1"/>
  <c r="CG1166" i="1" l="1"/>
  <c r="CD1216" i="1"/>
  <c r="CP1161" i="1"/>
  <c r="CG1167" i="1" l="1"/>
  <c r="CP1162" i="1"/>
  <c r="CD1217" i="1"/>
  <c r="CP1163" i="1" l="1"/>
  <c r="CD1218" i="1"/>
  <c r="CG1168" i="1"/>
  <c r="CD1219" i="1" l="1"/>
  <c r="CP1164" i="1"/>
  <c r="CD1220" i="1" l="1"/>
  <c r="CG1169" i="1"/>
  <c r="CP1165" i="1"/>
  <c r="CG1170" i="1" l="1"/>
  <c r="CG1171" i="1" s="1"/>
  <c r="CP1166" i="1"/>
  <c r="CP1167" i="1" l="1"/>
  <c r="CG1172" i="1"/>
  <c r="CD1221" i="1"/>
  <c r="CD1222" i="1" l="1"/>
  <c r="CG1173" i="1"/>
  <c r="CP1168" i="1"/>
  <c r="CG1174" i="1" l="1"/>
  <c r="CD1223" i="1"/>
  <c r="CD1224" i="1" l="1"/>
  <c r="CP1169" i="1"/>
  <c r="CG1175" i="1"/>
  <c r="CG1176" i="1" l="1"/>
  <c r="CP1170" i="1"/>
  <c r="CP1171" i="1" s="1"/>
  <c r="CD1225" i="1"/>
  <c r="CD1226" i="1" l="1"/>
  <c r="CP1172" i="1"/>
  <c r="CP1173" i="1" l="1"/>
  <c r="CG1177" i="1"/>
  <c r="CD1227" i="1"/>
  <c r="CG1178" i="1" l="1"/>
  <c r="CD1228" i="1"/>
  <c r="CP1174" i="1"/>
  <c r="CP1175" i="1" l="1"/>
  <c r="CD1229" i="1"/>
  <c r="CG1179" i="1"/>
  <c r="CG1180" i="1" l="1"/>
  <c r="CD1230" i="1"/>
  <c r="CP1176" i="1"/>
  <c r="CD1231" i="1" l="1"/>
  <c r="CG1181" i="1"/>
  <c r="CP1177" i="1" l="1"/>
  <c r="CD1232" i="1"/>
  <c r="CG1182" i="1"/>
  <c r="CD1233" i="1" l="1"/>
  <c r="CG1183" i="1"/>
  <c r="CP1178" i="1"/>
  <c r="CP1179" i="1" l="1"/>
  <c r="CG1184" i="1"/>
  <c r="CD1234" i="1"/>
  <c r="CD1235" i="1" l="1"/>
  <c r="CG1185" i="1"/>
  <c r="CP1180" i="1"/>
  <c r="CP1181" i="1" l="1"/>
  <c r="CG1186" i="1"/>
  <c r="CD1236" i="1"/>
  <c r="CG1187" i="1" l="1"/>
  <c r="CP1182" i="1"/>
  <c r="CD1237" i="1"/>
  <c r="CD1238" i="1" l="1"/>
  <c r="CG1188" i="1"/>
  <c r="CP1183" i="1"/>
  <c r="CP1184" i="1" l="1"/>
  <c r="CG1189" i="1"/>
  <c r="CD1239" i="1"/>
  <c r="CD1240" i="1" l="1"/>
  <c r="CP1185" i="1"/>
  <c r="CG1190" i="1"/>
  <c r="CG1191" i="1" l="1"/>
  <c r="CP1186" i="1"/>
  <c r="CD1241" i="1"/>
  <c r="CG1192" i="1" l="1"/>
  <c r="CD1242" i="1"/>
  <c r="CP1187" i="1"/>
  <c r="CD1243" i="1" l="1"/>
  <c r="CP1188" i="1"/>
  <c r="CG1193" i="1"/>
  <c r="CG1194" i="1" l="1"/>
  <c r="CP1189" i="1"/>
  <c r="CD1244" i="1"/>
  <c r="CD1245" i="1" l="1"/>
  <c r="CP1190" i="1"/>
  <c r="CG1195" i="1"/>
  <c r="CD1246" i="1" l="1"/>
  <c r="CP1191" i="1"/>
  <c r="CG1196" i="1"/>
  <c r="CG1197" i="1" l="1"/>
  <c r="CD1247" i="1"/>
  <c r="CP1192" i="1"/>
  <c r="CP1193" i="1" l="1"/>
  <c r="CG1198" i="1"/>
  <c r="CD1248" i="1"/>
  <c r="CG1199" i="1" l="1"/>
  <c r="CP1194" i="1"/>
  <c r="CD1249" i="1"/>
  <c r="CD1250" i="1" l="1"/>
  <c r="CG1200" i="1"/>
  <c r="CP1195" i="1"/>
  <c r="CG1201" i="1" l="1"/>
  <c r="CD1251" i="1"/>
  <c r="CP1196" i="1"/>
  <c r="CP1197" i="1" l="1"/>
  <c r="CG1202" i="1"/>
  <c r="CD1252" i="1"/>
  <c r="CG1203" i="1" l="1"/>
  <c r="CP1198" i="1"/>
  <c r="CD1253" i="1"/>
  <c r="CD1254" i="1" l="1"/>
  <c r="CG1204" i="1"/>
  <c r="CP1199" i="1"/>
  <c r="CP1200" i="1" l="1"/>
  <c r="CG1205" i="1"/>
  <c r="CD1255" i="1"/>
  <c r="CD1256" i="1" l="1"/>
  <c r="CP1201" i="1"/>
  <c r="CG1206" i="1"/>
  <c r="CP1202" i="1" l="1"/>
  <c r="CG1207" i="1"/>
  <c r="CD1257" i="1"/>
  <c r="CD1258" i="1" l="1"/>
  <c r="CG1208" i="1"/>
  <c r="CP1203" i="1"/>
  <c r="CP1204" i="1" l="1"/>
  <c r="CG1209" i="1"/>
  <c r="CD1259" i="1"/>
  <c r="CD1260" i="1" l="1"/>
  <c r="CP1205" i="1"/>
  <c r="CG1210" i="1"/>
  <c r="CP1206" i="1" l="1"/>
  <c r="CG1211" i="1"/>
  <c r="CD1261" i="1"/>
  <c r="CG1212" i="1" l="1"/>
  <c r="CD1262" i="1"/>
  <c r="CP1207" i="1"/>
  <c r="CD1263" i="1" l="1"/>
  <c r="CP1208" i="1"/>
  <c r="CG1213" i="1"/>
  <c r="CP1209" i="1" l="1"/>
  <c r="CD1264" i="1"/>
  <c r="CG1214" i="1"/>
  <c r="CG1215" i="1" l="1"/>
  <c r="CP1210" i="1"/>
  <c r="CD1265" i="1"/>
  <c r="CD1266" i="1" l="1"/>
  <c r="CG1216" i="1"/>
  <c r="CP1211" i="1"/>
  <c r="CP1212" i="1" l="1"/>
  <c r="CG1217" i="1"/>
  <c r="CD1267" i="1"/>
  <c r="CD1268" i="1" l="1"/>
  <c r="CG1218" i="1"/>
  <c r="CP1213" i="1"/>
  <c r="CP1214" i="1" l="1"/>
  <c r="CG1219" i="1"/>
  <c r="CD1269" i="1"/>
  <c r="CG1220" i="1" l="1"/>
  <c r="CP1215" i="1"/>
  <c r="CD1270" i="1"/>
  <c r="CD1271" i="1" l="1"/>
  <c r="CP1216" i="1"/>
  <c r="CG1221" i="1" l="1"/>
  <c r="CD1272" i="1"/>
  <c r="CP1217" i="1"/>
  <c r="CD1273" i="1" l="1"/>
  <c r="CP1218" i="1"/>
  <c r="CG1222" i="1"/>
  <c r="CG1223" i="1" l="1"/>
  <c r="CP1219" i="1"/>
  <c r="CD1274" i="1"/>
  <c r="CD1275" i="1" l="1"/>
  <c r="CP1220" i="1"/>
  <c r="CG1224" i="1"/>
  <c r="CD1276" i="1" l="1"/>
  <c r="CG1225" i="1"/>
  <c r="CG1226" i="1" l="1"/>
  <c r="CD1277" i="1"/>
  <c r="CP1221" i="1"/>
  <c r="CD1278" i="1" l="1"/>
  <c r="CG1227" i="1"/>
  <c r="CP1222" i="1"/>
  <c r="CP1223" i="1" l="1"/>
  <c r="CG1228" i="1"/>
  <c r="CD1279" i="1"/>
  <c r="CD1280" i="1" l="1"/>
  <c r="CP1224" i="1"/>
  <c r="CG1229" i="1"/>
  <c r="CG1230" i="1" l="1"/>
  <c r="CP1225" i="1"/>
  <c r="CP1226" i="1" l="1"/>
  <c r="CG1231" i="1"/>
  <c r="CG1232" i="1" l="1"/>
  <c r="CP1227" i="1"/>
  <c r="CG1233" i="1" l="1"/>
  <c r="CP1228" i="1"/>
  <c r="CP1229" i="1" l="1"/>
  <c r="CG1234" i="1"/>
  <c r="CG1235" i="1" l="1"/>
  <c r="CP1230" i="1"/>
  <c r="CP1231" i="1" l="1"/>
  <c r="CG1236" i="1"/>
  <c r="CG1237" i="1" l="1"/>
  <c r="CP1232" i="1"/>
  <c r="CG1238" i="1" l="1"/>
  <c r="CP1233" i="1"/>
  <c r="CG1239" i="1" l="1"/>
  <c r="CP1234" i="1"/>
  <c r="CP1235" i="1" l="1"/>
  <c r="CG1240" i="1"/>
  <c r="CG1241" i="1" l="1"/>
  <c r="CP1236" i="1"/>
  <c r="CG1242" i="1" l="1"/>
  <c r="CP1237" i="1"/>
  <c r="CP1238" i="1" l="1"/>
  <c r="CG1243" i="1"/>
  <c r="CG1244" i="1" l="1"/>
  <c r="CP1239" i="1"/>
  <c r="CP1240" i="1" l="1"/>
  <c r="CG1245" i="1"/>
  <c r="CG1246" i="1" l="1"/>
  <c r="CP1241" i="1"/>
  <c r="CP1242" i="1" l="1"/>
  <c r="CG1247" i="1"/>
  <c r="CG1248" i="1" l="1"/>
  <c r="CP1243" i="1"/>
  <c r="CP1244" i="1" l="1"/>
  <c r="CG1249" i="1"/>
  <c r="CG1250" i="1" l="1"/>
  <c r="CP1245" i="1"/>
  <c r="CP1246" i="1" l="1"/>
  <c r="CG1251" i="1"/>
  <c r="CG1252" i="1" l="1"/>
  <c r="CP1247" i="1"/>
  <c r="CP1248" i="1" l="1"/>
  <c r="CG1253" i="1"/>
  <c r="CG1254" i="1" l="1"/>
  <c r="CP1249" i="1"/>
  <c r="CG1255" i="1" l="1"/>
  <c r="CP1250" i="1"/>
  <c r="CP1251" i="1" l="1"/>
  <c r="CG1256" i="1"/>
  <c r="CG1257" i="1" l="1"/>
  <c r="CP1252" i="1"/>
  <c r="CP1253" i="1" l="1"/>
  <c r="CG1258" i="1"/>
  <c r="CG1259" i="1" l="1"/>
  <c r="CP1254" i="1"/>
  <c r="CP1255" i="1" l="1"/>
  <c r="CG1260" i="1"/>
  <c r="CG1261" i="1" l="1"/>
  <c r="CP1256" i="1"/>
  <c r="CP1257" i="1" l="1"/>
  <c r="CG1262" i="1"/>
  <c r="CG1263" i="1" l="1"/>
  <c r="CP1258" i="1"/>
  <c r="CP1259" i="1" l="1"/>
  <c r="CG1264" i="1"/>
  <c r="CG1265" i="1" l="1"/>
  <c r="CP1260" i="1"/>
  <c r="CP1261" i="1" l="1"/>
  <c r="CG1266" i="1"/>
  <c r="CG1267" i="1" l="1"/>
  <c r="CP1262" i="1"/>
  <c r="CP1263" i="1" l="1"/>
  <c r="CG1268" i="1"/>
  <c r="CG1269" i="1" l="1"/>
  <c r="CP1264" i="1"/>
  <c r="CP1265" i="1" l="1"/>
  <c r="CG1270" i="1"/>
  <c r="CG1271" i="1" l="1"/>
  <c r="CP1266" i="1"/>
  <c r="CP1267" i="1" l="1"/>
  <c r="CG1272" i="1"/>
  <c r="CG1273" i="1" l="1"/>
  <c r="CP1268" i="1"/>
  <c r="CP1269" i="1" l="1"/>
  <c r="CG1274" i="1"/>
  <c r="CP1270" i="1" l="1"/>
  <c r="CG1275" i="1"/>
  <c r="CP1271" i="1" l="1"/>
  <c r="CG1276" i="1"/>
  <c r="CG1277" i="1" l="1"/>
  <c r="CP1272" i="1"/>
  <c r="CP1273" i="1" l="1"/>
  <c r="CG1278" i="1"/>
  <c r="CG1279" i="1" l="1"/>
  <c r="CP1274" i="1"/>
  <c r="CP1275" i="1" l="1"/>
  <c r="CG1280" i="1"/>
  <c r="CP1276" i="1" l="1"/>
  <c r="CP1277" i="1" l="1"/>
  <c r="CP1278" i="1" l="1"/>
  <c r="CP1279" i="1" l="1"/>
  <c r="CP1280" i="1" l="1"/>
  <c r="BI1283" i="1" l="1"/>
  <c r="BI1284" i="1" l="1"/>
  <c r="BI1285" i="1" l="1"/>
  <c r="BI1286" i="1" l="1"/>
  <c r="BI1287" i="1" l="1"/>
  <c r="BI1288" i="1" l="1"/>
  <c r="BI1289" i="1" l="1"/>
  <c r="BI1290" i="1" l="1"/>
  <c r="BI1291" i="1" s="1"/>
  <c r="BI1292" i="1" s="1"/>
  <c r="BI1293" i="1" s="1"/>
  <c r="BI1294" i="1" s="1"/>
  <c r="BI1295" i="1" s="1"/>
  <c r="BI1296" i="1" s="1"/>
  <c r="BI1297" i="1" s="1"/>
  <c r="BI1298" i="1" s="1"/>
  <c r="CA1281" i="1" l="1"/>
  <c r="CA1282" i="1" s="1"/>
  <c r="CA1283" i="1" s="1"/>
  <c r="CA1284" i="1" s="1"/>
  <c r="CA1285" i="1" s="1"/>
  <c r="CA1286" i="1" s="1"/>
  <c r="CA1287" i="1" s="1"/>
  <c r="CA1288" i="1" s="1"/>
  <c r="CA1289" i="1" s="1"/>
  <c r="CA1290" i="1" s="1"/>
  <c r="CA1291" i="1" s="1"/>
  <c r="CA1292" i="1" s="1"/>
  <c r="CA1293" i="1" s="1"/>
  <c r="CA1294" i="1" s="1"/>
  <c r="CA1295" i="1" s="1"/>
  <c r="CA1296" i="1" s="1"/>
  <c r="CA1297" i="1" s="1"/>
  <c r="CA1298" i="1" s="1"/>
  <c r="EE1298" i="1" s="1"/>
  <c r="CD1281" i="1"/>
  <c r="CD1282" i="1" s="1"/>
  <c r="CD1283" i="1" s="1"/>
  <c r="CD1284" i="1" s="1"/>
  <c r="CD1285" i="1" s="1"/>
  <c r="CD1286" i="1" s="1"/>
  <c r="CD1287" i="1" s="1"/>
  <c r="CD1288" i="1" s="1"/>
  <c r="CD1289" i="1" s="1"/>
  <c r="CD1290" i="1" s="1"/>
  <c r="CD1291" i="1" s="1"/>
  <c r="CD1292" i="1" s="1"/>
  <c r="CD1293" i="1" s="1"/>
  <c r="CD1294" i="1" s="1"/>
  <c r="CD1295" i="1" s="1"/>
  <c r="CD1296" i="1" s="1"/>
  <c r="CD1297" i="1" s="1"/>
  <c r="CD1298" i="1" s="1"/>
  <c r="CG1281" i="1"/>
  <c r="CG1282" i="1" s="1"/>
  <c r="CG1283" i="1" s="1"/>
  <c r="CG1284" i="1" s="1"/>
  <c r="CG1285" i="1" s="1"/>
  <c r="CG1286" i="1" s="1"/>
  <c r="CG1287" i="1" s="1"/>
  <c r="CG1288" i="1" s="1"/>
  <c r="CG1289" i="1" s="1"/>
  <c r="CG1290" i="1" s="1"/>
  <c r="CG1291" i="1" s="1"/>
  <c r="CG1292" i="1" s="1"/>
  <c r="CG1293" i="1" s="1"/>
  <c r="CG1294" i="1" s="1"/>
  <c r="CG1295" i="1" s="1"/>
  <c r="CG1296" i="1" s="1"/>
  <c r="CG1297" i="1" s="1"/>
  <c r="CG1298" i="1" s="1"/>
  <c r="CP1281" i="1"/>
  <c r="CP1282" i="1" s="1"/>
  <c r="CP1283" i="1" s="1"/>
  <c r="CP1284" i="1" s="1"/>
  <c r="CP1285" i="1" s="1"/>
  <c r="CP1286" i="1" s="1"/>
  <c r="CP1287" i="1" s="1"/>
  <c r="CP1288" i="1" s="1"/>
  <c r="CP1289" i="1" s="1"/>
  <c r="CP1290" i="1" s="1"/>
  <c r="CP1291" i="1" s="1"/>
  <c r="CP1292" i="1" s="1"/>
  <c r="CP1293" i="1" s="1"/>
  <c r="CP1294" i="1" s="1"/>
  <c r="CP1295" i="1" s="1"/>
  <c r="CP1296" i="1" s="1"/>
  <c r="CP1297" i="1" s="1"/>
  <c r="CP1298" i="1" s="1"/>
  <c r="EE1281" i="1" l="1"/>
  <c r="EF1281" i="1" s="1"/>
  <c r="EE1282" i="1"/>
  <c r="EE1283" i="1"/>
  <c r="EE1284" i="1"/>
  <c r="EE1285" i="1"/>
  <c r="EE1286" i="1"/>
  <c r="EE1287" i="1"/>
  <c r="EE1288" i="1"/>
  <c r="EE1289" i="1"/>
  <c r="EF1282" i="1"/>
  <c r="EE1295" i="1"/>
  <c r="EE1297" i="1"/>
  <c r="EE1294" i="1"/>
  <c r="EE1293" i="1"/>
  <c r="EE1296" i="1"/>
  <c r="EE1292" i="1"/>
  <c r="EE1291" i="1"/>
  <c r="EE1290" i="1"/>
  <c r="EF1283" i="1"/>
  <c r="EF1284" i="1" s="1"/>
  <c r="EF1285" i="1" s="1"/>
  <c r="EF1286" i="1" s="1"/>
  <c r="EF1287" i="1" s="1"/>
  <c r="EF1288" i="1" s="1"/>
  <c r="EF1289" i="1" s="1"/>
  <c r="EF1290" i="1" l="1"/>
  <c r="EF1291" i="1" s="1"/>
  <c r="EF1292" i="1" s="1"/>
  <c r="EF1293" i="1" s="1"/>
  <c r="EF1294" i="1" s="1"/>
  <c r="EF1295" i="1" s="1"/>
  <c r="EF1296" i="1" s="1"/>
  <c r="EF1297" i="1" s="1"/>
  <c r="EF1298" i="1" s="1"/>
  <c r="BI1299" i="1" l="1"/>
  <c r="BI1300" i="1" s="1"/>
  <c r="BI1301" i="1" s="1"/>
  <c r="BI1302" i="1" s="1"/>
  <c r="BI1303" i="1" s="1"/>
  <c r="BI1304" i="1" s="1"/>
  <c r="BI1305" i="1" s="1"/>
  <c r="BI1306" i="1" s="1"/>
  <c r="BI1307" i="1" s="1"/>
  <c r="BI1308" i="1" s="1"/>
  <c r="BI1309" i="1" s="1"/>
  <c r="BI1310" i="1" s="1"/>
  <c r="BI1311" i="1" s="1"/>
  <c r="BI1312" i="1" s="1"/>
  <c r="BI1313" i="1" s="1"/>
  <c r="BI1314" i="1" s="1"/>
  <c r="BI1315" i="1" s="1"/>
  <c r="BI1316" i="1" s="1"/>
  <c r="BI1317" i="1" s="1"/>
  <c r="BI1318" i="1" s="1"/>
  <c r="BI1319" i="1" s="1"/>
  <c r="BI1320" i="1" s="1"/>
  <c r="BI1321" i="1" s="1"/>
  <c r="BI1322" i="1" s="1"/>
  <c r="BI1323" i="1" s="1"/>
  <c r="BI1324" i="1" s="1"/>
  <c r="BI1325" i="1" s="1"/>
  <c r="BI1326" i="1" s="1"/>
  <c r="BI1327" i="1" s="1"/>
  <c r="BI1328" i="1" s="1"/>
  <c r="BI1329" i="1" s="1"/>
  <c r="BI1330" i="1" s="1"/>
  <c r="BI1331" i="1" s="1"/>
  <c r="BI1332" i="1" s="1"/>
  <c r="BI1333" i="1" s="1"/>
  <c r="BI1334" i="1" s="1"/>
  <c r="BI1335" i="1" s="1"/>
  <c r="BI1336" i="1" s="1"/>
  <c r="BI1337" i="1" s="1"/>
  <c r="BI1338" i="1" s="1"/>
  <c r="BI1339" i="1" s="1"/>
  <c r="BI1340" i="1" s="1"/>
  <c r="BI1341" i="1" s="1"/>
  <c r="BI1342" i="1" s="1"/>
  <c r="BI1343" i="1" s="1"/>
  <c r="BI1344" i="1" s="1"/>
  <c r="BI1345" i="1" s="1"/>
  <c r="BI1346" i="1" s="1"/>
  <c r="BI1347" i="1" s="1"/>
  <c r="BI1348" i="1" s="1"/>
  <c r="BI1349" i="1" s="1"/>
  <c r="BI1350" i="1" s="1"/>
  <c r="BI1351" i="1" s="1"/>
  <c r="BI1352" i="1" s="1"/>
  <c r="BI1353" i="1" s="1"/>
  <c r="BI1354" i="1" s="1"/>
  <c r="BI1355" i="1" s="1"/>
  <c r="BI1356" i="1" s="1"/>
  <c r="BI1357" i="1" s="1"/>
  <c r="BI1358" i="1" s="1"/>
  <c r="BI1359" i="1" s="1"/>
  <c r="BI1360" i="1" s="1"/>
  <c r="BI1361" i="1" s="1"/>
  <c r="BI1362" i="1" s="1"/>
  <c r="BI1363" i="1" s="1"/>
  <c r="BI1364" i="1" s="1"/>
  <c r="BI1365" i="1" s="1"/>
  <c r="BI1366" i="1" s="1"/>
  <c r="BI1367" i="1" s="1"/>
  <c r="BI1368" i="1" s="1"/>
  <c r="BI1369" i="1" s="1"/>
  <c r="BI1370" i="1" s="1"/>
  <c r="BI1371" i="1" s="1"/>
  <c r="BI1372" i="1" s="1"/>
  <c r="BI1373" i="1" s="1"/>
  <c r="BI1374" i="1" s="1"/>
  <c r="BI1375" i="1" s="1"/>
  <c r="BI1376" i="1" s="1"/>
  <c r="BI1377" i="1" s="1"/>
  <c r="BI1378" i="1" s="1"/>
  <c r="BI1379" i="1" s="1"/>
  <c r="BI1380" i="1" s="1"/>
  <c r="BI1381" i="1" s="1"/>
  <c r="BI1382" i="1" s="1"/>
  <c r="BI1383" i="1" s="1"/>
  <c r="BI1384" i="1" s="1"/>
  <c r="BI1385" i="1" s="1"/>
  <c r="BI1386" i="1" s="1"/>
  <c r="BI1387" i="1" s="1"/>
  <c r="BI1388" i="1" s="1"/>
  <c r="BI1389" i="1" s="1"/>
  <c r="BI1390" i="1" s="1"/>
  <c r="BI1391" i="1" s="1"/>
  <c r="BI1392" i="1" s="1"/>
  <c r="BI1393" i="1" s="1"/>
  <c r="BI1394" i="1" s="1"/>
  <c r="BI1395" i="1" s="1"/>
  <c r="BI1396" i="1" s="1"/>
  <c r="BI1397" i="1" s="1"/>
  <c r="BI1398" i="1" s="1"/>
  <c r="BI1399" i="1" s="1"/>
  <c r="BI1400" i="1" s="1"/>
  <c r="BI1401" i="1" s="1"/>
  <c r="BI1402" i="1" s="1"/>
  <c r="BI1403" i="1" s="1"/>
  <c r="BI1404" i="1" s="1"/>
  <c r="CA1299" i="1"/>
  <c r="CA1300" i="1" s="1"/>
  <c r="CA1301" i="1" s="1"/>
  <c r="CA1302" i="1" s="1"/>
  <c r="CA1303" i="1" s="1"/>
  <c r="CA1304" i="1" s="1"/>
  <c r="CA1305" i="1" s="1"/>
  <c r="CA1306" i="1" s="1"/>
  <c r="CA1307" i="1" s="1"/>
  <c r="CA1308" i="1" s="1"/>
  <c r="CA1309" i="1" s="1"/>
  <c r="CA1310" i="1" s="1"/>
  <c r="CD1299" i="1"/>
  <c r="CD1300" i="1" s="1"/>
  <c r="CD1301" i="1" s="1"/>
  <c r="CD1302" i="1" s="1"/>
  <c r="CD1303" i="1" s="1"/>
  <c r="CD1304" i="1" s="1"/>
  <c r="CD1305" i="1" s="1"/>
  <c r="CD1306" i="1" s="1"/>
  <c r="CD1307" i="1" s="1"/>
  <c r="CD1308" i="1" s="1"/>
  <c r="CD1309" i="1" s="1"/>
  <c r="CD1310" i="1" s="1"/>
  <c r="CD1311" i="1" s="1"/>
  <c r="CD1312" i="1" s="1"/>
  <c r="CD1313" i="1" s="1"/>
  <c r="CD1314" i="1" s="1"/>
  <c r="CD1315" i="1" s="1"/>
  <c r="CD1316" i="1" s="1"/>
  <c r="CD1317" i="1" s="1"/>
  <c r="CD1318" i="1" s="1"/>
  <c r="CD1319" i="1" s="1"/>
  <c r="CD1320" i="1" s="1"/>
  <c r="CD1321" i="1" s="1"/>
  <c r="CD1322" i="1" s="1"/>
  <c r="CD1323" i="1" s="1"/>
  <c r="CD1324" i="1" s="1"/>
  <c r="CD1325" i="1" s="1"/>
  <c r="CD1326" i="1" s="1"/>
  <c r="CD1327" i="1" s="1"/>
  <c r="CD1328" i="1" s="1"/>
  <c r="CD1329" i="1" s="1"/>
  <c r="CD1330" i="1" s="1"/>
  <c r="CD1331" i="1" s="1"/>
  <c r="CD1332" i="1" s="1"/>
  <c r="CD1333" i="1" s="1"/>
  <c r="CD1334" i="1" s="1"/>
  <c r="CD1335" i="1" s="1"/>
  <c r="CD1336" i="1" s="1"/>
  <c r="CD1337" i="1" s="1"/>
  <c r="CD1338" i="1" s="1"/>
  <c r="CD1339" i="1" s="1"/>
  <c r="CD1340" i="1" s="1"/>
  <c r="CD1341" i="1" s="1"/>
  <c r="CD1342" i="1" s="1"/>
  <c r="CD1343" i="1" s="1"/>
  <c r="CD1344" i="1" s="1"/>
  <c r="CD1345" i="1" s="1"/>
  <c r="CD1346" i="1" s="1"/>
  <c r="CD1347" i="1" s="1"/>
  <c r="CD1348" i="1" s="1"/>
  <c r="CD1349" i="1" s="1"/>
  <c r="CD1350" i="1" s="1"/>
  <c r="CD1351" i="1" s="1"/>
  <c r="CD1352" i="1" s="1"/>
  <c r="CD1353" i="1" s="1"/>
  <c r="CD1354" i="1" s="1"/>
  <c r="CD1355" i="1" s="1"/>
  <c r="CD1356" i="1" s="1"/>
  <c r="CD1357" i="1" s="1"/>
  <c r="CD1358" i="1" s="1"/>
  <c r="CD1359" i="1" s="1"/>
  <c r="CD1360" i="1" s="1"/>
  <c r="CD1361" i="1" s="1"/>
  <c r="CD1362" i="1" s="1"/>
  <c r="CD1363" i="1" s="1"/>
  <c r="CD1364" i="1" s="1"/>
  <c r="CD1365" i="1" s="1"/>
  <c r="CD1366" i="1" s="1"/>
  <c r="CD1367" i="1" s="1"/>
  <c r="CD1368" i="1" s="1"/>
  <c r="CD1369" i="1" s="1"/>
  <c r="CD1370" i="1" s="1"/>
  <c r="CD1371" i="1" s="1"/>
  <c r="CD1372" i="1" s="1"/>
  <c r="CD1373" i="1" s="1"/>
  <c r="CD1374" i="1" s="1"/>
  <c r="CD1375" i="1" s="1"/>
  <c r="CD1376" i="1" s="1"/>
  <c r="CD1377" i="1" s="1"/>
  <c r="CD1378" i="1" s="1"/>
  <c r="CD1379" i="1" s="1"/>
  <c r="CD1380" i="1" s="1"/>
  <c r="CD1381" i="1" s="1"/>
  <c r="CD1382" i="1" s="1"/>
  <c r="CD1383" i="1" s="1"/>
  <c r="CD1384" i="1" s="1"/>
  <c r="CD1385" i="1" s="1"/>
  <c r="CD1386" i="1" s="1"/>
  <c r="CD1387" i="1" s="1"/>
  <c r="CD1388" i="1" s="1"/>
  <c r="CD1389" i="1" s="1"/>
  <c r="CD1390" i="1" s="1"/>
  <c r="CD1391" i="1" s="1"/>
  <c r="CD1392" i="1" s="1"/>
  <c r="CD1393" i="1" s="1"/>
  <c r="CD1394" i="1" s="1"/>
  <c r="CD1395" i="1" s="1"/>
  <c r="CD1396" i="1" s="1"/>
  <c r="CD1397" i="1" s="1"/>
  <c r="CD1398" i="1" s="1"/>
  <c r="CD1399" i="1" s="1"/>
  <c r="CD1400" i="1" s="1"/>
  <c r="CD1401" i="1" s="1"/>
  <c r="CD1402" i="1" s="1"/>
  <c r="CD1403" i="1" s="1"/>
  <c r="CD1404" i="1" s="1"/>
  <c r="CG1299" i="1"/>
  <c r="CG1300" i="1" s="1"/>
  <c r="CG1301" i="1" s="1"/>
  <c r="CG1302" i="1" s="1"/>
  <c r="CG1303" i="1" s="1"/>
  <c r="CG1304" i="1" s="1"/>
  <c r="CG1305" i="1" s="1"/>
  <c r="CG1306" i="1" s="1"/>
  <c r="CG1307" i="1" s="1"/>
  <c r="CG1308" i="1" s="1"/>
  <c r="CG1309" i="1" s="1"/>
  <c r="CG1310" i="1" s="1"/>
  <c r="CG1311" i="1" s="1"/>
  <c r="CG1312" i="1" s="1"/>
  <c r="CG1313" i="1" s="1"/>
  <c r="CG1314" i="1" s="1"/>
  <c r="CG1315" i="1" s="1"/>
  <c r="CG1316" i="1" s="1"/>
  <c r="CG1317" i="1" s="1"/>
  <c r="CG1318" i="1" s="1"/>
  <c r="CG1319" i="1" s="1"/>
  <c r="CG1320" i="1" s="1"/>
  <c r="CG1321" i="1" s="1"/>
  <c r="CG1322" i="1" s="1"/>
  <c r="CG1323" i="1" s="1"/>
  <c r="CG1324" i="1" s="1"/>
  <c r="CG1325" i="1" s="1"/>
  <c r="CG1326" i="1" s="1"/>
  <c r="CG1327" i="1" s="1"/>
  <c r="CG1328" i="1" s="1"/>
  <c r="CG1329" i="1" s="1"/>
  <c r="CG1330" i="1" s="1"/>
  <c r="CG1331" i="1" s="1"/>
  <c r="CG1332" i="1" s="1"/>
  <c r="CG1333" i="1" s="1"/>
  <c r="CG1334" i="1" s="1"/>
  <c r="CG1335" i="1" s="1"/>
  <c r="CG1336" i="1" s="1"/>
  <c r="CG1337" i="1" s="1"/>
  <c r="CG1338" i="1" s="1"/>
  <c r="CG1339" i="1" s="1"/>
  <c r="CG1340" i="1" s="1"/>
  <c r="CG1341" i="1" s="1"/>
  <c r="CG1342" i="1" s="1"/>
  <c r="CG1343" i="1" s="1"/>
  <c r="CG1344" i="1" s="1"/>
  <c r="CG1345" i="1" s="1"/>
  <c r="CG1346" i="1" s="1"/>
  <c r="CG1347" i="1" s="1"/>
  <c r="CG1348" i="1" s="1"/>
  <c r="CG1349" i="1" s="1"/>
  <c r="CG1350" i="1" s="1"/>
  <c r="CG1351" i="1" s="1"/>
  <c r="CG1352" i="1" s="1"/>
  <c r="CG1353" i="1" s="1"/>
  <c r="CG1354" i="1" s="1"/>
  <c r="CG1355" i="1" s="1"/>
  <c r="CG1356" i="1" s="1"/>
  <c r="CG1357" i="1" s="1"/>
  <c r="CG1358" i="1" s="1"/>
  <c r="CG1359" i="1" s="1"/>
  <c r="CG1360" i="1" s="1"/>
  <c r="CG1361" i="1" s="1"/>
  <c r="CG1362" i="1" s="1"/>
  <c r="CG1363" i="1" s="1"/>
  <c r="CG1364" i="1" s="1"/>
  <c r="CG1365" i="1" s="1"/>
  <c r="CG1366" i="1" s="1"/>
  <c r="CG1367" i="1" s="1"/>
  <c r="CG1368" i="1" s="1"/>
  <c r="CG1369" i="1" s="1"/>
  <c r="CG1370" i="1" s="1"/>
  <c r="CG1371" i="1" s="1"/>
  <c r="CG1372" i="1" s="1"/>
  <c r="CG1373" i="1" s="1"/>
  <c r="CG1374" i="1" s="1"/>
  <c r="CG1375" i="1" s="1"/>
  <c r="CG1376" i="1" s="1"/>
  <c r="CG1377" i="1" s="1"/>
  <c r="CG1378" i="1" s="1"/>
  <c r="CG1379" i="1" s="1"/>
  <c r="CG1380" i="1" s="1"/>
  <c r="CG1381" i="1" s="1"/>
  <c r="CG1382" i="1" s="1"/>
  <c r="CG1383" i="1" s="1"/>
  <c r="CG1384" i="1" s="1"/>
  <c r="CG1385" i="1" s="1"/>
  <c r="CG1386" i="1" s="1"/>
  <c r="CG1387" i="1" s="1"/>
  <c r="CG1388" i="1" s="1"/>
  <c r="CG1389" i="1" s="1"/>
  <c r="CG1390" i="1" s="1"/>
  <c r="CG1391" i="1" s="1"/>
  <c r="CG1392" i="1" s="1"/>
  <c r="CG1393" i="1" s="1"/>
  <c r="CG1394" i="1" s="1"/>
  <c r="CG1395" i="1" s="1"/>
  <c r="CG1396" i="1" s="1"/>
  <c r="CG1397" i="1" s="1"/>
  <c r="CG1398" i="1" s="1"/>
  <c r="CG1399" i="1" s="1"/>
  <c r="CG1400" i="1" s="1"/>
  <c r="CG1401" i="1" s="1"/>
  <c r="CG1402" i="1" s="1"/>
  <c r="CG1403" i="1" s="1"/>
  <c r="CG1404" i="1" s="1"/>
  <c r="CP1299" i="1"/>
  <c r="CP1300" i="1" s="1"/>
  <c r="CP1301" i="1" s="1"/>
  <c r="CP1302" i="1" s="1"/>
  <c r="CP1303" i="1" s="1"/>
  <c r="CP1304" i="1" s="1"/>
  <c r="CP1305" i="1" s="1"/>
  <c r="CP1306" i="1" s="1"/>
  <c r="CP1307" i="1" s="1"/>
  <c r="CP1308" i="1" s="1"/>
  <c r="CP1309" i="1" s="1"/>
  <c r="CP1310" i="1" s="1"/>
  <c r="CP1311" i="1" s="1"/>
  <c r="CP1312" i="1" s="1"/>
  <c r="CP1313" i="1" s="1"/>
  <c r="CP1314" i="1" s="1"/>
  <c r="CP1315" i="1" s="1"/>
  <c r="CP1316" i="1" s="1"/>
  <c r="CP1317" i="1" s="1"/>
  <c r="CP1318" i="1" s="1"/>
  <c r="CP1319" i="1" s="1"/>
  <c r="CP1320" i="1" s="1"/>
  <c r="CP1321" i="1" s="1"/>
  <c r="CP1322" i="1" s="1"/>
  <c r="CP1323" i="1" s="1"/>
  <c r="CP1324" i="1" s="1"/>
  <c r="CP1325" i="1" s="1"/>
  <c r="CP1326" i="1" s="1"/>
  <c r="CP1327" i="1" s="1"/>
  <c r="CP1328" i="1" s="1"/>
  <c r="CP1329" i="1" s="1"/>
  <c r="CP1330" i="1" s="1"/>
  <c r="CP1331" i="1" s="1"/>
  <c r="CP1332" i="1" s="1"/>
  <c r="CP1333" i="1" s="1"/>
  <c r="CP1334" i="1" s="1"/>
  <c r="CP1335" i="1" s="1"/>
  <c r="CP1336" i="1" s="1"/>
  <c r="CP1337" i="1" s="1"/>
  <c r="CP1338" i="1" s="1"/>
  <c r="CP1339" i="1" s="1"/>
  <c r="CP1340" i="1" s="1"/>
  <c r="CP1341" i="1" s="1"/>
  <c r="CP1342" i="1" s="1"/>
  <c r="CP1343" i="1" s="1"/>
  <c r="CP1344" i="1" s="1"/>
  <c r="CP1345" i="1" s="1"/>
  <c r="CP1346" i="1" s="1"/>
  <c r="CP1347" i="1" s="1"/>
  <c r="CP1348" i="1" s="1"/>
  <c r="CP1349" i="1" s="1"/>
  <c r="CP1350" i="1" s="1"/>
  <c r="CP1351" i="1" s="1"/>
  <c r="CP1352" i="1" s="1"/>
  <c r="CP1353" i="1" s="1"/>
  <c r="CP1354" i="1" s="1"/>
  <c r="CP1355" i="1" s="1"/>
  <c r="CP1356" i="1" s="1"/>
  <c r="CP1357" i="1" s="1"/>
  <c r="CP1358" i="1" s="1"/>
  <c r="CP1359" i="1" s="1"/>
  <c r="CP1360" i="1" s="1"/>
  <c r="CP1361" i="1" s="1"/>
  <c r="CP1362" i="1" s="1"/>
  <c r="CP1363" i="1" s="1"/>
  <c r="CP1364" i="1" s="1"/>
  <c r="CP1365" i="1" s="1"/>
  <c r="CP1366" i="1" s="1"/>
  <c r="CP1367" i="1" s="1"/>
  <c r="CP1368" i="1" s="1"/>
  <c r="CP1369" i="1" s="1"/>
  <c r="CP1370" i="1" s="1"/>
  <c r="CP1371" i="1" s="1"/>
  <c r="CP1372" i="1" s="1"/>
  <c r="CP1373" i="1" s="1"/>
  <c r="CP1374" i="1" s="1"/>
  <c r="CP1375" i="1" s="1"/>
  <c r="CP1376" i="1" s="1"/>
  <c r="CP1377" i="1" s="1"/>
  <c r="CP1378" i="1" s="1"/>
  <c r="CP1379" i="1" s="1"/>
  <c r="CP1380" i="1" s="1"/>
  <c r="CP1381" i="1" s="1"/>
  <c r="CP1382" i="1" s="1"/>
  <c r="CP1383" i="1" s="1"/>
  <c r="CP1384" i="1" s="1"/>
  <c r="CP1385" i="1" s="1"/>
  <c r="CP1386" i="1" s="1"/>
  <c r="CP1387" i="1" s="1"/>
  <c r="CP1388" i="1" s="1"/>
  <c r="CP1389" i="1" s="1"/>
  <c r="CP1390" i="1" s="1"/>
  <c r="CP1391" i="1" s="1"/>
  <c r="CP1392" i="1" s="1"/>
  <c r="CP1393" i="1" s="1"/>
  <c r="CP1394" i="1" s="1"/>
  <c r="CP1395" i="1" s="1"/>
  <c r="CP1396" i="1" s="1"/>
  <c r="CP1397" i="1" s="1"/>
  <c r="CP1398" i="1" s="1"/>
  <c r="CP1399" i="1" s="1"/>
  <c r="CP1400" i="1" s="1"/>
  <c r="CP1401" i="1" s="1"/>
  <c r="CP1402" i="1" s="1"/>
  <c r="CP1403" i="1" s="1"/>
  <c r="CP1404" i="1" s="1"/>
  <c r="EE1300" i="1" l="1"/>
  <c r="EE1299" i="1"/>
  <c r="EF1299" i="1" s="1"/>
  <c r="EF1300" i="1" s="1"/>
  <c r="EE1301" i="1"/>
  <c r="EE1306" i="1"/>
  <c r="EE1305" i="1"/>
  <c r="EE1302" i="1"/>
  <c r="EE1308" i="1"/>
  <c r="EE1309" i="1"/>
  <c r="EE1307" i="1"/>
  <c r="EE1304" i="1"/>
  <c r="EE1303" i="1"/>
  <c r="CA1311" i="1"/>
  <c r="EE1310" i="1"/>
  <c r="EF1301" i="1" l="1"/>
  <c r="CA1312" i="1"/>
  <c r="EE1311" i="1"/>
  <c r="EF1302" i="1" l="1"/>
  <c r="EF1303" i="1" s="1"/>
  <c r="EF1304" i="1" s="1"/>
  <c r="EF1305" i="1" s="1"/>
  <c r="EE1312" i="1"/>
  <c r="CA1313" i="1"/>
  <c r="EF1306" i="1" l="1"/>
  <c r="CA1314" i="1"/>
  <c r="EE1313" i="1"/>
  <c r="EF1307" i="1" l="1"/>
  <c r="CA1315" i="1"/>
  <c r="EE1314" i="1"/>
  <c r="EF1308" i="1" l="1"/>
  <c r="CA1316" i="1"/>
  <c r="EE1315" i="1"/>
  <c r="EF1309" i="1" l="1"/>
  <c r="CA1317" i="1"/>
  <c r="EE1316" i="1"/>
  <c r="EF1310" i="1" l="1"/>
  <c r="CA1318" i="1"/>
  <c r="EE1317" i="1"/>
  <c r="EF1311" i="1"/>
  <c r="CA1319" i="1" l="1"/>
  <c r="EE1318" i="1"/>
  <c r="EF1312" i="1"/>
  <c r="CA1320" i="1" l="1"/>
  <c r="EE1319" i="1"/>
  <c r="EF1313" i="1"/>
  <c r="CA1321" i="1" l="1"/>
  <c r="EE1320" i="1"/>
  <c r="EF1314" i="1"/>
  <c r="CA1322" i="1" l="1"/>
  <c r="EE1321" i="1"/>
  <c r="EF1315" i="1"/>
  <c r="CA1323" i="1" l="1"/>
  <c r="EE1322" i="1"/>
  <c r="EF1316" i="1"/>
  <c r="CA1324" i="1" l="1"/>
  <c r="EE1323" i="1"/>
  <c r="EF1317" i="1"/>
  <c r="CA1325" i="1" l="1"/>
  <c r="EE1324" i="1"/>
  <c r="EF1318" i="1"/>
  <c r="CA1326" i="1" l="1"/>
  <c r="EE1325" i="1"/>
  <c r="EF1319" i="1"/>
  <c r="CA1327" i="1" l="1"/>
  <c r="EE1326" i="1"/>
  <c r="EF1320" i="1"/>
  <c r="CA1328" i="1" l="1"/>
  <c r="EE1327" i="1"/>
  <c r="EF1321" i="1"/>
  <c r="CA1329" i="1" l="1"/>
  <c r="EE1328" i="1"/>
  <c r="EF1322" i="1"/>
  <c r="CA1330" i="1" l="1"/>
  <c r="EE1329" i="1"/>
  <c r="EF1323" i="1"/>
  <c r="EE1330" i="1" l="1"/>
  <c r="CA1331" i="1"/>
  <c r="EF1324" i="1"/>
  <c r="CA1332" i="1" l="1"/>
  <c r="EE1331" i="1"/>
  <c r="EF1325" i="1"/>
  <c r="CA1333" i="1" l="1"/>
  <c r="EE1332" i="1"/>
  <c r="EF1326" i="1"/>
  <c r="CA1334" i="1" l="1"/>
  <c r="EE1333" i="1"/>
  <c r="EF1327" i="1"/>
  <c r="CA1335" i="1" l="1"/>
  <c r="EE1334" i="1"/>
  <c r="EF1328" i="1"/>
  <c r="CA1336" i="1" l="1"/>
  <c r="EE1335" i="1"/>
  <c r="EF1329" i="1"/>
  <c r="CA1337" i="1" l="1"/>
  <c r="EE1336" i="1"/>
  <c r="EF1330" i="1"/>
  <c r="CA1338" i="1" l="1"/>
  <c r="EE1337" i="1"/>
  <c r="EF1331" i="1"/>
  <c r="CA1339" i="1" l="1"/>
  <c r="EE1338" i="1"/>
  <c r="EF1332" i="1"/>
  <c r="CA1340" i="1" l="1"/>
  <c r="EE1339" i="1"/>
  <c r="EF1333" i="1"/>
  <c r="CA1341" i="1" l="1"/>
  <c r="EE1340" i="1"/>
  <c r="EF1334" i="1"/>
  <c r="CA1342" i="1" l="1"/>
  <c r="EE1341" i="1"/>
  <c r="EF1335" i="1"/>
  <c r="CA1343" i="1" l="1"/>
  <c r="EE1342" i="1"/>
  <c r="EF1336" i="1"/>
  <c r="CA1344" i="1" l="1"/>
  <c r="EE1343" i="1"/>
  <c r="EF1337" i="1"/>
  <c r="CA1345" i="1" l="1"/>
  <c r="EE1344" i="1"/>
  <c r="EF1338" i="1"/>
  <c r="CA1346" i="1" l="1"/>
  <c r="EE1345" i="1"/>
  <c r="EF1339" i="1"/>
  <c r="CA1347" i="1" l="1"/>
  <c r="EE1346" i="1"/>
  <c r="EF1340" i="1"/>
  <c r="CA1348" i="1" l="1"/>
  <c r="EE1347" i="1"/>
  <c r="EF1341" i="1"/>
  <c r="CA1349" i="1" l="1"/>
  <c r="EE1348" i="1"/>
  <c r="EF1342" i="1"/>
  <c r="CA1350" i="1" l="1"/>
  <c r="EE1349" i="1"/>
  <c r="EF1343" i="1"/>
  <c r="CA1351" i="1" l="1"/>
  <c r="EE1350" i="1"/>
  <c r="EF1344" i="1"/>
  <c r="CA1352" i="1" l="1"/>
  <c r="EE1351" i="1"/>
  <c r="EF1345" i="1"/>
  <c r="CA1353" i="1" l="1"/>
  <c r="EE1352" i="1"/>
  <c r="EF1346" i="1"/>
  <c r="CA1354" i="1" l="1"/>
  <c r="EE1353" i="1"/>
  <c r="EF1347" i="1"/>
  <c r="CA1355" i="1" l="1"/>
  <c r="EE1354" i="1"/>
  <c r="EF1348" i="1"/>
  <c r="CA1356" i="1" l="1"/>
  <c r="EE1355" i="1"/>
  <c r="EF1349" i="1"/>
  <c r="CA1357" i="1" l="1"/>
  <c r="EE1356" i="1"/>
  <c r="EF1350" i="1"/>
  <c r="CA1358" i="1" l="1"/>
  <c r="EE1357" i="1"/>
  <c r="EF1351" i="1"/>
  <c r="CA1359" i="1" l="1"/>
  <c r="EE1358" i="1"/>
  <c r="EF1352" i="1"/>
  <c r="CA1360" i="1" l="1"/>
  <c r="EE1359" i="1"/>
  <c r="EF1353" i="1"/>
  <c r="CA1361" i="1" l="1"/>
  <c r="EE1360" i="1"/>
  <c r="EF1354" i="1"/>
  <c r="CA1362" i="1" l="1"/>
  <c r="EE1361" i="1"/>
  <c r="EF1355" i="1"/>
  <c r="CA1363" i="1" l="1"/>
  <c r="EE1362" i="1"/>
  <c r="EF1356" i="1"/>
  <c r="CA1364" i="1" l="1"/>
  <c r="EE1363" i="1"/>
  <c r="EF1357" i="1"/>
  <c r="CA1365" i="1" l="1"/>
  <c r="EE1364" i="1"/>
  <c r="EF1358" i="1"/>
  <c r="CA1366" i="1" l="1"/>
  <c r="EE1365" i="1"/>
  <c r="EF1359" i="1"/>
  <c r="CA1367" i="1" l="1"/>
  <c r="EE1366" i="1"/>
  <c r="EF1360" i="1"/>
  <c r="CA1368" i="1" l="1"/>
  <c r="EE1367" i="1"/>
  <c r="EF1361" i="1"/>
  <c r="CA1369" i="1" l="1"/>
  <c r="EE1368" i="1"/>
  <c r="EF1362" i="1"/>
  <c r="CA1370" i="1" l="1"/>
  <c r="EE1369" i="1"/>
  <c r="EF1363" i="1"/>
  <c r="CA1371" i="1" l="1"/>
  <c r="EE1370" i="1"/>
  <c r="EF1364" i="1"/>
  <c r="CA1372" i="1" l="1"/>
  <c r="EE1371" i="1"/>
  <c r="EF1365" i="1"/>
  <c r="CA1373" i="1" l="1"/>
  <c r="EE1372" i="1"/>
  <c r="EF1366" i="1"/>
  <c r="CA1374" i="1" l="1"/>
  <c r="EE1373" i="1"/>
  <c r="EF1367" i="1"/>
  <c r="CA1375" i="1" l="1"/>
  <c r="EE1374" i="1"/>
  <c r="EF1368" i="1"/>
  <c r="CA1376" i="1" l="1"/>
  <c r="EE1375" i="1"/>
  <c r="EF1369" i="1"/>
  <c r="CA1377" i="1" l="1"/>
  <c r="EE1376" i="1"/>
  <c r="EF1370" i="1"/>
  <c r="CA1378" i="1" l="1"/>
  <c r="EE1377" i="1"/>
  <c r="EF1371" i="1"/>
  <c r="CA1379" i="1" l="1"/>
  <c r="EE1378" i="1"/>
  <c r="EF1372" i="1"/>
  <c r="CA1380" i="1" l="1"/>
  <c r="EE1379" i="1"/>
  <c r="EF1373" i="1"/>
  <c r="CA1381" i="1" l="1"/>
  <c r="EE1380" i="1"/>
  <c r="EF1374" i="1"/>
  <c r="CA1382" i="1" l="1"/>
  <c r="EE1381" i="1"/>
  <c r="EF1375" i="1"/>
  <c r="CA1383" i="1" l="1"/>
  <c r="EE1382" i="1"/>
  <c r="EF1376" i="1"/>
  <c r="CA1384" i="1" l="1"/>
  <c r="EE1383" i="1"/>
  <c r="EF1377" i="1"/>
  <c r="CA1385" i="1" l="1"/>
  <c r="EE1384" i="1"/>
  <c r="EF1378" i="1"/>
  <c r="CA1386" i="1" l="1"/>
  <c r="EE1385" i="1"/>
  <c r="EF1379" i="1"/>
  <c r="CA1387" i="1" l="1"/>
  <c r="EE1386" i="1"/>
  <c r="EF1380" i="1"/>
  <c r="CA1388" i="1" l="1"/>
  <c r="EE1387" i="1"/>
  <c r="EF1381" i="1"/>
  <c r="CA1389" i="1" l="1"/>
  <c r="EE1388" i="1"/>
  <c r="EF1382" i="1"/>
  <c r="CA1390" i="1" l="1"/>
  <c r="EE1389" i="1"/>
  <c r="EF1383" i="1"/>
  <c r="CA1391" i="1" l="1"/>
  <c r="EE1390" i="1"/>
  <c r="EF1384" i="1"/>
  <c r="CA1392" i="1" l="1"/>
  <c r="EE1391" i="1"/>
  <c r="EF1385" i="1"/>
  <c r="CA1393" i="1" l="1"/>
  <c r="EE1392" i="1"/>
  <c r="EF1386" i="1"/>
  <c r="CA1394" i="1" l="1"/>
  <c r="EE1393" i="1"/>
  <c r="EF1387" i="1"/>
  <c r="CA1395" i="1" l="1"/>
  <c r="EE1394" i="1"/>
  <c r="EF1388" i="1"/>
  <c r="CA1396" i="1" l="1"/>
  <c r="EE1395" i="1"/>
  <c r="EF1389" i="1"/>
  <c r="CA1397" i="1" l="1"/>
  <c r="EE1396" i="1"/>
  <c r="EF1390" i="1"/>
  <c r="CA1398" i="1" l="1"/>
  <c r="EE1397" i="1"/>
  <c r="EF1391" i="1"/>
  <c r="CA1399" i="1" l="1"/>
  <c r="EE1398" i="1"/>
  <c r="EF1392" i="1"/>
  <c r="CA1400" i="1" l="1"/>
  <c r="EE1399" i="1"/>
  <c r="EF1393" i="1"/>
  <c r="CA1401" i="1" l="1"/>
  <c r="EE1400" i="1"/>
  <c r="EF1394" i="1"/>
  <c r="CA1402" i="1" l="1"/>
  <c r="EE1401" i="1"/>
  <c r="EF1395" i="1"/>
  <c r="CA1403" i="1" l="1"/>
  <c r="EE1402" i="1"/>
  <c r="EF1396" i="1"/>
  <c r="CA1404" i="1" l="1"/>
  <c r="EE1403" i="1"/>
  <c r="EF1397" i="1"/>
  <c r="EE1404" i="1" l="1"/>
  <c r="EF1398" i="1"/>
  <c r="EF1399" i="1" l="1"/>
  <c r="EF1400" i="1" l="1"/>
  <c r="EF1401" i="1" l="1"/>
  <c r="EF1402" i="1" l="1"/>
  <c r="EF1403" i="1" l="1"/>
  <c r="EF1404" i="1" l="1"/>
  <c r="BI1405" i="1" l="1"/>
  <c r="BI1406" i="1" s="1"/>
  <c r="BI1407" i="1" s="1"/>
  <c r="BI1408" i="1" s="1"/>
  <c r="BI1409" i="1" s="1"/>
  <c r="BI1410" i="1" s="1"/>
  <c r="BI1411" i="1" s="1"/>
  <c r="BI1412" i="1" s="1"/>
  <c r="BI1413" i="1" s="1"/>
  <c r="BI1414" i="1" s="1"/>
  <c r="BI1415" i="1" s="1"/>
  <c r="BI1416" i="1" s="1"/>
  <c r="BI1417" i="1" s="1"/>
  <c r="BI1418" i="1" s="1"/>
  <c r="BI1419" i="1" s="1"/>
  <c r="CA1405" i="1"/>
  <c r="CA1406" i="1" s="1"/>
  <c r="CA1407" i="1" s="1"/>
  <c r="CA1408" i="1" s="1"/>
  <c r="CA1409" i="1" s="1"/>
  <c r="CA1410" i="1" s="1"/>
  <c r="CA1411" i="1" s="1"/>
  <c r="CA1412" i="1" s="1"/>
  <c r="CA1413" i="1" s="1"/>
  <c r="CA1414" i="1" s="1"/>
  <c r="CA1415" i="1" s="1"/>
  <c r="CD1405" i="1"/>
  <c r="CD1406" i="1" s="1"/>
  <c r="CD1407" i="1" s="1"/>
  <c r="CD1408" i="1" s="1"/>
  <c r="CD1409" i="1" s="1"/>
  <c r="CD1410" i="1" s="1"/>
  <c r="CD1411" i="1" s="1"/>
  <c r="CD1412" i="1" s="1"/>
  <c r="CD1413" i="1" s="1"/>
  <c r="CD1414" i="1" s="1"/>
  <c r="CD1415" i="1" s="1"/>
  <c r="CD1416" i="1" s="1"/>
  <c r="CD1417" i="1" s="1"/>
  <c r="CD1418" i="1" s="1"/>
  <c r="CD1419" i="1" s="1"/>
  <c r="CG1405" i="1"/>
  <c r="CG1406" i="1" s="1"/>
  <c r="CG1407" i="1" s="1"/>
  <c r="CG1408" i="1" s="1"/>
  <c r="CG1409" i="1" s="1"/>
  <c r="CG1410" i="1" s="1"/>
  <c r="CG1411" i="1" s="1"/>
  <c r="CG1412" i="1" s="1"/>
  <c r="CG1413" i="1" s="1"/>
  <c r="CG1414" i="1" s="1"/>
  <c r="CG1415" i="1" s="1"/>
  <c r="CG1416" i="1" s="1"/>
  <c r="CG1417" i="1" s="1"/>
  <c r="CG1418" i="1" s="1"/>
  <c r="CG1419" i="1" s="1"/>
  <c r="CP1405" i="1"/>
  <c r="CP1406" i="1" s="1"/>
  <c r="CP1407" i="1" s="1"/>
  <c r="CP1408" i="1" s="1"/>
  <c r="CP1409" i="1" s="1"/>
  <c r="CP1410" i="1" s="1"/>
  <c r="CP1411" i="1" s="1"/>
  <c r="CP1412" i="1" s="1"/>
  <c r="CP1413" i="1" s="1"/>
  <c r="CP1414" i="1" s="1"/>
  <c r="CP1415" i="1" s="1"/>
  <c r="CP1416" i="1" s="1"/>
  <c r="CP1417" i="1" s="1"/>
  <c r="CP1418" i="1" s="1"/>
  <c r="CP1419" i="1" s="1"/>
  <c r="CP1420" i="1" l="1"/>
  <c r="CP1421" i="1" s="1"/>
  <c r="CP1422" i="1" s="1"/>
  <c r="CP1423" i="1" s="1"/>
  <c r="CP1424" i="1" s="1"/>
  <c r="CP1425" i="1" s="1"/>
  <c r="CP1426" i="1" s="1"/>
  <c r="CP1427" i="1" s="1"/>
  <c r="CP1428" i="1" s="1"/>
  <c r="CP1429" i="1" s="1"/>
  <c r="CP1430" i="1" s="1"/>
  <c r="CP1431" i="1" s="1"/>
  <c r="CP1432" i="1" s="1"/>
  <c r="EE1414" i="1"/>
  <c r="EE1408" i="1"/>
  <c r="EE1407" i="1"/>
  <c r="CD1420" i="1"/>
  <c r="CD1421" i="1" s="1"/>
  <c r="CD1422" i="1" s="1"/>
  <c r="CD1423" i="1" s="1"/>
  <c r="CD1424" i="1" s="1"/>
  <c r="CD1425" i="1" s="1"/>
  <c r="CD1426" i="1" s="1"/>
  <c r="CD1427" i="1" s="1"/>
  <c r="CD1428" i="1" s="1"/>
  <c r="CD1429" i="1" s="1"/>
  <c r="CD1430" i="1" s="1"/>
  <c r="CD1431" i="1" s="1"/>
  <c r="CD1432" i="1" s="1"/>
  <c r="CD1433" i="1" s="1"/>
  <c r="CD1434" i="1" s="1"/>
  <c r="CD1435" i="1" s="1"/>
  <c r="CD1436" i="1" s="1"/>
  <c r="CD1437" i="1" s="1"/>
  <c r="CD1438" i="1" s="1"/>
  <c r="CD1439" i="1" s="1"/>
  <c r="CD1440" i="1" s="1"/>
  <c r="CD1441" i="1" s="1"/>
  <c r="CD1442" i="1" s="1"/>
  <c r="CD1443" i="1" s="1"/>
  <c r="CD1444" i="1" s="1"/>
  <c r="CD1445" i="1" s="1"/>
  <c r="CD1446" i="1" s="1"/>
  <c r="CD1447" i="1" s="1"/>
  <c r="CD1448" i="1" s="1"/>
  <c r="CD1449" i="1" s="1"/>
  <c r="CD1450" i="1" s="1"/>
  <c r="CD1451" i="1" s="1"/>
  <c r="CD1452" i="1" s="1"/>
  <c r="CD1453" i="1" s="1"/>
  <c r="CD1454" i="1" s="1"/>
  <c r="CD1455" i="1" s="1"/>
  <c r="CD1456" i="1" s="1"/>
  <c r="CD1457" i="1" s="1"/>
  <c r="CD1458" i="1" s="1"/>
  <c r="CD1459" i="1" s="1"/>
  <c r="CD1460" i="1" s="1"/>
  <c r="CD1461" i="1" s="1"/>
  <c r="CD1462" i="1" s="1"/>
  <c r="CD1463" i="1" s="1"/>
  <c r="CD1464" i="1" s="1"/>
  <c r="CD1465" i="1" s="1"/>
  <c r="CD1466" i="1" s="1"/>
  <c r="CD1467" i="1" s="1"/>
  <c r="CD1468" i="1" s="1"/>
  <c r="CD1469" i="1" s="1"/>
  <c r="CD1470" i="1" s="1"/>
  <c r="CD1471" i="1" s="1"/>
  <c r="CD1472" i="1" s="1"/>
  <c r="CD1473" i="1" s="1"/>
  <c r="CD1474" i="1" s="1"/>
  <c r="CD1475" i="1" s="1"/>
  <c r="CD1476" i="1" s="1"/>
  <c r="CD1477" i="1" s="1"/>
  <c r="CD1478" i="1" s="1"/>
  <c r="CD1479" i="1" s="1"/>
  <c r="CD1480" i="1" s="1"/>
  <c r="CD1481" i="1" s="1"/>
  <c r="CD1482" i="1" s="1"/>
  <c r="CD1483" i="1" s="1"/>
  <c r="CD1484" i="1" s="1"/>
  <c r="CD1485" i="1" s="1"/>
  <c r="CD1486" i="1" s="1"/>
  <c r="CD1487" i="1" s="1"/>
  <c r="CD1488" i="1" s="1"/>
  <c r="CD1489" i="1" s="1"/>
  <c r="CD1490" i="1" s="1"/>
  <c r="CD1491" i="1" s="1"/>
  <c r="CD1492" i="1" s="1"/>
  <c r="CD1493" i="1" s="1"/>
  <c r="CD1494" i="1" s="1"/>
  <c r="CD1495" i="1" s="1"/>
  <c r="CD1496" i="1" s="1"/>
  <c r="CD1497" i="1" s="1"/>
  <c r="CD1498" i="1" s="1"/>
  <c r="CD1499" i="1" s="1"/>
  <c r="BI1420" i="1"/>
  <c r="BI1117" i="1" s="1"/>
  <c r="BI1118" i="1" s="1"/>
  <c r="BI1119" i="1" s="1"/>
  <c r="BI1120" i="1" s="1"/>
  <c r="BI1121" i="1" s="1"/>
  <c r="BI1122" i="1" s="1"/>
  <c r="BI1123" i="1" s="1"/>
  <c r="BI1124" i="1" s="1"/>
  <c r="BI1125" i="1" s="1"/>
  <c r="BI1126" i="1" s="1"/>
  <c r="BI1127" i="1" s="1"/>
  <c r="BI1128" i="1" s="1"/>
  <c r="BI1129" i="1" s="1"/>
  <c r="BI1130" i="1" s="1"/>
  <c r="BI1131" i="1" s="1"/>
  <c r="BI1132" i="1" s="1"/>
  <c r="BI1133" i="1" s="1"/>
  <c r="BI1134" i="1" s="1"/>
  <c r="BI1135" i="1" s="1"/>
  <c r="BI1136" i="1" s="1"/>
  <c r="BI1137" i="1" s="1"/>
  <c r="BI1138" i="1" s="1"/>
  <c r="BI1139" i="1" s="1"/>
  <c r="BI1140" i="1" s="1"/>
  <c r="BI1141" i="1" s="1"/>
  <c r="BI1142" i="1" s="1"/>
  <c r="BI1143" i="1" s="1"/>
  <c r="BI1144" i="1" s="1"/>
  <c r="BI1145" i="1" s="1"/>
  <c r="BI1146" i="1" s="1"/>
  <c r="BI1147" i="1" s="1"/>
  <c r="BI1148" i="1" s="1"/>
  <c r="BI1149" i="1" s="1"/>
  <c r="BI1150" i="1" s="1"/>
  <c r="BI1151" i="1" s="1"/>
  <c r="BI1152" i="1" s="1"/>
  <c r="BI1153" i="1" s="1"/>
  <c r="BI1154" i="1" s="1"/>
  <c r="BI1155" i="1" s="1"/>
  <c r="BI1156" i="1" s="1"/>
  <c r="BI1157" i="1" s="1"/>
  <c r="BI1158" i="1" s="1"/>
  <c r="BI1159" i="1" s="1"/>
  <c r="BI1160" i="1" s="1"/>
  <c r="BI1161" i="1" s="1"/>
  <c r="BI1162" i="1" s="1"/>
  <c r="BI1163" i="1" s="1"/>
  <c r="BI1164" i="1" s="1"/>
  <c r="BI1165" i="1" s="1"/>
  <c r="BI1166" i="1" s="1"/>
  <c r="BI1167" i="1" s="1"/>
  <c r="BI1168" i="1" s="1"/>
  <c r="BI1169" i="1" s="1"/>
  <c r="BI1170" i="1" s="1"/>
  <c r="BI1171" i="1" s="1"/>
  <c r="BI1172" i="1" s="1"/>
  <c r="BI1173" i="1" s="1"/>
  <c r="BI1174" i="1" s="1"/>
  <c r="BI1175" i="1" s="1"/>
  <c r="BI1176" i="1" s="1"/>
  <c r="BI1177" i="1" s="1"/>
  <c r="BI1178" i="1" s="1"/>
  <c r="BI1179" i="1" s="1"/>
  <c r="BI1180" i="1" s="1"/>
  <c r="BI1181" i="1" s="1"/>
  <c r="BI1182" i="1" s="1"/>
  <c r="BI1183" i="1" s="1"/>
  <c r="BI1184" i="1" s="1"/>
  <c r="BI1185" i="1" s="1"/>
  <c r="BI1186" i="1" s="1"/>
  <c r="BI1187" i="1" s="1"/>
  <c r="BI1188" i="1" s="1"/>
  <c r="BI1189" i="1" s="1"/>
  <c r="BI1190" i="1" s="1"/>
  <c r="BI1191" i="1" s="1"/>
  <c r="BI1192" i="1" s="1"/>
  <c r="BI1193" i="1" s="1"/>
  <c r="BI1194" i="1" s="1"/>
  <c r="BI1195" i="1" s="1"/>
  <c r="BI1196" i="1" s="1"/>
  <c r="BI1197" i="1" s="1"/>
  <c r="BI1198" i="1" s="1"/>
  <c r="BI1199" i="1" s="1"/>
  <c r="BI1200" i="1" s="1"/>
  <c r="BI1201" i="1" s="1"/>
  <c r="BI1202" i="1" s="1"/>
  <c r="BI1203" i="1" s="1"/>
  <c r="BI1204" i="1" s="1"/>
  <c r="BI1205" i="1" s="1"/>
  <c r="BI1206" i="1" s="1"/>
  <c r="BI1207" i="1" s="1"/>
  <c r="BI1208" i="1" s="1"/>
  <c r="BI1209" i="1" s="1"/>
  <c r="BI1210" i="1" s="1"/>
  <c r="BI1211" i="1" s="1"/>
  <c r="BI1212" i="1" s="1"/>
  <c r="BI1213" i="1" s="1"/>
  <c r="BI1214" i="1" s="1"/>
  <c r="BI1215" i="1" s="1"/>
  <c r="BI1216" i="1" s="1"/>
  <c r="BI1217" i="1" s="1"/>
  <c r="BI1218" i="1" s="1"/>
  <c r="BI1219" i="1" s="1"/>
  <c r="BI1220" i="1" s="1"/>
  <c r="BI1221" i="1" s="1"/>
  <c r="BI1222" i="1" s="1"/>
  <c r="BI1223" i="1" s="1"/>
  <c r="BI1224" i="1" s="1"/>
  <c r="BI1225" i="1" s="1"/>
  <c r="BI1226" i="1" s="1"/>
  <c r="BI1227" i="1" s="1"/>
  <c r="BI1228" i="1" s="1"/>
  <c r="BI1229" i="1" s="1"/>
  <c r="BI1230" i="1" s="1"/>
  <c r="BI1231" i="1" s="1"/>
  <c r="BI1232" i="1" s="1"/>
  <c r="BI1233" i="1" s="1"/>
  <c r="BI1234" i="1" s="1"/>
  <c r="BI1235" i="1" s="1"/>
  <c r="BI1236" i="1" s="1"/>
  <c r="BI1237" i="1" s="1"/>
  <c r="BI1238" i="1" s="1"/>
  <c r="BI1239" i="1" s="1"/>
  <c r="BI1240" i="1" s="1"/>
  <c r="BI1241" i="1" s="1"/>
  <c r="BI1242" i="1" s="1"/>
  <c r="BI1243" i="1" s="1"/>
  <c r="BI1244" i="1" s="1"/>
  <c r="BI1245" i="1" s="1"/>
  <c r="BI1246" i="1" s="1"/>
  <c r="BI1247" i="1" s="1"/>
  <c r="BI1248" i="1" s="1"/>
  <c r="BI1249" i="1" s="1"/>
  <c r="BI1250" i="1" s="1"/>
  <c r="BI1251" i="1" s="1"/>
  <c r="BI1252" i="1" s="1"/>
  <c r="BI1253" i="1" s="1"/>
  <c r="BI1254" i="1" s="1"/>
  <c r="BI1255" i="1" s="1"/>
  <c r="BI1256" i="1" s="1"/>
  <c r="BI1257" i="1" s="1"/>
  <c r="BI1258" i="1" s="1"/>
  <c r="BI1259" i="1" s="1"/>
  <c r="BI1260" i="1" s="1"/>
  <c r="BI1261" i="1" s="1"/>
  <c r="BI1262" i="1" s="1"/>
  <c r="BI1263" i="1" s="1"/>
  <c r="BI1264" i="1" s="1"/>
  <c r="BI1265" i="1" s="1"/>
  <c r="BI1266" i="1" s="1"/>
  <c r="BI1267" i="1" s="1"/>
  <c r="BI1268" i="1" s="1"/>
  <c r="BI1269" i="1" s="1"/>
  <c r="BI1270" i="1" s="1"/>
  <c r="BI1271" i="1" s="1"/>
  <c r="BI1272" i="1" s="1"/>
  <c r="BI1273" i="1" s="1"/>
  <c r="BI1274" i="1" s="1"/>
  <c r="BI1275" i="1" s="1"/>
  <c r="BI1276" i="1" s="1"/>
  <c r="BI1277" i="1" s="1"/>
  <c r="BI1278" i="1" s="1"/>
  <c r="BI1279" i="1" s="1"/>
  <c r="BI1280" i="1" s="1"/>
  <c r="BI1281" i="1" s="1"/>
  <c r="EE1411" i="1"/>
  <c r="EE1410" i="1"/>
  <c r="CG1420" i="1"/>
  <c r="CG1421" i="1" s="1"/>
  <c r="CG1422" i="1" s="1"/>
  <c r="CG1423" i="1" s="1"/>
  <c r="CG1424" i="1" s="1"/>
  <c r="CG1425" i="1" s="1"/>
  <c r="CG1426" i="1" s="1"/>
  <c r="CG1427" i="1" s="1"/>
  <c r="CG1428" i="1" s="1"/>
  <c r="CG1429" i="1" s="1"/>
  <c r="CG1430" i="1" s="1"/>
  <c r="CG1431" i="1" s="1"/>
  <c r="CG1432" i="1" s="1"/>
  <c r="CG1433" i="1" s="1"/>
  <c r="CG1434" i="1" s="1"/>
  <c r="CG1435" i="1" s="1"/>
  <c r="CG1436" i="1" s="1"/>
  <c r="CG1437" i="1" s="1"/>
  <c r="CG1438" i="1" s="1"/>
  <c r="CG1439" i="1" s="1"/>
  <c r="CG1440" i="1" s="1"/>
  <c r="CG1441" i="1" s="1"/>
  <c r="CG1442" i="1" s="1"/>
  <c r="CG1443" i="1" s="1"/>
  <c r="CG1444" i="1" s="1"/>
  <c r="CG1445" i="1" s="1"/>
  <c r="CG1446" i="1" s="1"/>
  <c r="CG1447" i="1" s="1"/>
  <c r="CG1448" i="1" s="1"/>
  <c r="CG1449" i="1" s="1"/>
  <c r="CG1450" i="1" s="1"/>
  <c r="CG1451" i="1" s="1"/>
  <c r="CG1452" i="1" s="1"/>
  <c r="CG1453" i="1" s="1"/>
  <c r="CG1454" i="1" s="1"/>
  <c r="CG1455" i="1" s="1"/>
  <c r="CG1456" i="1" s="1"/>
  <c r="CG1457" i="1" s="1"/>
  <c r="CG1458" i="1" s="1"/>
  <c r="CG1459" i="1" s="1"/>
  <c r="CG1460" i="1" s="1"/>
  <c r="CG1461" i="1" s="1"/>
  <c r="CG1462" i="1" s="1"/>
  <c r="CG1463" i="1" s="1"/>
  <c r="CG1464" i="1" s="1"/>
  <c r="CG1465" i="1" s="1"/>
  <c r="CG1466" i="1" s="1"/>
  <c r="CG1467" i="1" s="1"/>
  <c r="CG1468" i="1" s="1"/>
  <c r="CG1469" i="1" s="1"/>
  <c r="CG1470" i="1" s="1"/>
  <c r="CG1471" i="1" s="1"/>
  <c r="CG1472" i="1" s="1"/>
  <c r="CG1473" i="1" s="1"/>
  <c r="CG1474" i="1" s="1"/>
  <c r="CG1475" i="1" s="1"/>
  <c r="CG1476" i="1" s="1"/>
  <c r="CG1477" i="1" s="1"/>
  <c r="CG1478" i="1" s="1"/>
  <c r="CG1479" i="1" s="1"/>
  <c r="CG1480" i="1" s="1"/>
  <c r="CG1481" i="1" s="1"/>
  <c r="CG1482" i="1" s="1"/>
  <c r="CG1483" i="1" s="1"/>
  <c r="CG1484" i="1" s="1"/>
  <c r="CG1485" i="1" s="1"/>
  <c r="CG1486" i="1" s="1"/>
  <c r="CG1487" i="1" s="1"/>
  <c r="CG1488" i="1" s="1"/>
  <c r="CG1489" i="1" s="1"/>
  <c r="CG1490" i="1" s="1"/>
  <c r="CG1491" i="1" s="1"/>
  <c r="CG1492" i="1" s="1"/>
  <c r="CG1493" i="1" s="1"/>
  <c r="CG1494" i="1" s="1"/>
  <c r="CG1495" i="1" s="1"/>
  <c r="CG1496" i="1" s="1"/>
  <c r="CG1497" i="1" s="1"/>
  <c r="CG1498" i="1" s="1"/>
  <c r="CG1499" i="1" s="1"/>
  <c r="CA1416" i="1"/>
  <c r="EE1415" i="1"/>
  <c r="EE1412" i="1"/>
  <c r="EE1409" i="1"/>
  <c r="EE1406" i="1"/>
  <c r="EE1405" i="1"/>
  <c r="EF1405" i="1" s="1"/>
  <c r="EE1413" i="1"/>
  <c r="BI1421" i="1" l="1"/>
  <c r="BI1422" i="1" s="1"/>
  <c r="BI1423" i="1" s="1"/>
  <c r="BI1424" i="1" s="1"/>
  <c r="BI1425" i="1" s="1"/>
  <c r="BI1426" i="1" s="1"/>
  <c r="BI1427" i="1" s="1"/>
  <c r="BI1428" i="1" s="1"/>
  <c r="BI1429" i="1" s="1"/>
  <c r="BI1430" i="1" s="1"/>
  <c r="BI1431" i="1" s="1"/>
  <c r="BI1432" i="1" s="1"/>
  <c r="BI1433" i="1" s="1"/>
  <c r="BI1434" i="1" s="1"/>
  <c r="BI1435" i="1" s="1"/>
  <c r="BI1436" i="1" s="1"/>
  <c r="BI1437" i="1" s="1"/>
  <c r="BI1438" i="1" s="1"/>
  <c r="BI1439" i="1" s="1"/>
  <c r="BI1440" i="1" s="1"/>
  <c r="BI1441" i="1" s="1"/>
  <c r="BI1442" i="1" s="1"/>
  <c r="BI1443" i="1" s="1"/>
  <c r="BI1444" i="1" s="1"/>
  <c r="BI1445" i="1" s="1"/>
  <c r="BI1446" i="1" s="1"/>
  <c r="BI1447" i="1" s="1"/>
  <c r="BI1448" i="1" s="1"/>
  <c r="BI1449" i="1" s="1"/>
  <c r="BI1450" i="1" s="1"/>
  <c r="BI1451" i="1" s="1"/>
  <c r="BI1452" i="1" s="1"/>
  <c r="BI1453" i="1" s="1"/>
  <c r="BI1454" i="1" s="1"/>
  <c r="BI1455" i="1" s="1"/>
  <c r="BI1456" i="1" s="1"/>
  <c r="BI1457" i="1" s="1"/>
  <c r="BI1458" i="1" s="1"/>
  <c r="BI1459" i="1" s="1"/>
  <c r="BI1460" i="1" s="1"/>
  <c r="BI1461" i="1" s="1"/>
  <c r="BI1462" i="1" s="1"/>
  <c r="BI1463" i="1" s="1"/>
  <c r="BI1464" i="1" s="1"/>
  <c r="BI1465" i="1" s="1"/>
  <c r="BI1466" i="1" s="1"/>
  <c r="BI1467" i="1" s="1"/>
  <c r="BI1468" i="1" s="1"/>
  <c r="BI1469" i="1" s="1"/>
  <c r="BI1470" i="1" s="1"/>
  <c r="BI1471" i="1" s="1"/>
  <c r="BI1472" i="1" s="1"/>
  <c r="BI1473" i="1" s="1"/>
  <c r="BI1474" i="1" s="1"/>
  <c r="BI1475" i="1" s="1"/>
  <c r="BI1476" i="1" s="1"/>
  <c r="BI1477" i="1" s="1"/>
  <c r="BI1478" i="1" s="1"/>
  <c r="BI1479" i="1" s="1"/>
  <c r="BI1480" i="1" s="1"/>
  <c r="BI1481" i="1" s="1"/>
  <c r="BI1482" i="1" s="1"/>
  <c r="BI1483" i="1" s="1"/>
  <c r="BI1484" i="1" s="1"/>
  <c r="BI1485" i="1" s="1"/>
  <c r="BI1486" i="1" s="1"/>
  <c r="BI1487" i="1" s="1"/>
  <c r="BI1488" i="1" s="1"/>
  <c r="BI1489" i="1" s="1"/>
  <c r="BI1490" i="1" s="1"/>
  <c r="BI1491" i="1" s="1"/>
  <c r="BI1492" i="1" s="1"/>
  <c r="BI1493" i="1" s="1"/>
  <c r="BI1494" i="1" s="1"/>
  <c r="BI1495" i="1" s="1"/>
  <c r="BI1496" i="1" s="1"/>
  <c r="BI1497" i="1" s="1"/>
  <c r="BI1498" i="1" s="1"/>
  <c r="BI1499" i="1" s="1"/>
  <c r="EF1406" i="1"/>
  <c r="EF1407" i="1" s="1"/>
  <c r="CA1417" i="1"/>
  <c r="EE1416" i="1"/>
  <c r="CP1433" i="1"/>
  <c r="CA1418" i="1" l="1"/>
  <c r="EE1417" i="1"/>
  <c r="CP1434" i="1"/>
  <c r="EF1408" i="1"/>
  <c r="CA1419" i="1" l="1"/>
  <c r="CA1420" i="1" s="1"/>
  <c r="EE1420" i="1" s="1"/>
  <c r="EE1418" i="1"/>
  <c r="EF1409" i="1"/>
  <c r="CP1435" i="1"/>
  <c r="CA1421" i="1" l="1"/>
  <c r="EE1419" i="1"/>
  <c r="EF1410" i="1"/>
  <c r="CP1436" i="1"/>
  <c r="CA1422" i="1" l="1"/>
  <c r="EE1421" i="1"/>
  <c r="CP1437" i="1"/>
  <c r="EF1411" i="1"/>
  <c r="CA1423" i="1" l="1"/>
  <c r="EE1422" i="1"/>
  <c r="EF1412" i="1"/>
  <c r="CP1438" i="1"/>
  <c r="CA1424" i="1" l="1"/>
  <c r="EE1423" i="1"/>
  <c r="CP1439" i="1"/>
  <c r="EF1413" i="1"/>
  <c r="CA1425" i="1" l="1"/>
  <c r="EE1424" i="1"/>
  <c r="EF1414" i="1"/>
  <c r="CP1440" i="1"/>
  <c r="CA1426" i="1" l="1"/>
  <c r="EE1425" i="1"/>
  <c r="CP1441" i="1"/>
  <c r="EF1415" i="1"/>
  <c r="CA1427" i="1" l="1"/>
  <c r="EE1426" i="1"/>
  <c r="CP1442" i="1"/>
  <c r="EF1416" i="1"/>
  <c r="CA1428" i="1" l="1"/>
  <c r="EE1427" i="1"/>
  <c r="EF1417" i="1"/>
  <c r="CP1443" i="1"/>
  <c r="CA1429" i="1" l="1"/>
  <c r="EE1428" i="1"/>
  <c r="EF1418" i="1"/>
  <c r="CP1444" i="1"/>
  <c r="CA1430" i="1" l="1"/>
  <c r="EE1429" i="1"/>
  <c r="EF1419" i="1"/>
  <c r="EF1420" i="1" s="1"/>
  <c r="CP1445" i="1"/>
  <c r="CA1431" i="1" l="1"/>
  <c r="EE1430" i="1"/>
  <c r="CP1446" i="1"/>
  <c r="EF1421" i="1"/>
  <c r="CA1432" i="1" l="1"/>
  <c r="EE1431" i="1"/>
  <c r="CP1447" i="1"/>
  <c r="EF1422" i="1"/>
  <c r="CA1433" i="1" l="1"/>
  <c r="EE1432" i="1"/>
  <c r="EF1423" i="1"/>
  <c r="CP1448" i="1"/>
  <c r="CA1434" i="1" l="1"/>
  <c r="EE1433" i="1"/>
  <c r="CP1449" i="1"/>
  <c r="EF1424" i="1"/>
  <c r="CA1435" i="1" l="1"/>
  <c r="EE1434" i="1"/>
  <c r="CP1450" i="1"/>
  <c r="EF1425" i="1"/>
  <c r="CA1436" i="1" l="1"/>
  <c r="EE1435" i="1"/>
  <c r="CP1451" i="1"/>
  <c r="EF1426" i="1"/>
  <c r="CA1437" i="1" l="1"/>
  <c r="EE1436" i="1"/>
  <c r="EF1427" i="1"/>
  <c r="CP1452" i="1"/>
  <c r="CA1438" i="1" l="1"/>
  <c r="EE1437" i="1"/>
  <c r="CP1453" i="1"/>
  <c r="EF1428" i="1"/>
  <c r="CA1439" i="1" l="1"/>
  <c r="EE1438" i="1"/>
  <c r="EF1429" i="1"/>
  <c r="CP1454" i="1"/>
  <c r="CA1440" i="1" l="1"/>
  <c r="EE1439" i="1"/>
  <c r="CP1455" i="1"/>
  <c r="EF1430" i="1"/>
  <c r="CA1441" i="1" l="1"/>
  <c r="EE1440" i="1"/>
  <c r="EF1431" i="1"/>
  <c r="CP1456" i="1"/>
  <c r="CA1442" i="1" l="1"/>
  <c r="EE1441" i="1"/>
  <c r="CP1457" i="1"/>
  <c r="EF1432" i="1"/>
  <c r="CA1443" i="1" l="1"/>
  <c r="EE1442" i="1"/>
  <c r="CP1458" i="1"/>
  <c r="EF1433" i="1"/>
  <c r="CA1444" i="1" l="1"/>
  <c r="EE1443" i="1"/>
  <c r="CP1459" i="1"/>
  <c r="EF1434" i="1"/>
  <c r="CA1445" i="1" l="1"/>
  <c r="EE1444" i="1"/>
  <c r="EF1435" i="1"/>
  <c r="CP1460" i="1"/>
  <c r="CA1446" i="1" l="1"/>
  <c r="EE1445" i="1"/>
  <c r="CP1461" i="1"/>
  <c r="EF1436" i="1"/>
  <c r="CA1447" i="1" l="1"/>
  <c r="EE1446" i="1"/>
  <c r="EF1437" i="1"/>
  <c r="CP1462" i="1"/>
  <c r="CA1448" i="1" l="1"/>
  <c r="EE1447" i="1"/>
  <c r="EF1438" i="1"/>
  <c r="CP1463" i="1"/>
  <c r="CA1449" i="1" l="1"/>
  <c r="EE1448" i="1"/>
  <c r="CP1464" i="1"/>
  <c r="EF1439" i="1"/>
  <c r="CA1450" i="1" l="1"/>
  <c r="EE1449" i="1"/>
  <c r="EF1440" i="1"/>
  <c r="CP1465" i="1"/>
  <c r="CA1451" i="1" l="1"/>
  <c r="EE1450" i="1"/>
  <c r="CP1466" i="1"/>
  <c r="EF1441" i="1"/>
  <c r="CA1452" i="1" l="1"/>
  <c r="EE1451" i="1"/>
  <c r="EF1442" i="1"/>
  <c r="CP1467" i="1"/>
  <c r="CA1453" i="1" l="1"/>
  <c r="EE1452" i="1"/>
  <c r="CP1468" i="1"/>
  <c r="EF1443" i="1"/>
  <c r="CA1454" i="1" l="1"/>
  <c r="EE1453" i="1"/>
  <c r="EF1444" i="1"/>
  <c r="CP1469" i="1"/>
  <c r="CA1455" i="1" l="1"/>
  <c r="EE1454" i="1"/>
  <c r="CP1470" i="1"/>
  <c r="EF1445" i="1"/>
  <c r="CA1456" i="1" l="1"/>
  <c r="EE1455" i="1"/>
  <c r="EF1446" i="1"/>
  <c r="CP1471" i="1"/>
  <c r="CA1457" i="1" l="1"/>
  <c r="EE1456" i="1"/>
  <c r="CP1472" i="1"/>
  <c r="EF1447" i="1"/>
  <c r="CA1458" i="1" l="1"/>
  <c r="EE1457" i="1"/>
  <c r="EF1448" i="1"/>
  <c r="CP1473" i="1"/>
  <c r="CA1459" i="1" l="1"/>
  <c r="EE1458" i="1"/>
  <c r="CP1474" i="1"/>
  <c r="EF1449" i="1"/>
  <c r="CA1460" i="1" l="1"/>
  <c r="EE1459" i="1"/>
  <c r="EF1450" i="1"/>
  <c r="CP1475" i="1"/>
  <c r="CA1461" i="1" l="1"/>
  <c r="EE1460" i="1"/>
  <c r="CP1476" i="1"/>
  <c r="EF1451" i="1"/>
  <c r="CA1462" i="1" l="1"/>
  <c r="EE1461" i="1"/>
  <c r="CP1477" i="1"/>
  <c r="EF1452" i="1"/>
  <c r="CA1463" i="1" l="1"/>
  <c r="EE1462" i="1"/>
  <c r="EF1453" i="1"/>
  <c r="CP1478" i="1"/>
  <c r="CA1464" i="1" l="1"/>
  <c r="EE1463" i="1"/>
  <c r="CP1479" i="1"/>
  <c r="EF1454" i="1"/>
  <c r="CA1465" i="1" l="1"/>
  <c r="EE1464" i="1"/>
  <c r="CP1480" i="1"/>
  <c r="EF1455" i="1"/>
  <c r="CA1466" i="1" l="1"/>
  <c r="EE1465" i="1"/>
  <c r="EF1456" i="1"/>
  <c r="CP1481" i="1"/>
  <c r="CA1467" i="1" l="1"/>
  <c r="EE1466" i="1"/>
  <c r="CP1482" i="1"/>
  <c r="EF1457" i="1"/>
  <c r="CA1468" i="1" l="1"/>
  <c r="EE1467" i="1"/>
  <c r="CP1483" i="1"/>
  <c r="EF1458" i="1"/>
  <c r="CA1469" i="1" l="1"/>
  <c r="EE1468" i="1"/>
  <c r="EF1459" i="1"/>
  <c r="CP1484" i="1"/>
  <c r="CA1470" i="1" l="1"/>
  <c r="EE1469" i="1"/>
  <c r="CP1485" i="1"/>
  <c r="EF1460" i="1"/>
  <c r="CA1471" i="1" l="1"/>
  <c r="EE1470" i="1"/>
  <c r="EF1461" i="1"/>
  <c r="CP1486" i="1"/>
  <c r="CA1472" i="1" l="1"/>
  <c r="EE1471" i="1"/>
  <c r="CP1487" i="1"/>
  <c r="EF1462" i="1"/>
  <c r="CA1473" i="1" l="1"/>
  <c r="EE1472" i="1"/>
  <c r="CP1488" i="1"/>
  <c r="EF1463" i="1"/>
  <c r="CA1474" i="1" l="1"/>
  <c r="EE1473" i="1"/>
  <c r="EF1464" i="1"/>
  <c r="CP1489" i="1"/>
  <c r="CA1475" i="1" l="1"/>
  <c r="EE1474" i="1"/>
  <c r="EF1465" i="1"/>
  <c r="CP1490" i="1"/>
  <c r="CA1476" i="1" l="1"/>
  <c r="EE1475" i="1"/>
  <c r="CP1491" i="1"/>
  <c r="EF1466" i="1"/>
  <c r="CA1477" i="1" l="1"/>
  <c r="EE1476" i="1"/>
  <c r="EF1467" i="1"/>
  <c r="CP1492" i="1"/>
  <c r="CA1478" i="1" l="1"/>
  <c r="EE1477" i="1"/>
  <c r="CP1493" i="1"/>
  <c r="EF1468" i="1"/>
  <c r="CA1479" i="1" l="1"/>
  <c r="EE1478" i="1"/>
  <c r="EF1469" i="1"/>
  <c r="CP1494" i="1"/>
  <c r="CA1480" i="1" l="1"/>
  <c r="EE1479" i="1"/>
  <c r="CP1495" i="1"/>
  <c r="EF1470" i="1"/>
  <c r="CA1481" i="1" l="1"/>
  <c r="EE1480" i="1"/>
  <c r="EF1471" i="1"/>
  <c r="CP1496" i="1"/>
  <c r="CA1482" i="1" l="1"/>
  <c r="EE1481" i="1"/>
  <c r="EF1472" i="1"/>
  <c r="CP1497" i="1"/>
  <c r="CA1483" i="1" l="1"/>
  <c r="EE1482" i="1"/>
  <c r="CP1498" i="1"/>
  <c r="EF1473" i="1"/>
  <c r="CA1484" i="1" l="1"/>
  <c r="EE1483" i="1"/>
  <c r="EF1474" i="1"/>
  <c r="CP1499" i="1"/>
  <c r="CA1485" i="1" l="1"/>
  <c r="EE1484" i="1"/>
  <c r="EF1475" i="1"/>
  <c r="CA1486" i="1" l="1"/>
  <c r="EE1485" i="1"/>
  <c r="EF1476" i="1"/>
  <c r="CA1487" i="1" l="1"/>
  <c r="EE1486" i="1"/>
  <c r="EF1477" i="1"/>
  <c r="CA1488" i="1" l="1"/>
  <c r="EE1487" i="1"/>
  <c r="EF1478" i="1"/>
  <c r="CA1489" i="1" l="1"/>
  <c r="EE1488" i="1"/>
  <c r="EF1479" i="1"/>
  <c r="CA1490" i="1" l="1"/>
  <c r="EE1489" i="1"/>
  <c r="EF1480" i="1"/>
  <c r="CA1491" i="1" l="1"/>
  <c r="EE1490" i="1"/>
  <c r="EF1481" i="1"/>
  <c r="CA1492" i="1" l="1"/>
  <c r="EE1491" i="1"/>
  <c r="EF1482" i="1"/>
  <c r="CA1493" i="1" l="1"/>
  <c r="EE1492" i="1"/>
  <c r="EF1483" i="1"/>
  <c r="CA1494" i="1" l="1"/>
  <c r="EE1493" i="1"/>
  <c r="EF1484" i="1"/>
  <c r="CA1495" i="1" l="1"/>
  <c r="EE1494" i="1"/>
  <c r="EF1485" i="1"/>
  <c r="CA1496" i="1" l="1"/>
  <c r="EE1495" i="1"/>
  <c r="EF1486" i="1"/>
  <c r="CA1497" i="1" l="1"/>
  <c r="EE1496" i="1"/>
  <c r="EF1487" i="1"/>
  <c r="CA1498" i="1" l="1"/>
  <c r="EE1497" i="1"/>
  <c r="EF1488" i="1"/>
  <c r="CA1499" i="1" l="1"/>
  <c r="EE1498" i="1"/>
  <c r="EF1489" i="1"/>
  <c r="EE1499" i="1" l="1"/>
  <c r="EF1490" i="1"/>
  <c r="EF1491" i="1" l="1"/>
  <c r="EF1492" i="1" l="1"/>
  <c r="EF1493" i="1" l="1"/>
  <c r="EF1494" i="1" l="1"/>
  <c r="EF1495" i="1" l="1"/>
  <c r="EF1496" i="1" l="1"/>
  <c r="EF1497" i="1" l="1"/>
  <c r="EF1498" i="1" l="1"/>
  <c r="EF1499" i="1" l="1"/>
  <c r="J1117" i="1" l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1472" i="1"/>
  <c r="AW1473" i="1"/>
  <c r="AW1474" i="1"/>
  <c r="AW1475" i="1"/>
  <c r="AW1476" i="1"/>
  <c r="AW1477" i="1"/>
  <c r="AW1478" i="1"/>
  <c r="AW1479" i="1"/>
  <c r="AW1480" i="1"/>
  <c r="AW1481" i="1"/>
  <c r="AW1482" i="1"/>
  <c r="AW1483" i="1"/>
  <c r="AW1484" i="1"/>
  <c r="AW1485" i="1"/>
  <c r="AW1486" i="1"/>
  <c r="AW1487" i="1"/>
  <c r="AW1488" i="1"/>
  <c r="AW1489" i="1"/>
  <c r="AW1490" i="1"/>
  <c r="AW1491" i="1"/>
  <c r="AW1492" i="1"/>
  <c r="AW1493" i="1"/>
  <c r="AW1494" i="1"/>
  <c r="AW1495" i="1"/>
  <c r="AW1496" i="1"/>
  <c r="AW1497" i="1"/>
  <c r="AW1498" i="1"/>
  <c r="AW1499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AZ1166" i="1"/>
  <c r="AZ1167" i="1"/>
  <c r="AZ1168" i="1"/>
  <c r="AZ1169" i="1"/>
  <c r="AZ1170" i="1"/>
  <c r="AZ1171" i="1"/>
  <c r="AZ1172" i="1"/>
  <c r="AZ1173" i="1"/>
  <c r="AZ1174" i="1"/>
  <c r="AZ1175" i="1"/>
  <c r="AZ1176" i="1"/>
  <c r="AZ1177" i="1"/>
  <c r="AZ1178" i="1"/>
  <c r="AZ1179" i="1"/>
  <c r="AZ1180" i="1"/>
  <c r="AZ1181" i="1"/>
  <c r="AZ1182" i="1"/>
  <c r="AZ1183" i="1"/>
  <c r="AZ1184" i="1"/>
  <c r="AZ1185" i="1"/>
  <c r="AZ1186" i="1"/>
  <c r="AZ1187" i="1"/>
  <c r="AZ1188" i="1"/>
  <c r="AZ1189" i="1"/>
  <c r="AZ1190" i="1"/>
  <c r="AZ1191" i="1"/>
  <c r="AZ1192" i="1"/>
  <c r="AZ1193" i="1"/>
  <c r="AZ1194" i="1"/>
  <c r="AZ1195" i="1"/>
  <c r="AZ1196" i="1"/>
  <c r="AZ1197" i="1"/>
  <c r="AZ1198" i="1"/>
  <c r="AZ1199" i="1"/>
  <c r="AZ1200" i="1"/>
  <c r="AZ1201" i="1"/>
  <c r="AZ1202" i="1"/>
  <c r="AZ1203" i="1"/>
  <c r="AZ1204" i="1"/>
  <c r="AZ1205" i="1"/>
  <c r="AZ1206" i="1"/>
  <c r="AZ1207" i="1"/>
  <c r="AZ1208" i="1"/>
  <c r="AZ1209" i="1"/>
  <c r="AZ1210" i="1"/>
  <c r="AZ1211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AZ1225" i="1"/>
  <c r="AZ1226" i="1"/>
  <c r="AZ1227" i="1"/>
  <c r="AZ1228" i="1"/>
  <c r="AZ1229" i="1"/>
  <c r="AZ1230" i="1"/>
  <c r="AZ1231" i="1"/>
  <c r="AZ1232" i="1"/>
  <c r="AZ1233" i="1"/>
  <c r="AZ1234" i="1"/>
  <c r="AZ1235" i="1"/>
  <c r="AZ1236" i="1"/>
  <c r="AZ1237" i="1"/>
  <c r="AZ1238" i="1"/>
  <c r="AZ1239" i="1"/>
  <c r="AZ1240" i="1"/>
  <c r="AZ1241" i="1"/>
  <c r="AZ1242" i="1"/>
  <c r="AZ1243" i="1"/>
  <c r="AZ1244" i="1"/>
  <c r="AZ1245" i="1"/>
  <c r="AZ1246" i="1"/>
  <c r="AZ1247" i="1"/>
  <c r="AZ1248" i="1"/>
  <c r="AZ1249" i="1"/>
  <c r="AZ1250" i="1"/>
  <c r="AZ1251" i="1"/>
  <c r="AZ1252" i="1"/>
  <c r="AZ1253" i="1"/>
  <c r="AZ1254" i="1"/>
  <c r="AZ1255" i="1"/>
  <c r="AZ1256" i="1"/>
  <c r="AZ1257" i="1"/>
  <c r="AZ1258" i="1"/>
  <c r="AZ1259" i="1"/>
  <c r="AZ1260" i="1"/>
  <c r="AZ1261" i="1"/>
  <c r="AZ1262" i="1"/>
  <c r="AZ1263" i="1"/>
  <c r="AZ1264" i="1"/>
  <c r="AZ1265" i="1"/>
  <c r="AZ1266" i="1"/>
  <c r="AZ1267" i="1"/>
  <c r="AZ1268" i="1"/>
  <c r="AZ1269" i="1"/>
  <c r="AZ1270" i="1"/>
  <c r="AZ1271" i="1"/>
  <c r="AZ1272" i="1"/>
  <c r="AZ1273" i="1"/>
  <c r="AZ1274" i="1"/>
  <c r="AZ1275" i="1"/>
  <c r="AZ1276" i="1"/>
  <c r="AZ1277" i="1"/>
  <c r="AZ1278" i="1"/>
  <c r="AZ1279" i="1"/>
  <c r="AZ1280" i="1"/>
  <c r="AZ1281" i="1"/>
  <c r="AZ1282" i="1"/>
  <c r="AZ1283" i="1"/>
  <c r="AZ1284" i="1"/>
  <c r="AZ1285" i="1"/>
  <c r="AZ1286" i="1"/>
  <c r="AZ1287" i="1"/>
  <c r="AZ1288" i="1"/>
  <c r="AZ1289" i="1"/>
  <c r="AZ1290" i="1"/>
  <c r="AZ1291" i="1"/>
  <c r="AZ1292" i="1"/>
  <c r="AZ1293" i="1"/>
  <c r="AZ1294" i="1"/>
  <c r="AZ1295" i="1"/>
  <c r="AZ1296" i="1"/>
  <c r="AZ1297" i="1"/>
  <c r="AZ1298" i="1"/>
  <c r="AZ1299" i="1"/>
  <c r="AZ1300" i="1"/>
  <c r="AZ1301" i="1"/>
  <c r="AZ1302" i="1"/>
  <c r="AZ1303" i="1"/>
  <c r="AZ1304" i="1"/>
  <c r="AZ1305" i="1"/>
  <c r="AZ1306" i="1"/>
  <c r="AZ1307" i="1"/>
  <c r="AZ1308" i="1"/>
  <c r="AZ1309" i="1"/>
  <c r="AZ1310" i="1"/>
  <c r="AZ1311" i="1"/>
  <c r="AZ1312" i="1"/>
  <c r="AZ1313" i="1"/>
  <c r="AZ1314" i="1"/>
  <c r="AZ1315" i="1"/>
  <c r="AZ1316" i="1"/>
  <c r="AZ1317" i="1"/>
  <c r="AZ1318" i="1"/>
  <c r="AZ1319" i="1"/>
  <c r="AZ1320" i="1"/>
  <c r="AZ1321" i="1"/>
  <c r="AZ1322" i="1"/>
  <c r="AZ1323" i="1"/>
  <c r="AZ1324" i="1"/>
  <c r="AZ1325" i="1"/>
  <c r="AZ1326" i="1"/>
  <c r="AZ1327" i="1"/>
  <c r="AZ1328" i="1"/>
  <c r="AZ1329" i="1"/>
  <c r="AZ1330" i="1"/>
  <c r="AZ1331" i="1"/>
  <c r="AZ1332" i="1"/>
  <c r="AZ1333" i="1"/>
  <c r="AZ1334" i="1"/>
  <c r="AZ1335" i="1"/>
  <c r="AZ1336" i="1"/>
  <c r="AZ1337" i="1"/>
  <c r="AZ1338" i="1"/>
  <c r="AZ1339" i="1"/>
  <c r="AZ1340" i="1"/>
  <c r="AZ1341" i="1"/>
  <c r="AZ1342" i="1"/>
  <c r="AZ1343" i="1"/>
  <c r="AZ1344" i="1"/>
  <c r="AZ1345" i="1"/>
  <c r="AZ1346" i="1"/>
  <c r="AZ1347" i="1"/>
  <c r="AZ1348" i="1"/>
  <c r="AZ1349" i="1"/>
  <c r="AZ1350" i="1"/>
  <c r="AZ1351" i="1"/>
  <c r="AZ1352" i="1"/>
  <c r="AZ1353" i="1"/>
  <c r="AZ1354" i="1"/>
  <c r="AZ1355" i="1"/>
  <c r="AZ1356" i="1"/>
  <c r="AZ1357" i="1"/>
  <c r="AZ1358" i="1"/>
  <c r="AZ1359" i="1"/>
  <c r="AZ1360" i="1"/>
  <c r="AZ1361" i="1"/>
  <c r="AZ1362" i="1"/>
  <c r="AZ1363" i="1"/>
  <c r="AZ1364" i="1"/>
  <c r="AZ1365" i="1"/>
  <c r="AZ1366" i="1"/>
  <c r="AZ1367" i="1"/>
  <c r="AZ1368" i="1"/>
  <c r="AZ1369" i="1"/>
  <c r="AZ1370" i="1"/>
  <c r="AZ1371" i="1"/>
  <c r="AZ1372" i="1"/>
  <c r="AZ1373" i="1"/>
  <c r="AZ1374" i="1"/>
  <c r="AZ1375" i="1"/>
  <c r="AZ1376" i="1"/>
  <c r="AZ1377" i="1"/>
  <c r="AZ1378" i="1"/>
  <c r="AZ1379" i="1"/>
  <c r="AZ1380" i="1"/>
  <c r="AZ1381" i="1"/>
  <c r="AZ1382" i="1"/>
  <c r="AZ1383" i="1"/>
  <c r="AZ1384" i="1"/>
  <c r="AZ1385" i="1"/>
  <c r="AZ1386" i="1"/>
  <c r="AZ1387" i="1"/>
  <c r="AZ1388" i="1"/>
  <c r="AZ1389" i="1"/>
  <c r="AZ1390" i="1"/>
  <c r="AZ1391" i="1"/>
  <c r="AZ1392" i="1"/>
  <c r="AZ1393" i="1"/>
  <c r="AZ1394" i="1"/>
  <c r="AZ1395" i="1"/>
  <c r="AZ1396" i="1"/>
  <c r="AZ1397" i="1"/>
  <c r="AZ1398" i="1"/>
  <c r="AZ1399" i="1"/>
  <c r="AZ1400" i="1"/>
  <c r="AZ1401" i="1"/>
  <c r="AZ1402" i="1"/>
  <c r="AZ1403" i="1"/>
  <c r="AZ1404" i="1"/>
  <c r="AZ1405" i="1"/>
  <c r="AZ1406" i="1"/>
  <c r="AZ1407" i="1"/>
  <c r="AZ1408" i="1"/>
  <c r="AZ1409" i="1"/>
  <c r="AZ1410" i="1"/>
  <c r="AZ1411" i="1"/>
  <c r="AZ1412" i="1"/>
  <c r="AZ1413" i="1"/>
  <c r="AZ1414" i="1"/>
  <c r="AZ1415" i="1"/>
  <c r="AZ1416" i="1"/>
  <c r="AZ1417" i="1"/>
  <c r="AZ1418" i="1"/>
  <c r="AZ1419" i="1"/>
  <c r="AZ1420" i="1"/>
  <c r="AZ1421" i="1"/>
  <c r="AZ1422" i="1"/>
  <c r="AZ1423" i="1"/>
  <c r="AZ1424" i="1"/>
  <c r="AZ1425" i="1"/>
  <c r="AZ1426" i="1"/>
  <c r="AZ1427" i="1"/>
  <c r="AZ1428" i="1"/>
  <c r="AZ1429" i="1"/>
  <c r="AZ1430" i="1"/>
  <c r="AZ1431" i="1"/>
  <c r="AZ1432" i="1"/>
  <c r="AZ1433" i="1"/>
  <c r="AZ1434" i="1"/>
  <c r="AZ1435" i="1"/>
  <c r="AZ1436" i="1"/>
  <c r="AZ1437" i="1"/>
  <c r="AZ1438" i="1"/>
  <c r="AZ1439" i="1"/>
  <c r="AZ1440" i="1"/>
  <c r="AZ1441" i="1"/>
  <c r="AZ1442" i="1"/>
  <c r="AZ1443" i="1"/>
  <c r="AZ1444" i="1"/>
  <c r="AZ1445" i="1"/>
  <c r="AZ1446" i="1"/>
  <c r="AZ1447" i="1"/>
  <c r="AZ1448" i="1"/>
  <c r="AZ1449" i="1"/>
  <c r="AZ1450" i="1"/>
  <c r="AZ1451" i="1"/>
  <c r="AZ1452" i="1"/>
  <c r="AZ1453" i="1"/>
  <c r="AZ1454" i="1"/>
  <c r="AZ1455" i="1"/>
  <c r="AZ1456" i="1"/>
  <c r="AZ1457" i="1"/>
  <c r="AZ1458" i="1"/>
  <c r="AZ1459" i="1"/>
  <c r="AZ1460" i="1"/>
  <c r="AZ1461" i="1"/>
  <c r="AZ1462" i="1"/>
  <c r="AZ1463" i="1"/>
  <c r="AZ1464" i="1"/>
  <c r="AZ1465" i="1"/>
  <c r="AZ1466" i="1"/>
  <c r="AZ1467" i="1"/>
  <c r="AZ1468" i="1"/>
  <c r="AZ1469" i="1"/>
  <c r="AZ1470" i="1"/>
  <c r="AZ1471" i="1"/>
  <c r="AZ1472" i="1"/>
  <c r="AZ1473" i="1"/>
  <c r="AZ1474" i="1"/>
  <c r="AZ1475" i="1"/>
  <c r="AZ1476" i="1"/>
  <c r="AZ1477" i="1"/>
  <c r="AZ1478" i="1"/>
  <c r="AZ1479" i="1"/>
  <c r="AZ1480" i="1"/>
  <c r="AZ1481" i="1"/>
  <c r="AZ1482" i="1"/>
  <c r="AZ1483" i="1"/>
  <c r="AZ1484" i="1"/>
  <c r="AZ1485" i="1"/>
  <c r="AZ1486" i="1"/>
  <c r="AZ1487" i="1"/>
  <c r="AZ1488" i="1"/>
  <c r="AZ1489" i="1"/>
  <c r="AZ1490" i="1"/>
  <c r="AZ1491" i="1"/>
  <c r="AZ1492" i="1"/>
  <c r="AZ1493" i="1"/>
  <c r="AZ1494" i="1"/>
  <c r="AZ1495" i="1"/>
  <c r="AZ1496" i="1"/>
  <c r="AZ1497" i="1"/>
  <c r="AZ1498" i="1"/>
  <c r="AZ1499" i="1"/>
  <c r="BC1117" i="1"/>
  <c r="BC1118" i="1"/>
  <c r="BC1119" i="1"/>
  <c r="BC1120" i="1"/>
  <c r="BC1121" i="1"/>
  <c r="BC1122" i="1"/>
  <c r="BC1123" i="1"/>
  <c r="BC1124" i="1"/>
  <c r="BC1125" i="1"/>
  <c r="BC1126" i="1"/>
  <c r="BC1127" i="1"/>
  <c r="BC1128" i="1"/>
  <c r="BC1129" i="1"/>
  <c r="BC1130" i="1"/>
  <c r="BC1131" i="1"/>
  <c r="BC1132" i="1"/>
  <c r="BC1133" i="1"/>
  <c r="BC1134" i="1"/>
  <c r="BC1135" i="1"/>
  <c r="BC1136" i="1"/>
  <c r="BC1137" i="1"/>
  <c r="BC1138" i="1"/>
  <c r="BC1139" i="1"/>
  <c r="BC1140" i="1"/>
  <c r="BC1141" i="1"/>
  <c r="BC1142" i="1"/>
  <c r="BC1143" i="1"/>
  <c r="BC1144" i="1"/>
  <c r="BC1145" i="1"/>
  <c r="BC1146" i="1"/>
  <c r="BC1147" i="1"/>
  <c r="BC1148" i="1"/>
  <c r="BC1149" i="1"/>
  <c r="BC1150" i="1"/>
  <c r="BC1151" i="1"/>
  <c r="BC1152" i="1"/>
  <c r="BC1153" i="1"/>
  <c r="BC1154" i="1"/>
  <c r="BC1155" i="1"/>
  <c r="BC1156" i="1"/>
  <c r="BC1157" i="1"/>
  <c r="BC1158" i="1"/>
  <c r="BC1159" i="1"/>
  <c r="BC1160" i="1"/>
  <c r="BC1161" i="1"/>
  <c r="BC1162" i="1"/>
  <c r="BC1163" i="1"/>
  <c r="BC1164" i="1"/>
  <c r="BC1165" i="1"/>
  <c r="BC1166" i="1"/>
  <c r="BC1167" i="1"/>
  <c r="BC1168" i="1"/>
  <c r="BC1169" i="1"/>
  <c r="BC1170" i="1"/>
  <c r="BC1171" i="1"/>
  <c r="BC1172" i="1"/>
  <c r="BC1173" i="1"/>
  <c r="BC1174" i="1"/>
  <c r="BC1175" i="1"/>
  <c r="BC1176" i="1"/>
  <c r="BC1177" i="1"/>
  <c r="BC1178" i="1"/>
  <c r="BC1179" i="1"/>
  <c r="BC1180" i="1"/>
  <c r="BC1181" i="1"/>
  <c r="BC1182" i="1"/>
  <c r="BC1183" i="1"/>
  <c r="BC1184" i="1"/>
  <c r="BC1185" i="1"/>
  <c r="BC1186" i="1"/>
  <c r="BC1187" i="1"/>
  <c r="BC1188" i="1"/>
  <c r="BC1189" i="1"/>
  <c r="BC1190" i="1"/>
  <c r="BC1191" i="1"/>
  <c r="BC1192" i="1"/>
  <c r="BC1193" i="1"/>
  <c r="BC1194" i="1"/>
  <c r="BC1195" i="1"/>
  <c r="BC1196" i="1"/>
  <c r="BC1197" i="1"/>
  <c r="BC1198" i="1"/>
  <c r="BC1199" i="1"/>
  <c r="BC1200" i="1"/>
  <c r="BC1201" i="1"/>
  <c r="BC1202" i="1"/>
  <c r="BC1203" i="1"/>
  <c r="BC1204" i="1"/>
  <c r="BC1205" i="1"/>
  <c r="BC1206" i="1"/>
  <c r="BC1207" i="1"/>
  <c r="BC1208" i="1"/>
  <c r="BC1209" i="1"/>
  <c r="BC1210" i="1"/>
  <c r="BC1211" i="1"/>
  <c r="BC1212" i="1"/>
  <c r="BC1213" i="1"/>
  <c r="BC1214" i="1"/>
  <c r="BC1215" i="1"/>
  <c r="BC1216" i="1"/>
  <c r="BC1217" i="1"/>
  <c r="BC1218" i="1"/>
  <c r="BC1219" i="1"/>
  <c r="BC1220" i="1"/>
  <c r="BC1221" i="1"/>
  <c r="BC1222" i="1"/>
  <c r="BC1223" i="1"/>
  <c r="BC1224" i="1"/>
  <c r="BC1225" i="1"/>
  <c r="BC1226" i="1"/>
  <c r="BC1227" i="1"/>
  <c r="BC1228" i="1"/>
  <c r="BC1229" i="1"/>
  <c r="BC1230" i="1"/>
  <c r="BC1231" i="1"/>
  <c r="BC1232" i="1"/>
  <c r="BC1233" i="1"/>
  <c r="BC1234" i="1"/>
  <c r="BC1235" i="1"/>
  <c r="BC1236" i="1"/>
  <c r="BC1237" i="1"/>
  <c r="BC1238" i="1"/>
  <c r="BC1239" i="1"/>
  <c r="BC1240" i="1"/>
  <c r="BC1241" i="1"/>
  <c r="BC1242" i="1"/>
  <c r="BC1243" i="1"/>
  <c r="BC1244" i="1"/>
  <c r="BC1245" i="1"/>
  <c r="BC1246" i="1"/>
  <c r="BC1247" i="1"/>
  <c r="BC1248" i="1"/>
  <c r="BC1249" i="1"/>
  <c r="BC1250" i="1"/>
  <c r="BC1251" i="1"/>
  <c r="BC1252" i="1"/>
  <c r="BC1253" i="1"/>
  <c r="BC1254" i="1"/>
  <c r="BC1255" i="1"/>
  <c r="BC1256" i="1"/>
  <c r="BC1257" i="1"/>
  <c r="BC1258" i="1"/>
  <c r="BC1259" i="1"/>
  <c r="BC1260" i="1"/>
  <c r="BC1261" i="1"/>
  <c r="BC1262" i="1"/>
  <c r="BC1263" i="1"/>
  <c r="BC1264" i="1"/>
  <c r="BC1265" i="1"/>
  <c r="BC1266" i="1"/>
  <c r="BC1267" i="1"/>
  <c r="BC1268" i="1"/>
  <c r="BC1269" i="1"/>
  <c r="BC1270" i="1"/>
  <c r="BC1271" i="1"/>
  <c r="BC1272" i="1"/>
  <c r="BC1273" i="1"/>
  <c r="BC1274" i="1"/>
  <c r="BC1275" i="1"/>
  <c r="BC1276" i="1"/>
  <c r="BC1277" i="1"/>
  <c r="BC1278" i="1"/>
  <c r="BC1279" i="1"/>
  <c r="BC1280" i="1"/>
  <c r="BC1281" i="1"/>
  <c r="BC1282" i="1"/>
  <c r="BC1283" i="1"/>
  <c r="BC1284" i="1"/>
  <c r="BC1285" i="1"/>
  <c r="BC1286" i="1"/>
  <c r="BC1287" i="1"/>
  <c r="BC1288" i="1"/>
  <c r="BC1289" i="1"/>
  <c r="BC1290" i="1"/>
  <c r="BC1291" i="1"/>
  <c r="BC1292" i="1"/>
  <c r="BC1293" i="1"/>
  <c r="BC1294" i="1"/>
  <c r="BC1295" i="1"/>
  <c r="BC1296" i="1"/>
  <c r="BC1297" i="1"/>
  <c r="BC1298" i="1"/>
  <c r="BC1299" i="1"/>
  <c r="BC1300" i="1"/>
  <c r="BC1301" i="1"/>
  <c r="BC1302" i="1"/>
  <c r="BC1303" i="1"/>
  <c r="BC1304" i="1"/>
  <c r="BC1305" i="1"/>
  <c r="BC1306" i="1"/>
  <c r="BC1307" i="1"/>
  <c r="BC1308" i="1"/>
  <c r="BC1309" i="1"/>
  <c r="BC1310" i="1"/>
  <c r="BC1311" i="1"/>
  <c r="BC1312" i="1"/>
  <c r="BC1313" i="1"/>
  <c r="BC1314" i="1"/>
  <c r="BC1315" i="1"/>
  <c r="BC1316" i="1"/>
  <c r="BC1317" i="1"/>
  <c r="BC1318" i="1"/>
  <c r="BC1319" i="1"/>
  <c r="BC1320" i="1"/>
  <c r="BC1321" i="1"/>
  <c r="BC1322" i="1"/>
  <c r="BC1323" i="1"/>
  <c r="BC1324" i="1"/>
  <c r="BC1325" i="1"/>
  <c r="BC1326" i="1"/>
  <c r="BC1327" i="1"/>
  <c r="BC1328" i="1"/>
  <c r="BC1329" i="1"/>
  <c r="BC1330" i="1"/>
  <c r="BC1331" i="1"/>
  <c r="BC1332" i="1"/>
  <c r="BC1333" i="1"/>
  <c r="BC1334" i="1"/>
  <c r="BC1335" i="1"/>
  <c r="BC1336" i="1"/>
  <c r="BC1337" i="1"/>
  <c r="BC1338" i="1"/>
  <c r="BC1339" i="1"/>
  <c r="BC1340" i="1"/>
  <c r="BC1341" i="1"/>
  <c r="BC1342" i="1"/>
  <c r="BC1343" i="1"/>
  <c r="BC1344" i="1"/>
  <c r="BC1345" i="1"/>
  <c r="BC1346" i="1"/>
  <c r="BC1347" i="1"/>
  <c r="BC1348" i="1"/>
  <c r="BC1349" i="1"/>
  <c r="BC1350" i="1"/>
  <c r="BC1351" i="1"/>
  <c r="BC1352" i="1"/>
  <c r="BC1353" i="1"/>
  <c r="BC1354" i="1"/>
  <c r="BC1355" i="1"/>
  <c r="BC1356" i="1"/>
  <c r="BC1357" i="1"/>
  <c r="BC1358" i="1"/>
  <c r="BC1359" i="1"/>
  <c r="BC1360" i="1"/>
  <c r="BC1361" i="1"/>
  <c r="BC1362" i="1"/>
  <c r="BC1363" i="1"/>
  <c r="BC1364" i="1"/>
  <c r="BC1365" i="1"/>
  <c r="BC1366" i="1"/>
  <c r="BC1367" i="1"/>
  <c r="BC1368" i="1"/>
  <c r="BC1369" i="1"/>
  <c r="BC1370" i="1"/>
  <c r="BC1371" i="1"/>
  <c r="BC1372" i="1"/>
  <c r="BC1373" i="1"/>
  <c r="BC1374" i="1"/>
  <c r="BC1375" i="1"/>
  <c r="BC1376" i="1"/>
  <c r="BC1377" i="1"/>
  <c r="BC1378" i="1"/>
  <c r="BC1379" i="1"/>
  <c r="BC1380" i="1"/>
  <c r="BC1381" i="1"/>
  <c r="BC1382" i="1"/>
  <c r="BC1383" i="1"/>
  <c r="BC1384" i="1"/>
  <c r="BC1385" i="1"/>
  <c r="BC1386" i="1"/>
  <c r="BC1387" i="1"/>
  <c r="BC1388" i="1"/>
  <c r="BC1389" i="1"/>
  <c r="BC1390" i="1"/>
  <c r="BC1391" i="1"/>
  <c r="BC1392" i="1"/>
  <c r="BC1393" i="1"/>
  <c r="BC1394" i="1"/>
  <c r="BC1395" i="1"/>
  <c r="BC1396" i="1"/>
  <c r="BC1397" i="1"/>
  <c r="BC1398" i="1"/>
  <c r="BC1399" i="1"/>
  <c r="BC1400" i="1"/>
  <c r="BC1401" i="1"/>
  <c r="BC1402" i="1"/>
  <c r="BC1403" i="1"/>
  <c r="BC1404" i="1"/>
  <c r="BC1405" i="1"/>
  <c r="BC1406" i="1"/>
  <c r="BC1407" i="1"/>
  <c r="BC1408" i="1"/>
  <c r="BC1409" i="1"/>
  <c r="BC1410" i="1"/>
  <c r="BC1411" i="1"/>
  <c r="BC1412" i="1"/>
  <c r="BC1413" i="1"/>
  <c r="BC1414" i="1"/>
  <c r="BC1415" i="1"/>
  <c r="BC1416" i="1"/>
  <c r="BC1417" i="1"/>
  <c r="BC1418" i="1"/>
  <c r="BC1419" i="1"/>
  <c r="BC1420" i="1"/>
  <c r="BC1421" i="1"/>
  <c r="BC1422" i="1"/>
  <c r="BC1423" i="1"/>
  <c r="BC1424" i="1"/>
  <c r="BC1425" i="1"/>
  <c r="BC1426" i="1"/>
  <c r="BC1427" i="1"/>
  <c r="BC1428" i="1"/>
  <c r="BC1429" i="1"/>
  <c r="BC1430" i="1"/>
  <c r="BC1431" i="1"/>
  <c r="BC1432" i="1"/>
  <c r="BC1433" i="1"/>
  <c r="BC1434" i="1"/>
  <c r="BC1435" i="1"/>
  <c r="BC1436" i="1"/>
  <c r="BC1437" i="1"/>
  <c r="BC1438" i="1"/>
  <c r="BC1439" i="1"/>
  <c r="BC1440" i="1"/>
  <c r="BC1441" i="1"/>
  <c r="BC1442" i="1"/>
  <c r="BC1443" i="1"/>
  <c r="BC1444" i="1"/>
  <c r="BC1445" i="1"/>
  <c r="BC1446" i="1"/>
  <c r="BC1447" i="1"/>
  <c r="BC1448" i="1"/>
  <c r="BC1449" i="1"/>
  <c r="BC1450" i="1"/>
  <c r="BC1451" i="1"/>
  <c r="BC1452" i="1"/>
  <c r="BC1453" i="1"/>
  <c r="BC1454" i="1"/>
  <c r="BC1455" i="1"/>
  <c r="BC1456" i="1"/>
  <c r="BC1457" i="1"/>
  <c r="BC1458" i="1"/>
  <c r="BC1459" i="1"/>
  <c r="BC1460" i="1"/>
  <c r="BC1461" i="1"/>
  <c r="BC1462" i="1"/>
  <c r="BC1463" i="1"/>
  <c r="BC1464" i="1"/>
  <c r="BC1465" i="1"/>
  <c r="BC1466" i="1"/>
  <c r="BC1467" i="1"/>
  <c r="BC1468" i="1"/>
  <c r="BC1469" i="1"/>
  <c r="BC1470" i="1"/>
  <c r="BC1471" i="1"/>
  <c r="BC1472" i="1"/>
  <c r="BC1473" i="1"/>
  <c r="BC1474" i="1"/>
  <c r="BC1475" i="1"/>
  <c r="BC1476" i="1"/>
  <c r="BC1477" i="1"/>
  <c r="BC1478" i="1"/>
  <c r="BC1479" i="1"/>
  <c r="BC1480" i="1"/>
  <c r="BC1481" i="1"/>
  <c r="BC1482" i="1"/>
  <c r="BC1483" i="1"/>
  <c r="BC1484" i="1"/>
  <c r="BC1485" i="1"/>
  <c r="BC1486" i="1"/>
  <c r="BC1487" i="1"/>
  <c r="BC1488" i="1"/>
  <c r="BC1489" i="1"/>
  <c r="BC1490" i="1"/>
  <c r="BC1491" i="1"/>
  <c r="BC1492" i="1"/>
  <c r="BC1493" i="1"/>
  <c r="BC1494" i="1"/>
  <c r="BC1495" i="1"/>
  <c r="BC1496" i="1"/>
  <c r="BC1497" i="1"/>
  <c r="BC1498" i="1"/>
  <c r="BC1499" i="1"/>
  <c r="BF1117" i="1"/>
  <c r="BF1118" i="1"/>
  <c r="BF1119" i="1"/>
  <c r="BF1120" i="1"/>
  <c r="BF1121" i="1"/>
  <c r="BF1122" i="1"/>
  <c r="BF1123" i="1"/>
  <c r="BF1124" i="1"/>
  <c r="BF1125" i="1"/>
  <c r="BF1126" i="1"/>
  <c r="BF1127" i="1"/>
  <c r="BF1128" i="1"/>
  <c r="BF1129" i="1"/>
  <c r="BF1130" i="1"/>
  <c r="BF1131" i="1"/>
  <c r="BF1132" i="1"/>
  <c r="BF1133" i="1"/>
  <c r="BF1134" i="1"/>
  <c r="BF1135" i="1"/>
  <c r="BF1136" i="1"/>
  <c r="BF1137" i="1"/>
  <c r="BF1138" i="1"/>
  <c r="BF1139" i="1"/>
  <c r="BF1140" i="1"/>
  <c r="BF1141" i="1"/>
  <c r="BF1142" i="1"/>
  <c r="BF1143" i="1"/>
  <c r="BF1144" i="1"/>
  <c r="BF1145" i="1"/>
  <c r="BF1146" i="1"/>
  <c r="BF1147" i="1"/>
  <c r="BF1148" i="1"/>
  <c r="BF1149" i="1"/>
  <c r="BF1150" i="1"/>
  <c r="BF1151" i="1"/>
  <c r="BF1152" i="1"/>
  <c r="BF1153" i="1"/>
  <c r="BF1154" i="1"/>
  <c r="BF1155" i="1"/>
  <c r="BF1156" i="1"/>
  <c r="BF1157" i="1"/>
  <c r="BF1158" i="1"/>
  <c r="BF1159" i="1"/>
  <c r="BF1160" i="1"/>
  <c r="BF1161" i="1"/>
  <c r="BF1162" i="1"/>
  <c r="BF1163" i="1"/>
  <c r="BF1164" i="1"/>
  <c r="BF1165" i="1"/>
  <c r="BF1166" i="1"/>
  <c r="BF1167" i="1"/>
  <c r="BF1168" i="1"/>
  <c r="BF1169" i="1"/>
  <c r="BF1170" i="1"/>
  <c r="BF1171" i="1"/>
  <c r="BF1172" i="1"/>
  <c r="BF1173" i="1"/>
  <c r="BF1174" i="1"/>
  <c r="BF1175" i="1"/>
  <c r="BF1176" i="1"/>
  <c r="BF1177" i="1"/>
  <c r="BF1178" i="1"/>
  <c r="BF1179" i="1"/>
  <c r="BF1180" i="1"/>
  <c r="BF1181" i="1"/>
  <c r="BF1182" i="1"/>
  <c r="BF1183" i="1"/>
  <c r="BF1184" i="1"/>
  <c r="BF1185" i="1"/>
  <c r="BF1186" i="1"/>
  <c r="BF1187" i="1"/>
  <c r="BF1188" i="1"/>
  <c r="BF1189" i="1"/>
  <c r="BF1190" i="1"/>
  <c r="BF1191" i="1"/>
  <c r="BF1192" i="1"/>
  <c r="BF1193" i="1"/>
  <c r="BF1194" i="1"/>
  <c r="BF1195" i="1"/>
  <c r="BF1196" i="1"/>
  <c r="BF1197" i="1"/>
  <c r="BF1198" i="1"/>
  <c r="BF1199" i="1"/>
  <c r="BF1200" i="1"/>
  <c r="BF1201" i="1"/>
  <c r="BF1202" i="1"/>
  <c r="BF1203" i="1"/>
  <c r="BF1204" i="1"/>
  <c r="BF1205" i="1"/>
  <c r="BF1206" i="1"/>
  <c r="BF1207" i="1"/>
  <c r="BF1208" i="1"/>
  <c r="BF1209" i="1"/>
  <c r="BF1210" i="1"/>
  <c r="BF1211" i="1"/>
  <c r="BF1212" i="1"/>
  <c r="BF1213" i="1"/>
  <c r="BF1214" i="1"/>
  <c r="BF1215" i="1"/>
  <c r="BF1216" i="1"/>
  <c r="BF1217" i="1"/>
  <c r="BF1218" i="1"/>
  <c r="BF1219" i="1"/>
  <c r="BF1220" i="1"/>
  <c r="BF1221" i="1"/>
  <c r="BF1222" i="1"/>
  <c r="BF1223" i="1"/>
  <c r="BF1224" i="1"/>
  <c r="BF1225" i="1"/>
  <c r="BF1226" i="1"/>
  <c r="BF1227" i="1"/>
  <c r="BF1228" i="1"/>
  <c r="BF1229" i="1"/>
  <c r="BF1230" i="1"/>
  <c r="BF1231" i="1"/>
  <c r="BF1232" i="1"/>
  <c r="BF1233" i="1"/>
  <c r="BF1234" i="1"/>
  <c r="BF1235" i="1"/>
  <c r="BF1236" i="1"/>
  <c r="BF1237" i="1"/>
  <c r="BF1238" i="1"/>
  <c r="BF1239" i="1"/>
  <c r="BF1240" i="1"/>
  <c r="BF1241" i="1"/>
  <c r="BF1242" i="1"/>
  <c r="BF1243" i="1"/>
  <c r="BF1244" i="1"/>
  <c r="BF1245" i="1"/>
  <c r="BF1246" i="1"/>
  <c r="BF1247" i="1"/>
  <c r="BF1248" i="1"/>
  <c r="BF1249" i="1"/>
  <c r="BF1250" i="1"/>
  <c r="BF1251" i="1"/>
  <c r="BF1252" i="1"/>
  <c r="BF1253" i="1"/>
  <c r="BF1254" i="1"/>
  <c r="BF1255" i="1"/>
  <c r="BF1256" i="1"/>
  <c r="BF1257" i="1"/>
  <c r="BF1258" i="1"/>
  <c r="BF1259" i="1"/>
  <c r="BF1260" i="1"/>
  <c r="BF1261" i="1"/>
  <c r="BF1262" i="1"/>
  <c r="BF1263" i="1"/>
  <c r="BF1264" i="1"/>
  <c r="BF1265" i="1"/>
  <c r="BF1266" i="1"/>
  <c r="BF1267" i="1"/>
  <c r="BF1268" i="1"/>
  <c r="BF1269" i="1"/>
  <c r="BF1270" i="1"/>
  <c r="BF1271" i="1"/>
  <c r="BF1272" i="1"/>
  <c r="BF1273" i="1"/>
  <c r="BF1274" i="1"/>
  <c r="BF1275" i="1"/>
  <c r="BF1276" i="1"/>
  <c r="BF1277" i="1"/>
  <c r="BF1278" i="1"/>
  <c r="BF1279" i="1"/>
  <c r="BF1280" i="1"/>
  <c r="BF1281" i="1"/>
  <c r="BF1282" i="1"/>
  <c r="BF1283" i="1"/>
  <c r="BF1284" i="1"/>
  <c r="BF1285" i="1"/>
  <c r="BF1286" i="1"/>
  <c r="BF1287" i="1"/>
  <c r="BF1288" i="1"/>
  <c r="BF1289" i="1"/>
  <c r="BF1290" i="1"/>
  <c r="BF1291" i="1"/>
  <c r="BF1292" i="1"/>
  <c r="BF1293" i="1"/>
  <c r="BF1294" i="1"/>
  <c r="BF1295" i="1"/>
  <c r="BF1296" i="1"/>
  <c r="BF1297" i="1"/>
  <c r="BF1298" i="1"/>
  <c r="BF1299" i="1"/>
  <c r="BF1300" i="1"/>
  <c r="BF1301" i="1"/>
  <c r="BF1302" i="1"/>
  <c r="BF1303" i="1"/>
  <c r="BF1304" i="1"/>
  <c r="BF1305" i="1"/>
  <c r="BF1306" i="1"/>
  <c r="BF1307" i="1"/>
  <c r="BF1308" i="1"/>
  <c r="BF1309" i="1"/>
  <c r="BF1310" i="1"/>
  <c r="BF1311" i="1"/>
  <c r="BF1312" i="1"/>
  <c r="BF1313" i="1"/>
  <c r="BF1314" i="1"/>
  <c r="BF1315" i="1"/>
  <c r="BF1316" i="1"/>
  <c r="BF1317" i="1"/>
  <c r="BF1318" i="1"/>
  <c r="BF1319" i="1"/>
  <c r="BF1320" i="1"/>
  <c r="BF1321" i="1"/>
  <c r="BF1322" i="1"/>
  <c r="BF1323" i="1"/>
  <c r="BF1324" i="1"/>
  <c r="BF1325" i="1"/>
  <c r="BF1326" i="1"/>
  <c r="BF1327" i="1"/>
  <c r="BF1328" i="1"/>
  <c r="BF1329" i="1"/>
  <c r="BF1330" i="1"/>
  <c r="BF1331" i="1"/>
  <c r="BF1332" i="1"/>
  <c r="BF1333" i="1"/>
  <c r="BF1334" i="1"/>
  <c r="BF1335" i="1"/>
  <c r="BF1336" i="1"/>
  <c r="BF1337" i="1"/>
  <c r="BF1338" i="1"/>
  <c r="BF1339" i="1"/>
  <c r="BF1340" i="1"/>
  <c r="BF1341" i="1"/>
  <c r="BF1342" i="1"/>
  <c r="BF1343" i="1"/>
  <c r="BF1344" i="1"/>
  <c r="BF1345" i="1"/>
  <c r="BF1346" i="1"/>
  <c r="BF1347" i="1"/>
  <c r="BF1348" i="1"/>
  <c r="BF1349" i="1"/>
  <c r="BF1350" i="1"/>
  <c r="BF1351" i="1"/>
  <c r="BF1352" i="1"/>
  <c r="BF1353" i="1"/>
  <c r="BF1354" i="1"/>
  <c r="BF1355" i="1"/>
  <c r="BF1356" i="1"/>
  <c r="BF1357" i="1"/>
  <c r="BF1358" i="1"/>
  <c r="BF1359" i="1"/>
  <c r="BF1360" i="1"/>
  <c r="BF1361" i="1"/>
  <c r="BF1362" i="1"/>
  <c r="BF1363" i="1"/>
  <c r="BF1364" i="1"/>
  <c r="BF1365" i="1"/>
  <c r="BF1366" i="1"/>
  <c r="BF1367" i="1"/>
  <c r="BF1368" i="1"/>
  <c r="BF1369" i="1"/>
  <c r="BF1370" i="1"/>
  <c r="BF1371" i="1"/>
  <c r="BF1372" i="1"/>
  <c r="BF1373" i="1"/>
  <c r="BF1374" i="1"/>
  <c r="BF1375" i="1"/>
  <c r="BF1376" i="1"/>
  <c r="BF1377" i="1"/>
  <c r="BF1378" i="1"/>
  <c r="BF1379" i="1"/>
  <c r="BF1380" i="1"/>
  <c r="BF1381" i="1"/>
  <c r="BF1382" i="1"/>
  <c r="BF1383" i="1"/>
  <c r="BF1384" i="1"/>
  <c r="BF1385" i="1"/>
  <c r="BF1386" i="1"/>
  <c r="BF1387" i="1"/>
  <c r="BF1388" i="1"/>
  <c r="BF1389" i="1"/>
  <c r="BF1390" i="1"/>
  <c r="BF1391" i="1"/>
  <c r="BF1392" i="1"/>
  <c r="BF1393" i="1"/>
  <c r="BF1394" i="1"/>
  <c r="BF1395" i="1"/>
  <c r="BF1396" i="1"/>
  <c r="BF1397" i="1"/>
  <c r="BF1398" i="1"/>
  <c r="BF1399" i="1"/>
  <c r="BF1400" i="1"/>
  <c r="BF1401" i="1"/>
  <c r="BF1402" i="1"/>
  <c r="BF1403" i="1"/>
  <c r="BF1404" i="1"/>
  <c r="BF1405" i="1"/>
  <c r="BF1406" i="1"/>
  <c r="BF1407" i="1"/>
  <c r="BF1408" i="1"/>
  <c r="BF1409" i="1"/>
  <c r="BF1410" i="1"/>
  <c r="BF1411" i="1"/>
  <c r="BF1412" i="1"/>
  <c r="BF1413" i="1"/>
  <c r="BF1414" i="1"/>
  <c r="BF1415" i="1"/>
  <c r="BF1416" i="1"/>
  <c r="BF1417" i="1"/>
  <c r="BF1418" i="1"/>
  <c r="BF1419" i="1"/>
  <c r="BF1420" i="1"/>
  <c r="BF1421" i="1"/>
  <c r="BF1422" i="1"/>
  <c r="BF1423" i="1"/>
  <c r="BF1424" i="1"/>
  <c r="BF1425" i="1"/>
  <c r="BF1426" i="1"/>
  <c r="BF1427" i="1"/>
  <c r="BF1428" i="1"/>
  <c r="BF1429" i="1"/>
  <c r="BF1430" i="1"/>
  <c r="BF1431" i="1"/>
  <c r="BF1432" i="1"/>
  <c r="BF1433" i="1"/>
  <c r="BF1434" i="1"/>
  <c r="BF1435" i="1"/>
  <c r="BF1436" i="1"/>
  <c r="BF1437" i="1"/>
  <c r="BF1438" i="1"/>
  <c r="BF1439" i="1"/>
  <c r="BF1440" i="1"/>
  <c r="BF1441" i="1"/>
  <c r="BF1442" i="1"/>
  <c r="BF1443" i="1"/>
  <c r="BF1444" i="1"/>
  <c r="BF1445" i="1"/>
  <c r="BF1446" i="1"/>
  <c r="BF1447" i="1"/>
  <c r="BF1448" i="1"/>
  <c r="BF1449" i="1"/>
  <c r="BF1450" i="1"/>
  <c r="BF1451" i="1"/>
  <c r="BF1452" i="1"/>
  <c r="BF1453" i="1"/>
  <c r="BF1454" i="1"/>
  <c r="BF1455" i="1"/>
  <c r="BF1456" i="1"/>
  <c r="BF1457" i="1"/>
  <c r="BF1458" i="1"/>
  <c r="BF1459" i="1"/>
  <c r="BF1460" i="1"/>
  <c r="BF1461" i="1"/>
  <c r="BF1462" i="1"/>
  <c r="BF1463" i="1"/>
  <c r="BF1464" i="1"/>
  <c r="BF1465" i="1"/>
  <c r="BF1466" i="1"/>
  <c r="BF1467" i="1"/>
  <c r="BF1468" i="1"/>
  <c r="BF1469" i="1"/>
  <c r="BF1470" i="1"/>
  <c r="BF1471" i="1"/>
  <c r="BF1472" i="1"/>
  <c r="BF1473" i="1"/>
  <c r="BF1474" i="1"/>
  <c r="BF1475" i="1"/>
  <c r="BF1476" i="1"/>
  <c r="BF1477" i="1"/>
  <c r="BF1478" i="1"/>
  <c r="BF1479" i="1"/>
  <c r="BF1480" i="1"/>
  <c r="BF1481" i="1"/>
  <c r="BF1482" i="1"/>
  <c r="BF1483" i="1"/>
  <c r="BF1484" i="1"/>
  <c r="BF1485" i="1"/>
  <c r="BF1486" i="1"/>
  <c r="BF1487" i="1"/>
  <c r="BF1488" i="1"/>
  <c r="BF1489" i="1"/>
  <c r="BF1490" i="1"/>
  <c r="BF1491" i="1"/>
  <c r="BF1492" i="1"/>
  <c r="BF1493" i="1"/>
  <c r="BF1494" i="1"/>
  <c r="BF1495" i="1"/>
  <c r="BF1496" i="1"/>
  <c r="BF1497" i="1"/>
  <c r="BF1498" i="1"/>
  <c r="BF1499" i="1"/>
  <c r="BL1117" i="1"/>
  <c r="BL1118" i="1"/>
  <c r="BL1119" i="1"/>
  <c r="BL1120" i="1"/>
  <c r="BL1121" i="1"/>
  <c r="BL1122" i="1"/>
  <c r="BL1123" i="1"/>
  <c r="BL1124" i="1"/>
  <c r="BL1125" i="1"/>
  <c r="BL1126" i="1"/>
  <c r="BL1127" i="1"/>
  <c r="BL1128" i="1"/>
  <c r="BL1129" i="1"/>
  <c r="BL1130" i="1"/>
  <c r="BL1131" i="1"/>
  <c r="BL1132" i="1"/>
  <c r="BL1133" i="1"/>
  <c r="BL1134" i="1"/>
  <c r="BL1135" i="1"/>
  <c r="BL1136" i="1"/>
  <c r="BL1137" i="1"/>
  <c r="BL1138" i="1"/>
  <c r="BL1139" i="1"/>
  <c r="BL1140" i="1"/>
  <c r="BL1141" i="1"/>
  <c r="BL1142" i="1"/>
  <c r="BL1143" i="1"/>
  <c r="BL1144" i="1"/>
  <c r="BL1145" i="1"/>
  <c r="BL1146" i="1"/>
  <c r="BL1147" i="1"/>
  <c r="BL1148" i="1"/>
  <c r="BL1149" i="1"/>
  <c r="BL1150" i="1"/>
  <c r="BL1151" i="1"/>
  <c r="BL1152" i="1"/>
  <c r="BL1153" i="1"/>
  <c r="BL1154" i="1"/>
  <c r="BL1155" i="1"/>
  <c r="BL1156" i="1"/>
  <c r="BL1157" i="1"/>
  <c r="BL1158" i="1"/>
  <c r="BL1159" i="1"/>
  <c r="BL1160" i="1"/>
  <c r="BL1161" i="1"/>
  <c r="BL1162" i="1"/>
  <c r="BL1163" i="1"/>
  <c r="BL1164" i="1"/>
  <c r="BL1165" i="1"/>
  <c r="BL1166" i="1"/>
  <c r="BL1167" i="1"/>
  <c r="BL1168" i="1"/>
  <c r="BL1169" i="1"/>
  <c r="BL1170" i="1"/>
  <c r="BL1171" i="1"/>
  <c r="BL1172" i="1"/>
  <c r="BL1173" i="1"/>
  <c r="BL1174" i="1"/>
  <c r="BL1175" i="1"/>
  <c r="BL1176" i="1"/>
  <c r="BL1177" i="1"/>
  <c r="BL1178" i="1"/>
  <c r="BL1179" i="1"/>
  <c r="BL1180" i="1"/>
  <c r="BL1181" i="1"/>
  <c r="BL1182" i="1"/>
  <c r="BL1183" i="1"/>
  <c r="BL1184" i="1"/>
  <c r="BL1185" i="1"/>
  <c r="BL1186" i="1"/>
  <c r="BL1187" i="1"/>
  <c r="BL1188" i="1"/>
  <c r="BL1189" i="1"/>
  <c r="BL1190" i="1"/>
  <c r="BL1191" i="1"/>
  <c r="BL1192" i="1"/>
  <c r="BL1193" i="1"/>
  <c r="BL1194" i="1"/>
  <c r="BL1195" i="1"/>
  <c r="BL1196" i="1"/>
  <c r="BL1197" i="1"/>
  <c r="BL1198" i="1"/>
  <c r="BL1199" i="1"/>
  <c r="BL1200" i="1"/>
  <c r="BL1201" i="1"/>
  <c r="BL1202" i="1"/>
  <c r="BL1203" i="1"/>
  <c r="BL1204" i="1"/>
  <c r="BL1205" i="1"/>
  <c r="BL1206" i="1"/>
  <c r="BL1207" i="1"/>
  <c r="BL1208" i="1"/>
  <c r="BL1209" i="1"/>
  <c r="BL1210" i="1"/>
  <c r="BL1211" i="1"/>
  <c r="BL1212" i="1"/>
  <c r="BL1213" i="1"/>
  <c r="BL1214" i="1"/>
  <c r="BL1215" i="1"/>
  <c r="BL1216" i="1"/>
  <c r="BL1217" i="1"/>
  <c r="BL1218" i="1"/>
  <c r="BL1219" i="1"/>
  <c r="BL1220" i="1"/>
  <c r="BL1221" i="1"/>
  <c r="BL1222" i="1"/>
  <c r="BL1223" i="1"/>
  <c r="BL1224" i="1"/>
  <c r="BL1225" i="1"/>
  <c r="BL1226" i="1"/>
  <c r="BL1227" i="1"/>
  <c r="BL1228" i="1"/>
  <c r="BL1229" i="1"/>
  <c r="BL1230" i="1"/>
  <c r="BL1231" i="1"/>
  <c r="BL1232" i="1"/>
  <c r="BL1233" i="1"/>
  <c r="BL1234" i="1"/>
  <c r="BL1235" i="1"/>
  <c r="BL1236" i="1"/>
  <c r="BL1237" i="1"/>
  <c r="BL1238" i="1"/>
  <c r="BL1239" i="1"/>
  <c r="BL1240" i="1"/>
  <c r="BL1241" i="1"/>
  <c r="BL1242" i="1"/>
  <c r="BL1243" i="1"/>
  <c r="BL1244" i="1"/>
  <c r="BL1245" i="1"/>
  <c r="BL1246" i="1"/>
  <c r="BL1247" i="1"/>
  <c r="BL1248" i="1"/>
  <c r="BL1249" i="1"/>
  <c r="BL1250" i="1"/>
  <c r="BL1251" i="1"/>
  <c r="BL1252" i="1"/>
  <c r="BL1253" i="1"/>
  <c r="BL1254" i="1"/>
  <c r="BL1255" i="1"/>
  <c r="BL1256" i="1"/>
  <c r="BL1257" i="1"/>
  <c r="BL1258" i="1"/>
  <c r="BL1259" i="1"/>
  <c r="BL1260" i="1"/>
  <c r="BL1261" i="1"/>
  <c r="BL1262" i="1"/>
  <c r="BL1263" i="1"/>
  <c r="BL1264" i="1"/>
  <c r="BL1265" i="1"/>
  <c r="BL1266" i="1"/>
  <c r="BL1267" i="1"/>
  <c r="BL1268" i="1"/>
  <c r="BL1269" i="1"/>
  <c r="BL1270" i="1"/>
  <c r="BL1271" i="1"/>
  <c r="BL1272" i="1"/>
  <c r="BL1273" i="1"/>
  <c r="BL1274" i="1"/>
  <c r="BL1275" i="1"/>
  <c r="BL1276" i="1"/>
  <c r="BL1277" i="1"/>
  <c r="BL1278" i="1"/>
  <c r="BL1279" i="1"/>
  <c r="BL1280" i="1"/>
  <c r="BL1281" i="1"/>
  <c r="BL1282" i="1"/>
  <c r="BL1283" i="1"/>
  <c r="BL1284" i="1"/>
  <c r="BL1285" i="1"/>
  <c r="BL1286" i="1"/>
  <c r="BL1287" i="1"/>
  <c r="BL1288" i="1"/>
  <c r="BL1289" i="1"/>
  <c r="BL1290" i="1"/>
  <c r="BL1291" i="1"/>
  <c r="BL1292" i="1"/>
  <c r="BL1293" i="1"/>
  <c r="BL1294" i="1"/>
  <c r="BL1295" i="1"/>
  <c r="BL1296" i="1"/>
  <c r="BL1297" i="1"/>
  <c r="BL1298" i="1"/>
  <c r="BL1299" i="1"/>
  <c r="BL1300" i="1"/>
  <c r="BL1301" i="1"/>
  <c r="BL1302" i="1"/>
  <c r="BL1303" i="1"/>
  <c r="BL1304" i="1"/>
  <c r="BL1305" i="1"/>
  <c r="BL1306" i="1"/>
  <c r="BL1307" i="1"/>
  <c r="BL1308" i="1"/>
  <c r="BL1309" i="1"/>
  <c r="BL1310" i="1"/>
  <c r="BL1311" i="1"/>
  <c r="BL1312" i="1"/>
  <c r="BL1313" i="1"/>
  <c r="BL1314" i="1"/>
  <c r="BL1315" i="1"/>
  <c r="BL1316" i="1"/>
  <c r="BL1317" i="1"/>
  <c r="BL1318" i="1"/>
  <c r="BL1319" i="1"/>
  <c r="BL1320" i="1"/>
  <c r="BL1321" i="1"/>
  <c r="BL1322" i="1"/>
  <c r="BL1323" i="1"/>
  <c r="BL1324" i="1"/>
  <c r="BL1325" i="1"/>
  <c r="BL1326" i="1"/>
  <c r="BL1327" i="1"/>
  <c r="BL1328" i="1"/>
  <c r="BL1329" i="1"/>
  <c r="BL1330" i="1"/>
  <c r="BL1331" i="1"/>
  <c r="BL1332" i="1"/>
  <c r="BL1333" i="1"/>
  <c r="BL1334" i="1"/>
  <c r="BL1335" i="1"/>
  <c r="BL1336" i="1"/>
  <c r="BL1337" i="1"/>
  <c r="BL1338" i="1"/>
  <c r="BL1339" i="1"/>
  <c r="BL1340" i="1"/>
  <c r="BL1341" i="1"/>
  <c r="BL1342" i="1"/>
  <c r="BL1343" i="1"/>
  <c r="BL1344" i="1"/>
  <c r="BL1345" i="1"/>
  <c r="BL1346" i="1"/>
  <c r="BL1347" i="1"/>
  <c r="BL1348" i="1"/>
  <c r="BL1349" i="1"/>
  <c r="BL1350" i="1"/>
  <c r="BL1351" i="1"/>
  <c r="BL1352" i="1"/>
  <c r="BL1353" i="1"/>
  <c r="BL1354" i="1"/>
  <c r="BL1355" i="1"/>
  <c r="BL1356" i="1"/>
  <c r="BL1357" i="1"/>
  <c r="BL1358" i="1"/>
  <c r="BL1359" i="1"/>
  <c r="BL1360" i="1"/>
  <c r="BL1361" i="1"/>
  <c r="BL1362" i="1"/>
  <c r="BL1363" i="1"/>
  <c r="BL1364" i="1"/>
  <c r="BL1365" i="1"/>
  <c r="BL1366" i="1"/>
  <c r="BL1367" i="1"/>
  <c r="BL1368" i="1"/>
  <c r="BL1369" i="1"/>
  <c r="BL1370" i="1"/>
  <c r="BL1371" i="1"/>
  <c r="BL1372" i="1"/>
  <c r="BL1373" i="1"/>
  <c r="BL1374" i="1"/>
  <c r="BL1375" i="1"/>
  <c r="BL1376" i="1"/>
  <c r="BL1377" i="1"/>
  <c r="BL1378" i="1"/>
  <c r="BL1379" i="1"/>
  <c r="BL1380" i="1"/>
  <c r="BL1381" i="1"/>
  <c r="BL1382" i="1"/>
  <c r="BL1383" i="1"/>
  <c r="BL1384" i="1"/>
  <c r="BL1385" i="1"/>
  <c r="BL1386" i="1"/>
  <c r="BL1387" i="1"/>
  <c r="BL1388" i="1"/>
  <c r="BL1389" i="1"/>
  <c r="BL1390" i="1"/>
  <c r="BL1391" i="1"/>
  <c r="BL1392" i="1"/>
  <c r="BL1393" i="1"/>
  <c r="BL1394" i="1"/>
  <c r="BL1395" i="1"/>
  <c r="BL1396" i="1"/>
  <c r="BL1397" i="1"/>
  <c r="BL1398" i="1"/>
  <c r="BL1399" i="1"/>
  <c r="BL1400" i="1"/>
  <c r="BL1401" i="1"/>
  <c r="BL1402" i="1"/>
  <c r="BL1403" i="1"/>
  <c r="BL1404" i="1"/>
  <c r="BL1405" i="1"/>
  <c r="BL1406" i="1"/>
  <c r="BL1407" i="1"/>
  <c r="BL1408" i="1"/>
  <c r="BL1409" i="1"/>
  <c r="BL1410" i="1"/>
  <c r="BL1411" i="1"/>
  <c r="BL1412" i="1"/>
  <c r="BL1413" i="1"/>
  <c r="BL1414" i="1"/>
  <c r="BL1415" i="1"/>
  <c r="BL1416" i="1"/>
  <c r="BL1417" i="1"/>
  <c r="BL1418" i="1"/>
  <c r="BL1419" i="1"/>
  <c r="BL1420" i="1"/>
  <c r="BL1421" i="1"/>
  <c r="BL1422" i="1"/>
  <c r="BL1423" i="1"/>
  <c r="BL1424" i="1"/>
  <c r="BL1425" i="1"/>
  <c r="BL1426" i="1"/>
  <c r="BL1427" i="1"/>
  <c r="BL1428" i="1"/>
  <c r="BL1429" i="1"/>
  <c r="BL1430" i="1"/>
  <c r="BL1431" i="1"/>
  <c r="BL1432" i="1"/>
  <c r="BL1433" i="1"/>
  <c r="BL1434" i="1"/>
  <c r="BL1435" i="1"/>
  <c r="BL1436" i="1"/>
  <c r="BL1437" i="1"/>
  <c r="BL1438" i="1"/>
  <c r="BL1439" i="1"/>
  <c r="BL1440" i="1"/>
  <c r="BL1441" i="1"/>
  <c r="BL1442" i="1"/>
  <c r="BL1443" i="1"/>
  <c r="BL1444" i="1"/>
  <c r="BL1445" i="1"/>
  <c r="BL1446" i="1"/>
  <c r="BL1447" i="1"/>
  <c r="BL1448" i="1"/>
  <c r="BL1449" i="1"/>
  <c r="BL1450" i="1"/>
  <c r="BL1451" i="1"/>
  <c r="BL1452" i="1"/>
  <c r="BL1453" i="1"/>
  <c r="BL1454" i="1"/>
  <c r="BL1455" i="1"/>
  <c r="BL1456" i="1"/>
  <c r="BL1457" i="1"/>
  <c r="BL1458" i="1"/>
  <c r="BL1459" i="1"/>
  <c r="BL1460" i="1"/>
  <c r="BL1461" i="1"/>
  <c r="BL1462" i="1"/>
  <c r="BL1463" i="1"/>
  <c r="BL1464" i="1"/>
  <c r="BL1465" i="1"/>
  <c r="BL1466" i="1"/>
  <c r="BL1467" i="1"/>
  <c r="BL1468" i="1"/>
  <c r="BL1469" i="1"/>
  <c r="BL1470" i="1"/>
  <c r="BL1471" i="1"/>
  <c r="BL1472" i="1"/>
  <c r="BL1473" i="1"/>
  <c r="BL1474" i="1"/>
  <c r="BL1475" i="1"/>
  <c r="BL1476" i="1"/>
  <c r="BL1477" i="1"/>
  <c r="BL1478" i="1"/>
  <c r="BL1479" i="1"/>
  <c r="BL1480" i="1"/>
  <c r="BL1481" i="1"/>
  <c r="BL1482" i="1"/>
  <c r="BL1483" i="1"/>
  <c r="BL1484" i="1"/>
  <c r="BL1485" i="1"/>
  <c r="BL1486" i="1"/>
  <c r="BL1487" i="1"/>
  <c r="BL1488" i="1"/>
  <c r="BL1489" i="1"/>
  <c r="BL1490" i="1"/>
  <c r="BL1491" i="1"/>
  <c r="BL1492" i="1"/>
  <c r="BL1493" i="1"/>
  <c r="BL1494" i="1"/>
  <c r="BL1495" i="1"/>
  <c r="BL1496" i="1"/>
  <c r="BL1497" i="1"/>
  <c r="BL1498" i="1"/>
  <c r="BL1499" i="1"/>
  <c r="BO1117" i="1"/>
  <c r="BO1118" i="1"/>
  <c r="BO1119" i="1"/>
  <c r="BO1120" i="1"/>
  <c r="BO1121" i="1"/>
  <c r="BO1122" i="1"/>
  <c r="BO1123" i="1"/>
  <c r="BO1124" i="1"/>
  <c r="BO1125" i="1"/>
  <c r="BO1126" i="1"/>
  <c r="BO1127" i="1"/>
  <c r="BO1128" i="1"/>
  <c r="BO1129" i="1"/>
  <c r="BO1130" i="1"/>
  <c r="BO1131" i="1"/>
  <c r="BO1132" i="1"/>
  <c r="BO1133" i="1"/>
  <c r="BO1134" i="1"/>
  <c r="BO1135" i="1"/>
  <c r="BO1136" i="1"/>
  <c r="BO1137" i="1"/>
  <c r="BO1138" i="1"/>
  <c r="BO1139" i="1"/>
  <c r="BO1140" i="1"/>
  <c r="BO1141" i="1"/>
  <c r="BO1142" i="1"/>
  <c r="BO1143" i="1"/>
  <c r="BO1144" i="1"/>
  <c r="BO1145" i="1"/>
  <c r="BO1146" i="1"/>
  <c r="BO1147" i="1"/>
  <c r="BO1148" i="1"/>
  <c r="BO1149" i="1"/>
  <c r="BO1150" i="1"/>
  <c r="BO1151" i="1"/>
  <c r="BO1152" i="1"/>
  <c r="BO1153" i="1"/>
  <c r="BO1154" i="1"/>
  <c r="BO1155" i="1"/>
  <c r="BO1156" i="1"/>
  <c r="BO1157" i="1"/>
  <c r="BO1158" i="1"/>
  <c r="BO1159" i="1"/>
  <c r="BO1160" i="1"/>
  <c r="BO1161" i="1"/>
  <c r="BO1162" i="1"/>
  <c r="BO1163" i="1"/>
  <c r="BO1164" i="1"/>
  <c r="BO1165" i="1"/>
  <c r="BO1166" i="1"/>
  <c r="BO1167" i="1"/>
  <c r="BO1168" i="1"/>
  <c r="BO1169" i="1"/>
  <c r="BO1170" i="1"/>
  <c r="BO1171" i="1"/>
  <c r="BO1172" i="1"/>
  <c r="BO1173" i="1"/>
  <c r="BO1174" i="1"/>
  <c r="BO1175" i="1"/>
  <c r="BO1176" i="1"/>
  <c r="BO1177" i="1"/>
  <c r="BO1178" i="1"/>
  <c r="BO1179" i="1"/>
  <c r="BO1180" i="1"/>
  <c r="BO1181" i="1"/>
  <c r="BO1182" i="1"/>
  <c r="BO1183" i="1"/>
  <c r="BO1184" i="1"/>
  <c r="BO1185" i="1"/>
  <c r="BO1186" i="1"/>
  <c r="BO1187" i="1"/>
  <c r="BO1188" i="1"/>
  <c r="BO1189" i="1"/>
  <c r="BO1190" i="1"/>
  <c r="BO1191" i="1"/>
  <c r="BO1192" i="1"/>
  <c r="BO1193" i="1"/>
  <c r="BO1194" i="1"/>
  <c r="BO1195" i="1"/>
  <c r="BO1196" i="1"/>
  <c r="BO1197" i="1"/>
  <c r="BO1198" i="1"/>
  <c r="BO1199" i="1"/>
  <c r="BO1200" i="1"/>
  <c r="BO1201" i="1"/>
  <c r="BO1202" i="1"/>
  <c r="BO1203" i="1"/>
  <c r="BO1204" i="1"/>
  <c r="BO1205" i="1"/>
  <c r="BO1206" i="1"/>
  <c r="BO1207" i="1"/>
  <c r="BO1208" i="1"/>
  <c r="BO1209" i="1"/>
  <c r="BO1210" i="1"/>
  <c r="BO1211" i="1"/>
  <c r="BO1212" i="1"/>
  <c r="BO1213" i="1"/>
  <c r="BO1214" i="1"/>
  <c r="BO1215" i="1"/>
  <c r="BO1216" i="1"/>
  <c r="BO1217" i="1"/>
  <c r="BO1218" i="1"/>
  <c r="BO1219" i="1"/>
  <c r="BO1220" i="1"/>
  <c r="BO1221" i="1"/>
  <c r="BO1222" i="1"/>
  <c r="BO1223" i="1"/>
  <c r="BO1224" i="1"/>
  <c r="BO1225" i="1"/>
  <c r="BO1226" i="1"/>
  <c r="BO1227" i="1"/>
  <c r="BO1228" i="1"/>
  <c r="BO1229" i="1"/>
  <c r="BO1230" i="1"/>
  <c r="BO1231" i="1"/>
  <c r="BO1232" i="1"/>
  <c r="BO1233" i="1"/>
  <c r="BO1234" i="1"/>
  <c r="BO1235" i="1"/>
  <c r="BO1236" i="1"/>
  <c r="BO1237" i="1"/>
  <c r="BO1238" i="1"/>
  <c r="BO1239" i="1"/>
  <c r="BO1240" i="1"/>
  <c r="BO1241" i="1"/>
  <c r="BO1242" i="1"/>
  <c r="BO1243" i="1"/>
  <c r="BO1244" i="1"/>
  <c r="BO1245" i="1"/>
  <c r="BO1246" i="1"/>
  <c r="BO1247" i="1"/>
  <c r="BO1248" i="1"/>
  <c r="BO1249" i="1"/>
  <c r="BO1250" i="1"/>
  <c r="BO1251" i="1"/>
  <c r="BO1252" i="1"/>
  <c r="BO1253" i="1"/>
  <c r="BO1254" i="1"/>
  <c r="BO1255" i="1"/>
  <c r="BO1256" i="1"/>
  <c r="BO1257" i="1"/>
  <c r="BO1258" i="1"/>
  <c r="BO1259" i="1"/>
  <c r="BO1260" i="1"/>
  <c r="BO1261" i="1"/>
  <c r="BO1262" i="1"/>
  <c r="BO1263" i="1"/>
  <c r="BO1264" i="1"/>
  <c r="BO1265" i="1"/>
  <c r="BO1266" i="1"/>
  <c r="BO1267" i="1"/>
  <c r="BO1268" i="1"/>
  <c r="BO1269" i="1"/>
  <c r="BO1270" i="1"/>
  <c r="BO1271" i="1"/>
  <c r="BO1272" i="1"/>
  <c r="BO1273" i="1"/>
  <c r="BO1274" i="1"/>
  <c r="BO1275" i="1"/>
  <c r="BO1276" i="1"/>
  <c r="BO1277" i="1"/>
  <c r="BO1278" i="1"/>
  <c r="BO1279" i="1"/>
  <c r="BO1280" i="1"/>
  <c r="BO1281" i="1"/>
  <c r="BO1282" i="1"/>
  <c r="BO1283" i="1"/>
  <c r="BO1284" i="1"/>
  <c r="BO1285" i="1"/>
  <c r="BO1286" i="1"/>
  <c r="BO1287" i="1"/>
  <c r="BO1288" i="1"/>
  <c r="BO1289" i="1"/>
  <c r="BO1290" i="1"/>
  <c r="BO1291" i="1"/>
  <c r="BO1292" i="1"/>
  <c r="BO1293" i="1"/>
  <c r="BO1294" i="1"/>
  <c r="BO1295" i="1"/>
  <c r="BO1296" i="1"/>
  <c r="BO1297" i="1"/>
  <c r="BO1298" i="1"/>
  <c r="BO1299" i="1"/>
  <c r="BO1300" i="1"/>
  <c r="BO1301" i="1"/>
  <c r="BO1302" i="1"/>
  <c r="BO1303" i="1"/>
  <c r="BO1304" i="1"/>
  <c r="BO1305" i="1"/>
  <c r="BO1306" i="1"/>
  <c r="BO1307" i="1"/>
  <c r="BO1308" i="1"/>
  <c r="BO1309" i="1"/>
  <c r="BO1310" i="1"/>
  <c r="BO1311" i="1"/>
  <c r="BO1312" i="1"/>
  <c r="BO1313" i="1"/>
  <c r="BO1314" i="1"/>
  <c r="BO1315" i="1"/>
  <c r="BO1316" i="1"/>
  <c r="BO1317" i="1"/>
  <c r="BO1318" i="1"/>
  <c r="BO1319" i="1"/>
  <c r="BO1320" i="1"/>
  <c r="BO1321" i="1"/>
  <c r="BO1322" i="1"/>
  <c r="BO1323" i="1"/>
  <c r="BO1324" i="1"/>
  <c r="BO1325" i="1"/>
  <c r="BO1326" i="1"/>
  <c r="BO1327" i="1"/>
  <c r="BO1328" i="1"/>
  <c r="BO1329" i="1"/>
  <c r="BO1330" i="1"/>
  <c r="BO1331" i="1"/>
  <c r="BO1332" i="1"/>
  <c r="BO1333" i="1"/>
  <c r="BO1334" i="1"/>
  <c r="BO1335" i="1"/>
  <c r="BO1336" i="1"/>
  <c r="BO1337" i="1"/>
  <c r="BO1338" i="1"/>
  <c r="BO1339" i="1"/>
  <c r="BO1340" i="1"/>
  <c r="BO1341" i="1"/>
  <c r="BO1342" i="1"/>
  <c r="BO1343" i="1"/>
  <c r="BO1344" i="1"/>
  <c r="BO1345" i="1"/>
  <c r="BO1346" i="1"/>
  <c r="BO1347" i="1"/>
  <c r="BO1348" i="1"/>
  <c r="BO1349" i="1"/>
  <c r="BO1350" i="1"/>
  <c r="BO1351" i="1"/>
  <c r="BO1352" i="1"/>
  <c r="BO1353" i="1"/>
  <c r="BO1354" i="1"/>
  <c r="BO1355" i="1"/>
  <c r="BO1356" i="1"/>
  <c r="BO1357" i="1"/>
  <c r="BO1358" i="1"/>
  <c r="BO1359" i="1"/>
  <c r="BO1360" i="1"/>
  <c r="BO1361" i="1"/>
  <c r="BO1362" i="1"/>
  <c r="BO1363" i="1"/>
  <c r="BO1364" i="1"/>
  <c r="BO1365" i="1"/>
  <c r="BO1366" i="1"/>
  <c r="BO1367" i="1"/>
  <c r="BO1368" i="1"/>
  <c r="BO1369" i="1"/>
  <c r="BO1370" i="1"/>
  <c r="BO1371" i="1"/>
  <c r="BO1372" i="1"/>
  <c r="BO1373" i="1"/>
  <c r="BO1374" i="1"/>
  <c r="BO1375" i="1"/>
  <c r="BO1376" i="1"/>
  <c r="BO1377" i="1"/>
  <c r="BO1378" i="1"/>
  <c r="BO1379" i="1"/>
  <c r="BO1380" i="1"/>
  <c r="BO1381" i="1"/>
  <c r="BO1382" i="1"/>
  <c r="BO1383" i="1"/>
  <c r="BO1384" i="1"/>
  <c r="BO1385" i="1"/>
  <c r="BO1386" i="1"/>
  <c r="BO1387" i="1"/>
  <c r="BO1388" i="1"/>
  <c r="BO1389" i="1"/>
  <c r="BO1390" i="1"/>
  <c r="BO1391" i="1"/>
  <c r="BO1392" i="1"/>
  <c r="BO1393" i="1"/>
  <c r="BO1394" i="1"/>
  <c r="BO1395" i="1"/>
  <c r="BO1396" i="1"/>
  <c r="BO1397" i="1"/>
  <c r="BO1398" i="1"/>
  <c r="BO1399" i="1"/>
  <c r="BO1400" i="1"/>
  <c r="BO1401" i="1"/>
  <c r="BO1402" i="1"/>
  <c r="BO1403" i="1"/>
  <c r="BO1404" i="1"/>
  <c r="BO1405" i="1"/>
  <c r="BO1406" i="1"/>
  <c r="BO1407" i="1"/>
  <c r="BO1408" i="1"/>
  <c r="BO1409" i="1"/>
  <c r="BO1410" i="1"/>
  <c r="BO1411" i="1"/>
  <c r="BO1412" i="1"/>
  <c r="BO1413" i="1"/>
  <c r="BO1414" i="1"/>
  <c r="BO1415" i="1"/>
  <c r="BO1416" i="1"/>
  <c r="BO1417" i="1"/>
  <c r="BO1418" i="1"/>
  <c r="BO1419" i="1"/>
  <c r="BO1420" i="1"/>
  <c r="BO1421" i="1"/>
  <c r="BO1422" i="1"/>
  <c r="BO1423" i="1"/>
  <c r="BO1424" i="1"/>
  <c r="BO1425" i="1"/>
  <c r="BO1426" i="1"/>
  <c r="BO1427" i="1"/>
  <c r="BO1428" i="1"/>
  <c r="BO1429" i="1"/>
  <c r="BO1430" i="1"/>
  <c r="BO1431" i="1"/>
  <c r="BO1432" i="1"/>
  <c r="BO1433" i="1"/>
  <c r="BO1434" i="1"/>
  <c r="BO1435" i="1"/>
  <c r="BO1436" i="1"/>
  <c r="BO1437" i="1"/>
  <c r="BO1438" i="1"/>
  <c r="BO1439" i="1"/>
  <c r="BO1440" i="1"/>
  <c r="BO1441" i="1"/>
  <c r="BO1442" i="1"/>
  <c r="BO1443" i="1"/>
  <c r="BO1444" i="1"/>
  <c r="BO1445" i="1"/>
  <c r="BO1446" i="1"/>
  <c r="BO1447" i="1"/>
  <c r="BO1448" i="1"/>
  <c r="BO1449" i="1"/>
  <c r="BO1450" i="1"/>
  <c r="BO1451" i="1"/>
  <c r="BO1452" i="1"/>
  <c r="BO1453" i="1"/>
  <c r="BO1454" i="1"/>
  <c r="BO1455" i="1"/>
  <c r="BO1456" i="1"/>
  <c r="BO1457" i="1"/>
  <c r="BO1458" i="1"/>
  <c r="BO1459" i="1"/>
  <c r="BO1460" i="1"/>
  <c r="BO1461" i="1"/>
  <c r="BO1462" i="1"/>
  <c r="BO1463" i="1"/>
  <c r="BO1464" i="1"/>
  <c r="BO1465" i="1"/>
  <c r="BO1466" i="1"/>
  <c r="BO1467" i="1"/>
  <c r="BO1468" i="1"/>
  <c r="BO1469" i="1"/>
  <c r="BO1470" i="1"/>
  <c r="BO1471" i="1"/>
  <c r="BO1472" i="1"/>
  <c r="BO1473" i="1"/>
  <c r="BO1474" i="1"/>
  <c r="BO1475" i="1"/>
  <c r="BO1476" i="1"/>
  <c r="BO1477" i="1"/>
  <c r="BO1478" i="1"/>
  <c r="BO1479" i="1"/>
  <c r="BO1480" i="1"/>
  <c r="BO1481" i="1"/>
  <c r="BO1482" i="1"/>
  <c r="BO1483" i="1"/>
  <c r="BO1484" i="1"/>
  <c r="BO1485" i="1"/>
  <c r="BO1486" i="1"/>
  <c r="BO1487" i="1"/>
  <c r="BO1488" i="1"/>
  <c r="BO1489" i="1"/>
  <c r="BO1490" i="1"/>
  <c r="BO1491" i="1"/>
  <c r="BO1492" i="1"/>
  <c r="BO1493" i="1"/>
  <c r="BO1494" i="1"/>
  <c r="BO1495" i="1"/>
  <c r="BO1496" i="1"/>
  <c r="BO1497" i="1"/>
  <c r="BO1498" i="1"/>
  <c r="BO1499" i="1"/>
  <c r="BR1117" i="1"/>
  <c r="BR1118" i="1"/>
  <c r="BR1119" i="1"/>
  <c r="BR1120" i="1"/>
  <c r="BR1121" i="1"/>
  <c r="BR1122" i="1"/>
  <c r="BR1123" i="1"/>
  <c r="BR1124" i="1"/>
  <c r="BR1125" i="1"/>
  <c r="BR1126" i="1"/>
  <c r="BR1127" i="1"/>
  <c r="BR1128" i="1"/>
  <c r="BR1129" i="1"/>
  <c r="BR1130" i="1"/>
  <c r="BR1131" i="1"/>
  <c r="BR1132" i="1"/>
  <c r="BR1133" i="1"/>
  <c r="BR1134" i="1"/>
  <c r="BR1135" i="1"/>
  <c r="BR1136" i="1"/>
  <c r="BR1137" i="1"/>
  <c r="BR1138" i="1"/>
  <c r="BR1139" i="1"/>
  <c r="BR1140" i="1"/>
  <c r="BR1141" i="1"/>
  <c r="BR1142" i="1"/>
  <c r="BR1143" i="1"/>
  <c r="BR1144" i="1"/>
  <c r="BR1145" i="1"/>
  <c r="BR1146" i="1"/>
  <c r="BR1147" i="1"/>
  <c r="BR1148" i="1"/>
  <c r="BR1149" i="1"/>
  <c r="BR1150" i="1"/>
  <c r="BR1151" i="1"/>
  <c r="BR1152" i="1"/>
  <c r="BR1153" i="1"/>
  <c r="BR1154" i="1"/>
  <c r="BR1155" i="1"/>
  <c r="BR1156" i="1"/>
  <c r="BR1157" i="1"/>
  <c r="BR1158" i="1"/>
  <c r="BR1159" i="1"/>
  <c r="BR1160" i="1"/>
  <c r="BR1161" i="1"/>
  <c r="BR1162" i="1"/>
  <c r="BR1163" i="1"/>
  <c r="BR1164" i="1"/>
  <c r="BR1165" i="1"/>
  <c r="BR1166" i="1"/>
  <c r="BR1167" i="1"/>
  <c r="BR1168" i="1"/>
  <c r="BR1169" i="1"/>
  <c r="BR1170" i="1"/>
  <c r="BR1171" i="1"/>
  <c r="BR1172" i="1"/>
  <c r="BR1173" i="1"/>
  <c r="BR1174" i="1"/>
  <c r="BR1175" i="1"/>
  <c r="BR1176" i="1"/>
  <c r="BR1177" i="1"/>
  <c r="BR1178" i="1"/>
  <c r="BR1179" i="1"/>
  <c r="BR1180" i="1"/>
  <c r="BR1181" i="1"/>
  <c r="BR1182" i="1"/>
  <c r="BR1183" i="1"/>
  <c r="BR1184" i="1"/>
  <c r="BR1185" i="1"/>
  <c r="BR1186" i="1"/>
  <c r="BR1187" i="1"/>
  <c r="BR1188" i="1"/>
  <c r="BR1189" i="1"/>
  <c r="BR1190" i="1"/>
  <c r="BR1191" i="1"/>
  <c r="BR1192" i="1"/>
  <c r="BR1193" i="1"/>
  <c r="BR1194" i="1"/>
  <c r="BR1195" i="1"/>
  <c r="BR1196" i="1"/>
  <c r="BR1197" i="1"/>
  <c r="BR1198" i="1"/>
  <c r="BR1199" i="1"/>
  <c r="BR1200" i="1"/>
  <c r="BR1201" i="1"/>
  <c r="BR1202" i="1"/>
  <c r="BR1203" i="1"/>
  <c r="BR1204" i="1"/>
  <c r="BR1205" i="1"/>
  <c r="BR1206" i="1"/>
  <c r="BR1207" i="1"/>
  <c r="BR1208" i="1"/>
  <c r="BR1209" i="1"/>
  <c r="BR1210" i="1"/>
  <c r="BR1211" i="1"/>
  <c r="BR1212" i="1"/>
  <c r="BR1213" i="1"/>
  <c r="BR1214" i="1"/>
  <c r="BR1215" i="1"/>
  <c r="BR1216" i="1"/>
  <c r="BR1217" i="1"/>
  <c r="BR1218" i="1"/>
  <c r="BR1219" i="1"/>
  <c r="BR1220" i="1"/>
  <c r="BR1221" i="1"/>
  <c r="BR1222" i="1"/>
  <c r="BR1223" i="1"/>
  <c r="BR1224" i="1"/>
  <c r="BR1225" i="1"/>
  <c r="BR1226" i="1"/>
  <c r="BR1227" i="1"/>
  <c r="BR1228" i="1"/>
  <c r="BR1229" i="1"/>
  <c r="BR1230" i="1"/>
  <c r="BR1231" i="1"/>
  <c r="BR1232" i="1"/>
  <c r="BR1233" i="1"/>
  <c r="BR1234" i="1"/>
  <c r="BR1235" i="1"/>
  <c r="BR1236" i="1"/>
  <c r="BR1237" i="1"/>
  <c r="BR1238" i="1"/>
  <c r="BR1239" i="1"/>
  <c r="BR1240" i="1"/>
  <c r="BR1241" i="1"/>
  <c r="BR1242" i="1"/>
  <c r="BR1243" i="1"/>
  <c r="BR1244" i="1"/>
  <c r="BR1245" i="1"/>
  <c r="BR1246" i="1"/>
  <c r="BR1247" i="1"/>
  <c r="BR1248" i="1"/>
  <c r="BR1249" i="1"/>
  <c r="BR1250" i="1"/>
  <c r="BR1251" i="1"/>
  <c r="BR1252" i="1"/>
  <c r="BR1253" i="1"/>
  <c r="BR1254" i="1"/>
  <c r="BR1255" i="1"/>
  <c r="BR1256" i="1"/>
  <c r="BR1257" i="1"/>
  <c r="BR1258" i="1"/>
  <c r="BR1259" i="1"/>
  <c r="BR1260" i="1"/>
  <c r="BR1261" i="1"/>
  <c r="BR1262" i="1"/>
  <c r="BR1263" i="1"/>
  <c r="BR1264" i="1"/>
  <c r="BR1265" i="1"/>
  <c r="BR1266" i="1"/>
  <c r="BR1267" i="1"/>
  <c r="BR1268" i="1"/>
  <c r="BR1269" i="1"/>
  <c r="BR1270" i="1"/>
  <c r="BR1271" i="1"/>
  <c r="BR1272" i="1"/>
  <c r="BR1273" i="1"/>
  <c r="BR1274" i="1"/>
  <c r="BR1275" i="1"/>
  <c r="BR1276" i="1"/>
  <c r="BR1277" i="1"/>
  <c r="BR1278" i="1"/>
  <c r="BR1279" i="1"/>
  <c r="BR1280" i="1"/>
  <c r="BR1281" i="1"/>
  <c r="BR1282" i="1"/>
  <c r="BR1283" i="1"/>
  <c r="BR1284" i="1"/>
  <c r="BR1285" i="1"/>
  <c r="BR1286" i="1"/>
  <c r="BR1287" i="1"/>
  <c r="BR1288" i="1"/>
  <c r="BR1289" i="1"/>
  <c r="BR1290" i="1"/>
  <c r="BR1291" i="1"/>
  <c r="BR1292" i="1"/>
  <c r="BR1293" i="1"/>
  <c r="BR1294" i="1"/>
  <c r="BR1295" i="1"/>
  <c r="BR1296" i="1"/>
  <c r="BR1297" i="1"/>
  <c r="BR1298" i="1"/>
  <c r="BR1299" i="1"/>
  <c r="BR1300" i="1"/>
  <c r="BR1301" i="1"/>
  <c r="BR1302" i="1"/>
  <c r="BR1303" i="1"/>
  <c r="BR1304" i="1"/>
  <c r="BR1305" i="1"/>
  <c r="BR1306" i="1"/>
  <c r="BR1307" i="1"/>
  <c r="BR1308" i="1"/>
  <c r="BR1309" i="1"/>
  <c r="BR1310" i="1"/>
  <c r="BR1311" i="1"/>
  <c r="BR1312" i="1"/>
  <c r="BR1313" i="1"/>
  <c r="BR1314" i="1"/>
  <c r="BR1315" i="1"/>
  <c r="BR1316" i="1"/>
  <c r="BR1317" i="1"/>
  <c r="BR1318" i="1"/>
  <c r="BR1319" i="1"/>
  <c r="BR1320" i="1"/>
  <c r="BR1321" i="1"/>
  <c r="BR1322" i="1"/>
  <c r="BR1323" i="1"/>
  <c r="BR1324" i="1"/>
  <c r="BR1325" i="1"/>
  <c r="BR1326" i="1"/>
  <c r="BR1327" i="1"/>
  <c r="BR1328" i="1"/>
  <c r="BR1329" i="1"/>
  <c r="BR1330" i="1"/>
  <c r="BR1331" i="1"/>
  <c r="BR1332" i="1"/>
  <c r="BR1333" i="1"/>
  <c r="BR1334" i="1"/>
  <c r="BR1335" i="1"/>
  <c r="BR1336" i="1"/>
  <c r="BR1337" i="1"/>
  <c r="BR1338" i="1"/>
  <c r="BR1339" i="1"/>
  <c r="BR1340" i="1"/>
  <c r="BR1341" i="1"/>
  <c r="BR1342" i="1"/>
  <c r="BR1343" i="1"/>
  <c r="BR1344" i="1"/>
  <c r="BR1345" i="1"/>
  <c r="BR1346" i="1"/>
  <c r="BR1347" i="1"/>
  <c r="BR1348" i="1"/>
  <c r="BR1349" i="1"/>
  <c r="BR1350" i="1"/>
  <c r="BR1351" i="1"/>
  <c r="BR1352" i="1"/>
  <c r="BR1353" i="1"/>
  <c r="BR1354" i="1"/>
  <c r="BR1355" i="1"/>
  <c r="BR1356" i="1"/>
  <c r="BR1357" i="1"/>
  <c r="BR1358" i="1"/>
  <c r="BR1359" i="1"/>
  <c r="BR1360" i="1"/>
  <c r="BR1361" i="1"/>
  <c r="BR1362" i="1"/>
  <c r="BR1363" i="1"/>
  <c r="BR1364" i="1"/>
  <c r="BR1365" i="1"/>
  <c r="BR1366" i="1"/>
  <c r="BR1367" i="1"/>
  <c r="BR1368" i="1"/>
  <c r="BR1369" i="1"/>
  <c r="BR1370" i="1"/>
  <c r="BR1371" i="1"/>
  <c r="BR1372" i="1"/>
  <c r="BR1373" i="1"/>
  <c r="BR1374" i="1"/>
  <c r="BR1375" i="1"/>
  <c r="BR1376" i="1"/>
  <c r="BR1377" i="1"/>
  <c r="BR1378" i="1"/>
  <c r="BR1379" i="1"/>
  <c r="BR1380" i="1"/>
  <c r="BR1381" i="1"/>
  <c r="BR1382" i="1"/>
  <c r="BR1383" i="1"/>
  <c r="BR1384" i="1"/>
  <c r="BR1385" i="1"/>
  <c r="BR1386" i="1"/>
  <c r="BR1387" i="1"/>
  <c r="BR1388" i="1"/>
  <c r="BR1389" i="1"/>
  <c r="BR1390" i="1"/>
  <c r="BR1391" i="1"/>
  <c r="BR1392" i="1"/>
  <c r="BR1393" i="1"/>
  <c r="BR1394" i="1"/>
  <c r="BR1395" i="1"/>
  <c r="BR1396" i="1"/>
  <c r="BR1397" i="1"/>
  <c r="BR1398" i="1"/>
  <c r="BR1399" i="1"/>
  <c r="BR1400" i="1"/>
  <c r="BR1401" i="1"/>
  <c r="BR1402" i="1"/>
  <c r="BR1403" i="1"/>
  <c r="BR1404" i="1"/>
  <c r="BR1405" i="1"/>
  <c r="BR1406" i="1"/>
  <c r="BR1407" i="1"/>
  <c r="BR1408" i="1"/>
  <c r="BR1409" i="1"/>
  <c r="BR1410" i="1"/>
  <c r="BR1411" i="1"/>
  <c r="BR1412" i="1"/>
  <c r="BR1413" i="1"/>
  <c r="BR1414" i="1"/>
  <c r="BR1415" i="1"/>
  <c r="BR1416" i="1"/>
  <c r="BR1417" i="1"/>
  <c r="BR1418" i="1"/>
  <c r="BR1419" i="1"/>
  <c r="BR1420" i="1"/>
  <c r="BR1421" i="1"/>
  <c r="BR1422" i="1"/>
  <c r="BR1423" i="1"/>
  <c r="BR1424" i="1"/>
  <c r="BR1425" i="1"/>
  <c r="BR1426" i="1"/>
  <c r="BR1427" i="1"/>
  <c r="BR1428" i="1"/>
  <c r="BR1429" i="1"/>
  <c r="BR1430" i="1"/>
  <c r="BR1431" i="1"/>
  <c r="BR1432" i="1"/>
  <c r="BR1433" i="1"/>
  <c r="BR1434" i="1"/>
  <c r="BR1435" i="1"/>
  <c r="BR1436" i="1"/>
  <c r="BR1437" i="1"/>
  <c r="BR1438" i="1"/>
  <c r="BR1439" i="1"/>
  <c r="BR1440" i="1"/>
  <c r="BR1441" i="1"/>
  <c r="BR1442" i="1"/>
  <c r="BR1443" i="1"/>
  <c r="BR1444" i="1"/>
  <c r="BR1445" i="1"/>
  <c r="BR1446" i="1"/>
  <c r="BR1447" i="1"/>
  <c r="BR1448" i="1"/>
  <c r="BR1449" i="1"/>
  <c r="BR1450" i="1"/>
  <c r="BR1451" i="1"/>
  <c r="BR1452" i="1"/>
  <c r="BR1453" i="1"/>
  <c r="BR1454" i="1"/>
  <c r="BR1455" i="1"/>
  <c r="BR1456" i="1"/>
  <c r="BR1457" i="1"/>
  <c r="BR1458" i="1"/>
  <c r="BR1459" i="1"/>
  <c r="BR1460" i="1"/>
  <c r="BR1461" i="1"/>
  <c r="BR1462" i="1"/>
  <c r="BR1463" i="1"/>
  <c r="BR1464" i="1"/>
  <c r="BR1465" i="1"/>
  <c r="BR1466" i="1"/>
  <c r="BR1467" i="1"/>
  <c r="BR1468" i="1"/>
  <c r="BR1469" i="1"/>
  <c r="BR1470" i="1"/>
  <c r="BR1471" i="1"/>
  <c r="BR1472" i="1"/>
  <c r="BR1473" i="1"/>
  <c r="BR1474" i="1"/>
  <c r="BR1475" i="1"/>
  <c r="BR1476" i="1"/>
  <c r="BR1477" i="1"/>
  <c r="BR1478" i="1"/>
  <c r="BR1479" i="1"/>
  <c r="BR1480" i="1"/>
  <c r="BR1481" i="1"/>
  <c r="BR1482" i="1"/>
  <c r="BR1483" i="1"/>
  <c r="BR1484" i="1"/>
  <c r="BR1485" i="1"/>
  <c r="BR1486" i="1"/>
  <c r="BR1487" i="1"/>
  <c r="BR1488" i="1"/>
  <c r="BR1489" i="1"/>
  <c r="BR1490" i="1"/>
  <c r="BR1491" i="1"/>
  <c r="BR1492" i="1"/>
  <c r="BR1493" i="1"/>
  <c r="BR1494" i="1"/>
  <c r="BR1495" i="1"/>
  <c r="BR1496" i="1"/>
  <c r="BR1497" i="1"/>
  <c r="BR1498" i="1"/>
  <c r="BR1499" i="1"/>
  <c r="BU1117" i="1"/>
  <c r="BU1118" i="1"/>
  <c r="BU1119" i="1"/>
  <c r="BU1120" i="1"/>
  <c r="BU1121" i="1"/>
  <c r="BU1122" i="1"/>
  <c r="BU1123" i="1"/>
  <c r="BU1124" i="1"/>
  <c r="BU1125" i="1"/>
  <c r="BU1126" i="1"/>
  <c r="BU1127" i="1"/>
  <c r="BU1128" i="1"/>
  <c r="BU1129" i="1"/>
  <c r="BU1130" i="1"/>
  <c r="BU1131" i="1"/>
  <c r="BU1132" i="1"/>
  <c r="BU1133" i="1"/>
  <c r="BU1134" i="1"/>
  <c r="BU1135" i="1"/>
  <c r="BU1136" i="1"/>
  <c r="BU1137" i="1"/>
  <c r="BU1138" i="1"/>
  <c r="BU1139" i="1"/>
  <c r="BU1140" i="1"/>
  <c r="BU1141" i="1"/>
  <c r="BU1142" i="1"/>
  <c r="BU1143" i="1"/>
  <c r="BU1144" i="1"/>
  <c r="BU1145" i="1"/>
  <c r="BU1146" i="1"/>
  <c r="BU1147" i="1"/>
  <c r="BU1148" i="1"/>
  <c r="BU1149" i="1"/>
  <c r="BU1150" i="1"/>
  <c r="BU1151" i="1"/>
  <c r="BU1152" i="1"/>
  <c r="BU1153" i="1"/>
  <c r="BU1154" i="1"/>
  <c r="BU1155" i="1"/>
  <c r="BU1156" i="1"/>
  <c r="BU1157" i="1"/>
  <c r="BU1158" i="1"/>
  <c r="BU1159" i="1"/>
  <c r="BU1160" i="1"/>
  <c r="BU1161" i="1"/>
  <c r="BU1162" i="1"/>
  <c r="BU1163" i="1"/>
  <c r="BU1164" i="1"/>
  <c r="BU1165" i="1"/>
  <c r="BU1166" i="1"/>
  <c r="BU1167" i="1"/>
  <c r="BU1168" i="1"/>
  <c r="BU1169" i="1"/>
  <c r="BU1170" i="1"/>
  <c r="BU1171" i="1"/>
  <c r="BU1172" i="1"/>
  <c r="BU1173" i="1"/>
  <c r="BU1174" i="1"/>
  <c r="BU1175" i="1"/>
  <c r="BU1176" i="1"/>
  <c r="BU1177" i="1"/>
  <c r="BU1178" i="1"/>
  <c r="BU1179" i="1"/>
  <c r="BU1180" i="1"/>
  <c r="BU1181" i="1"/>
  <c r="BU1182" i="1"/>
  <c r="BU1183" i="1"/>
  <c r="BU1184" i="1"/>
  <c r="BU1185" i="1"/>
  <c r="BU1186" i="1"/>
  <c r="BU1187" i="1"/>
  <c r="BU1188" i="1"/>
  <c r="BU1189" i="1"/>
  <c r="BU1190" i="1"/>
  <c r="BU1191" i="1"/>
  <c r="BU1192" i="1"/>
  <c r="BU1193" i="1"/>
  <c r="BU1194" i="1"/>
  <c r="BU1195" i="1"/>
  <c r="BU1196" i="1"/>
  <c r="BU1197" i="1"/>
  <c r="BU1198" i="1"/>
  <c r="BU1199" i="1"/>
  <c r="BU1200" i="1"/>
  <c r="BU1201" i="1"/>
  <c r="BU1202" i="1"/>
  <c r="BU1203" i="1"/>
  <c r="BU1204" i="1"/>
  <c r="BU1205" i="1"/>
  <c r="BU1206" i="1"/>
  <c r="BU1207" i="1"/>
  <c r="BU1208" i="1"/>
  <c r="BU1209" i="1"/>
  <c r="BU1210" i="1"/>
  <c r="BU1211" i="1"/>
  <c r="BU1212" i="1"/>
  <c r="BU1213" i="1"/>
  <c r="BU1214" i="1"/>
  <c r="BU1215" i="1"/>
  <c r="BU1216" i="1"/>
  <c r="BU1217" i="1"/>
  <c r="BU1218" i="1"/>
  <c r="BU1219" i="1"/>
  <c r="BU1220" i="1"/>
  <c r="BU1221" i="1"/>
  <c r="BU1222" i="1"/>
  <c r="BU1223" i="1"/>
  <c r="BU1224" i="1"/>
  <c r="BU1225" i="1"/>
  <c r="BU1226" i="1"/>
  <c r="BU1227" i="1"/>
  <c r="BU1228" i="1"/>
  <c r="BU1229" i="1"/>
  <c r="BU1230" i="1"/>
  <c r="BU1231" i="1"/>
  <c r="BU1232" i="1"/>
  <c r="BU1233" i="1"/>
  <c r="BU1234" i="1"/>
  <c r="BU1235" i="1"/>
  <c r="BU1236" i="1"/>
  <c r="BU1237" i="1"/>
  <c r="BU1238" i="1"/>
  <c r="BU1239" i="1"/>
  <c r="BU1240" i="1"/>
  <c r="BU1241" i="1"/>
  <c r="BU1242" i="1"/>
  <c r="BU1243" i="1"/>
  <c r="BU1244" i="1"/>
  <c r="BU1245" i="1"/>
  <c r="BU1246" i="1"/>
  <c r="BU1247" i="1"/>
  <c r="BU1248" i="1"/>
  <c r="BU1249" i="1"/>
  <c r="BU1250" i="1"/>
  <c r="BU1251" i="1"/>
  <c r="BU1252" i="1"/>
  <c r="BU1253" i="1"/>
  <c r="BU1254" i="1"/>
  <c r="BU1255" i="1"/>
  <c r="BU1256" i="1"/>
  <c r="BU1257" i="1"/>
  <c r="BU1258" i="1"/>
  <c r="BU1259" i="1"/>
  <c r="BU1260" i="1"/>
  <c r="BU1261" i="1"/>
  <c r="BU1262" i="1"/>
  <c r="BU1263" i="1"/>
  <c r="BU1264" i="1"/>
  <c r="BU1265" i="1"/>
  <c r="BU1266" i="1"/>
  <c r="BU1267" i="1"/>
  <c r="BU1268" i="1"/>
  <c r="BU1269" i="1"/>
  <c r="BU1270" i="1"/>
  <c r="BU1271" i="1"/>
  <c r="BU1272" i="1"/>
  <c r="BU1273" i="1"/>
  <c r="BU1274" i="1"/>
  <c r="BU1275" i="1"/>
  <c r="BU1276" i="1"/>
  <c r="BU1277" i="1"/>
  <c r="BU1278" i="1"/>
  <c r="BU1279" i="1"/>
  <c r="BU1280" i="1"/>
  <c r="BU1281" i="1"/>
  <c r="BU1282" i="1"/>
  <c r="BU1283" i="1"/>
  <c r="BU1284" i="1"/>
  <c r="BU1285" i="1"/>
  <c r="BU1286" i="1"/>
  <c r="BU1287" i="1"/>
  <c r="BU1288" i="1"/>
  <c r="BU1289" i="1"/>
  <c r="BU1290" i="1"/>
  <c r="BU1291" i="1"/>
  <c r="BU1292" i="1"/>
  <c r="BU1293" i="1"/>
  <c r="BU1294" i="1"/>
  <c r="BU1295" i="1"/>
  <c r="BU1296" i="1"/>
  <c r="BU1297" i="1"/>
  <c r="BU1298" i="1"/>
  <c r="BU1299" i="1"/>
  <c r="BU1300" i="1"/>
  <c r="BU1301" i="1"/>
  <c r="BU1302" i="1"/>
  <c r="BU1303" i="1"/>
  <c r="BU1304" i="1"/>
  <c r="BU1305" i="1"/>
  <c r="BU1306" i="1"/>
  <c r="BU1307" i="1"/>
  <c r="BU1308" i="1"/>
  <c r="BU1309" i="1"/>
  <c r="BU1310" i="1"/>
  <c r="BU1311" i="1"/>
  <c r="BU1312" i="1"/>
  <c r="BU1313" i="1"/>
  <c r="BU1314" i="1"/>
  <c r="BU1315" i="1"/>
  <c r="BU1316" i="1"/>
  <c r="BU1317" i="1"/>
  <c r="BU1318" i="1"/>
  <c r="BU1319" i="1"/>
  <c r="BU1320" i="1"/>
  <c r="BU1321" i="1"/>
  <c r="BU1322" i="1"/>
  <c r="BU1323" i="1"/>
  <c r="BU1324" i="1"/>
  <c r="BU1325" i="1"/>
  <c r="BU1326" i="1"/>
  <c r="BU1327" i="1"/>
  <c r="BU1328" i="1"/>
  <c r="BU1329" i="1"/>
  <c r="BU1330" i="1"/>
  <c r="BU1331" i="1"/>
  <c r="BU1332" i="1"/>
  <c r="BU1333" i="1"/>
  <c r="BU1334" i="1"/>
  <c r="BU1335" i="1"/>
  <c r="BU1336" i="1"/>
  <c r="BU1337" i="1"/>
  <c r="BU1338" i="1"/>
  <c r="BU1339" i="1"/>
  <c r="BU1340" i="1"/>
  <c r="BU1341" i="1"/>
  <c r="BU1342" i="1"/>
  <c r="BU1343" i="1"/>
  <c r="BU1344" i="1"/>
  <c r="BU1345" i="1"/>
  <c r="BU1346" i="1"/>
  <c r="BU1347" i="1"/>
  <c r="BU1348" i="1"/>
  <c r="BU1349" i="1"/>
  <c r="BU1350" i="1"/>
  <c r="BU1351" i="1"/>
  <c r="BU1352" i="1"/>
  <c r="BU1353" i="1"/>
  <c r="BU1354" i="1"/>
  <c r="BU1355" i="1"/>
  <c r="BU1356" i="1"/>
  <c r="BU1357" i="1"/>
  <c r="BU1358" i="1"/>
  <c r="BU1359" i="1"/>
  <c r="BU1360" i="1"/>
  <c r="BU1361" i="1"/>
  <c r="BU1362" i="1"/>
  <c r="BU1363" i="1"/>
  <c r="BU1364" i="1"/>
  <c r="BU1365" i="1"/>
  <c r="BU1366" i="1"/>
  <c r="BU1367" i="1"/>
  <c r="BU1368" i="1"/>
  <c r="BU1369" i="1"/>
  <c r="BU1370" i="1"/>
  <c r="BU1371" i="1"/>
  <c r="BU1372" i="1"/>
  <c r="BU1373" i="1"/>
  <c r="BU1374" i="1"/>
  <c r="BU1375" i="1"/>
  <c r="BU1376" i="1"/>
  <c r="BU1377" i="1"/>
  <c r="BU1378" i="1"/>
  <c r="BU1379" i="1"/>
  <c r="BU1380" i="1"/>
  <c r="BU1381" i="1"/>
  <c r="BU1382" i="1"/>
  <c r="BU1383" i="1"/>
  <c r="BU1384" i="1"/>
  <c r="BU1385" i="1"/>
  <c r="BU1386" i="1"/>
  <c r="BU1387" i="1"/>
  <c r="BU1388" i="1"/>
  <c r="BU1389" i="1"/>
  <c r="BU1390" i="1"/>
  <c r="BU1391" i="1"/>
  <c r="BU1392" i="1"/>
  <c r="BU1393" i="1"/>
  <c r="BU1394" i="1"/>
  <c r="BU1395" i="1"/>
  <c r="BU1396" i="1"/>
  <c r="BU1397" i="1"/>
  <c r="BU1398" i="1"/>
  <c r="BU1399" i="1"/>
  <c r="BU1400" i="1"/>
  <c r="BU1401" i="1"/>
  <c r="BU1402" i="1"/>
  <c r="BU1403" i="1"/>
  <c r="BU1404" i="1"/>
  <c r="BU1405" i="1"/>
  <c r="BU1406" i="1"/>
  <c r="BU1407" i="1"/>
  <c r="BU1408" i="1"/>
  <c r="BU1409" i="1"/>
  <c r="BU1410" i="1"/>
  <c r="BU1411" i="1"/>
  <c r="BU1412" i="1"/>
  <c r="BU1413" i="1"/>
  <c r="BU1414" i="1"/>
  <c r="BU1415" i="1"/>
  <c r="BU1416" i="1"/>
  <c r="BU1417" i="1"/>
  <c r="BU1418" i="1"/>
  <c r="BU1419" i="1"/>
  <c r="BU1420" i="1"/>
  <c r="BU1421" i="1"/>
  <c r="BU1422" i="1"/>
  <c r="BU1423" i="1"/>
  <c r="BU1424" i="1"/>
  <c r="BU1425" i="1"/>
  <c r="BU1426" i="1"/>
  <c r="BU1427" i="1"/>
  <c r="BU1428" i="1"/>
  <c r="BU1429" i="1"/>
  <c r="BU1430" i="1"/>
  <c r="BU1431" i="1"/>
  <c r="BU1432" i="1"/>
  <c r="BU1433" i="1"/>
  <c r="BU1434" i="1"/>
  <c r="BU1435" i="1"/>
  <c r="BU1436" i="1"/>
  <c r="BU1437" i="1"/>
  <c r="BU1438" i="1"/>
  <c r="BU1439" i="1"/>
  <c r="BU1440" i="1"/>
  <c r="BU1441" i="1"/>
  <c r="BU1442" i="1"/>
  <c r="BU1443" i="1"/>
  <c r="BU1444" i="1"/>
  <c r="BU1445" i="1"/>
  <c r="BU1446" i="1"/>
  <c r="BU1447" i="1"/>
  <c r="BU1448" i="1"/>
  <c r="BU1449" i="1"/>
  <c r="BU1450" i="1"/>
  <c r="BU1451" i="1"/>
  <c r="BU1452" i="1"/>
  <c r="BU1453" i="1"/>
  <c r="BU1454" i="1"/>
  <c r="BU1455" i="1"/>
  <c r="BU1456" i="1"/>
  <c r="BU1457" i="1"/>
  <c r="BU1458" i="1"/>
  <c r="BU1459" i="1"/>
  <c r="BU1460" i="1"/>
  <c r="BU1461" i="1"/>
  <c r="BU1462" i="1"/>
  <c r="BU1463" i="1"/>
  <c r="BU1464" i="1"/>
  <c r="BU1465" i="1"/>
  <c r="BU1466" i="1"/>
  <c r="BU1467" i="1"/>
  <c r="BU1468" i="1"/>
  <c r="BU1469" i="1"/>
  <c r="BU1470" i="1"/>
  <c r="BU1471" i="1"/>
  <c r="BU1472" i="1"/>
  <c r="BU1473" i="1"/>
  <c r="BU1474" i="1"/>
  <c r="BU1475" i="1"/>
  <c r="BU1476" i="1"/>
  <c r="BU1477" i="1"/>
  <c r="BU1478" i="1"/>
  <c r="BU1479" i="1"/>
  <c r="BU1480" i="1"/>
  <c r="BU1481" i="1"/>
  <c r="BU1482" i="1"/>
  <c r="BU1483" i="1"/>
  <c r="BU1484" i="1"/>
  <c r="BU1485" i="1"/>
  <c r="BU1486" i="1"/>
  <c r="BU1487" i="1"/>
  <c r="BU1488" i="1"/>
  <c r="BU1489" i="1"/>
  <c r="BU1490" i="1"/>
  <c r="BU1491" i="1"/>
  <c r="BU1492" i="1"/>
  <c r="BU1493" i="1"/>
  <c r="BU1494" i="1"/>
  <c r="BU1495" i="1"/>
  <c r="BU1496" i="1"/>
  <c r="BU1497" i="1"/>
  <c r="BU1498" i="1"/>
  <c r="BU1499" i="1"/>
  <c r="BX1117" i="1"/>
  <c r="BX1118" i="1"/>
  <c r="BX1119" i="1"/>
  <c r="BX1120" i="1"/>
  <c r="BX1121" i="1"/>
  <c r="BX1122" i="1"/>
  <c r="BX1123" i="1"/>
  <c r="BX1124" i="1"/>
  <c r="BX1125" i="1"/>
  <c r="BX1126" i="1"/>
  <c r="BX1127" i="1"/>
  <c r="BX1128" i="1"/>
  <c r="BX1129" i="1"/>
  <c r="BX1130" i="1"/>
  <c r="BX1131" i="1"/>
  <c r="BX1132" i="1"/>
  <c r="BX1133" i="1"/>
  <c r="BX1134" i="1"/>
  <c r="BX1135" i="1"/>
  <c r="BX1136" i="1"/>
  <c r="BX1137" i="1"/>
  <c r="BX1138" i="1"/>
  <c r="BX1139" i="1"/>
  <c r="BX1140" i="1"/>
  <c r="BX1141" i="1"/>
  <c r="BX1142" i="1"/>
  <c r="BX1143" i="1"/>
  <c r="BX1144" i="1"/>
  <c r="BX1145" i="1"/>
  <c r="BX1146" i="1"/>
  <c r="BX1147" i="1"/>
  <c r="BX1148" i="1"/>
  <c r="BX1149" i="1"/>
  <c r="BX1150" i="1"/>
  <c r="BX1151" i="1"/>
  <c r="BX1152" i="1"/>
  <c r="BX1153" i="1"/>
  <c r="BX1154" i="1"/>
  <c r="BX1155" i="1"/>
  <c r="BX1156" i="1"/>
  <c r="BX1157" i="1"/>
  <c r="BX1158" i="1"/>
  <c r="BX1159" i="1"/>
  <c r="BX1160" i="1"/>
  <c r="BX1161" i="1"/>
  <c r="BX1162" i="1"/>
  <c r="BX1163" i="1"/>
  <c r="BX1164" i="1"/>
  <c r="BX1165" i="1"/>
  <c r="BX1166" i="1"/>
  <c r="BX1167" i="1"/>
  <c r="BX1168" i="1"/>
  <c r="BX1169" i="1"/>
  <c r="BX1170" i="1"/>
  <c r="BX1171" i="1"/>
  <c r="BX1172" i="1"/>
  <c r="BX1173" i="1"/>
  <c r="BX1174" i="1"/>
  <c r="BX1175" i="1"/>
  <c r="BX1176" i="1"/>
  <c r="BX1177" i="1"/>
  <c r="BX1178" i="1"/>
  <c r="BX1179" i="1"/>
  <c r="BX1180" i="1"/>
  <c r="BX1181" i="1"/>
  <c r="BX1182" i="1"/>
  <c r="BX1183" i="1"/>
  <c r="BX1184" i="1"/>
  <c r="BX1185" i="1"/>
  <c r="BX1186" i="1"/>
  <c r="BX1187" i="1"/>
  <c r="BX1188" i="1"/>
  <c r="BX1189" i="1"/>
  <c r="BX1190" i="1"/>
  <c r="BX1191" i="1"/>
  <c r="BX1192" i="1"/>
  <c r="BX1193" i="1"/>
  <c r="BX1194" i="1"/>
  <c r="BX1195" i="1"/>
  <c r="BX1196" i="1"/>
  <c r="BX1197" i="1"/>
  <c r="BX1198" i="1"/>
  <c r="BX1199" i="1"/>
  <c r="BX1200" i="1"/>
  <c r="BX1201" i="1"/>
  <c r="BX1202" i="1"/>
  <c r="BX1203" i="1"/>
  <c r="BX1204" i="1"/>
  <c r="BX1205" i="1"/>
  <c r="BX1206" i="1"/>
  <c r="BX1207" i="1"/>
  <c r="BX1208" i="1"/>
  <c r="BX1209" i="1"/>
  <c r="BX1210" i="1"/>
  <c r="BX1211" i="1"/>
  <c r="BX1212" i="1"/>
  <c r="BX1213" i="1"/>
  <c r="BX1214" i="1"/>
  <c r="BX1215" i="1"/>
  <c r="BX1216" i="1"/>
  <c r="BX1217" i="1"/>
  <c r="BX1218" i="1"/>
  <c r="BX1219" i="1"/>
  <c r="BX1220" i="1"/>
  <c r="BX1221" i="1"/>
  <c r="BX1222" i="1"/>
  <c r="BX1223" i="1"/>
  <c r="BX1224" i="1"/>
  <c r="BX1225" i="1"/>
  <c r="BX1226" i="1"/>
  <c r="BX1227" i="1"/>
  <c r="BX1228" i="1"/>
  <c r="BX1229" i="1"/>
  <c r="BX1230" i="1"/>
  <c r="BX1231" i="1"/>
  <c r="BX1232" i="1"/>
  <c r="BX1233" i="1"/>
  <c r="BX1234" i="1"/>
  <c r="BX1235" i="1"/>
  <c r="BX1236" i="1"/>
  <c r="BX1237" i="1"/>
  <c r="BX1238" i="1"/>
  <c r="BX1239" i="1"/>
  <c r="BX1240" i="1"/>
  <c r="BX1241" i="1"/>
  <c r="BX1242" i="1"/>
  <c r="BX1243" i="1"/>
  <c r="BX1244" i="1"/>
  <c r="BX1245" i="1"/>
  <c r="BX1246" i="1"/>
  <c r="BX1247" i="1"/>
  <c r="BX1248" i="1"/>
  <c r="BX1249" i="1"/>
  <c r="BX1250" i="1"/>
  <c r="BX1251" i="1"/>
  <c r="BX1252" i="1"/>
  <c r="BX1253" i="1"/>
  <c r="BX1254" i="1"/>
  <c r="BX1255" i="1"/>
  <c r="BX1256" i="1"/>
  <c r="BX1257" i="1"/>
  <c r="BX1258" i="1"/>
  <c r="BX1259" i="1"/>
  <c r="BX1260" i="1"/>
  <c r="BX1261" i="1"/>
  <c r="BX1262" i="1"/>
  <c r="BX1263" i="1"/>
  <c r="BX1264" i="1"/>
  <c r="BX1265" i="1"/>
  <c r="BX1266" i="1"/>
  <c r="BX1267" i="1"/>
  <c r="BX1268" i="1"/>
  <c r="BX1269" i="1"/>
  <c r="BX1270" i="1"/>
  <c r="BX1271" i="1"/>
  <c r="BX1272" i="1"/>
  <c r="BX1273" i="1"/>
  <c r="BX1274" i="1"/>
  <c r="BX1275" i="1"/>
  <c r="BX1276" i="1"/>
  <c r="BX1277" i="1"/>
  <c r="BX1278" i="1"/>
  <c r="BX1279" i="1"/>
  <c r="BX1280" i="1"/>
  <c r="BX1281" i="1"/>
  <c r="BX1282" i="1"/>
  <c r="BX1283" i="1"/>
  <c r="BX1284" i="1"/>
  <c r="BX1285" i="1"/>
  <c r="BX1286" i="1"/>
  <c r="BX1287" i="1"/>
  <c r="BX1288" i="1"/>
  <c r="BX1289" i="1"/>
  <c r="BX1290" i="1"/>
  <c r="BX1291" i="1"/>
  <c r="BX1292" i="1"/>
  <c r="BX1293" i="1"/>
  <c r="BX1294" i="1"/>
  <c r="BX1295" i="1"/>
  <c r="BX1296" i="1"/>
  <c r="BX1297" i="1"/>
  <c r="BX1298" i="1"/>
  <c r="BX1299" i="1"/>
  <c r="BX1300" i="1"/>
  <c r="BX1301" i="1"/>
  <c r="BX1302" i="1"/>
  <c r="BX1303" i="1"/>
  <c r="BX1304" i="1"/>
  <c r="BX1305" i="1"/>
  <c r="BX1306" i="1"/>
  <c r="BX1307" i="1"/>
  <c r="BX1308" i="1"/>
  <c r="BX1309" i="1"/>
  <c r="BX1310" i="1"/>
  <c r="BX1311" i="1"/>
  <c r="BX1312" i="1"/>
  <c r="BX1313" i="1"/>
  <c r="BX1314" i="1"/>
  <c r="BX1315" i="1"/>
  <c r="BX1316" i="1"/>
  <c r="BX1317" i="1"/>
  <c r="BX1318" i="1"/>
  <c r="BX1319" i="1"/>
  <c r="BX1320" i="1"/>
  <c r="BX1321" i="1"/>
  <c r="BX1322" i="1"/>
  <c r="BX1323" i="1"/>
  <c r="BX1324" i="1"/>
  <c r="BX1325" i="1"/>
  <c r="BX1326" i="1"/>
  <c r="BX1327" i="1"/>
  <c r="BX1328" i="1"/>
  <c r="BX1329" i="1"/>
  <c r="BX1330" i="1"/>
  <c r="BX1331" i="1"/>
  <c r="BX1332" i="1"/>
  <c r="BX1333" i="1"/>
  <c r="BX1334" i="1"/>
  <c r="BX1335" i="1"/>
  <c r="BX1336" i="1"/>
  <c r="BX1337" i="1"/>
  <c r="BX1338" i="1"/>
  <c r="BX1339" i="1"/>
  <c r="BX1340" i="1"/>
  <c r="BX1341" i="1"/>
  <c r="BX1342" i="1"/>
  <c r="BX1343" i="1"/>
  <c r="BX1344" i="1"/>
  <c r="BX1345" i="1"/>
  <c r="BX1346" i="1"/>
  <c r="BX1347" i="1"/>
  <c r="BX1348" i="1"/>
  <c r="BX1349" i="1"/>
  <c r="BX1350" i="1"/>
  <c r="BX1351" i="1"/>
  <c r="BX1352" i="1"/>
  <c r="BX1353" i="1"/>
  <c r="BX1354" i="1"/>
  <c r="BX1355" i="1"/>
  <c r="BX1356" i="1"/>
  <c r="BX1357" i="1"/>
  <c r="BX1358" i="1"/>
  <c r="BX1359" i="1"/>
  <c r="BX1360" i="1"/>
  <c r="BX1361" i="1"/>
  <c r="BX1362" i="1"/>
  <c r="BX1363" i="1"/>
  <c r="BX1364" i="1"/>
  <c r="BX1365" i="1"/>
  <c r="BX1366" i="1"/>
  <c r="BX1367" i="1"/>
  <c r="BX1368" i="1"/>
  <c r="BX1369" i="1"/>
  <c r="BX1370" i="1"/>
  <c r="BX1371" i="1"/>
  <c r="BX1372" i="1"/>
  <c r="BX1373" i="1"/>
  <c r="BX1374" i="1"/>
  <c r="BX1375" i="1"/>
  <c r="BX1376" i="1"/>
  <c r="BX1377" i="1"/>
  <c r="BX1378" i="1"/>
  <c r="BX1379" i="1"/>
  <c r="BX1380" i="1"/>
  <c r="BX1381" i="1"/>
  <c r="BX1382" i="1"/>
  <c r="BX1383" i="1"/>
  <c r="BX1384" i="1"/>
  <c r="BX1385" i="1"/>
  <c r="BX1386" i="1"/>
  <c r="BX1387" i="1"/>
  <c r="BX1388" i="1"/>
  <c r="BX1389" i="1"/>
  <c r="BX1390" i="1"/>
  <c r="BX1391" i="1"/>
  <c r="BX1392" i="1"/>
  <c r="BX1393" i="1"/>
  <c r="BX1394" i="1"/>
  <c r="BX1395" i="1"/>
  <c r="BX1396" i="1"/>
  <c r="BX1397" i="1"/>
  <c r="BX1398" i="1"/>
  <c r="BX1399" i="1"/>
  <c r="BX1400" i="1"/>
  <c r="BX1401" i="1"/>
  <c r="BX1402" i="1"/>
  <c r="BX1403" i="1"/>
  <c r="BX1404" i="1"/>
  <c r="BX1405" i="1"/>
  <c r="BX1406" i="1"/>
  <c r="BX1407" i="1"/>
  <c r="BX1408" i="1"/>
  <c r="BX1409" i="1"/>
  <c r="BX1410" i="1"/>
  <c r="BX1411" i="1"/>
  <c r="BX1412" i="1"/>
  <c r="BX1413" i="1"/>
  <c r="BX1414" i="1"/>
  <c r="BX1415" i="1"/>
  <c r="BX1416" i="1"/>
  <c r="BX1417" i="1"/>
  <c r="BX1418" i="1"/>
  <c r="BX1419" i="1"/>
  <c r="BX1420" i="1"/>
  <c r="BX1421" i="1"/>
  <c r="BX1422" i="1"/>
  <c r="BX1423" i="1"/>
  <c r="BX1424" i="1"/>
  <c r="BX1425" i="1"/>
  <c r="BX1426" i="1"/>
  <c r="BX1427" i="1"/>
  <c r="BX1428" i="1"/>
  <c r="BX1429" i="1"/>
  <c r="BX1430" i="1"/>
  <c r="BX1431" i="1"/>
  <c r="BX1432" i="1"/>
  <c r="BX1433" i="1"/>
  <c r="BX1434" i="1"/>
  <c r="BX1435" i="1"/>
  <c r="BX1436" i="1"/>
  <c r="BX1437" i="1"/>
  <c r="BX1438" i="1"/>
  <c r="BX1439" i="1"/>
  <c r="BX1440" i="1"/>
  <c r="BX1441" i="1"/>
  <c r="BX1442" i="1"/>
  <c r="BX1443" i="1"/>
  <c r="BX1444" i="1"/>
  <c r="BX1445" i="1"/>
  <c r="BX1446" i="1"/>
  <c r="BX1447" i="1"/>
  <c r="BX1448" i="1"/>
  <c r="BX1449" i="1"/>
  <c r="BX1450" i="1"/>
  <c r="BX1451" i="1"/>
  <c r="BX1452" i="1"/>
  <c r="BX1453" i="1"/>
  <c r="BX1454" i="1"/>
  <c r="BX1455" i="1"/>
  <c r="BX1456" i="1"/>
  <c r="BX1457" i="1"/>
  <c r="BX1458" i="1"/>
  <c r="BX1459" i="1"/>
  <c r="BX1460" i="1"/>
  <c r="BX1461" i="1"/>
  <c r="BX1462" i="1"/>
  <c r="BX1463" i="1"/>
  <c r="BX1464" i="1"/>
  <c r="BX1465" i="1"/>
  <c r="BX1466" i="1"/>
  <c r="BX1467" i="1"/>
  <c r="BX1468" i="1"/>
  <c r="BX1469" i="1"/>
  <c r="BX1470" i="1"/>
  <c r="BX1471" i="1"/>
  <c r="BX1472" i="1"/>
  <c r="BX1473" i="1"/>
  <c r="BX1474" i="1"/>
  <c r="BX1475" i="1"/>
  <c r="BX1476" i="1"/>
  <c r="BX1477" i="1"/>
  <c r="BX1478" i="1"/>
  <c r="BX1479" i="1"/>
  <c r="BX1480" i="1"/>
  <c r="BX1481" i="1"/>
  <c r="BX1482" i="1"/>
  <c r="BX1483" i="1"/>
  <c r="BX1484" i="1"/>
  <c r="BX1485" i="1"/>
  <c r="BX1486" i="1"/>
  <c r="BX1487" i="1"/>
  <c r="BX1488" i="1"/>
  <c r="BX1489" i="1"/>
  <c r="BX1490" i="1"/>
  <c r="BX1491" i="1"/>
  <c r="BX1492" i="1"/>
  <c r="BX1493" i="1"/>
  <c r="BX1494" i="1"/>
  <c r="BX1495" i="1"/>
  <c r="BX1496" i="1"/>
  <c r="BX1497" i="1"/>
  <c r="BX1498" i="1"/>
  <c r="BX1499" i="1"/>
  <c r="CJ1117" i="1"/>
  <c r="CJ1118" i="1"/>
  <c r="CJ1119" i="1"/>
  <c r="CJ1120" i="1"/>
  <c r="CJ1121" i="1"/>
  <c r="CJ1122" i="1"/>
  <c r="CJ1123" i="1"/>
  <c r="CJ1124" i="1"/>
  <c r="CJ1125" i="1"/>
  <c r="CJ1126" i="1"/>
  <c r="CJ1127" i="1"/>
  <c r="CJ1128" i="1"/>
  <c r="CJ1129" i="1"/>
  <c r="CJ1130" i="1"/>
  <c r="CJ1131" i="1"/>
  <c r="CJ1132" i="1"/>
  <c r="CJ1133" i="1"/>
  <c r="CJ1134" i="1"/>
  <c r="CJ1135" i="1"/>
  <c r="CJ1136" i="1"/>
  <c r="CJ1137" i="1"/>
  <c r="CJ1138" i="1"/>
  <c r="CJ1139" i="1"/>
  <c r="CJ1140" i="1"/>
  <c r="CJ1141" i="1"/>
  <c r="CJ1142" i="1"/>
  <c r="CJ1143" i="1"/>
  <c r="CJ1144" i="1"/>
  <c r="CJ1145" i="1"/>
  <c r="CJ1146" i="1"/>
  <c r="CJ1147" i="1"/>
  <c r="CJ1148" i="1"/>
  <c r="CJ1149" i="1"/>
  <c r="CJ1150" i="1"/>
  <c r="CJ1151" i="1"/>
  <c r="CJ1152" i="1"/>
  <c r="CJ1153" i="1"/>
  <c r="CJ1154" i="1"/>
  <c r="CJ1155" i="1"/>
  <c r="CJ1156" i="1"/>
  <c r="CJ1157" i="1"/>
  <c r="CJ1158" i="1"/>
  <c r="CJ1159" i="1"/>
  <c r="CJ1160" i="1"/>
  <c r="CJ1161" i="1"/>
  <c r="CJ1162" i="1"/>
  <c r="CJ1163" i="1"/>
  <c r="CJ1164" i="1"/>
  <c r="CJ1165" i="1"/>
  <c r="CJ1166" i="1"/>
  <c r="CJ1167" i="1"/>
  <c r="CJ1168" i="1"/>
  <c r="CJ1169" i="1"/>
  <c r="CJ1170" i="1"/>
  <c r="CJ1171" i="1"/>
  <c r="CJ1172" i="1"/>
  <c r="CJ1173" i="1"/>
  <c r="CJ1174" i="1"/>
  <c r="CJ1175" i="1"/>
  <c r="CJ1176" i="1"/>
  <c r="CJ1177" i="1"/>
  <c r="CJ1178" i="1"/>
  <c r="CJ1179" i="1"/>
  <c r="CJ1180" i="1"/>
  <c r="CJ1181" i="1"/>
  <c r="CJ1182" i="1"/>
  <c r="CJ1183" i="1"/>
  <c r="CJ1184" i="1"/>
  <c r="CJ1185" i="1"/>
  <c r="CJ1186" i="1"/>
  <c r="CJ1187" i="1"/>
  <c r="CJ1188" i="1"/>
  <c r="CJ1189" i="1"/>
  <c r="CJ1190" i="1"/>
  <c r="CJ1191" i="1"/>
  <c r="CJ1192" i="1"/>
  <c r="CJ1193" i="1"/>
  <c r="CJ1194" i="1"/>
  <c r="CJ1195" i="1"/>
  <c r="CJ1196" i="1"/>
  <c r="CJ1197" i="1"/>
  <c r="CJ1198" i="1"/>
  <c r="CJ1199" i="1"/>
  <c r="CJ1200" i="1"/>
  <c r="CJ1201" i="1"/>
  <c r="CJ1202" i="1"/>
  <c r="CJ1203" i="1"/>
  <c r="CJ1204" i="1"/>
  <c r="CJ1205" i="1"/>
  <c r="CJ1206" i="1"/>
  <c r="CJ1207" i="1"/>
  <c r="CJ1208" i="1"/>
  <c r="CJ1209" i="1"/>
  <c r="CJ1210" i="1"/>
  <c r="CJ1211" i="1"/>
  <c r="CJ1212" i="1"/>
  <c r="CJ1213" i="1"/>
  <c r="CJ1214" i="1"/>
  <c r="CJ1215" i="1"/>
  <c r="CJ1216" i="1"/>
  <c r="CJ1217" i="1"/>
  <c r="CJ1218" i="1"/>
  <c r="CJ1219" i="1"/>
  <c r="CJ1220" i="1"/>
  <c r="CJ1221" i="1"/>
  <c r="CJ1222" i="1"/>
  <c r="CJ1223" i="1"/>
  <c r="CJ1224" i="1"/>
  <c r="CJ1225" i="1"/>
  <c r="CJ1226" i="1"/>
  <c r="CJ1227" i="1"/>
  <c r="CJ1228" i="1"/>
  <c r="CJ1229" i="1"/>
  <c r="CJ1230" i="1"/>
  <c r="CJ1231" i="1"/>
  <c r="CJ1232" i="1"/>
  <c r="CJ1233" i="1"/>
  <c r="CJ1234" i="1"/>
  <c r="CJ1235" i="1"/>
  <c r="CJ1236" i="1"/>
  <c r="CJ1237" i="1"/>
  <c r="CJ1238" i="1"/>
  <c r="CJ1239" i="1"/>
  <c r="CJ1240" i="1"/>
  <c r="CJ1241" i="1"/>
  <c r="CJ1242" i="1"/>
  <c r="CJ1243" i="1"/>
  <c r="CJ1244" i="1"/>
  <c r="CJ1245" i="1"/>
  <c r="CJ1246" i="1"/>
  <c r="CJ1247" i="1"/>
  <c r="CJ1248" i="1"/>
  <c r="CJ1249" i="1"/>
  <c r="CJ1250" i="1"/>
  <c r="CJ1251" i="1"/>
  <c r="CJ1252" i="1"/>
  <c r="CJ1253" i="1"/>
  <c r="CJ1254" i="1"/>
  <c r="CJ1255" i="1"/>
  <c r="CJ1256" i="1"/>
  <c r="CJ1257" i="1"/>
  <c r="CJ1258" i="1"/>
  <c r="CJ1259" i="1"/>
  <c r="CJ1260" i="1"/>
  <c r="CJ1261" i="1"/>
  <c r="CJ1262" i="1"/>
  <c r="CJ1263" i="1"/>
  <c r="CJ1264" i="1"/>
  <c r="CJ1265" i="1"/>
  <c r="CJ1266" i="1"/>
  <c r="CJ1267" i="1"/>
  <c r="CJ1268" i="1"/>
  <c r="CJ1269" i="1"/>
  <c r="CJ1270" i="1"/>
  <c r="CJ1271" i="1"/>
  <c r="CJ1272" i="1"/>
  <c r="CJ1273" i="1"/>
  <c r="CJ1274" i="1"/>
  <c r="CJ1275" i="1"/>
  <c r="CJ1276" i="1"/>
  <c r="CJ1277" i="1"/>
  <c r="CJ1278" i="1"/>
  <c r="CJ1279" i="1"/>
  <c r="CJ1280" i="1"/>
  <c r="CJ1281" i="1"/>
  <c r="CJ1282" i="1"/>
  <c r="CJ1283" i="1"/>
  <c r="CJ1284" i="1"/>
  <c r="CJ1285" i="1"/>
  <c r="CJ1286" i="1"/>
  <c r="CJ1287" i="1"/>
  <c r="CJ1288" i="1"/>
  <c r="CJ1289" i="1"/>
  <c r="CJ1290" i="1"/>
  <c r="CJ1291" i="1"/>
  <c r="CJ1292" i="1"/>
  <c r="CJ1293" i="1"/>
  <c r="CJ1294" i="1"/>
  <c r="CJ1295" i="1"/>
  <c r="CJ1296" i="1"/>
  <c r="CJ1297" i="1"/>
  <c r="CJ1298" i="1"/>
  <c r="CJ1299" i="1"/>
  <c r="CJ1300" i="1"/>
  <c r="CJ1301" i="1"/>
  <c r="CJ1302" i="1"/>
  <c r="CJ1303" i="1"/>
  <c r="CJ1304" i="1"/>
  <c r="CJ1305" i="1"/>
  <c r="CJ1306" i="1"/>
  <c r="CJ1307" i="1"/>
  <c r="CJ1308" i="1"/>
  <c r="CJ1309" i="1"/>
  <c r="CJ1310" i="1"/>
  <c r="CJ1311" i="1"/>
  <c r="CJ1312" i="1"/>
  <c r="CJ1313" i="1"/>
  <c r="CJ1314" i="1"/>
  <c r="CJ1315" i="1"/>
  <c r="CJ1316" i="1"/>
  <c r="CJ1317" i="1"/>
  <c r="CJ1318" i="1"/>
  <c r="CJ1319" i="1"/>
  <c r="CJ1320" i="1"/>
  <c r="CJ1321" i="1"/>
  <c r="CJ1322" i="1"/>
  <c r="CJ1323" i="1"/>
  <c r="CJ1324" i="1"/>
  <c r="CJ1325" i="1"/>
  <c r="CJ1326" i="1"/>
  <c r="CJ1327" i="1"/>
  <c r="CJ1328" i="1"/>
  <c r="CJ1329" i="1"/>
  <c r="CJ1330" i="1"/>
  <c r="CJ1331" i="1"/>
  <c r="CJ1332" i="1"/>
  <c r="CJ1333" i="1"/>
  <c r="CJ1334" i="1"/>
  <c r="CJ1335" i="1"/>
  <c r="CJ1336" i="1"/>
  <c r="CJ1337" i="1"/>
  <c r="CJ1338" i="1"/>
  <c r="CJ1339" i="1"/>
  <c r="CJ1340" i="1"/>
  <c r="CJ1341" i="1"/>
  <c r="CJ1342" i="1"/>
  <c r="CJ1343" i="1"/>
  <c r="CJ1344" i="1"/>
  <c r="CJ1345" i="1"/>
  <c r="CJ1346" i="1"/>
  <c r="CJ1347" i="1"/>
  <c r="CJ1348" i="1"/>
  <c r="CJ1349" i="1"/>
  <c r="CJ1350" i="1"/>
  <c r="CJ1351" i="1"/>
  <c r="CJ1352" i="1"/>
  <c r="CJ1353" i="1"/>
  <c r="CJ1354" i="1"/>
  <c r="CJ1355" i="1"/>
  <c r="CJ1356" i="1"/>
  <c r="CJ1357" i="1"/>
  <c r="CJ1358" i="1"/>
  <c r="CJ1359" i="1"/>
  <c r="CJ1360" i="1"/>
  <c r="CJ1361" i="1"/>
  <c r="CJ1362" i="1"/>
  <c r="CJ1363" i="1"/>
  <c r="CJ1364" i="1"/>
  <c r="CJ1365" i="1"/>
  <c r="CJ1366" i="1"/>
  <c r="CJ1367" i="1"/>
  <c r="CJ1368" i="1"/>
  <c r="CJ1369" i="1"/>
  <c r="CJ1370" i="1"/>
  <c r="CJ1371" i="1"/>
  <c r="CJ1372" i="1"/>
  <c r="CJ1373" i="1"/>
  <c r="CJ1374" i="1"/>
  <c r="CJ1375" i="1"/>
  <c r="CJ1376" i="1"/>
  <c r="CJ1377" i="1"/>
  <c r="CJ1378" i="1"/>
  <c r="CJ1379" i="1"/>
  <c r="CJ1380" i="1"/>
  <c r="CJ1381" i="1"/>
  <c r="CJ1382" i="1"/>
  <c r="CJ1383" i="1"/>
  <c r="CJ1384" i="1"/>
  <c r="CJ1385" i="1"/>
  <c r="CJ1386" i="1"/>
  <c r="CJ1387" i="1"/>
  <c r="CJ1388" i="1"/>
  <c r="CJ1389" i="1"/>
  <c r="CJ1390" i="1"/>
  <c r="CJ1391" i="1"/>
  <c r="CJ1392" i="1"/>
  <c r="CJ1393" i="1"/>
  <c r="CJ1394" i="1"/>
  <c r="CJ1395" i="1"/>
  <c r="CJ1396" i="1"/>
  <c r="CJ1397" i="1"/>
  <c r="CJ1398" i="1"/>
  <c r="CJ1399" i="1"/>
  <c r="CJ1400" i="1"/>
  <c r="CJ1401" i="1"/>
  <c r="CJ1402" i="1"/>
  <c r="CJ1403" i="1"/>
  <c r="CJ1404" i="1"/>
  <c r="CJ1405" i="1"/>
  <c r="CJ1406" i="1"/>
  <c r="CJ1407" i="1"/>
  <c r="CJ1408" i="1"/>
  <c r="CJ1409" i="1"/>
  <c r="CJ1410" i="1"/>
  <c r="CJ1411" i="1"/>
  <c r="CJ1412" i="1"/>
  <c r="CJ1413" i="1"/>
  <c r="CJ1414" i="1"/>
  <c r="CJ1415" i="1"/>
  <c r="CJ1416" i="1"/>
  <c r="CJ1417" i="1"/>
  <c r="CJ1418" i="1"/>
  <c r="CJ1419" i="1"/>
  <c r="CJ1420" i="1"/>
  <c r="CJ1421" i="1"/>
  <c r="CJ1422" i="1"/>
  <c r="CJ1423" i="1"/>
  <c r="CJ1424" i="1"/>
  <c r="CJ1425" i="1"/>
  <c r="CJ1426" i="1"/>
  <c r="CJ1427" i="1"/>
  <c r="CJ1428" i="1"/>
  <c r="CJ1429" i="1"/>
  <c r="CJ1430" i="1"/>
  <c r="CJ1431" i="1"/>
  <c r="CJ1432" i="1"/>
  <c r="CJ1433" i="1"/>
  <c r="CJ1434" i="1"/>
  <c r="CJ1435" i="1"/>
  <c r="CJ1436" i="1"/>
  <c r="CJ1437" i="1"/>
  <c r="CJ1438" i="1"/>
  <c r="CJ1439" i="1"/>
  <c r="CJ1440" i="1"/>
  <c r="CJ1441" i="1"/>
  <c r="CJ1442" i="1"/>
  <c r="CJ1443" i="1"/>
  <c r="CJ1444" i="1"/>
  <c r="CJ1445" i="1"/>
  <c r="CJ1446" i="1"/>
  <c r="CJ1447" i="1"/>
  <c r="CJ1448" i="1"/>
  <c r="CJ1449" i="1"/>
  <c r="CJ1450" i="1"/>
  <c r="CJ1451" i="1"/>
  <c r="CJ1452" i="1"/>
  <c r="CJ1453" i="1"/>
  <c r="CJ1454" i="1"/>
  <c r="CJ1455" i="1"/>
  <c r="CJ1456" i="1"/>
  <c r="CJ1457" i="1"/>
  <c r="CJ1458" i="1"/>
  <c r="CJ1459" i="1"/>
  <c r="CJ1460" i="1"/>
  <c r="CJ1461" i="1"/>
  <c r="CJ1462" i="1"/>
  <c r="CJ1463" i="1"/>
  <c r="CJ1464" i="1"/>
  <c r="CJ1465" i="1"/>
  <c r="CJ1466" i="1"/>
  <c r="CJ1467" i="1"/>
  <c r="CJ1468" i="1"/>
  <c r="CJ1469" i="1"/>
  <c r="CJ1470" i="1"/>
  <c r="CJ1471" i="1"/>
  <c r="CJ1472" i="1"/>
  <c r="CJ1473" i="1"/>
  <c r="CJ1474" i="1"/>
  <c r="CJ1475" i="1"/>
  <c r="CJ1476" i="1"/>
  <c r="CJ1477" i="1"/>
  <c r="CJ1478" i="1"/>
  <c r="CJ1479" i="1"/>
  <c r="CJ1480" i="1"/>
  <c r="CJ1481" i="1"/>
  <c r="CJ1482" i="1"/>
  <c r="CJ1483" i="1"/>
  <c r="CJ1484" i="1"/>
  <c r="CJ1485" i="1"/>
  <c r="CJ1486" i="1"/>
  <c r="CJ1487" i="1"/>
  <c r="CJ1488" i="1"/>
  <c r="CJ1489" i="1"/>
  <c r="CJ1490" i="1"/>
  <c r="CJ1491" i="1"/>
  <c r="CJ1492" i="1"/>
  <c r="CJ1493" i="1"/>
  <c r="CJ1494" i="1"/>
  <c r="CJ1495" i="1"/>
  <c r="CJ1496" i="1"/>
  <c r="CJ1497" i="1"/>
  <c r="CJ1498" i="1"/>
  <c r="CJ1499" i="1"/>
  <c r="CM1117" i="1"/>
  <c r="CM1118" i="1"/>
  <c r="CM1119" i="1"/>
  <c r="CM1120" i="1"/>
  <c r="CM1121" i="1"/>
  <c r="CM1122" i="1"/>
  <c r="CM1123" i="1"/>
  <c r="CM1124" i="1"/>
  <c r="CM1125" i="1"/>
  <c r="CM1126" i="1"/>
  <c r="CM1127" i="1"/>
  <c r="CM1128" i="1"/>
  <c r="CM1129" i="1"/>
  <c r="CM1130" i="1"/>
  <c r="CM1131" i="1"/>
  <c r="CM1132" i="1"/>
  <c r="CM1133" i="1"/>
  <c r="CM1134" i="1"/>
  <c r="CM1135" i="1"/>
  <c r="CM1136" i="1"/>
  <c r="CM1137" i="1"/>
  <c r="CM1138" i="1"/>
  <c r="CM1139" i="1"/>
  <c r="CM1140" i="1"/>
  <c r="CM1141" i="1"/>
  <c r="CM1142" i="1"/>
  <c r="CM1143" i="1"/>
  <c r="CM1144" i="1"/>
  <c r="CM1145" i="1"/>
  <c r="CM1146" i="1"/>
  <c r="CM1147" i="1"/>
  <c r="CM1148" i="1"/>
  <c r="CM1149" i="1"/>
  <c r="CM1150" i="1"/>
  <c r="CM1151" i="1"/>
  <c r="CM1152" i="1"/>
  <c r="CM1153" i="1"/>
  <c r="CM1154" i="1"/>
  <c r="CM1155" i="1"/>
  <c r="CM1156" i="1"/>
  <c r="CM1157" i="1"/>
  <c r="CM1158" i="1"/>
  <c r="CM1159" i="1"/>
  <c r="CM1160" i="1"/>
  <c r="CM1161" i="1"/>
  <c r="CM1162" i="1"/>
  <c r="CM1163" i="1"/>
  <c r="CM1164" i="1"/>
  <c r="CM1165" i="1"/>
  <c r="CM1166" i="1"/>
  <c r="CM1167" i="1"/>
  <c r="CM1168" i="1"/>
  <c r="CM1169" i="1"/>
  <c r="CM1170" i="1"/>
  <c r="CM1171" i="1"/>
  <c r="CM1172" i="1"/>
  <c r="CM1173" i="1"/>
  <c r="CM1174" i="1"/>
  <c r="CM1175" i="1"/>
  <c r="CM1176" i="1"/>
  <c r="CM1177" i="1"/>
  <c r="CM1178" i="1"/>
  <c r="CM1179" i="1"/>
  <c r="CM1180" i="1"/>
  <c r="CM1181" i="1"/>
  <c r="CM1182" i="1"/>
  <c r="CM1183" i="1"/>
  <c r="CM1184" i="1"/>
  <c r="CM1185" i="1"/>
  <c r="CM1186" i="1"/>
  <c r="CM1187" i="1"/>
  <c r="CM1188" i="1"/>
  <c r="CM1189" i="1"/>
  <c r="CM1190" i="1"/>
  <c r="CM1191" i="1"/>
  <c r="CM1192" i="1"/>
  <c r="CM1193" i="1"/>
  <c r="CM1194" i="1"/>
  <c r="CM1195" i="1"/>
  <c r="CM1196" i="1"/>
  <c r="CM1197" i="1"/>
  <c r="CM1198" i="1"/>
  <c r="CM1199" i="1"/>
  <c r="CM1200" i="1"/>
  <c r="CM1201" i="1"/>
  <c r="CM1202" i="1"/>
  <c r="CM1203" i="1"/>
  <c r="CM1204" i="1"/>
  <c r="CM1205" i="1"/>
  <c r="CM1206" i="1"/>
  <c r="CM1207" i="1"/>
  <c r="CM1208" i="1"/>
  <c r="CM1209" i="1"/>
  <c r="CM1210" i="1"/>
  <c r="CM1211" i="1"/>
  <c r="CM1212" i="1"/>
  <c r="CM1213" i="1"/>
  <c r="CM1214" i="1"/>
  <c r="CM1215" i="1"/>
  <c r="CM1216" i="1"/>
  <c r="CM1217" i="1"/>
  <c r="CM1218" i="1"/>
  <c r="CM1219" i="1"/>
  <c r="CM1220" i="1"/>
  <c r="CM1221" i="1"/>
  <c r="CM1222" i="1"/>
  <c r="CM1223" i="1"/>
  <c r="CM1224" i="1"/>
  <c r="CM1225" i="1"/>
  <c r="CM1226" i="1"/>
  <c r="CM1227" i="1"/>
  <c r="CM1228" i="1"/>
  <c r="CM1229" i="1"/>
  <c r="CM1230" i="1"/>
  <c r="CM1231" i="1"/>
  <c r="CM1232" i="1"/>
  <c r="CM1233" i="1"/>
  <c r="CM1234" i="1"/>
  <c r="CM1235" i="1"/>
  <c r="CM1236" i="1"/>
  <c r="CM1237" i="1"/>
  <c r="CM1238" i="1"/>
  <c r="CM1239" i="1"/>
  <c r="CM1240" i="1"/>
  <c r="CM1241" i="1"/>
  <c r="CM1242" i="1"/>
  <c r="CM1243" i="1"/>
  <c r="CM1244" i="1"/>
  <c r="CM1245" i="1"/>
  <c r="CM1246" i="1"/>
  <c r="CM1247" i="1"/>
  <c r="CM1248" i="1"/>
  <c r="CM1249" i="1"/>
  <c r="CM1250" i="1"/>
  <c r="CM1251" i="1"/>
  <c r="CM1252" i="1"/>
  <c r="CM1253" i="1"/>
  <c r="CM1254" i="1"/>
  <c r="CM1255" i="1"/>
  <c r="CM1256" i="1"/>
  <c r="CM1257" i="1"/>
  <c r="CM1258" i="1"/>
  <c r="CM1259" i="1"/>
  <c r="CM1260" i="1"/>
  <c r="CM1261" i="1"/>
  <c r="CM1262" i="1"/>
  <c r="CM1263" i="1"/>
  <c r="CM1264" i="1"/>
  <c r="CM1265" i="1"/>
  <c r="CM1266" i="1"/>
  <c r="CM1267" i="1"/>
  <c r="CM1268" i="1"/>
  <c r="CM1269" i="1"/>
  <c r="CM1270" i="1"/>
  <c r="CM1271" i="1"/>
  <c r="CM1272" i="1"/>
  <c r="CM1273" i="1"/>
  <c r="CM1274" i="1"/>
  <c r="CM1275" i="1"/>
  <c r="CM1276" i="1"/>
  <c r="CM1277" i="1"/>
  <c r="CM1278" i="1"/>
  <c r="CM1279" i="1"/>
  <c r="CM1280" i="1"/>
  <c r="CM1281" i="1"/>
  <c r="CM1282" i="1"/>
  <c r="CM1283" i="1"/>
  <c r="CM1284" i="1"/>
  <c r="CM1285" i="1"/>
  <c r="CM1286" i="1"/>
  <c r="CM1287" i="1"/>
  <c r="CM1288" i="1"/>
  <c r="CM1289" i="1"/>
  <c r="CM1290" i="1"/>
  <c r="CM1291" i="1"/>
  <c r="CM1292" i="1"/>
  <c r="CM1293" i="1"/>
  <c r="CM1294" i="1"/>
  <c r="CM1295" i="1"/>
  <c r="CM1296" i="1"/>
  <c r="CM1297" i="1"/>
  <c r="CM1298" i="1"/>
  <c r="CM1299" i="1"/>
  <c r="CM1300" i="1"/>
  <c r="CM1301" i="1"/>
  <c r="CM1302" i="1"/>
  <c r="CM1303" i="1"/>
  <c r="CM1304" i="1"/>
  <c r="CM1305" i="1"/>
  <c r="CM1306" i="1"/>
  <c r="CM1307" i="1"/>
  <c r="CM1308" i="1"/>
  <c r="CM1309" i="1"/>
  <c r="CM1310" i="1"/>
  <c r="CM1311" i="1"/>
  <c r="CM1312" i="1"/>
  <c r="CM1313" i="1"/>
  <c r="CM1314" i="1"/>
  <c r="CM1315" i="1"/>
  <c r="CM1316" i="1"/>
  <c r="CM1317" i="1"/>
  <c r="CM1318" i="1"/>
  <c r="CM1319" i="1"/>
  <c r="CM1320" i="1"/>
  <c r="CM1321" i="1"/>
  <c r="CM1322" i="1"/>
  <c r="CM1323" i="1"/>
  <c r="CM1324" i="1"/>
  <c r="CM1325" i="1"/>
  <c r="CM1326" i="1"/>
  <c r="CM1327" i="1"/>
  <c r="CM1328" i="1"/>
  <c r="CM1329" i="1"/>
  <c r="CM1330" i="1"/>
  <c r="CM1331" i="1"/>
  <c r="CM1332" i="1"/>
  <c r="CM1333" i="1"/>
  <c r="CM1334" i="1"/>
  <c r="CM1335" i="1"/>
  <c r="CM1336" i="1"/>
  <c r="CM1337" i="1"/>
  <c r="CM1338" i="1"/>
  <c r="CM1339" i="1"/>
  <c r="CM1340" i="1"/>
  <c r="CM1341" i="1"/>
  <c r="CM1342" i="1"/>
  <c r="CM1343" i="1"/>
  <c r="CM1344" i="1"/>
  <c r="CM1345" i="1"/>
  <c r="CM1346" i="1"/>
  <c r="CM1347" i="1"/>
  <c r="CM1348" i="1"/>
  <c r="CM1349" i="1"/>
  <c r="CM1350" i="1"/>
  <c r="CM1351" i="1"/>
  <c r="CM1352" i="1"/>
  <c r="CM1353" i="1"/>
  <c r="CM1354" i="1"/>
  <c r="CM1355" i="1"/>
  <c r="CM1356" i="1"/>
  <c r="CM1357" i="1"/>
  <c r="CM1358" i="1"/>
  <c r="CM1359" i="1"/>
  <c r="CM1360" i="1"/>
  <c r="CM1361" i="1"/>
  <c r="CM1362" i="1"/>
  <c r="CM1363" i="1"/>
  <c r="CM1364" i="1"/>
  <c r="CM1365" i="1"/>
  <c r="CM1366" i="1"/>
  <c r="CM1367" i="1"/>
  <c r="CM1368" i="1"/>
  <c r="CM1369" i="1"/>
  <c r="CM1370" i="1"/>
  <c r="CM1371" i="1"/>
  <c r="CM1372" i="1"/>
  <c r="CM1373" i="1"/>
  <c r="CM1374" i="1"/>
  <c r="CM1375" i="1"/>
  <c r="CM1376" i="1"/>
  <c r="CM1377" i="1"/>
  <c r="CM1378" i="1"/>
  <c r="CM1379" i="1"/>
  <c r="CM1380" i="1"/>
  <c r="CM1381" i="1"/>
  <c r="CM1382" i="1"/>
  <c r="CM1383" i="1"/>
  <c r="CM1384" i="1"/>
  <c r="CM1385" i="1"/>
  <c r="CM1386" i="1"/>
  <c r="CM1387" i="1"/>
  <c r="CM1388" i="1"/>
  <c r="CM1389" i="1"/>
  <c r="CM1390" i="1"/>
  <c r="CM1391" i="1"/>
  <c r="CM1392" i="1"/>
  <c r="CM1393" i="1"/>
  <c r="CM1394" i="1"/>
  <c r="CM1395" i="1"/>
  <c r="CM1396" i="1"/>
  <c r="CM1397" i="1"/>
  <c r="CM1398" i="1"/>
  <c r="CM1399" i="1"/>
  <c r="CM1400" i="1"/>
  <c r="CM1401" i="1"/>
  <c r="CM1402" i="1"/>
  <c r="CM1403" i="1"/>
  <c r="CM1404" i="1"/>
  <c r="CM1405" i="1"/>
  <c r="CM1406" i="1"/>
  <c r="CM1407" i="1"/>
  <c r="CM1408" i="1"/>
  <c r="CM1409" i="1"/>
  <c r="CM1410" i="1"/>
  <c r="CM1411" i="1"/>
  <c r="CM1412" i="1"/>
  <c r="CM1413" i="1"/>
  <c r="CM1414" i="1"/>
  <c r="CM1415" i="1"/>
  <c r="CM1416" i="1"/>
  <c r="CM1417" i="1"/>
  <c r="CM1418" i="1"/>
  <c r="CM1419" i="1"/>
  <c r="CM1420" i="1"/>
  <c r="CM1421" i="1"/>
  <c r="CM1422" i="1"/>
  <c r="CM1423" i="1"/>
  <c r="CM1424" i="1"/>
  <c r="CM1425" i="1"/>
  <c r="CM1426" i="1"/>
  <c r="CM1427" i="1"/>
  <c r="CM1428" i="1"/>
  <c r="CM1429" i="1"/>
  <c r="CM1430" i="1"/>
  <c r="CM1431" i="1"/>
  <c r="CM1432" i="1"/>
  <c r="CM1433" i="1"/>
  <c r="CM1434" i="1"/>
  <c r="CM1435" i="1"/>
  <c r="CM1436" i="1"/>
  <c r="CM1437" i="1"/>
  <c r="CM1438" i="1"/>
  <c r="CM1439" i="1"/>
  <c r="CM1440" i="1"/>
  <c r="CM1441" i="1"/>
  <c r="CM1442" i="1"/>
  <c r="CM1443" i="1"/>
  <c r="CM1444" i="1"/>
  <c r="CM1445" i="1"/>
  <c r="CM1446" i="1"/>
  <c r="CM1447" i="1"/>
  <c r="CM1448" i="1"/>
  <c r="CM1449" i="1"/>
  <c r="CM1450" i="1"/>
  <c r="CM1451" i="1"/>
  <c r="CM1452" i="1"/>
  <c r="CM1453" i="1"/>
  <c r="CM1454" i="1"/>
  <c r="CM1455" i="1"/>
  <c r="CM1456" i="1"/>
  <c r="CM1457" i="1"/>
  <c r="CM1458" i="1"/>
  <c r="CM1459" i="1"/>
  <c r="CM1460" i="1"/>
  <c r="CM1461" i="1"/>
  <c r="CM1462" i="1"/>
  <c r="CM1463" i="1"/>
  <c r="CM1464" i="1"/>
  <c r="CM1465" i="1"/>
  <c r="CM1466" i="1"/>
  <c r="CM1467" i="1"/>
  <c r="CM1468" i="1"/>
  <c r="CM1469" i="1"/>
  <c r="CM1470" i="1"/>
  <c r="CM1471" i="1"/>
  <c r="CM1472" i="1"/>
  <c r="CM1473" i="1"/>
  <c r="CM1474" i="1"/>
  <c r="CM1475" i="1"/>
  <c r="CM1476" i="1"/>
  <c r="CM1477" i="1"/>
  <c r="CM1478" i="1"/>
  <c r="CM1479" i="1"/>
  <c r="CM1480" i="1"/>
  <c r="CM1481" i="1"/>
  <c r="CM1482" i="1"/>
  <c r="CM1483" i="1"/>
  <c r="CM1484" i="1"/>
  <c r="CM1485" i="1"/>
  <c r="CM1486" i="1"/>
  <c r="CM1487" i="1"/>
  <c r="CM1488" i="1"/>
  <c r="CM1489" i="1"/>
  <c r="CM1490" i="1"/>
  <c r="CM1491" i="1"/>
  <c r="CM1492" i="1"/>
  <c r="CM1493" i="1"/>
  <c r="CM1494" i="1"/>
  <c r="CM1495" i="1"/>
  <c r="CM1496" i="1"/>
  <c r="CM1497" i="1"/>
  <c r="CM1498" i="1"/>
  <c r="CM1499" i="1"/>
  <c r="CS1117" i="1"/>
  <c r="CS1118" i="1"/>
  <c r="CS1119" i="1"/>
  <c r="CS1120" i="1"/>
  <c r="CS1121" i="1"/>
  <c r="CS1122" i="1"/>
  <c r="CS1123" i="1"/>
  <c r="CS1124" i="1"/>
  <c r="CS1125" i="1"/>
  <c r="CS1126" i="1"/>
  <c r="CS1127" i="1"/>
  <c r="CS1128" i="1"/>
  <c r="CS1129" i="1"/>
  <c r="CS1130" i="1"/>
  <c r="CS1131" i="1"/>
  <c r="CS1132" i="1"/>
  <c r="CS1133" i="1"/>
  <c r="CS1134" i="1"/>
  <c r="CS1135" i="1"/>
  <c r="CS1136" i="1"/>
  <c r="CS1137" i="1"/>
  <c r="CS1138" i="1"/>
  <c r="CS1139" i="1"/>
  <c r="CS1140" i="1"/>
  <c r="CS1141" i="1"/>
  <c r="CS1142" i="1"/>
  <c r="CS1143" i="1"/>
  <c r="CS1144" i="1"/>
  <c r="CS1145" i="1"/>
  <c r="CS1146" i="1"/>
  <c r="CS1147" i="1"/>
  <c r="CS1148" i="1"/>
  <c r="CS1149" i="1"/>
  <c r="CS1150" i="1"/>
  <c r="CS1151" i="1"/>
  <c r="CS1152" i="1"/>
  <c r="CS1153" i="1"/>
  <c r="CS1154" i="1"/>
  <c r="CS1155" i="1"/>
  <c r="CS1156" i="1"/>
  <c r="CS1157" i="1"/>
  <c r="CS1158" i="1"/>
  <c r="CS1159" i="1"/>
  <c r="CS1160" i="1"/>
  <c r="CS1161" i="1"/>
  <c r="CS1162" i="1"/>
  <c r="CS1163" i="1"/>
  <c r="CS1164" i="1"/>
  <c r="CS1165" i="1"/>
  <c r="CS1166" i="1"/>
  <c r="CS1167" i="1"/>
  <c r="CS1168" i="1"/>
  <c r="CS1169" i="1"/>
  <c r="CS1170" i="1"/>
  <c r="CS1171" i="1"/>
  <c r="CS1172" i="1"/>
  <c r="CS1173" i="1"/>
  <c r="CS1174" i="1"/>
  <c r="CS1175" i="1"/>
  <c r="CS1176" i="1"/>
  <c r="CS1177" i="1"/>
  <c r="CS1178" i="1"/>
  <c r="CS1179" i="1"/>
  <c r="CS1180" i="1"/>
  <c r="CS1181" i="1"/>
  <c r="CS1182" i="1"/>
  <c r="CS1183" i="1"/>
  <c r="CS1184" i="1"/>
  <c r="CS1185" i="1"/>
  <c r="CS1186" i="1"/>
  <c r="CS1187" i="1"/>
  <c r="CS1188" i="1"/>
  <c r="CS1189" i="1"/>
  <c r="CS1190" i="1"/>
  <c r="CS1191" i="1"/>
  <c r="CS1192" i="1"/>
  <c r="CS1193" i="1"/>
  <c r="CS1194" i="1"/>
  <c r="CS1195" i="1"/>
  <c r="CS1196" i="1"/>
  <c r="CS1197" i="1"/>
  <c r="CS1198" i="1"/>
  <c r="CS1199" i="1"/>
  <c r="CS1200" i="1"/>
  <c r="CS1201" i="1"/>
  <c r="CS1202" i="1"/>
  <c r="CS1203" i="1"/>
  <c r="CS1204" i="1"/>
  <c r="CS1205" i="1"/>
  <c r="CS1206" i="1"/>
  <c r="CS1207" i="1"/>
  <c r="CS1208" i="1"/>
  <c r="CS1209" i="1"/>
  <c r="CS1210" i="1"/>
  <c r="CS1211" i="1"/>
  <c r="CS1212" i="1"/>
  <c r="CS1213" i="1"/>
  <c r="CS1214" i="1"/>
  <c r="CS1215" i="1"/>
  <c r="CS1216" i="1"/>
  <c r="CS1217" i="1"/>
  <c r="CS1218" i="1"/>
  <c r="CS1219" i="1"/>
  <c r="CS1220" i="1"/>
  <c r="CS1221" i="1"/>
  <c r="CS1222" i="1"/>
  <c r="CS1223" i="1"/>
  <c r="CS1224" i="1"/>
  <c r="CS1225" i="1"/>
  <c r="CS1226" i="1"/>
  <c r="CS1227" i="1"/>
  <c r="CS1228" i="1"/>
  <c r="CS1229" i="1"/>
  <c r="CS1230" i="1"/>
  <c r="CS1231" i="1"/>
  <c r="CS1232" i="1"/>
  <c r="CS1233" i="1"/>
  <c r="CS1234" i="1"/>
  <c r="CS1235" i="1"/>
  <c r="CS1236" i="1"/>
  <c r="CS1237" i="1"/>
  <c r="CS1238" i="1"/>
  <c r="CS1239" i="1"/>
  <c r="CS1240" i="1"/>
  <c r="CS1241" i="1"/>
  <c r="CS1242" i="1"/>
  <c r="CS1243" i="1"/>
  <c r="CS1244" i="1"/>
  <c r="CS1245" i="1"/>
  <c r="CS1246" i="1"/>
  <c r="CS1247" i="1"/>
  <c r="CS1248" i="1"/>
  <c r="CS1249" i="1"/>
  <c r="CS1250" i="1"/>
  <c r="CS1251" i="1"/>
  <c r="CS1252" i="1"/>
  <c r="CS1253" i="1"/>
  <c r="CS1254" i="1"/>
  <c r="CS1255" i="1"/>
  <c r="CS1256" i="1"/>
  <c r="CS1257" i="1"/>
  <c r="CS1258" i="1"/>
  <c r="CS1259" i="1"/>
  <c r="CS1260" i="1"/>
  <c r="CS1261" i="1"/>
  <c r="CS1262" i="1"/>
  <c r="CS1263" i="1"/>
  <c r="CS1264" i="1"/>
  <c r="CS1265" i="1"/>
  <c r="CS1266" i="1"/>
  <c r="CS1267" i="1"/>
  <c r="CS1268" i="1"/>
  <c r="CS1269" i="1"/>
  <c r="CS1270" i="1"/>
  <c r="CS1271" i="1"/>
  <c r="CS1272" i="1"/>
  <c r="CS1273" i="1"/>
  <c r="CS1274" i="1"/>
  <c r="CS1275" i="1"/>
  <c r="CS1276" i="1"/>
  <c r="CS1277" i="1"/>
  <c r="CS1278" i="1"/>
  <c r="CS1279" i="1"/>
  <c r="CS1280" i="1"/>
  <c r="CS1281" i="1"/>
  <c r="CS1282" i="1"/>
  <c r="CS1283" i="1"/>
  <c r="CS1284" i="1"/>
  <c r="CS1285" i="1"/>
  <c r="CS1286" i="1"/>
  <c r="CS1287" i="1"/>
  <c r="CS1288" i="1"/>
  <c r="CS1289" i="1"/>
  <c r="CS1290" i="1"/>
  <c r="CS1291" i="1"/>
  <c r="CS1292" i="1"/>
  <c r="CS1293" i="1"/>
  <c r="CS1294" i="1"/>
  <c r="CS1295" i="1"/>
  <c r="CS1296" i="1"/>
  <c r="CS1297" i="1"/>
  <c r="CS1298" i="1"/>
  <c r="CS1299" i="1"/>
  <c r="CS1300" i="1"/>
  <c r="CS1301" i="1"/>
  <c r="CS1302" i="1"/>
  <c r="CS1303" i="1"/>
  <c r="CS1304" i="1"/>
  <c r="CS1305" i="1"/>
  <c r="CS1306" i="1"/>
  <c r="CS1307" i="1"/>
  <c r="CS1308" i="1"/>
  <c r="CS1309" i="1"/>
  <c r="CS1310" i="1"/>
  <c r="CS1311" i="1"/>
  <c r="CS1312" i="1"/>
  <c r="CS1313" i="1"/>
  <c r="CS1314" i="1"/>
  <c r="CS1315" i="1"/>
  <c r="CS1316" i="1"/>
  <c r="CS1317" i="1"/>
  <c r="CS1318" i="1"/>
  <c r="CS1319" i="1"/>
  <c r="CS1320" i="1"/>
  <c r="CS1321" i="1"/>
  <c r="CS1322" i="1"/>
  <c r="CS1323" i="1"/>
  <c r="CS1324" i="1"/>
  <c r="CS1325" i="1"/>
  <c r="CS1326" i="1"/>
  <c r="CS1327" i="1"/>
  <c r="CS1328" i="1"/>
  <c r="CS1329" i="1"/>
  <c r="CS1330" i="1"/>
  <c r="CS1331" i="1"/>
  <c r="CS1332" i="1"/>
  <c r="CS1333" i="1"/>
  <c r="CS1334" i="1"/>
  <c r="CS1335" i="1"/>
  <c r="CS1336" i="1"/>
  <c r="CS1337" i="1"/>
  <c r="CS1338" i="1"/>
  <c r="CS1339" i="1"/>
  <c r="CS1340" i="1"/>
  <c r="CS1341" i="1"/>
  <c r="CS1342" i="1"/>
  <c r="CS1343" i="1"/>
  <c r="CS1344" i="1"/>
  <c r="CS1345" i="1"/>
  <c r="CS1346" i="1"/>
  <c r="CS1347" i="1"/>
  <c r="CS1348" i="1"/>
  <c r="CS1349" i="1"/>
  <c r="CS1350" i="1"/>
  <c r="CS1351" i="1"/>
  <c r="CS1352" i="1"/>
  <c r="CS1353" i="1"/>
  <c r="CS1354" i="1"/>
  <c r="CS1355" i="1"/>
  <c r="CS1356" i="1"/>
  <c r="CS1357" i="1"/>
  <c r="CS1358" i="1"/>
  <c r="CS1359" i="1"/>
  <c r="CS1360" i="1"/>
  <c r="CS1361" i="1"/>
  <c r="CS1362" i="1"/>
  <c r="CS1363" i="1"/>
  <c r="CS1364" i="1"/>
  <c r="CS1365" i="1"/>
  <c r="CS1366" i="1"/>
  <c r="CS1367" i="1"/>
  <c r="CS1368" i="1"/>
  <c r="CS1369" i="1"/>
  <c r="CS1370" i="1"/>
  <c r="CS1371" i="1"/>
  <c r="CS1372" i="1"/>
  <c r="CS1373" i="1"/>
  <c r="CS1374" i="1"/>
  <c r="CS1375" i="1"/>
  <c r="CS1376" i="1"/>
  <c r="CS1377" i="1"/>
  <c r="CS1378" i="1"/>
  <c r="CV1117" i="1"/>
  <c r="CV1118" i="1"/>
  <c r="CV1119" i="1"/>
  <c r="CV1120" i="1"/>
  <c r="CV1121" i="1"/>
  <c r="CV1122" i="1"/>
  <c r="CV1123" i="1"/>
  <c r="CV1124" i="1"/>
  <c r="CV1125" i="1"/>
  <c r="CV1126" i="1"/>
  <c r="CV1127" i="1"/>
  <c r="CV1128" i="1"/>
  <c r="CV1129" i="1"/>
  <c r="CV1130" i="1"/>
  <c r="CV1131" i="1"/>
  <c r="CV1132" i="1"/>
  <c r="CV1133" i="1"/>
  <c r="CV1134" i="1"/>
  <c r="CV1135" i="1"/>
  <c r="CV1136" i="1"/>
  <c r="CV1137" i="1"/>
  <c r="CV1138" i="1"/>
  <c r="CV1139" i="1"/>
  <c r="CV1140" i="1"/>
  <c r="CV1141" i="1"/>
  <c r="CV1142" i="1"/>
  <c r="CV1143" i="1"/>
  <c r="CV1144" i="1"/>
  <c r="CV1145" i="1"/>
  <c r="CV1146" i="1"/>
  <c r="CV1147" i="1"/>
  <c r="CV1148" i="1"/>
  <c r="CV1149" i="1"/>
  <c r="CV1150" i="1"/>
  <c r="CV1151" i="1"/>
  <c r="CV1152" i="1"/>
  <c r="CV1153" i="1"/>
  <c r="CV1154" i="1"/>
  <c r="CV1155" i="1"/>
  <c r="CV1156" i="1"/>
  <c r="CV1157" i="1"/>
  <c r="CV1158" i="1"/>
  <c r="CV1159" i="1"/>
  <c r="CV1160" i="1"/>
  <c r="CV1161" i="1"/>
  <c r="CV1162" i="1"/>
  <c r="CV1163" i="1"/>
  <c r="CV1164" i="1"/>
  <c r="CV1165" i="1"/>
  <c r="CV1166" i="1"/>
  <c r="CV1167" i="1"/>
  <c r="CV1168" i="1"/>
  <c r="CV1169" i="1"/>
  <c r="CV1170" i="1"/>
  <c r="CV1171" i="1"/>
  <c r="CV1172" i="1"/>
  <c r="CV1173" i="1"/>
  <c r="CV1174" i="1"/>
  <c r="CV1175" i="1"/>
  <c r="CV1176" i="1"/>
  <c r="CV1177" i="1"/>
  <c r="CV1178" i="1"/>
  <c r="CV1179" i="1"/>
  <c r="CV1180" i="1"/>
  <c r="CV1181" i="1"/>
  <c r="CV1182" i="1"/>
  <c r="CV1183" i="1"/>
  <c r="CV1184" i="1"/>
  <c r="CV1185" i="1"/>
  <c r="CV1186" i="1"/>
  <c r="CV1187" i="1"/>
  <c r="CV1188" i="1"/>
  <c r="CV1189" i="1"/>
  <c r="CV1190" i="1"/>
  <c r="CV1191" i="1"/>
  <c r="CV1192" i="1"/>
  <c r="CV1193" i="1"/>
  <c r="CV1194" i="1"/>
  <c r="CV1195" i="1"/>
  <c r="CV1196" i="1"/>
  <c r="CV1197" i="1"/>
  <c r="CV1198" i="1"/>
  <c r="CV1199" i="1"/>
  <c r="CV1200" i="1"/>
  <c r="CV1201" i="1"/>
  <c r="CV1202" i="1"/>
  <c r="CV1203" i="1"/>
  <c r="CV1204" i="1"/>
  <c r="CV1205" i="1"/>
  <c r="CV1206" i="1"/>
  <c r="CV1207" i="1"/>
  <c r="CV1208" i="1"/>
  <c r="CV1209" i="1"/>
  <c r="CV1210" i="1"/>
  <c r="CV1211" i="1"/>
  <c r="CV1212" i="1"/>
  <c r="CV1213" i="1"/>
  <c r="CV1214" i="1"/>
  <c r="CV1215" i="1"/>
  <c r="CV1216" i="1"/>
  <c r="CV1217" i="1"/>
  <c r="CV1218" i="1"/>
  <c r="CV1219" i="1"/>
  <c r="CV1220" i="1"/>
  <c r="CV1221" i="1"/>
  <c r="CV1222" i="1"/>
  <c r="CV1223" i="1"/>
  <c r="CV1224" i="1"/>
  <c r="CV1225" i="1"/>
  <c r="CV1226" i="1"/>
  <c r="CV1227" i="1"/>
  <c r="CV1228" i="1"/>
  <c r="CV1229" i="1"/>
  <c r="CV1230" i="1"/>
  <c r="CV1231" i="1"/>
  <c r="CV1232" i="1"/>
  <c r="CV1233" i="1"/>
  <c r="CV1234" i="1"/>
  <c r="CV1235" i="1"/>
  <c r="CV1236" i="1"/>
  <c r="CV1237" i="1"/>
  <c r="CV1238" i="1"/>
  <c r="CV1239" i="1"/>
  <c r="CV1240" i="1"/>
  <c r="CV1241" i="1"/>
  <c r="CV1242" i="1"/>
  <c r="CV1243" i="1"/>
  <c r="CV1244" i="1"/>
  <c r="CV1245" i="1"/>
  <c r="CV1246" i="1"/>
  <c r="CV1247" i="1"/>
  <c r="CV1248" i="1"/>
  <c r="CV1249" i="1"/>
  <c r="CV1250" i="1"/>
  <c r="CV1251" i="1"/>
  <c r="CV1252" i="1"/>
  <c r="CV1253" i="1"/>
  <c r="CV1254" i="1"/>
  <c r="CV1255" i="1"/>
  <c r="CV1256" i="1"/>
  <c r="CV1257" i="1"/>
  <c r="CV1258" i="1"/>
  <c r="CV1259" i="1"/>
  <c r="CV1260" i="1"/>
  <c r="CV1261" i="1"/>
  <c r="CV1262" i="1"/>
  <c r="CV1263" i="1"/>
  <c r="CV1264" i="1"/>
  <c r="CV1265" i="1"/>
  <c r="CV1266" i="1"/>
  <c r="CV1267" i="1"/>
  <c r="CV1268" i="1"/>
  <c r="CV1269" i="1"/>
  <c r="CV1270" i="1"/>
  <c r="CV1271" i="1"/>
  <c r="CV1272" i="1"/>
  <c r="CV1273" i="1"/>
  <c r="CV1274" i="1"/>
  <c r="CV1275" i="1"/>
  <c r="CV1276" i="1"/>
  <c r="CV1277" i="1"/>
  <c r="CV1278" i="1"/>
  <c r="CV1279" i="1"/>
  <c r="CV1280" i="1"/>
  <c r="CV1281" i="1"/>
  <c r="CV1282" i="1"/>
  <c r="CV1283" i="1"/>
  <c r="CV1284" i="1"/>
  <c r="CV1285" i="1"/>
  <c r="CV1286" i="1"/>
  <c r="CV1287" i="1"/>
  <c r="CV1288" i="1"/>
  <c r="CV1289" i="1"/>
  <c r="CV1290" i="1"/>
  <c r="CV1291" i="1"/>
  <c r="CV1292" i="1"/>
  <c r="CV1293" i="1"/>
  <c r="CV1294" i="1"/>
  <c r="CV1295" i="1"/>
  <c r="CV1296" i="1"/>
  <c r="CV1297" i="1"/>
  <c r="CV1298" i="1"/>
  <c r="CV1299" i="1"/>
  <c r="CV1300" i="1"/>
  <c r="CV1301" i="1"/>
  <c r="CV1302" i="1"/>
  <c r="CV1303" i="1"/>
  <c r="CV1304" i="1"/>
  <c r="CV1305" i="1"/>
  <c r="CV1306" i="1"/>
  <c r="CV1307" i="1"/>
  <c r="CV1308" i="1"/>
  <c r="CV1309" i="1"/>
  <c r="CV1310" i="1"/>
  <c r="CV1311" i="1"/>
  <c r="CV1312" i="1"/>
  <c r="CV1313" i="1"/>
  <c r="CV1314" i="1"/>
  <c r="CV1315" i="1"/>
  <c r="CV1316" i="1"/>
  <c r="CV1317" i="1"/>
  <c r="CV1318" i="1"/>
  <c r="CV1319" i="1"/>
  <c r="CV1320" i="1"/>
  <c r="CV1321" i="1"/>
  <c r="CV1322" i="1"/>
  <c r="CV1323" i="1"/>
  <c r="CV1324" i="1"/>
  <c r="CV1325" i="1"/>
  <c r="CV1326" i="1"/>
  <c r="CV1327" i="1"/>
  <c r="CV1328" i="1"/>
  <c r="CV1329" i="1"/>
  <c r="CV1330" i="1"/>
  <c r="CV1331" i="1"/>
  <c r="CV1332" i="1"/>
  <c r="CV1333" i="1"/>
  <c r="CV1334" i="1"/>
  <c r="CV1335" i="1"/>
  <c r="CV1336" i="1"/>
  <c r="CV1337" i="1"/>
  <c r="CV1338" i="1"/>
  <c r="CV1339" i="1"/>
  <c r="CV1340" i="1"/>
  <c r="CV1341" i="1"/>
  <c r="CV1342" i="1"/>
  <c r="CV1343" i="1"/>
  <c r="CV1344" i="1"/>
  <c r="CV1345" i="1"/>
  <c r="CV1346" i="1"/>
  <c r="CV1347" i="1"/>
  <c r="CV1348" i="1"/>
  <c r="CV1349" i="1"/>
  <c r="CV1350" i="1"/>
  <c r="CV1351" i="1"/>
  <c r="CV1352" i="1"/>
  <c r="CV1353" i="1"/>
  <c r="CV1354" i="1"/>
  <c r="CV1355" i="1"/>
  <c r="CV1356" i="1"/>
  <c r="CV1357" i="1"/>
  <c r="CV1358" i="1"/>
  <c r="CV1359" i="1"/>
  <c r="CV1360" i="1"/>
  <c r="CV1361" i="1"/>
  <c r="CV1362" i="1"/>
  <c r="CV1363" i="1"/>
  <c r="CV1364" i="1"/>
  <c r="CV1365" i="1"/>
  <c r="CV1366" i="1"/>
  <c r="CV1367" i="1"/>
  <c r="CV1368" i="1"/>
  <c r="CV1369" i="1"/>
  <c r="CV1370" i="1"/>
  <c r="CV1371" i="1"/>
  <c r="CV1372" i="1"/>
  <c r="CV1373" i="1"/>
  <c r="CV1374" i="1"/>
  <c r="CV1375" i="1"/>
  <c r="CV1376" i="1"/>
  <c r="CV1377" i="1"/>
  <c r="CV1378" i="1"/>
  <c r="CV1379" i="1"/>
  <c r="CV1380" i="1"/>
  <c r="CV1381" i="1"/>
  <c r="CV1382" i="1"/>
  <c r="CV1383" i="1"/>
  <c r="CV1384" i="1"/>
  <c r="CV1385" i="1"/>
  <c r="CV1386" i="1"/>
  <c r="CV1387" i="1"/>
  <c r="CV1388" i="1"/>
  <c r="CV1389" i="1"/>
  <c r="CV1390" i="1"/>
  <c r="CV1391" i="1"/>
  <c r="CV1392" i="1"/>
  <c r="CV1393" i="1"/>
  <c r="CV1394" i="1"/>
  <c r="CV1395" i="1"/>
  <c r="CV1396" i="1"/>
  <c r="CV1397" i="1"/>
  <c r="CV1398" i="1"/>
  <c r="CV1399" i="1"/>
  <c r="CV1400" i="1"/>
  <c r="CV1401" i="1"/>
  <c r="CV1402" i="1"/>
  <c r="CV1403" i="1"/>
  <c r="CV1404" i="1"/>
  <c r="CV1405" i="1"/>
  <c r="CV1406" i="1"/>
  <c r="CV1407" i="1"/>
  <c r="CV1408" i="1"/>
  <c r="CV1409" i="1"/>
  <c r="CV1410" i="1"/>
  <c r="CV1411" i="1"/>
  <c r="CV1412" i="1"/>
  <c r="CV1413" i="1"/>
  <c r="CV1414" i="1"/>
  <c r="CV1415" i="1"/>
  <c r="CV1416" i="1"/>
  <c r="CV1417" i="1"/>
  <c r="CV1418" i="1"/>
  <c r="CV1419" i="1"/>
  <c r="CV1420" i="1"/>
  <c r="CV1421" i="1"/>
  <c r="CV1422" i="1"/>
  <c r="CV1423" i="1"/>
  <c r="CV1424" i="1"/>
  <c r="CV1425" i="1"/>
  <c r="CV1426" i="1"/>
  <c r="CV1427" i="1"/>
  <c r="CV1428" i="1"/>
  <c r="CV1429" i="1"/>
  <c r="CV1430" i="1"/>
  <c r="CV1431" i="1"/>
  <c r="CV1432" i="1"/>
  <c r="CV1433" i="1"/>
  <c r="CV1434" i="1"/>
  <c r="CV1435" i="1"/>
  <c r="CV1436" i="1"/>
  <c r="CV1437" i="1"/>
  <c r="CV1438" i="1"/>
  <c r="CV1439" i="1"/>
  <c r="CV1440" i="1"/>
  <c r="CV1441" i="1"/>
  <c r="CV1442" i="1"/>
  <c r="CV1443" i="1"/>
  <c r="CV1444" i="1"/>
  <c r="CV1445" i="1"/>
  <c r="CV1446" i="1"/>
  <c r="CV1447" i="1"/>
  <c r="CV1448" i="1"/>
  <c r="CV1449" i="1"/>
  <c r="CV1450" i="1"/>
  <c r="CV1451" i="1"/>
  <c r="CV1452" i="1"/>
  <c r="CV1453" i="1"/>
  <c r="CV1454" i="1"/>
  <c r="CV1455" i="1"/>
  <c r="CV1456" i="1"/>
  <c r="CV1457" i="1"/>
  <c r="CV1458" i="1"/>
  <c r="CV1459" i="1"/>
  <c r="CV1460" i="1"/>
  <c r="CV1461" i="1"/>
  <c r="CV1462" i="1"/>
  <c r="CV1463" i="1"/>
  <c r="CV1464" i="1"/>
  <c r="CV1465" i="1"/>
  <c r="CV1466" i="1"/>
  <c r="CV1467" i="1"/>
  <c r="CV1468" i="1"/>
  <c r="CV1469" i="1"/>
  <c r="CV1470" i="1"/>
  <c r="CV1471" i="1"/>
  <c r="CV1472" i="1"/>
  <c r="CV1473" i="1"/>
  <c r="CV1474" i="1"/>
  <c r="CV1475" i="1"/>
  <c r="CV1476" i="1"/>
  <c r="CV1477" i="1"/>
  <c r="CV1478" i="1"/>
  <c r="CV1479" i="1"/>
  <c r="CV1480" i="1"/>
  <c r="CV1481" i="1"/>
  <c r="CV1482" i="1"/>
  <c r="CV1483" i="1"/>
  <c r="CV1484" i="1"/>
  <c r="CV1485" i="1"/>
  <c r="CV1486" i="1"/>
  <c r="CV1487" i="1"/>
  <c r="CV1488" i="1"/>
  <c r="CV1489" i="1"/>
  <c r="CV1490" i="1"/>
  <c r="CV1491" i="1"/>
  <c r="CV1492" i="1"/>
  <c r="CV1493" i="1"/>
  <c r="CV1494" i="1"/>
  <c r="CV1495" i="1"/>
  <c r="CV1496" i="1"/>
  <c r="CV1497" i="1"/>
  <c r="CV1498" i="1"/>
  <c r="CV1499" i="1"/>
  <c r="CY1117" i="1"/>
  <c r="CY1118" i="1"/>
  <c r="CY1119" i="1"/>
  <c r="CY1120" i="1"/>
  <c r="CY1121" i="1"/>
  <c r="CY1122" i="1"/>
  <c r="CY1123" i="1"/>
  <c r="CY1124" i="1"/>
  <c r="CY1125" i="1"/>
  <c r="CY1126" i="1"/>
  <c r="CY1127" i="1"/>
  <c r="CY1128" i="1"/>
  <c r="CY1129" i="1"/>
  <c r="CY1130" i="1"/>
  <c r="CY1131" i="1"/>
  <c r="CY1132" i="1"/>
  <c r="CY1133" i="1"/>
  <c r="CY1134" i="1"/>
  <c r="CY1135" i="1"/>
  <c r="CY1136" i="1"/>
  <c r="CY1137" i="1"/>
  <c r="CY1138" i="1"/>
  <c r="CY1139" i="1"/>
  <c r="CY1140" i="1"/>
  <c r="CY1141" i="1"/>
  <c r="CY1142" i="1"/>
  <c r="CY1143" i="1"/>
  <c r="CY1144" i="1"/>
  <c r="CY1145" i="1"/>
  <c r="CY1146" i="1"/>
  <c r="CY1147" i="1"/>
  <c r="CY1148" i="1"/>
  <c r="CY1149" i="1"/>
  <c r="CY1150" i="1"/>
  <c r="CY1151" i="1"/>
  <c r="CY1152" i="1"/>
  <c r="CY1153" i="1"/>
  <c r="CY1154" i="1"/>
  <c r="CY1155" i="1"/>
  <c r="CY1156" i="1"/>
  <c r="CY1157" i="1"/>
  <c r="CY1158" i="1"/>
  <c r="CY1159" i="1"/>
  <c r="CY1160" i="1"/>
  <c r="CY1161" i="1"/>
  <c r="CY1162" i="1"/>
  <c r="CY1163" i="1"/>
  <c r="CY1164" i="1"/>
  <c r="CY1165" i="1"/>
  <c r="CY1166" i="1"/>
  <c r="CY1167" i="1"/>
  <c r="CY1168" i="1"/>
  <c r="CY1169" i="1"/>
  <c r="CY1170" i="1"/>
  <c r="CY1171" i="1"/>
  <c r="CY1172" i="1"/>
  <c r="CY1173" i="1"/>
  <c r="CY1174" i="1"/>
  <c r="CY1175" i="1"/>
  <c r="CY1176" i="1"/>
  <c r="CY1177" i="1"/>
  <c r="CY1178" i="1"/>
  <c r="CY1179" i="1"/>
  <c r="CY1180" i="1"/>
  <c r="CY1181" i="1"/>
  <c r="CY1182" i="1"/>
  <c r="CY1183" i="1"/>
  <c r="CY1184" i="1"/>
  <c r="CY1185" i="1"/>
  <c r="CY1186" i="1"/>
  <c r="CY1187" i="1"/>
  <c r="CY1188" i="1"/>
  <c r="CY1189" i="1"/>
  <c r="CY1190" i="1"/>
  <c r="CY1191" i="1"/>
  <c r="CY1192" i="1"/>
  <c r="CY1193" i="1"/>
  <c r="CY1194" i="1"/>
  <c r="CY1195" i="1"/>
  <c r="CY1196" i="1"/>
  <c r="CY1197" i="1"/>
  <c r="CY1198" i="1"/>
  <c r="CY1199" i="1"/>
  <c r="CY1200" i="1"/>
  <c r="CY1201" i="1"/>
  <c r="CY1202" i="1"/>
  <c r="CY1203" i="1"/>
  <c r="CY1204" i="1"/>
  <c r="CY1205" i="1"/>
  <c r="CY1206" i="1"/>
  <c r="CY1207" i="1"/>
  <c r="CY1208" i="1"/>
  <c r="CY1209" i="1"/>
  <c r="CY1210" i="1"/>
  <c r="CY1211" i="1"/>
  <c r="CY1212" i="1"/>
  <c r="CY1213" i="1"/>
  <c r="CY1214" i="1"/>
  <c r="CY1215" i="1"/>
  <c r="CY1216" i="1"/>
  <c r="CY1217" i="1"/>
  <c r="CY1218" i="1"/>
  <c r="CY1219" i="1"/>
  <c r="CY1220" i="1"/>
  <c r="CY1221" i="1"/>
  <c r="CY1222" i="1"/>
  <c r="CY1223" i="1"/>
  <c r="CY1224" i="1"/>
  <c r="CY1225" i="1"/>
  <c r="CY1226" i="1"/>
  <c r="CY1227" i="1"/>
  <c r="CY1228" i="1"/>
  <c r="CY1229" i="1"/>
  <c r="CY1230" i="1"/>
  <c r="CY1231" i="1"/>
  <c r="CY1232" i="1"/>
  <c r="CY1233" i="1"/>
  <c r="CY1234" i="1"/>
  <c r="CY1235" i="1"/>
  <c r="CY1236" i="1"/>
  <c r="CY1237" i="1"/>
  <c r="CY1238" i="1"/>
  <c r="CY1239" i="1"/>
  <c r="CY1240" i="1"/>
  <c r="CY1241" i="1"/>
  <c r="CY1242" i="1"/>
  <c r="CY1243" i="1"/>
  <c r="CY1244" i="1"/>
  <c r="CY1245" i="1"/>
  <c r="CY1246" i="1"/>
  <c r="CY1247" i="1"/>
  <c r="CY1248" i="1"/>
  <c r="CY1249" i="1"/>
  <c r="CY1250" i="1"/>
  <c r="CY1251" i="1"/>
  <c r="CY1252" i="1"/>
  <c r="CY1253" i="1"/>
  <c r="CY1254" i="1"/>
  <c r="CY1255" i="1"/>
  <c r="CY1256" i="1"/>
  <c r="CY1257" i="1"/>
  <c r="CY1258" i="1"/>
  <c r="CY1259" i="1"/>
  <c r="CY1260" i="1"/>
  <c r="CY1261" i="1"/>
  <c r="CY1262" i="1"/>
  <c r="CY1263" i="1"/>
  <c r="CY1264" i="1"/>
  <c r="CY1265" i="1"/>
  <c r="CY1266" i="1"/>
  <c r="CY1267" i="1"/>
  <c r="CY1268" i="1"/>
  <c r="CY1269" i="1"/>
  <c r="CY1270" i="1"/>
  <c r="CY1271" i="1"/>
  <c r="CY1272" i="1"/>
  <c r="CY1273" i="1"/>
  <c r="CY1274" i="1"/>
  <c r="CY1275" i="1"/>
  <c r="CY1276" i="1"/>
  <c r="CY1277" i="1"/>
  <c r="CY1278" i="1"/>
  <c r="CY1279" i="1"/>
  <c r="CY1280" i="1"/>
  <c r="CY1281" i="1"/>
  <c r="CY1282" i="1"/>
  <c r="CY1283" i="1"/>
  <c r="CY1284" i="1"/>
  <c r="CY1285" i="1"/>
  <c r="CY1286" i="1"/>
  <c r="CY1287" i="1"/>
  <c r="CY1288" i="1"/>
  <c r="CY1289" i="1"/>
  <c r="CY1290" i="1"/>
  <c r="CY1291" i="1"/>
  <c r="CY1292" i="1"/>
  <c r="CY1293" i="1"/>
  <c r="CY1294" i="1"/>
  <c r="CY1295" i="1"/>
  <c r="CY1296" i="1"/>
  <c r="CY1297" i="1"/>
  <c r="CY1298" i="1"/>
  <c r="CY1299" i="1"/>
  <c r="CY1300" i="1"/>
  <c r="CY1301" i="1"/>
  <c r="CY1302" i="1"/>
  <c r="CY1303" i="1"/>
  <c r="CY1304" i="1"/>
  <c r="CY1305" i="1"/>
  <c r="CY1306" i="1"/>
  <c r="CY1307" i="1"/>
  <c r="CY1308" i="1"/>
  <c r="CY1309" i="1"/>
  <c r="CY1310" i="1"/>
  <c r="CY1311" i="1"/>
  <c r="CY1312" i="1"/>
  <c r="CY1313" i="1"/>
  <c r="CY1314" i="1"/>
  <c r="CY1315" i="1"/>
  <c r="CY1316" i="1"/>
  <c r="CY1317" i="1"/>
  <c r="CY1318" i="1"/>
  <c r="CY1319" i="1"/>
  <c r="CY1320" i="1"/>
  <c r="CY1321" i="1"/>
  <c r="CY1322" i="1"/>
  <c r="CY1323" i="1"/>
  <c r="CY1324" i="1"/>
  <c r="CY1325" i="1"/>
  <c r="CY1326" i="1"/>
  <c r="CY1327" i="1"/>
  <c r="CY1328" i="1"/>
  <c r="CY1329" i="1"/>
  <c r="CY1330" i="1"/>
  <c r="CY1331" i="1"/>
  <c r="CY1332" i="1"/>
  <c r="CY1333" i="1"/>
  <c r="CY1334" i="1"/>
  <c r="CY1335" i="1"/>
  <c r="CY1336" i="1"/>
  <c r="CY1337" i="1"/>
  <c r="CY1338" i="1"/>
  <c r="CY1339" i="1"/>
  <c r="CY1340" i="1"/>
  <c r="CY1341" i="1"/>
  <c r="CY1342" i="1"/>
  <c r="CY1343" i="1"/>
  <c r="CY1344" i="1"/>
  <c r="CY1345" i="1"/>
  <c r="CY1346" i="1"/>
  <c r="CY1347" i="1"/>
  <c r="CY1348" i="1"/>
  <c r="CY1349" i="1"/>
  <c r="CY1350" i="1"/>
  <c r="CY1351" i="1"/>
  <c r="CY1352" i="1"/>
  <c r="CY1353" i="1"/>
  <c r="CY1354" i="1"/>
  <c r="CY1355" i="1"/>
  <c r="CY1356" i="1"/>
  <c r="CY1357" i="1"/>
  <c r="CY1358" i="1"/>
  <c r="CY1359" i="1"/>
  <c r="CY1360" i="1"/>
  <c r="CY1361" i="1"/>
  <c r="CY1362" i="1"/>
  <c r="CY1363" i="1"/>
  <c r="CY1364" i="1"/>
  <c r="CY1365" i="1"/>
  <c r="CY1366" i="1"/>
  <c r="CY1367" i="1"/>
  <c r="CY1368" i="1"/>
  <c r="CY1369" i="1"/>
  <c r="CY1370" i="1"/>
  <c r="CY1371" i="1"/>
  <c r="CY1372" i="1"/>
  <c r="CY1373" i="1"/>
  <c r="CY1374" i="1"/>
  <c r="CY1375" i="1"/>
  <c r="CY1376" i="1"/>
  <c r="CY1377" i="1"/>
  <c r="CY1378" i="1"/>
  <c r="CY1379" i="1"/>
  <c r="CY1380" i="1"/>
  <c r="CY1381" i="1"/>
  <c r="CY1382" i="1"/>
  <c r="CY1383" i="1"/>
  <c r="CY1384" i="1"/>
  <c r="CY1385" i="1"/>
  <c r="CY1386" i="1"/>
  <c r="CY1387" i="1"/>
  <c r="CY1388" i="1"/>
  <c r="CY1389" i="1"/>
  <c r="CY1390" i="1"/>
  <c r="CY1391" i="1"/>
  <c r="CY1392" i="1"/>
  <c r="CY1393" i="1"/>
  <c r="CY1394" i="1"/>
  <c r="CY1395" i="1"/>
  <c r="CY1396" i="1"/>
  <c r="CY1397" i="1"/>
  <c r="CY1398" i="1"/>
  <c r="CY1399" i="1"/>
  <c r="CY1400" i="1"/>
  <c r="CY1401" i="1"/>
  <c r="CY1402" i="1"/>
  <c r="CY1403" i="1"/>
  <c r="CY1404" i="1"/>
  <c r="CY1405" i="1"/>
  <c r="CY1406" i="1"/>
  <c r="CY1407" i="1"/>
  <c r="CY1408" i="1"/>
  <c r="CY1409" i="1"/>
  <c r="CY1410" i="1"/>
  <c r="CY1411" i="1"/>
  <c r="CY1412" i="1"/>
  <c r="CY1413" i="1"/>
  <c r="CY1414" i="1"/>
  <c r="CY1415" i="1"/>
  <c r="CY1416" i="1"/>
  <c r="CY1417" i="1"/>
  <c r="CY1418" i="1"/>
  <c r="CY1419" i="1"/>
  <c r="CY1420" i="1"/>
  <c r="CY1421" i="1"/>
  <c r="CY1422" i="1"/>
  <c r="CY1423" i="1"/>
  <c r="CY1424" i="1"/>
  <c r="CY1425" i="1"/>
  <c r="CY1426" i="1"/>
  <c r="CY1427" i="1"/>
  <c r="CY1428" i="1"/>
  <c r="CY1429" i="1"/>
  <c r="CY1430" i="1"/>
  <c r="CY1431" i="1"/>
  <c r="CY1432" i="1"/>
  <c r="CY1433" i="1"/>
  <c r="CY1434" i="1"/>
  <c r="CY1435" i="1"/>
  <c r="CY1436" i="1"/>
  <c r="CY1437" i="1"/>
  <c r="CY1438" i="1"/>
  <c r="CY1439" i="1"/>
  <c r="CY1440" i="1"/>
  <c r="CY1441" i="1"/>
  <c r="CY1442" i="1"/>
  <c r="CY1443" i="1"/>
  <c r="CY1444" i="1"/>
  <c r="CY1445" i="1"/>
  <c r="CY1446" i="1"/>
  <c r="CY1447" i="1"/>
  <c r="CY1448" i="1"/>
  <c r="CY1449" i="1"/>
  <c r="CY1450" i="1"/>
  <c r="CY1451" i="1"/>
  <c r="CY1452" i="1"/>
  <c r="CY1453" i="1"/>
  <c r="CY1454" i="1"/>
  <c r="CY1455" i="1"/>
  <c r="CY1456" i="1"/>
  <c r="CY1457" i="1"/>
  <c r="CY1458" i="1"/>
  <c r="CY1459" i="1"/>
  <c r="CY1460" i="1"/>
  <c r="CY1461" i="1"/>
  <c r="CY1462" i="1"/>
  <c r="CY1463" i="1"/>
  <c r="CY1464" i="1"/>
  <c r="CY1465" i="1"/>
  <c r="CY1466" i="1"/>
  <c r="CY1467" i="1"/>
  <c r="CY1468" i="1"/>
  <c r="CY1469" i="1"/>
  <c r="CY1470" i="1"/>
  <c r="CY1471" i="1"/>
  <c r="CY1472" i="1"/>
  <c r="CY1473" i="1"/>
  <c r="CY1474" i="1"/>
  <c r="CY1475" i="1"/>
  <c r="CY1476" i="1"/>
  <c r="CY1477" i="1"/>
  <c r="CY1478" i="1"/>
  <c r="CY1479" i="1"/>
  <c r="CY1480" i="1"/>
  <c r="CY1481" i="1"/>
  <c r="CY1482" i="1"/>
  <c r="CY1483" i="1"/>
  <c r="CY1484" i="1"/>
  <c r="CY1485" i="1"/>
  <c r="CY1486" i="1"/>
  <c r="CY1487" i="1"/>
  <c r="CY1488" i="1"/>
  <c r="CY1489" i="1"/>
  <c r="CY1490" i="1"/>
  <c r="CY1491" i="1"/>
  <c r="CY1492" i="1"/>
  <c r="CY1493" i="1"/>
  <c r="CY1494" i="1"/>
  <c r="CY1495" i="1"/>
  <c r="CY1496" i="1"/>
  <c r="CY1497" i="1"/>
  <c r="CY1498" i="1"/>
  <c r="CY1499" i="1"/>
  <c r="DB1117" i="1"/>
  <c r="DB1118" i="1"/>
  <c r="DB1119" i="1"/>
  <c r="DB1120" i="1"/>
  <c r="DB1121" i="1"/>
  <c r="DB1122" i="1"/>
  <c r="DB1123" i="1"/>
  <c r="DB1124" i="1"/>
  <c r="DB1125" i="1"/>
  <c r="DB1126" i="1"/>
  <c r="DB1127" i="1"/>
  <c r="DB1128" i="1"/>
  <c r="DB1129" i="1"/>
  <c r="DB1130" i="1"/>
  <c r="DB1131" i="1"/>
  <c r="DB1132" i="1"/>
  <c r="DB1133" i="1"/>
  <c r="DB1134" i="1"/>
  <c r="DB1135" i="1"/>
  <c r="DB1136" i="1"/>
  <c r="DB1137" i="1"/>
  <c r="DB1138" i="1"/>
  <c r="DB1139" i="1"/>
  <c r="DB1140" i="1"/>
  <c r="DB1141" i="1"/>
  <c r="DB1142" i="1"/>
  <c r="DB1143" i="1"/>
  <c r="DB1144" i="1"/>
  <c r="DB1145" i="1"/>
  <c r="DB1146" i="1"/>
  <c r="DB1147" i="1"/>
  <c r="DB1148" i="1"/>
  <c r="DB1149" i="1"/>
  <c r="DB1150" i="1"/>
  <c r="DB1151" i="1"/>
  <c r="DB1152" i="1"/>
  <c r="DB1153" i="1"/>
  <c r="DB1154" i="1"/>
  <c r="DB1155" i="1"/>
  <c r="DB1156" i="1"/>
  <c r="DB1157" i="1"/>
  <c r="DB1158" i="1"/>
  <c r="DB1159" i="1"/>
  <c r="DB1160" i="1"/>
  <c r="DB1161" i="1"/>
  <c r="DB1162" i="1"/>
  <c r="DB1163" i="1"/>
  <c r="DB1164" i="1"/>
  <c r="DB1165" i="1"/>
  <c r="DB1166" i="1"/>
  <c r="DB1167" i="1"/>
  <c r="DB1168" i="1"/>
  <c r="DB1169" i="1"/>
  <c r="DB1170" i="1"/>
  <c r="DB1171" i="1"/>
  <c r="DB1172" i="1"/>
  <c r="DB1173" i="1"/>
  <c r="DB1174" i="1"/>
  <c r="DB1175" i="1"/>
  <c r="DB1176" i="1"/>
  <c r="DB1177" i="1"/>
  <c r="DB1178" i="1"/>
  <c r="DB1179" i="1"/>
  <c r="DB1180" i="1"/>
  <c r="DB1181" i="1"/>
  <c r="DB1182" i="1"/>
  <c r="DB1183" i="1"/>
  <c r="DB1184" i="1"/>
  <c r="DB1185" i="1"/>
  <c r="DB1186" i="1"/>
  <c r="DB1187" i="1"/>
  <c r="DB1188" i="1"/>
  <c r="DB1189" i="1"/>
  <c r="DB1190" i="1"/>
  <c r="DB1191" i="1"/>
  <c r="DB1192" i="1"/>
  <c r="DB1193" i="1"/>
  <c r="DB1194" i="1"/>
  <c r="DB1195" i="1"/>
  <c r="DB1196" i="1"/>
  <c r="DB1197" i="1"/>
  <c r="DB1198" i="1"/>
  <c r="DB1199" i="1"/>
  <c r="DB1200" i="1"/>
  <c r="DB1201" i="1"/>
  <c r="DB1202" i="1"/>
  <c r="DB1203" i="1"/>
  <c r="DB1204" i="1"/>
  <c r="DB1205" i="1"/>
  <c r="DB1206" i="1"/>
  <c r="DB1207" i="1"/>
  <c r="DB1208" i="1"/>
  <c r="DB1209" i="1"/>
  <c r="DB1210" i="1"/>
  <c r="DB1211" i="1"/>
  <c r="DB1212" i="1"/>
  <c r="DB1213" i="1"/>
  <c r="DB1214" i="1"/>
  <c r="DB1215" i="1"/>
  <c r="DB1216" i="1"/>
  <c r="DB1217" i="1"/>
  <c r="DB1218" i="1"/>
  <c r="DB1219" i="1"/>
  <c r="DB1220" i="1"/>
  <c r="DB1221" i="1"/>
  <c r="DB1222" i="1"/>
  <c r="DB1223" i="1"/>
  <c r="DB1224" i="1"/>
  <c r="DB1225" i="1"/>
  <c r="DB1226" i="1"/>
  <c r="DB1227" i="1"/>
  <c r="DB1228" i="1"/>
  <c r="DB1229" i="1"/>
  <c r="DB1230" i="1"/>
  <c r="DB1231" i="1"/>
  <c r="DB1232" i="1"/>
  <c r="DB1233" i="1"/>
  <c r="DB1234" i="1"/>
  <c r="DB1235" i="1"/>
  <c r="DB1236" i="1"/>
  <c r="DB1237" i="1"/>
  <c r="DB1238" i="1"/>
  <c r="DB1239" i="1"/>
  <c r="DB1240" i="1"/>
  <c r="DB1241" i="1"/>
  <c r="DB1242" i="1"/>
  <c r="DB1243" i="1"/>
  <c r="DB1244" i="1"/>
  <c r="DB1245" i="1"/>
  <c r="DB1246" i="1"/>
  <c r="DB1247" i="1"/>
  <c r="DB1248" i="1"/>
  <c r="DB1249" i="1"/>
  <c r="DB1250" i="1"/>
  <c r="DB1251" i="1"/>
  <c r="DB1252" i="1"/>
  <c r="DB1253" i="1"/>
  <c r="DB1254" i="1"/>
  <c r="DB1255" i="1"/>
  <c r="DB1256" i="1"/>
  <c r="DB1257" i="1"/>
  <c r="DB1258" i="1"/>
  <c r="DB1259" i="1"/>
  <c r="DB1260" i="1"/>
  <c r="DB1261" i="1"/>
  <c r="DB1262" i="1"/>
  <c r="DB1263" i="1"/>
  <c r="DB1264" i="1"/>
  <c r="DB1265" i="1"/>
  <c r="DB1266" i="1"/>
  <c r="DB1267" i="1"/>
  <c r="DB1268" i="1"/>
  <c r="DB1269" i="1"/>
  <c r="DB1270" i="1"/>
  <c r="DB1271" i="1"/>
  <c r="DB1272" i="1"/>
  <c r="DB1273" i="1"/>
  <c r="DB1274" i="1"/>
  <c r="DB1275" i="1"/>
  <c r="DB1276" i="1"/>
  <c r="DB1277" i="1"/>
  <c r="DB1278" i="1"/>
  <c r="DB1279" i="1"/>
  <c r="DB1280" i="1"/>
  <c r="DB1281" i="1"/>
  <c r="DB1282" i="1"/>
  <c r="DB1283" i="1"/>
  <c r="DB1284" i="1"/>
  <c r="DB1285" i="1"/>
  <c r="DB1286" i="1"/>
  <c r="DB1287" i="1"/>
  <c r="DB1288" i="1"/>
  <c r="DB1289" i="1"/>
  <c r="DB1290" i="1"/>
  <c r="DB1291" i="1"/>
  <c r="DB1292" i="1"/>
  <c r="DB1293" i="1"/>
  <c r="DB1294" i="1"/>
  <c r="DB1295" i="1"/>
  <c r="DB1296" i="1"/>
  <c r="DB1297" i="1"/>
  <c r="DB1298" i="1"/>
  <c r="DB1299" i="1"/>
  <c r="DB1300" i="1"/>
  <c r="DB1301" i="1"/>
  <c r="DB1302" i="1"/>
  <c r="DB1303" i="1"/>
  <c r="DB1304" i="1"/>
  <c r="DB1305" i="1"/>
  <c r="DB1306" i="1"/>
  <c r="DB1307" i="1"/>
  <c r="DB1308" i="1"/>
  <c r="DB1309" i="1"/>
  <c r="DB1310" i="1"/>
  <c r="DB1311" i="1"/>
  <c r="DB1312" i="1"/>
  <c r="DB1313" i="1"/>
  <c r="DB1314" i="1"/>
  <c r="DB1315" i="1"/>
  <c r="DB1316" i="1"/>
  <c r="DB1317" i="1"/>
  <c r="DB1318" i="1"/>
  <c r="DB1319" i="1"/>
  <c r="DB1320" i="1"/>
  <c r="DB1321" i="1"/>
  <c r="DB1322" i="1"/>
  <c r="DB1323" i="1"/>
  <c r="DB1324" i="1"/>
  <c r="DB1325" i="1"/>
  <c r="DB1326" i="1"/>
  <c r="DB1327" i="1"/>
  <c r="DB1328" i="1"/>
  <c r="DB1329" i="1"/>
  <c r="DB1330" i="1"/>
  <c r="DB1331" i="1"/>
  <c r="DB1332" i="1"/>
  <c r="DB1333" i="1"/>
  <c r="DB1334" i="1"/>
  <c r="DB1335" i="1"/>
  <c r="DB1336" i="1"/>
  <c r="DB1337" i="1"/>
  <c r="DB1338" i="1"/>
  <c r="DB1339" i="1"/>
  <c r="DB1340" i="1"/>
  <c r="DB1341" i="1"/>
  <c r="DB1342" i="1"/>
  <c r="DB1343" i="1"/>
  <c r="DB1344" i="1"/>
  <c r="DB1345" i="1"/>
  <c r="DB1346" i="1"/>
  <c r="DB1347" i="1"/>
  <c r="DB1348" i="1"/>
  <c r="DB1349" i="1"/>
  <c r="DB1350" i="1"/>
  <c r="DB1351" i="1"/>
  <c r="DB1352" i="1"/>
  <c r="DB1353" i="1"/>
  <c r="DB1354" i="1"/>
  <c r="DB1355" i="1"/>
  <c r="DB1356" i="1"/>
  <c r="DB1357" i="1"/>
  <c r="DB1358" i="1"/>
  <c r="DB1359" i="1"/>
  <c r="DB1360" i="1"/>
  <c r="DB1361" i="1"/>
  <c r="DB1362" i="1"/>
  <c r="DB1363" i="1"/>
  <c r="DB1364" i="1"/>
  <c r="DB1365" i="1"/>
  <c r="DB1366" i="1"/>
  <c r="DB1367" i="1"/>
  <c r="DB1368" i="1"/>
  <c r="DB1369" i="1"/>
  <c r="DB1370" i="1"/>
  <c r="DB1371" i="1"/>
  <c r="DB1372" i="1"/>
  <c r="DB1373" i="1"/>
  <c r="DB1374" i="1"/>
  <c r="DB1375" i="1"/>
  <c r="DB1376" i="1"/>
  <c r="DB1377" i="1"/>
  <c r="DB1378" i="1"/>
  <c r="DB1379" i="1"/>
  <c r="DB1380" i="1"/>
  <c r="DB1381" i="1"/>
  <c r="DB1382" i="1"/>
  <c r="DB1383" i="1"/>
  <c r="DB1384" i="1"/>
  <c r="DB1385" i="1"/>
  <c r="DB1386" i="1"/>
  <c r="DB1387" i="1"/>
  <c r="DB1388" i="1"/>
  <c r="DB1389" i="1"/>
  <c r="DB1390" i="1"/>
  <c r="DB1391" i="1"/>
  <c r="DB1392" i="1"/>
  <c r="DB1393" i="1"/>
  <c r="DB1394" i="1"/>
  <c r="DB1395" i="1"/>
  <c r="DB1396" i="1"/>
  <c r="DB1397" i="1"/>
  <c r="DB1398" i="1"/>
  <c r="DB1399" i="1"/>
  <c r="DB1400" i="1"/>
  <c r="DB1401" i="1"/>
  <c r="DB1402" i="1"/>
  <c r="DB1403" i="1"/>
  <c r="DB1404" i="1"/>
  <c r="DB1405" i="1"/>
  <c r="DB1406" i="1"/>
  <c r="DB1407" i="1"/>
  <c r="DB1408" i="1"/>
  <c r="DB1409" i="1"/>
  <c r="DB1410" i="1"/>
  <c r="DB1411" i="1"/>
  <c r="DB1412" i="1"/>
  <c r="DB1413" i="1"/>
  <c r="DB1414" i="1"/>
  <c r="DB1415" i="1"/>
  <c r="DB1416" i="1"/>
  <c r="DB1417" i="1"/>
  <c r="DB1418" i="1"/>
  <c r="DB1419" i="1"/>
  <c r="DB1420" i="1"/>
  <c r="DB1421" i="1"/>
  <c r="DB1422" i="1"/>
  <c r="DB1423" i="1"/>
  <c r="DB1424" i="1"/>
  <c r="DB1425" i="1"/>
  <c r="DB1426" i="1"/>
  <c r="DB1427" i="1"/>
  <c r="DB1428" i="1"/>
  <c r="DB1429" i="1"/>
  <c r="DB1430" i="1"/>
  <c r="DB1431" i="1"/>
  <c r="DB1432" i="1"/>
  <c r="DB1433" i="1"/>
  <c r="DB1434" i="1"/>
  <c r="DB1435" i="1"/>
  <c r="DB1436" i="1"/>
  <c r="DB1437" i="1"/>
  <c r="DB1438" i="1"/>
  <c r="DB1439" i="1"/>
  <c r="DB1440" i="1"/>
  <c r="DB1441" i="1"/>
  <c r="DB1442" i="1"/>
  <c r="DB1443" i="1"/>
  <c r="DB1444" i="1"/>
  <c r="DB1445" i="1"/>
  <c r="DB1446" i="1"/>
  <c r="DB1447" i="1"/>
  <c r="DB1448" i="1"/>
  <c r="DB1449" i="1"/>
  <c r="DB1450" i="1"/>
  <c r="DB1451" i="1"/>
  <c r="DB1452" i="1"/>
  <c r="DB1453" i="1"/>
  <c r="DB1454" i="1"/>
  <c r="DB1455" i="1"/>
  <c r="DB1456" i="1"/>
  <c r="DB1457" i="1"/>
  <c r="DB1458" i="1"/>
  <c r="DB1459" i="1"/>
  <c r="DB1460" i="1"/>
  <c r="DB1461" i="1"/>
  <c r="DB1462" i="1"/>
  <c r="DB1463" i="1"/>
  <c r="DB1464" i="1"/>
  <c r="DB1465" i="1"/>
  <c r="DB1466" i="1"/>
  <c r="DB1467" i="1"/>
  <c r="DB1468" i="1"/>
  <c r="DB1469" i="1"/>
  <c r="DB1470" i="1"/>
  <c r="DB1471" i="1"/>
  <c r="DB1472" i="1"/>
  <c r="DB1473" i="1"/>
  <c r="DB1474" i="1"/>
  <c r="DB1475" i="1"/>
  <c r="DB1476" i="1"/>
  <c r="DB1477" i="1"/>
  <c r="DB1478" i="1"/>
  <c r="DB1479" i="1"/>
  <c r="DB1480" i="1"/>
  <c r="DB1481" i="1"/>
  <c r="DB1482" i="1"/>
  <c r="DB1483" i="1"/>
  <c r="DB1484" i="1"/>
  <c r="DB1485" i="1"/>
  <c r="DB1486" i="1"/>
  <c r="DB1487" i="1"/>
  <c r="DB1488" i="1"/>
  <c r="DB1489" i="1"/>
  <c r="DB1490" i="1"/>
  <c r="DB1491" i="1"/>
  <c r="DB1492" i="1"/>
  <c r="DB1493" i="1"/>
  <c r="DB1494" i="1"/>
  <c r="DB1495" i="1"/>
  <c r="DB1496" i="1"/>
  <c r="DB1497" i="1"/>
  <c r="DB1498" i="1"/>
  <c r="DB1499" i="1"/>
  <c r="DE1117" i="1"/>
  <c r="DE1118" i="1"/>
  <c r="DE1119" i="1"/>
  <c r="DE1120" i="1"/>
  <c r="DE1121" i="1"/>
  <c r="DE1122" i="1"/>
  <c r="DE1123" i="1"/>
  <c r="DE1124" i="1"/>
  <c r="DE1125" i="1"/>
  <c r="DE1126" i="1"/>
  <c r="DE1127" i="1"/>
  <c r="DE1128" i="1"/>
  <c r="DE1129" i="1"/>
  <c r="DE1130" i="1"/>
  <c r="DE1131" i="1"/>
  <c r="DE1132" i="1"/>
  <c r="DE1133" i="1"/>
  <c r="DE1134" i="1"/>
  <c r="DE1135" i="1"/>
  <c r="DE1136" i="1"/>
  <c r="DE1137" i="1"/>
  <c r="DE1138" i="1"/>
  <c r="DE1139" i="1"/>
  <c r="DE1140" i="1"/>
  <c r="DE1141" i="1"/>
  <c r="DE1142" i="1"/>
  <c r="DE1143" i="1"/>
  <c r="DE1144" i="1"/>
  <c r="DE1145" i="1"/>
  <c r="DE1146" i="1"/>
  <c r="DE1147" i="1"/>
  <c r="DE1148" i="1"/>
  <c r="DE1149" i="1"/>
  <c r="DE1150" i="1"/>
  <c r="DE1151" i="1"/>
  <c r="DE1152" i="1"/>
  <c r="DE1153" i="1"/>
  <c r="DE1154" i="1"/>
  <c r="DE1155" i="1"/>
  <c r="DE1156" i="1"/>
  <c r="DE1157" i="1"/>
  <c r="DE1158" i="1"/>
  <c r="DE1159" i="1"/>
  <c r="DE1160" i="1"/>
  <c r="DE1161" i="1"/>
  <c r="DE1162" i="1"/>
  <c r="DE1163" i="1"/>
  <c r="DE1164" i="1"/>
  <c r="DE1165" i="1"/>
  <c r="DE1166" i="1"/>
  <c r="DE1167" i="1"/>
  <c r="DE1168" i="1"/>
  <c r="DE1169" i="1"/>
  <c r="DE1170" i="1"/>
  <c r="DE1171" i="1"/>
  <c r="DE1172" i="1"/>
  <c r="DE1173" i="1"/>
  <c r="DE1174" i="1"/>
  <c r="DE1175" i="1"/>
  <c r="DE1176" i="1"/>
  <c r="DE1177" i="1"/>
  <c r="DE1178" i="1"/>
  <c r="DE1179" i="1"/>
  <c r="DE1180" i="1"/>
  <c r="DE1181" i="1"/>
  <c r="DE1182" i="1"/>
  <c r="DE1183" i="1"/>
  <c r="DE1184" i="1"/>
  <c r="DE1185" i="1"/>
  <c r="DE1186" i="1"/>
  <c r="DE1187" i="1"/>
  <c r="DE1188" i="1"/>
  <c r="DE1189" i="1"/>
  <c r="DE1190" i="1"/>
  <c r="DE1191" i="1"/>
  <c r="DE1192" i="1"/>
  <c r="DE1193" i="1"/>
  <c r="DE1194" i="1"/>
  <c r="DE1195" i="1"/>
  <c r="DE1196" i="1"/>
  <c r="DE1197" i="1"/>
  <c r="DE1198" i="1"/>
  <c r="DE1199" i="1"/>
  <c r="DE1200" i="1"/>
  <c r="DE1201" i="1"/>
  <c r="DE1202" i="1"/>
  <c r="DE1203" i="1"/>
  <c r="DE1204" i="1"/>
  <c r="DE1205" i="1"/>
  <c r="DE1206" i="1"/>
  <c r="DE1207" i="1"/>
  <c r="DE1208" i="1"/>
  <c r="DE1209" i="1"/>
  <c r="DE1210" i="1"/>
  <c r="DE1211" i="1"/>
  <c r="DE1212" i="1"/>
  <c r="DE1213" i="1"/>
  <c r="DE1214" i="1"/>
  <c r="DE1215" i="1"/>
  <c r="DE1216" i="1"/>
  <c r="DE1217" i="1"/>
  <c r="DE1218" i="1"/>
  <c r="DE1219" i="1"/>
  <c r="DE1220" i="1"/>
  <c r="DE1221" i="1"/>
  <c r="DE1222" i="1"/>
  <c r="DE1223" i="1"/>
  <c r="DE1224" i="1"/>
  <c r="DE1225" i="1"/>
  <c r="DE1226" i="1"/>
  <c r="DE1227" i="1"/>
  <c r="DE1228" i="1"/>
  <c r="DE1229" i="1"/>
  <c r="DE1230" i="1"/>
  <c r="DE1231" i="1"/>
  <c r="DE1232" i="1"/>
  <c r="DE1233" i="1"/>
  <c r="DE1234" i="1"/>
  <c r="DE1235" i="1"/>
  <c r="DE1236" i="1"/>
  <c r="DE1237" i="1"/>
  <c r="DE1238" i="1"/>
  <c r="DE1239" i="1"/>
  <c r="DE1240" i="1"/>
  <c r="DE1241" i="1"/>
  <c r="DE1242" i="1"/>
  <c r="DE1243" i="1"/>
  <c r="DE1244" i="1"/>
  <c r="DE1245" i="1"/>
  <c r="DE1246" i="1"/>
  <c r="DE1247" i="1"/>
  <c r="DE1248" i="1"/>
  <c r="DE1249" i="1"/>
  <c r="DE1250" i="1"/>
  <c r="DE1251" i="1"/>
  <c r="DE1252" i="1"/>
  <c r="DE1253" i="1"/>
  <c r="DE1254" i="1"/>
  <c r="DE1255" i="1"/>
  <c r="DE1256" i="1"/>
  <c r="DE1257" i="1"/>
  <c r="DE1258" i="1"/>
  <c r="DE1259" i="1"/>
  <c r="DE1260" i="1"/>
  <c r="DE1261" i="1"/>
  <c r="DE1262" i="1"/>
  <c r="DE1263" i="1"/>
  <c r="DE1264" i="1"/>
  <c r="DE1265" i="1"/>
  <c r="DE1266" i="1"/>
  <c r="DE1267" i="1"/>
  <c r="DE1268" i="1"/>
  <c r="DE1269" i="1"/>
  <c r="DE1270" i="1"/>
  <c r="DE1271" i="1"/>
  <c r="DE1272" i="1"/>
  <c r="DE1273" i="1"/>
  <c r="DE1274" i="1"/>
  <c r="DE1275" i="1"/>
  <c r="DE1276" i="1"/>
  <c r="DE1277" i="1"/>
  <c r="DE1278" i="1"/>
  <c r="DE1279" i="1"/>
  <c r="DE1280" i="1"/>
  <c r="DE1281" i="1"/>
  <c r="DE1282" i="1"/>
  <c r="DE1283" i="1"/>
  <c r="DE1284" i="1"/>
  <c r="DE1285" i="1"/>
  <c r="DE1286" i="1"/>
  <c r="DE1287" i="1"/>
  <c r="DE1288" i="1"/>
  <c r="DE1289" i="1"/>
  <c r="DE1290" i="1"/>
  <c r="DE1291" i="1"/>
  <c r="DE1292" i="1"/>
  <c r="DE1293" i="1"/>
  <c r="DE1294" i="1"/>
  <c r="DE1295" i="1"/>
  <c r="DE1296" i="1"/>
  <c r="DE1297" i="1"/>
  <c r="DE1298" i="1"/>
  <c r="DE1299" i="1"/>
  <c r="DE1300" i="1"/>
  <c r="DE1301" i="1"/>
  <c r="DE1302" i="1"/>
  <c r="DE1303" i="1"/>
  <c r="DE1304" i="1"/>
  <c r="DE1305" i="1"/>
  <c r="DE1306" i="1"/>
  <c r="DE1307" i="1"/>
  <c r="DE1308" i="1"/>
  <c r="DE1309" i="1"/>
  <c r="DE1310" i="1"/>
  <c r="DE1311" i="1"/>
  <c r="DE1312" i="1"/>
  <c r="DE1313" i="1"/>
  <c r="DE1314" i="1"/>
  <c r="DE1315" i="1"/>
  <c r="DE1316" i="1"/>
  <c r="DE1317" i="1"/>
  <c r="DE1318" i="1"/>
  <c r="DE1319" i="1"/>
  <c r="DE1320" i="1"/>
  <c r="DE1321" i="1"/>
  <c r="DE1322" i="1"/>
  <c r="DE1323" i="1"/>
  <c r="DE1324" i="1"/>
  <c r="DE1325" i="1"/>
  <c r="DE1326" i="1"/>
  <c r="DE1327" i="1"/>
  <c r="DE1328" i="1"/>
  <c r="DE1329" i="1"/>
  <c r="DE1330" i="1"/>
  <c r="DE1331" i="1"/>
  <c r="DE1332" i="1"/>
  <c r="DE1333" i="1"/>
  <c r="DE1334" i="1"/>
  <c r="DE1335" i="1"/>
  <c r="DE1336" i="1"/>
  <c r="DE1337" i="1"/>
  <c r="DE1338" i="1"/>
  <c r="DE1339" i="1"/>
  <c r="DE1340" i="1"/>
  <c r="DE1341" i="1"/>
  <c r="DE1342" i="1"/>
  <c r="DE1343" i="1"/>
  <c r="DE1344" i="1"/>
  <c r="DE1345" i="1"/>
  <c r="DE1346" i="1"/>
  <c r="DE1347" i="1"/>
  <c r="DE1348" i="1"/>
  <c r="DE1349" i="1"/>
  <c r="DE1350" i="1"/>
  <c r="DE1351" i="1"/>
  <c r="DE1352" i="1"/>
  <c r="DE1353" i="1"/>
  <c r="DE1354" i="1"/>
  <c r="DE1355" i="1"/>
  <c r="DE1356" i="1"/>
  <c r="DE1357" i="1"/>
  <c r="DE1358" i="1"/>
  <c r="DE1359" i="1"/>
  <c r="DE1360" i="1"/>
  <c r="DE1361" i="1"/>
  <c r="DE1362" i="1"/>
  <c r="DE1363" i="1"/>
  <c r="DE1364" i="1"/>
  <c r="DE1365" i="1"/>
  <c r="DE1366" i="1"/>
  <c r="DE1367" i="1"/>
  <c r="DE1368" i="1"/>
  <c r="DE1369" i="1"/>
  <c r="DE1370" i="1"/>
  <c r="DE1371" i="1"/>
  <c r="DE1372" i="1"/>
  <c r="DE1373" i="1"/>
  <c r="DE1374" i="1"/>
  <c r="DE1375" i="1"/>
  <c r="DE1376" i="1"/>
  <c r="DE1377" i="1"/>
  <c r="DE1378" i="1"/>
  <c r="DE1379" i="1"/>
  <c r="DE1380" i="1"/>
  <c r="DE1381" i="1"/>
  <c r="DE1382" i="1"/>
  <c r="DE1383" i="1"/>
  <c r="DE1384" i="1"/>
  <c r="DE1385" i="1"/>
  <c r="DE1386" i="1"/>
  <c r="DE1387" i="1"/>
  <c r="DE1388" i="1"/>
  <c r="DE1389" i="1"/>
  <c r="DE1390" i="1"/>
  <c r="DE1391" i="1"/>
  <c r="DE1392" i="1"/>
  <c r="DE1393" i="1"/>
  <c r="DE1394" i="1"/>
  <c r="DE1395" i="1"/>
  <c r="DE1396" i="1"/>
  <c r="DE1397" i="1"/>
  <c r="DE1398" i="1"/>
  <c r="DE1399" i="1"/>
  <c r="DE1400" i="1"/>
  <c r="DE1401" i="1"/>
  <c r="DE1402" i="1"/>
  <c r="DE1403" i="1"/>
  <c r="DE1404" i="1"/>
  <c r="DE1405" i="1"/>
  <c r="DE1406" i="1"/>
  <c r="DE1407" i="1"/>
  <c r="DE1408" i="1"/>
  <c r="DE1409" i="1"/>
  <c r="DE1410" i="1"/>
  <c r="DE1411" i="1"/>
  <c r="DE1412" i="1"/>
  <c r="DE1413" i="1"/>
  <c r="DE1414" i="1"/>
  <c r="DE1415" i="1"/>
  <c r="DE1416" i="1"/>
  <c r="DE1417" i="1"/>
  <c r="DE1418" i="1"/>
  <c r="DE1419" i="1"/>
  <c r="DE1420" i="1"/>
  <c r="DE1421" i="1"/>
  <c r="DE1422" i="1"/>
  <c r="DE1423" i="1"/>
  <c r="DE1424" i="1"/>
  <c r="DE1425" i="1"/>
  <c r="DE1426" i="1"/>
  <c r="DE1427" i="1"/>
  <c r="DE1428" i="1"/>
  <c r="DE1429" i="1"/>
  <c r="DE1430" i="1"/>
  <c r="DE1431" i="1"/>
  <c r="DE1432" i="1"/>
  <c r="DE1433" i="1"/>
  <c r="DE1434" i="1"/>
  <c r="DE1435" i="1"/>
  <c r="DE1436" i="1"/>
  <c r="DE1437" i="1"/>
  <c r="DE1438" i="1"/>
  <c r="DE1439" i="1"/>
  <c r="DE1440" i="1"/>
  <c r="DE1441" i="1"/>
  <c r="DE1442" i="1"/>
  <c r="DE1443" i="1"/>
  <c r="DE1444" i="1"/>
  <c r="DE1445" i="1"/>
  <c r="DE1446" i="1"/>
  <c r="DE1447" i="1"/>
  <c r="DE1448" i="1"/>
  <c r="DE1449" i="1"/>
  <c r="DE1450" i="1"/>
  <c r="DE1451" i="1"/>
  <c r="DE1452" i="1"/>
  <c r="DE1453" i="1"/>
  <c r="DE1454" i="1"/>
  <c r="DE1455" i="1"/>
  <c r="DE1456" i="1"/>
  <c r="DE1457" i="1"/>
  <c r="DE1458" i="1"/>
  <c r="DE1459" i="1"/>
  <c r="DE1460" i="1"/>
  <c r="DE1461" i="1"/>
  <c r="DE1462" i="1"/>
  <c r="DE1463" i="1"/>
  <c r="DE1464" i="1"/>
  <c r="DE1465" i="1"/>
  <c r="DE1466" i="1"/>
  <c r="DE1467" i="1"/>
  <c r="DE1468" i="1"/>
  <c r="DE1469" i="1"/>
  <c r="DE1470" i="1"/>
  <c r="DE1471" i="1"/>
  <c r="DE1472" i="1"/>
  <c r="DE1473" i="1"/>
  <c r="DE1474" i="1"/>
  <c r="DE1475" i="1"/>
  <c r="DE1476" i="1"/>
  <c r="DE1477" i="1"/>
  <c r="DE1478" i="1"/>
  <c r="DE1479" i="1"/>
  <c r="DE1480" i="1"/>
  <c r="DE1481" i="1"/>
  <c r="DE1482" i="1"/>
  <c r="DE1483" i="1"/>
  <c r="DE1484" i="1"/>
  <c r="DE1485" i="1"/>
  <c r="DE1486" i="1"/>
  <c r="DE1487" i="1"/>
  <c r="DE1488" i="1"/>
  <c r="DE1489" i="1"/>
  <c r="DE1490" i="1"/>
  <c r="DE1491" i="1"/>
  <c r="DE1492" i="1"/>
  <c r="DE1493" i="1"/>
  <c r="DE1494" i="1"/>
  <c r="DE1495" i="1"/>
  <c r="DE1496" i="1"/>
  <c r="DE1497" i="1"/>
  <c r="DE1498" i="1"/>
  <c r="DE1499" i="1"/>
  <c r="DH1117" i="1"/>
  <c r="DH1118" i="1"/>
  <c r="DH1119" i="1"/>
  <c r="DH1120" i="1"/>
  <c r="DH1121" i="1"/>
  <c r="DH1122" i="1"/>
  <c r="DH1123" i="1"/>
  <c r="DH1124" i="1"/>
  <c r="DH1125" i="1"/>
  <c r="DH1126" i="1"/>
  <c r="DH1127" i="1"/>
  <c r="DH1128" i="1"/>
  <c r="DH1129" i="1"/>
  <c r="DH1130" i="1"/>
  <c r="DH1131" i="1"/>
  <c r="DH1132" i="1"/>
  <c r="DH1133" i="1"/>
  <c r="DH1134" i="1"/>
  <c r="DH1135" i="1"/>
  <c r="DH1136" i="1"/>
  <c r="DH1137" i="1"/>
  <c r="DH1138" i="1"/>
  <c r="DH1139" i="1"/>
  <c r="DH1140" i="1"/>
  <c r="DH1141" i="1"/>
  <c r="DH1142" i="1"/>
  <c r="DH1143" i="1"/>
  <c r="DH1144" i="1"/>
  <c r="DH1145" i="1"/>
  <c r="DH1146" i="1"/>
  <c r="DH1147" i="1"/>
  <c r="DH1148" i="1"/>
  <c r="DH1149" i="1"/>
  <c r="DH1150" i="1"/>
  <c r="DH1151" i="1"/>
  <c r="DH1152" i="1"/>
  <c r="DH1153" i="1"/>
  <c r="DH1154" i="1"/>
  <c r="DH1155" i="1"/>
  <c r="DH1156" i="1"/>
  <c r="DH1157" i="1"/>
  <c r="DH1158" i="1"/>
  <c r="DH1159" i="1"/>
  <c r="DH1160" i="1"/>
  <c r="DH1161" i="1"/>
  <c r="DH1162" i="1"/>
  <c r="DH1163" i="1"/>
  <c r="DH1164" i="1"/>
  <c r="DH1165" i="1"/>
  <c r="DH1166" i="1"/>
  <c r="DH1167" i="1"/>
  <c r="DH1168" i="1"/>
  <c r="DH1169" i="1"/>
  <c r="DH1170" i="1"/>
  <c r="DH1171" i="1"/>
  <c r="DH1172" i="1"/>
  <c r="DH1173" i="1"/>
  <c r="DH1174" i="1"/>
  <c r="DH1175" i="1"/>
  <c r="DH1176" i="1"/>
  <c r="DH1177" i="1"/>
  <c r="DH1178" i="1"/>
  <c r="DH1179" i="1"/>
  <c r="DH1180" i="1"/>
  <c r="DH1181" i="1"/>
  <c r="DH1182" i="1"/>
  <c r="DH1183" i="1"/>
  <c r="DH1184" i="1"/>
  <c r="DH1185" i="1"/>
  <c r="DH1186" i="1"/>
  <c r="DH1187" i="1"/>
  <c r="DH1188" i="1"/>
  <c r="DH1189" i="1"/>
  <c r="DH1190" i="1"/>
  <c r="DH1191" i="1"/>
  <c r="DH1192" i="1"/>
  <c r="DH1193" i="1"/>
  <c r="DH1194" i="1"/>
  <c r="DH1195" i="1"/>
  <c r="DH1196" i="1"/>
  <c r="DH1197" i="1"/>
  <c r="DH1198" i="1"/>
  <c r="DH1199" i="1"/>
  <c r="DH1200" i="1"/>
  <c r="DH1201" i="1"/>
  <c r="DH1202" i="1"/>
  <c r="DH1203" i="1"/>
  <c r="DH1204" i="1"/>
  <c r="DH1205" i="1"/>
  <c r="DH1206" i="1"/>
  <c r="DH1207" i="1"/>
  <c r="DH1208" i="1"/>
  <c r="DH1209" i="1"/>
  <c r="DH1210" i="1"/>
  <c r="DH1211" i="1"/>
  <c r="DH1212" i="1"/>
  <c r="DH1213" i="1"/>
  <c r="DH1214" i="1"/>
  <c r="DH1215" i="1"/>
  <c r="DH1216" i="1"/>
  <c r="DH1217" i="1"/>
  <c r="DH1218" i="1"/>
  <c r="DH1219" i="1"/>
  <c r="DH1220" i="1"/>
  <c r="DH1221" i="1"/>
  <c r="DH1222" i="1"/>
  <c r="DH1223" i="1"/>
  <c r="DH1224" i="1"/>
  <c r="DH1225" i="1"/>
  <c r="DH1226" i="1"/>
  <c r="DH1227" i="1"/>
  <c r="DH1228" i="1"/>
  <c r="DH1229" i="1"/>
  <c r="DH1230" i="1"/>
  <c r="DH1231" i="1"/>
  <c r="DH1232" i="1"/>
  <c r="DH1233" i="1"/>
  <c r="DH1234" i="1"/>
  <c r="DH1235" i="1"/>
  <c r="DH1236" i="1"/>
  <c r="DH1237" i="1"/>
  <c r="DH1238" i="1"/>
  <c r="DH1239" i="1"/>
  <c r="DH1240" i="1"/>
  <c r="DH1241" i="1"/>
  <c r="DH1242" i="1"/>
  <c r="DH1243" i="1"/>
  <c r="DH1244" i="1"/>
  <c r="DH1245" i="1"/>
  <c r="DH1246" i="1"/>
  <c r="DH1247" i="1"/>
  <c r="DH1248" i="1"/>
  <c r="DH1249" i="1"/>
  <c r="DH1250" i="1"/>
  <c r="DH1251" i="1"/>
  <c r="DH1252" i="1"/>
  <c r="DH1253" i="1"/>
  <c r="DH1254" i="1"/>
  <c r="DH1255" i="1"/>
  <c r="DH1256" i="1"/>
  <c r="DH1257" i="1"/>
  <c r="DH1258" i="1"/>
  <c r="DH1259" i="1"/>
  <c r="DH1260" i="1"/>
  <c r="DH1261" i="1"/>
  <c r="DH1262" i="1"/>
  <c r="DH1263" i="1"/>
  <c r="DH1264" i="1"/>
  <c r="DH1265" i="1"/>
  <c r="DH1266" i="1"/>
  <c r="DH1267" i="1"/>
  <c r="DH1268" i="1"/>
  <c r="DH1269" i="1"/>
  <c r="DH1270" i="1"/>
  <c r="DH1271" i="1"/>
  <c r="DH1272" i="1"/>
  <c r="DH1273" i="1"/>
  <c r="DH1274" i="1"/>
  <c r="DH1275" i="1"/>
  <c r="DH1276" i="1"/>
  <c r="DH1277" i="1"/>
  <c r="DH1278" i="1"/>
  <c r="DH1279" i="1"/>
  <c r="DH1280" i="1"/>
  <c r="DH1281" i="1"/>
  <c r="DH1282" i="1"/>
  <c r="DH1283" i="1"/>
  <c r="DH1284" i="1"/>
  <c r="DH1285" i="1"/>
  <c r="DH1286" i="1"/>
  <c r="DH1287" i="1"/>
  <c r="DH1288" i="1"/>
  <c r="DH1289" i="1"/>
  <c r="DH1290" i="1"/>
  <c r="DH1291" i="1"/>
  <c r="DH1292" i="1"/>
  <c r="DH1293" i="1"/>
  <c r="DH1294" i="1"/>
  <c r="DH1295" i="1"/>
  <c r="DH1296" i="1"/>
  <c r="DH1297" i="1"/>
  <c r="DH1298" i="1"/>
  <c r="DH1299" i="1"/>
  <c r="DH1300" i="1"/>
  <c r="DH1301" i="1"/>
  <c r="DH1302" i="1"/>
  <c r="DH1303" i="1"/>
  <c r="DH1304" i="1"/>
  <c r="DH1305" i="1"/>
  <c r="DH1306" i="1"/>
  <c r="DH1307" i="1"/>
  <c r="DH1308" i="1"/>
  <c r="DH1309" i="1"/>
  <c r="DH1310" i="1"/>
  <c r="DH1311" i="1"/>
  <c r="DH1312" i="1"/>
  <c r="DH1313" i="1"/>
  <c r="DH1314" i="1"/>
  <c r="DH1315" i="1"/>
  <c r="DH1316" i="1"/>
  <c r="DH1317" i="1"/>
  <c r="DH1318" i="1"/>
  <c r="DH1319" i="1"/>
  <c r="DH1320" i="1"/>
  <c r="DH1321" i="1"/>
  <c r="DH1322" i="1"/>
  <c r="DH1323" i="1"/>
  <c r="DH1324" i="1"/>
  <c r="DH1325" i="1"/>
  <c r="DH1326" i="1"/>
  <c r="DH1327" i="1"/>
  <c r="DH1328" i="1"/>
  <c r="DH1329" i="1"/>
  <c r="DH1330" i="1"/>
  <c r="DH1331" i="1"/>
  <c r="DH1332" i="1"/>
  <c r="DH1333" i="1"/>
  <c r="DH1334" i="1"/>
  <c r="DH1335" i="1"/>
  <c r="DH1336" i="1"/>
  <c r="DH1337" i="1"/>
  <c r="DH1338" i="1"/>
  <c r="DH1339" i="1"/>
  <c r="DH1340" i="1"/>
  <c r="DH1341" i="1"/>
  <c r="DH1342" i="1"/>
  <c r="DH1343" i="1"/>
  <c r="DH1344" i="1"/>
  <c r="DH1345" i="1"/>
  <c r="DH1346" i="1"/>
  <c r="DH1347" i="1"/>
  <c r="DH1348" i="1"/>
  <c r="DH1349" i="1"/>
  <c r="DH1350" i="1"/>
  <c r="DH1351" i="1"/>
  <c r="DH1352" i="1"/>
  <c r="DH1353" i="1"/>
  <c r="DH1354" i="1"/>
  <c r="DH1355" i="1"/>
  <c r="DH1356" i="1"/>
  <c r="DH1357" i="1"/>
  <c r="DH1358" i="1"/>
  <c r="DH1359" i="1"/>
  <c r="DH1360" i="1"/>
  <c r="DH1361" i="1"/>
  <c r="DH1362" i="1"/>
  <c r="DH1363" i="1"/>
  <c r="DH1364" i="1"/>
  <c r="DH1365" i="1"/>
  <c r="DH1366" i="1"/>
  <c r="DH1367" i="1"/>
  <c r="DH1368" i="1"/>
  <c r="DH1369" i="1"/>
  <c r="DH1370" i="1"/>
  <c r="DH1371" i="1"/>
  <c r="DH1372" i="1"/>
  <c r="DH1373" i="1"/>
  <c r="DH1374" i="1"/>
  <c r="DH1375" i="1"/>
  <c r="DH1376" i="1"/>
  <c r="DH1377" i="1"/>
  <c r="DH1378" i="1"/>
  <c r="DH1379" i="1"/>
  <c r="DH1380" i="1"/>
  <c r="DH1381" i="1"/>
  <c r="DH1382" i="1"/>
  <c r="DH1383" i="1"/>
  <c r="DH1384" i="1"/>
  <c r="DH1385" i="1"/>
  <c r="DH1386" i="1"/>
  <c r="DH1387" i="1"/>
  <c r="DH1388" i="1"/>
  <c r="DH1389" i="1"/>
  <c r="DH1390" i="1"/>
  <c r="DH1391" i="1"/>
  <c r="DH1392" i="1"/>
  <c r="DH1393" i="1"/>
  <c r="DH1394" i="1"/>
  <c r="DH1395" i="1"/>
  <c r="DH1396" i="1"/>
  <c r="DH1397" i="1"/>
  <c r="DH1398" i="1"/>
  <c r="DH1399" i="1"/>
  <c r="DH1400" i="1"/>
  <c r="DH1401" i="1"/>
  <c r="DH1402" i="1"/>
  <c r="DH1403" i="1"/>
  <c r="DH1404" i="1"/>
  <c r="DH1405" i="1"/>
  <c r="DH1406" i="1"/>
  <c r="DH1407" i="1"/>
  <c r="DH1408" i="1"/>
  <c r="DH1409" i="1"/>
  <c r="DH1410" i="1"/>
  <c r="DH1411" i="1"/>
  <c r="DH1412" i="1"/>
  <c r="DH1413" i="1"/>
  <c r="DH1414" i="1"/>
  <c r="DH1415" i="1"/>
  <c r="DH1416" i="1"/>
  <c r="DH1417" i="1"/>
  <c r="DH1418" i="1"/>
  <c r="DH1419" i="1"/>
  <c r="DH1420" i="1"/>
  <c r="DH1421" i="1"/>
  <c r="DH1422" i="1"/>
  <c r="DH1423" i="1"/>
  <c r="DH1424" i="1"/>
  <c r="DH1425" i="1"/>
  <c r="DH1426" i="1"/>
  <c r="DH1427" i="1"/>
  <c r="DH1428" i="1"/>
  <c r="DH1429" i="1"/>
  <c r="DH1430" i="1"/>
  <c r="DH1431" i="1"/>
  <c r="DH1432" i="1"/>
  <c r="DH1433" i="1"/>
  <c r="DH1434" i="1"/>
  <c r="DH1435" i="1"/>
  <c r="DH1436" i="1"/>
  <c r="DH1437" i="1"/>
  <c r="DH1438" i="1"/>
  <c r="DH1439" i="1"/>
  <c r="DH1440" i="1"/>
  <c r="DH1441" i="1"/>
  <c r="DH1442" i="1"/>
  <c r="DH1443" i="1"/>
  <c r="DH1444" i="1"/>
  <c r="DH1445" i="1"/>
  <c r="DH1446" i="1"/>
  <c r="DH1447" i="1"/>
  <c r="DH1448" i="1"/>
  <c r="DH1449" i="1"/>
  <c r="DH1450" i="1"/>
  <c r="DH1451" i="1"/>
  <c r="DH1452" i="1"/>
  <c r="DH1453" i="1"/>
  <c r="DH1454" i="1"/>
  <c r="DH1455" i="1"/>
  <c r="DH1456" i="1"/>
  <c r="DH1457" i="1"/>
  <c r="DH1458" i="1"/>
  <c r="DH1459" i="1"/>
  <c r="DH1460" i="1"/>
  <c r="DH1461" i="1"/>
  <c r="DH1462" i="1"/>
  <c r="DH1463" i="1"/>
  <c r="DH1464" i="1"/>
  <c r="DH1465" i="1"/>
  <c r="DH1466" i="1"/>
  <c r="DH1467" i="1"/>
  <c r="DH1468" i="1"/>
  <c r="DH1469" i="1"/>
  <c r="DH1470" i="1"/>
  <c r="DH1471" i="1"/>
  <c r="DH1472" i="1"/>
  <c r="DH1473" i="1"/>
  <c r="DH1474" i="1"/>
  <c r="DH1475" i="1"/>
  <c r="DH1476" i="1"/>
  <c r="DH1477" i="1"/>
  <c r="DH1478" i="1"/>
  <c r="DH1479" i="1"/>
  <c r="DH1480" i="1"/>
  <c r="DH1481" i="1"/>
  <c r="DH1482" i="1"/>
  <c r="DH1483" i="1"/>
  <c r="DH1484" i="1"/>
  <c r="DH1485" i="1"/>
  <c r="DH1486" i="1"/>
  <c r="DH1487" i="1"/>
  <c r="DH1488" i="1"/>
  <c r="DH1489" i="1"/>
  <c r="DH1490" i="1"/>
  <c r="DH1491" i="1"/>
  <c r="DH1492" i="1"/>
  <c r="DH1493" i="1"/>
  <c r="DH1494" i="1"/>
  <c r="DH1495" i="1"/>
  <c r="DH1496" i="1"/>
  <c r="DH1497" i="1"/>
  <c r="DH1498" i="1"/>
  <c r="DH1499" i="1"/>
  <c r="DK1117" i="1"/>
  <c r="DK1118" i="1"/>
  <c r="DK1119" i="1"/>
  <c r="DK1120" i="1"/>
  <c r="DK1121" i="1"/>
  <c r="DK1122" i="1"/>
  <c r="DK1123" i="1"/>
  <c r="DK1124" i="1"/>
  <c r="DK1125" i="1"/>
  <c r="DK1126" i="1"/>
  <c r="DK1127" i="1"/>
  <c r="DK1128" i="1"/>
  <c r="DK1129" i="1"/>
  <c r="DK1130" i="1"/>
  <c r="DK1131" i="1"/>
  <c r="DK1132" i="1"/>
  <c r="DK1133" i="1"/>
  <c r="DK1134" i="1"/>
  <c r="DK1135" i="1"/>
  <c r="DK1136" i="1"/>
  <c r="DK1137" i="1"/>
  <c r="DK1138" i="1"/>
  <c r="DK1139" i="1"/>
  <c r="DK1140" i="1"/>
  <c r="DK1141" i="1"/>
  <c r="DK1142" i="1"/>
  <c r="DK1143" i="1"/>
  <c r="DK1144" i="1"/>
  <c r="DK1145" i="1"/>
  <c r="DK1146" i="1"/>
  <c r="DK1147" i="1"/>
  <c r="DK1148" i="1"/>
  <c r="DK1149" i="1"/>
  <c r="DK1150" i="1"/>
  <c r="DK1151" i="1"/>
  <c r="DK1152" i="1"/>
  <c r="DK1153" i="1"/>
  <c r="DK1154" i="1"/>
  <c r="DK1155" i="1"/>
  <c r="DK1156" i="1"/>
  <c r="DK1157" i="1"/>
  <c r="DK1158" i="1"/>
  <c r="DK1159" i="1"/>
  <c r="DK1160" i="1"/>
  <c r="DK1161" i="1"/>
  <c r="DK1162" i="1"/>
  <c r="DK1163" i="1"/>
  <c r="DK1164" i="1"/>
  <c r="DK1165" i="1"/>
  <c r="DK1166" i="1"/>
  <c r="DK1167" i="1"/>
  <c r="DK1168" i="1"/>
  <c r="DK1169" i="1"/>
  <c r="DK1170" i="1"/>
  <c r="DK1171" i="1"/>
  <c r="DK1172" i="1"/>
  <c r="DK1173" i="1"/>
  <c r="DK1174" i="1"/>
  <c r="DK1175" i="1"/>
  <c r="DK1176" i="1"/>
  <c r="DK1177" i="1"/>
  <c r="DK1178" i="1"/>
  <c r="DK1179" i="1"/>
  <c r="DK1180" i="1"/>
  <c r="DK1181" i="1"/>
  <c r="DK1182" i="1"/>
  <c r="DK1183" i="1"/>
  <c r="DK1184" i="1"/>
  <c r="DK1185" i="1"/>
  <c r="DK1186" i="1"/>
  <c r="DK1187" i="1"/>
  <c r="DK1188" i="1"/>
  <c r="DK1189" i="1"/>
  <c r="DK1190" i="1"/>
  <c r="DK1191" i="1"/>
  <c r="DK1192" i="1"/>
  <c r="DK1193" i="1"/>
  <c r="DK1194" i="1"/>
  <c r="DK1195" i="1"/>
  <c r="DK1196" i="1"/>
  <c r="DK1197" i="1"/>
  <c r="DK1198" i="1"/>
  <c r="DK1199" i="1"/>
  <c r="DK1200" i="1"/>
  <c r="DK1201" i="1"/>
  <c r="DK1202" i="1"/>
  <c r="DK1203" i="1"/>
  <c r="DK1204" i="1"/>
  <c r="DK1205" i="1"/>
  <c r="DK1206" i="1"/>
  <c r="DK1207" i="1"/>
  <c r="DK1208" i="1"/>
  <c r="DK1209" i="1"/>
  <c r="DK1210" i="1"/>
  <c r="DK1211" i="1"/>
  <c r="DK1212" i="1"/>
  <c r="DK1213" i="1"/>
  <c r="DK1214" i="1"/>
  <c r="DK1215" i="1"/>
  <c r="DK1216" i="1"/>
  <c r="DK1217" i="1"/>
  <c r="DK1218" i="1"/>
  <c r="DK1219" i="1"/>
  <c r="DK1220" i="1"/>
  <c r="DK1221" i="1"/>
  <c r="DK1222" i="1"/>
  <c r="DK1223" i="1"/>
  <c r="DK1224" i="1"/>
  <c r="DK1225" i="1"/>
  <c r="DK1226" i="1"/>
  <c r="DK1227" i="1"/>
  <c r="DK1228" i="1"/>
  <c r="DK1229" i="1"/>
  <c r="DK1230" i="1"/>
  <c r="DK1231" i="1"/>
  <c r="DK1232" i="1"/>
  <c r="DK1233" i="1"/>
  <c r="DK1234" i="1"/>
  <c r="DK1235" i="1"/>
  <c r="DK1236" i="1"/>
  <c r="DK1237" i="1"/>
  <c r="DK1238" i="1"/>
  <c r="DK1239" i="1"/>
  <c r="DK1240" i="1"/>
  <c r="DK1241" i="1"/>
  <c r="DK1242" i="1"/>
  <c r="DK1243" i="1"/>
  <c r="DK1244" i="1"/>
  <c r="DK1245" i="1"/>
  <c r="DK1246" i="1"/>
  <c r="DK1247" i="1"/>
  <c r="DK1248" i="1"/>
  <c r="DK1249" i="1"/>
  <c r="DK1250" i="1"/>
  <c r="DK1251" i="1"/>
  <c r="DK1252" i="1"/>
  <c r="DK1253" i="1"/>
  <c r="DK1254" i="1"/>
  <c r="DK1255" i="1"/>
  <c r="DK1256" i="1"/>
  <c r="DK1257" i="1"/>
  <c r="DK1258" i="1"/>
  <c r="DK1259" i="1"/>
  <c r="DK1260" i="1"/>
  <c r="DK1261" i="1"/>
  <c r="DK1262" i="1"/>
  <c r="DK1263" i="1"/>
  <c r="DK1264" i="1"/>
  <c r="DK1265" i="1"/>
  <c r="DK1266" i="1"/>
  <c r="DK1267" i="1"/>
  <c r="DK1268" i="1"/>
  <c r="DK1269" i="1"/>
  <c r="DK1270" i="1"/>
  <c r="DK1271" i="1"/>
  <c r="DK1272" i="1"/>
  <c r="DK1273" i="1"/>
  <c r="DK1274" i="1"/>
  <c r="DK1275" i="1"/>
  <c r="DK1276" i="1"/>
  <c r="DK1277" i="1"/>
  <c r="DK1278" i="1"/>
  <c r="DK1279" i="1"/>
  <c r="DK1280" i="1"/>
  <c r="DK1281" i="1"/>
  <c r="DK1282" i="1"/>
  <c r="DK1283" i="1"/>
  <c r="DK1284" i="1"/>
  <c r="DK1285" i="1"/>
  <c r="DK1286" i="1"/>
  <c r="DK1287" i="1"/>
  <c r="DK1288" i="1"/>
  <c r="DK1289" i="1"/>
  <c r="DK1290" i="1"/>
  <c r="DK1291" i="1"/>
  <c r="DK1292" i="1"/>
  <c r="DK1293" i="1"/>
  <c r="DK1294" i="1"/>
  <c r="DK1295" i="1"/>
  <c r="DK1296" i="1"/>
  <c r="DK1297" i="1"/>
  <c r="DK1298" i="1"/>
  <c r="DK1299" i="1"/>
  <c r="DK1300" i="1"/>
  <c r="DK1301" i="1"/>
  <c r="DK1302" i="1"/>
  <c r="DK1303" i="1"/>
  <c r="DK1304" i="1"/>
  <c r="DK1305" i="1"/>
  <c r="DK1306" i="1"/>
  <c r="DK1307" i="1"/>
  <c r="DK1308" i="1"/>
  <c r="DK1309" i="1"/>
  <c r="DK1310" i="1"/>
  <c r="DK1311" i="1"/>
  <c r="DK1312" i="1"/>
  <c r="DK1313" i="1"/>
  <c r="DK1314" i="1"/>
  <c r="DK1315" i="1"/>
  <c r="DK1316" i="1"/>
  <c r="DK1317" i="1"/>
  <c r="DK1318" i="1"/>
  <c r="DK1319" i="1"/>
  <c r="DK1320" i="1"/>
  <c r="DK1321" i="1"/>
  <c r="DK1322" i="1"/>
  <c r="DK1323" i="1"/>
  <c r="DK1324" i="1"/>
  <c r="DK1325" i="1"/>
  <c r="DK1326" i="1"/>
  <c r="DK1327" i="1"/>
  <c r="DK1328" i="1"/>
  <c r="DK1329" i="1"/>
  <c r="DK1330" i="1"/>
  <c r="DK1331" i="1"/>
  <c r="DK1332" i="1"/>
  <c r="DK1333" i="1"/>
  <c r="DK1334" i="1"/>
  <c r="DK1335" i="1"/>
  <c r="DK1336" i="1"/>
  <c r="DK1337" i="1"/>
  <c r="DK1338" i="1"/>
  <c r="DK1339" i="1"/>
  <c r="DK1340" i="1"/>
  <c r="DK1341" i="1"/>
  <c r="DK1342" i="1"/>
  <c r="DK1343" i="1"/>
  <c r="DK1344" i="1"/>
  <c r="DK1345" i="1"/>
  <c r="DK1346" i="1"/>
  <c r="DK1347" i="1"/>
  <c r="DK1348" i="1"/>
  <c r="DK1349" i="1"/>
  <c r="DK1350" i="1"/>
  <c r="DK1351" i="1"/>
  <c r="DK1352" i="1"/>
  <c r="DK1353" i="1"/>
  <c r="DK1354" i="1"/>
  <c r="DK1355" i="1"/>
  <c r="DK1356" i="1"/>
  <c r="DK1357" i="1"/>
  <c r="DK1358" i="1"/>
  <c r="DK1359" i="1"/>
  <c r="DK1360" i="1"/>
  <c r="DK1361" i="1"/>
  <c r="DK1362" i="1"/>
  <c r="DK1363" i="1"/>
  <c r="DK1364" i="1"/>
  <c r="DK1365" i="1"/>
  <c r="DK1366" i="1"/>
  <c r="DK1367" i="1"/>
  <c r="DK1368" i="1"/>
  <c r="DK1369" i="1"/>
  <c r="DK1370" i="1"/>
  <c r="DK1371" i="1"/>
  <c r="DK1372" i="1"/>
  <c r="DK1373" i="1"/>
  <c r="DK1374" i="1"/>
  <c r="DK1375" i="1"/>
  <c r="DK1376" i="1"/>
  <c r="DK1377" i="1"/>
  <c r="DK1378" i="1"/>
  <c r="DK1379" i="1"/>
  <c r="DK1380" i="1"/>
  <c r="DK1381" i="1"/>
  <c r="DK1382" i="1"/>
  <c r="DK1383" i="1"/>
  <c r="DK1384" i="1"/>
  <c r="DK1385" i="1"/>
  <c r="DK1386" i="1"/>
  <c r="DK1387" i="1"/>
  <c r="DK1388" i="1"/>
  <c r="DK1389" i="1"/>
  <c r="DK1390" i="1"/>
  <c r="DK1391" i="1"/>
  <c r="DK1392" i="1"/>
  <c r="DK1393" i="1"/>
  <c r="DK1394" i="1"/>
  <c r="DK1395" i="1"/>
  <c r="DK1396" i="1"/>
  <c r="DK1397" i="1"/>
  <c r="DK1398" i="1"/>
  <c r="DK1399" i="1"/>
  <c r="DK1400" i="1"/>
  <c r="DK1401" i="1"/>
  <c r="DK1402" i="1"/>
  <c r="DK1403" i="1"/>
  <c r="DK1404" i="1"/>
  <c r="DK1405" i="1"/>
  <c r="DK1406" i="1"/>
  <c r="DK1407" i="1"/>
  <c r="DK1408" i="1"/>
  <c r="DK1409" i="1"/>
  <c r="DK1410" i="1"/>
  <c r="DK1411" i="1"/>
  <c r="DK1412" i="1"/>
  <c r="DK1413" i="1"/>
  <c r="DK1414" i="1"/>
  <c r="DK1415" i="1"/>
  <c r="DK1416" i="1"/>
  <c r="DK1417" i="1"/>
  <c r="DK1418" i="1"/>
  <c r="DK1419" i="1"/>
  <c r="DK1420" i="1"/>
  <c r="DK1421" i="1"/>
  <c r="DK1422" i="1"/>
  <c r="DK1423" i="1"/>
  <c r="DK1424" i="1"/>
  <c r="DK1425" i="1"/>
  <c r="DK1426" i="1"/>
  <c r="DK1427" i="1"/>
  <c r="DK1428" i="1"/>
  <c r="DK1429" i="1"/>
  <c r="DK1430" i="1"/>
  <c r="DK1431" i="1"/>
  <c r="DK1432" i="1"/>
  <c r="DK1433" i="1"/>
  <c r="DK1434" i="1"/>
  <c r="DK1435" i="1"/>
  <c r="DK1436" i="1"/>
  <c r="DK1437" i="1"/>
  <c r="DK1438" i="1"/>
  <c r="DK1439" i="1"/>
  <c r="DK1440" i="1"/>
  <c r="DK1441" i="1"/>
  <c r="DK1442" i="1"/>
  <c r="DK1443" i="1"/>
  <c r="DK1444" i="1"/>
  <c r="DK1445" i="1"/>
  <c r="DK1446" i="1"/>
  <c r="DK1447" i="1"/>
  <c r="DK1448" i="1"/>
  <c r="DK1449" i="1"/>
  <c r="DK1450" i="1"/>
  <c r="DK1451" i="1"/>
  <c r="DK1452" i="1"/>
  <c r="DK1453" i="1"/>
  <c r="DK1454" i="1"/>
  <c r="DK1455" i="1"/>
  <c r="DK1456" i="1"/>
  <c r="DK1457" i="1"/>
  <c r="DK1458" i="1"/>
  <c r="DK1459" i="1"/>
  <c r="DK1460" i="1"/>
  <c r="DK1461" i="1"/>
  <c r="DK1462" i="1"/>
  <c r="DK1463" i="1"/>
  <c r="DK1464" i="1"/>
  <c r="DK1465" i="1"/>
  <c r="DK1466" i="1"/>
  <c r="DK1467" i="1"/>
  <c r="DK1468" i="1"/>
  <c r="DK1469" i="1"/>
  <c r="DK1470" i="1"/>
  <c r="DK1471" i="1"/>
  <c r="DK1472" i="1"/>
  <c r="DK1473" i="1"/>
  <c r="DK1474" i="1"/>
  <c r="DK1475" i="1"/>
  <c r="DK1476" i="1"/>
  <c r="DK1477" i="1"/>
  <c r="DK1478" i="1"/>
  <c r="DK1479" i="1"/>
  <c r="DK1480" i="1"/>
  <c r="DK1481" i="1"/>
  <c r="DK1482" i="1"/>
  <c r="DK1483" i="1"/>
  <c r="DK1484" i="1"/>
  <c r="DK1485" i="1"/>
  <c r="DK1486" i="1"/>
  <c r="DK1487" i="1"/>
  <c r="DK1488" i="1"/>
  <c r="DK1489" i="1"/>
  <c r="DK1490" i="1"/>
  <c r="DK1491" i="1"/>
  <c r="DK1492" i="1"/>
  <c r="DK1493" i="1"/>
  <c r="DK1494" i="1"/>
  <c r="DK1495" i="1"/>
  <c r="DK1496" i="1"/>
  <c r="DK1497" i="1"/>
  <c r="DK1498" i="1"/>
  <c r="DK1499" i="1"/>
  <c r="DN1117" i="1"/>
  <c r="DN1118" i="1"/>
  <c r="DN1119" i="1"/>
  <c r="DN1120" i="1"/>
  <c r="DN1121" i="1"/>
  <c r="DN1122" i="1"/>
  <c r="DN1123" i="1"/>
  <c r="DN1124" i="1"/>
  <c r="DN1125" i="1"/>
  <c r="DN1126" i="1"/>
  <c r="DN1127" i="1"/>
  <c r="DN1128" i="1"/>
  <c r="DN1129" i="1"/>
  <c r="DN1130" i="1"/>
  <c r="DN1131" i="1"/>
  <c r="DN1132" i="1"/>
  <c r="DN1133" i="1"/>
  <c r="DN1134" i="1"/>
  <c r="DN1135" i="1"/>
  <c r="DN1136" i="1"/>
  <c r="DN1137" i="1"/>
  <c r="DN1138" i="1"/>
  <c r="DN1139" i="1"/>
  <c r="DN1140" i="1"/>
  <c r="DN1141" i="1"/>
  <c r="DN1142" i="1"/>
  <c r="DN1143" i="1"/>
  <c r="DN1144" i="1"/>
  <c r="DN1145" i="1"/>
  <c r="DN1146" i="1"/>
  <c r="DN1147" i="1"/>
  <c r="DN1148" i="1"/>
  <c r="DN1149" i="1"/>
  <c r="DN1150" i="1"/>
  <c r="DN1151" i="1"/>
  <c r="DN1152" i="1"/>
  <c r="DN1153" i="1"/>
  <c r="DN1154" i="1"/>
  <c r="DN1155" i="1"/>
  <c r="DN1156" i="1"/>
  <c r="DN1157" i="1"/>
  <c r="DN1158" i="1"/>
  <c r="DN1159" i="1"/>
  <c r="DN1160" i="1"/>
  <c r="DN1161" i="1"/>
  <c r="DN1162" i="1"/>
  <c r="DN1163" i="1"/>
  <c r="DN1164" i="1"/>
  <c r="DN1165" i="1"/>
  <c r="DN1166" i="1"/>
  <c r="DN1167" i="1"/>
  <c r="DN1168" i="1"/>
  <c r="DN1169" i="1"/>
  <c r="DN1170" i="1"/>
  <c r="DN1171" i="1"/>
  <c r="DN1172" i="1"/>
  <c r="DN1173" i="1"/>
  <c r="DN1174" i="1"/>
  <c r="DN1175" i="1"/>
  <c r="DN1176" i="1"/>
  <c r="DN1177" i="1"/>
  <c r="DN1178" i="1"/>
  <c r="DN1179" i="1"/>
  <c r="DN1180" i="1"/>
  <c r="DN1181" i="1"/>
  <c r="DN1182" i="1"/>
  <c r="DN1183" i="1"/>
  <c r="DN1184" i="1"/>
  <c r="DN1185" i="1"/>
  <c r="DN1186" i="1"/>
  <c r="DN1187" i="1"/>
  <c r="DN1188" i="1"/>
  <c r="DN1189" i="1"/>
  <c r="DN1190" i="1"/>
  <c r="DN1191" i="1"/>
  <c r="DN1192" i="1"/>
  <c r="DN1193" i="1"/>
  <c r="DN1194" i="1"/>
  <c r="DN1195" i="1"/>
  <c r="DN1196" i="1"/>
  <c r="DN1197" i="1"/>
  <c r="DN1198" i="1"/>
  <c r="DN1199" i="1"/>
  <c r="DN1200" i="1"/>
  <c r="DN1201" i="1"/>
  <c r="DN1202" i="1"/>
  <c r="DN1203" i="1"/>
  <c r="DN1204" i="1"/>
  <c r="DN1205" i="1"/>
  <c r="DN1206" i="1"/>
  <c r="DN1207" i="1"/>
  <c r="DN1208" i="1"/>
  <c r="DN1209" i="1"/>
  <c r="DN1210" i="1"/>
  <c r="DN1211" i="1"/>
  <c r="DN1212" i="1"/>
  <c r="DN1213" i="1"/>
  <c r="DN1214" i="1"/>
  <c r="DN1215" i="1"/>
  <c r="DN1216" i="1"/>
  <c r="DN1217" i="1"/>
  <c r="DN1218" i="1"/>
  <c r="DN1219" i="1"/>
  <c r="DN1220" i="1"/>
  <c r="DN1221" i="1"/>
  <c r="DN1222" i="1"/>
  <c r="DN1223" i="1"/>
  <c r="DN1224" i="1"/>
  <c r="DN1225" i="1"/>
  <c r="DN1226" i="1"/>
  <c r="DN1227" i="1"/>
  <c r="DN1228" i="1"/>
  <c r="DN1229" i="1"/>
  <c r="DN1230" i="1"/>
  <c r="DN1231" i="1"/>
  <c r="DN1232" i="1"/>
  <c r="DN1233" i="1"/>
  <c r="DN1234" i="1"/>
  <c r="DN1235" i="1"/>
  <c r="DN1236" i="1"/>
  <c r="DN1237" i="1"/>
  <c r="DN1238" i="1"/>
  <c r="DN1239" i="1"/>
  <c r="DN1240" i="1"/>
  <c r="DN1241" i="1"/>
  <c r="DN1242" i="1"/>
  <c r="DN1243" i="1"/>
  <c r="DN1244" i="1"/>
  <c r="DN1245" i="1"/>
  <c r="DN1246" i="1"/>
  <c r="DN1247" i="1"/>
  <c r="DN1248" i="1"/>
  <c r="DN1249" i="1"/>
  <c r="DN1250" i="1"/>
  <c r="DN1251" i="1"/>
  <c r="DN1252" i="1"/>
  <c r="DN1253" i="1"/>
  <c r="DN1254" i="1"/>
  <c r="DN1255" i="1"/>
  <c r="DN1256" i="1"/>
  <c r="DN1257" i="1"/>
  <c r="DN1258" i="1"/>
  <c r="DN1259" i="1"/>
  <c r="DN1260" i="1"/>
  <c r="DN1261" i="1"/>
  <c r="DN1262" i="1"/>
  <c r="DN1263" i="1"/>
  <c r="DN1264" i="1"/>
  <c r="DN1265" i="1"/>
  <c r="DN1266" i="1"/>
  <c r="DN1267" i="1"/>
  <c r="DN1268" i="1"/>
  <c r="DN1269" i="1"/>
  <c r="DN1270" i="1"/>
  <c r="DN1271" i="1"/>
  <c r="DN1272" i="1"/>
  <c r="DN1273" i="1"/>
  <c r="DN1274" i="1"/>
  <c r="DN1275" i="1"/>
  <c r="DN1276" i="1"/>
  <c r="DN1277" i="1"/>
  <c r="DN1278" i="1"/>
  <c r="DN1279" i="1"/>
  <c r="DN1280" i="1"/>
  <c r="DN1281" i="1"/>
  <c r="DN1282" i="1"/>
  <c r="DN1283" i="1"/>
  <c r="DN1284" i="1"/>
  <c r="DN1285" i="1"/>
  <c r="DN1286" i="1"/>
  <c r="DN1287" i="1"/>
  <c r="DN1288" i="1"/>
  <c r="DN1289" i="1"/>
  <c r="DN1290" i="1"/>
  <c r="DN1291" i="1"/>
  <c r="DN1292" i="1"/>
  <c r="DN1293" i="1"/>
  <c r="DN1294" i="1"/>
  <c r="DN1295" i="1"/>
  <c r="DN1296" i="1"/>
  <c r="DN1297" i="1"/>
  <c r="DN1298" i="1"/>
  <c r="DN1299" i="1"/>
  <c r="DN1300" i="1"/>
  <c r="DN1301" i="1"/>
  <c r="DN1302" i="1"/>
  <c r="DN1303" i="1"/>
  <c r="DN1304" i="1"/>
  <c r="DN1305" i="1"/>
  <c r="DN1306" i="1"/>
  <c r="DN1307" i="1"/>
  <c r="DN1308" i="1"/>
  <c r="DN1309" i="1"/>
  <c r="DN1310" i="1"/>
  <c r="DN1311" i="1"/>
  <c r="DN1312" i="1"/>
  <c r="DN1313" i="1"/>
  <c r="DN1314" i="1"/>
  <c r="DN1315" i="1"/>
  <c r="DN1316" i="1"/>
  <c r="DN1317" i="1"/>
  <c r="DN1318" i="1"/>
  <c r="DN1319" i="1"/>
  <c r="DN1320" i="1"/>
  <c r="DN1321" i="1"/>
  <c r="DN1322" i="1"/>
  <c r="DN1323" i="1"/>
  <c r="DN1324" i="1"/>
  <c r="DN1325" i="1"/>
  <c r="DN1326" i="1"/>
  <c r="DN1327" i="1"/>
  <c r="DN1328" i="1"/>
  <c r="DN1329" i="1"/>
  <c r="DN1330" i="1"/>
  <c r="DN1331" i="1"/>
  <c r="DN1332" i="1"/>
  <c r="DN1333" i="1"/>
  <c r="DN1334" i="1"/>
  <c r="DN1335" i="1"/>
  <c r="DN1336" i="1"/>
  <c r="DN1337" i="1"/>
  <c r="DN1338" i="1"/>
  <c r="DN1339" i="1"/>
  <c r="DN1340" i="1"/>
  <c r="DN1341" i="1"/>
  <c r="DN1342" i="1"/>
  <c r="DN1343" i="1"/>
  <c r="DN1344" i="1"/>
  <c r="DN1345" i="1"/>
  <c r="DN1346" i="1"/>
  <c r="DN1347" i="1"/>
  <c r="DN1348" i="1"/>
  <c r="DN1349" i="1"/>
  <c r="DN1350" i="1"/>
  <c r="DN1351" i="1"/>
  <c r="DN1352" i="1"/>
  <c r="DN1353" i="1"/>
  <c r="DN1354" i="1"/>
  <c r="DN1355" i="1"/>
  <c r="DN1356" i="1"/>
  <c r="DN1357" i="1"/>
  <c r="DN1358" i="1"/>
  <c r="DN1359" i="1"/>
  <c r="DN1360" i="1"/>
  <c r="DN1361" i="1"/>
  <c r="DN1362" i="1"/>
  <c r="DN1363" i="1"/>
  <c r="DN1364" i="1"/>
  <c r="DN1365" i="1"/>
  <c r="DN1366" i="1"/>
  <c r="DN1367" i="1"/>
  <c r="DN1368" i="1"/>
  <c r="DN1369" i="1"/>
  <c r="DN1370" i="1"/>
  <c r="DN1371" i="1"/>
  <c r="DN1372" i="1"/>
  <c r="DN1373" i="1"/>
  <c r="DN1374" i="1"/>
  <c r="DN1375" i="1"/>
  <c r="DN1376" i="1"/>
  <c r="DN1377" i="1"/>
  <c r="DN1378" i="1"/>
  <c r="DN1379" i="1"/>
  <c r="DN1380" i="1"/>
  <c r="DN1381" i="1"/>
  <c r="DN1382" i="1"/>
  <c r="DN1383" i="1"/>
  <c r="DN1384" i="1"/>
  <c r="DN1385" i="1"/>
  <c r="DN1386" i="1"/>
  <c r="DN1387" i="1"/>
  <c r="DN1388" i="1"/>
  <c r="DN1389" i="1"/>
  <c r="DN1390" i="1"/>
  <c r="DN1391" i="1"/>
  <c r="DN1392" i="1"/>
  <c r="DN1393" i="1"/>
  <c r="DN1394" i="1"/>
  <c r="DN1395" i="1"/>
  <c r="DN1396" i="1"/>
  <c r="DN1397" i="1"/>
  <c r="DN1398" i="1"/>
  <c r="DN1399" i="1"/>
  <c r="DN1400" i="1"/>
  <c r="DN1401" i="1"/>
  <c r="DN1402" i="1"/>
  <c r="DN1403" i="1"/>
  <c r="DN1404" i="1"/>
  <c r="DN1405" i="1"/>
  <c r="DN1406" i="1"/>
  <c r="DN1407" i="1"/>
  <c r="DN1408" i="1"/>
  <c r="DN1409" i="1"/>
  <c r="DN1410" i="1"/>
  <c r="DN1411" i="1"/>
  <c r="DN1412" i="1"/>
  <c r="DN1413" i="1"/>
  <c r="DN1414" i="1"/>
  <c r="DN1415" i="1"/>
  <c r="DN1416" i="1"/>
  <c r="DN1417" i="1"/>
  <c r="DN1418" i="1"/>
  <c r="DN1419" i="1"/>
  <c r="DN1420" i="1"/>
  <c r="DN1421" i="1"/>
  <c r="DN1422" i="1"/>
  <c r="DN1423" i="1"/>
  <c r="DN1424" i="1"/>
  <c r="DN1425" i="1"/>
  <c r="DN1426" i="1"/>
  <c r="DN1427" i="1"/>
  <c r="DN1428" i="1"/>
  <c r="DN1429" i="1"/>
  <c r="DN1430" i="1"/>
  <c r="DN1431" i="1"/>
  <c r="DN1432" i="1"/>
  <c r="DN1433" i="1"/>
  <c r="DN1434" i="1"/>
  <c r="DN1435" i="1"/>
  <c r="DN1436" i="1"/>
  <c r="DN1437" i="1"/>
  <c r="DN1438" i="1"/>
  <c r="DN1439" i="1"/>
  <c r="DN1440" i="1"/>
  <c r="DN1441" i="1"/>
  <c r="DN1442" i="1"/>
  <c r="DN1443" i="1"/>
  <c r="DN1444" i="1"/>
  <c r="DN1445" i="1"/>
  <c r="DN1446" i="1"/>
  <c r="DN1447" i="1"/>
  <c r="DN1448" i="1"/>
  <c r="DN1449" i="1"/>
  <c r="DN1450" i="1"/>
  <c r="DN1451" i="1"/>
  <c r="DN1452" i="1"/>
  <c r="DN1453" i="1"/>
  <c r="DN1454" i="1"/>
  <c r="DN1455" i="1"/>
  <c r="DN1456" i="1"/>
  <c r="DN1457" i="1"/>
  <c r="DN1458" i="1"/>
  <c r="DN1459" i="1"/>
  <c r="DN1460" i="1"/>
  <c r="DN1461" i="1"/>
  <c r="DN1462" i="1"/>
  <c r="DN1463" i="1"/>
  <c r="DN1464" i="1"/>
  <c r="DN1465" i="1"/>
  <c r="DN1466" i="1"/>
  <c r="DN1467" i="1"/>
  <c r="DN1468" i="1"/>
  <c r="DN1469" i="1"/>
  <c r="DN1470" i="1"/>
  <c r="DN1471" i="1"/>
  <c r="DN1472" i="1"/>
  <c r="DN1473" i="1"/>
  <c r="DN1474" i="1"/>
  <c r="DN1475" i="1"/>
  <c r="DN1476" i="1"/>
  <c r="DN1477" i="1"/>
  <c r="DN1478" i="1"/>
  <c r="DN1479" i="1"/>
  <c r="DN1480" i="1"/>
  <c r="DN1481" i="1"/>
  <c r="DN1482" i="1"/>
  <c r="DN1483" i="1"/>
  <c r="DN1484" i="1"/>
  <c r="DN1485" i="1"/>
  <c r="DN1486" i="1"/>
  <c r="DN1487" i="1"/>
  <c r="DN1488" i="1"/>
  <c r="DN1489" i="1"/>
  <c r="DN1490" i="1"/>
  <c r="DN1491" i="1"/>
  <c r="DN1492" i="1"/>
  <c r="DN1493" i="1"/>
  <c r="DN1494" i="1"/>
  <c r="DN1495" i="1"/>
  <c r="DN1496" i="1"/>
  <c r="DN1497" i="1"/>
  <c r="DN1498" i="1"/>
  <c r="DN1499" i="1"/>
  <c r="DQ1117" i="1"/>
  <c r="DQ1118" i="1"/>
  <c r="DQ1119" i="1"/>
  <c r="DQ1120" i="1"/>
  <c r="DQ1121" i="1"/>
  <c r="DQ1122" i="1"/>
  <c r="DQ1123" i="1"/>
  <c r="DQ1124" i="1"/>
  <c r="DQ1125" i="1"/>
  <c r="DQ1126" i="1"/>
  <c r="DQ1127" i="1"/>
  <c r="DQ1128" i="1"/>
  <c r="DQ1129" i="1"/>
  <c r="DQ1130" i="1"/>
  <c r="DQ1131" i="1"/>
  <c r="DQ1132" i="1"/>
  <c r="DQ1133" i="1"/>
  <c r="DQ1134" i="1"/>
  <c r="DQ1135" i="1"/>
  <c r="DQ1136" i="1"/>
  <c r="DQ1137" i="1"/>
  <c r="DQ1138" i="1"/>
  <c r="DQ1139" i="1"/>
  <c r="DQ1140" i="1"/>
  <c r="DQ1141" i="1"/>
  <c r="DQ1142" i="1"/>
  <c r="DQ1143" i="1"/>
  <c r="DQ1144" i="1"/>
  <c r="DQ1145" i="1"/>
  <c r="DQ1146" i="1"/>
  <c r="DQ1147" i="1"/>
  <c r="DQ1148" i="1"/>
  <c r="DQ1149" i="1"/>
  <c r="DQ1150" i="1"/>
  <c r="DQ1151" i="1"/>
  <c r="DQ1152" i="1"/>
  <c r="DQ1153" i="1"/>
  <c r="DQ1154" i="1"/>
  <c r="DQ1155" i="1"/>
  <c r="DQ1156" i="1"/>
  <c r="DQ1157" i="1"/>
  <c r="DQ1158" i="1"/>
  <c r="DQ1159" i="1"/>
  <c r="DQ1160" i="1"/>
  <c r="DQ1161" i="1"/>
  <c r="DQ1162" i="1"/>
  <c r="DQ1163" i="1"/>
  <c r="DQ1164" i="1"/>
  <c r="DQ1165" i="1"/>
  <c r="DQ1166" i="1"/>
  <c r="DQ1167" i="1"/>
  <c r="DQ1168" i="1"/>
  <c r="DQ1169" i="1"/>
  <c r="DQ1170" i="1"/>
  <c r="DQ1171" i="1"/>
  <c r="DQ1172" i="1"/>
  <c r="DQ1173" i="1"/>
  <c r="DQ1174" i="1"/>
  <c r="DQ1175" i="1"/>
  <c r="DQ1176" i="1"/>
  <c r="DQ1177" i="1"/>
  <c r="DQ1178" i="1"/>
  <c r="DQ1179" i="1"/>
  <c r="DQ1180" i="1"/>
  <c r="DQ1181" i="1"/>
  <c r="DQ1182" i="1"/>
  <c r="DQ1183" i="1"/>
  <c r="DQ1184" i="1"/>
  <c r="DQ1185" i="1"/>
  <c r="DQ1186" i="1"/>
  <c r="DQ1187" i="1"/>
  <c r="DQ1188" i="1"/>
  <c r="DQ1189" i="1"/>
  <c r="DQ1190" i="1"/>
  <c r="DQ1191" i="1"/>
  <c r="DQ1192" i="1"/>
  <c r="DQ1193" i="1"/>
  <c r="DQ1194" i="1"/>
  <c r="DQ1195" i="1"/>
  <c r="DQ1196" i="1"/>
  <c r="DQ1197" i="1"/>
  <c r="DQ1198" i="1"/>
  <c r="DQ1199" i="1"/>
  <c r="DQ1200" i="1"/>
  <c r="DQ1201" i="1"/>
  <c r="DQ1202" i="1"/>
  <c r="DQ1203" i="1"/>
  <c r="DQ1204" i="1"/>
  <c r="DQ1205" i="1"/>
  <c r="DQ1206" i="1"/>
  <c r="DQ1207" i="1"/>
  <c r="DQ1208" i="1"/>
  <c r="DQ1209" i="1"/>
  <c r="DQ1210" i="1"/>
  <c r="DQ1211" i="1"/>
  <c r="DQ1212" i="1"/>
  <c r="DQ1213" i="1"/>
  <c r="DQ1214" i="1"/>
  <c r="DQ1215" i="1"/>
  <c r="DQ1216" i="1"/>
  <c r="DQ1217" i="1"/>
  <c r="DQ1218" i="1"/>
  <c r="DQ1219" i="1"/>
  <c r="DQ1220" i="1"/>
  <c r="DQ1221" i="1"/>
  <c r="DQ1222" i="1"/>
  <c r="DQ1223" i="1"/>
  <c r="DQ1224" i="1"/>
  <c r="DQ1225" i="1"/>
  <c r="DQ1226" i="1"/>
  <c r="DQ1227" i="1"/>
  <c r="DQ1228" i="1"/>
  <c r="DQ1229" i="1"/>
  <c r="DQ1230" i="1"/>
  <c r="DQ1231" i="1"/>
  <c r="DQ1232" i="1"/>
  <c r="DQ1233" i="1"/>
  <c r="DQ1234" i="1"/>
  <c r="DQ1235" i="1"/>
  <c r="DQ1236" i="1"/>
  <c r="DQ1237" i="1"/>
  <c r="DQ1238" i="1"/>
  <c r="DQ1239" i="1"/>
  <c r="DQ1240" i="1"/>
  <c r="DQ1241" i="1"/>
  <c r="DQ1242" i="1"/>
  <c r="DQ1243" i="1"/>
  <c r="DQ1244" i="1"/>
  <c r="DQ1245" i="1"/>
  <c r="DQ1246" i="1"/>
  <c r="DQ1247" i="1"/>
  <c r="DQ1248" i="1"/>
  <c r="DQ1249" i="1"/>
  <c r="DQ1250" i="1"/>
  <c r="DQ1251" i="1"/>
  <c r="DQ1252" i="1"/>
  <c r="DQ1253" i="1"/>
  <c r="DQ1254" i="1"/>
  <c r="DQ1255" i="1"/>
  <c r="DQ1256" i="1"/>
  <c r="DQ1257" i="1"/>
  <c r="DQ1258" i="1"/>
  <c r="DQ1259" i="1"/>
  <c r="DQ1260" i="1"/>
  <c r="DQ1261" i="1"/>
  <c r="DQ1262" i="1"/>
  <c r="DQ1263" i="1"/>
  <c r="DQ1264" i="1"/>
  <c r="DQ1265" i="1"/>
  <c r="DQ1266" i="1"/>
  <c r="DQ1267" i="1"/>
  <c r="DQ1268" i="1"/>
  <c r="DQ1269" i="1"/>
  <c r="DQ1270" i="1"/>
  <c r="DQ1271" i="1"/>
  <c r="DQ1272" i="1"/>
  <c r="DQ1273" i="1"/>
  <c r="DQ1274" i="1"/>
  <c r="DQ1275" i="1"/>
  <c r="DQ1276" i="1"/>
  <c r="DQ1277" i="1"/>
  <c r="DQ1278" i="1"/>
  <c r="DQ1279" i="1"/>
  <c r="DQ1280" i="1"/>
  <c r="DQ1281" i="1"/>
  <c r="DQ1282" i="1"/>
  <c r="DQ1283" i="1"/>
  <c r="DQ1284" i="1"/>
  <c r="DQ1285" i="1"/>
  <c r="DQ1286" i="1"/>
  <c r="DQ1287" i="1"/>
  <c r="DQ1288" i="1"/>
  <c r="DQ1289" i="1"/>
  <c r="DQ1290" i="1"/>
  <c r="DQ1291" i="1"/>
  <c r="DQ1292" i="1"/>
  <c r="DQ1293" i="1"/>
  <c r="DQ1294" i="1"/>
  <c r="DQ1295" i="1"/>
  <c r="DQ1296" i="1"/>
  <c r="DQ1297" i="1"/>
  <c r="DQ1298" i="1"/>
  <c r="DQ1299" i="1"/>
  <c r="DQ1300" i="1"/>
  <c r="DQ1301" i="1"/>
  <c r="DQ1302" i="1"/>
  <c r="DQ1303" i="1"/>
  <c r="DQ1304" i="1"/>
  <c r="DQ1305" i="1"/>
  <c r="DQ1306" i="1"/>
  <c r="DQ1307" i="1"/>
  <c r="DQ1308" i="1"/>
  <c r="DQ1309" i="1"/>
  <c r="DQ1310" i="1"/>
  <c r="DQ1311" i="1"/>
  <c r="DQ1312" i="1"/>
  <c r="DQ1313" i="1"/>
  <c r="DQ1314" i="1"/>
  <c r="DQ1315" i="1"/>
  <c r="DQ1316" i="1"/>
  <c r="DQ1317" i="1"/>
  <c r="DQ1318" i="1"/>
  <c r="DQ1319" i="1"/>
  <c r="DQ1320" i="1"/>
  <c r="DQ1321" i="1"/>
  <c r="DQ1322" i="1"/>
  <c r="DQ1323" i="1"/>
  <c r="DQ1324" i="1"/>
  <c r="DQ1325" i="1"/>
  <c r="DQ1326" i="1"/>
  <c r="DQ1327" i="1"/>
  <c r="DQ1328" i="1"/>
  <c r="DQ1329" i="1"/>
  <c r="DQ1330" i="1"/>
  <c r="DQ1331" i="1"/>
  <c r="DQ1332" i="1"/>
  <c r="DQ1333" i="1"/>
  <c r="DQ1334" i="1"/>
  <c r="DQ1335" i="1"/>
  <c r="DQ1336" i="1"/>
  <c r="DQ1337" i="1"/>
  <c r="DQ1338" i="1"/>
  <c r="DQ1339" i="1"/>
  <c r="DQ1340" i="1"/>
  <c r="DQ1341" i="1"/>
  <c r="DQ1342" i="1"/>
  <c r="DQ1343" i="1"/>
  <c r="DQ1344" i="1"/>
  <c r="DQ1345" i="1"/>
  <c r="DQ1346" i="1"/>
  <c r="DQ1347" i="1"/>
  <c r="DQ1348" i="1"/>
  <c r="DQ1349" i="1"/>
  <c r="DQ1350" i="1"/>
  <c r="DQ1351" i="1"/>
  <c r="DQ1352" i="1"/>
  <c r="DQ1353" i="1"/>
  <c r="DQ1354" i="1"/>
  <c r="DQ1355" i="1"/>
  <c r="DQ1356" i="1"/>
  <c r="DQ1357" i="1"/>
  <c r="DQ1358" i="1"/>
  <c r="DQ1359" i="1"/>
  <c r="DQ1360" i="1"/>
  <c r="DQ1361" i="1"/>
  <c r="DQ1362" i="1"/>
  <c r="DQ1363" i="1"/>
  <c r="DQ1364" i="1"/>
  <c r="DQ1365" i="1"/>
  <c r="DQ1366" i="1"/>
  <c r="DQ1367" i="1"/>
  <c r="DQ1368" i="1"/>
  <c r="DQ1369" i="1"/>
  <c r="DQ1370" i="1"/>
  <c r="DQ1371" i="1"/>
  <c r="DQ1372" i="1"/>
  <c r="DQ1373" i="1"/>
  <c r="DQ1374" i="1"/>
  <c r="DQ1375" i="1"/>
  <c r="DQ1376" i="1"/>
  <c r="DQ1377" i="1"/>
  <c r="DQ1378" i="1"/>
  <c r="DQ1379" i="1"/>
  <c r="DQ1380" i="1"/>
  <c r="DQ1381" i="1"/>
  <c r="DQ1382" i="1"/>
  <c r="DQ1383" i="1"/>
  <c r="DQ1384" i="1"/>
  <c r="DQ1385" i="1"/>
  <c r="DQ1386" i="1"/>
  <c r="DQ1387" i="1"/>
  <c r="DQ1388" i="1"/>
  <c r="DQ1389" i="1"/>
  <c r="DQ1390" i="1"/>
  <c r="DQ1391" i="1"/>
  <c r="DQ1392" i="1"/>
  <c r="DQ1393" i="1"/>
  <c r="DQ1394" i="1"/>
  <c r="DQ1395" i="1"/>
  <c r="DQ1396" i="1"/>
  <c r="DQ1397" i="1"/>
  <c r="DQ1398" i="1"/>
  <c r="DQ1399" i="1"/>
  <c r="DQ1400" i="1"/>
  <c r="DQ1401" i="1"/>
  <c r="DQ1402" i="1"/>
  <c r="DQ1403" i="1"/>
  <c r="DQ1404" i="1"/>
  <c r="DQ1405" i="1"/>
  <c r="DQ1406" i="1"/>
  <c r="DQ1407" i="1"/>
  <c r="DQ1408" i="1"/>
  <c r="DQ1409" i="1"/>
  <c r="DQ1410" i="1"/>
  <c r="DQ1411" i="1"/>
  <c r="DQ1412" i="1"/>
  <c r="DQ1413" i="1"/>
  <c r="DQ1414" i="1"/>
  <c r="DQ1415" i="1"/>
  <c r="DQ1416" i="1"/>
  <c r="DQ1417" i="1"/>
  <c r="DQ1418" i="1"/>
  <c r="DQ1419" i="1"/>
  <c r="DQ1420" i="1"/>
  <c r="DQ1421" i="1"/>
  <c r="DQ1422" i="1"/>
  <c r="DQ1423" i="1"/>
  <c r="DQ1424" i="1"/>
  <c r="DQ1425" i="1"/>
  <c r="DQ1426" i="1"/>
  <c r="DQ1427" i="1"/>
  <c r="DQ1428" i="1"/>
  <c r="DQ1429" i="1"/>
  <c r="DQ1430" i="1"/>
  <c r="DQ1431" i="1"/>
  <c r="DQ1432" i="1"/>
  <c r="DQ1433" i="1"/>
  <c r="DQ1434" i="1"/>
  <c r="DQ1435" i="1"/>
  <c r="DQ1436" i="1"/>
  <c r="DQ1437" i="1"/>
  <c r="DQ1438" i="1"/>
  <c r="DQ1439" i="1"/>
  <c r="DQ1440" i="1"/>
  <c r="DQ1441" i="1"/>
  <c r="DQ1442" i="1"/>
  <c r="DQ1443" i="1"/>
  <c r="DQ1444" i="1"/>
  <c r="DQ1445" i="1"/>
  <c r="DQ1446" i="1"/>
  <c r="DQ1447" i="1"/>
  <c r="DQ1448" i="1"/>
  <c r="DQ1449" i="1"/>
  <c r="DQ1450" i="1"/>
  <c r="DQ1451" i="1"/>
  <c r="DQ1452" i="1"/>
  <c r="DQ1453" i="1"/>
  <c r="DQ1454" i="1"/>
  <c r="DQ1455" i="1"/>
  <c r="DQ1456" i="1"/>
  <c r="DQ1457" i="1"/>
  <c r="DQ1458" i="1"/>
  <c r="DQ1459" i="1"/>
  <c r="DQ1460" i="1"/>
  <c r="DQ1461" i="1"/>
  <c r="DQ1462" i="1"/>
  <c r="DQ1463" i="1"/>
  <c r="DQ1464" i="1"/>
  <c r="DQ1465" i="1"/>
  <c r="DQ1466" i="1"/>
  <c r="DQ1467" i="1"/>
  <c r="DQ1468" i="1"/>
  <c r="DQ1469" i="1"/>
  <c r="DQ1470" i="1"/>
  <c r="DQ1471" i="1"/>
  <c r="DQ1472" i="1"/>
  <c r="DQ1473" i="1"/>
  <c r="DQ1474" i="1"/>
  <c r="DQ1475" i="1"/>
  <c r="DQ1476" i="1"/>
  <c r="DQ1477" i="1"/>
  <c r="DQ1478" i="1"/>
  <c r="DQ1479" i="1"/>
  <c r="DQ1480" i="1"/>
  <c r="DQ1481" i="1"/>
  <c r="DQ1482" i="1"/>
  <c r="DQ1483" i="1"/>
  <c r="DQ1484" i="1"/>
  <c r="DQ1485" i="1"/>
  <c r="DQ1486" i="1"/>
  <c r="DQ1487" i="1"/>
  <c r="DQ1488" i="1"/>
  <c r="DQ1489" i="1"/>
  <c r="DQ1490" i="1"/>
  <c r="DQ1491" i="1"/>
  <c r="DQ1492" i="1"/>
  <c r="DQ1493" i="1"/>
  <c r="DQ1494" i="1"/>
  <c r="DQ1495" i="1"/>
  <c r="DQ1496" i="1"/>
  <c r="DQ1497" i="1"/>
  <c r="DQ1498" i="1"/>
  <c r="DQ1499" i="1"/>
  <c r="DT1117" i="1"/>
  <c r="DT1118" i="1"/>
  <c r="DT1119" i="1"/>
  <c r="DT1120" i="1"/>
  <c r="DT1121" i="1"/>
  <c r="DT1122" i="1"/>
  <c r="DT1123" i="1"/>
  <c r="DT1124" i="1"/>
  <c r="DT1125" i="1"/>
  <c r="DT1126" i="1"/>
  <c r="DT1127" i="1"/>
  <c r="DT1128" i="1"/>
  <c r="DT1129" i="1"/>
  <c r="DT1130" i="1"/>
  <c r="DT1131" i="1"/>
  <c r="DT1132" i="1"/>
  <c r="DT1133" i="1"/>
  <c r="DT1134" i="1"/>
  <c r="DT1135" i="1"/>
  <c r="DT1136" i="1"/>
  <c r="DT1137" i="1"/>
  <c r="DT1138" i="1"/>
  <c r="DT1139" i="1"/>
  <c r="DT1140" i="1"/>
  <c r="DT1141" i="1"/>
  <c r="DT1142" i="1"/>
  <c r="DT1143" i="1"/>
  <c r="DT1144" i="1"/>
  <c r="DT1145" i="1"/>
  <c r="DT1146" i="1"/>
  <c r="DT1147" i="1"/>
  <c r="DT1148" i="1"/>
  <c r="DT1149" i="1"/>
  <c r="DT1150" i="1"/>
  <c r="DT1151" i="1"/>
  <c r="DT1152" i="1"/>
  <c r="DT1153" i="1"/>
  <c r="DT1154" i="1"/>
  <c r="DT1155" i="1"/>
  <c r="DT1156" i="1"/>
  <c r="DT1157" i="1"/>
  <c r="DT1158" i="1"/>
  <c r="DT1159" i="1"/>
  <c r="DT1160" i="1"/>
  <c r="DT1161" i="1"/>
  <c r="DT1162" i="1"/>
  <c r="DT1163" i="1"/>
  <c r="DT1164" i="1"/>
  <c r="DT1165" i="1"/>
  <c r="DT1166" i="1"/>
  <c r="DT1167" i="1"/>
  <c r="DT1168" i="1"/>
  <c r="DT1169" i="1"/>
  <c r="DT1170" i="1"/>
  <c r="DT1171" i="1"/>
  <c r="DT1172" i="1"/>
  <c r="DT1173" i="1"/>
  <c r="DT1174" i="1"/>
  <c r="DT1175" i="1"/>
  <c r="DT1176" i="1"/>
  <c r="DT1177" i="1"/>
  <c r="DT1178" i="1"/>
  <c r="DT1179" i="1"/>
  <c r="DT1180" i="1"/>
  <c r="DT1181" i="1"/>
  <c r="DT1182" i="1"/>
  <c r="DT1183" i="1"/>
  <c r="DT1184" i="1"/>
  <c r="DT1185" i="1"/>
  <c r="DT1186" i="1"/>
  <c r="DT1187" i="1"/>
  <c r="DT1188" i="1"/>
  <c r="DT1189" i="1"/>
  <c r="DT1190" i="1"/>
  <c r="DT1191" i="1"/>
  <c r="DT1192" i="1"/>
  <c r="DT1193" i="1"/>
  <c r="DT1194" i="1"/>
  <c r="DT1195" i="1"/>
  <c r="DT1196" i="1"/>
  <c r="DT1197" i="1"/>
  <c r="DT1198" i="1"/>
  <c r="DT1199" i="1"/>
  <c r="DT1200" i="1"/>
  <c r="DT1201" i="1"/>
  <c r="DT1202" i="1"/>
  <c r="DT1203" i="1"/>
  <c r="DT1204" i="1"/>
  <c r="DT1205" i="1"/>
  <c r="DT1206" i="1"/>
  <c r="DT1207" i="1"/>
  <c r="DT1208" i="1"/>
  <c r="DT1209" i="1"/>
  <c r="DT1210" i="1"/>
  <c r="DT1211" i="1"/>
  <c r="DT1212" i="1"/>
  <c r="DT1213" i="1"/>
  <c r="DT1214" i="1"/>
  <c r="DT1215" i="1"/>
  <c r="DT1216" i="1"/>
  <c r="DT1217" i="1"/>
  <c r="DT1218" i="1"/>
  <c r="DT1219" i="1"/>
  <c r="DT1220" i="1"/>
  <c r="DT1221" i="1"/>
  <c r="DT1222" i="1"/>
  <c r="DT1223" i="1"/>
  <c r="DT1224" i="1"/>
  <c r="DT1225" i="1"/>
  <c r="DT1226" i="1"/>
  <c r="DT1227" i="1"/>
  <c r="DT1228" i="1"/>
  <c r="DT1229" i="1"/>
  <c r="DT1230" i="1"/>
  <c r="DT1231" i="1"/>
  <c r="DT1232" i="1"/>
  <c r="DT1233" i="1"/>
  <c r="DT1234" i="1"/>
  <c r="DT1235" i="1"/>
  <c r="DT1236" i="1"/>
  <c r="DT1237" i="1"/>
  <c r="DT1238" i="1"/>
  <c r="DT1239" i="1"/>
  <c r="DT1240" i="1"/>
  <c r="DT1241" i="1"/>
  <c r="DT1242" i="1"/>
  <c r="DT1243" i="1"/>
  <c r="DT1244" i="1"/>
  <c r="DT1245" i="1"/>
  <c r="DT1246" i="1"/>
  <c r="DT1247" i="1"/>
  <c r="DT1248" i="1"/>
  <c r="DT1249" i="1"/>
  <c r="DT1250" i="1"/>
  <c r="DT1251" i="1"/>
  <c r="DT1252" i="1"/>
  <c r="DT1253" i="1"/>
  <c r="DT1254" i="1"/>
  <c r="DT1255" i="1"/>
  <c r="DT1256" i="1"/>
  <c r="DT1257" i="1"/>
  <c r="DT1258" i="1"/>
  <c r="DT1259" i="1"/>
  <c r="DT1260" i="1"/>
  <c r="DT1261" i="1"/>
  <c r="DT1262" i="1"/>
  <c r="DT1263" i="1"/>
  <c r="DT1264" i="1"/>
  <c r="DT1265" i="1"/>
  <c r="DT1266" i="1"/>
  <c r="DT1267" i="1"/>
  <c r="DT1268" i="1"/>
  <c r="DT1269" i="1"/>
  <c r="DT1270" i="1"/>
  <c r="DT1271" i="1"/>
  <c r="DT1272" i="1"/>
  <c r="DT1273" i="1"/>
  <c r="DT1274" i="1"/>
  <c r="DT1275" i="1"/>
  <c r="DT1276" i="1"/>
  <c r="DT1277" i="1"/>
  <c r="DT1278" i="1"/>
  <c r="DT1279" i="1"/>
  <c r="DT1280" i="1"/>
  <c r="DT1281" i="1"/>
  <c r="DT1282" i="1"/>
  <c r="DT1283" i="1"/>
  <c r="DT1284" i="1"/>
  <c r="DT1285" i="1"/>
  <c r="DT1286" i="1"/>
  <c r="DT1287" i="1"/>
  <c r="DT1288" i="1"/>
  <c r="DT1289" i="1"/>
  <c r="DT1290" i="1"/>
  <c r="DT1291" i="1"/>
  <c r="DT1292" i="1"/>
  <c r="DT1293" i="1"/>
  <c r="DT1294" i="1"/>
  <c r="DT1295" i="1"/>
  <c r="DT1296" i="1"/>
  <c r="DT1297" i="1"/>
  <c r="DT1298" i="1"/>
  <c r="DT1299" i="1"/>
  <c r="DT1300" i="1"/>
  <c r="DT1301" i="1"/>
  <c r="DT1302" i="1"/>
  <c r="DT1303" i="1"/>
  <c r="DT1304" i="1"/>
  <c r="DT1305" i="1"/>
  <c r="DT1306" i="1"/>
  <c r="DT1307" i="1"/>
  <c r="DT1308" i="1"/>
  <c r="DT1309" i="1"/>
  <c r="DT1310" i="1"/>
  <c r="DT1311" i="1"/>
  <c r="DT1312" i="1"/>
  <c r="DT1313" i="1"/>
  <c r="DT1314" i="1"/>
  <c r="DT1315" i="1"/>
  <c r="DT1316" i="1"/>
  <c r="DT1317" i="1"/>
  <c r="DT1318" i="1"/>
  <c r="DT1319" i="1"/>
  <c r="DT1320" i="1"/>
  <c r="DT1321" i="1"/>
  <c r="DT1322" i="1"/>
  <c r="DT1323" i="1"/>
  <c r="DT1324" i="1"/>
  <c r="DT1325" i="1"/>
  <c r="DT1326" i="1"/>
  <c r="DT1327" i="1"/>
  <c r="DT1328" i="1"/>
  <c r="DT1329" i="1"/>
  <c r="DT1330" i="1"/>
  <c r="DT1331" i="1"/>
  <c r="DT1332" i="1"/>
  <c r="DT1333" i="1"/>
  <c r="DT1334" i="1"/>
  <c r="DT1335" i="1"/>
  <c r="DT1336" i="1"/>
  <c r="DT1337" i="1"/>
  <c r="DT1338" i="1"/>
  <c r="DT1339" i="1"/>
  <c r="DT1340" i="1"/>
  <c r="DT1341" i="1"/>
  <c r="DT1342" i="1"/>
  <c r="DT1343" i="1"/>
  <c r="DT1344" i="1"/>
  <c r="DT1345" i="1"/>
  <c r="DT1346" i="1"/>
  <c r="DT1347" i="1"/>
  <c r="DT1348" i="1"/>
  <c r="DT1349" i="1"/>
  <c r="DT1350" i="1"/>
  <c r="DT1351" i="1"/>
  <c r="DT1352" i="1"/>
  <c r="DT1353" i="1"/>
  <c r="DT1354" i="1"/>
  <c r="DT1355" i="1"/>
  <c r="DT1356" i="1"/>
  <c r="DT1357" i="1"/>
  <c r="DT1358" i="1"/>
  <c r="DT1359" i="1"/>
  <c r="DT1360" i="1"/>
  <c r="DT1361" i="1"/>
  <c r="DT1362" i="1"/>
  <c r="DT1363" i="1"/>
  <c r="DT1364" i="1"/>
  <c r="DT1365" i="1"/>
  <c r="DT1366" i="1"/>
  <c r="DT1367" i="1"/>
  <c r="DT1368" i="1"/>
  <c r="DT1369" i="1"/>
  <c r="DT1370" i="1"/>
  <c r="DT1371" i="1"/>
  <c r="DT1372" i="1"/>
  <c r="DT1373" i="1"/>
  <c r="DT1374" i="1"/>
  <c r="DT1375" i="1"/>
  <c r="DT1376" i="1"/>
  <c r="DT1377" i="1"/>
  <c r="DT1378" i="1"/>
  <c r="DT1379" i="1"/>
  <c r="DT1380" i="1"/>
  <c r="DT1381" i="1"/>
  <c r="DT1382" i="1"/>
  <c r="DT1383" i="1"/>
  <c r="DT1384" i="1"/>
  <c r="DT1385" i="1"/>
  <c r="DT1386" i="1"/>
  <c r="DT1387" i="1"/>
  <c r="DT1388" i="1"/>
  <c r="DT1389" i="1"/>
  <c r="DT1390" i="1"/>
  <c r="DT1391" i="1"/>
  <c r="DT1392" i="1"/>
  <c r="DT1393" i="1"/>
  <c r="DT1394" i="1"/>
  <c r="DT1395" i="1"/>
  <c r="DT1396" i="1"/>
  <c r="DT1397" i="1"/>
  <c r="DT1398" i="1"/>
  <c r="DT1399" i="1"/>
  <c r="DT1400" i="1"/>
  <c r="DT1401" i="1"/>
  <c r="DT1402" i="1"/>
  <c r="DT1403" i="1"/>
  <c r="DT1404" i="1"/>
  <c r="DT1405" i="1"/>
  <c r="DT1406" i="1"/>
  <c r="DT1407" i="1"/>
  <c r="DT1408" i="1"/>
  <c r="DT1409" i="1"/>
  <c r="DT1410" i="1"/>
  <c r="DT1411" i="1"/>
  <c r="DT1412" i="1"/>
  <c r="DT1413" i="1"/>
  <c r="DT1414" i="1"/>
  <c r="DT1415" i="1"/>
  <c r="DT1416" i="1"/>
  <c r="DT1417" i="1"/>
  <c r="DT1418" i="1"/>
  <c r="DT1419" i="1"/>
  <c r="DT1420" i="1"/>
  <c r="DT1421" i="1"/>
  <c r="DT1422" i="1"/>
  <c r="DT1423" i="1"/>
  <c r="DT1424" i="1"/>
  <c r="DT1425" i="1"/>
  <c r="DT1426" i="1"/>
  <c r="DT1427" i="1"/>
  <c r="DT1428" i="1"/>
  <c r="DT1429" i="1"/>
  <c r="DT1430" i="1"/>
  <c r="DT1431" i="1"/>
  <c r="DT1432" i="1"/>
  <c r="DT1433" i="1"/>
  <c r="DT1434" i="1"/>
  <c r="DT1435" i="1"/>
  <c r="DT1436" i="1"/>
  <c r="DT1437" i="1"/>
  <c r="DT1438" i="1"/>
  <c r="DT1439" i="1"/>
  <c r="DT1440" i="1"/>
  <c r="DT1441" i="1"/>
  <c r="DT1442" i="1"/>
  <c r="DT1443" i="1"/>
  <c r="DT1444" i="1"/>
  <c r="DT1445" i="1"/>
  <c r="DT1446" i="1"/>
  <c r="DT1447" i="1"/>
  <c r="DT1448" i="1"/>
  <c r="DT1449" i="1"/>
  <c r="DT1450" i="1"/>
  <c r="DT1451" i="1"/>
  <c r="DT1452" i="1"/>
  <c r="DT1453" i="1"/>
  <c r="DT1454" i="1"/>
  <c r="DT1455" i="1"/>
  <c r="DT1456" i="1"/>
  <c r="DT1457" i="1"/>
  <c r="DT1458" i="1"/>
  <c r="DT1459" i="1"/>
  <c r="DT1460" i="1"/>
  <c r="DT1461" i="1"/>
  <c r="DT1462" i="1"/>
  <c r="DT1463" i="1"/>
  <c r="DT1464" i="1"/>
  <c r="DT1465" i="1"/>
  <c r="DT1466" i="1"/>
  <c r="DT1467" i="1"/>
  <c r="DT1468" i="1"/>
  <c r="DT1469" i="1"/>
  <c r="DT1470" i="1"/>
  <c r="DT1471" i="1"/>
  <c r="DT1472" i="1"/>
  <c r="DT1473" i="1"/>
  <c r="DT1474" i="1"/>
  <c r="DT1475" i="1"/>
  <c r="DT1476" i="1"/>
  <c r="DT1477" i="1"/>
  <c r="DT1478" i="1"/>
  <c r="DT1479" i="1"/>
  <c r="DT1480" i="1"/>
  <c r="DT1481" i="1"/>
  <c r="DT1482" i="1"/>
  <c r="DT1483" i="1"/>
  <c r="DT1484" i="1"/>
  <c r="DT1485" i="1"/>
  <c r="DT1486" i="1"/>
  <c r="DT1487" i="1"/>
  <c r="DT1488" i="1"/>
  <c r="DT1489" i="1"/>
  <c r="DT1490" i="1"/>
  <c r="DT1491" i="1"/>
  <c r="DT1492" i="1"/>
  <c r="DT1493" i="1"/>
  <c r="DT1494" i="1"/>
  <c r="DT1495" i="1"/>
  <c r="DT1496" i="1"/>
  <c r="DT1497" i="1"/>
  <c r="DT1498" i="1"/>
  <c r="DT1499" i="1"/>
  <c r="DZ1117" i="1"/>
  <c r="DZ1118" i="1"/>
  <c r="DZ1119" i="1"/>
  <c r="DZ1120" i="1"/>
  <c r="DZ1121" i="1"/>
  <c r="DZ1122" i="1"/>
  <c r="DZ1123" i="1"/>
  <c r="DZ1124" i="1"/>
  <c r="DZ1125" i="1"/>
  <c r="DZ1126" i="1"/>
  <c r="DZ1127" i="1"/>
  <c r="DZ1128" i="1"/>
  <c r="DZ1129" i="1"/>
  <c r="DZ1130" i="1"/>
  <c r="DZ1131" i="1"/>
  <c r="DZ1132" i="1"/>
  <c r="DZ1133" i="1"/>
  <c r="DZ1134" i="1"/>
  <c r="DZ1135" i="1"/>
  <c r="DZ1136" i="1"/>
  <c r="DZ1137" i="1"/>
  <c r="DZ1138" i="1"/>
  <c r="DZ1139" i="1"/>
  <c r="DZ1140" i="1"/>
  <c r="DZ1141" i="1"/>
  <c r="DZ1142" i="1"/>
  <c r="DZ1143" i="1"/>
  <c r="DZ1144" i="1"/>
  <c r="DZ1145" i="1"/>
  <c r="DZ1146" i="1"/>
  <c r="DZ1147" i="1"/>
  <c r="DZ1148" i="1"/>
  <c r="DZ1149" i="1"/>
  <c r="DZ1150" i="1"/>
  <c r="DZ1151" i="1"/>
  <c r="DZ1152" i="1"/>
  <c r="DZ1153" i="1"/>
  <c r="DZ1154" i="1"/>
  <c r="DZ1155" i="1"/>
  <c r="DZ1156" i="1"/>
  <c r="DZ1157" i="1"/>
  <c r="DZ1158" i="1"/>
  <c r="DZ1159" i="1"/>
  <c r="DZ1160" i="1"/>
  <c r="DZ1161" i="1"/>
  <c r="DZ1162" i="1"/>
  <c r="DZ1163" i="1"/>
  <c r="DZ1164" i="1"/>
  <c r="DZ1165" i="1"/>
  <c r="DZ1166" i="1"/>
  <c r="DZ1167" i="1"/>
  <c r="DZ1168" i="1"/>
  <c r="DZ1169" i="1"/>
  <c r="DZ1170" i="1"/>
  <c r="DZ1171" i="1"/>
  <c r="DZ1172" i="1"/>
  <c r="DZ1173" i="1"/>
  <c r="DZ1174" i="1"/>
  <c r="DZ1175" i="1"/>
  <c r="DZ1176" i="1"/>
  <c r="DZ1177" i="1"/>
  <c r="DZ1178" i="1"/>
  <c r="DZ1179" i="1"/>
  <c r="DZ1180" i="1"/>
  <c r="DZ1181" i="1"/>
  <c r="DZ1182" i="1"/>
  <c r="DZ1183" i="1"/>
  <c r="DZ1184" i="1"/>
  <c r="DZ1185" i="1"/>
  <c r="DZ1186" i="1"/>
  <c r="DZ1187" i="1"/>
  <c r="DZ1188" i="1"/>
  <c r="DZ1189" i="1"/>
  <c r="DZ1190" i="1"/>
  <c r="DZ1191" i="1"/>
  <c r="DZ1192" i="1"/>
  <c r="DZ1193" i="1"/>
  <c r="DZ1194" i="1"/>
  <c r="DZ1195" i="1"/>
  <c r="DZ1196" i="1"/>
  <c r="DZ1197" i="1"/>
  <c r="DZ1198" i="1"/>
  <c r="DZ1199" i="1"/>
  <c r="DZ1200" i="1"/>
  <c r="DZ1201" i="1"/>
  <c r="DZ1202" i="1"/>
  <c r="DZ1203" i="1"/>
  <c r="DZ1204" i="1"/>
  <c r="DZ1205" i="1"/>
  <c r="DZ1206" i="1"/>
  <c r="DZ1207" i="1"/>
  <c r="DZ1208" i="1"/>
  <c r="DZ1209" i="1"/>
  <c r="DZ1210" i="1"/>
  <c r="DZ1211" i="1"/>
  <c r="DZ1212" i="1"/>
  <c r="DZ1213" i="1"/>
  <c r="DZ1214" i="1"/>
  <c r="DZ1215" i="1"/>
  <c r="DZ1216" i="1"/>
  <c r="DZ1217" i="1"/>
  <c r="DZ1218" i="1"/>
  <c r="DZ1219" i="1"/>
  <c r="DZ1220" i="1"/>
  <c r="DZ1221" i="1"/>
  <c r="DZ1222" i="1"/>
  <c r="DZ1223" i="1"/>
  <c r="DZ1224" i="1"/>
  <c r="DZ1225" i="1"/>
  <c r="DZ1226" i="1"/>
  <c r="DZ1227" i="1"/>
  <c r="DZ1228" i="1"/>
  <c r="DZ1229" i="1"/>
  <c r="DZ1230" i="1"/>
  <c r="DZ1231" i="1"/>
  <c r="DZ1232" i="1"/>
  <c r="DZ1233" i="1"/>
  <c r="DZ1234" i="1"/>
  <c r="DZ1235" i="1"/>
  <c r="DZ1236" i="1"/>
  <c r="DZ1237" i="1"/>
  <c r="DZ1238" i="1"/>
  <c r="DZ1239" i="1"/>
  <c r="DZ1240" i="1"/>
  <c r="DZ1241" i="1"/>
  <c r="DZ1242" i="1"/>
  <c r="DZ1243" i="1"/>
  <c r="DZ1244" i="1"/>
  <c r="DZ1245" i="1"/>
  <c r="DZ1246" i="1"/>
  <c r="DZ1247" i="1"/>
  <c r="DZ1248" i="1"/>
  <c r="DZ1249" i="1"/>
  <c r="DZ1250" i="1"/>
  <c r="DZ1251" i="1"/>
  <c r="DZ1252" i="1"/>
  <c r="DZ1253" i="1"/>
  <c r="DZ1254" i="1"/>
  <c r="DZ1255" i="1"/>
  <c r="DZ1256" i="1"/>
  <c r="DZ1257" i="1"/>
  <c r="DZ1258" i="1"/>
  <c r="DZ1259" i="1"/>
  <c r="DZ1260" i="1"/>
  <c r="DZ1261" i="1"/>
  <c r="DZ1262" i="1"/>
  <c r="DZ1263" i="1"/>
  <c r="DZ1264" i="1"/>
  <c r="DZ1265" i="1"/>
  <c r="DZ1266" i="1"/>
  <c r="DZ1267" i="1"/>
  <c r="DZ1268" i="1"/>
  <c r="DZ1269" i="1"/>
  <c r="DZ1270" i="1"/>
  <c r="DZ1271" i="1"/>
  <c r="DZ1272" i="1"/>
  <c r="DZ1273" i="1"/>
  <c r="DZ1274" i="1"/>
  <c r="DZ1275" i="1"/>
  <c r="DZ1276" i="1"/>
  <c r="DZ1277" i="1"/>
  <c r="DZ1278" i="1"/>
  <c r="DZ1279" i="1"/>
  <c r="DZ1280" i="1"/>
  <c r="DZ1281" i="1"/>
  <c r="DZ1282" i="1"/>
  <c r="DZ1283" i="1"/>
  <c r="DZ1284" i="1"/>
  <c r="DZ1285" i="1"/>
  <c r="DZ1286" i="1"/>
  <c r="DZ1287" i="1"/>
  <c r="DZ1288" i="1"/>
  <c r="DZ1289" i="1"/>
  <c r="DZ1290" i="1"/>
  <c r="DZ1291" i="1"/>
  <c r="DZ1292" i="1"/>
  <c r="DZ1293" i="1"/>
  <c r="DZ1294" i="1"/>
  <c r="DZ1295" i="1"/>
  <c r="DZ1296" i="1"/>
  <c r="DZ1297" i="1"/>
  <c r="DZ1298" i="1"/>
  <c r="DZ1299" i="1"/>
  <c r="DZ1300" i="1"/>
  <c r="DZ1301" i="1"/>
  <c r="DZ1302" i="1"/>
  <c r="DZ1303" i="1"/>
  <c r="DZ1304" i="1"/>
  <c r="DZ1305" i="1"/>
  <c r="DZ1306" i="1"/>
  <c r="DZ1307" i="1"/>
  <c r="DZ1308" i="1"/>
  <c r="DZ1309" i="1"/>
  <c r="DZ1310" i="1"/>
  <c r="DZ1311" i="1"/>
  <c r="DZ1312" i="1"/>
  <c r="DZ1313" i="1"/>
  <c r="DZ1314" i="1"/>
  <c r="DZ1315" i="1"/>
  <c r="DZ1316" i="1"/>
  <c r="DZ1317" i="1"/>
  <c r="DZ1318" i="1"/>
  <c r="DZ1319" i="1"/>
  <c r="DZ1320" i="1"/>
  <c r="DZ1321" i="1"/>
  <c r="DZ1322" i="1"/>
  <c r="DZ1323" i="1"/>
  <c r="DZ1324" i="1"/>
  <c r="DZ1325" i="1"/>
  <c r="DZ1326" i="1"/>
  <c r="DZ1327" i="1"/>
  <c r="DZ1328" i="1"/>
  <c r="DZ1329" i="1"/>
  <c r="DZ1330" i="1"/>
  <c r="DZ1331" i="1"/>
  <c r="DZ1332" i="1"/>
  <c r="DZ1333" i="1"/>
  <c r="DZ1334" i="1"/>
  <c r="DZ1335" i="1"/>
  <c r="DZ1336" i="1"/>
  <c r="DZ1337" i="1"/>
  <c r="DZ1338" i="1"/>
  <c r="DZ1339" i="1"/>
  <c r="DZ1340" i="1"/>
  <c r="DZ1341" i="1"/>
  <c r="DZ1342" i="1"/>
  <c r="DZ1343" i="1"/>
  <c r="DZ1344" i="1"/>
  <c r="DZ1345" i="1"/>
  <c r="DZ1346" i="1"/>
  <c r="DZ1347" i="1"/>
  <c r="DZ1348" i="1"/>
  <c r="DZ1349" i="1"/>
  <c r="DZ1350" i="1"/>
  <c r="DZ1351" i="1"/>
  <c r="DZ1352" i="1"/>
  <c r="DZ1353" i="1"/>
  <c r="DZ1354" i="1"/>
  <c r="DZ1355" i="1"/>
  <c r="DZ1356" i="1"/>
  <c r="DZ1357" i="1"/>
  <c r="DZ1358" i="1"/>
  <c r="DZ1359" i="1"/>
  <c r="DZ1360" i="1"/>
  <c r="DZ1361" i="1"/>
  <c r="DZ1362" i="1"/>
  <c r="DZ1363" i="1"/>
  <c r="DZ1364" i="1"/>
  <c r="DZ1365" i="1"/>
  <c r="DZ1366" i="1"/>
  <c r="DZ1367" i="1"/>
  <c r="DZ1368" i="1"/>
  <c r="DZ1369" i="1"/>
  <c r="DZ1370" i="1"/>
  <c r="DZ1371" i="1"/>
  <c r="DZ1372" i="1"/>
  <c r="DZ1373" i="1"/>
  <c r="DZ1374" i="1"/>
  <c r="DZ1375" i="1"/>
  <c r="DZ1376" i="1"/>
  <c r="DZ1377" i="1"/>
  <c r="DZ1378" i="1"/>
  <c r="DZ1379" i="1"/>
  <c r="DZ1380" i="1"/>
  <c r="DZ1381" i="1"/>
  <c r="DZ1382" i="1"/>
  <c r="DZ1383" i="1"/>
  <c r="DZ1384" i="1"/>
  <c r="DZ1385" i="1"/>
  <c r="DZ1386" i="1"/>
  <c r="DZ1387" i="1"/>
  <c r="DZ1388" i="1"/>
  <c r="DZ1389" i="1"/>
  <c r="DZ1390" i="1"/>
  <c r="DZ1391" i="1"/>
  <c r="DZ1392" i="1"/>
  <c r="DZ1393" i="1"/>
  <c r="DZ1394" i="1"/>
  <c r="DZ1395" i="1"/>
  <c r="DZ1396" i="1"/>
  <c r="DZ1397" i="1"/>
  <c r="DZ1398" i="1"/>
  <c r="DZ1399" i="1"/>
  <c r="DZ1400" i="1"/>
  <c r="DZ1401" i="1"/>
  <c r="DZ1402" i="1"/>
  <c r="DZ1403" i="1"/>
  <c r="DZ1404" i="1"/>
  <c r="DZ1405" i="1"/>
  <c r="DZ1406" i="1"/>
  <c r="DZ1407" i="1"/>
  <c r="DZ1408" i="1"/>
  <c r="DZ1409" i="1"/>
  <c r="DZ1410" i="1"/>
  <c r="DZ1411" i="1"/>
  <c r="DZ1412" i="1"/>
  <c r="DZ1413" i="1"/>
  <c r="DZ1414" i="1"/>
  <c r="DZ1415" i="1"/>
  <c r="DZ1416" i="1"/>
  <c r="DZ1417" i="1"/>
  <c r="DZ1418" i="1"/>
  <c r="DZ1419" i="1"/>
  <c r="DZ1420" i="1"/>
  <c r="DZ1421" i="1"/>
  <c r="DZ1422" i="1"/>
  <c r="DZ1423" i="1"/>
  <c r="DZ1424" i="1"/>
  <c r="DZ1425" i="1"/>
  <c r="DZ1426" i="1"/>
  <c r="DZ1427" i="1"/>
  <c r="DZ1428" i="1"/>
  <c r="DZ1429" i="1"/>
  <c r="DZ1430" i="1"/>
  <c r="DZ1431" i="1"/>
  <c r="DZ1432" i="1"/>
  <c r="DZ1433" i="1"/>
  <c r="DZ1434" i="1"/>
  <c r="DZ1435" i="1"/>
  <c r="DZ1436" i="1"/>
  <c r="DZ1437" i="1"/>
  <c r="DZ1438" i="1"/>
  <c r="DZ1439" i="1"/>
  <c r="DZ1440" i="1"/>
  <c r="DZ1441" i="1"/>
  <c r="DZ1442" i="1"/>
  <c r="DZ1443" i="1"/>
  <c r="DZ1444" i="1"/>
  <c r="DZ1445" i="1"/>
  <c r="DZ1446" i="1"/>
  <c r="DZ1447" i="1"/>
  <c r="DZ1448" i="1"/>
  <c r="DZ1449" i="1"/>
  <c r="DZ1450" i="1"/>
  <c r="DZ1451" i="1"/>
  <c r="DZ1452" i="1"/>
  <c r="DZ1453" i="1"/>
  <c r="DZ1454" i="1"/>
  <c r="DZ1455" i="1"/>
  <c r="DZ1456" i="1"/>
  <c r="DZ1457" i="1"/>
  <c r="DZ1458" i="1"/>
  <c r="DZ1459" i="1"/>
  <c r="DZ1460" i="1"/>
  <c r="DZ1461" i="1"/>
  <c r="DZ1462" i="1"/>
  <c r="DZ1463" i="1"/>
  <c r="DZ1464" i="1"/>
  <c r="DZ1465" i="1"/>
  <c r="DZ1466" i="1"/>
  <c r="DZ1467" i="1"/>
  <c r="DZ1468" i="1"/>
  <c r="DZ1469" i="1"/>
  <c r="DZ1470" i="1"/>
  <c r="DZ1471" i="1"/>
  <c r="DZ1472" i="1"/>
  <c r="DZ1473" i="1"/>
  <c r="DZ1474" i="1"/>
  <c r="DZ1475" i="1"/>
  <c r="DZ1476" i="1"/>
  <c r="DZ1477" i="1"/>
  <c r="DZ1478" i="1"/>
  <c r="DZ1479" i="1"/>
  <c r="DZ1480" i="1"/>
  <c r="DZ1481" i="1"/>
  <c r="DZ1482" i="1"/>
  <c r="DZ1483" i="1"/>
  <c r="DZ1484" i="1"/>
  <c r="DZ1485" i="1"/>
  <c r="DZ1486" i="1"/>
  <c r="DZ1487" i="1"/>
  <c r="DZ1488" i="1"/>
  <c r="DZ1489" i="1"/>
  <c r="DZ1490" i="1"/>
  <c r="DZ1491" i="1"/>
  <c r="DZ1492" i="1"/>
  <c r="DZ1493" i="1"/>
  <c r="DZ1494" i="1"/>
  <c r="DZ1495" i="1"/>
  <c r="DZ1496" i="1"/>
  <c r="DZ1497" i="1"/>
  <c r="DZ1498" i="1"/>
  <c r="DZ1499" i="1"/>
  <c r="EC1117" i="1"/>
  <c r="EC1118" i="1"/>
  <c r="EC1119" i="1"/>
  <c r="EC1120" i="1"/>
  <c r="EC1121" i="1"/>
  <c r="EC1122" i="1"/>
  <c r="EC1123" i="1"/>
  <c r="EC1124" i="1"/>
  <c r="EC1125" i="1"/>
  <c r="EC1126" i="1"/>
  <c r="EC1127" i="1"/>
  <c r="EC1128" i="1"/>
  <c r="EC1129" i="1"/>
  <c r="EC1130" i="1"/>
  <c r="EC1131" i="1"/>
  <c r="EC1132" i="1"/>
  <c r="EC1133" i="1"/>
  <c r="EC1134" i="1"/>
  <c r="EC1135" i="1"/>
  <c r="EC1136" i="1"/>
  <c r="EC1137" i="1"/>
  <c r="EC1138" i="1"/>
  <c r="EC1139" i="1"/>
  <c r="EC1140" i="1"/>
  <c r="EC1141" i="1"/>
  <c r="EC1142" i="1"/>
  <c r="EC1143" i="1"/>
  <c r="EC1144" i="1"/>
  <c r="EC1145" i="1"/>
  <c r="EC1146" i="1"/>
  <c r="EC1147" i="1"/>
  <c r="EC1148" i="1"/>
  <c r="EC1149" i="1"/>
  <c r="EC1150" i="1"/>
  <c r="EC1151" i="1"/>
  <c r="EC1152" i="1"/>
  <c r="EC1153" i="1"/>
  <c r="EC1154" i="1"/>
  <c r="EC1155" i="1"/>
  <c r="EC1156" i="1"/>
  <c r="EC1157" i="1"/>
  <c r="EC1158" i="1"/>
  <c r="EC1159" i="1"/>
  <c r="EC1160" i="1"/>
  <c r="EC1161" i="1"/>
  <c r="EC1162" i="1"/>
  <c r="EC1163" i="1"/>
  <c r="EC1164" i="1"/>
  <c r="EC1165" i="1"/>
  <c r="EC1166" i="1"/>
  <c r="EC1167" i="1"/>
  <c r="EC1168" i="1"/>
  <c r="EC1169" i="1"/>
  <c r="EC1170" i="1"/>
  <c r="EC1171" i="1"/>
  <c r="EC1172" i="1"/>
  <c r="EC1173" i="1"/>
  <c r="EC1174" i="1"/>
  <c r="EC1175" i="1"/>
  <c r="EC1176" i="1"/>
  <c r="EC1177" i="1"/>
  <c r="EC1178" i="1"/>
  <c r="EC1179" i="1"/>
  <c r="EC1180" i="1"/>
  <c r="EC1181" i="1"/>
  <c r="EC1182" i="1"/>
  <c r="EC1183" i="1"/>
  <c r="EC1184" i="1"/>
  <c r="EC1185" i="1"/>
  <c r="EC1186" i="1"/>
  <c r="EC1187" i="1"/>
  <c r="EC1188" i="1"/>
  <c r="EC1189" i="1"/>
  <c r="EC1190" i="1"/>
  <c r="EC1191" i="1"/>
  <c r="EC1192" i="1"/>
  <c r="EC1193" i="1"/>
  <c r="EC1194" i="1"/>
  <c r="EC1195" i="1"/>
  <c r="EC1196" i="1"/>
  <c r="EC1197" i="1"/>
  <c r="EC1198" i="1"/>
  <c r="EC1199" i="1"/>
  <c r="EC1200" i="1"/>
  <c r="EC1201" i="1"/>
  <c r="EC1202" i="1"/>
  <c r="EC1203" i="1"/>
  <c r="EC1204" i="1"/>
  <c r="EC1205" i="1"/>
  <c r="EC1206" i="1"/>
  <c r="EC1207" i="1"/>
  <c r="EC1208" i="1"/>
  <c r="EC1209" i="1"/>
  <c r="EC1210" i="1"/>
  <c r="EC1211" i="1"/>
  <c r="EC1212" i="1"/>
  <c r="EC1213" i="1"/>
  <c r="EC1214" i="1"/>
  <c r="EC1215" i="1"/>
  <c r="EC1216" i="1"/>
  <c r="EC1217" i="1"/>
  <c r="EC1218" i="1"/>
  <c r="EC1219" i="1"/>
  <c r="EC1220" i="1"/>
  <c r="EC1221" i="1"/>
  <c r="EC1222" i="1"/>
  <c r="EC1223" i="1"/>
  <c r="EC1224" i="1"/>
  <c r="EC1225" i="1"/>
  <c r="EC1226" i="1"/>
  <c r="EC1227" i="1"/>
  <c r="EC1228" i="1"/>
  <c r="EC1229" i="1"/>
  <c r="EC1230" i="1"/>
  <c r="EC1231" i="1"/>
  <c r="EC1232" i="1"/>
  <c r="EC1233" i="1"/>
  <c r="EC1234" i="1"/>
  <c r="EC1235" i="1"/>
  <c r="EC1236" i="1"/>
  <c r="EC1237" i="1"/>
  <c r="EC1238" i="1"/>
  <c r="EC1239" i="1"/>
  <c r="EC1240" i="1"/>
  <c r="EC1241" i="1"/>
  <c r="EC1242" i="1"/>
  <c r="EC1243" i="1"/>
  <c r="EC1244" i="1"/>
  <c r="EC1245" i="1"/>
  <c r="EC1246" i="1"/>
  <c r="EC1247" i="1"/>
  <c r="EC1248" i="1"/>
  <c r="EC1249" i="1"/>
  <c r="EC1250" i="1"/>
  <c r="EC1251" i="1"/>
  <c r="EC1252" i="1"/>
  <c r="EC1253" i="1"/>
  <c r="EC1254" i="1"/>
  <c r="EC1255" i="1"/>
  <c r="EC1256" i="1"/>
  <c r="EC1257" i="1"/>
  <c r="EC1258" i="1"/>
  <c r="EC1259" i="1"/>
  <c r="EC1260" i="1"/>
  <c r="EC1261" i="1"/>
  <c r="EC1262" i="1"/>
  <c r="EC1263" i="1"/>
  <c r="EC1264" i="1"/>
  <c r="EC1265" i="1"/>
  <c r="EC1266" i="1"/>
  <c r="EC1267" i="1"/>
  <c r="EC1268" i="1"/>
  <c r="EC1269" i="1"/>
  <c r="EC1270" i="1"/>
  <c r="EC1271" i="1"/>
  <c r="EC1272" i="1"/>
  <c r="EC1273" i="1"/>
  <c r="EC1274" i="1"/>
  <c r="EC1275" i="1"/>
  <c r="EC1276" i="1"/>
  <c r="EC1277" i="1"/>
  <c r="EC1278" i="1"/>
  <c r="EC1279" i="1"/>
  <c r="EC1280" i="1"/>
  <c r="EC1281" i="1"/>
  <c r="EC1282" i="1"/>
  <c r="EC1283" i="1"/>
  <c r="EC1284" i="1"/>
  <c r="EC1285" i="1"/>
  <c r="EC1286" i="1"/>
  <c r="EC1287" i="1"/>
  <c r="EC1288" i="1"/>
  <c r="EC1289" i="1"/>
  <c r="EC1290" i="1"/>
  <c r="EC1291" i="1"/>
  <c r="EC1292" i="1"/>
  <c r="EC1293" i="1"/>
  <c r="EC1294" i="1"/>
  <c r="EC1295" i="1"/>
  <c r="EC1296" i="1"/>
  <c r="EC1297" i="1"/>
  <c r="EC1298" i="1"/>
  <c r="EC1299" i="1"/>
  <c r="EC1300" i="1"/>
  <c r="EC1301" i="1"/>
  <c r="EC1302" i="1"/>
  <c r="EC1303" i="1"/>
  <c r="EC1304" i="1"/>
  <c r="EC1305" i="1"/>
  <c r="EC1306" i="1"/>
  <c r="EC1307" i="1"/>
  <c r="EC1308" i="1"/>
  <c r="EC1309" i="1"/>
  <c r="EC1310" i="1"/>
  <c r="EC1311" i="1"/>
  <c r="EC1312" i="1"/>
  <c r="EC1313" i="1"/>
  <c r="EC1314" i="1"/>
  <c r="EC1315" i="1"/>
  <c r="EC1316" i="1"/>
  <c r="EC1317" i="1"/>
  <c r="EC1318" i="1"/>
  <c r="EC1319" i="1"/>
  <c r="EC1320" i="1"/>
  <c r="EC1321" i="1"/>
  <c r="EC1322" i="1"/>
  <c r="EC1323" i="1"/>
  <c r="EC1324" i="1"/>
  <c r="EC1325" i="1"/>
  <c r="EC1326" i="1"/>
  <c r="EC1327" i="1"/>
  <c r="EC1328" i="1"/>
  <c r="EC1329" i="1"/>
  <c r="EC1330" i="1"/>
  <c r="EC1331" i="1"/>
  <c r="EC1332" i="1"/>
  <c r="EC1333" i="1"/>
  <c r="EC1334" i="1"/>
  <c r="EC1335" i="1"/>
  <c r="EC1336" i="1"/>
  <c r="EC1337" i="1"/>
  <c r="EC1338" i="1"/>
  <c r="EC1339" i="1"/>
  <c r="EC1340" i="1"/>
  <c r="EC1341" i="1"/>
  <c r="EC1342" i="1"/>
  <c r="EC1343" i="1"/>
  <c r="EC1344" i="1"/>
  <c r="EC1345" i="1"/>
  <c r="EC1346" i="1"/>
  <c r="EC1347" i="1"/>
  <c r="EC1348" i="1"/>
  <c r="EC1349" i="1"/>
  <c r="EC1350" i="1"/>
  <c r="EC1351" i="1"/>
  <c r="EC1352" i="1"/>
  <c r="EC1353" i="1"/>
  <c r="EC1354" i="1"/>
  <c r="EC1355" i="1"/>
  <c r="EC1356" i="1"/>
  <c r="EC1357" i="1"/>
  <c r="EC1358" i="1"/>
  <c r="EC1359" i="1"/>
  <c r="EC1360" i="1"/>
  <c r="EC1361" i="1"/>
  <c r="EC1362" i="1"/>
  <c r="EC1363" i="1"/>
  <c r="EC1364" i="1"/>
  <c r="EC1365" i="1"/>
  <c r="EC1366" i="1"/>
  <c r="EC1367" i="1"/>
  <c r="EC1368" i="1"/>
  <c r="EC1369" i="1"/>
  <c r="EC1370" i="1"/>
  <c r="EC1371" i="1"/>
  <c r="EC1372" i="1"/>
  <c r="EC1373" i="1"/>
  <c r="EC1374" i="1"/>
  <c r="EC1375" i="1"/>
  <c r="EC1376" i="1"/>
  <c r="EC1377" i="1"/>
  <c r="EC1378" i="1"/>
  <c r="EC1379" i="1"/>
  <c r="EC1380" i="1"/>
  <c r="EC1381" i="1"/>
  <c r="EC1382" i="1"/>
  <c r="EC1383" i="1"/>
  <c r="EC1384" i="1"/>
  <c r="EC1385" i="1"/>
  <c r="EC1386" i="1"/>
  <c r="EC1387" i="1"/>
  <c r="EC1388" i="1"/>
  <c r="EC1389" i="1"/>
  <c r="EC1390" i="1"/>
  <c r="EC1391" i="1"/>
  <c r="EC1392" i="1"/>
  <c r="EC1393" i="1"/>
  <c r="EC1394" i="1"/>
  <c r="EC1395" i="1"/>
  <c r="EC1396" i="1"/>
  <c r="EC1397" i="1"/>
  <c r="EC1398" i="1"/>
  <c r="EC1399" i="1"/>
  <c r="EC1400" i="1"/>
  <c r="EC1401" i="1"/>
  <c r="EC1402" i="1"/>
  <c r="EC1403" i="1"/>
  <c r="EC1404" i="1"/>
  <c r="EC1405" i="1"/>
  <c r="EC1406" i="1"/>
  <c r="EC1407" i="1"/>
  <c r="EC1408" i="1"/>
  <c r="EC1409" i="1"/>
  <c r="EC1410" i="1"/>
  <c r="EC1411" i="1"/>
  <c r="EC1412" i="1"/>
  <c r="EC1413" i="1"/>
  <c r="EC1414" i="1"/>
  <c r="EC1415" i="1"/>
  <c r="EC1416" i="1"/>
  <c r="EC1417" i="1"/>
  <c r="EC1418" i="1"/>
  <c r="EC1419" i="1"/>
  <c r="EC1420" i="1"/>
  <c r="EC1421" i="1"/>
  <c r="EC1422" i="1"/>
  <c r="EC1423" i="1"/>
  <c r="EC1424" i="1"/>
  <c r="EC1425" i="1"/>
  <c r="EC1426" i="1"/>
  <c r="EC1427" i="1"/>
  <c r="EC1428" i="1"/>
  <c r="EC1429" i="1"/>
  <c r="EC1430" i="1"/>
  <c r="EC1431" i="1"/>
  <c r="EC1432" i="1"/>
  <c r="EC1433" i="1"/>
  <c r="EC1434" i="1"/>
  <c r="EC1435" i="1"/>
  <c r="EC1436" i="1"/>
  <c r="EC1437" i="1"/>
  <c r="EC1438" i="1"/>
  <c r="EC1439" i="1"/>
  <c r="EC1440" i="1"/>
  <c r="EC1441" i="1"/>
  <c r="EC1442" i="1"/>
  <c r="EC1443" i="1"/>
  <c r="EC1444" i="1"/>
  <c r="EC1445" i="1"/>
  <c r="EC1446" i="1"/>
  <c r="EC1447" i="1"/>
  <c r="EC1448" i="1"/>
  <c r="EC1449" i="1"/>
  <c r="EC1450" i="1"/>
  <c r="EC1451" i="1"/>
  <c r="EC1452" i="1"/>
  <c r="EC1453" i="1"/>
  <c r="EC1454" i="1"/>
  <c r="EC1455" i="1"/>
  <c r="EC1456" i="1"/>
  <c r="EC1457" i="1"/>
  <c r="EC1458" i="1"/>
  <c r="EC1459" i="1"/>
  <c r="EC1460" i="1"/>
  <c r="EC1461" i="1"/>
  <c r="EC1462" i="1"/>
  <c r="EC1463" i="1"/>
  <c r="EC1464" i="1"/>
  <c r="EC1465" i="1"/>
  <c r="EC1466" i="1"/>
  <c r="EC1467" i="1"/>
  <c r="EC1468" i="1"/>
  <c r="EC1469" i="1"/>
  <c r="EC1470" i="1"/>
  <c r="EC1471" i="1"/>
  <c r="EC1472" i="1"/>
  <c r="EC1473" i="1"/>
  <c r="EC1474" i="1"/>
  <c r="EC1475" i="1"/>
  <c r="EC1476" i="1"/>
  <c r="EC1477" i="1"/>
  <c r="EC1478" i="1"/>
  <c r="EC1479" i="1"/>
  <c r="EC1480" i="1"/>
  <c r="EC1481" i="1"/>
  <c r="EC1482" i="1"/>
  <c r="EC1483" i="1"/>
  <c r="EC1484" i="1"/>
  <c r="EC1485" i="1"/>
  <c r="EC1486" i="1"/>
  <c r="EC1487" i="1"/>
  <c r="EC1488" i="1"/>
  <c r="EC1489" i="1"/>
  <c r="EC1490" i="1"/>
  <c r="EC1491" i="1"/>
  <c r="EC1492" i="1"/>
  <c r="EC1493" i="1"/>
  <c r="EC1494" i="1"/>
  <c r="EC1495" i="1"/>
  <c r="EC1496" i="1"/>
  <c r="EC1497" i="1"/>
  <c r="EC1498" i="1"/>
  <c r="EC1499" i="1"/>
  <c r="EI1117" i="1"/>
  <c r="EI1118" i="1"/>
  <c r="EI1119" i="1"/>
  <c r="EI1120" i="1"/>
  <c r="EI1121" i="1"/>
  <c r="EI1122" i="1"/>
  <c r="EI1123" i="1"/>
  <c r="EI1124" i="1"/>
  <c r="EI1125" i="1"/>
  <c r="EI1126" i="1"/>
  <c r="EI1127" i="1"/>
  <c r="EI1128" i="1"/>
  <c r="EI1129" i="1"/>
  <c r="EI1130" i="1"/>
  <c r="EI1131" i="1"/>
  <c r="EI1132" i="1"/>
  <c r="EI1133" i="1"/>
  <c r="EI1134" i="1"/>
  <c r="EI1135" i="1"/>
  <c r="EI1136" i="1"/>
  <c r="EI1137" i="1"/>
  <c r="EI1138" i="1"/>
  <c r="EI1139" i="1"/>
  <c r="EI1140" i="1"/>
  <c r="EI1141" i="1"/>
  <c r="EI1142" i="1"/>
  <c r="EI1143" i="1"/>
  <c r="EI1144" i="1"/>
  <c r="EI1145" i="1"/>
  <c r="EI1146" i="1"/>
  <c r="EI1147" i="1"/>
  <c r="EI1148" i="1"/>
  <c r="EI1149" i="1"/>
  <c r="EI1150" i="1"/>
  <c r="EI1151" i="1"/>
  <c r="EI1152" i="1"/>
  <c r="EI1153" i="1"/>
  <c r="EI1154" i="1"/>
  <c r="EI1155" i="1"/>
  <c r="EI1156" i="1"/>
  <c r="EI1157" i="1"/>
  <c r="EI1158" i="1"/>
  <c r="EI1159" i="1"/>
  <c r="EI1160" i="1"/>
  <c r="EI1161" i="1"/>
  <c r="EI1162" i="1"/>
  <c r="EI1163" i="1"/>
  <c r="EI1164" i="1"/>
  <c r="EI1165" i="1"/>
  <c r="EI1166" i="1"/>
  <c r="EI1167" i="1"/>
  <c r="EI1168" i="1"/>
  <c r="EI1169" i="1"/>
  <c r="EI1170" i="1"/>
  <c r="EI1171" i="1"/>
  <c r="EI1172" i="1"/>
  <c r="EI1173" i="1"/>
  <c r="EI1174" i="1"/>
  <c r="EI1175" i="1"/>
  <c r="EI1176" i="1"/>
  <c r="EI1177" i="1"/>
  <c r="EI1178" i="1"/>
  <c r="EI1179" i="1"/>
  <c r="EI1180" i="1"/>
  <c r="EI1181" i="1"/>
  <c r="EI1182" i="1"/>
  <c r="EI1183" i="1"/>
  <c r="EI1184" i="1"/>
  <c r="EI1185" i="1"/>
  <c r="EI1186" i="1"/>
  <c r="EI1187" i="1"/>
  <c r="EI1188" i="1"/>
  <c r="EI1189" i="1"/>
  <c r="EI1190" i="1"/>
  <c r="EI1191" i="1"/>
  <c r="EI1192" i="1"/>
  <c r="EI1193" i="1"/>
  <c r="EI1194" i="1"/>
  <c r="EI1195" i="1"/>
  <c r="EI1196" i="1"/>
  <c r="EI1197" i="1"/>
  <c r="EI1198" i="1"/>
  <c r="EI1199" i="1"/>
  <c r="EI1200" i="1"/>
  <c r="EI1201" i="1"/>
  <c r="EI1202" i="1"/>
  <c r="EI1203" i="1"/>
  <c r="EI1204" i="1"/>
  <c r="EI1205" i="1"/>
  <c r="EI1206" i="1"/>
  <c r="EI1207" i="1"/>
  <c r="EI1208" i="1"/>
  <c r="EI1209" i="1"/>
  <c r="EI1210" i="1"/>
  <c r="EI1211" i="1"/>
  <c r="EI1212" i="1"/>
  <c r="EI1213" i="1"/>
  <c r="EI1214" i="1"/>
  <c r="EI1215" i="1"/>
  <c r="EI1216" i="1"/>
  <c r="EI1217" i="1"/>
  <c r="EI1218" i="1"/>
  <c r="EI1219" i="1"/>
  <c r="EI1220" i="1"/>
  <c r="EI1221" i="1"/>
  <c r="EI1222" i="1"/>
  <c r="EI1223" i="1"/>
  <c r="EI1224" i="1"/>
  <c r="EI1225" i="1"/>
  <c r="EI1226" i="1"/>
  <c r="EI1227" i="1"/>
  <c r="EI1228" i="1"/>
  <c r="EI1229" i="1"/>
  <c r="EI1230" i="1"/>
  <c r="EI1231" i="1"/>
  <c r="EI1232" i="1"/>
  <c r="EI1233" i="1"/>
  <c r="EI1234" i="1"/>
  <c r="EI1235" i="1"/>
  <c r="EI1236" i="1"/>
  <c r="EI1237" i="1"/>
  <c r="EI1238" i="1"/>
  <c r="EI1239" i="1"/>
  <c r="EI1240" i="1"/>
  <c r="EI1241" i="1"/>
  <c r="EI1242" i="1"/>
  <c r="EI1243" i="1"/>
  <c r="EI1244" i="1"/>
  <c r="EI1245" i="1"/>
  <c r="EI1246" i="1"/>
  <c r="EI1247" i="1"/>
  <c r="EI1248" i="1"/>
  <c r="EI1249" i="1"/>
  <c r="EI1250" i="1"/>
  <c r="EI1251" i="1"/>
  <c r="EI1252" i="1"/>
  <c r="EI1253" i="1"/>
  <c r="EI1254" i="1"/>
  <c r="EI1255" i="1"/>
  <c r="EI1256" i="1"/>
  <c r="EI1257" i="1"/>
  <c r="EI1258" i="1"/>
  <c r="EI1259" i="1"/>
  <c r="EI1260" i="1"/>
  <c r="EI1261" i="1"/>
  <c r="EI1262" i="1"/>
  <c r="EI1263" i="1"/>
  <c r="EI1264" i="1"/>
  <c r="EI1265" i="1"/>
  <c r="EI1266" i="1"/>
  <c r="EI1267" i="1"/>
  <c r="EI1268" i="1"/>
  <c r="EI1269" i="1"/>
  <c r="EI1270" i="1"/>
  <c r="EI1271" i="1"/>
  <c r="EI1272" i="1"/>
  <c r="EI1273" i="1"/>
  <c r="EI1274" i="1"/>
  <c r="EI1275" i="1"/>
  <c r="EI1276" i="1"/>
  <c r="EI1277" i="1"/>
  <c r="EI1278" i="1"/>
  <c r="EI1279" i="1"/>
  <c r="EI1280" i="1"/>
  <c r="EI1281" i="1"/>
  <c r="EI1282" i="1"/>
  <c r="EI1283" i="1"/>
  <c r="EI1284" i="1"/>
  <c r="EI1285" i="1"/>
  <c r="EI1286" i="1"/>
  <c r="EI1287" i="1"/>
  <c r="EI1288" i="1"/>
  <c r="EI1289" i="1"/>
  <c r="EI1290" i="1"/>
  <c r="EI1291" i="1"/>
  <c r="EI1292" i="1"/>
  <c r="EI1293" i="1"/>
  <c r="EI1294" i="1"/>
  <c r="EI1295" i="1"/>
  <c r="EI1296" i="1"/>
  <c r="EI1297" i="1"/>
  <c r="EI1298" i="1"/>
  <c r="EI1299" i="1"/>
  <c r="EI1300" i="1"/>
  <c r="EI1301" i="1"/>
  <c r="EI1302" i="1"/>
  <c r="EI1303" i="1"/>
  <c r="EI1304" i="1"/>
  <c r="EI1305" i="1"/>
  <c r="EI1306" i="1"/>
  <c r="EI1307" i="1"/>
  <c r="EI1308" i="1"/>
  <c r="EI1309" i="1"/>
  <c r="EI1310" i="1"/>
  <c r="EI1311" i="1"/>
  <c r="EI1312" i="1"/>
  <c r="EI1313" i="1"/>
  <c r="EI1314" i="1"/>
  <c r="EI1315" i="1"/>
  <c r="EI1316" i="1"/>
  <c r="EI1317" i="1"/>
  <c r="EI1318" i="1"/>
  <c r="EI1319" i="1"/>
  <c r="EI1320" i="1"/>
  <c r="EI1321" i="1"/>
  <c r="EI1322" i="1"/>
  <c r="EI1323" i="1"/>
  <c r="EI1324" i="1"/>
  <c r="EI1325" i="1"/>
  <c r="EI1326" i="1"/>
  <c r="EI1327" i="1"/>
  <c r="EI1328" i="1"/>
  <c r="EI1329" i="1"/>
  <c r="EI1330" i="1"/>
  <c r="EI1331" i="1"/>
  <c r="EI1332" i="1"/>
  <c r="EI1333" i="1"/>
  <c r="EI1334" i="1"/>
  <c r="EI1335" i="1"/>
  <c r="EI1336" i="1"/>
  <c r="EI1337" i="1"/>
  <c r="EI1338" i="1"/>
  <c r="EI1339" i="1"/>
  <c r="EI1340" i="1"/>
  <c r="EI1341" i="1"/>
  <c r="EI1342" i="1"/>
  <c r="EI1343" i="1"/>
  <c r="EI1344" i="1"/>
  <c r="EI1345" i="1"/>
  <c r="EI1346" i="1"/>
  <c r="EI1347" i="1"/>
  <c r="EI1348" i="1"/>
  <c r="EI1349" i="1"/>
  <c r="EI1350" i="1"/>
  <c r="EI1351" i="1"/>
  <c r="EI1352" i="1"/>
  <c r="EI1353" i="1"/>
  <c r="EI1354" i="1"/>
  <c r="EI1355" i="1"/>
  <c r="EI1356" i="1"/>
  <c r="EI1357" i="1"/>
  <c r="EI1358" i="1"/>
  <c r="EI1359" i="1"/>
  <c r="EI1360" i="1"/>
  <c r="EI1361" i="1"/>
  <c r="EI1362" i="1"/>
  <c r="EI1363" i="1"/>
  <c r="EI1364" i="1"/>
  <c r="EI1365" i="1"/>
  <c r="EI1366" i="1"/>
  <c r="EI1367" i="1"/>
  <c r="EI1368" i="1"/>
  <c r="EI1369" i="1"/>
  <c r="EI1370" i="1"/>
  <c r="EI1371" i="1"/>
  <c r="EI1372" i="1"/>
  <c r="EI1373" i="1"/>
  <c r="EI1374" i="1"/>
  <c r="EI1375" i="1"/>
  <c r="EI1376" i="1"/>
  <c r="EI1377" i="1"/>
  <c r="EI1378" i="1"/>
  <c r="EI1379" i="1"/>
  <c r="EI1380" i="1"/>
  <c r="EI1381" i="1"/>
  <c r="EI1382" i="1"/>
  <c r="EI1383" i="1"/>
  <c r="EI1384" i="1"/>
  <c r="EI1385" i="1"/>
  <c r="EI1386" i="1"/>
  <c r="EI1387" i="1"/>
  <c r="EI1388" i="1"/>
  <c r="EI1389" i="1"/>
  <c r="EI1390" i="1"/>
  <c r="EI1391" i="1"/>
  <c r="EI1392" i="1"/>
  <c r="EI1393" i="1"/>
  <c r="EI1394" i="1"/>
  <c r="EI1395" i="1"/>
  <c r="EI1396" i="1"/>
  <c r="EI1397" i="1"/>
  <c r="EI1398" i="1"/>
  <c r="EI1399" i="1"/>
  <c r="EI1400" i="1"/>
  <c r="EI1401" i="1"/>
  <c r="EI1402" i="1"/>
  <c r="EI1403" i="1"/>
  <c r="EI1404" i="1"/>
  <c r="EI1405" i="1"/>
  <c r="EI1406" i="1"/>
  <c r="EI1407" i="1"/>
  <c r="EI1408" i="1"/>
  <c r="EI1409" i="1"/>
  <c r="EI1410" i="1"/>
  <c r="EI1411" i="1"/>
  <c r="EI1412" i="1"/>
  <c r="EI1413" i="1"/>
  <c r="EI1414" i="1"/>
  <c r="EI1415" i="1"/>
  <c r="EI1416" i="1"/>
  <c r="EI1417" i="1"/>
  <c r="EI1418" i="1"/>
  <c r="EI1419" i="1"/>
  <c r="EI1420" i="1"/>
  <c r="EI1421" i="1"/>
  <c r="EI1422" i="1"/>
  <c r="EI1423" i="1"/>
  <c r="EI1424" i="1"/>
  <c r="EI1425" i="1"/>
  <c r="EI1426" i="1"/>
  <c r="EI1427" i="1"/>
  <c r="EI1428" i="1"/>
  <c r="EI1429" i="1"/>
  <c r="EI1430" i="1"/>
  <c r="EI1431" i="1"/>
  <c r="EI1432" i="1"/>
  <c r="EI1433" i="1"/>
  <c r="EI1434" i="1"/>
  <c r="EI1435" i="1"/>
  <c r="EI1436" i="1"/>
  <c r="EI1437" i="1"/>
  <c r="EI1438" i="1"/>
  <c r="EI1439" i="1"/>
  <c r="EI1440" i="1"/>
  <c r="EI1441" i="1"/>
  <c r="EI1442" i="1"/>
  <c r="EI1443" i="1"/>
  <c r="EI1444" i="1"/>
  <c r="EI1445" i="1"/>
  <c r="EI1446" i="1"/>
  <c r="EI1447" i="1"/>
  <c r="EI1448" i="1"/>
  <c r="EI1449" i="1"/>
  <c r="EI1450" i="1"/>
  <c r="EI1451" i="1"/>
  <c r="EI1452" i="1"/>
  <c r="EI1453" i="1"/>
  <c r="EI1454" i="1"/>
  <c r="EI1455" i="1"/>
  <c r="EI1456" i="1"/>
  <c r="EI1457" i="1"/>
  <c r="EI1458" i="1"/>
  <c r="EI1459" i="1"/>
  <c r="EI1460" i="1"/>
  <c r="EI1461" i="1"/>
  <c r="EI1462" i="1"/>
  <c r="EI1463" i="1"/>
  <c r="EI1464" i="1"/>
  <c r="EI1465" i="1"/>
  <c r="EI1466" i="1"/>
  <c r="EI1467" i="1"/>
  <c r="EI1468" i="1"/>
  <c r="EI1469" i="1"/>
  <c r="EI1470" i="1"/>
  <c r="EI1471" i="1"/>
  <c r="EI1472" i="1"/>
  <c r="EI1473" i="1"/>
  <c r="EI1474" i="1"/>
  <c r="EI1475" i="1"/>
  <c r="EI1476" i="1"/>
  <c r="EI1477" i="1"/>
  <c r="EI1478" i="1"/>
  <c r="EI1479" i="1"/>
  <c r="EI1480" i="1"/>
  <c r="EI1481" i="1"/>
  <c r="EI1482" i="1"/>
  <c r="EI1483" i="1"/>
  <c r="EI1484" i="1"/>
  <c r="EI1485" i="1"/>
  <c r="EI1486" i="1"/>
  <c r="EI1487" i="1"/>
  <c r="EI1488" i="1"/>
  <c r="EI1489" i="1"/>
  <c r="EI1490" i="1"/>
  <c r="EI1491" i="1"/>
  <c r="EI1492" i="1"/>
  <c r="EI1493" i="1"/>
  <c r="EI1494" i="1"/>
  <c r="EI1495" i="1"/>
  <c r="EI1496" i="1"/>
  <c r="EI1497" i="1"/>
  <c r="EI1498" i="1"/>
  <c r="EI1499" i="1"/>
  <c r="EL1117" i="1"/>
  <c r="EL1118" i="1"/>
  <c r="EL1119" i="1"/>
  <c r="EL1120" i="1"/>
  <c r="EL1121" i="1"/>
  <c r="EL1122" i="1"/>
  <c r="EL1123" i="1"/>
  <c r="EL1124" i="1"/>
  <c r="EL1125" i="1"/>
  <c r="EL1126" i="1"/>
  <c r="EL1127" i="1"/>
  <c r="EL1128" i="1"/>
  <c r="EL1129" i="1"/>
  <c r="EL1130" i="1"/>
  <c r="EL1131" i="1"/>
  <c r="EL1132" i="1"/>
  <c r="EL1133" i="1"/>
  <c r="EL1134" i="1"/>
  <c r="EL1135" i="1"/>
  <c r="EL1136" i="1"/>
  <c r="EL1137" i="1"/>
  <c r="EL1138" i="1"/>
  <c r="EL1139" i="1"/>
  <c r="EL1140" i="1"/>
  <c r="EL1141" i="1"/>
  <c r="EL1142" i="1"/>
  <c r="EL1143" i="1"/>
  <c r="EL1144" i="1"/>
  <c r="EL1145" i="1"/>
  <c r="EL1146" i="1"/>
  <c r="EL1147" i="1"/>
  <c r="EL1148" i="1"/>
  <c r="EL1149" i="1"/>
  <c r="EL1150" i="1"/>
  <c r="EL1151" i="1"/>
  <c r="EL1152" i="1"/>
  <c r="EL1153" i="1"/>
  <c r="EL1154" i="1"/>
  <c r="EL1155" i="1"/>
  <c r="EL1156" i="1"/>
  <c r="EL1157" i="1"/>
  <c r="EL1158" i="1"/>
  <c r="EL1159" i="1"/>
  <c r="EL1160" i="1"/>
  <c r="EL1161" i="1"/>
  <c r="EL1162" i="1"/>
  <c r="EL1163" i="1"/>
  <c r="EL1164" i="1"/>
  <c r="EL1165" i="1"/>
  <c r="EL1166" i="1"/>
  <c r="EL1167" i="1"/>
  <c r="EL1168" i="1"/>
  <c r="EL1169" i="1"/>
  <c r="EL1170" i="1"/>
  <c r="EL1171" i="1"/>
  <c r="EL1172" i="1"/>
  <c r="EL1173" i="1"/>
  <c r="EL1174" i="1"/>
  <c r="EL1175" i="1"/>
  <c r="EL1176" i="1"/>
  <c r="EL1177" i="1"/>
  <c r="EL1178" i="1"/>
  <c r="EL1179" i="1"/>
  <c r="EL1180" i="1"/>
  <c r="EL1181" i="1"/>
  <c r="EL1182" i="1"/>
  <c r="EL1183" i="1"/>
  <c r="EL1184" i="1"/>
  <c r="EL1185" i="1"/>
  <c r="EL1186" i="1"/>
  <c r="EL1187" i="1"/>
  <c r="EL1188" i="1"/>
  <c r="EL1189" i="1"/>
  <c r="EL1190" i="1"/>
  <c r="EL1191" i="1"/>
  <c r="EL1192" i="1"/>
  <c r="EL1193" i="1"/>
  <c r="EL1194" i="1"/>
  <c r="EL1195" i="1"/>
  <c r="EL1196" i="1"/>
  <c r="EL1197" i="1"/>
  <c r="EL1198" i="1"/>
  <c r="EL1199" i="1"/>
  <c r="EL1200" i="1"/>
  <c r="EL1201" i="1"/>
  <c r="EL1202" i="1"/>
  <c r="EL1203" i="1"/>
  <c r="EL1204" i="1"/>
  <c r="EL1205" i="1"/>
  <c r="EL1206" i="1"/>
  <c r="EL1207" i="1"/>
  <c r="EL1208" i="1"/>
  <c r="EL1209" i="1"/>
  <c r="EL1210" i="1"/>
  <c r="EL1211" i="1"/>
  <c r="EL1212" i="1"/>
  <c r="EL1213" i="1"/>
  <c r="EL1214" i="1"/>
  <c r="EL1215" i="1"/>
  <c r="EL1216" i="1"/>
  <c r="EL1217" i="1"/>
  <c r="EL1218" i="1"/>
  <c r="EL1219" i="1"/>
  <c r="EL1220" i="1"/>
  <c r="EL1221" i="1"/>
  <c r="EL1222" i="1"/>
  <c r="EL1223" i="1"/>
  <c r="EL1224" i="1"/>
  <c r="EL1225" i="1"/>
  <c r="EL1226" i="1"/>
  <c r="EL1227" i="1"/>
  <c r="EL1228" i="1"/>
  <c r="EL1229" i="1"/>
  <c r="EL1230" i="1"/>
  <c r="EL1231" i="1"/>
  <c r="EL1232" i="1"/>
  <c r="EL1233" i="1"/>
  <c r="EL1234" i="1"/>
  <c r="EL1235" i="1"/>
  <c r="EL1236" i="1"/>
  <c r="EL1237" i="1"/>
  <c r="EL1238" i="1"/>
  <c r="EL1239" i="1"/>
  <c r="EL1240" i="1"/>
  <c r="EL1241" i="1"/>
  <c r="EL1242" i="1"/>
  <c r="EL1243" i="1"/>
  <c r="EL1244" i="1"/>
  <c r="EL1245" i="1"/>
  <c r="EL1246" i="1"/>
  <c r="EL1247" i="1"/>
  <c r="EL1248" i="1"/>
  <c r="EL1249" i="1"/>
  <c r="EL1250" i="1"/>
  <c r="EL1251" i="1"/>
  <c r="EL1252" i="1"/>
  <c r="EL1253" i="1"/>
  <c r="EL1254" i="1"/>
  <c r="EL1255" i="1"/>
  <c r="EL1256" i="1"/>
  <c r="EL1257" i="1"/>
  <c r="EL1258" i="1"/>
  <c r="EL1259" i="1"/>
  <c r="EL1260" i="1"/>
  <c r="EL1261" i="1"/>
  <c r="EL1262" i="1"/>
  <c r="EL1263" i="1"/>
  <c r="EL1264" i="1"/>
  <c r="EL1265" i="1"/>
  <c r="EL1266" i="1"/>
  <c r="EL1267" i="1"/>
  <c r="EL1268" i="1"/>
  <c r="EL1269" i="1"/>
  <c r="EL1270" i="1"/>
  <c r="EL1271" i="1"/>
  <c r="EL1272" i="1"/>
  <c r="EL1273" i="1"/>
  <c r="EL1274" i="1"/>
  <c r="EL1275" i="1"/>
  <c r="EL1276" i="1"/>
  <c r="EL1277" i="1"/>
  <c r="EL1278" i="1"/>
  <c r="EL1279" i="1"/>
  <c r="EL1280" i="1"/>
  <c r="EL1281" i="1"/>
  <c r="EL1282" i="1"/>
  <c r="EL1283" i="1"/>
  <c r="EL1284" i="1"/>
  <c r="EL1285" i="1"/>
  <c r="EL1286" i="1"/>
  <c r="EL1287" i="1"/>
  <c r="EL1288" i="1"/>
  <c r="EL1289" i="1"/>
  <c r="EL1290" i="1"/>
  <c r="EL1291" i="1"/>
  <c r="EL1292" i="1"/>
  <c r="EL1293" i="1"/>
  <c r="EL1294" i="1"/>
  <c r="EL1295" i="1"/>
  <c r="EL1296" i="1"/>
  <c r="EL1297" i="1"/>
  <c r="EL1298" i="1"/>
  <c r="EL1299" i="1"/>
  <c r="EL1300" i="1"/>
  <c r="EL1301" i="1"/>
  <c r="EL1302" i="1"/>
  <c r="EL1303" i="1"/>
  <c r="EL1304" i="1"/>
  <c r="EL1305" i="1"/>
  <c r="EL1306" i="1"/>
  <c r="EL1307" i="1"/>
  <c r="EL1308" i="1"/>
  <c r="EL1309" i="1"/>
  <c r="EL1310" i="1"/>
  <c r="EL1311" i="1"/>
  <c r="EL1312" i="1"/>
  <c r="EL1313" i="1"/>
  <c r="EL1314" i="1"/>
  <c r="EL1315" i="1"/>
  <c r="EL1316" i="1"/>
  <c r="EL1317" i="1"/>
  <c r="EL1318" i="1"/>
  <c r="EL1319" i="1"/>
  <c r="EL1320" i="1"/>
  <c r="EL1321" i="1"/>
  <c r="EL1322" i="1"/>
  <c r="EL1323" i="1"/>
  <c r="EL1324" i="1"/>
  <c r="EL1325" i="1"/>
  <c r="EL1326" i="1"/>
  <c r="EL1327" i="1"/>
  <c r="EL1328" i="1"/>
  <c r="EL1329" i="1"/>
  <c r="EL1330" i="1"/>
  <c r="EL1331" i="1"/>
  <c r="EL1332" i="1"/>
  <c r="EL1333" i="1"/>
  <c r="EL1334" i="1"/>
  <c r="EL1335" i="1"/>
  <c r="EL1336" i="1"/>
  <c r="EL1337" i="1"/>
  <c r="EL1338" i="1"/>
  <c r="EL1339" i="1"/>
  <c r="EL1340" i="1"/>
  <c r="EL1341" i="1"/>
  <c r="EL1342" i="1"/>
  <c r="EL1343" i="1"/>
  <c r="EL1344" i="1"/>
  <c r="EL1345" i="1"/>
  <c r="EL1346" i="1"/>
  <c r="EL1347" i="1"/>
  <c r="EL1348" i="1"/>
  <c r="EL1349" i="1"/>
  <c r="EL1350" i="1"/>
  <c r="EL1351" i="1"/>
  <c r="EL1352" i="1"/>
  <c r="EL1353" i="1"/>
  <c r="EL1354" i="1"/>
  <c r="EL1355" i="1"/>
  <c r="EL1356" i="1"/>
  <c r="EL1357" i="1"/>
  <c r="EL1358" i="1"/>
  <c r="EL1359" i="1"/>
  <c r="EL1360" i="1"/>
  <c r="EL1361" i="1"/>
  <c r="EL1362" i="1"/>
  <c r="EL1363" i="1"/>
  <c r="EL1364" i="1"/>
  <c r="EL1365" i="1"/>
  <c r="EL1366" i="1"/>
  <c r="EL1367" i="1"/>
  <c r="EL1368" i="1"/>
  <c r="EL1369" i="1"/>
  <c r="EL1370" i="1"/>
  <c r="EL1371" i="1"/>
  <c r="EL1372" i="1"/>
  <c r="EL1373" i="1"/>
  <c r="EL1374" i="1"/>
  <c r="EL1375" i="1"/>
  <c r="EL1376" i="1"/>
  <c r="EL1377" i="1"/>
  <c r="EL1378" i="1"/>
  <c r="EL1379" i="1"/>
  <c r="EL1380" i="1"/>
  <c r="EL1381" i="1"/>
  <c r="EL1382" i="1"/>
  <c r="EL1383" i="1"/>
  <c r="EL1384" i="1"/>
  <c r="EL1385" i="1"/>
  <c r="EL1386" i="1"/>
  <c r="EL1387" i="1"/>
  <c r="EL1388" i="1"/>
  <c r="EL1389" i="1"/>
  <c r="EL1390" i="1"/>
  <c r="EL1391" i="1"/>
  <c r="EL1392" i="1"/>
  <c r="EL1393" i="1"/>
  <c r="EL1394" i="1"/>
  <c r="EL1395" i="1"/>
  <c r="EL1396" i="1"/>
  <c r="EL1397" i="1"/>
  <c r="EL1398" i="1"/>
  <c r="EL1399" i="1"/>
  <c r="EL1400" i="1"/>
  <c r="EL1401" i="1"/>
  <c r="EL1402" i="1"/>
  <c r="EL1403" i="1"/>
  <c r="EL1404" i="1"/>
  <c r="EL1405" i="1"/>
  <c r="EL1406" i="1"/>
  <c r="EL1407" i="1"/>
  <c r="EL1408" i="1"/>
  <c r="EL1409" i="1"/>
  <c r="EL1410" i="1"/>
  <c r="EL1411" i="1"/>
  <c r="EL1412" i="1"/>
  <c r="EL1413" i="1"/>
  <c r="EL1414" i="1"/>
  <c r="EL1415" i="1"/>
  <c r="EL1416" i="1"/>
  <c r="EL1417" i="1"/>
  <c r="EL1418" i="1"/>
  <c r="EL1419" i="1"/>
  <c r="EL1420" i="1"/>
  <c r="EL1421" i="1"/>
  <c r="EL1422" i="1"/>
  <c r="EL1423" i="1"/>
  <c r="EL1424" i="1"/>
  <c r="EL1425" i="1"/>
  <c r="EL1426" i="1"/>
  <c r="EL1427" i="1"/>
  <c r="EL1428" i="1"/>
  <c r="EL1429" i="1"/>
  <c r="EL1430" i="1"/>
  <c r="EL1431" i="1"/>
  <c r="EL1432" i="1"/>
  <c r="EL1433" i="1"/>
  <c r="EL1434" i="1"/>
  <c r="EL1435" i="1"/>
  <c r="EL1436" i="1"/>
  <c r="EL1437" i="1"/>
  <c r="EL1438" i="1"/>
  <c r="EL1439" i="1"/>
  <c r="EL1440" i="1"/>
  <c r="EL1441" i="1"/>
  <c r="EL1442" i="1"/>
  <c r="EL1443" i="1"/>
  <c r="EL1444" i="1"/>
  <c r="EL1445" i="1"/>
  <c r="EL1446" i="1"/>
  <c r="EL1447" i="1"/>
  <c r="EL1448" i="1"/>
  <c r="EL1449" i="1"/>
  <c r="EL1450" i="1"/>
  <c r="EL1451" i="1"/>
  <c r="EL1452" i="1"/>
  <c r="EL1453" i="1"/>
  <c r="EL1454" i="1"/>
  <c r="EL1455" i="1"/>
  <c r="EL1456" i="1"/>
  <c r="EL1457" i="1"/>
  <c r="EL1458" i="1"/>
  <c r="EL1459" i="1"/>
  <c r="EL1460" i="1"/>
  <c r="EL1461" i="1"/>
  <c r="EL1462" i="1"/>
  <c r="EL1463" i="1"/>
  <c r="EL1464" i="1"/>
  <c r="EL1465" i="1"/>
  <c r="EL1466" i="1"/>
  <c r="EL1467" i="1"/>
  <c r="EL1468" i="1"/>
  <c r="EL1469" i="1"/>
  <c r="EL1470" i="1"/>
  <c r="EL1471" i="1"/>
  <c r="EL1472" i="1"/>
  <c r="EL1473" i="1"/>
  <c r="EL1474" i="1"/>
  <c r="EL1475" i="1"/>
  <c r="EL1476" i="1"/>
  <c r="EL1477" i="1"/>
  <c r="EL1478" i="1"/>
  <c r="EL1479" i="1"/>
  <c r="EL1480" i="1"/>
  <c r="EL1481" i="1"/>
  <c r="EL1482" i="1"/>
  <c r="EL1483" i="1"/>
  <c r="EL1484" i="1"/>
  <c r="EL1485" i="1"/>
  <c r="EL1486" i="1"/>
  <c r="EL1487" i="1"/>
  <c r="EL1488" i="1"/>
  <c r="EL1489" i="1"/>
  <c r="EL1490" i="1"/>
  <c r="EL1491" i="1"/>
  <c r="EL1492" i="1"/>
  <c r="EL1493" i="1"/>
  <c r="EL1494" i="1"/>
  <c r="EL1495" i="1"/>
  <c r="EL1496" i="1"/>
  <c r="EL1497" i="1"/>
  <c r="EL1498" i="1"/>
  <c r="EL1499" i="1"/>
  <c r="DW1117" i="1"/>
  <c r="DW1118" i="1"/>
  <c r="DW1119" i="1"/>
  <c r="DW1120" i="1"/>
  <c r="DW1121" i="1"/>
  <c r="DW1122" i="1"/>
  <c r="DW1123" i="1"/>
  <c r="DW1124" i="1"/>
  <c r="DW1125" i="1"/>
  <c r="DW1126" i="1"/>
  <c r="DW1127" i="1"/>
  <c r="DW1128" i="1"/>
  <c r="DW1129" i="1"/>
  <c r="DW1130" i="1"/>
  <c r="DW1131" i="1"/>
  <c r="DW1132" i="1"/>
  <c r="DW1133" i="1"/>
  <c r="DW1134" i="1"/>
  <c r="DW1135" i="1"/>
  <c r="DW1136" i="1"/>
  <c r="DW1137" i="1"/>
  <c r="DW1138" i="1"/>
  <c r="DW1139" i="1"/>
  <c r="DW1140" i="1"/>
  <c r="DW1141" i="1"/>
  <c r="DW1142" i="1"/>
  <c r="DW1143" i="1"/>
  <c r="DW1144" i="1"/>
  <c r="DW1145" i="1"/>
  <c r="DW1146" i="1"/>
  <c r="DW1147" i="1"/>
  <c r="DW1148" i="1"/>
  <c r="DW1149" i="1"/>
  <c r="DW1150" i="1"/>
  <c r="DW1151" i="1"/>
  <c r="DW1152" i="1"/>
  <c r="DW1153" i="1"/>
  <c r="DW1154" i="1"/>
  <c r="DW1155" i="1"/>
  <c r="DW1156" i="1"/>
  <c r="DW1157" i="1"/>
  <c r="DW1158" i="1"/>
  <c r="DW1159" i="1"/>
  <c r="DW1160" i="1"/>
  <c r="DW1161" i="1"/>
  <c r="DW1162" i="1"/>
  <c r="DW1163" i="1"/>
  <c r="DW1164" i="1"/>
  <c r="DW1165" i="1"/>
  <c r="DW1166" i="1"/>
  <c r="DW1167" i="1"/>
  <c r="DW1168" i="1"/>
  <c r="DW1169" i="1"/>
  <c r="DW1170" i="1"/>
  <c r="DW1171" i="1"/>
  <c r="DW1172" i="1"/>
  <c r="DW1173" i="1"/>
  <c r="DW1174" i="1"/>
  <c r="DW1175" i="1"/>
  <c r="DW1176" i="1"/>
  <c r="DW1177" i="1"/>
  <c r="DW1178" i="1"/>
  <c r="DW1179" i="1"/>
  <c r="DW1180" i="1"/>
  <c r="DW1181" i="1"/>
  <c r="DW1182" i="1"/>
  <c r="DW1183" i="1"/>
  <c r="DW1184" i="1"/>
  <c r="DW1185" i="1"/>
  <c r="DW1186" i="1"/>
  <c r="DW1187" i="1"/>
  <c r="DW1188" i="1"/>
  <c r="DW1189" i="1"/>
  <c r="DW1190" i="1"/>
  <c r="DW1191" i="1"/>
  <c r="DW1192" i="1"/>
  <c r="DW1193" i="1"/>
  <c r="DW1194" i="1"/>
  <c r="DW1195" i="1"/>
  <c r="DW1196" i="1"/>
  <c r="DW1197" i="1"/>
  <c r="DW1198" i="1"/>
  <c r="DW1199" i="1"/>
  <c r="DW1200" i="1"/>
  <c r="DW1201" i="1"/>
  <c r="DW1202" i="1"/>
  <c r="DW1203" i="1"/>
  <c r="DW1204" i="1"/>
  <c r="DW1205" i="1"/>
  <c r="DW1206" i="1"/>
  <c r="DW1207" i="1"/>
  <c r="DW1208" i="1"/>
  <c r="DW1209" i="1"/>
  <c r="DW1210" i="1"/>
  <c r="DW1211" i="1"/>
  <c r="DW1212" i="1"/>
  <c r="DW1213" i="1"/>
  <c r="DW1214" i="1"/>
  <c r="DW1215" i="1"/>
  <c r="DW1216" i="1"/>
  <c r="DW1217" i="1"/>
  <c r="DW1218" i="1"/>
  <c r="DW1219" i="1"/>
  <c r="DW1220" i="1"/>
  <c r="DW1221" i="1"/>
  <c r="DW1222" i="1"/>
  <c r="DW1223" i="1"/>
  <c r="DW1224" i="1"/>
  <c r="DW1225" i="1"/>
  <c r="DW1226" i="1"/>
  <c r="DW1227" i="1"/>
  <c r="DW1228" i="1"/>
  <c r="DW1229" i="1"/>
  <c r="DW1230" i="1"/>
  <c r="DW1231" i="1"/>
  <c r="DW1232" i="1"/>
  <c r="DW1233" i="1"/>
  <c r="DW1234" i="1"/>
  <c r="DW1235" i="1"/>
  <c r="DW1236" i="1"/>
  <c r="DW1237" i="1"/>
  <c r="DW1238" i="1"/>
  <c r="DW1239" i="1"/>
  <c r="DW1240" i="1"/>
  <c r="DW1241" i="1"/>
  <c r="DW1242" i="1"/>
  <c r="DW1243" i="1"/>
  <c r="DW1244" i="1"/>
  <c r="DW1245" i="1"/>
  <c r="DW1246" i="1"/>
  <c r="DW1247" i="1"/>
  <c r="DW1248" i="1"/>
  <c r="DW1249" i="1"/>
  <c r="DW1250" i="1"/>
  <c r="DW1251" i="1"/>
  <c r="DW1252" i="1"/>
  <c r="DW1253" i="1"/>
  <c r="DW1254" i="1"/>
  <c r="DW1255" i="1"/>
  <c r="DW1256" i="1"/>
  <c r="DW1257" i="1"/>
  <c r="DW1258" i="1"/>
  <c r="DW1259" i="1"/>
  <c r="DW1260" i="1"/>
  <c r="DW1261" i="1"/>
  <c r="DW1262" i="1"/>
  <c r="DW1263" i="1"/>
  <c r="DW1264" i="1"/>
  <c r="DW1265" i="1"/>
  <c r="DW1266" i="1"/>
  <c r="DW1267" i="1"/>
  <c r="DW1268" i="1"/>
  <c r="DW1269" i="1"/>
  <c r="DW1270" i="1"/>
  <c r="DW1271" i="1"/>
  <c r="DW1272" i="1"/>
  <c r="DW1273" i="1"/>
  <c r="DW1274" i="1"/>
  <c r="DW1275" i="1"/>
  <c r="DW1276" i="1"/>
  <c r="DW1277" i="1"/>
  <c r="DW1278" i="1"/>
  <c r="DW1279" i="1"/>
  <c r="DW1280" i="1"/>
  <c r="DW1281" i="1"/>
  <c r="DW1282" i="1"/>
  <c r="DW1283" i="1"/>
  <c r="DW1284" i="1"/>
  <c r="DW1285" i="1"/>
  <c r="DW1286" i="1"/>
  <c r="DW1287" i="1"/>
  <c r="DW1288" i="1"/>
  <c r="DW1289" i="1"/>
  <c r="DW1290" i="1"/>
  <c r="DW1291" i="1"/>
  <c r="DW1292" i="1"/>
  <c r="DW1293" i="1"/>
  <c r="DW1294" i="1"/>
  <c r="DW1295" i="1"/>
  <c r="DW1296" i="1"/>
  <c r="DW1297" i="1"/>
  <c r="DW1298" i="1"/>
  <c r="DW1299" i="1"/>
  <c r="DW1300" i="1"/>
  <c r="DW1301" i="1"/>
  <c r="DW1302" i="1"/>
  <c r="DW1303" i="1"/>
  <c r="DW1304" i="1"/>
  <c r="DW1305" i="1"/>
  <c r="DW1306" i="1"/>
  <c r="DW1307" i="1"/>
  <c r="DW1308" i="1"/>
  <c r="DW1309" i="1"/>
  <c r="DW1310" i="1"/>
  <c r="DW1311" i="1"/>
  <c r="DW1312" i="1"/>
  <c r="DW1313" i="1"/>
  <c r="DW1314" i="1"/>
  <c r="DW1315" i="1"/>
  <c r="DW1316" i="1"/>
  <c r="DW1317" i="1"/>
  <c r="DW1318" i="1"/>
  <c r="DW1319" i="1"/>
  <c r="DW1320" i="1"/>
  <c r="DW1321" i="1"/>
  <c r="DW1322" i="1"/>
  <c r="DW1323" i="1"/>
  <c r="DW1324" i="1"/>
  <c r="DW1325" i="1"/>
  <c r="DW1326" i="1"/>
  <c r="DW1327" i="1"/>
  <c r="DW1328" i="1"/>
  <c r="DW1329" i="1"/>
  <c r="DW1330" i="1"/>
  <c r="DW1331" i="1"/>
  <c r="DW1332" i="1"/>
  <c r="DW1333" i="1"/>
  <c r="DW1334" i="1"/>
  <c r="DW1335" i="1"/>
  <c r="DW1336" i="1"/>
  <c r="DW1337" i="1"/>
  <c r="DW1338" i="1"/>
  <c r="DW1339" i="1"/>
  <c r="DW1340" i="1"/>
  <c r="DW1341" i="1"/>
  <c r="DW1342" i="1"/>
  <c r="DW1343" i="1"/>
  <c r="DW1344" i="1"/>
  <c r="DW1345" i="1"/>
  <c r="DW1346" i="1"/>
  <c r="DW1347" i="1"/>
  <c r="DW1348" i="1"/>
  <c r="DW1349" i="1"/>
  <c r="DW1350" i="1"/>
  <c r="DW1351" i="1"/>
  <c r="DW1352" i="1"/>
  <c r="DW1353" i="1"/>
  <c r="DW1354" i="1"/>
  <c r="DW1355" i="1"/>
  <c r="DW1356" i="1"/>
  <c r="DW1357" i="1"/>
  <c r="DW1358" i="1"/>
  <c r="DW1359" i="1"/>
  <c r="DW1360" i="1"/>
  <c r="DW1361" i="1"/>
  <c r="DW1362" i="1"/>
  <c r="DW1363" i="1"/>
  <c r="DW1364" i="1"/>
  <c r="DW1365" i="1"/>
  <c r="DW1366" i="1"/>
  <c r="DW1367" i="1"/>
  <c r="DW1368" i="1"/>
  <c r="DW1369" i="1"/>
  <c r="DW1370" i="1"/>
  <c r="DW1371" i="1"/>
  <c r="DW1372" i="1"/>
  <c r="DW1373" i="1"/>
  <c r="DW1374" i="1"/>
  <c r="DW1375" i="1"/>
  <c r="DW1376" i="1"/>
  <c r="DW1377" i="1"/>
  <c r="DW1378" i="1"/>
  <c r="DW1379" i="1"/>
  <c r="DW1380" i="1"/>
  <c r="DW1381" i="1"/>
  <c r="DW1382" i="1"/>
  <c r="DW1383" i="1"/>
  <c r="DW1384" i="1"/>
  <c r="DW1385" i="1"/>
  <c r="DW1386" i="1"/>
  <c r="DW1387" i="1"/>
  <c r="DW1388" i="1"/>
  <c r="DW1389" i="1"/>
  <c r="DW1390" i="1"/>
  <c r="DW1391" i="1"/>
  <c r="DW1392" i="1"/>
  <c r="DW1393" i="1"/>
  <c r="DW1394" i="1"/>
  <c r="DW1395" i="1"/>
  <c r="DW1396" i="1"/>
  <c r="DW1397" i="1"/>
  <c r="DW1398" i="1"/>
  <c r="DW1399" i="1"/>
  <c r="DW1400" i="1"/>
  <c r="DW1401" i="1"/>
  <c r="DW1402" i="1"/>
  <c r="DW1403" i="1"/>
  <c r="DW1404" i="1"/>
  <c r="DW1405" i="1"/>
  <c r="DW1406" i="1"/>
  <c r="DW1407" i="1"/>
  <c r="DW1408" i="1"/>
  <c r="DW1409" i="1"/>
  <c r="DW1410" i="1"/>
  <c r="DW1411" i="1"/>
  <c r="DW1412" i="1"/>
  <c r="DW1413" i="1"/>
  <c r="DW1414" i="1"/>
  <c r="DW1415" i="1"/>
  <c r="DW1416" i="1"/>
  <c r="DW1417" i="1"/>
  <c r="DW1418" i="1"/>
  <c r="DW1419" i="1"/>
  <c r="DW1420" i="1"/>
  <c r="DW1421" i="1"/>
  <c r="DW1422" i="1"/>
  <c r="DW1423" i="1"/>
  <c r="DW1424" i="1"/>
  <c r="DW1425" i="1"/>
  <c r="DW1426" i="1"/>
  <c r="DW1427" i="1"/>
  <c r="DW1428" i="1"/>
  <c r="DW1429" i="1"/>
  <c r="DW1430" i="1"/>
  <c r="DW1431" i="1"/>
  <c r="DW1432" i="1"/>
  <c r="DW1433" i="1"/>
  <c r="DW1434" i="1"/>
  <c r="DW1435" i="1"/>
  <c r="DW1436" i="1"/>
  <c r="DW1437" i="1"/>
  <c r="DW1438" i="1"/>
  <c r="DW1439" i="1"/>
  <c r="DW1440" i="1"/>
  <c r="DW1441" i="1"/>
  <c r="DW1442" i="1"/>
  <c r="DW1443" i="1"/>
  <c r="DW1444" i="1"/>
  <c r="DW1445" i="1"/>
  <c r="DW1446" i="1"/>
  <c r="DW1447" i="1"/>
  <c r="DW1448" i="1"/>
  <c r="DW1449" i="1"/>
  <c r="DW1450" i="1"/>
  <c r="DW1451" i="1"/>
  <c r="DW1452" i="1"/>
  <c r="DW1453" i="1"/>
  <c r="DW1454" i="1"/>
  <c r="DW1455" i="1"/>
  <c r="DW1456" i="1"/>
  <c r="DW1457" i="1"/>
  <c r="DW1458" i="1"/>
  <c r="DW1459" i="1"/>
  <c r="DW1460" i="1"/>
  <c r="DW1461" i="1"/>
  <c r="DW1462" i="1"/>
  <c r="DW1463" i="1"/>
  <c r="DW1464" i="1"/>
  <c r="DW1465" i="1"/>
  <c r="DW1466" i="1"/>
  <c r="DW1467" i="1"/>
  <c r="DW1468" i="1"/>
  <c r="DW1469" i="1"/>
  <c r="DW1470" i="1"/>
  <c r="DW1471" i="1"/>
  <c r="DW1472" i="1"/>
  <c r="DW1473" i="1"/>
  <c r="DW1474" i="1"/>
  <c r="DW1475" i="1"/>
  <c r="DW1476" i="1"/>
  <c r="DW1477" i="1"/>
  <c r="DW1478" i="1"/>
  <c r="DW1479" i="1"/>
  <c r="DW1480" i="1"/>
  <c r="DW1481" i="1"/>
  <c r="DW1482" i="1"/>
  <c r="DW1483" i="1"/>
  <c r="DW1484" i="1"/>
  <c r="DW1485" i="1"/>
  <c r="DW1486" i="1"/>
  <c r="DW1487" i="1"/>
  <c r="DW1488" i="1"/>
  <c r="DW1489" i="1"/>
  <c r="DW1490" i="1"/>
  <c r="DW1491" i="1"/>
  <c r="DW1492" i="1"/>
  <c r="DW1493" i="1"/>
  <c r="DW1494" i="1"/>
  <c r="DW1495" i="1"/>
  <c r="DW1496" i="1"/>
  <c r="DW1497" i="1"/>
  <c r="DW1498" i="1"/>
  <c r="DW1499" i="1"/>
  <c r="EM1499" i="1"/>
  <c r="EM1265" i="1"/>
  <c r="EM1264" i="1"/>
  <c r="EM1263" i="1"/>
  <c r="EM1262" i="1"/>
  <c r="EM1261" i="1"/>
  <c r="EM1260" i="1"/>
  <c r="EM1259" i="1"/>
  <c r="EM1258" i="1"/>
  <c r="EM1257" i="1"/>
  <c r="EM1256" i="1"/>
  <c r="EM1255" i="1"/>
  <c r="EM1254" i="1"/>
  <c r="EM1253" i="1"/>
  <c r="EM1252" i="1"/>
  <c r="EM1251" i="1"/>
  <c r="EM1250" i="1"/>
  <c r="EM1249" i="1"/>
  <c r="EM1248" i="1"/>
  <c r="EM1247" i="1"/>
  <c r="EM1246" i="1"/>
  <c r="EM1245" i="1"/>
  <c r="EM1244" i="1"/>
  <c r="EM1243" i="1"/>
  <c r="EM1242" i="1"/>
  <c r="EM1241" i="1"/>
  <c r="EM1240" i="1"/>
  <c r="EM1239" i="1"/>
  <c r="EM1238" i="1"/>
  <c r="EM1237" i="1"/>
  <c r="EM1236" i="1"/>
  <c r="EM1235" i="1"/>
  <c r="EM1234" i="1"/>
  <c r="EM1233" i="1"/>
  <c r="EM1232" i="1"/>
  <c r="EM1231" i="1"/>
  <c r="EM1230" i="1"/>
  <c r="EM1229" i="1"/>
  <c r="EM1228" i="1"/>
  <c r="EM1227" i="1"/>
  <c r="EM1226" i="1"/>
  <c r="EM1225" i="1"/>
  <c r="EM1224" i="1"/>
  <c r="EM1223" i="1"/>
  <c r="EM1222" i="1"/>
  <c r="EM1221" i="1"/>
  <c r="EM1220" i="1"/>
  <c r="EM1219" i="1"/>
  <c r="EM1218" i="1"/>
  <c r="EM1217" i="1"/>
  <c r="EM1216" i="1"/>
  <c r="EM1215" i="1"/>
  <c r="EM1214" i="1"/>
  <c r="EM1213" i="1"/>
  <c r="EM1212" i="1"/>
  <c r="EM1211" i="1"/>
  <c r="EM1210" i="1"/>
  <c r="EM1209" i="1"/>
  <c r="EM1208" i="1"/>
  <c r="EM1207" i="1"/>
  <c r="EM1206" i="1"/>
  <c r="EM1205" i="1"/>
  <c r="EM1204" i="1"/>
  <c r="EM1203" i="1"/>
  <c r="EM1202" i="1"/>
  <c r="EM1201" i="1"/>
  <c r="EM1200" i="1"/>
  <c r="EM1199" i="1"/>
  <c r="EM1198" i="1"/>
  <c r="EM1197" i="1"/>
  <c r="EM1196" i="1"/>
  <c r="EM1195" i="1"/>
  <c r="EM1194" i="1"/>
  <c r="EM1193" i="1"/>
  <c r="EM1192" i="1"/>
  <c r="EM1191" i="1"/>
  <c r="EM1190" i="1"/>
  <c r="EM1189" i="1"/>
  <c r="EM1188" i="1"/>
  <c r="EM1187" i="1"/>
  <c r="EM1186" i="1"/>
  <c r="EM1185" i="1"/>
  <c r="EM1184" i="1"/>
  <c r="EM1183" i="1"/>
  <c r="EM1182" i="1"/>
  <c r="EM1181" i="1"/>
  <c r="EM1180" i="1"/>
  <c r="EM1179" i="1"/>
  <c r="EM1178" i="1"/>
  <c r="EM1177" i="1"/>
  <c r="EM1176" i="1"/>
  <c r="EM1175" i="1"/>
  <c r="EM1174" i="1"/>
  <c r="EM1294" i="1"/>
  <c r="EM1173" i="1"/>
  <c r="EM1295" i="1"/>
  <c r="EM1293" i="1"/>
  <c r="EM1296" i="1"/>
  <c r="EM1292" i="1"/>
  <c r="EM1297" i="1"/>
  <c r="EM1290" i="1"/>
  <c r="EM1291" i="1"/>
  <c r="EM1283" i="1"/>
  <c r="EM1287" i="1"/>
  <c r="EM1282" i="1"/>
  <c r="EM1169" i="1"/>
  <c r="EM1172" i="1"/>
  <c r="EM1284" i="1"/>
  <c r="EM1168" i="1"/>
  <c r="EM1281" i="1"/>
  <c r="EM1171" i="1"/>
  <c r="EM1289" i="1"/>
  <c r="EM1285" i="1"/>
  <c r="EM1288" i="1"/>
  <c r="EM1170" i="1"/>
  <c r="EM1286" i="1"/>
  <c r="EM1167" i="1"/>
  <c r="EM1166" i="1"/>
  <c r="EM1165" i="1"/>
  <c r="EM1164" i="1"/>
  <c r="EM1163" i="1"/>
  <c r="EM1162" i="1"/>
  <c r="EM1161" i="1"/>
  <c r="EM1160" i="1"/>
  <c r="EM1159" i="1"/>
  <c r="EM1158" i="1"/>
  <c r="EM1157" i="1"/>
  <c r="EM1156" i="1"/>
  <c r="EM1155" i="1"/>
  <c r="EM1154" i="1"/>
  <c r="EM1153" i="1"/>
  <c r="EM1152" i="1"/>
  <c r="EM1151" i="1"/>
  <c r="EM1150" i="1"/>
  <c r="EM1149" i="1"/>
  <c r="EM1148" i="1"/>
  <c r="EM1147" i="1"/>
  <c r="EM1146" i="1"/>
  <c r="EM1145" i="1"/>
  <c r="EM1144" i="1"/>
  <c r="EM1143" i="1"/>
  <c r="EM1142" i="1"/>
  <c r="EM1141" i="1"/>
  <c r="EM1140" i="1"/>
  <c r="EM1139" i="1"/>
  <c r="EM1138" i="1"/>
  <c r="EM1137" i="1"/>
  <c r="EM1136" i="1"/>
  <c r="EM1135" i="1"/>
  <c r="EM1134" i="1"/>
  <c r="EM1133" i="1"/>
  <c r="EM1132" i="1"/>
  <c r="EM1131" i="1"/>
  <c r="EM1130" i="1"/>
  <c r="EM1129" i="1"/>
  <c r="EM1128" i="1"/>
  <c r="EM1127" i="1"/>
  <c r="EM1126" i="1"/>
  <c r="EM1125" i="1"/>
  <c r="EM1124" i="1"/>
  <c r="EM1123" i="1"/>
  <c r="EM1122" i="1"/>
  <c r="EM1121" i="1"/>
  <c r="EM1120" i="1"/>
  <c r="EM1119" i="1"/>
  <c r="EM1118" i="1"/>
  <c r="EM1117" i="1"/>
  <c r="EM1116" i="1"/>
  <c r="CS1379" i="1" l="1"/>
  <c r="CS1380" i="1" s="1"/>
  <c r="CS1381" i="1" s="1"/>
  <c r="CS1382" i="1" s="1"/>
  <c r="CS1383" i="1" s="1"/>
  <c r="CS1384" i="1" s="1"/>
  <c r="CS1385" i="1" s="1"/>
  <c r="CS1386" i="1" s="1"/>
  <c r="CS1387" i="1" s="1"/>
  <c r="CS1388" i="1" s="1"/>
  <c r="CS1389" i="1" s="1"/>
  <c r="CS1390" i="1" s="1"/>
  <c r="CS1391" i="1" s="1"/>
  <c r="CS1392" i="1" s="1"/>
  <c r="CS1393" i="1" s="1"/>
  <c r="CS1394" i="1" s="1"/>
  <c r="CS1395" i="1" s="1"/>
  <c r="CS1396" i="1" s="1"/>
  <c r="CS1397" i="1" s="1"/>
  <c r="CS1398" i="1" s="1"/>
  <c r="CS1399" i="1" s="1"/>
  <c r="CS1400" i="1" s="1"/>
  <c r="CS1401" i="1" s="1"/>
  <c r="CS1402" i="1" s="1"/>
  <c r="CS1403" i="1" s="1"/>
  <c r="CS1404" i="1" s="1"/>
  <c r="CS1405" i="1" s="1"/>
  <c r="CS1406" i="1" s="1"/>
  <c r="CS1407" i="1" s="1"/>
  <c r="CS1408" i="1" s="1"/>
  <c r="CS1409" i="1" s="1"/>
  <c r="CS1410" i="1" s="1"/>
  <c r="CS1411" i="1" s="1"/>
  <c r="CS1412" i="1" s="1"/>
  <c r="CS1413" i="1" s="1"/>
  <c r="CS1414" i="1" s="1"/>
  <c r="CS1415" i="1" s="1"/>
  <c r="CS1416" i="1" s="1"/>
  <c r="CS1417" i="1" s="1"/>
  <c r="CS1418" i="1" s="1"/>
  <c r="CS1419" i="1" s="1"/>
  <c r="EM1417" i="1"/>
  <c r="EM1416" i="1"/>
  <c r="EM1415" i="1"/>
  <c r="EM1414" i="1"/>
  <c r="EM1413" i="1"/>
  <c r="EM1412" i="1"/>
  <c r="EM1411" i="1"/>
  <c r="EM1280" i="1"/>
  <c r="EM1402" i="1"/>
  <c r="EM1401" i="1"/>
  <c r="EM1400" i="1"/>
  <c r="EM1399" i="1"/>
  <c r="EM1398" i="1"/>
  <c r="EM1397" i="1"/>
  <c r="EM1396" i="1"/>
  <c r="EM1395" i="1"/>
  <c r="EM1394" i="1"/>
  <c r="EM1393" i="1"/>
  <c r="EM1392" i="1"/>
  <c r="EM1391" i="1"/>
  <c r="EM1390" i="1"/>
  <c r="EM1389" i="1"/>
  <c r="EM1388" i="1"/>
  <c r="EM1387" i="1"/>
  <c r="EM1386" i="1"/>
  <c r="EM1385" i="1"/>
  <c r="EM1384" i="1"/>
  <c r="EM1383" i="1"/>
  <c r="EM1382" i="1"/>
  <c r="EM1381" i="1"/>
  <c r="EM1380" i="1"/>
  <c r="EM1377" i="1"/>
  <c r="EM1376" i="1"/>
  <c r="EM1375" i="1"/>
  <c r="EM1374" i="1"/>
  <c r="EM1373" i="1"/>
  <c r="EM1372" i="1"/>
  <c r="EM1371" i="1"/>
  <c r="EM1370" i="1"/>
  <c r="EM1369" i="1"/>
  <c r="EM1368" i="1"/>
  <c r="EM1367" i="1"/>
  <c r="EM1366" i="1"/>
  <c r="EM1365" i="1"/>
  <c r="EM1364" i="1"/>
  <c r="EM1363" i="1"/>
  <c r="EM1362" i="1"/>
  <c r="EM1361" i="1"/>
  <c r="EM1360" i="1"/>
  <c r="EM1359" i="1"/>
  <c r="EM1358" i="1"/>
  <c r="EM1357" i="1"/>
  <c r="EM1356" i="1"/>
  <c r="EM1355" i="1"/>
  <c r="EM1354" i="1"/>
  <c r="EM1353" i="1"/>
  <c r="EM1352" i="1"/>
  <c r="EM1351" i="1"/>
  <c r="EM1350" i="1"/>
  <c r="EM1349" i="1"/>
  <c r="EM1348" i="1"/>
  <c r="EM1347" i="1"/>
  <c r="EM1346" i="1"/>
  <c r="EM1345" i="1"/>
  <c r="EM1344" i="1"/>
  <c r="EM1343" i="1"/>
  <c r="EM1342" i="1"/>
  <c r="EM1341" i="1"/>
  <c r="EM1340" i="1"/>
  <c r="EM1339" i="1"/>
  <c r="EM1338" i="1"/>
  <c r="EM1337" i="1"/>
  <c r="EM1336" i="1"/>
  <c r="EM1335" i="1"/>
  <c r="EM1334" i="1"/>
  <c r="EM1333" i="1"/>
  <c r="EM1332" i="1"/>
  <c r="EM1331" i="1"/>
  <c r="EM1330" i="1"/>
  <c r="EM1329" i="1"/>
  <c r="EM1328" i="1"/>
  <c r="EM1327" i="1"/>
  <c r="EM1326" i="1"/>
  <c r="EM1325" i="1"/>
  <c r="EM1324" i="1"/>
  <c r="EM1323" i="1"/>
  <c r="EM1322" i="1"/>
  <c r="EM1321" i="1"/>
  <c r="EM1320" i="1"/>
  <c r="EM1319" i="1"/>
  <c r="EM1318" i="1"/>
  <c r="EM1317" i="1"/>
  <c r="EM1316" i="1"/>
  <c r="EM1315" i="1"/>
  <c r="EM1314" i="1"/>
  <c r="EM1313" i="1"/>
  <c r="EM1312" i="1"/>
  <c r="EM1311" i="1"/>
  <c r="EM1310" i="1"/>
  <c r="EM1309" i="1"/>
  <c r="EM1308" i="1"/>
  <c r="EM1307" i="1"/>
  <c r="EM1306" i="1"/>
  <c r="EM1305" i="1"/>
  <c r="EM1304" i="1"/>
  <c r="EM1303" i="1"/>
  <c r="EM1302" i="1"/>
  <c r="EM1301" i="1"/>
  <c r="EM1299" i="1"/>
  <c r="EM1300" i="1"/>
  <c r="EM1298" i="1"/>
  <c r="EM1279" i="1"/>
  <c r="EM1278" i="1"/>
  <c r="EM1277" i="1"/>
  <c r="EM1276" i="1"/>
  <c r="EM1275" i="1"/>
  <c r="EM1274" i="1"/>
  <c r="EM1273" i="1"/>
  <c r="EM1272" i="1"/>
  <c r="EM1271" i="1"/>
  <c r="EM1270" i="1"/>
  <c r="EM1269" i="1"/>
  <c r="EM1268" i="1"/>
  <c r="EM1267" i="1"/>
  <c r="EM1266" i="1"/>
  <c r="CS1420" i="1" l="1"/>
  <c r="EM1418" i="1"/>
  <c r="EM1410" i="1"/>
  <c r="EM1409" i="1"/>
  <c r="EM1408" i="1"/>
  <c r="EM1407" i="1"/>
  <c r="EM1406" i="1"/>
  <c r="EM1405" i="1"/>
  <c r="EM1404" i="1"/>
  <c r="EM1403" i="1"/>
  <c r="EM1379" i="1"/>
  <c r="EM1378" i="1"/>
  <c r="EM1419" i="1" l="1"/>
  <c r="CS1421" i="1"/>
  <c r="EM1420" i="1" l="1"/>
  <c r="CS1422" i="1"/>
  <c r="EM1421" i="1" l="1"/>
  <c r="CS1423" i="1"/>
  <c r="EM1422" i="1" l="1"/>
  <c r="CS1424" i="1"/>
  <c r="EM1423" i="1" l="1"/>
  <c r="CS1425" i="1"/>
  <c r="EM1424" i="1" l="1"/>
  <c r="CS1426" i="1"/>
  <c r="EM1425" i="1" l="1"/>
  <c r="CS1427" i="1"/>
  <c r="EM1426" i="1" l="1"/>
  <c r="CS1428" i="1"/>
  <c r="EM1427" i="1" l="1"/>
  <c r="CS1429" i="1"/>
  <c r="EM1428" i="1" l="1"/>
  <c r="CS1430" i="1"/>
  <c r="EM1429" i="1" l="1"/>
  <c r="CS1431" i="1"/>
  <c r="EM1430" i="1" l="1"/>
  <c r="CS1432" i="1"/>
  <c r="EM1431" i="1" l="1"/>
  <c r="CS1433" i="1"/>
  <c r="EM1432" i="1" l="1"/>
  <c r="CS1434" i="1"/>
  <c r="EM1433" i="1" l="1"/>
  <c r="CS1435" i="1"/>
  <c r="EM1434" i="1" l="1"/>
  <c r="CS1436" i="1"/>
  <c r="EM1435" i="1" l="1"/>
  <c r="CS1437" i="1"/>
  <c r="EM1436" i="1" l="1"/>
  <c r="CS1438" i="1"/>
  <c r="EM1437" i="1" l="1"/>
  <c r="CS1439" i="1"/>
  <c r="EM1438" i="1" l="1"/>
  <c r="CS1440" i="1"/>
  <c r="EM1439" i="1" l="1"/>
  <c r="CS1441" i="1"/>
  <c r="EM1440" i="1" l="1"/>
  <c r="CS1442" i="1"/>
  <c r="EM1441" i="1" l="1"/>
  <c r="CS1443" i="1"/>
  <c r="EM1442" i="1" l="1"/>
  <c r="CS1444" i="1"/>
  <c r="EM1443" i="1" l="1"/>
  <c r="CS1445" i="1"/>
  <c r="EM1444" i="1" l="1"/>
  <c r="CS1446" i="1"/>
  <c r="EM1445" i="1" l="1"/>
  <c r="CS1447" i="1"/>
  <c r="EM1446" i="1" l="1"/>
  <c r="CS1448" i="1"/>
  <c r="EM1447" i="1" l="1"/>
  <c r="CS1449" i="1"/>
  <c r="EM1448" i="1" l="1"/>
  <c r="CS1450" i="1"/>
  <c r="EM1449" i="1" l="1"/>
  <c r="CS1451" i="1"/>
  <c r="EM1450" i="1" l="1"/>
  <c r="CS1452" i="1"/>
  <c r="EM1451" i="1" l="1"/>
  <c r="CS1453" i="1"/>
  <c r="EM1452" i="1" l="1"/>
  <c r="CS1454" i="1"/>
  <c r="EM1453" i="1" l="1"/>
  <c r="CS1455" i="1"/>
  <c r="EM1454" i="1" l="1"/>
  <c r="CS1456" i="1"/>
  <c r="EM1455" i="1" l="1"/>
  <c r="CS1457" i="1"/>
  <c r="EM1456" i="1" l="1"/>
  <c r="CS1458" i="1"/>
  <c r="EM1457" i="1" l="1"/>
  <c r="CS1459" i="1"/>
  <c r="EM1458" i="1" l="1"/>
  <c r="CS1460" i="1"/>
  <c r="EM1459" i="1" l="1"/>
  <c r="CS1461" i="1"/>
  <c r="EM1460" i="1" l="1"/>
  <c r="CS1462" i="1"/>
  <c r="EM1461" i="1" l="1"/>
  <c r="CS1463" i="1"/>
  <c r="EM1462" i="1" l="1"/>
  <c r="CS1464" i="1"/>
  <c r="EM1463" i="1" l="1"/>
  <c r="CS1465" i="1"/>
  <c r="EM1464" i="1" l="1"/>
  <c r="CS1466" i="1"/>
  <c r="EM1465" i="1" l="1"/>
  <c r="CS1467" i="1"/>
  <c r="EM1466" i="1" l="1"/>
  <c r="CS1468" i="1"/>
  <c r="EM1467" i="1" l="1"/>
  <c r="CS1469" i="1"/>
  <c r="EM1468" i="1" l="1"/>
  <c r="CS1470" i="1"/>
  <c r="EM1469" i="1" l="1"/>
  <c r="CS1471" i="1"/>
  <c r="EM1470" i="1" l="1"/>
  <c r="CS1472" i="1"/>
  <c r="EM1471" i="1" l="1"/>
  <c r="CS1473" i="1"/>
  <c r="EM1472" i="1" l="1"/>
  <c r="CS1474" i="1"/>
  <c r="EM1473" i="1" l="1"/>
  <c r="CS1475" i="1"/>
  <c r="EM1474" i="1" l="1"/>
  <c r="CS1476" i="1"/>
  <c r="EM1475" i="1" l="1"/>
  <c r="CS1477" i="1"/>
  <c r="EM1476" i="1" l="1"/>
  <c r="CS1478" i="1"/>
  <c r="EM1477" i="1" l="1"/>
  <c r="CS1479" i="1"/>
  <c r="EM1478" i="1" l="1"/>
  <c r="CS1480" i="1"/>
  <c r="EM1479" i="1" l="1"/>
  <c r="CS1481" i="1"/>
  <c r="EM1480" i="1" l="1"/>
  <c r="CS1482" i="1"/>
  <c r="EM1481" i="1" l="1"/>
  <c r="CS1483" i="1"/>
  <c r="EM1482" i="1" l="1"/>
  <c r="CS1484" i="1"/>
  <c r="EM1483" i="1" l="1"/>
  <c r="CS1485" i="1"/>
  <c r="EM1484" i="1" l="1"/>
  <c r="CS1486" i="1"/>
  <c r="EM1485" i="1" l="1"/>
  <c r="CS1487" i="1"/>
  <c r="EM1486" i="1" l="1"/>
  <c r="CS1488" i="1"/>
  <c r="EM1487" i="1" l="1"/>
  <c r="CS1489" i="1"/>
  <c r="EM1488" i="1" l="1"/>
  <c r="CS1490" i="1"/>
  <c r="EM1489" i="1" l="1"/>
  <c r="CS1491" i="1"/>
  <c r="EM1490" i="1" l="1"/>
  <c r="CS1492" i="1"/>
  <c r="EM1491" i="1" l="1"/>
  <c r="CS1493" i="1"/>
  <c r="EM1492" i="1" l="1"/>
  <c r="CS1494" i="1"/>
  <c r="EM1493" i="1" l="1"/>
  <c r="CS1495" i="1"/>
  <c r="EM1494" i="1" l="1"/>
  <c r="CS1496" i="1"/>
  <c r="EM1495" i="1" l="1"/>
  <c r="CS1497" i="1"/>
  <c r="EM1496" i="1" l="1"/>
  <c r="CS1498" i="1"/>
  <c r="EM1497" i="1" l="1"/>
  <c r="CS1499" i="1"/>
  <c r="EM149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Amira BH-PC</author>
  </authors>
  <commentList>
    <comment ref="BG795" authorId="0" shapeId="0" xr:uid="{71CCA67B-BB6F-4A20-9403-7290BC166620}">
      <text>
        <r>
          <rPr>
            <b/>
            <sz val="9"/>
            <color indexed="81"/>
            <rFont val="Tahoma"/>
            <family val="2"/>
          </rPr>
          <t>Amira BH-PC: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98" authorId="0" shapeId="0" xr:uid="{C6357754-74CA-4892-9B67-E2C14BD87AEB}">
      <text>
        <r>
          <rPr>
            <b/>
            <sz val="9"/>
            <color indexed="81"/>
            <rFont val="Tahoma"/>
            <family val="2"/>
          </rPr>
          <t>Amira BH-PC: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11" authorId="0" shapeId="0" xr:uid="{A941E8BE-6CB8-4842-A9F0-0A39535480C5}">
      <text>
        <r>
          <rPr>
            <b/>
            <sz val="9"/>
            <color indexed="81"/>
            <rFont val="Tahoma"/>
            <family val="2"/>
          </rPr>
          <t>Amira BH-PC:</t>
        </r>
        <r>
          <rPr>
            <sz val="9"/>
            <color indexed="81"/>
            <rFont val="Tahoma"/>
            <family val="2"/>
          </rPr>
          <t xml:space="preserve">
12-05</t>
        </r>
      </text>
    </comment>
    <comment ref="B963" authorId="0" shapeId="0" xr:uid="{B4B2F4D0-97DE-47DD-BA0B-A29E55E1737E}">
      <text>
        <r>
          <rPr>
            <b/>
            <sz val="9"/>
            <color indexed="81"/>
            <rFont val="Tahoma"/>
            <family val="2"/>
          </rPr>
          <t>Amira BH-PC:</t>
        </r>
        <r>
          <rPr>
            <sz val="9"/>
            <color indexed="81"/>
            <rFont val="Tahoma"/>
            <family val="2"/>
          </rPr>
          <t xml:space="preserve">
12-05
</t>
        </r>
      </text>
    </comment>
    <comment ref="B964" authorId="0" shapeId="0" xr:uid="{C277144A-485F-4B36-A153-73702155A4C5}">
      <text>
        <r>
          <rPr>
            <b/>
            <sz val="9"/>
            <color indexed="81"/>
            <rFont val="Tahoma"/>
            <family val="2"/>
          </rPr>
          <t>Amira BH-PC:</t>
        </r>
        <r>
          <rPr>
            <sz val="9"/>
            <color indexed="81"/>
            <rFont val="Tahoma"/>
            <family val="2"/>
          </rPr>
          <t xml:space="preserve">
12-05</t>
        </r>
      </text>
    </comment>
    <comment ref="B965" authorId="0" shapeId="0" xr:uid="{C2C66D65-90A1-4990-80FB-DE281D1CC8D0}">
      <text>
        <r>
          <rPr>
            <b/>
            <sz val="9"/>
            <color indexed="81"/>
            <rFont val="Tahoma"/>
            <family val="2"/>
          </rPr>
          <t>Amira BH-PC:</t>
        </r>
        <r>
          <rPr>
            <sz val="9"/>
            <color indexed="81"/>
            <rFont val="Tahoma"/>
            <family val="2"/>
          </rPr>
          <t xml:space="preserve">
12-05
</t>
        </r>
      </text>
    </comment>
    <comment ref="B966" authorId="0" shapeId="0" xr:uid="{A8786FCD-6D5A-47F3-A4E0-A450B97329D5}">
      <text>
        <r>
          <rPr>
            <b/>
            <sz val="9"/>
            <color indexed="81"/>
            <rFont val="Tahoma"/>
            <family val="2"/>
          </rPr>
          <t>Amira BH-PC:</t>
        </r>
        <r>
          <rPr>
            <sz val="9"/>
            <color indexed="81"/>
            <rFont val="Tahoma"/>
            <family val="2"/>
          </rPr>
          <t xml:space="preserve">
12-05
</t>
        </r>
      </text>
    </comment>
    <comment ref="BP1038" authorId="0" shapeId="0" xr:uid="{3ACA37B8-11C5-4E1B-8D12-84571A5E37B3}">
      <text>
        <r>
          <rPr>
            <b/>
            <sz val="9"/>
            <color indexed="81"/>
            <rFont val="Tahoma"/>
            <family val="2"/>
          </rPr>
          <t>20000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73" authorId="0" shapeId="0" xr:uid="{D6E7DEC8-892B-48D0-89D9-D71F8EED0363}">
      <text>
        <r>
          <rPr>
            <b/>
            <sz val="9"/>
            <color indexed="81"/>
            <rFont val="Tahoma"/>
            <family val="2"/>
          </rPr>
          <t>Amira BH-PC:</t>
        </r>
        <r>
          <rPr>
            <sz val="9"/>
            <color indexed="81"/>
            <rFont val="Tahoma"/>
            <family val="2"/>
          </rPr>
          <t xml:space="preserve">
12-05</t>
        </r>
      </text>
    </comment>
    <comment ref="A1164" authorId="0" shapeId="0" xr:uid="{B937B7BE-5435-4C6F-B2A9-EA367285A9C9}">
      <text>
        <r>
          <rPr>
            <sz val="9"/>
            <color indexed="81"/>
            <rFont val="Tahoma"/>
            <family val="2"/>
          </rPr>
          <t xml:space="preserve">23-05
</t>
        </r>
      </text>
    </comment>
    <comment ref="A1172" authorId="0" shapeId="0" xr:uid="{9C087704-6239-429F-93C5-24DCA15305B4}">
      <text>
        <r>
          <rPr>
            <b/>
            <sz val="9"/>
            <color indexed="81"/>
            <rFont val="Tahoma"/>
            <family val="2"/>
          </rPr>
          <t>28-04</t>
        </r>
      </text>
    </comment>
    <comment ref="A1347" authorId="0" shapeId="0" xr:uid="{5C733E80-9B27-4F33-9839-D2311089C16B}">
      <text>
        <r>
          <rPr>
            <b/>
            <sz val="9"/>
            <color indexed="81"/>
            <rFont val="Tahoma"/>
            <family val="2"/>
          </rPr>
          <t>Amira BH-PC:</t>
        </r>
        <r>
          <rPr>
            <sz val="9"/>
            <color indexed="81"/>
            <rFont val="Tahoma"/>
            <family val="2"/>
          </rPr>
          <t xml:space="preserve">
23-05
</t>
        </r>
      </text>
    </comment>
    <comment ref="B1456" authorId="0" shapeId="0" xr:uid="{55A7D8BA-5B0C-49FC-9DC3-26AC3304FBF1}">
      <text>
        <r>
          <rPr>
            <b/>
            <sz val="9"/>
            <color indexed="81"/>
            <rFont val="Tahoma"/>
            <family val="2"/>
          </rPr>
          <t>Amira BH-PC:</t>
        </r>
        <r>
          <rPr>
            <sz val="9"/>
            <color indexed="81"/>
            <rFont val="Tahoma"/>
            <family val="2"/>
          </rPr>
          <t xml:space="preserve">
pp
</t>
        </r>
      </text>
    </comment>
  </commentList>
</comments>
</file>

<file path=xl/sharedStrings.xml><?xml version="1.0" encoding="utf-8"?>
<sst xmlns="http://schemas.openxmlformats.org/spreadsheetml/2006/main" count="1713" uniqueCount="535">
  <si>
    <t>Qty</t>
  </si>
  <si>
    <t>mt</t>
  </si>
  <si>
    <t>In</t>
  </si>
  <si>
    <t>Out</t>
  </si>
  <si>
    <t>Stock</t>
  </si>
  <si>
    <t>LISTES DE PRODUITS</t>
  </si>
  <si>
    <t>PRODUIT</t>
  </si>
  <si>
    <t>Longueur cable</t>
  </si>
  <si>
    <t>ACHAT</t>
  </si>
  <si>
    <t>Valeur du stock</t>
  </si>
  <si>
    <t>CABLE
1-1711063-5</t>
  </si>
  <si>
    <t>CABLE
1-1711063-3</t>
  </si>
  <si>
    <t>NPC6ASZDB</t>
  </si>
  <si>
    <t>UPC</t>
  </si>
  <si>
    <t>BOOT 
1-2843020-1 (10K)</t>
  </si>
  <si>
    <t>PLUG 
2111972-1 (10K)</t>
  </si>
  <si>
    <t xml:space="preserve">
CABLE BLUE
1-219106-1
</t>
  </si>
  <si>
    <t xml:space="preserve">
CABLE ORANGE
219106-5
</t>
  </si>
  <si>
    <t xml:space="preserve">
CABLE YELLOW
219106-3
</t>
  </si>
  <si>
    <t>CABLE BLACK
1-219106-7</t>
  </si>
  <si>
    <t>CABLE
CC8460044/BU</t>
  </si>
  <si>
    <t>CABLE 
CC884020644/BU</t>
  </si>
  <si>
    <t>CABLE
CC8459944/BU</t>
  </si>
  <si>
    <t>BOOT 
1-2843032-1</t>
  </si>
  <si>
    <t>CABLE 
CC8460144/BU</t>
  </si>
  <si>
    <t>CABLE ORANGE
CC884019044/BU</t>
  </si>
  <si>
    <r>
      <t xml:space="preserve">LOAD BAR
2111783-1 </t>
    </r>
    <r>
      <rPr>
        <sz val="10"/>
        <rFont val="Arial"/>
        <family val="2"/>
      </rPr>
      <t>(50K)</t>
    </r>
  </si>
  <si>
    <t xml:space="preserve">
CABLE VIOLET
219106-9    
</t>
  </si>
  <si>
    <t xml:space="preserve">CABLE GRAY
 CC8459744/BU
</t>
  </si>
  <si>
    <t xml:space="preserve">
CABLE YELLOW
 CC8459844/BU</t>
  </si>
  <si>
    <t>CABLE WHITE
 CC884001144/BU</t>
  </si>
  <si>
    <t>NPC06UZDB-GY001M</t>
  </si>
  <si>
    <t>NPC06UZDB-GY003M</t>
  </si>
  <si>
    <t>NPC6ASZDB-WT050C</t>
  </si>
  <si>
    <t>NPC6ASZDB-WT005M</t>
  </si>
  <si>
    <t>NPC6ASZDB-RD150C</t>
  </si>
  <si>
    <t>NPC06UZDB-WT050C</t>
  </si>
  <si>
    <t>NPC06UZDB-WT005M</t>
  </si>
  <si>
    <t>NPC06UZDB-GY005M</t>
  </si>
  <si>
    <t>NPC06UZDB-WT010M</t>
  </si>
  <si>
    <t>NPC06UZDB-WT150C</t>
  </si>
  <si>
    <t>NPC06UZDB-BK002M</t>
  </si>
  <si>
    <t>NPC6ASZDB-GY002M</t>
  </si>
  <si>
    <t>IN</t>
  </si>
  <si>
    <t>OUT</t>
  </si>
  <si>
    <t>NPC6ASZDB-OR002M</t>
  </si>
  <si>
    <t>date</t>
  </si>
  <si>
    <t>PN</t>
  </si>
  <si>
    <t>CABLE
1-1711063-2</t>
  </si>
  <si>
    <t xml:space="preserve">CABLE
1-1711063-4 </t>
  </si>
  <si>
    <t xml:space="preserve">
CABLE
1-1711063-6</t>
  </si>
  <si>
    <t xml:space="preserve">
Cable
1-1711063-7</t>
  </si>
  <si>
    <t>NPC6ASZDB-BL002M</t>
  </si>
  <si>
    <t>NPC6ASZDB-WT250C</t>
  </si>
  <si>
    <t>CABLE WHITE
CC884014144/BU (6AU)</t>
  </si>
  <si>
    <t>CABLE BLUE
CC884014044/BU (6AU)</t>
  </si>
  <si>
    <t>CABLE YELLOW
CC884014344/BU (6AU)</t>
  </si>
  <si>
    <t>CABLE GREEN
CC884014444/BU (6AU)</t>
  </si>
  <si>
    <t>LOAD BAR                                                         860642209 (6AU)</t>
  </si>
  <si>
    <t>CABLE BLACK
CC884014844/BU (6AU)</t>
  </si>
  <si>
    <t>CABLE ORANGE
CC884014544/BU (6AU)</t>
  </si>
  <si>
    <t>CABLE GREY
CC884014244/BU (6AU)</t>
  </si>
  <si>
    <t>NPC06UZDB-GY010M</t>
  </si>
  <si>
    <t>NPC6ASZDB-OR001M</t>
  </si>
  <si>
    <t>NPC6ASZDB-WT025M</t>
  </si>
  <si>
    <t>NPC6ASZDB-WT006M</t>
  </si>
  <si>
    <t>NPC6ASZDB-YL002M</t>
  </si>
  <si>
    <t>NPC6ASZDB-VT002M</t>
  </si>
  <si>
    <t>NPC06UZDB-GY007M</t>
  </si>
  <si>
    <t>NPC6ASZDB-WT150C</t>
  </si>
  <si>
    <t>NPP6ASZDB-WT001M</t>
  </si>
  <si>
    <t xml:space="preserve"> Cable 
1-1711061-8</t>
  </si>
  <si>
    <t xml:space="preserve">Cable                                                             1-1711063-1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</si>
  <si>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NPC06UZDB-GY008M</t>
  </si>
  <si>
    <t>NPC6ASZDB-WT012M</t>
  </si>
  <si>
    <t>NPC06UZDB-GY020M</t>
  </si>
  <si>
    <t>NPC06UZDB-OR005M</t>
  </si>
  <si>
    <t>NPC6ASZDB-WT001M</t>
  </si>
  <si>
    <t>NPC6ASZDB-RD005M</t>
  </si>
  <si>
    <t>NPC06UZDB-GY015M</t>
  </si>
  <si>
    <t>NPC06UZDB-WT025C</t>
  </si>
  <si>
    <t>NPC06UZDB-BK001M</t>
  </si>
  <si>
    <t>NPC6ASZDB-GN050C</t>
  </si>
  <si>
    <t>RJ45</t>
  </si>
  <si>
    <t>CO155E2</t>
  </si>
  <si>
    <t>CO17772</t>
  </si>
  <si>
    <t>NPC06UZDB</t>
  </si>
  <si>
    <t>NPP06UZDB</t>
  </si>
  <si>
    <t>NPC06SZDB</t>
  </si>
  <si>
    <t>NPC6AUZDB</t>
  </si>
  <si>
    <t>NPP6ASZDB</t>
  </si>
  <si>
    <t>COLOR</t>
  </si>
  <si>
    <t>Purchase order is not confirmed</t>
  </si>
  <si>
    <t>Purchase order is confirmed</t>
  </si>
  <si>
    <t>Purchase order is Delivered</t>
  </si>
  <si>
    <t>UPM3</t>
  </si>
  <si>
    <t xml:space="preserve">PO is shipped </t>
  </si>
  <si>
    <t>PO is delivred</t>
  </si>
  <si>
    <t>PLUX</t>
  </si>
  <si>
    <t>NPC6ASZDB-VT003M</t>
  </si>
  <si>
    <t>NPC6ASZDB-OR003M</t>
  </si>
  <si>
    <t>NPC06UZDB-GY018M</t>
  </si>
  <si>
    <t>NPP06UZDB-GY003M</t>
  </si>
  <si>
    <t>NPC6ASZDB-GN005M</t>
  </si>
  <si>
    <t>NPC06UZDB-BK005M</t>
  </si>
  <si>
    <t>CABLE RED
CC884014644/BU (6AU)</t>
  </si>
  <si>
    <t>CO17772-0CM001</t>
  </si>
  <si>
    <t>NPC6ASZDB-GY030C</t>
  </si>
  <si>
    <t>NPC6ASZDB-YL030C</t>
  </si>
  <si>
    <t xml:space="preserve">
CABLE GREEN
1-219106-3
</t>
  </si>
  <si>
    <t xml:space="preserve">CABLE RED
219106-7 </t>
  </si>
  <si>
    <t>NPP6ASZDB-GY003M</t>
  </si>
  <si>
    <t xml:space="preserve">WIRE HOLDER
 860676282 </t>
  </si>
  <si>
    <t xml:space="preserve"> Plug 
 860677035 </t>
  </si>
  <si>
    <t xml:space="preserve">
CABLE WHITE
219106-1 
</t>
  </si>
  <si>
    <t xml:space="preserve">
CABLE GRAY
5-219106-0
</t>
  </si>
  <si>
    <t xml:space="preserve">
Wire Holder 
737890-1 </t>
  </si>
  <si>
    <t xml:space="preserve">
Assy Plug 
737889-2</t>
  </si>
  <si>
    <t>NPC6ASZDB-GY001M</t>
  </si>
  <si>
    <t>NPC6ASZDB-YL005M</t>
  </si>
  <si>
    <t>NPC6ASZDB-BL005M</t>
  </si>
  <si>
    <t>NPC6ASZDB-GN002M</t>
  </si>
  <si>
    <t>NPC06UZDB-GY002M</t>
  </si>
  <si>
    <t xml:space="preserve">SCHIELD
2153254-1 </t>
  </si>
  <si>
    <t>NPP6ASZDB-WT250C</t>
  </si>
  <si>
    <t>NPP6ASZDB-WT005M</t>
  </si>
  <si>
    <t>NPP6ASZDB-BL007M</t>
  </si>
  <si>
    <t>NPC6ASZDB-YL003M</t>
  </si>
  <si>
    <t>NPC6ASZDB-RD002M</t>
  </si>
  <si>
    <t>NPC6ASZDB-WT004M</t>
  </si>
  <si>
    <t>NPC6ASZDB-YL015M</t>
  </si>
  <si>
    <t>CO17772-08M001</t>
  </si>
  <si>
    <t>NPC06UZDB-BL003M</t>
  </si>
  <si>
    <t>NPC6ASZDB-BK005M</t>
  </si>
  <si>
    <t>NPC6ASZDB-OR010M</t>
  </si>
  <si>
    <t>NPP06UZDB-BL150C</t>
  </si>
  <si>
    <t>NPC06UZDB-GY030M</t>
  </si>
  <si>
    <t>NPP6ASZDB-BL003M</t>
  </si>
  <si>
    <t>NPC6ASZDB-GY015M</t>
  </si>
  <si>
    <t>NPC6AUZDB-BL002M</t>
  </si>
  <si>
    <t>NPC6ASZDB-BL030M</t>
  </si>
  <si>
    <t>CO155E2-06M003</t>
  </si>
  <si>
    <t>NPC6ASZDB-OR005M</t>
  </si>
  <si>
    <t>NPP06UZDB-GY001M</t>
  </si>
  <si>
    <t>NPC06UZDB-WT003M</t>
  </si>
  <si>
    <t>BOOT                                                                     1-2843018-1(6AU)</t>
  </si>
  <si>
    <t xml:space="preserve">860656189                                           HOLOGRAM Label </t>
  </si>
  <si>
    <t>NPC6ASZDB-BL050C</t>
  </si>
  <si>
    <t>NPC6ASZDB-RD030M</t>
  </si>
  <si>
    <t>NPC6ASZDB-OR150C</t>
  </si>
  <si>
    <t>NPC6ASZDB-OR025C</t>
  </si>
  <si>
    <t>NPP6ASZDB-BK005M</t>
  </si>
  <si>
    <t>NPC6AUZDB-BL015M</t>
  </si>
  <si>
    <t>8004909663-1</t>
  </si>
  <si>
    <t>8004909663-2</t>
  </si>
  <si>
    <t>NPC06UZDB-GY014M</t>
  </si>
  <si>
    <t>NPC06UZDB-GY950C</t>
  </si>
  <si>
    <t>NPC06UZDB-GY019M</t>
  </si>
  <si>
    <t>NPC6AUZDB-RD030M</t>
  </si>
  <si>
    <t>NPC6AUZDB-RD020M</t>
  </si>
  <si>
    <t>NPC06UZDB-GY004M</t>
  </si>
  <si>
    <t>NPP6ASZDB-WT004M</t>
  </si>
  <si>
    <t>NPC06UZDB-WT030M</t>
  </si>
  <si>
    <t>NPP6ASZDB-BL005M</t>
  </si>
  <si>
    <t>8004922564-2</t>
  </si>
  <si>
    <t xml:space="preserve">inventaire </t>
  </si>
  <si>
    <t>CO155E2-07M010</t>
  </si>
  <si>
    <t>CO155E2-0ZC250</t>
  </si>
  <si>
    <t>8004928001-1</t>
  </si>
  <si>
    <t>8004928001-2</t>
  </si>
  <si>
    <t>NPC06UZDB-WT020C</t>
  </si>
  <si>
    <t>NPC6ASZDB-BL004M</t>
  </si>
  <si>
    <t>NPC6ASZDB-BL006M</t>
  </si>
  <si>
    <t>NPC6ASZDB-BL007M</t>
  </si>
  <si>
    <t>NPC6ASZDB-BL012M</t>
  </si>
  <si>
    <t>NPC6ASZDB-BL010M</t>
  </si>
  <si>
    <t>NPC6ASZDB-BL015M</t>
  </si>
  <si>
    <t>NPC6ASZDB-BL018M</t>
  </si>
  <si>
    <t>NPC6ASZDB-BL025M</t>
  </si>
  <si>
    <t>NPC6ASZDB-BL020M</t>
  </si>
  <si>
    <t>NPC6AUZDB-WT010M</t>
  </si>
  <si>
    <t>NPC6AUZDB-WT020C</t>
  </si>
  <si>
    <t>NPC6AUZDB-WT050C</t>
  </si>
  <si>
    <t>NPC6ASZDB-WT020M</t>
  </si>
  <si>
    <t>NPC6ASZDB-WT007M</t>
  </si>
  <si>
    <t>NPC6ASZDB-RD001M</t>
  </si>
  <si>
    <t>NPC6ASZDB-GY050C</t>
  </si>
  <si>
    <t>NPC6ASZDB-BL003M</t>
  </si>
  <si>
    <t>NPC06UZDB-WT015M</t>
  </si>
  <si>
    <t>NPC06UZDB-BL002M</t>
  </si>
  <si>
    <t>CO155E2-0CF010</t>
  </si>
  <si>
    <t>NPC6ASZDB-RD020M</t>
  </si>
  <si>
    <t>NPC06UZDB-BL005M</t>
  </si>
  <si>
    <t>NPP6ASZDB-BK003M</t>
  </si>
  <si>
    <t>CO155E2-08M003</t>
  </si>
  <si>
    <t>CO17772-08M003</t>
  </si>
  <si>
    <t>NPC6ASZDB-BK013M</t>
  </si>
  <si>
    <t>NPC6ASZDB-GN030C</t>
  </si>
  <si>
    <t>NPC6ASZDB-VT030C</t>
  </si>
  <si>
    <t>NPC6ASZDB-BK015M</t>
  </si>
  <si>
    <t>NPC6ASZDB-BK006M</t>
  </si>
  <si>
    <t>NPC06SZDB-WT005M</t>
  </si>
  <si>
    <t>NPC6ASZDB-BK004M</t>
  </si>
  <si>
    <t>NPC6ASZDB-GN001M</t>
  </si>
  <si>
    <t>CO155E2-01M010</t>
  </si>
  <si>
    <t>CO155E2-0ZM007</t>
  </si>
  <si>
    <t>CO17772-08C150</t>
  </si>
  <si>
    <t>NPC6AUZDB-BL001M</t>
  </si>
  <si>
    <t>NPP6ASZDB-WT003M</t>
  </si>
  <si>
    <t>NPC6ASZDB-WT025C</t>
  </si>
  <si>
    <t>NPC6ASZDB-BK001M</t>
  </si>
  <si>
    <t>NPC6ASZDB-BK002M</t>
  </si>
  <si>
    <t>CO155E2-08M020</t>
  </si>
  <si>
    <t>NPC6ASZDB-WT003M</t>
  </si>
  <si>
    <t>NPC6ASZDB-WT002M</t>
  </si>
  <si>
    <t>NPC6ASZDB-BL022M</t>
  </si>
  <si>
    <t>NPC06UZDB-BL001M</t>
  </si>
  <si>
    <t>NPC6ASZDB-YL030M</t>
  </si>
  <si>
    <t>NPC6ASZDB-YL007M</t>
  </si>
  <si>
    <t>NPC6ASZDB-YL010M</t>
  </si>
  <si>
    <t>NPC6ASZDB-GY005M</t>
  </si>
  <si>
    <t>NPC6ASZDB-WT030M</t>
  </si>
  <si>
    <t>NPC6ASZDB-BK250C</t>
  </si>
  <si>
    <t>NPC6ASZDB-BK350C</t>
  </si>
  <si>
    <t>NPC6ASZDB-BK050C</t>
  </si>
  <si>
    <t>NPC6ASZDB-BK020M</t>
  </si>
  <si>
    <t>NPC6ASZDB-BK016M</t>
  </si>
  <si>
    <t>NPC6ASZDB-BK010M</t>
  </si>
  <si>
    <t>NPC6ASZDB-BK007M</t>
  </si>
  <si>
    <t>NPC6ASZDB-BK008M</t>
  </si>
  <si>
    <t>NPC6ASZDB-BK003M</t>
  </si>
  <si>
    <t>NPC06UZDB-RD003M</t>
  </si>
  <si>
    <t>NPC6ASZDB-YL050C</t>
  </si>
  <si>
    <t>NPC6ASZDB-GN030M</t>
  </si>
  <si>
    <t>NPC6ASZDB-GN020M</t>
  </si>
  <si>
    <t>NPC6ASZDB-GN010M</t>
  </si>
  <si>
    <t>NPC6ASZDB-GN003M</t>
  </si>
  <si>
    <t>NPC06UZDB-YL005M</t>
  </si>
  <si>
    <t>NPC06UZDB-YL003M</t>
  </si>
  <si>
    <t>NPC06UZDB-RD005M</t>
  </si>
  <si>
    <t>NPC06SZDB-WT010M</t>
  </si>
  <si>
    <t>CO155E2-08M001</t>
  </si>
  <si>
    <t>CO155E2-08M002</t>
  </si>
  <si>
    <t>CO155E2-09M002</t>
  </si>
  <si>
    <t>CO155E2-09M007</t>
  </si>
  <si>
    <t>CO155E2-0ZM003</t>
  </si>
  <si>
    <t>NPC06UZDB-BK007M</t>
  </si>
  <si>
    <t>NPC6AUZDB-BK002M</t>
  </si>
  <si>
    <t>NPC6AUZDB-GN002M</t>
  </si>
  <si>
    <t>NPC6AUZDB-GY002M</t>
  </si>
  <si>
    <t>NPC6AUZDB-YL002M</t>
  </si>
  <si>
    <t>NPP06UZDB-GY010M</t>
  </si>
  <si>
    <t>NPC6ASZDB-VT005M</t>
  </si>
  <si>
    <t>NPC6ASZDB-VT001M</t>
  </si>
  <si>
    <t>NPC6ASZDB-RD007M</t>
  </si>
  <si>
    <t>NPC6ASZDB-GY150C</t>
  </si>
  <si>
    <t>NPC6ASZDB-GY007M</t>
  </si>
  <si>
    <t>NPC6ASZDB-GN007M</t>
  </si>
  <si>
    <t>CO155E2-08M005</t>
  </si>
  <si>
    <t>NPC6ASZDB-WT175C</t>
  </si>
  <si>
    <t>CO155E2-09M008</t>
  </si>
  <si>
    <t>NPC6ASZDB-GY010M</t>
  </si>
  <si>
    <t>NPC6ASZDB-RD003M</t>
  </si>
  <si>
    <t>NPC6ASZDB-RD010M</t>
  </si>
  <si>
    <t>NPC6ASZDB-BL001M</t>
  </si>
  <si>
    <t>NPC6ASZDB-BK450C</t>
  </si>
  <si>
    <t>NPC6ASZDB-BK011M</t>
  </si>
  <si>
    <t>CO155E2-0CM001</t>
  </si>
  <si>
    <t>NPC6ASZDB-BL750C</t>
  </si>
  <si>
    <t>8004945841-1</t>
  </si>
  <si>
    <t>8004945841-2</t>
  </si>
  <si>
    <t>CO155E2-01M015</t>
  </si>
  <si>
    <t>NPP6ASZDB-WT020M</t>
  </si>
  <si>
    <t>NPP6ASZDB-WT002M</t>
  </si>
  <si>
    <t>NPC6AUZDB-WT003M</t>
  </si>
  <si>
    <t>NPC6AUZDB-WT002M</t>
  </si>
  <si>
    <t>NPC6AUZDB-WT001M</t>
  </si>
  <si>
    <t>NPC06UZDB-OR010M</t>
  </si>
  <si>
    <t>NPC6ASZDB-OR050C</t>
  </si>
  <si>
    <t>NPC06UZDB-YL001M</t>
  </si>
  <si>
    <t>NPC06UZDB-GN050C</t>
  </si>
  <si>
    <t>NPC06UZDB-YL050C</t>
  </si>
  <si>
    <t>NPC06UZDB-RD050C</t>
  </si>
  <si>
    <t>NPC06UZDB-BL050C</t>
  </si>
  <si>
    <t>CO17772-08M010</t>
  </si>
  <si>
    <t>NPC06UZDB-WT001M</t>
  </si>
  <si>
    <t>NPC6AUZDB-WT025M</t>
  </si>
  <si>
    <t>Custumer date</t>
  </si>
  <si>
    <t>NPC06UZDB-WT250C</t>
  </si>
  <si>
    <t>NPP06UZDB-OR002M</t>
  </si>
  <si>
    <t>NPP06UZDB-OR001M</t>
  </si>
  <si>
    <t>CO17772-08M015</t>
  </si>
  <si>
    <t>CO155E2-08M010</t>
  </si>
  <si>
    <t>NPC06UZDB-WT750C</t>
  </si>
  <si>
    <t>NPC06UZDB-OR002M</t>
  </si>
  <si>
    <t>NPC06UZDB-BL015C</t>
  </si>
  <si>
    <t>NPC06UZDB-GN015C</t>
  </si>
  <si>
    <t>NPC06UZDB-RD015C</t>
  </si>
  <si>
    <t>NPC06UZDB-WT015C</t>
  </si>
  <si>
    <t>NPC06UZDB-YL015C</t>
  </si>
  <si>
    <t>Inventaire</t>
  </si>
  <si>
    <t>NPC6AUZDB-YL020C</t>
  </si>
  <si>
    <t>NPP06UZDB-WT001M</t>
  </si>
  <si>
    <t>NPP06UZDB-WT002M</t>
  </si>
  <si>
    <t>NPC6ASZDB-YL008M</t>
  </si>
  <si>
    <t>NPC6ASZDB-BK012M</t>
  </si>
  <si>
    <t>NPC06UZDB-WT007M</t>
  </si>
  <si>
    <t>NPP06UZDB-WT003M</t>
  </si>
  <si>
    <t>NPC06UZDB-OR003M</t>
  </si>
  <si>
    <t>NPC6ASZDB-BL150C</t>
  </si>
  <si>
    <t>NPC6ASZDB-WT010M</t>
  </si>
  <si>
    <t>NPC06UZDB-WT020M</t>
  </si>
  <si>
    <t>NPC06UZDB-GY025M</t>
  </si>
  <si>
    <t>NPC6ASZDB-GY003M</t>
  </si>
  <si>
    <t>NPC06UZDB-WT002M</t>
  </si>
  <si>
    <t>CO17772-08C250</t>
  </si>
  <si>
    <t>CO155E2-08C150</t>
  </si>
  <si>
    <t>CO155E2-08M015</t>
  </si>
  <si>
    <t>CO17772-08M002</t>
  </si>
  <si>
    <t>NPC6ASZDB-WT015M</t>
  </si>
  <si>
    <t>NPC6ASZDB-VT150C</t>
  </si>
  <si>
    <t>NPC06UZDB-WT006M</t>
  </si>
  <si>
    <t>NPC06UZDB-WT008M</t>
  </si>
  <si>
    <t>NPC06UZDB-WT025M</t>
  </si>
  <si>
    <t>CO155E2-0ZM010</t>
  </si>
  <si>
    <t>CO155E2-09M010</t>
  </si>
  <si>
    <t>NPC6ASZDB-WT008M</t>
  </si>
  <si>
    <t>CO155E2-0ZM005</t>
  </si>
  <si>
    <t>inventaire</t>
  </si>
  <si>
    <t>NPP6ASZDB-WT006M</t>
  </si>
  <si>
    <t>NPC6ASZDB-YL150C</t>
  </si>
  <si>
    <t>8004957174-1</t>
  </si>
  <si>
    <t>8004957174-2</t>
  </si>
  <si>
    <t>NPP06UZDB-OR003M</t>
  </si>
  <si>
    <t>CO17772-0CM010</t>
  </si>
  <si>
    <t>CO17772-08C050</t>
  </si>
  <si>
    <t>CO155E2-0ZM015</t>
  </si>
  <si>
    <t>NPP06UZDB-GY005M</t>
  </si>
  <si>
    <t>NPC6AUZDB-GY005M</t>
  </si>
  <si>
    <t>NPC6AUZDB-GY003M</t>
  </si>
  <si>
    <t>NPC6AUZDB-GY001M</t>
  </si>
  <si>
    <t>NPC06UZDB-YL020C</t>
  </si>
  <si>
    <t>NPC06UZDB-RD020C</t>
  </si>
  <si>
    <t>NPC06UZDB-BL020C</t>
  </si>
  <si>
    <t>NPC06UZDB-RD010M</t>
  </si>
  <si>
    <t>NPC06UZDB-GN002M</t>
  </si>
  <si>
    <t>NPC06UZDB-RD002M</t>
  </si>
  <si>
    <t>NPC06UZDB-OR001M</t>
  </si>
  <si>
    <t>CO155E2-0ZM002</t>
  </si>
  <si>
    <t>CO155E2-0CM015</t>
  </si>
  <si>
    <t>NPC6ASZDB-WT750C</t>
  </si>
  <si>
    <t>NPC6ASZDB-WT013M</t>
  </si>
  <si>
    <t>NPC06UZDB-YL002M</t>
  </si>
  <si>
    <t>NPC06UZDB-RD150C</t>
  </si>
  <si>
    <t>CO155E2-08C050</t>
  </si>
  <si>
    <t>NPC6ASZDB-GY020M</t>
  </si>
  <si>
    <t>CO155E2-01M005</t>
  </si>
  <si>
    <t>NPC06UZDB-GY021M</t>
  </si>
  <si>
    <t>NPC06UZDB-GY029M</t>
  </si>
  <si>
    <t>retard du transporteur</t>
  </si>
  <si>
    <t xml:space="preserve">retard de la part du fournisseur </t>
  </si>
  <si>
    <t>NPC6ASZDB-BL016M</t>
  </si>
  <si>
    <t>NPC6ASZDB-BL014M</t>
  </si>
  <si>
    <t>NPC6ASZDB-BL009M</t>
  </si>
  <si>
    <t>NPC6ASZDB-BL008M</t>
  </si>
  <si>
    <t>NPC6ASZDB-WT015C</t>
  </si>
  <si>
    <t>NPC6ASZDB-WT020C</t>
  </si>
  <si>
    <t>NPC06UZDB-OR015M</t>
  </si>
  <si>
    <t>NPP6ASZDB-RD005M</t>
  </si>
  <si>
    <t>NPP6ASZDB-RD002M</t>
  </si>
  <si>
    <t>NPC6ASZDB-OR015M</t>
  </si>
  <si>
    <t>NPC06UZDB-GY012M</t>
  </si>
  <si>
    <t>NPC6AUZDB-WT020M</t>
  </si>
  <si>
    <t>NPC6ASZDB-RD015M</t>
  </si>
  <si>
    <t>CO155E2-01M001</t>
  </si>
  <si>
    <t>NPC6ASZDB-WT275C</t>
  </si>
  <si>
    <t>NPC6ASZDB-WT225C</t>
  </si>
  <si>
    <t>NPC6ASZDB-BL024M</t>
  </si>
  <si>
    <t>NPC6ASZDB-BL023M</t>
  </si>
  <si>
    <t>NPC6ASZDB-BL019M</t>
  </si>
  <si>
    <t>repture de stock /cause des defaut prod</t>
  </si>
  <si>
    <t>NPC6ASZDB-BL021M</t>
  </si>
  <si>
    <t>NPC6ASZDB-BL011M</t>
  </si>
  <si>
    <t>NPC6ASZDB-BL013M</t>
  </si>
  <si>
    <t>NPC6ASZDB-BL017M</t>
  </si>
  <si>
    <t>NPC06UZDB-GN001M</t>
  </si>
  <si>
    <t>NPP6ASZDB-RD003M</t>
  </si>
  <si>
    <t>8004953421-1</t>
  </si>
  <si>
    <t>8004953421-2</t>
  </si>
  <si>
    <t>NPC6ASZDB-WT125C</t>
  </si>
  <si>
    <t>NPC6ASZDB-RD050C</t>
  </si>
  <si>
    <t>CO17772-08M005</t>
  </si>
  <si>
    <t>8004955867-2</t>
  </si>
  <si>
    <t>8004955867-1</t>
  </si>
  <si>
    <t>8004969429-2</t>
  </si>
  <si>
    <t>8004969429-1</t>
  </si>
  <si>
    <t>NPC6ASZDB-YL020M</t>
  </si>
  <si>
    <t>NPP06UZDB-RD001M</t>
  </si>
  <si>
    <t>NPP06UZDB-RD002M</t>
  </si>
  <si>
    <t>NPP06UZDB-GN001M</t>
  </si>
  <si>
    <t>NPP06UZDB-BL001M</t>
  </si>
  <si>
    <t>NPC06UZDB-OR050C</t>
  </si>
  <si>
    <t>NPP06UZDB-BL002M</t>
  </si>
  <si>
    <t>NPP06UZDB-GN002M</t>
  </si>
  <si>
    <t>Component</t>
  </si>
  <si>
    <t>Description</t>
  </si>
  <si>
    <t>On-Hand</t>
  </si>
  <si>
    <t>Monthly Usage</t>
  </si>
  <si>
    <t>Months on Hand</t>
  </si>
  <si>
    <t>2111972-1</t>
  </si>
  <si>
    <t>MP-6AU-PLUG-BULK: HOUSING W/CONTACT, BUL</t>
  </si>
  <si>
    <t>2111783-1</t>
  </si>
  <si>
    <t>MP-6AU-LB-A-BULK:  LOAD BAR 0.99 BULK PA</t>
  </si>
  <si>
    <t>1-2843020-1</t>
  </si>
  <si>
    <t>MP-6AU-BOOT-59-B:  BOOT 6.2-5.6MM, BULK</t>
  </si>
  <si>
    <t>CC8459744/BU</t>
  </si>
  <si>
    <t>CC6ZH GRY C6 4/24 SR U/UTP RL BULK</t>
  </si>
  <si>
    <t>CC8459844/BU</t>
  </si>
  <si>
    <t>CC6ZH YEL C6 4/24 SR U/UTP RL BULK</t>
  </si>
  <si>
    <t>CC8459944/BU</t>
  </si>
  <si>
    <t>CC6ZH RED C6 4/24 SR U/UTP RL BULK</t>
  </si>
  <si>
    <t>CC8460044/BU</t>
  </si>
  <si>
    <t>CC6ZH BLU C6 4/24 SR U/UTP RL BULK</t>
  </si>
  <si>
    <t>CC8460144/BU</t>
  </si>
  <si>
    <t>CC6ZH GRN C6 4/24 SR U/UTP RL BULK</t>
  </si>
  <si>
    <t>CC884001144/BU</t>
  </si>
  <si>
    <t>CC6ZH WHT C6 4/24 SR U/UTP RL BULK</t>
  </si>
  <si>
    <t>CC884019044/BU</t>
  </si>
  <si>
    <t>CC6ZH ORG C6 4/24 SR U/UTP RL BULK</t>
  </si>
  <si>
    <t>CC884020644/BU</t>
  </si>
  <si>
    <t>CC6ZH BLK C6 4/24 SR U/UTP RL BULK</t>
  </si>
  <si>
    <t>approximately 10,000</t>
  </si>
  <si>
    <t>approximately 1000</t>
  </si>
  <si>
    <t>CO155E2-01M002</t>
  </si>
  <si>
    <t>NPC6ASZDB-BK750C</t>
  </si>
  <si>
    <t>NPC06UZDB-WT017C</t>
  </si>
  <si>
    <t>NPC6AUZDB-GY015M</t>
  </si>
  <si>
    <t>NPC6AUZDB-GY010M</t>
  </si>
  <si>
    <t>NPC6ASZDB-WT011M</t>
  </si>
  <si>
    <t>NPC6AUZDB-GY008M</t>
  </si>
  <si>
    <t>NPC06UZDB-GY006M</t>
  </si>
  <si>
    <t>CO17772-08M020</t>
  </si>
  <si>
    <t>NPP6ASZDB-WT350C</t>
  </si>
  <si>
    <t>NPP6ASZDB-WT010M</t>
  </si>
  <si>
    <t>NPC6ASZDB-VT050C</t>
  </si>
  <si>
    <t>NPP6ASZDB-GY005M</t>
  </si>
  <si>
    <t>NPP6ASZDB-RD010M</t>
  </si>
  <si>
    <t>NPP6ASZDB-VT003M</t>
  </si>
  <si>
    <t>NPP6ASZDB-VT005M</t>
  </si>
  <si>
    <t>NPP06UZDB-OR007M</t>
  </si>
  <si>
    <t>NPP6ASZDB-VT001M</t>
  </si>
  <si>
    <t>NPC06UZDB-GN003M</t>
  </si>
  <si>
    <t>NPP06UZDB-BK001M</t>
  </si>
  <si>
    <t>NPP06UZDB-GY002M</t>
  </si>
  <si>
    <t>NPP06UZDB-YL001M</t>
  </si>
  <si>
    <t>NPP06UZDB-YL002M</t>
  </si>
  <si>
    <t>NPP06UZDB-YL003M</t>
  </si>
  <si>
    <t>NPP6ASZDB-BL002M</t>
  </si>
  <si>
    <t>NPP6ASZDB-GY002M</t>
  </si>
  <si>
    <t>NPP06UZDB-BK002M</t>
  </si>
  <si>
    <t>8005000073-1</t>
  </si>
  <si>
    <t>8005000073-2</t>
  </si>
  <si>
    <t>NPC6ASZDB-GY004M</t>
  </si>
  <si>
    <t>NPP6ASZDB-YL002M</t>
  </si>
  <si>
    <t>nventaire</t>
  </si>
  <si>
    <t>NPP6ASZDB-RD020M</t>
  </si>
  <si>
    <t>NPP6ASZDB-VT010M</t>
  </si>
  <si>
    <t>NPP6ASZDB-VT020M</t>
  </si>
  <si>
    <t>NPP6ASZDB-BK010M</t>
  </si>
  <si>
    <t>CO155E2-0ZM006</t>
  </si>
  <si>
    <t>NPC6AUZDB-WT150C</t>
  </si>
  <si>
    <t>NPC6ASZDB-WT010F</t>
  </si>
  <si>
    <t>NPP6ASZDB-GY150C</t>
  </si>
  <si>
    <t>NPP06UZDB-WT015M</t>
  </si>
  <si>
    <t>NPP06UZDB-WT010M</t>
  </si>
  <si>
    <t>NPP6AUZDB-WT003M</t>
  </si>
  <si>
    <t>8004968598-1</t>
  </si>
  <si>
    <t>8004968598-2</t>
  </si>
  <si>
    <t>NPP06UZDB-WT005M</t>
  </si>
  <si>
    <t>NPP6AUZDB-WT005M</t>
  </si>
  <si>
    <t xml:space="preserve">NPP06UZDB-GY001M </t>
  </si>
  <si>
    <t>NPC6ASZDB-WT009M</t>
  </si>
  <si>
    <t>NPC6AUZDB-WT015M</t>
  </si>
  <si>
    <t>NPP6AUZDB-WT002M</t>
  </si>
  <si>
    <t>NPP6AUZDB-WT007M</t>
  </si>
  <si>
    <t>NPC06SZDB-BK002M</t>
  </si>
  <si>
    <t>NPC06SZDB-BK001M</t>
  </si>
  <si>
    <t>NPC06SZDB-BK005M</t>
  </si>
  <si>
    <t>NPC06SZDB-BK003M</t>
  </si>
  <si>
    <t>NPC6AUZDB-GN004M</t>
  </si>
  <si>
    <t>8004968731-2</t>
  </si>
  <si>
    <t xml:space="preserve">NPC06UZDB-BL015M </t>
  </si>
  <si>
    <t>upc</t>
  </si>
  <si>
    <t>qty</t>
  </si>
  <si>
    <t>po</t>
  </si>
  <si>
    <t>Updated shipping date</t>
  </si>
  <si>
    <t>Length (m)</t>
  </si>
  <si>
    <t>NPC6AUZDB-BL003M</t>
  </si>
  <si>
    <t>NPC6AUZDB-RD001M</t>
  </si>
  <si>
    <t>NPC6AUZDB-RD002M</t>
  </si>
  <si>
    <t>NPC6AUZDB-YL001M</t>
  </si>
  <si>
    <t>NPC6AUZDB-RD003M</t>
  </si>
  <si>
    <t>NPC6AUZDB-YL003M</t>
  </si>
  <si>
    <t>CO155E2-01M003</t>
  </si>
  <si>
    <t>Date</t>
  </si>
  <si>
    <t xml:space="preserve">  PO</t>
  </si>
  <si>
    <t>NPP6ASZDB-BK002M</t>
  </si>
  <si>
    <t>week21</t>
  </si>
  <si>
    <t>total</t>
  </si>
  <si>
    <t>week22</t>
  </si>
  <si>
    <t>NPC06UZDB    NPP06UZDB</t>
  </si>
  <si>
    <t>NPC06UZDB-BK003M</t>
  </si>
  <si>
    <t xml:space="preserve">PO </t>
  </si>
  <si>
    <t>SHIP</t>
  </si>
  <si>
    <t>TOTAL</t>
  </si>
  <si>
    <t>NPP06UZDB-BK003M</t>
  </si>
  <si>
    <t>NPC06UZDB-BK015M</t>
  </si>
  <si>
    <t>NPC06UZDB-BK050C</t>
  </si>
  <si>
    <t>NPC06UZDB-RD001M</t>
  </si>
  <si>
    <t xml:space="preserve">NPC6AUZDB-WT001M </t>
  </si>
  <si>
    <t>CO155E2-06M002</t>
  </si>
  <si>
    <t>NPP06UZDB-OR005M</t>
  </si>
  <si>
    <t>29-06</t>
  </si>
  <si>
    <t>NPC6ASZDB-VT004M</t>
  </si>
  <si>
    <t>NPP6ASZDB-WT450C</t>
  </si>
  <si>
    <t>8005011763-2</t>
  </si>
  <si>
    <t>pp</t>
  </si>
  <si>
    <t>8005025938-1</t>
  </si>
  <si>
    <t>CAISSE 530-350-200</t>
  </si>
  <si>
    <t>caisse 380 -330 -180</t>
  </si>
  <si>
    <t>Item</t>
  </si>
  <si>
    <t>Unit Price</t>
  </si>
  <si>
    <t>Previous Unit Price</t>
  </si>
  <si>
    <t>New Unit Price</t>
  </si>
  <si>
    <t>CAISSE 380-330-180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</si>
</sst>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"/>
    <numFmt numFmtId="166" formatCode="#,##0_ ;[Red]\-#,##0\ "/>
  </numFmts>
  <fonts count="17" x14ac:knownFonts="1">
    <font>
      <sz val="10"/>
      <name val="Arial"/>
      <charset val="178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sz val="10"/>
      <color indexed="8"/>
      <name val="MS Sans Serif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  <font>
      <b/>
      <sz val="12"/>
      <color rgb="FF212529"/>
      <name val="Open Sans"/>
      <family val="2"/>
    </font>
  </fonts>
  <fills count="3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957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6" fillId="0" borderId="0"/>
    <xf numFmtId="164" fontId="9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739">
    <xf numFmtId="0" fontId="0" fillId="0" borderId="0" xfId="0"/>
    <xf numFmtId="0" fontId="0" fillId="0" borderId="3" xfId="0" applyBorder="1"/>
    <xf numFmtId="0" fontId="0" fillId="0" borderId="10" xfId="0" applyBorder="1"/>
    <xf numFmtId="0" fontId="0" fillId="0" borderId="0" xfId="0" applyAlignment="1">
      <alignment horizontal="center"/>
    </xf>
    <xf numFmtId="0" fontId="4" fillId="6" borderId="5" xfId="0" applyFont="1" applyFill="1" applyBorder="1" applyAlignment="1">
      <alignment horizontal="center"/>
    </xf>
    <xf numFmtId="0" fontId="0" fillId="6" borderId="10" xfId="0" applyFill="1" applyBorder="1"/>
    <xf numFmtId="0" fontId="0" fillId="6" borderId="0" xfId="0" applyFill="1" applyAlignment="1">
      <alignment horizontal="center"/>
    </xf>
    <xf numFmtId="0" fontId="0" fillId="6" borderId="0" xfId="0" applyFill="1"/>
    <xf numFmtId="0" fontId="0" fillId="0" borderId="5" xfId="0" applyBorder="1"/>
    <xf numFmtId="0" fontId="0" fillId="0" borderId="18" xfId="0" applyBorder="1"/>
    <xf numFmtId="0" fontId="0" fillId="0" borderId="26" xfId="0" applyBorder="1" applyAlignment="1">
      <alignment horizontal="center"/>
    </xf>
    <xf numFmtId="16" fontId="0" fillId="0" borderId="26" xfId="0" applyNumberFormat="1" applyBorder="1" applyAlignment="1">
      <alignment horizontal="center"/>
    </xf>
    <xf numFmtId="0" fontId="1" fillId="7" borderId="3" xfId="0" applyFont="1" applyFill="1" applyBorder="1" applyAlignment="1">
      <alignment horizontal="center" vertical="center"/>
    </xf>
    <xf numFmtId="0" fontId="1" fillId="7" borderId="25" xfId="0" applyFont="1" applyFill="1" applyBorder="1" applyAlignment="1" applyProtection="1">
      <alignment horizontal="center"/>
      <protection locked="0"/>
    </xf>
    <xf numFmtId="3" fontId="1" fillId="7" borderId="7" xfId="0" applyNumberFormat="1" applyFont="1" applyFill="1" applyBorder="1" applyAlignment="1">
      <alignment horizontal="center"/>
    </xf>
    <xf numFmtId="0" fontId="1" fillId="7" borderId="26" xfId="0" applyFont="1" applyFill="1" applyBorder="1" applyAlignment="1">
      <alignment horizontal="center" vertical="center"/>
    </xf>
    <xf numFmtId="1" fontId="1" fillId="7" borderId="7" xfId="0" applyNumberFormat="1" applyFont="1" applyFill="1" applyBorder="1" applyAlignment="1">
      <alignment horizontal="center"/>
    </xf>
    <xf numFmtId="0" fontId="1" fillId="18" borderId="25" xfId="0" applyFont="1" applyFill="1" applyBorder="1" applyAlignment="1" applyProtection="1">
      <alignment horizontal="center"/>
      <protection locked="0"/>
    </xf>
    <xf numFmtId="3" fontId="1" fillId="18" borderId="7" xfId="0" applyNumberFormat="1" applyFont="1" applyFill="1" applyBorder="1" applyAlignment="1">
      <alignment horizontal="center"/>
    </xf>
    <xf numFmtId="0" fontId="1" fillId="18" borderId="26" xfId="0" applyFont="1" applyFill="1" applyBorder="1" applyAlignment="1">
      <alignment horizontal="center"/>
    </xf>
    <xf numFmtId="1" fontId="1" fillId="18" borderId="7" xfId="0" applyNumberFormat="1" applyFont="1" applyFill="1" applyBorder="1" applyAlignment="1">
      <alignment horizontal="center"/>
    </xf>
    <xf numFmtId="16" fontId="0" fillId="12" borderId="26" xfId="0" applyNumberFormat="1" applyFill="1" applyBorder="1" applyAlignment="1">
      <alignment horizontal="center"/>
    </xf>
    <xf numFmtId="166" fontId="1" fillId="6" borderId="3" xfId="0" applyNumberFormat="1" applyFont="1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25" xfId="0" applyFill="1" applyBorder="1"/>
    <xf numFmtId="166" fontId="1" fillId="16" borderId="2" xfId="0" applyNumberFormat="1" applyFont="1" applyFill="1" applyBorder="1" applyAlignment="1">
      <alignment horizontal="center"/>
    </xf>
    <xf numFmtId="0" fontId="0" fillId="16" borderId="2" xfId="0" applyFill="1" applyBorder="1"/>
    <xf numFmtId="166" fontId="1" fillId="16" borderId="25" xfId="0" applyNumberFormat="1" applyFont="1" applyFill="1" applyBorder="1" applyAlignment="1">
      <alignment horizontal="center"/>
    </xf>
    <xf numFmtId="166" fontId="0" fillId="16" borderId="3" xfId="0" applyNumberFormat="1" applyFill="1" applyBorder="1" applyAlignment="1">
      <alignment horizontal="center"/>
    </xf>
    <xf numFmtId="0" fontId="0" fillId="12" borderId="10" xfId="0" applyFill="1" applyBorder="1"/>
    <xf numFmtId="166" fontId="1" fillId="12" borderId="3" xfId="0" applyNumberFormat="1" applyFont="1" applyFill="1" applyBorder="1" applyAlignment="1">
      <alignment horizontal="center"/>
    </xf>
    <xf numFmtId="166" fontId="1" fillId="12" borderId="2" xfId="0" applyNumberFormat="1" applyFont="1" applyFill="1" applyBorder="1" applyAlignment="1">
      <alignment horizontal="center"/>
    </xf>
    <xf numFmtId="166" fontId="1" fillId="12" borderId="25" xfId="0" applyNumberFormat="1" applyFont="1" applyFill="1" applyBorder="1" applyAlignment="1">
      <alignment horizontal="center"/>
    </xf>
    <xf numFmtId="0" fontId="0" fillId="14" borderId="0" xfId="0" applyFill="1"/>
    <xf numFmtId="166" fontId="0" fillId="12" borderId="3" xfId="0" applyNumberFormat="1" applyFill="1" applyBorder="1" applyAlignment="1">
      <alignment horizontal="center"/>
    </xf>
    <xf numFmtId="0" fontId="0" fillId="12" borderId="0" xfId="0" applyFill="1"/>
    <xf numFmtId="0" fontId="0" fillId="13" borderId="0" xfId="0" applyFill="1"/>
    <xf numFmtId="0" fontId="1" fillId="16" borderId="25" xfId="0" applyFont="1" applyFill="1" applyBorder="1" applyAlignment="1" applyProtection="1">
      <alignment horizontal="center"/>
      <protection locked="0"/>
    </xf>
    <xf numFmtId="3" fontId="1" fillId="16" borderId="7" xfId="0" applyNumberFormat="1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1" fontId="1" fillId="16" borderId="7" xfId="0" applyNumberFormat="1" applyFont="1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1" fontId="1" fillId="16" borderId="26" xfId="2" applyNumberFormat="1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1" fontId="1" fillId="12" borderId="26" xfId="2" applyNumberFormat="1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0" fillId="6" borderId="3" xfId="0" applyFill="1" applyBorder="1"/>
    <xf numFmtId="1" fontId="0" fillId="16" borderId="26" xfId="0" applyNumberFormat="1" applyFill="1" applyBorder="1" applyAlignment="1">
      <alignment horizontal="center"/>
    </xf>
    <xf numFmtId="0" fontId="1" fillId="12" borderId="25" xfId="0" applyFont="1" applyFill="1" applyBorder="1" applyAlignment="1" applyProtection="1">
      <alignment horizontal="center"/>
      <protection locked="0"/>
    </xf>
    <xf numFmtId="0" fontId="0" fillId="14" borderId="26" xfId="0" applyFill="1" applyBorder="1" applyAlignment="1">
      <alignment horizontal="center"/>
    </xf>
    <xf numFmtId="1" fontId="1" fillId="14" borderId="26" xfId="2" applyNumberFormat="1" applyFont="1" applyFill="1" applyBorder="1" applyAlignment="1">
      <alignment horizontal="center"/>
    </xf>
    <xf numFmtId="0" fontId="0" fillId="14" borderId="10" xfId="0" applyFill="1" applyBorder="1"/>
    <xf numFmtId="166" fontId="1" fillId="14" borderId="25" xfId="0" applyNumberFormat="1" applyFont="1" applyFill="1" applyBorder="1" applyAlignment="1">
      <alignment horizontal="center"/>
    </xf>
    <xf numFmtId="166" fontId="1" fillId="14" borderId="3" xfId="0" applyNumberFormat="1" applyFont="1" applyFill="1" applyBorder="1" applyAlignment="1">
      <alignment horizontal="center"/>
    </xf>
    <xf numFmtId="166" fontId="1" fillId="14" borderId="2" xfId="0" applyNumberFormat="1" applyFont="1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166" fontId="0" fillId="14" borderId="3" xfId="0" applyNumberFormat="1" applyFill="1" applyBorder="1" applyAlignment="1">
      <alignment horizontal="center"/>
    </xf>
    <xf numFmtId="3" fontId="1" fillId="12" borderId="7" xfId="0" applyNumberFormat="1" applyFont="1" applyFill="1" applyBorder="1" applyAlignment="1">
      <alignment horizontal="center"/>
    </xf>
    <xf numFmtId="0" fontId="1" fillId="12" borderId="26" xfId="0" applyFont="1" applyFill="1" applyBorder="1" applyAlignment="1">
      <alignment horizontal="center"/>
    </xf>
    <xf numFmtId="1" fontId="1" fillId="12" borderId="7" xfId="0" applyNumberFormat="1" applyFont="1" applyFill="1" applyBorder="1" applyAlignment="1">
      <alignment horizontal="center"/>
    </xf>
    <xf numFmtId="1" fontId="1" fillId="12" borderId="26" xfId="0" applyNumberFormat="1" applyFont="1" applyFill="1" applyBorder="1" applyAlignment="1">
      <alignment horizontal="center"/>
    </xf>
    <xf numFmtId="0" fontId="1" fillId="6" borderId="25" xfId="0" applyFont="1" applyFill="1" applyBorder="1" applyAlignment="1" applyProtection="1">
      <alignment horizontal="center"/>
      <protection locked="0"/>
    </xf>
    <xf numFmtId="3" fontId="1" fillId="6" borderId="7" xfId="0" applyNumberFormat="1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1" fontId="1" fillId="6" borderId="33" xfId="0" applyNumberFormat="1" applyFont="1" applyFill="1" applyBorder="1" applyAlignment="1">
      <alignment horizontal="center"/>
    </xf>
    <xf numFmtId="1" fontId="1" fillId="6" borderId="26" xfId="0" applyNumberFormat="1" applyFont="1" applyFill="1" applyBorder="1" applyAlignment="1">
      <alignment horizontal="center"/>
    </xf>
    <xf numFmtId="1" fontId="1" fillId="16" borderId="26" xfId="0" applyNumberFormat="1" applyFont="1" applyFill="1" applyBorder="1" applyAlignment="1">
      <alignment horizontal="center"/>
    </xf>
    <xf numFmtId="1" fontId="1" fillId="6" borderId="3" xfId="0" applyNumberFormat="1" applyFont="1" applyFill="1" applyBorder="1" applyAlignment="1">
      <alignment horizontal="center"/>
    </xf>
    <xf numFmtId="1" fontId="1" fillId="6" borderId="5" xfId="0" applyNumberFormat="1" applyFont="1" applyFill="1" applyBorder="1" applyAlignment="1">
      <alignment horizontal="center"/>
    </xf>
    <xf numFmtId="1" fontId="1" fillId="0" borderId="26" xfId="0" applyNumberFormat="1" applyFont="1" applyBorder="1" applyAlignment="1">
      <alignment horizontal="center"/>
    </xf>
    <xf numFmtId="0" fontId="1" fillId="14" borderId="25" xfId="0" applyFont="1" applyFill="1" applyBorder="1" applyAlignment="1" applyProtection="1">
      <alignment horizontal="center"/>
      <protection locked="0"/>
    </xf>
    <xf numFmtId="3" fontId="1" fillId="14" borderId="7" xfId="0" applyNumberFormat="1" applyFont="1" applyFill="1" applyBorder="1" applyAlignment="1">
      <alignment horizontal="center"/>
    </xf>
    <xf numFmtId="0" fontId="1" fillId="14" borderId="26" xfId="0" applyFont="1" applyFill="1" applyBorder="1" applyAlignment="1">
      <alignment horizontal="center"/>
    </xf>
    <xf numFmtId="1" fontId="1" fillId="14" borderId="7" xfId="0" applyNumberFormat="1" applyFont="1" applyFill="1" applyBorder="1" applyAlignment="1">
      <alignment horizontal="center"/>
    </xf>
    <xf numFmtId="1" fontId="1" fillId="14" borderId="26" xfId="0" applyNumberFormat="1" applyFont="1" applyFill="1" applyBorder="1" applyAlignment="1">
      <alignment horizontal="center"/>
    </xf>
    <xf numFmtId="1" fontId="1" fillId="14" borderId="3" xfId="0" applyNumberFormat="1" applyFont="1" applyFill="1" applyBorder="1" applyAlignment="1">
      <alignment horizontal="center"/>
    </xf>
    <xf numFmtId="1" fontId="1" fillId="14" borderId="5" xfId="0" applyNumberFormat="1" applyFont="1" applyFill="1" applyBorder="1" applyAlignment="1">
      <alignment horizontal="center"/>
    </xf>
    <xf numFmtId="1" fontId="1" fillId="6" borderId="7" xfId="0" applyNumberFormat="1" applyFont="1" applyFill="1" applyBorder="1" applyAlignment="1">
      <alignment horizontal="center"/>
    </xf>
    <xf numFmtId="1" fontId="1" fillId="16" borderId="33" xfId="0" applyNumberFormat="1" applyFont="1" applyFill="1" applyBorder="1" applyAlignment="1">
      <alignment horizontal="center"/>
    </xf>
    <xf numFmtId="0" fontId="0" fillId="12" borderId="3" xfId="0" applyFill="1" applyBorder="1"/>
    <xf numFmtId="1" fontId="1" fillId="14" borderId="33" xfId="0" applyNumberFormat="1" applyFont="1" applyFill="1" applyBorder="1" applyAlignment="1">
      <alignment horizontal="center"/>
    </xf>
    <xf numFmtId="1" fontId="1" fillId="21" borderId="3" xfId="0" applyNumberFormat="1" applyFont="1" applyFill="1" applyBorder="1" applyAlignment="1">
      <alignment horizontal="center"/>
    </xf>
    <xf numFmtId="1" fontId="0" fillId="12" borderId="26" xfId="0" applyNumberFormat="1" applyFill="1" applyBorder="1" applyAlignment="1">
      <alignment horizontal="center"/>
    </xf>
    <xf numFmtId="1" fontId="0" fillId="14" borderId="26" xfId="0" applyNumberFormat="1" applyFill="1" applyBorder="1" applyAlignment="1">
      <alignment horizontal="center"/>
    </xf>
    <xf numFmtId="1" fontId="1" fillId="22" borderId="7" xfId="0" applyNumberFormat="1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24" borderId="3" xfId="0" applyFont="1" applyFill="1" applyBorder="1" applyAlignment="1">
      <alignment horizontal="center" vertical="center"/>
    </xf>
    <xf numFmtId="0" fontId="1" fillId="24" borderId="25" xfId="0" applyFont="1" applyFill="1" applyBorder="1" applyAlignment="1" applyProtection="1">
      <alignment horizontal="center"/>
      <protection locked="0"/>
    </xf>
    <xf numFmtId="3" fontId="1" fillId="24" borderId="7" xfId="0" applyNumberFormat="1" applyFont="1" applyFill="1" applyBorder="1" applyAlignment="1">
      <alignment horizontal="center"/>
    </xf>
    <xf numFmtId="1" fontId="1" fillId="24" borderId="7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13" borderId="3" xfId="0" applyFill="1" applyBorder="1"/>
    <xf numFmtId="0" fontId="1" fillId="14" borderId="0" xfId="0" applyFont="1" applyFill="1"/>
    <xf numFmtId="0" fontId="0" fillId="7" borderId="3" xfId="0" applyFill="1" applyBorder="1"/>
    <xf numFmtId="0" fontId="1" fillId="18" borderId="3" xfId="0" applyFont="1" applyFill="1" applyBorder="1" applyAlignment="1" applyProtection="1">
      <alignment horizontal="center"/>
      <protection locked="0"/>
    </xf>
    <xf numFmtId="0" fontId="1" fillId="22" borderId="3" xfId="0" applyFont="1" applyFill="1" applyBorder="1" applyAlignment="1" applyProtection="1">
      <alignment horizontal="center"/>
      <protection locked="0"/>
    </xf>
    <xf numFmtId="0" fontId="1" fillId="24" borderId="3" xfId="0" applyFont="1" applyFill="1" applyBorder="1" applyAlignment="1" applyProtection="1">
      <alignment horizontal="center"/>
      <protection locked="0"/>
    </xf>
    <xf numFmtId="0" fontId="0" fillId="14" borderId="3" xfId="0" applyFill="1" applyBorder="1"/>
    <xf numFmtId="0" fontId="0" fillId="25" borderId="0" xfId="0" applyFill="1"/>
    <xf numFmtId="0" fontId="2" fillId="6" borderId="6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3" fillId="6" borderId="28" xfId="0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16" fontId="0" fillId="14" borderId="26" xfId="0" applyNumberFormat="1" applyFill="1" applyBorder="1" applyAlignment="1">
      <alignment horizontal="center"/>
    </xf>
    <xf numFmtId="0" fontId="0" fillId="14" borderId="18" xfId="0" applyFill="1" applyBorder="1"/>
    <xf numFmtId="0" fontId="1" fillId="22" borderId="25" xfId="0" applyFont="1" applyFill="1" applyBorder="1" applyAlignment="1" applyProtection="1">
      <alignment horizontal="center" wrapText="1"/>
      <protection locked="0"/>
    </xf>
    <xf numFmtId="16" fontId="0" fillId="16" borderId="26" xfId="0" applyNumberFormat="1" applyFill="1" applyBorder="1" applyAlignment="1">
      <alignment horizontal="center"/>
    </xf>
    <xf numFmtId="0" fontId="1" fillId="13" borderId="25" xfId="0" applyFont="1" applyFill="1" applyBorder="1" applyAlignment="1" applyProtection="1">
      <alignment horizontal="center"/>
      <protection locked="0"/>
    </xf>
    <xf numFmtId="3" fontId="1" fillId="13" borderId="7" xfId="0" applyNumberFormat="1" applyFont="1" applyFill="1" applyBorder="1" applyAlignment="1">
      <alignment horizontal="center"/>
    </xf>
    <xf numFmtId="0" fontId="1" fillId="13" borderId="26" xfId="0" applyFont="1" applyFill="1" applyBorder="1" applyAlignment="1">
      <alignment horizontal="center"/>
    </xf>
    <xf numFmtId="1" fontId="1" fillId="13" borderId="7" xfId="0" applyNumberFormat="1" applyFont="1" applyFill="1" applyBorder="1" applyAlignment="1">
      <alignment horizontal="center"/>
    </xf>
    <xf numFmtId="1" fontId="1" fillId="13" borderId="26" xfId="0" applyNumberFormat="1" applyFont="1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1" fontId="0" fillId="13" borderId="26" xfId="0" applyNumberFormat="1" applyFill="1" applyBorder="1" applyAlignment="1">
      <alignment horizontal="center"/>
    </xf>
    <xf numFmtId="1" fontId="1" fillId="13" borderId="5" xfId="0" applyNumberFormat="1" applyFont="1" applyFill="1" applyBorder="1" applyAlignment="1">
      <alignment horizontal="center"/>
    </xf>
    <xf numFmtId="1" fontId="1" fillId="13" borderId="3" xfId="0" applyNumberFormat="1" applyFont="1" applyFill="1" applyBorder="1" applyAlignment="1">
      <alignment horizontal="center"/>
    </xf>
    <xf numFmtId="1" fontId="1" fillId="13" borderId="26" xfId="2" applyNumberFormat="1" applyFont="1" applyFill="1" applyBorder="1" applyAlignment="1">
      <alignment horizontal="center"/>
    </xf>
    <xf numFmtId="1" fontId="1" fillId="13" borderId="33" xfId="0" applyNumberFormat="1" applyFont="1" applyFill="1" applyBorder="1" applyAlignment="1">
      <alignment horizontal="center"/>
    </xf>
    <xf numFmtId="166" fontId="1" fillId="13" borderId="3" xfId="0" applyNumberFormat="1" applyFont="1" applyFill="1" applyBorder="1" applyAlignment="1">
      <alignment horizontal="center"/>
    </xf>
    <xf numFmtId="166" fontId="1" fillId="13" borderId="2" xfId="0" applyNumberFormat="1" applyFont="1" applyFill="1" applyBorder="1" applyAlignment="1">
      <alignment horizontal="center"/>
    </xf>
    <xf numFmtId="0" fontId="0" fillId="13" borderId="10" xfId="0" applyFill="1" applyBorder="1"/>
    <xf numFmtId="0" fontId="1" fillId="13" borderId="5" xfId="0" applyFont="1" applyFill="1" applyBorder="1" applyAlignment="1">
      <alignment horizontal="center"/>
    </xf>
    <xf numFmtId="166" fontId="1" fillId="13" borderId="25" xfId="0" applyNumberFormat="1" applyFont="1" applyFill="1" applyBorder="1" applyAlignment="1">
      <alignment horizontal="center"/>
    </xf>
    <xf numFmtId="166" fontId="0" fillId="13" borderId="3" xfId="0" applyNumberFormat="1" applyFill="1" applyBorder="1" applyAlignment="1">
      <alignment horizontal="center"/>
    </xf>
    <xf numFmtId="16" fontId="0" fillId="13" borderId="26" xfId="0" applyNumberFormat="1" applyFill="1" applyBorder="1" applyAlignment="1">
      <alignment horizontal="center"/>
    </xf>
    <xf numFmtId="0" fontId="0" fillId="13" borderId="18" xfId="0" applyFill="1" applyBorder="1"/>
    <xf numFmtId="0" fontId="0" fillId="12" borderId="18" xfId="0" applyFill="1" applyBorder="1"/>
    <xf numFmtId="0" fontId="1" fillId="12" borderId="0" xfId="0" applyFont="1" applyFill="1"/>
    <xf numFmtId="0" fontId="1" fillId="13" borderId="0" xfId="0" applyFont="1" applyFill="1"/>
    <xf numFmtId="1" fontId="1" fillId="0" borderId="5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24" borderId="26" xfId="0" applyFont="1" applyFill="1" applyBorder="1" applyAlignment="1">
      <alignment horizontal="center" vertical="center"/>
    </xf>
    <xf numFmtId="1" fontId="1" fillId="22" borderId="7" xfId="0" applyNumberFormat="1" applyFont="1" applyFill="1" applyBorder="1" applyAlignment="1">
      <alignment horizontal="center" wrapText="1"/>
    </xf>
    <xf numFmtId="0" fontId="1" fillId="22" borderId="26" xfId="0" applyFont="1" applyFill="1" applyBorder="1" applyAlignment="1" applyProtection="1">
      <alignment horizontal="center" wrapText="1"/>
      <protection locked="0"/>
    </xf>
    <xf numFmtId="1" fontId="1" fillId="12" borderId="3" xfId="0" applyNumberFormat="1" applyFont="1" applyFill="1" applyBorder="1" applyAlignment="1">
      <alignment horizontal="center"/>
    </xf>
    <xf numFmtId="0" fontId="1" fillId="22" borderId="7" xfId="0" applyFont="1" applyFill="1" applyBorder="1" applyAlignment="1" applyProtection="1">
      <alignment horizontal="center" wrapText="1"/>
      <protection locked="0"/>
    </xf>
    <xf numFmtId="0" fontId="0" fillId="26" borderId="0" xfId="0" applyFill="1"/>
    <xf numFmtId="16" fontId="11" fillId="0" borderId="26" xfId="0" applyNumberFormat="1" applyFont="1" applyBorder="1" applyAlignment="1">
      <alignment horizontal="center"/>
    </xf>
    <xf numFmtId="1" fontId="1" fillId="12" borderId="5" xfId="0" applyNumberFormat="1" applyFont="1" applyFill="1" applyBorder="1" applyAlignment="1">
      <alignment horizontal="center"/>
    </xf>
    <xf numFmtId="1" fontId="1" fillId="12" borderId="33" xfId="0" applyNumberFormat="1" applyFont="1" applyFill="1" applyBorder="1" applyAlignment="1">
      <alignment horizontal="center"/>
    </xf>
    <xf numFmtId="0" fontId="1" fillId="13" borderId="25" xfId="0" applyFont="1" applyFill="1" applyBorder="1" applyAlignment="1" applyProtection="1">
      <alignment horizontal="center" wrapText="1"/>
      <protection locked="0"/>
    </xf>
    <xf numFmtId="1" fontId="1" fillId="21" borderId="25" xfId="0" applyNumberFormat="1" applyFont="1" applyFill="1" applyBorder="1" applyAlignment="1">
      <alignment horizontal="center"/>
    </xf>
    <xf numFmtId="1" fontId="1" fillId="21" borderId="7" xfId="0" applyNumberFormat="1" applyFont="1" applyFill="1" applyBorder="1" applyAlignment="1">
      <alignment horizontal="center"/>
    </xf>
    <xf numFmtId="1" fontId="1" fillId="21" borderId="26" xfId="0" applyNumberFormat="1" applyFont="1" applyFill="1" applyBorder="1" applyAlignment="1">
      <alignment horizontal="center"/>
    </xf>
    <xf numFmtId="0" fontId="1" fillId="7" borderId="3" xfId="0" applyFont="1" applyFill="1" applyBorder="1" applyAlignment="1" applyProtection="1">
      <alignment horizontal="center"/>
      <protection locked="0"/>
    </xf>
    <xf numFmtId="16" fontId="0" fillId="4" borderId="26" xfId="0" applyNumberFormat="1" applyFill="1" applyBorder="1" applyAlignment="1">
      <alignment horizontal="center"/>
    </xf>
    <xf numFmtId="3" fontId="1" fillId="24" borderId="3" xfId="0" applyNumberFormat="1" applyFont="1" applyFill="1" applyBorder="1" applyAlignment="1">
      <alignment horizontal="center"/>
    </xf>
    <xf numFmtId="1" fontId="1" fillId="24" borderId="3" xfId="0" applyNumberFormat="1" applyFont="1" applyFill="1" applyBorder="1" applyAlignment="1">
      <alignment horizontal="center"/>
    </xf>
    <xf numFmtId="3" fontId="1" fillId="7" borderId="3" xfId="0" applyNumberFormat="1" applyFont="1" applyFill="1" applyBorder="1" applyAlignment="1">
      <alignment horizontal="center"/>
    </xf>
    <xf numFmtId="1" fontId="1" fillId="7" borderId="3" xfId="0" applyNumberFormat="1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16" fontId="0" fillId="6" borderId="26" xfId="0" applyNumberFormat="1" applyFill="1" applyBorder="1" applyAlignment="1">
      <alignment horizontal="center"/>
    </xf>
    <xf numFmtId="16" fontId="0" fillId="5" borderId="26" xfId="0" applyNumberFormat="1" applyFill="1" applyBorder="1" applyAlignment="1">
      <alignment horizontal="center"/>
    </xf>
    <xf numFmtId="3" fontId="1" fillId="13" borderId="7" xfId="0" applyNumberFormat="1" applyFont="1" applyFill="1" applyBorder="1" applyAlignment="1">
      <alignment horizontal="center" wrapText="1"/>
    </xf>
    <xf numFmtId="0" fontId="1" fillId="12" borderId="26" xfId="0" applyFont="1" applyFill="1" applyBorder="1" applyAlignment="1">
      <alignment horizontal="center" vertical="center"/>
    </xf>
    <xf numFmtId="16" fontId="1" fillId="0" borderId="26" xfId="0" applyNumberFormat="1" applyFont="1" applyBorder="1" applyAlignment="1">
      <alignment horizontal="center"/>
    </xf>
    <xf numFmtId="1" fontId="1" fillId="14" borderId="2" xfId="0" applyNumberFormat="1" applyFont="1" applyFill="1" applyBorder="1" applyAlignment="1">
      <alignment horizontal="center"/>
    </xf>
    <xf numFmtId="1" fontId="1" fillId="6" borderId="2" xfId="0" applyNumberFormat="1" applyFont="1" applyFill="1" applyBorder="1" applyAlignment="1">
      <alignment horizontal="center"/>
    </xf>
    <xf numFmtId="1" fontId="1" fillId="13" borderId="2" xfId="0" applyNumberFormat="1" applyFont="1" applyFill="1" applyBorder="1" applyAlignment="1">
      <alignment horizontal="center"/>
    </xf>
    <xf numFmtId="1" fontId="1" fillId="0" borderId="33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6" fontId="1" fillId="5" borderId="26" xfId="0" applyNumberFormat="1" applyFont="1" applyFill="1" applyBorder="1" applyAlignment="1">
      <alignment horizontal="center"/>
    </xf>
    <xf numFmtId="16" fontId="0" fillId="27" borderId="26" xfId="0" applyNumberFormat="1" applyFill="1" applyBorder="1" applyAlignment="1">
      <alignment horizontal="center"/>
    </xf>
    <xf numFmtId="16" fontId="0" fillId="28" borderId="26" xfId="0" applyNumberFormat="1" applyFill="1" applyBorder="1" applyAlignment="1">
      <alignment horizontal="center"/>
    </xf>
    <xf numFmtId="0" fontId="1" fillId="14" borderId="5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1" fontId="1" fillId="13" borderId="5" xfId="0" applyNumberFormat="1" applyFont="1" applyFill="1" applyBorder="1" applyAlignment="1">
      <alignment horizontal="center" wrapText="1"/>
    </xf>
    <xf numFmtId="0" fontId="1" fillId="7" borderId="5" xfId="0" applyFont="1" applyFill="1" applyBorder="1" applyAlignment="1">
      <alignment horizontal="center" vertical="center"/>
    </xf>
    <xf numFmtId="0" fontId="1" fillId="22" borderId="5" xfId="0" applyFont="1" applyFill="1" applyBorder="1" applyAlignment="1" applyProtection="1">
      <alignment horizontal="center" wrapText="1"/>
      <protection locked="0"/>
    </xf>
    <xf numFmtId="1" fontId="1" fillId="18" borderId="5" xfId="0" applyNumberFormat="1" applyFont="1" applyFill="1" applyBorder="1" applyAlignment="1">
      <alignment horizontal="center"/>
    </xf>
    <xf numFmtId="1" fontId="1" fillId="21" borderId="5" xfId="0" applyNumberFormat="1" applyFont="1" applyFill="1" applyBorder="1" applyAlignment="1">
      <alignment horizontal="center"/>
    </xf>
    <xf numFmtId="0" fontId="1" fillId="24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 applyProtection="1">
      <alignment horizontal="center"/>
      <protection locked="0"/>
    </xf>
    <xf numFmtId="0" fontId="1" fillId="16" borderId="5" xfId="0" applyFont="1" applyFill="1" applyBorder="1" applyAlignment="1">
      <alignment horizontal="center" vertical="center"/>
    </xf>
    <xf numFmtId="1" fontId="1" fillId="22" borderId="5" xfId="0" applyNumberFormat="1" applyFont="1" applyFill="1" applyBorder="1" applyAlignment="1">
      <alignment horizontal="center" wrapText="1"/>
    </xf>
    <xf numFmtId="0" fontId="1" fillId="12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16" fontId="0" fillId="14" borderId="3" xfId="0" applyNumberFormat="1" applyFill="1" applyBorder="1" applyAlignment="1">
      <alignment horizontal="center"/>
    </xf>
    <xf numFmtId="16" fontId="0" fillId="13" borderId="3" xfId="0" applyNumberFormat="1" applyFill="1" applyBorder="1" applyAlignment="1">
      <alignment horizontal="center"/>
    </xf>
    <xf numFmtId="16" fontId="0" fillId="16" borderId="3" xfId="0" applyNumberFormat="1" applyFill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16" fontId="0" fillId="6" borderId="3" xfId="0" applyNumberFormat="1" applyFill="1" applyBorder="1" applyAlignment="1">
      <alignment horizontal="center"/>
    </xf>
    <xf numFmtId="16" fontId="11" fillId="0" borderId="3" xfId="0" applyNumberFormat="1" applyFont="1" applyBorder="1" applyAlignment="1">
      <alignment horizontal="center"/>
    </xf>
    <xf numFmtId="16" fontId="0" fillId="12" borderId="3" xfId="0" applyNumberFormat="1" applyFill="1" applyBorder="1" applyAlignment="1">
      <alignment horizontal="center"/>
    </xf>
    <xf numFmtId="16" fontId="0" fillId="5" borderId="3" xfId="0" applyNumberFormat="1" applyFill="1" applyBorder="1" applyAlignment="1">
      <alignment horizontal="center"/>
    </xf>
    <xf numFmtId="16" fontId="1" fillId="5" borderId="3" xfId="0" applyNumberFormat="1" applyFont="1" applyFill="1" applyBorder="1" applyAlignment="1">
      <alignment horizontal="center"/>
    </xf>
    <xf numFmtId="16" fontId="0" fillId="27" borderId="3" xfId="0" applyNumberFormat="1" applyFill="1" applyBorder="1" applyAlignment="1">
      <alignment horizontal="center"/>
    </xf>
    <xf numFmtId="16" fontId="1" fillId="28" borderId="3" xfId="0" applyNumberFormat="1" applyFont="1" applyFill="1" applyBorder="1" applyAlignment="1">
      <alignment horizontal="center"/>
    </xf>
    <xf numFmtId="16" fontId="0" fillId="28" borderId="3" xfId="0" applyNumberFormat="1" applyFill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1" fillId="24" borderId="5" xfId="0" applyFont="1" applyFill="1" applyBorder="1" applyAlignment="1" applyProtection="1">
      <alignment horizontal="center"/>
      <protection locked="0"/>
    </xf>
    <xf numFmtId="0" fontId="1" fillId="24" borderId="7" xfId="0" applyFont="1" applyFill="1" applyBorder="1" applyAlignment="1" applyProtection="1">
      <alignment horizontal="center"/>
      <protection locked="0"/>
    </xf>
    <xf numFmtId="0" fontId="1" fillId="24" borderId="26" xfId="0" applyFont="1" applyFill="1" applyBorder="1" applyAlignment="1" applyProtection="1">
      <alignment horizontal="center"/>
      <protection locked="0"/>
    </xf>
    <xf numFmtId="1" fontId="1" fillId="16" borderId="5" xfId="0" applyNumberFormat="1" applyFont="1" applyFill="1" applyBorder="1" applyAlignment="1">
      <alignment horizontal="center"/>
    </xf>
    <xf numFmtId="0" fontId="1" fillId="13" borderId="26" xfId="0" applyFont="1" applyFill="1" applyBorder="1" applyAlignment="1">
      <alignment horizontal="center" vertical="center"/>
    </xf>
    <xf numFmtId="16" fontId="0" fillId="27" borderId="2" xfId="0" applyNumberFormat="1" applyFill="1" applyBorder="1" applyAlignment="1">
      <alignment horizontal="center"/>
    </xf>
    <xf numFmtId="1" fontId="1" fillId="22" borderId="3" xfId="0" applyNumberFormat="1" applyFont="1" applyFill="1" applyBorder="1" applyAlignment="1">
      <alignment horizontal="center" wrapText="1"/>
    </xf>
    <xf numFmtId="1" fontId="1" fillId="18" borderId="3" xfId="0" applyNumberFormat="1" applyFont="1" applyFill="1" applyBorder="1" applyAlignment="1">
      <alignment horizontal="center"/>
    </xf>
    <xf numFmtId="166" fontId="1" fillId="14" borderId="5" xfId="0" applyNumberFormat="1" applyFont="1" applyFill="1" applyBorder="1" applyAlignment="1">
      <alignment horizontal="center"/>
    </xf>
    <xf numFmtId="166" fontId="1" fillId="6" borderId="5" xfId="0" applyNumberFormat="1" applyFont="1" applyFill="1" applyBorder="1" applyAlignment="1">
      <alignment horizontal="center"/>
    </xf>
    <xf numFmtId="166" fontId="1" fillId="13" borderId="5" xfId="0" applyNumberFormat="1" applyFont="1" applyFill="1" applyBorder="1" applyAlignment="1">
      <alignment horizontal="center"/>
    </xf>
    <xf numFmtId="166" fontId="1" fillId="12" borderId="5" xfId="0" applyNumberFormat="1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1" fontId="11" fillId="18" borderId="3" xfId="0" applyNumberFormat="1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0" fillId="13" borderId="5" xfId="0" applyFill="1" applyBorder="1"/>
    <xf numFmtId="16" fontId="0" fillId="6" borderId="2" xfId="0" applyNumberFormat="1" applyFill="1" applyBorder="1" applyAlignment="1">
      <alignment horizontal="center"/>
    </xf>
    <xf numFmtId="16" fontId="1" fillId="6" borderId="26" xfId="0" applyNumberFormat="1" applyFont="1" applyFill="1" applyBorder="1" applyAlignment="1">
      <alignment horizontal="center"/>
    </xf>
    <xf numFmtId="16" fontId="0" fillId="29" borderId="26" xfId="0" applyNumberFormat="1" applyFill="1" applyBorder="1" applyAlignment="1">
      <alignment horizontal="center"/>
    </xf>
    <xf numFmtId="1" fontId="1" fillId="29" borderId="3" xfId="0" applyNumberFormat="1" applyFont="1" applyFill="1" applyBorder="1" applyAlignment="1">
      <alignment horizontal="center" wrapText="1"/>
    </xf>
    <xf numFmtId="0" fontId="1" fillId="29" borderId="25" xfId="0" applyFont="1" applyFill="1" applyBorder="1" applyAlignment="1" applyProtection="1">
      <alignment horizontal="center" wrapText="1"/>
      <protection locked="0"/>
    </xf>
    <xf numFmtId="1" fontId="1" fillId="29" borderId="7" xfId="0" applyNumberFormat="1" applyFont="1" applyFill="1" applyBorder="1" applyAlignment="1">
      <alignment horizontal="center" wrapText="1"/>
    </xf>
    <xf numFmtId="0" fontId="1" fillId="29" borderId="26" xfId="0" applyFont="1" applyFill="1" applyBorder="1" applyAlignment="1" applyProtection="1">
      <alignment horizontal="center" wrapText="1"/>
      <protection locked="0"/>
    </xf>
    <xf numFmtId="1" fontId="1" fillId="29" borderId="7" xfId="0" applyNumberFormat="1" applyFont="1" applyFill="1" applyBorder="1" applyAlignment="1">
      <alignment horizontal="center"/>
    </xf>
    <xf numFmtId="1" fontId="1" fillId="29" borderId="26" xfId="0" applyNumberFormat="1" applyFont="1" applyFill="1" applyBorder="1" applyAlignment="1">
      <alignment horizontal="center"/>
    </xf>
    <xf numFmtId="0" fontId="0" fillId="29" borderId="26" xfId="0" applyFill="1" applyBorder="1" applyAlignment="1">
      <alignment horizontal="center"/>
    </xf>
    <xf numFmtId="1" fontId="0" fillId="29" borderId="26" xfId="0" applyNumberFormat="1" applyFill="1" applyBorder="1" applyAlignment="1">
      <alignment horizontal="center"/>
    </xf>
    <xf numFmtId="1" fontId="1" fillId="29" borderId="3" xfId="0" applyNumberFormat="1" applyFont="1" applyFill="1" applyBorder="1" applyAlignment="1">
      <alignment horizontal="center"/>
    </xf>
    <xf numFmtId="1" fontId="1" fillId="29" borderId="5" xfId="0" applyNumberFormat="1" applyFont="1" applyFill="1" applyBorder="1" applyAlignment="1">
      <alignment horizontal="center"/>
    </xf>
    <xf numFmtId="1" fontId="1" fillId="29" borderId="33" xfId="0" applyNumberFormat="1" applyFont="1" applyFill="1" applyBorder="1" applyAlignment="1">
      <alignment horizontal="center"/>
    </xf>
    <xf numFmtId="1" fontId="1" fillId="29" borderId="26" xfId="2" applyNumberFormat="1" applyFont="1" applyFill="1" applyBorder="1" applyAlignment="1">
      <alignment horizontal="center"/>
    </xf>
    <xf numFmtId="0" fontId="4" fillId="29" borderId="3" xfId="0" applyFont="1" applyFill="1" applyBorder="1" applyAlignment="1">
      <alignment horizontal="center"/>
    </xf>
    <xf numFmtId="166" fontId="1" fillId="29" borderId="5" xfId="0" applyNumberFormat="1" applyFont="1" applyFill="1" applyBorder="1" applyAlignment="1">
      <alignment horizontal="center"/>
    </xf>
    <xf numFmtId="166" fontId="1" fillId="29" borderId="2" xfId="0" applyNumberFormat="1" applyFont="1" applyFill="1" applyBorder="1" applyAlignment="1">
      <alignment horizontal="center"/>
    </xf>
    <xf numFmtId="0" fontId="0" fillId="29" borderId="10" xfId="0" applyFill="1" applyBorder="1"/>
    <xf numFmtId="0" fontId="1" fillId="29" borderId="5" xfId="0" applyFont="1" applyFill="1" applyBorder="1" applyAlignment="1">
      <alignment horizontal="center"/>
    </xf>
    <xf numFmtId="166" fontId="1" fillId="29" borderId="25" xfId="0" applyNumberFormat="1" applyFont="1" applyFill="1" applyBorder="1" applyAlignment="1">
      <alignment horizontal="center"/>
    </xf>
    <xf numFmtId="166" fontId="1" fillId="29" borderId="3" xfId="0" applyNumberFormat="1" applyFont="1" applyFill="1" applyBorder="1" applyAlignment="1">
      <alignment horizontal="center"/>
    </xf>
    <xf numFmtId="166" fontId="0" fillId="29" borderId="3" xfId="0" applyNumberFormat="1" applyFill="1" applyBorder="1" applyAlignment="1">
      <alignment horizontal="center"/>
    </xf>
    <xf numFmtId="0" fontId="0" fillId="29" borderId="18" xfId="0" applyFill="1" applyBorder="1"/>
    <xf numFmtId="0" fontId="0" fillId="29" borderId="0" xfId="0" applyFill="1"/>
    <xf numFmtId="16" fontId="0" fillId="29" borderId="3" xfId="0" applyNumberFormat="1" applyFill="1" applyBorder="1" applyAlignment="1">
      <alignment horizontal="center"/>
    </xf>
    <xf numFmtId="0" fontId="1" fillId="29" borderId="3" xfId="0" applyFont="1" applyFill="1" applyBorder="1" applyAlignment="1">
      <alignment horizontal="center" vertical="center"/>
    </xf>
    <xf numFmtId="0" fontId="1" fillId="29" borderId="25" xfId="0" applyFont="1" applyFill="1" applyBorder="1" applyAlignment="1" applyProtection="1">
      <alignment horizontal="center"/>
      <protection locked="0"/>
    </xf>
    <xf numFmtId="3" fontId="1" fillId="29" borderId="7" xfId="0" applyNumberFormat="1" applyFont="1" applyFill="1" applyBorder="1" applyAlignment="1">
      <alignment horizontal="center"/>
    </xf>
    <xf numFmtId="0" fontId="1" fillId="29" borderId="26" xfId="0" applyFont="1" applyFill="1" applyBorder="1" applyAlignment="1">
      <alignment horizontal="center" vertical="center"/>
    </xf>
    <xf numFmtId="0" fontId="1" fillId="29" borderId="5" xfId="0" applyFont="1" applyFill="1" applyBorder="1" applyAlignment="1">
      <alignment horizontal="center" vertical="center"/>
    </xf>
    <xf numFmtId="0" fontId="1" fillId="29" borderId="26" xfId="0" applyFont="1" applyFill="1" applyBorder="1" applyAlignment="1">
      <alignment horizontal="center"/>
    </xf>
    <xf numFmtId="1" fontId="1" fillId="29" borderId="2" xfId="0" applyNumberFormat="1" applyFont="1" applyFill="1" applyBorder="1" applyAlignment="1">
      <alignment horizontal="center"/>
    </xf>
    <xf numFmtId="0" fontId="0" fillId="29" borderId="3" xfId="0" applyFill="1" applyBorder="1"/>
    <xf numFmtId="1" fontId="1" fillId="4" borderId="26" xfId="0" applyNumberFormat="1" applyFont="1" applyFill="1" applyBorder="1" applyAlignment="1">
      <alignment horizontal="center"/>
    </xf>
    <xf numFmtId="0" fontId="1" fillId="14" borderId="26" xfId="0" applyFont="1" applyFill="1" applyBorder="1" applyAlignment="1">
      <alignment horizontal="center" vertical="center"/>
    </xf>
    <xf numFmtId="0" fontId="0" fillId="4" borderId="0" xfId="0" applyFill="1"/>
    <xf numFmtId="16" fontId="0" fillId="11" borderId="3" xfId="0" applyNumberFormat="1" applyFill="1" applyBorder="1" applyAlignment="1">
      <alignment horizontal="center"/>
    </xf>
    <xf numFmtId="16" fontId="0" fillId="11" borderId="26" xfId="0" applyNumberFormat="1" applyFill="1" applyBorder="1" applyAlignment="1">
      <alignment horizontal="center"/>
    </xf>
    <xf numFmtId="0" fontId="0" fillId="5" borderId="3" xfId="0" applyFill="1" applyBorder="1"/>
    <xf numFmtId="0" fontId="0" fillId="30" borderId="0" xfId="0" applyFill="1"/>
    <xf numFmtId="0" fontId="0" fillId="17" borderId="0" xfId="0" applyFill="1"/>
    <xf numFmtId="3" fontId="1" fillId="18" borderId="3" xfId="0" applyNumberFormat="1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16" fontId="1" fillId="6" borderId="3" xfId="0" applyNumberFormat="1" applyFont="1" applyFill="1" applyBorder="1" applyAlignment="1">
      <alignment horizontal="center"/>
    </xf>
    <xf numFmtId="1" fontId="1" fillId="6" borderId="5" xfId="0" applyNumberFormat="1" applyFont="1" applyFill="1" applyBorder="1" applyAlignment="1">
      <alignment horizontal="center" wrapText="1"/>
    </xf>
    <xf numFmtId="0" fontId="1" fillId="6" borderId="25" xfId="0" applyFont="1" applyFill="1" applyBorder="1" applyAlignment="1" applyProtection="1">
      <alignment horizontal="center" wrapText="1"/>
      <protection locked="0"/>
    </xf>
    <xf numFmtId="1" fontId="1" fillId="6" borderId="7" xfId="0" applyNumberFormat="1" applyFont="1" applyFill="1" applyBorder="1" applyAlignment="1">
      <alignment horizontal="center" wrapText="1"/>
    </xf>
    <xf numFmtId="0" fontId="1" fillId="6" borderId="26" xfId="0" applyFont="1" applyFill="1" applyBorder="1" applyAlignment="1" applyProtection="1">
      <alignment horizontal="center" wrapText="1"/>
      <protection locked="0"/>
    </xf>
    <xf numFmtId="16" fontId="0" fillId="11" borderId="2" xfId="0" applyNumberFormat="1" applyFill="1" applyBorder="1" applyAlignment="1">
      <alignment horizontal="center"/>
    </xf>
    <xf numFmtId="16" fontId="1" fillId="13" borderId="3" xfId="0" applyNumberFormat="1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10" xfId="0" applyFont="1" applyFill="1" applyBorder="1"/>
    <xf numFmtId="0" fontId="1" fillId="13" borderId="18" xfId="0" applyFont="1" applyFill="1" applyBorder="1"/>
    <xf numFmtId="0" fontId="1" fillId="4" borderId="5" xfId="0" applyFont="1" applyFill="1" applyBorder="1" applyAlignment="1">
      <alignment horizontal="center" vertical="center"/>
    </xf>
    <xf numFmtId="16" fontId="1" fillId="13" borderId="26" xfId="0" applyNumberFormat="1" applyFont="1" applyFill="1" applyBorder="1" applyAlignment="1">
      <alignment horizontal="center"/>
    </xf>
    <xf numFmtId="16" fontId="0" fillId="13" borderId="2" xfId="0" applyNumberFormat="1" applyFill="1" applyBorder="1" applyAlignment="1">
      <alignment horizontal="center"/>
    </xf>
    <xf numFmtId="16" fontId="0" fillId="4" borderId="3" xfId="0" applyNumberFormat="1" applyFill="1" applyBorder="1" applyAlignment="1">
      <alignment horizontal="center"/>
    </xf>
    <xf numFmtId="0" fontId="1" fillId="4" borderId="25" xfId="0" applyFont="1" applyFill="1" applyBorder="1" applyAlignment="1" applyProtection="1">
      <alignment horizontal="center"/>
      <protection locked="0"/>
    </xf>
    <xf numFmtId="3" fontId="1" fillId="4" borderId="7" xfId="0" applyNumberFormat="1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1" fontId="1" fillId="4" borderId="7" xfId="0" applyNumberFormat="1" applyFont="1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1" fontId="0" fillId="4" borderId="26" xfId="0" applyNumberForma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1" fontId="1" fillId="4" borderId="5" xfId="0" applyNumberFormat="1" applyFont="1" applyFill="1" applyBorder="1" applyAlignment="1">
      <alignment horizontal="center"/>
    </xf>
    <xf numFmtId="1" fontId="1" fillId="4" borderId="33" xfId="0" applyNumberFormat="1" applyFont="1" applyFill="1" applyBorder="1" applyAlignment="1">
      <alignment horizontal="center"/>
    </xf>
    <xf numFmtId="1" fontId="1" fillId="4" borderId="26" xfId="2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4" borderId="5" xfId="0" applyFill="1" applyBorder="1"/>
    <xf numFmtId="166" fontId="1" fillId="4" borderId="2" xfId="0" applyNumberFormat="1" applyFont="1" applyFill="1" applyBorder="1" applyAlignment="1">
      <alignment horizontal="center"/>
    </xf>
    <xf numFmtId="0" fontId="0" fillId="4" borderId="10" xfId="0" applyFill="1" applyBorder="1"/>
    <xf numFmtId="166" fontId="1" fillId="4" borderId="25" xfId="0" applyNumberFormat="1" applyFont="1" applyFill="1" applyBorder="1" applyAlignment="1">
      <alignment horizontal="center"/>
    </xf>
    <xf numFmtId="0" fontId="0" fillId="4" borderId="3" xfId="0" applyFill="1" applyBorder="1"/>
    <xf numFmtId="166" fontId="0" fillId="4" borderId="3" xfId="0" applyNumberFormat="1" applyFill="1" applyBorder="1" applyAlignment="1">
      <alignment horizontal="center"/>
    </xf>
    <xf numFmtId="0" fontId="0" fillId="4" borderId="18" xfId="0" applyFill="1" applyBorder="1"/>
    <xf numFmtId="1" fontId="1" fillId="26" borderId="7" xfId="0" applyNumberFormat="1" applyFont="1" applyFill="1" applyBorder="1" applyAlignment="1">
      <alignment horizontal="center"/>
    </xf>
    <xf numFmtId="1" fontId="1" fillId="26" borderId="26" xfId="0" applyNumberFormat="1" applyFont="1" applyFill="1" applyBorder="1" applyAlignment="1">
      <alignment horizontal="center"/>
    </xf>
    <xf numFmtId="0" fontId="0" fillId="26" borderId="26" xfId="0" applyFill="1" applyBorder="1" applyAlignment="1">
      <alignment horizontal="center"/>
    </xf>
    <xf numFmtId="1" fontId="0" fillId="26" borderId="26" xfId="0" applyNumberFormat="1" applyFill="1" applyBorder="1" applyAlignment="1">
      <alignment horizontal="center"/>
    </xf>
    <xf numFmtId="1" fontId="1" fillId="26" borderId="3" xfId="0" applyNumberFormat="1" applyFont="1" applyFill="1" applyBorder="1" applyAlignment="1">
      <alignment horizontal="center"/>
    </xf>
    <xf numFmtId="1" fontId="1" fillId="26" borderId="5" xfId="0" applyNumberFormat="1" applyFont="1" applyFill="1" applyBorder="1" applyAlignment="1">
      <alignment horizontal="center"/>
    </xf>
    <xf numFmtId="1" fontId="1" fillId="26" borderId="33" xfId="0" applyNumberFormat="1" applyFont="1" applyFill="1" applyBorder="1" applyAlignment="1">
      <alignment horizontal="center"/>
    </xf>
    <xf numFmtId="1" fontId="1" fillId="26" borderId="26" xfId="2" applyNumberFormat="1" applyFont="1" applyFill="1" applyBorder="1" applyAlignment="1">
      <alignment horizontal="center"/>
    </xf>
    <xf numFmtId="0" fontId="4" fillId="26" borderId="3" xfId="0" applyFont="1" applyFill="1" applyBorder="1" applyAlignment="1">
      <alignment horizontal="center"/>
    </xf>
    <xf numFmtId="166" fontId="1" fillId="26" borderId="5" xfId="0" applyNumberFormat="1" applyFont="1" applyFill="1" applyBorder="1" applyAlignment="1">
      <alignment horizontal="center"/>
    </xf>
    <xf numFmtId="166" fontId="1" fillId="26" borderId="2" xfId="0" applyNumberFormat="1" applyFont="1" applyFill="1" applyBorder="1" applyAlignment="1">
      <alignment horizontal="center"/>
    </xf>
    <xf numFmtId="0" fontId="0" fillId="26" borderId="10" xfId="0" applyFill="1" applyBorder="1"/>
    <xf numFmtId="0" fontId="1" fillId="26" borderId="5" xfId="0" applyFont="1" applyFill="1" applyBorder="1" applyAlignment="1">
      <alignment horizontal="center"/>
    </xf>
    <xf numFmtId="166" fontId="1" fillId="26" borderId="25" xfId="0" applyNumberFormat="1" applyFont="1" applyFill="1" applyBorder="1" applyAlignment="1">
      <alignment horizontal="center"/>
    </xf>
    <xf numFmtId="166" fontId="1" fillId="26" borderId="3" xfId="0" applyNumberFormat="1" applyFont="1" applyFill="1" applyBorder="1" applyAlignment="1">
      <alignment horizontal="center"/>
    </xf>
    <xf numFmtId="166" fontId="0" fillId="26" borderId="3" xfId="0" applyNumberFormat="1" applyFill="1" applyBorder="1" applyAlignment="1">
      <alignment horizontal="center"/>
    </xf>
    <xf numFmtId="0" fontId="0" fillId="26" borderId="18" xfId="0" applyFill="1" applyBorder="1"/>
    <xf numFmtId="0" fontId="1" fillId="7" borderId="7" xfId="0" applyFont="1" applyFill="1" applyBorder="1" applyAlignment="1">
      <alignment horizontal="center" vertical="center"/>
    </xf>
    <xf numFmtId="1" fontId="1" fillId="7" borderId="26" xfId="0" applyNumberFormat="1" applyFont="1" applyFill="1" applyBorder="1" applyAlignment="1">
      <alignment horizontal="center"/>
    </xf>
    <xf numFmtId="16" fontId="0" fillId="17" borderId="3" xfId="0" applyNumberFormat="1" applyFill="1" applyBorder="1" applyAlignment="1">
      <alignment horizontal="center"/>
    </xf>
    <xf numFmtId="16" fontId="1" fillId="30" borderId="26" xfId="0" applyNumberFormat="1" applyFont="1" applyFill="1" applyBorder="1" applyAlignment="1">
      <alignment horizontal="center"/>
    </xf>
    <xf numFmtId="0" fontId="1" fillId="30" borderId="5" xfId="0" applyFont="1" applyFill="1" applyBorder="1" applyAlignment="1">
      <alignment horizontal="center" vertical="center"/>
    </xf>
    <xf numFmtId="0" fontId="1" fillId="30" borderId="25" xfId="0" applyFont="1" applyFill="1" applyBorder="1" applyAlignment="1" applyProtection="1">
      <alignment horizontal="center"/>
      <protection locked="0"/>
    </xf>
    <xf numFmtId="3" fontId="1" fillId="30" borderId="7" xfId="0" applyNumberFormat="1" applyFont="1" applyFill="1" applyBorder="1" applyAlignment="1">
      <alignment horizontal="center"/>
    </xf>
    <xf numFmtId="0" fontId="1" fillId="30" borderId="26" xfId="0" applyFont="1" applyFill="1" applyBorder="1" applyAlignment="1">
      <alignment horizontal="center" vertical="center"/>
    </xf>
    <xf numFmtId="1" fontId="1" fillId="30" borderId="7" xfId="0" applyNumberFormat="1" applyFont="1" applyFill="1" applyBorder="1" applyAlignment="1">
      <alignment horizontal="center"/>
    </xf>
    <xf numFmtId="1" fontId="1" fillId="30" borderId="26" xfId="0" applyNumberFormat="1" applyFont="1" applyFill="1" applyBorder="1" applyAlignment="1">
      <alignment horizontal="center"/>
    </xf>
    <xf numFmtId="0" fontId="1" fillId="30" borderId="26" xfId="0" applyFont="1" applyFill="1" applyBorder="1" applyAlignment="1">
      <alignment horizontal="center"/>
    </xf>
    <xf numFmtId="1" fontId="1" fillId="30" borderId="3" xfId="0" applyNumberFormat="1" applyFont="1" applyFill="1" applyBorder="1" applyAlignment="1">
      <alignment horizontal="center"/>
    </xf>
    <xf numFmtId="1" fontId="1" fillId="30" borderId="5" xfId="0" applyNumberFormat="1" applyFont="1" applyFill="1" applyBorder="1" applyAlignment="1">
      <alignment horizontal="center"/>
    </xf>
    <xf numFmtId="1" fontId="1" fillId="30" borderId="33" xfId="0" applyNumberFormat="1" applyFont="1" applyFill="1" applyBorder="1" applyAlignment="1">
      <alignment horizontal="center"/>
    </xf>
    <xf numFmtId="1" fontId="1" fillId="30" borderId="26" xfId="2" applyNumberFormat="1" applyFont="1" applyFill="1" applyBorder="1" applyAlignment="1">
      <alignment horizontal="center"/>
    </xf>
    <xf numFmtId="0" fontId="1" fillId="30" borderId="3" xfId="0" applyFont="1" applyFill="1" applyBorder="1" applyAlignment="1">
      <alignment horizontal="center"/>
    </xf>
    <xf numFmtId="166" fontId="1" fillId="30" borderId="5" xfId="0" applyNumberFormat="1" applyFont="1" applyFill="1" applyBorder="1" applyAlignment="1">
      <alignment horizontal="center"/>
    </xf>
    <xf numFmtId="166" fontId="1" fillId="30" borderId="2" xfId="0" applyNumberFormat="1" applyFont="1" applyFill="1" applyBorder="1" applyAlignment="1">
      <alignment horizontal="center"/>
    </xf>
    <xf numFmtId="0" fontId="1" fillId="30" borderId="10" xfId="0" applyFont="1" applyFill="1" applyBorder="1"/>
    <xf numFmtId="0" fontId="1" fillId="30" borderId="5" xfId="0" applyFont="1" applyFill="1" applyBorder="1" applyAlignment="1">
      <alignment horizontal="center"/>
    </xf>
    <xf numFmtId="166" fontId="1" fillId="30" borderId="25" xfId="0" applyNumberFormat="1" applyFont="1" applyFill="1" applyBorder="1" applyAlignment="1">
      <alignment horizontal="center"/>
    </xf>
    <xf numFmtId="166" fontId="1" fillId="30" borderId="3" xfId="0" applyNumberFormat="1" applyFont="1" applyFill="1" applyBorder="1" applyAlignment="1">
      <alignment horizontal="center"/>
    </xf>
    <xf numFmtId="0" fontId="1" fillId="30" borderId="18" xfId="0" applyFont="1" applyFill="1" applyBorder="1"/>
    <xf numFmtId="16" fontId="0" fillId="30" borderId="26" xfId="0" applyNumberFormat="1" applyFill="1" applyBorder="1" applyAlignment="1">
      <alignment horizontal="center"/>
    </xf>
    <xf numFmtId="16" fontId="0" fillId="30" borderId="3" xfId="0" applyNumberFormat="1" applyFill="1" applyBorder="1" applyAlignment="1">
      <alignment horizontal="center"/>
    </xf>
    <xf numFmtId="0" fontId="0" fillId="30" borderId="26" xfId="0" applyFill="1" applyBorder="1" applyAlignment="1">
      <alignment horizontal="center"/>
    </xf>
    <xf numFmtId="1" fontId="0" fillId="30" borderId="26" xfId="0" applyNumberFormat="1" applyFill="1" applyBorder="1" applyAlignment="1">
      <alignment horizontal="center"/>
    </xf>
    <xf numFmtId="0" fontId="4" fillId="30" borderId="3" xfId="0" applyFont="1" applyFill="1" applyBorder="1" applyAlignment="1">
      <alignment horizontal="center"/>
    </xf>
    <xf numFmtId="0" fontId="0" fillId="30" borderId="10" xfId="0" applyFill="1" applyBorder="1"/>
    <xf numFmtId="166" fontId="0" fillId="30" borderId="3" xfId="0" applyNumberFormat="1" applyFill="1" applyBorder="1" applyAlignment="1">
      <alignment horizontal="center"/>
    </xf>
    <xf numFmtId="0" fontId="0" fillId="30" borderId="18" xfId="0" applyFill="1" applyBorder="1"/>
    <xf numFmtId="1" fontId="0" fillId="6" borderId="26" xfId="0" applyNumberFormat="1" applyFill="1" applyBorder="1" applyAlignment="1">
      <alignment horizontal="center"/>
    </xf>
    <xf numFmtId="1" fontId="1" fillId="6" borderId="26" xfId="2" applyNumberFormat="1" applyFont="1" applyFill="1" applyBorder="1" applyAlignment="1">
      <alignment horizontal="center"/>
    </xf>
    <xf numFmtId="166" fontId="1" fillId="6" borderId="2" xfId="0" applyNumberFormat="1" applyFont="1" applyFill="1" applyBorder="1" applyAlignment="1">
      <alignment horizontal="center"/>
    </xf>
    <xf numFmtId="166" fontId="1" fillId="6" borderId="25" xfId="0" applyNumberFormat="1" applyFon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0" fontId="0" fillId="6" borderId="18" xfId="0" applyFill="1" applyBorder="1"/>
    <xf numFmtId="0" fontId="1" fillId="18" borderId="5" xfId="0" applyFont="1" applyFill="1" applyBorder="1" applyAlignment="1" applyProtection="1">
      <alignment horizontal="center"/>
      <protection locked="0"/>
    </xf>
    <xf numFmtId="3" fontId="1" fillId="18" borderId="25" xfId="0" applyNumberFormat="1" applyFont="1" applyFill="1" applyBorder="1" applyAlignment="1">
      <alignment horizontal="center"/>
    </xf>
    <xf numFmtId="0" fontId="1" fillId="7" borderId="25" xfId="0" applyFont="1" applyFill="1" applyBorder="1" applyAlignment="1">
      <alignment horizontal="center" vertical="center"/>
    </xf>
    <xf numFmtId="3" fontId="1" fillId="7" borderId="5" xfId="0" applyNumberFormat="1" applyFont="1" applyFill="1" applyBorder="1" applyAlignment="1">
      <alignment horizontal="center"/>
    </xf>
    <xf numFmtId="16" fontId="1" fillId="14" borderId="3" xfId="0" applyNumberFormat="1" applyFont="1" applyFill="1" applyBorder="1" applyAlignment="1">
      <alignment horizontal="center"/>
    </xf>
    <xf numFmtId="1" fontId="1" fillId="22" borderId="25" xfId="0" applyNumberFormat="1" applyFont="1" applyFill="1" applyBorder="1" applyAlignment="1">
      <alignment horizontal="center" wrapText="1"/>
    </xf>
    <xf numFmtId="16" fontId="0" fillId="7" borderId="3" xfId="0" applyNumberFormat="1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1" fontId="0" fillId="7" borderId="26" xfId="0" applyNumberFormat="1" applyFill="1" applyBorder="1" applyAlignment="1">
      <alignment horizontal="center"/>
    </xf>
    <xf numFmtId="1" fontId="1" fillId="7" borderId="5" xfId="0" applyNumberFormat="1" applyFont="1" applyFill="1" applyBorder="1" applyAlignment="1">
      <alignment horizontal="center"/>
    </xf>
    <xf numFmtId="1" fontId="1" fillId="7" borderId="33" xfId="0" applyNumberFormat="1" applyFont="1" applyFill="1" applyBorder="1" applyAlignment="1">
      <alignment horizontal="center"/>
    </xf>
    <xf numFmtId="1" fontId="1" fillId="7" borderId="26" xfId="2" applyNumberFormat="1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166" fontId="1" fillId="7" borderId="5" xfId="0" applyNumberFormat="1" applyFont="1" applyFill="1" applyBorder="1" applyAlignment="1">
      <alignment horizontal="center"/>
    </xf>
    <xf numFmtId="166" fontId="1" fillId="7" borderId="2" xfId="0" applyNumberFormat="1" applyFont="1" applyFill="1" applyBorder="1" applyAlignment="1">
      <alignment horizontal="center"/>
    </xf>
    <xf numFmtId="0" fontId="0" fillId="7" borderId="10" xfId="0" applyFill="1" applyBorder="1"/>
    <xf numFmtId="0" fontId="1" fillId="7" borderId="5" xfId="0" applyFont="1" applyFill="1" applyBorder="1" applyAlignment="1">
      <alignment horizontal="center"/>
    </xf>
    <xf numFmtId="166" fontId="1" fillId="7" borderId="25" xfId="0" applyNumberFormat="1" applyFont="1" applyFill="1" applyBorder="1" applyAlignment="1">
      <alignment horizontal="center"/>
    </xf>
    <xf numFmtId="166" fontId="1" fillId="7" borderId="3" xfId="0" applyNumberFormat="1" applyFont="1" applyFill="1" applyBorder="1" applyAlignment="1">
      <alignment horizontal="center"/>
    </xf>
    <xf numFmtId="166" fontId="0" fillId="7" borderId="3" xfId="0" applyNumberFormat="1" applyFill="1" applyBorder="1" applyAlignment="1">
      <alignment horizontal="center"/>
    </xf>
    <xf numFmtId="0" fontId="0" fillId="7" borderId="18" xfId="0" applyFill="1" applyBorder="1"/>
    <xf numFmtId="0" fontId="0" fillId="7" borderId="0" xfId="0" applyFill="1"/>
    <xf numFmtId="0" fontId="1" fillId="7" borderId="26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1" fillId="26" borderId="5" xfId="0" applyFont="1" applyFill="1" applyBorder="1" applyAlignment="1">
      <alignment horizontal="center" vertical="center"/>
    </xf>
    <xf numFmtId="0" fontId="1" fillId="26" borderId="25" xfId="0" applyFont="1" applyFill="1" applyBorder="1" applyAlignment="1" applyProtection="1">
      <alignment horizontal="center"/>
      <protection locked="0"/>
    </xf>
    <xf numFmtId="3" fontId="1" fillId="26" borderId="7" xfId="0" applyNumberFormat="1" applyFont="1" applyFill="1" applyBorder="1" applyAlignment="1">
      <alignment horizontal="center"/>
    </xf>
    <xf numFmtId="0" fontId="1" fillId="26" borderId="26" xfId="0" applyFont="1" applyFill="1" applyBorder="1" applyAlignment="1">
      <alignment horizontal="center" vertical="center"/>
    </xf>
    <xf numFmtId="0" fontId="1" fillId="18" borderId="7" xfId="0" applyFont="1" applyFill="1" applyBorder="1" applyAlignment="1">
      <alignment horizontal="center"/>
    </xf>
    <xf numFmtId="1" fontId="1" fillId="18" borderId="26" xfId="0" applyNumberFormat="1" applyFont="1" applyFill="1" applyBorder="1" applyAlignment="1">
      <alignment horizontal="center"/>
    </xf>
    <xf numFmtId="1" fontId="1" fillId="5" borderId="5" xfId="0" applyNumberFormat="1" applyFont="1" applyFill="1" applyBorder="1" applyAlignment="1">
      <alignment horizontal="center"/>
    </xf>
    <xf numFmtId="1" fontId="1" fillId="5" borderId="5" xfId="0" applyNumberFormat="1" applyFont="1" applyFill="1" applyBorder="1" applyAlignment="1">
      <alignment horizontal="center" wrapText="1"/>
    </xf>
    <xf numFmtId="16" fontId="1" fillId="14" borderId="26" xfId="0" applyNumberFormat="1" applyFont="1" applyFill="1" applyBorder="1" applyAlignment="1">
      <alignment horizontal="center"/>
    </xf>
    <xf numFmtId="1" fontId="1" fillId="24" borderId="26" xfId="0" applyNumberFormat="1" applyFont="1" applyFill="1" applyBorder="1" applyAlignment="1">
      <alignment horizontal="center"/>
    </xf>
    <xf numFmtId="1" fontId="1" fillId="22" borderId="26" xfId="0" applyNumberFormat="1" applyFont="1" applyFill="1" applyBorder="1" applyAlignment="1">
      <alignment horizontal="center" wrapText="1"/>
    </xf>
    <xf numFmtId="16" fontId="0" fillId="33" borderId="26" xfId="0" applyNumberFormat="1" applyFill="1" applyBorder="1" applyAlignment="1">
      <alignment horizontal="center"/>
    </xf>
    <xf numFmtId="16" fontId="0" fillId="33" borderId="3" xfId="0" applyNumberFormat="1" applyFill="1" applyBorder="1" applyAlignment="1">
      <alignment horizontal="center"/>
    </xf>
    <xf numFmtId="0" fontId="1" fillId="16" borderId="26" xfId="0" applyFont="1" applyFill="1" applyBorder="1" applyAlignment="1">
      <alignment horizontal="center" vertical="center"/>
    </xf>
    <xf numFmtId="16" fontId="0" fillId="34" borderId="26" xfId="0" applyNumberForma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16" fontId="15" fillId="0" borderId="0" xfId="0" applyNumberFormat="1" applyFont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3" fontId="1" fillId="16" borderId="3" xfId="0" applyNumberFormat="1" applyFont="1" applyFill="1" applyBorder="1" applyAlignment="1">
      <alignment horizontal="center"/>
    </xf>
    <xf numFmtId="16" fontId="0" fillId="8" borderId="26" xfId="0" applyNumberFormat="1" applyFill="1" applyBorder="1" applyAlignment="1">
      <alignment horizontal="center"/>
    </xf>
    <xf numFmtId="16" fontId="1" fillId="12" borderId="26" xfId="0" applyNumberFormat="1" applyFont="1" applyFill="1" applyBorder="1" applyAlignment="1">
      <alignment horizontal="center"/>
    </xf>
    <xf numFmtId="16" fontId="0" fillId="34" borderId="3" xfId="0" applyNumberFormat="1" applyFill="1" applyBorder="1" applyAlignment="1">
      <alignment horizontal="center"/>
    </xf>
    <xf numFmtId="16" fontId="0" fillId="31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 applyProtection="1">
      <alignment horizontal="center"/>
      <protection locked="0"/>
    </xf>
    <xf numFmtId="3" fontId="1" fillId="6" borderId="25" xfId="0" applyNumberFormat="1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vertical="center"/>
    </xf>
    <xf numFmtId="16" fontId="1" fillId="16" borderId="26" xfId="0" applyNumberFormat="1" applyFont="1" applyFill="1" applyBorder="1" applyAlignment="1">
      <alignment horizontal="center"/>
    </xf>
    <xf numFmtId="16" fontId="11" fillId="16" borderId="26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 wrapText="1"/>
    </xf>
    <xf numFmtId="0" fontId="1" fillId="0" borderId="25" xfId="0" applyFont="1" applyBorder="1" applyAlignment="1" applyProtection="1">
      <alignment horizontal="center" vertical="center" wrapText="1"/>
      <protection locked="0"/>
    </xf>
    <xf numFmtId="1" fontId="1" fillId="0" borderId="7" xfId="0" applyNumberFormat="1" applyFont="1" applyBorder="1" applyAlignment="1">
      <alignment horizontal="center" vertical="center" wrapText="1"/>
    </xf>
    <xf numFmtId="0" fontId="1" fillId="0" borderId="26" xfId="0" applyFont="1" applyBorder="1" applyAlignment="1" applyProtection="1">
      <alignment horizontal="center" vertical="center" wrapText="1"/>
      <protection locked="0"/>
    </xf>
    <xf numFmtId="1" fontId="1" fillId="0" borderId="26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" fillId="0" borderId="25" xfId="0" applyFont="1" applyBorder="1" applyAlignment="1" applyProtection="1">
      <alignment horizontal="center" vertical="center"/>
      <protection locked="0"/>
    </xf>
    <xf numFmtId="3" fontId="1" fillId="0" borderId="7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" fontId="1" fillId="0" borderId="25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1" fontId="0" fillId="0" borderId="3" xfId="0" applyNumberFormat="1" applyBorder="1" applyAlignment="1">
      <alignment horizontal="center" vertical="center"/>
    </xf>
    <xf numFmtId="16" fontId="0" fillId="3" borderId="26" xfId="0" applyNumberFormat="1" applyFill="1" applyBorder="1" applyAlignment="1">
      <alignment horizontal="center"/>
    </xf>
    <xf numFmtId="0" fontId="1" fillId="35" borderId="25" xfId="0" applyFont="1" applyFill="1" applyBorder="1" applyAlignment="1" applyProtection="1">
      <alignment horizontal="center"/>
      <protection locked="0"/>
    </xf>
    <xf numFmtId="3" fontId="1" fillId="35" borderId="7" xfId="0" applyNumberFormat="1" applyFont="1" applyFill="1" applyBorder="1" applyAlignment="1">
      <alignment horizontal="center"/>
    </xf>
    <xf numFmtId="0" fontId="1" fillId="35" borderId="26" xfId="0" applyFont="1" applyFill="1" applyBorder="1" applyAlignment="1">
      <alignment horizontal="center" vertical="center"/>
    </xf>
    <xf numFmtId="1" fontId="1" fillId="35" borderId="7" xfId="0" applyNumberFormat="1" applyFont="1" applyFill="1" applyBorder="1" applyAlignment="1">
      <alignment horizontal="center"/>
    </xf>
    <xf numFmtId="1" fontId="1" fillId="35" borderId="5" xfId="0" applyNumberFormat="1" applyFont="1" applyFill="1" applyBorder="1" applyAlignment="1">
      <alignment horizontal="center"/>
    </xf>
    <xf numFmtId="0" fontId="1" fillId="35" borderId="26" xfId="0" applyFont="1" applyFill="1" applyBorder="1" applyAlignment="1">
      <alignment horizontal="center"/>
    </xf>
    <xf numFmtId="0" fontId="1" fillId="35" borderId="5" xfId="0" applyFont="1" applyFill="1" applyBorder="1" applyAlignment="1">
      <alignment horizontal="center" vertical="center"/>
    </xf>
    <xf numFmtId="16" fontId="0" fillId="31" borderId="26" xfId="0" applyNumberFormat="1" applyFill="1" applyBorder="1" applyAlignment="1">
      <alignment horizontal="center"/>
    </xf>
    <xf numFmtId="3" fontId="1" fillId="12" borderId="25" xfId="0" applyNumberFormat="1" applyFont="1" applyFill="1" applyBorder="1" applyAlignment="1">
      <alignment horizontal="center"/>
    </xf>
    <xf numFmtId="0" fontId="1" fillId="36" borderId="5" xfId="0" applyFont="1" applyFill="1" applyBorder="1" applyAlignment="1">
      <alignment horizontal="center" vertical="center"/>
    </xf>
    <xf numFmtId="0" fontId="1" fillId="36" borderId="25" xfId="0" applyFont="1" applyFill="1" applyBorder="1" applyAlignment="1" applyProtection="1">
      <alignment horizontal="center"/>
      <protection locked="0"/>
    </xf>
    <xf numFmtId="3" fontId="1" fillId="36" borderId="7" xfId="0" applyNumberFormat="1" applyFont="1" applyFill="1" applyBorder="1" applyAlignment="1">
      <alignment horizontal="center"/>
    </xf>
    <xf numFmtId="0" fontId="1" fillId="36" borderId="26" xfId="0" applyFont="1" applyFill="1" applyBorder="1" applyAlignment="1">
      <alignment horizontal="center" vertical="center"/>
    </xf>
    <xf numFmtId="1" fontId="1" fillId="36" borderId="7" xfId="0" applyNumberFormat="1" applyFont="1" applyFill="1" applyBorder="1" applyAlignment="1">
      <alignment horizontal="center"/>
    </xf>
    <xf numFmtId="0" fontId="1" fillId="35" borderId="3" xfId="0" applyFont="1" applyFill="1" applyBorder="1" applyAlignment="1">
      <alignment horizontal="center" vertical="center"/>
    </xf>
    <xf numFmtId="0" fontId="1" fillId="35" borderId="3" xfId="0" applyFont="1" applyFill="1" applyBorder="1" applyAlignment="1" applyProtection="1">
      <alignment horizontal="center"/>
      <protection locked="0"/>
    </xf>
    <xf numFmtId="3" fontId="1" fillId="35" borderId="3" xfId="0" applyNumberFormat="1" applyFont="1" applyFill="1" applyBorder="1" applyAlignment="1">
      <alignment horizontal="center"/>
    </xf>
    <xf numFmtId="0" fontId="1" fillId="6" borderId="3" xfId="0" applyFont="1" applyFill="1" applyBorder="1" applyAlignment="1" applyProtection="1">
      <alignment horizontal="center"/>
      <protection locked="0"/>
    </xf>
    <xf numFmtId="3" fontId="1" fillId="6" borderId="3" xfId="0" applyNumberFormat="1" applyFont="1" applyFill="1" applyBorder="1" applyAlignment="1">
      <alignment horizontal="center"/>
    </xf>
    <xf numFmtId="0" fontId="1" fillId="37" borderId="5" xfId="0" applyFont="1" applyFill="1" applyBorder="1" applyAlignment="1">
      <alignment horizontal="center" vertical="center"/>
    </xf>
    <xf numFmtId="0" fontId="1" fillId="37" borderId="25" xfId="0" applyFont="1" applyFill="1" applyBorder="1" applyAlignment="1" applyProtection="1">
      <alignment horizontal="center"/>
      <protection locked="0"/>
    </xf>
    <xf numFmtId="3" fontId="1" fillId="37" borderId="7" xfId="0" applyNumberFormat="1" applyFont="1" applyFill="1" applyBorder="1" applyAlignment="1">
      <alignment horizontal="center"/>
    </xf>
    <xf numFmtId="0" fontId="1" fillId="37" borderId="26" xfId="0" applyFont="1" applyFill="1" applyBorder="1" applyAlignment="1">
      <alignment horizontal="center" vertical="center"/>
    </xf>
    <xf numFmtId="1" fontId="1" fillId="37" borderId="7" xfId="0" applyNumberFormat="1" applyFont="1" applyFill="1" applyBorder="1" applyAlignment="1">
      <alignment horizontal="center"/>
    </xf>
    <xf numFmtId="16" fontId="1" fillId="28" borderId="26" xfId="0" applyNumberFormat="1" applyFont="1" applyFill="1" applyBorder="1" applyAlignment="1">
      <alignment horizontal="center"/>
    </xf>
    <xf numFmtId="1" fontId="1" fillId="16" borderId="3" xfId="0" applyNumberFormat="1" applyFont="1" applyFill="1" applyBorder="1" applyAlignment="1">
      <alignment horizontal="center"/>
    </xf>
    <xf numFmtId="16" fontId="0" fillId="14" borderId="9" xfId="0" applyNumberFormat="1" applyFill="1" applyBorder="1" applyAlignment="1">
      <alignment horizontal="center"/>
    </xf>
    <xf numFmtId="16" fontId="1" fillId="29" borderId="2" xfId="0" applyNumberFormat="1" applyFont="1" applyFill="1" applyBorder="1" applyAlignment="1">
      <alignment horizontal="center"/>
    </xf>
    <xf numFmtId="3" fontId="1" fillId="29" borderId="5" xfId="0" applyNumberFormat="1" applyFont="1" applyFill="1" applyBorder="1" applyAlignment="1">
      <alignment horizontal="center"/>
    </xf>
    <xf numFmtId="0" fontId="1" fillId="29" borderId="25" xfId="0" applyFont="1" applyFill="1" applyBorder="1" applyAlignment="1">
      <alignment horizontal="center" vertical="center"/>
    </xf>
    <xf numFmtId="3" fontId="1" fillId="6" borderId="5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" fontId="0" fillId="32" borderId="26" xfId="0" applyNumberFormat="1" applyFill="1" applyBorder="1" applyAlignment="1">
      <alignment horizontal="center"/>
    </xf>
    <xf numFmtId="1" fontId="1" fillId="35" borderId="40" xfId="0" applyNumberFormat="1" applyFont="1" applyFill="1" applyBorder="1" applyAlignment="1">
      <alignment horizontal="center"/>
    </xf>
    <xf numFmtId="1" fontId="1" fillId="35" borderId="3" xfId="0" applyNumberFormat="1" applyFont="1" applyFill="1" applyBorder="1" applyAlignment="1">
      <alignment horizontal="center"/>
    </xf>
    <xf numFmtId="1" fontId="1" fillId="5" borderId="3" xfId="0" applyNumberFormat="1" applyFont="1" applyFill="1" applyBorder="1" applyAlignment="1">
      <alignment horizontal="center"/>
    </xf>
    <xf numFmtId="3" fontId="1" fillId="5" borderId="7" xfId="0" applyNumberFormat="1" applyFont="1" applyFill="1" applyBorder="1" applyAlignment="1">
      <alignment horizontal="center"/>
    </xf>
    <xf numFmtId="16" fontId="10" fillId="13" borderId="26" xfId="0" applyNumberFormat="1" applyFont="1" applyFill="1" applyBorder="1" applyAlignment="1">
      <alignment horizontal="center"/>
    </xf>
    <xf numFmtId="1" fontId="1" fillId="13" borderId="7" xfId="0" applyNumberFormat="1" applyFont="1" applyFill="1" applyBorder="1" applyAlignment="1">
      <alignment horizontal="center" wrapText="1"/>
    </xf>
    <xf numFmtId="0" fontId="1" fillId="13" borderId="26" xfId="0" applyFont="1" applyFill="1" applyBorder="1" applyAlignment="1" applyProtection="1">
      <alignment horizontal="center" wrapText="1"/>
      <protection locked="0"/>
    </xf>
    <xf numFmtId="0" fontId="1" fillId="13" borderId="5" xfId="0" applyFont="1" applyFill="1" applyBorder="1" applyAlignment="1" applyProtection="1">
      <alignment horizontal="center"/>
      <protection locked="0"/>
    </xf>
    <xf numFmtId="3" fontId="1" fillId="13" borderId="25" xfId="0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16" fontId="11" fillId="33" borderId="26" xfId="0" applyNumberFormat="1" applyFont="1" applyFill="1" applyBorder="1" applyAlignment="1">
      <alignment horizontal="center"/>
    </xf>
    <xf numFmtId="16" fontId="1" fillId="12" borderId="3" xfId="0" applyNumberFormat="1" applyFont="1" applyFill="1" applyBorder="1" applyAlignment="1">
      <alignment horizontal="center"/>
    </xf>
    <xf numFmtId="0" fontId="1" fillId="18" borderId="26" xfId="0" applyFont="1" applyFill="1" applyBorder="1" applyAlignment="1" applyProtection="1">
      <alignment horizontal="center"/>
      <protection locked="0"/>
    </xf>
    <xf numFmtId="3" fontId="1" fillId="18" borderId="26" xfId="0" applyNumberFormat="1" applyFont="1" applyFill="1" applyBorder="1" applyAlignment="1">
      <alignment horizontal="center"/>
    </xf>
    <xf numFmtId="1" fontId="1" fillId="18" borderId="25" xfId="0" applyNumberFormat="1" applyFont="1" applyFill="1" applyBorder="1" applyAlignment="1">
      <alignment horizontal="center"/>
    </xf>
    <xf numFmtId="0" fontId="1" fillId="18" borderId="7" xfId="0" applyFont="1" applyFill="1" applyBorder="1" applyAlignment="1" applyProtection="1">
      <alignment horizontal="center"/>
      <protection locked="0"/>
    </xf>
    <xf numFmtId="0" fontId="1" fillId="12" borderId="5" xfId="0" applyFont="1" applyFill="1" applyBorder="1" applyAlignment="1" applyProtection="1">
      <alignment horizontal="center"/>
      <protection locked="0"/>
    </xf>
    <xf numFmtId="0" fontId="1" fillId="12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6" fontId="0" fillId="19" borderId="26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1" fillId="18" borderId="3" xfId="0" applyFont="1" applyFill="1" applyBorder="1" applyAlignment="1">
      <alignment horizontal="center" vertical="center"/>
    </xf>
    <xf numFmtId="0" fontId="1" fillId="16" borderId="3" xfId="0" applyFont="1" applyFill="1" applyBorder="1" applyAlignment="1" applyProtection="1">
      <alignment horizontal="center"/>
      <protection locked="0"/>
    </xf>
    <xf numFmtId="0" fontId="1" fillId="22" borderId="3" xfId="0" applyFont="1" applyFill="1" applyBorder="1" applyAlignment="1" applyProtection="1">
      <alignment horizontal="center" wrapText="1"/>
      <protection locked="0"/>
    </xf>
    <xf numFmtId="0" fontId="1" fillId="16" borderId="3" xfId="0" applyFont="1" applyFill="1" applyBorder="1" applyAlignment="1">
      <alignment horizontal="center"/>
    </xf>
    <xf numFmtId="16" fontId="0" fillId="8" borderId="3" xfId="0" applyNumberFormat="1" applyFill="1" applyBorder="1" applyAlignment="1">
      <alignment horizontal="center"/>
    </xf>
    <xf numFmtId="1" fontId="1" fillId="13" borderId="3" xfId="0" applyNumberFormat="1" applyFont="1" applyFill="1" applyBorder="1" applyAlignment="1">
      <alignment horizontal="center" wrapText="1"/>
    </xf>
    <xf numFmtId="0" fontId="1" fillId="13" borderId="5" xfId="0" applyFont="1" applyFill="1" applyBorder="1" applyAlignment="1" applyProtection="1">
      <alignment horizontal="center" wrapText="1"/>
      <protection locked="0"/>
    </xf>
    <xf numFmtId="1" fontId="1" fillId="13" borderId="25" xfId="0" applyNumberFormat="1" applyFont="1" applyFill="1" applyBorder="1" applyAlignment="1">
      <alignment horizontal="center" wrapText="1"/>
    </xf>
    <xf numFmtId="0" fontId="1" fillId="13" borderId="7" xfId="0" applyFont="1" applyFill="1" applyBorder="1" applyAlignment="1" applyProtection="1">
      <alignment horizontal="center" wrapText="1"/>
      <protection locked="0"/>
    </xf>
    <xf numFmtId="1" fontId="1" fillId="22" borderId="3" xfId="0" applyNumberFormat="1" applyFont="1" applyFill="1" applyBorder="1" applyAlignment="1">
      <alignment horizontal="center"/>
    </xf>
    <xf numFmtId="16" fontId="11" fillId="8" borderId="26" xfId="0" applyNumberFormat="1" applyFont="1" applyFill="1" applyBorder="1" applyAlignment="1">
      <alignment horizontal="center"/>
    </xf>
    <xf numFmtId="16" fontId="0" fillId="26" borderId="3" xfId="0" applyNumberFormat="1" applyFill="1" applyBorder="1" applyAlignment="1">
      <alignment horizontal="center"/>
    </xf>
    <xf numFmtId="16" fontId="0" fillId="7" borderId="26" xfId="0" applyNumberFormat="1" applyFill="1" applyBorder="1" applyAlignment="1">
      <alignment horizontal="center"/>
    </xf>
    <xf numFmtId="0" fontId="1" fillId="12" borderId="3" xfId="0" applyFont="1" applyFill="1" applyBorder="1" applyAlignment="1" applyProtection="1">
      <alignment horizontal="center"/>
      <protection locked="0"/>
    </xf>
    <xf numFmtId="3" fontId="1" fillId="12" borderId="3" xfId="0" applyNumberFormat="1" applyFont="1" applyFill="1" applyBorder="1" applyAlignment="1">
      <alignment horizontal="center"/>
    </xf>
    <xf numFmtId="16" fontId="1" fillId="11" borderId="26" xfId="0" applyNumberFormat="1" applyFont="1" applyFill="1" applyBorder="1" applyAlignment="1">
      <alignment horizontal="center"/>
    </xf>
    <xf numFmtId="16" fontId="11" fillId="11" borderId="26" xfId="0" applyNumberFormat="1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 vertical="center"/>
    </xf>
    <xf numFmtId="0" fontId="1" fillId="30" borderId="3" xfId="0" applyFont="1" applyFill="1" applyBorder="1" applyAlignment="1">
      <alignment horizontal="center" vertical="center"/>
    </xf>
    <xf numFmtId="3" fontId="1" fillId="12" borderId="5" xfId="0" applyNumberFormat="1" applyFont="1" applyFill="1" applyBorder="1" applyAlignment="1">
      <alignment horizontal="center"/>
    </xf>
    <xf numFmtId="1" fontId="1" fillId="21" borderId="0" xfId="0" applyNumberFormat="1" applyFont="1" applyFill="1" applyAlignment="1">
      <alignment horizontal="center"/>
    </xf>
    <xf numFmtId="0" fontId="1" fillId="30" borderId="33" xfId="0" applyFont="1" applyFill="1" applyBorder="1" applyAlignment="1" applyProtection="1">
      <alignment horizontal="center"/>
      <protection locked="0"/>
    </xf>
    <xf numFmtId="16" fontId="1" fillId="11" borderId="3" xfId="0" applyNumberFormat="1" applyFont="1" applyFill="1" applyBorder="1" applyAlignment="1">
      <alignment horizontal="center"/>
    </xf>
    <xf numFmtId="16" fontId="1" fillId="11" borderId="0" xfId="0" applyNumberFormat="1" applyFont="1" applyFill="1" applyAlignment="1">
      <alignment horizontal="center"/>
    </xf>
    <xf numFmtId="0" fontId="1" fillId="5" borderId="5" xfId="0" applyFont="1" applyFill="1" applyBorder="1" applyAlignment="1" applyProtection="1">
      <alignment horizontal="center"/>
      <protection locked="0"/>
    </xf>
    <xf numFmtId="0" fontId="1" fillId="5" borderId="3" xfId="0" applyFont="1" applyFill="1" applyBorder="1" applyAlignment="1">
      <alignment horizontal="center" vertical="center"/>
    </xf>
    <xf numFmtId="1" fontId="1" fillId="22" borderId="5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" fontId="11" fillId="14" borderId="26" xfId="0" applyNumberFormat="1" applyFont="1" applyFill="1" applyBorder="1" applyAlignment="1">
      <alignment horizontal="center"/>
    </xf>
    <xf numFmtId="16" fontId="11" fillId="19" borderId="3" xfId="0" applyNumberFormat="1" applyFont="1" applyFill="1" applyBorder="1" applyAlignment="1">
      <alignment horizontal="center"/>
    </xf>
    <xf numFmtId="0" fontId="1" fillId="13" borderId="3" xfId="0" applyFont="1" applyFill="1" applyBorder="1" applyAlignment="1" applyProtection="1">
      <alignment horizontal="center"/>
      <protection locked="0"/>
    </xf>
    <xf numFmtId="0" fontId="1" fillId="14" borderId="33" xfId="0" applyFont="1" applyFill="1" applyBorder="1" applyAlignment="1" applyProtection="1">
      <alignment horizontal="center"/>
      <protection locked="0"/>
    </xf>
    <xf numFmtId="3" fontId="1" fillId="5" borderId="25" xfId="0" applyNumberFormat="1" applyFont="1" applyFill="1" applyBorder="1" applyAlignment="1">
      <alignment horizontal="center"/>
    </xf>
    <xf numFmtId="3" fontId="1" fillId="13" borderId="3" xfId="0" applyNumberFormat="1" applyFont="1" applyFill="1" applyBorder="1" applyAlignment="1">
      <alignment horizontal="center"/>
    </xf>
    <xf numFmtId="3" fontId="2" fillId="6" borderId="38" xfId="0" applyNumberFormat="1" applyFont="1" applyFill="1" applyBorder="1" applyAlignment="1">
      <alignment horizontal="center" wrapText="1"/>
    </xf>
    <xf numFmtId="3" fontId="2" fillId="6" borderId="0" xfId="0" applyNumberFormat="1" applyFont="1" applyFill="1" applyAlignment="1">
      <alignment horizontal="center" wrapText="1"/>
    </xf>
    <xf numFmtId="3" fontId="2" fillId="6" borderId="46" xfId="0" applyNumberFormat="1" applyFont="1" applyFill="1" applyBorder="1" applyAlignment="1">
      <alignment horizontal="center" wrapText="1"/>
    </xf>
    <xf numFmtId="0" fontId="2" fillId="0" borderId="4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16" borderId="37" xfId="0" applyFont="1" applyFill="1" applyBorder="1" applyAlignment="1">
      <alignment horizontal="center"/>
    </xf>
    <xf numFmtId="0" fontId="2" fillId="16" borderId="23" xfId="0" applyFont="1" applyFill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3" fontId="2" fillId="3" borderId="38" xfId="0" applyNumberFormat="1" applyFont="1" applyFill="1" applyBorder="1" applyAlignment="1">
      <alignment horizontal="center" wrapText="1"/>
    </xf>
    <xf numFmtId="3" fontId="2" fillId="3" borderId="0" xfId="0" applyNumberFormat="1" applyFont="1" applyFill="1" applyAlignment="1">
      <alignment horizontal="center" wrapText="1"/>
    </xf>
    <xf numFmtId="3" fontId="2" fillId="3" borderId="46" xfId="0" applyNumberFormat="1" applyFont="1" applyFill="1" applyBorder="1" applyAlignment="1">
      <alignment horizontal="center" wrapText="1"/>
    </xf>
    <xf numFmtId="3" fontId="2" fillId="5" borderId="38" xfId="0" applyNumberFormat="1" applyFont="1" applyFill="1" applyBorder="1" applyAlignment="1">
      <alignment horizontal="center" wrapText="1"/>
    </xf>
    <xf numFmtId="3" fontId="2" fillId="5" borderId="0" xfId="0" applyNumberFormat="1" applyFont="1" applyFill="1" applyAlignment="1">
      <alignment horizontal="center" wrapText="1"/>
    </xf>
    <xf numFmtId="3" fontId="2" fillId="5" borderId="46" xfId="0" applyNumberFormat="1" applyFont="1" applyFill="1" applyBorder="1" applyAlignment="1">
      <alignment horizontal="center" wrapText="1"/>
    </xf>
    <xf numFmtId="3" fontId="2" fillId="14" borderId="38" xfId="0" applyNumberFormat="1" applyFont="1" applyFill="1" applyBorder="1" applyAlignment="1">
      <alignment horizontal="center" wrapText="1"/>
    </xf>
    <xf numFmtId="3" fontId="2" fillId="14" borderId="0" xfId="0" applyNumberFormat="1" applyFont="1" applyFill="1" applyAlignment="1">
      <alignment horizontal="center" wrapText="1"/>
    </xf>
    <xf numFmtId="3" fontId="2" fillId="14" borderId="46" xfId="0" applyNumberFormat="1" applyFont="1" applyFill="1" applyBorder="1" applyAlignment="1">
      <alignment horizontal="center" wrapText="1"/>
    </xf>
    <xf numFmtId="3" fontId="2" fillId="4" borderId="38" xfId="0" applyNumberFormat="1" applyFont="1" applyFill="1" applyBorder="1" applyAlignment="1">
      <alignment horizontal="center" wrapText="1"/>
    </xf>
    <xf numFmtId="3" fontId="2" fillId="4" borderId="0" xfId="0" applyNumberFormat="1" applyFont="1" applyFill="1" applyAlignment="1">
      <alignment horizontal="center" wrapText="1"/>
    </xf>
    <xf numFmtId="3" fontId="2" fillId="4" borderId="46" xfId="0" applyNumberFormat="1" applyFont="1" applyFill="1" applyBorder="1" applyAlignment="1">
      <alignment horizontal="center" wrapText="1"/>
    </xf>
    <xf numFmtId="0" fontId="2" fillId="0" borderId="3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16" borderId="18" xfId="0" applyFont="1" applyFill="1" applyBorder="1" applyAlignment="1">
      <alignment horizontal="center"/>
    </xf>
    <xf numFmtId="0" fontId="2" fillId="16" borderId="11" xfId="0" applyFont="1" applyFill="1" applyBorder="1" applyAlignment="1">
      <alignment horizontal="center"/>
    </xf>
    <xf numFmtId="3" fontId="2" fillId="6" borderId="39" xfId="0" applyNumberFormat="1" applyFont="1" applyFill="1" applyBorder="1" applyAlignment="1">
      <alignment horizontal="center" wrapText="1"/>
    </xf>
    <xf numFmtId="3" fontId="2" fillId="6" borderId="4" xfId="0" applyNumberFormat="1" applyFont="1" applyFill="1" applyBorder="1" applyAlignment="1">
      <alignment horizontal="center" wrapText="1"/>
    </xf>
    <xf numFmtId="3" fontId="2" fillId="6" borderId="13" xfId="0" applyNumberFormat="1" applyFont="1" applyFill="1" applyBorder="1" applyAlignment="1">
      <alignment horizontal="center" wrapText="1"/>
    </xf>
    <xf numFmtId="3" fontId="2" fillId="6" borderId="34" xfId="0" applyNumberFormat="1" applyFont="1" applyFill="1" applyBorder="1" applyAlignment="1">
      <alignment horizontal="center" wrapText="1"/>
    </xf>
    <xf numFmtId="3" fontId="2" fillId="6" borderId="1" xfId="0" applyNumberFormat="1" applyFont="1" applyFill="1" applyBorder="1" applyAlignment="1">
      <alignment horizontal="center" wrapText="1"/>
    </xf>
    <xf numFmtId="3" fontId="2" fillId="6" borderId="11" xfId="0" applyNumberFormat="1" applyFont="1" applyFill="1" applyBorder="1" applyAlignment="1">
      <alignment horizontal="center" wrapText="1"/>
    </xf>
    <xf numFmtId="0" fontId="2" fillId="0" borderId="41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16" borderId="39" xfId="0" applyFont="1" applyFill="1" applyBorder="1" applyAlignment="1">
      <alignment horizontal="center"/>
    </xf>
    <xf numFmtId="0" fontId="2" fillId="16" borderId="34" xfId="0" applyFont="1" applyFill="1" applyBorder="1" applyAlignment="1">
      <alignment horizontal="center"/>
    </xf>
    <xf numFmtId="3" fontId="2" fillId="16" borderId="38" xfId="0" applyNumberFormat="1" applyFont="1" applyFill="1" applyBorder="1" applyAlignment="1">
      <alignment horizontal="center" wrapText="1"/>
    </xf>
    <xf numFmtId="3" fontId="2" fillId="16" borderId="0" xfId="0" applyNumberFormat="1" applyFont="1" applyFill="1" applyAlignment="1">
      <alignment horizontal="center" wrapText="1"/>
    </xf>
    <xf numFmtId="3" fontId="2" fillId="16" borderId="46" xfId="0" applyNumberFormat="1" applyFont="1" applyFill="1" applyBorder="1" applyAlignment="1">
      <alignment horizontal="center" wrapText="1"/>
    </xf>
    <xf numFmtId="3" fontId="2" fillId="23" borderId="38" xfId="0" applyNumberFormat="1" applyFont="1" applyFill="1" applyBorder="1" applyAlignment="1">
      <alignment horizontal="center" wrapText="1"/>
    </xf>
    <xf numFmtId="3" fontId="2" fillId="23" borderId="0" xfId="0" applyNumberFormat="1" applyFont="1" applyFill="1" applyAlignment="1">
      <alignment horizontal="center" wrapText="1"/>
    </xf>
    <xf numFmtId="3" fontId="2" fillId="23" borderId="46" xfId="0" applyNumberFormat="1" applyFont="1" applyFill="1" applyBorder="1" applyAlignment="1">
      <alignment horizontal="center" wrapText="1"/>
    </xf>
    <xf numFmtId="0" fontId="2" fillId="0" borderId="38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16" borderId="7" xfId="0" applyFont="1" applyFill="1" applyBorder="1" applyAlignment="1">
      <alignment horizontal="center"/>
    </xf>
    <xf numFmtId="0" fontId="2" fillId="16" borderId="42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wrapText="1"/>
    </xf>
    <xf numFmtId="0" fontId="2" fillId="9" borderId="16" xfId="0" applyFont="1" applyFill="1" applyBorder="1" applyAlignment="1">
      <alignment horizontal="center" wrapText="1"/>
    </xf>
    <xf numFmtId="0" fontId="2" fillId="9" borderId="17" xfId="0" applyFont="1" applyFill="1" applyBorder="1" applyAlignment="1">
      <alignment horizontal="center" wrapText="1"/>
    </xf>
    <xf numFmtId="0" fontId="2" fillId="9" borderId="19" xfId="0" applyFont="1" applyFill="1" applyBorder="1" applyAlignment="1">
      <alignment horizontal="center" wrapText="1"/>
    </xf>
    <xf numFmtId="0" fontId="2" fillId="9" borderId="20" xfId="0" applyFont="1" applyFill="1" applyBorder="1" applyAlignment="1">
      <alignment horizontal="center" wrapText="1"/>
    </xf>
    <xf numFmtId="0" fontId="2" fillId="9" borderId="21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16" borderId="24" xfId="0" applyFont="1" applyFill="1" applyBorder="1" applyAlignment="1">
      <alignment horizontal="center"/>
    </xf>
    <xf numFmtId="3" fontId="2" fillId="0" borderId="12" xfId="0" applyNumberFormat="1" applyFont="1" applyBorder="1" applyAlignment="1">
      <alignment horizontal="center" wrapText="1"/>
    </xf>
    <xf numFmtId="3" fontId="2" fillId="0" borderId="4" xfId="0" applyNumberFormat="1" applyFont="1" applyBorder="1" applyAlignment="1">
      <alignment horizontal="center" wrapText="1"/>
    </xf>
    <xf numFmtId="3" fontId="2" fillId="0" borderId="13" xfId="0" applyNumberFormat="1" applyFont="1" applyBorder="1" applyAlignment="1">
      <alignment horizontal="center" wrapText="1"/>
    </xf>
    <xf numFmtId="3" fontId="2" fillId="0" borderId="9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3" fontId="2" fillId="0" borderId="11" xfId="0" applyNumberFormat="1" applyFont="1" applyBorder="1" applyAlignment="1">
      <alignment horizontal="center" wrapText="1"/>
    </xf>
    <xf numFmtId="3" fontId="2" fillId="6" borderId="12" xfId="0" applyNumberFormat="1" applyFont="1" applyFill="1" applyBorder="1" applyAlignment="1">
      <alignment horizontal="center" wrapText="1"/>
    </xf>
    <xf numFmtId="3" fontId="2" fillId="6" borderId="29" xfId="0" applyNumberFormat="1" applyFont="1" applyFill="1" applyBorder="1" applyAlignment="1">
      <alignment horizontal="center" wrapText="1"/>
    </xf>
    <xf numFmtId="3" fontId="2" fillId="6" borderId="9" xfId="0" applyNumberFormat="1" applyFont="1" applyFill="1" applyBorder="1" applyAlignment="1">
      <alignment horizontal="center" wrapText="1"/>
    </xf>
    <xf numFmtId="3" fontId="2" fillId="6" borderId="30" xfId="0" applyNumberFormat="1" applyFont="1" applyFill="1" applyBorder="1" applyAlignment="1">
      <alignment horizontal="center" wrapText="1"/>
    </xf>
    <xf numFmtId="3" fontId="7" fillId="10" borderId="38" xfId="0" applyNumberFormat="1" applyFont="1" applyFill="1" applyBorder="1" applyAlignment="1">
      <alignment horizontal="center" wrapText="1"/>
    </xf>
    <xf numFmtId="3" fontId="7" fillId="10" borderId="0" xfId="0" applyNumberFormat="1" applyFont="1" applyFill="1" applyAlignment="1">
      <alignment horizontal="center" wrapText="1"/>
    </xf>
    <xf numFmtId="3" fontId="7" fillId="10" borderId="46" xfId="0" applyNumberFormat="1" applyFont="1" applyFill="1" applyBorder="1" applyAlignment="1">
      <alignment horizontal="center" wrapText="1"/>
    </xf>
    <xf numFmtId="3" fontId="2" fillId="3" borderId="39" xfId="0" applyNumberFormat="1" applyFont="1" applyFill="1" applyBorder="1" applyAlignment="1">
      <alignment horizontal="center" wrapText="1"/>
    </xf>
    <xf numFmtId="3" fontId="2" fillId="3" borderId="4" xfId="0" applyNumberFormat="1" applyFont="1" applyFill="1" applyBorder="1" applyAlignment="1">
      <alignment horizontal="center" wrapText="1"/>
    </xf>
    <xf numFmtId="3" fontId="2" fillId="3" borderId="29" xfId="0" applyNumberFormat="1" applyFont="1" applyFill="1" applyBorder="1" applyAlignment="1">
      <alignment horizontal="center" wrapText="1"/>
    </xf>
    <xf numFmtId="3" fontId="2" fillId="3" borderId="34" xfId="0" applyNumberFormat="1" applyFont="1" applyFill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center" wrapText="1"/>
    </xf>
    <xf numFmtId="3" fontId="2" fillId="3" borderId="30" xfId="0" applyNumberFormat="1" applyFont="1" applyFill="1" applyBorder="1" applyAlignment="1">
      <alignment horizontal="center" wrapText="1"/>
    </xf>
    <xf numFmtId="3" fontId="2" fillId="9" borderId="39" xfId="0" applyNumberFormat="1" applyFont="1" applyFill="1" applyBorder="1" applyAlignment="1">
      <alignment horizontal="center" wrapText="1"/>
    </xf>
    <xf numFmtId="3" fontId="2" fillId="9" borderId="4" xfId="0" applyNumberFormat="1" applyFont="1" applyFill="1" applyBorder="1" applyAlignment="1">
      <alignment horizontal="center" wrapText="1"/>
    </xf>
    <xf numFmtId="3" fontId="2" fillId="9" borderId="29" xfId="0" applyNumberFormat="1" applyFont="1" applyFill="1" applyBorder="1" applyAlignment="1">
      <alignment horizontal="center" wrapText="1"/>
    </xf>
    <xf numFmtId="3" fontId="2" fillId="9" borderId="34" xfId="0" applyNumberFormat="1" applyFont="1" applyFill="1" applyBorder="1" applyAlignment="1">
      <alignment horizontal="center" wrapText="1"/>
    </xf>
    <xf numFmtId="3" fontId="2" fillId="9" borderId="1" xfId="0" applyNumberFormat="1" applyFont="1" applyFill="1" applyBorder="1" applyAlignment="1">
      <alignment horizontal="center" wrapText="1"/>
    </xf>
    <xf numFmtId="3" fontId="2" fillId="9" borderId="30" xfId="0" applyNumberFormat="1" applyFont="1" applyFill="1" applyBorder="1" applyAlignment="1">
      <alignment horizontal="center" wrapText="1"/>
    </xf>
    <xf numFmtId="3" fontId="2" fillId="5" borderId="39" xfId="0" applyNumberFormat="1" applyFont="1" applyFill="1" applyBorder="1" applyAlignment="1">
      <alignment horizontal="center" wrapText="1"/>
    </xf>
    <xf numFmtId="3" fontId="2" fillId="5" borderId="4" xfId="0" applyNumberFormat="1" applyFont="1" applyFill="1" applyBorder="1" applyAlignment="1">
      <alignment horizontal="center" wrapText="1"/>
    </xf>
    <xf numFmtId="3" fontId="2" fillId="5" borderId="29" xfId="0" applyNumberFormat="1" applyFont="1" applyFill="1" applyBorder="1" applyAlignment="1">
      <alignment horizontal="center" wrapText="1"/>
    </xf>
    <xf numFmtId="3" fontId="2" fillId="5" borderId="34" xfId="0" applyNumberFormat="1" applyFont="1" applyFill="1" applyBorder="1" applyAlignment="1">
      <alignment horizontal="center" wrapText="1"/>
    </xf>
    <xf numFmtId="3" fontId="2" fillId="5" borderId="1" xfId="0" applyNumberFormat="1" applyFont="1" applyFill="1" applyBorder="1" applyAlignment="1">
      <alignment horizontal="center" wrapText="1"/>
    </xf>
    <xf numFmtId="3" fontId="2" fillId="5" borderId="30" xfId="0" applyNumberFormat="1" applyFont="1" applyFill="1" applyBorder="1" applyAlignment="1">
      <alignment horizontal="center" wrapText="1"/>
    </xf>
    <xf numFmtId="3" fontId="2" fillId="19" borderId="12" xfId="0" applyNumberFormat="1" applyFont="1" applyFill="1" applyBorder="1" applyAlignment="1">
      <alignment horizontal="center" wrapText="1"/>
    </xf>
    <xf numFmtId="3" fontId="2" fillId="19" borderId="4" xfId="0" applyNumberFormat="1" applyFont="1" applyFill="1" applyBorder="1" applyAlignment="1">
      <alignment horizontal="center" wrapText="1"/>
    </xf>
    <xf numFmtId="3" fontId="2" fillId="19" borderId="13" xfId="0" applyNumberFormat="1" applyFont="1" applyFill="1" applyBorder="1" applyAlignment="1">
      <alignment horizontal="center" wrapText="1"/>
    </xf>
    <xf numFmtId="3" fontId="2" fillId="19" borderId="35" xfId="0" applyNumberFormat="1" applyFont="1" applyFill="1" applyBorder="1" applyAlignment="1">
      <alignment horizontal="center" wrapText="1"/>
    </xf>
    <xf numFmtId="3" fontId="2" fillId="19" borderId="0" xfId="0" applyNumberFormat="1" applyFont="1" applyFill="1" applyAlignment="1">
      <alignment horizontal="center" wrapText="1"/>
    </xf>
    <xf numFmtId="3" fontId="2" fillId="19" borderId="18" xfId="0" applyNumberFormat="1" applyFont="1" applyFill="1" applyBorder="1" applyAlignment="1">
      <alignment horizontal="center" wrapText="1"/>
    </xf>
    <xf numFmtId="3" fontId="2" fillId="17" borderId="12" xfId="0" applyNumberFormat="1" applyFont="1" applyFill="1" applyBorder="1" applyAlignment="1">
      <alignment horizontal="center" wrapText="1"/>
    </xf>
    <xf numFmtId="3" fontId="2" fillId="17" borderId="4" xfId="0" applyNumberFormat="1" applyFont="1" applyFill="1" applyBorder="1" applyAlignment="1">
      <alignment horizontal="center" wrapText="1"/>
    </xf>
    <xf numFmtId="3" fontId="2" fillId="17" borderId="29" xfId="0" applyNumberFormat="1" applyFont="1" applyFill="1" applyBorder="1" applyAlignment="1">
      <alignment horizontal="center" wrapText="1"/>
    </xf>
    <xf numFmtId="3" fontId="2" fillId="17" borderId="35" xfId="0" applyNumberFormat="1" applyFont="1" applyFill="1" applyBorder="1" applyAlignment="1">
      <alignment horizontal="center" wrapText="1"/>
    </xf>
    <xf numFmtId="3" fontId="2" fillId="17" borderId="0" xfId="0" applyNumberFormat="1" applyFont="1" applyFill="1" applyAlignment="1">
      <alignment horizontal="center" wrapText="1"/>
    </xf>
    <xf numFmtId="3" fontId="2" fillId="17" borderId="46" xfId="0" applyNumberFormat="1" applyFont="1" applyFill="1" applyBorder="1" applyAlignment="1">
      <alignment horizontal="center" wrapText="1"/>
    </xf>
    <xf numFmtId="0" fontId="1" fillId="6" borderId="29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3" fontId="2" fillId="11" borderId="12" xfId="0" applyNumberFormat="1" applyFont="1" applyFill="1" applyBorder="1" applyAlignment="1">
      <alignment horizontal="center" wrapText="1"/>
    </xf>
    <xf numFmtId="3" fontId="2" fillId="11" borderId="4" xfId="0" applyNumberFormat="1" applyFont="1" applyFill="1" applyBorder="1" applyAlignment="1">
      <alignment horizontal="center" wrapText="1"/>
    </xf>
    <xf numFmtId="3" fontId="2" fillId="11" borderId="13" xfId="0" applyNumberFormat="1" applyFont="1" applyFill="1" applyBorder="1" applyAlignment="1">
      <alignment horizontal="center" wrapText="1"/>
    </xf>
    <xf numFmtId="3" fontId="2" fillId="11" borderId="35" xfId="0" applyNumberFormat="1" applyFont="1" applyFill="1" applyBorder="1" applyAlignment="1">
      <alignment horizontal="center" wrapText="1"/>
    </xf>
    <xf numFmtId="3" fontId="2" fillId="11" borderId="0" xfId="0" applyNumberFormat="1" applyFont="1" applyFill="1" applyAlignment="1">
      <alignment horizontal="center" wrapText="1"/>
    </xf>
    <xf numFmtId="3" fontId="2" fillId="11" borderId="18" xfId="0" applyNumberFormat="1" applyFont="1" applyFill="1" applyBorder="1" applyAlignment="1">
      <alignment horizontal="center" wrapText="1"/>
    </xf>
    <xf numFmtId="3" fontId="7" fillId="10" borderId="35" xfId="0" applyNumberFormat="1" applyFont="1" applyFill="1" applyBorder="1" applyAlignment="1">
      <alignment horizontal="center" wrapText="1"/>
    </xf>
    <xf numFmtId="3" fontId="7" fillId="10" borderId="18" xfId="0" applyNumberFormat="1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16" fontId="2" fillId="0" borderId="32" xfId="0" applyNumberFormat="1" applyFont="1" applyBorder="1" applyAlignment="1">
      <alignment horizontal="center" vertical="center"/>
    </xf>
    <xf numFmtId="16" fontId="2" fillId="0" borderId="45" xfId="0" applyNumberFormat="1" applyFont="1" applyBorder="1" applyAlignment="1">
      <alignment horizontal="center" vertical="center"/>
    </xf>
    <xf numFmtId="16" fontId="2" fillId="0" borderId="47" xfId="0" applyNumberFormat="1" applyFont="1" applyBorder="1" applyAlignment="1">
      <alignment horizontal="center" vertical="center"/>
    </xf>
    <xf numFmtId="0" fontId="2" fillId="6" borderId="27" xfId="0" applyFont="1" applyFill="1" applyBorder="1" applyAlignment="1" applyProtection="1">
      <alignment horizontal="center" vertical="center"/>
      <protection locked="0"/>
    </xf>
    <xf numFmtId="0" fontId="2" fillId="6" borderId="43" xfId="0" applyFont="1" applyFill="1" applyBorder="1" applyAlignment="1" applyProtection="1">
      <alignment horizontal="center" vertical="center"/>
      <protection locked="0"/>
    </xf>
    <xf numFmtId="0" fontId="2" fillId="6" borderId="14" xfId="0" applyFont="1" applyFill="1" applyBorder="1" applyAlignment="1" applyProtection="1">
      <alignment horizontal="center" vertical="center"/>
      <protection locked="0"/>
    </xf>
    <xf numFmtId="3" fontId="2" fillId="6" borderId="27" xfId="0" applyNumberFormat="1" applyFont="1" applyFill="1" applyBorder="1" applyAlignment="1">
      <alignment horizontal="center" vertical="center"/>
    </xf>
    <xf numFmtId="3" fontId="2" fillId="6" borderId="43" xfId="0" applyNumberFormat="1" applyFont="1" applyFill="1" applyBorder="1" applyAlignment="1">
      <alignment horizontal="center" vertical="center"/>
    </xf>
    <xf numFmtId="3" fontId="2" fillId="6" borderId="14" xfId="0" applyNumberFormat="1" applyFont="1" applyFill="1" applyBorder="1" applyAlignment="1">
      <alignment horizontal="center" vertical="center"/>
    </xf>
    <xf numFmtId="165" fontId="2" fillId="6" borderId="27" xfId="0" applyNumberFormat="1" applyFont="1" applyFill="1" applyBorder="1" applyAlignment="1">
      <alignment horizontal="center" vertical="center"/>
    </xf>
    <xf numFmtId="165" fontId="2" fillId="6" borderId="43" xfId="0" applyNumberFormat="1" applyFont="1" applyFill="1" applyBorder="1" applyAlignment="1">
      <alignment horizontal="center" vertical="center"/>
    </xf>
    <xf numFmtId="165" fontId="2" fillId="6" borderId="14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14" borderId="15" xfId="0" applyFont="1" applyFill="1" applyBorder="1" applyAlignment="1">
      <alignment horizontal="center" wrapText="1"/>
    </xf>
    <xf numFmtId="0" fontId="2" fillId="14" borderId="16" xfId="0" applyFont="1" applyFill="1" applyBorder="1" applyAlignment="1">
      <alignment horizontal="center" wrapText="1"/>
    </xf>
    <xf numFmtId="0" fontId="2" fillId="14" borderId="17" xfId="0" applyFont="1" applyFill="1" applyBorder="1" applyAlignment="1">
      <alignment horizontal="center" wrapText="1"/>
    </xf>
    <xf numFmtId="0" fontId="2" fillId="14" borderId="19" xfId="0" applyFont="1" applyFill="1" applyBorder="1" applyAlignment="1">
      <alignment horizontal="center" wrapText="1"/>
    </xf>
    <xf numFmtId="0" fontId="2" fillId="14" borderId="20" xfId="0" applyFont="1" applyFill="1" applyBorder="1" applyAlignment="1">
      <alignment horizontal="center" wrapText="1"/>
    </xf>
    <xf numFmtId="0" fontId="2" fillId="14" borderId="21" xfId="0" applyFont="1" applyFill="1" applyBorder="1" applyAlignment="1">
      <alignment horizontal="center" wrapText="1"/>
    </xf>
    <xf numFmtId="0" fontId="7" fillId="20" borderId="12" xfId="0" applyFont="1" applyFill="1" applyBorder="1" applyAlignment="1">
      <alignment horizontal="center" wrapText="1"/>
    </xf>
    <xf numFmtId="0" fontId="7" fillId="20" borderId="4" xfId="0" applyFont="1" applyFill="1" applyBorder="1" applyAlignment="1">
      <alignment horizontal="center" wrapText="1"/>
    </xf>
    <xf numFmtId="0" fontId="7" fillId="20" borderId="13" xfId="0" applyFont="1" applyFill="1" applyBorder="1" applyAlignment="1">
      <alignment horizontal="center" wrapText="1"/>
    </xf>
    <xf numFmtId="0" fontId="7" fillId="20" borderId="9" xfId="0" applyFont="1" applyFill="1" applyBorder="1" applyAlignment="1">
      <alignment horizontal="center" wrapText="1"/>
    </xf>
    <xf numFmtId="0" fontId="7" fillId="20" borderId="1" xfId="0" applyFont="1" applyFill="1" applyBorder="1" applyAlignment="1">
      <alignment horizontal="center" wrapText="1"/>
    </xf>
    <xf numFmtId="0" fontId="7" fillId="20" borderId="11" xfId="0" applyFont="1" applyFill="1" applyBorder="1" applyAlignment="1">
      <alignment horizontal="center" wrapText="1"/>
    </xf>
    <xf numFmtId="0" fontId="8" fillId="5" borderId="12" xfId="0" applyFont="1" applyFill="1" applyBorder="1" applyAlignment="1">
      <alignment horizontal="center" wrapText="1"/>
    </xf>
    <xf numFmtId="0" fontId="8" fillId="5" borderId="4" xfId="0" applyFont="1" applyFill="1" applyBorder="1" applyAlignment="1">
      <alignment horizontal="center" wrapText="1"/>
    </xf>
    <xf numFmtId="0" fontId="8" fillId="5" borderId="13" xfId="0" applyFont="1" applyFill="1" applyBorder="1" applyAlignment="1">
      <alignment horizontal="center" wrapText="1"/>
    </xf>
    <xf numFmtId="0" fontId="8" fillId="5" borderId="9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8" fillId="5" borderId="11" xfId="0" applyFont="1" applyFill="1" applyBorder="1" applyAlignment="1">
      <alignment horizontal="center" wrapText="1"/>
    </xf>
    <xf numFmtId="3" fontId="7" fillId="10" borderId="12" xfId="0" applyNumberFormat="1" applyFont="1" applyFill="1" applyBorder="1" applyAlignment="1">
      <alignment horizontal="center" wrapText="1"/>
    </xf>
    <xf numFmtId="3" fontId="7" fillId="10" borderId="4" xfId="0" applyNumberFormat="1" applyFont="1" applyFill="1" applyBorder="1" applyAlignment="1">
      <alignment horizontal="center" wrapText="1"/>
    </xf>
    <xf numFmtId="3" fontId="7" fillId="10" borderId="13" xfId="0" applyNumberFormat="1" applyFont="1" applyFill="1" applyBorder="1" applyAlignment="1">
      <alignment horizontal="center" wrapText="1"/>
    </xf>
    <xf numFmtId="3" fontId="7" fillId="10" borderId="9" xfId="0" applyNumberFormat="1" applyFont="1" applyFill="1" applyBorder="1" applyAlignment="1">
      <alignment horizontal="center" wrapText="1"/>
    </xf>
    <xf numFmtId="3" fontId="7" fillId="10" borderId="1" xfId="0" applyNumberFormat="1" applyFont="1" applyFill="1" applyBorder="1" applyAlignment="1">
      <alignment horizontal="center" wrapText="1"/>
    </xf>
    <xf numFmtId="3" fontId="7" fillId="10" borderId="11" xfId="0" applyNumberFormat="1" applyFont="1" applyFill="1" applyBorder="1" applyAlignment="1">
      <alignment horizontal="center" wrapText="1"/>
    </xf>
    <xf numFmtId="0" fontId="2" fillId="6" borderId="29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1" fontId="2" fillId="6" borderId="27" xfId="0" applyNumberFormat="1" applyFont="1" applyFill="1" applyBorder="1" applyAlignment="1">
      <alignment horizontal="center" vertical="center"/>
    </xf>
    <xf numFmtId="1" fontId="2" fillId="6" borderId="43" xfId="0" applyNumberFormat="1" applyFont="1" applyFill="1" applyBorder="1" applyAlignment="1">
      <alignment horizontal="center" vertical="center"/>
    </xf>
    <xf numFmtId="1" fontId="2" fillId="6" borderId="14" xfId="0" applyNumberFormat="1" applyFont="1" applyFill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0" fontId="2" fillId="16" borderId="27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1" fontId="2" fillId="0" borderId="35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6" fontId="2" fillId="0" borderId="3" xfId="0" applyNumberFormat="1" applyFont="1" applyBorder="1" applyAlignment="1">
      <alignment horizontal="center" vertical="center"/>
    </xf>
    <xf numFmtId="0" fontId="2" fillId="15" borderId="15" xfId="0" applyFont="1" applyFill="1" applyBorder="1" applyAlignment="1">
      <alignment horizontal="center" wrapText="1"/>
    </xf>
    <xf numFmtId="0" fontId="2" fillId="15" borderId="16" xfId="0" applyFont="1" applyFill="1" applyBorder="1" applyAlignment="1">
      <alignment horizontal="center" wrapText="1"/>
    </xf>
    <xf numFmtId="0" fontId="2" fillId="15" borderId="17" xfId="0" applyFont="1" applyFill="1" applyBorder="1" applyAlignment="1">
      <alignment horizontal="center" wrapText="1"/>
    </xf>
    <xf numFmtId="0" fontId="2" fillId="15" borderId="19" xfId="0" applyFont="1" applyFill="1" applyBorder="1" applyAlignment="1">
      <alignment horizontal="center" wrapText="1"/>
    </xf>
    <xf numFmtId="0" fontId="2" fillId="15" borderId="20" xfId="0" applyFont="1" applyFill="1" applyBorder="1" applyAlignment="1">
      <alignment horizontal="center" wrapText="1"/>
    </xf>
    <xf numFmtId="0" fontId="2" fillId="15" borderId="21" xfId="0" applyFont="1" applyFill="1" applyBorder="1" applyAlignment="1">
      <alignment horizontal="center" wrapText="1"/>
    </xf>
    <xf numFmtId="0" fontId="2" fillId="4" borderId="15" xfId="0" applyFont="1" applyFill="1" applyBorder="1" applyAlignment="1">
      <alignment horizontal="center" wrapText="1"/>
    </xf>
    <xf numFmtId="0" fontId="2" fillId="4" borderId="16" xfId="0" applyFont="1" applyFill="1" applyBorder="1" applyAlignment="1">
      <alignment horizontal="center" wrapText="1"/>
    </xf>
    <xf numFmtId="0" fontId="2" fillId="4" borderId="17" xfId="0" applyFont="1" applyFill="1" applyBorder="1" applyAlignment="1">
      <alignment horizontal="center" wrapText="1"/>
    </xf>
    <xf numFmtId="0" fontId="2" fillId="4" borderId="19" xfId="0" applyFont="1" applyFill="1" applyBorder="1" applyAlignment="1">
      <alignment horizontal="center" wrapText="1"/>
    </xf>
    <xf numFmtId="0" fontId="2" fillId="4" borderId="20" xfId="0" applyFont="1" applyFill="1" applyBorder="1" applyAlignment="1">
      <alignment horizontal="center" wrapText="1"/>
    </xf>
    <xf numFmtId="0" fontId="2" fillId="4" borderId="21" xfId="0" applyFont="1" applyFill="1" applyBorder="1" applyAlignment="1">
      <alignment horizontal="center" wrapText="1"/>
    </xf>
    <xf numFmtId="3" fontId="2" fillId="16" borderId="12" xfId="0" applyNumberFormat="1" applyFont="1" applyFill="1" applyBorder="1" applyAlignment="1">
      <alignment horizontal="center" wrapText="1"/>
    </xf>
    <xf numFmtId="3" fontId="2" fillId="16" borderId="4" xfId="0" applyNumberFormat="1" applyFont="1" applyFill="1" applyBorder="1" applyAlignment="1">
      <alignment horizontal="center" wrapText="1"/>
    </xf>
    <xf numFmtId="3" fontId="2" fillId="16" borderId="13" xfId="0" applyNumberFormat="1" applyFont="1" applyFill="1" applyBorder="1" applyAlignment="1">
      <alignment horizontal="center" wrapText="1"/>
    </xf>
    <xf numFmtId="3" fontId="2" fillId="16" borderId="35" xfId="0" applyNumberFormat="1" applyFont="1" applyFill="1" applyBorder="1" applyAlignment="1">
      <alignment horizontal="center" wrapText="1"/>
    </xf>
    <xf numFmtId="3" fontId="2" fillId="16" borderId="18" xfId="0" applyNumberFormat="1" applyFont="1" applyFill="1" applyBorder="1" applyAlignment="1">
      <alignment horizontal="center" wrapText="1"/>
    </xf>
    <xf numFmtId="3" fontId="2" fillId="4" borderId="12" xfId="0" applyNumberFormat="1" applyFont="1" applyFill="1" applyBorder="1" applyAlignment="1">
      <alignment horizontal="center" wrapText="1"/>
    </xf>
    <xf numFmtId="3" fontId="2" fillId="4" borderId="4" xfId="0" applyNumberFormat="1" applyFont="1" applyFill="1" applyBorder="1" applyAlignment="1">
      <alignment horizontal="center" wrapText="1"/>
    </xf>
    <xf numFmtId="3" fontId="2" fillId="4" borderId="13" xfId="0" applyNumberFormat="1" applyFont="1" applyFill="1" applyBorder="1" applyAlignment="1">
      <alignment horizontal="center" wrapText="1"/>
    </xf>
    <xf numFmtId="3" fontId="2" fillId="4" borderId="35" xfId="0" applyNumberFormat="1" applyFont="1" applyFill="1" applyBorder="1" applyAlignment="1">
      <alignment horizontal="center" wrapText="1"/>
    </xf>
    <xf numFmtId="3" fontId="2" fillId="4" borderId="18" xfId="0" applyNumberFormat="1" applyFont="1" applyFill="1" applyBorder="1" applyAlignment="1">
      <alignment horizontal="center" wrapText="1"/>
    </xf>
    <xf numFmtId="3" fontId="2" fillId="3" borderId="12" xfId="0" applyNumberFormat="1" applyFont="1" applyFill="1" applyBorder="1" applyAlignment="1">
      <alignment horizontal="center" wrapText="1"/>
    </xf>
    <xf numFmtId="3" fontId="2" fillId="3" borderId="13" xfId="0" applyNumberFormat="1" applyFont="1" applyFill="1" applyBorder="1" applyAlignment="1">
      <alignment horizontal="center" wrapText="1"/>
    </xf>
    <xf numFmtId="3" fontId="2" fillId="3" borderId="35" xfId="0" applyNumberFormat="1" applyFont="1" applyFill="1" applyBorder="1" applyAlignment="1">
      <alignment horizontal="center" wrapText="1"/>
    </xf>
    <xf numFmtId="3" fontId="2" fillId="3" borderId="18" xfId="0" applyNumberFormat="1" applyFont="1" applyFill="1" applyBorder="1" applyAlignment="1">
      <alignment horizontal="center" wrapText="1"/>
    </xf>
    <xf numFmtId="3" fontId="2" fillId="9" borderId="12" xfId="0" applyNumberFormat="1" applyFont="1" applyFill="1" applyBorder="1" applyAlignment="1">
      <alignment horizontal="center" wrapText="1"/>
    </xf>
    <xf numFmtId="3" fontId="2" fillId="9" borderId="13" xfId="0" applyNumberFormat="1" applyFont="1" applyFill="1" applyBorder="1" applyAlignment="1">
      <alignment horizontal="center" wrapText="1"/>
    </xf>
    <xf numFmtId="3" fontId="2" fillId="9" borderId="9" xfId="0" applyNumberFormat="1" applyFont="1" applyFill="1" applyBorder="1" applyAlignment="1">
      <alignment horizontal="center" wrapText="1"/>
    </xf>
    <xf numFmtId="3" fontId="2" fillId="9" borderId="11" xfId="0" applyNumberFormat="1" applyFont="1" applyFill="1" applyBorder="1" applyAlignment="1">
      <alignment horizontal="center" wrapText="1"/>
    </xf>
    <xf numFmtId="3" fontId="2" fillId="14" borderId="12" xfId="0" applyNumberFormat="1" applyFont="1" applyFill="1" applyBorder="1" applyAlignment="1">
      <alignment horizontal="center" wrapText="1"/>
    </xf>
    <xf numFmtId="3" fontId="2" fillId="14" borderId="4" xfId="0" applyNumberFormat="1" applyFont="1" applyFill="1" applyBorder="1" applyAlignment="1">
      <alignment horizontal="center" wrapText="1"/>
    </xf>
    <xf numFmtId="3" fontId="2" fillId="14" borderId="13" xfId="0" applyNumberFormat="1" applyFont="1" applyFill="1" applyBorder="1" applyAlignment="1">
      <alignment horizontal="center" wrapText="1"/>
    </xf>
    <xf numFmtId="3" fontId="2" fillId="14" borderId="35" xfId="0" applyNumberFormat="1" applyFont="1" applyFill="1" applyBorder="1" applyAlignment="1">
      <alignment horizontal="center" wrapText="1"/>
    </xf>
    <xf numFmtId="3" fontId="2" fillId="14" borderId="18" xfId="0" applyNumberFormat="1" applyFont="1" applyFill="1" applyBorder="1" applyAlignment="1">
      <alignment horizontal="center" wrapText="1"/>
    </xf>
    <xf numFmtId="3" fontId="2" fillId="5" borderId="12" xfId="0" applyNumberFormat="1" applyFont="1" applyFill="1" applyBorder="1" applyAlignment="1">
      <alignment horizontal="center" wrapText="1"/>
    </xf>
    <xf numFmtId="3" fontId="2" fillId="5" borderId="13" xfId="0" applyNumberFormat="1" applyFont="1" applyFill="1" applyBorder="1" applyAlignment="1">
      <alignment horizontal="center" wrapText="1"/>
    </xf>
    <xf numFmtId="3" fontId="2" fillId="5" borderId="35" xfId="0" applyNumberFormat="1" applyFont="1" applyFill="1" applyBorder="1" applyAlignment="1">
      <alignment horizontal="center" wrapText="1"/>
    </xf>
    <xf numFmtId="3" fontId="2" fillId="5" borderId="18" xfId="0" applyNumberFormat="1" applyFont="1" applyFill="1" applyBorder="1" applyAlignment="1">
      <alignment horizontal="center" wrapText="1"/>
    </xf>
    <xf numFmtId="1" fontId="2" fillId="6" borderId="15" xfId="0" applyNumberFormat="1" applyFont="1" applyFill="1" applyBorder="1" applyAlignment="1">
      <alignment horizontal="center" vertical="center" wrapText="1"/>
    </xf>
    <xf numFmtId="1" fontId="2" fillId="6" borderId="16" xfId="0" applyNumberFormat="1" applyFont="1" applyFill="1" applyBorder="1" applyAlignment="1">
      <alignment horizontal="center" vertical="center" wrapText="1"/>
    </xf>
    <xf numFmtId="1" fontId="2" fillId="6" borderId="17" xfId="0" applyNumberFormat="1" applyFont="1" applyFill="1" applyBorder="1" applyAlignment="1">
      <alignment horizontal="center" vertical="center" wrapText="1"/>
    </xf>
    <xf numFmtId="1" fontId="2" fillId="6" borderId="35" xfId="0" applyNumberFormat="1" applyFont="1" applyFill="1" applyBorder="1" applyAlignment="1">
      <alignment horizontal="center" vertical="center" wrapText="1"/>
    </xf>
    <xf numFmtId="1" fontId="2" fillId="6" borderId="0" xfId="0" applyNumberFormat="1" applyFont="1" applyFill="1" applyAlignment="1">
      <alignment horizontal="center" vertical="center" wrapText="1"/>
    </xf>
    <xf numFmtId="1" fontId="2" fillId="6" borderId="18" xfId="0" applyNumberFormat="1" applyFont="1" applyFill="1" applyBorder="1" applyAlignment="1">
      <alignment horizontal="center" vertical="center" wrapText="1"/>
    </xf>
    <xf numFmtId="1" fontId="2" fillId="0" borderId="36" xfId="0" applyNumberFormat="1" applyFont="1" applyBorder="1" applyAlignment="1">
      <alignment horizontal="center" vertical="center" wrapText="1"/>
    </xf>
    <xf numFmtId="1" fontId="2" fillId="0" borderId="38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">
    <cellStyle name="Milliers" xfId="2" builtinId="3"/>
    <cellStyle name="Milliers 2" xfId="4" xr:uid="{00000000-0005-0000-0000-000001000000}"/>
    <cellStyle name="Normal" xfId="0" builtinId="0"/>
    <cellStyle name="Normal 2" xfId="3" xr:uid="{00000000-0005-0000-0000-000003000000}"/>
    <cellStyle name="Standard_Tabelle1" xfId="1" xr:uid="{00000000-0005-0000-0000-000004000000}"/>
  </cellStyles>
  <dxfs count="21"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  <dxf>
      <font>
        <color rgb="FFFF0000"/>
      </font>
      <fill>
        <patternFill>
          <fgColor theme="0"/>
          <bgColor theme="0"/>
        </patternFill>
      </fill>
    </dxf>
  </dxfs>
  <tableStyles count="0" defaultTableStyle="TableStyleMedium9" defaultPivotStyle="PivotStyleLight16"/>
  <colors>
    <mruColors>
      <color rgb="FFC957CC"/>
      <color rgb="FFFF99CC"/>
      <color rgb="FFFFCCFF"/>
      <color rgb="FF66FF66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ogistic\2026-production\2026\planning\Schedule%20Production%20-RJ45\week26\p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4">
          <cell r="C4" t="str">
            <v>NPC6AUZDB-GY005M</v>
          </cell>
          <cell r="D4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KM1499"/>
  <sheetViews>
    <sheetView zoomScale="115" zoomScaleNormal="115" zoomScaleSheetLayoutView="100" workbookViewId="0">
      <pane xSplit="7" ySplit="4" topLeftCell="H1494" activePane="bottomRight" state="frozen"/>
      <selection pane="topRight" activeCell="H1" sqref="H1"/>
      <selection pane="bottomLeft" activeCell="A5" sqref="A5"/>
      <selection pane="bottomRight" activeCell="C1512" sqref="C1512:E1512"/>
    </sheetView>
  </sheetViews>
  <sheetFormatPr baseColWidth="10" defaultColWidth="11.44140625" defaultRowHeight="11.25" customHeight="1" x14ac:dyDescent="0.25"/>
  <cols>
    <col min="1" max="1" width="13.33203125" style="10" customWidth="1"/>
    <col min="2" max="2" width="14.44140625" style="91" customWidth="1"/>
    <col min="3" max="3" width="19.33203125" style="183" customWidth="1"/>
    <col min="4" max="4" width="21.109375" style="62" customWidth="1"/>
    <col min="5" max="5" width="8.88671875" style="63" customWidth="1"/>
    <col min="6" max="6" width="6.88671875" style="64" customWidth="1"/>
    <col min="7" max="7" width="15.6640625" style="78" customWidth="1"/>
    <col min="8" max="8" width="11.109375" style="70" customWidth="1"/>
    <col min="9" max="9" width="11.6640625" style="70" customWidth="1"/>
    <col min="10" max="10" width="12.33203125" style="67" customWidth="1"/>
    <col min="11" max="11" width="11" style="70" customWidth="1"/>
    <col min="12" max="12" width="11.6640625" style="70" customWidth="1"/>
    <col min="13" max="13" width="12" style="67" customWidth="1"/>
    <col min="14" max="14" width="10.5546875" style="70" customWidth="1"/>
    <col min="15" max="15" width="12.33203125" style="70" customWidth="1"/>
    <col min="16" max="16" width="10.109375" style="67" customWidth="1"/>
    <col min="17" max="17" width="10.5546875" style="70" customWidth="1"/>
    <col min="18" max="18" width="11.88671875" style="70" customWidth="1"/>
    <col min="19" max="19" width="10.88671875" style="67" customWidth="1"/>
    <col min="20" max="20" width="11.6640625" style="70" customWidth="1"/>
    <col min="21" max="21" width="12.109375" style="70" customWidth="1"/>
    <col min="22" max="22" width="11.109375" style="67" customWidth="1"/>
    <col min="23" max="23" width="10.5546875" style="136" customWidth="1"/>
    <col min="24" max="24" width="12.5546875" style="166" customWidth="1"/>
    <col min="25" max="25" width="11.109375" style="67" customWidth="1"/>
    <col min="26" max="26" width="12.109375" style="70" customWidth="1"/>
    <col min="27" max="27" width="12.44140625" style="70" customWidth="1"/>
    <col min="28" max="28" width="11.44140625" style="67" customWidth="1"/>
    <col min="29" max="29" width="10.6640625" style="70" customWidth="1"/>
    <col min="30" max="30" width="11.33203125" style="70" customWidth="1"/>
    <col min="31" max="31" width="12.33203125" style="67" customWidth="1"/>
    <col min="32" max="32" width="11" style="70" customWidth="1"/>
    <col min="33" max="33" width="10.33203125" style="167" customWidth="1"/>
    <col min="34" max="34" width="11" style="79" customWidth="1"/>
    <col min="35" max="35" width="10.88671875" style="70" customWidth="1"/>
    <col min="36" max="36" width="11.33203125" style="70" customWidth="1"/>
    <col min="37" max="37" width="11.6640625" style="67" customWidth="1"/>
    <col min="38" max="38" width="10.5546875" style="70" customWidth="1"/>
    <col min="39" max="39" width="11.109375" style="70" customWidth="1"/>
    <col min="40" max="40" width="10.5546875" style="67" customWidth="1"/>
    <col min="41" max="41" width="10.6640625" style="70" customWidth="1"/>
    <col min="42" max="42" width="11.5546875" style="70" customWidth="1"/>
    <col min="43" max="43" width="10.88671875" style="67" customWidth="1"/>
    <col min="44" max="44" width="10.5546875" style="70" customWidth="1"/>
    <col min="45" max="45" width="10.109375" style="70" customWidth="1"/>
    <col min="46" max="46" width="11" style="67" customWidth="1"/>
    <col min="47" max="47" width="12" style="70" customWidth="1"/>
    <col min="48" max="48" width="12.33203125" style="70" customWidth="1"/>
    <col min="49" max="49" width="12.109375" style="67" customWidth="1"/>
    <col min="50" max="50" width="12.44140625" style="70" customWidth="1"/>
    <col min="51" max="51" width="12.88671875" style="70" customWidth="1"/>
    <col min="52" max="52" width="13" style="67" customWidth="1"/>
    <col min="53" max="53" width="12.109375" style="70" customWidth="1"/>
    <col min="54" max="54" width="13.109375" style="70" customWidth="1"/>
    <col min="55" max="55" width="10.6640625" style="67" customWidth="1"/>
    <col min="56" max="56" width="13.109375" style="70" customWidth="1"/>
    <col min="57" max="57" width="12.109375" style="70" customWidth="1"/>
    <col min="58" max="58" width="12" style="67" customWidth="1"/>
    <col min="59" max="59" width="11.44140625" style="70" customWidth="1"/>
    <col min="60" max="60" width="12" style="70" customWidth="1"/>
    <col min="61" max="61" width="11.6640625" style="67" customWidth="1"/>
    <col min="62" max="62" width="12.109375" style="70" customWidth="1"/>
    <col min="63" max="63" width="13.33203125" style="70" customWidth="1"/>
    <col min="64" max="64" width="12" style="67" customWidth="1"/>
    <col min="65" max="65" width="12.6640625" style="70" customWidth="1"/>
    <col min="66" max="66" width="12.88671875" style="70" customWidth="1"/>
    <col min="67" max="67" width="12.33203125" style="67" customWidth="1"/>
    <col min="68" max="68" width="12.33203125" style="70" customWidth="1"/>
    <col min="69" max="69" width="12.5546875" style="70" customWidth="1"/>
    <col min="70" max="70" width="11.5546875" style="67" customWidth="1"/>
    <col min="71" max="71" width="11.5546875" style="70" customWidth="1"/>
    <col min="72" max="72" width="12.88671875" style="70" customWidth="1"/>
    <col min="73" max="73" width="10.88671875" style="67" customWidth="1"/>
    <col min="74" max="74" width="11.33203125" style="70" customWidth="1"/>
    <col min="75" max="75" width="10.5546875" style="70" customWidth="1"/>
    <col min="76" max="76" width="12.33203125" style="67" customWidth="1"/>
    <col min="77" max="77" width="11.88671875" style="70" customWidth="1"/>
    <col min="78" max="78" width="11.6640625" style="70" customWidth="1"/>
    <col min="79" max="79" width="11.6640625" style="67" customWidth="1"/>
    <col min="80" max="80" width="12.6640625" style="70" customWidth="1"/>
    <col min="81" max="81" width="12.88671875" style="70" customWidth="1"/>
    <col min="82" max="82" width="12.33203125" style="67" customWidth="1"/>
    <col min="83" max="83" width="12.6640625" style="70" customWidth="1"/>
    <col min="84" max="84" width="12.88671875" style="70" customWidth="1"/>
    <col min="85" max="85" width="12.33203125" style="67" customWidth="1"/>
    <col min="86" max="86" width="12.6640625" style="70" customWidth="1"/>
    <col min="87" max="87" width="12.88671875" style="70" customWidth="1"/>
    <col min="88" max="88" width="12.33203125" style="67" customWidth="1"/>
    <col min="89" max="89" width="12.6640625" style="70" customWidth="1"/>
    <col min="90" max="90" width="12.88671875" style="70" customWidth="1"/>
    <col min="91" max="91" width="12.33203125" style="67" customWidth="1"/>
    <col min="92" max="92" width="12.6640625" style="70" customWidth="1"/>
    <col min="93" max="93" width="12.88671875" style="70" customWidth="1"/>
    <col min="94" max="94" width="12.33203125" style="67" customWidth="1"/>
    <col min="95" max="95" width="12.6640625" style="70" customWidth="1"/>
    <col min="96" max="96" width="12.88671875" style="136" customWidth="1"/>
    <col min="97" max="97" width="12.33203125" style="79" customWidth="1"/>
    <col min="98" max="98" width="12.6640625" style="70" customWidth="1"/>
    <col min="99" max="99" width="12.88671875" style="136" customWidth="1"/>
    <col min="100" max="100" width="12.33203125" style="79" customWidth="1"/>
    <col min="101" max="101" width="12.6640625" style="70" customWidth="1"/>
    <col min="102" max="102" width="12.88671875" style="70" customWidth="1"/>
    <col min="103" max="103" width="12.33203125" style="40" customWidth="1"/>
    <col min="104" max="104" width="12.6640625" style="166" customWidth="1"/>
    <col min="105" max="105" width="12.88671875" style="70" customWidth="1"/>
    <col min="106" max="106" width="12.33203125" style="67" customWidth="1"/>
    <col min="107" max="107" width="12.6640625" style="70" customWidth="1"/>
    <col min="108" max="108" width="12.88671875" style="70" customWidth="1"/>
    <col min="109" max="109" width="12.33203125" style="67" customWidth="1"/>
    <col min="110" max="111" width="11.6640625" style="70" customWidth="1"/>
    <col min="112" max="112" width="11.6640625" style="67" customWidth="1"/>
    <col min="113" max="114" width="11.6640625" style="70" customWidth="1"/>
    <col min="115" max="115" width="11.6640625" style="67" customWidth="1"/>
    <col min="116" max="116" width="11.44140625" style="210"/>
    <col min="117" max="117" width="12" style="8" customWidth="1"/>
    <col min="118" max="118" width="11.6640625" style="26" bestFit="1" customWidth="1"/>
    <col min="119" max="119" width="11.44140625" style="2"/>
    <col min="120" max="120" width="11.44140625" style="8"/>
    <col min="121" max="121" width="11.44140625" style="24"/>
    <col min="122" max="122" width="11.44140625" style="2"/>
    <col min="123" max="123" width="11.44140625" style="8"/>
    <col min="124" max="124" width="11.44140625" style="24"/>
    <col min="125" max="125" width="11.44140625" style="2"/>
    <col min="126" max="126" width="11.44140625" style="8"/>
    <col min="127" max="127" width="11.44140625" style="24"/>
    <col min="128" max="128" width="8.6640625" style="2" customWidth="1"/>
    <col min="129" max="129" width="10.88671875" style="1" customWidth="1"/>
    <col min="130" max="130" width="10" style="26" customWidth="1"/>
    <col min="131" max="132" width="12.88671875" style="1" customWidth="1"/>
    <col min="133" max="133" width="11.44140625" style="23"/>
    <col min="134" max="134" width="11.44140625" style="2"/>
    <col min="135" max="135" width="11.44140625" style="8"/>
    <col min="136" max="136" width="11.44140625" style="24"/>
    <col min="137" max="138" width="11.6640625" style="70" customWidth="1"/>
    <col min="139" max="139" width="11.6640625" style="67" customWidth="1"/>
    <col min="140" max="141" width="11.6640625" style="70" customWidth="1"/>
    <col min="142" max="142" width="11.6640625" style="67" customWidth="1"/>
    <col min="143" max="143" width="18.5546875" style="9" customWidth="1"/>
    <col min="150" max="150" width="21.44140625" customWidth="1"/>
    <col min="152" max="152" width="19.109375" customWidth="1"/>
    <col min="153" max="153" width="15.6640625" customWidth="1"/>
    <col min="155" max="203" width="11.44140625" style="7"/>
  </cols>
  <sheetData>
    <row r="1" spans="1:299" s="3" customFormat="1" ht="35.25" customHeight="1" thickBot="1" x14ac:dyDescent="0.3">
      <c r="A1" s="633" t="s">
        <v>46</v>
      </c>
      <c r="B1" s="687" t="s">
        <v>287</v>
      </c>
      <c r="C1" s="671"/>
      <c r="D1" s="636" t="s">
        <v>6</v>
      </c>
      <c r="E1" s="639" t="s">
        <v>0</v>
      </c>
      <c r="F1" s="642" t="s">
        <v>1</v>
      </c>
      <c r="G1" s="673" t="s">
        <v>13</v>
      </c>
      <c r="H1" s="733" t="s">
        <v>112</v>
      </c>
      <c r="I1" s="677"/>
      <c r="J1" s="678"/>
      <c r="K1" s="676" t="s">
        <v>123</v>
      </c>
      <c r="L1" s="677"/>
      <c r="M1" s="678"/>
      <c r="N1" s="727" t="s">
        <v>113</v>
      </c>
      <c r="O1" s="728"/>
      <c r="P1" s="729"/>
      <c r="Q1" s="676" t="s">
        <v>23</v>
      </c>
      <c r="R1" s="677"/>
      <c r="S1" s="678"/>
      <c r="T1" s="581" t="s">
        <v>114</v>
      </c>
      <c r="U1" s="539"/>
      <c r="V1" s="540"/>
      <c r="W1" s="665" t="s">
        <v>19</v>
      </c>
      <c r="X1" s="666"/>
      <c r="Y1" s="667"/>
      <c r="Z1" s="714" t="s">
        <v>115</v>
      </c>
      <c r="AA1" s="595"/>
      <c r="AB1" s="715"/>
      <c r="AC1" s="718" t="s">
        <v>109</v>
      </c>
      <c r="AD1" s="719"/>
      <c r="AE1" s="720"/>
      <c r="AF1" s="723" t="s">
        <v>18</v>
      </c>
      <c r="AG1" s="601"/>
      <c r="AH1" s="724"/>
      <c r="AI1" s="700" t="s">
        <v>17</v>
      </c>
      <c r="AJ1" s="701"/>
      <c r="AK1" s="702"/>
      <c r="AL1" s="705" t="s">
        <v>110</v>
      </c>
      <c r="AM1" s="706"/>
      <c r="AN1" s="707"/>
      <c r="AO1" s="710" t="s">
        <v>16</v>
      </c>
      <c r="AP1" s="589"/>
      <c r="AQ1" s="711"/>
      <c r="AR1" s="620" t="s">
        <v>27</v>
      </c>
      <c r="AS1" s="621"/>
      <c r="AT1" s="622"/>
      <c r="AU1" s="626" t="s">
        <v>21</v>
      </c>
      <c r="AV1" s="586"/>
      <c r="AW1" s="627"/>
      <c r="AX1" s="606" t="s">
        <v>24</v>
      </c>
      <c r="AY1" s="607"/>
      <c r="AZ1" s="608"/>
      <c r="BA1" s="612" t="s">
        <v>22</v>
      </c>
      <c r="BB1" s="613"/>
      <c r="BC1" s="614"/>
      <c r="BD1" s="588" t="s">
        <v>20</v>
      </c>
      <c r="BE1" s="589"/>
      <c r="BF1" s="590"/>
      <c r="BG1" s="594" t="s">
        <v>28</v>
      </c>
      <c r="BH1" s="595"/>
      <c r="BI1" s="596"/>
      <c r="BJ1" s="600" t="s">
        <v>29</v>
      </c>
      <c r="BK1" s="601"/>
      <c r="BL1" s="602"/>
      <c r="BM1" s="548" t="s">
        <v>25</v>
      </c>
      <c r="BN1" s="549"/>
      <c r="BO1" s="550"/>
      <c r="BP1" s="538" t="s">
        <v>30</v>
      </c>
      <c r="BQ1" s="539"/>
      <c r="BR1" s="540"/>
      <c r="BS1" s="575" t="s">
        <v>14</v>
      </c>
      <c r="BT1" s="576"/>
      <c r="BU1" s="577"/>
      <c r="BV1" s="575" t="s">
        <v>15</v>
      </c>
      <c r="BW1" s="576"/>
      <c r="BX1" s="577"/>
      <c r="BY1" s="581" t="s">
        <v>26</v>
      </c>
      <c r="BZ1" s="539"/>
      <c r="CA1" s="582"/>
      <c r="CB1" s="510" t="s">
        <v>54</v>
      </c>
      <c r="CC1" s="511"/>
      <c r="CD1" s="512"/>
      <c r="CE1" s="521" t="s">
        <v>55</v>
      </c>
      <c r="CF1" s="522"/>
      <c r="CG1" s="523"/>
      <c r="CH1" s="524" t="s">
        <v>56</v>
      </c>
      <c r="CI1" s="525"/>
      <c r="CJ1" s="526"/>
      <c r="CK1" s="527" t="s">
        <v>57</v>
      </c>
      <c r="CL1" s="528"/>
      <c r="CM1" s="529"/>
      <c r="CN1" s="585" t="s">
        <v>59</v>
      </c>
      <c r="CO1" s="586"/>
      <c r="CP1" s="587"/>
      <c r="CQ1" s="530" t="s">
        <v>105</v>
      </c>
      <c r="CR1" s="531"/>
      <c r="CS1" s="532"/>
      <c r="CT1" s="548" t="s">
        <v>60</v>
      </c>
      <c r="CU1" s="549"/>
      <c r="CV1" s="550"/>
      <c r="CW1" s="551" t="s">
        <v>61</v>
      </c>
      <c r="CX1" s="552"/>
      <c r="CY1" s="553"/>
      <c r="CZ1" s="510" t="s">
        <v>145</v>
      </c>
      <c r="DA1" s="511"/>
      <c r="DB1" s="512"/>
      <c r="DC1" s="510" t="s">
        <v>58</v>
      </c>
      <c r="DD1" s="511"/>
      <c r="DE1" s="512"/>
      <c r="DF1" s="538" t="s">
        <v>146</v>
      </c>
      <c r="DG1" s="539"/>
      <c r="DH1" s="582"/>
      <c r="DI1" s="538" t="s">
        <v>72</v>
      </c>
      <c r="DJ1" s="539"/>
      <c r="DK1" s="540"/>
      <c r="DL1" s="558" t="s">
        <v>71</v>
      </c>
      <c r="DM1" s="559"/>
      <c r="DN1" s="560"/>
      <c r="DO1" s="564" t="s">
        <v>48</v>
      </c>
      <c r="DP1" s="565"/>
      <c r="DQ1" s="566"/>
      <c r="DR1" s="688" t="s">
        <v>49</v>
      </c>
      <c r="DS1" s="689"/>
      <c r="DT1" s="690"/>
      <c r="DU1" s="647" t="s">
        <v>10</v>
      </c>
      <c r="DV1" s="648"/>
      <c r="DW1" s="649"/>
      <c r="DX1" s="659" t="s">
        <v>50</v>
      </c>
      <c r="DY1" s="660"/>
      <c r="DZ1" s="661"/>
      <c r="EA1" s="653" t="s">
        <v>51</v>
      </c>
      <c r="EB1" s="654"/>
      <c r="EC1" s="655"/>
      <c r="ED1" s="694" t="s">
        <v>11</v>
      </c>
      <c r="EE1" s="695"/>
      <c r="EF1" s="696"/>
      <c r="EG1" s="538" t="s">
        <v>116</v>
      </c>
      <c r="EH1" s="539"/>
      <c r="EI1" s="540"/>
      <c r="EJ1" s="575" t="s">
        <v>117</v>
      </c>
      <c r="EK1" s="576"/>
      <c r="EL1" s="577"/>
      <c r="EM1" s="630" t="s">
        <v>9</v>
      </c>
      <c r="EN1" s="6"/>
      <c r="EO1" s="6"/>
      <c r="EP1" s="6"/>
      <c r="EQ1" s="6"/>
      <c r="ER1" s="6"/>
      <c r="ES1" s="6"/>
      <c r="ET1" s="100" t="s">
        <v>5</v>
      </c>
      <c r="EU1" s="6"/>
      <c r="EV1" s="101" t="s">
        <v>7</v>
      </c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</row>
    <row r="2" spans="1:299" s="3" customFormat="1" ht="12.75" customHeight="1" thickBot="1" x14ac:dyDescent="0.3">
      <c r="A2" s="634"/>
      <c r="B2" s="687"/>
      <c r="C2" s="672"/>
      <c r="D2" s="637"/>
      <c r="E2" s="640"/>
      <c r="F2" s="643"/>
      <c r="G2" s="674"/>
      <c r="H2" s="734"/>
      <c r="I2" s="685"/>
      <c r="J2" s="686"/>
      <c r="K2" s="684"/>
      <c r="L2" s="685"/>
      <c r="M2" s="686"/>
      <c r="N2" s="730"/>
      <c r="O2" s="731"/>
      <c r="P2" s="732"/>
      <c r="Q2" s="679"/>
      <c r="R2" s="680"/>
      <c r="S2" s="681"/>
      <c r="T2" s="583"/>
      <c r="U2" s="542"/>
      <c r="V2" s="543"/>
      <c r="W2" s="668"/>
      <c r="X2" s="669"/>
      <c r="Y2" s="670"/>
      <c r="Z2" s="716"/>
      <c r="AA2" s="598"/>
      <c r="AB2" s="717"/>
      <c r="AC2" s="721"/>
      <c r="AD2" s="528"/>
      <c r="AE2" s="722"/>
      <c r="AF2" s="725"/>
      <c r="AG2" s="525"/>
      <c r="AH2" s="726"/>
      <c r="AI2" s="703"/>
      <c r="AJ2" s="549"/>
      <c r="AK2" s="704"/>
      <c r="AL2" s="708"/>
      <c r="AM2" s="531"/>
      <c r="AN2" s="709"/>
      <c r="AO2" s="712"/>
      <c r="AP2" s="522"/>
      <c r="AQ2" s="713"/>
      <c r="AR2" s="623"/>
      <c r="AS2" s="624"/>
      <c r="AT2" s="625"/>
      <c r="AU2" s="626"/>
      <c r="AV2" s="586"/>
      <c r="AW2" s="627"/>
      <c r="AX2" s="609"/>
      <c r="AY2" s="610"/>
      <c r="AZ2" s="611"/>
      <c r="BA2" s="615"/>
      <c r="BB2" s="616"/>
      <c r="BC2" s="617"/>
      <c r="BD2" s="591"/>
      <c r="BE2" s="592"/>
      <c r="BF2" s="593"/>
      <c r="BG2" s="597"/>
      <c r="BH2" s="598"/>
      <c r="BI2" s="599"/>
      <c r="BJ2" s="603"/>
      <c r="BK2" s="604"/>
      <c r="BL2" s="605"/>
      <c r="BM2" s="548"/>
      <c r="BN2" s="549"/>
      <c r="BO2" s="550"/>
      <c r="BP2" s="541"/>
      <c r="BQ2" s="542"/>
      <c r="BR2" s="543"/>
      <c r="BS2" s="578"/>
      <c r="BT2" s="579"/>
      <c r="BU2" s="580"/>
      <c r="BV2" s="578"/>
      <c r="BW2" s="579"/>
      <c r="BX2" s="580"/>
      <c r="BY2" s="583"/>
      <c r="BZ2" s="542"/>
      <c r="CA2" s="584"/>
      <c r="CB2" s="510"/>
      <c r="CC2" s="511"/>
      <c r="CD2" s="512"/>
      <c r="CE2" s="521"/>
      <c r="CF2" s="522"/>
      <c r="CG2" s="523"/>
      <c r="CH2" s="524"/>
      <c r="CI2" s="525"/>
      <c r="CJ2" s="526"/>
      <c r="CK2" s="527"/>
      <c r="CL2" s="528"/>
      <c r="CM2" s="529"/>
      <c r="CN2" s="585"/>
      <c r="CO2" s="586"/>
      <c r="CP2" s="587"/>
      <c r="CQ2" s="530"/>
      <c r="CR2" s="531"/>
      <c r="CS2" s="532"/>
      <c r="CT2" s="548"/>
      <c r="CU2" s="549"/>
      <c r="CV2" s="550"/>
      <c r="CW2" s="551"/>
      <c r="CX2" s="552"/>
      <c r="CY2" s="553"/>
      <c r="CZ2" s="510"/>
      <c r="DA2" s="511"/>
      <c r="DB2" s="512"/>
      <c r="DC2" s="510"/>
      <c r="DD2" s="511"/>
      <c r="DE2" s="512"/>
      <c r="DF2" s="541"/>
      <c r="DG2" s="542"/>
      <c r="DH2" s="584"/>
      <c r="DI2" s="541"/>
      <c r="DJ2" s="542"/>
      <c r="DK2" s="543"/>
      <c r="DL2" s="561"/>
      <c r="DM2" s="562"/>
      <c r="DN2" s="563"/>
      <c r="DO2" s="567"/>
      <c r="DP2" s="568"/>
      <c r="DQ2" s="569"/>
      <c r="DR2" s="691"/>
      <c r="DS2" s="692"/>
      <c r="DT2" s="693"/>
      <c r="DU2" s="650"/>
      <c r="DV2" s="651"/>
      <c r="DW2" s="652"/>
      <c r="DX2" s="662"/>
      <c r="DY2" s="663"/>
      <c r="DZ2" s="664"/>
      <c r="EA2" s="656"/>
      <c r="EB2" s="657"/>
      <c r="EC2" s="658"/>
      <c r="ED2" s="697"/>
      <c r="EE2" s="698"/>
      <c r="EF2" s="699"/>
      <c r="EG2" s="541"/>
      <c r="EH2" s="542"/>
      <c r="EI2" s="543"/>
      <c r="EJ2" s="578"/>
      <c r="EK2" s="579"/>
      <c r="EL2" s="580"/>
      <c r="EM2" s="631"/>
      <c r="EN2" s="6"/>
      <c r="EO2" s="6"/>
      <c r="EP2" s="6"/>
      <c r="EQ2" s="6"/>
      <c r="ER2" s="6"/>
      <c r="ES2" s="6"/>
      <c r="ET2" s="102" t="s">
        <v>8</v>
      </c>
      <c r="EU2" s="6"/>
      <c r="EV2" s="103">
        <v>0.08</v>
      </c>
      <c r="EW2" s="4">
        <v>0.22999999999999998</v>
      </c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</row>
    <row r="3" spans="1:299" s="3" customFormat="1" ht="13.2" x14ac:dyDescent="0.25">
      <c r="A3" s="634"/>
      <c r="B3" s="687"/>
      <c r="C3" s="618"/>
      <c r="D3" s="637"/>
      <c r="E3" s="640"/>
      <c r="F3" s="643"/>
      <c r="G3" s="674"/>
      <c r="H3" s="515" t="s">
        <v>2</v>
      </c>
      <c r="I3" s="515" t="s">
        <v>3</v>
      </c>
      <c r="J3" s="574" t="s">
        <v>4</v>
      </c>
      <c r="K3" s="513" t="s">
        <v>2</v>
      </c>
      <c r="L3" s="515" t="s">
        <v>3</v>
      </c>
      <c r="M3" s="574" t="s">
        <v>4</v>
      </c>
      <c r="N3" s="513" t="s">
        <v>2</v>
      </c>
      <c r="O3" s="515" t="s">
        <v>3</v>
      </c>
      <c r="P3" s="574" t="s">
        <v>4</v>
      </c>
      <c r="Q3" s="545" t="s">
        <v>2</v>
      </c>
      <c r="R3" s="545" t="s">
        <v>3</v>
      </c>
      <c r="S3" s="682" t="s">
        <v>4</v>
      </c>
      <c r="T3" s="545" t="s">
        <v>2</v>
      </c>
      <c r="U3" s="545" t="s">
        <v>3</v>
      </c>
      <c r="V3" s="546" t="s">
        <v>4</v>
      </c>
      <c r="W3" s="535" t="s">
        <v>2</v>
      </c>
      <c r="X3" s="571" t="s">
        <v>3</v>
      </c>
      <c r="Y3" s="682" t="s">
        <v>4</v>
      </c>
      <c r="Z3" s="545" t="s">
        <v>2</v>
      </c>
      <c r="AA3" s="545" t="s">
        <v>3</v>
      </c>
      <c r="AB3" s="682" t="s">
        <v>4</v>
      </c>
      <c r="AC3" s="515"/>
      <c r="AD3" s="515"/>
      <c r="AE3" s="574" t="s">
        <v>4</v>
      </c>
      <c r="AF3" s="533" t="s">
        <v>43</v>
      </c>
      <c r="AG3" s="628" t="s">
        <v>44</v>
      </c>
      <c r="AH3" s="629" t="s">
        <v>4</v>
      </c>
      <c r="AI3" s="544"/>
      <c r="AJ3" s="545"/>
      <c r="AK3" s="574" t="s">
        <v>4</v>
      </c>
      <c r="AL3" s="513"/>
      <c r="AM3" s="515"/>
      <c r="AN3" s="574" t="s">
        <v>4</v>
      </c>
      <c r="AO3" s="544"/>
      <c r="AP3" s="545"/>
      <c r="AQ3" s="574" t="s">
        <v>4</v>
      </c>
      <c r="AR3" s="513" t="s">
        <v>2</v>
      </c>
      <c r="AS3" s="515" t="s">
        <v>3</v>
      </c>
      <c r="AT3" s="574" t="s">
        <v>4</v>
      </c>
      <c r="AU3" s="513" t="s">
        <v>2</v>
      </c>
      <c r="AV3" s="515" t="s">
        <v>3</v>
      </c>
      <c r="AW3" s="574" t="s">
        <v>4</v>
      </c>
      <c r="AX3" s="513" t="s">
        <v>2</v>
      </c>
      <c r="AY3" s="515" t="s">
        <v>3</v>
      </c>
      <c r="AZ3" s="574" t="s">
        <v>4</v>
      </c>
      <c r="BA3" s="513" t="s">
        <v>2</v>
      </c>
      <c r="BB3" s="515" t="s">
        <v>3</v>
      </c>
      <c r="BC3" s="574" t="s">
        <v>4</v>
      </c>
      <c r="BD3" s="544" t="s">
        <v>2</v>
      </c>
      <c r="BE3" s="545" t="s">
        <v>3</v>
      </c>
      <c r="BF3" s="557" t="s">
        <v>4</v>
      </c>
      <c r="BG3" s="544" t="s">
        <v>2</v>
      </c>
      <c r="BH3" s="545" t="s">
        <v>3</v>
      </c>
      <c r="BI3" s="557" t="s">
        <v>4</v>
      </c>
      <c r="BJ3" s="544" t="s">
        <v>2</v>
      </c>
      <c r="BK3" s="545" t="s">
        <v>3</v>
      </c>
      <c r="BL3" s="557" t="s">
        <v>4</v>
      </c>
      <c r="BM3" s="513" t="s">
        <v>2</v>
      </c>
      <c r="BN3" s="515" t="s">
        <v>3</v>
      </c>
      <c r="BO3" s="517" t="s">
        <v>4</v>
      </c>
      <c r="BP3" s="544" t="s">
        <v>2</v>
      </c>
      <c r="BQ3" s="545" t="s">
        <v>3</v>
      </c>
      <c r="BR3" s="557" t="s">
        <v>4</v>
      </c>
      <c r="BS3" s="544" t="s">
        <v>2</v>
      </c>
      <c r="BT3" s="545" t="s">
        <v>3</v>
      </c>
      <c r="BU3" s="557" t="s">
        <v>4</v>
      </c>
      <c r="BV3" s="544" t="s">
        <v>2</v>
      </c>
      <c r="BW3" s="545" t="s">
        <v>3</v>
      </c>
      <c r="BX3" s="557" t="s">
        <v>4</v>
      </c>
      <c r="BY3" s="544" t="s">
        <v>2</v>
      </c>
      <c r="BZ3" s="545" t="s">
        <v>3</v>
      </c>
      <c r="CA3" s="557" t="s">
        <v>4</v>
      </c>
      <c r="CB3" s="513" t="s">
        <v>2</v>
      </c>
      <c r="CC3" s="515" t="s">
        <v>3</v>
      </c>
      <c r="CD3" s="517" t="s">
        <v>4</v>
      </c>
      <c r="CE3" s="513" t="s">
        <v>2</v>
      </c>
      <c r="CF3" s="515" t="s">
        <v>3</v>
      </c>
      <c r="CG3" s="517" t="s">
        <v>4</v>
      </c>
      <c r="CH3" s="513" t="s">
        <v>2</v>
      </c>
      <c r="CI3" s="515" t="s">
        <v>3</v>
      </c>
      <c r="CJ3" s="517" t="s">
        <v>4</v>
      </c>
      <c r="CK3" s="513" t="s">
        <v>2</v>
      </c>
      <c r="CL3" s="515" t="s">
        <v>3</v>
      </c>
      <c r="CM3" s="517" t="s">
        <v>4</v>
      </c>
      <c r="CN3" s="513" t="s">
        <v>2</v>
      </c>
      <c r="CO3" s="515" t="s">
        <v>3</v>
      </c>
      <c r="CP3" s="517" t="s">
        <v>4</v>
      </c>
      <c r="CQ3" s="533" t="s">
        <v>2</v>
      </c>
      <c r="CR3" s="535" t="s">
        <v>3</v>
      </c>
      <c r="CS3" s="536" t="s">
        <v>4</v>
      </c>
      <c r="CT3" s="533" t="s">
        <v>2</v>
      </c>
      <c r="CU3" s="535" t="s">
        <v>3</v>
      </c>
      <c r="CV3" s="536" t="s">
        <v>4</v>
      </c>
      <c r="CW3" s="513" t="s">
        <v>2</v>
      </c>
      <c r="CX3" s="554" t="s">
        <v>3</v>
      </c>
      <c r="CY3" s="556" t="s">
        <v>4</v>
      </c>
      <c r="CZ3" s="519" t="s">
        <v>2</v>
      </c>
      <c r="DA3" s="515" t="s">
        <v>3</v>
      </c>
      <c r="DB3" s="517" t="s">
        <v>4</v>
      </c>
      <c r="DC3" s="513" t="s">
        <v>2</v>
      </c>
      <c r="DD3" s="515" t="s">
        <v>3</v>
      </c>
      <c r="DE3" s="517" t="s">
        <v>4</v>
      </c>
      <c r="DF3" s="544" t="s">
        <v>2</v>
      </c>
      <c r="DG3" s="545" t="s">
        <v>3</v>
      </c>
      <c r="DH3" s="557" t="s">
        <v>4</v>
      </c>
      <c r="DI3" s="544" t="s">
        <v>2</v>
      </c>
      <c r="DJ3" s="545" t="s">
        <v>3</v>
      </c>
      <c r="DK3" s="546" t="s">
        <v>4</v>
      </c>
      <c r="DL3" s="570" t="s">
        <v>2</v>
      </c>
      <c r="DM3" s="571" t="s">
        <v>3</v>
      </c>
      <c r="DN3" s="557" t="s">
        <v>4</v>
      </c>
      <c r="DO3" s="572" t="s">
        <v>2</v>
      </c>
      <c r="DP3" s="573" t="s">
        <v>3</v>
      </c>
      <c r="DQ3" s="574" t="s">
        <v>4</v>
      </c>
      <c r="DR3" s="572" t="s">
        <v>2</v>
      </c>
      <c r="DS3" s="573" t="s">
        <v>3</v>
      </c>
      <c r="DT3" s="574" t="s">
        <v>4</v>
      </c>
      <c r="DU3" s="572" t="s">
        <v>2</v>
      </c>
      <c r="DV3" s="573" t="s">
        <v>3</v>
      </c>
      <c r="DW3" s="574" t="s">
        <v>4</v>
      </c>
      <c r="DX3" s="544" t="s">
        <v>2</v>
      </c>
      <c r="DY3" s="545" t="s">
        <v>3</v>
      </c>
      <c r="DZ3" s="682" t="s">
        <v>4</v>
      </c>
      <c r="EA3" s="645" t="s">
        <v>2</v>
      </c>
      <c r="EB3" s="645" t="s">
        <v>3</v>
      </c>
      <c r="EC3" s="557" t="s">
        <v>4</v>
      </c>
      <c r="ED3" s="572" t="s">
        <v>2</v>
      </c>
      <c r="EE3" s="573" t="s">
        <v>3</v>
      </c>
      <c r="EF3" s="574" t="s">
        <v>4</v>
      </c>
      <c r="EG3" s="544" t="s">
        <v>2</v>
      </c>
      <c r="EH3" s="545" t="s">
        <v>3</v>
      </c>
      <c r="EI3" s="557" t="s">
        <v>4</v>
      </c>
      <c r="EJ3" s="544" t="s">
        <v>2</v>
      </c>
      <c r="EK3" s="545" t="s">
        <v>3</v>
      </c>
      <c r="EL3" s="557" t="s">
        <v>4</v>
      </c>
      <c r="EM3" s="631"/>
      <c r="EN3" s="6"/>
      <c r="EO3" s="6"/>
      <c r="EP3" s="6"/>
      <c r="EQ3" s="6"/>
      <c r="ER3" s="6"/>
      <c r="ES3" s="6"/>
      <c r="ET3" s="104" t="s">
        <v>12</v>
      </c>
      <c r="EU3" s="6"/>
      <c r="EV3" s="105">
        <v>0.125</v>
      </c>
      <c r="EW3" s="4">
        <v>0.27500000000000002</v>
      </c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</row>
    <row r="4" spans="1:299" s="3" customFormat="1" ht="18.75" customHeight="1" thickBot="1" x14ac:dyDescent="0.3">
      <c r="A4" s="635"/>
      <c r="B4" s="687"/>
      <c r="C4" s="619"/>
      <c r="D4" s="638"/>
      <c r="E4" s="641"/>
      <c r="F4" s="644"/>
      <c r="G4" s="675"/>
      <c r="H4" s="516"/>
      <c r="I4" s="516"/>
      <c r="J4" s="518"/>
      <c r="K4" s="514"/>
      <c r="L4" s="516"/>
      <c r="M4" s="518"/>
      <c r="N4" s="514"/>
      <c r="O4" s="516"/>
      <c r="P4" s="518"/>
      <c r="Q4" s="516"/>
      <c r="R4" s="516"/>
      <c r="S4" s="683"/>
      <c r="T4" s="516"/>
      <c r="U4" s="516"/>
      <c r="V4" s="547"/>
      <c r="W4" s="535"/>
      <c r="X4" s="520"/>
      <c r="Y4" s="683"/>
      <c r="Z4" s="516"/>
      <c r="AA4" s="516"/>
      <c r="AB4" s="683"/>
      <c r="AC4" s="516"/>
      <c r="AD4" s="516"/>
      <c r="AE4" s="518"/>
      <c r="AF4" s="534"/>
      <c r="AG4" s="628"/>
      <c r="AH4" s="537"/>
      <c r="AI4" s="514"/>
      <c r="AJ4" s="516"/>
      <c r="AK4" s="518"/>
      <c r="AL4" s="514"/>
      <c r="AM4" s="516"/>
      <c r="AN4" s="518"/>
      <c r="AO4" s="514"/>
      <c r="AP4" s="516"/>
      <c r="AQ4" s="518"/>
      <c r="AR4" s="514"/>
      <c r="AS4" s="516"/>
      <c r="AT4" s="518"/>
      <c r="AU4" s="514"/>
      <c r="AV4" s="516"/>
      <c r="AW4" s="518"/>
      <c r="AX4" s="514"/>
      <c r="AY4" s="516"/>
      <c r="AZ4" s="518"/>
      <c r="BA4" s="514"/>
      <c r="BB4" s="516"/>
      <c r="BC4" s="518"/>
      <c r="BD4" s="514"/>
      <c r="BE4" s="516"/>
      <c r="BF4" s="518"/>
      <c r="BG4" s="514"/>
      <c r="BH4" s="516"/>
      <c r="BI4" s="518"/>
      <c r="BJ4" s="514"/>
      <c r="BK4" s="516"/>
      <c r="BL4" s="518"/>
      <c r="BM4" s="514"/>
      <c r="BN4" s="516"/>
      <c r="BO4" s="518"/>
      <c r="BP4" s="514"/>
      <c r="BQ4" s="516"/>
      <c r="BR4" s="518"/>
      <c r="BS4" s="514"/>
      <c r="BT4" s="516"/>
      <c r="BU4" s="518"/>
      <c r="BV4" s="514"/>
      <c r="BW4" s="516"/>
      <c r="BX4" s="518"/>
      <c r="BY4" s="514"/>
      <c r="BZ4" s="516"/>
      <c r="CA4" s="518"/>
      <c r="CB4" s="514"/>
      <c r="CC4" s="516"/>
      <c r="CD4" s="518"/>
      <c r="CE4" s="514"/>
      <c r="CF4" s="516"/>
      <c r="CG4" s="518"/>
      <c r="CH4" s="514"/>
      <c r="CI4" s="516"/>
      <c r="CJ4" s="518"/>
      <c r="CK4" s="514"/>
      <c r="CL4" s="516"/>
      <c r="CM4" s="518"/>
      <c r="CN4" s="514"/>
      <c r="CO4" s="516"/>
      <c r="CP4" s="518"/>
      <c r="CQ4" s="534"/>
      <c r="CR4" s="535"/>
      <c r="CS4" s="537"/>
      <c r="CT4" s="534"/>
      <c r="CU4" s="535"/>
      <c r="CV4" s="537"/>
      <c r="CW4" s="514"/>
      <c r="CX4" s="555"/>
      <c r="CY4" s="556"/>
      <c r="CZ4" s="520"/>
      <c r="DA4" s="516"/>
      <c r="DB4" s="518"/>
      <c r="DC4" s="514"/>
      <c r="DD4" s="516"/>
      <c r="DE4" s="518"/>
      <c r="DF4" s="514"/>
      <c r="DG4" s="516"/>
      <c r="DH4" s="518"/>
      <c r="DI4" s="514"/>
      <c r="DJ4" s="516"/>
      <c r="DK4" s="547"/>
      <c r="DL4" s="570"/>
      <c r="DM4" s="520"/>
      <c r="DN4" s="518"/>
      <c r="DO4" s="514"/>
      <c r="DP4" s="516"/>
      <c r="DQ4" s="518"/>
      <c r="DR4" s="514"/>
      <c r="DS4" s="516"/>
      <c r="DT4" s="518"/>
      <c r="DU4" s="514"/>
      <c r="DV4" s="516"/>
      <c r="DW4" s="518"/>
      <c r="DX4" s="514"/>
      <c r="DY4" s="516"/>
      <c r="DZ4" s="683"/>
      <c r="EA4" s="646"/>
      <c r="EB4" s="646"/>
      <c r="EC4" s="518"/>
      <c r="ED4" s="514"/>
      <c r="EE4" s="516"/>
      <c r="EF4" s="518"/>
      <c r="EG4" s="514"/>
      <c r="EH4" s="516"/>
      <c r="EI4" s="518"/>
      <c r="EJ4" s="514"/>
      <c r="EK4" s="516"/>
      <c r="EL4" s="518"/>
      <c r="EM4" s="632"/>
      <c r="EN4" s="6"/>
      <c r="EO4" s="6"/>
      <c r="EP4" s="6"/>
      <c r="EQ4" s="6"/>
      <c r="ER4" s="6"/>
      <c r="ES4" s="6"/>
      <c r="ET4" s="106">
        <v>1711091</v>
      </c>
      <c r="EU4" s="6"/>
      <c r="EV4" s="107">
        <v>0.23</v>
      </c>
      <c r="EW4" s="108">
        <v>0.38</v>
      </c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</row>
    <row r="5" spans="1:299" s="92" customFormat="1" ht="11.25" customHeight="1" x14ac:dyDescent="0.25">
      <c r="A5" s="446">
        <v>45657</v>
      </c>
      <c r="B5" s="184"/>
      <c r="C5" s="171"/>
      <c r="D5" s="71"/>
      <c r="E5" s="72"/>
      <c r="F5" s="73"/>
      <c r="G5" s="74"/>
      <c r="H5" s="75"/>
      <c r="I5" s="50">
        <f t="shared" ref="I5:I68" si="0">IF(OR(D5="NPC6ASZDB-RD015M",D5="NPC06SZDB-OR050C",D5="NPC6ASZDB-WT008M",D5="NPC6ASZDB-WT018M",D5="NPC6ASZDB-WT023M",D5="NPC6ASZDB-WT024M",D5="NPC6ASZDB-OR020M",D5="NPC6ASZDB-RD006M",D5="NPC6ASZDB-WT017M",D5="NPC6ASZDB-GY750C",D5="NPC6ASZDB-YL015M",D5="NPC6ASZDB-BL004M ",D5="NPC6ASZDB-WT016M",D5="NPC06SZDB-BK006M",D5="NPC06SZDB-BK007M",D5="NPC6ASZDB-OR750C",D5="NPC06SZDB-BK004M",D5="NPC06SZDB-BL015M",D5="NPC6ASZDB-BL013C",D5="NPC6ASZDB-BL030C",D5="NPC6ASZDB-GY009M",D5="NPC06SZDB-BK002M",D5="NPC6ASZDB-GY025C",D5="NPC06SZDB-BK003M",D5="NPC06SZDB-GY005M",D5="NPC6ASZDB-RD020C",D5="NPC06SZDB-YL040M",D5="NPC6ASZDB-GY125C",D5="NPC06SZDB-YL002M",D5="NPC6ASZDB-WT100M",D5="NPC6ASZDB-RD008M",D5="NPC6ASZDB-YL009M",D5="NPC6ASZDB-VT010M",D5="NPC6ASZDB-OR007M",D5="NPC6ASZDB-VT007M",D5="NPC6ASZDB-BK007M",D5="NPC6ASZDB-GY350C",D5="NPC6ASZDB-YL350C",D5="NPC6ASZDB-OR350C",D5="NPC6ASZDB-VT350C",D5="NPC6ASZDB-BL350C",D5="NPC6ASZDB-RD350C",D5="NPC6ASZDB-BK350C",D5="NPC6ASZDB-VT003M",D5="NPC6ASZDB-OR250C",D5="NPC6ASZDB-VT250C",D5="NPC6ASZDB-VT002M",D5="NPC6ASZDB-VT050C",D5="NPC6ASZDB-VT001M",D5="NPC6ASZDB-VT150C",D5="NPC6ASZDB-WT017C",D5="NPC6ASZDB-RD030C",D5="NPC6ASZDB-WT030C",D5="NPC6ASZDB-OR020M",D5="NPC6ASZDB-OR015M",D5="NPC06SZDB-WT025C",D5="NPC6ASZDB-WT013M",D5="NPC6ASZDB-GY075C",D5="NPC6ASZDB-BK075C",D5="NPC6ASZDB-BK125C",D5="NPC6ASZDB-GN250C",D5="NPC6ASZDB-WT011M",D5="NPC6ASZDB-WT014M",D5="NPC6ASZDB-OR005M",D5="NPC6ASZDB-GY006M",D5="NPC6ASZDB-WT550C",D5="NPC6ASZDB-WT650C",D5="NPC6ASZDB-WT850C",D5="NPC6ASZDB-WT950C",D5="NPC6ASZDB-RD250C",D5="NPC06SZDB-GY015C",D5="NPC06SZDB-BL020C",D5="NPC06SZDB-YL015C",D5="NPC6ASZDB-BL012M",D5="NPC6ASZDB-WT020C",D5="NPC6ASZDB-BL008M",D5="NPC6ASZDB-BL009M",D5="NPC6ASZDB-WT022M",D5="NPC6ASZDB-YL007M",D5="NPC06SZDB-WT250C",D5="NPC6ASZDB-BL007M",D5="NPC6ASZDB-BK050C",D5="NPC6ASZDB-BK025C",D5="NPC6ASZDB-BL750C",D5="NPC6ASZDB-OR010M",D5="NPC06SZDB-RD015M",D5="NPC6ASZDB-YL012M",D5="NPC6ASZDB-YL020M",D5="NPC6ASZDB-YL030M",D5="NPC6ASZDB-RD050C",D5="NPC06SZDB-BL050C",D5="NPC06SZDB-RD050C",D5="NPC06SZDB-YL050C",D5="NPC06SZDB-YL003M",D5="NPC06SZDB-GN002M",D5="NPC6ASZDB-RD010M",D5="NPC6ASZDB-GY450C",D5="NPC6ASZDB-WT006M",D5="NPC6ASZDB-BL250C",D5="NPC6ASZDB-GY050C",D5="NPC6ASZDB-YL250C",D5="NPC6ASZDB-YL008M",D5="NPC06SZDB-YL010M",D5="NPC6ASZDB-GY008M",D5="NPC06SZDB-RD005M",D5="NPC6ASZDB-BL050C",D5="NPC6ASZDB-WT450C",D5="NPC6ASZDB-OR050C",D5="NPC06SZDB-GN010M",D5="NPC06SZDB-RD010M",D5="NPC06SZDB-BL010M",D5="NPC6ASZDB-GY050C",D5="NPC6ASZDB-YL025C",D5="NPC6ASZDB-BK250C",D5="NPC6ASZDB-BK004M",D5="NPC6ASZDB-YL006M",D5="NPC06SZDB-WT007M",D5="NPC6ASZDB-BL015M",D5="NPC6ASZDB-BL020M",D5="NPC6ASZDB-GN010M",D5="NPC6ASZDB-GN015M",D5="NPC6ASZDB-GY250C",D5="NPC6ASZDB-BK030M",D5="NPC06SZDB-GY003M",D5="NPC06SZDB-BL150C",D5="NPC6ASZDB-BK013M",D5="NPC6ASZDB-OR150C",D5="NPC6ASZDB-GY007M",D5="NPC6ASZDB-BK750C",D5="NPC06SZDB-GN003M",D5="NPC06SZDB-BK150C",D5="NPC06SZDB-BK001M",D5="NPC6ASZDB-RD007M",D5="NPC6ASZDB-RD010M",D5="NPC06SZDB-GY006M",D5="NPC06SZDB-GY015M",D5="NPC06SZDB-BK050C",D5="NPC6ASZDB-BL010M",D5="NPC6ASZDB-GN025C",D5="NPC6ASZDB-WT009M",D5="NPC6ASZDB-OR004M",D5="NPC6ASZDB-WT075C",D5="NPC6ASZDB-WT175C",D5="NPC06SZDB-GY001M",D5="NPC06SZDB-GY002M",D5="NPC6ASZDB-WT125C",D5="NPC6ASZDB-WT225C",D5="NPC6ASZDB-WT275C",D5="NPC6ASZDB-GY015M",D5="NPC6ASZDB-RD001M",D5="NPC6ASZDB-RD005M",D5="NPC6ASZDB-WT025C",D5="NPC6ASZDB-YL001M",D5="NPC6ASZDB-YL005M",D5="NPC06SZDB-GY010M",D5="NPC06SZDB-YL005M",D5="NPC06SZDB-YL001M",D5="NPC6ASZDB-BK150C",D5="NPC6ASZDB-BL030M",D5="NPC6ASZDB-GY003M",D5="NPC6ASZDB-YL050C",D5="NPC6ASZDB-YL010M",D5="NPC6ASZDB-OR010M",D5="NPC06SZDB-YL150C",D5="NPC6ASZDB-OR005M",D5="NPC06SZDB-OR002M",D5="NPC6ASZDB-RD150C",D5="NPC6ASZDB-WT025M",D5="NPC6ASZDB-WT150C",D5="NPC6ASZDB-WT012M",D5="NPC6ASZDB-WT250C",D5="NPC6ASZDB-WT350C",D5="NPC6ASZDB-YL002M",D5="NPC6ASZDB-BL150C",D5="NPC6ASZDB-WT015M",D5="NPC6ASZDB-YL150C",D5="NPC6ASZDB-YL003M",D5="NPC6ASZDB-WT750C",D5="NPC6ASZDB-GN050C",D5="NPC6ASZDB-WT008M",D5="NPC06SZDB-OR010M",D5="NPC6ASZDB-GY150C",D5="NPC6ASZDB-GN150C",D5="NPC6ASZDB-OR001M",D5="NPC6ASZDB-OR002M",D5="NPC6ASZDB-OR003M",D5="NPC06SZDB-RD002M",D5="NPC06SZDB-RD150C",D5="NPC6ASZDB-BK015M",D5="NPC06SZDB-GN001M",D5="NPC06SZDB-GN150C",D5="NPC06SZDB-WT030M",D5="NPC06SZDB-WT750C",D5="NPC06SZDB-WT015M",D5="NPC6ASZDB-WT030M",D5="NPC06SZDB-RD001M",D5="NPC06SZDB-RD003M",D5="NPC06SZDB-OR003M",D5="NPC06SZDB-OR001M",D5="NPC06SZDB-BL001M",D5="NPC06SZDB-BL003M",D5="NPC06SZDB-WT150C",D5="NPC06SZDB-BL002M",D5="NPC6ASZDB-WT050C",D5="NPC06SZDB-WT050C",D5="NPC06SZDB-WT001M",D5="NPC06SZDB-WT002M",D5="NPC06SZDB-WT003M",D5="NPC06SZDB-WT004M",D5="NPC06SZDB-WT005M",D5="NPC06SZDB-WT010M",D5="NPC06SZDB-WT020M",D5=1711815,D5="NPC6ASZDB-GN001M",D5="NPC6ASZDB-GN002M",D5="NPC6ASZDB-GN003M",D5="NPC6ASZDB-GN004M",D5="NPC6ASZDB-GN005M",D5="NPC6ASZDB-GN020M",D5="NPC6ASZDB-GN030M",D5="NPC6ASZDB-WT001M",D5="NPC6ASZDB-WT002M",D5="NPC6ASZDB-WT003M",D5="NPC6ASZDB-WT004M",D5="NPC6ASZDB-WT006M",D5="NPC6ASZDB-WT007M",D5="NPC6ASZDB-WT004M",D5="NPC6ASZDB-WT005M",D5="NPC6ASZDB-WT010M",D5="NPC6ASZDB-WT020M",D5="NPC6ASZDB-RD002M",D5="NPC6ASZDB-RD003M",D5="NPC6ASZDB-RD020M",D5="NPC6ASZDB-GY001M",D5="NPC6ASZDB-GY002M",D5="NPC6ASZDB-GY003M",D5="NPC6ASZDB-GY004M",D5="NPC6ASZDB-GY005M",D5="NPC6ASZDB-GY010M",D5="NPC6ASZDB-GY020M",D5="NPC6ASZDB-GY025M",D5="NPC6ASZDB-GY030M",D5="NPC6ASZDB-BL001M",D5="NPC6ASZDB-BL002M",D5="NPC6ASZDB-BL003M",D5="NPC6ASZDB-BL004M",D5="NPC6ASZDB-BL005M",D5="NPC6ASZDB-BL010M",D5="NPC6ASZDB-BK001M",D5="NPC6ASZDB-BK002M",D5="NPC6ASZDB-BK003M",D5="NPC6ASZDB-BK005M",D5="NPC6ASZDB-BK010M",D5="NPC6ASZDB-BK020M",),E5*2,0)</f>
        <v>0</v>
      </c>
      <c r="J5" s="84">
        <v>59683</v>
      </c>
      <c r="K5" s="75"/>
      <c r="L5" s="50">
        <f>IF(OR(D5="NPC6ASZDB-RD015M",D5="NPC6ASZDB-GN750C",D5="NPC6ASZDB-WT035M",D5="NPC6ASZDB-WT028M ",D5="NPC6ASZDB-WT019M",D5="NPC06SZDB-GN050C",D5="NPC06SZDB-OR050C",D5="NPC6ASZDB-WT018M",D5="NPC6ASZDB-WT023M",D5="NPC6ASZDB-WT024M",D5="NPC6ASZDB-OR020M",D5="NPC6ASZDB-RD006M",D5="NPC6ASZDB-WT017M",D5="NPC6ASZDB-GY750C",D5="NPC6ASZDB-YL015M",D5="NPC6ASZDB-BL004M ",D5="NPC6ASZDB-WT016M",D5="NPC06SZDB-BK006M",D5="NPC06SZDB-BK007M",D5="NPC6ASZDB-OR750C",D5="NPC06SZDB-BK004M",D5="NPC06SZDB-BL015M",D5="NPC6ASZDB-BL013C",D5="NPC6ASZDB-BL030C",D5="NPC6ASZDB-GY009M",D5="NPC06SZDB-BK002M",D5="NPC6ASZDB-GY025C",D5="NPC06SZDB-BK003M",D5="NPC06SZDB-GY005M",D5="NPC6ASZDB-RD020C",D5="NPC06SZDB-YL040M",D5="NPC6ASZDB-GY125C",D5="NPC06SZDB-YL002M",D5="NPC6ASZDB-WT100M",D5="NPC6ASZDB-RD008M",D5="NPC6ASZDB-YL009M",D5="NPC6ASZDB-VT010M",D5="NPC6ASZDB-OR007M",D5="NPC6ASZDB-VT007M",D5="NPC6ASZDB-BK007M",D5="NPC6ASZDB-GY350C",D5="NPC6ASZDB-YL350C",D5="NPC6ASZDB-OR350C",D5="NPC6ASZDB-VT350C",D5="NPC6ASZDB-BL350C",D5="NPC6ASZDB-RD350C",D5="NPC6ASZDB-BK350C",D5="NPC6ASZDB-VT003M",D5="NPC6ASZDB-OR250C",D5="NPC6ASZDB-VT250C",D5="NPC6ASZDB-VT002M",D5="NPC6ASZDB-VT050C",D5="NPC6ASZDB-VT001M",D5="NPC6ASZDB-VT150C",D5="NPC6ASZDB-WT017C",D5="NPC6ASZDB-RD030C",D5="NPC6ASZDB-WT030C",D5="NPC6ASZDB-OR020M",D5="NPC6ASZDB-OR015M",D5="NPC06SZDB-WT025C",D5="NPC6ASZDB-WT013M",D5="NPC6ASZDB-GY075C",D5="NPC6ASZDB-BK075C",D5="NPC6ASZDB-BK125C",D5="NPC6ASZDB-GN250C",D5="NPC6ASZDB-WT011M",D5="NPC6ASZDB-WT014M",D5="NPC6ASZDB-OR005M",D5="NPC6ASZDB-GY006M",D5="NPC6ASZDB-WT550C",D5="NPC6ASZDB-WT650C",D5="NPC6ASZDB-WT850C",D5="NPC6ASZDB-WT950C",D5="NPC6ASZDB-RD250C",D5="NPC06SZDB-GY015C",D5="NPC06SZDB-BL020C",D5="NPC06SZDB-YL015C",D5="NPC6ASZDB-BL012M",D5="NPC6ASZDB-WT020C",D5="NPC6ASZDB-BL008M",D5="NPC6ASZDB-BL009M",D5="NPC6ASZDB-WT022M",D5="NPC6ASZDB-YL007M",D5="NPC06SZDB-WT250C",D5="NPC6ASZDB-BL007M",D5="NPC6ASZDB-BK050C",D5="NPC6ASZDB-BK025C",D5="NPC6ASZDB-BL750C",D5="NPC6ASZDB-OR010M",D5="NPC06SZDB-RD015M",D5="NPC6ASZDB-YL012M",D5="NPC6ASZDB-YL030M",D5="NPC6ASZDB-YL020M",D5="NPC6ASZDB-RD050C",D5="NPC06SZDB-BL050C",D5="NPC06SZDB-RD050C",D5="NPC06SZDB-YL050C",D5="NPC06SZDB-YL003M",D5="NPC06SZDB-GN002M",D5="NPC6ASZDB-RD010M",D5="NPC6ASZDB-GY450C",D5="NPC6ASZDB-WT006M",D5="NPC6ASZDB-BL250C",D5="NPC6ASZDB-GY050C",D5="NPC6ASZDB-YL250C",D5="NPC6ASZDB-YL008M",D5="NPC06SZDB-YL010M",D5="NPC6ASZDB-GY008M",D5="NPC06SZDB-RD005M",D5="NPC6ASZDB-BL050C",D5="NPC6ASZDB-WT450C",D5="NPC6ASZDB-OR050C",D5="NPC06SZDB-GN010M",D5="NPC06SZDB-RD010M",D5="NPC06SZDB-BL010M",D5="NPC6ASZDB-GY050C",D5="NPC6ASZDB-YL025C",D5="NPC6ASZDB-BK250C",D5="NPC6ASZDB-BK004M",D5="NPC6ASZDB-YL006M",D5="NPC06SZDB-WT007M",D5="NPC6ASZDB-BL015M",D5="NPC6ASZDB-BL020M",D5="NPC6ASZDB-GN010M",D5="NPC6ASZDB-GN015M",D5="NPC6ASZDB-GY250C",D5="NPC6ASZDB-BK030M",D5="NPC06SZDB-GY003M",D5="NPC06SZDB-BL150C",D5="NPC6ASZDB-BK013M",D5="NPC6ASZDB-OR150C",D5="NPC6ASZDB-GY007M",D5="NPC6ASZDB-BK750C",D5="NPC06SZDB-GN003M",D5="NPC06SZDB-BK150C",D5="NPC06SZDB-BK001M",D5="NPC6ASZDB-RD007M",D5="NPC6ASZDB-RD010M",D5="NPC06SZDB-GY006M",D5="NPC06SZDB-GY015M",D5="NPC06SZDB-BK050C",D5="NPC6ASZDB-GN025C",D5="NPC6ASZDB-WT009M",D5="NPC6ASZDB-OR004M",D5="NPC6ASZDB-WT075C",D5="NPC6ASZDB-WT175C",D5="NPC06SZDB-GY001M",D5="NPC06SZDB-GY002M",D5="NPC6ASZDB-WT125C",D5="NPC6ASZDB-WT225C",D5="NPC6ASZDB-WT275C",D5="NPC6ASZDB-GY015M",D5="NPC6ASZDB-RD001M",D5="NPC6ASZDB-RD005M",D5="NPC6ASZDB-WT025C",D5="NPC6ASZDB-YL001M",D5="NPC6ASZDB-YL005M",D5="NPC06SZDB-GY010M",D5="NPC06SZDB-YL005M",D5="NPC06SZDB-YL001M",D5="NPC6ASZDB-BK150C",D5="NPC6ASZDB-BL030M",D5="NPC6ASZDB-YL050C",D5="NPC6ASZDB-YL010M",D5="NPC6ASZDB-OR010M",D5="NPC06SZDB-YL150C",D5="NPC6ASZDB-OR005M",D5="NPC06SZDB-OR002M",D5="NPC6ASZDB-RD150C",D5="NPC6ASZDB-WT025M",D5="NPC6ASZDB-WT150C",D5="NPC6ASZDB-WT012M",D5="NPC6ASZDB-WT250C",D5="NPC6ASZDB-WT350C",D5="NPC6ASZDB-YL002M",D5="NPC6ASZDB-BL150C",D5="NPC6ASZDB-WT015M",D5="NPC6ASZDB-YL150C",D5="NPC6ASZDB-YL003M",D5="NPC6ASZDB-WT750C",D5="NPC6ASZDB-GN050C",D5="NPC6ASZDB-WT008M",D5="NPC06SZDB-OR010M",D5="NPC6ASZDB-GY150C",D5="NPC6ASZDB-GN150C",D5="NPC6ASZDB-OR001M",D5="NPC6ASZDB-OR002M",D5="NPC6ASZDB-OR003M",D5="NPC06SZDB-RD002M",D5="NPC06SZDB-RD150C",D5="NPC6ASZDB-BK015M",D5="NPC06SZDB-GN001M",D5="NPC06SZDB-GN150C",D5="NPC06SZDB-WT030M",D5="NPC06SZDB-WT750C",D5="NPC06SZDB-WT015M",D5="NPC6ASZDB-WT030M",D5="NPC06SZDB-RD001M",D5="NPC06SZDB-RD003M",D5="NPC06SZDB-OR003M",D5="NPC06SZDB-OR001M",D5="NPC06SZDB-BL001M",D5="NPC06SZDB-BL003M",D5="NPC06SZDB-WT150C",D5="NPC06SZDB-BL002M",D5="NPC6ASZDB-WT050C",D5="NPC06SZDB-WT050C",D5="NPC06SZDB-WT001M",D5="NPC06SZDB-WT002M",D5="NPC06SZDB-WT003M",D5="NPC06SZDB-WT004M",D5="NPC06SZDB-WT005M",D5="NPC06SZDB-WT010M",D5="NPC06SZDB-WT020M",D5="NPC6ASZDB-GN001M",D5="NPC6ASZDB-GN002M",D5="NPC6ASZDB-GN003M",D5="NPC6ASZDB-GN004M",D5="NPC6ASZDB-GN005M",D5="NPC6ASZDB-GN020M",D5="NPC6ASZDB-GN030M",D5="NPC6ASZDB-WT001M",D5="NPC6ASZDB-WT002M",D5="NPC6ASZDB-WT003M",D5="NPC6ASZDB-WT004M",D5="NPC6ASZDB-WT005M",D5="NPC6ASZDB-WT006M",D5="NPC6ASZDB-WT007M",D5="NPC6ASZDB-WT010M",D5="NPC6ASZDB-WT020M",D5="NPC6ASZDB-RD002M",D5="NPC6ASZDB-RD003M",D5="NPC6ASZDB-RD020M",D5="NPC6ASZDB-GY001M",D5="NPC6ASZDB-GY002M",D5="NPC6ASZDB-GY003M",D5="NPC6ASZDB-GY004M",D5="NPC6ASZDB-GY005M",D5="NPC6ASZDB-GY010M",D5="NPC6ASZDB-GY020M",D5="NPC6ASZDB-GY025M",D5="NPC6ASZDB-GY030M",D5="NPC6ASZDB-BL001M",D5="NPC6ASZDB-BL002M",D5="NPC6ASZDB-BL003M",D5="NPC6ASZDB-BL004M",D5="NPC6ASZDB-BL005M",D5="NPC6ASZDB-BL010M",D5="NPC6ASZDB-BK001M",D5="NPC6ASZDB-BK002M",D5="NPC6ASZDB-BK003M",D5="NPC6ASZDB-BK005M",D5="NPC6ASZDB-BK010M",D5="NPC6ASZDB-BK020M",),E5*2,0)</f>
        <v>0</v>
      </c>
      <c r="M5" s="84">
        <v>51462</v>
      </c>
      <c r="N5" s="75"/>
      <c r="O5" s="50">
        <f t="shared" ref="O5:O68" si="1">IF(OR(D5="NPC6ASZDB-WT019M",D5="NPC6ASZDB-RD015M",D5="NPC06SZDB-BK006M",D5="NPC06SZDB-BK007M",D5="NPC6ASZDB-OR750C",D5="NPC06SZDB-BK004M",D5="NPC06SZDB-BL015M",D5="NPC6ASZDB-BL013C",D5="NPC6ASZDB-BL030C",D5="NPC6ASZDB-GY009M",D5="NPC06SZDB-BK002M",D5="NPC6ASZDB-GY025C",D5="NPC06SZDB-BK003M",D5="NPC06SZDB-GY005M",D5="NPC6ASZDB-RD020C",D5="NPC06SZDB-YL040M",D5="NPC6ASZDB-GY125C",D5="NPC06SZDB-YL002M",D5="NPC6ASZDB-WT100M",D5="NPC6ASZDB-RD008M",D5="NPC6ASZDB-YL009M",D5="NPC6ASZDB-VT010M",D5="NPC6ASZDB-OR007M",D5="NPC6ASZDB-VT007M",D5="NPC6ASZDB-BK007M",D5="NPC6ASZDB-GY350C",D5="NPC6ASZDB-YL350C",D5="NPC6ASZDB-OR350C",D5="NPC6ASZDB-VT350C",D5="NPC6ASZDB-BL350C",D5="NPC6ASZDB-RD350C",D5="NPC6ASZDB-BK350C",D5="NPC6ASZDB-VT003M",D5="NPC6ASZDB-OR250C",D5="NPC6ASZDB-VT250C",D5="NPC6ASZDB-VT002M",D5="NPC6ASZDB-VT050C",D5="NPC6ASZDB-VT001M",D5="NPC6ASZDB-VT150C",D5="NPC6ASZDB-WT017C",D5="NPC6ASZDB-RD030C",D5="NPC6ASZDB-WT030C",D5="NPC6ASZDB-OR020M",D5="NPC6ASZDB-OR020M",D5="NPC6ASZDB-OR015M",D5="NPC06SZDB-WT025C",D5="NPC6ASZDB-WT013M",D5="NPC6ASZDB-BK175C",D5="NPC6ASZDB-GY075C",D5="NPC6ASZDB-BK075C",D5="NPC6ASZDB-BK125C",D5="NPC6ASZDB-GN250C",D5="NPC6ASZDB-WT011M",D5="NPC6ASZDB-WT014M",D5="NPC6ASZDB-OR005M",D5="NPC6ASZDB-GY006M",D5="NPC6ASZDB-WT550C",D5="NPC6ASZDB-WT650C",D5="NPC6ASZDB-WT850C",D5="NPC6ASZDB-WT950C",D5="NPC6ASZDB-RD250C",D5="NPC06SZDB-GY015C",D5="NPC06SZDB-BL020C",D5="NPC06SZDB-YL015C",D5="NPC6ASZDB-BL012M",D5="NPC6ASZDB-WT020C",D5="NPC6ASZDB-BL008M",D5="NPC6ASZDB-BL009M",D5="NPC6ASZDB-WT022M",D5="NPC6ASZDB-YL007M",D5="NPC06SZDB-WT250C",D5="NPC6ASZDB-BL007M",D5="NPC6ASZDB-BK050C",D5="NPC6ASZDB-BK025C",D5="NPC6ASZDB-BL750C",D5="NPC6ASZDB-OR010M",D5="NPC06SZDB-RD015M",D5="NPC6ASZDB-YL012M",D5="NPC6ASZDB-YL030M",D5="NPC6ASZDB-YL020M",D5="NPC6ASZDB-RD050C",D5="NPC06SZDB-BL050C",D5="NPC06SZDB-RD050C",D5="NPC06SZDB-YL050C",D5="NPC06SZDB-YL003M",D5="NPC06SZDB-GN002M",D5="NPC6ASZDB-RD010M",D5="NPC6ASZDB-GY450C",D5="NPC6ASZDB-GY450C",D5="NPC6ASZDB-BL250C",D5="NPC6ASZDB-GY050C",D5="NPC6ASZDB-YL250C",D5="NPC6ASZDB-YL008M",D5="NPC06SZDB-YL010M",D5="NPC6ASZDB-GY008M",D5="NPC06SZDB-RD005M",D5="NPC6ASZDB-BL050C",D5="NPC6ASZDB-WT450C",D5="NPC6ASZDB-OR050C",D5="NPC06SZDB-GN010M",D5="NPC06SZDB-RD010M",D5="NPC06SZDB-BL010M",D5="NPC6ASZDB-GY050C",D5="NPC6ASZDB-YL025C",D5="NPC6ASZDB-BK250C",D5="NPC6ASZDB-BK004M",D5="NPC6ASZDB-YL006M",D5="NPC06SZDB-WT007M",D5="NPC6ASZDB-BL015M",D5="NPC6ASZDB-BL020M",D5="NPC6ASZDB-GN010M",D5="NPC6ASZDB-GN015M",D5="NPC6ASZDB-GY250C",D5="NPC6ASZDB-BK030M",D5="NPC06SZDB-GY003M",D5="NPC06SZDB-BL150C",D5="NPC6ASZDB-BK013M",D5="NPC6ASZDB-OR150C",D5="NPC6ASZDB-GY007M",D5="NPC6ASZDB-BK750C",D5="NPC06SZDB-GN003M",D5="NPC06SZDB-BK150C",D5="NPC06SZDB-BK001M",D5="NPC6ASZDB-RD007M",D5="NPC6ASZDB-RD010M",D5="NPC06SZDB-GY006M",D5="NPC06SZDB-GY015M",D5="NPC06SZDB-BK050C",D5="NPC6ASZDB-GN025C",D5="NPC6ASZDB-WT009M",D5="NPC6ASZDB-OR004M",D5="NPC6ASZDB-WT075C",D5="NPC6ASZDB-WT175C",D5="NPC06SZDB-GY001M",D5="NPC06SZDB-GY002M",D5="NPC6ASZDB-WT125C",D5="NPC6ASZDB-WT225C",D5="NPC6ASZDB-WT275C",D5="NPC6ASZDB-GY015M",D5="NPC6ASZDB-RD001M",D5="NPC6ASZDB-RD005M",D5="NPC6ASZDB-WT025C",D5="NPC6ASZDB-YL001M",D5="NPC6ASZDB-YL005M",D5="NPC06SZDB-GY010M",D5="NPC06SZDB-YL005M",D5="NPC06SZDB-YL001M",D5="NPC6ASZDB-BK150C",D5="NPC6ASZDB-BL030M",D5="NPC6ASZDB-YL050C",D5="NPC6ASZDB-YL010M",D5=1711167,D5="NPC6ASZDB-OR010M",D5="NPC06SZDB-YL150C",D5="NPC6ASZDB-OR005M",D5="NPC06SZDB-OR002M",D5="NPC6ASZDB-RD150C",D5="NPC6ASZDB-WT025M",D5="NPC6ASZDB-WT150C",D5="NPC6ASZDB-WT250C",D5="NPC6ASZDB-WT350C",D5="NPC6ASZDB-YL002M",D5="NPC6ASZDB-WT012M",D5="NPC6ASZDB-BL150C",D5="NPC6ASZDB-WT015M",D5="NPC6ASZDB-YL150C",D5="NPC6ASZDB-YL003M",D5="NPC6ASZDB-WT750C",D5="NPC6ASZDB-GN050C",D5="NPC6ASZDB-WT008M",D5="NPC06SZDB-OR010M",D5="NPC6ASZDB-GY150C",D5="NPC6ASZDB-GN150C",D5="NPC6ASZDB-OR001M",D5="NPC6ASZDB-OR002M",D5="NPC6ASZDB-OR003M",D5="NPC06SZDB-RD002M",D5="NPC06SZDB-RD150C",D5="NPC6ASZDB-BK015M",D5="NPC06SZDB-GN001M",D5="NPC06SZDB-GN150C",D5="NPC06SZDB-WT030M",D5="NPC06SZDB-WT750C",D5="NPC06SZDB-WT015M",D5="NPC6ASZDB-WT030M",D5="NPC06SZDB-RD001M",D5="NPC06SZDB-RD003M",D5="NPC06SZDB-OR003M",D5="NPC06SZDB-OR001M",D5="NPC06SZDB-BL001M",D5="NPC06SZDB-BL003M",D5="NPC06SZDB-WT150C",D5="NPC06SZDB-BL002M",D5="NPC6ASZDB-WT050C",D5="NPC06SZDB-WT050C",D5="NPC06SZDB-WT001M",D5="NPC06SZDB-WT002M",D5="NPC06SZDB-WT003M",D5="NPC06SZDB-WT004M",D5="NPC06SZDB-WT005M",D5="NPC06SZDB-WT020M",D5="NPC6ASZDB-GN001M",D5="NPC6ASZDB-GN002M",D5="NPC6ASZDB-GN003M",D5="NPC6ASZDB-GN004M",D5="NPC6ASZDB-GN005M",D5="NPC6ASZDB-GN020M",D5="NPC06SZDB-WT010M",D5="NPC6ASZDB-GN030M",D5=1711091,D5=1711093,D5=1711815,D5=1711094,D5=1711095,D5=1711098,D5=2153215,D5=1711096,D5=1711097,D5=1711027,D5=2153463,D5=1711911,D5="NPC6ASZDB-WT001M",D5="NPC6ASZDB-WT002M",D5="NPC6ASZDB-WT003M",D5="NPC6ASZDB-WT004M",D5="NPC6ASZDB-WT005M",D5="NPC6ASZDB-WT006M",D5="NPC6ASZDB-WT007M",D5="NPC6ASZDB-WT010M",D5="NPC6ASZDB-WT020M",D5="NPC6ASZDB-RD002M",D5="NPC6ASZDB-RD003M",D5="NPC6ASZDB-RD020M",D5="NPC6ASZDB-GY001M",D5="NPC6ASZDB-GY002M",D5="NPC6ASZDB-GY003M",D5="NPC6ASZDB-GY004M",D5="NPC6ASZDB-GY005M",D5="NPC6ASZDB-GY010M",D5="NPC6ASZDB-GY020M",D5="NPC6ASZDB-GY025M",D5="NPC6ASZDB-GY030M",D5="NPC6ASZDB-BL001M",D5="NPC6ASZDB-BL002M",D5="NPC6ASZDB-BL003M",D5="NPC6ASZDB-BL004M",D5="NPC6ASZDB-BL005M",D5="NPC6ASZDB-BL010M",D5="NPC6ASZDB-BK001M",D5="NPC6ASZDB-BK002M",D5="NPC6ASZDB-BK003M",D5="NPC6ASZDB-BK005M",D5="NPC6ASZDB-BK010M",D5="NPC6ASZDB-BK020M",D5=1711171),E5*2,0)</f>
        <v>0</v>
      </c>
      <c r="P5" s="84">
        <v>9101</v>
      </c>
      <c r="Q5" s="75"/>
      <c r="R5" s="75">
        <f t="shared" ref="R5:R68" si="2">IF(OR(D5="CO17772-0ZM010",D5="NPC6ASZDB-BK950C",D5="NPC6ASZDB-BK550C",D5="NPC6ASZDB-GN750C",D5="NPC6ASZDB-WT035M",D5="CO17772-0ZM002",D5="CO17772-01M001",D5="NPC6ASZDB-WT028M ",D5="NPC6ASZDB-WT019M",D5="CO17772-0CC050",D5="NPC6ASZDB-WT018M",D5="NPC6ASZDB-WT023M",D5="NPC6ASZDB-WT024M",D5="NPC6ASZDB-OR020M",D5="NPC6ASZDB-RD006M",D5="NPC6ASZDB-WT017M",D5="NPC6ASZDB-GY750C",D5="NPC6ASZDB-YL015M",D5="NPC6ASZDB-WT016M",D5="CO17772-0CM015",D5="NPC6ASZDB-OR750C",D5="NPC6ASZDB-BL013C",D5="NPC6ASZDB-BL030C",D5="NPC6ASZDB-GY009M",D5="NPC6ASZDB-GY025C",D5="NPC6ASZDB-RD020C",D5="CO17772-08F004",D5="CO17772-08F010",D5="NPC6ASZDB-GY125C",D5="CO17772-08C750",D5="NPC06SZDB-YL002M",D5="NPC6ASZDB-WT100M",D5="NPC6ASZDB-RD008M",D5="NPC6ASZDB-YL009M",D5="NPC6ASZDB-VT010M",D5="NPC6ASZDB-OR007M",D5="NPC6ASZDB-VT007M",D5="NPC6ASZDB-BK007M",D5="NPC6ASZDB-GY350C",D5="NPC6ASZDB-YL350C",D5="NPC6ASZDB-OR350C",D5="NPC6ASZDB-VT350C",D5="NPC6ASZDB-BL350C",D5="NPC6ASZDB-RD350C",D5="NPC6ASZDB-VT003M",D5="NPC6ASZDB-OR250C",D5="NPC6ASZDB-VT250C",D5="NPC6ASZDB-VT002M",D5="NPC6ASZDB-VT050C",D5="NPC6ASZDB-VT001M",D5="NPC6ASZDB-VT150C",D5="NPC6ASZDB-WT017C",D5="NPC6ASZDB-RD030C",D5="NPC6ASZDB-WT030C",D5="NPC6ASZDB-OR020M",D5="NPC6ASZDB-OR015M",D5="CO17772-08C250",D5="NPC6ASZDB-WT013M",D5="NPC6ASZDB-BK175C",D5="NPC6ASZDB-GY075C",D5="NPC6ASZDB-BK075C",D5="CO17772-07M001",D5="CO17772-09M001",D5="CO17772-0ZM001",D5="CO17772-0MM001",D5="CO17772-08F002",D5="NPC6ASZDB-BK125C",D5="NPC6ASZDB-GN250C",D5="NPC6ASZDB-WT011M",D5="NPC6ASZDB-WT014M",D5="NPC6ASZDB-OR005M",D5="NPC6ASZDB-GY006M",D5="NPC6ASZDB-WT550C",D5="NPC6ASZDB-WT650C",D5="NPC6ASZDB-WT850C",D5="NPC6ASZDB-WT950C",D5="NPC6ASZDB-RD250C",D5="NPC6ASZDB-BL012M",D5="NPC6ASZDB-WT020C",D5="NPC6ASZDB-BL008M",D5="NPC6ASZDB-BL009M",D5="NPC6ASZDB-WT022M",D5="NPC6ASZDB-YL007M",D5="NPC6ASZDB-BL007M",D5="CO17772-0ZM008",D5="CO17772-0ZM005",D5="NPC6ASZDB-BK050C",D5="NPC6ASZDB-BK025C",D5="NPC6ASZDB-BL750C",D5="NPC6ASZDB-OR010M",D5="NPC6ASZDB-YL012M",D5="NPC6ASZDB-YL020M",D5="NPC6ASZDB-YL030M",D5="NPC6ASZDB-RD050C",D5="NPC6ASZDB-RD010M",D5="NPC6ASZDB-GY450C",D5="CO17772-0CM005",D5="NPC6ASZDB-BL250C",D5="NPC6ASZDB-GY050C",D5="NPC6ASZDB-YL250C",D5="CO17772-0CM007",D5="NPC6ASZDB-YL008M",D5="NPC6ASZDB-GY008M",D5="NPC6ASZDB-BL050C",D5="NPC6ASZDB-GY050C",D5="NPC6ASZDB-WT450C",D5="NPC6ASZDB-OR050C",D5="CO17772-08M020",D5="NPC6ASZDB-YL025C",D5="NPC6ASZDB-BK250C",D5="CO17772-0MC150",D5="NPC6ASZDB-BK004M",D5="NPC6ASZDB-YL006M",D5="NPC6ASZDB-BL015M",D5="NPC6ASZDB-BL020M",D5="NPC6ASZDB-GN010M",D5="NPC6ASZDB-GN015M",D5="NPC6ASZDB-GY250C",D5="NPC6ASZDB-BK030M",D5="CO17772-08M010",D5="CO17772-08M006",D5="NPC6ASZDB-BK013M",D5="NPC6ASZDB-OR150C",D5="CO17772-08C050",D5="CO17772-0CM007",D5="CO17772-0CM010",D5="CO17772-0CM003",D5="CO17772-08C150",D5="CO17772-08M007",D5="CO17772-0MM005",D5="CO17772-0MM015",D5="CO17772-0CM002",D5="CO17772-0CM001",D5="CO17772-08M010",D5="CO17772-08M001",D5="CO17772-08M002",D5="CO17772-08M003",D5="CO17772-08M004",D5="CO17772-08M015",D5="CO17772-08M005",D5="NPC6ASZDB-BK750C",D5="NPC6ASZDB-RD007M",D5="NPC6ASZDB-RD010M",D5="NPC6ASZDB-GN025C",D5="NPC6ASZDB-WT009M",D5="NPC6ASZDB-OR004M",D5="NPC6ASZDB-WT075C",D5="NPC6ASZDB-WT175C",D5="NPC6ASZDB-WT125C",D5="NPC6ASZDB-WT225C",D5="NPC6ASZDB-WT275C",D5="NPC6ASZDB-GY015M",D5="NPC6ASZDB-RD001M",D5="NPC6ASZDB-RD005M",D5="NPC6ASZDB-WT025C",D5="NPC6ASZDB-YL001M",D5="NPC6ASZDB-YL005M",D5="NPC6ASZDB-BK150C",D5="NPC6ASZDB-BL030M",D5="NPC6ASZDB-YL050C",D5="NPC6ASZDB-YL010M",D5="NPC6ASZDB-OR010M",D5="NPC6ASZDB-OR005M",D5="NPC6ASZDB-RD150C",D5="NPC6ASZDB-WT025M",D5="NPC6ASZDB-WT150C",D5="NPC6ASZDB-WT012M",D5="NPC6ASZDB-WT250C",D5="NPC6ASZDB-WT350C",D5="NPC6ASZDB-YL002M",D5="NPC6ASZDB-BL150C",D5="NPC6ASZDB-WT015M",D5="NPC6ASZDB-YL150C",D5="NPC6ASZDB-YL003M",D5="NPC6ASZDB-WT750C",D5="NPC6ASZDB-GN050C",D5="NPC6ASZDB-WT008M",D5="NPC6ASZDB-GY150C",D5="NPC6ASZDB-GN150C",D5="NPC6ASZDB-OR001M",D5="NPC6ASZDB-OR002M",D5="NPC6ASZDB-OR003M",D5="NPC6ASZDB-BK015M",D5="NPC6ASZDB-WT030M",D5="NPC6ASZDB-WT050C",D5="NPC6ASZDB-GN001M",D5="NPC6ASZDB-GN002M",D5="NPC6ASZDB-GN003M",D5="NPC6ASZDB-GN004M",D5="NPC6ASZDB-GN005M",D5="NPC6ASZDB-GN020M",D5="NPC6ASZDB-GN030M",D5="NPC6ASZDB-WT001M",D5="NPC6ASZDB-WT002M",D5="NPC6ASZDB-WT003M",D5="NPC6ASZDB-WT004M",D5="NPC6ASZDB-WT005M",D5="NPC6ASZDB-WT006M",D5="NPC6ASZDB-WT007M",D5="NPC6ASZDB-WT010M",D5="NPC6ASZDB-WT020M",D5="NPC6ASZDB-RD002M",D5="NPC6ASZDB-RD003M",D5="NPC6ASZDB-RD020M",D5="NPC6ASZDB-GY001M",D5="NPC6ASZDB-GY002M",D5="NPC6ASZDB-GY003M",D5="NPC6ASZDB-GY004M",D5="NPC6ASZDB-GY005M",D5="NPC6ASZDB-GY010M",D5="NPC6ASZDB-GY020M",D5="NPC6ASZDB-GY025M",D5="NPC6ASZDB-GY030M",D5="NPC6ASZDB-BL001M",D5="NPC6ASZDB-BL002M",D5="NPC6ASZDB-BL003M",D5="NPC6ASZDB-BL004M",D5="NPC6ASZDB-BL005M",D5="NPC6ASZDB-BL010M",D5="NPC6ASZDB-BK001M",D5="NPC6ASZDB-BK002M",D5="NPC6ASZDB-BK003M",D5="NPC6ASZDB-BK005M",D5="NPC6ASZDB-BK010M",D5="NPC6ASZDB-BK020M",D5="NPC6ASZDB-GY007M",),E5*2,0)</f>
        <v>0</v>
      </c>
      <c r="S5" s="75">
        <v>36156</v>
      </c>
      <c r="T5" s="75"/>
      <c r="U5" s="75">
        <f>IF(OR(D5="NPP6ASZDB-WT012M",1301="NPP6ASZDB-WT008M",D5="NPP6ASZDB-WT004M",D5="NPP6ASZDB-WT025M",D5="NPP6ASZDB-WT250C",D5="NPP6ASZDB-WT010M",D5="NPP6ASZDB-WT015M",D5="NPP6ASZDB-WT650C",D5="NPP6ASZDB-WT007M",D5="NPP6ASZDB-WT750C",D5="NPP6ASZDB-WT008M",D5="NPP6ASZDB-WT006M",D5="NPP6ASZDB-WT003M",D5="NPP6ASZDB-WT150C",D5="NPP6ASZDB-WT350C",D5="NPP6ASZDB-WT005M",D5="NPC6ASZDB-WT015C",D5="NPP6ASZDB-WT001M",D5="NPP6ASZDB-WT002M",D5="NPC6ASZDB-WT028M",D5="NPC06SZDB-WT025M",D5="NPC6ASZDB-WT035M",D5="NPC6ASZDB-WT028M ",D5="NPC6ASZDB-WT019M",D5="NPC6ASZDB-WT018M",D5="NPC6ASZDB-WT023M",D5="NPC6ASZDB-WT024M",D5="NPC6ASZDB-WT017M",D5="NPC6ASZDB-WT016M",D5="NPC6ASZDB-WT100M",D5="NPC6ASZDB-WT017C",D5="NPC6ASZDB-WT030C",D5="NPC06SZDB-WT025C",D5="NPC6ASZDB-WT013M",D5="NPC6ASZDB-WT011M",D5="NPC6ASZDB-WT014M",D5="NPC6ASZDB-WT550C",D5="NPC6ASZDB-WT650C",D5="NPC6ASZDB-WT850C",D5="NPC6ASZDB-WT950C",D5="NPC6ASZDB-WT020C",D5="NPC6ASZDB-WT022M",D5="NPC06SZDB-WT250C",D5="NPC6ASZDB-WT125C",D5="NPC6ASZDB-WT450C",D5="NPC06SZDB-WT007M",D5="NPC6ASZDB-WT009M",D5="NPC6ASZDB-WT075C",D5="NPC6ASZDB-WT175C",D5="NPC6ASZDB-WT125C",D5="NPC6ASZDB-WT225C",D5="NPC6ASZDB-WT275C",D5="NPC6ASZDB-WT025C",D5="NPC6ASZDB-WT025M",D5="NPC6ASZDB-WT150C",D5="NPC6ASZDB-WT250C",D5="NPC6ASZDB-WT350C",D5="NPC6ASZDB-WT012M",D5="NPC6ASZDB-WT015M",D5="NPC6ASZDB-WT750C",D5="NPC6ASZDB-WT008M",D5="NPC06SZDB-WT030M",D5="NPC06SZDB-WT750C",D5="NPC06SZDB-WT015M",D5="NPC6ASZDB-WT030M",D5="NPC06SZDB-WT150C",D5="NPC6ASZDB-WT050C",D5="NPC06SZDB-WT050C",D5="NPC06SZDB-WT001M",D5="NPC06SZDB-WT002M",D5="NPC06SZDB-WT003M",D5="NPC06SZDB-WT004M",D5="NPC06SZDB-WT005M",D5="NPC06SZDB-WT010M",D5="NPC06SZDB-WT020M",D5=1711815,D5="NPC6ASZDB-WT001M",D5="NPC6ASZDB-WT002M",D5="NPC6ASZDB-WT003M",D5="NPC6ASZDB-WT004M",D5="NPC6ASZDB-WT005M",D5="NPC6ASZDB-WT006M",D5="NPC6ASZDB-WT007M",D5="NPC6ASZDB-WT010M",D5="NPC6ASZDB-WT020M",D5="NPC6ASZDB-WT027M",),E5*(F5+0.1),0)</f>
        <v>0</v>
      </c>
      <c r="V5" s="75">
        <v>36086</v>
      </c>
      <c r="W5" s="76"/>
      <c r="X5" s="77">
        <f t="shared" ref="X5:X68" si="3">IF(OR(D5="NPC6ASZDB-BK015C",D5="NPP6ASZDB-BK010M",D5="NPP6ASZDB-BK005M",D5="NPP6ASZDB-BK003M",D5="NPP6ASZDB-BK002M",D5="NPP6ASZDB-BK001M",D5="NPC6ASZDB-BK030C",D5="NPC6ASZDB-BK950C",D5="NPC6ASZDB-BK550C",D5="NPC06SZDB-BK006M",D5="NPC06SZDB-BK007M",D5="NPC06SZDB-BK004M",D5="NPC06SZDB-BK002M",D5="NPC06SZDB-BK003M",D5="NPC6ASZDB-BK007M",D5="NPC6ASZDB-BK350C",D5="NPC6ASZDB-BK175C",D5="NPC6ASZDB-BK075C",D5="NPC6ASZDB-BK125C",D5="NPC6ASZDB-BK050C",D5="NPC6ASZDB-BK025C",D5="NPC6ASZDB-BK250C",D5="NPC6ASZDB-BK004M",D5="NPC6ASZDB-BK030M",D5="NPC6ASZDB-BK013M",D5="NPC6ASZDB-BK750C",D5="NPC06SZDB-BK150C",D5="NPC06SZDB-BK001M",D5="NPC06SZDB-BK050C",D5="NPC6ASZDB-BK150C",D5="NPC6ASZDB-BK015M",D5="NPC6ASZDB-BK001M",D5="NPC6ASZDB-BK002M",D5="NPC6ASZDB-BK003M",D5="NPC6ASZDB-BK005M",D5="NPC6ASZDB-BK010M",D5="NPC6ASZDB-BK020M",),E5*(F5+0.1),0)</f>
        <v>0</v>
      </c>
      <c r="Y5" s="75">
        <v>2271</v>
      </c>
      <c r="Z5" s="75"/>
      <c r="AA5" s="76">
        <f t="shared" ref="AA5:AA36" si="4">IF(OR(D5="NPP6ASZDB-GY015M",D5="NPP6ASZDB-GY010M",D5="NPP6ASZDB-GY002M",D5="NPP6ASZDB-GY150C",D5="NPP6ASZDB-GY005M",D5="NPC6ASZDB-GY020C",D5="NPC06SZDB-GY008M",D5="NPC06SZDB-GY013M",D5="NPC06SZDB-GY018M",D5="NPC6ASZDB-GY750C",D5="NPC6ASZDB-GY009M",D5="NPC6ASZDB-GY025C",D5="NPC06SZDB-GY005M",D5="NPC6ASZDB-GY125C",D5="NPC6ASZDB-GY350C",D5="NPC6ASZDB-GY075C",D5="NPC6ASZDB-GY006M",D5="NPC06SZDB-GY015C",D5="NPC6ASZDB-GY450C",D5="NPC6ASZDB-GY050C",D5="NPC6ASZDB-GY050C",D5="NPC6ASZDB-GY250C",D5="NPC06SZDB-GY003M",D5="NPC6ASZDB-GY007M",D5="NPC06SZDB-GY006M",D5="NPC06SZDB-GY015M",D5="NPC06SZDB-GY001M",D5="NPC06SZDB-GY002M",D5="NPC6ASZDB-GY015M",D5="NPC06SZDB-GY010M",D5="NPC6ASZDB-GY150C",D5="NPC6ASZDB-GY008M",D5="NPC6ASZDB-GY012M",D5="NPC6ASZDB-GY015M",D5="NPC6ASZDB-GY018M",D5="NPC6ASZDB-GY001M",D5="NPC6ASZDB-GY002M",D5="NPC6ASZDB-GY003M",D5="NPC6ASZDB-GY004M",D5="NPC6ASZDB-GY005M",D5="NPC6ASZDB-GY010M",D5="NPC6ASZDB-GY020M",D5="NPC6ASZDB-GY025M",D5="NPC6ASZDB-GY030M",D5="NPC6ASZDB-GY030C",D5="NPC6ASZDB-GY015C",),E5*(F5+0.1),0)</f>
        <v>0</v>
      </c>
      <c r="AB5" s="75">
        <v>2491</v>
      </c>
      <c r="AC5" s="75"/>
      <c r="AD5" s="75">
        <f>IF(OR(D5="NPP6ASZDB-GN001M",D5="NPC6ASZDB-GN015C",D5="NPC6ASZDB-GN008M",D5="NPP6ASZDB-GN010M",D5="NPC6ASZDB-GN030C",D5="NPC6ASZDB-GN750C",D5="NPC06SZDB-GN050C",D5="NPC6ASZDB-GN250C",D5="NPC06SZDB-GN002M",D5="NPC06SZDB-GN010M",D5="NPC6ASZDB-GN015M",D5="NPC6ASZDB-GN010M",D5="NPC06SZDB-GN003M",D5="NPC6ASZDB-GN025C",D5="NPC6ASZDB-GN050C",D5="NPC6ASZDB-GN150C",D5="NPC06SZDB-GN001M",D5="NPC06SZDB-GN150C",D5="NPC6ASZDB-GN001M",D5="NPC6ASZDB-GN002M",D5="NPC6ASZDB-GN003M",D5="NPC6ASZDB-GN004M",D5="NPC6ASZDB-GN005M",D5="NPC6ASZDB-GN020M",D5="NPC6ASZDB-GN030M",),E5*(F5+0.1),0)</f>
        <v>0</v>
      </c>
      <c r="AE5" s="75">
        <v>1902</v>
      </c>
      <c r="AF5" s="75"/>
      <c r="AG5" s="74">
        <f t="shared" ref="AG5:AG68" si="5">IF(OR(D5="NPC6ASZDB-YL030C",D5="NPP6ASZDB-YL001M",D5="NPC6ASZDB-YL015C",D5="NPP6ASZDB-YL005M",D5="NPP6ASZDB-YL003M",D5="NPP6ASZDB-YL002M",D5="NPC6ASZDB-YL004M",D5="NPP6ASZDB-YL010M",D5="NPC6ASZDB-YL125C",D5="NPC6ASZDB-YL015M",D5="NPC06SZDB-YL040M",D5="NPC06SZDB-YL002M",D5="NPC6ASZDB-YL009M",D5="NPC6ASZDB-YL350C",D5="NPC06SZDB-YL015C",D5="NPC6ASZDB-YL007M",D5="NPC6ASZDB-YL012M",D5="NPC6ASZDB-YL020M",D5="NPC6ASZDB-YL030M",D5="NPC06SZDB-YL050C",D5="NPC06SZDB-YL003M",D5="NPC6ASZDB-YL250C",D5="NPC6ASZDB-YL008M",D5="NPC06SZDB-YL010M",D5="NPC6ASZDB-YL025C",D5="NPC6ASZDB-YL006M",D5="NPC6ASZDB-YL001M",D5="NPC6ASZDB-YL005M",D5="NPC06SZDB-YL005M",D5="NPC06SZDB-YL001M",D5="NPC6ASZDB-YL050C",D5="NPC6ASZDB-YL010M",D5="NPC06SZDB-YL150C",D5="NPC6ASZDB-YL002M",D5="NPC6ASZDB-YL150C",D5="NPC6ASZDB-YL003M",),E5*(F5+0.1),0)</f>
        <v>0</v>
      </c>
      <c r="AH5" s="81">
        <v>3588</v>
      </c>
      <c r="AI5" s="75"/>
      <c r="AJ5" s="76">
        <f t="shared" ref="AJ5:AJ68" si="6">IF(OR(D5="NPC6ASZDB-OR030C",D5="NPP6ASZDB-OR003M",D5="NPP6ASZDB-OR002M",D5="NPP6ASZDB-OR005M",D5="NPP6ASZDB-OR001M",D5="NPC6ASZDB-OR025C",D5="NPP6ASZDB-OR010M",D5="NPC6ASZDB-OR008M",D5="NPC06SZDB-OR005M",D5="NPC06SZDB-OR150C",D5="NPC06SZDB-OR050C",D5="NPC6ASZDB-OR020M",D5="NPC6ASZDB-OR750C",D5="NPC6ASZDB-OR007M",D5="NPC6ASZDB-OR350C",D5="NPC6ASZDB-OR250C",D5="NPC6ASZDB-OR020M",D5="NPC6ASZDB-OR015M",D5="NPC6ASZDB-OR005M",D5="NPC6ASZDB-OR010M",D5="NPC6ASZDB-OR050C",D5="NPC6ASZDB-OR150C",D5="NPC6ASZDB-OR004M",D5="NPC6ASZDB-OR010M",D5="NPC6ASZDB-OR005M",D5="NPC06SZDB-OR010M",D5="NPC6ASZDB-OR001M",D5="NPC6ASZDB-OR002M",D5="NPC6ASZDB-OR003M",D5="NPC06SZDB-OR001M",D5="NPC06SZDB-OR002M",D5="NPC06SZDB-OR003M",D5="NPC6ASZDB-OR012M",D5="NPC6ASZDB-OR030M",),E5*(F5+0.1),0)</f>
        <v>0</v>
      </c>
      <c r="AK5" s="75">
        <v>3442</v>
      </c>
      <c r="AL5" s="75"/>
      <c r="AM5" s="76">
        <f t="shared" ref="AM5:AM68" si="7">IF(OR(D5="NPC6ASZDB-RD015C",D5="NPP6ASZDB-RD005M",D5="NPC6ASZDB-RD750C",D5="NPC6ASZDB-RD030M",D5="NPP6ASZDB-RD010M",D5="NPP6ASZDB-RD002M",D5="NPP6ASZDB-RD001M",D5="NPP6ASZDB-RD003M",D5="NPC6ASZDB-RD075C",D5="NPC6ASZDB-RD009M",D5="NPC6ASZDB-RD025C",D5="NPC6ASZDB-RD015M",D5="NPC6ASZDB-RD004M",D5="NPC6ASZDB-RD006M",D5="NPC6ASZDB-RD020C",D5="NPC6ASZDB-RD008M",D5="NPC6ASZDB-RD350C",D5="NPC6ASZDB-RD030C",D5="NPC6ASZDB-RD250C",D5="NPC06SZDB-RD015M",D5="NPC6ASZDB-RD050C",D5="NPC6ASZDB-RD050C",D5="NPC06SZDB-RD050C",D5="NPC6ASZDB-RD010M",D5="NPC06SZDB-RD005M",D5="NPC06SZDB-RD010M",D5="NPC6ASZDB-RD007M",D5="NPC6ASZDB-RD010M",D5="NPC6ASZDB-RD001M",D5="NPC6ASZDB-RD005M",D5="NPC6ASZDB-RD150C",D5="NPC06SZDB-RD002M",D5="NPC06SZDB-RD150C",D5="NPC06SZDB-RD001M",D5="NPC06SZDB-RD003M",D5="NPC6ASZDB-RD002M",D5="NPC6ASZDB-RD003M",D5="NPC6ASZDB-RD020M",),E5*(F5+0.1),0)</f>
        <v>0</v>
      </c>
      <c r="AN5" s="75">
        <v>1998</v>
      </c>
      <c r="AO5" s="75"/>
      <c r="AP5" s="76">
        <f t="shared" ref="AP5:AP68" si="8">IF(OR(D5="NPC6ASZDB-BL015C",D5="NPP6ASZDB-BL150C",D5="NPP6ASZDB-BL009M",D5="NPP6ASZDB-BL006M",D5="NPP6ASZDB-BL008M",D5="NPP6ASZDB-BL010M",D5="NPP6ASZDB-BL250C",D5="NPP6ASZDB-BL002M",D5="NPC6ASZDB-BL025C",D5="NPC6ASZDB-BL006M",D5="NPC6ASZDB-BL014M",D5="NPC6ASZDB-BL015M",D5="NPC06SZDB-BL015M",D5="NPC6ASZDB-BL013C",D5="NPC6ASZDB-BL030C",D5="NPC6ASZDB-BL350C",D5="NPC06SZDB-BL020C",D5="NPC6ASZDB-BL012M",D5="NPC6ASZDB-BL008M",D5="NPC6ASZDB-BL009M",D5="NPC6ASZDB-BL007M",D5="NPC6ASZDB-BL750C",D5="NPC06SZDB-BL050C",D5="NPC6ASZDB-BL250C",D5="NPC6ASZDB-BL050C",D5="NPC06SZDB-BL010M",D5="NPC6ASZDB-BL015M",D5="NPC6ASZDB-BL020M",D5="NPC06SZDB-BL150C",D5="NPC6ASZDB-BL030M",D5="NPC6ASZDB-BL150C",D5="NPC06SZDB-BL001M",D5="NPC06SZDB-BL003M",D5="NPC06SZDB-BL002M",D5="NPC6ASZDB-BL001M",D5="NPC6ASZDB-BL002M",D5="NPC6ASZDB-BL003M",D5="NPC6ASZDB-BL004M",D5="NPC6ASZDB-BL005M",D5="NPC6ASZDB-BL010M",),E5*(F5+0.1),0)</f>
        <v>0</v>
      </c>
      <c r="AQ5" s="75">
        <v>5813</v>
      </c>
      <c r="AR5" s="75"/>
      <c r="AS5" s="76">
        <f t="shared" ref="AS5:AS68" si="9">IF(OR(D5="NPC6ASZDB-VT015C",D5="NPP6ASZDB-VT005M",D5="NPP6ASZDB-VT003M",D5="NPC6ASZDB-VT030C",D5="NPC6ASZDB-VT005M",D5="NPC6ASZDB-VT125C",D5="NPC6ASZDB-VT010M",D5="NPC6ASZDB-VT007M",D5="NPC6ASZDB-VT350C",D5="NPC6ASZDB-VT003M",D5="NPC6ASZDB-VT250C",D5="NPC6ASZDB-VT002M",D5="NPC6ASZDB-VT050C",D5="NPC6ASZDB-VT001M",D5="NPC6ASZDB-VT150C",),E5*(F5+0.1),0)</f>
        <v>0</v>
      </c>
      <c r="AT5" s="75">
        <v>145</v>
      </c>
      <c r="AU5" s="75"/>
      <c r="AV5" s="75">
        <f>IF(OR(D5="NPC06UZDB-BK020M",D5="NPP06UZDB-BK005M",D5="NPP06UZDB-BK150C",D5="NPP06UZDB-BK010M",D5="NPP06UZDB-BK001M",D5="NPP06UZDB-BK001M",D5="NPP06UZDB-BK002M",D5="NPP06UZDB-BK003M",D5="NPC06UZDB-BK350C",D5="NPC06UZDB-BK016M",D5="NPC06UZDB-BK011M",D5="CO155E2-01M007",D5="CO155E2-01M004",D5="NPC06UZDB-BK750C",D5="CO155E2-01M007",D5="NPC06UZDB-BK010M",D5="NPC06UZDB-BK150C",D5="NPC06UZDB-BK250C",D5="CO155E2-01C050",D5="NPC06UZDB-BK007M",D5="CO155E2-01C250",D5="CO155E2-01C150",D5="CO155E2-01C250",D5="CO155E2-01M015",D5="CO155E2-01M003",D5="CO155E2-01M005",D5="NPC06UZDB-BK005M",D5="CO155E2-01M001",D5="CO155E2-01M002",D5="CO155E2-01M010",D5="NPC06UZDB-BK050C",D5="NPC06UZDB-BK001M",D5="NPC06UZDB-BK002M",D5="NPC06UZDB-BK003M",),E5*(F5+0.1),0)</f>
        <v>0</v>
      </c>
      <c r="AW5" s="51">
        <v>1998</v>
      </c>
      <c r="AX5" s="75"/>
      <c r="AY5" s="75">
        <f>IF(OR(D5="NPP06UZDB-GN005M",D5="NPP06UZDB-GN001M",D5="NPC06UZDB-GN015M",D5="CO155E2-0MC150 ",D5="NPC06UZDB-GN250C",D5="NPC06UZDB-GN020C",D5="CO155E2-0MC250",D5="CO155E2-0MC150",D5="NPC06UZDB-GN350C",D5="NPC06UZDB-GN450C",D5="NPC06UZDB-GN007M",D5="NPC06UZDB-GN050C",D5="NPC06UZDB-GN750C",D5="CO155E2-0MM010",D5="CO155E2-0MC050",D5="NPC06UZDB-GN150C",D5="NPC06UZDB-GN150C",D5="CO155E2-0MM015",D5="NPC06UZDB-GN020M",D5="CO155E2-0MM003",D5="CO155E2-0MM005",D5="CO155E2-0MM007",D5="NPC06UZDB-GN010M",D5="NPC06UZDB-GN125C",D5="NPC06UZDB-GN012M",D5="CO155E2-0MM001",D5="NPC06UZDB-GN001M",D5="NPC06UZDB-GN002M",D5="NPC06UZDB-GN003M",D5="NPC06UZDB-GN004M",D5="NPC06UZDB-GN005M",D5="NPC06UZDB-GN006M",D5="CO155E2-0MM002",),E5*(F5+0.1),0)</f>
        <v>0</v>
      </c>
      <c r="AZ5" s="75">
        <v>1870</v>
      </c>
      <c r="BA5" s="75"/>
      <c r="BB5" s="76">
        <f>IF(OR(D5="NPC6AUZDB-RD025C",D5="NPP06UZDB-RD150C",D5="NPC06UZDB-RD250C",D5="NPC06UZDB-OR050C",D5="NPC06UZDB-RD015M",D5="CO155E2-07C150",D5="NPC06UZDB-RD150C",D5="NPC06UZDB-RD020C",D5="NPC06UZDB-RD750C",D5="CO155E2-07M015",D5="CO155E2-07M010",D5="NPC06UZDB-RD050C",D5="NPC06UZDB-RD150C",D5="CO155E2-07M005",D5="CO155E2-07M007",D5="CO155E2-07C050",D5="NPC06UZDB-RD750C",D5="NPC06UZDB-RD005M",D5="CO155E2-07C150",D5="NPC06UZDB-RD010M",D5="NPC06UZDB-RD020M",D5="CO155E2-07M001",D5="CO155E2-07M003",D5="CO155E2-07M002",D5="NPC06UZDB-RD001M",D5="NPC06UZDB-RD002M",D5="NPC06UZDB-RD002M",D5="NPC06UZDB-RD003M",D5="NPC06UZDB-RD004M",),E5*(F5+0.1),0)</f>
        <v>0</v>
      </c>
      <c r="BC5" s="75">
        <v>3654</v>
      </c>
      <c r="BD5" s="75"/>
      <c r="BE5" s="76">
        <f>IF(OR(D5="CO155E2-0ZM020",D5="CO155E2-0ZM025",D5="NPP06UZDB-BL007M",D5="NPP06UZDB-BL009M",D5="NPP06UZDB-BL003M",D5="NPP06UZDB-BL008M",D5="NPC06UZDB-BL017C",D5="NPP06UZDB-BL002M",D5="NPP06UZDB-BL150C",D5="NPP06UZDB-BL006M",D5="CO155E2-0ZC750",D5="NPC06UZDB-BL011M",D5="NPC06UZDB-BL250C",D5="NPC06UZDB-BL009M",D5="NPC06UZDB-BL020C",D5="NPC06UZDB-BL012M",D5="NPC06UZDB-BL015C",D5="NPC06UZDB-BL030C",D5="NPC06UZDB-BL013M",D5="CO155E2-0ZC050",D5="CO155E2-0ZC250",D5="CO155E2-0ZM009",D5="CO155E2-0ZM008",D5="CO155E2-0ZM006",D5="CO155E2-0ZM012",D5="CO155E2-0ZM004",D5="CO155E2-0ZC150",D5="CO155E2-0ZM015",D5="CO155E2-0ZM010",D5="CO155E2-0ZM005",D5="CO155E2-0ZC150",D5="CO155E2-0ZM015",D5="NPC06UZDB-BL020M",D5="CO155E2-0ZM003",D5="CO155E2-0ZM007",D5="NPC06UZDB-BL750C",D5="NPC06UZDB-BL150C",D5="NPC06UZDB-BL020M",D5="NPC06UZDB-BL050C",D5="NPC06UZDB-BL008M",D5="NPC06UZDB-BL006M",D5="NPC06UZDB-BL010M",D5="NPC06UZDB-BL007M",D5="NPC06UZDB-BL001M",D5="NPC06UZDB-BL002M",D5="NPC06UZDB-BL003M",D5="NPC06UZDB-BL004M",D5="NPC06UZDB-BL005M",D5="NPC06UZDB-BL015M",D5="CO155E2-0ZM001",D5="CO155E2-0ZM002",),E5*(F5+0.1),0)</f>
        <v>0</v>
      </c>
      <c r="BF5" s="75">
        <v>4384</v>
      </c>
      <c r="BG5" s="75"/>
      <c r="BH5" s="76">
        <f>IF(OR(D5="CO155E2-0CM018",D5="CO155E2-0CM023",D5="CO155E2-0CM026",D5="NPP06UZDB-GY150C",D5="NPP06UZDB-GY025M",D5="NPC06UZDB-GY013M",D5="NPP06UZDB-GY001M",D5="NPP06UZDB-GY250C",D5="NPC06UZDB-GY028M",D5="NPC06UZDB-GY018M",D5="NPC06UZDB-GY014M",D5="NPC06UZDB-GY012M",D5="NPC06UZDB-GY011M",D5="NPC06UZDB-GY006M",D5="CO155E2-0CM006",D5="NPP06UZDB-GY005M",D5="NPP06UZDB-GY005M",D5="NPP06UZDB-GY003M",D5="NPP06UZDB-GY002M",D5="NPC06UZDB-GY025M",D5="CO155E2-0CM020",D5="CO155E2-0CM030",D5="NPC06UZDB-GY350C",D5="NPC06UZDB-GY030M",D5="NPC06UZDB-GY020C",D5="NPC06UZDB-GY030M",D5="NPC06UZDB-GY350C",D5="CO155E2-0CM007",D5="NPC06UZDB-GY150C",D5="NPC06UZDB-GY250C",D5="NPC06UZDB-GY007M",D5="CO155E2-0CC050",D5="NPC06UZDB-GY006M",D5="NPC06UZDB-GY008M",D5="NPC06UZDB-GY050C",D5="CO155E2-0CC250",D5="NPC06UZDB-GY750C",D5="NPC06UZDB-GY007M",D5="NPC06UZDB-GY020M",D5="CO155E2-0CC150",D5="CO155E2-0CM015",D5="CO155E2-0CM010",D5="NPC06UZDB-GY450C",D5="NPC06UZDB-GY015M",D5="NPC06UZDB-GY150C",D5="CO155E2-0CM001",D5="CO155E2-0CM002",D5="CO155E2-0CM003",D5="CO155E2-0CM004",D5="CO155E2-0CM005",D5="CO155E2-0CM008",D5="NPC06UZDB-GY010M",D5="NPC06UZDB-GY001M",D5="NPC06UZDB-GY002M",D5="NPC06UZDB-GY003M",D5="NPC06UZDB-GY004M",D5="NPC06UZDB-GY005M",),E5*(F5+0.15),0)</f>
        <v>0</v>
      </c>
      <c r="BI5" s="75">
        <v>355</v>
      </c>
      <c r="BJ5" s="75"/>
      <c r="BK5" s="76">
        <f>IF(OR(D5="NPP06UZDB-YL002M",D5="NPP06UZDB-YL001M",D5="NPP06UZDB-YL150C",D5="NPP06UZDB-YL010M",D5="NPC06UZDB-YL015C",D5="NPC06UZDB-YL020M",D5="CO155E2-09M016",D5="CO155E2-09M012",D5="CO155E2-09M016",D5="NPC06UZDB-YL750C",D5="CO155E2-09M008",D5="NPC06UZDB-YL004M",D5="NPC06UZDB-YL004M",D5="NPC06UZDB-YL003M",D5="NPC06UZDB-YL250C",D5="CO155E2-09C050",D5="NPC06UZDB-YL020C",D5="NPC06UZDB-YL350C",D5="CO155E2-09M004",D5="CO155E2-09M004C6",D5="CO155E2-09M015",D5="NPC06UZDB-YL050C",D5="NPC06UZDB-YL010M",D5="CO155E2-09M010",D5="NPC06UZDB-YL010M",D5="NPC06UZDB-YL007M",D5="NPC06UZDB-YL150C",D5="CO155E2-09M015",D5="CO155E2-09C150",D5="CO155E2-09M005",D5="CO155E2-09M003",D5="CO155E2-09M001",D5="CO155E2-09M007",D5="NPC06UZDB-YL001M",D5="NPC06UZDB-YL002M",D5="NPC06UZDB-YL003M",D5="NPC06UZDB-YL004M",D5="NPC06UZDB-YL005M",D5="CO155E2-09M002",),E5*(F5+0.1),0)</f>
        <v>0</v>
      </c>
      <c r="BL5" s="75">
        <v>7616</v>
      </c>
      <c r="BM5" s="75"/>
      <c r="BN5" s="76">
        <f>IF(OR(D5="NPP06UZDB-OR005M",D5="NPP06UZDB-OR002M",D5="NPP06UZDB-OR003M",D5="NPP06UZDB-OR008M",D5="NPP06UZDB-OR020M",D5="NPP06UZDB-OR150C",D5="NPP06UZDB-OR010M",D5="NPC06UZDB-OR015C",D5="NPP06UZDB-OR007M",D5="NPP06UZDB-OR001M",D5="NPC06UZDB-OR008M",D5="NPC06UZDB-OR350C",D5="NPC06UZDB-OR150C",D5="NPC06UZDB-OR350C",D5="NPC06UZDB-OR007M",D5="NPC06UZDB-OR015M",D5="CO155E2-06C150",D5="CO155E2-06M001",D5="NPC06UZDB-OR750C",D5="CO155E2-06M003",D5="CO155E2-06M002",D5="NPC06UZDB-OR050C",D5="NPC06UZDB-OR001M",D5="NPC06UZDB-OR002M",D5="NPC06UZDB-OR003M",D5="NPC06UZDB-OR004M",D5="NPC06UZDB-OR005M",D5="NPC06UZDB-OR006M",D5="NPC06UZDB-OR010M",D5="NPC06UZDB-OR020M",),E5*(F5+0.1),0)</f>
        <v>0</v>
      </c>
      <c r="BO5" s="75">
        <v>7077</v>
      </c>
      <c r="BP5" s="75"/>
      <c r="BQ5" s="76">
        <f>IF(OR(D5="NPP06UZDB-WT150C",D5="NPP06UZDB-WT015M",D5="NPP06UZDB-WT005M",D5="NPP06UZDB-WT005M",D5="NPP06UZDB-WT250C",D5="NPP06UZDB-WT007M",D5="NPP06UZDB-WT010M",D5="NPP06UZDB-WT001M",D5="NPP06UZDB-WT002M",D5="NPP06UZDB-WT008M",D5="NPC06UZDB-WT030C",D5="NPC06UZDB-WT020C",D5="NPC06UZDB-WT020C",D5="NPC06UZDB-WT450C",D5="NPC06UZDB-WT015C",D5="CO155E2-08C150",D5="NPC06UZDB-WT016M",D5="NPC06UZDB-WT025M",D5="NPC06UZDB-WT012M",D5="NPC06UZDB-WT009M",D5="NPC06UZDB-WT750C",D5="NPC06UZDB-WT030M",D5="CO155E2-08C750",D5="NPC06UZDB-WT050M",D5="NPC06UZDB-WT007M",D5="NPC06UZDB-WT025M",D5="NPC06UZDB-WT025C",D5="NPC06UZDB-WT250C",D5="CO155E2-08C250",D5="CO155E2-08M007",D5="CO155E2-08M015",D5="CO155E2-08C150",D5="NPC06UZDB-WT150C",D5="NPC06UZDB-WT050C",D5="CO155E2-08F008",D5="CO155E2-08F005",D5="CO155E2-08C050",D5="CO155E2-08M001",D5="CO155E2-08M002",D5="CO155E2-08M003",D5="CO155E2-08M004",D5="CO155E2-08M005",D5="CO155E2-08M006",D5="CO155E2-08M008",D5="CO155E2-08M020",D5="CO155E2-08M010",D5="NPC06UZDB-WT050C",D5="NPC06UZDB-WT001M",D5="NPC06UZDB-WT002M",D5="NPC06UZDB-WT003M",D5="NPC06UZDB-WT004M",D5="NPC06UZDB-WT005M",D5="NPC06UZDB-WT006M",D5="NPC06UZDB-WT008M",D5="NPC06UZDB-WT010M",D5="NPC06UZDB-WT015M",D5="NPC06UZDB-WT020M",),E5*(F5+0.1),0)</f>
        <v>0</v>
      </c>
      <c r="BR5" s="75">
        <v>6004</v>
      </c>
      <c r="BS5" s="75"/>
      <c r="BT5" s="75">
        <f t="shared" ref="BT5:BT68" si="10">IF(OR(D5="NPC06UZDB-YL020M",D5="NPC06UZDB-WT020C",D5="CO155E2-0ZC750",D5="CO155E2-09M008",D5="NPC06UZDB-BL011M",D5="NPC06UZDB-OR008M",D5="NPC06UZDB-WT450C",D5="NPC06UZDB-GN015M",D5="NPC06UZDB-RD015M",D5="NPC06UZDB-YL004M",D5="CO155E2-07C150",D5="NPC06UZDB-WT015C",D5="NPC06UZDB-GY350C",D5="NPC06UZDB-OR350C",D5="NPC06UZDB-YL003M",D5="CO155E2-0MC150 ",D5="NPC06UZDB-GY030M",D5="NPC06UZDB-YL250C",D5="CO155E2-09C050",D5="CO155E2-08C150",D5="NPC06UZDB-GN250C",D5="NPC06UZDB-BL250C",D5="NPC06UZDB-WT004M",D5="NPC06UZDB-RD150C",D5="NPC06UZDB-RD150C",D5="NPC06UZDB-BL009M",D5="NPC06UZDB-GY020C",D5="NPC06UZDB-GN020C",D5="NPC06UZDB-RD020C",D5="NPC06UZDB-YL020C",D5="NPC06UZDB-GY030M",D5="CO155E2-0MC250",D5="CO155E2-0MC150",D5="NPC06UZDB-BL020C",D5="NPC06UZDB-OR150C",D5="NPC06UZDB-BL012M",D5="NPC06UZDB-BK350C",D5="NPC06UZDB-GN350C",D5="NPC06UZDB-GN450C",D5="NPC06UZDB-GY350C",D5="NPC06UZDB-OR350C",D5="NPC06UZDB-YL350C",D5="CO155E2-0CM007",D5="NPC06UZDB-GN007M",D5="NPC06UZDB-GY150C",D5="NPC06UZDB-OR007M",D5="NPC06UZDB-BL015C",D5="NPC06UZDB-BL030C",D5="NPC06UZDB-BL013M",D5="NPC06UZDB-WT016M",D5="NPC06UZDB-WT025M",D5="CO155E2-0ZC050",D5="CO155E2-0ZC250",D5="CO155E2-0ZM009",D5="CO155E2-0ZM008",D5="CO155E2-0ZM006",D5="CO155E2-0ZM012",D5="NPC06UZDB-BK016M",D5="NPC06UZDB-BK011M",D5="NPC06UZDB-GY250C",D5="NPC06UZDB-GY007M",D5="CO155E2-07M015",D5="CO155E2-0ZM004",D5="CO155E2-09M004",D5="CO155E2-0CC050",D5="CO155E2-09M015",D5="CO155E2-0ZC150",D5="CO155E2-01M007",D5="CO155E2-07M010",D5="NPC06UZDB-YL050C",D5="NPC06UZDB-OR007M",D5="NPC06UZDB-GN050C",D5="NPC06UZDB-WT012M",D5="NPC06UZDB-GY006M",D5="NPC06UZDB-GY008M",D5="CO155E2-0ZM015",D5="NPC06UZDB-RD050C",D5="NPC06UZDB-RD150C",D5="NPC06UZDB-WT009M",D5="CO155E2-01M004",D5="NPC06UZDB-OR015M",D5="NPC06UZDB-GN750C",D5="NPC06UZDB-WT750C",D5="CO155E2-0MM010",D5="CO155E2-07M005",D5="CO155E2-07M007",D5="NPC06UZDB-BK750C",D5="CO155E2-07C050",D5="CO155E2-01M007",D5="CO155E2-0MC050",D5="NPC06UZDB-BK010M",D5="NPC06UZDB-BK150C",D5="NPC06UZDB-BK250C",D5="NPC06UZDB-RD750C",D5="NPC06UZDB-WT030M",D5="CO155E2-01C050",D5="CO155E2-08C750",D5="NPC06UZDB-WT050M",D5="NPC06UZDB-GY050C",D5="CO155E2-0ZM010",D5="NPC06UZDB-BK007M",D5="CO155E2-0CC250",D5="CO155E2-01C250",D5="NPC06UZDB-WT007M",D5="CO155E2-06C150",D5="NPC06UZDB-WT025M",D5="NPC06UZDB-WT025C",D5="NPC06UZDB-GY750C",D5="NPC06UZDB-WT250C",D5="CO155E2-09M010",D5="CO155E2-06M001",D5="CO155E2-0ZM005",D5="NPC06UZDB-YL010M",D5="NPC06UZDB-GN150C",D5="NPC06UZDB-RD005M",D5="NPC06UZDB-GY007M",D5="NPC06UZDB-GY020M",D5="NPC06UZDB-YL005M",D5="NPC06UZDB-YL007M",D5="NPC06UZDB-YL150C",D5="NPC06UZDB-OR750C",D5="CO155E2-0ZC150",D5="CO155E2-0ZM015",D5="NPC06UZDB-OR020M",D5="CO155E2-09M015",D5="CO155E2-0MM015",D5="CO155E2-01C150",D5="CO155E2-01C250",D5="CO155E2-01M015",D5="CO155E2-07C150",D5="CO155E2-08C250",D5="CO155E2-09C150",D5="CO155E2-0CC150",D5="CO155E2-0CM015",D5="CO155E2-01M003",D5="CO155E2-01M005",D5="NPC06UZDB-GN020M",D5="CO155E2-09M005",D5="NPC06UZDB-BK005M",D5="NPC06UZDB-BL020M",D5="NPC06UZDB-RD010M",D5="NPC06UZDB-RD020M",D5="CO155E2-08M015",D5="CO155E2-08C150",D5="CO155E2-01M001",D5="CO155E2-01M002",D5="CO155E2-06M003",D5="CO155E2-07M001",D5="CO155E2-09M003",D5="CO155E2-09M001",D5="CO155E2-09M007",D5="CO155E2-0ZM003",D5="CO155E2-0MM003",D5="CO155E2-0MM005",D5="CO155E2-0MM007",D5="CO155E2-0ZM007",D5="CO155E2-01M010",D5="NPC06UZDB-WT150C",D5="NPC06UZDB-WT050C",D5="NPC06UZDB-BL002M",D5="CO155E2-0CM010",D5="CO155E2-08F008",D5="CO155E2-08F005",D5="CO155E2-08C050",D5="NPC06UZDB-BL750C",D5="CO155E2-07M003",D5="NPC06UZDB-BL150C",D5="NPC06UZDB-BL020M",D5="NPC06UZDB-BL050C",D5="NPC06UZDB-BL008M",D5="NPC06UZDB-BL006M",D5="NPC06UZDB-GY450C",D5="NPC06UZDB-GY015M",D5="NPC06UZDB-GY150C",D5="NPC06UZDB-BL010M",D5="NPC06UZDB-GN010M",D5="NPC06UZDB-BK050C",D5="NPC06UZDB-GN125C",D5="NPC06UZDB-GN012M",D5="NPC06UZDB-BK001M",D5="NPC06UZDB-BL007M",D5="NPC06UZDB-GY450C",D5="NPC06UZDB-OR050C",D5="CO155E2-0MM001",D5="CO155E2-06M002",D5="CO155E2-0MM002",D5="NPC06UZDB-GN001M",D5="NPC06UZDB-GN002M",D5="NPC06UZDB-GN003M",D5="NPC06UZDB-GN004M",D5="NPC06UZDB-GN005M",D5="NPC06UZDB-GN006M",D5="NPC06UZDB-WT050C",D5="NPC06UZDB-OR001M",D5="NPC06UZDB-OR002M",D5="NPC06UZDB-OR003M",D5="NPC06UZDB-OR004M",D5="NPC06UZDB-OR005M",D5="NPC06UZDB-OR006M",D5="NPC06UZDB-OR010M",D5="CO155E2-07M002",D5="NPC06UZDB-RD001M",D5="NPC06UZDB-RD002M",D5="NPC06UZDB-RD002M",D5="NPC06UZDB-RD003M",D5="NPC06UZDB-RD004M",D5="CO155E2-0ZM001",D5="CO155E2-0ZM002",D5="NPC06UZDB-BK002M",D5="NPC06UZDB-BK003M",D5="NPC06UZDB-BL001M",D5="NPC06UZDB-BL002M",D5="NPC06UZDB-BL003M",D5="NPC06UZDB-BL004M",D5="NPC06UZDB-BL005M",D5="NPC06UZDB-BL015M",D5="NPC06UZDB-GY010M",D5="NPC06UZDB-GY001M",D5="NPC06UZDB-GY002M",D5="NPC06UZDB-GY003M",D5="NPC06UZDB-GY004M",D5="NPC06UZDB-GY005M",D5="NPC06UZDB-YL001M",D5="NPC06UZDB-YL002M",D5="NPC06UZDB-YL003M",D5="CO155E2-0CM001",D5="CO155E2-0CM002",D5="CO155E2-0CM003",D5="CO155E2-0CM004",D5="CO155E2-0CM005",D5="CO155E2-08M001",D5="CO155E2-08M002",D5="CO155E2-08M003",D5="CO155E2-08M004",D5="CO155E2-08M005",D5="CO155E2-08M006",D5="CO155E2-08M007",D5="CO155E2-08M008",D5="CO155E2-08M009",D5="CO155E2-08M010",D5="CO155E2-08M020",D5="CO155E2-0ZM001",D5="CO155E2-0ZM002",D5="CO155E2-09M002",D5="NPC06UZDB-WT001M",D5="NPC06UZDB-WT002M",D5="NPC06UZDB-WT003M",D5="NPC06UZDB-WT004M",D5="NPC06UZDB-WT005M",D5="NPC06UZDB-WT006M",D5="NPC06UZDB-WT008M",D5="NPC06UZDB-WT010M",D5="NPC06UZDB-WT015M",D5="NPC06UZDB-WT020M",),E5*2,0)</f>
        <v>0</v>
      </c>
      <c r="BU5" s="75">
        <v>67019</v>
      </c>
      <c r="BV5" s="75"/>
      <c r="BW5" s="75">
        <f t="shared" ref="BW5:BW68" si="11">IF(OR(D5="CO155E2-0CM020",D5="NPC06UZDB-YL020M",D5="NPC06UZDB-OR050C",D5="NPC06UZDB-WT020C",D5="CO155E2-0ZC750",D5="CO155E2-09M008",D5="NPC06UZDB-BL011M",D5="NPC06UZDB-OR008M",D5="NPC06UZDB-WT450C",D5="NPC06UZDB-GN015M",D5="NPC06UZDB-RD015M",D5="NPC06UZDB-YL004M",D5="CO155E2-07C150",D5="NPC06UZDB-WT015C",D5="NPC06UZDB-GY350C",D5="NPC06UZDB-OR350C",D5="NPC06UZDB-YL003M",D5="CO155E2-0MC150 ",D5="NPC06UZDB-YL250C",D5="CO155E2-09C050",D5="NPC06UZDB-GN250C",D5="NPC06UZDB-BL250C",D5="NPC06UZDB-WT004M",D5="NPC06UZDB-RD150C",D5="NPC06UZDB-BL009M",D5="NPC06UZDB-GY020C",D5="NPC06UZDB-GN020C",D5="NPC06UZDB-RD020C",D5="NPC06UZDB-YL020C",D5="NPC06UZDB-GY030M",D5="CO155E2-0MC250",D5="CO155E2-0MC150",D5="NPC06UZDB-BL020C",D5="NPC06UZDB-OR150C",D5="NPC06UZDB-BL012M",D5="NPC06UZDB-BK350C",D5="NPC06UZDB-GN350C",D5="NPC06UZDB-GN450C",D5="NPC06UZDB-GY350C",D5="NPC06UZDB-OR350C",D5="NPC06UZDB-YL350C",D5="CO155E2-0CM007",D5="NPC06UZDB-GN007M",D5="NPC06UZDB-GY150C",D5="NPC06UZDB-BL015C",D5="NPC06UZDB-BL030C",D5="NPC06UZDB-BL013M",D5="NPC06UZDB-WT016M",D5="NPC06UZDB-WT025M",D5="CO155E2-0ZC050",D5="CO155E2-0ZC250",D5="CO155E2-0ZM009",D5="CO155E2-0ZM008",D5="CO155E2-0ZM006",D5="CO155E2-0ZM012",D5="NPC06UZDB-BK016M",D5="NPC06UZDB-BK011M",D5="NPC06UZDB-GY250C",D5="NPC06UZDB-GY007M",D5="CO155E2-07M015",D5="CO155E2-0ZM004",D5="CO155E2-09M004",D5="CO155E2-0CC050",D5="CO155E2-09M015",D5="CO155E2-0ZC150",D5="CO155E2-01M007",D5="CO155E2-07M010",D5="NPC06UZDB-YL050C",D5="NPC06UZDB-OR007M",D5="NPC06UZDB-GN050C",D5="NPC06UZDB-WT012M",D5="NPC06UZDB-GY006M",D5="NPC06UZDB-GY008M",D5="CO155E2-0ZM015",D5="NPC06UZDB-RD050C",D5="NPC06UZDB-RD150C",D5="NPC06UZDB-WT009M",D5="CO155E2-01M004",D5="NPC06UZDB-OR015M",D5="NPC06UZDB-GN750C",D5="NPC06UZDB-WT750C",D5="CO155E2-0MM010",D5="CO155E2-07M005",D5="CO155E2-07M007",D5="NPC06UZDB-BK750C",D5="CO155E2-07C050",D5="CO155E2-01M007",D5="CO155E2-0MC050",D5="NPC06UZDB-BK010M",D5="NPC06UZDB-BK150C",D5="NPC06UZDB-BK250C",D5="NPC06UZDB-RD750C",D5="NPC06UZDB-WT030M",D5="CO155E2-01C050",D5="CO155E2-08C750",D5="NPC06UZDB-WT050M",D5="NPC06UZDB-GY050C",D5="CO155E2-0ZM010",D5="NPC06UZDB-BK007M",D5="CO155E2-0CC250",D5="NPC06UZDB-WT007M",D5="CO155E2-06C150",D5="NPC06UZDB-WT025M",D5="NPC06UZDB-WT025C",D5="NPC06UZDB-GY750C",D5="NPC06UZDB-WT250C",D5="CO155E2-09M010",D5="CO155E2-06M001",D5="CO155E2-0ZM005",D5="NPC06UZDB-YL010M",D5="NPC06UZDB-GN150C",D5="NPC06UZDB-RD005M",D5="NPC06UZDB-GY007M",D5="NPC06UZDB-GY020M",D5="NPC06UZDB-YL005M",D5="NPC06UZDB-YL007M",D5="NPC06UZDB-YL150C",D5="NPC06UZDB-OR750C",D5="CO155E2-0ZC150",D5="CO155E2-0ZM015",D5="NPC06UZDB-OR020M",D5="CO155E2-09M015",D5="CO155E2-0MM015",D5="CO155E2-01C150",D5="CO155E2-01C250",D5="CO155E2-01M015",D5="CO155E2-07C150",D5="CO155E2-08C250",D5="CO155E2-09C150",D5="CO155E2-0CC150",D5="CO155E2-0CM015",D5="CO155E2-01M003",D5="CO155E2-01M005",D5="NPC06UZDB-GN020M",D5="CO155E2-09M005",D5="NPC06UZDB-BK005M",D5="NPC06UZDB-BL020M",D5="NPC06UZDB-RD010M",D5="NPC06UZDB-RD020M",D5="CO155E2-08M015",D5="CO155E2-08C150",D5="CO155E2-01M001",D5="CO155E2-01M002",D5="CO155E2-06M003",D5="CO155E2-07M001",D5="CO155E2-09M003",D5="CO155E2-09M001",D5="CO155E2-09M007",D5="CO155E2-0ZM003",D5="CO155E2-0MM003",D5="CO155E2-0MM005",D5="CO155E2-0MM007",D5="CO155E2-0ZM007",D5="CO155E2-01M010",D5="NPC06UZDB-WT150C",D5="NPC06UZDB-WT050C",D5="CO155E2-0CM010",D5="CO155E2-08F008",D5="CO155E2-08F005",D5="CO155E2-08C050",D5="NPC06UZDB-BL750C",D5="CO155E2-07M003",D5="NPC06UZDB-BL150C",D5="NPC06UZDB-BL020M",D5="NPC06UZDB-BL050C",D5="NPC06UZDB-BL008M",D5="NPC06UZDB-BL006M",D5="NPC06UZDB-GY450C",D5="NPC06UZDB-GY015M",D5="NPC06UZDB-GY150C",D5="NPC06UZDB-BL010M",D5="NPC06UZDB-GN010M",D5="NPC06UZDB-BK050C",D5="NPC06UZDB-GN125C",D5="NPC06UZDB-GN012M",D5="NPC06UZDB-BK001M",D5="NPC06UZDB-BL007M",D5="NPC06UZDB-GY450C",D5="NPC06UZDB-OR050C",D5="CO155E2-0MM001",D5="CO155E2-06M002",D5="CO155E2-0MM002",D5="NPC06UZDB-GN001M",D5="NPC06UZDB-GN002M",D5="NPC06UZDB-GN003M",D5="NPC06UZDB-GN004M",D5="NPC06UZDB-GN005M",D5="NPC06UZDB-GN006M",D5="NPC06UZDB-WT050C",D5="NPC06UZDB-OR001M",D5="NPC06UZDB-OR002M",D5="NPC06UZDB-OR003M",D5="NPC06UZDB-OR004M",D5="NPC06UZDB-OR005M",D5="NPC06UZDB-OR006M",D5="NPC06UZDB-OR010M",D5="CO155E2-07M002",D5="NPC06UZDB-RD001M",D5="NPC06UZDB-RD002M",D5="NPC06UZDB-RD002M",D5="NPC06UZDB-RD003M",D5="NPC06UZDB-RD004M",D5="CO155E2-0ZM001",D5="CO155E2-0ZM002",D5="NPC06UZDB-BK002M",D5="NPC06UZDB-BK003M",D5="NPC06UZDB-BL001M",D5="NPC06UZDB-BL002M",D5="NPC06UZDB-BL003M",D5="NPC06UZDB-BL004M",D5="NPC06UZDB-BL005M",D5="NPC06UZDB-BL015M",D5="NPC06UZDB-GY010M",D5="NPC06UZDB-GY001M",D5="NPC06UZDB-GY002M",D5="NPC06UZDB-GY003M",D5="NPC06UZDB-GY004M",D5="NPC06UZDB-GY005M",D5="NPC06UZDB-YL001M",D5="NPC06UZDB-YL002M",D5="NPC06UZDB-YL003M",D5="CO155E2-0CM001",D5="CO155E2-0CM002",D5="CO155E2-0CM003",D5="CO155E2-0CM004",D5="CO155E2-0CM005",D5="CO155E2-08M001",D5="CO155E2-08M002",D5="CO155E2-08M003",D5="CO155E2-08M004",D5="CO155E2-08M005",D5="CO155E2-08M006",D5="CO155E2-08M007",D5="CO155E2-08M008",D5="CO155E2-08M009",D5="CO155E2-08M010",D5="CO155E2-08M020",D5="CO155E2-0ZM001",D5="CO155E2-0ZM002",D5="CO155E2-09M002",D5="NPC06UZDB-WT001M",D5="NPC06UZDB-WT002M",D5="NPC06UZDB-WT003M",D5="NPC06UZDB-WT004M",D5="NPC06UZDB-WT005M",D5="NPC06UZDB-WT006M",D5="NPC06UZDB-WT008M",D5="NPC06UZDB-WT010M",D5="NPC06UZDB-WT015M",D5="NPC06UZDB-WT020M",),E5*2,0)</f>
        <v>0</v>
      </c>
      <c r="BX5" s="75">
        <v>50687</v>
      </c>
      <c r="BY5" s="75"/>
      <c r="BZ5" s="75">
        <f t="shared" ref="BZ5:BZ68" si="12">IF(OR(D5="CO155E2-0CM020",D5="NPC06UZDB-YL020M",D5="NPC06UZDB-OR050C",D5="NPC06UZDB-WT020C",D5="CO155E2-0ZC750",D5="CO155E2-09M008",D5="NPC06UZDB-BL011M",D5="NPC06UZDB-OR008M",D5="NPC06UZDB-WT450C",D5="NPC06UZDB-GN015M",D5="NPC06UZDB-RD015M",D5="NPC06UZDB-YL004M",D5="CO155E2-07C150",D5="NPC06UZDB-WT015C",D5="NPC06UZDB-GY350C",D5="NPC06UZDB-OR350C",D5="NPC06UZDB-YL003M",D5="CO155E2-0MC150 ",D5="NPC06UZDB-YL250C",D5="CO155E2-09C050",D5="NPC06UZDB-GN250C",D5="NPC06UZDB-BL250C",D5="NPC06UZDB-WT004M",D5="NPC06UZDB-BL009M",D5="NPC06UZDB-GY020C",D5="NPC06UZDB-GN020C",D5="NPC06UZDB-RD020C",D5="NPC06UZDB-YL020C",D5="NPC06UZDB-GY030M",D5="CO155E2-0MC250",D5="CO155E2-0MC150",D5="NPC06UZDB-BL020C",D5="NPC06UZDB-OR150C",D5="NPC06UZDB-BL012M",D5="NPC06UZDB-BK350C",D5="NPC06UZDB-GN350C",D5="NPC06UZDB-GN450C",D5="NPC06UZDB-GY350C",D5="NPC06UZDB-OR350C",D5="NPC06UZDB-YL350C",D5="CO155E2-0CM007",D5="NPC06UZDB-GN007M",D5="NPC06UZDB-GY150C",D5="NPC06UZDB-BL015C",D5="NPC06UZDB-BL030C",D5="NPC06UZDB-BL013M",D5="NPC06UZDB-WT016M",D5="CO155E2-0ZC050",D5="CO155E2-0ZC250",D5="CO155E2-0ZM009",D5="CO155E2-0ZM008",D5="CO155E2-0ZM006",D5="CO155E2-0ZM012",D5="NPC06UZDB-BK016M",D5="NPC06UZDB-BK011M",D5="NPC06UZDB-GY250C",D5="NPC06UZDB-GY007M",D5="CO155E2-07M015",D5="CO155E2-0ZM004",D5="CO155E2-09M004",D5="CO155E2-0CC050",D5="CO155E2-09M015",D5="CO155E2-0ZC150",D5="CO155E2-01M007",D5="CO155E2-07M010",D5="NPC06UZDB-YL050C",D5="NPC06UZDB-OR007M",D5="NPC06UZDB-GN050C",D5="NPC06UZDB-WT012M",D5="NPC06UZDB-GY006M",D5="NPC06UZDB-GY008M",D5="CO155E2-0ZM015",D5="NPC06UZDB-RD050C",D5="NPC06UZDB-RD150C",D5="NPC06UZDB-WT009M",D5="CO155E2-01M004",D5="NPC06UZDB-OR015M",D5="NPC06UZDB-GN750C",D5="NPC06UZDB-WT750C",D5="CO155E2-0MM010",D5="CO155E2-07M005",D5="CO155E2-07M007",D5="NPC06UZDB-BK750C",D5="CO155E2-07C050",D5="CO155E2-01M007",D5="CO155E2-0MC050",D5="NPC06UZDB-BK010M",D5="NPC06UZDB-BK150C",D5="NPC06UZDB-BK250C",D5="NPC06UZDB-RD750C",D5="NPC06UZDB-WT030M",D5="CO155E2-01C050",D5="CO155E2-08C750",D5="NPC06UZDB-WT050M",D5="NPC06UZDB-GY050C",D5="CO155E2-0ZM010",D5="NPC06UZDB-BK007M",D5="CO155E2-0CC250",D5="NPC06UZDB-WT007M",D5="CO155E2-06C150",D5="NPC06UZDB-WT025M",D5="NPC06UZDB-WT025C",D5="NPC06UZDB-GY750C",D5="NPC06UZDB-WT250C",D5="CO155E2-09M010",D5="CO155E2-06M001",D5="CO155E2-0ZM005",D5="NPC06UZDB-YL010M",D5="NPC06UZDB-GN150C",D5="NPC06UZDB-RD005M",D5="NPC06UZDB-GY007M",D5="NPC06UZDB-GY020M",D5="NPC06UZDB-YL005M",D5="NPC06UZDB-YL007M",D5="NPC06UZDB-YL150C",D5="NPC06UZDB-OR750C",D5="CO155E2-0ZC150",D5="CO155E2-0ZM015",D5="NPC06UZDB-OR020M",D5="CO155E2-09M015",D5="CO155E2-0MM015",D5="CO155E2-01C150",D5="CO155E2-01C250",D5="CO155E2-01M015",D5="CO155E2-07C150",D5="CO155E2-08C250",D5="CO155E2-09C150",D5="CO155E2-0CC150",D5="CO155E2-0CM015",D5="CO155E2-01M003",D5="CO155E2-01M005",D5="NPC06UZDB-GN020M",D5="CO155E2-09M005",D5="NPC06UZDB-BK005M",D5="NPC06UZDB-BL020M",D5="NPC06UZDB-RD010M",D5="NPC06UZDB-RD020M",D5="CO155E2-08M015",D5="CO155E2-08C150",D5="CO155E2-01M001",D5="CO155E2-01M002",D5="CO155E2-06M003",D5="CO155E2-07M001",D5="CO155E2-09M003",D5="CO155E2-09M001",D5="CO155E2-09M007",D5="CO155E2-0ZM003",D5="CO155E2-0MM003",D5="CO155E2-0MM005",D5="CO155E2-0MM007",D5="CO155E2-0ZM007",D5="CO155E2-01M010",D5="NPC06UZDB-WT150C",D5="NPC06UZDB-WT050C",D5="CO155E2-0CM010",D5="CO155E2-08F008",D5="CO155E2-08F005",D5="CO155E2-08C050",D5="NPC06UZDB-BL750C",D5="CO155E2-07M003",D5="NPC06UZDB-BL150C",D5="NPC06UZDB-BL020M",D5="NPC06UZDB-BL050C",D5="NPC06UZDB-BL008M",D5="NPC06UZDB-BL006M",D5="NPC06UZDB-GY450C",D5="NPC06UZDB-GY015M",D5="NPC06UZDB-GY150C",D5="NPC06UZDB-BL010M",D5="NPC06UZDB-GN010M",D5="NPC06UZDB-BK050C",D5="NPC06UZDB-GN125C",D5="NPC06UZDB-GN012M",D5="NPC06UZDB-BK001M",D5="NPC06UZDB-BL007M",D5="NPC06UZDB-GY450C",D5="NPC06UZDB-OR050C",D5="CO155E2-0MM001",D5="CO155E2-06M002",D5="CO155E2-0MM002",D5="NPC06UZDB-GN001M",D5="NPC06UZDB-GN002M",D5="NPC06UZDB-GN003M",D5="NPC06UZDB-GN004M",D5="NPC06UZDB-GN005M",D5="NPC06UZDB-GN006M",D5="NPC06UZDB-WT050C",D5="NPC06UZDB-OR001M",D5="NPC06UZDB-OR002M",D5="NPC06UZDB-OR003M",D5="NPC06UZDB-OR004M",D5="NPC06UZDB-OR005M",D5="NPC06UZDB-OR006M",D5="NPC06UZDB-OR010M",D5="CO155E2-07M002",D5="NPC06UZDB-RD001M",D5="NPC06UZDB-RD002M",D5="NPC06UZDB-RD002M",D5="NPC06UZDB-RD003M",D5="NPC06UZDB-RD004M",D5="CO155E2-0ZM001",D5="CO155E2-0ZM002",D5="NPC06UZDB-BK002M",D5="NPC06UZDB-BK003M",D5="NPC06UZDB-BL001M",D5="NPC06UZDB-BL002M",D5="NPC06UZDB-BL003M",D5="NPC06UZDB-BL004M",D5="NPC06UZDB-BL005M",D5="NPC06UZDB-BL015M",D5="NPC06UZDB-GY010M",D5="NPC06UZDB-GY001M",D5="NPC06UZDB-GY002M",D5="NPC06UZDB-GY003M",D5="NPC06UZDB-GY004M",D5="NPC06UZDB-GY005M",D5="NPC06UZDB-YL001M",D5="NPC06UZDB-YL002M",D5="NPC06UZDB-YL003M",D5="CO155E2-0CM001",D5="CO155E2-0CM002",D5="CO155E2-0CM003",D5="CO155E2-0CM004",D5="CO155E2-0CM005",D5="CO155E2-08M001",D5="CO155E2-08M002",D5="CO155E2-08M003",D5="CO155E2-08M004",D5="CO155E2-08M005",D5="CO155E2-08M006",D5="CO155E2-08M007",D5="CO155E2-08M008",D5="CO155E2-08M009",D5="CO155E2-08M010",D5="CO155E2-08M020",D5="CO155E2-0ZM001",D5="CO155E2-0ZM002",D5="CO155E2-09M002",D5="NPC06UZDB-WT001M",D5="NPC06UZDB-WT002M",D5="NPC06UZDB-WT003M",D5="NPC06UZDB-WT004M",D5="NPC06UZDB-WT005M",D5="NPC06UZDB-WT006M",D5="NPC06UZDB-WT008M",D5="NPC06UZDB-WT010M",D5="NPC06UZDB-WT015M",D5="NPC06UZDB-WT020M",),E5*2,0)</f>
        <v>0</v>
      </c>
      <c r="CA5" s="75">
        <v>57211</v>
      </c>
      <c r="CB5" s="75"/>
      <c r="CC5" s="75">
        <f>IF(OR(D5="NPC6AUZDB-WT025C",D5="NPC6AUZDB-WT004M",D5="NPC6AUZDB-WT008M",D5="NPC6AUZDB-WT050C",D5="NPC6AUZDB-WT007M",D5="NPC6AUZDB-WT020M",D5="NPC6AUZDB-WT250C",D5="NPC6AUZDB-WT750C",D5="NPC6AUZDB-WT150C",D5="NPC6AUZDB-WT010M",D5="NPC6AUZDB-WT015M",D5="NPC6AUZDB-WT005M",D5="NPC6AUZDB-WT003M",D5="NPC6AUZDB-WT002M",D5="NPC6AUZDB-WT001M",),E5*(F5+0.15),0)</f>
        <v>0</v>
      </c>
      <c r="CD5" s="75">
        <v>4501</v>
      </c>
      <c r="CE5" s="75"/>
      <c r="CF5" s="75">
        <f>IF(OR(D5="NPC6AUZDB-BL025C",D5="NPC6AUZDB-BL010M",D5="NPC6AUZDB-BL015M",D5="NPC6AUZDB-BL002M",D5="NPC6AUZDB-BL050C",D5="NPC6AUZDB-BL002M",D5="NPC6AUZDA-BL030M",D5="NPC6AUZDB-BL150C",D5="NPC6AUZDB-BL005M",D5="NPC6AUZDB-BL003M",D5="NPC6AUZDB-BL007M",D5="NPC6AUZDB-BL001M"),E5*(F5+0.1),0)</f>
        <v>0</v>
      </c>
      <c r="CG5" s="75">
        <v>622</v>
      </c>
      <c r="CH5" s="75"/>
      <c r="CI5" s="75">
        <f t="shared" ref="CI5:CI68" si="13">IF(OR(D5="NPC6AUZDB-YL025C",D5="NPC6AUZDB-YL002M",D5="NPC6AUZDB-YL015M",D5="NPC6AUZDB-YL001M",D5="PC6AUZDB-YL002M",D5="NPC6AUZDB-YL003M",D5="NPC6AUZDB-YL005M",),E5*(F5+0.1),0)</f>
        <v>0</v>
      </c>
      <c r="CJ5" s="75">
        <v>8813</v>
      </c>
      <c r="CK5" s="75"/>
      <c r="CL5" s="75">
        <f>IF(OR(D5="NPC6AUZDB-GN002M",D5="NPC6AUZDB-GN001M",D5="NPC6AUZDB-GN003M",D5="NPC6AUZDB-GN005M",),E5*(F5+0.1),0)</f>
        <v>0</v>
      </c>
      <c r="CM5" s="81">
        <v>4885</v>
      </c>
      <c r="CN5" s="75"/>
      <c r="CO5" s="76">
        <f>IF(OR(D5="NPC6AUZDB-BK010M",D5="NPC6AUZDB-BK003M",D5="NPC6AUZDB-BK001M",),E5*(F5+0.1),0)</f>
        <v>0</v>
      </c>
      <c r="CP5" s="81">
        <v>3976</v>
      </c>
      <c r="CQ5" s="75"/>
      <c r="CR5" s="76">
        <f t="shared" ref="CR5:CR68" si="14">IF(OR(D5="NPC6AUZDB-RD005M",D5="NPC6AUZDB-RD025C",D5="NPC6AUZDB-RD002M",D5="NPC6AUZDB-RD003M",D5="NPC6AUZDB-RD001M",),E5*(F5+0.1),0)</f>
        <v>0</v>
      </c>
      <c r="CS5" s="81">
        <v>274</v>
      </c>
      <c r="CT5" s="75"/>
      <c r="CU5" s="76">
        <f t="shared" ref="CU5:CU68" si="15">IF(OR(D5="NPC6AUZDB-OR002M",D5="NPC6AUZDB-RD003M",D5="NPC6AUZDB-RD001M",),E5*(F5+0.1),0)</f>
        <v>0</v>
      </c>
      <c r="CV5" s="77">
        <v>7769</v>
      </c>
      <c r="CW5" s="81"/>
      <c r="CX5" s="163">
        <f>IF(OR(D5="NPC6AUZDA-GY003M",D5="NPC6AUZDA-GY003M",D5="NPC6AUZDB-GY150C",D5="NPC6AUZDB-GY010M",D5="NPC6AUZDB-GY001M",D5="NPC6AUZDB-GY005M",D5="NPC6AUZDA-GY020M",D5="NPC6AUZDB-GY003M",D5="NPC6AUZDB-GY002M",),E5*(F5+0.1),0)</f>
        <v>0</v>
      </c>
      <c r="CY5" s="74">
        <v>6485</v>
      </c>
      <c r="CZ5" s="81"/>
      <c r="DA5" s="75">
        <f>IF(OR(D5="NPC6AUZDB-GN002M",D5="NPC6AUZDB-OR002M",D5="NPC6AUZDB-RD005M",D5="NPC6AUZDB-RD025C",D5="NPC6AUZDB-BL025C",D5="NPC6AUZDB-YL025C",D5="NPC6AUZDB-WT025C",D5="NPC6AUZDB-GN001M",D5="NPC6AUZDB-GY150C",D5="NPC6AUZDB-YL015M",D5="NPC6AUZDB-GY010M",D5="NPC6AUZDB-GY001M",D5="NPC6AUZDB-GY005M",D5="NPC6AUZDB-YL003M",D5="PC6AUZDB-YL002M",D5="NPC6AUZDB-BL015M",D5="NPC6AUZDB-WT007M",D5="NPC6AUZDB-YL001M",D5="NPC6AUZDB-GY002M",D5="NPC6AUZDB-GN001M",D5="NPC6AUZDB-BL150C",D5="NPC6AUZDB-RD002M",D5="NPC6AUZDB-RD005M",D5="NPC6AUZDB-WT012M",D5="NPC6AUZDB-GY020C",D5="NPC6AUZDB-RD020C",D5="NPC6AUZDB-WT050C",D5="NPC6AUZDB-BL020M",D5="NPC6AUZDB-BL002M",D5="NPC6AUZDB-BL025C",D5="NPC6AUZDB-GN025C",D5="NPC6AUZDB-GY025C",D5="NPC6AUZDB-RD025C",D5="NPC6AUZDB-YL025C",D5="NPC6AUZDA-GY001M",D5="NPC6AUZDA-GY002M",D5="NPC6AUZDA-GY003M",D5="NPC6AUZDB-WT004M",D5="NPC6AUZDB-WT006M",D5="NPC6AUZDB-WT007M",D5="NPC6AUZDB-WT025M",D5="NPC6AUZDB-WT020M",D5="NPC6AUZDB-GN002M",D5="NPC6AUZDB-BL150C",D5="NPC6AUZDB-YL002M",D5="NPC6AUZDB-WT008M",D5="NPC6AUZDB-BL250C",D5="NPC6AUZDB-GN150C",D5="NPC6AUZDB-OR001M",D5="NPC6AUZDB-OR005M",D5="NPC6AUZDB-WT007M",D5="NPC6AUZDA-GY020M",D5="NPC6AUZDB-RD003M",D5="NPC6AUZDB-GN001M",D5="NPC6AUZDB-RD001M",D5="NPC6AUZDB-GN003M",D5="NPC6AUZDB-GY003M",D5="NPC6AUZDB-OR003M",D5="NPC6AUZDB-WT025C",D5="NPC6AUZDB-WT250C",D5="NPC6AUZDB-BK003M",D5="NPC6AUZDB-BK002M",D5="NPC6AUZDB-BK001M",D5="NPC6AUZDB-GN005M",D5="NPC6AUZDB-WT750C",D5="NPC6AUZDB-WT150C",D5="NPC6AUZDB-BL005M",D5="NPC6AUZDB-WT010M",D5="NPC6AUZDB-WT015M",D5="NPC6AUZDB-YL005M",D5="NPC6AUZDB-WT010M",D5="NPC6AUZDB-BL003M",D5="NPC6AUZDB-BL007M",D5="NPC6AUZDB-BL001M",D5="NPC6AUZDB-WT005M",D5="NPC6AUZDB-WT003M",D5="NPC6AUZDB-WT002M",D5="NPC6AUZDB-WT001M",),E5*2,0)</f>
        <v>0</v>
      </c>
      <c r="DB5" s="75">
        <v>41930</v>
      </c>
      <c r="DC5" s="75"/>
      <c r="DD5" s="75">
        <f>IF(OR(D5="NPC6AUZDB-GN002M",D5="NPC6AUZDB-OR002M",D5="NPC6AUZDB-WT006M",D5="NPC6AUZDB-RD005M",D5="NPC6AUZDB-RD025C",D5="NPC6AUZDB-BL025C",D5="NPC6AUZDB-YL025C",D5="NPC6AUZDB-WT025C",D5="NPC6AUZDB-GY150C",D5="NPC6AUZDB-YL015M",D5="NPC6AUZDB-GY010M",D5="NPC6AUZDB-GY001M",D5="NPC6AUZDB-GY005M",D5="NPC6AUZDB-YL003M",D5="PC6AUZDB-YL002M",D5="NPC6AUZDB-BL015M",D5="NPC6AUZDB-WT007M",D5="NPC6AUZDB-YL001M",D5="NPC6AUZDB-GY002M",D5="NPC6AUZDB-GN001M",D5="NPC6AUZDB-BL150C",D5="NPC6AUZDB-RD002M",D5="NPC6AUZDB-RD005M",D5="NPC6AUZDB-WT012M",D5="NPC6AUZDB-GY020C",D5="NPC6AUZDB-RD020C",D5="NPC6AUZDB-WT050C",D5="NPC6AUZDB-BL020M",D5="NPC6AUZDB-BL002M",D5="NPC6AUZDB-BL025C",D5="NPC6AUZDB-GN025C",D5="NPC6AUZDB-GY025C",D5="NPC6AUZDB-RD025C",D5="NPC6AUZDB-YL025C",D5="NPC6AUZDA-GY001M",D5="NPC6AUZDA-GY002M",D5="NPC6AUZDA-GY003M",D5="NPC6AUZDB-WT004M",D5="NPC6AUZDB-WT006M",D5="NPC6AUZDB-WT007M",D5="NPC6AUZDB-WT025M",D5="NPC6AUZDB-WT020M",D5="NPC6AUZDB-GN002M",D5="NPC6AUZDB-BL150C",D5="NPC6AUZDB-YL002M",D5="NPC6AUZDB-WT008M",D5="NPC6AUZDB-BL250C",D5="NPC6AUZDB-GN150C",D5="NPC6AUZDB-OR001M",D5="NPC6AUZDB-OR005M",D5="NPC6AUZDB-WT007M",D5="NPC6AUZDA-GY020M",D5="NPC6AUZDB-RD003M",D5="NPC6AUZDB-GN001M",D5="NPC6AUZDB-RD001M",D5="NPC6AUZDB-GN003M",D5="NPC6AUZDB-GY003M",D5="NPC6AUZDB-OR003M",D5="NPC6AUZDB-WT025C",D5="NPC6AUZDB-WT250C",D5="NPC6AUZDB-BK003M",D5="NPC6AUZDB-BK002M",D5="NPC6AUZDB-BK001M",D5="NPC6AUZDB-GN005M",D5="NPC6AUZDB-WT750C",D5="NPC6AUZDB-WT150C",D5="NPC6AUZDB-BL005M",D5="NPC6AUZDB-WT015M",D5="NPC6AUZDB-YL005M",D5="NPC6AUZDB-WT010M",D5="NPC6AUZDB-BL003M",D5="NPC6AUZDB-BL007M",D5="NPC6AUZDB-BL001M",D5="NPC6AUZDB-WT005M",D5="NPC6AUZDB-WT003M",D5="NPC6AUZDB-WT002M",D5="NPC6AUZDB-WT001M",),E5*2,0)</f>
        <v>0</v>
      </c>
      <c r="DE5" s="75">
        <v>38701</v>
      </c>
      <c r="DF5" s="75"/>
      <c r="DG5" s="77">
        <f>IF(OR(D5="NPC06SZDB-WT004M",D5="CO155E2-01C150",D5="CO155E2-0CM002",D5="CO155E2-08M020",D5="CO155E2-06M002",D5="NPC06SZDB-WT001M",D5="CO155E2-08M007",D5="CO17772-08M003",D5="CO155E2-08M003",D5="CO155E2-0MM001",D5="CO155E2-0ZC750",D5="CO155E2-09M008",D5="CO155E2-09M015",D5="CO155E2-08M010",D5="CO155E2-08M015",D5="CO155E2-08M001",D5="CO155E2-0MM015",D5="CO17772-0CM003",D5="CO155E2-0MC050",D5="CO155E2-0CM001",D5="CO155E2-0CM007",D5="CO155E2-08C050",D5="NPC06SZDB-YL010M",D5="NPC06SZDB-GY003M",D5="NPC06SZDB-WT002M",D5="NPC06SZDB-GY001M",D5="NPC06SZDB-WT010M",D5="NPC06SZDB-WT050C",D5="NPC06SZDB-WT005M",D5="NPC06SZDB-WT003M",D5="CO155E2-08M005",D5="CO155E2-08M002",D5="CO155E2-08C150",D5="CO155E2-07M010", D5="CO155E2-0ZM015",D5="CO155E2-0CM010",D5="CO155E2-0CM015",D5="CO155E2-01M010",D5="CO17772-08C150",D5="CO17772-08C050",D5="NPC06SZDB-WT015M",D5="NPC06SZDB-WT015M",D5="NPC06SZDB-WT150C"),E5,0)</f>
        <v>0</v>
      </c>
      <c r="DH5" s="75">
        <v>89389</v>
      </c>
      <c r="DI5" s="75"/>
      <c r="DJ5" s="75">
        <f t="shared" ref="DJ5:DJ68" si="16">IF(OR(D5="CO17772-08C250",D5="CO17772-08F004",D5="CO17772-08F010",D5="CO17772-08C750",D5="CO17772-08C250",D5="CO17772-08F002",D5="CO17772-08M020",D5="CO17772-08M010",D5="CO17772-08M006",D5="CO17772-08C050",D5="CO17772-08C150",D5="CO17772-08M007",D5="CO17772-08M010",D5=1644077,D5="CO17772-08M001",D5="CO17772-08M002",D5="CO17772-08M003",D5="CO17772-08M004",D5="CO17772-08M005",D5="CO17772-08M015",),E5*(F5+0.15),0)</f>
        <v>0</v>
      </c>
      <c r="DK5" s="75">
        <v>3594</v>
      </c>
      <c r="DL5" s="209"/>
      <c r="DM5" s="205">
        <f t="shared" ref="DM5:DM68" si="17">IF(D5=2153276,E5*(F5+0.15),0)</f>
        <v>0</v>
      </c>
      <c r="DN5" s="55">
        <f t="shared" ref="DN5:DN68" si="18">DN4+DL5-DM5</f>
        <v>0</v>
      </c>
      <c r="DO5" s="52"/>
      <c r="DP5" s="56">
        <f t="shared" ref="DP5:DP68" si="19">IF(OR(D5="CO17772-0CC050",D5="CO17772-0CM015",D5="CO17772-0CM007",D5="CO17772-0CM005",D5="CO17772-0CM007",D5="CO17772-0CM007",D5="CO17772-0CM010",D5="CO17772-0CM003",D5="CO17772-0MM015",D5="CO17772-0CM002",D5=959305,D5="CO17772-0CM001",),E5*(F5+0.15),0)</f>
        <v>0</v>
      </c>
      <c r="DQ5" s="53">
        <v>7212</v>
      </c>
      <c r="DR5" s="52"/>
      <c r="DS5" s="56">
        <f t="shared" ref="DS5:DS68" si="20">IF(OR(D5="CO17772-0ZM010",D5="CO17772-0ZM002",D5="CO17772-0ZM001",D5="CO17772-0ZM005",D5="CO17772-0ZM008",D5=959308,),E5*(F5+0.15),0)</f>
        <v>0</v>
      </c>
      <c r="DT5" s="53">
        <v>4846</v>
      </c>
      <c r="DU5" s="52"/>
      <c r="DV5" s="56">
        <f t="shared" ref="DV5:DV68" si="21">IF(OR(D5="CO17772-0MM003",D5="CO17772-0MM001",D5="CO17772-0MC150",D5="CO17772-0MM005",D5=959306,),E5*(F5+0.15),0)</f>
        <v>0</v>
      </c>
      <c r="DW5" s="53">
        <v>4835</v>
      </c>
      <c r="DX5" s="52"/>
      <c r="DY5" s="54">
        <f t="shared" ref="DY5:DY68" si="22">IF(OR(D5="CO17772-09M001",D5=959307,),E5*(F5+0.15),0)</f>
        <v>0</v>
      </c>
      <c r="DZ5" s="55">
        <v>523</v>
      </c>
      <c r="EA5" s="54"/>
      <c r="EB5" s="54">
        <f t="shared" ref="EB5:EB68" si="23">IF(OR(D5="CO17772-01M001",),E5*(F5+0.15),0)</f>
        <v>0</v>
      </c>
      <c r="EC5" s="57">
        <v>369</v>
      </c>
      <c r="ED5" s="52"/>
      <c r="EE5" s="56">
        <f t="shared" ref="EE5:EE36" si="24">IF(OR(CA5="CO17772-07M015",D5="CO17772-07M007",D5="CO17772-07M001",D5="CO17772-07M001",D5=959309,),E5*(F5+0.15),0)</f>
        <v>0</v>
      </c>
      <c r="EF5" s="53">
        <v>4769</v>
      </c>
      <c r="EG5" s="75"/>
      <c r="EH5" s="75">
        <f t="shared" ref="EH5:EH68" si="25">IF(OR(D5="CO17772-0MM003",D5="CO17772-0ZM010",D5="CO17772-07M007",D5="CO17772-0ZM002",D5="CO17772-01M001",D5="CO17772-0CC050",D5="CO17772-0CM015",D5="CO17772-08F004",D5="CO17772-08F010",D5="CO17772-08C750",D5="CO17772-08C250",D5="CO17772-07M001",D5="CO17772-09M001",D5="CO17772-0ZM001",D5="CO17772-0MM001",D5="CO17772-08F002",D5="CO17772-0ZM008",D5="CO17772-0ZM005",D5="CO17772-0CM005",D5="CO17772-0CM007",D5="CO17772-08M020",D5="CO17772-0MC150",D5="CO17772-08M006",D5="CO17772-08C050",D5="CO17772-0CM007",D5="CO17772-0CM010",D5="CO17772-0CM003",D5="CO17772-08C150",D5="CO17772-08M007",D5="CO17772-0MM005",D5="CO17772-0MM015",D5="CO17772-0CM002",D5="CO17772-0CM001",D5="CO17772-08M010",D5="CO17772-08M001",D5="CO17772-08M002",D5="CO17772-08M003",D5="CO17772-08M004",D5="CO17772-08M015",D5=959308,D5=959305,D5=959306,D5=959307,D5=959309,D5=1644077,D5="CO17772-08M005",),E5*2,0)</f>
        <v>0</v>
      </c>
      <c r="EI5" s="75">
        <v>25240</v>
      </c>
      <c r="EJ5" s="75"/>
      <c r="EK5" s="75">
        <f t="shared" ref="EK5:EK68" si="26">(IF(OR(D5="CO17772-0MM003",D5="CO17772-0ZM010",D5="CO17772-07M015",D5="CO17772-07M007",D5="CO17772-0ZM002",D5="CO17772-01M001",D5="CO17772-0CC050",D5="CO17772-0CM015",D5="CO17772-08F004",D5="CO17772-08F010",D5="CO17772-08C750",D5="CO17772-08C250",D5="CO17772-07M001",D5="CO17772-09M001",D5="CO17772-0ZM001",D5="CO17772-0MM001",D5="CO17772-08F002",D5="CO17772-0ZM008",D5="CO17772-0ZM005",D5="CO17772-0CM005",D5="CO17772-0CM007",D5="CO17772-08M020",D5="CO17772-0MC150",D5="CO17772-08M006",D5="CO17772-08C050",D5="CO17772-0CM007",D5="CO17772-0CM010",D5="CO17772-0CM003",D5="CO17772-08C150",D5="CO17772-08M007",D5="CO17772-0MM005",D5="CO17772-0MM015",D5="CO17772-0CM002",D5="CO17772-0CM001",D5="CO17772-08M010",D5="CO17772-08M001",D5="CO17772-08M005",D5="CO17772-08M002",D5="CO17772-08M003",D5="CO17772-08M004",D5="CO17772-08M015",D5=1644077,D5=959308,D5=959305,D5=959306,D5=959307,D5=959309),E5*2,0))</f>
        <v>0</v>
      </c>
      <c r="EL5" s="75">
        <v>23870</v>
      </c>
      <c r="EM5" s="110">
        <f>((J6*0.03672)+(M6*0.1205)+(P6*0.05856)+(S6*0.0201)+(V6*0.3442)+(Y6*0.4888)+(AB6*0.5596)+(AE6*0.486)+(AH6*0.4976)+(AK6*0.487)+(AN6*0.4911)+(AQ6*0.4976)+(AT6*0.4994)+(AW6*0.3297)+(AZ6*0.3303)+(BC6*0.3317)+(BF6*0.3307)+(BI6*0.3302)+(BL6* 0.3306)+(BO6*0.3317)+(BR6*0.3311)+(BU6*0.023)+(BX6*0.0746)+(CA6*0.0163)+(CD6*0.4367)+(CG6*0.46063)+(CJ6*0.4344)+(CM6*0.426837)+(CP6*0.411417)+(CS6*0.419619)+(CV6*0.427493)+(CY6*0.4341)+(DB6*0.0349)+(DE6*0.0092)+(DH6*0.035 )+(DK6*0.2557)+(DN6*0.19)+(DQ6*0.2557)+(DT6*0.1321)+(DW6*0.20242)+(DZ6*0.43)+(EC6*0.18111)+(EF6*0.19879)+(EI6*0.02104)+(EL6*0.0596)+(EO6*0.02104)+(ER6*0.24981))</f>
        <v>76998.312079999989</v>
      </c>
      <c r="EN5" s="47"/>
      <c r="EO5" s="47"/>
      <c r="EP5" s="47"/>
      <c r="EQ5" s="47"/>
      <c r="ER5" s="47"/>
      <c r="ES5" s="47"/>
      <c r="ET5" s="157" t="s">
        <v>86</v>
      </c>
      <c r="EU5" s="47"/>
      <c r="EV5" s="157">
        <v>0.125</v>
      </c>
      <c r="EW5" s="4">
        <v>0.27500000000000002</v>
      </c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  <c r="HS5" s="47"/>
      <c r="HT5" s="47"/>
      <c r="HU5" s="47"/>
      <c r="HV5" s="47"/>
      <c r="HW5" s="47"/>
      <c r="HX5" s="47"/>
      <c r="HY5" s="47"/>
      <c r="HZ5" s="47"/>
      <c r="IA5" s="47"/>
      <c r="IB5" s="47"/>
      <c r="IC5" s="47"/>
      <c r="ID5" s="47"/>
      <c r="IE5" s="47"/>
      <c r="IF5" s="47"/>
      <c r="IG5" s="47"/>
      <c r="IH5" s="47"/>
      <c r="II5" s="47"/>
      <c r="IJ5" s="47"/>
      <c r="IK5" s="47"/>
      <c r="IL5" s="47"/>
      <c r="IM5" s="47"/>
      <c r="IN5" s="47"/>
      <c r="IO5" s="47"/>
      <c r="IP5" s="47"/>
      <c r="IQ5" s="47"/>
      <c r="IR5" s="47"/>
      <c r="IS5" s="47"/>
      <c r="IT5" s="47"/>
      <c r="IU5" s="47"/>
      <c r="IV5" s="47"/>
      <c r="IW5" s="47"/>
      <c r="IX5" s="47"/>
      <c r="IY5" s="47"/>
      <c r="IZ5" s="47"/>
      <c r="JA5" s="47"/>
      <c r="JB5" s="47"/>
      <c r="JC5" s="47"/>
      <c r="JD5" s="47"/>
      <c r="JE5" s="47"/>
      <c r="JF5" s="47"/>
      <c r="JG5" s="47"/>
      <c r="JH5" s="47"/>
      <c r="JI5" s="47"/>
      <c r="JJ5" s="47"/>
      <c r="JK5" s="47"/>
      <c r="JL5" s="47"/>
      <c r="JM5" s="47"/>
      <c r="JN5" s="47"/>
      <c r="JO5" s="47"/>
      <c r="JP5" s="47"/>
      <c r="JQ5" s="47"/>
      <c r="JR5" s="47"/>
      <c r="JS5" s="47"/>
      <c r="JT5" s="47"/>
      <c r="JU5" s="47"/>
      <c r="JV5" s="47"/>
      <c r="JW5" s="47"/>
      <c r="JX5" s="47"/>
      <c r="JY5" s="47"/>
      <c r="JZ5" s="47"/>
      <c r="KA5" s="47"/>
      <c r="KB5" s="47"/>
      <c r="KC5" s="47"/>
      <c r="KD5" s="47"/>
      <c r="KE5" s="47"/>
      <c r="KF5" s="47"/>
      <c r="KG5" s="47"/>
      <c r="KH5" s="47"/>
      <c r="KI5" s="47"/>
      <c r="KJ5" s="47"/>
      <c r="KK5" s="47"/>
      <c r="KL5" s="47"/>
      <c r="KM5" s="47"/>
    </row>
    <row r="6" spans="1:299" s="250" customFormat="1" ht="11.25" customHeight="1" x14ac:dyDescent="0.25">
      <c r="A6" s="219">
        <v>46021</v>
      </c>
      <c r="B6" s="242"/>
      <c r="C6" s="247" t="s">
        <v>165</v>
      </c>
      <c r="D6" s="244"/>
      <c r="E6" s="245"/>
      <c r="F6" s="248"/>
      <c r="G6" s="224"/>
      <c r="H6" s="225"/>
      <c r="I6" s="226">
        <f t="shared" si="0"/>
        <v>0</v>
      </c>
      <c r="J6" s="227">
        <f t="shared" ref="J6:J37" si="27">J5+H6-I6</f>
        <v>59683</v>
      </c>
      <c r="K6" s="225"/>
      <c r="L6" s="226">
        <v>10032</v>
      </c>
      <c r="M6" s="227">
        <f t="shared" ref="M6:M37" si="28">M5+K6-L6</f>
        <v>41430</v>
      </c>
      <c r="N6" s="225">
        <v>-5201</v>
      </c>
      <c r="O6" s="226">
        <f t="shared" si="1"/>
        <v>0</v>
      </c>
      <c r="P6" s="227">
        <f t="shared" ref="P6:P37" si="29">P5+N6-O6</f>
        <v>3900</v>
      </c>
      <c r="Q6" s="225"/>
      <c r="R6" s="225">
        <f t="shared" si="2"/>
        <v>0</v>
      </c>
      <c r="S6" s="225">
        <f t="shared" ref="S6:S37" si="30">S5+Q6-R6</f>
        <v>36156</v>
      </c>
      <c r="T6" s="225">
        <v>-400</v>
      </c>
      <c r="U6" s="225">
        <f t="shared" ref="U6:U69" si="31">IF(OR(D6="NPP6ASZDB-WT020M",D6="NPP6ASZDB-WT012M",1301="NPP6ASZDB-WT008M",D6="NPP6ASZDB-WT004M",D6="NPP6ASZDB-WT025M",D6="NPP6ASZDB-WT250C",D6="NPP6ASZDB-WT010M",D6="NPP6ASZDB-WT015M",D6="NPP6ASZDB-WT650C",D6="NPP6ASZDB-WT007M",D6="NPP6ASZDB-WT750C",D6="NPP6ASZDB-WT008M",D6="NPP6ASZDB-WT006M",D6="NPP6ASZDB-WT003M",D6="NPP6ASZDB-WT150C",D6="NPP6ASZDB-WT350C",D6="NPP6ASZDB-WT005M",D6="NPC6ASZDB-WT015C",D6="NPP6ASZDB-WT001M",D6="NPP6ASZDB-WT002M",D6="NPC6ASZDB-WT028M",D6="NPC06SZDB-WT025M",D6="NPC6ASZDB-WT035M",D6="NPC6ASZDB-WT028M ",D6="NPC6ASZDB-WT019M",D6="NPC6ASZDB-WT018M",D6="NPC6ASZDB-WT023M",D6="NPC6ASZDB-WT024M",D6="NPC6ASZDB-WT017M",D6="NPC6ASZDB-WT016M",D6="NPC6ASZDB-WT100M",D6="NPC6ASZDB-WT017C",D6="NPC6ASZDB-WT030C",D6="NPC06SZDB-WT025C",D6="NPC6ASZDB-WT013M",D6="NPC6ASZDB-WT011M",D6="NPC6ASZDB-WT014M",D6="NPC6ASZDB-WT550C",D6="NPC6ASZDB-WT650C",D6="NPC6ASZDB-WT850C",D6="NPC6ASZDB-WT950C",D6="NPC6ASZDB-WT020C",D6="NPC6ASZDB-WT022M",D6="NPC06SZDB-WT250C",D6="NPC6ASZDB-WT125C",D6="NPC6ASZDB-WT450C",D6="NPC06SZDB-WT007M",D6="NPC6ASZDB-WT009M",D6="NPC6ASZDB-WT075C",D6="NPC6ASZDB-WT175C",D6="NPC6ASZDB-WT125C",D6="NPC6ASZDB-WT225C",D6="NPC6ASZDB-WT275C",D6="NPC6ASZDB-WT025C",D6="NPC6ASZDB-WT025M",D6="NPC6ASZDB-WT150C",D6="NPC6ASZDB-WT250C",D6="NPC6ASZDB-WT350C",D6="NPC6ASZDB-WT012M",D6="NPC6ASZDB-WT015M",D6="NPC6ASZDB-WT750C",D6="NPC6ASZDB-WT008M",D6="NPC06SZDB-WT030M",D6="NPC06SZDB-WT750C",D6="NPC06SZDB-WT015M",D6="NPC6ASZDB-WT030M",D6="NPC06SZDB-WT150C",D6="NPC6ASZDB-WT050C",D6="NPC06SZDB-WT050C",D6="NPC06SZDB-WT001M",D6="NPC06SZDB-WT002M",D6="NPC06SZDB-WT003M",D6="NPC06SZDB-WT004M",D6="NPC06SZDB-WT005M",D6="NPC06SZDB-WT010M",D6="NPC06SZDB-WT020M",D6=1711815,D6="NPC6ASZDB-WT001M",D6="NPC6ASZDB-WT002M",D6="NPC6ASZDB-WT003M",D6="NPC6ASZDB-WT004M",D6="NPC6ASZDB-WT005M",D6="NPC6ASZDB-WT006M",D6="NPC6ASZDB-WT007M",D6="NPC6ASZDB-WT010M",D6="NPC6ASZDB-WT020M",D6="NPC6ASZDB-WT027M",),E6*(F6+0.1),0)</f>
        <v>0</v>
      </c>
      <c r="V6" s="225">
        <f t="shared" ref="V6:V69" si="32">V5+T6-U6</f>
        <v>35686</v>
      </c>
      <c r="W6" s="228"/>
      <c r="X6" s="229">
        <f t="shared" si="3"/>
        <v>0</v>
      </c>
      <c r="Y6" s="225">
        <f t="shared" ref="Y6:Y37" si="33">Y5+W6-X6</f>
        <v>2271</v>
      </c>
      <c r="Z6" s="225"/>
      <c r="AA6" s="228">
        <f t="shared" si="4"/>
        <v>0</v>
      </c>
      <c r="AB6" s="225">
        <f t="shared" ref="AB6:AB69" si="34">+AB5+Z6-AA6</f>
        <v>2491</v>
      </c>
      <c r="AC6" s="225"/>
      <c r="AD6" s="225">
        <f t="shared" ref="AD6:AD37" si="35">IF(OR(D6="NPC6ASZDB-GN007M",D6="NPP6ASZDB-GN001M",D6="NPC6ASZDB-GN015C",D6="NPC6ASZDB-GN008M",D6="NPP6ASZDB-GN010M",D6="NPC6ASZDB-GN030C",D6="NPC6ASZDB-GN750C",D6="NPC06SZDB-GN050C",D6="NPC6ASZDB-GN250C",D6="NPC06SZDB-GN002M",D6="NPC06SZDB-GN010M",D6="NPC6ASZDB-GN015M",D6="NPC6ASZDB-GN010M",D6="NPC06SZDB-GN003M",D6="NPC6ASZDB-GN025C",D6="NPC6ASZDB-GN050C",D6="NPC6ASZDB-GN150C",D6="NPC06SZDB-GN001M",D6="NPC06SZDB-GN150C",D6="NPC6ASZDB-GN001M",D6="NPC6ASZDB-GN002M",D6="NPC6ASZDB-GN003M",D6="NPC6ASZDB-GN004M",D6="NPC6ASZDB-GN005M",D6="NPC6ASZDB-GN020M",D6="NPC6ASZDB-GN030M",),E6*(F6+0.1),0)</f>
        <v>0</v>
      </c>
      <c r="AE6" s="225">
        <f t="shared" ref="AE6:AE69" si="36">+AE5+AC6-AD6</f>
        <v>1902</v>
      </c>
      <c r="AF6" s="225"/>
      <c r="AG6" s="224">
        <f t="shared" si="5"/>
        <v>0</v>
      </c>
      <c r="AH6" s="230">
        <f t="shared" ref="AH6:AH69" si="37">+AH5+AF6-AG6</f>
        <v>3588</v>
      </c>
      <c r="AI6" s="225"/>
      <c r="AJ6" s="228">
        <f t="shared" si="6"/>
        <v>0</v>
      </c>
      <c r="AK6" s="225">
        <f t="shared" ref="AK6:AK69" si="38">+AK5+AI6-AJ6</f>
        <v>3442</v>
      </c>
      <c r="AL6" s="225"/>
      <c r="AM6" s="228">
        <f t="shared" si="7"/>
        <v>0</v>
      </c>
      <c r="AN6" s="225">
        <f t="shared" ref="AN6:AN69" si="39">+AN5+AL6-AM6</f>
        <v>1998</v>
      </c>
      <c r="AO6" s="225"/>
      <c r="AP6" s="228">
        <f t="shared" si="8"/>
        <v>0</v>
      </c>
      <c r="AQ6" s="225">
        <f t="shared" ref="AQ6:AQ69" si="40">+AQ5+AO6-AP6</f>
        <v>5813</v>
      </c>
      <c r="AR6" s="225"/>
      <c r="AS6" s="228">
        <f t="shared" si="9"/>
        <v>0</v>
      </c>
      <c r="AT6" s="225">
        <f t="shared" ref="AT6:AT69" si="41">+AT5+AR6-AS6</f>
        <v>145</v>
      </c>
      <c r="AU6" s="225"/>
      <c r="AV6" s="225">
        <f t="shared" ref="AV6:AV69" si="42">IF(OR(D6="NPC06UZDB-BK025C",D6="NPC06UZDB-BK020M",D6="NPP06UZDB-BK005M",D6="NPP06UZDB-BK150C",D6="NPP06UZDB-BK010M",D6="NPP06UZDB-BK001M",D6="NPP06UZDB-BK001M",D6="NPP06UZDB-BK002M",D6="NPP06UZDB-BK003M",D6="NPC06UZDB-BK350C",D6="NPC06UZDB-BK016M",D6="NPC06UZDB-BK011M",D6="CO155E2-01M007",D6="CO155E2-01M004",D6="NPC06UZDB-BK750C",D6="CO155E2-01M007",D6="NPC06UZDB-BK010M",D6="NPC06UZDB-BK150C",D6="NPC06UZDB-BK250C",D6="CO155E2-01C050",D6="NPC06UZDB-BK007M",D6="CO155E2-01C250",D6="CO155E2-01C150",D6="CO155E2-01C250",D6="CO155E2-01M015",D6="CO155E2-01M003",D6="CO155E2-01M005",D6="NPC06UZDB-BK005M",D6="CO155E2-01M001",D6="CO155E2-01M002",D6="CO155E2-01M010",D6="NPC06UZDB-BK050C",D6="NPC06UZDB-BK001M",D6="NPC06UZDB-BK002M",D6="NPC06UZDB-BK003M",),E6*(F6+0.12),0)</f>
        <v>0</v>
      </c>
      <c r="AW6" s="231">
        <f t="shared" ref="AW6:AW69" si="43">AW5+AU6-AV6</f>
        <v>1998</v>
      </c>
      <c r="AX6" s="225"/>
      <c r="AY6" s="225">
        <f t="shared" ref="AY6:AY69" si="44">IF(OR(D6="NPP06UZDB-GN005M",D6="NPP06UZDB-GN001M",D6="NPC06UZDB-GN015M",D6="CO155E2-0MC150 ",D6="NPC06UZDB-GN250C",D6="NPC06UZDB-GN020C",D6="CO155E2-0MC250",D6="CO155E2-0MC150",D6="NPC06UZDB-GN350C",D6="NPC06UZDB-GN450C",D6="NPC06UZDB-GN007M",D6="NPC06UZDB-GN050C",D6="NPC06UZDB-GN750C",D6="CO155E2-0MM010",D6="CO155E2-0MC050",D6="NPC06UZDB-GN150C",D6="NPC06UZDB-GN150C",D6="CO155E2-0MM015",D6="NPC06UZDB-GN020M",D6="CO155E2-0MM003",D6="CO155E2-0MM005",D6="CO155E2-0MM007",D6="NPC06UZDB-GN010M",D6="NPC06UZDB-GN125C",D6="NPC06UZDB-GN012M",D6="CO155E2-0MM001",D6="NPC06UZDB-GN001M",D6="NPC06UZDB-GN002M",D6="NPC06UZDB-GN003M",D6="NPC06UZDB-GN004M",D6="NPC06UZDB-GN005M",D6="NPC06UZDB-GN006M",D6="CO155E2-0MM002",),E6*(F6+0.12),0)</f>
        <v>0</v>
      </c>
      <c r="AZ6" s="225">
        <f t="shared" ref="AZ6:AZ69" si="45">+AZ5+AX6-AY6</f>
        <v>1870</v>
      </c>
      <c r="BA6" s="225"/>
      <c r="BB6" s="228">
        <f t="shared" ref="BB6:BB69" si="46">IF(OR(D6="NPC6AUZDB-RD025C",D6="NPP06UZDB-RD150C",D6="NPC06UZDB-RD250C",D6="NPC06UZDB-OR050C",D6="NPC06UZDB-RD015M",D6="CO155E2-07C150",D6="NPC06UZDB-RD150C",D6="NPC06UZDB-RD020C",D6="NPC06UZDB-RD750C",D6="CO155E2-07M015",D6="CO155E2-07M010",D6="NPC06UZDB-RD050C",D6="NPC06UZDB-RD150C",D6="CO155E2-07M005",D6="CO155E2-07M007",D6="CO155E2-07C050",D6="NPC06UZDB-RD750C",D6="NPC06UZDB-RD005M",D6="CO155E2-07C150",D6="NPC06UZDB-RD010M",D6="NPC06UZDB-RD020M",D6="CO155E2-07M001",D6="CO155E2-07M003",D6="CO155E2-07M002",D6="NPC06UZDB-RD001M",D6="NPC06UZDB-RD002M",D6="NPC06UZDB-RD002M",D6="NPC06UZDB-RD003M",D6="NPC06UZDB-RD004M",),E6*(F6+0.12),0)</f>
        <v>0</v>
      </c>
      <c r="BC6" s="225">
        <f t="shared" ref="BC6:BC69" si="47">BC5+BA6-BB6</f>
        <v>3654</v>
      </c>
      <c r="BD6" s="225"/>
      <c r="BE6" s="228">
        <f t="shared" ref="BE6:BE69" si="48">IF(OR(D6="NPC06UZDB-BL030M",D6="NPP06UZDB-BL004M",D6="NPP06UZDB-BL020M",D6="NPP06UZDB-BL250C",D6="NPP06UZDB-BL010M",D6="CO155E2-0ZM020",D6="CO155E2-0ZM025",D6="NPP06UZDB-BL007M",D6="NPP06UZDB-BL009M",D6="NPP06UZDB-BL003M",D6="NPP06UZDB-BL008M",D6="NPC06UZDB-BL017C",D6="NPP06UZDB-BL002M",D6="NPP06UZDB-BL150C",D6="NPP06UZDB-BL006M",D6="CO155E2-0ZC750",D6="NPC06UZDB-BL011M",D6="NPC06UZDB-BL250C",D6="NPC06UZDB-BL009M",D6="NPC06UZDB-BL020C",D6="NPC06UZDB-BL012M",D6="NPC06UZDB-BL015C",D6="NPC06UZDB-BL030C",D6="NPC06UZDB-BL013M",D6="CO155E2-0ZC050",D6="CO155E2-0ZC250",D6="CO155E2-0ZM009",D6="CO155E2-0ZM008",D6="CO155E2-0ZM006",D6="CO155E2-0ZM012",D6="CO155E2-0ZM004",D6="CO155E2-0ZC150",D6="CO155E2-0ZM015",D6="CO155E2-0ZM010",D6="CO155E2-0ZM005",D6="CO155E2-0ZC150",D6="CO155E2-0ZM015",D6="NPC06UZDB-BL020M",D6="CO155E2-0ZM003",D6="CO155E2-0ZM007",D6="NPC06UZDB-BL750C",D6="NPC06UZDB-BL150C",D6="NPC06UZDB-BL020M",D6="NPC06UZDB-BL050C",D6="NPC06UZDB-BL008M",D6="NPC06UZDB-BL006M",D6="NPC06UZDB-BL010M",D6="NPC06UZDB-BL007M",D6="NPC06UZDB-BL001M",D6="NPC06UZDB-BL002M",D6="NPC06UZDB-BL003M",D6="NPC06UZDB-BL004M",D6="NPC06UZDB-BL005M",D6="NPC06UZDB-BL015M",D6="CO155E2-0ZM001",D6="CO155E2-0ZM002",),E6*(F6+0.12),0)</f>
        <v>0</v>
      </c>
      <c r="BF6" s="225">
        <f t="shared" ref="BF6:BF69" si="49">+BF5+BD6-BE6</f>
        <v>4384</v>
      </c>
      <c r="BG6" s="225"/>
      <c r="BH6" s="228">
        <f t="shared" ref="BH6:BH37" si="50">IF(OR(D26="NPC06UZDB-GY026M",D26="NPP06UZDB-GY010M",D6="CO155E2-0CM018",D6="CO155E2-0CM023",D6="CO155E2-0CM026",D6="NPP06UZDB-GY150C",D6="NPP06UZDB-GY025M",D6="NPC06UZDB-GY013M",D6="NPP06UZDB-GY001M",D6="NPP06UZDB-GY250C",D6="NPC06UZDB-GY028M",D6="NPC06UZDB-GY018M",D6="NPC06UZDB-GY014M",D6="NPC06UZDB-GY012M",D6="NPC06UZDB-GY011M",D6="NPC06UZDB-GY006M",D6="CO155E2-0CM006",D6="NPP06UZDB-GY005M",D6="NPP06UZDB-GY005M",D6="NPP06UZDB-GY003M",D6="NPP06UZDB-GY002M",D6="NPC06UZDB-GY025M",D6="CO155E2-0CM020",D6="CO155E2-0CM030",D6="NPC06UZDB-GY350C",D6="NPC06UZDB-GY030M",D6="NPC06UZDB-GY020C",D6="NPC06UZDB-GY030M",D6="NPC06UZDB-GY350C",D6="CO155E2-0CM007",D6="NPC06UZDB-GY150C",D6="NPC06UZDB-GY250C",D6="NPC06UZDB-GY007M",D6="CO155E2-0CC050",D6="NPC06UZDB-GY006M",D6="NPC06UZDB-GY008M",D6="NPC06UZDB-GY050C",D6="CO155E2-0CC250",D6="NPC06UZDB-GY750C",D6="NPC06UZDB-GY007M",D6="NPC06UZDB-GY020M",D6="CO155E2-0CC150",D6="CO155E2-0CM015",D6="CO155E2-0CM010",D6="NPC06UZDB-GY450C",D6="NPC06UZDB-GY015M",D6="NPC06UZDB-GY150C",D6="CO155E2-0CM001",D6="CO155E2-0CM002",D6="CO155E2-0CM003",D6="CO155E2-0CM004",D6="CO155E2-0CM005",D6="CO155E2-0CM008",D6="NPC06UZDB-GY010M",D6="NPC06UZDB-GY001M",D6="NPC06UZDB-GY002M",D6="NPC06UZDB-GY003M",D6="NPC06UZDB-GY004M",D6="NPC06UZDB-GY005M",),E6*(F6+0.12),0)</f>
        <v>0</v>
      </c>
      <c r="BI6" s="225">
        <f t="shared" ref="BI6:BI26" si="51">+BI5+BG6-BH6</f>
        <v>355</v>
      </c>
      <c r="BJ6" s="225"/>
      <c r="BK6" s="228">
        <f t="shared" ref="BK6:BK69" si="52">IF(OR(D6="NPP06UZDB-YL002M",D6="NPP06UZDB-YL001M",D6="NPP06UZDB-YL150C",D6="NPP06UZDB-YL010M",D6="NPC06UZDB-YL015C",D6="NPC06UZDB-YL020M",D6="CO155E2-09M016",D6="CO155E2-09M012",D6="CO155E2-09M016",D6="NPC06UZDB-YL750C",D6="CO155E2-09M008",D6="NPC06UZDB-YL004M",D6="NPC06UZDB-YL004M",D6="NPC06UZDB-YL003M",D6="NPC06UZDB-YL250C",D6="CO155E2-09C050",D6="NPC06UZDB-YL020C",D6="NPC06UZDB-YL350C",D6="CO155E2-09M004",D6="CO155E2-09M004C6",D6="CO155E2-09M015",D6="NPC06UZDB-YL050C",D6="NPC06UZDB-YL010M",D6="CO155E2-09M010",D6="NPC06UZDB-YL010M",D6="NPC06UZDB-YL007M",D6="NPC06UZDB-YL150C",D6="CO155E2-09M015",D6="CO155E2-09C150",D6="CO155E2-09M005",D6="CO155E2-09M003",D6="CO155E2-09M001",D6="CO155E2-09M007",D6="NPC06UZDB-YL001M",D6="NPC06UZDB-YL002M",D6="NPC06UZDB-YL003M",D6="NPC06UZDB-YL004M",D6="NPC06UZDB-YL005M",D6="CO155E2-09M002",),E6*(F6+0.12),0)</f>
        <v>0</v>
      </c>
      <c r="BL6" s="225">
        <f t="shared" ref="BL6:BL69" si="53">+BL5+BJ6-BK6</f>
        <v>7616</v>
      </c>
      <c r="BM6" s="225"/>
      <c r="BN6" s="228">
        <f t="shared" ref="BN6:BN69" si="54">IF(OR(D6="NPP06UZDB-OR005M",D6="NPP06UZDB-OR002M",D6="NPP06UZDB-OR003M",D6="NPP06UZDB-OR008M",D6="NPP06UZDB-OR020M",D6="NPP06UZDB-OR150C",D6="NPP06UZDB-OR010M",D6="NPC06UZDB-OR015C",D6="NPP06UZDB-OR007M",D6="NPP06UZDB-OR001M",D6="NPC06UZDB-OR008M",D6="NPC06UZDB-OR350C",D6="NPC06UZDB-OR150C",D6="NPC06UZDB-OR350C",D6="NPC06UZDB-OR007M",D6="NPC06UZDB-OR015M",D6="CO155E2-06C150",D6="CO155E2-06M001",D6="NPC06UZDB-OR750C",D6="CO155E2-06M003",D6="CO155E2-06M002",D6="NPC06UZDB-OR050C",D6="NPC06UZDB-OR001M",D6="NPC06UZDB-OR002M",D6="NPC06UZDB-OR003M",D6="NPC06UZDB-OR004M",D6="NPC06UZDB-OR005M",D6="NPC06UZDB-OR006M",D6="NPC06UZDB-OR010M",D6="NPC06UZDB-OR020M",),E6*(F6+0.12),0)</f>
        <v>0</v>
      </c>
      <c r="BO6" s="225">
        <f t="shared" ref="BO6:BO69" si="55">+BO5+BM6-BN6</f>
        <v>7077</v>
      </c>
      <c r="BP6" s="225"/>
      <c r="BQ6" s="228">
        <f t="shared" ref="BQ6:BQ69" si="56">IF(OR(D6="NPP06UZDB-WT150C",D6="NPP06UZDB-WT015M",D6="NPP06UZDB-WT005M",D6="NPP06UZDB-WT005M",D6="NPP06UZDB-WT250C",D6="NPP06UZDB-WT007M",D6="NPP06UZDB-WT010M",D6="NPP06UZDB-WT001M",D6="NPP06UZDB-WT002M",D6="NPP06UZDB-WT008M",D6="NPC06UZDB-WT030C",D6="NPC06UZDB-WT020C",D6="NPC06UZDB-WT020C",D6="NPC06UZDB-WT450C",D6="NPC06UZDB-WT015C",D6="CO155E2-08C150",D6="NPC06UZDB-WT016M",D6="NPC06UZDB-WT025M",D6="NPC06UZDB-WT012M",D6="NPC06UZDB-WT009M",D6="NPC06UZDB-WT750C",D6="NPC06UZDB-WT030M",D6="CO155E2-08C750",D6="NPC06UZDB-WT050M",D6="NPC06UZDB-WT007M",D6="NPC06UZDB-WT025M",D6="NPC06UZDB-WT025C",D6="NPC06UZDB-WT250C",D6="CO155E2-08C250",D6="CO155E2-08M007",D6="CO155E2-08M015",D6="CO155E2-08C150",D6="NPC06UZDB-WT150C",D6="NPC06UZDB-WT050C",D6="CO155E2-08F008",D6="CO155E2-08F005",D6="CO155E2-08C050",D6="CO155E2-08M001",D6="CO155E2-08M002",D6="CO155E2-08M003",D6="CO155E2-08M004",D6="CO155E2-08M005",D6="CO155E2-08M006",D6="CO155E2-08M008",D6="CO155E2-08M020",D6="CO155E2-08M010",D6="NPC06UZDB-WT050C",D6="NPC06UZDB-WT001M",D6="NPC06UZDB-WT002M",D6="NPC06UZDB-WT003M",D6="NPC06UZDB-WT004M",D6="NPC06UZDB-WT005M",D6="NPC06UZDB-WT006M",D6="NPC06UZDB-WT008M",D6="NPC06UZDB-WT010M",D6="NPC06UZDB-WT015M",D6="NPC06UZDB-WT020M",),E6*(F6+0.12),0)</f>
        <v>0</v>
      </c>
      <c r="BR6" s="225">
        <f t="shared" ref="BR6:BR69" si="57">+BR5+BP6-BQ6</f>
        <v>6004</v>
      </c>
      <c r="BS6" s="225"/>
      <c r="BT6" s="225">
        <f t="shared" si="10"/>
        <v>0</v>
      </c>
      <c r="BU6" s="225">
        <f t="shared" ref="BU6:BU16" si="58">BU5+BS6-BT6</f>
        <v>67019</v>
      </c>
      <c r="BV6" s="225"/>
      <c r="BW6" s="225">
        <f t="shared" si="11"/>
        <v>0</v>
      </c>
      <c r="BX6" s="225">
        <f t="shared" ref="BX6:BX17" si="59">+BX5+BV6-BW6</f>
        <v>50687</v>
      </c>
      <c r="BY6" s="225"/>
      <c r="BZ6" s="225">
        <f t="shared" si="12"/>
        <v>0</v>
      </c>
      <c r="CA6" s="225">
        <f t="shared" ref="CA6:CA17" si="60">+CA5+BY6-BZ6</f>
        <v>57211</v>
      </c>
      <c r="CB6" s="225"/>
      <c r="CC6" s="225">
        <f t="shared" ref="CC6:CC69" si="61">IF(OR(D6="NPP6AUZDB-WT005M",D6="NPP6AUZDB-WT001M",D6="NPC6AUZDB-WT030M",D6="NPP6AUZDB-WT003M",D6="NPP6AUZDB-WT002M",D6="NPC6AUZDB-WT030C",D6="NPC6AUZDB-WT025C",D6="NPC6AUZDB-WT004M",D6="NPC6AUZDB-WT008M",D6="NPC6AUZDB-WT050C",D6="NPC6AUZDB-WT007M",D6="NPC6AUZDB-WT020M",D6="NPC6AUZDB-WT250C",D6="NPC6AUZDB-WT750C",D6="NPC6AUZDB-WT150C",D6="NPC6AUZDB-WT010M",D6="NPC6AUZDB-WT015M",D6="NPC6AUZDB-WT005M",D6="NPC6AUZDB-WT003M",D6="NPC6AUZDB-WT002M",D6="NPC6AUZDB-WT001M",),E6*(F6+0.15),0)</f>
        <v>0</v>
      </c>
      <c r="CD6" s="225">
        <f t="shared" ref="CD6:CD37" si="62">+CD5+CB6-CC6</f>
        <v>4501</v>
      </c>
      <c r="CE6" s="225"/>
      <c r="CF6" s="225">
        <f t="shared" ref="CF6:CF69" si="63">IF(OR(D6="NPC6AUZDB-BL030C",D6="NPC6AUZDB-BL030C",D6="NPC6AUZDB-BL025C",D6="NPC6AUZDB-BL010M",D6="NPC6AUZDB-BL015M",D6="NPC6AUZDB-BL002M",D6="NPC6AUZDB-BL050C",D6="NPC6AUZDB-BL002M",D6="NPC6AUZDA-BL030M",D6="NPC6AUZDB-BL150C",D6="NPC6AUZDB-BL005M",D6="NPC6AUZDB-BL003M",D6="NPC6AUZDB-BL007M",D6="NPC6AUZDB-BL001M"),E6*(F6+0.1),0)</f>
        <v>0</v>
      </c>
      <c r="CG6" s="225">
        <f t="shared" ref="CG6:CG69" si="64">+CG5+CE6-CF6</f>
        <v>622</v>
      </c>
      <c r="CH6" s="225"/>
      <c r="CI6" s="225">
        <f t="shared" si="13"/>
        <v>0</v>
      </c>
      <c r="CJ6" s="225">
        <f t="shared" ref="CJ6:CJ69" si="65">+CJ5+CH6-CI6</f>
        <v>8813</v>
      </c>
      <c r="CK6" s="225"/>
      <c r="CL6" s="225">
        <f t="shared" ref="CL6:CL69" si="66">IF(OR(D6="NPC6AUZDB-GN007M",D6="NPC6AUZDB-GN010M",D6="NPC6AUZDB-GN002M",D6="NPC6AUZDB-GN001M",D6="NPC6AUZDB-GN003M",D6="NPC6AUZDB-GN005M",),E6*(F6+0.1),0)</f>
        <v>0</v>
      </c>
      <c r="CM6" s="230">
        <f t="shared" ref="CM6:CM69" si="67">+CM5+CK6-CL6</f>
        <v>4885</v>
      </c>
      <c r="CN6" s="225"/>
      <c r="CO6" s="228">
        <f t="shared" ref="CO6:CO37" si="68">IF(OR(D6="NPC6AUZDB-BK002M",D6="NPC6AUZDB-BK010M",D6="NPC6AUZDB-BK003M",D6="NPC6AUZDB-BK001M",),E6*(F6+0.1),0)</f>
        <v>0</v>
      </c>
      <c r="CP6" s="230">
        <f t="shared" ref="CP6:CP69" si="69">+CP5+CN6-CO6</f>
        <v>3976</v>
      </c>
      <c r="CQ6" s="225"/>
      <c r="CR6" s="228">
        <f t="shared" si="14"/>
        <v>0</v>
      </c>
      <c r="CS6" s="230">
        <f t="shared" ref="CS6:CS37" si="70">+CS5+CQ6-CR6</f>
        <v>274</v>
      </c>
      <c r="CT6" s="225"/>
      <c r="CU6" s="228">
        <f t="shared" si="15"/>
        <v>0</v>
      </c>
      <c r="CV6" s="229">
        <f t="shared" ref="CV6:CV69" si="71">+CV5+CT6-CU6</f>
        <v>7769</v>
      </c>
      <c r="CW6" s="230"/>
      <c r="CX6" s="249">
        <v>0</v>
      </c>
      <c r="CY6" s="224">
        <f>+CY5+CW6-CX6</f>
        <v>6485</v>
      </c>
      <c r="CZ6" s="230"/>
      <c r="DA6" s="225">
        <f t="shared" ref="DA6:DA69" si="72">IF(OR(D6="NPP6AUZDB-BK001M",D6="NPP6AUZDB-WT005M",D6="NPC6AUZDB-WT020C",D6="NPP6AUZDB-WT002M",D6="NPC6AUZDB-GY030C",D6="NPC6AUZDB-WT030C",D6="NPC6AUZDB-BL030C",D6="NPC6AUZDB-YL050C",D6="NPC6AUZDB-WT020C",D6="NPC6AUZDB-BK002M",D6="NPC6AUZDB-GN002M",D6="NPC6AUZDB-OR002M",D6="NPC6AUZDB-RD005M",D6="NPC6AUZDB-RD025C",D6="NPC6AUZDB-BL025C",D6="NPC6AUZDB-YL025C",D6="NPC6AUZDB-WT025C",D6="NPC6AUZDB-GN001M",D6="NPC6AUZDB-GY150C",D6="NPC6AUZDB-YL015M",D6="NPC6AUZDB-GY010M",D6="NPC6AUZDB-GY001M",D6="NPC6AUZDB-GY005M",D6="NPC6AUZDB-YL003M",D6="PC6AUZDB-YL002M",D6="NPC6AUZDB-BL015M",D6="NPC6AUZDB-WT007M",D6="NPC6AUZDB-YL001M",D6="NPC6AUZDB-GY002M",D6="NPC6AUZDB-GN001M",D6="NPC6AUZDB-BL150C",D6="NPC6AUZDB-RD002M",D6="NPC6AUZDB-RD005M",D6="NPC6AUZDB-WT012M",D6="NPC6AUZDB-GY020C",D6="NPC6AUZDB-RD020C",D6="NPC6AUZDB-WT050C",D6="NPC6AUZDB-BL020M",D6="NPC6AUZDB-BL002M",D6="NPC6AUZDB-BL025C",D6="NPC6AUZDB-GN025C",D6="NPC6AUZDB-GY025C",D6="NPC6AUZDB-RD025C",D6="NPC6AUZDB-YL025C",D6="NPC6AUZDA-GY001M",D6="NPC6AUZDA-GY002M",D6="NPC6AUZDA-GY003M",D6="NPC6AUZDB-WT004M",D6="NPC6AUZDB-WT006M",D6="NPC6AUZDB-WT007M",D6="NPC6AUZDB-WT025M",D6="NPC6AUZDB-WT020M",D6="NPC6AUZDB-GN002M",D6="NPC6AUZDB-BL150C",D6="NPC6AUZDB-YL002M",D6="NPC6AUZDB-WT008M",D6="NPC6AUZDB-BL250C",D6="NPC6AUZDB-GN150C",D6="NPC6AUZDB-OR001M",D6="NPC6AUZDB-OR005M",D6="NPC6AUZDB-WT007M",D6="NPC6AUZDA-GY020M",D6="NPC6AUZDB-RD003M",D6="NPC6AUZDB-GN001M",D6="NPC6AUZDB-RD001M",D6="NPC6AUZDB-GN003M",D6="NPC6AUZDB-GY003M",D6="NPC6AUZDB-OR003M",D6="NPC6AUZDB-WT025C",D6="NPC6AUZDB-WT250C",D6="NPC6AUZDB-BK003M",D6="NPC6AUZDB-BK002M",D6="NPC6AUZDB-BK001M",D6="NPC6AUZDB-GN005M",D6="NPC6AUZDB-WT750C",D6="NPC6AUZDB-WT150C",D6="NPC6AUZDB-BL005M",D6="NPC6AUZDB-WT010M",D6="NPC6AUZDB-WT015M",D6="NPC6AUZDB-YL005M",D6="NPC6AUZDB-WT010M",D6="NPC6AUZDB-BL003M",D6="NPC6AUZDB-BL007M",D6="NPC6AUZDB-BL001M",D6="NPC6AUZDB-WT005M",D6="NPC6AUZDB-WT003M",D6="NPC6AUZDB-WT002M",D6="NPC6AUZDB-WT001M",),E6*2,0)</f>
        <v>0</v>
      </c>
      <c r="DB6" s="225">
        <f t="shared" ref="DB6:DB37" si="73">+DB5+CZ6-DA6</f>
        <v>41930</v>
      </c>
      <c r="DC6" s="225"/>
      <c r="DD6" s="225">
        <f t="shared" ref="DD6:DD69" si="74">IF(OR(D6="NPP6AUZDB-BK001M",D6="NPP6AUZDB-WT005M",D6="NPP6AUZDB-WT003M",D6="NPP6AUZDB-WT002M",D6="NPC6AUZDB-GY030C",D6="NPC6AUZDB-WT030C",D6="NPC6AUZDB-BL030C",D6="NPC6AUZDB-YL050C",D6="NPC6AUZDB-WT020C",D6="NPC6AUZDB-BK002M",D6="NPC6AUZDB-GN002M",D6="NPC6AUZDB-OR002M",D6="NPC6AUZDB-WT006M",D6="NPC6AUZDB-RD005M",D6="NPC6AUZDB-RD025C",D6="NPC6AUZDB-BL025C",D6="NPC6AUZDB-YL025C",D6="NPC6AUZDB-WT025C",D6="NPC6AUZDB-GY150C",D6="NPC6AUZDB-YL015M",D6="NPC6AUZDB-GY010M",D6="NPC6AUZDB-GY001M",D6="NPC6AUZDB-GY005M",D6="NPC6AUZDB-YL003M",D6="PC6AUZDB-YL002M",D6="NPC6AUZDB-BL015M",D6="NPC6AUZDB-WT007M",D6="NPC6AUZDB-YL001M",D6="NPC6AUZDB-GY002M",D6="NPC6AUZDB-GN001M",D6="NPC6AUZDB-BL150C",D6="NPC6AUZDB-RD002M",D6="NPC6AUZDB-RD005M",D6="NPC6AUZDB-WT012M",D6="NPC6AUZDB-GY020C",D6="NPC6AUZDB-RD020C",D6="NPC6AUZDB-WT050C",D6="NPC6AUZDB-BL020M",D6="NPC6AUZDB-BL002M",D6="NPC6AUZDB-BL025C",D6="NPC6AUZDB-GN025C",D6="NPC6AUZDB-GY025C",D6="NPC6AUZDB-RD025C",D6="NPC6AUZDB-YL025C",D6="NPC6AUZDA-GY001M",D6="NPC6AUZDA-GY002M",D6="NPC6AUZDA-GY003M",D6="NPC6AUZDB-WT004M",D6="NPC6AUZDB-WT006M",D6="NPC6AUZDB-WT007M",D6="NPC6AUZDB-WT025M",D6="NPC6AUZDB-WT020M",D6="NPC6AUZDB-GN002M",D6="NPC6AUZDB-BL150C",D6="NPC6AUZDB-YL002M",D6="NPC6AUZDB-WT008M",D6="NPC6AUZDB-BL250C",D6="NPC6AUZDB-GN150C",D6="NPC6AUZDB-OR001M",D6="NPC6AUZDB-OR005M",D6="NPC6AUZDB-WT007M",D6="NPC6AUZDA-GY020M",D6="NPC6AUZDB-RD003M",D6="NPC6AUZDB-GN001M",D6="NPC6AUZDB-RD001M",D6="NPC6AUZDB-GN003M",D6="NPC6AUZDB-GY003M",D6="NPC6AUZDB-OR003M",D6="NPC6AUZDB-WT025C",D6="NPC6AUZDB-WT250C",D6="NPC6AUZDB-BK003M",D6="NPC6AUZDB-BK002M",D6="NPC6AUZDB-BK001M",D6="NPC6AUZDB-GN005M",D6="NPC6AUZDB-WT750C",D6="NPC6AUZDB-WT150C",D6="NPC6AUZDB-BL005M",D6="NPC6AUZDB-WT015M",D6="NPC6AUZDB-YL005M",D6="NPC6AUZDB-WT010M",D6="NPC6AUZDB-BL003M",D6="NPC6AUZDB-BL007M",D6="NPC6AUZDB-BL001M",D6="NPC6AUZDB-WT005M",D6="NPC6AUZDB-WT003M",D6="NPC6AUZDB-WT002M",D6="NPC6AUZDB-WT001M",),E6*2,0)</f>
        <v>0</v>
      </c>
      <c r="DE6" s="225">
        <f t="shared" ref="DE6:DE37" si="75">+DE5+DC6-DD6</f>
        <v>38701</v>
      </c>
      <c r="DF6" s="225"/>
      <c r="DG6" s="229">
        <f t="shared" ref="DG6:DG69" si="76">IF(OR(D6="NPP6AUZDB-WT003M",D6="NPC06SZDB-WT004M",D6="CO155E2-01C150",D6="CO155E2-0CM002",D6="CO155E2-08M020",D6="CO155E2-06M002",D6="NPC06SZDB-WT001M",D6="CO155E2-08M007",D6="CO17772-08M003",D6="CO155E2-08M003",D6="CO155E2-0MM001",D6="CO155E2-0ZC750",D6="CO155E2-09M008",D6="CO155E2-09M015",D6="CO155E2-08M010",D6="CO155E2-08M015",D6="CO155E2-08M001",D6="CO155E2-0MM015",D6="CO17772-0CM003",D6="CO155E2-0MC050",D6="CO155E2-0CM001",D6="CO155E2-0CM007",D6="CO155E2-08C050",D6="NPC06SZDB-YL010M",D6="NPC06SZDB-GY003M",D6="NPC06SZDB-WT002M",D6="NPC06SZDB-GY001M",D6="NPC06SZDB-WT010M",D6="NPC06SZDB-WT050C",D6="NPC06SZDB-WT005M",D6="NPC06SZDB-WT003M",D6="CO155E2-08M005",D6="CO155E2-08M002",D6="CO155E2-08C150",D6="CO155E2-07M010", D6="CO155E2-0ZM015",D6="CO155E2-0CM010",D6="CO155E2-0CM015",D6="CO155E2-01M010",D6="CO17772-08C150",D6="CO17772-08C050",D6="NPC06SZDB-WT015M",D6="NPC06SZDB-WT015M",D6="NPC06SZDB-WT150C"),E6,0)</f>
        <v>0</v>
      </c>
      <c r="DH6" s="225">
        <f t="shared" ref="DH6:DH47" si="77">+DH5+DF6-DG6</f>
        <v>89389</v>
      </c>
      <c r="DI6" s="225"/>
      <c r="DJ6" s="225">
        <f t="shared" si="16"/>
        <v>0</v>
      </c>
      <c r="DK6" s="225">
        <f t="shared" ref="DK6:DK69" si="78">+DK5+DI6-DJ6</f>
        <v>3594</v>
      </c>
      <c r="DL6" s="232"/>
      <c r="DM6" s="233">
        <f t="shared" si="17"/>
        <v>0</v>
      </c>
      <c r="DN6" s="234">
        <f t="shared" si="18"/>
        <v>0</v>
      </c>
      <c r="DO6" s="235"/>
      <c r="DP6" s="236">
        <f t="shared" si="19"/>
        <v>0</v>
      </c>
      <c r="DQ6" s="237">
        <f t="shared" ref="DQ6:DQ69" si="79">DQ5+DO6-DP6</f>
        <v>7212</v>
      </c>
      <c r="DR6" s="235"/>
      <c r="DS6" s="236">
        <f t="shared" si="20"/>
        <v>0</v>
      </c>
      <c r="DT6" s="237">
        <f t="shared" ref="DT6:DT69" si="80">DT5+DR6-DS6</f>
        <v>4846</v>
      </c>
      <c r="DU6" s="235"/>
      <c r="DV6" s="236">
        <f t="shared" si="21"/>
        <v>0</v>
      </c>
      <c r="DW6" s="237">
        <f t="shared" ref="DW6:DW69" si="81">DW5+DU6-DV6</f>
        <v>4835</v>
      </c>
      <c r="DX6" s="235"/>
      <c r="DY6" s="238">
        <f t="shared" si="22"/>
        <v>0</v>
      </c>
      <c r="DZ6" s="234">
        <f t="shared" ref="DZ6:DZ69" si="82">DZ5+DX6-DY6</f>
        <v>523</v>
      </c>
      <c r="EA6" s="238"/>
      <c r="EB6" s="238">
        <f t="shared" si="23"/>
        <v>0</v>
      </c>
      <c r="EC6" s="239">
        <f t="shared" ref="EC6:EC69" si="83">EC5+EA6-EB6</f>
        <v>369</v>
      </c>
      <c r="ED6" s="235"/>
      <c r="EE6" s="236">
        <f t="shared" si="24"/>
        <v>0</v>
      </c>
      <c r="EF6" s="237">
        <f t="shared" ref="EF6:EF69" si="84">EF5+ED6-EE6</f>
        <v>4769</v>
      </c>
      <c r="EG6" s="225"/>
      <c r="EH6" s="225">
        <f t="shared" si="25"/>
        <v>0</v>
      </c>
      <c r="EI6" s="225">
        <f t="shared" ref="EI6:EI69" si="85">+EI5+EG6-EH6</f>
        <v>25240</v>
      </c>
      <c r="EJ6" s="225"/>
      <c r="EK6" s="225">
        <f t="shared" si="26"/>
        <v>0</v>
      </c>
      <c r="EL6" s="225">
        <f t="shared" ref="EL6:EL69" si="86">EL5+EJ6-EK6</f>
        <v>23870</v>
      </c>
      <c r="EM6" s="240">
        <f t="shared" ref="EM6:EM69" si="87">((J7*0.03672)+(M7*0.1205)+(P7*0.05856)+(S7*0.0201)+(V7*0.3442)+(Y7*0.4888)+(AB7*0.5596)+(AE7*0.486)+(AH7*0.4976)+(AK7*0.487)+(AN7*0.4911)+(AQ7*0.4976)+(AT7*0.4994)+(AW7*0.3297)+(AZ7*0.3303)+(BC7*0.3317)+(BF7*0.3307)+(BI7*0.3302)+(BL7* 0.3306)+(BO7*0.3317)+(BR7*0.3311)+(BU7*0.023)+(BX7*0.0746)+(CA7*0.0163)+(CD7*0.4367)+(CG7*0.46063)+(CJ7*0.4344)+(CM7*0.426837)+(CP7*0.411417)+(CS7*0.419619)+(CV7*0.427493)+(CY7*0.4341)+(DB7*0.0349)+(DE7*0.0092)+(DH7*0.035 )+(DK7*0.029)+(DN7*0.27723)+(DQ7*0.19)+(DT7*0.27723)+(DZ7*0.20242)+(EC7*0.43)+(EF7*0.18111)+(EI7*0.19879)+(EL7*0.12124)+(EO7*0.02104)+(ER7*0.24981))</f>
        <v>89541.380109999998</v>
      </c>
    </row>
    <row r="7" spans="1:299" s="92" customFormat="1" ht="11.25" customHeight="1" x14ac:dyDescent="0.25">
      <c r="A7" s="130">
        <v>46022</v>
      </c>
      <c r="B7" s="185"/>
      <c r="C7" s="172">
        <v>4832</v>
      </c>
      <c r="D7" s="113"/>
      <c r="E7" s="114"/>
      <c r="F7" s="115"/>
      <c r="G7" s="116"/>
      <c r="H7" s="117"/>
      <c r="I7" s="118">
        <f t="shared" si="0"/>
        <v>0</v>
      </c>
      <c r="J7" s="119">
        <f t="shared" si="27"/>
        <v>59683</v>
      </c>
      <c r="K7" s="117"/>
      <c r="L7" s="118">
        <f t="shared" ref="L7:L47" si="88">IF(OR(D7="NPC6ASZDB-RD015M",D7="NPC6ASZDB-GN750C",D7="NPC6ASZDB-WT035M",D7="NPC6ASZDB-WT028M ",D7="NPC6ASZDB-WT019M",D7="NPC06SZDB-GN050C",D7="NPC06SZDB-OR050C",D7="NPC6ASZDB-WT018M",D7="NPC6ASZDB-WT023M",D7="NPC6ASZDB-WT024M",D7="NPC6ASZDB-OR020M",D7="NPC6ASZDB-RD006M",D7="NPC6ASZDB-WT017M",D7="NPC6ASZDB-GY750C",D7="NPC6ASZDB-YL015M",D7="NPC6ASZDB-BL004M ",D7="NPC6ASZDB-WT016M",D7="NPC06SZDB-BK006M",D7="NPC06SZDB-BK007M",D7="NPC6ASZDB-OR750C",D7="NPC06SZDB-BK004M",D7="NPC06SZDB-BL015M",D7="NPC6ASZDB-BL013C",D7="NPC6ASZDB-BL030C",D7="NPC6ASZDB-GY009M",D7="NPC06SZDB-BK002M",D7="NPC6ASZDB-GY025C",D7="NPC06SZDB-BK003M",D7="NPC06SZDB-GY005M",D7="NPC6ASZDB-RD020C",D7="NPC06SZDB-YL040M",D7="NPC6ASZDB-GY125C",D7="NPC06SZDB-YL002M",D7="NPC6ASZDB-WT100M",D7="NPC6ASZDB-RD008M",D7="NPC6ASZDB-YL009M",D7="NPC6ASZDB-VT010M",D7="NPC6ASZDB-OR007M",D7="NPC6ASZDB-VT007M",D7="NPC6ASZDB-BK007M",D7="NPC6ASZDB-GY350C",D7="NPC6ASZDB-YL350C",D7="NPC6ASZDB-OR350C",D7="NPC6ASZDB-VT350C",D7="NPC6ASZDB-BL350C",D7="NPC6ASZDB-RD350C",D7="NPC6ASZDB-BK350C",D7="NPC6ASZDB-VT003M",D7="NPC6ASZDB-OR250C",D7="NPC6ASZDB-VT250C",D7="NPC6ASZDB-VT002M",D7="NPC6ASZDB-VT050C",D7="NPC6ASZDB-VT001M",D7="NPC6ASZDB-VT150C",D7="NPC6ASZDB-WT017C",D7="NPC6ASZDB-RD030C",D7="NPC6ASZDB-WT030C",D7="NPC6ASZDB-OR020M",D7="NPC6ASZDB-OR015M",D7="NPC06SZDB-WT025C",D7="NPC6ASZDB-WT013M",D7="NPC6ASZDB-GY075C",D7="NPC6ASZDB-BK075C",D7="NPC6ASZDB-BK125C",D7="NPC6ASZDB-GN250C",D7="NPC6ASZDB-WT011M",D7="NPC6ASZDB-WT014M",D7="NPC6ASZDB-OR005M",D7="NPC6ASZDB-GY006M",D7="NPC6ASZDB-WT550C",D7="NPC6ASZDB-WT650C",D7="NPC6ASZDB-WT850C",D7="NPC6ASZDB-WT950C",D7="NPC6ASZDB-RD250C",D7="NPC06SZDB-GY015C",D7="NPC06SZDB-BL020C",D7="NPC06SZDB-YL015C",D7="NPC6ASZDB-BL012M",D7="NPC6ASZDB-WT020C",D7="NPC6ASZDB-BL008M",D7="NPC6ASZDB-BL009M",D7="NPC6ASZDB-WT022M",D7="NPC6ASZDB-YL007M",D7="NPC06SZDB-WT250C",D7="NPC6ASZDB-BL007M",D7="NPC6ASZDB-BK050C",D7="NPC6ASZDB-BK025C",D7="NPC6ASZDB-BL750C",D7="NPC6ASZDB-OR010M",D7="NPC06SZDB-RD015M",D7="NPC6ASZDB-YL012M",D7="NPC6ASZDB-YL030M",D7="NPC6ASZDB-YL020M",D7="NPC6ASZDB-RD050C",D7="NPC06SZDB-BL050C",D7="NPC06SZDB-RD050C",D7="NPC06SZDB-YL050C",D7="NPC06SZDB-YL003M",D7="NPC06SZDB-GN002M",D7="NPC6ASZDB-RD010M",D7="NPC6ASZDB-GY450C",D7="NPC6ASZDB-WT006M",D7="NPC6ASZDB-BL250C",D7="NPC6ASZDB-GY050C",D7="NPC6ASZDB-YL250C",D7="NPC6ASZDB-YL008M",D7="NPC06SZDB-YL010M",D7="NPC6ASZDB-GY008M",D7="NPC06SZDB-RD005M",D7="NPC6ASZDB-BL050C",D7="NPC6ASZDB-WT450C",D7="NPC6ASZDB-OR050C",D7="NPC06SZDB-GN010M",D7="NPC06SZDB-RD010M",D7="NPC06SZDB-BL010M",D7="NPC6ASZDB-GY050C",D7="NPC6ASZDB-YL025C",D7="NPC6ASZDB-BK250C",D7="NPC6ASZDB-BK004M",D7="NPC6ASZDB-YL006M",D7="NPC06SZDB-WT007M",D7="NPC6ASZDB-BL015M",D7="NPC6ASZDB-BL020M",D7="NPC6ASZDB-GN010M",D7="NPC6ASZDB-GN015M",D7="NPC6ASZDB-GY250C",D7="NPC6ASZDB-BK030M",D7="NPC06SZDB-GY003M",D7="NPC06SZDB-BL150C",D7="NPC6ASZDB-BK013M",D7="NPC6ASZDB-OR150C",D7="NPC6ASZDB-GY007M",D7="NPC6ASZDB-BK750C",D7="NPC06SZDB-GN003M",D7="NPC06SZDB-BK150C",D7="NPC06SZDB-BK001M",D7="NPC6ASZDB-RD007M",D7="NPC6ASZDB-RD010M",D7="NPC06SZDB-GY006M",D7="NPC06SZDB-GY015M",D7="NPC06SZDB-BK050C",D7="NPC6ASZDB-GN025C",D7="NPC6ASZDB-WT009M",D7="NPC6ASZDB-OR004M",D7="NPC6ASZDB-WT075C",D7="NPC6ASZDB-WT175C",D7="NPC06SZDB-GY001M",D7="NPC06SZDB-GY002M",D7="NPC6ASZDB-WT125C",D7="NPC6ASZDB-WT225C",D7="NPC6ASZDB-WT275C",D7="NPC6ASZDB-GY015M",D7="NPC6ASZDB-RD001M",D7="NPC6ASZDB-RD005M",D7="NPC6ASZDB-WT025C",D7="NPC6ASZDB-YL001M",D7="NPC6ASZDB-YL005M",D7="NPC06SZDB-GY010M",D7="NPC06SZDB-YL005M",D7="NPC06SZDB-YL001M",D7="NPC6ASZDB-BK150C",D7="NPC6ASZDB-BL030M",D7="NPC6ASZDB-YL050C",D7="NPC6ASZDB-YL010M",D7="NPC6ASZDB-OR010M",D7="NPC06SZDB-YL150C",D7="NPC6ASZDB-OR005M",D7="NPC06SZDB-OR002M",D7="NPC6ASZDB-RD150C",D7="NPC6ASZDB-WT025M",D7="NPC6ASZDB-WT150C",D7="NPC6ASZDB-WT012M",D7="NPC6ASZDB-WT250C",D7="NPC6ASZDB-WT350C",D7="NPC6ASZDB-YL002M",D7="NPC6ASZDB-BL150C",D7="NPC6ASZDB-WT015M",D7="NPC6ASZDB-YL150C",D7="NPC6ASZDB-YL003M",D7="NPC6ASZDB-WT750C",D7="NPC6ASZDB-GN050C",D7="NPC6ASZDB-WT008M",D7="NPC06SZDB-OR010M",D7="NPC6ASZDB-GY150C",D7="NPC6ASZDB-GN150C",D7="NPC6ASZDB-OR001M",D7="NPC6ASZDB-OR002M",D7="NPC6ASZDB-OR003M",D7="NPC06SZDB-RD002M",D7="NPC06SZDB-RD150C",D7="NPC6ASZDB-BK015M",D7="NPC06SZDB-GN001M",D7="NPC06SZDB-GN150C",D7="NPC06SZDB-WT030M",D7="NPC06SZDB-WT750C",D7="NPC06SZDB-WT015M",D7="NPC6ASZDB-WT030M",D7="NPC06SZDB-RD001M",D7="NPC06SZDB-RD003M",D7="NPC06SZDB-OR003M",D7="NPC06SZDB-OR001M",D7="NPC06SZDB-BL001M",D7="NPC06SZDB-BL003M",D7="NPC06SZDB-WT150C",D7="NPC06SZDB-BL002M",D7="NPC6ASZDB-WT050C",D7="NPC06SZDB-WT050C",D7="NPC06SZDB-WT001M",D7="NPC06SZDB-WT002M",D7="NPC06SZDB-WT003M",D7="NPC06SZDB-WT004M",D7="NPC06SZDB-WT005M",D7="NPC06SZDB-WT010M",D7="NPC06SZDB-WT020M",D7="NPC6ASZDB-GN001M",D7="NPC6ASZDB-GN002M",D7="NPC6ASZDB-GN003M",D7="NPC6ASZDB-GN004M",D7="NPC6ASZDB-GN005M",D7="NPC6ASZDB-GN020M",D7="NPC6ASZDB-GN030M",D7="NPC6ASZDB-WT001M",D7="NPC6ASZDB-WT002M",D7="NPC6ASZDB-WT003M",D7="NPC6ASZDB-WT004M",D7="NPC6ASZDB-WT005M",D7="NPC6ASZDB-WT006M",D7="NPC6ASZDB-WT007M",D7="NPC6ASZDB-WT010M",D7="NPC6ASZDB-WT020M",D7="NPC6ASZDB-RD002M",D7="NPC6ASZDB-RD003M",D7="NPC6ASZDB-RD020M",D7="NPC6ASZDB-GY001M",D7="NPC6ASZDB-GY002M",D7="NPC6ASZDB-GY003M",D7="NPC6ASZDB-GY004M",D7="NPC6ASZDB-GY005M",D7="NPC6ASZDB-GY010M",D7="NPC6ASZDB-GY020M",D7="NPC6ASZDB-GY025M",D7="NPC6ASZDB-GY030M",D7="NPC6ASZDB-BL001M",D7="NPC6ASZDB-BL002M",D7="NPC6ASZDB-BL003M",D7="NPC6ASZDB-BL004M",D7="NPC6ASZDB-BL005M",D7="NPC6ASZDB-BL010M",D7="NPC6ASZDB-BK001M",D7="NPC6ASZDB-BK002M",D7="NPC6ASZDB-BK003M",D7="NPC6ASZDB-BK005M",D7="NPC6ASZDB-BK010M",D7="NPC6ASZDB-BK020M",),E7*2,0)</f>
        <v>0</v>
      </c>
      <c r="M7" s="119">
        <f t="shared" si="28"/>
        <v>41430</v>
      </c>
      <c r="N7" s="117"/>
      <c r="O7" s="118">
        <f t="shared" si="1"/>
        <v>0</v>
      </c>
      <c r="P7" s="119">
        <f t="shared" si="29"/>
        <v>3900</v>
      </c>
      <c r="Q7" s="117"/>
      <c r="R7" s="117">
        <f t="shared" si="2"/>
        <v>0</v>
      </c>
      <c r="S7" s="117">
        <f t="shared" si="30"/>
        <v>36156</v>
      </c>
      <c r="T7" s="117">
        <v>24000</v>
      </c>
      <c r="U7" s="117">
        <f t="shared" si="31"/>
        <v>0</v>
      </c>
      <c r="V7" s="117">
        <f t="shared" si="32"/>
        <v>59686</v>
      </c>
      <c r="W7" s="121"/>
      <c r="X7" s="120">
        <f t="shared" si="3"/>
        <v>0</v>
      </c>
      <c r="Y7" s="117">
        <f t="shared" si="33"/>
        <v>2271</v>
      </c>
      <c r="Z7" s="117"/>
      <c r="AA7" s="121">
        <f t="shared" si="4"/>
        <v>0</v>
      </c>
      <c r="AB7" s="117">
        <f t="shared" si="34"/>
        <v>2491</v>
      </c>
      <c r="AC7" s="117"/>
      <c r="AD7" s="117">
        <f t="shared" si="35"/>
        <v>0</v>
      </c>
      <c r="AE7" s="117">
        <f t="shared" si="36"/>
        <v>1902</v>
      </c>
      <c r="AF7" s="117"/>
      <c r="AG7" s="116">
        <f t="shared" si="5"/>
        <v>0</v>
      </c>
      <c r="AH7" s="123">
        <f t="shared" si="37"/>
        <v>3588</v>
      </c>
      <c r="AI7" s="117"/>
      <c r="AJ7" s="121">
        <f t="shared" si="6"/>
        <v>0</v>
      </c>
      <c r="AK7" s="117">
        <f t="shared" si="38"/>
        <v>3442</v>
      </c>
      <c r="AL7" s="117"/>
      <c r="AM7" s="121">
        <f t="shared" si="7"/>
        <v>0</v>
      </c>
      <c r="AN7" s="117">
        <f t="shared" si="39"/>
        <v>1998</v>
      </c>
      <c r="AO7" s="117"/>
      <c r="AP7" s="121">
        <f t="shared" si="8"/>
        <v>0</v>
      </c>
      <c r="AQ7" s="117">
        <f t="shared" si="40"/>
        <v>5813</v>
      </c>
      <c r="AR7" s="117"/>
      <c r="AS7" s="121">
        <f t="shared" si="9"/>
        <v>0</v>
      </c>
      <c r="AT7" s="117">
        <f t="shared" si="41"/>
        <v>145</v>
      </c>
      <c r="AU7" s="117"/>
      <c r="AV7" s="117">
        <f t="shared" si="42"/>
        <v>0</v>
      </c>
      <c r="AW7" s="122">
        <f t="shared" si="43"/>
        <v>1998</v>
      </c>
      <c r="AX7" s="117"/>
      <c r="AY7" s="117">
        <f t="shared" si="44"/>
        <v>0</v>
      </c>
      <c r="AZ7" s="117">
        <f t="shared" si="45"/>
        <v>1870</v>
      </c>
      <c r="BA7" s="117"/>
      <c r="BB7" s="121">
        <f t="shared" si="46"/>
        <v>0</v>
      </c>
      <c r="BC7" s="117">
        <f t="shared" si="47"/>
        <v>3654</v>
      </c>
      <c r="BD7" s="117"/>
      <c r="BE7" s="121">
        <f t="shared" si="48"/>
        <v>0</v>
      </c>
      <c r="BF7" s="117">
        <f t="shared" si="49"/>
        <v>4384</v>
      </c>
      <c r="BG7" s="117"/>
      <c r="BH7" s="121">
        <f t="shared" si="50"/>
        <v>0</v>
      </c>
      <c r="BI7" s="117">
        <f t="shared" si="51"/>
        <v>355</v>
      </c>
      <c r="BJ7" s="117"/>
      <c r="BK7" s="121">
        <f t="shared" si="52"/>
        <v>0</v>
      </c>
      <c r="BL7" s="117">
        <f t="shared" si="53"/>
        <v>7616</v>
      </c>
      <c r="BM7" s="117"/>
      <c r="BN7" s="121">
        <f t="shared" si="54"/>
        <v>0</v>
      </c>
      <c r="BO7" s="117">
        <f t="shared" si="55"/>
        <v>7077</v>
      </c>
      <c r="BP7" s="117"/>
      <c r="BQ7" s="121">
        <f t="shared" si="56"/>
        <v>0</v>
      </c>
      <c r="BR7" s="117">
        <f t="shared" si="57"/>
        <v>6004</v>
      </c>
      <c r="BS7" s="117"/>
      <c r="BT7" s="117">
        <f t="shared" si="10"/>
        <v>0</v>
      </c>
      <c r="BU7" s="117">
        <f t="shared" si="58"/>
        <v>67019</v>
      </c>
      <c r="BV7" s="117"/>
      <c r="BW7" s="117">
        <f t="shared" si="11"/>
        <v>0</v>
      </c>
      <c r="BX7" s="117">
        <f t="shared" si="59"/>
        <v>50687</v>
      </c>
      <c r="BY7" s="117"/>
      <c r="BZ7" s="117">
        <f t="shared" si="12"/>
        <v>0</v>
      </c>
      <c r="CA7" s="117">
        <f t="shared" si="60"/>
        <v>57211</v>
      </c>
      <c r="CB7" s="117"/>
      <c r="CC7" s="117">
        <f t="shared" si="61"/>
        <v>0</v>
      </c>
      <c r="CD7" s="117">
        <f t="shared" si="62"/>
        <v>4501</v>
      </c>
      <c r="CE7" s="117"/>
      <c r="CF7" s="117">
        <f t="shared" si="63"/>
        <v>0</v>
      </c>
      <c r="CG7" s="117">
        <f t="shared" si="64"/>
        <v>622</v>
      </c>
      <c r="CH7" s="117"/>
      <c r="CI7" s="117">
        <f t="shared" si="13"/>
        <v>0</v>
      </c>
      <c r="CJ7" s="117">
        <f t="shared" si="65"/>
        <v>8813</v>
      </c>
      <c r="CK7" s="117"/>
      <c r="CL7" s="117">
        <f t="shared" si="66"/>
        <v>0</v>
      </c>
      <c r="CM7" s="123">
        <f t="shared" si="67"/>
        <v>4885</v>
      </c>
      <c r="CN7" s="117"/>
      <c r="CO7" s="121">
        <f t="shared" si="68"/>
        <v>0</v>
      </c>
      <c r="CP7" s="123">
        <f t="shared" si="69"/>
        <v>3976</v>
      </c>
      <c r="CQ7" s="117"/>
      <c r="CR7" s="121">
        <f t="shared" si="14"/>
        <v>0</v>
      </c>
      <c r="CS7" s="123">
        <f t="shared" si="70"/>
        <v>274</v>
      </c>
      <c r="CT7" s="117"/>
      <c r="CU7" s="121">
        <f t="shared" si="15"/>
        <v>0</v>
      </c>
      <c r="CV7" s="120">
        <f t="shared" si="71"/>
        <v>7769</v>
      </c>
      <c r="CW7" s="123"/>
      <c r="CX7" s="165">
        <v>0</v>
      </c>
      <c r="CY7" s="40">
        <f>+CY6+CW7-CX7</f>
        <v>6485</v>
      </c>
      <c r="CZ7" s="123"/>
      <c r="DA7" s="117">
        <f t="shared" si="72"/>
        <v>0</v>
      </c>
      <c r="DB7" s="117">
        <f t="shared" si="73"/>
        <v>41930</v>
      </c>
      <c r="DC7" s="117"/>
      <c r="DD7" s="117">
        <f t="shared" si="74"/>
        <v>0</v>
      </c>
      <c r="DE7" s="117">
        <f t="shared" si="75"/>
        <v>38701</v>
      </c>
      <c r="DF7" s="117"/>
      <c r="DG7" s="120">
        <f t="shared" si="76"/>
        <v>0</v>
      </c>
      <c r="DH7" s="117">
        <f t="shared" si="77"/>
        <v>89389</v>
      </c>
      <c r="DI7" s="117"/>
      <c r="DJ7" s="117">
        <f t="shared" si="16"/>
        <v>0</v>
      </c>
      <c r="DK7" s="117">
        <f t="shared" si="78"/>
        <v>3594</v>
      </c>
      <c r="DL7" s="211"/>
      <c r="DM7" s="207">
        <f t="shared" si="17"/>
        <v>0</v>
      </c>
      <c r="DN7" s="125">
        <f t="shared" si="18"/>
        <v>0</v>
      </c>
      <c r="DO7" s="126"/>
      <c r="DP7" s="127">
        <f t="shared" si="19"/>
        <v>0</v>
      </c>
      <c r="DQ7" s="128">
        <f t="shared" si="79"/>
        <v>7212</v>
      </c>
      <c r="DR7" s="126"/>
      <c r="DS7" s="127">
        <f t="shared" si="20"/>
        <v>0</v>
      </c>
      <c r="DT7" s="128">
        <f t="shared" si="80"/>
        <v>4846</v>
      </c>
      <c r="DU7" s="126"/>
      <c r="DV7" s="127">
        <f t="shared" si="21"/>
        <v>0</v>
      </c>
      <c r="DW7" s="128">
        <f t="shared" si="81"/>
        <v>4835</v>
      </c>
      <c r="DX7" s="126"/>
      <c r="DY7" s="124">
        <f t="shared" si="22"/>
        <v>0</v>
      </c>
      <c r="DZ7" s="125">
        <f t="shared" si="82"/>
        <v>523</v>
      </c>
      <c r="EA7" s="124"/>
      <c r="EB7" s="124">
        <f t="shared" si="23"/>
        <v>0</v>
      </c>
      <c r="EC7" s="129">
        <f t="shared" si="83"/>
        <v>369</v>
      </c>
      <c r="ED7" s="126"/>
      <c r="EE7" s="127">
        <f t="shared" si="24"/>
        <v>0</v>
      </c>
      <c r="EF7" s="128">
        <f t="shared" si="84"/>
        <v>4769</v>
      </c>
      <c r="EG7" s="117"/>
      <c r="EH7" s="117">
        <f t="shared" si="25"/>
        <v>0</v>
      </c>
      <c r="EI7" s="117">
        <f t="shared" si="85"/>
        <v>25240</v>
      </c>
      <c r="EJ7" s="117"/>
      <c r="EK7" s="117">
        <f t="shared" si="26"/>
        <v>0</v>
      </c>
      <c r="EL7" s="117">
        <f t="shared" si="86"/>
        <v>23870</v>
      </c>
      <c r="EM7" s="131">
        <f t="shared" si="87"/>
        <v>93084.799109999993</v>
      </c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</row>
    <row r="8" spans="1:299" s="92" customFormat="1" ht="11.25" customHeight="1" x14ac:dyDescent="0.25">
      <c r="A8" s="130">
        <v>46024</v>
      </c>
      <c r="B8" s="185"/>
      <c r="C8" s="172">
        <v>4804</v>
      </c>
      <c r="D8" s="113"/>
      <c r="E8" s="114"/>
      <c r="F8" s="115"/>
      <c r="G8" s="116"/>
      <c r="H8" s="117"/>
      <c r="I8" s="118">
        <f t="shared" si="0"/>
        <v>0</v>
      </c>
      <c r="J8" s="119">
        <f t="shared" si="27"/>
        <v>59683</v>
      </c>
      <c r="K8" s="117"/>
      <c r="L8" s="118">
        <f t="shared" si="88"/>
        <v>0</v>
      </c>
      <c r="M8" s="119">
        <f t="shared" si="28"/>
        <v>41430</v>
      </c>
      <c r="N8" s="117"/>
      <c r="O8" s="118">
        <f t="shared" si="1"/>
        <v>0</v>
      </c>
      <c r="P8" s="119">
        <f t="shared" si="29"/>
        <v>3900</v>
      </c>
      <c r="Q8" s="117"/>
      <c r="R8" s="117">
        <f t="shared" si="2"/>
        <v>0</v>
      </c>
      <c r="S8" s="117">
        <f t="shared" si="30"/>
        <v>36156</v>
      </c>
      <c r="T8" s="117"/>
      <c r="U8" s="117">
        <f t="shared" si="31"/>
        <v>0</v>
      </c>
      <c r="V8" s="117">
        <f t="shared" si="32"/>
        <v>59686</v>
      </c>
      <c r="W8" s="121"/>
      <c r="X8" s="120">
        <f t="shared" si="3"/>
        <v>0</v>
      </c>
      <c r="Y8" s="117">
        <f t="shared" si="33"/>
        <v>2271</v>
      </c>
      <c r="Z8" s="117"/>
      <c r="AA8" s="121">
        <f t="shared" si="4"/>
        <v>0</v>
      </c>
      <c r="AB8" s="117">
        <f t="shared" si="34"/>
        <v>2491</v>
      </c>
      <c r="AC8" s="117"/>
      <c r="AD8" s="117">
        <f t="shared" si="35"/>
        <v>0</v>
      </c>
      <c r="AE8" s="117">
        <f t="shared" si="36"/>
        <v>1902</v>
      </c>
      <c r="AF8" s="117"/>
      <c r="AG8" s="116">
        <f t="shared" si="5"/>
        <v>0</v>
      </c>
      <c r="AH8" s="123">
        <f t="shared" si="37"/>
        <v>3588</v>
      </c>
      <c r="AI8" s="117"/>
      <c r="AJ8" s="121">
        <f t="shared" si="6"/>
        <v>0</v>
      </c>
      <c r="AK8" s="117">
        <f t="shared" si="38"/>
        <v>3442</v>
      </c>
      <c r="AL8" s="117"/>
      <c r="AM8" s="121">
        <f t="shared" si="7"/>
        <v>0</v>
      </c>
      <c r="AN8" s="117">
        <f t="shared" si="39"/>
        <v>1998</v>
      </c>
      <c r="AO8" s="117"/>
      <c r="AP8" s="121">
        <f t="shared" si="8"/>
        <v>0</v>
      </c>
      <c r="AQ8" s="117">
        <f t="shared" si="40"/>
        <v>5813</v>
      </c>
      <c r="AR8" s="117"/>
      <c r="AS8" s="121">
        <f t="shared" si="9"/>
        <v>0</v>
      </c>
      <c r="AT8" s="117">
        <f t="shared" si="41"/>
        <v>145</v>
      </c>
      <c r="AU8" s="117"/>
      <c r="AV8" s="117">
        <f t="shared" si="42"/>
        <v>0</v>
      </c>
      <c r="AW8" s="122">
        <f t="shared" si="43"/>
        <v>1998</v>
      </c>
      <c r="AX8" s="117"/>
      <c r="AY8" s="117">
        <f t="shared" si="44"/>
        <v>0</v>
      </c>
      <c r="AZ8" s="117">
        <f t="shared" si="45"/>
        <v>1870</v>
      </c>
      <c r="BA8" s="117"/>
      <c r="BB8" s="121">
        <f t="shared" si="46"/>
        <v>0</v>
      </c>
      <c r="BC8" s="117">
        <f t="shared" si="47"/>
        <v>3654</v>
      </c>
      <c r="BD8" s="117"/>
      <c r="BE8" s="121">
        <f t="shared" si="48"/>
        <v>0</v>
      </c>
      <c r="BF8" s="117">
        <f t="shared" si="49"/>
        <v>4384</v>
      </c>
      <c r="BG8" s="117">
        <v>10576</v>
      </c>
      <c r="BH8" s="121">
        <f t="shared" si="50"/>
        <v>0</v>
      </c>
      <c r="BI8" s="117">
        <f t="shared" si="51"/>
        <v>10931</v>
      </c>
      <c r="BJ8" s="117"/>
      <c r="BK8" s="121">
        <f t="shared" si="52"/>
        <v>0</v>
      </c>
      <c r="BL8" s="117">
        <f t="shared" si="53"/>
        <v>7616</v>
      </c>
      <c r="BM8" s="117"/>
      <c r="BN8" s="121">
        <f t="shared" si="54"/>
        <v>0</v>
      </c>
      <c r="BO8" s="117">
        <f t="shared" si="55"/>
        <v>7077</v>
      </c>
      <c r="BP8" s="117"/>
      <c r="BQ8" s="121">
        <f t="shared" si="56"/>
        <v>0</v>
      </c>
      <c r="BR8" s="117">
        <f t="shared" si="57"/>
        <v>6004</v>
      </c>
      <c r="BS8" s="117"/>
      <c r="BT8" s="117">
        <f t="shared" si="10"/>
        <v>0</v>
      </c>
      <c r="BU8" s="117">
        <f t="shared" si="58"/>
        <v>67019</v>
      </c>
      <c r="BV8" s="117"/>
      <c r="BW8" s="117">
        <f t="shared" si="11"/>
        <v>0</v>
      </c>
      <c r="BX8" s="117">
        <f t="shared" si="59"/>
        <v>50687</v>
      </c>
      <c r="BY8" s="117"/>
      <c r="BZ8" s="117">
        <f t="shared" si="12"/>
        <v>0</v>
      </c>
      <c r="CA8" s="117">
        <f t="shared" si="60"/>
        <v>57211</v>
      </c>
      <c r="CB8" s="117"/>
      <c r="CC8" s="117">
        <f t="shared" si="61"/>
        <v>0</v>
      </c>
      <c r="CD8" s="117">
        <f t="shared" si="62"/>
        <v>4501</v>
      </c>
      <c r="CE8" s="117"/>
      <c r="CF8" s="117">
        <f t="shared" si="63"/>
        <v>0</v>
      </c>
      <c r="CG8" s="117">
        <f t="shared" si="64"/>
        <v>622</v>
      </c>
      <c r="CH8" s="117"/>
      <c r="CI8" s="117">
        <f t="shared" si="13"/>
        <v>0</v>
      </c>
      <c r="CJ8" s="117">
        <f t="shared" si="65"/>
        <v>8813</v>
      </c>
      <c r="CK8" s="117"/>
      <c r="CL8" s="117">
        <f t="shared" si="66"/>
        <v>0</v>
      </c>
      <c r="CM8" s="123">
        <f t="shared" si="67"/>
        <v>4885</v>
      </c>
      <c r="CN8" s="117"/>
      <c r="CO8" s="121">
        <f t="shared" si="68"/>
        <v>0</v>
      </c>
      <c r="CP8" s="123">
        <f t="shared" si="69"/>
        <v>3976</v>
      </c>
      <c r="CQ8" s="117"/>
      <c r="CR8" s="121">
        <f t="shared" si="14"/>
        <v>0</v>
      </c>
      <c r="CS8" s="123">
        <f t="shared" si="70"/>
        <v>274</v>
      </c>
      <c r="CT8" s="117"/>
      <c r="CU8" s="121">
        <f t="shared" si="15"/>
        <v>0</v>
      </c>
      <c r="CV8" s="120">
        <f t="shared" si="71"/>
        <v>7769</v>
      </c>
      <c r="CW8" s="123"/>
      <c r="CX8" s="165">
        <v>0</v>
      </c>
      <c r="CY8" s="116">
        <v>6603</v>
      </c>
      <c r="CZ8" s="123"/>
      <c r="DA8" s="117">
        <f t="shared" si="72"/>
        <v>0</v>
      </c>
      <c r="DB8" s="117">
        <f t="shared" si="73"/>
        <v>41930</v>
      </c>
      <c r="DC8" s="117"/>
      <c r="DD8" s="117">
        <f t="shared" si="74"/>
        <v>0</v>
      </c>
      <c r="DE8" s="117">
        <f t="shared" si="75"/>
        <v>38701</v>
      </c>
      <c r="DF8" s="117"/>
      <c r="DG8" s="120">
        <f t="shared" si="76"/>
        <v>0</v>
      </c>
      <c r="DH8" s="117">
        <f t="shared" si="77"/>
        <v>89389</v>
      </c>
      <c r="DI8" s="117"/>
      <c r="DJ8" s="117">
        <f t="shared" si="16"/>
        <v>0</v>
      </c>
      <c r="DK8" s="117">
        <f t="shared" si="78"/>
        <v>3594</v>
      </c>
      <c r="DL8" s="211"/>
      <c r="DM8" s="207">
        <f t="shared" si="17"/>
        <v>0</v>
      </c>
      <c r="DN8" s="125">
        <f t="shared" si="18"/>
        <v>0</v>
      </c>
      <c r="DO8" s="126"/>
      <c r="DP8" s="127">
        <f t="shared" si="19"/>
        <v>0</v>
      </c>
      <c r="DQ8" s="128">
        <f t="shared" si="79"/>
        <v>7212</v>
      </c>
      <c r="DR8" s="126"/>
      <c r="DS8" s="127">
        <f t="shared" si="20"/>
        <v>0</v>
      </c>
      <c r="DT8" s="128">
        <f t="shared" si="80"/>
        <v>4846</v>
      </c>
      <c r="DU8" s="126"/>
      <c r="DV8" s="127">
        <f t="shared" si="21"/>
        <v>0</v>
      </c>
      <c r="DW8" s="128">
        <f t="shared" si="81"/>
        <v>4835</v>
      </c>
      <c r="DX8" s="126"/>
      <c r="DY8" s="124">
        <f t="shared" si="22"/>
        <v>0</v>
      </c>
      <c r="DZ8" s="125">
        <f t="shared" si="82"/>
        <v>523</v>
      </c>
      <c r="EA8" s="124"/>
      <c r="EB8" s="124">
        <f t="shared" si="23"/>
        <v>0</v>
      </c>
      <c r="EC8" s="129">
        <f t="shared" si="83"/>
        <v>369</v>
      </c>
      <c r="ED8" s="126"/>
      <c r="EE8" s="127">
        <f t="shared" si="24"/>
        <v>0</v>
      </c>
      <c r="EF8" s="128">
        <f t="shared" si="84"/>
        <v>4769</v>
      </c>
      <c r="EG8" s="117"/>
      <c r="EH8" s="117">
        <f t="shared" si="25"/>
        <v>0</v>
      </c>
      <c r="EI8" s="117">
        <f t="shared" si="85"/>
        <v>25240</v>
      </c>
      <c r="EJ8" s="117"/>
      <c r="EK8" s="117">
        <f t="shared" si="26"/>
        <v>0</v>
      </c>
      <c r="EL8" s="121">
        <f t="shared" si="86"/>
        <v>23870</v>
      </c>
      <c r="EM8" s="131">
        <f t="shared" si="87"/>
        <v>100481.90420999999</v>
      </c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</row>
    <row r="9" spans="1:299" s="92" customFormat="1" ht="11.25" customHeight="1" x14ac:dyDescent="0.25">
      <c r="A9" s="130">
        <v>46024</v>
      </c>
      <c r="B9" s="185"/>
      <c r="C9" s="172">
        <v>4798</v>
      </c>
      <c r="D9" s="113"/>
      <c r="E9" s="114"/>
      <c r="F9" s="115"/>
      <c r="G9" s="116"/>
      <c r="H9" s="117"/>
      <c r="I9" s="118">
        <f t="shared" si="0"/>
        <v>0</v>
      </c>
      <c r="J9" s="119">
        <f t="shared" si="27"/>
        <v>59683</v>
      </c>
      <c r="K9" s="117"/>
      <c r="L9" s="118">
        <f t="shared" si="88"/>
        <v>0</v>
      </c>
      <c r="M9" s="119">
        <f t="shared" si="28"/>
        <v>41430</v>
      </c>
      <c r="N9" s="117"/>
      <c r="O9" s="118">
        <f t="shared" si="1"/>
        <v>0</v>
      </c>
      <c r="P9" s="119">
        <f t="shared" si="29"/>
        <v>3900</v>
      </c>
      <c r="Q9" s="117"/>
      <c r="R9" s="117">
        <f t="shared" si="2"/>
        <v>0</v>
      </c>
      <c r="S9" s="117">
        <f t="shared" si="30"/>
        <v>36156</v>
      </c>
      <c r="T9" s="117"/>
      <c r="U9" s="117">
        <f t="shared" si="31"/>
        <v>0</v>
      </c>
      <c r="V9" s="117">
        <f t="shared" si="32"/>
        <v>59686</v>
      </c>
      <c r="W9" s="121"/>
      <c r="X9" s="120">
        <f t="shared" si="3"/>
        <v>0</v>
      </c>
      <c r="Y9" s="117">
        <f t="shared" si="33"/>
        <v>2271</v>
      </c>
      <c r="Z9" s="117"/>
      <c r="AA9" s="121">
        <f t="shared" si="4"/>
        <v>0</v>
      </c>
      <c r="AB9" s="117">
        <f t="shared" si="34"/>
        <v>2491</v>
      </c>
      <c r="AC9" s="117"/>
      <c r="AD9" s="117">
        <f t="shared" si="35"/>
        <v>0</v>
      </c>
      <c r="AE9" s="117">
        <f t="shared" si="36"/>
        <v>1902</v>
      </c>
      <c r="AF9" s="117"/>
      <c r="AG9" s="116">
        <f t="shared" si="5"/>
        <v>0</v>
      </c>
      <c r="AH9" s="123">
        <f t="shared" si="37"/>
        <v>3588</v>
      </c>
      <c r="AI9" s="117"/>
      <c r="AJ9" s="121">
        <f t="shared" si="6"/>
        <v>0</v>
      </c>
      <c r="AK9" s="117">
        <f t="shared" si="38"/>
        <v>3442</v>
      </c>
      <c r="AL9" s="117"/>
      <c r="AM9" s="121">
        <f t="shared" si="7"/>
        <v>0</v>
      </c>
      <c r="AN9" s="117">
        <f t="shared" si="39"/>
        <v>1998</v>
      </c>
      <c r="AO9" s="117"/>
      <c r="AP9" s="121">
        <f t="shared" si="8"/>
        <v>0</v>
      </c>
      <c r="AQ9" s="117">
        <f t="shared" si="40"/>
        <v>5813</v>
      </c>
      <c r="AR9" s="117"/>
      <c r="AS9" s="121">
        <f t="shared" si="9"/>
        <v>0</v>
      </c>
      <c r="AT9" s="117">
        <f t="shared" si="41"/>
        <v>145</v>
      </c>
      <c r="AU9" s="117"/>
      <c r="AV9" s="117">
        <f t="shared" si="42"/>
        <v>0</v>
      </c>
      <c r="AW9" s="122">
        <f t="shared" si="43"/>
        <v>1998</v>
      </c>
      <c r="AX9" s="117"/>
      <c r="AY9" s="117">
        <f t="shared" si="44"/>
        <v>0</v>
      </c>
      <c r="AZ9" s="117">
        <f t="shared" si="45"/>
        <v>1870</v>
      </c>
      <c r="BA9" s="117"/>
      <c r="BB9" s="121">
        <f t="shared" si="46"/>
        <v>0</v>
      </c>
      <c r="BC9" s="117">
        <f t="shared" si="47"/>
        <v>3654</v>
      </c>
      <c r="BD9" s="117"/>
      <c r="BE9" s="121">
        <f t="shared" si="48"/>
        <v>0</v>
      </c>
      <c r="BF9" s="117">
        <f t="shared" si="49"/>
        <v>4384</v>
      </c>
      <c r="BG9" s="117"/>
      <c r="BH9" s="121">
        <f t="shared" si="50"/>
        <v>0</v>
      </c>
      <c r="BI9" s="117">
        <f t="shared" si="51"/>
        <v>10931</v>
      </c>
      <c r="BJ9" s="117"/>
      <c r="BK9" s="121">
        <f t="shared" si="52"/>
        <v>0</v>
      </c>
      <c r="BL9" s="117">
        <f t="shared" si="53"/>
        <v>7616</v>
      </c>
      <c r="BM9" s="117"/>
      <c r="BN9" s="121">
        <f t="shared" si="54"/>
        <v>0</v>
      </c>
      <c r="BO9" s="117">
        <f t="shared" si="55"/>
        <v>7077</v>
      </c>
      <c r="BP9" s="117">
        <v>22341</v>
      </c>
      <c r="BQ9" s="121">
        <f t="shared" si="56"/>
        <v>0</v>
      </c>
      <c r="BR9" s="117">
        <f t="shared" si="57"/>
        <v>28345</v>
      </c>
      <c r="BS9" s="117"/>
      <c r="BT9" s="117">
        <f t="shared" si="10"/>
        <v>0</v>
      </c>
      <c r="BU9" s="117">
        <f t="shared" si="58"/>
        <v>67019</v>
      </c>
      <c r="BV9" s="117"/>
      <c r="BW9" s="117">
        <f t="shared" si="11"/>
        <v>0</v>
      </c>
      <c r="BX9" s="117">
        <f t="shared" si="59"/>
        <v>50687</v>
      </c>
      <c r="BY9" s="117"/>
      <c r="BZ9" s="117">
        <f t="shared" si="12"/>
        <v>0</v>
      </c>
      <c r="CA9" s="117">
        <f t="shared" si="60"/>
        <v>57211</v>
      </c>
      <c r="CB9" s="117"/>
      <c r="CC9" s="117">
        <f t="shared" si="61"/>
        <v>0</v>
      </c>
      <c r="CD9" s="117">
        <f t="shared" si="62"/>
        <v>4501</v>
      </c>
      <c r="CE9" s="117"/>
      <c r="CF9" s="117">
        <f t="shared" si="63"/>
        <v>0</v>
      </c>
      <c r="CG9" s="117">
        <f t="shared" si="64"/>
        <v>622</v>
      </c>
      <c r="CH9" s="117"/>
      <c r="CI9" s="117">
        <f t="shared" si="13"/>
        <v>0</v>
      </c>
      <c r="CJ9" s="117">
        <f t="shared" si="65"/>
        <v>8813</v>
      </c>
      <c r="CK9" s="117"/>
      <c r="CL9" s="117">
        <f t="shared" si="66"/>
        <v>0</v>
      </c>
      <c r="CM9" s="123">
        <f t="shared" si="67"/>
        <v>4885</v>
      </c>
      <c r="CN9" s="117"/>
      <c r="CO9" s="121">
        <f t="shared" si="68"/>
        <v>0</v>
      </c>
      <c r="CP9" s="123">
        <f t="shared" si="69"/>
        <v>3976</v>
      </c>
      <c r="CQ9" s="117"/>
      <c r="CR9" s="121">
        <f t="shared" si="14"/>
        <v>0</v>
      </c>
      <c r="CS9" s="123">
        <f t="shared" si="70"/>
        <v>274</v>
      </c>
      <c r="CT9" s="117"/>
      <c r="CU9" s="121">
        <f t="shared" si="15"/>
        <v>0</v>
      </c>
      <c r="CV9" s="120">
        <f t="shared" si="71"/>
        <v>7769</v>
      </c>
      <c r="CW9" s="123"/>
      <c r="CX9" s="165">
        <v>0</v>
      </c>
      <c r="CY9" s="116">
        <v>6603</v>
      </c>
      <c r="CZ9" s="123"/>
      <c r="DA9" s="117">
        <f t="shared" si="72"/>
        <v>0</v>
      </c>
      <c r="DB9" s="117">
        <f t="shared" si="73"/>
        <v>41930</v>
      </c>
      <c r="DC9" s="117"/>
      <c r="DD9" s="117">
        <f t="shared" si="74"/>
        <v>0</v>
      </c>
      <c r="DE9" s="117">
        <f t="shared" si="75"/>
        <v>38701</v>
      </c>
      <c r="DF9" s="117"/>
      <c r="DG9" s="120">
        <f t="shared" si="76"/>
        <v>0</v>
      </c>
      <c r="DH9" s="117">
        <f t="shared" si="77"/>
        <v>89389</v>
      </c>
      <c r="DI9" s="117"/>
      <c r="DJ9" s="117">
        <f t="shared" si="16"/>
        <v>0</v>
      </c>
      <c r="DK9" s="117">
        <f t="shared" si="78"/>
        <v>3594</v>
      </c>
      <c r="DL9" s="211"/>
      <c r="DM9" s="207">
        <f t="shared" si="17"/>
        <v>0</v>
      </c>
      <c r="DN9" s="125">
        <f t="shared" si="18"/>
        <v>0</v>
      </c>
      <c r="DO9" s="126"/>
      <c r="DP9" s="127">
        <f t="shared" si="19"/>
        <v>0</v>
      </c>
      <c r="DQ9" s="128">
        <f t="shared" si="79"/>
        <v>7212</v>
      </c>
      <c r="DR9" s="126"/>
      <c r="DS9" s="127">
        <f t="shared" si="20"/>
        <v>0</v>
      </c>
      <c r="DT9" s="128">
        <f t="shared" si="80"/>
        <v>4846</v>
      </c>
      <c r="DU9" s="126"/>
      <c r="DV9" s="127">
        <f t="shared" si="21"/>
        <v>0</v>
      </c>
      <c r="DW9" s="128">
        <f t="shared" si="81"/>
        <v>4835</v>
      </c>
      <c r="DX9" s="126"/>
      <c r="DY9" s="124">
        <f t="shared" si="22"/>
        <v>0</v>
      </c>
      <c r="DZ9" s="125">
        <f t="shared" si="82"/>
        <v>523</v>
      </c>
      <c r="EA9" s="124"/>
      <c r="EB9" s="124">
        <f t="shared" si="23"/>
        <v>0</v>
      </c>
      <c r="EC9" s="129">
        <f t="shared" si="83"/>
        <v>369</v>
      </c>
      <c r="ED9" s="126"/>
      <c r="EE9" s="127">
        <f t="shared" si="24"/>
        <v>0</v>
      </c>
      <c r="EF9" s="128">
        <f t="shared" si="84"/>
        <v>4769</v>
      </c>
      <c r="EG9" s="117"/>
      <c r="EH9" s="117">
        <f t="shared" si="25"/>
        <v>0</v>
      </c>
      <c r="EI9" s="117">
        <f t="shared" si="85"/>
        <v>25240</v>
      </c>
      <c r="EJ9" s="117"/>
      <c r="EK9" s="117">
        <f t="shared" si="26"/>
        <v>0</v>
      </c>
      <c r="EL9" s="121">
        <f t="shared" si="86"/>
        <v>23870</v>
      </c>
      <c r="EM9" s="131">
        <f t="shared" si="87"/>
        <v>104114.73340999999</v>
      </c>
    </row>
    <row r="10" spans="1:299" s="92" customFormat="1" ht="11.25" customHeight="1" x14ac:dyDescent="0.25">
      <c r="A10" s="130">
        <v>46024</v>
      </c>
      <c r="B10" s="185"/>
      <c r="C10" s="172">
        <v>4796</v>
      </c>
      <c r="D10" s="113"/>
      <c r="E10" s="114"/>
      <c r="F10" s="115"/>
      <c r="G10" s="116"/>
      <c r="H10" s="117"/>
      <c r="I10" s="118">
        <f t="shared" si="0"/>
        <v>0</v>
      </c>
      <c r="J10" s="119">
        <f t="shared" si="27"/>
        <v>59683</v>
      </c>
      <c r="K10" s="117"/>
      <c r="L10" s="118">
        <f t="shared" si="88"/>
        <v>0</v>
      </c>
      <c r="M10" s="119">
        <f t="shared" si="28"/>
        <v>41430</v>
      </c>
      <c r="N10" s="117"/>
      <c r="O10" s="118">
        <f t="shared" si="1"/>
        <v>0</v>
      </c>
      <c r="P10" s="119">
        <f t="shared" si="29"/>
        <v>3900</v>
      </c>
      <c r="Q10" s="117"/>
      <c r="R10" s="117">
        <f t="shared" si="2"/>
        <v>0</v>
      </c>
      <c r="S10" s="117">
        <f t="shared" si="30"/>
        <v>36156</v>
      </c>
      <c r="T10" s="117"/>
      <c r="U10" s="117">
        <f t="shared" si="31"/>
        <v>0</v>
      </c>
      <c r="V10" s="117">
        <f t="shared" si="32"/>
        <v>59686</v>
      </c>
      <c r="W10" s="121"/>
      <c r="X10" s="120">
        <f t="shared" si="3"/>
        <v>0</v>
      </c>
      <c r="Y10" s="117">
        <f t="shared" si="33"/>
        <v>2271</v>
      </c>
      <c r="Z10" s="117"/>
      <c r="AA10" s="121">
        <f t="shared" si="4"/>
        <v>0</v>
      </c>
      <c r="AB10" s="117">
        <f t="shared" si="34"/>
        <v>2491</v>
      </c>
      <c r="AC10" s="117"/>
      <c r="AD10" s="117">
        <f t="shared" si="35"/>
        <v>0</v>
      </c>
      <c r="AE10" s="117">
        <f t="shared" si="36"/>
        <v>1902</v>
      </c>
      <c r="AF10" s="117"/>
      <c r="AG10" s="116">
        <f t="shared" si="5"/>
        <v>0</v>
      </c>
      <c r="AH10" s="123">
        <f t="shared" si="37"/>
        <v>3588</v>
      </c>
      <c r="AI10" s="117"/>
      <c r="AJ10" s="121">
        <f t="shared" si="6"/>
        <v>0</v>
      </c>
      <c r="AK10" s="117">
        <f t="shared" si="38"/>
        <v>3442</v>
      </c>
      <c r="AL10" s="117"/>
      <c r="AM10" s="121">
        <f t="shared" si="7"/>
        <v>0</v>
      </c>
      <c r="AN10" s="117">
        <f t="shared" si="39"/>
        <v>1998</v>
      </c>
      <c r="AO10" s="117"/>
      <c r="AP10" s="121">
        <f t="shared" si="8"/>
        <v>0</v>
      </c>
      <c r="AQ10" s="117">
        <f t="shared" si="40"/>
        <v>5813</v>
      </c>
      <c r="AR10" s="117"/>
      <c r="AS10" s="121">
        <f t="shared" si="9"/>
        <v>0</v>
      </c>
      <c r="AT10" s="117">
        <f t="shared" si="41"/>
        <v>145</v>
      </c>
      <c r="AU10" s="117"/>
      <c r="AV10" s="117">
        <f t="shared" si="42"/>
        <v>0</v>
      </c>
      <c r="AW10" s="122">
        <f t="shared" si="43"/>
        <v>1998</v>
      </c>
      <c r="AX10" s="117"/>
      <c r="AY10" s="117">
        <f t="shared" si="44"/>
        <v>0</v>
      </c>
      <c r="AZ10" s="117">
        <f t="shared" si="45"/>
        <v>1870</v>
      </c>
      <c r="BA10" s="117"/>
      <c r="BB10" s="121">
        <f t="shared" si="46"/>
        <v>0</v>
      </c>
      <c r="BC10" s="117">
        <f t="shared" si="47"/>
        <v>3654</v>
      </c>
      <c r="BD10" s="117"/>
      <c r="BE10" s="121">
        <f t="shared" si="48"/>
        <v>0</v>
      </c>
      <c r="BF10" s="117">
        <f t="shared" si="49"/>
        <v>4384</v>
      </c>
      <c r="BG10" s="117"/>
      <c r="BH10" s="121">
        <f t="shared" si="50"/>
        <v>0</v>
      </c>
      <c r="BI10" s="117">
        <f t="shared" si="51"/>
        <v>10931</v>
      </c>
      <c r="BJ10" s="117"/>
      <c r="BK10" s="121">
        <f t="shared" si="52"/>
        <v>0</v>
      </c>
      <c r="BL10" s="117">
        <f t="shared" si="53"/>
        <v>7616</v>
      </c>
      <c r="BM10" s="117"/>
      <c r="BN10" s="121">
        <f t="shared" si="54"/>
        <v>0</v>
      </c>
      <c r="BO10" s="117">
        <f t="shared" si="55"/>
        <v>7077</v>
      </c>
      <c r="BP10" s="117">
        <v>10972</v>
      </c>
      <c r="BQ10" s="121">
        <f t="shared" si="56"/>
        <v>0</v>
      </c>
      <c r="BR10" s="117">
        <f t="shared" si="57"/>
        <v>39317</v>
      </c>
      <c r="BS10" s="117"/>
      <c r="BT10" s="117">
        <f t="shared" si="10"/>
        <v>0</v>
      </c>
      <c r="BU10" s="117">
        <f t="shared" si="58"/>
        <v>67019</v>
      </c>
      <c r="BV10" s="117"/>
      <c r="BW10" s="117">
        <f t="shared" si="11"/>
        <v>0</v>
      </c>
      <c r="BX10" s="117">
        <f t="shared" si="59"/>
        <v>50687</v>
      </c>
      <c r="BY10" s="117"/>
      <c r="BZ10" s="117">
        <f t="shared" si="12"/>
        <v>0</v>
      </c>
      <c r="CA10" s="117">
        <f t="shared" si="60"/>
        <v>57211</v>
      </c>
      <c r="CB10" s="117"/>
      <c r="CC10" s="117">
        <f t="shared" si="61"/>
        <v>0</v>
      </c>
      <c r="CD10" s="117">
        <f t="shared" si="62"/>
        <v>4501</v>
      </c>
      <c r="CE10" s="117"/>
      <c r="CF10" s="117">
        <f t="shared" si="63"/>
        <v>0</v>
      </c>
      <c r="CG10" s="117">
        <f t="shared" si="64"/>
        <v>622</v>
      </c>
      <c r="CH10" s="117"/>
      <c r="CI10" s="117">
        <f t="shared" si="13"/>
        <v>0</v>
      </c>
      <c r="CJ10" s="117">
        <f t="shared" si="65"/>
        <v>8813</v>
      </c>
      <c r="CK10" s="117"/>
      <c r="CL10" s="117">
        <f t="shared" si="66"/>
        <v>0</v>
      </c>
      <c r="CM10" s="123">
        <f t="shared" si="67"/>
        <v>4885</v>
      </c>
      <c r="CN10" s="117"/>
      <c r="CO10" s="121">
        <f t="shared" si="68"/>
        <v>0</v>
      </c>
      <c r="CP10" s="123">
        <f t="shared" si="69"/>
        <v>3976</v>
      </c>
      <c r="CQ10" s="117"/>
      <c r="CR10" s="121">
        <f t="shared" si="14"/>
        <v>0</v>
      </c>
      <c r="CS10" s="123">
        <f t="shared" si="70"/>
        <v>274</v>
      </c>
      <c r="CT10" s="117"/>
      <c r="CU10" s="121">
        <f t="shared" si="15"/>
        <v>0</v>
      </c>
      <c r="CV10" s="120">
        <f t="shared" si="71"/>
        <v>7769</v>
      </c>
      <c r="CW10" s="123"/>
      <c r="CX10" s="165">
        <f t="shared" ref="CX10:CX48" si="89">IF(OR(D10="NPC6AUZDB-GY030C",D10="NPC6AUZDA-GY003M",D1="NPC6AUZDA-GY003M",D10="NPC6AUZDB-GY150C",D10="NPC6AUZDB-GY010M",D10="NPC6AUZDB-GY001M",D10="NPC6AUZDB-GY005M",D10="NPC6AUZDA-GY020M",D10="NPC6AUZDB-GY003M",D10="NPC6AUZDB-GY002M",),E10*(F10+0.1),0)</f>
        <v>0</v>
      </c>
      <c r="CY10" s="116">
        <v>6603</v>
      </c>
      <c r="CZ10" s="123"/>
      <c r="DA10" s="117">
        <f t="shared" si="72"/>
        <v>0</v>
      </c>
      <c r="DB10" s="117">
        <f t="shared" si="73"/>
        <v>41930</v>
      </c>
      <c r="DC10" s="117"/>
      <c r="DD10" s="117">
        <f t="shared" si="74"/>
        <v>0</v>
      </c>
      <c r="DE10" s="117">
        <f t="shared" si="75"/>
        <v>38701</v>
      </c>
      <c r="DF10" s="117"/>
      <c r="DG10" s="120">
        <f t="shared" si="76"/>
        <v>0</v>
      </c>
      <c r="DH10" s="117">
        <f t="shared" si="77"/>
        <v>89389</v>
      </c>
      <c r="DI10" s="117"/>
      <c r="DJ10" s="117">
        <f t="shared" si="16"/>
        <v>0</v>
      </c>
      <c r="DK10" s="117">
        <f t="shared" si="78"/>
        <v>3594</v>
      </c>
      <c r="DL10" s="211"/>
      <c r="DM10" s="207">
        <f t="shared" si="17"/>
        <v>0</v>
      </c>
      <c r="DN10" s="125">
        <f t="shared" si="18"/>
        <v>0</v>
      </c>
      <c r="DO10" s="126"/>
      <c r="DP10" s="127">
        <f t="shared" si="19"/>
        <v>0</v>
      </c>
      <c r="DQ10" s="128">
        <f t="shared" si="79"/>
        <v>7212</v>
      </c>
      <c r="DR10" s="126"/>
      <c r="DS10" s="127">
        <f t="shared" si="20"/>
        <v>0</v>
      </c>
      <c r="DT10" s="128">
        <f t="shared" si="80"/>
        <v>4846</v>
      </c>
      <c r="DU10" s="126"/>
      <c r="DV10" s="127">
        <f t="shared" si="21"/>
        <v>0</v>
      </c>
      <c r="DW10" s="128">
        <f t="shared" si="81"/>
        <v>4835</v>
      </c>
      <c r="DX10" s="126"/>
      <c r="DY10" s="124">
        <f t="shared" si="22"/>
        <v>0</v>
      </c>
      <c r="DZ10" s="125">
        <f t="shared" si="82"/>
        <v>523</v>
      </c>
      <c r="EA10" s="124"/>
      <c r="EB10" s="124">
        <f t="shared" si="23"/>
        <v>0</v>
      </c>
      <c r="EC10" s="129">
        <f t="shared" si="83"/>
        <v>369</v>
      </c>
      <c r="ED10" s="126"/>
      <c r="EE10" s="127">
        <f t="shared" si="24"/>
        <v>0</v>
      </c>
      <c r="EF10" s="128">
        <f t="shared" si="84"/>
        <v>4769</v>
      </c>
      <c r="EG10" s="117"/>
      <c r="EH10" s="117">
        <f t="shared" si="25"/>
        <v>0</v>
      </c>
      <c r="EI10" s="117">
        <f t="shared" si="85"/>
        <v>25240</v>
      </c>
      <c r="EJ10" s="117"/>
      <c r="EK10" s="117">
        <f t="shared" si="26"/>
        <v>0</v>
      </c>
      <c r="EL10" s="121">
        <f t="shared" si="86"/>
        <v>23870</v>
      </c>
      <c r="EM10" s="131">
        <f t="shared" si="87"/>
        <v>108245.13340999999</v>
      </c>
    </row>
    <row r="11" spans="1:299" s="36" customFormat="1" ht="11.25" customHeight="1" x14ac:dyDescent="0.25">
      <c r="A11" s="130">
        <v>46024</v>
      </c>
      <c r="B11" s="185"/>
      <c r="C11" s="172">
        <v>4829</v>
      </c>
      <c r="D11" s="113"/>
      <c r="E11" s="114"/>
      <c r="F11" s="115"/>
      <c r="G11" s="116"/>
      <c r="H11" s="117"/>
      <c r="I11" s="118">
        <f t="shared" si="0"/>
        <v>0</v>
      </c>
      <c r="J11" s="119">
        <f t="shared" si="27"/>
        <v>59683</v>
      </c>
      <c r="K11" s="117"/>
      <c r="L11" s="118">
        <f t="shared" si="88"/>
        <v>0</v>
      </c>
      <c r="M11" s="119">
        <f t="shared" si="28"/>
        <v>41430</v>
      </c>
      <c r="N11" s="117"/>
      <c r="O11" s="118">
        <f t="shared" si="1"/>
        <v>0</v>
      </c>
      <c r="P11" s="119">
        <f t="shared" si="29"/>
        <v>3900</v>
      </c>
      <c r="Q11" s="117"/>
      <c r="R11" s="117">
        <f t="shared" si="2"/>
        <v>0</v>
      </c>
      <c r="S11" s="117">
        <f t="shared" si="30"/>
        <v>36156</v>
      </c>
      <c r="T11" s="117">
        <v>12000</v>
      </c>
      <c r="U11" s="117">
        <f t="shared" si="31"/>
        <v>0</v>
      </c>
      <c r="V11" s="117">
        <f t="shared" si="32"/>
        <v>71686</v>
      </c>
      <c r="W11" s="121"/>
      <c r="X11" s="120">
        <f t="shared" si="3"/>
        <v>0</v>
      </c>
      <c r="Y11" s="117">
        <f t="shared" si="33"/>
        <v>2271</v>
      </c>
      <c r="Z11" s="117"/>
      <c r="AA11" s="121">
        <f t="shared" si="4"/>
        <v>0</v>
      </c>
      <c r="AB11" s="117">
        <f t="shared" si="34"/>
        <v>2491</v>
      </c>
      <c r="AC11" s="117"/>
      <c r="AD11" s="117">
        <f t="shared" si="35"/>
        <v>0</v>
      </c>
      <c r="AE11" s="117">
        <f t="shared" si="36"/>
        <v>1902</v>
      </c>
      <c r="AF11" s="117"/>
      <c r="AG11" s="116">
        <f t="shared" si="5"/>
        <v>0</v>
      </c>
      <c r="AH11" s="123">
        <f t="shared" si="37"/>
        <v>3588</v>
      </c>
      <c r="AI11" s="117"/>
      <c r="AJ11" s="121">
        <f t="shared" si="6"/>
        <v>0</v>
      </c>
      <c r="AK11" s="117">
        <f t="shared" si="38"/>
        <v>3442</v>
      </c>
      <c r="AL11" s="117"/>
      <c r="AM11" s="121">
        <f t="shared" si="7"/>
        <v>0</v>
      </c>
      <c r="AN11" s="117">
        <f t="shared" si="39"/>
        <v>1998</v>
      </c>
      <c r="AO11" s="117"/>
      <c r="AP11" s="121">
        <f t="shared" si="8"/>
        <v>0</v>
      </c>
      <c r="AQ11" s="117">
        <f t="shared" si="40"/>
        <v>5813</v>
      </c>
      <c r="AR11" s="117"/>
      <c r="AS11" s="121">
        <f t="shared" si="9"/>
        <v>0</v>
      </c>
      <c r="AT11" s="117">
        <f t="shared" si="41"/>
        <v>145</v>
      </c>
      <c r="AU11" s="117"/>
      <c r="AV11" s="117">
        <f t="shared" si="42"/>
        <v>0</v>
      </c>
      <c r="AW11" s="122">
        <f t="shared" si="43"/>
        <v>1998</v>
      </c>
      <c r="AX11" s="117"/>
      <c r="AY11" s="117">
        <f t="shared" si="44"/>
        <v>0</v>
      </c>
      <c r="AZ11" s="117">
        <f t="shared" si="45"/>
        <v>1870</v>
      </c>
      <c r="BA11" s="117"/>
      <c r="BB11" s="121">
        <f t="shared" si="46"/>
        <v>0</v>
      </c>
      <c r="BC11" s="117">
        <f t="shared" si="47"/>
        <v>3654</v>
      </c>
      <c r="BD11" s="117"/>
      <c r="BE11" s="121">
        <f t="shared" si="48"/>
        <v>0</v>
      </c>
      <c r="BF11" s="117">
        <f t="shared" si="49"/>
        <v>4384</v>
      </c>
      <c r="BG11" s="117"/>
      <c r="BH11" s="121">
        <f t="shared" si="50"/>
        <v>0</v>
      </c>
      <c r="BI11" s="117">
        <f t="shared" si="51"/>
        <v>10931</v>
      </c>
      <c r="BJ11" s="117"/>
      <c r="BK11" s="121">
        <f t="shared" si="52"/>
        <v>0</v>
      </c>
      <c r="BL11" s="117">
        <f t="shared" si="53"/>
        <v>7616</v>
      </c>
      <c r="BM11" s="117"/>
      <c r="BN11" s="121">
        <f t="shared" si="54"/>
        <v>0</v>
      </c>
      <c r="BO11" s="117">
        <f t="shared" si="55"/>
        <v>7077</v>
      </c>
      <c r="BP11" s="117"/>
      <c r="BQ11" s="121">
        <f t="shared" si="56"/>
        <v>0</v>
      </c>
      <c r="BR11" s="117">
        <f t="shared" si="57"/>
        <v>39317</v>
      </c>
      <c r="BS11" s="117"/>
      <c r="BT11" s="117">
        <f t="shared" si="10"/>
        <v>0</v>
      </c>
      <c r="BU11" s="117">
        <f t="shared" si="58"/>
        <v>67019</v>
      </c>
      <c r="BV11" s="117"/>
      <c r="BW11" s="117">
        <f t="shared" si="11"/>
        <v>0</v>
      </c>
      <c r="BX11" s="117">
        <f t="shared" si="59"/>
        <v>50687</v>
      </c>
      <c r="BY11" s="117"/>
      <c r="BZ11" s="117">
        <f t="shared" si="12"/>
        <v>0</v>
      </c>
      <c r="CA11" s="117">
        <f t="shared" si="60"/>
        <v>57211</v>
      </c>
      <c r="CB11" s="117"/>
      <c r="CC11" s="117">
        <f t="shared" si="61"/>
        <v>0</v>
      </c>
      <c r="CD11" s="117">
        <f t="shared" si="62"/>
        <v>4501</v>
      </c>
      <c r="CE11" s="117"/>
      <c r="CF11" s="117">
        <f t="shared" si="63"/>
        <v>0</v>
      </c>
      <c r="CG11" s="117">
        <f t="shared" si="64"/>
        <v>622</v>
      </c>
      <c r="CH11" s="117"/>
      <c r="CI11" s="117">
        <f t="shared" si="13"/>
        <v>0</v>
      </c>
      <c r="CJ11" s="117">
        <f t="shared" si="65"/>
        <v>8813</v>
      </c>
      <c r="CK11" s="117"/>
      <c r="CL11" s="117">
        <f t="shared" si="66"/>
        <v>0</v>
      </c>
      <c r="CM11" s="123">
        <f t="shared" si="67"/>
        <v>4885</v>
      </c>
      <c r="CN11" s="117"/>
      <c r="CO11" s="121">
        <f t="shared" si="68"/>
        <v>0</v>
      </c>
      <c r="CP11" s="123">
        <f t="shared" si="69"/>
        <v>3976</v>
      </c>
      <c r="CQ11" s="117"/>
      <c r="CR11" s="121">
        <f t="shared" si="14"/>
        <v>0</v>
      </c>
      <c r="CS11" s="123">
        <f t="shared" si="70"/>
        <v>274</v>
      </c>
      <c r="CT11" s="117"/>
      <c r="CU11" s="121">
        <f t="shared" si="15"/>
        <v>0</v>
      </c>
      <c r="CV11" s="120">
        <f t="shared" si="71"/>
        <v>7769</v>
      </c>
      <c r="CW11" s="123"/>
      <c r="CX11" s="165">
        <f t="shared" si="89"/>
        <v>0</v>
      </c>
      <c r="CY11" s="116">
        <v>6603</v>
      </c>
      <c r="CZ11" s="123"/>
      <c r="DA11" s="117">
        <f t="shared" si="72"/>
        <v>0</v>
      </c>
      <c r="DB11" s="117">
        <f t="shared" si="73"/>
        <v>41930</v>
      </c>
      <c r="DC11" s="117"/>
      <c r="DD11" s="117">
        <f t="shared" si="74"/>
        <v>0</v>
      </c>
      <c r="DE11" s="117">
        <f t="shared" si="75"/>
        <v>38701</v>
      </c>
      <c r="DF11" s="117"/>
      <c r="DG11" s="120">
        <f t="shared" si="76"/>
        <v>0</v>
      </c>
      <c r="DH11" s="117">
        <f t="shared" si="77"/>
        <v>89389</v>
      </c>
      <c r="DI11" s="117"/>
      <c r="DJ11" s="117">
        <f t="shared" si="16"/>
        <v>0</v>
      </c>
      <c r="DK11" s="117">
        <f t="shared" si="78"/>
        <v>3594</v>
      </c>
      <c r="DL11" s="211"/>
      <c r="DM11" s="207">
        <f t="shared" si="17"/>
        <v>0</v>
      </c>
      <c r="DN11" s="125">
        <f t="shared" si="18"/>
        <v>0</v>
      </c>
      <c r="DO11" s="126"/>
      <c r="DP11" s="127">
        <f t="shared" si="19"/>
        <v>0</v>
      </c>
      <c r="DQ11" s="128">
        <f t="shared" si="79"/>
        <v>7212</v>
      </c>
      <c r="DR11" s="126"/>
      <c r="DS11" s="127">
        <f t="shared" si="20"/>
        <v>0</v>
      </c>
      <c r="DT11" s="128">
        <f t="shared" si="80"/>
        <v>4846</v>
      </c>
      <c r="DU11" s="126"/>
      <c r="DV11" s="127">
        <f t="shared" si="21"/>
        <v>0</v>
      </c>
      <c r="DW11" s="128">
        <f t="shared" si="81"/>
        <v>4835</v>
      </c>
      <c r="DX11" s="126"/>
      <c r="DY11" s="124">
        <f t="shared" si="22"/>
        <v>0</v>
      </c>
      <c r="DZ11" s="125">
        <f t="shared" si="82"/>
        <v>523</v>
      </c>
      <c r="EA11" s="124"/>
      <c r="EB11" s="124">
        <f t="shared" si="23"/>
        <v>0</v>
      </c>
      <c r="EC11" s="129">
        <f t="shared" si="83"/>
        <v>369</v>
      </c>
      <c r="ED11" s="126"/>
      <c r="EE11" s="127">
        <f t="shared" si="24"/>
        <v>0</v>
      </c>
      <c r="EF11" s="128">
        <f t="shared" si="84"/>
        <v>4769</v>
      </c>
      <c r="EG11" s="117"/>
      <c r="EH11" s="117">
        <f t="shared" si="25"/>
        <v>0</v>
      </c>
      <c r="EI11" s="117">
        <f t="shared" si="85"/>
        <v>25240</v>
      </c>
      <c r="EJ11" s="117"/>
      <c r="EK11" s="117">
        <f t="shared" si="26"/>
        <v>0</v>
      </c>
      <c r="EL11" s="121">
        <f t="shared" si="86"/>
        <v>23870</v>
      </c>
      <c r="EM11" s="131">
        <f t="shared" si="87"/>
        <v>111923.26396</v>
      </c>
    </row>
    <row r="12" spans="1:299" s="36" customFormat="1" ht="11.25" customHeight="1" x14ac:dyDescent="0.25">
      <c r="A12" s="130">
        <v>46024</v>
      </c>
      <c r="B12" s="185"/>
      <c r="C12" s="173">
        <v>4812</v>
      </c>
      <c r="D12" s="146"/>
      <c r="E12" s="114"/>
      <c r="F12" s="115"/>
      <c r="G12" s="116"/>
      <c r="H12" s="117"/>
      <c r="I12" s="118">
        <f t="shared" si="0"/>
        <v>0</v>
      </c>
      <c r="J12" s="119">
        <f t="shared" si="27"/>
        <v>59683</v>
      </c>
      <c r="K12" s="117"/>
      <c r="L12" s="118">
        <f t="shared" si="88"/>
        <v>0</v>
      </c>
      <c r="M12" s="119">
        <f t="shared" si="28"/>
        <v>41430</v>
      </c>
      <c r="N12" s="117"/>
      <c r="O12" s="118">
        <f t="shared" si="1"/>
        <v>0</v>
      </c>
      <c r="P12" s="119">
        <f t="shared" si="29"/>
        <v>3900</v>
      </c>
      <c r="Q12" s="117"/>
      <c r="R12" s="117">
        <f t="shared" si="2"/>
        <v>0</v>
      </c>
      <c r="S12" s="117">
        <f t="shared" si="30"/>
        <v>36156</v>
      </c>
      <c r="T12" s="117"/>
      <c r="U12" s="117">
        <f t="shared" si="31"/>
        <v>0</v>
      </c>
      <c r="V12" s="117">
        <f t="shared" si="32"/>
        <v>71686</v>
      </c>
      <c r="W12" s="121"/>
      <c r="X12" s="120">
        <f t="shared" si="3"/>
        <v>0</v>
      </c>
      <c r="Y12" s="117">
        <f t="shared" si="33"/>
        <v>2271</v>
      </c>
      <c r="Z12" s="117"/>
      <c r="AA12" s="121">
        <f t="shared" si="4"/>
        <v>0</v>
      </c>
      <c r="AB12" s="117">
        <f t="shared" si="34"/>
        <v>2491</v>
      </c>
      <c r="AC12" s="117"/>
      <c r="AD12" s="117">
        <f t="shared" si="35"/>
        <v>0</v>
      </c>
      <c r="AE12" s="117">
        <f t="shared" si="36"/>
        <v>1902</v>
      </c>
      <c r="AF12" s="117"/>
      <c r="AG12" s="116">
        <f t="shared" si="5"/>
        <v>0</v>
      </c>
      <c r="AH12" s="123">
        <f t="shared" si="37"/>
        <v>3588</v>
      </c>
      <c r="AI12" s="117"/>
      <c r="AJ12" s="121">
        <f t="shared" si="6"/>
        <v>0</v>
      </c>
      <c r="AK12" s="117">
        <f t="shared" si="38"/>
        <v>3442</v>
      </c>
      <c r="AL12" s="117"/>
      <c r="AM12" s="121">
        <f t="shared" si="7"/>
        <v>0</v>
      </c>
      <c r="AN12" s="117">
        <f t="shared" si="39"/>
        <v>1998</v>
      </c>
      <c r="AO12" s="117"/>
      <c r="AP12" s="121">
        <f t="shared" si="8"/>
        <v>0</v>
      </c>
      <c r="AQ12" s="117">
        <f t="shared" si="40"/>
        <v>5813</v>
      </c>
      <c r="AR12" s="117"/>
      <c r="AS12" s="121">
        <f t="shared" si="9"/>
        <v>0</v>
      </c>
      <c r="AT12" s="117">
        <f t="shared" si="41"/>
        <v>145</v>
      </c>
      <c r="AU12" s="117"/>
      <c r="AV12" s="117">
        <f t="shared" si="42"/>
        <v>0</v>
      </c>
      <c r="AW12" s="122">
        <f t="shared" si="43"/>
        <v>1998</v>
      </c>
      <c r="AX12" s="117"/>
      <c r="AY12" s="117">
        <f t="shared" si="44"/>
        <v>0</v>
      </c>
      <c r="AZ12" s="117">
        <f t="shared" si="45"/>
        <v>1870</v>
      </c>
      <c r="BA12" s="117"/>
      <c r="BB12" s="121">
        <f t="shared" si="46"/>
        <v>0</v>
      </c>
      <c r="BC12" s="117">
        <f t="shared" si="47"/>
        <v>3654</v>
      </c>
      <c r="BD12" s="117"/>
      <c r="BE12" s="121">
        <f t="shared" si="48"/>
        <v>0</v>
      </c>
      <c r="BF12" s="117">
        <f t="shared" si="49"/>
        <v>4384</v>
      </c>
      <c r="BG12" s="117"/>
      <c r="BH12" s="121">
        <f t="shared" si="50"/>
        <v>0</v>
      </c>
      <c r="BI12" s="117">
        <f t="shared" si="51"/>
        <v>10931</v>
      </c>
      <c r="BJ12" s="117"/>
      <c r="BK12" s="121">
        <f t="shared" si="52"/>
        <v>0</v>
      </c>
      <c r="BL12" s="117">
        <f t="shared" si="53"/>
        <v>7616</v>
      </c>
      <c r="BM12" s="117"/>
      <c r="BN12" s="121">
        <f t="shared" si="54"/>
        <v>0</v>
      </c>
      <c r="BO12" s="117">
        <f t="shared" si="55"/>
        <v>7077</v>
      </c>
      <c r="BP12" s="117"/>
      <c r="BQ12" s="121">
        <f t="shared" si="56"/>
        <v>0</v>
      </c>
      <c r="BR12" s="117">
        <f t="shared" si="57"/>
        <v>39317</v>
      </c>
      <c r="BS12" s="117"/>
      <c r="BT12" s="117">
        <f t="shared" si="10"/>
        <v>0</v>
      </c>
      <c r="BU12" s="117">
        <f t="shared" si="58"/>
        <v>67019</v>
      </c>
      <c r="BV12" s="117"/>
      <c r="BW12" s="117">
        <f t="shared" si="11"/>
        <v>0</v>
      </c>
      <c r="BX12" s="117">
        <f t="shared" si="59"/>
        <v>50687</v>
      </c>
      <c r="BY12" s="117"/>
      <c r="BZ12" s="117">
        <f t="shared" si="12"/>
        <v>0</v>
      </c>
      <c r="CA12" s="117">
        <f t="shared" si="60"/>
        <v>57211</v>
      </c>
      <c r="CB12" s="117"/>
      <c r="CC12" s="117">
        <f t="shared" si="61"/>
        <v>0</v>
      </c>
      <c r="CD12" s="117">
        <f t="shared" si="62"/>
        <v>4501</v>
      </c>
      <c r="CE12" s="117">
        <v>7985</v>
      </c>
      <c r="CF12" s="117">
        <f t="shared" si="63"/>
        <v>0</v>
      </c>
      <c r="CG12" s="117">
        <f t="shared" si="64"/>
        <v>8607</v>
      </c>
      <c r="CH12" s="117"/>
      <c r="CI12" s="117">
        <f t="shared" si="13"/>
        <v>0</v>
      </c>
      <c r="CJ12" s="117">
        <f t="shared" si="65"/>
        <v>8813</v>
      </c>
      <c r="CK12" s="117"/>
      <c r="CL12" s="117">
        <f t="shared" si="66"/>
        <v>0</v>
      </c>
      <c r="CM12" s="123">
        <f t="shared" si="67"/>
        <v>4885</v>
      </c>
      <c r="CN12" s="117"/>
      <c r="CO12" s="121">
        <f t="shared" si="68"/>
        <v>0</v>
      </c>
      <c r="CP12" s="123">
        <f t="shared" si="69"/>
        <v>3976</v>
      </c>
      <c r="CQ12" s="117"/>
      <c r="CR12" s="121">
        <f t="shared" si="14"/>
        <v>0</v>
      </c>
      <c r="CS12" s="123">
        <f t="shared" si="70"/>
        <v>274</v>
      </c>
      <c r="CT12" s="117"/>
      <c r="CU12" s="121">
        <f t="shared" si="15"/>
        <v>0</v>
      </c>
      <c r="CV12" s="120">
        <f t="shared" si="71"/>
        <v>7769</v>
      </c>
      <c r="CW12" s="123"/>
      <c r="CX12" s="165">
        <f t="shared" si="89"/>
        <v>0</v>
      </c>
      <c r="CY12" s="116">
        <v>6603</v>
      </c>
      <c r="CZ12" s="123"/>
      <c r="DA12" s="117">
        <f t="shared" si="72"/>
        <v>0</v>
      </c>
      <c r="DB12" s="117">
        <f t="shared" si="73"/>
        <v>41930</v>
      </c>
      <c r="DC12" s="117"/>
      <c r="DD12" s="117">
        <f t="shared" si="74"/>
        <v>0</v>
      </c>
      <c r="DE12" s="117">
        <f t="shared" si="75"/>
        <v>38701</v>
      </c>
      <c r="DF12" s="117"/>
      <c r="DG12" s="120">
        <f t="shared" si="76"/>
        <v>0</v>
      </c>
      <c r="DH12" s="117">
        <f t="shared" si="77"/>
        <v>89389</v>
      </c>
      <c r="DI12" s="117"/>
      <c r="DJ12" s="117">
        <f t="shared" si="16"/>
        <v>0</v>
      </c>
      <c r="DK12" s="117">
        <f t="shared" si="78"/>
        <v>3594</v>
      </c>
      <c r="DL12" s="211"/>
      <c r="DM12" s="207">
        <f t="shared" si="17"/>
        <v>0</v>
      </c>
      <c r="DN12" s="125">
        <f t="shared" si="18"/>
        <v>0</v>
      </c>
      <c r="DO12" s="126"/>
      <c r="DP12" s="127">
        <f t="shared" si="19"/>
        <v>0</v>
      </c>
      <c r="DQ12" s="128">
        <f t="shared" si="79"/>
        <v>7212</v>
      </c>
      <c r="DR12" s="126"/>
      <c r="DS12" s="127">
        <f t="shared" si="20"/>
        <v>0</v>
      </c>
      <c r="DT12" s="128">
        <f t="shared" si="80"/>
        <v>4846</v>
      </c>
      <c r="DU12" s="126"/>
      <c r="DV12" s="127">
        <f t="shared" si="21"/>
        <v>0</v>
      </c>
      <c r="DW12" s="128">
        <f t="shared" si="81"/>
        <v>4835</v>
      </c>
      <c r="DX12" s="126"/>
      <c r="DY12" s="124">
        <f t="shared" si="22"/>
        <v>0</v>
      </c>
      <c r="DZ12" s="125">
        <f t="shared" si="82"/>
        <v>523</v>
      </c>
      <c r="EA12" s="124"/>
      <c r="EB12" s="124">
        <f t="shared" si="23"/>
        <v>0</v>
      </c>
      <c r="EC12" s="129">
        <f t="shared" si="83"/>
        <v>369</v>
      </c>
      <c r="ED12" s="126"/>
      <c r="EE12" s="127">
        <f t="shared" si="24"/>
        <v>0</v>
      </c>
      <c r="EF12" s="128">
        <f t="shared" si="84"/>
        <v>4769</v>
      </c>
      <c r="EG12" s="117"/>
      <c r="EH12" s="117">
        <f t="shared" si="25"/>
        <v>0</v>
      </c>
      <c r="EI12" s="117">
        <f t="shared" si="85"/>
        <v>25240</v>
      </c>
      <c r="EJ12" s="117"/>
      <c r="EK12" s="117">
        <f t="shared" si="26"/>
        <v>0</v>
      </c>
      <c r="EL12" s="121">
        <f t="shared" si="86"/>
        <v>23870</v>
      </c>
      <c r="EM12" s="131">
        <f t="shared" si="87"/>
        <v>114265.66396000001</v>
      </c>
    </row>
    <row r="13" spans="1:299" ht="11.25" customHeight="1" x14ac:dyDescent="0.25">
      <c r="A13" s="130">
        <v>46024</v>
      </c>
      <c r="B13" s="185"/>
      <c r="C13" s="172">
        <v>4822</v>
      </c>
      <c r="D13" s="113"/>
      <c r="E13" s="114"/>
      <c r="F13" s="115"/>
      <c r="G13" s="116"/>
      <c r="H13" s="117"/>
      <c r="I13" s="118">
        <f t="shared" si="0"/>
        <v>0</v>
      </c>
      <c r="J13" s="119">
        <f t="shared" si="27"/>
        <v>59683</v>
      </c>
      <c r="K13" s="117"/>
      <c r="L13" s="118">
        <f t="shared" si="88"/>
        <v>0</v>
      </c>
      <c r="M13" s="119">
        <f t="shared" si="28"/>
        <v>41430</v>
      </c>
      <c r="N13" s="117">
        <v>40000</v>
      </c>
      <c r="O13" s="118">
        <f t="shared" si="1"/>
        <v>0</v>
      </c>
      <c r="P13" s="119">
        <f t="shared" si="29"/>
        <v>43900</v>
      </c>
      <c r="Q13" s="117"/>
      <c r="R13" s="117">
        <f t="shared" si="2"/>
        <v>0</v>
      </c>
      <c r="S13" s="117">
        <f t="shared" si="30"/>
        <v>36156</v>
      </c>
      <c r="T13" s="117"/>
      <c r="U13" s="117">
        <f t="shared" si="31"/>
        <v>0</v>
      </c>
      <c r="V13" s="117">
        <f t="shared" si="32"/>
        <v>71686</v>
      </c>
      <c r="W13" s="121"/>
      <c r="X13" s="120">
        <f t="shared" si="3"/>
        <v>0</v>
      </c>
      <c r="Y13" s="117">
        <f t="shared" si="33"/>
        <v>2271</v>
      </c>
      <c r="Z13" s="117"/>
      <c r="AA13" s="121">
        <f t="shared" si="4"/>
        <v>0</v>
      </c>
      <c r="AB13" s="117">
        <f t="shared" si="34"/>
        <v>2491</v>
      </c>
      <c r="AC13" s="117"/>
      <c r="AD13" s="117">
        <f t="shared" si="35"/>
        <v>0</v>
      </c>
      <c r="AE13" s="117">
        <f t="shared" si="36"/>
        <v>1902</v>
      </c>
      <c r="AF13" s="117"/>
      <c r="AG13" s="116">
        <f t="shared" si="5"/>
        <v>0</v>
      </c>
      <c r="AH13" s="123">
        <f t="shared" si="37"/>
        <v>3588</v>
      </c>
      <c r="AI13" s="117"/>
      <c r="AJ13" s="121">
        <f t="shared" si="6"/>
        <v>0</v>
      </c>
      <c r="AK13" s="117">
        <f t="shared" si="38"/>
        <v>3442</v>
      </c>
      <c r="AL13" s="117"/>
      <c r="AM13" s="121">
        <f t="shared" si="7"/>
        <v>0</v>
      </c>
      <c r="AN13" s="117">
        <f t="shared" si="39"/>
        <v>1998</v>
      </c>
      <c r="AO13" s="117"/>
      <c r="AP13" s="121">
        <f t="shared" si="8"/>
        <v>0</v>
      </c>
      <c r="AQ13" s="117">
        <f t="shared" si="40"/>
        <v>5813</v>
      </c>
      <c r="AR13" s="117"/>
      <c r="AS13" s="121">
        <f t="shared" si="9"/>
        <v>0</v>
      </c>
      <c r="AT13" s="117">
        <f t="shared" si="41"/>
        <v>145</v>
      </c>
      <c r="AU13" s="117"/>
      <c r="AV13" s="117">
        <f t="shared" si="42"/>
        <v>0</v>
      </c>
      <c r="AW13" s="122">
        <f t="shared" si="43"/>
        <v>1998</v>
      </c>
      <c r="AX13" s="117"/>
      <c r="AY13" s="117">
        <f t="shared" si="44"/>
        <v>0</v>
      </c>
      <c r="AZ13" s="117">
        <f t="shared" si="45"/>
        <v>1870</v>
      </c>
      <c r="BA13" s="117"/>
      <c r="BB13" s="121">
        <f t="shared" si="46"/>
        <v>0</v>
      </c>
      <c r="BC13" s="117">
        <f t="shared" si="47"/>
        <v>3654</v>
      </c>
      <c r="BD13" s="117"/>
      <c r="BE13" s="121">
        <f t="shared" si="48"/>
        <v>0</v>
      </c>
      <c r="BF13" s="117">
        <f t="shared" si="49"/>
        <v>4384</v>
      </c>
      <c r="BG13" s="117"/>
      <c r="BH13" s="121">
        <f t="shared" si="50"/>
        <v>0</v>
      </c>
      <c r="BI13" s="117">
        <f t="shared" si="51"/>
        <v>10931</v>
      </c>
      <c r="BJ13" s="117"/>
      <c r="BK13" s="121">
        <f t="shared" si="52"/>
        <v>0</v>
      </c>
      <c r="BL13" s="117">
        <f t="shared" si="53"/>
        <v>7616</v>
      </c>
      <c r="BM13" s="117"/>
      <c r="BN13" s="121">
        <f t="shared" si="54"/>
        <v>0</v>
      </c>
      <c r="BO13" s="117">
        <f t="shared" si="55"/>
        <v>7077</v>
      </c>
      <c r="BP13" s="117"/>
      <c r="BQ13" s="121">
        <f t="shared" si="56"/>
        <v>0</v>
      </c>
      <c r="BR13" s="117">
        <f t="shared" si="57"/>
        <v>39317</v>
      </c>
      <c r="BS13" s="117"/>
      <c r="BT13" s="117">
        <f t="shared" si="10"/>
        <v>0</v>
      </c>
      <c r="BU13" s="117">
        <f t="shared" si="58"/>
        <v>67019</v>
      </c>
      <c r="BV13" s="117"/>
      <c r="BW13" s="117">
        <f t="shared" si="11"/>
        <v>0</v>
      </c>
      <c r="BX13" s="117">
        <f t="shared" si="59"/>
        <v>50687</v>
      </c>
      <c r="BY13" s="117"/>
      <c r="BZ13" s="117">
        <f t="shared" si="12"/>
        <v>0</v>
      </c>
      <c r="CA13" s="117">
        <f t="shared" si="60"/>
        <v>57211</v>
      </c>
      <c r="CB13" s="117"/>
      <c r="CC13" s="117">
        <f t="shared" si="61"/>
        <v>0</v>
      </c>
      <c r="CD13" s="117">
        <f t="shared" si="62"/>
        <v>4501</v>
      </c>
      <c r="CE13" s="117"/>
      <c r="CF13" s="117">
        <f t="shared" si="63"/>
        <v>0</v>
      </c>
      <c r="CG13" s="117">
        <f t="shared" si="64"/>
        <v>8607</v>
      </c>
      <c r="CH13" s="117"/>
      <c r="CI13" s="117">
        <f t="shared" si="13"/>
        <v>0</v>
      </c>
      <c r="CJ13" s="117">
        <f t="shared" si="65"/>
        <v>8813</v>
      </c>
      <c r="CK13" s="117"/>
      <c r="CL13" s="117">
        <f t="shared" si="66"/>
        <v>0</v>
      </c>
      <c r="CM13" s="123">
        <f t="shared" si="67"/>
        <v>4885</v>
      </c>
      <c r="CN13" s="117"/>
      <c r="CO13" s="121">
        <f t="shared" si="68"/>
        <v>0</v>
      </c>
      <c r="CP13" s="123">
        <f t="shared" si="69"/>
        <v>3976</v>
      </c>
      <c r="CQ13" s="117"/>
      <c r="CR13" s="121">
        <f t="shared" si="14"/>
        <v>0</v>
      </c>
      <c r="CS13" s="123">
        <f t="shared" si="70"/>
        <v>274</v>
      </c>
      <c r="CT13" s="117"/>
      <c r="CU13" s="121">
        <f t="shared" si="15"/>
        <v>0</v>
      </c>
      <c r="CV13" s="120">
        <f t="shared" si="71"/>
        <v>7769</v>
      </c>
      <c r="CW13" s="123"/>
      <c r="CX13" s="165">
        <f t="shared" si="89"/>
        <v>0</v>
      </c>
      <c r="CY13" s="116">
        <v>6603</v>
      </c>
      <c r="CZ13" s="123"/>
      <c r="DA13" s="117">
        <f t="shared" si="72"/>
        <v>0</v>
      </c>
      <c r="DB13" s="117">
        <f t="shared" si="73"/>
        <v>41930</v>
      </c>
      <c r="DC13" s="117"/>
      <c r="DD13" s="117">
        <f t="shared" si="74"/>
        <v>0</v>
      </c>
      <c r="DE13" s="117">
        <f t="shared" si="75"/>
        <v>38701</v>
      </c>
      <c r="DF13" s="117"/>
      <c r="DG13" s="120">
        <f t="shared" si="76"/>
        <v>0</v>
      </c>
      <c r="DH13" s="117">
        <f t="shared" si="77"/>
        <v>89389</v>
      </c>
      <c r="DI13" s="117"/>
      <c r="DJ13" s="117">
        <f t="shared" si="16"/>
        <v>0</v>
      </c>
      <c r="DK13" s="117">
        <f t="shared" si="78"/>
        <v>3594</v>
      </c>
      <c r="DL13" s="211"/>
      <c r="DM13" s="207">
        <f t="shared" si="17"/>
        <v>0</v>
      </c>
      <c r="DN13" s="125">
        <f t="shared" si="18"/>
        <v>0</v>
      </c>
      <c r="DO13" s="126"/>
      <c r="DP13" s="127">
        <f t="shared" si="19"/>
        <v>0</v>
      </c>
      <c r="DQ13" s="128">
        <f t="shared" si="79"/>
        <v>7212</v>
      </c>
      <c r="DR13" s="126"/>
      <c r="DS13" s="127">
        <f t="shared" si="20"/>
        <v>0</v>
      </c>
      <c r="DT13" s="128">
        <f t="shared" si="80"/>
        <v>4846</v>
      </c>
      <c r="DU13" s="126"/>
      <c r="DV13" s="127">
        <f t="shared" si="21"/>
        <v>0</v>
      </c>
      <c r="DW13" s="128">
        <f t="shared" si="81"/>
        <v>4835</v>
      </c>
      <c r="DX13" s="126"/>
      <c r="DY13" s="124">
        <f t="shared" si="22"/>
        <v>0</v>
      </c>
      <c r="DZ13" s="125">
        <f t="shared" si="82"/>
        <v>523</v>
      </c>
      <c r="EA13" s="124"/>
      <c r="EB13" s="124">
        <f t="shared" si="23"/>
        <v>0</v>
      </c>
      <c r="EC13" s="129">
        <f t="shared" si="83"/>
        <v>369</v>
      </c>
      <c r="ED13" s="126"/>
      <c r="EE13" s="127">
        <f t="shared" si="24"/>
        <v>0</v>
      </c>
      <c r="EF13" s="128">
        <f t="shared" si="84"/>
        <v>4769</v>
      </c>
      <c r="EG13" s="117"/>
      <c r="EH13" s="117">
        <f t="shared" si="25"/>
        <v>0</v>
      </c>
      <c r="EI13" s="117">
        <f t="shared" si="85"/>
        <v>25240</v>
      </c>
      <c r="EJ13" s="117"/>
      <c r="EK13" s="117">
        <f t="shared" si="26"/>
        <v>0</v>
      </c>
      <c r="EL13" s="121">
        <f t="shared" si="86"/>
        <v>23870</v>
      </c>
      <c r="EM13" s="131">
        <f t="shared" si="87"/>
        <v>116101.66395999999</v>
      </c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</row>
    <row r="14" spans="1:299" s="36" customFormat="1" ht="11.25" customHeight="1" x14ac:dyDescent="0.25">
      <c r="A14" s="130">
        <v>46024</v>
      </c>
      <c r="B14" s="185"/>
      <c r="C14" s="172">
        <v>4831</v>
      </c>
      <c r="D14" s="113"/>
      <c r="E14" s="114"/>
      <c r="F14" s="115"/>
      <c r="G14" s="116"/>
      <c r="H14" s="117">
        <v>50000</v>
      </c>
      <c r="I14" s="118">
        <f t="shared" si="0"/>
        <v>0</v>
      </c>
      <c r="J14" s="119">
        <f t="shared" si="27"/>
        <v>109683</v>
      </c>
      <c r="K14" s="117"/>
      <c r="L14" s="118">
        <f t="shared" si="88"/>
        <v>0</v>
      </c>
      <c r="M14" s="119">
        <f t="shared" si="28"/>
        <v>41430</v>
      </c>
      <c r="N14" s="117"/>
      <c r="O14" s="118">
        <f t="shared" si="1"/>
        <v>0</v>
      </c>
      <c r="P14" s="119">
        <f t="shared" si="29"/>
        <v>43900</v>
      </c>
      <c r="Q14" s="117"/>
      <c r="R14" s="117">
        <f t="shared" si="2"/>
        <v>0</v>
      </c>
      <c r="S14" s="117">
        <f t="shared" si="30"/>
        <v>36156</v>
      </c>
      <c r="T14" s="117"/>
      <c r="U14" s="117">
        <f t="shared" si="31"/>
        <v>0</v>
      </c>
      <c r="V14" s="117">
        <f t="shared" si="32"/>
        <v>71686</v>
      </c>
      <c r="W14" s="121"/>
      <c r="X14" s="120">
        <f t="shared" si="3"/>
        <v>0</v>
      </c>
      <c r="Y14" s="117">
        <f t="shared" si="33"/>
        <v>2271</v>
      </c>
      <c r="Z14" s="117"/>
      <c r="AA14" s="121">
        <f t="shared" si="4"/>
        <v>0</v>
      </c>
      <c r="AB14" s="117">
        <f t="shared" si="34"/>
        <v>2491</v>
      </c>
      <c r="AC14" s="117"/>
      <c r="AD14" s="117">
        <f t="shared" si="35"/>
        <v>0</v>
      </c>
      <c r="AE14" s="117">
        <f t="shared" si="36"/>
        <v>1902</v>
      </c>
      <c r="AF14" s="117"/>
      <c r="AG14" s="116">
        <f t="shared" si="5"/>
        <v>0</v>
      </c>
      <c r="AH14" s="123">
        <f t="shared" si="37"/>
        <v>3588</v>
      </c>
      <c r="AI14" s="117"/>
      <c r="AJ14" s="121">
        <f t="shared" si="6"/>
        <v>0</v>
      </c>
      <c r="AK14" s="117">
        <f t="shared" si="38"/>
        <v>3442</v>
      </c>
      <c r="AL14" s="117"/>
      <c r="AM14" s="121">
        <f t="shared" si="7"/>
        <v>0</v>
      </c>
      <c r="AN14" s="117">
        <f t="shared" si="39"/>
        <v>1998</v>
      </c>
      <c r="AO14" s="117"/>
      <c r="AP14" s="121">
        <f t="shared" si="8"/>
        <v>0</v>
      </c>
      <c r="AQ14" s="117">
        <f t="shared" si="40"/>
        <v>5813</v>
      </c>
      <c r="AR14" s="117"/>
      <c r="AS14" s="121">
        <f t="shared" si="9"/>
        <v>0</v>
      </c>
      <c r="AT14" s="117">
        <f t="shared" si="41"/>
        <v>145</v>
      </c>
      <c r="AU14" s="117"/>
      <c r="AV14" s="117">
        <f t="shared" si="42"/>
        <v>0</v>
      </c>
      <c r="AW14" s="122">
        <f t="shared" si="43"/>
        <v>1998</v>
      </c>
      <c r="AX14" s="117"/>
      <c r="AY14" s="117">
        <f t="shared" si="44"/>
        <v>0</v>
      </c>
      <c r="AZ14" s="117">
        <f t="shared" si="45"/>
        <v>1870</v>
      </c>
      <c r="BA14" s="117"/>
      <c r="BB14" s="121">
        <f t="shared" si="46"/>
        <v>0</v>
      </c>
      <c r="BC14" s="117">
        <f t="shared" si="47"/>
        <v>3654</v>
      </c>
      <c r="BD14" s="117"/>
      <c r="BE14" s="121">
        <f t="shared" si="48"/>
        <v>0</v>
      </c>
      <c r="BF14" s="117">
        <f t="shared" si="49"/>
        <v>4384</v>
      </c>
      <c r="BG14" s="117"/>
      <c r="BH14" s="121">
        <f t="shared" si="50"/>
        <v>0</v>
      </c>
      <c r="BI14" s="117">
        <f t="shared" si="51"/>
        <v>10931</v>
      </c>
      <c r="BJ14" s="117"/>
      <c r="BK14" s="121">
        <f t="shared" si="52"/>
        <v>0</v>
      </c>
      <c r="BL14" s="117">
        <f t="shared" si="53"/>
        <v>7616</v>
      </c>
      <c r="BM14" s="117"/>
      <c r="BN14" s="121">
        <f t="shared" si="54"/>
        <v>0</v>
      </c>
      <c r="BO14" s="117">
        <f t="shared" si="55"/>
        <v>7077</v>
      </c>
      <c r="BP14" s="117"/>
      <c r="BQ14" s="121">
        <f t="shared" si="56"/>
        <v>0</v>
      </c>
      <c r="BR14" s="117">
        <f t="shared" si="57"/>
        <v>39317</v>
      </c>
      <c r="BS14" s="117"/>
      <c r="BT14" s="117">
        <f t="shared" si="10"/>
        <v>0</v>
      </c>
      <c r="BU14" s="117">
        <f t="shared" si="58"/>
        <v>67019</v>
      </c>
      <c r="BV14" s="117"/>
      <c r="BW14" s="117">
        <f t="shared" si="11"/>
        <v>0</v>
      </c>
      <c r="BX14" s="117">
        <f t="shared" si="59"/>
        <v>50687</v>
      </c>
      <c r="BY14" s="117"/>
      <c r="BZ14" s="117">
        <f t="shared" si="12"/>
        <v>0</v>
      </c>
      <c r="CA14" s="117">
        <f t="shared" si="60"/>
        <v>57211</v>
      </c>
      <c r="CB14" s="117"/>
      <c r="CC14" s="117">
        <f t="shared" si="61"/>
        <v>0</v>
      </c>
      <c r="CD14" s="117">
        <f t="shared" si="62"/>
        <v>4501</v>
      </c>
      <c r="CE14" s="117"/>
      <c r="CF14" s="117">
        <f t="shared" si="63"/>
        <v>0</v>
      </c>
      <c r="CG14" s="117">
        <f t="shared" si="64"/>
        <v>8607</v>
      </c>
      <c r="CH14" s="117"/>
      <c r="CI14" s="117">
        <f t="shared" si="13"/>
        <v>0</v>
      </c>
      <c r="CJ14" s="117">
        <f t="shared" si="65"/>
        <v>8813</v>
      </c>
      <c r="CK14" s="117"/>
      <c r="CL14" s="117">
        <f t="shared" si="66"/>
        <v>0</v>
      </c>
      <c r="CM14" s="123">
        <f t="shared" si="67"/>
        <v>4885</v>
      </c>
      <c r="CN14" s="117"/>
      <c r="CO14" s="121">
        <f t="shared" si="68"/>
        <v>0</v>
      </c>
      <c r="CP14" s="123">
        <f t="shared" si="69"/>
        <v>3976</v>
      </c>
      <c r="CQ14" s="117"/>
      <c r="CR14" s="121">
        <f t="shared" si="14"/>
        <v>0</v>
      </c>
      <c r="CS14" s="123">
        <f t="shared" si="70"/>
        <v>274</v>
      </c>
      <c r="CT14" s="117"/>
      <c r="CU14" s="121">
        <f t="shared" si="15"/>
        <v>0</v>
      </c>
      <c r="CV14" s="120">
        <f t="shared" si="71"/>
        <v>7769</v>
      </c>
      <c r="CW14" s="123"/>
      <c r="CX14" s="165">
        <f t="shared" si="89"/>
        <v>0</v>
      </c>
      <c r="CY14" s="116">
        <v>6603</v>
      </c>
      <c r="CZ14" s="123"/>
      <c r="DA14" s="117">
        <f t="shared" si="72"/>
        <v>0</v>
      </c>
      <c r="DB14" s="117">
        <f t="shared" si="73"/>
        <v>41930</v>
      </c>
      <c r="DC14" s="117"/>
      <c r="DD14" s="117">
        <f t="shared" si="74"/>
        <v>0</v>
      </c>
      <c r="DE14" s="117">
        <f t="shared" si="75"/>
        <v>38701</v>
      </c>
      <c r="DF14" s="117"/>
      <c r="DG14" s="120">
        <f t="shared" si="76"/>
        <v>0</v>
      </c>
      <c r="DH14" s="117">
        <f t="shared" si="77"/>
        <v>89389</v>
      </c>
      <c r="DI14" s="117"/>
      <c r="DJ14" s="117">
        <f t="shared" si="16"/>
        <v>0</v>
      </c>
      <c r="DK14" s="117">
        <f t="shared" si="78"/>
        <v>3594</v>
      </c>
      <c r="DL14" s="211"/>
      <c r="DM14" s="207">
        <f t="shared" si="17"/>
        <v>0</v>
      </c>
      <c r="DN14" s="125">
        <f t="shared" si="18"/>
        <v>0</v>
      </c>
      <c r="DO14" s="126"/>
      <c r="DP14" s="127">
        <f t="shared" si="19"/>
        <v>0</v>
      </c>
      <c r="DQ14" s="128">
        <f t="shared" si="79"/>
        <v>7212</v>
      </c>
      <c r="DR14" s="126"/>
      <c r="DS14" s="127">
        <f t="shared" si="20"/>
        <v>0</v>
      </c>
      <c r="DT14" s="128">
        <f t="shared" si="80"/>
        <v>4846</v>
      </c>
      <c r="DU14" s="126"/>
      <c r="DV14" s="127">
        <f t="shared" si="21"/>
        <v>0</v>
      </c>
      <c r="DW14" s="128">
        <f t="shared" si="81"/>
        <v>4835</v>
      </c>
      <c r="DX14" s="126"/>
      <c r="DY14" s="124">
        <f t="shared" si="22"/>
        <v>0</v>
      </c>
      <c r="DZ14" s="125">
        <f t="shared" si="82"/>
        <v>523</v>
      </c>
      <c r="EA14" s="124"/>
      <c r="EB14" s="124">
        <f t="shared" si="23"/>
        <v>0</v>
      </c>
      <c r="EC14" s="129">
        <f t="shared" si="83"/>
        <v>369</v>
      </c>
      <c r="ED14" s="126"/>
      <c r="EE14" s="127">
        <f t="shared" si="24"/>
        <v>0</v>
      </c>
      <c r="EF14" s="128">
        <f t="shared" si="84"/>
        <v>4769</v>
      </c>
      <c r="EG14" s="117"/>
      <c r="EH14" s="117">
        <f t="shared" si="25"/>
        <v>0</v>
      </c>
      <c r="EI14" s="117">
        <f t="shared" si="85"/>
        <v>25240</v>
      </c>
      <c r="EJ14" s="117"/>
      <c r="EK14" s="117">
        <f t="shared" si="26"/>
        <v>0</v>
      </c>
      <c r="EL14" s="121">
        <f t="shared" si="86"/>
        <v>23870</v>
      </c>
      <c r="EM14" s="131">
        <f t="shared" si="87"/>
        <v>116819.80115999999</v>
      </c>
    </row>
    <row r="15" spans="1:299" s="36" customFormat="1" ht="11.25" customHeight="1" x14ac:dyDescent="0.25">
      <c r="A15" s="130">
        <v>46024</v>
      </c>
      <c r="B15" s="185"/>
      <c r="C15" s="172">
        <v>4818</v>
      </c>
      <c r="D15" s="113"/>
      <c r="E15" s="114"/>
      <c r="F15" s="115"/>
      <c r="G15" s="116"/>
      <c r="H15" s="117"/>
      <c r="I15" s="118">
        <f t="shared" si="0"/>
        <v>0</v>
      </c>
      <c r="J15" s="119">
        <f t="shared" si="27"/>
        <v>109683</v>
      </c>
      <c r="K15" s="117"/>
      <c r="L15" s="118">
        <f t="shared" si="88"/>
        <v>0</v>
      </c>
      <c r="M15" s="119">
        <f t="shared" si="28"/>
        <v>41430</v>
      </c>
      <c r="N15" s="117"/>
      <c r="O15" s="118">
        <f t="shared" si="1"/>
        <v>0</v>
      </c>
      <c r="P15" s="119">
        <f t="shared" si="29"/>
        <v>43900</v>
      </c>
      <c r="Q15" s="117"/>
      <c r="R15" s="117">
        <f t="shared" si="2"/>
        <v>0</v>
      </c>
      <c r="S15" s="117">
        <f t="shared" si="30"/>
        <v>36156</v>
      </c>
      <c r="T15" s="117"/>
      <c r="U15" s="117">
        <f t="shared" si="31"/>
        <v>0</v>
      </c>
      <c r="V15" s="117">
        <f t="shared" si="32"/>
        <v>71686</v>
      </c>
      <c r="W15" s="121"/>
      <c r="X15" s="120">
        <f t="shared" si="3"/>
        <v>0</v>
      </c>
      <c r="Y15" s="117">
        <f t="shared" si="33"/>
        <v>2271</v>
      </c>
      <c r="Z15" s="117"/>
      <c r="AA15" s="121">
        <f t="shared" si="4"/>
        <v>0</v>
      </c>
      <c r="AB15" s="117">
        <f t="shared" si="34"/>
        <v>2491</v>
      </c>
      <c r="AC15" s="117"/>
      <c r="AD15" s="117">
        <f t="shared" si="35"/>
        <v>0</v>
      </c>
      <c r="AE15" s="117">
        <f t="shared" si="36"/>
        <v>1902</v>
      </c>
      <c r="AF15" s="117"/>
      <c r="AG15" s="116">
        <f t="shared" si="5"/>
        <v>0</v>
      </c>
      <c r="AH15" s="123">
        <f t="shared" si="37"/>
        <v>3588</v>
      </c>
      <c r="AI15" s="117"/>
      <c r="AJ15" s="121">
        <f t="shared" si="6"/>
        <v>0</v>
      </c>
      <c r="AK15" s="117">
        <f t="shared" si="38"/>
        <v>3442</v>
      </c>
      <c r="AL15" s="117"/>
      <c r="AM15" s="121">
        <f t="shared" si="7"/>
        <v>0</v>
      </c>
      <c r="AN15" s="117">
        <f t="shared" si="39"/>
        <v>1998</v>
      </c>
      <c r="AO15" s="117"/>
      <c r="AP15" s="121">
        <f t="shared" si="8"/>
        <v>0</v>
      </c>
      <c r="AQ15" s="117">
        <f t="shared" si="40"/>
        <v>5813</v>
      </c>
      <c r="AR15" s="117">
        <v>1438</v>
      </c>
      <c r="AS15" s="121">
        <f t="shared" si="9"/>
        <v>0</v>
      </c>
      <c r="AT15" s="117">
        <f t="shared" si="41"/>
        <v>1583</v>
      </c>
      <c r="AU15" s="117"/>
      <c r="AV15" s="117">
        <f t="shared" si="42"/>
        <v>0</v>
      </c>
      <c r="AW15" s="122">
        <f t="shared" si="43"/>
        <v>1998</v>
      </c>
      <c r="AX15" s="117"/>
      <c r="AY15" s="117">
        <f t="shared" si="44"/>
        <v>0</v>
      </c>
      <c r="AZ15" s="117">
        <f t="shared" si="45"/>
        <v>1870</v>
      </c>
      <c r="BA15" s="117"/>
      <c r="BB15" s="121">
        <f t="shared" si="46"/>
        <v>0</v>
      </c>
      <c r="BC15" s="117">
        <f t="shared" si="47"/>
        <v>3654</v>
      </c>
      <c r="BD15" s="117"/>
      <c r="BE15" s="121">
        <f t="shared" si="48"/>
        <v>0</v>
      </c>
      <c r="BF15" s="117">
        <f t="shared" si="49"/>
        <v>4384</v>
      </c>
      <c r="BG15" s="117"/>
      <c r="BH15" s="121">
        <f t="shared" si="50"/>
        <v>0</v>
      </c>
      <c r="BI15" s="117">
        <f t="shared" si="51"/>
        <v>10931</v>
      </c>
      <c r="BJ15" s="117"/>
      <c r="BK15" s="121">
        <f t="shared" si="52"/>
        <v>0</v>
      </c>
      <c r="BL15" s="117">
        <f t="shared" si="53"/>
        <v>7616</v>
      </c>
      <c r="BM15" s="117"/>
      <c r="BN15" s="121">
        <f t="shared" si="54"/>
        <v>0</v>
      </c>
      <c r="BO15" s="117">
        <f t="shared" si="55"/>
        <v>7077</v>
      </c>
      <c r="BP15" s="117"/>
      <c r="BQ15" s="121">
        <f t="shared" si="56"/>
        <v>0</v>
      </c>
      <c r="BR15" s="117">
        <f t="shared" si="57"/>
        <v>39317</v>
      </c>
      <c r="BS15" s="117"/>
      <c r="BT15" s="117">
        <f t="shared" si="10"/>
        <v>0</v>
      </c>
      <c r="BU15" s="117">
        <f t="shared" si="58"/>
        <v>67019</v>
      </c>
      <c r="BV15" s="117"/>
      <c r="BW15" s="117">
        <f t="shared" si="11"/>
        <v>0</v>
      </c>
      <c r="BX15" s="117">
        <f t="shared" si="59"/>
        <v>50687</v>
      </c>
      <c r="BY15" s="117"/>
      <c r="BZ15" s="117">
        <f t="shared" si="12"/>
        <v>0</v>
      </c>
      <c r="CA15" s="117">
        <f t="shared" si="60"/>
        <v>57211</v>
      </c>
      <c r="CB15" s="117"/>
      <c r="CC15" s="117">
        <f t="shared" si="61"/>
        <v>0</v>
      </c>
      <c r="CD15" s="117">
        <f t="shared" si="62"/>
        <v>4501</v>
      </c>
      <c r="CE15" s="117"/>
      <c r="CF15" s="117">
        <f t="shared" si="63"/>
        <v>0</v>
      </c>
      <c r="CG15" s="117">
        <f t="shared" si="64"/>
        <v>8607</v>
      </c>
      <c r="CH15" s="117"/>
      <c r="CI15" s="117">
        <f t="shared" si="13"/>
        <v>0</v>
      </c>
      <c r="CJ15" s="117">
        <f t="shared" si="65"/>
        <v>8813</v>
      </c>
      <c r="CK15" s="117"/>
      <c r="CL15" s="117">
        <f t="shared" si="66"/>
        <v>0</v>
      </c>
      <c r="CM15" s="123">
        <f t="shared" si="67"/>
        <v>4885</v>
      </c>
      <c r="CN15" s="117"/>
      <c r="CO15" s="121">
        <f t="shared" si="68"/>
        <v>0</v>
      </c>
      <c r="CP15" s="123">
        <f t="shared" si="69"/>
        <v>3976</v>
      </c>
      <c r="CQ15" s="117"/>
      <c r="CR15" s="121">
        <f t="shared" si="14"/>
        <v>0</v>
      </c>
      <c r="CS15" s="123">
        <f t="shared" si="70"/>
        <v>274</v>
      </c>
      <c r="CT15" s="117"/>
      <c r="CU15" s="121">
        <f t="shared" si="15"/>
        <v>0</v>
      </c>
      <c r="CV15" s="120">
        <f t="shared" si="71"/>
        <v>7769</v>
      </c>
      <c r="CW15" s="123"/>
      <c r="CX15" s="165">
        <f t="shared" si="89"/>
        <v>0</v>
      </c>
      <c r="CY15" s="116">
        <f t="shared" ref="CY15:CY48" si="90">+CY14+CW15-CX15</f>
        <v>6603</v>
      </c>
      <c r="CZ15" s="123"/>
      <c r="DA15" s="117">
        <f t="shared" si="72"/>
        <v>0</v>
      </c>
      <c r="DB15" s="117">
        <f t="shared" si="73"/>
        <v>41930</v>
      </c>
      <c r="DC15" s="117"/>
      <c r="DD15" s="117">
        <f t="shared" si="74"/>
        <v>0</v>
      </c>
      <c r="DE15" s="117">
        <f t="shared" si="75"/>
        <v>38701</v>
      </c>
      <c r="DF15" s="117"/>
      <c r="DG15" s="120">
        <f t="shared" si="76"/>
        <v>0</v>
      </c>
      <c r="DH15" s="117">
        <f t="shared" si="77"/>
        <v>89389</v>
      </c>
      <c r="DI15" s="117"/>
      <c r="DJ15" s="117">
        <f t="shared" si="16"/>
        <v>0</v>
      </c>
      <c r="DK15" s="117">
        <f t="shared" si="78"/>
        <v>3594</v>
      </c>
      <c r="DL15" s="211"/>
      <c r="DM15" s="207">
        <f t="shared" si="17"/>
        <v>0</v>
      </c>
      <c r="DN15" s="125">
        <f t="shared" si="18"/>
        <v>0</v>
      </c>
      <c r="DO15" s="126"/>
      <c r="DP15" s="127">
        <f t="shared" si="19"/>
        <v>0</v>
      </c>
      <c r="DQ15" s="128">
        <f t="shared" si="79"/>
        <v>7212</v>
      </c>
      <c r="DR15" s="126"/>
      <c r="DS15" s="127">
        <f t="shared" si="20"/>
        <v>0</v>
      </c>
      <c r="DT15" s="128">
        <f t="shared" si="80"/>
        <v>4846</v>
      </c>
      <c r="DU15" s="126"/>
      <c r="DV15" s="127">
        <f t="shared" si="21"/>
        <v>0</v>
      </c>
      <c r="DW15" s="128">
        <f t="shared" si="81"/>
        <v>4835</v>
      </c>
      <c r="DX15" s="126"/>
      <c r="DY15" s="124">
        <f t="shared" si="22"/>
        <v>0</v>
      </c>
      <c r="DZ15" s="125">
        <f t="shared" si="82"/>
        <v>523</v>
      </c>
      <c r="EA15" s="124"/>
      <c r="EB15" s="124">
        <f t="shared" si="23"/>
        <v>0</v>
      </c>
      <c r="EC15" s="129">
        <f t="shared" si="83"/>
        <v>369</v>
      </c>
      <c r="ED15" s="126"/>
      <c r="EE15" s="127">
        <f t="shared" si="24"/>
        <v>0</v>
      </c>
      <c r="EF15" s="128">
        <f t="shared" si="84"/>
        <v>4769</v>
      </c>
      <c r="EG15" s="117"/>
      <c r="EH15" s="117">
        <f t="shared" si="25"/>
        <v>0</v>
      </c>
      <c r="EI15" s="117">
        <f t="shared" si="85"/>
        <v>25240</v>
      </c>
      <c r="EJ15" s="117"/>
      <c r="EK15" s="117">
        <f t="shared" si="26"/>
        <v>0</v>
      </c>
      <c r="EL15" s="121">
        <f t="shared" si="86"/>
        <v>23870</v>
      </c>
      <c r="EM15" s="131">
        <f t="shared" si="87"/>
        <v>114268.66115999999</v>
      </c>
    </row>
    <row r="16" spans="1:299" s="36" customFormat="1" ht="11.25" customHeight="1" x14ac:dyDescent="0.25">
      <c r="A16" s="112">
        <v>46025</v>
      </c>
      <c r="B16" s="186"/>
      <c r="C16" s="174" t="s">
        <v>164</v>
      </c>
      <c r="D16" s="13" t="s">
        <v>77</v>
      </c>
      <c r="E16" s="14">
        <v>3000</v>
      </c>
      <c r="F16" s="15">
        <v>1</v>
      </c>
      <c r="G16" s="16">
        <v>191516031289</v>
      </c>
      <c r="H16" s="66"/>
      <c r="I16" s="41">
        <f t="shared" si="0"/>
        <v>6000</v>
      </c>
      <c r="J16" s="48">
        <f t="shared" si="27"/>
        <v>103683</v>
      </c>
      <c r="K16" s="66"/>
      <c r="L16" s="41">
        <f t="shared" si="88"/>
        <v>6000</v>
      </c>
      <c r="M16" s="48">
        <f t="shared" si="28"/>
        <v>35430</v>
      </c>
      <c r="N16" s="66"/>
      <c r="O16" s="41">
        <f t="shared" si="1"/>
        <v>6000</v>
      </c>
      <c r="P16" s="48">
        <f t="shared" si="29"/>
        <v>37900</v>
      </c>
      <c r="Q16" s="66"/>
      <c r="R16" s="66">
        <f t="shared" si="2"/>
        <v>6000</v>
      </c>
      <c r="S16" s="67">
        <f t="shared" si="30"/>
        <v>30156</v>
      </c>
      <c r="T16" s="66"/>
      <c r="U16" s="66">
        <f t="shared" si="31"/>
        <v>3300.0000000000005</v>
      </c>
      <c r="V16" s="67">
        <f t="shared" si="32"/>
        <v>68386</v>
      </c>
      <c r="W16" s="136"/>
      <c r="X16" s="69">
        <f t="shared" si="3"/>
        <v>0</v>
      </c>
      <c r="Y16" s="67">
        <f t="shared" si="33"/>
        <v>2271</v>
      </c>
      <c r="Z16" s="66"/>
      <c r="AA16" s="68">
        <f t="shared" si="4"/>
        <v>0</v>
      </c>
      <c r="AB16" s="67">
        <f t="shared" si="34"/>
        <v>2491</v>
      </c>
      <c r="AC16" s="66"/>
      <c r="AD16" s="66">
        <f t="shared" si="35"/>
        <v>0</v>
      </c>
      <c r="AE16" s="67">
        <f t="shared" si="36"/>
        <v>1902</v>
      </c>
      <c r="AF16" s="66"/>
      <c r="AG16" s="78">
        <f t="shared" si="5"/>
        <v>0</v>
      </c>
      <c r="AH16" s="79">
        <f t="shared" si="37"/>
        <v>3588</v>
      </c>
      <c r="AI16" s="66"/>
      <c r="AJ16" s="68">
        <f t="shared" si="6"/>
        <v>0</v>
      </c>
      <c r="AK16" s="67">
        <f t="shared" si="38"/>
        <v>3442</v>
      </c>
      <c r="AL16" s="66"/>
      <c r="AM16" s="68">
        <f t="shared" si="7"/>
        <v>0</v>
      </c>
      <c r="AN16" s="67">
        <f t="shared" si="39"/>
        <v>1998</v>
      </c>
      <c r="AO16" s="66"/>
      <c r="AP16" s="68">
        <f t="shared" si="8"/>
        <v>0</v>
      </c>
      <c r="AQ16" s="67">
        <f t="shared" si="40"/>
        <v>5813</v>
      </c>
      <c r="AR16" s="66"/>
      <c r="AS16" s="68">
        <f t="shared" si="9"/>
        <v>0</v>
      </c>
      <c r="AT16" s="67">
        <f t="shared" si="41"/>
        <v>1583</v>
      </c>
      <c r="AU16" s="66"/>
      <c r="AV16" s="66">
        <f t="shared" si="42"/>
        <v>0</v>
      </c>
      <c r="AW16" s="42">
        <f t="shared" si="43"/>
        <v>1998</v>
      </c>
      <c r="AX16" s="66"/>
      <c r="AY16" s="66">
        <f t="shared" si="44"/>
        <v>0</v>
      </c>
      <c r="AZ16" s="67">
        <f t="shared" si="45"/>
        <v>1870</v>
      </c>
      <c r="BA16" s="66"/>
      <c r="BB16" s="68">
        <f t="shared" si="46"/>
        <v>0</v>
      </c>
      <c r="BC16" s="67">
        <f t="shared" si="47"/>
        <v>3654</v>
      </c>
      <c r="BD16" s="66"/>
      <c r="BE16" s="68">
        <f t="shared" si="48"/>
        <v>0</v>
      </c>
      <c r="BF16" s="67">
        <f t="shared" si="49"/>
        <v>4384</v>
      </c>
      <c r="BG16" s="66"/>
      <c r="BH16" s="68">
        <f t="shared" si="50"/>
        <v>0</v>
      </c>
      <c r="BI16" s="67">
        <f t="shared" si="51"/>
        <v>10931</v>
      </c>
      <c r="BJ16" s="66"/>
      <c r="BK16" s="68">
        <f t="shared" si="52"/>
        <v>0</v>
      </c>
      <c r="BL16" s="67">
        <f t="shared" si="53"/>
        <v>7616</v>
      </c>
      <c r="BM16" s="66"/>
      <c r="BN16" s="68">
        <f t="shared" si="54"/>
        <v>0</v>
      </c>
      <c r="BO16" s="67">
        <f t="shared" si="55"/>
        <v>7077</v>
      </c>
      <c r="BP16" s="66"/>
      <c r="BQ16" s="68">
        <f t="shared" si="56"/>
        <v>0</v>
      </c>
      <c r="BR16" s="67">
        <f t="shared" si="57"/>
        <v>39317</v>
      </c>
      <c r="BS16" s="66"/>
      <c r="BT16" s="66">
        <f t="shared" si="10"/>
        <v>0</v>
      </c>
      <c r="BU16" s="67">
        <f t="shared" si="58"/>
        <v>67019</v>
      </c>
      <c r="BV16" s="66"/>
      <c r="BW16" s="66">
        <f t="shared" si="11"/>
        <v>0</v>
      </c>
      <c r="BX16" s="67">
        <f t="shared" si="59"/>
        <v>50687</v>
      </c>
      <c r="BY16" s="66"/>
      <c r="BZ16" s="66">
        <f t="shared" si="12"/>
        <v>0</v>
      </c>
      <c r="CA16" s="67">
        <f t="shared" si="60"/>
        <v>57211</v>
      </c>
      <c r="CB16" s="66"/>
      <c r="CC16" s="66">
        <f t="shared" si="61"/>
        <v>0</v>
      </c>
      <c r="CD16" s="67">
        <f t="shared" si="62"/>
        <v>4501</v>
      </c>
      <c r="CE16" s="66"/>
      <c r="CF16" s="66">
        <f t="shared" si="63"/>
        <v>0</v>
      </c>
      <c r="CG16" s="67">
        <f t="shared" si="64"/>
        <v>8607</v>
      </c>
      <c r="CH16" s="66"/>
      <c r="CI16" s="66">
        <f t="shared" si="13"/>
        <v>0</v>
      </c>
      <c r="CJ16" s="67">
        <f t="shared" si="65"/>
        <v>8813</v>
      </c>
      <c r="CK16" s="66"/>
      <c r="CL16" s="66">
        <f t="shared" si="66"/>
        <v>0</v>
      </c>
      <c r="CM16" s="79">
        <f t="shared" si="67"/>
        <v>4885</v>
      </c>
      <c r="CN16" s="66"/>
      <c r="CO16" s="68">
        <f t="shared" si="68"/>
        <v>0</v>
      </c>
      <c r="CP16" s="79">
        <f t="shared" si="69"/>
        <v>3976</v>
      </c>
      <c r="CQ16" s="66"/>
      <c r="CR16" s="68">
        <f t="shared" si="14"/>
        <v>0</v>
      </c>
      <c r="CS16" s="79">
        <f t="shared" si="70"/>
        <v>274</v>
      </c>
      <c r="CT16" s="66"/>
      <c r="CU16" s="68">
        <f t="shared" si="15"/>
        <v>0</v>
      </c>
      <c r="CV16" s="200">
        <f t="shared" si="71"/>
        <v>7769</v>
      </c>
      <c r="CW16" s="65"/>
      <c r="CX16" s="164">
        <f t="shared" si="89"/>
        <v>0</v>
      </c>
      <c r="CY16" s="40">
        <f t="shared" si="90"/>
        <v>6603</v>
      </c>
      <c r="CZ16" s="65"/>
      <c r="DA16" s="66">
        <f t="shared" si="72"/>
        <v>0</v>
      </c>
      <c r="DB16" s="67">
        <f t="shared" si="73"/>
        <v>41930</v>
      </c>
      <c r="DC16" s="66"/>
      <c r="DD16" s="66">
        <f t="shared" si="74"/>
        <v>0</v>
      </c>
      <c r="DE16" s="67">
        <f t="shared" si="75"/>
        <v>38701</v>
      </c>
      <c r="DF16" s="66"/>
      <c r="DG16" s="69">
        <f t="shared" si="76"/>
        <v>0</v>
      </c>
      <c r="DH16" s="67">
        <f t="shared" si="77"/>
        <v>89389</v>
      </c>
      <c r="DI16" s="66"/>
      <c r="DJ16" s="66">
        <f t="shared" si="16"/>
        <v>0</v>
      </c>
      <c r="DK16" s="67">
        <f t="shared" si="78"/>
        <v>3594</v>
      </c>
      <c r="DL16" s="210"/>
      <c r="DM16" s="206">
        <f t="shared" si="17"/>
        <v>0</v>
      </c>
      <c r="DN16" s="25">
        <f t="shared" si="18"/>
        <v>0</v>
      </c>
      <c r="DO16" s="5"/>
      <c r="DP16" s="43">
        <f t="shared" si="19"/>
        <v>0</v>
      </c>
      <c r="DQ16" s="27">
        <f t="shared" si="79"/>
        <v>7212</v>
      </c>
      <c r="DR16" s="5"/>
      <c r="DS16" s="43">
        <f t="shared" si="20"/>
        <v>0</v>
      </c>
      <c r="DT16" s="27">
        <f t="shared" si="80"/>
        <v>4846</v>
      </c>
      <c r="DU16" s="5"/>
      <c r="DV16" s="43">
        <f t="shared" si="21"/>
        <v>0</v>
      </c>
      <c r="DW16" s="27">
        <f t="shared" si="81"/>
        <v>4835</v>
      </c>
      <c r="DX16" s="5"/>
      <c r="DY16" s="22">
        <f t="shared" si="22"/>
        <v>0</v>
      </c>
      <c r="DZ16" s="25">
        <f t="shared" si="82"/>
        <v>523</v>
      </c>
      <c r="EA16" s="22"/>
      <c r="EB16" s="22">
        <f t="shared" si="23"/>
        <v>0</v>
      </c>
      <c r="EC16" s="28">
        <f t="shared" si="83"/>
        <v>369</v>
      </c>
      <c r="ED16" s="5"/>
      <c r="EE16" s="43">
        <f t="shared" si="24"/>
        <v>0</v>
      </c>
      <c r="EF16" s="27">
        <f t="shared" si="84"/>
        <v>4769</v>
      </c>
      <c r="EG16" s="66"/>
      <c r="EH16" s="66">
        <f t="shared" si="25"/>
        <v>0</v>
      </c>
      <c r="EI16" s="67">
        <f t="shared" si="85"/>
        <v>25240</v>
      </c>
      <c r="EJ16" s="66"/>
      <c r="EK16" s="66">
        <f t="shared" si="26"/>
        <v>0</v>
      </c>
      <c r="EL16" s="445">
        <f t="shared" si="86"/>
        <v>23870</v>
      </c>
      <c r="EM16" s="110">
        <f t="shared" si="87"/>
        <v>113559.68985999997</v>
      </c>
    </row>
    <row r="17" spans="1:299" s="36" customFormat="1" ht="12" customHeight="1" x14ac:dyDescent="0.25">
      <c r="A17" s="112">
        <v>46025</v>
      </c>
      <c r="B17" s="186"/>
      <c r="C17" s="175">
        <v>8004894220</v>
      </c>
      <c r="D17" s="111" t="s">
        <v>152</v>
      </c>
      <c r="E17" s="141">
        <v>100</v>
      </c>
      <c r="F17" s="139">
        <v>15</v>
      </c>
      <c r="G17" s="85">
        <v>191516214941</v>
      </c>
      <c r="H17" s="66"/>
      <c r="I17" s="41">
        <f t="shared" si="0"/>
        <v>0</v>
      </c>
      <c r="J17" s="48">
        <f t="shared" si="27"/>
        <v>103683</v>
      </c>
      <c r="K17" s="66"/>
      <c r="L17" s="41">
        <f t="shared" si="88"/>
        <v>0</v>
      </c>
      <c r="M17" s="48">
        <f t="shared" si="28"/>
        <v>35430</v>
      </c>
      <c r="N17" s="66"/>
      <c r="O17" s="41">
        <f t="shared" si="1"/>
        <v>0</v>
      </c>
      <c r="P17" s="48">
        <f t="shared" si="29"/>
        <v>37900</v>
      </c>
      <c r="Q17" s="66"/>
      <c r="R17" s="66">
        <f t="shared" si="2"/>
        <v>0</v>
      </c>
      <c r="S17" s="67">
        <f t="shared" si="30"/>
        <v>30156</v>
      </c>
      <c r="T17" s="66"/>
      <c r="U17" s="66">
        <f t="shared" si="31"/>
        <v>0</v>
      </c>
      <c r="V17" s="67">
        <f t="shared" si="32"/>
        <v>68386</v>
      </c>
      <c r="W17" s="136"/>
      <c r="X17" s="69">
        <f t="shared" si="3"/>
        <v>0</v>
      </c>
      <c r="Y17" s="67">
        <f t="shared" si="33"/>
        <v>2271</v>
      </c>
      <c r="Z17" s="66"/>
      <c r="AA17" s="68">
        <f t="shared" si="4"/>
        <v>0</v>
      </c>
      <c r="AB17" s="67">
        <f t="shared" si="34"/>
        <v>2491</v>
      </c>
      <c r="AC17" s="66"/>
      <c r="AD17" s="66">
        <f t="shared" si="35"/>
        <v>0</v>
      </c>
      <c r="AE17" s="67">
        <f t="shared" si="36"/>
        <v>1902</v>
      </c>
      <c r="AF17" s="66"/>
      <c r="AG17" s="78">
        <f t="shared" si="5"/>
        <v>0</v>
      </c>
      <c r="AH17" s="79">
        <f t="shared" si="37"/>
        <v>3588</v>
      </c>
      <c r="AI17" s="66"/>
      <c r="AJ17" s="68">
        <f t="shared" si="6"/>
        <v>0</v>
      </c>
      <c r="AK17" s="67">
        <f t="shared" si="38"/>
        <v>3442</v>
      </c>
      <c r="AL17" s="66"/>
      <c r="AM17" s="68">
        <f t="shared" si="7"/>
        <v>0</v>
      </c>
      <c r="AN17" s="67">
        <f t="shared" si="39"/>
        <v>1998</v>
      </c>
      <c r="AO17" s="66"/>
      <c r="AP17" s="68">
        <f t="shared" si="8"/>
        <v>0</v>
      </c>
      <c r="AQ17" s="67">
        <f t="shared" si="40"/>
        <v>5813</v>
      </c>
      <c r="AR17" s="66"/>
      <c r="AS17" s="68">
        <f t="shared" si="9"/>
        <v>0</v>
      </c>
      <c r="AT17" s="67">
        <f t="shared" si="41"/>
        <v>1583</v>
      </c>
      <c r="AU17" s="66"/>
      <c r="AV17" s="66">
        <f t="shared" si="42"/>
        <v>0</v>
      </c>
      <c r="AW17" s="42">
        <f t="shared" si="43"/>
        <v>1998</v>
      </c>
      <c r="AX17" s="66"/>
      <c r="AY17" s="66">
        <f t="shared" si="44"/>
        <v>0</v>
      </c>
      <c r="AZ17" s="67">
        <f t="shared" si="45"/>
        <v>1870</v>
      </c>
      <c r="BA17" s="66"/>
      <c r="BB17" s="68">
        <f t="shared" si="46"/>
        <v>0</v>
      </c>
      <c r="BC17" s="67">
        <f t="shared" si="47"/>
        <v>3654</v>
      </c>
      <c r="BD17" s="66"/>
      <c r="BE17" s="68">
        <f t="shared" si="48"/>
        <v>0</v>
      </c>
      <c r="BF17" s="67">
        <f t="shared" si="49"/>
        <v>4384</v>
      </c>
      <c r="BG17" s="66"/>
      <c r="BH17" s="68">
        <f t="shared" si="50"/>
        <v>0</v>
      </c>
      <c r="BI17" s="67">
        <f t="shared" si="51"/>
        <v>10931</v>
      </c>
      <c r="BJ17" s="66"/>
      <c r="BK17" s="68">
        <f t="shared" si="52"/>
        <v>0</v>
      </c>
      <c r="BL17" s="67">
        <f t="shared" si="53"/>
        <v>7616</v>
      </c>
      <c r="BM17" s="66"/>
      <c r="BN17" s="68">
        <f t="shared" si="54"/>
        <v>0</v>
      </c>
      <c r="BO17" s="67">
        <f t="shared" si="55"/>
        <v>7077</v>
      </c>
      <c r="BP17" s="66"/>
      <c r="BQ17" s="68">
        <f t="shared" si="56"/>
        <v>0</v>
      </c>
      <c r="BR17" s="67">
        <f t="shared" si="57"/>
        <v>39317</v>
      </c>
      <c r="BS17" s="66"/>
      <c r="BT17" s="66">
        <f t="shared" si="10"/>
        <v>0</v>
      </c>
      <c r="BU17" s="67">
        <f>BU16+BS17-BT17-200</f>
        <v>66819</v>
      </c>
      <c r="BV17" s="66"/>
      <c r="BW17" s="66">
        <f t="shared" si="11"/>
        <v>0</v>
      </c>
      <c r="BX17" s="67">
        <f t="shared" si="59"/>
        <v>50687</v>
      </c>
      <c r="BY17" s="66"/>
      <c r="BZ17" s="66">
        <f t="shared" si="12"/>
        <v>0</v>
      </c>
      <c r="CA17" s="67">
        <f t="shared" si="60"/>
        <v>57211</v>
      </c>
      <c r="CB17" s="66"/>
      <c r="CC17" s="66">
        <f t="shared" si="61"/>
        <v>0</v>
      </c>
      <c r="CD17" s="67">
        <f t="shared" si="62"/>
        <v>4501</v>
      </c>
      <c r="CE17" s="66"/>
      <c r="CF17" s="66">
        <f t="shared" si="63"/>
        <v>1510</v>
      </c>
      <c r="CG17" s="67">
        <f t="shared" si="64"/>
        <v>7097</v>
      </c>
      <c r="CH17" s="66"/>
      <c r="CI17" s="66">
        <f t="shared" si="13"/>
        <v>0</v>
      </c>
      <c r="CJ17" s="67">
        <f t="shared" si="65"/>
        <v>8813</v>
      </c>
      <c r="CK17" s="66"/>
      <c r="CL17" s="66">
        <f t="shared" si="66"/>
        <v>0</v>
      </c>
      <c r="CM17" s="79">
        <f t="shared" si="67"/>
        <v>4885</v>
      </c>
      <c r="CN17" s="66"/>
      <c r="CO17" s="68">
        <f t="shared" si="68"/>
        <v>0</v>
      </c>
      <c r="CP17" s="79">
        <f t="shared" si="69"/>
        <v>3976</v>
      </c>
      <c r="CQ17" s="66"/>
      <c r="CR17" s="68">
        <f t="shared" si="14"/>
        <v>0</v>
      </c>
      <c r="CS17" s="79">
        <f t="shared" si="70"/>
        <v>274</v>
      </c>
      <c r="CT17" s="66"/>
      <c r="CU17" s="68">
        <f t="shared" si="15"/>
        <v>0</v>
      </c>
      <c r="CV17" s="200">
        <f t="shared" si="71"/>
        <v>7769</v>
      </c>
      <c r="CW17" s="65"/>
      <c r="CX17" s="164">
        <f t="shared" si="89"/>
        <v>0</v>
      </c>
      <c r="CY17" s="40">
        <f t="shared" si="90"/>
        <v>6603</v>
      </c>
      <c r="CZ17" s="65"/>
      <c r="DA17" s="66">
        <f t="shared" si="72"/>
        <v>200</v>
      </c>
      <c r="DB17" s="67">
        <f t="shared" si="73"/>
        <v>41730</v>
      </c>
      <c r="DC17" s="66"/>
      <c r="DD17" s="66">
        <f t="shared" si="74"/>
        <v>200</v>
      </c>
      <c r="DE17" s="67">
        <f t="shared" si="75"/>
        <v>38501</v>
      </c>
      <c r="DF17" s="66"/>
      <c r="DG17" s="69">
        <f t="shared" si="76"/>
        <v>0</v>
      </c>
      <c r="DH17" s="67">
        <f t="shared" si="77"/>
        <v>89389</v>
      </c>
      <c r="DI17" s="66"/>
      <c r="DJ17" s="66">
        <f t="shared" si="16"/>
        <v>0</v>
      </c>
      <c r="DK17" s="67">
        <f t="shared" si="78"/>
        <v>3594</v>
      </c>
      <c r="DL17" s="210"/>
      <c r="DM17" s="206">
        <f t="shared" si="17"/>
        <v>0</v>
      </c>
      <c r="DN17" s="25">
        <f t="shared" si="18"/>
        <v>0</v>
      </c>
      <c r="DO17" s="5"/>
      <c r="DP17" s="43">
        <f t="shared" si="19"/>
        <v>0</v>
      </c>
      <c r="DQ17" s="27">
        <f t="shared" si="79"/>
        <v>7212</v>
      </c>
      <c r="DR17" s="5"/>
      <c r="DS17" s="43">
        <f t="shared" si="20"/>
        <v>0</v>
      </c>
      <c r="DT17" s="27">
        <f t="shared" si="80"/>
        <v>4846</v>
      </c>
      <c r="DU17" s="5"/>
      <c r="DV17" s="43">
        <f t="shared" si="21"/>
        <v>0</v>
      </c>
      <c r="DW17" s="27">
        <f t="shared" si="81"/>
        <v>4835</v>
      </c>
      <c r="DX17" s="5"/>
      <c r="DY17" s="22">
        <f t="shared" si="22"/>
        <v>0</v>
      </c>
      <c r="DZ17" s="25">
        <f t="shared" si="82"/>
        <v>523</v>
      </c>
      <c r="EA17" s="22"/>
      <c r="EB17" s="22">
        <f t="shared" si="23"/>
        <v>0</v>
      </c>
      <c r="EC17" s="28">
        <f t="shared" si="83"/>
        <v>369</v>
      </c>
      <c r="ED17" s="5"/>
      <c r="EE17" s="43">
        <f t="shared" si="24"/>
        <v>0</v>
      </c>
      <c r="EF17" s="27">
        <f t="shared" si="84"/>
        <v>4769</v>
      </c>
      <c r="EG17" s="66"/>
      <c r="EH17" s="66">
        <f t="shared" si="25"/>
        <v>0</v>
      </c>
      <c r="EI17" s="67">
        <f t="shared" si="85"/>
        <v>25240</v>
      </c>
      <c r="EJ17" s="66"/>
      <c r="EK17" s="66">
        <f t="shared" si="26"/>
        <v>0</v>
      </c>
      <c r="EL17" s="67">
        <f t="shared" si="86"/>
        <v>23870</v>
      </c>
      <c r="EM17" s="110">
        <f t="shared" si="87"/>
        <v>113461.88537999998</v>
      </c>
    </row>
    <row r="18" spans="1:299" ht="11.25" customHeight="1" x14ac:dyDescent="0.25">
      <c r="A18" s="112">
        <v>46025</v>
      </c>
      <c r="B18" s="186"/>
      <c r="C18" s="176">
        <v>8004913177</v>
      </c>
      <c r="D18" s="17" t="s">
        <v>155</v>
      </c>
      <c r="E18" s="18">
        <v>20</v>
      </c>
      <c r="F18" s="19">
        <v>14</v>
      </c>
      <c r="G18" s="20">
        <v>191516041950</v>
      </c>
      <c r="H18" s="66"/>
      <c r="I18" s="41">
        <f t="shared" si="0"/>
        <v>0</v>
      </c>
      <c r="J18" s="48">
        <f t="shared" si="27"/>
        <v>103683</v>
      </c>
      <c r="K18" s="66"/>
      <c r="L18" s="41">
        <f t="shared" si="88"/>
        <v>0</v>
      </c>
      <c r="M18" s="48">
        <f t="shared" si="28"/>
        <v>35430</v>
      </c>
      <c r="N18" s="66"/>
      <c r="O18" s="41">
        <f t="shared" si="1"/>
        <v>0</v>
      </c>
      <c r="P18" s="48">
        <f t="shared" si="29"/>
        <v>37900</v>
      </c>
      <c r="Q18" s="66"/>
      <c r="R18" s="66">
        <f t="shared" si="2"/>
        <v>0</v>
      </c>
      <c r="S18" s="67">
        <f t="shared" si="30"/>
        <v>30156</v>
      </c>
      <c r="T18" s="66"/>
      <c r="U18" s="66">
        <f t="shared" si="31"/>
        <v>0</v>
      </c>
      <c r="V18" s="67">
        <f t="shared" si="32"/>
        <v>68386</v>
      </c>
      <c r="X18" s="69">
        <f t="shared" si="3"/>
        <v>0</v>
      </c>
      <c r="Y18" s="67">
        <f t="shared" si="33"/>
        <v>2271</v>
      </c>
      <c r="Z18" s="66"/>
      <c r="AA18" s="68">
        <f t="shared" si="4"/>
        <v>0</v>
      </c>
      <c r="AB18" s="67">
        <f t="shared" si="34"/>
        <v>2491</v>
      </c>
      <c r="AC18" s="66"/>
      <c r="AD18" s="66">
        <f t="shared" si="35"/>
        <v>0</v>
      </c>
      <c r="AE18" s="67">
        <f t="shared" si="36"/>
        <v>1902</v>
      </c>
      <c r="AF18" s="66"/>
      <c r="AG18" s="78">
        <f t="shared" si="5"/>
        <v>0</v>
      </c>
      <c r="AH18" s="79">
        <f t="shared" si="37"/>
        <v>3588</v>
      </c>
      <c r="AI18" s="66"/>
      <c r="AJ18" s="68">
        <f t="shared" si="6"/>
        <v>0</v>
      </c>
      <c r="AK18" s="67">
        <f t="shared" si="38"/>
        <v>3442</v>
      </c>
      <c r="AL18" s="66"/>
      <c r="AM18" s="68">
        <f t="shared" si="7"/>
        <v>0</v>
      </c>
      <c r="AN18" s="67">
        <f t="shared" si="39"/>
        <v>1998</v>
      </c>
      <c r="AO18" s="66"/>
      <c r="AP18" s="68">
        <f t="shared" si="8"/>
        <v>0</v>
      </c>
      <c r="AQ18" s="67">
        <f t="shared" si="40"/>
        <v>5813</v>
      </c>
      <c r="AR18" s="66"/>
      <c r="AS18" s="68">
        <f t="shared" si="9"/>
        <v>0</v>
      </c>
      <c r="AT18" s="67">
        <f t="shared" si="41"/>
        <v>1583</v>
      </c>
      <c r="AU18" s="66"/>
      <c r="AV18" s="66">
        <f t="shared" si="42"/>
        <v>0</v>
      </c>
      <c r="AW18" s="42">
        <f t="shared" si="43"/>
        <v>1998</v>
      </c>
      <c r="AX18" s="66"/>
      <c r="AY18" s="66">
        <f t="shared" si="44"/>
        <v>0</v>
      </c>
      <c r="AZ18" s="67">
        <f t="shared" si="45"/>
        <v>1870</v>
      </c>
      <c r="BA18" s="66"/>
      <c r="BB18" s="68">
        <f t="shared" si="46"/>
        <v>0</v>
      </c>
      <c r="BC18" s="67">
        <f t="shared" si="47"/>
        <v>3654</v>
      </c>
      <c r="BD18" s="66"/>
      <c r="BE18" s="68">
        <f t="shared" si="48"/>
        <v>0</v>
      </c>
      <c r="BF18" s="67">
        <f t="shared" si="49"/>
        <v>4384</v>
      </c>
      <c r="BG18" s="66"/>
      <c r="BH18" s="68">
        <f t="shared" si="50"/>
        <v>282.39999999999998</v>
      </c>
      <c r="BI18" s="67">
        <f t="shared" si="51"/>
        <v>10648.6</v>
      </c>
      <c r="BJ18" s="66"/>
      <c r="BK18" s="68">
        <f t="shared" si="52"/>
        <v>0</v>
      </c>
      <c r="BL18" s="67">
        <f t="shared" si="53"/>
        <v>7616</v>
      </c>
      <c r="BM18" s="66"/>
      <c r="BN18" s="68">
        <f t="shared" si="54"/>
        <v>0</v>
      </c>
      <c r="BO18" s="67">
        <f t="shared" si="55"/>
        <v>7077</v>
      </c>
      <c r="BP18" s="66"/>
      <c r="BQ18" s="68">
        <f t="shared" si="56"/>
        <v>0</v>
      </c>
      <c r="BR18" s="67">
        <f t="shared" si="57"/>
        <v>39317</v>
      </c>
      <c r="BS18" s="66"/>
      <c r="BT18" s="66">
        <f t="shared" si="10"/>
        <v>0</v>
      </c>
      <c r="BU18" s="67">
        <f>BU17+BS18-BT18-40</f>
        <v>66779</v>
      </c>
      <c r="BV18" s="66"/>
      <c r="BW18" s="66">
        <f t="shared" si="11"/>
        <v>0</v>
      </c>
      <c r="BX18" s="67">
        <f>+BX17+BV18-BW18-40</f>
        <v>50647</v>
      </c>
      <c r="BY18" s="66"/>
      <c r="BZ18" s="66">
        <f t="shared" si="12"/>
        <v>0</v>
      </c>
      <c r="CA18" s="67">
        <f>+CA17+BY18-BZ18-40</f>
        <v>57171</v>
      </c>
      <c r="CB18" s="66"/>
      <c r="CC18" s="66">
        <f t="shared" si="61"/>
        <v>0</v>
      </c>
      <c r="CD18" s="67">
        <f t="shared" si="62"/>
        <v>4501</v>
      </c>
      <c r="CE18" s="66"/>
      <c r="CF18" s="66">
        <f t="shared" si="63"/>
        <v>0</v>
      </c>
      <c r="CG18" s="67">
        <f t="shared" si="64"/>
        <v>7097</v>
      </c>
      <c r="CH18" s="66"/>
      <c r="CI18" s="66">
        <f t="shared" si="13"/>
        <v>0</v>
      </c>
      <c r="CJ18" s="67">
        <f t="shared" si="65"/>
        <v>8813</v>
      </c>
      <c r="CK18" s="66"/>
      <c r="CL18" s="66">
        <f t="shared" si="66"/>
        <v>0</v>
      </c>
      <c r="CM18" s="79">
        <f t="shared" si="67"/>
        <v>4885</v>
      </c>
      <c r="CN18" s="66"/>
      <c r="CO18" s="68">
        <f t="shared" si="68"/>
        <v>0</v>
      </c>
      <c r="CP18" s="79">
        <f t="shared" si="69"/>
        <v>3976</v>
      </c>
      <c r="CQ18" s="66"/>
      <c r="CR18" s="68">
        <f t="shared" si="14"/>
        <v>0</v>
      </c>
      <c r="CS18" s="79">
        <f t="shared" si="70"/>
        <v>274</v>
      </c>
      <c r="CT18" s="66"/>
      <c r="CU18" s="68">
        <f t="shared" si="15"/>
        <v>0</v>
      </c>
      <c r="CV18" s="200">
        <f t="shared" si="71"/>
        <v>7769</v>
      </c>
      <c r="CW18" s="65"/>
      <c r="CX18" s="164">
        <f t="shared" si="89"/>
        <v>0</v>
      </c>
      <c r="CY18" s="40">
        <f t="shared" si="90"/>
        <v>6603</v>
      </c>
      <c r="CZ18" s="65"/>
      <c r="DA18" s="66">
        <f t="shared" si="72"/>
        <v>0</v>
      </c>
      <c r="DB18" s="67">
        <f t="shared" si="73"/>
        <v>41730</v>
      </c>
      <c r="DC18" s="66"/>
      <c r="DD18" s="66">
        <f t="shared" si="74"/>
        <v>0</v>
      </c>
      <c r="DE18" s="67">
        <f t="shared" si="75"/>
        <v>38501</v>
      </c>
      <c r="DF18" s="66"/>
      <c r="DG18" s="69">
        <f t="shared" si="76"/>
        <v>0</v>
      </c>
      <c r="DH18" s="67">
        <f t="shared" si="77"/>
        <v>89389</v>
      </c>
      <c r="DI18" s="66"/>
      <c r="DJ18" s="66">
        <f t="shared" si="16"/>
        <v>0</v>
      </c>
      <c r="DK18" s="67">
        <f t="shared" si="78"/>
        <v>3594</v>
      </c>
      <c r="DM18" s="206">
        <f t="shared" si="17"/>
        <v>0</v>
      </c>
      <c r="DN18" s="25">
        <f t="shared" si="18"/>
        <v>0</v>
      </c>
      <c r="DO18" s="5"/>
      <c r="DP18" s="43">
        <f t="shared" si="19"/>
        <v>0</v>
      </c>
      <c r="DQ18" s="27">
        <f t="shared" si="79"/>
        <v>7212</v>
      </c>
      <c r="DR18" s="5"/>
      <c r="DS18" s="43">
        <f t="shared" si="20"/>
        <v>0</v>
      </c>
      <c r="DT18" s="27">
        <f t="shared" si="80"/>
        <v>4846</v>
      </c>
      <c r="DU18" s="5"/>
      <c r="DV18" s="43">
        <f t="shared" si="21"/>
        <v>0</v>
      </c>
      <c r="DW18" s="27">
        <f t="shared" si="81"/>
        <v>4835</v>
      </c>
      <c r="DX18" s="5"/>
      <c r="DY18" s="22">
        <f t="shared" si="22"/>
        <v>0</v>
      </c>
      <c r="DZ18" s="25">
        <f t="shared" si="82"/>
        <v>523</v>
      </c>
      <c r="EA18" s="22"/>
      <c r="EB18" s="22">
        <f t="shared" si="23"/>
        <v>0</v>
      </c>
      <c r="EC18" s="28">
        <f t="shared" si="83"/>
        <v>369</v>
      </c>
      <c r="ED18" s="5"/>
      <c r="EE18" s="43">
        <f t="shared" si="24"/>
        <v>0</v>
      </c>
      <c r="EF18" s="27">
        <f t="shared" si="84"/>
        <v>4769</v>
      </c>
      <c r="EG18" s="66"/>
      <c r="EH18" s="66">
        <f t="shared" si="25"/>
        <v>0</v>
      </c>
      <c r="EI18" s="67">
        <f t="shared" si="85"/>
        <v>25240</v>
      </c>
      <c r="EJ18" s="66"/>
      <c r="EK18" s="66">
        <f t="shared" si="26"/>
        <v>0</v>
      </c>
      <c r="EL18" s="67">
        <f t="shared" si="86"/>
        <v>23870</v>
      </c>
      <c r="EM18" s="110">
        <f t="shared" si="87"/>
        <v>113337.66489999997</v>
      </c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</row>
    <row r="19" spans="1:299" ht="11.25" customHeight="1" x14ac:dyDescent="0.25">
      <c r="A19" s="112">
        <v>46025</v>
      </c>
      <c r="B19" s="186"/>
      <c r="C19" s="176">
        <v>8004913178</v>
      </c>
      <c r="D19" s="17" t="s">
        <v>101</v>
      </c>
      <c r="E19" s="18">
        <v>20</v>
      </c>
      <c r="F19" s="19">
        <v>18</v>
      </c>
      <c r="G19" s="20">
        <v>191516175082</v>
      </c>
      <c r="H19" s="66"/>
      <c r="I19" s="41">
        <f t="shared" si="0"/>
        <v>0</v>
      </c>
      <c r="J19" s="48">
        <f t="shared" si="27"/>
        <v>103683</v>
      </c>
      <c r="K19" s="66"/>
      <c r="L19" s="41">
        <f t="shared" si="88"/>
        <v>0</v>
      </c>
      <c r="M19" s="48">
        <f t="shared" si="28"/>
        <v>35430</v>
      </c>
      <c r="N19" s="66"/>
      <c r="O19" s="41">
        <f t="shared" si="1"/>
        <v>0</v>
      </c>
      <c r="P19" s="48">
        <f t="shared" si="29"/>
        <v>37900</v>
      </c>
      <c r="Q19" s="66"/>
      <c r="R19" s="66">
        <f t="shared" si="2"/>
        <v>0</v>
      </c>
      <c r="S19" s="67">
        <f t="shared" si="30"/>
        <v>30156</v>
      </c>
      <c r="T19" s="66"/>
      <c r="U19" s="66">
        <f t="shared" si="31"/>
        <v>0</v>
      </c>
      <c r="V19" s="67">
        <f t="shared" si="32"/>
        <v>68386</v>
      </c>
      <c r="X19" s="69">
        <f t="shared" si="3"/>
        <v>0</v>
      </c>
      <c r="Y19" s="67">
        <f t="shared" si="33"/>
        <v>2271</v>
      </c>
      <c r="Z19" s="66"/>
      <c r="AA19" s="68">
        <f t="shared" si="4"/>
        <v>0</v>
      </c>
      <c r="AB19" s="67">
        <f t="shared" si="34"/>
        <v>2491</v>
      </c>
      <c r="AC19" s="66"/>
      <c r="AD19" s="66">
        <f t="shared" si="35"/>
        <v>0</v>
      </c>
      <c r="AE19" s="67">
        <f t="shared" si="36"/>
        <v>1902</v>
      </c>
      <c r="AF19" s="66"/>
      <c r="AG19" s="78">
        <f t="shared" si="5"/>
        <v>0</v>
      </c>
      <c r="AH19" s="79">
        <f t="shared" si="37"/>
        <v>3588</v>
      </c>
      <c r="AI19" s="66"/>
      <c r="AJ19" s="68">
        <f t="shared" si="6"/>
        <v>0</v>
      </c>
      <c r="AK19" s="67">
        <f t="shared" si="38"/>
        <v>3442</v>
      </c>
      <c r="AL19" s="66"/>
      <c r="AM19" s="68">
        <f t="shared" si="7"/>
        <v>0</v>
      </c>
      <c r="AN19" s="67">
        <f t="shared" si="39"/>
        <v>1998</v>
      </c>
      <c r="AO19" s="66"/>
      <c r="AP19" s="68">
        <f t="shared" si="8"/>
        <v>0</v>
      </c>
      <c r="AQ19" s="67">
        <f t="shared" si="40"/>
        <v>5813</v>
      </c>
      <c r="AR19" s="66"/>
      <c r="AS19" s="68">
        <f t="shared" si="9"/>
        <v>0</v>
      </c>
      <c r="AT19" s="67">
        <f t="shared" si="41"/>
        <v>1583</v>
      </c>
      <c r="AU19" s="66"/>
      <c r="AV19" s="66">
        <f t="shared" si="42"/>
        <v>0</v>
      </c>
      <c r="AW19" s="42">
        <f t="shared" si="43"/>
        <v>1998</v>
      </c>
      <c r="AX19" s="66"/>
      <c r="AY19" s="66">
        <f t="shared" si="44"/>
        <v>0</v>
      </c>
      <c r="AZ19" s="67">
        <f t="shared" si="45"/>
        <v>1870</v>
      </c>
      <c r="BA19" s="66"/>
      <c r="BB19" s="68">
        <f t="shared" si="46"/>
        <v>0</v>
      </c>
      <c r="BC19" s="67">
        <f t="shared" si="47"/>
        <v>3654</v>
      </c>
      <c r="BD19" s="66"/>
      <c r="BE19" s="68">
        <f t="shared" si="48"/>
        <v>0</v>
      </c>
      <c r="BF19" s="67">
        <f t="shared" si="49"/>
        <v>4384</v>
      </c>
      <c r="BG19" s="66"/>
      <c r="BH19" s="68">
        <f t="shared" si="50"/>
        <v>362.40000000000003</v>
      </c>
      <c r="BI19" s="67">
        <f t="shared" si="51"/>
        <v>10286.200000000001</v>
      </c>
      <c r="BJ19" s="66"/>
      <c r="BK19" s="68">
        <f t="shared" si="52"/>
        <v>0</v>
      </c>
      <c r="BL19" s="67">
        <f t="shared" si="53"/>
        <v>7616</v>
      </c>
      <c r="BM19" s="66"/>
      <c r="BN19" s="68">
        <f t="shared" si="54"/>
        <v>0</v>
      </c>
      <c r="BO19" s="67">
        <f t="shared" si="55"/>
        <v>7077</v>
      </c>
      <c r="BP19" s="66"/>
      <c r="BQ19" s="68">
        <f t="shared" si="56"/>
        <v>0</v>
      </c>
      <c r="BR19" s="67">
        <f t="shared" si="57"/>
        <v>39317</v>
      </c>
      <c r="BS19" s="66"/>
      <c r="BT19" s="66">
        <f t="shared" si="10"/>
        <v>0</v>
      </c>
      <c r="BU19" s="67">
        <f>BU18+BS19-BT19-40</f>
        <v>66739</v>
      </c>
      <c r="BV19" s="66"/>
      <c r="BW19" s="66">
        <f t="shared" si="11"/>
        <v>0</v>
      </c>
      <c r="BX19" s="67">
        <f>+BX18+BV19-BW19-40</f>
        <v>50607</v>
      </c>
      <c r="BY19" s="66"/>
      <c r="BZ19" s="66">
        <f t="shared" si="12"/>
        <v>0</v>
      </c>
      <c r="CA19" s="67">
        <f>+CA18+BY19-BZ19-40</f>
        <v>57131</v>
      </c>
      <c r="CB19" s="66"/>
      <c r="CC19" s="66">
        <f t="shared" si="61"/>
        <v>0</v>
      </c>
      <c r="CD19" s="67">
        <f t="shared" si="62"/>
        <v>4501</v>
      </c>
      <c r="CE19" s="66"/>
      <c r="CF19" s="66">
        <f t="shared" si="63"/>
        <v>0</v>
      </c>
      <c r="CG19" s="67">
        <f t="shared" si="64"/>
        <v>7097</v>
      </c>
      <c r="CH19" s="66"/>
      <c r="CI19" s="66">
        <f t="shared" si="13"/>
        <v>0</v>
      </c>
      <c r="CJ19" s="67">
        <f t="shared" si="65"/>
        <v>8813</v>
      </c>
      <c r="CK19" s="66"/>
      <c r="CL19" s="66">
        <f t="shared" si="66"/>
        <v>0</v>
      </c>
      <c r="CM19" s="79">
        <f t="shared" si="67"/>
        <v>4885</v>
      </c>
      <c r="CN19" s="66"/>
      <c r="CO19" s="68">
        <f t="shared" si="68"/>
        <v>0</v>
      </c>
      <c r="CP19" s="79">
        <f t="shared" si="69"/>
        <v>3976</v>
      </c>
      <c r="CQ19" s="66"/>
      <c r="CR19" s="68">
        <f t="shared" si="14"/>
        <v>0</v>
      </c>
      <c r="CS19" s="79">
        <f t="shared" si="70"/>
        <v>274</v>
      </c>
      <c r="CT19" s="66"/>
      <c r="CU19" s="68">
        <f t="shared" si="15"/>
        <v>0</v>
      </c>
      <c r="CV19" s="200">
        <f t="shared" si="71"/>
        <v>7769</v>
      </c>
      <c r="CW19" s="65"/>
      <c r="CX19" s="164">
        <f t="shared" si="89"/>
        <v>0</v>
      </c>
      <c r="CY19" s="40">
        <f t="shared" si="90"/>
        <v>6603</v>
      </c>
      <c r="CZ19" s="65"/>
      <c r="DA19" s="66">
        <f t="shared" si="72"/>
        <v>0</v>
      </c>
      <c r="DB19" s="67">
        <f t="shared" si="73"/>
        <v>41730</v>
      </c>
      <c r="DC19" s="66"/>
      <c r="DD19" s="66">
        <f t="shared" si="74"/>
        <v>0</v>
      </c>
      <c r="DE19" s="67">
        <f t="shared" si="75"/>
        <v>38501</v>
      </c>
      <c r="DF19" s="66"/>
      <c r="DG19" s="69">
        <f t="shared" si="76"/>
        <v>0</v>
      </c>
      <c r="DH19" s="67">
        <f t="shared" si="77"/>
        <v>89389</v>
      </c>
      <c r="DI19" s="66"/>
      <c r="DJ19" s="66">
        <f t="shared" si="16"/>
        <v>0</v>
      </c>
      <c r="DK19" s="67">
        <f t="shared" si="78"/>
        <v>3594</v>
      </c>
      <c r="DM19" s="206">
        <f t="shared" si="17"/>
        <v>0</v>
      </c>
      <c r="DN19" s="25">
        <f t="shared" si="18"/>
        <v>0</v>
      </c>
      <c r="DO19" s="5"/>
      <c r="DP19" s="43">
        <f t="shared" si="19"/>
        <v>0</v>
      </c>
      <c r="DQ19" s="27">
        <f t="shared" si="79"/>
        <v>7212</v>
      </c>
      <c r="DR19" s="5"/>
      <c r="DS19" s="43">
        <f t="shared" si="20"/>
        <v>0</v>
      </c>
      <c r="DT19" s="27">
        <f t="shared" si="80"/>
        <v>4846</v>
      </c>
      <c r="DU19" s="5"/>
      <c r="DV19" s="43">
        <f t="shared" si="21"/>
        <v>0</v>
      </c>
      <c r="DW19" s="27">
        <f t="shared" si="81"/>
        <v>4835</v>
      </c>
      <c r="DX19" s="5"/>
      <c r="DY19" s="22">
        <f t="shared" si="22"/>
        <v>0</v>
      </c>
      <c r="DZ19" s="25">
        <f t="shared" si="82"/>
        <v>523</v>
      </c>
      <c r="EA19" s="22"/>
      <c r="EB19" s="22">
        <f t="shared" si="23"/>
        <v>0</v>
      </c>
      <c r="EC19" s="28">
        <f t="shared" si="83"/>
        <v>369</v>
      </c>
      <c r="ED19" s="5"/>
      <c r="EE19" s="43">
        <f t="shared" si="24"/>
        <v>0</v>
      </c>
      <c r="EF19" s="27">
        <f t="shared" si="84"/>
        <v>4769</v>
      </c>
      <c r="EG19" s="66"/>
      <c r="EH19" s="66">
        <f t="shared" si="25"/>
        <v>0</v>
      </c>
      <c r="EI19" s="67">
        <f t="shared" si="85"/>
        <v>25240</v>
      </c>
      <c r="EJ19" s="66"/>
      <c r="EK19" s="66">
        <f t="shared" si="26"/>
        <v>0</v>
      </c>
      <c r="EL19" s="67">
        <f t="shared" si="86"/>
        <v>23870</v>
      </c>
      <c r="EM19" s="110">
        <f t="shared" si="87"/>
        <v>113280.11217999998</v>
      </c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</row>
    <row r="20" spans="1:299" ht="11.25" customHeight="1" x14ac:dyDescent="0.25">
      <c r="A20" s="112">
        <v>46025</v>
      </c>
      <c r="B20" s="186"/>
      <c r="C20" s="176">
        <v>8004914096</v>
      </c>
      <c r="D20" s="17" t="s">
        <v>38</v>
      </c>
      <c r="E20" s="18">
        <v>30</v>
      </c>
      <c r="F20" s="19">
        <v>5</v>
      </c>
      <c r="G20" s="20">
        <v>191516042025</v>
      </c>
      <c r="H20" s="66"/>
      <c r="I20" s="41">
        <f t="shared" si="0"/>
        <v>0</v>
      </c>
      <c r="J20" s="48">
        <f t="shared" si="27"/>
        <v>103683</v>
      </c>
      <c r="K20" s="66"/>
      <c r="L20" s="41">
        <f t="shared" si="88"/>
        <v>0</v>
      </c>
      <c r="M20" s="48">
        <f t="shared" si="28"/>
        <v>35430</v>
      </c>
      <c r="N20" s="66"/>
      <c r="O20" s="41">
        <f t="shared" si="1"/>
        <v>0</v>
      </c>
      <c r="P20" s="48">
        <f t="shared" si="29"/>
        <v>37900</v>
      </c>
      <c r="Q20" s="66"/>
      <c r="R20" s="66">
        <f t="shared" si="2"/>
        <v>0</v>
      </c>
      <c r="S20" s="67">
        <f t="shared" si="30"/>
        <v>30156</v>
      </c>
      <c r="T20" s="66"/>
      <c r="U20" s="66">
        <f t="shared" si="31"/>
        <v>0</v>
      </c>
      <c r="V20" s="67">
        <f t="shared" si="32"/>
        <v>68386</v>
      </c>
      <c r="X20" s="69">
        <f t="shared" si="3"/>
        <v>0</v>
      </c>
      <c r="Y20" s="67">
        <f t="shared" si="33"/>
        <v>2271</v>
      </c>
      <c r="Z20" s="66"/>
      <c r="AA20" s="68">
        <f t="shared" si="4"/>
        <v>0</v>
      </c>
      <c r="AB20" s="67">
        <f t="shared" si="34"/>
        <v>2491</v>
      </c>
      <c r="AC20" s="66"/>
      <c r="AD20" s="66">
        <f t="shared" si="35"/>
        <v>0</v>
      </c>
      <c r="AE20" s="67">
        <f t="shared" si="36"/>
        <v>1902</v>
      </c>
      <c r="AF20" s="66"/>
      <c r="AG20" s="78">
        <f t="shared" si="5"/>
        <v>0</v>
      </c>
      <c r="AH20" s="79">
        <f t="shared" si="37"/>
        <v>3588</v>
      </c>
      <c r="AI20" s="66"/>
      <c r="AJ20" s="68">
        <f t="shared" si="6"/>
        <v>0</v>
      </c>
      <c r="AK20" s="67">
        <f t="shared" si="38"/>
        <v>3442</v>
      </c>
      <c r="AL20" s="66"/>
      <c r="AM20" s="68">
        <f t="shared" si="7"/>
        <v>0</v>
      </c>
      <c r="AN20" s="67">
        <f t="shared" si="39"/>
        <v>1998</v>
      </c>
      <c r="AO20" s="66"/>
      <c r="AP20" s="68">
        <f t="shared" si="8"/>
        <v>0</v>
      </c>
      <c r="AQ20" s="67">
        <f t="shared" si="40"/>
        <v>5813</v>
      </c>
      <c r="AR20" s="66"/>
      <c r="AS20" s="68">
        <f t="shared" si="9"/>
        <v>0</v>
      </c>
      <c r="AT20" s="67">
        <f t="shared" si="41"/>
        <v>1583</v>
      </c>
      <c r="AU20" s="66"/>
      <c r="AV20" s="66">
        <f t="shared" si="42"/>
        <v>0</v>
      </c>
      <c r="AW20" s="42">
        <f t="shared" si="43"/>
        <v>1998</v>
      </c>
      <c r="AX20" s="66"/>
      <c r="AY20" s="66">
        <f t="shared" si="44"/>
        <v>0</v>
      </c>
      <c r="AZ20" s="67">
        <f t="shared" si="45"/>
        <v>1870</v>
      </c>
      <c r="BA20" s="66"/>
      <c r="BB20" s="68">
        <f t="shared" si="46"/>
        <v>0</v>
      </c>
      <c r="BC20" s="67">
        <f t="shared" si="47"/>
        <v>3654</v>
      </c>
      <c r="BD20" s="66"/>
      <c r="BE20" s="68">
        <f t="shared" si="48"/>
        <v>0</v>
      </c>
      <c r="BF20" s="67">
        <f t="shared" si="49"/>
        <v>4384</v>
      </c>
      <c r="BG20" s="66"/>
      <c r="BH20" s="68">
        <f t="shared" si="50"/>
        <v>153.6</v>
      </c>
      <c r="BI20" s="67">
        <f t="shared" si="51"/>
        <v>10132.6</v>
      </c>
      <c r="BJ20" s="66"/>
      <c r="BK20" s="68">
        <f t="shared" si="52"/>
        <v>0</v>
      </c>
      <c r="BL20" s="67">
        <f t="shared" si="53"/>
        <v>7616</v>
      </c>
      <c r="BM20" s="66"/>
      <c r="BN20" s="68">
        <f t="shared" si="54"/>
        <v>0</v>
      </c>
      <c r="BO20" s="67">
        <f t="shared" si="55"/>
        <v>7077</v>
      </c>
      <c r="BP20" s="66"/>
      <c r="BQ20" s="68">
        <f t="shared" si="56"/>
        <v>0</v>
      </c>
      <c r="BR20" s="67">
        <f t="shared" si="57"/>
        <v>39317</v>
      </c>
      <c r="BS20" s="66"/>
      <c r="BT20" s="66">
        <f t="shared" si="10"/>
        <v>60</v>
      </c>
      <c r="BU20" s="67">
        <f t="shared" ref="BU20:BU26" si="91">BU19+BS20-BT20</f>
        <v>66679</v>
      </c>
      <c r="BV20" s="66"/>
      <c r="BW20" s="66">
        <f t="shared" si="11"/>
        <v>60</v>
      </c>
      <c r="BX20" s="67">
        <f t="shared" ref="BX20:BX26" si="92">+BX19+BV20-BW20</f>
        <v>50547</v>
      </c>
      <c r="BY20" s="66"/>
      <c r="BZ20" s="66">
        <f t="shared" si="12"/>
        <v>60</v>
      </c>
      <c r="CA20" s="67">
        <f t="shared" ref="CA20:CA26" si="93">+CA19+BY20-BZ20</f>
        <v>57071</v>
      </c>
      <c r="CB20" s="66"/>
      <c r="CC20" s="66">
        <f t="shared" si="61"/>
        <v>0</v>
      </c>
      <c r="CD20" s="67">
        <f t="shared" si="62"/>
        <v>4501</v>
      </c>
      <c r="CE20" s="66"/>
      <c r="CF20" s="66">
        <f t="shared" si="63"/>
        <v>0</v>
      </c>
      <c r="CG20" s="67">
        <f t="shared" si="64"/>
        <v>7097</v>
      </c>
      <c r="CH20" s="66"/>
      <c r="CI20" s="66">
        <f t="shared" si="13"/>
        <v>0</v>
      </c>
      <c r="CJ20" s="67">
        <f t="shared" si="65"/>
        <v>8813</v>
      </c>
      <c r="CK20" s="66"/>
      <c r="CL20" s="66">
        <f t="shared" si="66"/>
        <v>0</v>
      </c>
      <c r="CM20" s="79">
        <f t="shared" si="67"/>
        <v>4885</v>
      </c>
      <c r="CN20" s="66"/>
      <c r="CO20" s="68">
        <f t="shared" si="68"/>
        <v>0</v>
      </c>
      <c r="CP20" s="79">
        <f t="shared" si="69"/>
        <v>3976</v>
      </c>
      <c r="CQ20" s="66"/>
      <c r="CR20" s="68">
        <f t="shared" si="14"/>
        <v>0</v>
      </c>
      <c r="CS20" s="79">
        <f t="shared" si="70"/>
        <v>274</v>
      </c>
      <c r="CT20" s="66"/>
      <c r="CU20" s="68">
        <f t="shared" si="15"/>
        <v>0</v>
      </c>
      <c r="CV20" s="200">
        <f t="shared" si="71"/>
        <v>7769</v>
      </c>
      <c r="CW20" s="65"/>
      <c r="CX20" s="66">
        <f t="shared" si="89"/>
        <v>0</v>
      </c>
      <c r="CY20" s="40">
        <f t="shared" si="90"/>
        <v>6603</v>
      </c>
      <c r="CZ20" s="65"/>
      <c r="DA20" s="66">
        <f t="shared" si="72"/>
        <v>0</v>
      </c>
      <c r="DB20" s="67">
        <f t="shared" si="73"/>
        <v>41730</v>
      </c>
      <c r="DC20" s="66"/>
      <c r="DD20" s="66">
        <f t="shared" si="74"/>
        <v>0</v>
      </c>
      <c r="DE20" s="67">
        <f t="shared" si="75"/>
        <v>38501</v>
      </c>
      <c r="DF20" s="66"/>
      <c r="DG20" s="69">
        <f t="shared" si="76"/>
        <v>0</v>
      </c>
      <c r="DH20" s="67">
        <f t="shared" si="77"/>
        <v>89389</v>
      </c>
      <c r="DI20" s="66"/>
      <c r="DJ20" s="66">
        <f t="shared" si="16"/>
        <v>0</v>
      </c>
      <c r="DK20" s="67">
        <f t="shared" si="78"/>
        <v>3594</v>
      </c>
      <c r="DM20" s="206">
        <f t="shared" si="17"/>
        <v>0</v>
      </c>
      <c r="DN20" s="25">
        <f t="shared" si="18"/>
        <v>0</v>
      </c>
      <c r="DO20" s="5"/>
      <c r="DP20" s="43">
        <f t="shared" si="19"/>
        <v>0</v>
      </c>
      <c r="DQ20" s="27">
        <f t="shared" si="79"/>
        <v>7212</v>
      </c>
      <c r="DR20" s="5"/>
      <c r="DS20" s="43">
        <f t="shared" si="20"/>
        <v>0</v>
      </c>
      <c r="DT20" s="27">
        <f t="shared" si="80"/>
        <v>4846</v>
      </c>
      <c r="DU20" s="5"/>
      <c r="DV20" s="43">
        <f t="shared" si="21"/>
        <v>0</v>
      </c>
      <c r="DW20" s="27">
        <f t="shared" si="81"/>
        <v>4835</v>
      </c>
      <c r="DX20" s="5"/>
      <c r="DY20" s="22">
        <f t="shared" si="22"/>
        <v>0</v>
      </c>
      <c r="DZ20" s="25">
        <f t="shared" si="82"/>
        <v>523</v>
      </c>
      <c r="EA20" s="22"/>
      <c r="EB20" s="22">
        <f t="shared" si="23"/>
        <v>0</v>
      </c>
      <c r="EC20" s="28">
        <f t="shared" si="83"/>
        <v>369</v>
      </c>
      <c r="ED20" s="5"/>
      <c r="EE20" s="43">
        <f t="shared" si="24"/>
        <v>0</v>
      </c>
      <c r="EF20" s="27">
        <f t="shared" si="84"/>
        <v>4769</v>
      </c>
      <c r="EG20" s="66"/>
      <c r="EH20" s="66">
        <f t="shared" si="25"/>
        <v>0</v>
      </c>
      <c r="EI20" s="67">
        <f t="shared" si="85"/>
        <v>25240</v>
      </c>
      <c r="EJ20" s="66"/>
      <c r="EK20" s="66">
        <f t="shared" si="26"/>
        <v>0</v>
      </c>
      <c r="EL20" s="67">
        <f t="shared" si="86"/>
        <v>23870</v>
      </c>
      <c r="EM20" s="110">
        <f t="shared" si="87"/>
        <v>113217.21097999996</v>
      </c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</row>
    <row r="21" spans="1:299" ht="11.25" customHeight="1" x14ac:dyDescent="0.25">
      <c r="A21" s="112">
        <v>46025</v>
      </c>
      <c r="B21" s="186"/>
      <c r="C21" s="176">
        <v>8004914097</v>
      </c>
      <c r="D21" s="17" t="s">
        <v>32</v>
      </c>
      <c r="E21" s="18">
        <v>50</v>
      </c>
      <c r="F21" s="19">
        <v>3</v>
      </c>
      <c r="G21" s="20">
        <v>191516042049</v>
      </c>
      <c r="H21" s="66"/>
      <c r="I21" s="41">
        <f t="shared" si="0"/>
        <v>0</v>
      </c>
      <c r="J21" s="48">
        <f t="shared" si="27"/>
        <v>103683</v>
      </c>
      <c r="K21" s="66"/>
      <c r="L21" s="41">
        <f t="shared" si="88"/>
        <v>0</v>
      </c>
      <c r="M21" s="48">
        <f t="shared" si="28"/>
        <v>35430</v>
      </c>
      <c r="N21" s="66"/>
      <c r="O21" s="41">
        <f t="shared" si="1"/>
        <v>0</v>
      </c>
      <c r="P21" s="48">
        <f t="shared" si="29"/>
        <v>37900</v>
      </c>
      <c r="Q21" s="66"/>
      <c r="R21" s="66">
        <f t="shared" si="2"/>
        <v>0</v>
      </c>
      <c r="S21" s="67">
        <f t="shared" si="30"/>
        <v>30156</v>
      </c>
      <c r="T21" s="66"/>
      <c r="U21" s="66">
        <f t="shared" si="31"/>
        <v>0</v>
      </c>
      <c r="V21" s="67">
        <f t="shared" si="32"/>
        <v>68386</v>
      </c>
      <c r="X21" s="69">
        <f t="shared" si="3"/>
        <v>0</v>
      </c>
      <c r="Y21" s="67">
        <f t="shared" si="33"/>
        <v>2271</v>
      </c>
      <c r="Z21" s="66"/>
      <c r="AA21" s="68">
        <f t="shared" si="4"/>
        <v>0</v>
      </c>
      <c r="AB21" s="67">
        <f t="shared" si="34"/>
        <v>2491</v>
      </c>
      <c r="AC21" s="66"/>
      <c r="AD21" s="66">
        <f t="shared" si="35"/>
        <v>0</v>
      </c>
      <c r="AE21" s="67">
        <f t="shared" si="36"/>
        <v>1902</v>
      </c>
      <c r="AF21" s="66"/>
      <c r="AG21" s="78">
        <f t="shared" si="5"/>
        <v>0</v>
      </c>
      <c r="AH21" s="79">
        <f t="shared" si="37"/>
        <v>3588</v>
      </c>
      <c r="AI21" s="66"/>
      <c r="AJ21" s="68">
        <f t="shared" si="6"/>
        <v>0</v>
      </c>
      <c r="AK21" s="67">
        <f t="shared" si="38"/>
        <v>3442</v>
      </c>
      <c r="AL21" s="66"/>
      <c r="AM21" s="68">
        <f t="shared" si="7"/>
        <v>0</v>
      </c>
      <c r="AN21" s="67">
        <f t="shared" si="39"/>
        <v>1998</v>
      </c>
      <c r="AO21" s="66"/>
      <c r="AP21" s="68">
        <f t="shared" si="8"/>
        <v>0</v>
      </c>
      <c r="AQ21" s="67">
        <f t="shared" si="40"/>
        <v>5813</v>
      </c>
      <c r="AR21" s="66"/>
      <c r="AS21" s="68">
        <f t="shared" si="9"/>
        <v>0</v>
      </c>
      <c r="AT21" s="67">
        <f t="shared" si="41"/>
        <v>1583</v>
      </c>
      <c r="AU21" s="66"/>
      <c r="AV21" s="66">
        <f t="shared" si="42"/>
        <v>0</v>
      </c>
      <c r="AW21" s="42">
        <f t="shared" si="43"/>
        <v>1998</v>
      </c>
      <c r="AX21" s="66"/>
      <c r="AY21" s="66">
        <f t="shared" si="44"/>
        <v>0</v>
      </c>
      <c r="AZ21" s="67">
        <f t="shared" si="45"/>
        <v>1870</v>
      </c>
      <c r="BA21" s="66"/>
      <c r="BB21" s="68">
        <f t="shared" si="46"/>
        <v>0</v>
      </c>
      <c r="BC21" s="67">
        <f t="shared" si="47"/>
        <v>3654</v>
      </c>
      <c r="BD21" s="66"/>
      <c r="BE21" s="68">
        <f t="shared" si="48"/>
        <v>0</v>
      </c>
      <c r="BF21" s="67">
        <f t="shared" si="49"/>
        <v>4384</v>
      </c>
      <c r="BG21" s="66"/>
      <c r="BH21" s="68">
        <f t="shared" si="50"/>
        <v>156</v>
      </c>
      <c r="BI21" s="67">
        <f t="shared" si="51"/>
        <v>9976.6</v>
      </c>
      <c r="BJ21" s="66"/>
      <c r="BK21" s="68">
        <f t="shared" si="52"/>
        <v>0</v>
      </c>
      <c r="BL21" s="67">
        <f t="shared" si="53"/>
        <v>7616</v>
      </c>
      <c r="BM21" s="66"/>
      <c r="BN21" s="68">
        <f t="shared" si="54"/>
        <v>0</v>
      </c>
      <c r="BO21" s="67">
        <f t="shared" si="55"/>
        <v>7077</v>
      </c>
      <c r="BP21" s="66"/>
      <c r="BQ21" s="68">
        <f t="shared" si="56"/>
        <v>0</v>
      </c>
      <c r="BR21" s="67">
        <f t="shared" si="57"/>
        <v>39317</v>
      </c>
      <c r="BS21" s="66"/>
      <c r="BT21" s="66">
        <f t="shared" si="10"/>
        <v>100</v>
      </c>
      <c r="BU21" s="67">
        <f t="shared" si="91"/>
        <v>66579</v>
      </c>
      <c r="BV21" s="66"/>
      <c r="BW21" s="66">
        <f t="shared" si="11"/>
        <v>100</v>
      </c>
      <c r="BX21" s="67">
        <f t="shared" si="92"/>
        <v>50447</v>
      </c>
      <c r="BY21" s="66"/>
      <c r="BZ21" s="66">
        <f t="shared" si="12"/>
        <v>100</v>
      </c>
      <c r="CA21" s="67">
        <f t="shared" si="93"/>
        <v>56971</v>
      </c>
      <c r="CB21" s="66"/>
      <c r="CC21" s="66">
        <f t="shared" si="61"/>
        <v>0</v>
      </c>
      <c r="CD21" s="67">
        <f t="shared" si="62"/>
        <v>4501</v>
      </c>
      <c r="CE21" s="66"/>
      <c r="CF21" s="66">
        <f t="shared" si="63"/>
        <v>0</v>
      </c>
      <c r="CG21" s="67">
        <f t="shared" si="64"/>
        <v>7097</v>
      </c>
      <c r="CH21" s="66"/>
      <c r="CI21" s="66">
        <f t="shared" si="13"/>
        <v>0</v>
      </c>
      <c r="CJ21" s="67">
        <f t="shared" si="65"/>
        <v>8813</v>
      </c>
      <c r="CK21" s="66"/>
      <c r="CL21" s="66">
        <f t="shared" si="66"/>
        <v>0</v>
      </c>
      <c r="CM21" s="79">
        <f t="shared" si="67"/>
        <v>4885</v>
      </c>
      <c r="CN21" s="66"/>
      <c r="CO21" s="68">
        <f t="shared" si="68"/>
        <v>0</v>
      </c>
      <c r="CP21" s="79">
        <f t="shared" si="69"/>
        <v>3976</v>
      </c>
      <c r="CQ21" s="66"/>
      <c r="CR21" s="68">
        <f t="shared" si="14"/>
        <v>0</v>
      </c>
      <c r="CS21" s="79">
        <f t="shared" si="70"/>
        <v>274</v>
      </c>
      <c r="CT21" s="66"/>
      <c r="CU21" s="68">
        <f t="shared" si="15"/>
        <v>0</v>
      </c>
      <c r="CV21" s="200">
        <f t="shared" si="71"/>
        <v>7769</v>
      </c>
      <c r="CW21" s="65"/>
      <c r="CX21" s="66">
        <f t="shared" si="89"/>
        <v>0</v>
      </c>
      <c r="CY21" s="40">
        <f t="shared" si="90"/>
        <v>6603</v>
      </c>
      <c r="CZ21" s="65"/>
      <c r="DA21" s="66">
        <f t="shared" si="72"/>
        <v>0</v>
      </c>
      <c r="DB21" s="67">
        <f t="shared" si="73"/>
        <v>41730</v>
      </c>
      <c r="DC21" s="66"/>
      <c r="DD21" s="66">
        <f t="shared" si="74"/>
        <v>0</v>
      </c>
      <c r="DE21" s="67">
        <f t="shared" si="75"/>
        <v>38501</v>
      </c>
      <c r="DF21" s="66"/>
      <c r="DG21" s="69">
        <f t="shared" si="76"/>
        <v>0</v>
      </c>
      <c r="DH21" s="67">
        <f t="shared" si="77"/>
        <v>89389</v>
      </c>
      <c r="DI21" s="66"/>
      <c r="DJ21" s="66">
        <f t="shared" si="16"/>
        <v>0</v>
      </c>
      <c r="DK21" s="67">
        <f t="shared" si="78"/>
        <v>3594</v>
      </c>
      <c r="DM21" s="206">
        <f t="shared" si="17"/>
        <v>0</v>
      </c>
      <c r="DN21" s="25">
        <f t="shared" si="18"/>
        <v>0</v>
      </c>
      <c r="DO21" s="5"/>
      <c r="DP21" s="43">
        <f t="shared" si="19"/>
        <v>0</v>
      </c>
      <c r="DQ21" s="27">
        <f t="shared" si="79"/>
        <v>7212</v>
      </c>
      <c r="DR21" s="5"/>
      <c r="DS21" s="43">
        <f t="shared" si="20"/>
        <v>0</v>
      </c>
      <c r="DT21" s="27">
        <f t="shared" si="80"/>
        <v>4846</v>
      </c>
      <c r="DU21" s="5"/>
      <c r="DV21" s="43">
        <f t="shared" si="21"/>
        <v>0</v>
      </c>
      <c r="DW21" s="27">
        <f t="shared" si="81"/>
        <v>4835</v>
      </c>
      <c r="DX21" s="5"/>
      <c r="DY21" s="22">
        <f t="shared" si="22"/>
        <v>0</v>
      </c>
      <c r="DZ21" s="25">
        <f t="shared" si="82"/>
        <v>523</v>
      </c>
      <c r="EA21" s="22"/>
      <c r="EB21" s="22">
        <f t="shared" si="23"/>
        <v>0</v>
      </c>
      <c r="EC21" s="28">
        <f t="shared" si="83"/>
        <v>369</v>
      </c>
      <c r="ED21" s="5"/>
      <c r="EE21" s="43">
        <f t="shared" si="24"/>
        <v>0</v>
      </c>
      <c r="EF21" s="27">
        <f t="shared" si="84"/>
        <v>4769</v>
      </c>
      <c r="EG21" s="66"/>
      <c r="EH21" s="66">
        <f t="shared" si="25"/>
        <v>0</v>
      </c>
      <c r="EI21" s="67">
        <f t="shared" si="85"/>
        <v>25240</v>
      </c>
      <c r="EJ21" s="66"/>
      <c r="EK21" s="66">
        <f t="shared" si="26"/>
        <v>0</v>
      </c>
      <c r="EL21" s="67">
        <f t="shared" si="86"/>
        <v>23870</v>
      </c>
      <c r="EM21" s="110">
        <f t="shared" si="87"/>
        <v>113013.74249999998</v>
      </c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</row>
    <row r="22" spans="1:299" ht="11.25" customHeight="1" x14ac:dyDescent="0.25">
      <c r="A22" s="112">
        <v>46025</v>
      </c>
      <c r="B22" s="186"/>
      <c r="C22" s="176">
        <v>8004915959</v>
      </c>
      <c r="D22" s="17" t="s">
        <v>136</v>
      </c>
      <c r="E22" s="18">
        <v>20</v>
      </c>
      <c r="F22" s="19">
        <v>30</v>
      </c>
      <c r="G22" s="20">
        <v>191516041912</v>
      </c>
      <c r="H22" s="66"/>
      <c r="I22" s="41">
        <f t="shared" si="0"/>
        <v>0</v>
      </c>
      <c r="J22" s="48">
        <f t="shared" si="27"/>
        <v>103683</v>
      </c>
      <c r="K22" s="66"/>
      <c r="L22" s="41">
        <f t="shared" si="88"/>
        <v>0</v>
      </c>
      <c r="M22" s="48">
        <f t="shared" si="28"/>
        <v>35430</v>
      </c>
      <c r="N22" s="66"/>
      <c r="O22" s="41">
        <f t="shared" si="1"/>
        <v>0</v>
      </c>
      <c r="P22" s="48">
        <f t="shared" si="29"/>
        <v>37900</v>
      </c>
      <c r="Q22" s="66"/>
      <c r="R22" s="66">
        <f t="shared" si="2"/>
        <v>0</v>
      </c>
      <c r="S22" s="67">
        <f t="shared" si="30"/>
        <v>30156</v>
      </c>
      <c r="T22" s="66"/>
      <c r="U22" s="66">
        <f t="shared" si="31"/>
        <v>0</v>
      </c>
      <c r="V22" s="67">
        <f t="shared" si="32"/>
        <v>68386</v>
      </c>
      <c r="X22" s="69">
        <f t="shared" si="3"/>
        <v>0</v>
      </c>
      <c r="Y22" s="67">
        <f t="shared" si="33"/>
        <v>2271</v>
      </c>
      <c r="Z22" s="66"/>
      <c r="AA22" s="68">
        <f t="shared" si="4"/>
        <v>0</v>
      </c>
      <c r="AB22" s="67">
        <f t="shared" si="34"/>
        <v>2491</v>
      </c>
      <c r="AC22" s="66"/>
      <c r="AD22" s="66">
        <f t="shared" si="35"/>
        <v>0</v>
      </c>
      <c r="AE22" s="67">
        <f t="shared" si="36"/>
        <v>1902</v>
      </c>
      <c r="AF22" s="66"/>
      <c r="AG22" s="78">
        <f t="shared" si="5"/>
        <v>0</v>
      </c>
      <c r="AH22" s="79">
        <f t="shared" si="37"/>
        <v>3588</v>
      </c>
      <c r="AI22" s="66"/>
      <c r="AJ22" s="68">
        <f t="shared" si="6"/>
        <v>0</v>
      </c>
      <c r="AK22" s="67">
        <f t="shared" si="38"/>
        <v>3442</v>
      </c>
      <c r="AL22" s="66"/>
      <c r="AM22" s="68">
        <f t="shared" si="7"/>
        <v>0</v>
      </c>
      <c r="AN22" s="67">
        <f t="shared" si="39"/>
        <v>1998</v>
      </c>
      <c r="AO22" s="66"/>
      <c r="AP22" s="68">
        <f t="shared" si="8"/>
        <v>0</v>
      </c>
      <c r="AQ22" s="67">
        <f t="shared" si="40"/>
        <v>5813</v>
      </c>
      <c r="AR22" s="66"/>
      <c r="AS22" s="68">
        <f t="shared" si="9"/>
        <v>0</v>
      </c>
      <c r="AT22" s="67">
        <f t="shared" si="41"/>
        <v>1583</v>
      </c>
      <c r="AU22" s="66"/>
      <c r="AV22" s="66">
        <f t="shared" si="42"/>
        <v>0</v>
      </c>
      <c r="AW22" s="42">
        <f t="shared" si="43"/>
        <v>1998</v>
      </c>
      <c r="AX22" s="66"/>
      <c r="AY22" s="66">
        <f t="shared" si="44"/>
        <v>0</v>
      </c>
      <c r="AZ22" s="67">
        <f t="shared" si="45"/>
        <v>1870</v>
      </c>
      <c r="BA22" s="66"/>
      <c r="BB22" s="68">
        <f t="shared" si="46"/>
        <v>0</v>
      </c>
      <c r="BC22" s="67">
        <f t="shared" si="47"/>
        <v>3654</v>
      </c>
      <c r="BD22" s="66"/>
      <c r="BE22" s="68">
        <f t="shared" si="48"/>
        <v>0</v>
      </c>
      <c r="BF22" s="67">
        <f t="shared" si="49"/>
        <v>4384</v>
      </c>
      <c r="BG22" s="66"/>
      <c r="BH22" s="68">
        <f t="shared" si="50"/>
        <v>602.4</v>
      </c>
      <c r="BI22" s="67">
        <f t="shared" si="51"/>
        <v>9374.2000000000007</v>
      </c>
      <c r="BJ22" s="66"/>
      <c r="BK22" s="68">
        <f t="shared" si="52"/>
        <v>0</v>
      </c>
      <c r="BL22" s="67">
        <f t="shared" si="53"/>
        <v>7616</v>
      </c>
      <c r="BM22" s="66"/>
      <c r="BN22" s="68">
        <f t="shared" si="54"/>
        <v>0</v>
      </c>
      <c r="BO22" s="67">
        <f t="shared" si="55"/>
        <v>7077</v>
      </c>
      <c r="BP22" s="66"/>
      <c r="BQ22" s="68">
        <f t="shared" si="56"/>
        <v>0</v>
      </c>
      <c r="BR22" s="67">
        <f t="shared" si="57"/>
        <v>39317</v>
      </c>
      <c r="BS22" s="66"/>
      <c r="BT22" s="66">
        <f t="shared" si="10"/>
        <v>40</v>
      </c>
      <c r="BU22" s="67">
        <f t="shared" si="91"/>
        <v>66539</v>
      </c>
      <c r="BV22" s="66"/>
      <c r="BW22" s="66">
        <f t="shared" si="11"/>
        <v>40</v>
      </c>
      <c r="BX22" s="67">
        <f t="shared" si="92"/>
        <v>50407</v>
      </c>
      <c r="BY22" s="66"/>
      <c r="BZ22" s="66">
        <f t="shared" si="12"/>
        <v>40</v>
      </c>
      <c r="CA22" s="67">
        <f t="shared" si="93"/>
        <v>56931</v>
      </c>
      <c r="CB22" s="66"/>
      <c r="CC22" s="66">
        <f t="shared" si="61"/>
        <v>0</v>
      </c>
      <c r="CD22" s="67">
        <f t="shared" si="62"/>
        <v>4501</v>
      </c>
      <c r="CE22" s="66"/>
      <c r="CF22" s="66">
        <f t="shared" si="63"/>
        <v>0</v>
      </c>
      <c r="CG22" s="67">
        <f t="shared" si="64"/>
        <v>7097</v>
      </c>
      <c r="CH22" s="66"/>
      <c r="CI22" s="66">
        <f t="shared" si="13"/>
        <v>0</v>
      </c>
      <c r="CJ22" s="67">
        <f t="shared" si="65"/>
        <v>8813</v>
      </c>
      <c r="CK22" s="66"/>
      <c r="CL22" s="66">
        <f t="shared" si="66"/>
        <v>0</v>
      </c>
      <c r="CM22" s="79">
        <f t="shared" si="67"/>
        <v>4885</v>
      </c>
      <c r="CN22" s="66"/>
      <c r="CO22" s="68">
        <f t="shared" si="68"/>
        <v>0</v>
      </c>
      <c r="CP22" s="79">
        <f t="shared" si="69"/>
        <v>3976</v>
      </c>
      <c r="CQ22" s="66"/>
      <c r="CR22" s="68">
        <f t="shared" si="14"/>
        <v>0</v>
      </c>
      <c r="CS22" s="79">
        <f t="shared" si="70"/>
        <v>274</v>
      </c>
      <c r="CT22" s="66"/>
      <c r="CU22" s="68">
        <f t="shared" si="15"/>
        <v>0</v>
      </c>
      <c r="CV22" s="200">
        <f t="shared" si="71"/>
        <v>7769</v>
      </c>
      <c r="CW22" s="65"/>
      <c r="CX22" s="66">
        <f t="shared" si="89"/>
        <v>0</v>
      </c>
      <c r="CY22" s="40">
        <f t="shared" si="90"/>
        <v>6603</v>
      </c>
      <c r="CZ22" s="65"/>
      <c r="DA22" s="66">
        <f t="shared" si="72"/>
        <v>0</v>
      </c>
      <c r="DB22" s="67">
        <f t="shared" si="73"/>
        <v>41730</v>
      </c>
      <c r="DC22" s="66"/>
      <c r="DD22" s="66">
        <f t="shared" si="74"/>
        <v>0</v>
      </c>
      <c r="DE22" s="67">
        <f t="shared" si="75"/>
        <v>38501</v>
      </c>
      <c r="DF22" s="66"/>
      <c r="DG22" s="69">
        <f t="shared" si="76"/>
        <v>0</v>
      </c>
      <c r="DH22" s="67">
        <f t="shared" si="77"/>
        <v>89389</v>
      </c>
      <c r="DI22" s="66"/>
      <c r="DJ22" s="66">
        <f t="shared" si="16"/>
        <v>0</v>
      </c>
      <c r="DK22" s="67">
        <f t="shared" si="78"/>
        <v>3594</v>
      </c>
      <c r="DM22" s="206">
        <f t="shared" si="17"/>
        <v>0</v>
      </c>
      <c r="DN22" s="25">
        <f t="shared" si="18"/>
        <v>0</v>
      </c>
      <c r="DO22" s="5"/>
      <c r="DP22" s="43">
        <f t="shared" si="19"/>
        <v>0</v>
      </c>
      <c r="DQ22" s="27">
        <f t="shared" si="79"/>
        <v>7212</v>
      </c>
      <c r="DR22" s="5"/>
      <c r="DS22" s="43">
        <f t="shared" si="20"/>
        <v>0</v>
      </c>
      <c r="DT22" s="27">
        <f t="shared" si="80"/>
        <v>4846</v>
      </c>
      <c r="DU22" s="5"/>
      <c r="DV22" s="43">
        <f t="shared" si="21"/>
        <v>0</v>
      </c>
      <c r="DW22" s="27">
        <f t="shared" si="81"/>
        <v>4835</v>
      </c>
      <c r="DX22" s="5"/>
      <c r="DY22" s="22">
        <f t="shared" si="22"/>
        <v>0</v>
      </c>
      <c r="DZ22" s="25">
        <f t="shared" si="82"/>
        <v>523</v>
      </c>
      <c r="EA22" s="22"/>
      <c r="EB22" s="22">
        <f t="shared" si="23"/>
        <v>0</v>
      </c>
      <c r="EC22" s="28">
        <f t="shared" si="83"/>
        <v>369</v>
      </c>
      <c r="ED22" s="5"/>
      <c r="EE22" s="43">
        <f t="shared" si="24"/>
        <v>0</v>
      </c>
      <c r="EF22" s="27">
        <f t="shared" si="84"/>
        <v>4769</v>
      </c>
      <c r="EG22" s="66"/>
      <c r="EH22" s="66">
        <f t="shared" si="25"/>
        <v>0</v>
      </c>
      <c r="EI22" s="67">
        <f t="shared" si="85"/>
        <v>25240</v>
      </c>
      <c r="EJ22" s="66"/>
      <c r="EK22" s="66">
        <f t="shared" si="26"/>
        <v>0</v>
      </c>
      <c r="EL22" s="67">
        <f t="shared" si="86"/>
        <v>23870</v>
      </c>
      <c r="EM22" s="110">
        <f t="shared" si="87"/>
        <v>112898.63705999998</v>
      </c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</row>
    <row r="23" spans="1:299" ht="11.25" customHeight="1" x14ac:dyDescent="0.25">
      <c r="A23" s="112">
        <v>46025</v>
      </c>
      <c r="B23" s="186"/>
      <c r="C23" s="176">
        <v>8004916880</v>
      </c>
      <c r="D23" s="17" t="s">
        <v>38</v>
      </c>
      <c r="E23" s="18">
        <v>60</v>
      </c>
      <c r="F23" s="19">
        <v>5</v>
      </c>
      <c r="G23" s="20">
        <v>191516042025</v>
      </c>
      <c r="H23" s="66"/>
      <c r="I23" s="41">
        <f t="shared" si="0"/>
        <v>0</v>
      </c>
      <c r="J23" s="48">
        <f t="shared" si="27"/>
        <v>103683</v>
      </c>
      <c r="K23" s="66"/>
      <c r="L23" s="41">
        <f t="shared" si="88"/>
        <v>0</v>
      </c>
      <c r="M23" s="48">
        <f t="shared" si="28"/>
        <v>35430</v>
      </c>
      <c r="N23" s="66"/>
      <c r="O23" s="41">
        <f t="shared" si="1"/>
        <v>0</v>
      </c>
      <c r="P23" s="48">
        <f t="shared" si="29"/>
        <v>37900</v>
      </c>
      <c r="Q23" s="66"/>
      <c r="R23" s="66">
        <f t="shared" si="2"/>
        <v>0</v>
      </c>
      <c r="S23" s="67">
        <f t="shared" si="30"/>
        <v>30156</v>
      </c>
      <c r="T23" s="66"/>
      <c r="U23" s="66">
        <f t="shared" si="31"/>
        <v>0</v>
      </c>
      <c r="V23" s="67">
        <f t="shared" si="32"/>
        <v>68386</v>
      </c>
      <c r="X23" s="69">
        <f t="shared" si="3"/>
        <v>0</v>
      </c>
      <c r="Y23" s="67">
        <f t="shared" si="33"/>
        <v>2271</v>
      </c>
      <c r="Z23" s="66"/>
      <c r="AA23" s="68">
        <f t="shared" si="4"/>
        <v>0</v>
      </c>
      <c r="AB23" s="67">
        <f t="shared" si="34"/>
        <v>2491</v>
      </c>
      <c r="AC23" s="66"/>
      <c r="AD23" s="66">
        <f t="shared" si="35"/>
        <v>0</v>
      </c>
      <c r="AE23" s="67">
        <f t="shared" si="36"/>
        <v>1902</v>
      </c>
      <c r="AF23" s="66"/>
      <c r="AG23" s="78">
        <f t="shared" si="5"/>
        <v>0</v>
      </c>
      <c r="AH23" s="79">
        <f t="shared" si="37"/>
        <v>3588</v>
      </c>
      <c r="AI23" s="66"/>
      <c r="AJ23" s="68">
        <f t="shared" si="6"/>
        <v>0</v>
      </c>
      <c r="AK23" s="67">
        <f t="shared" si="38"/>
        <v>3442</v>
      </c>
      <c r="AL23" s="66"/>
      <c r="AM23" s="68">
        <f t="shared" si="7"/>
        <v>0</v>
      </c>
      <c r="AN23" s="67">
        <f t="shared" si="39"/>
        <v>1998</v>
      </c>
      <c r="AO23" s="66"/>
      <c r="AP23" s="68">
        <f t="shared" si="8"/>
        <v>0</v>
      </c>
      <c r="AQ23" s="67">
        <f t="shared" si="40"/>
        <v>5813</v>
      </c>
      <c r="AR23" s="66"/>
      <c r="AS23" s="68">
        <f t="shared" si="9"/>
        <v>0</v>
      </c>
      <c r="AT23" s="67">
        <f t="shared" si="41"/>
        <v>1583</v>
      </c>
      <c r="AU23" s="66"/>
      <c r="AV23" s="66">
        <f t="shared" si="42"/>
        <v>0</v>
      </c>
      <c r="AW23" s="42">
        <f t="shared" si="43"/>
        <v>1998</v>
      </c>
      <c r="AX23" s="66"/>
      <c r="AY23" s="66">
        <f t="shared" si="44"/>
        <v>0</v>
      </c>
      <c r="AZ23" s="67">
        <f t="shared" si="45"/>
        <v>1870</v>
      </c>
      <c r="BA23" s="66"/>
      <c r="BB23" s="68">
        <f t="shared" si="46"/>
        <v>0</v>
      </c>
      <c r="BC23" s="67">
        <f t="shared" si="47"/>
        <v>3654</v>
      </c>
      <c r="BD23" s="66"/>
      <c r="BE23" s="68">
        <f t="shared" si="48"/>
        <v>0</v>
      </c>
      <c r="BF23" s="67">
        <f t="shared" si="49"/>
        <v>4384</v>
      </c>
      <c r="BG23" s="66"/>
      <c r="BH23" s="68">
        <f t="shared" si="50"/>
        <v>307.2</v>
      </c>
      <c r="BI23" s="67">
        <f t="shared" si="51"/>
        <v>9067</v>
      </c>
      <c r="BJ23" s="66"/>
      <c r="BK23" s="68">
        <f t="shared" si="52"/>
        <v>0</v>
      </c>
      <c r="BL23" s="67">
        <f t="shared" si="53"/>
        <v>7616</v>
      </c>
      <c r="BM23" s="66"/>
      <c r="BN23" s="68">
        <f t="shared" si="54"/>
        <v>0</v>
      </c>
      <c r="BO23" s="67">
        <f t="shared" si="55"/>
        <v>7077</v>
      </c>
      <c r="BP23" s="66"/>
      <c r="BQ23" s="68">
        <f t="shared" si="56"/>
        <v>0</v>
      </c>
      <c r="BR23" s="67">
        <f t="shared" si="57"/>
        <v>39317</v>
      </c>
      <c r="BS23" s="66"/>
      <c r="BT23" s="66">
        <f t="shared" si="10"/>
        <v>120</v>
      </c>
      <c r="BU23" s="67">
        <f t="shared" si="91"/>
        <v>66419</v>
      </c>
      <c r="BV23" s="66"/>
      <c r="BW23" s="66">
        <f t="shared" si="11"/>
        <v>120</v>
      </c>
      <c r="BX23" s="67">
        <f t="shared" si="92"/>
        <v>50287</v>
      </c>
      <c r="BY23" s="66"/>
      <c r="BZ23" s="66">
        <f t="shared" si="12"/>
        <v>120</v>
      </c>
      <c r="CA23" s="67">
        <f t="shared" si="93"/>
        <v>56811</v>
      </c>
      <c r="CB23" s="66"/>
      <c r="CC23" s="66">
        <f t="shared" si="61"/>
        <v>0</v>
      </c>
      <c r="CD23" s="67">
        <f t="shared" si="62"/>
        <v>4501</v>
      </c>
      <c r="CE23" s="66"/>
      <c r="CF23" s="66">
        <f t="shared" si="63"/>
        <v>0</v>
      </c>
      <c r="CG23" s="67">
        <f t="shared" si="64"/>
        <v>7097</v>
      </c>
      <c r="CH23" s="66"/>
      <c r="CI23" s="66">
        <f t="shared" si="13"/>
        <v>0</v>
      </c>
      <c r="CJ23" s="67">
        <f t="shared" si="65"/>
        <v>8813</v>
      </c>
      <c r="CK23" s="66"/>
      <c r="CL23" s="66">
        <f t="shared" si="66"/>
        <v>0</v>
      </c>
      <c r="CM23" s="79">
        <f t="shared" si="67"/>
        <v>4885</v>
      </c>
      <c r="CN23" s="66"/>
      <c r="CO23" s="68">
        <f t="shared" si="68"/>
        <v>0</v>
      </c>
      <c r="CP23" s="79">
        <f t="shared" si="69"/>
        <v>3976</v>
      </c>
      <c r="CQ23" s="66"/>
      <c r="CR23" s="68">
        <f t="shared" si="14"/>
        <v>0</v>
      </c>
      <c r="CS23" s="79">
        <f t="shared" si="70"/>
        <v>274</v>
      </c>
      <c r="CT23" s="66"/>
      <c r="CU23" s="68">
        <f t="shared" si="15"/>
        <v>0</v>
      </c>
      <c r="CV23" s="200">
        <f t="shared" si="71"/>
        <v>7769</v>
      </c>
      <c r="CW23" s="65"/>
      <c r="CX23" s="66">
        <f t="shared" si="89"/>
        <v>0</v>
      </c>
      <c r="CY23" s="40">
        <f t="shared" si="90"/>
        <v>6603</v>
      </c>
      <c r="CZ23" s="65"/>
      <c r="DA23" s="66">
        <f t="shared" si="72"/>
        <v>0</v>
      </c>
      <c r="DB23" s="67">
        <f t="shared" si="73"/>
        <v>41730</v>
      </c>
      <c r="DC23" s="66"/>
      <c r="DD23" s="66">
        <f t="shared" si="74"/>
        <v>0</v>
      </c>
      <c r="DE23" s="67">
        <f t="shared" si="75"/>
        <v>38501</v>
      </c>
      <c r="DF23" s="66"/>
      <c r="DG23" s="69">
        <f t="shared" si="76"/>
        <v>0</v>
      </c>
      <c r="DH23" s="67">
        <f t="shared" si="77"/>
        <v>89389</v>
      </c>
      <c r="DI23" s="66"/>
      <c r="DJ23" s="66">
        <f t="shared" si="16"/>
        <v>0</v>
      </c>
      <c r="DK23" s="67">
        <f t="shared" si="78"/>
        <v>3594</v>
      </c>
      <c r="DM23" s="206">
        <f t="shared" si="17"/>
        <v>0</v>
      </c>
      <c r="DN23" s="25">
        <f t="shared" si="18"/>
        <v>0</v>
      </c>
      <c r="DO23" s="5"/>
      <c r="DP23" s="43">
        <f t="shared" si="19"/>
        <v>0</v>
      </c>
      <c r="DQ23" s="27">
        <f t="shared" si="79"/>
        <v>7212</v>
      </c>
      <c r="DR23" s="5"/>
      <c r="DS23" s="43">
        <f t="shared" si="20"/>
        <v>0</v>
      </c>
      <c r="DT23" s="27">
        <f t="shared" si="80"/>
        <v>4846</v>
      </c>
      <c r="DU23" s="5"/>
      <c r="DV23" s="43">
        <f t="shared" si="21"/>
        <v>0</v>
      </c>
      <c r="DW23" s="27">
        <f t="shared" si="81"/>
        <v>4835</v>
      </c>
      <c r="DX23" s="5"/>
      <c r="DY23" s="22">
        <f t="shared" si="22"/>
        <v>0</v>
      </c>
      <c r="DZ23" s="25">
        <f t="shared" si="82"/>
        <v>523</v>
      </c>
      <c r="EA23" s="22"/>
      <c r="EB23" s="22">
        <f t="shared" si="23"/>
        <v>0</v>
      </c>
      <c r="EC23" s="28">
        <f t="shared" si="83"/>
        <v>369</v>
      </c>
      <c r="ED23" s="5"/>
      <c r="EE23" s="43">
        <f t="shared" si="24"/>
        <v>0</v>
      </c>
      <c r="EF23" s="27">
        <f t="shared" si="84"/>
        <v>4769</v>
      </c>
      <c r="EG23" s="66"/>
      <c r="EH23" s="66">
        <f t="shared" si="25"/>
        <v>0</v>
      </c>
      <c r="EI23" s="67">
        <f t="shared" si="85"/>
        <v>25240</v>
      </c>
      <c r="EJ23" s="66"/>
      <c r="EK23" s="66">
        <f t="shared" si="26"/>
        <v>0</v>
      </c>
      <c r="EL23" s="67">
        <f t="shared" si="86"/>
        <v>23870</v>
      </c>
      <c r="EM23" s="110">
        <f t="shared" si="87"/>
        <v>112794.22857999998</v>
      </c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</row>
    <row r="24" spans="1:299" s="35" customFormat="1" ht="11.25" customHeight="1" x14ac:dyDescent="0.25">
      <c r="A24" s="112">
        <v>46025</v>
      </c>
      <c r="B24" s="186"/>
      <c r="C24" s="176">
        <v>8004917892</v>
      </c>
      <c r="D24" s="17" t="s">
        <v>79</v>
      </c>
      <c r="E24" s="18">
        <v>20</v>
      </c>
      <c r="F24" s="19">
        <v>15</v>
      </c>
      <c r="G24" s="20">
        <v>191516041943</v>
      </c>
      <c r="H24" s="66"/>
      <c r="I24" s="41">
        <f t="shared" si="0"/>
        <v>0</v>
      </c>
      <c r="J24" s="48">
        <f t="shared" si="27"/>
        <v>103683</v>
      </c>
      <c r="K24" s="66"/>
      <c r="L24" s="41">
        <f t="shared" si="88"/>
        <v>0</v>
      </c>
      <c r="M24" s="48">
        <f t="shared" si="28"/>
        <v>35430</v>
      </c>
      <c r="N24" s="66"/>
      <c r="O24" s="41">
        <f t="shared" si="1"/>
        <v>0</v>
      </c>
      <c r="P24" s="48">
        <f t="shared" si="29"/>
        <v>37900</v>
      </c>
      <c r="Q24" s="66"/>
      <c r="R24" s="66">
        <f t="shared" si="2"/>
        <v>0</v>
      </c>
      <c r="S24" s="67">
        <f t="shared" si="30"/>
        <v>30156</v>
      </c>
      <c r="T24" s="66"/>
      <c r="U24" s="66">
        <f t="shared" si="31"/>
        <v>0</v>
      </c>
      <c r="V24" s="67">
        <f t="shared" si="32"/>
        <v>68386</v>
      </c>
      <c r="W24" s="136"/>
      <c r="X24" s="69">
        <f t="shared" si="3"/>
        <v>0</v>
      </c>
      <c r="Y24" s="67">
        <f t="shared" si="33"/>
        <v>2271</v>
      </c>
      <c r="Z24" s="66"/>
      <c r="AA24" s="68">
        <f t="shared" si="4"/>
        <v>0</v>
      </c>
      <c r="AB24" s="67">
        <f t="shared" si="34"/>
        <v>2491</v>
      </c>
      <c r="AC24" s="66"/>
      <c r="AD24" s="66">
        <f t="shared" si="35"/>
        <v>0</v>
      </c>
      <c r="AE24" s="67">
        <f t="shared" si="36"/>
        <v>1902</v>
      </c>
      <c r="AF24" s="66"/>
      <c r="AG24" s="78">
        <f t="shared" si="5"/>
        <v>0</v>
      </c>
      <c r="AH24" s="79">
        <f t="shared" si="37"/>
        <v>3588</v>
      </c>
      <c r="AI24" s="66"/>
      <c r="AJ24" s="68">
        <f t="shared" si="6"/>
        <v>0</v>
      </c>
      <c r="AK24" s="67">
        <f t="shared" si="38"/>
        <v>3442</v>
      </c>
      <c r="AL24" s="66"/>
      <c r="AM24" s="68">
        <f t="shared" si="7"/>
        <v>0</v>
      </c>
      <c r="AN24" s="67">
        <f t="shared" si="39"/>
        <v>1998</v>
      </c>
      <c r="AO24" s="66"/>
      <c r="AP24" s="68">
        <f t="shared" si="8"/>
        <v>0</v>
      </c>
      <c r="AQ24" s="67">
        <f t="shared" si="40"/>
        <v>5813</v>
      </c>
      <c r="AR24" s="66"/>
      <c r="AS24" s="68">
        <f t="shared" si="9"/>
        <v>0</v>
      </c>
      <c r="AT24" s="67">
        <f t="shared" si="41"/>
        <v>1583</v>
      </c>
      <c r="AU24" s="66"/>
      <c r="AV24" s="66">
        <f t="shared" si="42"/>
        <v>0</v>
      </c>
      <c r="AW24" s="42">
        <f t="shared" si="43"/>
        <v>1998</v>
      </c>
      <c r="AX24" s="66"/>
      <c r="AY24" s="66">
        <f t="shared" si="44"/>
        <v>0</v>
      </c>
      <c r="AZ24" s="67">
        <f t="shared" si="45"/>
        <v>1870</v>
      </c>
      <c r="BA24" s="66"/>
      <c r="BB24" s="68">
        <f t="shared" si="46"/>
        <v>0</v>
      </c>
      <c r="BC24" s="67">
        <f t="shared" si="47"/>
        <v>3654</v>
      </c>
      <c r="BD24" s="66"/>
      <c r="BE24" s="68">
        <f t="shared" si="48"/>
        <v>0</v>
      </c>
      <c r="BF24" s="67">
        <f t="shared" si="49"/>
        <v>4384</v>
      </c>
      <c r="BG24" s="66"/>
      <c r="BH24" s="68">
        <f t="shared" si="50"/>
        <v>302.39999999999998</v>
      </c>
      <c r="BI24" s="67">
        <f t="shared" si="51"/>
        <v>8764.6</v>
      </c>
      <c r="BJ24" s="66"/>
      <c r="BK24" s="68">
        <f t="shared" si="52"/>
        <v>0</v>
      </c>
      <c r="BL24" s="67">
        <f t="shared" si="53"/>
        <v>7616</v>
      </c>
      <c r="BM24" s="66"/>
      <c r="BN24" s="68">
        <f t="shared" si="54"/>
        <v>0</v>
      </c>
      <c r="BO24" s="67">
        <f t="shared" si="55"/>
        <v>7077</v>
      </c>
      <c r="BP24" s="66"/>
      <c r="BQ24" s="68">
        <f t="shared" si="56"/>
        <v>0</v>
      </c>
      <c r="BR24" s="67">
        <f t="shared" si="57"/>
        <v>39317</v>
      </c>
      <c r="BS24" s="66"/>
      <c r="BT24" s="66">
        <f t="shared" si="10"/>
        <v>40</v>
      </c>
      <c r="BU24" s="67">
        <f t="shared" si="91"/>
        <v>66379</v>
      </c>
      <c r="BV24" s="66"/>
      <c r="BW24" s="66">
        <f t="shared" si="11"/>
        <v>40</v>
      </c>
      <c r="BX24" s="67">
        <f t="shared" si="92"/>
        <v>50247</v>
      </c>
      <c r="BY24" s="66"/>
      <c r="BZ24" s="66">
        <f t="shared" si="12"/>
        <v>40</v>
      </c>
      <c r="CA24" s="67">
        <f t="shared" si="93"/>
        <v>56771</v>
      </c>
      <c r="CB24" s="66"/>
      <c r="CC24" s="66">
        <f t="shared" si="61"/>
        <v>0</v>
      </c>
      <c r="CD24" s="67">
        <f t="shared" si="62"/>
        <v>4501</v>
      </c>
      <c r="CE24" s="66"/>
      <c r="CF24" s="66">
        <f t="shared" si="63"/>
        <v>0</v>
      </c>
      <c r="CG24" s="67">
        <f t="shared" si="64"/>
        <v>7097</v>
      </c>
      <c r="CH24" s="66"/>
      <c r="CI24" s="66">
        <f t="shared" si="13"/>
        <v>0</v>
      </c>
      <c r="CJ24" s="67">
        <f t="shared" si="65"/>
        <v>8813</v>
      </c>
      <c r="CK24" s="66"/>
      <c r="CL24" s="66">
        <f t="shared" si="66"/>
        <v>0</v>
      </c>
      <c r="CM24" s="79">
        <f t="shared" si="67"/>
        <v>4885</v>
      </c>
      <c r="CN24" s="66"/>
      <c r="CO24" s="68">
        <f t="shared" si="68"/>
        <v>0</v>
      </c>
      <c r="CP24" s="79">
        <f t="shared" si="69"/>
        <v>3976</v>
      </c>
      <c r="CQ24" s="66"/>
      <c r="CR24" s="68">
        <f t="shared" si="14"/>
        <v>0</v>
      </c>
      <c r="CS24" s="79">
        <f t="shared" si="70"/>
        <v>274</v>
      </c>
      <c r="CT24" s="66"/>
      <c r="CU24" s="68">
        <f t="shared" si="15"/>
        <v>0</v>
      </c>
      <c r="CV24" s="200">
        <f t="shared" si="71"/>
        <v>7769</v>
      </c>
      <c r="CW24" s="65"/>
      <c r="CX24" s="66">
        <f t="shared" si="89"/>
        <v>0</v>
      </c>
      <c r="CY24" s="40">
        <f t="shared" si="90"/>
        <v>6603</v>
      </c>
      <c r="CZ24" s="65"/>
      <c r="DA24" s="66">
        <f t="shared" si="72"/>
        <v>0</v>
      </c>
      <c r="DB24" s="67">
        <f t="shared" si="73"/>
        <v>41730</v>
      </c>
      <c r="DC24" s="66"/>
      <c r="DD24" s="66">
        <f t="shared" si="74"/>
        <v>0</v>
      </c>
      <c r="DE24" s="67">
        <f t="shared" si="75"/>
        <v>38501</v>
      </c>
      <c r="DF24" s="66"/>
      <c r="DG24" s="69">
        <f t="shared" si="76"/>
        <v>0</v>
      </c>
      <c r="DH24" s="67">
        <f t="shared" si="77"/>
        <v>89389</v>
      </c>
      <c r="DI24" s="66"/>
      <c r="DJ24" s="66">
        <f t="shared" si="16"/>
        <v>0</v>
      </c>
      <c r="DK24" s="67">
        <f t="shared" si="78"/>
        <v>3594</v>
      </c>
      <c r="DL24" s="210"/>
      <c r="DM24" s="206">
        <f t="shared" si="17"/>
        <v>0</v>
      </c>
      <c r="DN24" s="25">
        <f t="shared" si="18"/>
        <v>0</v>
      </c>
      <c r="DO24" s="5"/>
      <c r="DP24" s="43">
        <f t="shared" si="19"/>
        <v>0</v>
      </c>
      <c r="DQ24" s="27">
        <f t="shared" si="79"/>
        <v>7212</v>
      </c>
      <c r="DR24" s="5"/>
      <c r="DS24" s="43">
        <f t="shared" si="20"/>
        <v>0</v>
      </c>
      <c r="DT24" s="27">
        <f t="shared" si="80"/>
        <v>4846</v>
      </c>
      <c r="DU24" s="5"/>
      <c r="DV24" s="43">
        <f t="shared" si="21"/>
        <v>0</v>
      </c>
      <c r="DW24" s="27">
        <f t="shared" si="81"/>
        <v>4835</v>
      </c>
      <c r="DX24" s="5"/>
      <c r="DY24" s="22">
        <f t="shared" si="22"/>
        <v>0</v>
      </c>
      <c r="DZ24" s="25">
        <f t="shared" si="82"/>
        <v>523</v>
      </c>
      <c r="EA24" s="22"/>
      <c r="EB24" s="22">
        <f t="shared" si="23"/>
        <v>0</v>
      </c>
      <c r="EC24" s="28">
        <f t="shared" si="83"/>
        <v>369</v>
      </c>
      <c r="ED24" s="5"/>
      <c r="EE24" s="43">
        <f t="shared" si="24"/>
        <v>0</v>
      </c>
      <c r="EF24" s="27">
        <f t="shared" si="84"/>
        <v>4769</v>
      </c>
      <c r="EG24" s="66"/>
      <c r="EH24" s="66">
        <f t="shared" si="25"/>
        <v>0</v>
      </c>
      <c r="EI24" s="67">
        <f t="shared" si="85"/>
        <v>25240</v>
      </c>
      <c r="EJ24" s="66"/>
      <c r="EK24" s="66">
        <f t="shared" si="26"/>
        <v>0</v>
      </c>
      <c r="EL24" s="67">
        <f t="shared" si="86"/>
        <v>23870</v>
      </c>
      <c r="EM24" s="110">
        <f t="shared" si="87"/>
        <v>106490.06857999998</v>
      </c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</row>
    <row r="25" spans="1:299" s="35" customFormat="1" ht="11.25" customHeight="1" x14ac:dyDescent="0.25">
      <c r="A25" s="112">
        <v>46025</v>
      </c>
      <c r="B25" s="186"/>
      <c r="C25" s="176" t="s">
        <v>153</v>
      </c>
      <c r="D25" s="17" t="s">
        <v>144</v>
      </c>
      <c r="E25" s="18">
        <v>5000</v>
      </c>
      <c r="F25" s="19">
        <v>3</v>
      </c>
      <c r="G25" s="20">
        <v>191516041639</v>
      </c>
      <c r="H25" s="66"/>
      <c r="I25" s="41">
        <f t="shared" si="0"/>
        <v>0</v>
      </c>
      <c r="J25" s="48">
        <f t="shared" si="27"/>
        <v>103683</v>
      </c>
      <c r="K25" s="66"/>
      <c r="L25" s="41">
        <f t="shared" si="88"/>
        <v>0</v>
      </c>
      <c r="M25" s="48">
        <f t="shared" si="28"/>
        <v>35430</v>
      </c>
      <c r="N25" s="66"/>
      <c r="O25" s="41">
        <f t="shared" si="1"/>
        <v>0</v>
      </c>
      <c r="P25" s="48">
        <f t="shared" si="29"/>
        <v>37900</v>
      </c>
      <c r="Q25" s="66"/>
      <c r="R25" s="66">
        <f t="shared" si="2"/>
        <v>0</v>
      </c>
      <c r="S25" s="67">
        <f t="shared" si="30"/>
        <v>30156</v>
      </c>
      <c r="T25" s="66"/>
      <c r="U25" s="66">
        <f t="shared" si="31"/>
        <v>0</v>
      </c>
      <c r="V25" s="67">
        <f t="shared" si="32"/>
        <v>68386</v>
      </c>
      <c r="W25" s="136"/>
      <c r="X25" s="69">
        <f t="shared" si="3"/>
        <v>0</v>
      </c>
      <c r="Y25" s="67">
        <f t="shared" si="33"/>
        <v>2271</v>
      </c>
      <c r="Z25" s="66"/>
      <c r="AA25" s="68">
        <f t="shared" si="4"/>
        <v>0</v>
      </c>
      <c r="AB25" s="67">
        <f t="shared" si="34"/>
        <v>2491</v>
      </c>
      <c r="AC25" s="66"/>
      <c r="AD25" s="66">
        <f t="shared" si="35"/>
        <v>0</v>
      </c>
      <c r="AE25" s="67">
        <f t="shared" si="36"/>
        <v>1902</v>
      </c>
      <c r="AF25" s="66"/>
      <c r="AG25" s="78">
        <f t="shared" si="5"/>
        <v>0</v>
      </c>
      <c r="AH25" s="79">
        <f t="shared" si="37"/>
        <v>3588</v>
      </c>
      <c r="AI25" s="66"/>
      <c r="AJ25" s="68">
        <f t="shared" si="6"/>
        <v>0</v>
      </c>
      <c r="AK25" s="67">
        <f t="shared" si="38"/>
        <v>3442</v>
      </c>
      <c r="AL25" s="66"/>
      <c r="AM25" s="68">
        <f t="shared" si="7"/>
        <v>0</v>
      </c>
      <c r="AN25" s="67">
        <f t="shared" si="39"/>
        <v>1998</v>
      </c>
      <c r="AO25" s="66"/>
      <c r="AP25" s="68">
        <f t="shared" si="8"/>
        <v>0</v>
      </c>
      <c r="AQ25" s="67">
        <f t="shared" si="40"/>
        <v>5813</v>
      </c>
      <c r="AR25" s="66"/>
      <c r="AS25" s="68">
        <f t="shared" si="9"/>
        <v>0</v>
      </c>
      <c r="AT25" s="67">
        <f t="shared" si="41"/>
        <v>1583</v>
      </c>
      <c r="AU25" s="66"/>
      <c r="AV25" s="66">
        <f t="shared" si="42"/>
        <v>0</v>
      </c>
      <c r="AW25" s="42">
        <f t="shared" si="43"/>
        <v>1998</v>
      </c>
      <c r="AX25" s="66"/>
      <c r="AY25" s="66">
        <f t="shared" si="44"/>
        <v>0</v>
      </c>
      <c r="AZ25" s="67">
        <f t="shared" si="45"/>
        <v>1870</v>
      </c>
      <c r="BA25" s="66"/>
      <c r="BB25" s="68">
        <f t="shared" si="46"/>
        <v>0</v>
      </c>
      <c r="BC25" s="67">
        <f t="shared" si="47"/>
        <v>3654</v>
      </c>
      <c r="BD25" s="66"/>
      <c r="BE25" s="68">
        <f t="shared" si="48"/>
        <v>0</v>
      </c>
      <c r="BF25" s="67">
        <f t="shared" si="49"/>
        <v>4384</v>
      </c>
      <c r="BG25" s="66"/>
      <c r="BH25" s="68">
        <f t="shared" si="50"/>
        <v>0</v>
      </c>
      <c r="BI25" s="67">
        <f t="shared" si="51"/>
        <v>8764.6</v>
      </c>
      <c r="BJ25" s="66"/>
      <c r="BK25" s="68">
        <f t="shared" si="52"/>
        <v>0</v>
      </c>
      <c r="BL25" s="67">
        <f t="shared" si="53"/>
        <v>7616</v>
      </c>
      <c r="BM25" s="66"/>
      <c r="BN25" s="68">
        <f t="shared" si="54"/>
        <v>0</v>
      </c>
      <c r="BO25" s="67">
        <f t="shared" si="55"/>
        <v>7077</v>
      </c>
      <c r="BP25" s="66"/>
      <c r="BQ25" s="68">
        <f t="shared" si="56"/>
        <v>15600</v>
      </c>
      <c r="BR25" s="67">
        <f t="shared" si="57"/>
        <v>23717</v>
      </c>
      <c r="BS25" s="66"/>
      <c r="BT25" s="66">
        <f t="shared" si="10"/>
        <v>10000</v>
      </c>
      <c r="BU25" s="67">
        <f t="shared" si="91"/>
        <v>56379</v>
      </c>
      <c r="BV25" s="66"/>
      <c r="BW25" s="66">
        <f t="shared" si="11"/>
        <v>10000</v>
      </c>
      <c r="BX25" s="67">
        <f t="shared" si="92"/>
        <v>40247</v>
      </c>
      <c r="BY25" s="66"/>
      <c r="BZ25" s="66">
        <f t="shared" si="12"/>
        <v>10000</v>
      </c>
      <c r="CA25" s="67">
        <f t="shared" si="93"/>
        <v>46771</v>
      </c>
      <c r="CB25" s="66"/>
      <c r="CC25" s="66">
        <f t="shared" si="61"/>
        <v>0</v>
      </c>
      <c r="CD25" s="67">
        <f t="shared" si="62"/>
        <v>4501</v>
      </c>
      <c r="CE25" s="66"/>
      <c r="CF25" s="66">
        <f t="shared" si="63"/>
        <v>0</v>
      </c>
      <c r="CG25" s="67">
        <f t="shared" si="64"/>
        <v>7097</v>
      </c>
      <c r="CH25" s="66"/>
      <c r="CI25" s="66">
        <f t="shared" si="13"/>
        <v>0</v>
      </c>
      <c r="CJ25" s="67">
        <f t="shared" si="65"/>
        <v>8813</v>
      </c>
      <c r="CK25" s="66"/>
      <c r="CL25" s="66">
        <f t="shared" si="66"/>
        <v>0</v>
      </c>
      <c r="CM25" s="79">
        <f t="shared" si="67"/>
        <v>4885</v>
      </c>
      <c r="CN25" s="66"/>
      <c r="CO25" s="68">
        <f t="shared" si="68"/>
        <v>0</v>
      </c>
      <c r="CP25" s="79">
        <f t="shared" si="69"/>
        <v>3976</v>
      </c>
      <c r="CQ25" s="66"/>
      <c r="CR25" s="68">
        <f t="shared" si="14"/>
        <v>0</v>
      </c>
      <c r="CS25" s="79">
        <f t="shared" si="70"/>
        <v>274</v>
      </c>
      <c r="CT25" s="66"/>
      <c r="CU25" s="68">
        <f t="shared" si="15"/>
        <v>0</v>
      </c>
      <c r="CV25" s="200">
        <f t="shared" si="71"/>
        <v>7769</v>
      </c>
      <c r="CW25" s="65"/>
      <c r="CX25" s="66">
        <f t="shared" si="89"/>
        <v>0</v>
      </c>
      <c r="CY25" s="40">
        <f t="shared" si="90"/>
        <v>6603</v>
      </c>
      <c r="CZ25" s="65"/>
      <c r="DA25" s="66">
        <f t="shared" si="72"/>
        <v>0</v>
      </c>
      <c r="DB25" s="67">
        <f t="shared" si="73"/>
        <v>41730</v>
      </c>
      <c r="DC25" s="66"/>
      <c r="DD25" s="66">
        <f t="shared" si="74"/>
        <v>0</v>
      </c>
      <c r="DE25" s="67">
        <f t="shared" si="75"/>
        <v>38501</v>
      </c>
      <c r="DF25" s="66"/>
      <c r="DG25" s="69">
        <f t="shared" si="76"/>
        <v>0</v>
      </c>
      <c r="DH25" s="67">
        <f t="shared" si="77"/>
        <v>89389</v>
      </c>
      <c r="DI25" s="66"/>
      <c r="DJ25" s="66">
        <f t="shared" si="16"/>
        <v>0</v>
      </c>
      <c r="DK25" s="67">
        <f t="shared" si="78"/>
        <v>3594</v>
      </c>
      <c r="DL25" s="210"/>
      <c r="DM25" s="206">
        <f t="shared" si="17"/>
        <v>0</v>
      </c>
      <c r="DN25" s="25">
        <f t="shared" si="18"/>
        <v>0</v>
      </c>
      <c r="DO25" s="5"/>
      <c r="DP25" s="43">
        <f t="shared" si="19"/>
        <v>0</v>
      </c>
      <c r="DQ25" s="27">
        <f t="shared" si="79"/>
        <v>7212</v>
      </c>
      <c r="DR25" s="5"/>
      <c r="DS25" s="43">
        <f t="shared" si="20"/>
        <v>0</v>
      </c>
      <c r="DT25" s="27">
        <f t="shared" si="80"/>
        <v>4846</v>
      </c>
      <c r="DU25" s="5"/>
      <c r="DV25" s="43">
        <f t="shared" si="21"/>
        <v>0</v>
      </c>
      <c r="DW25" s="27">
        <f t="shared" si="81"/>
        <v>4835</v>
      </c>
      <c r="DX25" s="5"/>
      <c r="DY25" s="22">
        <f t="shared" si="22"/>
        <v>0</v>
      </c>
      <c r="DZ25" s="25">
        <f t="shared" si="82"/>
        <v>523</v>
      </c>
      <c r="EA25" s="22"/>
      <c r="EB25" s="22">
        <f t="shared" si="23"/>
        <v>0</v>
      </c>
      <c r="EC25" s="28">
        <f t="shared" si="83"/>
        <v>369</v>
      </c>
      <c r="ED25" s="5"/>
      <c r="EE25" s="43">
        <f t="shared" si="24"/>
        <v>0</v>
      </c>
      <c r="EF25" s="27">
        <f t="shared" si="84"/>
        <v>4769</v>
      </c>
      <c r="EG25" s="66"/>
      <c r="EH25" s="66">
        <f t="shared" si="25"/>
        <v>0</v>
      </c>
      <c r="EI25" s="67">
        <f t="shared" si="85"/>
        <v>25240</v>
      </c>
      <c r="EJ25" s="66"/>
      <c r="EK25" s="66">
        <f t="shared" si="26"/>
        <v>0</v>
      </c>
      <c r="EL25" s="67">
        <f t="shared" si="86"/>
        <v>23870</v>
      </c>
      <c r="EM25" s="110">
        <f t="shared" si="87"/>
        <v>106400.32021999998</v>
      </c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</row>
    <row r="26" spans="1:299" ht="11.25" customHeight="1" x14ac:dyDescent="0.25">
      <c r="A26" s="112">
        <v>46025</v>
      </c>
      <c r="B26" s="186"/>
      <c r="C26" s="176">
        <v>8004923415</v>
      </c>
      <c r="D26" s="17" t="s">
        <v>101</v>
      </c>
      <c r="E26" s="18">
        <v>15</v>
      </c>
      <c r="F26" s="19">
        <v>18</v>
      </c>
      <c r="G26" s="20">
        <v>191516175082</v>
      </c>
      <c r="H26" s="66"/>
      <c r="I26" s="41">
        <f t="shared" si="0"/>
        <v>0</v>
      </c>
      <c r="J26" s="48">
        <f t="shared" si="27"/>
        <v>103683</v>
      </c>
      <c r="K26" s="66"/>
      <c r="L26" s="41">
        <f t="shared" si="88"/>
        <v>0</v>
      </c>
      <c r="M26" s="48">
        <f t="shared" si="28"/>
        <v>35430</v>
      </c>
      <c r="N26" s="66"/>
      <c r="O26" s="41">
        <f t="shared" si="1"/>
        <v>0</v>
      </c>
      <c r="P26" s="48">
        <f t="shared" si="29"/>
        <v>37900</v>
      </c>
      <c r="Q26" s="66"/>
      <c r="R26" s="66">
        <f t="shared" si="2"/>
        <v>0</v>
      </c>
      <c r="S26" s="67">
        <f t="shared" si="30"/>
        <v>30156</v>
      </c>
      <c r="T26" s="66"/>
      <c r="U26" s="66">
        <f t="shared" si="31"/>
        <v>0</v>
      </c>
      <c r="V26" s="67">
        <f t="shared" si="32"/>
        <v>68386</v>
      </c>
      <c r="X26" s="69">
        <f t="shared" si="3"/>
        <v>0</v>
      </c>
      <c r="Y26" s="67">
        <f t="shared" si="33"/>
        <v>2271</v>
      </c>
      <c r="Z26" s="66"/>
      <c r="AA26" s="68">
        <f t="shared" si="4"/>
        <v>0</v>
      </c>
      <c r="AB26" s="67">
        <f t="shared" si="34"/>
        <v>2491</v>
      </c>
      <c r="AC26" s="66"/>
      <c r="AD26" s="66">
        <f t="shared" si="35"/>
        <v>0</v>
      </c>
      <c r="AE26" s="67">
        <f t="shared" si="36"/>
        <v>1902</v>
      </c>
      <c r="AF26" s="66"/>
      <c r="AG26" s="78">
        <f t="shared" si="5"/>
        <v>0</v>
      </c>
      <c r="AH26" s="79">
        <f t="shared" si="37"/>
        <v>3588</v>
      </c>
      <c r="AI26" s="66"/>
      <c r="AJ26" s="68">
        <f t="shared" si="6"/>
        <v>0</v>
      </c>
      <c r="AK26" s="67">
        <f t="shared" si="38"/>
        <v>3442</v>
      </c>
      <c r="AL26" s="66"/>
      <c r="AM26" s="68">
        <f t="shared" si="7"/>
        <v>0</v>
      </c>
      <c r="AN26" s="67">
        <f t="shared" si="39"/>
        <v>1998</v>
      </c>
      <c r="AO26" s="66"/>
      <c r="AP26" s="68">
        <f t="shared" si="8"/>
        <v>0</v>
      </c>
      <c r="AQ26" s="67">
        <f t="shared" si="40"/>
        <v>5813</v>
      </c>
      <c r="AR26" s="66"/>
      <c r="AS26" s="68">
        <f t="shared" si="9"/>
        <v>0</v>
      </c>
      <c r="AT26" s="67">
        <f t="shared" si="41"/>
        <v>1583</v>
      </c>
      <c r="AU26" s="66"/>
      <c r="AV26" s="66">
        <f t="shared" si="42"/>
        <v>0</v>
      </c>
      <c r="AW26" s="42">
        <f t="shared" si="43"/>
        <v>1998</v>
      </c>
      <c r="AX26" s="66"/>
      <c r="AY26" s="66">
        <f t="shared" si="44"/>
        <v>0</v>
      </c>
      <c r="AZ26" s="67">
        <f t="shared" si="45"/>
        <v>1870</v>
      </c>
      <c r="BA26" s="66"/>
      <c r="BB26" s="68">
        <f t="shared" si="46"/>
        <v>0</v>
      </c>
      <c r="BC26" s="67">
        <f t="shared" si="47"/>
        <v>3654</v>
      </c>
      <c r="BD26" s="66"/>
      <c r="BE26" s="68">
        <f t="shared" si="48"/>
        <v>0</v>
      </c>
      <c r="BF26" s="67">
        <f t="shared" si="49"/>
        <v>4384</v>
      </c>
      <c r="BG26" s="66"/>
      <c r="BH26" s="68">
        <f t="shared" si="50"/>
        <v>271.8</v>
      </c>
      <c r="BI26" s="67">
        <f t="shared" si="51"/>
        <v>8492.8000000000011</v>
      </c>
      <c r="BJ26" s="66"/>
      <c r="BK26" s="68">
        <f t="shared" si="52"/>
        <v>0</v>
      </c>
      <c r="BL26" s="67">
        <f t="shared" si="53"/>
        <v>7616</v>
      </c>
      <c r="BM26" s="66"/>
      <c r="BN26" s="68">
        <f t="shared" si="54"/>
        <v>0</v>
      </c>
      <c r="BO26" s="67">
        <f t="shared" si="55"/>
        <v>7077</v>
      </c>
      <c r="BP26" s="66"/>
      <c r="BQ26" s="68">
        <f t="shared" si="56"/>
        <v>0</v>
      </c>
      <c r="BR26" s="67">
        <f t="shared" si="57"/>
        <v>23717</v>
      </c>
      <c r="BS26" s="66"/>
      <c r="BT26" s="66">
        <f t="shared" si="10"/>
        <v>0</v>
      </c>
      <c r="BU26" s="67">
        <f t="shared" si="91"/>
        <v>56379</v>
      </c>
      <c r="BV26" s="66"/>
      <c r="BW26" s="66">
        <f t="shared" si="11"/>
        <v>0</v>
      </c>
      <c r="BX26" s="67">
        <f t="shared" si="92"/>
        <v>40247</v>
      </c>
      <c r="BY26" s="66"/>
      <c r="BZ26" s="66">
        <f t="shared" si="12"/>
        <v>0</v>
      </c>
      <c r="CA26" s="67">
        <f t="shared" si="93"/>
        <v>46771</v>
      </c>
      <c r="CB26" s="66"/>
      <c r="CC26" s="66">
        <f t="shared" si="61"/>
        <v>0</v>
      </c>
      <c r="CD26" s="67">
        <f t="shared" si="62"/>
        <v>4501</v>
      </c>
      <c r="CE26" s="66"/>
      <c r="CF26" s="66">
        <f t="shared" si="63"/>
        <v>0</v>
      </c>
      <c r="CG26" s="67">
        <f t="shared" si="64"/>
        <v>7097</v>
      </c>
      <c r="CH26" s="66"/>
      <c r="CI26" s="66">
        <f t="shared" si="13"/>
        <v>0</v>
      </c>
      <c r="CJ26" s="67">
        <f t="shared" si="65"/>
        <v>8813</v>
      </c>
      <c r="CK26" s="66"/>
      <c r="CL26" s="66">
        <f t="shared" si="66"/>
        <v>0</v>
      </c>
      <c r="CM26" s="79">
        <f t="shared" si="67"/>
        <v>4885</v>
      </c>
      <c r="CN26" s="66"/>
      <c r="CO26" s="68">
        <f t="shared" si="68"/>
        <v>0</v>
      </c>
      <c r="CP26" s="79">
        <f t="shared" si="69"/>
        <v>3976</v>
      </c>
      <c r="CQ26" s="66"/>
      <c r="CR26" s="68">
        <f t="shared" si="14"/>
        <v>0</v>
      </c>
      <c r="CS26" s="79">
        <f t="shared" si="70"/>
        <v>274</v>
      </c>
      <c r="CT26" s="66"/>
      <c r="CU26" s="68">
        <f t="shared" si="15"/>
        <v>0</v>
      </c>
      <c r="CV26" s="200">
        <f t="shared" si="71"/>
        <v>7769</v>
      </c>
      <c r="CW26" s="65"/>
      <c r="CX26" s="66">
        <f t="shared" si="89"/>
        <v>0</v>
      </c>
      <c r="CY26" s="40">
        <f t="shared" si="90"/>
        <v>6603</v>
      </c>
      <c r="CZ26" s="65"/>
      <c r="DA26" s="66">
        <f t="shared" si="72"/>
        <v>0</v>
      </c>
      <c r="DB26" s="67">
        <f t="shared" si="73"/>
        <v>41730</v>
      </c>
      <c r="DC26" s="66"/>
      <c r="DD26" s="66">
        <f t="shared" si="74"/>
        <v>0</v>
      </c>
      <c r="DE26" s="67">
        <f t="shared" si="75"/>
        <v>38501</v>
      </c>
      <c r="DF26" s="66"/>
      <c r="DG26" s="69">
        <f t="shared" si="76"/>
        <v>0</v>
      </c>
      <c r="DH26" s="67">
        <f t="shared" si="77"/>
        <v>89389</v>
      </c>
      <c r="DI26" s="66"/>
      <c r="DJ26" s="66">
        <f t="shared" si="16"/>
        <v>0</v>
      </c>
      <c r="DK26" s="67">
        <f t="shared" si="78"/>
        <v>3594</v>
      </c>
      <c r="DM26" s="206">
        <f t="shared" si="17"/>
        <v>0</v>
      </c>
      <c r="DN26" s="25">
        <f t="shared" si="18"/>
        <v>0</v>
      </c>
      <c r="DO26" s="5"/>
      <c r="DP26" s="43">
        <f t="shared" si="19"/>
        <v>0</v>
      </c>
      <c r="DQ26" s="27">
        <f t="shared" si="79"/>
        <v>7212</v>
      </c>
      <c r="DR26" s="5"/>
      <c r="DS26" s="43">
        <f t="shared" si="20"/>
        <v>0</v>
      </c>
      <c r="DT26" s="27">
        <f t="shared" si="80"/>
        <v>4846</v>
      </c>
      <c r="DU26" s="5"/>
      <c r="DV26" s="43">
        <f t="shared" si="21"/>
        <v>0</v>
      </c>
      <c r="DW26" s="27">
        <f t="shared" si="81"/>
        <v>4835</v>
      </c>
      <c r="DX26" s="5"/>
      <c r="DY26" s="22">
        <f t="shared" si="22"/>
        <v>0</v>
      </c>
      <c r="DZ26" s="25">
        <f t="shared" si="82"/>
        <v>523</v>
      </c>
      <c r="EA26" s="22"/>
      <c r="EB26" s="22">
        <f t="shared" si="23"/>
        <v>0</v>
      </c>
      <c r="EC26" s="28">
        <f t="shared" si="83"/>
        <v>369</v>
      </c>
      <c r="ED26" s="5"/>
      <c r="EE26" s="43">
        <f t="shared" si="24"/>
        <v>0</v>
      </c>
      <c r="EF26" s="27">
        <f t="shared" si="84"/>
        <v>4769</v>
      </c>
      <c r="EG26" s="66"/>
      <c r="EH26" s="66">
        <f t="shared" si="25"/>
        <v>0</v>
      </c>
      <c r="EI26" s="67">
        <f t="shared" si="85"/>
        <v>25240</v>
      </c>
      <c r="EJ26" s="66"/>
      <c r="EK26" s="66">
        <f t="shared" si="26"/>
        <v>0</v>
      </c>
      <c r="EL26" s="67">
        <f t="shared" si="86"/>
        <v>23870</v>
      </c>
      <c r="EM26" s="110">
        <f t="shared" si="87"/>
        <v>106332.36581999998</v>
      </c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</row>
    <row r="27" spans="1:299" ht="11.25" customHeight="1" x14ac:dyDescent="0.25">
      <c r="A27" s="112">
        <v>46025</v>
      </c>
      <c r="B27" s="186"/>
      <c r="C27" s="176">
        <v>8004918812</v>
      </c>
      <c r="D27" s="17" t="s">
        <v>156</v>
      </c>
      <c r="E27" s="18">
        <v>20</v>
      </c>
      <c r="F27" s="19">
        <v>9.5</v>
      </c>
      <c r="G27" s="20">
        <v>198845147421</v>
      </c>
      <c r="H27" s="66"/>
      <c r="I27" s="41">
        <f t="shared" si="0"/>
        <v>0</v>
      </c>
      <c r="J27" s="48">
        <f t="shared" si="27"/>
        <v>103683</v>
      </c>
      <c r="K27" s="66"/>
      <c r="L27" s="41">
        <f t="shared" si="88"/>
        <v>0</v>
      </c>
      <c r="M27" s="48">
        <f t="shared" si="28"/>
        <v>35430</v>
      </c>
      <c r="N27" s="66"/>
      <c r="O27" s="41">
        <f t="shared" si="1"/>
        <v>0</v>
      </c>
      <c r="P27" s="48">
        <f t="shared" si="29"/>
        <v>37900</v>
      </c>
      <c r="Q27" s="66"/>
      <c r="R27" s="66">
        <f t="shared" si="2"/>
        <v>0</v>
      </c>
      <c r="S27" s="67">
        <f t="shared" si="30"/>
        <v>30156</v>
      </c>
      <c r="T27" s="66"/>
      <c r="U27" s="66">
        <f t="shared" si="31"/>
        <v>0</v>
      </c>
      <c r="V27" s="67">
        <f t="shared" si="32"/>
        <v>68386</v>
      </c>
      <c r="X27" s="69">
        <f t="shared" si="3"/>
        <v>0</v>
      </c>
      <c r="Y27" s="67">
        <f t="shared" si="33"/>
        <v>2271</v>
      </c>
      <c r="Z27" s="66"/>
      <c r="AA27" s="68">
        <f t="shared" si="4"/>
        <v>0</v>
      </c>
      <c r="AB27" s="67">
        <f t="shared" si="34"/>
        <v>2491</v>
      </c>
      <c r="AC27" s="66"/>
      <c r="AD27" s="66">
        <f t="shared" si="35"/>
        <v>0</v>
      </c>
      <c r="AE27" s="67">
        <f t="shared" si="36"/>
        <v>1902</v>
      </c>
      <c r="AF27" s="66"/>
      <c r="AG27" s="78">
        <f t="shared" si="5"/>
        <v>0</v>
      </c>
      <c r="AH27" s="79">
        <f t="shared" si="37"/>
        <v>3588</v>
      </c>
      <c r="AI27" s="66"/>
      <c r="AJ27" s="68">
        <f t="shared" si="6"/>
        <v>0</v>
      </c>
      <c r="AK27" s="67">
        <f t="shared" si="38"/>
        <v>3442</v>
      </c>
      <c r="AL27" s="66"/>
      <c r="AM27" s="68">
        <f t="shared" si="7"/>
        <v>0</v>
      </c>
      <c r="AN27" s="67">
        <f t="shared" si="39"/>
        <v>1998</v>
      </c>
      <c r="AO27" s="66"/>
      <c r="AP27" s="68">
        <f t="shared" si="8"/>
        <v>0</v>
      </c>
      <c r="AQ27" s="67">
        <f t="shared" si="40"/>
        <v>5813</v>
      </c>
      <c r="AR27" s="66"/>
      <c r="AS27" s="68">
        <f t="shared" si="9"/>
        <v>0</v>
      </c>
      <c r="AT27" s="67">
        <f t="shared" si="41"/>
        <v>1583</v>
      </c>
      <c r="AU27" s="66"/>
      <c r="AV27" s="66">
        <f t="shared" si="42"/>
        <v>0</v>
      </c>
      <c r="AW27" s="42">
        <f t="shared" si="43"/>
        <v>1998</v>
      </c>
      <c r="AX27" s="66"/>
      <c r="AY27" s="66">
        <f t="shared" si="44"/>
        <v>0</v>
      </c>
      <c r="AZ27" s="67">
        <f t="shared" si="45"/>
        <v>1870</v>
      </c>
      <c r="BA27" s="66"/>
      <c r="BB27" s="68">
        <f t="shared" si="46"/>
        <v>0</v>
      </c>
      <c r="BC27" s="67">
        <f t="shared" si="47"/>
        <v>3654</v>
      </c>
      <c r="BD27" s="66"/>
      <c r="BE27" s="68">
        <f t="shared" si="48"/>
        <v>0</v>
      </c>
      <c r="BF27" s="67">
        <f t="shared" si="49"/>
        <v>4384</v>
      </c>
      <c r="BG27" s="66"/>
      <c r="BH27" s="68">
        <f t="shared" si="50"/>
        <v>0</v>
      </c>
      <c r="BI27" s="67">
        <f>+BI26+BG27-BH27-192</f>
        <v>8300.8000000000011</v>
      </c>
      <c r="BJ27" s="66"/>
      <c r="BK27" s="68">
        <f t="shared" si="52"/>
        <v>0</v>
      </c>
      <c r="BL27" s="67">
        <f t="shared" si="53"/>
        <v>7616</v>
      </c>
      <c r="BM27" s="66"/>
      <c r="BN27" s="68">
        <f t="shared" si="54"/>
        <v>0</v>
      </c>
      <c r="BO27" s="67">
        <f t="shared" si="55"/>
        <v>7077</v>
      </c>
      <c r="BP27" s="66"/>
      <c r="BQ27" s="68">
        <f t="shared" si="56"/>
        <v>0</v>
      </c>
      <c r="BR27" s="67">
        <f t="shared" si="57"/>
        <v>23717</v>
      </c>
      <c r="BS27" s="66"/>
      <c r="BT27" s="66">
        <f t="shared" si="10"/>
        <v>0</v>
      </c>
      <c r="BU27" s="67">
        <f>BU26+BS27-BT27-40</f>
        <v>56339</v>
      </c>
      <c r="BV27" s="66"/>
      <c r="BW27" s="66">
        <f t="shared" si="11"/>
        <v>0</v>
      </c>
      <c r="BX27" s="67">
        <f>+BX26+BV27-BW27-40</f>
        <v>40207</v>
      </c>
      <c r="BY27" s="66"/>
      <c r="BZ27" s="66">
        <f t="shared" si="12"/>
        <v>0</v>
      </c>
      <c r="CA27" s="67">
        <f>+CA26+BY27-BZ27-40</f>
        <v>46731</v>
      </c>
      <c r="CB27" s="66"/>
      <c r="CC27" s="66">
        <f t="shared" si="61"/>
        <v>0</v>
      </c>
      <c r="CD27" s="67">
        <f t="shared" si="62"/>
        <v>4501</v>
      </c>
      <c r="CE27" s="66"/>
      <c r="CF27" s="66">
        <f t="shared" si="63"/>
        <v>0</v>
      </c>
      <c r="CG27" s="67">
        <f t="shared" si="64"/>
        <v>7097</v>
      </c>
      <c r="CH27" s="66"/>
      <c r="CI27" s="66">
        <f t="shared" si="13"/>
        <v>0</v>
      </c>
      <c r="CJ27" s="67">
        <f t="shared" si="65"/>
        <v>8813</v>
      </c>
      <c r="CK27" s="66"/>
      <c r="CL27" s="66">
        <f t="shared" si="66"/>
        <v>0</v>
      </c>
      <c r="CM27" s="79">
        <f t="shared" si="67"/>
        <v>4885</v>
      </c>
      <c r="CN27" s="66"/>
      <c r="CO27" s="68">
        <f t="shared" si="68"/>
        <v>0</v>
      </c>
      <c r="CP27" s="79">
        <f t="shared" si="69"/>
        <v>3976</v>
      </c>
      <c r="CQ27" s="66"/>
      <c r="CR27" s="68">
        <f t="shared" si="14"/>
        <v>0</v>
      </c>
      <c r="CS27" s="79">
        <f t="shared" si="70"/>
        <v>274</v>
      </c>
      <c r="CT27" s="66"/>
      <c r="CU27" s="68">
        <f t="shared" si="15"/>
        <v>0</v>
      </c>
      <c r="CV27" s="200">
        <f t="shared" si="71"/>
        <v>7769</v>
      </c>
      <c r="CW27" s="65"/>
      <c r="CX27" s="66">
        <f t="shared" si="89"/>
        <v>0</v>
      </c>
      <c r="CY27" s="40">
        <f t="shared" si="90"/>
        <v>6603</v>
      </c>
      <c r="CZ27" s="65"/>
      <c r="DA27" s="66">
        <f t="shared" si="72"/>
        <v>0</v>
      </c>
      <c r="DB27" s="67">
        <f t="shared" si="73"/>
        <v>41730</v>
      </c>
      <c r="DC27" s="66"/>
      <c r="DD27" s="66">
        <f t="shared" si="74"/>
        <v>0</v>
      </c>
      <c r="DE27" s="67">
        <f t="shared" si="75"/>
        <v>38501</v>
      </c>
      <c r="DF27" s="66"/>
      <c r="DG27" s="69">
        <f t="shared" si="76"/>
        <v>0</v>
      </c>
      <c r="DH27" s="67">
        <f t="shared" si="77"/>
        <v>89389</v>
      </c>
      <c r="DI27" s="66"/>
      <c r="DJ27" s="66">
        <f t="shared" si="16"/>
        <v>0</v>
      </c>
      <c r="DK27" s="67">
        <f t="shared" si="78"/>
        <v>3594</v>
      </c>
      <c r="DM27" s="206">
        <f t="shared" si="17"/>
        <v>0</v>
      </c>
      <c r="DN27" s="25">
        <f t="shared" si="18"/>
        <v>0</v>
      </c>
      <c r="DO27" s="5"/>
      <c r="DP27" s="43">
        <f t="shared" si="19"/>
        <v>0</v>
      </c>
      <c r="DQ27" s="27">
        <f t="shared" si="79"/>
        <v>7212</v>
      </c>
      <c r="DR27" s="5"/>
      <c r="DS27" s="43">
        <f t="shared" si="20"/>
        <v>0</v>
      </c>
      <c r="DT27" s="27">
        <f t="shared" si="80"/>
        <v>4846</v>
      </c>
      <c r="DU27" s="5"/>
      <c r="DV27" s="43">
        <f t="shared" si="21"/>
        <v>0</v>
      </c>
      <c r="DW27" s="27">
        <f t="shared" si="81"/>
        <v>4835</v>
      </c>
      <c r="DX27" s="5"/>
      <c r="DY27" s="22">
        <f t="shared" si="22"/>
        <v>0</v>
      </c>
      <c r="DZ27" s="25">
        <f t="shared" si="82"/>
        <v>523</v>
      </c>
      <c r="EA27" s="22"/>
      <c r="EB27" s="22">
        <f t="shared" si="23"/>
        <v>0</v>
      </c>
      <c r="EC27" s="28">
        <f t="shared" si="83"/>
        <v>369</v>
      </c>
      <c r="ED27" s="5"/>
      <c r="EE27" s="43">
        <f t="shared" si="24"/>
        <v>0</v>
      </c>
      <c r="EF27" s="27">
        <f t="shared" si="84"/>
        <v>4769</v>
      </c>
      <c r="EG27" s="66"/>
      <c r="EH27" s="66">
        <f t="shared" si="25"/>
        <v>0</v>
      </c>
      <c r="EI27" s="67">
        <f t="shared" si="85"/>
        <v>25240</v>
      </c>
      <c r="EJ27" s="66"/>
      <c r="EK27" s="66">
        <f t="shared" si="26"/>
        <v>0</v>
      </c>
      <c r="EL27" s="67">
        <f t="shared" si="86"/>
        <v>23870</v>
      </c>
      <c r="EM27" s="110">
        <f t="shared" si="87"/>
        <v>106202.32541999996</v>
      </c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</row>
    <row r="28" spans="1:299" ht="11.25" customHeight="1" x14ac:dyDescent="0.25">
      <c r="A28" s="112">
        <v>46025</v>
      </c>
      <c r="B28" s="186"/>
      <c r="C28" s="176">
        <v>8004918813</v>
      </c>
      <c r="D28" s="17" t="s">
        <v>157</v>
      </c>
      <c r="E28" s="18">
        <v>20</v>
      </c>
      <c r="F28" s="19">
        <v>19</v>
      </c>
      <c r="G28" s="20">
        <v>198845147414</v>
      </c>
      <c r="H28" s="66"/>
      <c r="I28" s="41">
        <f t="shared" si="0"/>
        <v>0</v>
      </c>
      <c r="J28" s="48">
        <f t="shared" si="27"/>
        <v>103683</v>
      </c>
      <c r="K28" s="66"/>
      <c r="L28" s="41">
        <f t="shared" si="88"/>
        <v>0</v>
      </c>
      <c r="M28" s="48">
        <f t="shared" si="28"/>
        <v>35430</v>
      </c>
      <c r="N28" s="66"/>
      <c r="O28" s="41">
        <f t="shared" si="1"/>
        <v>0</v>
      </c>
      <c r="P28" s="48">
        <f t="shared" si="29"/>
        <v>37900</v>
      </c>
      <c r="Q28" s="66"/>
      <c r="R28" s="66">
        <f t="shared" si="2"/>
        <v>0</v>
      </c>
      <c r="S28" s="67">
        <f t="shared" si="30"/>
        <v>30156</v>
      </c>
      <c r="T28" s="66"/>
      <c r="U28" s="66">
        <f t="shared" si="31"/>
        <v>0</v>
      </c>
      <c r="V28" s="67">
        <f t="shared" si="32"/>
        <v>68386</v>
      </c>
      <c r="X28" s="69">
        <f t="shared" si="3"/>
        <v>0</v>
      </c>
      <c r="Y28" s="67">
        <f t="shared" si="33"/>
        <v>2271</v>
      </c>
      <c r="Z28" s="66"/>
      <c r="AA28" s="68">
        <f t="shared" si="4"/>
        <v>0</v>
      </c>
      <c r="AB28" s="67">
        <f t="shared" si="34"/>
        <v>2491</v>
      </c>
      <c r="AC28" s="66"/>
      <c r="AD28" s="66">
        <f t="shared" si="35"/>
        <v>0</v>
      </c>
      <c r="AE28" s="67">
        <f t="shared" si="36"/>
        <v>1902</v>
      </c>
      <c r="AF28" s="66"/>
      <c r="AG28" s="78">
        <f t="shared" si="5"/>
        <v>0</v>
      </c>
      <c r="AH28" s="79">
        <f t="shared" si="37"/>
        <v>3588</v>
      </c>
      <c r="AI28" s="66"/>
      <c r="AJ28" s="68">
        <f t="shared" si="6"/>
        <v>0</v>
      </c>
      <c r="AK28" s="67">
        <f t="shared" si="38"/>
        <v>3442</v>
      </c>
      <c r="AL28" s="66"/>
      <c r="AM28" s="68">
        <f t="shared" si="7"/>
        <v>0</v>
      </c>
      <c r="AN28" s="67">
        <f t="shared" si="39"/>
        <v>1998</v>
      </c>
      <c r="AO28" s="66"/>
      <c r="AP28" s="68">
        <f t="shared" si="8"/>
        <v>0</v>
      </c>
      <c r="AQ28" s="67">
        <f t="shared" si="40"/>
        <v>5813</v>
      </c>
      <c r="AR28" s="66"/>
      <c r="AS28" s="68">
        <f t="shared" si="9"/>
        <v>0</v>
      </c>
      <c r="AT28" s="67">
        <f t="shared" si="41"/>
        <v>1583</v>
      </c>
      <c r="AU28" s="66"/>
      <c r="AV28" s="66">
        <f t="shared" si="42"/>
        <v>0</v>
      </c>
      <c r="AW28" s="42">
        <f t="shared" si="43"/>
        <v>1998</v>
      </c>
      <c r="AX28" s="66"/>
      <c r="AY28" s="66">
        <f t="shared" si="44"/>
        <v>0</v>
      </c>
      <c r="AZ28" s="67">
        <f t="shared" si="45"/>
        <v>1870</v>
      </c>
      <c r="BA28" s="66"/>
      <c r="BB28" s="68">
        <f t="shared" si="46"/>
        <v>0</v>
      </c>
      <c r="BC28" s="67">
        <f t="shared" si="47"/>
        <v>3654</v>
      </c>
      <c r="BD28" s="66"/>
      <c r="BE28" s="68">
        <f t="shared" si="48"/>
        <v>0</v>
      </c>
      <c r="BF28" s="67">
        <f t="shared" si="49"/>
        <v>4384</v>
      </c>
      <c r="BG28" s="66"/>
      <c r="BH28" s="68">
        <f t="shared" si="50"/>
        <v>0</v>
      </c>
      <c r="BI28" s="67">
        <f>+BI27+BG28-BH28-382</f>
        <v>7918.8000000000011</v>
      </c>
      <c r="BJ28" s="66"/>
      <c r="BK28" s="68">
        <f t="shared" si="52"/>
        <v>0</v>
      </c>
      <c r="BL28" s="67">
        <f t="shared" si="53"/>
        <v>7616</v>
      </c>
      <c r="BM28" s="66"/>
      <c r="BN28" s="68">
        <f t="shared" si="54"/>
        <v>0</v>
      </c>
      <c r="BO28" s="67">
        <f t="shared" si="55"/>
        <v>7077</v>
      </c>
      <c r="BP28" s="66"/>
      <c r="BQ28" s="68">
        <f t="shared" si="56"/>
        <v>0</v>
      </c>
      <c r="BR28" s="67">
        <f t="shared" si="57"/>
        <v>23717</v>
      </c>
      <c r="BS28" s="66"/>
      <c r="BT28" s="66">
        <f t="shared" si="10"/>
        <v>0</v>
      </c>
      <c r="BU28" s="67">
        <f>BU27+BS28-BT28-40</f>
        <v>56299</v>
      </c>
      <c r="BV28" s="66"/>
      <c r="BW28" s="66">
        <f t="shared" si="11"/>
        <v>0</v>
      </c>
      <c r="BX28" s="67">
        <f>+BX27+BV28-BW28-40</f>
        <v>40167</v>
      </c>
      <c r="BY28" s="66"/>
      <c r="BZ28" s="66">
        <f t="shared" si="12"/>
        <v>0</v>
      </c>
      <c r="CA28" s="67">
        <f t="shared" ref="CA28:CA59" si="94">+CA27+BY28-BZ28</f>
        <v>46731</v>
      </c>
      <c r="CB28" s="66"/>
      <c r="CC28" s="66">
        <f t="shared" si="61"/>
        <v>0</v>
      </c>
      <c r="CD28" s="67">
        <f t="shared" si="62"/>
        <v>4501</v>
      </c>
      <c r="CE28" s="66"/>
      <c r="CF28" s="66">
        <f t="shared" si="63"/>
        <v>0</v>
      </c>
      <c r="CG28" s="67">
        <f t="shared" si="64"/>
        <v>7097</v>
      </c>
      <c r="CH28" s="66"/>
      <c r="CI28" s="66">
        <f t="shared" si="13"/>
        <v>0</v>
      </c>
      <c r="CJ28" s="67">
        <f t="shared" si="65"/>
        <v>8813</v>
      </c>
      <c r="CK28" s="66"/>
      <c r="CL28" s="66">
        <f t="shared" si="66"/>
        <v>0</v>
      </c>
      <c r="CM28" s="79">
        <f t="shared" si="67"/>
        <v>4885</v>
      </c>
      <c r="CN28" s="66"/>
      <c r="CO28" s="68">
        <f t="shared" si="68"/>
        <v>0</v>
      </c>
      <c r="CP28" s="79">
        <f t="shared" si="69"/>
        <v>3976</v>
      </c>
      <c r="CQ28" s="66"/>
      <c r="CR28" s="68">
        <f t="shared" si="14"/>
        <v>0</v>
      </c>
      <c r="CS28" s="79">
        <f t="shared" si="70"/>
        <v>274</v>
      </c>
      <c r="CT28" s="66"/>
      <c r="CU28" s="68">
        <f t="shared" si="15"/>
        <v>0</v>
      </c>
      <c r="CV28" s="200">
        <f t="shared" si="71"/>
        <v>7769</v>
      </c>
      <c r="CW28" s="65"/>
      <c r="CX28" s="66">
        <f t="shared" si="89"/>
        <v>0</v>
      </c>
      <c r="CY28" s="40">
        <f t="shared" si="90"/>
        <v>6603</v>
      </c>
      <c r="CZ28" s="65"/>
      <c r="DA28" s="66">
        <f t="shared" si="72"/>
        <v>0</v>
      </c>
      <c r="DB28" s="67">
        <f t="shared" si="73"/>
        <v>41730</v>
      </c>
      <c r="DC28" s="66"/>
      <c r="DD28" s="66">
        <f t="shared" si="74"/>
        <v>0</v>
      </c>
      <c r="DE28" s="67">
        <f t="shared" si="75"/>
        <v>38501</v>
      </c>
      <c r="DF28" s="66"/>
      <c r="DG28" s="69">
        <f t="shared" si="76"/>
        <v>0</v>
      </c>
      <c r="DH28" s="67">
        <f t="shared" si="77"/>
        <v>89389</v>
      </c>
      <c r="DI28" s="66"/>
      <c r="DJ28" s="66">
        <f t="shared" si="16"/>
        <v>0</v>
      </c>
      <c r="DK28" s="67">
        <f t="shared" si="78"/>
        <v>3594</v>
      </c>
      <c r="DM28" s="206">
        <f t="shared" si="17"/>
        <v>0</v>
      </c>
      <c r="DN28" s="25">
        <f t="shared" si="18"/>
        <v>0</v>
      </c>
      <c r="DO28" s="5"/>
      <c r="DP28" s="43">
        <f t="shared" si="19"/>
        <v>0</v>
      </c>
      <c r="DQ28" s="27">
        <f t="shared" si="79"/>
        <v>7212</v>
      </c>
      <c r="DR28" s="5"/>
      <c r="DS28" s="43">
        <f t="shared" si="20"/>
        <v>0</v>
      </c>
      <c r="DT28" s="27">
        <f t="shared" si="80"/>
        <v>4846</v>
      </c>
      <c r="DU28" s="5"/>
      <c r="DV28" s="43">
        <f t="shared" si="21"/>
        <v>0</v>
      </c>
      <c r="DW28" s="27">
        <f t="shared" si="81"/>
        <v>4835</v>
      </c>
      <c r="DX28" s="5"/>
      <c r="DY28" s="22">
        <f t="shared" si="22"/>
        <v>0</v>
      </c>
      <c r="DZ28" s="25">
        <f t="shared" si="82"/>
        <v>523</v>
      </c>
      <c r="EA28" s="22"/>
      <c r="EB28" s="22">
        <f t="shared" si="23"/>
        <v>0</v>
      </c>
      <c r="EC28" s="28">
        <f t="shared" si="83"/>
        <v>369</v>
      </c>
      <c r="ED28" s="5"/>
      <c r="EE28" s="43">
        <f t="shared" si="24"/>
        <v>0</v>
      </c>
      <c r="EF28" s="27">
        <f t="shared" si="84"/>
        <v>4769</v>
      </c>
      <c r="EG28" s="66"/>
      <c r="EH28" s="66">
        <f t="shared" si="25"/>
        <v>0</v>
      </c>
      <c r="EI28" s="67">
        <f t="shared" si="85"/>
        <v>25240</v>
      </c>
      <c r="EJ28" s="66"/>
      <c r="EK28" s="66">
        <f t="shared" si="26"/>
        <v>0</v>
      </c>
      <c r="EL28" s="67">
        <f t="shared" si="86"/>
        <v>23870</v>
      </c>
      <c r="EM28" s="110">
        <f t="shared" si="87"/>
        <v>106133.61117999996</v>
      </c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</row>
    <row r="29" spans="1:299" ht="11.25" customHeight="1" x14ac:dyDescent="0.25">
      <c r="A29" s="112">
        <v>46025</v>
      </c>
      <c r="B29" s="186"/>
      <c r="C29" s="176">
        <v>8004919088</v>
      </c>
      <c r="D29" s="17" t="s">
        <v>75</v>
      </c>
      <c r="E29" s="18">
        <v>10</v>
      </c>
      <c r="F29" s="19">
        <v>20</v>
      </c>
      <c r="G29" s="20">
        <v>191516041929</v>
      </c>
      <c r="H29" s="66"/>
      <c r="I29" s="41">
        <f t="shared" si="0"/>
        <v>0</v>
      </c>
      <c r="J29" s="48">
        <f t="shared" si="27"/>
        <v>103683</v>
      </c>
      <c r="K29" s="66"/>
      <c r="L29" s="41">
        <f t="shared" si="88"/>
        <v>0</v>
      </c>
      <c r="M29" s="48">
        <f t="shared" si="28"/>
        <v>35430</v>
      </c>
      <c r="N29" s="66"/>
      <c r="O29" s="41">
        <f t="shared" si="1"/>
        <v>0</v>
      </c>
      <c r="P29" s="48">
        <f t="shared" si="29"/>
        <v>37900</v>
      </c>
      <c r="Q29" s="66"/>
      <c r="R29" s="66">
        <f t="shared" si="2"/>
        <v>0</v>
      </c>
      <c r="S29" s="67">
        <f t="shared" si="30"/>
        <v>30156</v>
      </c>
      <c r="T29" s="66"/>
      <c r="U29" s="66">
        <f t="shared" si="31"/>
        <v>0</v>
      </c>
      <c r="V29" s="67">
        <f t="shared" si="32"/>
        <v>68386</v>
      </c>
      <c r="X29" s="69">
        <f t="shared" si="3"/>
        <v>0</v>
      </c>
      <c r="Y29" s="67">
        <f t="shared" si="33"/>
        <v>2271</v>
      </c>
      <c r="Z29" s="66"/>
      <c r="AA29" s="68">
        <f t="shared" si="4"/>
        <v>0</v>
      </c>
      <c r="AB29" s="67">
        <f t="shared" si="34"/>
        <v>2491</v>
      </c>
      <c r="AC29" s="66"/>
      <c r="AD29" s="66">
        <f t="shared" si="35"/>
        <v>0</v>
      </c>
      <c r="AE29" s="67">
        <f t="shared" si="36"/>
        <v>1902</v>
      </c>
      <c r="AF29" s="66"/>
      <c r="AG29" s="78">
        <f t="shared" si="5"/>
        <v>0</v>
      </c>
      <c r="AH29" s="79">
        <f t="shared" si="37"/>
        <v>3588</v>
      </c>
      <c r="AI29" s="66"/>
      <c r="AJ29" s="68">
        <f t="shared" si="6"/>
        <v>0</v>
      </c>
      <c r="AK29" s="67">
        <f t="shared" si="38"/>
        <v>3442</v>
      </c>
      <c r="AL29" s="66"/>
      <c r="AM29" s="68">
        <f t="shared" si="7"/>
        <v>0</v>
      </c>
      <c r="AN29" s="67">
        <f t="shared" si="39"/>
        <v>1998</v>
      </c>
      <c r="AO29" s="66"/>
      <c r="AP29" s="68">
        <f t="shared" si="8"/>
        <v>0</v>
      </c>
      <c r="AQ29" s="67">
        <f t="shared" si="40"/>
        <v>5813</v>
      </c>
      <c r="AR29" s="66"/>
      <c r="AS29" s="68">
        <f t="shared" si="9"/>
        <v>0</v>
      </c>
      <c r="AT29" s="67">
        <f t="shared" si="41"/>
        <v>1583</v>
      </c>
      <c r="AU29" s="66"/>
      <c r="AV29" s="66">
        <f t="shared" si="42"/>
        <v>0</v>
      </c>
      <c r="AW29" s="42">
        <f t="shared" si="43"/>
        <v>1998</v>
      </c>
      <c r="AX29" s="66"/>
      <c r="AY29" s="66">
        <f t="shared" si="44"/>
        <v>0</v>
      </c>
      <c r="AZ29" s="67">
        <f t="shared" si="45"/>
        <v>1870</v>
      </c>
      <c r="BA29" s="66"/>
      <c r="BB29" s="68">
        <f t="shared" si="46"/>
        <v>0</v>
      </c>
      <c r="BC29" s="67">
        <f t="shared" si="47"/>
        <v>3654</v>
      </c>
      <c r="BD29" s="66"/>
      <c r="BE29" s="68">
        <f t="shared" si="48"/>
        <v>0</v>
      </c>
      <c r="BF29" s="67">
        <f t="shared" si="49"/>
        <v>4384</v>
      </c>
      <c r="BG29" s="66"/>
      <c r="BH29" s="68">
        <f t="shared" si="50"/>
        <v>201.20000000000002</v>
      </c>
      <c r="BI29" s="67">
        <f t="shared" ref="BI29:BI60" si="95">+BI28+BG29-BH29</f>
        <v>7717.6000000000013</v>
      </c>
      <c r="BJ29" s="66"/>
      <c r="BK29" s="68">
        <f t="shared" si="52"/>
        <v>0</v>
      </c>
      <c r="BL29" s="67">
        <f t="shared" si="53"/>
        <v>7616</v>
      </c>
      <c r="BM29" s="66"/>
      <c r="BN29" s="68">
        <f t="shared" si="54"/>
        <v>0</v>
      </c>
      <c r="BO29" s="67">
        <f t="shared" si="55"/>
        <v>7077</v>
      </c>
      <c r="BP29" s="66"/>
      <c r="BQ29" s="68">
        <f t="shared" si="56"/>
        <v>0</v>
      </c>
      <c r="BR29" s="67">
        <f t="shared" si="57"/>
        <v>23717</v>
      </c>
      <c r="BS29" s="66"/>
      <c r="BT29" s="66">
        <f t="shared" si="10"/>
        <v>20</v>
      </c>
      <c r="BU29" s="67">
        <f t="shared" ref="BU29:BU60" si="96">BU28+BS29-BT29</f>
        <v>56279</v>
      </c>
      <c r="BV29" s="66"/>
      <c r="BW29" s="66">
        <f t="shared" si="11"/>
        <v>20</v>
      </c>
      <c r="BX29" s="67">
        <f t="shared" ref="BX29:BX60" si="97">+BX28+BV29-BW29</f>
        <v>40147</v>
      </c>
      <c r="BY29" s="66"/>
      <c r="BZ29" s="66">
        <f t="shared" si="12"/>
        <v>20</v>
      </c>
      <c r="CA29" s="67">
        <f t="shared" si="94"/>
        <v>46711</v>
      </c>
      <c r="CB29" s="66"/>
      <c r="CC29" s="66">
        <f t="shared" si="61"/>
        <v>0</v>
      </c>
      <c r="CD29" s="67">
        <f t="shared" si="62"/>
        <v>4501</v>
      </c>
      <c r="CE29" s="66"/>
      <c r="CF29" s="66">
        <f t="shared" si="63"/>
        <v>0</v>
      </c>
      <c r="CG29" s="67">
        <f t="shared" si="64"/>
        <v>7097</v>
      </c>
      <c r="CH29" s="66"/>
      <c r="CI29" s="66">
        <f t="shared" si="13"/>
        <v>0</v>
      </c>
      <c r="CJ29" s="67">
        <f t="shared" si="65"/>
        <v>8813</v>
      </c>
      <c r="CK29" s="66"/>
      <c r="CL29" s="66">
        <f t="shared" si="66"/>
        <v>0</v>
      </c>
      <c r="CM29" s="79">
        <f t="shared" si="67"/>
        <v>4885</v>
      </c>
      <c r="CN29" s="66"/>
      <c r="CO29" s="68">
        <f t="shared" si="68"/>
        <v>0</v>
      </c>
      <c r="CP29" s="79">
        <f t="shared" si="69"/>
        <v>3976</v>
      </c>
      <c r="CQ29" s="66"/>
      <c r="CR29" s="68">
        <f t="shared" si="14"/>
        <v>0</v>
      </c>
      <c r="CS29" s="79">
        <f t="shared" si="70"/>
        <v>274</v>
      </c>
      <c r="CT29" s="66"/>
      <c r="CU29" s="68">
        <f t="shared" si="15"/>
        <v>0</v>
      </c>
      <c r="CV29" s="200">
        <f t="shared" si="71"/>
        <v>7769</v>
      </c>
      <c r="CW29" s="65"/>
      <c r="CX29" s="66">
        <f t="shared" si="89"/>
        <v>0</v>
      </c>
      <c r="CY29" s="40">
        <f t="shared" si="90"/>
        <v>6603</v>
      </c>
      <c r="CZ29" s="65"/>
      <c r="DA29" s="66">
        <f t="shared" si="72"/>
        <v>0</v>
      </c>
      <c r="DB29" s="67">
        <f t="shared" si="73"/>
        <v>41730</v>
      </c>
      <c r="DC29" s="66"/>
      <c r="DD29" s="66">
        <f t="shared" si="74"/>
        <v>0</v>
      </c>
      <c r="DE29" s="67">
        <f t="shared" si="75"/>
        <v>38501</v>
      </c>
      <c r="DF29" s="66"/>
      <c r="DG29" s="69">
        <f t="shared" si="76"/>
        <v>0</v>
      </c>
      <c r="DH29" s="67">
        <f t="shared" si="77"/>
        <v>89389</v>
      </c>
      <c r="DI29" s="66"/>
      <c r="DJ29" s="66">
        <f t="shared" si="16"/>
        <v>0</v>
      </c>
      <c r="DK29" s="67">
        <f t="shared" si="78"/>
        <v>3594</v>
      </c>
      <c r="DM29" s="206">
        <f t="shared" si="17"/>
        <v>0</v>
      </c>
      <c r="DN29" s="25">
        <f t="shared" si="18"/>
        <v>0</v>
      </c>
      <c r="DO29" s="5"/>
      <c r="DP29" s="43">
        <f t="shared" si="19"/>
        <v>0</v>
      </c>
      <c r="DQ29" s="27">
        <f t="shared" si="79"/>
        <v>7212</v>
      </c>
      <c r="DR29" s="5"/>
      <c r="DS29" s="43">
        <f t="shared" si="20"/>
        <v>0</v>
      </c>
      <c r="DT29" s="27">
        <f t="shared" si="80"/>
        <v>4846</v>
      </c>
      <c r="DU29" s="5"/>
      <c r="DV29" s="43">
        <f t="shared" si="21"/>
        <v>0</v>
      </c>
      <c r="DW29" s="27">
        <f t="shared" si="81"/>
        <v>4835</v>
      </c>
      <c r="DX29" s="5"/>
      <c r="DY29" s="22">
        <f t="shared" si="22"/>
        <v>0</v>
      </c>
      <c r="DZ29" s="25">
        <f t="shared" si="82"/>
        <v>523</v>
      </c>
      <c r="EA29" s="22"/>
      <c r="EB29" s="22">
        <f t="shared" si="23"/>
        <v>0</v>
      </c>
      <c r="EC29" s="28">
        <f t="shared" si="83"/>
        <v>369</v>
      </c>
      <c r="ED29" s="5"/>
      <c r="EE29" s="43">
        <f t="shared" si="24"/>
        <v>0</v>
      </c>
      <c r="EF29" s="27">
        <f t="shared" si="84"/>
        <v>4769</v>
      </c>
      <c r="EG29" s="66"/>
      <c r="EH29" s="66">
        <f t="shared" si="25"/>
        <v>0</v>
      </c>
      <c r="EI29" s="67">
        <f t="shared" si="85"/>
        <v>25240</v>
      </c>
      <c r="EJ29" s="66"/>
      <c r="EK29" s="66">
        <f t="shared" si="26"/>
        <v>0</v>
      </c>
      <c r="EL29" s="67">
        <f t="shared" si="86"/>
        <v>23870</v>
      </c>
      <c r="EM29" s="110">
        <f t="shared" si="87"/>
        <v>105990.83421999999</v>
      </c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</row>
    <row r="30" spans="1:299" ht="11.25" customHeight="1" x14ac:dyDescent="0.25">
      <c r="A30" s="112">
        <v>46025</v>
      </c>
      <c r="B30" s="186"/>
      <c r="C30" s="176">
        <v>8004919749</v>
      </c>
      <c r="D30" s="17" t="s">
        <v>62</v>
      </c>
      <c r="E30" s="18">
        <v>40</v>
      </c>
      <c r="F30" s="19">
        <v>10</v>
      </c>
      <c r="G30" s="20">
        <v>191516041981</v>
      </c>
      <c r="H30" s="66"/>
      <c r="I30" s="41">
        <f t="shared" si="0"/>
        <v>0</v>
      </c>
      <c r="J30" s="48">
        <f t="shared" si="27"/>
        <v>103683</v>
      </c>
      <c r="K30" s="66"/>
      <c r="L30" s="41">
        <f t="shared" si="88"/>
        <v>0</v>
      </c>
      <c r="M30" s="48">
        <f t="shared" si="28"/>
        <v>35430</v>
      </c>
      <c r="N30" s="66"/>
      <c r="O30" s="41">
        <f t="shared" si="1"/>
        <v>0</v>
      </c>
      <c r="P30" s="48">
        <f t="shared" si="29"/>
        <v>37900</v>
      </c>
      <c r="Q30" s="66"/>
      <c r="R30" s="66">
        <f t="shared" si="2"/>
        <v>0</v>
      </c>
      <c r="S30" s="67">
        <f t="shared" si="30"/>
        <v>30156</v>
      </c>
      <c r="T30" s="66"/>
      <c r="U30" s="66">
        <f t="shared" si="31"/>
        <v>0</v>
      </c>
      <c r="V30" s="67">
        <f t="shared" si="32"/>
        <v>68386</v>
      </c>
      <c r="X30" s="69">
        <f t="shared" si="3"/>
        <v>0</v>
      </c>
      <c r="Y30" s="67">
        <f t="shared" si="33"/>
        <v>2271</v>
      </c>
      <c r="Z30" s="66"/>
      <c r="AA30" s="68">
        <f t="shared" si="4"/>
        <v>0</v>
      </c>
      <c r="AB30" s="67">
        <f t="shared" si="34"/>
        <v>2491</v>
      </c>
      <c r="AC30" s="66"/>
      <c r="AD30" s="66">
        <f t="shared" si="35"/>
        <v>0</v>
      </c>
      <c r="AE30" s="67">
        <f t="shared" si="36"/>
        <v>1902</v>
      </c>
      <c r="AF30" s="66"/>
      <c r="AG30" s="78">
        <f t="shared" si="5"/>
        <v>0</v>
      </c>
      <c r="AH30" s="79">
        <f t="shared" si="37"/>
        <v>3588</v>
      </c>
      <c r="AI30" s="66"/>
      <c r="AJ30" s="68">
        <f t="shared" si="6"/>
        <v>0</v>
      </c>
      <c r="AK30" s="67">
        <f t="shared" si="38"/>
        <v>3442</v>
      </c>
      <c r="AL30" s="66"/>
      <c r="AM30" s="68">
        <f t="shared" si="7"/>
        <v>0</v>
      </c>
      <c r="AN30" s="67">
        <f t="shared" si="39"/>
        <v>1998</v>
      </c>
      <c r="AO30" s="66"/>
      <c r="AP30" s="68">
        <f t="shared" si="8"/>
        <v>0</v>
      </c>
      <c r="AQ30" s="67">
        <f t="shared" si="40"/>
        <v>5813</v>
      </c>
      <c r="AR30" s="66"/>
      <c r="AS30" s="68">
        <f t="shared" si="9"/>
        <v>0</v>
      </c>
      <c r="AT30" s="67">
        <f t="shared" si="41"/>
        <v>1583</v>
      </c>
      <c r="AU30" s="66"/>
      <c r="AV30" s="66">
        <f t="shared" si="42"/>
        <v>0</v>
      </c>
      <c r="AW30" s="42">
        <f t="shared" si="43"/>
        <v>1998</v>
      </c>
      <c r="AX30" s="66"/>
      <c r="AY30" s="66">
        <f t="shared" si="44"/>
        <v>0</v>
      </c>
      <c r="AZ30" s="67">
        <f t="shared" si="45"/>
        <v>1870</v>
      </c>
      <c r="BA30" s="66"/>
      <c r="BB30" s="68">
        <f t="shared" si="46"/>
        <v>0</v>
      </c>
      <c r="BC30" s="67">
        <f t="shared" si="47"/>
        <v>3654</v>
      </c>
      <c r="BD30" s="66"/>
      <c r="BE30" s="68">
        <f t="shared" si="48"/>
        <v>0</v>
      </c>
      <c r="BF30" s="67">
        <f t="shared" si="49"/>
        <v>4384</v>
      </c>
      <c r="BG30" s="66"/>
      <c r="BH30" s="68">
        <f t="shared" si="50"/>
        <v>404.79999999999995</v>
      </c>
      <c r="BI30" s="67">
        <f t="shared" si="95"/>
        <v>7312.8000000000011</v>
      </c>
      <c r="BJ30" s="66"/>
      <c r="BK30" s="68">
        <f t="shared" si="52"/>
        <v>0</v>
      </c>
      <c r="BL30" s="67">
        <f t="shared" si="53"/>
        <v>7616</v>
      </c>
      <c r="BM30" s="66"/>
      <c r="BN30" s="68">
        <f t="shared" si="54"/>
        <v>0</v>
      </c>
      <c r="BO30" s="67">
        <f t="shared" si="55"/>
        <v>7077</v>
      </c>
      <c r="BP30" s="66"/>
      <c r="BQ30" s="68">
        <f t="shared" si="56"/>
        <v>0</v>
      </c>
      <c r="BR30" s="67">
        <f t="shared" si="57"/>
        <v>23717</v>
      </c>
      <c r="BS30" s="66"/>
      <c r="BT30" s="66">
        <f t="shared" si="10"/>
        <v>80</v>
      </c>
      <c r="BU30" s="67">
        <f t="shared" si="96"/>
        <v>56199</v>
      </c>
      <c r="BV30" s="66"/>
      <c r="BW30" s="66">
        <f t="shared" si="11"/>
        <v>80</v>
      </c>
      <c r="BX30" s="67">
        <f t="shared" si="97"/>
        <v>40067</v>
      </c>
      <c r="BY30" s="66"/>
      <c r="BZ30" s="66">
        <f t="shared" si="12"/>
        <v>80</v>
      </c>
      <c r="CA30" s="67">
        <f t="shared" si="94"/>
        <v>46631</v>
      </c>
      <c r="CB30" s="66"/>
      <c r="CC30" s="66">
        <f t="shared" si="61"/>
        <v>0</v>
      </c>
      <c r="CD30" s="67">
        <f t="shared" si="62"/>
        <v>4501</v>
      </c>
      <c r="CE30" s="66"/>
      <c r="CF30" s="66">
        <f t="shared" si="63"/>
        <v>0</v>
      </c>
      <c r="CG30" s="67">
        <f t="shared" si="64"/>
        <v>7097</v>
      </c>
      <c r="CH30" s="66"/>
      <c r="CI30" s="66">
        <f t="shared" si="13"/>
        <v>0</v>
      </c>
      <c r="CJ30" s="67">
        <f t="shared" si="65"/>
        <v>8813</v>
      </c>
      <c r="CK30" s="66"/>
      <c r="CL30" s="66">
        <f t="shared" si="66"/>
        <v>0</v>
      </c>
      <c r="CM30" s="79">
        <f t="shared" si="67"/>
        <v>4885</v>
      </c>
      <c r="CN30" s="66"/>
      <c r="CO30" s="68">
        <f t="shared" si="68"/>
        <v>0</v>
      </c>
      <c r="CP30" s="79">
        <f t="shared" si="69"/>
        <v>3976</v>
      </c>
      <c r="CQ30" s="66"/>
      <c r="CR30" s="68">
        <f t="shared" si="14"/>
        <v>0</v>
      </c>
      <c r="CS30" s="79">
        <f t="shared" si="70"/>
        <v>274</v>
      </c>
      <c r="CT30" s="66"/>
      <c r="CU30" s="68">
        <f t="shared" si="15"/>
        <v>0</v>
      </c>
      <c r="CV30" s="200">
        <f t="shared" si="71"/>
        <v>7769</v>
      </c>
      <c r="CW30" s="65"/>
      <c r="CX30" s="66">
        <f t="shared" si="89"/>
        <v>0</v>
      </c>
      <c r="CY30" s="40">
        <f t="shared" si="90"/>
        <v>6603</v>
      </c>
      <c r="CZ30" s="65"/>
      <c r="DA30" s="66">
        <f t="shared" si="72"/>
        <v>0</v>
      </c>
      <c r="DB30" s="67">
        <f t="shared" si="73"/>
        <v>41730</v>
      </c>
      <c r="DC30" s="66"/>
      <c r="DD30" s="66">
        <f t="shared" si="74"/>
        <v>0</v>
      </c>
      <c r="DE30" s="67">
        <f t="shared" si="75"/>
        <v>38501</v>
      </c>
      <c r="DF30" s="66"/>
      <c r="DG30" s="69">
        <f t="shared" si="76"/>
        <v>0</v>
      </c>
      <c r="DH30" s="67">
        <f t="shared" si="77"/>
        <v>89389</v>
      </c>
      <c r="DI30" s="66"/>
      <c r="DJ30" s="66">
        <f t="shared" si="16"/>
        <v>0</v>
      </c>
      <c r="DK30" s="67">
        <f t="shared" si="78"/>
        <v>3594</v>
      </c>
      <c r="DM30" s="206">
        <f t="shared" si="17"/>
        <v>0</v>
      </c>
      <c r="DN30" s="25">
        <f t="shared" si="18"/>
        <v>0</v>
      </c>
      <c r="DO30" s="5"/>
      <c r="DP30" s="43">
        <f t="shared" si="19"/>
        <v>0</v>
      </c>
      <c r="DQ30" s="27">
        <f t="shared" si="79"/>
        <v>7212</v>
      </c>
      <c r="DR30" s="5"/>
      <c r="DS30" s="43">
        <f t="shared" si="20"/>
        <v>0</v>
      </c>
      <c r="DT30" s="27">
        <f t="shared" si="80"/>
        <v>4846</v>
      </c>
      <c r="DU30" s="5"/>
      <c r="DV30" s="43">
        <f t="shared" si="21"/>
        <v>0</v>
      </c>
      <c r="DW30" s="27">
        <f t="shared" si="81"/>
        <v>4835</v>
      </c>
      <c r="DX30" s="5"/>
      <c r="DY30" s="22">
        <f t="shared" si="22"/>
        <v>0</v>
      </c>
      <c r="DZ30" s="25">
        <f t="shared" si="82"/>
        <v>523</v>
      </c>
      <c r="EA30" s="22"/>
      <c r="EB30" s="22">
        <f t="shared" si="23"/>
        <v>0</v>
      </c>
      <c r="EC30" s="28">
        <f t="shared" si="83"/>
        <v>369</v>
      </c>
      <c r="ED30" s="5"/>
      <c r="EE30" s="43">
        <f t="shared" si="24"/>
        <v>0</v>
      </c>
      <c r="EF30" s="27">
        <f t="shared" si="84"/>
        <v>4769</v>
      </c>
      <c r="EG30" s="66"/>
      <c r="EH30" s="66">
        <f t="shared" si="25"/>
        <v>0</v>
      </c>
      <c r="EI30" s="67">
        <f t="shared" si="85"/>
        <v>25240</v>
      </c>
      <c r="EJ30" s="66"/>
      <c r="EK30" s="66">
        <f t="shared" si="26"/>
        <v>0</v>
      </c>
      <c r="EL30" s="67">
        <f t="shared" si="86"/>
        <v>23870</v>
      </c>
      <c r="EM30" s="110">
        <f t="shared" si="87"/>
        <v>105861.89301999997</v>
      </c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</row>
    <row r="31" spans="1:299" ht="11.25" customHeight="1" x14ac:dyDescent="0.25">
      <c r="A31" s="112">
        <v>46025</v>
      </c>
      <c r="B31" s="186"/>
      <c r="C31" s="176">
        <v>8004924188</v>
      </c>
      <c r="D31" s="17" t="s">
        <v>68</v>
      </c>
      <c r="E31" s="18">
        <v>50</v>
      </c>
      <c r="F31" s="19">
        <v>7</v>
      </c>
      <c r="G31" s="20">
        <v>191516042001</v>
      </c>
      <c r="H31" s="66"/>
      <c r="I31" s="41">
        <f t="shared" si="0"/>
        <v>0</v>
      </c>
      <c r="J31" s="48">
        <f t="shared" si="27"/>
        <v>103683</v>
      </c>
      <c r="K31" s="66"/>
      <c r="L31" s="41">
        <f t="shared" si="88"/>
        <v>0</v>
      </c>
      <c r="M31" s="48">
        <f t="shared" si="28"/>
        <v>35430</v>
      </c>
      <c r="N31" s="66"/>
      <c r="O31" s="41">
        <f t="shared" si="1"/>
        <v>0</v>
      </c>
      <c r="P31" s="48">
        <f t="shared" si="29"/>
        <v>37900</v>
      </c>
      <c r="Q31" s="66"/>
      <c r="R31" s="66">
        <f t="shared" si="2"/>
        <v>0</v>
      </c>
      <c r="S31" s="67">
        <f t="shared" si="30"/>
        <v>30156</v>
      </c>
      <c r="T31" s="66"/>
      <c r="U31" s="66">
        <f t="shared" si="31"/>
        <v>0</v>
      </c>
      <c r="V31" s="67">
        <f t="shared" si="32"/>
        <v>68386</v>
      </c>
      <c r="X31" s="69">
        <f t="shared" si="3"/>
        <v>0</v>
      </c>
      <c r="Y31" s="67">
        <f t="shared" si="33"/>
        <v>2271</v>
      </c>
      <c r="Z31" s="66"/>
      <c r="AA31" s="68">
        <f t="shared" si="4"/>
        <v>0</v>
      </c>
      <c r="AB31" s="67">
        <f t="shared" si="34"/>
        <v>2491</v>
      </c>
      <c r="AC31" s="66"/>
      <c r="AD31" s="66">
        <f t="shared" si="35"/>
        <v>0</v>
      </c>
      <c r="AE31" s="67">
        <f t="shared" si="36"/>
        <v>1902</v>
      </c>
      <c r="AF31" s="66"/>
      <c r="AG31" s="78">
        <f t="shared" si="5"/>
        <v>0</v>
      </c>
      <c r="AH31" s="79">
        <f t="shared" si="37"/>
        <v>3588</v>
      </c>
      <c r="AI31" s="66"/>
      <c r="AJ31" s="68">
        <f t="shared" si="6"/>
        <v>0</v>
      </c>
      <c r="AK31" s="67">
        <f t="shared" si="38"/>
        <v>3442</v>
      </c>
      <c r="AL31" s="66"/>
      <c r="AM31" s="68">
        <f t="shared" si="7"/>
        <v>0</v>
      </c>
      <c r="AN31" s="67">
        <f t="shared" si="39"/>
        <v>1998</v>
      </c>
      <c r="AO31" s="66"/>
      <c r="AP31" s="68">
        <f t="shared" si="8"/>
        <v>0</v>
      </c>
      <c r="AQ31" s="67">
        <f t="shared" si="40"/>
        <v>5813</v>
      </c>
      <c r="AR31" s="66"/>
      <c r="AS31" s="68">
        <f t="shared" si="9"/>
        <v>0</v>
      </c>
      <c r="AT31" s="67">
        <f t="shared" si="41"/>
        <v>1583</v>
      </c>
      <c r="AU31" s="66"/>
      <c r="AV31" s="66">
        <f t="shared" si="42"/>
        <v>0</v>
      </c>
      <c r="AW31" s="42">
        <f t="shared" si="43"/>
        <v>1998</v>
      </c>
      <c r="AX31" s="66"/>
      <c r="AY31" s="66">
        <f t="shared" si="44"/>
        <v>0</v>
      </c>
      <c r="AZ31" s="67">
        <f t="shared" si="45"/>
        <v>1870</v>
      </c>
      <c r="BA31" s="66"/>
      <c r="BB31" s="68">
        <f t="shared" si="46"/>
        <v>0</v>
      </c>
      <c r="BC31" s="67">
        <f t="shared" si="47"/>
        <v>3654</v>
      </c>
      <c r="BD31" s="66"/>
      <c r="BE31" s="68">
        <f t="shared" si="48"/>
        <v>0</v>
      </c>
      <c r="BF31" s="67">
        <f t="shared" si="49"/>
        <v>4384</v>
      </c>
      <c r="BG31" s="66"/>
      <c r="BH31" s="68">
        <f t="shared" si="50"/>
        <v>356</v>
      </c>
      <c r="BI31" s="67">
        <f t="shared" si="95"/>
        <v>6956.8000000000011</v>
      </c>
      <c r="BJ31" s="66"/>
      <c r="BK31" s="68">
        <f t="shared" si="52"/>
        <v>0</v>
      </c>
      <c r="BL31" s="67">
        <f t="shared" si="53"/>
        <v>7616</v>
      </c>
      <c r="BM31" s="66"/>
      <c r="BN31" s="68">
        <f t="shared" si="54"/>
        <v>0</v>
      </c>
      <c r="BO31" s="67">
        <f t="shared" si="55"/>
        <v>7077</v>
      </c>
      <c r="BP31" s="66"/>
      <c r="BQ31" s="68">
        <f t="shared" si="56"/>
        <v>0</v>
      </c>
      <c r="BR31" s="67">
        <f t="shared" si="57"/>
        <v>23717</v>
      </c>
      <c r="BS31" s="66"/>
      <c r="BT31" s="66">
        <f t="shared" si="10"/>
        <v>100</v>
      </c>
      <c r="BU31" s="67">
        <f t="shared" si="96"/>
        <v>56099</v>
      </c>
      <c r="BV31" s="66"/>
      <c r="BW31" s="66">
        <f t="shared" si="11"/>
        <v>100</v>
      </c>
      <c r="BX31" s="67">
        <f t="shared" si="97"/>
        <v>39967</v>
      </c>
      <c r="BY31" s="66"/>
      <c r="BZ31" s="66">
        <f t="shared" si="12"/>
        <v>100</v>
      </c>
      <c r="CA31" s="67">
        <f t="shared" si="94"/>
        <v>46531</v>
      </c>
      <c r="CB31" s="66"/>
      <c r="CC31" s="66">
        <f t="shared" si="61"/>
        <v>0</v>
      </c>
      <c r="CD31" s="67">
        <f t="shared" si="62"/>
        <v>4501</v>
      </c>
      <c r="CE31" s="66"/>
      <c r="CF31" s="66">
        <f t="shared" si="63"/>
        <v>0</v>
      </c>
      <c r="CG31" s="67">
        <f t="shared" si="64"/>
        <v>7097</v>
      </c>
      <c r="CH31" s="66"/>
      <c r="CI31" s="66">
        <f t="shared" si="13"/>
        <v>0</v>
      </c>
      <c r="CJ31" s="67">
        <f t="shared" si="65"/>
        <v>8813</v>
      </c>
      <c r="CK31" s="66"/>
      <c r="CL31" s="66">
        <f t="shared" si="66"/>
        <v>0</v>
      </c>
      <c r="CM31" s="79">
        <f t="shared" si="67"/>
        <v>4885</v>
      </c>
      <c r="CN31" s="66"/>
      <c r="CO31" s="68">
        <f t="shared" si="68"/>
        <v>0</v>
      </c>
      <c r="CP31" s="79">
        <f t="shared" si="69"/>
        <v>3976</v>
      </c>
      <c r="CQ31" s="66"/>
      <c r="CR31" s="68">
        <f t="shared" si="14"/>
        <v>0</v>
      </c>
      <c r="CS31" s="79">
        <f t="shared" si="70"/>
        <v>274</v>
      </c>
      <c r="CT31" s="66"/>
      <c r="CU31" s="68">
        <f t="shared" si="15"/>
        <v>0</v>
      </c>
      <c r="CV31" s="200">
        <f t="shared" si="71"/>
        <v>7769</v>
      </c>
      <c r="CW31" s="65"/>
      <c r="CX31" s="66">
        <f t="shared" si="89"/>
        <v>0</v>
      </c>
      <c r="CY31" s="40">
        <f t="shared" si="90"/>
        <v>6603</v>
      </c>
      <c r="CZ31" s="65"/>
      <c r="DA31" s="66">
        <f t="shared" si="72"/>
        <v>0</v>
      </c>
      <c r="DB31" s="67">
        <f t="shared" si="73"/>
        <v>41730</v>
      </c>
      <c r="DC31" s="66"/>
      <c r="DD31" s="66">
        <f t="shared" si="74"/>
        <v>0</v>
      </c>
      <c r="DE31" s="67">
        <f t="shared" si="75"/>
        <v>38501</v>
      </c>
      <c r="DF31" s="66"/>
      <c r="DG31" s="69">
        <f t="shared" si="76"/>
        <v>0</v>
      </c>
      <c r="DH31" s="67">
        <f t="shared" si="77"/>
        <v>89389</v>
      </c>
      <c r="DI31" s="66"/>
      <c r="DJ31" s="66">
        <f t="shared" si="16"/>
        <v>0</v>
      </c>
      <c r="DK31" s="67">
        <f t="shared" si="78"/>
        <v>3594</v>
      </c>
      <c r="DM31" s="206">
        <f t="shared" si="17"/>
        <v>0</v>
      </c>
      <c r="DN31" s="25">
        <f t="shared" si="18"/>
        <v>0</v>
      </c>
      <c r="DO31" s="5"/>
      <c r="DP31" s="43">
        <f t="shared" si="19"/>
        <v>0</v>
      </c>
      <c r="DQ31" s="27">
        <f t="shared" si="79"/>
        <v>7212</v>
      </c>
      <c r="DR31" s="5"/>
      <c r="DS31" s="43">
        <f t="shared" si="20"/>
        <v>0</v>
      </c>
      <c r="DT31" s="27">
        <f t="shared" si="80"/>
        <v>4846</v>
      </c>
      <c r="DU31" s="5"/>
      <c r="DV31" s="43">
        <f t="shared" si="21"/>
        <v>0</v>
      </c>
      <c r="DW31" s="27">
        <f t="shared" si="81"/>
        <v>4835</v>
      </c>
      <c r="DX31" s="5"/>
      <c r="DY31" s="22">
        <f t="shared" si="22"/>
        <v>0</v>
      </c>
      <c r="DZ31" s="25">
        <f t="shared" si="82"/>
        <v>523</v>
      </c>
      <c r="EA31" s="22"/>
      <c r="EB31" s="22">
        <f t="shared" si="23"/>
        <v>0</v>
      </c>
      <c r="EC31" s="28">
        <f t="shared" si="83"/>
        <v>369</v>
      </c>
      <c r="ED31" s="5"/>
      <c r="EE31" s="43">
        <f t="shared" si="24"/>
        <v>0</v>
      </c>
      <c r="EF31" s="27">
        <f t="shared" si="84"/>
        <v>4769</v>
      </c>
      <c r="EG31" s="66"/>
      <c r="EH31" s="66">
        <f t="shared" si="25"/>
        <v>0</v>
      </c>
      <c r="EI31" s="67">
        <f t="shared" si="85"/>
        <v>25240</v>
      </c>
      <c r="EJ31" s="66"/>
      <c r="EK31" s="66">
        <f t="shared" si="26"/>
        <v>0</v>
      </c>
      <c r="EL31" s="67">
        <f t="shared" si="86"/>
        <v>23870</v>
      </c>
      <c r="EM31" s="110">
        <f t="shared" si="87"/>
        <v>105746.78757999997</v>
      </c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</row>
    <row r="32" spans="1:299" ht="11.25" customHeight="1" x14ac:dyDescent="0.25">
      <c r="A32" s="112">
        <v>46025</v>
      </c>
      <c r="B32" s="186"/>
      <c r="C32" s="176">
        <v>8004924189</v>
      </c>
      <c r="D32" s="17" t="s">
        <v>38</v>
      </c>
      <c r="E32" s="18">
        <v>60</v>
      </c>
      <c r="F32" s="19">
        <v>5</v>
      </c>
      <c r="G32" s="20">
        <v>191516042025</v>
      </c>
      <c r="H32" s="66"/>
      <c r="I32" s="41">
        <f t="shared" si="0"/>
        <v>0</v>
      </c>
      <c r="J32" s="48">
        <f t="shared" si="27"/>
        <v>103683</v>
      </c>
      <c r="K32" s="66"/>
      <c r="L32" s="41">
        <f t="shared" si="88"/>
        <v>0</v>
      </c>
      <c r="M32" s="48">
        <f t="shared" si="28"/>
        <v>35430</v>
      </c>
      <c r="N32" s="66"/>
      <c r="O32" s="41">
        <f t="shared" si="1"/>
        <v>0</v>
      </c>
      <c r="P32" s="48">
        <f t="shared" si="29"/>
        <v>37900</v>
      </c>
      <c r="Q32" s="66"/>
      <c r="R32" s="66">
        <f t="shared" si="2"/>
        <v>0</v>
      </c>
      <c r="S32" s="67">
        <f t="shared" si="30"/>
        <v>30156</v>
      </c>
      <c r="T32" s="66"/>
      <c r="U32" s="66">
        <f t="shared" si="31"/>
        <v>0</v>
      </c>
      <c r="V32" s="67">
        <f t="shared" si="32"/>
        <v>68386</v>
      </c>
      <c r="X32" s="69">
        <f t="shared" si="3"/>
        <v>0</v>
      </c>
      <c r="Y32" s="67">
        <f t="shared" si="33"/>
        <v>2271</v>
      </c>
      <c r="Z32" s="66"/>
      <c r="AA32" s="68">
        <f t="shared" si="4"/>
        <v>0</v>
      </c>
      <c r="AB32" s="67">
        <f t="shared" si="34"/>
        <v>2491</v>
      </c>
      <c r="AC32" s="66"/>
      <c r="AD32" s="66">
        <f t="shared" si="35"/>
        <v>0</v>
      </c>
      <c r="AE32" s="67">
        <f t="shared" si="36"/>
        <v>1902</v>
      </c>
      <c r="AF32" s="66"/>
      <c r="AG32" s="78">
        <f t="shared" si="5"/>
        <v>0</v>
      </c>
      <c r="AH32" s="79">
        <f t="shared" si="37"/>
        <v>3588</v>
      </c>
      <c r="AI32" s="66"/>
      <c r="AJ32" s="68">
        <f t="shared" si="6"/>
        <v>0</v>
      </c>
      <c r="AK32" s="67">
        <f t="shared" si="38"/>
        <v>3442</v>
      </c>
      <c r="AL32" s="66"/>
      <c r="AM32" s="68">
        <f t="shared" si="7"/>
        <v>0</v>
      </c>
      <c r="AN32" s="67">
        <f t="shared" si="39"/>
        <v>1998</v>
      </c>
      <c r="AO32" s="66"/>
      <c r="AP32" s="68">
        <f t="shared" si="8"/>
        <v>0</v>
      </c>
      <c r="AQ32" s="67">
        <f t="shared" si="40"/>
        <v>5813</v>
      </c>
      <c r="AR32" s="66"/>
      <c r="AS32" s="68">
        <f t="shared" si="9"/>
        <v>0</v>
      </c>
      <c r="AT32" s="67">
        <f t="shared" si="41"/>
        <v>1583</v>
      </c>
      <c r="AU32" s="66"/>
      <c r="AV32" s="66">
        <f t="shared" si="42"/>
        <v>0</v>
      </c>
      <c r="AW32" s="42">
        <f t="shared" si="43"/>
        <v>1998</v>
      </c>
      <c r="AX32" s="66"/>
      <c r="AY32" s="66">
        <f t="shared" si="44"/>
        <v>0</v>
      </c>
      <c r="AZ32" s="67">
        <f t="shared" si="45"/>
        <v>1870</v>
      </c>
      <c r="BA32" s="66"/>
      <c r="BB32" s="68">
        <f t="shared" si="46"/>
        <v>0</v>
      </c>
      <c r="BC32" s="67">
        <f t="shared" si="47"/>
        <v>3654</v>
      </c>
      <c r="BD32" s="66"/>
      <c r="BE32" s="68">
        <f t="shared" si="48"/>
        <v>0</v>
      </c>
      <c r="BF32" s="67">
        <f t="shared" si="49"/>
        <v>4384</v>
      </c>
      <c r="BG32" s="66"/>
      <c r="BH32" s="68">
        <f t="shared" si="50"/>
        <v>307.2</v>
      </c>
      <c r="BI32" s="67">
        <f t="shared" si="95"/>
        <v>6649.6000000000013</v>
      </c>
      <c r="BJ32" s="66"/>
      <c r="BK32" s="68">
        <f t="shared" si="52"/>
        <v>0</v>
      </c>
      <c r="BL32" s="67">
        <f t="shared" si="53"/>
        <v>7616</v>
      </c>
      <c r="BM32" s="66"/>
      <c r="BN32" s="68">
        <f t="shared" si="54"/>
        <v>0</v>
      </c>
      <c r="BO32" s="67">
        <f t="shared" si="55"/>
        <v>7077</v>
      </c>
      <c r="BP32" s="66"/>
      <c r="BQ32" s="68">
        <f t="shared" si="56"/>
        <v>0</v>
      </c>
      <c r="BR32" s="67">
        <f t="shared" si="57"/>
        <v>23717</v>
      </c>
      <c r="BS32" s="66"/>
      <c r="BT32" s="66">
        <f t="shared" si="10"/>
        <v>120</v>
      </c>
      <c r="BU32" s="67">
        <f t="shared" si="96"/>
        <v>55979</v>
      </c>
      <c r="BV32" s="66"/>
      <c r="BW32" s="66">
        <f t="shared" si="11"/>
        <v>120</v>
      </c>
      <c r="BX32" s="67">
        <f t="shared" si="97"/>
        <v>39847</v>
      </c>
      <c r="BY32" s="66"/>
      <c r="BZ32" s="66">
        <f t="shared" si="12"/>
        <v>120</v>
      </c>
      <c r="CA32" s="67">
        <f t="shared" si="94"/>
        <v>46411</v>
      </c>
      <c r="CB32" s="66"/>
      <c r="CC32" s="66">
        <f t="shared" si="61"/>
        <v>0</v>
      </c>
      <c r="CD32" s="67">
        <f t="shared" si="62"/>
        <v>4501</v>
      </c>
      <c r="CE32" s="66"/>
      <c r="CF32" s="66">
        <f t="shared" si="63"/>
        <v>0</v>
      </c>
      <c r="CG32" s="67">
        <f t="shared" si="64"/>
        <v>7097</v>
      </c>
      <c r="CH32" s="66"/>
      <c r="CI32" s="66">
        <f t="shared" si="13"/>
        <v>0</v>
      </c>
      <c r="CJ32" s="67">
        <f t="shared" si="65"/>
        <v>8813</v>
      </c>
      <c r="CK32" s="66"/>
      <c r="CL32" s="66">
        <f t="shared" si="66"/>
        <v>0</v>
      </c>
      <c r="CM32" s="79">
        <f t="shared" si="67"/>
        <v>4885</v>
      </c>
      <c r="CN32" s="66"/>
      <c r="CO32" s="68">
        <f t="shared" si="68"/>
        <v>0</v>
      </c>
      <c r="CP32" s="79">
        <f t="shared" si="69"/>
        <v>3976</v>
      </c>
      <c r="CQ32" s="66"/>
      <c r="CR32" s="68">
        <f t="shared" si="14"/>
        <v>0</v>
      </c>
      <c r="CS32" s="79">
        <f t="shared" si="70"/>
        <v>274</v>
      </c>
      <c r="CT32" s="66"/>
      <c r="CU32" s="68">
        <f t="shared" si="15"/>
        <v>0</v>
      </c>
      <c r="CV32" s="200">
        <f t="shared" si="71"/>
        <v>7769</v>
      </c>
      <c r="CW32" s="65"/>
      <c r="CX32" s="66">
        <f t="shared" si="89"/>
        <v>0</v>
      </c>
      <c r="CY32" s="40">
        <f t="shared" si="90"/>
        <v>6603</v>
      </c>
      <c r="CZ32" s="65"/>
      <c r="DA32" s="66">
        <f t="shared" si="72"/>
        <v>0</v>
      </c>
      <c r="DB32" s="67">
        <f t="shared" si="73"/>
        <v>41730</v>
      </c>
      <c r="DC32" s="66"/>
      <c r="DD32" s="66">
        <f t="shared" si="74"/>
        <v>0</v>
      </c>
      <c r="DE32" s="67">
        <f t="shared" si="75"/>
        <v>38501</v>
      </c>
      <c r="DF32" s="66"/>
      <c r="DG32" s="69">
        <f t="shared" si="76"/>
        <v>0</v>
      </c>
      <c r="DH32" s="67">
        <f t="shared" si="77"/>
        <v>89389</v>
      </c>
      <c r="DI32" s="66"/>
      <c r="DJ32" s="66">
        <f t="shared" si="16"/>
        <v>0</v>
      </c>
      <c r="DK32" s="67">
        <f t="shared" si="78"/>
        <v>3594</v>
      </c>
      <c r="DM32" s="206">
        <f t="shared" si="17"/>
        <v>0</v>
      </c>
      <c r="DN32" s="25">
        <f t="shared" si="18"/>
        <v>0</v>
      </c>
      <c r="DO32" s="5"/>
      <c r="DP32" s="43">
        <f t="shared" si="19"/>
        <v>0</v>
      </c>
      <c r="DQ32" s="27">
        <f t="shared" si="79"/>
        <v>7212</v>
      </c>
      <c r="DR32" s="5"/>
      <c r="DS32" s="43">
        <f t="shared" si="20"/>
        <v>0</v>
      </c>
      <c r="DT32" s="27">
        <f t="shared" si="80"/>
        <v>4846</v>
      </c>
      <c r="DU32" s="5"/>
      <c r="DV32" s="43">
        <f t="shared" si="21"/>
        <v>0</v>
      </c>
      <c r="DW32" s="27">
        <f t="shared" si="81"/>
        <v>4835</v>
      </c>
      <c r="DX32" s="5"/>
      <c r="DY32" s="22">
        <f t="shared" si="22"/>
        <v>0</v>
      </c>
      <c r="DZ32" s="25">
        <f t="shared" si="82"/>
        <v>523</v>
      </c>
      <c r="EA32" s="22"/>
      <c r="EB32" s="22">
        <f t="shared" si="23"/>
        <v>0</v>
      </c>
      <c r="EC32" s="28">
        <f t="shared" si="83"/>
        <v>369</v>
      </c>
      <c r="ED32" s="5"/>
      <c r="EE32" s="43">
        <f t="shared" si="24"/>
        <v>0</v>
      </c>
      <c r="EF32" s="27">
        <f t="shared" si="84"/>
        <v>4769</v>
      </c>
      <c r="EG32" s="66"/>
      <c r="EH32" s="66">
        <f t="shared" si="25"/>
        <v>0</v>
      </c>
      <c r="EI32" s="67">
        <f t="shared" si="85"/>
        <v>25240</v>
      </c>
      <c r="EJ32" s="66"/>
      <c r="EK32" s="66">
        <f t="shared" si="26"/>
        <v>0</v>
      </c>
      <c r="EL32" s="67">
        <f t="shared" si="86"/>
        <v>23870</v>
      </c>
      <c r="EM32" s="110">
        <f t="shared" si="87"/>
        <v>105683.88637999998</v>
      </c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</row>
    <row r="33" spans="1:299" ht="11.25" customHeight="1" x14ac:dyDescent="0.25">
      <c r="A33" s="112">
        <v>46025</v>
      </c>
      <c r="B33" s="186"/>
      <c r="C33" s="176">
        <v>8004924190</v>
      </c>
      <c r="D33" s="17" t="s">
        <v>32</v>
      </c>
      <c r="E33" s="18">
        <v>50</v>
      </c>
      <c r="F33" s="19">
        <v>3</v>
      </c>
      <c r="G33" s="20">
        <v>191516042049</v>
      </c>
      <c r="H33" s="66"/>
      <c r="I33" s="41">
        <f t="shared" si="0"/>
        <v>0</v>
      </c>
      <c r="J33" s="48">
        <f t="shared" si="27"/>
        <v>103683</v>
      </c>
      <c r="K33" s="66"/>
      <c r="L33" s="41">
        <f t="shared" si="88"/>
        <v>0</v>
      </c>
      <c r="M33" s="48">
        <f t="shared" si="28"/>
        <v>35430</v>
      </c>
      <c r="N33" s="66"/>
      <c r="O33" s="41">
        <f t="shared" si="1"/>
        <v>0</v>
      </c>
      <c r="P33" s="48">
        <f t="shared" si="29"/>
        <v>37900</v>
      </c>
      <c r="Q33" s="66"/>
      <c r="R33" s="66">
        <f t="shared" si="2"/>
        <v>0</v>
      </c>
      <c r="S33" s="67">
        <f t="shared" si="30"/>
        <v>30156</v>
      </c>
      <c r="T33" s="66"/>
      <c r="U33" s="66">
        <f t="shared" si="31"/>
        <v>0</v>
      </c>
      <c r="V33" s="67">
        <f t="shared" si="32"/>
        <v>68386</v>
      </c>
      <c r="X33" s="69">
        <f t="shared" si="3"/>
        <v>0</v>
      </c>
      <c r="Y33" s="67">
        <f t="shared" si="33"/>
        <v>2271</v>
      </c>
      <c r="Z33" s="66"/>
      <c r="AA33" s="68">
        <f t="shared" si="4"/>
        <v>0</v>
      </c>
      <c r="AB33" s="67">
        <f t="shared" si="34"/>
        <v>2491</v>
      </c>
      <c r="AC33" s="66"/>
      <c r="AD33" s="66">
        <f t="shared" si="35"/>
        <v>0</v>
      </c>
      <c r="AE33" s="67">
        <f t="shared" si="36"/>
        <v>1902</v>
      </c>
      <c r="AF33" s="66"/>
      <c r="AG33" s="78">
        <f t="shared" si="5"/>
        <v>0</v>
      </c>
      <c r="AH33" s="79">
        <f t="shared" si="37"/>
        <v>3588</v>
      </c>
      <c r="AI33" s="66"/>
      <c r="AJ33" s="68">
        <f t="shared" si="6"/>
        <v>0</v>
      </c>
      <c r="AK33" s="67">
        <f t="shared" si="38"/>
        <v>3442</v>
      </c>
      <c r="AL33" s="66"/>
      <c r="AM33" s="68">
        <f t="shared" si="7"/>
        <v>0</v>
      </c>
      <c r="AN33" s="67">
        <f t="shared" si="39"/>
        <v>1998</v>
      </c>
      <c r="AO33" s="66"/>
      <c r="AP33" s="68">
        <f t="shared" si="8"/>
        <v>0</v>
      </c>
      <c r="AQ33" s="67">
        <f t="shared" si="40"/>
        <v>5813</v>
      </c>
      <c r="AR33" s="66"/>
      <c r="AS33" s="68">
        <f t="shared" si="9"/>
        <v>0</v>
      </c>
      <c r="AT33" s="67">
        <f t="shared" si="41"/>
        <v>1583</v>
      </c>
      <c r="AU33" s="66"/>
      <c r="AV33" s="66">
        <f t="shared" si="42"/>
        <v>0</v>
      </c>
      <c r="AW33" s="42">
        <f t="shared" si="43"/>
        <v>1998</v>
      </c>
      <c r="AX33" s="66"/>
      <c r="AY33" s="66">
        <f t="shared" si="44"/>
        <v>0</v>
      </c>
      <c r="AZ33" s="67">
        <f t="shared" si="45"/>
        <v>1870</v>
      </c>
      <c r="BA33" s="66"/>
      <c r="BB33" s="68">
        <f t="shared" si="46"/>
        <v>0</v>
      </c>
      <c r="BC33" s="67">
        <f t="shared" si="47"/>
        <v>3654</v>
      </c>
      <c r="BD33" s="66"/>
      <c r="BE33" s="68">
        <f t="shared" si="48"/>
        <v>0</v>
      </c>
      <c r="BF33" s="67">
        <f t="shared" si="49"/>
        <v>4384</v>
      </c>
      <c r="BG33" s="66"/>
      <c r="BH33" s="68">
        <f t="shared" si="50"/>
        <v>156</v>
      </c>
      <c r="BI33" s="67">
        <f t="shared" si="95"/>
        <v>6493.6000000000013</v>
      </c>
      <c r="BJ33" s="66"/>
      <c r="BK33" s="68">
        <f t="shared" si="52"/>
        <v>0</v>
      </c>
      <c r="BL33" s="67">
        <f t="shared" si="53"/>
        <v>7616</v>
      </c>
      <c r="BM33" s="66"/>
      <c r="BN33" s="68">
        <f t="shared" si="54"/>
        <v>0</v>
      </c>
      <c r="BO33" s="67">
        <f t="shared" si="55"/>
        <v>7077</v>
      </c>
      <c r="BP33" s="66"/>
      <c r="BQ33" s="68">
        <f t="shared" si="56"/>
        <v>0</v>
      </c>
      <c r="BR33" s="67">
        <f t="shared" si="57"/>
        <v>23717</v>
      </c>
      <c r="BS33" s="66"/>
      <c r="BT33" s="66">
        <f t="shared" si="10"/>
        <v>100</v>
      </c>
      <c r="BU33" s="67">
        <f t="shared" si="96"/>
        <v>55879</v>
      </c>
      <c r="BV33" s="66"/>
      <c r="BW33" s="66">
        <f t="shared" si="11"/>
        <v>100</v>
      </c>
      <c r="BX33" s="67">
        <f t="shared" si="97"/>
        <v>39747</v>
      </c>
      <c r="BY33" s="66"/>
      <c r="BZ33" s="66">
        <f t="shared" si="12"/>
        <v>100</v>
      </c>
      <c r="CA33" s="67">
        <f t="shared" si="94"/>
        <v>46311</v>
      </c>
      <c r="CB33" s="66"/>
      <c r="CC33" s="66">
        <f t="shared" si="61"/>
        <v>0</v>
      </c>
      <c r="CD33" s="67">
        <f t="shared" si="62"/>
        <v>4501</v>
      </c>
      <c r="CE33" s="66"/>
      <c r="CF33" s="66">
        <f t="shared" si="63"/>
        <v>0</v>
      </c>
      <c r="CG33" s="67">
        <f t="shared" si="64"/>
        <v>7097</v>
      </c>
      <c r="CH33" s="66"/>
      <c r="CI33" s="66">
        <f t="shared" si="13"/>
        <v>0</v>
      </c>
      <c r="CJ33" s="67">
        <f t="shared" si="65"/>
        <v>8813</v>
      </c>
      <c r="CK33" s="66"/>
      <c r="CL33" s="66">
        <f t="shared" si="66"/>
        <v>0</v>
      </c>
      <c r="CM33" s="79">
        <f t="shared" si="67"/>
        <v>4885</v>
      </c>
      <c r="CN33" s="66"/>
      <c r="CO33" s="68">
        <f t="shared" si="68"/>
        <v>0</v>
      </c>
      <c r="CP33" s="79">
        <f t="shared" si="69"/>
        <v>3976</v>
      </c>
      <c r="CQ33" s="66"/>
      <c r="CR33" s="68">
        <f t="shared" si="14"/>
        <v>0</v>
      </c>
      <c r="CS33" s="79">
        <f t="shared" si="70"/>
        <v>274</v>
      </c>
      <c r="CT33" s="66"/>
      <c r="CU33" s="68">
        <f t="shared" si="15"/>
        <v>0</v>
      </c>
      <c r="CV33" s="200">
        <f t="shared" si="71"/>
        <v>7769</v>
      </c>
      <c r="CW33" s="65"/>
      <c r="CX33" s="66">
        <f t="shared" si="89"/>
        <v>0</v>
      </c>
      <c r="CY33" s="40">
        <f t="shared" si="90"/>
        <v>6603</v>
      </c>
      <c r="CZ33" s="65"/>
      <c r="DA33" s="66">
        <f t="shared" si="72"/>
        <v>0</v>
      </c>
      <c r="DB33" s="67">
        <f t="shared" si="73"/>
        <v>41730</v>
      </c>
      <c r="DC33" s="66"/>
      <c r="DD33" s="66">
        <f t="shared" si="74"/>
        <v>0</v>
      </c>
      <c r="DE33" s="67">
        <f t="shared" si="75"/>
        <v>38501</v>
      </c>
      <c r="DF33" s="66"/>
      <c r="DG33" s="69">
        <f t="shared" si="76"/>
        <v>0</v>
      </c>
      <c r="DH33" s="67">
        <f t="shared" si="77"/>
        <v>89389</v>
      </c>
      <c r="DI33" s="66"/>
      <c r="DJ33" s="66">
        <f t="shared" si="16"/>
        <v>0</v>
      </c>
      <c r="DK33" s="67">
        <f t="shared" si="78"/>
        <v>3594</v>
      </c>
      <c r="DM33" s="206">
        <f t="shared" si="17"/>
        <v>0</v>
      </c>
      <c r="DN33" s="25">
        <f t="shared" si="18"/>
        <v>0</v>
      </c>
      <c r="DO33" s="5"/>
      <c r="DP33" s="43">
        <f t="shared" si="19"/>
        <v>0</v>
      </c>
      <c r="DQ33" s="27">
        <f t="shared" si="79"/>
        <v>7212</v>
      </c>
      <c r="DR33" s="5"/>
      <c r="DS33" s="43">
        <f t="shared" si="20"/>
        <v>0</v>
      </c>
      <c r="DT33" s="27">
        <f t="shared" si="80"/>
        <v>4846</v>
      </c>
      <c r="DU33" s="5"/>
      <c r="DV33" s="43">
        <f t="shared" si="21"/>
        <v>0</v>
      </c>
      <c r="DW33" s="27">
        <f t="shared" si="81"/>
        <v>4835</v>
      </c>
      <c r="DX33" s="5"/>
      <c r="DY33" s="22">
        <f t="shared" si="22"/>
        <v>0</v>
      </c>
      <c r="DZ33" s="25">
        <f t="shared" si="82"/>
        <v>523</v>
      </c>
      <c r="EA33" s="22"/>
      <c r="EB33" s="22">
        <f t="shared" si="23"/>
        <v>0</v>
      </c>
      <c r="EC33" s="28">
        <f t="shared" si="83"/>
        <v>369</v>
      </c>
      <c r="ED33" s="5"/>
      <c r="EE33" s="43">
        <f t="shared" si="24"/>
        <v>0</v>
      </c>
      <c r="EF33" s="27">
        <f t="shared" si="84"/>
        <v>4769</v>
      </c>
      <c r="EG33" s="66"/>
      <c r="EH33" s="66">
        <f t="shared" si="25"/>
        <v>0</v>
      </c>
      <c r="EI33" s="67">
        <f t="shared" si="85"/>
        <v>25240</v>
      </c>
      <c r="EJ33" s="66"/>
      <c r="EK33" s="66">
        <f t="shared" si="26"/>
        <v>0</v>
      </c>
      <c r="EL33" s="67">
        <f t="shared" si="86"/>
        <v>23870</v>
      </c>
      <c r="EM33" s="110">
        <f t="shared" si="87"/>
        <v>105628.21693999997</v>
      </c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</row>
    <row r="34" spans="1:299" ht="11.25" customHeight="1" x14ac:dyDescent="0.25">
      <c r="A34" s="11">
        <v>46025</v>
      </c>
      <c r="B34" s="187"/>
      <c r="C34" s="176">
        <v>8004929710</v>
      </c>
      <c r="D34" s="17" t="s">
        <v>122</v>
      </c>
      <c r="E34" s="18">
        <v>60</v>
      </c>
      <c r="F34" s="19">
        <v>2</v>
      </c>
      <c r="G34" s="20">
        <v>191516052314</v>
      </c>
      <c r="H34" s="66"/>
      <c r="I34" s="41">
        <f t="shared" si="0"/>
        <v>0</v>
      </c>
      <c r="J34" s="48">
        <f t="shared" si="27"/>
        <v>103683</v>
      </c>
      <c r="K34" s="66"/>
      <c r="L34" s="41">
        <f t="shared" si="88"/>
        <v>0</v>
      </c>
      <c r="M34" s="48">
        <f t="shared" si="28"/>
        <v>35430</v>
      </c>
      <c r="N34" s="66"/>
      <c r="O34" s="41">
        <f t="shared" si="1"/>
        <v>0</v>
      </c>
      <c r="P34" s="48">
        <f t="shared" si="29"/>
        <v>37900</v>
      </c>
      <c r="Q34" s="66"/>
      <c r="R34" s="66">
        <f t="shared" si="2"/>
        <v>0</v>
      </c>
      <c r="S34" s="67">
        <f t="shared" si="30"/>
        <v>30156</v>
      </c>
      <c r="T34" s="66"/>
      <c r="U34" s="66">
        <f t="shared" si="31"/>
        <v>0</v>
      </c>
      <c r="V34" s="67">
        <f t="shared" si="32"/>
        <v>68386</v>
      </c>
      <c r="X34" s="69">
        <f t="shared" si="3"/>
        <v>0</v>
      </c>
      <c r="Y34" s="67">
        <f t="shared" si="33"/>
        <v>2271</v>
      </c>
      <c r="Z34" s="66"/>
      <c r="AA34" s="68">
        <f t="shared" si="4"/>
        <v>0</v>
      </c>
      <c r="AB34" s="67">
        <f t="shared" si="34"/>
        <v>2491</v>
      </c>
      <c r="AC34" s="66"/>
      <c r="AD34" s="66">
        <f t="shared" si="35"/>
        <v>0</v>
      </c>
      <c r="AE34" s="67">
        <f t="shared" si="36"/>
        <v>1902</v>
      </c>
      <c r="AF34" s="66"/>
      <c r="AG34" s="78">
        <f t="shared" si="5"/>
        <v>0</v>
      </c>
      <c r="AH34" s="79">
        <f t="shared" si="37"/>
        <v>3588</v>
      </c>
      <c r="AI34" s="66"/>
      <c r="AJ34" s="68">
        <f t="shared" si="6"/>
        <v>0</v>
      </c>
      <c r="AK34" s="67">
        <f t="shared" si="38"/>
        <v>3442</v>
      </c>
      <c r="AL34" s="66"/>
      <c r="AM34" s="68">
        <f t="shared" si="7"/>
        <v>0</v>
      </c>
      <c r="AN34" s="67">
        <f t="shared" si="39"/>
        <v>1998</v>
      </c>
      <c r="AO34" s="66"/>
      <c r="AP34" s="68">
        <f t="shared" si="8"/>
        <v>0</v>
      </c>
      <c r="AQ34" s="67">
        <f t="shared" si="40"/>
        <v>5813</v>
      </c>
      <c r="AR34" s="66"/>
      <c r="AS34" s="68">
        <f t="shared" si="9"/>
        <v>0</v>
      </c>
      <c r="AT34" s="67">
        <f t="shared" si="41"/>
        <v>1583</v>
      </c>
      <c r="AU34" s="66"/>
      <c r="AV34" s="66">
        <f t="shared" si="42"/>
        <v>0</v>
      </c>
      <c r="AW34" s="42">
        <f t="shared" si="43"/>
        <v>1998</v>
      </c>
      <c r="AX34" s="66"/>
      <c r="AY34" s="66">
        <f t="shared" si="44"/>
        <v>0</v>
      </c>
      <c r="AZ34" s="67">
        <f t="shared" si="45"/>
        <v>1870</v>
      </c>
      <c r="BA34" s="66"/>
      <c r="BB34" s="68">
        <f t="shared" si="46"/>
        <v>0</v>
      </c>
      <c r="BC34" s="67">
        <f t="shared" si="47"/>
        <v>3654</v>
      </c>
      <c r="BD34" s="66"/>
      <c r="BE34" s="68">
        <f t="shared" si="48"/>
        <v>0</v>
      </c>
      <c r="BF34" s="67">
        <f t="shared" si="49"/>
        <v>4384</v>
      </c>
      <c r="BG34" s="66"/>
      <c r="BH34" s="68">
        <f t="shared" si="50"/>
        <v>127.2</v>
      </c>
      <c r="BI34" s="67">
        <f t="shared" si="95"/>
        <v>6366.4000000000015</v>
      </c>
      <c r="BJ34" s="66"/>
      <c r="BK34" s="68">
        <f t="shared" si="52"/>
        <v>0</v>
      </c>
      <c r="BL34" s="67">
        <f t="shared" si="53"/>
        <v>7616</v>
      </c>
      <c r="BM34" s="66"/>
      <c r="BN34" s="68">
        <f t="shared" si="54"/>
        <v>0</v>
      </c>
      <c r="BO34" s="67">
        <f t="shared" si="55"/>
        <v>7077</v>
      </c>
      <c r="BP34" s="66"/>
      <c r="BQ34" s="68">
        <f t="shared" si="56"/>
        <v>0</v>
      </c>
      <c r="BR34" s="67">
        <f t="shared" si="57"/>
        <v>23717</v>
      </c>
      <c r="BS34" s="66"/>
      <c r="BT34" s="66">
        <f t="shared" si="10"/>
        <v>120</v>
      </c>
      <c r="BU34" s="67">
        <f t="shared" si="96"/>
        <v>55759</v>
      </c>
      <c r="BV34" s="66"/>
      <c r="BW34" s="66">
        <f t="shared" si="11"/>
        <v>120</v>
      </c>
      <c r="BX34" s="67">
        <f t="shared" si="97"/>
        <v>39627</v>
      </c>
      <c r="BY34" s="66"/>
      <c r="BZ34" s="66">
        <f t="shared" si="12"/>
        <v>120</v>
      </c>
      <c r="CA34" s="67">
        <f t="shared" si="94"/>
        <v>46191</v>
      </c>
      <c r="CB34" s="66"/>
      <c r="CC34" s="66">
        <f t="shared" si="61"/>
        <v>0</v>
      </c>
      <c r="CD34" s="67">
        <f t="shared" si="62"/>
        <v>4501</v>
      </c>
      <c r="CE34" s="66"/>
      <c r="CF34" s="66">
        <f t="shared" si="63"/>
        <v>0</v>
      </c>
      <c r="CG34" s="67">
        <f t="shared" si="64"/>
        <v>7097</v>
      </c>
      <c r="CH34" s="66"/>
      <c r="CI34" s="66">
        <f t="shared" si="13"/>
        <v>0</v>
      </c>
      <c r="CJ34" s="67">
        <f t="shared" si="65"/>
        <v>8813</v>
      </c>
      <c r="CK34" s="66"/>
      <c r="CL34" s="66">
        <f t="shared" si="66"/>
        <v>0</v>
      </c>
      <c r="CM34" s="79">
        <f t="shared" si="67"/>
        <v>4885</v>
      </c>
      <c r="CN34" s="66"/>
      <c r="CO34" s="68">
        <f t="shared" si="68"/>
        <v>0</v>
      </c>
      <c r="CP34" s="79">
        <f t="shared" si="69"/>
        <v>3976</v>
      </c>
      <c r="CQ34" s="66"/>
      <c r="CR34" s="68">
        <f t="shared" si="14"/>
        <v>0</v>
      </c>
      <c r="CS34" s="79">
        <f t="shared" si="70"/>
        <v>274</v>
      </c>
      <c r="CT34" s="66"/>
      <c r="CU34" s="68">
        <f t="shared" si="15"/>
        <v>0</v>
      </c>
      <c r="CV34" s="200">
        <f t="shared" si="71"/>
        <v>7769</v>
      </c>
      <c r="CW34" s="65"/>
      <c r="CX34" s="66">
        <f t="shared" si="89"/>
        <v>0</v>
      </c>
      <c r="CY34" s="40">
        <f t="shared" si="90"/>
        <v>6603</v>
      </c>
      <c r="CZ34" s="65"/>
      <c r="DA34" s="66">
        <f t="shared" si="72"/>
        <v>0</v>
      </c>
      <c r="DB34" s="67">
        <f t="shared" si="73"/>
        <v>41730</v>
      </c>
      <c r="DC34" s="66"/>
      <c r="DD34" s="66">
        <f t="shared" si="74"/>
        <v>0</v>
      </c>
      <c r="DE34" s="67">
        <f t="shared" si="75"/>
        <v>38501</v>
      </c>
      <c r="DF34" s="66"/>
      <c r="DG34" s="69">
        <f t="shared" si="76"/>
        <v>0</v>
      </c>
      <c r="DH34" s="67">
        <f t="shared" si="77"/>
        <v>89389</v>
      </c>
      <c r="DI34" s="66"/>
      <c r="DJ34" s="66">
        <f t="shared" si="16"/>
        <v>0</v>
      </c>
      <c r="DK34" s="67">
        <f t="shared" si="78"/>
        <v>3594</v>
      </c>
      <c r="DM34" s="206">
        <f t="shared" si="17"/>
        <v>0</v>
      </c>
      <c r="DN34" s="25">
        <f t="shared" si="18"/>
        <v>0</v>
      </c>
      <c r="DO34" s="5"/>
      <c r="DP34" s="43">
        <f t="shared" si="19"/>
        <v>0</v>
      </c>
      <c r="DQ34" s="27">
        <f t="shared" si="79"/>
        <v>7212</v>
      </c>
      <c r="DR34" s="5"/>
      <c r="DS34" s="43">
        <f t="shared" si="20"/>
        <v>0</v>
      </c>
      <c r="DT34" s="27">
        <f t="shared" si="80"/>
        <v>4846</v>
      </c>
      <c r="DU34" s="5"/>
      <c r="DV34" s="43">
        <f t="shared" si="21"/>
        <v>0</v>
      </c>
      <c r="DW34" s="27">
        <f t="shared" si="81"/>
        <v>4835</v>
      </c>
      <c r="DX34" s="5"/>
      <c r="DY34" s="22">
        <f t="shared" si="22"/>
        <v>0</v>
      </c>
      <c r="DZ34" s="25">
        <f t="shared" si="82"/>
        <v>523</v>
      </c>
      <c r="EA34" s="22"/>
      <c r="EB34" s="22">
        <f t="shared" si="23"/>
        <v>0</v>
      </c>
      <c r="EC34" s="28">
        <f t="shared" si="83"/>
        <v>369</v>
      </c>
      <c r="ED34" s="5"/>
      <c r="EE34" s="43">
        <f t="shared" si="24"/>
        <v>0</v>
      </c>
      <c r="EF34" s="27">
        <f t="shared" si="84"/>
        <v>4769</v>
      </c>
      <c r="EG34" s="66"/>
      <c r="EH34" s="66">
        <f t="shared" si="25"/>
        <v>0</v>
      </c>
      <c r="EI34" s="67">
        <f t="shared" si="85"/>
        <v>25240</v>
      </c>
      <c r="EJ34" s="66"/>
      <c r="EK34" s="66">
        <f t="shared" si="26"/>
        <v>0</v>
      </c>
      <c r="EL34" s="67">
        <f t="shared" si="86"/>
        <v>23870</v>
      </c>
      <c r="EM34" s="110">
        <f t="shared" si="87"/>
        <v>105502.25853999997</v>
      </c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</row>
    <row r="35" spans="1:299" ht="11.25" customHeight="1" x14ac:dyDescent="0.25">
      <c r="A35" s="11">
        <v>46025</v>
      </c>
      <c r="B35" s="187"/>
      <c r="C35" s="176">
        <v>8004926987</v>
      </c>
      <c r="D35" s="17" t="s">
        <v>132</v>
      </c>
      <c r="E35" s="18">
        <v>100</v>
      </c>
      <c r="F35" s="19">
        <v>3</v>
      </c>
      <c r="G35" s="20">
        <v>191516042391</v>
      </c>
      <c r="H35" s="66"/>
      <c r="I35" s="41">
        <f t="shared" si="0"/>
        <v>0</v>
      </c>
      <c r="J35" s="48">
        <f t="shared" si="27"/>
        <v>103683</v>
      </c>
      <c r="K35" s="66"/>
      <c r="L35" s="41">
        <f t="shared" si="88"/>
        <v>0</v>
      </c>
      <c r="M35" s="48">
        <f t="shared" si="28"/>
        <v>35430</v>
      </c>
      <c r="N35" s="66"/>
      <c r="O35" s="41">
        <f t="shared" si="1"/>
        <v>0</v>
      </c>
      <c r="P35" s="48">
        <f t="shared" si="29"/>
        <v>37900</v>
      </c>
      <c r="Q35" s="66"/>
      <c r="R35" s="66">
        <f t="shared" si="2"/>
        <v>0</v>
      </c>
      <c r="S35" s="67">
        <f t="shared" si="30"/>
        <v>30156</v>
      </c>
      <c r="T35" s="66"/>
      <c r="U35" s="66">
        <f t="shared" si="31"/>
        <v>0</v>
      </c>
      <c r="V35" s="67">
        <f t="shared" si="32"/>
        <v>68386</v>
      </c>
      <c r="X35" s="69">
        <f t="shared" si="3"/>
        <v>0</v>
      </c>
      <c r="Y35" s="67">
        <f t="shared" si="33"/>
        <v>2271</v>
      </c>
      <c r="Z35" s="66"/>
      <c r="AA35" s="68">
        <f t="shared" si="4"/>
        <v>0</v>
      </c>
      <c r="AB35" s="67">
        <f t="shared" si="34"/>
        <v>2491</v>
      </c>
      <c r="AC35" s="66"/>
      <c r="AD35" s="66">
        <f t="shared" si="35"/>
        <v>0</v>
      </c>
      <c r="AE35" s="67">
        <f t="shared" si="36"/>
        <v>1902</v>
      </c>
      <c r="AF35" s="66"/>
      <c r="AG35" s="78">
        <f t="shared" si="5"/>
        <v>0</v>
      </c>
      <c r="AH35" s="79">
        <f t="shared" si="37"/>
        <v>3588</v>
      </c>
      <c r="AI35" s="66"/>
      <c r="AJ35" s="68">
        <f t="shared" si="6"/>
        <v>0</v>
      </c>
      <c r="AK35" s="67">
        <f t="shared" si="38"/>
        <v>3442</v>
      </c>
      <c r="AL35" s="66"/>
      <c r="AM35" s="68">
        <f t="shared" si="7"/>
        <v>0</v>
      </c>
      <c r="AN35" s="67">
        <f t="shared" si="39"/>
        <v>1998</v>
      </c>
      <c r="AO35" s="66"/>
      <c r="AP35" s="68">
        <f t="shared" si="8"/>
        <v>0</v>
      </c>
      <c r="AQ35" s="67">
        <f t="shared" si="40"/>
        <v>5813</v>
      </c>
      <c r="AR35" s="66"/>
      <c r="AS35" s="68">
        <f t="shared" si="9"/>
        <v>0</v>
      </c>
      <c r="AT35" s="67">
        <f t="shared" si="41"/>
        <v>1583</v>
      </c>
      <c r="AU35" s="66"/>
      <c r="AV35" s="66">
        <f t="shared" si="42"/>
        <v>0</v>
      </c>
      <c r="AW35" s="42">
        <f t="shared" si="43"/>
        <v>1998</v>
      </c>
      <c r="AX35" s="66"/>
      <c r="AY35" s="66">
        <f t="shared" si="44"/>
        <v>0</v>
      </c>
      <c r="AZ35" s="67">
        <f t="shared" si="45"/>
        <v>1870</v>
      </c>
      <c r="BA35" s="66"/>
      <c r="BB35" s="68">
        <f t="shared" si="46"/>
        <v>0</v>
      </c>
      <c r="BC35" s="67">
        <f t="shared" si="47"/>
        <v>3654</v>
      </c>
      <c r="BD35" s="66"/>
      <c r="BE35" s="68">
        <f t="shared" si="48"/>
        <v>312</v>
      </c>
      <c r="BF35" s="67">
        <f t="shared" si="49"/>
        <v>4072</v>
      </c>
      <c r="BG35" s="66"/>
      <c r="BH35" s="68">
        <f t="shared" si="50"/>
        <v>0</v>
      </c>
      <c r="BI35" s="67">
        <f t="shared" si="95"/>
        <v>6366.4000000000015</v>
      </c>
      <c r="BJ35" s="66"/>
      <c r="BK35" s="68">
        <f t="shared" si="52"/>
        <v>0</v>
      </c>
      <c r="BL35" s="67">
        <f t="shared" si="53"/>
        <v>7616</v>
      </c>
      <c r="BM35" s="66"/>
      <c r="BN35" s="68">
        <f t="shared" si="54"/>
        <v>0</v>
      </c>
      <c r="BO35" s="67">
        <f t="shared" si="55"/>
        <v>7077</v>
      </c>
      <c r="BP35" s="66"/>
      <c r="BQ35" s="68">
        <f t="shared" si="56"/>
        <v>0</v>
      </c>
      <c r="BR35" s="67">
        <f t="shared" si="57"/>
        <v>23717</v>
      </c>
      <c r="BS35" s="66"/>
      <c r="BT35" s="66">
        <f t="shared" si="10"/>
        <v>200</v>
      </c>
      <c r="BU35" s="67">
        <f t="shared" si="96"/>
        <v>55559</v>
      </c>
      <c r="BV35" s="66"/>
      <c r="BW35" s="66">
        <f t="shared" si="11"/>
        <v>200</v>
      </c>
      <c r="BX35" s="67">
        <f t="shared" si="97"/>
        <v>39427</v>
      </c>
      <c r="BY35" s="66"/>
      <c r="BZ35" s="66">
        <f t="shared" si="12"/>
        <v>200</v>
      </c>
      <c r="CA35" s="67">
        <f t="shared" si="94"/>
        <v>45991</v>
      </c>
      <c r="CB35" s="66"/>
      <c r="CC35" s="66">
        <f t="shared" si="61"/>
        <v>0</v>
      </c>
      <c r="CD35" s="67">
        <f t="shared" si="62"/>
        <v>4501</v>
      </c>
      <c r="CE35" s="66"/>
      <c r="CF35" s="66">
        <f t="shared" si="63"/>
        <v>0</v>
      </c>
      <c r="CG35" s="67">
        <f t="shared" si="64"/>
        <v>7097</v>
      </c>
      <c r="CH35" s="66"/>
      <c r="CI35" s="66">
        <f t="shared" si="13"/>
        <v>0</v>
      </c>
      <c r="CJ35" s="67">
        <f t="shared" si="65"/>
        <v>8813</v>
      </c>
      <c r="CK35" s="66"/>
      <c r="CL35" s="66">
        <f t="shared" si="66"/>
        <v>0</v>
      </c>
      <c r="CM35" s="79">
        <f t="shared" si="67"/>
        <v>4885</v>
      </c>
      <c r="CN35" s="66"/>
      <c r="CO35" s="68">
        <f t="shared" si="68"/>
        <v>0</v>
      </c>
      <c r="CP35" s="79">
        <f t="shared" si="69"/>
        <v>3976</v>
      </c>
      <c r="CQ35" s="66"/>
      <c r="CR35" s="68">
        <f t="shared" si="14"/>
        <v>0</v>
      </c>
      <c r="CS35" s="79">
        <f t="shared" si="70"/>
        <v>274</v>
      </c>
      <c r="CT35" s="66"/>
      <c r="CU35" s="68">
        <f t="shared" si="15"/>
        <v>0</v>
      </c>
      <c r="CV35" s="200">
        <f t="shared" si="71"/>
        <v>7769</v>
      </c>
      <c r="CW35" s="65"/>
      <c r="CX35" s="66">
        <f t="shared" si="89"/>
        <v>0</v>
      </c>
      <c r="CY35" s="40">
        <f t="shared" si="90"/>
        <v>6603</v>
      </c>
      <c r="CZ35" s="65"/>
      <c r="DA35" s="66">
        <f t="shared" si="72"/>
        <v>0</v>
      </c>
      <c r="DB35" s="67">
        <f t="shared" si="73"/>
        <v>41730</v>
      </c>
      <c r="DC35" s="66"/>
      <c r="DD35" s="66">
        <f t="shared" si="74"/>
        <v>0</v>
      </c>
      <c r="DE35" s="67">
        <f t="shared" si="75"/>
        <v>38501</v>
      </c>
      <c r="DF35" s="66"/>
      <c r="DG35" s="69">
        <f t="shared" si="76"/>
        <v>0</v>
      </c>
      <c r="DH35" s="67">
        <f t="shared" si="77"/>
        <v>89389</v>
      </c>
      <c r="DI35" s="66"/>
      <c r="DJ35" s="66">
        <f t="shared" si="16"/>
        <v>0</v>
      </c>
      <c r="DK35" s="67">
        <f t="shared" si="78"/>
        <v>3594</v>
      </c>
      <c r="DM35" s="206">
        <f t="shared" si="17"/>
        <v>0</v>
      </c>
      <c r="DN35" s="25">
        <f t="shared" si="18"/>
        <v>0</v>
      </c>
      <c r="DO35" s="5"/>
      <c r="DP35" s="43">
        <f t="shared" si="19"/>
        <v>0</v>
      </c>
      <c r="DQ35" s="27">
        <f t="shared" si="79"/>
        <v>7212</v>
      </c>
      <c r="DR35" s="5"/>
      <c r="DS35" s="43">
        <f t="shared" si="20"/>
        <v>0</v>
      </c>
      <c r="DT35" s="27">
        <f t="shared" si="80"/>
        <v>4846</v>
      </c>
      <c r="DU35" s="5"/>
      <c r="DV35" s="43">
        <f t="shared" si="21"/>
        <v>0</v>
      </c>
      <c r="DW35" s="27">
        <f t="shared" si="81"/>
        <v>4835</v>
      </c>
      <c r="DX35" s="5"/>
      <c r="DY35" s="22">
        <f t="shared" si="22"/>
        <v>0</v>
      </c>
      <c r="DZ35" s="25">
        <f t="shared" si="82"/>
        <v>523</v>
      </c>
      <c r="EA35" s="22"/>
      <c r="EB35" s="22">
        <f t="shared" si="23"/>
        <v>0</v>
      </c>
      <c r="EC35" s="28">
        <f t="shared" si="83"/>
        <v>369</v>
      </c>
      <c r="ED35" s="5"/>
      <c r="EE35" s="43">
        <f t="shared" si="24"/>
        <v>0</v>
      </c>
      <c r="EF35" s="27">
        <f t="shared" si="84"/>
        <v>4769</v>
      </c>
      <c r="EG35" s="66"/>
      <c r="EH35" s="66">
        <f t="shared" si="25"/>
        <v>0</v>
      </c>
      <c r="EI35" s="67">
        <f t="shared" si="85"/>
        <v>25240</v>
      </c>
      <c r="EJ35" s="66"/>
      <c r="EK35" s="66">
        <f t="shared" si="26"/>
        <v>0</v>
      </c>
      <c r="EL35" s="67">
        <f t="shared" si="86"/>
        <v>23870</v>
      </c>
      <c r="EM35" s="110">
        <f t="shared" si="87"/>
        <v>105211.35613999996</v>
      </c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</row>
    <row r="36" spans="1:299" ht="11.25" customHeight="1" x14ac:dyDescent="0.25">
      <c r="A36" s="11">
        <v>46025</v>
      </c>
      <c r="B36" s="187"/>
      <c r="C36" s="176">
        <v>8004927957</v>
      </c>
      <c r="D36" s="17" t="s">
        <v>73</v>
      </c>
      <c r="E36" s="18">
        <v>100</v>
      </c>
      <c r="F36" s="19">
        <v>8</v>
      </c>
      <c r="G36" s="20">
        <v>191516041998</v>
      </c>
      <c r="H36" s="66"/>
      <c r="I36" s="41">
        <f t="shared" si="0"/>
        <v>0</v>
      </c>
      <c r="J36" s="48">
        <f t="shared" si="27"/>
        <v>103683</v>
      </c>
      <c r="K36" s="66"/>
      <c r="L36" s="41">
        <f t="shared" si="88"/>
        <v>0</v>
      </c>
      <c r="M36" s="48">
        <f t="shared" si="28"/>
        <v>35430</v>
      </c>
      <c r="N36" s="66"/>
      <c r="O36" s="41">
        <f t="shared" si="1"/>
        <v>0</v>
      </c>
      <c r="P36" s="48">
        <f t="shared" si="29"/>
        <v>37900</v>
      </c>
      <c r="Q36" s="66"/>
      <c r="R36" s="66">
        <f t="shared" si="2"/>
        <v>0</v>
      </c>
      <c r="S36" s="67">
        <f t="shared" si="30"/>
        <v>30156</v>
      </c>
      <c r="T36" s="66"/>
      <c r="U36" s="66">
        <f t="shared" si="31"/>
        <v>0</v>
      </c>
      <c r="V36" s="67">
        <f t="shared" si="32"/>
        <v>68386</v>
      </c>
      <c r="X36" s="69">
        <f t="shared" si="3"/>
        <v>0</v>
      </c>
      <c r="Y36" s="67">
        <f t="shared" si="33"/>
        <v>2271</v>
      </c>
      <c r="Z36" s="66"/>
      <c r="AA36" s="68">
        <f t="shared" si="4"/>
        <v>0</v>
      </c>
      <c r="AB36" s="67">
        <f t="shared" si="34"/>
        <v>2491</v>
      </c>
      <c r="AC36" s="66"/>
      <c r="AD36" s="66">
        <f t="shared" si="35"/>
        <v>0</v>
      </c>
      <c r="AE36" s="67">
        <f t="shared" si="36"/>
        <v>1902</v>
      </c>
      <c r="AF36" s="66"/>
      <c r="AG36" s="78">
        <f t="shared" si="5"/>
        <v>0</v>
      </c>
      <c r="AH36" s="79">
        <f t="shared" si="37"/>
        <v>3588</v>
      </c>
      <c r="AI36" s="66"/>
      <c r="AJ36" s="68">
        <f t="shared" si="6"/>
        <v>0</v>
      </c>
      <c r="AK36" s="67">
        <f t="shared" si="38"/>
        <v>3442</v>
      </c>
      <c r="AL36" s="66"/>
      <c r="AM36" s="68">
        <f t="shared" si="7"/>
        <v>0</v>
      </c>
      <c r="AN36" s="67">
        <f t="shared" si="39"/>
        <v>1998</v>
      </c>
      <c r="AO36" s="66"/>
      <c r="AP36" s="68">
        <f t="shared" si="8"/>
        <v>0</v>
      </c>
      <c r="AQ36" s="67">
        <f t="shared" si="40"/>
        <v>5813</v>
      </c>
      <c r="AR36" s="66"/>
      <c r="AS36" s="68">
        <f t="shared" si="9"/>
        <v>0</v>
      </c>
      <c r="AT36" s="67">
        <f t="shared" si="41"/>
        <v>1583</v>
      </c>
      <c r="AU36" s="66"/>
      <c r="AV36" s="66">
        <f t="shared" si="42"/>
        <v>0</v>
      </c>
      <c r="AW36" s="42">
        <f t="shared" si="43"/>
        <v>1998</v>
      </c>
      <c r="AX36" s="66"/>
      <c r="AY36" s="66">
        <f t="shared" si="44"/>
        <v>0</v>
      </c>
      <c r="AZ36" s="67">
        <f t="shared" si="45"/>
        <v>1870</v>
      </c>
      <c r="BA36" s="66"/>
      <c r="BB36" s="68">
        <f t="shared" si="46"/>
        <v>0</v>
      </c>
      <c r="BC36" s="67">
        <f t="shared" si="47"/>
        <v>3654</v>
      </c>
      <c r="BD36" s="66"/>
      <c r="BE36" s="68">
        <f t="shared" si="48"/>
        <v>0</v>
      </c>
      <c r="BF36" s="67">
        <f t="shared" si="49"/>
        <v>4072</v>
      </c>
      <c r="BG36" s="66"/>
      <c r="BH36" s="68">
        <f t="shared" si="50"/>
        <v>811.99999999999989</v>
      </c>
      <c r="BI36" s="67">
        <f t="shared" si="95"/>
        <v>5554.4000000000015</v>
      </c>
      <c r="BJ36" s="66"/>
      <c r="BK36" s="68">
        <f t="shared" si="52"/>
        <v>0</v>
      </c>
      <c r="BL36" s="67">
        <f t="shared" si="53"/>
        <v>7616</v>
      </c>
      <c r="BM36" s="66"/>
      <c r="BN36" s="68">
        <f t="shared" si="54"/>
        <v>0</v>
      </c>
      <c r="BO36" s="67">
        <f t="shared" si="55"/>
        <v>7077</v>
      </c>
      <c r="BP36" s="66"/>
      <c r="BQ36" s="68">
        <f t="shared" si="56"/>
        <v>0</v>
      </c>
      <c r="BR36" s="67">
        <f t="shared" si="57"/>
        <v>23717</v>
      </c>
      <c r="BS36" s="66"/>
      <c r="BT36" s="66">
        <f t="shared" si="10"/>
        <v>200</v>
      </c>
      <c r="BU36" s="67">
        <f t="shared" si="96"/>
        <v>55359</v>
      </c>
      <c r="BV36" s="66"/>
      <c r="BW36" s="66">
        <f t="shared" si="11"/>
        <v>200</v>
      </c>
      <c r="BX36" s="67">
        <f t="shared" si="97"/>
        <v>39227</v>
      </c>
      <c r="BY36" s="66"/>
      <c r="BZ36" s="66">
        <f t="shared" si="12"/>
        <v>200</v>
      </c>
      <c r="CA36" s="67">
        <f t="shared" si="94"/>
        <v>45791</v>
      </c>
      <c r="CB36" s="66"/>
      <c r="CC36" s="66">
        <f t="shared" si="61"/>
        <v>0</v>
      </c>
      <c r="CD36" s="67">
        <f t="shared" si="62"/>
        <v>4501</v>
      </c>
      <c r="CE36" s="66"/>
      <c r="CF36" s="66">
        <f t="shared" si="63"/>
        <v>0</v>
      </c>
      <c r="CG36" s="67">
        <f t="shared" si="64"/>
        <v>7097</v>
      </c>
      <c r="CH36" s="66"/>
      <c r="CI36" s="66">
        <f t="shared" si="13"/>
        <v>0</v>
      </c>
      <c r="CJ36" s="67">
        <f t="shared" si="65"/>
        <v>8813</v>
      </c>
      <c r="CK36" s="66"/>
      <c r="CL36" s="66">
        <f t="shared" si="66"/>
        <v>0</v>
      </c>
      <c r="CM36" s="79">
        <f t="shared" si="67"/>
        <v>4885</v>
      </c>
      <c r="CN36" s="66"/>
      <c r="CO36" s="68">
        <f t="shared" si="68"/>
        <v>0</v>
      </c>
      <c r="CP36" s="79">
        <f t="shared" si="69"/>
        <v>3976</v>
      </c>
      <c r="CQ36" s="66"/>
      <c r="CR36" s="68">
        <f t="shared" si="14"/>
        <v>0</v>
      </c>
      <c r="CS36" s="79">
        <f t="shared" si="70"/>
        <v>274</v>
      </c>
      <c r="CT36" s="66"/>
      <c r="CU36" s="68">
        <f t="shared" si="15"/>
        <v>0</v>
      </c>
      <c r="CV36" s="200">
        <f t="shared" si="71"/>
        <v>7769</v>
      </c>
      <c r="CW36" s="65"/>
      <c r="CX36" s="66">
        <f t="shared" si="89"/>
        <v>0</v>
      </c>
      <c r="CY36" s="40">
        <f t="shared" si="90"/>
        <v>6603</v>
      </c>
      <c r="CZ36" s="65"/>
      <c r="DA36" s="66">
        <f t="shared" si="72"/>
        <v>0</v>
      </c>
      <c r="DB36" s="67">
        <f t="shared" si="73"/>
        <v>41730</v>
      </c>
      <c r="DC36" s="66"/>
      <c r="DD36" s="66">
        <f t="shared" si="74"/>
        <v>0</v>
      </c>
      <c r="DE36" s="67">
        <f t="shared" si="75"/>
        <v>38501</v>
      </c>
      <c r="DF36" s="66"/>
      <c r="DG36" s="69">
        <f t="shared" si="76"/>
        <v>0</v>
      </c>
      <c r="DH36" s="67">
        <f t="shared" si="77"/>
        <v>89389</v>
      </c>
      <c r="DI36" s="66"/>
      <c r="DJ36" s="66">
        <f t="shared" si="16"/>
        <v>0</v>
      </c>
      <c r="DK36" s="67">
        <f t="shared" si="78"/>
        <v>3594</v>
      </c>
      <c r="DM36" s="206">
        <f t="shared" si="17"/>
        <v>0</v>
      </c>
      <c r="DN36" s="25">
        <f t="shared" si="18"/>
        <v>0</v>
      </c>
      <c r="DO36" s="5"/>
      <c r="DP36" s="43">
        <f t="shared" si="19"/>
        <v>0</v>
      </c>
      <c r="DQ36" s="27">
        <f t="shared" si="79"/>
        <v>7212</v>
      </c>
      <c r="DR36" s="5"/>
      <c r="DS36" s="43">
        <f t="shared" si="20"/>
        <v>0</v>
      </c>
      <c r="DT36" s="27">
        <f t="shared" si="80"/>
        <v>4846</v>
      </c>
      <c r="DU36" s="5"/>
      <c r="DV36" s="43">
        <f t="shared" si="21"/>
        <v>0</v>
      </c>
      <c r="DW36" s="27">
        <f t="shared" si="81"/>
        <v>4835</v>
      </c>
      <c r="DX36" s="5"/>
      <c r="DY36" s="22">
        <f t="shared" si="22"/>
        <v>0</v>
      </c>
      <c r="DZ36" s="25">
        <f t="shared" si="82"/>
        <v>523</v>
      </c>
      <c r="EA36" s="22"/>
      <c r="EB36" s="22">
        <f t="shared" si="23"/>
        <v>0</v>
      </c>
      <c r="EC36" s="28">
        <f t="shared" si="83"/>
        <v>369</v>
      </c>
      <c r="ED36" s="5"/>
      <c r="EE36" s="43">
        <f t="shared" si="24"/>
        <v>0</v>
      </c>
      <c r="EF36" s="27">
        <f t="shared" si="84"/>
        <v>4769</v>
      </c>
      <c r="EG36" s="66"/>
      <c r="EH36" s="66">
        <f t="shared" si="25"/>
        <v>0</v>
      </c>
      <c r="EI36" s="67">
        <f t="shared" si="85"/>
        <v>25240</v>
      </c>
      <c r="EJ36" s="66"/>
      <c r="EK36" s="66">
        <f t="shared" si="26"/>
        <v>0</v>
      </c>
      <c r="EL36" s="67">
        <f t="shared" si="86"/>
        <v>23870</v>
      </c>
      <c r="EM36" s="110">
        <f t="shared" si="87"/>
        <v>105153.88021999996</v>
      </c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</row>
    <row r="37" spans="1:299" ht="11.25" customHeight="1" x14ac:dyDescent="0.25">
      <c r="A37" s="11">
        <v>46025</v>
      </c>
      <c r="B37" s="187"/>
      <c r="C37" s="176">
        <v>8004927958</v>
      </c>
      <c r="D37" s="17" t="s">
        <v>104</v>
      </c>
      <c r="E37" s="18">
        <v>30</v>
      </c>
      <c r="F37" s="19">
        <v>5</v>
      </c>
      <c r="G37" s="20">
        <v>191516078888</v>
      </c>
      <c r="H37" s="66"/>
      <c r="I37" s="41">
        <f t="shared" si="0"/>
        <v>0</v>
      </c>
      <c r="J37" s="48">
        <f t="shared" si="27"/>
        <v>103683</v>
      </c>
      <c r="K37" s="66"/>
      <c r="L37" s="41">
        <f t="shared" si="88"/>
        <v>0</v>
      </c>
      <c r="M37" s="48">
        <f t="shared" si="28"/>
        <v>35430</v>
      </c>
      <c r="N37" s="66"/>
      <c r="O37" s="41">
        <f t="shared" si="1"/>
        <v>0</v>
      </c>
      <c r="P37" s="48">
        <f t="shared" si="29"/>
        <v>37900</v>
      </c>
      <c r="Q37" s="66"/>
      <c r="R37" s="66">
        <f t="shared" si="2"/>
        <v>0</v>
      </c>
      <c r="S37" s="67">
        <f t="shared" si="30"/>
        <v>30156</v>
      </c>
      <c r="T37" s="66"/>
      <c r="U37" s="66">
        <f t="shared" si="31"/>
        <v>0</v>
      </c>
      <c r="V37" s="67">
        <f t="shared" si="32"/>
        <v>68386</v>
      </c>
      <c r="X37" s="69">
        <f t="shared" si="3"/>
        <v>0</v>
      </c>
      <c r="Y37" s="67">
        <f t="shared" si="33"/>
        <v>2271</v>
      </c>
      <c r="Z37" s="66"/>
      <c r="AA37" s="68">
        <f t="shared" ref="AA37:AA68" si="98">IF(OR(D37="NPP6ASZDB-GY015M",D37="NPP6ASZDB-GY010M",D37="NPP6ASZDB-GY002M",D37="NPP6ASZDB-GY150C",D37="NPP6ASZDB-GY005M",D37="NPC6ASZDB-GY020C",D37="NPC06SZDB-GY008M",D37="NPC06SZDB-GY013M",D37="NPC06SZDB-GY018M",D37="NPC6ASZDB-GY750C",D37="NPC6ASZDB-GY009M",D37="NPC6ASZDB-GY025C",D37="NPC06SZDB-GY005M",D37="NPC6ASZDB-GY125C",D37="NPC6ASZDB-GY350C",D37="NPC6ASZDB-GY075C",D37="NPC6ASZDB-GY006M",D37="NPC06SZDB-GY015C",D37="NPC6ASZDB-GY450C",D37="NPC6ASZDB-GY050C",D37="NPC6ASZDB-GY050C",D37="NPC6ASZDB-GY250C",D37="NPC06SZDB-GY003M",D37="NPC6ASZDB-GY007M",D37="NPC06SZDB-GY006M",D37="NPC06SZDB-GY015M",D37="NPC06SZDB-GY001M",D37="NPC06SZDB-GY002M",D37="NPC6ASZDB-GY015M",D37="NPC06SZDB-GY010M",D37="NPC6ASZDB-GY150C",D37="NPC6ASZDB-GY008M",D37="NPC6ASZDB-GY012M",D37="NPC6ASZDB-GY015M",D37="NPC6ASZDB-GY018M",D37="NPC6ASZDB-GY001M",D37="NPC6ASZDB-GY002M",D37="NPC6ASZDB-GY003M",D37="NPC6ASZDB-GY004M",D37="NPC6ASZDB-GY005M",D37="NPC6ASZDB-GY010M",D37="NPC6ASZDB-GY020M",D37="NPC6ASZDB-GY025M",D37="NPC6ASZDB-GY030M",D37="NPC6ASZDB-GY030C",D37="NPC6ASZDB-GY015C",),E37*(F37+0.1),0)</f>
        <v>0</v>
      </c>
      <c r="AB37" s="67">
        <f t="shared" si="34"/>
        <v>2491</v>
      </c>
      <c r="AC37" s="66"/>
      <c r="AD37" s="66">
        <f t="shared" si="35"/>
        <v>0</v>
      </c>
      <c r="AE37" s="67">
        <f t="shared" si="36"/>
        <v>1902</v>
      </c>
      <c r="AF37" s="66"/>
      <c r="AG37" s="78">
        <f t="shared" si="5"/>
        <v>0</v>
      </c>
      <c r="AH37" s="79">
        <f t="shared" si="37"/>
        <v>3588</v>
      </c>
      <c r="AI37" s="66"/>
      <c r="AJ37" s="68">
        <f t="shared" si="6"/>
        <v>0</v>
      </c>
      <c r="AK37" s="67">
        <f t="shared" si="38"/>
        <v>3442</v>
      </c>
      <c r="AL37" s="66"/>
      <c r="AM37" s="68">
        <f t="shared" si="7"/>
        <v>0</v>
      </c>
      <c r="AN37" s="67">
        <f t="shared" si="39"/>
        <v>1998</v>
      </c>
      <c r="AO37" s="66"/>
      <c r="AP37" s="68">
        <f t="shared" si="8"/>
        <v>0</v>
      </c>
      <c r="AQ37" s="67">
        <f t="shared" si="40"/>
        <v>5813</v>
      </c>
      <c r="AR37" s="66"/>
      <c r="AS37" s="68">
        <f t="shared" si="9"/>
        <v>0</v>
      </c>
      <c r="AT37" s="67">
        <f t="shared" si="41"/>
        <v>1583</v>
      </c>
      <c r="AU37" s="66"/>
      <c r="AV37" s="66">
        <f t="shared" si="42"/>
        <v>153.6</v>
      </c>
      <c r="AW37" s="42">
        <f t="shared" si="43"/>
        <v>1844.4</v>
      </c>
      <c r="AX37" s="66"/>
      <c r="AY37" s="66">
        <f t="shared" si="44"/>
        <v>0</v>
      </c>
      <c r="AZ37" s="67">
        <f t="shared" si="45"/>
        <v>1870</v>
      </c>
      <c r="BA37" s="66"/>
      <c r="BB37" s="68">
        <f t="shared" si="46"/>
        <v>0</v>
      </c>
      <c r="BC37" s="67">
        <f t="shared" si="47"/>
        <v>3654</v>
      </c>
      <c r="BD37" s="66"/>
      <c r="BE37" s="68">
        <f t="shared" si="48"/>
        <v>0</v>
      </c>
      <c r="BF37" s="67">
        <f t="shared" si="49"/>
        <v>4072</v>
      </c>
      <c r="BG37" s="66"/>
      <c r="BH37" s="68">
        <f t="shared" si="50"/>
        <v>0</v>
      </c>
      <c r="BI37" s="67">
        <f t="shared" si="95"/>
        <v>5554.4000000000015</v>
      </c>
      <c r="BJ37" s="66"/>
      <c r="BK37" s="68">
        <f t="shared" si="52"/>
        <v>0</v>
      </c>
      <c r="BL37" s="67">
        <f t="shared" si="53"/>
        <v>7616</v>
      </c>
      <c r="BM37" s="66"/>
      <c r="BN37" s="68">
        <f t="shared" si="54"/>
        <v>0</v>
      </c>
      <c r="BO37" s="67">
        <f t="shared" si="55"/>
        <v>7077</v>
      </c>
      <c r="BP37" s="66"/>
      <c r="BQ37" s="68">
        <f t="shared" si="56"/>
        <v>0</v>
      </c>
      <c r="BR37" s="67">
        <f t="shared" si="57"/>
        <v>23717</v>
      </c>
      <c r="BS37" s="66"/>
      <c r="BT37" s="66">
        <f t="shared" si="10"/>
        <v>60</v>
      </c>
      <c r="BU37" s="67">
        <f t="shared" si="96"/>
        <v>55299</v>
      </c>
      <c r="BV37" s="66"/>
      <c r="BW37" s="66">
        <f t="shared" si="11"/>
        <v>60</v>
      </c>
      <c r="BX37" s="67">
        <f t="shared" si="97"/>
        <v>39167</v>
      </c>
      <c r="BY37" s="66"/>
      <c r="BZ37" s="66">
        <f t="shared" si="12"/>
        <v>60</v>
      </c>
      <c r="CA37" s="67">
        <f t="shared" si="94"/>
        <v>45731</v>
      </c>
      <c r="CB37" s="66"/>
      <c r="CC37" s="66">
        <f t="shared" si="61"/>
        <v>0</v>
      </c>
      <c r="CD37" s="67">
        <f t="shared" si="62"/>
        <v>4501</v>
      </c>
      <c r="CE37" s="66"/>
      <c r="CF37" s="66">
        <f t="shared" si="63"/>
        <v>0</v>
      </c>
      <c r="CG37" s="67">
        <f t="shared" si="64"/>
        <v>7097</v>
      </c>
      <c r="CH37" s="66"/>
      <c r="CI37" s="66">
        <f t="shared" si="13"/>
        <v>0</v>
      </c>
      <c r="CJ37" s="67">
        <f t="shared" si="65"/>
        <v>8813</v>
      </c>
      <c r="CK37" s="66"/>
      <c r="CL37" s="66">
        <f t="shared" si="66"/>
        <v>0</v>
      </c>
      <c r="CM37" s="79">
        <f t="shared" si="67"/>
        <v>4885</v>
      </c>
      <c r="CN37" s="66"/>
      <c r="CO37" s="68">
        <f t="shared" si="68"/>
        <v>0</v>
      </c>
      <c r="CP37" s="79">
        <f t="shared" si="69"/>
        <v>3976</v>
      </c>
      <c r="CQ37" s="66"/>
      <c r="CR37" s="68">
        <f t="shared" si="14"/>
        <v>0</v>
      </c>
      <c r="CS37" s="79">
        <f t="shared" si="70"/>
        <v>274</v>
      </c>
      <c r="CT37" s="66"/>
      <c r="CU37" s="68">
        <f t="shared" si="15"/>
        <v>0</v>
      </c>
      <c r="CV37" s="200">
        <f t="shared" si="71"/>
        <v>7769</v>
      </c>
      <c r="CW37" s="65"/>
      <c r="CX37" s="66">
        <f t="shared" si="89"/>
        <v>0</v>
      </c>
      <c r="CY37" s="40">
        <f t="shared" si="90"/>
        <v>6603</v>
      </c>
      <c r="CZ37" s="65"/>
      <c r="DA37" s="66">
        <f t="shared" si="72"/>
        <v>0</v>
      </c>
      <c r="DB37" s="67">
        <f t="shared" si="73"/>
        <v>41730</v>
      </c>
      <c r="DC37" s="66"/>
      <c r="DD37" s="66">
        <f t="shared" si="74"/>
        <v>0</v>
      </c>
      <c r="DE37" s="67">
        <f t="shared" si="75"/>
        <v>38501</v>
      </c>
      <c r="DF37" s="66"/>
      <c r="DG37" s="69">
        <f t="shared" si="76"/>
        <v>0</v>
      </c>
      <c r="DH37" s="67">
        <f t="shared" si="77"/>
        <v>89389</v>
      </c>
      <c r="DI37" s="66"/>
      <c r="DJ37" s="66">
        <f t="shared" si="16"/>
        <v>0</v>
      </c>
      <c r="DK37" s="67">
        <f t="shared" si="78"/>
        <v>3594</v>
      </c>
      <c r="DM37" s="206">
        <f t="shared" si="17"/>
        <v>0</v>
      </c>
      <c r="DN37" s="25">
        <f t="shared" si="18"/>
        <v>0</v>
      </c>
      <c r="DO37" s="5"/>
      <c r="DP37" s="43">
        <f t="shared" si="19"/>
        <v>0</v>
      </c>
      <c r="DQ37" s="27">
        <f t="shared" si="79"/>
        <v>7212</v>
      </c>
      <c r="DR37" s="5"/>
      <c r="DS37" s="43">
        <f t="shared" si="20"/>
        <v>0</v>
      </c>
      <c r="DT37" s="27">
        <f t="shared" si="80"/>
        <v>4846</v>
      </c>
      <c r="DU37" s="5"/>
      <c r="DV37" s="43">
        <f t="shared" si="21"/>
        <v>0</v>
      </c>
      <c r="DW37" s="27">
        <f t="shared" si="81"/>
        <v>4835</v>
      </c>
      <c r="DX37" s="5"/>
      <c r="DY37" s="22">
        <f t="shared" si="22"/>
        <v>0</v>
      </c>
      <c r="DZ37" s="25">
        <f t="shared" si="82"/>
        <v>523</v>
      </c>
      <c r="EA37" s="22"/>
      <c r="EB37" s="22">
        <f t="shared" si="23"/>
        <v>0</v>
      </c>
      <c r="EC37" s="28">
        <f t="shared" si="83"/>
        <v>369</v>
      </c>
      <c r="ED37" s="5"/>
      <c r="EE37" s="43">
        <f t="shared" ref="EE37:EE68" si="99">IF(OR(CA37="CO17772-07M015",D37="CO17772-07M007",D37="CO17772-07M001",D37="CO17772-07M001",D37=959309,),E37*(F37+0.15),0)</f>
        <v>0</v>
      </c>
      <c r="EF37" s="27">
        <f t="shared" si="84"/>
        <v>4769</v>
      </c>
      <c r="EG37" s="66"/>
      <c r="EH37" s="66">
        <f t="shared" si="25"/>
        <v>0</v>
      </c>
      <c r="EI37" s="67">
        <f t="shared" si="85"/>
        <v>25240</v>
      </c>
      <c r="EJ37" s="66"/>
      <c r="EK37" s="66">
        <f t="shared" si="26"/>
        <v>0</v>
      </c>
      <c r="EL37" s="67">
        <f t="shared" si="86"/>
        <v>23870</v>
      </c>
      <c r="EM37" s="110">
        <f t="shared" si="87"/>
        <v>105124.02701999996</v>
      </c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</row>
    <row r="38" spans="1:299" ht="11.25" customHeight="1" x14ac:dyDescent="0.25">
      <c r="A38" s="11">
        <v>46025</v>
      </c>
      <c r="B38" s="187"/>
      <c r="C38" s="176">
        <v>8004927976</v>
      </c>
      <c r="D38" s="17" t="s">
        <v>81</v>
      </c>
      <c r="E38" s="18">
        <v>50</v>
      </c>
      <c r="F38" s="19">
        <v>1</v>
      </c>
      <c r="G38" s="20">
        <v>191516078840</v>
      </c>
      <c r="H38" s="66"/>
      <c r="I38" s="41">
        <f t="shared" si="0"/>
        <v>0</v>
      </c>
      <c r="J38" s="48">
        <f t="shared" ref="J38:J69" si="100">J37+H38-I38</f>
        <v>103683</v>
      </c>
      <c r="K38" s="66"/>
      <c r="L38" s="41">
        <f t="shared" si="88"/>
        <v>0</v>
      </c>
      <c r="M38" s="48">
        <f t="shared" ref="M38:M69" si="101">M37+K38-L38</f>
        <v>35430</v>
      </c>
      <c r="N38" s="66"/>
      <c r="O38" s="41">
        <f t="shared" si="1"/>
        <v>0</v>
      </c>
      <c r="P38" s="48">
        <f t="shared" ref="P38:P69" si="102">P37+N38-O38</f>
        <v>37900</v>
      </c>
      <c r="Q38" s="66"/>
      <c r="R38" s="66">
        <f t="shared" si="2"/>
        <v>0</v>
      </c>
      <c r="S38" s="67">
        <f t="shared" ref="S38:S69" si="103">S37+Q38-R38</f>
        <v>30156</v>
      </c>
      <c r="T38" s="66"/>
      <c r="U38" s="66">
        <f t="shared" si="31"/>
        <v>0</v>
      </c>
      <c r="V38" s="67">
        <f t="shared" si="32"/>
        <v>68386</v>
      </c>
      <c r="X38" s="69">
        <f t="shared" si="3"/>
        <v>0</v>
      </c>
      <c r="Y38" s="67">
        <f t="shared" ref="Y38:Y69" si="104">Y37+W38-X38</f>
        <v>2271</v>
      </c>
      <c r="Z38" s="66"/>
      <c r="AA38" s="68">
        <f t="shared" si="98"/>
        <v>0</v>
      </c>
      <c r="AB38" s="67">
        <f t="shared" si="34"/>
        <v>2491</v>
      </c>
      <c r="AC38" s="66"/>
      <c r="AD38" s="66">
        <f t="shared" ref="AD38:AD69" si="105">IF(OR(D38="NPC6ASZDB-GN007M",D38="NPP6ASZDB-GN001M",D38="NPC6ASZDB-GN015C",D38="NPC6ASZDB-GN008M",D38="NPP6ASZDB-GN010M",D38="NPC6ASZDB-GN030C",D38="NPC6ASZDB-GN750C",D38="NPC06SZDB-GN050C",D38="NPC6ASZDB-GN250C",D38="NPC06SZDB-GN002M",D38="NPC06SZDB-GN010M",D38="NPC6ASZDB-GN015M",D38="NPC6ASZDB-GN010M",D38="NPC06SZDB-GN003M",D38="NPC6ASZDB-GN025C",D38="NPC6ASZDB-GN050C",D38="NPC6ASZDB-GN150C",D38="NPC06SZDB-GN001M",D38="NPC06SZDB-GN150C",D38="NPC6ASZDB-GN001M",D38="NPC6ASZDB-GN002M",D38="NPC6ASZDB-GN003M",D38="NPC6ASZDB-GN004M",D38="NPC6ASZDB-GN005M",D38="NPC6ASZDB-GN020M",D38="NPC6ASZDB-GN030M",),E38*(F38+0.1),0)</f>
        <v>0</v>
      </c>
      <c r="AE38" s="67">
        <f t="shared" si="36"/>
        <v>1902</v>
      </c>
      <c r="AF38" s="66"/>
      <c r="AG38" s="78">
        <f t="shared" si="5"/>
        <v>0</v>
      </c>
      <c r="AH38" s="79">
        <f t="shared" si="37"/>
        <v>3588</v>
      </c>
      <c r="AI38" s="66"/>
      <c r="AJ38" s="68">
        <f t="shared" si="6"/>
        <v>0</v>
      </c>
      <c r="AK38" s="67">
        <f t="shared" si="38"/>
        <v>3442</v>
      </c>
      <c r="AL38" s="66"/>
      <c r="AM38" s="68">
        <f t="shared" si="7"/>
        <v>0</v>
      </c>
      <c r="AN38" s="67">
        <f t="shared" si="39"/>
        <v>1998</v>
      </c>
      <c r="AO38" s="66"/>
      <c r="AP38" s="68">
        <f t="shared" si="8"/>
        <v>0</v>
      </c>
      <c r="AQ38" s="67">
        <f t="shared" si="40"/>
        <v>5813</v>
      </c>
      <c r="AR38" s="66"/>
      <c r="AS38" s="68">
        <f t="shared" si="9"/>
        <v>0</v>
      </c>
      <c r="AT38" s="67">
        <f t="shared" si="41"/>
        <v>1583</v>
      </c>
      <c r="AU38" s="66"/>
      <c r="AV38" s="66">
        <f t="shared" si="42"/>
        <v>56.000000000000007</v>
      </c>
      <c r="AW38" s="42">
        <f t="shared" si="43"/>
        <v>1788.4</v>
      </c>
      <c r="AX38" s="66"/>
      <c r="AY38" s="66">
        <f t="shared" si="44"/>
        <v>0</v>
      </c>
      <c r="AZ38" s="67">
        <f t="shared" si="45"/>
        <v>1870</v>
      </c>
      <c r="BA38" s="66"/>
      <c r="BB38" s="68">
        <f t="shared" si="46"/>
        <v>0</v>
      </c>
      <c r="BC38" s="67">
        <f t="shared" si="47"/>
        <v>3654</v>
      </c>
      <c r="BD38" s="66"/>
      <c r="BE38" s="68">
        <f t="shared" si="48"/>
        <v>0</v>
      </c>
      <c r="BF38" s="67">
        <f t="shared" si="49"/>
        <v>4072</v>
      </c>
      <c r="BG38" s="66"/>
      <c r="BH38" s="68">
        <f t="shared" ref="BH38:BH69" si="106">IF(OR(D58="NPC06UZDB-GY026M",D58="NPP06UZDB-GY010M",D38="CO155E2-0CM018",D38="CO155E2-0CM023",D38="CO155E2-0CM026",D38="NPP06UZDB-GY150C",D38="NPP06UZDB-GY025M",D38="NPC06UZDB-GY013M",D38="NPP06UZDB-GY001M",D38="NPP06UZDB-GY250C",D38="NPC06UZDB-GY028M",D38="NPC06UZDB-GY018M",D38="NPC06UZDB-GY014M",D38="NPC06UZDB-GY012M",D38="NPC06UZDB-GY011M",D38="NPC06UZDB-GY006M",D38="CO155E2-0CM006",D38="NPP06UZDB-GY005M",D38="NPP06UZDB-GY005M",D38="NPP06UZDB-GY003M",D38="NPP06UZDB-GY002M",D38="NPC06UZDB-GY025M",D38="CO155E2-0CM020",D38="CO155E2-0CM030",D38="NPC06UZDB-GY350C",D38="NPC06UZDB-GY030M",D38="NPC06UZDB-GY020C",D38="NPC06UZDB-GY030M",D38="NPC06UZDB-GY350C",D38="CO155E2-0CM007",D38="NPC06UZDB-GY150C",D38="NPC06UZDB-GY250C",D38="NPC06UZDB-GY007M",D38="CO155E2-0CC050",D38="NPC06UZDB-GY006M",D38="NPC06UZDB-GY008M",D38="NPC06UZDB-GY050C",D38="CO155E2-0CC250",D38="NPC06UZDB-GY750C",D38="NPC06UZDB-GY007M",D38="NPC06UZDB-GY020M",D38="CO155E2-0CC150",D38="CO155E2-0CM015",D38="CO155E2-0CM010",D38="NPC06UZDB-GY450C",D38="NPC06UZDB-GY015M",D38="NPC06UZDB-GY150C",D38="CO155E2-0CM001",D38="CO155E2-0CM002",D38="CO155E2-0CM003",D38="CO155E2-0CM004",D38="CO155E2-0CM005",D38="CO155E2-0CM008",D38="NPC06UZDB-GY010M",D38="NPC06UZDB-GY001M",D38="NPC06UZDB-GY002M",D38="NPC06UZDB-GY003M",D38="NPC06UZDB-GY004M",D38="NPC06UZDB-GY005M",),E38*(F38+0.12),0)</f>
        <v>0</v>
      </c>
      <c r="BI38" s="67">
        <f t="shared" si="95"/>
        <v>5554.4000000000015</v>
      </c>
      <c r="BJ38" s="66"/>
      <c r="BK38" s="68">
        <f t="shared" si="52"/>
        <v>0</v>
      </c>
      <c r="BL38" s="67">
        <f t="shared" si="53"/>
        <v>7616</v>
      </c>
      <c r="BM38" s="66"/>
      <c r="BN38" s="68">
        <f t="shared" si="54"/>
        <v>0</v>
      </c>
      <c r="BO38" s="67">
        <f t="shared" si="55"/>
        <v>7077</v>
      </c>
      <c r="BP38" s="66"/>
      <c r="BQ38" s="68">
        <f t="shared" si="56"/>
        <v>0</v>
      </c>
      <c r="BR38" s="67">
        <f t="shared" si="57"/>
        <v>23717</v>
      </c>
      <c r="BS38" s="66"/>
      <c r="BT38" s="66">
        <f t="shared" si="10"/>
        <v>100</v>
      </c>
      <c r="BU38" s="67">
        <f t="shared" si="96"/>
        <v>55199</v>
      </c>
      <c r="BV38" s="66"/>
      <c r="BW38" s="66">
        <f t="shared" si="11"/>
        <v>100</v>
      </c>
      <c r="BX38" s="67">
        <f t="shared" si="97"/>
        <v>39067</v>
      </c>
      <c r="BY38" s="66"/>
      <c r="BZ38" s="66">
        <f t="shared" si="12"/>
        <v>100</v>
      </c>
      <c r="CA38" s="67">
        <f t="shared" si="94"/>
        <v>45631</v>
      </c>
      <c r="CB38" s="66"/>
      <c r="CC38" s="66">
        <f t="shared" si="61"/>
        <v>0</v>
      </c>
      <c r="CD38" s="67">
        <f t="shared" ref="CD38:CD69" si="107">+CD37+CB38-CC38</f>
        <v>4501</v>
      </c>
      <c r="CE38" s="66"/>
      <c r="CF38" s="66">
        <f t="shared" si="63"/>
        <v>0</v>
      </c>
      <c r="CG38" s="67">
        <f t="shared" si="64"/>
        <v>7097</v>
      </c>
      <c r="CH38" s="66"/>
      <c r="CI38" s="66">
        <f t="shared" si="13"/>
        <v>0</v>
      </c>
      <c r="CJ38" s="67">
        <f t="shared" si="65"/>
        <v>8813</v>
      </c>
      <c r="CK38" s="66"/>
      <c r="CL38" s="66">
        <f t="shared" si="66"/>
        <v>0</v>
      </c>
      <c r="CM38" s="79">
        <f t="shared" si="67"/>
        <v>4885</v>
      </c>
      <c r="CN38" s="66"/>
      <c r="CO38" s="68">
        <f t="shared" ref="CO38:CO69" si="108">IF(OR(D38="NPC6AUZDB-BK002M",D38="NPC6AUZDB-BK010M",D38="NPC6AUZDB-BK003M",D38="NPC6AUZDB-BK001M",),E38*(F38+0.1),0)</f>
        <v>0</v>
      </c>
      <c r="CP38" s="79">
        <f t="shared" si="69"/>
        <v>3976</v>
      </c>
      <c r="CQ38" s="66"/>
      <c r="CR38" s="68">
        <f t="shared" si="14"/>
        <v>0</v>
      </c>
      <c r="CS38" s="79">
        <f t="shared" ref="CS38:CS69" si="109">+CS37+CQ38-CR38</f>
        <v>274</v>
      </c>
      <c r="CT38" s="66"/>
      <c r="CU38" s="68">
        <f t="shared" si="15"/>
        <v>0</v>
      </c>
      <c r="CV38" s="200">
        <f t="shared" si="71"/>
        <v>7769</v>
      </c>
      <c r="CW38" s="65"/>
      <c r="CX38" s="66">
        <f t="shared" si="89"/>
        <v>0</v>
      </c>
      <c r="CY38" s="40">
        <f t="shared" si="90"/>
        <v>6603</v>
      </c>
      <c r="CZ38" s="65"/>
      <c r="DA38" s="66">
        <f t="shared" si="72"/>
        <v>0</v>
      </c>
      <c r="DB38" s="67">
        <f t="shared" ref="DB38:DB69" si="110">+DB37+CZ38-DA38</f>
        <v>41730</v>
      </c>
      <c r="DC38" s="66"/>
      <c r="DD38" s="66">
        <f t="shared" si="74"/>
        <v>0</v>
      </c>
      <c r="DE38" s="67">
        <f t="shared" ref="DE38:DE69" si="111">+DE37+DC38-DD38</f>
        <v>38501</v>
      </c>
      <c r="DF38" s="66"/>
      <c r="DG38" s="69">
        <f t="shared" si="76"/>
        <v>0</v>
      </c>
      <c r="DH38" s="67">
        <f t="shared" si="77"/>
        <v>89389</v>
      </c>
      <c r="DI38" s="66"/>
      <c r="DJ38" s="66">
        <f t="shared" si="16"/>
        <v>0</v>
      </c>
      <c r="DK38" s="67">
        <f t="shared" si="78"/>
        <v>3594</v>
      </c>
      <c r="DM38" s="206">
        <f t="shared" si="17"/>
        <v>0</v>
      </c>
      <c r="DN38" s="25">
        <f t="shared" si="18"/>
        <v>0</v>
      </c>
      <c r="DO38" s="5"/>
      <c r="DP38" s="43">
        <f t="shared" si="19"/>
        <v>0</v>
      </c>
      <c r="DQ38" s="27">
        <f t="shared" si="79"/>
        <v>7212</v>
      </c>
      <c r="DR38" s="5"/>
      <c r="DS38" s="43">
        <f t="shared" si="20"/>
        <v>0</v>
      </c>
      <c r="DT38" s="27">
        <f t="shared" si="80"/>
        <v>4846</v>
      </c>
      <c r="DU38" s="5"/>
      <c r="DV38" s="43">
        <f t="shared" si="21"/>
        <v>0</v>
      </c>
      <c r="DW38" s="27">
        <f t="shared" si="81"/>
        <v>4835</v>
      </c>
      <c r="DX38" s="5"/>
      <c r="DY38" s="22">
        <f t="shared" si="22"/>
        <v>0</v>
      </c>
      <c r="DZ38" s="25">
        <f t="shared" si="82"/>
        <v>523</v>
      </c>
      <c r="EA38" s="22"/>
      <c r="EB38" s="22">
        <f t="shared" si="23"/>
        <v>0</v>
      </c>
      <c r="EC38" s="28">
        <f t="shared" si="83"/>
        <v>369</v>
      </c>
      <c r="ED38" s="5"/>
      <c r="EE38" s="43">
        <f t="shared" si="99"/>
        <v>0</v>
      </c>
      <c r="EF38" s="27">
        <f t="shared" si="84"/>
        <v>4769</v>
      </c>
      <c r="EG38" s="66"/>
      <c r="EH38" s="66">
        <f t="shared" si="25"/>
        <v>0</v>
      </c>
      <c r="EI38" s="67">
        <f t="shared" si="85"/>
        <v>25240</v>
      </c>
      <c r="EJ38" s="66"/>
      <c r="EK38" s="66">
        <f t="shared" si="26"/>
        <v>0</v>
      </c>
      <c r="EL38" s="67">
        <f t="shared" si="86"/>
        <v>23870</v>
      </c>
      <c r="EM38" s="110">
        <f t="shared" si="87"/>
        <v>104909.86157999997</v>
      </c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</row>
    <row r="39" spans="1:299" ht="11.25" customHeight="1" x14ac:dyDescent="0.25">
      <c r="A39" s="11">
        <v>46025</v>
      </c>
      <c r="B39" s="187"/>
      <c r="C39" s="176">
        <v>8004927983</v>
      </c>
      <c r="D39" s="17" t="s">
        <v>62</v>
      </c>
      <c r="E39" s="18">
        <v>60</v>
      </c>
      <c r="F39" s="19">
        <v>10</v>
      </c>
      <c r="G39" s="20">
        <v>191516041981</v>
      </c>
      <c r="H39" s="66"/>
      <c r="I39" s="41">
        <f t="shared" si="0"/>
        <v>0</v>
      </c>
      <c r="J39" s="48">
        <f t="shared" si="100"/>
        <v>103683</v>
      </c>
      <c r="K39" s="66"/>
      <c r="L39" s="41">
        <f t="shared" si="88"/>
        <v>0</v>
      </c>
      <c r="M39" s="48">
        <f t="shared" si="101"/>
        <v>35430</v>
      </c>
      <c r="N39" s="66"/>
      <c r="O39" s="41">
        <f t="shared" si="1"/>
        <v>0</v>
      </c>
      <c r="P39" s="48">
        <f t="shared" si="102"/>
        <v>37900</v>
      </c>
      <c r="Q39" s="66"/>
      <c r="R39" s="66">
        <f t="shared" si="2"/>
        <v>0</v>
      </c>
      <c r="S39" s="67">
        <f t="shared" si="103"/>
        <v>30156</v>
      </c>
      <c r="T39" s="66"/>
      <c r="U39" s="66">
        <f t="shared" si="31"/>
        <v>0</v>
      </c>
      <c r="V39" s="67">
        <f t="shared" si="32"/>
        <v>68386</v>
      </c>
      <c r="X39" s="69">
        <f t="shared" si="3"/>
        <v>0</v>
      </c>
      <c r="Y39" s="67">
        <f t="shared" si="104"/>
        <v>2271</v>
      </c>
      <c r="Z39" s="66"/>
      <c r="AA39" s="68">
        <f t="shared" si="98"/>
        <v>0</v>
      </c>
      <c r="AB39" s="67">
        <f t="shared" si="34"/>
        <v>2491</v>
      </c>
      <c r="AC39" s="66"/>
      <c r="AD39" s="66">
        <f t="shared" si="105"/>
        <v>0</v>
      </c>
      <c r="AE39" s="67">
        <f t="shared" si="36"/>
        <v>1902</v>
      </c>
      <c r="AF39" s="66"/>
      <c r="AG39" s="78">
        <f t="shared" si="5"/>
        <v>0</v>
      </c>
      <c r="AH39" s="79">
        <f t="shared" si="37"/>
        <v>3588</v>
      </c>
      <c r="AI39" s="66"/>
      <c r="AJ39" s="68">
        <f t="shared" si="6"/>
        <v>0</v>
      </c>
      <c r="AK39" s="67">
        <f t="shared" si="38"/>
        <v>3442</v>
      </c>
      <c r="AL39" s="66"/>
      <c r="AM39" s="68">
        <f t="shared" si="7"/>
        <v>0</v>
      </c>
      <c r="AN39" s="67">
        <f t="shared" si="39"/>
        <v>1998</v>
      </c>
      <c r="AO39" s="66"/>
      <c r="AP39" s="68">
        <f t="shared" si="8"/>
        <v>0</v>
      </c>
      <c r="AQ39" s="67">
        <f t="shared" si="40"/>
        <v>5813</v>
      </c>
      <c r="AR39" s="66"/>
      <c r="AS39" s="68">
        <f t="shared" si="9"/>
        <v>0</v>
      </c>
      <c r="AT39" s="67">
        <f t="shared" si="41"/>
        <v>1583</v>
      </c>
      <c r="AU39" s="66"/>
      <c r="AV39" s="66">
        <f t="shared" si="42"/>
        <v>0</v>
      </c>
      <c r="AW39" s="42">
        <f t="shared" si="43"/>
        <v>1788.4</v>
      </c>
      <c r="AX39" s="66"/>
      <c r="AY39" s="66">
        <f t="shared" si="44"/>
        <v>0</v>
      </c>
      <c r="AZ39" s="67">
        <f t="shared" si="45"/>
        <v>1870</v>
      </c>
      <c r="BA39" s="66"/>
      <c r="BB39" s="68">
        <f t="shared" si="46"/>
        <v>0</v>
      </c>
      <c r="BC39" s="67">
        <f t="shared" si="47"/>
        <v>3654</v>
      </c>
      <c r="BD39" s="66"/>
      <c r="BE39" s="68">
        <f t="shared" si="48"/>
        <v>0</v>
      </c>
      <c r="BF39" s="67">
        <f t="shared" si="49"/>
        <v>4072</v>
      </c>
      <c r="BG39" s="66"/>
      <c r="BH39" s="68">
        <f t="shared" si="106"/>
        <v>607.19999999999993</v>
      </c>
      <c r="BI39" s="67">
        <f t="shared" si="95"/>
        <v>4947.2000000000016</v>
      </c>
      <c r="BJ39" s="66"/>
      <c r="BK39" s="68">
        <f t="shared" si="52"/>
        <v>0</v>
      </c>
      <c r="BL39" s="67">
        <f t="shared" si="53"/>
        <v>7616</v>
      </c>
      <c r="BM39" s="66"/>
      <c r="BN39" s="68">
        <f t="shared" si="54"/>
        <v>0</v>
      </c>
      <c r="BO39" s="67">
        <f t="shared" si="55"/>
        <v>7077</v>
      </c>
      <c r="BP39" s="66"/>
      <c r="BQ39" s="68">
        <f t="shared" si="56"/>
        <v>0</v>
      </c>
      <c r="BR39" s="67">
        <f t="shared" si="57"/>
        <v>23717</v>
      </c>
      <c r="BS39" s="66"/>
      <c r="BT39" s="66">
        <f t="shared" si="10"/>
        <v>120</v>
      </c>
      <c r="BU39" s="67">
        <f t="shared" si="96"/>
        <v>55079</v>
      </c>
      <c r="BV39" s="66"/>
      <c r="BW39" s="66">
        <f t="shared" si="11"/>
        <v>120</v>
      </c>
      <c r="BX39" s="67">
        <f t="shared" si="97"/>
        <v>38947</v>
      </c>
      <c r="BY39" s="66"/>
      <c r="BZ39" s="66">
        <f t="shared" si="12"/>
        <v>120</v>
      </c>
      <c r="CA39" s="67">
        <f t="shared" si="94"/>
        <v>45511</v>
      </c>
      <c r="CB39" s="66"/>
      <c r="CC39" s="66">
        <f t="shared" si="61"/>
        <v>0</v>
      </c>
      <c r="CD39" s="67">
        <f t="shared" si="107"/>
        <v>4501</v>
      </c>
      <c r="CE39" s="66"/>
      <c r="CF39" s="66">
        <f t="shared" si="63"/>
        <v>0</v>
      </c>
      <c r="CG39" s="67">
        <f t="shared" si="64"/>
        <v>7097</v>
      </c>
      <c r="CH39" s="66"/>
      <c r="CI39" s="66">
        <f t="shared" si="13"/>
        <v>0</v>
      </c>
      <c r="CJ39" s="67">
        <f t="shared" si="65"/>
        <v>8813</v>
      </c>
      <c r="CK39" s="66"/>
      <c r="CL39" s="66">
        <f t="shared" si="66"/>
        <v>0</v>
      </c>
      <c r="CM39" s="79">
        <f t="shared" si="67"/>
        <v>4885</v>
      </c>
      <c r="CN39" s="66"/>
      <c r="CO39" s="68">
        <f t="shared" si="108"/>
        <v>0</v>
      </c>
      <c r="CP39" s="79">
        <f t="shared" si="69"/>
        <v>3976</v>
      </c>
      <c r="CQ39" s="66"/>
      <c r="CR39" s="68">
        <f t="shared" si="14"/>
        <v>0</v>
      </c>
      <c r="CS39" s="79">
        <f t="shared" si="109"/>
        <v>274</v>
      </c>
      <c r="CT39" s="66"/>
      <c r="CU39" s="68">
        <f t="shared" si="15"/>
        <v>0</v>
      </c>
      <c r="CV39" s="200">
        <f t="shared" si="71"/>
        <v>7769</v>
      </c>
      <c r="CW39" s="65"/>
      <c r="CX39" s="66">
        <f t="shared" si="89"/>
        <v>0</v>
      </c>
      <c r="CY39" s="40">
        <f t="shared" si="90"/>
        <v>6603</v>
      </c>
      <c r="CZ39" s="65"/>
      <c r="DA39" s="66">
        <f t="shared" si="72"/>
        <v>0</v>
      </c>
      <c r="DB39" s="67">
        <f t="shared" si="110"/>
        <v>41730</v>
      </c>
      <c r="DC39" s="66"/>
      <c r="DD39" s="66">
        <f t="shared" si="74"/>
        <v>0</v>
      </c>
      <c r="DE39" s="67">
        <f t="shared" si="111"/>
        <v>38501</v>
      </c>
      <c r="DF39" s="66"/>
      <c r="DG39" s="69">
        <f t="shared" si="76"/>
        <v>0</v>
      </c>
      <c r="DH39" s="67">
        <f t="shared" si="77"/>
        <v>89389</v>
      </c>
      <c r="DI39" s="66"/>
      <c r="DJ39" s="66">
        <f t="shared" si="16"/>
        <v>0</v>
      </c>
      <c r="DK39" s="67">
        <f t="shared" si="78"/>
        <v>3594</v>
      </c>
      <c r="DM39" s="206">
        <f t="shared" si="17"/>
        <v>0</v>
      </c>
      <c r="DN39" s="25">
        <f t="shared" si="18"/>
        <v>0</v>
      </c>
      <c r="DO39" s="5"/>
      <c r="DP39" s="43">
        <f t="shared" si="19"/>
        <v>0</v>
      </c>
      <c r="DQ39" s="27">
        <f t="shared" si="79"/>
        <v>7212</v>
      </c>
      <c r="DR39" s="5"/>
      <c r="DS39" s="43">
        <f t="shared" si="20"/>
        <v>0</v>
      </c>
      <c r="DT39" s="27">
        <f t="shared" si="80"/>
        <v>4846</v>
      </c>
      <c r="DU39" s="5"/>
      <c r="DV39" s="43">
        <f t="shared" si="21"/>
        <v>0</v>
      </c>
      <c r="DW39" s="27">
        <f t="shared" si="81"/>
        <v>4835</v>
      </c>
      <c r="DX39" s="5"/>
      <c r="DY39" s="22">
        <f t="shared" si="22"/>
        <v>0</v>
      </c>
      <c r="DZ39" s="25">
        <f t="shared" si="82"/>
        <v>523</v>
      </c>
      <c r="EA39" s="22"/>
      <c r="EB39" s="22">
        <f t="shared" si="23"/>
        <v>0</v>
      </c>
      <c r="EC39" s="28">
        <f t="shared" si="83"/>
        <v>369</v>
      </c>
      <c r="ED39" s="5"/>
      <c r="EE39" s="43">
        <f t="shared" si="99"/>
        <v>0</v>
      </c>
      <c r="EF39" s="27">
        <f t="shared" si="84"/>
        <v>4769</v>
      </c>
      <c r="EG39" s="66"/>
      <c r="EH39" s="66">
        <f t="shared" si="25"/>
        <v>0</v>
      </c>
      <c r="EI39" s="67">
        <f t="shared" si="85"/>
        <v>25240</v>
      </c>
      <c r="EJ39" s="66"/>
      <c r="EK39" s="66">
        <f t="shared" si="26"/>
        <v>0</v>
      </c>
      <c r="EL39" s="67">
        <f t="shared" si="86"/>
        <v>23870</v>
      </c>
      <c r="EM39" s="110">
        <f t="shared" si="87"/>
        <v>104854.27373999998</v>
      </c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</row>
    <row r="40" spans="1:299" ht="11.25" customHeight="1" x14ac:dyDescent="0.25">
      <c r="A40" s="11">
        <v>46025</v>
      </c>
      <c r="B40" s="187"/>
      <c r="C40" s="176">
        <v>8004928779</v>
      </c>
      <c r="D40" s="17" t="s">
        <v>160</v>
      </c>
      <c r="E40" s="18">
        <v>35</v>
      </c>
      <c r="F40" s="19">
        <v>4</v>
      </c>
      <c r="G40" s="20">
        <v>191516042032</v>
      </c>
      <c r="H40" s="66"/>
      <c r="I40" s="41">
        <f t="shared" si="0"/>
        <v>0</v>
      </c>
      <c r="J40" s="48">
        <f t="shared" si="100"/>
        <v>103683</v>
      </c>
      <c r="K40" s="66"/>
      <c r="L40" s="41">
        <f t="shared" si="88"/>
        <v>0</v>
      </c>
      <c r="M40" s="48">
        <f t="shared" si="101"/>
        <v>35430</v>
      </c>
      <c r="N40" s="66"/>
      <c r="O40" s="41">
        <f t="shared" si="1"/>
        <v>0</v>
      </c>
      <c r="P40" s="48">
        <f t="shared" si="102"/>
        <v>37900</v>
      </c>
      <c r="Q40" s="66"/>
      <c r="R40" s="66">
        <f t="shared" si="2"/>
        <v>0</v>
      </c>
      <c r="S40" s="67">
        <f t="shared" si="103"/>
        <v>30156</v>
      </c>
      <c r="T40" s="66"/>
      <c r="U40" s="66">
        <f t="shared" si="31"/>
        <v>0</v>
      </c>
      <c r="V40" s="67">
        <f t="shared" si="32"/>
        <v>68386</v>
      </c>
      <c r="X40" s="69">
        <f t="shared" si="3"/>
        <v>0</v>
      </c>
      <c r="Y40" s="67">
        <f t="shared" si="104"/>
        <v>2271</v>
      </c>
      <c r="Z40" s="66"/>
      <c r="AA40" s="68">
        <f t="shared" si="98"/>
        <v>0</v>
      </c>
      <c r="AB40" s="67">
        <f t="shared" si="34"/>
        <v>2491</v>
      </c>
      <c r="AC40" s="66"/>
      <c r="AD40" s="66">
        <f t="shared" si="105"/>
        <v>0</v>
      </c>
      <c r="AE40" s="67">
        <f t="shared" si="36"/>
        <v>1902</v>
      </c>
      <c r="AF40" s="66"/>
      <c r="AG40" s="78">
        <f t="shared" si="5"/>
        <v>0</v>
      </c>
      <c r="AH40" s="79">
        <f t="shared" si="37"/>
        <v>3588</v>
      </c>
      <c r="AI40" s="66"/>
      <c r="AJ40" s="68">
        <f t="shared" si="6"/>
        <v>0</v>
      </c>
      <c r="AK40" s="67">
        <f t="shared" si="38"/>
        <v>3442</v>
      </c>
      <c r="AL40" s="66"/>
      <c r="AM40" s="68">
        <f t="shared" si="7"/>
        <v>0</v>
      </c>
      <c r="AN40" s="67">
        <f t="shared" si="39"/>
        <v>1998</v>
      </c>
      <c r="AO40" s="66"/>
      <c r="AP40" s="68">
        <f t="shared" si="8"/>
        <v>0</v>
      </c>
      <c r="AQ40" s="67">
        <f t="shared" si="40"/>
        <v>5813</v>
      </c>
      <c r="AR40" s="66"/>
      <c r="AS40" s="68">
        <f t="shared" si="9"/>
        <v>0</v>
      </c>
      <c r="AT40" s="67">
        <f t="shared" si="41"/>
        <v>1583</v>
      </c>
      <c r="AU40" s="66"/>
      <c r="AV40" s="66">
        <f t="shared" si="42"/>
        <v>0</v>
      </c>
      <c r="AW40" s="42">
        <f t="shared" si="43"/>
        <v>1788.4</v>
      </c>
      <c r="AX40" s="66"/>
      <c r="AY40" s="66">
        <f t="shared" si="44"/>
        <v>0</v>
      </c>
      <c r="AZ40" s="67">
        <f t="shared" si="45"/>
        <v>1870</v>
      </c>
      <c r="BA40" s="66"/>
      <c r="BB40" s="68">
        <f t="shared" si="46"/>
        <v>0</v>
      </c>
      <c r="BC40" s="67">
        <f t="shared" si="47"/>
        <v>3654</v>
      </c>
      <c r="BD40" s="66"/>
      <c r="BE40" s="68">
        <f t="shared" si="48"/>
        <v>0</v>
      </c>
      <c r="BF40" s="67">
        <f t="shared" si="49"/>
        <v>4072</v>
      </c>
      <c r="BG40" s="66"/>
      <c r="BH40" s="68">
        <f t="shared" si="106"/>
        <v>144.20000000000002</v>
      </c>
      <c r="BI40" s="67">
        <f t="shared" si="95"/>
        <v>4803.0000000000018</v>
      </c>
      <c r="BJ40" s="66"/>
      <c r="BK40" s="68">
        <f t="shared" si="52"/>
        <v>0</v>
      </c>
      <c r="BL40" s="67">
        <f t="shared" si="53"/>
        <v>7616</v>
      </c>
      <c r="BM40" s="66"/>
      <c r="BN40" s="68">
        <f t="shared" si="54"/>
        <v>0</v>
      </c>
      <c r="BO40" s="67">
        <f t="shared" si="55"/>
        <v>7077</v>
      </c>
      <c r="BP40" s="66"/>
      <c r="BQ40" s="68">
        <f t="shared" si="56"/>
        <v>0</v>
      </c>
      <c r="BR40" s="67">
        <f t="shared" si="57"/>
        <v>23717</v>
      </c>
      <c r="BS40" s="66"/>
      <c r="BT40" s="66">
        <f t="shared" si="10"/>
        <v>70</v>
      </c>
      <c r="BU40" s="67">
        <f t="shared" si="96"/>
        <v>55009</v>
      </c>
      <c r="BV40" s="66"/>
      <c r="BW40" s="66">
        <f t="shared" si="11"/>
        <v>70</v>
      </c>
      <c r="BX40" s="67">
        <f t="shared" si="97"/>
        <v>38877</v>
      </c>
      <c r="BY40" s="66"/>
      <c r="BZ40" s="66">
        <f t="shared" si="12"/>
        <v>70</v>
      </c>
      <c r="CA40" s="67">
        <f t="shared" si="94"/>
        <v>45441</v>
      </c>
      <c r="CB40" s="66"/>
      <c r="CC40" s="66">
        <f t="shared" si="61"/>
        <v>0</v>
      </c>
      <c r="CD40" s="67">
        <f t="shared" si="107"/>
        <v>4501</v>
      </c>
      <c r="CE40" s="66"/>
      <c r="CF40" s="66">
        <f t="shared" si="63"/>
        <v>0</v>
      </c>
      <c r="CG40" s="67">
        <f t="shared" si="64"/>
        <v>7097</v>
      </c>
      <c r="CH40" s="66"/>
      <c r="CI40" s="66">
        <f t="shared" si="13"/>
        <v>0</v>
      </c>
      <c r="CJ40" s="67">
        <f t="shared" si="65"/>
        <v>8813</v>
      </c>
      <c r="CK40" s="66"/>
      <c r="CL40" s="66">
        <f t="shared" si="66"/>
        <v>0</v>
      </c>
      <c r="CM40" s="79">
        <f t="shared" si="67"/>
        <v>4885</v>
      </c>
      <c r="CN40" s="66"/>
      <c r="CO40" s="68">
        <f t="shared" si="108"/>
        <v>0</v>
      </c>
      <c r="CP40" s="79">
        <f t="shared" si="69"/>
        <v>3976</v>
      </c>
      <c r="CQ40" s="66"/>
      <c r="CR40" s="68">
        <f t="shared" si="14"/>
        <v>0</v>
      </c>
      <c r="CS40" s="79">
        <f t="shared" si="109"/>
        <v>274</v>
      </c>
      <c r="CT40" s="66"/>
      <c r="CU40" s="68">
        <f t="shared" si="15"/>
        <v>0</v>
      </c>
      <c r="CV40" s="200">
        <f t="shared" si="71"/>
        <v>7769</v>
      </c>
      <c r="CW40" s="65"/>
      <c r="CX40" s="66">
        <f t="shared" si="89"/>
        <v>0</v>
      </c>
      <c r="CY40" s="40">
        <f t="shared" si="90"/>
        <v>6603</v>
      </c>
      <c r="CZ40" s="65"/>
      <c r="DA40" s="66">
        <f t="shared" si="72"/>
        <v>0</v>
      </c>
      <c r="DB40" s="67">
        <f t="shared" si="110"/>
        <v>41730</v>
      </c>
      <c r="DC40" s="66"/>
      <c r="DD40" s="66">
        <f t="shared" si="74"/>
        <v>0</v>
      </c>
      <c r="DE40" s="67">
        <f t="shared" si="111"/>
        <v>38501</v>
      </c>
      <c r="DF40" s="66"/>
      <c r="DG40" s="69">
        <f t="shared" si="76"/>
        <v>0</v>
      </c>
      <c r="DH40" s="67">
        <f t="shared" si="77"/>
        <v>89389</v>
      </c>
      <c r="DI40" s="66"/>
      <c r="DJ40" s="66">
        <f t="shared" si="16"/>
        <v>0</v>
      </c>
      <c r="DK40" s="67">
        <f t="shared" si="78"/>
        <v>3594</v>
      </c>
      <c r="DM40" s="206">
        <f t="shared" si="17"/>
        <v>0</v>
      </c>
      <c r="DN40" s="25">
        <f t="shared" si="18"/>
        <v>0</v>
      </c>
      <c r="DO40" s="5"/>
      <c r="DP40" s="43">
        <f t="shared" si="19"/>
        <v>0</v>
      </c>
      <c r="DQ40" s="27">
        <f t="shared" si="79"/>
        <v>7212</v>
      </c>
      <c r="DR40" s="5"/>
      <c r="DS40" s="43">
        <f t="shared" si="20"/>
        <v>0</v>
      </c>
      <c r="DT40" s="27">
        <f t="shared" si="80"/>
        <v>4846</v>
      </c>
      <c r="DU40" s="5"/>
      <c r="DV40" s="43">
        <f t="shared" si="21"/>
        <v>0</v>
      </c>
      <c r="DW40" s="27">
        <f t="shared" si="81"/>
        <v>4835</v>
      </c>
      <c r="DX40" s="5"/>
      <c r="DY40" s="22">
        <f t="shared" si="22"/>
        <v>0</v>
      </c>
      <c r="DZ40" s="25">
        <f t="shared" si="82"/>
        <v>523</v>
      </c>
      <c r="EA40" s="22"/>
      <c r="EB40" s="22">
        <f t="shared" si="23"/>
        <v>0</v>
      </c>
      <c r="EC40" s="28">
        <f t="shared" si="83"/>
        <v>369</v>
      </c>
      <c r="ED40" s="5"/>
      <c r="EE40" s="43">
        <f t="shared" si="99"/>
        <v>0</v>
      </c>
      <c r="EF40" s="27">
        <f t="shared" si="84"/>
        <v>4769</v>
      </c>
      <c r="EG40" s="66"/>
      <c r="EH40" s="66">
        <f t="shared" si="25"/>
        <v>0</v>
      </c>
      <c r="EI40" s="67">
        <f t="shared" si="85"/>
        <v>25240</v>
      </c>
      <c r="EJ40" s="66"/>
      <c r="EK40" s="66">
        <f t="shared" si="26"/>
        <v>0</v>
      </c>
      <c r="EL40" s="67">
        <f t="shared" si="86"/>
        <v>23870</v>
      </c>
      <c r="EM40" s="110">
        <f t="shared" si="87"/>
        <v>104824.39253999997</v>
      </c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</row>
    <row r="41" spans="1:299" ht="11.25" customHeight="1" x14ac:dyDescent="0.25">
      <c r="A41" s="11">
        <v>46025</v>
      </c>
      <c r="B41" s="187"/>
      <c r="C41" s="176">
        <v>8004929534</v>
      </c>
      <c r="D41" s="17" t="s">
        <v>31</v>
      </c>
      <c r="E41" s="18">
        <v>50</v>
      </c>
      <c r="F41" s="19">
        <v>1</v>
      </c>
      <c r="G41" s="20">
        <v>191516042056</v>
      </c>
      <c r="H41" s="66"/>
      <c r="I41" s="41">
        <f t="shared" si="0"/>
        <v>0</v>
      </c>
      <c r="J41" s="48">
        <f t="shared" si="100"/>
        <v>103683</v>
      </c>
      <c r="K41" s="66"/>
      <c r="L41" s="41">
        <f t="shared" si="88"/>
        <v>0</v>
      </c>
      <c r="M41" s="48">
        <f t="shared" si="101"/>
        <v>35430</v>
      </c>
      <c r="N41" s="66"/>
      <c r="O41" s="41">
        <f t="shared" si="1"/>
        <v>0</v>
      </c>
      <c r="P41" s="48">
        <f t="shared" si="102"/>
        <v>37900</v>
      </c>
      <c r="Q41" s="66"/>
      <c r="R41" s="66">
        <f t="shared" si="2"/>
        <v>0</v>
      </c>
      <c r="S41" s="67">
        <f t="shared" si="103"/>
        <v>30156</v>
      </c>
      <c r="T41" s="66"/>
      <c r="U41" s="66">
        <f t="shared" si="31"/>
        <v>0</v>
      </c>
      <c r="V41" s="67">
        <f t="shared" si="32"/>
        <v>68386</v>
      </c>
      <c r="X41" s="69">
        <f t="shared" si="3"/>
        <v>0</v>
      </c>
      <c r="Y41" s="67">
        <f t="shared" si="104"/>
        <v>2271</v>
      </c>
      <c r="Z41" s="66"/>
      <c r="AA41" s="68">
        <f t="shared" si="98"/>
        <v>0</v>
      </c>
      <c r="AB41" s="67">
        <f t="shared" si="34"/>
        <v>2491</v>
      </c>
      <c r="AC41" s="66"/>
      <c r="AD41" s="66">
        <f t="shared" si="105"/>
        <v>0</v>
      </c>
      <c r="AE41" s="67">
        <f t="shared" si="36"/>
        <v>1902</v>
      </c>
      <c r="AF41" s="66"/>
      <c r="AG41" s="78">
        <f t="shared" si="5"/>
        <v>0</v>
      </c>
      <c r="AH41" s="79">
        <f t="shared" si="37"/>
        <v>3588</v>
      </c>
      <c r="AI41" s="66"/>
      <c r="AJ41" s="68">
        <f t="shared" si="6"/>
        <v>0</v>
      </c>
      <c r="AK41" s="67">
        <f t="shared" si="38"/>
        <v>3442</v>
      </c>
      <c r="AL41" s="66"/>
      <c r="AM41" s="68">
        <f t="shared" si="7"/>
        <v>0</v>
      </c>
      <c r="AN41" s="67">
        <f t="shared" si="39"/>
        <v>1998</v>
      </c>
      <c r="AO41" s="66"/>
      <c r="AP41" s="68">
        <f t="shared" si="8"/>
        <v>0</v>
      </c>
      <c r="AQ41" s="67">
        <f t="shared" si="40"/>
        <v>5813</v>
      </c>
      <c r="AR41" s="66"/>
      <c r="AS41" s="68">
        <f t="shared" si="9"/>
        <v>0</v>
      </c>
      <c r="AT41" s="67">
        <f t="shared" si="41"/>
        <v>1583</v>
      </c>
      <c r="AU41" s="66"/>
      <c r="AV41" s="66">
        <f t="shared" si="42"/>
        <v>0</v>
      </c>
      <c r="AW41" s="42">
        <f t="shared" si="43"/>
        <v>1788.4</v>
      </c>
      <c r="AX41" s="66"/>
      <c r="AY41" s="66">
        <f t="shared" si="44"/>
        <v>0</v>
      </c>
      <c r="AZ41" s="67">
        <f t="shared" si="45"/>
        <v>1870</v>
      </c>
      <c r="BA41" s="66"/>
      <c r="BB41" s="68">
        <f t="shared" si="46"/>
        <v>0</v>
      </c>
      <c r="BC41" s="67">
        <f t="shared" si="47"/>
        <v>3654</v>
      </c>
      <c r="BD41" s="66"/>
      <c r="BE41" s="68">
        <f t="shared" si="48"/>
        <v>0</v>
      </c>
      <c r="BF41" s="67">
        <f t="shared" si="49"/>
        <v>4072</v>
      </c>
      <c r="BG41" s="66"/>
      <c r="BH41" s="68">
        <f t="shared" si="106"/>
        <v>56.000000000000007</v>
      </c>
      <c r="BI41" s="67">
        <f t="shared" si="95"/>
        <v>4747.0000000000018</v>
      </c>
      <c r="BJ41" s="66"/>
      <c r="BK41" s="68">
        <f t="shared" si="52"/>
        <v>0</v>
      </c>
      <c r="BL41" s="67">
        <f t="shared" si="53"/>
        <v>7616</v>
      </c>
      <c r="BM41" s="66"/>
      <c r="BN41" s="68">
        <f t="shared" si="54"/>
        <v>0</v>
      </c>
      <c r="BO41" s="67">
        <f t="shared" si="55"/>
        <v>7077</v>
      </c>
      <c r="BP41" s="66"/>
      <c r="BQ41" s="68">
        <f t="shared" si="56"/>
        <v>0</v>
      </c>
      <c r="BR41" s="67">
        <f t="shared" si="57"/>
        <v>23717</v>
      </c>
      <c r="BS41" s="66"/>
      <c r="BT41" s="66">
        <f t="shared" si="10"/>
        <v>100</v>
      </c>
      <c r="BU41" s="67">
        <f t="shared" si="96"/>
        <v>54909</v>
      </c>
      <c r="BV41" s="66"/>
      <c r="BW41" s="66">
        <f t="shared" si="11"/>
        <v>100</v>
      </c>
      <c r="BX41" s="67">
        <f t="shared" si="97"/>
        <v>38777</v>
      </c>
      <c r="BY41" s="66"/>
      <c r="BZ41" s="66">
        <f t="shared" si="12"/>
        <v>100</v>
      </c>
      <c r="CA41" s="67">
        <f t="shared" si="94"/>
        <v>45341</v>
      </c>
      <c r="CB41" s="66"/>
      <c r="CC41" s="66">
        <f t="shared" si="61"/>
        <v>0</v>
      </c>
      <c r="CD41" s="67">
        <f t="shared" si="107"/>
        <v>4501</v>
      </c>
      <c r="CE41" s="66"/>
      <c r="CF41" s="66">
        <f t="shared" si="63"/>
        <v>0</v>
      </c>
      <c r="CG41" s="67">
        <f t="shared" si="64"/>
        <v>7097</v>
      </c>
      <c r="CH41" s="66"/>
      <c r="CI41" s="66">
        <f t="shared" si="13"/>
        <v>0</v>
      </c>
      <c r="CJ41" s="67">
        <f t="shared" si="65"/>
        <v>8813</v>
      </c>
      <c r="CK41" s="66"/>
      <c r="CL41" s="66">
        <f t="shared" si="66"/>
        <v>0</v>
      </c>
      <c r="CM41" s="79">
        <f t="shared" si="67"/>
        <v>4885</v>
      </c>
      <c r="CN41" s="66"/>
      <c r="CO41" s="68">
        <f t="shared" si="108"/>
        <v>0</v>
      </c>
      <c r="CP41" s="79">
        <f t="shared" si="69"/>
        <v>3976</v>
      </c>
      <c r="CQ41" s="66"/>
      <c r="CR41" s="68">
        <f t="shared" si="14"/>
        <v>0</v>
      </c>
      <c r="CS41" s="79">
        <f t="shared" si="109"/>
        <v>274</v>
      </c>
      <c r="CT41" s="66"/>
      <c r="CU41" s="68">
        <f t="shared" si="15"/>
        <v>0</v>
      </c>
      <c r="CV41" s="200">
        <f t="shared" si="71"/>
        <v>7769</v>
      </c>
      <c r="CW41" s="65"/>
      <c r="CX41" s="66">
        <f t="shared" si="89"/>
        <v>0</v>
      </c>
      <c r="CY41" s="40">
        <f t="shared" si="90"/>
        <v>6603</v>
      </c>
      <c r="CZ41" s="65"/>
      <c r="DA41" s="66">
        <f t="shared" si="72"/>
        <v>0</v>
      </c>
      <c r="DB41" s="67">
        <f t="shared" si="110"/>
        <v>41730</v>
      </c>
      <c r="DC41" s="66"/>
      <c r="DD41" s="66">
        <f t="shared" si="74"/>
        <v>0</v>
      </c>
      <c r="DE41" s="67">
        <f t="shared" si="111"/>
        <v>38501</v>
      </c>
      <c r="DF41" s="66"/>
      <c r="DG41" s="69">
        <f t="shared" si="76"/>
        <v>0</v>
      </c>
      <c r="DH41" s="67">
        <f t="shared" si="77"/>
        <v>89389</v>
      </c>
      <c r="DI41" s="66"/>
      <c r="DJ41" s="66">
        <f t="shared" si="16"/>
        <v>0</v>
      </c>
      <c r="DK41" s="67">
        <f t="shared" si="78"/>
        <v>3594</v>
      </c>
      <c r="DM41" s="206">
        <f t="shared" si="17"/>
        <v>0</v>
      </c>
      <c r="DN41" s="25">
        <f t="shared" si="18"/>
        <v>0</v>
      </c>
      <c r="DO41" s="5"/>
      <c r="DP41" s="43">
        <f t="shared" si="19"/>
        <v>0</v>
      </c>
      <c r="DQ41" s="27">
        <f t="shared" si="79"/>
        <v>7212</v>
      </c>
      <c r="DR41" s="5"/>
      <c r="DS41" s="43">
        <f t="shared" si="20"/>
        <v>0</v>
      </c>
      <c r="DT41" s="27">
        <f t="shared" si="80"/>
        <v>4846</v>
      </c>
      <c r="DU41" s="5"/>
      <c r="DV41" s="43">
        <f t="shared" si="21"/>
        <v>0</v>
      </c>
      <c r="DW41" s="27">
        <f t="shared" si="81"/>
        <v>4835</v>
      </c>
      <c r="DX41" s="5"/>
      <c r="DY41" s="22">
        <f t="shared" si="22"/>
        <v>0</v>
      </c>
      <c r="DZ41" s="25">
        <f t="shared" si="82"/>
        <v>523</v>
      </c>
      <c r="EA41" s="22"/>
      <c r="EB41" s="22">
        <f t="shared" si="23"/>
        <v>0</v>
      </c>
      <c r="EC41" s="28">
        <f t="shared" si="83"/>
        <v>369</v>
      </c>
      <c r="ED41" s="5"/>
      <c r="EE41" s="43">
        <f t="shared" si="99"/>
        <v>0</v>
      </c>
      <c r="EF41" s="27">
        <f t="shared" si="84"/>
        <v>4769</v>
      </c>
      <c r="EG41" s="66"/>
      <c r="EH41" s="66">
        <f t="shared" si="25"/>
        <v>0</v>
      </c>
      <c r="EI41" s="67">
        <f t="shared" si="85"/>
        <v>25240</v>
      </c>
      <c r="EJ41" s="66"/>
      <c r="EK41" s="66">
        <f t="shared" si="26"/>
        <v>0</v>
      </c>
      <c r="EL41" s="67">
        <f t="shared" si="86"/>
        <v>23870</v>
      </c>
      <c r="EM41" s="110">
        <f t="shared" si="87"/>
        <v>104753.00405999998</v>
      </c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</row>
    <row r="42" spans="1:299" ht="11.25" customHeight="1" x14ac:dyDescent="0.25">
      <c r="A42" s="11">
        <v>46025</v>
      </c>
      <c r="B42" s="187"/>
      <c r="C42" s="176">
        <v>8004933338</v>
      </c>
      <c r="D42" s="17" t="s">
        <v>62</v>
      </c>
      <c r="E42" s="18">
        <v>20</v>
      </c>
      <c r="F42" s="19">
        <v>10</v>
      </c>
      <c r="G42" s="20">
        <v>191516041981</v>
      </c>
      <c r="H42" s="66"/>
      <c r="I42" s="41">
        <f t="shared" si="0"/>
        <v>0</v>
      </c>
      <c r="J42" s="48">
        <f t="shared" si="100"/>
        <v>103683</v>
      </c>
      <c r="K42" s="66"/>
      <c r="L42" s="41">
        <f t="shared" si="88"/>
        <v>0</v>
      </c>
      <c r="M42" s="48">
        <f t="shared" si="101"/>
        <v>35430</v>
      </c>
      <c r="N42" s="66"/>
      <c r="O42" s="41">
        <f t="shared" si="1"/>
        <v>0</v>
      </c>
      <c r="P42" s="48">
        <f t="shared" si="102"/>
        <v>37900</v>
      </c>
      <c r="Q42" s="66"/>
      <c r="R42" s="66">
        <f t="shared" si="2"/>
        <v>0</v>
      </c>
      <c r="S42" s="67">
        <f t="shared" si="103"/>
        <v>30156</v>
      </c>
      <c r="T42" s="66"/>
      <c r="U42" s="66">
        <f t="shared" si="31"/>
        <v>0</v>
      </c>
      <c r="V42" s="67">
        <f t="shared" si="32"/>
        <v>68386</v>
      </c>
      <c r="X42" s="69">
        <f t="shared" si="3"/>
        <v>0</v>
      </c>
      <c r="Y42" s="67">
        <f t="shared" si="104"/>
        <v>2271</v>
      </c>
      <c r="Z42" s="66"/>
      <c r="AA42" s="68">
        <f t="shared" si="98"/>
        <v>0</v>
      </c>
      <c r="AB42" s="67">
        <f t="shared" si="34"/>
        <v>2491</v>
      </c>
      <c r="AC42" s="66"/>
      <c r="AD42" s="66">
        <f t="shared" si="105"/>
        <v>0</v>
      </c>
      <c r="AE42" s="67">
        <f t="shared" si="36"/>
        <v>1902</v>
      </c>
      <c r="AF42" s="66"/>
      <c r="AG42" s="78">
        <f t="shared" si="5"/>
        <v>0</v>
      </c>
      <c r="AH42" s="79">
        <f t="shared" si="37"/>
        <v>3588</v>
      </c>
      <c r="AI42" s="66"/>
      <c r="AJ42" s="68">
        <f t="shared" si="6"/>
        <v>0</v>
      </c>
      <c r="AK42" s="67">
        <f t="shared" si="38"/>
        <v>3442</v>
      </c>
      <c r="AL42" s="66"/>
      <c r="AM42" s="68">
        <f t="shared" si="7"/>
        <v>0</v>
      </c>
      <c r="AN42" s="67">
        <f t="shared" si="39"/>
        <v>1998</v>
      </c>
      <c r="AO42" s="66"/>
      <c r="AP42" s="68">
        <f t="shared" si="8"/>
        <v>0</v>
      </c>
      <c r="AQ42" s="67">
        <f t="shared" si="40"/>
        <v>5813</v>
      </c>
      <c r="AR42" s="66"/>
      <c r="AS42" s="68">
        <f t="shared" si="9"/>
        <v>0</v>
      </c>
      <c r="AT42" s="67">
        <f t="shared" si="41"/>
        <v>1583</v>
      </c>
      <c r="AU42" s="66"/>
      <c r="AV42" s="66">
        <f t="shared" si="42"/>
        <v>0</v>
      </c>
      <c r="AW42" s="42">
        <f t="shared" si="43"/>
        <v>1788.4</v>
      </c>
      <c r="AX42" s="66"/>
      <c r="AY42" s="66">
        <f t="shared" si="44"/>
        <v>0</v>
      </c>
      <c r="AZ42" s="67">
        <f t="shared" si="45"/>
        <v>1870</v>
      </c>
      <c r="BA42" s="66"/>
      <c r="BB42" s="68">
        <f t="shared" si="46"/>
        <v>0</v>
      </c>
      <c r="BC42" s="67">
        <f t="shared" si="47"/>
        <v>3654</v>
      </c>
      <c r="BD42" s="66"/>
      <c r="BE42" s="68">
        <f t="shared" si="48"/>
        <v>0</v>
      </c>
      <c r="BF42" s="67">
        <f t="shared" si="49"/>
        <v>4072</v>
      </c>
      <c r="BG42" s="66"/>
      <c r="BH42" s="68">
        <f t="shared" si="106"/>
        <v>202.39999999999998</v>
      </c>
      <c r="BI42" s="67">
        <f t="shared" si="95"/>
        <v>4544.6000000000022</v>
      </c>
      <c r="BJ42" s="66"/>
      <c r="BK42" s="68">
        <f t="shared" si="52"/>
        <v>0</v>
      </c>
      <c r="BL42" s="67">
        <f t="shared" si="53"/>
        <v>7616</v>
      </c>
      <c r="BM42" s="66"/>
      <c r="BN42" s="68">
        <f t="shared" si="54"/>
        <v>0</v>
      </c>
      <c r="BO42" s="67">
        <f t="shared" si="55"/>
        <v>7077</v>
      </c>
      <c r="BP42" s="66"/>
      <c r="BQ42" s="68">
        <f t="shared" si="56"/>
        <v>0</v>
      </c>
      <c r="BR42" s="67">
        <f t="shared" si="57"/>
        <v>23717</v>
      </c>
      <c r="BS42" s="66"/>
      <c r="BT42" s="66">
        <f t="shared" si="10"/>
        <v>40</v>
      </c>
      <c r="BU42" s="67">
        <f t="shared" si="96"/>
        <v>54869</v>
      </c>
      <c r="BV42" s="66"/>
      <c r="BW42" s="66">
        <f t="shared" si="11"/>
        <v>40</v>
      </c>
      <c r="BX42" s="67">
        <f t="shared" si="97"/>
        <v>38737</v>
      </c>
      <c r="BY42" s="66"/>
      <c r="BZ42" s="66">
        <f t="shared" si="12"/>
        <v>40</v>
      </c>
      <c r="CA42" s="67">
        <f t="shared" si="94"/>
        <v>45301</v>
      </c>
      <c r="CB42" s="66"/>
      <c r="CC42" s="66">
        <f t="shared" si="61"/>
        <v>0</v>
      </c>
      <c r="CD42" s="67">
        <f t="shared" si="107"/>
        <v>4501</v>
      </c>
      <c r="CE42" s="66"/>
      <c r="CF42" s="66">
        <f t="shared" si="63"/>
        <v>0</v>
      </c>
      <c r="CG42" s="67">
        <f t="shared" si="64"/>
        <v>7097</v>
      </c>
      <c r="CH42" s="66"/>
      <c r="CI42" s="66">
        <f t="shared" si="13"/>
        <v>0</v>
      </c>
      <c r="CJ42" s="67">
        <f t="shared" si="65"/>
        <v>8813</v>
      </c>
      <c r="CK42" s="66"/>
      <c r="CL42" s="66">
        <f t="shared" si="66"/>
        <v>0</v>
      </c>
      <c r="CM42" s="79">
        <f t="shared" si="67"/>
        <v>4885</v>
      </c>
      <c r="CN42" s="66"/>
      <c r="CO42" s="68">
        <f t="shared" si="108"/>
        <v>0</v>
      </c>
      <c r="CP42" s="79">
        <f t="shared" si="69"/>
        <v>3976</v>
      </c>
      <c r="CQ42" s="66"/>
      <c r="CR42" s="68">
        <f t="shared" si="14"/>
        <v>0</v>
      </c>
      <c r="CS42" s="79">
        <f t="shared" si="109"/>
        <v>274</v>
      </c>
      <c r="CT42" s="66"/>
      <c r="CU42" s="68">
        <f t="shared" si="15"/>
        <v>0</v>
      </c>
      <c r="CV42" s="200">
        <f t="shared" si="71"/>
        <v>7769</v>
      </c>
      <c r="CW42" s="65"/>
      <c r="CX42" s="66">
        <f t="shared" si="89"/>
        <v>0</v>
      </c>
      <c r="CY42" s="40">
        <f t="shared" si="90"/>
        <v>6603</v>
      </c>
      <c r="CZ42" s="65"/>
      <c r="DA42" s="66">
        <f t="shared" si="72"/>
        <v>0</v>
      </c>
      <c r="DB42" s="67">
        <f t="shared" si="110"/>
        <v>41730</v>
      </c>
      <c r="DC42" s="66"/>
      <c r="DD42" s="66">
        <f t="shared" si="74"/>
        <v>0</v>
      </c>
      <c r="DE42" s="67">
        <f t="shared" si="111"/>
        <v>38501</v>
      </c>
      <c r="DF42" s="66"/>
      <c r="DG42" s="69">
        <f t="shared" si="76"/>
        <v>0</v>
      </c>
      <c r="DH42" s="67">
        <f t="shared" si="77"/>
        <v>89389</v>
      </c>
      <c r="DI42" s="66"/>
      <c r="DJ42" s="66">
        <f t="shared" si="16"/>
        <v>0</v>
      </c>
      <c r="DK42" s="67">
        <f t="shared" si="78"/>
        <v>3594</v>
      </c>
      <c r="DM42" s="206">
        <f t="shared" si="17"/>
        <v>0</v>
      </c>
      <c r="DN42" s="25">
        <f t="shared" si="18"/>
        <v>0</v>
      </c>
      <c r="DO42" s="5"/>
      <c r="DP42" s="43">
        <f t="shared" si="19"/>
        <v>0</v>
      </c>
      <c r="DQ42" s="27">
        <f t="shared" si="79"/>
        <v>7212</v>
      </c>
      <c r="DR42" s="5"/>
      <c r="DS42" s="43">
        <f t="shared" si="20"/>
        <v>0</v>
      </c>
      <c r="DT42" s="27">
        <f t="shared" si="80"/>
        <v>4846</v>
      </c>
      <c r="DU42" s="5"/>
      <c r="DV42" s="43">
        <f t="shared" si="21"/>
        <v>0</v>
      </c>
      <c r="DW42" s="27">
        <f t="shared" si="81"/>
        <v>4835</v>
      </c>
      <c r="DX42" s="5"/>
      <c r="DY42" s="22">
        <f t="shared" si="22"/>
        <v>0</v>
      </c>
      <c r="DZ42" s="25">
        <f t="shared" si="82"/>
        <v>523</v>
      </c>
      <c r="EA42" s="22"/>
      <c r="EB42" s="22">
        <f t="shared" si="23"/>
        <v>0</v>
      </c>
      <c r="EC42" s="28">
        <f t="shared" si="83"/>
        <v>369</v>
      </c>
      <c r="ED42" s="5"/>
      <c r="EE42" s="43">
        <f t="shared" si="99"/>
        <v>0</v>
      </c>
      <c r="EF42" s="27">
        <f t="shared" si="84"/>
        <v>4769</v>
      </c>
      <c r="EG42" s="66"/>
      <c r="EH42" s="66">
        <f t="shared" si="25"/>
        <v>0</v>
      </c>
      <c r="EI42" s="67">
        <f t="shared" si="85"/>
        <v>25240</v>
      </c>
      <c r="EJ42" s="66"/>
      <c r="EK42" s="66">
        <f t="shared" si="26"/>
        <v>0</v>
      </c>
      <c r="EL42" s="67">
        <f t="shared" si="86"/>
        <v>23870</v>
      </c>
      <c r="EM42" s="110">
        <f t="shared" si="87"/>
        <v>104690.10285999997</v>
      </c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</row>
    <row r="43" spans="1:299" ht="11.25" customHeight="1" x14ac:dyDescent="0.25">
      <c r="A43" s="11">
        <v>46025</v>
      </c>
      <c r="B43" s="187"/>
      <c r="C43" s="176">
        <v>8004933340</v>
      </c>
      <c r="D43" s="17" t="s">
        <v>32</v>
      </c>
      <c r="E43" s="18">
        <v>50</v>
      </c>
      <c r="F43" s="19">
        <v>3</v>
      </c>
      <c r="G43" s="20">
        <v>191516042049</v>
      </c>
      <c r="H43" s="66"/>
      <c r="I43" s="41">
        <f t="shared" si="0"/>
        <v>0</v>
      </c>
      <c r="J43" s="48">
        <f t="shared" si="100"/>
        <v>103683</v>
      </c>
      <c r="K43" s="66"/>
      <c r="L43" s="41">
        <f t="shared" si="88"/>
        <v>0</v>
      </c>
      <c r="M43" s="48">
        <f t="shared" si="101"/>
        <v>35430</v>
      </c>
      <c r="N43" s="66"/>
      <c r="O43" s="41">
        <f t="shared" si="1"/>
        <v>0</v>
      </c>
      <c r="P43" s="48">
        <f t="shared" si="102"/>
        <v>37900</v>
      </c>
      <c r="Q43" s="66"/>
      <c r="R43" s="66">
        <f t="shared" si="2"/>
        <v>0</v>
      </c>
      <c r="S43" s="67">
        <f t="shared" si="103"/>
        <v>30156</v>
      </c>
      <c r="T43" s="66"/>
      <c r="U43" s="66">
        <f t="shared" si="31"/>
        <v>0</v>
      </c>
      <c r="V43" s="67">
        <f t="shared" si="32"/>
        <v>68386</v>
      </c>
      <c r="X43" s="69">
        <f t="shared" si="3"/>
        <v>0</v>
      </c>
      <c r="Y43" s="67">
        <f t="shared" si="104"/>
        <v>2271</v>
      </c>
      <c r="Z43" s="66"/>
      <c r="AA43" s="68">
        <f t="shared" si="98"/>
        <v>0</v>
      </c>
      <c r="AB43" s="67">
        <f t="shared" si="34"/>
        <v>2491</v>
      </c>
      <c r="AC43" s="66"/>
      <c r="AD43" s="66">
        <f t="shared" si="105"/>
        <v>0</v>
      </c>
      <c r="AE43" s="67">
        <f t="shared" si="36"/>
        <v>1902</v>
      </c>
      <c r="AF43" s="66"/>
      <c r="AG43" s="78">
        <f t="shared" si="5"/>
        <v>0</v>
      </c>
      <c r="AH43" s="79">
        <f t="shared" si="37"/>
        <v>3588</v>
      </c>
      <c r="AI43" s="66"/>
      <c r="AJ43" s="68">
        <f t="shared" si="6"/>
        <v>0</v>
      </c>
      <c r="AK43" s="67">
        <f t="shared" si="38"/>
        <v>3442</v>
      </c>
      <c r="AL43" s="66"/>
      <c r="AM43" s="68">
        <f t="shared" si="7"/>
        <v>0</v>
      </c>
      <c r="AN43" s="67">
        <f t="shared" si="39"/>
        <v>1998</v>
      </c>
      <c r="AO43" s="66"/>
      <c r="AP43" s="68">
        <f t="shared" si="8"/>
        <v>0</v>
      </c>
      <c r="AQ43" s="67">
        <f t="shared" si="40"/>
        <v>5813</v>
      </c>
      <c r="AR43" s="66"/>
      <c r="AS43" s="68">
        <f t="shared" si="9"/>
        <v>0</v>
      </c>
      <c r="AT43" s="67">
        <f t="shared" si="41"/>
        <v>1583</v>
      </c>
      <c r="AU43" s="66"/>
      <c r="AV43" s="66">
        <f t="shared" si="42"/>
        <v>0</v>
      </c>
      <c r="AW43" s="42">
        <f t="shared" si="43"/>
        <v>1788.4</v>
      </c>
      <c r="AX43" s="66"/>
      <c r="AY43" s="66">
        <f t="shared" si="44"/>
        <v>0</v>
      </c>
      <c r="AZ43" s="67">
        <f t="shared" si="45"/>
        <v>1870</v>
      </c>
      <c r="BA43" s="66"/>
      <c r="BB43" s="68">
        <f t="shared" si="46"/>
        <v>0</v>
      </c>
      <c r="BC43" s="67">
        <f t="shared" si="47"/>
        <v>3654</v>
      </c>
      <c r="BD43" s="66"/>
      <c r="BE43" s="68">
        <f t="shared" si="48"/>
        <v>0</v>
      </c>
      <c r="BF43" s="67">
        <f t="shared" si="49"/>
        <v>4072</v>
      </c>
      <c r="BG43" s="66"/>
      <c r="BH43" s="68">
        <f t="shared" si="106"/>
        <v>156</v>
      </c>
      <c r="BI43" s="67">
        <f t="shared" si="95"/>
        <v>4388.6000000000022</v>
      </c>
      <c r="BJ43" s="66"/>
      <c r="BK43" s="68">
        <f t="shared" si="52"/>
        <v>0</v>
      </c>
      <c r="BL43" s="67">
        <f t="shared" si="53"/>
        <v>7616</v>
      </c>
      <c r="BM43" s="66"/>
      <c r="BN43" s="68">
        <f t="shared" si="54"/>
        <v>0</v>
      </c>
      <c r="BO43" s="67">
        <f t="shared" si="55"/>
        <v>7077</v>
      </c>
      <c r="BP43" s="66"/>
      <c r="BQ43" s="68">
        <f t="shared" si="56"/>
        <v>0</v>
      </c>
      <c r="BR43" s="67">
        <f t="shared" si="57"/>
        <v>23717</v>
      </c>
      <c r="BS43" s="66"/>
      <c r="BT43" s="66">
        <f t="shared" si="10"/>
        <v>100</v>
      </c>
      <c r="BU43" s="67">
        <f t="shared" si="96"/>
        <v>54769</v>
      </c>
      <c r="BV43" s="66"/>
      <c r="BW43" s="66">
        <f t="shared" si="11"/>
        <v>100</v>
      </c>
      <c r="BX43" s="67">
        <f t="shared" si="97"/>
        <v>38637</v>
      </c>
      <c r="BY43" s="66"/>
      <c r="BZ43" s="66">
        <f t="shared" si="12"/>
        <v>100</v>
      </c>
      <c r="CA43" s="67">
        <f t="shared" si="94"/>
        <v>45201</v>
      </c>
      <c r="CB43" s="66"/>
      <c r="CC43" s="66">
        <f t="shared" si="61"/>
        <v>0</v>
      </c>
      <c r="CD43" s="67">
        <f t="shared" si="107"/>
        <v>4501</v>
      </c>
      <c r="CE43" s="66"/>
      <c r="CF43" s="66">
        <f t="shared" si="63"/>
        <v>0</v>
      </c>
      <c r="CG43" s="67">
        <f t="shared" si="64"/>
        <v>7097</v>
      </c>
      <c r="CH43" s="66"/>
      <c r="CI43" s="66">
        <f t="shared" si="13"/>
        <v>0</v>
      </c>
      <c r="CJ43" s="67">
        <f t="shared" si="65"/>
        <v>8813</v>
      </c>
      <c r="CK43" s="66"/>
      <c r="CL43" s="66">
        <f t="shared" si="66"/>
        <v>0</v>
      </c>
      <c r="CM43" s="79">
        <f t="shared" si="67"/>
        <v>4885</v>
      </c>
      <c r="CN43" s="66"/>
      <c r="CO43" s="68">
        <f t="shared" si="108"/>
        <v>0</v>
      </c>
      <c r="CP43" s="79">
        <f t="shared" si="69"/>
        <v>3976</v>
      </c>
      <c r="CQ43" s="66"/>
      <c r="CR43" s="68">
        <f t="shared" si="14"/>
        <v>0</v>
      </c>
      <c r="CS43" s="79">
        <f t="shared" si="109"/>
        <v>274</v>
      </c>
      <c r="CT43" s="66"/>
      <c r="CU43" s="68">
        <f t="shared" si="15"/>
        <v>0</v>
      </c>
      <c r="CV43" s="200">
        <f t="shared" si="71"/>
        <v>7769</v>
      </c>
      <c r="CW43" s="65"/>
      <c r="CX43" s="66">
        <f t="shared" si="89"/>
        <v>0</v>
      </c>
      <c r="CY43" s="40">
        <f t="shared" si="90"/>
        <v>6603</v>
      </c>
      <c r="CZ43" s="65"/>
      <c r="DA43" s="66">
        <f t="shared" si="72"/>
        <v>0</v>
      </c>
      <c r="DB43" s="67">
        <f t="shared" si="110"/>
        <v>41730</v>
      </c>
      <c r="DC43" s="66"/>
      <c r="DD43" s="66">
        <f t="shared" si="74"/>
        <v>0</v>
      </c>
      <c r="DE43" s="67">
        <f t="shared" si="111"/>
        <v>38501</v>
      </c>
      <c r="DF43" s="66"/>
      <c r="DG43" s="69">
        <f t="shared" si="76"/>
        <v>0</v>
      </c>
      <c r="DH43" s="67">
        <f t="shared" si="77"/>
        <v>89389</v>
      </c>
      <c r="DI43" s="66"/>
      <c r="DJ43" s="66">
        <f t="shared" si="16"/>
        <v>0</v>
      </c>
      <c r="DK43" s="67">
        <f t="shared" si="78"/>
        <v>3594</v>
      </c>
      <c r="DM43" s="206">
        <f t="shared" si="17"/>
        <v>0</v>
      </c>
      <c r="DN43" s="25">
        <f t="shared" si="18"/>
        <v>0</v>
      </c>
      <c r="DO43" s="5"/>
      <c r="DP43" s="43">
        <f t="shared" si="19"/>
        <v>0</v>
      </c>
      <c r="DQ43" s="27">
        <f t="shared" si="79"/>
        <v>7212</v>
      </c>
      <c r="DR43" s="5"/>
      <c r="DS43" s="43">
        <f t="shared" si="20"/>
        <v>0</v>
      </c>
      <c r="DT43" s="27">
        <f t="shared" si="80"/>
        <v>4846</v>
      </c>
      <c r="DU43" s="5"/>
      <c r="DV43" s="43">
        <f t="shared" si="21"/>
        <v>0</v>
      </c>
      <c r="DW43" s="27">
        <f t="shared" si="81"/>
        <v>4835</v>
      </c>
      <c r="DX43" s="5"/>
      <c r="DY43" s="22">
        <f t="shared" si="22"/>
        <v>0</v>
      </c>
      <c r="DZ43" s="25">
        <f t="shared" si="82"/>
        <v>523</v>
      </c>
      <c r="EA43" s="22"/>
      <c r="EB43" s="22">
        <f t="shared" si="23"/>
        <v>0</v>
      </c>
      <c r="EC43" s="28">
        <f t="shared" si="83"/>
        <v>369</v>
      </c>
      <c r="ED43" s="5"/>
      <c r="EE43" s="43">
        <f t="shared" si="99"/>
        <v>0</v>
      </c>
      <c r="EF43" s="27">
        <f t="shared" si="84"/>
        <v>4769</v>
      </c>
      <c r="EG43" s="66"/>
      <c r="EH43" s="66">
        <f t="shared" si="25"/>
        <v>0</v>
      </c>
      <c r="EI43" s="67">
        <f t="shared" si="85"/>
        <v>25240</v>
      </c>
      <c r="EJ43" s="66"/>
      <c r="EK43" s="66">
        <f t="shared" si="26"/>
        <v>0</v>
      </c>
      <c r="EL43" s="67">
        <f t="shared" si="86"/>
        <v>23870</v>
      </c>
      <c r="EM43" s="110">
        <f t="shared" si="87"/>
        <v>104626.96765999997</v>
      </c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</row>
    <row r="44" spans="1:299" ht="11.25" customHeight="1" x14ac:dyDescent="0.25">
      <c r="A44" s="11">
        <v>46025</v>
      </c>
      <c r="B44" s="187"/>
      <c r="C44" s="177">
        <v>8004933341</v>
      </c>
      <c r="D44" s="147" t="s">
        <v>141</v>
      </c>
      <c r="E44" s="148">
        <v>50</v>
      </c>
      <c r="F44" s="149">
        <v>3</v>
      </c>
      <c r="G44" s="148">
        <v>191516099302</v>
      </c>
      <c r="H44" s="66"/>
      <c r="I44" s="41">
        <f t="shared" si="0"/>
        <v>0</v>
      </c>
      <c r="J44" s="48">
        <f t="shared" si="100"/>
        <v>103683</v>
      </c>
      <c r="K44" s="66"/>
      <c r="L44" s="41">
        <f t="shared" si="88"/>
        <v>0</v>
      </c>
      <c r="M44" s="48">
        <f t="shared" si="101"/>
        <v>35430</v>
      </c>
      <c r="N44" s="66"/>
      <c r="O44" s="41">
        <f t="shared" si="1"/>
        <v>0</v>
      </c>
      <c r="P44" s="48">
        <f t="shared" si="102"/>
        <v>37900</v>
      </c>
      <c r="Q44" s="66"/>
      <c r="R44" s="66">
        <f t="shared" si="2"/>
        <v>0</v>
      </c>
      <c r="S44" s="67">
        <f t="shared" si="103"/>
        <v>30156</v>
      </c>
      <c r="T44" s="66"/>
      <c r="U44" s="66">
        <f t="shared" si="31"/>
        <v>0</v>
      </c>
      <c r="V44" s="67">
        <f t="shared" si="32"/>
        <v>68386</v>
      </c>
      <c r="X44" s="69">
        <f t="shared" si="3"/>
        <v>0</v>
      </c>
      <c r="Y44" s="67">
        <f t="shared" si="104"/>
        <v>2271</v>
      </c>
      <c r="Z44" s="66"/>
      <c r="AA44" s="68">
        <f t="shared" si="98"/>
        <v>0</v>
      </c>
      <c r="AB44" s="67">
        <f t="shared" si="34"/>
        <v>2491</v>
      </c>
      <c r="AC44" s="66"/>
      <c r="AD44" s="66">
        <f t="shared" si="105"/>
        <v>0</v>
      </c>
      <c r="AE44" s="67">
        <f t="shared" si="36"/>
        <v>1902</v>
      </c>
      <c r="AF44" s="66"/>
      <c r="AG44" s="78">
        <f t="shared" si="5"/>
        <v>0</v>
      </c>
      <c r="AH44" s="79">
        <f t="shared" si="37"/>
        <v>3588</v>
      </c>
      <c r="AI44" s="66"/>
      <c r="AJ44" s="68">
        <f t="shared" si="6"/>
        <v>0</v>
      </c>
      <c r="AK44" s="67">
        <f t="shared" si="38"/>
        <v>3442</v>
      </c>
      <c r="AL44" s="66"/>
      <c r="AM44" s="68">
        <f t="shared" si="7"/>
        <v>0</v>
      </c>
      <c r="AN44" s="67">
        <f t="shared" si="39"/>
        <v>1998</v>
      </c>
      <c r="AO44" s="66"/>
      <c r="AP44" s="68">
        <f t="shared" si="8"/>
        <v>0</v>
      </c>
      <c r="AQ44" s="67">
        <f t="shared" si="40"/>
        <v>5813</v>
      </c>
      <c r="AR44" s="66"/>
      <c r="AS44" s="68">
        <f t="shared" si="9"/>
        <v>0</v>
      </c>
      <c r="AT44" s="67">
        <f t="shared" si="41"/>
        <v>1583</v>
      </c>
      <c r="AU44" s="66"/>
      <c r="AV44" s="66">
        <f t="shared" si="42"/>
        <v>0</v>
      </c>
      <c r="AW44" s="42">
        <f t="shared" si="43"/>
        <v>1788.4</v>
      </c>
      <c r="AX44" s="66"/>
      <c r="AY44" s="66">
        <f t="shared" si="44"/>
        <v>0</v>
      </c>
      <c r="AZ44" s="67">
        <f t="shared" si="45"/>
        <v>1870</v>
      </c>
      <c r="BA44" s="66"/>
      <c r="BB44" s="68">
        <f t="shared" si="46"/>
        <v>0</v>
      </c>
      <c r="BC44" s="67">
        <f t="shared" si="47"/>
        <v>3654</v>
      </c>
      <c r="BD44" s="66"/>
      <c r="BE44" s="68">
        <f t="shared" si="48"/>
        <v>0</v>
      </c>
      <c r="BF44" s="67">
        <f t="shared" si="49"/>
        <v>4072</v>
      </c>
      <c r="BG44" s="66"/>
      <c r="BH44" s="68">
        <f t="shared" si="106"/>
        <v>0</v>
      </c>
      <c r="BI44" s="67">
        <f t="shared" si="95"/>
        <v>4388.6000000000022</v>
      </c>
      <c r="BJ44" s="66"/>
      <c r="BK44" s="68">
        <f t="shared" si="52"/>
        <v>0</v>
      </c>
      <c r="BL44" s="67">
        <f t="shared" si="53"/>
        <v>7616</v>
      </c>
      <c r="BM44" s="66"/>
      <c r="BN44" s="68">
        <f t="shared" si="54"/>
        <v>156</v>
      </c>
      <c r="BO44" s="67">
        <f t="shared" si="55"/>
        <v>6921</v>
      </c>
      <c r="BP44" s="66"/>
      <c r="BQ44" s="68">
        <f t="shared" si="56"/>
        <v>0</v>
      </c>
      <c r="BR44" s="67">
        <f t="shared" si="57"/>
        <v>23717</v>
      </c>
      <c r="BS44" s="66"/>
      <c r="BT44" s="66">
        <f t="shared" si="10"/>
        <v>100</v>
      </c>
      <c r="BU44" s="67">
        <f t="shared" si="96"/>
        <v>54669</v>
      </c>
      <c r="BV44" s="66"/>
      <c r="BW44" s="66">
        <f t="shared" si="11"/>
        <v>100</v>
      </c>
      <c r="BX44" s="67">
        <f t="shared" si="97"/>
        <v>38537</v>
      </c>
      <c r="BY44" s="66"/>
      <c r="BZ44" s="66">
        <f t="shared" si="12"/>
        <v>100</v>
      </c>
      <c r="CA44" s="67">
        <f t="shared" si="94"/>
        <v>45101</v>
      </c>
      <c r="CB44" s="66"/>
      <c r="CC44" s="66">
        <f t="shared" si="61"/>
        <v>0</v>
      </c>
      <c r="CD44" s="67">
        <f t="shared" si="107"/>
        <v>4501</v>
      </c>
      <c r="CE44" s="66"/>
      <c r="CF44" s="66">
        <f t="shared" si="63"/>
        <v>0</v>
      </c>
      <c r="CG44" s="67">
        <f t="shared" si="64"/>
        <v>7097</v>
      </c>
      <c r="CH44" s="66"/>
      <c r="CI44" s="66">
        <f t="shared" si="13"/>
        <v>0</v>
      </c>
      <c r="CJ44" s="67">
        <f t="shared" si="65"/>
        <v>8813</v>
      </c>
      <c r="CK44" s="66"/>
      <c r="CL44" s="66">
        <f t="shared" si="66"/>
        <v>0</v>
      </c>
      <c r="CM44" s="79">
        <f t="shared" si="67"/>
        <v>4885</v>
      </c>
      <c r="CN44" s="66"/>
      <c r="CO44" s="68">
        <f t="shared" si="108"/>
        <v>0</v>
      </c>
      <c r="CP44" s="79">
        <f t="shared" si="69"/>
        <v>3976</v>
      </c>
      <c r="CQ44" s="66"/>
      <c r="CR44" s="68">
        <f t="shared" si="14"/>
        <v>0</v>
      </c>
      <c r="CS44" s="79">
        <f t="shared" si="109"/>
        <v>274</v>
      </c>
      <c r="CT44" s="66"/>
      <c r="CU44" s="68">
        <f t="shared" si="15"/>
        <v>0</v>
      </c>
      <c r="CV44" s="200">
        <f t="shared" si="71"/>
        <v>7769</v>
      </c>
      <c r="CW44" s="65"/>
      <c r="CX44" s="66">
        <f t="shared" si="89"/>
        <v>0</v>
      </c>
      <c r="CY44" s="40">
        <f t="shared" si="90"/>
        <v>6603</v>
      </c>
      <c r="CZ44" s="65"/>
      <c r="DA44" s="66">
        <f t="shared" si="72"/>
        <v>0</v>
      </c>
      <c r="DB44" s="67">
        <f t="shared" si="110"/>
        <v>41730</v>
      </c>
      <c r="DC44" s="66"/>
      <c r="DD44" s="66">
        <f t="shared" si="74"/>
        <v>0</v>
      </c>
      <c r="DE44" s="67">
        <f t="shared" si="111"/>
        <v>38501</v>
      </c>
      <c r="DF44" s="66"/>
      <c r="DG44" s="69">
        <f t="shared" si="76"/>
        <v>0</v>
      </c>
      <c r="DH44" s="67">
        <f t="shared" si="77"/>
        <v>89389</v>
      </c>
      <c r="DI44" s="66"/>
      <c r="DJ44" s="66">
        <f t="shared" si="16"/>
        <v>0</v>
      </c>
      <c r="DK44" s="67">
        <f t="shared" si="78"/>
        <v>3594</v>
      </c>
      <c r="DM44" s="206">
        <f t="shared" si="17"/>
        <v>0</v>
      </c>
      <c r="DN44" s="25">
        <f t="shared" si="18"/>
        <v>0</v>
      </c>
      <c r="DO44" s="5"/>
      <c r="DP44" s="43">
        <f t="shared" si="19"/>
        <v>0</v>
      </c>
      <c r="DQ44" s="27">
        <f t="shared" si="79"/>
        <v>7212</v>
      </c>
      <c r="DR44" s="5"/>
      <c r="DS44" s="43">
        <f t="shared" si="20"/>
        <v>0</v>
      </c>
      <c r="DT44" s="27">
        <f t="shared" si="80"/>
        <v>4846</v>
      </c>
      <c r="DU44" s="5"/>
      <c r="DV44" s="43">
        <f t="shared" si="21"/>
        <v>0</v>
      </c>
      <c r="DW44" s="27">
        <f t="shared" si="81"/>
        <v>4835</v>
      </c>
      <c r="DX44" s="5"/>
      <c r="DY44" s="22">
        <f t="shared" si="22"/>
        <v>0</v>
      </c>
      <c r="DZ44" s="25">
        <f t="shared" si="82"/>
        <v>523</v>
      </c>
      <c r="EA44" s="22"/>
      <c r="EB44" s="22">
        <f t="shared" si="23"/>
        <v>0</v>
      </c>
      <c r="EC44" s="28">
        <f t="shared" si="83"/>
        <v>369</v>
      </c>
      <c r="ED44" s="5"/>
      <c r="EE44" s="43">
        <f t="shared" si="99"/>
        <v>0</v>
      </c>
      <c r="EF44" s="27">
        <f t="shared" si="84"/>
        <v>4769</v>
      </c>
      <c r="EG44" s="66"/>
      <c r="EH44" s="66">
        <f t="shared" si="25"/>
        <v>0</v>
      </c>
      <c r="EI44" s="67">
        <f t="shared" si="85"/>
        <v>25240</v>
      </c>
      <c r="EJ44" s="66"/>
      <c r="EK44" s="66">
        <f t="shared" si="26"/>
        <v>0</v>
      </c>
      <c r="EL44" s="67">
        <f t="shared" si="86"/>
        <v>23870</v>
      </c>
      <c r="EM44" s="110">
        <f t="shared" si="87"/>
        <v>104422.95701999997</v>
      </c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</row>
    <row r="45" spans="1:299" ht="11.25" customHeight="1" x14ac:dyDescent="0.25">
      <c r="A45" s="11">
        <v>46025</v>
      </c>
      <c r="B45" s="187"/>
      <c r="C45" s="176">
        <v>8004934154</v>
      </c>
      <c r="D45" s="17" t="s">
        <v>162</v>
      </c>
      <c r="E45" s="18">
        <v>20</v>
      </c>
      <c r="F45" s="19">
        <v>30</v>
      </c>
      <c r="G45" s="20">
        <v>191516036550</v>
      </c>
      <c r="H45" s="66"/>
      <c r="I45" s="41">
        <f t="shared" si="0"/>
        <v>0</v>
      </c>
      <c r="J45" s="48">
        <f t="shared" si="100"/>
        <v>103683</v>
      </c>
      <c r="K45" s="66"/>
      <c r="L45" s="41">
        <f t="shared" si="88"/>
        <v>0</v>
      </c>
      <c r="M45" s="48">
        <f t="shared" si="101"/>
        <v>35430</v>
      </c>
      <c r="N45" s="66"/>
      <c r="O45" s="41">
        <f t="shared" si="1"/>
        <v>0</v>
      </c>
      <c r="P45" s="48">
        <f t="shared" si="102"/>
        <v>37900</v>
      </c>
      <c r="Q45" s="66"/>
      <c r="R45" s="66">
        <f t="shared" si="2"/>
        <v>0</v>
      </c>
      <c r="S45" s="67">
        <f t="shared" si="103"/>
        <v>30156</v>
      </c>
      <c r="T45" s="66"/>
      <c r="U45" s="66">
        <f t="shared" si="31"/>
        <v>0</v>
      </c>
      <c r="V45" s="67">
        <f t="shared" si="32"/>
        <v>68386</v>
      </c>
      <c r="X45" s="69">
        <f t="shared" si="3"/>
        <v>0</v>
      </c>
      <c r="Y45" s="67">
        <f t="shared" si="104"/>
        <v>2271</v>
      </c>
      <c r="Z45" s="66"/>
      <c r="AA45" s="68">
        <f t="shared" si="98"/>
        <v>0</v>
      </c>
      <c r="AB45" s="67">
        <f t="shared" si="34"/>
        <v>2491</v>
      </c>
      <c r="AC45" s="66"/>
      <c r="AD45" s="66">
        <f t="shared" si="105"/>
        <v>0</v>
      </c>
      <c r="AE45" s="67">
        <f t="shared" si="36"/>
        <v>1902</v>
      </c>
      <c r="AF45" s="66"/>
      <c r="AG45" s="78">
        <f t="shared" si="5"/>
        <v>0</v>
      </c>
      <c r="AH45" s="79">
        <f t="shared" si="37"/>
        <v>3588</v>
      </c>
      <c r="AI45" s="66"/>
      <c r="AJ45" s="68">
        <f t="shared" si="6"/>
        <v>0</v>
      </c>
      <c r="AK45" s="67">
        <f t="shared" si="38"/>
        <v>3442</v>
      </c>
      <c r="AL45" s="66"/>
      <c r="AM45" s="68">
        <f t="shared" si="7"/>
        <v>0</v>
      </c>
      <c r="AN45" s="67">
        <f t="shared" si="39"/>
        <v>1998</v>
      </c>
      <c r="AO45" s="66"/>
      <c r="AP45" s="68">
        <f t="shared" si="8"/>
        <v>0</v>
      </c>
      <c r="AQ45" s="67">
        <f t="shared" si="40"/>
        <v>5813</v>
      </c>
      <c r="AR45" s="66"/>
      <c r="AS45" s="68">
        <f t="shared" si="9"/>
        <v>0</v>
      </c>
      <c r="AT45" s="67">
        <f t="shared" si="41"/>
        <v>1583</v>
      </c>
      <c r="AU45" s="66"/>
      <c r="AV45" s="66">
        <f t="shared" si="42"/>
        <v>0</v>
      </c>
      <c r="AW45" s="42">
        <f t="shared" si="43"/>
        <v>1788.4</v>
      </c>
      <c r="AX45" s="66"/>
      <c r="AY45" s="66">
        <f t="shared" si="44"/>
        <v>0</v>
      </c>
      <c r="AZ45" s="67">
        <f t="shared" si="45"/>
        <v>1870</v>
      </c>
      <c r="BA45" s="66"/>
      <c r="BB45" s="68">
        <f t="shared" si="46"/>
        <v>0</v>
      </c>
      <c r="BC45" s="67">
        <f t="shared" si="47"/>
        <v>3654</v>
      </c>
      <c r="BD45" s="66"/>
      <c r="BE45" s="68">
        <f t="shared" si="48"/>
        <v>0</v>
      </c>
      <c r="BF45" s="67">
        <f t="shared" si="49"/>
        <v>4072</v>
      </c>
      <c r="BG45" s="66"/>
      <c r="BH45" s="68">
        <f t="shared" si="106"/>
        <v>0</v>
      </c>
      <c r="BI45" s="67">
        <f t="shared" si="95"/>
        <v>4388.6000000000022</v>
      </c>
      <c r="BJ45" s="66"/>
      <c r="BK45" s="68">
        <f t="shared" si="52"/>
        <v>0</v>
      </c>
      <c r="BL45" s="67">
        <f t="shared" si="53"/>
        <v>7616</v>
      </c>
      <c r="BM45" s="66"/>
      <c r="BN45" s="68">
        <f t="shared" si="54"/>
        <v>0</v>
      </c>
      <c r="BO45" s="67">
        <f t="shared" si="55"/>
        <v>6921</v>
      </c>
      <c r="BP45" s="66"/>
      <c r="BQ45" s="68">
        <f t="shared" si="56"/>
        <v>602.4</v>
      </c>
      <c r="BR45" s="67">
        <f t="shared" si="57"/>
        <v>23114.6</v>
      </c>
      <c r="BS45" s="66"/>
      <c r="BT45" s="66">
        <f t="shared" si="10"/>
        <v>40</v>
      </c>
      <c r="BU45" s="67">
        <f t="shared" si="96"/>
        <v>54629</v>
      </c>
      <c r="BV45" s="66"/>
      <c r="BW45" s="66">
        <f t="shared" si="11"/>
        <v>40</v>
      </c>
      <c r="BX45" s="67">
        <f t="shared" si="97"/>
        <v>38497</v>
      </c>
      <c r="BY45" s="66"/>
      <c r="BZ45" s="66">
        <f t="shared" si="12"/>
        <v>40</v>
      </c>
      <c r="CA45" s="67">
        <f t="shared" si="94"/>
        <v>45061</v>
      </c>
      <c r="CB45" s="66"/>
      <c r="CC45" s="66">
        <f t="shared" si="61"/>
        <v>0</v>
      </c>
      <c r="CD45" s="67">
        <f t="shared" si="107"/>
        <v>4501</v>
      </c>
      <c r="CE45" s="66"/>
      <c r="CF45" s="66">
        <f t="shared" si="63"/>
        <v>0</v>
      </c>
      <c r="CG45" s="67">
        <f t="shared" si="64"/>
        <v>7097</v>
      </c>
      <c r="CH45" s="66"/>
      <c r="CI45" s="66">
        <f t="shared" si="13"/>
        <v>0</v>
      </c>
      <c r="CJ45" s="67">
        <f t="shared" si="65"/>
        <v>8813</v>
      </c>
      <c r="CK45" s="66"/>
      <c r="CL45" s="66">
        <f t="shared" si="66"/>
        <v>0</v>
      </c>
      <c r="CM45" s="79">
        <f t="shared" si="67"/>
        <v>4885</v>
      </c>
      <c r="CN45" s="66"/>
      <c r="CO45" s="68">
        <f t="shared" si="108"/>
        <v>0</v>
      </c>
      <c r="CP45" s="79">
        <f t="shared" si="69"/>
        <v>3976</v>
      </c>
      <c r="CQ45" s="66"/>
      <c r="CR45" s="68">
        <f t="shared" si="14"/>
        <v>0</v>
      </c>
      <c r="CS45" s="79">
        <f t="shared" si="109"/>
        <v>274</v>
      </c>
      <c r="CT45" s="66"/>
      <c r="CU45" s="68">
        <f t="shared" si="15"/>
        <v>0</v>
      </c>
      <c r="CV45" s="200">
        <f t="shared" si="71"/>
        <v>7769</v>
      </c>
      <c r="CW45" s="65"/>
      <c r="CX45" s="66">
        <f t="shared" si="89"/>
        <v>0</v>
      </c>
      <c r="CY45" s="40">
        <f t="shared" si="90"/>
        <v>6603</v>
      </c>
      <c r="CZ45" s="65"/>
      <c r="DA45" s="66">
        <f t="shared" si="72"/>
        <v>0</v>
      </c>
      <c r="DB45" s="67">
        <f t="shared" si="110"/>
        <v>41730</v>
      </c>
      <c r="DC45" s="66"/>
      <c r="DD45" s="66">
        <f t="shared" si="74"/>
        <v>0</v>
      </c>
      <c r="DE45" s="67">
        <f t="shared" si="111"/>
        <v>38501</v>
      </c>
      <c r="DF45" s="66"/>
      <c r="DG45" s="69">
        <f t="shared" si="76"/>
        <v>0</v>
      </c>
      <c r="DH45" s="67">
        <f t="shared" si="77"/>
        <v>89389</v>
      </c>
      <c r="DI45" s="66"/>
      <c r="DJ45" s="66">
        <f t="shared" si="16"/>
        <v>0</v>
      </c>
      <c r="DK45" s="67">
        <f t="shared" si="78"/>
        <v>3594</v>
      </c>
      <c r="DM45" s="206">
        <f t="shared" si="17"/>
        <v>0</v>
      </c>
      <c r="DN45" s="25">
        <f t="shared" si="18"/>
        <v>0</v>
      </c>
      <c r="DO45" s="5"/>
      <c r="DP45" s="43">
        <f t="shared" si="19"/>
        <v>0</v>
      </c>
      <c r="DQ45" s="27">
        <f t="shared" si="79"/>
        <v>7212</v>
      </c>
      <c r="DR45" s="5"/>
      <c r="DS45" s="43">
        <f t="shared" si="20"/>
        <v>0</v>
      </c>
      <c r="DT45" s="27">
        <f t="shared" si="80"/>
        <v>4846</v>
      </c>
      <c r="DU45" s="5"/>
      <c r="DV45" s="43">
        <f t="shared" si="21"/>
        <v>0</v>
      </c>
      <c r="DW45" s="27">
        <f t="shared" si="81"/>
        <v>4835</v>
      </c>
      <c r="DX45" s="5"/>
      <c r="DY45" s="22">
        <f t="shared" si="22"/>
        <v>0</v>
      </c>
      <c r="DZ45" s="25">
        <f t="shared" si="82"/>
        <v>523</v>
      </c>
      <c r="EA45" s="22"/>
      <c r="EB45" s="22">
        <f t="shared" si="23"/>
        <v>0</v>
      </c>
      <c r="EC45" s="28">
        <f t="shared" si="83"/>
        <v>369</v>
      </c>
      <c r="ED45" s="5"/>
      <c r="EE45" s="43">
        <f t="shared" si="99"/>
        <v>0</v>
      </c>
      <c r="EF45" s="27">
        <f t="shared" si="84"/>
        <v>4769</v>
      </c>
      <c r="EG45" s="66"/>
      <c r="EH45" s="66">
        <f t="shared" si="25"/>
        <v>0</v>
      </c>
      <c r="EI45" s="67">
        <f t="shared" si="85"/>
        <v>25240</v>
      </c>
      <c r="EJ45" s="66"/>
      <c r="EK45" s="66">
        <f t="shared" si="26"/>
        <v>0</v>
      </c>
      <c r="EL45" s="67">
        <f t="shared" si="86"/>
        <v>23870</v>
      </c>
      <c r="EM45" s="110">
        <f t="shared" si="87"/>
        <v>104396.17031999998</v>
      </c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</row>
    <row r="46" spans="1:299" ht="11.25" customHeight="1" x14ac:dyDescent="0.25">
      <c r="A46" s="11">
        <v>46025</v>
      </c>
      <c r="B46" s="187"/>
      <c r="C46" s="178">
        <v>8004934157</v>
      </c>
      <c r="D46" s="88" t="s">
        <v>135</v>
      </c>
      <c r="E46" s="89">
        <v>50</v>
      </c>
      <c r="F46" s="137">
        <v>1.5</v>
      </c>
      <c r="G46" s="90"/>
      <c r="H46" s="66"/>
      <c r="I46" s="41">
        <f t="shared" si="0"/>
        <v>0</v>
      </c>
      <c r="J46" s="48">
        <f t="shared" si="100"/>
        <v>103683</v>
      </c>
      <c r="K46" s="66"/>
      <c r="L46" s="41">
        <f t="shared" si="88"/>
        <v>0</v>
      </c>
      <c r="M46" s="48">
        <f t="shared" si="101"/>
        <v>35430</v>
      </c>
      <c r="N46" s="66"/>
      <c r="O46" s="41">
        <f t="shared" si="1"/>
        <v>0</v>
      </c>
      <c r="P46" s="48">
        <f t="shared" si="102"/>
        <v>37900</v>
      </c>
      <c r="Q46" s="66"/>
      <c r="R46" s="66">
        <f t="shared" si="2"/>
        <v>0</v>
      </c>
      <c r="S46" s="67">
        <f t="shared" si="103"/>
        <v>30156</v>
      </c>
      <c r="T46" s="66"/>
      <c r="U46" s="66">
        <f t="shared" si="31"/>
        <v>0</v>
      </c>
      <c r="V46" s="67">
        <f t="shared" si="32"/>
        <v>68386</v>
      </c>
      <c r="X46" s="69">
        <f t="shared" si="3"/>
        <v>0</v>
      </c>
      <c r="Y46" s="67">
        <f t="shared" si="104"/>
        <v>2271</v>
      </c>
      <c r="Z46" s="66"/>
      <c r="AA46" s="68">
        <f t="shared" si="98"/>
        <v>0</v>
      </c>
      <c r="AB46" s="67">
        <f t="shared" si="34"/>
        <v>2491</v>
      </c>
      <c r="AC46" s="66"/>
      <c r="AD46" s="66">
        <f t="shared" si="105"/>
        <v>0</v>
      </c>
      <c r="AE46" s="67">
        <f t="shared" si="36"/>
        <v>1902</v>
      </c>
      <c r="AF46" s="66"/>
      <c r="AG46" s="78">
        <f t="shared" si="5"/>
        <v>0</v>
      </c>
      <c r="AH46" s="79">
        <f t="shared" si="37"/>
        <v>3588</v>
      </c>
      <c r="AI46" s="66"/>
      <c r="AJ46" s="68">
        <f t="shared" si="6"/>
        <v>0</v>
      </c>
      <c r="AK46" s="67">
        <f t="shared" si="38"/>
        <v>3442</v>
      </c>
      <c r="AL46" s="66"/>
      <c r="AM46" s="68">
        <f t="shared" si="7"/>
        <v>0</v>
      </c>
      <c r="AN46" s="67">
        <f t="shared" si="39"/>
        <v>1998</v>
      </c>
      <c r="AO46" s="66"/>
      <c r="AP46" s="68">
        <f t="shared" si="8"/>
        <v>0</v>
      </c>
      <c r="AQ46" s="67">
        <f t="shared" si="40"/>
        <v>5813</v>
      </c>
      <c r="AR46" s="66"/>
      <c r="AS46" s="68">
        <f t="shared" si="9"/>
        <v>0</v>
      </c>
      <c r="AT46" s="67">
        <f t="shared" si="41"/>
        <v>1583</v>
      </c>
      <c r="AU46" s="66"/>
      <c r="AV46" s="66">
        <f t="shared" si="42"/>
        <v>0</v>
      </c>
      <c r="AW46" s="42">
        <f t="shared" si="43"/>
        <v>1788.4</v>
      </c>
      <c r="AX46" s="66"/>
      <c r="AY46" s="66">
        <f t="shared" si="44"/>
        <v>0</v>
      </c>
      <c r="AZ46" s="67">
        <f t="shared" si="45"/>
        <v>1870</v>
      </c>
      <c r="BA46" s="66"/>
      <c r="BB46" s="68">
        <f t="shared" si="46"/>
        <v>0</v>
      </c>
      <c r="BC46" s="67">
        <f t="shared" si="47"/>
        <v>3654</v>
      </c>
      <c r="BD46" s="66"/>
      <c r="BE46" s="68">
        <f t="shared" si="48"/>
        <v>81</v>
      </c>
      <c r="BF46" s="67">
        <f t="shared" si="49"/>
        <v>3991</v>
      </c>
      <c r="BG46" s="66"/>
      <c r="BH46" s="68">
        <f t="shared" si="106"/>
        <v>0</v>
      </c>
      <c r="BI46" s="67">
        <f t="shared" si="95"/>
        <v>4388.6000000000022</v>
      </c>
      <c r="BJ46" s="66"/>
      <c r="BK46" s="68">
        <f t="shared" si="52"/>
        <v>0</v>
      </c>
      <c r="BL46" s="67">
        <f t="shared" si="53"/>
        <v>7616</v>
      </c>
      <c r="BM46" s="66"/>
      <c r="BN46" s="68">
        <f t="shared" si="54"/>
        <v>0</v>
      </c>
      <c r="BO46" s="67">
        <f t="shared" si="55"/>
        <v>6921</v>
      </c>
      <c r="BP46" s="66"/>
      <c r="BQ46" s="68">
        <f t="shared" si="56"/>
        <v>0</v>
      </c>
      <c r="BR46" s="67">
        <f t="shared" si="57"/>
        <v>23114.6</v>
      </c>
      <c r="BS46" s="66"/>
      <c r="BT46" s="66">
        <f t="shared" si="10"/>
        <v>0</v>
      </c>
      <c r="BU46" s="67">
        <f t="shared" si="96"/>
        <v>54629</v>
      </c>
      <c r="BV46" s="66"/>
      <c r="BW46" s="66">
        <f t="shared" si="11"/>
        <v>0</v>
      </c>
      <c r="BX46" s="67">
        <f t="shared" si="97"/>
        <v>38497</v>
      </c>
      <c r="BY46" s="66"/>
      <c r="BZ46" s="66">
        <f t="shared" si="12"/>
        <v>0</v>
      </c>
      <c r="CA46" s="67">
        <f t="shared" si="94"/>
        <v>45061</v>
      </c>
      <c r="CB46" s="66"/>
      <c r="CC46" s="66">
        <f t="shared" si="61"/>
        <v>0</v>
      </c>
      <c r="CD46" s="67">
        <f t="shared" si="107"/>
        <v>4501</v>
      </c>
      <c r="CE46" s="66"/>
      <c r="CF46" s="66">
        <f t="shared" si="63"/>
        <v>0</v>
      </c>
      <c r="CG46" s="67">
        <f t="shared" si="64"/>
        <v>7097</v>
      </c>
      <c r="CH46" s="66"/>
      <c r="CI46" s="66">
        <f t="shared" si="13"/>
        <v>0</v>
      </c>
      <c r="CJ46" s="67">
        <f t="shared" si="65"/>
        <v>8813</v>
      </c>
      <c r="CK46" s="66"/>
      <c r="CL46" s="66">
        <f t="shared" si="66"/>
        <v>0</v>
      </c>
      <c r="CM46" s="79">
        <f t="shared" si="67"/>
        <v>4885</v>
      </c>
      <c r="CN46" s="66"/>
      <c r="CO46" s="68">
        <f t="shared" si="108"/>
        <v>0</v>
      </c>
      <c r="CP46" s="79">
        <f t="shared" si="69"/>
        <v>3976</v>
      </c>
      <c r="CQ46" s="66"/>
      <c r="CR46" s="68">
        <f t="shared" si="14"/>
        <v>0</v>
      </c>
      <c r="CS46" s="79">
        <f t="shared" si="109"/>
        <v>274</v>
      </c>
      <c r="CT46" s="66"/>
      <c r="CU46" s="68">
        <f t="shared" si="15"/>
        <v>0</v>
      </c>
      <c r="CV46" s="200">
        <f t="shared" si="71"/>
        <v>7769</v>
      </c>
      <c r="CW46" s="65"/>
      <c r="CX46" s="66">
        <f t="shared" si="89"/>
        <v>0</v>
      </c>
      <c r="CY46" s="40">
        <f t="shared" si="90"/>
        <v>6603</v>
      </c>
      <c r="CZ46" s="65"/>
      <c r="DA46" s="66">
        <f t="shared" si="72"/>
        <v>0</v>
      </c>
      <c r="DB46" s="67">
        <f t="shared" si="110"/>
        <v>41730</v>
      </c>
      <c r="DC46" s="66"/>
      <c r="DD46" s="66">
        <f t="shared" si="74"/>
        <v>0</v>
      </c>
      <c r="DE46" s="67">
        <f t="shared" si="111"/>
        <v>38501</v>
      </c>
      <c r="DF46" s="66"/>
      <c r="DG46" s="69">
        <f t="shared" si="76"/>
        <v>0</v>
      </c>
      <c r="DH46" s="67">
        <f t="shared" si="77"/>
        <v>89389</v>
      </c>
      <c r="DI46" s="66"/>
      <c r="DJ46" s="66">
        <f t="shared" si="16"/>
        <v>0</v>
      </c>
      <c r="DK46" s="67">
        <f t="shared" si="78"/>
        <v>3594</v>
      </c>
      <c r="DM46" s="206">
        <f t="shared" si="17"/>
        <v>0</v>
      </c>
      <c r="DN46" s="25">
        <f t="shared" si="18"/>
        <v>0</v>
      </c>
      <c r="DO46" s="5"/>
      <c r="DP46" s="43">
        <f t="shared" si="19"/>
        <v>0</v>
      </c>
      <c r="DQ46" s="27">
        <f t="shared" si="79"/>
        <v>7212</v>
      </c>
      <c r="DR46" s="5"/>
      <c r="DS46" s="43">
        <f t="shared" si="20"/>
        <v>0</v>
      </c>
      <c r="DT46" s="27">
        <f t="shared" si="80"/>
        <v>4846</v>
      </c>
      <c r="DU46" s="5"/>
      <c r="DV46" s="43">
        <f t="shared" si="21"/>
        <v>0</v>
      </c>
      <c r="DW46" s="27">
        <f t="shared" si="81"/>
        <v>4835</v>
      </c>
      <c r="DX46" s="5"/>
      <c r="DY46" s="22">
        <f t="shared" si="22"/>
        <v>0</v>
      </c>
      <c r="DZ46" s="25">
        <f t="shared" si="82"/>
        <v>523</v>
      </c>
      <c r="EA46" s="22"/>
      <c r="EB46" s="22">
        <f t="shared" si="23"/>
        <v>0</v>
      </c>
      <c r="EC46" s="28">
        <f t="shared" si="83"/>
        <v>369</v>
      </c>
      <c r="ED46" s="5"/>
      <c r="EE46" s="43">
        <f t="shared" si="99"/>
        <v>0</v>
      </c>
      <c r="EF46" s="27">
        <f t="shared" si="84"/>
        <v>4769</v>
      </c>
      <c r="EG46" s="66"/>
      <c r="EH46" s="66">
        <f t="shared" si="25"/>
        <v>0</v>
      </c>
      <c r="EI46" s="67">
        <f t="shared" si="85"/>
        <v>25240</v>
      </c>
      <c r="EJ46" s="66"/>
      <c r="EK46" s="66">
        <f t="shared" si="26"/>
        <v>0</v>
      </c>
      <c r="EL46" s="67">
        <f t="shared" si="86"/>
        <v>23870</v>
      </c>
      <c r="EM46" s="110">
        <f t="shared" si="87"/>
        <v>104359.18791999997</v>
      </c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</row>
    <row r="47" spans="1:299" ht="11.25" customHeight="1" x14ac:dyDescent="0.25">
      <c r="A47" s="11">
        <v>46025</v>
      </c>
      <c r="B47" s="187"/>
      <c r="C47" s="178">
        <v>8004934158</v>
      </c>
      <c r="D47" s="88" t="s">
        <v>143</v>
      </c>
      <c r="E47" s="89">
        <v>100</v>
      </c>
      <c r="F47" s="137">
        <v>1</v>
      </c>
      <c r="G47" s="90">
        <v>191516768932</v>
      </c>
      <c r="H47" s="66"/>
      <c r="I47" s="41">
        <f t="shared" si="0"/>
        <v>0</v>
      </c>
      <c r="J47" s="48">
        <f t="shared" si="100"/>
        <v>103683</v>
      </c>
      <c r="K47" s="66"/>
      <c r="L47" s="41">
        <f t="shared" si="88"/>
        <v>0</v>
      </c>
      <c r="M47" s="48">
        <f t="shared" si="101"/>
        <v>35430</v>
      </c>
      <c r="N47" s="66"/>
      <c r="O47" s="41">
        <f t="shared" si="1"/>
        <v>0</v>
      </c>
      <c r="P47" s="48">
        <f t="shared" si="102"/>
        <v>37900</v>
      </c>
      <c r="Q47" s="66"/>
      <c r="R47" s="66">
        <f t="shared" si="2"/>
        <v>0</v>
      </c>
      <c r="S47" s="67">
        <f t="shared" si="103"/>
        <v>30156</v>
      </c>
      <c r="T47" s="66"/>
      <c r="U47" s="66">
        <f t="shared" si="31"/>
        <v>0</v>
      </c>
      <c r="V47" s="67">
        <f t="shared" si="32"/>
        <v>68386</v>
      </c>
      <c r="X47" s="69">
        <f t="shared" si="3"/>
        <v>0</v>
      </c>
      <c r="Y47" s="67">
        <f t="shared" si="104"/>
        <v>2271</v>
      </c>
      <c r="Z47" s="66"/>
      <c r="AA47" s="68">
        <f t="shared" si="98"/>
        <v>0</v>
      </c>
      <c r="AB47" s="67">
        <f t="shared" si="34"/>
        <v>2491</v>
      </c>
      <c r="AC47" s="66"/>
      <c r="AD47" s="66">
        <f t="shared" si="105"/>
        <v>0</v>
      </c>
      <c r="AE47" s="67">
        <f t="shared" si="36"/>
        <v>1902</v>
      </c>
      <c r="AF47" s="66"/>
      <c r="AG47" s="78">
        <f t="shared" si="5"/>
        <v>0</v>
      </c>
      <c r="AH47" s="79">
        <f t="shared" si="37"/>
        <v>3588</v>
      </c>
      <c r="AI47" s="66"/>
      <c r="AJ47" s="68">
        <f t="shared" si="6"/>
        <v>0</v>
      </c>
      <c r="AK47" s="67">
        <f t="shared" si="38"/>
        <v>3442</v>
      </c>
      <c r="AL47" s="66"/>
      <c r="AM47" s="68">
        <f t="shared" si="7"/>
        <v>0</v>
      </c>
      <c r="AN47" s="67">
        <f t="shared" si="39"/>
        <v>1998</v>
      </c>
      <c r="AO47" s="66"/>
      <c r="AP47" s="68">
        <f t="shared" si="8"/>
        <v>0</v>
      </c>
      <c r="AQ47" s="67">
        <f t="shared" si="40"/>
        <v>5813</v>
      </c>
      <c r="AR47" s="66"/>
      <c r="AS47" s="68">
        <f t="shared" si="9"/>
        <v>0</v>
      </c>
      <c r="AT47" s="67">
        <f t="shared" si="41"/>
        <v>1583</v>
      </c>
      <c r="AU47" s="66"/>
      <c r="AV47" s="66">
        <f t="shared" si="42"/>
        <v>0</v>
      </c>
      <c r="AW47" s="42">
        <f t="shared" si="43"/>
        <v>1788.4</v>
      </c>
      <c r="AX47" s="66"/>
      <c r="AY47" s="66">
        <f t="shared" si="44"/>
        <v>0</v>
      </c>
      <c r="AZ47" s="67">
        <f t="shared" si="45"/>
        <v>1870</v>
      </c>
      <c r="BA47" s="66"/>
      <c r="BB47" s="68">
        <f t="shared" si="46"/>
        <v>0</v>
      </c>
      <c r="BC47" s="67">
        <f t="shared" si="47"/>
        <v>3654</v>
      </c>
      <c r="BD47" s="66"/>
      <c r="BE47" s="68">
        <f t="shared" si="48"/>
        <v>0</v>
      </c>
      <c r="BF47" s="67">
        <f t="shared" si="49"/>
        <v>3991</v>
      </c>
      <c r="BG47" s="66"/>
      <c r="BH47" s="68">
        <f t="shared" si="106"/>
        <v>112.00000000000001</v>
      </c>
      <c r="BI47" s="67">
        <f t="shared" si="95"/>
        <v>4276.6000000000022</v>
      </c>
      <c r="BJ47" s="66"/>
      <c r="BK47" s="68">
        <f t="shared" si="52"/>
        <v>0</v>
      </c>
      <c r="BL47" s="67">
        <f t="shared" si="53"/>
        <v>7616</v>
      </c>
      <c r="BM47" s="66"/>
      <c r="BN47" s="68">
        <f t="shared" si="54"/>
        <v>0</v>
      </c>
      <c r="BO47" s="67">
        <f t="shared" si="55"/>
        <v>6921</v>
      </c>
      <c r="BP47" s="66"/>
      <c r="BQ47" s="68">
        <f t="shared" si="56"/>
        <v>0</v>
      </c>
      <c r="BR47" s="67">
        <f t="shared" si="57"/>
        <v>23114.6</v>
      </c>
      <c r="BS47" s="66"/>
      <c r="BT47" s="66">
        <f t="shared" si="10"/>
        <v>0</v>
      </c>
      <c r="BU47" s="67">
        <f t="shared" si="96"/>
        <v>54629</v>
      </c>
      <c r="BV47" s="66"/>
      <c r="BW47" s="66">
        <f t="shared" si="11"/>
        <v>0</v>
      </c>
      <c r="BX47" s="67">
        <f t="shared" si="97"/>
        <v>38497</v>
      </c>
      <c r="BY47" s="66"/>
      <c r="BZ47" s="66">
        <f t="shared" si="12"/>
        <v>0</v>
      </c>
      <c r="CA47" s="67">
        <f t="shared" si="94"/>
        <v>45061</v>
      </c>
      <c r="CB47" s="66"/>
      <c r="CC47" s="66">
        <f t="shared" si="61"/>
        <v>0</v>
      </c>
      <c r="CD47" s="67">
        <f t="shared" si="107"/>
        <v>4501</v>
      </c>
      <c r="CE47" s="66"/>
      <c r="CF47" s="66">
        <f t="shared" si="63"/>
        <v>0</v>
      </c>
      <c r="CG47" s="67">
        <f t="shared" si="64"/>
        <v>7097</v>
      </c>
      <c r="CH47" s="66"/>
      <c r="CI47" s="66">
        <f t="shared" si="13"/>
        <v>0</v>
      </c>
      <c r="CJ47" s="67">
        <f t="shared" si="65"/>
        <v>8813</v>
      </c>
      <c r="CK47" s="66"/>
      <c r="CL47" s="66">
        <f t="shared" si="66"/>
        <v>0</v>
      </c>
      <c r="CM47" s="79">
        <f t="shared" si="67"/>
        <v>4885</v>
      </c>
      <c r="CN47" s="66"/>
      <c r="CO47" s="68">
        <f t="shared" si="108"/>
        <v>0</v>
      </c>
      <c r="CP47" s="79">
        <f t="shared" si="69"/>
        <v>3976</v>
      </c>
      <c r="CQ47" s="66"/>
      <c r="CR47" s="68">
        <f t="shared" si="14"/>
        <v>0</v>
      </c>
      <c r="CS47" s="79">
        <f t="shared" si="109"/>
        <v>274</v>
      </c>
      <c r="CT47" s="66"/>
      <c r="CU47" s="68">
        <f t="shared" si="15"/>
        <v>0</v>
      </c>
      <c r="CV47" s="200">
        <f t="shared" si="71"/>
        <v>7769</v>
      </c>
      <c r="CW47" s="65"/>
      <c r="CX47" s="66">
        <f t="shared" si="89"/>
        <v>0</v>
      </c>
      <c r="CY47" s="40">
        <f t="shared" si="90"/>
        <v>6603</v>
      </c>
      <c r="CZ47" s="65"/>
      <c r="DA47" s="66">
        <f t="shared" si="72"/>
        <v>0</v>
      </c>
      <c r="DB47" s="67">
        <f t="shared" si="110"/>
        <v>41730</v>
      </c>
      <c r="DC47" s="66"/>
      <c r="DD47" s="66">
        <f t="shared" si="74"/>
        <v>0</v>
      </c>
      <c r="DE47" s="67">
        <f t="shared" si="111"/>
        <v>38501</v>
      </c>
      <c r="DF47" s="66"/>
      <c r="DG47" s="69">
        <f t="shared" si="76"/>
        <v>0</v>
      </c>
      <c r="DH47" s="67">
        <f t="shared" si="77"/>
        <v>89389</v>
      </c>
      <c r="DI47" s="66"/>
      <c r="DJ47" s="66">
        <f t="shared" si="16"/>
        <v>0</v>
      </c>
      <c r="DK47" s="67">
        <f t="shared" si="78"/>
        <v>3594</v>
      </c>
      <c r="DM47" s="206">
        <f t="shared" si="17"/>
        <v>0</v>
      </c>
      <c r="DN47" s="25">
        <f t="shared" si="18"/>
        <v>0</v>
      </c>
      <c r="DO47" s="5"/>
      <c r="DP47" s="43">
        <f t="shared" si="19"/>
        <v>0</v>
      </c>
      <c r="DQ47" s="27">
        <f t="shared" si="79"/>
        <v>7212</v>
      </c>
      <c r="DR47" s="5"/>
      <c r="DS47" s="43">
        <f t="shared" si="20"/>
        <v>0</v>
      </c>
      <c r="DT47" s="27">
        <f t="shared" si="80"/>
        <v>4846</v>
      </c>
      <c r="DU47" s="5"/>
      <c r="DV47" s="43">
        <f t="shared" si="21"/>
        <v>0</v>
      </c>
      <c r="DW47" s="27">
        <f t="shared" si="81"/>
        <v>4835</v>
      </c>
      <c r="DX47" s="5"/>
      <c r="DY47" s="22">
        <f t="shared" si="22"/>
        <v>0</v>
      </c>
      <c r="DZ47" s="25">
        <f t="shared" si="82"/>
        <v>523</v>
      </c>
      <c r="EA47" s="22"/>
      <c r="EB47" s="22">
        <f t="shared" si="23"/>
        <v>0</v>
      </c>
      <c r="EC47" s="28">
        <f t="shared" si="83"/>
        <v>369</v>
      </c>
      <c r="ED47" s="5"/>
      <c r="EE47" s="43">
        <f t="shared" si="99"/>
        <v>0</v>
      </c>
      <c r="EF47" s="27">
        <f t="shared" si="84"/>
        <v>4769</v>
      </c>
      <c r="EG47" s="66"/>
      <c r="EH47" s="66">
        <f t="shared" si="25"/>
        <v>0</v>
      </c>
      <c r="EI47" s="67">
        <f t="shared" si="85"/>
        <v>25240</v>
      </c>
      <c r="EJ47" s="66"/>
      <c r="EK47" s="66">
        <f t="shared" si="26"/>
        <v>0</v>
      </c>
      <c r="EL47" s="67">
        <f t="shared" si="86"/>
        <v>23870</v>
      </c>
      <c r="EM47" s="110">
        <f t="shared" si="87"/>
        <v>103909.43301999997</v>
      </c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</row>
    <row r="48" spans="1:299" s="241" customFormat="1" ht="11.25" customHeight="1" x14ac:dyDescent="0.25">
      <c r="A48" s="219">
        <v>46025</v>
      </c>
      <c r="B48" s="242"/>
      <c r="C48" s="247" t="s">
        <v>165</v>
      </c>
      <c r="D48" s="244"/>
      <c r="E48" s="245"/>
      <c r="F48" s="248"/>
      <c r="G48" s="224"/>
      <c r="H48" s="225"/>
      <c r="I48" s="226">
        <f t="shared" si="0"/>
        <v>0</v>
      </c>
      <c r="J48" s="227">
        <f t="shared" si="100"/>
        <v>103683</v>
      </c>
      <c r="K48" s="225"/>
      <c r="L48" s="226">
        <v>0</v>
      </c>
      <c r="M48" s="227">
        <f t="shared" si="101"/>
        <v>35430</v>
      </c>
      <c r="N48" s="225"/>
      <c r="O48" s="226">
        <f t="shared" si="1"/>
        <v>0</v>
      </c>
      <c r="P48" s="227">
        <f t="shared" si="102"/>
        <v>37900</v>
      </c>
      <c r="Q48" s="225"/>
      <c r="R48" s="225">
        <f t="shared" si="2"/>
        <v>0</v>
      </c>
      <c r="S48" s="225">
        <f t="shared" si="103"/>
        <v>30156</v>
      </c>
      <c r="T48" s="225">
        <v>-250</v>
      </c>
      <c r="U48" s="225">
        <f t="shared" si="31"/>
        <v>0</v>
      </c>
      <c r="V48" s="225">
        <f t="shared" si="32"/>
        <v>68136</v>
      </c>
      <c r="W48" s="228"/>
      <c r="X48" s="229">
        <f t="shared" si="3"/>
        <v>0</v>
      </c>
      <c r="Y48" s="225">
        <f t="shared" si="104"/>
        <v>2271</v>
      </c>
      <c r="Z48" s="225"/>
      <c r="AA48" s="228">
        <f t="shared" si="98"/>
        <v>0</v>
      </c>
      <c r="AB48" s="225">
        <f t="shared" si="34"/>
        <v>2491</v>
      </c>
      <c r="AC48" s="225"/>
      <c r="AD48" s="225">
        <f t="shared" si="105"/>
        <v>0</v>
      </c>
      <c r="AE48" s="225">
        <f t="shared" si="36"/>
        <v>1902</v>
      </c>
      <c r="AF48" s="225"/>
      <c r="AG48" s="224">
        <f t="shared" si="5"/>
        <v>0</v>
      </c>
      <c r="AH48" s="230">
        <f t="shared" si="37"/>
        <v>3588</v>
      </c>
      <c r="AI48" s="225"/>
      <c r="AJ48" s="228">
        <f t="shared" si="6"/>
        <v>0</v>
      </c>
      <c r="AK48" s="225">
        <f t="shared" si="38"/>
        <v>3442</v>
      </c>
      <c r="AL48" s="225"/>
      <c r="AM48" s="228">
        <f t="shared" si="7"/>
        <v>0</v>
      </c>
      <c r="AN48" s="225">
        <f t="shared" si="39"/>
        <v>1998</v>
      </c>
      <c r="AO48" s="225"/>
      <c r="AP48" s="228">
        <f t="shared" si="8"/>
        <v>0</v>
      </c>
      <c r="AQ48" s="225">
        <f t="shared" si="40"/>
        <v>5813</v>
      </c>
      <c r="AR48" s="225"/>
      <c r="AS48" s="228">
        <f t="shared" si="9"/>
        <v>0</v>
      </c>
      <c r="AT48" s="225">
        <f t="shared" si="41"/>
        <v>1583</v>
      </c>
      <c r="AU48" s="225"/>
      <c r="AV48" s="225">
        <f t="shared" si="42"/>
        <v>0</v>
      </c>
      <c r="AW48" s="231">
        <f t="shared" si="43"/>
        <v>1788.4</v>
      </c>
      <c r="AX48" s="225"/>
      <c r="AY48" s="225">
        <f t="shared" si="44"/>
        <v>0</v>
      </c>
      <c r="AZ48" s="225">
        <f t="shared" si="45"/>
        <v>1870</v>
      </c>
      <c r="BA48" s="225"/>
      <c r="BB48" s="228">
        <f t="shared" si="46"/>
        <v>0</v>
      </c>
      <c r="BC48" s="225">
        <f t="shared" si="47"/>
        <v>3654</v>
      </c>
      <c r="BD48" s="225"/>
      <c r="BE48" s="228">
        <f t="shared" si="48"/>
        <v>0</v>
      </c>
      <c r="BF48" s="225">
        <f t="shared" si="49"/>
        <v>3991</v>
      </c>
      <c r="BG48" s="225"/>
      <c r="BH48" s="228">
        <f t="shared" si="106"/>
        <v>0</v>
      </c>
      <c r="BI48" s="225">
        <f t="shared" si="95"/>
        <v>4276.6000000000022</v>
      </c>
      <c r="BJ48" s="225"/>
      <c r="BK48" s="228">
        <f t="shared" si="52"/>
        <v>0</v>
      </c>
      <c r="BL48" s="225">
        <f t="shared" si="53"/>
        <v>7616</v>
      </c>
      <c r="BM48" s="225"/>
      <c r="BN48" s="228">
        <f t="shared" si="54"/>
        <v>0</v>
      </c>
      <c r="BO48" s="225">
        <f t="shared" si="55"/>
        <v>6921</v>
      </c>
      <c r="BP48" s="225"/>
      <c r="BQ48" s="228">
        <f t="shared" si="56"/>
        <v>0</v>
      </c>
      <c r="BR48" s="225">
        <f t="shared" si="57"/>
        <v>23114.6</v>
      </c>
      <c r="BS48" s="225">
        <v>-1128</v>
      </c>
      <c r="BT48" s="225">
        <f t="shared" si="10"/>
        <v>0</v>
      </c>
      <c r="BU48" s="225">
        <f t="shared" si="96"/>
        <v>53501</v>
      </c>
      <c r="BV48" s="225">
        <v>-101</v>
      </c>
      <c r="BW48" s="225">
        <f t="shared" si="11"/>
        <v>0</v>
      </c>
      <c r="BX48" s="225">
        <f t="shared" si="97"/>
        <v>38396</v>
      </c>
      <c r="BY48" s="225">
        <v>-101</v>
      </c>
      <c r="BZ48" s="225">
        <f t="shared" si="12"/>
        <v>0</v>
      </c>
      <c r="CA48" s="225">
        <f t="shared" si="94"/>
        <v>44960</v>
      </c>
      <c r="CB48" s="225"/>
      <c r="CC48" s="225">
        <f t="shared" si="61"/>
        <v>0</v>
      </c>
      <c r="CD48" s="225">
        <f t="shared" si="107"/>
        <v>4501</v>
      </c>
      <c r="CE48" s="225"/>
      <c r="CF48" s="225">
        <f t="shared" si="63"/>
        <v>0</v>
      </c>
      <c r="CG48" s="225">
        <f t="shared" si="64"/>
        <v>7097</v>
      </c>
      <c r="CH48" s="225"/>
      <c r="CI48" s="225">
        <f t="shared" si="13"/>
        <v>0</v>
      </c>
      <c r="CJ48" s="225">
        <f t="shared" si="65"/>
        <v>8813</v>
      </c>
      <c r="CK48" s="225"/>
      <c r="CL48" s="225">
        <f t="shared" si="66"/>
        <v>0</v>
      </c>
      <c r="CM48" s="230">
        <f t="shared" si="67"/>
        <v>4885</v>
      </c>
      <c r="CN48" s="225"/>
      <c r="CO48" s="228">
        <f t="shared" si="108"/>
        <v>0</v>
      </c>
      <c r="CP48" s="230">
        <f t="shared" si="69"/>
        <v>3976</v>
      </c>
      <c r="CQ48" s="225"/>
      <c r="CR48" s="228">
        <f t="shared" si="14"/>
        <v>0</v>
      </c>
      <c r="CS48" s="230">
        <f t="shared" si="109"/>
        <v>274</v>
      </c>
      <c r="CT48" s="225"/>
      <c r="CU48" s="228">
        <f t="shared" si="15"/>
        <v>0</v>
      </c>
      <c r="CV48" s="229">
        <f t="shared" si="71"/>
        <v>7769</v>
      </c>
      <c r="CW48" s="230"/>
      <c r="CX48" s="225">
        <f t="shared" si="89"/>
        <v>0</v>
      </c>
      <c r="CY48" s="224">
        <f t="shared" si="90"/>
        <v>6603</v>
      </c>
      <c r="CZ48" s="230"/>
      <c r="DA48" s="225">
        <f t="shared" si="72"/>
        <v>0</v>
      </c>
      <c r="DB48" s="225">
        <f t="shared" si="110"/>
        <v>41730</v>
      </c>
      <c r="DC48" s="225"/>
      <c r="DD48" s="225">
        <f t="shared" si="74"/>
        <v>0</v>
      </c>
      <c r="DE48" s="225">
        <f t="shared" si="111"/>
        <v>38501</v>
      </c>
      <c r="DF48" s="225"/>
      <c r="DG48" s="229">
        <f t="shared" si="76"/>
        <v>0</v>
      </c>
      <c r="DH48" s="225">
        <f>+DH47+DF48-DG48-9360-28</f>
        <v>80001</v>
      </c>
      <c r="DI48" s="225"/>
      <c r="DJ48" s="225">
        <f t="shared" si="16"/>
        <v>0</v>
      </c>
      <c r="DK48" s="225">
        <f t="shared" si="78"/>
        <v>3594</v>
      </c>
      <c r="DL48" s="232"/>
      <c r="DM48" s="233">
        <f t="shared" si="17"/>
        <v>0</v>
      </c>
      <c r="DN48" s="234">
        <f t="shared" si="18"/>
        <v>0</v>
      </c>
      <c r="DO48" s="235"/>
      <c r="DP48" s="236">
        <f t="shared" si="19"/>
        <v>0</v>
      </c>
      <c r="DQ48" s="237">
        <f t="shared" si="79"/>
        <v>7212</v>
      </c>
      <c r="DR48" s="235"/>
      <c r="DS48" s="236">
        <f t="shared" si="20"/>
        <v>0</v>
      </c>
      <c r="DT48" s="237">
        <f t="shared" si="80"/>
        <v>4846</v>
      </c>
      <c r="DU48" s="235"/>
      <c r="DV48" s="236">
        <f t="shared" si="21"/>
        <v>0</v>
      </c>
      <c r="DW48" s="237">
        <f t="shared" si="81"/>
        <v>4835</v>
      </c>
      <c r="DX48" s="235"/>
      <c r="DY48" s="238">
        <f t="shared" si="22"/>
        <v>0</v>
      </c>
      <c r="DZ48" s="234">
        <f t="shared" si="82"/>
        <v>523</v>
      </c>
      <c r="EA48" s="238"/>
      <c r="EB48" s="238">
        <f t="shared" si="23"/>
        <v>0</v>
      </c>
      <c r="EC48" s="239">
        <f t="shared" si="83"/>
        <v>369</v>
      </c>
      <c r="ED48" s="235"/>
      <c r="EE48" s="236">
        <f t="shared" si="99"/>
        <v>0</v>
      </c>
      <c r="EF48" s="237">
        <f t="shared" si="84"/>
        <v>4769</v>
      </c>
      <c r="EG48" s="225"/>
      <c r="EH48" s="225">
        <f t="shared" si="25"/>
        <v>0</v>
      </c>
      <c r="EI48" s="225">
        <f t="shared" si="85"/>
        <v>25240</v>
      </c>
      <c r="EJ48" s="225"/>
      <c r="EK48" s="225">
        <f t="shared" si="26"/>
        <v>0</v>
      </c>
      <c r="EL48" s="225">
        <f t="shared" si="86"/>
        <v>23870</v>
      </c>
      <c r="EM48" s="240">
        <f t="shared" si="87"/>
        <v>104495.03301999997</v>
      </c>
    </row>
    <row r="49" spans="1:299" s="36" customFormat="1" ht="11.25" customHeight="1" x14ac:dyDescent="0.25">
      <c r="A49" s="130">
        <v>46028</v>
      </c>
      <c r="B49" s="185"/>
      <c r="C49" s="172">
        <v>4822</v>
      </c>
      <c r="D49" s="113"/>
      <c r="E49" s="114"/>
      <c r="F49" s="115"/>
      <c r="G49" s="116"/>
      <c r="H49" s="117"/>
      <c r="I49" s="118">
        <f t="shared" si="0"/>
        <v>0</v>
      </c>
      <c r="J49" s="119">
        <f t="shared" si="100"/>
        <v>103683</v>
      </c>
      <c r="K49" s="117"/>
      <c r="L49" s="118">
        <f t="shared" ref="L49:L80" si="112">IF(OR(D49="NPC6ASZDB-RD015M",D49="NPC6ASZDB-GN750C",D49="NPC6ASZDB-WT035M",D49="NPC6ASZDB-WT028M ",D49="NPC6ASZDB-WT019M",D49="NPC06SZDB-GN050C",D49="NPC06SZDB-OR050C",D49="NPC6ASZDB-WT018M",D49="NPC6ASZDB-WT023M",D49="NPC6ASZDB-WT024M",D49="NPC6ASZDB-OR020M",D49="NPC6ASZDB-RD006M",D49="NPC6ASZDB-WT017M",D49="NPC6ASZDB-GY750C",D49="NPC6ASZDB-YL015M",D49="NPC6ASZDB-BL004M ",D49="NPC6ASZDB-WT016M",D49="NPC06SZDB-BK006M",D49="NPC06SZDB-BK007M",D49="NPC6ASZDB-OR750C",D49="NPC06SZDB-BK004M",D49="NPC06SZDB-BL015M",D49="NPC6ASZDB-BL013C",D49="NPC6ASZDB-BL030C",D49="NPC6ASZDB-GY009M",D49="NPC06SZDB-BK002M",D49="NPC6ASZDB-GY025C",D49="NPC06SZDB-BK003M",D49="NPC06SZDB-GY005M",D49="NPC6ASZDB-RD020C",D49="NPC06SZDB-YL040M",D49="NPC6ASZDB-GY125C",D49="NPC06SZDB-YL002M",D49="NPC6ASZDB-WT100M",D49="NPC6ASZDB-RD008M",D49="NPC6ASZDB-YL009M",D49="NPC6ASZDB-VT010M",D49="NPC6ASZDB-OR007M",D49="NPC6ASZDB-VT007M",D49="NPC6ASZDB-BK007M",D49="NPC6ASZDB-GY350C",D49="NPC6ASZDB-YL350C",D49="NPC6ASZDB-OR350C",D49="NPC6ASZDB-VT350C",D49="NPC6ASZDB-BL350C",D49="NPC6ASZDB-RD350C",D49="NPC6ASZDB-BK350C",D49="NPC6ASZDB-VT003M",D49="NPC6ASZDB-OR250C",D49="NPC6ASZDB-VT250C",D49="NPC6ASZDB-VT002M",D49="NPC6ASZDB-VT050C",D49="NPC6ASZDB-VT001M",D49="NPC6ASZDB-VT150C",D49="NPC6ASZDB-WT017C",D49="NPC6ASZDB-RD030C",D49="NPC6ASZDB-WT030C",D49="NPC6ASZDB-OR020M",D49="NPC6ASZDB-OR015M",D49="NPC06SZDB-WT025C",D49="NPC6ASZDB-WT013M",D49="NPC6ASZDB-GY075C",D49="NPC6ASZDB-BK075C",D49="NPC6ASZDB-BK125C",D49="NPC6ASZDB-GN250C",D49="NPC6ASZDB-WT011M",D49="NPC6ASZDB-WT014M",D49="NPC6ASZDB-OR005M",D49="NPC6ASZDB-GY006M",D49="NPC6ASZDB-WT550C",D49="NPC6ASZDB-WT650C",D49="NPC6ASZDB-WT850C",D49="NPC6ASZDB-WT950C",D49="NPC6ASZDB-RD250C",D49="NPC06SZDB-GY015C",D49="NPC06SZDB-BL020C",D49="NPC06SZDB-YL015C",D49="NPC6ASZDB-BL012M",D49="NPC6ASZDB-WT020C",D49="NPC6ASZDB-BL008M",D49="NPC6ASZDB-BL009M",D49="NPC6ASZDB-WT022M",D49="NPC6ASZDB-YL007M",D49="NPC06SZDB-WT250C",D49="NPC6ASZDB-BL007M",D49="NPC6ASZDB-BK050C",D49="NPC6ASZDB-BK025C",D49="NPC6ASZDB-BL750C",D49="NPC6ASZDB-OR010M",D49="NPC06SZDB-RD015M",D49="NPC6ASZDB-YL012M",D49="NPC6ASZDB-YL030M",D49="NPC6ASZDB-YL020M",D49="NPC6ASZDB-RD050C",D49="NPC06SZDB-BL050C",D49="NPC06SZDB-RD050C",D49="NPC06SZDB-YL050C",D49="NPC06SZDB-YL003M",D49="NPC06SZDB-GN002M",D49="NPC6ASZDB-RD010M",D49="NPC6ASZDB-GY450C",D49="NPC6ASZDB-WT006M",D49="NPC6ASZDB-BL250C",D49="NPC6ASZDB-GY050C",D49="NPC6ASZDB-YL250C",D49="NPC6ASZDB-YL008M",D49="NPC06SZDB-YL010M",D49="NPC6ASZDB-GY008M",D49="NPC06SZDB-RD005M",D49="NPC6ASZDB-BL050C",D49="NPC6ASZDB-WT450C",D49="NPC6ASZDB-OR050C",D49="NPC06SZDB-GN010M",D49="NPC06SZDB-RD010M",D49="NPC06SZDB-BL010M",D49="NPC6ASZDB-GY050C",D49="NPC6ASZDB-YL025C",D49="NPC6ASZDB-BK250C",D49="NPC6ASZDB-BK004M",D49="NPC6ASZDB-YL006M",D49="NPC06SZDB-WT007M",D49="NPC6ASZDB-BL015M",D49="NPC6ASZDB-BL020M",D49="NPC6ASZDB-GN010M",D49="NPC6ASZDB-GN015M",D49="NPC6ASZDB-GY250C",D49="NPC6ASZDB-BK030M",D49="NPC06SZDB-GY003M",D49="NPC06SZDB-BL150C",D49="NPC6ASZDB-BK013M",D49="NPC6ASZDB-OR150C",D49="NPC6ASZDB-GY007M",D49="NPC6ASZDB-BK750C",D49="NPC06SZDB-GN003M",D49="NPC06SZDB-BK150C",D49="NPC06SZDB-BK001M",D49="NPC6ASZDB-RD007M",D49="NPC6ASZDB-RD010M",D49="NPC06SZDB-GY006M",D49="NPC06SZDB-GY015M",D49="NPC06SZDB-BK050C",D49="NPC6ASZDB-GN025C",D49="NPC6ASZDB-WT009M",D49="NPC6ASZDB-OR004M",D49="NPC6ASZDB-WT075C",D49="NPC6ASZDB-WT175C",D49="NPC06SZDB-GY001M",D49="NPC06SZDB-GY002M",D49="NPC6ASZDB-WT125C",D49="NPC6ASZDB-WT225C",D49="NPC6ASZDB-WT275C",D49="NPC6ASZDB-GY015M",D49="NPC6ASZDB-RD001M",D49="NPC6ASZDB-RD005M",D49="NPC6ASZDB-WT025C",D49="NPC6ASZDB-YL001M",D49="NPC6ASZDB-YL005M",D49="NPC06SZDB-GY010M",D49="NPC06SZDB-YL005M",D49="NPC06SZDB-YL001M",D49="NPC6ASZDB-BK150C",D49="NPC6ASZDB-BL030M",D49="NPC6ASZDB-YL050C",D49="NPC6ASZDB-YL010M",D49="NPC6ASZDB-OR010M",D49="NPC06SZDB-YL150C",D49="NPC6ASZDB-OR005M",D49="NPC06SZDB-OR002M",D49="NPC6ASZDB-RD150C",D49="NPC6ASZDB-WT025M",D49="NPC6ASZDB-WT150C",D49="NPC6ASZDB-WT012M",D49="NPC6ASZDB-WT250C",D49="NPC6ASZDB-WT350C",D49="NPC6ASZDB-YL002M",D49="NPC6ASZDB-BL150C",D49="NPC6ASZDB-WT015M",D49="NPC6ASZDB-YL150C",D49="NPC6ASZDB-YL003M",D49="NPC6ASZDB-WT750C",D49="NPC6ASZDB-GN050C",D49="NPC6ASZDB-WT008M",D49="NPC06SZDB-OR010M",D49="NPC6ASZDB-GY150C",D49="NPC6ASZDB-GN150C",D49="NPC6ASZDB-OR001M",D49="NPC6ASZDB-OR002M",D49="NPC6ASZDB-OR003M",D49="NPC06SZDB-RD002M",D49="NPC06SZDB-RD150C",D49="NPC6ASZDB-BK015M",D49="NPC06SZDB-GN001M",D49="NPC06SZDB-GN150C",D49="NPC06SZDB-WT030M",D49="NPC06SZDB-WT750C",D49="NPC06SZDB-WT015M",D49="NPC6ASZDB-WT030M",D49="NPC06SZDB-RD001M",D49="NPC06SZDB-RD003M",D49="NPC06SZDB-OR003M",D49="NPC06SZDB-OR001M",D49="NPC06SZDB-BL001M",D49="NPC06SZDB-BL003M",D49="NPC06SZDB-WT150C",D49="NPC06SZDB-BL002M",D49="NPC6ASZDB-WT050C",D49="NPC06SZDB-WT050C",D49="NPC06SZDB-WT001M",D49="NPC06SZDB-WT002M",D49="NPC06SZDB-WT003M",D49="NPC06SZDB-WT004M",D49="NPC06SZDB-WT005M",D49="NPC06SZDB-WT010M",D49="NPC06SZDB-WT020M",D49="NPC6ASZDB-GN001M",D49="NPC6ASZDB-GN002M",D49="NPC6ASZDB-GN003M",D49="NPC6ASZDB-GN004M",D49="NPC6ASZDB-GN005M",D49="NPC6ASZDB-GN020M",D49="NPC6ASZDB-GN030M",D49="NPC6ASZDB-WT001M",D49="NPC6ASZDB-WT002M",D49="NPC6ASZDB-WT003M",D49="NPC6ASZDB-WT004M",D49="NPC6ASZDB-WT005M",D49="NPC6ASZDB-WT006M",D49="NPC6ASZDB-WT007M",D49="NPC6ASZDB-WT010M",D49="NPC6ASZDB-WT020M",D49="NPC6ASZDB-RD002M",D49="NPC6ASZDB-RD003M",D49="NPC6ASZDB-RD020M",D49="NPC6ASZDB-GY001M",D49="NPC6ASZDB-GY002M",D49="NPC6ASZDB-GY003M",D49="NPC6ASZDB-GY004M",D49="NPC6ASZDB-GY005M",D49="NPC6ASZDB-GY010M",D49="NPC6ASZDB-GY020M",D49="NPC6ASZDB-GY025M",D49="NPC6ASZDB-GY030M",D49="NPC6ASZDB-BL001M",D49="NPC6ASZDB-BL002M",D49="NPC6ASZDB-BL003M",D49="NPC6ASZDB-BL004M",D49="NPC6ASZDB-BL005M",D49="NPC6ASZDB-BL010M",D49="NPC6ASZDB-BK001M",D49="NPC6ASZDB-BK002M",D49="NPC6ASZDB-BK003M",D49="NPC6ASZDB-BK005M",D49="NPC6ASZDB-BK010M",D49="NPC6ASZDB-BK020M",),E49*2,0)</f>
        <v>0</v>
      </c>
      <c r="M49" s="119">
        <f t="shared" si="101"/>
        <v>35430</v>
      </c>
      <c r="N49" s="117">
        <v>10000</v>
      </c>
      <c r="O49" s="118">
        <f t="shared" si="1"/>
        <v>0</v>
      </c>
      <c r="P49" s="119">
        <f t="shared" si="102"/>
        <v>47900</v>
      </c>
      <c r="Q49" s="117"/>
      <c r="R49" s="117">
        <f t="shared" si="2"/>
        <v>0</v>
      </c>
      <c r="S49" s="117">
        <f t="shared" si="103"/>
        <v>30156</v>
      </c>
      <c r="T49" s="117"/>
      <c r="U49" s="117">
        <f t="shared" si="31"/>
        <v>0</v>
      </c>
      <c r="V49" s="117">
        <f t="shared" si="32"/>
        <v>68136</v>
      </c>
      <c r="W49" s="121"/>
      <c r="X49" s="120">
        <f t="shared" si="3"/>
        <v>0</v>
      </c>
      <c r="Y49" s="117">
        <f t="shared" si="104"/>
        <v>2271</v>
      </c>
      <c r="Z49" s="117"/>
      <c r="AA49" s="121">
        <f t="shared" si="98"/>
        <v>0</v>
      </c>
      <c r="AB49" s="117">
        <f t="shared" si="34"/>
        <v>2491</v>
      </c>
      <c r="AC49" s="117"/>
      <c r="AD49" s="117">
        <f t="shared" si="105"/>
        <v>0</v>
      </c>
      <c r="AE49" s="117">
        <f t="shared" si="36"/>
        <v>1902</v>
      </c>
      <c r="AF49" s="117"/>
      <c r="AG49" s="116">
        <f t="shared" si="5"/>
        <v>0</v>
      </c>
      <c r="AH49" s="123">
        <f t="shared" si="37"/>
        <v>3588</v>
      </c>
      <c r="AI49" s="117"/>
      <c r="AJ49" s="121">
        <f t="shared" si="6"/>
        <v>0</v>
      </c>
      <c r="AK49" s="117">
        <f t="shared" si="38"/>
        <v>3442</v>
      </c>
      <c r="AL49" s="117"/>
      <c r="AM49" s="121">
        <f t="shared" si="7"/>
        <v>0</v>
      </c>
      <c r="AN49" s="117">
        <f t="shared" si="39"/>
        <v>1998</v>
      </c>
      <c r="AO49" s="117"/>
      <c r="AP49" s="121">
        <f t="shared" si="8"/>
        <v>0</v>
      </c>
      <c r="AQ49" s="117">
        <f t="shared" si="40"/>
        <v>5813</v>
      </c>
      <c r="AR49" s="117"/>
      <c r="AS49" s="121">
        <f t="shared" si="9"/>
        <v>0</v>
      </c>
      <c r="AT49" s="117">
        <f t="shared" si="41"/>
        <v>1583</v>
      </c>
      <c r="AU49" s="117"/>
      <c r="AV49" s="117">
        <f t="shared" si="42"/>
        <v>0</v>
      </c>
      <c r="AW49" s="122">
        <f t="shared" si="43"/>
        <v>1788.4</v>
      </c>
      <c r="AX49" s="117"/>
      <c r="AY49" s="117">
        <f t="shared" si="44"/>
        <v>0</v>
      </c>
      <c r="AZ49" s="117">
        <f t="shared" si="45"/>
        <v>1870</v>
      </c>
      <c r="BA49" s="117"/>
      <c r="BB49" s="121">
        <f t="shared" si="46"/>
        <v>0</v>
      </c>
      <c r="BC49" s="117">
        <f t="shared" si="47"/>
        <v>3654</v>
      </c>
      <c r="BD49" s="117"/>
      <c r="BE49" s="121">
        <f t="shared" si="48"/>
        <v>0</v>
      </c>
      <c r="BF49" s="117">
        <f t="shared" si="49"/>
        <v>3991</v>
      </c>
      <c r="BG49" s="117"/>
      <c r="BH49" s="121">
        <f t="shared" si="106"/>
        <v>0</v>
      </c>
      <c r="BI49" s="117">
        <f t="shared" si="95"/>
        <v>4276.6000000000022</v>
      </c>
      <c r="BJ49" s="117"/>
      <c r="BK49" s="121">
        <f t="shared" si="52"/>
        <v>0</v>
      </c>
      <c r="BL49" s="117">
        <f t="shared" si="53"/>
        <v>7616</v>
      </c>
      <c r="BM49" s="117"/>
      <c r="BN49" s="121">
        <f t="shared" si="54"/>
        <v>0</v>
      </c>
      <c r="BO49" s="117">
        <f t="shared" si="55"/>
        <v>6921</v>
      </c>
      <c r="BP49" s="117"/>
      <c r="BQ49" s="121">
        <f t="shared" si="56"/>
        <v>0</v>
      </c>
      <c r="BR49" s="117">
        <f t="shared" si="57"/>
        <v>23114.6</v>
      </c>
      <c r="BS49" s="117"/>
      <c r="BT49" s="117">
        <f t="shared" si="10"/>
        <v>0</v>
      </c>
      <c r="BU49" s="117">
        <f t="shared" si="96"/>
        <v>53501</v>
      </c>
      <c r="BV49" s="117"/>
      <c r="BW49" s="117">
        <f t="shared" si="11"/>
        <v>0</v>
      </c>
      <c r="BX49" s="117">
        <f t="shared" si="97"/>
        <v>38396</v>
      </c>
      <c r="BY49" s="117"/>
      <c r="BZ49" s="117">
        <f t="shared" si="12"/>
        <v>0</v>
      </c>
      <c r="CA49" s="117">
        <f t="shared" si="94"/>
        <v>44960</v>
      </c>
      <c r="CB49" s="117"/>
      <c r="CC49" s="117">
        <f t="shared" si="61"/>
        <v>0</v>
      </c>
      <c r="CD49" s="117">
        <f t="shared" si="107"/>
        <v>4501</v>
      </c>
      <c r="CE49" s="117"/>
      <c r="CF49" s="117">
        <f t="shared" si="63"/>
        <v>0</v>
      </c>
      <c r="CG49" s="117">
        <f t="shared" si="64"/>
        <v>7097</v>
      </c>
      <c r="CH49" s="117"/>
      <c r="CI49" s="117">
        <f t="shared" si="13"/>
        <v>0</v>
      </c>
      <c r="CJ49" s="117">
        <f t="shared" si="65"/>
        <v>8813</v>
      </c>
      <c r="CK49" s="117"/>
      <c r="CL49" s="117">
        <f t="shared" si="66"/>
        <v>0</v>
      </c>
      <c r="CM49" s="123">
        <f t="shared" si="67"/>
        <v>4885</v>
      </c>
      <c r="CN49" s="117"/>
      <c r="CO49" s="121">
        <f t="shared" si="108"/>
        <v>0</v>
      </c>
      <c r="CP49" s="123">
        <f t="shared" si="69"/>
        <v>3976</v>
      </c>
      <c r="CQ49" s="117"/>
      <c r="CR49" s="121">
        <f t="shared" si="14"/>
        <v>0</v>
      </c>
      <c r="CS49" s="123">
        <f t="shared" si="109"/>
        <v>274</v>
      </c>
      <c r="CT49" s="117"/>
      <c r="CU49" s="121">
        <f t="shared" si="15"/>
        <v>0</v>
      </c>
      <c r="CV49" s="120">
        <f t="shared" si="71"/>
        <v>7769</v>
      </c>
      <c r="CW49" s="123"/>
      <c r="CX49" s="117">
        <v>0</v>
      </c>
      <c r="CY49" s="116">
        <v>6603</v>
      </c>
      <c r="CZ49" s="123"/>
      <c r="DA49" s="117">
        <f t="shared" si="72"/>
        <v>0</v>
      </c>
      <c r="DB49" s="117">
        <f t="shared" si="110"/>
        <v>41730</v>
      </c>
      <c r="DC49" s="117"/>
      <c r="DD49" s="117">
        <f t="shared" si="74"/>
        <v>0</v>
      </c>
      <c r="DE49" s="117">
        <f t="shared" si="111"/>
        <v>38501</v>
      </c>
      <c r="DF49" s="117"/>
      <c r="DG49" s="120">
        <f t="shared" si="76"/>
        <v>0</v>
      </c>
      <c r="DH49" s="117">
        <f t="shared" ref="DH49:DH80" si="113">+DH48+DF49-DG49</f>
        <v>80001</v>
      </c>
      <c r="DI49" s="117"/>
      <c r="DJ49" s="117">
        <f t="shared" si="16"/>
        <v>0</v>
      </c>
      <c r="DK49" s="117">
        <f t="shared" si="78"/>
        <v>3594</v>
      </c>
      <c r="DL49" s="211"/>
      <c r="DM49" s="207">
        <f t="shared" si="17"/>
        <v>0</v>
      </c>
      <c r="DN49" s="125">
        <f t="shared" si="18"/>
        <v>0</v>
      </c>
      <c r="DO49" s="126"/>
      <c r="DP49" s="127">
        <f t="shared" si="19"/>
        <v>0</v>
      </c>
      <c r="DQ49" s="128">
        <f t="shared" si="79"/>
        <v>7212</v>
      </c>
      <c r="DR49" s="126"/>
      <c r="DS49" s="127">
        <f t="shared" si="20"/>
        <v>0</v>
      </c>
      <c r="DT49" s="128">
        <f t="shared" si="80"/>
        <v>4846</v>
      </c>
      <c r="DU49" s="126"/>
      <c r="DV49" s="127">
        <f t="shared" si="21"/>
        <v>0</v>
      </c>
      <c r="DW49" s="128">
        <f t="shared" si="81"/>
        <v>4835</v>
      </c>
      <c r="DX49" s="126"/>
      <c r="DY49" s="124">
        <f t="shared" si="22"/>
        <v>0</v>
      </c>
      <c r="DZ49" s="125">
        <f t="shared" si="82"/>
        <v>523</v>
      </c>
      <c r="EA49" s="124"/>
      <c r="EB49" s="124">
        <f t="shared" si="23"/>
        <v>0</v>
      </c>
      <c r="EC49" s="129">
        <f t="shared" si="83"/>
        <v>369</v>
      </c>
      <c r="ED49" s="126"/>
      <c r="EE49" s="127">
        <f t="shared" si="99"/>
        <v>0</v>
      </c>
      <c r="EF49" s="128">
        <f t="shared" si="84"/>
        <v>4769</v>
      </c>
      <c r="EG49" s="117"/>
      <c r="EH49" s="117">
        <f t="shared" si="25"/>
        <v>0</v>
      </c>
      <c r="EI49" s="117">
        <f t="shared" si="85"/>
        <v>25240</v>
      </c>
      <c r="EJ49" s="117"/>
      <c r="EK49" s="117">
        <f t="shared" si="26"/>
        <v>0</v>
      </c>
      <c r="EL49" s="117">
        <f t="shared" si="86"/>
        <v>23870</v>
      </c>
      <c r="EM49" s="131">
        <f t="shared" si="87"/>
        <v>107423.03301999997</v>
      </c>
    </row>
    <row r="50" spans="1:299" s="36" customFormat="1" ht="11.25" customHeight="1" x14ac:dyDescent="0.25">
      <c r="A50" s="130">
        <v>46028</v>
      </c>
      <c r="B50" s="185"/>
      <c r="C50" s="172">
        <v>4831</v>
      </c>
      <c r="D50" s="113"/>
      <c r="E50" s="114"/>
      <c r="F50" s="115"/>
      <c r="G50" s="116"/>
      <c r="H50" s="117"/>
      <c r="I50" s="118">
        <f t="shared" si="0"/>
        <v>0</v>
      </c>
      <c r="J50" s="119">
        <f t="shared" si="100"/>
        <v>103683</v>
      </c>
      <c r="K50" s="117"/>
      <c r="L50" s="118">
        <f t="shared" si="112"/>
        <v>0</v>
      </c>
      <c r="M50" s="119">
        <f t="shared" si="101"/>
        <v>35430</v>
      </c>
      <c r="N50" s="117">
        <v>50000</v>
      </c>
      <c r="O50" s="118">
        <f t="shared" si="1"/>
        <v>0</v>
      </c>
      <c r="P50" s="119">
        <f t="shared" si="102"/>
        <v>97900</v>
      </c>
      <c r="Q50" s="117"/>
      <c r="R50" s="117">
        <f t="shared" si="2"/>
        <v>0</v>
      </c>
      <c r="S50" s="117">
        <f t="shared" si="103"/>
        <v>30156</v>
      </c>
      <c r="T50" s="117"/>
      <c r="U50" s="117">
        <f t="shared" si="31"/>
        <v>0</v>
      </c>
      <c r="V50" s="117">
        <f t="shared" si="32"/>
        <v>68136</v>
      </c>
      <c r="W50" s="121"/>
      <c r="X50" s="120">
        <f t="shared" si="3"/>
        <v>0</v>
      </c>
      <c r="Y50" s="117">
        <f t="shared" si="104"/>
        <v>2271</v>
      </c>
      <c r="Z50" s="117"/>
      <c r="AA50" s="121">
        <f t="shared" si="98"/>
        <v>0</v>
      </c>
      <c r="AB50" s="117">
        <f t="shared" si="34"/>
        <v>2491</v>
      </c>
      <c r="AC50" s="117"/>
      <c r="AD50" s="117">
        <f t="shared" si="105"/>
        <v>0</v>
      </c>
      <c r="AE50" s="117">
        <f t="shared" si="36"/>
        <v>1902</v>
      </c>
      <c r="AF50" s="117"/>
      <c r="AG50" s="116">
        <f t="shared" si="5"/>
        <v>0</v>
      </c>
      <c r="AH50" s="123">
        <f t="shared" si="37"/>
        <v>3588</v>
      </c>
      <c r="AI50" s="117"/>
      <c r="AJ50" s="121">
        <f t="shared" si="6"/>
        <v>0</v>
      </c>
      <c r="AK50" s="117">
        <f t="shared" si="38"/>
        <v>3442</v>
      </c>
      <c r="AL50" s="117"/>
      <c r="AM50" s="121">
        <f t="shared" si="7"/>
        <v>0</v>
      </c>
      <c r="AN50" s="117">
        <f t="shared" si="39"/>
        <v>1998</v>
      </c>
      <c r="AO50" s="117"/>
      <c r="AP50" s="121">
        <f t="shared" si="8"/>
        <v>0</v>
      </c>
      <c r="AQ50" s="117">
        <f t="shared" si="40"/>
        <v>5813</v>
      </c>
      <c r="AR50" s="117"/>
      <c r="AS50" s="121">
        <f t="shared" si="9"/>
        <v>0</v>
      </c>
      <c r="AT50" s="117">
        <f t="shared" si="41"/>
        <v>1583</v>
      </c>
      <c r="AU50" s="117"/>
      <c r="AV50" s="117">
        <f t="shared" si="42"/>
        <v>0</v>
      </c>
      <c r="AW50" s="122">
        <f t="shared" si="43"/>
        <v>1788.4</v>
      </c>
      <c r="AX50" s="117"/>
      <c r="AY50" s="117">
        <f t="shared" si="44"/>
        <v>0</v>
      </c>
      <c r="AZ50" s="117">
        <f t="shared" si="45"/>
        <v>1870</v>
      </c>
      <c r="BA50" s="117"/>
      <c r="BB50" s="121">
        <f t="shared" si="46"/>
        <v>0</v>
      </c>
      <c r="BC50" s="117">
        <f t="shared" si="47"/>
        <v>3654</v>
      </c>
      <c r="BD50" s="117"/>
      <c r="BE50" s="121">
        <f t="shared" si="48"/>
        <v>0</v>
      </c>
      <c r="BF50" s="117">
        <f t="shared" si="49"/>
        <v>3991</v>
      </c>
      <c r="BG50" s="117"/>
      <c r="BH50" s="121">
        <f t="shared" si="106"/>
        <v>0</v>
      </c>
      <c r="BI50" s="117">
        <f t="shared" si="95"/>
        <v>4276.6000000000022</v>
      </c>
      <c r="BJ50" s="117"/>
      <c r="BK50" s="121">
        <f t="shared" si="52"/>
        <v>0</v>
      </c>
      <c r="BL50" s="117">
        <f t="shared" si="53"/>
        <v>7616</v>
      </c>
      <c r="BM50" s="117"/>
      <c r="BN50" s="121">
        <f t="shared" si="54"/>
        <v>0</v>
      </c>
      <c r="BO50" s="117">
        <f t="shared" si="55"/>
        <v>6921</v>
      </c>
      <c r="BP50" s="117"/>
      <c r="BQ50" s="121">
        <f t="shared" si="56"/>
        <v>0</v>
      </c>
      <c r="BR50" s="117">
        <f t="shared" si="57"/>
        <v>23114.6</v>
      </c>
      <c r="BS50" s="117"/>
      <c r="BT50" s="117">
        <f t="shared" si="10"/>
        <v>0</v>
      </c>
      <c r="BU50" s="117">
        <f t="shared" si="96"/>
        <v>53501</v>
      </c>
      <c r="BV50" s="117"/>
      <c r="BW50" s="117">
        <f t="shared" si="11"/>
        <v>0</v>
      </c>
      <c r="BX50" s="117">
        <f t="shared" si="97"/>
        <v>38396</v>
      </c>
      <c r="BY50" s="117"/>
      <c r="BZ50" s="117">
        <f t="shared" si="12"/>
        <v>0</v>
      </c>
      <c r="CA50" s="117">
        <f t="shared" si="94"/>
        <v>44960</v>
      </c>
      <c r="CB50" s="117"/>
      <c r="CC50" s="117">
        <f t="shared" si="61"/>
        <v>0</v>
      </c>
      <c r="CD50" s="117">
        <f t="shared" si="107"/>
        <v>4501</v>
      </c>
      <c r="CE50" s="117"/>
      <c r="CF50" s="117">
        <f t="shared" si="63"/>
        <v>0</v>
      </c>
      <c r="CG50" s="117">
        <f t="shared" si="64"/>
        <v>7097</v>
      </c>
      <c r="CH50" s="117"/>
      <c r="CI50" s="117">
        <f t="shared" si="13"/>
        <v>0</v>
      </c>
      <c r="CJ50" s="117">
        <f t="shared" si="65"/>
        <v>8813</v>
      </c>
      <c r="CK50" s="117"/>
      <c r="CL50" s="117">
        <f t="shared" si="66"/>
        <v>0</v>
      </c>
      <c r="CM50" s="123">
        <f t="shared" si="67"/>
        <v>4885</v>
      </c>
      <c r="CN50" s="117"/>
      <c r="CO50" s="121">
        <f t="shared" si="108"/>
        <v>0</v>
      </c>
      <c r="CP50" s="123">
        <f t="shared" si="69"/>
        <v>3976</v>
      </c>
      <c r="CQ50" s="117"/>
      <c r="CR50" s="121">
        <f t="shared" si="14"/>
        <v>0</v>
      </c>
      <c r="CS50" s="123">
        <f t="shared" si="109"/>
        <v>274</v>
      </c>
      <c r="CT50" s="117"/>
      <c r="CU50" s="121">
        <f t="shared" si="15"/>
        <v>0</v>
      </c>
      <c r="CV50" s="120">
        <f t="shared" si="71"/>
        <v>7769</v>
      </c>
      <c r="CW50" s="123"/>
      <c r="CX50" s="117">
        <v>0</v>
      </c>
      <c r="CY50" s="116">
        <v>6603</v>
      </c>
      <c r="CZ50" s="123"/>
      <c r="DA50" s="117">
        <f t="shared" si="72"/>
        <v>0</v>
      </c>
      <c r="DB50" s="117">
        <f t="shared" si="110"/>
        <v>41730</v>
      </c>
      <c r="DC50" s="117"/>
      <c r="DD50" s="117">
        <f t="shared" si="74"/>
        <v>0</v>
      </c>
      <c r="DE50" s="117">
        <f t="shared" si="111"/>
        <v>38501</v>
      </c>
      <c r="DF50" s="117"/>
      <c r="DG50" s="120">
        <f t="shared" si="76"/>
        <v>0</v>
      </c>
      <c r="DH50" s="117">
        <f t="shared" si="113"/>
        <v>80001</v>
      </c>
      <c r="DI50" s="117"/>
      <c r="DJ50" s="117">
        <f t="shared" si="16"/>
        <v>0</v>
      </c>
      <c r="DK50" s="117">
        <f t="shared" si="78"/>
        <v>3594</v>
      </c>
      <c r="DL50" s="211"/>
      <c r="DM50" s="207">
        <f t="shared" si="17"/>
        <v>0</v>
      </c>
      <c r="DN50" s="125">
        <f t="shared" si="18"/>
        <v>0</v>
      </c>
      <c r="DO50" s="126"/>
      <c r="DP50" s="127">
        <f t="shared" si="19"/>
        <v>0</v>
      </c>
      <c r="DQ50" s="128">
        <f t="shared" si="79"/>
        <v>7212</v>
      </c>
      <c r="DR50" s="126"/>
      <c r="DS50" s="127">
        <f t="shared" si="20"/>
        <v>0</v>
      </c>
      <c r="DT50" s="128">
        <f t="shared" si="80"/>
        <v>4846</v>
      </c>
      <c r="DU50" s="126"/>
      <c r="DV50" s="127">
        <f t="shared" si="21"/>
        <v>0</v>
      </c>
      <c r="DW50" s="128">
        <f t="shared" si="81"/>
        <v>4835</v>
      </c>
      <c r="DX50" s="126"/>
      <c r="DY50" s="124">
        <f t="shared" si="22"/>
        <v>0</v>
      </c>
      <c r="DZ50" s="125">
        <f t="shared" si="82"/>
        <v>523</v>
      </c>
      <c r="EA50" s="124"/>
      <c r="EB50" s="124">
        <f t="shared" si="23"/>
        <v>0</v>
      </c>
      <c r="EC50" s="129">
        <f t="shared" si="83"/>
        <v>369</v>
      </c>
      <c r="ED50" s="126"/>
      <c r="EE50" s="127">
        <f t="shared" si="99"/>
        <v>0</v>
      </c>
      <c r="EF50" s="128">
        <f t="shared" si="84"/>
        <v>4769</v>
      </c>
      <c r="EG50" s="117"/>
      <c r="EH50" s="117">
        <f t="shared" si="25"/>
        <v>0</v>
      </c>
      <c r="EI50" s="117">
        <f t="shared" si="85"/>
        <v>25240</v>
      </c>
      <c r="EJ50" s="117"/>
      <c r="EK50" s="117">
        <f t="shared" si="26"/>
        <v>0</v>
      </c>
      <c r="EL50" s="117">
        <f t="shared" si="86"/>
        <v>23870</v>
      </c>
      <c r="EM50" s="131">
        <f t="shared" si="87"/>
        <v>111177.04481999997</v>
      </c>
    </row>
    <row r="51" spans="1:299" s="36" customFormat="1" ht="11.25" customHeight="1" x14ac:dyDescent="0.25">
      <c r="A51" s="130">
        <v>46028</v>
      </c>
      <c r="B51" s="185"/>
      <c r="C51" s="172">
        <v>4803</v>
      </c>
      <c r="D51" s="113"/>
      <c r="E51" s="114"/>
      <c r="F51" s="115"/>
      <c r="G51" s="116"/>
      <c r="H51" s="117"/>
      <c r="I51" s="118">
        <f t="shared" si="0"/>
        <v>0</v>
      </c>
      <c r="J51" s="119">
        <f t="shared" si="100"/>
        <v>103683</v>
      </c>
      <c r="K51" s="117"/>
      <c r="L51" s="118">
        <f t="shared" si="112"/>
        <v>0</v>
      </c>
      <c r="M51" s="119">
        <f t="shared" si="101"/>
        <v>35430</v>
      </c>
      <c r="N51" s="117"/>
      <c r="O51" s="118">
        <f t="shared" si="1"/>
        <v>0</v>
      </c>
      <c r="P51" s="119">
        <f t="shared" si="102"/>
        <v>97900</v>
      </c>
      <c r="Q51" s="117"/>
      <c r="R51" s="117">
        <f t="shared" si="2"/>
        <v>0</v>
      </c>
      <c r="S51" s="117">
        <f t="shared" si="103"/>
        <v>30156</v>
      </c>
      <c r="T51" s="117"/>
      <c r="U51" s="117">
        <f t="shared" si="31"/>
        <v>0</v>
      </c>
      <c r="V51" s="117">
        <f t="shared" si="32"/>
        <v>68136</v>
      </c>
      <c r="W51" s="121"/>
      <c r="X51" s="120">
        <f t="shared" si="3"/>
        <v>0</v>
      </c>
      <c r="Y51" s="117">
        <f t="shared" si="104"/>
        <v>2271</v>
      </c>
      <c r="Z51" s="117"/>
      <c r="AA51" s="121">
        <f t="shared" si="98"/>
        <v>0</v>
      </c>
      <c r="AB51" s="117">
        <f t="shared" si="34"/>
        <v>2491</v>
      </c>
      <c r="AC51" s="117"/>
      <c r="AD51" s="117">
        <f t="shared" si="105"/>
        <v>0</v>
      </c>
      <c r="AE51" s="117">
        <f t="shared" si="36"/>
        <v>1902</v>
      </c>
      <c r="AF51" s="117"/>
      <c r="AG51" s="116">
        <f t="shared" si="5"/>
        <v>0</v>
      </c>
      <c r="AH51" s="123">
        <f t="shared" si="37"/>
        <v>3588</v>
      </c>
      <c r="AI51" s="117"/>
      <c r="AJ51" s="121">
        <f t="shared" si="6"/>
        <v>0</v>
      </c>
      <c r="AK51" s="117">
        <f t="shared" si="38"/>
        <v>3442</v>
      </c>
      <c r="AL51" s="117"/>
      <c r="AM51" s="121">
        <f t="shared" si="7"/>
        <v>0</v>
      </c>
      <c r="AN51" s="117">
        <f t="shared" si="39"/>
        <v>1998</v>
      </c>
      <c r="AO51" s="117"/>
      <c r="AP51" s="121">
        <f t="shared" si="8"/>
        <v>0</v>
      </c>
      <c r="AQ51" s="117">
        <f t="shared" si="40"/>
        <v>5813</v>
      </c>
      <c r="AR51" s="117"/>
      <c r="AS51" s="121">
        <f t="shared" si="9"/>
        <v>0</v>
      </c>
      <c r="AT51" s="117">
        <f t="shared" si="41"/>
        <v>1583</v>
      </c>
      <c r="AU51" s="117"/>
      <c r="AV51" s="117">
        <f t="shared" si="42"/>
        <v>0</v>
      </c>
      <c r="AW51" s="122">
        <f t="shared" si="43"/>
        <v>1788.4</v>
      </c>
      <c r="AX51" s="117"/>
      <c r="AY51" s="117">
        <f t="shared" si="44"/>
        <v>0</v>
      </c>
      <c r="AZ51" s="117">
        <f t="shared" si="45"/>
        <v>1870</v>
      </c>
      <c r="BA51" s="117"/>
      <c r="BB51" s="121">
        <f t="shared" si="46"/>
        <v>0</v>
      </c>
      <c r="BC51" s="117">
        <f t="shared" si="47"/>
        <v>3654</v>
      </c>
      <c r="BD51" s="117"/>
      <c r="BE51" s="121">
        <f t="shared" si="48"/>
        <v>0</v>
      </c>
      <c r="BF51" s="117">
        <f t="shared" si="49"/>
        <v>3991</v>
      </c>
      <c r="BG51" s="117"/>
      <c r="BH51" s="121">
        <f t="shared" si="106"/>
        <v>0</v>
      </c>
      <c r="BI51" s="117">
        <f t="shared" si="95"/>
        <v>4276.6000000000022</v>
      </c>
      <c r="BJ51" s="117"/>
      <c r="BK51" s="121">
        <f t="shared" si="52"/>
        <v>0</v>
      </c>
      <c r="BL51" s="117">
        <f t="shared" si="53"/>
        <v>7616</v>
      </c>
      <c r="BM51" s="117"/>
      <c r="BN51" s="121">
        <f t="shared" si="54"/>
        <v>0</v>
      </c>
      <c r="BO51" s="117">
        <f t="shared" si="55"/>
        <v>6921</v>
      </c>
      <c r="BP51" s="117">
        <v>11338</v>
      </c>
      <c r="BQ51" s="121">
        <f t="shared" si="56"/>
        <v>0</v>
      </c>
      <c r="BR51" s="117">
        <f t="shared" si="57"/>
        <v>34452.6</v>
      </c>
      <c r="BS51" s="117"/>
      <c r="BT51" s="117">
        <f t="shared" si="10"/>
        <v>0</v>
      </c>
      <c r="BU51" s="117">
        <f t="shared" si="96"/>
        <v>53501</v>
      </c>
      <c r="BV51" s="117"/>
      <c r="BW51" s="117">
        <f t="shared" si="11"/>
        <v>0</v>
      </c>
      <c r="BX51" s="117">
        <f t="shared" si="97"/>
        <v>38396</v>
      </c>
      <c r="BY51" s="117"/>
      <c r="BZ51" s="117">
        <f t="shared" si="12"/>
        <v>0</v>
      </c>
      <c r="CA51" s="117">
        <f t="shared" si="94"/>
        <v>44960</v>
      </c>
      <c r="CB51" s="117"/>
      <c r="CC51" s="117">
        <f t="shared" si="61"/>
        <v>0</v>
      </c>
      <c r="CD51" s="117">
        <f t="shared" si="107"/>
        <v>4501</v>
      </c>
      <c r="CE51" s="117"/>
      <c r="CF51" s="117">
        <f t="shared" si="63"/>
        <v>0</v>
      </c>
      <c r="CG51" s="117">
        <f t="shared" si="64"/>
        <v>7097</v>
      </c>
      <c r="CH51" s="117"/>
      <c r="CI51" s="117">
        <f t="shared" si="13"/>
        <v>0</v>
      </c>
      <c r="CJ51" s="117">
        <f t="shared" si="65"/>
        <v>8813</v>
      </c>
      <c r="CK51" s="117"/>
      <c r="CL51" s="117">
        <f t="shared" si="66"/>
        <v>0</v>
      </c>
      <c r="CM51" s="123">
        <f t="shared" si="67"/>
        <v>4885</v>
      </c>
      <c r="CN51" s="117"/>
      <c r="CO51" s="121">
        <f t="shared" si="108"/>
        <v>0</v>
      </c>
      <c r="CP51" s="123">
        <f t="shared" si="69"/>
        <v>3976</v>
      </c>
      <c r="CQ51" s="117"/>
      <c r="CR51" s="121">
        <f t="shared" si="14"/>
        <v>0</v>
      </c>
      <c r="CS51" s="123">
        <f t="shared" si="109"/>
        <v>274</v>
      </c>
      <c r="CT51" s="117"/>
      <c r="CU51" s="121">
        <f t="shared" si="15"/>
        <v>0</v>
      </c>
      <c r="CV51" s="120">
        <f t="shared" si="71"/>
        <v>7769</v>
      </c>
      <c r="CW51" s="123"/>
      <c r="CX51" s="117">
        <v>0</v>
      </c>
      <c r="CY51" s="116">
        <v>6603</v>
      </c>
      <c r="CZ51" s="123"/>
      <c r="DA51" s="117">
        <f t="shared" si="72"/>
        <v>0</v>
      </c>
      <c r="DB51" s="117">
        <f t="shared" si="110"/>
        <v>41730</v>
      </c>
      <c r="DC51" s="117"/>
      <c r="DD51" s="117">
        <f t="shared" si="74"/>
        <v>0</v>
      </c>
      <c r="DE51" s="117">
        <f t="shared" si="111"/>
        <v>38501</v>
      </c>
      <c r="DF51" s="117"/>
      <c r="DG51" s="120">
        <f t="shared" si="76"/>
        <v>0</v>
      </c>
      <c r="DH51" s="117">
        <f t="shared" si="113"/>
        <v>80001</v>
      </c>
      <c r="DI51" s="117"/>
      <c r="DJ51" s="117">
        <f t="shared" si="16"/>
        <v>0</v>
      </c>
      <c r="DK51" s="117">
        <f t="shared" si="78"/>
        <v>3594</v>
      </c>
      <c r="DL51" s="211"/>
      <c r="DM51" s="207">
        <f t="shared" si="17"/>
        <v>0</v>
      </c>
      <c r="DN51" s="125">
        <f t="shared" si="18"/>
        <v>0</v>
      </c>
      <c r="DO51" s="126"/>
      <c r="DP51" s="127">
        <f t="shared" si="19"/>
        <v>0</v>
      </c>
      <c r="DQ51" s="128">
        <f t="shared" si="79"/>
        <v>7212</v>
      </c>
      <c r="DR51" s="126"/>
      <c r="DS51" s="127">
        <f t="shared" si="20"/>
        <v>0</v>
      </c>
      <c r="DT51" s="128">
        <f t="shared" si="80"/>
        <v>4846</v>
      </c>
      <c r="DU51" s="126"/>
      <c r="DV51" s="127">
        <f t="shared" si="21"/>
        <v>0</v>
      </c>
      <c r="DW51" s="128">
        <f t="shared" si="81"/>
        <v>4835</v>
      </c>
      <c r="DX51" s="126"/>
      <c r="DY51" s="124">
        <f t="shared" si="22"/>
        <v>0</v>
      </c>
      <c r="DZ51" s="125">
        <f t="shared" si="82"/>
        <v>523</v>
      </c>
      <c r="EA51" s="124"/>
      <c r="EB51" s="124">
        <f t="shared" si="23"/>
        <v>0</v>
      </c>
      <c r="EC51" s="129">
        <f t="shared" si="83"/>
        <v>369</v>
      </c>
      <c r="ED51" s="126"/>
      <c r="EE51" s="127">
        <f t="shared" si="99"/>
        <v>0</v>
      </c>
      <c r="EF51" s="128">
        <f t="shared" si="84"/>
        <v>4769</v>
      </c>
      <c r="EG51" s="117"/>
      <c r="EH51" s="117">
        <f t="shared" si="25"/>
        <v>0</v>
      </c>
      <c r="EI51" s="117">
        <f t="shared" si="85"/>
        <v>25240</v>
      </c>
      <c r="EJ51" s="117"/>
      <c r="EK51" s="117">
        <f t="shared" si="26"/>
        <v>0</v>
      </c>
      <c r="EL51" s="117">
        <f t="shared" si="86"/>
        <v>23870</v>
      </c>
      <c r="EM51" s="131">
        <f t="shared" si="87"/>
        <v>115653.84481999997</v>
      </c>
    </row>
    <row r="52" spans="1:299" ht="11.25" customHeight="1" x14ac:dyDescent="0.25">
      <c r="A52" s="130">
        <v>46028</v>
      </c>
      <c r="B52" s="185"/>
      <c r="C52" s="172">
        <v>4845</v>
      </c>
      <c r="D52" s="113"/>
      <c r="E52" s="114"/>
      <c r="F52" s="115"/>
      <c r="G52" s="116"/>
      <c r="H52" s="117"/>
      <c r="I52" s="118">
        <f t="shared" si="0"/>
        <v>0</v>
      </c>
      <c r="J52" s="119">
        <f t="shared" si="100"/>
        <v>103683</v>
      </c>
      <c r="K52" s="117"/>
      <c r="L52" s="118">
        <f t="shared" si="112"/>
        <v>0</v>
      </c>
      <c r="M52" s="119">
        <f t="shared" si="101"/>
        <v>35430</v>
      </c>
      <c r="N52" s="117"/>
      <c r="O52" s="118">
        <f t="shared" si="1"/>
        <v>0</v>
      </c>
      <c r="P52" s="119">
        <f t="shared" si="102"/>
        <v>97900</v>
      </c>
      <c r="Q52" s="117"/>
      <c r="R52" s="117">
        <f t="shared" si="2"/>
        <v>0</v>
      </c>
      <c r="S52" s="117">
        <f t="shared" si="103"/>
        <v>30156</v>
      </c>
      <c r="T52" s="117"/>
      <c r="U52" s="117">
        <f t="shared" si="31"/>
        <v>0</v>
      </c>
      <c r="V52" s="117">
        <f t="shared" si="32"/>
        <v>68136</v>
      </c>
      <c r="W52" s="121"/>
      <c r="X52" s="120">
        <f t="shared" si="3"/>
        <v>0</v>
      </c>
      <c r="Y52" s="117">
        <f t="shared" si="104"/>
        <v>2271</v>
      </c>
      <c r="Z52" s="117">
        <v>8000</v>
      </c>
      <c r="AA52" s="121">
        <f t="shared" si="98"/>
        <v>0</v>
      </c>
      <c r="AB52" s="117">
        <f t="shared" si="34"/>
        <v>10491</v>
      </c>
      <c r="AC52" s="117"/>
      <c r="AD52" s="117">
        <f t="shared" si="105"/>
        <v>0</v>
      </c>
      <c r="AE52" s="117">
        <f t="shared" si="36"/>
        <v>1902</v>
      </c>
      <c r="AF52" s="117"/>
      <c r="AG52" s="116">
        <f t="shared" si="5"/>
        <v>0</v>
      </c>
      <c r="AH52" s="123">
        <f t="shared" si="37"/>
        <v>3588</v>
      </c>
      <c r="AI52" s="117"/>
      <c r="AJ52" s="121">
        <f t="shared" si="6"/>
        <v>0</v>
      </c>
      <c r="AK52" s="117">
        <f t="shared" si="38"/>
        <v>3442</v>
      </c>
      <c r="AL52" s="117"/>
      <c r="AM52" s="121">
        <f t="shared" si="7"/>
        <v>0</v>
      </c>
      <c r="AN52" s="117">
        <f t="shared" si="39"/>
        <v>1998</v>
      </c>
      <c r="AO52" s="117"/>
      <c r="AP52" s="121">
        <f t="shared" si="8"/>
        <v>0</v>
      </c>
      <c r="AQ52" s="117">
        <f t="shared" si="40"/>
        <v>5813</v>
      </c>
      <c r="AR52" s="117"/>
      <c r="AS52" s="121">
        <f t="shared" si="9"/>
        <v>0</v>
      </c>
      <c r="AT52" s="117">
        <f t="shared" si="41"/>
        <v>1583</v>
      </c>
      <c r="AU52" s="117"/>
      <c r="AV52" s="117">
        <f t="shared" si="42"/>
        <v>0</v>
      </c>
      <c r="AW52" s="122">
        <f t="shared" si="43"/>
        <v>1788.4</v>
      </c>
      <c r="AX52" s="117"/>
      <c r="AY52" s="117">
        <f t="shared" si="44"/>
        <v>0</v>
      </c>
      <c r="AZ52" s="117">
        <f t="shared" si="45"/>
        <v>1870</v>
      </c>
      <c r="BA52" s="117"/>
      <c r="BB52" s="121">
        <f t="shared" si="46"/>
        <v>0</v>
      </c>
      <c r="BC52" s="117">
        <f t="shared" si="47"/>
        <v>3654</v>
      </c>
      <c r="BD52" s="117"/>
      <c r="BE52" s="121">
        <f t="shared" si="48"/>
        <v>0</v>
      </c>
      <c r="BF52" s="117">
        <f t="shared" si="49"/>
        <v>3991</v>
      </c>
      <c r="BG52" s="117"/>
      <c r="BH52" s="121">
        <f t="shared" si="106"/>
        <v>0</v>
      </c>
      <c r="BI52" s="117">
        <f t="shared" si="95"/>
        <v>4276.6000000000022</v>
      </c>
      <c r="BJ52" s="117"/>
      <c r="BK52" s="121">
        <f t="shared" si="52"/>
        <v>0</v>
      </c>
      <c r="BL52" s="117">
        <f t="shared" si="53"/>
        <v>7616</v>
      </c>
      <c r="BM52" s="117"/>
      <c r="BN52" s="121">
        <f t="shared" si="54"/>
        <v>0</v>
      </c>
      <c r="BO52" s="117">
        <f t="shared" si="55"/>
        <v>6921</v>
      </c>
      <c r="BP52" s="117"/>
      <c r="BQ52" s="121">
        <f t="shared" si="56"/>
        <v>0</v>
      </c>
      <c r="BR52" s="117">
        <f t="shared" si="57"/>
        <v>34452.6</v>
      </c>
      <c r="BS52" s="117"/>
      <c r="BT52" s="117">
        <f t="shared" si="10"/>
        <v>0</v>
      </c>
      <c r="BU52" s="117">
        <f t="shared" si="96"/>
        <v>53501</v>
      </c>
      <c r="BV52" s="117"/>
      <c r="BW52" s="117">
        <f t="shared" si="11"/>
        <v>0</v>
      </c>
      <c r="BX52" s="117">
        <f t="shared" si="97"/>
        <v>38396</v>
      </c>
      <c r="BY52" s="117"/>
      <c r="BZ52" s="117">
        <f t="shared" si="12"/>
        <v>0</v>
      </c>
      <c r="CA52" s="117">
        <f t="shared" si="94"/>
        <v>44960</v>
      </c>
      <c r="CB52" s="117"/>
      <c r="CC52" s="117">
        <f t="shared" si="61"/>
        <v>0</v>
      </c>
      <c r="CD52" s="117">
        <f t="shared" si="107"/>
        <v>4501</v>
      </c>
      <c r="CE52" s="117"/>
      <c r="CF52" s="117">
        <f t="shared" si="63"/>
        <v>0</v>
      </c>
      <c r="CG52" s="117">
        <f t="shared" si="64"/>
        <v>7097</v>
      </c>
      <c r="CH52" s="117"/>
      <c r="CI52" s="117">
        <f t="shared" si="13"/>
        <v>0</v>
      </c>
      <c r="CJ52" s="117">
        <f t="shared" si="65"/>
        <v>8813</v>
      </c>
      <c r="CK52" s="117"/>
      <c r="CL52" s="117">
        <f t="shared" si="66"/>
        <v>0</v>
      </c>
      <c r="CM52" s="123">
        <f t="shared" si="67"/>
        <v>4885</v>
      </c>
      <c r="CN52" s="117"/>
      <c r="CO52" s="121">
        <f t="shared" si="108"/>
        <v>0</v>
      </c>
      <c r="CP52" s="123">
        <f t="shared" si="69"/>
        <v>3976</v>
      </c>
      <c r="CQ52" s="117"/>
      <c r="CR52" s="121">
        <f t="shared" si="14"/>
        <v>0</v>
      </c>
      <c r="CS52" s="123">
        <f t="shared" si="109"/>
        <v>274</v>
      </c>
      <c r="CT52" s="117"/>
      <c r="CU52" s="121">
        <f t="shared" si="15"/>
        <v>0</v>
      </c>
      <c r="CV52" s="120">
        <f t="shared" si="71"/>
        <v>7769</v>
      </c>
      <c r="CW52" s="123"/>
      <c r="CX52" s="117">
        <f t="shared" ref="CX52:CX96" si="114">IF(OR(D52="NPC6AUZDB-GY030C",D52="NPC6AUZDA-GY003M",D43="NPC6AUZDA-GY003M",D52="NPC6AUZDB-GY150C",D52="NPC6AUZDB-GY010M",D52="NPC6AUZDB-GY001M",D52="NPC6AUZDB-GY005M",D52="NPC6AUZDA-GY020M",D52="NPC6AUZDB-GY003M",D52="NPC6AUZDB-GY002M",),E52*(F52+0.1),0)</f>
        <v>0</v>
      </c>
      <c r="CY52" s="116">
        <f t="shared" ref="CY52:CY57" si="115">+CY51+CW52-CX52</f>
        <v>6603</v>
      </c>
      <c r="CZ52" s="123"/>
      <c r="DA52" s="117">
        <f t="shared" si="72"/>
        <v>0</v>
      </c>
      <c r="DB52" s="117">
        <f t="shared" si="110"/>
        <v>41730</v>
      </c>
      <c r="DC52" s="117"/>
      <c r="DD52" s="117">
        <f t="shared" si="74"/>
        <v>0</v>
      </c>
      <c r="DE52" s="117">
        <f t="shared" si="111"/>
        <v>38501</v>
      </c>
      <c r="DF52" s="117"/>
      <c r="DG52" s="120">
        <f t="shared" si="76"/>
        <v>0</v>
      </c>
      <c r="DH52" s="117">
        <f t="shared" si="113"/>
        <v>80001</v>
      </c>
      <c r="DI52" s="117"/>
      <c r="DJ52" s="117">
        <f t="shared" si="16"/>
        <v>0</v>
      </c>
      <c r="DK52" s="117">
        <f t="shared" si="78"/>
        <v>3594</v>
      </c>
      <c r="DL52" s="211"/>
      <c r="DM52" s="207">
        <f t="shared" si="17"/>
        <v>0</v>
      </c>
      <c r="DN52" s="125">
        <f t="shared" si="18"/>
        <v>0</v>
      </c>
      <c r="DO52" s="126"/>
      <c r="DP52" s="127">
        <f t="shared" si="19"/>
        <v>0</v>
      </c>
      <c r="DQ52" s="128">
        <f t="shared" si="79"/>
        <v>7212</v>
      </c>
      <c r="DR52" s="126"/>
      <c r="DS52" s="127">
        <f t="shared" si="20"/>
        <v>0</v>
      </c>
      <c r="DT52" s="128">
        <f t="shared" si="80"/>
        <v>4846</v>
      </c>
      <c r="DU52" s="126"/>
      <c r="DV52" s="127">
        <f t="shared" si="21"/>
        <v>0</v>
      </c>
      <c r="DW52" s="128">
        <f t="shared" si="81"/>
        <v>4835</v>
      </c>
      <c r="DX52" s="126"/>
      <c r="DY52" s="124">
        <f t="shared" si="22"/>
        <v>0</v>
      </c>
      <c r="DZ52" s="125">
        <f t="shared" si="82"/>
        <v>523</v>
      </c>
      <c r="EA52" s="124"/>
      <c r="EB52" s="124">
        <f t="shared" si="23"/>
        <v>0</v>
      </c>
      <c r="EC52" s="129">
        <f t="shared" si="83"/>
        <v>369</v>
      </c>
      <c r="ED52" s="126"/>
      <c r="EE52" s="127">
        <f t="shared" si="99"/>
        <v>0</v>
      </c>
      <c r="EF52" s="128">
        <f t="shared" si="84"/>
        <v>4769</v>
      </c>
      <c r="EG52" s="117"/>
      <c r="EH52" s="117">
        <f t="shared" si="25"/>
        <v>0</v>
      </c>
      <c r="EI52" s="117">
        <f t="shared" si="85"/>
        <v>25240</v>
      </c>
      <c r="EJ52" s="117"/>
      <c r="EK52" s="117">
        <f t="shared" si="26"/>
        <v>0</v>
      </c>
      <c r="EL52" s="117">
        <f t="shared" si="86"/>
        <v>23870</v>
      </c>
      <c r="EM52" s="131">
        <f t="shared" si="87"/>
        <v>116803.84481999997</v>
      </c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</row>
    <row r="53" spans="1:299" ht="11.25" customHeight="1" x14ac:dyDescent="0.25">
      <c r="A53" s="130">
        <v>46028</v>
      </c>
      <c r="B53" s="185"/>
      <c r="C53" s="172">
        <v>4834</v>
      </c>
      <c r="D53" s="113"/>
      <c r="E53" s="114"/>
      <c r="F53" s="115"/>
      <c r="G53" s="116"/>
      <c r="H53" s="117"/>
      <c r="I53" s="118">
        <f t="shared" si="0"/>
        <v>0</v>
      </c>
      <c r="J53" s="119">
        <f t="shared" si="100"/>
        <v>103683</v>
      </c>
      <c r="K53" s="117"/>
      <c r="L53" s="118">
        <f t="shared" si="112"/>
        <v>0</v>
      </c>
      <c r="M53" s="119">
        <f t="shared" si="101"/>
        <v>35430</v>
      </c>
      <c r="N53" s="117"/>
      <c r="O53" s="118">
        <f t="shared" si="1"/>
        <v>0</v>
      </c>
      <c r="P53" s="119">
        <f t="shared" si="102"/>
        <v>97900</v>
      </c>
      <c r="Q53" s="117"/>
      <c r="R53" s="117">
        <f t="shared" si="2"/>
        <v>0</v>
      </c>
      <c r="S53" s="117">
        <f t="shared" si="103"/>
        <v>30156</v>
      </c>
      <c r="T53" s="117"/>
      <c r="U53" s="117">
        <f t="shared" si="31"/>
        <v>0</v>
      </c>
      <c r="V53" s="117">
        <f t="shared" si="32"/>
        <v>68136</v>
      </c>
      <c r="W53" s="121"/>
      <c r="X53" s="120">
        <f t="shared" si="3"/>
        <v>0</v>
      </c>
      <c r="Y53" s="117">
        <f t="shared" si="104"/>
        <v>2271</v>
      </c>
      <c r="Z53" s="117"/>
      <c r="AA53" s="121">
        <f t="shared" si="98"/>
        <v>0</v>
      </c>
      <c r="AB53" s="117">
        <f t="shared" si="34"/>
        <v>10491</v>
      </c>
      <c r="AC53" s="117"/>
      <c r="AD53" s="117">
        <f t="shared" si="105"/>
        <v>0</v>
      </c>
      <c r="AE53" s="117">
        <f t="shared" si="36"/>
        <v>1902</v>
      </c>
      <c r="AF53" s="117"/>
      <c r="AG53" s="116">
        <f t="shared" si="5"/>
        <v>0</v>
      </c>
      <c r="AH53" s="123">
        <f t="shared" si="37"/>
        <v>3588</v>
      </c>
      <c r="AI53" s="117"/>
      <c r="AJ53" s="121">
        <f t="shared" si="6"/>
        <v>0</v>
      </c>
      <c r="AK53" s="117">
        <f t="shared" si="38"/>
        <v>3442</v>
      </c>
      <c r="AL53" s="117"/>
      <c r="AM53" s="121">
        <f t="shared" si="7"/>
        <v>0</v>
      </c>
      <c r="AN53" s="117">
        <f t="shared" si="39"/>
        <v>1998</v>
      </c>
      <c r="AO53" s="117"/>
      <c r="AP53" s="121">
        <f t="shared" si="8"/>
        <v>0</v>
      </c>
      <c r="AQ53" s="117">
        <f t="shared" si="40"/>
        <v>5813</v>
      </c>
      <c r="AR53" s="117"/>
      <c r="AS53" s="121">
        <f t="shared" si="9"/>
        <v>0</v>
      </c>
      <c r="AT53" s="117">
        <f t="shared" si="41"/>
        <v>1583</v>
      </c>
      <c r="AU53" s="117"/>
      <c r="AV53" s="117">
        <f t="shared" si="42"/>
        <v>0</v>
      </c>
      <c r="AW53" s="122">
        <f t="shared" si="43"/>
        <v>1788.4</v>
      </c>
      <c r="AX53" s="117"/>
      <c r="AY53" s="117">
        <f t="shared" si="44"/>
        <v>0</v>
      </c>
      <c r="AZ53" s="117">
        <f t="shared" si="45"/>
        <v>1870</v>
      </c>
      <c r="BA53" s="117"/>
      <c r="BB53" s="121">
        <f t="shared" si="46"/>
        <v>0</v>
      </c>
      <c r="BC53" s="117">
        <f t="shared" si="47"/>
        <v>3654</v>
      </c>
      <c r="BD53" s="117"/>
      <c r="BE53" s="121">
        <f t="shared" si="48"/>
        <v>0</v>
      </c>
      <c r="BF53" s="117">
        <f t="shared" si="49"/>
        <v>3991</v>
      </c>
      <c r="BG53" s="117"/>
      <c r="BH53" s="121">
        <f t="shared" si="106"/>
        <v>0</v>
      </c>
      <c r="BI53" s="117">
        <f t="shared" si="95"/>
        <v>4276.6000000000022</v>
      </c>
      <c r="BJ53" s="117"/>
      <c r="BK53" s="121">
        <f t="shared" si="52"/>
        <v>0</v>
      </c>
      <c r="BL53" s="117">
        <f t="shared" si="53"/>
        <v>7616</v>
      </c>
      <c r="BM53" s="117"/>
      <c r="BN53" s="121">
        <f t="shared" si="54"/>
        <v>0</v>
      </c>
      <c r="BO53" s="117">
        <f t="shared" si="55"/>
        <v>6921</v>
      </c>
      <c r="BP53" s="117"/>
      <c r="BQ53" s="121">
        <f t="shared" si="56"/>
        <v>0</v>
      </c>
      <c r="BR53" s="117">
        <f t="shared" si="57"/>
        <v>34452.6</v>
      </c>
      <c r="BS53" s="117">
        <v>50000</v>
      </c>
      <c r="BT53" s="117">
        <f t="shared" si="10"/>
        <v>0</v>
      </c>
      <c r="BU53" s="117">
        <f t="shared" si="96"/>
        <v>103501</v>
      </c>
      <c r="BV53" s="117"/>
      <c r="BW53" s="117">
        <f t="shared" si="11"/>
        <v>0</v>
      </c>
      <c r="BX53" s="117">
        <f t="shared" si="97"/>
        <v>38396</v>
      </c>
      <c r="BY53" s="117"/>
      <c r="BZ53" s="117">
        <f t="shared" si="12"/>
        <v>0</v>
      </c>
      <c r="CA53" s="117">
        <f t="shared" si="94"/>
        <v>44960</v>
      </c>
      <c r="CB53" s="117"/>
      <c r="CC53" s="117">
        <f t="shared" si="61"/>
        <v>0</v>
      </c>
      <c r="CD53" s="117">
        <f t="shared" si="107"/>
        <v>4501</v>
      </c>
      <c r="CE53" s="117"/>
      <c r="CF53" s="117">
        <f t="shared" si="63"/>
        <v>0</v>
      </c>
      <c r="CG53" s="117">
        <f t="shared" si="64"/>
        <v>7097</v>
      </c>
      <c r="CH53" s="117"/>
      <c r="CI53" s="117">
        <f t="shared" si="13"/>
        <v>0</v>
      </c>
      <c r="CJ53" s="117">
        <f t="shared" si="65"/>
        <v>8813</v>
      </c>
      <c r="CK53" s="117"/>
      <c r="CL53" s="117">
        <f t="shared" si="66"/>
        <v>0</v>
      </c>
      <c r="CM53" s="123">
        <f t="shared" si="67"/>
        <v>4885</v>
      </c>
      <c r="CN53" s="117"/>
      <c r="CO53" s="121">
        <f t="shared" si="108"/>
        <v>0</v>
      </c>
      <c r="CP53" s="123">
        <f t="shared" si="69"/>
        <v>3976</v>
      </c>
      <c r="CQ53" s="117"/>
      <c r="CR53" s="121">
        <f t="shared" si="14"/>
        <v>0</v>
      </c>
      <c r="CS53" s="123">
        <f t="shared" si="109"/>
        <v>274</v>
      </c>
      <c r="CT53" s="117"/>
      <c r="CU53" s="121">
        <f t="shared" si="15"/>
        <v>0</v>
      </c>
      <c r="CV53" s="120">
        <f t="shared" si="71"/>
        <v>7769</v>
      </c>
      <c r="CW53" s="123"/>
      <c r="CX53" s="117">
        <f t="shared" si="114"/>
        <v>0</v>
      </c>
      <c r="CY53" s="116">
        <f t="shared" si="115"/>
        <v>6603</v>
      </c>
      <c r="CZ53" s="123"/>
      <c r="DA53" s="117">
        <f t="shared" si="72"/>
        <v>0</v>
      </c>
      <c r="DB53" s="117">
        <f t="shared" si="110"/>
        <v>41730</v>
      </c>
      <c r="DC53" s="117"/>
      <c r="DD53" s="117">
        <f t="shared" si="74"/>
        <v>0</v>
      </c>
      <c r="DE53" s="117">
        <f t="shared" si="111"/>
        <v>38501</v>
      </c>
      <c r="DF53" s="117"/>
      <c r="DG53" s="120">
        <f t="shared" si="76"/>
        <v>0</v>
      </c>
      <c r="DH53" s="117">
        <f t="shared" si="113"/>
        <v>80001</v>
      </c>
      <c r="DI53" s="117"/>
      <c r="DJ53" s="117">
        <f t="shared" si="16"/>
        <v>0</v>
      </c>
      <c r="DK53" s="117">
        <f t="shared" si="78"/>
        <v>3594</v>
      </c>
      <c r="DL53" s="211"/>
      <c r="DM53" s="207">
        <f t="shared" si="17"/>
        <v>0</v>
      </c>
      <c r="DN53" s="125">
        <f t="shared" si="18"/>
        <v>0</v>
      </c>
      <c r="DO53" s="126"/>
      <c r="DP53" s="127">
        <f t="shared" si="19"/>
        <v>0</v>
      </c>
      <c r="DQ53" s="128">
        <f t="shared" si="79"/>
        <v>7212</v>
      </c>
      <c r="DR53" s="126"/>
      <c r="DS53" s="127">
        <f t="shared" si="20"/>
        <v>0</v>
      </c>
      <c r="DT53" s="128">
        <f t="shared" si="80"/>
        <v>4846</v>
      </c>
      <c r="DU53" s="126"/>
      <c r="DV53" s="127">
        <f t="shared" si="21"/>
        <v>0</v>
      </c>
      <c r="DW53" s="128">
        <f t="shared" si="81"/>
        <v>4835</v>
      </c>
      <c r="DX53" s="126"/>
      <c r="DY53" s="124">
        <f t="shared" si="22"/>
        <v>0</v>
      </c>
      <c r="DZ53" s="125">
        <f t="shared" si="82"/>
        <v>523</v>
      </c>
      <c r="EA53" s="124"/>
      <c r="EB53" s="124">
        <f t="shared" si="23"/>
        <v>0</v>
      </c>
      <c r="EC53" s="129">
        <f t="shared" si="83"/>
        <v>369</v>
      </c>
      <c r="ED53" s="126"/>
      <c r="EE53" s="127">
        <f t="shared" si="99"/>
        <v>0</v>
      </c>
      <c r="EF53" s="128">
        <f t="shared" si="84"/>
        <v>4769</v>
      </c>
      <c r="EG53" s="117"/>
      <c r="EH53" s="117">
        <f t="shared" si="25"/>
        <v>0</v>
      </c>
      <c r="EI53" s="117">
        <f t="shared" si="85"/>
        <v>25240</v>
      </c>
      <c r="EJ53" s="117"/>
      <c r="EK53" s="117">
        <f t="shared" si="26"/>
        <v>0</v>
      </c>
      <c r="EL53" s="117">
        <f t="shared" si="86"/>
        <v>23870</v>
      </c>
      <c r="EM53" s="131">
        <f t="shared" si="87"/>
        <v>120533.84481999997</v>
      </c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</row>
    <row r="54" spans="1:299" s="36" customFormat="1" ht="11.25" customHeight="1" x14ac:dyDescent="0.25">
      <c r="A54" s="130">
        <v>46028</v>
      </c>
      <c r="B54" s="185"/>
      <c r="C54" s="172">
        <v>4834</v>
      </c>
      <c r="D54" s="113"/>
      <c r="E54" s="114"/>
      <c r="F54" s="115"/>
      <c r="G54" s="116"/>
      <c r="H54" s="117"/>
      <c r="I54" s="118">
        <f t="shared" si="0"/>
        <v>0</v>
      </c>
      <c r="J54" s="119">
        <f t="shared" si="100"/>
        <v>103683</v>
      </c>
      <c r="K54" s="117"/>
      <c r="L54" s="118">
        <f t="shared" si="112"/>
        <v>0</v>
      </c>
      <c r="M54" s="119">
        <f t="shared" si="101"/>
        <v>35430</v>
      </c>
      <c r="N54" s="117"/>
      <c r="O54" s="118">
        <f t="shared" si="1"/>
        <v>0</v>
      </c>
      <c r="P54" s="119">
        <f t="shared" si="102"/>
        <v>97900</v>
      </c>
      <c r="Q54" s="117"/>
      <c r="R54" s="117">
        <f t="shared" si="2"/>
        <v>0</v>
      </c>
      <c r="S54" s="117">
        <f t="shared" si="103"/>
        <v>30156</v>
      </c>
      <c r="T54" s="117"/>
      <c r="U54" s="117">
        <f t="shared" si="31"/>
        <v>0</v>
      </c>
      <c r="V54" s="117">
        <f t="shared" si="32"/>
        <v>68136</v>
      </c>
      <c r="W54" s="121"/>
      <c r="X54" s="120">
        <f t="shared" si="3"/>
        <v>0</v>
      </c>
      <c r="Y54" s="117">
        <f t="shared" si="104"/>
        <v>2271</v>
      </c>
      <c r="Z54" s="117"/>
      <c r="AA54" s="121">
        <f t="shared" si="98"/>
        <v>0</v>
      </c>
      <c r="AB54" s="117">
        <f t="shared" si="34"/>
        <v>10491</v>
      </c>
      <c r="AC54" s="117"/>
      <c r="AD54" s="117">
        <f t="shared" si="105"/>
        <v>0</v>
      </c>
      <c r="AE54" s="117">
        <f t="shared" si="36"/>
        <v>1902</v>
      </c>
      <c r="AF54" s="117"/>
      <c r="AG54" s="116">
        <f t="shared" si="5"/>
        <v>0</v>
      </c>
      <c r="AH54" s="123">
        <f t="shared" si="37"/>
        <v>3588</v>
      </c>
      <c r="AI54" s="117"/>
      <c r="AJ54" s="121">
        <f t="shared" si="6"/>
        <v>0</v>
      </c>
      <c r="AK54" s="117">
        <f t="shared" si="38"/>
        <v>3442</v>
      </c>
      <c r="AL54" s="117"/>
      <c r="AM54" s="121">
        <f t="shared" si="7"/>
        <v>0</v>
      </c>
      <c r="AN54" s="117">
        <f t="shared" si="39"/>
        <v>1998</v>
      </c>
      <c r="AO54" s="117"/>
      <c r="AP54" s="121">
        <f t="shared" si="8"/>
        <v>0</v>
      </c>
      <c r="AQ54" s="117">
        <f t="shared" si="40"/>
        <v>5813</v>
      </c>
      <c r="AR54" s="117"/>
      <c r="AS54" s="121">
        <f t="shared" si="9"/>
        <v>0</v>
      </c>
      <c r="AT54" s="117">
        <f t="shared" si="41"/>
        <v>1583</v>
      </c>
      <c r="AU54" s="117"/>
      <c r="AV54" s="117">
        <f t="shared" si="42"/>
        <v>0</v>
      </c>
      <c r="AW54" s="122">
        <f t="shared" si="43"/>
        <v>1788.4</v>
      </c>
      <c r="AX54" s="117"/>
      <c r="AY54" s="117">
        <f t="shared" si="44"/>
        <v>0</v>
      </c>
      <c r="AZ54" s="117">
        <f t="shared" si="45"/>
        <v>1870</v>
      </c>
      <c r="BA54" s="117"/>
      <c r="BB54" s="121">
        <f t="shared" si="46"/>
        <v>0</v>
      </c>
      <c r="BC54" s="117">
        <f t="shared" si="47"/>
        <v>3654</v>
      </c>
      <c r="BD54" s="117"/>
      <c r="BE54" s="121">
        <f t="shared" si="48"/>
        <v>0</v>
      </c>
      <c r="BF54" s="117">
        <f t="shared" si="49"/>
        <v>3991</v>
      </c>
      <c r="BG54" s="117"/>
      <c r="BH54" s="121">
        <f t="shared" si="106"/>
        <v>0</v>
      </c>
      <c r="BI54" s="117">
        <f t="shared" si="95"/>
        <v>4276.6000000000022</v>
      </c>
      <c r="BJ54" s="117"/>
      <c r="BK54" s="121">
        <f t="shared" si="52"/>
        <v>0</v>
      </c>
      <c r="BL54" s="117">
        <f t="shared" si="53"/>
        <v>7616</v>
      </c>
      <c r="BM54" s="117"/>
      <c r="BN54" s="121">
        <f t="shared" si="54"/>
        <v>0</v>
      </c>
      <c r="BO54" s="117">
        <f t="shared" si="55"/>
        <v>6921</v>
      </c>
      <c r="BP54" s="117"/>
      <c r="BQ54" s="121">
        <f t="shared" si="56"/>
        <v>0</v>
      </c>
      <c r="BR54" s="117">
        <f t="shared" si="57"/>
        <v>34452.6</v>
      </c>
      <c r="BS54" s="117"/>
      <c r="BT54" s="117">
        <f t="shared" si="10"/>
        <v>0</v>
      </c>
      <c r="BU54" s="117">
        <f t="shared" si="96"/>
        <v>103501</v>
      </c>
      <c r="BV54" s="117">
        <v>50000</v>
      </c>
      <c r="BW54" s="117">
        <f t="shared" si="11"/>
        <v>0</v>
      </c>
      <c r="BX54" s="117">
        <f t="shared" si="97"/>
        <v>88396</v>
      </c>
      <c r="BY54" s="117"/>
      <c r="BZ54" s="117">
        <f t="shared" si="12"/>
        <v>0</v>
      </c>
      <c r="CA54" s="117">
        <f t="shared" si="94"/>
        <v>44960</v>
      </c>
      <c r="CB54" s="117"/>
      <c r="CC54" s="117">
        <f t="shared" si="61"/>
        <v>0</v>
      </c>
      <c r="CD54" s="117">
        <f t="shared" si="107"/>
        <v>4501</v>
      </c>
      <c r="CE54" s="117"/>
      <c r="CF54" s="117">
        <f t="shared" si="63"/>
        <v>0</v>
      </c>
      <c r="CG54" s="117">
        <f t="shared" si="64"/>
        <v>7097</v>
      </c>
      <c r="CH54" s="117"/>
      <c r="CI54" s="117">
        <f t="shared" si="13"/>
        <v>0</v>
      </c>
      <c r="CJ54" s="117">
        <f t="shared" si="65"/>
        <v>8813</v>
      </c>
      <c r="CK54" s="117"/>
      <c r="CL54" s="117">
        <f t="shared" si="66"/>
        <v>0</v>
      </c>
      <c r="CM54" s="123">
        <f t="shared" si="67"/>
        <v>4885</v>
      </c>
      <c r="CN54" s="117"/>
      <c r="CO54" s="121">
        <f t="shared" si="108"/>
        <v>0</v>
      </c>
      <c r="CP54" s="123">
        <f t="shared" si="69"/>
        <v>3976</v>
      </c>
      <c r="CQ54" s="117"/>
      <c r="CR54" s="121">
        <f t="shared" si="14"/>
        <v>0</v>
      </c>
      <c r="CS54" s="123">
        <f t="shared" si="109"/>
        <v>274</v>
      </c>
      <c r="CT54" s="117"/>
      <c r="CU54" s="121">
        <f t="shared" si="15"/>
        <v>0</v>
      </c>
      <c r="CV54" s="120">
        <f t="shared" si="71"/>
        <v>7769</v>
      </c>
      <c r="CW54" s="123"/>
      <c r="CX54" s="117">
        <f t="shared" si="114"/>
        <v>0</v>
      </c>
      <c r="CY54" s="116">
        <f t="shared" si="115"/>
        <v>6603</v>
      </c>
      <c r="CZ54" s="123"/>
      <c r="DA54" s="117">
        <f t="shared" si="72"/>
        <v>0</v>
      </c>
      <c r="DB54" s="117">
        <f t="shared" si="110"/>
        <v>41730</v>
      </c>
      <c r="DC54" s="117"/>
      <c r="DD54" s="117">
        <f t="shared" si="74"/>
        <v>0</v>
      </c>
      <c r="DE54" s="117">
        <f t="shared" si="111"/>
        <v>38501</v>
      </c>
      <c r="DF54" s="117"/>
      <c r="DG54" s="120">
        <f t="shared" si="76"/>
        <v>0</v>
      </c>
      <c r="DH54" s="117">
        <f t="shared" si="113"/>
        <v>80001</v>
      </c>
      <c r="DI54" s="117"/>
      <c r="DJ54" s="117">
        <f t="shared" si="16"/>
        <v>0</v>
      </c>
      <c r="DK54" s="117">
        <f t="shared" si="78"/>
        <v>3594</v>
      </c>
      <c r="DL54" s="211"/>
      <c r="DM54" s="207">
        <f t="shared" si="17"/>
        <v>0</v>
      </c>
      <c r="DN54" s="125">
        <f t="shared" si="18"/>
        <v>0</v>
      </c>
      <c r="DO54" s="126"/>
      <c r="DP54" s="127">
        <f t="shared" si="19"/>
        <v>0</v>
      </c>
      <c r="DQ54" s="128">
        <f t="shared" si="79"/>
        <v>7212</v>
      </c>
      <c r="DR54" s="126"/>
      <c r="DS54" s="127">
        <f t="shared" si="20"/>
        <v>0</v>
      </c>
      <c r="DT54" s="128">
        <f t="shared" si="80"/>
        <v>4846</v>
      </c>
      <c r="DU54" s="126"/>
      <c r="DV54" s="127">
        <f t="shared" si="21"/>
        <v>0</v>
      </c>
      <c r="DW54" s="128">
        <f t="shared" si="81"/>
        <v>4835</v>
      </c>
      <c r="DX54" s="126"/>
      <c r="DY54" s="124">
        <f t="shared" si="22"/>
        <v>0</v>
      </c>
      <c r="DZ54" s="125">
        <f t="shared" si="82"/>
        <v>523</v>
      </c>
      <c r="EA54" s="124"/>
      <c r="EB54" s="124">
        <f t="shared" si="23"/>
        <v>0</v>
      </c>
      <c r="EC54" s="129">
        <f t="shared" si="83"/>
        <v>369</v>
      </c>
      <c r="ED54" s="126"/>
      <c r="EE54" s="127">
        <f t="shared" si="99"/>
        <v>0</v>
      </c>
      <c r="EF54" s="128">
        <f t="shared" si="84"/>
        <v>4769</v>
      </c>
      <c r="EG54" s="117"/>
      <c r="EH54" s="117">
        <f t="shared" si="25"/>
        <v>0</v>
      </c>
      <c r="EI54" s="117">
        <f t="shared" si="85"/>
        <v>25240</v>
      </c>
      <c r="EJ54" s="117"/>
      <c r="EK54" s="117">
        <f t="shared" si="26"/>
        <v>0</v>
      </c>
      <c r="EL54" s="117">
        <f t="shared" si="86"/>
        <v>23870</v>
      </c>
      <c r="EM54" s="131">
        <f t="shared" si="87"/>
        <v>121348.84481999997</v>
      </c>
    </row>
    <row r="55" spans="1:299" s="36" customFormat="1" ht="11.25" customHeight="1" x14ac:dyDescent="0.25">
      <c r="A55" s="130">
        <v>46028</v>
      </c>
      <c r="B55" s="185"/>
      <c r="C55" s="172">
        <v>4834</v>
      </c>
      <c r="D55" s="113"/>
      <c r="E55" s="114"/>
      <c r="F55" s="115"/>
      <c r="G55" s="116"/>
      <c r="H55" s="117"/>
      <c r="I55" s="118">
        <f t="shared" si="0"/>
        <v>0</v>
      </c>
      <c r="J55" s="119">
        <f t="shared" si="100"/>
        <v>103683</v>
      </c>
      <c r="K55" s="117"/>
      <c r="L55" s="118">
        <f t="shared" si="112"/>
        <v>0</v>
      </c>
      <c r="M55" s="119">
        <f t="shared" si="101"/>
        <v>35430</v>
      </c>
      <c r="N55" s="117"/>
      <c r="O55" s="118">
        <f t="shared" si="1"/>
        <v>0</v>
      </c>
      <c r="P55" s="119">
        <f t="shared" si="102"/>
        <v>97900</v>
      </c>
      <c r="Q55" s="117"/>
      <c r="R55" s="117">
        <f t="shared" si="2"/>
        <v>0</v>
      </c>
      <c r="S55" s="117">
        <f t="shared" si="103"/>
        <v>30156</v>
      </c>
      <c r="T55" s="117"/>
      <c r="U55" s="117">
        <f t="shared" si="31"/>
        <v>0</v>
      </c>
      <c r="V55" s="117">
        <f t="shared" si="32"/>
        <v>68136</v>
      </c>
      <c r="W55" s="121"/>
      <c r="X55" s="120">
        <f t="shared" si="3"/>
        <v>0</v>
      </c>
      <c r="Y55" s="117">
        <f t="shared" si="104"/>
        <v>2271</v>
      </c>
      <c r="Z55" s="117"/>
      <c r="AA55" s="121">
        <f t="shared" si="98"/>
        <v>0</v>
      </c>
      <c r="AB55" s="117">
        <f t="shared" si="34"/>
        <v>10491</v>
      </c>
      <c r="AC55" s="117"/>
      <c r="AD55" s="117">
        <f t="shared" si="105"/>
        <v>0</v>
      </c>
      <c r="AE55" s="117">
        <f t="shared" si="36"/>
        <v>1902</v>
      </c>
      <c r="AF55" s="117"/>
      <c r="AG55" s="116">
        <f t="shared" si="5"/>
        <v>0</v>
      </c>
      <c r="AH55" s="123">
        <f t="shared" si="37"/>
        <v>3588</v>
      </c>
      <c r="AI55" s="117"/>
      <c r="AJ55" s="121">
        <f t="shared" si="6"/>
        <v>0</v>
      </c>
      <c r="AK55" s="117">
        <f t="shared" si="38"/>
        <v>3442</v>
      </c>
      <c r="AL55" s="117"/>
      <c r="AM55" s="121">
        <f t="shared" si="7"/>
        <v>0</v>
      </c>
      <c r="AN55" s="117">
        <f t="shared" si="39"/>
        <v>1998</v>
      </c>
      <c r="AO55" s="117"/>
      <c r="AP55" s="121">
        <f t="shared" si="8"/>
        <v>0</v>
      </c>
      <c r="AQ55" s="117">
        <f t="shared" si="40"/>
        <v>5813</v>
      </c>
      <c r="AR55" s="117"/>
      <c r="AS55" s="121">
        <f t="shared" si="9"/>
        <v>0</v>
      </c>
      <c r="AT55" s="117">
        <f t="shared" si="41"/>
        <v>1583</v>
      </c>
      <c r="AU55" s="117"/>
      <c r="AV55" s="117">
        <f t="shared" si="42"/>
        <v>0</v>
      </c>
      <c r="AW55" s="122">
        <f t="shared" si="43"/>
        <v>1788.4</v>
      </c>
      <c r="AX55" s="117"/>
      <c r="AY55" s="117">
        <f t="shared" si="44"/>
        <v>0</v>
      </c>
      <c r="AZ55" s="117">
        <f t="shared" si="45"/>
        <v>1870</v>
      </c>
      <c r="BA55" s="117"/>
      <c r="BB55" s="121">
        <f t="shared" si="46"/>
        <v>0</v>
      </c>
      <c r="BC55" s="117">
        <f t="shared" si="47"/>
        <v>3654</v>
      </c>
      <c r="BD55" s="117"/>
      <c r="BE55" s="121">
        <f t="shared" si="48"/>
        <v>0</v>
      </c>
      <c r="BF55" s="117">
        <f t="shared" si="49"/>
        <v>3991</v>
      </c>
      <c r="BG55" s="117"/>
      <c r="BH55" s="121">
        <f t="shared" si="106"/>
        <v>0</v>
      </c>
      <c r="BI55" s="117">
        <f t="shared" si="95"/>
        <v>4276.6000000000022</v>
      </c>
      <c r="BJ55" s="117"/>
      <c r="BK55" s="121">
        <f t="shared" si="52"/>
        <v>0</v>
      </c>
      <c r="BL55" s="117">
        <f t="shared" si="53"/>
        <v>7616</v>
      </c>
      <c r="BM55" s="117"/>
      <c r="BN55" s="121">
        <f t="shared" si="54"/>
        <v>0</v>
      </c>
      <c r="BO55" s="117">
        <f t="shared" si="55"/>
        <v>6921</v>
      </c>
      <c r="BP55" s="117"/>
      <c r="BQ55" s="121">
        <f t="shared" si="56"/>
        <v>0</v>
      </c>
      <c r="BR55" s="117">
        <f t="shared" si="57"/>
        <v>34452.6</v>
      </c>
      <c r="BS55" s="117"/>
      <c r="BT55" s="117">
        <f t="shared" si="10"/>
        <v>0</v>
      </c>
      <c r="BU55" s="117">
        <f t="shared" si="96"/>
        <v>103501</v>
      </c>
      <c r="BV55" s="117"/>
      <c r="BW55" s="117">
        <f t="shared" si="11"/>
        <v>0</v>
      </c>
      <c r="BX55" s="117">
        <f t="shared" si="97"/>
        <v>88396</v>
      </c>
      <c r="BY55" s="117">
        <v>50000</v>
      </c>
      <c r="BZ55" s="117">
        <f t="shared" si="12"/>
        <v>0</v>
      </c>
      <c r="CA55" s="117">
        <f t="shared" si="94"/>
        <v>94960</v>
      </c>
      <c r="CB55" s="117"/>
      <c r="CC55" s="117">
        <f t="shared" si="61"/>
        <v>0</v>
      </c>
      <c r="CD55" s="117">
        <f t="shared" si="107"/>
        <v>4501</v>
      </c>
      <c r="CE55" s="117"/>
      <c r="CF55" s="117">
        <f t="shared" si="63"/>
        <v>0</v>
      </c>
      <c r="CG55" s="117">
        <f t="shared" si="64"/>
        <v>7097</v>
      </c>
      <c r="CH55" s="117"/>
      <c r="CI55" s="117">
        <f t="shared" si="13"/>
        <v>0</v>
      </c>
      <c r="CJ55" s="117">
        <f t="shared" si="65"/>
        <v>8813</v>
      </c>
      <c r="CK55" s="117"/>
      <c r="CL55" s="117">
        <f t="shared" si="66"/>
        <v>0</v>
      </c>
      <c r="CM55" s="123">
        <f t="shared" si="67"/>
        <v>4885</v>
      </c>
      <c r="CN55" s="117"/>
      <c r="CO55" s="121">
        <f t="shared" si="108"/>
        <v>0</v>
      </c>
      <c r="CP55" s="123">
        <f t="shared" si="69"/>
        <v>3976</v>
      </c>
      <c r="CQ55" s="117"/>
      <c r="CR55" s="121">
        <f t="shared" si="14"/>
        <v>0</v>
      </c>
      <c r="CS55" s="123">
        <f t="shared" si="109"/>
        <v>274</v>
      </c>
      <c r="CT55" s="117"/>
      <c r="CU55" s="121">
        <f t="shared" si="15"/>
        <v>0</v>
      </c>
      <c r="CV55" s="120">
        <f t="shared" si="71"/>
        <v>7769</v>
      </c>
      <c r="CW55" s="123"/>
      <c r="CX55" s="117">
        <f t="shared" si="114"/>
        <v>0</v>
      </c>
      <c r="CY55" s="116">
        <f t="shared" si="115"/>
        <v>6603</v>
      </c>
      <c r="CZ55" s="123"/>
      <c r="DA55" s="117">
        <f t="shared" si="72"/>
        <v>0</v>
      </c>
      <c r="DB55" s="117">
        <f t="shared" si="110"/>
        <v>41730</v>
      </c>
      <c r="DC55" s="117"/>
      <c r="DD55" s="117">
        <f t="shared" si="74"/>
        <v>0</v>
      </c>
      <c r="DE55" s="117">
        <f t="shared" si="111"/>
        <v>38501</v>
      </c>
      <c r="DF55" s="117"/>
      <c r="DG55" s="120">
        <f t="shared" si="76"/>
        <v>0</v>
      </c>
      <c r="DH55" s="117">
        <f t="shared" si="113"/>
        <v>80001</v>
      </c>
      <c r="DI55" s="117"/>
      <c r="DJ55" s="117">
        <f t="shared" si="16"/>
        <v>0</v>
      </c>
      <c r="DK55" s="117">
        <f t="shared" si="78"/>
        <v>3594</v>
      </c>
      <c r="DL55" s="211"/>
      <c r="DM55" s="207">
        <f t="shared" si="17"/>
        <v>0</v>
      </c>
      <c r="DN55" s="125">
        <f t="shared" si="18"/>
        <v>0</v>
      </c>
      <c r="DO55" s="126"/>
      <c r="DP55" s="127">
        <f t="shared" si="19"/>
        <v>0</v>
      </c>
      <c r="DQ55" s="128">
        <f t="shared" si="79"/>
        <v>7212</v>
      </c>
      <c r="DR55" s="126"/>
      <c r="DS55" s="127">
        <f t="shared" si="20"/>
        <v>0</v>
      </c>
      <c r="DT55" s="128">
        <f t="shared" si="80"/>
        <v>4846</v>
      </c>
      <c r="DU55" s="126"/>
      <c r="DV55" s="127">
        <f t="shared" si="21"/>
        <v>0</v>
      </c>
      <c r="DW55" s="128">
        <f t="shared" si="81"/>
        <v>4835</v>
      </c>
      <c r="DX55" s="126"/>
      <c r="DY55" s="124">
        <f t="shared" si="22"/>
        <v>0</v>
      </c>
      <c r="DZ55" s="125">
        <f t="shared" si="82"/>
        <v>523</v>
      </c>
      <c r="EA55" s="124"/>
      <c r="EB55" s="124">
        <f t="shared" si="23"/>
        <v>0</v>
      </c>
      <c r="EC55" s="129">
        <f t="shared" si="83"/>
        <v>369</v>
      </c>
      <c r="ED55" s="126"/>
      <c r="EE55" s="127">
        <f t="shared" si="99"/>
        <v>0</v>
      </c>
      <c r="EF55" s="128">
        <f t="shared" si="84"/>
        <v>4769</v>
      </c>
      <c r="EG55" s="117"/>
      <c r="EH55" s="117">
        <f t="shared" si="25"/>
        <v>0</v>
      </c>
      <c r="EI55" s="117">
        <f t="shared" si="85"/>
        <v>25240</v>
      </c>
      <c r="EJ55" s="117"/>
      <c r="EK55" s="117">
        <f t="shared" si="26"/>
        <v>0</v>
      </c>
      <c r="EL55" s="117">
        <f t="shared" si="86"/>
        <v>23870</v>
      </c>
      <c r="EM55" s="131">
        <f t="shared" si="87"/>
        <v>124971.74101999997</v>
      </c>
    </row>
    <row r="56" spans="1:299" s="36" customFormat="1" ht="11.25" customHeight="1" x14ac:dyDescent="0.25">
      <c r="A56" s="130">
        <v>46028</v>
      </c>
      <c r="B56" s="185"/>
      <c r="C56" s="173">
        <v>4817</v>
      </c>
      <c r="D56" s="146"/>
      <c r="E56" s="160"/>
      <c r="F56" s="115"/>
      <c r="G56" s="116"/>
      <c r="H56" s="117"/>
      <c r="I56" s="118">
        <f t="shared" si="0"/>
        <v>0</v>
      </c>
      <c r="J56" s="119">
        <f t="shared" si="100"/>
        <v>103683</v>
      </c>
      <c r="K56" s="117"/>
      <c r="L56" s="118">
        <f t="shared" si="112"/>
        <v>0</v>
      </c>
      <c r="M56" s="119">
        <f t="shared" si="101"/>
        <v>35430</v>
      </c>
      <c r="N56" s="117"/>
      <c r="O56" s="118">
        <f t="shared" si="1"/>
        <v>0</v>
      </c>
      <c r="P56" s="119">
        <f t="shared" si="102"/>
        <v>97900</v>
      </c>
      <c r="Q56" s="117"/>
      <c r="R56" s="117">
        <f t="shared" si="2"/>
        <v>0</v>
      </c>
      <c r="S56" s="117">
        <f t="shared" si="103"/>
        <v>30156</v>
      </c>
      <c r="T56" s="117"/>
      <c r="U56" s="117">
        <f t="shared" si="31"/>
        <v>0</v>
      </c>
      <c r="V56" s="117">
        <f t="shared" si="32"/>
        <v>68136</v>
      </c>
      <c r="W56" s="121"/>
      <c r="X56" s="120">
        <f t="shared" si="3"/>
        <v>0</v>
      </c>
      <c r="Y56" s="117">
        <f t="shared" si="104"/>
        <v>2271</v>
      </c>
      <c r="Z56" s="117"/>
      <c r="AA56" s="121">
        <f t="shared" si="98"/>
        <v>0</v>
      </c>
      <c r="AB56" s="117">
        <f t="shared" si="34"/>
        <v>10491</v>
      </c>
      <c r="AC56" s="117"/>
      <c r="AD56" s="117">
        <f t="shared" si="105"/>
        <v>0</v>
      </c>
      <c r="AE56" s="117">
        <f t="shared" si="36"/>
        <v>1902</v>
      </c>
      <c r="AF56" s="117"/>
      <c r="AG56" s="116">
        <f t="shared" si="5"/>
        <v>0</v>
      </c>
      <c r="AH56" s="123">
        <f t="shared" si="37"/>
        <v>3588</v>
      </c>
      <c r="AI56" s="117"/>
      <c r="AJ56" s="121">
        <f t="shared" si="6"/>
        <v>0</v>
      </c>
      <c r="AK56" s="117">
        <f t="shared" si="38"/>
        <v>3442</v>
      </c>
      <c r="AL56" s="117"/>
      <c r="AM56" s="121">
        <f t="shared" si="7"/>
        <v>0</v>
      </c>
      <c r="AN56" s="117">
        <f t="shared" si="39"/>
        <v>1998</v>
      </c>
      <c r="AO56" s="117"/>
      <c r="AP56" s="121">
        <f t="shared" si="8"/>
        <v>0</v>
      </c>
      <c r="AQ56" s="117">
        <f t="shared" si="40"/>
        <v>5813</v>
      </c>
      <c r="AR56" s="117"/>
      <c r="AS56" s="121">
        <f t="shared" si="9"/>
        <v>0</v>
      </c>
      <c r="AT56" s="117">
        <f t="shared" si="41"/>
        <v>1583</v>
      </c>
      <c r="AU56" s="117"/>
      <c r="AV56" s="117">
        <f t="shared" si="42"/>
        <v>0</v>
      </c>
      <c r="AW56" s="122">
        <f t="shared" si="43"/>
        <v>1788.4</v>
      </c>
      <c r="AX56" s="117"/>
      <c r="AY56" s="117">
        <f t="shared" si="44"/>
        <v>0</v>
      </c>
      <c r="AZ56" s="117">
        <f t="shared" si="45"/>
        <v>1870</v>
      </c>
      <c r="BA56" s="117"/>
      <c r="BB56" s="121">
        <f t="shared" si="46"/>
        <v>0</v>
      </c>
      <c r="BC56" s="117">
        <f t="shared" si="47"/>
        <v>3654</v>
      </c>
      <c r="BD56" s="117"/>
      <c r="BE56" s="121">
        <f t="shared" si="48"/>
        <v>0</v>
      </c>
      <c r="BF56" s="117">
        <f t="shared" si="49"/>
        <v>3991</v>
      </c>
      <c r="BG56" s="117"/>
      <c r="BH56" s="121">
        <f t="shared" si="106"/>
        <v>0</v>
      </c>
      <c r="BI56" s="117">
        <f t="shared" si="95"/>
        <v>4276.6000000000022</v>
      </c>
      <c r="BJ56" s="117"/>
      <c r="BK56" s="121">
        <f t="shared" si="52"/>
        <v>0</v>
      </c>
      <c r="BL56" s="117">
        <f t="shared" si="53"/>
        <v>7616</v>
      </c>
      <c r="BM56" s="117"/>
      <c r="BN56" s="121">
        <f t="shared" si="54"/>
        <v>0</v>
      </c>
      <c r="BO56" s="117">
        <f t="shared" si="55"/>
        <v>6921</v>
      </c>
      <c r="BP56" s="117">
        <v>10942</v>
      </c>
      <c r="BQ56" s="121">
        <f t="shared" si="56"/>
        <v>0</v>
      </c>
      <c r="BR56" s="117">
        <f t="shared" si="57"/>
        <v>45394.6</v>
      </c>
      <c r="BS56" s="117"/>
      <c r="BT56" s="117">
        <f t="shared" si="10"/>
        <v>0</v>
      </c>
      <c r="BU56" s="117">
        <f t="shared" si="96"/>
        <v>103501</v>
      </c>
      <c r="BV56" s="117"/>
      <c r="BW56" s="117">
        <f t="shared" si="11"/>
        <v>0</v>
      </c>
      <c r="BX56" s="117">
        <f t="shared" si="97"/>
        <v>88396</v>
      </c>
      <c r="BY56" s="117"/>
      <c r="BZ56" s="117">
        <f t="shared" si="12"/>
        <v>0</v>
      </c>
      <c r="CA56" s="117">
        <f t="shared" si="94"/>
        <v>94960</v>
      </c>
      <c r="CB56" s="117"/>
      <c r="CC56" s="117">
        <f t="shared" si="61"/>
        <v>0</v>
      </c>
      <c r="CD56" s="117">
        <f t="shared" si="107"/>
        <v>4501</v>
      </c>
      <c r="CE56" s="117"/>
      <c r="CF56" s="117">
        <f t="shared" si="63"/>
        <v>0</v>
      </c>
      <c r="CG56" s="117">
        <f t="shared" si="64"/>
        <v>7097</v>
      </c>
      <c r="CH56" s="117"/>
      <c r="CI56" s="117">
        <f t="shared" si="13"/>
        <v>0</v>
      </c>
      <c r="CJ56" s="117">
        <f t="shared" si="65"/>
        <v>8813</v>
      </c>
      <c r="CK56" s="117"/>
      <c r="CL56" s="117">
        <f t="shared" si="66"/>
        <v>0</v>
      </c>
      <c r="CM56" s="123">
        <f t="shared" si="67"/>
        <v>4885</v>
      </c>
      <c r="CN56" s="117"/>
      <c r="CO56" s="121">
        <f t="shared" si="108"/>
        <v>0</v>
      </c>
      <c r="CP56" s="123">
        <f t="shared" si="69"/>
        <v>3976</v>
      </c>
      <c r="CQ56" s="117"/>
      <c r="CR56" s="121">
        <f t="shared" si="14"/>
        <v>0</v>
      </c>
      <c r="CS56" s="123">
        <f t="shared" si="109"/>
        <v>274</v>
      </c>
      <c r="CT56" s="117"/>
      <c r="CU56" s="121">
        <f t="shared" si="15"/>
        <v>0</v>
      </c>
      <c r="CV56" s="120">
        <f t="shared" si="71"/>
        <v>7769</v>
      </c>
      <c r="CW56" s="123"/>
      <c r="CX56" s="117">
        <f t="shared" si="114"/>
        <v>0</v>
      </c>
      <c r="CY56" s="116">
        <f t="shared" si="115"/>
        <v>6603</v>
      </c>
      <c r="CZ56" s="123"/>
      <c r="DA56" s="117">
        <f t="shared" si="72"/>
        <v>0</v>
      </c>
      <c r="DB56" s="117">
        <f t="shared" si="110"/>
        <v>41730</v>
      </c>
      <c r="DC56" s="117"/>
      <c r="DD56" s="117">
        <f t="shared" si="74"/>
        <v>0</v>
      </c>
      <c r="DE56" s="117">
        <f t="shared" si="111"/>
        <v>38501</v>
      </c>
      <c r="DF56" s="117"/>
      <c r="DG56" s="120">
        <f t="shared" si="76"/>
        <v>0</v>
      </c>
      <c r="DH56" s="117">
        <f t="shared" si="113"/>
        <v>80001</v>
      </c>
      <c r="DI56" s="117"/>
      <c r="DJ56" s="117">
        <f t="shared" si="16"/>
        <v>0</v>
      </c>
      <c r="DK56" s="117">
        <f t="shared" si="78"/>
        <v>3594</v>
      </c>
      <c r="DL56" s="211"/>
      <c r="DM56" s="207">
        <f t="shared" si="17"/>
        <v>0</v>
      </c>
      <c r="DN56" s="125">
        <f t="shared" si="18"/>
        <v>0</v>
      </c>
      <c r="DO56" s="126"/>
      <c r="DP56" s="127">
        <f t="shared" si="19"/>
        <v>0</v>
      </c>
      <c r="DQ56" s="128">
        <f t="shared" si="79"/>
        <v>7212</v>
      </c>
      <c r="DR56" s="126"/>
      <c r="DS56" s="127">
        <f t="shared" si="20"/>
        <v>0</v>
      </c>
      <c r="DT56" s="128">
        <f t="shared" si="80"/>
        <v>4846</v>
      </c>
      <c r="DU56" s="126"/>
      <c r="DV56" s="127">
        <f t="shared" si="21"/>
        <v>0</v>
      </c>
      <c r="DW56" s="128">
        <f t="shared" si="81"/>
        <v>4835</v>
      </c>
      <c r="DX56" s="126"/>
      <c r="DY56" s="124">
        <f t="shared" si="22"/>
        <v>0</v>
      </c>
      <c r="DZ56" s="125">
        <f t="shared" si="82"/>
        <v>523</v>
      </c>
      <c r="EA56" s="124"/>
      <c r="EB56" s="124">
        <f t="shared" si="23"/>
        <v>0</v>
      </c>
      <c r="EC56" s="129">
        <f t="shared" si="83"/>
        <v>369</v>
      </c>
      <c r="ED56" s="126"/>
      <c r="EE56" s="127">
        <f t="shared" si="99"/>
        <v>0</v>
      </c>
      <c r="EF56" s="128">
        <f t="shared" si="84"/>
        <v>4769</v>
      </c>
      <c r="EG56" s="117"/>
      <c r="EH56" s="117">
        <f t="shared" si="25"/>
        <v>0</v>
      </c>
      <c r="EI56" s="117">
        <f t="shared" si="85"/>
        <v>25240</v>
      </c>
      <c r="EJ56" s="117"/>
      <c r="EK56" s="117">
        <f t="shared" si="26"/>
        <v>0</v>
      </c>
      <c r="EL56" s="117">
        <f t="shared" si="86"/>
        <v>23870</v>
      </c>
      <c r="EM56" s="131">
        <f t="shared" si="87"/>
        <v>128227.51301999997</v>
      </c>
    </row>
    <row r="57" spans="1:299" s="36" customFormat="1" ht="11.25" customHeight="1" x14ac:dyDescent="0.25">
      <c r="A57" s="130">
        <v>46028</v>
      </c>
      <c r="B57" s="185"/>
      <c r="C57" s="172">
        <v>4843</v>
      </c>
      <c r="D57" s="113"/>
      <c r="E57" s="114"/>
      <c r="F57" s="115"/>
      <c r="G57" s="116"/>
      <c r="H57" s="117"/>
      <c r="I57" s="118">
        <f t="shared" si="0"/>
        <v>0</v>
      </c>
      <c r="J57" s="119">
        <f t="shared" si="100"/>
        <v>103683</v>
      </c>
      <c r="K57" s="117"/>
      <c r="L57" s="118">
        <f t="shared" si="112"/>
        <v>0</v>
      </c>
      <c r="M57" s="119">
        <f t="shared" si="101"/>
        <v>35430</v>
      </c>
      <c r="N57" s="117"/>
      <c r="O57" s="118">
        <f t="shared" si="1"/>
        <v>0</v>
      </c>
      <c r="P57" s="119">
        <f t="shared" si="102"/>
        <v>97900</v>
      </c>
      <c r="Q57" s="117"/>
      <c r="R57" s="117">
        <f t="shared" si="2"/>
        <v>0</v>
      </c>
      <c r="S57" s="117">
        <f t="shared" si="103"/>
        <v>30156</v>
      </c>
      <c r="T57" s="117"/>
      <c r="U57" s="117">
        <f t="shared" si="31"/>
        <v>0</v>
      </c>
      <c r="V57" s="117">
        <f t="shared" si="32"/>
        <v>68136</v>
      </c>
      <c r="W57" s="121"/>
      <c r="X57" s="120">
        <f t="shared" si="3"/>
        <v>0</v>
      </c>
      <c r="Y57" s="117">
        <f t="shared" si="104"/>
        <v>2271</v>
      </c>
      <c r="Z57" s="117"/>
      <c r="AA57" s="121">
        <f t="shared" si="98"/>
        <v>0</v>
      </c>
      <c r="AB57" s="117">
        <f t="shared" si="34"/>
        <v>10491</v>
      </c>
      <c r="AC57" s="117"/>
      <c r="AD57" s="117">
        <f t="shared" si="105"/>
        <v>0</v>
      </c>
      <c r="AE57" s="117">
        <f t="shared" si="36"/>
        <v>1902</v>
      </c>
      <c r="AF57" s="117"/>
      <c r="AG57" s="116">
        <f t="shared" si="5"/>
        <v>0</v>
      </c>
      <c r="AH57" s="123">
        <f t="shared" si="37"/>
        <v>3588</v>
      </c>
      <c r="AI57" s="117"/>
      <c r="AJ57" s="121">
        <f t="shared" si="6"/>
        <v>0</v>
      </c>
      <c r="AK57" s="117">
        <f t="shared" si="38"/>
        <v>3442</v>
      </c>
      <c r="AL57" s="117"/>
      <c r="AM57" s="121">
        <f t="shared" si="7"/>
        <v>0</v>
      </c>
      <c r="AN57" s="117">
        <f t="shared" si="39"/>
        <v>1998</v>
      </c>
      <c r="AO57" s="117"/>
      <c r="AP57" s="121">
        <f t="shared" si="8"/>
        <v>0</v>
      </c>
      <c r="AQ57" s="117">
        <f t="shared" si="40"/>
        <v>5813</v>
      </c>
      <c r="AR57" s="117"/>
      <c r="AS57" s="121">
        <f t="shared" si="9"/>
        <v>0</v>
      </c>
      <c r="AT57" s="117">
        <f t="shared" si="41"/>
        <v>1583</v>
      </c>
      <c r="AU57" s="117"/>
      <c r="AV57" s="117">
        <f t="shared" si="42"/>
        <v>0</v>
      </c>
      <c r="AW57" s="122">
        <f t="shared" si="43"/>
        <v>1788.4</v>
      </c>
      <c r="AX57" s="117"/>
      <c r="AY57" s="117">
        <f t="shared" si="44"/>
        <v>0</v>
      </c>
      <c r="AZ57" s="117">
        <f t="shared" si="45"/>
        <v>1870</v>
      </c>
      <c r="BA57" s="117"/>
      <c r="BB57" s="121">
        <f t="shared" si="46"/>
        <v>0</v>
      </c>
      <c r="BC57" s="117">
        <f t="shared" si="47"/>
        <v>3654</v>
      </c>
      <c r="BD57" s="117"/>
      <c r="BE57" s="121">
        <f t="shared" si="48"/>
        <v>0</v>
      </c>
      <c r="BF57" s="117">
        <f t="shared" si="49"/>
        <v>3991</v>
      </c>
      <c r="BG57" s="117">
        <v>9860</v>
      </c>
      <c r="BH57" s="121">
        <f t="shared" si="106"/>
        <v>0</v>
      </c>
      <c r="BI57" s="117">
        <f t="shared" si="95"/>
        <v>14136.600000000002</v>
      </c>
      <c r="BJ57" s="117"/>
      <c r="BK57" s="121">
        <f t="shared" si="52"/>
        <v>0</v>
      </c>
      <c r="BL57" s="117">
        <f t="shared" si="53"/>
        <v>7616</v>
      </c>
      <c r="BM57" s="117"/>
      <c r="BN57" s="121">
        <f t="shared" si="54"/>
        <v>0</v>
      </c>
      <c r="BO57" s="117">
        <f t="shared" si="55"/>
        <v>6921</v>
      </c>
      <c r="BP57" s="117"/>
      <c r="BQ57" s="121">
        <f t="shared" si="56"/>
        <v>0</v>
      </c>
      <c r="BR57" s="117">
        <f t="shared" si="57"/>
        <v>45394.6</v>
      </c>
      <c r="BS57" s="117"/>
      <c r="BT57" s="117">
        <f t="shared" si="10"/>
        <v>0</v>
      </c>
      <c r="BU57" s="117">
        <f t="shared" si="96"/>
        <v>103501</v>
      </c>
      <c r="BV57" s="117"/>
      <c r="BW57" s="117">
        <f t="shared" si="11"/>
        <v>0</v>
      </c>
      <c r="BX57" s="117">
        <f t="shared" si="97"/>
        <v>88396</v>
      </c>
      <c r="BY57" s="117"/>
      <c r="BZ57" s="117">
        <f t="shared" si="12"/>
        <v>0</v>
      </c>
      <c r="CA57" s="117">
        <f t="shared" si="94"/>
        <v>94960</v>
      </c>
      <c r="CB57" s="117"/>
      <c r="CC57" s="117">
        <f t="shared" si="61"/>
        <v>0</v>
      </c>
      <c r="CD57" s="117">
        <f t="shared" si="107"/>
        <v>4501</v>
      </c>
      <c r="CE57" s="117"/>
      <c r="CF57" s="117">
        <f t="shared" si="63"/>
        <v>0</v>
      </c>
      <c r="CG57" s="117">
        <f t="shared" si="64"/>
        <v>7097</v>
      </c>
      <c r="CH57" s="117"/>
      <c r="CI57" s="117">
        <f t="shared" si="13"/>
        <v>0</v>
      </c>
      <c r="CJ57" s="117">
        <f t="shared" si="65"/>
        <v>8813</v>
      </c>
      <c r="CK57" s="117"/>
      <c r="CL57" s="117">
        <f t="shared" si="66"/>
        <v>0</v>
      </c>
      <c r="CM57" s="123">
        <f t="shared" si="67"/>
        <v>4885</v>
      </c>
      <c r="CN57" s="117"/>
      <c r="CO57" s="121">
        <f t="shared" si="108"/>
        <v>0</v>
      </c>
      <c r="CP57" s="123">
        <f t="shared" si="69"/>
        <v>3976</v>
      </c>
      <c r="CQ57" s="117"/>
      <c r="CR57" s="121">
        <f t="shared" si="14"/>
        <v>0</v>
      </c>
      <c r="CS57" s="123">
        <f t="shared" si="109"/>
        <v>274</v>
      </c>
      <c r="CT57" s="117"/>
      <c r="CU57" s="121">
        <f t="shared" si="15"/>
        <v>0</v>
      </c>
      <c r="CV57" s="120">
        <f t="shared" si="71"/>
        <v>7769</v>
      </c>
      <c r="CW57" s="123"/>
      <c r="CX57" s="117">
        <f t="shared" si="114"/>
        <v>0</v>
      </c>
      <c r="CY57" s="116">
        <f t="shared" si="115"/>
        <v>6603</v>
      </c>
      <c r="CZ57" s="123"/>
      <c r="DA57" s="117">
        <f t="shared" si="72"/>
        <v>0</v>
      </c>
      <c r="DB57" s="117">
        <f t="shared" si="110"/>
        <v>41730</v>
      </c>
      <c r="DC57" s="117"/>
      <c r="DD57" s="117">
        <f t="shared" si="74"/>
        <v>0</v>
      </c>
      <c r="DE57" s="117">
        <f t="shared" si="111"/>
        <v>38501</v>
      </c>
      <c r="DF57" s="117"/>
      <c r="DG57" s="120">
        <f t="shared" si="76"/>
        <v>0</v>
      </c>
      <c r="DH57" s="117">
        <f t="shared" si="113"/>
        <v>80001</v>
      </c>
      <c r="DI57" s="117"/>
      <c r="DJ57" s="117">
        <f t="shared" si="16"/>
        <v>0</v>
      </c>
      <c r="DK57" s="117">
        <f t="shared" si="78"/>
        <v>3594</v>
      </c>
      <c r="DL57" s="211"/>
      <c r="DM57" s="207">
        <f t="shared" si="17"/>
        <v>0</v>
      </c>
      <c r="DN57" s="125">
        <f t="shared" si="18"/>
        <v>0</v>
      </c>
      <c r="DO57" s="126"/>
      <c r="DP57" s="127">
        <f t="shared" si="19"/>
        <v>0</v>
      </c>
      <c r="DQ57" s="128">
        <f t="shared" si="79"/>
        <v>7212</v>
      </c>
      <c r="DR57" s="126"/>
      <c r="DS57" s="127">
        <f t="shared" si="20"/>
        <v>0</v>
      </c>
      <c r="DT57" s="128">
        <f t="shared" si="80"/>
        <v>4846</v>
      </c>
      <c r="DU57" s="126"/>
      <c r="DV57" s="127">
        <f t="shared" si="21"/>
        <v>0</v>
      </c>
      <c r="DW57" s="128">
        <f t="shared" si="81"/>
        <v>4835</v>
      </c>
      <c r="DX57" s="126"/>
      <c r="DY57" s="124">
        <f t="shared" si="22"/>
        <v>0</v>
      </c>
      <c r="DZ57" s="125">
        <f t="shared" si="82"/>
        <v>523</v>
      </c>
      <c r="EA57" s="124"/>
      <c r="EB57" s="124">
        <f t="shared" si="23"/>
        <v>0</v>
      </c>
      <c r="EC57" s="129">
        <f t="shared" si="83"/>
        <v>369</v>
      </c>
      <c r="ED57" s="126"/>
      <c r="EE57" s="127">
        <f t="shared" si="99"/>
        <v>0</v>
      </c>
      <c r="EF57" s="128">
        <f t="shared" si="84"/>
        <v>4769</v>
      </c>
      <c r="EG57" s="117"/>
      <c r="EH57" s="117">
        <f t="shared" si="25"/>
        <v>0</v>
      </c>
      <c r="EI57" s="117">
        <f t="shared" si="85"/>
        <v>25240</v>
      </c>
      <c r="EJ57" s="117"/>
      <c r="EK57" s="117">
        <f t="shared" si="26"/>
        <v>0</v>
      </c>
      <c r="EL57" s="117">
        <f t="shared" si="86"/>
        <v>23870</v>
      </c>
      <c r="EM57" s="131">
        <f t="shared" si="87"/>
        <v>131991.78891999996</v>
      </c>
    </row>
    <row r="58" spans="1:299" s="36" customFormat="1" ht="11.25" customHeight="1" x14ac:dyDescent="0.25">
      <c r="A58" s="130">
        <v>46029</v>
      </c>
      <c r="B58" s="185"/>
      <c r="C58" s="172">
        <v>4805</v>
      </c>
      <c r="D58" s="113"/>
      <c r="E58" s="114"/>
      <c r="F58" s="115"/>
      <c r="G58" s="116"/>
      <c r="H58" s="117"/>
      <c r="I58" s="118">
        <f t="shared" si="0"/>
        <v>0</v>
      </c>
      <c r="J58" s="119">
        <f t="shared" si="100"/>
        <v>103683</v>
      </c>
      <c r="K58" s="117"/>
      <c r="L58" s="118">
        <f t="shared" si="112"/>
        <v>0</v>
      </c>
      <c r="M58" s="119">
        <f t="shared" si="101"/>
        <v>35430</v>
      </c>
      <c r="N58" s="117"/>
      <c r="O58" s="118">
        <f t="shared" si="1"/>
        <v>0</v>
      </c>
      <c r="P58" s="119">
        <f t="shared" si="102"/>
        <v>97900</v>
      </c>
      <c r="Q58" s="117"/>
      <c r="R58" s="117">
        <f t="shared" si="2"/>
        <v>0</v>
      </c>
      <c r="S58" s="117">
        <f t="shared" si="103"/>
        <v>30156</v>
      </c>
      <c r="T58" s="117"/>
      <c r="U58" s="117">
        <f t="shared" si="31"/>
        <v>0</v>
      </c>
      <c r="V58" s="117">
        <f t="shared" si="32"/>
        <v>68136</v>
      </c>
      <c r="W58" s="121"/>
      <c r="X58" s="120">
        <f t="shared" si="3"/>
        <v>0</v>
      </c>
      <c r="Y58" s="117">
        <f t="shared" si="104"/>
        <v>2271</v>
      </c>
      <c r="Z58" s="117"/>
      <c r="AA58" s="121">
        <f t="shared" si="98"/>
        <v>0</v>
      </c>
      <c r="AB58" s="117">
        <f t="shared" si="34"/>
        <v>10491</v>
      </c>
      <c r="AC58" s="117"/>
      <c r="AD58" s="117">
        <f t="shared" si="105"/>
        <v>0</v>
      </c>
      <c r="AE58" s="117">
        <f t="shared" si="36"/>
        <v>1902</v>
      </c>
      <c r="AF58" s="117"/>
      <c r="AG58" s="116">
        <f t="shared" si="5"/>
        <v>0</v>
      </c>
      <c r="AH58" s="123">
        <f t="shared" si="37"/>
        <v>3588</v>
      </c>
      <c r="AI58" s="117"/>
      <c r="AJ58" s="121">
        <f t="shared" si="6"/>
        <v>0</v>
      </c>
      <c r="AK58" s="117">
        <f t="shared" si="38"/>
        <v>3442</v>
      </c>
      <c r="AL58" s="117"/>
      <c r="AM58" s="121">
        <f t="shared" si="7"/>
        <v>0</v>
      </c>
      <c r="AN58" s="117">
        <f t="shared" si="39"/>
        <v>1998</v>
      </c>
      <c r="AO58" s="117"/>
      <c r="AP58" s="121">
        <f t="shared" si="8"/>
        <v>0</v>
      </c>
      <c r="AQ58" s="117">
        <f t="shared" si="40"/>
        <v>5813</v>
      </c>
      <c r="AR58" s="117"/>
      <c r="AS58" s="121">
        <f t="shared" si="9"/>
        <v>0</v>
      </c>
      <c r="AT58" s="117">
        <f t="shared" si="41"/>
        <v>1583</v>
      </c>
      <c r="AU58" s="117"/>
      <c r="AV58" s="117">
        <f t="shared" si="42"/>
        <v>0</v>
      </c>
      <c r="AW58" s="122">
        <f t="shared" si="43"/>
        <v>1788.4</v>
      </c>
      <c r="AX58" s="117"/>
      <c r="AY58" s="117">
        <f t="shared" si="44"/>
        <v>0</v>
      </c>
      <c r="AZ58" s="117">
        <f t="shared" si="45"/>
        <v>1870</v>
      </c>
      <c r="BA58" s="117"/>
      <c r="BB58" s="121">
        <f t="shared" si="46"/>
        <v>0</v>
      </c>
      <c r="BC58" s="117">
        <f t="shared" si="47"/>
        <v>3654</v>
      </c>
      <c r="BD58" s="117"/>
      <c r="BE58" s="121">
        <f t="shared" si="48"/>
        <v>0</v>
      </c>
      <c r="BF58" s="117">
        <f t="shared" si="49"/>
        <v>3991</v>
      </c>
      <c r="BG58" s="117"/>
      <c r="BH58" s="121">
        <f t="shared" si="106"/>
        <v>0</v>
      </c>
      <c r="BI58" s="117">
        <f t="shared" si="95"/>
        <v>14136.600000000002</v>
      </c>
      <c r="BJ58" s="117"/>
      <c r="BK58" s="121">
        <f t="shared" si="52"/>
        <v>0</v>
      </c>
      <c r="BL58" s="117">
        <f t="shared" si="53"/>
        <v>7616</v>
      </c>
      <c r="BM58" s="117"/>
      <c r="BN58" s="121">
        <f t="shared" si="54"/>
        <v>0</v>
      </c>
      <c r="BO58" s="117">
        <f t="shared" si="55"/>
        <v>6921</v>
      </c>
      <c r="BP58" s="117">
        <v>11369</v>
      </c>
      <c r="BQ58" s="121">
        <f t="shared" si="56"/>
        <v>0</v>
      </c>
      <c r="BR58" s="117">
        <f t="shared" si="57"/>
        <v>56763.6</v>
      </c>
      <c r="BS58" s="117"/>
      <c r="BT58" s="117">
        <f t="shared" si="10"/>
        <v>0</v>
      </c>
      <c r="BU58" s="117">
        <f t="shared" si="96"/>
        <v>103501</v>
      </c>
      <c r="BV58" s="117"/>
      <c r="BW58" s="117">
        <f t="shared" si="11"/>
        <v>0</v>
      </c>
      <c r="BX58" s="117">
        <f t="shared" si="97"/>
        <v>88396</v>
      </c>
      <c r="BY58" s="117"/>
      <c r="BZ58" s="117">
        <f t="shared" si="12"/>
        <v>0</v>
      </c>
      <c r="CA58" s="117">
        <f t="shared" si="94"/>
        <v>94960</v>
      </c>
      <c r="CB58" s="117"/>
      <c r="CC58" s="117">
        <f t="shared" si="61"/>
        <v>0</v>
      </c>
      <c r="CD58" s="117">
        <f t="shared" si="107"/>
        <v>4501</v>
      </c>
      <c r="CE58" s="117"/>
      <c r="CF58" s="117">
        <f t="shared" si="63"/>
        <v>0</v>
      </c>
      <c r="CG58" s="117">
        <f t="shared" si="64"/>
        <v>7097</v>
      </c>
      <c r="CH58" s="117"/>
      <c r="CI58" s="117">
        <f t="shared" si="13"/>
        <v>0</v>
      </c>
      <c r="CJ58" s="117">
        <f t="shared" si="65"/>
        <v>8813</v>
      </c>
      <c r="CK58" s="117"/>
      <c r="CL58" s="117">
        <f t="shared" si="66"/>
        <v>0</v>
      </c>
      <c r="CM58" s="123">
        <f t="shared" si="67"/>
        <v>4885</v>
      </c>
      <c r="CN58" s="117"/>
      <c r="CO58" s="121">
        <f t="shared" si="108"/>
        <v>0</v>
      </c>
      <c r="CP58" s="123">
        <f t="shared" si="69"/>
        <v>3976</v>
      </c>
      <c r="CQ58" s="117"/>
      <c r="CR58" s="121">
        <f t="shared" si="14"/>
        <v>0</v>
      </c>
      <c r="CS58" s="123">
        <f t="shared" si="109"/>
        <v>274</v>
      </c>
      <c r="CT58" s="117"/>
      <c r="CU58" s="121">
        <f t="shared" si="15"/>
        <v>0</v>
      </c>
      <c r="CV58" s="120">
        <f t="shared" si="71"/>
        <v>7769</v>
      </c>
      <c r="CW58" s="123"/>
      <c r="CX58" s="117">
        <f t="shared" si="114"/>
        <v>0</v>
      </c>
      <c r="CY58" s="116">
        <v>6603</v>
      </c>
      <c r="CZ58" s="123"/>
      <c r="DA58" s="117">
        <f t="shared" si="72"/>
        <v>0</v>
      </c>
      <c r="DB58" s="117">
        <f t="shared" si="110"/>
        <v>41730</v>
      </c>
      <c r="DC58" s="117"/>
      <c r="DD58" s="117">
        <f t="shared" si="74"/>
        <v>0</v>
      </c>
      <c r="DE58" s="117">
        <f t="shared" si="111"/>
        <v>38501</v>
      </c>
      <c r="DF58" s="117"/>
      <c r="DG58" s="120">
        <f t="shared" si="76"/>
        <v>0</v>
      </c>
      <c r="DH58" s="117">
        <f t="shared" si="113"/>
        <v>80001</v>
      </c>
      <c r="DI58" s="117"/>
      <c r="DJ58" s="117">
        <f t="shared" si="16"/>
        <v>0</v>
      </c>
      <c r="DK58" s="117">
        <f t="shared" si="78"/>
        <v>3594</v>
      </c>
      <c r="DL58" s="211"/>
      <c r="DM58" s="207">
        <f t="shared" si="17"/>
        <v>0</v>
      </c>
      <c r="DN58" s="125">
        <f t="shared" si="18"/>
        <v>0</v>
      </c>
      <c r="DO58" s="126"/>
      <c r="DP58" s="127">
        <f t="shared" si="19"/>
        <v>0</v>
      </c>
      <c r="DQ58" s="128">
        <f t="shared" si="79"/>
        <v>7212</v>
      </c>
      <c r="DR58" s="126"/>
      <c r="DS58" s="127">
        <f t="shared" si="20"/>
        <v>0</v>
      </c>
      <c r="DT58" s="128">
        <f t="shared" si="80"/>
        <v>4846</v>
      </c>
      <c r="DU58" s="126"/>
      <c r="DV58" s="127">
        <f t="shared" si="21"/>
        <v>0</v>
      </c>
      <c r="DW58" s="128">
        <f t="shared" si="81"/>
        <v>4835</v>
      </c>
      <c r="DX58" s="126"/>
      <c r="DY58" s="124">
        <f t="shared" si="22"/>
        <v>0</v>
      </c>
      <c r="DZ58" s="125">
        <f t="shared" si="82"/>
        <v>523</v>
      </c>
      <c r="EA58" s="124"/>
      <c r="EB58" s="124">
        <f t="shared" si="23"/>
        <v>0</v>
      </c>
      <c r="EC58" s="129">
        <f t="shared" si="83"/>
        <v>369</v>
      </c>
      <c r="ED58" s="126"/>
      <c r="EE58" s="127">
        <f t="shared" si="99"/>
        <v>0</v>
      </c>
      <c r="EF58" s="128">
        <f t="shared" si="84"/>
        <v>4769</v>
      </c>
      <c r="EG58" s="117"/>
      <c r="EH58" s="117">
        <f t="shared" si="25"/>
        <v>0</v>
      </c>
      <c r="EI58" s="117">
        <f t="shared" si="85"/>
        <v>25240</v>
      </c>
      <c r="EJ58" s="117"/>
      <c r="EK58" s="117">
        <f t="shared" si="26"/>
        <v>0</v>
      </c>
      <c r="EL58" s="117">
        <f t="shared" si="86"/>
        <v>23870</v>
      </c>
      <c r="EM58" s="131">
        <f t="shared" si="87"/>
        <v>132990.58891999995</v>
      </c>
    </row>
    <row r="59" spans="1:299" s="36" customFormat="1" ht="11.25" customHeight="1" x14ac:dyDescent="0.25">
      <c r="A59" s="130">
        <v>46029</v>
      </c>
      <c r="B59" s="185"/>
      <c r="C59" s="172">
        <v>4785</v>
      </c>
      <c r="D59" s="113"/>
      <c r="E59" s="114"/>
      <c r="F59" s="115"/>
      <c r="G59" s="116"/>
      <c r="H59" s="117"/>
      <c r="I59" s="118">
        <f t="shared" si="0"/>
        <v>0</v>
      </c>
      <c r="J59" s="119">
        <f t="shared" si="100"/>
        <v>103683</v>
      </c>
      <c r="K59" s="117"/>
      <c r="L59" s="118">
        <f t="shared" si="112"/>
        <v>0</v>
      </c>
      <c r="M59" s="119">
        <f t="shared" si="101"/>
        <v>35430</v>
      </c>
      <c r="N59" s="117"/>
      <c r="O59" s="118">
        <f t="shared" si="1"/>
        <v>0</v>
      </c>
      <c r="P59" s="119">
        <f t="shared" si="102"/>
        <v>97900</v>
      </c>
      <c r="Q59" s="117"/>
      <c r="R59" s="117">
        <f t="shared" si="2"/>
        <v>0</v>
      </c>
      <c r="S59" s="117">
        <f t="shared" si="103"/>
        <v>30156</v>
      </c>
      <c r="T59" s="117"/>
      <c r="U59" s="117">
        <f t="shared" si="31"/>
        <v>0</v>
      </c>
      <c r="V59" s="117">
        <f t="shared" si="32"/>
        <v>68136</v>
      </c>
      <c r="W59" s="121"/>
      <c r="X59" s="120">
        <f t="shared" si="3"/>
        <v>0</v>
      </c>
      <c r="Y59" s="117">
        <f t="shared" si="104"/>
        <v>2271</v>
      </c>
      <c r="Z59" s="117"/>
      <c r="AA59" s="121">
        <f t="shared" si="98"/>
        <v>0</v>
      </c>
      <c r="AB59" s="117">
        <f t="shared" si="34"/>
        <v>10491</v>
      </c>
      <c r="AC59" s="117"/>
      <c r="AD59" s="117">
        <f t="shared" si="105"/>
        <v>0</v>
      </c>
      <c r="AE59" s="117">
        <f t="shared" si="36"/>
        <v>1902</v>
      </c>
      <c r="AF59" s="117"/>
      <c r="AG59" s="116">
        <f t="shared" si="5"/>
        <v>0</v>
      </c>
      <c r="AH59" s="123">
        <f t="shared" si="37"/>
        <v>3588</v>
      </c>
      <c r="AI59" s="117"/>
      <c r="AJ59" s="121">
        <f t="shared" si="6"/>
        <v>0</v>
      </c>
      <c r="AK59" s="117">
        <f t="shared" si="38"/>
        <v>3442</v>
      </c>
      <c r="AL59" s="117"/>
      <c r="AM59" s="121">
        <f t="shared" si="7"/>
        <v>0</v>
      </c>
      <c r="AN59" s="117">
        <f t="shared" si="39"/>
        <v>1998</v>
      </c>
      <c r="AO59" s="117"/>
      <c r="AP59" s="121">
        <f t="shared" si="8"/>
        <v>0</v>
      </c>
      <c r="AQ59" s="117">
        <f t="shared" si="40"/>
        <v>5813</v>
      </c>
      <c r="AR59" s="117">
        <v>2000</v>
      </c>
      <c r="AS59" s="121">
        <f t="shared" si="9"/>
        <v>0</v>
      </c>
      <c r="AT59" s="117">
        <f t="shared" si="41"/>
        <v>3583</v>
      </c>
      <c r="AU59" s="117"/>
      <c r="AV59" s="117">
        <f t="shared" si="42"/>
        <v>0</v>
      </c>
      <c r="AW59" s="122">
        <f t="shared" si="43"/>
        <v>1788.4</v>
      </c>
      <c r="AX59" s="117"/>
      <c r="AY59" s="117">
        <f t="shared" si="44"/>
        <v>0</v>
      </c>
      <c r="AZ59" s="117">
        <f t="shared" si="45"/>
        <v>1870</v>
      </c>
      <c r="BA59" s="117"/>
      <c r="BB59" s="121">
        <f t="shared" si="46"/>
        <v>0</v>
      </c>
      <c r="BC59" s="117">
        <f t="shared" si="47"/>
        <v>3654</v>
      </c>
      <c r="BD59" s="117"/>
      <c r="BE59" s="121">
        <f t="shared" si="48"/>
        <v>0</v>
      </c>
      <c r="BF59" s="117">
        <f t="shared" si="49"/>
        <v>3991</v>
      </c>
      <c r="BG59" s="117"/>
      <c r="BH59" s="121">
        <f t="shared" si="106"/>
        <v>0</v>
      </c>
      <c r="BI59" s="117">
        <f t="shared" si="95"/>
        <v>14136.600000000002</v>
      </c>
      <c r="BJ59" s="117"/>
      <c r="BK59" s="121">
        <f t="shared" si="52"/>
        <v>0</v>
      </c>
      <c r="BL59" s="117">
        <f t="shared" si="53"/>
        <v>7616</v>
      </c>
      <c r="BM59" s="117"/>
      <c r="BN59" s="121">
        <f t="shared" si="54"/>
        <v>0</v>
      </c>
      <c r="BO59" s="117">
        <f t="shared" si="55"/>
        <v>6921</v>
      </c>
      <c r="BP59" s="117"/>
      <c r="BQ59" s="121">
        <f t="shared" si="56"/>
        <v>0</v>
      </c>
      <c r="BR59" s="117">
        <f t="shared" si="57"/>
        <v>56763.6</v>
      </c>
      <c r="BS59" s="117"/>
      <c r="BT59" s="117">
        <f t="shared" si="10"/>
        <v>0</v>
      </c>
      <c r="BU59" s="117">
        <f t="shared" si="96"/>
        <v>103501</v>
      </c>
      <c r="BV59" s="117"/>
      <c r="BW59" s="117">
        <f t="shared" si="11"/>
        <v>0</v>
      </c>
      <c r="BX59" s="117">
        <f t="shared" si="97"/>
        <v>88396</v>
      </c>
      <c r="BY59" s="117"/>
      <c r="BZ59" s="117">
        <f t="shared" si="12"/>
        <v>0</v>
      </c>
      <c r="CA59" s="117">
        <f t="shared" si="94"/>
        <v>94960</v>
      </c>
      <c r="CB59" s="117"/>
      <c r="CC59" s="117">
        <f t="shared" si="61"/>
        <v>0</v>
      </c>
      <c r="CD59" s="117">
        <f t="shared" si="107"/>
        <v>4501</v>
      </c>
      <c r="CE59" s="117"/>
      <c r="CF59" s="117">
        <f t="shared" si="63"/>
        <v>0</v>
      </c>
      <c r="CG59" s="117">
        <f t="shared" si="64"/>
        <v>7097</v>
      </c>
      <c r="CH59" s="117"/>
      <c r="CI59" s="117">
        <f t="shared" si="13"/>
        <v>0</v>
      </c>
      <c r="CJ59" s="117">
        <f t="shared" si="65"/>
        <v>8813</v>
      </c>
      <c r="CK59" s="117"/>
      <c r="CL59" s="117">
        <f t="shared" si="66"/>
        <v>0</v>
      </c>
      <c r="CM59" s="123">
        <f t="shared" si="67"/>
        <v>4885</v>
      </c>
      <c r="CN59" s="117"/>
      <c r="CO59" s="121">
        <f t="shared" si="108"/>
        <v>0</v>
      </c>
      <c r="CP59" s="123">
        <f t="shared" si="69"/>
        <v>3976</v>
      </c>
      <c r="CQ59" s="117"/>
      <c r="CR59" s="121">
        <f t="shared" si="14"/>
        <v>0</v>
      </c>
      <c r="CS59" s="123">
        <f t="shared" si="109"/>
        <v>274</v>
      </c>
      <c r="CT59" s="117"/>
      <c r="CU59" s="121">
        <f t="shared" si="15"/>
        <v>0</v>
      </c>
      <c r="CV59" s="120">
        <f t="shared" si="71"/>
        <v>7769</v>
      </c>
      <c r="CW59" s="123"/>
      <c r="CX59" s="117">
        <f t="shared" si="114"/>
        <v>0</v>
      </c>
      <c r="CY59" s="116">
        <f t="shared" ref="CY59:CY96" si="116">+CY58+CW59-CX59</f>
        <v>6603</v>
      </c>
      <c r="CZ59" s="123"/>
      <c r="DA59" s="117">
        <f t="shared" si="72"/>
        <v>0</v>
      </c>
      <c r="DB59" s="117">
        <f t="shared" si="110"/>
        <v>41730</v>
      </c>
      <c r="DC59" s="117"/>
      <c r="DD59" s="117">
        <f t="shared" si="74"/>
        <v>0</v>
      </c>
      <c r="DE59" s="117">
        <f t="shared" si="111"/>
        <v>38501</v>
      </c>
      <c r="DF59" s="117"/>
      <c r="DG59" s="120">
        <f t="shared" si="76"/>
        <v>0</v>
      </c>
      <c r="DH59" s="117">
        <f t="shared" si="113"/>
        <v>80001</v>
      </c>
      <c r="DI59" s="117"/>
      <c r="DJ59" s="117">
        <f t="shared" si="16"/>
        <v>0</v>
      </c>
      <c r="DK59" s="117">
        <f t="shared" si="78"/>
        <v>3594</v>
      </c>
      <c r="DL59" s="211"/>
      <c r="DM59" s="207">
        <f t="shared" si="17"/>
        <v>0</v>
      </c>
      <c r="DN59" s="125">
        <f t="shared" si="18"/>
        <v>0</v>
      </c>
      <c r="DO59" s="126"/>
      <c r="DP59" s="127">
        <f t="shared" si="19"/>
        <v>0</v>
      </c>
      <c r="DQ59" s="128">
        <f t="shared" si="79"/>
        <v>7212</v>
      </c>
      <c r="DR59" s="126"/>
      <c r="DS59" s="127">
        <f t="shared" si="20"/>
        <v>0</v>
      </c>
      <c r="DT59" s="128">
        <f t="shared" si="80"/>
        <v>4846</v>
      </c>
      <c r="DU59" s="126"/>
      <c r="DV59" s="127">
        <f t="shared" si="21"/>
        <v>0</v>
      </c>
      <c r="DW59" s="128">
        <f t="shared" si="81"/>
        <v>4835</v>
      </c>
      <c r="DX59" s="126"/>
      <c r="DY59" s="124">
        <f t="shared" si="22"/>
        <v>0</v>
      </c>
      <c r="DZ59" s="125">
        <f t="shared" si="82"/>
        <v>523</v>
      </c>
      <c r="EA59" s="124"/>
      <c r="EB59" s="124">
        <f t="shared" si="23"/>
        <v>0</v>
      </c>
      <c r="EC59" s="129">
        <f t="shared" si="83"/>
        <v>369</v>
      </c>
      <c r="ED59" s="126"/>
      <c r="EE59" s="127">
        <f t="shared" si="99"/>
        <v>0</v>
      </c>
      <c r="EF59" s="128">
        <f t="shared" si="84"/>
        <v>4769</v>
      </c>
      <c r="EG59" s="117"/>
      <c r="EH59" s="117">
        <f t="shared" si="25"/>
        <v>0</v>
      </c>
      <c r="EI59" s="117">
        <f t="shared" si="85"/>
        <v>25240</v>
      </c>
      <c r="EJ59" s="117"/>
      <c r="EK59" s="117">
        <f t="shared" si="26"/>
        <v>0</v>
      </c>
      <c r="EL59" s="117">
        <f t="shared" si="86"/>
        <v>23870</v>
      </c>
      <c r="EM59" s="131">
        <f t="shared" si="87"/>
        <v>132870.34331999996</v>
      </c>
    </row>
    <row r="60" spans="1:299" ht="11.25" customHeight="1" x14ac:dyDescent="0.25">
      <c r="A60" s="158">
        <v>46032</v>
      </c>
      <c r="B60" s="188"/>
      <c r="C60" s="174">
        <v>8004937031</v>
      </c>
      <c r="D60" s="13" t="s">
        <v>128</v>
      </c>
      <c r="E60" s="14">
        <v>80</v>
      </c>
      <c r="F60" s="15">
        <v>2</v>
      </c>
      <c r="G60" s="16">
        <v>191516031456</v>
      </c>
      <c r="H60" s="66"/>
      <c r="I60" s="41">
        <f t="shared" si="0"/>
        <v>160</v>
      </c>
      <c r="J60" s="48">
        <f t="shared" si="100"/>
        <v>103523</v>
      </c>
      <c r="K60" s="66"/>
      <c r="L60" s="41">
        <f t="shared" si="112"/>
        <v>160</v>
      </c>
      <c r="M60" s="48">
        <f t="shared" si="101"/>
        <v>35270</v>
      </c>
      <c r="N60" s="66"/>
      <c r="O60" s="41">
        <f t="shared" si="1"/>
        <v>160</v>
      </c>
      <c r="P60" s="48">
        <f t="shared" si="102"/>
        <v>97740</v>
      </c>
      <c r="Q60" s="66"/>
      <c r="R60" s="66">
        <f t="shared" si="2"/>
        <v>160</v>
      </c>
      <c r="S60" s="67">
        <f t="shared" si="103"/>
        <v>29996</v>
      </c>
      <c r="T60" s="66"/>
      <c r="U60" s="66">
        <f t="shared" si="31"/>
        <v>0</v>
      </c>
      <c r="V60" s="67">
        <f t="shared" si="32"/>
        <v>68136</v>
      </c>
      <c r="X60" s="69">
        <f t="shared" si="3"/>
        <v>0</v>
      </c>
      <c r="Y60" s="67">
        <f t="shared" si="104"/>
        <v>2271</v>
      </c>
      <c r="Z60" s="66"/>
      <c r="AA60" s="68">
        <f t="shared" si="98"/>
        <v>0</v>
      </c>
      <c r="AB60" s="67">
        <f t="shared" si="34"/>
        <v>10491</v>
      </c>
      <c r="AC60" s="66"/>
      <c r="AD60" s="66">
        <f t="shared" si="105"/>
        <v>0</v>
      </c>
      <c r="AE60" s="67">
        <f t="shared" si="36"/>
        <v>1902</v>
      </c>
      <c r="AF60" s="66"/>
      <c r="AG60" s="78">
        <f t="shared" si="5"/>
        <v>0</v>
      </c>
      <c r="AH60" s="79">
        <f t="shared" si="37"/>
        <v>3588</v>
      </c>
      <c r="AI60" s="66"/>
      <c r="AJ60" s="68">
        <f t="shared" si="6"/>
        <v>0</v>
      </c>
      <c r="AK60" s="67">
        <f t="shared" si="38"/>
        <v>3442</v>
      </c>
      <c r="AL60" s="66"/>
      <c r="AM60" s="68">
        <f t="shared" si="7"/>
        <v>168</v>
      </c>
      <c r="AN60" s="67">
        <f t="shared" si="39"/>
        <v>1830</v>
      </c>
      <c r="AO60" s="66"/>
      <c r="AP60" s="68">
        <f t="shared" si="8"/>
        <v>0</v>
      </c>
      <c r="AQ60" s="67">
        <f t="shared" si="40"/>
        <v>5813</v>
      </c>
      <c r="AR60" s="66"/>
      <c r="AS60" s="68">
        <f t="shared" si="9"/>
        <v>0</v>
      </c>
      <c r="AT60" s="67">
        <f t="shared" si="41"/>
        <v>3583</v>
      </c>
      <c r="AU60" s="66"/>
      <c r="AV60" s="66">
        <f t="shared" si="42"/>
        <v>0</v>
      </c>
      <c r="AW60" s="42">
        <f t="shared" si="43"/>
        <v>1788.4</v>
      </c>
      <c r="AX60" s="66"/>
      <c r="AY60" s="66">
        <f t="shared" si="44"/>
        <v>0</v>
      </c>
      <c r="AZ60" s="67">
        <f t="shared" si="45"/>
        <v>1870</v>
      </c>
      <c r="BA60" s="66"/>
      <c r="BB60" s="68">
        <f t="shared" si="46"/>
        <v>0</v>
      </c>
      <c r="BC60" s="67">
        <f t="shared" si="47"/>
        <v>3654</v>
      </c>
      <c r="BD60" s="66"/>
      <c r="BE60" s="68">
        <f t="shared" si="48"/>
        <v>0</v>
      </c>
      <c r="BF60" s="67">
        <f t="shared" si="49"/>
        <v>3991</v>
      </c>
      <c r="BG60" s="66"/>
      <c r="BH60" s="68">
        <f t="shared" si="106"/>
        <v>0</v>
      </c>
      <c r="BI60" s="67">
        <f t="shared" si="95"/>
        <v>14136.600000000002</v>
      </c>
      <c r="BJ60" s="66"/>
      <c r="BK60" s="68">
        <f t="shared" si="52"/>
        <v>0</v>
      </c>
      <c r="BL60" s="67">
        <f t="shared" si="53"/>
        <v>7616</v>
      </c>
      <c r="BM60" s="66"/>
      <c r="BN60" s="68">
        <f t="shared" si="54"/>
        <v>0</v>
      </c>
      <c r="BO60" s="67">
        <f t="shared" si="55"/>
        <v>6921</v>
      </c>
      <c r="BP60" s="66"/>
      <c r="BQ60" s="68">
        <f t="shared" si="56"/>
        <v>0</v>
      </c>
      <c r="BR60" s="67">
        <f t="shared" si="57"/>
        <v>56763.6</v>
      </c>
      <c r="BS60" s="66"/>
      <c r="BT60" s="66">
        <f t="shared" si="10"/>
        <v>0</v>
      </c>
      <c r="BU60" s="67">
        <f t="shared" si="96"/>
        <v>103501</v>
      </c>
      <c r="BV60" s="66"/>
      <c r="BW60" s="66">
        <f t="shared" si="11"/>
        <v>0</v>
      </c>
      <c r="BX60" s="67">
        <f t="shared" si="97"/>
        <v>88396</v>
      </c>
      <c r="BY60" s="66"/>
      <c r="BZ60" s="66">
        <f t="shared" si="12"/>
        <v>0</v>
      </c>
      <c r="CA60" s="67">
        <f t="shared" ref="CA60:CA91" si="117">+CA59+BY60-BZ60</f>
        <v>94960</v>
      </c>
      <c r="CB60" s="66"/>
      <c r="CC60" s="66">
        <f t="shared" si="61"/>
        <v>0</v>
      </c>
      <c r="CD60" s="67">
        <f t="shared" si="107"/>
        <v>4501</v>
      </c>
      <c r="CE60" s="66"/>
      <c r="CF60" s="66">
        <f t="shared" si="63"/>
        <v>0</v>
      </c>
      <c r="CG60" s="67">
        <f t="shared" si="64"/>
        <v>7097</v>
      </c>
      <c r="CH60" s="66"/>
      <c r="CI60" s="66">
        <f t="shared" si="13"/>
        <v>0</v>
      </c>
      <c r="CJ60" s="67">
        <f t="shared" si="65"/>
        <v>8813</v>
      </c>
      <c r="CK60" s="66"/>
      <c r="CL60" s="66">
        <f t="shared" si="66"/>
        <v>0</v>
      </c>
      <c r="CM60" s="79">
        <f t="shared" si="67"/>
        <v>4885</v>
      </c>
      <c r="CN60" s="66"/>
      <c r="CO60" s="68">
        <f t="shared" si="108"/>
        <v>0</v>
      </c>
      <c r="CP60" s="79">
        <f t="shared" si="69"/>
        <v>3976</v>
      </c>
      <c r="CQ60" s="66"/>
      <c r="CR60" s="68">
        <f t="shared" si="14"/>
        <v>0</v>
      </c>
      <c r="CS60" s="79">
        <f t="shared" si="109"/>
        <v>274</v>
      </c>
      <c r="CT60" s="66"/>
      <c r="CU60" s="68">
        <f t="shared" si="15"/>
        <v>0</v>
      </c>
      <c r="CV60" s="200">
        <f t="shared" si="71"/>
        <v>7769</v>
      </c>
      <c r="CW60" s="65"/>
      <c r="CX60" s="66">
        <f t="shared" si="114"/>
        <v>0</v>
      </c>
      <c r="CY60" s="40">
        <f t="shared" si="116"/>
        <v>6603</v>
      </c>
      <c r="CZ60" s="65"/>
      <c r="DA60" s="66">
        <f t="shared" si="72"/>
        <v>0</v>
      </c>
      <c r="DB60" s="67">
        <f t="shared" si="110"/>
        <v>41730</v>
      </c>
      <c r="DC60" s="66"/>
      <c r="DD60" s="66">
        <f t="shared" si="74"/>
        <v>0</v>
      </c>
      <c r="DE60" s="67">
        <f t="shared" si="111"/>
        <v>38501</v>
      </c>
      <c r="DF60" s="66"/>
      <c r="DG60" s="69">
        <f t="shared" si="76"/>
        <v>0</v>
      </c>
      <c r="DH60" s="67">
        <f t="shared" si="113"/>
        <v>80001</v>
      </c>
      <c r="DI60" s="66"/>
      <c r="DJ60" s="66">
        <f t="shared" si="16"/>
        <v>0</v>
      </c>
      <c r="DK60" s="67">
        <f t="shared" si="78"/>
        <v>3594</v>
      </c>
      <c r="DM60" s="206">
        <f t="shared" si="17"/>
        <v>0</v>
      </c>
      <c r="DN60" s="25">
        <f t="shared" si="18"/>
        <v>0</v>
      </c>
      <c r="DO60" s="5"/>
      <c r="DP60" s="43">
        <f t="shared" si="19"/>
        <v>0</v>
      </c>
      <c r="DQ60" s="27">
        <f t="shared" si="79"/>
        <v>7212</v>
      </c>
      <c r="DR60" s="5"/>
      <c r="DS60" s="43">
        <f t="shared" si="20"/>
        <v>0</v>
      </c>
      <c r="DT60" s="27">
        <f t="shared" si="80"/>
        <v>4846</v>
      </c>
      <c r="DU60" s="5"/>
      <c r="DV60" s="43">
        <f t="shared" si="21"/>
        <v>0</v>
      </c>
      <c r="DW60" s="27">
        <f t="shared" si="81"/>
        <v>4835</v>
      </c>
      <c r="DX60" s="5"/>
      <c r="DY60" s="22">
        <f t="shared" si="22"/>
        <v>0</v>
      </c>
      <c r="DZ60" s="25">
        <f t="shared" si="82"/>
        <v>523</v>
      </c>
      <c r="EA60" s="22"/>
      <c r="EB60" s="22">
        <f t="shared" si="23"/>
        <v>0</v>
      </c>
      <c r="EC60" s="28">
        <f t="shared" si="83"/>
        <v>369</v>
      </c>
      <c r="ED60" s="5"/>
      <c r="EE60" s="43">
        <f t="shared" si="99"/>
        <v>0</v>
      </c>
      <c r="EF60" s="27">
        <f t="shared" si="84"/>
        <v>4769</v>
      </c>
      <c r="EG60" s="66"/>
      <c r="EH60" s="66">
        <f t="shared" si="25"/>
        <v>0</v>
      </c>
      <c r="EI60" s="67">
        <f t="shared" si="85"/>
        <v>25240</v>
      </c>
      <c r="EJ60" s="66"/>
      <c r="EK60" s="66">
        <f t="shared" si="26"/>
        <v>0</v>
      </c>
      <c r="EL60" s="67">
        <f t="shared" si="86"/>
        <v>23870</v>
      </c>
      <c r="EM60" s="110">
        <f t="shared" si="87"/>
        <v>132748.70331999997</v>
      </c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</row>
    <row r="61" spans="1:299" s="35" customFormat="1" ht="11.25" customHeight="1" x14ac:dyDescent="0.25">
      <c r="A61" s="112">
        <v>46032</v>
      </c>
      <c r="B61" s="186"/>
      <c r="C61" s="174">
        <v>8004911211</v>
      </c>
      <c r="D61" s="13" t="s">
        <v>67</v>
      </c>
      <c r="E61" s="14">
        <v>80</v>
      </c>
      <c r="F61" s="15">
        <v>2</v>
      </c>
      <c r="G61" s="16">
        <v>191516219359</v>
      </c>
      <c r="H61" s="66"/>
      <c r="I61" s="41">
        <f t="shared" si="0"/>
        <v>160</v>
      </c>
      <c r="J61" s="48">
        <f t="shared" si="100"/>
        <v>103363</v>
      </c>
      <c r="K61" s="66"/>
      <c r="L61" s="41">
        <f t="shared" si="112"/>
        <v>160</v>
      </c>
      <c r="M61" s="48">
        <f t="shared" si="101"/>
        <v>35110</v>
      </c>
      <c r="N61" s="66"/>
      <c r="O61" s="41">
        <f t="shared" si="1"/>
        <v>160</v>
      </c>
      <c r="P61" s="48">
        <f t="shared" si="102"/>
        <v>97580</v>
      </c>
      <c r="Q61" s="66"/>
      <c r="R61" s="66">
        <f t="shared" si="2"/>
        <v>160</v>
      </c>
      <c r="S61" s="67">
        <f t="shared" si="103"/>
        <v>29836</v>
      </c>
      <c r="T61" s="66"/>
      <c r="U61" s="66">
        <f t="shared" si="31"/>
        <v>0</v>
      </c>
      <c r="V61" s="67">
        <f t="shared" si="32"/>
        <v>68136</v>
      </c>
      <c r="W61" s="136"/>
      <c r="X61" s="69">
        <f t="shared" si="3"/>
        <v>0</v>
      </c>
      <c r="Y61" s="67">
        <f t="shared" si="104"/>
        <v>2271</v>
      </c>
      <c r="Z61" s="66"/>
      <c r="AA61" s="68">
        <f t="shared" si="98"/>
        <v>0</v>
      </c>
      <c r="AB61" s="67">
        <f t="shared" si="34"/>
        <v>10491</v>
      </c>
      <c r="AC61" s="66"/>
      <c r="AD61" s="66">
        <f t="shared" si="105"/>
        <v>0</v>
      </c>
      <c r="AE61" s="67">
        <f t="shared" si="36"/>
        <v>1902</v>
      </c>
      <c r="AF61" s="66"/>
      <c r="AG61" s="78">
        <f t="shared" si="5"/>
        <v>0</v>
      </c>
      <c r="AH61" s="79">
        <f t="shared" si="37"/>
        <v>3588</v>
      </c>
      <c r="AI61" s="66"/>
      <c r="AJ61" s="68">
        <f t="shared" si="6"/>
        <v>0</v>
      </c>
      <c r="AK61" s="67">
        <f t="shared" si="38"/>
        <v>3442</v>
      </c>
      <c r="AL61" s="66"/>
      <c r="AM61" s="68">
        <f t="shared" si="7"/>
        <v>0</v>
      </c>
      <c r="AN61" s="67">
        <f t="shared" si="39"/>
        <v>1830</v>
      </c>
      <c r="AO61" s="66"/>
      <c r="AP61" s="68">
        <f t="shared" si="8"/>
        <v>0</v>
      </c>
      <c r="AQ61" s="67">
        <f t="shared" si="40"/>
        <v>5813</v>
      </c>
      <c r="AR61" s="66"/>
      <c r="AS61" s="68">
        <f t="shared" si="9"/>
        <v>168</v>
      </c>
      <c r="AT61" s="67">
        <f t="shared" si="41"/>
        <v>3415</v>
      </c>
      <c r="AU61" s="66"/>
      <c r="AV61" s="66">
        <f t="shared" si="42"/>
        <v>0</v>
      </c>
      <c r="AW61" s="42">
        <f t="shared" si="43"/>
        <v>1788.4</v>
      </c>
      <c r="AX61" s="66"/>
      <c r="AY61" s="66">
        <f t="shared" si="44"/>
        <v>0</v>
      </c>
      <c r="AZ61" s="67">
        <f t="shared" si="45"/>
        <v>1870</v>
      </c>
      <c r="BA61" s="66"/>
      <c r="BB61" s="68">
        <f t="shared" si="46"/>
        <v>0</v>
      </c>
      <c r="BC61" s="67">
        <f t="shared" si="47"/>
        <v>3654</v>
      </c>
      <c r="BD61" s="66"/>
      <c r="BE61" s="68">
        <f t="shared" si="48"/>
        <v>0</v>
      </c>
      <c r="BF61" s="67">
        <f t="shared" si="49"/>
        <v>3991</v>
      </c>
      <c r="BG61" s="66"/>
      <c r="BH61" s="68">
        <f t="shared" si="106"/>
        <v>0</v>
      </c>
      <c r="BI61" s="67">
        <f t="shared" ref="BI61:BI92" si="118">+BI60+BG61-BH61</f>
        <v>14136.600000000002</v>
      </c>
      <c r="BJ61" s="66"/>
      <c r="BK61" s="68">
        <f t="shared" si="52"/>
        <v>0</v>
      </c>
      <c r="BL61" s="67">
        <f t="shared" si="53"/>
        <v>7616</v>
      </c>
      <c r="BM61" s="66"/>
      <c r="BN61" s="68">
        <f t="shared" si="54"/>
        <v>0</v>
      </c>
      <c r="BO61" s="67">
        <f t="shared" si="55"/>
        <v>6921</v>
      </c>
      <c r="BP61" s="66"/>
      <c r="BQ61" s="68">
        <f t="shared" si="56"/>
        <v>0</v>
      </c>
      <c r="BR61" s="67">
        <f t="shared" si="57"/>
        <v>56763.6</v>
      </c>
      <c r="BS61" s="66"/>
      <c r="BT61" s="66">
        <f t="shared" si="10"/>
        <v>0</v>
      </c>
      <c r="BU61" s="67">
        <f t="shared" ref="BU61:BU92" si="119">BU60+BS61-BT61</f>
        <v>103501</v>
      </c>
      <c r="BV61" s="66"/>
      <c r="BW61" s="66">
        <f t="shared" si="11"/>
        <v>0</v>
      </c>
      <c r="BX61" s="67">
        <f t="shared" ref="BX61:BX92" si="120">+BX60+BV61-BW61</f>
        <v>88396</v>
      </c>
      <c r="BY61" s="66"/>
      <c r="BZ61" s="66">
        <f t="shared" si="12"/>
        <v>0</v>
      </c>
      <c r="CA61" s="67">
        <f t="shared" si="117"/>
        <v>94960</v>
      </c>
      <c r="CB61" s="66"/>
      <c r="CC61" s="66">
        <f t="shared" si="61"/>
        <v>0</v>
      </c>
      <c r="CD61" s="67">
        <f t="shared" si="107"/>
        <v>4501</v>
      </c>
      <c r="CE61" s="66"/>
      <c r="CF61" s="66">
        <f t="shared" si="63"/>
        <v>0</v>
      </c>
      <c r="CG61" s="67">
        <f t="shared" si="64"/>
        <v>7097</v>
      </c>
      <c r="CH61" s="66"/>
      <c r="CI61" s="66">
        <f t="shared" si="13"/>
        <v>0</v>
      </c>
      <c r="CJ61" s="67">
        <f t="shared" si="65"/>
        <v>8813</v>
      </c>
      <c r="CK61" s="66"/>
      <c r="CL61" s="66">
        <f t="shared" si="66"/>
        <v>0</v>
      </c>
      <c r="CM61" s="79">
        <f t="shared" si="67"/>
        <v>4885</v>
      </c>
      <c r="CN61" s="66"/>
      <c r="CO61" s="68">
        <f t="shared" si="108"/>
        <v>0</v>
      </c>
      <c r="CP61" s="79">
        <f t="shared" si="69"/>
        <v>3976</v>
      </c>
      <c r="CQ61" s="66"/>
      <c r="CR61" s="68">
        <f t="shared" si="14"/>
        <v>0</v>
      </c>
      <c r="CS61" s="79">
        <f t="shared" si="109"/>
        <v>274</v>
      </c>
      <c r="CT61" s="66"/>
      <c r="CU61" s="68">
        <f t="shared" si="15"/>
        <v>0</v>
      </c>
      <c r="CV61" s="200">
        <f t="shared" si="71"/>
        <v>7769</v>
      </c>
      <c r="CW61" s="65"/>
      <c r="CX61" s="66">
        <f t="shared" si="114"/>
        <v>0</v>
      </c>
      <c r="CY61" s="40">
        <f t="shared" si="116"/>
        <v>6603</v>
      </c>
      <c r="CZ61" s="65"/>
      <c r="DA61" s="66">
        <f t="shared" si="72"/>
        <v>0</v>
      </c>
      <c r="DB61" s="67">
        <f t="shared" si="110"/>
        <v>41730</v>
      </c>
      <c r="DC61" s="66"/>
      <c r="DD61" s="66">
        <f t="shared" si="74"/>
        <v>0</v>
      </c>
      <c r="DE61" s="67">
        <f t="shared" si="111"/>
        <v>38501</v>
      </c>
      <c r="DF61" s="66"/>
      <c r="DG61" s="69">
        <f t="shared" si="76"/>
        <v>0</v>
      </c>
      <c r="DH61" s="67">
        <f t="shared" si="113"/>
        <v>80001</v>
      </c>
      <c r="DI61" s="66"/>
      <c r="DJ61" s="66">
        <f t="shared" si="16"/>
        <v>0</v>
      </c>
      <c r="DK61" s="67">
        <f t="shared" si="78"/>
        <v>3594</v>
      </c>
      <c r="DL61" s="210"/>
      <c r="DM61" s="206">
        <f t="shared" si="17"/>
        <v>0</v>
      </c>
      <c r="DN61" s="25">
        <f t="shared" si="18"/>
        <v>0</v>
      </c>
      <c r="DO61" s="5"/>
      <c r="DP61" s="43">
        <f t="shared" si="19"/>
        <v>0</v>
      </c>
      <c r="DQ61" s="27">
        <f t="shared" si="79"/>
        <v>7212</v>
      </c>
      <c r="DR61" s="5"/>
      <c r="DS61" s="43">
        <f t="shared" si="20"/>
        <v>0</v>
      </c>
      <c r="DT61" s="27">
        <f t="shared" si="80"/>
        <v>4846</v>
      </c>
      <c r="DU61" s="5"/>
      <c r="DV61" s="43">
        <f t="shared" si="21"/>
        <v>0</v>
      </c>
      <c r="DW61" s="27">
        <f t="shared" si="81"/>
        <v>4835</v>
      </c>
      <c r="DX61" s="5"/>
      <c r="DY61" s="22">
        <f t="shared" si="22"/>
        <v>0</v>
      </c>
      <c r="DZ61" s="25">
        <f t="shared" si="82"/>
        <v>523</v>
      </c>
      <c r="EA61" s="22"/>
      <c r="EB61" s="22">
        <f t="shared" si="23"/>
        <v>0</v>
      </c>
      <c r="EC61" s="28">
        <f t="shared" si="83"/>
        <v>369</v>
      </c>
      <c r="ED61" s="5"/>
      <c r="EE61" s="43">
        <f t="shared" si="99"/>
        <v>0</v>
      </c>
      <c r="EF61" s="27">
        <f t="shared" si="84"/>
        <v>4769</v>
      </c>
      <c r="EG61" s="66"/>
      <c r="EH61" s="66">
        <f t="shared" si="25"/>
        <v>0</v>
      </c>
      <c r="EI61" s="67">
        <f t="shared" si="85"/>
        <v>25240</v>
      </c>
      <c r="EJ61" s="66"/>
      <c r="EK61" s="66">
        <f t="shared" si="26"/>
        <v>0</v>
      </c>
      <c r="EL61" s="67">
        <f t="shared" si="86"/>
        <v>23870</v>
      </c>
      <c r="EM61" s="110">
        <f t="shared" si="87"/>
        <v>132324.52431999997</v>
      </c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</row>
    <row r="62" spans="1:299" ht="11.25" customHeight="1" x14ac:dyDescent="0.25">
      <c r="A62" s="112">
        <v>46032</v>
      </c>
      <c r="B62" s="186"/>
      <c r="C62" s="179">
        <v>8004914125</v>
      </c>
      <c r="D62" s="13" t="s">
        <v>99</v>
      </c>
      <c r="E62" s="14">
        <v>210</v>
      </c>
      <c r="F62" s="15">
        <v>3</v>
      </c>
      <c r="G62" s="16">
        <v>191516219366</v>
      </c>
      <c r="H62" s="66"/>
      <c r="I62" s="41">
        <f t="shared" si="0"/>
        <v>420</v>
      </c>
      <c r="J62" s="48">
        <f t="shared" si="100"/>
        <v>102943</v>
      </c>
      <c r="K62" s="66"/>
      <c r="L62" s="41">
        <f t="shared" si="112"/>
        <v>420</v>
      </c>
      <c r="M62" s="48">
        <f t="shared" si="101"/>
        <v>34690</v>
      </c>
      <c r="N62" s="66"/>
      <c r="O62" s="41">
        <f t="shared" si="1"/>
        <v>420</v>
      </c>
      <c r="P62" s="48">
        <f t="shared" si="102"/>
        <v>97160</v>
      </c>
      <c r="Q62" s="66"/>
      <c r="R62" s="66">
        <f t="shared" si="2"/>
        <v>420</v>
      </c>
      <c r="S62" s="67">
        <f t="shared" si="103"/>
        <v>29416</v>
      </c>
      <c r="T62" s="66"/>
      <c r="U62" s="66">
        <f t="shared" si="31"/>
        <v>0</v>
      </c>
      <c r="V62" s="67">
        <f t="shared" si="32"/>
        <v>68136</v>
      </c>
      <c r="X62" s="69">
        <f t="shared" si="3"/>
        <v>0</v>
      </c>
      <c r="Y62" s="67">
        <f t="shared" si="104"/>
        <v>2271</v>
      </c>
      <c r="Z62" s="66"/>
      <c r="AA62" s="68">
        <f t="shared" si="98"/>
        <v>0</v>
      </c>
      <c r="AB62" s="67">
        <f t="shared" si="34"/>
        <v>10491</v>
      </c>
      <c r="AC62" s="66"/>
      <c r="AD62" s="66">
        <f t="shared" si="105"/>
        <v>0</v>
      </c>
      <c r="AE62" s="67">
        <f t="shared" si="36"/>
        <v>1902</v>
      </c>
      <c r="AF62" s="66"/>
      <c r="AG62" s="78">
        <f t="shared" si="5"/>
        <v>0</v>
      </c>
      <c r="AH62" s="79">
        <f t="shared" si="37"/>
        <v>3588</v>
      </c>
      <c r="AI62" s="66"/>
      <c r="AJ62" s="68">
        <f t="shared" si="6"/>
        <v>0</v>
      </c>
      <c r="AK62" s="67">
        <f t="shared" si="38"/>
        <v>3442</v>
      </c>
      <c r="AL62" s="66"/>
      <c r="AM62" s="68">
        <f t="shared" si="7"/>
        <v>0</v>
      </c>
      <c r="AN62" s="67">
        <f t="shared" si="39"/>
        <v>1830</v>
      </c>
      <c r="AO62" s="66"/>
      <c r="AP62" s="68">
        <f t="shared" si="8"/>
        <v>0</v>
      </c>
      <c r="AQ62" s="67">
        <f t="shared" si="40"/>
        <v>5813</v>
      </c>
      <c r="AR62" s="66"/>
      <c r="AS62" s="68">
        <f t="shared" si="9"/>
        <v>651</v>
      </c>
      <c r="AT62" s="67">
        <f t="shared" si="41"/>
        <v>2764</v>
      </c>
      <c r="AU62" s="66"/>
      <c r="AV62" s="66">
        <f t="shared" si="42"/>
        <v>0</v>
      </c>
      <c r="AW62" s="42">
        <f t="shared" si="43"/>
        <v>1788.4</v>
      </c>
      <c r="AX62" s="66"/>
      <c r="AY62" s="66">
        <f t="shared" si="44"/>
        <v>0</v>
      </c>
      <c r="AZ62" s="67">
        <f t="shared" si="45"/>
        <v>1870</v>
      </c>
      <c r="BA62" s="66"/>
      <c r="BB62" s="68">
        <f t="shared" si="46"/>
        <v>0</v>
      </c>
      <c r="BC62" s="67">
        <f t="shared" si="47"/>
        <v>3654</v>
      </c>
      <c r="BD62" s="66"/>
      <c r="BE62" s="68">
        <f t="shared" si="48"/>
        <v>0</v>
      </c>
      <c r="BF62" s="67">
        <f t="shared" si="49"/>
        <v>3991</v>
      </c>
      <c r="BG62" s="66"/>
      <c r="BH62" s="68">
        <f t="shared" si="106"/>
        <v>0</v>
      </c>
      <c r="BI62" s="67">
        <f t="shared" si="118"/>
        <v>14136.600000000002</v>
      </c>
      <c r="BJ62" s="66"/>
      <c r="BK62" s="68">
        <f t="shared" si="52"/>
        <v>0</v>
      </c>
      <c r="BL62" s="67">
        <f t="shared" si="53"/>
        <v>7616</v>
      </c>
      <c r="BM62" s="66"/>
      <c r="BN62" s="68">
        <f t="shared" si="54"/>
        <v>0</v>
      </c>
      <c r="BO62" s="67">
        <f t="shared" si="55"/>
        <v>6921</v>
      </c>
      <c r="BP62" s="66"/>
      <c r="BQ62" s="68">
        <f t="shared" si="56"/>
        <v>0</v>
      </c>
      <c r="BR62" s="67">
        <f t="shared" si="57"/>
        <v>56763.6</v>
      </c>
      <c r="BS62" s="66"/>
      <c r="BT62" s="66">
        <f t="shared" si="10"/>
        <v>0</v>
      </c>
      <c r="BU62" s="67">
        <f t="shared" si="119"/>
        <v>103501</v>
      </c>
      <c r="BV62" s="66"/>
      <c r="BW62" s="66">
        <f t="shared" si="11"/>
        <v>0</v>
      </c>
      <c r="BX62" s="67">
        <f t="shared" si="120"/>
        <v>88396</v>
      </c>
      <c r="BY62" s="66"/>
      <c r="BZ62" s="66">
        <f t="shared" si="12"/>
        <v>0</v>
      </c>
      <c r="CA62" s="67">
        <f t="shared" si="117"/>
        <v>94960</v>
      </c>
      <c r="CB62" s="66"/>
      <c r="CC62" s="66">
        <f t="shared" si="61"/>
        <v>0</v>
      </c>
      <c r="CD62" s="67">
        <f t="shared" si="107"/>
        <v>4501</v>
      </c>
      <c r="CE62" s="66"/>
      <c r="CF62" s="66">
        <f t="shared" si="63"/>
        <v>0</v>
      </c>
      <c r="CG62" s="67">
        <f t="shared" si="64"/>
        <v>7097</v>
      </c>
      <c r="CH62" s="66"/>
      <c r="CI62" s="66">
        <f t="shared" si="13"/>
        <v>0</v>
      </c>
      <c r="CJ62" s="67">
        <f t="shared" si="65"/>
        <v>8813</v>
      </c>
      <c r="CK62" s="66"/>
      <c r="CL62" s="66">
        <f t="shared" si="66"/>
        <v>0</v>
      </c>
      <c r="CM62" s="79">
        <f t="shared" si="67"/>
        <v>4885</v>
      </c>
      <c r="CN62" s="66"/>
      <c r="CO62" s="68">
        <f t="shared" si="108"/>
        <v>0</v>
      </c>
      <c r="CP62" s="79">
        <f t="shared" si="69"/>
        <v>3976</v>
      </c>
      <c r="CQ62" s="66"/>
      <c r="CR62" s="68">
        <f t="shared" si="14"/>
        <v>0</v>
      </c>
      <c r="CS62" s="79">
        <f t="shared" si="109"/>
        <v>274</v>
      </c>
      <c r="CT62" s="66"/>
      <c r="CU62" s="68">
        <f t="shared" si="15"/>
        <v>0</v>
      </c>
      <c r="CV62" s="200">
        <f t="shared" si="71"/>
        <v>7769</v>
      </c>
      <c r="CW62" s="65"/>
      <c r="CX62" s="66">
        <f t="shared" si="114"/>
        <v>0</v>
      </c>
      <c r="CY62" s="40">
        <f t="shared" si="116"/>
        <v>6603</v>
      </c>
      <c r="CZ62" s="65"/>
      <c r="DA62" s="66">
        <f t="shared" si="72"/>
        <v>0</v>
      </c>
      <c r="DB62" s="67">
        <f t="shared" si="110"/>
        <v>41730</v>
      </c>
      <c r="DC62" s="66"/>
      <c r="DD62" s="66">
        <f t="shared" si="74"/>
        <v>0</v>
      </c>
      <c r="DE62" s="67">
        <f t="shared" si="111"/>
        <v>38501</v>
      </c>
      <c r="DF62" s="66"/>
      <c r="DG62" s="69">
        <f t="shared" si="76"/>
        <v>0</v>
      </c>
      <c r="DH62" s="67">
        <f t="shared" si="113"/>
        <v>80001</v>
      </c>
      <c r="DI62" s="66"/>
      <c r="DJ62" s="66">
        <f t="shared" si="16"/>
        <v>0</v>
      </c>
      <c r="DK62" s="67">
        <f t="shared" si="78"/>
        <v>3594</v>
      </c>
      <c r="DM62" s="206">
        <f t="shared" si="17"/>
        <v>0</v>
      </c>
      <c r="DN62" s="25">
        <f t="shared" si="18"/>
        <v>0</v>
      </c>
      <c r="DO62" s="5"/>
      <c r="DP62" s="43">
        <f t="shared" si="19"/>
        <v>0</v>
      </c>
      <c r="DQ62" s="27">
        <f t="shared" si="79"/>
        <v>7212</v>
      </c>
      <c r="DR62" s="5"/>
      <c r="DS62" s="43">
        <f t="shared" si="20"/>
        <v>0</v>
      </c>
      <c r="DT62" s="27">
        <f t="shared" si="80"/>
        <v>4846</v>
      </c>
      <c r="DU62" s="5"/>
      <c r="DV62" s="43">
        <f t="shared" si="21"/>
        <v>0</v>
      </c>
      <c r="DW62" s="27">
        <f t="shared" si="81"/>
        <v>4835</v>
      </c>
      <c r="DX62" s="5"/>
      <c r="DY62" s="22">
        <f t="shared" si="22"/>
        <v>0</v>
      </c>
      <c r="DZ62" s="25">
        <f t="shared" si="82"/>
        <v>523</v>
      </c>
      <c r="EA62" s="22"/>
      <c r="EB62" s="22">
        <f t="shared" si="23"/>
        <v>0</v>
      </c>
      <c r="EC62" s="28">
        <f t="shared" si="83"/>
        <v>369</v>
      </c>
      <c r="ED62" s="5"/>
      <c r="EE62" s="43">
        <f t="shared" si="99"/>
        <v>0</v>
      </c>
      <c r="EF62" s="27">
        <f t="shared" si="84"/>
        <v>4769</v>
      </c>
      <c r="EG62" s="66"/>
      <c r="EH62" s="66">
        <f t="shared" si="25"/>
        <v>0</v>
      </c>
      <c r="EI62" s="67">
        <f t="shared" si="85"/>
        <v>25240</v>
      </c>
      <c r="EJ62" s="66"/>
      <c r="EK62" s="66">
        <f t="shared" si="26"/>
        <v>0</v>
      </c>
      <c r="EL62" s="67">
        <f t="shared" si="86"/>
        <v>23870</v>
      </c>
      <c r="EM62" s="110">
        <f t="shared" si="87"/>
        <v>132020.42431999996</v>
      </c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</row>
    <row r="63" spans="1:299" ht="11.25" customHeight="1" x14ac:dyDescent="0.25">
      <c r="A63" s="112">
        <v>46032</v>
      </c>
      <c r="B63" s="186"/>
      <c r="C63" s="179">
        <v>8004914124</v>
      </c>
      <c r="D63" s="13" t="s">
        <v>67</v>
      </c>
      <c r="E63" s="14">
        <v>200</v>
      </c>
      <c r="F63" s="15">
        <v>2</v>
      </c>
      <c r="G63" s="16">
        <v>191516219359</v>
      </c>
      <c r="H63" s="66"/>
      <c r="I63" s="41">
        <f t="shared" si="0"/>
        <v>400</v>
      </c>
      <c r="J63" s="48">
        <f t="shared" si="100"/>
        <v>102543</v>
      </c>
      <c r="K63" s="66"/>
      <c r="L63" s="41">
        <f t="shared" si="112"/>
        <v>400</v>
      </c>
      <c r="M63" s="48">
        <f t="shared" si="101"/>
        <v>34290</v>
      </c>
      <c r="N63" s="66"/>
      <c r="O63" s="41">
        <f t="shared" si="1"/>
        <v>400</v>
      </c>
      <c r="P63" s="48">
        <f t="shared" si="102"/>
        <v>96760</v>
      </c>
      <c r="Q63" s="66"/>
      <c r="R63" s="66">
        <f t="shared" si="2"/>
        <v>400</v>
      </c>
      <c r="S63" s="67">
        <f t="shared" si="103"/>
        <v>29016</v>
      </c>
      <c r="T63" s="66"/>
      <c r="U63" s="66">
        <f t="shared" si="31"/>
        <v>0</v>
      </c>
      <c r="V63" s="67">
        <f t="shared" si="32"/>
        <v>68136</v>
      </c>
      <c r="X63" s="69">
        <f t="shared" si="3"/>
        <v>0</v>
      </c>
      <c r="Y63" s="67">
        <f t="shared" si="104"/>
        <v>2271</v>
      </c>
      <c r="Z63" s="66"/>
      <c r="AA63" s="68">
        <f t="shared" si="98"/>
        <v>0</v>
      </c>
      <c r="AB63" s="67">
        <f t="shared" si="34"/>
        <v>10491</v>
      </c>
      <c r="AC63" s="66"/>
      <c r="AD63" s="66">
        <f t="shared" si="105"/>
        <v>0</v>
      </c>
      <c r="AE63" s="67">
        <f t="shared" si="36"/>
        <v>1902</v>
      </c>
      <c r="AF63" s="66"/>
      <c r="AG63" s="78">
        <f t="shared" si="5"/>
        <v>0</v>
      </c>
      <c r="AH63" s="79">
        <f t="shared" si="37"/>
        <v>3588</v>
      </c>
      <c r="AI63" s="66"/>
      <c r="AJ63" s="68">
        <f t="shared" si="6"/>
        <v>0</v>
      </c>
      <c r="AK63" s="67">
        <f t="shared" si="38"/>
        <v>3442</v>
      </c>
      <c r="AL63" s="66"/>
      <c r="AM63" s="68">
        <f t="shared" si="7"/>
        <v>0</v>
      </c>
      <c r="AN63" s="67">
        <f t="shared" si="39"/>
        <v>1830</v>
      </c>
      <c r="AO63" s="66"/>
      <c r="AP63" s="68">
        <f t="shared" si="8"/>
        <v>0</v>
      </c>
      <c r="AQ63" s="67">
        <f t="shared" si="40"/>
        <v>5813</v>
      </c>
      <c r="AR63" s="66"/>
      <c r="AS63" s="68">
        <f t="shared" si="9"/>
        <v>420</v>
      </c>
      <c r="AT63" s="67">
        <f t="shared" si="41"/>
        <v>2344</v>
      </c>
      <c r="AU63" s="66"/>
      <c r="AV63" s="66">
        <f t="shared" si="42"/>
        <v>0</v>
      </c>
      <c r="AW63" s="42">
        <f t="shared" si="43"/>
        <v>1788.4</v>
      </c>
      <c r="AX63" s="66"/>
      <c r="AY63" s="66">
        <f t="shared" si="44"/>
        <v>0</v>
      </c>
      <c r="AZ63" s="67">
        <f t="shared" si="45"/>
        <v>1870</v>
      </c>
      <c r="BA63" s="66"/>
      <c r="BB63" s="68">
        <f t="shared" si="46"/>
        <v>0</v>
      </c>
      <c r="BC63" s="67">
        <f t="shared" si="47"/>
        <v>3654</v>
      </c>
      <c r="BD63" s="66"/>
      <c r="BE63" s="68">
        <f t="shared" si="48"/>
        <v>0</v>
      </c>
      <c r="BF63" s="67">
        <f t="shared" si="49"/>
        <v>3991</v>
      </c>
      <c r="BG63" s="66"/>
      <c r="BH63" s="68">
        <f t="shared" si="106"/>
        <v>0</v>
      </c>
      <c r="BI63" s="67">
        <f t="shared" si="118"/>
        <v>14136.600000000002</v>
      </c>
      <c r="BJ63" s="66"/>
      <c r="BK63" s="68">
        <f t="shared" si="52"/>
        <v>0</v>
      </c>
      <c r="BL63" s="67">
        <f t="shared" si="53"/>
        <v>7616</v>
      </c>
      <c r="BM63" s="66"/>
      <c r="BN63" s="68">
        <f t="shared" si="54"/>
        <v>0</v>
      </c>
      <c r="BO63" s="67">
        <f t="shared" si="55"/>
        <v>6921</v>
      </c>
      <c r="BP63" s="66"/>
      <c r="BQ63" s="68">
        <f t="shared" si="56"/>
        <v>0</v>
      </c>
      <c r="BR63" s="67">
        <f t="shared" si="57"/>
        <v>56763.6</v>
      </c>
      <c r="BS63" s="66"/>
      <c r="BT63" s="66">
        <f t="shared" si="10"/>
        <v>0</v>
      </c>
      <c r="BU63" s="67">
        <f t="shared" si="119"/>
        <v>103501</v>
      </c>
      <c r="BV63" s="66"/>
      <c r="BW63" s="66">
        <f t="shared" si="11"/>
        <v>0</v>
      </c>
      <c r="BX63" s="67">
        <f t="shared" si="120"/>
        <v>88396</v>
      </c>
      <c r="BY63" s="66"/>
      <c r="BZ63" s="66">
        <f t="shared" si="12"/>
        <v>0</v>
      </c>
      <c r="CA63" s="67">
        <f t="shared" si="117"/>
        <v>94960</v>
      </c>
      <c r="CB63" s="66"/>
      <c r="CC63" s="66">
        <f t="shared" si="61"/>
        <v>0</v>
      </c>
      <c r="CD63" s="67">
        <f t="shared" si="107"/>
        <v>4501</v>
      </c>
      <c r="CE63" s="66"/>
      <c r="CF63" s="66">
        <f t="shared" si="63"/>
        <v>0</v>
      </c>
      <c r="CG63" s="67">
        <f t="shared" si="64"/>
        <v>7097</v>
      </c>
      <c r="CH63" s="66"/>
      <c r="CI63" s="66">
        <f t="shared" si="13"/>
        <v>0</v>
      </c>
      <c r="CJ63" s="67">
        <f t="shared" si="65"/>
        <v>8813</v>
      </c>
      <c r="CK63" s="66"/>
      <c r="CL63" s="66">
        <f t="shared" si="66"/>
        <v>0</v>
      </c>
      <c r="CM63" s="79">
        <f t="shared" si="67"/>
        <v>4885</v>
      </c>
      <c r="CN63" s="66"/>
      <c r="CO63" s="68">
        <f t="shared" si="108"/>
        <v>0</v>
      </c>
      <c r="CP63" s="79">
        <f t="shared" si="69"/>
        <v>3976</v>
      </c>
      <c r="CQ63" s="66"/>
      <c r="CR63" s="68">
        <f t="shared" si="14"/>
        <v>0</v>
      </c>
      <c r="CS63" s="79">
        <f t="shared" si="109"/>
        <v>274</v>
      </c>
      <c r="CT63" s="66"/>
      <c r="CU63" s="68">
        <f t="shared" si="15"/>
        <v>0</v>
      </c>
      <c r="CV63" s="200">
        <f t="shared" si="71"/>
        <v>7769</v>
      </c>
      <c r="CW63" s="65"/>
      <c r="CX63" s="66">
        <f t="shared" si="114"/>
        <v>0</v>
      </c>
      <c r="CY63" s="40">
        <f t="shared" si="116"/>
        <v>6603</v>
      </c>
      <c r="CZ63" s="65"/>
      <c r="DA63" s="66">
        <f t="shared" si="72"/>
        <v>0</v>
      </c>
      <c r="DB63" s="67">
        <f t="shared" si="110"/>
        <v>41730</v>
      </c>
      <c r="DC63" s="66"/>
      <c r="DD63" s="66">
        <f t="shared" si="74"/>
        <v>0</v>
      </c>
      <c r="DE63" s="67">
        <f t="shared" si="111"/>
        <v>38501</v>
      </c>
      <c r="DF63" s="66"/>
      <c r="DG63" s="69">
        <f t="shared" si="76"/>
        <v>0</v>
      </c>
      <c r="DH63" s="67">
        <f t="shared" si="113"/>
        <v>80001</v>
      </c>
      <c r="DI63" s="66"/>
      <c r="DJ63" s="66">
        <f t="shared" si="16"/>
        <v>0</v>
      </c>
      <c r="DK63" s="67">
        <f t="shared" si="78"/>
        <v>3594</v>
      </c>
      <c r="DM63" s="206">
        <f t="shared" si="17"/>
        <v>0</v>
      </c>
      <c r="DN63" s="25">
        <f t="shared" si="18"/>
        <v>0</v>
      </c>
      <c r="DO63" s="5"/>
      <c r="DP63" s="43">
        <f t="shared" si="19"/>
        <v>0</v>
      </c>
      <c r="DQ63" s="27">
        <f t="shared" si="79"/>
        <v>7212</v>
      </c>
      <c r="DR63" s="5"/>
      <c r="DS63" s="43">
        <f t="shared" si="20"/>
        <v>0</v>
      </c>
      <c r="DT63" s="27">
        <f t="shared" si="80"/>
        <v>4846</v>
      </c>
      <c r="DU63" s="5"/>
      <c r="DV63" s="43">
        <f t="shared" si="21"/>
        <v>0</v>
      </c>
      <c r="DW63" s="27">
        <f t="shared" si="81"/>
        <v>4835</v>
      </c>
      <c r="DX63" s="5"/>
      <c r="DY63" s="22">
        <f t="shared" si="22"/>
        <v>0</v>
      </c>
      <c r="DZ63" s="25">
        <f t="shared" si="82"/>
        <v>523</v>
      </c>
      <c r="EA63" s="22"/>
      <c r="EB63" s="22">
        <f t="shared" si="23"/>
        <v>0</v>
      </c>
      <c r="EC63" s="28">
        <f t="shared" si="83"/>
        <v>369</v>
      </c>
      <c r="ED63" s="5"/>
      <c r="EE63" s="43">
        <f t="shared" si="99"/>
        <v>0</v>
      </c>
      <c r="EF63" s="27">
        <f t="shared" si="84"/>
        <v>4769</v>
      </c>
      <c r="EG63" s="66"/>
      <c r="EH63" s="66">
        <f t="shared" si="25"/>
        <v>0</v>
      </c>
      <c r="EI63" s="67">
        <f t="shared" si="85"/>
        <v>25240</v>
      </c>
      <c r="EJ63" s="66"/>
      <c r="EK63" s="66">
        <f t="shared" si="26"/>
        <v>0</v>
      </c>
      <c r="EL63" s="67">
        <f t="shared" si="86"/>
        <v>23870</v>
      </c>
      <c r="EM63" s="110">
        <f t="shared" si="87"/>
        <v>128441.89231999998</v>
      </c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</row>
    <row r="64" spans="1:299" ht="11.25" customHeight="1" x14ac:dyDescent="0.25">
      <c r="A64" s="112">
        <v>46032</v>
      </c>
      <c r="B64" s="186"/>
      <c r="C64" s="176">
        <v>8004911349</v>
      </c>
      <c r="D64" s="17" t="s">
        <v>39</v>
      </c>
      <c r="E64" s="18">
        <v>1000</v>
      </c>
      <c r="F64" s="19">
        <v>10</v>
      </c>
      <c r="G64" s="20">
        <v>191516052291</v>
      </c>
      <c r="H64" s="66"/>
      <c r="I64" s="41">
        <f t="shared" si="0"/>
        <v>0</v>
      </c>
      <c r="J64" s="48">
        <f t="shared" si="100"/>
        <v>102543</v>
      </c>
      <c r="K64" s="66"/>
      <c r="L64" s="41">
        <f t="shared" si="112"/>
        <v>0</v>
      </c>
      <c r="M64" s="48">
        <f t="shared" si="101"/>
        <v>34290</v>
      </c>
      <c r="N64" s="66"/>
      <c r="O64" s="41">
        <f t="shared" si="1"/>
        <v>0</v>
      </c>
      <c r="P64" s="48">
        <f t="shared" si="102"/>
        <v>96760</v>
      </c>
      <c r="Q64" s="66"/>
      <c r="R64" s="66">
        <f t="shared" si="2"/>
        <v>0</v>
      </c>
      <c r="S64" s="67">
        <f t="shared" si="103"/>
        <v>29016</v>
      </c>
      <c r="T64" s="66"/>
      <c r="U64" s="66">
        <f t="shared" si="31"/>
        <v>0</v>
      </c>
      <c r="V64" s="67">
        <f t="shared" si="32"/>
        <v>68136</v>
      </c>
      <c r="X64" s="69">
        <f t="shared" si="3"/>
        <v>0</v>
      </c>
      <c r="Y64" s="67">
        <f t="shared" si="104"/>
        <v>2271</v>
      </c>
      <c r="Z64" s="66"/>
      <c r="AA64" s="68">
        <f t="shared" si="98"/>
        <v>0</v>
      </c>
      <c r="AB64" s="67">
        <f t="shared" si="34"/>
        <v>10491</v>
      </c>
      <c r="AC64" s="66"/>
      <c r="AD64" s="66">
        <f t="shared" si="105"/>
        <v>0</v>
      </c>
      <c r="AE64" s="67">
        <f t="shared" si="36"/>
        <v>1902</v>
      </c>
      <c r="AF64" s="66"/>
      <c r="AG64" s="78">
        <f t="shared" si="5"/>
        <v>0</v>
      </c>
      <c r="AH64" s="79">
        <f t="shared" si="37"/>
        <v>3588</v>
      </c>
      <c r="AI64" s="66"/>
      <c r="AJ64" s="68">
        <f t="shared" si="6"/>
        <v>0</v>
      </c>
      <c r="AK64" s="67">
        <f t="shared" si="38"/>
        <v>3442</v>
      </c>
      <c r="AL64" s="66"/>
      <c r="AM64" s="68">
        <f t="shared" si="7"/>
        <v>0</v>
      </c>
      <c r="AN64" s="67">
        <f t="shared" si="39"/>
        <v>1830</v>
      </c>
      <c r="AO64" s="66"/>
      <c r="AP64" s="68">
        <f t="shared" si="8"/>
        <v>0</v>
      </c>
      <c r="AQ64" s="67">
        <f t="shared" si="40"/>
        <v>5813</v>
      </c>
      <c r="AR64" s="66"/>
      <c r="AS64" s="68">
        <f t="shared" si="9"/>
        <v>0</v>
      </c>
      <c r="AT64" s="67">
        <f t="shared" si="41"/>
        <v>2344</v>
      </c>
      <c r="AU64" s="66"/>
      <c r="AV64" s="66">
        <f t="shared" si="42"/>
        <v>0</v>
      </c>
      <c r="AW64" s="42">
        <f t="shared" si="43"/>
        <v>1788.4</v>
      </c>
      <c r="AX64" s="66"/>
      <c r="AY64" s="66">
        <f t="shared" si="44"/>
        <v>0</v>
      </c>
      <c r="AZ64" s="67">
        <f t="shared" si="45"/>
        <v>1870</v>
      </c>
      <c r="BA64" s="66"/>
      <c r="BB64" s="68">
        <f t="shared" si="46"/>
        <v>0</v>
      </c>
      <c r="BC64" s="67">
        <f t="shared" si="47"/>
        <v>3654</v>
      </c>
      <c r="BD64" s="66"/>
      <c r="BE64" s="68">
        <f t="shared" si="48"/>
        <v>0</v>
      </c>
      <c r="BF64" s="67">
        <f t="shared" si="49"/>
        <v>3991</v>
      </c>
      <c r="BG64" s="66"/>
      <c r="BH64" s="68">
        <f t="shared" si="106"/>
        <v>0</v>
      </c>
      <c r="BI64" s="67">
        <f t="shared" si="118"/>
        <v>14136.600000000002</v>
      </c>
      <c r="BJ64" s="66"/>
      <c r="BK64" s="68">
        <f t="shared" si="52"/>
        <v>0</v>
      </c>
      <c r="BL64" s="67">
        <f t="shared" si="53"/>
        <v>7616</v>
      </c>
      <c r="BM64" s="66"/>
      <c r="BN64" s="68">
        <f t="shared" si="54"/>
        <v>0</v>
      </c>
      <c r="BO64" s="67">
        <f t="shared" si="55"/>
        <v>6921</v>
      </c>
      <c r="BP64" s="66"/>
      <c r="BQ64" s="68">
        <f t="shared" si="56"/>
        <v>10120</v>
      </c>
      <c r="BR64" s="67">
        <f t="shared" si="57"/>
        <v>46643.6</v>
      </c>
      <c r="BS64" s="66"/>
      <c r="BT64" s="66">
        <f t="shared" si="10"/>
        <v>2000</v>
      </c>
      <c r="BU64" s="67">
        <f t="shared" si="119"/>
        <v>101501</v>
      </c>
      <c r="BV64" s="66"/>
      <c r="BW64" s="66">
        <f t="shared" si="11"/>
        <v>2000</v>
      </c>
      <c r="BX64" s="67">
        <f t="shared" si="120"/>
        <v>86396</v>
      </c>
      <c r="BY64" s="66"/>
      <c r="BZ64" s="66">
        <f t="shared" si="12"/>
        <v>2000</v>
      </c>
      <c r="CA64" s="67">
        <f t="shared" si="117"/>
        <v>92960</v>
      </c>
      <c r="CB64" s="66"/>
      <c r="CC64" s="66">
        <f t="shared" si="61"/>
        <v>0</v>
      </c>
      <c r="CD64" s="67">
        <f t="shared" si="107"/>
        <v>4501</v>
      </c>
      <c r="CE64" s="66"/>
      <c r="CF64" s="66">
        <f t="shared" si="63"/>
        <v>0</v>
      </c>
      <c r="CG64" s="67">
        <f t="shared" si="64"/>
        <v>7097</v>
      </c>
      <c r="CH64" s="66"/>
      <c r="CI64" s="66">
        <f t="shared" si="13"/>
        <v>0</v>
      </c>
      <c r="CJ64" s="67">
        <f t="shared" si="65"/>
        <v>8813</v>
      </c>
      <c r="CK64" s="66"/>
      <c r="CL64" s="66">
        <f t="shared" si="66"/>
        <v>0</v>
      </c>
      <c r="CM64" s="79">
        <f t="shared" si="67"/>
        <v>4885</v>
      </c>
      <c r="CN64" s="66"/>
      <c r="CO64" s="68">
        <f t="shared" si="108"/>
        <v>0</v>
      </c>
      <c r="CP64" s="79">
        <f t="shared" si="69"/>
        <v>3976</v>
      </c>
      <c r="CQ64" s="66"/>
      <c r="CR64" s="68">
        <f t="shared" si="14"/>
        <v>0</v>
      </c>
      <c r="CS64" s="79">
        <f t="shared" si="109"/>
        <v>274</v>
      </c>
      <c r="CT64" s="66"/>
      <c r="CU64" s="68">
        <f t="shared" si="15"/>
        <v>0</v>
      </c>
      <c r="CV64" s="200">
        <f t="shared" si="71"/>
        <v>7769</v>
      </c>
      <c r="CW64" s="65"/>
      <c r="CX64" s="66">
        <f t="shared" si="114"/>
        <v>0</v>
      </c>
      <c r="CY64" s="40">
        <f t="shared" si="116"/>
        <v>6603</v>
      </c>
      <c r="CZ64" s="65"/>
      <c r="DA64" s="66">
        <f t="shared" si="72"/>
        <v>0</v>
      </c>
      <c r="DB64" s="67">
        <f t="shared" si="110"/>
        <v>41730</v>
      </c>
      <c r="DC64" s="66"/>
      <c r="DD64" s="66">
        <f t="shared" si="74"/>
        <v>0</v>
      </c>
      <c r="DE64" s="67">
        <f t="shared" si="111"/>
        <v>38501</v>
      </c>
      <c r="DF64" s="66"/>
      <c r="DG64" s="69">
        <f t="shared" si="76"/>
        <v>0</v>
      </c>
      <c r="DH64" s="67">
        <f t="shared" si="113"/>
        <v>80001</v>
      </c>
      <c r="DI64" s="66"/>
      <c r="DJ64" s="66">
        <f t="shared" si="16"/>
        <v>0</v>
      </c>
      <c r="DK64" s="67">
        <f t="shared" si="78"/>
        <v>3594</v>
      </c>
      <c r="DM64" s="206">
        <f t="shared" si="17"/>
        <v>0</v>
      </c>
      <c r="DN64" s="25">
        <f t="shared" si="18"/>
        <v>0</v>
      </c>
      <c r="DO64" s="5"/>
      <c r="DP64" s="43">
        <f t="shared" si="19"/>
        <v>0</v>
      </c>
      <c r="DQ64" s="27">
        <f t="shared" si="79"/>
        <v>7212</v>
      </c>
      <c r="DR64" s="5"/>
      <c r="DS64" s="43">
        <f t="shared" si="20"/>
        <v>0</v>
      </c>
      <c r="DT64" s="27">
        <f t="shared" si="80"/>
        <v>4846</v>
      </c>
      <c r="DU64" s="5"/>
      <c r="DV64" s="43">
        <f t="shared" si="21"/>
        <v>0</v>
      </c>
      <c r="DW64" s="27">
        <f t="shared" si="81"/>
        <v>4835</v>
      </c>
      <c r="DX64" s="5"/>
      <c r="DY64" s="22">
        <f t="shared" si="22"/>
        <v>0</v>
      </c>
      <c r="DZ64" s="25">
        <f t="shared" si="82"/>
        <v>523</v>
      </c>
      <c r="EA64" s="22"/>
      <c r="EB64" s="22">
        <f t="shared" si="23"/>
        <v>0</v>
      </c>
      <c r="EC64" s="28">
        <f t="shared" si="83"/>
        <v>369</v>
      </c>
      <c r="ED64" s="5"/>
      <c r="EE64" s="43">
        <f t="shared" si="99"/>
        <v>0</v>
      </c>
      <c r="EF64" s="27">
        <f t="shared" si="84"/>
        <v>4769</v>
      </c>
      <c r="EG64" s="66"/>
      <c r="EH64" s="66">
        <f t="shared" si="25"/>
        <v>0</v>
      </c>
      <c r="EI64" s="67">
        <f t="shared" si="85"/>
        <v>25240</v>
      </c>
      <c r="EJ64" s="66"/>
      <c r="EK64" s="66">
        <f t="shared" si="26"/>
        <v>0</v>
      </c>
      <c r="EL64" s="67">
        <f t="shared" si="86"/>
        <v>23870</v>
      </c>
      <c r="EM64" s="110">
        <f t="shared" si="87"/>
        <v>128367.77631999998</v>
      </c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</row>
    <row r="65" spans="1:299" ht="11.25" customHeight="1" x14ac:dyDescent="0.25">
      <c r="A65" s="11">
        <v>46032</v>
      </c>
      <c r="B65" s="187"/>
      <c r="C65" s="174">
        <v>8004926981</v>
      </c>
      <c r="D65" s="13" t="s">
        <v>133</v>
      </c>
      <c r="E65" s="14">
        <v>25</v>
      </c>
      <c r="F65" s="15">
        <v>5</v>
      </c>
      <c r="G65" s="16">
        <v>191516032323</v>
      </c>
      <c r="H65" s="66"/>
      <c r="I65" s="41">
        <f t="shared" si="0"/>
        <v>50</v>
      </c>
      <c r="J65" s="48">
        <f t="shared" si="100"/>
        <v>102493</v>
      </c>
      <c r="K65" s="66"/>
      <c r="L65" s="41">
        <f t="shared" si="112"/>
        <v>50</v>
      </c>
      <c r="M65" s="48">
        <f t="shared" si="101"/>
        <v>34240</v>
      </c>
      <c r="N65" s="66"/>
      <c r="O65" s="41">
        <f t="shared" si="1"/>
        <v>50</v>
      </c>
      <c r="P65" s="48">
        <f t="shared" si="102"/>
        <v>96710</v>
      </c>
      <c r="Q65" s="66"/>
      <c r="R65" s="66">
        <f t="shared" si="2"/>
        <v>50</v>
      </c>
      <c r="S65" s="67">
        <f t="shared" si="103"/>
        <v>28966</v>
      </c>
      <c r="T65" s="66"/>
      <c r="U65" s="66">
        <f t="shared" si="31"/>
        <v>0</v>
      </c>
      <c r="V65" s="67">
        <f t="shared" si="32"/>
        <v>68136</v>
      </c>
      <c r="X65" s="69">
        <f t="shared" si="3"/>
        <v>127.49999999999999</v>
      </c>
      <c r="Y65" s="67">
        <f t="shared" si="104"/>
        <v>2143.5</v>
      </c>
      <c r="Z65" s="66"/>
      <c r="AA65" s="68">
        <f t="shared" si="98"/>
        <v>0</v>
      </c>
      <c r="AB65" s="67">
        <f t="shared" si="34"/>
        <v>10491</v>
      </c>
      <c r="AC65" s="66"/>
      <c r="AD65" s="66">
        <f t="shared" si="105"/>
        <v>0</v>
      </c>
      <c r="AE65" s="67">
        <f t="shared" si="36"/>
        <v>1902</v>
      </c>
      <c r="AF65" s="66"/>
      <c r="AG65" s="78">
        <f t="shared" si="5"/>
        <v>0</v>
      </c>
      <c r="AH65" s="79">
        <f t="shared" si="37"/>
        <v>3588</v>
      </c>
      <c r="AI65" s="66"/>
      <c r="AJ65" s="68">
        <f t="shared" si="6"/>
        <v>0</v>
      </c>
      <c r="AK65" s="67">
        <f t="shared" si="38"/>
        <v>3442</v>
      </c>
      <c r="AL65" s="66"/>
      <c r="AM65" s="68">
        <f t="shared" si="7"/>
        <v>0</v>
      </c>
      <c r="AN65" s="67">
        <f t="shared" si="39"/>
        <v>1830</v>
      </c>
      <c r="AO65" s="66"/>
      <c r="AP65" s="68">
        <f t="shared" si="8"/>
        <v>0</v>
      </c>
      <c r="AQ65" s="67">
        <f t="shared" si="40"/>
        <v>5813</v>
      </c>
      <c r="AR65" s="66"/>
      <c r="AS65" s="68">
        <f t="shared" si="9"/>
        <v>0</v>
      </c>
      <c r="AT65" s="67">
        <f t="shared" si="41"/>
        <v>2344</v>
      </c>
      <c r="AU65" s="66"/>
      <c r="AV65" s="66">
        <f t="shared" si="42"/>
        <v>0</v>
      </c>
      <c r="AW65" s="42">
        <f t="shared" si="43"/>
        <v>1788.4</v>
      </c>
      <c r="AX65" s="66"/>
      <c r="AY65" s="66">
        <f t="shared" si="44"/>
        <v>0</v>
      </c>
      <c r="AZ65" s="67">
        <f t="shared" si="45"/>
        <v>1870</v>
      </c>
      <c r="BA65" s="66"/>
      <c r="BB65" s="68">
        <f t="shared" si="46"/>
        <v>0</v>
      </c>
      <c r="BC65" s="67">
        <f t="shared" si="47"/>
        <v>3654</v>
      </c>
      <c r="BD65" s="66"/>
      <c r="BE65" s="68">
        <f t="shared" si="48"/>
        <v>0</v>
      </c>
      <c r="BF65" s="67">
        <f t="shared" si="49"/>
        <v>3991</v>
      </c>
      <c r="BG65" s="66"/>
      <c r="BH65" s="68">
        <f t="shared" si="106"/>
        <v>0</v>
      </c>
      <c r="BI65" s="67">
        <f t="shared" si="118"/>
        <v>14136.600000000002</v>
      </c>
      <c r="BJ65" s="66"/>
      <c r="BK65" s="68">
        <f t="shared" si="52"/>
        <v>0</v>
      </c>
      <c r="BL65" s="67">
        <f t="shared" si="53"/>
        <v>7616</v>
      </c>
      <c r="BM65" s="66"/>
      <c r="BN65" s="68">
        <f t="shared" si="54"/>
        <v>0</v>
      </c>
      <c r="BO65" s="67">
        <f t="shared" si="55"/>
        <v>6921</v>
      </c>
      <c r="BP65" s="66"/>
      <c r="BQ65" s="68">
        <f t="shared" si="56"/>
        <v>0</v>
      </c>
      <c r="BR65" s="67">
        <f t="shared" si="57"/>
        <v>46643.6</v>
      </c>
      <c r="BS65" s="66"/>
      <c r="BT65" s="66">
        <f t="shared" si="10"/>
        <v>0</v>
      </c>
      <c r="BU65" s="67">
        <f t="shared" si="119"/>
        <v>101501</v>
      </c>
      <c r="BV65" s="66"/>
      <c r="BW65" s="66">
        <f t="shared" si="11"/>
        <v>0</v>
      </c>
      <c r="BX65" s="67">
        <f t="shared" si="120"/>
        <v>86396</v>
      </c>
      <c r="BY65" s="66"/>
      <c r="BZ65" s="66">
        <f t="shared" si="12"/>
        <v>0</v>
      </c>
      <c r="CA65" s="67">
        <f t="shared" si="117"/>
        <v>92960</v>
      </c>
      <c r="CB65" s="66"/>
      <c r="CC65" s="66">
        <f t="shared" si="61"/>
        <v>0</v>
      </c>
      <c r="CD65" s="67">
        <f t="shared" si="107"/>
        <v>4501</v>
      </c>
      <c r="CE65" s="66"/>
      <c r="CF65" s="66">
        <f t="shared" si="63"/>
        <v>0</v>
      </c>
      <c r="CG65" s="67">
        <f t="shared" si="64"/>
        <v>7097</v>
      </c>
      <c r="CH65" s="66"/>
      <c r="CI65" s="66">
        <f t="shared" si="13"/>
        <v>0</v>
      </c>
      <c r="CJ65" s="67">
        <f t="shared" si="65"/>
        <v>8813</v>
      </c>
      <c r="CK65" s="66"/>
      <c r="CL65" s="66">
        <f t="shared" si="66"/>
        <v>0</v>
      </c>
      <c r="CM65" s="79">
        <f t="shared" si="67"/>
        <v>4885</v>
      </c>
      <c r="CN65" s="66"/>
      <c r="CO65" s="68">
        <f t="shared" si="108"/>
        <v>0</v>
      </c>
      <c r="CP65" s="79">
        <f t="shared" si="69"/>
        <v>3976</v>
      </c>
      <c r="CQ65" s="66"/>
      <c r="CR65" s="68">
        <f t="shared" si="14"/>
        <v>0</v>
      </c>
      <c r="CS65" s="79">
        <f t="shared" si="109"/>
        <v>274</v>
      </c>
      <c r="CT65" s="66"/>
      <c r="CU65" s="68">
        <f t="shared" si="15"/>
        <v>0</v>
      </c>
      <c r="CV65" s="200">
        <f t="shared" si="71"/>
        <v>7769</v>
      </c>
      <c r="CW65" s="65"/>
      <c r="CX65" s="66">
        <f t="shared" si="114"/>
        <v>0</v>
      </c>
      <c r="CY65" s="40">
        <f t="shared" si="116"/>
        <v>6603</v>
      </c>
      <c r="CZ65" s="65"/>
      <c r="DA65" s="66">
        <f t="shared" si="72"/>
        <v>0</v>
      </c>
      <c r="DB65" s="67">
        <f t="shared" si="110"/>
        <v>41730</v>
      </c>
      <c r="DC65" s="66"/>
      <c r="DD65" s="66">
        <f t="shared" si="74"/>
        <v>0</v>
      </c>
      <c r="DE65" s="67">
        <f t="shared" si="111"/>
        <v>38501</v>
      </c>
      <c r="DF65" s="66"/>
      <c r="DG65" s="69">
        <f t="shared" si="76"/>
        <v>0</v>
      </c>
      <c r="DH65" s="67">
        <f t="shared" si="113"/>
        <v>80001</v>
      </c>
      <c r="DI65" s="66"/>
      <c r="DJ65" s="66">
        <f t="shared" si="16"/>
        <v>0</v>
      </c>
      <c r="DK65" s="67">
        <f t="shared" si="78"/>
        <v>3594</v>
      </c>
      <c r="DM65" s="206">
        <f t="shared" si="17"/>
        <v>0</v>
      </c>
      <c r="DN65" s="25">
        <f t="shared" si="18"/>
        <v>0</v>
      </c>
      <c r="DO65" s="5"/>
      <c r="DP65" s="43">
        <f t="shared" si="19"/>
        <v>0</v>
      </c>
      <c r="DQ65" s="27">
        <f t="shared" si="79"/>
        <v>7212</v>
      </c>
      <c r="DR65" s="5"/>
      <c r="DS65" s="43">
        <f t="shared" si="20"/>
        <v>0</v>
      </c>
      <c r="DT65" s="27">
        <f t="shared" si="80"/>
        <v>4846</v>
      </c>
      <c r="DU65" s="5"/>
      <c r="DV65" s="43">
        <f t="shared" si="21"/>
        <v>0</v>
      </c>
      <c r="DW65" s="27">
        <f t="shared" si="81"/>
        <v>4835</v>
      </c>
      <c r="DX65" s="5"/>
      <c r="DY65" s="22">
        <f t="shared" si="22"/>
        <v>0</v>
      </c>
      <c r="DZ65" s="25">
        <f t="shared" si="82"/>
        <v>523</v>
      </c>
      <c r="EA65" s="22"/>
      <c r="EB65" s="22">
        <f t="shared" si="23"/>
        <v>0</v>
      </c>
      <c r="EC65" s="28">
        <f t="shared" si="83"/>
        <v>369</v>
      </c>
      <c r="ED65" s="5"/>
      <c r="EE65" s="43">
        <f t="shared" si="99"/>
        <v>0</v>
      </c>
      <c r="EF65" s="27">
        <f t="shared" si="84"/>
        <v>4769</v>
      </c>
      <c r="EG65" s="66"/>
      <c r="EH65" s="66">
        <f t="shared" si="25"/>
        <v>0</v>
      </c>
      <c r="EI65" s="67">
        <f t="shared" si="85"/>
        <v>25240</v>
      </c>
      <c r="EJ65" s="66"/>
      <c r="EK65" s="66">
        <f t="shared" si="26"/>
        <v>0</v>
      </c>
      <c r="EL65" s="67">
        <f t="shared" si="86"/>
        <v>23870</v>
      </c>
      <c r="EM65" s="110">
        <f t="shared" si="87"/>
        <v>128159.72301999998</v>
      </c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</row>
    <row r="66" spans="1:299" ht="11.25" customHeight="1" x14ac:dyDescent="0.25">
      <c r="A66" s="11">
        <v>46032</v>
      </c>
      <c r="B66" s="187"/>
      <c r="C66" s="174">
        <v>8004927900</v>
      </c>
      <c r="D66" s="13" t="s">
        <v>100</v>
      </c>
      <c r="E66" s="14">
        <v>105</v>
      </c>
      <c r="F66" s="15">
        <v>3</v>
      </c>
      <c r="G66" s="16">
        <v>191516031623</v>
      </c>
      <c r="H66" s="66"/>
      <c r="I66" s="41">
        <f t="shared" si="0"/>
        <v>210</v>
      </c>
      <c r="J66" s="48">
        <f t="shared" si="100"/>
        <v>102283</v>
      </c>
      <c r="K66" s="66"/>
      <c r="L66" s="41">
        <f t="shared" si="112"/>
        <v>210</v>
      </c>
      <c r="M66" s="48">
        <f t="shared" si="101"/>
        <v>34030</v>
      </c>
      <c r="N66" s="66"/>
      <c r="O66" s="41">
        <f t="shared" si="1"/>
        <v>210</v>
      </c>
      <c r="P66" s="48">
        <f t="shared" si="102"/>
        <v>96500</v>
      </c>
      <c r="Q66" s="66"/>
      <c r="R66" s="66">
        <f t="shared" si="2"/>
        <v>210</v>
      </c>
      <c r="S66" s="67">
        <f t="shared" si="103"/>
        <v>28756</v>
      </c>
      <c r="T66" s="66"/>
      <c r="U66" s="66">
        <f t="shared" si="31"/>
        <v>0</v>
      </c>
      <c r="V66" s="67">
        <f t="shared" si="32"/>
        <v>68136</v>
      </c>
      <c r="X66" s="69">
        <f t="shared" si="3"/>
        <v>0</v>
      </c>
      <c r="Y66" s="67">
        <f t="shared" si="104"/>
        <v>2143.5</v>
      </c>
      <c r="Z66" s="66"/>
      <c r="AA66" s="68">
        <f t="shared" si="98"/>
        <v>0</v>
      </c>
      <c r="AB66" s="67">
        <f t="shared" si="34"/>
        <v>10491</v>
      </c>
      <c r="AC66" s="66"/>
      <c r="AD66" s="66">
        <f t="shared" si="105"/>
        <v>0</v>
      </c>
      <c r="AE66" s="67">
        <f t="shared" si="36"/>
        <v>1902</v>
      </c>
      <c r="AF66" s="66"/>
      <c r="AG66" s="78">
        <f t="shared" si="5"/>
        <v>0</v>
      </c>
      <c r="AH66" s="79">
        <f t="shared" si="37"/>
        <v>3588</v>
      </c>
      <c r="AI66" s="66"/>
      <c r="AJ66" s="68">
        <f t="shared" si="6"/>
        <v>325.5</v>
      </c>
      <c r="AK66" s="67">
        <f t="shared" si="38"/>
        <v>3116.5</v>
      </c>
      <c r="AL66" s="66"/>
      <c r="AM66" s="68">
        <f t="shared" si="7"/>
        <v>0</v>
      </c>
      <c r="AN66" s="67">
        <f t="shared" si="39"/>
        <v>1830</v>
      </c>
      <c r="AO66" s="66"/>
      <c r="AP66" s="68">
        <f t="shared" si="8"/>
        <v>0</v>
      </c>
      <c r="AQ66" s="67">
        <f t="shared" si="40"/>
        <v>5813</v>
      </c>
      <c r="AR66" s="66"/>
      <c r="AS66" s="68">
        <f t="shared" si="9"/>
        <v>0</v>
      </c>
      <c r="AT66" s="67">
        <f t="shared" si="41"/>
        <v>2344</v>
      </c>
      <c r="AU66" s="66"/>
      <c r="AV66" s="66">
        <f t="shared" si="42"/>
        <v>0</v>
      </c>
      <c r="AW66" s="42">
        <f t="shared" si="43"/>
        <v>1788.4</v>
      </c>
      <c r="AX66" s="66"/>
      <c r="AY66" s="66">
        <f t="shared" si="44"/>
        <v>0</v>
      </c>
      <c r="AZ66" s="67">
        <f t="shared" si="45"/>
        <v>1870</v>
      </c>
      <c r="BA66" s="66"/>
      <c r="BB66" s="68">
        <f t="shared" si="46"/>
        <v>0</v>
      </c>
      <c r="BC66" s="67">
        <f t="shared" si="47"/>
        <v>3654</v>
      </c>
      <c r="BD66" s="66"/>
      <c r="BE66" s="68">
        <f t="shared" si="48"/>
        <v>0</v>
      </c>
      <c r="BF66" s="67">
        <f t="shared" si="49"/>
        <v>3991</v>
      </c>
      <c r="BG66" s="66"/>
      <c r="BH66" s="68">
        <f t="shared" si="106"/>
        <v>0</v>
      </c>
      <c r="BI66" s="67">
        <f t="shared" si="118"/>
        <v>14136.600000000002</v>
      </c>
      <c r="BJ66" s="66"/>
      <c r="BK66" s="68">
        <f t="shared" si="52"/>
        <v>0</v>
      </c>
      <c r="BL66" s="67">
        <f t="shared" si="53"/>
        <v>7616</v>
      </c>
      <c r="BM66" s="66"/>
      <c r="BN66" s="68">
        <f t="shared" si="54"/>
        <v>0</v>
      </c>
      <c r="BO66" s="67">
        <f t="shared" si="55"/>
        <v>6921</v>
      </c>
      <c r="BP66" s="66"/>
      <c r="BQ66" s="68">
        <f t="shared" si="56"/>
        <v>0</v>
      </c>
      <c r="BR66" s="67">
        <f t="shared" si="57"/>
        <v>46643.6</v>
      </c>
      <c r="BS66" s="66"/>
      <c r="BT66" s="66">
        <f t="shared" si="10"/>
        <v>0</v>
      </c>
      <c r="BU66" s="67">
        <f t="shared" si="119"/>
        <v>101501</v>
      </c>
      <c r="BV66" s="66"/>
      <c r="BW66" s="66">
        <f t="shared" si="11"/>
        <v>0</v>
      </c>
      <c r="BX66" s="67">
        <f t="shared" si="120"/>
        <v>86396</v>
      </c>
      <c r="BY66" s="66"/>
      <c r="BZ66" s="66">
        <f t="shared" si="12"/>
        <v>0</v>
      </c>
      <c r="CA66" s="67">
        <f t="shared" si="117"/>
        <v>92960</v>
      </c>
      <c r="CB66" s="66"/>
      <c r="CC66" s="66">
        <f t="shared" si="61"/>
        <v>0</v>
      </c>
      <c r="CD66" s="67">
        <f t="shared" si="107"/>
        <v>4501</v>
      </c>
      <c r="CE66" s="66"/>
      <c r="CF66" s="66">
        <f t="shared" si="63"/>
        <v>0</v>
      </c>
      <c r="CG66" s="67">
        <f t="shared" si="64"/>
        <v>7097</v>
      </c>
      <c r="CH66" s="66"/>
      <c r="CI66" s="66">
        <f t="shared" si="13"/>
        <v>0</v>
      </c>
      <c r="CJ66" s="67">
        <f t="shared" si="65"/>
        <v>8813</v>
      </c>
      <c r="CK66" s="66"/>
      <c r="CL66" s="66">
        <f t="shared" si="66"/>
        <v>0</v>
      </c>
      <c r="CM66" s="79">
        <f t="shared" si="67"/>
        <v>4885</v>
      </c>
      <c r="CN66" s="66"/>
      <c r="CO66" s="68">
        <f t="shared" si="108"/>
        <v>0</v>
      </c>
      <c r="CP66" s="79">
        <f t="shared" si="69"/>
        <v>3976</v>
      </c>
      <c r="CQ66" s="66"/>
      <c r="CR66" s="68">
        <f t="shared" si="14"/>
        <v>0</v>
      </c>
      <c r="CS66" s="79">
        <f t="shared" si="109"/>
        <v>274</v>
      </c>
      <c r="CT66" s="66"/>
      <c r="CU66" s="68">
        <f t="shared" si="15"/>
        <v>0</v>
      </c>
      <c r="CV66" s="200">
        <f t="shared" si="71"/>
        <v>7769</v>
      </c>
      <c r="CW66" s="65"/>
      <c r="CX66" s="66">
        <f t="shared" si="114"/>
        <v>0</v>
      </c>
      <c r="CY66" s="40">
        <f t="shared" si="116"/>
        <v>6603</v>
      </c>
      <c r="CZ66" s="65"/>
      <c r="DA66" s="66">
        <f t="shared" si="72"/>
        <v>0</v>
      </c>
      <c r="DB66" s="67">
        <f t="shared" si="110"/>
        <v>41730</v>
      </c>
      <c r="DC66" s="66"/>
      <c r="DD66" s="66">
        <f t="shared" si="74"/>
        <v>0</v>
      </c>
      <c r="DE66" s="67">
        <f t="shared" si="111"/>
        <v>38501</v>
      </c>
      <c r="DF66" s="66"/>
      <c r="DG66" s="69">
        <f t="shared" si="76"/>
        <v>0</v>
      </c>
      <c r="DH66" s="67">
        <f t="shared" si="113"/>
        <v>80001</v>
      </c>
      <c r="DI66" s="66"/>
      <c r="DJ66" s="66">
        <f t="shared" si="16"/>
        <v>0</v>
      </c>
      <c r="DK66" s="67">
        <f t="shared" si="78"/>
        <v>3594</v>
      </c>
      <c r="DM66" s="206">
        <f t="shared" si="17"/>
        <v>0</v>
      </c>
      <c r="DN66" s="25">
        <f t="shared" si="18"/>
        <v>0</v>
      </c>
      <c r="DO66" s="5"/>
      <c r="DP66" s="43">
        <f t="shared" si="19"/>
        <v>0</v>
      </c>
      <c r="DQ66" s="27">
        <f t="shared" si="79"/>
        <v>7212</v>
      </c>
      <c r="DR66" s="5"/>
      <c r="DS66" s="43">
        <f t="shared" si="20"/>
        <v>0</v>
      </c>
      <c r="DT66" s="27">
        <f t="shared" si="80"/>
        <v>4846</v>
      </c>
      <c r="DU66" s="5"/>
      <c r="DV66" s="43">
        <f t="shared" si="21"/>
        <v>0</v>
      </c>
      <c r="DW66" s="27">
        <f t="shared" si="81"/>
        <v>4835</v>
      </c>
      <c r="DX66" s="5"/>
      <c r="DY66" s="22">
        <f t="shared" si="22"/>
        <v>0</v>
      </c>
      <c r="DZ66" s="25">
        <f t="shared" si="82"/>
        <v>523</v>
      </c>
      <c r="EA66" s="22"/>
      <c r="EB66" s="22">
        <f t="shared" si="23"/>
        <v>0</v>
      </c>
      <c r="EC66" s="28">
        <f t="shared" si="83"/>
        <v>369</v>
      </c>
      <c r="ED66" s="5"/>
      <c r="EE66" s="43">
        <f t="shared" si="99"/>
        <v>0</v>
      </c>
      <c r="EF66" s="27">
        <f t="shared" si="84"/>
        <v>4769</v>
      </c>
      <c r="EG66" s="66"/>
      <c r="EH66" s="66">
        <f t="shared" si="25"/>
        <v>0</v>
      </c>
      <c r="EI66" s="67">
        <f t="shared" si="85"/>
        <v>25240</v>
      </c>
      <c r="EJ66" s="66"/>
      <c r="EK66" s="66">
        <f t="shared" si="26"/>
        <v>0</v>
      </c>
      <c r="EL66" s="67">
        <f t="shared" si="86"/>
        <v>23870</v>
      </c>
      <c r="EM66" s="110">
        <f t="shared" si="87"/>
        <v>128058.97701999998</v>
      </c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</row>
    <row r="67" spans="1:299" ht="11.25" customHeight="1" x14ac:dyDescent="0.25">
      <c r="A67" s="11">
        <v>46032</v>
      </c>
      <c r="B67" s="187"/>
      <c r="C67" s="174">
        <v>8004927947</v>
      </c>
      <c r="D67" s="13" t="s">
        <v>63</v>
      </c>
      <c r="E67" s="14">
        <v>100</v>
      </c>
      <c r="F67" s="15">
        <v>1</v>
      </c>
      <c r="G67" s="16">
        <v>191516031647</v>
      </c>
      <c r="H67" s="66"/>
      <c r="I67" s="41">
        <f t="shared" si="0"/>
        <v>200</v>
      </c>
      <c r="J67" s="48">
        <f t="shared" si="100"/>
        <v>102083</v>
      </c>
      <c r="K67" s="66"/>
      <c r="L67" s="41">
        <f t="shared" si="112"/>
        <v>200</v>
      </c>
      <c r="M67" s="48">
        <f t="shared" si="101"/>
        <v>33830</v>
      </c>
      <c r="N67" s="66"/>
      <c r="O67" s="41">
        <f t="shared" si="1"/>
        <v>200</v>
      </c>
      <c r="P67" s="48">
        <f t="shared" si="102"/>
        <v>96300</v>
      </c>
      <c r="Q67" s="66"/>
      <c r="R67" s="66">
        <f t="shared" si="2"/>
        <v>200</v>
      </c>
      <c r="S67" s="67">
        <f t="shared" si="103"/>
        <v>28556</v>
      </c>
      <c r="T67" s="66"/>
      <c r="U67" s="66">
        <f t="shared" si="31"/>
        <v>0</v>
      </c>
      <c r="V67" s="67">
        <f t="shared" si="32"/>
        <v>68136</v>
      </c>
      <c r="X67" s="69">
        <f t="shared" si="3"/>
        <v>0</v>
      </c>
      <c r="Y67" s="67">
        <f t="shared" si="104"/>
        <v>2143.5</v>
      </c>
      <c r="Z67" s="66"/>
      <c r="AA67" s="68">
        <f t="shared" si="98"/>
        <v>0</v>
      </c>
      <c r="AB67" s="67">
        <f t="shared" si="34"/>
        <v>10491</v>
      </c>
      <c r="AC67" s="66"/>
      <c r="AD67" s="66">
        <f t="shared" si="105"/>
        <v>0</v>
      </c>
      <c r="AE67" s="67">
        <f t="shared" si="36"/>
        <v>1902</v>
      </c>
      <c r="AF67" s="66"/>
      <c r="AG67" s="78">
        <f t="shared" si="5"/>
        <v>0</v>
      </c>
      <c r="AH67" s="79">
        <f t="shared" si="37"/>
        <v>3588</v>
      </c>
      <c r="AI67" s="66"/>
      <c r="AJ67" s="68">
        <f t="shared" si="6"/>
        <v>110.00000000000001</v>
      </c>
      <c r="AK67" s="67">
        <f t="shared" si="38"/>
        <v>3006.5</v>
      </c>
      <c r="AL67" s="66"/>
      <c r="AM67" s="68">
        <f t="shared" si="7"/>
        <v>0</v>
      </c>
      <c r="AN67" s="67">
        <f t="shared" si="39"/>
        <v>1830</v>
      </c>
      <c r="AO67" s="66"/>
      <c r="AP67" s="68">
        <f t="shared" si="8"/>
        <v>0</v>
      </c>
      <c r="AQ67" s="67">
        <f t="shared" si="40"/>
        <v>5813</v>
      </c>
      <c r="AR67" s="66"/>
      <c r="AS67" s="68">
        <f t="shared" si="9"/>
        <v>0</v>
      </c>
      <c r="AT67" s="67">
        <f t="shared" si="41"/>
        <v>2344</v>
      </c>
      <c r="AU67" s="66"/>
      <c r="AV67" s="66">
        <f t="shared" si="42"/>
        <v>0</v>
      </c>
      <c r="AW67" s="42">
        <f t="shared" si="43"/>
        <v>1788.4</v>
      </c>
      <c r="AX67" s="66"/>
      <c r="AY67" s="66">
        <f t="shared" si="44"/>
        <v>0</v>
      </c>
      <c r="AZ67" s="67">
        <f t="shared" si="45"/>
        <v>1870</v>
      </c>
      <c r="BA67" s="66"/>
      <c r="BB67" s="68">
        <f t="shared" si="46"/>
        <v>0</v>
      </c>
      <c r="BC67" s="67">
        <f t="shared" si="47"/>
        <v>3654</v>
      </c>
      <c r="BD67" s="66"/>
      <c r="BE67" s="68">
        <f t="shared" si="48"/>
        <v>0</v>
      </c>
      <c r="BF67" s="67">
        <f t="shared" si="49"/>
        <v>3991</v>
      </c>
      <c r="BG67" s="66"/>
      <c r="BH67" s="68">
        <f t="shared" si="106"/>
        <v>0</v>
      </c>
      <c r="BI67" s="67">
        <f t="shared" si="118"/>
        <v>14136.600000000002</v>
      </c>
      <c r="BJ67" s="66"/>
      <c r="BK67" s="68">
        <f t="shared" si="52"/>
        <v>0</v>
      </c>
      <c r="BL67" s="67">
        <f t="shared" si="53"/>
        <v>7616</v>
      </c>
      <c r="BM67" s="66"/>
      <c r="BN67" s="68">
        <f t="shared" si="54"/>
        <v>0</v>
      </c>
      <c r="BO67" s="67">
        <f t="shared" si="55"/>
        <v>6921</v>
      </c>
      <c r="BP67" s="66"/>
      <c r="BQ67" s="68">
        <f t="shared" si="56"/>
        <v>0</v>
      </c>
      <c r="BR67" s="67">
        <f t="shared" si="57"/>
        <v>46643.6</v>
      </c>
      <c r="BS67" s="66"/>
      <c r="BT67" s="66">
        <f t="shared" si="10"/>
        <v>0</v>
      </c>
      <c r="BU67" s="67">
        <f t="shared" si="119"/>
        <v>101501</v>
      </c>
      <c r="BV67" s="66"/>
      <c r="BW67" s="66">
        <f t="shared" si="11"/>
        <v>0</v>
      </c>
      <c r="BX67" s="67">
        <f t="shared" si="120"/>
        <v>86396</v>
      </c>
      <c r="BY67" s="66"/>
      <c r="BZ67" s="66">
        <f t="shared" si="12"/>
        <v>0</v>
      </c>
      <c r="CA67" s="67">
        <f t="shared" si="117"/>
        <v>92960</v>
      </c>
      <c r="CB67" s="66"/>
      <c r="CC67" s="66">
        <f t="shared" si="61"/>
        <v>0</v>
      </c>
      <c r="CD67" s="67">
        <f t="shared" si="107"/>
        <v>4501</v>
      </c>
      <c r="CE67" s="66"/>
      <c r="CF67" s="66">
        <f t="shared" si="63"/>
        <v>0</v>
      </c>
      <c r="CG67" s="67">
        <f t="shared" si="64"/>
        <v>7097</v>
      </c>
      <c r="CH67" s="66"/>
      <c r="CI67" s="66">
        <f t="shared" si="13"/>
        <v>0</v>
      </c>
      <c r="CJ67" s="67">
        <f t="shared" si="65"/>
        <v>8813</v>
      </c>
      <c r="CK67" s="66"/>
      <c r="CL67" s="66">
        <f t="shared" si="66"/>
        <v>0</v>
      </c>
      <c r="CM67" s="79">
        <f t="shared" si="67"/>
        <v>4885</v>
      </c>
      <c r="CN67" s="66"/>
      <c r="CO67" s="68">
        <f t="shared" si="108"/>
        <v>0</v>
      </c>
      <c r="CP67" s="79">
        <f t="shared" si="69"/>
        <v>3976</v>
      </c>
      <c r="CQ67" s="66"/>
      <c r="CR67" s="68">
        <f t="shared" si="14"/>
        <v>0</v>
      </c>
      <c r="CS67" s="79">
        <f t="shared" si="109"/>
        <v>274</v>
      </c>
      <c r="CT67" s="66"/>
      <c r="CU67" s="68">
        <f t="shared" si="15"/>
        <v>0</v>
      </c>
      <c r="CV67" s="200">
        <f t="shared" si="71"/>
        <v>7769</v>
      </c>
      <c r="CW67" s="65"/>
      <c r="CX67" s="66">
        <f t="shared" si="114"/>
        <v>0</v>
      </c>
      <c r="CY67" s="40">
        <f t="shared" si="116"/>
        <v>6603</v>
      </c>
      <c r="CZ67" s="65"/>
      <c r="DA67" s="66">
        <f t="shared" si="72"/>
        <v>0</v>
      </c>
      <c r="DB67" s="67">
        <f t="shared" si="110"/>
        <v>41730</v>
      </c>
      <c r="DC67" s="66"/>
      <c r="DD67" s="66">
        <f t="shared" si="74"/>
        <v>0</v>
      </c>
      <c r="DE67" s="67">
        <f t="shared" si="111"/>
        <v>38501</v>
      </c>
      <c r="DF67" s="66"/>
      <c r="DG67" s="69">
        <f t="shared" si="76"/>
        <v>0</v>
      </c>
      <c r="DH67" s="67">
        <f t="shared" si="113"/>
        <v>80001</v>
      </c>
      <c r="DI67" s="66"/>
      <c r="DJ67" s="66">
        <f t="shared" si="16"/>
        <v>0</v>
      </c>
      <c r="DK67" s="67">
        <f t="shared" si="78"/>
        <v>3594</v>
      </c>
      <c r="DM67" s="206">
        <f t="shared" si="17"/>
        <v>0</v>
      </c>
      <c r="DN67" s="25">
        <f t="shared" si="18"/>
        <v>0</v>
      </c>
      <c r="DO67" s="5"/>
      <c r="DP67" s="43">
        <f t="shared" si="19"/>
        <v>0</v>
      </c>
      <c r="DQ67" s="27">
        <f t="shared" si="79"/>
        <v>7212</v>
      </c>
      <c r="DR67" s="5"/>
      <c r="DS67" s="43">
        <f t="shared" si="20"/>
        <v>0</v>
      </c>
      <c r="DT67" s="27">
        <f t="shared" si="80"/>
        <v>4846</v>
      </c>
      <c r="DU67" s="5"/>
      <c r="DV67" s="43">
        <f t="shared" si="21"/>
        <v>0</v>
      </c>
      <c r="DW67" s="27">
        <f t="shared" si="81"/>
        <v>4835</v>
      </c>
      <c r="DX67" s="5"/>
      <c r="DY67" s="22">
        <f t="shared" si="22"/>
        <v>0</v>
      </c>
      <c r="DZ67" s="25">
        <f t="shared" si="82"/>
        <v>523</v>
      </c>
      <c r="EA67" s="22"/>
      <c r="EB67" s="22">
        <f t="shared" si="23"/>
        <v>0</v>
      </c>
      <c r="EC67" s="28">
        <f t="shared" si="83"/>
        <v>369</v>
      </c>
      <c r="ED67" s="5"/>
      <c r="EE67" s="43">
        <f t="shared" si="99"/>
        <v>0</v>
      </c>
      <c r="EF67" s="27">
        <f t="shared" si="84"/>
        <v>4769</v>
      </c>
      <c r="EG67" s="66"/>
      <c r="EH67" s="66">
        <f t="shared" si="25"/>
        <v>0</v>
      </c>
      <c r="EI67" s="67">
        <f t="shared" si="85"/>
        <v>25240</v>
      </c>
      <c r="EJ67" s="66"/>
      <c r="EK67" s="66">
        <f t="shared" si="26"/>
        <v>0</v>
      </c>
      <c r="EL67" s="67">
        <f t="shared" si="86"/>
        <v>23870</v>
      </c>
      <c r="EM67" s="110">
        <f t="shared" si="87"/>
        <v>127293.63501999999</v>
      </c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</row>
    <row r="68" spans="1:299" ht="11.25" customHeight="1" x14ac:dyDescent="0.25">
      <c r="A68" s="11">
        <v>46032</v>
      </c>
      <c r="B68" s="187">
        <v>46037</v>
      </c>
      <c r="C68" s="174" t="s">
        <v>168</v>
      </c>
      <c r="D68" s="13" t="s">
        <v>77</v>
      </c>
      <c r="E68" s="13">
        <v>900</v>
      </c>
      <c r="F68" s="15">
        <v>1</v>
      </c>
      <c r="G68" s="16">
        <v>191516031289</v>
      </c>
      <c r="H68" s="66"/>
      <c r="I68" s="41">
        <f t="shared" si="0"/>
        <v>1800</v>
      </c>
      <c r="J68" s="48">
        <f t="shared" si="100"/>
        <v>100283</v>
      </c>
      <c r="K68" s="66"/>
      <c r="L68" s="41">
        <f t="shared" si="112"/>
        <v>1800</v>
      </c>
      <c r="M68" s="48">
        <f t="shared" si="101"/>
        <v>32030</v>
      </c>
      <c r="N68" s="66"/>
      <c r="O68" s="41">
        <f t="shared" si="1"/>
        <v>1800</v>
      </c>
      <c r="P68" s="48">
        <f t="shared" si="102"/>
        <v>94500</v>
      </c>
      <c r="Q68" s="66"/>
      <c r="R68" s="66">
        <f t="shared" si="2"/>
        <v>1800</v>
      </c>
      <c r="S68" s="67">
        <f t="shared" si="103"/>
        <v>26756</v>
      </c>
      <c r="T68" s="66"/>
      <c r="U68" s="66">
        <f t="shared" si="31"/>
        <v>990.00000000000011</v>
      </c>
      <c r="V68" s="67">
        <f t="shared" si="32"/>
        <v>67146</v>
      </c>
      <c r="X68" s="69">
        <f t="shared" si="3"/>
        <v>0</v>
      </c>
      <c r="Y68" s="67">
        <f t="shared" si="104"/>
        <v>2143.5</v>
      </c>
      <c r="Z68" s="66"/>
      <c r="AA68" s="68">
        <f t="shared" si="98"/>
        <v>0</v>
      </c>
      <c r="AB68" s="67">
        <f t="shared" si="34"/>
        <v>10491</v>
      </c>
      <c r="AC68" s="66"/>
      <c r="AD68" s="66">
        <f t="shared" si="105"/>
        <v>0</v>
      </c>
      <c r="AE68" s="67">
        <f t="shared" si="36"/>
        <v>1902</v>
      </c>
      <c r="AF68" s="66"/>
      <c r="AG68" s="78">
        <f t="shared" si="5"/>
        <v>0</v>
      </c>
      <c r="AH68" s="79">
        <f t="shared" si="37"/>
        <v>3588</v>
      </c>
      <c r="AI68" s="66"/>
      <c r="AJ68" s="68">
        <f t="shared" si="6"/>
        <v>0</v>
      </c>
      <c r="AK68" s="67">
        <f t="shared" si="38"/>
        <v>3006.5</v>
      </c>
      <c r="AL68" s="66"/>
      <c r="AM68" s="68">
        <f t="shared" si="7"/>
        <v>0</v>
      </c>
      <c r="AN68" s="67">
        <f t="shared" si="39"/>
        <v>1830</v>
      </c>
      <c r="AO68" s="66"/>
      <c r="AP68" s="68">
        <f t="shared" si="8"/>
        <v>0</v>
      </c>
      <c r="AQ68" s="67">
        <f t="shared" si="40"/>
        <v>5813</v>
      </c>
      <c r="AR68" s="66"/>
      <c r="AS68" s="68">
        <f t="shared" si="9"/>
        <v>0</v>
      </c>
      <c r="AT68" s="67">
        <f t="shared" si="41"/>
        <v>2344</v>
      </c>
      <c r="AU68" s="66"/>
      <c r="AV68" s="66">
        <f t="shared" si="42"/>
        <v>0</v>
      </c>
      <c r="AW68" s="42">
        <f t="shared" si="43"/>
        <v>1788.4</v>
      </c>
      <c r="AX68" s="66"/>
      <c r="AY68" s="66">
        <f t="shared" si="44"/>
        <v>0</v>
      </c>
      <c r="AZ68" s="67">
        <f t="shared" si="45"/>
        <v>1870</v>
      </c>
      <c r="BA68" s="66"/>
      <c r="BB68" s="68">
        <f t="shared" si="46"/>
        <v>0</v>
      </c>
      <c r="BC68" s="67">
        <f t="shared" si="47"/>
        <v>3654</v>
      </c>
      <c r="BD68" s="66"/>
      <c r="BE68" s="68">
        <f t="shared" si="48"/>
        <v>0</v>
      </c>
      <c r="BF68" s="67">
        <f t="shared" si="49"/>
        <v>3991</v>
      </c>
      <c r="BG68" s="66"/>
      <c r="BH68" s="68">
        <f t="shared" si="106"/>
        <v>0</v>
      </c>
      <c r="BI68" s="67">
        <f t="shared" si="118"/>
        <v>14136.600000000002</v>
      </c>
      <c r="BJ68" s="66"/>
      <c r="BK68" s="68">
        <f t="shared" si="52"/>
        <v>0</v>
      </c>
      <c r="BL68" s="67">
        <f t="shared" si="53"/>
        <v>7616</v>
      </c>
      <c r="BM68" s="66"/>
      <c r="BN68" s="68">
        <f t="shared" si="54"/>
        <v>0</v>
      </c>
      <c r="BO68" s="67">
        <f t="shared" si="55"/>
        <v>6921</v>
      </c>
      <c r="BP68" s="66"/>
      <c r="BQ68" s="68">
        <f t="shared" si="56"/>
        <v>0</v>
      </c>
      <c r="BR68" s="67">
        <f t="shared" si="57"/>
        <v>46643.6</v>
      </c>
      <c r="BS68" s="66"/>
      <c r="BT68" s="66">
        <f t="shared" si="10"/>
        <v>0</v>
      </c>
      <c r="BU68" s="67">
        <f t="shared" si="119"/>
        <v>101501</v>
      </c>
      <c r="BV68" s="66"/>
      <c r="BW68" s="66">
        <f t="shared" si="11"/>
        <v>0</v>
      </c>
      <c r="BX68" s="67">
        <f t="shared" si="120"/>
        <v>86396</v>
      </c>
      <c r="BY68" s="66"/>
      <c r="BZ68" s="66">
        <f t="shared" si="12"/>
        <v>0</v>
      </c>
      <c r="CA68" s="67">
        <f t="shared" si="117"/>
        <v>92960</v>
      </c>
      <c r="CB68" s="66"/>
      <c r="CC68" s="66">
        <f t="shared" si="61"/>
        <v>0</v>
      </c>
      <c r="CD68" s="67">
        <f t="shared" si="107"/>
        <v>4501</v>
      </c>
      <c r="CE68" s="66"/>
      <c r="CF68" s="66">
        <f t="shared" si="63"/>
        <v>0</v>
      </c>
      <c r="CG68" s="67">
        <f t="shared" si="64"/>
        <v>7097</v>
      </c>
      <c r="CH68" s="66"/>
      <c r="CI68" s="66">
        <f t="shared" si="13"/>
        <v>0</v>
      </c>
      <c r="CJ68" s="67">
        <f t="shared" si="65"/>
        <v>8813</v>
      </c>
      <c r="CK68" s="66"/>
      <c r="CL68" s="66">
        <f t="shared" si="66"/>
        <v>0</v>
      </c>
      <c r="CM68" s="79">
        <f t="shared" si="67"/>
        <v>4885</v>
      </c>
      <c r="CN68" s="66"/>
      <c r="CO68" s="68">
        <f t="shared" si="108"/>
        <v>0</v>
      </c>
      <c r="CP68" s="79">
        <f t="shared" si="69"/>
        <v>3976</v>
      </c>
      <c r="CQ68" s="66"/>
      <c r="CR68" s="68">
        <f t="shared" si="14"/>
        <v>0</v>
      </c>
      <c r="CS68" s="79">
        <f t="shared" si="109"/>
        <v>274</v>
      </c>
      <c r="CT68" s="66"/>
      <c r="CU68" s="68">
        <f t="shared" si="15"/>
        <v>0</v>
      </c>
      <c r="CV68" s="200">
        <f t="shared" si="71"/>
        <v>7769</v>
      </c>
      <c r="CW68" s="65"/>
      <c r="CX68" s="66">
        <f t="shared" si="114"/>
        <v>0</v>
      </c>
      <c r="CY68" s="40">
        <f t="shared" si="116"/>
        <v>6603</v>
      </c>
      <c r="CZ68" s="65"/>
      <c r="DA68" s="66">
        <f t="shared" si="72"/>
        <v>0</v>
      </c>
      <c r="DB68" s="67">
        <f t="shared" si="110"/>
        <v>41730</v>
      </c>
      <c r="DC68" s="66"/>
      <c r="DD68" s="66">
        <f t="shared" si="74"/>
        <v>0</v>
      </c>
      <c r="DE68" s="67">
        <f t="shared" si="111"/>
        <v>38501</v>
      </c>
      <c r="DF68" s="66"/>
      <c r="DG68" s="69">
        <f t="shared" si="76"/>
        <v>0</v>
      </c>
      <c r="DH68" s="67">
        <f t="shared" si="113"/>
        <v>80001</v>
      </c>
      <c r="DI68" s="66"/>
      <c r="DJ68" s="66">
        <f t="shared" si="16"/>
        <v>0</v>
      </c>
      <c r="DK68" s="67">
        <f t="shared" si="78"/>
        <v>3594</v>
      </c>
      <c r="DM68" s="206">
        <f t="shared" si="17"/>
        <v>0</v>
      </c>
      <c r="DN68" s="25">
        <f t="shared" si="18"/>
        <v>0</v>
      </c>
      <c r="DO68" s="5"/>
      <c r="DP68" s="43">
        <f t="shared" si="19"/>
        <v>0</v>
      </c>
      <c r="DQ68" s="27">
        <f t="shared" si="79"/>
        <v>7212</v>
      </c>
      <c r="DR68" s="5"/>
      <c r="DS68" s="43">
        <f t="shared" si="20"/>
        <v>0</v>
      </c>
      <c r="DT68" s="27">
        <f t="shared" si="80"/>
        <v>4846</v>
      </c>
      <c r="DU68" s="5"/>
      <c r="DV68" s="43">
        <f t="shared" si="21"/>
        <v>0</v>
      </c>
      <c r="DW68" s="27">
        <f t="shared" si="81"/>
        <v>4835</v>
      </c>
      <c r="DX68" s="5"/>
      <c r="DY68" s="22">
        <f t="shared" si="22"/>
        <v>0</v>
      </c>
      <c r="DZ68" s="25">
        <f t="shared" si="82"/>
        <v>523</v>
      </c>
      <c r="EA68" s="22"/>
      <c r="EB68" s="22">
        <f t="shared" si="23"/>
        <v>0</v>
      </c>
      <c r="EC68" s="28">
        <f t="shared" si="83"/>
        <v>369</v>
      </c>
      <c r="ED68" s="5"/>
      <c r="EE68" s="43">
        <f t="shared" si="99"/>
        <v>0</v>
      </c>
      <c r="EF68" s="27">
        <f t="shared" si="84"/>
        <v>4769</v>
      </c>
      <c r="EG68" s="66"/>
      <c r="EH68" s="66">
        <f t="shared" si="25"/>
        <v>0</v>
      </c>
      <c r="EI68" s="67">
        <f t="shared" si="85"/>
        <v>25240</v>
      </c>
      <c r="EJ68" s="66"/>
      <c r="EK68" s="66">
        <f t="shared" si="26"/>
        <v>0</v>
      </c>
      <c r="EL68" s="67">
        <f t="shared" si="86"/>
        <v>23870</v>
      </c>
      <c r="EM68" s="110">
        <f t="shared" si="87"/>
        <v>119728.64301999999</v>
      </c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</row>
    <row r="69" spans="1:299" ht="11.25" customHeight="1" x14ac:dyDescent="0.25">
      <c r="A69" s="11">
        <v>46032</v>
      </c>
      <c r="B69" s="187"/>
      <c r="C69" s="176" t="s">
        <v>154</v>
      </c>
      <c r="D69" s="17" t="s">
        <v>144</v>
      </c>
      <c r="E69" s="18">
        <v>6000</v>
      </c>
      <c r="F69" s="19">
        <v>3</v>
      </c>
      <c r="G69" s="20">
        <v>191516041639</v>
      </c>
      <c r="H69" s="66"/>
      <c r="I69" s="41">
        <f t="shared" ref="I69:I132" si="121">IF(OR(D69="NPC6ASZDB-RD015M",D69="NPC06SZDB-OR050C",D69="NPC6ASZDB-WT008M",D69="NPC6ASZDB-WT018M",D69="NPC6ASZDB-WT023M",D69="NPC6ASZDB-WT024M",D69="NPC6ASZDB-OR020M",D69="NPC6ASZDB-RD006M",D69="NPC6ASZDB-WT017M",D69="NPC6ASZDB-GY750C",D69="NPC6ASZDB-YL015M",D69="NPC6ASZDB-BL004M ",D69="NPC6ASZDB-WT016M",D69="NPC06SZDB-BK006M",D69="NPC06SZDB-BK007M",D69="NPC6ASZDB-OR750C",D69="NPC06SZDB-BK004M",D69="NPC06SZDB-BL015M",D69="NPC6ASZDB-BL013C",D69="NPC6ASZDB-BL030C",D69="NPC6ASZDB-GY009M",D69="NPC06SZDB-BK002M",D69="NPC6ASZDB-GY025C",D69="NPC06SZDB-BK003M",D69="NPC06SZDB-GY005M",D69="NPC6ASZDB-RD020C",D69="NPC06SZDB-YL040M",D69="NPC6ASZDB-GY125C",D69="NPC06SZDB-YL002M",D69="NPC6ASZDB-WT100M",D69="NPC6ASZDB-RD008M",D69="NPC6ASZDB-YL009M",D69="NPC6ASZDB-VT010M",D69="NPC6ASZDB-OR007M",D69="NPC6ASZDB-VT007M",D69="NPC6ASZDB-BK007M",D69="NPC6ASZDB-GY350C",D69="NPC6ASZDB-YL350C",D69="NPC6ASZDB-OR350C",D69="NPC6ASZDB-VT350C",D69="NPC6ASZDB-BL350C",D69="NPC6ASZDB-RD350C",D69="NPC6ASZDB-BK350C",D69="NPC6ASZDB-VT003M",D69="NPC6ASZDB-OR250C",D69="NPC6ASZDB-VT250C",D69="NPC6ASZDB-VT002M",D69="NPC6ASZDB-VT050C",D69="NPC6ASZDB-VT001M",D69="NPC6ASZDB-VT150C",D69="NPC6ASZDB-WT017C",D69="NPC6ASZDB-RD030C",D69="NPC6ASZDB-WT030C",D69="NPC6ASZDB-OR020M",D69="NPC6ASZDB-OR015M",D69="NPC06SZDB-WT025C",D69="NPC6ASZDB-WT013M",D69="NPC6ASZDB-GY075C",D69="NPC6ASZDB-BK075C",D69="NPC6ASZDB-BK125C",D69="NPC6ASZDB-GN250C",D69="NPC6ASZDB-WT011M",D69="NPC6ASZDB-WT014M",D69="NPC6ASZDB-OR005M",D69="NPC6ASZDB-GY006M",D69="NPC6ASZDB-WT550C",D69="NPC6ASZDB-WT650C",D69="NPC6ASZDB-WT850C",D69="NPC6ASZDB-WT950C",D69="NPC6ASZDB-RD250C",D69="NPC06SZDB-GY015C",D69="NPC06SZDB-BL020C",D69="NPC06SZDB-YL015C",D69="NPC6ASZDB-BL012M",D69="NPC6ASZDB-WT020C",D69="NPC6ASZDB-BL008M",D69="NPC6ASZDB-BL009M",D69="NPC6ASZDB-WT022M",D69="NPC6ASZDB-YL007M",D69="NPC06SZDB-WT250C",D69="NPC6ASZDB-BL007M",D69="NPC6ASZDB-BK050C",D69="NPC6ASZDB-BK025C",D69="NPC6ASZDB-BL750C",D69="NPC6ASZDB-OR010M",D69="NPC06SZDB-RD015M",D69="NPC6ASZDB-YL012M",D69="NPC6ASZDB-YL020M",D69="NPC6ASZDB-YL030M",D69="NPC6ASZDB-RD050C",D69="NPC06SZDB-BL050C",D69="NPC06SZDB-RD050C",D69="NPC06SZDB-YL050C",D69="NPC06SZDB-YL003M",D69="NPC06SZDB-GN002M",D69="NPC6ASZDB-RD010M",D69="NPC6ASZDB-GY450C",D69="NPC6ASZDB-WT006M",D69="NPC6ASZDB-BL250C",D69="NPC6ASZDB-GY050C",D69="NPC6ASZDB-YL250C",D69="NPC6ASZDB-YL008M",D69="NPC06SZDB-YL010M",D69="NPC6ASZDB-GY008M",D69="NPC06SZDB-RD005M",D69="NPC6ASZDB-BL050C",D69="NPC6ASZDB-WT450C",D69="NPC6ASZDB-OR050C",D69="NPC06SZDB-GN010M",D69="NPC06SZDB-RD010M",D69="NPC06SZDB-BL010M",D69="NPC6ASZDB-GY050C",D69="NPC6ASZDB-YL025C",D69="NPC6ASZDB-BK250C",D69="NPC6ASZDB-BK004M",D69="NPC6ASZDB-YL006M",D69="NPC06SZDB-WT007M",D69="NPC6ASZDB-BL015M",D69="NPC6ASZDB-BL020M",D69="NPC6ASZDB-GN010M",D69="NPC6ASZDB-GN015M",D69="NPC6ASZDB-GY250C",D69="NPC6ASZDB-BK030M",D69="NPC06SZDB-GY003M",D69="NPC06SZDB-BL150C",D69="NPC6ASZDB-BK013M",D69="NPC6ASZDB-OR150C",D69="NPC6ASZDB-GY007M",D69="NPC6ASZDB-BK750C",D69="NPC06SZDB-GN003M",D69="NPC06SZDB-BK150C",D69="NPC06SZDB-BK001M",D69="NPC6ASZDB-RD007M",D69="NPC6ASZDB-RD010M",D69="NPC06SZDB-GY006M",D69="NPC06SZDB-GY015M",D69="NPC06SZDB-BK050C",D69="NPC6ASZDB-BL010M",D69="NPC6ASZDB-GN025C",D69="NPC6ASZDB-WT009M",D69="NPC6ASZDB-OR004M",D69="NPC6ASZDB-WT075C",D69="NPC6ASZDB-WT175C",D69="NPC06SZDB-GY001M",D69="NPC06SZDB-GY002M",D69="NPC6ASZDB-WT125C",D69="NPC6ASZDB-WT225C",D69="NPC6ASZDB-WT275C",D69="NPC6ASZDB-GY015M",D69="NPC6ASZDB-RD001M",D69="NPC6ASZDB-RD005M",D69="NPC6ASZDB-WT025C",D69="NPC6ASZDB-YL001M",D69="NPC6ASZDB-YL005M",D69="NPC06SZDB-GY010M",D69="NPC06SZDB-YL005M",D69="NPC06SZDB-YL001M",D69="NPC6ASZDB-BK150C",D69="NPC6ASZDB-BL030M",D69="NPC6ASZDB-GY003M",D69="NPC6ASZDB-YL050C",D69="NPC6ASZDB-YL010M",D69="NPC6ASZDB-OR010M",D69="NPC06SZDB-YL150C",D69="NPC6ASZDB-OR005M",D69="NPC06SZDB-OR002M",D69="NPC6ASZDB-RD150C",D69="NPC6ASZDB-WT025M",D69="NPC6ASZDB-WT150C",D69="NPC6ASZDB-WT012M",D69="NPC6ASZDB-WT250C",D69="NPC6ASZDB-WT350C",D69="NPC6ASZDB-YL002M",D69="NPC6ASZDB-BL150C",D69="NPC6ASZDB-WT015M",D69="NPC6ASZDB-YL150C",D69="NPC6ASZDB-YL003M",D69="NPC6ASZDB-WT750C",D69="NPC6ASZDB-GN050C",D69="NPC6ASZDB-WT008M",D69="NPC06SZDB-OR010M",D69="NPC6ASZDB-GY150C",D69="NPC6ASZDB-GN150C",D69="NPC6ASZDB-OR001M",D69="NPC6ASZDB-OR002M",D69="NPC6ASZDB-OR003M",D69="NPC06SZDB-RD002M",D69="NPC06SZDB-RD150C",D69="NPC6ASZDB-BK015M",D69="NPC06SZDB-GN001M",D69="NPC06SZDB-GN150C",D69="NPC06SZDB-WT030M",D69="NPC06SZDB-WT750C",D69="NPC06SZDB-WT015M",D69="NPC6ASZDB-WT030M",D69="NPC06SZDB-RD001M",D69="NPC06SZDB-RD003M",D69="NPC06SZDB-OR003M",D69="NPC06SZDB-OR001M",D69="NPC06SZDB-BL001M",D69="NPC06SZDB-BL003M",D69="NPC06SZDB-WT150C",D69="NPC06SZDB-BL002M",D69="NPC6ASZDB-WT050C",D69="NPC06SZDB-WT050C",D69="NPC06SZDB-WT001M",D69="NPC06SZDB-WT002M",D69="NPC06SZDB-WT003M",D69="NPC06SZDB-WT004M",D69="NPC06SZDB-WT005M",D69="NPC06SZDB-WT010M",D69="NPC06SZDB-WT020M",D69=1711815,D69="NPC6ASZDB-GN001M",D69="NPC6ASZDB-GN002M",D69="NPC6ASZDB-GN003M",D69="NPC6ASZDB-GN004M",D69="NPC6ASZDB-GN005M",D69="NPC6ASZDB-GN020M",D69="NPC6ASZDB-GN030M",D69="NPC6ASZDB-WT001M",D69="NPC6ASZDB-WT002M",D69="NPC6ASZDB-WT003M",D69="NPC6ASZDB-WT004M",D69="NPC6ASZDB-WT006M",D69="NPC6ASZDB-WT007M",D69="NPC6ASZDB-WT004M",D69="NPC6ASZDB-WT005M",D69="NPC6ASZDB-WT010M",D69="NPC6ASZDB-WT020M",D69="NPC6ASZDB-RD002M",D69="NPC6ASZDB-RD003M",D69="NPC6ASZDB-RD020M",D69="NPC6ASZDB-GY001M",D69="NPC6ASZDB-GY002M",D69="NPC6ASZDB-GY003M",D69="NPC6ASZDB-GY004M",D69="NPC6ASZDB-GY005M",D69="NPC6ASZDB-GY010M",D69="NPC6ASZDB-GY020M",D69="NPC6ASZDB-GY025M",D69="NPC6ASZDB-GY030M",D69="NPC6ASZDB-BL001M",D69="NPC6ASZDB-BL002M",D69="NPC6ASZDB-BL003M",D69="NPC6ASZDB-BL004M",D69="NPC6ASZDB-BL005M",D69="NPC6ASZDB-BL010M",D69="NPC6ASZDB-BK001M",D69="NPC6ASZDB-BK002M",D69="NPC6ASZDB-BK003M",D69="NPC6ASZDB-BK005M",D69="NPC6ASZDB-BK010M",D69="NPC6ASZDB-BK020M",),E69*2,0)</f>
        <v>0</v>
      </c>
      <c r="J69" s="48">
        <f t="shared" si="100"/>
        <v>100283</v>
      </c>
      <c r="K69" s="66"/>
      <c r="L69" s="41">
        <f t="shared" si="112"/>
        <v>0</v>
      </c>
      <c r="M69" s="48">
        <f t="shared" si="101"/>
        <v>32030</v>
      </c>
      <c r="N69" s="66"/>
      <c r="O69" s="41">
        <f t="shared" ref="O69:O132" si="122">IF(OR(D69="NPC6ASZDB-WT019M",D69="NPC6ASZDB-RD015M",D69="NPC06SZDB-BK006M",D69="NPC06SZDB-BK007M",D69="NPC6ASZDB-OR750C",D69="NPC06SZDB-BK004M",D69="NPC06SZDB-BL015M",D69="NPC6ASZDB-BL013C",D69="NPC6ASZDB-BL030C",D69="NPC6ASZDB-GY009M",D69="NPC06SZDB-BK002M",D69="NPC6ASZDB-GY025C",D69="NPC06SZDB-BK003M",D69="NPC06SZDB-GY005M",D69="NPC6ASZDB-RD020C",D69="NPC06SZDB-YL040M",D69="NPC6ASZDB-GY125C",D69="NPC06SZDB-YL002M",D69="NPC6ASZDB-WT100M",D69="NPC6ASZDB-RD008M",D69="NPC6ASZDB-YL009M",D69="NPC6ASZDB-VT010M",D69="NPC6ASZDB-OR007M",D69="NPC6ASZDB-VT007M",D69="NPC6ASZDB-BK007M",D69="NPC6ASZDB-GY350C",D69="NPC6ASZDB-YL350C",D69="NPC6ASZDB-OR350C",D69="NPC6ASZDB-VT350C",D69="NPC6ASZDB-BL350C",D69="NPC6ASZDB-RD350C",D69="NPC6ASZDB-BK350C",D69="NPC6ASZDB-VT003M",D69="NPC6ASZDB-OR250C",D69="NPC6ASZDB-VT250C",D69="NPC6ASZDB-VT002M",D69="NPC6ASZDB-VT050C",D69="NPC6ASZDB-VT001M",D69="NPC6ASZDB-VT150C",D69="NPC6ASZDB-WT017C",D69="NPC6ASZDB-RD030C",D69="NPC6ASZDB-WT030C",D69="NPC6ASZDB-OR020M",D69="NPC6ASZDB-OR020M",D69="NPC6ASZDB-OR015M",D69="NPC06SZDB-WT025C",D69="NPC6ASZDB-WT013M",D69="NPC6ASZDB-BK175C",D69="NPC6ASZDB-GY075C",D69="NPC6ASZDB-BK075C",D69="NPC6ASZDB-BK125C",D69="NPC6ASZDB-GN250C",D69="NPC6ASZDB-WT011M",D69="NPC6ASZDB-WT014M",D69="NPC6ASZDB-OR005M",D69="NPC6ASZDB-GY006M",D69="NPC6ASZDB-WT550C",D69="NPC6ASZDB-WT650C",D69="NPC6ASZDB-WT850C",D69="NPC6ASZDB-WT950C",D69="NPC6ASZDB-RD250C",D69="NPC06SZDB-GY015C",D69="NPC06SZDB-BL020C",D69="NPC06SZDB-YL015C",D69="NPC6ASZDB-BL012M",D69="NPC6ASZDB-WT020C",D69="NPC6ASZDB-BL008M",D69="NPC6ASZDB-BL009M",D69="NPC6ASZDB-WT022M",D69="NPC6ASZDB-YL007M",D69="NPC06SZDB-WT250C",D69="NPC6ASZDB-BL007M",D69="NPC6ASZDB-BK050C",D69="NPC6ASZDB-BK025C",D69="NPC6ASZDB-BL750C",D69="NPC6ASZDB-OR010M",D69="NPC06SZDB-RD015M",D69="NPC6ASZDB-YL012M",D69="NPC6ASZDB-YL030M",D69="NPC6ASZDB-YL020M",D69="NPC6ASZDB-RD050C",D69="NPC06SZDB-BL050C",D69="NPC06SZDB-RD050C",D69="NPC06SZDB-YL050C",D69="NPC06SZDB-YL003M",D69="NPC06SZDB-GN002M",D69="NPC6ASZDB-RD010M",D69="NPC6ASZDB-GY450C",D69="NPC6ASZDB-GY450C",D69="NPC6ASZDB-BL250C",D69="NPC6ASZDB-GY050C",D69="NPC6ASZDB-YL250C",D69="NPC6ASZDB-YL008M",D69="NPC06SZDB-YL010M",D69="NPC6ASZDB-GY008M",D69="NPC06SZDB-RD005M",D69="NPC6ASZDB-BL050C",D69="NPC6ASZDB-WT450C",D69="NPC6ASZDB-OR050C",D69="NPC06SZDB-GN010M",D69="NPC06SZDB-RD010M",D69="NPC06SZDB-BL010M",D69="NPC6ASZDB-GY050C",D69="NPC6ASZDB-YL025C",D69="NPC6ASZDB-BK250C",D69="NPC6ASZDB-BK004M",D69="NPC6ASZDB-YL006M",D69="NPC06SZDB-WT007M",D69="NPC6ASZDB-BL015M",D69="NPC6ASZDB-BL020M",D69="NPC6ASZDB-GN010M",D69="NPC6ASZDB-GN015M",D69="NPC6ASZDB-GY250C",D69="NPC6ASZDB-BK030M",D69="NPC06SZDB-GY003M",D69="NPC06SZDB-BL150C",D69="NPC6ASZDB-BK013M",D69="NPC6ASZDB-OR150C",D69="NPC6ASZDB-GY007M",D69="NPC6ASZDB-BK750C",D69="NPC06SZDB-GN003M",D69="NPC06SZDB-BK150C",D69="NPC06SZDB-BK001M",D69="NPC6ASZDB-RD007M",D69="NPC6ASZDB-RD010M",D69="NPC06SZDB-GY006M",D69="NPC06SZDB-GY015M",D69="NPC06SZDB-BK050C",D69="NPC6ASZDB-GN025C",D69="NPC6ASZDB-WT009M",D69="NPC6ASZDB-OR004M",D69="NPC6ASZDB-WT075C",D69="NPC6ASZDB-WT175C",D69="NPC06SZDB-GY001M",D69="NPC06SZDB-GY002M",D69="NPC6ASZDB-WT125C",D69="NPC6ASZDB-WT225C",D69="NPC6ASZDB-WT275C",D69="NPC6ASZDB-GY015M",D69="NPC6ASZDB-RD001M",D69="NPC6ASZDB-RD005M",D69="NPC6ASZDB-WT025C",D69="NPC6ASZDB-YL001M",D69="NPC6ASZDB-YL005M",D69="NPC06SZDB-GY010M",D69="NPC06SZDB-YL005M",D69="NPC06SZDB-YL001M",D69="NPC6ASZDB-BK150C",D69="NPC6ASZDB-BL030M",D69="NPC6ASZDB-YL050C",D69="NPC6ASZDB-YL010M",D69=1711167,D69="NPC6ASZDB-OR010M",D69="NPC06SZDB-YL150C",D69="NPC6ASZDB-OR005M",D69="NPC06SZDB-OR002M",D69="NPC6ASZDB-RD150C",D69="NPC6ASZDB-WT025M",D69="NPC6ASZDB-WT150C",D69="NPC6ASZDB-WT250C",D69="NPC6ASZDB-WT350C",D69="NPC6ASZDB-YL002M",D69="NPC6ASZDB-WT012M",D69="NPC6ASZDB-BL150C",D69="NPC6ASZDB-WT015M",D69="NPC6ASZDB-YL150C",D69="NPC6ASZDB-YL003M",D69="NPC6ASZDB-WT750C",D69="NPC6ASZDB-GN050C",D69="NPC6ASZDB-WT008M",D69="NPC06SZDB-OR010M",D69="NPC6ASZDB-GY150C",D69="NPC6ASZDB-GN150C",D69="NPC6ASZDB-OR001M",D69="NPC6ASZDB-OR002M",D69="NPC6ASZDB-OR003M",D69="NPC06SZDB-RD002M",D69="NPC06SZDB-RD150C",D69="NPC6ASZDB-BK015M",D69="NPC06SZDB-GN001M",D69="NPC06SZDB-GN150C",D69="NPC06SZDB-WT030M",D69="NPC06SZDB-WT750C",D69="NPC06SZDB-WT015M",D69="NPC6ASZDB-WT030M",D69="NPC06SZDB-RD001M",D69="NPC06SZDB-RD003M",D69="NPC06SZDB-OR003M",D69="NPC06SZDB-OR001M",D69="NPC06SZDB-BL001M",D69="NPC06SZDB-BL003M",D69="NPC06SZDB-WT150C",D69="NPC06SZDB-BL002M",D69="NPC6ASZDB-WT050C",D69="NPC06SZDB-WT050C",D69="NPC06SZDB-WT001M",D69="NPC06SZDB-WT002M",D69="NPC06SZDB-WT003M",D69="NPC06SZDB-WT004M",D69="NPC06SZDB-WT005M",D69="NPC06SZDB-WT020M",D69="NPC6ASZDB-GN001M",D69="NPC6ASZDB-GN002M",D69="NPC6ASZDB-GN003M",D69="NPC6ASZDB-GN004M",D69="NPC6ASZDB-GN005M",D69="NPC6ASZDB-GN020M",D69="NPC06SZDB-WT010M",D69="NPC6ASZDB-GN030M",D69=1711091,D69=1711093,D69=1711815,D69=1711094,D69=1711095,D69=1711098,D69=2153215,D69=1711096,D69=1711097,D69=1711027,D69=2153463,D69=1711911,D69="NPC6ASZDB-WT001M",D69="NPC6ASZDB-WT002M",D69="NPC6ASZDB-WT003M",D69="NPC6ASZDB-WT004M",D69="NPC6ASZDB-WT005M",D69="NPC6ASZDB-WT006M",D69="NPC6ASZDB-WT007M",D69="NPC6ASZDB-WT010M",D69="NPC6ASZDB-WT020M",D69="NPC6ASZDB-RD002M",D69="NPC6ASZDB-RD003M",D69="NPC6ASZDB-RD020M",D69="NPC6ASZDB-GY001M",D69="NPC6ASZDB-GY002M",D69="NPC6ASZDB-GY003M",D69="NPC6ASZDB-GY004M",D69="NPC6ASZDB-GY005M",D69="NPC6ASZDB-GY010M",D69="NPC6ASZDB-GY020M",D69="NPC6ASZDB-GY025M",D69="NPC6ASZDB-GY030M",D69="NPC6ASZDB-BL001M",D69="NPC6ASZDB-BL002M",D69="NPC6ASZDB-BL003M",D69="NPC6ASZDB-BL004M",D69="NPC6ASZDB-BL005M",D69="NPC6ASZDB-BL010M",D69="NPC6ASZDB-BK001M",D69="NPC6ASZDB-BK002M",D69="NPC6ASZDB-BK003M",D69="NPC6ASZDB-BK005M",D69="NPC6ASZDB-BK010M",D69="NPC6ASZDB-BK020M",D69=1711171),E69*2,0)</f>
        <v>0</v>
      </c>
      <c r="P69" s="48">
        <f t="shared" si="102"/>
        <v>94500</v>
      </c>
      <c r="Q69" s="66"/>
      <c r="R69" s="66">
        <f t="shared" ref="R69:R132" si="123">IF(OR(D69="CO17772-0ZM010",D69="NPC6ASZDB-BK950C",D69="NPC6ASZDB-BK550C",D69="NPC6ASZDB-GN750C",D69="NPC6ASZDB-WT035M",D69="CO17772-0ZM002",D69="CO17772-01M001",D69="NPC6ASZDB-WT028M ",D69="NPC6ASZDB-WT019M",D69="CO17772-0CC050",D69="NPC6ASZDB-WT018M",D69="NPC6ASZDB-WT023M",D69="NPC6ASZDB-WT024M",D69="NPC6ASZDB-OR020M",D69="NPC6ASZDB-RD006M",D69="NPC6ASZDB-WT017M",D69="NPC6ASZDB-GY750C",D69="NPC6ASZDB-YL015M",D69="NPC6ASZDB-WT016M",D69="CO17772-0CM015",D69="NPC6ASZDB-OR750C",D69="NPC6ASZDB-BL013C",D69="NPC6ASZDB-BL030C",D69="NPC6ASZDB-GY009M",D69="NPC6ASZDB-GY025C",D69="NPC6ASZDB-RD020C",D69="CO17772-08F004",D69="CO17772-08F010",D69="NPC6ASZDB-GY125C",D69="CO17772-08C750",D69="NPC06SZDB-YL002M",D69="NPC6ASZDB-WT100M",D69="NPC6ASZDB-RD008M",D69="NPC6ASZDB-YL009M",D69="NPC6ASZDB-VT010M",D69="NPC6ASZDB-OR007M",D69="NPC6ASZDB-VT007M",D69="NPC6ASZDB-BK007M",D69="NPC6ASZDB-GY350C",D69="NPC6ASZDB-YL350C",D69="NPC6ASZDB-OR350C",D69="NPC6ASZDB-VT350C",D69="NPC6ASZDB-BL350C",D69="NPC6ASZDB-RD350C",D69="NPC6ASZDB-VT003M",D69="NPC6ASZDB-OR250C",D69="NPC6ASZDB-VT250C",D69="NPC6ASZDB-VT002M",D69="NPC6ASZDB-VT050C",D69="NPC6ASZDB-VT001M",D69="NPC6ASZDB-VT150C",D69="NPC6ASZDB-WT017C",D69="NPC6ASZDB-RD030C",D69="NPC6ASZDB-WT030C",D69="NPC6ASZDB-OR020M",D69="NPC6ASZDB-OR015M",D69="CO17772-08C250",D69="NPC6ASZDB-WT013M",D69="NPC6ASZDB-BK175C",D69="NPC6ASZDB-GY075C",D69="NPC6ASZDB-BK075C",D69="CO17772-07M001",D69="CO17772-09M001",D69="CO17772-0ZM001",D69="CO17772-0MM001",D69="CO17772-08F002",D69="NPC6ASZDB-BK125C",D69="NPC6ASZDB-GN250C",D69="NPC6ASZDB-WT011M",D69="NPC6ASZDB-WT014M",D69="NPC6ASZDB-OR005M",D69="NPC6ASZDB-GY006M",D69="NPC6ASZDB-WT550C",D69="NPC6ASZDB-WT650C",D69="NPC6ASZDB-WT850C",D69="NPC6ASZDB-WT950C",D69="NPC6ASZDB-RD250C",D69="NPC6ASZDB-BL012M",D69="NPC6ASZDB-WT020C",D69="NPC6ASZDB-BL008M",D69="NPC6ASZDB-BL009M",D69="NPC6ASZDB-WT022M",D69="NPC6ASZDB-YL007M",D69="NPC6ASZDB-BL007M",D69="CO17772-0ZM008",D69="CO17772-0ZM005",D69="NPC6ASZDB-BK050C",D69="NPC6ASZDB-BK025C",D69="NPC6ASZDB-BL750C",D69="NPC6ASZDB-OR010M",D69="NPC6ASZDB-YL012M",D69="NPC6ASZDB-YL020M",D69="NPC6ASZDB-YL030M",D69="NPC6ASZDB-RD050C",D69="NPC6ASZDB-RD010M",D69="NPC6ASZDB-GY450C",D69="CO17772-0CM005",D69="NPC6ASZDB-BL250C",D69="NPC6ASZDB-GY050C",D69="NPC6ASZDB-YL250C",D69="CO17772-0CM007",D69="NPC6ASZDB-YL008M",D69="NPC6ASZDB-GY008M",D69="NPC6ASZDB-BL050C",D69="NPC6ASZDB-GY050C",D69="NPC6ASZDB-WT450C",D69="NPC6ASZDB-OR050C",D69="CO17772-08M020",D69="NPC6ASZDB-YL025C",D69="NPC6ASZDB-BK250C",D69="CO17772-0MC150",D69="NPC6ASZDB-BK004M",D69="NPC6ASZDB-YL006M",D69="NPC6ASZDB-BL015M",D69="NPC6ASZDB-BL020M",D69="NPC6ASZDB-GN010M",D69="NPC6ASZDB-GN015M",D69="NPC6ASZDB-GY250C",D69="NPC6ASZDB-BK030M",D69="CO17772-08M010",D69="CO17772-08M006",D69="NPC6ASZDB-BK013M",D69="NPC6ASZDB-OR150C",D69="CO17772-08C050",D69="CO17772-0CM007",D69="CO17772-0CM010",D69="CO17772-0CM003",D69="CO17772-08C150",D69="CO17772-08M007",D69="CO17772-0MM005",D69="CO17772-0MM015",D69="CO17772-0CM002",D69="CO17772-0CM001",D69="CO17772-08M010",D69="CO17772-08M001",D69="CO17772-08M002",D69="CO17772-08M003",D69="CO17772-08M004",D69="CO17772-08M015",D69="CO17772-08M005",D69="NPC6ASZDB-BK750C",D69="NPC6ASZDB-RD007M",D69="NPC6ASZDB-RD010M",D69="NPC6ASZDB-GN025C",D69="NPC6ASZDB-WT009M",D69="NPC6ASZDB-OR004M",D69="NPC6ASZDB-WT075C",D69="NPC6ASZDB-WT175C",D69="NPC6ASZDB-WT125C",D69="NPC6ASZDB-WT225C",D69="NPC6ASZDB-WT275C",D69="NPC6ASZDB-GY015M",D69="NPC6ASZDB-RD001M",D69="NPC6ASZDB-RD005M",D69="NPC6ASZDB-WT025C",D69="NPC6ASZDB-YL001M",D69="NPC6ASZDB-YL005M",D69="NPC6ASZDB-BK150C",D69="NPC6ASZDB-BL030M",D69="NPC6ASZDB-YL050C",D69="NPC6ASZDB-YL010M",D69="NPC6ASZDB-OR010M",D69="NPC6ASZDB-OR005M",D69="NPC6ASZDB-RD150C",D69="NPC6ASZDB-WT025M",D69="NPC6ASZDB-WT150C",D69="NPC6ASZDB-WT012M",D69="NPC6ASZDB-WT250C",D69="NPC6ASZDB-WT350C",D69="NPC6ASZDB-YL002M",D69="NPC6ASZDB-BL150C",D69="NPC6ASZDB-WT015M",D69="NPC6ASZDB-YL150C",D69="NPC6ASZDB-YL003M",D69="NPC6ASZDB-WT750C",D69="NPC6ASZDB-GN050C",D69="NPC6ASZDB-WT008M",D69="NPC6ASZDB-GY150C",D69="NPC6ASZDB-GN150C",D69="NPC6ASZDB-OR001M",D69="NPC6ASZDB-OR002M",D69="NPC6ASZDB-OR003M",D69="NPC6ASZDB-BK015M",D69="NPC6ASZDB-WT030M",D69="NPC6ASZDB-WT050C",D69="NPC6ASZDB-GN001M",D69="NPC6ASZDB-GN002M",D69="NPC6ASZDB-GN003M",D69="NPC6ASZDB-GN004M",D69="NPC6ASZDB-GN005M",D69="NPC6ASZDB-GN020M",D69="NPC6ASZDB-GN030M",D69="NPC6ASZDB-WT001M",D69="NPC6ASZDB-WT002M",D69="NPC6ASZDB-WT003M",D69="NPC6ASZDB-WT004M",D69="NPC6ASZDB-WT005M",D69="NPC6ASZDB-WT006M",D69="NPC6ASZDB-WT007M",D69="NPC6ASZDB-WT010M",D69="NPC6ASZDB-WT020M",D69="NPC6ASZDB-RD002M",D69="NPC6ASZDB-RD003M",D69="NPC6ASZDB-RD020M",D69="NPC6ASZDB-GY001M",D69="NPC6ASZDB-GY002M",D69="NPC6ASZDB-GY003M",D69="NPC6ASZDB-GY004M",D69="NPC6ASZDB-GY005M",D69="NPC6ASZDB-GY010M",D69="NPC6ASZDB-GY020M",D69="NPC6ASZDB-GY025M",D69="NPC6ASZDB-GY030M",D69="NPC6ASZDB-BL001M",D69="NPC6ASZDB-BL002M",D69="NPC6ASZDB-BL003M",D69="NPC6ASZDB-BL004M",D69="NPC6ASZDB-BL005M",D69="NPC6ASZDB-BL010M",D69="NPC6ASZDB-BK001M",D69="NPC6ASZDB-BK002M",D69="NPC6ASZDB-BK003M",D69="NPC6ASZDB-BK005M",D69="NPC6ASZDB-BK010M",D69="NPC6ASZDB-BK020M",D69="NPC6ASZDB-GY007M",),E69*2,0)</f>
        <v>0</v>
      </c>
      <c r="S69" s="67">
        <f t="shared" si="103"/>
        <v>26756</v>
      </c>
      <c r="T69" s="66"/>
      <c r="U69" s="66">
        <f t="shared" si="31"/>
        <v>0</v>
      </c>
      <c r="V69" s="67">
        <f t="shared" si="32"/>
        <v>67146</v>
      </c>
      <c r="X69" s="69">
        <f t="shared" ref="X69:X132" si="124">IF(OR(D69="NPC6ASZDB-BK015C",D69="NPP6ASZDB-BK010M",D69="NPP6ASZDB-BK005M",D69="NPP6ASZDB-BK003M",D69="NPP6ASZDB-BK002M",D69="NPP6ASZDB-BK001M",D69="NPC6ASZDB-BK030C",D69="NPC6ASZDB-BK950C",D69="NPC6ASZDB-BK550C",D69="NPC06SZDB-BK006M",D69="NPC06SZDB-BK007M",D69="NPC06SZDB-BK004M",D69="NPC06SZDB-BK002M",D69="NPC06SZDB-BK003M",D69="NPC6ASZDB-BK007M",D69="NPC6ASZDB-BK350C",D69="NPC6ASZDB-BK175C",D69="NPC6ASZDB-BK075C",D69="NPC6ASZDB-BK125C",D69="NPC6ASZDB-BK050C",D69="NPC6ASZDB-BK025C",D69="NPC6ASZDB-BK250C",D69="NPC6ASZDB-BK004M",D69="NPC6ASZDB-BK030M",D69="NPC6ASZDB-BK013M",D69="NPC6ASZDB-BK750C",D69="NPC06SZDB-BK150C",D69="NPC06SZDB-BK001M",D69="NPC06SZDB-BK050C",D69="NPC6ASZDB-BK150C",D69="NPC6ASZDB-BK015M",D69="NPC6ASZDB-BK001M",D69="NPC6ASZDB-BK002M",D69="NPC6ASZDB-BK003M",D69="NPC6ASZDB-BK005M",D69="NPC6ASZDB-BK010M",D69="NPC6ASZDB-BK020M",),E69*(F69+0.1),0)</f>
        <v>0</v>
      </c>
      <c r="Y69" s="67">
        <f t="shared" si="104"/>
        <v>2143.5</v>
      </c>
      <c r="Z69" s="66"/>
      <c r="AA69" s="68">
        <f t="shared" ref="AA69:AA83" si="125">IF(OR(D69="NPP6ASZDB-GY015M",D69="NPP6ASZDB-GY010M",D69="NPP6ASZDB-GY002M",D69="NPP6ASZDB-GY150C",D69="NPP6ASZDB-GY005M",D69="NPC6ASZDB-GY020C",D69="NPC06SZDB-GY008M",D69="NPC06SZDB-GY013M",D69="NPC06SZDB-GY018M",D69="NPC6ASZDB-GY750C",D69="NPC6ASZDB-GY009M",D69="NPC6ASZDB-GY025C",D69="NPC06SZDB-GY005M",D69="NPC6ASZDB-GY125C",D69="NPC6ASZDB-GY350C",D69="NPC6ASZDB-GY075C",D69="NPC6ASZDB-GY006M",D69="NPC06SZDB-GY015C",D69="NPC6ASZDB-GY450C",D69="NPC6ASZDB-GY050C",D69="NPC6ASZDB-GY050C",D69="NPC6ASZDB-GY250C",D69="NPC06SZDB-GY003M",D69="NPC6ASZDB-GY007M",D69="NPC06SZDB-GY006M",D69="NPC06SZDB-GY015M",D69="NPC06SZDB-GY001M",D69="NPC06SZDB-GY002M",D69="NPC6ASZDB-GY015M",D69="NPC06SZDB-GY010M",D69="NPC6ASZDB-GY150C",D69="NPC6ASZDB-GY008M",D69="NPC6ASZDB-GY012M",D69="NPC6ASZDB-GY015M",D69="NPC6ASZDB-GY018M",D69="NPC6ASZDB-GY001M",D69="NPC6ASZDB-GY002M",D69="NPC6ASZDB-GY003M",D69="NPC6ASZDB-GY004M",D69="NPC6ASZDB-GY005M",D69="NPC6ASZDB-GY010M",D69="NPC6ASZDB-GY020M",D69="NPC6ASZDB-GY025M",D69="NPC6ASZDB-GY030M",D69="NPC6ASZDB-GY030C",D69="NPC6ASZDB-GY015C",),E69*(F69+0.1),0)</f>
        <v>0</v>
      </c>
      <c r="AB69" s="67">
        <f t="shared" si="34"/>
        <v>10491</v>
      </c>
      <c r="AC69" s="66"/>
      <c r="AD69" s="66">
        <f t="shared" si="105"/>
        <v>0</v>
      </c>
      <c r="AE69" s="67">
        <f t="shared" si="36"/>
        <v>1902</v>
      </c>
      <c r="AF69" s="66"/>
      <c r="AG69" s="78">
        <f t="shared" ref="AG69:AG132" si="126">IF(OR(D69="NPC6ASZDB-YL030C",D69="NPP6ASZDB-YL001M",D69="NPC6ASZDB-YL015C",D69="NPP6ASZDB-YL005M",D69="NPP6ASZDB-YL003M",D69="NPP6ASZDB-YL002M",D69="NPC6ASZDB-YL004M",D69="NPP6ASZDB-YL010M",D69="NPC6ASZDB-YL125C",D69="NPC6ASZDB-YL015M",D69="NPC06SZDB-YL040M",D69="NPC06SZDB-YL002M",D69="NPC6ASZDB-YL009M",D69="NPC6ASZDB-YL350C",D69="NPC06SZDB-YL015C",D69="NPC6ASZDB-YL007M",D69="NPC6ASZDB-YL012M",D69="NPC6ASZDB-YL020M",D69="NPC6ASZDB-YL030M",D69="NPC06SZDB-YL050C",D69="NPC06SZDB-YL003M",D69="NPC6ASZDB-YL250C",D69="NPC6ASZDB-YL008M",D69="NPC06SZDB-YL010M",D69="NPC6ASZDB-YL025C",D69="NPC6ASZDB-YL006M",D69="NPC6ASZDB-YL001M",D69="NPC6ASZDB-YL005M",D69="NPC06SZDB-YL005M",D69="NPC06SZDB-YL001M",D69="NPC6ASZDB-YL050C",D69="NPC6ASZDB-YL010M",D69="NPC06SZDB-YL150C",D69="NPC6ASZDB-YL002M",D69="NPC6ASZDB-YL150C",D69="NPC6ASZDB-YL003M",),E69*(F69+0.1),0)</f>
        <v>0</v>
      </c>
      <c r="AH69" s="79">
        <f t="shared" si="37"/>
        <v>3588</v>
      </c>
      <c r="AI69" s="66"/>
      <c r="AJ69" s="68">
        <f t="shared" ref="AJ69:AJ132" si="127">IF(OR(D69="NPC6ASZDB-OR030C",D69="NPP6ASZDB-OR003M",D69="NPP6ASZDB-OR002M",D69="NPP6ASZDB-OR005M",D69="NPP6ASZDB-OR001M",D69="NPC6ASZDB-OR025C",D69="NPP6ASZDB-OR010M",D69="NPC6ASZDB-OR008M",D69="NPC06SZDB-OR005M",D69="NPC06SZDB-OR150C",D69="NPC06SZDB-OR050C",D69="NPC6ASZDB-OR020M",D69="NPC6ASZDB-OR750C",D69="NPC6ASZDB-OR007M",D69="NPC6ASZDB-OR350C",D69="NPC6ASZDB-OR250C",D69="NPC6ASZDB-OR020M",D69="NPC6ASZDB-OR015M",D69="NPC6ASZDB-OR005M",D69="NPC6ASZDB-OR010M",D69="NPC6ASZDB-OR050C",D69="NPC6ASZDB-OR150C",D69="NPC6ASZDB-OR004M",D69="NPC6ASZDB-OR010M",D69="NPC6ASZDB-OR005M",D69="NPC06SZDB-OR010M",D69="NPC6ASZDB-OR001M",D69="NPC6ASZDB-OR002M",D69="NPC6ASZDB-OR003M",D69="NPC06SZDB-OR001M",D69="NPC06SZDB-OR002M",D69="NPC06SZDB-OR003M",D69="NPC6ASZDB-OR012M",D69="NPC6ASZDB-OR030M",),E69*(F69+0.1),0)</f>
        <v>0</v>
      </c>
      <c r="AK69" s="67">
        <f t="shared" si="38"/>
        <v>3006.5</v>
      </c>
      <c r="AL69" s="66"/>
      <c r="AM69" s="68">
        <f t="shared" ref="AM69:AM132" si="128">IF(OR(D69="NPC6ASZDB-RD015C",D69="NPP6ASZDB-RD005M",D69="NPC6ASZDB-RD750C",D69="NPC6ASZDB-RD030M",D69="NPP6ASZDB-RD010M",D69="NPP6ASZDB-RD002M",D69="NPP6ASZDB-RD001M",D69="NPP6ASZDB-RD003M",D69="NPC6ASZDB-RD075C",D69="NPC6ASZDB-RD009M",D69="NPC6ASZDB-RD025C",D69="NPC6ASZDB-RD015M",D69="NPC6ASZDB-RD004M",D69="NPC6ASZDB-RD006M",D69="NPC6ASZDB-RD020C",D69="NPC6ASZDB-RD008M",D69="NPC6ASZDB-RD350C",D69="NPC6ASZDB-RD030C",D69="NPC6ASZDB-RD250C",D69="NPC06SZDB-RD015M",D69="NPC6ASZDB-RD050C",D69="NPC6ASZDB-RD050C",D69="NPC06SZDB-RD050C",D69="NPC6ASZDB-RD010M",D69="NPC06SZDB-RD005M",D69="NPC06SZDB-RD010M",D69="NPC6ASZDB-RD007M",D69="NPC6ASZDB-RD010M",D69="NPC6ASZDB-RD001M",D69="NPC6ASZDB-RD005M",D69="NPC6ASZDB-RD150C",D69="NPC06SZDB-RD002M",D69="NPC06SZDB-RD150C",D69="NPC06SZDB-RD001M",D69="NPC06SZDB-RD003M",D69="NPC6ASZDB-RD002M",D69="NPC6ASZDB-RD003M",D69="NPC6ASZDB-RD020M",),E69*(F69+0.1),0)</f>
        <v>0</v>
      </c>
      <c r="AN69" s="67">
        <f t="shared" si="39"/>
        <v>1830</v>
      </c>
      <c r="AO69" s="66"/>
      <c r="AP69" s="68">
        <f t="shared" ref="AP69:AP132" si="129">IF(OR(D69="NPC6ASZDB-BL015C",D69="NPP6ASZDB-BL150C",D69="NPP6ASZDB-BL009M",D69="NPP6ASZDB-BL006M",D69="NPP6ASZDB-BL008M",D69="NPP6ASZDB-BL010M",D69="NPP6ASZDB-BL250C",D69="NPP6ASZDB-BL002M",D69="NPC6ASZDB-BL025C",D69="NPC6ASZDB-BL006M",D69="NPC6ASZDB-BL014M",D69="NPC6ASZDB-BL015M",D69="NPC06SZDB-BL015M",D69="NPC6ASZDB-BL013C",D69="NPC6ASZDB-BL030C",D69="NPC6ASZDB-BL350C",D69="NPC06SZDB-BL020C",D69="NPC6ASZDB-BL012M",D69="NPC6ASZDB-BL008M",D69="NPC6ASZDB-BL009M",D69="NPC6ASZDB-BL007M",D69="NPC6ASZDB-BL750C",D69="NPC06SZDB-BL050C",D69="NPC6ASZDB-BL250C",D69="NPC6ASZDB-BL050C",D69="NPC06SZDB-BL010M",D69="NPC6ASZDB-BL015M",D69="NPC6ASZDB-BL020M",D69="NPC06SZDB-BL150C",D69="NPC6ASZDB-BL030M",D69="NPC6ASZDB-BL150C",D69="NPC06SZDB-BL001M",D69="NPC06SZDB-BL003M",D69="NPC06SZDB-BL002M",D69="NPC6ASZDB-BL001M",D69="NPC6ASZDB-BL002M",D69="NPC6ASZDB-BL003M",D69="NPC6ASZDB-BL004M",D69="NPC6ASZDB-BL005M",D69="NPC6ASZDB-BL010M",),E69*(F69+0.1),0)</f>
        <v>0</v>
      </c>
      <c r="AQ69" s="67">
        <f t="shared" si="40"/>
        <v>5813</v>
      </c>
      <c r="AR69" s="66"/>
      <c r="AS69" s="68">
        <f t="shared" ref="AS69:AS132" si="130">IF(OR(D69="NPC6ASZDB-VT015C",D69="NPP6ASZDB-VT005M",D69="NPP6ASZDB-VT003M",D69="NPC6ASZDB-VT030C",D69="NPC6ASZDB-VT005M",D69="NPC6ASZDB-VT125C",D69="NPC6ASZDB-VT010M",D69="NPC6ASZDB-VT007M",D69="NPC6ASZDB-VT350C",D69="NPC6ASZDB-VT003M",D69="NPC6ASZDB-VT250C",D69="NPC6ASZDB-VT002M",D69="NPC6ASZDB-VT050C",D69="NPC6ASZDB-VT001M",D69="NPC6ASZDB-VT150C",),E69*(F69+0.1),0)</f>
        <v>0</v>
      </c>
      <c r="AT69" s="67">
        <f t="shared" si="41"/>
        <v>2344</v>
      </c>
      <c r="AU69" s="66"/>
      <c r="AV69" s="66">
        <f t="shared" si="42"/>
        <v>0</v>
      </c>
      <c r="AW69" s="42">
        <f t="shared" si="43"/>
        <v>1788.4</v>
      </c>
      <c r="AX69" s="66"/>
      <c r="AY69" s="66">
        <f t="shared" si="44"/>
        <v>0</v>
      </c>
      <c r="AZ69" s="67">
        <f t="shared" si="45"/>
        <v>1870</v>
      </c>
      <c r="BA69" s="66"/>
      <c r="BB69" s="68">
        <f t="shared" si="46"/>
        <v>0</v>
      </c>
      <c r="BC69" s="67">
        <f t="shared" si="47"/>
        <v>3654</v>
      </c>
      <c r="BD69" s="66"/>
      <c r="BE69" s="68">
        <f t="shared" si="48"/>
        <v>0</v>
      </c>
      <c r="BF69" s="67">
        <f t="shared" si="49"/>
        <v>3991</v>
      </c>
      <c r="BG69" s="66"/>
      <c r="BH69" s="68">
        <f t="shared" si="106"/>
        <v>0</v>
      </c>
      <c r="BI69" s="67">
        <f t="shared" si="118"/>
        <v>14136.600000000002</v>
      </c>
      <c r="BJ69" s="66"/>
      <c r="BK69" s="68">
        <f t="shared" si="52"/>
        <v>0</v>
      </c>
      <c r="BL69" s="67">
        <f t="shared" si="53"/>
        <v>7616</v>
      </c>
      <c r="BM69" s="66"/>
      <c r="BN69" s="68">
        <f t="shared" si="54"/>
        <v>0</v>
      </c>
      <c r="BO69" s="67">
        <f t="shared" si="55"/>
        <v>6921</v>
      </c>
      <c r="BP69" s="66"/>
      <c r="BQ69" s="68">
        <f t="shared" si="56"/>
        <v>18720</v>
      </c>
      <c r="BR69" s="67">
        <f t="shared" si="57"/>
        <v>27923.599999999999</v>
      </c>
      <c r="BS69" s="66"/>
      <c r="BT69" s="66">
        <f t="shared" ref="BT69:BT132" si="131">IF(OR(D69="NPC06UZDB-YL020M",D69="NPC06UZDB-WT020C",D69="CO155E2-0ZC750",D69="CO155E2-09M008",D69="NPC06UZDB-BL011M",D69="NPC06UZDB-OR008M",D69="NPC06UZDB-WT450C",D69="NPC06UZDB-GN015M",D69="NPC06UZDB-RD015M",D69="NPC06UZDB-YL004M",D69="CO155E2-07C150",D69="NPC06UZDB-WT015C",D69="NPC06UZDB-GY350C",D69="NPC06UZDB-OR350C",D69="NPC06UZDB-YL003M",D69="CO155E2-0MC150 ",D69="NPC06UZDB-GY030M",D69="NPC06UZDB-YL250C",D69="CO155E2-09C050",D69="CO155E2-08C150",D69="NPC06UZDB-GN250C",D69="NPC06UZDB-BL250C",D69="NPC06UZDB-WT004M",D69="NPC06UZDB-RD150C",D69="NPC06UZDB-RD150C",D69="NPC06UZDB-BL009M",D69="NPC06UZDB-GY020C",D69="NPC06UZDB-GN020C",D69="NPC06UZDB-RD020C",D69="NPC06UZDB-YL020C",D69="NPC06UZDB-GY030M",D69="CO155E2-0MC250",D69="CO155E2-0MC150",D69="NPC06UZDB-BL020C",D69="NPC06UZDB-OR150C",D69="NPC06UZDB-BL012M",D69="NPC06UZDB-BK350C",D69="NPC06UZDB-GN350C",D69="NPC06UZDB-GN450C",D69="NPC06UZDB-GY350C",D69="NPC06UZDB-OR350C",D69="NPC06UZDB-YL350C",D69="CO155E2-0CM007",D69="NPC06UZDB-GN007M",D69="NPC06UZDB-GY150C",D69="NPC06UZDB-OR007M",D69="NPC06UZDB-BL015C",D69="NPC06UZDB-BL030C",D69="NPC06UZDB-BL013M",D69="NPC06UZDB-WT016M",D69="NPC06UZDB-WT025M",D69="CO155E2-0ZC050",D69="CO155E2-0ZC250",D69="CO155E2-0ZM009",D69="CO155E2-0ZM008",D69="CO155E2-0ZM006",D69="CO155E2-0ZM012",D69="NPC06UZDB-BK016M",D69="NPC06UZDB-BK011M",D69="NPC06UZDB-GY250C",D69="NPC06UZDB-GY007M",D69="CO155E2-07M015",D69="CO155E2-0ZM004",D69="CO155E2-09M004",D69="CO155E2-0CC050",D69="CO155E2-09M015",D69="CO155E2-0ZC150",D69="CO155E2-01M007",D69="CO155E2-07M010",D69="NPC06UZDB-YL050C",D69="NPC06UZDB-OR007M",D69="NPC06UZDB-GN050C",D69="NPC06UZDB-WT012M",D69="NPC06UZDB-GY006M",D69="NPC06UZDB-GY008M",D69="CO155E2-0ZM015",D69="NPC06UZDB-RD050C",D69="NPC06UZDB-RD150C",D69="NPC06UZDB-WT009M",D69="CO155E2-01M004",D69="NPC06UZDB-OR015M",D69="NPC06UZDB-GN750C",D69="NPC06UZDB-WT750C",D69="CO155E2-0MM010",D69="CO155E2-07M005",D69="CO155E2-07M007",D69="NPC06UZDB-BK750C",D69="CO155E2-07C050",D69="CO155E2-01M007",D69="CO155E2-0MC050",D69="NPC06UZDB-BK010M",D69="NPC06UZDB-BK150C",D69="NPC06UZDB-BK250C",D69="NPC06UZDB-RD750C",D69="NPC06UZDB-WT030M",D69="CO155E2-01C050",D69="CO155E2-08C750",D69="NPC06UZDB-WT050M",D69="NPC06UZDB-GY050C",D69="CO155E2-0ZM010",D69="NPC06UZDB-BK007M",D69="CO155E2-0CC250",D69="CO155E2-01C250",D69="NPC06UZDB-WT007M",D69="CO155E2-06C150",D69="NPC06UZDB-WT025M",D69="NPC06UZDB-WT025C",D69="NPC06UZDB-GY750C",D69="NPC06UZDB-WT250C",D69="CO155E2-09M010",D69="CO155E2-06M001",D69="CO155E2-0ZM005",D69="NPC06UZDB-YL010M",D69="NPC06UZDB-GN150C",D69="NPC06UZDB-RD005M",D69="NPC06UZDB-GY007M",D69="NPC06UZDB-GY020M",D69="NPC06UZDB-YL005M",D69="NPC06UZDB-YL007M",D69="NPC06UZDB-YL150C",D69="NPC06UZDB-OR750C",D69="CO155E2-0ZC150",D69="CO155E2-0ZM015",D69="NPC06UZDB-OR020M",D69="CO155E2-09M015",D69="CO155E2-0MM015",D69="CO155E2-01C150",D69="CO155E2-01C250",D69="CO155E2-01M015",D69="CO155E2-07C150",D69="CO155E2-08C250",D69="CO155E2-09C150",D69="CO155E2-0CC150",D69="CO155E2-0CM015",D69="CO155E2-01M003",D69="CO155E2-01M005",D69="NPC06UZDB-GN020M",D69="CO155E2-09M005",D69="NPC06UZDB-BK005M",D69="NPC06UZDB-BL020M",D69="NPC06UZDB-RD010M",D69="NPC06UZDB-RD020M",D69="CO155E2-08M015",D69="CO155E2-08C150",D69="CO155E2-01M001",D69="CO155E2-01M002",D69="CO155E2-06M003",D69="CO155E2-07M001",D69="CO155E2-09M003",D69="CO155E2-09M001",D69="CO155E2-09M007",D69="CO155E2-0ZM003",D69="CO155E2-0MM003",D69="CO155E2-0MM005",D69="CO155E2-0MM007",D69="CO155E2-0ZM007",D69="CO155E2-01M010",D69="NPC06UZDB-WT150C",D69="NPC06UZDB-WT050C",D69="NPC06UZDB-BL002M",D69="CO155E2-0CM010",D69="CO155E2-08F008",D69="CO155E2-08F005",D69="CO155E2-08C050",D69="NPC06UZDB-BL750C",D69="CO155E2-07M003",D69="NPC06UZDB-BL150C",D69="NPC06UZDB-BL020M",D69="NPC06UZDB-BL050C",D69="NPC06UZDB-BL008M",D69="NPC06UZDB-BL006M",D69="NPC06UZDB-GY450C",D69="NPC06UZDB-GY015M",D69="NPC06UZDB-GY150C",D69="NPC06UZDB-BL010M",D69="NPC06UZDB-GN010M",D69="NPC06UZDB-BK050C",D69="NPC06UZDB-GN125C",D69="NPC06UZDB-GN012M",D69="NPC06UZDB-BK001M",D69="NPC06UZDB-BL007M",D69="NPC06UZDB-GY450C",D69="NPC06UZDB-OR050C",D69="CO155E2-0MM001",D69="CO155E2-06M002",D69="CO155E2-0MM002",D69="NPC06UZDB-GN001M",D69="NPC06UZDB-GN002M",D69="NPC06UZDB-GN003M",D69="NPC06UZDB-GN004M",D69="NPC06UZDB-GN005M",D69="NPC06UZDB-GN006M",D69="NPC06UZDB-WT050C",D69="NPC06UZDB-OR001M",D69="NPC06UZDB-OR002M",D69="NPC06UZDB-OR003M",D69="NPC06UZDB-OR004M",D69="NPC06UZDB-OR005M",D69="NPC06UZDB-OR006M",D69="NPC06UZDB-OR010M",D69="CO155E2-07M002",D69="NPC06UZDB-RD001M",D69="NPC06UZDB-RD002M",D69="NPC06UZDB-RD002M",D69="NPC06UZDB-RD003M",D69="NPC06UZDB-RD004M",D69="CO155E2-0ZM001",D69="CO155E2-0ZM002",D69="NPC06UZDB-BK002M",D69="NPC06UZDB-BK003M",D69="NPC06UZDB-BL001M",D69="NPC06UZDB-BL002M",D69="NPC06UZDB-BL003M",D69="NPC06UZDB-BL004M",D69="NPC06UZDB-BL005M",D69="NPC06UZDB-BL015M",D69="NPC06UZDB-GY010M",D69="NPC06UZDB-GY001M",D69="NPC06UZDB-GY002M",D69="NPC06UZDB-GY003M",D69="NPC06UZDB-GY004M",D69="NPC06UZDB-GY005M",D69="NPC06UZDB-YL001M",D69="NPC06UZDB-YL002M",D69="NPC06UZDB-YL003M",D69="CO155E2-0CM001",D69="CO155E2-0CM002",D69="CO155E2-0CM003",D69="CO155E2-0CM004",D69="CO155E2-0CM005",D69="CO155E2-08M001",D69="CO155E2-08M002",D69="CO155E2-08M003",D69="CO155E2-08M004",D69="CO155E2-08M005",D69="CO155E2-08M006",D69="CO155E2-08M007",D69="CO155E2-08M008",D69="CO155E2-08M009",D69="CO155E2-08M010",D69="CO155E2-08M020",D69="CO155E2-0ZM001",D69="CO155E2-0ZM002",D69="CO155E2-09M002",D69="NPC06UZDB-WT001M",D69="NPC06UZDB-WT002M",D69="NPC06UZDB-WT003M",D69="NPC06UZDB-WT004M",D69="NPC06UZDB-WT005M",D69="NPC06UZDB-WT006M",D69="NPC06UZDB-WT008M",D69="NPC06UZDB-WT010M",D69="NPC06UZDB-WT015M",D69="NPC06UZDB-WT020M",),E69*2,0)</f>
        <v>12000</v>
      </c>
      <c r="BU69" s="67">
        <f t="shared" si="119"/>
        <v>89501</v>
      </c>
      <c r="BV69" s="66"/>
      <c r="BW69" s="66">
        <f t="shared" ref="BW69:BW132" si="132">IF(OR(D69="CO155E2-0CM020",D69="NPC06UZDB-YL020M",D69="NPC06UZDB-OR050C",D69="NPC06UZDB-WT020C",D69="CO155E2-0ZC750",D69="CO155E2-09M008",D69="NPC06UZDB-BL011M",D69="NPC06UZDB-OR008M",D69="NPC06UZDB-WT450C",D69="NPC06UZDB-GN015M",D69="NPC06UZDB-RD015M",D69="NPC06UZDB-YL004M",D69="CO155E2-07C150",D69="NPC06UZDB-WT015C",D69="NPC06UZDB-GY350C",D69="NPC06UZDB-OR350C",D69="NPC06UZDB-YL003M",D69="CO155E2-0MC150 ",D69="NPC06UZDB-YL250C",D69="CO155E2-09C050",D69="NPC06UZDB-GN250C",D69="NPC06UZDB-BL250C",D69="NPC06UZDB-WT004M",D69="NPC06UZDB-RD150C",D69="NPC06UZDB-BL009M",D69="NPC06UZDB-GY020C",D69="NPC06UZDB-GN020C",D69="NPC06UZDB-RD020C",D69="NPC06UZDB-YL020C",D69="NPC06UZDB-GY030M",D69="CO155E2-0MC250",D69="CO155E2-0MC150",D69="NPC06UZDB-BL020C",D69="NPC06UZDB-OR150C",D69="NPC06UZDB-BL012M",D69="NPC06UZDB-BK350C",D69="NPC06UZDB-GN350C",D69="NPC06UZDB-GN450C",D69="NPC06UZDB-GY350C",D69="NPC06UZDB-OR350C",D69="NPC06UZDB-YL350C",D69="CO155E2-0CM007",D69="NPC06UZDB-GN007M",D69="NPC06UZDB-GY150C",D69="NPC06UZDB-BL015C",D69="NPC06UZDB-BL030C",D69="NPC06UZDB-BL013M",D69="NPC06UZDB-WT016M",D69="NPC06UZDB-WT025M",D69="CO155E2-0ZC050",D69="CO155E2-0ZC250",D69="CO155E2-0ZM009",D69="CO155E2-0ZM008",D69="CO155E2-0ZM006",D69="CO155E2-0ZM012",D69="NPC06UZDB-BK016M",D69="NPC06UZDB-BK011M",D69="NPC06UZDB-GY250C",D69="NPC06UZDB-GY007M",D69="CO155E2-07M015",D69="CO155E2-0ZM004",D69="CO155E2-09M004",D69="CO155E2-0CC050",D69="CO155E2-09M015",D69="CO155E2-0ZC150",D69="CO155E2-01M007",D69="CO155E2-07M010",D69="NPC06UZDB-YL050C",D69="NPC06UZDB-OR007M",D69="NPC06UZDB-GN050C",D69="NPC06UZDB-WT012M",D69="NPC06UZDB-GY006M",D69="NPC06UZDB-GY008M",D69="CO155E2-0ZM015",D69="NPC06UZDB-RD050C",D69="NPC06UZDB-RD150C",D69="NPC06UZDB-WT009M",D69="CO155E2-01M004",D69="NPC06UZDB-OR015M",D69="NPC06UZDB-GN750C",D69="NPC06UZDB-WT750C",D69="CO155E2-0MM010",D69="CO155E2-07M005",D69="CO155E2-07M007",D69="NPC06UZDB-BK750C",D69="CO155E2-07C050",D69="CO155E2-01M007",D69="CO155E2-0MC050",D69="NPC06UZDB-BK010M",D69="NPC06UZDB-BK150C",D69="NPC06UZDB-BK250C",D69="NPC06UZDB-RD750C",D69="NPC06UZDB-WT030M",D69="CO155E2-01C050",D69="CO155E2-08C750",D69="NPC06UZDB-WT050M",D69="NPC06UZDB-GY050C",D69="CO155E2-0ZM010",D69="NPC06UZDB-BK007M",D69="CO155E2-0CC250",D69="NPC06UZDB-WT007M",D69="CO155E2-06C150",D69="NPC06UZDB-WT025M",D69="NPC06UZDB-WT025C",D69="NPC06UZDB-GY750C",D69="NPC06UZDB-WT250C",D69="CO155E2-09M010",D69="CO155E2-06M001",D69="CO155E2-0ZM005",D69="NPC06UZDB-YL010M",D69="NPC06UZDB-GN150C",D69="NPC06UZDB-RD005M",D69="NPC06UZDB-GY007M",D69="NPC06UZDB-GY020M",D69="NPC06UZDB-YL005M",D69="NPC06UZDB-YL007M",D69="NPC06UZDB-YL150C",D69="NPC06UZDB-OR750C",D69="CO155E2-0ZC150",D69="CO155E2-0ZM015",D69="NPC06UZDB-OR020M",D69="CO155E2-09M015",D69="CO155E2-0MM015",D69="CO155E2-01C150",D69="CO155E2-01C250",D69="CO155E2-01M015",D69="CO155E2-07C150",D69="CO155E2-08C250",D69="CO155E2-09C150",D69="CO155E2-0CC150",D69="CO155E2-0CM015",D69="CO155E2-01M003",D69="CO155E2-01M005",D69="NPC06UZDB-GN020M",D69="CO155E2-09M005",D69="NPC06UZDB-BK005M",D69="NPC06UZDB-BL020M",D69="NPC06UZDB-RD010M",D69="NPC06UZDB-RD020M",D69="CO155E2-08M015",D69="CO155E2-08C150",D69="CO155E2-01M001",D69="CO155E2-01M002",D69="CO155E2-06M003",D69="CO155E2-07M001",D69="CO155E2-09M003",D69="CO155E2-09M001",D69="CO155E2-09M007",D69="CO155E2-0ZM003",D69="CO155E2-0MM003",D69="CO155E2-0MM005",D69="CO155E2-0MM007",D69="CO155E2-0ZM007",D69="CO155E2-01M010",D69="NPC06UZDB-WT150C",D69="NPC06UZDB-WT050C",D69="CO155E2-0CM010",D69="CO155E2-08F008",D69="CO155E2-08F005",D69="CO155E2-08C050",D69="NPC06UZDB-BL750C",D69="CO155E2-07M003",D69="NPC06UZDB-BL150C",D69="NPC06UZDB-BL020M",D69="NPC06UZDB-BL050C",D69="NPC06UZDB-BL008M",D69="NPC06UZDB-BL006M",D69="NPC06UZDB-GY450C",D69="NPC06UZDB-GY015M",D69="NPC06UZDB-GY150C",D69="NPC06UZDB-BL010M",D69="NPC06UZDB-GN010M",D69="NPC06UZDB-BK050C",D69="NPC06UZDB-GN125C",D69="NPC06UZDB-GN012M",D69="NPC06UZDB-BK001M",D69="NPC06UZDB-BL007M",D69="NPC06UZDB-GY450C",D69="NPC06UZDB-OR050C",D69="CO155E2-0MM001",D69="CO155E2-06M002",D69="CO155E2-0MM002",D69="NPC06UZDB-GN001M",D69="NPC06UZDB-GN002M",D69="NPC06UZDB-GN003M",D69="NPC06UZDB-GN004M",D69="NPC06UZDB-GN005M",D69="NPC06UZDB-GN006M",D69="NPC06UZDB-WT050C",D69="NPC06UZDB-OR001M",D69="NPC06UZDB-OR002M",D69="NPC06UZDB-OR003M",D69="NPC06UZDB-OR004M",D69="NPC06UZDB-OR005M",D69="NPC06UZDB-OR006M",D69="NPC06UZDB-OR010M",D69="CO155E2-07M002",D69="NPC06UZDB-RD001M",D69="NPC06UZDB-RD002M",D69="NPC06UZDB-RD002M",D69="NPC06UZDB-RD003M",D69="NPC06UZDB-RD004M",D69="CO155E2-0ZM001",D69="CO155E2-0ZM002",D69="NPC06UZDB-BK002M",D69="NPC06UZDB-BK003M",D69="NPC06UZDB-BL001M",D69="NPC06UZDB-BL002M",D69="NPC06UZDB-BL003M",D69="NPC06UZDB-BL004M",D69="NPC06UZDB-BL005M",D69="NPC06UZDB-BL015M",D69="NPC06UZDB-GY010M",D69="NPC06UZDB-GY001M",D69="NPC06UZDB-GY002M",D69="NPC06UZDB-GY003M",D69="NPC06UZDB-GY004M",D69="NPC06UZDB-GY005M",D69="NPC06UZDB-YL001M",D69="NPC06UZDB-YL002M",D69="NPC06UZDB-YL003M",D69="CO155E2-0CM001",D69="CO155E2-0CM002",D69="CO155E2-0CM003",D69="CO155E2-0CM004",D69="CO155E2-0CM005",D69="CO155E2-08M001",D69="CO155E2-08M002",D69="CO155E2-08M003",D69="CO155E2-08M004",D69="CO155E2-08M005",D69="CO155E2-08M006",D69="CO155E2-08M007",D69="CO155E2-08M008",D69="CO155E2-08M009",D69="CO155E2-08M010",D69="CO155E2-08M020",D69="CO155E2-0ZM001",D69="CO155E2-0ZM002",D69="CO155E2-09M002",D69="NPC06UZDB-WT001M",D69="NPC06UZDB-WT002M",D69="NPC06UZDB-WT003M",D69="NPC06UZDB-WT004M",D69="NPC06UZDB-WT005M",D69="NPC06UZDB-WT006M",D69="NPC06UZDB-WT008M",D69="NPC06UZDB-WT010M",D69="NPC06UZDB-WT015M",D69="NPC06UZDB-WT020M",),E69*2,0)</f>
        <v>12000</v>
      </c>
      <c r="BX69" s="67">
        <f t="shared" si="120"/>
        <v>74396</v>
      </c>
      <c r="BY69" s="66"/>
      <c r="BZ69" s="66">
        <f t="shared" ref="BZ69:BZ132" si="133">IF(OR(D69="CO155E2-0CM020",D69="NPC06UZDB-YL020M",D69="NPC06UZDB-OR050C",D69="NPC06UZDB-WT020C",D69="CO155E2-0ZC750",D69="CO155E2-09M008",D69="NPC06UZDB-BL011M",D69="NPC06UZDB-OR008M",D69="NPC06UZDB-WT450C",D69="NPC06UZDB-GN015M",D69="NPC06UZDB-RD015M",D69="NPC06UZDB-YL004M",D69="CO155E2-07C150",D69="NPC06UZDB-WT015C",D69="NPC06UZDB-GY350C",D69="NPC06UZDB-OR350C",D69="NPC06UZDB-YL003M",D69="CO155E2-0MC150 ",D69="NPC06UZDB-YL250C",D69="CO155E2-09C050",D69="NPC06UZDB-GN250C",D69="NPC06UZDB-BL250C",D69="NPC06UZDB-WT004M",D69="NPC06UZDB-BL009M",D69="NPC06UZDB-GY020C",D69="NPC06UZDB-GN020C",D69="NPC06UZDB-RD020C",D69="NPC06UZDB-YL020C",D69="NPC06UZDB-GY030M",D69="CO155E2-0MC250",D69="CO155E2-0MC150",D69="NPC06UZDB-BL020C",D69="NPC06UZDB-OR150C",D69="NPC06UZDB-BL012M",D69="NPC06UZDB-BK350C",D69="NPC06UZDB-GN350C",D69="NPC06UZDB-GN450C",D69="NPC06UZDB-GY350C",D69="NPC06UZDB-OR350C",D69="NPC06UZDB-YL350C",D69="CO155E2-0CM007",D69="NPC06UZDB-GN007M",D69="NPC06UZDB-GY150C",D69="NPC06UZDB-BL015C",D69="NPC06UZDB-BL030C",D69="NPC06UZDB-BL013M",D69="NPC06UZDB-WT016M",D69="CO155E2-0ZC050",D69="CO155E2-0ZC250",D69="CO155E2-0ZM009",D69="CO155E2-0ZM008",D69="CO155E2-0ZM006",D69="CO155E2-0ZM012",D69="NPC06UZDB-BK016M",D69="NPC06UZDB-BK011M",D69="NPC06UZDB-GY250C",D69="NPC06UZDB-GY007M",D69="CO155E2-07M015",D69="CO155E2-0ZM004",D69="CO155E2-09M004",D69="CO155E2-0CC050",D69="CO155E2-09M015",D69="CO155E2-0ZC150",D69="CO155E2-01M007",D69="CO155E2-07M010",D69="NPC06UZDB-YL050C",D69="NPC06UZDB-OR007M",D69="NPC06UZDB-GN050C",D69="NPC06UZDB-WT012M",D69="NPC06UZDB-GY006M",D69="NPC06UZDB-GY008M",D69="CO155E2-0ZM015",D69="NPC06UZDB-RD050C",D69="NPC06UZDB-RD150C",D69="NPC06UZDB-WT009M",D69="CO155E2-01M004",D69="NPC06UZDB-OR015M",D69="NPC06UZDB-GN750C",D69="NPC06UZDB-WT750C",D69="CO155E2-0MM010",D69="CO155E2-07M005",D69="CO155E2-07M007",D69="NPC06UZDB-BK750C",D69="CO155E2-07C050",D69="CO155E2-01M007",D69="CO155E2-0MC050",D69="NPC06UZDB-BK010M",D69="NPC06UZDB-BK150C",D69="NPC06UZDB-BK250C",D69="NPC06UZDB-RD750C",D69="NPC06UZDB-WT030M",D69="CO155E2-01C050",D69="CO155E2-08C750",D69="NPC06UZDB-WT050M",D69="NPC06UZDB-GY050C",D69="CO155E2-0ZM010",D69="NPC06UZDB-BK007M",D69="CO155E2-0CC250",D69="NPC06UZDB-WT007M",D69="CO155E2-06C150",D69="NPC06UZDB-WT025M",D69="NPC06UZDB-WT025C",D69="NPC06UZDB-GY750C",D69="NPC06UZDB-WT250C",D69="CO155E2-09M010",D69="CO155E2-06M001",D69="CO155E2-0ZM005",D69="NPC06UZDB-YL010M",D69="NPC06UZDB-GN150C",D69="NPC06UZDB-RD005M",D69="NPC06UZDB-GY007M",D69="NPC06UZDB-GY020M",D69="NPC06UZDB-YL005M",D69="NPC06UZDB-YL007M",D69="NPC06UZDB-YL150C",D69="NPC06UZDB-OR750C",D69="CO155E2-0ZC150",D69="CO155E2-0ZM015",D69="NPC06UZDB-OR020M",D69="CO155E2-09M015",D69="CO155E2-0MM015",D69="CO155E2-01C150",D69="CO155E2-01C250",D69="CO155E2-01M015",D69="CO155E2-07C150",D69="CO155E2-08C250",D69="CO155E2-09C150",D69="CO155E2-0CC150",D69="CO155E2-0CM015",D69="CO155E2-01M003",D69="CO155E2-01M005",D69="NPC06UZDB-GN020M",D69="CO155E2-09M005",D69="NPC06UZDB-BK005M",D69="NPC06UZDB-BL020M",D69="NPC06UZDB-RD010M",D69="NPC06UZDB-RD020M",D69="CO155E2-08M015",D69="CO155E2-08C150",D69="CO155E2-01M001",D69="CO155E2-01M002",D69="CO155E2-06M003",D69="CO155E2-07M001",D69="CO155E2-09M003",D69="CO155E2-09M001",D69="CO155E2-09M007",D69="CO155E2-0ZM003",D69="CO155E2-0MM003",D69="CO155E2-0MM005",D69="CO155E2-0MM007",D69="CO155E2-0ZM007",D69="CO155E2-01M010",D69="NPC06UZDB-WT150C",D69="NPC06UZDB-WT050C",D69="CO155E2-0CM010",D69="CO155E2-08F008",D69="CO155E2-08F005",D69="CO155E2-08C050",D69="NPC06UZDB-BL750C",D69="CO155E2-07M003",D69="NPC06UZDB-BL150C",D69="NPC06UZDB-BL020M",D69="NPC06UZDB-BL050C",D69="NPC06UZDB-BL008M",D69="NPC06UZDB-BL006M",D69="NPC06UZDB-GY450C",D69="NPC06UZDB-GY015M",D69="NPC06UZDB-GY150C",D69="NPC06UZDB-BL010M",D69="NPC06UZDB-GN010M",D69="NPC06UZDB-BK050C",D69="NPC06UZDB-GN125C",D69="NPC06UZDB-GN012M",D69="NPC06UZDB-BK001M",D69="NPC06UZDB-BL007M",D69="NPC06UZDB-GY450C",D69="NPC06UZDB-OR050C",D69="CO155E2-0MM001",D69="CO155E2-06M002",D69="CO155E2-0MM002",D69="NPC06UZDB-GN001M",D69="NPC06UZDB-GN002M",D69="NPC06UZDB-GN003M",D69="NPC06UZDB-GN004M",D69="NPC06UZDB-GN005M",D69="NPC06UZDB-GN006M",D69="NPC06UZDB-WT050C",D69="NPC06UZDB-OR001M",D69="NPC06UZDB-OR002M",D69="NPC06UZDB-OR003M",D69="NPC06UZDB-OR004M",D69="NPC06UZDB-OR005M",D69="NPC06UZDB-OR006M",D69="NPC06UZDB-OR010M",D69="CO155E2-07M002",D69="NPC06UZDB-RD001M",D69="NPC06UZDB-RD002M",D69="NPC06UZDB-RD002M",D69="NPC06UZDB-RD003M",D69="NPC06UZDB-RD004M",D69="CO155E2-0ZM001",D69="CO155E2-0ZM002",D69="NPC06UZDB-BK002M",D69="NPC06UZDB-BK003M",D69="NPC06UZDB-BL001M",D69="NPC06UZDB-BL002M",D69="NPC06UZDB-BL003M",D69="NPC06UZDB-BL004M",D69="NPC06UZDB-BL005M",D69="NPC06UZDB-BL015M",D69="NPC06UZDB-GY010M",D69="NPC06UZDB-GY001M",D69="NPC06UZDB-GY002M",D69="NPC06UZDB-GY003M",D69="NPC06UZDB-GY004M",D69="NPC06UZDB-GY005M",D69="NPC06UZDB-YL001M",D69="NPC06UZDB-YL002M",D69="NPC06UZDB-YL003M",D69="CO155E2-0CM001",D69="CO155E2-0CM002",D69="CO155E2-0CM003",D69="CO155E2-0CM004",D69="CO155E2-0CM005",D69="CO155E2-08M001",D69="CO155E2-08M002",D69="CO155E2-08M003",D69="CO155E2-08M004",D69="CO155E2-08M005",D69="CO155E2-08M006",D69="CO155E2-08M007",D69="CO155E2-08M008",D69="CO155E2-08M009",D69="CO155E2-08M010",D69="CO155E2-08M020",D69="CO155E2-0ZM001",D69="CO155E2-0ZM002",D69="CO155E2-09M002",D69="NPC06UZDB-WT001M",D69="NPC06UZDB-WT002M",D69="NPC06UZDB-WT003M",D69="NPC06UZDB-WT004M",D69="NPC06UZDB-WT005M",D69="NPC06UZDB-WT006M",D69="NPC06UZDB-WT008M",D69="NPC06UZDB-WT010M",D69="NPC06UZDB-WT015M",D69="NPC06UZDB-WT020M",),E69*2,0)</f>
        <v>12000</v>
      </c>
      <c r="CA69" s="67">
        <f t="shared" si="117"/>
        <v>80960</v>
      </c>
      <c r="CB69" s="66"/>
      <c r="CC69" s="66">
        <f t="shared" si="61"/>
        <v>0</v>
      </c>
      <c r="CD69" s="67">
        <f t="shared" si="107"/>
        <v>4501</v>
      </c>
      <c r="CE69" s="66"/>
      <c r="CF69" s="66">
        <f t="shared" si="63"/>
        <v>0</v>
      </c>
      <c r="CG69" s="67">
        <f t="shared" si="64"/>
        <v>7097</v>
      </c>
      <c r="CH69" s="66"/>
      <c r="CI69" s="66">
        <f t="shared" ref="CI69:CI132" si="134">IF(OR(D69="NPC6AUZDB-YL025C",D69="NPC6AUZDB-YL002M",D69="NPC6AUZDB-YL015M",D69="NPC6AUZDB-YL001M",D69="PC6AUZDB-YL002M",D69="NPC6AUZDB-YL003M",D69="NPC6AUZDB-YL005M",),E69*(F69+0.1),0)</f>
        <v>0</v>
      </c>
      <c r="CJ69" s="67">
        <f t="shared" si="65"/>
        <v>8813</v>
      </c>
      <c r="CK69" s="66"/>
      <c r="CL69" s="66">
        <f t="shared" si="66"/>
        <v>0</v>
      </c>
      <c r="CM69" s="79">
        <f t="shared" si="67"/>
        <v>4885</v>
      </c>
      <c r="CN69" s="66"/>
      <c r="CO69" s="68">
        <f t="shared" si="108"/>
        <v>0</v>
      </c>
      <c r="CP69" s="79">
        <f t="shared" si="69"/>
        <v>3976</v>
      </c>
      <c r="CQ69" s="66"/>
      <c r="CR69" s="68">
        <f t="shared" ref="CR69:CR132" si="135">IF(OR(D69="NPC6AUZDB-RD005M",D69="NPC6AUZDB-RD025C",D69="NPC6AUZDB-RD002M",D69="NPC6AUZDB-RD003M",D69="NPC6AUZDB-RD001M",),E69*(F69+0.1),0)</f>
        <v>0</v>
      </c>
      <c r="CS69" s="79">
        <f t="shared" si="109"/>
        <v>274</v>
      </c>
      <c r="CT69" s="66"/>
      <c r="CU69" s="68">
        <f t="shared" ref="CU69:CU132" si="136">IF(OR(D69="NPC6AUZDB-OR002M",D69="NPC6AUZDB-RD003M",D69="NPC6AUZDB-RD001M",),E69*(F69+0.1),0)</f>
        <v>0</v>
      </c>
      <c r="CV69" s="200">
        <f t="shared" si="71"/>
        <v>7769</v>
      </c>
      <c r="CW69" s="65"/>
      <c r="CX69" s="66">
        <f t="shared" si="114"/>
        <v>0</v>
      </c>
      <c r="CY69" s="40">
        <f t="shared" si="116"/>
        <v>6603</v>
      </c>
      <c r="CZ69" s="65"/>
      <c r="DA69" s="66">
        <f t="shared" si="72"/>
        <v>0</v>
      </c>
      <c r="DB69" s="67">
        <f t="shared" si="110"/>
        <v>41730</v>
      </c>
      <c r="DC69" s="66"/>
      <c r="DD69" s="66">
        <f t="shared" si="74"/>
        <v>0</v>
      </c>
      <c r="DE69" s="67">
        <f t="shared" si="111"/>
        <v>38501</v>
      </c>
      <c r="DF69" s="66"/>
      <c r="DG69" s="69">
        <f t="shared" si="76"/>
        <v>0</v>
      </c>
      <c r="DH69" s="67">
        <f t="shared" si="113"/>
        <v>80001</v>
      </c>
      <c r="DI69" s="66"/>
      <c r="DJ69" s="66">
        <f t="shared" ref="DJ69:DJ132" si="137">IF(OR(D69="CO17772-08C250",D69="CO17772-08F004",D69="CO17772-08F010",D69="CO17772-08C750",D69="CO17772-08C250",D69="CO17772-08F002",D69="CO17772-08M020",D69="CO17772-08M010",D69="CO17772-08M006",D69="CO17772-08C050",D69="CO17772-08C150",D69="CO17772-08M007",D69="CO17772-08M010",D69=1644077,D69="CO17772-08M001",D69="CO17772-08M002",D69="CO17772-08M003",D69="CO17772-08M004",D69="CO17772-08M005",D69="CO17772-08M015",),E69*(F69+0.15),0)</f>
        <v>0</v>
      </c>
      <c r="DK69" s="67">
        <f t="shared" si="78"/>
        <v>3594</v>
      </c>
      <c r="DM69" s="206">
        <f t="shared" ref="DM69:DM132" si="138">IF(D69=2153276,E69*(F69+0.15),0)</f>
        <v>0</v>
      </c>
      <c r="DN69" s="25">
        <f t="shared" ref="DN69:DN132" si="139">DN68+DL69-DM69</f>
        <v>0</v>
      </c>
      <c r="DO69" s="5"/>
      <c r="DP69" s="43">
        <f t="shared" ref="DP69:DP132" si="140">IF(OR(D69="CO17772-0CC050",D69="CO17772-0CM015",D69="CO17772-0CM007",D69="CO17772-0CM005",D69="CO17772-0CM007",D69="CO17772-0CM007",D69="CO17772-0CM010",D69="CO17772-0CM003",D69="CO17772-0MM015",D69="CO17772-0CM002",D69=959305,D69="CO17772-0CM001",),E69*(F69+0.15),0)</f>
        <v>0</v>
      </c>
      <c r="DQ69" s="27">
        <f t="shared" si="79"/>
        <v>7212</v>
      </c>
      <c r="DR69" s="5"/>
      <c r="DS69" s="43">
        <f t="shared" ref="DS69:DS132" si="141">IF(OR(D69="CO17772-0ZM010",D69="CO17772-0ZM002",D69="CO17772-0ZM001",D69="CO17772-0ZM005",D69="CO17772-0ZM008",D69=959308,),E69*(F69+0.15),0)</f>
        <v>0</v>
      </c>
      <c r="DT69" s="27">
        <f t="shared" si="80"/>
        <v>4846</v>
      </c>
      <c r="DU69" s="5"/>
      <c r="DV69" s="43">
        <f t="shared" ref="DV69:DV132" si="142">IF(OR(D69="CO17772-0MM003",D69="CO17772-0MM001",D69="CO17772-0MC150",D69="CO17772-0MM005",D69=959306,),E69*(F69+0.15),0)</f>
        <v>0</v>
      </c>
      <c r="DW69" s="27">
        <f t="shared" si="81"/>
        <v>4835</v>
      </c>
      <c r="DX69" s="5"/>
      <c r="DY69" s="22">
        <f t="shared" ref="DY69:DY132" si="143">IF(OR(D69="CO17772-09M001",D69=959307,),E69*(F69+0.15),0)</f>
        <v>0</v>
      </c>
      <c r="DZ69" s="25">
        <f t="shared" si="82"/>
        <v>523</v>
      </c>
      <c r="EA69" s="22"/>
      <c r="EB69" s="22">
        <f t="shared" ref="EB69:EB132" si="144">IF(OR(D69="CO17772-01M001",),E69*(F69+0.15),0)</f>
        <v>0</v>
      </c>
      <c r="EC69" s="28">
        <f t="shared" si="83"/>
        <v>369</v>
      </c>
      <c r="ED69" s="5"/>
      <c r="EE69" s="43">
        <f t="shared" ref="EE69:EE100" si="145">IF(OR(CA69="CO17772-07M015",D69="CO17772-07M007",D69="CO17772-07M001",D69="CO17772-07M001",D69=959309,),E69*(F69+0.15),0)</f>
        <v>0</v>
      </c>
      <c r="EF69" s="27">
        <f t="shared" si="84"/>
        <v>4769</v>
      </c>
      <c r="EG69" s="66"/>
      <c r="EH69" s="66">
        <f t="shared" ref="EH69:EH132" si="146">IF(OR(D69="CO17772-0MM003",D69="CO17772-0ZM010",D69="CO17772-07M007",D69="CO17772-0ZM002",D69="CO17772-01M001",D69="CO17772-0CC050",D69="CO17772-0CM015",D69="CO17772-08F004",D69="CO17772-08F010",D69="CO17772-08C750",D69="CO17772-08C250",D69="CO17772-07M001",D69="CO17772-09M001",D69="CO17772-0ZM001",D69="CO17772-0MM001",D69="CO17772-08F002",D69="CO17772-0ZM008",D69="CO17772-0ZM005",D69="CO17772-0CM005",D69="CO17772-0CM007",D69="CO17772-08M020",D69="CO17772-0MC150",D69="CO17772-08M006",D69="CO17772-08C050",D69="CO17772-0CM007",D69="CO17772-0CM010",D69="CO17772-0CM003",D69="CO17772-08C150",D69="CO17772-08M007",D69="CO17772-0MM005",D69="CO17772-0MM015",D69="CO17772-0CM002",D69="CO17772-0CM001",D69="CO17772-08M010",D69="CO17772-08M001",D69="CO17772-08M002",D69="CO17772-08M003",D69="CO17772-08M004",D69="CO17772-08M015",D69=959308,D69=959305,D69=959306,D69=959307,D69=959309,D69=1644077,D69="CO17772-08M005",),E69*2,0)</f>
        <v>0</v>
      </c>
      <c r="EI69" s="67">
        <f t="shared" si="85"/>
        <v>25240</v>
      </c>
      <c r="EJ69" s="66"/>
      <c r="EK69" s="66">
        <f t="shared" ref="EK69:EK132" si="147">(IF(OR(D69="CO17772-0MM003",D69="CO17772-0ZM010",D69="CO17772-07M015",D69="CO17772-07M007",D69="CO17772-0ZM002",D69="CO17772-01M001",D69="CO17772-0CC050",D69="CO17772-0CM015",D69="CO17772-08F004",D69="CO17772-08F010",D69="CO17772-08C750",D69="CO17772-08C250",D69="CO17772-07M001",D69="CO17772-09M001",D69="CO17772-0ZM001",D69="CO17772-0MM001",D69="CO17772-08F002",D69="CO17772-0ZM008",D69="CO17772-0ZM005",D69="CO17772-0CM005",D69="CO17772-0CM007",D69="CO17772-08M020",D69="CO17772-0MC150",D69="CO17772-08M006",D69="CO17772-08C050",D69="CO17772-0CM007",D69="CO17772-0CM010",D69="CO17772-0CM003",D69="CO17772-08C150",D69="CO17772-08M007",D69="CO17772-0MM005",D69="CO17772-0MM015",D69="CO17772-0CM002",D69="CO17772-0CM001",D69="CO17772-08M010",D69="CO17772-08M001",D69="CO17772-08M005",D69="CO17772-08M002",D69="CO17772-08M003",D69="CO17772-08M004",D69="CO17772-08M015",D69=1644077,D69=959308,D69=959305,D69=959306,D69=959307,D69=959309),E69*2,0))</f>
        <v>0</v>
      </c>
      <c r="EL69" s="67">
        <f t="shared" si="86"/>
        <v>23870</v>
      </c>
      <c r="EM69" s="110">
        <f t="shared" si="87"/>
        <v>119664.35851999998</v>
      </c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</row>
    <row r="70" spans="1:299" ht="11.25" customHeight="1" x14ac:dyDescent="0.25">
      <c r="A70" s="11">
        <v>46032</v>
      </c>
      <c r="B70" s="187"/>
      <c r="C70" s="174">
        <v>8004928772</v>
      </c>
      <c r="D70" s="13" t="s">
        <v>65</v>
      </c>
      <c r="E70" s="14">
        <v>25</v>
      </c>
      <c r="F70" s="15">
        <v>6</v>
      </c>
      <c r="G70" s="16">
        <v>191516031234</v>
      </c>
      <c r="H70" s="66"/>
      <c r="I70" s="41">
        <f t="shared" si="121"/>
        <v>50</v>
      </c>
      <c r="J70" s="48">
        <f t="shared" ref="J70:J71" si="148">J69+H70-I70</f>
        <v>100233</v>
      </c>
      <c r="K70" s="66"/>
      <c r="L70" s="41">
        <f t="shared" si="112"/>
        <v>50</v>
      </c>
      <c r="M70" s="48">
        <f t="shared" ref="M70" si="149">M69+K70-L70</f>
        <v>31980</v>
      </c>
      <c r="N70" s="66"/>
      <c r="O70" s="41">
        <f t="shared" si="122"/>
        <v>50</v>
      </c>
      <c r="P70" s="48">
        <f t="shared" ref="P70:P71" si="150">P69+N70-O70</f>
        <v>94450</v>
      </c>
      <c r="Q70" s="66"/>
      <c r="R70" s="66">
        <f t="shared" si="123"/>
        <v>50</v>
      </c>
      <c r="S70" s="67">
        <f t="shared" ref="S70:S71" si="151">S69+Q70-R70</f>
        <v>26706</v>
      </c>
      <c r="T70" s="66"/>
      <c r="U70" s="66">
        <f t="shared" ref="U70:U133" si="152">IF(OR(D70="NPP6ASZDB-WT020M",D70="NPP6ASZDB-WT012M",1301="NPP6ASZDB-WT008M",D70="NPP6ASZDB-WT004M",D70="NPP6ASZDB-WT025M",D70="NPP6ASZDB-WT250C",D70="NPP6ASZDB-WT010M",D70="NPP6ASZDB-WT015M",D70="NPP6ASZDB-WT650C",D70="NPP6ASZDB-WT007M",D70="NPP6ASZDB-WT750C",D70="NPP6ASZDB-WT008M",D70="NPP6ASZDB-WT006M",D70="NPP6ASZDB-WT003M",D70="NPP6ASZDB-WT150C",D70="NPP6ASZDB-WT350C",D70="NPP6ASZDB-WT005M",D70="NPC6ASZDB-WT015C",D70="NPP6ASZDB-WT001M",D70="NPP6ASZDB-WT002M",D70="NPC6ASZDB-WT028M",D70="NPC06SZDB-WT025M",D70="NPC6ASZDB-WT035M",D70="NPC6ASZDB-WT028M ",D70="NPC6ASZDB-WT019M",D70="NPC6ASZDB-WT018M",D70="NPC6ASZDB-WT023M",D70="NPC6ASZDB-WT024M",D70="NPC6ASZDB-WT017M",D70="NPC6ASZDB-WT016M",D70="NPC6ASZDB-WT100M",D70="NPC6ASZDB-WT017C",D70="NPC6ASZDB-WT030C",D70="NPC06SZDB-WT025C",D70="NPC6ASZDB-WT013M",D70="NPC6ASZDB-WT011M",D70="NPC6ASZDB-WT014M",D70="NPC6ASZDB-WT550C",D70="NPC6ASZDB-WT650C",D70="NPC6ASZDB-WT850C",D70="NPC6ASZDB-WT950C",D70="NPC6ASZDB-WT020C",D70="NPC6ASZDB-WT022M",D70="NPC06SZDB-WT250C",D70="NPC6ASZDB-WT125C",D70="NPC6ASZDB-WT450C",D70="NPC06SZDB-WT007M",D70="NPC6ASZDB-WT009M",D70="NPC6ASZDB-WT075C",D70="NPC6ASZDB-WT175C",D70="NPC6ASZDB-WT125C",D70="NPC6ASZDB-WT225C",D70="NPC6ASZDB-WT275C",D70="NPC6ASZDB-WT025C",D70="NPC6ASZDB-WT025M",D70="NPC6ASZDB-WT150C",D70="NPC6ASZDB-WT250C",D70="NPC6ASZDB-WT350C",D70="NPC6ASZDB-WT012M",D70="NPC6ASZDB-WT015M",D70="NPC6ASZDB-WT750C",D70="NPC6ASZDB-WT008M",D70="NPC06SZDB-WT030M",D70="NPC06SZDB-WT750C",D70="NPC06SZDB-WT015M",D70="NPC6ASZDB-WT030M",D70="NPC06SZDB-WT150C",D70="NPC6ASZDB-WT050C",D70="NPC06SZDB-WT050C",D70="NPC06SZDB-WT001M",D70="NPC06SZDB-WT002M",D70="NPC06SZDB-WT003M",D70="NPC06SZDB-WT004M",D70="NPC06SZDB-WT005M",D70="NPC06SZDB-WT010M",D70="NPC06SZDB-WT020M",D70=1711815,D70="NPC6ASZDB-WT001M",D70="NPC6ASZDB-WT002M",D70="NPC6ASZDB-WT003M",D70="NPC6ASZDB-WT004M",D70="NPC6ASZDB-WT005M",D70="NPC6ASZDB-WT006M",D70="NPC6ASZDB-WT007M",D70="NPC6ASZDB-WT010M",D70="NPC6ASZDB-WT020M",D70="NPC6ASZDB-WT027M",),E70*(F70+0.1),0)</f>
        <v>152.5</v>
      </c>
      <c r="V70" s="67">
        <f t="shared" ref="V70:V133" si="153">V69+T70-U70</f>
        <v>66993.5</v>
      </c>
      <c r="X70" s="69">
        <f t="shared" si="124"/>
        <v>0</v>
      </c>
      <c r="Y70" s="67">
        <f t="shared" ref="Y70:Y101" si="154">Y69+W70-X70</f>
        <v>2143.5</v>
      </c>
      <c r="Z70" s="66"/>
      <c r="AA70" s="68">
        <f t="shared" si="125"/>
        <v>0</v>
      </c>
      <c r="AB70" s="67">
        <f t="shared" ref="AB70:AB133" si="155">+AB69+Z70-AA70</f>
        <v>10491</v>
      </c>
      <c r="AC70" s="66"/>
      <c r="AD70" s="66">
        <f t="shared" ref="AD70:AD101" si="156">IF(OR(D70="NPC6ASZDB-GN007M",D70="NPP6ASZDB-GN001M",D70="NPC6ASZDB-GN015C",D70="NPC6ASZDB-GN008M",D70="NPP6ASZDB-GN010M",D70="NPC6ASZDB-GN030C",D70="NPC6ASZDB-GN750C",D70="NPC06SZDB-GN050C",D70="NPC6ASZDB-GN250C",D70="NPC06SZDB-GN002M",D70="NPC06SZDB-GN010M",D70="NPC6ASZDB-GN015M",D70="NPC6ASZDB-GN010M",D70="NPC06SZDB-GN003M",D70="NPC6ASZDB-GN025C",D70="NPC6ASZDB-GN050C",D70="NPC6ASZDB-GN150C",D70="NPC06SZDB-GN001M",D70="NPC06SZDB-GN150C",D70="NPC6ASZDB-GN001M",D70="NPC6ASZDB-GN002M",D70="NPC6ASZDB-GN003M",D70="NPC6ASZDB-GN004M",D70="NPC6ASZDB-GN005M",D70="NPC6ASZDB-GN020M",D70="NPC6ASZDB-GN030M",),E70*(F70+0.1),0)</f>
        <v>0</v>
      </c>
      <c r="AE70" s="67">
        <f t="shared" ref="AE70:AE133" si="157">+AE69+AC70-AD70</f>
        <v>1902</v>
      </c>
      <c r="AF70" s="66"/>
      <c r="AG70" s="78">
        <f t="shared" si="126"/>
        <v>0</v>
      </c>
      <c r="AH70" s="79">
        <f t="shared" ref="AH70:AH133" si="158">+AH69+AF70-AG70</f>
        <v>3588</v>
      </c>
      <c r="AI70" s="66"/>
      <c r="AJ70" s="68">
        <f t="shared" si="127"/>
        <v>0</v>
      </c>
      <c r="AK70" s="67">
        <f t="shared" ref="AK70:AK133" si="159">+AK69+AI70-AJ70</f>
        <v>3006.5</v>
      </c>
      <c r="AL70" s="66"/>
      <c r="AM70" s="68">
        <f t="shared" si="128"/>
        <v>0</v>
      </c>
      <c r="AN70" s="67">
        <f t="shared" ref="AN70:AN133" si="160">+AN69+AL70-AM70</f>
        <v>1830</v>
      </c>
      <c r="AO70" s="66"/>
      <c r="AP70" s="68">
        <f t="shared" si="129"/>
        <v>0</v>
      </c>
      <c r="AQ70" s="67">
        <f t="shared" ref="AQ70:AQ133" si="161">+AQ69+AO70-AP70</f>
        <v>5813</v>
      </c>
      <c r="AR70" s="66"/>
      <c r="AS70" s="68">
        <f t="shared" si="130"/>
        <v>0</v>
      </c>
      <c r="AT70" s="67">
        <f t="shared" ref="AT70:AT133" si="162">+AT69+AR70-AS70</f>
        <v>2344</v>
      </c>
      <c r="AU70" s="66"/>
      <c r="AV70" s="66">
        <f t="shared" ref="AV70:AV133" si="163">IF(OR(D70="NPC06UZDB-BK025C",D70="NPC06UZDB-BK020M",D70="NPP06UZDB-BK005M",D70="NPP06UZDB-BK150C",D70="NPP06UZDB-BK010M",D70="NPP06UZDB-BK001M",D70="NPP06UZDB-BK001M",D70="NPP06UZDB-BK002M",D70="NPP06UZDB-BK003M",D70="NPC06UZDB-BK350C",D70="NPC06UZDB-BK016M",D70="NPC06UZDB-BK011M",D70="CO155E2-01M007",D70="CO155E2-01M004",D70="NPC06UZDB-BK750C",D70="CO155E2-01M007",D70="NPC06UZDB-BK010M",D70="NPC06UZDB-BK150C",D70="NPC06UZDB-BK250C",D70="CO155E2-01C050",D70="NPC06UZDB-BK007M",D70="CO155E2-01C250",D70="CO155E2-01C150",D70="CO155E2-01C250",D70="CO155E2-01M015",D70="CO155E2-01M003",D70="CO155E2-01M005",D70="NPC06UZDB-BK005M",D70="CO155E2-01M001",D70="CO155E2-01M002",D70="CO155E2-01M010",D70="NPC06UZDB-BK050C",D70="NPC06UZDB-BK001M",D70="NPC06UZDB-BK002M",D70="NPC06UZDB-BK003M",),E70*(F70+0.12),0)</f>
        <v>0</v>
      </c>
      <c r="AW70" s="42">
        <f t="shared" ref="AW70:AW133" si="164">AW69+AU70-AV70</f>
        <v>1788.4</v>
      </c>
      <c r="AX70" s="66"/>
      <c r="AY70" s="66">
        <f t="shared" ref="AY70:AY133" si="165">IF(OR(D70="NPP06UZDB-GN005M",D70="NPP06UZDB-GN001M",D70="NPC06UZDB-GN015M",D70="CO155E2-0MC150 ",D70="NPC06UZDB-GN250C",D70="NPC06UZDB-GN020C",D70="CO155E2-0MC250",D70="CO155E2-0MC150",D70="NPC06UZDB-GN350C",D70="NPC06UZDB-GN450C",D70="NPC06UZDB-GN007M",D70="NPC06UZDB-GN050C",D70="NPC06UZDB-GN750C",D70="CO155E2-0MM010",D70="CO155E2-0MC050",D70="NPC06UZDB-GN150C",D70="NPC06UZDB-GN150C",D70="CO155E2-0MM015",D70="NPC06UZDB-GN020M",D70="CO155E2-0MM003",D70="CO155E2-0MM005",D70="CO155E2-0MM007",D70="NPC06UZDB-GN010M",D70="NPC06UZDB-GN125C",D70="NPC06UZDB-GN012M",D70="CO155E2-0MM001",D70="NPC06UZDB-GN001M",D70="NPC06UZDB-GN002M",D70="NPC06UZDB-GN003M",D70="NPC06UZDB-GN004M",D70="NPC06UZDB-GN005M",D70="NPC06UZDB-GN006M",D70="CO155E2-0MM002",),E70*(F70+0.12),0)</f>
        <v>0</v>
      </c>
      <c r="AZ70" s="67">
        <f t="shared" ref="AZ70:AZ133" si="166">+AZ69+AX70-AY70</f>
        <v>1870</v>
      </c>
      <c r="BA70" s="66"/>
      <c r="BB70" s="68">
        <f t="shared" ref="BB70:BB133" si="167">IF(OR(D70="NPC6AUZDB-RD025C",D70="NPP06UZDB-RD150C",D70="NPC06UZDB-RD250C",D70="NPC06UZDB-OR050C",D70="NPC06UZDB-RD015M",D70="CO155E2-07C150",D70="NPC06UZDB-RD150C",D70="NPC06UZDB-RD020C",D70="NPC06UZDB-RD750C",D70="CO155E2-07M015",D70="CO155E2-07M010",D70="NPC06UZDB-RD050C",D70="NPC06UZDB-RD150C",D70="CO155E2-07M005",D70="CO155E2-07M007",D70="CO155E2-07C050",D70="NPC06UZDB-RD750C",D70="NPC06UZDB-RD005M",D70="CO155E2-07C150",D70="NPC06UZDB-RD010M",D70="NPC06UZDB-RD020M",D70="CO155E2-07M001",D70="CO155E2-07M003",D70="CO155E2-07M002",D70="NPC06UZDB-RD001M",D70="NPC06UZDB-RD002M",D70="NPC06UZDB-RD002M",D70="NPC06UZDB-RD003M",D70="NPC06UZDB-RD004M",),E70*(F70+0.12),0)</f>
        <v>0</v>
      </c>
      <c r="BC70" s="67">
        <f t="shared" ref="BC70:BC133" si="168">BC69+BA70-BB70</f>
        <v>3654</v>
      </c>
      <c r="BD70" s="66"/>
      <c r="BE70" s="68">
        <f t="shared" ref="BE70:BE133" si="169">IF(OR(D70="NPC06UZDB-BL030M",D70="NPP06UZDB-BL004M",D70="NPP06UZDB-BL020M",D70="NPP06UZDB-BL250C",D70="NPP06UZDB-BL010M",D70="CO155E2-0ZM020",D70="CO155E2-0ZM025",D70="NPP06UZDB-BL007M",D70="NPP06UZDB-BL009M",D70="NPP06UZDB-BL003M",D70="NPP06UZDB-BL008M",D70="NPC06UZDB-BL017C",D70="NPP06UZDB-BL002M",D70="NPP06UZDB-BL150C",D70="NPP06UZDB-BL006M",D70="CO155E2-0ZC750",D70="NPC06UZDB-BL011M",D70="NPC06UZDB-BL250C",D70="NPC06UZDB-BL009M",D70="NPC06UZDB-BL020C",D70="NPC06UZDB-BL012M",D70="NPC06UZDB-BL015C",D70="NPC06UZDB-BL030C",D70="NPC06UZDB-BL013M",D70="CO155E2-0ZC050",D70="CO155E2-0ZC250",D70="CO155E2-0ZM009",D70="CO155E2-0ZM008",D70="CO155E2-0ZM006",D70="CO155E2-0ZM012",D70="CO155E2-0ZM004",D70="CO155E2-0ZC150",D70="CO155E2-0ZM015",D70="CO155E2-0ZM010",D70="CO155E2-0ZM005",D70="CO155E2-0ZC150",D70="CO155E2-0ZM015",D70="NPC06UZDB-BL020M",D70="CO155E2-0ZM003",D70="CO155E2-0ZM007",D70="NPC06UZDB-BL750C",D70="NPC06UZDB-BL150C",D70="NPC06UZDB-BL020M",D70="NPC06UZDB-BL050C",D70="NPC06UZDB-BL008M",D70="NPC06UZDB-BL006M",D70="NPC06UZDB-BL010M",D70="NPC06UZDB-BL007M",D70="NPC06UZDB-BL001M",D70="NPC06UZDB-BL002M",D70="NPC06UZDB-BL003M",D70="NPC06UZDB-BL004M",D70="NPC06UZDB-BL005M",D70="NPC06UZDB-BL015M",D70="CO155E2-0ZM001",D70="CO155E2-0ZM002",),E70*(F70+0.12),0)</f>
        <v>0</v>
      </c>
      <c r="BF70" s="67">
        <f t="shared" ref="BF70:BF133" si="170">+BF69+BD70-BE70</f>
        <v>3991</v>
      </c>
      <c r="BG70" s="66"/>
      <c r="BH70" s="68">
        <f t="shared" ref="BH70:BH101" si="171">IF(OR(D90="NPC06UZDB-GY026M",D90="NPP06UZDB-GY010M",D70="CO155E2-0CM018",D70="CO155E2-0CM023",D70="CO155E2-0CM026",D70="NPP06UZDB-GY150C",D70="NPP06UZDB-GY025M",D70="NPC06UZDB-GY013M",D70="NPP06UZDB-GY001M",D70="NPP06UZDB-GY250C",D70="NPC06UZDB-GY028M",D70="NPC06UZDB-GY018M",D70="NPC06UZDB-GY014M",D70="NPC06UZDB-GY012M",D70="NPC06UZDB-GY011M",D70="NPC06UZDB-GY006M",D70="CO155E2-0CM006",D70="NPP06UZDB-GY005M",D70="NPP06UZDB-GY005M",D70="NPP06UZDB-GY003M",D70="NPP06UZDB-GY002M",D70="NPC06UZDB-GY025M",D70="CO155E2-0CM020",D70="CO155E2-0CM030",D70="NPC06UZDB-GY350C",D70="NPC06UZDB-GY030M",D70="NPC06UZDB-GY020C",D70="NPC06UZDB-GY030M",D70="NPC06UZDB-GY350C",D70="CO155E2-0CM007",D70="NPC06UZDB-GY150C",D70="NPC06UZDB-GY250C",D70="NPC06UZDB-GY007M",D70="CO155E2-0CC050",D70="NPC06UZDB-GY006M",D70="NPC06UZDB-GY008M",D70="NPC06UZDB-GY050C",D70="CO155E2-0CC250",D70="NPC06UZDB-GY750C",D70="NPC06UZDB-GY007M",D70="NPC06UZDB-GY020M",D70="CO155E2-0CC150",D70="CO155E2-0CM015",D70="CO155E2-0CM010",D70="NPC06UZDB-GY450C",D70="NPC06UZDB-GY015M",D70="NPC06UZDB-GY150C",D70="CO155E2-0CM001",D70="CO155E2-0CM002",D70="CO155E2-0CM003",D70="CO155E2-0CM004",D70="CO155E2-0CM005",D70="CO155E2-0CM008",D70="NPC06UZDB-GY010M",D70="NPC06UZDB-GY001M",D70="NPC06UZDB-GY002M",D70="NPC06UZDB-GY003M",D70="NPC06UZDB-GY004M",D70="NPC06UZDB-GY005M",),E70*(F70+0.12),0)</f>
        <v>0</v>
      </c>
      <c r="BI70" s="67">
        <f t="shared" si="118"/>
        <v>14136.600000000002</v>
      </c>
      <c r="BJ70" s="66"/>
      <c r="BK70" s="68">
        <f t="shared" ref="BK70:BK133" si="172">IF(OR(D70="NPP06UZDB-YL002M",D70="NPP06UZDB-YL001M",D70="NPP06UZDB-YL150C",D70="NPP06UZDB-YL010M",D70="NPC06UZDB-YL015C",D70="NPC06UZDB-YL020M",D70="CO155E2-09M016",D70="CO155E2-09M012",D70="CO155E2-09M016",D70="NPC06UZDB-YL750C",D70="CO155E2-09M008",D70="NPC06UZDB-YL004M",D70="NPC06UZDB-YL004M",D70="NPC06UZDB-YL003M",D70="NPC06UZDB-YL250C",D70="CO155E2-09C050",D70="NPC06UZDB-YL020C",D70="NPC06UZDB-YL350C",D70="CO155E2-09M004",D70="CO155E2-09M004C6",D70="CO155E2-09M015",D70="NPC06UZDB-YL050C",D70="NPC06UZDB-YL010M",D70="CO155E2-09M010",D70="NPC06UZDB-YL010M",D70="NPC06UZDB-YL007M",D70="NPC06UZDB-YL150C",D70="CO155E2-09M015",D70="CO155E2-09C150",D70="CO155E2-09M005",D70="CO155E2-09M003",D70="CO155E2-09M001",D70="CO155E2-09M007",D70="NPC06UZDB-YL001M",D70="NPC06UZDB-YL002M",D70="NPC06UZDB-YL003M",D70="NPC06UZDB-YL004M",D70="NPC06UZDB-YL005M",D70="CO155E2-09M002",),E70*(F70+0.12),0)</f>
        <v>0</v>
      </c>
      <c r="BL70" s="67">
        <f t="shared" ref="BL70:BL133" si="173">+BL69+BJ70-BK70</f>
        <v>7616</v>
      </c>
      <c r="BM70" s="66"/>
      <c r="BN70" s="68">
        <f t="shared" ref="BN70:BN133" si="174">IF(OR(D70="NPP06UZDB-OR005M",D70="NPP06UZDB-OR002M",D70="NPP06UZDB-OR003M",D70="NPP06UZDB-OR008M",D70="NPP06UZDB-OR020M",D70="NPP06UZDB-OR150C",D70="NPP06UZDB-OR010M",D70="NPC06UZDB-OR015C",D70="NPP06UZDB-OR007M",D70="NPP06UZDB-OR001M",D70="NPC06UZDB-OR008M",D70="NPC06UZDB-OR350C",D70="NPC06UZDB-OR150C",D70="NPC06UZDB-OR350C",D70="NPC06UZDB-OR007M",D70="NPC06UZDB-OR015M",D70="CO155E2-06C150",D70="CO155E2-06M001",D70="NPC06UZDB-OR750C",D70="CO155E2-06M003",D70="CO155E2-06M002",D70="NPC06UZDB-OR050C",D70="NPC06UZDB-OR001M",D70="NPC06UZDB-OR002M",D70="NPC06UZDB-OR003M",D70="NPC06UZDB-OR004M",D70="NPC06UZDB-OR005M",D70="NPC06UZDB-OR006M",D70="NPC06UZDB-OR010M",D70="NPC06UZDB-OR020M",),E70*(F70+0.12),0)</f>
        <v>0</v>
      </c>
      <c r="BO70" s="67">
        <f t="shared" ref="BO70:BO133" si="175">+BO69+BM70-BN70</f>
        <v>6921</v>
      </c>
      <c r="BP70" s="66"/>
      <c r="BQ70" s="68">
        <f t="shared" ref="BQ70:BQ133" si="176">IF(OR(D70="NPP06UZDB-WT150C",D70="NPP06UZDB-WT015M",D70="NPP06UZDB-WT005M",D70="NPP06UZDB-WT005M",D70="NPP06UZDB-WT250C",D70="NPP06UZDB-WT007M",D70="NPP06UZDB-WT010M",D70="NPP06UZDB-WT001M",D70="NPP06UZDB-WT002M",D70="NPP06UZDB-WT008M",D70="NPC06UZDB-WT030C",D70="NPC06UZDB-WT020C",D70="NPC06UZDB-WT020C",D70="NPC06UZDB-WT450C",D70="NPC06UZDB-WT015C",D70="CO155E2-08C150",D70="NPC06UZDB-WT016M",D70="NPC06UZDB-WT025M",D70="NPC06UZDB-WT012M",D70="NPC06UZDB-WT009M",D70="NPC06UZDB-WT750C",D70="NPC06UZDB-WT030M",D70="CO155E2-08C750",D70="NPC06UZDB-WT050M",D70="NPC06UZDB-WT007M",D70="NPC06UZDB-WT025M",D70="NPC06UZDB-WT025C",D70="NPC06UZDB-WT250C",D70="CO155E2-08C250",D70="CO155E2-08M007",D70="CO155E2-08M015",D70="CO155E2-08C150",D70="NPC06UZDB-WT150C",D70="NPC06UZDB-WT050C",D70="CO155E2-08F008",D70="CO155E2-08F005",D70="CO155E2-08C050",D70="CO155E2-08M001",D70="CO155E2-08M002",D70="CO155E2-08M003",D70="CO155E2-08M004",D70="CO155E2-08M005",D70="CO155E2-08M006",D70="CO155E2-08M008",D70="CO155E2-08M020",D70="CO155E2-08M010",D70="NPC06UZDB-WT050C",D70="NPC06UZDB-WT001M",D70="NPC06UZDB-WT002M",D70="NPC06UZDB-WT003M",D70="NPC06UZDB-WT004M",D70="NPC06UZDB-WT005M",D70="NPC06UZDB-WT006M",D70="NPC06UZDB-WT008M",D70="NPC06UZDB-WT010M",D70="NPC06UZDB-WT015M",D70="NPC06UZDB-WT020M",),E70*(F70+0.12),0)</f>
        <v>0</v>
      </c>
      <c r="BR70" s="67">
        <f t="shared" ref="BR70:BR133" si="177">+BR69+BP70-BQ70</f>
        <v>27923.599999999999</v>
      </c>
      <c r="BS70" s="66"/>
      <c r="BT70" s="66">
        <f t="shared" si="131"/>
        <v>0</v>
      </c>
      <c r="BU70" s="67">
        <f t="shared" si="119"/>
        <v>89501</v>
      </c>
      <c r="BV70" s="66"/>
      <c r="BW70" s="66">
        <f t="shared" si="132"/>
        <v>0</v>
      </c>
      <c r="BX70" s="67">
        <f t="shared" si="120"/>
        <v>74396</v>
      </c>
      <c r="BY70" s="66"/>
      <c r="BZ70" s="66">
        <f t="shared" si="133"/>
        <v>0</v>
      </c>
      <c r="CA70" s="67">
        <f t="shared" si="117"/>
        <v>80960</v>
      </c>
      <c r="CB70" s="66"/>
      <c r="CC70" s="66">
        <f t="shared" ref="CC70:CC133" si="178">IF(OR(D70="NPP6AUZDB-WT005M",D70="NPP6AUZDB-WT001M",D70="NPC6AUZDB-WT030M",D70="NPP6AUZDB-WT003M",D70="NPP6AUZDB-WT002M",D70="NPC6AUZDB-WT030C",D70="NPC6AUZDB-WT025C",D70="NPC6AUZDB-WT004M",D70="NPC6AUZDB-WT008M",D70="NPC6AUZDB-WT050C",D70="NPC6AUZDB-WT007M",D70="NPC6AUZDB-WT020M",D70="NPC6AUZDB-WT250C",D70="NPC6AUZDB-WT750C",D70="NPC6AUZDB-WT150C",D70="NPC6AUZDB-WT010M",D70="NPC6AUZDB-WT015M",D70="NPC6AUZDB-WT005M",D70="NPC6AUZDB-WT003M",D70="NPC6AUZDB-WT002M",D70="NPC6AUZDB-WT001M",),E70*(F70+0.15),0)</f>
        <v>0</v>
      </c>
      <c r="CD70" s="67">
        <f t="shared" ref="CD70:CD101" si="179">+CD69+CB70-CC70</f>
        <v>4501</v>
      </c>
      <c r="CE70" s="66"/>
      <c r="CF70" s="66">
        <f t="shared" ref="CF70:CF133" si="180">IF(OR(D70="NPC6AUZDB-BL030C",D70="NPC6AUZDB-BL030C",D70="NPC6AUZDB-BL025C",D70="NPC6AUZDB-BL010M",D70="NPC6AUZDB-BL015M",D70="NPC6AUZDB-BL002M",D70="NPC6AUZDB-BL050C",D70="NPC6AUZDB-BL002M",D70="NPC6AUZDA-BL030M",D70="NPC6AUZDB-BL150C",D70="NPC6AUZDB-BL005M",D70="NPC6AUZDB-BL003M",D70="NPC6AUZDB-BL007M",D70="NPC6AUZDB-BL001M"),E70*(F70+0.1),0)</f>
        <v>0</v>
      </c>
      <c r="CG70" s="67">
        <f t="shared" ref="CG70:CG133" si="181">+CG69+CE70-CF70</f>
        <v>7097</v>
      </c>
      <c r="CH70" s="66"/>
      <c r="CI70" s="66">
        <f t="shared" si="134"/>
        <v>0</v>
      </c>
      <c r="CJ70" s="67">
        <f t="shared" ref="CJ70:CJ133" si="182">+CJ69+CH70-CI70</f>
        <v>8813</v>
      </c>
      <c r="CK70" s="66"/>
      <c r="CL70" s="66">
        <f t="shared" ref="CL70:CL133" si="183">IF(OR(D70="NPC6AUZDB-GN007M",D70="NPC6AUZDB-GN010M",D70="NPC6AUZDB-GN002M",D70="NPC6AUZDB-GN001M",D70="NPC6AUZDB-GN003M",D70="NPC6AUZDB-GN005M",),E70*(F70+0.1),0)</f>
        <v>0</v>
      </c>
      <c r="CM70" s="79">
        <f t="shared" ref="CM70:CM133" si="184">+CM69+CK70-CL70</f>
        <v>4885</v>
      </c>
      <c r="CN70" s="66"/>
      <c r="CO70" s="68">
        <f t="shared" ref="CO70:CO101" si="185">IF(OR(D70="NPC6AUZDB-BK002M",D70="NPC6AUZDB-BK010M",D70="NPC6AUZDB-BK003M",D70="NPC6AUZDB-BK001M",),E70*(F70+0.1),0)</f>
        <v>0</v>
      </c>
      <c r="CP70" s="79">
        <f t="shared" ref="CP70:CP133" si="186">+CP69+CN70-CO70</f>
        <v>3976</v>
      </c>
      <c r="CQ70" s="66"/>
      <c r="CR70" s="68">
        <f t="shared" si="135"/>
        <v>0</v>
      </c>
      <c r="CS70" s="79">
        <f t="shared" ref="CS70:CS101" si="187">+CS69+CQ70-CR70</f>
        <v>274</v>
      </c>
      <c r="CT70" s="66"/>
      <c r="CU70" s="68">
        <f t="shared" si="136"/>
        <v>0</v>
      </c>
      <c r="CV70" s="200">
        <f t="shared" ref="CV70:CV133" si="188">+CV69+CT70-CU70</f>
        <v>7769</v>
      </c>
      <c r="CW70" s="65"/>
      <c r="CX70" s="66">
        <f t="shared" si="114"/>
        <v>0</v>
      </c>
      <c r="CY70" s="40">
        <f t="shared" si="116"/>
        <v>6603</v>
      </c>
      <c r="CZ70" s="65"/>
      <c r="DA70" s="66">
        <f t="shared" ref="DA70:DA133" si="189">IF(OR(D70="NPP6AUZDB-BK001M",D70="NPP6AUZDB-WT005M",D70="NPC6AUZDB-WT020C",D70="NPP6AUZDB-WT002M",D70="NPC6AUZDB-GY030C",D70="NPC6AUZDB-WT030C",D70="NPC6AUZDB-BL030C",D70="NPC6AUZDB-YL050C",D70="NPC6AUZDB-WT020C",D70="NPC6AUZDB-BK002M",D70="NPC6AUZDB-GN002M",D70="NPC6AUZDB-OR002M",D70="NPC6AUZDB-RD005M",D70="NPC6AUZDB-RD025C",D70="NPC6AUZDB-BL025C",D70="NPC6AUZDB-YL025C",D70="NPC6AUZDB-WT025C",D70="NPC6AUZDB-GN001M",D70="NPC6AUZDB-GY150C",D70="NPC6AUZDB-YL015M",D70="NPC6AUZDB-GY010M",D70="NPC6AUZDB-GY001M",D70="NPC6AUZDB-GY005M",D70="NPC6AUZDB-YL003M",D70="PC6AUZDB-YL002M",D70="NPC6AUZDB-BL015M",D70="NPC6AUZDB-WT007M",D70="NPC6AUZDB-YL001M",D70="NPC6AUZDB-GY002M",D70="NPC6AUZDB-GN001M",D70="NPC6AUZDB-BL150C",D70="NPC6AUZDB-RD002M",D70="NPC6AUZDB-RD005M",D70="NPC6AUZDB-WT012M",D70="NPC6AUZDB-GY020C",D70="NPC6AUZDB-RD020C",D70="NPC6AUZDB-WT050C",D70="NPC6AUZDB-BL020M",D70="NPC6AUZDB-BL002M",D70="NPC6AUZDB-BL025C",D70="NPC6AUZDB-GN025C",D70="NPC6AUZDB-GY025C",D70="NPC6AUZDB-RD025C",D70="NPC6AUZDB-YL025C",D70="NPC6AUZDA-GY001M",D70="NPC6AUZDA-GY002M",D70="NPC6AUZDA-GY003M",D70="NPC6AUZDB-WT004M",D70="NPC6AUZDB-WT006M",D70="NPC6AUZDB-WT007M",D70="NPC6AUZDB-WT025M",D70="NPC6AUZDB-WT020M",D70="NPC6AUZDB-GN002M",D70="NPC6AUZDB-BL150C",D70="NPC6AUZDB-YL002M",D70="NPC6AUZDB-WT008M",D70="NPC6AUZDB-BL250C",D70="NPC6AUZDB-GN150C",D70="NPC6AUZDB-OR001M",D70="NPC6AUZDB-OR005M",D70="NPC6AUZDB-WT007M",D70="NPC6AUZDA-GY020M",D70="NPC6AUZDB-RD003M",D70="NPC6AUZDB-GN001M",D70="NPC6AUZDB-RD001M",D70="NPC6AUZDB-GN003M",D70="NPC6AUZDB-GY003M",D70="NPC6AUZDB-OR003M",D70="NPC6AUZDB-WT025C",D70="NPC6AUZDB-WT250C",D70="NPC6AUZDB-BK003M",D70="NPC6AUZDB-BK002M",D70="NPC6AUZDB-BK001M",D70="NPC6AUZDB-GN005M",D70="NPC6AUZDB-WT750C",D70="NPC6AUZDB-WT150C",D70="NPC6AUZDB-BL005M",D70="NPC6AUZDB-WT010M",D70="NPC6AUZDB-WT015M",D70="NPC6AUZDB-YL005M",D70="NPC6AUZDB-WT010M",D70="NPC6AUZDB-BL003M",D70="NPC6AUZDB-BL007M",D70="NPC6AUZDB-BL001M",D70="NPC6AUZDB-WT005M",D70="NPC6AUZDB-WT003M",D70="NPC6AUZDB-WT002M",D70="NPC6AUZDB-WT001M",),E70*2,0)</f>
        <v>0</v>
      </c>
      <c r="DB70" s="67">
        <f t="shared" ref="DB70:DB101" si="190">+DB69+CZ70-DA70</f>
        <v>41730</v>
      </c>
      <c r="DC70" s="66"/>
      <c r="DD70" s="66">
        <f t="shared" ref="DD70:DD133" si="191">IF(OR(D70="NPP6AUZDB-BK001M",D70="NPP6AUZDB-WT005M",D70="NPP6AUZDB-WT003M",D70="NPP6AUZDB-WT002M",D70="NPC6AUZDB-GY030C",D70="NPC6AUZDB-WT030C",D70="NPC6AUZDB-BL030C",D70="NPC6AUZDB-YL050C",D70="NPC6AUZDB-WT020C",D70="NPC6AUZDB-BK002M",D70="NPC6AUZDB-GN002M",D70="NPC6AUZDB-OR002M",D70="NPC6AUZDB-WT006M",D70="NPC6AUZDB-RD005M",D70="NPC6AUZDB-RD025C",D70="NPC6AUZDB-BL025C",D70="NPC6AUZDB-YL025C",D70="NPC6AUZDB-WT025C",D70="NPC6AUZDB-GY150C",D70="NPC6AUZDB-YL015M",D70="NPC6AUZDB-GY010M",D70="NPC6AUZDB-GY001M",D70="NPC6AUZDB-GY005M",D70="NPC6AUZDB-YL003M",D70="PC6AUZDB-YL002M",D70="NPC6AUZDB-BL015M",D70="NPC6AUZDB-WT007M",D70="NPC6AUZDB-YL001M",D70="NPC6AUZDB-GY002M",D70="NPC6AUZDB-GN001M",D70="NPC6AUZDB-BL150C",D70="NPC6AUZDB-RD002M",D70="NPC6AUZDB-RD005M",D70="NPC6AUZDB-WT012M",D70="NPC6AUZDB-GY020C",D70="NPC6AUZDB-RD020C",D70="NPC6AUZDB-WT050C",D70="NPC6AUZDB-BL020M",D70="NPC6AUZDB-BL002M",D70="NPC6AUZDB-BL025C",D70="NPC6AUZDB-GN025C",D70="NPC6AUZDB-GY025C",D70="NPC6AUZDB-RD025C",D70="NPC6AUZDB-YL025C",D70="NPC6AUZDA-GY001M",D70="NPC6AUZDA-GY002M",D70="NPC6AUZDA-GY003M",D70="NPC6AUZDB-WT004M",D70="NPC6AUZDB-WT006M",D70="NPC6AUZDB-WT007M",D70="NPC6AUZDB-WT025M",D70="NPC6AUZDB-WT020M",D70="NPC6AUZDB-GN002M",D70="NPC6AUZDB-BL150C",D70="NPC6AUZDB-YL002M",D70="NPC6AUZDB-WT008M",D70="NPC6AUZDB-BL250C",D70="NPC6AUZDB-GN150C",D70="NPC6AUZDB-OR001M",D70="NPC6AUZDB-OR005M",D70="NPC6AUZDB-WT007M",D70="NPC6AUZDA-GY020M",D70="NPC6AUZDB-RD003M",D70="NPC6AUZDB-GN001M",D70="NPC6AUZDB-RD001M",D70="NPC6AUZDB-GN003M",D70="NPC6AUZDB-GY003M",D70="NPC6AUZDB-OR003M",D70="NPC6AUZDB-WT025C",D70="NPC6AUZDB-WT250C",D70="NPC6AUZDB-BK003M",D70="NPC6AUZDB-BK002M",D70="NPC6AUZDB-BK001M",D70="NPC6AUZDB-GN005M",D70="NPC6AUZDB-WT750C",D70="NPC6AUZDB-WT150C",D70="NPC6AUZDB-BL005M",D70="NPC6AUZDB-WT015M",D70="NPC6AUZDB-YL005M",D70="NPC6AUZDB-WT010M",D70="NPC6AUZDB-BL003M",D70="NPC6AUZDB-BL007M",D70="NPC6AUZDB-BL001M",D70="NPC6AUZDB-WT005M",D70="NPC6AUZDB-WT003M",D70="NPC6AUZDB-WT002M",D70="NPC6AUZDB-WT001M",),E70*2,0)</f>
        <v>0</v>
      </c>
      <c r="DE70" s="67">
        <f t="shared" ref="DE70:DE101" si="192">+DE69+DC70-DD70</f>
        <v>38501</v>
      </c>
      <c r="DF70" s="66"/>
      <c r="DG70" s="69">
        <f t="shared" ref="DG70:DG133" si="193">IF(OR(D70="NPP6AUZDB-WT003M",D70="NPC06SZDB-WT004M",D70="CO155E2-01C150",D70="CO155E2-0CM002",D70="CO155E2-08M020",D70="CO155E2-06M002",D70="NPC06SZDB-WT001M",D70="CO155E2-08M007",D70="CO17772-08M003",D70="CO155E2-08M003",D70="CO155E2-0MM001",D70="CO155E2-0ZC750",D70="CO155E2-09M008",D70="CO155E2-09M015",D70="CO155E2-08M010",D70="CO155E2-08M015",D70="CO155E2-08M001",D70="CO155E2-0MM015",D70="CO17772-0CM003",D70="CO155E2-0MC050",D70="CO155E2-0CM001",D70="CO155E2-0CM007",D70="CO155E2-08C050",D70="NPC06SZDB-YL010M",D70="NPC06SZDB-GY003M",D70="NPC06SZDB-WT002M",D70="NPC06SZDB-GY001M",D70="NPC06SZDB-WT010M",D70="NPC06SZDB-WT050C",D70="NPC06SZDB-WT005M",D70="NPC06SZDB-WT003M",D70="CO155E2-08M005",D70="CO155E2-08M002",D70="CO155E2-08C150",D70="CO155E2-07M010", D70="CO155E2-0ZM015",D70="CO155E2-0CM010",D70="CO155E2-0CM015",D70="CO155E2-01M010",D70="CO17772-08C150",D70="CO17772-08C050",D70="NPC06SZDB-WT015M",D70="NPC06SZDB-WT015M",D70="NPC06SZDB-WT150C"),E70,0)</f>
        <v>0</v>
      </c>
      <c r="DH70" s="67">
        <f t="shared" si="113"/>
        <v>80001</v>
      </c>
      <c r="DI70" s="66"/>
      <c r="DJ70" s="66">
        <f t="shared" si="137"/>
        <v>0</v>
      </c>
      <c r="DK70" s="67">
        <f t="shared" ref="DK70:DK133" si="194">+DK69+DI70-DJ70</f>
        <v>3594</v>
      </c>
      <c r="DM70" s="206">
        <f t="shared" si="138"/>
        <v>0</v>
      </c>
      <c r="DN70" s="25">
        <f t="shared" si="139"/>
        <v>0</v>
      </c>
      <c r="DO70" s="5"/>
      <c r="DP70" s="43">
        <f t="shared" si="140"/>
        <v>0</v>
      </c>
      <c r="DQ70" s="27">
        <f t="shared" ref="DQ70:DQ133" si="195">DQ69+DO70-DP70</f>
        <v>7212</v>
      </c>
      <c r="DR70" s="5"/>
      <c r="DS70" s="43">
        <f t="shared" si="141"/>
        <v>0</v>
      </c>
      <c r="DT70" s="27">
        <f t="shared" ref="DT70:DT133" si="196">DT69+DR70-DS70</f>
        <v>4846</v>
      </c>
      <c r="DU70" s="5"/>
      <c r="DV70" s="43">
        <f t="shared" si="142"/>
        <v>0</v>
      </c>
      <c r="DW70" s="27">
        <f t="shared" ref="DW70:DW133" si="197">DW69+DU70-DV70</f>
        <v>4835</v>
      </c>
      <c r="DX70" s="5"/>
      <c r="DY70" s="22">
        <f t="shared" si="143"/>
        <v>0</v>
      </c>
      <c r="DZ70" s="25">
        <f t="shared" ref="DZ70:DZ133" si="198">DZ69+DX70-DY70</f>
        <v>523</v>
      </c>
      <c r="EA70" s="22"/>
      <c r="EB70" s="22">
        <f t="shared" si="144"/>
        <v>0</v>
      </c>
      <c r="EC70" s="28">
        <f t="shared" ref="EC70:EC133" si="199">EC69+EA70-EB70</f>
        <v>369</v>
      </c>
      <c r="ED70" s="5"/>
      <c r="EE70" s="43">
        <f t="shared" si="145"/>
        <v>0</v>
      </c>
      <c r="EF70" s="27">
        <f t="shared" ref="EF70:EF133" si="200">EF69+ED70-EE70</f>
        <v>4769</v>
      </c>
      <c r="EG70" s="66"/>
      <c r="EH70" s="66">
        <f t="shared" si="146"/>
        <v>0</v>
      </c>
      <c r="EI70" s="67">
        <f t="shared" ref="EI70:EI133" si="201">+EI69+EG70-EH70</f>
        <v>25240</v>
      </c>
      <c r="EJ70" s="66"/>
      <c r="EK70" s="66">
        <f t="shared" si="147"/>
        <v>0</v>
      </c>
      <c r="EL70" s="67">
        <f t="shared" ref="EL70:EL133" si="202">EL69+EJ70-EK70</f>
        <v>23870</v>
      </c>
      <c r="EM70" s="110">
        <f t="shared" ref="EM70:EM133" si="203">((J71*0.03672)+(M71*0.1205)+(P71*0.05856)+(S71*0.0201)+(V71*0.3442)+(Y71*0.4888)+(AB71*0.5596)+(AE71*0.486)+(AH71*0.4976)+(AK71*0.487)+(AN71*0.4911)+(AQ71*0.4976)+(AT71*0.4994)+(AW71*0.3297)+(AZ71*0.3303)+(BC71*0.3317)+(BF71*0.3307)+(BI71*0.3302)+(BL71* 0.3306)+(BO71*0.3317)+(BR71*0.3311)+(BU71*0.023)+(BX71*0.0746)+(CA71*0.0163)+(CD71*0.4367)+(CG71*0.46063)+(CJ71*0.4344)+(CM71*0.426837)+(CP71*0.411417)+(CS71*0.419619)+(CV71*0.427493)+(CY71*0.4341)+(DB71*0.0349)+(DE71*0.0092)+(DH71*0.035 )+(DK71*0.029)+(DN71*0.27723)+(DQ71*0.19)+(DT71*0.27723)+(DZ71*0.20242)+(EC71*0.43)+(EF71*0.18111)+(EI71*0.19879)+(EL71*0.12124)+(EO71*0.02104)+(ER71*0.24981))</f>
        <v>119616.62801999999</v>
      </c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</row>
    <row r="71" spans="1:299" ht="11.25" customHeight="1" x14ac:dyDescent="0.25">
      <c r="A71" s="11">
        <v>46032</v>
      </c>
      <c r="B71" s="187"/>
      <c r="C71" s="180">
        <v>8004929535</v>
      </c>
      <c r="D71" s="37" t="s">
        <v>131</v>
      </c>
      <c r="E71" s="38">
        <v>50</v>
      </c>
      <c r="F71" s="39">
        <v>1</v>
      </c>
      <c r="G71" s="40">
        <v>191516130296</v>
      </c>
      <c r="H71" s="66"/>
      <c r="I71" s="41">
        <f t="shared" si="121"/>
        <v>0</v>
      </c>
      <c r="J71" s="48">
        <f t="shared" si="148"/>
        <v>100233</v>
      </c>
      <c r="K71" s="66"/>
      <c r="L71" s="41">
        <f t="shared" si="112"/>
        <v>0</v>
      </c>
      <c r="M71" s="48">
        <f>M70+K71-L71-100</f>
        <v>31880</v>
      </c>
      <c r="N71" s="66"/>
      <c r="O71" s="41">
        <f t="shared" si="122"/>
        <v>0</v>
      </c>
      <c r="P71" s="48">
        <f t="shared" si="150"/>
        <v>94450</v>
      </c>
      <c r="Q71" s="66"/>
      <c r="R71" s="66">
        <f t="shared" si="123"/>
        <v>100</v>
      </c>
      <c r="S71" s="67">
        <f t="shared" si="151"/>
        <v>26606</v>
      </c>
      <c r="T71" s="66"/>
      <c r="U71" s="66">
        <f t="shared" si="152"/>
        <v>0</v>
      </c>
      <c r="V71" s="67">
        <f t="shared" si="153"/>
        <v>66993.5</v>
      </c>
      <c r="X71" s="69">
        <f t="shared" si="124"/>
        <v>0</v>
      </c>
      <c r="Y71" s="67">
        <f t="shared" si="154"/>
        <v>2143.5</v>
      </c>
      <c r="Z71" s="66"/>
      <c r="AA71" s="68">
        <f t="shared" si="125"/>
        <v>0</v>
      </c>
      <c r="AB71" s="67">
        <f t="shared" si="155"/>
        <v>10491</v>
      </c>
      <c r="AC71" s="66"/>
      <c r="AD71" s="66">
        <f t="shared" si="156"/>
        <v>0</v>
      </c>
      <c r="AE71" s="67">
        <f t="shared" si="157"/>
        <v>1902</v>
      </c>
      <c r="AF71" s="66"/>
      <c r="AG71" s="78">
        <f t="shared" si="126"/>
        <v>0</v>
      </c>
      <c r="AH71" s="79">
        <f t="shared" si="158"/>
        <v>3588</v>
      </c>
      <c r="AI71" s="66"/>
      <c r="AJ71" s="68">
        <f t="shared" si="127"/>
        <v>0</v>
      </c>
      <c r="AK71" s="67">
        <f t="shared" si="159"/>
        <v>3006.5</v>
      </c>
      <c r="AL71" s="66"/>
      <c r="AM71" s="68">
        <f t="shared" si="128"/>
        <v>0</v>
      </c>
      <c r="AN71" s="67">
        <f t="shared" si="160"/>
        <v>1830</v>
      </c>
      <c r="AO71" s="66"/>
      <c r="AP71" s="68">
        <f t="shared" si="129"/>
        <v>0</v>
      </c>
      <c r="AQ71" s="67">
        <f t="shared" si="161"/>
        <v>5813</v>
      </c>
      <c r="AR71" s="66"/>
      <c r="AS71" s="68">
        <f t="shared" si="130"/>
        <v>0</v>
      </c>
      <c r="AT71" s="67">
        <f t="shared" si="162"/>
        <v>2344</v>
      </c>
      <c r="AU71" s="66"/>
      <c r="AV71" s="66">
        <f t="shared" si="163"/>
        <v>0</v>
      </c>
      <c r="AW71" s="42">
        <f t="shared" si="164"/>
        <v>1788.4</v>
      </c>
      <c r="AX71" s="66"/>
      <c r="AY71" s="66">
        <f t="shared" si="165"/>
        <v>0</v>
      </c>
      <c r="AZ71" s="67">
        <f t="shared" si="166"/>
        <v>1870</v>
      </c>
      <c r="BA71" s="66"/>
      <c r="BB71" s="68">
        <f t="shared" si="167"/>
        <v>0</v>
      </c>
      <c r="BC71" s="67">
        <f t="shared" si="168"/>
        <v>3654</v>
      </c>
      <c r="BD71" s="66"/>
      <c r="BE71" s="68">
        <f t="shared" si="169"/>
        <v>0</v>
      </c>
      <c r="BF71" s="67">
        <f t="shared" si="170"/>
        <v>3991</v>
      </c>
      <c r="BG71" s="66"/>
      <c r="BH71" s="68">
        <f t="shared" si="171"/>
        <v>0</v>
      </c>
      <c r="BI71" s="67">
        <f t="shared" si="118"/>
        <v>14136.600000000002</v>
      </c>
      <c r="BJ71" s="66"/>
      <c r="BK71" s="68">
        <f t="shared" si="172"/>
        <v>0</v>
      </c>
      <c r="BL71" s="67">
        <f t="shared" si="173"/>
        <v>7616</v>
      </c>
      <c r="BM71" s="66"/>
      <c r="BN71" s="68">
        <f t="shared" si="174"/>
        <v>0</v>
      </c>
      <c r="BO71" s="67">
        <f t="shared" si="175"/>
        <v>6921</v>
      </c>
      <c r="BP71" s="66"/>
      <c r="BQ71" s="68">
        <f t="shared" si="176"/>
        <v>0</v>
      </c>
      <c r="BR71" s="67">
        <f t="shared" si="177"/>
        <v>27923.599999999999</v>
      </c>
      <c r="BS71" s="66"/>
      <c r="BT71" s="66">
        <f t="shared" si="131"/>
        <v>0</v>
      </c>
      <c r="BU71" s="67">
        <f t="shared" si="119"/>
        <v>89501</v>
      </c>
      <c r="BV71" s="66"/>
      <c r="BW71" s="66">
        <f t="shared" si="132"/>
        <v>0</v>
      </c>
      <c r="BX71" s="67">
        <f t="shared" si="120"/>
        <v>74396</v>
      </c>
      <c r="BY71" s="66"/>
      <c r="BZ71" s="66">
        <f t="shared" si="133"/>
        <v>0</v>
      </c>
      <c r="CA71" s="67">
        <f t="shared" si="117"/>
        <v>80960</v>
      </c>
      <c r="CB71" s="66"/>
      <c r="CC71" s="66">
        <f t="shared" si="178"/>
        <v>0</v>
      </c>
      <c r="CD71" s="67">
        <f t="shared" si="179"/>
        <v>4501</v>
      </c>
      <c r="CE71" s="66"/>
      <c r="CF71" s="66">
        <f t="shared" si="180"/>
        <v>0</v>
      </c>
      <c r="CG71" s="67">
        <f t="shared" si="181"/>
        <v>7097</v>
      </c>
      <c r="CH71" s="66"/>
      <c r="CI71" s="66">
        <f t="shared" si="134"/>
        <v>0</v>
      </c>
      <c r="CJ71" s="67">
        <f t="shared" si="182"/>
        <v>8813</v>
      </c>
      <c r="CK71" s="66"/>
      <c r="CL71" s="66">
        <f t="shared" si="183"/>
        <v>0</v>
      </c>
      <c r="CM71" s="79">
        <f t="shared" si="184"/>
        <v>4885</v>
      </c>
      <c r="CN71" s="66"/>
      <c r="CO71" s="68">
        <f t="shared" si="185"/>
        <v>0</v>
      </c>
      <c r="CP71" s="79">
        <f t="shared" si="186"/>
        <v>3976</v>
      </c>
      <c r="CQ71" s="66"/>
      <c r="CR71" s="68">
        <f t="shared" si="135"/>
        <v>0</v>
      </c>
      <c r="CS71" s="79">
        <f t="shared" si="187"/>
        <v>274</v>
      </c>
      <c r="CT71" s="66"/>
      <c r="CU71" s="68">
        <f t="shared" si="136"/>
        <v>0</v>
      </c>
      <c r="CV71" s="200">
        <f t="shared" si="188"/>
        <v>7769</v>
      </c>
      <c r="CW71" s="65"/>
      <c r="CX71" s="66">
        <f t="shared" si="114"/>
        <v>0</v>
      </c>
      <c r="CY71" s="40">
        <f t="shared" si="116"/>
        <v>6603</v>
      </c>
      <c r="CZ71" s="65"/>
      <c r="DA71" s="66">
        <f t="shared" si="189"/>
        <v>0</v>
      </c>
      <c r="DB71" s="67">
        <f t="shared" si="190"/>
        <v>41730</v>
      </c>
      <c r="DC71" s="66"/>
      <c r="DD71" s="66">
        <f t="shared" si="191"/>
        <v>0</v>
      </c>
      <c r="DE71" s="67">
        <f t="shared" si="192"/>
        <v>38501</v>
      </c>
      <c r="DF71" s="66"/>
      <c r="DG71" s="69">
        <f t="shared" si="193"/>
        <v>0</v>
      </c>
      <c r="DH71" s="67">
        <f t="shared" si="113"/>
        <v>80001</v>
      </c>
      <c r="DI71" s="66"/>
      <c r="DJ71" s="66">
        <f t="shared" si="137"/>
        <v>57.499999999999993</v>
      </c>
      <c r="DK71" s="67">
        <f t="shared" si="194"/>
        <v>3536.5</v>
      </c>
      <c r="DM71" s="206">
        <f t="shared" si="138"/>
        <v>0</v>
      </c>
      <c r="DN71" s="25">
        <f t="shared" si="139"/>
        <v>0</v>
      </c>
      <c r="DO71" s="5"/>
      <c r="DP71" s="43">
        <f t="shared" si="140"/>
        <v>0</v>
      </c>
      <c r="DQ71" s="27">
        <f t="shared" si="195"/>
        <v>7212</v>
      </c>
      <c r="DR71" s="5"/>
      <c r="DS71" s="43">
        <f t="shared" si="141"/>
        <v>0</v>
      </c>
      <c r="DT71" s="27">
        <f t="shared" si="196"/>
        <v>4846</v>
      </c>
      <c r="DU71" s="5"/>
      <c r="DV71" s="43">
        <f t="shared" si="142"/>
        <v>0</v>
      </c>
      <c r="DW71" s="27">
        <f t="shared" si="197"/>
        <v>4835</v>
      </c>
      <c r="DX71" s="5"/>
      <c r="DY71" s="22">
        <f t="shared" si="143"/>
        <v>0</v>
      </c>
      <c r="DZ71" s="25">
        <f t="shared" si="198"/>
        <v>523</v>
      </c>
      <c r="EA71" s="22"/>
      <c r="EB71" s="22">
        <f t="shared" si="144"/>
        <v>0</v>
      </c>
      <c r="EC71" s="28">
        <f t="shared" si="199"/>
        <v>369</v>
      </c>
      <c r="ED71" s="5"/>
      <c r="EE71" s="43">
        <f t="shared" si="145"/>
        <v>0</v>
      </c>
      <c r="EF71" s="27">
        <f t="shared" si="200"/>
        <v>4769</v>
      </c>
      <c r="EG71" s="66"/>
      <c r="EH71" s="66">
        <f t="shared" si="146"/>
        <v>100</v>
      </c>
      <c r="EI71" s="67">
        <f t="shared" si="201"/>
        <v>25140</v>
      </c>
      <c r="EJ71" s="66"/>
      <c r="EK71" s="66">
        <f t="shared" si="147"/>
        <v>100</v>
      </c>
      <c r="EL71" s="67">
        <f t="shared" si="202"/>
        <v>23770</v>
      </c>
      <c r="EM71" s="110">
        <f t="shared" si="203"/>
        <v>119404.03301999999</v>
      </c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</row>
    <row r="72" spans="1:299" ht="11.25" customHeight="1" x14ac:dyDescent="0.25">
      <c r="A72" s="11">
        <v>46032</v>
      </c>
      <c r="B72" s="187"/>
      <c r="C72" s="178">
        <v>8004929604</v>
      </c>
      <c r="D72" s="88" t="s">
        <v>70</v>
      </c>
      <c r="E72" s="89">
        <v>250</v>
      </c>
      <c r="F72" s="137">
        <v>1</v>
      </c>
      <c r="G72" s="90">
        <v>191516769113</v>
      </c>
      <c r="H72" s="66"/>
      <c r="I72" s="41">
        <f t="shared" si="121"/>
        <v>0</v>
      </c>
      <c r="J72" s="48">
        <f>J71+H72-I72-500</f>
        <v>99733</v>
      </c>
      <c r="K72" s="66"/>
      <c r="L72" s="41">
        <f t="shared" si="112"/>
        <v>0</v>
      </c>
      <c r="M72" s="48">
        <f>M71+K72-L72-500</f>
        <v>31380</v>
      </c>
      <c r="N72" s="66"/>
      <c r="O72" s="41">
        <f t="shared" si="122"/>
        <v>0</v>
      </c>
      <c r="P72" s="48">
        <f>P71+N72-O72-500</f>
        <v>93950</v>
      </c>
      <c r="Q72" s="66"/>
      <c r="R72" s="66">
        <f t="shared" si="123"/>
        <v>0</v>
      </c>
      <c r="S72" s="67">
        <f>S71+Q72-R72-500</f>
        <v>26106</v>
      </c>
      <c r="T72" s="66"/>
      <c r="U72" s="66">
        <f t="shared" si="152"/>
        <v>275</v>
      </c>
      <c r="V72" s="67">
        <f t="shared" si="153"/>
        <v>66718.5</v>
      </c>
      <c r="X72" s="69">
        <f t="shared" si="124"/>
        <v>0</v>
      </c>
      <c r="Y72" s="67">
        <f t="shared" si="154"/>
        <v>2143.5</v>
      </c>
      <c r="Z72" s="66"/>
      <c r="AA72" s="68">
        <f t="shared" si="125"/>
        <v>0</v>
      </c>
      <c r="AB72" s="67">
        <f t="shared" si="155"/>
        <v>10491</v>
      </c>
      <c r="AC72" s="66"/>
      <c r="AD72" s="66">
        <f t="shared" si="156"/>
        <v>0</v>
      </c>
      <c r="AE72" s="67">
        <f t="shared" si="157"/>
        <v>1902</v>
      </c>
      <c r="AF72" s="66"/>
      <c r="AG72" s="78">
        <f t="shared" si="126"/>
        <v>0</v>
      </c>
      <c r="AH72" s="79">
        <f t="shared" si="158"/>
        <v>3588</v>
      </c>
      <c r="AI72" s="66"/>
      <c r="AJ72" s="68">
        <f t="shared" si="127"/>
        <v>0</v>
      </c>
      <c r="AK72" s="67">
        <f t="shared" si="159"/>
        <v>3006.5</v>
      </c>
      <c r="AL72" s="66"/>
      <c r="AM72" s="68">
        <f t="shared" si="128"/>
        <v>0</v>
      </c>
      <c r="AN72" s="67">
        <f t="shared" si="160"/>
        <v>1830</v>
      </c>
      <c r="AO72" s="66"/>
      <c r="AP72" s="68">
        <f t="shared" si="129"/>
        <v>0</v>
      </c>
      <c r="AQ72" s="67">
        <f t="shared" si="161"/>
        <v>5813</v>
      </c>
      <c r="AR72" s="66"/>
      <c r="AS72" s="68">
        <f t="shared" si="130"/>
        <v>0</v>
      </c>
      <c r="AT72" s="67">
        <f t="shared" si="162"/>
        <v>2344</v>
      </c>
      <c r="AU72" s="66"/>
      <c r="AV72" s="66">
        <f t="shared" si="163"/>
        <v>0</v>
      </c>
      <c r="AW72" s="42">
        <f t="shared" si="164"/>
        <v>1788.4</v>
      </c>
      <c r="AX72" s="66"/>
      <c r="AY72" s="66">
        <f t="shared" si="165"/>
        <v>0</v>
      </c>
      <c r="AZ72" s="67">
        <f t="shared" si="166"/>
        <v>1870</v>
      </c>
      <c r="BA72" s="66"/>
      <c r="BB72" s="68">
        <f t="shared" si="167"/>
        <v>0</v>
      </c>
      <c r="BC72" s="67">
        <f t="shared" si="168"/>
        <v>3654</v>
      </c>
      <c r="BD72" s="66"/>
      <c r="BE72" s="68">
        <f t="shared" si="169"/>
        <v>0</v>
      </c>
      <c r="BF72" s="67">
        <f t="shared" si="170"/>
        <v>3991</v>
      </c>
      <c r="BG72" s="66"/>
      <c r="BH72" s="68">
        <f t="shared" si="171"/>
        <v>0</v>
      </c>
      <c r="BI72" s="67">
        <f t="shared" si="118"/>
        <v>14136.600000000002</v>
      </c>
      <c r="BJ72" s="66"/>
      <c r="BK72" s="68">
        <f t="shared" si="172"/>
        <v>0</v>
      </c>
      <c r="BL72" s="67">
        <f t="shared" si="173"/>
        <v>7616</v>
      </c>
      <c r="BM72" s="66"/>
      <c r="BN72" s="68">
        <f t="shared" si="174"/>
        <v>0</v>
      </c>
      <c r="BO72" s="67">
        <f t="shared" si="175"/>
        <v>6921</v>
      </c>
      <c r="BP72" s="66"/>
      <c r="BQ72" s="68">
        <f t="shared" si="176"/>
        <v>0</v>
      </c>
      <c r="BR72" s="67">
        <f t="shared" si="177"/>
        <v>27923.599999999999</v>
      </c>
      <c r="BS72" s="66"/>
      <c r="BT72" s="66">
        <f t="shared" si="131"/>
        <v>0</v>
      </c>
      <c r="BU72" s="67">
        <f t="shared" si="119"/>
        <v>89501</v>
      </c>
      <c r="BV72" s="66"/>
      <c r="BW72" s="66">
        <f t="shared" si="132"/>
        <v>0</v>
      </c>
      <c r="BX72" s="67">
        <f t="shared" si="120"/>
        <v>74396</v>
      </c>
      <c r="BY72" s="66"/>
      <c r="BZ72" s="66">
        <f t="shared" si="133"/>
        <v>0</v>
      </c>
      <c r="CA72" s="67">
        <f t="shared" si="117"/>
        <v>80960</v>
      </c>
      <c r="CB72" s="66"/>
      <c r="CC72" s="66">
        <f t="shared" si="178"/>
        <v>0</v>
      </c>
      <c r="CD72" s="67">
        <f t="shared" si="179"/>
        <v>4501</v>
      </c>
      <c r="CE72" s="66"/>
      <c r="CF72" s="66">
        <f t="shared" si="180"/>
        <v>0</v>
      </c>
      <c r="CG72" s="67">
        <f t="shared" si="181"/>
        <v>7097</v>
      </c>
      <c r="CH72" s="66"/>
      <c r="CI72" s="66">
        <f t="shared" si="134"/>
        <v>0</v>
      </c>
      <c r="CJ72" s="67">
        <f t="shared" si="182"/>
        <v>8813</v>
      </c>
      <c r="CK72" s="66"/>
      <c r="CL72" s="66">
        <f t="shared" si="183"/>
        <v>0</v>
      </c>
      <c r="CM72" s="79">
        <f t="shared" si="184"/>
        <v>4885</v>
      </c>
      <c r="CN72" s="66"/>
      <c r="CO72" s="68">
        <f t="shared" si="185"/>
        <v>0</v>
      </c>
      <c r="CP72" s="79">
        <f t="shared" si="186"/>
        <v>3976</v>
      </c>
      <c r="CQ72" s="66"/>
      <c r="CR72" s="68">
        <f t="shared" si="135"/>
        <v>0</v>
      </c>
      <c r="CS72" s="79">
        <f t="shared" si="187"/>
        <v>274</v>
      </c>
      <c r="CT72" s="66"/>
      <c r="CU72" s="68">
        <f t="shared" si="136"/>
        <v>0</v>
      </c>
      <c r="CV72" s="200">
        <f t="shared" si="188"/>
        <v>7769</v>
      </c>
      <c r="CW72" s="65"/>
      <c r="CX72" s="66">
        <f t="shared" si="114"/>
        <v>0</v>
      </c>
      <c r="CY72" s="40">
        <f t="shared" si="116"/>
        <v>6603</v>
      </c>
      <c r="CZ72" s="65"/>
      <c r="DA72" s="66">
        <f t="shared" si="189"/>
        <v>0</v>
      </c>
      <c r="DB72" s="67">
        <f t="shared" si="190"/>
        <v>41730</v>
      </c>
      <c r="DC72" s="66"/>
      <c r="DD72" s="66">
        <f t="shared" si="191"/>
        <v>0</v>
      </c>
      <c r="DE72" s="67">
        <f t="shared" si="192"/>
        <v>38501</v>
      </c>
      <c r="DF72" s="66"/>
      <c r="DG72" s="69">
        <f t="shared" si="193"/>
        <v>0</v>
      </c>
      <c r="DH72" s="67">
        <f t="shared" si="113"/>
        <v>80001</v>
      </c>
      <c r="DI72" s="66"/>
      <c r="DJ72" s="66">
        <f t="shared" si="137"/>
        <v>0</v>
      </c>
      <c r="DK72" s="67">
        <f t="shared" si="194"/>
        <v>3536.5</v>
      </c>
      <c r="DM72" s="206">
        <f t="shared" si="138"/>
        <v>0</v>
      </c>
      <c r="DN72" s="25">
        <f t="shared" si="139"/>
        <v>0</v>
      </c>
      <c r="DO72" s="5"/>
      <c r="DP72" s="43">
        <f t="shared" si="140"/>
        <v>0</v>
      </c>
      <c r="DQ72" s="27">
        <f t="shared" si="195"/>
        <v>7212</v>
      </c>
      <c r="DR72" s="5"/>
      <c r="DS72" s="43">
        <f t="shared" si="141"/>
        <v>0</v>
      </c>
      <c r="DT72" s="27">
        <f t="shared" si="196"/>
        <v>4846</v>
      </c>
      <c r="DU72" s="5"/>
      <c r="DV72" s="43">
        <f t="shared" si="142"/>
        <v>0</v>
      </c>
      <c r="DW72" s="27">
        <f t="shared" si="197"/>
        <v>4835</v>
      </c>
      <c r="DX72" s="5"/>
      <c r="DY72" s="22">
        <f t="shared" si="143"/>
        <v>0</v>
      </c>
      <c r="DZ72" s="25">
        <f t="shared" si="198"/>
        <v>523</v>
      </c>
      <c r="EA72" s="22"/>
      <c r="EB72" s="22">
        <f t="shared" si="144"/>
        <v>0</v>
      </c>
      <c r="EC72" s="28">
        <f t="shared" si="199"/>
        <v>369</v>
      </c>
      <c r="ED72" s="5"/>
      <c r="EE72" s="43">
        <f t="shared" si="145"/>
        <v>0</v>
      </c>
      <c r="EF72" s="27">
        <f t="shared" si="200"/>
        <v>4769</v>
      </c>
      <c r="EG72" s="66"/>
      <c r="EH72" s="66">
        <f t="shared" si="146"/>
        <v>0</v>
      </c>
      <c r="EI72" s="67">
        <f t="shared" si="201"/>
        <v>25140</v>
      </c>
      <c r="EJ72" s="66"/>
      <c r="EK72" s="66">
        <f t="shared" si="147"/>
        <v>0</v>
      </c>
      <c r="EL72" s="67">
        <f t="shared" si="202"/>
        <v>23770</v>
      </c>
      <c r="EM72" s="110">
        <f t="shared" si="203"/>
        <v>119312.5098</v>
      </c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</row>
    <row r="73" spans="1:299" ht="11.25" customHeight="1" x14ac:dyDescent="0.25">
      <c r="A73" s="11">
        <v>46032</v>
      </c>
      <c r="B73" s="187"/>
      <c r="C73" s="174">
        <v>8004929688</v>
      </c>
      <c r="D73" s="13" t="s">
        <v>148</v>
      </c>
      <c r="E73" s="14">
        <v>6</v>
      </c>
      <c r="F73" s="15">
        <v>30</v>
      </c>
      <c r="G73" s="16">
        <v>191516031302</v>
      </c>
      <c r="H73" s="66"/>
      <c r="I73" s="41">
        <f t="shared" si="121"/>
        <v>0</v>
      </c>
      <c r="J73" s="48">
        <f>J72+H73-I73-12</f>
        <v>99721</v>
      </c>
      <c r="K73" s="66"/>
      <c r="L73" s="41">
        <f t="shared" si="112"/>
        <v>0</v>
      </c>
      <c r="M73" s="48">
        <f>M72+K73-L73-12</f>
        <v>31368</v>
      </c>
      <c r="N73" s="66"/>
      <c r="O73" s="41">
        <f t="shared" si="122"/>
        <v>0</v>
      </c>
      <c r="P73" s="48">
        <f>P72+N73-O73-12</f>
        <v>93938</v>
      </c>
      <c r="Q73" s="66"/>
      <c r="R73" s="66">
        <f t="shared" si="123"/>
        <v>0</v>
      </c>
      <c r="S73" s="67">
        <f>S72+Q73-R73-12</f>
        <v>26094</v>
      </c>
      <c r="T73" s="66"/>
      <c r="U73" s="66">
        <f t="shared" si="152"/>
        <v>0</v>
      </c>
      <c r="V73" s="67">
        <f t="shared" si="153"/>
        <v>66718.5</v>
      </c>
      <c r="X73" s="69">
        <f t="shared" si="124"/>
        <v>0</v>
      </c>
      <c r="Y73" s="67">
        <f t="shared" si="154"/>
        <v>2143.5</v>
      </c>
      <c r="Z73" s="66"/>
      <c r="AA73" s="68">
        <f t="shared" si="125"/>
        <v>0</v>
      </c>
      <c r="AB73" s="67">
        <f t="shared" si="155"/>
        <v>10491</v>
      </c>
      <c r="AC73" s="66"/>
      <c r="AD73" s="66">
        <f t="shared" si="156"/>
        <v>0</v>
      </c>
      <c r="AE73" s="67">
        <f t="shared" si="157"/>
        <v>1902</v>
      </c>
      <c r="AF73" s="66"/>
      <c r="AG73" s="78">
        <f t="shared" si="126"/>
        <v>0</v>
      </c>
      <c r="AH73" s="79">
        <f t="shared" si="158"/>
        <v>3588</v>
      </c>
      <c r="AI73" s="66"/>
      <c r="AJ73" s="68">
        <f t="shared" si="127"/>
        <v>0</v>
      </c>
      <c r="AK73" s="67">
        <f t="shared" si="159"/>
        <v>3006.5</v>
      </c>
      <c r="AL73" s="66"/>
      <c r="AM73" s="68">
        <f t="shared" si="128"/>
        <v>180.60000000000002</v>
      </c>
      <c r="AN73" s="67">
        <f t="shared" si="160"/>
        <v>1649.4</v>
      </c>
      <c r="AO73" s="66"/>
      <c r="AP73" s="68">
        <f t="shared" si="129"/>
        <v>0</v>
      </c>
      <c r="AQ73" s="67">
        <f t="shared" si="161"/>
        <v>5813</v>
      </c>
      <c r="AR73" s="66"/>
      <c r="AS73" s="68">
        <f t="shared" si="130"/>
        <v>0</v>
      </c>
      <c r="AT73" s="67">
        <f t="shared" si="162"/>
        <v>2344</v>
      </c>
      <c r="AU73" s="66"/>
      <c r="AV73" s="66">
        <f t="shared" si="163"/>
        <v>0</v>
      </c>
      <c r="AW73" s="42">
        <f t="shared" si="164"/>
        <v>1788.4</v>
      </c>
      <c r="AX73" s="66"/>
      <c r="AY73" s="66">
        <f t="shared" si="165"/>
        <v>0</v>
      </c>
      <c r="AZ73" s="67">
        <f t="shared" si="166"/>
        <v>1870</v>
      </c>
      <c r="BA73" s="66"/>
      <c r="BB73" s="68">
        <f t="shared" si="167"/>
        <v>0</v>
      </c>
      <c r="BC73" s="67">
        <f t="shared" si="168"/>
        <v>3654</v>
      </c>
      <c r="BD73" s="66"/>
      <c r="BE73" s="68">
        <f t="shared" si="169"/>
        <v>0</v>
      </c>
      <c r="BF73" s="67">
        <f t="shared" si="170"/>
        <v>3991</v>
      </c>
      <c r="BG73" s="66"/>
      <c r="BH73" s="68">
        <f t="shared" si="171"/>
        <v>0</v>
      </c>
      <c r="BI73" s="67">
        <f t="shared" si="118"/>
        <v>14136.600000000002</v>
      </c>
      <c r="BJ73" s="66"/>
      <c r="BK73" s="68">
        <f t="shared" si="172"/>
        <v>0</v>
      </c>
      <c r="BL73" s="67">
        <f t="shared" si="173"/>
        <v>7616</v>
      </c>
      <c r="BM73" s="66"/>
      <c r="BN73" s="68">
        <f t="shared" si="174"/>
        <v>0</v>
      </c>
      <c r="BO73" s="67">
        <f t="shared" si="175"/>
        <v>6921</v>
      </c>
      <c r="BP73" s="66"/>
      <c r="BQ73" s="68">
        <f t="shared" si="176"/>
        <v>0</v>
      </c>
      <c r="BR73" s="67">
        <f t="shared" si="177"/>
        <v>27923.599999999999</v>
      </c>
      <c r="BS73" s="66"/>
      <c r="BT73" s="66">
        <f t="shared" si="131"/>
        <v>0</v>
      </c>
      <c r="BU73" s="67">
        <f t="shared" si="119"/>
        <v>89501</v>
      </c>
      <c r="BV73" s="66"/>
      <c r="BW73" s="66">
        <f t="shared" si="132"/>
        <v>0</v>
      </c>
      <c r="BX73" s="67">
        <f t="shared" si="120"/>
        <v>74396</v>
      </c>
      <c r="BY73" s="66"/>
      <c r="BZ73" s="66">
        <f t="shared" si="133"/>
        <v>0</v>
      </c>
      <c r="CA73" s="67">
        <f t="shared" si="117"/>
        <v>80960</v>
      </c>
      <c r="CB73" s="66"/>
      <c r="CC73" s="66">
        <f t="shared" si="178"/>
        <v>0</v>
      </c>
      <c r="CD73" s="67">
        <f t="shared" si="179"/>
        <v>4501</v>
      </c>
      <c r="CE73" s="66"/>
      <c r="CF73" s="66">
        <f t="shared" si="180"/>
        <v>0</v>
      </c>
      <c r="CG73" s="67">
        <f t="shared" si="181"/>
        <v>7097</v>
      </c>
      <c r="CH73" s="66"/>
      <c r="CI73" s="66">
        <f t="shared" si="134"/>
        <v>0</v>
      </c>
      <c r="CJ73" s="67">
        <f t="shared" si="182"/>
        <v>8813</v>
      </c>
      <c r="CK73" s="66"/>
      <c r="CL73" s="66">
        <f t="shared" si="183"/>
        <v>0</v>
      </c>
      <c r="CM73" s="79">
        <f t="shared" si="184"/>
        <v>4885</v>
      </c>
      <c r="CN73" s="66"/>
      <c r="CO73" s="68">
        <f t="shared" si="185"/>
        <v>0</v>
      </c>
      <c r="CP73" s="79">
        <f t="shared" si="186"/>
        <v>3976</v>
      </c>
      <c r="CQ73" s="66"/>
      <c r="CR73" s="68">
        <f t="shared" si="135"/>
        <v>0</v>
      </c>
      <c r="CS73" s="79">
        <f t="shared" si="187"/>
        <v>274</v>
      </c>
      <c r="CT73" s="66"/>
      <c r="CU73" s="68">
        <f t="shared" si="136"/>
        <v>0</v>
      </c>
      <c r="CV73" s="200">
        <f t="shared" si="188"/>
        <v>7769</v>
      </c>
      <c r="CW73" s="65"/>
      <c r="CX73" s="66">
        <f t="shared" si="114"/>
        <v>0</v>
      </c>
      <c r="CY73" s="40">
        <f t="shared" si="116"/>
        <v>6603</v>
      </c>
      <c r="CZ73" s="65"/>
      <c r="DA73" s="66">
        <f t="shared" si="189"/>
        <v>0</v>
      </c>
      <c r="DB73" s="67">
        <f t="shared" si="190"/>
        <v>41730</v>
      </c>
      <c r="DC73" s="66"/>
      <c r="DD73" s="66">
        <f t="shared" si="191"/>
        <v>0</v>
      </c>
      <c r="DE73" s="67">
        <f t="shared" si="192"/>
        <v>38501</v>
      </c>
      <c r="DF73" s="66"/>
      <c r="DG73" s="69">
        <f t="shared" si="193"/>
        <v>0</v>
      </c>
      <c r="DH73" s="67">
        <f t="shared" si="113"/>
        <v>80001</v>
      </c>
      <c r="DI73" s="66"/>
      <c r="DJ73" s="66">
        <f t="shared" si="137"/>
        <v>0</v>
      </c>
      <c r="DK73" s="67">
        <f t="shared" si="194"/>
        <v>3536.5</v>
      </c>
      <c r="DM73" s="206">
        <f t="shared" si="138"/>
        <v>0</v>
      </c>
      <c r="DN73" s="25">
        <f t="shared" si="139"/>
        <v>0</v>
      </c>
      <c r="DO73" s="5"/>
      <c r="DP73" s="43">
        <f t="shared" si="140"/>
        <v>0</v>
      </c>
      <c r="DQ73" s="27">
        <f t="shared" si="195"/>
        <v>7212</v>
      </c>
      <c r="DR73" s="5"/>
      <c r="DS73" s="43">
        <f t="shared" si="141"/>
        <v>0</v>
      </c>
      <c r="DT73" s="27">
        <f t="shared" si="196"/>
        <v>4846</v>
      </c>
      <c r="DU73" s="5"/>
      <c r="DV73" s="43">
        <f t="shared" si="142"/>
        <v>0</v>
      </c>
      <c r="DW73" s="27">
        <f t="shared" si="197"/>
        <v>4835</v>
      </c>
      <c r="DX73" s="5"/>
      <c r="DY73" s="22">
        <f t="shared" si="143"/>
        <v>0</v>
      </c>
      <c r="DZ73" s="25">
        <f t="shared" si="198"/>
        <v>523</v>
      </c>
      <c r="EA73" s="22"/>
      <c r="EB73" s="22">
        <f t="shared" si="144"/>
        <v>0</v>
      </c>
      <c r="EC73" s="28">
        <f t="shared" si="199"/>
        <v>369</v>
      </c>
      <c r="ED73" s="5"/>
      <c r="EE73" s="43">
        <f t="shared" si="145"/>
        <v>0</v>
      </c>
      <c r="EF73" s="27">
        <f t="shared" si="200"/>
        <v>4769</v>
      </c>
      <c r="EG73" s="66"/>
      <c r="EH73" s="66">
        <f t="shared" si="146"/>
        <v>0</v>
      </c>
      <c r="EI73" s="67">
        <f t="shared" si="201"/>
        <v>25140</v>
      </c>
      <c r="EJ73" s="66"/>
      <c r="EK73" s="66">
        <f t="shared" si="147"/>
        <v>0</v>
      </c>
      <c r="EL73" s="67">
        <f t="shared" si="202"/>
        <v>23770</v>
      </c>
      <c r="EM73" s="110">
        <f t="shared" si="203"/>
        <v>119219.81267999999</v>
      </c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</row>
    <row r="74" spans="1:299" ht="11.25" customHeight="1" x14ac:dyDescent="0.25">
      <c r="A74" s="11">
        <v>46032</v>
      </c>
      <c r="B74" s="187"/>
      <c r="C74" s="174">
        <v>8004929687</v>
      </c>
      <c r="D74" s="13" t="s">
        <v>140</v>
      </c>
      <c r="E74" s="14">
        <v>6</v>
      </c>
      <c r="F74" s="15">
        <v>30</v>
      </c>
      <c r="G74" s="16">
        <v>191516032033</v>
      </c>
      <c r="H74" s="66"/>
      <c r="I74" s="41">
        <f t="shared" si="121"/>
        <v>12</v>
      </c>
      <c r="J74" s="48">
        <f>J73+H74-I74</f>
        <v>99709</v>
      </c>
      <c r="K74" s="66"/>
      <c r="L74" s="41">
        <f t="shared" si="112"/>
        <v>12</v>
      </c>
      <c r="M74" s="48">
        <f>M73+K74-L74</f>
        <v>31356</v>
      </c>
      <c r="N74" s="66"/>
      <c r="O74" s="41">
        <f t="shared" si="122"/>
        <v>12</v>
      </c>
      <c r="P74" s="48">
        <f>P73+N74-O74</f>
        <v>93926</v>
      </c>
      <c r="Q74" s="66"/>
      <c r="R74" s="66">
        <f t="shared" si="123"/>
        <v>12</v>
      </c>
      <c r="S74" s="67">
        <f>S73+Q74-R74</f>
        <v>26082</v>
      </c>
      <c r="T74" s="66"/>
      <c r="U74" s="66">
        <f t="shared" si="152"/>
        <v>0</v>
      </c>
      <c r="V74" s="67">
        <f t="shared" si="153"/>
        <v>66718.5</v>
      </c>
      <c r="X74" s="69">
        <f t="shared" si="124"/>
        <v>0</v>
      </c>
      <c r="Y74" s="67">
        <f t="shared" si="154"/>
        <v>2143.5</v>
      </c>
      <c r="Z74" s="66"/>
      <c r="AA74" s="68">
        <f t="shared" si="125"/>
        <v>0</v>
      </c>
      <c r="AB74" s="67">
        <f t="shared" si="155"/>
        <v>10491</v>
      </c>
      <c r="AC74" s="66"/>
      <c r="AD74" s="66">
        <f t="shared" si="156"/>
        <v>0</v>
      </c>
      <c r="AE74" s="67">
        <f t="shared" si="157"/>
        <v>1902</v>
      </c>
      <c r="AF74" s="66"/>
      <c r="AG74" s="78">
        <f t="shared" si="126"/>
        <v>0</v>
      </c>
      <c r="AH74" s="79">
        <f t="shared" si="158"/>
        <v>3588</v>
      </c>
      <c r="AI74" s="66"/>
      <c r="AJ74" s="68">
        <f t="shared" si="127"/>
        <v>0</v>
      </c>
      <c r="AK74" s="67">
        <f t="shared" si="159"/>
        <v>3006.5</v>
      </c>
      <c r="AL74" s="66"/>
      <c r="AM74" s="68">
        <f t="shared" si="128"/>
        <v>0</v>
      </c>
      <c r="AN74" s="67">
        <f t="shared" si="160"/>
        <v>1649.4</v>
      </c>
      <c r="AO74" s="66"/>
      <c r="AP74" s="68">
        <f t="shared" si="129"/>
        <v>180.60000000000002</v>
      </c>
      <c r="AQ74" s="67">
        <f t="shared" si="161"/>
        <v>5632.4</v>
      </c>
      <c r="AR74" s="66"/>
      <c r="AS74" s="68">
        <f t="shared" si="130"/>
        <v>0</v>
      </c>
      <c r="AT74" s="67">
        <f t="shared" si="162"/>
        <v>2344</v>
      </c>
      <c r="AU74" s="66"/>
      <c r="AV74" s="66">
        <f t="shared" si="163"/>
        <v>0</v>
      </c>
      <c r="AW74" s="42">
        <f t="shared" si="164"/>
        <v>1788.4</v>
      </c>
      <c r="AX74" s="66"/>
      <c r="AY74" s="66">
        <f t="shared" si="165"/>
        <v>0</v>
      </c>
      <c r="AZ74" s="67">
        <f t="shared" si="166"/>
        <v>1870</v>
      </c>
      <c r="BA74" s="66"/>
      <c r="BB74" s="68">
        <f t="shared" si="167"/>
        <v>0</v>
      </c>
      <c r="BC74" s="67">
        <f t="shared" si="168"/>
        <v>3654</v>
      </c>
      <c r="BD74" s="66"/>
      <c r="BE74" s="68">
        <f t="shared" si="169"/>
        <v>0</v>
      </c>
      <c r="BF74" s="67">
        <f t="shared" si="170"/>
        <v>3991</v>
      </c>
      <c r="BG74" s="66"/>
      <c r="BH74" s="68">
        <f t="shared" si="171"/>
        <v>0</v>
      </c>
      <c r="BI74" s="67">
        <f t="shared" si="118"/>
        <v>14136.600000000002</v>
      </c>
      <c r="BJ74" s="66"/>
      <c r="BK74" s="68">
        <f t="shared" si="172"/>
        <v>0</v>
      </c>
      <c r="BL74" s="67">
        <f t="shared" si="173"/>
        <v>7616</v>
      </c>
      <c r="BM74" s="66"/>
      <c r="BN74" s="68">
        <f t="shared" si="174"/>
        <v>0</v>
      </c>
      <c r="BO74" s="67">
        <f t="shared" si="175"/>
        <v>6921</v>
      </c>
      <c r="BP74" s="66"/>
      <c r="BQ74" s="68">
        <f t="shared" si="176"/>
        <v>0</v>
      </c>
      <c r="BR74" s="67">
        <f t="shared" si="177"/>
        <v>27923.599999999999</v>
      </c>
      <c r="BS74" s="66"/>
      <c r="BT74" s="66">
        <f t="shared" si="131"/>
        <v>0</v>
      </c>
      <c r="BU74" s="67">
        <f t="shared" si="119"/>
        <v>89501</v>
      </c>
      <c r="BV74" s="66"/>
      <c r="BW74" s="66">
        <f t="shared" si="132"/>
        <v>0</v>
      </c>
      <c r="BX74" s="67">
        <f t="shared" si="120"/>
        <v>74396</v>
      </c>
      <c r="BY74" s="66"/>
      <c r="BZ74" s="66">
        <f t="shared" si="133"/>
        <v>0</v>
      </c>
      <c r="CA74" s="67">
        <f t="shared" si="117"/>
        <v>80960</v>
      </c>
      <c r="CB74" s="66"/>
      <c r="CC74" s="66">
        <f t="shared" si="178"/>
        <v>0</v>
      </c>
      <c r="CD74" s="67">
        <f t="shared" si="179"/>
        <v>4501</v>
      </c>
      <c r="CE74" s="66"/>
      <c r="CF74" s="66">
        <f t="shared" si="180"/>
        <v>0</v>
      </c>
      <c r="CG74" s="67">
        <f t="shared" si="181"/>
        <v>7097</v>
      </c>
      <c r="CH74" s="66"/>
      <c r="CI74" s="66">
        <f t="shared" si="134"/>
        <v>0</v>
      </c>
      <c r="CJ74" s="67">
        <f t="shared" si="182"/>
        <v>8813</v>
      </c>
      <c r="CK74" s="66"/>
      <c r="CL74" s="66">
        <f t="shared" si="183"/>
        <v>0</v>
      </c>
      <c r="CM74" s="79">
        <f t="shared" si="184"/>
        <v>4885</v>
      </c>
      <c r="CN74" s="66"/>
      <c r="CO74" s="68">
        <f t="shared" si="185"/>
        <v>0</v>
      </c>
      <c r="CP74" s="79">
        <f t="shared" si="186"/>
        <v>3976</v>
      </c>
      <c r="CQ74" s="66"/>
      <c r="CR74" s="68">
        <f t="shared" si="135"/>
        <v>0</v>
      </c>
      <c r="CS74" s="79">
        <f t="shared" si="187"/>
        <v>274</v>
      </c>
      <c r="CT74" s="66"/>
      <c r="CU74" s="68">
        <f t="shared" si="136"/>
        <v>0</v>
      </c>
      <c r="CV74" s="200">
        <f t="shared" si="188"/>
        <v>7769</v>
      </c>
      <c r="CW74" s="65"/>
      <c r="CX74" s="66">
        <f t="shared" si="114"/>
        <v>0</v>
      </c>
      <c r="CY74" s="40">
        <f t="shared" si="116"/>
        <v>6603</v>
      </c>
      <c r="CZ74" s="65"/>
      <c r="DA74" s="66">
        <f t="shared" si="189"/>
        <v>0</v>
      </c>
      <c r="DB74" s="67">
        <f t="shared" si="190"/>
        <v>41730</v>
      </c>
      <c r="DC74" s="66"/>
      <c r="DD74" s="66">
        <f t="shared" si="191"/>
        <v>0</v>
      </c>
      <c r="DE74" s="67">
        <f t="shared" si="192"/>
        <v>38501</v>
      </c>
      <c r="DF74" s="66"/>
      <c r="DG74" s="69">
        <f t="shared" si="193"/>
        <v>0</v>
      </c>
      <c r="DH74" s="67">
        <f t="shared" si="113"/>
        <v>80001</v>
      </c>
      <c r="DI74" s="66"/>
      <c r="DJ74" s="66">
        <f t="shared" si="137"/>
        <v>0</v>
      </c>
      <c r="DK74" s="67">
        <f t="shared" si="194"/>
        <v>3536.5</v>
      </c>
      <c r="DM74" s="206">
        <f t="shared" si="138"/>
        <v>0</v>
      </c>
      <c r="DN74" s="25">
        <f t="shared" si="139"/>
        <v>0</v>
      </c>
      <c r="DO74" s="5"/>
      <c r="DP74" s="43">
        <f t="shared" si="140"/>
        <v>0</v>
      </c>
      <c r="DQ74" s="27">
        <f t="shared" si="195"/>
        <v>7212</v>
      </c>
      <c r="DR74" s="5"/>
      <c r="DS74" s="43">
        <f t="shared" si="141"/>
        <v>0</v>
      </c>
      <c r="DT74" s="27">
        <f t="shared" si="196"/>
        <v>4846</v>
      </c>
      <c r="DU74" s="5"/>
      <c r="DV74" s="43">
        <f t="shared" si="142"/>
        <v>0</v>
      </c>
      <c r="DW74" s="27">
        <f t="shared" si="197"/>
        <v>4835</v>
      </c>
      <c r="DX74" s="5"/>
      <c r="DY74" s="22">
        <f t="shared" si="143"/>
        <v>0</v>
      </c>
      <c r="DZ74" s="25">
        <f t="shared" si="198"/>
        <v>523</v>
      </c>
      <c r="EA74" s="22"/>
      <c r="EB74" s="22">
        <f t="shared" si="144"/>
        <v>0</v>
      </c>
      <c r="EC74" s="28">
        <f t="shared" si="199"/>
        <v>369</v>
      </c>
      <c r="ED74" s="5"/>
      <c r="EE74" s="43">
        <f t="shared" si="145"/>
        <v>0</v>
      </c>
      <c r="EF74" s="27">
        <f t="shared" si="200"/>
        <v>4769</v>
      </c>
      <c r="EG74" s="66"/>
      <c r="EH74" s="66">
        <f t="shared" si="146"/>
        <v>0</v>
      </c>
      <c r="EI74" s="67">
        <f t="shared" si="201"/>
        <v>25140</v>
      </c>
      <c r="EJ74" s="66"/>
      <c r="EK74" s="66">
        <f t="shared" si="147"/>
        <v>0</v>
      </c>
      <c r="EL74" s="67">
        <f t="shared" si="202"/>
        <v>23770</v>
      </c>
      <c r="EM74" s="110">
        <f t="shared" si="203"/>
        <v>119151.47867999999</v>
      </c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</row>
    <row r="75" spans="1:299" s="33" customFormat="1" ht="11.25" customHeight="1" x14ac:dyDescent="0.25">
      <c r="A75" s="11">
        <v>46032</v>
      </c>
      <c r="B75" s="187"/>
      <c r="C75" s="178">
        <v>8004932564</v>
      </c>
      <c r="D75" s="88" t="s">
        <v>124</v>
      </c>
      <c r="E75" s="89">
        <v>50</v>
      </c>
      <c r="F75" s="137">
        <v>2.5</v>
      </c>
      <c r="G75" s="90">
        <v>191516859043</v>
      </c>
      <c r="H75" s="66"/>
      <c r="I75" s="41">
        <f t="shared" si="121"/>
        <v>0</v>
      </c>
      <c r="J75" s="48">
        <f>J74+H75-I75-100</f>
        <v>99609</v>
      </c>
      <c r="K75" s="66"/>
      <c r="L75" s="41">
        <f t="shared" si="112"/>
        <v>0</v>
      </c>
      <c r="M75" s="48">
        <f>M74+K75-L75-100</f>
        <v>31256</v>
      </c>
      <c r="N75" s="66"/>
      <c r="O75" s="41">
        <f t="shared" si="122"/>
        <v>0</v>
      </c>
      <c r="P75" s="48">
        <f>P74+N75-O75-100</f>
        <v>93826</v>
      </c>
      <c r="Q75" s="66"/>
      <c r="R75" s="66">
        <f t="shared" si="123"/>
        <v>0</v>
      </c>
      <c r="S75" s="67">
        <f>S74+Q75-R75-100</f>
        <v>25982</v>
      </c>
      <c r="T75" s="66"/>
      <c r="U75" s="66">
        <f t="shared" si="152"/>
        <v>130</v>
      </c>
      <c r="V75" s="67">
        <f t="shared" si="153"/>
        <v>66588.5</v>
      </c>
      <c r="W75" s="136"/>
      <c r="X75" s="69">
        <f t="shared" si="124"/>
        <v>0</v>
      </c>
      <c r="Y75" s="67">
        <f t="shared" si="154"/>
        <v>2143.5</v>
      </c>
      <c r="Z75" s="66"/>
      <c r="AA75" s="68">
        <f t="shared" si="125"/>
        <v>0</v>
      </c>
      <c r="AB75" s="67">
        <f t="shared" si="155"/>
        <v>10491</v>
      </c>
      <c r="AC75" s="66"/>
      <c r="AD75" s="66">
        <f t="shared" si="156"/>
        <v>0</v>
      </c>
      <c r="AE75" s="67">
        <f t="shared" si="157"/>
        <v>1902</v>
      </c>
      <c r="AF75" s="66"/>
      <c r="AG75" s="78">
        <f t="shared" si="126"/>
        <v>0</v>
      </c>
      <c r="AH75" s="79">
        <f t="shared" si="158"/>
        <v>3588</v>
      </c>
      <c r="AI75" s="66"/>
      <c r="AJ75" s="68">
        <f t="shared" si="127"/>
        <v>0</v>
      </c>
      <c r="AK75" s="67">
        <f t="shared" si="159"/>
        <v>3006.5</v>
      </c>
      <c r="AL75" s="66"/>
      <c r="AM75" s="68">
        <f t="shared" si="128"/>
        <v>0</v>
      </c>
      <c r="AN75" s="67">
        <f t="shared" si="160"/>
        <v>1649.4</v>
      </c>
      <c r="AO75" s="66"/>
      <c r="AP75" s="68">
        <f t="shared" si="129"/>
        <v>0</v>
      </c>
      <c r="AQ75" s="67">
        <f t="shared" si="161"/>
        <v>5632.4</v>
      </c>
      <c r="AR75" s="66"/>
      <c r="AS75" s="68">
        <f t="shared" si="130"/>
        <v>0</v>
      </c>
      <c r="AT75" s="67">
        <f t="shared" si="162"/>
        <v>2344</v>
      </c>
      <c r="AU75" s="66"/>
      <c r="AV75" s="66">
        <f t="shared" si="163"/>
        <v>0</v>
      </c>
      <c r="AW75" s="42">
        <f t="shared" si="164"/>
        <v>1788.4</v>
      </c>
      <c r="AX75" s="66"/>
      <c r="AY75" s="66">
        <f t="shared" si="165"/>
        <v>0</v>
      </c>
      <c r="AZ75" s="67">
        <f t="shared" si="166"/>
        <v>1870</v>
      </c>
      <c r="BA75" s="66"/>
      <c r="BB75" s="68">
        <f t="shared" si="167"/>
        <v>0</v>
      </c>
      <c r="BC75" s="67">
        <f t="shared" si="168"/>
        <v>3654</v>
      </c>
      <c r="BD75" s="66"/>
      <c r="BE75" s="68">
        <f t="shared" si="169"/>
        <v>0</v>
      </c>
      <c r="BF75" s="67">
        <f t="shared" si="170"/>
        <v>3991</v>
      </c>
      <c r="BG75" s="66"/>
      <c r="BH75" s="68">
        <f t="shared" si="171"/>
        <v>0</v>
      </c>
      <c r="BI75" s="67">
        <f t="shared" si="118"/>
        <v>14136.600000000002</v>
      </c>
      <c r="BJ75" s="66"/>
      <c r="BK75" s="68">
        <f t="shared" si="172"/>
        <v>0</v>
      </c>
      <c r="BL75" s="67">
        <f t="shared" si="173"/>
        <v>7616</v>
      </c>
      <c r="BM75" s="66"/>
      <c r="BN75" s="68">
        <f t="shared" si="174"/>
        <v>0</v>
      </c>
      <c r="BO75" s="67">
        <f t="shared" si="175"/>
        <v>6921</v>
      </c>
      <c r="BP75" s="66"/>
      <c r="BQ75" s="68">
        <f t="shared" si="176"/>
        <v>0</v>
      </c>
      <c r="BR75" s="67">
        <f t="shared" si="177"/>
        <v>27923.599999999999</v>
      </c>
      <c r="BS75" s="66"/>
      <c r="BT75" s="66">
        <f t="shared" si="131"/>
        <v>0</v>
      </c>
      <c r="BU75" s="67">
        <f t="shared" si="119"/>
        <v>89501</v>
      </c>
      <c r="BV75" s="66"/>
      <c r="BW75" s="66">
        <f t="shared" si="132"/>
        <v>0</v>
      </c>
      <c r="BX75" s="67">
        <f t="shared" si="120"/>
        <v>74396</v>
      </c>
      <c r="BY75" s="66"/>
      <c r="BZ75" s="66">
        <f t="shared" si="133"/>
        <v>0</v>
      </c>
      <c r="CA75" s="67">
        <f t="shared" si="117"/>
        <v>80960</v>
      </c>
      <c r="CB75" s="66"/>
      <c r="CC75" s="66">
        <f t="shared" si="178"/>
        <v>0</v>
      </c>
      <c r="CD75" s="67">
        <f t="shared" si="179"/>
        <v>4501</v>
      </c>
      <c r="CE75" s="66"/>
      <c r="CF75" s="66">
        <f t="shared" si="180"/>
        <v>0</v>
      </c>
      <c r="CG75" s="67">
        <f t="shared" si="181"/>
        <v>7097</v>
      </c>
      <c r="CH75" s="66"/>
      <c r="CI75" s="66">
        <f t="shared" si="134"/>
        <v>0</v>
      </c>
      <c r="CJ75" s="67">
        <f t="shared" si="182"/>
        <v>8813</v>
      </c>
      <c r="CK75" s="66"/>
      <c r="CL75" s="66">
        <f t="shared" si="183"/>
        <v>0</v>
      </c>
      <c r="CM75" s="79">
        <f t="shared" si="184"/>
        <v>4885</v>
      </c>
      <c r="CN75" s="66"/>
      <c r="CO75" s="68">
        <f t="shared" si="185"/>
        <v>0</v>
      </c>
      <c r="CP75" s="79">
        <f t="shared" si="186"/>
        <v>3976</v>
      </c>
      <c r="CQ75" s="66"/>
      <c r="CR75" s="68">
        <f t="shared" si="135"/>
        <v>0</v>
      </c>
      <c r="CS75" s="79">
        <f t="shared" si="187"/>
        <v>274</v>
      </c>
      <c r="CT75" s="66"/>
      <c r="CU75" s="68">
        <f t="shared" si="136"/>
        <v>0</v>
      </c>
      <c r="CV75" s="200">
        <f t="shared" si="188"/>
        <v>7769</v>
      </c>
      <c r="CW75" s="65"/>
      <c r="CX75" s="66">
        <f t="shared" si="114"/>
        <v>0</v>
      </c>
      <c r="CY75" s="40">
        <f t="shared" si="116"/>
        <v>6603</v>
      </c>
      <c r="CZ75" s="65"/>
      <c r="DA75" s="66">
        <f t="shared" si="189"/>
        <v>0</v>
      </c>
      <c r="DB75" s="67">
        <f t="shared" si="190"/>
        <v>41730</v>
      </c>
      <c r="DC75" s="66"/>
      <c r="DD75" s="66">
        <f t="shared" si="191"/>
        <v>0</v>
      </c>
      <c r="DE75" s="67">
        <f t="shared" si="192"/>
        <v>38501</v>
      </c>
      <c r="DF75" s="66"/>
      <c r="DG75" s="69">
        <f t="shared" si="193"/>
        <v>0</v>
      </c>
      <c r="DH75" s="67">
        <f t="shared" si="113"/>
        <v>80001</v>
      </c>
      <c r="DI75" s="66"/>
      <c r="DJ75" s="66">
        <f t="shared" si="137"/>
        <v>0</v>
      </c>
      <c r="DK75" s="67">
        <f t="shared" si="194"/>
        <v>3536.5</v>
      </c>
      <c r="DL75" s="210"/>
      <c r="DM75" s="206">
        <f t="shared" si="138"/>
        <v>0</v>
      </c>
      <c r="DN75" s="25">
        <f t="shared" si="139"/>
        <v>0</v>
      </c>
      <c r="DO75" s="5"/>
      <c r="DP75" s="43">
        <f t="shared" si="140"/>
        <v>0</v>
      </c>
      <c r="DQ75" s="27">
        <f t="shared" si="195"/>
        <v>7212</v>
      </c>
      <c r="DR75" s="5"/>
      <c r="DS75" s="43">
        <f t="shared" si="141"/>
        <v>0</v>
      </c>
      <c r="DT75" s="27">
        <f t="shared" si="196"/>
        <v>4846</v>
      </c>
      <c r="DU75" s="5"/>
      <c r="DV75" s="43">
        <f t="shared" si="142"/>
        <v>0</v>
      </c>
      <c r="DW75" s="27">
        <f t="shared" si="197"/>
        <v>4835</v>
      </c>
      <c r="DX75" s="5"/>
      <c r="DY75" s="22">
        <f t="shared" si="143"/>
        <v>0</v>
      </c>
      <c r="DZ75" s="25">
        <f t="shared" si="198"/>
        <v>523</v>
      </c>
      <c r="EA75" s="22"/>
      <c r="EB75" s="22">
        <f t="shared" si="144"/>
        <v>0</v>
      </c>
      <c r="EC75" s="28">
        <f t="shared" si="199"/>
        <v>369</v>
      </c>
      <c r="ED75" s="5"/>
      <c r="EE75" s="43">
        <f t="shared" si="145"/>
        <v>0</v>
      </c>
      <c r="EF75" s="27">
        <f t="shared" si="200"/>
        <v>4769</v>
      </c>
      <c r="EG75" s="66"/>
      <c r="EH75" s="66">
        <f t="shared" si="146"/>
        <v>0</v>
      </c>
      <c r="EI75" s="67">
        <f t="shared" si="201"/>
        <v>25140</v>
      </c>
      <c r="EJ75" s="66"/>
      <c r="EK75" s="66">
        <f t="shared" si="147"/>
        <v>0</v>
      </c>
      <c r="EL75" s="67">
        <f t="shared" si="202"/>
        <v>23770</v>
      </c>
      <c r="EM75" s="110">
        <f t="shared" si="203"/>
        <v>119057.32968</v>
      </c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</row>
    <row r="76" spans="1:299" s="35" customFormat="1" ht="11.25" customHeight="1" x14ac:dyDescent="0.25">
      <c r="A76" s="11">
        <v>46032</v>
      </c>
      <c r="B76" s="187"/>
      <c r="C76" s="178">
        <v>8004932565</v>
      </c>
      <c r="D76" s="88" t="s">
        <v>161</v>
      </c>
      <c r="E76" s="89">
        <v>50</v>
      </c>
      <c r="F76" s="137">
        <v>4</v>
      </c>
      <c r="G76" s="90">
        <v>191516863965</v>
      </c>
      <c r="H76" s="66"/>
      <c r="I76" s="41">
        <f t="shared" si="121"/>
        <v>0</v>
      </c>
      <c r="J76" s="48">
        <f>J75+H76-I76-100</f>
        <v>99509</v>
      </c>
      <c r="K76" s="66"/>
      <c r="L76" s="41">
        <f t="shared" si="112"/>
        <v>0</v>
      </c>
      <c r="M76" s="48">
        <f>M75+K76-L76-100</f>
        <v>31156</v>
      </c>
      <c r="N76" s="66"/>
      <c r="O76" s="41">
        <f t="shared" si="122"/>
        <v>0</v>
      </c>
      <c r="P76" s="48">
        <f>P75+N76-O76-100</f>
        <v>93726</v>
      </c>
      <c r="Q76" s="66"/>
      <c r="R76" s="66">
        <f t="shared" si="123"/>
        <v>0</v>
      </c>
      <c r="S76" s="67">
        <f>S75+Q76-R76-100</f>
        <v>25882</v>
      </c>
      <c r="T76" s="66"/>
      <c r="U76" s="66">
        <f t="shared" si="152"/>
        <v>204.99999999999997</v>
      </c>
      <c r="V76" s="67">
        <f t="shared" si="153"/>
        <v>66383.5</v>
      </c>
      <c r="W76" s="136"/>
      <c r="X76" s="69">
        <f t="shared" si="124"/>
        <v>0</v>
      </c>
      <c r="Y76" s="67">
        <f t="shared" si="154"/>
        <v>2143.5</v>
      </c>
      <c r="Z76" s="66"/>
      <c r="AA76" s="68">
        <f t="shared" si="125"/>
        <v>0</v>
      </c>
      <c r="AB76" s="67">
        <f t="shared" si="155"/>
        <v>10491</v>
      </c>
      <c r="AC76" s="66"/>
      <c r="AD76" s="66">
        <f t="shared" si="156"/>
        <v>0</v>
      </c>
      <c r="AE76" s="67">
        <f t="shared" si="157"/>
        <v>1902</v>
      </c>
      <c r="AF76" s="66"/>
      <c r="AG76" s="78">
        <f t="shared" si="126"/>
        <v>0</v>
      </c>
      <c r="AH76" s="79">
        <f t="shared" si="158"/>
        <v>3588</v>
      </c>
      <c r="AI76" s="66"/>
      <c r="AJ76" s="68">
        <f t="shared" si="127"/>
        <v>0</v>
      </c>
      <c r="AK76" s="67">
        <f t="shared" si="159"/>
        <v>3006.5</v>
      </c>
      <c r="AL76" s="66"/>
      <c r="AM76" s="68">
        <f t="shared" si="128"/>
        <v>0</v>
      </c>
      <c r="AN76" s="67">
        <f t="shared" si="160"/>
        <v>1649.4</v>
      </c>
      <c r="AO76" s="66"/>
      <c r="AP76" s="68">
        <f t="shared" si="129"/>
        <v>0</v>
      </c>
      <c r="AQ76" s="67">
        <f t="shared" si="161"/>
        <v>5632.4</v>
      </c>
      <c r="AR76" s="66"/>
      <c r="AS76" s="68">
        <f t="shared" si="130"/>
        <v>0</v>
      </c>
      <c r="AT76" s="67">
        <f t="shared" si="162"/>
        <v>2344</v>
      </c>
      <c r="AU76" s="66"/>
      <c r="AV76" s="66">
        <f t="shared" si="163"/>
        <v>0</v>
      </c>
      <c r="AW76" s="42">
        <f t="shared" si="164"/>
        <v>1788.4</v>
      </c>
      <c r="AX76" s="66"/>
      <c r="AY76" s="66">
        <f t="shared" si="165"/>
        <v>0</v>
      </c>
      <c r="AZ76" s="67">
        <f t="shared" si="166"/>
        <v>1870</v>
      </c>
      <c r="BA76" s="66"/>
      <c r="BB76" s="68">
        <f t="shared" si="167"/>
        <v>0</v>
      </c>
      <c r="BC76" s="67">
        <f t="shared" si="168"/>
        <v>3654</v>
      </c>
      <c r="BD76" s="66"/>
      <c r="BE76" s="68">
        <f t="shared" si="169"/>
        <v>0</v>
      </c>
      <c r="BF76" s="67">
        <f t="shared" si="170"/>
        <v>3991</v>
      </c>
      <c r="BG76" s="66"/>
      <c r="BH76" s="68">
        <f t="shared" si="171"/>
        <v>0</v>
      </c>
      <c r="BI76" s="67">
        <f t="shared" si="118"/>
        <v>14136.600000000002</v>
      </c>
      <c r="BJ76" s="66"/>
      <c r="BK76" s="68">
        <f t="shared" si="172"/>
        <v>0</v>
      </c>
      <c r="BL76" s="67">
        <f t="shared" si="173"/>
        <v>7616</v>
      </c>
      <c r="BM76" s="66"/>
      <c r="BN76" s="68">
        <f t="shared" si="174"/>
        <v>0</v>
      </c>
      <c r="BO76" s="67">
        <f t="shared" si="175"/>
        <v>6921</v>
      </c>
      <c r="BP76" s="66"/>
      <c r="BQ76" s="68">
        <f t="shared" si="176"/>
        <v>0</v>
      </c>
      <c r="BR76" s="67">
        <f t="shared" si="177"/>
        <v>27923.599999999999</v>
      </c>
      <c r="BS76" s="66"/>
      <c r="BT76" s="66">
        <f t="shared" si="131"/>
        <v>0</v>
      </c>
      <c r="BU76" s="67">
        <f t="shared" si="119"/>
        <v>89501</v>
      </c>
      <c r="BV76" s="66"/>
      <c r="BW76" s="66">
        <f t="shared" si="132"/>
        <v>0</v>
      </c>
      <c r="BX76" s="67">
        <f t="shared" si="120"/>
        <v>74396</v>
      </c>
      <c r="BY76" s="66"/>
      <c r="BZ76" s="66">
        <f t="shared" si="133"/>
        <v>0</v>
      </c>
      <c r="CA76" s="67">
        <f t="shared" si="117"/>
        <v>80960</v>
      </c>
      <c r="CB76" s="66"/>
      <c r="CC76" s="66">
        <f t="shared" si="178"/>
        <v>0</v>
      </c>
      <c r="CD76" s="67">
        <f t="shared" si="179"/>
        <v>4501</v>
      </c>
      <c r="CE76" s="66"/>
      <c r="CF76" s="66">
        <f t="shared" si="180"/>
        <v>0</v>
      </c>
      <c r="CG76" s="67">
        <f t="shared" si="181"/>
        <v>7097</v>
      </c>
      <c r="CH76" s="66"/>
      <c r="CI76" s="66">
        <f t="shared" si="134"/>
        <v>0</v>
      </c>
      <c r="CJ76" s="67">
        <f t="shared" si="182"/>
        <v>8813</v>
      </c>
      <c r="CK76" s="66"/>
      <c r="CL76" s="66">
        <f t="shared" si="183"/>
        <v>0</v>
      </c>
      <c r="CM76" s="79">
        <f t="shared" si="184"/>
        <v>4885</v>
      </c>
      <c r="CN76" s="66"/>
      <c r="CO76" s="68">
        <f t="shared" si="185"/>
        <v>0</v>
      </c>
      <c r="CP76" s="79">
        <f t="shared" si="186"/>
        <v>3976</v>
      </c>
      <c r="CQ76" s="66"/>
      <c r="CR76" s="68">
        <f t="shared" si="135"/>
        <v>0</v>
      </c>
      <c r="CS76" s="79">
        <f t="shared" si="187"/>
        <v>274</v>
      </c>
      <c r="CT76" s="66"/>
      <c r="CU76" s="68">
        <f t="shared" si="136"/>
        <v>0</v>
      </c>
      <c r="CV76" s="200">
        <f t="shared" si="188"/>
        <v>7769</v>
      </c>
      <c r="CW76" s="65"/>
      <c r="CX76" s="66">
        <f t="shared" si="114"/>
        <v>0</v>
      </c>
      <c r="CY76" s="40">
        <f t="shared" si="116"/>
        <v>6603</v>
      </c>
      <c r="CZ76" s="65"/>
      <c r="DA76" s="66">
        <f t="shared" si="189"/>
        <v>0</v>
      </c>
      <c r="DB76" s="67">
        <f t="shared" si="190"/>
        <v>41730</v>
      </c>
      <c r="DC76" s="66"/>
      <c r="DD76" s="66">
        <f t="shared" si="191"/>
        <v>0</v>
      </c>
      <c r="DE76" s="67">
        <f t="shared" si="192"/>
        <v>38501</v>
      </c>
      <c r="DF76" s="66"/>
      <c r="DG76" s="69">
        <f t="shared" si="193"/>
        <v>0</v>
      </c>
      <c r="DH76" s="67">
        <f t="shared" si="113"/>
        <v>80001</v>
      </c>
      <c r="DI76" s="66"/>
      <c r="DJ76" s="66">
        <f t="shared" si="137"/>
        <v>0</v>
      </c>
      <c r="DK76" s="67">
        <f t="shared" si="194"/>
        <v>3536.5</v>
      </c>
      <c r="DL76" s="210"/>
      <c r="DM76" s="206">
        <f t="shared" si="138"/>
        <v>0</v>
      </c>
      <c r="DN76" s="25">
        <f t="shared" si="139"/>
        <v>0</v>
      </c>
      <c r="DO76" s="5"/>
      <c r="DP76" s="43">
        <f t="shared" si="140"/>
        <v>0</v>
      </c>
      <c r="DQ76" s="27">
        <f t="shared" si="195"/>
        <v>7212</v>
      </c>
      <c r="DR76" s="5"/>
      <c r="DS76" s="43">
        <f t="shared" si="141"/>
        <v>0</v>
      </c>
      <c r="DT76" s="27">
        <f t="shared" si="196"/>
        <v>4846</v>
      </c>
      <c r="DU76" s="5"/>
      <c r="DV76" s="43">
        <f t="shared" si="142"/>
        <v>0</v>
      </c>
      <c r="DW76" s="27">
        <f t="shared" si="197"/>
        <v>4835</v>
      </c>
      <c r="DX76" s="5"/>
      <c r="DY76" s="22">
        <f t="shared" si="143"/>
        <v>0</v>
      </c>
      <c r="DZ76" s="25">
        <f t="shared" si="198"/>
        <v>523</v>
      </c>
      <c r="EA76" s="22"/>
      <c r="EB76" s="22">
        <f t="shared" si="144"/>
        <v>0</v>
      </c>
      <c r="EC76" s="28">
        <f t="shared" si="199"/>
        <v>369</v>
      </c>
      <c r="ED76" s="5"/>
      <c r="EE76" s="43">
        <f t="shared" si="145"/>
        <v>0</v>
      </c>
      <c r="EF76" s="27">
        <f t="shared" si="200"/>
        <v>4769</v>
      </c>
      <c r="EG76" s="66"/>
      <c r="EH76" s="66">
        <f t="shared" si="146"/>
        <v>0</v>
      </c>
      <c r="EI76" s="67">
        <f t="shared" si="201"/>
        <v>25140</v>
      </c>
      <c r="EJ76" s="66"/>
      <c r="EK76" s="66">
        <f t="shared" si="147"/>
        <v>0</v>
      </c>
      <c r="EL76" s="67">
        <f t="shared" si="202"/>
        <v>23770</v>
      </c>
      <c r="EM76" s="110">
        <f t="shared" si="203"/>
        <v>118831.37207999999</v>
      </c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</row>
    <row r="77" spans="1:299" s="35" customFormat="1" ht="11.25" customHeight="1" x14ac:dyDescent="0.25">
      <c r="A77" s="11">
        <v>46032</v>
      </c>
      <c r="B77" s="187"/>
      <c r="C77" s="174">
        <v>8004932567</v>
      </c>
      <c r="D77" s="13" t="s">
        <v>129</v>
      </c>
      <c r="E77" s="14">
        <v>120</v>
      </c>
      <c r="F77" s="15">
        <v>4</v>
      </c>
      <c r="G77" s="16">
        <v>191516031258</v>
      </c>
      <c r="H77" s="66"/>
      <c r="I77" s="41">
        <f t="shared" si="121"/>
        <v>240</v>
      </c>
      <c r="J77" s="48">
        <f t="shared" ref="J77:J82" si="204">J76+H77-I77</f>
        <v>99269</v>
      </c>
      <c r="K77" s="66"/>
      <c r="L77" s="41">
        <f t="shared" si="112"/>
        <v>240</v>
      </c>
      <c r="M77" s="48">
        <f>M76+K77-L77</f>
        <v>30916</v>
      </c>
      <c r="N77" s="66"/>
      <c r="O77" s="41">
        <f t="shared" si="122"/>
        <v>240</v>
      </c>
      <c r="P77" s="48">
        <f>P76+N77-O77</f>
        <v>93486</v>
      </c>
      <c r="Q77" s="66"/>
      <c r="R77" s="66">
        <f t="shared" si="123"/>
        <v>240</v>
      </c>
      <c r="S77" s="67">
        <f t="shared" ref="S77:S82" si="205">S76+Q77-R77</f>
        <v>25642</v>
      </c>
      <c r="T77" s="66"/>
      <c r="U77" s="66">
        <f t="shared" si="152"/>
        <v>491.99999999999994</v>
      </c>
      <c r="V77" s="67">
        <f t="shared" si="153"/>
        <v>65891.5</v>
      </c>
      <c r="W77" s="136"/>
      <c r="X77" s="69">
        <f t="shared" si="124"/>
        <v>0</v>
      </c>
      <c r="Y77" s="67">
        <f t="shared" si="154"/>
        <v>2143.5</v>
      </c>
      <c r="Z77" s="66"/>
      <c r="AA77" s="68">
        <f t="shared" si="125"/>
        <v>0</v>
      </c>
      <c r="AB77" s="67">
        <f t="shared" si="155"/>
        <v>10491</v>
      </c>
      <c r="AC77" s="66"/>
      <c r="AD77" s="66">
        <f t="shared" si="156"/>
        <v>0</v>
      </c>
      <c r="AE77" s="67">
        <f t="shared" si="157"/>
        <v>1902</v>
      </c>
      <c r="AF77" s="66"/>
      <c r="AG77" s="78">
        <f t="shared" si="126"/>
        <v>0</v>
      </c>
      <c r="AH77" s="79">
        <f t="shared" si="158"/>
        <v>3588</v>
      </c>
      <c r="AI77" s="66"/>
      <c r="AJ77" s="68">
        <f t="shared" si="127"/>
        <v>0</v>
      </c>
      <c r="AK77" s="67">
        <f t="shared" si="159"/>
        <v>3006.5</v>
      </c>
      <c r="AL77" s="66"/>
      <c r="AM77" s="68">
        <f t="shared" si="128"/>
        <v>0</v>
      </c>
      <c r="AN77" s="67">
        <f t="shared" si="160"/>
        <v>1649.4</v>
      </c>
      <c r="AO77" s="66"/>
      <c r="AP77" s="68">
        <f t="shared" si="129"/>
        <v>0</v>
      </c>
      <c r="AQ77" s="67">
        <f t="shared" si="161"/>
        <v>5632.4</v>
      </c>
      <c r="AR77" s="66"/>
      <c r="AS77" s="68">
        <f t="shared" si="130"/>
        <v>0</v>
      </c>
      <c r="AT77" s="67">
        <f t="shared" si="162"/>
        <v>2344</v>
      </c>
      <c r="AU77" s="66"/>
      <c r="AV77" s="66">
        <f t="shared" si="163"/>
        <v>0</v>
      </c>
      <c r="AW77" s="42">
        <f t="shared" si="164"/>
        <v>1788.4</v>
      </c>
      <c r="AX77" s="66"/>
      <c r="AY77" s="66">
        <f t="shared" si="165"/>
        <v>0</v>
      </c>
      <c r="AZ77" s="67">
        <f t="shared" si="166"/>
        <v>1870</v>
      </c>
      <c r="BA77" s="66"/>
      <c r="BB77" s="68">
        <f t="shared" si="167"/>
        <v>0</v>
      </c>
      <c r="BC77" s="67">
        <f t="shared" si="168"/>
        <v>3654</v>
      </c>
      <c r="BD77" s="66"/>
      <c r="BE77" s="68">
        <f t="shared" si="169"/>
        <v>0</v>
      </c>
      <c r="BF77" s="67">
        <f t="shared" si="170"/>
        <v>3991</v>
      </c>
      <c r="BG77" s="66"/>
      <c r="BH77" s="68">
        <f t="shared" si="171"/>
        <v>0</v>
      </c>
      <c r="BI77" s="67">
        <f t="shared" si="118"/>
        <v>14136.600000000002</v>
      </c>
      <c r="BJ77" s="66"/>
      <c r="BK77" s="68">
        <f t="shared" si="172"/>
        <v>0</v>
      </c>
      <c r="BL77" s="67">
        <f t="shared" si="173"/>
        <v>7616</v>
      </c>
      <c r="BM77" s="66"/>
      <c r="BN77" s="68">
        <f t="shared" si="174"/>
        <v>0</v>
      </c>
      <c r="BO77" s="67">
        <f t="shared" si="175"/>
        <v>6921</v>
      </c>
      <c r="BP77" s="66"/>
      <c r="BQ77" s="68">
        <f t="shared" si="176"/>
        <v>0</v>
      </c>
      <c r="BR77" s="67">
        <f t="shared" si="177"/>
        <v>27923.599999999999</v>
      </c>
      <c r="BS77" s="66"/>
      <c r="BT77" s="66">
        <f t="shared" si="131"/>
        <v>0</v>
      </c>
      <c r="BU77" s="67">
        <f t="shared" si="119"/>
        <v>89501</v>
      </c>
      <c r="BV77" s="66"/>
      <c r="BW77" s="66">
        <f t="shared" si="132"/>
        <v>0</v>
      </c>
      <c r="BX77" s="67">
        <f t="shared" si="120"/>
        <v>74396</v>
      </c>
      <c r="BY77" s="66"/>
      <c r="BZ77" s="66">
        <f t="shared" si="133"/>
        <v>0</v>
      </c>
      <c r="CA77" s="67">
        <f t="shared" si="117"/>
        <v>80960</v>
      </c>
      <c r="CB77" s="66"/>
      <c r="CC77" s="66">
        <f t="shared" si="178"/>
        <v>0</v>
      </c>
      <c r="CD77" s="67">
        <f t="shared" si="179"/>
        <v>4501</v>
      </c>
      <c r="CE77" s="66"/>
      <c r="CF77" s="66">
        <f t="shared" si="180"/>
        <v>0</v>
      </c>
      <c r="CG77" s="67">
        <f t="shared" si="181"/>
        <v>7097</v>
      </c>
      <c r="CH77" s="66"/>
      <c r="CI77" s="66">
        <f t="shared" si="134"/>
        <v>0</v>
      </c>
      <c r="CJ77" s="67">
        <f t="shared" si="182"/>
        <v>8813</v>
      </c>
      <c r="CK77" s="66"/>
      <c r="CL77" s="66">
        <f t="shared" si="183"/>
        <v>0</v>
      </c>
      <c r="CM77" s="79">
        <f t="shared" si="184"/>
        <v>4885</v>
      </c>
      <c r="CN77" s="66"/>
      <c r="CO77" s="68">
        <f t="shared" si="185"/>
        <v>0</v>
      </c>
      <c r="CP77" s="79">
        <f t="shared" si="186"/>
        <v>3976</v>
      </c>
      <c r="CQ77" s="66"/>
      <c r="CR77" s="68">
        <f t="shared" si="135"/>
        <v>0</v>
      </c>
      <c r="CS77" s="79">
        <f t="shared" si="187"/>
        <v>274</v>
      </c>
      <c r="CT77" s="66"/>
      <c r="CU77" s="68">
        <f t="shared" si="136"/>
        <v>0</v>
      </c>
      <c r="CV77" s="200">
        <f t="shared" si="188"/>
        <v>7769</v>
      </c>
      <c r="CW77" s="65"/>
      <c r="CX77" s="66">
        <f t="shared" si="114"/>
        <v>0</v>
      </c>
      <c r="CY77" s="40">
        <f t="shared" si="116"/>
        <v>6603</v>
      </c>
      <c r="CZ77" s="65"/>
      <c r="DA77" s="66">
        <f t="shared" si="189"/>
        <v>0</v>
      </c>
      <c r="DB77" s="67">
        <f t="shared" si="190"/>
        <v>41730</v>
      </c>
      <c r="DC77" s="66"/>
      <c r="DD77" s="66">
        <f t="shared" si="191"/>
        <v>0</v>
      </c>
      <c r="DE77" s="67">
        <f t="shared" si="192"/>
        <v>38501</v>
      </c>
      <c r="DF77" s="66"/>
      <c r="DG77" s="69">
        <f t="shared" si="193"/>
        <v>0</v>
      </c>
      <c r="DH77" s="67">
        <f t="shared" si="113"/>
        <v>80001</v>
      </c>
      <c r="DI77" s="66"/>
      <c r="DJ77" s="66">
        <f t="shared" si="137"/>
        <v>0</v>
      </c>
      <c r="DK77" s="67">
        <f t="shared" si="194"/>
        <v>3536.5</v>
      </c>
      <c r="DL77" s="210"/>
      <c r="DM77" s="206">
        <f t="shared" si="138"/>
        <v>0</v>
      </c>
      <c r="DN77" s="25">
        <f t="shared" si="139"/>
        <v>0</v>
      </c>
      <c r="DO77" s="5"/>
      <c r="DP77" s="43">
        <f t="shared" si="140"/>
        <v>0</v>
      </c>
      <c r="DQ77" s="27">
        <f t="shared" si="195"/>
        <v>7212</v>
      </c>
      <c r="DR77" s="5"/>
      <c r="DS77" s="43">
        <f t="shared" si="141"/>
        <v>0</v>
      </c>
      <c r="DT77" s="27">
        <f t="shared" si="196"/>
        <v>4846</v>
      </c>
      <c r="DU77" s="5"/>
      <c r="DV77" s="43">
        <f t="shared" si="142"/>
        <v>0</v>
      </c>
      <c r="DW77" s="27">
        <f t="shared" si="197"/>
        <v>4835</v>
      </c>
      <c r="DX77" s="5"/>
      <c r="DY77" s="22">
        <f t="shared" si="143"/>
        <v>0</v>
      </c>
      <c r="DZ77" s="25">
        <f t="shared" si="198"/>
        <v>523</v>
      </c>
      <c r="EA77" s="22"/>
      <c r="EB77" s="22">
        <f t="shared" si="144"/>
        <v>0</v>
      </c>
      <c r="EC77" s="28">
        <f t="shared" si="199"/>
        <v>369</v>
      </c>
      <c r="ED77" s="5"/>
      <c r="EE77" s="43">
        <f t="shared" si="145"/>
        <v>0</v>
      </c>
      <c r="EF77" s="27">
        <f t="shared" si="200"/>
        <v>4769</v>
      </c>
      <c r="EG77" s="66"/>
      <c r="EH77" s="66">
        <f t="shared" si="146"/>
        <v>0</v>
      </c>
      <c r="EI77" s="67">
        <f t="shared" si="201"/>
        <v>25140</v>
      </c>
      <c r="EJ77" s="66"/>
      <c r="EK77" s="66">
        <f t="shared" si="147"/>
        <v>0</v>
      </c>
      <c r="EL77" s="67">
        <f t="shared" si="202"/>
        <v>23770</v>
      </c>
      <c r="EM77" s="110">
        <f t="shared" si="203"/>
        <v>118756.13407999999</v>
      </c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</row>
    <row r="78" spans="1:299" s="7" customFormat="1" ht="11.25" customHeight="1" x14ac:dyDescent="0.25">
      <c r="A78" s="11">
        <v>46032</v>
      </c>
      <c r="B78" s="187"/>
      <c r="C78" s="174">
        <v>8004932569</v>
      </c>
      <c r="D78" s="13" t="s">
        <v>120</v>
      </c>
      <c r="E78" s="14">
        <v>25</v>
      </c>
      <c r="F78" s="15">
        <v>5</v>
      </c>
      <c r="G78" s="16">
        <v>191516032149</v>
      </c>
      <c r="H78" s="66"/>
      <c r="I78" s="41">
        <f t="shared" si="121"/>
        <v>50</v>
      </c>
      <c r="J78" s="48">
        <f t="shared" si="204"/>
        <v>99219</v>
      </c>
      <c r="K78" s="66"/>
      <c r="L78" s="41">
        <f t="shared" si="112"/>
        <v>50</v>
      </c>
      <c r="M78" s="48">
        <f>M77+K78-L78</f>
        <v>30866</v>
      </c>
      <c r="N78" s="66"/>
      <c r="O78" s="41">
        <f t="shared" si="122"/>
        <v>50</v>
      </c>
      <c r="P78" s="48">
        <f>P77+N78-O78</f>
        <v>93436</v>
      </c>
      <c r="Q78" s="66"/>
      <c r="R78" s="66">
        <f t="shared" si="123"/>
        <v>50</v>
      </c>
      <c r="S78" s="67">
        <f t="shared" si="205"/>
        <v>25592</v>
      </c>
      <c r="T78" s="66"/>
      <c r="U78" s="66">
        <f t="shared" si="152"/>
        <v>0</v>
      </c>
      <c r="V78" s="67">
        <f t="shared" si="153"/>
        <v>65891.5</v>
      </c>
      <c r="W78" s="136"/>
      <c r="X78" s="69">
        <f t="shared" si="124"/>
        <v>0</v>
      </c>
      <c r="Y78" s="67">
        <f t="shared" si="154"/>
        <v>2143.5</v>
      </c>
      <c r="Z78" s="66"/>
      <c r="AA78" s="68">
        <f t="shared" si="125"/>
        <v>0</v>
      </c>
      <c r="AB78" s="67">
        <f t="shared" si="155"/>
        <v>10491</v>
      </c>
      <c r="AC78" s="66"/>
      <c r="AD78" s="66">
        <f t="shared" si="156"/>
        <v>0</v>
      </c>
      <c r="AE78" s="67">
        <f t="shared" si="157"/>
        <v>1902</v>
      </c>
      <c r="AF78" s="66"/>
      <c r="AG78" s="78">
        <f t="shared" si="126"/>
        <v>0</v>
      </c>
      <c r="AH78" s="79">
        <f t="shared" si="158"/>
        <v>3588</v>
      </c>
      <c r="AI78" s="66"/>
      <c r="AJ78" s="68">
        <f t="shared" si="127"/>
        <v>0</v>
      </c>
      <c r="AK78" s="67">
        <f t="shared" si="159"/>
        <v>3006.5</v>
      </c>
      <c r="AL78" s="66"/>
      <c r="AM78" s="68">
        <f t="shared" si="128"/>
        <v>0</v>
      </c>
      <c r="AN78" s="67">
        <f t="shared" si="160"/>
        <v>1649.4</v>
      </c>
      <c r="AO78" s="66"/>
      <c r="AP78" s="68">
        <f t="shared" si="129"/>
        <v>127.49999999999999</v>
      </c>
      <c r="AQ78" s="67">
        <f t="shared" si="161"/>
        <v>5504.9</v>
      </c>
      <c r="AR78" s="66"/>
      <c r="AS78" s="68">
        <f t="shared" si="130"/>
        <v>0</v>
      </c>
      <c r="AT78" s="67">
        <f t="shared" si="162"/>
        <v>2344</v>
      </c>
      <c r="AU78" s="66"/>
      <c r="AV78" s="66">
        <f t="shared" si="163"/>
        <v>0</v>
      </c>
      <c r="AW78" s="42">
        <f t="shared" si="164"/>
        <v>1788.4</v>
      </c>
      <c r="AX78" s="66"/>
      <c r="AY78" s="66">
        <f t="shared" si="165"/>
        <v>0</v>
      </c>
      <c r="AZ78" s="67">
        <f t="shared" si="166"/>
        <v>1870</v>
      </c>
      <c r="BA78" s="66"/>
      <c r="BB78" s="68">
        <f t="shared" si="167"/>
        <v>0</v>
      </c>
      <c r="BC78" s="67">
        <f t="shared" si="168"/>
        <v>3654</v>
      </c>
      <c r="BD78" s="66"/>
      <c r="BE78" s="68">
        <f t="shared" si="169"/>
        <v>0</v>
      </c>
      <c r="BF78" s="67">
        <f t="shared" si="170"/>
        <v>3991</v>
      </c>
      <c r="BG78" s="66"/>
      <c r="BH78" s="68">
        <f t="shared" si="171"/>
        <v>0</v>
      </c>
      <c r="BI78" s="67">
        <f t="shared" si="118"/>
        <v>14136.600000000002</v>
      </c>
      <c r="BJ78" s="66"/>
      <c r="BK78" s="68">
        <f t="shared" si="172"/>
        <v>0</v>
      </c>
      <c r="BL78" s="67">
        <f t="shared" si="173"/>
        <v>7616</v>
      </c>
      <c r="BM78" s="66"/>
      <c r="BN78" s="68">
        <f t="shared" si="174"/>
        <v>0</v>
      </c>
      <c r="BO78" s="67">
        <f t="shared" si="175"/>
        <v>6921</v>
      </c>
      <c r="BP78" s="66"/>
      <c r="BQ78" s="68">
        <f t="shared" si="176"/>
        <v>0</v>
      </c>
      <c r="BR78" s="67">
        <f t="shared" si="177"/>
        <v>27923.599999999999</v>
      </c>
      <c r="BS78" s="66"/>
      <c r="BT78" s="66">
        <f t="shared" si="131"/>
        <v>0</v>
      </c>
      <c r="BU78" s="67">
        <f t="shared" si="119"/>
        <v>89501</v>
      </c>
      <c r="BV78" s="66"/>
      <c r="BW78" s="66">
        <f t="shared" si="132"/>
        <v>0</v>
      </c>
      <c r="BX78" s="67">
        <f t="shared" si="120"/>
        <v>74396</v>
      </c>
      <c r="BY78" s="66"/>
      <c r="BZ78" s="66">
        <f t="shared" si="133"/>
        <v>0</v>
      </c>
      <c r="CA78" s="67">
        <f t="shared" si="117"/>
        <v>80960</v>
      </c>
      <c r="CB78" s="66"/>
      <c r="CC78" s="66">
        <f t="shared" si="178"/>
        <v>0</v>
      </c>
      <c r="CD78" s="67">
        <f t="shared" si="179"/>
        <v>4501</v>
      </c>
      <c r="CE78" s="66"/>
      <c r="CF78" s="66">
        <f t="shared" si="180"/>
        <v>0</v>
      </c>
      <c r="CG78" s="67">
        <f t="shared" si="181"/>
        <v>7097</v>
      </c>
      <c r="CH78" s="66"/>
      <c r="CI78" s="66">
        <f t="shared" si="134"/>
        <v>0</v>
      </c>
      <c r="CJ78" s="67">
        <f t="shared" si="182"/>
        <v>8813</v>
      </c>
      <c r="CK78" s="66"/>
      <c r="CL78" s="66">
        <f t="shared" si="183"/>
        <v>0</v>
      </c>
      <c r="CM78" s="79">
        <f t="shared" si="184"/>
        <v>4885</v>
      </c>
      <c r="CN78" s="66"/>
      <c r="CO78" s="68">
        <f t="shared" si="185"/>
        <v>0</v>
      </c>
      <c r="CP78" s="79">
        <f t="shared" si="186"/>
        <v>3976</v>
      </c>
      <c r="CQ78" s="66"/>
      <c r="CR78" s="68">
        <f t="shared" si="135"/>
        <v>0</v>
      </c>
      <c r="CS78" s="79">
        <f t="shared" si="187"/>
        <v>274</v>
      </c>
      <c r="CT78" s="66"/>
      <c r="CU78" s="68">
        <f t="shared" si="136"/>
        <v>0</v>
      </c>
      <c r="CV78" s="200">
        <f t="shared" si="188"/>
        <v>7769</v>
      </c>
      <c r="CW78" s="65"/>
      <c r="CX78" s="66">
        <f t="shared" si="114"/>
        <v>0</v>
      </c>
      <c r="CY78" s="40">
        <f t="shared" si="116"/>
        <v>6603</v>
      </c>
      <c r="CZ78" s="65"/>
      <c r="DA78" s="66">
        <f t="shared" si="189"/>
        <v>0</v>
      </c>
      <c r="DB78" s="67">
        <f t="shared" si="190"/>
        <v>41730</v>
      </c>
      <c r="DC78" s="66"/>
      <c r="DD78" s="66">
        <f t="shared" si="191"/>
        <v>0</v>
      </c>
      <c r="DE78" s="67">
        <f t="shared" si="192"/>
        <v>38501</v>
      </c>
      <c r="DF78" s="66"/>
      <c r="DG78" s="69">
        <f t="shared" si="193"/>
        <v>0</v>
      </c>
      <c r="DH78" s="67">
        <f t="shared" si="113"/>
        <v>80001</v>
      </c>
      <c r="DI78" s="66"/>
      <c r="DJ78" s="66">
        <f t="shared" si="137"/>
        <v>0</v>
      </c>
      <c r="DK78" s="67">
        <f t="shared" si="194"/>
        <v>3536.5</v>
      </c>
      <c r="DL78" s="210"/>
      <c r="DM78" s="206">
        <f t="shared" si="138"/>
        <v>0</v>
      </c>
      <c r="DN78" s="25">
        <f t="shared" si="139"/>
        <v>0</v>
      </c>
      <c r="DO78" s="5"/>
      <c r="DP78" s="43">
        <f t="shared" si="140"/>
        <v>0</v>
      </c>
      <c r="DQ78" s="27">
        <f t="shared" si="195"/>
        <v>7212</v>
      </c>
      <c r="DR78" s="5"/>
      <c r="DS78" s="43">
        <f t="shared" si="141"/>
        <v>0</v>
      </c>
      <c r="DT78" s="27">
        <f t="shared" si="196"/>
        <v>4846</v>
      </c>
      <c r="DU78" s="5"/>
      <c r="DV78" s="43">
        <f t="shared" si="142"/>
        <v>0</v>
      </c>
      <c r="DW78" s="27">
        <f t="shared" si="197"/>
        <v>4835</v>
      </c>
      <c r="DX78" s="5"/>
      <c r="DY78" s="22">
        <f t="shared" si="143"/>
        <v>0</v>
      </c>
      <c r="DZ78" s="25">
        <f t="shared" si="198"/>
        <v>523</v>
      </c>
      <c r="EA78" s="22"/>
      <c r="EB78" s="22">
        <f t="shared" si="144"/>
        <v>0</v>
      </c>
      <c r="EC78" s="28">
        <f t="shared" si="199"/>
        <v>369</v>
      </c>
      <c r="ED78" s="5"/>
      <c r="EE78" s="43">
        <f t="shared" si="145"/>
        <v>0</v>
      </c>
      <c r="EF78" s="27">
        <f t="shared" si="200"/>
        <v>4769</v>
      </c>
      <c r="EG78" s="66"/>
      <c r="EH78" s="66">
        <f t="shared" si="146"/>
        <v>0</v>
      </c>
      <c r="EI78" s="67">
        <f t="shared" si="201"/>
        <v>25140</v>
      </c>
      <c r="EJ78" s="66"/>
      <c r="EK78" s="66">
        <f t="shared" si="147"/>
        <v>0</v>
      </c>
      <c r="EL78" s="67">
        <f t="shared" si="202"/>
        <v>23770</v>
      </c>
      <c r="EM78" s="110">
        <f t="shared" si="203"/>
        <v>118699.14607999998</v>
      </c>
    </row>
    <row r="79" spans="1:299" s="35" customFormat="1" ht="11.25" customHeight="1" x14ac:dyDescent="0.25">
      <c r="A79" s="11">
        <v>46032</v>
      </c>
      <c r="B79" s="187"/>
      <c r="C79" s="180">
        <v>8004932570</v>
      </c>
      <c r="D79" s="37" t="s">
        <v>106</v>
      </c>
      <c r="E79" s="38">
        <v>50</v>
      </c>
      <c r="F79" s="39">
        <v>1</v>
      </c>
      <c r="G79" s="40">
        <v>191516130111</v>
      </c>
      <c r="H79" s="66"/>
      <c r="I79" s="41">
        <f t="shared" si="121"/>
        <v>0</v>
      </c>
      <c r="J79" s="48">
        <f t="shared" si="204"/>
        <v>99219</v>
      </c>
      <c r="K79" s="66"/>
      <c r="L79" s="41">
        <f t="shared" si="112"/>
        <v>0</v>
      </c>
      <c r="M79" s="48">
        <f>M78+K79-L79-100</f>
        <v>30766</v>
      </c>
      <c r="N79" s="66"/>
      <c r="O79" s="41">
        <f t="shared" si="122"/>
        <v>0</v>
      </c>
      <c r="P79" s="48">
        <f>P78+N79-O79</f>
        <v>93436</v>
      </c>
      <c r="Q79" s="66"/>
      <c r="R79" s="66">
        <f t="shared" si="123"/>
        <v>100</v>
      </c>
      <c r="S79" s="67">
        <f t="shared" si="205"/>
        <v>25492</v>
      </c>
      <c r="T79" s="66"/>
      <c r="U79" s="66">
        <f t="shared" si="152"/>
        <v>0</v>
      </c>
      <c r="V79" s="67">
        <f t="shared" si="153"/>
        <v>65891.5</v>
      </c>
      <c r="W79" s="136"/>
      <c r="X79" s="69">
        <f t="shared" si="124"/>
        <v>0</v>
      </c>
      <c r="Y79" s="67">
        <f t="shared" si="154"/>
        <v>2143.5</v>
      </c>
      <c r="Z79" s="66"/>
      <c r="AA79" s="68">
        <f t="shared" si="125"/>
        <v>0</v>
      </c>
      <c r="AB79" s="67">
        <f t="shared" si="155"/>
        <v>10491</v>
      </c>
      <c r="AC79" s="66"/>
      <c r="AD79" s="66">
        <f t="shared" si="156"/>
        <v>0</v>
      </c>
      <c r="AE79" s="67">
        <f t="shared" si="157"/>
        <v>1902</v>
      </c>
      <c r="AF79" s="66"/>
      <c r="AG79" s="78">
        <f t="shared" si="126"/>
        <v>0</v>
      </c>
      <c r="AH79" s="79">
        <f t="shared" si="158"/>
        <v>3588</v>
      </c>
      <c r="AI79" s="66"/>
      <c r="AJ79" s="68">
        <f t="shared" si="127"/>
        <v>0</v>
      </c>
      <c r="AK79" s="67">
        <f t="shared" si="159"/>
        <v>3006.5</v>
      </c>
      <c r="AL79" s="66"/>
      <c r="AM79" s="68">
        <f t="shared" si="128"/>
        <v>0</v>
      </c>
      <c r="AN79" s="67">
        <f t="shared" si="160"/>
        <v>1649.4</v>
      </c>
      <c r="AO79" s="66"/>
      <c r="AP79" s="68">
        <f t="shared" si="129"/>
        <v>0</v>
      </c>
      <c r="AQ79" s="67">
        <f t="shared" si="161"/>
        <v>5504.9</v>
      </c>
      <c r="AR79" s="66"/>
      <c r="AS79" s="68">
        <f t="shared" si="130"/>
        <v>0</v>
      </c>
      <c r="AT79" s="67">
        <f t="shared" si="162"/>
        <v>2344</v>
      </c>
      <c r="AU79" s="66"/>
      <c r="AV79" s="66">
        <f t="shared" si="163"/>
        <v>0</v>
      </c>
      <c r="AW79" s="42">
        <f t="shared" si="164"/>
        <v>1788.4</v>
      </c>
      <c r="AX79" s="66"/>
      <c r="AY79" s="66">
        <f t="shared" si="165"/>
        <v>0</v>
      </c>
      <c r="AZ79" s="67">
        <f t="shared" si="166"/>
        <v>1870</v>
      </c>
      <c r="BA79" s="66"/>
      <c r="BB79" s="68">
        <f t="shared" si="167"/>
        <v>0</v>
      </c>
      <c r="BC79" s="67">
        <f t="shared" si="168"/>
        <v>3654</v>
      </c>
      <c r="BD79" s="66"/>
      <c r="BE79" s="68">
        <f t="shared" si="169"/>
        <v>0</v>
      </c>
      <c r="BF79" s="67">
        <f t="shared" si="170"/>
        <v>3991</v>
      </c>
      <c r="BG79" s="66"/>
      <c r="BH79" s="68">
        <f t="shared" si="171"/>
        <v>0</v>
      </c>
      <c r="BI79" s="67">
        <f t="shared" si="118"/>
        <v>14136.600000000002</v>
      </c>
      <c r="BJ79" s="66"/>
      <c r="BK79" s="68">
        <f t="shared" si="172"/>
        <v>0</v>
      </c>
      <c r="BL79" s="67">
        <f t="shared" si="173"/>
        <v>7616</v>
      </c>
      <c r="BM79" s="66"/>
      <c r="BN79" s="68">
        <f t="shared" si="174"/>
        <v>0</v>
      </c>
      <c r="BO79" s="67">
        <f t="shared" si="175"/>
        <v>6921</v>
      </c>
      <c r="BP79" s="66"/>
      <c r="BQ79" s="68">
        <f t="shared" si="176"/>
        <v>0</v>
      </c>
      <c r="BR79" s="67">
        <f t="shared" si="177"/>
        <v>27923.599999999999</v>
      </c>
      <c r="BS79" s="66"/>
      <c r="BT79" s="66">
        <f t="shared" si="131"/>
        <v>0</v>
      </c>
      <c r="BU79" s="67">
        <f t="shared" si="119"/>
        <v>89501</v>
      </c>
      <c r="BV79" s="66"/>
      <c r="BW79" s="66">
        <f t="shared" si="132"/>
        <v>0</v>
      </c>
      <c r="BX79" s="67">
        <f t="shared" si="120"/>
        <v>74396</v>
      </c>
      <c r="BY79" s="66"/>
      <c r="BZ79" s="66">
        <f t="shared" si="133"/>
        <v>0</v>
      </c>
      <c r="CA79" s="67">
        <f t="shared" si="117"/>
        <v>80960</v>
      </c>
      <c r="CB79" s="66"/>
      <c r="CC79" s="66">
        <f t="shared" si="178"/>
        <v>0</v>
      </c>
      <c r="CD79" s="67">
        <f t="shared" si="179"/>
        <v>4501</v>
      </c>
      <c r="CE79" s="66"/>
      <c r="CF79" s="66">
        <f t="shared" si="180"/>
        <v>0</v>
      </c>
      <c r="CG79" s="67">
        <f t="shared" si="181"/>
        <v>7097</v>
      </c>
      <c r="CH79" s="66"/>
      <c r="CI79" s="66">
        <f t="shared" si="134"/>
        <v>0</v>
      </c>
      <c r="CJ79" s="67">
        <f t="shared" si="182"/>
        <v>8813</v>
      </c>
      <c r="CK79" s="66"/>
      <c r="CL79" s="66">
        <f t="shared" si="183"/>
        <v>0</v>
      </c>
      <c r="CM79" s="79">
        <f t="shared" si="184"/>
        <v>4885</v>
      </c>
      <c r="CN79" s="66"/>
      <c r="CO79" s="68">
        <f t="shared" si="185"/>
        <v>0</v>
      </c>
      <c r="CP79" s="79">
        <f t="shared" si="186"/>
        <v>3976</v>
      </c>
      <c r="CQ79" s="66"/>
      <c r="CR79" s="68">
        <f t="shared" si="135"/>
        <v>0</v>
      </c>
      <c r="CS79" s="79">
        <f t="shared" si="187"/>
        <v>274</v>
      </c>
      <c r="CT79" s="66"/>
      <c r="CU79" s="68">
        <f t="shared" si="136"/>
        <v>0</v>
      </c>
      <c r="CV79" s="200">
        <f t="shared" si="188"/>
        <v>7769</v>
      </c>
      <c r="CW79" s="65"/>
      <c r="CX79" s="66">
        <f t="shared" si="114"/>
        <v>0</v>
      </c>
      <c r="CY79" s="40">
        <f t="shared" si="116"/>
        <v>6603</v>
      </c>
      <c r="CZ79" s="65"/>
      <c r="DA79" s="66">
        <f t="shared" si="189"/>
        <v>0</v>
      </c>
      <c r="DB79" s="67">
        <f t="shared" si="190"/>
        <v>41730</v>
      </c>
      <c r="DC79" s="66"/>
      <c r="DD79" s="66">
        <f t="shared" si="191"/>
        <v>0</v>
      </c>
      <c r="DE79" s="67">
        <f t="shared" si="192"/>
        <v>38501</v>
      </c>
      <c r="DF79" s="66"/>
      <c r="DG79" s="69">
        <f t="shared" si="193"/>
        <v>0</v>
      </c>
      <c r="DH79" s="67">
        <f t="shared" si="113"/>
        <v>80001</v>
      </c>
      <c r="DI79" s="66"/>
      <c r="DJ79" s="66">
        <f t="shared" si="137"/>
        <v>0</v>
      </c>
      <c r="DK79" s="67">
        <f t="shared" si="194"/>
        <v>3536.5</v>
      </c>
      <c r="DL79" s="210"/>
      <c r="DM79" s="206">
        <f t="shared" si="138"/>
        <v>0</v>
      </c>
      <c r="DN79" s="25">
        <f t="shared" si="139"/>
        <v>0</v>
      </c>
      <c r="DO79" s="5"/>
      <c r="DP79" s="43">
        <f t="shared" si="140"/>
        <v>57.499999999999993</v>
      </c>
      <c r="DQ79" s="27">
        <f t="shared" si="195"/>
        <v>7154.5</v>
      </c>
      <c r="DR79" s="5"/>
      <c r="DS79" s="43">
        <f t="shared" si="141"/>
        <v>0</v>
      </c>
      <c r="DT79" s="27">
        <f t="shared" si="196"/>
        <v>4846</v>
      </c>
      <c r="DU79" s="5"/>
      <c r="DV79" s="43">
        <f t="shared" si="142"/>
        <v>0</v>
      </c>
      <c r="DW79" s="27">
        <f t="shared" si="197"/>
        <v>4835</v>
      </c>
      <c r="DX79" s="5"/>
      <c r="DY79" s="22">
        <f t="shared" si="143"/>
        <v>0</v>
      </c>
      <c r="DZ79" s="25">
        <f t="shared" si="198"/>
        <v>523</v>
      </c>
      <c r="EA79" s="22"/>
      <c r="EB79" s="22">
        <f t="shared" si="144"/>
        <v>0</v>
      </c>
      <c r="EC79" s="28">
        <f t="shared" si="199"/>
        <v>369</v>
      </c>
      <c r="ED79" s="5"/>
      <c r="EE79" s="43">
        <f t="shared" si="145"/>
        <v>0</v>
      </c>
      <c r="EF79" s="27">
        <f t="shared" si="200"/>
        <v>4769</v>
      </c>
      <c r="EG79" s="66"/>
      <c r="EH79" s="66">
        <f t="shared" si="146"/>
        <v>100</v>
      </c>
      <c r="EI79" s="67">
        <f t="shared" si="201"/>
        <v>25040</v>
      </c>
      <c r="EJ79" s="66"/>
      <c r="EK79" s="66">
        <f t="shared" si="147"/>
        <v>100</v>
      </c>
      <c r="EL79" s="67">
        <f t="shared" si="202"/>
        <v>23670</v>
      </c>
      <c r="EM79" s="110">
        <f t="shared" si="203"/>
        <v>117806.97407999997</v>
      </c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</row>
    <row r="80" spans="1:299" s="35" customFormat="1" ht="11.25" customHeight="1" x14ac:dyDescent="0.25">
      <c r="A80" s="11">
        <v>46032</v>
      </c>
      <c r="B80" s="187"/>
      <c r="C80" s="174">
        <v>8004932674</v>
      </c>
      <c r="D80" s="13" t="s">
        <v>138</v>
      </c>
      <c r="E80" s="14">
        <v>100</v>
      </c>
      <c r="F80" s="15">
        <v>15</v>
      </c>
      <c r="G80" s="16">
        <v>191516105386</v>
      </c>
      <c r="H80" s="66"/>
      <c r="I80" s="41">
        <f t="shared" si="121"/>
        <v>200</v>
      </c>
      <c r="J80" s="48">
        <f t="shared" si="204"/>
        <v>99019</v>
      </c>
      <c r="K80" s="66"/>
      <c r="L80" s="41">
        <f t="shared" si="112"/>
        <v>200</v>
      </c>
      <c r="M80" s="48">
        <f>M79+K80-L80</f>
        <v>30566</v>
      </c>
      <c r="N80" s="66"/>
      <c r="O80" s="41">
        <f t="shared" si="122"/>
        <v>200</v>
      </c>
      <c r="P80" s="48">
        <f>P79+N80-O80</f>
        <v>93236</v>
      </c>
      <c r="Q80" s="66"/>
      <c r="R80" s="66">
        <f t="shared" si="123"/>
        <v>200</v>
      </c>
      <c r="S80" s="67">
        <f t="shared" si="205"/>
        <v>25292</v>
      </c>
      <c r="T80" s="66"/>
      <c r="U80" s="66">
        <f t="shared" si="152"/>
        <v>0</v>
      </c>
      <c r="V80" s="67">
        <f t="shared" si="153"/>
        <v>65891.5</v>
      </c>
      <c r="W80" s="136"/>
      <c r="X80" s="69">
        <f t="shared" si="124"/>
        <v>0</v>
      </c>
      <c r="Y80" s="67">
        <f t="shared" si="154"/>
        <v>2143.5</v>
      </c>
      <c r="Z80" s="66"/>
      <c r="AA80" s="68">
        <f t="shared" si="125"/>
        <v>1510</v>
      </c>
      <c r="AB80" s="67">
        <f t="shared" si="155"/>
        <v>8981</v>
      </c>
      <c r="AC80" s="66"/>
      <c r="AD80" s="66">
        <f t="shared" si="156"/>
        <v>0</v>
      </c>
      <c r="AE80" s="67">
        <f t="shared" si="157"/>
        <v>1902</v>
      </c>
      <c r="AF80" s="66"/>
      <c r="AG80" s="78">
        <f t="shared" si="126"/>
        <v>0</v>
      </c>
      <c r="AH80" s="79">
        <f t="shared" si="158"/>
        <v>3588</v>
      </c>
      <c r="AI80" s="66"/>
      <c r="AJ80" s="68">
        <f t="shared" si="127"/>
        <v>0</v>
      </c>
      <c r="AK80" s="67">
        <f t="shared" si="159"/>
        <v>3006.5</v>
      </c>
      <c r="AL80" s="66"/>
      <c r="AM80" s="68">
        <f t="shared" si="128"/>
        <v>0</v>
      </c>
      <c r="AN80" s="67">
        <f t="shared" si="160"/>
        <v>1649.4</v>
      </c>
      <c r="AO80" s="66"/>
      <c r="AP80" s="68">
        <f t="shared" si="129"/>
        <v>0</v>
      </c>
      <c r="AQ80" s="67">
        <f t="shared" si="161"/>
        <v>5504.9</v>
      </c>
      <c r="AR80" s="66"/>
      <c r="AS80" s="68">
        <f t="shared" si="130"/>
        <v>0</v>
      </c>
      <c r="AT80" s="67">
        <f t="shared" si="162"/>
        <v>2344</v>
      </c>
      <c r="AU80" s="66"/>
      <c r="AV80" s="66">
        <f t="shared" si="163"/>
        <v>0</v>
      </c>
      <c r="AW80" s="42">
        <f t="shared" si="164"/>
        <v>1788.4</v>
      </c>
      <c r="AX80" s="66"/>
      <c r="AY80" s="66">
        <f t="shared" si="165"/>
        <v>0</v>
      </c>
      <c r="AZ80" s="67">
        <f t="shared" si="166"/>
        <v>1870</v>
      </c>
      <c r="BA80" s="66"/>
      <c r="BB80" s="68">
        <f t="shared" si="167"/>
        <v>0</v>
      </c>
      <c r="BC80" s="67">
        <f t="shared" si="168"/>
        <v>3654</v>
      </c>
      <c r="BD80" s="66"/>
      <c r="BE80" s="68">
        <f t="shared" si="169"/>
        <v>0</v>
      </c>
      <c r="BF80" s="67">
        <f t="shared" si="170"/>
        <v>3991</v>
      </c>
      <c r="BG80" s="66"/>
      <c r="BH80" s="68">
        <f t="shared" si="171"/>
        <v>0</v>
      </c>
      <c r="BI80" s="67">
        <f t="shared" si="118"/>
        <v>14136.600000000002</v>
      </c>
      <c r="BJ80" s="66"/>
      <c r="BK80" s="68">
        <f t="shared" si="172"/>
        <v>0</v>
      </c>
      <c r="BL80" s="67">
        <f t="shared" si="173"/>
        <v>7616</v>
      </c>
      <c r="BM80" s="66"/>
      <c r="BN80" s="68">
        <f t="shared" si="174"/>
        <v>0</v>
      </c>
      <c r="BO80" s="67">
        <f t="shared" si="175"/>
        <v>6921</v>
      </c>
      <c r="BP80" s="66"/>
      <c r="BQ80" s="68">
        <f t="shared" si="176"/>
        <v>0</v>
      </c>
      <c r="BR80" s="67">
        <f t="shared" si="177"/>
        <v>27923.599999999999</v>
      </c>
      <c r="BS80" s="66"/>
      <c r="BT80" s="66">
        <f t="shared" si="131"/>
        <v>0</v>
      </c>
      <c r="BU80" s="67">
        <f t="shared" si="119"/>
        <v>89501</v>
      </c>
      <c r="BV80" s="66"/>
      <c r="BW80" s="66">
        <f t="shared" si="132"/>
        <v>0</v>
      </c>
      <c r="BX80" s="67">
        <f t="shared" si="120"/>
        <v>74396</v>
      </c>
      <c r="BY80" s="66"/>
      <c r="BZ80" s="66">
        <f t="shared" si="133"/>
        <v>0</v>
      </c>
      <c r="CA80" s="67">
        <f t="shared" si="117"/>
        <v>80960</v>
      </c>
      <c r="CB80" s="66"/>
      <c r="CC80" s="66">
        <f t="shared" si="178"/>
        <v>0</v>
      </c>
      <c r="CD80" s="67">
        <f t="shared" si="179"/>
        <v>4501</v>
      </c>
      <c r="CE80" s="66"/>
      <c r="CF80" s="66">
        <f t="shared" si="180"/>
        <v>0</v>
      </c>
      <c r="CG80" s="67">
        <f t="shared" si="181"/>
        <v>7097</v>
      </c>
      <c r="CH80" s="66"/>
      <c r="CI80" s="66">
        <f t="shared" si="134"/>
        <v>0</v>
      </c>
      <c r="CJ80" s="67">
        <f t="shared" si="182"/>
        <v>8813</v>
      </c>
      <c r="CK80" s="66"/>
      <c r="CL80" s="66">
        <f t="shared" si="183"/>
        <v>0</v>
      </c>
      <c r="CM80" s="79">
        <f t="shared" si="184"/>
        <v>4885</v>
      </c>
      <c r="CN80" s="66"/>
      <c r="CO80" s="68">
        <f t="shared" si="185"/>
        <v>0</v>
      </c>
      <c r="CP80" s="79">
        <f t="shared" si="186"/>
        <v>3976</v>
      </c>
      <c r="CQ80" s="66"/>
      <c r="CR80" s="68">
        <f t="shared" si="135"/>
        <v>0</v>
      </c>
      <c r="CS80" s="79">
        <f t="shared" si="187"/>
        <v>274</v>
      </c>
      <c r="CT80" s="66"/>
      <c r="CU80" s="68">
        <f t="shared" si="136"/>
        <v>0</v>
      </c>
      <c r="CV80" s="200">
        <f t="shared" si="188"/>
        <v>7769</v>
      </c>
      <c r="CW80" s="65"/>
      <c r="CX80" s="66">
        <f t="shared" si="114"/>
        <v>0</v>
      </c>
      <c r="CY80" s="40">
        <f t="shared" si="116"/>
        <v>6603</v>
      </c>
      <c r="CZ80" s="65"/>
      <c r="DA80" s="66">
        <f t="shared" si="189"/>
        <v>0</v>
      </c>
      <c r="DB80" s="67">
        <f t="shared" si="190"/>
        <v>41730</v>
      </c>
      <c r="DC80" s="66"/>
      <c r="DD80" s="66">
        <f t="shared" si="191"/>
        <v>0</v>
      </c>
      <c r="DE80" s="67">
        <f t="shared" si="192"/>
        <v>38501</v>
      </c>
      <c r="DF80" s="66"/>
      <c r="DG80" s="69">
        <f t="shared" si="193"/>
        <v>0</v>
      </c>
      <c r="DH80" s="67">
        <f t="shared" si="113"/>
        <v>80001</v>
      </c>
      <c r="DI80" s="66"/>
      <c r="DJ80" s="66">
        <f t="shared" si="137"/>
        <v>0</v>
      </c>
      <c r="DK80" s="67">
        <f t="shared" si="194"/>
        <v>3536.5</v>
      </c>
      <c r="DL80" s="210"/>
      <c r="DM80" s="206">
        <f t="shared" si="138"/>
        <v>0</v>
      </c>
      <c r="DN80" s="25">
        <f t="shared" si="139"/>
        <v>0</v>
      </c>
      <c r="DO80" s="5"/>
      <c r="DP80" s="43">
        <f t="shared" si="140"/>
        <v>0</v>
      </c>
      <c r="DQ80" s="27">
        <f t="shared" si="195"/>
        <v>7154.5</v>
      </c>
      <c r="DR80" s="5"/>
      <c r="DS80" s="43">
        <f t="shared" si="141"/>
        <v>0</v>
      </c>
      <c r="DT80" s="27">
        <f t="shared" si="196"/>
        <v>4846</v>
      </c>
      <c r="DU80" s="5"/>
      <c r="DV80" s="43">
        <f t="shared" si="142"/>
        <v>0</v>
      </c>
      <c r="DW80" s="27">
        <f t="shared" si="197"/>
        <v>4835</v>
      </c>
      <c r="DX80" s="5"/>
      <c r="DY80" s="22">
        <f t="shared" si="143"/>
        <v>0</v>
      </c>
      <c r="DZ80" s="25">
        <f t="shared" si="198"/>
        <v>523</v>
      </c>
      <c r="EA80" s="22"/>
      <c r="EB80" s="22">
        <f t="shared" si="144"/>
        <v>0</v>
      </c>
      <c r="EC80" s="28">
        <f t="shared" si="199"/>
        <v>369</v>
      </c>
      <c r="ED80" s="5"/>
      <c r="EE80" s="43">
        <f t="shared" si="145"/>
        <v>0</v>
      </c>
      <c r="EF80" s="27">
        <f t="shared" si="200"/>
        <v>4769</v>
      </c>
      <c r="EG80" s="66"/>
      <c r="EH80" s="66">
        <f t="shared" si="146"/>
        <v>0</v>
      </c>
      <c r="EI80" s="67">
        <f t="shared" si="201"/>
        <v>25040</v>
      </c>
      <c r="EJ80" s="66"/>
      <c r="EK80" s="66">
        <f t="shared" si="147"/>
        <v>0</v>
      </c>
      <c r="EL80" s="67">
        <f t="shared" si="202"/>
        <v>23670</v>
      </c>
      <c r="EM80" s="110">
        <f t="shared" si="203"/>
        <v>117760.75487999996</v>
      </c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</row>
    <row r="81" spans="1:299" s="33" customFormat="1" ht="11.25" customHeight="1" x14ac:dyDescent="0.25">
      <c r="A81" s="11">
        <v>46032</v>
      </c>
      <c r="B81" s="187"/>
      <c r="C81" s="174">
        <v>8004932673</v>
      </c>
      <c r="D81" s="13" t="s">
        <v>147</v>
      </c>
      <c r="E81" s="14">
        <v>60</v>
      </c>
      <c r="F81" s="15">
        <v>0.5</v>
      </c>
      <c r="G81" s="16">
        <v>191516147560</v>
      </c>
      <c r="H81" s="66"/>
      <c r="I81" s="41">
        <f t="shared" si="121"/>
        <v>120</v>
      </c>
      <c r="J81" s="48">
        <f t="shared" si="204"/>
        <v>98899</v>
      </c>
      <c r="K81" s="66"/>
      <c r="L81" s="41">
        <f t="shared" ref="L81:L117" si="206">IF(OR(D81="NPC6ASZDB-RD015M",D81="NPC6ASZDB-GN750C",D81="NPC6ASZDB-WT035M",D81="NPC6ASZDB-WT028M ",D81="NPC6ASZDB-WT019M",D81="NPC06SZDB-GN050C",D81="NPC06SZDB-OR050C",D81="NPC6ASZDB-WT018M",D81="NPC6ASZDB-WT023M",D81="NPC6ASZDB-WT024M",D81="NPC6ASZDB-OR020M",D81="NPC6ASZDB-RD006M",D81="NPC6ASZDB-WT017M",D81="NPC6ASZDB-GY750C",D81="NPC6ASZDB-YL015M",D81="NPC6ASZDB-BL004M ",D81="NPC6ASZDB-WT016M",D81="NPC06SZDB-BK006M",D81="NPC06SZDB-BK007M",D81="NPC6ASZDB-OR750C",D81="NPC06SZDB-BK004M",D81="NPC06SZDB-BL015M",D81="NPC6ASZDB-BL013C",D81="NPC6ASZDB-BL030C",D81="NPC6ASZDB-GY009M",D81="NPC06SZDB-BK002M",D81="NPC6ASZDB-GY025C",D81="NPC06SZDB-BK003M",D81="NPC06SZDB-GY005M",D81="NPC6ASZDB-RD020C",D81="NPC06SZDB-YL040M",D81="NPC6ASZDB-GY125C",D81="NPC06SZDB-YL002M",D81="NPC6ASZDB-WT100M",D81="NPC6ASZDB-RD008M",D81="NPC6ASZDB-YL009M",D81="NPC6ASZDB-VT010M",D81="NPC6ASZDB-OR007M",D81="NPC6ASZDB-VT007M",D81="NPC6ASZDB-BK007M",D81="NPC6ASZDB-GY350C",D81="NPC6ASZDB-YL350C",D81="NPC6ASZDB-OR350C",D81="NPC6ASZDB-VT350C",D81="NPC6ASZDB-BL350C",D81="NPC6ASZDB-RD350C",D81="NPC6ASZDB-BK350C",D81="NPC6ASZDB-VT003M",D81="NPC6ASZDB-OR250C",D81="NPC6ASZDB-VT250C",D81="NPC6ASZDB-VT002M",D81="NPC6ASZDB-VT050C",D81="NPC6ASZDB-VT001M",D81="NPC6ASZDB-VT150C",D81="NPC6ASZDB-WT017C",D81="NPC6ASZDB-RD030C",D81="NPC6ASZDB-WT030C",D81="NPC6ASZDB-OR020M",D81="NPC6ASZDB-OR015M",D81="NPC06SZDB-WT025C",D81="NPC6ASZDB-WT013M",D81="NPC6ASZDB-GY075C",D81="NPC6ASZDB-BK075C",D81="NPC6ASZDB-BK125C",D81="NPC6ASZDB-GN250C",D81="NPC6ASZDB-WT011M",D81="NPC6ASZDB-WT014M",D81="NPC6ASZDB-OR005M",D81="NPC6ASZDB-GY006M",D81="NPC6ASZDB-WT550C",D81="NPC6ASZDB-WT650C",D81="NPC6ASZDB-WT850C",D81="NPC6ASZDB-WT950C",D81="NPC6ASZDB-RD250C",D81="NPC06SZDB-GY015C",D81="NPC06SZDB-BL020C",D81="NPC06SZDB-YL015C",D81="NPC6ASZDB-BL012M",D81="NPC6ASZDB-WT020C",D81="NPC6ASZDB-BL008M",D81="NPC6ASZDB-BL009M",D81="NPC6ASZDB-WT022M",D81="NPC6ASZDB-YL007M",D81="NPC06SZDB-WT250C",D81="NPC6ASZDB-BL007M",D81="NPC6ASZDB-BK050C",D81="NPC6ASZDB-BK025C",D81="NPC6ASZDB-BL750C",D81="NPC6ASZDB-OR010M",D81="NPC06SZDB-RD015M",D81="NPC6ASZDB-YL012M",D81="NPC6ASZDB-YL030M",D81="NPC6ASZDB-YL020M",D81="NPC6ASZDB-RD050C",D81="NPC06SZDB-BL050C",D81="NPC06SZDB-RD050C",D81="NPC06SZDB-YL050C",D81="NPC06SZDB-YL003M",D81="NPC06SZDB-GN002M",D81="NPC6ASZDB-RD010M",D81="NPC6ASZDB-GY450C",D81="NPC6ASZDB-WT006M",D81="NPC6ASZDB-BL250C",D81="NPC6ASZDB-GY050C",D81="NPC6ASZDB-YL250C",D81="NPC6ASZDB-YL008M",D81="NPC06SZDB-YL010M",D81="NPC6ASZDB-GY008M",D81="NPC06SZDB-RD005M",D81="NPC6ASZDB-BL050C",D81="NPC6ASZDB-WT450C",D81="NPC6ASZDB-OR050C",D81="NPC06SZDB-GN010M",D81="NPC06SZDB-RD010M",D81="NPC06SZDB-BL010M",D81="NPC6ASZDB-GY050C",D81="NPC6ASZDB-YL025C",D81="NPC6ASZDB-BK250C",D81="NPC6ASZDB-BK004M",D81="NPC6ASZDB-YL006M",D81="NPC06SZDB-WT007M",D81="NPC6ASZDB-BL015M",D81="NPC6ASZDB-BL020M",D81="NPC6ASZDB-GN010M",D81="NPC6ASZDB-GN015M",D81="NPC6ASZDB-GY250C",D81="NPC6ASZDB-BK030M",D81="NPC06SZDB-GY003M",D81="NPC06SZDB-BL150C",D81="NPC6ASZDB-BK013M",D81="NPC6ASZDB-OR150C",D81="NPC6ASZDB-GY007M",D81="NPC6ASZDB-BK750C",D81="NPC06SZDB-GN003M",D81="NPC06SZDB-BK150C",D81="NPC06SZDB-BK001M",D81="NPC6ASZDB-RD007M",D81="NPC6ASZDB-RD010M",D81="NPC06SZDB-GY006M",D81="NPC06SZDB-GY015M",D81="NPC06SZDB-BK050C",D81="NPC6ASZDB-GN025C",D81="NPC6ASZDB-WT009M",D81="NPC6ASZDB-OR004M",D81="NPC6ASZDB-WT075C",D81="NPC6ASZDB-WT175C",D81="NPC06SZDB-GY001M",D81="NPC06SZDB-GY002M",D81="NPC6ASZDB-WT125C",D81="NPC6ASZDB-WT225C",D81="NPC6ASZDB-WT275C",D81="NPC6ASZDB-GY015M",D81="NPC6ASZDB-RD001M",D81="NPC6ASZDB-RD005M",D81="NPC6ASZDB-WT025C",D81="NPC6ASZDB-YL001M",D81="NPC6ASZDB-YL005M",D81="NPC06SZDB-GY010M",D81="NPC06SZDB-YL005M",D81="NPC06SZDB-YL001M",D81="NPC6ASZDB-BK150C",D81="NPC6ASZDB-BL030M",D81="NPC6ASZDB-YL050C",D81="NPC6ASZDB-YL010M",D81="NPC6ASZDB-OR010M",D81="NPC06SZDB-YL150C",D81="NPC6ASZDB-OR005M",D81="NPC06SZDB-OR002M",D81="NPC6ASZDB-RD150C",D81="NPC6ASZDB-WT025M",D81="NPC6ASZDB-WT150C",D81="NPC6ASZDB-WT012M",D81="NPC6ASZDB-WT250C",D81="NPC6ASZDB-WT350C",D81="NPC6ASZDB-YL002M",D81="NPC6ASZDB-BL150C",D81="NPC6ASZDB-WT015M",D81="NPC6ASZDB-YL150C",D81="NPC6ASZDB-YL003M",D81="NPC6ASZDB-WT750C",D81="NPC6ASZDB-GN050C",D81="NPC6ASZDB-WT008M",D81="NPC06SZDB-OR010M",D81="NPC6ASZDB-GY150C",D81="NPC6ASZDB-GN150C",D81="NPC6ASZDB-OR001M",D81="NPC6ASZDB-OR002M",D81="NPC6ASZDB-OR003M",D81="NPC06SZDB-RD002M",D81="NPC06SZDB-RD150C",D81="NPC6ASZDB-BK015M",D81="NPC06SZDB-GN001M",D81="NPC06SZDB-GN150C",D81="NPC06SZDB-WT030M",D81="NPC06SZDB-WT750C",D81="NPC06SZDB-WT015M",D81="NPC6ASZDB-WT030M",D81="NPC06SZDB-RD001M",D81="NPC06SZDB-RD003M",D81="NPC06SZDB-OR003M",D81="NPC06SZDB-OR001M",D81="NPC06SZDB-BL001M",D81="NPC06SZDB-BL003M",D81="NPC06SZDB-WT150C",D81="NPC06SZDB-BL002M",D81="NPC6ASZDB-WT050C",D81="NPC06SZDB-WT050C",D81="NPC06SZDB-WT001M",D81="NPC06SZDB-WT002M",D81="NPC06SZDB-WT003M",D81="NPC06SZDB-WT004M",D81="NPC06SZDB-WT005M",D81="NPC06SZDB-WT010M",D81="NPC06SZDB-WT020M",D81="NPC6ASZDB-GN001M",D81="NPC6ASZDB-GN002M",D81="NPC6ASZDB-GN003M",D81="NPC6ASZDB-GN004M",D81="NPC6ASZDB-GN005M",D81="NPC6ASZDB-GN020M",D81="NPC6ASZDB-GN030M",D81="NPC6ASZDB-WT001M",D81="NPC6ASZDB-WT002M",D81="NPC6ASZDB-WT003M",D81="NPC6ASZDB-WT004M",D81="NPC6ASZDB-WT005M",D81="NPC6ASZDB-WT006M",D81="NPC6ASZDB-WT007M",D81="NPC6ASZDB-WT010M",D81="NPC6ASZDB-WT020M",D81="NPC6ASZDB-RD002M",D81="NPC6ASZDB-RD003M",D81="NPC6ASZDB-RD020M",D81="NPC6ASZDB-GY001M",D81="NPC6ASZDB-GY002M",D81="NPC6ASZDB-GY003M",D81="NPC6ASZDB-GY004M",D81="NPC6ASZDB-GY005M",D81="NPC6ASZDB-GY010M",D81="NPC6ASZDB-GY020M",D81="NPC6ASZDB-GY025M",D81="NPC6ASZDB-GY030M",D81="NPC6ASZDB-BL001M",D81="NPC6ASZDB-BL002M",D81="NPC6ASZDB-BL003M",D81="NPC6ASZDB-BL004M",D81="NPC6ASZDB-BL005M",D81="NPC6ASZDB-BL010M",D81="NPC6ASZDB-BK001M",D81="NPC6ASZDB-BK002M",D81="NPC6ASZDB-BK003M",D81="NPC6ASZDB-BK005M",D81="NPC6ASZDB-BK010M",D81="NPC6ASZDB-BK020M",),E81*2,0)</f>
        <v>120</v>
      </c>
      <c r="M81" s="48">
        <f>M80+K81-L81</f>
        <v>30446</v>
      </c>
      <c r="N81" s="66"/>
      <c r="O81" s="41">
        <f t="shared" si="122"/>
        <v>120</v>
      </c>
      <c r="P81" s="48">
        <f>P80+N81-O81</f>
        <v>93116</v>
      </c>
      <c r="Q81" s="66"/>
      <c r="R81" s="66">
        <f t="shared" si="123"/>
        <v>120</v>
      </c>
      <c r="S81" s="67">
        <f t="shared" si="205"/>
        <v>25172</v>
      </c>
      <c r="T81" s="66"/>
      <c r="U81" s="66">
        <f t="shared" si="152"/>
        <v>0</v>
      </c>
      <c r="V81" s="67">
        <f t="shared" si="153"/>
        <v>65891.5</v>
      </c>
      <c r="W81" s="136"/>
      <c r="X81" s="69">
        <f t="shared" si="124"/>
        <v>0</v>
      </c>
      <c r="Y81" s="67">
        <f t="shared" si="154"/>
        <v>2143.5</v>
      </c>
      <c r="Z81" s="66"/>
      <c r="AA81" s="68">
        <f t="shared" si="125"/>
        <v>0</v>
      </c>
      <c r="AB81" s="67">
        <f t="shared" si="155"/>
        <v>8981</v>
      </c>
      <c r="AC81" s="66"/>
      <c r="AD81" s="66">
        <f t="shared" si="156"/>
        <v>0</v>
      </c>
      <c r="AE81" s="67">
        <f t="shared" si="157"/>
        <v>1902</v>
      </c>
      <c r="AF81" s="66"/>
      <c r="AG81" s="78">
        <f t="shared" si="126"/>
        <v>0</v>
      </c>
      <c r="AH81" s="79">
        <f t="shared" si="158"/>
        <v>3588</v>
      </c>
      <c r="AI81" s="66"/>
      <c r="AJ81" s="68">
        <f t="shared" si="127"/>
        <v>0</v>
      </c>
      <c r="AK81" s="67">
        <f t="shared" si="159"/>
        <v>3006.5</v>
      </c>
      <c r="AL81" s="66"/>
      <c r="AM81" s="68">
        <f t="shared" si="128"/>
        <v>0</v>
      </c>
      <c r="AN81" s="67">
        <f t="shared" si="160"/>
        <v>1649.4</v>
      </c>
      <c r="AO81" s="66"/>
      <c r="AP81" s="68">
        <f t="shared" si="129"/>
        <v>36</v>
      </c>
      <c r="AQ81" s="67">
        <f t="shared" si="161"/>
        <v>5468.9</v>
      </c>
      <c r="AR81" s="66"/>
      <c r="AS81" s="68">
        <f t="shared" si="130"/>
        <v>0</v>
      </c>
      <c r="AT81" s="67">
        <f t="shared" si="162"/>
        <v>2344</v>
      </c>
      <c r="AU81" s="66"/>
      <c r="AV81" s="66">
        <f t="shared" si="163"/>
        <v>0</v>
      </c>
      <c r="AW81" s="42">
        <f t="shared" si="164"/>
        <v>1788.4</v>
      </c>
      <c r="AX81" s="66"/>
      <c r="AY81" s="66">
        <f t="shared" si="165"/>
        <v>0</v>
      </c>
      <c r="AZ81" s="67">
        <f t="shared" si="166"/>
        <v>1870</v>
      </c>
      <c r="BA81" s="66"/>
      <c r="BB81" s="68">
        <f t="shared" si="167"/>
        <v>0</v>
      </c>
      <c r="BC81" s="67">
        <f t="shared" si="168"/>
        <v>3654</v>
      </c>
      <c r="BD81" s="66"/>
      <c r="BE81" s="68">
        <f t="shared" si="169"/>
        <v>0</v>
      </c>
      <c r="BF81" s="67">
        <f t="shared" si="170"/>
        <v>3991</v>
      </c>
      <c r="BG81" s="66"/>
      <c r="BH81" s="68">
        <f t="shared" si="171"/>
        <v>0</v>
      </c>
      <c r="BI81" s="67">
        <f t="shared" si="118"/>
        <v>14136.600000000002</v>
      </c>
      <c r="BJ81" s="66"/>
      <c r="BK81" s="68">
        <f t="shared" si="172"/>
        <v>0</v>
      </c>
      <c r="BL81" s="67">
        <f t="shared" si="173"/>
        <v>7616</v>
      </c>
      <c r="BM81" s="66"/>
      <c r="BN81" s="68">
        <f t="shared" si="174"/>
        <v>0</v>
      </c>
      <c r="BO81" s="67">
        <f t="shared" si="175"/>
        <v>6921</v>
      </c>
      <c r="BP81" s="66"/>
      <c r="BQ81" s="68">
        <f t="shared" si="176"/>
        <v>0</v>
      </c>
      <c r="BR81" s="67">
        <f t="shared" si="177"/>
        <v>27923.599999999999</v>
      </c>
      <c r="BS81" s="66"/>
      <c r="BT81" s="66">
        <f t="shared" si="131"/>
        <v>0</v>
      </c>
      <c r="BU81" s="67">
        <f t="shared" si="119"/>
        <v>89501</v>
      </c>
      <c r="BV81" s="66"/>
      <c r="BW81" s="66">
        <f t="shared" si="132"/>
        <v>0</v>
      </c>
      <c r="BX81" s="67">
        <f t="shared" si="120"/>
        <v>74396</v>
      </c>
      <c r="BY81" s="66"/>
      <c r="BZ81" s="66">
        <f t="shared" si="133"/>
        <v>0</v>
      </c>
      <c r="CA81" s="67">
        <f t="shared" si="117"/>
        <v>80960</v>
      </c>
      <c r="CB81" s="66"/>
      <c r="CC81" s="66">
        <f t="shared" si="178"/>
        <v>0</v>
      </c>
      <c r="CD81" s="67">
        <f t="shared" si="179"/>
        <v>4501</v>
      </c>
      <c r="CE81" s="66"/>
      <c r="CF81" s="66">
        <f t="shared" si="180"/>
        <v>0</v>
      </c>
      <c r="CG81" s="67">
        <f t="shared" si="181"/>
        <v>7097</v>
      </c>
      <c r="CH81" s="66"/>
      <c r="CI81" s="66">
        <f t="shared" si="134"/>
        <v>0</v>
      </c>
      <c r="CJ81" s="67">
        <f t="shared" si="182"/>
        <v>8813</v>
      </c>
      <c r="CK81" s="66"/>
      <c r="CL81" s="66">
        <f t="shared" si="183"/>
        <v>0</v>
      </c>
      <c r="CM81" s="79">
        <f t="shared" si="184"/>
        <v>4885</v>
      </c>
      <c r="CN81" s="66"/>
      <c r="CO81" s="68">
        <f t="shared" si="185"/>
        <v>0</v>
      </c>
      <c r="CP81" s="79">
        <f t="shared" si="186"/>
        <v>3976</v>
      </c>
      <c r="CQ81" s="66"/>
      <c r="CR81" s="68">
        <f t="shared" si="135"/>
        <v>0</v>
      </c>
      <c r="CS81" s="79">
        <f t="shared" si="187"/>
        <v>274</v>
      </c>
      <c r="CT81" s="66"/>
      <c r="CU81" s="68">
        <f t="shared" si="136"/>
        <v>0</v>
      </c>
      <c r="CV81" s="200">
        <f t="shared" si="188"/>
        <v>7769</v>
      </c>
      <c r="CW81" s="65"/>
      <c r="CX81" s="66">
        <f t="shared" si="114"/>
        <v>0</v>
      </c>
      <c r="CY81" s="40">
        <f t="shared" si="116"/>
        <v>6603</v>
      </c>
      <c r="CZ81" s="65"/>
      <c r="DA81" s="66">
        <f t="shared" si="189"/>
        <v>0</v>
      </c>
      <c r="DB81" s="67">
        <f t="shared" si="190"/>
        <v>41730</v>
      </c>
      <c r="DC81" s="66"/>
      <c r="DD81" s="66">
        <f t="shared" si="191"/>
        <v>0</v>
      </c>
      <c r="DE81" s="67">
        <f t="shared" si="192"/>
        <v>38501</v>
      </c>
      <c r="DF81" s="66"/>
      <c r="DG81" s="69">
        <f t="shared" si="193"/>
        <v>0</v>
      </c>
      <c r="DH81" s="67">
        <f t="shared" ref="DH81:DH112" si="207">+DH80+DF81-DG81</f>
        <v>80001</v>
      </c>
      <c r="DI81" s="66"/>
      <c r="DJ81" s="66">
        <f t="shared" si="137"/>
        <v>0</v>
      </c>
      <c r="DK81" s="67">
        <f t="shared" si="194"/>
        <v>3536.5</v>
      </c>
      <c r="DL81" s="210"/>
      <c r="DM81" s="206">
        <f t="shared" si="138"/>
        <v>0</v>
      </c>
      <c r="DN81" s="25">
        <f t="shared" si="139"/>
        <v>0</v>
      </c>
      <c r="DO81" s="5"/>
      <c r="DP81" s="43">
        <f t="shared" si="140"/>
        <v>0</v>
      </c>
      <c r="DQ81" s="27">
        <f t="shared" si="195"/>
        <v>7154.5</v>
      </c>
      <c r="DR81" s="5"/>
      <c r="DS81" s="43">
        <f t="shared" si="141"/>
        <v>0</v>
      </c>
      <c r="DT81" s="27">
        <f t="shared" si="196"/>
        <v>4846</v>
      </c>
      <c r="DU81" s="5"/>
      <c r="DV81" s="43">
        <f t="shared" si="142"/>
        <v>0</v>
      </c>
      <c r="DW81" s="27">
        <f t="shared" si="197"/>
        <v>4835</v>
      </c>
      <c r="DX81" s="5"/>
      <c r="DY81" s="22">
        <f t="shared" si="143"/>
        <v>0</v>
      </c>
      <c r="DZ81" s="25">
        <f t="shared" si="198"/>
        <v>523</v>
      </c>
      <c r="EA81" s="22"/>
      <c r="EB81" s="22">
        <f t="shared" si="144"/>
        <v>0</v>
      </c>
      <c r="EC81" s="28">
        <f t="shared" si="199"/>
        <v>369</v>
      </c>
      <c r="ED81" s="5"/>
      <c r="EE81" s="43">
        <f t="shared" si="145"/>
        <v>0</v>
      </c>
      <c r="EF81" s="27">
        <f t="shared" si="200"/>
        <v>4769</v>
      </c>
      <c r="EG81" s="66"/>
      <c r="EH81" s="66">
        <f t="shared" si="146"/>
        <v>0</v>
      </c>
      <c r="EI81" s="67">
        <f t="shared" si="201"/>
        <v>25040</v>
      </c>
      <c r="EJ81" s="66"/>
      <c r="EK81" s="66">
        <f t="shared" si="147"/>
        <v>0</v>
      </c>
      <c r="EL81" s="67">
        <f t="shared" si="202"/>
        <v>23670</v>
      </c>
      <c r="EM81" s="110">
        <f t="shared" si="203"/>
        <v>117121.91327999996</v>
      </c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</row>
    <row r="82" spans="1:299" s="36" customFormat="1" ht="11.25" customHeight="1" x14ac:dyDescent="0.25">
      <c r="A82" s="11">
        <v>46032</v>
      </c>
      <c r="B82" s="187"/>
      <c r="C82" s="174">
        <v>8004932675</v>
      </c>
      <c r="D82" s="13" t="s">
        <v>130</v>
      </c>
      <c r="E82" s="14">
        <v>80</v>
      </c>
      <c r="F82" s="15">
        <v>15</v>
      </c>
      <c r="G82" s="16">
        <v>191516105393</v>
      </c>
      <c r="H82" s="66"/>
      <c r="I82" s="41">
        <f t="shared" si="121"/>
        <v>160</v>
      </c>
      <c r="J82" s="48">
        <f t="shared" si="204"/>
        <v>98739</v>
      </c>
      <c r="K82" s="66"/>
      <c r="L82" s="41">
        <f t="shared" si="206"/>
        <v>160</v>
      </c>
      <c r="M82" s="48">
        <f>M81+K82-L82</f>
        <v>30286</v>
      </c>
      <c r="N82" s="66"/>
      <c r="O82" s="41">
        <f t="shared" si="122"/>
        <v>0</v>
      </c>
      <c r="P82" s="48">
        <f>P81+N82-O82-160</f>
        <v>92956</v>
      </c>
      <c r="Q82" s="66"/>
      <c r="R82" s="66">
        <f t="shared" si="123"/>
        <v>160</v>
      </c>
      <c r="S82" s="67">
        <f t="shared" si="205"/>
        <v>25012</v>
      </c>
      <c r="T82" s="66"/>
      <c r="U82" s="66">
        <f t="shared" si="152"/>
        <v>0</v>
      </c>
      <c r="V82" s="67">
        <f t="shared" si="153"/>
        <v>65891.5</v>
      </c>
      <c r="W82" s="136"/>
      <c r="X82" s="69">
        <f t="shared" si="124"/>
        <v>0</v>
      </c>
      <c r="Y82" s="67">
        <f t="shared" si="154"/>
        <v>2143.5</v>
      </c>
      <c r="Z82" s="66"/>
      <c r="AA82" s="68">
        <f t="shared" si="125"/>
        <v>0</v>
      </c>
      <c r="AB82" s="67">
        <f t="shared" si="155"/>
        <v>8981</v>
      </c>
      <c r="AC82" s="66"/>
      <c r="AD82" s="66">
        <f t="shared" si="156"/>
        <v>0</v>
      </c>
      <c r="AE82" s="67">
        <f t="shared" si="157"/>
        <v>1902</v>
      </c>
      <c r="AF82" s="66"/>
      <c r="AG82" s="78">
        <f t="shared" si="126"/>
        <v>1208</v>
      </c>
      <c r="AH82" s="79">
        <f t="shared" si="158"/>
        <v>2380</v>
      </c>
      <c r="AI82" s="66"/>
      <c r="AJ82" s="68">
        <f t="shared" si="127"/>
        <v>0</v>
      </c>
      <c r="AK82" s="67">
        <f t="shared" si="159"/>
        <v>3006.5</v>
      </c>
      <c r="AL82" s="66"/>
      <c r="AM82" s="68">
        <f t="shared" si="128"/>
        <v>0</v>
      </c>
      <c r="AN82" s="67">
        <f t="shared" si="160"/>
        <v>1649.4</v>
      </c>
      <c r="AO82" s="66"/>
      <c r="AP82" s="68">
        <f t="shared" si="129"/>
        <v>0</v>
      </c>
      <c r="AQ82" s="67">
        <f t="shared" si="161"/>
        <v>5468.9</v>
      </c>
      <c r="AR82" s="66"/>
      <c r="AS82" s="68">
        <f t="shared" si="130"/>
        <v>0</v>
      </c>
      <c r="AT82" s="67">
        <f t="shared" si="162"/>
        <v>2344</v>
      </c>
      <c r="AU82" s="66"/>
      <c r="AV82" s="66">
        <f t="shared" si="163"/>
        <v>0</v>
      </c>
      <c r="AW82" s="42">
        <f t="shared" si="164"/>
        <v>1788.4</v>
      </c>
      <c r="AX82" s="66"/>
      <c r="AY82" s="66">
        <f t="shared" si="165"/>
        <v>0</v>
      </c>
      <c r="AZ82" s="67">
        <f t="shared" si="166"/>
        <v>1870</v>
      </c>
      <c r="BA82" s="66"/>
      <c r="BB82" s="68">
        <f t="shared" si="167"/>
        <v>0</v>
      </c>
      <c r="BC82" s="67">
        <f t="shared" si="168"/>
        <v>3654</v>
      </c>
      <c r="BD82" s="66"/>
      <c r="BE82" s="68">
        <f t="shared" si="169"/>
        <v>0</v>
      </c>
      <c r="BF82" s="67">
        <f t="shared" si="170"/>
        <v>3991</v>
      </c>
      <c r="BG82" s="66"/>
      <c r="BH82" s="68">
        <f t="shared" si="171"/>
        <v>0</v>
      </c>
      <c r="BI82" s="67">
        <f t="shared" si="118"/>
        <v>14136.600000000002</v>
      </c>
      <c r="BJ82" s="66"/>
      <c r="BK82" s="68">
        <f t="shared" si="172"/>
        <v>0</v>
      </c>
      <c r="BL82" s="67">
        <f t="shared" si="173"/>
        <v>7616</v>
      </c>
      <c r="BM82" s="66"/>
      <c r="BN82" s="68">
        <f t="shared" si="174"/>
        <v>0</v>
      </c>
      <c r="BO82" s="67">
        <f t="shared" si="175"/>
        <v>6921</v>
      </c>
      <c r="BP82" s="66"/>
      <c r="BQ82" s="68">
        <f t="shared" si="176"/>
        <v>0</v>
      </c>
      <c r="BR82" s="67">
        <f t="shared" si="177"/>
        <v>27923.599999999999</v>
      </c>
      <c r="BS82" s="66"/>
      <c r="BT82" s="66">
        <f t="shared" si="131"/>
        <v>0</v>
      </c>
      <c r="BU82" s="67">
        <f t="shared" si="119"/>
        <v>89501</v>
      </c>
      <c r="BV82" s="66"/>
      <c r="BW82" s="66">
        <f t="shared" si="132"/>
        <v>0</v>
      </c>
      <c r="BX82" s="67">
        <f t="shared" si="120"/>
        <v>74396</v>
      </c>
      <c r="BY82" s="66"/>
      <c r="BZ82" s="66">
        <f t="shared" si="133"/>
        <v>0</v>
      </c>
      <c r="CA82" s="67">
        <f t="shared" si="117"/>
        <v>80960</v>
      </c>
      <c r="CB82" s="66"/>
      <c r="CC82" s="66">
        <f t="shared" si="178"/>
        <v>0</v>
      </c>
      <c r="CD82" s="67">
        <f t="shared" si="179"/>
        <v>4501</v>
      </c>
      <c r="CE82" s="66"/>
      <c r="CF82" s="66">
        <f t="shared" si="180"/>
        <v>0</v>
      </c>
      <c r="CG82" s="67">
        <f t="shared" si="181"/>
        <v>7097</v>
      </c>
      <c r="CH82" s="66"/>
      <c r="CI82" s="66">
        <f t="shared" si="134"/>
        <v>0</v>
      </c>
      <c r="CJ82" s="67">
        <f t="shared" si="182"/>
        <v>8813</v>
      </c>
      <c r="CK82" s="66"/>
      <c r="CL82" s="66">
        <f t="shared" si="183"/>
        <v>0</v>
      </c>
      <c r="CM82" s="79">
        <f t="shared" si="184"/>
        <v>4885</v>
      </c>
      <c r="CN82" s="66"/>
      <c r="CO82" s="68">
        <f t="shared" si="185"/>
        <v>0</v>
      </c>
      <c r="CP82" s="79">
        <f t="shared" si="186"/>
        <v>3976</v>
      </c>
      <c r="CQ82" s="66"/>
      <c r="CR82" s="68">
        <f t="shared" si="135"/>
        <v>0</v>
      </c>
      <c r="CS82" s="79">
        <f t="shared" si="187"/>
        <v>274</v>
      </c>
      <c r="CT82" s="66"/>
      <c r="CU82" s="68">
        <f t="shared" si="136"/>
        <v>0</v>
      </c>
      <c r="CV82" s="200">
        <f t="shared" si="188"/>
        <v>7769</v>
      </c>
      <c r="CW82" s="65"/>
      <c r="CX82" s="66">
        <f t="shared" si="114"/>
        <v>0</v>
      </c>
      <c r="CY82" s="40">
        <f t="shared" si="116"/>
        <v>6603</v>
      </c>
      <c r="CZ82" s="65"/>
      <c r="DA82" s="66">
        <f t="shared" si="189"/>
        <v>0</v>
      </c>
      <c r="DB82" s="67">
        <f t="shared" si="190"/>
        <v>41730</v>
      </c>
      <c r="DC82" s="66"/>
      <c r="DD82" s="66">
        <f t="shared" si="191"/>
        <v>0</v>
      </c>
      <c r="DE82" s="67">
        <f t="shared" si="192"/>
        <v>38501</v>
      </c>
      <c r="DF82" s="66"/>
      <c r="DG82" s="69">
        <f t="shared" si="193"/>
        <v>0</v>
      </c>
      <c r="DH82" s="67">
        <f t="shared" si="207"/>
        <v>80001</v>
      </c>
      <c r="DI82" s="66"/>
      <c r="DJ82" s="66">
        <f t="shared" si="137"/>
        <v>0</v>
      </c>
      <c r="DK82" s="67">
        <f t="shared" si="194"/>
        <v>3536.5</v>
      </c>
      <c r="DL82" s="210"/>
      <c r="DM82" s="206">
        <f t="shared" si="138"/>
        <v>0</v>
      </c>
      <c r="DN82" s="25">
        <f t="shared" si="139"/>
        <v>0</v>
      </c>
      <c r="DO82" s="5"/>
      <c r="DP82" s="43">
        <f t="shared" si="140"/>
        <v>0</v>
      </c>
      <c r="DQ82" s="27">
        <f t="shared" si="195"/>
        <v>7154.5</v>
      </c>
      <c r="DR82" s="5"/>
      <c r="DS82" s="43">
        <f t="shared" si="141"/>
        <v>0</v>
      </c>
      <c r="DT82" s="27">
        <f t="shared" si="196"/>
        <v>4846</v>
      </c>
      <c r="DU82" s="5"/>
      <c r="DV82" s="43">
        <f t="shared" si="142"/>
        <v>0</v>
      </c>
      <c r="DW82" s="27">
        <f t="shared" si="197"/>
        <v>4835</v>
      </c>
      <c r="DX82" s="5"/>
      <c r="DY82" s="22">
        <f t="shared" si="143"/>
        <v>0</v>
      </c>
      <c r="DZ82" s="25">
        <f t="shared" si="198"/>
        <v>523</v>
      </c>
      <c r="EA82" s="22"/>
      <c r="EB82" s="22">
        <f t="shared" si="144"/>
        <v>0</v>
      </c>
      <c r="EC82" s="28">
        <f t="shared" si="199"/>
        <v>369</v>
      </c>
      <c r="ED82" s="5"/>
      <c r="EE82" s="43">
        <f t="shared" si="145"/>
        <v>0</v>
      </c>
      <c r="EF82" s="27">
        <f t="shared" si="200"/>
        <v>4769</v>
      </c>
      <c r="EG82" s="66"/>
      <c r="EH82" s="66">
        <f t="shared" si="146"/>
        <v>0</v>
      </c>
      <c r="EI82" s="67">
        <f t="shared" si="201"/>
        <v>25040</v>
      </c>
      <c r="EJ82" s="66"/>
      <c r="EK82" s="66">
        <f t="shared" si="147"/>
        <v>0</v>
      </c>
      <c r="EL82" s="67">
        <f t="shared" si="202"/>
        <v>23670</v>
      </c>
      <c r="EM82" s="110">
        <f t="shared" si="203"/>
        <v>117110.77737999997</v>
      </c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</row>
    <row r="83" spans="1:299" s="36" customFormat="1" ht="11.25" customHeight="1" x14ac:dyDescent="0.25">
      <c r="A83" s="11">
        <v>46032</v>
      </c>
      <c r="B83" s="187"/>
      <c r="C83" s="178">
        <v>8004932713</v>
      </c>
      <c r="D83" s="97" t="s">
        <v>125</v>
      </c>
      <c r="E83" s="152">
        <v>5</v>
      </c>
      <c r="F83" s="87">
        <v>5</v>
      </c>
      <c r="G83" s="153">
        <v>191516769144</v>
      </c>
      <c r="H83" s="66"/>
      <c r="I83" s="41">
        <f t="shared" si="121"/>
        <v>0</v>
      </c>
      <c r="J83" s="48">
        <f>J82+H83-I83-10</f>
        <v>98729</v>
      </c>
      <c r="K83" s="66"/>
      <c r="L83" s="41">
        <f t="shared" si="206"/>
        <v>0</v>
      </c>
      <c r="M83" s="48">
        <f>M82+K83-L83-10</f>
        <v>30276</v>
      </c>
      <c r="N83" s="66"/>
      <c r="O83" s="41">
        <f t="shared" si="122"/>
        <v>0</v>
      </c>
      <c r="P83" s="48">
        <f>P82+N83-O83-10</f>
        <v>92946</v>
      </c>
      <c r="Q83" s="66"/>
      <c r="R83" s="66">
        <f t="shared" si="123"/>
        <v>0</v>
      </c>
      <c r="S83" s="67">
        <f>S82+Q83-R83-10</f>
        <v>25002</v>
      </c>
      <c r="T83" s="66"/>
      <c r="U83" s="66">
        <f t="shared" si="152"/>
        <v>25.5</v>
      </c>
      <c r="V83" s="67">
        <f t="shared" si="153"/>
        <v>65866</v>
      </c>
      <c r="W83" s="136"/>
      <c r="X83" s="69">
        <f t="shared" si="124"/>
        <v>0</v>
      </c>
      <c r="Y83" s="67">
        <f t="shared" si="154"/>
        <v>2143.5</v>
      </c>
      <c r="Z83" s="66"/>
      <c r="AA83" s="68">
        <f t="shared" si="125"/>
        <v>0</v>
      </c>
      <c r="AB83" s="67">
        <f t="shared" si="155"/>
        <v>8981</v>
      </c>
      <c r="AC83" s="66"/>
      <c r="AD83" s="66">
        <f t="shared" si="156"/>
        <v>0</v>
      </c>
      <c r="AE83" s="67">
        <f t="shared" si="157"/>
        <v>1902</v>
      </c>
      <c r="AF83" s="66"/>
      <c r="AG83" s="78">
        <f t="shared" si="126"/>
        <v>0</v>
      </c>
      <c r="AH83" s="79">
        <f t="shared" si="158"/>
        <v>2380</v>
      </c>
      <c r="AI83" s="66"/>
      <c r="AJ83" s="68">
        <f t="shared" si="127"/>
        <v>0</v>
      </c>
      <c r="AK83" s="67">
        <f t="shared" si="159"/>
        <v>3006.5</v>
      </c>
      <c r="AL83" s="66"/>
      <c r="AM83" s="68">
        <f t="shared" si="128"/>
        <v>0</v>
      </c>
      <c r="AN83" s="67">
        <f t="shared" si="160"/>
        <v>1649.4</v>
      </c>
      <c r="AO83" s="66"/>
      <c r="AP83" s="68">
        <f t="shared" si="129"/>
        <v>0</v>
      </c>
      <c r="AQ83" s="67">
        <f t="shared" si="161"/>
        <v>5468.9</v>
      </c>
      <c r="AR83" s="66"/>
      <c r="AS83" s="68">
        <f t="shared" si="130"/>
        <v>0</v>
      </c>
      <c r="AT83" s="67">
        <f t="shared" si="162"/>
        <v>2344</v>
      </c>
      <c r="AU83" s="66"/>
      <c r="AV83" s="66">
        <f t="shared" si="163"/>
        <v>0</v>
      </c>
      <c r="AW83" s="42">
        <f t="shared" si="164"/>
        <v>1788.4</v>
      </c>
      <c r="AX83" s="66"/>
      <c r="AY83" s="66">
        <f t="shared" si="165"/>
        <v>0</v>
      </c>
      <c r="AZ83" s="67">
        <f t="shared" si="166"/>
        <v>1870</v>
      </c>
      <c r="BA83" s="66"/>
      <c r="BB83" s="68">
        <f t="shared" si="167"/>
        <v>0</v>
      </c>
      <c r="BC83" s="67">
        <f t="shared" si="168"/>
        <v>3654</v>
      </c>
      <c r="BD83" s="66"/>
      <c r="BE83" s="68">
        <f t="shared" si="169"/>
        <v>0</v>
      </c>
      <c r="BF83" s="67">
        <f t="shared" si="170"/>
        <v>3991</v>
      </c>
      <c r="BG83" s="66"/>
      <c r="BH83" s="68">
        <f t="shared" si="171"/>
        <v>0</v>
      </c>
      <c r="BI83" s="67">
        <f t="shared" si="118"/>
        <v>14136.600000000002</v>
      </c>
      <c r="BJ83" s="66"/>
      <c r="BK83" s="68">
        <f t="shared" si="172"/>
        <v>0</v>
      </c>
      <c r="BL83" s="67">
        <f t="shared" si="173"/>
        <v>7616</v>
      </c>
      <c r="BM83" s="66"/>
      <c r="BN83" s="68">
        <f t="shared" si="174"/>
        <v>0</v>
      </c>
      <c r="BO83" s="67">
        <f t="shared" si="175"/>
        <v>6921</v>
      </c>
      <c r="BP83" s="66"/>
      <c r="BQ83" s="68">
        <f t="shared" si="176"/>
        <v>0</v>
      </c>
      <c r="BR83" s="67">
        <f t="shared" si="177"/>
        <v>27923.599999999999</v>
      </c>
      <c r="BS83" s="66"/>
      <c r="BT83" s="66">
        <f t="shared" si="131"/>
        <v>0</v>
      </c>
      <c r="BU83" s="67">
        <f t="shared" si="119"/>
        <v>89501</v>
      </c>
      <c r="BV83" s="66"/>
      <c r="BW83" s="66">
        <f t="shared" si="132"/>
        <v>0</v>
      </c>
      <c r="BX83" s="67">
        <f t="shared" si="120"/>
        <v>74396</v>
      </c>
      <c r="BY83" s="66"/>
      <c r="BZ83" s="66">
        <f t="shared" si="133"/>
        <v>0</v>
      </c>
      <c r="CA83" s="67">
        <f t="shared" si="117"/>
        <v>80960</v>
      </c>
      <c r="CB83" s="66"/>
      <c r="CC83" s="66">
        <f t="shared" si="178"/>
        <v>0</v>
      </c>
      <c r="CD83" s="67">
        <f t="shared" si="179"/>
        <v>4501</v>
      </c>
      <c r="CE83" s="66"/>
      <c r="CF83" s="66">
        <f t="shared" si="180"/>
        <v>0</v>
      </c>
      <c r="CG83" s="67">
        <f t="shared" si="181"/>
        <v>7097</v>
      </c>
      <c r="CH83" s="66"/>
      <c r="CI83" s="66">
        <f t="shared" si="134"/>
        <v>0</v>
      </c>
      <c r="CJ83" s="67">
        <f t="shared" si="182"/>
        <v>8813</v>
      </c>
      <c r="CK83" s="66"/>
      <c r="CL83" s="66">
        <f t="shared" si="183"/>
        <v>0</v>
      </c>
      <c r="CM83" s="79">
        <f t="shared" si="184"/>
        <v>4885</v>
      </c>
      <c r="CN83" s="66"/>
      <c r="CO83" s="68">
        <f t="shared" si="185"/>
        <v>0</v>
      </c>
      <c r="CP83" s="79">
        <f t="shared" si="186"/>
        <v>3976</v>
      </c>
      <c r="CQ83" s="66"/>
      <c r="CR83" s="68">
        <f t="shared" si="135"/>
        <v>0</v>
      </c>
      <c r="CS83" s="79">
        <f t="shared" si="187"/>
        <v>274</v>
      </c>
      <c r="CT83" s="66"/>
      <c r="CU83" s="68">
        <f t="shared" si="136"/>
        <v>0</v>
      </c>
      <c r="CV83" s="200">
        <f t="shared" si="188"/>
        <v>7769</v>
      </c>
      <c r="CW83" s="65"/>
      <c r="CX83" s="66">
        <f t="shared" si="114"/>
        <v>0</v>
      </c>
      <c r="CY83" s="40">
        <f t="shared" si="116"/>
        <v>6603</v>
      </c>
      <c r="CZ83" s="65"/>
      <c r="DA83" s="66">
        <f t="shared" si="189"/>
        <v>0</v>
      </c>
      <c r="DB83" s="67">
        <f t="shared" si="190"/>
        <v>41730</v>
      </c>
      <c r="DC83" s="66"/>
      <c r="DD83" s="66">
        <f t="shared" si="191"/>
        <v>0</v>
      </c>
      <c r="DE83" s="67">
        <f t="shared" si="192"/>
        <v>38501</v>
      </c>
      <c r="DF83" s="66"/>
      <c r="DG83" s="69">
        <f t="shared" si="193"/>
        <v>0</v>
      </c>
      <c r="DH83" s="67">
        <f t="shared" si="207"/>
        <v>80001</v>
      </c>
      <c r="DI83" s="66"/>
      <c r="DJ83" s="66">
        <f t="shared" si="137"/>
        <v>0</v>
      </c>
      <c r="DK83" s="67">
        <f t="shared" si="194"/>
        <v>3536.5</v>
      </c>
      <c r="DL83" s="210"/>
      <c r="DM83" s="206">
        <f t="shared" si="138"/>
        <v>0</v>
      </c>
      <c r="DN83" s="25">
        <f t="shared" si="139"/>
        <v>0</v>
      </c>
      <c r="DO83" s="5"/>
      <c r="DP83" s="43">
        <f t="shared" si="140"/>
        <v>0</v>
      </c>
      <c r="DQ83" s="27">
        <f t="shared" si="195"/>
        <v>7154.5</v>
      </c>
      <c r="DR83" s="5"/>
      <c r="DS83" s="43">
        <f t="shared" si="141"/>
        <v>0</v>
      </c>
      <c r="DT83" s="27">
        <f t="shared" si="196"/>
        <v>4846</v>
      </c>
      <c r="DU83" s="5"/>
      <c r="DV83" s="43">
        <f t="shared" si="142"/>
        <v>0</v>
      </c>
      <c r="DW83" s="27">
        <f t="shared" si="197"/>
        <v>4835</v>
      </c>
      <c r="DX83" s="5"/>
      <c r="DY83" s="22">
        <f t="shared" si="143"/>
        <v>0</v>
      </c>
      <c r="DZ83" s="25">
        <f t="shared" si="198"/>
        <v>523</v>
      </c>
      <c r="EA83" s="22"/>
      <c r="EB83" s="22">
        <f t="shared" si="144"/>
        <v>0</v>
      </c>
      <c r="EC83" s="28">
        <f t="shared" si="199"/>
        <v>369</v>
      </c>
      <c r="ED83" s="5"/>
      <c r="EE83" s="43">
        <f t="shared" si="145"/>
        <v>0</v>
      </c>
      <c r="EF83" s="27">
        <f t="shared" si="200"/>
        <v>4769</v>
      </c>
      <c r="EG83" s="66"/>
      <c r="EH83" s="66">
        <f t="shared" si="146"/>
        <v>0</v>
      </c>
      <c r="EI83" s="67">
        <f t="shared" si="201"/>
        <v>25040</v>
      </c>
      <c r="EJ83" s="66"/>
      <c r="EK83" s="66">
        <f t="shared" si="147"/>
        <v>0</v>
      </c>
      <c r="EL83" s="67">
        <f t="shared" si="202"/>
        <v>23670</v>
      </c>
      <c r="EM83" s="110">
        <f t="shared" si="203"/>
        <v>116669.47337999998</v>
      </c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</row>
    <row r="84" spans="1:299" s="36" customFormat="1" ht="11.25" customHeight="1" x14ac:dyDescent="0.25">
      <c r="A84" s="11">
        <v>46032</v>
      </c>
      <c r="B84" s="187"/>
      <c r="C84" s="178">
        <v>8004932750</v>
      </c>
      <c r="D84" s="88" t="s">
        <v>111</v>
      </c>
      <c r="E84" s="89">
        <v>200</v>
      </c>
      <c r="F84" s="137">
        <v>3</v>
      </c>
      <c r="G84" s="90">
        <v>191516769076</v>
      </c>
      <c r="H84" s="66"/>
      <c r="I84" s="41">
        <f t="shared" si="121"/>
        <v>0</v>
      </c>
      <c r="J84" s="48">
        <f>J83+H84-I84-400</f>
        <v>98329</v>
      </c>
      <c r="K84" s="66"/>
      <c r="L84" s="41">
        <f t="shared" si="206"/>
        <v>0</v>
      </c>
      <c r="M84" s="48">
        <f>M83+K84-L84-400</f>
        <v>29876</v>
      </c>
      <c r="N84" s="66"/>
      <c r="O84" s="41">
        <f t="shared" si="122"/>
        <v>0</v>
      </c>
      <c r="P84" s="48">
        <f>P83+N84-O84-400</f>
        <v>92546</v>
      </c>
      <c r="Q84" s="66"/>
      <c r="R84" s="66">
        <f t="shared" si="123"/>
        <v>0</v>
      </c>
      <c r="S84" s="67">
        <f>S83+Q84-R84-400</f>
        <v>24602</v>
      </c>
      <c r="T84" s="66"/>
      <c r="U84" s="66">
        <f t="shared" si="152"/>
        <v>0</v>
      </c>
      <c r="V84" s="67">
        <f t="shared" si="153"/>
        <v>65866</v>
      </c>
      <c r="W84" s="136"/>
      <c r="X84" s="69">
        <f t="shared" si="124"/>
        <v>0</v>
      </c>
      <c r="Y84" s="67">
        <f t="shared" si="154"/>
        <v>2143.5</v>
      </c>
      <c r="Z84" s="66"/>
      <c r="AA84" s="68">
        <v>620</v>
      </c>
      <c r="AB84" s="67">
        <f t="shared" si="155"/>
        <v>8361</v>
      </c>
      <c r="AC84" s="66"/>
      <c r="AD84" s="66">
        <f t="shared" si="156"/>
        <v>0</v>
      </c>
      <c r="AE84" s="67">
        <f t="shared" si="157"/>
        <v>1902</v>
      </c>
      <c r="AF84" s="66"/>
      <c r="AG84" s="78">
        <f t="shared" si="126"/>
        <v>0</v>
      </c>
      <c r="AH84" s="79">
        <f t="shared" si="158"/>
        <v>2380</v>
      </c>
      <c r="AI84" s="66"/>
      <c r="AJ84" s="68">
        <f t="shared" si="127"/>
        <v>0</v>
      </c>
      <c r="AK84" s="67">
        <f t="shared" si="159"/>
        <v>3006.5</v>
      </c>
      <c r="AL84" s="66"/>
      <c r="AM84" s="68">
        <f t="shared" si="128"/>
        <v>0</v>
      </c>
      <c r="AN84" s="67">
        <f t="shared" si="160"/>
        <v>1649.4</v>
      </c>
      <c r="AO84" s="66"/>
      <c r="AP84" s="68">
        <f t="shared" si="129"/>
        <v>0</v>
      </c>
      <c r="AQ84" s="67">
        <f t="shared" si="161"/>
        <v>5468.9</v>
      </c>
      <c r="AR84" s="66"/>
      <c r="AS84" s="68">
        <f t="shared" si="130"/>
        <v>0</v>
      </c>
      <c r="AT84" s="67">
        <f t="shared" si="162"/>
        <v>2344</v>
      </c>
      <c r="AU84" s="66"/>
      <c r="AV84" s="66">
        <f t="shared" si="163"/>
        <v>0</v>
      </c>
      <c r="AW84" s="42">
        <f t="shared" si="164"/>
        <v>1788.4</v>
      </c>
      <c r="AX84" s="66"/>
      <c r="AY84" s="66">
        <f t="shared" si="165"/>
        <v>0</v>
      </c>
      <c r="AZ84" s="67">
        <f t="shared" si="166"/>
        <v>1870</v>
      </c>
      <c r="BA84" s="66"/>
      <c r="BB84" s="68">
        <f t="shared" si="167"/>
        <v>0</v>
      </c>
      <c r="BC84" s="67">
        <f t="shared" si="168"/>
        <v>3654</v>
      </c>
      <c r="BD84" s="66"/>
      <c r="BE84" s="68">
        <f t="shared" si="169"/>
        <v>0</v>
      </c>
      <c r="BF84" s="67">
        <f t="shared" si="170"/>
        <v>3991</v>
      </c>
      <c r="BG84" s="66"/>
      <c r="BH84" s="68">
        <f t="shared" si="171"/>
        <v>0</v>
      </c>
      <c r="BI84" s="67">
        <f t="shared" si="118"/>
        <v>14136.600000000002</v>
      </c>
      <c r="BJ84" s="66"/>
      <c r="BK84" s="68">
        <f t="shared" si="172"/>
        <v>0</v>
      </c>
      <c r="BL84" s="67">
        <f t="shared" si="173"/>
        <v>7616</v>
      </c>
      <c r="BM84" s="66"/>
      <c r="BN84" s="68">
        <f t="shared" si="174"/>
        <v>0</v>
      </c>
      <c r="BO84" s="67">
        <f t="shared" si="175"/>
        <v>6921</v>
      </c>
      <c r="BP84" s="66"/>
      <c r="BQ84" s="68">
        <f t="shared" si="176"/>
        <v>0</v>
      </c>
      <c r="BR84" s="67">
        <f t="shared" si="177"/>
        <v>27923.599999999999</v>
      </c>
      <c r="BS84" s="66"/>
      <c r="BT84" s="66">
        <f t="shared" si="131"/>
        <v>0</v>
      </c>
      <c r="BU84" s="67">
        <f t="shared" si="119"/>
        <v>89501</v>
      </c>
      <c r="BV84" s="66"/>
      <c r="BW84" s="66">
        <f t="shared" si="132"/>
        <v>0</v>
      </c>
      <c r="BX84" s="67">
        <f t="shared" si="120"/>
        <v>74396</v>
      </c>
      <c r="BY84" s="66"/>
      <c r="BZ84" s="66">
        <f t="shared" si="133"/>
        <v>0</v>
      </c>
      <c r="CA84" s="67">
        <f t="shared" si="117"/>
        <v>80960</v>
      </c>
      <c r="CB84" s="66"/>
      <c r="CC84" s="66">
        <f t="shared" si="178"/>
        <v>0</v>
      </c>
      <c r="CD84" s="67">
        <f t="shared" si="179"/>
        <v>4501</v>
      </c>
      <c r="CE84" s="66"/>
      <c r="CF84" s="66">
        <f t="shared" si="180"/>
        <v>0</v>
      </c>
      <c r="CG84" s="67">
        <f t="shared" si="181"/>
        <v>7097</v>
      </c>
      <c r="CH84" s="66"/>
      <c r="CI84" s="66">
        <f t="shared" si="134"/>
        <v>0</v>
      </c>
      <c r="CJ84" s="67">
        <f t="shared" si="182"/>
        <v>8813</v>
      </c>
      <c r="CK84" s="66"/>
      <c r="CL84" s="66">
        <f t="shared" si="183"/>
        <v>0</v>
      </c>
      <c r="CM84" s="79">
        <f t="shared" si="184"/>
        <v>4885</v>
      </c>
      <c r="CN84" s="66"/>
      <c r="CO84" s="68">
        <f t="shared" si="185"/>
        <v>0</v>
      </c>
      <c r="CP84" s="79">
        <f t="shared" si="186"/>
        <v>3976</v>
      </c>
      <c r="CQ84" s="66"/>
      <c r="CR84" s="68">
        <f t="shared" si="135"/>
        <v>0</v>
      </c>
      <c r="CS84" s="79">
        <f t="shared" si="187"/>
        <v>274</v>
      </c>
      <c r="CT84" s="66"/>
      <c r="CU84" s="68">
        <f t="shared" si="136"/>
        <v>0</v>
      </c>
      <c r="CV84" s="200">
        <f t="shared" si="188"/>
        <v>7769</v>
      </c>
      <c r="CW84" s="65"/>
      <c r="CX84" s="66">
        <f t="shared" si="114"/>
        <v>0</v>
      </c>
      <c r="CY84" s="40">
        <f t="shared" si="116"/>
        <v>6603</v>
      </c>
      <c r="CZ84" s="65"/>
      <c r="DA84" s="66">
        <f t="shared" si="189"/>
        <v>0</v>
      </c>
      <c r="DB84" s="67">
        <f t="shared" si="190"/>
        <v>41730</v>
      </c>
      <c r="DC84" s="66"/>
      <c r="DD84" s="66">
        <f t="shared" si="191"/>
        <v>0</v>
      </c>
      <c r="DE84" s="67">
        <f t="shared" si="192"/>
        <v>38501</v>
      </c>
      <c r="DF84" s="66"/>
      <c r="DG84" s="69">
        <f t="shared" si="193"/>
        <v>0</v>
      </c>
      <c r="DH84" s="67">
        <f t="shared" si="207"/>
        <v>80001</v>
      </c>
      <c r="DI84" s="66"/>
      <c r="DJ84" s="66">
        <f t="shared" si="137"/>
        <v>0</v>
      </c>
      <c r="DK84" s="67">
        <f t="shared" si="194"/>
        <v>3536.5</v>
      </c>
      <c r="DL84" s="210"/>
      <c r="DM84" s="206">
        <f t="shared" si="138"/>
        <v>0</v>
      </c>
      <c r="DN84" s="25">
        <f t="shared" si="139"/>
        <v>0</v>
      </c>
      <c r="DO84" s="5"/>
      <c r="DP84" s="43">
        <f t="shared" si="140"/>
        <v>0</v>
      </c>
      <c r="DQ84" s="27">
        <f t="shared" si="195"/>
        <v>7154.5</v>
      </c>
      <c r="DR84" s="5"/>
      <c r="DS84" s="43">
        <f t="shared" si="141"/>
        <v>0</v>
      </c>
      <c r="DT84" s="27">
        <f t="shared" si="196"/>
        <v>4846</v>
      </c>
      <c r="DU84" s="5"/>
      <c r="DV84" s="43">
        <f t="shared" si="142"/>
        <v>0</v>
      </c>
      <c r="DW84" s="27">
        <f t="shared" si="197"/>
        <v>4835</v>
      </c>
      <c r="DX84" s="5"/>
      <c r="DY84" s="22">
        <f t="shared" si="143"/>
        <v>0</v>
      </c>
      <c r="DZ84" s="25">
        <f t="shared" si="198"/>
        <v>523</v>
      </c>
      <c r="EA84" s="22"/>
      <c r="EB84" s="22">
        <f t="shared" si="144"/>
        <v>0</v>
      </c>
      <c r="EC84" s="28">
        <f t="shared" si="199"/>
        <v>369</v>
      </c>
      <c r="ED84" s="5"/>
      <c r="EE84" s="43">
        <f t="shared" si="145"/>
        <v>0</v>
      </c>
      <c r="EF84" s="27">
        <f t="shared" si="200"/>
        <v>4769</v>
      </c>
      <c r="EG84" s="66"/>
      <c r="EH84" s="66">
        <f t="shared" si="146"/>
        <v>0</v>
      </c>
      <c r="EI84" s="67">
        <f t="shared" si="201"/>
        <v>25040</v>
      </c>
      <c r="EJ84" s="66"/>
      <c r="EK84" s="66">
        <f t="shared" si="147"/>
        <v>0</v>
      </c>
      <c r="EL84" s="67">
        <f t="shared" si="202"/>
        <v>23670</v>
      </c>
      <c r="EM84" s="110">
        <f t="shared" si="203"/>
        <v>116606.92537999997</v>
      </c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</row>
    <row r="85" spans="1:299" s="36" customFormat="1" ht="11.25" customHeight="1" x14ac:dyDescent="0.25">
      <c r="A85" s="11">
        <v>46032</v>
      </c>
      <c r="B85" s="187"/>
      <c r="C85" s="174">
        <v>8004933299</v>
      </c>
      <c r="D85" s="13" t="s">
        <v>149</v>
      </c>
      <c r="E85" s="14">
        <v>50</v>
      </c>
      <c r="F85" s="15">
        <v>1.5</v>
      </c>
      <c r="G85" s="16">
        <v>191516162457</v>
      </c>
      <c r="H85" s="66"/>
      <c r="I85" s="41">
        <f t="shared" si="121"/>
        <v>100</v>
      </c>
      <c r="J85" s="48">
        <f>J84+H85-I85</f>
        <v>98229</v>
      </c>
      <c r="K85" s="66"/>
      <c r="L85" s="41">
        <f t="shared" si="206"/>
        <v>100</v>
      </c>
      <c r="M85" s="48">
        <f>M84+K85-L85</f>
        <v>29776</v>
      </c>
      <c r="N85" s="66"/>
      <c r="O85" s="41">
        <f t="shared" si="122"/>
        <v>100</v>
      </c>
      <c r="P85" s="48">
        <f>P84+N85-O85</f>
        <v>92446</v>
      </c>
      <c r="Q85" s="66"/>
      <c r="R85" s="66">
        <f t="shared" si="123"/>
        <v>100</v>
      </c>
      <c r="S85" s="67">
        <f>S84+Q85-R85</f>
        <v>24502</v>
      </c>
      <c r="T85" s="66"/>
      <c r="U85" s="66">
        <f t="shared" si="152"/>
        <v>0</v>
      </c>
      <c r="V85" s="67">
        <f t="shared" si="153"/>
        <v>65866</v>
      </c>
      <c r="W85" s="136"/>
      <c r="X85" s="69">
        <f t="shared" si="124"/>
        <v>0</v>
      </c>
      <c r="Y85" s="67">
        <f t="shared" si="154"/>
        <v>2143.5</v>
      </c>
      <c r="Z85" s="66"/>
      <c r="AA85" s="68">
        <f t="shared" ref="AA85:AA148" si="208">IF(OR(D85="NPP6ASZDB-GY015M",D85="NPP6ASZDB-GY010M",D85="NPP6ASZDB-GY002M",D85="NPP6ASZDB-GY150C",D85="NPP6ASZDB-GY005M",D85="NPC6ASZDB-GY020C",D85="NPC06SZDB-GY008M",D85="NPC06SZDB-GY013M",D85="NPC06SZDB-GY018M",D85="NPC6ASZDB-GY750C",D85="NPC6ASZDB-GY009M",D85="NPC6ASZDB-GY025C",D85="NPC06SZDB-GY005M",D85="NPC6ASZDB-GY125C",D85="NPC6ASZDB-GY350C",D85="NPC6ASZDB-GY075C",D85="NPC6ASZDB-GY006M",D85="NPC06SZDB-GY015C",D85="NPC6ASZDB-GY450C",D85="NPC6ASZDB-GY050C",D85="NPC6ASZDB-GY050C",D85="NPC6ASZDB-GY250C",D85="NPC06SZDB-GY003M",D85="NPC6ASZDB-GY007M",D85="NPC06SZDB-GY006M",D85="NPC06SZDB-GY015M",D85="NPC06SZDB-GY001M",D85="NPC06SZDB-GY002M",D85="NPC6ASZDB-GY015M",D85="NPC06SZDB-GY010M",D85="NPC6ASZDB-GY150C",D85="NPC6ASZDB-GY008M",D85="NPC6ASZDB-GY012M",D85="NPC6ASZDB-GY015M",D85="NPC6ASZDB-GY018M",D85="NPC6ASZDB-GY001M",D85="NPC6ASZDB-GY002M",D85="NPC6ASZDB-GY003M",D85="NPC6ASZDB-GY004M",D85="NPC6ASZDB-GY005M",D85="NPC6ASZDB-GY010M",D85="NPC6ASZDB-GY020M",D85="NPC6ASZDB-GY025M",D85="NPC6ASZDB-GY030M",D85="NPC6ASZDB-GY030C",D85="NPC6ASZDB-GY015C",),E85*(F85+0.1),0)</f>
        <v>0</v>
      </c>
      <c r="AB85" s="67">
        <f t="shared" si="155"/>
        <v>8361</v>
      </c>
      <c r="AC85" s="66"/>
      <c r="AD85" s="66">
        <f t="shared" si="156"/>
        <v>0</v>
      </c>
      <c r="AE85" s="67">
        <f t="shared" si="157"/>
        <v>1902</v>
      </c>
      <c r="AF85" s="66"/>
      <c r="AG85" s="78">
        <f t="shared" si="126"/>
        <v>0</v>
      </c>
      <c r="AH85" s="79">
        <f t="shared" si="158"/>
        <v>2380</v>
      </c>
      <c r="AI85" s="66"/>
      <c r="AJ85" s="68">
        <f t="shared" si="127"/>
        <v>80</v>
      </c>
      <c r="AK85" s="67">
        <f t="shared" si="159"/>
        <v>2926.5</v>
      </c>
      <c r="AL85" s="66"/>
      <c r="AM85" s="68">
        <f t="shared" si="128"/>
        <v>0</v>
      </c>
      <c r="AN85" s="67">
        <f t="shared" si="160"/>
        <v>1649.4</v>
      </c>
      <c r="AO85" s="66"/>
      <c r="AP85" s="68">
        <f t="shared" si="129"/>
        <v>0</v>
      </c>
      <c r="AQ85" s="67">
        <f t="shared" si="161"/>
        <v>5468.9</v>
      </c>
      <c r="AR85" s="66"/>
      <c r="AS85" s="68">
        <f t="shared" si="130"/>
        <v>0</v>
      </c>
      <c r="AT85" s="67">
        <f t="shared" si="162"/>
        <v>2344</v>
      </c>
      <c r="AU85" s="66"/>
      <c r="AV85" s="66">
        <f t="shared" si="163"/>
        <v>0</v>
      </c>
      <c r="AW85" s="42">
        <f t="shared" si="164"/>
        <v>1788.4</v>
      </c>
      <c r="AX85" s="66"/>
      <c r="AY85" s="66">
        <f t="shared" si="165"/>
        <v>0</v>
      </c>
      <c r="AZ85" s="67">
        <f t="shared" si="166"/>
        <v>1870</v>
      </c>
      <c r="BA85" s="66"/>
      <c r="BB85" s="68">
        <f t="shared" si="167"/>
        <v>0</v>
      </c>
      <c r="BC85" s="67">
        <f t="shared" si="168"/>
        <v>3654</v>
      </c>
      <c r="BD85" s="66"/>
      <c r="BE85" s="68">
        <f t="shared" si="169"/>
        <v>0</v>
      </c>
      <c r="BF85" s="67">
        <f t="shared" si="170"/>
        <v>3991</v>
      </c>
      <c r="BG85" s="66"/>
      <c r="BH85" s="68">
        <f t="shared" si="171"/>
        <v>0</v>
      </c>
      <c r="BI85" s="67">
        <f t="shared" si="118"/>
        <v>14136.600000000002</v>
      </c>
      <c r="BJ85" s="66"/>
      <c r="BK85" s="68">
        <f t="shared" si="172"/>
        <v>0</v>
      </c>
      <c r="BL85" s="67">
        <f t="shared" si="173"/>
        <v>7616</v>
      </c>
      <c r="BM85" s="66"/>
      <c r="BN85" s="68">
        <f t="shared" si="174"/>
        <v>0</v>
      </c>
      <c r="BO85" s="67">
        <f t="shared" si="175"/>
        <v>6921</v>
      </c>
      <c r="BP85" s="66"/>
      <c r="BQ85" s="68">
        <f t="shared" si="176"/>
        <v>0</v>
      </c>
      <c r="BR85" s="67">
        <f t="shared" si="177"/>
        <v>27923.599999999999</v>
      </c>
      <c r="BS85" s="66"/>
      <c r="BT85" s="66">
        <f t="shared" si="131"/>
        <v>0</v>
      </c>
      <c r="BU85" s="67">
        <f t="shared" si="119"/>
        <v>89501</v>
      </c>
      <c r="BV85" s="66"/>
      <c r="BW85" s="66">
        <f t="shared" si="132"/>
        <v>0</v>
      </c>
      <c r="BX85" s="67">
        <f t="shared" si="120"/>
        <v>74396</v>
      </c>
      <c r="BY85" s="66"/>
      <c r="BZ85" s="66">
        <f t="shared" si="133"/>
        <v>0</v>
      </c>
      <c r="CA85" s="67">
        <f t="shared" si="117"/>
        <v>80960</v>
      </c>
      <c r="CB85" s="66"/>
      <c r="CC85" s="66">
        <f t="shared" si="178"/>
        <v>0</v>
      </c>
      <c r="CD85" s="67">
        <f t="shared" si="179"/>
        <v>4501</v>
      </c>
      <c r="CE85" s="66"/>
      <c r="CF85" s="66">
        <f t="shared" si="180"/>
        <v>0</v>
      </c>
      <c r="CG85" s="67">
        <f t="shared" si="181"/>
        <v>7097</v>
      </c>
      <c r="CH85" s="66"/>
      <c r="CI85" s="66">
        <f t="shared" si="134"/>
        <v>0</v>
      </c>
      <c r="CJ85" s="67">
        <f t="shared" si="182"/>
        <v>8813</v>
      </c>
      <c r="CK85" s="66"/>
      <c r="CL85" s="66">
        <f t="shared" si="183"/>
        <v>0</v>
      </c>
      <c r="CM85" s="79">
        <f t="shared" si="184"/>
        <v>4885</v>
      </c>
      <c r="CN85" s="66"/>
      <c r="CO85" s="68">
        <f t="shared" si="185"/>
        <v>0</v>
      </c>
      <c r="CP85" s="79">
        <f t="shared" si="186"/>
        <v>3976</v>
      </c>
      <c r="CQ85" s="66"/>
      <c r="CR85" s="68">
        <f t="shared" si="135"/>
        <v>0</v>
      </c>
      <c r="CS85" s="79">
        <f t="shared" si="187"/>
        <v>274</v>
      </c>
      <c r="CT85" s="66"/>
      <c r="CU85" s="68">
        <f t="shared" si="136"/>
        <v>0</v>
      </c>
      <c r="CV85" s="200">
        <f t="shared" si="188"/>
        <v>7769</v>
      </c>
      <c r="CW85" s="65"/>
      <c r="CX85" s="66">
        <f t="shared" si="114"/>
        <v>0</v>
      </c>
      <c r="CY85" s="40">
        <f t="shared" si="116"/>
        <v>6603</v>
      </c>
      <c r="CZ85" s="65"/>
      <c r="DA85" s="66">
        <f t="shared" si="189"/>
        <v>0</v>
      </c>
      <c r="DB85" s="67">
        <f t="shared" si="190"/>
        <v>41730</v>
      </c>
      <c r="DC85" s="66"/>
      <c r="DD85" s="66">
        <f t="shared" si="191"/>
        <v>0</v>
      </c>
      <c r="DE85" s="67">
        <f t="shared" si="192"/>
        <v>38501</v>
      </c>
      <c r="DF85" s="66"/>
      <c r="DG85" s="69">
        <f t="shared" si="193"/>
        <v>0</v>
      </c>
      <c r="DH85" s="67">
        <f t="shared" si="207"/>
        <v>80001</v>
      </c>
      <c r="DI85" s="66"/>
      <c r="DJ85" s="66">
        <f t="shared" si="137"/>
        <v>0</v>
      </c>
      <c r="DK85" s="67">
        <f t="shared" si="194"/>
        <v>3536.5</v>
      </c>
      <c r="DL85" s="210"/>
      <c r="DM85" s="206">
        <f t="shared" si="138"/>
        <v>0</v>
      </c>
      <c r="DN85" s="25">
        <f t="shared" si="139"/>
        <v>0</v>
      </c>
      <c r="DO85" s="5"/>
      <c r="DP85" s="43">
        <f t="shared" si="140"/>
        <v>0</v>
      </c>
      <c r="DQ85" s="27">
        <f t="shared" si="195"/>
        <v>7154.5</v>
      </c>
      <c r="DR85" s="5"/>
      <c r="DS85" s="43">
        <f t="shared" si="141"/>
        <v>0</v>
      </c>
      <c r="DT85" s="27">
        <f t="shared" si="196"/>
        <v>4846</v>
      </c>
      <c r="DU85" s="5"/>
      <c r="DV85" s="43">
        <f t="shared" si="142"/>
        <v>0</v>
      </c>
      <c r="DW85" s="27">
        <f t="shared" si="197"/>
        <v>4835</v>
      </c>
      <c r="DX85" s="5"/>
      <c r="DY85" s="22">
        <f t="shared" si="143"/>
        <v>0</v>
      </c>
      <c r="DZ85" s="25">
        <f t="shared" si="198"/>
        <v>523</v>
      </c>
      <c r="EA85" s="22"/>
      <c r="EB85" s="22">
        <f t="shared" si="144"/>
        <v>0</v>
      </c>
      <c r="EC85" s="28">
        <f t="shared" si="199"/>
        <v>369</v>
      </c>
      <c r="ED85" s="5"/>
      <c r="EE85" s="43">
        <f t="shared" si="145"/>
        <v>0</v>
      </c>
      <c r="EF85" s="27">
        <f t="shared" si="200"/>
        <v>4769</v>
      </c>
      <c r="EG85" s="66"/>
      <c r="EH85" s="66">
        <f t="shared" si="146"/>
        <v>0</v>
      </c>
      <c r="EI85" s="67">
        <f t="shared" si="201"/>
        <v>25040</v>
      </c>
      <c r="EJ85" s="66"/>
      <c r="EK85" s="66">
        <f t="shared" si="147"/>
        <v>0</v>
      </c>
      <c r="EL85" s="67">
        <f t="shared" si="202"/>
        <v>23670</v>
      </c>
      <c r="EM85" s="110">
        <f t="shared" si="203"/>
        <v>116499.11617999997</v>
      </c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</row>
    <row r="86" spans="1:299" s="36" customFormat="1" ht="11.25" customHeight="1" x14ac:dyDescent="0.25">
      <c r="A86" s="11">
        <v>46032</v>
      </c>
      <c r="B86" s="187"/>
      <c r="C86" s="174">
        <v>8004933301</v>
      </c>
      <c r="D86" s="13" t="s">
        <v>134</v>
      </c>
      <c r="E86" s="14">
        <v>20</v>
      </c>
      <c r="F86" s="15">
        <v>10</v>
      </c>
      <c r="G86" s="16">
        <v>191516031555</v>
      </c>
      <c r="H86" s="66"/>
      <c r="I86" s="41">
        <f t="shared" si="121"/>
        <v>40</v>
      </c>
      <c r="J86" s="48">
        <f>J85+H86-I86</f>
        <v>98189</v>
      </c>
      <c r="K86" s="66"/>
      <c r="L86" s="41">
        <f t="shared" si="206"/>
        <v>40</v>
      </c>
      <c r="M86" s="48">
        <f>M85+K86-L86</f>
        <v>29736</v>
      </c>
      <c r="N86" s="66"/>
      <c r="O86" s="41">
        <f t="shared" si="122"/>
        <v>40</v>
      </c>
      <c r="P86" s="48">
        <f>P85+N86-O86</f>
        <v>92406</v>
      </c>
      <c r="Q86" s="66"/>
      <c r="R86" s="66">
        <f t="shared" si="123"/>
        <v>40</v>
      </c>
      <c r="S86" s="67">
        <f>S85+Q86-R86</f>
        <v>24462</v>
      </c>
      <c r="T86" s="66"/>
      <c r="U86" s="66">
        <f t="shared" si="152"/>
        <v>0</v>
      </c>
      <c r="V86" s="67">
        <f t="shared" si="153"/>
        <v>65866</v>
      </c>
      <c r="W86" s="136"/>
      <c r="X86" s="69">
        <f t="shared" si="124"/>
        <v>0</v>
      </c>
      <c r="Y86" s="67">
        <f t="shared" si="154"/>
        <v>2143.5</v>
      </c>
      <c r="Z86" s="66"/>
      <c r="AA86" s="68">
        <f t="shared" si="208"/>
        <v>0</v>
      </c>
      <c r="AB86" s="67">
        <f t="shared" si="155"/>
        <v>8361</v>
      </c>
      <c r="AC86" s="66"/>
      <c r="AD86" s="66">
        <f t="shared" si="156"/>
        <v>0</v>
      </c>
      <c r="AE86" s="67">
        <f t="shared" si="157"/>
        <v>1902</v>
      </c>
      <c r="AF86" s="66"/>
      <c r="AG86" s="78">
        <f t="shared" si="126"/>
        <v>0</v>
      </c>
      <c r="AH86" s="79">
        <f t="shared" si="158"/>
        <v>2380</v>
      </c>
      <c r="AI86" s="66"/>
      <c r="AJ86" s="68">
        <f t="shared" si="127"/>
        <v>202</v>
      </c>
      <c r="AK86" s="67">
        <f t="shared" si="159"/>
        <v>2724.5</v>
      </c>
      <c r="AL86" s="66"/>
      <c r="AM86" s="68">
        <f t="shared" si="128"/>
        <v>0</v>
      </c>
      <c r="AN86" s="67">
        <f t="shared" si="160"/>
        <v>1649.4</v>
      </c>
      <c r="AO86" s="66"/>
      <c r="AP86" s="68">
        <f t="shared" si="129"/>
        <v>0</v>
      </c>
      <c r="AQ86" s="67">
        <f t="shared" si="161"/>
        <v>5468.9</v>
      </c>
      <c r="AR86" s="66"/>
      <c r="AS86" s="68">
        <f t="shared" si="130"/>
        <v>0</v>
      </c>
      <c r="AT86" s="67">
        <f t="shared" si="162"/>
        <v>2344</v>
      </c>
      <c r="AU86" s="66"/>
      <c r="AV86" s="66">
        <f t="shared" si="163"/>
        <v>0</v>
      </c>
      <c r="AW86" s="42">
        <f t="shared" si="164"/>
        <v>1788.4</v>
      </c>
      <c r="AX86" s="66"/>
      <c r="AY86" s="66">
        <f t="shared" si="165"/>
        <v>0</v>
      </c>
      <c r="AZ86" s="67">
        <f t="shared" si="166"/>
        <v>1870</v>
      </c>
      <c r="BA86" s="66"/>
      <c r="BB86" s="68">
        <f t="shared" si="167"/>
        <v>0</v>
      </c>
      <c r="BC86" s="67">
        <f t="shared" si="168"/>
        <v>3654</v>
      </c>
      <c r="BD86" s="66"/>
      <c r="BE86" s="68">
        <f t="shared" si="169"/>
        <v>0</v>
      </c>
      <c r="BF86" s="67">
        <f t="shared" si="170"/>
        <v>3991</v>
      </c>
      <c r="BG86" s="66"/>
      <c r="BH86" s="68">
        <f t="shared" si="171"/>
        <v>0</v>
      </c>
      <c r="BI86" s="67">
        <f t="shared" si="118"/>
        <v>14136.600000000002</v>
      </c>
      <c r="BJ86" s="66"/>
      <c r="BK86" s="68">
        <f t="shared" si="172"/>
        <v>0</v>
      </c>
      <c r="BL86" s="67">
        <f t="shared" si="173"/>
        <v>7616</v>
      </c>
      <c r="BM86" s="66"/>
      <c r="BN86" s="68">
        <f t="shared" si="174"/>
        <v>0</v>
      </c>
      <c r="BO86" s="67">
        <f t="shared" si="175"/>
        <v>6921</v>
      </c>
      <c r="BP86" s="66"/>
      <c r="BQ86" s="68">
        <f t="shared" si="176"/>
        <v>0</v>
      </c>
      <c r="BR86" s="67">
        <f t="shared" si="177"/>
        <v>27923.599999999999</v>
      </c>
      <c r="BS86" s="66"/>
      <c r="BT86" s="66">
        <f t="shared" si="131"/>
        <v>0</v>
      </c>
      <c r="BU86" s="67">
        <f t="shared" si="119"/>
        <v>89501</v>
      </c>
      <c r="BV86" s="66"/>
      <c r="BW86" s="66">
        <f t="shared" si="132"/>
        <v>0</v>
      </c>
      <c r="BX86" s="67">
        <f t="shared" si="120"/>
        <v>74396</v>
      </c>
      <c r="BY86" s="66"/>
      <c r="BZ86" s="66">
        <f t="shared" si="133"/>
        <v>0</v>
      </c>
      <c r="CA86" s="67">
        <f t="shared" si="117"/>
        <v>80960</v>
      </c>
      <c r="CB86" s="66"/>
      <c r="CC86" s="66">
        <f t="shared" si="178"/>
        <v>0</v>
      </c>
      <c r="CD86" s="67">
        <f t="shared" si="179"/>
        <v>4501</v>
      </c>
      <c r="CE86" s="66"/>
      <c r="CF86" s="66">
        <f t="shared" si="180"/>
        <v>0</v>
      </c>
      <c r="CG86" s="67">
        <f t="shared" si="181"/>
        <v>7097</v>
      </c>
      <c r="CH86" s="66"/>
      <c r="CI86" s="66">
        <f t="shared" si="134"/>
        <v>0</v>
      </c>
      <c r="CJ86" s="67">
        <f t="shared" si="182"/>
        <v>8813</v>
      </c>
      <c r="CK86" s="66"/>
      <c r="CL86" s="66">
        <f t="shared" si="183"/>
        <v>0</v>
      </c>
      <c r="CM86" s="79">
        <f t="shared" si="184"/>
        <v>4885</v>
      </c>
      <c r="CN86" s="66"/>
      <c r="CO86" s="68">
        <f t="shared" si="185"/>
        <v>0</v>
      </c>
      <c r="CP86" s="79">
        <f t="shared" si="186"/>
        <v>3976</v>
      </c>
      <c r="CQ86" s="66"/>
      <c r="CR86" s="68">
        <f t="shared" si="135"/>
        <v>0</v>
      </c>
      <c r="CS86" s="79">
        <f t="shared" si="187"/>
        <v>274</v>
      </c>
      <c r="CT86" s="66"/>
      <c r="CU86" s="68">
        <f t="shared" si="136"/>
        <v>0</v>
      </c>
      <c r="CV86" s="200">
        <f t="shared" si="188"/>
        <v>7769</v>
      </c>
      <c r="CW86" s="65"/>
      <c r="CX86" s="66">
        <f t="shared" si="114"/>
        <v>0</v>
      </c>
      <c r="CY86" s="40">
        <f t="shared" si="116"/>
        <v>6603</v>
      </c>
      <c r="CZ86" s="65"/>
      <c r="DA86" s="66">
        <f t="shared" si="189"/>
        <v>0</v>
      </c>
      <c r="DB86" s="67">
        <f t="shared" si="190"/>
        <v>41730</v>
      </c>
      <c r="DC86" s="66"/>
      <c r="DD86" s="66">
        <f t="shared" si="191"/>
        <v>0</v>
      </c>
      <c r="DE86" s="67">
        <f t="shared" si="192"/>
        <v>38501</v>
      </c>
      <c r="DF86" s="66"/>
      <c r="DG86" s="69">
        <f t="shared" si="193"/>
        <v>0</v>
      </c>
      <c r="DH86" s="67">
        <f t="shared" si="207"/>
        <v>80001</v>
      </c>
      <c r="DI86" s="66"/>
      <c r="DJ86" s="66">
        <f t="shared" si="137"/>
        <v>0</v>
      </c>
      <c r="DK86" s="67">
        <f t="shared" si="194"/>
        <v>3536.5</v>
      </c>
      <c r="DL86" s="210"/>
      <c r="DM86" s="206">
        <f t="shared" si="138"/>
        <v>0</v>
      </c>
      <c r="DN86" s="25">
        <f t="shared" si="139"/>
        <v>0</v>
      </c>
      <c r="DO86" s="5"/>
      <c r="DP86" s="43">
        <f t="shared" si="140"/>
        <v>0</v>
      </c>
      <c r="DQ86" s="27">
        <f t="shared" si="195"/>
        <v>7154.5</v>
      </c>
      <c r="DR86" s="5"/>
      <c r="DS86" s="43">
        <f t="shared" si="141"/>
        <v>0</v>
      </c>
      <c r="DT86" s="27">
        <f t="shared" si="196"/>
        <v>4846</v>
      </c>
      <c r="DU86" s="5"/>
      <c r="DV86" s="43">
        <f t="shared" si="142"/>
        <v>0</v>
      </c>
      <c r="DW86" s="27">
        <f t="shared" si="197"/>
        <v>4835</v>
      </c>
      <c r="DX86" s="5"/>
      <c r="DY86" s="22">
        <f t="shared" si="143"/>
        <v>0</v>
      </c>
      <c r="DZ86" s="25">
        <f t="shared" si="198"/>
        <v>523</v>
      </c>
      <c r="EA86" s="22"/>
      <c r="EB86" s="22">
        <f t="shared" si="144"/>
        <v>0</v>
      </c>
      <c r="EC86" s="28">
        <f t="shared" si="199"/>
        <v>369</v>
      </c>
      <c r="ED86" s="5"/>
      <c r="EE86" s="43">
        <f t="shared" si="145"/>
        <v>0</v>
      </c>
      <c r="EF86" s="27">
        <f t="shared" si="200"/>
        <v>4769</v>
      </c>
      <c r="EG86" s="66"/>
      <c r="EH86" s="66">
        <f t="shared" si="146"/>
        <v>0</v>
      </c>
      <c r="EI86" s="67">
        <f t="shared" si="201"/>
        <v>25040</v>
      </c>
      <c r="EJ86" s="66"/>
      <c r="EK86" s="66">
        <f t="shared" si="147"/>
        <v>0</v>
      </c>
      <c r="EL86" s="67">
        <f t="shared" si="202"/>
        <v>23670</v>
      </c>
      <c r="EM86" s="110">
        <f t="shared" si="203"/>
        <v>115874.95627999997</v>
      </c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</row>
    <row r="87" spans="1:299" s="36" customFormat="1" ht="11.25" customHeight="1" x14ac:dyDescent="0.25">
      <c r="A87" s="11">
        <v>46032</v>
      </c>
      <c r="B87" s="187"/>
      <c r="C87" s="174">
        <v>8004933303</v>
      </c>
      <c r="D87" s="13" t="s">
        <v>100</v>
      </c>
      <c r="E87" s="14">
        <v>315</v>
      </c>
      <c r="F87" s="15">
        <v>3</v>
      </c>
      <c r="G87" s="16">
        <v>191516031623</v>
      </c>
      <c r="H87" s="66"/>
      <c r="I87" s="41">
        <f t="shared" si="121"/>
        <v>630</v>
      </c>
      <c r="J87" s="48">
        <f>J86+H87-I87</f>
        <v>97559</v>
      </c>
      <c r="K87" s="66"/>
      <c r="L87" s="41">
        <f t="shared" si="206"/>
        <v>630</v>
      </c>
      <c r="M87" s="48">
        <f>M86+K87-L87</f>
        <v>29106</v>
      </c>
      <c r="N87" s="66"/>
      <c r="O87" s="41">
        <f t="shared" si="122"/>
        <v>630</v>
      </c>
      <c r="P87" s="48">
        <f>P86+N87-O87</f>
        <v>91776</v>
      </c>
      <c r="Q87" s="66"/>
      <c r="R87" s="66">
        <f t="shared" si="123"/>
        <v>630</v>
      </c>
      <c r="S87" s="67">
        <f>S86+Q87-R87</f>
        <v>23832</v>
      </c>
      <c r="T87" s="66"/>
      <c r="U87" s="66">
        <f t="shared" si="152"/>
        <v>0</v>
      </c>
      <c r="V87" s="67">
        <f t="shared" si="153"/>
        <v>65866</v>
      </c>
      <c r="W87" s="136"/>
      <c r="X87" s="69">
        <f t="shared" si="124"/>
        <v>0</v>
      </c>
      <c r="Y87" s="67">
        <f t="shared" si="154"/>
        <v>2143.5</v>
      </c>
      <c r="Z87" s="66"/>
      <c r="AA87" s="68">
        <f t="shared" si="208"/>
        <v>0</v>
      </c>
      <c r="AB87" s="67">
        <f t="shared" si="155"/>
        <v>8361</v>
      </c>
      <c r="AC87" s="66"/>
      <c r="AD87" s="66">
        <f t="shared" si="156"/>
        <v>0</v>
      </c>
      <c r="AE87" s="67">
        <f t="shared" si="157"/>
        <v>1902</v>
      </c>
      <c r="AF87" s="66"/>
      <c r="AG87" s="78">
        <f t="shared" si="126"/>
        <v>0</v>
      </c>
      <c r="AH87" s="79">
        <f t="shared" si="158"/>
        <v>2380</v>
      </c>
      <c r="AI87" s="66"/>
      <c r="AJ87" s="68">
        <f t="shared" si="127"/>
        <v>976.5</v>
      </c>
      <c r="AK87" s="67">
        <f t="shared" si="159"/>
        <v>1748</v>
      </c>
      <c r="AL87" s="66"/>
      <c r="AM87" s="68">
        <f t="shared" si="128"/>
        <v>0</v>
      </c>
      <c r="AN87" s="67">
        <f t="shared" si="160"/>
        <v>1649.4</v>
      </c>
      <c r="AO87" s="66"/>
      <c r="AP87" s="68">
        <f t="shared" si="129"/>
        <v>0</v>
      </c>
      <c r="AQ87" s="67">
        <f t="shared" si="161"/>
        <v>5468.9</v>
      </c>
      <c r="AR87" s="66"/>
      <c r="AS87" s="68">
        <f t="shared" si="130"/>
        <v>0</v>
      </c>
      <c r="AT87" s="67">
        <f t="shared" si="162"/>
        <v>2344</v>
      </c>
      <c r="AU87" s="66"/>
      <c r="AV87" s="66">
        <f t="shared" si="163"/>
        <v>0</v>
      </c>
      <c r="AW87" s="42">
        <f t="shared" si="164"/>
        <v>1788.4</v>
      </c>
      <c r="AX87" s="66"/>
      <c r="AY87" s="66">
        <f t="shared" si="165"/>
        <v>0</v>
      </c>
      <c r="AZ87" s="67">
        <f t="shared" si="166"/>
        <v>1870</v>
      </c>
      <c r="BA87" s="66"/>
      <c r="BB87" s="68">
        <f t="shared" si="167"/>
        <v>0</v>
      </c>
      <c r="BC87" s="67">
        <f t="shared" si="168"/>
        <v>3654</v>
      </c>
      <c r="BD87" s="66"/>
      <c r="BE87" s="68">
        <f t="shared" si="169"/>
        <v>0</v>
      </c>
      <c r="BF87" s="67">
        <f t="shared" si="170"/>
        <v>3991</v>
      </c>
      <c r="BG87" s="66"/>
      <c r="BH87" s="68">
        <f t="shared" si="171"/>
        <v>0</v>
      </c>
      <c r="BI87" s="67">
        <f t="shared" si="118"/>
        <v>14136.600000000002</v>
      </c>
      <c r="BJ87" s="66"/>
      <c r="BK87" s="68">
        <f t="shared" si="172"/>
        <v>0</v>
      </c>
      <c r="BL87" s="67">
        <f t="shared" si="173"/>
        <v>7616</v>
      </c>
      <c r="BM87" s="66"/>
      <c r="BN87" s="68">
        <f t="shared" si="174"/>
        <v>0</v>
      </c>
      <c r="BO87" s="67">
        <f t="shared" si="175"/>
        <v>6921</v>
      </c>
      <c r="BP87" s="66"/>
      <c r="BQ87" s="68">
        <f t="shared" si="176"/>
        <v>0</v>
      </c>
      <c r="BR87" s="67">
        <f t="shared" si="177"/>
        <v>27923.599999999999</v>
      </c>
      <c r="BS87" s="66"/>
      <c r="BT87" s="66">
        <f t="shared" si="131"/>
        <v>0</v>
      </c>
      <c r="BU87" s="67">
        <f t="shared" si="119"/>
        <v>89501</v>
      </c>
      <c r="BV87" s="66"/>
      <c r="BW87" s="66">
        <f t="shared" si="132"/>
        <v>0</v>
      </c>
      <c r="BX87" s="67">
        <f t="shared" si="120"/>
        <v>74396</v>
      </c>
      <c r="BY87" s="66"/>
      <c r="BZ87" s="66">
        <f t="shared" si="133"/>
        <v>0</v>
      </c>
      <c r="CA87" s="67">
        <f t="shared" si="117"/>
        <v>80960</v>
      </c>
      <c r="CB87" s="66"/>
      <c r="CC87" s="66">
        <f t="shared" si="178"/>
        <v>0</v>
      </c>
      <c r="CD87" s="67">
        <f t="shared" si="179"/>
        <v>4501</v>
      </c>
      <c r="CE87" s="66"/>
      <c r="CF87" s="66">
        <f t="shared" si="180"/>
        <v>0</v>
      </c>
      <c r="CG87" s="67">
        <f t="shared" si="181"/>
        <v>7097</v>
      </c>
      <c r="CH87" s="66"/>
      <c r="CI87" s="66">
        <f t="shared" si="134"/>
        <v>0</v>
      </c>
      <c r="CJ87" s="67">
        <f t="shared" si="182"/>
        <v>8813</v>
      </c>
      <c r="CK87" s="66"/>
      <c r="CL87" s="66">
        <f t="shared" si="183"/>
        <v>0</v>
      </c>
      <c r="CM87" s="79">
        <f t="shared" si="184"/>
        <v>4885</v>
      </c>
      <c r="CN87" s="66"/>
      <c r="CO87" s="68">
        <f t="shared" si="185"/>
        <v>0</v>
      </c>
      <c r="CP87" s="79">
        <f t="shared" si="186"/>
        <v>3976</v>
      </c>
      <c r="CQ87" s="66"/>
      <c r="CR87" s="68">
        <f t="shared" si="135"/>
        <v>0</v>
      </c>
      <c r="CS87" s="79">
        <f t="shared" si="187"/>
        <v>274</v>
      </c>
      <c r="CT87" s="66"/>
      <c r="CU87" s="68">
        <f t="shared" si="136"/>
        <v>0</v>
      </c>
      <c r="CV87" s="200">
        <f t="shared" si="188"/>
        <v>7769</v>
      </c>
      <c r="CW87" s="65"/>
      <c r="CX87" s="66">
        <f t="shared" si="114"/>
        <v>0</v>
      </c>
      <c r="CY87" s="40">
        <f t="shared" si="116"/>
        <v>6603</v>
      </c>
      <c r="CZ87" s="65"/>
      <c r="DA87" s="66">
        <f t="shared" si="189"/>
        <v>0</v>
      </c>
      <c r="DB87" s="67">
        <f t="shared" si="190"/>
        <v>41730</v>
      </c>
      <c r="DC87" s="66"/>
      <c r="DD87" s="66">
        <f t="shared" si="191"/>
        <v>0</v>
      </c>
      <c r="DE87" s="67">
        <f t="shared" si="192"/>
        <v>38501</v>
      </c>
      <c r="DF87" s="66"/>
      <c r="DG87" s="69">
        <f t="shared" si="193"/>
        <v>0</v>
      </c>
      <c r="DH87" s="67">
        <f t="shared" si="207"/>
        <v>80001</v>
      </c>
      <c r="DI87" s="66"/>
      <c r="DJ87" s="66">
        <f t="shared" si="137"/>
        <v>0</v>
      </c>
      <c r="DK87" s="67">
        <f t="shared" si="194"/>
        <v>3536.5</v>
      </c>
      <c r="DL87" s="210"/>
      <c r="DM87" s="206">
        <f t="shared" si="138"/>
        <v>0</v>
      </c>
      <c r="DN87" s="25">
        <f t="shared" si="139"/>
        <v>0</v>
      </c>
      <c r="DO87" s="5"/>
      <c r="DP87" s="43">
        <f t="shared" si="140"/>
        <v>0</v>
      </c>
      <c r="DQ87" s="27">
        <f t="shared" si="195"/>
        <v>7154.5</v>
      </c>
      <c r="DR87" s="5"/>
      <c r="DS87" s="43">
        <f t="shared" si="141"/>
        <v>0</v>
      </c>
      <c r="DT87" s="27">
        <f t="shared" si="196"/>
        <v>4846</v>
      </c>
      <c r="DU87" s="5"/>
      <c r="DV87" s="43">
        <f t="shared" si="142"/>
        <v>0</v>
      </c>
      <c r="DW87" s="27">
        <f t="shared" si="197"/>
        <v>4835</v>
      </c>
      <c r="DX87" s="5"/>
      <c r="DY87" s="22">
        <f t="shared" si="143"/>
        <v>0</v>
      </c>
      <c r="DZ87" s="25">
        <f t="shared" si="198"/>
        <v>523</v>
      </c>
      <c r="EA87" s="22"/>
      <c r="EB87" s="22">
        <f t="shared" si="144"/>
        <v>0</v>
      </c>
      <c r="EC87" s="28">
        <f t="shared" si="199"/>
        <v>369</v>
      </c>
      <c r="ED87" s="5"/>
      <c r="EE87" s="43">
        <f t="shared" si="145"/>
        <v>0</v>
      </c>
      <c r="EF87" s="27">
        <f t="shared" si="200"/>
        <v>4769</v>
      </c>
      <c r="EG87" s="66"/>
      <c r="EH87" s="66">
        <f t="shared" si="146"/>
        <v>0</v>
      </c>
      <c r="EI87" s="67">
        <f t="shared" si="201"/>
        <v>25040</v>
      </c>
      <c r="EJ87" s="66"/>
      <c r="EK87" s="66">
        <f t="shared" si="147"/>
        <v>0</v>
      </c>
      <c r="EL87" s="67">
        <f t="shared" si="202"/>
        <v>23670</v>
      </c>
      <c r="EM87" s="110">
        <f t="shared" si="203"/>
        <v>115815.17787999997</v>
      </c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</row>
    <row r="88" spans="1:299" ht="11.25" customHeight="1" x14ac:dyDescent="0.25">
      <c r="A88" s="11">
        <v>46032</v>
      </c>
      <c r="B88" s="187"/>
      <c r="C88" s="174">
        <v>8004933307</v>
      </c>
      <c r="D88" s="13" t="s">
        <v>45</v>
      </c>
      <c r="E88" s="14">
        <v>40</v>
      </c>
      <c r="F88" s="15">
        <v>2</v>
      </c>
      <c r="G88" s="16">
        <v>191516031630</v>
      </c>
      <c r="H88" s="66"/>
      <c r="I88" s="41">
        <f t="shared" si="121"/>
        <v>80</v>
      </c>
      <c r="J88" s="48">
        <f>J87+H88-I88</f>
        <v>97479</v>
      </c>
      <c r="K88" s="66"/>
      <c r="L88" s="41">
        <f t="shared" si="206"/>
        <v>80</v>
      </c>
      <c r="M88" s="48">
        <f>M87+K88-L88</f>
        <v>29026</v>
      </c>
      <c r="N88" s="66"/>
      <c r="O88" s="41">
        <f t="shared" si="122"/>
        <v>80</v>
      </c>
      <c r="P88" s="48">
        <f>P87+N88-O88</f>
        <v>91696</v>
      </c>
      <c r="Q88" s="66"/>
      <c r="R88" s="66">
        <f t="shared" si="123"/>
        <v>80</v>
      </c>
      <c r="S88" s="67">
        <f>S87+Q88-R88</f>
        <v>23752</v>
      </c>
      <c r="T88" s="66"/>
      <c r="U88" s="66">
        <f t="shared" si="152"/>
        <v>0</v>
      </c>
      <c r="V88" s="67">
        <f t="shared" si="153"/>
        <v>65866</v>
      </c>
      <c r="X88" s="69">
        <f t="shared" si="124"/>
        <v>0</v>
      </c>
      <c r="Y88" s="67">
        <f t="shared" si="154"/>
        <v>2143.5</v>
      </c>
      <c r="Z88" s="66"/>
      <c r="AA88" s="68">
        <f t="shared" si="208"/>
        <v>0</v>
      </c>
      <c r="AB88" s="67">
        <f t="shared" si="155"/>
        <v>8361</v>
      </c>
      <c r="AC88" s="66"/>
      <c r="AD88" s="66">
        <f t="shared" si="156"/>
        <v>0</v>
      </c>
      <c r="AE88" s="67">
        <f t="shared" si="157"/>
        <v>1902</v>
      </c>
      <c r="AF88" s="66"/>
      <c r="AG88" s="78">
        <f t="shared" si="126"/>
        <v>0</v>
      </c>
      <c r="AH88" s="79">
        <f t="shared" si="158"/>
        <v>2380</v>
      </c>
      <c r="AI88" s="66"/>
      <c r="AJ88" s="68">
        <f t="shared" si="127"/>
        <v>84</v>
      </c>
      <c r="AK88" s="67">
        <f t="shared" si="159"/>
        <v>1664</v>
      </c>
      <c r="AL88" s="66"/>
      <c r="AM88" s="68">
        <f t="shared" si="128"/>
        <v>0</v>
      </c>
      <c r="AN88" s="67">
        <f t="shared" si="160"/>
        <v>1649.4</v>
      </c>
      <c r="AO88" s="66"/>
      <c r="AP88" s="68">
        <f t="shared" si="129"/>
        <v>0</v>
      </c>
      <c r="AQ88" s="67">
        <f t="shared" si="161"/>
        <v>5468.9</v>
      </c>
      <c r="AR88" s="66"/>
      <c r="AS88" s="68">
        <f t="shared" si="130"/>
        <v>0</v>
      </c>
      <c r="AT88" s="67">
        <f t="shared" si="162"/>
        <v>2344</v>
      </c>
      <c r="AU88" s="66"/>
      <c r="AV88" s="66">
        <f t="shared" si="163"/>
        <v>0</v>
      </c>
      <c r="AW88" s="42">
        <f t="shared" si="164"/>
        <v>1788.4</v>
      </c>
      <c r="AX88" s="66"/>
      <c r="AY88" s="66">
        <f t="shared" si="165"/>
        <v>0</v>
      </c>
      <c r="AZ88" s="67">
        <f t="shared" si="166"/>
        <v>1870</v>
      </c>
      <c r="BA88" s="66"/>
      <c r="BB88" s="68">
        <f t="shared" si="167"/>
        <v>0</v>
      </c>
      <c r="BC88" s="67">
        <f t="shared" si="168"/>
        <v>3654</v>
      </c>
      <c r="BD88" s="66"/>
      <c r="BE88" s="68">
        <f t="shared" si="169"/>
        <v>0</v>
      </c>
      <c r="BF88" s="67">
        <f t="shared" si="170"/>
        <v>3991</v>
      </c>
      <c r="BG88" s="66"/>
      <c r="BH88" s="68">
        <f t="shared" si="171"/>
        <v>0</v>
      </c>
      <c r="BI88" s="67">
        <f t="shared" si="118"/>
        <v>14136.600000000002</v>
      </c>
      <c r="BJ88" s="66"/>
      <c r="BK88" s="68">
        <f t="shared" si="172"/>
        <v>0</v>
      </c>
      <c r="BL88" s="67">
        <f t="shared" si="173"/>
        <v>7616</v>
      </c>
      <c r="BM88" s="66"/>
      <c r="BN88" s="68">
        <f t="shared" si="174"/>
        <v>0</v>
      </c>
      <c r="BO88" s="67">
        <f t="shared" si="175"/>
        <v>6921</v>
      </c>
      <c r="BP88" s="66"/>
      <c r="BQ88" s="68">
        <f t="shared" si="176"/>
        <v>0</v>
      </c>
      <c r="BR88" s="67">
        <f t="shared" si="177"/>
        <v>27923.599999999999</v>
      </c>
      <c r="BS88" s="66"/>
      <c r="BT88" s="66">
        <f t="shared" si="131"/>
        <v>0</v>
      </c>
      <c r="BU88" s="67">
        <f t="shared" si="119"/>
        <v>89501</v>
      </c>
      <c r="BV88" s="66"/>
      <c r="BW88" s="66">
        <f t="shared" si="132"/>
        <v>0</v>
      </c>
      <c r="BX88" s="67">
        <f t="shared" si="120"/>
        <v>74396</v>
      </c>
      <c r="BY88" s="66"/>
      <c r="BZ88" s="66">
        <f t="shared" si="133"/>
        <v>0</v>
      </c>
      <c r="CA88" s="67">
        <f t="shared" si="117"/>
        <v>80960</v>
      </c>
      <c r="CB88" s="66"/>
      <c r="CC88" s="66">
        <f t="shared" si="178"/>
        <v>0</v>
      </c>
      <c r="CD88" s="67">
        <f t="shared" si="179"/>
        <v>4501</v>
      </c>
      <c r="CE88" s="66"/>
      <c r="CF88" s="66">
        <f t="shared" si="180"/>
        <v>0</v>
      </c>
      <c r="CG88" s="67">
        <f t="shared" si="181"/>
        <v>7097</v>
      </c>
      <c r="CH88" s="66"/>
      <c r="CI88" s="66">
        <f t="shared" si="134"/>
        <v>0</v>
      </c>
      <c r="CJ88" s="67">
        <f t="shared" si="182"/>
        <v>8813</v>
      </c>
      <c r="CK88" s="66"/>
      <c r="CL88" s="66">
        <f t="shared" si="183"/>
        <v>0</v>
      </c>
      <c r="CM88" s="79">
        <f t="shared" si="184"/>
        <v>4885</v>
      </c>
      <c r="CN88" s="66"/>
      <c r="CO88" s="68">
        <f t="shared" si="185"/>
        <v>0</v>
      </c>
      <c r="CP88" s="79">
        <f t="shared" si="186"/>
        <v>3976</v>
      </c>
      <c r="CQ88" s="66"/>
      <c r="CR88" s="68">
        <f t="shared" si="135"/>
        <v>0</v>
      </c>
      <c r="CS88" s="79">
        <f t="shared" si="187"/>
        <v>274</v>
      </c>
      <c r="CT88" s="66"/>
      <c r="CU88" s="68">
        <f t="shared" si="136"/>
        <v>0</v>
      </c>
      <c r="CV88" s="200">
        <f t="shared" si="188"/>
        <v>7769</v>
      </c>
      <c r="CW88" s="65"/>
      <c r="CX88" s="66">
        <f t="shared" si="114"/>
        <v>0</v>
      </c>
      <c r="CY88" s="40">
        <f t="shared" si="116"/>
        <v>6603</v>
      </c>
      <c r="CZ88" s="65"/>
      <c r="DA88" s="66">
        <f t="shared" si="189"/>
        <v>0</v>
      </c>
      <c r="DB88" s="67">
        <f t="shared" si="190"/>
        <v>41730</v>
      </c>
      <c r="DC88" s="66"/>
      <c r="DD88" s="66">
        <f t="shared" si="191"/>
        <v>0</v>
      </c>
      <c r="DE88" s="67">
        <f t="shared" si="192"/>
        <v>38501</v>
      </c>
      <c r="DF88" s="66"/>
      <c r="DG88" s="69">
        <f t="shared" si="193"/>
        <v>0</v>
      </c>
      <c r="DH88" s="67">
        <f t="shared" si="207"/>
        <v>80001</v>
      </c>
      <c r="DI88" s="66"/>
      <c r="DJ88" s="66">
        <f t="shared" si="137"/>
        <v>0</v>
      </c>
      <c r="DK88" s="67">
        <f t="shared" si="194"/>
        <v>3536.5</v>
      </c>
      <c r="DM88" s="206">
        <f t="shared" si="138"/>
        <v>0</v>
      </c>
      <c r="DN88" s="25">
        <f t="shared" si="139"/>
        <v>0</v>
      </c>
      <c r="DO88" s="5"/>
      <c r="DP88" s="43">
        <f t="shared" si="140"/>
        <v>0</v>
      </c>
      <c r="DQ88" s="27">
        <f t="shared" si="195"/>
        <v>7154.5</v>
      </c>
      <c r="DR88" s="5"/>
      <c r="DS88" s="43">
        <f t="shared" si="141"/>
        <v>0</v>
      </c>
      <c r="DT88" s="27">
        <f t="shared" si="196"/>
        <v>4846</v>
      </c>
      <c r="DU88" s="5"/>
      <c r="DV88" s="43">
        <f t="shared" si="142"/>
        <v>0</v>
      </c>
      <c r="DW88" s="27">
        <f t="shared" si="197"/>
        <v>4835</v>
      </c>
      <c r="DX88" s="5"/>
      <c r="DY88" s="22">
        <f t="shared" si="143"/>
        <v>0</v>
      </c>
      <c r="DZ88" s="25">
        <f t="shared" si="198"/>
        <v>523</v>
      </c>
      <c r="EA88" s="22"/>
      <c r="EB88" s="22">
        <f t="shared" si="144"/>
        <v>0</v>
      </c>
      <c r="EC88" s="28">
        <f t="shared" si="199"/>
        <v>369</v>
      </c>
      <c r="ED88" s="5"/>
      <c r="EE88" s="43">
        <f t="shared" si="145"/>
        <v>0</v>
      </c>
      <c r="EF88" s="27">
        <f t="shared" si="200"/>
        <v>4769</v>
      </c>
      <c r="EG88" s="66"/>
      <c r="EH88" s="66">
        <f t="shared" si="146"/>
        <v>0</v>
      </c>
      <c r="EI88" s="67">
        <f t="shared" si="201"/>
        <v>25040</v>
      </c>
      <c r="EJ88" s="66"/>
      <c r="EK88" s="66">
        <f t="shared" si="147"/>
        <v>0</v>
      </c>
      <c r="EL88" s="67">
        <f t="shared" si="202"/>
        <v>23670</v>
      </c>
      <c r="EM88" s="110">
        <f t="shared" si="203"/>
        <v>115705.84371999998</v>
      </c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</row>
    <row r="89" spans="1:299" ht="11.25" customHeight="1" x14ac:dyDescent="0.25">
      <c r="A89" s="11">
        <v>46032</v>
      </c>
      <c r="B89" s="187"/>
      <c r="C89" s="174">
        <v>8004934156</v>
      </c>
      <c r="D89" s="13" t="s">
        <v>64</v>
      </c>
      <c r="E89" s="14">
        <v>12</v>
      </c>
      <c r="F89" s="15">
        <v>25</v>
      </c>
      <c r="G89" s="16">
        <v>191516031135</v>
      </c>
      <c r="H89" s="66"/>
      <c r="I89" s="41">
        <f t="shared" si="121"/>
        <v>24</v>
      </c>
      <c r="J89" s="48">
        <f>J88+H89-I89</f>
        <v>97455</v>
      </c>
      <c r="K89" s="66"/>
      <c r="L89" s="41">
        <f t="shared" si="206"/>
        <v>24</v>
      </c>
      <c r="M89" s="48">
        <f>M88+K89-L89</f>
        <v>29002</v>
      </c>
      <c r="N89" s="66"/>
      <c r="O89" s="41">
        <f t="shared" si="122"/>
        <v>24</v>
      </c>
      <c r="P89" s="48">
        <f>P88+N89-O89</f>
        <v>91672</v>
      </c>
      <c r="Q89" s="66"/>
      <c r="R89" s="66">
        <f t="shared" si="123"/>
        <v>24</v>
      </c>
      <c r="S89" s="67">
        <f>S88+Q89-R89</f>
        <v>23728</v>
      </c>
      <c r="T89" s="66"/>
      <c r="U89" s="66">
        <f t="shared" si="152"/>
        <v>301.20000000000005</v>
      </c>
      <c r="V89" s="67">
        <f t="shared" si="153"/>
        <v>65564.800000000003</v>
      </c>
      <c r="X89" s="69">
        <f t="shared" si="124"/>
        <v>0</v>
      </c>
      <c r="Y89" s="67">
        <f t="shared" si="154"/>
        <v>2143.5</v>
      </c>
      <c r="Z89" s="66"/>
      <c r="AA89" s="68">
        <f t="shared" si="208"/>
        <v>0</v>
      </c>
      <c r="AB89" s="67">
        <f t="shared" si="155"/>
        <v>8361</v>
      </c>
      <c r="AC89" s="66"/>
      <c r="AD89" s="66">
        <f t="shared" si="156"/>
        <v>0</v>
      </c>
      <c r="AE89" s="67">
        <f t="shared" si="157"/>
        <v>1902</v>
      </c>
      <c r="AF89" s="66"/>
      <c r="AG89" s="78">
        <f t="shared" si="126"/>
        <v>0</v>
      </c>
      <c r="AH89" s="79">
        <f t="shared" si="158"/>
        <v>2380</v>
      </c>
      <c r="AI89" s="66"/>
      <c r="AJ89" s="68">
        <f t="shared" si="127"/>
        <v>0</v>
      </c>
      <c r="AK89" s="67">
        <f t="shared" si="159"/>
        <v>1664</v>
      </c>
      <c r="AL89" s="66"/>
      <c r="AM89" s="68">
        <f t="shared" si="128"/>
        <v>0</v>
      </c>
      <c r="AN89" s="67">
        <f t="shared" si="160"/>
        <v>1649.4</v>
      </c>
      <c r="AO89" s="66"/>
      <c r="AP89" s="68">
        <f t="shared" si="129"/>
        <v>0</v>
      </c>
      <c r="AQ89" s="67">
        <f t="shared" si="161"/>
        <v>5468.9</v>
      </c>
      <c r="AR89" s="66"/>
      <c r="AS89" s="68">
        <f t="shared" si="130"/>
        <v>0</v>
      </c>
      <c r="AT89" s="67">
        <f t="shared" si="162"/>
        <v>2344</v>
      </c>
      <c r="AU89" s="66"/>
      <c r="AV89" s="66">
        <f t="shared" si="163"/>
        <v>0</v>
      </c>
      <c r="AW89" s="42">
        <f t="shared" si="164"/>
        <v>1788.4</v>
      </c>
      <c r="AX89" s="66"/>
      <c r="AY89" s="66">
        <f t="shared" si="165"/>
        <v>0</v>
      </c>
      <c r="AZ89" s="67">
        <f t="shared" si="166"/>
        <v>1870</v>
      </c>
      <c r="BA89" s="66"/>
      <c r="BB89" s="68">
        <f t="shared" si="167"/>
        <v>0</v>
      </c>
      <c r="BC89" s="67">
        <f t="shared" si="168"/>
        <v>3654</v>
      </c>
      <c r="BD89" s="66"/>
      <c r="BE89" s="68">
        <f t="shared" si="169"/>
        <v>0</v>
      </c>
      <c r="BF89" s="67">
        <f t="shared" si="170"/>
        <v>3991</v>
      </c>
      <c r="BG89" s="66"/>
      <c r="BH89" s="68">
        <f t="shared" si="171"/>
        <v>0</v>
      </c>
      <c r="BI89" s="67">
        <f t="shared" si="118"/>
        <v>14136.600000000002</v>
      </c>
      <c r="BJ89" s="66"/>
      <c r="BK89" s="68">
        <f t="shared" si="172"/>
        <v>0</v>
      </c>
      <c r="BL89" s="67">
        <f t="shared" si="173"/>
        <v>7616</v>
      </c>
      <c r="BM89" s="66"/>
      <c r="BN89" s="68">
        <f t="shared" si="174"/>
        <v>0</v>
      </c>
      <c r="BO89" s="67">
        <f t="shared" si="175"/>
        <v>6921</v>
      </c>
      <c r="BP89" s="66"/>
      <c r="BQ89" s="68">
        <f t="shared" si="176"/>
        <v>0</v>
      </c>
      <c r="BR89" s="67">
        <f t="shared" si="177"/>
        <v>27923.599999999999</v>
      </c>
      <c r="BS89" s="66"/>
      <c r="BT89" s="66">
        <f t="shared" si="131"/>
        <v>0</v>
      </c>
      <c r="BU89" s="67">
        <f t="shared" si="119"/>
        <v>89501</v>
      </c>
      <c r="BV89" s="66"/>
      <c r="BW89" s="66">
        <f t="shared" si="132"/>
        <v>0</v>
      </c>
      <c r="BX89" s="67">
        <f t="shared" si="120"/>
        <v>74396</v>
      </c>
      <c r="BY89" s="66"/>
      <c r="BZ89" s="66">
        <f t="shared" si="133"/>
        <v>0</v>
      </c>
      <c r="CA89" s="67">
        <f t="shared" si="117"/>
        <v>80960</v>
      </c>
      <c r="CB89" s="66"/>
      <c r="CC89" s="66">
        <f t="shared" si="178"/>
        <v>0</v>
      </c>
      <c r="CD89" s="67">
        <f t="shared" si="179"/>
        <v>4501</v>
      </c>
      <c r="CE89" s="66"/>
      <c r="CF89" s="66">
        <f t="shared" si="180"/>
        <v>0</v>
      </c>
      <c r="CG89" s="67">
        <f t="shared" si="181"/>
        <v>7097</v>
      </c>
      <c r="CH89" s="66"/>
      <c r="CI89" s="66">
        <f t="shared" si="134"/>
        <v>0</v>
      </c>
      <c r="CJ89" s="67">
        <f t="shared" si="182"/>
        <v>8813</v>
      </c>
      <c r="CK89" s="66"/>
      <c r="CL89" s="66">
        <f t="shared" si="183"/>
        <v>0</v>
      </c>
      <c r="CM89" s="79">
        <f t="shared" si="184"/>
        <v>4885</v>
      </c>
      <c r="CN89" s="66"/>
      <c r="CO89" s="68">
        <f t="shared" si="185"/>
        <v>0</v>
      </c>
      <c r="CP89" s="79">
        <f t="shared" si="186"/>
        <v>3976</v>
      </c>
      <c r="CQ89" s="66"/>
      <c r="CR89" s="68">
        <f t="shared" si="135"/>
        <v>0</v>
      </c>
      <c r="CS89" s="79">
        <f t="shared" si="187"/>
        <v>274</v>
      </c>
      <c r="CT89" s="66"/>
      <c r="CU89" s="68">
        <f t="shared" si="136"/>
        <v>0</v>
      </c>
      <c r="CV89" s="200">
        <f t="shared" si="188"/>
        <v>7769</v>
      </c>
      <c r="CW89" s="65"/>
      <c r="CX89" s="66">
        <f t="shared" si="114"/>
        <v>0</v>
      </c>
      <c r="CY89" s="40">
        <f t="shared" si="116"/>
        <v>6603</v>
      </c>
      <c r="CZ89" s="65"/>
      <c r="DA89" s="66">
        <f t="shared" si="189"/>
        <v>0</v>
      </c>
      <c r="DB89" s="67">
        <f t="shared" si="190"/>
        <v>41730</v>
      </c>
      <c r="DC89" s="66"/>
      <c r="DD89" s="66">
        <f t="shared" si="191"/>
        <v>0</v>
      </c>
      <c r="DE89" s="67">
        <f t="shared" si="192"/>
        <v>38501</v>
      </c>
      <c r="DF89" s="66"/>
      <c r="DG89" s="69">
        <f t="shared" si="193"/>
        <v>0</v>
      </c>
      <c r="DH89" s="67">
        <f t="shared" si="207"/>
        <v>80001</v>
      </c>
      <c r="DI89" s="66"/>
      <c r="DJ89" s="66">
        <f t="shared" si="137"/>
        <v>0</v>
      </c>
      <c r="DK89" s="67">
        <f t="shared" si="194"/>
        <v>3536.5</v>
      </c>
      <c r="DM89" s="206">
        <f t="shared" si="138"/>
        <v>0</v>
      </c>
      <c r="DN89" s="25">
        <f t="shared" si="139"/>
        <v>0</v>
      </c>
      <c r="DO89" s="5"/>
      <c r="DP89" s="43">
        <f t="shared" si="140"/>
        <v>0</v>
      </c>
      <c r="DQ89" s="27">
        <f t="shared" si="195"/>
        <v>7154.5</v>
      </c>
      <c r="DR89" s="5"/>
      <c r="DS89" s="43">
        <f t="shared" si="141"/>
        <v>0</v>
      </c>
      <c r="DT89" s="27">
        <f t="shared" si="196"/>
        <v>4846</v>
      </c>
      <c r="DU89" s="5"/>
      <c r="DV89" s="43">
        <f t="shared" si="142"/>
        <v>0</v>
      </c>
      <c r="DW89" s="27">
        <f t="shared" si="197"/>
        <v>4835</v>
      </c>
      <c r="DX89" s="5"/>
      <c r="DY89" s="22">
        <f t="shared" si="143"/>
        <v>0</v>
      </c>
      <c r="DZ89" s="25">
        <f t="shared" si="198"/>
        <v>523</v>
      </c>
      <c r="EA89" s="22"/>
      <c r="EB89" s="22">
        <f t="shared" si="144"/>
        <v>0</v>
      </c>
      <c r="EC89" s="28">
        <f t="shared" si="199"/>
        <v>369</v>
      </c>
      <c r="ED89" s="5"/>
      <c r="EE89" s="43">
        <f t="shared" si="145"/>
        <v>0</v>
      </c>
      <c r="EF89" s="27">
        <f t="shared" si="200"/>
        <v>4769</v>
      </c>
      <c r="EG89" s="66"/>
      <c r="EH89" s="66">
        <f t="shared" si="146"/>
        <v>0</v>
      </c>
      <c r="EI89" s="67">
        <f t="shared" si="201"/>
        <v>25040</v>
      </c>
      <c r="EJ89" s="66"/>
      <c r="EK89" s="66">
        <f t="shared" si="147"/>
        <v>0</v>
      </c>
      <c r="EL89" s="67">
        <f t="shared" si="202"/>
        <v>23670</v>
      </c>
      <c r="EM89" s="110">
        <f t="shared" si="203"/>
        <v>115701.12611999997</v>
      </c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</row>
    <row r="90" spans="1:299" ht="11.25" customHeight="1" x14ac:dyDescent="0.25">
      <c r="A90" s="11">
        <v>46032</v>
      </c>
      <c r="B90" s="187"/>
      <c r="C90" s="178">
        <v>8004935071</v>
      </c>
      <c r="D90" s="88" t="s">
        <v>126</v>
      </c>
      <c r="E90" s="89">
        <v>10</v>
      </c>
      <c r="F90" s="137">
        <v>7</v>
      </c>
      <c r="G90" s="90"/>
      <c r="H90" s="66"/>
      <c r="I90" s="41">
        <f t="shared" si="121"/>
        <v>0</v>
      </c>
      <c r="J90" s="48">
        <f>J89+H90-I90-20</f>
        <v>97435</v>
      </c>
      <c r="K90" s="66"/>
      <c r="L90" s="41">
        <f t="shared" si="206"/>
        <v>0</v>
      </c>
      <c r="M90" s="48">
        <f>M89+K90-L90-20</f>
        <v>28982</v>
      </c>
      <c r="N90" s="66"/>
      <c r="O90" s="41">
        <f t="shared" si="122"/>
        <v>0</v>
      </c>
      <c r="P90" s="48">
        <f>P89+N90-O90-20</f>
        <v>91652</v>
      </c>
      <c r="Q90" s="66"/>
      <c r="R90" s="66">
        <f t="shared" si="123"/>
        <v>0</v>
      </c>
      <c r="S90" s="67">
        <f>S89+Q90-R90-20</f>
        <v>23708</v>
      </c>
      <c r="T90" s="66"/>
      <c r="U90" s="66">
        <f t="shared" si="152"/>
        <v>0</v>
      </c>
      <c r="V90" s="67">
        <f t="shared" si="153"/>
        <v>65564.800000000003</v>
      </c>
      <c r="X90" s="69">
        <f t="shared" si="124"/>
        <v>0</v>
      </c>
      <c r="Y90" s="67">
        <f t="shared" si="154"/>
        <v>2143.5</v>
      </c>
      <c r="Z90" s="66"/>
      <c r="AA90" s="68">
        <f t="shared" si="208"/>
        <v>0</v>
      </c>
      <c r="AB90" s="67">
        <f t="shared" si="155"/>
        <v>8361</v>
      </c>
      <c r="AC90" s="66"/>
      <c r="AD90" s="66">
        <f t="shared" si="156"/>
        <v>0</v>
      </c>
      <c r="AE90" s="67">
        <f t="shared" si="157"/>
        <v>1902</v>
      </c>
      <c r="AF90" s="66"/>
      <c r="AG90" s="78">
        <f t="shared" si="126"/>
        <v>0</v>
      </c>
      <c r="AH90" s="79">
        <f t="shared" si="158"/>
        <v>2380</v>
      </c>
      <c r="AI90" s="66"/>
      <c r="AJ90" s="68">
        <f t="shared" si="127"/>
        <v>0</v>
      </c>
      <c r="AK90" s="67">
        <f t="shared" si="159"/>
        <v>1664</v>
      </c>
      <c r="AL90" s="66"/>
      <c r="AM90" s="68">
        <f t="shared" si="128"/>
        <v>0</v>
      </c>
      <c r="AN90" s="67">
        <f t="shared" si="160"/>
        <v>1649.4</v>
      </c>
      <c r="AO90" s="66"/>
      <c r="AP90" s="68">
        <f t="shared" si="129"/>
        <v>0</v>
      </c>
      <c r="AQ90" s="67">
        <f t="shared" si="161"/>
        <v>5468.9</v>
      </c>
      <c r="AR90" s="66"/>
      <c r="AS90" s="68">
        <f t="shared" si="130"/>
        <v>0</v>
      </c>
      <c r="AT90" s="67">
        <f t="shared" si="162"/>
        <v>2344</v>
      </c>
      <c r="AU90" s="66"/>
      <c r="AV90" s="66">
        <f t="shared" si="163"/>
        <v>0</v>
      </c>
      <c r="AW90" s="42">
        <f t="shared" si="164"/>
        <v>1788.4</v>
      </c>
      <c r="AX90" s="66"/>
      <c r="AY90" s="66">
        <f t="shared" si="165"/>
        <v>0</v>
      </c>
      <c r="AZ90" s="67">
        <f t="shared" si="166"/>
        <v>1870</v>
      </c>
      <c r="BA90" s="66"/>
      <c r="BB90" s="68">
        <f t="shared" si="167"/>
        <v>0</v>
      </c>
      <c r="BC90" s="67">
        <f t="shared" si="168"/>
        <v>3654</v>
      </c>
      <c r="BD90" s="66"/>
      <c r="BE90" s="68">
        <f t="shared" si="169"/>
        <v>0</v>
      </c>
      <c r="BF90" s="67">
        <f t="shared" si="170"/>
        <v>3991</v>
      </c>
      <c r="BG90" s="66"/>
      <c r="BH90" s="68">
        <f t="shared" si="171"/>
        <v>0</v>
      </c>
      <c r="BI90" s="67">
        <f t="shared" si="118"/>
        <v>14136.600000000002</v>
      </c>
      <c r="BJ90" s="66"/>
      <c r="BK90" s="68">
        <f t="shared" si="172"/>
        <v>0</v>
      </c>
      <c r="BL90" s="67">
        <f t="shared" si="173"/>
        <v>7616</v>
      </c>
      <c r="BM90" s="66"/>
      <c r="BN90" s="68">
        <f t="shared" si="174"/>
        <v>0</v>
      </c>
      <c r="BO90" s="67">
        <f t="shared" si="175"/>
        <v>6921</v>
      </c>
      <c r="BP90" s="66"/>
      <c r="BQ90" s="68">
        <f t="shared" si="176"/>
        <v>0</v>
      </c>
      <c r="BR90" s="67">
        <f t="shared" si="177"/>
        <v>27923.599999999999</v>
      </c>
      <c r="BS90" s="66"/>
      <c r="BT90" s="66">
        <f t="shared" si="131"/>
        <v>0</v>
      </c>
      <c r="BU90" s="67">
        <f t="shared" si="119"/>
        <v>89501</v>
      </c>
      <c r="BV90" s="66"/>
      <c r="BW90" s="66">
        <f t="shared" si="132"/>
        <v>0</v>
      </c>
      <c r="BX90" s="67">
        <f t="shared" si="120"/>
        <v>74396</v>
      </c>
      <c r="BY90" s="66"/>
      <c r="BZ90" s="66">
        <f t="shared" si="133"/>
        <v>0</v>
      </c>
      <c r="CA90" s="67">
        <f t="shared" si="117"/>
        <v>80960</v>
      </c>
      <c r="CB90" s="66"/>
      <c r="CC90" s="66">
        <f t="shared" si="178"/>
        <v>0</v>
      </c>
      <c r="CD90" s="67">
        <f t="shared" si="179"/>
        <v>4501</v>
      </c>
      <c r="CE90" s="66"/>
      <c r="CF90" s="66">
        <f t="shared" si="180"/>
        <v>0</v>
      </c>
      <c r="CG90" s="67">
        <f t="shared" si="181"/>
        <v>7097</v>
      </c>
      <c r="CH90" s="66"/>
      <c r="CI90" s="66">
        <f t="shared" si="134"/>
        <v>0</v>
      </c>
      <c r="CJ90" s="67">
        <f t="shared" si="182"/>
        <v>8813</v>
      </c>
      <c r="CK90" s="66"/>
      <c r="CL90" s="66">
        <f t="shared" si="183"/>
        <v>0</v>
      </c>
      <c r="CM90" s="79">
        <f t="shared" si="184"/>
        <v>4885</v>
      </c>
      <c r="CN90" s="66"/>
      <c r="CO90" s="68">
        <f t="shared" si="185"/>
        <v>0</v>
      </c>
      <c r="CP90" s="79">
        <f t="shared" si="186"/>
        <v>3976</v>
      </c>
      <c r="CQ90" s="66"/>
      <c r="CR90" s="68">
        <f t="shared" si="135"/>
        <v>0</v>
      </c>
      <c r="CS90" s="79">
        <f t="shared" si="187"/>
        <v>274</v>
      </c>
      <c r="CT90" s="66"/>
      <c r="CU90" s="68">
        <f t="shared" si="136"/>
        <v>0</v>
      </c>
      <c r="CV90" s="200">
        <f t="shared" si="188"/>
        <v>7769</v>
      </c>
      <c r="CW90" s="65"/>
      <c r="CX90" s="66">
        <f t="shared" si="114"/>
        <v>0</v>
      </c>
      <c r="CY90" s="40">
        <f t="shared" si="116"/>
        <v>6603</v>
      </c>
      <c r="CZ90" s="65"/>
      <c r="DA90" s="66">
        <f t="shared" si="189"/>
        <v>0</v>
      </c>
      <c r="DB90" s="67">
        <f t="shared" si="190"/>
        <v>41730</v>
      </c>
      <c r="DC90" s="66"/>
      <c r="DD90" s="66">
        <f t="shared" si="191"/>
        <v>0</v>
      </c>
      <c r="DE90" s="67">
        <f t="shared" si="192"/>
        <v>38501</v>
      </c>
      <c r="DF90" s="66"/>
      <c r="DG90" s="69">
        <f t="shared" si="193"/>
        <v>0</v>
      </c>
      <c r="DH90" s="67">
        <f t="shared" si="207"/>
        <v>80001</v>
      </c>
      <c r="DI90" s="66"/>
      <c r="DJ90" s="66">
        <f t="shared" si="137"/>
        <v>0</v>
      </c>
      <c r="DK90" s="67">
        <f t="shared" si="194"/>
        <v>3536.5</v>
      </c>
      <c r="DM90" s="206">
        <f t="shared" si="138"/>
        <v>0</v>
      </c>
      <c r="DN90" s="25">
        <f t="shared" si="139"/>
        <v>0</v>
      </c>
      <c r="DO90" s="5"/>
      <c r="DP90" s="43">
        <f t="shared" si="140"/>
        <v>0</v>
      </c>
      <c r="DQ90" s="27">
        <f t="shared" si="195"/>
        <v>7154.5</v>
      </c>
      <c r="DR90" s="5"/>
      <c r="DS90" s="43">
        <f t="shared" si="141"/>
        <v>0</v>
      </c>
      <c r="DT90" s="27">
        <f t="shared" si="196"/>
        <v>4846</v>
      </c>
      <c r="DU90" s="5"/>
      <c r="DV90" s="43">
        <f t="shared" si="142"/>
        <v>0</v>
      </c>
      <c r="DW90" s="27">
        <f t="shared" si="197"/>
        <v>4835</v>
      </c>
      <c r="DX90" s="5"/>
      <c r="DY90" s="22">
        <f t="shared" si="143"/>
        <v>0</v>
      </c>
      <c r="DZ90" s="25">
        <f t="shared" si="198"/>
        <v>523</v>
      </c>
      <c r="EA90" s="22"/>
      <c r="EB90" s="22">
        <f t="shared" si="144"/>
        <v>0</v>
      </c>
      <c r="EC90" s="28">
        <f t="shared" si="199"/>
        <v>369</v>
      </c>
      <c r="ED90" s="5"/>
      <c r="EE90" s="43">
        <f t="shared" si="145"/>
        <v>0</v>
      </c>
      <c r="EF90" s="27">
        <f t="shared" si="200"/>
        <v>4769</v>
      </c>
      <c r="EG90" s="66"/>
      <c r="EH90" s="66">
        <f t="shared" si="146"/>
        <v>0</v>
      </c>
      <c r="EI90" s="67">
        <f t="shared" si="201"/>
        <v>25040</v>
      </c>
      <c r="EJ90" s="66"/>
      <c r="EK90" s="66">
        <f t="shared" si="147"/>
        <v>0</v>
      </c>
      <c r="EL90" s="67">
        <f t="shared" si="202"/>
        <v>23670</v>
      </c>
      <c r="EM90" s="110">
        <f t="shared" si="203"/>
        <v>115645.44661999997</v>
      </c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</row>
    <row r="91" spans="1:299" ht="11.25" customHeight="1" x14ac:dyDescent="0.25">
      <c r="A91" s="11">
        <v>46032</v>
      </c>
      <c r="B91" s="187"/>
      <c r="C91" s="178">
        <v>8004934160</v>
      </c>
      <c r="D91" s="88" t="s">
        <v>125</v>
      </c>
      <c r="E91" s="89">
        <v>25</v>
      </c>
      <c r="F91" s="137">
        <v>5</v>
      </c>
      <c r="G91" s="90">
        <v>191516769144</v>
      </c>
      <c r="H91" s="66"/>
      <c r="I91" s="41">
        <f t="shared" si="121"/>
        <v>0</v>
      </c>
      <c r="J91" s="48">
        <f>J90+H91-50-I91</f>
        <v>97385</v>
      </c>
      <c r="K91" s="66"/>
      <c r="L91" s="41">
        <f t="shared" si="206"/>
        <v>0</v>
      </c>
      <c r="M91" s="48">
        <f>M90+K91-L91-50</f>
        <v>28932</v>
      </c>
      <c r="N91" s="66"/>
      <c r="O91" s="41">
        <f t="shared" si="122"/>
        <v>0</v>
      </c>
      <c r="P91" s="48">
        <f>P90+N91-O91-50</f>
        <v>91602</v>
      </c>
      <c r="Q91" s="66"/>
      <c r="R91" s="66">
        <f t="shared" si="123"/>
        <v>0</v>
      </c>
      <c r="S91" s="67">
        <f>S90+Q91-R91-50</f>
        <v>23658</v>
      </c>
      <c r="T91" s="66"/>
      <c r="U91" s="66">
        <f t="shared" si="152"/>
        <v>127.49999999999999</v>
      </c>
      <c r="V91" s="67">
        <f t="shared" si="153"/>
        <v>65437.3</v>
      </c>
      <c r="X91" s="69">
        <f t="shared" si="124"/>
        <v>0</v>
      </c>
      <c r="Y91" s="67">
        <f t="shared" si="154"/>
        <v>2143.5</v>
      </c>
      <c r="Z91" s="66"/>
      <c r="AA91" s="68">
        <f t="shared" si="208"/>
        <v>0</v>
      </c>
      <c r="AB91" s="67">
        <f t="shared" si="155"/>
        <v>8361</v>
      </c>
      <c r="AC91" s="66"/>
      <c r="AD91" s="66">
        <f t="shared" si="156"/>
        <v>0</v>
      </c>
      <c r="AE91" s="67">
        <f t="shared" si="157"/>
        <v>1902</v>
      </c>
      <c r="AF91" s="66"/>
      <c r="AG91" s="78">
        <f t="shared" si="126"/>
        <v>0</v>
      </c>
      <c r="AH91" s="79">
        <f t="shared" si="158"/>
        <v>2380</v>
      </c>
      <c r="AI91" s="66"/>
      <c r="AJ91" s="68">
        <f t="shared" si="127"/>
        <v>0</v>
      </c>
      <c r="AK91" s="67">
        <f t="shared" si="159"/>
        <v>1664</v>
      </c>
      <c r="AL91" s="66"/>
      <c r="AM91" s="68">
        <f t="shared" si="128"/>
        <v>0</v>
      </c>
      <c r="AN91" s="67">
        <f t="shared" si="160"/>
        <v>1649.4</v>
      </c>
      <c r="AO91" s="66"/>
      <c r="AP91" s="68">
        <f t="shared" si="129"/>
        <v>0</v>
      </c>
      <c r="AQ91" s="67">
        <f t="shared" si="161"/>
        <v>5468.9</v>
      </c>
      <c r="AR91" s="66"/>
      <c r="AS91" s="68">
        <f t="shared" si="130"/>
        <v>0</v>
      </c>
      <c r="AT91" s="67">
        <f t="shared" si="162"/>
        <v>2344</v>
      </c>
      <c r="AU91" s="66"/>
      <c r="AV91" s="66">
        <f t="shared" si="163"/>
        <v>0</v>
      </c>
      <c r="AW91" s="42">
        <f t="shared" si="164"/>
        <v>1788.4</v>
      </c>
      <c r="AX91" s="66"/>
      <c r="AY91" s="66">
        <f t="shared" si="165"/>
        <v>0</v>
      </c>
      <c r="AZ91" s="67">
        <f t="shared" si="166"/>
        <v>1870</v>
      </c>
      <c r="BA91" s="66"/>
      <c r="BB91" s="68">
        <f t="shared" si="167"/>
        <v>0</v>
      </c>
      <c r="BC91" s="67">
        <f t="shared" si="168"/>
        <v>3654</v>
      </c>
      <c r="BD91" s="66"/>
      <c r="BE91" s="68">
        <f t="shared" si="169"/>
        <v>0</v>
      </c>
      <c r="BF91" s="67">
        <f t="shared" si="170"/>
        <v>3991</v>
      </c>
      <c r="BG91" s="66"/>
      <c r="BH91" s="68">
        <f t="shared" si="171"/>
        <v>0</v>
      </c>
      <c r="BI91" s="67">
        <f t="shared" si="118"/>
        <v>14136.600000000002</v>
      </c>
      <c r="BJ91" s="66"/>
      <c r="BK91" s="68">
        <f t="shared" si="172"/>
        <v>0</v>
      </c>
      <c r="BL91" s="67">
        <f t="shared" si="173"/>
        <v>7616</v>
      </c>
      <c r="BM91" s="66"/>
      <c r="BN91" s="68">
        <f t="shared" si="174"/>
        <v>0</v>
      </c>
      <c r="BO91" s="67">
        <f t="shared" si="175"/>
        <v>6921</v>
      </c>
      <c r="BP91" s="66"/>
      <c r="BQ91" s="68">
        <f t="shared" si="176"/>
        <v>0</v>
      </c>
      <c r="BR91" s="67">
        <f t="shared" si="177"/>
        <v>27923.599999999999</v>
      </c>
      <c r="BS91" s="66"/>
      <c r="BT91" s="66">
        <f t="shared" si="131"/>
        <v>0</v>
      </c>
      <c r="BU91" s="67">
        <f t="shared" si="119"/>
        <v>89501</v>
      </c>
      <c r="BV91" s="66"/>
      <c r="BW91" s="66">
        <f t="shared" si="132"/>
        <v>0</v>
      </c>
      <c r="BX91" s="67">
        <f t="shared" si="120"/>
        <v>74396</v>
      </c>
      <c r="BY91" s="66"/>
      <c r="BZ91" s="66">
        <f t="shared" si="133"/>
        <v>0</v>
      </c>
      <c r="CA91" s="67">
        <f t="shared" si="117"/>
        <v>80960</v>
      </c>
      <c r="CB91" s="66"/>
      <c r="CC91" s="66">
        <f t="shared" si="178"/>
        <v>0</v>
      </c>
      <c r="CD91" s="67">
        <f t="shared" si="179"/>
        <v>4501</v>
      </c>
      <c r="CE91" s="66"/>
      <c r="CF91" s="66">
        <f t="shared" si="180"/>
        <v>0</v>
      </c>
      <c r="CG91" s="67">
        <f t="shared" si="181"/>
        <v>7097</v>
      </c>
      <c r="CH91" s="66"/>
      <c r="CI91" s="66">
        <f t="shared" si="134"/>
        <v>0</v>
      </c>
      <c r="CJ91" s="67">
        <f t="shared" si="182"/>
        <v>8813</v>
      </c>
      <c r="CK91" s="66"/>
      <c r="CL91" s="66">
        <f t="shared" si="183"/>
        <v>0</v>
      </c>
      <c r="CM91" s="79">
        <f t="shared" si="184"/>
        <v>4885</v>
      </c>
      <c r="CN91" s="66"/>
      <c r="CO91" s="68">
        <f t="shared" si="185"/>
        <v>0</v>
      </c>
      <c r="CP91" s="79">
        <f t="shared" si="186"/>
        <v>3976</v>
      </c>
      <c r="CQ91" s="66"/>
      <c r="CR91" s="68">
        <f t="shared" si="135"/>
        <v>0</v>
      </c>
      <c r="CS91" s="79">
        <f t="shared" si="187"/>
        <v>274</v>
      </c>
      <c r="CT91" s="66"/>
      <c r="CU91" s="68">
        <f t="shared" si="136"/>
        <v>0</v>
      </c>
      <c r="CV91" s="200">
        <f t="shared" si="188"/>
        <v>7769</v>
      </c>
      <c r="CW91" s="65"/>
      <c r="CX91" s="66">
        <f t="shared" si="114"/>
        <v>0</v>
      </c>
      <c r="CY91" s="40">
        <f t="shared" si="116"/>
        <v>6603</v>
      </c>
      <c r="CZ91" s="65"/>
      <c r="DA91" s="66">
        <f t="shared" si="189"/>
        <v>0</v>
      </c>
      <c r="DB91" s="67">
        <f t="shared" si="190"/>
        <v>41730</v>
      </c>
      <c r="DC91" s="66"/>
      <c r="DD91" s="66">
        <f t="shared" si="191"/>
        <v>0</v>
      </c>
      <c r="DE91" s="67">
        <f t="shared" si="192"/>
        <v>38501</v>
      </c>
      <c r="DF91" s="66"/>
      <c r="DG91" s="69">
        <f t="shared" si="193"/>
        <v>0</v>
      </c>
      <c r="DH91" s="67">
        <f t="shared" si="207"/>
        <v>80001</v>
      </c>
      <c r="DI91" s="66"/>
      <c r="DJ91" s="66">
        <f t="shared" si="137"/>
        <v>0</v>
      </c>
      <c r="DK91" s="67">
        <f t="shared" si="194"/>
        <v>3536.5</v>
      </c>
      <c r="DM91" s="206">
        <f t="shared" si="138"/>
        <v>0</v>
      </c>
      <c r="DN91" s="25">
        <f t="shared" si="139"/>
        <v>0</v>
      </c>
      <c r="DO91" s="5"/>
      <c r="DP91" s="43">
        <f t="shared" si="140"/>
        <v>0</v>
      </c>
      <c r="DQ91" s="27">
        <f t="shared" si="195"/>
        <v>7154.5</v>
      </c>
      <c r="DR91" s="5"/>
      <c r="DS91" s="43">
        <f t="shared" si="141"/>
        <v>0</v>
      </c>
      <c r="DT91" s="27">
        <f t="shared" si="196"/>
        <v>4846</v>
      </c>
      <c r="DU91" s="5"/>
      <c r="DV91" s="43">
        <f t="shared" si="142"/>
        <v>0</v>
      </c>
      <c r="DW91" s="27">
        <f t="shared" si="197"/>
        <v>4835</v>
      </c>
      <c r="DX91" s="5"/>
      <c r="DY91" s="22">
        <f t="shared" si="143"/>
        <v>0</v>
      </c>
      <c r="DZ91" s="25">
        <f t="shared" si="198"/>
        <v>523</v>
      </c>
      <c r="EA91" s="22"/>
      <c r="EB91" s="22">
        <f t="shared" si="144"/>
        <v>0</v>
      </c>
      <c r="EC91" s="28">
        <f t="shared" si="199"/>
        <v>369</v>
      </c>
      <c r="ED91" s="5"/>
      <c r="EE91" s="43">
        <f t="shared" si="145"/>
        <v>0</v>
      </c>
      <c r="EF91" s="27">
        <f t="shared" si="200"/>
        <v>4769</v>
      </c>
      <c r="EG91" s="66"/>
      <c r="EH91" s="66">
        <f t="shared" si="146"/>
        <v>0</v>
      </c>
      <c r="EI91" s="67">
        <f t="shared" si="201"/>
        <v>25040</v>
      </c>
      <c r="EJ91" s="66"/>
      <c r="EK91" s="66">
        <f t="shared" si="147"/>
        <v>0</v>
      </c>
      <c r="EL91" s="67">
        <f t="shared" si="202"/>
        <v>23670</v>
      </c>
      <c r="EM91" s="110">
        <f t="shared" si="203"/>
        <v>115484.45461999997</v>
      </c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</row>
    <row r="92" spans="1:299" ht="11.25" customHeight="1" x14ac:dyDescent="0.25">
      <c r="A92" s="11">
        <v>46032</v>
      </c>
      <c r="B92" s="187"/>
      <c r="C92" s="174">
        <v>8004935068</v>
      </c>
      <c r="D92" s="13" t="s">
        <v>108</v>
      </c>
      <c r="E92" s="14">
        <v>240</v>
      </c>
      <c r="F92" s="15">
        <v>0.3</v>
      </c>
      <c r="G92" s="16">
        <v>191516786479</v>
      </c>
      <c r="H92" s="66"/>
      <c r="I92" s="41">
        <f t="shared" si="121"/>
        <v>0</v>
      </c>
      <c r="J92" s="48">
        <f>J91+H92-I92-480</f>
        <v>96905</v>
      </c>
      <c r="K92" s="66"/>
      <c r="L92" s="41">
        <f t="shared" si="206"/>
        <v>0</v>
      </c>
      <c r="M92" s="48">
        <f>M91+K92-L92-480</f>
        <v>28452</v>
      </c>
      <c r="N92" s="66"/>
      <c r="O92" s="41">
        <f t="shared" si="122"/>
        <v>0</v>
      </c>
      <c r="P92" s="48">
        <f>P91+N92-O92-480</f>
        <v>91122</v>
      </c>
      <c r="Q92" s="66"/>
      <c r="R92" s="66">
        <f t="shared" si="123"/>
        <v>0</v>
      </c>
      <c r="S92" s="67">
        <f>S91+Q92-R92-480</f>
        <v>23178</v>
      </c>
      <c r="T92" s="66"/>
      <c r="U92" s="66">
        <f t="shared" si="152"/>
        <v>0</v>
      </c>
      <c r="V92" s="67">
        <f t="shared" si="153"/>
        <v>65437.3</v>
      </c>
      <c r="X92" s="69">
        <f t="shared" si="124"/>
        <v>0</v>
      </c>
      <c r="Y92" s="67">
        <f t="shared" si="154"/>
        <v>2143.5</v>
      </c>
      <c r="Z92" s="66"/>
      <c r="AA92" s="68">
        <f t="shared" si="208"/>
        <v>0</v>
      </c>
      <c r="AB92" s="67">
        <f t="shared" si="155"/>
        <v>8361</v>
      </c>
      <c r="AC92" s="66"/>
      <c r="AD92" s="66">
        <f t="shared" si="156"/>
        <v>0</v>
      </c>
      <c r="AE92" s="67">
        <f t="shared" si="157"/>
        <v>1902</v>
      </c>
      <c r="AF92" s="66"/>
      <c r="AG92" s="78">
        <f t="shared" si="126"/>
        <v>96</v>
      </c>
      <c r="AH92" s="79">
        <f t="shared" si="158"/>
        <v>2284</v>
      </c>
      <c r="AI92" s="66"/>
      <c r="AJ92" s="68">
        <f t="shared" si="127"/>
        <v>0</v>
      </c>
      <c r="AK92" s="67">
        <f t="shared" si="159"/>
        <v>1664</v>
      </c>
      <c r="AL92" s="66"/>
      <c r="AM92" s="68">
        <f t="shared" si="128"/>
        <v>0</v>
      </c>
      <c r="AN92" s="67">
        <f t="shared" si="160"/>
        <v>1649.4</v>
      </c>
      <c r="AO92" s="66"/>
      <c r="AP92" s="68">
        <f t="shared" si="129"/>
        <v>0</v>
      </c>
      <c r="AQ92" s="67">
        <f t="shared" si="161"/>
        <v>5468.9</v>
      </c>
      <c r="AR92" s="66"/>
      <c r="AS92" s="68">
        <f t="shared" si="130"/>
        <v>0</v>
      </c>
      <c r="AT92" s="67">
        <f t="shared" si="162"/>
        <v>2344</v>
      </c>
      <c r="AU92" s="66"/>
      <c r="AV92" s="66">
        <f t="shared" si="163"/>
        <v>0</v>
      </c>
      <c r="AW92" s="42">
        <f t="shared" si="164"/>
        <v>1788.4</v>
      </c>
      <c r="AX92" s="66"/>
      <c r="AY92" s="66">
        <f t="shared" si="165"/>
        <v>0</v>
      </c>
      <c r="AZ92" s="67">
        <f t="shared" si="166"/>
        <v>1870</v>
      </c>
      <c r="BA92" s="66"/>
      <c r="BB92" s="68">
        <f t="shared" si="167"/>
        <v>0</v>
      </c>
      <c r="BC92" s="67">
        <f t="shared" si="168"/>
        <v>3654</v>
      </c>
      <c r="BD92" s="66"/>
      <c r="BE92" s="68">
        <f t="shared" si="169"/>
        <v>0</v>
      </c>
      <c r="BF92" s="67">
        <f t="shared" si="170"/>
        <v>3991</v>
      </c>
      <c r="BG92" s="66"/>
      <c r="BH92" s="68">
        <f t="shared" si="171"/>
        <v>0</v>
      </c>
      <c r="BI92" s="67">
        <f t="shared" si="118"/>
        <v>14136.600000000002</v>
      </c>
      <c r="BJ92" s="66"/>
      <c r="BK92" s="68">
        <f t="shared" si="172"/>
        <v>0</v>
      </c>
      <c r="BL92" s="67">
        <f t="shared" si="173"/>
        <v>7616</v>
      </c>
      <c r="BM92" s="66"/>
      <c r="BN92" s="68">
        <f t="shared" si="174"/>
        <v>0</v>
      </c>
      <c r="BO92" s="67">
        <f t="shared" si="175"/>
        <v>6921</v>
      </c>
      <c r="BP92" s="66"/>
      <c r="BQ92" s="68">
        <f t="shared" si="176"/>
        <v>0</v>
      </c>
      <c r="BR92" s="67">
        <f t="shared" si="177"/>
        <v>27923.599999999999</v>
      </c>
      <c r="BS92" s="66"/>
      <c r="BT92" s="66">
        <f t="shared" si="131"/>
        <v>0</v>
      </c>
      <c r="BU92" s="67">
        <f t="shared" si="119"/>
        <v>89501</v>
      </c>
      <c r="BV92" s="66"/>
      <c r="BW92" s="66">
        <f t="shared" si="132"/>
        <v>0</v>
      </c>
      <c r="BX92" s="67">
        <f t="shared" si="120"/>
        <v>74396</v>
      </c>
      <c r="BY92" s="66"/>
      <c r="BZ92" s="66">
        <f t="shared" si="133"/>
        <v>0</v>
      </c>
      <c r="CA92" s="67">
        <f t="shared" ref="CA92:CA123" si="209">+CA91+BY92-BZ92</f>
        <v>80960</v>
      </c>
      <c r="CB92" s="66"/>
      <c r="CC92" s="66">
        <f t="shared" si="178"/>
        <v>0</v>
      </c>
      <c r="CD92" s="67">
        <f t="shared" si="179"/>
        <v>4501</v>
      </c>
      <c r="CE92" s="66"/>
      <c r="CF92" s="66">
        <f t="shared" si="180"/>
        <v>0</v>
      </c>
      <c r="CG92" s="67">
        <f t="shared" si="181"/>
        <v>7097</v>
      </c>
      <c r="CH92" s="66"/>
      <c r="CI92" s="66">
        <f t="shared" si="134"/>
        <v>0</v>
      </c>
      <c r="CJ92" s="67">
        <f t="shared" si="182"/>
        <v>8813</v>
      </c>
      <c r="CK92" s="66"/>
      <c r="CL92" s="66">
        <f t="shared" si="183"/>
        <v>0</v>
      </c>
      <c r="CM92" s="79">
        <f t="shared" si="184"/>
        <v>4885</v>
      </c>
      <c r="CN92" s="66"/>
      <c r="CO92" s="68">
        <f t="shared" si="185"/>
        <v>0</v>
      </c>
      <c r="CP92" s="79">
        <f t="shared" si="186"/>
        <v>3976</v>
      </c>
      <c r="CQ92" s="66"/>
      <c r="CR92" s="68">
        <f t="shared" si="135"/>
        <v>0</v>
      </c>
      <c r="CS92" s="79">
        <f t="shared" si="187"/>
        <v>274</v>
      </c>
      <c r="CT92" s="66"/>
      <c r="CU92" s="68">
        <f t="shared" si="136"/>
        <v>0</v>
      </c>
      <c r="CV92" s="200">
        <f t="shared" si="188"/>
        <v>7769</v>
      </c>
      <c r="CW92" s="65"/>
      <c r="CX92" s="66">
        <f t="shared" si="114"/>
        <v>0</v>
      </c>
      <c r="CY92" s="40">
        <f t="shared" si="116"/>
        <v>6603</v>
      </c>
      <c r="CZ92" s="65"/>
      <c r="DA92" s="66">
        <f t="shared" si="189"/>
        <v>0</v>
      </c>
      <c r="DB92" s="67">
        <f t="shared" si="190"/>
        <v>41730</v>
      </c>
      <c r="DC92" s="66"/>
      <c r="DD92" s="66">
        <f t="shared" si="191"/>
        <v>0</v>
      </c>
      <c r="DE92" s="67">
        <f t="shared" si="192"/>
        <v>38501</v>
      </c>
      <c r="DF92" s="66"/>
      <c r="DG92" s="69">
        <f t="shared" si="193"/>
        <v>0</v>
      </c>
      <c r="DH92" s="67">
        <f t="shared" si="207"/>
        <v>80001</v>
      </c>
      <c r="DI92" s="66"/>
      <c r="DJ92" s="66">
        <f t="shared" si="137"/>
        <v>0</v>
      </c>
      <c r="DK92" s="67">
        <f t="shared" si="194"/>
        <v>3536.5</v>
      </c>
      <c r="DM92" s="206">
        <f t="shared" si="138"/>
        <v>0</v>
      </c>
      <c r="DN92" s="25">
        <f t="shared" si="139"/>
        <v>0</v>
      </c>
      <c r="DO92" s="5"/>
      <c r="DP92" s="43">
        <f t="shared" si="140"/>
        <v>0</v>
      </c>
      <c r="DQ92" s="27">
        <f t="shared" si="195"/>
        <v>7154.5</v>
      </c>
      <c r="DR92" s="5"/>
      <c r="DS92" s="43">
        <f t="shared" si="141"/>
        <v>0</v>
      </c>
      <c r="DT92" s="27">
        <f t="shared" si="196"/>
        <v>4846</v>
      </c>
      <c r="DU92" s="5"/>
      <c r="DV92" s="43">
        <f t="shared" si="142"/>
        <v>0</v>
      </c>
      <c r="DW92" s="27">
        <f t="shared" si="197"/>
        <v>4835</v>
      </c>
      <c r="DX92" s="5"/>
      <c r="DY92" s="22">
        <f t="shared" si="143"/>
        <v>0</v>
      </c>
      <c r="DZ92" s="25">
        <f t="shared" si="198"/>
        <v>523</v>
      </c>
      <c r="EA92" s="22"/>
      <c r="EB92" s="22">
        <f t="shared" si="144"/>
        <v>0</v>
      </c>
      <c r="EC92" s="28">
        <f t="shared" si="199"/>
        <v>369</v>
      </c>
      <c r="ED92" s="5"/>
      <c r="EE92" s="43">
        <f t="shared" si="145"/>
        <v>0</v>
      </c>
      <c r="EF92" s="27">
        <f t="shared" si="200"/>
        <v>4769</v>
      </c>
      <c r="EG92" s="66"/>
      <c r="EH92" s="66">
        <f t="shared" si="146"/>
        <v>0</v>
      </c>
      <c r="EI92" s="67">
        <f t="shared" si="201"/>
        <v>25040</v>
      </c>
      <c r="EJ92" s="66"/>
      <c r="EK92" s="66">
        <f t="shared" si="147"/>
        <v>0</v>
      </c>
      <c r="EL92" s="67">
        <f t="shared" si="202"/>
        <v>23670</v>
      </c>
      <c r="EM92" s="110">
        <f t="shared" si="203"/>
        <v>115481.15229999997</v>
      </c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</row>
    <row r="93" spans="1:299" s="35" customFormat="1" ht="13.2" x14ac:dyDescent="0.25">
      <c r="A93" s="11">
        <v>46032</v>
      </c>
      <c r="B93" s="187"/>
      <c r="C93" s="178">
        <v>8004935070</v>
      </c>
      <c r="D93" s="88" t="s">
        <v>163</v>
      </c>
      <c r="E93" s="89">
        <v>7</v>
      </c>
      <c r="F93" s="137">
        <v>5</v>
      </c>
      <c r="G93" s="90">
        <v>191516809840</v>
      </c>
      <c r="H93" s="66"/>
      <c r="I93" s="41">
        <f t="shared" si="121"/>
        <v>0</v>
      </c>
      <c r="J93" s="48">
        <f>J92+H93-I93-14</f>
        <v>96891</v>
      </c>
      <c r="K93" s="66"/>
      <c r="L93" s="41">
        <f t="shared" si="206"/>
        <v>0</v>
      </c>
      <c r="M93" s="48">
        <f>M92+K93-L93-14</f>
        <v>28438</v>
      </c>
      <c r="N93" s="66"/>
      <c r="O93" s="41">
        <f t="shared" si="122"/>
        <v>0</v>
      </c>
      <c r="P93" s="48">
        <f>P92+N93-O93-14</f>
        <v>91108</v>
      </c>
      <c r="Q93" s="66"/>
      <c r="R93" s="66">
        <f t="shared" si="123"/>
        <v>0</v>
      </c>
      <c r="S93" s="67">
        <f>S92+Q93-R93-14</f>
        <v>23164</v>
      </c>
      <c r="T93" s="66"/>
      <c r="U93" s="66">
        <f t="shared" si="152"/>
        <v>0</v>
      </c>
      <c r="V93" s="67">
        <f t="shared" si="153"/>
        <v>65437.3</v>
      </c>
      <c r="W93" s="136"/>
      <c r="X93" s="69">
        <f t="shared" si="124"/>
        <v>0</v>
      </c>
      <c r="Y93" s="67">
        <f t="shared" si="154"/>
        <v>2143.5</v>
      </c>
      <c r="Z93" s="66"/>
      <c r="AA93" s="68">
        <f t="shared" si="208"/>
        <v>0</v>
      </c>
      <c r="AB93" s="67">
        <f t="shared" si="155"/>
        <v>8361</v>
      </c>
      <c r="AC93" s="66"/>
      <c r="AD93" s="66">
        <f t="shared" si="156"/>
        <v>0</v>
      </c>
      <c r="AE93" s="67">
        <f t="shared" si="157"/>
        <v>1902</v>
      </c>
      <c r="AF93" s="66"/>
      <c r="AG93" s="78">
        <f t="shared" si="126"/>
        <v>0</v>
      </c>
      <c r="AH93" s="79">
        <f t="shared" si="158"/>
        <v>2284</v>
      </c>
      <c r="AI93" s="66"/>
      <c r="AJ93" s="68">
        <f t="shared" si="127"/>
        <v>0</v>
      </c>
      <c r="AK93" s="67">
        <f t="shared" si="159"/>
        <v>1664</v>
      </c>
      <c r="AL93" s="66"/>
      <c r="AM93" s="68">
        <f t="shared" si="128"/>
        <v>0</v>
      </c>
      <c r="AN93" s="67">
        <f t="shared" si="160"/>
        <v>1649.4</v>
      </c>
      <c r="AO93" s="66"/>
      <c r="AP93" s="68">
        <f t="shared" si="129"/>
        <v>0</v>
      </c>
      <c r="AQ93" s="67">
        <f t="shared" si="161"/>
        <v>5468.9</v>
      </c>
      <c r="AR93" s="66"/>
      <c r="AS93" s="68">
        <f t="shared" si="130"/>
        <v>0</v>
      </c>
      <c r="AT93" s="67">
        <f t="shared" si="162"/>
        <v>2344</v>
      </c>
      <c r="AU93" s="66"/>
      <c r="AV93" s="66">
        <f t="shared" si="163"/>
        <v>0</v>
      </c>
      <c r="AW93" s="42">
        <f t="shared" si="164"/>
        <v>1788.4</v>
      </c>
      <c r="AX93" s="66"/>
      <c r="AY93" s="66">
        <f t="shared" si="165"/>
        <v>0</v>
      </c>
      <c r="AZ93" s="67">
        <f t="shared" si="166"/>
        <v>1870</v>
      </c>
      <c r="BA93" s="66"/>
      <c r="BB93" s="68">
        <f t="shared" si="167"/>
        <v>0</v>
      </c>
      <c r="BC93" s="67">
        <f t="shared" si="168"/>
        <v>3654</v>
      </c>
      <c r="BD93" s="66"/>
      <c r="BE93" s="68">
        <f t="shared" si="169"/>
        <v>0</v>
      </c>
      <c r="BF93" s="67">
        <f t="shared" si="170"/>
        <v>3991</v>
      </c>
      <c r="BG93" s="66"/>
      <c r="BH93" s="68">
        <f t="shared" si="171"/>
        <v>0</v>
      </c>
      <c r="BI93" s="67">
        <f t="shared" ref="BI93:BI124" si="210">+BI92+BG93-BH93</f>
        <v>14136.600000000002</v>
      </c>
      <c r="BJ93" s="66"/>
      <c r="BK93" s="68">
        <f t="shared" si="172"/>
        <v>0</v>
      </c>
      <c r="BL93" s="67">
        <f t="shared" si="173"/>
        <v>7616</v>
      </c>
      <c r="BM93" s="66"/>
      <c r="BN93" s="68">
        <f t="shared" si="174"/>
        <v>0</v>
      </c>
      <c r="BO93" s="67">
        <f t="shared" si="175"/>
        <v>6921</v>
      </c>
      <c r="BP93" s="66"/>
      <c r="BQ93" s="68">
        <f t="shared" si="176"/>
        <v>0</v>
      </c>
      <c r="BR93" s="67">
        <f t="shared" si="177"/>
        <v>27923.599999999999</v>
      </c>
      <c r="BS93" s="66"/>
      <c r="BT93" s="66">
        <f t="shared" si="131"/>
        <v>0</v>
      </c>
      <c r="BU93" s="67">
        <f t="shared" ref="BU93:BU124" si="211">BU92+BS93-BT93</f>
        <v>89501</v>
      </c>
      <c r="BV93" s="66"/>
      <c r="BW93" s="66">
        <f t="shared" si="132"/>
        <v>0</v>
      </c>
      <c r="BX93" s="67">
        <f t="shared" ref="BX93:BX102" si="212">+BX92+BV93-BW93</f>
        <v>74396</v>
      </c>
      <c r="BY93" s="66"/>
      <c r="BZ93" s="66">
        <f t="shared" si="133"/>
        <v>0</v>
      </c>
      <c r="CA93" s="67">
        <f t="shared" si="209"/>
        <v>80960</v>
      </c>
      <c r="CB93" s="66"/>
      <c r="CC93" s="66">
        <f t="shared" si="178"/>
        <v>0</v>
      </c>
      <c r="CD93" s="67">
        <f t="shared" si="179"/>
        <v>4501</v>
      </c>
      <c r="CE93" s="66"/>
      <c r="CF93" s="66">
        <f t="shared" si="180"/>
        <v>0</v>
      </c>
      <c r="CG93" s="67">
        <f t="shared" si="181"/>
        <v>7097</v>
      </c>
      <c r="CH93" s="66"/>
      <c r="CI93" s="66">
        <f t="shared" si="134"/>
        <v>0</v>
      </c>
      <c r="CJ93" s="67">
        <f t="shared" si="182"/>
        <v>8813</v>
      </c>
      <c r="CK93" s="66"/>
      <c r="CL93" s="66">
        <f t="shared" si="183"/>
        <v>0</v>
      </c>
      <c r="CM93" s="79">
        <f t="shared" si="184"/>
        <v>4885</v>
      </c>
      <c r="CN93" s="66"/>
      <c r="CO93" s="68">
        <f t="shared" si="185"/>
        <v>0</v>
      </c>
      <c r="CP93" s="79">
        <f t="shared" si="186"/>
        <v>3976</v>
      </c>
      <c r="CQ93" s="66"/>
      <c r="CR93" s="68">
        <f t="shared" si="135"/>
        <v>0</v>
      </c>
      <c r="CS93" s="79">
        <f t="shared" si="187"/>
        <v>274</v>
      </c>
      <c r="CT93" s="66"/>
      <c r="CU93" s="68">
        <f t="shared" si="136"/>
        <v>0</v>
      </c>
      <c r="CV93" s="200">
        <f t="shared" si="188"/>
        <v>7769</v>
      </c>
      <c r="CW93" s="65"/>
      <c r="CX93" s="66">
        <f t="shared" si="114"/>
        <v>0</v>
      </c>
      <c r="CY93" s="40">
        <f t="shared" si="116"/>
        <v>6603</v>
      </c>
      <c r="CZ93" s="65"/>
      <c r="DA93" s="66">
        <f t="shared" si="189"/>
        <v>0</v>
      </c>
      <c r="DB93" s="67">
        <f t="shared" si="190"/>
        <v>41730</v>
      </c>
      <c r="DC93" s="66"/>
      <c r="DD93" s="66">
        <f t="shared" si="191"/>
        <v>0</v>
      </c>
      <c r="DE93" s="67">
        <f t="shared" si="192"/>
        <v>38501</v>
      </c>
      <c r="DF93" s="66"/>
      <c r="DG93" s="69">
        <f t="shared" si="193"/>
        <v>0</v>
      </c>
      <c r="DH93" s="67">
        <f t="shared" si="207"/>
        <v>80001</v>
      </c>
      <c r="DI93" s="66"/>
      <c r="DJ93" s="66">
        <f t="shared" si="137"/>
        <v>0</v>
      </c>
      <c r="DK93" s="67">
        <f t="shared" si="194"/>
        <v>3536.5</v>
      </c>
      <c r="DL93" s="210"/>
      <c r="DM93" s="206">
        <f t="shared" si="138"/>
        <v>0</v>
      </c>
      <c r="DN93" s="25">
        <f t="shared" si="139"/>
        <v>0</v>
      </c>
      <c r="DO93" s="5"/>
      <c r="DP93" s="43">
        <f t="shared" si="140"/>
        <v>0</v>
      </c>
      <c r="DQ93" s="27">
        <f t="shared" si="195"/>
        <v>7154.5</v>
      </c>
      <c r="DR93" s="5"/>
      <c r="DS93" s="43">
        <f t="shared" si="141"/>
        <v>0</v>
      </c>
      <c r="DT93" s="27">
        <f t="shared" si="196"/>
        <v>4846</v>
      </c>
      <c r="DU93" s="5"/>
      <c r="DV93" s="43">
        <f t="shared" si="142"/>
        <v>0</v>
      </c>
      <c r="DW93" s="27">
        <f t="shared" si="197"/>
        <v>4835</v>
      </c>
      <c r="DX93" s="5"/>
      <c r="DY93" s="22">
        <f t="shared" si="143"/>
        <v>0</v>
      </c>
      <c r="DZ93" s="25">
        <f t="shared" si="198"/>
        <v>523</v>
      </c>
      <c r="EA93" s="22"/>
      <c r="EB93" s="22">
        <f t="shared" si="144"/>
        <v>0</v>
      </c>
      <c r="EC93" s="28">
        <f t="shared" si="199"/>
        <v>369</v>
      </c>
      <c r="ED93" s="5"/>
      <c r="EE93" s="43">
        <f t="shared" si="145"/>
        <v>0</v>
      </c>
      <c r="EF93" s="27">
        <f t="shared" si="200"/>
        <v>4769</v>
      </c>
      <c r="EG93" s="66"/>
      <c r="EH93" s="66">
        <f t="shared" si="146"/>
        <v>0</v>
      </c>
      <c r="EI93" s="67">
        <f t="shared" si="201"/>
        <v>25040</v>
      </c>
      <c r="EJ93" s="66"/>
      <c r="EK93" s="66">
        <f t="shared" si="147"/>
        <v>0</v>
      </c>
      <c r="EL93" s="67">
        <f t="shared" si="202"/>
        <v>23670</v>
      </c>
      <c r="EM93" s="110">
        <f t="shared" si="203"/>
        <v>115460.28429999997</v>
      </c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</row>
    <row r="94" spans="1:299" s="36" customFormat="1" ht="13.5" customHeight="1" x14ac:dyDescent="0.25">
      <c r="A94" s="143">
        <v>46032</v>
      </c>
      <c r="B94" s="189"/>
      <c r="C94" s="174">
        <v>8004935061</v>
      </c>
      <c r="D94" s="150" t="s">
        <v>107</v>
      </c>
      <c r="E94" s="154">
        <v>30</v>
      </c>
      <c r="F94" s="12">
        <v>0.3</v>
      </c>
      <c r="G94" s="155">
        <v>191516786486</v>
      </c>
      <c r="H94" s="66"/>
      <c r="I94" s="41">
        <f t="shared" si="121"/>
        <v>0</v>
      </c>
      <c r="J94" s="48">
        <f>J93+H94-60-I94</f>
        <v>96831</v>
      </c>
      <c r="K94" s="66"/>
      <c r="L94" s="41">
        <f t="shared" si="206"/>
        <v>0</v>
      </c>
      <c r="M94" s="48">
        <f>M93+K94-L94-60</f>
        <v>28378</v>
      </c>
      <c r="N94" s="66"/>
      <c r="O94" s="41">
        <f t="shared" si="122"/>
        <v>0</v>
      </c>
      <c r="P94" s="48">
        <f>P93+N94-O94-60</f>
        <v>91048</v>
      </c>
      <c r="Q94" s="66"/>
      <c r="R94" s="66">
        <f t="shared" si="123"/>
        <v>0</v>
      </c>
      <c r="S94" s="67">
        <f>S93+Q94-R94-60</f>
        <v>23104</v>
      </c>
      <c r="T94" s="66"/>
      <c r="U94" s="66">
        <f t="shared" si="152"/>
        <v>0</v>
      </c>
      <c r="V94" s="67">
        <f t="shared" si="153"/>
        <v>65437.3</v>
      </c>
      <c r="W94" s="136"/>
      <c r="X94" s="69">
        <f t="shared" si="124"/>
        <v>0</v>
      </c>
      <c r="Y94" s="67">
        <f t="shared" si="154"/>
        <v>2143.5</v>
      </c>
      <c r="Z94" s="66"/>
      <c r="AA94" s="68">
        <f t="shared" si="208"/>
        <v>12</v>
      </c>
      <c r="AB94" s="67">
        <f t="shared" si="155"/>
        <v>8349</v>
      </c>
      <c r="AC94" s="66"/>
      <c r="AD94" s="66">
        <f t="shared" si="156"/>
        <v>0</v>
      </c>
      <c r="AE94" s="67">
        <f t="shared" si="157"/>
        <v>1902</v>
      </c>
      <c r="AF94" s="66"/>
      <c r="AG94" s="78">
        <f t="shared" si="126"/>
        <v>0</v>
      </c>
      <c r="AH94" s="79">
        <f t="shared" si="158"/>
        <v>2284</v>
      </c>
      <c r="AI94" s="66"/>
      <c r="AJ94" s="68">
        <f t="shared" si="127"/>
        <v>0</v>
      </c>
      <c r="AK94" s="67">
        <f t="shared" si="159"/>
        <v>1664</v>
      </c>
      <c r="AL94" s="66"/>
      <c r="AM94" s="68">
        <f t="shared" si="128"/>
        <v>0</v>
      </c>
      <c r="AN94" s="67">
        <f t="shared" si="160"/>
        <v>1649.4</v>
      </c>
      <c r="AO94" s="66"/>
      <c r="AP94" s="68">
        <f t="shared" si="129"/>
        <v>0</v>
      </c>
      <c r="AQ94" s="67">
        <f t="shared" si="161"/>
        <v>5468.9</v>
      </c>
      <c r="AR94" s="66"/>
      <c r="AS94" s="68">
        <f t="shared" si="130"/>
        <v>0</v>
      </c>
      <c r="AT94" s="67">
        <f t="shared" si="162"/>
        <v>2344</v>
      </c>
      <c r="AU94" s="66"/>
      <c r="AV94" s="66">
        <f t="shared" si="163"/>
        <v>0</v>
      </c>
      <c r="AW94" s="42">
        <f t="shared" si="164"/>
        <v>1788.4</v>
      </c>
      <c r="AX94" s="66"/>
      <c r="AY94" s="66">
        <f t="shared" si="165"/>
        <v>0</v>
      </c>
      <c r="AZ94" s="67">
        <f t="shared" si="166"/>
        <v>1870</v>
      </c>
      <c r="BA94" s="66"/>
      <c r="BB94" s="68">
        <f t="shared" si="167"/>
        <v>0</v>
      </c>
      <c r="BC94" s="67">
        <f t="shared" si="168"/>
        <v>3654</v>
      </c>
      <c r="BD94" s="66"/>
      <c r="BE94" s="68">
        <f t="shared" si="169"/>
        <v>0</v>
      </c>
      <c r="BF94" s="67">
        <f t="shared" si="170"/>
        <v>3991</v>
      </c>
      <c r="BG94" s="66"/>
      <c r="BH94" s="68">
        <f t="shared" si="171"/>
        <v>0</v>
      </c>
      <c r="BI94" s="67">
        <f t="shared" si="210"/>
        <v>14136.600000000002</v>
      </c>
      <c r="BJ94" s="66"/>
      <c r="BK94" s="68">
        <f t="shared" si="172"/>
        <v>0</v>
      </c>
      <c r="BL94" s="67">
        <f t="shared" si="173"/>
        <v>7616</v>
      </c>
      <c r="BM94" s="66"/>
      <c r="BN94" s="68">
        <f t="shared" si="174"/>
        <v>0</v>
      </c>
      <c r="BO94" s="67">
        <f t="shared" si="175"/>
        <v>6921</v>
      </c>
      <c r="BP94" s="66"/>
      <c r="BQ94" s="68">
        <f t="shared" si="176"/>
        <v>0</v>
      </c>
      <c r="BR94" s="67">
        <f t="shared" si="177"/>
        <v>27923.599999999999</v>
      </c>
      <c r="BS94" s="66"/>
      <c r="BT94" s="66">
        <f t="shared" si="131"/>
        <v>0</v>
      </c>
      <c r="BU94" s="67">
        <f t="shared" si="211"/>
        <v>89501</v>
      </c>
      <c r="BV94" s="66"/>
      <c r="BW94" s="66">
        <f t="shared" si="132"/>
        <v>0</v>
      </c>
      <c r="BX94" s="67">
        <f t="shared" si="212"/>
        <v>74396</v>
      </c>
      <c r="BY94" s="66"/>
      <c r="BZ94" s="66">
        <f t="shared" si="133"/>
        <v>0</v>
      </c>
      <c r="CA94" s="67">
        <f t="shared" si="209"/>
        <v>80960</v>
      </c>
      <c r="CB94" s="66"/>
      <c r="CC94" s="66">
        <f t="shared" si="178"/>
        <v>0</v>
      </c>
      <c r="CD94" s="67">
        <f t="shared" si="179"/>
        <v>4501</v>
      </c>
      <c r="CE94" s="66"/>
      <c r="CF94" s="66">
        <f t="shared" si="180"/>
        <v>0</v>
      </c>
      <c r="CG94" s="67">
        <f t="shared" si="181"/>
        <v>7097</v>
      </c>
      <c r="CH94" s="66"/>
      <c r="CI94" s="66">
        <f t="shared" si="134"/>
        <v>0</v>
      </c>
      <c r="CJ94" s="67">
        <f t="shared" si="182"/>
        <v>8813</v>
      </c>
      <c r="CK94" s="66"/>
      <c r="CL94" s="66">
        <f t="shared" si="183"/>
        <v>0</v>
      </c>
      <c r="CM94" s="79">
        <f t="shared" si="184"/>
        <v>4885</v>
      </c>
      <c r="CN94" s="66"/>
      <c r="CO94" s="68">
        <f t="shared" si="185"/>
        <v>0</v>
      </c>
      <c r="CP94" s="79">
        <f t="shared" si="186"/>
        <v>3976</v>
      </c>
      <c r="CQ94" s="66"/>
      <c r="CR94" s="68">
        <f t="shared" si="135"/>
        <v>0</v>
      </c>
      <c r="CS94" s="79">
        <f t="shared" si="187"/>
        <v>274</v>
      </c>
      <c r="CT94" s="66"/>
      <c r="CU94" s="68">
        <f t="shared" si="136"/>
        <v>0</v>
      </c>
      <c r="CV94" s="200">
        <f t="shared" si="188"/>
        <v>7769</v>
      </c>
      <c r="CW94" s="65"/>
      <c r="CX94" s="66">
        <f t="shared" si="114"/>
        <v>0</v>
      </c>
      <c r="CY94" s="40">
        <f t="shared" si="116"/>
        <v>6603</v>
      </c>
      <c r="CZ94" s="65"/>
      <c r="DA94" s="66">
        <f t="shared" si="189"/>
        <v>0</v>
      </c>
      <c r="DB94" s="67">
        <f t="shared" si="190"/>
        <v>41730</v>
      </c>
      <c r="DC94" s="66"/>
      <c r="DD94" s="66">
        <f t="shared" si="191"/>
        <v>0</v>
      </c>
      <c r="DE94" s="67">
        <f t="shared" si="192"/>
        <v>38501</v>
      </c>
      <c r="DF94" s="66"/>
      <c r="DG94" s="69">
        <f t="shared" si="193"/>
        <v>0</v>
      </c>
      <c r="DH94" s="67">
        <f t="shared" si="207"/>
        <v>80001</v>
      </c>
      <c r="DI94" s="66"/>
      <c r="DJ94" s="66">
        <f t="shared" si="137"/>
        <v>0</v>
      </c>
      <c r="DK94" s="67">
        <f t="shared" si="194"/>
        <v>3536.5</v>
      </c>
      <c r="DL94" s="210"/>
      <c r="DM94" s="206">
        <f t="shared" si="138"/>
        <v>0</v>
      </c>
      <c r="DN94" s="25">
        <f t="shared" si="139"/>
        <v>0</v>
      </c>
      <c r="DO94" s="5"/>
      <c r="DP94" s="43">
        <f t="shared" si="140"/>
        <v>0</v>
      </c>
      <c r="DQ94" s="27">
        <f t="shared" si="195"/>
        <v>7154.5</v>
      </c>
      <c r="DR94" s="5"/>
      <c r="DS94" s="43">
        <f t="shared" si="141"/>
        <v>0</v>
      </c>
      <c r="DT94" s="27">
        <f t="shared" si="196"/>
        <v>4846</v>
      </c>
      <c r="DU94" s="5"/>
      <c r="DV94" s="43">
        <f t="shared" si="142"/>
        <v>0</v>
      </c>
      <c r="DW94" s="27">
        <f t="shared" si="197"/>
        <v>4835</v>
      </c>
      <c r="DX94" s="5"/>
      <c r="DY94" s="22">
        <f t="shared" si="143"/>
        <v>0</v>
      </c>
      <c r="DZ94" s="25">
        <f t="shared" si="198"/>
        <v>523</v>
      </c>
      <c r="EA94" s="22"/>
      <c r="EB94" s="22">
        <f t="shared" si="144"/>
        <v>0</v>
      </c>
      <c r="EC94" s="28">
        <f t="shared" si="199"/>
        <v>369</v>
      </c>
      <c r="ED94" s="5"/>
      <c r="EE94" s="43">
        <f t="shared" si="145"/>
        <v>0</v>
      </c>
      <c r="EF94" s="27">
        <f t="shared" si="200"/>
        <v>4769</v>
      </c>
      <c r="EG94" s="66"/>
      <c r="EH94" s="66">
        <f t="shared" si="146"/>
        <v>0</v>
      </c>
      <c r="EI94" s="67">
        <f t="shared" si="201"/>
        <v>25040</v>
      </c>
      <c r="EJ94" s="66"/>
      <c r="EK94" s="66">
        <f t="shared" si="147"/>
        <v>0</v>
      </c>
      <c r="EL94" s="67">
        <f t="shared" si="202"/>
        <v>23670</v>
      </c>
      <c r="EM94" s="110">
        <f t="shared" si="203"/>
        <v>115387.89221999997</v>
      </c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</row>
    <row r="95" spans="1:299" ht="11.25" customHeight="1" x14ac:dyDescent="0.25">
      <c r="A95" s="11">
        <v>46032</v>
      </c>
      <c r="B95" s="187"/>
      <c r="C95" s="177">
        <v>8004938628</v>
      </c>
      <c r="D95" s="82" t="s">
        <v>166</v>
      </c>
      <c r="E95" s="82">
        <v>20</v>
      </c>
      <c r="F95" s="82">
        <v>10</v>
      </c>
      <c r="G95" s="82">
        <v>191516098824</v>
      </c>
      <c r="H95" s="66"/>
      <c r="I95" s="41">
        <f t="shared" si="121"/>
        <v>0</v>
      </c>
      <c r="J95" s="48">
        <f>J94+H95-I95</f>
        <v>96831</v>
      </c>
      <c r="K95" s="66"/>
      <c r="L95" s="41">
        <f t="shared" si="206"/>
        <v>0</v>
      </c>
      <c r="M95" s="48">
        <f>M94+K95-L95</f>
        <v>28378</v>
      </c>
      <c r="N95" s="66"/>
      <c r="O95" s="41">
        <f t="shared" si="122"/>
        <v>0</v>
      </c>
      <c r="P95" s="48">
        <f>P94+N95-O95</f>
        <v>91048</v>
      </c>
      <c r="Q95" s="66"/>
      <c r="R95" s="66">
        <f t="shared" si="123"/>
        <v>0</v>
      </c>
      <c r="S95" s="67">
        <f>S94+Q95-R95</f>
        <v>23104</v>
      </c>
      <c r="T95" s="66"/>
      <c r="U95" s="66">
        <f t="shared" si="152"/>
        <v>0</v>
      </c>
      <c r="V95" s="67">
        <f t="shared" si="153"/>
        <v>65437.3</v>
      </c>
      <c r="X95" s="69">
        <f t="shared" si="124"/>
        <v>0</v>
      </c>
      <c r="Y95" s="67">
        <f t="shared" si="154"/>
        <v>2143.5</v>
      </c>
      <c r="Z95" s="66"/>
      <c r="AA95" s="68">
        <f t="shared" si="208"/>
        <v>0</v>
      </c>
      <c r="AB95" s="67">
        <f t="shared" si="155"/>
        <v>8349</v>
      </c>
      <c r="AC95" s="66"/>
      <c r="AD95" s="66">
        <f t="shared" si="156"/>
        <v>0</v>
      </c>
      <c r="AE95" s="67">
        <f t="shared" si="157"/>
        <v>1902</v>
      </c>
      <c r="AF95" s="66"/>
      <c r="AG95" s="78">
        <f t="shared" si="126"/>
        <v>0</v>
      </c>
      <c r="AH95" s="79">
        <f t="shared" si="158"/>
        <v>2284</v>
      </c>
      <c r="AI95" s="66"/>
      <c r="AJ95" s="68">
        <f t="shared" si="127"/>
        <v>0</v>
      </c>
      <c r="AK95" s="67">
        <f t="shared" si="159"/>
        <v>1664</v>
      </c>
      <c r="AL95" s="66"/>
      <c r="AM95" s="68">
        <f t="shared" si="128"/>
        <v>0</v>
      </c>
      <c r="AN95" s="67">
        <f t="shared" si="160"/>
        <v>1649.4</v>
      </c>
      <c r="AO95" s="66"/>
      <c r="AP95" s="68">
        <f t="shared" si="129"/>
        <v>0</v>
      </c>
      <c r="AQ95" s="67">
        <f t="shared" si="161"/>
        <v>5468.9</v>
      </c>
      <c r="AR95" s="66"/>
      <c r="AS95" s="68">
        <f t="shared" si="130"/>
        <v>0</v>
      </c>
      <c r="AT95" s="67">
        <f t="shared" si="162"/>
        <v>2344</v>
      </c>
      <c r="AU95" s="66"/>
      <c r="AV95" s="66">
        <f t="shared" si="163"/>
        <v>0</v>
      </c>
      <c r="AW95" s="42">
        <f t="shared" si="164"/>
        <v>1788.4</v>
      </c>
      <c r="AX95" s="66"/>
      <c r="AY95" s="66">
        <f t="shared" si="165"/>
        <v>0</v>
      </c>
      <c r="AZ95" s="67">
        <f t="shared" si="166"/>
        <v>1870</v>
      </c>
      <c r="BA95" s="66"/>
      <c r="BB95" s="68">
        <f t="shared" si="167"/>
        <v>202.39999999999998</v>
      </c>
      <c r="BC95" s="67">
        <f t="shared" si="168"/>
        <v>3451.6</v>
      </c>
      <c r="BD95" s="66"/>
      <c r="BE95" s="68">
        <f t="shared" si="169"/>
        <v>0</v>
      </c>
      <c r="BF95" s="67">
        <f t="shared" si="170"/>
        <v>3991</v>
      </c>
      <c r="BG95" s="66"/>
      <c r="BH95" s="68">
        <f t="shared" si="171"/>
        <v>0</v>
      </c>
      <c r="BI95" s="67">
        <f t="shared" si="210"/>
        <v>14136.600000000002</v>
      </c>
      <c r="BJ95" s="66"/>
      <c r="BK95" s="68">
        <f t="shared" si="172"/>
        <v>0</v>
      </c>
      <c r="BL95" s="67">
        <f t="shared" si="173"/>
        <v>7616</v>
      </c>
      <c r="BM95" s="66"/>
      <c r="BN95" s="68">
        <f t="shared" si="174"/>
        <v>0</v>
      </c>
      <c r="BO95" s="67">
        <f t="shared" si="175"/>
        <v>6921</v>
      </c>
      <c r="BP95" s="66"/>
      <c r="BQ95" s="68">
        <f t="shared" si="176"/>
        <v>0</v>
      </c>
      <c r="BR95" s="67">
        <f t="shared" si="177"/>
        <v>27923.599999999999</v>
      </c>
      <c r="BS95" s="66"/>
      <c r="BT95" s="66">
        <f t="shared" si="131"/>
        <v>40</v>
      </c>
      <c r="BU95" s="67">
        <f t="shared" si="211"/>
        <v>89461</v>
      </c>
      <c r="BV95" s="66"/>
      <c r="BW95" s="66">
        <f t="shared" si="132"/>
        <v>40</v>
      </c>
      <c r="BX95" s="67">
        <f t="shared" si="212"/>
        <v>74356</v>
      </c>
      <c r="BY95" s="66"/>
      <c r="BZ95" s="66">
        <f t="shared" si="133"/>
        <v>40</v>
      </c>
      <c r="CA95" s="67">
        <f t="shared" si="209"/>
        <v>80920</v>
      </c>
      <c r="CB95" s="66"/>
      <c r="CC95" s="66">
        <f t="shared" si="178"/>
        <v>0</v>
      </c>
      <c r="CD95" s="67">
        <f t="shared" si="179"/>
        <v>4501</v>
      </c>
      <c r="CE95" s="66"/>
      <c r="CF95" s="66">
        <f t="shared" si="180"/>
        <v>0</v>
      </c>
      <c r="CG95" s="67">
        <f t="shared" si="181"/>
        <v>7097</v>
      </c>
      <c r="CH95" s="66"/>
      <c r="CI95" s="66">
        <f t="shared" si="134"/>
        <v>0</v>
      </c>
      <c r="CJ95" s="67">
        <f t="shared" si="182"/>
        <v>8813</v>
      </c>
      <c r="CK95" s="66"/>
      <c r="CL95" s="66">
        <f t="shared" si="183"/>
        <v>0</v>
      </c>
      <c r="CM95" s="79">
        <f t="shared" si="184"/>
        <v>4885</v>
      </c>
      <c r="CN95" s="66"/>
      <c r="CO95" s="68">
        <f t="shared" si="185"/>
        <v>0</v>
      </c>
      <c r="CP95" s="79">
        <f t="shared" si="186"/>
        <v>3976</v>
      </c>
      <c r="CQ95" s="66"/>
      <c r="CR95" s="68">
        <f t="shared" si="135"/>
        <v>0</v>
      </c>
      <c r="CS95" s="79">
        <f t="shared" si="187"/>
        <v>274</v>
      </c>
      <c r="CT95" s="66"/>
      <c r="CU95" s="68">
        <f t="shared" si="136"/>
        <v>0</v>
      </c>
      <c r="CV95" s="200">
        <f t="shared" si="188"/>
        <v>7769</v>
      </c>
      <c r="CW95" s="65"/>
      <c r="CX95" s="66">
        <f t="shared" si="114"/>
        <v>0</v>
      </c>
      <c r="CY95" s="40">
        <f t="shared" si="116"/>
        <v>6603</v>
      </c>
      <c r="CZ95" s="65"/>
      <c r="DA95" s="66">
        <f t="shared" si="189"/>
        <v>0</v>
      </c>
      <c r="DB95" s="67">
        <f t="shared" si="190"/>
        <v>41730</v>
      </c>
      <c r="DC95" s="66"/>
      <c r="DD95" s="66">
        <f t="shared" si="191"/>
        <v>0</v>
      </c>
      <c r="DE95" s="67">
        <f t="shared" si="192"/>
        <v>38501</v>
      </c>
      <c r="DF95" s="66"/>
      <c r="DG95" s="69">
        <f t="shared" si="193"/>
        <v>20</v>
      </c>
      <c r="DH95" s="67">
        <f t="shared" si="207"/>
        <v>79981</v>
      </c>
      <c r="DI95" s="66"/>
      <c r="DJ95" s="66">
        <f t="shared" si="137"/>
        <v>0</v>
      </c>
      <c r="DK95" s="67">
        <f t="shared" si="194"/>
        <v>3536.5</v>
      </c>
      <c r="DM95" s="206">
        <f t="shared" si="138"/>
        <v>0</v>
      </c>
      <c r="DN95" s="25">
        <f t="shared" si="139"/>
        <v>0</v>
      </c>
      <c r="DO95" s="5"/>
      <c r="DP95" s="43">
        <f t="shared" si="140"/>
        <v>0</v>
      </c>
      <c r="DQ95" s="27">
        <f t="shared" si="195"/>
        <v>7154.5</v>
      </c>
      <c r="DR95" s="5"/>
      <c r="DS95" s="43">
        <f t="shared" si="141"/>
        <v>0</v>
      </c>
      <c r="DT95" s="27">
        <f t="shared" si="196"/>
        <v>4846</v>
      </c>
      <c r="DU95" s="5"/>
      <c r="DV95" s="43">
        <f t="shared" si="142"/>
        <v>0</v>
      </c>
      <c r="DW95" s="27">
        <f t="shared" si="197"/>
        <v>4835</v>
      </c>
      <c r="DX95" s="5"/>
      <c r="DY95" s="22">
        <f t="shared" si="143"/>
        <v>0</v>
      </c>
      <c r="DZ95" s="25">
        <f t="shared" si="198"/>
        <v>523</v>
      </c>
      <c r="EA95" s="22"/>
      <c r="EB95" s="22">
        <f t="shared" si="144"/>
        <v>0</v>
      </c>
      <c r="EC95" s="28">
        <f t="shared" si="199"/>
        <v>369</v>
      </c>
      <c r="ED95" s="5"/>
      <c r="EE95" s="43">
        <f t="shared" si="145"/>
        <v>0</v>
      </c>
      <c r="EF95" s="27">
        <f t="shared" si="200"/>
        <v>4769</v>
      </c>
      <c r="EG95" s="66"/>
      <c r="EH95" s="66">
        <f t="shared" si="146"/>
        <v>0</v>
      </c>
      <c r="EI95" s="67">
        <f t="shared" si="201"/>
        <v>25040</v>
      </c>
      <c r="EJ95" s="66"/>
      <c r="EK95" s="66">
        <f t="shared" si="147"/>
        <v>0</v>
      </c>
      <c r="EL95" s="67">
        <f t="shared" si="202"/>
        <v>23670</v>
      </c>
      <c r="EM95" s="110">
        <f t="shared" si="203"/>
        <v>115278.46881999997</v>
      </c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</row>
    <row r="96" spans="1:299" ht="11.25" customHeight="1" x14ac:dyDescent="0.25">
      <c r="A96" s="11">
        <v>46032</v>
      </c>
      <c r="B96" s="187"/>
      <c r="C96" s="177">
        <v>8004938629</v>
      </c>
      <c r="D96" s="147" t="s">
        <v>167</v>
      </c>
      <c r="E96" s="148">
        <v>100</v>
      </c>
      <c r="F96" s="149">
        <v>2.5</v>
      </c>
      <c r="G96" s="148"/>
      <c r="H96" s="66"/>
      <c r="I96" s="41">
        <f t="shared" si="121"/>
        <v>0</v>
      </c>
      <c r="J96" s="48">
        <f>J95+H96-I96</f>
        <v>96831</v>
      </c>
      <c r="K96" s="66"/>
      <c r="L96" s="41">
        <f t="shared" si="206"/>
        <v>0</v>
      </c>
      <c r="M96" s="48">
        <f>M95+K96-L96</f>
        <v>28378</v>
      </c>
      <c r="N96" s="66"/>
      <c r="O96" s="41">
        <f t="shared" si="122"/>
        <v>0</v>
      </c>
      <c r="P96" s="48">
        <f>P95+N96-O96</f>
        <v>91048</v>
      </c>
      <c r="Q96" s="66"/>
      <c r="R96" s="66">
        <f t="shared" si="123"/>
        <v>0</v>
      </c>
      <c r="S96" s="67">
        <f>S95+Q96-R96</f>
        <v>23104</v>
      </c>
      <c r="T96" s="66"/>
      <c r="U96" s="66">
        <f t="shared" si="152"/>
        <v>0</v>
      </c>
      <c r="V96" s="67">
        <f t="shared" si="153"/>
        <v>65437.3</v>
      </c>
      <c r="X96" s="69">
        <f t="shared" si="124"/>
        <v>0</v>
      </c>
      <c r="Y96" s="67">
        <f t="shared" si="154"/>
        <v>2143.5</v>
      </c>
      <c r="Z96" s="66"/>
      <c r="AA96" s="68">
        <f t="shared" si="208"/>
        <v>0</v>
      </c>
      <c r="AB96" s="67">
        <f t="shared" si="155"/>
        <v>8349</v>
      </c>
      <c r="AC96" s="66"/>
      <c r="AD96" s="66">
        <f t="shared" si="156"/>
        <v>0</v>
      </c>
      <c r="AE96" s="67">
        <f t="shared" si="157"/>
        <v>1902</v>
      </c>
      <c r="AF96" s="66"/>
      <c r="AG96" s="78">
        <f t="shared" si="126"/>
        <v>0</v>
      </c>
      <c r="AH96" s="79">
        <f t="shared" si="158"/>
        <v>2284</v>
      </c>
      <c r="AI96" s="66"/>
      <c r="AJ96" s="68">
        <f t="shared" si="127"/>
        <v>0</v>
      </c>
      <c r="AK96" s="67">
        <f t="shared" si="159"/>
        <v>1664</v>
      </c>
      <c r="AL96" s="66"/>
      <c r="AM96" s="68">
        <f t="shared" si="128"/>
        <v>0</v>
      </c>
      <c r="AN96" s="67">
        <f t="shared" si="160"/>
        <v>1649.4</v>
      </c>
      <c r="AO96" s="66"/>
      <c r="AP96" s="68">
        <f t="shared" si="129"/>
        <v>0</v>
      </c>
      <c r="AQ96" s="67">
        <f t="shared" si="161"/>
        <v>5468.9</v>
      </c>
      <c r="AR96" s="66"/>
      <c r="AS96" s="68">
        <f t="shared" si="130"/>
        <v>0</v>
      </c>
      <c r="AT96" s="67">
        <f t="shared" si="162"/>
        <v>2344</v>
      </c>
      <c r="AU96" s="66"/>
      <c r="AV96" s="66">
        <f t="shared" si="163"/>
        <v>0</v>
      </c>
      <c r="AW96" s="42">
        <f t="shared" si="164"/>
        <v>1788.4</v>
      </c>
      <c r="AX96" s="66"/>
      <c r="AY96" s="66">
        <f t="shared" si="165"/>
        <v>0</v>
      </c>
      <c r="AZ96" s="67">
        <f t="shared" si="166"/>
        <v>1870</v>
      </c>
      <c r="BA96" s="66"/>
      <c r="BB96" s="68">
        <f t="shared" si="167"/>
        <v>0</v>
      </c>
      <c r="BC96" s="67">
        <f t="shared" si="168"/>
        <v>3451.6</v>
      </c>
      <c r="BD96" s="66"/>
      <c r="BE96" s="68">
        <f t="shared" si="169"/>
        <v>262</v>
      </c>
      <c r="BF96" s="67">
        <f t="shared" si="170"/>
        <v>3729</v>
      </c>
      <c r="BG96" s="66"/>
      <c r="BH96" s="68">
        <f t="shared" si="171"/>
        <v>0</v>
      </c>
      <c r="BI96" s="67">
        <f t="shared" si="210"/>
        <v>14136.600000000002</v>
      </c>
      <c r="BJ96" s="66"/>
      <c r="BK96" s="68">
        <f t="shared" si="172"/>
        <v>0</v>
      </c>
      <c r="BL96" s="67">
        <f t="shared" si="173"/>
        <v>7616</v>
      </c>
      <c r="BM96" s="66"/>
      <c r="BN96" s="68">
        <f t="shared" si="174"/>
        <v>0</v>
      </c>
      <c r="BO96" s="67">
        <f t="shared" si="175"/>
        <v>6921</v>
      </c>
      <c r="BP96" s="66"/>
      <c r="BQ96" s="68">
        <f t="shared" si="176"/>
        <v>0</v>
      </c>
      <c r="BR96" s="67">
        <f t="shared" si="177"/>
        <v>27923.599999999999</v>
      </c>
      <c r="BS96" s="66"/>
      <c r="BT96" s="66">
        <f t="shared" si="131"/>
        <v>200</v>
      </c>
      <c r="BU96" s="67">
        <f t="shared" si="211"/>
        <v>89261</v>
      </c>
      <c r="BV96" s="66"/>
      <c r="BW96" s="66">
        <f t="shared" si="132"/>
        <v>200</v>
      </c>
      <c r="BX96" s="67">
        <f t="shared" si="212"/>
        <v>74156</v>
      </c>
      <c r="BY96" s="66"/>
      <c r="BZ96" s="66">
        <f t="shared" si="133"/>
        <v>200</v>
      </c>
      <c r="CA96" s="67">
        <f t="shared" si="209"/>
        <v>80720</v>
      </c>
      <c r="CB96" s="66"/>
      <c r="CC96" s="66">
        <f t="shared" si="178"/>
        <v>0</v>
      </c>
      <c r="CD96" s="67">
        <f t="shared" si="179"/>
        <v>4501</v>
      </c>
      <c r="CE96" s="66"/>
      <c r="CF96" s="66">
        <f t="shared" si="180"/>
        <v>0</v>
      </c>
      <c r="CG96" s="67">
        <f t="shared" si="181"/>
        <v>7097</v>
      </c>
      <c r="CH96" s="66"/>
      <c r="CI96" s="66">
        <f t="shared" si="134"/>
        <v>0</v>
      </c>
      <c r="CJ96" s="67">
        <f t="shared" si="182"/>
        <v>8813</v>
      </c>
      <c r="CK96" s="66"/>
      <c r="CL96" s="66">
        <f t="shared" si="183"/>
        <v>0</v>
      </c>
      <c r="CM96" s="79">
        <f t="shared" si="184"/>
        <v>4885</v>
      </c>
      <c r="CN96" s="66"/>
      <c r="CO96" s="68">
        <f t="shared" si="185"/>
        <v>0</v>
      </c>
      <c r="CP96" s="79">
        <f t="shared" si="186"/>
        <v>3976</v>
      </c>
      <c r="CQ96" s="66"/>
      <c r="CR96" s="68">
        <f t="shared" si="135"/>
        <v>0</v>
      </c>
      <c r="CS96" s="79">
        <f t="shared" si="187"/>
        <v>274</v>
      </c>
      <c r="CT96" s="66"/>
      <c r="CU96" s="68">
        <f t="shared" si="136"/>
        <v>0</v>
      </c>
      <c r="CV96" s="200">
        <f t="shared" si="188"/>
        <v>7769</v>
      </c>
      <c r="CW96" s="65"/>
      <c r="CX96" s="66">
        <f t="shared" si="114"/>
        <v>0</v>
      </c>
      <c r="CY96" s="40">
        <f t="shared" si="116"/>
        <v>6603</v>
      </c>
      <c r="CZ96" s="65"/>
      <c r="DA96" s="66">
        <f t="shared" si="189"/>
        <v>0</v>
      </c>
      <c r="DB96" s="67">
        <f t="shared" si="190"/>
        <v>41730</v>
      </c>
      <c r="DC96" s="66"/>
      <c r="DD96" s="66">
        <f t="shared" si="191"/>
        <v>0</v>
      </c>
      <c r="DE96" s="67">
        <f t="shared" si="192"/>
        <v>38501</v>
      </c>
      <c r="DF96" s="66"/>
      <c r="DG96" s="69">
        <f t="shared" si="193"/>
        <v>0</v>
      </c>
      <c r="DH96" s="67">
        <f t="shared" si="207"/>
        <v>79981</v>
      </c>
      <c r="DI96" s="66"/>
      <c r="DJ96" s="66">
        <f t="shared" si="137"/>
        <v>0</v>
      </c>
      <c r="DK96" s="67">
        <f t="shared" si="194"/>
        <v>3536.5</v>
      </c>
      <c r="DM96" s="206">
        <f t="shared" si="138"/>
        <v>0</v>
      </c>
      <c r="DN96" s="25">
        <f t="shared" si="139"/>
        <v>0</v>
      </c>
      <c r="DO96" s="5"/>
      <c r="DP96" s="43">
        <f t="shared" si="140"/>
        <v>0</v>
      </c>
      <c r="DQ96" s="27">
        <f t="shared" si="195"/>
        <v>7154.5</v>
      </c>
      <c r="DR96" s="5"/>
      <c r="DS96" s="43">
        <f t="shared" si="141"/>
        <v>0</v>
      </c>
      <c r="DT96" s="27">
        <f t="shared" si="196"/>
        <v>4846</v>
      </c>
      <c r="DU96" s="5"/>
      <c r="DV96" s="43">
        <f t="shared" si="142"/>
        <v>0</v>
      </c>
      <c r="DW96" s="27">
        <f t="shared" si="197"/>
        <v>4835</v>
      </c>
      <c r="DX96" s="5"/>
      <c r="DY96" s="22">
        <f t="shared" si="143"/>
        <v>0</v>
      </c>
      <c r="DZ96" s="25">
        <f t="shared" si="198"/>
        <v>523</v>
      </c>
      <c r="EA96" s="22"/>
      <c r="EB96" s="22">
        <f t="shared" si="144"/>
        <v>0</v>
      </c>
      <c r="EC96" s="28">
        <f t="shared" si="199"/>
        <v>369</v>
      </c>
      <c r="ED96" s="5"/>
      <c r="EE96" s="43">
        <f t="shared" si="145"/>
        <v>0</v>
      </c>
      <c r="EF96" s="27">
        <f t="shared" si="200"/>
        <v>4769</v>
      </c>
      <c r="EG96" s="66"/>
      <c r="EH96" s="66">
        <f t="shared" si="146"/>
        <v>0</v>
      </c>
      <c r="EI96" s="67">
        <f t="shared" si="201"/>
        <v>25040</v>
      </c>
      <c r="EJ96" s="66"/>
      <c r="EK96" s="66">
        <f t="shared" si="147"/>
        <v>0</v>
      </c>
      <c r="EL96" s="67">
        <f t="shared" si="202"/>
        <v>23670</v>
      </c>
      <c r="EM96" s="110">
        <f t="shared" si="203"/>
        <v>115239.93621999997</v>
      </c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</row>
    <row r="97" spans="1:299" ht="11.25" customHeight="1" x14ac:dyDescent="0.25">
      <c r="A97" s="11">
        <v>46032</v>
      </c>
      <c r="B97" s="187"/>
      <c r="C97" s="174">
        <v>8004918204</v>
      </c>
      <c r="D97" s="13" t="s">
        <v>150</v>
      </c>
      <c r="E97" s="14">
        <v>60</v>
      </c>
      <c r="F97" s="15">
        <v>0.25</v>
      </c>
      <c r="G97" s="16">
        <v>191516751576</v>
      </c>
      <c r="H97" s="66"/>
      <c r="I97" s="41">
        <f t="shared" si="121"/>
        <v>0</v>
      </c>
      <c r="J97" s="48">
        <f>J96+H97-120-I97</f>
        <v>96711</v>
      </c>
      <c r="K97" s="66"/>
      <c r="L97" s="41">
        <f t="shared" si="206"/>
        <v>0</v>
      </c>
      <c r="M97" s="48">
        <f>M96+K97-L97-120</f>
        <v>28258</v>
      </c>
      <c r="N97" s="66"/>
      <c r="O97" s="41">
        <f t="shared" si="122"/>
        <v>0</v>
      </c>
      <c r="P97" s="48">
        <f>P96+N97-O97-120</f>
        <v>90928</v>
      </c>
      <c r="Q97" s="66"/>
      <c r="R97" s="66">
        <f t="shared" si="123"/>
        <v>0</v>
      </c>
      <c r="S97" s="67">
        <f>S96+Q97-R97-120</f>
        <v>22984</v>
      </c>
      <c r="T97" s="66"/>
      <c r="U97" s="66">
        <f t="shared" si="152"/>
        <v>0</v>
      </c>
      <c r="V97" s="67">
        <f t="shared" si="153"/>
        <v>65437.3</v>
      </c>
      <c r="X97" s="69">
        <f t="shared" si="124"/>
        <v>0</v>
      </c>
      <c r="Y97" s="67">
        <f t="shared" si="154"/>
        <v>2143.5</v>
      </c>
      <c r="Z97" s="66"/>
      <c r="AA97" s="68">
        <f t="shared" si="208"/>
        <v>0</v>
      </c>
      <c r="AB97" s="67">
        <f t="shared" si="155"/>
        <v>8349</v>
      </c>
      <c r="AC97" s="66"/>
      <c r="AD97" s="66">
        <f t="shared" si="156"/>
        <v>0</v>
      </c>
      <c r="AE97" s="67">
        <f t="shared" si="157"/>
        <v>1902</v>
      </c>
      <c r="AF97" s="66"/>
      <c r="AG97" s="78">
        <f t="shared" si="126"/>
        <v>0</v>
      </c>
      <c r="AH97" s="79">
        <f t="shared" si="158"/>
        <v>2284</v>
      </c>
      <c r="AI97" s="66"/>
      <c r="AJ97" s="68">
        <f t="shared" si="127"/>
        <v>21</v>
      </c>
      <c r="AK97" s="67">
        <f t="shared" si="159"/>
        <v>1643</v>
      </c>
      <c r="AL97" s="66"/>
      <c r="AM97" s="68">
        <f t="shared" si="128"/>
        <v>0</v>
      </c>
      <c r="AN97" s="67">
        <f t="shared" si="160"/>
        <v>1649.4</v>
      </c>
      <c r="AO97" s="66"/>
      <c r="AP97" s="68">
        <f t="shared" si="129"/>
        <v>0</v>
      </c>
      <c r="AQ97" s="67">
        <f t="shared" si="161"/>
        <v>5468.9</v>
      </c>
      <c r="AR97" s="66"/>
      <c r="AS97" s="68">
        <f t="shared" si="130"/>
        <v>0</v>
      </c>
      <c r="AT97" s="67">
        <f t="shared" si="162"/>
        <v>2344</v>
      </c>
      <c r="AU97" s="66"/>
      <c r="AV97" s="66">
        <f t="shared" si="163"/>
        <v>0</v>
      </c>
      <c r="AW97" s="42">
        <f t="shared" si="164"/>
        <v>1788.4</v>
      </c>
      <c r="AX97" s="66"/>
      <c r="AY97" s="66">
        <f t="shared" si="165"/>
        <v>0</v>
      </c>
      <c r="AZ97" s="67">
        <f t="shared" si="166"/>
        <v>1870</v>
      </c>
      <c r="BA97" s="66"/>
      <c r="BB97" s="68">
        <f t="shared" si="167"/>
        <v>0</v>
      </c>
      <c r="BC97" s="67">
        <f t="shared" si="168"/>
        <v>3451.6</v>
      </c>
      <c r="BD97" s="66"/>
      <c r="BE97" s="68">
        <f t="shared" si="169"/>
        <v>0</v>
      </c>
      <c r="BF97" s="67">
        <f t="shared" si="170"/>
        <v>3729</v>
      </c>
      <c r="BG97" s="66"/>
      <c r="BH97" s="68">
        <f t="shared" si="171"/>
        <v>0</v>
      </c>
      <c r="BI97" s="67">
        <f t="shared" si="210"/>
        <v>14136.600000000002</v>
      </c>
      <c r="BJ97" s="66"/>
      <c r="BK97" s="68">
        <f t="shared" si="172"/>
        <v>0</v>
      </c>
      <c r="BL97" s="67">
        <f t="shared" si="173"/>
        <v>7616</v>
      </c>
      <c r="BM97" s="66"/>
      <c r="BN97" s="68">
        <f t="shared" si="174"/>
        <v>0</v>
      </c>
      <c r="BO97" s="67">
        <f t="shared" si="175"/>
        <v>6921</v>
      </c>
      <c r="BP97" s="66"/>
      <c r="BQ97" s="68">
        <f t="shared" si="176"/>
        <v>0</v>
      </c>
      <c r="BR97" s="67">
        <f t="shared" si="177"/>
        <v>27923.599999999999</v>
      </c>
      <c r="BS97" s="66"/>
      <c r="BT97" s="66">
        <f t="shared" si="131"/>
        <v>0</v>
      </c>
      <c r="BU97" s="67">
        <f t="shared" si="211"/>
        <v>89261</v>
      </c>
      <c r="BV97" s="66"/>
      <c r="BW97" s="66">
        <f t="shared" si="132"/>
        <v>0</v>
      </c>
      <c r="BX97" s="67">
        <f t="shared" si="212"/>
        <v>74156</v>
      </c>
      <c r="BY97" s="66"/>
      <c r="BZ97" s="66">
        <f t="shared" si="133"/>
        <v>0</v>
      </c>
      <c r="CA97" s="67">
        <f t="shared" si="209"/>
        <v>80720</v>
      </c>
      <c r="CB97" s="66"/>
      <c r="CC97" s="66">
        <f t="shared" si="178"/>
        <v>0</v>
      </c>
      <c r="CD97" s="67">
        <f t="shared" si="179"/>
        <v>4501</v>
      </c>
      <c r="CE97" s="66"/>
      <c r="CF97" s="66">
        <f t="shared" si="180"/>
        <v>0</v>
      </c>
      <c r="CG97" s="67">
        <f t="shared" si="181"/>
        <v>7097</v>
      </c>
      <c r="CH97" s="66"/>
      <c r="CI97" s="66">
        <f t="shared" si="134"/>
        <v>0</v>
      </c>
      <c r="CJ97" s="67">
        <f t="shared" si="182"/>
        <v>8813</v>
      </c>
      <c r="CK97" s="66"/>
      <c r="CL97" s="66">
        <f t="shared" si="183"/>
        <v>0</v>
      </c>
      <c r="CM97" s="79">
        <f t="shared" si="184"/>
        <v>4885</v>
      </c>
      <c r="CN97" s="66"/>
      <c r="CO97" s="68">
        <f t="shared" si="185"/>
        <v>0</v>
      </c>
      <c r="CP97" s="79">
        <f t="shared" si="186"/>
        <v>3976</v>
      </c>
      <c r="CQ97" s="66"/>
      <c r="CR97" s="68">
        <f t="shared" si="135"/>
        <v>0</v>
      </c>
      <c r="CS97" s="79">
        <f t="shared" si="187"/>
        <v>274</v>
      </c>
      <c r="CT97" s="66"/>
      <c r="CU97" s="68">
        <f t="shared" si="136"/>
        <v>0</v>
      </c>
      <c r="CV97" s="200">
        <f t="shared" si="188"/>
        <v>7769</v>
      </c>
      <c r="CW97" s="65"/>
      <c r="CX97" s="66">
        <v>0</v>
      </c>
      <c r="CY97" s="74">
        <v>6603</v>
      </c>
      <c r="CZ97" s="65"/>
      <c r="DA97" s="66">
        <f t="shared" si="189"/>
        <v>0</v>
      </c>
      <c r="DB97" s="67">
        <f t="shared" si="190"/>
        <v>41730</v>
      </c>
      <c r="DC97" s="66"/>
      <c r="DD97" s="66">
        <f t="shared" si="191"/>
        <v>0</v>
      </c>
      <c r="DE97" s="67">
        <f t="shared" si="192"/>
        <v>38501</v>
      </c>
      <c r="DF97" s="66"/>
      <c r="DG97" s="69">
        <f t="shared" si="193"/>
        <v>0</v>
      </c>
      <c r="DH97" s="67">
        <f t="shared" si="207"/>
        <v>79981</v>
      </c>
      <c r="DI97" s="66"/>
      <c r="DJ97" s="66">
        <f t="shared" si="137"/>
        <v>0</v>
      </c>
      <c r="DK97" s="67">
        <f t="shared" si="194"/>
        <v>3536.5</v>
      </c>
      <c r="DM97" s="206">
        <f t="shared" si="138"/>
        <v>0</v>
      </c>
      <c r="DN97" s="25">
        <f t="shared" si="139"/>
        <v>0</v>
      </c>
      <c r="DO97" s="5"/>
      <c r="DP97" s="43">
        <f t="shared" si="140"/>
        <v>0</v>
      </c>
      <c r="DQ97" s="27">
        <f t="shared" si="195"/>
        <v>7154.5</v>
      </c>
      <c r="DR97" s="5"/>
      <c r="DS97" s="43">
        <f t="shared" si="141"/>
        <v>0</v>
      </c>
      <c r="DT97" s="27">
        <f t="shared" si="196"/>
        <v>4846</v>
      </c>
      <c r="DU97" s="5"/>
      <c r="DV97" s="43">
        <f t="shared" si="142"/>
        <v>0</v>
      </c>
      <c r="DW97" s="27">
        <f t="shared" si="197"/>
        <v>4835</v>
      </c>
      <c r="DX97" s="5"/>
      <c r="DY97" s="22">
        <f t="shared" si="143"/>
        <v>0</v>
      </c>
      <c r="DZ97" s="25">
        <f t="shared" si="198"/>
        <v>523</v>
      </c>
      <c r="EA97" s="22"/>
      <c r="EB97" s="22">
        <f t="shared" si="144"/>
        <v>0</v>
      </c>
      <c r="EC97" s="28">
        <f t="shared" si="199"/>
        <v>369</v>
      </c>
      <c r="ED97" s="5"/>
      <c r="EE97" s="43">
        <f t="shared" si="145"/>
        <v>0</v>
      </c>
      <c r="EF97" s="27">
        <f t="shared" si="200"/>
        <v>4769</v>
      </c>
      <c r="EG97" s="66"/>
      <c r="EH97" s="66">
        <f t="shared" si="146"/>
        <v>0</v>
      </c>
      <c r="EI97" s="67">
        <f t="shared" si="201"/>
        <v>25040</v>
      </c>
      <c r="EJ97" s="66"/>
      <c r="EK97" s="66">
        <f t="shared" si="147"/>
        <v>0</v>
      </c>
      <c r="EL97" s="67">
        <f t="shared" si="202"/>
        <v>23670</v>
      </c>
      <c r="EM97" s="110">
        <f t="shared" si="203"/>
        <v>115189.56321999997</v>
      </c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</row>
    <row r="98" spans="1:299" ht="11.25" customHeight="1" x14ac:dyDescent="0.25">
      <c r="A98" s="11">
        <v>46032</v>
      </c>
      <c r="B98" s="187"/>
      <c r="C98" s="174">
        <v>8004918205</v>
      </c>
      <c r="D98" s="13" t="s">
        <v>63</v>
      </c>
      <c r="E98" s="14">
        <v>50</v>
      </c>
      <c r="F98" s="15">
        <v>1</v>
      </c>
      <c r="G98" s="16">
        <v>191516031647</v>
      </c>
      <c r="H98" s="66"/>
      <c r="I98" s="41">
        <f t="shared" si="121"/>
        <v>100</v>
      </c>
      <c r="J98" s="48">
        <f>J97+H98-I98</f>
        <v>96611</v>
      </c>
      <c r="K98" s="66"/>
      <c r="L98" s="41">
        <f t="shared" si="206"/>
        <v>100</v>
      </c>
      <c r="M98" s="48">
        <f>M97+K98-L98</f>
        <v>28158</v>
      </c>
      <c r="N98" s="66"/>
      <c r="O98" s="41">
        <f t="shared" si="122"/>
        <v>100</v>
      </c>
      <c r="P98" s="48">
        <f>P97+N98-O98</f>
        <v>90828</v>
      </c>
      <c r="Q98" s="66"/>
      <c r="R98" s="66">
        <f t="shared" si="123"/>
        <v>100</v>
      </c>
      <c r="S98" s="67">
        <f>S97+Q98-R98</f>
        <v>22884</v>
      </c>
      <c r="T98" s="66"/>
      <c r="U98" s="66">
        <f t="shared" si="152"/>
        <v>0</v>
      </c>
      <c r="V98" s="67">
        <f t="shared" si="153"/>
        <v>65437.3</v>
      </c>
      <c r="X98" s="69">
        <f t="shared" si="124"/>
        <v>0</v>
      </c>
      <c r="Y98" s="67">
        <f t="shared" si="154"/>
        <v>2143.5</v>
      </c>
      <c r="Z98" s="66"/>
      <c r="AA98" s="68">
        <f t="shared" si="208"/>
        <v>0</v>
      </c>
      <c r="AB98" s="67">
        <f t="shared" si="155"/>
        <v>8349</v>
      </c>
      <c r="AC98" s="66"/>
      <c r="AD98" s="66">
        <f t="shared" si="156"/>
        <v>0</v>
      </c>
      <c r="AE98" s="67">
        <f t="shared" si="157"/>
        <v>1902</v>
      </c>
      <c r="AF98" s="66"/>
      <c r="AG98" s="78">
        <f t="shared" si="126"/>
        <v>0</v>
      </c>
      <c r="AH98" s="79">
        <f t="shared" si="158"/>
        <v>2284</v>
      </c>
      <c r="AI98" s="66"/>
      <c r="AJ98" s="68">
        <f t="shared" si="127"/>
        <v>55.000000000000007</v>
      </c>
      <c r="AK98" s="67">
        <f t="shared" si="159"/>
        <v>1588</v>
      </c>
      <c r="AL98" s="66"/>
      <c r="AM98" s="68">
        <f t="shared" si="128"/>
        <v>0</v>
      </c>
      <c r="AN98" s="67">
        <f t="shared" si="160"/>
        <v>1649.4</v>
      </c>
      <c r="AO98" s="66"/>
      <c r="AP98" s="68">
        <f t="shared" si="129"/>
        <v>0</v>
      </c>
      <c r="AQ98" s="67">
        <f t="shared" si="161"/>
        <v>5468.9</v>
      </c>
      <c r="AR98" s="66"/>
      <c r="AS98" s="68">
        <f t="shared" si="130"/>
        <v>0</v>
      </c>
      <c r="AT98" s="67">
        <f t="shared" si="162"/>
        <v>2344</v>
      </c>
      <c r="AU98" s="66"/>
      <c r="AV98" s="66">
        <f t="shared" si="163"/>
        <v>0</v>
      </c>
      <c r="AW98" s="42">
        <f t="shared" si="164"/>
        <v>1788.4</v>
      </c>
      <c r="AX98" s="66"/>
      <c r="AY98" s="66">
        <f t="shared" si="165"/>
        <v>0</v>
      </c>
      <c r="AZ98" s="67">
        <f t="shared" si="166"/>
        <v>1870</v>
      </c>
      <c r="BA98" s="66"/>
      <c r="BB98" s="68">
        <f t="shared" si="167"/>
        <v>0</v>
      </c>
      <c r="BC98" s="67">
        <f t="shared" si="168"/>
        <v>3451.6</v>
      </c>
      <c r="BD98" s="66"/>
      <c r="BE98" s="68">
        <f t="shared" si="169"/>
        <v>0</v>
      </c>
      <c r="BF98" s="67">
        <f t="shared" si="170"/>
        <v>3729</v>
      </c>
      <c r="BG98" s="66"/>
      <c r="BH98" s="68">
        <f t="shared" si="171"/>
        <v>0</v>
      </c>
      <c r="BI98" s="67">
        <f t="shared" si="210"/>
        <v>14136.600000000002</v>
      </c>
      <c r="BJ98" s="66"/>
      <c r="BK98" s="68">
        <f t="shared" si="172"/>
        <v>0</v>
      </c>
      <c r="BL98" s="67">
        <f t="shared" si="173"/>
        <v>7616</v>
      </c>
      <c r="BM98" s="66"/>
      <c r="BN98" s="68">
        <f t="shared" si="174"/>
        <v>0</v>
      </c>
      <c r="BO98" s="67">
        <f t="shared" si="175"/>
        <v>6921</v>
      </c>
      <c r="BP98" s="66"/>
      <c r="BQ98" s="68">
        <f t="shared" si="176"/>
        <v>0</v>
      </c>
      <c r="BR98" s="67">
        <f t="shared" si="177"/>
        <v>27923.599999999999</v>
      </c>
      <c r="BS98" s="66"/>
      <c r="BT98" s="66">
        <f t="shared" si="131"/>
        <v>0</v>
      </c>
      <c r="BU98" s="67">
        <f t="shared" si="211"/>
        <v>89261</v>
      </c>
      <c r="BV98" s="66"/>
      <c r="BW98" s="66">
        <f t="shared" si="132"/>
        <v>0</v>
      </c>
      <c r="BX98" s="67">
        <f t="shared" si="212"/>
        <v>74156</v>
      </c>
      <c r="BY98" s="66"/>
      <c r="BZ98" s="66">
        <f t="shared" si="133"/>
        <v>0</v>
      </c>
      <c r="CA98" s="67">
        <f t="shared" si="209"/>
        <v>80720</v>
      </c>
      <c r="CB98" s="66"/>
      <c r="CC98" s="66">
        <f t="shared" si="178"/>
        <v>0</v>
      </c>
      <c r="CD98" s="67">
        <f t="shared" si="179"/>
        <v>4501</v>
      </c>
      <c r="CE98" s="66"/>
      <c r="CF98" s="66">
        <f t="shared" si="180"/>
        <v>0</v>
      </c>
      <c r="CG98" s="67">
        <f t="shared" si="181"/>
        <v>7097</v>
      </c>
      <c r="CH98" s="66"/>
      <c r="CI98" s="66">
        <f t="shared" si="134"/>
        <v>0</v>
      </c>
      <c r="CJ98" s="67">
        <f t="shared" si="182"/>
        <v>8813</v>
      </c>
      <c r="CK98" s="66"/>
      <c r="CL98" s="66">
        <f t="shared" si="183"/>
        <v>0</v>
      </c>
      <c r="CM98" s="79">
        <f t="shared" si="184"/>
        <v>4885</v>
      </c>
      <c r="CN98" s="66"/>
      <c r="CO98" s="68">
        <f t="shared" si="185"/>
        <v>0</v>
      </c>
      <c r="CP98" s="79">
        <f t="shared" si="186"/>
        <v>3976</v>
      </c>
      <c r="CQ98" s="66"/>
      <c r="CR98" s="68">
        <f t="shared" si="135"/>
        <v>0</v>
      </c>
      <c r="CS98" s="79">
        <f t="shared" si="187"/>
        <v>274</v>
      </c>
      <c r="CT98" s="66"/>
      <c r="CU98" s="68">
        <f t="shared" si="136"/>
        <v>0</v>
      </c>
      <c r="CV98" s="200">
        <f t="shared" si="188"/>
        <v>7769</v>
      </c>
      <c r="CW98" s="65"/>
      <c r="CX98" s="66">
        <v>0</v>
      </c>
      <c r="CY98" s="40">
        <f t="shared" ref="CY98:CY129" si="213">+CY97+CW98-CX98</f>
        <v>6603</v>
      </c>
      <c r="CZ98" s="65"/>
      <c r="DA98" s="66">
        <f t="shared" si="189"/>
        <v>0</v>
      </c>
      <c r="DB98" s="67">
        <f t="shared" si="190"/>
        <v>41730</v>
      </c>
      <c r="DC98" s="66"/>
      <c r="DD98" s="66">
        <f t="shared" si="191"/>
        <v>0</v>
      </c>
      <c r="DE98" s="67">
        <f t="shared" si="192"/>
        <v>38501</v>
      </c>
      <c r="DF98" s="66"/>
      <c r="DG98" s="69">
        <f t="shared" si="193"/>
        <v>0</v>
      </c>
      <c r="DH98" s="67">
        <f t="shared" si="207"/>
        <v>79981</v>
      </c>
      <c r="DI98" s="66"/>
      <c r="DJ98" s="66">
        <f t="shared" si="137"/>
        <v>0</v>
      </c>
      <c r="DK98" s="67">
        <f t="shared" si="194"/>
        <v>3536.5</v>
      </c>
      <c r="DM98" s="206">
        <f t="shared" si="138"/>
        <v>0</v>
      </c>
      <c r="DN98" s="25">
        <f t="shared" si="139"/>
        <v>0</v>
      </c>
      <c r="DO98" s="5"/>
      <c r="DP98" s="43">
        <f t="shared" si="140"/>
        <v>0</v>
      </c>
      <c r="DQ98" s="27">
        <f t="shared" si="195"/>
        <v>7154.5</v>
      </c>
      <c r="DR98" s="5"/>
      <c r="DS98" s="43">
        <f t="shared" si="141"/>
        <v>0</v>
      </c>
      <c r="DT98" s="27">
        <f t="shared" si="196"/>
        <v>4846</v>
      </c>
      <c r="DU98" s="5"/>
      <c r="DV98" s="43">
        <f t="shared" si="142"/>
        <v>0</v>
      </c>
      <c r="DW98" s="27">
        <f t="shared" si="197"/>
        <v>4835</v>
      </c>
      <c r="DX98" s="5"/>
      <c r="DY98" s="22">
        <f t="shared" si="143"/>
        <v>0</v>
      </c>
      <c r="DZ98" s="25">
        <f t="shared" si="198"/>
        <v>523</v>
      </c>
      <c r="EA98" s="22"/>
      <c r="EB98" s="22">
        <f t="shared" si="144"/>
        <v>0</v>
      </c>
      <c r="EC98" s="28">
        <f t="shared" si="199"/>
        <v>369</v>
      </c>
      <c r="ED98" s="5"/>
      <c r="EE98" s="43">
        <f t="shared" si="145"/>
        <v>0</v>
      </c>
      <c r="EF98" s="27">
        <f t="shared" si="200"/>
        <v>4769</v>
      </c>
      <c r="EG98" s="66"/>
      <c r="EH98" s="66">
        <f t="shared" si="146"/>
        <v>0</v>
      </c>
      <c r="EI98" s="67">
        <f t="shared" si="201"/>
        <v>25040</v>
      </c>
      <c r="EJ98" s="66"/>
      <c r="EK98" s="66">
        <f t="shared" si="147"/>
        <v>0</v>
      </c>
      <c r="EL98" s="67">
        <f t="shared" si="202"/>
        <v>23670</v>
      </c>
      <c r="EM98" s="110">
        <f t="shared" si="203"/>
        <v>114860.17921999996</v>
      </c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</row>
    <row r="99" spans="1:299" ht="11.25" customHeight="1" x14ac:dyDescent="0.25">
      <c r="A99" s="11">
        <v>46032</v>
      </c>
      <c r="B99" s="187"/>
      <c r="C99" s="174">
        <v>8004933337</v>
      </c>
      <c r="D99" s="13" t="s">
        <v>42</v>
      </c>
      <c r="E99" s="14">
        <v>200</v>
      </c>
      <c r="F99" s="15">
        <v>2</v>
      </c>
      <c r="G99" s="16">
        <v>191516031814</v>
      </c>
      <c r="H99" s="66"/>
      <c r="I99" s="41">
        <f t="shared" si="121"/>
        <v>400</v>
      </c>
      <c r="J99" s="48">
        <f>J98+H99-I99</f>
        <v>96211</v>
      </c>
      <c r="K99" s="66"/>
      <c r="L99" s="41">
        <f t="shared" si="206"/>
        <v>400</v>
      </c>
      <c r="M99" s="48">
        <f>M98+K99-L99</f>
        <v>27758</v>
      </c>
      <c r="N99" s="66"/>
      <c r="O99" s="41">
        <f t="shared" si="122"/>
        <v>400</v>
      </c>
      <c r="P99" s="48">
        <f>P98+N99-O99</f>
        <v>90428</v>
      </c>
      <c r="Q99" s="66"/>
      <c r="R99" s="66">
        <f t="shared" si="123"/>
        <v>400</v>
      </c>
      <c r="S99" s="67">
        <f>S98+Q99-R99</f>
        <v>22484</v>
      </c>
      <c r="T99" s="66"/>
      <c r="U99" s="66">
        <f t="shared" si="152"/>
        <v>0</v>
      </c>
      <c r="V99" s="67">
        <f t="shared" si="153"/>
        <v>65437.3</v>
      </c>
      <c r="X99" s="69">
        <f t="shared" si="124"/>
        <v>0</v>
      </c>
      <c r="Y99" s="67">
        <f t="shared" si="154"/>
        <v>2143.5</v>
      </c>
      <c r="Z99" s="66"/>
      <c r="AA99" s="68">
        <f t="shared" si="208"/>
        <v>420</v>
      </c>
      <c r="AB99" s="67">
        <f t="shared" si="155"/>
        <v>7929</v>
      </c>
      <c r="AC99" s="66"/>
      <c r="AD99" s="66">
        <f t="shared" si="156"/>
        <v>0</v>
      </c>
      <c r="AE99" s="67">
        <f t="shared" si="157"/>
        <v>1902</v>
      </c>
      <c r="AF99" s="66"/>
      <c r="AG99" s="78">
        <f t="shared" si="126"/>
        <v>0</v>
      </c>
      <c r="AH99" s="79">
        <f t="shared" si="158"/>
        <v>2284</v>
      </c>
      <c r="AI99" s="66"/>
      <c r="AJ99" s="68">
        <f t="shared" si="127"/>
        <v>0</v>
      </c>
      <c r="AK99" s="67">
        <f t="shared" si="159"/>
        <v>1588</v>
      </c>
      <c r="AL99" s="66"/>
      <c r="AM99" s="68">
        <f t="shared" si="128"/>
        <v>0</v>
      </c>
      <c r="AN99" s="67">
        <f t="shared" si="160"/>
        <v>1649.4</v>
      </c>
      <c r="AO99" s="66"/>
      <c r="AP99" s="68">
        <f t="shared" si="129"/>
        <v>0</v>
      </c>
      <c r="AQ99" s="67">
        <f t="shared" si="161"/>
        <v>5468.9</v>
      </c>
      <c r="AR99" s="66"/>
      <c r="AS99" s="68">
        <f t="shared" si="130"/>
        <v>0</v>
      </c>
      <c r="AT99" s="67">
        <f t="shared" si="162"/>
        <v>2344</v>
      </c>
      <c r="AU99" s="66"/>
      <c r="AV99" s="66">
        <f t="shared" si="163"/>
        <v>0</v>
      </c>
      <c r="AW99" s="42">
        <f t="shared" si="164"/>
        <v>1788.4</v>
      </c>
      <c r="AX99" s="66"/>
      <c r="AY99" s="66">
        <f t="shared" si="165"/>
        <v>0</v>
      </c>
      <c r="AZ99" s="67">
        <f t="shared" si="166"/>
        <v>1870</v>
      </c>
      <c r="BA99" s="66"/>
      <c r="BB99" s="68">
        <f t="shared" si="167"/>
        <v>0</v>
      </c>
      <c r="BC99" s="67">
        <f t="shared" si="168"/>
        <v>3451.6</v>
      </c>
      <c r="BD99" s="66"/>
      <c r="BE99" s="68">
        <f t="shared" si="169"/>
        <v>0</v>
      </c>
      <c r="BF99" s="67">
        <f t="shared" si="170"/>
        <v>3729</v>
      </c>
      <c r="BG99" s="66"/>
      <c r="BH99" s="68">
        <f t="shared" si="171"/>
        <v>0</v>
      </c>
      <c r="BI99" s="67">
        <f t="shared" si="210"/>
        <v>14136.600000000002</v>
      </c>
      <c r="BJ99" s="66"/>
      <c r="BK99" s="68">
        <f t="shared" si="172"/>
        <v>0</v>
      </c>
      <c r="BL99" s="67">
        <f t="shared" si="173"/>
        <v>7616</v>
      </c>
      <c r="BM99" s="66"/>
      <c r="BN99" s="68">
        <f t="shared" si="174"/>
        <v>0</v>
      </c>
      <c r="BO99" s="67">
        <f t="shared" si="175"/>
        <v>6921</v>
      </c>
      <c r="BP99" s="66"/>
      <c r="BQ99" s="68">
        <f t="shared" si="176"/>
        <v>0</v>
      </c>
      <c r="BR99" s="67">
        <f t="shared" si="177"/>
        <v>27923.599999999999</v>
      </c>
      <c r="BS99" s="66"/>
      <c r="BT99" s="66">
        <f t="shared" si="131"/>
        <v>0</v>
      </c>
      <c r="BU99" s="67">
        <f t="shared" si="211"/>
        <v>89261</v>
      </c>
      <c r="BV99" s="66"/>
      <c r="BW99" s="66">
        <f t="shared" si="132"/>
        <v>0</v>
      </c>
      <c r="BX99" s="67">
        <f t="shared" si="212"/>
        <v>74156</v>
      </c>
      <c r="BY99" s="66"/>
      <c r="BZ99" s="66">
        <f t="shared" si="133"/>
        <v>0</v>
      </c>
      <c r="CA99" s="67">
        <f t="shared" si="209"/>
        <v>80720</v>
      </c>
      <c r="CB99" s="66"/>
      <c r="CC99" s="66">
        <f t="shared" si="178"/>
        <v>0</v>
      </c>
      <c r="CD99" s="67">
        <f t="shared" si="179"/>
        <v>4501</v>
      </c>
      <c r="CE99" s="66"/>
      <c r="CF99" s="66">
        <f t="shared" si="180"/>
        <v>0</v>
      </c>
      <c r="CG99" s="67">
        <f t="shared" si="181"/>
        <v>7097</v>
      </c>
      <c r="CH99" s="66"/>
      <c r="CI99" s="66">
        <f t="shared" si="134"/>
        <v>0</v>
      </c>
      <c r="CJ99" s="67">
        <f t="shared" si="182"/>
        <v>8813</v>
      </c>
      <c r="CK99" s="66"/>
      <c r="CL99" s="66">
        <f t="shared" si="183"/>
        <v>0</v>
      </c>
      <c r="CM99" s="79">
        <f t="shared" si="184"/>
        <v>4885</v>
      </c>
      <c r="CN99" s="66"/>
      <c r="CO99" s="68">
        <f t="shared" si="185"/>
        <v>0</v>
      </c>
      <c r="CP99" s="79">
        <f t="shared" si="186"/>
        <v>3976</v>
      </c>
      <c r="CQ99" s="66"/>
      <c r="CR99" s="68">
        <f t="shared" si="135"/>
        <v>0</v>
      </c>
      <c r="CS99" s="79">
        <f t="shared" si="187"/>
        <v>274</v>
      </c>
      <c r="CT99" s="66"/>
      <c r="CU99" s="68">
        <f t="shared" si="136"/>
        <v>0</v>
      </c>
      <c r="CV99" s="200">
        <f t="shared" si="188"/>
        <v>7769</v>
      </c>
      <c r="CW99" s="65"/>
      <c r="CX99" s="66">
        <f t="shared" ref="CX99:CX118" si="214">IF(OR(D99="NPC6AUZDB-GY030C",D99="NPC6AUZDA-GY003M",D90="NPC6AUZDA-GY003M",D99="NPC6AUZDB-GY150C",D99="NPC6AUZDB-GY010M",D99="NPC6AUZDB-GY001M",D99="NPC6AUZDB-GY005M",D99="NPC6AUZDA-GY020M",D99="NPC6AUZDB-GY003M",D99="NPC6AUZDB-GY002M",),E99*(F99+0.1),0)</f>
        <v>0</v>
      </c>
      <c r="CY99" s="40">
        <f t="shared" si="213"/>
        <v>6603</v>
      </c>
      <c r="CZ99" s="65"/>
      <c r="DA99" s="66">
        <f t="shared" si="189"/>
        <v>0</v>
      </c>
      <c r="DB99" s="67">
        <f t="shared" si="190"/>
        <v>41730</v>
      </c>
      <c r="DC99" s="66"/>
      <c r="DD99" s="66">
        <f t="shared" si="191"/>
        <v>0</v>
      </c>
      <c r="DE99" s="67">
        <f t="shared" si="192"/>
        <v>38501</v>
      </c>
      <c r="DF99" s="66"/>
      <c r="DG99" s="69">
        <f t="shared" si="193"/>
        <v>0</v>
      </c>
      <c r="DH99" s="67">
        <f t="shared" si="207"/>
        <v>79981</v>
      </c>
      <c r="DI99" s="66"/>
      <c r="DJ99" s="66">
        <f t="shared" si="137"/>
        <v>0</v>
      </c>
      <c r="DK99" s="67">
        <f t="shared" si="194"/>
        <v>3536.5</v>
      </c>
      <c r="DM99" s="206">
        <f t="shared" si="138"/>
        <v>0</v>
      </c>
      <c r="DN99" s="25">
        <f t="shared" si="139"/>
        <v>0</v>
      </c>
      <c r="DO99" s="5"/>
      <c r="DP99" s="43">
        <f t="shared" si="140"/>
        <v>0</v>
      </c>
      <c r="DQ99" s="27">
        <f t="shared" si="195"/>
        <v>7154.5</v>
      </c>
      <c r="DR99" s="5"/>
      <c r="DS99" s="43">
        <f t="shared" si="141"/>
        <v>0</v>
      </c>
      <c r="DT99" s="27">
        <f t="shared" si="196"/>
        <v>4846</v>
      </c>
      <c r="DU99" s="5"/>
      <c r="DV99" s="43">
        <f t="shared" si="142"/>
        <v>0</v>
      </c>
      <c r="DW99" s="27">
        <f t="shared" si="197"/>
        <v>4835</v>
      </c>
      <c r="DX99" s="5"/>
      <c r="DY99" s="22">
        <f t="shared" si="143"/>
        <v>0</v>
      </c>
      <c r="DZ99" s="25">
        <f t="shared" si="198"/>
        <v>523</v>
      </c>
      <c r="EA99" s="22"/>
      <c r="EB99" s="22">
        <f t="shared" si="144"/>
        <v>0</v>
      </c>
      <c r="EC99" s="28">
        <f t="shared" si="199"/>
        <v>369</v>
      </c>
      <c r="ED99" s="5"/>
      <c r="EE99" s="43">
        <f t="shared" si="145"/>
        <v>0</v>
      </c>
      <c r="EF99" s="27">
        <f t="shared" si="200"/>
        <v>4769</v>
      </c>
      <c r="EG99" s="66"/>
      <c r="EH99" s="66">
        <f t="shared" si="146"/>
        <v>0</v>
      </c>
      <c r="EI99" s="67">
        <f t="shared" si="201"/>
        <v>25040</v>
      </c>
      <c r="EJ99" s="66"/>
      <c r="EK99" s="66">
        <f t="shared" si="147"/>
        <v>0</v>
      </c>
      <c r="EL99" s="67">
        <f t="shared" si="202"/>
        <v>23670</v>
      </c>
      <c r="EM99" s="110">
        <f t="shared" si="203"/>
        <v>114784.94121999998</v>
      </c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</row>
    <row r="100" spans="1:299" ht="11.25" customHeight="1" x14ac:dyDescent="0.25">
      <c r="A100" s="11">
        <v>46032</v>
      </c>
      <c r="B100" s="187"/>
      <c r="C100" s="174">
        <v>8004930566</v>
      </c>
      <c r="D100" s="13" t="s">
        <v>120</v>
      </c>
      <c r="E100" s="14">
        <v>25</v>
      </c>
      <c r="F100" s="15">
        <v>5</v>
      </c>
      <c r="G100" s="16">
        <v>191516032149</v>
      </c>
      <c r="H100" s="66"/>
      <c r="I100" s="41">
        <f t="shared" si="121"/>
        <v>50</v>
      </c>
      <c r="J100" s="48">
        <f>J99+H100-I100</f>
        <v>96161</v>
      </c>
      <c r="K100" s="66"/>
      <c r="L100" s="41">
        <f t="shared" si="206"/>
        <v>50</v>
      </c>
      <c r="M100" s="48">
        <f>M99+K100-L100</f>
        <v>27708</v>
      </c>
      <c r="N100" s="66"/>
      <c r="O100" s="41">
        <f t="shared" si="122"/>
        <v>50</v>
      </c>
      <c r="P100" s="48">
        <f>P99+N100-O100</f>
        <v>90378</v>
      </c>
      <c r="Q100" s="66"/>
      <c r="R100" s="66">
        <f t="shared" si="123"/>
        <v>50</v>
      </c>
      <c r="S100" s="67">
        <f>S99+Q100-R100</f>
        <v>22434</v>
      </c>
      <c r="T100" s="66"/>
      <c r="U100" s="66">
        <f t="shared" si="152"/>
        <v>0</v>
      </c>
      <c r="V100" s="67">
        <f t="shared" si="153"/>
        <v>65437.3</v>
      </c>
      <c r="X100" s="69">
        <f t="shared" si="124"/>
        <v>0</v>
      </c>
      <c r="Y100" s="67">
        <f t="shared" si="154"/>
        <v>2143.5</v>
      </c>
      <c r="Z100" s="66"/>
      <c r="AA100" s="68">
        <f t="shared" si="208"/>
        <v>0</v>
      </c>
      <c r="AB100" s="67">
        <f t="shared" si="155"/>
        <v>7929</v>
      </c>
      <c r="AC100" s="66"/>
      <c r="AD100" s="66">
        <f t="shared" si="156"/>
        <v>0</v>
      </c>
      <c r="AE100" s="67">
        <f t="shared" si="157"/>
        <v>1902</v>
      </c>
      <c r="AF100" s="66"/>
      <c r="AG100" s="78">
        <f t="shared" si="126"/>
        <v>0</v>
      </c>
      <c r="AH100" s="79">
        <f t="shared" si="158"/>
        <v>2284</v>
      </c>
      <c r="AI100" s="66"/>
      <c r="AJ100" s="68">
        <f t="shared" si="127"/>
        <v>0</v>
      </c>
      <c r="AK100" s="67">
        <f t="shared" si="159"/>
        <v>1588</v>
      </c>
      <c r="AL100" s="66"/>
      <c r="AM100" s="68">
        <f t="shared" si="128"/>
        <v>0</v>
      </c>
      <c r="AN100" s="67">
        <f t="shared" si="160"/>
        <v>1649.4</v>
      </c>
      <c r="AO100" s="66"/>
      <c r="AP100" s="68">
        <f t="shared" si="129"/>
        <v>127.49999999999999</v>
      </c>
      <c r="AQ100" s="67">
        <f t="shared" si="161"/>
        <v>5341.4</v>
      </c>
      <c r="AR100" s="66"/>
      <c r="AS100" s="68">
        <f t="shared" si="130"/>
        <v>0</v>
      </c>
      <c r="AT100" s="67">
        <f t="shared" si="162"/>
        <v>2344</v>
      </c>
      <c r="AU100" s="66"/>
      <c r="AV100" s="66">
        <f t="shared" si="163"/>
        <v>0</v>
      </c>
      <c r="AW100" s="42">
        <f t="shared" si="164"/>
        <v>1788.4</v>
      </c>
      <c r="AX100" s="66"/>
      <c r="AY100" s="66">
        <f t="shared" si="165"/>
        <v>0</v>
      </c>
      <c r="AZ100" s="67">
        <f t="shared" si="166"/>
        <v>1870</v>
      </c>
      <c r="BA100" s="66"/>
      <c r="BB100" s="68">
        <f t="shared" si="167"/>
        <v>0</v>
      </c>
      <c r="BC100" s="67">
        <f t="shared" si="168"/>
        <v>3451.6</v>
      </c>
      <c r="BD100" s="66"/>
      <c r="BE100" s="68">
        <f t="shared" si="169"/>
        <v>0</v>
      </c>
      <c r="BF100" s="67">
        <f t="shared" si="170"/>
        <v>3729</v>
      </c>
      <c r="BG100" s="66"/>
      <c r="BH100" s="68">
        <f t="shared" si="171"/>
        <v>0</v>
      </c>
      <c r="BI100" s="67">
        <f t="shared" si="210"/>
        <v>14136.600000000002</v>
      </c>
      <c r="BJ100" s="66"/>
      <c r="BK100" s="68">
        <f t="shared" si="172"/>
        <v>0</v>
      </c>
      <c r="BL100" s="67">
        <f t="shared" si="173"/>
        <v>7616</v>
      </c>
      <c r="BM100" s="66"/>
      <c r="BN100" s="68">
        <f t="shared" si="174"/>
        <v>0</v>
      </c>
      <c r="BO100" s="67">
        <f t="shared" si="175"/>
        <v>6921</v>
      </c>
      <c r="BP100" s="66"/>
      <c r="BQ100" s="68">
        <f t="shared" si="176"/>
        <v>0</v>
      </c>
      <c r="BR100" s="67">
        <f t="shared" si="177"/>
        <v>27923.599999999999</v>
      </c>
      <c r="BS100" s="66"/>
      <c r="BT100" s="66">
        <f t="shared" si="131"/>
        <v>0</v>
      </c>
      <c r="BU100" s="67">
        <f t="shared" si="211"/>
        <v>89261</v>
      </c>
      <c r="BV100" s="66"/>
      <c r="BW100" s="66">
        <f t="shared" si="132"/>
        <v>0</v>
      </c>
      <c r="BX100" s="67">
        <f t="shared" si="212"/>
        <v>74156</v>
      </c>
      <c r="BY100" s="66"/>
      <c r="BZ100" s="66">
        <f t="shared" si="133"/>
        <v>0</v>
      </c>
      <c r="CA100" s="67">
        <f t="shared" si="209"/>
        <v>80720</v>
      </c>
      <c r="CB100" s="66"/>
      <c r="CC100" s="66">
        <f t="shared" si="178"/>
        <v>0</v>
      </c>
      <c r="CD100" s="67">
        <f t="shared" si="179"/>
        <v>4501</v>
      </c>
      <c r="CE100" s="66"/>
      <c r="CF100" s="66">
        <f t="shared" si="180"/>
        <v>0</v>
      </c>
      <c r="CG100" s="67">
        <f t="shared" si="181"/>
        <v>7097</v>
      </c>
      <c r="CH100" s="66"/>
      <c r="CI100" s="66">
        <f t="shared" si="134"/>
        <v>0</v>
      </c>
      <c r="CJ100" s="67">
        <f t="shared" si="182"/>
        <v>8813</v>
      </c>
      <c r="CK100" s="66"/>
      <c r="CL100" s="66">
        <f t="shared" si="183"/>
        <v>0</v>
      </c>
      <c r="CM100" s="79">
        <f t="shared" si="184"/>
        <v>4885</v>
      </c>
      <c r="CN100" s="66"/>
      <c r="CO100" s="68">
        <f t="shared" si="185"/>
        <v>0</v>
      </c>
      <c r="CP100" s="79">
        <f t="shared" si="186"/>
        <v>3976</v>
      </c>
      <c r="CQ100" s="66"/>
      <c r="CR100" s="68">
        <f t="shared" si="135"/>
        <v>0</v>
      </c>
      <c r="CS100" s="79">
        <f t="shared" si="187"/>
        <v>274</v>
      </c>
      <c r="CT100" s="66"/>
      <c r="CU100" s="68">
        <f t="shared" si="136"/>
        <v>0</v>
      </c>
      <c r="CV100" s="200">
        <f t="shared" si="188"/>
        <v>7769</v>
      </c>
      <c r="CW100" s="65"/>
      <c r="CX100" s="66">
        <f t="shared" si="214"/>
        <v>0</v>
      </c>
      <c r="CY100" s="40">
        <f t="shared" si="213"/>
        <v>6603</v>
      </c>
      <c r="CZ100" s="65"/>
      <c r="DA100" s="66">
        <f t="shared" si="189"/>
        <v>0</v>
      </c>
      <c r="DB100" s="67">
        <f t="shared" si="190"/>
        <v>41730</v>
      </c>
      <c r="DC100" s="66"/>
      <c r="DD100" s="66">
        <f t="shared" si="191"/>
        <v>0</v>
      </c>
      <c r="DE100" s="67">
        <f t="shared" si="192"/>
        <v>38501</v>
      </c>
      <c r="DF100" s="66"/>
      <c r="DG100" s="69">
        <f t="shared" si="193"/>
        <v>0</v>
      </c>
      <c r="DH100" s="67">
        <f t="shared" si="207"/>
        <v>79981</v>
      </c>
      <c r="DI100" s="66"/>
      <c r="DJ100" s="66">
        <f t="shared" si="137"/>
        <v>0</v>
      </c>
      <c r="DK100" s="67">
        <f t="shared" si="194"/>
        <v>3536.5</v>
      </c>
      <c r="DM100" s="206">
        <f t="shared" si="138"/>
        <v>0</v>
      </c>
      <c r="DN100" s="25">
        <f t="shared" si="139"/>
        <v>0</v>
      </c>
      <c r="DO100" s="5"/>
      <c r="DP100" s="43">
        <f t="shared" si="140"/>
        <v>0</v>
      </c>
      <c r="DQ100" s="27">
        <f t="shared" si="195"/>
        <v>7154.5</v>
      </c>
      <c r="DR100" s="5"/>
      <c r="DS100" s="43">
        <f t="shared" si="141"/>
        <v>0</v>
      </c>
      <c r="DT100" s="27">
        <f t="shared" si="196"/>
        <v>4846</v>
      </c>
      <c r="DU100" s="5"/>
      <c r="DV100" s="43">
        <f t="shared" si="142"/>
        <v>0</v>
      </c>
      <c r="DW100" s="27">
        <f t="shared" si="197"/>
        <v>4835</v>
      </c>
      <c r="DX100" s="5"/>
      <c r="DY100" s="22">
        <f t="shared" si="143"/>
        <v>0</v>
      </c>
      <c r="DZ100" s="25">
        <f t="shared" si="198"/>
        <v>523</v>
      </c>
      <c r="EA100" s="22"/>
      <c r="EB100" s="22">
        <f t="shared" si="144"/>
        <v>0</v>
      </c>
      <c r="EC100" s="28">
        <f t="shared" si="199"/>
        <v>369</v>
      </c>
      <c r="ED100" s="5"/>
      <c r="EE100" s="43">
        <f t="shared" si="145"/>
        <v>0</v>
      </c>
      <c r="EF100" s="27">
        <f t="shared" si="200"/>
        <v>4769</v>
      </c>
      <c r="EG100" s="66"/>
      <c r="EH100" s="66">
        <f t="shared" si="146"/>
        <v>0</v>
      </c>
      <c r="EI100" s="67">
        <f t="shared" si="201"/>
        <v>25040</v>
      </c>
      <c r="EJ100" s="66"/>
      <c r="EK100" s="66">
        <f t="shared" si="147"/>
        <v>0</v>
      </c>
      <c r="EL100" s="67">
        <f t="shared" si="202"/>
        <v>23670</v>
      </c>
      <c r="EM100" s="110">
        <f t="shared" si="203"/>
        <v>114696.00201999997</v>
      </c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</row>
    <row r="101" spans="1:299" ht="11.25" customHeight="1" x14ac:dyDescent="0.25">
      <c r="A101" s="11">
        <v>46032</v>
      </c>
      <c r="B101" s="187"/>
      <c r="C101" s="178">
        <v>8004937009</v>
      </c>
      <c r="D101" s="88" t="s">
        <v>151</v>
      </c>
      <c r="E101" s="89">
        <v>30</v>
      </c>
      <c r="F101" s="137">
        <v>5</v>
      </c>
      <c r="G101" s="90">
        <v>191516809802</v>
      </c>
      <c r="H101" s="66"/>
      <c r="I101" s="41">
        <f t="shared" si="121"/>
        <v>0</v>
      </c>
      <c r="J101" s="48">
        <f>J100+H101-I101-60</f>
        <v>96101</v>
      </c>
      <c r="K101" s="66"/>
      <c r="L101" s="41">
        <f t="shared" si="206"/>
        <v>0</v>
      </c>
      <c r="M101" s="48">
        <f>M100+K101-L101-60</f>
        <v>27648</v>
      </c>
      <c r="N101" s="66"/>
      <c r="O101" s="41">
        <f t="shared" si="122"/>
        <v>0</v>
      </c>
      <c r="P101" s="48">
        <f>P100+N101-O101-60</f>
        <v>90318</v>
      </c>
      <c r="Q101" s="66"/>
      <c r="R101" s="66">
        <f t="shared" si="123"/>
        <v>0</v>
      </c>
      <c r="S101" s="67">
        <f>S100+Q101-R101-60</f>
        <v>22374</v>
      </c>
      <c r="T101" s="66"/>
      <c r="U101" s="66">
        <f t="shared" si="152"/>
        <v>0</v>
      </c>
      <c r="V101" s="67">
        <f t="shared" si="153"/>
        <v>65437.3</v>
      </c>
      <c r="X101" s="69">
        <f t="shared" si="124"/>
        <v>153</v>
      </c>
      <c r="Y101" s="67">
        <f t="shared" si="154"/>
        <v>1990.5</v>
      </c>
      <c r="Z101" s="66"/>
      <c r="AA101" s="68">
        <f t="shared" si="208"/>
        <v>0</v>
      </c>
      <c r="AB101" s="67">
        <f t="shared" si="155"/>
        <v>7929</v>
      </c>
      <c r="AC101" s="66"/>
      <c r="AD101" s="66">
        <f t="shared" si="156"/>
        <v>0</v>
      </c>
      <c r="AE101" s="67">
        <f t="shared" si="157"/>
        <v>1902</v>
      </c>
      <c r="AF101" s="66"/>
      <c r="AG101" s="78">
        <f t="shared" si="126"/>
        <v>0</v>
      </c>
      <c r="AH101" s="79">
        <f t="shared" si="158"/>
        <v>2284</v>
      </c>
      <c r="AI101" s="66"/>
      <c r="AJ101" s="68">
        <f t="shared" si="127"/>
        <v>0</v>
      </c>
      <c r="AK101" s="67">
        <f t="shared" si="159"/>
        <v>1588</v>
      </c>
      <c r="AL101" s="66"/>
      <c r="AM101" s="68">
        <f t="shared" si="128"/>
        <v>0</v>
      </c>
      <c r="AN101" s="67">
        <f t="shared" si="160"/>
        <v>1649.4</v>
      </c>
      <c r="AO101" s="66"/>
      <c r="AP101" s="68">
        <f t="shared" si="129"/>
        <v>0</v>
      </c>
      <c r="AQ101" s="67">
        <f t="shared" si="161"/>
        <v>5341.4</v>
      </c>
      <c r="AR101" s="66"/>
      <c r="AS101" s="68">
        <f t="shared" si="130"/>
        <v>0</v>
      </c>
      <c r="AT101" s="67">
        <f t="shared" si="162"/>
        <v>2344</v>
      </c>
      <c r="AU101" s="66"/>
      <c r="AV101" s="66">
        <f t="shared" si="163"/>
        <v>0</v>
      </c>
      <c r="AW101" s="42">
        <f t="shared" si="164"/>
        <v>1788.4</v>
      </c>
      <c r="AX101" s="66"/>
      <c r="AY101" s="66">
        <f t="shared" si="165"/>
        <v>0</v>
      </c>
      <c r="AZ101" s="67">
        <f t="shared" si="166"/>
        <v>1870</v>
      </c>
      <c r="BA101" s="66"/>
      <c r="BB101" s="68">
        <f t="shared" si="167"/>
        <v>0</v>
      </c>
      <c r="BC101" s="67">
        <f t="shared" si="168"/>
        <v>3451.6</v>
      </c>
      <c r="BD101" s="66"/>
      <c r="BE101" s="68">
        <f t="shared" si="169"/>
        <v>0</v>
      </c>
      <c r="BF101" s="67">
        <f t="shared" si="170"/>
        <v>3729</v>
      </c>
      <c r="BG101" s="66"/>
      <c r="BH101" s="68">
        <f t="shared" si="171"/>
        <v>0</v>
      </c>
      <c r="BI101" s="67">
        <f t="shared" si="210"/>
        <v>14136.600000000002</v>
      </c>
      <c r="BJ101" s="66"/>
      <c r="BK101" s="68">
        <f t="shared" si="172"/>
        <v>0</v>
      </c>
      <c r="BL101" s="67">
        <f t="shared" si="173"/>
        <v>7616</v>
      </c>
      <c r="BM101" s="66"/>
      <c r="BN101" s="68">
        <f t="shared" si="174"/>
        <v>0</v>
      </c>
      <c r="BO101" s="67">
        <f t="shared" si="175"/>
        <v>6921</v>
      </c>
      <c r="BP101" s="66"/>
      <c r="BQ101" s="68">
        <f t="shared" si="176"/>
        <v>0</v>
      </c>
      <c r="BR101" s="67">
        <f t="shared" si="177"/>
        <v>27923.599999999999</v>
      </c>
      <c r="BS101" s="66"/>
      <c r="BT101" s="66">
        <f t="shared" si="131"/>
        <v>0</v>
      </c>
      <c r="BU101" s="67">
        <f t="shared" si="211"/>
        <v>89261</v>
      </c>
      <c r="BV101" s="66"/>
      <c r="BW101" s="66">
        <f t="shared" si="132"/>
        <v>0</v>
      </c>
      <c r="BX101" s="67">
        <f t="shared" si="212"/>
        <v>74156</v>
      </c>
      <c r="BY101" s="66"/>
      <c r="BZ101" s="66">
        <f t="shared" si="133"/>
        <v>0</v>
      </c>
      <c r="CA101" s="67">
        <f t="shared" si="209"/>
        <v>80720</v>
      </c>
      <c r="CB101" s="66"/>
      <c r="CC101" s="66">
        <f t="shared" si="178"/>
        <v>0</v>
      </c>
      <c r="CD101" s="67">
        <f t="shared" si="179"/>
        <v>4501</v>
      </c>
      <c r="CE101" s="66"/>
      <c r="CF101" s="66">
        <f t="shared" si="180"/>
        <v>0</v>
      </c>
      <c r="CG101" s="67">
        <f t="shared" si="181"/>
        <v>7097</v>
      </c>
      <c r="CH101" s="66"/>
      <c r="CI101" s="66">
        <f t="shared" si="134"/>
        <v>0</v>
      </c>
      <c r="CJ101" s="67">
        <f t="shared" si="182"/>
        <v>8813</v>
      </c>
      <c r="CK101" s="66"/>
      <c r="CL101" s="66">
        <f t="shared" si="183"/>
        <v>0</v>
      </c>
      <c r="CM101" s="79">
        <f t="shared" si="184"/>
        <v>4885</v>
      </c>
      <c r="CN101" s="66"/>
      <c r="CO101" s="68">
        <f t="shared" si="185"/>
        <v>0</v>
      </c>
      <c r="CP101" s="79">
        <f t="shared" si="186"/>
        <v>3976</v>
      </c>
      <c r="CQ101" s="66"/>
      <c r="CR101" s="68">
        <f t="shared" si="135"/>
        <v>0</v>
      </c>
      <c r="CS101" s="79">
        <f t="shared" si="187"/>
        <v>274</v>
      </c>
      <c r="CT101" s="66"/>
      <c r="CU101" s="68">
        <f t="shared" si="136"/>
        <v>0</v>
      </c>
      <c r="CV101" s="200">
        <f t="shared" si="188"/>
        <v>7769</v>
      </c>
      <c r="CW101" s="65"/>
      <c r="CX101" s="66">
        <f t="shared" si="214"/>
        <v>0</v>
      </c>
      <c r="CY101" s="40">
        <f t="shared" si="213"/>
        <v>6603</v>
      </c>
      <c r="CZ101" s="65"/>
      <c r="DA101" s="66">
        <f t="shared" si="189"/>
        <v>0</v>
      </c>
      <c r="DB101" s="67">
        <f t="shared" si="190"/>
        <v>41730</v>
      </c>
      <c r="DC101" s="66"/>
      <c r="DD101" s="66">
        <f t="shared" si="191"/>
        <v>0</v>
      </c>
      <c r="DE101" s="67">
        <f t="shared" si="192"/>
        <v>38501</v>
      </c>
      <c r="DF101" s="66"/>
      <c r="DG101" s="69">
        <f t="shared" si="193"/>
        <v>0</v>
      </c>
      <c r="DH101" s="67">
        <f t="shared" si="207"/>
        <v>79981</v>
      </c>
      <c r="DI101" s="66"/>
      <c r="DJ101" s="66">
        <f t="shared" si="137"/>
        <v>0</v>
      </c>
      <c r="DK101" s="67">
        <f t="shared" si="194"/>
        <v>3536.5</v>
      </c>
      <c r="DM101" s="206">
        <f t="shared" si="138"/>
        <v>0</v>
      </c>
      <c r="DN101" s="25">
        <f t="shared" si="139"/>
        <v>0</v>
      </c>
      <c r="DO101" s="5"/>
      <c r="DP101" s="43">
        <f t="shared" si="140"/>
        <v>0</v>
      </c>
      <c r="DQ101" s="27">
        <f t="shared" si="195"/>
        <v>7154.5</v>
      </c>
      <c r="DR101" s="5"/>
      <c r="DS101" s="43">
        <f t="shared" si="141"/>
        <v>0</v>
      </c>
      <c r="DT101" s="27">
        <f t="shared" si="196"/>
        <v>4846</v>
      </c>
      <c r="DU101" s="5"/>
      <c r="DV101" s="43">
        <f t="shared" si="142"/>
        <v>0</v>
      </c>
      <c r="DW101" s="27">
        <f t="shared" si="197"/>
        <v>4835</v>
      </c>
      <c r="DX101" s="5"/>
      <c r="DY101" s="22">
        <f t="shared" si="143"/>
        <v>0</v>
      </c>
      <c r="DZ101" s="25">
        <f t="shared" si="198"/>
        <v>523</v>
      </c>
      <c r="EA101" s="22"/>
      <c r="EB101" s="22">
        <f t="shared" si="144"/>
        <v>0</v>
      </c>
      <c r="EC101" s="28">
        <f t="shared" si="199"/>
        <v>369</v>
      </c>
      <c r="ED101" s="5"/>
      <c r="EE101" s="43">
        <f t="shared" ref="EE101:EE132" si="215">IF(OR(CA101="CO17772-07M015",D101="CO17772-07M007",D101="CO17772-07M001",D101="CO17772-07M001",D101=959309,),E101*(F101+0.15),0)</f>
        <v>0</v>
      </c>
      <c r="EF101" s="27">
        <f t="shared" si="200"/>
        <v>4769</v>
      </c>
      <c r="EG101" s="66"/>
      <c r="EH101" s="66">
        <f t="shared" si="146"/>
        <v>0</v>
      </c>
      <c r="EI101" s="67">
        <f t="shared" si="201"/>
        <v>25040</v>
      </c>
      <c r="EJ101" s="66"/>
      <c r="EK101" s="66">
        <f t="shared" si="147"/>
        <v>0</v>
      </c>
      <c r="EL101" s="67">
        <f t="shared" si="202"/>
        <v>23670</v>
      </c>
      <c r="EM101" s="110">
        <f t="shared" si="203"/>
        <v>114545.80361999998</v>
      </c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</row>
    <row r="102" spans="1:299" ht="11.25" customHeight="1" x14ac:dyDescent="0.25">
      <c r="A102" s="11">
        <v>46032</v>
      </c>
      <c r="B102" s="187"/>
      <c r="C102" s="178">
        <v>8004937010</v>
      </c>
      <c r="D102" s="88" t="s">
        <v>102</v>
      </c>
      <c r="E102" s="89">
        <v>100</v>
      </c>
      <c r="F102" s="137">
        <v>3</v>
      </c>
      <c r="G102" s="90">
        <v>191516768956</v>
      </c>
      <c r="H102" s="66"/>
      <c r="I102" s="41">
        <f t="shared" si="121"/>
        <v>0</v>
      </c>
      <c r="J102" s="48">
        <f>J101+H102-I102-200</f>
        <v>95901</v>
      </c>
      <c r="K102" s="66"/>
      <c r="L102" s="41">
        <f t="shared" si="206"/>
        <v>0</v>
      </c>
      <c r="M102" s="48">
        <f>M101+K102-L102-200</f>
        <v>27448</v>
      </c>
      <c r="N102" s="66"/>
      <c r="O102" s="41">
        <f t="shared" si="122"/>
        <v>0</v>
      </c>
      <c r="P102" s="48">
        <f>P101+N102-O102-200</f>
        <v>90118</v>
      </c>
      <c r="Q102" s="66"/>
      <c r="R102" s="66">
        <f t="shared" si="123"/>
        <v>0</v>
      </c>
      <c r="S102" s="67">
        <f>S101+Q102-R102-200</f>
        <v>22174</v>
      </c>
      <c r="T102" s="66"/>
      <c r="U102" s="66">
        <f t="shared" si="152"/>
        <v>0</v>
      </c>
      <c r="V102" s="67">
        <f t="shared" si="153"/>
        <v>65437.3</v>
      </c>
      <c r="X102" s="69">
        <f t="shared" si="124"/>
        <v>0</v>
      </c>
      <c r="Y102" s="67">
        <f t="shared" ref="Y102:Y133" si="216">Y101+W102-X102</f>
        <v>1990.5</v>
      </c>
      <c r="Z102" s="66"/>
      <c r="AA102" s="68">
        <f t="shared" si="208"/>
        <v>0</v>
      </c>
      <c r="AB102" s="67">
        <f t="shared" si="155"/>
        <v>7929</v>
      </c>
      <c r="AC102" s="66"/>
      <c r="AD102" s="66">
        <f t="shared" ref="AD102:AD118" si="217">IF(OR(D102="NPC6ASZDB-GN007M",D102="NPP6ASZDB-GN001M",D102="NPC6ASZDB-GN015C",D102="NPC6ASZDB-GN008M",D102="NPP6ASZDB-GN010M",D102="NPC6ASZDB-GN030C",D102="NPC6ASZDB-GN750C",D102="NPC06SZDB-GN050C",D102="NPC6ASZDB-GN250C",D102="NPC06SZDB-GN002M",D102="NPC06SZDB-GN010M",D102="NPC6ASZDB-GN015M",D102="NPC6ASZDB-GN010M",D102="NPC06SZDB-GN003M",D102="NPC6ASZDB-GN025C",D102="NPC6ASZDB-GN050C",D102="NPC6ASZDB-GN150C",D102="NPC06SZDB-GN001M",D102="NPC06SZDB-GN150C",D102="NPC6ASZDB-GN001M",D102="NPC6ASZDB-GN002M",D102="NPC6ASZDB-GN003M",D102="NPC6ASZDB-GN004M",D102="NPC6ASZDB-GN005M",D102="NPC6ASZDB-GN020M",D102="NPC6ASZDB-GN030M",),E102*(F102+0.1),0)</f>
        <v>0</v>
      </c>
      <c r="AE102" s="67">
        <f t="shared" si="157"/>
        <v>1902</v>
      </c>
      <c r="AF102" s="66"/>
      <c r="AG102" s="78">
        <f t="shared" si="126"/>
        <v>0</v>
      </c>
      <c r="AH102" s="79">
        <f t="shared" si="158"/>
        <v>2284</v>
      </c>
      <c r="AI102" s="66"/>
      <c r="AJ102" s="68">
        <f t="shared" si="127"/>
        <v>0</v>
      </c>
      <c r="AK102" s="67">
        <f t="shared" si="159"/>
        <v>1588</v>
      </c>
      <c r="AL102" s="66"/>
      <c r="AM102" s="68">
        <f t="shared" si="128"/>
        <v>0</v>
      </c>
      <c r="AN102" s="67">
        <f t="shared" si="160"/>
        <v>1649.4</v>
      </c>
      <c r="AO102" s="66"/>
      <c r="AP102" s="68">
        <f t="shared" si="129"/>
        <v>0</v>
      </c>
      <c r="AQ102" s="67">
        <f t="shared" si="161"/>
        <v>5341.4</v>
      </c>
      <c r="AR102" s="66"/>
      <c r="AS102" s="68">
        <f t="shared" si="130"/>
        <v>0</v>
      </c>
      <c r="AT102" s="67">
        <f t="shared" si="162"/>
        <v>2344</v>
      </c>
      <c r="AU102" s="66"/>
      <c r="AV102" s="66">
        <f t="shared" si="163"/>
        <v>0</v>
      </c>
      <c r="AW102" s="42">
        <f t="shared" si="164"/>
        <v>1788.4</v>
      </c>
      <c r="AX102" s="66"/>
      <c r="AY102" s="66">
        <f t="shared" si="165"/>
        <v>0</v>
      </c>
      <c r="AZ102" s="67">
        <f t="shared" si="166"/>
        <v>1870</v>
      </c>
      <c r="BA102" s="66"/>
      <c r="BB102" s="68">
        <f t="shared" si="167"/>
        <v>0</v>
      </c>
      <c r="BC102" s="67">
        <f t="shared" si="168"/>
        <v>3451.6</v>
      </c>
      <c r="BD102" s="66"/>
      <c r="BE102" s="68">
        <f t="shared" si="169"/>
        <v>0</v>
      </c>
      <c r="BF102" s="67">
        <f t="shared" si="170"/>
        <v>3729</v>
      </c>
      <c r="BG102" s="66"/>
      <c r="BH102" s="68">
        <f t="shared" ref="BH102:BH117" si="218">IF(OR(D122="NPC06UZDB-GY026M",D122="NPP06UZDB-GY010M",D102="CO155E2-0CM018",D102="CO155E2-0CM023",D102="CO155E2-0CM026",D102="NPP06UZDB-GY150C",D102="NPP06UZDB-GY025M",D102="NPC06UZDB-GY013M",D102="NPP06UZDB-GY001M",D102="NPP06UZDB-GY250C",D102="NPC06UZDB-GY028M",D102="NPC06UZDB-GY018M",D102="NPC06UZDB-GY014M",D102="NPC06UZDB-GY012M",D102="NPC06UZDB-GY011M",D102="NPC06UZDB-GY006M",D102="CO155E2-0CM006",D102="NPP06UZDB-GY005M",D102="NPP06UZDB-GY005M",D102="NPP06UZDB-GY003M",D102="NPP06UZDB-GY002M",D102="NPC06UZDB-GY025M",D102="CO155E2-0CM020",D102="CO155E2-0CM030",D102="NPC06UZDB-GY350C",D102="NPC06UZDB-GY030M",D102="NPC06UZDB-GY020C",D102="NPC06UZDB-GY030M",D102="NPC06UZDB-GY350C",D102="CO155E2-0CM007",D102="NPC06UZDB-GY150C",D102="NPC06UZDB-GY250C",D102="NPC06UZDB-GY007M",D102="CO155E2-0CC050",D102="NPC06UZDB-GY006M",D102="NPC06UZDB-GY008M",D102="NPC06UZDB-GY050C",D102="CO155E2-0CC250",D102="NPC06UZDB-GY750C",D102="NPC06UZDB-GY007M",D102="NPC06UZDB-GY020M",D102="CO155E2-0CC150",D102="CO155E2-0CM015",D102="CO155E2-0CM010",D102="NPC06UZDB-GY450C",D102="NPC06UZDB-GY015M",D102="NPC06UZDB-GY150C",D102="CO155E2-0CM001",D102="CO155E2-0CM002",D102="CO155E2-0CM003",D102="CO155E2-0CM004",D102="CO155E2-0CM005",D102="CO155E2-0CM008",D102="NPC06UZDB-GY010M",D102="NPC06UZDB-GY001M",D102="NPC06UZDB-GY002M",D102="NPC06UZDB-GY003M",D102="NPC06UZDB-GY004M",D102="NPC06UZDB-GY005M",),E102*(F102+0.12),0)</f>
        <v>312</v>
      </c>
      <c r="BI102" s="67">
        <f t="shared" si="210"/>
        <v>13824.600000000002</v>
      </c>
      <c r="BJ102" s="66"/>
      <c r="BK102" s="68">
        <f t="shared" si="172"/>
        <v>0</v>
      </c>
      <c r="BL102" s="67">
        <f t="shared" si="173"/>
        <v>7616</v>
      </c>
      <c r="BM102" s="66"/>
      <c r="BN102" s="68">
        <f t="shared" si="174"/>
        <v>0</v>
      </c>
      <c r="BO102" s="67">
        <f t="shared" si="175"/>
        <v>6921</v>
      </c>
      <c r="BP102" s="66"/>
      <c r="BQ102" s="68">
        <f t="shared" si="176"/>
        <v>0</v>
      </c>
      <c r="BR102" s="67">
        <f t="shared" si="177"/>
        <v>27923.599999999999</v>
      </c>
      <c r="BS102" s="66"/>
      <c r="BT102" s="66">
        <f t="shared" si="131"/>
        <v>0</v>
      </c>
      <c r="BU102" s="67">
        <f t="shared" si="211"/>
        <v>89261</v>
      </c>
      <c r="BV102" s="66"/>
      <c r="BW102" s="66">
        <f t="shared" si="132"/>
        <v>0</v>
      </c>
      <c r="BX102" s="67">
        <f t="shared" si="212"/>
        <v>74156</v>
      </c>
      <c r="BY102" s="66"/>
      <c r="BZ102" s="66">
        <f t="shared" si="133"/>
        <v>0</v>
      </c>
      <c r="CA102" s="67">
        <f t="shared" si="209"/>
        <v>80720</v>
      </c>
      <c r="CB102" s="66"/>
      <c r="CC102" s="66">
        <f t="shared" si="178"/>
        <v>0</v>
      </c>
      <c r="CD102" s="67">
        <f t="shared" ref="CD102:CD124" si="219">+CD101+CB102-CC102</f>
        <v>4501</v>
      </c>
      <c r="CE102" s="66"/>
      <c r="CF102" s="66">
        <f t="shared" si="180"/>
        <v>0</v>
      </c>
      <c r="CG102" s="67">
        <f t="shared" si="181"/>
        <v>7097</v>
      </c>
      <c r="CH102" s="66"/>
      <c r="CI102" s="66">
        <f t="shared" si="134"/>
        <v>0</v>
      </c>
      <c r="CJ102" s="67">
        <f t="shared" si="182"/>
        <v>8813</v>
      </c>
      <c r="CK102" s="66"/>
      <c r="CL102" s="66">
        <f t="shared" si="183"/>
        <v>0</v>
      </c>
      <c r="CM102" s="79">
        <f t="shared" si="184"/>
        <v>4885</v>
      </c>
      <c r="CN102" s="66"/>
      <c r="CO102" s="68">
        <f t="shared" ref="CO102:CO118" si="220">IF(OR(D102="NPC6AUZDB-BK002M",D102="NPC6AUZDB-BK010M",D102="NPC6AUZDB-BK003M",D102="NPC6AUZDB-BK001M",),E102*(F102+0.1),0)</f>
        <v>0</v>
      </c>
      <c r="CP102" s="79">
        <f t="shared" si="186"/>
        <v>3976</v>
      </c>
      <c r="CQ102" s="66"/>
      <c r="CR102" s="68">
        <f t="shared" si="135"/>
        <v>0</v>
      </c>
      <c r="CS102" s="79">
        <f t="shared" ref="CS102:CS133" si="221">+CS101+CQ102-CR102</f>
        <v>274</v>
      </c>
      <c r="CT102" s="66"/>
      <c r="CU102" s="68">
        <f t="shared" si="136"/>
        <v>0</v>
      </c>
      <c r="CV102" s="200">
        <f t="shared" si="188"/>
        <v>7769</v>
      </c>
      <c r="CW102" s="65"/>
      <c r="CX102" s="66">
        <f t="shared" si="214"/>
        <v>0</v>
      </c>
      <c r="CY102" s="40">
        <f t="shared" si="213"/>
        <v>6603</v>
      </c>
      <c r="CZ102" s="65"/>
      <c r="DA102" s="66">
        <f t="shared" si="189"/>
        <v>0</v>
      </c>
      <c r="DB102" s="67">
        <f t="shared" ref="DB102:DB133" si="222">+DB101+CZ102-DA102</f>
        <v>41730</v>
      </c>
      <c r="DC102" s="66"/>
      <c r="DD102" s="66">
        <f t="shared" si="191"/>
        <v>0</v>
      </c>
      <c r="DE102" s="67">
        <f t="shared" ref="DE102:DE133" si="223">+DE101+DC102-DD102</f>
        <v>38501</v>
      </c>
      <c r="DF102" s="66"/>
      <c r="DG102" s="69">
        <f t="shared" si="193"/>
        <v>0</v>
      </c>
      <c r="DH102" s="67">
        <f t="shared" si="207"/>
        <v>79981</v>
      </c>
      <c r="DI102" s="66"/>
      <c r="DJ102" s="66">
        <f t="shared" si="137"/>
        <v>0</v>
      </c>
      <c r="DK102" s="67">
        <f t="shared" si="194"/>
        <v>3536.5</v>
      </c>
      <c r="DM102" s="206">
        <f t="shared" si="138"/>
        <v>0</v>
      </c>
      <c r="DN102" s="25">
        <f t="shared" si="139"/>
        <v>0</v>
      </c>
      <c r="DO102" s="5"/>
      <c r="DP102" s="43">
        <f t="shared" si="140"/>
        <v>0</v>
      </c>
      <c r="DQ102" s="27">
        <f t="shared" si="195"/>
        <v>7154.5</v>
      </c>
      <c r="DR102" s="5"/>
      <c r="DS102" s="43">
        <f t="shared" si="141"/>
        <v>0</v>
      </c>
      <c r="DT102" s="27">
        <f t="shared" si="196"/>
        <v>4846</v>
      </c>
      <c r="DU102" s="5"/>
      <c r="DV102" s="43">
        <f t="shared" si="142"/>
        <v>0</v>
      </c>
      <c r="DW102" s="27">
        <f t="shared" si="197"/>
        <v>4835</v>
      </c>
      <c r="DX102" s="5"/>
      <c r="DY102" s="22">
        <f t="shared" si="143"/>
        <v>0</v>
      </c>
      <c r="DZ102" s="25">
        <f t="shared" si="198"/>
        <v>523</v>
      </c>
      <c r="EA102" s="22"/>
      <c r="EB102" s="22">
        <f t="shared" si="144"/>
        <v>0</v>
      </c>
      <c r="EC102" s="28">
        <f t="shared" si="199"/>
        <v>369</v>
      </c>
      <c r="ED102" s="5"/>
      <c r="EE102" s="43">
        <f t="shared" si="215"/>
        <v>0</v>
      </c>
      <c r="EF102" s="27">
        <f t="shared" si="200"/>
        <v>4769</v>
      </c>
      <c r="EG102" s="66"/>
      <c r="EH102" s="66">
        <f t="shared" si="146"/>
        <v>0</v>
      </c>
      <c r="EI102" s="67">
        <f t="shared" si="201"/>
        <v>25040</v>
      </c>
      <c r="EJ102" s="66"/>
      <c r="EK102" s="66">
        <f t="shared" si="147"/>
        <v>0</v>
      </c>
      <c r="EL102" s="67">
        <f t="shared" si="202"/>
        <v>23670</v>
      </c>
      <c r="EM102" s="110">
        <f t="shared" si="203"/>
        <v>114521.70915999998</v>
      </c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</row>
    <row r="103" spans="1:299" ht="11.25" customHeight="1" x14ac:dyDescent="0.25">
      <c r="A103" s="11">
        <v>46032</v>
      </c>
      <c r="B103" s="187"/>
      <c r="C103" s="181">
        <v>8004937012</v>
      </c>
      <c r="D103" s="111" t="s">
        <v>139</v>
      </c>
      <c r="E103" s="138">
        <v>20</v>
      </c>
      <c r="F103" s="139">
        <v>2</v>
      </c>
      <c r="G103" s="85">
        <v>191516183261</v>
      </c>
      <c r="H103" s="66"/>
      <c r="I103" s="41">
        <f t="shared" si="121"/>
        <v>0</v>
      </c>
      <c r="J103" s="48">
        <f t="shared" ref="J103:J148" si="224">J102+H103-I103</f>
        <v>95901</v>
      </c>
      <c r="K103" s="66"/>
      <c r="L103" s="41">
        <f t="shared" si="206"/>
        <v>0</v>
      </c>
      <c r="M103" s="48">
        <f t="shared" ref="M103:M114" si="225">M102+K103-L103</f>
        <v>27448</v>
      </c>
      <c r="N103" s="66"/>
      <c r="O103" s="41">
        <f t="shared" si="122"/>
        <v>0</v>
      </c>
      <c r="P103" s="48">
        <f t="shared" ref="P103:P114" si="226">P102+N103-O103</f>
        <v>90118</v>
      </c>
      <c r="Q103" s="66"/>
      <c r="R103" s="66">
        <f t="shared" si="123"/>
        <v>0</v>
      </c>
      <c r="S103" s="67">
        <f t="shared" ref="S103:S148" si="227">S102+Q103-R103</f>
        <v>22174</v>
      </c>
      <c r="T103" s="66"/>
      <c r="U103" s="66">
        <f t="shared" si="152"/>
        <v>0</v>
      </c>
      <c r="V103" s="67">
        <f t="shared" si="153"/>
        <v>65437.3</v>
      </c>
      <c r="X103" s="69">
        <f t="shared" si="124"/>
        <v>0</v>
      </c>
      <c r="Y103" s="67">
        <f t="shared" si="216"/>
        <v>1990.5</v>
      </c>
      <c r="Z103" s="66"/>
      <c r="AA103" s="68">
        <f t="shared" si="208"/>
        <v>0</v>
      </c>
      <c r="AB103" s="67">
        <f t="shared" si="155"/>
        <v>7929</v>
      </c>
      <c r="AC103" s="66"/>
      <c r="AD103" s="66">
        <f t="shared" si="217"/>
        <v>0</v>
      </c>
      <c r="AE103" s="67">
        <f t="shared" si="157"/>
        <v>1902</v>
      </c>
      <c r="AF103" s="66"/>
      <c r="AG103" s="78">
        <f t="shared" si="126"/>
        <v>0</v>
      </c>
      <c r="AH103" s="79">
        <f t="shared" si="158"/>
        <v>2284</v>
      </c>
      <c r="AI103" s="66"/>
      <c r="AJ103" s="68">
        <f t="shared" si="127"/>
        <v>0</v>
      </c>
      <c r="AK103" s="67">
        <f t="shared" si="159"/>
        <v>1588</v>
      </c>
      <c r="AL103" s="66"/>
      <c r="AM103" s="68">
        <f t="shared" si="128"/>
        <v>0</v>
      </c>
      <c r="AN103" s="67">
        <f t="shared" si="160"/>
        <v>1649.4</v>
      </c>
      <c r="AO103" s="66"/>
      <c r="AP103" s="68">
        <f t="shared" si="129"/>
        <v>0</v>
      </c>
      <c r="AQ103" s="67">
        <f t="shared" si="161"/>
        <v>5341.4</v>
      </c>
      <c r="AR103" s="66"/>
      <c r="AS103" s="68">
        <f t="shared" si="130"/>
        <v>0</v>
      </c>
      <c r="AT103" s="67">
        <f t="shared" si="162"/>
        <v>2344</v>
      </c>
      <c r="AU103" s="66"/>
      <c r="AV103" s="66">
        <f t="shared" si="163"/>
        <v>0</v>
      </c>
      <c r="AW103" s="42">
        <f t="shared" si="164"/>
        <v>1788.4</v>
      </c>
      <c r="AX103" s="66"/>
      <c r="AY103" s="66">
        <f t="shared" si="165"/>
        <v>0</v>
      </c>
      <c r="AZ103" s="67">
        <f t="shared" si="166"/>
        <v>1870</v>
      </c>
      <c r="BA103" s="66"/>
      <c r="BB103" s="68">
        <f t="shared" si="167"/>
        <v>0</v>
      </c>
      <c r="BC103" s="67">
        <f t="shared" si="168"/>
        <v>3451.6</v>
      </c>
      <c r="BD103" s="66"/>
      <c r="BE103" s="68">
        <f t="shared" si="169"/>
        <v>0</v>
      </c>
      <c r="BF103" s="67">
        <f t="shared" si="170"/>
        <v>3729</v>
      </c>
      <c r="BG103" s="66"/>
      <c r="BH103" s="68">
        <f t="shared" si="218"/>
        <v>0</v>
      </c>
      <c r="BI103" s="67">
        <f t="shared" si="210"/>
        <v>13824.600000000002</v>
      </c>
      <c r="BJ103" s="66"/>
      <c r="BK103" s="68">
        <f t="shared" si="172"/>
        <v>0</v>
      </c>
      <c r="BL103" s="67">
        <f t="shared" si="173"/>
        <v>7616</v>
      </c>
      <c r="BM103" s="66"/>
      <c r="BN103" s="68">
        <f t="shared" si="174"/>
        <v>0</v>
      </c>
      <c r="BO103" s="67">
        <f t="shared" si="175"/>
        <v>6921</v>
      </c>
      <c r="BP103" s="66"/>
      <c r="BQ103" s="68">
        <f t="shared" si="176"/>
        <v>0</v>
      </c>
      <c r="BR103" s="67">
        <f t="shared" si="177"/>
        <v>27923.599999999999</v>
      </c>
      <c r="BS103" s="66"/>
      <c r="BT103" s="66">
        <f t="shared" si="131"/>
        <v>0</v>
      </c>
      <c r="BU103" s="67">
        <f t="shared" si="211"/>
        <v>89261</v>
      </c>
      <c r="BV103" s="66"/>
      <c r="BW103" s="66">
        <f t="shared" si="132"/>
        <v>0</v>
      </c>
      <c r="BX103" s="67">
        <f>+BX102+BV103-BW103-40</f>
        <v>74116</v>
      </c>
      <c r="BY103" s="66"/>
      <c r="BZ103" s="66">
        <f t="shared" si="133"/>
        <v>0</v>
      </c>
      <c r="CA103" s="67">
        <f t="shared" si="209"/>
        <v>80720</v>
      </c>
      <c r="CB103" s="66"/>
      <c r="CC103" s="66">
        <f t="shared" si="178"/>
        <v>0</v>
      </c>
      <c r="CD103" s="67">
        <f t="shared" si="219"/>
        <v>4501</v>
      </c>
      <c r="CE103" s="66"/>
      <c r="CF103" s="66">
        <f t="shared" si="180"/>
        <v>42</v>
      </c>
      <c r="CG103" s="67">
        <f t="shared" si="181"/>
        <v>7055</v>
      </c>
      <c r="CH103" s="66"/>
      <c r="CI103" s="66">
        <f t="shared" si="134"/>
        <v>0</v>
      </c>
      <c r="CJ103" s="67">
        <f t="shared" si="182"/>
        <v>8813</v>
      </c>
      <c r="CK103" s="66"/>
      <c r="CL103" s="66">
        <f t="shared" si="183"/>
        <v>0</v>
      </c>
      <c r="CM103" s="79">
        <f t="shared" si="184"/>
        <v>4885</v>
      </c>
      <c r="CN103" s="66"/>
      <c r="CO103" s="68">
        <f t="shared" si="220"/>
        <v>0</v>
      </c>
      <c r="CP103" s="79">
        <f t="shared" si="186"/>
        <v>3976</v>
      </c>
      <c r="CQ103" s="66"/>
      <c r="CR103" s="68">
        <f t="shared" si="135"/>
        <v>0</v>
      </c>
      <c r="CS103" s="79">
        <f t="shared" si="221"/>
        <v>274</v>
      </c>
      <c r="CT103" s="66"/>
      <c r="CU103" s="68">
        <f t="shared" si="136"/>
        <v>0</v>
      </c>
      <c r="CV103" s="200">
        <f t="shared" si="188"/>
        <v>7769</v>
      </c>
      <c r="CW103" s="65"/>
      <c r="CX103" s="66">
        <f t="shared" si="214"/>
        <v>0</v>
      </c>
      <c r="CY103" s="40">
        <f t="shared" si="213"/>
        <v>6603</v>
      </c>
      <c r="CZ103" s="65"/>
      <c r="DA103" s="66">
        <f t="shared" si="189"/>
        <v>40</v>
      </c>
      <c r="DB103" s="67">
        <f t="shared" si="222"/>
        <v>41690</v>
      </c>
      <c r="DC103" s="66"/>
      <c r="DD103" s="66">
        <f t="shared" si="191"/>
        <v>40</v>
      </c>
      <c r="DE103" s="67">
        <f t="shared" si="223"/>
        <v>38461</v>
      </c>
      <c r="DF103" s="66"/>
      <c r="DG103" s="69">
        <f t="shared" si="193"/>
        <v>0</v>
      </c>
      <c r="DH103" s="67">
        <f t="shared" si="207"/>
        <v>79981</v>
      </c>
      <c r="DI103" s="66"/>
      <c r="DJ103" s="66">
        <f t="shared" si="137"/>
        <v>0</v>
      </c>
      <c r="DK103" s="67">
        <f t="shared" si="194"/>
        <v>3536.5</v>
      </c>
      <c r="DM103" s="206">
        <f t="shared" si="138"/>
        <v>0</v>
      </c>
      <c r="DN103" s="25">
        <f t="shared" si="139"/>
        <v>0</v>
      </c>
      <c r="DO103" s="5"/>
      <c r="DP103" s="43">
        <f t="shared" si="140"/>
        <v>0</v>
      </c>
      <c r="DQ103" s="27">
        <f t="shared" si="195"/>
        <v>7154.5</v>
      </c>
      <c r="DR103" s="5"/>
      <c r="DS103" s="43">
        <f t="shared" si="141"/>
        <v>0</v>
      </c>
      <c r="DT103" s="27">
        <f t="shared" si="196"/>
        <v>4846</v>
      </c>
      <c r="DU103" s="5"/>
      <c r="DV103" s="43">
        <f t="shared" si="142"/>
        <v>0</v>
      </c>
      <c r="DW103" s="27">
        <f t="shared" si="197"/>
        <v>4835</v>
      </c>
      <c r="DX103" s="5"/>
      <c r="DY103" s="22">
        <f t="shared" si="143"/>
        <v>0</v>
      </c>
      <c r="DZ103" s="25">
        <f t="shared" si="198"/>
        <v>523</v>
      </c>
      <c r="EA103" s="22"/>
      <c r="EB103" s="22">
        <f t="shared" si="144"/>
        <v>0</v>
      </c>
      <c r="EC103" s="28">
        <f t="shared" si="199"/>
        <v>369</v>
      </c>
      <c r="ED103" s="5"/>
      <c r="EE103" s="43">
        <f t="shared" si="215"/>
        <v>0</v>
      </c>
      <c r="EF103" s="27">
        <f t="shared" si="200"/>
        <v>4769</v>
      </c>
      <c r="EG103" s="66"/>
      <c r="EH103" s="66">
        <f t="shared" si="146"/>
        <v>0</v>
      </c>
      <c r="EI103" s="67">
        <f t="shared" si="201"/>
        <v>25040</v>
      </c>
      <c r="EJ103" s="66"/>
      <c r="EK103" s="66">
        <f t="shared" si="147"/>
        <v>0</v>
      </c>
      <c r="EL103" s="67">
        <f t="shared" si="202"/>
        <v>23670</v>
      </c>
      <c r="EM103" s="110">
        <f t="shared" si="203"/>
        <v>114295.99515999999</v>
      </c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</row>
    <row r="104" spans="1:299" ht="11.25" customHeight="1" x14ac:dyDescent="0.25">
      <c r="A104" s="11">
        <v>46032</v>
      </c>
      <c r="B104" s="187"/>
      <c r="C104" s="174">
        <v>8004937013</v>
      </c>
      <c r="D104" s="13" t="s">
        <v>119</v>
      </c>
      <c r="E104" s="14">
        <v>75</v>
      </c>
      <c r="F104" s="15">
        <v>5</v>
      </c>
      <c r="G104" s="16">
        <v>191516031067</v>
      </c>
      <c r="H104" s="66"/>
      <c r="I104" s="41">
        <f t="shared" si="121"/>
        <v>150</v>
      </c>
      <c r="J104" s="48">
        <f t="shared" si="224"/>
        <v>95751</v>
      </c>
      <c r="K104" s="66"/>
      <c r="L104" s="41">
        <f t="shared" si="206"/>
        <v>150</v>
      </c>
      <c r="M104" s="48">
        <f t="shared" si="225"/>
        <v>27298</v>
      </c>
      <c r="N104" s="66"/>
      <c r="O104" s="41">
        <f t="shared" si="122"/>
        <v>150</v>
      </c>
      <c r="P104" s="48">
        <f t="shared" si="226"/>
        <v>89968</v>
      </c>
      <c r="Q104" s="66"/>
      <c r="R104" s="66">
        <f t="shared" si="123"/>
        <v>150</v>
      </c>
      <c r="S104" s="67">
        <f t="shared" si="227"/>
        <v>22024</v>
      </c>
      <c r="T104" s="66"/>
      <c r="U104" s="66">
        <f t="shared" si="152"/>
        <v>0</v>
      </c>
      <c r="V104" s="67">
        <f t="shared" si="153"/>
        <v>65437.3</v>
      </c>
      <c r="X104" s="69">
        <f t="shared" si="124"/>
        <v>0</v>
      </c>
      <c r="Y104" s="67">
        <f t="shared" si="216"/>
        <v>1990.5</v>
      </c>
      <c r="Z104" s="66"/>
      <c r="AA104" s="68">
        <f t="shared" si="208"/>
        <v>0</v>
      </c>
      <c r="AB104" s="67">
        <f t="shared" si="155"/>
        <v>7929</v>
      </c>
      <c r="AC104" s="66"/>
      <c r="AD104" s="66">
        <f t="shared" si="217"/>
        <v>0</v>
      </c>
      <c r="AE104" s="67">
        <f t="shared" si="157"/>
        <v>1902</v>
      </c>
      <c r="AF104" s="66"/>
      <c r="AG104" s="78">
        <f t="shared" si="126"/>
        <v>382.5</v>
      </c>
      <c r="AH104" s="79">
        <f t="shared" si="158"/>
        <v>1901.5</v>
      </c>
      <c r="AI104" s="66"/>
      <c r="AJ104" s="68">
        <f t="shared" si="127"/>
        <v>0</v>
      </c>
      <c r="AK104" s="67">
        <f t="shared" si="159"/>
        <v>1588</v>
      </c>
      <c r="AL104" s="66"/>
      <c r="AM104" s="68">
        <f t="shared" si="128"/>
        <v>0</v>
      </c>
      <c r="AN104" s="67">
        <f t="shared" si="160"/>
        <v>1649.4</v>
      </c>
      <c r="AO104" s="66"/>
      <c r="AP104" s="68">
        <f t="shared" si="129"/>
        <v>0</v>
      </c>
      <c r="AQ104" s="67">
        <f t="shared" si="161"/>
        <v>5341.4</v>
      </c>
      <c r="AR104" s="66"/>
      <c r="AS104" s="68">
        <f t="shared" si="130"/>
        <v>0</v>
      </c>
      <c r="AT104" s="67">
        <f t="shared" si="162"/>
        <v>2344</v>
      </c>
      <c r="AU104" s="66"/>
      <c r="AV104" s="66">
        <f t="shared" si="163"/>
        <v>0</v>
      </c>
      <c r="AW104" s="42">
        <f t="shared" si="164"/>
        <v>1788.4</v>
      </c>
      <c r="AX104" s="66"/>
      <c r="AY104" s="66">
        <f t="shared" si="165"/>
        <v>0</v>
      </c>
      <c r="AZ104" s="67">
        <f t="shared" si="166"/>
        <v>1870</v>
      </c>
      <c r="BA104" s="66"/>
      <c r="BB104" s="68">
        <f t="shared" si="167"/>
        <v>0</v>
      </c>
      <c r="BC104" s="67">
        <f t="shared" si="168"/>
        <v>3451.6</v>
      </c>
      <c r="BD104" s="66"/>
      <c r="BE104" s="68">
        <f t="shared" si="169"/>
        <v>0</v>
      </c>
      <c r="BF104" s="67">
        <f t="shared" si="170"/>
        <v>3729</v>
      </c>
      <c r="BG104" s="66"/>
      <c r="BH104" s="68">
        <f t="shared" si="218"/>
        <v>0</v>
      </c>
      <c r="BI104" s="67">
        <f t="shared" si="210"/>
        <v>13824.600000000002</v>
      </c>
      <c r="BJ104" s="66"/>
      <c r="BK104" s="68">
        <f t="shared" si="172"/>
        <v>0</v>
      </c>
      <c r="BL104" s="67">
        <f t="shared" si="173"/>
        <v>7616</v>
      </c>
      <c r="BM104" s="66"/>
      <c r="BN104" s="68">
        <f t="shared" si="174"/>
        <v>0</v>
      </c>
      <c r="BO104" s="67">
        <f t="shared" si="175"/>
        <v>6921</v>
      </c>
      <c r="BP104" s="66"/>
      <c r="BQ104" s="68">
        <f t="shared" si="176"/>
        <v>0</v>
      </c>
      <c r="BR104" s="67">
        <f t="shared" si="177"/>
        <v>27923.599999999999</v>
      </c>
      <c r="BS104" s="66"/>
      <c r="BT104" s="66">
        <f t="shared" si="131"/>
        <v>0</v>
      </c>
      <c r="BU104" s="67">
        <f t="shared" si="211"/>
        <v>89261</v>
      </c>
      <c r="BV104" s="66"/>
      <c r="BW104" s="66">
        <f t="shared" si="132"/>
        <v>0</v>
      </c>
      <c r="BX104" s="67">
        <f t="shared" ref="BX104:BX123" si="228">+BX103+BV104-BW104</f>
        <v>74116</v>
      </c>
      <c r="BY104" s="66"/>
      <c r="BZ104" s="66">
        <f t="shared" si="133"/>
        <v>0</v>
      </c>
      <c r="CA104" s="67">
        <f t="shared" si="209"/>
        <v>80720</v>
      </c>
      <c r="CB104" s="66"/>
      <c r="CC104" s="66">
        <f t="shared" si="178"/>
        <v>0</v>
      </c>
      <c r="CD104" s="67">
        <f t="shared" si="219"/>
        <v>4501</v>
      </c>
      <c r="CE104" s="66"/>
      <c r="CF104" s="66">
        <f t="shared" si="180"/>
        <v>0</v>
      </c>
      <c r="CG104" s="67">
        <f t="shared" si="181"/>
        <v>7055</v>
      </c>
      <c r="CH104" s="66"/>
      <c r="CI104" s="66">
        <f t="shared" si="134"/>
        <v>0</v>
      </c>
      <c r="CJ104" s="67">
        <f t="shared" si="182"/>
        <v>8813</v>
      </c>
      <c r="CK104" s="66"/>
      <c r="CL104" s="66">
        <f t="shared" si="183"/>
        <v>0</v>
      </c>
      <c r="CM104" s="79">
        <f t="shared" si="184"/>
        <v>4885</v>
      </c>
      <c r="CN104" s="66"/>
      <c r="CO104" s="68">
        <f t="shared" si="220"/>
        <v>0</v>
      </c>
      <c r="CP104" s="79">
        <f t="shared" si="186"/>
        <v>3976</v>
      </c>
      <c r="CQ104" s="66"/>
      <c r="CR104" s="68">
        <f t="shared" si="135"/>
        <v>0</v>
      </c>
      <c r="CS104" s="79">
        <f t="shared" si="221"/>
        <v>274</v>
      </c>
      <c r="CT104" s="66"/>
      <c r="CU104" s="68">
        <f t="shared" si="136"/>
        <v>0</v>
      </c>
      <c r="CV104" s="200">
        <f t="shared" si="188"/>
        <v>7769</v>
      </c>
      <c r="CW104" s="65"/>
      <c r="CX104" s="66">
        <f t="shared" si="214"/>
        <v>0</v>
      </c>
      <c r="CY104" s="40">
        <f t="shared" si="213"/>
        <v>6603</v>
      </c>
      <c r="CZ104" s="65"/>
      <c r="DA104" s="66">
        <f t="shared" si="189"/>
        <v>0</v>
      </c>
      <c r="DB104" s="67">
        <f t="shared" si="222"/>
        <v>41690</v>
      </c>
      <c r="DC104" s="66"/>
      <c r="DD104" s="66">
        <f t="shared" si="191"/>
        <v>0</v>
      </c>
      <c r="DE104" s="67">
        <f t="shared" si="223"/>
        <v>38461</v>
      </c>
      <c r="DF104" s="66"/>
      <c r="DG104" s="69">
        <f t="shared" si="193"/>
        <v>0</v>
      </c>
      <c r="DH104" s="67">
        <f t="shared" si="207"/>
        <v>79981</v>
      </c>
      <c r="DI104" s="66"/>
      <c r="DJ104" s="66">
        <f t="shared" si="137"/>
        <v>0</v>
      </c>
      <c r="DK104" s="67">
        <f t="shared" si="194"/>
        <v>3536.5</v>
      </c>
      <c r="DM104" s="206">
        <f t="shared" si="138"/>
        <v>0</v>
      </c>
      <c r="DN104" s="25">
        <f t="shared" si="139"/>
        <v>0</v>
      </c>
      <c r="DO104" s="5"/>
      <c r="DP104" s="43">
        <f t="shared" si="140"/>
        <v>0</v>
      </c>
      <c r="DQ104" s="27">
        <f t="shared" si="195"/>
        <v>7154.5</v>
      </c>
      <c r="DR104" s="5"/>
      <c r="DS104" s="43">
        <f t="shared" si="141"/>
        <v>0</v>
      </c>
      <c r="DT104" s="27">
        <f t="shared" si="196"/>
        <v>4846</v>
      </c>
      <c r="DU104" s="5"/>
      <c r="DV104" s="43">
        <f t="shared" si="142"/>
        <v>0</v>
      </c>
      <c r="DW104" s="27">
        <f t="shared" si="197"/>
        <v>4835</v>
      </c>
      <c r="DX104" s="5"/>
      <c r="DY104" s="22">
        <f t="shared" si="143"/>
        <v>0</v>
      </c>
      <c r="DZ104" s="25">
        <f t="shared" si="198"/>
        <v>523</v>
      </c>
      <c r="EA104" s="22"/>
      <c r="EB104" s="22">
        <f t="shared" si="144"/>
        <v>0</v>
      </c>
      <c r="EC104" s="28">
        <f t="shared" si="199"/>
        <v>369</v>
      </c>
      <c r="ED104" s="5"/>
      <c r="EE104" s="43">
        <f t="shared" si="215"/>
        <v>0</v>
      </c>
      <c r="EF104" s="27">
        <f t="shared" si="200"/>
        <v>4769</v>
      </c>
      <c r="EG104" s="66"/>
      <c r="EH104" s="66">
        <f t="shared" si="146"/>
        <v>0</v>
      </c>
      <c r="EI104" s="67">
        <f t="shared" si="201"/>
        <v>25040</v>
      </c>
      <c r="EJ104" s="66"/>
      <c r="EK104" s="66">
        <f t="shared" si="147"/>
        <v>0</v>
      </c>
      <c r="EL104" s="67">
        <f t="shared" si="202"/>
        <v>23670</v>
      </c>
      <c r="EM104" s="110">
        <f t="shared" si="203"/>
        <v>114225.49395999999</v>
      </c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</row>
    <row r="105" spans="1:299" ht="11.25" customHeight="1" x14ac:dyDescent="0.25">
      <c r="A105" s="11">
        <v>46032</v>
      </c>
      <c r="B105" s="187"/>
      <c r="C105" s="174">
        <v>8004937014</v>
      </c>
      <c r="D105" s="13" t="s">
        <v>127</v>
      </c>
      <c r="E105" s="14">
        <v>35</v>
      </c>
      <c r="F105" s="15">
        <v>3</v>
      </c>
      <c r="G105" s="16">
        <v>191516031081</v>
      </c>
      <c r="H105" s="66"/>
      <c r="I105" s="41">
        <f t="shared" si="121"/>
        <v>70</v>
      </c>
      <c r="J105" s="48">
        <f t="shared" si="224"/>
        <v>95681</v>
      </c>
      <c r="K105" s="66"/>
      <c r="L105" s="41">
        <f t="shared" si="206"/>
        <v>70</v>
      </c>
      <c r="M105" s="48">
        <f t="shared" si="225"/>
        <v>27228</v>
      </c>
      <c r="N105" s="66"/>
      <c r="O105" s="41">
        <f t="shared" si="122"/>
        <v>70</v>
      </c>
      <c r="P105" s="48">
        <f t="shared" si="226"/>
        <v>89898</v>
      </c>
      <c r="Q105" s="66"/>
      <c r="R105" s="66">
        <f t="shared" si="123"/>
        <v>70</v>
      </c>
      <c r="S105" s="67">
        <f t="shared" si="227"/>
        <v>21954</v>
      </c>
      <c r="T105" s="66"/>
      <c r="U105" s="66">
        <f t="shared" si="152"/>
        <v>0</v>
      </c>
      <c r="V105" s="67">
        <f t="shared" si="153"/>
        <v>65437.3</v>
      </c>
      <c r="X105" s="69">
        <f t="shared" si="124"/>
        <v>0</v>
      </c>
      <c r="Y105" s="67">
        <f t="shared" si="216"/>
        <v>1990.5</v>
      </c>
      <c r="Z105" s="66"/>
      <c r="AA105" s="68">
        <f t="shared" si="208"/>
        <v>0</v>
      </c>
      <c r="AB105" s="67">
        <f t="shared" si="155"/>
        <v>7929</v>
      </c>
      <c r="AC105" s="66"/>
      <c r="AD105" s="66">
        <f t="shared" si="217"/>
        <v>0</v>
      </c>
      <c r="AE105" s="67">
        <f t="shared" si="157"/>
        <v>1902</v>
      </c>
      <c r="AF105" s="66"/>
      <c r="AG105" s="78">
        <f t="shared" si="126"/>
        <v>108.5</v>
      </c>
      <c r="AH105" s="79">
        <f t="shared" si="158"/>
        <v>1793</v>
      </c>
      <c r="AI105" s="66"/>
      <c r="AJ105" s="68">
        <f t="shared" si="127"/>
        <v>0</v>
      </c>
      <c r="AK105" s="67">
        <f t="shared" si="159"/>
        <v>1588</v>
      </c>
      <c r="AL105" s="66"/>
      <c r="AM105" s="68">
        <f t="shared" si="128"/>
        <v>0</v>
      </c>
      <c r="AN105" s="67">
        <f t="shared" si="160"/>
        <v>1649.4</v>
      </c>
      <c r="AO105" s="66"/>
      <c r="AP105" s="68">
        <f t="shared" si="129"/>
        <v>0</v>
      </c>
      <c r="AQ105" s="67">
        <f t="shared" si="161"/>
        <v>5341.4</v>
      </c>
      <c r="AR105" s="66"/>
      <c r="AS105" s="68">
        <f t="shared" si="130"/>
        <v>0</v>
      </c>
      <c r="AT105" s="67">
        <f t="shared" si="162"/>
        <v>2344</v>
      </c>
      <c r="AU105" s="66"/>
      <c r="AV105" s="66">
        <f t="shared" si="163"/>
        <v>0</v>
      </c>
      <c r="AW105" s="42">
        <f t="shared" si="164"/>
        <v>1788.4</v>
      </c>
      <c r="AX105" s="66"/>
      <c r="AY105" s="66">
        <f t="shared" si="165"/>
        <v>0</v>
      </c>
      <c r="AZ105" s="67">
        <f t="shared" si="166"/>
        <v>1870</v>
      </c>
      <c r="BA105" s="66"/>
      <c r="BB105" s="68">
        <f t="shared" si="167"/>
        <v>0</v>
      </c>
      <c r="BC105" s="67">
        <f t="shared" si="168"/>
        <v>3451.6</v>
      </c>
      <c r="BD105" s="66"/>
      <c r="BE105" s="68">
        <f t="shared" si="169"/>
        <v>0</v>
      </c>
      <c r="BF105" s="67">
        <f t="shared" si="170"/>
        <v>3729</v>
      </c>
      <c r="BG105" s="66"/>
      <c r="BH105" s="68">
        <f t="shared" si="218"/>
        <v>0</v>
      </c>
      <c r="BI105" s="67">
        <f t="shared" si="210"/>
        <v>13824.600000000002</v>
      </c>
      <c r="BJ105" s="66"/>
      <c r="BK105" s="68">
        <f t="shared" si="172"/>
        <v>0</v>
      </c>
      <c r="BL105" s="67">
        <f t="shared" si="173"/>
        <v>7616</v>
      </c>
      <c r="BM105" s="66"/>
      <c r="BN105" s="68">
        <f t="shared" si="174"/>
        <v>0</v>
      </c>
      <c r="BO105" s="67">
        <f t="shared" si="175"/>
        <v>6921</v>
      </c>
      <c r="BP105" s="66"/>
      <c r="BQ105" s="68">
        <f t="shared" si="176"/>
        <v>0</v>
      </c>
      <c r="BR105" s="67">
        <f t="shared" si="177"/>
        <v>27923.599999999999</v>
      </c>
      <c r="BS105" s="66"/>
      <c r="BT105" s="66">
        <f t="shared" si="131"/>
        <v>0</v>
      </c>
      <c r="BU105" s="67">
        <f t="shared" si="211"/>
        <v>89261</v>
      </c>
      <c r="BV105" s="66"/>
      <c r="BW105" s="66">
        <f t="shared" si="132"/>
        <v>0</v>
      </c>
      <c r="BX105" s="67">
        <f t="shared" si="228"/>
        <v>74116</v>
      </c>
      <c r="BY105" s="66"/>
      <c r="BZ105" s="66">
        <f t="shared" si="133"/>
        <v>0</v>
      </c>
      <c r="CA105" s="67">
        <f t="shared" si="209"/>
        <v>80720</v>
      </c>
      <c r="CB105" s="66"/>
      <c r="CC105" s="66">
        <f t="shared" si="178"/>
        <v>0</v>
      </c>
      <c r="CD105" s="67">
        <f t="shared" si="219"/>
        <v>4501</v>
      </c>
      <c r="CE105" s="66"/>
      <c r="CF105" s="66">
        <f t="shared" si="180"/>
        <v>0</v>
      </c>
      <c r="CG105" s="67">
        <f t="shared" si="181"/>
        <v>7055</v>
      </c>
      <c r="CH105" s="66"/>
      <c r="CI105" s="66">
        <f t="shared" si="134"/>
        <v>0</v>
      </c>
      <c r="CJ105" s="67">
        <f t="shared" si="182"/>
        <v>8813</v>
      </c>
      <c r="CK105" s="66"/>
      <c r="CL105" s="66">
        <f t="shared" si="183"/>
        <v>0</v>
      </c>
      <c r="CM105" s="79">
        <f t="shared" si="184"/>
        <v>4885</v>
      </c>
      <c r="CN105" s="66"/>
      <c r="CO105" s="68">
        <f t="shared" si="220"/>
        <v>0</v>
      </c>
      <c r="CP105" s="79">
        <f t="shared" si="186"/>
        <v>3976</v>
      </c>
      <c r="CQ105" s="66"/>
      <c r="CR105" s="68">
        <f t="shared" si="135"/>
        <v>0</v>
      </c>
      <c r="CS105" s="79">
        <f t="shared" si="221"/>
        <v>274</v>
      </c>
      <c r="CT105" s="66"/>
      <c r="CU105" s="68">
        <f t="shared" si="136"/>
        <v>0</v>
      </c>
      <c r="CV105" s="200">
        <f t="shared" si="188"/>
        <v>7769</v>
      </c>
      <c r="CW105" s="65"/>
      <c r="CX105" s="66">
        <f t="shared" si="214"/>
        <v>0</v>
      </c>
      <c r="CY105" s="40">
        <f t="shared" si="213"/>
        <v>6603</v>
      </c>
      <c r="CZ105" s="65"/>
      <c r="DA105" s="66">
        <f t="shared" si="189"/>
        <v>0</v>
      </c>
      <c r="DB105" s="67">
        <f t="shared" si="222"/>
        <v>41690</v>
      </c>
      <c r="DC105" s="66"/>
      <c r="DD105" s="66">
        <f t="shared" si="191"/>
        <v>0</v>
      </c>
      <c r="DE105" s="67">
        <f t="shared" si="223"/>
        <v>38461</v>
      </c>
      <c r="DF105" s="66"/>
      <c r="DG105" s="69">
        <f t="shared" si="193"/>
        <v>0</v>
      </c>
      <c r="DH105" s="67">
        <f t="shared" si="207"/>
        <v>79981</v>
      </c>
      <c r="DI105" s="66"/>
      <c r="DJ105" s="66">
        <f t="shared" si="137"/>
        <v>0</v>
      </c>
      <c r="DK105" s="67">
        <f t="shared" si="194"/>
        <v>3536.5</v>
      </c>
      <c r="DM105" s="206">
        <f t="shared" si="138"/>
        <v>0</v>
      </c>
      <c r="DN105" s="25">
        <f t="shared" si="139"/>
        <v>0</v>
      </c>
      <c r="DO105" s="5"/>
      <c r="DP105" s="43">
        <f t="shared" si="140"/>
        <v>0</v>
      </c>
      <c r="DQ105" s="27">
        <f t="shared" si="195"/>
        <v>7154.5</v>
      </c>
      <c r="DR105" s="5"/>
      <c r="DS105" s="43">
        <f t="shared" si="141"/>
        <v>0</v>
      </c>
      <c r="DT105" s="27">
        <f t="shared" si="196"/>
        <v>4846</v>
      </c>
      <c r="DU105" s="5"/>
      <c r="DV105" s="43">
        <f t="shared" si="142"/>
        <v>0</v>
      </c>
      <c r="DW105" s="27">
        <f t="shared" si="197"/>
        <v>4835</v>
      </c>
      <c r="DX105" s="5"/>
      <c r="DY105" s="22">
        <f t="shared" si="143"/>
        <v>0</v>
      </c>
      <c r="DZ105" s="25">
        <f t="shared" si="198"/>
        <v>523</v>
      </c>
      <c r="EA105" s="22"/>
      <c r="EB105" s="22">
        <f t="shared" si="144"/>
        <v>0</v>
      </c>
      <c r="EC105" s="28">
        <f t="shared" si="199"/>
        <v>369</v>
      </c>
      <c r="ED105" s="5"/>
      <c r="EE105" s="43">
        <f t="shared" si="215"/>
        <v>0</v>
      </c>
      <c r="EF105" s="27">
        <f t="shared" si="200"/>
        <v>4769</v>
      </c>
      <c r="EG105" s="66"/>
      <c r="EH105" s="66">
        <f t="shared" si="146"/>
        <v>0</v>
      </c>
      <c r="EI105" s="67">
        <f t="shared" si="201"/>
        <v>25040</v>
      </c>
      <c r="EJ105" s="66"/>
      <c r="EK105" s="66">
        <f t="shared" si="147"/>
        <v>0</v>
      </c>
      <c r="EL105" s="67">
        <f t="shared" si="202"/>
        <v>23670</v>
      </c>
      <c r="EM105" s="110">
        <f t="shared" si="203"/>
        <v>114104.15635999999</v>
      </c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</row>
    <row r="106" spans="1:299" ht="11.25" customHeight="1" x14ac:dyDescent="0.25">
      <c r="A106" s="11">
        <v>46032</v>
      </c>
      <c r="B106" s="187"/>
      <c r="C106" s="174">
        <v>8004937015</v>
      </c>
      <c r="D106" s="13" t="s">
        <v>66</v>
      </c>
      <c r="E106" s="14">
        <v>80</v>
      </c>
      <c r="F106" s="15">
        <v>2</v>
      </c>
      <c r="G106" s="16">
        <v>191516031098</v>
      </c>
      <c r="H106" s="66"/>
      <c r="I106" s="41">
        <f t="shared" si="121"/>
        <v>160</v>
      </c>
      <c r="J106" s="48">
        <f t="shared" si="224"/>
        <v>95521</v>
      </c>
      <c r="K106" s="66"/>
      <c r="L106" s="41">
        <f t="shared" si="206"/>
        <v>160</v>
      </c>
      <c r="M106" s="48">
        <f t="shared" si="225"/>
        <v>27068</v>
      </c>
      <c r="N106" s="66"/>
      <c r="O106" s="41">
        <f t="shared" si="122"/>
        <v>160</v>
      </c>
      <c r="P106" s="48">
        <f t="shared" si="226"/>
        <v>89738</v>
      </c>
      <c r="Q106" s="66"/>
      <c r="R106" s="66">
        <f t="shared" si="123"/>
        <v>160</v>
      </c>
      <c r="S106" s="67">
        <f t="shared" si="227"/>
        <v>21794</v>
      </c>
      <c r="T106" s="66"/>
      <c r="U106" s="66">
        <f t="shared" si="152"/>
        <v>0</v>
      </c>
      <c r="V106" s="67">
        <f t="shared" si="153"/>
        <v>65437.3</v>
      </c>
      <c r="X106" s="69">
        <f t="shared" si="124"/>
        <v>0</v>
      </c>
      <c r="Y106" s="67">
        <f t="shared" si="216"/>
        <v>1990.5</v>
      </c>
      <c r="Z106" s="66"/>
      <c r="AA106" s="68">
        <f t="shared" si="208"/>
        <v>0</v>
      </c>
      <c r="AB106" s="67">
        <f t="shared" si="155"/>
        <v>7929</v>
      </c>
      <c r="AC106" s="66"/>
      <c r="AD106" s="66">
        <f t="shared" si="217"/>
        <v>0</v>
      </c>
      <c r="AE106" s="67">
        <f t="shared" si="157"/>
        <v>1902</v>
      </c>
      <c r="AF106" s="66"/>
      <c r="AG106" s="78">
        <f t="shared" si="126"/>
        <v>168</v>
      </c>
      <c r="AH106" s="79">
        <f t="shared" si="158"/>
        <v>1625</v>
      </c>
      <c r="AI106" s="66"/>
      <c r="AJ106" s="68">
        <f t="shared" si="127"/>
        <v>0</v>
      </c>
      <c r="AK106" s="67">
        <f t="shared" si="159"/>
        <v>1588</v>
      </c>
      <c r="AL106" s="66"/>
      <c r="AM106" s="68">
        <f t="shared" si="128"/>
        <v>0</v>
      </c>
      <c r="AN106" s="67">
        <f t="shared" si="160"/>
        <v>1649.4</v>
      </c>
      <c r="AO106" s="66"/>
      <c r="AP106" s="68">
        <f t="shared" si="129"/>
        <v>0</v>
      </c>
      <c r="AQ106" s="67">
        <f t="shared" si="161"/>
        <v>5341.4</v>
      </c>
      <c r="AR106" s="66"/>
      <c r="AS106" s="68">
        <f t="shared" si="130"/>
        <v>0</v>
      </c>
      <c r="AT106" s="67">
        <f t="shared" si="162"/>
        <v>2344</v>
      </c>
      <c r="AU106" s="66"/>
      <c r="AV106" s="66">
        <f t="shared" si="163"/>
        <v>0</v>
      </c>
      <c r="AW106" s="42">
        <f t="shared" si="164"/>
        <v>1788.4</v>
      </c>
      <c r="AX106" s="66"/>
      <c r="AY106" s="66">
        <f t="shared" si="165"/>
        <v>0</v>
      </c>
      <c r="AZ106" s="67">
        <f t="shared" si="166"/>
        <v>1870</v>
      </c>
      <c r="BA106" s="66"/>
      <c r="BB106" s="68">
        <f t="shared" si="167"/>
        <v>0</v>
      </c>
      <c r="BC106" s="67">
        <f t="shared" si="168"/>
        <v>3451.6</v>
      </c>
      <c r="BD106" s="66"/>
      <c r="BE106" s="68">
        <f t="shared" si="169"/>
        <v>0</v>
      </c>
      <c r="BF106" s="67">
        <f t="shared" si="170"/>
        <v>3729</v>
      </c>
      <c r="BG106" s="66"/>
      <c r="BH106" s="68">
        <f t="shared" si="218"/>
        <v>0</v>
      </c>
      <c r="BI106" s="67">
        <f t="shared" si="210"/>
        <v>13824.600000000002</v>
      </c>
      <c r="BJ106" s="66"/>
      <c r="BK106" s="68">
        <f t="shared" si="172"/>
        <v>0</v>
      </c>
      <c r="BL106" s="67">
        <f t="shared" si="173"/>
        <v>7616</v>
      </c>
      <c r="BM106" s="66"/>
      <c r="BN106" s="68">
        <f t="shared" si="174"/>
        <v>0</v>
      </c>
      <c r="BO106" s="67">
        <f t="shared" si="175"/>
        <v>6921</v>
      </c>
      <c r="BP106" s="66"/>
      <c r="BQ106" s="68">
        <f t="shared" si="176"/>
        <v>0</v>
      </c>
      <c r="BR106" s="67">
        <f t="shared" si="177"/>
        <v>27923.599999999999</v>
      </c>
      <c r="BS106" s="66"/>
      <c r="BT106" s="66">
        <f t="shared" si="131"/>
        <v>0</v>
      </c>
      <c r="BU106" s="67">
        <f t="shared" si="211"/>
        <v>89261</v>
      </c>
      <c r="BV106" s="66"/>
      <c r="BW106" s="66">
        <f t="shared" si="132"/>
        <v>0</v>
      </c>
      <c r="BX106" s="67">
        <f t="shared" si="228"/>
        <v>74116</v>
      </c>
      <c r="BY106" s="66"/>
      <c r="BZ106" s="66">
        <f t="shared" si="133"/>
        <v>0</v>
      </c>
      <c r="CA106" s="67">
        <f t="shared" si="209"/>
        <v>80720</v>
      </c>
      <c r="CB106" s="66"/>
      <c r="CC106" s="66">
        <f t="shared" si="178"/>
        <v>0</v>
      </c>
      <c r="CD106" s="67">
        <f t="shared" si="219"/>
        <v>4501</v>
      </c>
      <c r="CE106" s="66"/>
      <c r="CF106" s="66">
        <f t="shared" si="180"/>
        <v>0</v>
      </c>
      <c r="CG106" s="67">
        <f t="shared" si="181"/>
        <v>7055</v>
      </c>
      <c r="CH106" s="66"/>
      <c r="CI106" s="66">
        <f t="shared" si="134"/>
        <v>0</v>
      </c>
      <c r="CJ106" s="67">
        <f t="shared" si="182"/>
        <v>8813</v>
      </c>
      <c r="CK106" s="66"/>
      <c r="CL106" s="66">
        <f t="shared" si="183"/>
        <v>0</v>
      </c>
      <c r="CM106" s="79">
        <f t="shared" si="184"/>
        <v>4885</v>
      </c>
      <c r="CN106" s="66"/>
      <c r="CO106" s="68">
        <f t="shared" si="220"/>
        <v>0</v>
      </c>
      <c r="CP106" s="79">
        <f t="shared" si="186"/>
        <v>3976</v>
      </c>
      <c r="CQ106" s="66"/>
      <c r="CR106" s="68">
        <f t="shared" si="135"/>
        <v>0</v>
      </c>
      <c r="CS106" s="79">
        <f t="shared" si="221"/>
        <v>274</v>
      </c>
      <c r="CT106" s="66"/>
      <c r="CU106" s="68">
        <f t="shared" si="136"/>
        <v>0</v>
      </c>
      <c r="CV106" s="200">
        <f t="shared" si="188"/>
        <v>7769</v>
      </c>
      <c r="CW106" s="65"/>
      <c r="CX106" s="66">
        <f t="shared" si="214"/>
        <v>0</v>
      </c>
      <c r="CY106" s="40">
        <f t="shared" si="213"/>
        <v>6603</v>
      </c>
      <c r="CZ106" s="65"/>
      <c r="DA106" s="66">
        <f t="shared" si="189"/>
        <v>0</v>
      </c>
      <c r="DB106" s="67">
        <f t="shared" si="222"/>
        <v>41690</v>
      </c>
      <c r="DC106" s="66"/>
      <c r="DD106" s="66">
        <f t="shared" si="191"/>
        <v>0</v>
      </c>
      <c r="DE106" s="67">
        <f t="shared" si="223"/>
        <v>38461</v>
      </c>
      <c r="DF106" s="66"/>
      <c r="DG106" s="69">
        <f t="shared" si="193"/>
        <v>0</v>
      </c>
      <c r="DH106" s="67">
        <f t="shared" si="207"/>
        <v>79981</v>
      </c>
      <c r="DI106" s="66"/>
      <c r="DJ106" s="66">
        <f t="shared" si="137"/>
        <v>0</v>
      </c>
      <c r="DK106" s="67">
        <f t="shared" si="194"/>
        <v>3536.5</v>
      </c>
      <c r="DM106" s="206">
        <f t="shared" si="138"/>
        <v>0</v>
      </c>
      <c r="DN106" s="25">
        <f t="shared" si="139"/>
        <v>0</v>
      </c>
      <c r="DO106" s="5"/>
      <c r="DP106" s="43">
        <f t="shared" si="140"/>
        <v>0</v>
      </c>
      <c r="DQ106" s="27">
        <f t="shared" si="195"/>
        <v>7154.5</v>
      </c>
      <c r="DR106" s="5"/>
      <c r="DS106" s="43">
        <f t="shared" si="141"/>
        <v>0</v>
      </c>
      <c r="DT106" s="27">
        <f t="shared" si="196"/>
        <v>4846</v>
      </c>
      <c r="DU106" s="5"/>
      <c r="DV106" s="43">
        <f t="shared" si="142"/>
        <v>0</v>
      </c>
      <c r="DW106" s="27">
        <f t="shared" si="197"/>
        <v>4835</v>
      </c>
      <c r="DX106" s="5"/>
      <c r="DY106" s="22">
        <f t="shared" si="143"/>
        <v>0</v>
      </c>
      <c r="DZ106" s="25">
        <f t="shared" si="198"/>
        <v>523</v>
      </c>
      <c r="EA106" s="22"/>
      <c r="EB106" s="22">
        <f t="shared" si="144"/>
        <v>0</v>
      </c>
      <c r="EC106" s="28">
        <f t="shared" si="199"/>
        <v>369</v>
      </c>
      <c r="ED106" s="5"/>
      <c r="EE106" s="43">
        <f t="shared" si="215"/>
        <v>0</v>
      </c>
      <c r="EF106" s="27">
        <f t="shared" si="200"/>
        <v>4769</v>
      </c>
      <c r="EG106" s="66"/>
      <c r="EH106" s="66">
        <f t="shared" si="146"/>
        <v>0</v>
      </c>
      <c r="EI106" s="67">
        <f t="shared" si="201"/>
        <v>25040</v>
      </c>
      <c r="EJ106" s="66"/>
      <c r="EK106" s="66">
        <f t="shared" si="147"/>
        <v>0</v>
      </c>
      <c r="EL106" s="67">
        <f t="shared" si="202"/>
        <v>23670</v>
      </c>
      <c r="EM106" s="110">
        <f t="shared" si="203"/>
        <v>113882.49686</v>
      </c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</row>
    <row r="107" spans="1:299" ht="11.25" customHeight="1" x14ac:dyDescent="0.25">
      <c r="A107" s="11">
        <v>46032</v>
      </c>
      <c r="B107" s="187"/>
      <c r="C107" s="174">
        <v>8004937032</v>
      </c>
      <c r="D107" s="13" t="s">
        <v>142</v>
      </c>
      <c r="E107" s="14">
        <v>75</v>
      </c>
      <c r="F107" s="15">
        <v>5</v>
      </c>
      <c r="G107" s="16">
        <v>191516031609</v>
      </c>
      <c r="H107" s="66"/>
      <c r="I107" s="41">
        <f t="shared" si="121"/>
        <v>150</v>
      </c>
      <c r="J107" s="48">
        <f t="shared" si="224"/>
        <v>95371</v>
      </c>
      <c r="K107" s="66"/>
      <c r="L107" s="41">
        <f t="shared" si="206"/>
        <v>150</v>
      </c>
      <c r="M107" s="48">
        <f t="shared" si="225"/>
        <v>26918</v>
      </c>
      <c r="N107" s="66"/>
      <c r="O107" s="41">
        <f t="shared" si="122"/>
        <v>150</v>
      </c>
      <c r="P107" s="48">
        <f t="shared" si="226"/>
        <v>89588</v>
      </c>
      <c r="Q107" s="66"/>
      <c r="R107" s="66">
        <f t="shared" si="123"/>
        <v>150</v>
      </c>
      <c r="S107" s="67">
        <f t="shared" si="227"/>
        <v>21644</v>
      </c>
      <c r="T107" s="66"/>
      <c r="U107" s="66">
        <f t="shared" si="152"/>
        <v>0</v>
      </c>
      <c r="V107" s="67">
        <f t="shared" si="153"/>
        <v>65437.3</v>
      </c>
      <c r="X107" s="69">
        <f t="shared" si="124"/>
        <v>0</v>
      </c>
      <c r="Y107" s="67">
        <f t="shared" si="216"/>
        <v>1990.5</v>
      </c>
      <c r="Z107" s="66"/>
      <c r="AA107" s="68">
        <f t="shared" si="208"/>
        <v>0</v>
      </c>
      <c r="AB107" s="67">
        <f t="shared" si="155"/>
        <v>7929</v>
      </c>
      <c r="AC107" s="66"/>
      <c r="AD107" s="66">
        <f t="shared" si="217"/>
        <v>0</v>
      </c>
      <c r="AE107" s="67">
        <f t="shared" si="157"/>
        <v>1902</v>
      </c>
      <c r="AF107" s="66"/>
      <c r="AG107" s="78">
        <f t="shared" si="126"/>
        <v>0</v>
      </c>
      <c r="AH107" s="79">
        <f t="shared" si="158"/>
        <v>1625</v>
      </c>
      <c r="AI107" s="66"/>
      <c r="AJ107" s="68">
        <f t="shared" si="127"/>
        <v>382.5</v>
      </c>
      <c r="AK107" s="67">
        <f t="shared" si="159"/>
        <v>1205.5</v>
      </c>
      <c r="AL107" s="66"/>
      <c r="AM107" s="68">
        <f t="shared" si="128"/>
        <v>0</v>
      </c>
      <c r="AN107" s="67">
        <f t="shared" si="160"/>
        <v>1649.4</v>
      </c>
      <c r="AO107" s="66"/>
      <c r="AP107" s="68">
        <f t="shared" si="129"/>
        <v>0</v>
      </c>
      <c r="AQ107" s="67">
        <f t="shared" si="161"/>
        <v>5341.4</v>
      </c>
      <c r="AR107" s="66"/>
      <c r="AS107" s="68">
        <f t="shared" si="130"/>
        <v>0</v>
      </c>
      <c r="AT107" s="67">
        <f t="shared" si="162"/>
        <v>2344</v>
      </c>
      <c r="AU107" s="66"/>
      <c r="AV107" s="66">
        <f t="shared" si="163"/>
        <v>0</v>
      </c>
      <c r="AW107" s="42">
        <f t="shared" si="164"/>
        <v>1788.4</v>
      </c>
      <c r="AX107" s="66"/>
      <c r="AY107" s="66">
        <f t="shared" si="165"/>
        <v>0</v>
      </c>
      <c r="AZ107" s="67">
        <f t="shared" si="166"/>
        <v>1870</v>
      </c>
      <c r="BA107" s="66"/>
      <c r="BB107" s="68">
        <f t="shared" si="167"/>
        <v>0</v>
      </c>
      <c r="BC107" s="67">
        <f t="shared" si="168"/>
        <v>3451.6</v>
      </c>
      <c r="BD107" s="66"/>
      <c r="BE107" s="68">
        <f t="shared" si="169"/>
        <v>0</v>
      </c>
      <c r="BF107" s="67">
        <f t="shared" si="170"/>
        <v>3729</v>
      </c>
      <c r="BG107" s="66"/>
      <c r="BH107" s="68">
        <f t="shared" si="218"/>
        <v>0</v>
      </c>
      <c r="BI107" s="67">
        <f t="shared" si="210"/>
        <v>13824.600000000002</v>
      </c>
      <c r="BJ107" s="66"/>
      <c r="BK107" s="68">
        <f t="shared" si="172"/>
        <v>0</v>
      </c>
      <c r="BL107" s="67">
        <f t="shared" si="173"/>
        <v>7616</v>
      </c>
      <c r="BM107" s="66"/>
      <c r="BN107" s="68">
        <f t="shared" si="174"/>
        <v>0</v>
      </c>
      <c r="BO107" s="67">
        <f t="shared" si="175"/>
        <v>6921</v>
      </c>
      <c r="BP107" s="66"/>
      <c r="BQ107" s="68">
        <f t="shared" si="176"/>
        <v>0</v>
      </c>
      <c r="BR107" s="67">
        <f t="shared" si="177"/>
        <v>27923.599999999999</v>
      </c>
      <c r="BS107" s="66"/>
      <c r="BT107" s="66">
        <f t="shared" si="131"/>
        <v>0</v>
      </c>
      <c r="BU107" s="67">
        <f t="shared" si="211"/>
        <v>89261</v>
      </c>
      <c r="BV107" s="66"/>
      <c r="BW107" s="66">
        <f t="shared" si="132"/>
        <v>0</v>
      </c>
      <c r="BX107" s="67">
        <f t="shared" si="228"/>
        <v>74116</v>
      </c>
      <c r="BY107" s="66"/>
      <c r="BZ107" s="66">
        <f t="shared" si="133"/>
        <v>0</v>
      </c>
      <c r="CA107" s="67">
        <f t="shared" si="209"/>
        <v>80720</v>
      </c>
      <c r="CB107" s="66"/>
      <c r="CC107" s="66">
        <f t="shared" si="178"/>
        <v>0</v>
      </c>
      <c r="CD107" s="67">
        <f t="shared" si="219"/>
        <v>4501</v>
      </c>
      <c r="CE107" s="66"/>
      <c r="CF107" s="66">
        <f t="shared" si="180"/>
        <v>0</v>
      </c>
      <c r="CG107" s="67">
        <f t="shared" si="181"/>
        <v>7055</v>
      </c>
      <c r="CH107" s="66"/>
      <c r="CI107" s="66">
        <f t="shared" si="134"/>
        <v>0</v>
      </c>
      <c r="CJ107" s="67">
        <f t="shared" si="182"/>
        <v>8813</v>
      </c>
      <c r="CK107" s="66"/>
      <c r="CL107" s="66">
        <f t="shared" si="183"/>
        <v>0</v>
      </c>
      <c r="CM107" s="79">
        <f t="shared" si="184"/>
        <v>4885</v>
      </c>
      <c r="CN107" s="66"/>
      <c r="CO107" s="68">
        <f t="shared" si="220"/>
        <v>0</v>
      </c>
      <c r="CP107" s="79">
        <f t="shared" si="186"/>
        <v>3976</v>
      </c>
      <c r="CQ107" s="66"/>
      <c r="CR107" s="68">
        <f t="shared" si="135"/>
        <v>0</v>
      </c>
      <c r="CS107" s="79">
        <f t="shared" si="221"/>
        <v>274</v>
      </c>
      <c r="CT107" s="66"/>
      <c r="CU107" s="68">
        <f t="shared" si="136"/>
        <v>0</v>
      </c>
      <c r="CV107" s="200">
        <f t="shared" si="188"/>
        <v>7769</v>
      </c>
      <c r="CW107" s="65"/>
      <c r="CX107" s="66">
        <f t="shared" si="214"/>
        <v>0</v>
      </c>
      <c r="CY107" s="40">
        <f t="shared" si="213"/>
        <v>6603</v>
      </c>
      <c r="CZ107" s="65"/>
      <c r="DA107" s="66">
        <f t="shared" si="189"/>
        <v>0</v>
      </c>
      <c r="DB107" s="67">
        <f t="shared" si="222"/>
        <v>41690</v>
      </c>
      <c r="DC107" s="66"/>
      <c r="DD107" s="66">
        <f t="shared" si="191"/>
        <v>0</v>
      </c>
      <c r="DE107" s="67">
        <f t="shared" si="223"/>
        <v>38461</v>
      </c>
      <c r="DF107" s="66"/>
      <c r="DG107" s="69">
        <f t="shared" si="193"/>
        <v>0</v>
      </c>
      <c r="DH107" s="67">
        <f t="shared" si="207"/>
        <v>79981</v>
      </c>
      <c r="DI107" s="66"/>
      <c r="DJ107" s="66">
        <f t="shared" si="137"/>
        <v>0</v>
      </c>
      <c r="DK107" s="67">
        <f t="shared" si="194"/>
        <v>3536.5</v>
      </c>
      <c r="DM107" s="206">
        <f t="shared" si="138"/>
        <v>0</v>
      </c>
      <c r="DN107" s="25">
        <f t="shared" si="139"/>
        <v>0</v>
      </c>
      <c r="DO107" s="5"/>
      <c r="DP107" s="43">
        <f t="shared" si="140"/>
        <v>0</v>
      </c>
      <c r="DQ107" s="27">
        <f t="shared" si="195"/>
        <v>7154.5</v>
      </c>
      <c r="DR107" s="5"/>
      <c r="DS107" s="43">
        <f t="shared" si="141"/>
        <v>0</v>
      </c>
      <c r="DT107" s="27">
        <f t="shared" si="196"/>
        <v>4846</v>
      </c>
      <c r="DU107" s="5"/>
      <c r="DV107" s="43">
        <f t="shared" si="142"/>
        <v>0</v>
      </c>
      <c r="DW107" s="27">
        <f t="shared" si="197"/>
        <v>4835</v>
      </c>
      <c r="DX107" s="5"/>
      <c r="DY107" s="22">
        <f t="shared" si="143"/>
        <v>0</v>
      </c>
      <c r="DZ107" s="25">
        <f t="shared" si="198"/>
        <v>523</v>
      </c>
      <c r="EA107" s="22"/>
      <c r="EB107" s="22">
        <f t="shared" si="144"/>
        <v>0</v>
      </c>
      <c r="EC107" s="28">
        <f t="shared" si="199"/>
        <v>369</v>
      </c>
      <c r="ED107" s="5"/>
      <c r="EE107" s="43">
        <f t="shared" si="215"/>
        <v>0</v>
      </c>
      <c r="EF107" s="27">
        <f t="shared" si="200"/>
        <v>4769</v>
      </c>
      <c r="EG107" s="66"/>
      <c r="EH107" s="66">
        <f t="shared" si="146"/>
        <v>0</v>
      </c>
      <c r="EI107" s="67">
        <f t="shared" si="201"/>
        <v>25040</v>
      </c>
      <c r="EJ107" s="66"/>
      <c r="EK107" s="66">
        <f t="shared" si="147"/>
        <v>0</v>
      </c>
      <c r="EL107" s="67">
        <f t="shared" si="202"/>
        <v>23670</v>
      </c>
      <c r="EM107" s="110">
        <f t="shared" si="203"/>
        <v>113828.13085999999</v>
      </c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</row>
    <row r="108" spans="1:299" ht="11.25" customHeight="1" x14ac:dyDescent="0.25">
      <c r="A108" s="11">
        <v>46032</v>
      </c>
      <c r="B108" s="187"/>
      <c r="C108" s="174">
        <v>8004937033</v>
      </c>
      <c r="D108" s="13" t="s">
        <v>118</v>
      </c>
      <c r="E108" s="14">
        <v>50</v>
      </c>
      <c r="F108" s="15">
        <v>1</v>
      </c>
      <c r="G108" s="16">
        <v>191516031821</v>
      </c>
      <c r="H108" s="66"/>
      <c r="I108" s="41">
        <f t="shared" si="121"/>
        <v>100</v>
      </c>
      <c r="J108" s="48">
        <f t="shared" si="224"/>
        <v>95271</v>
      </c>
      <c r="K108" s="66"/>
      <c r="L108" s="41">
        <f t="shared" si="206"/>
        <v>100</v>
      </c>
      <c r="M108" s="48">
        <f t="shared" si="225"/>
        <v>26818</v>
      </c>
      <c r="N108" s="66"/>
      <c r="O108" s="41">
        <f t="shared" si="122"/>
        <v>100</v>
      </c>
      <c r="P108" s="48">
        <f t="shared" si="226"/>
        <v>89488</v>
      </c>
      <c r="Q108" s="66"/>
      <c r="R108" s="66">
        <f t="shared" si="123"/>
        <v>100</v>
      </c>
      <c r="S108" s="67">
        <f t="shared" si="227"/>
        <v>21544</v>
      </c>
      <c r="T108" s="66"/>
      <c r="U108" s="66">
        <f t="shared" si="152"/>
        <v>0</v>
      </c>
      <c r="V108" s="67">
        <f t="shared" si="153"/>
        <v>65437.3</v>
      </c>
      <c r="X108" s="69">
        <f t="shared" si="124"/>
        <v>0</v>
      </c>
      <c r="Y108" s="67">
        <f t="shared" si="216"/>
        <v>1990.5</v>
      </c>
      <c r="Z108" s="66"/>
      <c r="AA108" s="68">
        <f t="shared" si="208"/>
        <v>55.000000000000007</v>
      </c>
      <c r="AB108" s="67">
        <f t="shared" si="155"/>
        <v>7874</v>
      </c>
      <c r="AC108" s="66"/>
      <c r="AD108" s="66">
        <f t="shared" si="217"/>
        <v>0</v>
      </c>
      <c r="AE108" s="67">
        <f t="shared" si="157"/>
        <v>1902</v>
      </c>
      <c r="AF108" s="66"/>
      <c r="AG108" s="78">
        <f t="shared" si="126"/>
        <v>0</v>
      </c>
      <c r="AH108" s="79">
        <f t="shared" si="158"/>
        <v>1625</v>
      </c>
      <c r="AI108" s="66"/>
      <c r="AJ108" s="68">
        <f t="shared" si="127"/>
        <v>0</v>
      </c>
      <c r="AK108" s="67">
        <f t="shared" si="159"/>
        <v>1205.5</v>
      </c>
      <c r="AL108" s="66"/>
      <c r="AM108" s="68">
        <f t="shared" si="128"/>
        <v>0</v>
      </c>
      <c r="AN108" s="67">
        <f t="shared" si="160"/>
        <v>1649.4</v>
      </c>
      <c r="AO108" s="66"/>
      <c r="AP108" s="68">
        <f t="shared" si="129"/>
        <v>0</v>
      </c>
      <c r="AQ108" s="67">
        <f t="shared" si="161"/>
        <v>5341.4</v>
      </c>
      <c r="AR108" s="66"/>
      <c r="AS108" s="68">
        <f t="shared" si="130"/>
        <v>0</v>
      </c>
      <c r="AT108" s="67">
        <f t="shared" si="162"/>
        <v>2344</v>
      </c>
      <c r="AU108" s="66"/>
      <c r="AV108" s="66">
        <f t="shared" si="163"/>
        <v>0</v>
      </c>
      <c r="AW108" s="42">
        <f t="shared" si="164"/>
        <v>1788.4</v>
      </c>
      <c r="AX108" s="66"/>
      <c r="AY108" s="66">
        <f t="shared" si="165"/>
        <v>0</v>
      </c>
      <c r="AZ108" s="67">
        <f t="shared" si="166"/>
        <v>1870</v>
      </c>
      <c r="BA108" s="66"/>
      <c r="BB108" s="68">
        <f t="shared" si="167"/>
        <v>0</v>
      </c>
      <c r="BC108" s="67">
        <f t="shared" si="168"/>
        <v>3451.6</v>
      </c>
      <c r="BD108" s="66"/>
      <c r="BE108" s="68">
        <f t="shared" si="169"/>
        <v>0</v>
      </c>
      <c r="BF108" s="67">
        <f t="shared" si="170"/>
        <v>3729</v>
      </c>
      <c r="BG108" s="66"/>
      <c r="BH108" s="68">
        <f t="shared" si="218"/>
        <v>0</v>
      </c>
      <c r="BI108" s="67">
        <f t="shared" si="210"/>
        <v>13824.600000000002</v>
      </c>
      <c r="BJ108" s="66"/>
      <c r="BK108" s="68">
        <f t="shared" si="172"/>
        <v>0</v>
      </c>
      <c r="BL108" s="67">
        <f t="shared" si="173"/>
        <v>7616</v>
      </c>
      <c r="BM108" s="66"/>
      <c r="BN108" s="68">
        <f t="shared" si="174"/>
        <v>0</v>
      </c>
      <c r="BO108" s="67">
        <f t="shared" si="175"/>
        <v>6921</v>
      </c>
      <c r="BP108" s="66"/>
      <c r="BQ108" s="68">
        <f t="shared" si="176"/>
        <v>0</v>
      </c>
      <c r="BR108" s="67">
        <f t="shared" si="177"/>
        <v>27923.599999999999</v>
      </c>
      <c r="BS108" s="66"/>
      <c r="BT108" s="66">
        <f t="shared" si="131"/>
        <v>0</v>
      </c>
      <c r="BU108" s="67">
        <f t="shared" si="211"/>
        <v>89261</v>
      </c>
      <c r="BV108" s="66"/>
      <c r="BW108" s="66">
        <f t="shared" si="132"/>
        <v>0</v>
      </c>
      <c r="BX108" s="67">
        <f t="shared" si="228"/>
        <v>74116</v>
      </c>
      <c r="BY108" s="66"/>
      <c r="BZ108" s="66">
        <f t="shared" si="133"/>
        <v>0</v>
      </c>
      <c r="CA108" s="67">
        <f t="shared" si="209"/>
        <v>80720</v>
      </c>
      <c r="CB108" s="66"/>
      <c r="CC108" s="66">
        <f t="shared" si="178"/>
        <v>0</v>
      </c>
      <c r="CD108" s="67">
        <f t="shared" si="219"/>
        <v>4501</v>
      </c>
      <c r="CE108" s="66"/>
      <c r="CF108" s="66">
        <f t="shared" si="180"/>
        <v>0</v>
      </c>
      <c r="CG108" s="67">
        <f t="shared" si="181"/>
        <v>7055</v>
      </c>
      <c r="CH108" s="66"/>
      <c r="CI108" s="66">
        <f t="shared" si="134"/>
        <v>0</v>
      </c>
      <c r="CJ108" s="67">
        <f t="shared" si="182"/>
        <v>8813</v>
      </c>
      <c r="CK108" s="66"/>
      <c r="CL108" s="66">
        <f t="shared" si="183"/>
        <v>0</v>
      </c>
      <c r="CM108" s="79">
        <f t="shared" si="184"/>
        <v>4885</v>
      </c>
      <c r="CN108" s="66"/>
      <c r="CO108" s="68">
        <f t="shared" si="220"/>
        <v>0</v>
      </c>
      <c r="CP108" s="79">
        <f t="shared" si="186"/>
        <v>3976</v>
      </c>
      <c r="CQ108" s="66"/>
      <c r="CR108" s="68">
        <f t="shared" si="135"/>
        <v>0</v>
      </c>
      <c r="CS108" s="79">
        <f t="shared" si="221"/>
        <v>274</v>
      </c>
      <c r="CT108" s="66"/>
      <c r="CU108" s="68">
        <f t="shared" si="136"/>
        <v>0</v>
      </c>
      <c r="CV108" s="200">
        <f t="shared" si="188"/>
        <v>7769</v>
      </c>
      <c r="CW108" s="65"/>
      <c r="CX108" s="66">
        <f t="shared" si="214"/>
        <v>0</v>
      </c>
      <c r="CY108" s="40">
        <f t="shared" si="213"/>
        <v>6603</v>
      </c>
      <c r="CZ108" s="65"/>
      <c r="DA108" s="66">
        <f t="shared" si="189"/>
        <v>0</v>
      </c>
      <c r="DB108" s="67">
        <f t="shared" si="222"/>
        <v>41690</v>
      </c>
      <c r="DC108" s="66"/>
      <c r="DD108" s="66">
        <f t="shared" si="191"/>
        <v>0</v>
      </c>
      <c r="DE108" s="67">
        <f t="shared" si="223"/>
        <v>38461</v>
      </c>
      <c r="DF108" s="66"/>
      <c r="DG108" s="69">
        <f t="shared" si="193"/>
        <v>0</v>
      </c>
      <c r="DH108" s="67">
        <f t="shared" si="207"/>
        <v>79981</v>
      </c>
      <c r="DI108" s="66"/>
      <c r="DJ108" s="66">
        <f t="shared" si="137"/>
        <v>0</v>
      </c>
      <c r="DK108" s="67">
        <f t="shared" si="194"/>
        <v>3536.5</v>
      </c>
      <c r="DM108" s="206">
        <f t="shared" si="138"/>
        <v>0</v>
      </c>
      <c r="DN108" s="25">
        <f t="shared" si="139"/>
        <v>0</v>
      </c>
      <c r="DO108" s="5"/>
      <c r="DP108" s="43">
        <f t="shared" si="140"/>
        <v>0</v>
      </c>
      <c r="DQ108" s="27">
        <f t="shared" si="195"/>
        <v>7154.5</v>
      </c>
      <c r="DR108" s="5"/>
      <c r="DS108" s="43">
        <f t="shared" si="141"/>
        <v>0</v>
      </c>
      <c r="DT108" s="27">
        <f t="shared" si="196"/>
        <v>4846</v>
      </c>
      <c r="DU108" s="5"/>
      <c r="DV108" s="43">
        <f t="shared" si="142"/>
        <v>0</v>
      </c>
      <c r="DW108" s="27">
        <f t="shared" si="197"/>
        <v>4835</v>
      </c>
      <c r="DX108" s="5"/>
      <c r="DY108" s="22">
        <f t="shared" si="143"/>
        <v>0</v>
      </c>
      <c r="DZ108" s="25">
        <f t="shared" si="198"/>
        <v>523</v>
      </c>
      <c r="EA108" s="22"/>
      <c r="EB108" s="22">
        <f t="shared" si="144"/>
        <v>0</v>
      </c>
      <c r="EC108" s="28">
        <f t="shared" si="199"/>
        <v>369</v>
      </c>
      <c r="ED108" s="5"/>
      <c r="EE108" s="43">
        <f t="shared" si="215"/>
        <v>0</v>
      </c>
      <c r="EF108" s="27">
        <f t="shared" si="200"/>
        <v>4769</v>
      </c>
      <c r="EG108" s="66"/>
      <c r="EH108" s="66">
        <f t="shared" si="146"/>
        <v>0</v>
      </c>
      <c r="EI108" s="67">
        <f t="shared" si="201"/>
        <v>25040</v>
      </c>
      <c r="EJ108" s="66"/>
      <c r="EK108" s="66">
        <f t="shared" si="147"/>
        <v>0</v>
      </c>
      <c r="EL108" s="67">
        <f t="shared" si="202"/>
        <v>23670</v>
      </c>
      <c r="EM108" s="110">
        <f t="shared" si="203"/>
        <v>113713.50356</v>
      </c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</row>
    <row r="109" spans="1:299" ht="11.25" customHeight="1" x14ac:dyDescent="0.25">
      <c r="A109" s="11">
        <v>46032</v>
      </c>
      <c r="B109" s="187"/>
      <c r="C109" s="176">
        <v>8004937040</v>
      </c>
      <c r="D109" s="17" t="s">
        <v>40</v>
      </c>
      <c r="E109" s="18">
        <v>150</v>
      </c>
      <c r="F109" s="19">
        <v>1.5</v>
      </c>
      <c r="G109" s="20">
        <v>191516092068</v>
      </c>
      <c r="H109" s="66"/>
      <c r="I109" s="41">
        <f t="shared" si="121"/>
        <v>0</v>
      </c>
      <c r="J109" s="48">
        <f t="shared" si="224"/>
        <v>95271</v>
      </c>
      <c r="K109" s="66"/>
      <c r="L109" s="41">
        <f t="shared" si="206"/>
        <v>0</v>
      </c>
      <c r="M109" s="48">
        <f t="shared" si="225"/>
        <v>26818</v>
      </c>
      <c r="N109" s="66"/>
      <c r="O109" s="41">
        <f t="shared" si="122"/>
        <v>0</v>
      </c>
      <c r="P109" s="48">
        <f t="shared" si="226"/>
        <v>89488</v>
      </c>
      <c r="Q109" s="66"/>
      <c r="R109" s="66">
        <f t="shared" si="123"/>
        <v>0</v>
      </c>
      <c r="S109" s="67">
        <f t="shared" si="227"/>
        <v>21544</v>
      </c>
      <c r="T109" s="66"/>
      <c r="U109" s="66">
        <f t="shared" si="152"/>
        <v>0</v>
      </c>
      <c r="V109" s="67">
        <f t="shared" si="153"/>
        <v>65437.3</v>
      </c>
      <c r="X109" s="69">
        <f t="shared" si="124"/>
        <v>0</v>
      </c>
      <c r="Y109" s="67">
        <f t="shared" si="216"/>
        <v>1990.5</v>
      </c>
      <c r="Z109" s="66"/>
      <c r="AA109" s="68">
        <f t="shared" si="208"/>
        <v>0</v>
      </c>
      <c r="AB109" s="67">
        <f t="shared" si="155"/>
        <v>7874</v>
      </c>
      <c r="AC109" s="66"/>
      <c r="AD109" s="66">
        <f t="shared" si="217"/>
        <v>0</v>
      </c>
      <c r="AE109" s="67">
        <f t="shared" si="157"/>
        <v>1902</v>
      </c>
      <c r="AF109" s="66"/>
      <c r="AG109" s="78">
        <f t="shared" si="126"/>
        <v>0</v>
      </c>
      <c r="AH109" s="79">
        <f t="shared" si="158"/>
        <v>1625</v>
      </c>
      <c r="AI109" s="66"/>
      <c r="AJ109" s="68">
        <f t="shared" si="127"/>
        <v>0</v>
      </c>
      <c r="AK109" s="67">
        <f t="shared" si="159"/>
        <v>1205.5</v>
      </c>
      <c r="AL109" s="66"/>
      <c r="AM109" s="68">
        <f t="shared" si="128"/>
        <v>0</v>
      </c>
      <c r="AN109" s="67">
        <f t="shared" si="160"/>
        <v>1649.4</v>
      </c>
      <c r="AO109" s="66"/>
      <c r="AP109" s="68">
        <f t="shared" si="129"/>
        <v>0</v>
      </c>
      <c r="AQ109" s="67">
        <f t="shared" si="161"/>
        <v>5341.4</v>
      </c>
      <c r="AR109" s="66"/>
      <c r="AS109" s="68">
        <f t="shared" si="130"/>
        <v>0</v>
      </c>
      <c r="AT109" s="67">
        <f t="shared" si="162"/>
        <v>2344</v>
      </c>
      <c r="AU109" s="66"/>
      <c r="AV109" s="66">
        <f t="shared" si="163"/>
        <v>0</v>
      </c>
      <c r="AW109" s="42">
        <f t="shared" si="164"/>
        <v>1788.4</v>
      </c>
      <c r="AX109" s="66"/>
      <c r="AY109" s="66">
        <f t="shared" si="165"/>
        <v>0</v>
      </c>
      <c r="AZ109" s="67">
        <f t="shared" si="166"/>
        <v>1870</v>
      </c>
      <c r="BA109" s="66"/>
      <c r="BB109" s="68">
        <f t="shared" si="167"/>
        <v>0</v>
      </c>
      <c r="BC109" s="67">
        <f t="shared" si="168"/>
        <v>3451.6</v>
      </c>
      <c r="BD109" s="66"/>
      <c r="BE109" s="68">
        <f t="shared" si="169"/>
        <v>0</v>
      </c>
      <c r="BF109" s="67">
        <f t="shared" si="170"/>
        <v>3729</v>
      </c>
      <c r="BG109" s="66"/>
      <c r="BH109" s="68">
        <f t="shared" si="218"/>
        <v>0</v>
      </c>
      <c r="BI109" s="67">
        <f t="shared" si="210"/>
        <v>13824.600000000002</v>
      </c>
      <c r="BJ109" s="66"/>
      <c r="BK109" s="68">
        <f t="shared" si="172"/>
        <v>0</v>
      </c>
      <c r="BL109" s="67">
        <f t="shared" si="173"/>
        <v>7616</v>
      </c>
      <c r="BM109" s="66"/>
      <c r="BN109" s="68">
        <f t="shared" si="174"/>
        <v>0</v>
      </c>
      <c r="BO109" s="67">
        <f t="shared" si="175"/>
        <v>6921</v>
      </c>
      <c r="BP109" s="66"/>
      <c r="BQ109" s="68">
        <f t="shared" si="176"/>
        <v>243.00000000000003</v>
      </c>
      <c r="BR109" s="67">
        <f t="shared" si="177"/>
        <v>27680.6</v>
      </c>
      <c r="BS109" s="66"/>
      <c r="BT109" s="66">
        <f t="shared" si="131"/>
        <v>300</v>
      </c>
      <c r="BU109" s="67">
        <f t="shared" si="211"/>
        <v>88961</v>
      </c>
      <c r="BV109" s="66"/>
      <c r="BW109" s="66">
        <f t="shared" si="132"/>
        <v>300</v>
      </c>
      <c r="BX109" s="67">
        <f t="shared" si="228"/>
        <v>73816</v>
      </c>
      <c r="BY109" s="66"/>
      <c r="BZ109" s="66">
        <f t="shared" si="133"/>
        <v>300</v>
      </c>
      <c r="CA109" s="67">
        <f t="shared" si="209"/>
        <v>80420</v>
      </c>
      <c r="CB109" s="66"/>
      <c r="CC109" s="66">
        <f t="shared" si="178"/>
        <v>0</v>
      </c>
      <c r="CD109" s="67">
        <f t="shared" si="219"/>
        <v>4501</v>
      </c>
      <c r="CE109" s="66"/>
      <c r="CF109" s="66">
        <f t="shared" si="180"/>
        <v>0</v>
      </c>
      <c r="CG109" s="67">
        <f t="shared" si="181"/>
        <v>7055</v>
      </c>
      <c r="CH109" s="66"/>
      <c r="CI109" s="66">
        <f t="shared" si="134"/>
        <v>0</v>
      </c>
      <c r="CJ109" s="67">
        <f t="shared" si="182"/>
        <v>8813</v>
      </c>
      <c r="CK109" s="66"/>
      <c r="CL109" s="66">
        <f t="shared" si="183"/>
        <v>0</v>
      </c>
      <c r="CM109" s="79">
        <f t="shared" si="184"/>
        <v>4885</v>
      </c>
      <c r="CN109" s="66"/>
      <c r="CO109" s="68">
        <f t="shared" si="220"/>
        <v>0</v>
      </c>
      <c r="CP109" s="79">
        <f t="shared" si="186"/>
        <v>3976</v>
      </c>
      <c r="CQ109" s="66"/>
      <c r="CR109" s="68">
        <f t="shared" si="135"/>
        <v>0</v>
      </c>
      <c r="CS109" s="79">
        <f t="shared" si="221"/>
        <v>274</v>
      </c>
      <c r="CT109" s="66"/>
      <c r="CU109" s="68">
        <f t="shared" si="136"/>
        <v>0</v>
      </c>
      <c r="CV109" s="200">
        <f t="shared" si="188"/>
        <v>7769</v>
      </c>
      <c r="CW109" s="65"/>
      <c r="CX109" s="66">
        <f t="shared" si="214"/>
        <v>0</v>
      </c>
      <c r="CY109" s="40">
        <f t="shared" si="213"/>
        <v>6603</v>
      </c>
      <c r="CZ109" s="65"/>
      <c r="DA109" s="66">
        <f t="shared" si="189"/>
        <v>0</v>
      </c>
      <c r="DB109" s="67">
        <f t="shared" si="222"/>
        <v>41690</v>
      </c>
      <c r="DC109" s="66"/>
      <c r="DD109" s="66">
        <f t="shared" si="191"/>
        <v>0</v>
      </c>
      <c r="DE109" s="67">
        <f t="shared" si="223"/>
        <v>38461</v>
      </c>
      <c r="DF109" s="66"/>
      <c r="DG109" s="69">
        <f t="shared" si="193"/>
        <v>0</v>
      </c>
      <c r="DH109" s="67">
        <f t="shared" si="207"/>
        <v>79981</v>
      </c>
      <c r="DI109" s="66"/>
      <c r="DJ109" s="66">
        <f t="shared" si="137"/>
        <v>0</v>
      </c>
      <c r="DK109" s="67">
        <f t="shared" si="194"/>
        <v>3536.5</v>
      </c>
      <c r="DM109" s="206">
        <f t="shared" si="138"/>
        <v>0</v>
      </c>
      <c r="DN109" s="25">
        <f t="shared" si="139"/>
        <v>0</v>
      </c>
      <c r="DO109" s="5"/>
      <c r="DP109" s="43">
        <f t="shared" si="140"/>
        <v>0</v>
      </c>
      <c r="DQ109" s="27">
        <f t="shared" si="195"/>
        <v>7154.5</v>
      </c>
      <c r="DR109" s="5"/>
      <c r="DS109" s="43">
        <f t="shared" si="141"/>
        <v>0</v>
      </c>
      <c r="DT109" s="27">
        <f t="shared" si="196"/>
        <v>4846</v>
      </c>
      <c r="DU109" s="5"/>
      <c r="DV109" s="43">
        <f t="shared" si="142"/>
        <v>0</v>
      </c>
      <c r="DW109" s="27">
        <f t="shared" si="197"/>
        <v>4835</v>
      </c>
      <c r="DX109" s="5"/>
      <c r="DY109" s="22">
        <f t="shared" si="143"/>
        <v>0</v>
      </c>
      <c r="DZ109" s="25">
        <f t="shared" si="198"/>
        <v>523</v>
      </c>
      <c r="EA109" s="22"/>
      <c r="EB109" s="22">
        <f t="shared" si="144"/>
        <v>0</v>
      </c>
      <c r="EC109" s="28">
        <f t="shared" si="199"/>
        <v>369</v>
      </c>
      <c r="ED109" s="5"/>
      <c r="EE109" s="43">
        <f t="shared" si="215"/>
        <v>0</v>
      </c>
      <c r="EF109" s="27">
        <f t="shared" si="200"/>
        <v>4769</v>
      </c>
      <c r="EG109" s="66"/>
      <c r="EH109" s="66">
        <f t="shared" si="146"/>
        <v>0</v>
      </c>
      <c r="EI109" s="67">
        <f t="shared" si="201"/>
        <v>25040</v>
      </c>
      <c r="EJ109" s="66"/>
      <c r="EK109" s="66">
        <f t="shared" si="147"/>
        <v>0</v>
      </c>
      <c r="EL109" s="67">
        <f t="shared" si="202"/>
        <v>23670</v>
      </c>
      <c r="EM109" s="110">
        <f t="shared" si="203"/>
        <v>113453.65435999999</v>
      </c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</row>
    <row r="110" spans="1:299" s="7" customFormat="1" ht="11.25" customHeight="1" x14ac:dyDescent="0.25">
      <c r="A110" s="11">
        <v>46032</v>
      </c>
      <c r="B110" s="187"/>
      <c r="C110" s="176">
        <v>8004937041</v>
      </c>
      <c r="D110" s="17" t="s">
        <v>36</v>
      </c>
      <c r="E110" s="18">
        <v>600</v>
      </c>
      <c r="F110" s="19">
        <v>0.5</v>
      </c>
      <c r="G110" s="20">
        <v>191516092051</v>
      </c>
      <c r="H110" s="66"/>
      <c r="I110" s="41">
        <f t="shared" si="121"/>
        <v>0</v>
      </c>
      <c r="J110" s="48">
        <f t="shared" si="224"/>
        <v>95271</v>
      </c>
      <c r="K110" s="66"/>
      <c r="L110" s="41">
        <f t="shared" si="206"/>
        <v>0</v>
      </c>
      <c r="M110" s="48">
        <f t="shared" si="225"/>
        <v>26818</v>
      </c>
      <c r="N110" s="66"/>
      <c r="O110" s="41">
        <f t="shared" si="122"/>
        <v>0</v>
      </c>
      <c r="P110" s="48">
        <f t="shared" si="226"/>
        <v>89488</v>
      </c>
      <c r="Q110" s="66"/>
      <c r="R110" s="66">
        <f t="shared" si="123"/>
        <v>0</v>
      </c>
      <c r="S110" s="67">
        <f t="shared" si="227"/>
        <v>21544</v>
      </c>
      <c r="T110" s="66"/>
      <c r="U110" s="66">
        <f t="shared" si="152"/>
        <v>0</v>
      </c>
      <c r="V110" s="67">
        <f t="shared" si="153"/>
        <v>65437.3</v>
      </c>
      <c r="W110" s="136"/>
      <c r="X110" s="69">
        <f t="shared" si="124"/>
        <v>0</v>
      </c>
      <c r="Y110" s="67">
        <f t="shared" si="216"/>
        <v>1990.5</v>
      </c>
      <c r="Z110" s="66"/>
      <c r="AA110" s="68">
        <f t="shared" si="208"/>
        <v>0</v>
      </c>
      <c r="AB110" s="67">
        <f t="shared" si="155"/>
        <v>7874</v>
      </c>
      <c r="AC110" s="66"/>
      <c r="AD110" s="66">
        <f t="shared" si="217"/>
        <v>0</v>
      </c>
      <c r="AE110" s="67">
        <f t="shared" si="157"/>
        <v>1902</v>
      </c>
      <c r="AF110" s="66"/>
      <c r="AG110" s="78">
        <f t="shared" si="126"/>
        <v>0</v>
      </c>
      <c r="AH110" s="79">
        <f t="shared" si="158"/>
        <v>1625</v>
      </c>
      <c r="AI110" s="66"/>
      <c r="AJ110" s="68">
        <f t="shared" si="127"/>
        <v>0</v>
      </c>
      <c r="AK110" s="67">
        <f t="shared" si="159"/>
        <v>1205.5</v>
      </c>
      <c r="AL110" s="66"/>
      <c r="AM110" s="68">
        <f t="shared" si="128"/>
        <v>0</v>
      </c>
      <c r="AN110" s="67">
        <f t="shared" si="160"/>
        <v>1649.4</v>
      </c>
      <c r="AO110" s="66"/>
      <c r="AP110" s="68">
        <f t="shared" si="129"/>
        <v>0</v>
      </c>
      <c r="AQ110" s="67">
        <f t="shared" si="161"/>
        <v>5341.4</v>
      </c>
      <c r="AR110" s="66"/>
      <c r="AS110" s="68">
        <f t="shared" si="130"/>
        <v>0</v>
      </c>
      <c r="AT110" s="67">
        <f t="shared" si="162"/>
        <v>2344</v>
      </c>
      <c r="AU110" s="66"/>
      <c r="AV110" s="66">
        <f t="shared" si="163"/>
        <v>0</v>
      </c>
      <c r="AW110" s="42">
        <f t="shared" si="164"/>
        <v>1788.4</v>
      </c>
      <c r="AX110" s="66"/>
      <c r="AY110" s="66">
        <f t="shared" si="165"/>
        <v>0</v>
      </c>
      <c r="AZ110" s="67">
        <f t="shared" si="166"/>
        <v>1870</v>
      </c>
      <c r="BA110" s="66"/>
      <c r="BB110" s="68">
        <f t="shared" si="167"/>
        <v>0</v>
      </c>
      <c r="BC110" s="67">
        <f t="shared" si="168"/>
        <v>3451.6</v>
      </c>
      <c r="BD110" s="66"/>
      <c r="BE110" s="68">
        <f t="shared" si="169"/>
        <v>0</v>
      </c>
      <c r="BF110" s="67">
        <f t="shared" si="170"/>
        <v>3729</v>
      </c>
      <c r="BG110" s="66"/>
      <c r="BH110" s="68">
        <f t="shared" si="218"/>
        <v>0</v>
      </c>
      <c r="BI110" s="67">
        <f t="shared" si="210"/>
        <v>13824.600000000002</v>
      </c>
      <c r="BJ110" s="66"/>
      <c r="BK110" s="68">
        <f t="shared" si="172"/>
        <v>0</v>
      </c>
      <c r="BL110" s="67">
        <f t="shared" si="173"/>
        <v>7616</v>
      </c>
      <c r="BM110" s="66"/>
      <c r="BN110" s="68">
        <f t="shared" si="174"/>
        <v>0</v>
      </c>
      <c r="BO110" s="67">
        <f t="shared" si="175"/>
        <v>6921</v>
      </c>
      <c r="BP110" s="66"/>
      <c r="BQ110" s="68">
        <f t="shared" si="176"/>
        <v>372</v>
      </c>
      <c r="BR110" s="67">
        <f t="shared" si="177"/>
        <v>27308.6</v>
      </c>
      <c r="BS110" s="66"/>
      <c r="BT110" s="66">
        <f t="shared" si="131"/>
        <v>1200</v>
      </c>
      <c r="BU110" s="67">
        <f t="shared" si="211"/>
        <v>87761</v>
      </c>
      <c r="BV110" s="66"/>
      <c r="BW110" s="66">
        <f t="shared" si="132"/>
        <v>1200</v>
      </c>
      <c r="BX110" s="67">
        <f t="shared" si="228"/>
        <v>72616</v>
      </c>
      <c r="BY110" s="66"/>
      <c r="BZ110" s="66">
        <f t="shared" si="133"/>
        <v>1200</v>
      </c>
      <c r="CA110" s="67">
        <f t="shared" si="209"/>
        <v>79220</v>
      </c>
      <c r="CB110" s="66"/>
      <c r="CC110" s="66">
        <f t="shared" si="178"/>
        <v>0</v>
      </c>
      <c r="CD110" s="67">
        <f t="shared" si="219"/>
        <v>4501</v>
      </c>
      <c r="CE110" s="66"/>
      <c r="CF110" s="66">
        <f t="shared" si="180"/>
        <v>0</v>
      </c>
      <c r="CG110" s="67">
        <f t="shared" si="181"/>
        <v>7055</v>
      </c>
      <c r="CH110" s="66"/>
      <c r="CI110" s="66">
        <f t="shared" si="134"/>
        <v>0</v>
      </c>
      <c r="CJ110" s="67">
        <f t="shared" si="182"/>
        <v>8813</v>
      </c>
      <c r="CK110" s="66"/>
      <c r="CL110" s="66">
        <f t="shared" si="183"/>
        <v>0</v>
      </c>
      <c r="CM110" s="79">
        <f t="shared" si="184"/>
        <v>4885</v>
      </c>
      <c r="CN110" s="66"/>
      <c r="CO110" s="68">
        <f t="shared" si="220"/>
        <v>0</v>
      </c>
      <c r="CP110" s="79">
        <f t="shared" si="186"/>
        <v>3976</v>
      </c>
      <c r="CQ110" s="66"/>
      <c r="CR110" s="68">
        <f t="shared" si="135"/>
        <v>0</v>
      </c>
      <c r="CS110" s="79">
        <f t="shared" si="221"/>
        <v>274</v>
      </c>
      <c r="CT110" s="66"/>
      <c r="CU110" s="68">
        <f t="shared" si="136"/>
        <v>0</v>
      </c>
      <c r="CV110" s="200">
        <f t="shared" si="188"/>
        <v>7769</v>
      </c>
      <c r="CW110" s="65"/>
      <c r="CX110" s="66">
        <f t="shared" si="214"/>
        <v>0</v>
      </c>
      <c r="CY110" s="40">
        <f t="shared" si="213"/>
        <v>6603</v>
      </c>
      <c r="CZ110" s="65"/>
      <c r="DA110" s="66">
        <f t="shared" si="189"/>
        <v>0</v>
      </c>
      <c r="DB110" s="67">
        <f t="shared" si="222"/>
        <v>41690</v>
      </c>
      <c r="DC110" s="66"/>
      <c r="DD110" s="66">
        <f t="shared" si="191"/>
        <v>0</v>
      </c>
      <c r="DE110" s="67">
        <f t="shared" si="223"/>
        <v>38461</v>
      </c>
      <c r="DF110" s="66"/>
      <c r="DG110" s="69">
        <f t="shared" si="193"/>
        <v>0</v>
      </c>
      <c r="DH110" s="67">
        <f t="shared" si="207"/>
        <v>79981</v>
      </c>
      <c r="DI110" s="66"/>
      <c r="DJ110" s="66">
        <f t="shared" si="137"/>
        <v>0</v>
      </c>
      <c r="DK110" s="67">
        <f t="shared" si="194"/>
        <v>3536.5</v>
      </c>
      <c r="DL110" s="210"/>
      <c r="DM110" s="206">
        <f t="shared" si="138"/>
        <v>0</v>
      </c>
      <c r="DN110" s="25">
        <f t="shared" si="139"/>
        <v>0</v>
      </c>
      <c r="DO110" s="5"/>
      <c r="DP110" s="43">
        <f t="shared" si="140"/>
        <v>0</v>
      </c>
      <c r="DQ110" s="27">
        <f t="shared" si="195"/>
        <v>7154.5</v>
      </c>
      <c r="DR110" s="5"/>
      <c r="DS110" s="43">
        <f t="shared" si="141"/>
        <v>0</v>
      </c>
      <c r="DT110" s="27">
        <f t="shared" si="196"/>
        <v>4846</v>
      </c>
      <c r="DU110" s="5"/>
      <c r="DV110" s="43">
        <f t="shared" si="142"/>
        <v>0</v>
      </c>
      <c r="DW110" s="27">
        <f t="shared" si="197"/>
        <v>4835</v>
      </c>
      <c r="DX110" s="5"/>
      <c r="DY110" s="22">
        <f t="shared" si="143"/>
        <v>0</v>
      </c>
      <c r="DZ110" s="25">
        <f t="shared" si="198"/>
        <v>523</v>
      </c>
      <c r="EA110" s="22"/>
      <c r="EB110" s="22">
        <f t="shared" si="144"/>
        <v>0</v>
      </c>
      <c r="EC110" s="28">
        <f t="shared" si="199"/>
        <v>369</v>
      </c>
      <c r="ED110" s="5"/>
      <c r="EE110" s="43">
        <f t="shared" si="215"/>
        <v>0</v>
      </c>
      <c r="EF110" s="27">
        <f t="shared" si="200"/>
        <v>4769</v>
      </c>
      <c r="EG110" s="66"/>
      <c r="EH110" s="66">
        <f t="shared" si="146"/>
        <v>0</v>
      </c>
      <c r="EI110" s="67">
        <f t="shared" si="201"/>
        <v>25040</v>
      </c>
      <c r="EJ110" s="66"/>
      <c r="EK110" s="66">
        <f t="shared" si="147"/>
        <v>0</v>
      </c>
      <c r="EL110" s="67">
        <f t="shared" si="202"/>
        <v>23670</v>
      </c>
      <c r="EM110" s="110">
        <f t="shared" si="203"/>
        <v>112299.83515999999</v>
      </c>
    </row>
    <row r="111" spans="1:299" ht="11.25" customHeight="1" x14ac:dyDescent="0.25">
      <c r="A111" s="11">
        <v>46032</v>
      </c>
      <c r="B111" s="187"/>
      <c r="C111" s="176">
        <v>8004937044</v>
      </c>
      <c r="D111" s="17" t="s">
        <v>37</v>
      </c>
      <c r="E111" s="18">
        <v>600</v>
      </c>
      <c r="F111" s="19">
        <v>5</v>
      </c>
      <c r="G111" s="20">
        <v>191516041622</v>
      </c>
      <c r="H111" s="66"/>
      <c r="I111" s="41">
        <f t="shared" si="121"/>
        <v>0</v>
      </c>
      <c r="J111" s="48">
        <f t="shared" si="224"/>
        <v>95271</v>
      </c>
      <c r="K111" s="66"/>
      <c r="L111" s="41">
        <f t="shared" si="206"/>
        <v>0</v>
      </c>
      <c r="M111" s="48">
        <f t="shared" si="225"/>
        <v>26818</v>
      </c>
      <c r="N111" s="66"/>
      <c r="O111" s="41">
        <f t="shared" si="122"/>
        <v>0</v>
      </c>
      <c r="P111" s="48">
        <f t="shared" si="226"/>
        <v>89488</v>
      </c>
      <c r="Q111" s="66"/>
      <c r="R111" s="66">
        <f t="shared" si="123"/>
        <v>0</v>
      </c>
      <c r="S111" s="67">
        <f t="shared" si="227"/>
        <v>21544</v>
      </c>
      <c r="T111" s="66"/>
      <c r="U111" s="66">
        <f t="shared" si="152"/>
        <v>0</v>
      </c>
      <c r="V111" s="67">
        <f t="shared" si="153"/>
        <v>65437.3</v>
      </c>
      <c r="X111" s="69">
        <f t="shared" si="124"/>
        <v>0</v>
      </c>
      <c r="Y111" s="67">
        <f t="shared" si="216"/>
        <v>1990.5</v>
      </c>
      <c r="Z111" s="66"/>
      <c r="AA111" s="68">
        <f t="shared" si="208"/>
        <v>0</v>
      </c>
      <c r="AB111" s="67">
        <f t="shared" si="155"/>
        <v>7874</v>
      </c>
      <c r="AC111" s="66"/>
      <c r="AD111" s="66">
        <f t="shared" si="217"/>
        <v>0</v>
      </c>
      <c r="AE111" s="67">
        <f t="shared" si="157"/>
        <v>1902</v>
      </c>
      <c r="AF111" s="66"/>
      <c r="AG111" s="78">
        <f t="shared" si="126"/>
        <v>0</v>
      </c>
      <c r="AH111" s="79">
        <f t="shared" si="158"/>
        <v>1625</v>
      </c>
      <c r="AI111" s="66"/>
      <c r="AJ111" s="68">
        <f t="shared" si="127"/>
        <v>0</v>
      </c>
      <c r="AK111" s="67">
        <f t="shared" si="159"/>
        <v>1205.5</v>
      </c>
      <c r="AL111" s="66"/>
      <c r="AM111" s="68">
        <f t="shared" si="128"/>
        <v>0</v>
      </c>
      <c r="AN111" s="67">
        <f t="shared" si="160"/>
        <v>1649.4</v>
      </c>
      <c r="AO111" s="66"/>
      <c r="AP111" s="68">
        <f t="shared" si="129"/>
        <v>0</v>
      </c>
      <c r="AQ111" s="67">
        <f t="shared" si="161"/>
        <v>5341.4</v>
      </c>
      <c r="AR111" s="66"/>
      <c r="AS111" s="68">
        <f t="shared" si="130"/>
        <v>0</v>
      </c>
      <c r="AT111" s="67">
        <f t="shared" si="162"/>
        <v>2344</v>
      </c>
      <c r="AU111" s="66"/>
      <c r="AV111" s="66">
        <f t="shared" si="163"/>
        <v>0</v>
      </c>
      <c r="AW111" s="42">
        <f t="shared" si="164"/>
        <v>1788.4</v>
      </c>
      <c r="AX111" s="66"/>
      <c r="AY111" s="66">
        <f t="shared" si="165"/>
        <v>0</v>
      </c>
      <c r="AZ111" s="67">
        <f t="shared" si="166"/>
        <v>1870</v>
      </c>
      <c r="BA111" s="66"/>
      <c r="BB111" s="68">
        <f t="shared" si="167"/>
        <v>0</v>
      </c>
      <c r="BC111" s="67">
        <f t="shared" si="168"/>
        <v>3451.6</v>
      </c>
      <c r="BD111" s="66"/>
      <c r="BE111" s="68">
        <f t="shared" si="169"/>
        <v>0</v>
      </c>
      <c r="BF111" s="67">
        <f t="shared" si="170"/>
        <v>3729</v>
      </c>
      <c r="BG111" s="66"/>
      <c r="BH111" s="68">
        <f t="shared" si="218"/>
        <v>0</v>
      </c>
      <c r="BI111" s="67">
        <f t="shared" si="210"/>
        <v>13824.600000000002</v>
      </c>
      <c r="BJ111" s="66"/>
      <c r="BK111" s="68">
        <f t="shared" si="172"/>
        <v>0</v>
      </c>
      <c r="BL111" s="67">
        <f t="shared" si="173"/>
        <v>7616</v>
      </c>
      <c r="BM111" s="66"/>
      <c r="BN111" s="68">
        <f t="shared" si="174"/>
        <v>0</v>
      </c>
      <c r="BO111" s="67">
        <f t="shared" si="175"/>
        <v>6921</v>
      </c>
      <c r="BP111" s="66"/>
      <c r="BQ111" s="68">
        <f t="shared" si="176"/>
        <v>3072</v>
      </c>
      <c r="BR111" s="67">
        <f t="shared" si="177"/>
        <v>24236.6</v>
      </c>
      <c r="BS111" s="66"/>
      <c r="BT111" s="66">
        <f t="shared" si="131"/>
        <v>1200</v>
      </c>
      <c r="BU111" s="67">
        <f t="shared" si="211"/>
        <v>86561</v>
      </c>
      <c r="BV111" s="66"/>
      <c r="BW111" s="66">
        <f t="shared" si="132"/>
        <v>1200</v>
      </c>
      <c r="BX111" s="67">
        <f t="shared" si="228"/>
        <v>71416</v>
      </c>
      <c r="BY111" s="66"/>
      <c r="BZ111" s="66">
        <f t="shared" si="133"/>
        <v>1200</v>
      </c>
      <c r="CA111" s="67">
        <f t="shared" si="209"/>
        <v>78020</v>
      </c>
      <c r="CB111" s="66"/>
      <c r="CC111" s="66">
        <f t="shared" si="178"/>
        <v>0</v>
      </c>
      <c r="CD111" s="67">
        <f t="shared" si="219"/>
        <v>4501</v>
      </c>
      <c r="CE111" s="66"/>
      <c r="CF111" s="66">
        <f t="shared" si="180"/>
        <v>0</v>
      </c>
      <c r="CG111" s="67">
        <f t="shared" si="181"/>
        <v>7055</v>
      </c>
      <c r="CH111" s="66"/>
      <c r="CI111" s="66">
        <f t="shared" si="134"/>
        <v>0</v>
      </c>
      <c r="CJ111" s="67">
        <f t="shared" si="182"/>
        <v>8813</v>
      </c>
      <c r="CK111" s="66"/>
      <c r="CL111" s="66">
        <f t="shared" si="183"/>
        <v>0</v>
      </c>
      <c r="CM111" s="79">
        <f t="shared" si="184"/>
        <v>4885</v>
      </c>
      <c r="CN111" s="66"/>
      <c r="CO111" s="68">
        <f t="shared" si="220"/>
        <v>0</v>
      </c>
      <c r="CP111" s="79">
        <f t="shared" si="186"/>
        <v>3976</v>
      </c>
      <c r="CQ111" s="66"/>
      <c r="CR111" s="68">
        <f t="shared" si="135"/>
        <v>0</v>
      </c>
      <c r="CS111" s="79">
        <f t="shared" si="221"/>
        <v>274</v>
      </c>
      <c r="CT111" s="66"/>
      <c r="CU111" s="68">
        <f t="shared" si="136"/>
        <v>0</v>
      </c>
      <c r="CV111" s="200">
        <f t="shared" si="188"/>
        <v>7769</v>
      </c>
      <c r="CW111" s="65"/>
      <c r="CX111" s="66">
        <f t="shared" si="214"/>
        <v>0</v>
      </c>
      <c r="CY111" s="40">
        <f t="shared" si="213"/>
        <v>6603</v>
      </c>
      <c r="CZ111" s="65"/>
      <c r="DA111" s="66">
        <f t="shared" si="189"/>
        <v>0</v>
      </c>
      <c r="DB111" s="67">
        <f t="shared" si="222"/>
        <v>41690</v>
      </c>
      <c r="DC111" s="66"/>
      <c r="DD111" s="66">
        <f t="shared" si="191"/>
        <v>0</v>
      </c>
      <c r="DE111" s="67">
        <f t="shared" si="223"/>
        <v>38461</v>
      </c>
      <c r="DF111" s="66"/>
      <c r="DG111" s="69">
        <f t="shared" si="193"/>
        <v>0</v>
      </c>
      <c r="DH111" s="67">
        <f t="shared" si="207"/>
        <v>79981</v>
      </c>
      <c r="DI111" s="66"/>
      <c r="DJ111" s="66">
        <f t="shared" si="137"/>
        <v>0</v>
      </c>
      <c r="DK111" s="67">
        <f t="shared" si="194"/>
        <v>3536.5</v>
      </c>
      <c r="DM111" s="206">
        <f t="shared" si="138"/>
        <v>0</v>
      </c>
      <c r="DN111" s="25">
        <f t="shared" si="139"/>
        <v>0</v>
      </c>
      <c r="DO111" s="5"/>
      <c r="DP111" s="43">
        <f t="shared" si="140"/>
        <v>0</v>
      </c>
      <c r="DQ111" s="27">
        <f t="shared" si="195"/>
        <v>7154.5</v>
      </c>
      <c r="DR111" s="5"/>
      <c r="DS111" s="43">
        <f t="shared" si="141"/>
        <v>0</v>
      </c>
      <c r="DT111" s="27">
        <f t="shared" si="196"/>
        <v>4846</v>
      </c>
      <c r="DU111" s="5"/>
      <c r="DV111" s="43">
        <f t="shared" si="142"/>
        <v>0</v>
      </c>
      <c r="DW111" s="27">
        <f t="shared" si="197"/>
        <v>4835</v>
      </c>
      <c r="DX111" s="5"/>
      <c r="DY111" s="22">
        <f t="shared" si="143"/>
        <v>0</v>
      </c>
      <c r="DZ111" s="25">
        <f t="shared" si="198"/>
        <v>523</v>
      </c>
      <c r="EA111" s="22"/>
      <c r="EB111" s="22">
        <f t="shared" si="144"/>
        <v>0</v>
      </c>
      <c r="EC111" s="28">
        <f t="shared" si="199"/>
        <v>369</v>
      </c>
      <c r="ED111" s="5"/>
      <c r="EE111" s="43">
        <f t="shared" si="215"/>
        <v>0</v>
      </c>
      <c r="EF111" s="27">
        <f t="shared" si="200"/>
        <v>4769</v>
      </c>
      <c r="EG111" s="66"/>
      <c r="EH111" s="66">
        <f t="shared" si="146"/>
        <v>0</v>
      </c>
      <c r="EI111" s="67">
        <f t="shared" si="201"/>
        <v>25040</v>
      </c>
      <c r="EJ111" s="66"/>
      <c r="EK111" s="66">
        <f t="shared" si="147"/>
        <v>0</v>
      </c>
      <c r="EL111" s="67">
        <f t="shared" si="202"/>
        <v>23670</v>
      </c>
      <c r="EM111" s="110">
        <f t="shared" si="203"/>
        <v>112184.26891999999</v>
      </c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</row>
    <row r="112" spans="1:299" ht="11.25" customHeight="1" x14ac:dyDescent="0.25">
      <c r="A112" s="11">
        <v>46032</v>
      </c>
      <c r="B112" s="187"/>
      <c r="C112" s="176">
        <v>8004937046</v>
      </c>
      <c r="D112" s="17" t="s">
        <v>76</v>
      </c>
      <c r="E112" s="18">
        <v>60</v>
      </c>
      <c r="F112" s="19">
        <v>5</v>
      </c>
      <c r="G112" s="20">
        <v>191516078734</v>
      </c>
      <c r="H112" s="66"/>
      <c r="I112" s="41">
        <f t="shared" si="121"/>
        <v>0</v>
      </c>
      <c r="J112" s="48">
        <f t="shared" si="224"/>
        <v>95271</v>
      </c>
      <c r="K112" s="66"/>
      <c r="L112" s="41">
        <f t="shared" si="206"/>
        <v>0</v>
      </c>
      <c r="M112" s="48">
        <f t="shared" si="225"/>
        <v>26818</v>
      </c>
      <c r="N112" s="66"/>
      <c r="O112" s="41">
        <f t="shared" si="122"/>
        <v>0</v>
      </c>
      <c r="P112" s="48">
        <f t="shared" si="226"/>
        <v>89488</v>
      </c>
      <c r="Q112" s="66"/>
      <c r="R112" s="66">
        <f t="shared" si="123"/>
        <v>0</v>
      </c>
      <c r="S112" s="67">
        <f t="shared" si="227"/>
        <v>21544</v>
      </c>
      <c r="T112" s="66"/>
      <c r="U112" s="66">
        <f t="shared" si="152"/>
        <v>0</v>
      </c>
      <c r="V112" s="67">
        <f t="shared" si="153"/>
        <v>65437.3</v>
      </c>
      <c r="X112" s="69">
        <f t="shared" si="124"/>
        <v>0</v>
      </c>
      <c r="Y112" s="67">
        <f t="shared" si="216"/>
        <v>1990.5</v>
      </c>
      <c r="Z112" s="66"/>
      <c r="AA112" s="68">
        <f t="shared" si="208"/>
        <v>0</v>
      </c>
      <c r="AB112" s="67">
        <f t="shared" si="155"/>
        <v>7874</v>
      </c>
      <c r="AC112" s="66"/>
      <c r="AD112" s="66">
        <f t="shared" si="217"/>
        <v>0</v>
      </c>
      <c r="AE112" s="67">
        <f t="shared" si="157"/>
        <v>1902</v>
      </c>
      <c r="AF112" s="66"/>
      <c r="AG112" s="78">
        <f t="shared" si="126"/>
        <v>0</v>
      </c>
      <c r="AH112" s="79">
        <f t="shared" si="158"/>
        <v>1625</v>
      </c>
      <c r="AI112" s="66"/>
      <c r="AJ112" s="68">
        <f t="shared" si="127"/>
        <v>0</v>
      </c>
      <c r="AK112" s="67">
        <f t="shared" si="159"/>
        <v>1205.5</v>
      </c>
      <c r="AL112" s="66"/>
      <c r="AM112" s="68">
        <f t="shared" si="128"/>
        <v>0</v>
      </c>
      <c r="AN112" s="67">
        <f t="shared" si="160"/>
        <v>1649.4</v>
      </c>
      <c r="AO112" s="66"/>
      <c r="AP112" s="68">
        <f t="shared" si="129"/>
        <v>0</v>
      </c>
      <c r="AQ112" s="67">
        <f t="shared" si="161"/>
        <v>5341.4</v>
      </c>
      <c r="AR112" s="66"/>
      <c r="AS112" s="68">
        <f t="shared" si="130"/>
        <v>0</v>
      </c>
      <c r="AT112" s="67">
        <f t="shared" si="162"/>
        <v>2344</v>
      </c>
      <c r="AU112" s="66"/>
      <c r="AV112" s="66">
        <f t="shared" si="163"/>
        <v>0</v>
      </c>
      <c r="AW112" s="42">
        <f t="shared" si="164"/>
        <v>1788.4</v>
      </c>
      <c r="AX112" s="66"/>
      <c r="AY112" s="66">
        <f t="shared" si="165"/>
        <v>0</v>
      </c>
      <c r="AZ112" s="67">
        <f t="shared" si="166"/>
        <v>1870</v>
      </c>
      <c r="BA112" s="66"/>
      <c r="BB112" s="68">
        <f t="shared" si="167"/>
        <v>0</v>
      </c>
      <c r="BC112" s="67">
        <f t="shared" si="168"/>
        <v>3451.6</v>
      </c>
      <c r="BD112" s="66"/>
      <c r="BE112" s="68">
        <f t="shared" si="169"/>
        <v>0</v>
      </c>
      <c r="BF112" s="67">
        <f t="shared" si="170"/>
        <v>3729</v>
      </c>
      <c r="BG112" s="66"/>
      <c r="BH112" s="68">
        <f t="shared" si="218"/>
        <v>0</v>
      </c>
      <c r="BI112" s="67">
        <f t="shared" si="210"/>
        <v>13824.600000000002</v>
      </c>
      <c r="BJ112" s="66"/>
      <c r="BK112" s="68">
        <f t="shared" si="172"/>
        <v>0</v>
      </c>
      <c r="BL112" s="67">
        <f t="shared" si="173"/>
        <v>7616</v>
      </c>
      <c r="BM112" s="66"/>
      <c r="BN112" s="68">
        <f t="shared" si="174"/>
        <v>307.2</v>
      </c>
      <c r="BO112" s="67">
        <f t="shared" si="175"/>
        <v>6613.8</v>
      </c>
      <c r="BP112" s="66"/>
      <c r="BQ112" s="68">
        <f t="shared" si="176"/>
        <v>0</v>
      </c>
      <c r="BR112" s="67">
        <f t="shared" si="177"/>
        <v>24236.6</v>
      </c>
      <c r="BS112" s="66"/>
      <c r="BT112" s="66">
        <f t="shared" si="131"/>
        <v>120</v>
      </c>
      <c r="BU112" s="67">
        <f t="shared" si="211"/>
        <v>86441</v>
      </c>
      <c r="BV112" s="66"/>
      <c r="BW112" s="66">
        <f t="shared" si="132"/>
        <v>120</v>
      </c>
      <c r="BX112" s="67">
        <f t="shared" si="228"/>
        <v>71296</v>
      </c>
      <c r="BY112" s="66"/>
      <c r="BZ112" s="66">
        <f t="shared" si="133"/>
        <v>120</v>
      </c>
      <c r="CA112" s="67">
        <f t="shared" si="209"/>
        <v>77900</v>
      </c>
      <c r="CB112" s="66"/>
      <c r="CC112" s="66">
        <f t="shared" si="178"/>
        <v>0</v>
      </c>
      <c r="CD112" s="67">
        <f t="shared" si="219"/>
        <v>4501</v>
      </c>
      <c r="CE112" s="66"/>
      <c r="CF112" s="66">
        <f t="shared" si="180"/>
        <v>0</v>
      </c>
      <c r="CG112" s="67">
        <f t="shared" si="181"/>
        <v>7055</v>
      </c>
      <c r="CH112" s="66"/>
      <c r="CI112" s="66">
        <f t="shared" si="134"/>
        <v>0</v>
      </c>
      <c r="CJ112" s="67">
        <f t="shared" si="182"/>
        <v>8813</v>
      </c>
      <c r="CK112" s="66"/>
      <c r="CL112" s="66">
        <f t="shared" si="183"/>
        <v>0</v>
      </c>
      <c r="CM112" s="79">
        <f t="shared" si="184"/>
        <v>4885</v>
      </c>
      <c r="CN112" s="66"/>
      <c r="CO112" s="68">
        <f t="shared" si="220"/>
        <v>0</v>
      </c>
      <c r="CP112" s="79">
        <f t="shared" si="186"/>
        <v>3976</v>
      </c>
      <c r="CQ112" s="66"/>
      <c r="CR112" s="68">
        <f t="shared" si="135"/>
        <v>0</v>
      </c>
      <c r="CS112" s="79">
        <f t="shared" si="221"/>
        <v>274</v>
      </c>
      <c r="CT112" s="66"/>
      <c r="CU112" s="68">
        <f t="shared" si="136"/>
        <v>0</v>
      </c>
      <c r="CV112" s="200">
        <f t="shared" si="188"/>
        <v>7769</v>
      </c>
      <c r="CW112" s="65"/>
      <c r="CX112" s="66">
        <f t="shared" si="214"/>
        <v>0</v>
      </c>
      <c r="CY112" s="40">
        <f t="shared" si="213"/>
        <v>6603</v>
      </c>
      <c r="CZ112" s="65"/>
      <c r="DA112" s="66">
        <f t="shared" si="189"/>
        <v>0</v>
      </c>
      <c r="DB112" s="67">
        <f t="shared" si="222"/>
        <v>41690</v>
      </c>
      <c r="DC112" s="66"/>
      <c r="DD112" s="66">
        <f t="shared" si="191"/>
        <v>0</v>
      </c>
      <c r="DE112" s="67">
        <f t="shared" si="223"/>
        <v>38461</v>
      </c>
      <c r="DF112" s="66"/>
      <c r="DG112" s="69">
        <f t="shared" si="193"/>
        <v>0</v>
      </c>
      <c r="DH112" s="67">
        <f t="shared" si="207"/>
        <v>79981</v>
      </c>
      <c r="DI112" s="66"/>
      <c r="DJ112" s="66">
        <f t="shared" si="137"/>
        <v>0</v>
      </c>
      <c r="DK112" s="67">
        <f t="shared" si="194"/>
        <v>3536.5</v>
      </c>
      <c r="DM112" s="206">
        <f t="shared" si="138"/>
        <v>0</v>
      </c>
      <c r="DN112" s="25">
        <f t="shared" si="139"/>
        <v>0</v>
      </c>
      <c r="DO112" s="5"/>
      <c r="DP112" s="43">
        <f t="shared" si="140"/>
        <v>0</v>
      </c>
      <c r="DQ112" s="27">
        <f t="shared" si="195"/>
        <v>7154.5</v>
      </c>
      <c r="DR112" s="5"/>
      <c r="DS112" s="43">
        <f t="shared" si="141"/>
        <v>0</v>
      </c>
      <c r="DT112" s="27">
        <f t="shared" si="196"/>
        <v>4846</v>
      </c>
      <c r="DU112" s="5"/>
      <c r="DV112" s="43">
        <f t="shared" si="142"/>
        <v>0</v>
      </c>
      <c r="DW112" s="27">
        <f t="shared" si="197"/>
        <v>4835</v>
      </c>
      <c r="DX112" s="5"/>
      <c r="DY112" s="22">
        <f t="shared" si="143"/>
        <v>0</v>
      </c>
      <c r="DZ112" s="25">
        <f t="shared" si="198"/>
        <v>523</v>
      </c>
      <c r="EA112" s="22"/>
      <c r="EB112" s="22">
        <f t="shared" si="144"/>
        <v>0</v>
      </c>
      <c r="EC112" s="28">
        <f t="shared" si="199"/>
        <v>369</v>
      </c>
      <c r="ED112" s="5"/>
      <c r="EE112" s="43">
        <f t="shared" si="215"/>
        <v>0</v>
      </c>
      <c r="EF112" s="27">
        <f t="shared" si="200"/>
        <v>4769</v>
      </c>
      <c r="EG112" s="66"/>
      <c r="EH112" s="66">
        <f t="shared" si="146"/>
        <v>0</v>
      </c>
      <c r="EI112" s="67">
        <f t="shared" si="201"/>
        <v>25040</v>
      </c>
      <c r="EJ112" s="66"/>
      <c r="EK112" s="66">
        <f t="shared" si="147"/>
        <v>0</v>
      </c>
      <c r="EL112" s="67">
        <f t="shared" si="202"/>
        <v>23670</v>
      </c>
      <c r="EM112" s="110">
        <f t="shared" si="203"/>
        <v>112079.86043999999</v>
      </c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</row>
    <row r="113" spans="1:299" ht="11.25" customHeight="1" x14ac:dyDescent="0.25">
      <c r="A113" s="11">
        <v>46032</v>
      </c>
      <c r="B113" s="187"/>
      <c r="C113" s="176">
        <v>8004937047</v>
      </c>
      <c r="D113" s="17" t="s">
        <v>79</v>
      </c>
      <c r="E113" s="18">
        <v>20</v>
      </c>
      <c r="F113" s="19">
        <v>15</v>
      </c>
      <c r="G113" s="20">
        <v>191516041943</v>
      </c>
      <c r="H113" s="66"/>
      <c r="I113" s="41">
        <f t="shared" si="121"/>
        <v>0</v>
      </c>
      <c r="J113" s="48">
        <f t="shared" si="224"/>
        <v>95271</v>
      </c>
      <c r="K113" s="66"/>
      <c r="L113" s="41">
        <f t="shared" si="206"/>
        <v>0</v>
      </c>
      <c r="M113" s="48">
        <f t="shared" si="225"/>
        <v>26818</v>
      </c>
      <c r="N113" s="66"/>
      <c r="O113" s="41">
        <f t="shared" si="122"/>
        <v>0</v>
      </c>
      <c r="P113" s="48">
        <f t="shared" si="226"/>
        <v>89488</v>
      </c>
      <c r="Q113" s="66"/>
      <c r="R113" s="66">
        <f t="shared" si="123"/>
        <v>0</v>
      </c>
      <c r="S113" s="67">
        <f t="shared" si="227"/>
        <v>21544</v>
      </c>
      <c r="T113" s="66"/>
      <c r="U113" s="66">
        <f t="shared" si="152"/>
        <v>0</v>
      </c>
      <c r="V113" s="67">
        <f t="shared" si="153"/>
        <v>65437.3</v>
      </c>
      <c r="X113" s="69">
        <f t="shared" si="124"/>
        <v>0</v>
      </c>
      <c r="Y113" s="67">
        <f t="shared" si="216"/>
        <v>1990.5</v>
      </c>
      <c r="Z113" s="66"/>
      <c r="AA113" s="68">
        <f t="shared" si="208"/>
        <v>0</v>
      </c>
      <c r="AB113" s="67">
        <f t="shared" si="155"/>
        <v>7874</v>
      </c>
      <c r="AC113" s="66"/>
      <c r="AD113" s="66">
        <f t="shared" si="217"/>
        <v>0</v>
      </c>
      <c r="AE113" s="67">
        <f t="shared" si="157"/>
        <v>1902</v>
      </c>
      <c r="AF113" s="66"/>
      <c r="AG113" s="78">
        <f t="shared" si="126"/>
        <v>0</v>
      </c>
      <c r="AH113" s="79">
        <f t="shared" si="158"/>
        <v>1625</v>
      </c>
      <c r="AI113" s="66"/>
      <c r="AJ113" s="68">
        <f t="shared" si="127"/>
        <v>0</v>
      </c>
      <c r="AK113" s="67">
        <f t="shared" si="159"/>
        <v>1205.5</v>
      </c>
      <c r="AL113" s="66"/>
      <c r="AM113" s="68">
        <f t="shared" si="128"/>
        <v>0</v>
      </c>
      <c r="AN113" s="67">
        <f t="shared" si="160"/>
        <v>1649.4</v>
      </c>
      <c r="AO113" s="66"/>
      <c r="AP113" s="68">
        <f t="shared" si="129"/>
        <v>0</v>
      </c>
      <c r="AQ113" s="67">
        <f t="shared" si="161"/>
        <v>5341.4</v>
      </c>
      <c r="AR113" s="66"/>
      <c r="AS113" s="68">
        <f t="shared" si="130"/>
        <v>0</v>
      </c>
      <c r="AT113" s="67">
        <f t="shared" si="162"/>
        <v>2344</v>
      </c>
      <c r="AU113" s="66"/>
      <c r="AV113" s="66">
        <f t="shared" si="163"/>
        <v>0</v>
      </c>
      <c r="AW113" s="42">
        <f t="shared" si="164"/>
        <v>1788.4</v>
      </c>
      <c r="AX113" s="66"/>
      <c r="AY113" s="66">
        <f t="shared" si="165"/>
        <v>0</v>
      </c>
      <c r="AZ113" s="67">
        <f t="shared" si="166"/>
        <v>1870</v>
      </c>
      <c r="BA113" s="66"/>
      <c r="BB113" s="68">
        <f t="shared" si="167"/>
        <v>0</v>
      </c>
      <c r="BC113" s="67">
        <f t="shared" si="168"/>
        <v>3451.6</v>
      </c>
      <c r="BD113" s="66"/>
      <c r="BE113" s="68">
        <f t="shared" si="169"/>
        <v>0</v>
      </c>
      <c r="BF113" s="67">
        <f t="shared" si="170"/>
        <v>3729</v>
      </c>
      <c r="BG113" s="66"/>
      <c r="BH113" s="68">
        <f t="shared" si="218"/>
        <v>302.39999999999998</v>
      </c>
      <c r="BI113" s="67">
        <f t="shared" si="210"/>
        <v>13522.200000000003</v>
      </c>
      <c r="BJ113" s="66"/>
      <c r="BK113" s="68">
        <f t="shared" si="172"/>
        <v>0</v>
      </c>
      <c r="BL113" s="67">
        <f t="shared" si="173"/>
        <v>7616</v>
      </c>
      <c r="BM113" s="66"/>
      <c r="BN113" s="68">
        <f t="shared" si="174"/>
        <v>0</v>
      </c>
      <c r="BO113" s="67">
        <f t="shared" si="175"/>
        <v>6613.8</v>
      </c>
      <c r="BP113" s="66"/>
      <c r="BQ113" s="68">
        <f t="shared" si="176"/>
        <v>0</v>
      </c>
      <c r="BR113" s="67">
        <f t="shared" si="177"/>
        <v>24236.6</v>
      </c>
      <c r="BS113" s="66"/>
      <c r="BT113" s="66">
        <f t="shared" si="131"/>
        <v>40</v>
      </c>
      <c r="BU113" s="67">
        <f t="shared" si="211"/>
        <v>86401</v>
      </c>
      <c r="BV113" s="66"/>
      <c r="BW113" s="66">
        <f t="shared" si="132"/>
        <v>40</v>
      </c>
      <c r="BX113" s="67">
        <f t="shared" si="228"/>
        <v>71256</v>
      </c>
      <c r="BY113" s="66"/>
      <c r="BZ113" s="66">
        <f t="shared" si="133"/>
        <v>40</v>
      </c>
      <c r="CA113" s="67">
        <f t="shared" si="209"/>
        <v>77860</v>
      </c>
      <c r="CB113" s="66"/>
      <c r="CC113" s="66">
        <f t="shared" si="178"/>
        <v>0</v>
      </c>
      <c r="CD113" s="67">
        <f t="shared" si="219"/>
        <v>4501</v>
      </c>
      <c r="CE113" s="66"/>
      <c r="CF113" s="66">
        <f t="shared" si="180"/>
        <v>0</v>
      </c>
      <c r="CG113" s="67">
        <f t="shared" si="181"/>
        <v>7055</v>
      </c>
      <c r="CH113" s="66"/>
      <c r="CI113" s="66">
        <f t="shared" si="134"/>
        <v>0</v>
      </c>
      <c r="CJ113" s="67">
        <f t="shared" si="182"/>
        <v>8813</v>
      </c>
      <c r="CK113" s="66"/>
      <c r="CL113" s="66">
        <f t="shared" si="183"/>
        <v>0</v>
      </c>
      <c r="CM113" s="79">
        <f t="shared" si="184"/>
        <v>4885</v>
      </c>
      <c r="CN113" s="66"/>
      <c r="CO113" s="68">
        <f t="shared" si="220"/>
        <v>0</v>
      </c>
      <c r="CP113" s="79">
        <f t="shared" si="186"/>
        <v>3976</v>
      </c>
      <c r="CQ113" s="66"/>
      <c r="CR113" s="68">
        <f t="shared" si="135"/>
        <v>0</v>
      </c>
      <c r="CS113" s="79">
        <f t="shared" si="221"/>
        <v>274</v>
      </c>
      <c r="CT113" s="66"/>
      <c r="CU113" s="68">
        <f t="shared" si="136"/>
        <v>0</v>
      </c>
      <c r="CV113" s="200">
        <f t="shared" si="188"/>
        <v>7769</v>
      </c>
      <c r="CW113" s="65"/>
      <c r="CX113" s="66">
        <f t="shared" si="214"/>
        <v>0</v>
      </c>
      <c r="CY113" s="40">
        <f t="shared" si="213"/>
        <v>6603</v>
      </c>
      <c r="CZ113" s="65"/>
      <c r="DA113" s="66">
        <f t="shared" si="189"/>
        <v>0</v>
      </c>
      <c r="DB113" s="67">
        <f t="shared" si="222"/>
        <v>41690</v>
      </c>
      <c r="DC113" s="66"/>
      <c r="DD113" s="66">
        <f t="shared" si="191"/>
        <v>0</v>
      </c>
      <c r="DE113" s="67">
        <f t="shared" si="223"/>
        <v>38461</v>
      </c>
      <c r="DF113" s="66"/>
      <c r="DG113" s="69">
        <f t="shared" si="193"/>
        <v>0</v>
      </c>
      <c r="DH113" s="67">
        <f t="shared" ref="DH113:DH115" si="229">+DH112+DF113-DG113</f>
        <v>79981</v>
      </c>
      <c r="DI113" s="66"/>
      <c r="DJ113" s="66">
        <f t="shared" si="137"/>
        <v>0</v>
      </c>
      <c r="DK113" s="67">
        <f t="shared" si="194"/>
        <v>3536.5</v>
      </c>
      <c r="DM113" s="206">
        <f t="shared" si="138"/>
        <v>0</v>
      </c>
      <c r="DN113" s="25">
        <f t="shared" si="139"/>
        <v>0</v>
      </c>
      <c r="DO113" s="5"/>
      <c r="DP113" s="43">
        <f t="shared" si="140"/>
        <v>0</v>
      </c>
      <c r="DQ113" s="27">
        <f t="shared" si="195"/>
        <v>7154.5</v>
      </c>
      <c r="DR113" s="5"/>
      <c r="DS113" s="43">
        <f t="shared" si="141"/>
        <v>0</v>
      </c>
      <c r="DT113" s="27">
        <f t="shared" si="196"/>
        <v>4846</v>
      </c>
      <c r="DU113" s="5"/>
      <c r="DV113" s="43">
        <f t="shared" si="142"/>
        <v>0</v>
      </c>
      <c r="DW113" s="27">
        <f t="shared" si="197"/>
        <v>4835</v>
      </c>
      <c r="DX113" s="5"/>
      <c r="DY113" s="22">
        <f t="shared" si="143"/>
        <v>0</v>
      </c>
      <c r="DZ113" s="25">
        <f t="shared" si="198"/>
        <v>523</v>
      </c>
      <c r="EA113" s="22"/>
      <c r="EB113" s="22">
        <f t="shared" si="144"/>
        <v>0</v>
      </c>
      <c r="EC113" s="28">
        <f t="shared" si="199"/>
        <v>369</v>
      </c>
      <c r="ED113" s="5"/>
      <c r="EE113" s="43">
        <f t="shared" si="215"/>
        <v>0</v>
      </c>
      <c r="EF113" s="27">
        <f t="shared" si="200"/>
        <v>4769</v>
      </c>
      <c r="EG113" s="66"/>
      <c r="EH113" s="66">
        <f t="shared" si="146"/>
        <v>0</v>
      </c>
      <c r="EI113" s="67">
        <f t="shared" si="201"/>
        <v>25040</v>
      </c>
      <c r="EJ113" s="66"/>
      <c r="EK113" s="66">
        <f t="shared" si="147"/>
        <v>0</v>
      </c>
      <c r="EL113" s="67">
        <f t="shared" si="202"/>
        <v>23670</v>
      </c>
      <c r="EM113" s="110">
        <f t="shared" si="203"/>
        <v>112016.88123999999</v>
      </c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</row>
    <row r="114" spans="1:299" ht="11.25" customHeight="1" x14ac:dyDescent="0.25">
      <c r="A114" s="11">
        <v>46032</v>
      </c>
      <c r="B114" s="187"/>
      <c r="C114" s="176">
        <v>8004937048</v>
      </c>
      <c r="D114" s="17" t="s">
        <v>132</v>
      </c>
      <c r="E114" s="18">
        <v>50</v>
      </c>
      <c r="F114" s="19">
        <v>3</v>
      </c>
      <c r="G114" s="20">
        <v>191516042391</v>
      </c>
      <c r="H114" s="66"/>
      <c r="I114" s="41">
        <f t="shared" si="121"/>
        <v>0</v>
      </c>
      <c r="J114" s="48">
        <f t="shared" si="224"/>
        <v>95271</v>
      </c>
      <c r="K114" s="66"/>
      <c r="L114" s="41">
        <f t="shared" si="206"/>
        <v>0</v>
      </c>
      <c r="M114" s="48">
        <f t="shared" si="225"/>
        <v>26818</v>
      </c>
      <c r="N114" s="66"/>
      <c r="O114" s="41">
        <f t="shared" si="122"/>
        <v>0</v>
      </c>
      <c r="P114" s="48">
        <f t="shared" si="226"/>
        <v>89488</v>
      </c>
      <c r="Q114" s="66"/>
      <c r="R114" s="66">
        <f t="shared" si="123"/>
        <v>0</v>
      </c>
      <c r="S114" s="67">
        <f t="shared" si="227"/>
        <v>21544</v>
      </c>
      <c r="T114" s="66"/>
      <c r="U114" s="66">
        <f t="shared" si="152"/>
        <v>0</v>
      </c>
      <c r="V114" s="67">
        <f t="shared" si="153"/>
        <v>65437.3</v>
      </c>
      <c r="X114" s="69">
        <f t="shared" si="124"/>
        <v>0</v>
      </c>
      <c r="Y114" s="67">
        <f t="shared" si="216"/>
        <v>1990.5</v>
      </c>
      <c r="Z114" s="66"/>
      <c r="AA114" s="68">
        <f t="shared" si="208"/>
        <v>0</v>
      </c>
      <c r="AB114" s="67">
        <f t="shared" si="155"/>
        <v>7874</v>
      </c>
      <c r="AC114" s="66"/>
      <c r="AD114" s="66">
        <f t="shared" si="217"/>
        <v>0</v>
      </c>
      <c r="AE114" s="67">
        <f t="shared" si="157"/>
        <v>1902</v>
      </c>
      <c r="AF114" s="66"/>
      <c r="AG114" s="78">
        <f t="shared" si="126"/>
        <v>0</v>
      </c>
      <c r="AH114" s="79">
        <f t="shared" si="158"/>
        <v>1625</v>
      </c>
      <c r="AI114" s="66"/>
      <c r="AJ114" s="68">
        <f t="shared" si="127"/>
        <v>0</v>
      </c>
      <c r="AK114" s="67">
        <f t="shared" si="159"/>
        <v>1205.5</v>
      </c>
      <c r="AL114" s="66"/>
      <c r="AM114" s="68">
        <f t="shared" si="128"/>
        <v>0</v>
      </c>
      <c r="AN114" s="67">
        <f t="shared" si="160"/>
        <v>1649.4</v>
      </c>
      <c r="AO114" s="66"/>
      <c r="AP114" s="68">
        <f t="shared" si="129"/>
        <v>0</v>
      </c>
      <c r="AQ114" s="67">
        <f t="shared" si="161"/>
        <v>5341.4</v>
      </c>
      <c r="AR114" s="66"/>
      <c r="AS114" s="68">
        <f t="shared" si="130"/>
        <v>0</v>
      </c>
      <c r="AT114" s="67">
        <f t="shared" si="162"/>
        <v>2344</v>
      </c>
      <c r="AU114" s="66"/>
      <c r="AV114" s="66">
        <f t="shared" si="163"/>
        <v>0</v>
      </c>
      <c r="AW114" s="42">
        <f t="shared" si="164"/>
        <v>1788.4</v>
      </c>
      <c r="AX114" s="66"/>
      <c r="AY114" s="66">
        <f t="shared" si="165"/>
        <v>0</v>
      </c>
      <c r="AZ114" s="67">
        <f t="shared" si="166"/>
        <v>1870</v>
      </c>
      <c r="BA114" s="66"/>
      <c r="BB114" s="68">
        <f t="shared" si="167"/>
        <v>0</v>
      </c>
      <c r="BC114" s="67">
        <f t="shared" si="168"/>
        <v>3451.6</v>
      </c>
      <c r="BD114" s="66"/>
      <c r="BE114" s="68">
        <f t="shared" si="169"/>
        <v>156</v>
      </c>
      <c r="BF114" s="67">
        <f t="shared" si="170"/>
        <v>3573</v>
      </c>
      <c r="BG114" s="66"/>
      <c r="BH114" s="68">
        <f t="shared" si="218"/>
        <v>0</v>
      </c>
      <c r="BI114" s="67">
        <f t="shared" si="210"/>
        <v>13522.200000000003</v>
      </c>
      <c r="BJ114" s="66"/>
      <c r="BK114" s="68">
        <f t="shared" si="172"/>
        <v>0</v>
      </c>
      <c r="BL114" s="67">
        <f t="shared" si="173"/>
        <v>7616</v>
      </c>
      <c r="BM114" s="66"/>
      <c r="BN114" s="68">
        <f t="shared" si="174"/>
        <v>0</v>
      </c>
      <c r="BO114" s="67">
        <f t="shared" si="175"/>
        <v>6613.8</v>
      </c>
      <c r="BP114" s="66"/>
      <c r="BQ114" s="68">
        <f t="shared" si="176"/>
        <v>0</v>
      </c>
      <c r="BR114" s="67">
        <f t="shared" si="177"/>
        <v>24236.6</v>
      </c>
      <c r="BS114" s="66"/>
      <c r="BT114" s="66">
        <f t="shared" si="131"/>
        <v>100</v>
      </c>
      <c r="BU114" s="67">
        <f t="shared" si="211"/>
        <v>86301</v>
      </c>
      <c r="BV114" s="66"/>
      <c r="BW114" s="66">
        <f t="shared" si="132"/>
        <v>100</v>
      </c>
      <c r="BX114" s="67">
        <f t="shared" si="228"/>
        <v>71156</v>
      </c>
      <c r="BY114" s="66"/>
      <c r="BZ114" s="66">
        <f t="shared" si="133"/>
        <v>100</v>
      </c>
      <c r="CA114" s="67">
        <f t="shared" si="209"/>
        <v>77760</v>
      </c>
      <c r="CB114" s="66"/>
      <c r="CC114" s="66">
        <f t="shared" si="178"/>
        <v>0</v>
      </c>
      <c r="CD114" s="67">
        <f t="shared" si="219"/>
        <v>4501</v>
      </c>
      <c r="CE114" s="66"/>
      <c r="CF114" s="66">
        <f t="shared" si="180"/>
        <v>0</v>
      </c>
      <c r="CG114" s="67">
        <f t="shared" si="181"/>
        <v>7055</v>
      </c>
      <c r="CH114" s="66"/>
      <c r="CI114" s="66">
        <f t="shared" si="134"/>
        <v>0</v>
      </c>
      <c r="CJ114" s="67">
        <f t="shared" si="182"/>
        <v>8813</v>
      </c>
      <c r="CK114" s="66"/>
      <c r="CL114" s="66">
        <f t="shared" si="183"/>
        <v>0</v>
      </c>
      <c r="CM114" s="79">
        <f t="shared" si="184"/>
        <v>4885</v>
      </c>
      <c r="CN114" s="66"/>
      <c r="CO114" s="68">
        <f t="shared" si="220"/>
        <v>0</v>
      </c>
      <c r="CP114" s="79">
        <f t="shared" si="186"/>
        <v>3976</v>
      </c>
      <c r="CQ114" s="66"/>
      <c r="CR114" s="68">
        <f t="shared" si="135"/>
        <v>0</v>
      </c>
      <c r="CS114" s="79">
        <f t="shared" si="221"/>
        <v>274</v>
      </c>
      <c r="CT114" s="66"/>
      <c r="CU114" s="68">
        <f t="shared" si="136"/>
        <v>0</v>
      </c>
      <c r="CV114" s="200">
        <f t="shared" si="188"/>
        <v>7769</v>
      </c>
      <c r="CW114" s="65"/>
      <c r="CX114" s="66">
        <f t="shared" si="214"/>
        <v>0</v>
      </c>
      <c r="CY114" s="40">
        <f t="shared" si="213"/>
        <v>6603</v>
      </c>
      <c r="CZ114" s="65"/>
      <c r="DA114" s="66">
        <f t="shared" si="189"/>
        <v>0</v>
      </c>
      <c r="DB114" s="67">
        <f t="shared" si="222"/>
        <v>41690</v>
      </c>
      <c r="DC114" s="66"/>
      <c r="DD114" s="66">
        <f t="shared" si="191"/>
        <v>0</v>
      </c>
      <c r="DE114" s="67">
        <f t="shared" si="223"/>
        <v>38461</v>
      </c>
      <c r="DF114" s="66"/>
      <c r="DG114" s="69">
        <f t="shared" si="193"/>
        <v>0</v>
      </c>
      <c r="DH114" s="67">
        <f t="shared" si="229"/>
        <v>79981</v>
      </c>
      <c r="DI114" s="66"/>
      <c r="DJ114" s="66">
        <f t="shared" si="137"/>
        <v>0</v>
      </c>
      <c r="DK114" s="67">
        <f t="shared" si="194"/>
        <v>3536.5</v>
      </c>
      <c r="DM114" s="206">
        <f t="shared" si="138"/>
        <v>0</v>
      </c>
      <c r="DN114" s="25">
        <f t="shared" si="139"/>
        <v>0</v>
      </c>
      <c r="DO114" s="5"/>
      <c r="DP114" s="43">
        <f t="shared" si="140"/>
        <v>0</v>
      </c>
      <c r="DQ114" s="27">
        <f t="shared" si="195"/>
        <v>7154.5</v>
      </c>
      <c r="DR114" s="5"/>
      <c r="DS114" s="43">
        <f t="shared" si="141"/>
        <v>0</v>
      </c>
      <c r="DT114" s="27">
        <f t="shared" si="196"/>
        <v>4846</v>
      </c>
      <c r="DU114" s="5"/>
      <c r="DV114" s="43">
        <f t="shared" si="142"/>
        <v>0</v>
      </c>
      <c r="DW114" s="27">
        <f t="shared" si="197"/>
        <v>4835</v>
      </c>
      <c r="DX114" s="5"/>
      <c r="DY114" s="22">
        <f t="shared" si="143"/>
        <v>0</v>
      </c>
      <c r="DZ114" s="25">
        <f t="shared" si="198"/>
        <v>523</v>
      </c>
      <c r="EA114" s="22"/>
      <c r="EB114" s="22">
        <f t="shared" si="144"/>
        <v>0</v>
      </c>
      <c r="EC114" s="28">
        <f t="shared" si="199"/>
        <v>369</v>
      </c>
      <c r="ED114" s="5"/>
      <c r="EE114" s="43">
        <f t="shared" si="215"/>
        <v>0</v>
      </c>
      <c r="EF114" s="27">
        <f t="shared" si="200"/>
        <v>4769</v>
      </c>
      <c r="EG114" s="66"/>
      <c r="EH114" s="66">
        <f t="shared" si="146"/>
        <v>0</v>
      </c>
      <c r="EI114" s="67">
        <f t="shared" si="201"/>
        <v>25040</v>
      </c>
      <c r="EJ114" s="66"/>
      <c r="EK114" s="66">
        <f t="shared" si="147"/>
        <v>0</v>
      </c>
      <c r="EL114" s="67">
        <f t="shared" si="202"/>
        <v>23670</v>
      </c>
      <c r="EM114" s="110">
        <f t="shared" si="203"/>
        <v>111954.03723999999</v>
      </c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</row>
    <row r="115" spans="1:299" ht="11.25" customHeight="1" x14ac:dyDescent="0.25">
      <c r="A115" s="11">
        <v>46032</v>
      </c>
      <c r="B115" s="187"/>
      <c r="C115" s="180">
        <v>8004938475</v>
      </c>
      <c r="D115" s="37" t="s">
        <v>106</v>
      </c>
      <c r="E115" s="38">
        <v>50</v>
      </c>
      <c r="F115" s="39">
        <v>1</v>
      </c>
      <c r="G115" s="40">
        <v>191516130111</v>
      </c>
      <c r="H115" s="66"/>
      <c r="I115" s="41">
        <f t="shared" si="121"/>
        <v>0</v>
      </c>
      <c r="J115" s="48">
        <f t="shared" si="224"/>
        <v>95271</v>
      </c>
      <c r="K115" s="66"/>
      <c r="L115" s="41">
        <f t="shared" si="206"/>
        <v>0</v>
      </c>
      <c r="M115" s="48">
        <f>M114+K115-L115-100</f>
        <v>26718</v>
      </c>
      <c r="N115" s="66"/>
      <c r="O115" s="41">
        <f t="shared" si="122"/>
        <v>0</v>
      </c>
      <c r="P115" s="48">
        <f>P114+N115-O115-100</f>
        <v>89388</v>
      </c>
      <c r="Q115" s="66"/>
      <c r="R115" s="66">
        <f t="shared" si="123"/>
        <v>100</v>
      </c>
      <c r="S115" s="67">
        <f t="shared" si="227"/>
        <v>21444</v>
      </c>
      <c r="T115" s="66"/>
      <c r="U115" s="66">
        <f t="shared" si="152"/>
        <v>0</v>
      </c>
      <c r="V115" s="67">
        <f t="shared" si="153"/>
        <v>65437.3</v>
      </c>
      <c r="X115" s="69">
        <f t="shared" si="124"/>
        <v>0</v>
      </c>
      <c r="Y115" s="67">
        <f t="shared" si="216"/>
        <v>1990.5</v>
      </c>
      <c r="Z115" s="66"/>
      <c r="AA115" s="68">
        <f t="shared" si="208"/>
        <v>0</v>
      </c>
      <c r="AB115" s="67">
        <f t="shared" si="155"/>
        <v>7874</v>
      </c>
      <c r="AC115" s="66"/>
      <c r="AD115" s="66">
        <f t="shared" si="217"/>
        <v>0</v>
      </c>
      <c r="AE115" s="67">
        <f t="shared" si="157"/>
        <v>1902</v>
      </c>
      <c r="AF115" s="66"/>
      <c r="AG115" s="78">
        <f t="shared" si="126"/>
        <v>0</v>
      </c>
      <c r="AH115" s="79">
        <f t="shared" si="158"/>
        <v>1625</v>
      </c>
      <c r="AI115" s="66"/>
      <c r="AJ115" s="68">
        <f t="shared" si="127"/>
        <v>0</v>
      </c>
      <c r="AK115" s="67">
        <f t="shared" si="159"/>
        <v>1205.5</v>
      </c>
      <c r="AL115" s="66"/>
      <c r="AM115" s="68">
        <f t="shared" si="128"/>
        <v>0</v>
      </c>
      <c r="AN115" s="67">
        <f t="shared" si="160"/>
        <v>1649.4</v>
      </c>
      <c r="AO115" s="66"/>
      <c r="AP115" s="68">
        <f t="shared" si="129"/>
        <v>0</v>
      </c>
      <c r="AQ115" s="67">
        <f t="shared" si="161"/>
        <v>5341.4</v>
      </c>
      <c r="AR115" s="66"/>
      <c r="AS115" s="68">
        <f t="shared" si="130"/>
        <v>0</v>
      </c>
      <c r="AT115" s="67">
        <f t="shared" si="162"/>
        <v>2344</v>
      </c>
      <c r="AU115" s="66"/>
      <c r="AV115" s="66">
        <f t="shared" si="163"/>
        <v>0</v>
      </c>
      <c r="AW115" s="42">
        <f t="shared" si="164"/>
        <v>1788.4</v>
      </c>
      <c r="AX115" s="66"/>
      <c r="AY115" s="66">
        <f t="shared" si="165"/>
        <v>0</v>
      </c>
      <c r="AZ115" s="67">
        <f t="shared" si="166"/>
        <v>1870</v>
      </c>
      <c r="BA115" s="66"/>
      <c r="BB115" s="68">
        <f t="shared" si="167"/>
        <v>0</v>
      </c>
      <c r="BC115" s="67">
        <f t="shared" si="168"/>
        <v>3451.6</v>
      </c>
      <c r="BD115" s="66"/>
      <c r="BE115" s="68">
        <f t="shared" si="169"/>
        <v>0</v>
      </c>
      <c r="BF115" s="67">
        <f t="shared" si="170"/>
        <v>3573</v>
      </c>
      <c r="BG115" s="66"/>
      <c r="BH115" s="68">
        <f t="shared" si="218"/>
        <v>0</v>
      </c>
      <c r="BI115" s="67">
        <f t="shared" si="210"/>
        <v>13522.200000000003</v>
      </c>
      <c r="BJ115" s="66"/>
      <c r="BK115" s="68">
        <f t="shared" si="172"/>
        <v>0</v>
      </c>
      <c r="BL115" s="67">
        <f t="shared" si="173"/>
        <v>7616</v>
      </c>
      <c r="BM115" s="66"/>
      <c r="BN115" s="68">
        <f t="shared" si="174"/>
        <v>0</v>
      </c>
      <c r="BO115" s="67">
        <f t="shared" si="175"/>
        <v>6613.8</v>
      </c>
      <c r="BP115" s="66"/>
      <c r="BQ115" s="68">
        <f t="shared" si="176"/>
        <v>0</v>
      </c>
      <c r="BR115" s="67">
        <f t="shared" si="177"/>
        <v>24236.6</v>
      </c>
      <c r="BS115" s="66"/>
      <c r="BT115" s="66">
        <f t="shared" si="131"/>
        <v>0</v>
      </c>
      <c r="BU115" s="67">
        <f t="shared" si="211"/>
        <v>86301</v>
      </c>
      <c r="BV115" s="66"/>
      <c r="BW115" s="66">
        <f t="shared" si="132"/>
        <v>0</v>
      </c>
      <c r="BX115" s="67">
        <f t="shared" si="228"/>
        <v>71156</v>
      </c>
      <c r="BY115" s="66"/>
      <c r="BZ115" s="66">
        <f t="shared" si="133"/>
        <v>0</v>
      </c>
      <c r="CA115" s="67">
        <f t="shared" si="209"/>
        <v>77760</v>
      </c>
      <c r="CB115" s="66"/>
      <c r="CC115" s="66">
        <f t="shared" si="178"/>
        <v>0</v>
      </c>
      <c r="CD115" s="67">
        <f t="shared" si="219"/>
        <v>4501</v>
      </c>
      <c r="CE115" s="66"/>
      <c r="CF115" s="66">
        <f t="shared" si="180"/>
        <v>0</v>
      </c>
      <c r="CG115" s="67">
        <f t="shared" si="181"/>
        <v>7055</v>
      </c>
      <c r="CH115" s="66"/>
      <c r="CI115" s="66">
        <f t="shared" si="134"/>
        <v>0</v>
      </c>
      <c r="CJ115" s="67">
        <f t="shared" si="182"/>
        <v>8813</v>
      </c>
      <c r="CK115" s="66"/>
      <c r="CL115" s="66">
        <f t="shared" si="183"/>
        <v>0</v>
      </c>
      <c r="CM115" s="79">
        <f t="shared" si="184"/>
        <v>4885</v>
      </c>
      <c r="CN115" s="66"/>
      <c r="CO115" s="68">
        <f t="shared" si="220"/>
        <v>0</v>
      </c>
      <c r="CP115" s="79">
        <f t="shared" si="186"/>
        <v>3976</v>
      </c>
      <c r="CQ115" s="66"/>
      <c r="CR115" s="68">
        <f t="shared" si="135"/>
        <v>0</v>
      </c>
      <c r="CS115" s="79">
        <f t="shared" si="221"/>
        <v>274</v>
      </c>
      <c r="CT115" s="66"/>
      <c r="CU115" s="68">
        <f t="shared" si="136"/>
        <v>0</v>
      </c>
      <c r="CV115" s="200">
        <f t="shared" si="188"/>
        <v>7769</v>
      </c>
      <c r="CW115" s="65"/>
      <c r="CX115" s="66">
        <f t="shared" si="214"/>
        <v>0</v>
      </c>
      <c r="CY115" s="40">
        <f t="shared" si="213"/>
        <v>6603</v>
      </c>
      <c r="CZ115" s="65"/>
      <c r="DA115" s="66">
        <f t="shared" si="189"/>
        <v>0</v>
      </c>
      <c r="DB115" s="67">
        <f t="shared" si="222"/>
        <v>41690</v>
      </c>
      <c r="DC115" s="66"/>
      <c r="DD115" s="66">
        <f t="shared" si="191"/>
        <v>0</v>
      </c>
      <c r="DE115" s="67">
        <f t="shared" si="223"/>
        <v>38461</v>
      </c>
      <c r="DF115" s="66"/>
      <c r="DG115" s="69">
        <f t="shared" si="193"/>
        <v>0</v>
      </c>
      <c r="DH115" s="67">
        <f t="shared" si="229"/>
        <v>79981</v>
      </c>
      <c r="DI115" s="66"/>
      <c r="DJ115" s="66">
        <f t="shared" si="137"/>
        <v>0</v>
      </c>
      <c r="DK115" s="67">
        <f t="shared" si="194"/>
        <v>3536.5</v>
      </c>
      <c r="DM115" s="206">
        <f t="shared" si="138"/>
        <v>0</v>
      </c>
      <c r="DN115" s="25">
        <f t="shared" si="139"/>
        <v>0</v>
      </c>
      <c r="DO115" s="5"/>
      <c r="DP115" s="43">
        <f t="shared" si="140"/>
        <v>57.499999999999993</v>
      </c>
      <c r="DQ115" s="27">
        <f t="shared" si="195"/>
        <v>7097</v>
      </c>
      <c r="DR115" s="5"/>
      <c r="DS115" s="43">
        <f t="shared" si="141"/>
        <v>0</v>
      </c>
      <c r="DT115" s="27">
        <f t="shared" si="196"/>
        <v>4846</v>
      </c>
      <c r="DU115" s="5"/>
      <c r="DV115" s="43">
        <f t="shared" si="142"/>
        <v>0</v>
      </c>
      <c r="DW115" s="27">
        <f t="shared" si="197"/>
        <v>4835</v>
      </c>
      <c r="DX115" s="5"/>
      <c r="DY115" s="22">
        <f t="shared" si="143"/>
        <v>0</v>
      </c>
      <c r="DZ115" s="25">
        <f t="shared" si="198"/>
        <v>523</v>
      </c>
      <c r="EA115" s="22"/>
      <c r="EB115" s="22">
        <f t="shared" si="144"/>
        <v>0</v>
      </c>
      <c r="EC115" s="28">
        <f t="shared" si="199"/>
        <v>369</v>
      </c>
      <c r="ED115" s="5"/>
      <c r="EE115" s="43">
        <f t="shared" si="215"/>
        <v>0</v>
      </c>
      <c r="EF115" s="27">
        <f t="shared" si="200"/>
        <v>4769</v>
      </c>
      <c r="EG115" s="66"/>
      <c r="EH115" s="66">
        <f t="shared" si="146"/>
        <v>100</v>
      </c>
      <c r="EI115" s="67">
        <f t="shared" si="201"/>
        <v>24940</v>
      </c>
      <c r="EJ115" s="66"/>
      <c r="EK115" s="66">
        <f t="shared" si="147"/>
        <v>100</v>
      </c>
      <c r="EL115" s="67">
        <f t="shared" si="202"/>
        <v>23570</v>
      </c>
      <c r="EM115" s="110">
        <f t="shared" si="203"/>
        <v>111359.34671999997</v>
      </c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</row>
    <row r="116" spans="1:299" ht="11.25" customHeight="1" x14ac:dyDescent="0.25">
      <c r="A116" s="11">
        <v>46032</v>
      </c>
      <c r="B116" s="187"/>
      <c r="C116" s="176">
        <v>8004938478</v>
      </c>
      <c r="D116" s="17" t="s">
        <v>80</v>
      </c>
      <c r="E116" s="18">
        <v>360</v>
      </c>
      <c r="F116" s="19">
        <v>0.25</v>
      </c>
      <c r="G116" s="20">
        <v>191516164604</v>
      </c>
      <c r="H116" s="66"/>
      <c r="I116" s="41">
        <f t="shared" si="121"/>
        <v>0</v>
      </c>
      <c r="J116" s="48">
        <f t="shared" si="224"/>
        <v>95271</v>
      </c>
      <c r="K116" s="66"/>
      <c r="L116" s="41">
        <f t="shared" si="206"/>
        <v>0</v>
      </c>
      <c r="M116" s="48">
        <f t="shared" ref="M116:M139" si="230">M115+K116-L116</f>
        <v>26718</v>
      </c>
      <c r="N116" s="66"/>
      <c r="O116" s="41">
        <f t="shared" si="122"/>
        <v>0</v>
      </c>
      <c r="P116" s="48">
        <f t="shared" ref="P116:P148" si="231">P115+N116-O116</f>
        <v>89388</v>
      </c>
      <c r="Q116" s="66"/>
      <c r="R116" s="66">
        <f t="shared" si="123"/>
        <v>0</v>
      </c>
      <c r="S116" s="67">
        <f t="shared" si="227"/>
        <v>21444</v>
      </c>
      <c r="T116" s="66"/>
      <c r="U116" s="66">
        <f t="shared" si="152"/>
        <v>0</v>
      </c>
      <c r="V116" s="67">
        <f t="shared" si="153"/>
        <v>65437.3</v>
      </c>
      <c r="X116" s="69">
        <f t="shared" si="124"/>
        <v>0</v>
      </c>
      <c r="Y116" s="67">
        <f t="shared" si="216"/>
        <v>1990.5</v>
      </c>
      <c r="Z116" s="66"/>
      <c r="AA116" s="68">
        <f t="shared" si="208"/>
        <v>0</v>
      </c>
      <c r="AB116" s="67">
        <f t="shared" si="155"/>
        <v>7874</v>
      </c>
      <c r="AC116" s="66"/>
      <c r="AD116" s="66">
        <f t="shared" si="217"/>
        <v>0</v>
      </c>
      <c r="AE116" s="67">
        <f t="shared" si="157"/>
        <v>1902</v>
      </c>
      <c r="AF116" s="66"/>
      <c r="AG116" s="78">
        <f t="shared" si="126"/>
        <v>0</v>
      </c>
      <c r="AH116" s="79">
        <f t="shared" si="158"/>
        <v>1625</v>
      </c>
      <c r="AI116" s="66"/>
      <c r="AJ116" s="68">
        <f t="shared" si="127"/>
        <v>0</v>
      </c>
      <c r="AK116" s="67">
        <f t="shared" si="159"/>
        <v>1205.5</v>
      </c>
      <c r="AL116" s="66"/>
      <c r="AM116" s="68">
        <f t="shared" si="128"/>
        <v>0</v>
      </c>
      <c r="AN116" s="67">
        <f t="shared" si="160"/>
        <v>1649.4</v>
      </c>
      <c r="AO116" s="66"/>
      <c r="AP116" s="68">
        <f t="shared" si="129"/>
        <v>0</v>
      </c>
      <c r="AQ116" s="67">
        <f t="shared" si="161"/>
        <v>5341.4</v>
      </c>
      <c r="AR116" s="66"/>
      <c r="AS116" s="68">
        <f t="shared" si="130"/>
        <v>0</v>
      </c>
      <c r="AT116" s="67">
        <f t="shared" si="162"/>
        <v>2344</v>
      </c>
      <c r="AU116" s="66"/>
      <c r="AV116" s="66">
        <f t="shared" si="163"/>
        <v>0</v>
      </c>
      <c r="AW116" s="42">
        <f t="shared" si="164"/>
        <v>1788.4</v>
      </c>
      <c r="AX116" s="66"/>
      <c r="AY116" s="66">
        <f t="shared" si="165"/>
        <v>0</v>
      </c>
      <c r="AZ116" s="67">
        <f t="shared" si="166"/>
        <v>1870</v>
      </c>
      <c r="BA116" s="66"/>
      <c r="BB116" s="68">
        <f t="shared" si="167"/>
        <v>0</v>
      </c>
      <c r="BC116" s="67">
        <f t="shared" si="168"/>
        <v>3451.6</v>
      </c>
      <c r="BD116" s="66"/>
      <c r="BE116" s="68">
        <f t="shared" si="169"/>
        <v>0</v>
      </c>
      <c r="BF116" s="67">
        <f t="shared" si="170"/>
        <v>3573</v>
      </c>
      <c r="BG116" s="66"/>
      <c r="BH116" s="68">
        <f t="shared" si="218"/>
        <v>0</v>
      </c>
      <c r="BI116" s="67">
        <f t="shared" si="210"/>
        <v>13522.200000000003</v>
      </c>
      <c r="BJ116" s="66"/>
      <c r="BK116" s="68">
        <f t="shared" si="172"/>
        <v>0</v>
      </c>
      <c r="BL116" s="67">
        <f t="shared" si="173"/>
        <v>7616</v>
      </c>
      <c r="BM116" s="66"/>
      <c r="BN116" s="68">
        <f t="shared" si="174"/>
        <v>0</v>
      </c>
      <c r="BO116" s="67">
        <f t="shared" si="175"/>
        <v>6613.8</v>
      </c>
      <c r="BP116" s="66"/>
      <c r="BQ116" s="68">
        <f t="shared" si="176"/>
        <v>133.19999999999999</v>
      </c>
      <c r="BR116" s="67">
        <f t="shared" si="177"/>
        <v>24103.399999999998</v>
      </c>
      <c r="BS116" s="66"/>
      <c r="BT116" s="66">
        <f t="shared" si="131"/>
        <v>720</v>
      </c>
      <c r="BU116" s="67">
        <f t="shared" si="211"/>
        <v>85581</v>
      </c>
      <c r="BV116" s="66"/>
      <c r="BW116" s="66">
        <f t="shared" si="132"/>
        <v>720</v>
      </c>
      <c r="BX116" s="67">
        <f t="shared" si="228"/>
        <v>70436</v>
      </c>
      <c r="BY116" s="66"/>
      <c r="BZ116" s="66">
        <f t="shared" si="133"/>
        <v>720</v>
      </c>
      <c r="CA116" s="67">
        <f t="shared" si="209"/>
        <v>77040</v>
      </c>
      <c r="CB116" s="66"/>
      <c r="CC116" s="66">
        <f t="shared" si="178"/>
        <v>0</v>
      </c>
      <c r="CD116" s="67">
        <f t="shared" si="219"/>
        <v>4501</v>
      </c>
      <c r="CE116" s="66"/>
      <c r="CF116" s="66">
        <f t="shared" si="180"/>
        <v>0</v>
      </c>
      <c r="CG116" s="67">
        <f t="shared" si="181"/>
        <v>7055</v>
      </c>
      <c r="CH116" s="66"/>
      <c r="CI116" s="66">
        <f t="shared" si="134"/>
        <v>0</v>
      </c>
      <c r="CJ116" s="67">
        <f t="shared" si="182"/>
        <v>8813</v>
      </c>
      <c r="CK116" s="66"/>
      <c r="CL116" s="66">
        <f t="shared" si="183"/>
        <v>0</v>
      </c>
      <c r="CM116" s="79">
        <f t="shared" si="184"/>
        <v>4885</v>
      </c>
      <c r="CN116" s="66"/>
      <c r="CO116" s="68">
        <f t="shared" si="220"/>
        <v>0</v>
      </c>
      <c r="CP116" s="79">
        <f t="shared" si="186"/>
        <v>3976</v>
      </c>
      <c r="CQ116" s="66"/>
      <c r="CR116" s="68">
        <f t="shared" si="135"/>
        <v>0</v>
      </c>
      <c r="CS116" s="79">
        <f t="shared" si="221"/>
        <v>274</v>
      </c>
      <c r="CT116" s="66"/>
      <c r="CU116" s="68">
        <f t="shared" si="136"/>
        <v>0</v>
      </c>
      <c r="CV116" s="200">
        <f t="shared" si="188"/>
        <v>7769</v>
      </c>
      <c r="CW116" s="65"/>
      <c r="CX116" s="66">
        <f t="shared" si="214"/>
        <v>0</v>
      </c>
      <c r="CY116" s="40">
        <f t="shared" si="213"/>
        <v>6603</v>
      </c>
      <c r="CZ116" s="65"/>
      <c r="DA116" s="66">
        <f t="shared" si="189"/>
        <v>0</v>
      </c>
      <c r="DB116" s="67">
        <f t="shared" si="222"/>
        <v>41690</v>
      </c>
      <c r="DC116" s="66"/>
      <c r="DD116" s="66">
        <f t="shared" si="191"/>
        <v>0</v>
      </c>
      <c r="DE116" s="67">
        <f t="shared" si="223"/>
        <v>38461</v>
      </c>
      <c r="DF116" s="66"/>
      <c r="DG116" s="69">
        <f t="shared" si="193"/>
        <v>0</v>
      </c>
      <c r="DH116" s="67">
        <f>+DH115+DF116-DG116-13336-52</f>
        <v>66593</v>
      </c>
      <c r="DI116" s="66"/>
      <c r="DJ116" s="66">
        <f t="shared" si="137"/>
        <v>0</v>
      </c>
      <c r="DK116" s="67">
        <f t="shared" si="194"/>
        <v>3536.5</v>
      </c>
      <c r="DM116" s="206">
        <f t="shared" si="138"/>
        <v>0</v>
      </c>
      <c r="DN116" s="25">
        <f t="shared" si="139"/>
        <v>0</v>
      </c>
      <c r="DO116" s="5"/>
      <c r="DP116" s="43">
        <f t="shared" si="140"/>
        <v>0</v>
      </c>
      <c r="DQ116" s="27">
        <f t="shared" si="195"/>
        <v>7097</v>
      </c>
      <c r="DR116" s="5"/>
      <c r="DS116" s="43">
        <f t="shared" si="141"/>
        <v>0</v>
      </c>
      <c r="DT116" s="27">
        <f t="shared" si="196"/>
        <v>4846</v>
      </c>
      <c r="DU116" s="5"/>
      <c r="DV116" s="43">
        <f t="shared" si="142"/>
        <v>0</v>
      </c>
      <c r="DW116" s="27">
        <f t="shared" si="197"/>
        <v>4835</v>
      </c>
      <c r="DX116" s="5"/>
      <c r="DY116" s="22">
        <f t="shared" si="143"/>
        <v>0</v>
      </c>
      <c r="DZ116" s="25">
        <f t="shared" si="198"/>
        <v>523</v>
      </c>
      <c r="EA116" s="22"/>
      <c r="EB116" s="22">
        <f t="shared" si="144"/>
        <v>0</v>
      </c>
      <c r="EC116" s="28">
        <f t="shared" si="199"/>
        <v>369</v>
      </c>
      <c r="ED116" s="5"/>
      <c r="EE116" s="43">
        <f t="shared" si="215"/>
        <v>0</v>
      </c>
      <c r="EF116" s="27">
        <f t="shared" si="200"/>
        <v>4769</v>
      </c>
      <c r="EG116" s="66"/>
      <c r="EH116" s="66">
        <f t="shared" si="146"/>
        <v>0</v>
      </c>
      <c r="EI116" s="67">
        <f t="shared" si="201"/>
        <v>24940</v>
      </c>
      <c r="EJ116" s="66"/>
      <c r="EK116" s="66">
        <f t="shared" si="147"/>
        <v>0</v>
      </c>
      <c r="EL116" s="67">
        <f t="shared" si="202"/>
        <v>23570</v>
      </c>
      <c r="EM116" s="110">
        <f t="shared" si="203"/>
        <v>111359.34671999997</v>
      </c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</row>
    <row r="117" spans="1:299" ht="11.25" customHeight="1" x14ac:dyDescent="0.25">
      <c r="A117" s="109">
        <v>46032</v>
      </c>
      <c r="B117" s="184"/>
      <c r="C117" s="171"/>
      <c r="D117" s="71"/>
      <c r="E117" s="72"/>
      <c r="F117" s="73"/>
      <c r="G117" s="74"/>
      <c r="H117" s="75"/>
      <c r="I117" s="50">
        <f t="shared" si="121"/>
        <v>0</v>
      </c>
      <c r="J117" s="84">
        <f t="shared" si="224"/>
        <v>95271</v>
      </c>
      <c r="K117" s="75"/>
      <c r="L117" s="50">
        <f t="shared" si="206"/>
        <v>0</v>
      </c>
      <c r="M117" s="84">
        <f t="shared" si="230"/>
        <v>26718</v>
      </c>
      <c r="N117" s="75"/>
      <c r="O117" s="50">
        <f t="shared" si="122"/>
        <v>0</v>
      </c>
      <c r="P117" s="84">
        <f t="shared" si="231"/>
        <v>89388</v>
      </c>
      <c r="Q117" s="75"/>
      <c r="R117" s="75">
        <f t="shared" si="123"/>
        <v>0</v>
      </c>
      <c r="S117" s="75">
        <f t="shared" si="227"/>
        <v>21444</v>
      </c>
      <c r="T117" s="75"/>
      <c r="U117" s="75">
        <f t="shared" si="152"/>
        <v>0</v>
      </c>
      <c r="V117" s="75">
        <f t="shared" si="153"/>
        <v>65437.3</v>
      </c>
      <c r="W117" s="76"/>
      <c r="X117" s="77">
        <f t="shared" si="124"/>
        <v>0</v>
      </c>
      <c r="Y117" s="75">
        <f t="shared" si="216"/>
        <v>1990.5</v>
      </c>
      <c r="Z117" s="75"/>
      <c r="AA117" s="76">
        <f t="shared" si="208"/>
        <v>0</v>
      </c>
      <c r="AB117" s="75">
        <f t="shared" si="155"/>
        <v>7874</v>
      </c>
      <c r="AC117" s="75"/>
      <c r="AD117" s="75">
        <f t="shared" si="217"/>
        <v>0</v>
      </c>
      <c r="AE117" s="75">
        <f t="shared" si="157"/>
        <v>1902</v>
      </c>
      <c r="AF117" s="75"/>
      <c r="AG117" s="74">
        <f t="shared" si="126"/>
        <v>0</v>
      </c>
      <c r="AH117" s="81">
        <f t="shared" si="158"/>
        <v>1625</v>
      </c>
      <c r="AI117" s="75"/>
      <c r="AJ117" s="76">
        <f t="shared" si="127"/>
        <v>0</v>
      </c>
      <c r="AK117" s="75">
        <f t="shared" si="159"/>
        <v>1205.5</v>
      </c>
      <c r="AL117" s="75"/>
      <c r="AM117" s="76">
        <f t="shared" si="128"/>
        <v>0</v>
      </c>
      <c r="AN117" s="75">
        <f t="shared" si="160"/>
        <v>1649.4</v>
      </c>
      <c r="AO117" s="75"/>
      <c r="AP117" s="76">
        <f t="shared" si="129"/>
        <v>0</v>
      </c>
      <c r="AQ117" s="75">
        <f t="shared" si="161"/>
        <v>5341.4</v>
      </c>
      <c r="AR117" s="75"/>
      <c r="AS117" s="76">
        <f t="shared" si="130"/>
        <v>0</v>
      </c>
      <c r="AT117" s="75">
        <f t="shared" si="162"/>
        <v>2344</v>
      </c>
      <c r="AU117" s="75"/>
      <c r="AV117" s="75">
        <f t="shared" si="163"/>
        <v>0</v>
      </c>
      <c r="AW117" s="51">
        <f t="shared" si="164"/>
        <v>1788.4</v>
      </c>
      <c r="AX117" s="75"/>
      <c r="AY117" s="75">
        <f t="shared" si="165"/>
        <v>0</v>
      </c>
      <c r="AZ117" s="75">
        <f t="shared" si="166"/>
        <v>1870</v>
      </c>
      <c r="BA117" s="75"/>
      <c r="BB117" s="76">
        <f t="shared" si="167"/>
        <v>0</v>
      </c>
      <c r="BC117" s="75">
        <f t="shared" si="168"/>
        <v>3451.6</v>
      </c>
      <c r="BD117" s="75"/>
      <c r="BE117" s="76">
        <f t="shared" si="169"/>
        <v>0</v>
      </c>
      <c r="BF117" s="75">
        <f t="shared" si="170"/>
        <v>3573</v>
      </c>
      <c r="BG117" s="75"/>
      <c r="BH117" s="76">
        <f t="shared" si="218"/>
        <v>0</v>
      </c>
      <c r="BI117" s="75">
        <f t="shared" si="210"/>
        <v>13522.200000000003</v>
      </c>
      <c r="BJ117" s="75"/>
      <c r="BK117" s="76">
        <f t="shared" si="172"/>
        <v>0</v>
      </c>
      <c r="BL117" s="75">
        <f t="shared" si="173"/>
        <v>7616</v>
      </c>
      <c r="BM117" s="75"/>
      <c r="BN117" s="76">
        <f t="shared" si="174"/>
        <v>0</v>
      </c>
      <c r="BO117" s="75">
        <f t="shared" si="175"/>
        <v>6613.8</v>
      </c>
      <c r="BP117" s="75"/>
      <c r="BQ117" s="76">
        <f t="shared" si="176"/>
        <v>0</v>
      </c>
      <c r="BR117" s="75">
        <f t="shared" si="177"/>
        <v>24103.399999999998</v>
      </c>
      <c r="BS117" s="75"/>
      <c r="BT117" s="75">
        <f t="shared" si="131"/>
        <v>0</v>
      </c>
      <c r="BU117" s="75">
        <f t="shared" si="211"/>
        <v>85581</v>
      </c>
      <c r="BV117" s="75"/>
      <c r="BW117" s="75">
        <f t="shared" si="132"/>
        <v>0</v>
      </c>
      <c r="BX117" s="75">
        <f t="shared" si="228"/>
        <v>70436</v>
      </c>
      <c r="BY117" s="75"/>
      <c r="BZ117" s="75">
        <f t="shared" si="133"/>
        <v>0</v>
      </c>
      <c r="CA117" s="75">
        <f t="shared" si="209"/>
        <v>77040</v>
      </c>
      <c r="CB117" s="75"/>
      <c r="CC117" s="75">
        <f t="shared" si="178"/>
        <v>0</v>
      </c>
      <c r="CD117" s="75">
        <f t="shared" si="219"/>
        <v>4501</v>
      </c>
      <c r="CE117" s="75"/>
      <c r="CF117" s="75">
        <f t="shared" si="180"/>
        <v>0</v>
      </c>
      <c r="CG117" s="75">
        <f t="shared" si="181"/>
        <v>7055</v>
      </c>
      <c r="CH117" s="75"/>
      <c r="CI117" s="75">
        <f t="shared" si="134"/>
        <v>0</v>
      </c>
      <c r="CJ117" s="75">
        <f t="shared" si="182"/>
        <v>8813</v>
      </c>
      <c r="CK117" s="75"/>
      <c r="CL117" s="75">
        <f t="shared" si="183"/>
        <v>0</v>
      </c>
      <c r="CM117" s="81">
        <f t="shared" si="184"/>
        <v>4885</v>
      </c>
      <c r="CN117" s="75"/>
      <c r="CO117" s="76">
        <f t="shared" si="220"/>
        <v>0</v>
      </c>
      <c r="CP117" s="81">
        <f t="shared" si="186"/>
        <v>3976</v>
      </c>
      <c r="CQ117" s="75"/>
      <c r="CR117" s="76">
        <f t="shared" si="135"/>
        <v>0</v>
      </c>
      <c r="CS117" s="81">
        <f t="shared" si="221"/>
        <v>274</v>
      </c>
      <c r="CT117" s="75"/>
      <c r="CU117" s="76">
        <f t="shared" si="136"/>
        <v>0</v>
      </c>
      <c r="CV117" s="77">
        <f t="shared" si="188"/>
        <v>7769</v>
      </c>
      <c r="CW117" s="81"/>
      <c r="CX117" s="75">
        <f t="shared" si="214"/>
        <v>0</v>
      </c>
      <c r="CY117" s="74">
        <f t="shared" si="213"/>
        <v>6603</v>
      </c>
      <c r="CZ117" s="81"/>
      <c r="DA117" s="75">
        <f t="shared" si="189"/>
        <v>0</v>
      </c>
      <c r="DB117" s="75">
        <f t="shared" si="222"/>
        <v>41690</v>
      </c>
      <c r="DC117" s="75"/>
      <c r="DD117" s="75">
        <f t="shared" si="191"/>
        <v>0</v>
      </c>
      <c r="DE117" s="75">
        <f t="shared" si="223"/>
        <v>38461</v>
      </c>
      <c r="DF117" s="75"/>
      <c r="DG117" s="77">
        <f t="shared" si="193"/>
        <v>0</v>
      </c>
      <c r="DH117" s="75">
        <f t="shared" ref="DH117:DH148" si="232">+DH116+DF117-DG117</f>
        <v>66593</v>
      </c>
      <c r="DI117" s="75"/>
      <c r="DJ117" s="75">
        <f t="shared" si="137"/>
        <v>0</v>
      </c>
      <c r="DK117" s="75">
        <f t="shared" si="194"/>
        <v>3536.5</v>
      </c>
      <c r="DL117" s="209"/>
      <c r="DM117" s="205">
        <f t="shared" si="138"/>
        <v>0</v>
      </c>
      <c r="DN117" s="55">
        <f t="shared" si="139"/>
        <v>0</v>
      </c>
      <c r="DO117" s="52"/>
      <c r="DP117" s="56">
        <f t="shared" si="140"/>
        <v>0</v>
      </c>
      <c r="DQ117" s="53">
        <f t="shared" si="195"/>
        <v>7097</v>
      </c>
      <c r="DR117" s="52"/>
      <c r="DS117" s="56">
        <f t="shared" si="141"/>
        <v>0</v>
      </c>
      <c r="DT117" s="53">
        <f t="shared" si="196"/>
        <v>4846</v>
      </c>
      <c r="DU117" s="52"/>
      <c r="DV117" s="56">
        <f t="shared" si="142"/>
        <v>0</v>
      </c>
      <c r="DW117" s="53">
        <f t="shared" si="197"/>
        <v>4835</v>
      </c>
      <c r="DX117" s="52"/>
      <c r="DY117" s="54">
        <f t="shared" si="143"/>
        <v>0</v>
      </c>
      <c r="DZ117" s="55">
        <f t="shared" si="198"/>
        <v>523</v>
      </c>
      <c r="EA117" s="54"/>
      <c r="EB117" s="54">
        <f t="shared" si="144"/>
        <v>0</v>
      </c>
      <c r="EC117" s="57">
        <f t="shared" si="199"/>
        <v>369</v>
      </c>
      <c r="ED117" s="52"/>
      <c r="EE117" s="56">
        <f t="shared" si="215"/>
        <v>0</v>
      </c>
      <c r="EF117" s="53">
        <f t="shared" si="200"/>
        <v>4769</v>
      </c>
      <c r="EG117" s="75"/>
      <c r="EH117" s="75">
        <f t="shared" si="146"/>
        <v>0</v>
      </c>
      <c r="EI117" s="75">
        <f t="shared" si="201"/>
        <v>24940</v>
      </c>
      <c r="EJ117" s="75"/>
      <c r="EK117" s="75">
        <f t="shared" si="147"/>
        <v>0</v>
      </c>
      <c r="EL117" s="75">
        <f t="shared" si="202"/>
        <v>23570</v>
      </c>
      <c r="EM117" s="110">
        <f t="shared" si="203"/>
        <v>111280.13613999999</v>
      </c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</row>
    <row r="118" spans="1:299" ht="11.25" customHeight="1" x14ac:dyDescent="0.25">
      <c r="A118" s="219">
        <v>46032</v>
      </c>
      <c r="B118" s="242"/>
      <c r="C118" s="247" t="s">
        <v>165</v>
      </c>
      <c r="D118" s="244"/>
      <c r="E118" s="245"/>
      <c r="F118" s="248"/>
      <c r="G118" s="224"/>
      <c r="H118" s="225">
        <v>-268</v>
      </c>
      <c r="I118" s="226">
        <f t="shared" si="121"/>
        <v>0</v>
      </c>
      <c r="J118" s="227">
        <f t="shared" si="224"/>
        <v>95003</v>
      </c>
      <c r="K118" s="225">
        <v>-268</v>
      </c>
      <c r="L118" s="226">
        <v>0</v>
      </c>
      <c r="M118" s="227">
        <f t="shared" si="230"/>
        <v>26450</v>
      </c>
      <c r="N118" s="225">
        <v>-268</v>
      </c>
      <c r="O118" s="226">
        <f t="shared" si="122"/>
        <v>0</v>
      </c>
      <c r="P118" s="227">
        <f t="shared" si="231"/>
        <v>89120</v>
      </c>
      <c r="Q118" s="225"/>
      <c r="R118" s="225">
        <f t="shared" si="123"/>
        <v>0</v>
      </c>
      <c r="S118" s="225">
        <f t="shared" si="227"/>
        <v>21444</v>
      </c>
      <c r="T118" s="225">
        <v>-38</v>
      </c>
      <c r="U118" s="225">
        <f t="shared" si="152"/>
        <v>0</v>
      </c>
      <c r="V118" s="225">
        <f t="shared" si="153"/>
        <v>65399.3</v>
      </c>
      <c r="W118" s="228"/>
      <c r="X118" s="229">
        <f t="shared" si="124"/>
        <v>0</v>
      </c>
      <c r="Y118" s="225">
        <f t="shared" si="216"/>
        <v>1990.5</v>
      </c>
      <c r="Z118" s="225"/>
      <c r="AA118" s="228">
        <f t="shared" si="208"/>
        <v>0</v>
      </c>
      <c r="AB118" s="225">
        <f t="shared" si="155"/>
        <v>7874</v>
      </c>
      <c r="AC118" s="225"/>
      <c r="AD118" s="225">
        <f t="shared" si="217"/>
        <v>0</v>
      </c>
      <c r="AE118" s="225">
        <f t="shared" si="157"/>
        <v>1902</v>
      </c>
      <c r="AF118" s="225"/>
      <c r="AG118" s="224">
        <f t="shared" si="126"/>
        <v>0</v>
      </c>
      <c r="AH118" s="230">
        <f t="shared" si="158"/>
        <v>1625</v>
      </c>
      <c r="AI118" s="225"/>
      <c r="AJ118" s="228">
        <f t="shared" si="127"/>
        <v>0</v>
      </c>
      <c r="AK118" s="225">
        <f t="shared" si="159"/>
        <v>1205.5</v>
      </c>
      <c r="AL118" s="225"/>
      <c r="AM118" s="228">
        <f t="shared" si="128"/>
        <v>0</v>
      </c>
      <c r="AN118" s="225">
        <f t="shared" si="160"/>
        <v>1649.4</v>
      </c>
      <c r="AO118" s="225"/>
      <c r="AP118" s="228">
        <f t="shared" si="129"/>
        <v>0</v>
      </c>
      <c r="AQ118" s="225">
        <f t="shared" si="161"/>
        <v>5341.4</v>
      </c>
      <c r="AR118" s="225"/>
      <c r="AS118" s="228">
        <f t="shared" si="130"/>
        <v>0</v>
      </c>
      <c r="AT118" s="225">
        <f t="shared" si="162"/>
        <v>2344</v>
      </c>
      <c r="AU118" s="225"/>
      <c r="AV118" s="225">
        <f t="shared" si="163"/>
        <v>0</v>
      </c>
      <c r="AW118" s="231">
        <f t="shared" si="164"/>
        <v>1788.4</v>
      </c>
      <c r="AX118" s="225"/>
      <c r="AY118" s="225">
        <f t="shared" si="165"/>
        <v>0</v>
      </c>
      <c r="AZ118" s="225">
        <f t="shared" si="166"/>
        <v>1870</v>
      </c>
      <c r="BA118" s="225"/>
      <c r="BB118" s="228">
        <f t="shared" si="167"/>
        <v>0</v>
      </c>
      <c r="BC118" s="225">
        <f t="shared" si="168"/>
        <v>3451.6</v>
      </c>
      <c r="BD118" s="225"/>
      <c r="BE118" s="228">
        <f t="shared" si="169"/>
        <v>0</v>
      </c>
      <c r="BF118" s="225">
        <f t="shared" si="170"/>
        <v>3573</v>
      </c>
      <c r="BG118" s="225"/>
      <c r="BH118" s="228">
        <v>0</v>
      </c>
      <c r="BI118" s="225">
        <f t="shared" si="210"/>
        <v>13522.200000000003</v>
      </c>
      <c r="BJ118" s="225"/>
      <c r="BK118" s="228">
        <f t="shared" si="172"/>
        <v>0</v>
      </c>
      <c r="BL118" s="225">
        <f t="shared" si="173"/>
        <v>7616</v>
      </c>
      <c r="BM118" s="225"/>
      <c r="BN118" s="228">
        <f t="shared" si="174"/>
        <v>0</v>
      </c>
      <c r="BO118" s="225">
        <f t="shared" si="175"/>
        <v>6613.8</v>
      </c>
      <c r="BP118" s="225">
        <v>-5</v>
      </c>
      <c r="BQ118" s="228">
        <f t="shared" si="176"/>
        <v>0</v>
      </c>
      <c r="BR118" s="225">
        <f t="shared" si="177"/>
        <v>24098.399999999998</v>
      </c>
      <c r="BS118" s="225">
        <v>-26</v>
      </c>
      <c r="BT118" s="225">
        <f t="shared" si="131"/>
        <v>0</v>
      </c>
      <c r="BU118" s="225">
        <f t="shared" si="211"/>
        <v>85555</v>
      </c>
      <c r="BV118" s="225">
        <v>-26</v>
      </c>
      <c r="BW118" s="225">
        <f t="shared" si="132"/>
        <v>0</v>
      </c>
      <c r="BX118" s="225">
        <f t="shared" si="228"/>
        <v>70410</v>
      </c>
      <c r="BY118" s="225">
        <v>-26</v>
      </c>
      <c r="BZ118" s="225">
        <f t="shared" si="133"/>
        <v>0</v>
      </c>
      <c r="CA118" s="225">
        <f t="shared" si="209"/>
        <v>77014</v>
      </c>
      <c r="CB118" s="225"/>
      <c r="CC118" s="225">
        <f t="shared" si="178"/>
        <v>0</v>
      </c>
      <c r="CD118" s="225">
        <f t="shared" si="219"/>
        <v>4501</v>
      </c>
      <c r="CE118" s="225">
        <v>-8</v>
      </c>
      <c r="CF118" s="225">
        <f t="shared" si="180"/>
        <v>0</v>
      </c>
      <c r="CG118" s="225">
        <f t="shared" si="181"/>
        <v>7047</v>
      </c>
      <c r="CH118" s="225"/>
      <c r="CI118" s="225">
        <f t="shared" si="134"/>
        <v>0</v>
      </c>
      <c r="CJ118" s="225">
        <f t="shared" si="182"/>
        <v>8813</v>
      </c>
      <c r="CK118" s="225"/>
      <c r="CL118" s="225">
        <f t="shared" si="183"/>
        <v>0</v>
      </c>
      <c r="CM118" s="230">
        <f t="shared" si="184"/>
        <v>4885</v>
      </c>
      <c r="CN118" s="225"/>
      <c r="CO118" s="228">
        <f t="shared" si="220"/>
        <v>0</v>
      </c>
      <c r="CP118" s="230">
        <f t="shared" si="186"/>
        <v>3976</v>
      </c>
      <c r="CQ118" s="225"/>
      <c r="CR118" s="228">
        <f t="shared" si="135"/>
        <v>0</v>
      </c>
      <c r="CS118" s="230">
        <f t="shared" si="221"/>
        <v>274</v>
      </c>
      <c r="CT118" s="225"/>
      <c r="CU118" s="228">
        <f t="shared" si="136"/>
        <v>0</v>
      </c>
      <c r="CV118" s="229">
        <f t="shared" si="188"/>
        <v>7769</v>
      </c>
      <c r="CW118" s="230"/>
      <c r="CX118" s="225">
        <f t="shared" si="214"/>
        <v>0</v>
      </c>
      <c r="CY118" s="224">
        <f t="shared" si="213"/>
        <v>6603</v>
      </c>
      <c r="CZ118" s="230"/>
      <c r="DA118" s="225">
        <f t="shared" si="189"/>
        <v>0</v>
      </c>
      <c r="DB118" s="225">
        <f t="shared" si="222"/>
        <v>41690</v>
      </c>
      <c r="DC118" s="225"/>
      <c r="DD118" s="225">
        <f t="shared" si="191"/>
        <v>0</v>
      </c>
      <c r="DE118" s="225">
        <f t="shared" si="223"/>
        <v>38461</v>
      </c>
      <c r="DF118" s="225"/>
      <c r="DG118" s="229">
        <f t="shared" si="193"/>
        <v>0</v>
      </c>
      <c r="DH118" s="225">
        <f t="shared" si="232"/>
        <v>66593</v>
      </c>
      <c r="DI118" s="225"/>
      <c r="DJ118" s="225">
        <f t="shared" si="137"/>
        <v>0</v>
      </c>
      <c r="DK118" s="225">
        <f t="shared" si="194"/>
        <v>3536.5</v>
      </c>
      <c r="DL118" s="232"/>
      <c r="DM118" s="233">
        <f t="shared" si="138"/>
        <v>0</v>
      </c>
      <c r="DN118" s="234">
        <f t="shared" si="139"/>
        <v>0</v>
      </c>
      <c r="DO118" s="235"/>
      <c r="DP118" s="236">
        <f t="shared" si="140"/>
        <v>0</v>
      </c>
      <c r="DQ118" s="237">
        <f t="shared" si="195"/>
        <v>7097</v>
      </c>
      <c r="DR118" s="235"/>
      <c r="DS118" s="236">
        <f t="shared" si="141"/>
        <v>0</v>
      </c>
      <c r="DT118" s="237">
        <f t="shared" si="196"/>
        <v>4846</v>
      </c>
      <c r="DU118" s="235"/>
      <c r="DV118" s="236">
        <f t="shared" si="142"/>
        <v>0</v>
      </c>
      <c r="DW118" s="237">
        <f t="shared" si="197"/>
        <v>4835</v>
      </c>
      <c r="DX118" s="235"/>
      <c r="DY118" s="238">
        <f t="shared" si="143"/>
        <v>0</v>
      </c>
      <c r="DZ118" s="234">
        <f t="shared" si="198"/>
        <v>523</v>
      </c>
      <c r="EA118" s="238"/>
      <c r="EB118" s="238">
        <f t="shared" si="144"/>
        <v>0</v>
      </c>
      <c r="EC118" s="239">
        <f t="shared" si="199"/>
        <v>369</v>
      </c>
      <c r="ED118" s="235"/>
      <c r="EE118" s="236">
        <f t="shared" si="215"/>
        <v>0</v>
      </c>
      <c r="EF118" s="237">
        <f t="shared" si="200"/>
        <v>4769</v>
      </c>
      <c r="EG118" s="225"/>
      <c r="EH118" s="225">
        <f t="shared" si="146"/>
        <v>0</v>
      </c>
      <c r="EI118" s="225">
        <f t="shared" si="201"/>
        <v>24940</v>
      </c>
      <c r="EJ118" s="225"/>
      <c r="EK118" s="225">
        <f t="shared" si="147"/>
        <v>0</v>
      </c>
      <c r="EL118" s="225">
        <f t="shared" si="202"/>
        <v>23570</v>
      </c>
      <c r="EM118" s="240">
        <f t="shared" si="203"/>
        <v>111280.13613999999</v>
      </c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</row>
    <row r="119" spans="1:299" s="241" customFormat="1" ht="11.25" customHeight="1" x14ac:dyDescent="0.25">
      <c r="A119" s="21">
        <v>46035</v>
      </c>
      <c r="B119" s="190"/>
      <c r="C119" s="182"/>
      <c r="D119" s="49"/>
      <c r="E119" s="58"/>
      <c r="F119" s="59"/>
      <c r="G119" s="60"/>
      <c r="H119" s="61"/>
      <c r="I119" s="44">
        <f t="shared" si="121"/>
        <v>0</v>
      </c>
      <c r="J119" s="83">
        <f t="shared" si="224"/>
        <v>95003</v>
      </c>
      <c r="K119" s="61"/>
      <c r="L119" s="44">
        <f t="shared" ref="L119:L182" si="233">IF(OR(D119="NPC6ASZDB-RD015M",D119="NPC6ASZDB-GN750C",D119="NPC6ASZDB-WT035M",D119="NPC6ASZDB-WT028M ",D119="NPC6ASZDB-WT019M",D119="NPC06SZDB-GN050C",D119="NPC06SZDB-OR050C",D119="NPC6ASZDB-WT018M",D119="NPC6ASZDB-WT023M",D119="NPC6ASZDB-WT024M",D119="NPC6ASZDB-OR020M",D119="NPC6ASZDB-RD006M",D119="NPC6ASZDB-WT017M",D119="NPC6ASZDB-GY750C",D119="NPC6ASZDB-YL015M",D119="NPC6ASZDB-BL004M ",D119="NPC6ASZDB-WT016M",D119="NPC06SZDB-BK006M",D119="NPC06SZDB-BK007M",D119="NPC6ASZDB-OR750C",D119="NPC06SZDB-BK004M",D119="NPC06SZDB-BL015M",D119="NPC6ASZDB-BL013C",D119="NPC6ASZDB-BL030C",D119="NPC6ASZDB-GY009M",D119="NPC06SZDB-BK002M",D119="NPC6ASZDB-GY025C",D119="NPC06SZDB-BK003M",D119="NPC06SZDB-GY005M",D119="NPC6ASZDB-RD020C",D119="NPC06SZDB-YL040M",D119="NPC6ASZDB-GY125C",D119="NPC06SZDB-YL002M",D119="NPC6ASZDB-WT100M",D119="NPC6ASZDB-RD008M",D119="NPC6ASZDB-YL009M",D119="NPC6ASZDB-VT010M",D119="NPC6ASZDB-OR007M",D119="NPC6ASZDB-VT007M",D119="NPC6ASZDB-BK007M",D119="NPC6ASZDB-GY350C",D119="NPC6ASZDB-YL350C",D119="NPC6ASZDB-OR350C",D119="NPC6ASZDB-VT350C",D119="NPC6ASZDB-BL350C",D119="NPC6ASZDB-RD350C",D119="NPC6ASZDB-BK350C",D119="NPC6ASZDB-VT003M",D119="NPC6ASZDB-OR250C",D119="NPC6ASZDB-VT250C",D119="NPC6ASZDB-VT002M",D119="NPC6ASZDB-VT050C",D119="NPC6ASZDB-VT001M",D119="NPC6ASZDB-VT150C",D119="NPC6ASZDB-WT017C",D119="NPC6ASZDB-RD030C",D119="NPC6ASZDB-WT030C",D119="NPC6ASZDB-OR020M",D119="NPC6ASZDB-OR015M",D119="NPC06SZDB-WT025C",D119="NPC6ASZDB-WT013M",D119="NPC6ASZDB-GY075C",D119="NPC6ASZDB-BK075C",D119="NPC6ASZDB-BK125C",D119="NPC6ASZDB-GN250C",D119="NPC6ASZDB-WT011M",D119="NPC6ASZDB-WT014M",D119="NPC6ASZDB-OR005M",D119="NPC6ASZDB-GY006M",D119="NPC6ASZDB-WT550C",D119="NPC6ASZDB-WT650C",D119="NPC6ASZDB-WT850C",D119="NPC6ASZDB-WT950C",D119="NPC6ASZDB-RD250C",D119="NPC06SZDB-GY015C",D119="NPC06SZDB-BL020C",D119="NPC06SZDB-YL015C",D119="NPC6ASZDB-BL012M",D119="NPC6ASZDB-WT020C",D119="NPC6ASZDB-BL008M",D119="NPC6ASZDB-BL009M",D119="NPC6ASZDB-WT022M",D119="NPC6ASZDB-YL007M",D119="NPC06SZDB-WT250C",D119="NPC6ASZDB-BL007M",D119="NPC6ASZDB-BK050C",D119="NPC6ASZDB-BK025C",D119="NPC6ASZDB-BL750C",D119="NPC6ASZDB-OR010M",D119="NPC06SZDB-RD015M",D119="NPC6ASZDB-YL012M",D119="NPC6ASZDB-YL030M",D119="NPC6ASZDB-YL020M",D119="NPC6ASZDB-RD050C",D119="NPC06SZDB-BL050C",D119="NPC06SZDB-RD050C",D119="NPC06SZDB-YL050C",D119="NPC06SZDB-YL003M",D119="NPC06SZDB-GN002M",D119="NPC6ASZDB-RD010M",D119="NPC6ASZDB-GY450C",D119="NPC6ASZDB-WT006M",D119="NPC6ASZDB-BL250C",D119="NPC6ASZDB-GY050C",D119="NPC6ASZDB-YL250C",D119="NPC6ASZDB-YL008M",D119="NPC06SZDB-YL010M",D119="NPC6ASZDB-GY008M",D119="NPC06SZDB-RD005M",D119="NPC6ASZDB-BL050C",D119="NPC6ASZDB-WT450C",D119="NPC6ASZDB-OR050C",D119="NPC06SZDB-GN010M",D119="NPC06SZDB-RD010M",D119="NPC06SZDB-BL010M",D119="NPC6ASZDB-GY050C",D119="NPC6ASZDB-YL025C",D119="NPC6ASZDB-BK250C",D119="NPC6ASZDB-BK004M",D119="NPC6ASZDB-YL006M",D119="NPC06SZDB-WT007M",D119="NPC6ASZDB-BL015M",D119="NPC6ASZDB-BL020M",D119="NPC6ASZDB-GN010M",D119="NPC6ASZDB-GN015M",D119="NPC6ASZDB-GY250C",D119="NPC6ASZDB-BK030M",D119="NPC06SZDB-GY003M",D119="NPC06SZDB-BL150C",D119="NPC6ASZDB-BK013M",D119="NPC6ASZDB-OR150C",D119="NPC6ASZDB-GY007M",D119="NPC6ASZDB-BK750C",D119="NPC06SZDB-GN003M",D119="NPC06SZDB-BK150C",D119="NPC06SZDB-BK001M",D119="NPC6ASZDB-RD007M",D119="NPC6ASZDB-RD010M",D119="NPC06SZDB-GY006M",D119="NPC06SZDB-GY015M",D119="NPC06SZDB-BK050C",D119="NPC6ASZDB-GN025C",D119="NPC6ASZDB-WT009M",D119="NPC6ASZDB-OR004M",D119="NPC6ASZDB-WT075C",D119="NPC6ASZDB-WT175C",D119="NPC06SZDB-GY001M",D119="NPC06SZDB-GY002M",D119="NPC6ASZDB-WT125C",D119="NPC6ASZDB-WT225C",D119="NPC6ASZDB-WT275C",D119="NPC6ASZDB-GY015M",D119="NPC6ASZDB-RD001M",D119="NPC6ASZDB-RD005M",D119="NPC6ASZDB-WT025C",D119="NPC6ASZDB-YL001M",D119="NPC6ASZDB-YL005M",D119="NPC06SZDB-GY010M",D119="NPC06SZDB-YL005M",D119="NPC06SZDB-YL001M",D119="NPC6ASZDB-BK150C",D119="NPC6ASZDB-BL030M",D119="NPC6ASZDB-YL050C",D119="NPC6ASZDB-YL010M",D119="NPC6ASZDB-OR010M",D119="NPC06SZDB-YL150C",D119="NPC6ASZDB-OR005M",D119="NPC06SZDB-OR002M",D119="NPC6ASZDB-RD150C",D119="NPC6ASZDB-WT025M",D119="NPC6ASZDB-WT150C",D119="NPC6ASZDB-WT012M",D119="NPC6ASZDB-WT250C",D119="NPC6ASZDB-WT350C",D119="NPC6ASZDB-YL002M",D119="NPC6ASZDB-BL150C",D119="NPC6ASZDB-WT015M",D119="NPC6ASZDB-YL150C",D119="NPC6ASZDB-YL003M",D119="NPC6ASZDB-WT750C",D119="NPC6ASZDB-GN050C",D119="NPC6ASZDB-WT008M",D119="NPC06SZDB-OR010M",D119="NPC6ASZDB-GY150C",D119="NPC6ASZDB-GN150C",D119="NPC6ASZDB-OR001M",D119="NPC6ASZDB-OR002M",D119="NPC6ASZDB-OR003M",D119="NPC06SZDB-RD002M",D119="NPC06SZDB-RD150C",D119="NPC6ASZDB-BK015M",D119="NPC06SZDB-GN001M",D119="NPC06SZDB-GN150C",D119="NPC06SZDB-WT030M",D119="NPC06SZDB-WT750C",D119="NPC06SZDB-WT015M",D119="NPC6ASZDB-WT030M",D119="NPC06SZDB-RD001M",D119="NPC06SZDB-RD003M",D119="NPC06SZDB-OR003M",D119="NPC06SZDB-OR001M",D119="NPC06SZDB-BL001M",D119="NPC06SZDB-BL003M",D119="NPC06SZDB-WT150C",D119="NPC06SZDB-BL002M",D119="NPC6ASZDB-WT050C",D119="NPC06SZDB-WT050C",D119="NPC06SZDB-WT001M",D119="NPC06SZDB-WT002M",D119="NPC06SZDB-WT003M",D119="NPC06SZDB-WT004M",D119="NPC06SZDB-WT005M",D119="NPC06SZDB-WT010M",D119="NPC06SZDB-WT020M",D119="NPC6ASZDB-GN001M",D119="NPC6ASZDB-GN002M",D119="NPC6ASZDB-GN003M",D119="NPC6ASZDB-GN004M",D119="NPC6ASZDB-GN005M",D119="NPC6ASZDB-GN020M",D119="NPC6ASZDB-GN030M",D119="NPC6ASZDB-WT001M",D119="NPC6ASZDB-WT002M",D119="NPC6ASZDB-WT003M",D119="NPC6ASZDB-WT004M",D119="NPC6ASZDB-WT005M",D119="NPC6ASZDB-WT006M",D119="NPC6ASZDB-WT007M",D119="NPC6ASZDB-WT010M",D119="NPC6ASZDB-WT020M",D119="NPC6ASZDB-RD002M",D119="NPC6ASZDB-RD003M",D119="NPC6ASZDB-RD020M",D119="NPC6ASZDB-GY001M",D119="NPC6ASZDB-GY002M",D119="NPC6ASZDB-GY003M",D119="NPC6ASZDB-GY004M",D119="NPC6ASZDB-GY005M",D119="NPC6ASZDB-GY010M",D119="NPC6ASZDB-GY020M",D119="NPC6ASZDB-GY025M",D119="NPC6ASZDB-GY030M",D119="NPC6ASZDB-BL001M",D119="NPC6ASZDB-BL002M",D119="NPC6ASZDB-BL003M",D119="NPC6ASZDB-BL004M",D119="NPC6ASZDB-BL005M",D119="NPC6ASZDB-BL010M",D119="NPC6ASZDB-BK001M",D119="NPC6ASZDB-BK002M",D119="NPC6ASZDB-BK003M",D119="NPC6ASZDB-BK005M",D119="NPC6ASZDB-BK010M",D119="NPC6ASZDB-BK020M",),E119*2,0)</f>
        <v>0</v>
      </c>
      <c r="M119" s="83">
        <f t="shared" si="230"/>
        <v>26450</v>
      </c>
      <c r="N119" s="61"/>
      <c r="O119" s="44">
        <f t="shared" si="122"/>
        <v>0</v>
      </c>
      <c r="P119" s="83">
        <f t="shared" si="231"/>
        <v>89120</v>
      </c>
      <c r="Q119" s="61"/>
      <c r="R119" s="61">
        <f t="shared" si="123"/>
        <v>0</v>
      </c>
      <c r="S119" s="61">
        <f t="shared" si="227"/>
        <v>21444</v>
      </c>
      <c r="T119" s="61"/>
      <c r="U119" s="61">
        <f t="shared" si="152"/>
        <v>0</v>
      </c>
      <c r="V119" s="61">
        <f t="shared" si="153"/>
        <v>65399.3</v>
      </c>
      <c r="W119" s="140"/>
      <c r="X119" s="144">
        <f t="shared" si="124"/>
        <v>0</v>
      </c>
      <c r="Y119" s="61">
        <f t="shared" si="216"/>
        <v>1990.5</v>
      </c>
      <c r="Z119" s="61"/>
      <c r="AA119" s="140">
        <f t="shared" si="208"/>
        <v>0</v>
      </c>
      <c r="AB119" s="61">
        <f t="shared" si="155"/>
        <v>7874</v>
      </c>
      <c r="AC119" s="61"/>
      <c r="AD119" s="61">
        <f>IF(OR(D119="NPC6ASZDB-GN007M",D119="NPP6ASZDB-GN001M",D119="NPC6ASZDB-GN015C",D119="NPC6ASZDB-GN008M",D119="NPP6ASZDB-GN010M",D119="NPC6ASZDB-GN030C",D119="NPC6ASZDB-GN750C",D119="NPC06SZDB-GN050C",D119="NPC6ASZDB-GN250C",D119="NPC06SZDB-GN002M",D119="NPC06SZDB-GN010M",D119="NPC6ASZDB-GN015M",D119="NPC6ASZDB-GN010M",D119="NPC06SZDB-GN003M",D119="NPC6ASZDB-GN025C",D119="NPC6ASZDB-GN050C",D119="NPC6ASZDB-GN150C",D119="NPC06SZDB-GN001M",D119="NPC06SZDB-GN150C",D119="NPC6ASZDB-GN001M",D119="NPC6ASZDB-GN002M",D119="NPC6ASZDB-GN003M",D119="NPC6ASZDB-GN004M",D119="NPC6ASZDB-GN005M",D119="NPC6ASZDB-GN020M",D119="NPC6ASZDB-GN030M",),E119*(F119+0.12),0)</f>
        <v>0</v>
      </c>
      <c r="AE119" s="61">
        <f t="shared" si="157"/>
        <v>1902</v>
      </c>
      <c r="AF119" s="61"/>
      <c r="AG119" s="60">
        <f t="shared" si="126"/>
        <v>0</v>
      </c>
      <c r="AH119" s="145">
        <f t="shared" si="158"/>
        <v>1625</v>
      </c>
      <c r="AI119" s="61"/>
      <c r="AJ119" s="140">
        <f t="shared" si="127"/>
        <v>0</v>
      </c>
      <c r="AK119" s="61">
        <f t="shared" si="159"/>
        <v>1205.5</v>
      </c>
      <c r="AL119" s="61"/>
      <c r="AM119" s="140">
        <f t="shared" si="128"/>
        <v>0</v>
      </c>
      <c r="AN119" s="61">
        <f t="shared" si="160"/>
        <v>1649.4</v>
      </c>
      <c r="AO119" s="61"/>
      <c r="AP119" s="140">
        <f t="shared" si="129"/>
        <v>0</v>
      </c>
      <c r="AQ119" s="61">
        <f t="shared" si="161"/>
        <v>5341.4</v>
      </c>
      <c r="AR119" s="61"/>
      <c r="AS119" s="140">
        <f t="shared" si="130"/>
        <v>0</v>
      </c>
      <c r="AT119" s="61">
        <f t="shared" si="162"/>
        <v>2344</v>
      </c>
      <c r="AU119" s="61"/>
      <c r="AV119" s="61">
        <f t="shared" si="163"/>
        <v>0</v>
      </c>
      <c r="AW119" s="45">
        <f t="shared" si="164"/>
        <v>1788.4</v>
      </c>
      <c r="AX119" s="61"/>
      <c r="AY119" s="61">
        <f t="shared" si="165"/>
        <v>0</v>
      </c>
      <c r="AZ119" s="61">
        <f t="shared" si="166"/>
        <v>1870</v>
      </c>
      <c r="BA119" s="61"/>
      <c r="BB119" s="140">
        <f t="shared" si="167"/>
        <v>0</v>
      </c>
      <c r="BC119" s="61">
        <f t="shared" si="168"/>
        <v>3451.6</v>
      </c>
      <c r="BD119" s="61"/>
      <c r="BE119" s="140">
        <f t="shared" si="169"/>
        <v>0</v>
      </c>
      <c r="BF119" s="61">
        <f t="shared" si="170"/>
        <v>3573</v>
      </c>
      <c r="BG119" s="61"/>
      <c r="BH119" s="140">
        <f t="shared" ref="BH119:BH150" si="234">IF(OR(D139="NPC06UZDB-GY026M",D139="NPP06UZDB-GY010M",D119="CO155E2-0CM018",D119="CO155E2-0CM023",D119="CO155E2-0CM026",D119="NPP06UZDB-GY150C",D119="NPP06UZDB-GY025M",D119="NPC06UZDB-GY013M",D119="NPP06UZDB-GY001M",D119="NPP06UZDB-GY250C",D119="NPC06UZDB-GY028M",D119="NPC06UZDB-GY018M",D119="NPC06UZDB-GY014M",D119="NPC06UZDB-GY012M",D119="NPC06UZDB-GY011M",D119="NPC06UZDB-GY006M",D119="CO155E2-0CM006",D119="NPP06UZDB-GY005M",D119="NPP06UZDB-GY005M",D119="NPP06UZDB-GY003M",D119="NPP06UZDB-GY002M",D119="NPC06UZDB-GY025M",D119="CO155E2-0CM020",D119="CO155E2-0CM030",D119="NPC06UZDB-GY350C",D119="NPC06UZDB-GY030M",D119="NPC06UZDB-GY020C",D119="NPC06UZDB-GY030M",D119="NPC06UZDB-GY350C",D119="CO155E2-0CM007",D119="NPC06UZDB-GY150C",D119="NPC06UZDB-GY250C",D119="NPC06UZDB-GY007M",D119="CO155E2-0CC050",D119="NPC06UZDB-GY006M",D119="NPC06UZDB-GY008M",D119="NPC06UZDB-GY050C",D119="CO155E2-0CC250",D119="NPC06UZDB-GY750C",D119="NPC06UZDB-GY007M",D119="NPC06UZDB-GY020M",D119="CO155E2-0CC150",D119="CO155E2-0CM015",D119="CO155E2-0CM010",D119="NPC06UZDB-GY450C",D119="NPC06UZDB-GY015M",D119="NPC06UZDB-GY150C",D119="CO155E2-0CM001",D119="CO155E2-0CM002",D119="CO155E2-0CM003",D119="CO155E2-0CM004",D119="CO155E2-0CM005",D119="CO155E2-0CM008",D119="NPC06UZDB-GY010M",D119="NPC06UZDB-GY001M",D119="NPC06UZDB-GY002M",D119="NPC06UZDB-GY003M",D119="NPC06UZDB-GY004M",D119="NPC06UZDB-GY005M",),E119*(F119+0.12),0)</f>
        <v>0</v>
      </c>
      <c r="BI119" s="61">
        <f t="shared" si="210"/>
        <v>13522.200000000003</v>
      </c>
      <c r="BJ119" s="61"/>
      <c r="BK119" s="140">
        <f t="shared" si="172"/>
        <v>0</v>
      </c>
      <c r="BL119" s="61">
        <f t="shared" si="173"/>
        <v>7616</v>
      </c>
      <c r="BM119" s="61"/>
      <c r="BN119" s="140">
        <f t="shared" si="174"/>
        <v>0</v>
      </c>
      <c r="BO119" s="61">
        <f t="shared" si="175"/>
        <v>6613.8</v>
      </c>
      <c r="BP119" s="61"/>
      <c r="BQ119" s="140">
        <f t="shared" si="176"/>
        <v>0</v>
      </c>
      <c r="BR119" s="61">
        <f t="shared" si="177"/>
        <v>24098.399999999998</v>
      </c>
      <c r="BS119" s="61"/>
      <c r="BT119" s="61">
        <f t="shared" si="131"/>
        <v>0</v>
      </c>
      <c r="BU119" s="61">
        <f t="shared" si="211"/>
        <v>85555</v>
      </c>
      <c r="BV119" s="61"/>
      <c r="BW119" s="61">
        <f t="shared" si="132"/>
        <v>0</v>
      </c>
      <c r="BX119" s="61">
        <f t="shared" si="228"/>
        <v>70410</v>
      </c>
      <c r="BY119" s="61"/>
      <c r="BZ119" s="61">
        <f t="shared" si="133"/>
        <v>0</v>
      </c>
      <c r="CA119" s="61">
        <f t="shared" si="209"/>
        <v>77014</v>
      </c>
      <c r="CB119" s="61"/>
      <c r="CC119" s="61">
        <f t="shared" si="178"/>
        <v>0</v>
      </c>
      <c r="CD119" s="61">
        <f t="shared" si="219"/>
        <v>4501</v>
      </c>
      <c r="CE119" s="61"/>
      <c r="CF119" s="61">
        <f t="shared" si="180"/>
        <v>0</v>
      </c>
      <c r="CG119" s="61">
        <f t="shared" si="181"/>
        <v>7047</v>
      </c>
      <c r="CH119" s="61"/>
      <c r="CI119" s="61">
        <f t="shared" si="134"/>
        <v>0</v>
      </c>
      <c r="CJ119" s="61">
        <f t="shared" si="182"/>
        <v>8813</v>
      </c>
      <c r="CK119" s="61"/>
      <c r="CL119" s="61">
        <f t="shared" si="183"/>
        <v>0</v>
      </c>
      <c r="CM119" s="145">
        <f t="shared" si="184"/>
        <v>4885</v>
      </c>
      <c r="CN119" s="61"/>
      <c r="CO119" s="140">
        <f>IF(OR(D119="NPP6AUZDB-BK001M",D119="NPC6AUZDB-BK002M",D119="NPC6AUZDB-BK010M",D119="NPC6AUZDB-BK003M",D119="NPC6AUZDB-BK001M",),E119*(F119+0.1),0)</f>
        <v>0</v>
      </c>
      <c r="CP119" s="145">
        <f t="shared" si="186"/>
        <v>3976</v>
      </c>
      <c r="CQ119" s="61"/>
      <c r="CR119" s="140">
        <f t="shared" si="135"/>
        <v>0</v>
      </c>
      <c r="CS119" s="145">
        <f t="shared" si="221"/>
        <v>274</v>
      </c>
      <c r="CT119" s="61"/>
      <c r="CU119" s="140">
        <f t="shared" si="136"/>
        <v>0</v>
      </c>
      <c r="CV119" s="144">
        <f t="shared" si="188"/>
        <v>7769</v>
      </c>
      <c r="CW119" s="145"/>
      <c r="CX119" s="61">
        <v>0</v>
      </c>
      <c r="CY119" s="60">
        <f t="shared" si="213"/>
        <v>6603</v>
      </c>
      <c r="CZ119" s="145"/>
      <c r="DA119" s="61">
        <f t="shared" si="189"/>
        <v>0</v>
      </c>
      <c r="DB119" s="61">
        <f t="shared" si="222"/>
        <v>41690</v>
      </c>
      <c r="DC119" s="61"/>
      <c r="DD119" s="61">
        <f t="shared" si="191"/>
        <v>0</v>
      </c>
      <c r="DE119" s="61">
        <f t="shared" si="223"/>
        <v>38461</v>
      </c>
      <c r="DF119" s="61"/>
      <c r="DG119" s="144">
        <f t="shared" si="193"/>
        <v>0</v>
      </c>
      <c r="DH119" s="61">
        <f t="shared" si="232"/>
        <v>66593</v>
      </c>
      <c r="DI119" s="61"/>
      <c r="DJ119" s="61">
        <f t="shared" si="137"/>
        <v>0</v>
      </c>
      <c r="DK119" s="61">
        <f t="shared" si="194"/>
        <v>3536.5</v>
      </c>
      <c r="DL119" s="212"/>
      <c r="DM119" s="208">
        <f t="shared" si="138"/>
        <v>0</v>
      </c>
      <c r="DN119" s="31">
        <f t="shared" si="139"/>
        <v>0</v>
      </c>
      <c r="DO119" s="29"/>
      <c r="DP119" s="46">
        <f t="shared" si="140"/>
        <v>0</v>
      </c>
      <c r="DQ119" s="32">
        <f t="shared" si="195"/>
        <v>7097</v>
      </c>
      <c r="DR119" s="29"/>
      <c r="DS119" s="46">
        <f t="shared" si="141"/>
        <v>0</v>
      </c>
      <c r="DT119" s="32">
        <f t="shared" si="196"/>
        <v>4846</v>
      </c>
      <c r="DU119" s="29"/>
      <c r="DV119" s="46">
        <f t="shared" si="142"/>
        <v>0</v>
      </c>
      <c r="DW119" s="32">
        <f t="shared" si="197"/>
        <v>4835</v>
      </c>
      <c r="DX119" s="29"/>
      <c r="DY119" s="30">
        <f t="shared" si="143"/>
        <v>0</v>
      </c>
      <c r="DZ119" s="31">
        <f t="shared" si="198"/>
        <v>523</v>
      </c>
      <c r="EA119" s="30"/>
      <c r="EB119" s="30">
        <f t="shared" si="144"/>
        <v>0</v>
      </c>
      <c r="EC119" s="34">
        <f t="shared" si="199"/>
        <v>369</v>
      </c>
      <c r="ED119" s="29"/>
      <c r="EE119" s="46">
        <f t="shared" si="215"/>
        <v>0</v>
      </c>
      <c r="EF119" s="32">
        <f t="shared" si="200"/>
        <v>4769</v>
      </c>
      <c r="EG119" s="61"/>
      <c r="EH119" s="61">
        <f t="shared" si="146"/>
        <v>0</v>
      </c>
      <c r="EI119" s="61">
        <f t="shared" si="201"/>
        <v>24940</v>
      </c>
      <c r="EJ119" s="61"/>
      <c r="EK119" s="61">
        <f t="shared" si="147"/>
        <v>0</v>
      </c>
      <c r="EL119" s="61">
        <f t="shared" si="202"/>
        <v>23570</v>
      </c>
      <c r="EM119" s="132">
        <f t="shared" si="203"/>
        <v>111250.25493999998</v>
      </c>
    </row>
    <row r="120" spans="1:299" s="36" customFormat="1" ht="13.2" x14ac:dyDescent="0.25">
      <c r="A120" s="11">
        <v>46039</v>
      </c>
      <c r="B120" s="11"/>
      <c r="C120" s="204">
        <v>8004938630</v>
      </c>
      <c r="D120" s="17" t="s">
        <v>31</v>
      </c>
      <c r="E120" s="18">
        <v>50</v>
      </c>
      <c r="F120" s="19">
        <v>1</v>
      </c>
      <c r="G120" s="20">
        <v>191516042056</v>
      </c>
      <c r="H120" s="66"/>
      <c r="I120" s="41">
        <f t="shared" si="121"/>
        <v>0</v>
      </c>
      <c r="J120" s="48">
        <f t="shared" si="224"/>
        <v>95003</v>
      </c>
      <c r="K120" s="66"/>
      <c r="L120" s="41">
        <f t="shared" si="233"/>
        <v>0</v>
      </c>
      <c r="M120" s="48">
        <f t="shared" si="230"/>
        <v>26450</v>
      </c>
      <c r="N120" s="66"/>
      <c r="O120" s="41">
        <f t="shared" si="122"/>
        <v>0</v>
      </c>
      <c r="P120" s="48">
        <f t="shared" si="231"/>
        <v>89120</v>
      </c>
      <c r="Q120" s="66"/>
      <c r="R120" s="66">
        <f t="shared" si="123"/>
        <v>0</v>
      </c>
      <c r="S120" s="67">
        <f t="shared" si="227"/>
        <v>21444</v>
      </c>
      <c r="T120" s="66"/>
      <c r="U120" s="66">
        <f t="shared" si="152"/>
        <v>0</v>
      </c>
      <c r="V120" s="67">
        <f t="shared" si="153"/>
        <v>65399.3</v>
      </c>
      <c r="W120" s="136"/>
      <c r="X120" s="69">
        <f t="shared" si="124"/>
        <v>0</v>
      </c>
      <c r="Y120" s="67">
        <f t="shared" si="216"/>
        <v>1990.5</v>
      </c>
      <c r="Z120" s="66"/>
      <c r="AA120" s="68">
        <f t="shared" si="208"/>
        <v>0</v>
      </c>
      <c r="AB120" s="67">
        <f t="shared" si="155"/>
        <v>7874</v>
      </c>
      <c r="AC120" s="66"/>
      <c r="AD120" s="66">
        <f t="shared" ref="AD120:AD183" si="235">IF(OR(D120="NPC6ASZDB-GN007M",D120="NPP6ASZDB-GN001M",D120="NPC6ASZDB-GN015C",D120="NPC6ASZDB-GN008M",D120="NPP6ASZDB-GN010M",D120="NPC6ASZDB-GN030C",D120="NPC6ASZDB-GN750C",D120="NPC06SZDB-GN050C",D120="NPC6ASZDB-GN250C",D120="NPC06SZDB-GN002M",D120="NPC06SZDB-GN010M",D120="NPC6ASZDB-GN015M",D120="NPC6ASZDB-GN010M",D120="NPC06SZDB-GN003M",D120="NPC6ASZDB-GN025C",D120="NPC6ASZDB-GN050C",D120="NPC6ASZDB-GN150C",D120="NPC06SZDB-GN001M",D120="NPC06SZDB-GN150C",D120="NPC6ASZDB-GN001M",D120="NPC6ASZDB-GN002M",D120="NPC6ASZDB-GN003M",D120="NPC6ASZDB-GN004M",D120="NPC6ASZDB-GN005M",D120="NPC6ASZDB-GN020M",D120="NPC6ASZDB-GN030M",),E120*(F120+0.1),0)</f>
        <v>0</v>
      </c>
      <c r="AE120" s="67">
        <f t="shared" si="157"/>
        <v>1902</v>
      </c>
      <c r="AF120" s="66"/>
      <c r="AG120" s="78">
        <f t="shared" si="126"/>
        <v>0</v>
      </c>
      <c r="AH120" s="79">
        <f t="shared" si="158"/>
        <v>1625</v>
      </c>
      <c r="AI120" s="66"/>
      <c r="AJ120" s="68">
        <f t="shared" si="127"/>
        <v>0</v>
      </c>
      <c r="AK120" s="67">
        <f t="shared" si="159"/>
        <v>1205.5</v>
      </c>
      <c r="AL120" s="66"/>
      <c r="AM120" s="68">
        <f t="shared" si="128"/>
        <v>0</v>
      </c>
      <c r="AN120" s="67">
        <f t="shared" si="160"/>
        <v>1649.4</v>
      </c>
      <c r="AO120" s="66"/>
      <c r="AP120" s="68">
        <f t="shared" si="129"/>
        <v>0</v>
      </c>
      <c r="AQ120" s="67">
        <f t="shared" si="161"/>
        <v>5341.4</v>
      </c>
      <c r="AR120" s="66"/>
      <c r="AS120" s="68">
        <f t="shared" si="130"/>
        <v>0</v>
      </c>
      <c r="AT120" s="67">
        <f t="shared" si="162"/>
        <v>2344</v>
      </c>
      <c r="AU120" s="66"/>
      <c r="AV120" s="66">
        <f t="shared" si="163"/>
        <v>0</v>
      </c>
      <c r="AW120" s="42">
        <f t="shared" si="164"/>
        <v>1788.4</v>
      </c>
      <c r="AX120" s="66"/>
      <c r="AY120" s="66">
        <f t="shared" si="165"/>
        <v>0</v>
      </c>
      <c r="AZ120" s="67">
        <f t="shared" si="166"/>
        <v>1870</v>
      </c>
      <c r="BA120" s="66"/>
      <c r="BB120" s="68">
        <f t="shared" si="167"/>
        <v>0</v>
      </c>
      <c r="BC120" s="67">
        <f t="shared" si="168"/>
        <v>3451.6</v>
      </c>
      <c r="BD120" s="66"/>
      <c r="BE120" s="68">
        <f t="shared" si="169"/>
        <v>0</v>
      </c>
      <c r="BF120" s="67">
        <f t="shared" si="170"/>
        <v>3573</v>
      </c>
      <c r="BG120" s="66"/>
      <c r="BH120" s="68">
        <f t="shared" si="234"/>
        <v>56.000000000000007</v>
      </c>
      <c r="BI120" s="67">
        <f t="shared" si="210"/>
        <v>13466.200000000003</v>
      </c>
      <c r="BJ120" s="66"/>
      <c r="BK120" s="68">
        <f t="shared" si="172"/>
        <v>0</v>
      </c>
      <c r="BL120" s="67">
        <f t="shared" si="173"/>
        <v>7616</v>
      </c>
      <c r="BM120" s="66"/>
      <c r="BN120" s="68">
        <f t="shared" si="174"/>
        <v>0</v>
      </c>
      <c r="BO120" s="67">
        <f t="shared" si="175"/>
        <v>6613.8</v>
      </c>
      <c r="BP120" s="66"/>
      <c r="BQ120" s="68">
        <f t="shared" si="176"/>
        <v>0</v>
      </c>
      <c r="BR120" s="67">
        <f t="shared" si="177"/>
        <v>24098.399999999998</v>
      </c>
      <c r="BS120" s="66"/>
      <c r="BT120" s="66">
        <f t="shared" si="131"/>
        <v>100</v>
      </c>
      <c r="BU120" s="67">
        <f t="shared" si="211"/>
        <v>85455</v>
      </c>
      <c r="BV120" s="66"/>
      <c r="BW120" s="66">
        <f t="shared" si="132"/>
        <v>100</v>
      </c>
      <c r="BX120" s="67">
        <f t="shared" si="228"/>
        <v>70310</v>
      </c>
      <c r="BY120" s="66"/>
      <c r="BZ120" s="66">
        <f t="shared" si="133"/>
        <v>100</v>
      </c>
      <c r="CA120" s="67">
        <f t="shared" si="209"/>
        <v>76914</v>
      </c>
      <c r="CB120" s="66"/>
      <c r="CC120" s="66">
        <f t="shared" si="178"/>
        <v>0</v>
      </c>
      <c r="CD120" s="67">
        <f t="shared" si="219"/>
        <v>4501</v>
      </c>
      <c r="CE120" s="66"/>
      <c r="CF120" s="66">
        <f t="shared" si="180"/>
        <v>0</v>
      </c>
      <c r="CG120" s="67">
        <f t="shared" si="181"/>
        <v>7047</v>
      </c>
      <c r="CH120" s="66"/>
      <c r="CI120" s="66">
        <f t="shared" si="134"/>
        <v>0</v>
      </c>
      <c r="CJ120" s="67">
        <f t="shared" si="182"/>
        <v>8813</v>
      </c>
      <c r="CK120" s="66"/>
      <c r="CL120" s="66">
        <f t="shared" si="183"/>
        <v>0</v>
      </c>
      <c r="CM120" s="79">
        <f t="shared" si="184"/>
        <v>4885</v>
      </c>
      <c r="CN120" s="66"/>
      <c r="CO120" s="68">
        <f t="shared" ref="CO120:CO183" si="236">IF(OR(D120="NPC6AUZDB-BK002M",D120="NPC6AUZDB-BK010M",D120="NPC6AUZDB-BK003M",D120="NPC6AUZDB-BK001M",),E120*(F120+0.1),0)</f>
        <v>0</v>
      </c>
      <c r="CP120" s="79">
        <f t="shared" si="186"/>
        <v>3976</v>
      </c>
      <c r="CQ120" s="66"/>
      <c r="CR120" s="68">
        <f t="shared" si="135"/>
        <v>0</v>
      </c>
      <c r="CS120" s="79">
        <f t="shared" si="221"/>
        <v>274</v>
      </c>
      <c r="CT120" s="66"/>
      <c r="CU120" s="68">
        <f t="shared" si="136"/>
        <v>0</v>
      </c>
      <c r="CV120" s="200">
        <f t="shared" si="188"/>
        <v>7769</v>
      </c>
      <c r="CW120" s="65"/>
      <c r="CX120" s="66">
        <f t="shared" ref="CX120:CX183" si="237">IF(OR(D120="NPC6AUZDB-GY030C",D120="NPC6AUZDA-GY003M",D111="NPC6AUZDA-GY003M",D120="NPC6AUZDB-GY150C",D120="NPC6AUZDB-GY010M",D120="NPC6AUZDB-GY001M",D120="NPC6AUZDB-GY005M",D120="NPC6AUZDA-GY020M",D120="NPC6AUZDB-GY003M",D120="NPC6AUZDB-GY002M",),E120*(F120+0.1),0)</f>
        <v>0</v>
      </c>
      <c r="CY120" s="40">
        <f t="shared" si="213"/>
        <v>6603</v>
      </c>
      <c r="CZ120" s="65"/>
      <c r="DA120" s="66">
        <f t="shared" si="189"/>
        <v>0</v>
      </c>
      <c r="DB120" s="67">
        <f t="shared" si="222"/>
        <v>41690</v>
      </c>
      <c r="DC120" s="66"/>
      <c r="DD120" s="66">
        <f t="shared" si="191"/>
        <v>0</v>
      </c>
      <c r="DE120" s="67">
        <f t="shared" si="223"/>
        <v>38461</v>
      </c>
      <c r="DF120" s="66"/>
      <c r="DG120" s="69">
        <f t="shared" si="193"/>
        <v>0</v>
      </c>
      <c r="DH120" s="67">
        <f t="shared" si="232"/>
        <v>66593</v>
      </c>
      <c r="DI120" s="66"/>
      <c r="DJ120" s="66">
        <f t="shared" si="137"/>
        <v>0</v>
      </c>
      <c r="DK120" s="67">
        <f t="shared" si="194"/>
        <v>3536.5</v>
      </c>
      <c r="DL120" s="210"/>
      <c r="DM120" s="206">
        <f t="shared" si="138"/>
        <v>0</v>
      </c>
      <c r="DN120" s="25">
        <f t="shared" si="139"/>
        <v>0</v>
      </c>
      <c r="DO120" s="5"/>
      <c r="DP120" s="43">
        <f t="shared" si="140"/>
        <v>0</v>
      </c>
      <c r="DQ120" s="27">
        <f t="shared" si="195"/>
        <v>7097</v>
      </c>
      <c r="DR120" s="5"/>
      <c r="DS120" s="43">
        <f t="shared" si="141"/>
        <v>0</v>
      </c>
      <c r="DT120" s="27">
        <f t="shared" si="196"/>
        <v>4846</v>
      </c>
      <c r="DU120" s="5"/>
      <c r="DV120" s="43">
        <f t="shared" si="142"/>
        <v>0</v>
      </c>
      <c r="DW120" s="27">
        <f t="shared" si="197"/>
        <v>4835</v>
      </c>
      <c r="DX120" s="5"/>
      <c r="DY120" s="22">
        <f t="shared" si="143"/>
        <v>0</v>
      </c>
      <c r="DZ120" s="25">
        <f t="shared" si="198"/>
        <v>523</v>
      </c>
      <c r="EA120" s="22"/>
      <c r="EB120" s="22">
        <f t="shared" si="144"/>
        <v>0</v>
      </c>
      <c r="EC120" s="28">
        <f t="shared" si="199"/>
        <v>369</v>
      </c>
      <c r="ED120" s="5"/>
      <c r="EE120" s="43">
        <f t="shared" si="215"/>
        <v>0</v>
      </c>
      <c r="EF120" s="27">
        <f t="shared" si="200"/>
        <v>4769</v>
      </c>
      <c r="EG120" s="66"/>
      <c r="EH120" s="66">
        <f t="shared" si="146"/>
        <v>0</v>
      </c>
      <c r="EI120" s="67">
        <f t="shared" si="201"/>
        <v>24940</v>
      </c>
      <c r="EJ120" s="66"/>
      <c r="EK120" s="66">
        <f t="shared" si="147"/>
        <v>0</v>
      </c>
      <c r="EL120" s="67">
        <f t="shared" si="202"/>
        <v>23570</v>
      </c>
      <c r="EM120" s="110">
        <f t="shared" si="203"/>
        <v>111187.35373999998</v>
      </c>
    </row>
    <row r="121" spans="1:299" ht="11.25" customHeight="1" x14ac:dyDescent="0.25">
      <c r="A121" s="11">
        <v>46039</v>
      </c>
      <c r="B121" s="187"/>
      <c r="C121" s="176">
        <v>8004938631</v>
      </c>
      <c r="D121" s="17" t="s">
        <v>32</v>
      </c>
      <c r="E121" s="18">
        <v>50</v>
      </c>
      <c r="F121" s="19">
        <v>3</v>
      </c>
      <c r="G121" s="20">
        <v>191516042049</v>
      </c>
      <c r="H121" s="66"/>
      <c r="I121" s="41">
        <f t="shared" si="121"/>
        <v>0</v>
      </c>
      <c r="J121" s="48">
        <f t="shared" si="224"/>
        <v>95003</v>
      </c>
      <c r="K121" s="66"/>
      <c r="L121" s="41">
        <f t="shared" si="233"/>
        <v>0</v>
      </c>
      <c r="M121" s="48">
        <f t="shared" si="230"/>
        <v>26450</v>
      </c>
      <c r="N121" s="66"/>
      <c r="O121" s="41">
        <f t="shared" si="122"/>
        <v>0</v>
      </c>
      <c r="P121" s="48">
        <f t="shared" si="231"/>
        <v>89120</v>
      </c>
      <c r="Q121" s="66"/>
      <c r="R121" s="66">
        <f t="shared" si="123"/>
        <v>0</v>
      </c>
      <c r="S121" s="67">
        <f t="shared" si="227"/>
        <v>21444</v>
      </c>
      <c r="T121" s="66"/>
      <c r="U121" s="66">
        <f t="shared" si="152"/>
        <v>0</v>
      </c>
      <c r="V121" s="67">
        <f t="shared" si="153"/>
        <v>65399.3</v>
      </c>
      <c r="X121" s="69">
        <f t="shared" si="124"/>
        <v>0</v>
      </c>
      <c r="Y121" s="67">
        <f t="shared" si="216"/>
        <v>1990.5</v>
      </c>
      <c r="Z121" s="66"/>
      <c r="AA121" s="68">
        <f t="shared" si="208"/>
        <v>0</v>
      </c>
      <c r="AB121" s="67">
        <f t="shared" si="155"/>
        <v>7874</v>
      </c>
      <c r="AC121" s="66"/>
      <c r="AD121" s="66">
        <f t="shared" si="235"/>
        <v>0</v>
      </c>
      <c r="AE121" s="67">
        <f t="shared" si="157"/>
        <v>1902</v>
      </c>
      <c r="AF121" s="66"/>
      <c r="AG121" s="78">
        <f t="shared" si="126"/>
        <v>0</v>
      </c>
      <c r="AH121" s="79">
        <f t="shared" si="158"/>
        <v>1625</v>
      </c>
      <c r="AI121" s="66"/>
      <c r="AJ121" s="68">
        <f t="shared" si="127"/>
        <v>0</v>
      </c>
      <c r="AK121" s="67">
        <f t="shared" si="159"/>
        <v>1205.5</v>
      </c>
      <c r="AL121" s="66"/>
      <c r="AM121" s="68">
        <f t="shared" si="128"/>
        <v>0</v>
      </c>
      <c r="AN121" s="67">
        <f t="shared" si="160"/>
        <v>1649.4</v>
      </c>
      <c r="AO121" s="66"/>
      <c r="AP121" s="68">
        <f t="shared" si="129"/>
        <v>0</v>
      </c>
      <c r="AQ121" s="67">
        <f t="shared" si="161"/>
        <v>5341.4</v>
      </c>
      <c r="AR121" s="66"/>
      <c r="AS121" s="68">
        <f t="shared" si="130"/>
        <v>0</v>
      </c>
      <c r="AT121" s="67">
        <f t="shared" si="162"/>
        <v>2344</v>
      </c>
      <c r="AU121" s="66"/>
      <c r="AV121" s="66">
        <f t="shared" si="163"/>
        <v>0</v>
      </c>
      <c r="AW121" s="42">
        <f t="shared" si="164"/>
        <v>1788.4</v>
      </c>
      <c r="AX121" s="66"/>
      <c r="AY121" s="66">
        <f t="shared" si="165"/>
        <v>0</v>
      </c>
      <c r="AZ121" s="67">
        <f t="shared" si="166"/>
        <v>1870</v>
      </c>
      <c r="BA121" s="66"/>
      <c r="BB121" s="68">
        <f t="shared" si="167"/>
        <v>0</v>
      </c>
      <c r="BC121" s="67">
        <f t="shared" si="168"/>
        <v>3451.6</v>
      </c>
      <c r="BD121" s="66"/>
      <c r="BE121" s="68">
        <f t="shared" si="169"/>
        <v>0</v>
      </c>
      <c r="BF121" s="67">
        <f t="shared" si="170"/>
        <v>3573</v>
      </c>
      <c r="BG121" s="66"/>
      <c r="BH121" s="68">
        <f t="shared" si="234"/>
        <v>156</v>
      </c>
      <c r="BI121" s="67">
        <f t="shared" si="210"/>
        <v>13310.200000000003</v>
      </c>
      <c r="BJ121" s="66"/>
      <c r="BK121" s="68">
        <f t="shared" si="172"/>
        <v>0</v>
      </c>
      <c r="BL121" s="67">
        <f t="shared" si="173"/>
        <v>7616</v>
      </c>
      <c r="BM121" s="66"/>
      <c r="BN121" s="68">
        <f t="shared" si="174"/>
        <v>0</v>
      </c>
      <c r="BO121" s="67">
        <f t="shared" si="175"/>
        <v>6613.8</v>
      </c>
      <c r="BP121" s="66"/>
      <c r="BQ121" s="68">
        <f t="shared" si="176"/>
        <v>0</v>
      </c>
      <c r="BR121" s="67">
        <f t="shared" si="177"/>
        <v>24098.399999999998</v>
      </c>
      <c r="BS121" s="66"/>
      <c r="BT121" s="66">
        <f t="shared" si="131"/>
        <v>100</v>
      </c>
      <c r="BU121" s="67">
        <f t="shared" si="211"/>
        <v>85355</v>
      </c>
      <c r="BV121" s="66"/>
      <c r="BW121" s="66">
        <f t="shared" si="132"/>
        <v>100</v>
      </c>
      <c r="BX121" s="67">
        <f t="shared" si="228"/>
        <v>70210</v>
      </c>
      <c r="BY121" s="66"/>
      <c r="BZ121" s="66">
        <f t="shared" si="133"/>
        <v>100</v>
      </c>
      <c r="CA121" s="67">
        <f t="shared" si="209"/>
        <v>76814</v>
      </c>
      <c r="CB121" s="66"/>
      <c r="CC121" s="66">
        <f t="shared" si="178"/>
        <v>0</v>
      </c>
      <c r="CD121" s="67">
        <f t="shared" si="219"/>
        <v>4501</v>
      </c>
      <c r="CE121" s="66"/>
      <c r="CF121" s="66">
        <f t="shared" si="180"/>
        <v>0</v>
      </c>
      <c r="CG121" s="67">
        <f t="shared" si="181"/>
        <v>7047</v>
      </c>
      <c r="CH121" s="66"/>
      <c r="CI121" s="66">
        <f t="shared" si="134"/>
        <v>0</v>
      </c>
      <c r="CJ121" s="67">
        <f t="shared" si="182"/>
        <v>8813</v>
      </c>
      <c r="CK121" s="66"/>
      <c r="CL121" s="66">
        <f t="shared" si="183"/>
        <v>0</v>
      </c>
      <c r="CM121" s="79">
        <f t="shared" si="184"/>
        <v>4885</v>
      </c>
      <c r="CN121" s="66"/>
      <c r="CO121" s="68">
        <f t="shared" si="236"/>
        <v>0</v>
      </c>
      <c r="CP121" s="79">
        <f t="shared" si="186"/>
        <v>3976</v>
      </c>
      <c r="CQ121" s="66"/>
      <c r="CR121" s="68">
        <f t="shared" si="135"/>
        <v>0</v>
      </c>
      <c r="CS121" s="79">
        <f t="shared" si="221"/>
        <v>274</v>
      </c>
      <c r="CT121" s="66"/>
      <c r="CU121" s="68">
        <f t="shared" si="136"/>
        <v>0</v>
      </c>
      <c r="CV121" s="200">
        <f t="shared" si="188"/>
        <v>7769</v>
      </c>
      <c r="CW121" s="65"/>
      <c r="CX121" s="66">
        <f t="shared" si="237"/>
        <v>0</v>
      </c>
      <c r="CY121" s="40">
        <f t="shared" si="213"/>
        <v>6603</v>
      </c>
      <c r="CZ121" s="65"/>
      <c r="DA121" s="66">
        <f t="shared" si="189"/>
        <v>0</v>
      </c>
      <c r="DB121" s="67">
        <f t="shared" si="222"/>
        <v>41690</v>
      </c>
      <c r="DC121" s="66"/>
      <c r="DD121" s="66">
        <f t="shared" si="191"/>
        <v>0</v>
      </c>
      <c r="DE121" s="67">
        <f t="shared" si="223"/>
        <v>38461</v>
      </c>
      <c r="DF121" s="66"/>
      <c r="DG121" s="69">
        <f t="shared" si="193"/>
        <v>0</v>
      </c>
      <c r="DH121" s="67">
        <f t="shared" si="232"/>
        <v>66593</v>
      </c>
      <c r="DI121" s="66"/>
      <c r="DJ121" s="66">
        <f t="shared" si="137"/>
        <v>0</v>
      </c>
      <c r="DK121" s="67">
        <f t="shared" si="194"/>
        <v>3536.5</v>
      </c>
      <c r="DM121" s="206">
        <f t="shared" si="138"/>
        <v>0</v>
      </c>
      <c r="DN121" s="25">
        <f t="shared" si="139"/>
        <v>0</v>
      </c>
      <c r="DO121" s="5"/>
      <c r="DP121" s="43">
        <f t="shared" si="140"/>
        <v>0</v>
      </c>
      <c r="DQ121" s="27">
        <f t="shared" si="195"/>
        <v>7097</v>
      </c>
      <c r="DR121" s="5"/>
      <c r="DS121" s="43">
        <f t="shared" si="141"/>
        <v>0</v>
      </c>
      <c r="DT121" s="27">
        <f t="shared" si="196"/>
        <v>4846</v>
      </c>
      <c r="DU121" s="5"/>
      <c r="DV121" s="43">
        <f t="shared" si="142"/>
        <v>0</v>
      </c>
      <c r="DW121" s="27">
        <f t="shared" si="197"/>
        <v>4835</v>
      </c>
      <c r="DX121" s="5"/>
      <c r="DY121" s="22">
        <f t="shared" si="143"/>
        <v>0</v>
      </c>
      <c r="DZ121" s="25">
        <f t="shared" si="198"/>
        <v>523</v>
      </c>
      <c r="EA121" s="22"/>
      <c r="EB121" s="22">
        <f t="shared" si="144"/>
        <v>0</v>
      </c>
      <c r="EC121" s="28">
        <f t="shared" si="199"/>
        <v>369</v>
      </c>
      <c r="ED121" s="5"/>
      <c r="EE121" s="43">
        <f t="shared" si="215"/>
        <v>0</v>
      </c>
      <c r="EF121" s="27">
        <f t="shared" si="200"/>
        <v>4769</v>
      </c>
      <c r="EG121" s="66"/>
      <c r="EH121" s="66">
        <f t="shared" si="146"/>
        <v>0</v>
      </c>
      <c r="EI121" s="67">
        <f t="shared" si="201"/>
        <v>24940</v>
      </c>
      <c r="EJ121" s="66"/>
      <c r="EK121" s="66">
        <f t="shared" si="147"/>
        <v>0</v>
      </c>
      <c r="EL121" s="67">
        <f t="shared" si="202"/>
        <v>23570</v>
      </c>
      <c r="EM121" s="110">
        <f t="shared" si="203"/>
        <v>110853.60173999998</v>
      </c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</row>
    <row r="122" spans="1:299" ht="11.25" customHeight="1" x14ac:dyDescent="0.25">
      <c r="A122" s="11">
        <v>46039</v>
      </c>
      <c r="B122" s="187"/>
      <c r="C122" s="176">
        <v>8004938632</v>
      </c>
      <c r="D122" s="17" t="s">
        <v>170</v>
      </c>
      <c r="E122" s="18">
        <v>1000</v>
      </c>
      <c r="F122" s="19">
        <v>0.2</v>
      </c>
      <c r="G122" s="20">
        <v>191516041585</v>
      </c>
      <c r="H122" s="66"/>
      <c r="I122" s="41">
        <f t="shared" si="121"/>
        <v>0</v>
      </c>
      <c r="J122" s="48">
        <f t="shared" si="224"/>
        <v>95003</v>
      </c>
      <c r="K122" s="66"/>
      <c r="L122" s="41">
        <f t="shared" si="233"/>
        <v>0</v>
      </c>
      <c r="M122" s="48">
        <f t="shared" si="230"/>
        <v>26450</v>
      </c>
      <c r="N122" s="66"/>
      <c r="O122" s="41">
        <f t="shared" si="122"/>
        <v>0</v>
      </c>
      <c r="P122" s="48">
        <f t="shared" si="231"/>
        <v>89120</v>
      </c>
      <c r="Q122" s="66"/>
      <c r="R122" s="66">
        <f t="shared" si="123"/>
        <v>0</v>
      </c>
      <c r="S122" s="67">
        <f t="shared" si="227"/>
        <v>21444</v>
      </c>
      <c r="T122" s="66"/>
      <c r="U122" s="66">
        <f t="shared" si="152"/>
        <v>0</v>
      </c>
      <c r="V122" s="67">
        <f t="shared" si="153"/>
        <v>65399.3</v>
      </c>
      <c r="X122" s="69">
        <f t="shared" si="124"/>
        <v>0</v>
      </c>
      <c r="Y122" s="67">
        <f t="shared" si="216"/>
        <v>1990.5</v>
      </c>
      <c r="Z122" s="66"/>
      <c r="AA122" s="68">
        <f t="shared" si="208"/>
        <v>0</v>
      </c>
      <c r="AB122" s="67">
        <f t="shared" si="155"/>
        <v>7874</v>
      </c>
      <c r="AC122" s="66"/>
      <c r="AD122" s="66">
        <f t="shared" si="235"/>
        <v>0</v>
      </c>
      <c r="AE122" s="67">
        <f t="shared" si="157"/>
        <v>1902</v>
      </c>
      <c r="AF122" s="66"/>
      <c r="AG122" s="78">
        <f t="shared" si="126"/>
        <v>0</v>
      </c>
      <c r="AH122" s="79">
        <f t="shared" si="158"/>
        <v>1625</v>
      </c>
      <c r="AI122" s="66"/>
      <c r="AJ122" s="68">
        <f t="shared" si="127"/>
        <v>0</v>
      </c>
      <c r="AK122" s="67">
        <f t="shared" si="159"/>
        <v>1205.5</v>
      </c>
      <c r="AL122" s="66"/>
      <c r="AM122" s="68">
        <f t="shared" si="128"/>
        <v>0</v>
      </c>
      <c r="AN122" s="67">
        <f t="shared" si="160"/>
        <v>1649.4</v>
      </c>
      <c r="AO122" s="66"/>
      <c r="AP122" s="68">
        <f t="shared" si="129"/>
        <v>0</v>
      </c>
      <c r="AQ122" s="67">
        <f t="shared" si="161"/>
        <v>5341.4</v>
      </c>
      <c r="AR122" s="66"/>
      <c r="AS122" s="68">
        <f t="shared" si="130"/>
        <v>0</v>
      </c>
      <c r="AT122" s="67">
        <f t="shared" si="162"/>
        <v>2344</v>
      </c>
      <c r="AU122" s="66"/>
      <c r="AV122" s="66">
        <f t="shared" si="163"/>
        <v>0</v>
      </c>
      <c r="AW122" s="42">
        <f t="shared" si="164"/>
        <v>1788.4</v>
      </c>
      <c r="AX122" s="66"/>
      <c r="AY122" s="66">
        <f t="shared" si="165"/>
        <v>0</v>
      </c>
      <c r="AZ122" s="67">
        <f t="shared" si="166"/>
        <v>1870</v>
      </c>
      <c r="BA122" s="66"/>
      <c r="BB122" s="68">
        <f t="shared" si="167"/>
        <v>0</v>
      </c>
      <c r="BC122" s="67">
        <f t="shared" si="168"/>
        <v>3451.6</v>
      </c>
      <c r="BD122" s="66"/>
      <c r="BE122" s="68">
        <f t="shared" si="169"/>
        <v>0</v>
      </c>
      <c r="BF122" s="67">
        <f t="shared" si="170"/>
        <v>3573</v>
      </c>
      <c r="BG122" s="66"/>
      <c r="BH122" s="68">
        <f t="shared" si="234"/>
        <v>0</v>
      </c>
      <c r="BI122" s="67">
        <f t="shared" si="210"/>
        <v>13310.200000000003</v>
      </c>
      <c r="BJ122" s="66"/>
      <c r="BK122" s="68">
        <f t="shared" si="172"/>
        <v>0</v>
      </c>
      <c r="BL122" s="67">
        <f t="shared" si="173"/>
        <v>7616</v>
      </c>
      <c r="BM122" s="66"/>
      <c r="BN122" s="68">
        <f t="shared" si="174"/>
        <v>0</v>
      </c>
      <c r="BO122" s="67">
        <f t="shared" si="175"/>
        <v>6613.8</v>
      </c>
      <c r="BP122" s="66"/>
      <c r="BQ122" s="68">
        <f t="shared" si="176"/>
        <v>320</v>
      </c>
      <c r="BR122" s="67">
        <f t="shared" si="177"/>
        <v>23778.399999999998</v>
      </c>
      <c r="BS122" s="66"/>
      <c r="BT122" s="66">
        <f t="shared" si="131"/>
        <v>2000</v>
      </c>
      <c r="BU122" s="67">
        <f t="shared" si="211"/>
        <v>83355</v>
      </c>
      <c r="BV122" s="66"/>
      <c r="BW122" s="66">
        <f t="shared" si="132"/>
        <v>2000</v>
      </c>
      <c r="BX122" s="67">
        <f t="shared" si="228"/>
        <v>68210</v>
      </c>
      <c r="BY122" s="66"/>
      <c r="BZ122" s="66">
        <f t="shared" si="133"/>
        <v>2000</v>
      </c>
      <c r="CA122" s="67">
        <f t="shared" si="209"/>
        <v>74814</v>
      </c>
      <c r="CB122" s="66"/>
      <c r="CC122" s="66">
        <f t="shared" si="178"/>
        <v>0</v>
      </c>
      <c r="CD122" s="67">
        <f t="shared" si="219"/>
        <v>4501</v>
      </c>
      <c r="CE122" s="66"/>
      <c r="CF122" s="66">
        <f t="shared" si="180"/>
        <v>0</v>
      </c>
      <c r="CG122" s="67">
        <f t="shared" si="181"/>
        <v>7047</v>
      </c>
      <c r="CH122" s="66"/>
      <c r="CI122" s="66">
        <f t="shared" si="134"/>
        <v>0</v>
      </c>
      <c r="CJ122" s="67">
        <f t="shared" si="182"/>
        <v>8813</v>
      </c>
      <c r="CK122" s="66"/>
      <c r="CL122" s="66">
        <f t="shared" si="183"/>
        <v>0</v>
      </c>
      <c r="CM122" s="79">
        <f t="shared" si="184"/>
        <v>4885</v>
      </c>
      <c r="CN122" s="66"/>
      <c r="CO122" s="68">
        <f t="shared" si="236"/>
        <v>0</v>
      </c>
      <c r="CP122" s="79">
        <f t="shared" si="186"/>
        <v>3976</v>
      </c>
      <c r="CQ122" s="66"/>
      <c r="CR122" s="68">
        <f t="shared" si="135"/>
        <v>0</v>
      </c>
      <c r="CS122" s="79">
        <f t="shared" si="221"/>
        <v>274</v>
      </c>
      <c r="CT122" s="66"/>
      <c r="CU122" s="68">
        <f t="shared" si="136"/>
        <v>0</v>
      </c>
      <c r="CV122" s="200">
        <f t="shared" si="188"/>
        <v>7769</v>
      </c>
      <c r="CW122" s="65"/>
      <c r="CX122" s="66">
        <f t="shared" si="237"/>
        <v>0</v>
      </c>
      <c r="CY122" s="40">
        <f t="shared" si="213"/>
        <v>6603</v>
      </c>
      <c r="CZ122" s="65"/>
      <c r="DA122" s="66">
        <f t="shared" si="189"/>
        <v>0</v>
      </c>
      <c r="DB122" s="67">
        <f t="shared" si="222"/>
        <v>41690</v>
      </c>
      <c r="DC122" s="66"/>
      <c r="DD122" s="66">
        <f t="shared" si="191"/>
        <v>0</v>
      </c>
      <c r="DE122" s="67">
        <f t="shared" si="223"/>
        <v>38461</v>
      </c>
      <c r="DF122" s="66"/>
      <c r="DG122" s="69">
        <f t="shared" si="193"/>
        <v>0</v>
      </c>
      <c r="DH122" s="67">
        <f t="shared" si="232"/>
        <v>66593</v>
      </c>
      <c r="DI122" s="66"/>
      <c r="DJ122" s="66">
        <f t="shared" si="137"/>
        <v>0</v>
      </c>
      <c r="DK122" s="67">
        <f t="shared" si="194"/>
        <v>3536.5</v>
      </c>
      <c r="DM122" s="206">
        <f t="shared" si="138"/>
        <v>0</v>
      </c>
      <c r="DN122" s="25">
        <f t="shared" si="139"/>
        <v>0</v>
      </c>
      <c r="DO122" s="5"/>
      <c r="DP122" s="43">
        <f t="shared" si="140"/>
        <v>0</v>
      </c>
      <c r="DQ122" s="27">
        <f t="shared" si="195"/>
        <v>7097</v>
      </c>
      <c r="DR122" s="5"/>
      <c r="DS122" s="43">
        <f t="shared" si="141"/>
        <v>0</v>
      </c>
      <c r="DT122" s="27">
        <f t="shared" si="196"/>
        <v>4846</v>
      </c>
      <c r="DU122" s="5"/>
      <c r="DV122" s="43">
        <f t="shared" si="142"/>
        <v>0</v>
      </c>
      <c r="DW122" s="27">
        <f t="shared" si="197"/>
        <v>4835</v>
      </c>
      <c r="DX122" s="5"/>
      <c r="DY122" s="22">
        <f t="shared" si="143"/>
        <v>0</v>
      </c>
      <c r="DZ122" s="25">
        <f t="shared" si="198"/>
        <v>523</v>
      </c>
      <c r="EA122" s="22"/>
      <c r="EB122" s="22">
        <f t="shared" si="144"/>
        <v>0</v>
      </c>
      <c r="EC122" s="28">
        <f t="shared" si="199"/>
        <v>369</v>
      </c>
      <c r="ED122" s="5"/>
      <c r="EE122" s="43">
        <f t="shared" si="215"/>
        <v>0</v>
      </c>
      <c r="EF122" s="27">
        <f t="shared" si="200"/>
        <v>4769</v>
      </c>
      <c r="EG122" s="66"/>
      <c r="EH122" s="66">
        <f t="shared" si="146"/>
        <v>0</v>
      </c>
      <c r="EI122" s="67">
        <f t="shared" si="201"/>
        <v>24940</v>
      </c>
      <c r="EJ122" s="66"/>
      <c r="EK122" s="66">
        <f t="shared" si="147"/>
        <v>0</v>
      </c>
      <c r="EL122" s="67">
        <f t="shared" si="202"/>
        <v>23570</v>
      </c>
      <c r="EM122" s="110">
        <f t="shared" si="203"/>
        <v>110811.5649</v>
      </c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</row>
    <row r="123" spans="1:299" ht="11.25" customHeight="1" x14ac:dyDescent="0.25">
      <c r="A123" s="11">
        <v>46039</v>
      </c>
      <c r="B123" s="187"/>
      <c r="C123" s="176">
        <v>8004938633</v>
      </c>
      <c r="D123" s="17" t="s">
        <v>80</v>
      </c>
      <c r="E123" s="18">
        <v>120</v>
      </c>
      <c r="F123" s="19">
        <v>0.25</v>
      </c>
      <c r="G123" s="20">
        <v>191516164604</v>
      </c>
      <c r="H123" s="66"/>
      <c r="I123" s="41">
        <f t="shared" si="121"/>
        <v>0</v>
      </c>
      <c r="J123" s="48">
        <f t="shared" si="224"/>
        <v>95003</v>
      </c>
      <c r="K123" s="66"/>
      <c r="L123" s="41">
        <f t="shared" si="233"/>
        <v>0</v>
      </c>
      <c r="M123" s="48">
        <f t="shared" si="230"/>
        <v>26450</v>
      </c>
      <c r="N123" s="66"/>
      <c r="O123" s="41">
        <f t="shared" si="122"/>
        <v>0</v>
      </c>
      <c r="P123" s="48">
        <f t="shared" si="231"/>
        <v>89120</v>
      </c>
      <c r="Q123" s="66"/>
      <c r="R123" s="66">
        <f t="shared" si="123"/>
        <v>0</v>
      </c>
      <c r="S123" s="67">
        <f t="shared" si="227"/>
        <v>21444</v>
      </c>
      <c r="T123" s="66"/>
      <c r="U123" s="66">
        <f t="shared" si="152"/>
        <v>0</v>
      </c>
      <c r="V123" s="67">
        <f t="shared" si="153"/>
        <v>65399.3</v>
      </c>
      <c r="X123" s="69">
        <f t="shared" si="124"/>
        <v>0</v>
      </c>
      <c r="Y123" s="67">
        <f t="shared" si="216"/>
        <v>1990.5</v>
      </c>
      <c r="Z123" s="66"/>
      <c r="AA123" s="68">
        <f t="shared" si="208"/>
        <v>0</v>
      </c>
      <c r="AB123" s="67">
        <f t="shared" si="155"/>
        <v>7874</v>
      </c>
      <c r="AC123" s="66"/>
      <c r="AD123" s="66">
        <f t="shared" si="235"/>
        <v>0</v>
      </c>
      <c r="AE123" s="67">
        <f t="shared" si="157"/>
        <v>1902</v>
      </c>
      <c r="AF123" s="66"/>
      <c r="AG123" s="78">
        <f t="shared" si="126"/>
        <v>0</v>
      </c>
      <c r="AH123" s="79">
        <f t="shared" si="158"/>
        <v>1625</v>
      </c>
      <c r="AI123" s="66"/>
      <c r="AJ123" s="68">
        <f t="shared" si="127"/>
        <v>0</v>
      </c>
      <c r="AK123" s="67">
        <f t="shared" si="159"/>
        <v>1205.5</v>
      </c>
      <c r="AL123" s="66"/>
      <c r="AM123" s="68">
        <f t="shared" si="128"/>
        <v>0</v>
      </c>
      <c r="AN123" s="67">
        <f t="shared" si="160"/>
        <v>1649.4</v>
      </c>
      <c r="AO123" s="66"/>
      <c r="AP123" s="68">
        <f t="shared" si="129"/>
        <v>0</v>
      </c>
      <c r="AQ123" s="67">
        <f t="shared" si="161"/>
        <v>5341.4</v>
      </c>
      <c r="AR123" s="66"/>
      <c r="AS123" s="68">
        <f t="shared" si="130"/>
        <v>0</v>
      </c>
      <c r="AT123" s="67">
        <f t="shared" si="162"/>
        <v>2344</v>
      </c>
      <c r="AU123" s="66"/>
      <c r="AV123" s="66">
        <f t="shared" si="163"/>
        <v>0</v>
      </c>
      <c r="AW123" s="42">
        <f t="shared" si="164"/>
        <v>1788.4</v>
      </c>
      <c r="AX123" s="66"/>
      <c r="AY123" s="66">
        <f t="shared" si="165"/>
        <v>0</v>
      </c>
      <c r="AZ123" s="67">
        <f t="shared" si="166"/>
        <v>1870</v>
      </c>
      <c r="BA123" s="66"/>
      <c r="BB123" s="68">
        <f t="shared" si="167"/>
        <v>0</v>
      </c>
      <c r="BC123" s="67">
        <f t="shared" si="168"/>
        <v>3451.6</v>
      </c>
      <c r="BD123" s="66"/>
      <c r="BE123" s="68">
        <f t="shared" si="169"/>
        <v>0</v>
      </c>
      <c r="BF123" s="67">
        <f t="shared" si="170"/>
        <v>3573</v>
      </c>
      <c r="BG123" s="66"/>
      <c r="BH123" s="68">
        <f t="shared" si="234"/>
        <v>0</v>
      </c>
      <c r="BI123" s="67">
        <f t="shared" si="210"/>
        <v>13310.200000000003</v>
      </c>
      <c r="BJ123" s="66"/>
      <c r="BK123" s="68">
        <f t="shared" si="172"/>
        <v>0</v>
      </c>
      <c r="BL123" s="67">
        <f t="shared" si="173"/>
        <v>7616</v>
      </c>
      <c r="BM123" s="66"/>
      <c r="BN123" s="68">
        <f t="shared" si="174"/>
        <v>0</v>
      </c>
      <c r="BO123" s="67">
        <f t="shared" si="175"/>
        <v>6613.8</v>
      </c>
      <c r="BP123" s="66"/>
      <c r="BQ123" s="68">
        <f t="shared" si="176"/>
        <v>44.4</v>
      </c>
      <c r="BR123" s="67">
        <f t="shared" si="177"/>
        <v>23733.999999999996</v>
      </c>
      <c r="BS123" s="66"/>
      <c r="BT123" s="66">
        <f t="shared" si="131"/>
        <v>240</v>
      </c>
      <c r="BU123" s="67">
        <f t="shared" si="211"/>
        <v>83115</v>
      </c>
      <c r="BV123" s="66"/>
      <c r="BW123" s="66">
        <f t="shared" si="132"/>
        <v>240</v>
      </c>
      <c r="BX123" s="67">
        <f t="shared" si="228"/>
        <v>67970</v>
      </c>
      <c r="BY123" s="66"/>
      <c r="BZ123" s="66">
        <f t="shared" si="133"/>
        <v>240</v>
      </c>
      <c r="CA123" s="67">
        <f t="shared" si="209"/>
        <v>74574</v>
      </c>
      <c r="CB123" s="66"/>
      <c r="CC123" s="66">
        <f t="shared" si="178"/>
        <v>0</v>
      </c>
      <c r="CD123" s="67">
        <f t="shared" si="219"/>
        <v>4501</v>
      </c>
      <c r="CE123" s="66"/>
      <c r="CF123" s="66">
        <f t="shared" si="180"/>
        <v>0</v>
      </c>
      <c r="CG123" s="67">
        <f t="shared" si="181"/>
        <v>7047</v>
      </c>
      <c r="CH123" s="66"/>
      <c r="CI123" s="66">
        <f t="shared" si="134"/>
        <v>0</v>
      </c>
      <c r="CJ123" s="67">
        <f t="shared" si="182"/>
        <v>8813</v>
      </c>
      <c r="CK123" s="66"/>
      <c r="CL123" s="66">
        <f t="shared" si="183"/>
        <v>0</v>
      </c>
      <c r="CM123" s="79">
        <f t="shared" si="184"/>
        <v>4885</v>
      </c>
      <c r="CN123" s="66"/>
      <c r="CO123" s="68">
        <f t="shared" si="236"/>
        <v>0</v>
      </c>
      <c r="CP123" s="79">
        <f t="shared" si="186"/>
        <v>3976</v>
      </c>
      <c r="CQ123" s="66"/>
      <c r="CR123" s="68">
        <f t="shared" si="135"/>
        <v>0</v>
      </c>
      <c r="CS123" s="79">
        <f t="shared" si="221"/>
        <v>274</v>
      </c>
      <c r="CT123" s="66"/>
      <c r="CU123" s="68">
        <f t="shared" si="136"/>
        <v>0</v>
      </c>
      <c r="CV123" s="200">
        <f t="shared" si="188"/>
        <v>7769</v>
      </c>
      <c r="CW123" s="65"/>
      <c r="CX123" s="66">
        <f t="shared" si="237"/>
        <v>0</v>
      </c>
      <c r="CY123" s="40">
        <f t="shared" si="213"/>
        <v>6603</v>
      </c>
      <c r="CZ123" s="65"/>
      <c r="DA123" s="66">
        <f t="shared" si="189"/>
        <v>0</v>
      </c>
      <c r="DB123" s="67">
        <f t="shared" si="222"/>
        <v>41690</v>
      </c>
      <c r="DC123" s="66"/>
      <c r="DD123" s="66">
        <f t="shared" si="191"/>
        <v>0</v>
      </c>
      <c r="DE123" s="67">
        <f t="shared" si="223"/>
        <v>38461</v>
      </c>
      <c r="DF123" s="66"/>
      <c r="DG123" s="69">
        <f t="shared" si="193"/>
        <v>0</v>
      </c>
      <c r="DH123" s="67">
        <f t="shared" si="232"/>
        <v>66593</v>
      </c>
      <c r="DI123" s="66"/>
      <c r="DJ123" s="66">
        <f t="shared" si="137"/>
        <v>0</v>
      </c>
      <c r="DK123" s="67">
        <f t="shared" si="194"/>
        <v>3536.5</v>
      </c>
      <c r="DM123" s="206">
        <f t="shared" si="138"/>
        <v>0</v>
      </c>
      <c r="DN123" s="25">
        <f t="shared" si="139"/>
        <v>0</v>
      </c>
      <c r="DO123" s="5"/>
      <c r="DP123" s="43">
        <f t="shared" si="140"/>
        <v>0</v>
      </c>
      <c r="DQ123" s="27">
        <f t="shared" si="195"/>
        <v>7097</v>
      </c>
      <c r="DR123" s="5"/>
      <c r="DS123" s="43">
        <f t="shared" si="141"/>
        <v>0</v>
      </c>
      <c r="DT123" s="27">
        <f t="shared" si="196"/>
        <v>4846</v>
      </c>
      <c r="DU123" s="5"/>
      <c r="DV123" s="43">
        <f t="shared" si="142"/>
        <v>0</v>
      </c>
      <c r="DW123" s="27">
        <f t="shared" si="197"/>
        <v>4835</v>
      </c>
      <c r="DX123" s="5"/>
      <c r="DY123" s="22">
        <f t="shared" si="143"/>
        <v>0</v>
      </c>
      <c r="DZ123" s="25">
        <f t="shared" si="198"/>
        <v>523</v>
      </c>
      <c r="EA123" s="22"/>
      <c r="EB123" s="22">
        <f t="shared" si="144"/>
        <v>0</v>
      </c>
      <c r="EC123" s="28">
        <f t="shared" si="199"/>
        <v>369</v>
      </c>
      <c r="ED123" s="5"/>
      <c r="EE123" s="43">
        <f t="shared" si="215"/>
        <v>0</v>
      </c>
      <c r="EF123" s="27">
        <f t="shared" si="200"/>
        <v>4769</v>
      </c>
      <c r="EG123" s="66"/>
      <c r="EH123" s="66">
        <f t="shared" si="146"/>
        <v>0</v>
      </c>
      <c r="EI123" s="67">
        <f t="shared" si="201"/>
        <v>24940</v>
      </c>
      <c r="EJ123" s="66"/>
      <c r="EK123" s="66">
        <f t="shared" si="147"/>
        <v>0</v>
      </c>
      <c r="EL123" s="67">
        <f t="shared" si="202"/>
        <v>23570</v>
      </c>
      <c r="EM123" s="110">
        <f t="shared" si="203"/>
        <v>109177.09815000001</v>
      </c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</row>
    <row r="124" spans="1:299" ht="12" customHeight="1" x14ac:dyDescent="0.25">
      <c r="A124" s="11">
        <v>46039</v>
      </c>
      <c r="B124" s="187"/>
      <c r="C124" s="181">
        <v>8004938646</v>
      </c>
      <c r="D124" s="111" t="s">
        <v>180</v>
      </c>
      <c r="E124" s="138">
        <v>350</v>
      </c>
      <c r="F124" s="139">
        <v>10</v>
      </c>
      <c r="G124" s="85">
        <v>191516203105</v>
      </c>
      <c r="H124" s="66"/>
      <c r="I124" s="41">
        <f t="shared" si="121"/>
        <v>0</v>
      </c>
      <c r="J124" s="48">
        <f t="shared" si="224"/>
        <v>95003</v>
      </c>
      <c r="K124" s="66"/>
      <c r="L124" s="41">
        <f t="shared" si="233"/>
        <v>0</v>
      </c>
      <c r="M124" s="48">
        <f t="shared" si="230"/>
        <v>26450</v>
      </c>
      <c r="N124" s="66"/>
      <c r="O124" s="41">
        <f t="shared" si="122"/>
        <v>0</v>
      </c>
      <c r="P124" s="48">
        <f t="shared" si="231"/>
        <v>89120</v>
      </c>
      <c r="Q124" s="66"/>
      <c r="R124" s="66">
        <f t="shared" si="123"/>
        <v>0</v>
      </c>
      <c r="S124" s="67">
        <f t="shared" si="227"/>
        <v>21444</v>
      </c>
      <c r="T124" s="66"/>
      <c r="U124" s="66">
        <f t="shared" si="152"/>
        <v>0</v>
      </c>
      <c r="V124" s="67">
        <f t="shared" si="153"/>
        <v>65399.3</v>
      </c>
      <c r="X124" s="69">
        <f t="shared" si="124"/>
        <v>0</v>
      </c>
      <c r="Y124" s="67">
        <f t="shared" si="216"/>
        <v>1990.5</v>
      </c>
      <c r="Z124" s="66"/>
      <c r="AA124" s="68">
        <f t="shared" si="208"/>
        <v>0</v>
      </c>
      <c r="AB124" s="67">
        <f t="shared" si="155"/>
        <v>7874</v>
      </c>
      <c r="AC124" s="66"/>
      <c r="AD124" s="66">
        <f t="shared" si="235"/>
        <v>0</v>
      </c>
      <c r="AE124" s="67">
        <f t="shared" si="157"/>
        <v>1902</v>
      </c>
      <c r="AF124" s="66"/>
      <c r="AG124" s="78">
        <f t="shared" si="126"/>
        <v>0</v>
      </c>
      <c r="AH124" s="79">
        <f t="shared" si="158"/>
        <v>1625</v>
      </c>
      <c r="AI124" s="66"/>
      <c r="AJ124" s="68">
        <f t="shared" si="127"/>
        <v>0</v>
      </c>
      <c r="AK124" s="67">
        <f t="shared" si="159"/>
        <v>1205.5</v>
      </c>
      <c r="AL124" s="66"/>
      <c r="AM124" s="68">
        <f t="shared" si="128"/>
        <v>0</v>
      </c>
      <c r="AN124" s="67">
        <f t="shared" si="160"/>
        <v>1649.4</v>
      </c>
      <c r="AO124" s="66"/>
      <c r="AP124" s="68">
        <f t="shared" si="129"/>
        <v>0</v>
      </c>
      <c r="AQ124" s="67">
        <f t="shared" si="161"/>
        <v>5341.4</v>
      </c>
      <c r="AR124" s="66"/>
      <c r="AS124" s="68">
        <f t="shared" si="130"/>
        <v>0</v>
      </c>
      <c r="AT124" s="67">
        <f t="shared" si="162"/>
        <v>2344</v>
      </c>
      <c r="AU124" s="66"/>
      <c r="AV124" s="66">
        <f t="shared" si="163"/>
        <v>0</v>
      </c>
      <c r="AW124" s="42">
        <f t="shared" si="164"/>
        <v>1788.4</v>
      </c>
      <c r="AX124" s="66"/>
      <c r="AY124" s="66">
        <f t="shared" si="165"/>
        <v>0</v>
      </c>
      <c r="AZ124" s="67">
        <f t="shared" si="166"/>
        <v>1870</v>
      </c>
      <c r="BA124" s="66"/>
      <c r="BB124" s="68">
        <f t="shared" si="167"/>
        <v>0</v>
      </c>
      <c r="BC124" s="67">
        <f t="shared" si="168"/>
        <v>3451.6</v>
      </c>
      <c r="BD124" s="66"/>
      <c r="BE124" s="68">
        <f t="shared" si="169"/>
        <v>0</v>
      </c>
      <c r="BF124" s="67">
        <f t="shared" si="170"/>
        <v>3573</v>
      </c>
      <c r="BG124" s="66"/>
      <c r="BH124" s="68">
        <f t="shared" si="234"/>
        <v>0</v>
      </c>
      <c r="BI124" s="67">
        <f t="shared" si="210"/>
        <v>13310.200000000003</v>
      </c>
      <c r="BJ124" s="66"/>
      <c r="BK124" s="68">
        <f t="shared" si="172"/>
        <v>0</v>
      </c>
      <c r="BL124" s="67">
        <f t="shared" si="173"/>
        <v>7616</v>
      </c>
      <c r="BM124" s="66"/>
      <c r="BN124" s="68">
        <f t="shared" si="174"/>
        <v>0</v>
      </c>
      <c r="BO124" s="67">
        <f t="shared" si="175"/>
        <v>6613.8</v>
      </c>
      <c r="BP124" s="66"/>
      <c r="BQ124" s="68">
        <f t="shared" si="176"/>
        <v>0</v>
      </c>
      <c r="BR124" s="67">
        <f t="shared" si="177"/>
        <v>23733.999999999996</v>
      </c>
      <c r="BS124" s="66"/>
      <c r="BT124" s="66">
        <f t="shared" si="131"/>
        <v>0</v>
      </c>
      <c r="BU124" s="67">
        <f t="shared" si="211"/>
        <v>83115</v>
      </c>
      <c r="BV124" s="66"/>
      <c r="BW124" s="66">
        <f t="shared" si="132"/>
        <v>0</v>
      </c>
      <c r="BX124" s="67">
        <f>+BX123+BV124-BW124-700</f>
        <v>67270</v>
      </c>
      <c r="BY124" s="66"/>
      <c r="BZ124" s="66">
        <f t="shared" si="133"/>
        <v>0</v>
      </c>
      <c r="CA124" s="67">
        <f t="shared" ref="CA124:CA137" si="238">+CA123+BY124-BZ124</f>
        <v>74574</v>
      </c>
      <c r="CB124" s="66"/>
      <c r="CC124" s="66">
        <f t="shared" si="178"/>
        <v>3552.5</v>
      </c>
      <c r="CD124" s="67">
        <f t="shared" si="219"/>
        <v>948.5</v>
      </c>
      <c r="CE124" s="66"/>
      <c r="CF124" s="66">
        <f t="shared" si="180"/>
        <v>0</v>
      </c>
      <c r="CG124" s="67">
        <f t="shared" si="181"/>
        <v>7047</v>
      </c>
      <c r="CH124" s="66"/>
      <c r="CI124" s="66">
        <f t="shared" si="134"/>
        <v>0</v>
      </c>
      <c r="CJ124" s="67">
        <f t="shared" si="182"/>
        <v>8813</v>
      </c>
      <c r="CK124" s="66"/>
      <c r="CL124" s="66">
        <f t="shared" si="183"/>
        <v>0</v>
      </c>
      <c r="CM124" s="79">
        <f t="shared" si="184"/>
        <v>4885</v>
      </c>
      <c r="CN124" s="66"/>
      <c r="CO124" s="68">
        <f t="shared" si="236"/>
        <v>0</v>
      </c>
      <c r="CP124" s="79">
        <f t="shared" si="186"/>
        <v>3976</v>
      </c>
      <c r="CQ124" s="66"/>
      <c r="CR124" s="68">
        <f t="shared" si="135"/>
        <v>0</v>
      </c>
      <c r="CS124" s="79">
        <f t="shared" si="221"/>
        <v>274</v>
      </c>
      <c r="CT124" s="66"/>
      <c r="CU124" s="68">
        <f t="shared" si="136"/>
        <v>0</v>
      </c>
      <c r="CV124" s="200">
        <f t="shared" si="188"/>
        <v>7769</v>
      </c>
      <c r="CW124" s="65"/>
      <c r="CX124" s="66">
        <f t="shared" si="237"/>
        <v>0</v>
      </c>
      <c r="CY124" s="40">
        <f t="shared" si="213"/>
        <v>6603</v>
      </c>
      <c r="CZ124" s="65"/>
      <c r="DA124" s="66">
        <f t="shared" si="189"/>
        <v>700</v>
      </c>
      <c r="DB124" s="67">
        <f t="shared" si="222"/>
        <v>40990</v>
      </c>
      <c r="DC124" s="66"/>
      <c r="DD124" s="66">
        <f t="shared" si="191"/>
        <v>700</v>
      </c>
      <c r="DE124" s="67">
        <f t="shared" si="223"/>
        <v>37761</v>
      </c>
      <c r="DF124" s="66"/>
      <c r="DG124" s="69">
        <f t="shared" si="193"/>
        <v>0</v>
      </c>
      <c r="DH124" s="67">
        <f t="shared" si="232"/>
        <v>66593</v>
      </c>
      <c r="DI124" s="66"/>
      <c r="DJ124" s="66">
        <f t="shared" si="137"/>
        <v>0</v>
      </c>
      <c r="DK124" s="67">
        <f t="shared" si="194"/>
        <v>3536.5</v>
      </c>
      <c r="DM124" s="206">
        <f t="shared" si="138"/>
        <v>0</v>
      </c>
      <c r="DN124" s="25">
        <f t="shared" si="139"/>
        <v>0</v>
      </c>
      <c r="DO124" s="5"/>
      <c r="DP124" s="43">
        <f t="shared" si="140"/>
        <v>0</v>
      </c>
      <c r="DQ124" s="27">
        <f t="shared" si="195"/>
        <v>7097</v>
      </c>
      <c r="DR124" s="5"/>
      <c r="DS124" s="43">
        <f t="shared" si="141"/>
        <v>0</v>
      </c>
      <c r="DT124" s="27">
        <f t="shared" si="196"/>
        <v>4846</v>
      </c>
      <c r="DU124" s="5"/>
      <c r="DV124" s="43">
        <f t="shared" si="142"/>
        <v>0</v>
      </c>
      <c r="DW124" s="27">
        <f t="shared" si="197"/>
        <v>4835</v>
      </c>
      <c r="DX124" s="5"/>
      <c r="DY124" s="22">
        <f t="shared" si="143"/>
        <v>0</v>
      </c>
      <c r="DZ124" s="25">
        <f t="shared" si="198"/>
        <v>523</v>
      </c>
      <c r="EA124" s="22"/>
      <c r="EB124" s="22">
        <f t="shared" si="144"/>
        <v>0</v>
      </c>
      <c r="EC124" s="28">
        <f t="shared" si="199"/>
        <v>369</v>
      </c>
      <c r="ED124" s="5"/>
      <c r="EE124" s="43">
        <f t="shared" si="215"/>
        <v>0</v>
      </c>
      <c r="EF124" s="27">
        <f t="shared" si="200"/>
        <v>4769</v>
      </c>
      <c r="EG124" s="66"/>
      <c r="EH124" s="66">
        <f t="shared" si="146"/>
        <v>0</v>
      </c>
      <c r="EI124" s="67">
        <f t="shared" si="201"/>
        <v>24940</v>
      </c>
      <c r="EJ124" s="66"/>
      <c r="EK124" s="66">
        <f t="shared" si="147"/>
        <v>0</v>
      </c>
      <c r="EL124" s="67">
        <f t="shared" si="202"/>
        <v>23570</v>
      </c>
      <c r="EM124" s="110">
        <f t="shared" si="203"/>
        <v>108830.52315000001</v>
      </c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</row>
    <row r="125" spans="1:299" s="36" customFormat="1" ht="11.25" customHeight="1" x14ac:dyDescent="0.25">
      <c r="A125" s="11">
        <v>46039</v>
      </c>
      <c r="B125" s="187">
        <v>46047</v>
      </c>
      <c r="C125" s="181">
        <v>8004938647</v>
      </c>
      <c r="D125" s="111" t="s">
        <v>181</v>
      </c>
      <c r="E125" s="138">
        <v>1000</v>
      </c>
      <c r="F125" s="139">
        <v>0.2</v>
      </c>
      <c r="G125" s="85">
        <v>191516379022</v>
      </c>
      <c r="H125" s="66"/>
      <c r="I125" s="41">
        <f t="shared" si="121"/>
        <v>0</v>
      </c>
      <c r="J125" s="48">
        <f t="shared" si="224"/>
        <v>95003</v>
      </c>
      <c r="K125" s="66"/>
      <c r="L125" s="41">
        <f t="shared" si="233"/>
        <v>0</v>
      </c>
      <c r="M125" s="48">
        <f t="shared" si="230"/>
        <v>26450</v>
      </c>
      <c r="N125" s="66"/>
      <c r="O125" s="41">
        <f t="shared" si="122"/>
        <v>0</v>
      </c>
      <c r="P125" s="48">
        <f t="shared" si="231"/>
        <v>89120</v>
      </c>
      <c r="Q125" s="66"/>
      <c r="R125" s="66">
        <f t="shared" si="123"/>
        <v>0</v>
      </c>
      <c r="S125" s="67">
        <f t="shared" si="227"/>
        <v>21444</v>
      </c>
      <c r="T125" s="66"/>
      <c r="U125" s="66">
        <f t="shared" si="152"/>
        <v>0</v>
      </c>
      <c r="V125" s="67">
        <f t="shared" si="153"/>
        <v>65399.3</v>
      </c>
      <c r="W125" s="136"/>
      <c r="X125" s="69">
        <f t="shared" si="124"/>
        <v>0</v>
      </c>
      <c r="Y125" s="67">
        <f t="shared" si="216"/>
        <v>1990.5</v>
      </c>
      <c r="Z125" s="66"/>
      <c r="AA125" s="68">
        <f t="shared" si="208"/>
        <v>0</v>
      </c>
      <c r="AB125" s="67">
        <f t="shared" si="155"/>
        <v>7874</v>
      </c>
      <c r="AC125" s="66"/>
      <c r="AD125" s="66">
        <f t="shared" si="235"/>
        <v>0</v>
      </c>
      <c r="AE125" s="67">
        <f t="shared" si="157"/>
        <v>1902</v>
      </c>
      <c r="AF125" s="66"/>
      <c r="AG125" s="78">
        <f t="shared" si="126"/>
        <v>0</v>
      </c>
      <c r="AH125" s="79">
        <f t="shared" si="158"/>
        <v>1625</v>
      </c>
      <c r="AI125" s="66"/>
      <c r="AJ125" s="68">
        <f t="shared" si="127"/>
        <v>0</v>
      </c>
      <c r="AK125" s="67">
        <f t="shared" si="159"/>
        <v>1205.5</v>
      </c>
      <c r="AL125" s="66"/>
      <c r="AM125" s="68">
        <f t="shared" si="128"/>
        <v>0</v>
      </c>
      <c r="AN125" s="67">
        <f t="shared" si="160"/>
        <v>1649.4</v>
      </c>
      <c r="AO125" s="66"/>
      <c r="AP125" s="68">
        <f t="shared" si="129"/>
        <v>0</v>
      </c>
      <c r="AQ125" s="67">
        <f t="shared" si="161"/>
        <v>5341.4</v>
      </c>
      <c r="AR125" s="66"/>
      <c r="AS125" s="68">
        <f t="shared" si="130"/>
        <v>0</v>
      </c>
      <c r="AT125" s="67">
        <f t="shared" si="162"/>
        <v>2344</v>
      </c>
      <c r="AU125" s="66"/>
      <c r="AV125" s="66">
        <f t="shared" si="163"/>
        <v>0</v>
      </c>
      <c r="AW125" s="42">
        <f t="shared" si="164"/>
        <v>1788.4</v>
      </c>
      <c r="AX125" s="66"/>
      <c r="AY125" s="66">
        <f t="shared" si="165"/>
        <v>0</v>
      </c>
      <c r="AZ125" s="67">
        <f t="shared" si="166"/>
        <v>1870</v>
      </c>
      <c r="BA125" s="66"/>
      <c r="BB125" s="68">
        <f t="shared" si="167"/>
        <v>0</v>
      </c>
      <c r="BC125" s="67">
        <f t="shared" si="168"/>
        <v>3451.6</v>
      </c>
      <c r="BD125" s="66"/>
      <c r="BE125" s="68">
        <f t="shared" si="169"/>
        <v>0</v>
      </c>
      <c r="BF125" s="67">
        <f t="shared" si="170"/>
        <v>3573</v>
      </c>
      <c r="BG125" s="66"/>
      <c r="BH125" s="68">
        <f t="shared" si="234"/>
        <v>0</v>
      </c>
      <c r="BI125" s="67">
        <f t="shared" ref="BI125:BI137" si="239">+BI124+BG125-BH125</f>
        <v>13310.200000000003</v>
      </c>
      <c r="BJ125" s="66"/>
      <c r="BK125" s="68">
        <f t="shared" si="172"/>
        <v>0</v>
      </c>
      <c r="BL125" s="67">
        <f t="shared" si="173"/>
        <v>7616</v>
      </c>
      <c r="BM125" s="66"/>
      <c r="BN125" s="68">
        <f t="shared" si="174"/>
        <v>0</v>
      </c>
      <c r="BO125" s="67">
        <f t="shared" si="175"/>
        <v>6613.8</v>
      </c>
      <c r="BP125" s="66"/>
      <c r="BQ125" s="68">
        <f t="shared" si="176"/>
        <v>0</v>
      </c>
      <c r="BR125" s="67">
        <f t="shared" si="177"/>
        <v>23733.999999999996</v>
      </c>
      <c r="BS125" s="66"/>
      <c r="BT125" s="66">
        <f t="shared" si="131"/>
        <v>0</v>
      </c>
      <c r="BU125" s="67">
        <f t="shared" ref="BU125:BU137" si="240">BU124+BS125-BT125</f>
        <v>83115</v>
      </c>
      <c r="BV125" s="66"/>
      <c r="BW125" s="66">
        <f t="shared" si="132"/>
        <v>0</v>
      </c>
      <c r="BX125" s="67">
        <f>+BX124+BV125-BW125-2000</f>
        <v>65270</v>
      </c>
      <c r="BY125" s="66"/>
      <c r="BZ125" s="66">
        <f t="shared" si="133"/>
        <v>0</v>
      </c>
      <c r="CA125" s="67">
        <f t="shared" si="238"/>
        <v>74574</v>
      </c>
      <c r="CB125" s="66"/>
      <c r="CC125" s="66">
        <f t="shared" si="178"/>
        <v>0</v>
      </c>
      <c r="CD125" s="67">
        <f>+CD124+CB125-CC125-250</f>
        <v>698.5</v>
      </c>
      <c r="CE125" s="66"/>
      <c r="CF125" s="66">
        <f t="shared" si="180"/>
        <v>0</v>
      </c>
      <c r="CG125" s="67">
        <f t="shared" si="181"/>
        <v>7047</v>
      </c>
      <c r="CH125" s="66"/>
      <c r="CI125" s="66">
        <f t="shared" si="134"/>
        <v>0</v>
      </c>
      <c r="CJ125" s="67">
        <f t="shared" si="182"/>
        <v>8813</v>
      </c>
      <c r="CK125" s="66"/>
      <c r="CL125" s="66">
        <f t="shared" si="183"/>
        <v>0</v>
      </c>
      <c r="CM125" s="79">
        <f t="shared" si="184"/>
        <v>4885</v>
      </c>
      <c r="CN125" s="66"/>
      <c r="CO125" s="68">
        <f t="shared" si="236"/>
        <v>0</v>
      </c>
      <c r="CP125" s="79">
        <f t="shared" si="186"/>
        <v>3976</v>
      </c>
      <c r="CQ125" s="66"/>
      <c r="CR125" s="68">
        <f t="shared" si="135"/>
        <v>0</v>
      </c>
      <c r="CS125" s="79">
        <f t="shared" si="221"/>
        <v>274</v>
      </c>
      <c r="CT125" s="66"/>
      <c r="CU125" s="68">
        <f t="shared" si="136"/>
        <v>0</v>
      </c>
      <c r="CV125" s="200">
        <f t="shared" si="188"/>
        <v>7769</v>
      </c>
      <c r="CW125" s="65"/>
      <c r="CX125" s="66">
        <f t="shared" si="237"/>
        <v>0</v>
      </c>
      <c r="CY125" s="40">
        <f t="shared" si="213"/>
        <v>6603</v>
      </c>
      <c r="CZ125" s="65"/>
      <c r="DA125" s="66">
        <f t="shared" si="189"/>
        <v>2000</v>
      </c>
      <c r="DB125" s="67">
        <f t="shared" si="222"/>
        <v>38990</v>
      </c>
      <c r="DC125" s="66"/>
      <c r="DD125" s="66">
        <f t="shared" si="191"/>
        <v>2000</v>
      </c>
      <c r="DE125" s="67">
        <f t="shared" si="223"/>
        <v>35761</v>
      </c>
      <c r="DF125" s="66"/>
      <c r="DG125" s="69">
        <f t="shared" si="193"/>
        <v>0</v>
      </c>
      <c r="DH125" s="67">
        <f t="shared" si="232"/>
        <v>66593</v>
      </c>
      <c r="DI125" s="66"/>
      <c r="DJ125" s="66">
        <f t="shared" si="137"/>
        <v>0</v>
      </c>
      <c r="DK125" s="67">
        <f t="shared" si="194"/>
        <v>3536.5</v>
      </c>
      <c r="DL125" s="210"/>
      <c r="DM125" s="206">
        <f t="shared" si="138"/>
        <v>0</v>
      </c>
      <c r="DN125" s="25">
        <f t="shared" si="139"/>
        <v>0</v>
      </c>
      <c r="DO125" s="5"/>
      <c r="DP125" s="43">
        <f t="shared" si="140"/>
        <v>0</v>
      </c>
      <c r="DQ125" s="27">
        <f t="shared" si="195"/>
        <v>7097</v>
      </c>
      <c r="DR125" s="5"/>
      <c r="DS125" s="43">
        <f t="shared" si="141"/>
        <v>0</v>
      </c>
      <c r="DT125" s="27">
        <f t="shared" si="196"/>
        <v>4846</v>
      </c>
      <c r="DU125" s="5"/>
      <c r="DV125" s="43">
        <f t="shared" si="142"/>
        <v>0</v>
      </c>
      <c r="DW125" s="27">
        <f t="shared" si="197"/>
        <v>4835</v>
      </c>
      <c r="DX125" s="5"/>
      <c r="DY125" s="22">
        <f t="shared" si="143"/>
        <v>0</v>
      </c>
      <c r="DZ125" s="25">
        <f t="shared" si="198"/>
        <v>523</v>
      </c>
      <c r="EA125" s="22"/>
      <c r="EB125" s="22">
        <f t="shared" si="144"/>
        <v>0</v>
      </c>
      <c r="EC125" s="28">
        <f t="shared" si="199"/>
        <v>369</v>
      </c>
      <c r="ED125" s="5"/>
      <c r="EE125" s="43">
        <f t="shared" si="215"/>
        <v>0</v>
      </c>
      <c r="EF125" s="27">
        <f t="shared" si="200"/>
        <v>4769</v>
      </c>
      <c r="EG125" s="66"/>
      <c r="EH125" s="66">
        <f t="shared" si="146"/>
        <v>0</v>
      </c>
      <c r="EI125" s="67">
        <f t="shared" si="201"/>
        <v>24940</v>
      </c>
      <c r="EJ125" s="66"/>
      <c r="EK125" s="66">
        <f t="shared" si="147"/>
        <v>0</v>
      </c>
      <c r="EL125" s="67">
        <f t="shared" si="202"/>
        <v>23570</v>
      </c>
      <c r="EM125" s="110">
        <f t="shared" si="203"/>
        <v>108710.6345</v>
      </c>
    </row>
    <row r="126" spans="1:299" ht="11.25" customHeight="1" x14ac:dyDescent="0.25">
      <c r="A126" s="11">
        <v>46039</v>
      </c>
      <c r="B126" s="187">
        <v>46047</v>
      </c>
      <c r="C126" s="181">
        <v>8004938649</v>
      </c>
      <c r="D126" s="111" t="s">
        <v>182</v>
      </c>
      <c r="E126" s="138">
        <v>230</v>
      </c>
      <c r="F126" s="139">
        <v>0.5</v>
      </c>
      <c r="G126" s="85">
        <v>191516187962</v>
      </c>
      <c r="H126" s="66"/>
      <c r="I126" s="41">
        <f t="shared" si="121"/>
        <v>0</v>
      </c>
      <c r="J126" s="48">
        <f t="shared" si="224"/>
        <v>95003</v>
      </c>
      <c r="K126" s="66"/>
      <c r="L126" s="41">
        <f t="shared" si="233"/>
        <v>0</v>
      </c>
      <c r="M126" s="48">
        <f t="shared" si="230"/>
        <v>26450</v>
      </c>
      <c r="N126" s="66"/>
      <c r="O126" s="41">
        <f t="shared" si="122"/>
        <v>0</v>
      </c>
      <c r="P126" s="48">
        <f t="shared" si="231"/>
        <v>89120</v>
      </c>
      <c r="Q126" s="66"/>
      <c r="R126" s="66">
        <f t="shared" si="123"/>
        <v>0</v>
      </c>
      <c r="S126" s="67">
        <f t="shared" si="227"/>
        <v>21444</v>
      </c>
      <c r="T126" s="66"/>
      <c r="U126" s="66">
        <f t="shared" si="152"/>
        <v>0</v>
      </c>
      <c r="V126" s="67">
        <f t="shared" si="153"/>
        <v>65399.3</v>
      </c>
      <c r="X126" s="69">
        <f t="shared" si="124"/>
        <v>0</v>
      </c>
      <c r="Y126" s="67">
        <f t="shared" si="216"/>
        <v>1990.5</v>
      </c>
      <c r="Z126" s="66"/>
      <c r="AA126" s="68">
        <f t="shared" si="208"/>
        <v>0</v>
      </c>
      <c r="AB126" s="67">
        <f t="shared" si="155"/>
        <v>7874</v>
      </c>
      <c r="AC126" s="66"/>
      <c r="AD126" s="66">
        <f t="shared" si="235"/>
        <v>0</v>
      </c>
      <c r="AE126" s="67">
        <f t="shared" si="157"/>
        <v>1902</v>
      </c>
      <c r="AF126" s="66"/>
      <c r="AG126" s="78">
        <f t="shared" si="126"/>
        <v>0</v>
      </c>
      <c r="AH126" s="79">
        <f t="shared" si="158"/>
        <v>1625</v>
      </c>
      <c r="AI126" s="66"/>
      <c r="AJ126" s="68">
        <f t="shared" si="127"/>
        <v>0</v>
      </c>
      <c r="AK126" s="67">
        <f t="shared" si="159"/>
        <v>1205.5</v>
      </c>
      <c r="AL126" s="66"/>
      <c r="AM126" s="68">
        <f t="shared" si="128"/>
        <v>0</v>
      </c>
      <c r="AN126" s="67">
        <f t="shared" si="160"/>
        <v>1649.4</v>
      </c>
      <c r="AO126" s="66"/>
      <c r="AP126" s="68">
        <f t="shared" si="129"/>
        <v>0</v>
      </c>
      <c r="AQ126" s="67">
        <f t="shared" si="161"/>
        <v>5341.4</v>
      </c>
      <c r="AR126" s="66"/>
      <c r="AS126" s="68">
        <f t="shared" si="130"/>
        <v>0</v>
      </c>
      <c r="AT126" s="67">
        <f t="shared" si="162"/>
        <v>2344</v>
      </c>
      <c r="AU126" s="66"/>
      <c r="AV126" s="66">
        <f t="shared" si="163"/>
        <v>0</v>
      </c>
      <c r="AW126" s="42">
        <f t="shared" si="164"/>
        <v>1788.4</v>
      </c>
      <c r="AX126" s="66"/>
      <c r="AY126" s="66">
        <f t="shared" si="165"/>
        <v>0</v>
      </c>
      <c r="AZ126" s="67">
        <f t="shared" si="166"/>
        <v>1870</v>
      </c>
      <c r="BA126" s="66"/>
      <c r="BB126" s="68">
        <f t="shared" si="167"/>
        <v>0</v>
      </c>
      <c r="BC126" s="67">
        <f t="shared" si="168"/>
        <v>3451.6</v>
      </c>
      <c r="BD126" s="66"/>
      <c r="BE126" s="68">
        <f t="shared" si="169"/>
        <v>0</v>
      </c>
      <c r="BF126" s="67">
        <f t="shared" si="170"/>
        <v>3573</v>
      </c>
      <c r="BG126" s="66"/>
      <c r="BH126" s="68">
        <f t="shared" si="234"/>
        <v>0</v>
      </c>
      <c r="BI126" s="67">
        <f t="shared" si="239"/>
        <v>13310.200000000003</v>
      </c>
      <c r="BJ126" s="66"/>
      <c r="BK126" s="68">
        <f t="shared" si="172"/>
        <v>0</v>
      </c>
      <c r="BL126" s="67">
        <f t="shared" si="173"/>
        <v>7616</v>
      </c>
      <c r="BM126" s="66"/>
      <c r="BN126" s="68">
        <f t="shared" si="174"/>
        <v>0</v>
      </c>
      <c r="BO126" s="67">
        <f t="shared" si="175"/>
        <v>6613.8</v>
      </c>
      <c r="BP126" s="66"/>
      <c r="BQ126" s="68">
        <f t="shared" si="176"/>
        <v>0</v>
      </c>
      <c r="BR126" s="67">
        <f t="shared" si="177"/>
        <v>23733.999999999996</v>
      </c>
      <c r="BS126" s="66"/>
      <c r="BT126" s="66">
        <f t="shared" si="131"/>
        <v>0</v>
      </c>
      <c r="BU126" s="67">
        <f t="shared" si="240"/>
        <v>83115</v>
      </c>
      <c r="BV126" s="66"/>
      <c r="BW126" s="66">
        <f t="shared" si="132"/>
        <v>0</v>
      </c>
      <c r="BX126" s="67">
        <f>+BX125+BV126-BW126-460</f>
        <v>64810</v>
      </c>
      <c r="BY126" s="66"/>
      <c r="BZ126" s="66">
        <f t="shared" si="133"/>
        <v>0</v>
      </c>
      <c r="CA126" s="67">
        <f t="shared" si="238"/>
        <v>74574</v>
      </c>
      <c r="CB126" s="66"/>
      <c r="CC126" s="66">
        <f t="shared" si="178"/>
        <v>149.5</v>
      </c>
      <c r="CD126" s="67">
        <f t="shared" ref="CD126:CD189" si="241">+CD125+CB126-CC126</f>
        <v>549</v>
      </c>
      <c r="CE126" s="66"/>
      <c r="CF126" s="66">
        <f t="shared" si="180"/>
        <v>0</v>
      </c>
      <c r="CG126" s="67">
        <f t="shared" si="181"/>
        <v>7047</v>
      </c>
      <c r="CH126" s="66"/>
      <c r="CI126" s="66">
        <f t="shared" si="134"/>
        <v>0</v>
      </c>
      <c r="CJ126" s="67">
        <f t="shared" si="182"/>
        <v>8813</v>
      </c>
      <c r="CK126" s="66"/>
      <c r="CL126" s="66">
        <f t="shared" si="183"/>
        <v>0</v>
      </c>
      <c r="CM126" s="79">
        <f t="shared" si="184"/>
        <v>4885</v>
      </c>
      <c r="CN126" s="66"/>
      <c r="CO126" s="68">
        <f t="shared" si="236"/>
        <v>0</v>
      </c>
      <c r="CP126" s="79">
        <f t="shared" si="186"/>
        <v>3976</v>
      </c>
      <c r="CQ126" s="66"/>
      <c r="CR126" s="68">
        <f t="shared" si="135"/>
        <v>0</v>
      </c>
      <c r="CS126" s="79">
        <f t="shared" si="221"/>
        <v>274</v>
      </c>
      <c r="CT126" s="66"/>
      <c r="CU126" s="68">
        <f t="shared" si="136"/>
        <v>0</v>
      </c>
      <c r="CV126" s="200">
        <f t="shared" si="188"/>
        <v>7769</v>
      </c>
      <c r="CW126" s="65"/>
      <c r="CX126" s="66">
        <f t="shared" si="237"/>
        <v>0</v>
      </c>
      <c r="CY126" s="40">
        <f t="shared" si="213"/>
        <v>6603</v>
      </c>
      <c r="CZ126" s="65"/>
      <c r="DA126" s="66">
        <f t="shared" si="189"/>
        <v>460</v>
      </c>
      <c r="DB126" s="67">
        <f t="shared" si="222"/>
        <v>38530</v>
      </c>
      <c r="DC126" s="66"/>
      <c r="DD126" s="66">
        <f t="shared" si="191"/>
        <v>460</v>
      </c>
      <c r="DE126" s="67">
        <f t="shared" si="223"/>
        <v>35301</v>
      </c>
      <c r="DF126" s="66"/>
      <c r="DG126" s="69">
        <f t="shared" si="193"/>
        <v>0</v>
      </c>
      <c r="DH126" s="67">
        <f t="shared" si="232"/>
        <v>66593</v>
      </c>
      <c r="DI126" s="66"/>
      <c r="DJ126" s="66">
        <f t="shared" si="137"/>
        <v>0</v>
      </c>
      <c r="DK126" s="67">
        <f t="shared" si="194"/>
        <v>3536.5</v>
      </c>
      <c r="DM126" s="206">
        <f t="shared" si="138"/>
        <v>0</v>
      </c>
      <c r="DN126" s="25">
        <f t="shared" si="139"/>
        <v>0</v>
      </c>
      <c r="DO126" s="5"/>
      <c r="DP126" s="43">
        <f t="shared" si="140"/>
        <v>0</v>
      </c>
      <c r="DQ126" s="27">
        <f t="shared" si="195"/>
        <v>7097</v>
      </c>
      <c r="DR126" s="5"/>
      <c r="DS126" s="43">
        <f t="shared" si="141"/>
        <v>0</v>
      </c>
      <c r="DT126" s="27">
        <f t="shared" si="196"/>
        <v>4846</v>
      </c>
      <c r="DU126" s="5"/>
      <c r="DV126" s="43">
        <f t="shared" si="142"/>
        <v>0</v>
      </c>
      <c r="DW126" s="27">
        <f t="shared" si="197"/>
        <v>4835</v>
      </c>
      <c r="DX126" s="5"/>
      <c r="DY126" s="22">
        <f t="shared" si="143"/>
        <v>0</v>
      </c>
      <c r="DZ126" s="25">
        <f t="shared" si="198"/>
        <v>523</v>
      </c>
      <c r="EA126" s="22"/>
      <c r="EB126" s="22">
        <f t="shared" si="144"/>
        <v>0</v>
      </c>
      <c r="EC126" s="28">
        <f t="shared" si="199"/>
        <v>369</v>
      </c>
      <c r="ED126" s="5"/>
      <c r="EE126" s="43">
        <f t="shared" si="215"/>
        <v>0</v>
      </c>
      <c r="EF126" s="27">
        <f t="shared" si="200"/>
        <v>4769</v>
      </c>
      <c r="EG126" s="66"/>
      <c r="EH126" s="66">
        <f t="shared" si="146"/>
        <v>0</v>
      </c>
      <c r="EI126" s="67">
        <f t="shared" si="201"/>
        <v>24940</v>
      </c>
      <c r="EJ126" s="66"/>
      <c r="EK126" s="66">
        <f t="shared" si="147"/>
        <v>0</v>
      </c>
      <c r="EL126" s="67">
        <f t="shared" si="202"/>
        <v>23570</v>
      </c>
      <c r="EM126" s="110">
        <f t="shared" si="203"/>
        <v>108187.23129999998</v>
      </c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</row>
    <row r="127" spans="1:299" s="33" customFormat="1" ht="11.25" customHeight="1" x14ac:dyDescent="0.25">
      <c r="A127" s="11">
        <v>46039</v>
      </c>
      <c r="B127" s="187"/>
      <c r="C127" s="176">
        <v>8004939553</v>
      </c>
      <c r="D127" s="17" t="s">
        <v>188</v>
      </c>
      <c r="E127" s="18">
        <v>100</v>
      </c>
      <c r="F127" s="19">
        <v>15</v>
      </c>
      <c r="G127" s="20">
        <v>191516041592</v>
      </c>
      <c r="H127" s="66"/>
      <c r="I127" s="41">
        <f t="shared" si="121"/>
        <v>0</v>
      </c>
      <c r="J127" s="48">
        <f t="shared" si="224"/>
        <v>95003</v>
      </c>
      <c r="K127" s="66"/>
      <c r="L127" s="41">
        <f t="shared" si="233"/>
        <v>0</v>
      </c>
      <c r="M127" s="48">
        <f t="shared" si="230"/>
        <v>26450</v>
      </c>
      <c r="N127" s="66"/>
      <c r="O127" s="41">
        <f t="shared" si="122"/>
        <v>0</v>
      </c>
      <c r="P127" s="48">
        <f t="shared" si="231"/>
        <v>89120</v>
      </c>
      <c r="Q127" s="66"/>
      <c r="R127" s="66">
        <f t="shared" si="123"/>
        <v>0</v>
      </c>
      <c r="S127" s="67">
        <f t="shared" si="227"/>
        <v>21444</v>
      </c>
      <c r="T127" s="66"/>
      <c r="U127" s="66">
        <f t="shared" si="152"/>
        <v>0</v>
      </c>
      <c r="V127" s="67">
        <f t="shared" si="153"/>
        <v>65399.3</v>
      </c>
      <c r="W127" s="136"/>
      <c r="X127" s="69">
        <f t="shared" si="124"/>
        <v>0</v>
      </c>
      <c r="Y127" s="67">
        <f t="shared" si="216"/>
        <v>1990.5</v>
      </c>
      <c r="Z127" s="66"/>
      <c r="AA127" s="68">
        <f t="shared" si="208"/>
        <v>0</v>
      </c>
      <c r="AB127" s="67">
        <f t="shared" si="155"/>
        <v>7874</v>
      </c>
      <c r="AC127" s="66"/>
      <c r="AD127" s="66">
        <f t="shared" si="235"/>
        <v>0</v>
      </c>
      <c r="AE127" s="67">
        <f t="shared" si="157"/>
        <v>1902</v>
      </c>
      <c r="AF127" s="66"/>
      <c r="AG127" s="78">
        <f t="shared" si="126"/>
        <v>0</v>
      </c>
      <c r="AH127" s="79">
        <f t="shared" si="158"/>
        <v>1625</v>
      </c>
      <c r="AI127" s="66"/>
      <c r="AJ127" s="68">
        <f t="shared" si="127"/>
        <v>0</v>
      </c>
      <c r="AK127" s="67">
        <f t="shared" si="159"/>
        <v>1205.5</v>
      </c>
      <c r="AL127" s="66"/>
      <c r="AM127" s="68">
        <f t="shared" si="128"/>
        <v>0</v>
      </c>
      <c r="AN127" s="67">
        <f t="shared" si="160"/>
        <v>1649.4</v>
      </c>
      <c r="AO127" s="66"/>
      <c r="AP127" s="68">
        <f t="shared" si="129"/>
        <v>0</v>
      </c>
      <c r="AQ127" s="67">
        <f t="shared" si="161"/>
        <v>5341.4</v>
      </c>
      <c r="AR127" s="66"/>
      <c r="AS127" s="68">
        <f t="shared" si="130"/>
        <v>0</v>
      </c>
      <c r="AT127" s="67">
        <f t="shared" si="162"/>
        <v>2344</v>
      </c>
      <c r="AU127" s="66"/>
      <c r="AV127" s="66">
        <f t="shared" si="163"/>
        <v>0</v>
      </c>
      <c r="AW127" s="42">
        <f t="shared" si="164"/>
        <v>1788.4</v>
      </c>
      <c r="AX127" s="66"/>
      <c r="AY127" s="66">
        <f t="shared" si="165"/>
        <v>0</v>
      </c>
      <c r="AZ127" s="67">
        <f t="shared" si="166"/>
        <v>1870</v>
      </c>
      <c r="BA127" s="66"/>
      <c r="BB127" s="68">
        <f t="shared" si="167"/>
        <v>0</v>
      </c>
      <c r="BC127" s="67">
        <f t="shared" si="168"/>
        <v>3451.6</v>
      </c>
      <c r="BD127" s="66"/>
      <c r="BE127" s="68">
        <f t="shared" si="169"/>
        <v>0</v>
      </c>
      <c r="BF127" s="67">
        <f t="shared" si="170"/>
        <v>3573</v>
      </c>
      <c r="BG127" s="66"/>
      <c r="BH127" s="68">
        <f t="shared" si="234"/>
        <v>0</v>
      </c>
      <c r="BI127" s="67">
        <f t="shared" si="239"/>
        <v>13310.200000000003</v>
      </c>
      <c r="BJ127" s="66"/>
      <c r="BK127" s="68">
        <f t="shared" si="172"/>
        <v>0</v>
      </c>
      <c r="BL127" s="67">
        <f t="shared" si="173"/>
        <v>7616</v>
      </c>
      <c r="BM127" s="66"/>
      <c r="BN127" s="68">
        <f t="shared" si="174"/>
        <v>0</v>
      </c>
      <c r="BO127" s="67">
        <f t="shared" si="175"/>
        <v>6613.8</v>
      </c>
      <c r="BP127" s="66"/>
      <c r="BQ127" s="68">
        <f t="shared" si="176"/>
        <v>1512</v>
      </c>
      <c r="BR127" s="67">
        <f t="shared" si="177"/>
        <v>22221.999999999996</v>
      </c>
      <c r="BS127" s="66"/>
      <c r="BT127" s="66">
        <f t="shared" si="131"/>
        <v>200</v>
      </c>
      <c r="BU127" s="67">
        <f t="shared" si="240"/>
        <v>82915</v>
      </c>
      <c r="BV127" s="66"/>
      <c r="BW127" s="66">
        <f t="shared" si="132"/>
        <v>200</v>
      </c>
      <c r="BX127" s="67">
        <f t="shared" ref="BX127:BX133" si="242">+BX126+BV127-BW127</f>
        <v>64610</v>
      </c>
      <c r="BY127" s="66"/>
      <c r="BZ127" s="66">
        <f t="shared" si="133"/>
        <v>200</v>
      </c>
      <c r="CA127" s="67">
        <f t="shared" si="238"/>
        <v>74374</v>
      </c>
      <c r="CB127" s="66"/>
      <c r="CC127" s="66">
        <f t="shared" si="178"/>
        <v>0</v>
      </c>
      <c r="CD127" s="67">
        <f t="shared" si="241"/>
        <v>549</v>
      </c>
      <c r="CE127" s="66"/>
      <c r="CF127" s="66">
        <f t="shared" si="180"/>
        <v>0</v>
      </c>
      <c r="CG127" s="67">
        <f t="shared" si="181"/>
        <v>7047</v>
      </c>
      <c r="CH127" s="66"/>
      <c r="CI127" s="66">
        <f t="shared" si="134"/>
        <v>0</v>
      </c>
      <c r="CJ127" s="67">
        <f t="shared" si="182"/>
        <v>8813</v>
      </c>
      <c r="CK127" s="66"/>
      <c r="CL127" s="66">
        <f t="shared" si="183"/>
        <v>0</v>
      </c>
      <c r="CM127" s="79">
        <f t="shared" si="184"/>
        <v>4885</v>
      </c>
      <c r="CN127" s="66"/>
      <c r="CO127" s="68">
        <f t="shared" si="236"/>
        <v>0</v>
      </c>
      <c r="CP127" s="79">
        <f t="shared" si="186"/>
        <v>3976</v>
      </c>
      <c r="CQ127" s="66"/>
      <c r="CR127" s="68">
        <f t="shared" si="135"/>
        <v>0</v>
      </c>
      <c r="CS127" s="79">
        <f t="shared" si="221"/>
        <v>274</v>
      </c>
      <c r="CT127" s="66"/>
      <c r="CU127" s="68">
        <f t="shared" si="136"/>
        <v>0</v>
      </c>
      <c r="CV127" s="200">
        <f t="shared" si="188"/>
        <v>7769</v>
      </c>
      <c r="CW127" s="65"/>
      <c r="CX127" s="66">
        <f t="shared" si="237"/>
        <v>0</v>
      </c>
      <c r="CY127" s="40">
        <f t="shared" si="213"/>
        <v>6603</v>
      </c>
      <c r="CZ127" s="65"/>
      <c r="DA127" s="66">
        <f t="shared" si="189"/>
        <v>0</v>
      </c>
      <c r="DB127" s="67">
        <f t="shared" si="222"/>
        <v>38530</v>
      </c>
      <c r="DC127" s="66"/>
      <c r="DD127" s="66">
        <f t="shared" si="191"/>
        <v>0</v>
      </c>
      <c r="DE127" s="67">
        <f t="shared" si="223"/>
        <v>35301</v>
      </c>
      <c r="DF127" s="66"/>
      <c r="DG127" s="69">
        <f t="shared" si="193"/>
        <v>0</v>
      </c>
      <c r="DH127" s="67">
        <f t="shared" si="232"/>
        <v>66593</v>
      </c>
      <c r="DI127" s="66"/>
      <c r="DJ127" s="66">
        <f t="shared" si="137"/>
        <v>0</v>
      </c>
      <c r="DK127" s="67">
        <f t="shared" si="194"/>
        <v>3536.5</v>
      </c>
      <c r="DL127" s="210"/>
      <c r="DM127" s="206">
        <f t="shared" si="138"/>
        <v>0</v>
      </c>
      <c r="DN127" s="25">
        <f t="shared" si="139"/>
        <v>0</v>
      </c>
      <c r="DO127" s="5"/>
      <c r="DP127" s="43">
        <f t="shared" si="140"/>
        <v>0</v>
      </c>
      <c r="DQ127" s="27">
        <f t="shared" si="195"/>
        <v>7097</v>
      </c>
      <c r="DR127" s="5"/>
      <c r="DS127" s="43">
        <f t="shared" si="141"/>
        <v>0</v>
      </c>
      <c r="DT127" s="27">
        <f t="shared" si="196"/>
        <v>4846</v>
      </c>
      <c r="DU127" s="5"/>
      <c r="DV127" s="43">
        <f t="shared" si="142"/>
        <v>0</v>
      </c>
      <c r="DW127" s="27">
        <f t="shared" si="197"/>
        <v>4835</v>
      </c>
      <c r="DX127" s="5"/>
      <c r="DY127" s="22">
        <f t="shared" si="143"/>
        <v>0</v>
      </c>
      <c r="DZ127" s="25">
        <f t="shared" si="198"/>
        <v>523</v>
      </c>
      <c r="EA127" s="22"/>
      <c r="EB127" s="22">
        <f t="shared" si="144"/>
        <v>0</v>
      </c>
      <c r="EC127" s="28">
        <f t="shared" si="199"/>
        <v>369</v>
      </c>
      <c r="ED127" s="5"/>
      <c r="EE127" s="43">
        <f t="shared" si="215"/>
        <v>0</v>
      </c>
      <c r="EF127" s="27">
        <f t="shared" si="200"/>
        <v>4769</v>
      </c>
      <c r="EG127" s="66"/>
      <c r="EH127" s="66">
        <f t="shared" si="146"/>
        <v>0</v>
      </c>
      <c r="EI127" s="67">
        <f t="shared" si="201"/>
        <v>24940</v>
      </c>
      <c r="EJ127" s="66"/>
      <c r="EK127" s="66">
        <f t="shared" si="147"/>
        <v>0</v>
      </c>
      <c r="EL127" s="67">
        <f t="shared" si="202"/>
        <v>23570</v>
      </c>
      <c r="EM127" s="110">
        <f t="shared" si="203"/>
        <v>108020.03217999999</v>
      </c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</row>
    <row r="128" spans="1:299" s="33" customFormat="1" ht="11.25" customHeight="1" x14ac:dyDescent="0.25">
      <c r="A128" s="11">
        <v>46039</v>
      </c>
      <c r="B128" s="187"/>
      <c r="C128" s="176">
        <v>8004939554</v>
      </c>
      <c r="D128" s="17" t="s">
        <v>189</v>
      </c>
      <c r="E128" s="18">
        <v>180</v>
      </c>
      <c r="F128" s="19">
        <v>2</v>
      </c>
      <c r="G128" s="20">
        <v>191516042407</v>
      </c>
      <c r="H128" s="66"/>
      <c r="I128" s="41">
        <f t="shared" si="121"/>
        <v>0</v>
      </c>
      <c r="J128" s="48">
        <f t="shared" si="224"/>
        <v>95003</v>
      </c>
      <c r="K128" s="66"/>
      <c r="L128" s="41">
        <f t="shared" si="233"/>
        <v>0</v>
      </c>
      <c r="M128" s="48">
        <f t="shared" si="230"/>
        <v>26450</v>
      </c>
      <c r="N128" s="66"/>
      <c r="O128" s="41">
        <f t="shared" si="122"/>
        <v>0</v>
      </c>
      <c r="P128" s="48">
        <f t="shared" si="231"/>
        <v>89120</v>
      </c>
      <c r="Q128" s="66"/>
      <c r="R128" s="66">
        <f t="shared" si="123"/>
        <v>0</v>
      </c>
      <c r="S128" s="67">
        <f t="shared" si="227"/>
        <v>21444</v>
      </c>
      <c r="T128" s="66"/>
      <c r="U128" s="66">
        <f t="shared" si="152"/>
        <v>0</v>
      </c>
      <c r="V128" s="67">
        <f t="shared" si="153"/>
        <v>65399.3</v>
      </c>
      <c r="W128" s="136"/>
      <c r="X128" s="69">
        <f t="shared" si="124"/>
        <v>0</v>
      </c>
      <c r="Y128" s="67">
        <f t="shared" si="216"/>
        <v>1990.5</v>
      </c>
      <c r="Z128" s="66"/>
      <c r="AA128" s="68">
        <f t="shared" si="208"/>
        <v>0</v>
      </c>
      <c r="AB128" s="67">
        <f t="shared" si="155"/>
        <v>7874</v>
      </c>
      <c r="AC128" s="66"/>
      <c r="AD128" s="66">
        <f t="shared" si="235"/>
        <v>0</v>
      </c>
      <c r="AE128" s="67">
        <f t="shared" si="157"/>
        <v>1902</v>
      </c>
      <c r="AF128" s="66"/>
      <c r="AG128" s="78">
        <f t="shared" si="126"/>
        <v>0</v>
      </c>
      <c r="AH128" s="79">
        <f t="shared" si="158"/>
        <v>1625</v>
      </c>
      <c r="AI128" s="66"/>
      <c r="AJ128" s="68">
        <f t="shared" si="127"/>
        <v>0</v>
      </c>
      <c r="AK128" s="67">
        <f t="shared" si="159"/>
        <v>1205.5</v>
      </c>
      <c r="AL128" s="66"/>
      <c r="AM128" s="68">
        <f t="shared" si="128"/>
        <v>0</v>
      </c>
      <c r="AN128" s="67">
        <f t="shared" si="160"/>
        <v>1649.4</v>
      </c>
      <c r="AO128" s="66"/>
      <c r="AP128" s="68">
        <f t="shared" si="129"/>
        <v>0</v>
      </c>
      <c r="AQ128" s="67">
        <f t="shared" si="161"/>
        <v>5341.4</v>
      </c>
      <c r="AR128" s="66"/>
      <c r="AS128" s="68">
        <f t="shared" si="130"/>
        <v>0</v>
      </c>
      <c r="AT128" s="67">
        <f t="shared" si="162"/>
        <v>2344</v>
      </c>
      <c r="AU128" s="66"/>
      <c r="AV128" s="66">
        <f t="shared" si="163"/>
        <v>0</v>
      </c>
      <c r="AW128" s="42">
        <f t="shared" si="164"/>
        <v>1788.4</v>
      </c>
      <c r="AX128" s="66"/>
      <c r="AY128" s="66">
        <f t="shared" si="165"/>
        <v>0</v>
      </c>
      <c r="AZ128" s="67">
        <f t="shared" si="166"/>
        <v>1870</v>
      </c>
      <c r="BA128" s="66"/>
      <c r="BB128" s="68">
        <f t="shared" si="167"/>
        <v>0</v>
      </c>
      <c r="BC128" s="67">
        <f t="shared" si="168"/>
        <v>3451.6</v>
      </c>
      <c r="BD128" s="66"/>
      <c r="BE128" s="68">
        <f t="shared" si="169"/>
        <v>381.6</v>
      </c>
      <c r="BF128" s="67">
        <f t="shared" si="170"/>
        <v>3191.4</v>
      </c>
      <c r="BG128" s="66"/>
      <c r="BH128" s="68">
        <f t="shared" si="234"/>
        <v>0</v>
      </c>
      <c r="BI128" s="67">
        <f t="shared" si="239"/>
        <v>13310.200000000003</v>
      </c>
      <c r="BJ128" s="66"/>
      <c r="BK128" s="68">
        <f t="shared" si="172"/>
        <v>0</v>
      </c>
      <c r="BL128" s="67">
        <f t="shared" si="173"/>
        <v>7616</v>
      </c>
      <c r="BM128" s="66"/>
      <c r="BN128" s="68">
        <f t="shared" si="174"/>
        <v>0</v>
      </c>
      <c r="BO128" s="67">
        <f t="shared" si="175"/>
        <v>6613.8</v>
      </c>
      <c r="BP128" s="66"/>
      <c r="BQ128" s="68">
        <f t="shared" si="176"/>
        <v>0</v>
      </c>
      <c r="BR128" s="67">
        <f t="shared" si="177"/>
        <v>22221.999999999996</v>
      </c>
      <c r="BS128" s="66"/>
      <c r="BT128" s="66">
        <f t="shared" si="131"/>
        <v>360</v>
      </c>
      <c r="BU128" s="67">
        <f t="shared" si="240"/>
        <v>82555</v>
      </c>
      <c r="BV128" s="66"/>
      <c r="BW128" s="66">
        <f t="shared" si="132"/>
        <v>360</v>
      </c>
      <c r="BX128" s="67">
        <f t="shared" si="242"/>
        <v>64250</v>
      </c>
      <c r="BY128" s="66"/>
      <c r="BZ128" s="66">
        <f t="shared" si="133"/>
        <v>360</v>
      </c>
      <c r="CA128" s="67">
        <f t="shared" si="238"/>
        <v>74014</v>
      </c>
      <c r="CB128" s="66"/>
      <c r="CC128" s="66">
        <f t="shared" si="178"/>
        <v>0</v>
      </c>
      <c r="CD128" s="67">
        <f t="shared" si="241"/>
        <v>549</v>
      </c>
      <c r="CE128" s="66"/>
      <c r="CF128" s="66">
        <f t="shared" si="180"/>
        <v>0</v>
      </c>
      <c r="CG128" s="67">
        <f t="shared" si="181"/>
        <v>7047</v>
      </c>
      <c r="CH128" s="66"/>
      <c r="CI128" s="66">
        <f t="shared" si="134"/>
        <v>0</v>
      </c>
      <c r="CJ128" s="67">
        <f t="shared" si="182"/>
        <v>8813</v>
      </c>
      <c r="CK128" s="66"/>
      <c r="CL128" s="66">
        <f t="shared" si="183"/>
        <v>0</v>
      </c>
      <c r="CM128" s="79">
        <f t="shared" si="184"/>
        <v>4885</v>
      </c>
      <c r="CN128" s="66"/>
      <c r="CO128" s="68">
        <f t="shared" si="236"/>
        <v>0</v>
      </c>
      <c r="CP128" s="79">
        <f t="shared" si="186"/>
        <v>3976</v>
      </c>
      <c r="CQ128" s="66"/>
      <c r="CR128" s="68">
        <f t="shared" si="135"/>
        <v>0</v>
      </c>
      <c r="CS128" s="79">
        <f t="shared" si="221"/>
        <v>274</v>
      </c>
      <c r="CT128" s="66"/>
      <c r="CU128" s="68">
        <f t="shared" si="136"/>
        <v>0</v>
      </c>
      <c r="CV128" s="200">
        <f t="shared" si="188"/>
        <v>7769</v>
      </c>
      <c r="CW128" s="65"/>
      <c r="CX128" s="66">
        <f t="shared" si="237"/>
        <v>0</v>
      </c>
      <c r="CY128" s="40">
        <f t="shared" si="213"/>
        <v>6603</v>
      </c>
      <c r="CZ128" s="65"/>
      <c r="DA128" s="66">
        <f t="shared" si="189"/>
        <v>0</v>
      </c>
      <c r="DB128" s="67">
        <f t="shared" si="222"/>
        <v>38530</v>
      </c>
      <c r="DC128" s="66"/>
      <c r="DD128" s="66">
        <f t="shared" si="191"/>
        <v>0</v>
      </c>
      <c r="DE128" s="67">
        <f t="shared" si="223"/>
        <v>35301</v>
      </c>
      <c r="DF128" s="66"/>
      <c r="DG128" s="69">
        <f t="shared" si="193"/>
        <v>0</v>
      </c>
      <c r="DH128" s="67">
        <f t="shared" si="232"/>
        <v>66593</v>
      </c>
      <c r="DI128" s="66"/>
      <c r="DJ128" s="66">
        <f t="shared" si="137"/>
        <v>0</v>
      </c>
      <c r="DK128" s="67">
        <f t="shared" si="194"/>
        <v>3536.5</v>
      </c>
      <c r="DL128" s="210"/>
      <c r="DM128" s="206">
        <f t="shared" si="138"/>
        <v>0</v>
      </c>
      <c r="DN128" s="25">
        <f t="shared" si="139"/>
        <v>0</v>
      </c>
      <c r="DO128" s="5"/>
      <c r="DP128" s="43">
        <f t="shared" si="140"/>
        <v>0</v>
      </c>
      <c r="DQ128" s="27">
        <f t="shared" si="195"/>
        <v>7097</v>
      </c>
      <c r="DR128" s="5"/>
      <c r="DS128" s="43">
        <f t="shared" si="141"/>
        <v>0</v>
      </c>
      <c r="DT128" s="27">
        <f t="shared" si="196"/>
        <v>4846</v>
      </c>
      <c r="DU128" s="5"/>
      <c r="DV128" s="43">
        <f t="shared" si="142"/>
        <v>0</v>
      </c>
      <c r="DW128" s="27">
        <f t="shared" si="197"/>
        <v>4835</v>
      </c>
      <c r="DX128" s="5"/>
      <c r="DY128" s="22">
        <f t="shared" si="143"/>
        <v>0</v>
      </c>
      <c r="DZ128" s="25">
        <f t="shared" si="198"/>
        <v>523</v>
      </c>
      <c r="EA128" s="22"/>
      <c r="EB128" s="22">
        <f t="shared" si="144"/>
        <v>0</v>
      </c>
      <c r="EC128" s="28">
        <f t="shared" si="199"/>
        <v>369</v>
      </c>
      <c r="ED128" s="5"/>
      <c r="EE128" s="43">
        <f t="shared" si="215"/>
        <v>0</v>
      </c>
      <c r="EF128" s="27">
        <f t="shared" si="200"/>
        <v>4769</v>
      </c>
      <c r="EG128" s="66"/>
      <c r="EH128" s="66">
        <f t="shared" si="146"/>
        <v>0</v>
      </c>
      <c r="EI128" s="67">
        <f t="shared" si="201"/>
        <v>24940</v>
      </c>
      <c r="EJ128" s="66"/>
      <c r="EK128" s="66">
        <f t="shared" si="147"/>
        <v>0</v>
      </c>
      <c r="EL128" s="67">
        <f t="shared" si="202"/>
        <v>23570</v>
      </c>
      <c r="EM128" s="110">
        <f t="shared" si="203"/>
        <v>107904.77314</v>
      </c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</row>
    <row r="129" spans="1:299" ht="11.25" customHeight="1" x14ac:dyDescent="0.25">
      <c r="A129" s="11">
        <v>46039</v>
      </c>
      <c r="B129" s="187"/>
      <c r="C129" s="176">
        <v>8004941663</v>
      </c>
      <c r="D129" s="17" t="s">
        <v>192</v>
      </c>
      <c r="E129" s="18">
        <v>60</v>
      </c>
      <c r="F129" s="19">
        <v>5</v>
      </c>
      <c r="G129" s="20">
        <v>191516042377</v>
      </c>
      <c r="H129" s="66"/>
      <c r="I129" s="41">
        <f t="shared" si="121"/>
        <v>0</v>
      </c>
      <c r="J129" s="48">
        <f t="shared" si="224"/>
        <v>95003</v>
      </c>
      <c r="K129" s="66"/>
      <c r="L129" s="41">
        <f t="shared" si="233"/>
        <v>0</v>
      </c>
      <c r="M129" s="48">
        <f t="shared" si="230"/>
        <v>26450</v>
      </c>
      <c r="N129" s="66"/>
      <c r="O129" s="41">
        <f t="shared" si="122"/>
        <v>0</v>
      </c>
      <c r="P129" s="48">
        <f t="shared" si="231"/>
        <v>89120</v>
      </c>
      <c r="Q129" s="66"/>
      <c r="R129" s="66">
        <f t="shared" si="123"/>
        <v>0</v>
      </c>
      <c r="S129" s="67">
        <f t="shared" si="227"/>
        <v>21444</v>
      </c>
      <c r="T129" s="66"/>
      <c r="U129" s="66">
        <f t="shared" si="152"/>
        <v>0</v>
      </c>
      <c r="V129" s="67">
        <f t="shared" si="153"/>
        <v>65399.3</v>
      </c>
      <c r="X129" s="69">
        <f t="shared" si="124"/>
        <v>0</v>
      </c>
      <c r="Y129" s="67">
        <f t="shared" si="216"/>
        <v>1990.5</v>
      </c>
      <c r="Z129" s="66"/>
      <c r="AA129" s="68">
        <f t="shared" si="208"/>
        <v>0</v>
      </c>
      <c r="AB129" s="67">
        <f t="shared" si="155"/>
        <v>7874</v>
      </c>
      <c r="AC129" s="66"/>
      <c r="AD129" s="66">
        <f t="shared" si="235"/>
        <v>0</v>
      </c>
      <c r="AE129" s="67">
        <f t="shared" si="157"/>
        <v>1902</v>
      </c>
      <c r="AF129" s="66"/>
      <c r="AG129" s="78">
        <f t="shared" si="126"/>
        <v>0</v>
      </c>
      <c r="AH129" s="79">
        <f t="shared" si="158"/>
        <v>1625</v>
      </c>
      <c r="AI129" s="66"/>
      <c r="AJ129" s="68">
        <f t="shared" si="127"/>
        <v>0</v>
      </c>
      <c r="AK129" s="67">
        <f t="shared" si="159"/>
        <v>1205.5</v>
      </c>
      <c r="AL129" s="66"/>
      <c r="AM129" s="68">
        <f t="shared" si="128"/>
        <v>0</v>
      </c>
      <c r="AN129" s="67">
        <f t="shared" si="160"/>
        <v>1649.4</v>
      </c>
      <c r="AO129" s="66"/>
      <c r="AP129" s="68">
        <f t="shared" si="129"/>
        <v>0</v>
      </c>
      <c r="AQ129" s="67">
        <f t="shared" si="161"/>
        <v>5341.4</v>
      </c>
      <c r="AR129" s="66"/>
      <c r="AS129" s="68">
        <f t="shared" si="130"/>
        <v>0</v>
      </c>
      <c r="AT129" s="67">
        <f t="shared" si="162"/>
        <v>2344</v>
      </c>
      <c r="AU129" s="66"/>
      <c r="AV129" s="66">
        <f t="shared" si="163"/>
        <v>0</v>
      </c>
      <c r="AW129" s="42">
        <f t="shared" si="164"/>
        <v>1788.4</v>
      </c>
      <c r="AX129" s="66"/>
      <c r="AY129" s="66">
        <f t="shared" si="165"/>
        <v>0</v>
      </c>
      <c r="AZ129" s="67">
        <f t="shared" si="166"/>
        <v>1870</v>
      </c>
      <c r="BA129" s="66"/>
      <c r="BB129" s="68">
        <f t="shared" si="167"/>
        <v>0</v>
      </c>
      <c r="BC129" s="67">
        <f t="shared" si="168"/>
        <v>3451.6</v>
      </c>
      <c r="BD129" s="66"/>
      <c r="BE129" s="68">
        <f t="shared" si="169"/>
        <v>307.2</v>
      </c>
      <c r="BF129" s="67">
        <f t="shared" si="170"/>
        <v>2884.2000000000003</v>
      </c>
      <c r="BG129" s="66"/>
      <c r="BH129" s="68">
        <f t="shared" si="234"/>
        <v>0</v>
      </c>
      <c r="BI129" s="67">
        <f t="shared" si="239"/>
        <v>13310.200000000003</v>
      </c>
      <c r="BJ129" s="66"/>
      <c r="BK129" s="68">
        <f t="shared" si="172"/>
        <v>0</v>
      </c>
      <c r="BL129" s="67">
        <f t="shared" si="173"/>
        <v>7616</v>
      </c>
      <c r="BM129" s="66"/>
      <c r="BN129" s="68">
        <f t="shared" si="174"/>
        <v>0</v>
      </c>
      <c r="BO129" s="67">
        <f t="shared" si="175"/>
        <v>6613.8</v>
      </c>
      <c r="BP129" s="66"/>
      <c r="BQ129" s="68">
        <f t="shared" si="176"/>
        <v>0</v>
      </c>
      <c r="BR129" s="67">
        <f t="shared" si="177"/>
        <v>22221.999999999996</v>
      </c>
      <c r="BS129" s="66"/>
      <c r="BT129" s="66">
        <f t="shared" si="131"/>
        <v>120</v>
      </c>
      <c r="BU129" s="67">
        <f t="shared" si="240"/>
        <v>82435</v>
      </c>
      <c r="BV129" s="66"/>
      <c r="BW129" s="66">
        <f t="shared" si="132"/>
        <v>120</v>
      </c>
      <c r="BX129" s="67">
        <f t="shared" si="242"/>
        <v>64130</v>
      </c>
      <c r="BY129" s="66"/>
      <c r="BZ129" s="66">
        <f t="shared" si="133"/>
        <v>120</v>
      </c>
      <c r="CA129" s="67">
        <f t="shared" si="238"/>
        <v>73894</v>
      </c>
      <c r="CB129" s="66"/>
      <c r="CC129" s="66">
        <f t="shared" si="178"/>
        <v>0</v>
      </c>
      <c r="CD129" s="67">
        <f t="shared" si="241"/>
        <v>549</v>
      </c>
      <c r="CE129" s="66"/>
      <c r="CF129" s="66">
        <f t="shared" si="180"/>
        <v>0</v>
      </c>
      <c r="CG129" s="67">
        <f t="shared" si="181"/>
        <v>7047</v>
      </c>
      <c r="CH129" s="66"/>
      <c r="CI129" s="66">
        <f t="shared" si="134"/>
        <v>0</v>
      </c>
      <c r="CJ129" s="67">
        <f t="shared" si="182"/>
        <v>8813</v>
      </c>
      <c r="CK129" s="66"/>
      <c r="CL129" s="66">
        <f t="shared" si="183"/>
        <v>0</v>
      </c>
      <c r="CM129" s="79">
        <f t="shared" si="184"/>
        <v>4885</v>
      </c>
      <c r="CN129" s="66"/>
      <c r="CO129" s="68">
        <f t="shared" si="236"/>
        <v>0</v>
      </c>
      <c r="CP129" s="79">
        <f t="shared" si="186"/>
        <v>3976</v>
      </c>
      <c r="CQ129" s="66"/>
      <c r="CR129" s="68">
        <f t="shared" si="135"/>
        <v>0</v>
      </c>
      <c r="CS129" s="79">
        <f t="shared" si="221"/>
        <v>274</v>
      </c>
      <c r="CT129" s="66"/>
      <c r="CU129" s="68">
        <f t="shared" si="136"/>
        <v>0</v>
      </c>
      <c r="CV129" s="200">
        <f t="shared" si="188"/>
        <v>7769</v>
      </c>
      <c r="CW129" s="65"/>
      <c r="CX129" s="66">
        <f t="shared" si="237"/>
        <v>0</v>
      </c>
      <c r="CY129" s="40">
        <f t="shared" si="213"/>
        <v>6603</v>
      </c>
      <c r="CZ129" s="65"/>
      <c r="DA129" s="66">
        <f t="shared" si="189"/>
        <v>0</v>
      </c>
      <c r="DB129" s="67">
        <f t="shared" si="222"/>
        <v>38530</v>
      </c>
      <c r="DC129" s="66"/>
      <c r="DD129" s="66">
        <f t="shared" si="191"/>
        <v>0</v>
      </c>
      <c r="DE129" s="67">
        <f t="shared" si="223"/>
        <v>35301</v>
      </c>
      <c r="DF129" s="66"/>
      <c r="DG129" s="69">
        <f t="shared" si="193"/>
        <v>0</v>
      </c>
      <c r="DH129" s="67">
        <f t="shared" si="232"/>
        <v>66593</v>
      </c>
      <c r="DI129" s="66"/>
      <c r="DJ129" s="66">
        <f t="shared" si="137"/>
        <v>0</v>
      </c>
      <c r="DK129" s="67">
        <f t="shared" si="194"/>
        <v>3536.5</v>
      </c>
      <c r="DM129" s="206">
        <f t="shared" si="138"/>
        <v>0</v>
      </c>
      <c r="DN129" s="25">
        <f t="shared" si="139"/>
        <v>0</v>
      </c>
      <c r="DO129" s="5"/>
      <c r="DP129" s="43">
        <f t="shared" si="140"/>
        <v>0</v>
      </c>
      <c r="DQ129" s="27">
        <f t="shared" si="195"/>
        <v>7097</v>
      </c>
      <c r="DR129" s="5"/>
      <c r="DS129" s="43">
        <f t="shared" si="141"/>
        <v>0</v>
      </c>
      <c r="DT129" s="27">
        <f t="shared" si="196"/>
        <v>4846</v>
      </c>
      <c r="DU129" s="5"/>
      <c r="DV129" s="43">
        <f t="shared" si="142"/>
        <v>0</v>
      </c>
      <c r="DW129" s="27">
        <f t="shared" si="197"/>
        <v>4835</v>
      </c>
      <c r="DX129" s="5"/>
      <c r="DY129" s="22">
        <f t="shared" si="143"/>
        <v>0</v>
      </c>
      <c r="DZ129" s="25">
        <f t="shared" si="198"/>
        <v>523</v>
      </c>
      <c r="EA129" s="22"/>
      <c r="EB129" s="22">
        <f t="shared" si="144"/>
        <v>0</v>
      </c>
      <c r="EC129" s="28">
        <f t="shared" si="199"/>
        <v>369</v>
      </c>
      <c r="ED129" s="5"/>
      <c r="EE129" s="43">
        <f t="shared" si="215"/>
        <v>0</v>
      </c>
      <c r="EF129" s="27">
        <f t="shared" si="200"/>
        <v>4769</v>
      </c>
      <c r="EG129" s="66"/>
      <c r="EH129" s="66">
        <f t="shared" si="146"/>
        <v>0</v>
      </c>
      <c r="EI129" s="67">
        <f t="shared" si="201"/>
        <v>24940</v>
      </c>
      <c r="EJ129" s="66"/>
      <c r="EK129" s="66">
        <f t="shared" si="147"/>
        <v>0</v>
      </c>
      <c r="EL129" s="67">
        <f t="shared" si="202"/>
        <v>23570</v>
      </c>
      <c r="EM129" s="110">
        <f t="shared" si="203"/>
        <v>107327.86354000002</v>
      </c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</row>
    <row r="130" spans="1:299" ht="11.25" customHeight="1" x14ac:dyDescent="0.25">
      <c r="A130" s="11">
        <v>46039</v>
      </c>
      <c r="B130" s="187"/>
      <c r="C130" s="176">
        <v>8004941673</v>
      </c>
      <c r="D130" s="17" t="s">
        <v>37</v>
      </c>
      <c r="E130" s="18">
        <v>300</v>
      </c>
      <c r="F130" s="19">
        <v>5</v>
      </c>
      <c r="G130" s="20">
        <v>191516041622</v>
      </c>
      <c r="H130" s="66"/>
      <c r="I130" s="41">
        <f t="shared" si="121"/>
        <v>0</v>
      </c>
      <c r="J130" s="48">
        <f t="shared" si="224"/>
        <v>95003</v>
      </c>
      <c r="K130" s="66"/>
      <c r="L130" s="41">
        <f t="shared" si="233"/>
        <v>0</v>
      </c>
      <c r="M130" s="48">
        <f t="shared" si="230"/>
        <v>26450</v>
      </c>
      <c r="N130" s="66"/>
      <c r="O130" s="41">
        <f t="shared" si="122"/>
        <v>0</v>
      </c>
      <c r="P130" s="48">
        <f t="shared" si="231"/>
        <v>89120</v>
      </c>
      <c r="Q130" s="66"/>
      <c r="R130" s="66">
        <f t="shared" si="123"/>
        <v>0</v>
      </c>
      <c r="S130" s="67">
        <f t="shared" si="227"/>
        <v>21444</v>
      </c>
      <c r="T130" s="66"/>
      <c r="U130" s="66">
        <f t="shared" si="152"/>
        <v>0</v>
      </c>
      <c r="V130" s="67">
        <f t="shared" si="153"/>
        <v>65399.3</v>
      </c>
      <c r="X130" s="69">
        <f t="shared" si="124"/>
        <v>0</v>
      </c>
      <c r="Y130" s="67">
        <f t="shared" si="216"/>
        <v>1990.5</v>
      </c>
      <c r="Z130" s="66"/>
      <c r="AA130" s="68">
        <f t="shared" si="208"/>
        <v>0</v>
      </c>
      <c r="AB130" s="67">
        <f t="shared" si="155"/>
        <v>7874</v>
      </c>
      <c r="AC130" s="66"/>
      <c r="AD130" s="66">
        <f t="shared" si="235"/>
        <v>0</v>
      </c>
      <c r="AE130" s="67">
        <f t="shared" si="157"/>
        <v>1902</v>
      </c>
      <c r="AF130" s="66"/>
      <c r="AG130" s="78">
        <f t="shared" si="126"/>
        <v>0</v>
      </c>
      <c r="AH130" s="79">
        <f t="shared" si="158"/>
        <v>1625</v>
      </c>
      <c r="AI130" s="66"/>
      <c r="AJ130" s="68">
        <f t="shared" si="127"/>
        <v>0</v>
      </c>
      <c r="AK130" s="67">
        <f t="shared" si="159"/>
        <v>1205.5</v>
      </c>
      <c r="AL130" s="66"/>
      <c r="AM130" s="68">
        <f t="shared" si="128"/>
        <v>0</v>
      </c>
      <c r="AN130" s="67">
        <f t="shared" si="160"/>
        <v>1649.4</v>
      </c>
      <c r="AO130" s="66"/>
      <c r="AP130" s="68">
        <f t="shared" si="129"/>
        <v>0</v>
      </c>
      <c r="AQ130" s="67">
        <f t="shared" si="161"/>
        <v>5341.4</v>
      </c>
      <c r="AR130" s="66"/>
      <c r="AS130" s="68">
        <f t="shared" si="130"/>
        <v>0</v>
      </c>
      <c r="AT130" s="67">
        <f t="shared" si="162"/>
        <v>2344</v>
      </c>
      <c r="AU130" s="66"/>
      <c r="AV130" s="66">
        <f t="shared" si="163"/>
        <v>0</v>
      </c>
      <c r="AW130" s="42">
        <f t="shared" si="164"/>
        <v>1788.4</v>
      </c>
      <c r="AX130" s="66"/>
      <c r="AY130" s="66">
        <f t="shared" si="165"/>
        <v>0</v>
      </c>
      <c r="AZ130" s="67">
        <f t="shared" si="166"/>
        <v>1870</v>
      </c>
      <c r="BA130" s="66"/>
      <c r="BB130" s="68">
        <f t="shared" si="167"/>
        <v>0</v>
      </c>
      <c r="BC130" s="67">
        <f t="shared" si="168"/>
        <v>3451.6</v>
      </c>
      <c r="BD130" s="66"/>
      <c r="BE130" s="68">
        <f t="shared" si="169"/>
        <v>0</v>
      </c>
      <c r="BF130" s="67">
        <f t="shared" si="170"/>
        <v>2884.2000000000003</v>
      </c>
      <c r="BG130" s="66"/>
      <c r="BH130" s="68">
        <f t="shared" si="234"/>
        <v>0</v>
      </c>
      <c r="BI130" s="67">
        <f t="shared" si="239"/>
        <v>13310.200000000003</v>
      </c>
      <c r="BJ130" s="66"/>
      <c r="BK130" s="68">
        <f t="shared" si="172"/>
        <v>0</v>
      </c>
      <c r="BL130" s="67">
        <f t="shared" si="173"/>
        <v>7616</v>
      </c>
      <c r="BM130" s="66"/>
      <c r="BN130" s="68">
        <f t="shared" si="174"/>
        <v>0</v>
      </c>
      <c r="BO130" s="67">
        <f t="shared" si="175"/>
        <v>6613.8</v>
      </c>
      <c r="BP130" s="66"/>
      <c r="BQ130" s="68">
        <f t="shared" si="176"/>
        <v>1536</v>
      </c>
      <c r="BR130" s="67">
        <f t="shared" si="177"/>
        <v>20685.999999999996</v>
      </c>
      <c r="BS130" s="66"/>
      <c r="BT130" s="66">
        <f t="shared" si="131"/>
        <v>600</v>
      </c>
      <c r="BU130" s="67">
        <f t="shared" si="240"/>
        <v>81835</v>
      </c>
      <c r="BV130" s="66"/>
      <c r="BW130" s="66">
        <f t="shared" si="132"/>
        <v>600</v>
      </c>
      <c r="BX130" s="67">
        <f t="shared" si="242"/>
        <v>63530</v>
      </c>
      <c r="BY130" s="66"/>
      <c r="BZ130" s="66">
        <f t="shared" si="133"/>
        <v>600</v>
      </c>
      <c r="CA130" s="67">
        <f t="shared" si="238"/>
        <v>73294</v>
      </c>
      <c r="CB130" s="66"/>
      <c r="CC130" s="66">
        <f t="shared" si="178"/>
        <v>0</v>
      </c>
      <c r="CD130" s="67">
        <f t="shared" si="241"/>
        <v>549</v>
      </c>
      <c r="CE130" s="66"/>
      <c r="CF130" s="66">
        <f t="shared" si="180"/>
        <v>0</v>
      </c>
      <c r="CG130" s="67">
        <f t="shared" si="181"/>
        <v>7047</v>
      </c>
      <c r="CH130" s="66"/>
      <c r="CI130" s="66">
        <f t="shared" si="134"/>
        <v>0</v>
      </c>
      <c r="CJ130" s="67">
        <f t="shared" si="182"/>
        <v>8813</v>
      </c>
      <c r="CK130" s="66"/>
      <c r="CL130" s="66">
        <f t="shared" si="183"/>
        <v>0</v>
      </c>
      <c r="CM130" s="79">
        <f t="shared" si="184"/>
        <v>4885</v>
      </c>
      <c r="CN130" s="66"/>
      <c r="CO130" s="68">
        <f t="shared" si="236"/>
        <v>0</v>
      </c>
      <c r="CP130" s="79">
        <f t="shared" si="186"/>
        <v>3976</v>
      </c>
      <c r="CQ130" s="66"/>
      <c r="CR130" s="68">
        <f t="shared" si="135"/>
        <v>0</v>
      </c>
      <c r="CS130" s="79">
        <f t="shared" si="221"/>
        <v>274</v>
      </c>
      <c r="CT130" s="66"/>
      <c r="CU130" s="68">
        <f t="shared" si="136"/>
        <v>0</v>
      </c>
      <c r="CV130" s="200">
        <f t="shared" si="188"/>
        <v>7769</v>
      </c>
      <c r="CW130" s="65"/>
      <c r="CX130" s="66">
        <f t="shared" si="237"/>
        <v>0</v>
      </c>
      <c r="CY130" s="40">
        <f t="shared" ref="CY130:CY161" si="243">+CY129+CW130-CX130</f>
        <v>6603</v>
      </c>
      <c r="CZ130" s="65"/>
      <c r="DA130" s="66">
        <f t="shared" si="189"/>
        <v>0</v>
      </c>
      <c r="DB130" s="67">
        <f t="shared" si="222"/>
        <v>38530</v>
      </c>
      <c r="DC130" s="66"/>
      <c r="DD130" s="66">
        <f t="shared" si="191"/>
        <v>0</v>
      </c>
      <c r="DE130" s="67">
        <f t="shared" si="223"/>
        <v>35301</v>
      </c>
      <c r="DF130" s="66"/>
      <c r="DG130" s="69">
        <f t="shared" si="193"/>
        <v>0</v>
      </c>
      <c r="DH130" s="67">
        <f t="shared" si="232"/>
        <v>66593</v>
      </c>
      <c r="DI130" s="66"/>
      <c r="DJ130" s="66">
        <f t="shared" si="137"/>
        <v>0</v>
      </c>
      <c r="DK130" s="67">
        <f t="shared" si="194"/>
        <v>3536.5</v>
      </c>
      <c r="DM130" s="206">
        <f t="shared" si="138"/>
        <v>0</v>
      </c>
      <c r="DN130" s="25">
        <f t="shared" si="139"/>
        <v>0</v>
      </c>
      <c r="DO130" s="5"/>
      <c r="DP130" s="43">
        <f t="shared" si="140"/>
        <v>0</v>
      </c>
      <c r="DQ130" s="27">
        <f t="shared" si="195"/>
        <v>7097</v>
      </c>
      <c r="DR130" s="5"/>
      <c r="DS130" s="43">
        <f t="shared" si="141"/>
        <v>0</v>
      </c>
      <c r="DT130" s="27">
        <f t="shared" si="196"/>
        <v>4846</v>
      </c>
      <c r="DU130" s="5"/>
      <c r="DV130" s="43">
        <f t="shared" si="142"/>
        <v>0</v>
      </c>
      <c r="DW130" s="27">
        <f t="shared" si="197"/>
        <v>4835</v>
      </c>
      <c r="DX130" s="5"/>
      <c r="DY130" s="22">
        <f t="shared" si="143"/>
        <v>0</v>
      </c>
      <c r="DZ130" s="25">
        <f t="shared" si="198"/>
        <v>523</v>
      </c>
      <c r="EA130" s="22"/>
      <c r="EB130" s="22">
        <f t="shared" si="144"/>
        <v>0</v>
      </c>
      <c r="EC130" s="28">
        <f t="shared" si="199"/>
        <v>369</v>
      </c>
      <c r="ED130" s="5"/>
      <c r="EE130" s="43">
        <f t="shared" si="215"/>
        <v>0</v>
      </c>
      <c r="EF130" s="27">
        <f t="shared" si="200"/>
        <v>4769</v>
      </c>
      <c r="EG130" s="66"/>
      <c r="EH130" s="66">
        <f t="shared" si="146"/>
        <v>0</v>
      </c>
      <c r="EI130" s="67">
        <f t="shared" si="201"/>
        <v>24940</v>
      </c>
      <c r="EJ130" s="66"/>
      <c r="EK130" s="66">
        <f t="shared" si="147"/>
        <v>0</v>
      </c>
      <c r="EL130" s="67">
        <f t="shared" si="202"/>
        <v>23570</v>
      </c>
      <c r="EM130" s="110">
        <f t="shared" si="203"/>
        <v>107198.28034</v>
      </c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</row>
    <row r="131" spans="1:299" ht="11.25" customHeight="1" x14ac:dyDescent="0.25">
      <c r="A131" s="11">
        <v>46039</v>
      </c>
      <c r="B131" s="187"/>
      <c r="C131" s="177">
        <v>8004942688</v>
      </c>
      <c r="D131" s="147" t="s">
        <v>194</v>
      </c>
      <c r="E131" s="148">
        <v>100</v>
      </c>
      <c r="F131" s="149">
        <v>3</v>
      </c>
      <c r="G131" s="148">
        <v>191516097797</v>
      </c>
      <c r="H131" s="66"/>
      <c r="I131" s="41">
        <f t="shared" si="121"/>
        <v>0</v>
      </c>
      <c r="J131" s="48">
        <f t="shared" si="224"/>
        <v>95003</v>
      </c>
      <c r="K131" s="66"/>
      <c r="L131" s="41">
        <f t="shared" si="233"/>
        <v>0</v>
      </c>
      <c r="M131" s="48">
        <f t="shared" si="230"/>
        <v>26450</v>
      </c>
      <c r="N131" s="66"/>
      <c r="O131" s="41">
        <f t="shared" si="122"/>
        <v>0</v>
      </c>
      <c r="P131" s="48">
        <f t="shared" si="231"/>
        <v>89120</v>
      </c>
      <c r="Q131" s="66"/>
      <c r="R131" s="66">
        <f t="shared" si="123"/>
        <v>0</v>
      </c>
      <c r="S131" s="67">
        <f t="shared" si="227"/>
        <v>21444</v>
      </c>
      <c r="T131" s="66"/>
      <c r="U131" s="66">
        <f t="shared" si="152"/>
        <v>0</v>
      </c>
      <c r="V131" s="67">
        <f t="shared" si="153"/>
        <v>65399.3</v>
      </c>
      <c r="X131" s="69">
        <f t="shared" si="124"/>
        <v>0</v>
      </c>
      <c r="Y131" s="67">
        <f t="shared" si="216"/>
        <v>1990.5</v>
      </c>
      <c r="Z131" s="66"/>
      <c r="AA131" s="68">
        <f t="shared" si="208"/>
        <v>0</v>
      </c>
      <c r="AB131" s="67">
        <f t="shared" si="155"/>
        <v>7874</v>
      </c>
      <c r="AC131" s="66"/>
      <c r="AD131" s="66">
        <f t="shared" si="235"/>
        <v>0</v>
      </c>
      <c r="AE131" s="67">
        <f t="shared" si="157"/>
        <v>1902</v>
      </c>
      <c r="AF131" s="66"/>
      <c r="AG131" s="78">
        <f t="shared" si="126"/>
        <v>0</v>
      </c>
      <c r="AH131" s="79">
        <f t="shared" si="158"/>
        <v>1625</v>
      </c>
      <c r="AI131" s="66"/>
      <c r="AJ131" s="68">
        <f t="shared" si="127"/>
        <v>0</v>
      </c>
      <c r="AK131" s="67">
        <f t="shared" si="159"/>
        <v>1205.5</v>
      </c>
      <c r="AL131" s="66"/>
      <c r="AM131" s="68">
        <f t="shared" si="128"/>
        <v>0</v>
      </c>
      <c r="AN131" s="67">
        <f t="shared" si="160"/>
        <v>1649.4</v>
      </c>
      <c r="AO131" s="66"/>
      <c r="AP131" s="68">
        <f t="shared" si="129"/>
        <v>0</v>
      </c>
      <c r="AQ131" s="67">
        <f t="shared" si="161"/>
        <v>5341.4</v>
      </c>
      <c r="AR131" s="66"/>
      <c r="AS131" s="68">
        <f t="shared" si="130"/>
        <v>0</v>
      </c>
      <c r="AT131" s="67">
        <f t="shared" si="162"/>
        <v>2344</v>
      </c>
      <c r="AU131" s="66"/>
      <c r="AV131" s="66">
        <f t="shared" si="163"/>
        <v>0</v>
      </c>
      <c r="AW131" s="42">
        <f t="shared" si="164"/>
        <v>1788.4</v>
      </c>
      <c r="AX131" s="66"/>
      <c r="AY131" s="66">
        <f t="shared" si="165"/>
        <v>0</v>
      </c>
      <c r="AZ131" s="67">
        <f t="shared" si="166"/>
        <v>1870</v>
      </c>
      <c r="BA131" s="66"/>
      <c r="BB131" s="68">
        <f t="shared" si="167"/>
        <v>0</v>
      </c>
      <c r="BC131" s="67">
        <f t="shared" si="168"/>
        <v>3451.6</v>
      </c>
      <c r="BD131" s="66"/>
      <c r="BE131" s="68">
        <f t="shared" si="169"/>
        <v>0</v>
      </c>
      <c r="BF131" s="67">
        <f t="shared" si="170"/>
        <v>2884.2000000000003</v>
      </c>
      <c r="BG131" s="66"/>
      <c r="BH131" s="68">
        <f t="shared" si="234"/>
        <v>0</v>
      </c>
      <c r="BI131" s="67">
        <f t="shared" si="239"/>
        <v>13310.200000000003</v>
      </c>
      <c r="BJ131" s="66"/>
      <c r="BK131" s="68">
        <f t="shared" si="172"/>
        <v>0</v>
      </c>
      <c r="BL131" s="67">
        <f t="shared" si="173"/>
        <v>7616</v>
      </c>
      <c r="BM131" s="66"/>
      <c r="BN131" s="68">
        <f t="shared" si="174"/>
        <v>0</v>
      </c>
      <c r="BO131" s="67">
        <f t="shared" si="175"/>
        <v>6613.8</v>
      </c>
      <c r="BP131" s="66"/>
      <c r="BQ131" s="68">
        <f t="shared" si="176"/>
        <v>312</v>
      </c>
      <c r="BR131" s="67">
        <f t="shared" si="177"/>
        <v>20373.999999999996</v>
      </c>
      <c r="BS131" s="66"/>
      <c r="BT131" s="66">
        <f t="shared" si="131"/>
        <v>200</v>
      </c>
      <c r="BU131" s="67">
        <f t="shared" si="240"/>
        <v>81635</v>
      </c>
      <c r="BV131" s="66"/>
      <c r="BW131" s="66">
        <f t="shared" si="132"/>
        <v>200</v>
      </c>
      <c r="BX131" s="67">
        <f t="shared" si="242"/>
        <v>63330</v>
      </c>
      <c r="BY131" s="66"/>
      <c r="BZ131" s="66">
        <f t="shared" si="133"/>
        <v>200</v>
      </c>
      <c r="CA131" s="67">
        <f t="shared" si="238"/>
        <v>73094</v>
      </c>
      <c r="CB131" s="66"/>
      <c r="CC131" s="66">
        <f t="shared" si="178"/>
        <v>0</v>
      </c>
      <c r="CD131" s="67">
        <f t="shared" si="241"/>
        <v>549</v>
      </c>
      <c r="CE131" s="66"/>
      <c r="CF131" s="66">
        <f t="shared" si="180"/>
        <v>0</v>
      </c>
      <c r="CG131" s="67">
        <f t="shared" si="181"/>
        <v>7047</v>
      </c>
      <c r="CH131" s="66"/>
      <c r="CI131" s="66">
        <f t="shared" si="134"/>
        <v>0</v>
      </c>
      <c r="CJ131" s="67">
        <f t="shared" si="182"/>
        <v>8813</v>
      </c>
      <c r="CK131" s="66"/>
      <c r="CL131" s="66">
        <f t="shared" si="183"/>
        <v>0</v>
      </c>
      <c r="CM131" s="79">
        <f t="shared" si="184"/>
        <v>4885</v>
      </c>
      <c r="CN131" s="66"/>
      <c r="CO131" s="68">
        <f t="shared" si="236"/>
        <v>0</v>
      </c>
      <c r="CP131" s="79">
        <f t="shared" si="186"/>
        <v>3976</v>
      </c>
      <c r="CQ131" s="66"/>
      <c r="CR131" s="68">
        <f t="shared" si="135"/>
        <v>0</v>
      </c>
      <c r="CS131" s="79">
        <f t="shared" si="221"/>
        <v>274</v>
      </c>
      <c r="CT131" s="66"/>
      <c r="CU131" s="68">
        <f t="shared" si="136"/>
        <v>0</v>
      </c>
      <c r="CV131" s="200">
        <f t="shared" si="188"/>
        <v>7769</v>
      </c>
      <c r="CW131" s="65"/>
      <c r="CX131" s="66">
        <f t="shared" si="237"/>
        <v>0</v>
      </c>
      <c r="CY131" s="40">
        <f t="shared" si="243"/>
        <v>6603</v>
      </c>
      <c r="CZ131" s="65"/>
      <c r="DA131" s="66">
        <f t="shared" si="189"/>
        <v>0</v>
      </c>
      <c r="DB131" s="67">
        <f t="shared" si="222"/>
        <v>38530</v>
      </c>
      <c r="DC131" s="66"/>
      <c r="DD131" s="66">
        <f t="shared" si="191"/>
        <v>0</v>
      </c>
      <c r="DE131" s="67">
        <f t="shared" si="223"/>
        <v>35301</v>
      </c>
      <c r="DF131" s="66"/>
      <c r="DG131" s="69">
        <f t="shared" si="193"/>
        <v>100</v>
      </c>
      <c r="DH131" s="67">
        <f t="shared" si="232"/>
        <v>66493</v>
      </c>
      <c r="DI131" s="66"/>
      <c r="DJ131" s="66">
        <f t="shared" si="137"/>
        <v>0</v>
      </c>
      <c r="DK131" s="67">
        <f t="shared" si="194"/>
        <v>3536.5</v>
      </c>
      <c r="DM131" s="206">
        <f t="shared" si="138"/>
        <v>0</v>
      </c>
      <c r="DN131" s="25">
        <f t="shared" si="139"/>
        <v>0</v>
      </c>
      <c r="DO131" s="5"/>
      <c r="DP131" s="43">
        <f t="shared" si="140"/>
        <v>0</v>
      </c>
      <c r="DQ131" s="27">
        <f t="shared" si="195"/>
        <v>7097</v>
      </c>
      <c r="DR131" s="5"/>
      <c r="DS131" s="43">
        <f t="shared" si="141"/>
        <v>0</v>
      </c>
      <c r="DT131" s="27">
        <f t="shared" si="196"/>
        <v>4846</v>
      </c>
      <c r="DU131" s="5"/>
      <c r="DV131" s="43">
        <f t="shared" si="142"/>
        <v>0</v>
      </c>
      <c r="DW131" s="27">
        <f t="shared" si="197"/>
        <v>4835</v>
      </c>
      <c r="DX131" s="5"/>
      <c r="DY131" s="22">
        <f t="shared" si="143"/>
        <v>0</v>
      </c>
      <c r="DZ131" s="25">
        <f t="shared" si="198"/>
        <v>523</v>
      </c>
      <c r="EA131" s="22"/>
      <c r="EB131" s="22">
        <f t="shared" si="144"/>
        <v>0</v>
      </c>
      <c r="EC131" s="28">
        <f t="shared" si="199"/>
        <v>369</v>
      </c>
      <c r="ED131" s="5"/>
      <c r="EE131" s="43">
        <f t="shared" si="215"/>
        <v>0</v>
      </c>
      <c r="EF131" s="27">
        <f t="shared" si="200"/>
        <v>4769</v>
      </c>
      <c r="EG131" s="66"/>
      <c r="EH131" s="66">
        <f t="shared" si="146"/>
        <v>0</v>
      </c>
      <c r="EI131" s="67">
        <f t="shared" si="201"/>
        <v>24940</v>
      </c>
      <c r="EJ131" s="66"/>
      <c r="EK131" s="66">
        <f t="shared" si="147"/>
        <v>0</v>
      </c>
      <c r="EL131" s="67">
        <f t="shared" si="202"/>
        <v>23570</v>
      </c>
      <c r="EM131" s="110">
        <f t="shared" si="203"/>
        <v>107054.30578</v>
      </c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</row>
    <row r="132" spans="1:299" ht="11.25" customHeight="1" x14ac:dyDescent="0.25">
      <c r="A132" s="11">
        <v>46039</v>
      </c>
      <c r="B132" s="187"/>
      <c r="C132" s="177">
        <v>8004943751</v>
      </c>
      <c r="D132" s="147" t="s">
        <v>204</v>
      </c>
      <c r="E132" s="148">
        <v>40</v>
      </c>
      <c r="F132" s="149">
        <v>10</v>
      </c>
      <c r="G132" s="148">
        <v>191516099005</v>
      </c>
      <c r="H132" s="66"/>
      <c r="I132" s="41">
        <f t="shared" si="121"/>
        <v>0</v>
      </c>
      <c r="J132" s="48">
        <f t="shared" si="224"/>
        <v>95003</v>
      </c>
      <c r="K132" s="66"/>
      <c r="L132" s="41">
        <f t="shared" si="233"/>
        <v>0</v>
      </c>
      <c r="M132" s="48">
        <f t="shared" si="230"/>
        <v>26450</v>
      </c>
      <c r="N132" s="66"/>
      <c r="O132" s="41">
        <f t="shared" si="122"/>
        <v>0</v>
      </c>
      <c r="P132" s="48">
        <f t="shared" si="231"/>
        <v>89120</v>
      </c>
      <c r="Q132" s="66"/>
      <c r="R132" s="66">
        <f t="shared" si="123"/>
        <v>0</v>
      </c>
      <c r="S132" s="67">
        <f t="shared" si="227"/>
        <v>21444</v>
      </c>
      <c r="T132" s="66"/>
      <c r="U132" s="66">
        <f t="shared" si="152"/>
        <v>0</v>
      </c>
      <c r="V132" s="67">
        <f t="shared" si="153"/>
        <v>65399.3</v>
      </c>
      <c r="X132" s="69">
        <f t="shared" si="124"/>
        <v>0</v>
      </c>
      <c r="Y132" s="67">
        <f t="shared" si="216"/>
        <v>1990.5</v>
      </c>
      <c r="Z132" s="66"/>
      <c r="AA132" s="68">
        <f t="shared" si="208"/>
        <v>0</v>
      </c>
      <c r="AB132" s="67">
        <f t="shared" si="155"/>
        <v>7874</v>
      </c>
      <c r="AC132" s="66"/>
      <c r="AD132" s="66">
        <f t="shared" si="235"/>
        <v>0</v>
      </c>
      <c r="AE132" s="67">
        <f t="shared" si="157"/>
        <v>1902</v>
      </c>
      <c r="AF132" s="66"/>
      <c r="AG132" s="78">
        <f t="shared" si="126"/>
        <v>0</v>
      </c>
      <c r="AH132" s="79">
        <f t="shared" si="158"/>
        <v>1625</v>
      </c>
      <c r="AI132" s="66"/>
      <c r="AJ132" s="68">
        <f t="shared" si="127"/>
        <v>0</v>
      </c>
      <c r="AK132" s="67">
        <f t="shared" si="159"/>
        <v>1205.5</v>
      </c>
      <c r="AL132" s="66"/>
      <c r="AM132" s="68">
        <f t="shared" si="128"/>
        <v>0</v>
      </c>
      <c r="AN132" s="67">
        <f t="shared" si="160"/>
        <v>1649.4</v>
      </c>
      <c r="AO132" s="66"/>
      <c r="AP132" s="68">
        <f t="shared" si="129"/>
        <v>0</v>
      </c>
      <c r="AQ132" s="67">
        <f t="shared" si="161"/>
        <v>5341.4</v>
      </c>
      <c r="AR132" s="66"/>
      <c r="AS132" s="68">
        <f t="shared" si="130"/>
        <v>0</v>
      </c>
      <c r="AT132" s="67">
        <f t="shared" si="162"/>
        <v>2344</v>
      </c>
      <c r="AU132" s="66"/>
      <c r="AV132" s="66">
        <f t="shared" si="163"/>
        <v>404.79999999999995</v>
      </c>
      <c r="AW132" s="42">
        <f t="shared" si="164"/>
        <v>1383.6000000000001</v>
      </c>
      <c r="AX132" s="66"/>
      <c r="AY132" s="66">
        <f t="shared" si="165"/>
        <v>0</v>
      </c>
      <c r="AZ132" s="67">
        <f t="shared" si="166"/>
        <v>1870</v>
      </c>
      <c r="BA132" s="66"/>
      <c r="BB132" s="68">
        <f t="shared" si="167"/>
        <v>0</v>
      </c>
      <c r="BC132" s="67">
        <f t="shared" si="168"/>
        <v>3451.6</v>
      </c>
      <c r="BD132" s="66"/>
      <c r="BE132" s="68">
        <f t="shared" si="169"/>
        <v>0</v>
      </c>
      <c r="BF132" s="67">
        <f t="shared" si="170"/>
        <v>2884.2000000000003</v>
      </c>
      <c r="BG132" s="66"/>
      <c r="BH132" s="68">
        <f t="shared" si="234"/>
        <v>0</v>
      </c>
      <c r="BI132" s="67">
        <f t="shared" si="239"/>
        <v>13310.200000000003</v>
      </c>
      <c r="BJ132" s="66"/>
      <c r="BK132" s="68">
        <f t="shared" si="172"/>
        <v>0</v>
      </c>
      <c r="BL132" s="67">
        <f t="shared" si="173"/>
        <v>7616</v>
      </c>
      <c r="BM132" s="66"/>
      <c r="BN132" s="68">
        <f t="shared" si="174"/>
        <v>0</v>
      </c>
      <c r="BO132" s="67">
        <f t="shared" si="175"/>
        <v>6613.8</v>
      </c>
      <c r="BP132" s="66"/>
      <c r="BQ132" s="68">
        <f t="shared" si="176"/>
        <v>0</v>
      </c>
      <c r="BR132" s="67">
        <f t="shared" si="177"/>
        <v>20373.999999999996</v>
      </c>
      <c r="BS132" s="66"/>
      <c r="BT132" s="66">
        <f t="shared" si="131"/>
        <v>80</v>
      </c>
      <c r="BU132" s="67">
        <f t="shared" si="240"/>
        <v>81555</v>
      </c>
      <c r="BV132" s="66"/>
      <c r="BW132" s="66">
        <f t="shared" si="132"/>
        <v>80</v>
      </c>
      <c r="BX132" s="67">
        <f t="shared" si="242"/>
        <v>63250</v>
      </c>
      <c r="BY132" s="66"/>
      <c r="BZ132" s="66">
        <f t="shared" si="133"/>
        <v>80</v>
      </c>
      <c r="CA132" s="67">
        <f t="shared" si="238"/>
        <v>73014</v>
      </c>
      <c r="CB132" s="66"/>
      <c r="CC132" s="66">
        <f t="shared" si="178"/>
        <v>0</v>
      </c>
      <c r="CD132" s="67">
        <f t="shared" si="241"/>
        <v>549</v>
      </c>
      <c r="CE132" s="66"/>
      <c r="CF132" s="66">
        <f t="shared" si="180"/>
        <v>0</v>
      </c>
      <c r="CG132" s="67">
        <f t="shared" si="181"/>
        <v>7047</v>
      </c>
      <c r="CH132" s="66"/>
      <c r="CI132" s="66">
        <f t="shared" si="134"/>
        <v>0</v>
      </c>
      <c r="CJ132" s="67">
        <f t="shared" si="182"/>
        <v>8813</v>
      </c>
      <c r="CK132" s="66"/>
      <c r="CL132" s="66">
        <f t="shared" si="183"/>
        <v>0</v>
      </c>
      <c r="CM132" s="79">
        <f t="shared" si="184"/>
        <v>4885</v>
      </c>
      <c r="CN132" s="66"/>
      <c r="CO132" s="68">
        <f t="shared" si="236"/>
        <v>0</v>
      </c>
      <c r="CP132" s="79">
        <f t="shared" si="186"/>
        <v>3976</v>
      </c>
      <c r="CQ132" s="66"/>
      <c r="CR132" s="68">
        <f t="shared" si="135"/>
        <v>0</v>
      </c>
      <c r="CS132" s="79">
        <f t="shared" si="221"/>
        <v>274</v>
      </c>
      <c r="CT132" s="66"/>
      <c r="CU132" s="68">
        <f t="shared" si="136"/>
        <v>0</v>
      </c>
      <c r="CV132" s="200">
        <f t="shared" si="188"/>
        <v>7769</v>
      </c>
      <c r="CW132" s="65"/>
      <c r="CX132" s="66">
        <f t="shared" si="237"/>
        <v>0</v>
      </c>
      <c r="CY132" s="40">
        <f t="shared" si="243"/>
        <v>6603</v>
      </c>
      <c r="CZ132" s="65"/>
      <c r="DA132" s="66">
        <f t="shared" si="189"/>
        <v>0</v>
      </c>
      <c r="DB132" s="67">
        <f t="shared" si="222"/>
        <v>38530</v>
      </c>
      <c r="DC132" s="66"/>
      <c r="DD132" s="66">
        <f t="shared" si="191"/>
        <v>0</v>
      </c>
      <c r="DE132" s="67">
        <f t="shared" si="223"/>
        <v>35301</v>
      </c>
      <c r="DF132" s="66"/>
      <c r="DG132" s="69">
        <f t="shared" si="193"/>
        <v>40</v>
      </c>
      <c r="DH132" s="67">
        <f t="shared" si="232"/>
        <v>66453</v>
      </c>
      <c r="DI132" s="66"/>
      <c r="DJ132" s="66">
        <f t="shared" si="137"/>
        <v>0</v>
      </c>
      <c r="DK132" s="67">
        <f t="shared" si="194"/>
        <v>3536.5</v>
      </c>
      <c r="DM132" s="206">
        <f t="shared" si="138"/>
        <v>0</v>
      </c>
      <c r="DN132" s="25">
        <f t="shared" si="139"/>
        <v>0</v>
      </c>
      <c r="DO132" s="5"/>
      <c r="DP132" s="43">
        <f t="shared" si="140"/>
        <v>0</v>
      </c>
      <c r="DQ132" s="27">
        <f t="shared" si="195"/>
        <v>7097</v>
      </c>
      <c r="DR132" s="5"/>
      <c r="DS132" s="43">
        <f t="shared" si="141"/>
        <v>0</v>
      </c>
      <c r="DT132" s="27">
        <f t="shared" si="196"/>
        <v>4846</v>
      </c>
      <c r="DU132" s="5"/>
      <c r="DV132" s="43">
        <f t="shared" si="142"/>
        <v>0</v>
      </c>
      <c r="DW132" s="27">
        <f t="shared" si="197"/>
        <v>4835</v>
      </c>
      <c r="DX132" s="5"/>
      <c r="DY132" s="22">
        <f t="shared" si="143"/>
        <v>0</v>
      </c>
      <c r="DZ132" s="25">
        <f t="shared" si="198"/>
        <v>523</v>
      </c>
      <c r="EA132" s="22"/>
      <c r="EB132" s="22">
        <f t="shared" si="144"/>
        <v>0</v>
      </c>
      <c r="EC132" s="28">
        <f t="shared" si="199"/>
        <v>369</v>
      </c>
      <c r="ED132" s="5"/>
      <c r="EE132" s="43">
        <f t="shared" si="215"/>
        <v>0</v>
      </c>
      <c r="EF132" s="27">
        <f t="shared" si="200"/>
        <v>4769</v>
      </c>
      <c r="EG132" s="66"/>
      <c r="EH132" s="66">
        <f t="shared" si="146"/>
        <v>0</v>
      </c>
      <c r="EI132" s="67">
        <f t="shared" si="201"/>
        <v>24940</v>
      </c>
      <c r="EJ132" s="66"/>
      <c r="EK132" s="66">
        <f t="shared" si="147"/>
        <v>0</v>
      </c>
      <c r="EL132" s="67">
        <f t="shared" si="202"/>
        <v>23570</v>
      </c>
      <c r="EM132" s="110">
        <f t="shared" si="203"/>
        <v>106989.74618</v>
      </c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</row>
    <row r="133" spans="1:299" ht="11.25" customHeight="1" x14ac:dyDescent="0.25">
      <c r="A133" s="11">
        <v>46039</v>
      </c>
      <c r="B133" s="187"/>
      <c r="C133" s="177">
        <v>8004943754</v>
      </c>
      <c r="D133" s="147" t="s">
        <v>205</v>
      </c>
      <c r="E133" s="148">
        <v>25</v>
      </c>
      <c r="F133" s="149">
        <v>7</v>
      </c>
      <c r="G133" s="148">
        <v>191516097650</v>
      </c>
      <c r="H133" s="66"/>
      <c r="I133" s="41">
        <f t="shared" ref="I133:I196" si="244">IF(OR(D133="NPC6ASZDB-RD015M",D133="NPC06SZDB-OR050C",D133="NPC6ASZDB-WT008M",D133="NPC6ASZDB-WT018M",D133="NPC6ASZDB-WT023M",D133="NPC6ASZDB-WT024M",D133="NPC6ASZDB-OR020M",D133="NPC6ASZDB-RD006M",D133="NPC6ASZDB-WT017M",D133="NPC6ASZDB-GY750C",D133="NPC6ASZDB-YL015M",D133="NPC6ASZDB-BL004M ",D133="NPC6ASZDB-WT016M",D133="NPC06SZDB-BK006M",D133="NPC06SZDB-BK007M",D133="NPC6ASZDB-OR750C",D133="NPC06SZDB-BK004M",D133="NPC06SZDB-BL015M",D133="NPC6ASZDB-BL013C",D133="NPC6ASZDB-BL030C",D133="NPC6ASZDB-GY009M",D133="NPC06SZDB-BK002M",D133="NPC6ASZDB-GY025C",D133="NPC06SZDB-BK003M",D133="NPC06SZDB-GY005M",D133="NPC6ASZDB-RD020C",D133="NPC06SZDB-YL040M",D133="NPC6ASZDB-GY125C",D133="NPC06SZDB-YL002M",D133="NPC6ASZDB-WT100M",D133="NPC6ASZDB-RD008M",D133="NPC6ASZDB-YL009M",D133="NPC6ASZDB-VT010M",D133="NPC6ASZDB-OR007M",D133="NPC6ASZDB-VT007M",D133="NPC6ASZDB-BK007M",D133="NPC6ASZDB-GY350C",D133="NPC6ASZDB-YL350C",D133="NPC6ASZDB-OR350C",D133="NPC6ASZDB-VT350C",D133="NPC6ASZDB-BL350C",D133="NPC6ASZDB-RD350C",D133="NPC6ASZDB-BK350C",D133="NPC6ASZDB-VT003M",D133="NPC6ASZDB-OR250C",D133="NPC6ASZDB-VT250C",D133="NPC6ASZDB-VT002M",D133="NPC6ASZDB-VT050C",D133="NPC6ASZDB-VT001M",D133="NPC6ASZDB-VT150C",D133="NPC6ASZDB-WT017C",D133="NPC6ASZDB-RD030C",D133="NPC6ASZDB-WT030C",D133="NPC6ASZDB-OR020M",D133="NPC6ASZDB-OR015M",D133="NPC06SZDB-WT025C",D133="NPC6ASZDB-WT013M",D133="NPC6ASZDB-GY075C",D133="NPC6ASZDB-BK075C",D133="NPC6ASZDB-BK125C",D133="NPC6ASZDB-GN250C",D133="NPC6ASZDB-WT011M",D133="NPC6ASZDB-WT014M",D133="NPC6ASZDB-OR005M",D133="NPC6ASZDB-GY006M",D133="NPC6ASZDB-WT550C",D133="NPC6ASZDB-WT650C",D133="NPC6ASZDB-WT850C",D133="NPC6ASZDB-WT950C",D133="NPC6ASZDB-RD250C",D133="NPC06SZDB-GY015C",D133="NPC06SZDB-BL020C",D133="NPC06SZDB-YL015C",D133="NPC6ASZDB-BL012M",D133="NPC6ASZDB-WT020C",D133="NPC6ASZDB-BL008M",D133="NPC6ASZDB-BL009M",D133="NPC6ASZDB-WT022M",D133="NPC6ASZDB-YL007M",D133="NPC06SZDB-WT250C",D133="NPC6ASZDB-BL007M",D133="NPC6ASZDB-BK050C",D133="NPC6ASZDB-BK025C",D133="NPC6ASZDB-BL750C",D133="NPC6ASZDB-OR010M",D133="NPC06SZDB-RD015M",D133="NPC6ASZDB-YL012M",D133="NPC6ASZDB-YL020M",D133="NPC6ASZDB-YL030M",D133="NPC6ASZDB-RD050C",D133="NPC06SZDB-BL050C",D133="NPC06SZDB-RD050C",D133="NPC06SZDB-YL050C",D133="NPC06SZDB-YL003M",D133="NPC06SZDB-GN002M",D133="NPC6ASZDB-RD010M",D133="NPC6ASZDB-GY450C",D133="NPC6ASZDB-WT006M",D133="NPC6ASZDB-BL250C",D133="NPC6ASZDB-GY050C",D133="NPC6ASZDB-YL250C",D133="NPC6ASZDB-YL008M",D133="NPC06SZDB-YL010M",D133="NPC6ASZDB-GY008M",D133="NPC06SZDB-RD005M",D133="NPC6ASZDB-BL050C",D133="NPC6ASZDB-WT450C",D133="NPC6ASZDB-OR050C",D133="NPC06SZDB-GN010M",D133="NPC06SZDB-RD010M",D133="NPC06SZDB-BL010M",D133="NPC6ASZDB-GY050C",D133="NPC6ASZDB-YL025C",D133="NPC6ASZDB-BK250C",D133="NPC6ASZDB-BK004M",D133="NPC6ASZDB-YL006M",D133="NPC06SZDB-WT007M",D133="NPC6ASZDB-BL015M",D133="NPC6ASZDB-BL020M",D133="NPC6ASZDB-GN010M",D133="NPC6ASZDB-GN015M",D133="NPC6ASZDB-GY250C",D133="NPC6ASZDB-BK030M",D133="NPC06SZDB-GY003M",D133="NPC06SZDB-BL150C",D133="NPC6ASZDB-BK013M",D133="NPC6ASZDB-OR150C",D133="NPC6ASZDB-GY007M",D133="NPC6ASZDB-BK750C",D133="NPC06SZDB-GN003M",D133="NPC06SZDB-BK150C",D133="NPC06SZDB-BK001M",D133="NPC6ASZDB-RD007M",D133="NPC6ASZDB-RD010M",D133="NPC06SZDB-GY006M",D133="NPC06SZDB-GY015M",D133="NPC06SZDB-BK050C",D133="NPC6ASZDB-BL010M",D133="NPC6ASZDB-GN025C",D133="NPC6ASZDB-WT009M",D133="NPC6ASZDB-OR004M",D133="NPC6ASZDB-WT075C",D133="NPC6ASZDB-WT175C",D133="NPC06SZDB-GY001M",D133="NPC06SZDB-GY002M",D133="NPC6ASZDB-WT125C",D133="NPC6ASZDB-WT225C",D133="NPC6ASZDB-WT275C",D133="NPC6ASZDB-GY015M",D133="NPC6ASZDB-RD001M",D133="NPC6ASZDB-RD005M",D133="NPC6ASZDB-WT025C",D133="NPC6ASZDB-YL001M",D133="NPC6ASZDB-YL005M",D133="NPC06SZDB-GY010M",D133="NPC06SZDB-YL005M",D133="NPC06SZDB-YL001M",D133="NPC6ASZDB-BK150C",D133="NPC6ASZDB-BL030M",D133="NPC6ASZDB-GY003M",D133="NPC6ASZDB-YL050C",D133="NPC6ASZDB-YL010M",D133="NPC6ASZDB-OR010M",D133="NPC06SZDB-YL150C",D133="NPC6ASZDB-OR005M",D133="NPC06SZDB-OR002M",D133="NPC6ASZDB-RD150C",D133="NPC6ASZDB-WT025M",D133="NPC6ASZDB-WT150C",D133="NPC6ASZDB-WT012M",D133="NPC6ASZDB-WT250C",D133="NPC6ASZDB-WT350C",D133="NPC6ASZDB-YL002M",D133="NPC6ASZDB-BL150C",D133="NPC6ASZDB-WT015M",D133="NPC6ASZDB-YL150C",D133="NPC6ASZDB-YL003M",D133="NPC6ASZDB-WT750C",D133="NPC6ASZDB-GN050C",D133="NPC6ASZDB-WT008M",D133="NPC06SZDB-OR010M",D133="NPC6ASZDB-GY150C",D133="NPC6ASZDB-GN150C",D133="NPC6ASZDB-OR001M",D133="NPC6ASZDB-OR002M",D133="NPC6ASZDB-OR003M",D133="NPC06SZDB-RD002M",D133="NPC06SZDB-RD150C",D133="NPC6ASZDB-BK015M",D133="NPC06SZDB-GN001M",D133="NPC06SZDB-GN150C",D133="NPC06SZDB-WT030M",D133="NPC06SZDB-WT750C",D133="NPC06SZDB-WT015M",D133="NPC6ASZDB-WT030M",D133="NPC06SZDB-RD001M",D133="NPC06SZDB-RD003M",D133="NPC06SZDB-OR003M",D133="NPC06SZDB-OR001M",D133="NPC06SZDB-BL001M",D133="NPC06SZDB-BL003M",D133="NPC06SZDB-WT150C",D133="NPC06SZDB-BL002M",D133="NPC6ASZDB-WT050C",D133="NPC06SZDB-WT050C",D133="NPC06SZDB-WT001M",D133="NPC06SZDB-WT002M",D133="NPC06SZDB-WT003M",D133="NPC06SZDB-WT004M",D133="NPC06SZDB-WT005M",D133="NPC06SZDB-WT010M",D133="NPC06SZDB-WT020M",D133=1711815,D133="NPC6ASZDB-GN001M",D133="NPC6ASZDB-GN002M",D133="NPC6ASZDB-GN003M",D133="NPC6ASZDB-GN004M",D133="NPC6ASZDB-GN005M",D133="NPC6ASZDB-GN020M",D133="NPC6ASZDB-GN030M",D133="NPC6ASZDB-WT001M",D133="NPC6ASZDB-WT002M",D133="NPC6ASZDB-WT003M",D133="NPC6ASZDB-WT004M",D133="NPC6ASZDB-WT006M",D133="NPC6ASZDB-WT007M",D133="NPC6ASZDB-WT004M",D133="NPC6ASZDB-WT005M",D133="NPC6ASZDB-WT010M",D133="NPC6ASZDB-WT020M",D133="NPC6ASZDB-RD002M",D133="NPC6ASZDB-RD003M",D133="NPC6ASZDB-RD020M",D133="NPC6ASZDB-GY001M",D133="NPC6ASZDB-GY002M",D133="NPC6ASZDB-GY003M",D133="NPC6ASZDB-GY004M",D133="NPC6ASZDB-GY005M",D133="NPC6ASZDB-GY010M",D133="NPC6ASZDB-GY020M",D133="NPC6ASZDB-GY025M",D133="NPC6ASZDB-GY030M",D133="NPC6ASZDB-BL001M",D133="NPC6ASZDB-BL002M",D133="NPC6ASZDB-BL003M",D133="NPC6ASZDB-BL004M",D133="NPC6ASZDB-BL005M",D133="NPC6ASZDB-BL010M",D133="NPC6ASZDB-BK001M",D133="NPC6ASZDB-BK002M",D133="NPC6ASZDB-BK003M",D133="NPC6ASZDB-BK005M",D133="NPC6ASZDB-BK010M",D133="NPC6ASZDB-BK020M",),E133*2,0)</f>
        <v>0</v>
      </c>
      <c r="J133" s="48">
        <f t="shared" si="224"/>
        <v>95003</v>
      </c>
      <c r="K133" s="66"/>
      <c r="L133" s="41">
        <f t="shared" si="233"/>
        <v>0</v>
      </c>
      <c r="M133" s="48">
        <f t="shared" si="230"/>
        <v>26450</v>
      </c>
      <c r="N133" s="66"/>
      <c r="O133" s="41">
        <f t="shared" ref="O133:O196" si="245">IF(OR(D133="NPC6ASZDB-WT019M",D133="NPC6ASZDB-RD015M",D133="NPC06SZDB-BK006M",D133="NPC06SZDB-BK007M",D133="NPC6ASZDB-OR750C",D133="NPC06SZDB-BK004M",D133="NPC06SZDB-BL015M",D133="NPC6ASZDB-BL013C",D133="NPC6ASZDB-BL030C",D133="NPC6ASZDB-GY009M",D133="NPC06SZDB-BK002M",D133="NPC6ASZDB-GY025C",D133="NPC06SZDB-BK003M",D133="NPC06SZDB-GY005M",D133="NPC6ASZDB-RD020C",D133="NPC06SZDB-YL040M",D133="NPC6ASZDB-GY125C",D133="NPC06SZDB-YL002M",D133="NPC6ASZDB-WT100M",D133="NPC6ASZDB-RD008M",D133="NPC6ASZDB-YL009M",D133="NPC6ASZDB-VT010M",D133="NPC6ASZDB-OR007M",D133="NPC6ASZDB-VT007M",D133="NPC6ASZDB-BK007M",D133="NPC6ASZDB-GY350C",D133="NPC6ASZDB-YL350C",D133="NPC6ASZDB-OR350C",D133="NPC6ASZDB-VT350C",D133="NPC6ASZDB-BL350C",D133="NPC6ASZDB-RD350C",D133="NPC6ASZDB-BK350C",D133="NPC6ASZDB-VT003M",D133="NPC6ASZDB-OR250C",D133="NPC6ASZDB-VT250C",D133="NPC6ASZDB-VT002M",D133="NPC6ASZDB-VT050C",D133="NPC6ASZDB-VT001M",D133="NPC6ASZDB-VT150C",D133="NPC6ASZDB-WT017C",D133="NPC6ASZDB-RD030C",D133="NPC6ASZDB-WT030C",D133="NPC6ASZDB-OR020M",D133="NPC6ASZDB-OR020M",D133="NPC6ASZDB-OR015M",D133="NPC06SZDB-WT025C",D133="NPC6ASZDB-WT013M",D133="NPC6ASZDB-BK175C",D133="NPC6ASZDB-GY075C",D133="NPC6ASZDB-BK075C",D133="NPC6ASZDB-BK125C",D133="NPC6ASZDB-GN250C",D133="NPC6ASZDB-WT011M",D133="NPC6ASZDB-WT014M",D133="NPC6ASZDB-OR005M",D133="NPC6ASZDB-GY006M",D133="NPC6ASZDB-WT550C",D133="NPC6ASZDB-WT650C",D133="NPC6ASZDB-WT850C",D133="NPC6ASZDB-WT950C",D133="NPC6ASZDB-RD250C",D133="NPC06SZDB-GY015C",D133="NPC06SZDB-BL020C",D133="NPC06SZDB-YL015C",D133="NPC6ASZDB-BL012M",D133="NPC6ASZDB-WT020C",D133="NPC6ASZDB-BL008M",D133="NPC6ASZDB-BL009M",D133="NPC6ASZDB-WT022M",D133="NPC6ASZDB-YL007M",D133="NPC06SZDB-WT250C",D133="NPC6ASZDB-BL007M",D133="NPC6ASZDB-BK050C",D133="NPC6ASZDB-BK025C",D133="NPC6ASZDB-BL750C",D133="NPC6ASZDB-OR010M",D133="NPC06SZDB-RD015M",D133="NPC6ASZDB-YL012M",D133="NPC6ASZDB-YL030M",D133="NPC6ASZDB-YL020M",D133="NPC6ASZDB-RD050C",D133="NPC06SZDB-BL050C",D133="NPC06SZDB-RD050C",D133="NPC06SZDB-YL050C",D133="NPC06SZDB-YL003M",D133="NPC06SZDB-GN002M",D133="NPC6ASZDB-RD010M",D133="NPC6ASZDB-GY450C",D133="NPC6ASZDB-GY450C",D133="NPC6ASZDB-BL250C",D133="NPC6ASZDB-GY050C",D133="NPC6ASZDB-YL250C",D133="NPC6ASZDB-YL008M",D133="NPC06SZDB-YL010M",D133="NPC6ASZDB-GY008M",D133="NPC06SZDB-RD005M",D133="NPC6ASZDB-BL050C",D133="NPC6ASZDB-WT450C",D133="NPC6ASZDB-OR050C",D133="NPC06SZDB-GN010M",D133="NPC06SZDB-RD010M",D133="NPC06SZDB-BL010M",D133="NPC6ASZDB-GY050C",D133="NPC6ASZDB-YL025C",D133="NPC6ASZDB-BK250C",D133="NPC6ASZDB-BK004M",D133="NPC6ASZDB-YL006M",D133="NPC06SZDB-WT007M",D133="NPC6ASZDB-BL015M",D133="NPC6ASZDB-BL020M",D133="NPC6ASZDB-GN010M",D133="NPC6ASZDB-GN015M",D133="NPC6ASZDB-GY250C",D133="NPC6ASZDB-BK030M",D133="NPC06SZDB-GY003M",D133="NPC06SZDB-BL150C",D133="NPC6ASZDB-BK013M",D133="NPC6ASZDB-OR150C",D133="NPC6ASZDB-GY007M",D133="NPC6ASZDB-BK750C",D133="NPC06SZDB-GN003M",D133="NPC06SZDB-BK150C",D133="NPC06SZDB-BK001M",D133="NPC6ASZDB-RD007M",D133="NPC6ASZDB-RD010M",D133="NPC06SZDB-GY006M",D133="NPC06SZDB-GY015M",D133="NPC06SZDB-BK050C",D133="NPC6ASZDB-GN025C",D133="NPC6ASZDB-WT009M",D133="NPC6ASZDB-OR004M",D133="NPC6ASZDB-WT075C",D133="NPC6ASZDB-WT175C",D133="NPC06SZDB-GY001M",D133="NPC06SZDB-GY002M",D133="NPC6ASZDB-WT125C",D133="NPC6ASZDB-WT225C",D133="NPC6ASZDB-WT275C",D133="NPC6ASZDB-GY015M",D133="NPC6ASZDB-RD001M",D133="NPC6ASZDB-RD005M",D133="NPC6ASZDB-WT025C",D133="NPC6ASZDB-YL001M",D133="NPC6ASZDB-YL005M",D133="NPC06SZDB-GY010M",D133="NPC06SZDB-YL005M",D133="NPC06SZDB-YL001M",D133="NPC6ASZDB-BK150C",D133="NPC6ASZDB-BL030M",D133="NPC6ASZDB-YL050C",D133="NPC6ASZDB-YL010M",D133=1711167,D133="NPC6ASZDB-OR010M",D133="NPC06SZDB-YL150C",D133="NPC6ASZDB-OR005M",D133="NPC06SZDB-OR002M",D133="NPC6ASZDB-RD150C",D133="NPC6ASZDB-WT025M",D133="NPC6ASZDB-WT150C",D133="NPC6ASZDB-WT250C",D133="NPC6ASZDB-WT350C",D133="NPC6ASZDB-YL002M",D133="NPC6ASZDB-WT012M",D133="NPC6ASZDB-BL150C",D133="NPC6ASZDB-WT015M",D133="NPC6ASZDB-YL150C",D133="NPC6ASZDB-YL003M",D133="NPC6ASZDB-WT750C",D133="NPC6ASZDB-GN050C",D133="NPC6ASZDB-WT008M",D133="NPC06SZDB-OR010M",D133="NPC6ASZDB-GY150C",D133="NPC6ASZDB-GN150C",D133="NPC6ASZDB-OR001M",D133="NPC6ASZDB-OR002M",D133="NPC6ASZDB-OR003M",D133="NPC06SZDB-RD002M",D133="NPC06SZDB-RD150C",D133="NPC6ASZDB-BK015M",D133="NPC06SZDB-GN001M",D133="NPC06SZDB-GN150C",D133="NPC06SZDB-WT030M",D133="NPC06SZDB-WT750C",D133="NPC06SZDB-WT015M",D133="NPC6ASZDB-WT030M",D133="NPC06SZDB-RD001M",D133="NPC06SZDB-RD003M",D133="NPC06SZDB-OR003M",D133="NPC06SZDB-OR001M",D133="NPC06SZDB-BL001M",D133="NPC06SZDB-BL003M",D133="NPC06SZDB-WT150C",D133="NPC06SZDB-BL002M",D133="NPC6ASZDB-WT050C",D133="NPC06SZDB-WT050C",D133="NPC06SZDB-WT001M",D133="NPC06SZDB-WT002M",D133="NPC06SZDB-WT003M",D133="NPC06SZDB-WT004M",D133="NPC06SZDB-WT005M",D133="NPC06SZDB-WT020M",D133="NPC6ASZDB-GN001M",D133="NPC6ASZDB-GN002M",D133="NPC6ASZDB-GN003M",D133="NPC6ASZDB-GN004M",D133="NPC6ASZDB-GN005M",D133="NPC6ASZDB-GN020M",D133="NPC06SZDB-WT010M",D133="NPC6ASZDB-GN030M",D133=1711091,D133=1711093,D133=1711815,D133=1711094,D133=1711095,D133=1711098,D133=2153215,D133=1711096,D133=1711097,D133=1711027,D133=2153463,D133=1711911,D133="NPC6ASZDB-WT001M",D133="NPC6ASZDB-WT002M",D133="NPC6ASZDB-WT003M",D133="NPC6ASZDB-WT004M",D133="NPC6ASZDB-WT005M",D133="NPC6ASZDB-WT006M",D133="NPC6ASZDB-WT007M",D133="NPC6ASZDB-WT010M",D133="NPC6ASZDB-WT020M",D133="NPC6ASZDB-RD002M",D133="NPC6ASZDB-RD003M",D133="NPC6ASZDB-RD020M",D133="NPC6ASZDB-GY001M",D133="NPC6ASZDB-GY002M",D133="NPC6ASZDB-GY003M",D133="NPC6ASZDB-GY004M",D133="NPC6ASZDB-GY005M",D133="NPC6ASZDB-GY010M",D133="NPC6ASZDB-GY020M",D133="NPC6ASZDB-GY025M",D133="NPC6ASZDB-GY030M",D133="NPC6ASZDB-BL001M",D133="NPC6ASZDB-BL002M",D133="NPC6ASZDB-BL003M",D133="NPC6ASZDB-BL004M",D133="NPC6ASZDB-BL005M",D133="NPC6ASZDB-BL010M",D133="NPC6ASZDB-BK001M",D133="NPC6ASZDB-BK002M",D133="NPC6ASZDB-BK003M",D133="NPC6ASZDB-BK005M",D133="NPC6ASZDB-BK010M",D133="NPC6ASZDB-BK020M",D133=1711171),E133*2,0)</f>
        <v>0</v>
      </c>
      <c r="P133" s="48">
        <f t="shared" si="231"/>
        <v>89120</v>
      </c>
      <c r="Q133" s="66"/>
      <c r="R133" s="66">
        <f t="shared" ref="R133:R196" si="246">IF(OR(D133="CO17772-0ZM010",D133="NPC6ASZDB-BK950C",D133="NPC6ASZDB-BK550C",D133="NPC6ASZDB-GN750C",D133="NPC6ASZDB-WT035M",D133="CO17772-0ZM002",D133="CO17772-01M001",D133="NPC6ASZDB-WT028M ",D133="NPC6ASZDB-WT019M",D133="CO17772-0CC050",D133="NPC6ASZDB-WT018M",D133="NPC6ASZDB-WT023M",D133="NPC6ASZDB-WT024M",D133="NPC6ASZDB-OR020M",D133="NPC6ASZDB-RD006M",D133="NPC6ASZDB-WT017M",D133="NPC6ASZDB-GY750C",D133="NPC6ASZDB-YL015M",D133="NPC6ASZDB-WT016M",D133="CO17772-0CM015",D133="NPC6ASZDB-OR750C",D133="NPC6ASZDB-BL013C",D133="NPC6ASZDB-BL030C",D133="NPC6ASZDB-GY009M",D133="NPC6ASZDB-GY025C",D133="NPC6ASZDB-RD020C",D133="CO17772-08F004",D133="CO17772-08F010",D133="NPC6ASZDB-GY125C",D133="CO17772-08C750",D133="NPC06SZDB-YL002M",D133="NPC6ASZDB-WT100M",D133="NPC6ASZDB-RD008M",D133="NPC6ASZDB-YL009M",D133="NPC6ASZDB-VT010M",D133="NPC6ASZDB-OR007M",D133="NPC6ASZDB-VT007M",D133="NPC6ASZDB-BK007M",D133="NPC6ASZDB-GY350C",D133="NPC6ASZDB-YL350C",D133="NPC6ASZDB-OR350C",D133="NPC6ASZDB-VT350C",D133="NPC6ASZDB-BL350C",D133="NPC6ASZDB-RD350C",D133="NPC6ASZDB-VT003M",D133="NPC6ASZDB-OR250C",D133="NPC6ASZDB-VT250C",D133="NPC6ASZDB-VT002M",D133="NPC6ASZDB-VT050C",D133="NPC6ASZDB-VT001M",D133="NPC6ASZDB-VT150C",D133="NPC6ASZDB-WT017C",D133="NPC6ASZDB-RD030C",D133="NPC6ASZDB-WT030C",D133="NPC6ASZDB-OR020M",D133="NPC6ASZDB-OR015M",D133="CO17772-08C250",D133="NPC6ASZDB-WT013M",D133="NPC6ASZDB-BK175C",D133="NPC6ASZDB-GY075C",D133="NPC6ASZDB-BK075C",D133="CO17772-07M001",D133="CO17772-09M001",D133="CO17772-0ZM001",D133="CO17772-0MM001",D133="CO17772-08F002",D133="NPC6ASZDB-BK125C",D133="NPC6ASZDB-GN250C",D133="NPC6ASZDB-WT011M",D133="NPC6ASZDB-WT014M",D133="NPC6ASZDB-OR005M",D133="NPC6ASZDB-GY006M",D133="NPC6ASZDB-WT550C",D133="NPC6ASZDB-WT650C",D133="NPC6ASZDB-WT850C",D133="NPC6ASZDB-WT950C",D133="NPC6ASZDB-RD250C",D133="NPC6ASZDB-BL012M",D133="NPC6ASZDB-WT020C",D133="NPC6ASZDB-BL008M",D133="NPC6ASZDB-BL009M",D133="NPC6ASZDB-WT022M",D133="NPC6ASZDB-YL007M",D133="NPC6ASZDB-BL007M",D133="CO17772-0ZM008",D133="CO17772-0ZM005",D133="NPC6ASZDB-BK050C",D133="NPC6ASZDB-BK025C",D133="NPC6ASZDB-BL750C",D133="NPC6ASZDB-OR010M",D133="NPC6ASZDB-YL012M",D133="NPC6ASZDB-YL020M",D133="NPC6ASZDB-YL030M",D133="NPC6ASZDB-RD050C",D133="NPC6ASZDB-RD010M",D133="NPC6ASZDB-GY450C",D133="CO17772-0CM005",D133="NPC6ASZDB-BL250C",D133="NPC6ASZDB-GY050C",D133="NPC6ASZDB-YL250C",D133="CO17772-0CM007",D133="NPC6ASZDB-YL008M",D133="NPC6ASZDB-GY008M",D133="NPC6ASZDB-BL050C",D133="NPC6ASZDB-GY050C",D133="NPC6ASZDB-WT450C",D133="NPC6ASZDB-OR050C",D133="CO17772-08M020",D133="NPC6ASZDB-YL025C",D133="NPC6ASZDB-BK250C",D133="CO17772-0MC150",D133="NPC6ASZDB-BK004M",D133="NPC6ASZDB-YL006M",D133="NPC6ASZDB-BL015M",D133="NPC6ASZDB-BL020M",D133="NPC6ASZDB-GN010M",D133="NPC6ASZDB-GN015M",D133="NPC6ASZDB-GY250C",D133="NPC6ASZDB-BK030M",D133="CO17772-08M010",D133="CO17772-08M006",D133="NPC6ASZDB-BK013M",D133="NPC6ASZDB-OR150C",D133="CO17772-08C050",D133="CO17772-0CM007",D133="CO17772-0CM010",D133="CO17772-0CM003",D133="CO17772-08C150",D133="CO17772-08M007",D133="CO17772-0MM005",D133="CO17772-0MM015",D133="CO17772-0CM002",D133="CO17772-0CM001",D133="CO17772-08M010",D133="CO17772-08M001",D133="CO17772-08M002",D133="CO17772-08M003",D133="CO17772-08M004",D133="CO17772-08M015",D133="CO17772-08M005",D133="NPC6ASZDB-BK750C",D133="NPC6ASZDB-RD007M",D133="NPC6ASZDB-RD010M",D133="NPC6ASZDB-GN025C",D133="NPC6ASZDB-WT009M",D133="NPC6ASZDB-OR004M",D133="NPC6ASZDB-WT075C",D133="NPC6ASZDB-WT175C",D133="NPC6ASZDB-WT125C",D133="NPC6ASZDB-WT225C",D133="NPC6ASZDB-WT275C",D133="NPC6ASZDB-GY015M",D133="NPC6ASZDB-RD001M",D133="NPC6ASZDB-RD005M",D133="NPC6ASZDB-WT025C",D133="NPC6ASZDB-YL001M",D133="NPC6ASZDB-YL005M",D133="NPC6ASZDB-BK150C",D133="NPC6ASZDB-BL030M",D133="NPC6ASZDB-YL050C",D133="NPC6ASZDB-YL010M",D133="NPC6ASZDB-OR010M",D133="NPC6ASZDB-OR005M",D133="NPC6ASZDB-RD150C",D133="NPC6ASZDB-WT025M",D133="NPC6ASZDB-WT150C",D133="NPC6ASZDB-WT012M",D133="NPC6ASZDB-WT250C",D133="NPC6ASZDB-WT350C",D133="NPC6ASZDB-YL002M",D133="NPC6ASZDB-BL150C",D133="NPC6ASZDB-WT015M",D133="NPC6ASZDB-YL150C",D133="NPC6ASZDB-YL003M",D133="NPC6ASZDB-WT750C",D133="NPC6ASZDB-GN050C",D133="NPC6ASZDB-WT008M",D133="NPC6ASZDB-GY150C",D133="NPC6ASZDB-GN150C",D133="NPC6ASZDB-OR001M",D133="NPC6ASZDB-OR002M",D133="NPC6ASZDB-OR003M",D133="NPC6ASZDB-BK015M",D133="NPC6ASZDB-WT030M",D133="NPC6ASZDB-WT050C",D133="NPC6ASZDB-GN001M",D133="NPC6ASZDB-GN002M",D133="NPC6ASZDB-GN003M",D133="NPC6ASZDB-GN004M",D133="NPC6ASZDB-GN005M",D133="NPC6ASZDB-GN020M",D133="NPC6ASZDB-GN030M",D133="NPC6ASZDB-WT001M",D133="NPC6ASZDB-WT002M",D133="NPC6ASZDB-WT003M",D133="NPC6ASZDB-WT004M",D133="NPC6ASZDB-WT005M",D133="NPC6ASZDB-WT006M",D133="NPC6ASZDB-WT007M",D133="NPC6ASZDB-WT010M",D133="NPC6ASZDB-WT020M",D133="NPC6ASZDB-RD002M",D133="NPC6ASZDB-RD003M",D133="NPC6ASZDB-RD020M",D133="NPC6ASZDB-GY001M",D133="NPC6ASZDB-GY002M",D133="NPC6ASZDB-GY003M",D133="NPC6ASZDB-GY004M",D133="NPC6ASZDB-GY005M",D133="NPC6ASZDB-GY010M",D133="NPC6ASZDB-GY020M",D133="NPC6ASZDB-GY025M",D133="NPC6ASZDB-GY030M",D133="NPC6ASZDB-BL001M",D133="NPC6ASZDB-BL002M",D133="NPC6ASZDB-BL003M",D133="NPC6ASZDB-BL004M",D133="NPC6ASZDB-BL005M",D133="NPC6ASZDB-BL010M",D133="NPC6ASZDB-BK001M",D133="NPC6ASZDB-BK002M",D133="NPC6ASZDB-BK003M",D133="NPC6ASZDB-BK005M",D133="NPC6ASZDB-BK010M",D133="NPC6ASZDB-BK020M",D133="NPC6ASZDB-GY007M",),E133*2,0)</f>
        <v>0</v>
      </c>
      <c r="S133" s="67">
        <f t="shared" si="227"/>
        <v>21444</v>
      </c>
      <c r="T133" s="66"/>
      <c r="U133" s="66">
        <f t="shared" si="152"/>
        <v>0</v>
      </c>
      <c r="V133" s="67">
        <f t="shared" si="153"/>
        <v>65399.3</v>
      </c>
      <c r="X133" s="69">
        <f t="shared" ref="X133:X196" si="247">IF(OR(D133="NPC6ASZDB-BK015C",D133="NPP6ASZDB-BK010M",D133="NPP6ASZDB-BK005M",D133="NPP6ASZDB-BK003M",D133="NPP6ASZDB-BK002M",D133="NPP6ASZDB-BK001M",D133="NPC6ASZDB-BK030C",D133="NPC6ASZDB-BK950C",D133="NPC6ASZDB-BK550C",D133="NPC06SZDB-BK006M",D133="NPC06SZDB-BK007M",D133="NPC06SZDB-BK004M",D133="NPC06SZDB-BK002M",D133="NPC06SZDB-BK003M",D133="NPC6ASZDB-BK007M",D133="NPC6ASZDB-BK350C",D133="NPC6ASZDB-BK175C",D133="NPC6ASZDB-BK075C",D133="NPC6ASZDB-BK125C",D133="NPC6ASZDB-BK050C",D133="NPC6ASZDB-BK025C",D133="NPC6ASZDB-BK250C",D133="NPC6ASZDB-BK004M",D133="NPC6ASZDB-BK030M",D133="NPC6ASZDB-BK013M",D133="NPC6ASZDB-BK750C",D133="NPC06SZDB-BK150C",D133="NPC06SZDB-BK001M",D133="NPC06SZDB-BK050C",D133="NPC6ASZDB-BK150C",D133="NPC6ASZDB-BK015M",D133="NPC6ASZDB-BK001M",D133="NPC6ASZDB-BK002M",D133="NPC6ASZDB-BK003M",D133="NPC6ASZDB-BK005M",D133="NPC6ASZDB-BK010M",D133="NPC6ASZDB-BK020M",),E133*(F133+0.1),0)</f>
        <v>0</v>
      </c>
      <c r="Y133" s="67">
        <f t="shared" si="216"/>
        <v>1990.5</v>
      </c>
      <c r="Z133" s="66"/>
      <c r="AA133" s="68">
        <f t="shared" si="208"/>
        <v>0</v>
      </c>
      <c r="AB133" s="67">
        <f t="shared" si="155"/>
        <v>7874</v>
      </c>
      <c r="AC133" s="66"/>
      <c r="AD133" s="66">
        <f t="shared" si="235"/>
        <v>0</v>
      </c>
      <c r="AE133" s="67">
        <f t="shared" si="157"/>
        <v>1902</v>
      </c>
      <c r="AF133" s="66"/>
      <c r="AG133" s="78">
        <f t="shared" ref="AG133:AG196" si="248">IF(OR(D133="NPC6ASZDB-YL030C",D133="NPP6ASZDB-YL001M",D133="NPC6ASZDB-YL015C",D133="NPP6ASZDB-YL005M",D133="NPP6ASZDB-YL003M",D133="NPP6ASZDB-YL002M",D133="NPC6ASZDB-YL004M",D133="NPP6ASZDB-YL010M",D133="NPC6ASZDB-YL125C",D133="NPC6ASZDB-YL015M",D133="NPC06SZDB-YL040M",D133="NPC06SZDB-YL002M",D133="NPC6ASZDB-YL009M",D133="NPC6ASZDB-YL350C",D133="NPC06SZDB-YL015C",D133="NPC6ASZDB-YL007M",D133="NPC6ASZDB-YL012M",D133="NPC6ASZDB-YL020M",D133="NPC6ASZDB-YL030M",D133="NPC06SZDB-YL050C",D133="NPC06SZDB-YL003M",D133="NPC6ASZDB-YL250C",D133="NPC6ASZDB-YL008M",D133="NPC06SZDB-YL010M",D133="NPC6ASZDB-YL025C",D133="NPC6ASZDB-YL006M",D133="NPC6ASZDB-YL001M",D133="NPC6ASZDB-YL005M",D133="NPC06SZDB-YL005M",D133="NPC06SZDB-YL001M",D133="NPC6ASZDB-YL050C",D133="NPC6ASZDB-YL010M",D133="NPC06SZDB-YL150C",D133="NPC6ASZDB-YL002M",D133="NPC6ASZDB-YL150C",D133="NPC6ASZDB-YL003M",),E133*(F133+0.1),0)</f>
        <v>0</v>
      </c>
      <c r="AH133" s="79">
        <f t="shared" si="158"/>
        <v>1625</v>
      </c>
      <c r="AI133" s="66"/>
      <c r="AJ133" s="68">
        <f t="shared" ref="AJ133:AJ196" si="249">IF(OR(D133="NPC6ASZDB-OR030C",D133="NPP6ASZDB-OR003M",D133="NPP6ASZDB-OR002M",D133="NPP6ASZDB-OR005M",D133="NPP6ASZDB-OR001M",D133="NPC6ASZDB-OR025C",D133="NPP6ASZDB-OR010M",D133="NPC6ASZDB-OR008M",D133="NPC06SZDB-OR005M",D133="NPC06SZDB-OR150C",D133="NPC06SZDB-OR050C",D133="NPC6ASZDB-OR020M",D133="NPC6ASZDB-OR750C",D133="NPC6ASZDB-OR007M",D133="NPC6ASZDB-OR350C",D133="NPC6ASZDB-OR250C",D133="NPC6ASZDB-OR020M",D133="NPC6ASZDB-OR015M",D133="NPC6ASZDB-OR005M",D133="NPC6ASZDB-OR010M",D133="NPC6ASZDB-OR050C",D133="NPC6ASZDB-OR150C",D133="NPC6ASZDB-OR004M",D133="NPC6ASZDB-OR010M",D133="NPC6ASZDB-OR005M",D133="NPC06SZDB-OR010M",D133="NPC6ASZDB-OR001M",D133="NPC6ASZDB-OR002M",D133="NPC6ASZDB-OR003M",D133="NPC06SZDB-OR001M",D133="NPC06SZDB-OR002M",D133="NPC06SZDB-OR003M",D133="NPC6ASZDB-OR012M",D133="NPC6ASZDB-OR030M",),E133*(F133+0.1),0)</f>
        <v>0</v>
      </c>
      <c r="AK133" s="67">
        <f t="shared" si="159"/>
        <v>1205.5</v>
      </c>
      <c r="AL133" s="66"/>
      <c r="AM133" s="68">
        <f t="shared" ref="AM133:AM196" si="250">IF(OR(D133="NPC6ASZDB-RD015C",D133="NPP6ASZDB-RD005M",D133="NPC6ASZDB-RD750C",D133="NPC6ASZDB-RD030M",D133="NPP6ASZDB-RD010M",D133="NPP6ASZDB-RD002M",D133="NPP6ASZDB-RD001M",D133="NPP6ASZDB-RD003M",D133="NPC6ASZDB-RD075C",D133="NPC6ASZDB-RD009M",D133="NPC6ASZDB-RD025C",D133="NPC6ASZDB-RD015M",D133="NPC6ASZDB-RD004M",D133="NPC6ASZDB-RD006M",D133="NPC6ASZDB-RD020C",D133="NPC6ASZDB-RD008M",D133="NPC6ASZDB-RD350C",D133="NPC6ASZDB-RD030C",D133="NPC6ASZDB-RD250C",D133="NPC06SZDB-RD015M",D133="NPC6ASZDB-RD050C",D133="NPC6ASZDB-RD050C",D133="NPC06SZDB-RD050C",D133="NPC6ASZDB-RD010M",D133="NPC06SZDB-RD005M",D133="NPC06SZDB-RD010M",D133="NPC6ASZDB-RD007M",D133="NPC6ASZDB-RD010M",D133="NPC6ASZDB-RD001M",D133="NPC6ASZDB-RD005M",D133="NPC6ASZDB-RD150C",D133="NPC06SZDB-RD002M",D133="NPC06SZDB-RD150C",D133="NPC06SZDB-RD001M",D133="NPC06SZDB-RD003M",D133="NPC6ASZDB-RD002M",D133="NPC6ASZDB-RD003M",D133="NPC6ASZDB-RD020M",),E133*(F133+0.1),0)</f>
        <v>0</v>
      </c>
      <c r="AN133" s="67">
        <f t="shared" si="160"/>
        <v>1649.4</v>
      </c>
      <c r="AO133" s="66"/>
      <c r="AP133" s="68">
        <f t="shared" ref="AP133:AP196" si="251">IF(OR(D133="NPC6ASZDB-BL015C",D133="NPP6ASZDB-BL150C",D133="NPP6ASZDB-BL009M",D133="NPP6ASZDB-BL006M",D133="NPP6ASZDB-BL008M",D133="NPP6ASZDB-BL010M",D133="NPP6ASZDB-BL250C",D133="NPP6ASZDB-BL002M",D133="NPC6ASZDB-BL025C",D133="NPC6ASZDB-BL006M",D133="NPC6ASZDB-BL014M",D133="NPC6ASZDB-BL015M",D133="NPC06SZDB-BL015M",D133="NPC6ASZDB-BL013C",D133="NPC6ASZDB-BL030C",D133="NPC6ASZDB-BL350C",D133="NPC06SZDB-BL020C",D133="NPC6ASZDB-BL012M",D133="NPC6ASZDB-BL008M",D133="NPC6ASZDB-BL009M",D133="NPC6ASZDB-BL007M",D133="NPC6ASZDB-BL750C",D133="NPC06SZDB-BL050C",D133="NPC6ASZDB-BL250C",D133="NPC6ASZDB-BL050C",D133="NPC06SZDB-BL010M",D133="NPC6ASZDB-BL015M",D133="NPC6ASZDB-BL020M",D133="NPC06SZDB-BL150C",D133="NPC6ASZDB-BL030M",D133="NPC6ASZDB-BL150C",D133="NPC06SZDB-BL001M",D133="NPC06SZDB-BL003M",D133="NPC06SZDB-BL002M",D133="NPC6ASZDB-BL001M",D133="NPC6ASZDB-BL002M",D133="NPC6ASZDB-BL003M",D133="NPC6ASZDB-BL004M",D133="NPC6ASZDB-BL005M",D133="NPC6ASZDB-BL010M",),E133*(F133+0.1),0)</f>
        <v>0</v>
      </c>
      <c r="AQ133" s="67">
        <f t="shared" si="161"/>
        <v>5341.4</v>
      </c>
      <c r="AR133" s="66"/>
      <c r="AS133" s="68">
        <f t="shared" ref="AS133:AS196" si="252">IF(OR(D133="NPC6ASZDB-VT015C",D133="NPP6ASZDB-VT005M",D133="NPP6ASZDB-VT003M",D133="NPC6ASZDB-VT030C",D133="NPC6ASZDB-VT005M",D133="NPC6ASZDB-VT125C",D133="NPC6ASZDB-VT010M",D133="NPC6ASZDB-VT007M",D133="NPC6ASZDB-VT350C",D133="NPC6ASZDB-VT003M",D133="NPC6ASZDB-VT250C",D133="NPC6ASZDB-VT002M",D133="NPC6ASZDB-VT050C",D133="NPC6ASZDB-VT001M",D133="NPC6ASZDB-VT150C",),E133*(F133+0.1),0)</f>
        <v>0</v>
      </c>
      <c r="AT133" s="67">
        <f t="shared" si="162"/>
        <v>2344</v>
      </c>
      <c r="AU133" s="66"/>
      <c r="AV133" s="66">
        <f t="shared" si="163"/>
        <v>0</v>
      </c>
      <c r="AW133" s="42">
        <f t="shared" si="164"/>
        <v>1383.6000000000001</v>
      </c>
      <c r="AX133" s="66"/>
      <c r="AY133" s="66">
        <f t="shared" si="165"/>
        <v>0</v>
      </c>
      <c r="AZ133" s="67">
        <f t="shared" si="166"/>
        <v>1870</v>
      </c>
      <c r="BA133" s="66"/>
      <c r="BB133" s="68">
        <f t="shared" si="167"/>
        <v>0</v>
      </c>
      <c r="BC133" s="67">
        <f t="shared" si="168"/>
        <v>3451.6</v>
      </c>
      <c r="BD133" s="66"/>
      <c r="BE133" s="68">
        <f t="shared" si="169"/>
        <v>178</v>
      </c>
      <c r="BF133" s="67">
        <f t="shared" si="170"/>
        <v>2706.2000000000003</v>
      </c>
      <c r="BG133" s="66"/>
      <c r="BH133" s="68">
        <f t="shared" si="234"/>
        <v>0</v>
      </c>
      <c r="BI133" s="67">
        <f t="shared" si="239"/>
        <v>13310.200000000003</v>
      </c>
      <c r="BJ133" s="66"/>
      <c r="BK133" s="68">
        <f t="shared" si="172"/>
        <v>0</v>
      </c>
      <c r="BL133" s="67">
        <f t="shared" si="173"/>
        <v>7616</v>
      </c>
      <c r="BM133" s="66"/>
      <c r="BN133" s="68">
        <f t="shared" si="174"/>
        <v>0</v>
      </c>
      <c r="BO133" s="67">
        <f t="shared" si="175"/>
        <v>6613.8</v>
      </c>
      <c r="BP133" s="66"/>
      <c r="BQ133" s="68">
        <f t="shared" si="176"/>
        <v>0</v>
      </c>
      <c r="BR133" s="67">
        <f t="shared" si="177"/>
        <v>20373.999999999996</v>
      </c>
      <c r="BS133" s="66"/>
      <c r="BT133" s="66">
        <f t="shared" ref="BT133:BT196" si="253">IF(OR(D133="NPC06UZDB-YL020M",D133="NPC06UZDB-WT020C",D133="CO155E2-0ZC750",D133="CO155E2-09M008",D133="NPC06UZDB-BL011M",D133="NPC06UZDB-OR008M",D133="NPC06UZDB-WT450C",D133="NPC06UZDB-GN015M",D133="NPC06UZDB-RD015M",D133="NPC06UZDB-YL004M",D133="CO155E2-07C150",D133="NPC06UZDB-WT015C",D133="NPC06UZDB-GY350C",D133="NPC06UZDB-OR350C",D133="NPC06UZDB-YL003M",D133="CO155E2-0MC150 ",D133="NPC06UZDB-GY030M",D133="NPC06UZDB-YL250C",D133="CO155E2-09C050",D133="CO155E2-08C150",D133="NPC06UZDB-GN250C",D133="NPC06UZDB-BL250C",D133="NPC06UZDB-WT004M",D133="NPC06UZDB-RD150C",D133="NPC06UZDB-RD150C",D133="NPC06UZDB-BL009M",D133="NPC06UZDB-GY020C",D133="NPC06UZDB-GN020C",D133="NPC06UZDB-RD020C",D133="NPC06UZDB-YL020C",D133="NPC06UZDB-GY030M",D133="CO155E2-0MC250",D133="CO155E2-0MC150",D133="NPC06UZDB-BL020C",D133="NPC06UZDB-OR150C",D133="NPC06UZDB-BL012M",D133="NPC06UZDB-BK350C",D133="NPC06UZDB-GN350C",D133="NPC06UZDB-GN450C",D133="NPC06UZDB-GY350C",D133="NPC06UZDB-OR350C",D133="NPC06UZDB-YL350C",D133="CO155E2-0CM007",D133="NPC06UZDB-GN007M",D133="NPC06UZDB-GY150C",D133="NPC06UZDB-OR007M",D133="NPC06UZDB-BL015C",D133="NPC06UZDB-BL030C",D133="NPC06UZDB-BL013M",D133="NPC06UZDB-WT016M",D133="NPC06UZDB-WT025M",D133="CO155E2-0ZC050",D133="CO155E2-0ZC250",D133="CO155E2-0ZM009",D133="CO155E2-0ZM008",D133="CO155E2-0ZM006",D133="CO155E2-0ZM012",D133="NPC06UZDB-BK016M",D133="NPC06UZDB-BK011M",D133="NPC06UZDB-GY250C",D133="NPC06UZDB-GY007M",D133="CO155E2-07M015",D133="CO155E2-0ZM004",D133="CO155E2-09M004",D133="CO155E2-0CC050",D133="CO155E2-09M015",D133="CO155E2-0ZC150",D133="CO155E2-01M007",D133="CO155E2-07M010",D133="NPC06UZDB-YL050C",D133="NPC06UZDB-OR007M",D133="NPC06UZDB-GN050C",D133="NPC06UZDB-WT012M",D133="NPC06UZDB-GY006M",D133="NPC06UZDB-GY008M",D133="CO155E2-0ZM015",D133="NPC06UZDB-RD050C",D133="NPC06UZDB-RD150C",D133="NPC06UZDB-WT009M",D133="CO155E2-01M004",D133="NPC06UZDB-OR015M",D133="NPC06UZDB-GN750C",D133="NPC06UZDB-WT750C",D133="CO155E2-0MM010",D133="CO155E2-07M005",D133="CO155E2-07M007",D133="NPC06UZDB-BK750C",D133="CO155E2-07C050",D133="CO155E2-01M007",D133="CO155E2-0MC050",D133="NPC06UZDB-BK010M",D133="NPC06UZDB-BK150C",D133="NPC06UZDB-BK250C",D133="NPC06UZDB-RD750C",D133="NPC06UZDB-WT030M",D133="CO155E2-01C050",D133="CO155E2-08C750",D133="NPC06UZDB-WT050M",D133="NPC06UZDB-GY050C",D133="CO155E2-0ZM010",D133="NPC06UZDB-BK007M",D133="CO155E2-0CC250",D133="CO155E2-01C250",D133="NPC06UZDB-WT007M",D133="CO155E2-06C150",D133="NPC06UZDB-WT025M",D133="NPC06UZDB-WT025C",D133="NPC06UZDB-GY750C",D133="NPC06UZDB-WT250C",D133="CO155E2-09M010",D133="CO155E2-06M001",D133="CO155E2-0ZM005",D133="NPC06UZDB-YL010M",D133="NPC06UZDB-GN150C",D133="NPC06UZDB-RD005M",D133="NPC06UZDB-GY007M",D133="NPC06UZDB-GY020M",D133="NPC06UZDB-YL005M",D133="NPC06UZDB-YL007M",D133="NPC06UZDB-YL150C",D133="NPC06UZDB-OR750C",D133="CO155E2-0ZC150",D133="CO155E2-0ZM015",D133="NPC06UZDB-OR020M",D133="CO155E2-09M015",D133="CO155E2-0MM015",D133="CO155E2-01C150",D133="CO155E2-01C250",D133="CO155E2-01M015",D133="CO155E2-07C150",D133="CO155E2-08C250",D133="CO155E2-09C150",D133="CO155E2-0CC150",D133="CO155E2-0CM015",D133="CO155E2-01M003",D133="CO155E2-01M005",D133="NPC06UZDB-GN020M",D133="CO155E2-09M005",D133="NPC06UZDB-BK005M",D133="NPC06UZDB-BL020M",D133="NPC06UZDB-RD010M",D133="NPC06UZDB-RD020M",D133="CO155E2-08M015",D133="CO155E2-08C150",D133="CO155E2-01M001",D133="CO155E2-01M002",D133="CO155E2-06M003",D133="CO155E2-07M001",D133="CO155E2-09M003",D133="CO155E2-09M001",D133="CO155E2-09M007",D133="CO155E2-0ZM003",D133="CO155E2-0MM003",D133="CO155E2-0MM005",D133="CO155E2-0MM007",D133="CO155E2-0ZM007",D133="CO155E2-01M010",D133="NPC06UZDB-WT150C",D133="NPC06UZDB-WT050C",D133="NPC06UZDB-BL002M",D133="CO155E2-0CM010",D133="CO155E2-08F008",D133="CO155E2-08F005",D133="CO155E2-08C050",D133="NPC06UZDB-BL750C",D133="CO155E2-07M003",D133="NPC06UZDB-BL150C",D133="NPC06UZDB-BL020M",D133="NPC06UZDB-BL050C",D133="NPC06UZDB-BL008M",D133="NPC06UZDB-BL006M",D133="NPC06UZDB-GY450C",D133="NPC06UZDB-GY015M",D133="NPC06UZDB-GY150C",D133="NPC06UZDB-BL010M",D133="NPC06UZDB-GN010M",D133="NPC06UZDB-BK050C",D133="NPC06UZDB-GN125C",D133="NPC06UZDB-GN012M",D133="NPC06UZDB-BK001M",D133="NPC06UZDB-BL007M",D133="NPC06UZDB-GY450C",D133="NPC06UZDB-OR050C",D133="CO155E2-0MM001",D133="CO155E2-06M002",D133="CO155E2-0MM002",D133="NPC06UZDB-GN001M",D133="NPC06UZDB-GN002M",D133="NPC06UZDB-GN003M",D133="NPC06UZDB-GN004M",D133="NPC06UZDB-GN005M",D133="NPC06UZDB-GN006M",D133="NPC06UZDB-WT050C",D133="NPC06UZDB-OR001M",D133="NPC06UZDB-OR002M",D133="NPC06UZDB-OR003M",D133="NPC06UZDB-OR004M",D133="NPC06UZDB-OR005M",D133="NPC06UZDB-OR006M",D133="NPC06UZDB-OR010M",D133="CO155E2-07M002",D133="NPC06UZDB-RD001M",D133="NPC06UZDB-RD002M",D133="NPC06UZDB-RD002M",D133="NPC06UZDB-RD003M",D133="NPC06UZDB-RD004M",D133="CO155E2-0ZM001",D133="CO155E2-0ZM002",D133="NPC06UZDB-BK002M",D133="NPC06UZDB-BK003M",D133="NPC06UZDB-BL001M",D133="NPC06UZDB-BL002M",D133="NPC06UZDB-BL003M",D133="NPC06UZDB-BL004M",D133="NPC06UZDB-BL005M",D133="NPC06UZDB-BL015M",D133="NPC06UZDB-GY010M",D133="NPC06UZDB-GY001M",D133="NPC06UZDB-GY002M",D133="NPC06UZDB-GY003M",D133="NPC06UZDB-GY004M",D133="NPC06UZDB-GY005M",D133="NPC06UZDB-YL001M",D133="NPC06UZDB-YL002M",D133="NPC06UZDB-YL003M",D133="CO155E2-0CM001",D133="CO155E2-0CM002",D133="CO155E2-0CM003",D133="CO155E2-0CM004",D133="CO155E2-0CM005",D133="CO155E2-08M001",D133="CO155E2-08M002",D133="CO155E2-08M003",D133="CO155E2-08M004",D133="CO155E2-08M005",D133="CO155E2-08M006",D133="CO155E2-08M007",D133="CO155E2-08M008",D133="CO155E2-08M009",D133="CO155E2-08M010",D133="CO155E2-08M020",D133="CO155E2-0ZM001",D133="CO155E2-0ZM002",D133="CO155E2-09M002",D133="NPC06UZDB-WT001M",D133="NPC06UZDB-WT002M",D133="NPC06UZDB-WT003M",D133="NPC06UZDB-WT004M",D133="NPC06UZDB-WT005M",D133="NPC06UZDB-WT006M",D133="NPC06UZDB-WT008M",D133="NPC06UZDB-WT010M",D133="NPC06UZDB-WT015M",D133="NPC06UZDB-WT020M",),E133*2,0)</f>
        <v>50</v>
      </c>
      <c r="BU133" s="67">
        <f t="shared" si="240"/>
        <v>81505</v>
      </c>
      <c r="BV133" s="66"/>
      <c r="BW133" s="66">
        <f t="shared" ref="BW133:BW196" si="254">IF(OR(D133="CO155E2-0CM020",D133="NPC06UZDB-YL020M",D133="NPC06UZDB-OR050C",D133="NPC06UZDB-WT020C",D133="CO155E2-0ZC750",D133="CO155E2-09M008",D133="NPC06UZDB-BL011M",D133="NPC06UZDB-OR008M",D133="NPC06UZDB-WT450C",D133="NPC06UZDB-GN015M",D133="NPC06UZDB-RD015M",D133="NPC06UZDB-YL004M",D133="CO155E2-07C150",D133="NPC06UZDB-WT015C",D133="NPC06UZDB-GY350C",D133="NPC06UZDB-OR350C",D133="NPC06UZDB-YL003M",D133="CO155E2-0MC150 ",D133="NPC06UZDB-YL250C",D133="CO155E2-09C050",D133="NPC06UZDB-GN250C",D133="NPC06UZDB-BL250C",D133="NPC06UZDB-WT004M",D133="NPC06UZDB-RD150C",D133="NPC06UZDB-BL009M",D133="NPC06UZDB-GY020C",D133="NPC06UZDB-GN020C",D133="NPC06UZDB-RD020C",D133="NPC06UZDB-YL020C",D133="NPC06UZDB-GY030M",D133="CO155E2-0MC250",D133="CO155E2-0MC150",D133="NPC06UZDB-BL020C",D133="NPC06UZDB-OR150C",D133="NPC06UZDB-BL012M",D133="NPC06UZDB-BK350C",D133="NPC06UZDB-GN350C",D133="NPC06UZDB-GN450C",D133="NPC06UZDB-GY350C",D133="NPC06UZDB-OR350C",D133="NPC06UZDB-YL350C",D133="CO155E2-0CM007",D133="NPC06UZDB-GN007M",D133="NPC06UZDB-GY150C",D133="NPC06UZDB-BL015C",D133="NPC06UZDB-BL030C",D133="NPC06UZDB-BL013M",D133="NPC06UZDB-WT016M",D133="NPC06UZDB-WT025M",D133="CO155E2-0ZC050",D133="CO155E2-0ZC250",D133="CO155E2-0ZM009",D133="CO155E2-0ZM008",D133="CO155E2-0ZM006",D133="CO155E2-0ZM012",D133="NPC06UZDB-BK016M",D133="NPC06UZDB-BK011M",D133="NPC06UZDB-GY250C",D133="NPC06UZDB-GY007M",D133="CO155E2-07M015",D133="CO155E2-0ZM004",D133="CO155E2-09M004",D133="CO155E2-0CC050",D133="CO155E2-09M015",D133="CO155E2-0ZC150",D133="CO155E2-01M007",D133="CO155E2-07M010",D133="NPC06UZDB-YL050C",D133="NPC06UZDB-OR007M",D133="NPC06UZDB-GN050C",D133="NPC06UZDB-WT012M",D133="NPC06UZDB-GY006M",D133="NPC06UZDB-GY008M",D133="CO155E2-0ZM015",D133="NPC06UZDB-RD050C",D133="NPC06UZDB-RD150C",D133="NPC06UZDB-WT009M",D133="CO155E2-01M004",D133="NPC06UZDB-OR015M",D133="NPC06UZDB-GN750C",D133="NPC06UZDB-WT750C",D133="CO155E2-0MM010",D133="CO155E2-07M005",D133="CO155E2-07M007",D133="NPC06UZDB-BK750C",D133="CO155E2-07C050",D133="CO155E2-01M007",D133="CO155E2-0MC050",D133="NPC06UZDB-BK010M",D133="NPC06UZDB-BK150C",D133="NPC06UZDB-BK250C",D133="NPC06UZDB-RD750C",D133="NPC06UZDB-WT030M",D133="CO155E2-01C050",D133="CO155E2-08C750",D133="NPC06UZDB-WT050M",D133="NPC06UZDB-GY050C",D133="CO155E2-0ZM010",D133="NPC06UZDB-BK007M",D133="CO155E2-0CC250",D133="NPC06UZDB-WT007M",D133="CO155E2-06C150",D133="NPC06UZDB-WT025M",D133="NPC06UZDB-WT025C",D133="NPC06UZDB-GY750C",D133="NPC06UZDB-WT250C",D133="CO155E2-09M010",D133="CO155E2-06M001",D133="CO155E2-0ZM005",D133="NPC06UZDB-YL010M",D133="NPC06UZDB-GN150C",D133="NPC06UZDB-RD005M",D133="NPC06UZDB-GY007M",D133="NPC06UZDB-GY020M",D133="NPC06UZDB-YL005M",D133="NPC06UZDB-YL007M",D133="NPC06UZDB-YL150C",D133="NPC06UZDB-OR750C",D133="CO155E2-0ZC150",D133="CO155E2-0ZM015",D133="NPC06UZDB-OR020M",D133="CO155E2-09M015",D133="CO155E2-0MM015",D133="CO155E2-01C150",D133="CO155E2-01C250",D133="CO155E2-01M015",D133="CO155E2-07C150",D133="CO155E2-08C250",D133="CO155E2-09C150",D133="CO155E2-0CC150",D133="CO155E2-0CM015",D133="CO155E2-01M003",D133="CO155E2-01M005",D133="NPC06UZDB-GN020M",D133="CO155E2-09M005",D133="NPC06UZDB-BK005M",D133="NPC06UZDB-BL020M",D133="NPC06UZDB-RD010M",D133="NPC06UZDB-RD020M",D133="CO155E2-08M015",D133="CO155E2-08C150",D133="CO155E2-01M001",D133="CO155E2-01M002",D133="CO155E2-06M003",D133="CO155E2-07M001",D133="CO155E2-09M003",D133="CO155E2-09M001",D133="CO155E2-09M007",D133="CO155E2-0ZM003",D133="CO155E2-0MM003",D133="CO155E2-0MM005",D133="CO155E2-0MM007",D133="CO155E2-0ZM007",D133="CO155E2-01M010",D133="NPC06UZDB-WT150C",D133="NPC06UZDB-WT050C",D133="CO155E2-0CM010",D133="CO155E2-08F008",D133="CO155E2-08F005",D133="CO155E2-08C050",D133="NPC06UZDB-BL750C",D133="CO155E2-07M003",D133="NPC06UZDB-BL150C",D133="NPC06UZDB-BL020M",D133="NPC06UZDB-BL050C",D133="NPC06UZDB-BL008M",D133="NPC06UZDB-BL006M",D133="NPC06UZDB-GY450C",D133="NPC06UZDB-GY015M",D133="NPC06UZDB-GY150C",D133="NPC06UZDB-BL010M",D133="NPC06UZDB-GN010M",D133="NPC06UZDB-BK050C",D133="NPC06UZDB-GN125C",D133="NPC06UZDB-GN012M",D133="NPC06UZDB-BK001M",D133="NPC06UZDB-BL007M",D133="NPC06UZDB-GY450C",D133="NPC06UZDB-OR050C",D133="CO155E2-0MM001",D133="CO155E2-06M002",D133="CO155E2-0MM002",D133="NPC06UZDB-GN001M",D133="NPC06UZDB-GN002M",D133="NPC06UZDB-GN003M",D133="NPC06UZDB-GN004M",D133="NPC06UZDB-GN005M",D133="NPC06UZDB-GN006M",D133="NPC06UZDB-WT050C",D133="NPC06UZDB-OR001M",D133="NPC06UZDB-OR002M",D133="NPC06UZDB-OR003M",D133="NPC06UZDB-OR004M",D133="NPC06UZDB-OR005M",D133="NPC06UZDB-OR006M",D133="NPC06UZDB-OR010M",D133="CO155E2-07M002",D133="NPC06UZDB-RD001M",D133="NPC06UZDB-RD002M",D133="NPC06UZDB-RD002M",D133="NPC06UZDB-RD003M",D133="NPC06UZDB-RD004M",D133="CO155E2-0ZM001",D133="CO155E2-0ZM002",D133="NPC06UZDB-BK002M",D133="NPC06UZDB-BK003M",D133="NPC06UZDB-BL001M",D133="NPC06UZDB-BL002M",D133="NPC06UZDB-BL003M",D133="NPC06UZDB-BL004M",D133="NPC06UZDB-BL005M",D133="NPC06UZDB-BL015M",D133="NPC06UZDB-GY010M",D133="NPC06UZDB-GY001M",D133="NPC06UZDB-GY002M",D133="NPC06UZDB-GY003M",D133="NPC06UZDB-GY004M",D133="NPC06UZDB-GY005M",D133="NPC06UZDB-YL001M",D133="NPC06UZDB-YL002M",D133="NPC06UZDB-YL003M",D133="CO155E2-0CM001",D133="CO155E2-0CM002",D133="CO155E2-0CM003",D133="CO155E2-0CM004",D133="CO155E2-0CM005",D133="CO155E2-08M001",D133="CO155E2-08M002",D133="CO155E2-08M003",D133="CO155E2-08M004",D133="CO155E2-08M005",D133="CO155E2-08M006",D133="CO155E2-08M007",D133="CO155E2-08M008",D133="CO155E2-08M009",D133="CO155E2-08M010",D133="CO155E2-08M020",D133="CO155E2-0ZM001",D133="CO155E2-0ZM002",D133="CO155E2-09M002",D133="NPC06UZDB-WT001M",D133="NPC06UZDB-WT002M",D133="NPC06UZDB-WT003M",D133="NPC06UZDB-WT004M",D133="NPC06UZDB-WT005M",D133="NPC06UZDB-WT006M",D133="NPC06UZDB-WT008M",D133="NPC06UZDB-WT010M",D133="NPC06UZDB-WT015M",D133="NPC06UZDB-WT020M",),E133*2,0)</f>
        <v>50</v>
      </c>
      <c r="BX133" s="67">
        <f t="shared" si="242"/>
        <v>63200</v>
      </c>
      <c r="BY133" s="66"/>
      <c r="BZ133" s="66">
        <f t="shared" ref="BZ133:BZ196" si="255">IF(OR(D133="CO155E2-0CM020",D133="NPC06UZDB-YL020M",D133="NPC06UZDB-OR050C",D133="NPC06UZDB-WT020C",D133="CO155E2-0ZC750",D133="CO155E2-09M008",D133="NPC06UZDB-BL011M",D133="NPC06UZDB-OR008M",D133="NPC06UZDB-WT450C",D133="NPC06UZDB-GN015M",D133="NPC06UZDB-RD015M",D133="NPC06UZDB-YL004M",D133="CO155E2-07C150",D133="NPC06UZDB-WT015C",D133="NPC06UZDB-GY350C",D133="NPC06UZDB-OR350C",D133="NPC06UZDB-YL003M",D133="CO155E2-0MC150 ",D133="NPC06UZDB-YL250C",D133="CO155E2-09C050",D133="NPC06UZDB-GN250C",D133="NPC06UZDB-BL250C",D133="NPC06UZDB-WT004M",D133="NPC06UZDB-BL009M",D133="NPC06UZDB-GY020C",D133="NPC06UZDB-GN020C",D133="NPC06UZDB-RD020C",D133="NPC06UZDB-YL020C",D133="NPC06UZDB-GY030M",D133="CO155E2-0MC250",D133="CO155E2-0MC150",D133="NPC06UZDB-BL020C",D133="NPC06UZDB-OR150C",D133="NPC06UZDB-BL012M",D133="NPC06UZDB-BK350C",D133="NPC06UZDB-GN350C",D133="NPC06UZDB-GN450C",D133="NPC06UZDB-GY350C",D133="NPC06UZDB-OR350C",D133="NPC06UZDB-YL350C",D133="CO155E2-0CM007",D133="NPC06UZDB-GN007M",D133="NPC06UZDB-GY150C",D133="NPC06UZDB-BL015C",D133="NPC06UZDB-BL030C",D133="NPC06UZDB-BL013M",D133="NPC06UZDB-WT016M",D133="CO155E2-0ZC050",D133="CO155E2-0ZC250",D133="CO155E2-0ZM009",D133="CO155E2-0ZM008",D133="CO155E2-0ZM006",D133="CO155E2-0ZM012",D133="NPC06UZDB-BK016M",D133="NPC06UZDB-BK011M",D133="NPC06UZDB-GY250C",D133="NPC06UZDB-GY007M",D133="CO155E2-07M015",D133="CO155E2-0ZM004",D133="CO155E2-09M004",D133="CO155E2-0CC050",D133="CO155E2-09M015",D133="CO155E2-0ZC150",D133="CO155E2-01M007",D133="CO155E2-07M010",D133="NPC06UZDB-YL050C",D133="NPC06UZDB-OR007M",D133="NPC06UZDB-GN050C",D133="NPC06UZDB-WT012M",D133="NPC06UZDB-GY006M",D133="NPC06UZDB-GY008M",D133="CO155E2-0ZM015",D133="NPC06UZDB-RD050C",D133="NPC06UZDB-RD150C",D133="NPC06UZDB-WT009M",D133="CO155E2-01M004",D133="NPC06UZDB-OR015M",D133="NPC06UZDB-GN750C",D133="NPC06UZDB-WT750C",D133="CO155E2-0MM010",D133="CO155E2-07M005",D133="CO155E2-07M007",D133="NPC06UZDB-BK750C",D133="CO155E2-07C050",D133="CO155E2-01M007",D133="CO155E2-0MC050",D133="NPC06UZDB-BK010M",D133="NPC06UZDB-BK150C",D133="NPC06UZDB-BK250C",D133="NPC06UZDB-RD750C",D133="NPC06UZDB-WT030M",D133="CO155E2-01C050",D133="CO155E2-08C750",D133="NPC06UZDB-WT050M",D133="NPC06UZDB-GY050C",D133="CO155E2-0ZM010",D133="NPC06UZDB-BK007M",D133="CO155E2-0CC250",D133="NPC06UZDB-WT007M",D133="CO155E2-06C150",D133="NPC06UZDB-WT025M",D133="NPC06UZDB-WT025C",D133="NPC06UZDB-GY750C",D133="NPC06UZDB-WT250C",D133="CO155E2-09M010",D133="CO155E2-06M001",D133="CO155E2-0ZM005",D133="NPC06UZDB-YL010M",D133="NPC06UZDB-GN150C",D133="NPC06UZDB-RD005M",D133="NPC06UZDB-GY007M",D133="NPC06UZDB-GY020M",D133="NPC06UZDB-YL005M",D133="NPC06UZDB-YL007M",D133="NPC06UZDB-YL150C",D133="NPC06UZDB-OR750C",D133="CO155E2-0ZC150",D133="CO155E2-0ZM015",D133="NPC06UZDB-OR020M",D133="CO155E2-09M015",D133="CO155E2-0MM015",D133="CO155E2-01C150",D133="CO155E2-01C250",D133="CO155E2-01M015",D133="CO155E2-07C150",D133="CO155E2-08C250",D133="CO155E2-09C150",D133="CO155E2-0CC150",D133="CO155E2-0CM015",D133="CO155E2-01M003",D133="CO155E2-01M005",D133="NPC06UZDB-GN020M",D133="CO155E2-09M005",D133="NPC06UZDB-BK005M",D133="NPC06UZDB-BL020M",D133="NPC06UZDB-RD010M",D133="NPC06UZDB-RD020M",D133="CO155E2-08M015",D133="CO155E2-08C150",D133="CO155E2-01M001",D133="CO155E2-01M002",D133="CO155E2-06M003",D133="CO155E2-07M001",D133="CO155E2-09M003",D133="CO155E2-09M001",D133="CO155E2-09M007",D133="CO155E2-0ZM003",D133="CO155E2-0MM003",D133="CO155E2-0MM005",D133="CO155E2-0MM007",D133="CO155E2-0ZM007",D133="CO155E2-01M010",D133="NPC06UZDB-WT150C",D133="NPC06UZDB-WT050C",D133="CO155E2-0CM010",D133="CO155E2-08F008",D133="CO155E2-08F005",D133="CO155E2-08C050",D133="NPC06UZDB-BL750C",D133="CO155E2-07M003",D133="NPC06UZDB-BL150C",D133="NPC06UZDB-BL020M",D133="NPC06UZDB-BL050C",D133="NPC06UZDB-BL008M",D133="NPC06UZDB-BL006M",D133="NPC06UZDB-GY450C",D133="NPC06UZDB-GY015M",D133="NPC06UZDB-GY150C",D133="NPC06UZDB-BL010M",D133="NPC06UZDB-GN010M",D133="NPC06UZDB-BK050C",D133="NPC06UZDB-GN125C",D133="NPC06UZDB-GN012M",D133="NPC06UZDB-BK001M",D133="NPC06UZDB-BL007M",D133="NPC06UZDB-GY450C",D133="NPC06UZDB-OR050C",D133="CO155E2-0MM001",D133="CO155E2-06M002",D133="CO155E2-0MM002",D133="NPC06UZDB-GN001M",D133="NPC06UZDB-GN002M",D133="NPC06UZDB-GN003M",D133="NPC06UZDB-GN004M",D133="NPC06UZDB-GN005M",D133="NPC06UZDB-GN006M",D133="NPC06UZDB-WT050C",D133="NPC06UZDB-OR001M",D133="NPC06UZDB-OR002M",D133="NPC06UZDB-OR003M",D133="NPC06UZDB-OR004M",D133="NPC06UZDB-OR005M",D133="NPC06UZDB-OR006M",D133="NPC06UZDB-OR010M",D133="CO155E2-07M002",D133="NPC06UZDB-RD001M",D133="NPC06UZDB-RD002M",D133="NPC06UZDB-RD002M",D133="NPC06UZDB-RD003M",D133="NPC06UZDB-RD004M",D133="CO155E2-0ZM001",D133="CO155E2-0ZM002",D133="NPC06UZDB-BK002M",D133="NPC06UZDB-BK003M",D133="NPC06UZDB-BL001M",D133="NPC06UZDB-BL002M",D133="NPC06UZDB-BL003M",D133="NPC06UZDB-BL004M",D133="NPC06UZDB-BL005M",D133="NPC06UZDB-BL015M",D133="NPC06UZDB-GY010M",D133="NPC06UZDB-GY001M",D133="NPC06UZDB-GY002M",D133="NPC06UZDB-GY003M",D133="NPC06UZDB-GY004M",D133="NPC06UZDB-GY005M",D133="NPC06UZDB-YL001M",D133="NPC06UZDB-YL002M",D133="NPC06UZDB-YL003M",D133="CO155E2-0CM001",D133="CO155E2-0CM002",D133="CO155E2-0CM003",D133="CO155E2-0CM004",D133="CO155E2-0CM005",D133="CO155E2-08M001",D133="CO155E2-08M002",D133="CO155E2-08M003",D133="CO155E2-08M004",D133="CO155E2-08M005",D133="CO155E2-08M006",D133="CO155E2-08M007",D133="CO155E2-08M008",D133="CO155E2-08M009",D133="CO155E2-08M010",D133="CO155E2-08M020",D133="CO155E2-0ZM001",D133="CO155E2-0ZM002",D133="CO155E2-09M002",D133="NPC06UZDB-WT001M",D133="NPC06UZDB-WT002M",D133="NPC06UZDB-WT003M",D133="NPC06UZDB-WT004M",D133="NPC06UZDB-WT005M",D133="NPC06UZDB-WT006M",D133="NPC06UZDB-WT008M",D133="NPC06UZDB-WT010M",D133="NPC06UZDB-WT015M",D133="NPC06UZDB-WT020M",),E133*2,0)</f>
        <v>50</v>
      </c>
      <c r="CA133" s="67">
        <f t="shared" si="238"/>
        <v>72964</v>
      </c>
      <c r="CB133" s="66"/>
      <c r="CC133" s="66">
        <f t="shared" si="178"/>
        <v>0</v>
      </c>
      <c r="CD133" s="67">
        <f t="shared" si="241"/>
        <v>549</v>
      </c>
      <c r="CE133" s="66"/>
      <c r="CF133" s="66">
        <f t="shared" si="180"/>
        <v>0</v>
      </c>
      <c r="CG133" s="67">
        <f t="shared" si="181"/>
        <v>7047</v>
      </c>
      <c r="CH133" s="66"/>
      <c r="CI133" s="66">
        <f t="shared" ref="CI133:CI196" si="256">IF(OR(D133="NPC6AUZDB-YL025C",D133="NPC6AUZDB-YL002M",D133="NPC6AUZDB-YL015M",D133="NPC6AUZDB-YL001M",D133="PC6AUZDB-YL002M",D133="NPC6AUZDB-YL003M",D133="NPC6AUZDB-YL005M",),E133*(F133+0.1),0)</f>
        <v>0</v>
      </c>
      <c r="CJ133" s="67">
        <f t="shared" si="182"/>
        <v>8813</v>
      </c>
      <c r="CK133" s="66"/>
      <c r="CL133" s="66">
        <f t="shared" si="183"/>
        <v>0</v>
      </c>
      <c r="CM133" s="79">
        <f t="shared" si="184"/>
        <v>4885</v>
      </c>
      <c r="CN133" s="66"/>
      <c r="CO133" s="68">
        <f t="shared" si="236"/>
        <v>0</v>
      </c>
      <c r="CP133" s="79">
        <f t="shared" si="186"/>
        <v>3976</v>
      </c>
      <c r="CQ133" s="66"/>
      <c r="CR133" s="68">
        <f t="shared" ref="CR133:CR196" si="257">IF(OR(D133="NPC6AUZDB-RD005M",D133="NPC6AUZDB-RD025C",D133="NPC6AUZDB-RD002M",D133="NPC6AUZDB-RD003M",D133="NPC6AUZDB-RD001M",),E133*(F133+0.1),0)</f>
        <v>0</v>
      </c>
      <c r="CS133" s="79">
        <f t="shared" si="221"/>
        <v>274</v>
      </c>
      <c r="CT133" s="66"/>
      <c r="CU133" s="68">
        <f t="shared" ref="CU133:CU196" si="258">IF(OR(D133="NPC6AUZDB-OR002M",D133="NPC6AUZDB-RD003M",D133="NPC6AUZDB-RD001M",),E133*(F133+0.1),0)</f>
        <v>0</v>
      </c>
      <c r="CV133" s="200">
        <f t="shared" si="188"/>
        <v>7769</v>
      </c>
      <c r="CW133" s="65"/>
      <c r="CX133" s="66">
        <f t="shared" si="237"/>
        <v>0</v>
      </c>
      <c r="CY133" s="40">
        <f t="shared" si="243"/>
        <v>6603</v>
      </c>
      <c r="CZ133" s="65"/>
      <c r="DA133" s="66">
        <f t="shared" si="189"/>
        <v>0</v>
      </c>
      <c r="DB133" s="67">
        <f t="shared" si="222"/>
        <v>38530</v>
      </c>
      <c r="DC133" s="66"/>
      <c r="DD133" s="66">
        <f t="shared" si="191"/>
        <v>0</v>
      </c>
      <c r="DE133" s="67">
        <f t="shared" si="223"/>
        <v>35301</v>
      </c>
      <c r="DF133" s="66"/>
      <c r="DG133" s="69">
        <f t="shared" si="193"/>
        <v>0</v>
      </c>
      <c r="DH133" s="67">
        <f t="shared" si="232"/>
        <v>66453</v>
      </c>
      <c r="DI133" s="66"/>
      <c r="DJ133" s="66">
        <f t="shared" ref="DJ133:DJ196" si="259">IF(OR(D133="CO17772-08C250",D133="CO17772-08F004",D133="CO17772-08F010",D133="CO17772-08C750",D133="CO17772-08C250",D133="CO17772-08F002",D133="CO17772-08M020",D133="CO17772-08M010",D133="CO17772-08M006",D133="CO17772-08C050",D133="CO17772-08C150",D133="CO17772-08M007",D133="CO17772-08M010",D133=1644077,D133="CO17772-08M001",D133="CO17772-08M002",D133="CO17772-08M003",D133="CO17772-08M004",D133="CO17772-08M005",D133="CO17772-08M015",),E133*(F133+0.15),0)</f>
        <v>0</v>
      </c>
      <c r="DK133" s="67">
        <f t="shared" si="194"/>
        <v>3536.5</v>
      </c>
      <c r="DM133" s="206">
        <f t="shared" ref="DM133:DM196" si="260">IF(D133=2153276,E133*(F133+0.15),0)</f>
        <v>0</v>
      </c>
      <c r="DN133" s="25">
        <f t="shared" ref="DN133:DN196" si="261">DN132+DL133-DM133</f>
        <v>0</v>
      </c>
      <c r="DO133" s="5"/>
      <c r="DP133" s="43">
        <f t="shared" ref="DP133:DP196" si="262">IF(OR(D133="CO17772-0CC050",D133="CO17772-0CM015",D133="CO17772-0CM007",D133="CO17772-0CM005",D133="CO17772-0CM007",D133="CO17772-0CM007",D133="CO17772-0CM010",D133="CO17772-0CM003",D133="CO17772-0MM015",D133="CO17772-0CM002",D133=959305,D133="CO17772-0CM001",),E133*(F133+0.15),0)</f>
        <v>0</v>
      </c>
      <c r="DQ133" s="27">
        <f t="shared" si="195"/>
        <v>7097</v>
      </c>
      <c r="DR133" s="5"/>
      <c r="DS133" s="43">
        <f t="shared" ref="DS133:DS196" si="263">IF(OR(D133="CO17772-0ZM010",D133="CO17772-0ZM002",D133="CO17772-0ZM001",D133="CO17772-0ZM005",D133="CO17772-0ZM008",D133=959308,),E133*(F133+0.15),0)</f>
        <v>0</v>
      </c>
      <c r="DT133" s="27">
        <f t="shared" si="196"/>
        <v>4846</v>
      </c>
      <c r="DU133" s="5"/>
      <c r="DV133" s="43">
        <f t="shared" ref="DV133:DV196" si="264">IF(OR(D133="CO17772-0MM003",D133="CO17772-0MM001",D133="CO17772-0MC150",D133="CO17772-0MM005",D133=959306,),E133*(F133+0.15),0)</f>
        <v>0</v>
      </c>
      <c r="DW133" s="27">
        <f t="shared" si="197"/>
        <v>4835</v>
      </c>
      <c r="DX133" s="5"/>
      <c r="DY133" s="22">
        <f t="shared" ref="DY133:DY196" si="265">IF(OR(D133="CO17772-09M001",D133=959307,),E133*(F133+0.15),0)</f>
        <v>0</v>
      </c>
      <c r="DZ133" s="25">
        <f t="shared" si="198"/>
        <v>523</v>
      </c>
      <c r="EA133" s="22"/>
      <c r="EB133" s="22">
        <f t="shared" ref="EB133:EB196" si="266">IF(OR(D133="CO17772-01M001",),E133*(F133+0.15),0)</f>
        <v>0</v>
      </c>
      <c r="EC133" s="28">
        <f t="shared" si="199"/>
        <v>369</v>
      </c>
      <c r="ED133" s="5"/>
      <c r="EE133" s="43">
        <f t="shared" ref="EE133:EE164" si="267">IF(OR(CA133="CO17772-07M015",D133="CO17772-07M007",D133="CO17772-07M001",D133="CO17772-07M001",D133=959309,),E133*(F133+0.15),0)</f>
        <v>0</v>
      </c>
      <c r="EF133" s="27">
        <f t="shared" si="200"/>
        <v>4769</v>
      </c>
      <c r="EG133" s="66"/>
      <c r="EH133" s="66">
        <f t="shared" ref="EH133:EH196" si="268">IF(OR(D133="CO17772-0MM003",D133="CO17772-0ZM010",D133="CO17772-07M007",D133="CO17772-0ZM002",D133="CO17772-01M001",D133="CO17772-0CC050",D133="CO17772-0CM015",D133="CO17772-08F004",D133="CO17772-08F010",D133="CO17772-08C750",D133="CO17772-08C250",D133="CO17772-07M001",D133="CO17772-09M001",D133="CO17772-0ZM001",D133="CO17772-0MM001",D133="CO17772-08F002",D133="CO17772-0ZM008",D133="CO17772-0ZM005",D133="CO17772-0CM005",D133="CO17772-0CM007",D133="CO17772-08M020",D133="CO17772-0MC150",D133="CO17772-08M006",D133="CO17772-08C050",D133="CO17772-0CM007",D133="CO17772-0CM010",D133="CO17772-0CM003",D133="CO17772-08C150",D133="CO17772-08M007",D133="CO17772-0MM005",D133="CO17772-0MM015",D133="CO17772-0CM002",D133="CO17772-0CM001",D133="CO17772-08M010",D133="CO17772-08M001",D133="CO17772-08M002",D133="CO17772-08M003",D133="CO17772-08M004",D133="CO17772-08M015",D133=959308,D133=959305,D133=959306,D133=959307,D133=959309,D133=1644077,D133="CO17772-08M005",),E133*2,0)</f>
        <v>0</v>
      </c>
      <c r="EI133" s="67">
        <f t="shared" si="201"/>
        <v>24940</v>
      </c>
      <c r="EJ133" s="66"/>
      <c r="EK133" s="66">
        <f t="shared" ref="EK133:EK196" si="269">(IF(OR(D133="CO17772-0MM003",D133="CO17772-0ZM010",D133="CO17772-07M015",D133="CO17772-07M007",D133="CO17772-0ZM002",D133="CO17772-01M001",D133="CO17772-0CC050",D133="CO17772-0CM015",D133="CO17772-08F004",D133="CO17772-08F010",D133="CO17772-08C750",D133="CO17772-08C250",D133="CO17772-07M001",D133="CO17772-09M001",D133="CO17772-0ZM001",D133="CO17772-0MM001",D133="CO17772-08F002",D133="CO17772-0ZM008",D133="CO17772-0ZM005",D133="CO17772-0CM005",D133="CO17772-0CM007",D133="CO17772-08M020",D133="CO17772-0MC150",D133="CO17772-08M006",D133="CO17772-08C050",D133="CO17772-0CM007",D133="CO17772-0CM010",D133="CO17772-0CM003",D133="CO17772-08C150",D133="CO17772-08M007",D133="CO17772-0MM005",D133="CO17772-0MM015",D133="CO17772-0CM002",D133="CO17772-0CM001",D133="CO17772-08M010",D133="CO17772-08M001",D133="CO17772-08M005",D133="CO17772-08M002",D133="CO17772-08M003",D133="CO17772-08M004",D133="CO17772-08M015",D133=1644077,D133=959308,D133=959305,D133=959306,D133=959307,D133=959309),E133*2,0))</f>
        <v>0</v>
      </c>
      <c r="EL133" s="67">
        <f t="shared" si="202"/>
        <v>23570</v>
      </c>
      <c r="EM133" s="110">
        <f t="shared" si="203"/>
        <v>106989.002087</v>
      </c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</row>
    <row r="134" spans="1:299" ht="11.25" customHeight="1" x14ac:dyDescent="0.25">
      <c r="A134" s="11">
        <v>46039</v>
      </c>
      <c r="B134" s="187"/>
      <c r="C134" s="181">
        <v>8004943776</v>
      </c>
      <c r="D134" s="111" t="s">
        <v>207</v>
      </c>
      <c r="E134" s="138">
        <v>1</v>
      </c>
      <c r="F134" s="139">
        <v>1</v>
      </c>
      <c r="G134" s="85">
        <v>191516183254</v>
      </c>
      <c r="H134" s="66"/>
      <c r="I134" s="41">
        <f t="shared" si="244"/>
        <v>0</v>
      </c>
      <c r="J134" s="48">
        <f t="shared" si="224"/>
        <v>95003</v>
      </c>
      <c r="K134" s="66"/>
      <c r="L134" s="41">
        <f t="shared" si="233"/>
        <v>0</v>
      </c>
      <c r="M134" s="48">
        <f t="shared" si="230"/>
        <v>26450</v>
      </c>
      <c r="N134" s="66"/>
      <c r="O134" s="41">
        <f t="shared" si="245"/>
        <v>0</v>
      </c>
      <c r="P134" s="48">
        <f t="shared" si="231"/>
        <v>89120</v>
      </c>
      <c r="Q134" s="66"/>
      <c r="R134" s="66">
        <f t="shared" si="246"/>
        <v>0</v>
      </c>
      <c r="S134" s="67">
        <f t="shared" si="227"/>
        <v>21444</v>
      </c>
      <c r="T134" s="66"/>
      <c r="U134" s="66">
        <f t="shared" ref="U134:U197" si="270">IF(OR(D134="NPP6ASZDB-WT020M",D134="NPP6ASZDB-WT012M",1301="NPP6ASZDB-WT008M",D134="NPP6ASZDB-WT004M",D134="NPP6ASZDB-WT025M",D134="NPP6ASZDB-WT250C",D134="NPP6ASZDB-WT010M",D134="NPP6ASZDB-WT015M",D134="NPP6ASZDB-WT650C",D134="NPP6ASZDB-WT007M",D134="NPP6ASZDB-WT750C",D134="NPP6ASZDB-WT008M",D134="NPP6ASZDB-WT006M",D134="NPP6ASZDB-WT003M",D134="NPP6ASZDB-WT150C",D134="NPP6ASZDB-WT350C",D134="NPP6ASZDB-WT005M",D134="NPC6ASZDB-WT015C",D134="NPP6ASZDB-WT001M",D134="NPP6ASZDB-WT002M",D134="NPC6ASZDB-WT028M",D134="NPC06SZDB-WT025M",D134="NPC6ASZDB-WT035M",D134="NPC6ASZDB-WT028M ",D134="NPC6ASZDB-WT019M",D134="NPC6ASZDB-WT018M",D134="NPC6ASZDB-WT023M",D134="NPC6ASZDB-WT024M",D134="NPC6ASZDB-WT017M",D134="NPC6ASZDB-WT016M",D134="NPC6ASZDB-WT100M",D134="NPC6ASZDB-WT017C",D134="NPC6ASZDB-WT030C",D134="NPC06SZDB-WT025C",D134="NPC6ASZDB-WT013M",D134="NPC6ASZDB-WT011M",D134="NPC6ASZDB-WT014M",D134="NPC6ASZDB-WT550C",D134="NPC6ASZDB-WT650C",D134="NPC6ASZDB-WT850C",D134="NPC6ASZDB-WT950C",D134="NPC6ASZDB-WT020C",D134="NPC6ASZDB-WT022M",D134="NPC06SZDB-WT250C",D134="NPC6ASZDB-WT125C",D134="NPC6ASZDB-WT450C",D134="NPC06SZDB-WT007M",D134="NPC6ASZDB-WT009M",D134="NPC6ASZDB-WT075C",D134="NPC6ASZDB-WT175C",D134="NPC6ASZDB-WT125C",D134="NPC6ASZDB-WT225C",D134="NPC6ASZDB-WT275C",D134="NPC6ASZDB-WT025C",D134="NPC6ASZDB-WT025M",D134="NPC6ASZDB-WT150C",D134="NPC6ASZDB-WT250C",D134="NPC6ASZDB-WT350C",D134="NPC6ASZDB-WT012M",D134="NPC6ASZDB-WT015M",D134="NPC6ASZDB-WT750C",D134="NPC6ASZDB-WT008M",D134="NPC06SZDB-WT030M",D134="NPC06SZDB-WT750C",D134="NPC06SZDB-WT015M",D134="NPC6ASZDB-WT030M",D134="NPC06SZDB-WT150C",D134="NPC6ASZDB-WT050C",D134="NPC06SZDB-WT050C",D134="NPC06SZDB-WT001M",D134="NPC06SZDB-WT002M",D134="NPC06SZDB-WT003M",D134="NPC06SZDB-WT004M",D134="NPC06SZDB-WT005M",D134="NPC06SZDB-WT010M",D134="NPC06SZDB-WT020M",D134=1711815,D134="NPC6ASZDB-WT001M",D134="NPC6ASZDB-WT002M",D134="NPC6ASZDB-WT003M",D134="NPC6ASZDB-WT004M",D134="NPC6ASZDB-WT005M",D134="NPC6ASZDB-WT006M",D134="NPC6ASZDB-WT007M",D134="NPC6ASZDB-WT010M",D134="NPC6ASZDB-WT020M",D134="NPC6ASZDB-WT027M",),E134*(F134+0.1),0)</f>
        <v>0</v>
      </c>
      <c r="V134" s="67">
        <f t="shared" ref="V134:V197" si="271">V133+T134-U134</f>
        <v>65399.3</v>
      </c>
      <c r="X134" s="69">
        <f t="shared" si="247"/>
        <v>0</v>
      </c>
      <c r="Y134" s="67">
        <f t="shared" ref="Y134:Y165" si="272">Y133+W134-X134</f>
        <v>1990.5</v>
      </c>
      <c r="Z134" s="66"/>
      <c r="AA134" s="68">
        <f t="shared" si="208"/>
        <v>0</v>
      </c>
      <c r="AB134" s="67">
        <f t="shared" ref="AB134:AB197" si="273">+AB133+Z134-AA134</f>
        <v>7874</v>
      </c>
      <c r="AC134" s="66"/>
      <c r="AD134" s="66">
        <f t="shared" si="235"/>
        <v>0</v>
      </c>
      <c r="AE134" s="67">
        <f t="shared" ref="AE134:AE197" si="274">+AE133+AC134-AD134</f>
        <v>1902</v>
      </c>
      <c r="AF134" s="66"/>
      <c r="AG134" s="78">
        <f t="shared" si="248"/>
        <v>0</v>
      </c>
      <c r="AH134" s="79">
        <f t="shared" ref="AH134:AH197" si="275">+AH133+AF134-AG134</f>
        <v>1625</v>
      </c>
      <c r="AI134" s="66"/>
      <c r="AJ134" s="68">
        <f t="shared" si="249"/>
        <v>0</v>
      </c>
      <c r="AK134" s="67">
        <f t="shared" ref="AK134:AK197" si="276">+AK133+AI134-AJ134</f>
        <v>1205.5</v>
      </c>
      <c r="AL134" s="66"/>
      <c r="AM134" s="68">
        <f t="shared" si="250"/>
        <v>0</v>
      </c>
      <c r="AN134" s="67">
        <f t="shared" ref="AN134:AN197" si="277">+AN133+AL134-AM134</f>
        <v>1649.4</v>
      </c>
      <c r="AO134" s="66"/>
      <c r="AP134" s="68">
        <f t="shared" si="251"/>
        <v>0</v>
      </c>
      <c r="AQ134" s="67">
        <f t="shared" ref="AQ134:AQ197" si="278">+AQ133+AO134-AP134</f>
        <v>5341.4</v>
      </c>
      <c r="AR134" s="66"/>
      <c r="AS134" s="68">
        <f t="shared" si="252"/>
        <v>0</v>
      </c>
      <c r="AT134" s="67">
        <f t="shared" ref="AT134:AT197" si="279">+AT133+AR134-AS134</f>
        <v>2344</v>
      </c>
      <c r="AU134" s="66"/>
      <c r="AV134" s="66">
        <f t="shared" ref="AV134:AV197" si="280">IF(OR(D134="NPC06UZDB-BK025C",D134="NPC06UZDB-BK020M",D134="NPP06UZDB-BK005M",D134="NPP06UZDB-BK150C",D134="NPP06UZDB-BK010M",D134="NPP06UZDB-BK001M",D134="NPP06UZDB-BK001M",D134="NPP06UZDB-BK002M",D134="NPP06UZDB-BK003M",D134="NPC06UZDB-BK350C",D134="NPC06UZDB-BK016M",D134="NPC06UZDB-BK011M",D134="CO155E2-01M007",D134="CO155E2-01M004",D134="NPC06UZDB-BK750C",D134="CO155E2-01M007",D134="NPC06UZDB-BK010M",D134="NPC06UZDB-BK150C",D134="NPC06UZDB-BK250C",D134="CO155E2-01C050",D134="NPC06UZDB-BK007M",D134="CO155E2-01C250",D134="CO155E2-01C150",D134="CO155E2-01C250",D134="CO155E2-01M015",D134="CO155E2-01M003",D134="CO155E2-01M005",D134="NPC06UZDB-BK005M",D134="CO155E2-01M001",D134="CO155E2-01M002",D134="CO155E2-01M010",D134="NPC06UZDB-BK050C",D134="NPC06UZDB-BK001M",D134="NPC06UZDB-BK002M",D134="NPC06UZDB-BK003M",),E134*(F134+0.12),0)</f>
        <v>0</v>
      </c>
      <c r="AW134" s="42">
        <f t="shared" ref="AW134:AW197" si="281">AW133+AU134-AV134</f>
        <v>1383.6000000000001</v>
      </c>
      <c r="AX134" s="66"/>
      <c r="AY134" s="66">
        <f t="shared" ref="AY134:AY197" si="282">IF(OR(D134="NPP06UZDB-GN005M",D134="NPP06UZDB-GN001M",D134="NPC06UZDB-GN015M",D134="CO155E2-0MC150 ",D134="NPC06UZDB-GN250C",D134="NPC06UZDB-GN020C",D134="CO155E2-0MC250",D134="CO155E2-0MC150",D134="NPC06UZDB-GN350C",D134="NPC06UZDB-GN450C",D134="NPC06UZDB-GN007M",D134="NPC06UZDB-GN050C",D134="NPC06UZDB-GN750C",D134="CO155E2-0MM010",D134="CO155E2-0MC050",D134="NPC06UZDB-GN150C",D134="NPC06UZDB-GN150C",D134="CO155E2-0MM015",D134="NPC06UZDB-GN020M",D134="CO155E2-0MM003",D134="CO155E2-0MM005",D134="CO155E2-0MM007",D134="NPC06UZDB-GN010M",D134="NPC06UZDB-GN125C",D134="NPC06UZDB-GN012M",D134="CO155E2-0MM001",D134="NPC06UZDB-GN001M",D134="NPC06UZDB-GN002M",D134="NPC06UZDB-GN003M",D134="NPC06UZDB-GN004M",D134="NPC06UZDB-GN005M",D134="NPC06UZDB-GN006M",D134="CO155E2-0MM002",),E134*(F134+0.12),0)</f>
        <v>0</v>
      </c>
      <c r="AZ134" s="67">
        <f t="shared" ref="AZ134:AZ197" si="283">+AZ133+AX134-AY134</f>
        <v>1870</v>
      </c>
      <c r="BA134" s="66"/>
      <c r="BB134" s="68">
        <f t="shared" ref="BB134:BB197" si="284">IF(OR(D134="NPC6AUZDB-RD025C",D134="NPP06UZDB-RD150C",D134="NPC06UZDB-RD250C",D134="NPC06UZDB-OR050C",D134="NPC06UZDB-RD015M",D134="CO155E2-07C150",D134="NPC06UZDB-RD150C",D134="NPC06UZDB-RD020C",D134="NPC06UZDB-RD750C",D134="CO155E2-07M015",D134="CO155E2-07M010",D134="NPC06UZDB-RD050C",D134="NPC06UZDB-RD150C",D134="CO155E2-07M005",D134="CO155E2-07M007",D134="CO155E2-07C050",D134="NPC06UZDB-RD750C",D134="NPC06UZDB-RD005M",D134="CO155E2-07C150",D134="NPC06UZDB-RD010M",D134="NPC06UZDB-RD020M",D134="CO155E2-07M001",D134="CO155E2-07M003",D134="CO155E2-07M002",D134="NPC06UZDB-RD001M",D134="NPC06UZDB-RD002M",D134="NPC06UZDB-RD002M",D134="NPC06UZDB-RD003M",D134="NPC06UZDB-RD004M",),E134*(F134+0.12),0)</f>
        <v>0</v>
      </c>
      <c r="BC134" s="67">
        <f t="shared" ref="BC134:BC197" si="285">BC133+BA134-BB134</f>
        <v>3451.6</v>
      </c>
      <c r="BD134" s="66"/>
      <c r="BE134" s="68">
        <f t="shared" ref="BE134:BE197" si="286">IF(OR(D134="NPC06UZDB-BL030M",D134="NPP06UZDB-BL004M",D134="NPP06UZDB-BL020M",D134="NPP06UZDB-BL250C",D134="NPP06UZDB-BL010M",D134="CO155E2-0ZM020",D134="CO155E2-0ZM025",D134="NPP06UZDB-BL007M",D134="NPP06UZDB-BL009M",D134="NPP06UZDB-BL003M",D134="NPP06UZDB-BL008M",D134="NPC06UZDB-BL017C",D134="NPP06UZDB-BL002M",D134="NPP06UZDB-BL150C",D134="NPP06UZDB-BL006M",D134="CO155E2-0ZC750",D134="NPC06UZDB-BL011M",D134="NPC06UZDB-BL250C",D134="NPC06UZDB-BL009M",D134="NPC06UZDB-BL020C",D134="NPC06UZDB-BL012M",D134="NPC06UZDB-BL015C",D134="NPC06UZDB-BL030C",D134="NPC06UZDB-BL013M",D134="CO155E2-0ZC050",D134="CO155E2-0ZC250",D134="CO155E2-0ZM009",D134="CO155E2-0ZM008",D134="CO155E2-0ZM006",D134="CO155E2-0ZM012",D134="CO155E2-0ZM004",D134="CO155E2-0ZC150",D134="CO155E2-0ZM015",D134="CO155E2-0ZM010",D134="CO155E2-0ZM005",D134="CO155E2-0ZC150",D134="CO155E2-0ZM015",D134="NPC06UZDB-BL020M",D134="CO155E2-0ZM003",D134="CO155E2-0ZM007",D134="NPC06UZDB-BL750C",D134="NPC06UZDB-BL150C",D134="NPC06UZDB-BL020M",D134="NPC06UZDB-BL050C",D134="NPC06UZDB-BL008M",D134="NPC06UZDB-BL006M",D134="NPC06UZDB-BL010M",D134="NPC06UZDB-BL007M",D134="NPC06UZDB-BL001M",D134="NPC06UZDB-BL002M",D134="NPC06UZDB-BL003M",D134="NPC06UZDB-BL004M",D134="NPC06UZDB-BL005M",D134="NPC06UZDB-BL015M",D134="CO155E2-0ZM001",D134="CO155E2-0ZM002",),E134*(F134+0.12),0)</f>
        <v>0</v>
      </c>
      <c r="BF134" s="67">
        <f t="shared" ref="BF134:BF197" si="287">+BF133+BD134-BE134</f>
        <v>2706.2000000000003</v>
      </c>
      <c r="BG134" s="66"/>
      <c r="BH134" s="68">
        <f t="shared" si="234"/>
        <v>0</v>
      </c>
      <c r="BI134" s="67">
        <f t="shared" si="239"/>
        <v>13310.200000000003</v>
      </c>
      <c r="BJ134" s="66"/>
      <c r="BK134" s="68">
        <f t="shared" ref="BK134:BK197" si="288">IF(OR(D134="NPP06UZDB-YL002M",D134="NPP06UZDB-YL001M",D134="NPP06UZDB-YL150C",D134="NPP06UZDB-YL010M",D134="NPC06UZDB-YL015C",D134="NPC06UZDB-YL020M",D134="CO155E2-09M016",D134="CO155E2-09M012",D134="CO155E2-09M016",D134="NPC06UZDB-YL750C",D134="CO155E2-09M008",D134="NPC06UZDB-YL004M",D134="NPC06UZDB-YL004M",D134="NPC06UZDB-YL003M",D134="NPC06UZDB-YL250C",D134="CO155E2-09C050",D134="NPC06UZDB-YL020C",D134="NPC06UZDB-YL350C",D134="CO155E2-09M004",D134="CO155E2-09M004C6",D134="CO155E2-09M015",D134="NPC06UZDB-YL050C",D134="NPC06UZDB-YL010M",D134="CO155E2-09M010",D134="NPC06UZDB-YL010M",D134="NPC06UZDB-YL007M",D134="NPC06UZDB-YL150C",D134="CO155E2-09M015",D134="CO155E2-09C150",D134="CO155E2-09M005",D134="CO155E2-09M003",D134="CO155E2-09M001",D134="CO155E2-09M007",D134="NPC06UZDB-YL001M",D134="NPC06UZDB-YL002M",D134="NPC06UZDB-YL003M",D134="NPC06UZDB-YL004M",D134="NPC06UZDB-YL005M",D134="CO155E2-09M002",),E134*(F134+0.12),0)</f>
        <v>0</v>
      </c>
      <c r="BL134" s="67">
        <f t="shared" ref="BL134:BL197" si="289">+BL133+BJ134-BK134</f>
        <v>7616</v>
      </c>
      <c r="BM134" s="66"/>
      <c r="BN134" s="68">
        <f t="shared" ref="BN134:BN197" si="290">IF(OR(D134="NPP06UZDB-OR005M",D134="NPP06UZDB-OR002M",D134="NPP06UZDB-OR003M",D134="NPP06UZDB-OR008M",D134="NPP06UZDB-OR020M",D134="NPP06UZDB-OR150C",D134="NPP06UZDB-OR010M",D134="NPC06UZDB-OR015C",D134="NPP06UZDB-OR007M",D134="NPP06UZDB-OR001M",D134="NPC06UZDB-OR008M",D134="NPC06UZDB-OR350C",D134="NPC06UZDB-OR150C",D134="NPC06UZDB-OR350C",D134="NPC06UZDB-OR007M",D134="NPC06UZDB-OR015M",D134="CO155E2-06C150",D134="CO155E2-06M001",D134="NPC06UZDB-OR750C",D134="CO155E2-06M003",D134="CO155E2-06M002",D134="NPC06UZDB-OR050C",D134="NPC06UZDB-OR001M",D134="NPC06UZDB-OR002M",D134="NPC06UZDB-OR003M",D134="NPC06UZDB-OR004M",D134="NPC06UZDB-OR005M",D134="NPC06UZDB-OR006M",D134="NPC06UZDB-OR010M",D134="NPC06UZDB-OR020M",),E134*(F134+0.12),0)</f>
        <v>0</v>
      </c>
      <c r="BO134" s="67">
        <f t="shared" ref="BO134:BO197" si="291">+BO133+BM134-BN134</f>
        <v>6613.8</v>
      </c>
      <c r="BP134" s="66"/>
      <c r="BQ134" s="68">
        <f t="shared" ref="BQ134:BQ197" si="292">IF(OR(D134="NPP06UZDB-WT150C",D134="NPP06UZDB-WT015M",D134="NPP06UZDB-WT005M",D134="NPP06UZDB-WT005M",D134="NPP06UZDB-WT250C",D134="NPP06UZDB-WT007M",D134="NPP06UZDB-WT010M",D134="NPP06UZDB-WT001M",D134="NPP06UZDB-WT002M",D134="NPP06UZDB-WT008M",D134="NPC06UZDB-WT030C",D134="NPC06UZDB-WT020C",D134="NPC06UZDB-WT020C",D134="NPC06UZDB-WT450C",D134="NPC06UZDB-WT015C",D134="CO155E2-08C150",D134="NPC06UZDB-WT016M",D134="NPC06UZDB-WT025M",D134="NPC06UZDB-WT012M",D134="NPC06UZDB-WT009M",D134="NPC06UZDB-WT750C",D134="NPC06UZDB-WT030M",D134="CO155E2-08C750",D134="NPC06UZDB-WT050M",D134="NPC06UZDB-WT007M",D134="NPC06UZDB-WT025M",D134="NPC06UZDB-WT025C",D134="NPC06UZDB-WT250C",D134="CO155E2-08C250",D134="CO155E2-08M007",D134="CO155E2-08M015",D134="CO155E2-08C150",D134="NPC06UZDB-WT150C",D134="NPC06UZDB-WT050C",D134="CO155E2-08F008",D134="CO155E2-08F005",D134="CO155E2-08C050",D134="CO155E2-08M001",D134="CO155E2-08M002",D134="CO155E2-08M003",D134="CO155E2-08M004",D134="CO155E2-08M005",D134="CO155E2-08M006",D134="CO155E2-08M008",D134="CO155E2-08M020",D134="CO155E2-08M010",D134="NPC06UZDB-WT050C",D134="NPC06UZDB-WT001M",D134="NPC06UZDB-WT002M",D134="NPC06UZDB-WT003M",D134="NPC06UZDB-WT004M",D134="NPC06UZDB-WT005M",D134="NPC06UZDB-WT006M",D134="NPC06UZDB-WT008M",D134="NPC06UZDB-WT010M",D134="NPC06UZDB-WT015M",D134="NPC06UZDB-WT020M",),E134*(F134+0.12),0)</f>
        <v>0</v>
      </c>
      <c r="BR134" s="67">
        <f t="shared" ref="BR134:BR197" si="293">+BR133+BP134-BQ134</f>
        <v>20373.999999999996</v>
      </c>
      <c r="BS134" s="66"/>
      <c r="BT134" s="66">
        <f t="shared" si="253"/>
        <v>0</v>
      </c>
      <c r="BU134" s="67">
        <f t="shared" si="240"/>
        <v>81505</v>
      </c>
      <c r="BV134" s="66"/>
      <c r="BW134" s="66">
        <f t="shared" si="254"/>
        <v>0</v>
      </c>
      <c r="BX134" s="67">
        <f>+BX133+BV134-BW134-2</f>
        <v>63198</v>
      </c>
      <c r="BY134" s="66"/>
      <c r="BZ134" s="66">
        <f t="shared" si="255"/>
        <v>0</v>
      </c>
      <c r="CA134" s="67">
        <f t="shared" si="238"/>
        <v>72964</v>
      </c>
      <c r="CB134" s="66"/>
      <c r="CC134" s="66">
        <f t="shared" ref="CC134:CC197" si="294">IF(OR(D134="NPP6AUZDB-WT005M",D134="NPP6AUZDB-WT001M",D134="NPC6AUZDB-WT030M",D134="NPP6AUZDB-WT003M",D134="NPP6AUZDB-WT002M",D134="NPC6AUZDB-WT030C",D134="NPC6AUZDB-WT025C",D134="NPC6AUZDB-WT004M",D134="NPC6AUZDB-WT008M",D134="NPC6AUZDB-WT050C",D134="NPC6AUZDB-WT007M",D134="NPC6AUZDB-WT020M",D134="NPC6AUZDB-WT250C",D134="NPC6AUZDB-WT750C",D134="NPC6AUZDB-WT150C",D134="NPC6AUZDB-WT010M",D134="NPC6AUZDB-WT015M",D134="NPC6AUZDB-WT005M",D134="NPC6AUZDB-WT003M",D134="NPC6AUZDB-WT002M",D134="NPC6AUZDB-WT001M",),E134*(F134+0.15),0)</f>
        <v>0</v>
      </c>
      <c r="CD134" s="67">
        <f t="shared" si="241"/>
        <v>549</v>
      </c>
      <c r="CE134" s="66"/>
      <c r="CF134" s="66">
        <f t="shared" ref="CF134:CF197" si="295">IF(OR(D134="NPC6AUZDB-BL030C",D134="NPC6AUZDB-BL030C",D134="NPC6AUZDB-BL025C",D134="NPC6AUZDB-BL010M",D134="NPC6AUZDB-BL015M",D134="NPC6AUZDB-BL002M",D134="NPC6AUZDB-BL050C",D134="NPC6AUZDB-BL002M",D134="NPC6AUZDA-BL030M",D134="NPC6AUZDB-BL150C",D134="NPC6AUZDB-BL005M",D134="NPC6AUZDB-BL003M",D134="NPC6AUZDB-BL007M",D134="NPC6AUZDB-BL001M"),E134*(F134+0.1),0)</f>
        <v>1.1000000000000001</v>
      </c>
      <c r="CG134" s="67">
        <f t="shared" ref="CG134:CG197" si="296">+CG133+CE134-CF134</f>
        <v>7045.9</v>
      </c>
      <c r="CH134" s="66"/>
      <c r="CI134" s="66">
        <f t="shared" si="256"/>
        <v>0</v>
      </c>
      <c r="CJ134" s="67">
        <f t="shared" ref="CJ134:CJ197" si="297">+CJ133+CH134-CI134</f>
        <v>8813</v>
      </c>
      <c r="CK134" s="66"/>
      <c r="CL134" s="66">
        <f t="shared" ref="CL134:CL197" si="298">IF(OR(D134="NPC6AUZDB-GN007M",D134="NPC6AUZDB-GN010M",D134="NPC6AUZDB-GN002M",D134="NPC6AUZDB-GN001M",D134="NPC6AUZDB-GN003M",D134="NPC6AUZDB-GN005M",),E134*(F134+0.1),0)</f>
        <v>0</v>
      </c>
      <c r="CM134" s="79">
        <f t="shared" ref="CM134:CM197" si="299">+CM133+CK134-CL134</f>
        <v>4885</v>
      </c>
      <c r="CN134" s="66"/>
      <c r="CO134" s="68">
        <f t="shared" si="236"/>
        <v>0</v>
      </c>
      <c r="CP134" s="79">
        <f t="shared" ref="CP134:CP197" si="300">+CP133+CN134-CO134</f>
        <v>3976</v>
      </c>
      <c r="CQ134" s="66"/>
      <c r="CR134" s="68">
        <f t="shared" si="257"/>
        <v>0</v>
      </c>
      <c r="CS134" s="79">
        <f t="shared" ref="CS134:CS165" si="301">+CS133+CQ134-CR134</f>
        <v>274</v>
      </c>
      <c r="CT134" s="66"/>
      <c r="CU134" s="68">
        <f t="shared" si="258"/>
        <v>0</v>
      </c>
      <c r="CV134" s="200">
        <f t="shared" ref="CV134:CV197" si="302">+CV133+CT134-CU134</f>
        <v>7769</v>
      </c>
      <c r="CW134" s="65"/>
      <c r="CX134" s="66">
        <f t="shared" si="237"/>
        <v>0</v>
      </c>
      <c r="CY134" s="40">
        <f t="shared" si="243"/>
        <v>6603</v>
      </c>
      <c r="CZ134" s="65"/>
      <c r="DA134" s="66">
        <f t="shared" ref="DA134:DA197" si="303">IF(OR(D134="NPP6AUZDB-BK001M",D134="NPP6AUZDB-WT005M",D134="NPC6AUZDB-WT020C",D134="NPP6AUZDB-WT002M",D134="NPC6AUZDB-GY030C",D134="NPC6AUZDB-WT030C",D134="NPC6AUZDB-BL030C",D134="NPC6AUZDB-YL050C",D134="NPC6AUZDB-WT020C",D134="NPC6AUZDB-BK002M",D134="NPC6AUZDB-GN002M",D134="NPC6AUZDB-OR002M",D134="NPC6AUZDB-RD005M",D134="NPC6AUZDB-RD025C",D134="NPC6AUZDB-BL025C",D134="NPC6AUZDB-YL025C",D134="NPC6AUZDB-WT025C",D134="NPC6AUZDB-GN001M",D134="NPC6AUZDB-GY150C",D134="NPC6AUZDB-YL015M",D134="NPC6AUZDB-GY010M",D134="NPC6AUZDB-GY001M",D134="NPC6AUZDB-GY005M",D134="NPC6AUZDB-YL003M",D134="PC6AUZDB-YL002M",D134="NPC6AUZDB-BL015M",D134="NPC6AUZDB-WT007M",D134="NPC6AUZDB-YL001M",D134="NPC6AUZDB-GY002M",D134="NPC6AUZDB-GN001M",D134="NPC6AUZDB-BL150C",D134="NPC6AUZDB-RD002M",D134="NPC6AUZDB-RD005M",D134="NPC6AUZDB-WT012M",D134="NPC6AUZDB-GY020C",D134="NPC6AUZDB-RD020C",D134="NPC6AUZDB-WT050C",D134="NPC6AUZDB-BL020M",D134="NPC6AUZDB-BL002M",D134="NPC6AUZDB-BL025C",D134="NPC6AUZDB-GN025C",D134="NPC6AUZDB-GY025C",D134="NPC6AUZDB-RD025C",D134="NPC6AUZDB-YL025C",D134="NPC6AUZDA-GY001M",D134="NPC6AUZDA-GY002M",D134="NPC6AUZDA-GY003M",D134="NPC6AUZDB-WT004M",D134="NPC6AUZDB-WT006M",D134="NPC6AUZDB-WT007M",D134="NPC6AUZDB-WT025M",D134="NPC6AUZDB-WT020M",D134="NPC6AUZDB-GN002M",D134="NPC6AUZDB-BL150C",D134="NPC6AUZDB-YL002M",D134="NPC6AUZDB-WT008M",D134="NPC6AUZDB-BL250C",D134="NPC6AUZDB-GN150C",D134="NPC6AUZDB-OR001M",D134="NPC6AUZDB-OR005M",D134="NPC6AUZDB-WT007M",D134="NPC6AUZDA-GY020M",D134="NPC6AUZDB-RD003M",D134="NPC6AUZDB-GN001M",D134="NPC6AUZDB-RD001M",D134="NPC6AUZDB-GN003M",D134="NPC6AUZDB-GY003M",D134="NPC6AUZDB-OR003M",D134="NPC6AUZDB-WT025C",D134="NPC6AUZDB-WT250C",D134="NPC6AUZDB-BK003M",D134="NPC6AUZDB-BK002M",D134="NPC6AUZDB-BK001M",D134="NPC6AUZDB-GN005M",D134="NPC6AUZDB-WT750C",D134="NPC6AUZDB-WT150C",D134="NPC6AUZDB-BL005M",D134="NPC6AUZDB-WT010M",D134="NPC6AUZDB-WT015M",D134="NPC6AUZDB-YL005M",D134="NPC6AUZDB-WT010M",D134="NPC6AUZDB-BL003M",D134="NPC6AUZDB-BL007M",D134="NPC6AUZDB-BL001M",D134="NPC6AUZDB-WT005M",D134="NPC6AUZDB-WT003M",D134="NPC6AUZDB-WT002M",D134="NPC6AUZDB-WT001M",),E134*2,0)</f>
        <v>2</v>
      </c>
      <c r="DB134" s="67">
        <f t="shared" ref="DB134:DB165" si="304">+DB133+CZ134-DA134</f>
        <v>38528</v>
      </c>
      <c r="DC134" s="66"/>
      <c r="DD134" s="66">
        <f t="shared" ref="DD134:DD197" si="305">IF(OR(D134="NPP6AUZDB-BK001M",D134="NPP6AUZDB-WT005M",D134="NPP6AUZDB-WT003M",D134="NPP6AUZDB-WT002M",D134="NPC6AUZDB-GY030C",D134="NPC6AUZDB-WT030C",D134="NPC6AUZDB-BL030C",D134="NPC6AUZDB-YL050C",D134="NPC6AUZDB-WT020C",D134="NPC6AUZDB-BK002M",D134="NPC6AUZDB-GN002M",D134="NPC6AUZDB-OR002M",D134="NPC6AUZDB-WT006M",D134="NPC6AUZDB-RD005M",D134="NPC6AUZDB-RD025C",D134="NPC6AUZDB-BL025C",D134="NPC6AUZDB-YL025C",D134="NPC6AUZDB-WT025C",D134="NPC6AUZDB-GY150C",D134="NPC6AUZDB-YL015M",D134="NPC6AUZDB-GY010M",D134="NPC6AUZDB-GY001M",D134="NPC6AUZDB-GY005M",D134="NPC6AUZDB-YL003M",D134="PC6AUZDB-YL002M",D134="NPC6AUZDB-BL015M",D134="NPC6AUZDB-WT007M",D134="NPC6AUZDB-YL001M",D134="NPC6AUZDB-GY002M",D134="NPC6AUZDB-GN001M",D134="NPC6AUZDB-BL150C",D134="NPC6AUZDB-RD002M",D134="NPC6AUZDB-RD005M",D134="NPC6AUZDB-WT012M",D134="NPC6AUZDB-GY020C",D134="NPC6AUZDB-RD020C",D134="NPC6AUZDB-WT050C",D134="NPC6AUZDB-BL020M",D134="NPC6AUZDB-BL002M",D134="NPC6AUZDB-BL025C",D134="NPC6AUZDB-GN025C",D134="NPC6AUZDB-GY025C",D134="NPC6AUZDB-RD025C",D134="NPC6AUZDB-YL025C",D134="NPC6AUZDA-GY001M",D134="NPC6AUZDA-GY002M",D134="NPC6AUZDA-GY003M",D134="NPC6AUZDB-WT004M",D134="NPC6AUZDB-WT006M",D134="NPC6AUZDB-WT007M",D134="NPC6AUZDB-WT025M",D134="NPC6AUZDB-WT020M",D134="NPC6AUZDB-GN002M",D134="NPC6AUZDB-BL150C",D134="NPC6AUZDB-YL002M",D134="NPC6AUZDB-WT008M",D134="NPC6AUZDB-BL250C",D134="NPC6AUZDB-GN150C",D134="NPC6AUZDB-OR001M",D134="NPC6AUZDB-OR005M",D134="NPC6AUZDB-WT007M",D134="NPC6AUZDA-GY020M",D134="NPC6AUZDB-RD003M",D134="NPC6AUZDB-GN001M",D134="NPC6AUZDB-RD001M",D134="NPC6AUZDB-GN003M",D134="NPC6AUZDB-GY003M",D134="NPC6AUZDB-OR003M",D134="NPC6AUZDB-WT025C",D134="NPC6AUZDB-WT250C",D134="NPC6AUZDB-BK003M",D134="NPC6AUZDB-BK002M",D134="NPC6AUZDB-BK001M",D134="NPC6AUZDB-GN005M",D134="NPC6AUZDB-WT750C",D134="NPC6AUZDB-WT150C",D134="NPC6AUZDB-BL005M",D134="NPC6AUZDB-WT015M",D134="NPC6AUZDB-YL005M",D134="NPC6AUZDB-WT010M",D134="NPC6AUZDB-BL003M",D134="NPC6AUZDB-BL007M",D134="NPC6AUZDB-BL001M",D134="NPC6AUZDB-WT005M",D134="NPC6AUZDB-WT003M",D134="NPC6AUZDB-WT002M",D134="NPC6AUZDB-WT001M",),E134*2,0)</f>
        <v>2</v>
      </c>
      <c r="DE134" s="67">
        <f t="shared" ref="DE134:DE165" si="306">+DE133+DC134-DD134</f>
        <v>35299</v>
      </c>
      <c r="DF134" s="66"/>
      <c r="DG134" s="69">
        <f t="shared" ref="DG134:DG197" si="307">IF(OR(D134="NPP6AUZDB-WT003M",D134="NPC06SZDB-WT004M",D134="CO155E2-01C150",D134="CO155E2-0CM002",D134="CO155E2-08M020",D134="CO155E2-06M002",D134="NPC06SZDB-WT001M",D134="CO155E2-08M007",D134="CO17772-08M003",D134="CO155E2-08M003",D134="CO155E2-0MM001",D134="CO155E2-0ZC750",D134="CO155E2-09M008",D134="CO155E2-09M015",D134="CO155E2-08M010",D134="CO155E2-08M015",D134="CO155E2-08M001",D134="CO155E2-0MM015",D134="CO17772-0CM003",D134="CO155E2-0MC050",D134="CO155E2-0CM001",D134="CO155E2-0CM007",D134="CO155E2-08C050",D134="NPC06SZDB-YL010M",D134="NPC06SZDB-GY003M",D134="NPC06SZDB-WT002M",D134="NPC06SZDB-GY001M",D134="NPC06SZDB-WT010M",D134="NPC06SZDB-WT050C",D134="NPC06SZDB-WT005M",D134="NPC06SZDB-WT003M",D134="CO155E2-08M005",D134="CO155E2-08M002",D134="CO155E2-08C150",D134="CO155E2-07M010", D134="CO155E2-0ZM015",D134="CO155E2-0CM010",D134="CO155E2-0CM015",D134="CO155E2-01M010",D134="CO17772-08C150",D134="CO17772-08C050",D134="NPC06SZDB-WT015M",D134="NPC06SZDB-WT015M",D134="NPC06SZDB-WT150C"),E134,0)</f>
        <v>0</v>
      </c>
      <c r="DH134" s="67">
        <f t="shared" si="232"/>
        <v>66453</v>
      </c>
      <c r="DI134" s="66"/>
      <c r="DJ134" s="66">
        <f t="shared" si="259"/>
        <v>0</v>
      </c>
      <c r="DK134" s="67">
        <f t="shared" ref="DK134:DK197" si="308">+DK133+DI134-DJ134</f>
        <v>3536.5</v>
      </c>
      <c r="DM134" s="206">
        <f t="shared" si="260"/>
        <v>0</v>
      </c>
      <c r="DN134" s="25">
        <f t="shared" si="261"/>
        <v>0</v>
      </c>
      <c r="DO134" s="5"/>
      <c r="DP134" s="43">
        <f t="shared" si="262"/>
        <v>0</v>
      </c>
      <c r="DQ134" s="27">
        <f t="shared" ref="DQ134:DQ197" si="309">DQ133+DO134-DP134</f>
        <v>7097</v>
      </c>
      <c r="DR134" s="5"/>
      <c r="DS134" s="43">
        <f t="shared" si="263"/>
        <v>0</v>
      </c>
      <c r="DT134" s="27">
        <f t="shared" ref="DT134:DT197" si="310">DT133+DR134-DS134</f>
        <v>4846</v>
      </c>
      <c r="DU134" s="5"/>
      <c r="DV134" s="43">
        <f t="shared" si="264"/>
        <v>0</v>
      </c>
      <c r="DW134" s="27">
        <f t="shared" ref="DW134:DW197" si="311">DW133+DU134-DV134</f>
        <v>4835</v>
      </c>
      <c r="DX134" s="5"/>
      <c r="DY134" s="22">
        <f t="shared" si="265"/>
        <v>0</v>
      </c>
      <c r="DZ134" s="25">
        <f t="shared" ref="DZ134:DZ197" si="312">DZ133+DX134-DY134</f>
        <v>523</v>
      </c>
      <c r="EA134" s="22"/>
      <c r="EB134" s="22">
        <f t="shared" si="266"/>
        <v>0</v>
      </c>
      <c r="EC134" s="28">
        <f t="shared" ref="EC134:EC197" si="313">EC133+EA134-EB134</f>
        <v>369</v>
      </c>
      <c r="ED134" s="5"/>
      <c r="EE134" s="43">
        <f t="shared" si="267"/>
        <v>0</v>
      </c>
      <c r="EF134" s="27">
        <f t="shared" ref="EF134:EF197" si="314">EF133+ED134-EE134</f>
        <v>4769</v>
      </c>
      <c r="EG134" s="66"/>
      <c r="EH134" s="66">
        <f t="shared" si="268"/>
        <v>0</v>
      </c>
      <c r="EI134" s="67">
        <f t="shared" ref="EI134:EI197" si="315">+EI133+EG134-EH134</f>
        <v>24940</v>
      </c>
      <c r="EJ134" s="66"/>
      <c r="EK134" s="66">
        <f t="shared" si="269"/>
        <v>0</v>
      </c>
      <c r="EL134" s="67">
        <f t="shared" ref="EL134:EL197" si="316">EL133+EJ134-EK134</f>
        <v>23570</v>
      </c>
      <c r="EM134" s="110">
        <f t="shared" ref="EM134:EM197" si="317">((J135*0.03672)+(M135*0.1205)+(P135*0.05856)+(S135*0.0201)+(V135*0.3442)+(Y135*0.4888)+(AB135*0.5596)+(AE135*0.486)+(AH135*0.4976)+(AK135*0.487)+(AN135*0.4911)+(AQ135*0.4976)+(AT135*0.4994)+(AW135*0.3297)+(AZ135*0.3303)+(BC135*0.3317)+(BF135*0.3307)+(BI135*0.3302)+(BL135* 0.3306)+(BO135*0.3317)+(BR135*0.3311)+(BU135*0.023)+(BX135*0.0746)+(CA135*0.0163)+(CD135*0.4367)+(CG135*0.46063)+(CJ135*0.4344)+(CM135*0.426837)+(CP135*0.411417)+(CS135*0.419619)+(CV135*0.427493)+(CY135*0.4341)+(DB135*0.0349)+(DE135*0.0092)+(DH135*0.035 )+(DK135*0.029)+(DN135*0.27723)+(DQ135*0.19)+(DT135*0.27723)+(DZ135*0.20242)+(EC135*0.43)+(EF135*0.18111)+(EI135*0.19879)+(EL135*0.12124)+(EO135*0.02104)+(ER135*0.24981))</f>
        <v>106884.593607</v>
      </c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</row>
    <row r="135" spans="1:299" ht="11.25" customHeight="1" x14ac:dyDescent="0.25">
      <c r="A135" s="11">
        <v>46039</v>
      </c>
      <c r="B135" s="187"/>
      <c r="C135" s="176">
        <v>8004944575</v>
      </c>
      <c r="D135" s="17" t="s">
        <v>79</v>
      </c>
      <c r="E135" s="18">
        <v>20</v>
      </c>
      <c r="F135" s="19">
        <v>15</v>
      </c>
      <c r="G135" s="20">
        <v>191516041943</v>
      </c>
      <c r="H135" s="66"/>
      <c r="I135" s="41">
        <f t="shared" si="244"/>
        <v>0</v>
      </c>
      <c r="J135" s="48">
        <f t="shared" si="224"/>
        <v>95003</v>
      </c>
      <c r="K135" s="66"/>
      <c r="L135" s="41">
        <f t="shared" si="233"/>
        <v>0</v>
      </c>
      <c r="M135" s="48">
        <f t="shared" si="230"/>
        <v>26450</v>
      </c>
      <c r="N135" s="66"/>
      <c r="O135" s="41">
        <f t="shared" si="245"/>
        <v>0</v>
      </c>
      <c r="P135" s="48">
        <f t="shared" si="231"/>
        <v>89120</v>
      </c>
      <c r="Q135" s="66"/>
      <c r="R135" s="66">
        <f t="shared" si="246"/>
        <v>0</v>
      </c>
      <c r="S135" s="67">
        <f t="shared" si="227"/>
        <v>21444</v>
      </c>
      <c r="T135" s="66"/>
      <c r="U135" s="66">
        <f t="shared" si="270"/>
        <v>0</v>
      </c>
      <c r="V135" s="67">
        <f t="shared" si="271"/>
        <v>65399.3</v>
      </c>
      <c r="X135" s="69">
        <f t="shared" si="247"/>
        <v>0</v>
      </c>
      <c r="Y135" s="67">
        <f t="shared" si="272"/>
        <v>1990.5</v>
      </c>
      <c r="Z135" s="66"/>
      <c r="AA135" s="68">
        <f t="shared" si="208"/>
        <v>0</v>
      </c>
      <c r="AB135" s="67">
        <f t="shared" si="273"/>
        <v>7874</v>
      </c>
      <c r="AC135" s="66"/>
      <c r="AD135" s="66">
        <f t="shared" si="235"/>
        <v>0</v>
      </c>
      <c r="AE135" s="67">
        <f t="shared" si="274"/>
        <v>1902</v>
      </c>
      <c r="AF135" s="66"/>
      <c r="AG135" s="78">
        <f t="shared" si="248"/>
        <v>0</v>
      </c>
      <c r="AH135" s="79">
        <f t="shared" si="275"/>
        <v>1625</v>
      </c>
      <c r="AI135" s="66"/>
      <c r="AJ135" s="68">
        <f t="shared" si="249"/>
        <v>0</v>
      </c>
      <c r="AK135" s="67">
        <f t="shared" si="276"/>
        <v>1205.5</v>
      </c>
      <c r="AL135" s="66"/>
      <c r="AM135" s="68">
        <f t="shared" si="250"/>
        <v>0</v>
      </c>
      <c r="AN135" s="67">
        <f t="shared" si="277"/>
        <v>1649.4</v>
      </c>
      <c r="AO135" s="66"/>
      <c r="AP135" s="68">
        <f t="shared" si="251"/>
        <v>0</v>
      </c>
      <c r="AQ135" s="67">
        <f t="shared" si="278"/>
        <v>5341.4</v>
      </c>
      <c r="AR135" s="66"/>
      <c r="AS135" s="68">
        <f t="shared" si="252"/>
        <v>0</v>
      </c>
      <c r="AT135" s="67">
        <f t="shared" si="279"/>
        <v>2344</v>
      </c>
      <c r="AU135" s="66"/>
      <c r="AV135" s="66">
        <f t="shared" si="280"/>
        <v>0</v>
      </c>
      <c r="AW135" s="42">
        <f t="shared" si="281"/>
        <v>1383.6000000000001</v>
      </c>
      <c r="AX135" s="66"/>
      <c r="AY135" s="66">
        <f t="shared" si="282"/>
        <v>0</v>
      </c>
      <c r="AZ135" s="67">
        <f t="shared" si="283"/>
        <v>1870</v>
      </c>
      <c r="BA135" s="66"/>
      <c r="BB135" s="68">
        <f t="shared" si="284"/>
        <v>0</v>
      </c>
      <c r="BC135" s="67">
        <f t="shared" si="285"/>
        <v>3451.6</v>
      </c>
      <c r="BD135" s="66"/>
      <c r="BE135" s="68">
        <f t="shared" si="286"/>
        <v>0</v>
      </c>
      <c r="BF135" s="67">
        <f t="shared" si="287"/>
        <v>2706.2000000000003</v>
      </c>
      <c r="BG135" s="66"/>
      <c r="BH135" s="68">
        <f t="shared" si="234"/>
        <v>302.39999999999998</v>
      </c>
      <c r="BI135" s="67">
        <f t="shared" si="239"/>
        <v>13007.800000000003</v>
      </c>
      <c r="BJ135" s="66"/>
      <c r="BK135" s="68">
        <f t="shared" si="288"/>
        <v>0</v>
      </c>
      <c r="BL135" s="67">
        <f t="shared" si="289"/>
        <v>7616</v>
      </c>
      <c r="BM135" s="66"/>
      <c r="BN135" s="68">
        <f t="shared" si="290"/>
        <v>0</v>
      </c>
      <c r="BO135" s="67">
        <f t="shared" si="291"/>
        <v>6613.8</v>
      </c>
      <c r="BP135" s="66"/>
      <c r="BQ135" s="68">
        <f t="shared" si="292"/>
        <v>0</v>
      </c>
      <c r="BR135" s="67">
        <f t="shared" si="293"/>
        <v>20373.999999999996</v>
      </c>
      <c r="BS135" s="66"/>
      <c r="BT135" s="66">
        <f t="shared" si="253"/>
        <v>40</v>
      </c>
      <c r="BU135" s="67">
        <f t="shared" si="240"/>
        <v>81465</v>
      </c>
      <c r="BV135" s="66"/>
      <c r="BW135" s="66">
        <f t="shared" si="254"/>
        <v>40</v>
      </c>
      <c r="BX135" s="67">
        <f>+BX134+BV135-BW135</f>
        <v>63158</v>
      </c>
      <c r="BY135" s="66"/>
      <c r="BZ135" s="66">
        <f t="shared" si="255"/>
        <v>40</v>
      </c>
      <c r="CA135" s="67">
        <f t="shared" si="238"/>
        <v>72924</v>
      </c>
      <c r="CB135" s="66"/>
      <c r="CC135" s="66">
        <f t="shared" si="294"/>
        <v>0</v>
      </c>
      <c r="CD135" s="67">
        <f t="shared" si="241"/>
        <v>549</v>
      </c>
      <c r="CE135" s="66"/>
      <c r="CF135" s="66">
        <f t="shared" si="295"/>
        <v>0</v>
      </c>
      <c r="CG135" s="67">
        <f t="shared" si="296"/>
        <v>7045.9</v>
      </c>
      <c r="CH135" s="66"/>
      <c r="CI135" s="66">
        <f t="shared" si="256"/>
        <v>0</v>
      </c>
      <c r="CJ135" s="67">
        <f t="shared" si="297"/>
        <v>8813</v>
      </c>
      <c r="CK135" s="66"/>
      <c r="CL135" s="66">
        <f t="shared" si="298"/>
        <v>0</v>
      </c>
      <c r="CM135" s="79">
        <f t="shared" si="299"/>
        <v>4885</v>
      </c>
      <c r="CN135" s="66"/>
      <c r="CO135" s="68">
        <f t="shared" si="236"/>
        <v>0</v>
      </c>
      <c r="CP135" s="79">
        <f t="shared" si="300"/>
        <v>3976</v>
      </c>
      <c r="CQ135" s="66"/>
      <c r="CR135" s="68">
        <f t="shared" si="257"/>
        <v>0</v>
      </c>
      <c r="CS135" s="79">
        <f t="shared" si="301"/>
        <v>274</v>
      </c>
      <c r="CT135" s="66"/>
      <c r="CU135" s="68">
        <f t="shared" si="258"/>
        <v>0</v>
      </c>
      <c r="CV135" s="200">
        <f t="shared" si="302"/>
        <v>7769</v>
      </c>
      <c r="CW135" s="65"/>
      <c r="CX135" s="66">
        <f t="shared" si="237"/>
        <v>0</v>
      </c>
      <c r="CY135" s="40">
        <f t="shared" si="243"/>
        <v>6603</v>
      </c>
      <c r="CZ135" s="65"/>
      <c r="DA135" s="66">
        <f t="shared" si="303"/>
        <v>0</v>
      </c>
      <c r="DB135" s="67">
        <f t="shared" si="304"/>
        <v>38528</v>
      </c>
      <c r="DC135" s="66"/>
      <c r="DD135" s="66">
        <f t="shared" si="305"/>
        <v>0</v>
      </c>
      <c r="DE135" s="67">
        <f t="shared" si="306"/>
        <v>35299</v>
      </c>
      <c r="DF135" s="66"/>
      <c r="DG135" s="69">
        <f t="shared" si="307"/>
        <v>0</v>
      </c>
      <c r="DH135" s="67">
        <f t="shared" si="232"/>
        <v>66453</v>
      </c>
      <c r="DI135" s="66"/>
      <c r="DJ135" s="66">
        <f t="shared" si="259"/>
        <v>0</v>
      </c>
      <c r="DK135" s="67">
        <f t="shared" si="308"/>
        <v>3536.5</v>
      </c>
      <c r="DM135" s="206">
        <f t="shared" si="260"/>
        <v>0</v>
      </c>
      <c r="DN135" s="25">
        <f t="shared" si="261"/>
        <v>0</v>
      </c>
      <c r="DO135" s="5"/>
      <c r="DP135" s="43">
        <f t="shared" si="262"/>
        <v>0</v>
      </c>
      <c r="DQ135" s="27">
        <f t="shared" si="309"/>
        <v>7097</v>
      </c>
      <c r="DR135" s="5"/>
      <c r="DS135" s="43">
        <f t="shared" si="263"/>
        <v>0</v>
      </c>
      <c r="DT135" s="27">
        <f t="shared" si="310"/>
        <v>4846</v>
      </c>
      <c r="DU135" s="5"/>
      <c r="DV135" s="43">
        <f t="shared" si="264"/>
        <v>0</v>
      </c>
      <c r="DW135" s="27">
        <f t="shared" si="311"/>
        <v>4835</v>
      </c>
      <c r="DX135" s="5"/>
      <c r="DY135" s="22">
        <f t="shared" si="265"/>
        <v>0</v>
      </c>
      <c r="DZ135" s="25">
        <f t="shared" si="312"/>
        <v>523</v>
      </c>
      <c r="EA135" s="22"/>
      <c r="EB135" s="22">
        <f t="shared" si="266"/>
        <v>0</v>
      </c>
      <c r="EC135" s="28">
        <f t="shared" si="313"/>
        <v>369</v>
      </c>
      <c r="ED135" s="5"/>
      <c r="EE135" s="43">
        <f t="shared" si="267"/>
        <v>0</v>
      </c>
      <c r="EF135" s="27">
        <f t="shared" si="314"/>
        <v>4769</v>
      </c>
      <c r="EG135" s="66"/>
      <c r="EH135" s="66">
        <f t="shared" si="268"/>
        <v>0</v>
      </c>
      <c r="EI135" s="67">
        <f t="shared" si="315"/>
        <v>24940</v>
      </c>
      <c r="EJ135" s="66"/>
      <c r="EK135" s="66">
        <f t="shared" si="269"/>
        <v>0</v>
      </c>
      <c r="EL135" s="67">
        <f t="shared" si="316"/>
        <v>23570</v>
      </c>
      <c r="EM135" s="110">
        <f t="shared" si="317"/>
        <v>106746.10296699998</v>
      </c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</row>
    <row r="136" spans="1:299" ht="11.25" customHeight="1" x14ac:dyDescent="0.25">
      <c r="A136" s="11">
        <v>46039</v>
      </c>
      <c r="B136" s="187"/>
      <c r="C136" s="177">
        <v>8004944576</v>
      </c>
      <c r="D136" s="147" t="s">
        <v>212</v>
      </c>
      <c r="E136" s="148">
        <v>20</v>
      </c>
      <c r="F136" s="149">
        <v>20</v>
      </c>
      <c r="G136" s="148">
        <v>191516097919</v>
      </c>
      <c r="H136" s="66"/>
      <c r="I136" s="41">
        <f t="shared" si="244"/>
        <v>0</v>
      </c>
      <c r="J136" s="48">
        <f t="shared" si="224"/>
        <v>95003</v>
      </c>
      <c r="K136" s="66"/>
      <c r="L136" s="41">
        <f t="shared" si="233"/>
        <v>0</v>
      </c>
      <c r="M136" s="48">
        <f t="shared" si="230"/>
        <v>26450</v>
      </c>
      <c r="N136" s="66"/>
      <c r="O136" s="41">
        <f t="shared" si="245"/>
        <v>0</v>
      </c>
      <c r="P136" s="48">
        <f t="shared" si="231"/>
        <v>89120</v>
      </c>
      <c r="Q136" s="66"/>
      <c r="R136" s="66">
        <f t="shared" si="246"/>
        <v>0</v>
      </c>
      <c r="S136" s="67">
        <f t="shared" si="227"/>
        <v>21444</v>
      </c>
      <c r="T136" s="66"/>
      <c r="U136" s="66">
        <f t="shared" si="270"/>
        <v>0</v>
      </c>
      <c r="V136" s="67">
        <f t="shared" si="271"/>
        <v>65399.3</v>
      </c>
      <c r="X136" s="69">
        <f t="shared" si="247"/>
        <v>0</v>
      </c>
      <c r="Y136" s="67">
        <f t="shared" si="272"/>
        <v>1990.5</v>
      </c>
      <c r="Z136" s="66"/>
      <c r="AA136" s="68">
        <f t="shared" si="208"/>
        <v>0</v>
      </c>
      <c r="AB136" s="67">
        <f t="shared" si="273"/>
        <v>7874</v>
      </c>
      <c r="AC136" s="66"/>
      <c r="AD136" s="66">
        <f t="shared" si="235"/>
        <v>0</v>
      </c>
      <c r="AE136" s="67">
        <f t="shared" si="274"/>
        <v>1902</v>
      </c>
      <c r="AF136" s="66"/>
      <c r="AG136" s="78">
        <f t="shared" si="248"/>
        <v>0</v>
      </c>
      <c r="AH136" s="79">
        <f t="shared" si="275"/>
        <v>1625</v>
      </c>
      <c r="AI136" s="66"/>
      <c r="AJ136" s="68">
        <f t="shared" si="249"/>
        <v>0</v>
      </c>
      <c r="AK136" s="67">
        <f t="shared" si="276"/>
        <v>1205.5</v>
      </c>
      <c r="AL136" s="66"/>
      <c r="AM136" s="68">
        <f t="shared" si="250"/>
        <v>0</v>
      </c>
      <c r="AN136" s="67">
        <f t="shared" si="277"/>
        <v>1649.4</v>
      </c>
      <c r="AO136" s="66"/>
      <c r="AP136" s="68">
        <f t="shared" si="251"/>
        <v>0</v>
      </c>
      <c r="AQ136" s="67">
        <f t="shared" si="278"/>
        <v>5341.4</v>
      </c>
      <c r="AR136" s="66"/>
      <c r="AS136" s="68">
        <f t="shared" si="252"/>
        <v>0</v>
      </c>
      <c r="AT136" s="67">
        <f t="shared" si="279"/>
        <v>2344</v>
      </c>
      <c r="AU136" s="66"/>
      <c r="AV136" s="66">
        <f t="shared" si="280"/>
        <v>0</v>
      </c>
      <c r="AW136" s="42">
        <f t="shared" si="281"/>
        <v>1383.6000000000001</v>
      </c>
      <c r="AX136" s="66"/>
      <c r="AY136" s="66">
        <f t="shared" si="282"/>
        <v>0</v>
      </c>
      <c r="AZ136" s="67">
        <f t="shared" si="283"/>
        <v>1870</v>
      </c>
      <c r="BA136" s="66"/>
      <c r="BB136" s="68">
        <f t="shared" si="284"/>
        <v>0</v>
      </c>
      <c r="BC136" s="67">
        <f t="shared" si="285"/>
        <v>3451.6</v>
      </c>
      <c r="BD136" s="66"/>
      <c r="BE136" s="68">
        <f t="shared" si="286"/>
        <v>0</v>
      </c>
      <c r="BF136" s="67">
        <f t="shared" si="287"/>
        <v>2706.2000000000003</v>
      </c>
      <c r="BG136" s="66"/>
      <c r="BH136" s="68">
        <f t="shared" si="234"/>
        <v>0</v>
      </c>
      <c r="BI136" s="67">
        <f t="shared" si="239"/>
        <v>13007.800000000003</v>
      </c>
      <c r="BJ136" s="66"/>
      <c r="BK136" s="68">
        <f t="shared" si="288"/>
        <v>0</v>
      </c>
      <c r="BL136" s="67">
        <f t="shared" si="289"/>
        <v>7616</v>
      </c>
      <c r="BM136" s="66"/>
      <c r="BN136" s="68">
        <f t="shared" si="290"/>
        <v>0</v>
      </c>
      <c r="BO136" s="67">
        <f t="shared" si="291"/>
        <v>6613.8</v>
      </c>
      <c r="BP136" s="66"/>
      <c r="BQ136" s="68">
        <f t="shared" si="292"/>
        <v>402.40000000000003</v>
      </c>
      <c r="BR136" s="67">
        <f t="shared" si="293"/>
        <v>19971.599999999995</v>
      </c>
      <c r="BS136" s="66"/>
      <c r="BT136" s="66">
        <f t="shared" si="253"/>
        <v>40</v>
      </c>
      <c r="BU136" s="67">
        <f t="shared" si="240"/>
        <v>81425</v>
      </c>
      <c r="BV136" s="66"/>
      <c r="BW136" s="66">
        <f t="shared" si="254"/>
        <v>40</v>
      </c>
      <c r="BX136" s="67">
        <f>+BX135+BV136-BW136</f>
        <v>63118</v>
      </c>
      <c r="BY136" s="66"/>
      <c r="BZ136" s="66">
        <f t="shared" si="255"/>
        <v>40</v>
      </c>
      <c r="CA136" s="67">
        <f t="shared" si="238"/>
        <v>72884</v>
      </c>
      <c r="CB136" s="66"/>
      <c r="CC136" s="66">
        <f t="shared" si="294"/>
        <v>0</v>
      </c>
      <c r="CD136" s="67">
        <f t="shared" si="241"/>
        <v>549</v>
      </c>
      <c r="CE136" s="66"/>
      <c r="CF136" s="66">
        <f t="shared" si="295"/>
        <v>0</v>
      </c>
      <c r="CG136" s="67">
        <f t="shared" si="296"/>
        <v>7045.9</v>
      </c>
      <c r="CH136" s="66"/>
      <c r="CI136" s="66">
        <f t="shared" si="256"/>
        <v>0</v>
      </c>
      <c r="CJ136" s="67">
        <f t="shared" si="297"/>
        <v>8813</v>
      </c>
      <c r="CK136" s="66"/>
      <c r="CL136" s="66">
        <f t="shared" si="298"/>
        <v>0</v>
      </c>
      <c r="CM136" s="79">
        <f t="shared" si="299"/>
        <v>4885</v>
      </c>
      <c r="CN136" s="66"/>
      <c r="CO136" s="68">
        <f t="shared" si="236"/>
        <v>0</v>
      </c>
      <c r="CP136" s="79">
        <f t="shared" si="300"/>
        <v>3976</v>
      </c>
      <c r="CQ136" s="66"/>
      <c r="CR136" s="68">
        <f t="shared" si="257"/>
        <v>0</v>
      </c>
      <c r="CS136" s="79">
        <f t="shared" si="301"/>
        <v>274</v>
      </c>
      <c r="CT136" s="66"/>
      <c r="CU136" s="68">
        <f t="shared" si="258"/>
        <v>0</v>
      </c>
      <c r="CV136" s="200">
        <f t="shared" si="302"/>
        <v>7769</v>
      </c>
      <c r="CW136" s="65"/>
      <c r="CX136" s="66">
        <f t="shared" si="237"/>
        <v>0</v>
      </c>
      <c r="CY136" s="40">
        <f t="shared" si="243"/>
        <v>6603</v>
      </c>
      <c r="CZ136" s="65"/>
      <c r="DA136" s="66">
        <f t="shared" si="303"/>
        <v>0</v>
      </c>
      <c r="DB136" s="67">
        <f t="shared" si="304"/>
        <v>38528</v>
      </c>
      <c r="DC136" s="66"/>
      <c r="DD136" s="66">
        <f t="shared" si="305"/>
        <v>0</v>
      </c>
      <c r="DE136" s="67">
        <f t="shared" si="306"/>
        <v>35299</v>
      </c>
      <c r="DF136" s="66"/>
      <c r="DG136" s="69">
        <f t="shared" si="307"/>
        <v>20</v>
      </c>
      <c r="DH136" s="67">
        <f t="shared" si="232"/>
        <v>66433</v>
      </c>
      <c r="DI136" s="66"/>
      <c r="DJ136" s="66">
        <f t="shared" si="259"/>
        <v>0</v>
      </c>
      <c r="DK136" s="67">
        <f t="shared" si="308"/>
        <v>3536.5</v>
      </c>
      <c r="DM136" s="206">
        <f t="shared" si="260"/>
        <v>0</v>
      </c>
      <c r="DN136" s="25">
        <f t="shared" si="261"/>
        <v>0</v>
      </c>
      <c r="DO136" s="5"/>
      <c r="DP136" s="43">
        <f t="shared" si="262"/>
        <v>0</v>
      </c>
      <c r="DQ136" s="27">
        <f t="shared" si="309"/>
        <v>7097</v>
      </c>
      <c r="DR136" s="5"/>
      <c r="DS136" s="43">
        <f t="shared" si="263"/>
        <v>0</v>
      </c>
      <c r="DT136" s="27">
        <f t="shared" si="310"/>
        <v>4846</v>
      </c>
      <c r="DU136" s="5"/>
      <c r="DV136" s="43">
        <f t="shared" si="264"/>
        <v>0</v>
      </c>
      <c r="DW136" s="27">
        <f t="shared" si="311"/>
        <v>4835</v>
      </c>
      <c r="DX136" s="5"/>
      <c r="DY136" s="22">
        <f t="shared" si="265"/>
        <v>0</v>
      </c>
      <c r="DZ136" s="25">
        <f t="shared" si="312"/>
        <v>523</v>
      </c>
      <c r="EA136" s="22"/>
      <c r="EB136" s="22">
        <f t="shared" si="266"/>
        <v>0</v>
      </c>
      <c r="EC136" s="28">
        <f t="shared" si="313"/>
        <v>369</v>
      </c>
      <c r="ED136" s="5"/>
      <c r="EE136" s="43">
        <f t="shared" si="267"/>
        <v>0</v>
      </c>
      <c r="EF136" s="27">
        <f t="shared" si="314"/>
        <v>4769</v>
      </c>
      <c r="EG136" s="66"/>
      <c r="EH136" s="66">
        <f t="shared" si="268"/>
        <v>0</v>
      </c>
      <c r="EI136" s="67">
        <f t="shared" si="315"/>
        <v>24940</v>
      </c>
      <c r="EJ136" s="66"/>
      <c r="EK136" s="66">
        <f t="shared" si="269"/>
        <v>0</v>
      </c>
      <c r="EL136" s="67">
        <f t="shared" si="316"/>
        <v>23570</v>
      </c>
      <c r="EM136" s="110">
        <f t="shared" si="317"/>
        <v>105015.37416699999</v>
      </c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</row>
    <row r="137" spans="1:299" ht="11.25" customHeight="1" x14ac:dyDescent="0.25">
      <c r="A137" s="11">
        <v>46039</v>
      </c>
      <c r="B137" s="187"/>
      <c r="C137" s="176">
        <v>8004938477</v>
      </c>
      <c r="D137" s="17" t="s">
        <v>37</v>
      </c>
      <c r="E137" s="18">
        <v>900</v>
      </c>
      <c r="F137" s="19">
        <v>5</v>
      </c>
      <c r="G137" s="20">
        <v>191516041622</v>
      </c>
      <c r="H137" s="66"/>
      <c r="I137" s="41">
        <f t="shared" si="244"/>
        <v>0</v>
      </c>
      <c r="J137" s="48">
        <f t="shared" si="224"/>
        <v>95003</v>
      </c>
      <c r="K137" s="66"/>
      <c r="L137" s="41">
        <f t="shared" si="233"/>
        <v>0</v>
      </c>
      <c r="M137" s="48">
        <f t="shared" si="230"/>
        <v>26450</v>
      </c>
      <c r="N137" s="66"/>
      <c r="O137" s="41">
        <f t="shared" si="245"/>
        <v>0</v>
      </c>
      <c r="P137" s="48">
        <f t="shared" si="231"/>
        <v>89120</v>
      </c>
      <c r="Q137" s="66"/>
      <c r="R137" s="66">
        <f t="shared" si="246"/>
        <v>0</v>
      </c>
      <c r="S137" s="67">
        <f t="shared" si="227"/>
        <v>21444</v>
      </c>
      <c r="T137" s="66"/>
      <c r="U137" s="66">
        <f t="shared" si="270"/>
        <v>0</v>
      </c>
      <c r="V137" s="67">
        <f t="shared" si="271"/>
        <v>65399.3</v>
      </c>
      <c r="X137" s="69">
        <f t="shared" si="247"/>
        <v>0</v>
      </c>
      <c r="Y137" s="67">
        <f t="shared" si="272"/>
        <v>1990.5</v>
      </c>
      <c r="Z137" s="66"/>
      <c r="AA137" s="68">
        <f t="shared" si="208"/>
        <v>0</v>
      </c>
      <c r="AB137" s="67">
        <f t="shared" si="273"/>
        <v>7874</v>
      </c>
      <c r="AC137" s="66"/>
      <c r="AD137" s="66">
        <f t="shared" si="235"/>
        <v>0</v>
      </c>
      <c r="AE137" s="67">
        <f t="shared" si="274"/>
        <v>1902</v>
      </c>
      <c r="AF137" s="66"/>
      <c r="AG137" s="78">
        <f t="shared" si="248"/>
        <v>0</v>
      </c>
      <c r="AH137" s="79">
        <f t="shared" si="275"/>
        <v>1625</v>
      </c>
      <c r="AI137" s="66"/>
      <c r="AJ137" s="68">
        <f t="shared" si="249"/>
        <v>0</v>
      </c>
      <c r="AK137" s="67">
        <f t="shared" si="276"/>
        <v>1205.5</v>
      </c>
      <c r="AL137" s="66"/>
      <c r="AM137" s="68">
        <f t="shared" si="250"/>
        <v>0</v>
      </c>
      <c r="AN137" s="67">
        <f t="shared" si="277"/>
        <v>1649.4</v>
      </c>
      <c r="AO137" s="66"/>
      <c r="AP137" s="68">
        <f t="shared" si="251"/>
        <v>0</v>
      </c>
      <c r="AQ137" s="67">
        <f t="shared" si="278"/>
        <v>5341.4</v>
      </c>
      <c r="AR137" s="66"/>
      <c r="AS137" s="68">
        <f t="shared" si="252"/>
        <v>0</v>
      </c>
      <c r="AT137" s="67">
        <f t="shared" si="279"/>
        <v>2344</v>
      </c>
      <c r="AU137" s="66"/>
      <c r="AV137" s="66">
        <f t="shared" si="280"/>
        <v>0</v>
      </c>
      <c r="AW137" s="42">
        <f t="shared" si="281"/>
        <v>1383.6000000000001</v>
      </c>
      <c r="AX137" s="66"/>
      <c r="AY137" s="66">
        <f t="shared" si="282"/>
        <v>0</v>
      </c>
      <c r="AZ137" s="67">
        <f t="shared" si="283"/>
        <v>1870</v>
      </c>
      <c r="BA137" s="66"/>
      <c r="BB137" s="68">
        <f t="shared" si="284"/>
        <v>0</v>
      </c>
      <c r="BC137" s="67">
        <f t="shared" si="285"/>
        <v>3451.6</v>
      </c>
      <c r="BD137" s="66"/>
      <c r="BE137" s="68">
        <f t="shared" si="286"/>
        <v>0</v>
      </c>
      <c r="BF137" s="67">
        <f t="shared" si="287"/>
        <v>2706.2000000000003</v>
      </c>
      <c r="BG137" s="66"/>
      <c r="BH137" s="68">
        <f t="shared" si="234"/>
        <v>0</v>
      </c>
      <c r="BI137" s="67">
        <f t="shared" si="239"/>
        <v>13007.800000000003</v>
      </c>
      <c r="BJ137" s="66"/>
      <c r="BK137" s="68">
        <f t="shared" si="288"/>
        <v>0</v>
      </c>
      <c r="BL137" s="67">
        <f t="shared" si="289"/>
        <v>7616</v>
      </c>
      <c r="BM137" s="66"/>
      <c r="BN137" s="68">
        <f t="shared" si="290"/>
        <v>0</v>
      </c>
      <c r="BO137" s="67">
        <f t="shared" si="291"/>
        <v>6613.8</v>
      </c>
      <c r="BP137" s="66"/>
      <c r="BQ137" s="68">
        <f t="shared" si="292"/>
        <v>4608</v>
      </c>
      <c r="BR137" s="67">
        <f t="shared" si="293"/>
        <v>15363.599999999995</v>
      </c>
      <c r="BS137" s="66"/>
      <c r="BT137" s="66">
        <f t="shared" si="253"/>
        <v>1800</v>
      </c>
      <c r="BU137" s="67">
        <f t="shared" si="240"/>
        <v>79625</v>
      </c>
      <c r="BV137" s="66"/>
      <c r="BW137" s="66">
        <f t="shared" si="254"/>
        <v>1800</v>
      </c>
      <c r="BX137" s="67">
        <f>+BX136+BV137-BW137</f>
        <v>61318</v>
      </c>
      <c r="BY137" s="66"/>
      <c r="BZ137" s="66">
        <f t="shared" si="255"/>
        <v>1800</v>
      </c>
      <c r="CA137" s="67">
        <f t="shared" si="238"/>
        <v>71084</v>
      </c>
      <c r="CB137" s="66"/>
      <c r="CC137" s="66">
        <f t="shared" si="294"/>
        <v>0</v>
      </c>
      <c r="CD137" s="67">
        <f t="shared" si="241"/>
        <v>549</v>
      </c>
      <c r="CE137" s="66"/>
      <c r="CF137" s="66">
        <f t="shared" si="295"/>
        <v>0</v>
      </c>
      <c r="CG137" s="67">
        <f t="shared" si="296"/>
        <v>7045.9</v>
      </c>
      <c r="CH137" s="66"/>
      <c r="CI137" s="66">
        <f t="shared" si="256"/>
        <v>0</v>
      </c>
      <c r="CJ137" s="67">
        <f t="shared" si="297"/>
        <v>8813</v>
      </c>
      <c r="CK137" s="66"/>
      <c r="CL137" s="66">
        <f t="shared" si="298"/>
        <v>0</v>
      </c>
      <c r="CM137" s="79">
        <f t="shared" si="299"/>
        <v>4885</v>
      </c>
      <c r="CN137" s="66"/>
      <c r="CO137" s="68">
        <f t="shared" si="236"/>
        <v>0</v>
      </c>
      <c r="CP137" s="79">
        <f t="shared" si="300"/>
        <v>3976</v>
      </c>
      <c r="CQ137" s="66"/>
      <c r="CR137" s="68">
        <f t="shared" si="257"/>
        <v>0</v>
      </c>
      <c r="CS137" s="79">
        <f t="shared" si="301"/>
        <v>274</v>
      </c>
      <c r="CT137" s="66"/>
      <c r="CU137" s="68">
        <f t="shared" si="258"/>
        <v>0</v>
      </c>
      <c r="CV137" s="200">
        <f t="shared" si="302"/>
        <v>7769</v>
      </c>
      <c r="CW137" s="65"/>
      <c r="CX137" s="66">
        <f t="shared" si="237"/>
        <v>0</v>
      </c>
      <c r="CY137" s="40">
        <f t="shared" si="243"/>
        <v>6603</v>
      </c>
      <c r="CZ137" s="65"/>
      <c r="DA137" s="66">
        <f t="shared" si="303"/>
        <v>0</v>
      </c>
      <c r="DB137" s="67">
        <f t="shared" si="304"/>
        <v>38528</v>
      </c>
      <c r="DC137" s="66"/>
      <c r="DD137" s="66">
        <f t="shared" si="305"/>
        <v>0</v>
      </c>
      <c r="DE137" s="67">
        <f t="shared" si="306"/>
        <v>35299</v>
      </c>
      <c r="DF137" s="66"/>
      <c r="DG137" s="69">
        <f t="shared" si="307"/>
        <v>0</v>
      </c>
      <c r="DH137" s="67">
        <f t="shared" si="232"/>
        <v>66433</v>
      </c>
      <c r="DI137" s="66"/>
      <c r="DJ137" s="66">
        <f t="shared" si="259"/>
        <v>0</v>
      </c>
      <c r="DK137" s="67">
        <f t="shared" si="308"/>
        <v>3536.5</v>
      </c>
      <c r="DM137" s="206">
        <f t="shared" si="260"/>
        <v>0</v>
      </c>
      <c r="DN137" s="25">
        <f t="shared" si="261"/>
        <v>0</v>
      </c>
      <c r="DO137" s="5"/>
      <c r="DP137" s="43">
        <f t="shared" si="262"/>
        <v>0</v>
      </c>
      <c r="DQ137" s="27">
        <f t="shared" si="309"/>
        <v>7097</v>
      </c>
      <c r="DR137" s="5"/>
      <c r="DS137" s="43">
        <f t="shared" si="263"/>
        <v>0</v>
      </c>
      <c r="DT137" s="27">
        <f t="shared" si="310"/>
        <v>4846</v>
      </c>
      <c r="DU137" s="5"/>
      <c r="DV137" s="43">
        <f t="shared" si="264"/>
        <v>0</v>
      </c>
      <c r="DW137" s="27">
        <f t="shared" si="311"/>
        <v>4835</v>
      </c>
      <c r="DX137" s="5"/>
      <c r="DY137" s="22">
        <f t="shared" si="265"/>
        <v>0</v>
      </c>
      <c r="DZ137" s="25">
        <f t="shared" si="312"/>
        <v>523</v>
      </c>
      <c r="EA137" s="22"/>
      <c r="EB137" s="22">
        <f t="shared" si="266"/>
        <v>0</v>
      </c>
      <c r="EC137" s="28">
        <f t="shared" si="313"/>
        <v>369</v>
      </c>
      <c r="ED137" s="5"/>
      <c r="EE137" s="43">
        <f t="shared" si="267"/>
        <v>0</v>
      </c>
      <c r="EF137" s="27">
        <f t="shared" si="314"/>
        <v>4769</v>
      </c>
      <c r="EG137" s="66"/>
      <c r="EH137" s="66">
        <f t="shared" si="268"/>
        <v>0</v>
      </c>
      <c r="EI137" s="67">
        <f t="shared" si="315"/>
        <v>24940</v>
      </c>
      <c r="EJ137" s="66"/>
      <c r="EK137" s="66">
        <f t="shared" si="269"/>
        <v>0</v>
      </c>
      <c r="EL137" s="67">
        <f t="shared" si="316"/>
        <v>23570</v>
      </c>
      <c r="EM137" s="110">
        <f t="shared" si="317"/>
        <v>104577.37716699998</v>
      </c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</row>
    <row r="138" spans="1:299" ht="11.25" customHeight="1" x14ac:dyDescent="0.25">
      <c r="A138" s="11">
        <v>46039</v>
      </c>
      <c r="B138" s="187"/>
      <c r="C138" s="177">
        <v>8004937207</v>
      </c>
      <c r="D138" s="147" t="s">
        <v>190</v>
      </c>
      <c r="E138" s="148">
        <v>350</v>
      </c>
      <c r="F138" s="149">
        <v>10</v>
      </c>
      <c r="G138" s="148"/>
      <c r="H138" s="66"/>
      <c r="I138" s="41">
        <f t="shared" si="244"/>
        <v>0</v>
      </c>
      <c r="J138" s="48">
        <f t="shared" si="224"/>
        <v>95003</v>
      </c>
      <c r="K138" s="66"/>
      <c r="L138" s="41">
        <f t="shared" si="233"/>
        <v>0</v>
      </c>
      <c r="M138" s="48">
        <f t="shared" si="230"/>
        <v>26450</v>
      </c>
      <c r="N138" s="66"/>
      <c r="O138" s="41">
        <f t="shared" si="245"/>
        <v>0</v>
      </c>
      <c r="P138" s="48">
        <f t="shared" si="231"/>
        <v>89120</v>
      </c>
      <c r="Q138" s="66"/>
      <c r="R138" s="66">
        <f t="shared" si="246"/>
        <v>0</v>
      </c>
      <c r="S138" s="67">
        <f t="shared" si="227"/>
        <v>21444</v>
      </c>
      <c r="T138" s="66"/>
      <c r="U138" s="66">
        <f t="shared" si="270"/>
        <v>0</v>
      </c>
      <c r="V138" s="67">
        <f t="shared" si="271"/>
        <v>65399.3</v>
      </c>
      <c r="X138" s="69">
        <f t="shared" si="247"/>
        <v>0</v>
      </c>
      <c r="Y138" s="67">
        <f t="shared" si="272"/>
        <v>1990.5</v>
      </c>
      <c r="Z138" s="66"/>
      <c r="AA138" s="68">
        <f t="shared" si="208"/>
        <v>0</v>
      </c>
      <c r="AB138" s="67">
        <f t="shared" si="273"/>
        <v>7874</v>
      </c>
      <c r="AC138" s="66"/>
      <c r="AD138" s="66">
        <f t="shared" si="235"/>
        <v>0</v>
      </c>
      <c r="AE138" s="67">
        <f t="shared" si="274"/>
        <v>1902</v>
      </c>
      <c r="AF138" s="66"/>
      <c r="AG138" s="78">
        <f t="shared" si="248"/>
        <v>0</v>
      </c>
      <c r="AH138" s="79">
        <f t="shared" si="275"/>
        <v>1625</v>
      </c>
      <c r="AI138" s="66"/>
      <c r="AJ138" s="68">
        <f t="shared" si="249"/>
        <v>0</v>
      </c>
      <c r="AK138" s="67">
        <f t="shared" si="276"/>
        <v>1205.5</v>
      </c>
      <c r="AL138" s="66"/>
      <c r="AM138" s="68">
        <f t="shared" si="250"/>
        <v>0</v>
      </c>
      <c r="AN138" s="67">
        <f t="shared" si="277"/>
        <v>1649.4</v>
      </c>
      <c r="AO138" s="66"/>
      <c r="AP138" s="68">
        <f t="shared" si="251"/>
        <v>0</v>
      </c>
      <c r="AQ138" s="67">
        <f t="shared" si="278"/>
        <v>5341.4</v>
      </c>
      <c r="AR138" s="66"/>
      <c r="AS138" s="68">
        <f t="shared" si="252"/>
        <v>0</v>
      </c>
      <c r="AT138" s="67">
        <f t="shared" si="279"/>
        <v>2344</v>
      </c>
      <c r="AU138" s="66"/>
      <c r="AV138" s="66">
        <f t="shared" si="280"/>
        <v>0</v>
      </c>
      <c r="AW138" s="42">
        <f t="shared" si="281"/>
        <v>1383.6000000000001</v>
      </c>
      <c r="AX138" s="66"/>
      <c r="AY138" s="66">
        <f t="shared" si="282"/>
        <v>0</v>
      </c>
      <c r="AZ138" s="67">
        <f t="shared" si="283"/>
        <v>1870</v>
      </c>
      <c r="BA138" s="66"/>
      <c r="BB138" s="68">
        <f t="shared" si="284"/>
        <v>0</v>
      </c>
      <c r="BC138" s="67">
        <f t="shared" si="285"/>
        <v>3451.6</v>
      </c>
      <c r="BD138" s="66"/>
      <c r="BE138" s="68">
        <f t="shared" si="286"/>
        <v>0</v>
      </c>
      <c r="BF138" s="67">
        <f t="shared" si="287"/>
        <v>2706.2000000000003</v>
      </c>
      <c r="BG138" s="66"/>
      <c r="BH138" s="68">
        <f t="shared" si="234"/>
        <v>0</v>
      </c>
      <c r="BI138" s="67">
        <f>+BI137+BG138-BH138-1085</f>
        <v>11922.800000000003</v>
      </c>
      <c r="BJ138" s="66"/>
      <c r="BK138" s="68">
        <f t="shared" si="288"/>
        <v>0</v>
      </c>
      <c r="BL138" s="67">
        <f t="shared" si="289"/>
        <v>7616</v>
      </c>
      <c r="BM138" s="66"/>
      <c r="BN138" s="68">
        <f t="shared" si="290"/>
        <v>0</v>
      </c>
      <c r="BO138" s="67">
        <f t="shared" si="291"/>
        <v>6613.8</v>
      </c>
      <c r="BP138" s="66"/>
      <c r="BQ138" s="68">
        <f t="shared" si="292"/>
        <v>0</v>
      </c>
      <c r="BR138" s="67">
        <f t="shared" si="293"/>
        <v>15363.599999999995</v>
      </c>
      <c r="BS138" s="66"/>
      <c r="BT138" s="66">
        <f t="shared" si="253"/>
        <v>0</v>
      </c>
      <c r="BU138" s="67">
        <f>BU137+BS138-BT138-700</f>
        <v>78925</v>
      </c>
      <c r="BV138" s="66"/>
      <c r="BW138" s="66">
        <f t="shared" si="254"/>
        <v>0</v>
      </c>
      <c r="BX138" s="67">
        <f>+BX137+BV138-BW138-700</f>
        <v>60618</v>
      </c>
      <c r="BY138" s="66"/>
      <c r="BZ138" s="66">
        <f t="shared" si="255"/>
        <v>0</v>
      </c>
      <c r="CA138" s="67">
        <f>+CA137+BY138-BZ138-700</f>
        <v>70384</v>
      </c>
      <c r="CB138" s="66"/>
      <c r="CC138" s="66">
        <f t="shared" si="294"/>
        <v>0</v>
      </c>
      <c r="CD138" s="67">
        <f t="shared" si="241"/>
        <v>549</v>
      </c>
      <c r="CE138" s="66"/>
      <c r="CF138" s="66">
        <f t="shared" si="295"/>
        <v>0</v>
      </c>
      <c r="CG138" s="67">
        <f t="shared" si="296"/>
        <v>7045.9</v>
      </c>
      <c r="CH138" s="66"/>
      <c r="CI138" s="66">
        <f t="shared" si="256"/>
        <v>0</v>
      </c>
      <c r="CJ138" s="67">
        <f t="shared" si="297"/>
        <v>8813</v>
      </c>
      <c r="CK138" s="66"/>
      <c r="CL138" s="66">
        <f t="shared" si="298"/>
        <v>0</v>
      </c>
      <c r="CM138" s="79">
        <f t="shared" si="299"/>
        <v>4885</v>
      </c>
      <c r="CN138" s="66"/>
      <c r="CO138" s="68">
        <f t="shared" si="236"/>
        <v>0</v>
      </c>
      <c r="CP138" s="79">
        <f t="shared" si="300"/>
        <v>3976</v>
      </c>
      <c r="CQ138" s="66"/>
      <c r="CR138" s="68">
        <f t="shared" si="257"/>
        <v>0</v>
      </c>
      <c r="CS138" s="79">
        <f t="shared" si="301"/>
        <v>274</v>
      </c>
      <c r="CT138" s="66"/>
      <c r="CU138" s="68">
        <f t="shared" si="258"/>
        <v>0</v>
      </c>
      <c r="CV138" s="200">
        <f t="shared" si="302"/>
        <v>7769</v>
      </c>
      <c r="CW138" s="65"/>
      <c r="CX138" s="66">
        <f t="shared" si="237"/>
        <v>0</v>
      </c>
      <c r="CY138" s="40">
        <f t="shared" si="243"/>
        <v>6603</v>
      </c>
      <c r="CZ138" s="65"/>
      <c r="DA138" s="66">
        <f t="shared" si="303"/>
        <v>0</v>
      </c>
      <c r="DB138" s="67">
        <f t="shared" si="304"/>
        <v>38528</v>
      </c>
      <c r="DC138" s="66"/>
      <c r="DD138" s="66">
        <f t="shared" si="305"/>
        <v>0</v>
      </c>
      <c r="DE138" s="67">
        <f t="shared" si="306"/>
        <v>35299</v>
      </c>
      <c r="DF138" s="66"/>
      <c r="DG138" s="69">
        <f t="shared" si="307"/>
        <v>0</v>
      </c>
      <c r="DH138" s="67">
        <f t="shared" si="232"/>
        <v>66433</v>
      </c>
      <c r="DI138" s="66"/>
      <c r="DJ138" s="66">
        <f t="shared" si="259"/>
        <v>0</v>
      </c>
      <c r="DK138" s="67">
        <f t="shared" si="308"/>
        <v>3536.5</v>
      </c>
      <c r="DM138" s="206">
        <f t="shared" si="260"/>
        <v>0</v>
      </c>
      <c r="DN138" s="25">
        <f t="shared" si="261"/>
        <v>0</v>
      </c>
      <c r="DO138" s="5"/>
      <c r="DP138" s="43">
        <f t="shared" si="262"/>
        <v>0</v>
      </c>
      <c r="DQ138" s="27">
        <f t="shared" si="309"/>
        <v>7097</v>
      </c>
      <c r="DR138" s="5"/>
      <c r="DS138" s="43">
        <f t="shared" si="263"/>
        <v>0</v>
      </c>
      <c r="DT138" s="27">
        <f t="shared" si="310"/>
        <v>4846</v>
      </c>
      <c r="DU138" s="5"/>
      <c r="DV138" s="43">
        <f t="shared" si="264"/>
        <v>0</v>
      </c>
      <c r="DW138" s="27">
        <f t="shared" si="311"/>
        <v>4835</v>
      </c>
      <c r="DX138" s="5"/>
      <c r="DY138" s="22">
        <f t="shared" si="265"/>
        <v>0</v>
      </c>
      <c r="DZ138" s="25">
        <f t="shared" si="312"/>
        <v>523</v>
      </c>
      <c r="EA138" s="22"/>
      <c r="EB138" s="22">
        <f t="shared" si="266"/>
        <v>0</v>
      </c>
      <c r="EC138" s="28">
        <f t="shared" si="313"/>
        <v>369</v>
      </c>
      <c r="ED138" s="5"/>
      <c r="EE138" s="43">
        <f t="shared" si="267"/>
        <v>0</v>
      </c>
      <c r="EF138" s="27">
        <f t="shared" si="314"/>
        <v>4769</v>
      </c>
      <c r="EG138" s="66"/>
      <c r="EH138" s="66">
        <f t="shared" si="268"/>
        <v>0</v>
      </c>
      <c r="EI138" s="67">
        <f t="shared" si="315"/>
        <v>24940</v>
      </c>
      <c r="EJ138" s="66"/>
      <c r="EK138" s="66">
        <f t="shared" si="269"/>
        <v>0</v>
      </c>
      <c r="EL138" s="67">
        <f t="shared" si="316"/>
        <v>23570</v>
      </c>
      <c r="EM138" s="110">
        <f t="shared" si="317"/>
        <v>102788.111167</v>
      </c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</row>
    <row r="139" spans="1:299" ht="11.25" customHeight="1" x14ac:dyDescent="0.25">
      <c r="A139" s="159">
        <v>46039</v>
      </c>
      <c r="B139" s="191"/>
      <c r="C139" s="176">
        <v>8004937043</v>
      </c>
      <c r="D139" s="17" t="s">
        <v>39</v>
      </c>
      <c r="E139" s="18">
        <v>500</v>
      </c>
      <c r="F139" s="19">
        <v>10</v>
      </c>
      <c r="G139" s="20">
        <v>191516052291</v>
      </c>
      <c r="H139" s="66"/>
      <c r="I139" s="41">
        <f t="shared" si="244"/>
        <v>0</v>
      </c>
      <c r="J139" s="48">
        <f t="shared" si="224"/>
        <v>95003</v>
      </c>
      <c r="K139" s="66"/>
      <c r="L139" s="41">
        <f t="shared" si="233"/>
        <v>0</v>
      </c>
      <c r="M139" s="48">
        <f t="shared" si="230"/>
        <v>26450</v>
      </c>
      <c r="N139" s="66"/>
      <c r="O139" s="41">
        <f t="shared" si="245"/>
        <v>0</v>
      </c>
      <c r="P139" s="48">
        <f t="shared" si="231"/>
        <v>89120</v>
      </c>
      <c r="Q139" s="66"/>
      <c r="R139" s="66">
        <f t="shared" si="246"/>
        <v>0</v>
      </c>
      <c r="S139" s="67">
        <f t="shared" si="227"/>
        <v>21444</v>
      </c>
      <c r="T139" s="66"/>
      <c r="U139" s="66">
        <f t="shared" si="270"/>
        <v>0</v>
      </c>
      <c r="V139" s="67">
        <f t="shared" si="271"/>
        <v>65399.3</v>
      </c>
      <c r="X139" s="69">
        <f t="shared" si="247"/>
        <v>0</v>
      </c>
      <c r="Y139" s="67">
        <f t="shared" si="272"/>
        <v>1990.5</v>
      </c>
      <c r="Z139" s="66"/>
      <c r="AA139" s="68">
        <f t="shared" si="208"/>
        <v>0</v>
      </c>
      <c r="AB139" s="67">
        <f t="shared" si="273"/>
        <v>7874</v>
      </c>
      <c r="AC139" s="66"/>
      <c r="AD139" s="66">
        <f t="shared" si="235"/>
        <v>0</v>
      </c>
      <c r="AE139" s="67">
        <f t="shared" si="274"/>
        <v>1902</v>
      </c>
      <c r="AF139" s="66"/>
      <c r="AG139" s="78">
        <f t="shared" si="248"/>
        <v>0</v>
      </c>
      <c r="AH139" s="79">
        <f t="shared" si="275"/>
        <v>1625</v>
      </c>
      <c r="AI139" s="66"/>
      <c r="AJ139" s="68">
        <f t="shared" si="249"/>
        <v>0</v>
      </c>
      <c r="AK139" s="67">
        <f t="shared" si="276"/>
        <v>1205.5</v>
      </c>
      <c r="AL139" s="66"/>
      <c r="AM139" s="68">
        <f t="shared" si="250"/>
        <v>0</v>
      </c>
      <c r="AN139" s="67">
        <f t="shared" si="277"/>
        <v>1649.4</v>
      </c>
      <c r="AO139" s="66"/>
      <c r="AP139" s="68">
        <f t="shared" si="251"/>
        <v>0</v>
      </c>
      <c r="AQ139" s="67">
        <f t="shared" si="278"/>
        <v>5341.4</v>
      </c>
      <c r="AR139" s="66"/>
      <c r="AS139" s="68">
        <f t="shared" si="252"/>
        <v>0</v>
      </c>
      <c r="AT139" s="67">
        <f t="shared" si="279"/>
        <v>2344</v>
      </c>
      <c r="AU139" s="66"/>
      <c r="AV139" s="66">
        <f t="shared" si="280"/>
        <v>0</v>
      </c>
      <c r="AW139" s="42">
        <f t="shared" si="281"/>
        <v>1383.6000000000001</v>
      </c>
      <c r="AX139" s="66"/>
      <c r="AY139" s="66">
        <f t="shared" si="282"/>
        <v>0</v>
      </c>
      <c r="AZ139" s="67">
        <f t="shared" si="283"/>
        <v>1870</v>
      </c>
      <c r="BA139" s="66"/>
      <c r="BB139" s="68">
        <f t="shared" si="284"/>
        <v>0</v>
      </c>
      <c r="BC139" s="67">
        <f t="shared" si="285"/>
        <v>3451.6</v>
      </c>
      <c r="BD139" s="66"/>
      <c r="BE139" s="68">
        <f t="shared" si="286"/>
        <v>0</v>
      </c>
      <c r="BF139" s="67">
        <f t="shared" si="287"/>
        <v>2706.2000000000003</v>
      </c>
      <c r="BG139" s="66"/>
      <c r="BH139" s="68">
        <f t="shared" si="234"/>
        <v>0</v>
      </c>
      <c r="BI139" s="67">
        <f t="shared" ref="BI139:BI170" si="318">+BI138+BG139-BH139</f>
        <v>11922.800000000003</v>
      </c>
      <c r="BJ139" s="66"/>
      <c r="BK139" s="68">
        <f t="shared" si="288"/>
        <v>0</v>
      </c>
      <c r="BL139" s="67">
        <f t="shared" si="289"/>
        <v>7616</v>
      </c>
      <c r="BM139" s="66"/>
      <c r="BN139" s="68">
        <f t="shared" si="290"/>
        <v>0</v>
      </c>
      <c r="BO139" s="67">
        <f t="shared" si="291"/>
        <v>6613.8</v>
      </c>
      <c r="BP139" s="66"/>
      <c r="BQ139" s="68">
        <f t="shared" si="292"/>
        <v>5060</v>
      </c>
      <c r="BR139" s="67">
        <f t="shared" si="293"/>
        <v>10303.599999999995</v>
      </c>
      <c r="BS139" s="66"/>
      <c r="BT139" s="66">
        <f t="shared" si="253"/>
        <v>1000</v>
      </c>
      <c r="BU139" s="67">
        <f t="shared" ref="BU139:BU170" si="319">BU138+BS139-BT139</f>
        <v>77925</v>
      </c>
      <c r="BV139" s="66"/>
      <c r="BW139" s="66">
        <f t="shared" si="254"/>
        <v>1000</v>
      </c>
      <c r="BX139" s="67">
        <f t="shared" ref="BX139:BX179" si="320">+BX138+BV139-BW139</f>
        <v>59618</v>
      </c>
      <c r="BY139" s="66"/>
      <c r="BZ139" s="66">
        <f t="shared" si="255"/>
        <v>1000</v>
      </c>
      <c r="CA139" s="67">
        <f t="shared" ref="CA139:CA170" si="321">+CA138+BY139-BZ139</f>
        <v>69384</v>
      </c>
      <c r="CB139" s="66"/>
      <c r="CC139" s="66">
        <f t="shared" si="294"/>
        <v>0</v>
      </c>
      <c r="CD139" s="67">
        <f t="shared" si="241"/>
        <v>549</v>
      </c>
      <c r="CE139" s="66"/>
      <c r="CF139" s="66">
        <f t="shared" si="295"/>
        <v>0</v>
      </c>
      <c r="CG139" s="67">
        <f t="shared" si="296"/>
        <v>7045.9</v>
      </c>
      <c r="CH139" s="66"/>
      <c r="CI139" s="66">
        <f t="shared" si="256"/>
        <v>0</v>
      </c>
      <c r="CJ139" s="67">
        <f t="shared" si="297"/>
        <v>8813</v>
      </c>
      <c r="CK139" s="66"/>
      <c r="CL139" s="66">
        <f t="shared" si="298"/>
        <v>0</v>
      </c>
      <c r="CM139" s="79">
        <f t="shared" si="299"/>
        <v>4885</v>
      </c>
      <c r="CN139" s="66"/>
      <c r="CO139" s="68">
        <f t="shared" si="236"/>
        <v>0</v>
      </c>
      <c r="CP139" s="79">
        <f t="shared" si="300"/>
        <v>3976</v>
      </c>
      <c r="CQ139" s="66"/>
      <c r="CR139" s="68">
        <f t="shared" si="257"/>
        <v>0</v>
      </c>
      <c r="CS139" s="79">
        <f t="shared" si="301"/>
        <v>274</v>
      </c>
      <c r="CT139" s="66"/>
      <c r="CU139" s="68">
        <f t="shared" si="258"/>
        <v>0</v>
      </c>
      <c r="CV139" s="200">
        <f t="shared" si="302"/>
        <v>7769</v>
      </c>
      <c r="CW139" s="65"/>
      <c r="CX139" s="66">
        <f t="shared" si="237"/>
        <v>0</v>
      </c>
      <c r="CY139" s="40">
        <f t="shared" si="243"/>
        <v>6603</v>
      </c>
      <c r="CZ139" s="65"/>
      <c r="DA139" s="66">
        <f t="shared" si="303"/>
        <v>0</v>
      </c>
      <c r="DB139" s="67">
        <f t="shared" si="304"/>
        <v>38528</v>
      </c>
      <c r="DC139" s="66"/>
      <c r="DD139" s="66">
        <f t="shared" si="305"/>
        <v>0</v>
      </c>
      <c r="DE139" s="67">
        <f t="shared" si="306"/>
        <v>35299</v>
      </c>
      <c r="DF139" s="66"/>
      <c r="DG139" s="69">
        <f t="shared" si="307"/>
        <v>0</v>
      </c>
      <c r="DH139" s="67">
        <f t="shared" si="232"/>
        <v>66433</v>
      </c>
      <c r="DI139" s="66"/>
      <c r="DJ139" s="66">
        <f t="shared" si="259"/>
        <v>0</v>
      </c>
      <c r="DK139" s="67">
        <f t="shared" si="308"/>
        <v>3536.5</v>
      </c>
      <c r="DM139" s="206">
        <f t="shared" si="260"/>
        <v>0</v>
      </c>
      <c r="DN139" s="25">
        <f t="shared" si="261"/>
        <v>0</v>
      </c>
      <c r="DO139" s="5"/>
      <c r="DP139" s="43">
        <f t="shared" si="262"/>
        <v>0</v>
      </c>
      <c r="DQ139" s="27">
        <f t="shared" si="309"/>
        <v>7097</v>
      </c>
      <c r="DR139" s="5"/>
      <c r="DS139" s="43">
        <f t="shared" si="263"/>
        <v>0</v>
      </c>
      <c r="DT139" s="27">
        <f t="shared" si="310"/>
        <v>4846</v>
      </c>
      <c r="DU139" s="5"/>
      <c r="DV139" s="43">
        <f t="shared" si="264"/>
        <v>0</v>
      </c>
      <c r="DW139" s="27">
        <f t="shared" si="311"/>
        <v>4835</v>
      </c>
      <c r="DX139" s="5"/>
      <c r="DY139" s="22">
        <f t="shared" si="265"/>
        <v>0</v>
      </c>
      <c r="DZ139" s="25">
        <f t="shared" si="312"/>
        <v>523</v>
      </c>
      <c r="EA139" s="22"/>
      <c r="EB139" s="22">
        <f t="shared" si="266"/>
        <v>0</v>
      </c>
      <c r="EC139" s="28">
        <f t="shared" si="313"/>
        <v>369</v>
      </c>
      <c r="ED139" s="5"/>
      <c r="EE139" s="43">
        <f t="shared" si="267"/>
        <v>0</v>
      </c>
      <c r="EF139" s="27">
        <f t="shared" si="314"/>
        <v>4769</v>
      </c>
      <c r="EG139" s="66"/>
      <c r="EH139" s="66">
        <f t="shared" si="268"/>
        <v>0</v>
      </c>
      <c r="EI139" s="67">
        <f t="shared" si="315"/>
        <v>24940</v>
      </c>
      <c r="EJ139" s="66"/>
      <c r="EK139" s="66">
        <f t="shared" si="269"/>
        <v>0</v>
      </c>
      <c r="EL139" s="67">
        <f t="shared" si="316"/>
        <v>23570</v>
      </c>
      <c r="EM139" s="110">
        <f t="shared" si="317"/>
        <v>102737.90566699998</v>
      </c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</row>
    <row r="140" spans="1:299" ht="11.25" customHeight="1" x14ac:dyDescent="0.25">
      <c r="A140" s="11">
        <v>46039</v>
      </c>
      <c r="B140" s="187"/>
      <c r="C140" s="180">
        <v>8004943756</v>
      </c>
      <c r="D140" s="37" t="s">
        <v>206</v>
      </c>
      <c r="E140" s="38">
        <v>50</v>
      </c>
      <c r="F140" s="39">
        <v>1.5</v>
      </c>
      <c r="G140" s="40">
        <v>191516141148</v>
      </c>
      <c r="H140" s="66"/>
      <c r="I140" s="41">
        <f t="shared" si="244"/>
        <v>0</v>
      </c>
      <c r="J140" s="48">
        <f t="shared" si="224"/>
        <v>95003</v>
      </c>
      <c r="K140" s="66"/>
      <c r="L140" s="41">
        <f t="shared" si="233"/>
        <v>0</v>
      </c>
      <c r="M140" s="48">
        <f>M139+K140-L140-100</f>
        <v>26350</v>
      </c>
      <c r="N140" s="66"/>
      <c r="O140" s="41">
        <f t="shared" si="245"/>
        <v>0</v>
      </c>
      <c r="P140" s="48">
        <f t="shared" si="231"/>
        <v>89120</v>
      </c>
      <c r="Q140" s="66"/>
      <c r="R140" s="66">
        <f t="shared" si="246"/>
        <v>100</v>
      </c>
      <c r="S140" s="67">
        <f t="shared" si="227"/>
        <v>21344</v>
      </c>
      <c r="T140" s="66"/>
      <c r="U140" s="66">
        <f t="shared" si="270"/>
        <v>0</v>
      </c>
      <c r="V140" s="67">
        <f t="shared" si="271"/>
        <v>65399.3</v>
      </c>
      <c r="X140" s="69">
        <f t="shared" si="247"/>
        <v>0</v>
      </c>
      <c r="Y140" s="67">
        <f t="shared" si="272"/>
        <v>1990.5</v>
      </c>
      <c r="Z140" s="66"/>
      <c r="AA140" s="68">
        <f t="shared" si="208"/>
        <v>0</v>
      </c>
      <c r="AB140" s="67">
        <f t="shared" si="273"/>
        <v>7874</v>
      </c>
      <c r="AC140" s="66"/>
      <c r="AD140" s="66">
        <f t="shared" si="235"/>
        <v>0</v>
      </c>
      <c r="AE140" s="67">
        <f t="shared" si="274"/>
        <v>1902</v>
      </c>
      <c r="AF140" s="66"/>
      <c r="AG140" s="78">
        <f t="shared" si="248"/>
        <v>0</v>
      </c>
      <c r="AH140" s="79">
        <f t="shared" si="275"/>
        <v>1625</v>
      </c>
      <c r="AI140" s="66"/>
      <c r="AJ140" s="68">
        <f t="shared" si="249"/>
        <v>0</v>
      </c>
      <c r="AK140" s="67">
        <f t="shared" si="276"/>
        <v>1205.5</v>
      </c>
      <c r="AL140" s="66"/>
      <c r="AM140" s="68">
        <f t="shared" si="250"/>
        <v>0</v>
      </c>
      <c r="AN140" s="67">
        <f t="shared" si="277"/>
        <v>1649.4</v>
      </c>
      <c r="AO140" s="66"/>
      <c r="AP140" s="68">
        <f t="shared" si="251"/>
        <v>0</v>
      </c>
      <c r="AQ140" s="67">
        <f t="shared" si="278"/>
        <v>5341.4</v>
      </c>
      <c r="AR140" s="66"/>
      <c r="AS140" s="68">
        <f t="shared" si="252"/>
        <v>0</v>
      </c>
      <c r="AT140" s="67">
        <f t="shared" si="279"/>
        <v>2344</v>
      </c>
      <c r="AU140" s="66"/>
      <c r="AV140" s="66">
        <f t="shared" si="280"/>
        <v>0</v>
      </c>
      <c r="AW140" s="42">
        <f t="shared" si="281"/>
        <v>1383.6000000000001</v>
      </c>
      <c r="AX140" s="66"/>
      <c r="AY140" s="66">
        <f t="shared" si="282"/>
        <v>0</v>
      </c>
      <c r="AZ140" s="67">
        <f t="shared" si="283"/>
        <v>1870</v>
      </c>
      <c r="BA140" s="66"/>
      <c r="BB140" s="68">
        <f t="shared" si="284"/>
        <v>0</v>
      </c>
      <c r="BC140" s="67">
        <f t="shared" si="285"/>
        <v>3451.6</v>
      </c>
      <c r="BD140" s="66"/>
      <c r="BE140" s="68">
        <f t="shared" si="286"/>
        <v>0</v>
      </c>
      <c r="BF140" s="67">
        <f t="shared" si="287"/>
        <v>2706.2000000000003</v>
      </c>
      <c r="BG140" s="66"/>
      <c r="BH140" s="68">
        <f t="shared" si="234"/>
        <v>0</v>
      </c>
      <c r="BI140" s="67">
        <f t="shared" si="318"/>
        <v>11922.800000000003</v>
      </c>
      <c r="BJ140" s="66"/>
      <c r="BK140" s="68">
        <f t="shared" si="288"/>
        <v>0</v>
      </c>
      <c r="BL140" s="67">
        <f t="shared" si="289"/>
        <v>7616</v>
      </c>
      <c r="BM140" s="66"/>
      <c r="BN140" s="68">
        <f t="shared" si="290"/>
        <v>0</v>
      </c>
      <c r="BO140" s="67">
        <f t="shared" si="291"/>
        <v>6613.8</v>
      </c>
      <c r="BP140" s="66"/>
      <c r="BQ140" s="68">
        <f t="shared" si="292"/>
        <v>0</v>
      </c>
      <c r="BR140" s="67">
        <f t="shared" si="293"/>
        <v>10303.599999999995</v>
      </c>
      <c r="BS140" s="66"/>
      <c r="BT140" s="66">
        <f t="shared" si="253"/>
        <v>0</v>
      </c>
      <c r="BU140" s="67">
        <f t="shared" si="319"/>
        <v>77925</v>
      </c>
      <c r="BV140" s="66"/>
      <c r="BW140" s="66">
        <f t="shared" si="254"/>
        <v>0</v>
      </c>
      <c r="BX140" s="67">
        <f t="shared" si="320"/>
        <v>59618</v>
      </c>
      <c r="BY140" s="66"/>
      <c r="BZ140" s="66">
        <f t="shared" si="255"/>
        <v>0</v>
      </c>
      <c r="CA140" s="67">
        <f t="shared" si="321"/>
        <v>69384</v>
      </c>
      <c r="CB140" s="66"/>
      <c r="CC140" s="66">
        <f t="shared" si="294"/>
        <v>0</v>
      </c>
      <c r="CD140" s="67">
        <f t="shared" si="241"/>
        <v>549</v>
      </c>
      <c r="CE140" s="66"/>
      <c r="CF140" s="66">
        <f t="shared" si="295"/>
        <v>0</v>
      </c>
      <c r="CG140" s="67">
        <f t="shared" si="296"/>
        <v>7045.9</v>
      </c>
      <c r="CH140" s="66"/>
      <c r="CI140" s="66">
        <f t="shared" si="256"/>
        <v>0</v>
      </c>
      <c r="CJ140" s="67">
        <f t="shared" si="297"/>
        <v>8813</v>
      </c>
      <c r="CK140" s="66"/>
      <c r="CL140" s="66">
        <f t="shared" si="298"/>
        <v>0</v>
      </c>
      <c r="CM140" s="79">
        <f t="shared" si="299"/>
        <v>4885</v>
      </c>
      <c r="CN140" s="66"/>
      <c r="CO140" s="68">
        <f t="shared" si="236"/>
        <v>0</v>
      </c>
      <c r="CP140" s="79">
        <f t="shared" si="300"/>
        <v>3976</v>
      </c>
      <c r="CQ140" s="66"/>
      <c r="CR140" s="68">
        <f t="shared" si="257"/>
        <v>0</v>
      </c>
      <c r="CS140" s="79">
        <f t="shared" si="301"/>
        <v>274</v>
      </c>
      <c r="CT140" s="66"/>
      <c r="CU140" s="68">
        <f t="shared" si="258"/>
        <v>0</v>
      </c>
      <c r="CV140" s="200">
        <f t="shared" si="302"/>
        <v>7769</v>
      </c>
      <c r="CW140" s="65"/>
      <c r="CX140" s="66">
        <f t="shared" si="237"/>
        <v>0</v>
      </c>
      <c r="CY140" s="40">
        <f t="shared" si="243"/>
        <v>6603</v>
      </c>
      <c r="CZ140" s="65"/>
      <c r="DA140" s="66">
        <f t="shared" si="303"/>
        <v>0</v>
      </c>
      <c r="DB140" s="67">
        <f t="shared" si="304"/>
        <v>38528</v>
      </c>
      <c r="DC140" s="66"/>
      <c r="DD140" s="66">
        <f t="shared" si="305"/>
        <v>0</v>
      </c>
      <c r="DE140" s="67">
        <f t="shared" si="306"/>
        <v>35299</v>
      </c>
      <c r="DF140" s="66"/>
      <c r="DG140" s="69">
        <f t="shared" si="307"/>
        <v>50</v>
      </c>
      <c r="DH140" s="67">
        <f t="shared" si="232"/>
        <v>66383</v>
      </c>
      <c r="DI140" s="66"/>
      <c r="DJ140" s="66">
        <f t="shared" si="259"/>
        <v>82.5</v>
      </c>
      <c r="DK140" s="67">
        <f t="shared" si="308"/>
        <v>3454</v>
      </c>
      <c r="DM140" s="206">
        <f t="shared" si="260"/>
        <v>0</v>
      </c>
      <c r="DN140" s="25">
        <f t="shared" si="261"/>
        <v>0</v>
      </c>
      <c r="DO140" s="5"/>
      <c r="DP140" s="43">
        <f t="shared" si="262"/>
        <v>0</v>
      </c>
      <c r="DQ140" s="27">
        <f t="shared" si="309"/>
        <v>7097</v>
      </c>
      <c r="DR140" s="5"/>
      <c r="DS140" s="43">
        <f t="shared" si="263"/>
        <v>0</v>
      </c>
      <c r="DT140" s="27">
        <f t="shared" si="310"/>
        <v>4846</v>
      </c>
      <c r="DU140" s="5"/>
      <c r="DV140" s="43">
        <f t="shared" si="264"/>
        <v>0</v>
      </c>
      <c r="DW140" s="27">
        <f t="shared" si="311"/>
        <v>4835</v>
      </c>
      <c r="DX140" s="5"/>
      <c r="DY140" s="22">
        <f t="shared" si="265"/>
        <v>0</v>
      </c>
      <c r="DZ140" s="25">
        <f t="shared" si="312"/>
        <v>523</v>
      </c>
      <c r="EA140" s="22"/>
      <c r="EB140" s="22">
        <f t="shared" si="266"/>
        <v>0</v>
      </c>
      <c r="EC140" s="28">
        <f t="shared" si="313"/>
        <v>369</v>
      </c>
      <c r="ED140" s="5"/>
      <c r="EE140" s="43">
        <f t="shared" si="267"/>
        <v>0</v>
      </c>
      <c r="EF140" s="27">
        <f t="shared" si="314"/>
        <v>4769</v>
      </c>
      <c r="EG140" s="66"/>
      <c r="EH140" s="66">
        <f t="shared" si="268"/>
        <v>100</v>
      </c>
      <c r="EI140" s="67">
        <f t="shared" si="315"/>
        <v>24840</v>
      </c>
      <c r="EJ140" s="66"/>
      <c r="EK140" s="66">
        <f t="shared" si="269"/>
        <v>100</v>
      </c>
      <c r="EL140" s="67">
        <f t="shared" si="316"/>
        <v>23470</v>
      </c>
      <c r="EM140" s="110">
        <f t="shared" si="317"/>
        <v>102251.06476699999</v>
      </c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</row>
    <row r="141" spans="1:299" ht="11.25" customHeight="1" x14ac:dyDescent="0.25">
      <c r="A141" s="11">
        <v>46039</v>
      </c>
      <c r="B141" s="187"/>
      <c r="C141" s="174">
        <v>8004930766</v>
      </c>
      <c r="D141" s="13" t="s">
        <v>74</v>
      </c>
      <c r="E141" s="14">
        <v>105</v>
      </c>
      <c r="F141" s="15">
        <v>12</v>
      </c>
      <c r="G141" s="16">
        <v>191516031180</v>
      </c>
      <c r="H141" s="66"/>
      <c r="I141" s="41">
        <f t="shared" si="244"/>
        <v>210</v>
      </c>
      <c r="J141" s="48">
        <f t="shared" si="224"/>
        <v>94793</v>
      </c>
      <c r="K141" s="66"/>
      <c r="L141" s="41">
        <f t="shared" si="233"/>
        <v>210</v>
      </c>
      <c r="M141" s="48">
        <f t="shared" ref="M141:M148" si="322">M140+K141-L141</f>
        <v>26140</v>
      </c>
      <c r="N141" s="66"/>
      <c r="O141" s="41">
        <f t="shared" si="245"/>
        <v>210</v>
      </c>
      <c r="P141" s="48">
        <f t="shared" si="231"/>
        <v>88910</v>
      </c>
      <c r="Q141" s="66"/>
      <c r="R141" s="66">
        <f t="shared" si="246"/>
        <v>210</v>
      </c>
      <c r="S141" s="67">
        <f t="shared" si="227"/>
        <v>21134</v>
      </c>
      <c r="T141" s="66"/>
      <c r="U141" s="66">
        <f t="shared" si="270"/>
        <v>1270.5</v>
      </c>
      <c r="V141" s="67">
        <f t="shared" si="271"/>
        <v>64128.800000000003</v>
      </c>
      <c r="X141" s="69">
        <f t="shared" si="247"/>
        <v>0</v>
      </c>
      <c r="Y141" s="67">
        <f t="shared" si="272"/>
        <v>1990.5</v>
      </c>
      <c r="Z141" s="66"/>
      <c r="AA141" s="68">
        <f t="shared" si="208"/>
        <v>0</v>
      </c>
      <c r="AB141" s="67">
        <f t="shared" si="273"/>
        <v>7874</v>
      </c>
      <c r="AC141" s="66"/>
      <c r="AD141" s="66">
        <f t="shared" si="235"/>
        <v>0</v>
      </c>
      <c r="AE141" s="67">
        <f t="shared" si="274"/>
        <v>1902</v>
      </c>
      <c r="AF141" s="66"/>
      <c r="AG141" s="78">
        <f t="shared" si="248"/>
        <v>0</v>
      </c>
      <c r="AH141" s="79">
        <f t="shared" si="275"/>
        <v>1625</v>
      </c>
      <c r="AI141" s="66"/>
      <c r="AJ141" s="68">
        <f t="shared" si="249"/>
        <v>0</v>
      </c>
      <c r="AK141" s="67">
        <f t="shared" si="276"/>
        <v>1205.5</v>
      </c>
      <c r="AL141" s="66"/>
      <c r="AM141" s="68">
        <f t="shared" si="250"/>
        <v>0</v>
      </c>
      <c r="AN141" s="67">
        <f t="shared" si="277"/>
        <v>1649.4</v>
      </c>
      <c r="AO141" s="66"/>
      <c r="AP141" s="68">
        <f t="shared" si="251"/>
        <v>0</v>
      </c>
      <c r="AQ141" s="67">
        <f t="shared" si="278"/>
        <v>5341.4</v>
      </c>
      <c r="AR141" s="66"/>
      <c r="AS141" s="68">
        <f t="shared" si="252"/>
        <v>0</v>
      </c>
      <c r="AT141" s="67">
        <f t="shared" si="279"/>
        <v>2344</v>
      </c>
      <c r="AU141" s="66"/>
      <c r="AV141" s="66">
        <f t="shared" si="280"/>
        <v>0</v>
      </c>
      <c r="AW141" s="42">
        <f t="shared" si="281"/>
        <v>1383.6000000000001</v>
      </c>
      <c r="AX141" s="66"/>
      <c r="AY141" s="66">
        <f t="shared" si="282"/>
        <v>0</v>
      </c>
      <c r="AZ141" s="67">
        <f t="shared" si="283"/>
        <v>1870</v>
      </c>
      <c r="BA141" s="66"/>
      <c r="BB141" s="68">
        <f t="shared" si="284"/>
        <v>0</v>
      </c>
      <c r="BC141" s="67">
        <f t="shared" si="285"/>
        <v>3451.6</v>
      </c>
      <c r="BD141" s="66"/>
      <c r="BE141" s="68">
        <f t="shared" si="286"/>
        <v>0</v>
      </c>
      <c r="BF141" s="67">
        <f t="shared" si="287"/>
        <v>2706.2000000000003</v>
      </c>
      <c r="BG141" s="66"/>
      <c r="BH141" s="68">
        <f t="shared" si="234"/>
        <v>0</v>
      </c>
      <c r="BI141" s="67">
        <f t="shared" si="318"/>
        <v>11922.800000000003</v>
      </c>
      <c r="BJ141" s="66"/>
      <c r="BK141" s="68">
        <f t="shared" si="288"/>
        <v>0</v>
      </c>
      <c r="BL141" s="67">
        <f t="shared" si="289"/>
        <v>7616</v>
      </c>
      <c r="BM141" s="66"/>
      <c r="BN141" s="68">
        <f t="shared" si="290"/>
        <v>0</v>
      </c>
      <c r="BO141" s="67">
        <f t="shared" si="291"/>
        <v>6613.8</v>
      </c>
      <c r="BP141" s="66"/>
      <c r="BQ141" s="68">
        <f t="shared" si="292"/>
        <v>0</v>
      </c>
      <c r="BR141" s="67">
        <f t="shared" si="293"/>
        <v>10303.599999999995</v>
      </c>
      <c r="BS141" s="66"/>
      <c r="BT141" s="66">
        <f t="shared" si="253"/>
        <v>0</v>
      </c>
      <c r="BU141" s="67">
        <f t="shared" si="319"/>
        <v>77925</v>
      </c>
      <c r="BV141" s="66"/>
      <c r="BW141" s="66">
        <f t="shared" si="254"/>
        <v>0</v>
      </c>
      <c r="BX141" s="67">
        <f t="shared" si="320"/>
        <v>59618</v>
      </c>
      <c r="BY141" s="66"/>
      <c r="BZ141" s="66">
        <f t="shared" si="255"/>
        <v>0</v>
      </c>
      <c r="CA141" s="67">
        <f t="shared" si="321"/>
        <v>69384</v>
      </c>
      <c r="CB141" s="66"/>
      <c r="CC141" s="66">
        <f t="shared" si="294"/>
        <v>0</v>
      </c>
      <c r="CD141" s="67">
        <f t="shared" si="241"/>
        <v>549</v>
      </c>
      <c r="CE141" s="66"/>
      <c r="CF141" s="66">
        <f t="shared" si="295"/>
        <v>0</v>
      </c>
      <c r="CG141" s="67">
        <f t="shared" si="296"/>
        <v>7045.9</v>
      </c>
      <c r="CH141" s="66"/>
      <c r="CI141" s="66">
        <f t="shared" si="256"/>
        <v>0</v>
      </c>
      <c r="CJ141" s="67">
        <f t="shared" si="297"/>
        <v>8813</v>
      </c>
      <c r="CK141" s="66"/>
      <c r="CL141" s="66">
        <f t="shared" si="298"/>
        <v>0</v>
      </c>
      <c r="CM141" s="79">
        <f t="shared" si="299"/>
        <v>4885</v>
      </c>
      <c r="CN141" s="66"/>
      <c r="CO141" s="68">
        <f t="shared" si="236"/>
        <v>0</v>
      </c>
      <c r="CP141" s="79">
        <f t="shared" si="300"/>
        <v>3976</v>
      </c>
      <c r="CQ141" s="66"/>
      <c r="CR141" s="68">
        <f t="shared" si="257"/>
        <v>0</v>
      </c>
      <c r="CS141" s="79">
        <f t="shared" si="301"/>
        <v>274</v>
      </c>
      <c r="CT141" s="66"/>
      <c r="CU141" s="68">
        <f t="shared" si="258"/>
        <v>0</v>
      </c>
      <c r="CV141" s="200">
        <f t="shared" si="302"/>
        <v>7769</v>
      </c>
      <c r="CW141" s="65"/>
      <c r="CX141" s="66">
        <f t="shared" si="237"/>
        <v>0</v>
      </c>
      <c r="CY141" s="40">
        <f t="shared" si="243"/>
        <v>6603</v>
      </c>
      <c r="CZ141" s="65"/>
      <c r="DA141" s="66">
        <f t="shared" si="303"/>
        <v>0</v>
      </c>
      <c r="DB141" s="67">
        <f t="shared" si="304"/>
        <v>38528</v>
      </c>
      <c r="DC141" s="66"/>
      <c r="DD141" s="66">
        <f t="shared" si="305"/>
        <v>0</v>
      </c>
      <c r="DE141" s="67">
        <f t="shared" si="306"/>
        <v>35299</v>
      </c>
      <c r="DF141" s="66"/>
      <c r="DG141" s="69">
        <f t="shared" si="307"/>
        <v>0</v>
      </c>
      <c r="DH141" s="67">
        <f t="shared" si="232"/>
        <v>66383</v>
      </c>
      <c r="DI141" s="66"/>
      <c r="DJ141" s="66">
        <f t="shared" si="259"/>
        <v>0</v>
      </c>
      <c r="DK141" s="67">
        <f t="shared" si="308"/>
        <v>3454</v>
      </c>
      <c r="DM141" s="206">
        <f t="shared" si="260"/>
        <v>0</v>
      </c>
      <c r="DN141" s="25">
        <f t="shared" si="261"/>
        <v>0</v>
      </c>
      <c r="DO141" s="5"/>
      <c r="DP141" s="43">
        <f t="shared" si="262"/>
        <v>0</v>
      </c>
      <c r="DQ141" s="27">
        <f t="shared" si="309"/>
        <v>7097</v>
      </c>
      <c r="DR141" s="5"/>
      <c r="DS141" s="43">
        <f t="shared" si="263"/>
        <v>0</v>
      </c>
      <c r="DT141" s="27">
        <f t="shared" si="310"/>
        <v>4846</v>
      </c>
      <c r="DU141" s="5"/>
      <c r="DV141" s="43">
        <f t="shared" si="264"/>
        <v>0</v>
      </c>
      <c r="DW141" s="27">
        <f t="shared" si="311"/>
        <v>4835</v>
      </c>
      <c r="DX141" s="5"/>
      <c r="DY141" s="22">
        <f t="shared" si="265"/>
        <v>0</v>
      </c>
      <c r="DZ141" s="25">
        <f t="shared" si="312"/>
        <v>523</v>
      </c>
      <c r="EA141" s="22"/>
      <c r="EB141" s="22">
        <f t="shared" si="266"/>
        <v>0</v>
      </c>
      <c r="EC141" s="28">
        <f t="shared" si="313"/>
        <v>369</v>
      </c>
      <c r="ED141" s="5"/>
      <c r="EE141" s="43">
        <f t="shared" si="267"/>
        <v>0</v>
      </c>
      <c r="EF141" s="27">
        <f t="shared" si="314"/>
        <v>4769</v>
      </c>
      <c r="EG141" s="66"/>
      <c r="EH141" s="66">
        <f t="shared" si="268"/>
        <v>0</v>
      </c>
      <c r="EI141" s="67">
        <f t="shared" si="315"/>
        <v>24840</v>
      </c>
      <c r="EJ141" s="66"/>
      <c r="EK141" s="66">
        <f t="shared" si="269"/>
        <v>0</v>
      </c>
      <c r="EL141" s="67">
        <f t="shared" si="316"/>
        <v>23470</v>
      </c>
      <c r="EM141" s="110">
        <f t="shared" si="317"/>
        <v>102129.42476699999</v>
      </c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</row>
    <row r="142" spans="1:299" ht="11.25" customHeight="1" x14ac:dyDescent="0.25">
      <c r="A142" s="11">
        <v>46039</v>
      </c>
      <c r="B142" s="187"/>
      <c r="C142" s="174">
        <v>8004937027</v>
      </c>
      <c r="D142" s="13" t="s">
        <v>67</v>
      </c>
      <c r="E142" s="14">
        <v>80</v>
      </c>
      <c r="F142" s="15">
        <v>2</v>
      </c>
      <c r="G142" s="16">
        <v>191516219359</v>
      </c>
      <c r="H142" s="66"/>
      <c r="I142" s="41">
        <f t="shared" si="244"/>
        <v>160</v>
      </c>
      <c r="J142" s="48">
        <f t="shared" si="224"/>
        <v>94633</v>
      </c>
      <c r="K142" s="66"/>
      <c r="L142" s="41">
        <f t="shared" si="233"/>
        <v>160</v>
      </c>
      <c r="M142" s="48">
        <f t="shared" si="322"/>
        <v>25980</v>
      </c>
      <c r="N142" s="66"/>
      <c r="O142" s="41">
        <f t="shared" si="245"/>
        <v>160</v>
      </c>
      <c r="P142" s="48">
        <f t="shared" si="231"/>
        <v>88750</v>
      </c>
      <c r="Q142" s="66"/>
      <c r="R142" s="66">
        <f t="shared" si="246"/>
        <v>160</v>
      </c>
      <c r="S142" s="67">
        <f t="shared" si="227"/>
        <v>20974</v>
      </c>
      <c r="T142" s="66"/>
      <c r="U142" s="66">
        <f t="shared" si="270"/>
        <v>0</v>
      </c>
      <c r="V142" s="67">
        <f t="shared" si="271"/>
        <v>64128.800000000003</v>
      </c>
      <c r="X142" s="69">
        <f t="shared" si="247"/>
        <v>0</v>
      </c>
      <c r="Y142" s="67">
        <f t="shared" si="272"/>
        <v>1990.5</v>
      </c>
      <c r="Z142" s="66"/>
      <c r="AA142" s="68">
        <f t="shared" si="208"/>
        <v>0</v>
      </c>
      <c r="AB142" s="67">
        <f t="shared" si="273"/>
        <v>7874</v>
      </c>
      <c r="AC142" s="66"/>
      <c r="AD142" s="66">
        <f t="shared" si="235"/>
        <v>0</v>
      </c>
      <c r="AE142" s="67">
        <f t="shared" si="274"/>
        <v>1902</v>
      </c>
      <c r="AF142" s="66"/>
      <c r="AG142" s="78">
        <f t="shared" si="248"/>
        <v>0</v>
      </c>
      <c r="AH142" s="79">
        <f t="shared" si="275"/>
        <v>1625</v>
      </c>
      <c r="AI142" s="66"/>
      <c r="AJ142" s="68">
        <f t="shared" si="249"/>
        <v>0</v>
      </c>
      <c r="AK142" s="67">
        <f t="shared" si="276"/>
        <v>1205.5</v>
      </c>
      <c r="AL142" s="66"/>
      <c r="AM142" s="68">
        <f t="shared" si="250"/>
        <v>0</v>
      </c>
      <c r="AN142" s="67">
        <f t="shared" si="277"/>
        <v>1649.4</v>
      </c>
      <c r="AO142" s="66"/>
      <c r="AP142" s="68">
        <f t="shared" si="251"/>
        <v>0</v>
      </c>
      <c r="AQ142" s="67">
        <f t="shared" si="278"/>
        <v>5341.4</v>
      </c>
      <c r="AR142" s="66"/>
      <c r="AS142" s="68">
        <f t="shared" si="252"/>
        <v>168</v>
      </c>
      <c r="AT142" s="67">
        <f t="shared" si="279"/>
        <v>2176</v>
      </c>
      <c r="AU142" s="66"/>
      <c r="AV142" s="66">
        <f t="shared" si="280"/>
        <v>0</v>
      </c>
      <c r="AW142" s="42">
        <f t="shared" si="281"/>
        <v>1383.6000000000001</v>
      </c>
      <c r="AX142" s="66"/>
      <c r="AY142" s="66">
        <f t="shared" si="282"/>
        <v>0</v>
      </c>
      <c r="AZ142" s="67">
        <f t="shared" si="283"/>
        <v>1870</v>
      </c>
      <c r="BA142" s="66"/>
      <c r="BB142" s="68">
        <f t="shared" si="284"/>
        <v>0</v>
      </c>
      <c r="BC142" s="67">
        <f t="shared" si="285"/>
        <v>3451.6</v>
      </c>
      <c r="BD142" s="66"/>
      <c r="BE142" s="68">
        <f t="shared" si="286"/>
        <v>0</v>
      </c>
      <c r="BF142" s="67">
        <f t="shared" si="287"/>
        <v>2706.2000000000003</v>
      </c>
      <c r="BG142" s="66"/>
      <c r="BH142" s="68">
        <f t="shared" si="234"/>
        <v>0</v>
      </c>
      <c r="BI142" s="67">
        <f t="shared" si="318"/>
        <v>11922.800000000003</v>
      </c>
      <c r="BJ142" s="66"/>
      <c r="BK142" s="68">
        <f t="shared" si="288"/>
        <v>0</v>
      </c>
      <c r="BL142" s="67">
        <f t="shared" si="289"/>
        <v>7616</v>
      </c>
      <c r="BM142" s="66"/>
      <c r="BN142" s="68">
        <f t="shared" si="290"/>
        <v>0</v>
      </c>
      <c r="BO142" s="67">
        <f t="shared" si="291"/>
        <v>6613.8</v>
      </c>
      <c r="BP142" s="66"/>
      <c r="BQ142" s="68">
        <f t="shared" si="292"/>
        <v>0</v>
      </c>
      <c r="BR142" s="67">
        <f t="shared" si="293"/>
        <v>10303.599999999995</v>
      </c>
      <c r="BS142" s="66"/>
      <c r="BT142" s="66">
        <f t="shared" si="253"/>
        <v>0</v>
      </c>
      <c r="BU142" s="67">
        <f t="shared" si="319"/>
        <v>77925</v>
      </c>
      <c r="BV142" s="66"/>
      <c r="BW142" s="66">
        <f t="shared" si="254"/>
        <v>0</v>
      </c>
      <c r="BX142" s="67">
        <f t="shared" si="320"/>
        <v>59618</v>
      </c>
      <c r="BY142" s="66"/>
      <c r="BZ142" s="66">
        <f t="shared" si="255"/>
        <v>0</v>
      </c>
      <c r="CA142" s="67">
        <f t="shared" si="321"/>
        <v>69384</v>
      </c>
      <c r="CB142" s="66"/>
      <c r="CC142" s="66">
        <f t="shared" si="294"/>
        <v>0</v>
      </c>
      <c r="CD142" s="67">
        <f t="shared" si="241"/>
        <v>549</v>
      </c>
      <c r="CE142" s="66"/>
      <c r="CF142" s="66">
        <f t="shared" si="295"/>
        <v>0</v>
      </c>
      <c r="CG142" s="67">
        <f t="shared" si="296"/>
        <v>7045.9</v>
      </c>
      <c r="CH142" s="66"/>
      <c r="CI142" s="66">
        <f t="shared" si="256"/>
        <v>0</v>
      </c>
      <c r="CJ142" s="67">
        <f t="shared" si="297"/>
        <v>8813</v>
      </c>
      <c r="CK142" s="66"/>
      <c r="CL142" s="66">
        <f t="shared" si="298"/>
        <v>0</v>
      </c>
      <c r="CM142" s="79">
        <f t="shared" si="299"/>
        <v>4885</v>
      </c>
      <c r="CN142" s="66"/>
      <c r="CO142" s="68">
        <f t="shared" si="236"/>
        <v>0</v>
      </c>
      <c r="CP142" s="79">
        <f t="shared" si="300"/>
        <v>3976</v>
      </c>
      <c r="CQ142" s="66"/>
      <c r="CR142" s="68">
        <f t="shared" si="257"/>
        <v>0</v>
      </c>
      <c r="CS142" s="79">
        <f t="shared" si="301"/>
        <v>274</v>
      </c>
      <c r="CT142" s="66"/>
      <c r="CU142" s="68">
        <f t="shared" si="258"/>
        <v>0</v>
      </c>
      <c r="CV142" s="200">
        <f t="shared" si="302"/>
        <v>7769</v>
      </c>
      <c r="CW142" s="65"/>
      <c r="CX142" s="66">
        <f t="shared" si="237"/>
        <v>0</v>
      </c>
      <c r="CY142" s="40">
        <f t="shared" si="243"/>
        <v>6603</v>
      </c>
      <c r="CZ142" s="65"/>
      <c r="DA142" s="66">
        <f t="shared" si="303"/>
        <v>0</v>
      </c>
      <c r="DB142" s="67">
        <f t="shared" si="304"/>
        <v>38528</v>
      </c>
      <c r="DC142" s="66"/>
      <c r="DD142" s="66">
        <f t="shared" si="305"/>
        <v>0</v>
      </c>
      <c r="DE142" s="67">
        <f t="shared" si="306"/>
        <v>35299</v>
      </c>
      <c r="DF142" s="66"/>
      <c r="DG142" s="69">
        <f t="shared" si="307"/>
        <v>0</v>
      </c>
      <c r="DH142" s="67">
        <f t="shared" si="232"/>
        <v>66383</v>
      </c>
      <c r="DI142" s="66"/>
      <c r="DJ142" s="66">
        <f t="shared" si="259"/>
        <v>0</v>
      </c>
      <c r="DK142" s="67">
        <f t="shared" si="308"/>
        <v>3454</v>
      </c>
      <c r="DM142" s="206">
        <f t="shared" si="260"/>
        <v>0</v>
      </c>
      <c r="DN142" s="25">
        <f t="shared" si="261"/>
        <v>0</v>
      </c>
      <c r="DO142" s="5"/>
      <c r="DP142" s="43">
        <f t="shared" si="262"/>
        <v>0</v>
      </c>
      <c r="DQ142" s="27">
        <f t="shared" si="309"/>
        <v>7097</v>
      </c>
      <c r="DR142" s="5"/>
      <c r="DS142" s="43">
        <f t="shared" si="263"/>
        <v>0</v>
      </c>
      <c r="DT142" s="27">
        <f t="shared" si="310"/>
        <v>4846</v>
      </c>
      <c r="DU142" s="5"/>
      <c r="DV142" s="43">
        <f t="shared" si="264"/>
        <v>0</v>
      </c>
      <c r="DW142" s="27">
        <f t="shared" si="311"/>
        <v>4835</v>
      </c>
      <c r="DX142" s="5"/>
      <c r="DY142" s="22">
        <f t="shared" si="265"/>
        <v>0</v>
      </c>
      <c r="DZ142" s="25">
        <f t="shared" si="312"/>
        <v>523</v>
      </c>
      <c r="EA142" s="22"/>
      <c r="EB142" s="22">
        <f t="shared" si="266"/>
        <v>0</v>
      </c>
      <c r="EC142" s="28">
        <f t="shared" si="313"/>
        <v>369</v>
      </c>
      <c r="ED142" s="5"/>
      <c r="EE142" s="43">
        <f t="shared" si="267"/>
        <v>0</v>
      </c>
      <c r="EF142" s="27">
        <f t="shared" si="314"/>
        <v>4769</v>
      </c>
      <c r="EG142" s="66"/>
      <c r="EH142" s="66">
        <f t="shared" si="268"/>
        <v>0</v>
      </c>
      <c r="EI142" s="67">
        <f t="shared" si="315"/>
        <v>24840</v>
      </c>
      <c r="EJ142" s="66"/>
      <c r="EK142" s="66">
        <f t="shared" si="269"/>
        <v>0</v>
      </c>
      <c r="EL142" s="67">
        <f t="shared" si="316"/>
        <v>23470</v>
      </c>
      <c r="EM142" s="110">
        <f t="shared" si="317"/>
        <v>101906.197017</v>
      </c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</row>
    <row r="143" spans="1:299" ht="11.25" customHeight="1" x14ac:dyDescent="0.25">
      <c r="A143" s="11">
        <v>46039</v>
      </c>
      <c r="B143" s="187"/>
      <c r="C143" s="174">
        <v>8004937028</v>
      </c>
      <c r="D143" s="13" t="s">
        <v>78</v>
      </c>
      <c r="E143" s="14">
        <v>75</v>
      </c>
      <c r="F143" s="15">
        <v>5</v>
      </c>
      <c r="G143" s="16">
        <v>191516031425</v>
      </c>
      <c r="H143" s="66"/>
      <c r="I143" s="41">
        <f t="shared" si="244"/>
        <v>150</v>
      </c>
      <c r="J143" s="48">
        <f t="shared" si="224"/>
        <v>94483</v>
      </c>
      <c r="K143" s="66"/>
      <c r="L143" s="41">
        <f t="shared" si="233"/>
        <v>150</v>
      </c>
      <c r="M143" s="48">
        <f t="shared" si="322"/>
        <v>25830</v>
      </c>
      <c r="N143" s="66"/>
      <c r="O143" s="41">
        <f t="shared" si="245"/>
        <v>150</v>
      </c>
      <c r="P143" s="48">
        <f t="shared" si="231"/>
        <v>88600</v>
      </c>
      <c r="Q143" s="66"/>
      <c r="R143" s="66">
        <f t="shared" si="246"/>
        <v>150</v>
      </c>
      <c r="S143" s="67">
        <f t="shared" si="227"/>
        <v>20824</v>
      </c>
      <c r="T143" s="66"/>
      <c r="U143" s="66">
        <f t="shared" si="270"/>
        <v>0</v>
      </c>
      <c r="V143" s="67">
        <f t="shared" si="271"/>
        <v>64128.800000000003</v>
      </c>
      <c r="X143" s="69">
        <f t="shared" si="247"/>
        <v>0</v>
      </c>
      <c r="Y143" s="67">
        <f t="shared" si="272"/>
        <v>1990.5</v>
      </c>
      <c r="Z143" s="66"/>
      <c r="AA143" s="68">
        <f t="shared" si="208"/>
        <v>0</v>
      </c>
      <c r="AB143" s="67">
        <f t="shared" si="273"/>
        <v>7874</v>
      </c>
      <c r="AC143" s="66"/>
      <c r="AD143" s="66">
        <f t="shared" si="235"/>
        <v>0</v>
      </c>
      <c r="AE143" s="67">
        <f t="shared" si="274"/>
        <v>1902</v>
      </c>
      <c r="AF143" s="66"/>
      <c r="AG143" s="78">
        <f t="shared" si="248"/>
        <v>0</v>
      </c>
      <c r="AH143" s="79">
        <f t="shared" si="275"/>
        <v>1625</v>
      </c>
      <c r="AI143" s="66"/>
      <c r="AJ143" s="68">
        <f t="shared" si="249"/>
        <v>0</v>
      </c>
      <c r="AK143" s="67">
        <f t="shared" si="276"/>
        <v>1205.5</v>
      </c>
      <c r="AL143" s="66"/>
      <c r="AM143" s="68">
        <f t="shared" si="250"/>
        <v>382.5</v>
      </c>
      <c r="AN143" s="67">
        <f t="shared" si="277"/>
        <v>1266.9000000000001</v>
      </c>
      <c r="AO143" s="66"/>
      <c r="AP143" s="68">
        <f t="shared" si="251"/>
        <v>0</v>
      </c>
      <c r="AQ143" s="67">
        <f t="shared" si="278"/>
        <v>5341.4</v>
      </c>
      <c r="AR143" s="66"/>
      <c r="AS143" s="68">
        <f t="shared" si="252"/>
        <v>0</v>
      </c>
      <c r="AT143" s="67">
        <f t="shared" si="279"/>
        <v>2176</v>
      </c>
      <c r="AU143" s="66"/>
      <c r="AV143" s="66">
        <f t="shared" si="280"/>
        <v>0</v>
      </c>
      <c r="AW143" s="42">
        <f t="shared" si="281"/>
        <v>1383.6000000000001</v>
      </c>
      <c r="AX143" s="66"/>
      <c r="AY143" s="66">
        <f t="shared" si="282"/>
        <v>0</v>
      </c>
      <c r="AZ143" s="67">
        <f t="shared" si="283"/>
        <v>1870</v>
      </c>
      <c r="BA143" s="66"/>
      <c r="BB143" s="68">
        <f t="shared" si="284"/>
        <v>0</v>
      </c>
      <c r="BC143" s="67">
        <f t="shared" si="285"/>
        <v>3451.6</v>
      </c>
      <c r="BD143" s="66"/>
      <c r="BE143" s="68">
        <f t="shared" si="286"/>
        <v>0</v>
      </c>
      <c r="BF143" s="67">
        <f t="shared" si="287"/>
        <v>2706.2000000000003</v>
      </c>
      <c r="BG143" s="66"/>
      <c r="BH143" s="68">
        <f t="shared" si="234"/>
        <v>0</v>
      </c>
      <c r="BI143" s="67">
        <f t="shared" si="318"/>
        <v>11922.800000000003</v>
      </c>
      <c r="BJ143" s="66"/>
      <c r="BK143" s="68">
        <f t="shared" si="288"/>
        <v>0</v>
      </c>
      <c r="BL143" s="67">
        <f t="shared" si="289"/>
        <v>7616</v>
      </c>
      <c r="BM143" s="66"/>
      <c r="BN143" s="68">
        <f t="shared" si="290"/>
        <v>0</v>
      </c>
      <c r="BO143" s="67">
        <f t="shared" si="291"/>
        <v>6613.8</v>
      </c>
      <c r="BP143" s="66"/>
      <c r="BQ143" s="68">
        <f t="shared" si="292"/>
        <v>0</v>
      </c>
      <c r="BR143" s="67">
        <f t="shared" si="293"/>
        <v>10303.599999999995</v>
      </c>
      <c r="BS143" s="66"/>
      <c r="BT143" s="66">
        <f t="shared" si="253"/>
        <v>0</v>
      </c>
      <c r="BU143" s="67">
        <f t="shared" si="319"/>
        <v>77925</v>
      </c>
      <c r="BV143" s="66"/>
      <c r="BW143" s="66">
        <f t="shared" si="254"/>
        <v>0</v>
      </c>
      <c r="BX143" s="67">
        <f t="shared" si="320"/>
        <v>59618</v>
      </c>
      <c r="BY143" s="66"/>
      <c r="BZ143" s="66">
        <f t="shared" si="255"/>
        <v>0</v>
      </c>
      <c r="CA143" s="67">
        <f t="shared" si="321"/>
        <v>69384</v>
      </c>
      <c r="CB143" s="66"/>
      <c r="CC143" s="66">
        <f t="shared" si="294"/>
        <v>0</v>
      </c>
      <c r="CD143" s="67">
        <f t="shared" si="241"/>
        <v>549</v>
      </c>
      <c r="CE143" s="66"/>
      <c r="CF143" s="66">
        <f t="shared" si="295"/>
        <v>0</v>
      </c>
      <c r="CG143" s="67">
        <f t="shared" si="296"/>
        <v>7045.9</v>
      </c>
      <c r="CH143" s="66"/>
      <c r="CI143" s="66">
        <f t="shared" si="256"/>
        <v>0</v>
      </c>
      <c r="CJ143" s="67">
        <f t="shared" si="297"/>
        <v>8813</v>
      </c>
      <c r="CK143" s="66"/>
      <c r="CL143" s="66">
        <f t="shared" si="298"/>
        <v>0</v>
      </c>
      <c r="CM143" s="79">
        <f t="shared" si="299"/>
        <v>4885</v>
      </c>
      <c r="CN143" s="66"/>
      <c r="CO143" s="68">
        <f t="shared" si="236"/>
        <v>0</v>
      </c>
      <c r="CP143" s="79">
        <f t="shared" si="300"/>
        <v>3976</v>
      </c>
      <c r="CQ143" s="66"/>
      <c r="CR143" s="68">
        <f t="shared" si="257"/>
        <v>0</v>
      </c>
      <c r="CS143" s="79">
        <f t="shared" si="301"/>
        <v>274</v>
      </c>
      <c r="CT143" s="66"/>
      <c r="CU143" s="68">
        <f t="shared" si="258"/>
        <v>0</v>
      </c>
      <c r="CV143" s="200">
        <f t="shared" si="302"/>
        <v>7769</v>
      </c>
      <c r="CW143" s="65"/>
      <c r="CX143" s="66">
        <f t="shared" si="237"/>
        <v>0</v>
      </c>
      <c r="CY143" s="40">
        <f t="shared" si="243"/>
        <v>6603</v>
      </c>
      <c r="CZ143" s="65"/>
      <c r="DA143" s="66">
        <f t="shared" si="303"/>
        <v>0</v>
      </c>
      <c r="DB143" s="67">
        <f t="shared" si="304"/>
        <v>38528</v>
      </c>
      <c r="DC143" s="66"/>
      <c r="DD143" s="66">
        <f t="shared" si="305"/>
        <v>0</v>
      </c>
      <c r="DE143" s="67">
        <f t="shared" si="306"/>
        <v>35299</v>
      </c>
      <c r="DF143" s="66"/>
      <c r="DG143" s="69">
        <f t="shared" si="307"/>
        <v>0</v>
      </c>
      <c r="DH143" s="67">
        <f t="shared" si="232"/>
        <v>66383</v>
      </c>
      <c r="DI143" s="66"/>
      <c r="DJ143" s="66">
        <f t="shared" si="259"/>
        <v>0</v>
      </c>
      <c r="DK143" s="67">
        <f t="shared" si="308"/>
        <v>3454</v>
      </c>
      <c r="DM143" s="206">
        <f t="shared" si="260"/>
        <v>0</v>
      </c>
      <c r="DN143" s="25">
        <f t="shared" si="261"/>
        <v>0</v>
      </c>
      <c r="DO143" s="5"/>
      <c r="DP143" s="43">
        <f t="shared" si="262"/>
        <v>0</v>
      </c>
      <c r="DQ143" s="27">
        <f t="shared" si="309"/>
        <v>7097</v>
      </c>
      <c r="DR143" s="5"/>
      <c r="DS143" s="43">
        <f t="shared" si="263"/>
        <v>0</v>
      </c>
      <c r="DT143" s="27">
        <f t="shared" si="310"/>
        <v>4846</v>
      </c>
      <c r="DU143" s="5"/>
      <c r="DV143" s="43">
        <f t="shared" si="264"/>
        <v>0</v>
      </c>
      <c r="DW143" s="27">
        <f t="shared" si="311"/>
        <v>4835</v>
      </c>
      <c r="DX143" s="5"/>
      <c r="DY143" s="22">
        <f t="shared" si="265"/>
        <v>0</v>
      </c>
      <c r="DZ143" s="25">
        <f t="shared" si="312"/>
        <v>523</v>
      </c>
      <c r="EA143" s="22"/>
      <c r="EB143" s="22">
        <f t="shared" si="266"/>
        <v>0</v>
      </c>
      <c r="EC143" s="28">
        <f t="shared" si="313"/>
        <v>369</v>
      </c>
      <c r="ED143" s="5"/>
      <c r="EE143" s="43">
        <f t="shared" si="267"/>
        <v>0</v>
      </c>
      <c r="EF143" s="27">
        <f t="shared" si="314"/>
        <v>4769</v>
      </c>
      <c r="EG143" s="66"/>
      <c r="EH143" s="66">
        <f t="shared" si="268"/>
        <v>0</v>
      </c>
      <c r="EI143" s="67">
        <f t="shared" si="315"/>
        <v>24840</v>
      </c>
      <c r="EJ143" s="66"/>
      <c r="EK143" s="66">
        <f t="shared" si="269"/>
        <v>0</v>
      </c>
      <c r="EL143" s="67">
        <f t="shared" si="316"/>
        <v>23470</v>
      </c>
      <c r="EM143" s="110">
        <f t="shared" si="317"/>
        <v>101684.92001699998</v>
      </c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</row>
    <row r="144" spans="1:299" ht="11.25" customHeight="1" x14ac:dyDescent="0.25">
      <c r="A144" s="11">
        <v>46039</v>
      </c>
      <c r="B144" s="187"/>
      <c r="C144" s="174">
        <v>8004937035</v>
      </c>
      <c r="D144" s="13" t="s">
        <v>103</v>
      </c>
      <c r="E144" s="14">
        <v>75</v>
      </c>
      <c r="F144" s="15">
        <v>5</v>
      </c>
      <c r="G144" s="16">
        <v>191516031968</v>
      </c>
      <c r="H144" s="66"/>
      <c r="I144" s="41">
        <f t="shared" si="244"/>
        <v>150</v>
      </c>
      <c r="J144" s="48">
        <f t="shared" si="224"/>
        <v>94333</v>
      </c>
      <c r="K144" s="66"/>
      <c r="L144" s="41">
        <f t="shared" si="233"/>
        <v>150</v>
      </c>
      <c r="M144" s="48">
        <f t="shared" si="322"/>
        <v>25680</v>
      </c>
      <c r="N144" s="66"/>
      <c r="O144" s="41">
        <f t="shared" si="245"/>
        <v>150</v>
      </c>
      <c r="P144" s="48">
        <f t="shared" si="231"/>
        <v>88450</v>
      </c>
      <c r="Q144" s="66"/>
      <c r="R144" s="66">
        <f t="shared" si="246"/>
        <v>150</v>
      </c>
      <c r="S144" s="67">
        <f t="shared" si="227"/>
        <v>20674</v>
      </c>
      <c r="T144" s="66"/>
      <c r="U144" s="66">
        <f t="shared" si="270"/>
        <v>0</v>
      </c>
      <c r="V144" s="67">
        <f t="shared" si="271"/>
        <v>64128.800000000003</v>
      </c>
      <c r="X144" s="69">
        <f t="shared" si="247"/>
        <v>0</v>
      </c>
      <c r="Y144" s="67">
        <f t="shared" si="272"/>
        <v>1990.5</v>
      </c>
      <c r="Z144" s="66"/>
      <c r="AA144" s="68">
        <f t="shared" si="208"/>
        <v>0</v>
      </c>
      <c r="AB144" s="67">
        <f t="shared" si="273"/>
        <v>7874</v>
      </c>
      <c r="AC144" s="66"/>
      <c r="AD144" s="66">
        <f t="shared" si="235"/>
        <v>382.5</v>
      </c>
      <c r="AE144" s="67">
        <f t="shared" si="274"/>
        <v>1519.5</v>
      </c>
      <c r="AF144" s="66"/>
      <c r="AG144" s="78">
        <f t="shared" si="248"/>
        <v>0</v>
      </c>
      <c r="AH144" s="79">
        <f t="shared" si="275"/>
        <v>1625</v>
      </c>
      <c r="AI144" s="66"/>
      <c r="AJ144" s="68">
        <f t="shared" si="249"/>
        <v>0</v>
      </c>
      <c r="AK144" s="67">
        <f t="shared" si="276"/>
        <v>1205.5</v>
      </c>
      <c r="AL144" s="66"/>
      <c r="AM144" s="68">
        <f t="shared" si="250"/>
        <v>0</v>
      </c>
      <c r="AN144" s="67">
        <f t="shared" si="277"/>
        <v>1266.9000000000001</v>
      </c>
      <c r="AO144" s="66"/>
      <c r="AP144" s="68">
        <f t="shared" si="251"/>
        <v>0</v>
      </c>
      <c r="AQ144" s="67">
        <f t="shared" si="278"/>
        <v>5341.4</v>
      </c>
      <c r="AR144" s="66"/>
      <c r="AS144" s="68">
        <f t="shared" si="252"/>
        <v>0</v>
      </c>
      <c r="AT144" s="67">
        <f t="shared" si="279"/>
        <v>2176</v>
      </c>
      <c r="AU144" s="66"/>
      <c r="AV144" s="66">
        <f t="shared" si="280"/>
        <v>0</v>
      </c>
      <c r="AW144" s="42">
        <f t="shared" si="281"/>
        <v>1383.6000000000001</v>
      </c>
      <c r="AX144" s="66"/>
      <c r="AY144" s="66">
        <f t="shared" si="282"/>
        <v>0</v>
      </c>
      <c r="AZ144" s="67">
        <f t="shared" si="283"/>
        <v>1870</v>
      </c>
      <c r="BA144" s="66"/>
      <c r="BB144" s="68">
        <f t="shared" si="284"/>
        <v>0</v>
      </c>
      <c r="BC144" s="67">
        <f t="shared" si="285"/>
        <v>3451.6</v>
      </c>
      <c r="BD144" s="66"/>
      <c r="BE144" s="68">
        <f t="shared" si="286"/>
        <v>0</v>
      </c>
      <c r="BF144" s="67">
        <f t="shared" si="287"/>
        <v>2706.2000000000003</v>
      </c>
      <c r="BG144" s="66"/>
      <c r="BH144" s="68">
        <f t="shared" si="234"/>
        <v>0</v>
      </c>
      <c r="BI144" s="67">
        <f t="shared" si="318"/>
        <v>11922.800000000003</v>
      </c>
      <c r="BJ144" s="66"/>
      <c r="BK144" s="68">
        <f t="shared" si="288"/>
        <v>0</v>
      </c>
      <c r="BL144" s="67">
        <f t="shared" si="289"/>
        <v>7616</v>
      </c>
      <c r="BM144" s="66"/>
      <c r="BN144" s="68">
        <f t="shared" si="290"/>
        <v>0</v>
      </c>
      <c r="BO144" s="67">
        <f t="shared" si="291"/>
        <v>6613.8</v>
      </c>
      <c r="BP144" s="66"/>
      <c r="BQ144" s="68">
        <f t="shared" si="292"/>
        <v>0</v>
      </c>
      <c r="BR144" s="67">
        <f t="shared" si="293"/>
        <v>10303.599999999995</v>
      </c>
      <c r="BS144" s="66"/>
      <c r="BT144" s="66">
        <f t="shared" si="253"/>
        <v>0</v>
      </c>
      <c r="BU144" s="67">
        <f t="shared" si="319"/>
        <v>77925</v>
      </c>
      <c r="BV144" s="66"/>
      <c r="BW144" s="66">
        <f t="shared" si="254"/>
        <v>0</v>
      </c>
      <c r="BX144" s="67">
        <f t="shared" si="320"/>
        <v>59618</v>
      </c>
      <c r="BY144" s="66"/>
      <c r="BZ144" s="66">
        <f t="shared" si="255"/>
        <v>0</v>
      </c>
      <c r="CA144" s="67">
        <f t="shared" si="321"/>
        <v>69384</v>
      </c>
      <c r="CB144" s="66"/>
      <c r="CC144" s="66">
        <f t="shared" si="294"/>
        <v>0</v>
      </c>
      <c r="CD144" s="67">
        <f t="shared" si="241"/>
        <v>549</v>
      </c>
      <c r="CE144" s="66"/>
      <c r="CF144" s="66">
        <f t="shared" si="295"/>
        <v>0</v>
      </c>
      <c r="CG144" s="67">
        <f t="shared" si="296"/>
        <v>7045.9</v>
      </c>
      <c r="CH144" s="66"/>
      <c r="CI144" s="66">
        <f t="shared" si="256"/>
        <v>0</v>
      </c>
      <c r="CJ144" s="67">
        <f t="shared" si="297"/>
        <v>8813</v>
      </c>
      <c r="CK144" s="66"/>
      <c r="CL144" s="66">
        <f t="shared" si="298"/>
        <v>0</v>
      </c>
      <c r="CM144" s="79">
        <f t="shared" si="299"/>
        <v>4885</v>
      </c>
      <c r="CN144" s="66"/>
      <c r="CO144" s="68">
        <f t="shared" si="236"/>
        <v>0</v>
      </c>
      <c r="CP144" s="79">
        <f t="shared" si="300"/>
        <v>3976</v>
      </c>
      <c r="CQ144" s="66"/>
      <c r="CR144" s="68">
        <f t="shared" si="257"/>
        <v>0</v>
      </c>
      <c r="CS144" s="79">
        <f t="shared" si="301"/>
        <v>274</v>
      </c>
      <c r="CT144" s="66"/>
      <c r="CU144" s="68">
        <f t="shared" si="258"/>
        <v>0</v>
      </c>
      <c r="CV144" s="200">
        <f t="shared" si="302"/>
        <v>7769</v>
      </c>
      <c r="CW144" s="65"/>
      <c r="CX144" s="66">
        <f t="shared" si="237"/>
        <v>0</v>
      </c>
      <c r="CY144" s="40">
        <f t="shared" si="243"/>
        <v>6603</v>
      </c>
      <c r="CZ144" s="65"/>
      <c r="DA144" s="66">
        <f t="shared" si="303"/>
        <v>0</v>
      </c>
      <c r="DB144" s="67">
        <f t="shared" si="304"/>
        <v>38528</v>
      </c>
      <c r="DC144" s="66"/>
      <c r="DD144" s="66">
        <f t="shared" si="305"/>
        <v>0</v>
      </c>
      <c r="DE144" s="67">
        <f t="shared" si="306"/>
        <v>35299</v>
      </c>
      <c r="DF144" s="66"/>
      <c r="DG144" s="69">
        <f t="shared" si="307"/>
        <v>0</v>
      </c>
      <c r="DH144" s="67">
        <f t="shared" si="232"/>
        <v>66383</v>
      </c>
      <c r="DI144" s="66"/>
      <c r="DJ144" s="66">
        <f t="shared" si="259"/>
        <v>0</v>
      </c>
      <c r="DK144" s="67">
        <f t="shared" si="308"/>
        <v>3454</v>
      </c>
      <c r="DM144" s="206">
        <f t="shared" si="260"/>
        <v>0</v>
      </c>
      <c r="DN144" s="25">
        <f t="shared" si="261"/>
        <v>0</v>
      </c>
      <c r="DO144" s="5"/>
      <c r="DP144" s="43">
        <f t="shared" si="262"/>
        <v>0</v>
      </c>
      <c r="DQ144" s="27">
        <f t="shared" si="309"/>
        <v>7097</v>
      </c>
      <c r="DR144" s="5"/>
      <c r="DS144" s="43">
        <f t="shared" si="263"/>
        <v>0</v>
      </c>
      <c r="DT144" s="27">
        <f t="shared" si="310"/>
        <v>4846</v>
      </c>
      <c r="DU144" s="5"/>
      <c r="DV144" s="43">
        <f t="shared" si="264"/>
        <v>0</v>
      </c>
      <c r="DW144" s="27">
        <f t="shared" si="311"/>
        <v>4835</v>
      </c>
      <c r="DX144" s="5"/>
      <c r="DY144" s="22">
        <f t="shared" si="265"/>
        <v>0</v>
      </c>
      <c r="DZ144" s="25">
        <f t="shared" si="312"/>
        <v>523</v>
      </c>
      <c r="EA144" s="22"/>
      <c r="EB144" s="22">
        <f t="shared" si="266"/>
        <v>0</v>
      </c>
      <c r="EC144" s="28">
        <f t="shared" si="313"/>
        <v>369</v>
      </c>
      <c r="ED144" s="5"/>
      <c r="EE144" s="43">
        <f t="shared" si="267"/>
        <v>0</v>
      </c>
      <c r="EF144" s="27">
        <f t="shared" si="314"/>
        <v>4769</v>
      </c>
      <c r="EG144" s="66"/>
      <c r="EH144" s="66">
        <f t="shared" si="268"/>
        <v>0</v>
      </c>
      <c r="EI144" s="67">
        <f t="shared" si="315"/>
        <v>24840</v>
      </c>
      <c r="EJ144" s="66"/>
      <c r="EK144" s="66">
        <f t="shared" si="269"/>
        <v>0</v>
      </c>
      <c r="EL144" s="67">
        <f t="shared" si="316"/>
        <v>23470</v>
      </c>
      <c r="EM144" s="110">
        <f t="shared" si="317"/>
        <v>101565.53121699998</v>
      </c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</row>
    <row r="145" spans="1:299" s="33" customFormat="1" ht="11.25" customHeight="1" x14ac:dyDescent="0.25">
      <c r="A145" s="11">
        <v>46039</v>
      </c>
      <c r="B145" s="187"/>
      <c r="C145" s="174">
        <v>8004937036</v>
      </c>
      <c r="D145" s="13" t="s">
        <v>121</v>
      </c>
      <c r="E145" s="14">
        <v>80</v>
      </c>
      <c r="F145" s="15">
        <v>2</v>
      </c>
      <c r="G145" s="16">
        <v>191516031999</v>
      </c>
      <c r="H145" s="66"/>
      <c r="I145" s="41">
        <f t="shared" si="244"/>
        <v>160</v>
      </c>
      <c r="J145" s="48">
        <f t="shared" si="224"/>
        <v>94173</v>
      </c>
      <c r="K145" s="66"/>
      <c r="L145" s="41">
        <f t="shared" si="233"/>
        <v>160</v>
      </c>
      <c r="M145" s="48">
        <f t="shared" si="322"/>
        <v>25520</v>
      </c>
      <c r="N145" s="66"/>
      <c r="O145" s="41">
        <f t="shared" si="245"/>
        <v>160</v>
      </c>
      <c r="P145" s="48">
        <f t="shared" si="231"/>
        <v>88290</v>
      </c>
      <c r="Q145" s="66"/>
      <c r="R145" s="66">
        <f t="shared" si="246"/>
        <v>160</v>
      </c>
      <c r="S145" s="67">
        <f t="shared" si="227"/>
        <v>20514</v>
      </c>
      <c r="T145" s="66"/>
      <c r="U145" s="66">
        <f t="shared" si="270"/>
        <v>0</v>
      </c>
      <c r="V145" s="67">
        <f t="shared" si="271"/>
        <v>64128.800000000003</v>
      </c>
      <c r="W145" s="136"/>
      <c r="X145" s="69">
        <f t="shared" si="247"/>
        <v>0</v>
      </c>
      <c r="Y145" s="67">
        <f t="shared" si="272"/>
        <v>1990.5</v>
      </c>
      <c r="Z145" s="66"/>
      <c r="AA145" s="68">
        <f t="shared" si="208"/>
        <v>0</v>
      </c>
      <c r="AB145" s="67">
        <f t="shared" si="273"/>
        <v>7874</v>
      </c>
      <c r="AC145" s="66"/>
      <c r="AD145" s="66">
        <f t="shared" si="235"/>
        <v>168</v>
      </c>
      <c r="AE145" s="67">
        <f t="shared" si="274"/>
        <v>1351.5</v>
      </c>
      <c r="AF145" s="66"/>
      <c r="AG145" s="78">
        <f t="shared" si="248"/>
        <v>0</v>
      </c>
      <c r="AH145" s="79">
        <f t="shared" si="275"/>
        <v>1625</v>
      </c>
      <c r="AI145" s="66"/>
      <c r="AJ145" s="68">
        <f t="shared" si="249"/>
        <v>0</v>
      </c>
      <c r="AK145" s="67">
        <f t="shared" si="276"/>
        <v>1205.5</v>
      </c>
      <c r="AL145" s="66"/>
      <c r="AM145" s="68">
        <f t="shared" si="250"/>
        <v>0</v>
      </c>
      <c r="AN145" s="67">
        <f t="shared" si="277"/>
        <v>1266.9000000000001</v>
      </c>
      <c r="AO145" s="66"/>
      <c r="AP145" s="68">
        <f t="shared" si="251"/>
        <v>0</v>
      </c>
      <c r="AQ145" s="67">
        <f t="shared" si="278"/>
        <v>5341.4</v>
      </c>
      <c r="AR145" s="66"/>
      <c r="AS145" s="68">
        <f t="shared" si="252"/>
        <v>0</v>
      </c>
      <c r="AT145" s="67">
        <f t="shared" si="279"/>
        <v>2176</v>
      </c>
      <c r="AU145" s="66"/>
      <c r="AV145" s="66">
        <f t="shared" si="280"/>
        <v>0</v>
      </c>
      <c r="AW145" s="42">
        <f t="shared" si="281"/>
        <v>1383.6000000000001</v>
      </c>
      <c r="AX145" s="66"/>
      <c r="AY145" s="66">
        <f t="shared" si="282"/>
        <v>0</v>
      </c>
      <c r="AZ145" s="67">
        <f t="shared" si="283"/>
        <v>1870</v>
      </c>
      <c r="BA145" s="66"/>
      <c r="BB145" s="68">
        <f t="shared" si="284"/>
        <v>0</v>
      </c>
      <c r="BC145" s="67">
        <f t="shared" si="285"/>
        <v>3451.6</v>
      </c>
      <c r="BD145" s="66"/>
      <c r="BE145" s="68">
        <f t="shared" si="286"/>
        <v>0</v>
      </c>
      <c r="BF145" s="67">
        <f t="shared" si="287"/>
        <v>2706.2000000000003</v>
      </c>
      <c r="BG145" s="66"/>
      <c r="BH145" s="68">
        <f t="shared" si="234"/>
        <v>0</v>
      </c>
      <c r="BI145" s="67">
        <f t="shared" si="318"/>
        <v>11922.800000000003</v>
      </c>
      <c r="BJ145" s="66"/>
      <c r="BK145" s="68">
        <f t="shared" si="288"/>
        <v>0</v>
      </c>
      <c r="BL145" s="67">
        <f t="shared" si="289"/>
        <v>7616</v>
      </c>
      <c r="BM145" s="66"/>
      <c r="BN145" s="68">
        <f t="shared" si="290"/>
        <v>0</v>
      </c>
      <c r="BO145" s="67">
        <f t="shared" si="291"/>
        <v>6613.8</v>
      </c>
      <c r="BP145" s="66"/>
      <c r="BQ145" s="68">
        <f t="shared" si="292"/>
        <v>0</v>
      </c>
      <c r="BR145" s="67">
        <f t="shared" si="293"/>
        <v>10303.599999999995</v>
      </c>
      <c r="BS145" s="66"/>
      <c r="BT145" s="66">
        <f t="shared" si="253"/>
        <v>0</v>
      </c>
      <c r="BU145" s="67">
        <f t="shared" si="319"/>
        <v>77925</v>
      </c>
      <c r="BV145" s="66"/>
      <c r="BW145" s="66">
        <f t="shared" si="254"/>
        <v>0</v>
      </c>
      <c r="BX145" s="67">
        <f t="shared" si="320"/>
        <v>59618</v>
      </c>
      <c r="BY145" s="66"/>
      <c r="BZ145" s="66">
        <f t="shared" si="255"/>
        <v>0</v>
      </c>
      <c r="CA145" s="67">
        <f t="shared" si="321"/>
        <v>69384</v>
      </c>
      <c r="CB145" s="66"/>
      <c r="CC145" s="66">
        <f t="shared" si="294"/>
        <v>0</v>
      </c>
      <c r="CD145" s="67">
        <f t="shared" si="241"/>
        <v>549</v>
      </c>
      <c r="CE145" s="66"/>
      <c r="CF145" s="66">
        <f t="shared" si="295"/>
        <v>0</v>
      </c>
      <c r="CG145" s="67">
        <f t="shared" si="296"/>
        <v>7045.9</v>
      </c>
      <c r="CH145" s="66"/>
      <c r="CI145" s="66">
        <f t="shared" si="256"/>
        <v>0</v>
      </c>
      <c r="CJ145" s="67">
        <f t="shared" si="297"/>
        <v>8813</v>
      </c>
      <c r="CK145" s="66"/>
      <c r="CL145" s="66">
        <f t="shared" si="298"/>
        <v>0</v>
      </c>
      <c r="CM145" s="79">
        <f t="shared" si="299"/>
        <v>4885</v>
      </c>
      <c r="CN145" s="66"/>
      <c r="CO145" s="68">
        <f t="shared" si="236"/>
        <v>0</v>
      </c>
      <c r="CP145" s="79">
        <f t="shared" si="300"/>
        <v>3976</v>
      </c>
      <c r="CQ145" s="66"/>
      <c r="CR145" s="68">
        <f t="shared" si="257"/>
        <v>0</v>
      </c>
      <c r="CS145" s="79">
        <f t="shared" si="301"/>
        <v>274</v>
      </c>
      <c r="CT145" s="66"/>
      <c r="CU145" s="68">
        <f t="shared" si="258"/>
        <v>0</v>
      </c>
      <c r="CV145" s="200">
        <f t="shared" si="302"/>
        <v>7769</v>
      </c>
      <c r="CW145" s="65"/>
      <c r="CX145" s="66">
        <f t="shared" si="237"/>
        <v>0</v>
      </c>
      <c r="CY145" s="40">
        <f t="shared" si="243"/>
        <v>6603</v>
      </c>
      <c r="CZ145" s="65"/>
      <c r="DA145" s="66">
        <f t="shared" si="303"/>
        <v>0</v>
      </c>
      <c r="DB145" s="67">
        <f t="shared" si="304"/>
        <v>38528</v>
      </c>
      <c r="DC145" s="66"/>
      <c r="DD145" s="66">
        <f t="shared" si="305"/>
        <v>0</v>
      </c>
      <c r="DE145" s="67">
        <f t="shared" si="306"/>
        <v>35299</v>
      </c>
      <c r="DF145" s="66"/>
      <c r="DG145" s="69">
        <f t="shared" si="307"/>
        <v>0</v>
      </c>
      <c r="DH145" s="67">
        <f t="shared" si="232"/>
        <v>66383</v>
      </c>
      <c r="DI145" s="66"/>
      <c r="DJ145" s="66">
        <f t="shared" si="259"/>
        <v>0</v>
      </c>
      <c r="DK145" s="67">
        <f t="shared" si="308"/>
        <v>3454</v>
      </c>
      <c r="DL145" s="210"/>
      <c r="DM145" s="206">
        <f t="shared" si="260"/>
        <v>0</v>
      </c>
      <c r="DN145" s="25">
        <f t="shared" si="261"/>
        <v>0</v>
      </c>
      <c r="DO145" s="5"/>
      <c r="DP145" s="43">
        <f t="shared" si="262"/>
        <v>0</v>
      </c>
      <c r="DQ145" s="27">
        <f t="shared" si="309"/>
        <v>7097</v>
      </c>
      <c r="DR145" s="5"/>
      <c r="DS145" s="43">
        <f t="shared" si="263"/>
        <v>0</v>
      </c>
      <c r="DT145" s="27">
        <f t="shared" si="310"/>
        <v>4846</v>
      </c>
      <c r="DU145" s="5"/>
      <c r="DV145" s="43">
        <f t="shared" si="264"/>
        <v>0</v>
      </c>
      <c r="DW145" s="27">
        <f t="shared" si="311"/>
        <v>4835</v>
      </c>
      <c r="DX145" s="5"/>
      <c r="DY145" s="22">
        <f t="shared" si="265"/>
        <v>0</v>
      </c>
      <c r="DZ145" s="25">
        <f t="shared" si="312"/>
        <v>523</v>
      </c>
      <c r="EA145" s="22"/>
      <c r="EB145" s="22">
        <f t="shared" si="266"/>
        <v>0</v>
      </c>
      <c r="EC145" s="28">
        <f t="shared" si="313"/>
        <v>369</v>
      </c>
      <c r="ED145" s="5"/>
      <c r="EE145" s="43">
        <f t="shared" si="267"/>
        <v>0</v>
      </c>
      <c r="EF145" s="27">
        <f t="shared" si="314"/>
        <v>4769</v>
      </c>
      <c r="EG145" s="66"/>
      <c r="EH145" s="66">
        <f t="shared" si="268"/>
        <v>0</v>
      </c>
      <c r="EI145" s="67">
        <f t="shared" si="315"/>
        <v>24840</v>
      </c>
      <c r="EJ145" s="66"/>
      <c r="EK145" s="66">
        <f t="shared" si="269"/>
        <v>0</v>
      </c>
      <c r="EL145" s="67">
        <f t="shared" si="316"/>
        <v>23470</v>
      </c>
      <c r="EM145" s="110">
        <f t="shared" si="317"/>
        <v>101057.12661699999</v>
      </c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</row>
    <row r="146" spans="1:299" ht="11.25" customHeight="1" x14ac:dyDescent="0.25">
      <c r="A146" s="11">
        <v>46039</v>
      </c>
      <c r="B146" s="187"/>
      <c r="C146" s="174">
        <v>8004939545</v>
      </c>
      <c r="D146" s="13" t="s">
        <v>129</v>
      </c>
      <c r="E146" s="14">
        <v>270</v>
      </c>
      <c r="F146" s="15">
        <v>4</v>
      </c>
      <c r="G146" s="16">
        <v>191516031258</v>
      </c>
      <c r="H146" s="66"/>
      <c r="I146" s="41">
        <f t="shared" si="244"/>
        <v>540</v>
      </c>
      <c r="J146" s="48">
        <f t="shared" si="224"/>
        <v>93633</v>
      </c>
      <c r="K146" s="66"/>
      <c r="L146" s="41">
        <f t="shared" si="233"/>
        <v>540</v>
      </c>
      <c r="M146" s="48">
        <f t="shared" si="322"/>
        <v>24980</v>
      </c>
      <c r="N146" s="66"/>
      <c r="O146" s="41">
        <f t="shared" si="245"/>
        <v>540</v>
      </c>
      <c r="P146" s="48">
        <f t="shared" si="231"/>
        <v>87750</v>
      </c>
      <c r="Q146" s="66"/>
      <c r="R146" s="66">
        <f t="shared" si="246"/>
        <v>540</v>
      </c>
      <c r="S146" s="67">
        <f t="shared" si="227"/>
        <v>19974</v>
      </c>
      <c r="T146" s="66"/>
      <c r="U146" s="66">
        <f t="shared" si="270"/>
        <v>1107</v>
      </c>
      <c r="V146" s="67">
        <f t="shared" si="271"/>
        <v>63021.8</v>
      </c>
      <c r="X146" s="69">
        <f t="shared" si="247"/>
        <v>0</v>
      </c>
      <c r="Y146" s="67">
        <f t="shared" si="272"/>
        <v>1990.5</v>
      </c>
      <c r="Z146" s="66"/>
      <c r="AA146" s="68">
        <f t="shared" si="208"/>
        <v>0</v>
      </c>
      <c r="AB146" s="67">
        <f t="shared" si="273"/>
        <v>7874</v>
      </c>
      <c r="AC146" s="66"/>
      <c r="AD146" s="66">
        <f t="shared" si="235"/>
        <v>0</v>
      </c>
      <c r="AE146" s="67">
        <f t="shared" si="274"/>
        <v>1351.5</v>
      </c>
      <c r="AF146" s="66"/>
      <c r="AG146" s="78">
        <f t="shared" si="248"/>
        <v>0</v>
      </c>
      <c r="AH146" s="79">
        <f t="shared" si="275"/>
        <v>1625</v>
      </c>
      <c r="AI146" s="66"/>
      <c r="AJ146" s="68">
        <f t="shared" si="249"/>
        <v>0</v>
      </c>
      <c r="AK146" s="67">
        <f t="shared" si="276"/>
        <v>1205.5</v>
      </c>
      <c r="AL146" s="66"/>
      <c r="AM146" s="68">
        <f t="shared" si="250"/>
        <v>0</v>
      </c>
      <c r="AN146" s="67">
        <f t="shared" si="277"/>
        <v>1266.9000000000001</v>
      </c>
      <c r="AO146" s="66"/>
      <c r="AP146" s="68">
        <f t="shared" si="251"/>
        <v>0</v>
      </c>
      <c r="AQ146" s="67">
        <f t="shared" si="278"/>
        <v>5341.4</v>
      </c>
      <c r="AR146" s="66"/>
      <c r="AS146" s="68">
        <f t="shared" si="252"/>
        <v>0</v>
      </c>
      <c r="AT146" s="67">
        <f t="shared" si="279"/>
        <v>2176</v>
      </c>
      <c r="AU146" s="66"/>
      <c r="AV146" s="66">
        <f t="shared" si="280"/>
        <v>0</v>
      </c>
      <c r="AW146" s="42">
        <f t="shared" si="281"/>
        <v>1383.6000000000001</v>
      </c>
      <c r="AX146" s="66"/>
      <c r="AY146" s="66">
        <f t="shared" si="282"/>
        <v>0</v>
      </c>
      <c r="AZ146" s="67">
        <f t="shared" si="283"/>
        <v>1870</v>
      </c>
      <c r="BA146" s="66"/>
      <c r="BB146" s="68">
        <f t="shared" si="284"/>
        <v>0</v>
      </c>
      <c r="BC146" s="67">
        <f t="shared" si="285"/>
        <v>3451.6</v>
      </c>
      <c r="BD146" s="66"/>
      <c r="BE146" s="68">
        <f t="shared" si="286"/>
        <v>0</v>
      </c>
      <c r="BF146" s="67">
        <f t="shared" si="287"/>
        <v>2706.2000000000003</v>
      </c>
      <c r="BG146" s="66"/>
      <c r="BH146" s="68">
        <f t="shared" si="234"/>
        <v>0</v>
      </c>
      <c r="BI146" s="67">
        <f t="shared" si="318"/>
        <v>11922.800000000003</v>
      </c>
      <c r="BJ146" s="66"/>
      <c r="BK146" s="68">
        <f t="shared" si="288"/>
        <v>0</v>
      </c>
      <c r="BL146" s="67">
        <f t="shared" si="289"/>
        <v>7616</v>
      </c>
      <c r="BM146" s="66"/>
      <c r="BN146" s="68">
        <f t="shared" si="290"/>
        <v>0</v>
      </c>
      <c r="BO146" s="67">
        <f t="shared" si="291"/>
        <v>6613.8</v>
      </c>
      <c r="BP146" s="66"/>
      <c r="BQ146" s="68">
        <f t="shared" si="292"/>
        <v>0</v>
      </c>
      <c r="BR146" s="67">
        <f t="shared" si="293"/>
        <v>10303.599999999995</v>
      </c>
      <c r="BS146" s="66"/>
      <c r="BT146" s="66">
        <f t="shared" si="253"/>
        <v>0</v>
      </c>
      <c r="BU146" s="67">
        <f t="shared" si="319"/>
        <v>77925</v>
      </c>
      <c r="BV146" s="66"/>
      <c r="BW146" s="66">
        <f t="shared" si="254"/>
        <v>0</v>
      </c>
      <c r="BX146" s="67">
        <f t="shared" si="320"/>
        <v>59618</v>
      </c>
      <c r="BY146" s="66"/>
      <c r="BZ146" s="66">
        <f t="shared" si="255"/>
        <v>0</v>
      </c>
      <c r="CA146" s="67">
        <f t="shared" si="321"/>
        <v>69384</v>
      </c>
      <c r="CB146" s="66"/>
      <c r="CC146" s="66">
        <f t="shared" si="294"/>
        <v>0</v>
      </c>
      <c r="CD146" s="67">
        <f t="shared" si="241"/>
        <v>549</v>
      </c>
      <c r="CE146" s="66"/>
      <c r="CF146" s="66">
        <f t="shared" si="295"/>
        <v>0</v>
      </c>
      <c r="CG146" s="67">
        <f t="shared" si="296"/>
        <v>7045.9</v>
      </c>
      <c r="CH146" s="66"/>
      <c r="CI146" s="66">
        <f t="shared" si="256"/>
        <v>0</v>
      </c>
      <c r="CJ146" s="67">
        <f t="shared" si="297"/>
        <v>8813</v>
      </c>
      <c r="CK146" s="66"/>
      <c r="CL146" s="66">
        <f t="shared" si="298"/>
        <v>0</v>
      </c>
      <c r="CM146" s="79">
        <f t="shared" si="299"/>
        <v>4885</v>
      </c>
      <c r="CN146" s="66"/>
      <c r="CO146" s="68">
        <f t="shared" si="236"/>
        <v>0</v>
      </c>
      <c r="CP146" s="79">
        <f t="shared" si="300"/>
        <v>3976</v>
      </c>
      <c r="CQ146" s="66"/>
      <c r="CR146" s="68">
        <f t="shared" si="257"/>
        <v>0</v>
      </c>
      <c r="CS146" s="79">
        <f t="shared" si="301"/>
        <v>274</v>
      </c>
      <c r="CT146" s="66"/>
      <c r="CU146" s="68">
        <f t="shared" si="258"/>
        <v>0</v>
      </c>
      <c r="CV146" s="200">
        <f t="shared" si="302"/>
        <v>7769</v>
      </c>
      <c r="CW146" s="65"/>
      <c r="CX146" s="66">
        <f t="shared" si="237"/>
        <v>0</v>
      </c>
      <c r="CY146" s="40">
        <f t="shared" si="243"/>
        <v>6603</v>
      </c>
      <c r="CZ146" s="65"/>
      <c r="DA146" s="66">
        <f t="shared" si="303"/>
        <v>0</v>
      </c>
      <c r="DB146" s="67">
        <f t="shared" si="304"/>
        <v>38528</v>
      </c>
      <c r="DC146" s="66"/>
      <c r="DD146" s="66">
        <f t="shared" si="305"/>
        <v>0</v>
      </c>
      <c r="DE146" s="67">
        <f t="shared" si="306"/>
        <v>35299</v>
      </c>
      <c r="DF146" s="66"/>
      <c r="DG146" s="69">
        <f t="shared" si="307"/>
        <v>0</v>
      </c>
      <c r="DH146" s="67">
        <f t="shared" si="232"/>
        <v>66383</v>
      </c>
      <c r="DI146" s="66"/>
      <c r="DJ146" s="66">
        <f t="shared" si="259"/>
        <v>0</v>
      </c>
      <c r="DK146" s="67">
        <f t="shared" si="308"/>
        <v>3454</v>
      </c>
      <c r="DM146" s="206">
        <f t="shared" si="260"/>
        <v>0</v>
      </c>
      <c r="DN146" s="25">
        <f t="shared" si="261"/>
        <v>0</v>
      </c>
      <c r="DO146" s="5"/>
      <c r="DP146" s="43">
        <f t="shared" si="262"/>
        <v>0</v>
      </c>
      <c r="DQ146" s="27">
        <f t="shared" si="309"/>
        <v>7097</v>
      </c>
      <c r="DR146" s="5"/>
      <c r="DS146" s="43">
        <f t="shared" si="263"/>
        <v>0</v>
      </c>
      <c r="DT146" s="27">
        <f t="shared" si="310"/>
        <v>4846</v>
      </c>
      <c r="DU146" s="5"/>
      <c r="DV146" s="43">
        <f t="shared" si="264"/>
        <v>0</v>
      </c>
      <c r="DW146" s="27">
        <f t="shared" si="311"/>
        <v>4835</v>
      </c>
      <c r="DX146" s="5"/>
      <c r="DY146" s="22">
        <f t="shared" si="265"/>
        <v>0</v>
      </c>
      <c r="DZ146" s="25">
        <f t="shared" si="312"/>
        <v>523</v>
      </c>
      <c r="EA146" s="22"/>
      <c r="EB146" s="22">
        <f t="shared" si="266"/>
        <v>0</v>
      </c>
      <c r="EC146" s="28">
        <f t="shared" si="313"/>
        <v>369</v>
      </c>
      <c r="ED146" s="5"/>
      <c r="EE146" s="43">
        <f t="shared" si="267"/>
        <v>0</v>
      </c>
      <c r="EF146" s="27">
        <f t="shared" si="314"/>
        <v>4769</v>
      </c>
      <c r="EG146" s="66"/>
      <c r="EH146" s="66">
        <f t="shared" si="268"/>
        <v>0</v>
      </c>
      <c r="EI146" s="67">
        <f t="shared" si="315"/>
        <v>24840</v>
      </c>
      <c r="EJ146" s="66"/>
      <c r="EK146" s="66">
        <f t="shared" si="269"/>
        <v>0</v>
      </c>
      <c r="EL146" s="67">
        <f t="shared" si="316"/>
        <v>23470</v>
      </c>
      <c r="EM146" s="110">
        <f t="shared" si="317"/>
        <v>101006.52811699998</v>
      </c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</row>
    <row r="147" spans="1:299" ht="11.25" customHeight="1" x14ac:dyDescent="0.25">
      <c r="A147" s="11">
        <v>46039</v>
      </c>
      <c r="B147" s="187"/>
      <c r="C147" s="174">
        <v>8004939546</v>
      </c>
      <c r="D147" s="13" t="s">
        <v>185</v>
      </c>
      <c r="E147" s="14">
        <v>50</v>
      </c>
      <c r="F147" s="15">
        <v>1</v>
      </c>
      <c r="G147" s="16">
        <v>191516031463</v>
      </c>
      <c r="H147" s="66"/>
      <c r="I147" s="41">
        <f t="shared" si="244"/>
        <v>100</v>
      </c>
      <c r="J147" s="48">
        <f t="shared" si="224"/>
        <v>93533</v>
      </c>
      <c r="K147" s="66"/>
      <c r="L147" s="41">
        <f t="shared" si="233"/>
        <v>100</v>
      </c>
      <c r="M147" s="48">
        <f t="shared" si="322"/>
        <v>24880</v>
      </c>
      <c r="N147" s="66"/>
      <c r="O147" s="41">
        <f t="shared" si="245"/>
        <v>100</v>
      </c>
      <c r="P147" s="48">
        <f t="shared" si="231"/>
        <v>87650</v>
      </c>
      <c r="Q147" s="66"/>
      <c r="R147" s="66">
        <f t="shared" si="246"/>
        <v>100</v>
      </c>
      <c r="S147" s="67">
        <f t="shared" si="227"/>
        <v>19874</v>
      </c>
      <c r="T147" s="66"/>
      <c r="U147" s="66">
        <f t="shared" si="270"/>
        <v>0</v>
      </c>
      <c r="V147" s="67">
        <f t="shared" si="271"/>
        <v>63021.8</v>
      </c>
      <c r="X147" s="69">
        <f t="shared" si="247"/>
        <v>0</v>
      </c>
      <c r="Y147" s="67">
        <f t="shared" si="272"/>
        <v>1990.5</v>
      </c>
      <c r="Z147" s="66"/>
      <c r="AA147" s="68">
        <f t="shared" si="208"/>
        <v>0</v>
      </c>
      <c r="AB147" s="67">
        <f t="shared" si="273"/>
        <v>7874</v>
      </c>
      <c r="AC147" s="66"/>
      <c r="AD147" s="66">
        <f t="shared" si="235"/>
        <v>0</v>
      </c>
      <c r="AE147" s="67">
        <f t="shared" si="274"/>
        <v>1351.5</v>
      </c>
      <c r="AF147" s="66"/>
      <c r="AG147" s="78">
        <f t="shared" si="248"/>
        <v>0</v>
      </c>
      <c r="AH147" s="79">
        <f t="shared" si="275"/>
        <v>1625</v>
      </c>
      <c r="AI147" s="66"/>
      <c r="AJ147" s="68">
        <f t="shared" si="249"/>
        <v>0</v>
      </c>
      <c r="AK147" s="67">
        <f t="shared" si="276"/>
        <v>1205.5</v>
      </c>
      <c r="AL147" s="66"/>
      <c r="AM147" s="68">
        <f t="shared" si="250"/>
        <v>55.000000000000007</v>
      </c>
      <c r="AN147" s="67">
        <f t="shared" si="277"/>
        <v>1211.9000000000001</v>
      </c>
      <c r="AO147" s="66"/>
      <c r="AP147" s="68">
        <f t="shared" si="251"/>
        <v>0</v>
      </c>
      <c r="AQ147" s="67">
        <f t="shared" si="278"/>
        <v>5341.4</v>
      </c>
      <c r="AR147" s="66"/>
      <c r="AS147" s="68">
        <f t="shared" si="252"/>
        <v>0</v>
      </c>
      <c r="AT147" s="67">
        <f t="shared" si="279"/>
        <v>2176</v>
      </c>
      <c r="AU147" s="66"/>
      <c r="AV147" s="66">
        <f t="shared" si="280"/>
        <v>0</v>
      </c>
      <c r="AW147" s="42">
        <f t="shared" si="281"/>
        <v>1383.6000000000001</v>
      </c>
      <c r="AX147" s="66"/>
      <c r="AY147" s="66">
        <f t="shared" si="282"/>
        <v>0</v>
      </c>
      <c r="AZ147" s="67">
        <f t="shared" si="283"/>
        <v>1870</v>
      </c>
      <c r="BA147" s="66"/>
      <c r="BB147" s="68">
        <f t="shared" si="284"/>
        <v>0</v>
      </c>
      <c r="BC147" s="67">
        <f t="shared" si="285"/>
        <v>3451.6</v>
      </c>
      <c r="BD147" s="66"/>
      <c r="BE147" s="68">
        <f t="shared" si="286"/>
        <v>0</v>
      </c>
      <c r="BF147" s="67">
        <f t="shared" si="287"/>
        <v>2706.2000000000003</v>
      </c>
      <c r="BG147" s="66"/>
      <c r="BH147" s="68">
        <f t="shared" si="234"/>
        <v>0</v>
      </c>
      <c r="BI147" s="67">
        <f t="shared" si="318"/>
        <v>11922.800000000003</v>
      </c>
      <c r="BJ147" s="66"/>
      <c r="BK147" s="68">
        <f t="shared" si="288"/>
        <v>0</v>
      </c>
      <c r="BL147" s="67">
        <f t="shared" si="289"/>
        <v>7616</v>
      </c>
      <c r="BM147" s="66"/>
      <c r="BN147" s="68">
        <f t="shared" si="290"/>
        <v>0</v>
      </c>
      <c r="BO147" s="67">
        <f t="shared" si="291"/>
        <v>6613.8</v>
      </c>
      <c r="BP147" s="66"/>
      <c r="BQ147" s="68">
        <f t="shared" si="292"/>
        <v>0</v>
      </c>
      <c r="BR147" s="67">
        <f t="shared" si="293"/>
        <v>10303.599999999995</v>
      </c>
      <c r="BS147" s="66"/>
      <c r="BT147" s="66">
        <f t="shared" si="253"/>
        <v>0</v>
      </c>
      <c r="BU147" s="67">
        <f t="shared" si="319"/>
        <v>77925</v>
      </c>
      <c r="BV147" s="66"/>
      <c r="BW147" s="66">
        <f t="shared" si="254"/>
        <v>0</v>
      </c>
      <c r="BX147" s="67">
        <f t="shared" si="320"/>
        <v>59618</v>
      </c>
      <c r="BY147" s="66"/>
      <c r="BZ147" s="66">
        <f t="shared" si="255"/>
        <v>0</v>
      </c>
      <c r="CA147" s="67">
        <f t="shared" si="321"/>
        <v>69384</v>
      </c>
      <c r="CB147" s="66"/>
      <c r="CC147" s="66">
        <f t="shared" si="294"/>
        <v>0</v>
      </c>
      <c r="CD147" s="67">
        <f t="shared" si="241"/>
        <v>549</v>
      </c>
      <c r="CE147" s="66"/>
      <c r="CF147" s="66">
        <f t="shared" si="295"/>
        <v>0</v>
      </c>
      <c r="CG147" s="67">
        <f t="shared" si="296"/>
        <v>7045.9</v>
      </c>
      <c r="CH147" s="66"/>
      <c r="CI147" s="66">
        <f t="shared" si="256"/>
        <v>0</v>
      </c>
      <c r="CJ147" s="67">
        <f t="shared" si="297"/>
        <v>8813</v>
      </c>
      <c r="CK147" s="66"/>
      <c r="CL147" s="66">
        <f t="shared" si="298"/>
        <v>0</v>
      </c>
      <c r="CM147" s="79">
        <f t="shared" si="299"/>
        <v>4885</v>
      </c>
      <c r="CN147" s="66"/>
      <c r="CO147" s="68">
        <f t="shared" si="236"/>
        <v>0</v>
      </c>
      <c r="CP147" s="79">
        <f t="shared" si="300"/>
        <v>3976</v>
      </c>
      <c r="CQ147" s="66"/>
      <c r="CR147" s="68">
        <f t="shared" si="257"/>
        <v>0</v>
      </c>
      <c r="CS147" s="79">
        <f t="shared" si="301"/>
        <v>274</v>
      </c>
      <c r="CT147" s="66"/>
      <c r="CU147" s="68">
        <f t="shared" si="258"/>
        <v>0</v>
      </c>
      <c r="CV147" s="200">
        <f t="shared" si="302"/>
        <v>7769</v>
      </c>
      <c r="CW147" s="65"/>
      <c r="CX147" s="66">
        <f t="shared" si="237"/>
        <v>0</v>
      </c>
      <c r="CY147" s="40">
        <f t="shared" si="243"/>
        <v>6603</v>
      </c>
      <c r="CZ147" s="65"/>
      <c r="DA147" s="66">
        <f t="shared" si="303"/>
        <v>0</v>
      </c>
      <c r="DB147" s="67">
        <f t="shared" si="304"/>
        <v>38528</v>
      </c>
      <c r="DC147" s="66"/>
      <c r="DD147" s="66">
        <f t="shared" si="305"/>
        <v>0</v>
      </c>
      <c r="DE147" s="67">
        <f t="shared" si="306"/>
        <v>35299</v>
      </c>
      <c r="DF147" s="66"/>
      <c r="DG147" s="69">
        <f t="shared" si="307"/>
        <v>0</v>
      </c>
      <c r="DH147" s="67">
        <f t="shared" si="232"/>
        <v>66383</v>
      </c>
      <c r="DI147" s="66"/>
      <c r="DJ147" s="66">
        <f t="shared" si="259"/>
        <v>0</v>
      </c>
      <c r="DK147" s="67">
        <f t="shared" si="308"/>
        <v>3454</v>
      </c>
      <c r="DM147" s="206">
        <f t="shared" si="260"/>
        <v>0</v>
      </c>
      <c r="DN147" s="25">
        <f t="shared" si="261"/>
        <v>0</v>
      </c>
      <c r="DO147" s="5"/>
      <c r="DP147" s="43">
        <f t="shared" si="262"/>
        <v>0</v>
      </c>
      <c r="DQ147" s="27">
        <f t="shared" si="309"/>
        <v>7097</v>
      </c>
      <c r="DR147" s="5"/>
      <c r="DS147" s="43">
        <f t="shared" si="263"/>
        <v>0</v>
      </c>
      <c r="DT147" s="27">
        <f t="shared" si="310"/>
        <v>4846</v>
      </c>
      <c r="DU147" s="5"/>
      <c r="DV147" s="43">
        <f t="shared" si="264"/>
        <v>0</v>
      </c>
      <c r="DW147" s="27">
        <f t="shared" si="311"/>
        <v>4835</v>
      </c>
      <c r="DX147" s="5"/>
      <c r="DY147" s="22">
        <f t="shared" si="265"/>
        <v>0</v>
      </c>
      <c r="DZ147" s="25">
        <f t="shared" si="312"/>
        <v>523</v>
      </c>
      <c r="EA147" s="22"/>
      <c r="EB147" s="22">
        <f t="shared" si="266"/>
        <v>0</v>
      </c>
      <c r="EC147" s="28">
        <f t="shared" si="313"/>
        <v>369</v>
      </c>
      <c r="ED147" s="5"/>
      <c r="EE147" s="43">
        <f t="shared" si="267"/>
        <v>0</v>
      </c>
      <c r="EF147" s="27">
        <f t="shared" si="314"/>
        <v>4769</v>
      </c>
      <c r="EG147" s="66"/>
      <c r="EH147" s="66">
        <f t="shared" si="268"/>
        <v>0</v>
      </c>
      <c r="EI147" s="67">
        <f t="shared" si="315"/>
        <v>24840</v>
      </c>
      <c r="EJ147" s="66"/>
      <c r="EK147" s="66">
        <f t="shared" si="269"/>
        <v>0</v>
      </c>
      <c r="EL147" s="67">
        <f t="shared" si="316"/>
        <v>23470</v>
      </c>
      <c r="EM147" s="110">
        <f t="shared" si="317"/>
        <v>100923.78515699998</v>
      </c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</row>
    <row r="148" spans="1:299" ht="11.25" customHeight="1" x14ac:dyDescent="0.25">
      <c r="A148" s="11">
        <v>46039</v>
      </c>
      <c r="B148" s="187"/>
      <c r="C148" s="174">
        <v>8004940690</v>
      </c>
      <c r="D148" s="13" t="s">
        <v>191</v>
      </c>
      <c r="E148" s="14">
        <v>8</v>
      </c>
      <c r="F148" s="15">
        <v>20</v>
      </c>
      <c r="G148" s="16">
        <v>191516031326</v>
      </c>
      <c r="H148" s="66"/>
      <c r="I148" s="41">
        <f t="shared" si="244"/>
        <v>16</v>
      </c>
      <c r="J148" s="48">
        <f t="shared" si="224"/>
        <v>93517</v>
      </c>
      <c r="K148" s="66"/>
      <c r="L148" s="41">
        <f t="shared" si="233"/>
        <v>16</v>
      </c>
      <c r="M148" s="48">
        <f t="shared" si="322"/>
        <v>24864</v>
      </c>
      <c r="N148" s="66"/>
      <c r="O148" s="41">
        <f t="shared" si="245"/>
        <v>16</v>
      </c>
      <c r="P148" s="48">
        <f t="shared" si="231"/>
        <v>87634</v>
      </c>
      <c r="Q148" s="66"/>
      <c r="R148" s="66">
        <f t="shared" si="246"/>
        <v>16</v>
      </c>
      <c r="S148" s="67">
        <f t="shared" si="227"/>
        <v>19858</v>
      </c>
      <c r="T148" s="66"/>
      <c r="U148" s="66">
        <f t="shared" si="270"/>
        <v>0</v>
      </c>
      <c r="V148" s="67">
        <f t="shared" si="271"/>
        <v>63021.8</v>
      </c>
      <c r="X148" s="69">
        <f t="shared" si="247"/>
        <v>0</v>
      </c>
      <c r="Y148" s="67">
        <f t="shared" si="272"/>
        <v>1990.5</v>
      </c>
      <c r="Z148" s="66"/>
      <c r="AA148" s="68">
        <f t="shared" si="208"/>
        <v>0</v>
      </c>
      <c r="AB148" s="67">
        <f t="shared" si="273"/>
        <v>7874</v>
      </c>
      <c r="AC148" s="66"/>
      <c r="AD148" s="66">
        <f t="shared" si="235"/>
        <v>0</v>
      </c>
      <c r="AE148" s="67">
        <f t="shared" si="274"/>
        <v>1351.5</v>
      </c>
      <c r="AF148" s="66"/>
      <c r="AG148" s="78">
        <f t="shared" si="248"/>
        <v>0</v>
      </c>
      <c r="AH148" s="79">
        <f t="shared" si="275"/>
        <v>1625</v>
      </c>
      <c r="AI148" s="66"/>
      <c r="AJ148" s="68">
        <f t="shared" si="249"/>
        <v>0</v>
      </c>
      <c r="AK148" s="67">
        <f t="shared" si="276"/>
        <v>1205.5</v>
      </c>
      <c r="AL148" s="66"/>
      <c r="AM148" s="68">
        <f t="shared" si="250"/>
        <v>160.80000000000001</v>
      </c>
      <c r="AN148" s="67">
        <f t="shared" si="277"/>
        <v>1051.1000000000001</v>
      </c>
      <c r="AO148" s="66"/>
      <c r="AP148" s="68">
        <f t="shared" si="251"/>
        <v>0</v>
      </c>
      <c r="AQ148" s="67">
        <f t="shared" si="278"/>
        <v>5341.4</v>
      </c>
      <c r="AR148" s="66"/>
      <c r="AS148" s="68">
        <f t="shared" si="252"/>
        <v>0</v>
      </c>
      <c r="AT148" s="67">
        <f t="shared" si="279"/>
        <v>2176</v>
      </c>
      <c r="AU148" s="66"/>
      <c r="AV148" s="66">
        <f t="shared" si="280"/>
        <v>0</v>
      </c>
      <c r="AW148" s="42">
        <f t="shared" si="281"/>
        <v>1383.6000000000001</v>
      </c>
      <c r="AX148" s="66"/>
      <c r="AY148" s="66">
        <f t="shared" si="282"/>
        <v>0</v>
      </c>
      <c r="AZ148" s="67">
        <f t="shared" si="283"/>
        <v>1870</v>
      </c>
      <c r="BA148" s="66"/>
      <c r="BB148" s="68">
        <f t="shared" si="284"/>
        <v>0</v>
      </c>
      <c r="BC148" s="67">
        <f t="shared" si="285"/>
        <v>3451.6</v>
      </c>
      <c r="BD148" s="66"/>
      <c r="BE148" s="68">
        <f t="shared" si="286"/>
        <v>0</v>
      </c>
      <c r="BF148" s="67">
        <f t="shared" si="287"/>
        <v>2706.2000000000003</v>
      </c>
      <c r="BG148" s="66"/>
      <c r="BH148" s="68">
        <f t="shared" si="234"/>
        <v>0</v>
      </c>
      <c r="BI148" s="67">
        <f t="shared" si="318"/>
        <v>11922.800000000003</v>
      </c>
      <c r="BJ148" s="66"/>
      <c r="BK148" s="68">
        <f t="shared" si="288"/>
        <v>0</v>
      </c>
      <c r="BL148" s="67">
        <f t="shared" si="289"/>
        <v>7616</v>
      </c>
      <c r="BM148" s="66"/>
      <c r="BN148" s="68">
        <f t="shared" si="290"/>
        <v>0</v>
      </c>
      <c r="BO148" s="67">
        <f t="shared" si="291"/>
        <v>6613.8</v>
      </c>
      <c r="BP148" s="66"/>
      <c r="BQ148" s="68">
        <f t="shared" si="292"/>
        <v>0</v>
      </c>
      <c r="BR148" s="67">
        <f t="shared" si="293"/>
        <v>10303.599999999995</v>
      </c>
      <c r="BS148" s="66"/>
      <c r="BT148" s="66">
        <f t="shared" si="253"/>
        <v>0</v>
      </c>
      <c r="BU148" s="67">
        <f t="shared" si="319"/>
        <v>77925</v>
      </c>
      <c r="BV148" s="66"/>
      <c r="BW148" s="66">
        <f t="shared" si="254"/>
        <v>0</v>
      </c>
      <c r="BX148" s="67">
        <f t="shared" si="320"/>
        <v>59618</v>
      </c>
      <c r="BY148" s="66"/>
      <c r="BZ148" s="66">
        <f t="shared" si="255"/>
        <v>0</v>
      </c>
      <c r="CA148" s="67">
        <f t="shared" si="321"/>
        <v>69384</v>
      </c>
      <c r="CB148" s="66"/>
      <c r="CC148" s="66">
        <f t="shared" si="294"/>
        <v>0</v>
      </c>
      <c r="CD148" s="67">
        <f t="shared" si="241"/>
        <v>549</v>
      </c>
      <c r="CE148" s="66"/>
      <c r="CF148" s="66">
        <f t="shared" si="295"/>
        <v>0</v>
      </c>
      <c r="CG148" s="67">
        <f t="shared" si="296"/>
        <v>7045.9</v>
      </c>
      <c r="CH148" s="66"/>
      <c r="CI148" s="66">
        <f t="shared" si="256"/>
        <v>0</v>
      </c>
      <c r="CJ148" s="67">
        <f t="shared" si="297"/>
        <v>8813</v>
      </c>
      <c r="CK148" s="66"/>
      <c r="CL148" s="66">
        <f t="shared" si="298"/>
        <v>0</v>
      </c>
      <c r="CM148" s="79">
        <f t="shared" si="299"/>
        <v>4885</v>
      </c>
      <c r="CN148" s="66"/>
      <c r="CO148" s="68">
        <f t="shared" si="236"/>
        <v>0</v>
      </c>
      <c r="CP148" s="79">
        <f t="shared" si="300"/>
        <v>3976</v>
      </c>
      <c r="CQ148" s="66"/>
      <c r="CR148" s="68">
        <f t="shared" si="257"/>
        <v>0</v>
      </c>
      <c r="CS148" s="79">
        <f t="shared" si="301"/>
        <v>274</v>
      </c>
      <c r="CT148" s="66"/>
      <c r="CU148" s="68">
        <f t="shared" si="258"/>
        <v>0</v>
      </c>
      <c r="CV148" s="200">
        <f t="shared" si="302"/>
        <v>7769</v>
      </c>
      <c r="CW148" s="65"/>
      <c r="CX148" s="66">
        <f t="shared" si="237"/>
        <v>0</v>
      </c>
      <c r="CY148" s="40">
        <f t="shared" si="243"/>
        <v>6603</v>
      </c>
      <c r="CZ148" s="65"/>
      <c r="DA148" s="66">
        <f t="shared" si="303"/>
        <v>0</v>
      </c>
      <c r="DB148" s="67">
        <f t="shared" si="304"/>
        <v>38528</v>
      </c>
      <c r="DC148" s="66"/>
      <c r="DD148" s="66">
        <f t="shared" si="305"/>
        <v>0</v>
      </c>
      <c r="DE148" s="67">
        <f t="shared" si="306"/>
        <v>35299</v>
      </c>
      <c r="DF148" s="66"/>
      <c r="DG148" s="69">
        <f t="shared" si="307"/>
        <v>0</v>
      </c>
      <c r="DH148" s="67">
        <f t="shared" si="232"/>
        <v>66383</v>
      </c>
      <c r="DI148" s="66"/>
      <c r="DJ148" s="66">
        <f t="shared" si="259"/>
        <v>0</v>
      </c>
      <c r="DK148" s="67">
        <f t="shared" si="308"/>
        <v>3454</v>
      </c>
      <c r="DM148" s="206">
        <f t="shared" si="260"/>
        <v>0</v>
      </c>
      <c r="DN148" s="25">
        <f t="shared" si="261"/>
        <v>0</v>
      </c>
      <c r="DO148" s="5"/>
      <c r="DP148" s="43">
        <f t="shared" si="262"/>
        <v>0</v>
      </c>
      <c r="DQ148" s="27">
        <f t="shared" si="309"/>
        <v>7097</v>
      </c>
      <c r="DR148" s="5"/>
      <c r="DS148" s="43">
        <f t="shared" si="263"/>
        <v>0</v>
      </c>
      <c r="DT148" s="27">
        <f t="shared" si="310"/>
        <v>4846</v>
      </c>
      <c r="DU148" s="5"/>
      <c r="DV148" s="43">
        <f t="shared" si="264"/>
        <v>0</v>
      </c>
      <c r="DW148" s="27">
        <f t="shared" si="311"/>
        <v>4835</v>
      </c>
      <c r="DX148" s="5"/>
      <c r="DY148" s="22">
        <f t="shared" si="265"/>
        <v>0</v>
      </c>
      <c r="DZ148" s="25">
        <f t="shared" si="312"/>
        <v>523</v>
      </c>
      <c r="EA148" s="22"/>
      <c r="EB148" s="22">
        <f t="shared" si="266"/>
        <v>0</v>
      </c>
      <c r="EC148" s="28">
        <f t="shared" si="313"/>
        <v>369</v>
      </c>
      <c r="ED148" s="5"/>
      <c r="EE148" s="43">
        <f t="shared" si="267"/>
        <v>0</v>
      </c>
      <c r="EF148" s="27">
        <f t="shared" si="314"/>
        <v>4769</v>
      </c>
      <c r="EG148" s="66"/>
      <c r="EH148" s="66">
        <f t="shared" si="268"/>
        <v>0</v>
      </c>
      <c r="EI148" s="67">
        <f t="shared" si="315"/>
        <v>24840</v>
      </c>
      <c r="EJ148" s="66"/>
      <c r="EK148" s="66">
        <f t="shared" si="269"/>
        <v>0</v>
      </c>
      <c r="EL148" s="67">
        <f t="shared" si="316"/>
        <v>23470</v>
      </c>
      <c r="EM148" s="110">
        <f t="shared" si="317"/>
        <v>100803.87635699999</v>
      </c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</row>
    <row r="149" spans="1:299" ht="11.25" customHeight="1" x14ac:dyDescent="0.25">
      <c r="A149" s="11">
        <v>46039</v>
      </c>
      <c r="B149" s="187"/>
      <c r="C149" s="174">
        <v>8004940584</v>
      </c>
      <c r="D149" s="13" t="s">
        <v>197</v>
      </c>
      <c r="E149" s="14">
        <v>180</v>
      </c>
      <c r="F149" s="15">
        <v>0.3</v>
      </c>
      <c r="G149" s="16">
        <v>191516786462</v>
      </c>
      <c r="H149" s="66"/>
      <c r="I149" s="41">
        <f t="shared" si="244"/>
        <v>0</v>
      </c>
      <c r="J149" s="48">
        <f>J148+H149-I149-360</f>
        <v>93157</v>
      </c>
      <c r="K149" s="66"/>
      <c r="L149" s="41">
        <f t="shared" si="233"/>
        <v>0</v>
      </c>
      <c r="M149" s="48">
        <f>M148+K149-L149-360</f>
        <v>24504</v>
      </c>
      <c r="N149" s="66"/>
      <c r="O149" s="41">
        <f t="shared" si="245"/>
        <v>0</v>
      </c>
      <c r="P149" s="48">
        <f>P148+N149-O149-360</f>
        <v>87274</v>
      </c>
      <c r="Q149" s="66"/>
      <c r="R149" s="66">
        <f t="shared" si="246"/>
        <v>0</v>
      </c>
      <c r="S149" s="67">
        <f>S148+Q149-R149-360</f>
        <v>19498</v>
      </c>
      <c r="T149" s="66"/>
      <c r="U149" s="66">
        <f t="shared" si="270"/>
        <v>0</v>
      </c>
      <c r="V149" s="67">
        <f t="shared" si="271"/>
        <v>63021.8</v>
      </c>
      <c r="X149" s="69">
        <f t="shared" si="247"/>
        <v>0</v>
      </c>
      <c r="Y149" s="67">
        <f t="shared" si="272"/>
        <v>1990.5</v>
      </c>
      <c r="Z149" s="66"/>
      <c r="AA149" s="68">
        <f t="shared" ref="AA149:AA212" si="323">IF(OR(D149="NPP6ASZDB-GY015M",D149="NPP6ASZDB-GY010M",D149="NPP6ASZDB-GY002M",D149="NPP6ASZDB-GY150C",D149="NPP6ASZDB-GY005M",D149="NPC6ASZDB-GY020C",D149="NPC06SZDB-GY008M",D149="NPC06SZDB-GY013M",D149="NPC06SZDB-GY018M",D149="NPC6ASZDB-GY750C",D149="NPC6ASZDB-GY009M",D149="NPC6ASZDB-GY025C",D149="NPC06SZDB-GY005M",D149="NPC6ASZDB-GY125C",D149="NPC6ASZDB-GY350C",D149="NPC6ASZDB-GY075C",D149="NPC6ASZDB-GY006M",D149="NPC06SZDB-GY015C",D149="NPC6ASZDB-GY450C",D149="NPC6ASZDB-GY050C",D149="NPC6ASZDB-GY050C",D149="NPC6ASZDB-GY250C",D149="NPC06SZDB-GY003M",D149="NPC6ASZDB-GY007M",D149="NPC06SZDB-GY006M",D149="NPC06SZDB-GY015M",D149="NPC06SZDB-GY001M",D149="NPC06SZDB-GY002M",D149="NPC6ASZDB-GY015M",D149="NPC06SZDB-GY010M",D149="NPC6ASZDB-GY150C",D149="NPC6ASZDB-GY008M",D149="NPC6ASZDB-GY012M",D149="NPC6ASZDB-GY015M",D149="NPC6ASZDB-GY018M",D149="NPC6ASZDB-GY001M",D149="NPC6ASZDB-GY002M",D149="NPC6ASZDB-GY003M",D149="NPC6ASZDB-GY004M",D149="NPC6ASZDB-GY005M",D149="NPC6ASZDB-GY010M",D149="NPC6ASZDB-GY020M",D149="NPC6ASZDB-GY025M",D149="NPC6ASZDB-GY030M",D149="NPC6ASZDB-GY030C",D149="NPC6ASZDB-GY015C",),E149*(F149+0.1),0)</f>
        <v>0</v>
      </c>
      <c r="AB149" s="67">
        <f t="shared" si="273"/>
        <v>7874</v>
      </c>
      <c r="AC149" s="66"/>
      <c r="AD149" s="66">
        <f t="shared" si="235"/>
        <v>72</v>
      </c>
      <c r="AE149" s="67">
        <f t="shared" si="274"/>
        <v>1279.5</v>
      </c>
      <c r="AF149" s="66"/>
      <c r="AG149" s="78">
        <f t="shared" si="248"/>
        <v>0</v>
      </c>
      <c r="AH149" s="79">
        <f t="shared" si="275"/>
        <v>1625</v>
      </c>
      <c r="AI149" s="66"/>
      <c r="AJ149" s="68">
        <f t="shared" si="249"/>
        <v>0</v>
      </c>
      <c r="AK149" s="67">
        <f t="shared" si="276"/>
        <v>1205.5</v>
      </c>
      <c r="AL149" s="66"/>
      <c r="AM149" s="68">
        <f t="shared" si="250"/>
        <v>0</v>
      </c>
      <c r="AN149" s="67">
        <f t="shared" si="277"/>
        <v>1051.1000000000001</v>
      </c>
      <c r="AO149" s="66"/>
      <c r="AP149" s="68">
        <f t="shared" si="251"/>
        <v>0</v>
      </c>
      <c r="AQ149" s="67">
        <f t="shared" si="278"/>
        <v>5341.4</v>
      </c>
      <c r="AR149" s="66"/>
      <c r="AS149" s="68">
        <f t="shared" si="252"/>
        <v>0</v>
      </c>
      <c r="AT149" s="67">
        <f t="shared" si="279"/>
        <v>2176</v>
      </c>
      <c r="AU149" s="66"/>
      <c r="AV149" s="66">
        <f t="shared" si="280"/>
        <v>0</v>
      </c>
      <c r="AW149" s="42">
        <f t="shared" si="281"/>
        <v>1383.6000000000001</v>
      </c>
      <c r="AX149" s="66"/>
      <c r="AY149" s="66">
        <f t="shared" si="282"/>
        <v>0</v>
      </c>
      <c r="AZ149" s="67">
        <f t="shared" si="283"/>
        <v>1870</v>
      </c>
      <c r="BA149" s="66"/>
      <c r="BB149" s="68">
        <f t="shared" si="284"/>
        <v>0</v>
      </c>
      <c r="BC149" s="67">
        <f t="shared" si="285"/>
        <v>3451.6</v>
      </c>
      <c r="BD149" s="66"/>
      <c r="BE149" s="68">
        <f t="shared" si="286"/>
        <v>0</v>
      </c>
      <c r="BF149" s="67">
        <f t="shared" si="287"/>
        <v>2706.2000000000003</v>
      </c>
      <c r="BG149" s="66"/>
      <c r="BH149" s="68">
        <f t="shared" si="234"/>
        <v>0</v>
      </c>
      <c r="BI149" s="67">
        <f t="shared" si="318"/>
        <v>11922.800000000003</v>
      </c>
      <c r="BJ149" s="66"/>
      <c r="BK149" s="68">
        <f t="shared" si="288"/>
        <v>0</v>
      </c>
      <c r="BL149" s="67">
        <f t="shared" si="289"/>
        <v>7616</v>
      </c>
      <c r="BM149" s="66"/>
      <c r="BN149" s="68">
        <f t="shared" si="290"/>
        <v>0</v>
      </c>
      <c r="BO149" s="67">
        <f t="shared" si="291"/>
        <v>6613.8</v>
      </c>
      <c r="BP149" s="66"/>
      <c r="BQ149" s="68">
        <f t="shared" si="292"/>
        <v>0</v>
      </c>
      <c r="BR149" s="67">
        <f t="shared" si="293"/>
        <v>10303.599999999995</v>
      </c>
      <c r="BS149" s="66"/>
      <c r="BT149" s="66">
        <f t="shared" si="253"/>
        <v>0</v>
      </c>
      <c r="BU149" s="67">
        <f t="shared" si="319"/>
        <v>77925</v>
      </c>
      <c r="BV149" s="66"/>
      <c r="BW149" s="66">
        <f t="shared" si="254"/>
        <v>0</v>
      </c>
      <c r="BX149" s="67">
        <f t="shared" si="320"/>
        <v>59618</v>
      </c>
      <c r="BY149" s="66"/>
      <c r="BZ149" s="66">
        <f t="shared" si="255"/>
        <v>0</v>
      </c>
      <c r="CA149" s="67">
        <f t="shared" si="321"/>
        <v>69384</v>
      </c>
      <c r="CB149" s="66"/>
      <c r="CC149" s="66">
        <f t="shared" si="294"/>
        <v>0</v>
      </c>
      <c r="CD149" s="67">
        <f t="shared" si="241"/>
        <v>549</v>
      </c>
      <c r="CE149" s="66"/>
      <c r="CF149" s="66">
        <f t="shared" si="295"/>
        <v>0</v>
      </c>
      <c r="CG149" s="67">
        <f t="shared" si="296"/>
        <v>7045.9</v>
      </c>
      <c r="CH149" s="66"/>
      <c r="CI149" s="66">
        <f t="shared" si="256"/>
        <v>0</v>
      </c>
      <c r="CJ149" s="67">
        <f t="shared" si="297"/>
        <v>8813</v>
      </c>
      <c r="CK149" s="66"/>
      <c r="CL149" s="66">
        <f t="shared" si="298"/>
        <v>0</v>
      </c>
      <c r="CM149" s="79">
        <f t="shared" si="299"/>
        <v>4885</v>
      </c>
      <c r="CN149" s="66"/>
      <c r="CO149" s="68">
        <f t="shared" si="236"/>
        <v>0</v>
      </c>
      <c r="CP149" s="79">
        <f t="shared" si="300"/>
        <v>3976</v>
      </c>
      <c r="CQ149" s="66"/>
      <c r="CR149" s="68">
        <f t="shared" si="257"/>
        <v>0</v>
      </c>
      <c r="CS149" s="79">
        <f t="shared" si="301"/>
        <v>274</v>
      </c>
      <c r="CT149" s="66"/>
      <c r="CU149" s="68">
        <f t="shared" si="258"/>
        <v>0</v>
      </c>
      <c r="CV149" s="200">
        <f t="shared" si="302"/>
        <v>7769</v>
      </c>
      <c r="CW149" s="65"/>
      <c r="CX149" s="66">
        <f t="shared" si="237"/>
        <v>0</v>
      </c>
      <c r="CY149" s="40">
        <f t="shared" si="243"/>
        <v>6603</v>
      </c>
      <c r="CZ149" s="65"/>
      <c r="DA149" s="66">
        <f t="shared" si="303"/>
        <v>0</v>
      </c>
      <c r="DB149" s="67">
        <f t="shared" si="304"/>
        <v>38528</v>
      </c>
      <c r="DC149" s="66"/>
      <c r="DD149" s="66">
        <f t="shared" si="305"/>
        <v>0</v>
      </c>
      <c r="DE149" s="67">
        <f t="shared" si="306"/>
        <v>35299</v>
      </c>
      <c r="DF149" s="66"/>
      <c r="DG149" s="69">
        <f t="shared" si="307"/>
        <v>0</v>
      </c>
      <c r="DH149" s="67">
        <f t="shared" ref="DH149:DH174" si="324">+DH148+DF149-DG149</f>
        <v>66383</v>
      </c>
      <c r="DI149" s="66"/>
      <c r="DJ149" s="66">
        <f t="shared" si="259"/>
        <v>0</v>
      </c>
      <c r="DK149" s="67">
        <f t="shared" si="308"/>
        <v>3454</v>
      </c>
      <c r="DM149" s="206">
        <f t="shared" si="260"/>
        <v>0</v>
      </c>
      <c r="DN149" s="25">
        <f t="shared" si="261"/>
        <v>0</v>
      </c>
      <c r="DO149" s="5"/>
      <c r="DP149" s="43">
        <f t="shared" si="262"/>
        <v>0</v>
      </c>
      <c r="DQ149" s="27">
        <f t="shared" si="309"/>
        <v>7097</v>
      </c>
      <c r="DR149" s="5"/>
      <c r="DS149" s="43">
        <f t="shared" si="263"/>
        <v>0</v>
      </c>
      <c r="DT149" s="27">
        <f t="shared" si="310"/>
        <v>4846</v>
      </c>
      <c r="DU149" s="5"/>
      <c r="DV149" s="43">
        <f t="shared" si="264"/>
        <v>0</v>
      </c>
      <c r="DW149" s="27">
        <f t="shared" si="311"/>
        <v>4835</v>
      </c>
      <c r="DX149" s="5"/>
      <c r="DY149" s="22">
        <f t="shared" si="265"/>
        <v>0</v>
      </c>
      <c r="DZ149" s="25">
        <f t="shared" si="312"/>
        <v>523</v>
      </c>
      <c r="EA149" s="22"/>
      <c r="EB149" s="22">
        <f t="shared" si="266"/>
        <v>0</v>
      </c>
      <c r="EC149" s="28">
        <f t="shared" si="313"/>
        <v>369</v>
      </c>
      <c r="ED149" s="5"/>
      <c r="EE149" s="43">
        <f t="shared" si="267"/>
        <v>0</v>
      </c>
      <c r="EF149" s="27">
        <f t="shared" si="314"/>
        <v>4769</v>
      </c>
      <c r="EG149" s="66"/>
      <c r="EH149" s="66">
        <f t="shared" si="268"/>
        <v>0</v>
      </c>
      <c r="EI149" s="67">
        <f t="shared" si="315"/>
        <v>24840</v>
      </c>
      <c r="EJ149" s="66"/>
      <c r="EK149" s="66">
        <f t="shared" si="269"/>
        <v>0</v>
      </c>
      <c r="EL149" s="67">
        <f t="shared" si="316"/>
        <v>23470</v>
      </c>
      <c r="EM149" s="110">
        <f t="shared" si="317"/>
        <v>100568.29715699998</v>
      </c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</row>
    <row r="150" spans="1:299" ht="11.25" customHeight="1" x14ac:dyDescent="0.25">
      <c r="A150" s="11">
        <v>46039</v>
      </c>
      <c r="B150" s="187"/>
      <c r="C150" s="174">
        <v>8004940585</v>
      </c>
      <c r="D150" s="13" t="s">
        <v>199</v>
      </c>
      <c r="E150" s="14">
        <v>30</v>
      </c>
      <c r="F150" s="15">
        <v>15</v>
      </c>
      <c r="G150" s="16">
        <v>191516105997</v>
      </c>
      <c r="H150" s="66"/>
      <c r="I150" s="41">
        <f t="shared" si="244"/>
        <v>60</v>
      </c>
      <c r="J150" s="48">
        <f>J149+H150-I150</f>
        <v>93097</v>
      </c>
      <c r="K150" s="66"/>
      <c r="L150" s="41">
        <f t="shared" si="233"/>
        <v>60</v>
      </c>
      <c r="M150" s="48">
        <f>M149+K150-L150</f>
        <v>24444</v>
      </c>
      <c r="N150" s="66"/>
      <c r="O150" s="41">
        <f t="shared" si="245"/>
        <v>60</v>
      </c>
      <c r="P150" s="48">
        <f>P149+N150-O150</f>
        <v>87214</v>
      </c>
      <c r="Q150" s="66"/>
      <c r="R150" s="66">
        <f t="shared" si="246"/>
        <v>60</v>
      </c>
      <c r="S150" s="67">
        <f>S149+Q150-R150</f>
        <v>19438</v>
      </c>
      <c r="T150" s="66"/>
      <c r="U150" s="66">
        <f t="shared" si="270"/>
        <v>0</v>
      </c>
      <c r="V150" s="67">
        <f t="shared" si="271"/>
        <v>63021.8</v>
      </c>
      <c r="X150" s="69">
        <f t="shared" si="247"/>
        <v>453</v>
      </c>
      <c r="Y150" s="67">
        <f t="shared" si="272"/>
        <v>1537.5</v>
      </c>
      <c r="Z150" s="66"/>
      <c r="AA150" s="68">
        <f t="shared" si="323"/>
        <v>0</v>
      </c>
      <c r="AB150" s="67">
        <f t="shared" si="273"/>
        <v>7874</v>
      </c>
      <c r="AC150" s="66"/>
      <c r="AD150" s="66">
        <f t="shared" si="235"/>
        <v>0</v>
      </c>
      <c r="AE150" s="67">
        <f t="shared" si="274"/>
        <v>1279.5</v>
      </c>
      <c r="AF150" s="66"/>
      <c r="AG150" s="78">
        <f t="shared" si="248"/>
        <v>0</v>
      </c>
      <c r="AH150" s="79">
        <f t="shared" si="275"/>
        <v>1625</v>
      </c>
      <c r="AI150" s="66"/>
      <c r="AJ150" s="68">
        <f t="shared" si="249"/>
        <v>0</v>
      </c>
      <c r="AK150" s="67">
        <f t="shared" si="276"/>
        <v>1205.5</v>
      </c>
      <c r="AL150" s="66"/>
      <c r="AM150" s="68">
        <f t="shared" si="250"/>
        <v>0</v>
      </c>
      <c r="AN150" s="67">
        <f t="shared" si="277"/>
        <v>1051.1000000000001</v>
      </c>
      <c r="AO150" s="66"/>
      <c r="AP150" s="68">
        <f t="shared" si="251"/>
        <v>0</v>
      </c>
      <c r="AQ150" s="67">
        <f t="shared" si="278"/>
        <v>5341.4</v>
      </c>
      <c r="AR150" s="66"/>
      <c r="AS150" s="68">
        <f t="shared" si="252"/>
        <v>0</v>
      </c>
      <c r="AT150" s="67">
        <f t="shared" si="279"/>
        <v>2176</v>
      </c>
      <c r="AU150" s="66"/>
      <c r="AV150" s="66">
        <f t="shared" si="280"/>
        <v>0</v>
      </c>
      <c r="AW150" s="42">
        <f t="shared" si="281"/>
        <v>1383.6000000000001</v>
      </c>
      <c r="AX150" s="66"/>
      <c r="AY150" s="66">
        <f t="shared" si="282"/>
        <v>0</v>
      </c>
      <c r="AZ150" s="67">
        <f t="shared" si="283"/>
        <v>1870</v>
      </c>
      <c r="BA150" s="66"/>
      <c r="BB150" s="68">
        <f t="shared" si="284"/>
        <v>0</v>
      </c>
      <c r="BC150" s="67">
        <f t="shared" si="285"/>
        <v>3451.6</v>
      </c>
      <c r="BD150" s="66"/>
      <c r="BE150" s="68">
        <f t="shared" si="286"/>
        <v>0</v>
      </c>
      <c r="BF150" s="67">
        <f t="shared" si="287"/>
        <v>2706.2000000000003</v>
      </c>
      <c r="BG150" s="66"/>
      <c r="BH150" s="68">
        <f t="shared" si="234"/>
        <v>0</v>
      </c>
      <c r="BI150" s="67">
        <f t="shared" si="318"/>
        <v>11922.800000000003</v>
      </c>
      <c r="BJ150" s="66"/>
      <c r="BK150" s="68">
        <f t="shared" si="288"/>
        <v>0</v>
      </c>
      <c r="BL150" s="67">
        <f t="shared" si="289"/>
        <v>7616</v>
      </c>
      <c r="BM150" s="66"/>
      <c r="BN150" s="68">
        <f t="shared" si="290"/>
        <v>0</v>
      </c>
      <c r="BO150" s="67">
        <f t="shared" si="291"/>
        <v>6613.8</v>
      </c>
      <c r="BP150" s="66"/>
      <c r="BQ150" s="68">
        <f t="shared" si="292"/>
        <v>0</v>
      </c>
      <c r="BR150" s="67">
        <f t="shared" si="293"/>
        <v>10303.599999999995</v>
      </c>
      <c r="BS150" s="66"/>
      <c r="BT150" s="66">
        <f t="shared" si="253"/>
        <v>0</v>
      </c>
      <c r="BU150" s="67">
        <f t="shared" si="319"/>
        <v>77925</v>
      </c>
      <c r="BV150" s="66"/>
      <c r="BW150" s="66">
        <f t="shared" si="254"/>
        <v>0</v>
      </c>
      <c r="BX150" s="67">
        <f t="shared" si="320"/>
        <v>59618</v>
      </c>
      <c r="BY150" s="66"/>
      <c r="BZ150" s="66">
        <f t="shared" si="255"/>
        <v>0</v>
      </c>
      <c r="CA150" s="67">
        <f t="shared" si="321"/>
        <v>69384</v>
      </c>
      <c r="CB150" s="66"/>
      <c r="CC150" s="66">
        <f t="shared" si="294"/>
        <v>0</v>
      </c>
      <c r="CD150" s="67">
        <f t="shared" si="241"/>
        <v>549</v>
      </c>
      <c r="CE150" s="66"/>
      <c r="CF150" s="66">
        <f t="shared" si="295"/>
        <v>0</v>
      </c>
      <c r="CG150" s="67">
        <f t="shared" si="296"/>
        <v>7045.9</v>
      </c>
      <c r="CH150" s="66"/>
      <c r="CI150" s="66">
        <f t="shared" si="256"/>
        <v>0</v>
      </c>
      <c r="CJ150" s="67">
        <f t="shared" si="297"/>
        <v>8813</v>
      </c>
      <c r="CK150" s="66"/>
      <c r="CL150" s="66">
        <f t="shared" si="298"/>
        <v>0</v>
      </c>
      <c r="CM150" s="79">
        <f t="shared" si="299"/>
        <v>4885</v>
      </c>
      <c r="CN150" s="66"/>
      <c r="CO150" s="68">
        <f t="shared" si="236"/>
        <v>0</v>
      </c>
      <c r="CP150" s="79">
        <f t="shared" si="300"/>
        <v>3976</v>
      </c>
      <c r="CQ150" s="66"/>
      <c r="CR150" s="68">
        <f t="shared" si="257"/>
        <v>0</v>
      </c>
      <c r="CS150" s="79">
        <f t="shared" si="301"/>
        <v>274</v>
      </c>
      <c r="CT150" s="66"/>
      <c r="CU150" s="68">
        <f t="shared" si="258"/>
        <v>0</v>
      </c>
      <c r="CV150" s="200">
        <f t="shared" si="302"/>
        <v>7769</v>
      </c>
      <c r="CW150" s="65"/>
      <c r="CX150" s="66">
        <f t="shared" si="237"/>
        <v>0</v>
      </c>
      <c r="CY150" s="40">
        <f t="shared" si="243"/>
        <v>6603</v>
      </c>
      <c r="CZ150" s="65"/>
      <c r="DA150" s="66">
        <f t="shared" si="303"/>
        <v>0</v>
      </c>
      <c r="DB150" s="67">
        <f t="shared" si="304"/>
        <v>38528</v>
      </c>
      <c r="DC150" s="66"/>
      <c r="DD150" s="66">
        <f t="shared" si="305"/>
        <v>0</v>
      </c>
      <c r="DE150" s="67">
        <f t="shared" si="306"/>
        <v>35299</v>
      </c>
      <c r="DF150" s="66"/>
      <c r="DG150" s="69">
        <f t="shared" si="307"/>
        <v>0</v>
      </c>
      <c r="DH150" s="67">
        <f t="shared" si="324"/>
        <v>66383</v>
      </c>
      <c r="DI150" s="66"/>
      <c r="DJ150" s="66">
        <f t="shared" si="259"/>
        <v>0</v>
      </c>
      <c r="DK150" s="67">
        <f t="shared" si="308"/>
        <v>3454</v>
      </c>
      <c r="DM150" s="206">
        <f t="shared" si="260"/>
        <v>0</v>
      </c>
      <c r="DN150" s="25">
        <f t="shared" si="261"/>
        <v>0</v>
      </c>
      <c r="DO150" s="5"/>
      <c r="DP150" s="43">
        <f t="shared" si="262"/>
        <v>0</v>
      </c>
      <c r="DQ150" s="27">
        <f t="shared" si="309"/>
        <v>7097</v>
      </c>
      <c r="DR150" s="5"/>
      <c r="DS150" s="43">
        <f t="shared" si="263"/>
        <v>0</v>
      </c>
      <c r="DT150" s="27">
        <f t="shared" si="310"/>
        <v>4846</v>
      </c>
      <c r="DU150" s="5"/>
      <c r="DV150" s="43">
        <f t="shared" si="264"/>
        <v>0</v>
      </c>
      <c r="DW150" s="27">
        <f t="shared" si="311"/>
        <v>4835</v>
      </c>
      <c r="DX150" s="5"/>
      <c r="DY150" s="22">
        <f t="shared" si="265"/>
        <v>0</v>
      </c>
      <c r="DZ150" s="25">
        <f t="shared" si="312"/>
        <v>523</v>
      </c>
      <c r="EA150" s="22"/>
      <c r="EB150" s="22">
        <f t="shared" si="266"/>
        <v>0</v>
      </c>
      <c r="EC150" s="28">
        <f t="shared" si="313"/>
        <v>369</v>
      </c>
      <c r="ED150" s="5"/>
      <c r="EE150" s="43">
        <f t="shared" si="267"/>
        <v>0</v>
      </c>
      <c r="EF150" s="27">
        <f t="shared" si="314"/>
        <v>4769</v>
      </c>
      <c r="EG150" s="66"/>
      <c r="EH150" s="66">
        <f t="shared" si="268"/>
        <v>0</v>
      </c>
      <c r="EI150" s="67">
        <f t="shared" si="315"/>
        <v>24840</v>
      </c>
      <c r="EJ150" s="66"/>
      <c r="EK150" s="66">
        <f t="shared" si="269"/>
        <v>0</v>
      </c>
      <c r="EL150" s="67">
        <f t="shared" si="316"/>
        <v>23470</v>
      </c>
      <c r="EM150" s="110">
        <f t="shared" si="317"/>
        <v>100453.46723699998</v>
      </c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</row>
    <row r="151" spans="1:299" ht="11.25" customHeight="1" x14ac:dyDescent="0.25">
      <c r="A151" s="11">
        <v>46039</v>
      </c>
      <c r="B151" s="187"/>
      <c r="C151" s="174">
        <v>8004940583</v>
      </c>
      <c r="D151" s="13" t="s">
        <v>198</v>
      </c>
      <c r="E151" s="14">
        <v>171</v>
      </c>
      <c r="F151" s="15">
        <v>0.3</v>
      </c>
      <c r="G151" s="16"/>
      <c r="H151" s="66"/>
      <c r="I151" s="41">
        <f t="shared" si="244"/>
        <v>0</v>
      </c>
      <c r="J151" s="48">
        <f>J150+H151-I151-342</f>
        <v>92755</v>
      </c>
      <c r="K151" s="66"/>
      <c r="L151" s="41">
        <f t="shared" si="233"/>
        <v>0</v>
      </c>
      <c r="M151" s="48">
        <f>M150+K151-L151-342</f>
        <v>24102</v>
      </c>
      <c r="N151" s="66"/>
      <c r="O151" s="41">
        <f t="shared" si="245"/>
        <v>0</v>
      </c>
      <c r="P151" s="48">
        <f>P150+N151-O151-342</f>
        <v>86872</v>
      </c>
      <c r="Q151" s="66"/>
      <c r="R151" s="66">
        <f t="shared" si="246"/>
        <v>0</v>
      </c>
      <c r="S151" s="67">
        <f>S150+Q151-R151-342</f>
        <v>19096</v>
      </c>
      <c r="T151" s="66"/>
      <c r="U151" s="66">
        <f t="shared" si="270"/>
        <v>0</v>
      </c>
      <c r="V151" s="67">
        <f t="shared" si="271"/>
        <v>63021.8</v>
      </c>
      <c r="X151" s="69">
        <f t="shared" si="247"/>
        <v>0</v>
      </c>
      <c r="Y151" s="67">
        <f t="shared" si="272"/>
        <v>1537.5</v>
      </c>
      <c r="Z151" s="66"/>
      <c r="AA151" s="68">
        <f t="shared" si="323"/>
        <v>0</v>
      </c>
      <c r="AB151" s="67">
        <f t="shared" si="273"/>
        <v>7874</v>
      </c>
      <c r="AC151" s="66"/>
      <c r="AD151" s="66">
        <f t="shared" si="235"/>
        <v>0</v>
      </c>
      <c r="AE151" s="67">
        <f t="shared" si="274"/>
        <v>1279.5</v>
      </c>
      <c r="AF151" s="66"/>
      <c r="AG151" s="78">
        <f t="shared" si="248"/>
        <v>0</v>
      </c>
      <c r="AH151" s="79">
        <f t="shared" si="275"/>
        <v>1625</v>
      </c>
      <c r="AI151" s="66"/>
      <c r="AJ151" s="68">
        <f t="shared" si="249"/>
        <v>0</v>
      </c>
      <c r="AK151" s="67">
        <f t="shared" si="276"/>
        <v>1205.5</v>
      </c>
      <c r="AL151" s="66"/>
      <c r="AM151" s="68">
        <f t="shared" si="250"/>
        <v>0</v>
      </c>
      <c r="AN151" s="67">
        <f t="shared" si="277"/>
        <v>1051.1000000000001</v>
      </c>
      <c r="AO151" s="66"/>
      <c r="AP151" s="68">
        <f t="shared" si="251"/>
        <v>0</v>
      </c>
      <c r="AQ151" s="67">
        <f t="shared" si="278"/>
        <v>5341.4</v>
      </c>
      <c r="AR151" s="66"/>
      <c r="AS151" s="68">
        <f t="shared" si="252"/>
        <v>68.400000000000006</v>
      </c>
      <c r="AT151" s="67">
        <f t="shared" si="279"/>
        <v>2107.6</v>
      </c>
      <c r="AU151" s="66"/>
      <c r="AV151" s="66">
        <f t="shared" si="280"/>
        <v>0</v>
      </c>
      <c r="AW151" s="42">
        <f t="shared" si="281"/>
        <v>1383.6000000000001</v>
      </c>
      <c r="AX151" s="66"/>
      <c r="AY151" s="66">
        <f t="shared" si="282"/>
        <v>0</v>
      </c>
      <c r="AZ151" s="67">
        <f t="shared" si="283"/>
        <v>1870</v>
      </c>
      <c r="BA151" s="66"/>
      <c r="BB151" s="68">
        <f t="shared" si="284"/>
        <v>0</v>
      </c>
      <c r="BC151" s="67">
        <f t="shared" si="285"/>
        <v>3451.6</v>
      </c>
      <c r="BD151" s="66"/>
      <c r="BE151" s="68">
        <f t="shared" si="286"/>
        <v>0</v>
      </c>
      <c r="BF151" s="67">
        <f t="shared" si="287"/>
        <v>2706.2000000000003</v>
      </c>
      <c r="BG151" s="66"/>
      <c r="BH151" s="68">
        <f t="shared" ref="BH151:BH182" si="325">IF(OR(D171="NPC06UZDB-GY026M",D171="NPP06UZDB-GY010M",D151="CO155E2-0CM018",D151="CO155E2-0CM023",D151="CO155E2-0CM026",D151="NPP06UZDB-GY150C",D151="NPP06UZDB-GY025M",D151="NPC06UZDB-GY013M",D151="NPP06UZDB-GY001M",D151="NPP06UZDB-GY250C",D151="NPC06UZDB-GY028M",D151="NPC06UZDB-GY018M",D151="NPC06UZDB-GY014M",D151="NPC06UZDB-GY012M",D151="NPC06UZDB-GY011M",D151="NPC06UZDB-GY006M",D151="CO155E2-0CM006",D151="NPP06UZDB-GY005M",D151="NPP06UZDB-GY005M",D151="NPP06UZDB-GY003M",D151="NPP06UZDB-GY002M",D151="NPC06UZDB-GY025M",D151="CO155E2-0CM020",D151="CO155E2-0CM030",D151="NPC06UZDB-GY350C",D151="NPC06UZDB-GY030M",D151="NPC06UZDB-GY020C",D151="NPC06UZDB-GY030M",D151="NPC06UZDB-GY350C",D151="CO155E2-0CM007",D151="NPC06UZDB-GY150C",D151="NPC06UZDB-GY250C",D151="NPC06UZDB-GY007M",D151="CO155E2-0CC050",D151="NPC06UZDB-GY006M",D151="NPC06UZDB-GY008M",D151="NPC06UZDB-GY050C",D151="CO155E2-0CC250",D151="NPC06UZDB-GY750C",D151="NPC06UZDB-GY007M",D151="NPC06UZDB-GY020M",D151="CO155E2-0CC150",D151="CO155E2-0CM015",D151="CO155E2-0CM010",D151="NPC06UZDB-GY450C",D151="NPC06UZDB-GY015M",D151="NPC06UZDB-GY150C",D151="CO155E2-0CM001",D151="CO155E2-0CM002",D151="CO155E2-0CM003",D151="CO155E2-0CM004",D151="CO155E2-0CM005",D151="CO155E2-0CM008",D151="NPC06UZDB-GY010M",D151="NPC06UZDB-GY001M",D151="NPC06UZDB-GY002M",D151="NPC06UZDB-GY003M",D151="NPC06UZDB-GY004M",D151="NPC06UZDB-GY005M",),E151*(F151+0.12),0)</f>
        <v>0</v>
      </c>
      <c r="BI151" s="67">
        <f t="shared" si="318"/>
        <v>11922.800000000003</v>
      </c>
      <c r="BJ151" s="66"/>
      <c r="BK151" s="68">
        <f t="shared" si="288"/>
        <v>0</v>
      </c>
      <c r="BL151" s="67">
        <f t="shared" si="289"/>
        <v>7616</v>
      </c>
      <c r="BM151" s="66"/>
      <c r="BN151" s="68">
        <f t="shared" si="290"/>
        <v>0</v>
      </c>
      <c r="BO151" s="67">
        <f t="shared" si="291"/>
        <v>6613.8</v>
      </c>
      <c r="BP151" s="66"/>
      <c r="BQ151" s="68">
        <f t="shared" si="292"/>
        <v>0</v>
      </c>
      <c r="BR151" s="67">
        <f t="shared" si="293"/>
        <v>10303.599999999995</v>
      </c>
      <c r="BS151" s="66"/>
      <c r="BT151" s="66">
        <f t="shared" si="253"/>
        <v>0</v>
      </c>
      <c r="BU151" s="67">
        <f t="shared" si="319"/>
        <v>77925</v>
      </c>
      <c r="BV151" s="66"/>
      <c r="BW151" s="66">
        <f t="shared" si="254"/>
        <v>0</v>
      </c>
      <c r="BX151" s="67">
        <f t="shared" si="320"/>
        <v>59618</v>
      </c>
      <c r="BY151" s="66"/>
      <c r="BZ151" s="66">
        <f t="shared" si="255"/>
        <v>0</v>
      </c>
      <c r="CA151" s="67">
        <f t="shared" si="321"/>
        <v>69384</v>
      </c>
      <c r="CB151" s="66"/>
      <c r="CC151" s="66">
        <f t="shared" si="294"/>
        <v>0</v>
      </c>
      <c r="CD151" s="67">
        <f t="shared" si="241"/>
        <v>549</v>
      </c>
      <c r="CE151" s="66"/>
      <c r="CF151" s="66">
        <f t="shared" si="295"/>
        <v>0</v>
      </c>
      <c r="CG151" s="67">
        <f t="shared" si="296"/>
        <v>7045.9</v>
      </c>
      <c r="CH151" s="66"/>
      <c r="CI151" s="66">
        <f t="shared" si="256"/>
        <v>0</v>
      </c>
      <c r="CJ151" s="67">
        <f t="shared" si="297"/>
        <v>8813</v>
      </c>
      <c r="CK151" s="66"/>
      <c r="CL151" s="66">
        <f t="shared" si="298"/>
        <v>0</v>
      </c>
      <c r="CM151" s="79">
        <f t="shared" si="299"/>
        <v>4885</v>
      </c>
      <c r="CN151" s="66"/>
      <c r="CO151" s="68">
        <f t="shared" si="236"/>
        <v>0</v>
      </c>
      <c r="CP151" s="79">
        <f t="shared" si="300"/>
        <v>3976</v>
      </c>
      <c r="CQ151" s="66"/>
      <c r="CR151" s="68">
        <f t="shared" si="257"/>
        <v>0</v>
      </c>
      <c r="CS151" s="79">
        <f t="shared" si="301"/>
        <v>274</v>
      </c>
      <c r="CT151" s="66"/>
      <c r="CU151" s="68">
        <f t="shared" si="258"/>
        <v>0</v>
      </c>
      <c r="CV151" s="200">
        <f t="shared" si="302"/>
        <v>7769</v>
      </c>
      <c r="CW151" s="65"/>
      <c r="CX151" s="66">
        <f t="shared" si="237"/>
        <v>0</v>
      </c>
      <c r="CY151" s="40">
        <f t="shared" si="243"/>
        <v>6603</v>
      </c>
      <c r="CZ151" s="65"/>
      <c r="DA151" s="66">
        <f t="shared" si="303"/>
        <v>0</v>
      </c>
      <c r="DB151" s="67">
        <f t="shared" si="304"/>
        <v>38528</v>
      </c>
      <c r="DC151" s="66"/>
      <c r="DD151" s="66">
        <f t="shared" si="305"/>
        <v>0</v>
      </c>
      <c r="DE151" s="67">
        <f t="shared" si="306"/>
        <v>35299</v>
      </c>
      <c r="DF151" s="66"/>
      <c r="DG151" s="69">
        <f t="shared" si="307"/>
        <v>0</v>
      </c>
      <c r="DH151" s="67">
        <f t="shared" si="324"/>
        <v>66383</v>
      </c>
      <c r="DI151" s="66"/>
      <c r="DJ151" s="66">
        <f t="shared" si="259"/>
        <v>0</v>
      </c>
      <c r="DK151" s="67">
        <f t="shared" si="308"/>
        <v>3454</v>
      </c>
      <c r="DM151" s="206">
        <f t="shared" si="260"/>
        <v>0</v>
      </c>
      <c r="DN151" s="25">
        <f t="shared" si="261"/>
        <v>0</v>
      </c>
      <c r="DO151" s="5"/>
      <c r="DP151" s="43">
        <f t="shared" si="262"/>
        <v>0</v>
      </c>
      <c r="DQ151" s="27">
        <f t="shared" si="309"/>
        <v>7097</v>
      </c>
      <c r="DR151" s="5"/>
      <c r="DS151" s="43">
        <f t="shared" si="263"/>
        <v>0</v>
      </c>
      <c r="DT151" s="27">
        <f t="shared" si="310"/>
        <v>4846</v>
      </c>
      <c r="DU151" s="5"/>
      <c r="DV151" s="43">
        <f t="shared" si="264"/>
        <v>0</v>
      </c>
      <c r="DW151" s="27">
        <f t="shared" si="311"/>
        <v>4835</v>
      </c>
      <c r="DX151" s="5"/>
      <c r="DY151" s="22">
        <f t="shared" si="265"/>
        <v>0</v>
      </c>
      <c r="DZ151" s="25">
        <f t="shared" si="312"/>
        <v>523</v>
      </c>
      <c r="EA151" s="22"/>
      <c r="EB151" s="22">
        <f t="shared" si="266"/>
        <v>0</v>
      </c>
      <c r="EC151" s="28">
        <f t="shared" si="313"/>
        <v>369</v>
      </c>
      <c r="ED151" s="5"/>
      <c r="EE151" s="43">
        <f t="shared" si="267"/>
        <v>0</v>
      </c>
      <c r="EF151" s="27">
        <f t="shared" si="314"/>
        <v>4769</v>
      </c>
      <c r="EG151" s="66"/>
      <c r="EH151" s="66">
        <f t="shared" si="268"/>
        <v>0</v>
      </c>
      <c r="EI151" s="67">
        <f t="shared" si="315"/>
        <v>24840</v>
      </c>
      <c r="EJ151" s="66"/>
      <c r="EK151" s="66">
        <f t="shared" si="269"/>
        <v>0</v>
      </c>
      <c r="EL151" s="67">
        <f t="shared" si="316"/>
        <v>23470</v>
      </c>
      <c r="EM151" s="110">
        <f t="shared" si="317"/>
        <v>99680.99123699998</v>
      </c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</row>
    <row r="152" spans="1:299" ht="11.25" customHeight="1" x14ac:dyDescent="0.25">
      <c r="A152" s="11">
        <v>46039</v>
      </c>
      <c r="B152" s="187"/>
      <c r="C152" s="174">
        <v>8004938645</v>
      </c>
      <c r="D152" s="13" t="s">
        <v>140</v>
      </c>
      <c r="E152" s="14">
        <v>50</v>
      </c>
      <c r="F152" s="15">
        <v>30</v>
      </c>
      <c r="G152" s="16">
        <v>191516032033</v>
      </c>
      <c r="H152" s="66"/>
      <c r="I152" s="41">
        <f t="shared" si="244"/>
        <v>100</v>
      </c>
      <c r="J152" s="48">
        <f t="shared" ref="J152:J162" si="326">J151+H152-I152</f>
        <v>92655</v>
      </c>
      <c r="K152" s="66"/>
      <c r="L152" s="41">
        <f t="shared" si="233"/>
        <v>100</v>
      </c>
      <c r="M152" s="48">
        <f t="shared" ref="M152:M162" si="327">M151+K152-L152</f>
        <v>24002</v>
      </c>
      <c r="N152" s="66"/>
      <c r="O152" s="41">
        <f t="shared" si="245"/>
        <v>100</v>
      </c>
      <c r="P152" s="48">
        <f t="shared" ref="P152:P162" si="328">P151+N152-O152</f>
        <v>86772</v>
      </c>
      <c r="Q152" s="66"/>
      <c r="R152" s="66">
        <f t="shared" si="246"/>
        <v>100</v>
      </c>
      <c r="S152" s="67">
        <f>S151+Q152-R152</f>
        <v>18996</v>
      </c>
      <c r="T152" s="66"/>
      <c r="U152" s="66">
        <f t="shared" si="270"/>
        <v>0</v>
      </c>
      <c r="V152" s="67">
        <f t="shared" si="271"/>
        <v>63021.8</v>
      </c>
      <c r="X152" s="69">
        <f t="shared" si="247"/>
        <v>0</v>
      </c>
      <c r="Y152" s="67">
        <f t="shared" si="272"/>
        <v>1537.5</v>
      </c>
      <c r="Z152" s="66"/>
      <c r="AA152" s="68">
        <f t="shared" si="323"/>
        <v>0</v>
      </c>
      <c r="AB152" s="67">
        <f t="shared" si="273"/>
        <v>7874</v>
      </c>
      <c r="AC152" s="66"/>
      <c r="AD152" s="66">
        <f t="shared" si="235"/>
        <v>0</v>
      </c>
      <c r="AE152" s="67">
        <f t="shared" si="274"/>
        <v>1279.5</v>
      </c>
      <c r="AF152" s="66"/>
      <c r="AG152" s="78">
        <f t="shared" si="248"/>
        <v>0</v>
      </c>
      <c r="AH152" s="79">
        <f t="shared" si="275"/>
        <v>1625</v>
      </c>
      <c r="AI152" s="66"/>
      <c r="AJ152" s="68">
        <f t="shared" si="249"/>
        <v>0</v>
      </c>
      <c r="AK152" s="67">
        <f t="shared" si="276"/>
        <v>1205.5</v>
      </c>
      <c r="AL152" s="66"/>
      <c r="AM152" s="68">
        <f t="shared" si="250"/>
        <v>0</v>
      </c>
      <c r="AN152" s="67">
        <f t="shared" si="277"/>
        <v>1051.1000000000001</v>
      </c>
      <c r="AO152" s="66"/>
      <c r="AP152" s="68">
        <f t="shared" si="251"/>
        <v>1505</v>
      </c>
      <c r="AQ152" s="67">
        <f t="shared" si="278"/>
        <v>3836.3999999999996</v>
      </c>
      <c r="AR152" s="66"/>
      <c r="AS152" s="68">
        <f t="shared" si="252"/>
        <v>0</v>
      </c>
      <c r="AT152" s="67">
        <f t="shared" si="279"/>
        <v>2107.6</v>
      </c>
      <c r="AU152" s="66"/>
      <c r="AV152" s="66">
        <f t="shared" si="280"/>
        <v>0</v>
      </c>
      <c r="AW152" s="42">
        <f t="shared" si="281"/>
        <v>1383.6000000000001</v>
      </c>
      <c r="AX152" s="66"/>
      <c r="AY152" s="66">
        <f t="shared" si="282"/>
        <v>0</v>
      </c>
      <c r="AZ152" s="67">
        <f t="shared" si="283"/>
        <v>1870</v>
      </c>
      <c r="BA152" s="66"/>
      <c r="BB152" s="68">
        <f t="shared" si="284"/>
        <v>0</v>
      </c>
      <c r="BC152" s="67">
        <f t="shared" si="285"/>
        <v>3451.6</v>
      </c>
      <c r="BD152" s="66"/>
      <c r="BE152" s="68">
        <f t="shared" si="286"/>
        <v>0</v>
      </c>
      <c r="BF152" s="67">
        <f t="shared" si="287"/>
        <v>2706.2000000000003</v>
      </c>
      <c r="BG152" s="66"/>
      <c r="BH152" s="68">
        <f t="shared" si="325"/>
        <v>0</v>
      </c>
      <c r="BI152" s="67">
        <f t="shared" si="318"/>
        <v>11922.800000000003</v>
      </c>
      <c r="BJ152" s="66"/>
      <c r="BK152" s="68">
        <f t="shared" si="288"/>
        <v>0</v>
      </c>
      <c r="BL152" s="67">
        <f t="shared" si="289"/>
        <v>7616</v>
      </c>
      <c r="BM152" s="66"/>
      <c r="BN152" s="68">
        <f t="shared" si="290"/>
        <v>0</v>
      </c>
      <c r="BO152" s="67">
        <f t="shared" si="291"/>
        <v>6613.8</v>
      </c>
      <c r="BP152" s="66"/>
      <c r="BQ152" s="68">
        <f t="shared" si="292"/>
        <v>0</v>
      </c>
      <c r="BR152" s="67">
        <f t="shared" si="293"/>
        <v>10303.599999999995</v>
      </c>
      <c r="BS152" s="66"/>
      <c r="BT152" s="66">
        <f t="shared" si="253"/>
        <v>0</v>
      </c>
      <c r="BU152" s="67">
        <f t="shared" si="319"/>
        <v>77925</v>
      </c>
      <c r="BV152" s="66"/>
      <c r="BW152" s="66">
        <f t="shared" si="254"/>
        <v>0</v>
      </c>
      <c r="BX152" s="67">
        <f t="shared" si="320"/>
        <v>59618</v>
      </c>
      <c r="BY152" s="66"/>
      <c r="BZ152" s="66">
        <f t="shared" si="255"/>
        <v>0</v>
      </c>
      <c r="CA152" s="67">
        <f t="shared" si="321"/>
        <v>69384</v>
      </c>
      <c r="CB152" s="66"/>
      <c r="CC152" s="66">
        <f t="shared" si="294"/>
        <v>0</v>
      </c>
      <c r="CD152" s="67">
        <f t="shared" si="241"/>
        <v>549</v>
      </c>
      <c r="CE152" s="66"/>
      <c r="CF152" s="66">
        <f t="shared" si="295"/>
        <v>0</v>
      </c>
      <c r="CG152" s="67">
        <f t="shared" si="296"/>
        <v>7045.9</v>
      </c>
      <c r="CH152" s="66"/>
      <c r="CI152" s="66">
        <f t="shared" si="256"/>
        <v>0</v>
      </c>
      <c r="CJ152" s="67">
        <f t="shared" si="297"/>
        <v>8813</v>
      </c>
      <c r="CK152" s="66"/>
      <c r="CL152" s="66">
        <f t="shared" si="298"/>
        <v>0</v>
      </c>
      <c r="CM152" s="79">
        <f t="shared" si="299"/>
        <v>4885</v>
      </c>
      <c r="CN152" s="66"/>
      <c r="CO152" s="68">
        <f t="shared" si="236"/>
        <v>0</v>
      </c>
      <c r="CP152" s="79">
        <f t="shared" si="300"/>
        <v>3976</v>
      </c>
      <c r="CQ152" s="66"/>
      <c r="CR152" s="68">
        <f t="shared" si="257"/>
        <v>0</v>
      </c>
      <c r="CS152" s="79">
        <f t="shared" si="301"/>
        <v>274</v>
      </c>
      <c r="CT152" s="66"/>
      <c r="CU152" s="68">
        <f t="shared" si="258"/>
        <v>0</v>
      </c>
      <c r="CV152" s="200">
        <f t="shared" si="302"/>
        <v>7769</v>
      </c>
      <c r="CW152" s="65"/>
      <c r="CX152" s="66">
        <f t="shared" si="237"/>
        <v>0</v>
      </c>
      <c r="CY152" s="40">
        <f t="shared" si="243"/>
        <v>6603</v>
      </c>
      <c r="CZ152" s="65"/>
      <c r="DA152" s="66">
        <f t="shared" si="303"/>
        <v>0</v>
      </c>
      <c r="DB152" s="67">
        <f t="shared" si="304"/>
        <v>38528</v>
      </c>
      <c r="DC152" s="66"/>
      <c r="DD152" s="66">
        <f t="shared" si="305"/>
        <v>0</v>
      </c>
      <c r="DE152" s="67">
        <f t="shared" si="306"/>
        <v>35299</v>
      </c>
      <c r="DF152" s="66"/>
      <c r="DG152" s="69">
        <f t="shared" si="307"/>
        <v>0</v>
      </c>
      <c r="DH152" s="67">
        <f t="shared" si="324"/>
        <v>66383</v>
      </c>
      <c r="DI152" s="66"/>
      <c r="DJ152" s="66">
        <f t="shared" si="259"/>
        <v>0</v>
      </c>
      <c r="DK152" s="67">
        <f t="shared" si="308"/>
        <v>3454</v>
      </c>
      <c r="DM152" s="206">
        <f t="shared" si="260"/>
        <v>0</v>
      </c>
      <c r="DN152" s="25">
        <f t="shared" si="261"/>
        <v>0</v>
      </c>
      <c r="DO152" s="5"/>
      <c r="DP152" s="43">
        <f t="shared" si="262"/>
        <v>0</v>
      </c>
      <c r="DQ152" s="27">
        <f t="shared" si="309"/>
        <v>7097</v>
      </c>
      <c r="DR152" s="5"/>
      <c r="DS152" s="43">
        <f t="shared" si="263"/>
        <v>0</v>
      </c>
      <c r="DT152" s="27">
        <f t="shared" si="310"/>
        <v>4846</v>
      </c>
      <c r="DU152" s="5"/>
      <c r="DV152" s="43">
        <f t="shared" si="264"/>
        <v>0</v>
      </c>
      <c r="DW152" s="27">
        <f t="shared" si="311"/>
        <v>4835</v>
      </c>
      <c r="DX152" s="5"/>
      <c r="DY152" s="22">
        <f t="shared" si="265"/>
        <v>0</v>
      </c>
      <c r="DZ152" s="25">
        <f t="shared" si="312"/>
        <v>523</v>
      </c>
      <c r="EA152" s="22"/>
      <c r="EB152" s="22">
        <f t="shared" si="266"/>
        <v>0</v>
      </c>
      <c r="EC152" s="28">
        <f t="shared" si="313"/>
        <v>369</v>
      </c>
      <c r="ED152" s="5"/>
      <c r="EE152" s="43">
        <f t="shared" si="267"/>
        <v>0</v>
      </c>
      <c r="EF152" s="27">
        <f t="shared" si="314"/>
        <v>4769</v>
      </c>
      <c r="EG152" s="66"/>
      <c r="EH152" s="66">
        <f t="shared" si="268"/>
        <v>0</v>
      </c>
      <c r="EI152" s="67">
        <f t="shared" si="315"/>
        <v>24840</v>
      </c>
      <c r="EJ152" s="66"/>
      <c r="EK152" s="66">
        <f t="shared" si="269"/>
        <v>0</v>
      </c>
      <c r="EL152" s="67">
        <f t="shared" si="316"/>
        <v>23470</v>
      </c>
      <c r="EM152" s="110">
        <f t="shared" si="317"/>
        <v>99079.087236999985</v>
      </c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</row>
    <row r="153" spans="1:299" s="36" customFormat="1" ht="11.25" customHeight="1" x14ac:dyDescent="0.25">
      <c r="A153" s="11">
        <v>46039</v>
      </c>
      <c r="B153" s="187"/>
      <c r="C153" s="174">
        <v>8004942690</v>
      </c>
      <c r="D153" s="13" t="s">
        <v>120</v>
      </c>
      <c r="E153" s="14">
        <v>200</v>
      </c>
      <c r="F153" s="15">
        <v>5</v>
      </c>
      <c r="G153" s="16">
        <v>191516032149</v>
      </c>
      <c r="H153" s="66"/>
      <c r="I153" s="41">
        <f t="shared" si="244"/>
        <v>400</v>
      </c>
      <c r="J153" s="48">
        <f t="shared" si="326"/>
        <v>92255</v>
      </c>
      <c r="K153" s="66"/>
      <c r="L153" s="41">
        <f t="shared" si="233"/>
        <v>400</v>
      </c>
      <c r="M153" s="48">
        <f t="shared" si="327"/>
        <v>23602</v>
      </c>
      <c r="N153" s="66"/>
      <c r="O153" s="41">
        <f t="shared" si="245"/>
        <v>400</v>
      </c>
      <c r="P153" s="48">
        <f t="shared" si="328"/>
        <v>86372</v>
      </c>
      <c r="Q153" s="66"/>
      <c r="R153" s="66">
        <f t="shared" si="246"/>
        <v>400</v>
      </c>
      <c r="S153" s="67">
        <f>S152+Q153-R153</f>
        <v>18596</v>
      </c>
      <c r="T153" s="66"/>
      <c r="U153" s="66">
        <f t="shared" si="270"/>
        <v>0</v>
      </c>
      <c r="V153" s="67">
        <f t="shared" si="271"/>
        <v>63021.8</v>
      </c>
      <c r="W153" s="136"/>
      <c r="X153" s="69">
        <f t="shared" si="247"/>
        <v>0</v>
      </c>
      <c r="Y153" s="67">
        <f t="shared" si="272"/>
        <v>1537.5</v>
      </c>
      <c r="Z153" s="66"/>
      <c r="AA153" s="68">
        <f t="shared" si="323"/>
        <v>0</v>
      </c>
      <c r="AB153" s="67">
        <f t="shared" si="273"/>
        <v>7874</v>
      </c>
      <c r="AC153" s="66"/>
      <c r="AD153" s="66">
        <f t="shared" si="235"/>
        <v>0</v>
      </c>
      <c r="AE153" s="67">
        <f t="shared" si="274"/>
        <v>1279.5</v>
      </c>
      <c r="AF153" s="66"/>
      <c r="AG153" s="78">
        <f t="shared" si="248"/>
        <v>0</v>
      </c>
      <c r="AH153" s="79">
        <f t="shared" si="275"/>
        <v>1625</v>
      </c>
      <c r="AI153" s="66"/>
      <c r="AJ153" s="68">
        <f t="shared" si="249"/>
        <v>0</v>
      </c>
      <c r="AK153" s="67">
        <f t="shared" si="276"/>
        <v>1205.5</v>
      </c>
      <c r="AL153" s="66"/>
      <c r="AM153" s="68">
        <f t="shared" si="250"/>
        <v>0</v>
      </c>
      <c r="AN153" s="67">
        <f t="shared" si="277"/>
        <v>1051.1000000000001</v>
      </c>
      <c r="AO153" s="66"/>
      <c r="AP153" s="68">
        <f t="shared" si="251"/>
        <v>1019.9999999999999</v>
      </c>
      <c r="AQ153" s="67">
        <f t="shared" si="278"/>
        <v>2816.3999999999996</v>
      </c>
      <c r="AR153" s="66"/>
      <c r="AS153" s="68">
        <f t="shared" si="252"/>
        <v>0</v>
      </c>
      <c r="AT153" s="67">
        <f t="shared" si="279"/>
        <v>2107.6</v>
      </c>
      <c r="AU153" s="66"/>
      <c r="AV153" s="66">
        <f t="shared" si="280"/>
        <v>0</v>
      </c>
      <c r="AW153" s="42">
        <f t="shared" si="281"/>
        <v>1383.6000000000001</v>
      </c>
      <c r="AX153" s="66"/>
      <c r="AY153" s="66">
        <f t="shared" si="282"/>
        <v>0</v>
      </c>
      <c r="AZ153" s="67">
        <f t="shared" si="283"/>
        <v>1870</v>
      </c>
      <c r="BA153" s="66"/>
      <c r="BB153" s="68">
        <f t="shared" si="284"/>
        <v>0</v>
      </c>
      <c r="BC153" s="67">
        <f t="shared" si="285"/>
        <v>3451.6</v>
      </c>
      <c r="BD153" s="66"/>
      <c r="BE153" s="68">
        <f t="shared" si="286"/>
        <v>0</v>
      </c>
      <c r="BF153" s="67">
        <f t="shared" si="287"/>
        <v>2706.2000000000003</v>
      </c>
      <c r="BG153" s="66"/>
      <c r="BH153" s="68">
        <f t="shared" si="325"/>
        <v>0</v>
      </c>
      <c r="BI153" s="67">
        <f t="shared" si="318"/>
        <v>11922.800000000003</v>
      </c>
      <c r="BJ153" s="66"/>
      <c r="BK153" s="68">
        <f t="shared" si="288"/>
        <v>0</v>
      </c>
      <c r="BL153" s="67">
        <f t="shared" si="289"/>
        <v>7616</v>
      </c>
      <c r="BM153" s="66"/>
      <c r="BN153" s="68">
        <f t="shared" si="290"/>
        <v>0</v>
      </c>
      <c r="BO153" s="67">
        <f t="shared" si="291"/>
        <v>6613.8</v>
      </c>
      <c r="BP153" s="66"/>
      <c r="BQ153" s="68">
        <f t="shared" si="292"/>
        <v>0</v>
      </c>
      <c r="BR153" s="67">
        <f t="shared" si="293"/>
        <v>10303.599999999995</v>
      </c>
      <c r="BS153" s="66"/>
      <c r="BT153" s="66">
        <f t="shared" si="253"/>
        <v>0</v>
      </c>
      <c r="BU153" s="67">
        <f t="shared" si="319"/>
        <v>77925</v>
      </c>
      <c r="BV153" s="66"/>
      <c r="BW153" s="66">
        <f t="shared" si="254"/>
        <v>0</v>
      </c>
      <c r="BX153" s="67">
        <f t="shared" si="320"/>
        <v>59618</v>
      </c>
      <c r="BY153" s="66"/>
      <c r="BZ153" s="66">
        <f t="shared" si="255"/>
        <v>0</v>
      </c>
      <c r="CA153" s="67">
        <f t="shared" si="321"/>
        <v>69384</v>
      </c>
      <c r="CB153" s="66"/>
      <c r="CC153" s="66">
        <f t="shared" si="294"/>
        <v>0</v>
      </c>
      <c r="CD153" s="67">
        <f t="shared" si="241"/>
        <v>549</v>
      </c>
      <c r="CE153" s="66"/>
      <c r="CF153" s="66">
        <f t="shared" si="295"/>
        <v>0</v>
      </c>
      <c r="CG153" s="67">
        <f t="shared" si="296"/>
        <v>7045.9</v>
      </c>
      <c r="CH153" s="66"/>
      <c r="CI153" s="66">
        <f t="shared" si="256"/>
        <v>0</v>
      </c>
      <c r="CJ153" s="67">
        <f t="shared" si="297"/>
        <v>8813</v>
      </c>
      <c r="CK153" s="66"/>
      <c r="CL153" s="66">
        <f t="shared" si="298"/>
        <v>0</v>
      </c>
      <c r="CM153" s="79">
        <f t="shared" si="299"/>
        <v>4885</v>
      </c>
      <c r="CN153" s="66"/>
      <c r="CO153" s="68">
        <f t="shared" si="236"/>
        <v>0</v>
      </c>
      <c r="CP153" s="79">
        <f t="shared" si="300"/>
        <v>3976</v>
      </c>
      <c r="CQ153" s="66"/>
      <c r="CR153" s="68">
        <f t="shared" si="257"/>
        <v>0</v>
      </c>
      <c r="CS153" s="79">
        <f t="shared" si="301"/>
        <v>274</v>
      </c>
      <c r="CT153" s="66"/>
      <c r="CU153" s="68">
        <f t="shared" si="258"/>
        <v>0</v>
      </c>
      <c r="CV153" s="200">
        <f t="shared" si="302"/>
        <v>7769</v>
      </c>
      <c r="CW153" s="65"/>
      <c r="CX153" s="66">
        <f t="shared" si="237"/>
        <v>0</v>
      </c>
      <c r="CY153" s="40">
        <f t="shared" si="243"/>
        <v>6603</v>
      </c>
      <c r="CZ153" s="65"/>
      <c r="DA153" s="66">
        <f t="shared" si="303"/>
        <v>0</v>
      </c>
      <c r="DB153" s="67">
        <f t="shared" si="304"/>
        <v>38528</v>
      </c>
      <c r="DC153" s="66"/>
      <c r="DD153" s="66">
        <f t="shared" si="305"/>
        <v>0</v>
      </c>
      <c r="DE153" s="67">
        <f t="shared" si="306"/>
        <v>35299</v>
      </c>
      <c r="DF153" s="66"/>
      <c r="DG153" s="69">
        <f t="shared" si="307"/>
        <v>0</v>
      </c>
      <c r="DH153" s="67">
        <f t="shared" si="324"/>
        <v>66383</v>
      </c>
      <c r="DI153" s="66"/>
      <c r="DJ153" s="66">
        <f t="shared" si="259"/>
        <v>0</v>
      </c>
      <c r="DK153" s="67">
        <f t="shared" si="308"/>
        <v>3454</v>
      </c>
      <c r="DL153" s="210"/>
      <c r="DM153" s="206">
        <f t="shared" si="260"/>
        <v>0</v>
      </c>
      <c r="DN153" s="25">
        <f t="shared" si="261"/>
        <v>0</v>
      </c>
      <c r="DO153" s="5"/>
      <c r="DP153" s="43">
        <f t="shared" si="262"/>
        <v>0</v>
      </c>
      <c r="DQ153" s="27">
        <f t="shared" si="309"/>
        <v>7097</v>
      </c>
      <c r="DR153" s="5"/>
      <c r="DS153" s="43">
        <f t="shared" si="263"/>
        <v>0</v>
      </c>
      <c r="DT153" s="27">
        <f t="shared" si="310"/>
        <v>4846</v>
      </c>
      <c r="DU153" s="5"/>
      <c r="DV153" s="43">
        <f t="shared" si="264"/>
        <v>0</v>
      </c>
      <c r="DW153" s="27">
        <f t="shared" si="311"/>
        <v>4835</v>
      </c>
      <c r="DX153" s="5"/>
      <c r="DY153" s="22">
        <f t="shared" si="265"/>
        <v>0</v>
      </c>
      <c r="DZ153" s="25">
        <f t="shared" si="312"/>
        <v>523</v>
      </c>
      <c r="EA153" s="22"/>
      <c r="EB153" s="22">
        <f t="shared" si="266"/>
        <v>0</v>
      </c>
      <c r="EC153" s="28">
        <f t="shared" si="313"/>
        <v>369</v>
      </c>
      <c r="ED153" s="5"/>
      <c r="EE153" s="43">
        <f t="shared" si="267"/>
        <v>0</v>
      </c>
      <c r="EF153" s="27">
        <f t="shared" si="314"/>
        <v>4769</v>
      </c>
      <c r="EG153" s="66"/>
      <c r="EH153" s="66">
        <f t="shared" si="268"/>
        <v>0</v>
      </c>
      <c r="EI153" s="67">
        <f t="shared" si="315"/>
        <v>24840</v>
      </c>
      <c r="EJ153" s="66"/>
      <c r="EK153" s="66">
        <f t="shared" si="269"/>
        <v>0</v>
      </c>
      <c r="EL153" s="67">
        <f t="shared" si="316"/>
        <v>23470</v>
      </c>
      <c r="EM153" s="110">
        <f t="shared" si="317"/>
        <v>99065.514156999998</v>
      </c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</row>
    <row r="154" spans="1:299" s="36" customFormat="1" ht="11.25" customHeight="1" x14ac:dyDescent="0.25">
      <c r="A154" s="11">
        <v>46039</v>
      </c>
      <c r="B154" s="187"/>
      <c r="C154" s="174">
        <v>8004940591</v>
      </c>
      <c r="D154" s="13" t="s">
        <v>201</v>
      </c>
      <c r="E154" s="14">
        <v>6</v>
      </c>
      <c r="F154" s="15">
        <v>5</v>
      </c>
      <c r="G154" s="16">
        <v>191516145719</v>
      </c>
      <c r="H154" s="66"/>
      <c r="I154" s="41">
        <f t="shared" si="244"/>
        <v>12</v>
      </c>
      <c r="J154" s="48">
        <f t="shared" si="326"/>
        <v>92243</v>
      </c>
      <c r="K154" s="66"/>
      <c r="L154" s="41">
        <f t="shared" si="233"/>
        <v>12</v>
      </c>
      <c r="M154" s="48">
        <f t="shared" si="327"/>
        <v>23590</v>
      </c>
      <c r="N154" s="66"/>
      <c r="O154" s="41">
        <f t="shared" si="245"/>
        <v>12</v>
      </c>
      <c r="P154" s="48">
        <f t="shared" si="328"/>
        <v>86360</v>
      </c>
      <c r="Q154" s="66"/>
      <c r="R154" s="66">
        <f t="shared" si="246"/>
        <v>0</v>
      </c>
      <c r="S154" s="67">
        <f>S153+Q154-R154-12</f>
        <v>18584</v>
      </c>
      <c r="T154" s="66"/>
      <c r="U154" s="66">
        <f t="shared" si="270"/>
        <v>30.599999999999998</v>
      </c>
      <c r="V154" s="67">
        <f t="shared" si="271"/>
        <v>62991.200000000004</v>
      </c>
      <c r="W154" s="136"/>
      <c r="X154" s="69">
        <f t="shared" si="247"/>
        <v>0</v>
      </c>
      <c r="Y154" s="67">
        <f t="shared" si="272"/>
        <v>1537.5</v>
      </c>
      <c r="Z154" s="66"/>
      <c r="AA154" s="68">
        <f t="shared" si="323"/>
        <v>0</v>
      </c>
      <c r="AB154" s="67">
        <f t="shared" si="273"/>
        <v>7874</v>
      </c>
      <c r="AC154" s="66"/>
      <c r="AD154" s="66">
        <f t="shared" si="235"/>
        <v>0</v>
      </c>
      <c r="AE154" s="67">
        <f t="shared" si="274"/>
        <v>1279.5</v>
      </c>
      <c r="AF154" s="66"/>
      <c r="AG154" s="78">
        <f t="shared" si="248"/>
        <v>0</v>
      </c>
      <c r="AH154" s="79">
        <f t="shared" si="275"/>
        <v>1625</v>
      </c>
      <c r="AI154" s="66"/>
      <c r="AJ154" s="68">
        <f t="shared" si="249"/>
        <v>0</v>
      </c>
      <c r="AK154" s="67">
        <f t="shared" si="276"/>
        <v>1205.5</v>
      </c>
      <c r="AL154" s="66"/>
      <c r="AM154" s="68">
        <f t="shared" si="250"/>
        <v>0</v>
      </c>
      <c r="AN154" s="67">
        <f t="shared" si="277"/>
        <v>1051.1000000000001</v>
      </c>
      <c r="AO154" s="66"/>
      <c r="AP154" s="68">
        <f t="shared" si="251"/>
        <v>0</v>
      </c>
      <c r="AQ154" s="67">
        <f t="shared" si="278"/>
        <v>2816.3999999999996</v>
      </c>
      <c r="AR154" s="66"/>
      <c r="AS154" s="68">
        <f t="shared" si="252"/>
        <v>0</v>
      </c>
      <c r="AT154" s="67">
        <f t="shared" si="279"/>
        <v>2107.6</v>
      </c>
      <c r="AU154" s="66"/>
      <c r="AV154" s="66">
        <f t="shared" si="280"/>
        <v>0</v>
      </c>
      <c r="AW154" s="42">
        <f t="shared" si="281"/>
        <v>1383.6000000000001</v>
      </c>
      <c r="AX154" s="66"/>
      <c r="AY154" s="66">
        <f t="shared" si="282"/>
        <v>0</v>
      </c>
      <c r="AZ154" s="67">
        <f t="shared" si="283"/>
        <v>1870</v>
      </c>
      <c r="BA154" s="66"/>
      <c r="BB154" s="68">
        <f t="shared" si="284"/>
        <v>0</v>
      </c>
      <c r="BC154" s="67">
        <f t="shared" si="285"/>
        <v>3451.6</v>
      </c>
      <c r="BD154" s="66"/>
      <c r="BE154" s="68">
        <f t="shared" si="286"/>
        <v>0</v>
      </c>
      <c r="BF154" s="67">
        <f t="shared" si="287"/>
        <v>2706.2000000000003</v>
      </c>
      <c r="BG154" s="66"/>
      <c r="BH154" s="68">
        <f t="shared" si="325"/>
        <v>0</v>
      </c>
      <c r="BI154" s="67">
        <f t="shared" si="318"/>
        <v>11922.800000000003</v>
      </c>
      <c r="BJ154" s="66"/>
      <c r="BK154" s="68">
        <f t="shared" si="288"/>
        <v>0</v>
      </c>
      <c r="BL154" s="67">
        <f t="shared" si="289"/>
        <v>7616</v>
      </c>
      <c r="BM154" s="66"/>
      <c r="BN154" s="68">
        <f t="shared" si="290"/>
        <v>0</v>
      </c>
      <c r="BO154" s="67">
        <f t="shared" si="291"/>
        <v>6613.8</v>
      </c>
      <c r="BP154" s="66"/>
      <c r="BQ154" s="68">
        <f t="shared" si="292"/>
        <v>0</v>
      </c>
      <c r="BR154" s="67">
        <f t="shared" si="293"/>
        <v>10303.599999999995</v>
      </c>
      <c r="BS154" s="66"/>
      <c r="BT154" s="66">
        <f t="shared" si="253"/>
        <v>0</v>
      </c>
      <c r="BU154" s="67">
        <f t="shared" si="319"/>
        <v>77925</v>
      </c>
      <c r="BV154" s="66"/>
      <c r="BW154" s="66">
        <f t="shared" si="254"/>
        <v>0</v>
      </c>
      <c r="BX154" s="67">
        <f t="shared" si="320"/>
        <v>59618</v>
      </c>
      <c r="BY154" s="66"/>
      <c r="BZ154" s="66">
        <f t="shared" si="255"/>
        <v>0</v>
      </c>
      <c r="CA154" s="67">
        <f t="shared" si="321"/>
        <v>69384</v>
      </c>
      <c r="CB154" s="66"/>
      <c r="CC154" s="66">
        <f t="shared" si="294"/>
        <v>0</v>
      </c>
      <c r="CD154" s="67">
        <f t="shared" si="241"/>
        <v>549</v>
      </c>
      <c r="CE154" s="66"/>
      <c r="CF154" s="66">
        <f t="shared" si="295"/>
        <v>0</v>
      </c>
      <c r="CG154" s="67">
        <f t="shared" si="296"/>
        <v>7045.9</v>
      </c>
      <c r="CH154" s="66"/>
      <c r="CI154" s="66">
        <f t="shared" si="256"/>
        <v>0</v>
      </c>
      <c r="CJ154" s="67">
        <f t="shared" si="297"/>
        <v>8813</v>
      </c>
      <c r="CK154" s="66"/>
      <c r="CL154" s="66">
        <f t="shared" si="298"/>
        <v>0</v>
      </c>
      <c r="CM154" s="79">
        <f t="shared" si="299"/>
        <v>4885</v>
      </c>
      <c r="CN154" s="66"/>
      <c r="CO154" s="68">
        <f t="shared" si="236"/>
        <v>0</v>
      </c>
      <c r="CP154" s="79">
        <f t="shared" si="300"/>
        <v>3976</v>
      </c>
      <c r="CQ154" s="66"/>
      <c r="CR154" s="68">
        <f t="shared" si="257"/>
        <v>0</v>
      </c>
      <c r="CS154" s="79">
        <f t="shared" si="301"/>
        <v>274</v>
      </c>
      <c r="CT154" s="66"/>
      <c r="CU154" s="68">
        <f t="shared" si="258"/>
        <v>0</v>
      </c>
      <c r="CV154" s="200">
        <f t="shared" si="302"/>
        <v>7769</v>
      </c>
      <c r="CW154" s="65"/>
      <c r="CX154" s="66">
        <f t="shared" si="237"/>
        <v>0</v>
      </c>
      <c r="CY154" s="40">
        <f t="shared" si="243"/>
        <v>6603</v>
      </c>
      <c r="CZ154" s="65"/>
      <c r="DA154" s="66">
        <f t="shared" si="303"/>
        <v>0</v>
      </c>
      <c r="DB154" s="67">
        <f t="shared" si="304"/>
        <v>38528</v>
      </c>
      <c r="DC154" s="66"/>
      <c r="DD154" s="66">
        <f t="shared" si="305"/>
        <v>0</v>
      </c>
      <c r="DE154" s="67">
        <f t="shared" si="306"/>
        <v>35299</v>
      </c>
      <c r="DF154" s="66"/>
      <c r="DG154" s="69">
        <f t="shared" si="307"/>
        <v>6</v>
      </c>
      <c r="DH154" s="67">
        <f t="shared" si="324"/>
        <v>66377</v>
      </c>
      <c r="DI154" s="66"/>
      <c r="DJ154" s="66">
        <f t="shared" si="259"/>
        <v>0</v>
      </c>
      <c r="DK154" s="67">
        <f t="shared" si="308"/>
        <v>3454</v>
      </c>
      <c r="DL154" s="210"/>
      <c r="DM154" s="206">
        <f t="shared" si="260"/>
        <v>0</v>
      </c>
      <c r="DN154" s="25">
        <f t="shared" si="261"/>
        <v>0</v>
      </c>
      <c r="DO154" s="5"/>
      <c r="DP154" s="43">
        <f t="shared" si="262"/>
        <v>0</v>
      </c>
      <c r="DQ154" s="27">
        <f t="shared" si="309"/>
        <v>7097</v>
      </c>
      <c r="DR154" s="5"/>
      <c r="DS154" s="43">
        <f t="shared" si="263"/>
        <v>0</v>
      </c>
      <c r="DT154" s="27">
        <f t="shared" si="310"/>
        <v>4846</v>
      </c>
      <c r="DU154" s="5"/>
      <c r="DV154" s="43">
        <f t="shared" si="264"/>
        <v>0</v>
      </c>
      <c r="DW154" s="27">
        <f t="shared" si="311"/>
        <v>4835</v>
      </c>
      <c r="DX154" s="5"/>
      <c r="DY154" s="22">
        <f t="shared" si="265"/>
        <v>0</v>
      </c>
      <c r="DZ154" s="25">
        <f t="shared" si="312"/>
        <v>523</v>
      </c>
      <c r="EA154" s="22"/>
      <c r="EB154" s="22">
        <f t="shared" si="266"/>
        <v>0</v>
      </c>
      <c r="EC154" s="28">
        <f t="shared" si="313"/>
        <v>369</v>
      </c>
      <c r="ED154" s="5"/>
      <c r="EE154" s="43">
        <f t="shared" si="267"/>
        <v>0</v>
      </c>
      <c r="EF154" s="27">
        <f t="shared" si="314"/>
        <v>4769</v>
      </c>
      <c r="EG154" s="66"/>
      <c r="EH154" s="66">
        <f t="shared" si="268"/>
        <v>0</v>
      </c>
      <c r="EI154" s="67">
        <f t="shared" si="315"/>
        <v>24840</v>
      </c>
      <c r="EJ154" s="66"/>
      <c r="EK154" s="66">
        <f t="shared" si="269"/>
        <v>0</v>
      </c>
      <c r="EL154" s="67">
        <f t="shared" si="316"/>
        <v>23470</v>
      </c>
      <c r="EM154" s="110">
        <f t="shared" si="317"/>
        <v>98990.276157</v>
      </c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</row>
    <row r="155" spans="1:299" s="36" customFormat="1" ht="11.25" customHeight="1" x14ac:dyDescent="0.25">
      <c r="A155" s="11">
        <v>46039</v>
      </c>
      <c r="B155" s="187"/>
      <c r="C155" s="174">
        <v>8004943773</v>
      </c>
      <c r="D155" s="13" t="s">
        <v>119</v>
      </c>
      <c r="E155" s="14">
        <v>25</v>
      </c>
      <c r="F155" s="15">
        <v>5</v>
      </c>
      <c r="G155" s="16">
        <v>191516031067</v>
      </c>
      <c r="H155" s="66"/>
      <c r="I155" s="41">
        <f t="shared" si="244"/>
        <v>50</v>
      </c>
      <c r="J155" s="48">
        <f t="shared" si="326"/>
        <v>92193</v>
      </c>
      <c r="K155" s="66"/>
      <c r="L155" s="41">
        <f t="shared" si="233"/>
        <v>50</v>
      </c>
      <c r="M155" s="48">
        <f t="shared" si="327"/>
        <v>23540</v>
      </c>
      <c r="N155" s="66"/>
      <c r="O155" s="41">
        <f t="shared" si="245"/>
        <v>50</v>
      </c>
      <c r="P155" s="48">
        <f t="shared" si="328"/>
        <v>86310</v>
      </c>
      <c r="Q155" s="66"/>
      <c r="R155" s="66">
        <f t="shared" si="246"/>
        <v>50</v>
      </c>
      <c r="S155" s="67">
        <f t="shared" ref="S155:S162" si="329">S154+Q155-R155</f>
        <v>18534</v>
      </c>
      <c r="T155" s="66"/>
      <c r="U155" s="66">
        <f t="shared" si="270"/>
        <v>0</v>
      </c>
      <c r="V155" s="67">
        <f t="shared" si="271"/>
        <v>62991.200000000004</v>
      </c>
      <c r="W155" s="136"/>
      <c r="X155" s="69">
        <f t="shared" si="247"/>
        <v>0</v>
      </c>
      <c r="Y155" s="67">
        <f t="shared" si="272"/>
        <v>1537.5</v>
      </c>
      <c r="Z155" s="66"/>
      <c r="AA155" s="68">
        <f t="shared" si="323"/>
        <v>0</v>
      </c>
      <c r="AB155" s="67">
        <f t="shared" si="273"/>
        <v>7874</v>
      </c>
      <c r="AC155" s="66"/>
      <c r="AD155" s="66">
        <f t="shared" si="235"/>
        <v>0</v>
      </c>
      <c r="AE155" s="67">
        <f t="shared" si="274"/>
        <v>1279.5</v>
      </c>
      <c r="AF155" s="66"/>
      <c r="AG155" s="78">
        <f t="shared" si="248"/>
        <v>127.49999999999999</v>
      </c>
      <c r="AH155" s="79">
        <f t="shared" si="275"/>
        <v>1497.5</v>
      </c>
      <c r="AI155" s="66"/>
      <c r="AJ155" s="68">
        <f t="shared" si="249"/>
        <v>0</v>
      </c>
      <c r="AK155" s="67">
        <f t="shared" si="276"/>
        <v>1205.5</v>
      </c>
      <c r="AL155" s="66"/>
      <c r="AM155" s="68">
        <f t="shared" si="250"/>
        <v>0</v>
      </c>
      <c r="AN155" s="67">
        <f t="shared" si="277"/>
        <v>1051.1000000000001</v>
      </c>
      <c r="AO155" s="66"/>
      <c r="AP155" s="68">
        <f t="shared" si="251"/>
        <v>0</v>
      </c>
      <c r="AQ155" s="67">
        <f t="shared" si="278"/>
        <v>2816.3999999999996</v>
      </c>
      <c r="AR155" s="66"/>
      <c r="AS155" s="68">
        <f t="shared" si="252"/>
        <v>0</v>
      </c>
      <c r="AT155" s="67">
        <f t="shared" si="279"/>
        <v>2107.6</v>
      </c>
      <c r="AU155" s="66"/>
      <c r="AV155" s="66">
        <f t="shared" si="280"/>
        <v>0</v>
      </c>
      <c r="AW155" s="42">
        <f t="shared" si="281"/>
        <v>1383.6000000000001</v>
      </c>
      <c r="AX155" s="66"/>
      <c r="AY155" s="66">
        <f t="shared" si="282"/>
        <v>0</v>
      </c>
      <c r="AZ155" s="67">
        <f t="shared" si="283"/>
        <v>1870</v>
      </c>
      <c r="BA155" s="66"/>
      <c r="BB155" s="68">
        <f t="shared" si="284"/>
        <v>0</v>
      </c>
      <c r="BC155" s="67">
        <f t="shared" si="285"/>
        <v>3451.6</v>
      </c>
      <c r="BD155" s="66"/>
      <c r="BE155" s="68">
        <f t="shared" si="286"/>
        <v>0</v>
      </c>
      <c r="BF155" s="67">
        <f t="shared" si="287"/>
        <v>2706.2000000000003</v>
      </c>
      <c r="BG155" s="66"/>
      <c r="BH155" s="68">
        <f t="shared" si="325"/>
        <v>0</v>
      </c>
      <c r="BI155" s="67">
        <f t="shared" si="318"/>
        <v>11922.800000000003</v>
      </c>
      <c r="BJ155" s="66"/>
      <c r="BK155" s="68">
        <f t="shared" si="288"/>
        <v>0</v>
      </c>
      <c r="BL155" s="67">
        <f t="shared" si="289"/>
        <v>7616</v>
      </c>
      <c r="BM155" s="66"/>
      <c r="BN155" s="68">
        <f t="shared" si="290"/>
        <v>0</v>
      </c>
      <c r="BO155" s="67">
        <f t="shared" si="291"/>
        <v>6613.8</v>
      </c>
      <c r="BP155" s="66"/>
      <c r="BQ155" s="68">
        <f t="shared" si="292"/>
        <v>0</v>
      </c>
      <c r="BR155" s="67">
        <f t="shared" si="293"/>
        <v>10303.599999999995</v>
      </c>
      <c r="BS155" s="66"/>
      <c r="BT155" s="66">
        <f t="shared" si="253"/>
        <v>0</v>
      </c>
      <c r="BU155" s="67">
        <f t="shared" si="319"/>
        <v>77925</v>
      </c>
      <c r="BV155" s="66"/>
      <c r="BW155" s="66">
        <f t="shared" si="254"/>
        <v>0</v>
      </c>
      <c r="BX155" s="67">
        <f t="shared" si="320"/>
        <v>59618</v>
      </c>
      <c r="BY155" s="66"/>
      <c r="BZ155" s="66">
        <f t="shared" si="255"/>
        <v>0</v>
      </c>
      <c r="CA155" s="67">
        <f t="shared" si="321"/>
        <v>69384</v>
      </c>
      <c r="CB155" s="66"/>
      <c r="CC155" s="66">
        <f t="shared" si="294"/>
        <v>0</v>
      </c>
      <c r="CD155" s="67">
        <f t="shared" si="241"/>
        <v>549</v>
      </c>
      <c r="CE155" s="66"/>
      <c r="CF155" s="66">
        <f t="shared" si="295"/>
        <v>0</v>
      </c>
      <c r="CG155" s="67">
        <f t="shared" si="296"/>
        <v>7045.9</v>
      </c>
      <c r="CH155" s="66"/>
      <c r="CI155" s="66">
        <f t="shared" si="256"/>
        <v>0</v>
      </c>
      <c r="CJ155" s="67">
        <f t="shared" si="297"/>
        <v>8813</v>
      </c>
      <c r="CK155" s="66"/>
      <c r="CL155" s="66">
        <f t="shared" si="298"/>
        <v>0</v>
      </c>
      <c r="CM155" s="79">
        <f t="shared" si="299"/>
        <v>4885</v>
      </c>
      <c r="CN155" s="66"/>
      <c r="CO155" s="68">
        <f t="shared" si="236"/>
        <v>0</v>
      </c>
      <c r="CP155" s="79">
        <f t="shared" si="300"/>
        <v>3976</v>
      </c>
      <c r="CQ155" s="66"/>
      <c r="CR155" s="68">
        <f t="shared" si="257"/>
        <v>0</v>
      </c>
      <c r="CS155" s="79">
        <f t="shared" si="301"/>
        <v>274</v>
      </c>
      <c r="CT155" s="66"/>
      <c r="CU155" s="68">
        <f t="shared" si="258"/>
        <v>0</v>
      </c>
      <c r="CV155" s="200">
        <f t="shared" si="302"/>
        <v>7769</v>
      </c>
      <c r="CW155" s="65"/>
      <c r="CX155" s="66">
        <f t="shared" si="237"/>
        <v>0</v>
      </c>
      <c r="CY155" s="40">
        <f t="shared" si="243"/>
        <v>6603</v>
      </c>
      <c r="CZ155" s="65"/>
      <c r="DA155" s="66">
        <f t="shared" si="303"/>
        <v>0</v>
      </c>
      <c r="DB155" s="67">
        <f t="shared" si="304"/>
        <v>38528</v>
      </c>
      <c r="DC155" s="66"/>
      <c r="DD155" s="66">
        <f t="shared" si="305"/>
        <v>0</v>
      </c>
      <c r="DE155" s="67">
        <f t="shared" si="306"/>
        <v>35299</v>
      </c>
      <c r="DF155" s="66"/>
      <c r="DG155" s="69">
        <f t="shared" si="307"/>
        <v>0</v>
      </c>
      <c r="DH155" s="67">
        <f t="shared" si="324"/>
        <v>66377</v>
      </c>
      <c r="DI155" s="66"/>
      <c r="DJ155" s="66">
        <f t="shared" si="259"/>
        <v>0</v>
      </c>
      <c r="DK155" s="67">
        <f t="shared" si="308"/>
        <v>3454</v>
      </c>
      <c r="DL155" s="210"/>
      <c r="DM155" s="206">
        <f t="shared" si="260"/>
        <v>0</v>
      </c>
      <c r="DN155" s="25">
        <f t="shared" si="261"/>
        <v>0</v>
      </c>
      <c r="DO155" s="5"/>
      <c r="DP155" s="43">
        <f t="shared" si="262"/>
        <v>0</v>
      </c>
      <c r="DQ155" s="27">
        <f t="shared" si="309"/>
        <v>7097</v>
      </c>
      <c r="DR155" s="5"/>
      <c r="DS155" s="43">
        <f t="shared" si="263"/>
        <v>0</v>
      </c>
      <c r="DT155" s="27">
        <f t="shared" si="310"/>
        <v>4846</v>
      </c>
      <c r="DU155" s="5"/>
      <c r="DV155" s="43">
        <f t="shared" si="264"/>
        <v>0</v>
      </c>
      <c r="DW155" s="27">
        <f t="shared" si="311"/>
        <v>4835</v>
      </c>
      <c r="DX155" s="5"/>
      <c r="DY155" s="22">
        <f t="shared" si="265"/>
        <v>0</v>
      </c>
      <c r="DZ155" s="25">
        <f t="shared" si="312"/>
        <v>523</v>
      </c>
      <c r="EA155" s="22"/>
      <c r="EB155" s="22">
        <f t="shared" si="266"/>
        <v>0</v>
      </c>
      <c r="EC155" s="28">
        <f t="shared" si="313"/>
        <v>369</v>
      </c>
      <c r="ED155" s="5"/>
      <c r="EE155" s="43">
        <f t="shared" si="267"/>
        <v>0</v>
      </c>
      <c r="EF155" s="27">
        <f t="shared" si="314"/>
        <v>4769</v>
      </c>
      <c r="EG155" s="66"/>
      <c r="EH155" s="66">
        <f t="shared" si="268"/>
        <v>0</v>
      </c>
      <c r="EI155" s="67">
        <f t="shared" si="315"/>
        <v>24840</v>
      </c>
      <c r="EJ155" s="66"/>
      <c r="EK155" s="66">
        <f t="shared" si="269"/>
        <v>0</v>
      </c>
      <c r="EL155" s="67">
        <f t="shared" si="316"/>
        <v>23470</v>
      </c>
      <c r="EM155" s="110">
        <f t="shared" si="317"/>
        <v>98929.607357000001</v>
      </c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</row>
    <row r="156" spans="1:299" ht="11.25" customHeight="1" x14ac:dyDescent="0.25">
      <c r="A156" s="11">
        <v>46039</v>
      </c>
      <c r="B156" s="187"/>
      <c r="C156" s="174">
        <v>8004944538</v>
      </c>
      <c r="D156" s="13" t="s">
        <v>66</v>
      </c>
      <c r="E156" s="14">
        <v>40</v>
      </c>
      <c r="F156" s="15">
        <v>2</v>
      </c>
      <c r="G156" s="16">
        <v>191516031098</v>
      </c>
      <c r="H156" s="66"/>
      <c r="I156" s="41">
        <f t="shared" si="244"/>
        <v>80</v>
      </c>
      <c r="J156" s="48">
        <f t="shared" si="326"/>
        <v>92113</v>
      </c>
      <c r="K156" s="66"/>
      <c r="L156" s="41">
        <f t="shared" si="233"/>
        <v>80</v>
      </c>
      <c r="M156" s="48">
        <f t="shared" si="327"/>
        <v>23460</v>
      </c>
      <c r="N156" s="66"/>
      <c r="O156" s="41">
        <f t="shared" si="245"/>
        <v>80</v>
      </c>
      <c r="P156" s="48">
        <f t="shared" si="328"/>
        <v>86230</v>
      </c>
      <c r="Q156" s="66"/>
      <c r="R156" s="66">
        <f t="shared" si="246"/>
        <v>80</v>
      </c>
      <c r="S156" s="67">
        <f t="shared" si="329"/>
        <v>18454</v>
      </c>
      <c r="T156" s="66"/>
      <c r="U156" s="66">
        <f t="shared" si="270"/>
        <v>0</v>
      </c>
      <c r="V156" s="67">
        <f t="shared" si="271"/>
        <v>62991.200000000004</v>
      </c>
      <c r="X156" s="69">
        <f t="shared" si="247"/>
        <v>0</v>
      </c>
      <c r="Y156" s="67">
        <f t="shared" si="272"/>
        <v>1537.5</v>
      </c>
      <c r="Z156" s="66"/>
      <c r="AA156" s="68">
        <f t="shared" si="323"/>
        <v>0</v>
      </c>
      <c r="AB156" s="67">
        <f t="shared" si="273"/>
        <v>7874</v>
      </c>
      <c r="AC156" s="66"/>
      <c r="AD156" s="66">
        <f t="shared" si="235"/>
        <v>0</v>
      </c>
      <c r="AE156" s="67">
        <f t="shared" si="274"/>
        <v>1279.5</v>
      </c>
      <c r="AF156" s="66"/>
      <c r="AG156" s="78">
        <f t="shared" si="248"/>
        <v>84</v>
      </c>
      <c r="AH156" s="79">
        <f t="shared" si="275"/>
        <v>1413.5</v>
      </c>
      <c r="AI156" s="66"/>
      <c r="AJ156" s="68">
        <f t="shared" si="249"/>
        <v>0</v>
      </c>
      <c r="AK156" s="67">
        <f t="shared" si="276"/>
        <v>1205.5</v>
      </c>
      <c r="AL156" s="66"/>
      <c r="AM156" s="68">
        <f t="shared" si="250"/>
        <v>0</v>
      </c>
      <c r="AN156" s="67">
        <f t="shared" si="277"/>
        <v>1051.1000000000001</v>
      </c>
      <c r="AO156" s="66"/>
      <c r="AP156" s="68">
        <f t="shared" si="251"/>
        <v>0</v>
      </c>
      <c r="AQ156" s="67">
        <f t="shared" si="278"/>
        <v>2816.3999999999996</v>
      </c>
      <c r="AR156" s="66"/>
      <c r="AS156" s="68">
        <f t="shared" si="252"/>
        <v>0</v>
      </c>
      <c r="AT156" s="67">
        <f t="shared" si="279"/>
        <v>2107.6</v>
      </c>
      <c r="AU156" s="66"/>
      <c r="AV156" s="66">
        <f t="shared" si="280"/>
        <v>0</v>
      </c>
      <c r="AW156" s="42">
        <f t="shared" si="281"/>
        <v>1383.6000000000001</v>
      </c>
      <c r="AX156" s="66"/>
      <c r="AY156" s="66">
        <f t="shared" si="282"/>
        <v>0</v>
      </c>
      <c r="AZ156" s="67">
        <f t="shared" si="283"/>
        <v>1870</v>
      </c>
      <c r="BA156" s="66"/>
      <c r="BB156" s="68">
        <f t="shared" si="284"/>
        <v>0</v>
      </c>
      <c r="BC156" s="67">
        <f t="shared" si="285"/>
        <v>3451.6</v>
      </c>
      <c r="BD156" s="66"/>
      <c r="BE156" s="68">
        <f t="shared" si="286"/>
        <v>0</v>
      </c>
      <c r="BF156" s="67">
        <f t="shared" si="287"/>
        <v>2706.2000000000003</v>
      </c>
      <c r="BG156" s="66"/>
      <c r="BH156" s="68">
        <f t="shared" si="325"/>
        <v>0</v>
      </c>
      <c r="BI156" s="67">
        <f t="shared" si="318"/>
        <v>11922.800000000003</v>
      </c>
      <c r="BJ156" s="66"/>
      <c r="BK156" s="68">
        <f t="shared" si="288"/>
        <v>0</v>
      </c>
      <c r="BL156" s="67">
        <f t="shared" si="289"/>
        <v>7616</v>
      </c>
      <c r="BM156" s="66"/>
      <c r="BN156" s="68">
        <f t="shared" si="290"/>
        <v>0</v>
      </c>
      <c r="BO156" s="67">
        <f t="shared" si="291"/>
        <v>6613.8</v>
      </c>
      <c r="BP156" s="66"/>
      <c r="BQ156" s="68">
        <f t="shared" si="292"/>
        <v>0</v>
      </c>
      <c r="BR156" s="67">
        <f t="shared" si="293"/>
        <v>10303.599999999995</v>
      </c>
      <c r="BS156" s="66"/>
      <c r="BT156" s="66">
        <f t="shared" si="253"/>
        <v>0</v>
      </c>
      <c r="BU156" s="67">
        <f t="shared" si="319"/>
        <v>77925</v>
      </c>
      <c r="BV156" s="66"/>
      <c r="BW156" s="66">
        <f t="shared" si="254"/>
        <v>0</v>
      </c>
      <c r="BX156" s="67">
        <f t="shared" si="320"/>
        <v>59618</v>
      </c>
      <c r="BY156" s="66"/>
      <c r="BZ156" s="66">
        <f t="shared" si="255"/>
        <v>0</v>
      </c>
      <c r="CA156" s="67">
        <f t="shared" si="321"/>
        <v>69384</v>
      </c>
      <c r="CB156" s="66"/>
      <c r="CC156" s="66">
        <f t="shared" si="294"/>
        <v>0</v>
      </c>
      <c r="CD156" s="67">
        <f t="shared" si="241"/>
        <v>549</v>
      </c>
      <c r="CE156" s="66"/>
      <c r="CF156" s="66">
        <f t="shared" si="295"/>
        <v>0</v>
      </c>
      <c r="CG156" s="67">
        <f t="shared" si="296"/>
        <v>7045.9</v>
      </c>
      <c r="CH156" s="66"/>
      <c r="CI156" s="66">
        <f t="shared" si="256"/>
        <v>0</v>
      </c>
      <c r="CJ156" s="67">
        <f t="shared" si="297"/>
        <v>8813</v>
      </c>
      <c r="CK156" s="66"/>
      <c r="CL156" s="66">
        <f t="shared" si="298"/>
        <v>0</v>
      </c>
      <c r="CM156" s="79">
        <f t="shared" si="299"/>
        <v>4885</v>
      </c>
      <c r="CN156" s="66"/>
      <c r="CO156" s="68">
        <f t="shared" si="236"/>
        <v>0</v>
      </c>
      <c r="CP156" s="79">
        <f t="shared" si="300"/>
        <v>3976</v>
      </c>
      <c r="CQ156" s="66"/>
      <c r="CR156" s="68">
        <f t="shared" si="257"/>
        <v>0</v>
      </c>
      <c r="CS156" s="79">
        <f t="shared" si="301"/>
        <v>274</v>
      </c>
      <c r="CT156" s="66"/>
      <c r="CU156" s="68">
        <f t="shared" si="258"/>
        <v>0</v>
      </c>
      <c r="CV156" s="200">
        <f t="shared" si="302"/>
        <v>7769</v>
      </c>
      <c r="CW156" s="65"/>
      <c r="CX156" s="66">
        <f t="shared" si="237"/>
        <v>0</v>
      </c>
      <c r="CY156" s="40">
        <f t="shared" si="243"/>
        <v>6603</v>
      </c>
      <c r="CZ156" s="65"/>
      <c r="DA156" s="66">
        <f t="shared" si="303"/>
        <v>0</v>
      </c>
      <c r="DB156" s="67">
        <f t="shared" si="304"/>
        <v>38528</v>
      </c>
      <c r="DC156" s="66"/>
      <c r="DD156" s="66">
        <f t="shared" si="305"/>
        <v>0</v>
      </c>
      <c r="DE156" s="67">
        <f t="shared" si="306"/>
        <v>35299</v>
      </c>
      <c r="DF156" s="66"/>
      <c r="DG156" s="69">
        <f t="shared" si="307"/>
        <v>0</v>
      </c>
      <c r="DH156" s="67">
        <f t="shared" si="324"/>
        <v>66377</v>
      </c>
      <c r="DI156" s="66"/>
      <c r="DJ156" s="66">
        <f t="shared" si="259"/>
        <v>0</v>
      </c>
      <c r="DK156" s="67">
        <f t="shared" si="308"/>
        <v>3454</v>
      </c>
      <c r="DM156" s="206">
        <f t="shared" si="260"/>
        <v>0</v>
      </c>
      <c r="DN156" s="25">
        <f t="shared" si="261"/>
        <v>0</v>
      </c>
      <c r="DO156" s="5"/>
      <c r="DP156" s="43">
        <f t="shared" si="262"/>
        <v>0</v>
      </c>
      <c r="DQ156" s="27">
        <f t="shared" si="309"/>
        <v>7097</v>
      </c>
      <c r="DR156" s="5"/>
      <c r="DS156" s="43">
        <f t="shared" si="263"/>
        <v>0</v>
      </c>
      <c r="DT156" s="27">
        <f t="shared" si="310"/>
        <v>4846</v>
      </c>
      <c r="DU156" s="5"/>
      <c r="DV156" s="43">
        <f t="shared" si="264"/>
        <v>0</v>
      </c>
      <c r="DW156" s="27">
        <f t="shared" si="311"/>
        <v>4835</v>
      </c>
      <c r="DX156" s="5"/>
      <c r="DY156" s="22">
        <f t="shared" si="265"/>
        <v>0</v>
      </c>
      <c r="DZ156" s="25">
        <f t="shared" si="312"/>
        <v>523</v>
      </c>
      <c r="EA156" s="22"/>
      <c r="EB156" s="22">
        <f t="shared" si="266"/>
        <v>0</v>
      </c>
      <c r="EC156" s="28">
        <f t="shared" si="313"/>
        <v>369</v>
      </c>
      <c r="ED156" s="5"/>
      <c r="EE156" s="43">
        <f t="shared" si="267"/>
        <v>0</v>
      </c>
      <c r="EF156" s="27">
        <f t="shared" si="314"/>
        <v>4769</v>
      </c>
      <c r="EG156" s="66"/>
      <c r="EH156" s="66">
        <f t="shared" si="268"/>
        <v>0</v>
      </c>
      <c r="EI156" s="67">
        <f t="shared" si="315"/>
        <v>24840</v>
      </c>
      <c r="EJ156" s="66"/>
      <c r="EK156" s="66">
        <f t="shared" si="269"/>
        <v>0</v>
      </c>
      <c r="EL156" s="67">
        <f t="shared" si="316"/>
        <v>23470</v>
      </c>
      <c r="EM156" s="110">
        <f t="shared" si="317"/>
        <v>98869.677756999998</v>
      </c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</row>
    <row r="157" spans="1:299" ht="11.25" customHeight="1" x14ac:dyDescent="0.25">
      <c r="A157" s="11">
        <v>46039</v>
      </c>
      <c r="B157" s="187"/>
      <c r="C157" s="174">
        <v>8004944570</v>
      </c>
      <c r="D157" s="13" t="s">
        <v>211</v>
      </c>
      <c r="E157" s="14">
        <v>40</v>
      </c>
      <c r="F157" s="15">
        <v>2</v>
      </c>
      <c r="G157" s="16">
        <v>191516032354</v>
      </c>
      <c r="H157" s="66"/>
      <c r="I157" s="41">
        <f t="shared" si="244"/>
        <v>80</v>
      </c>
      <c r="J157" s="48">
        <f t="shared" si="326"/>
        <v>92033</v>
      </c>
      <c r="K157" s="66"/>
      <c r="L157" s="41">
        <f t="shared" si="233"/>
        <v>80</v>
      </c>
      <c r="M157" s="48">
        <f t="shared" si="327"/>
        <v>23380</v>
      </c>
      <c r="N157" s="66"/>
      <c r="O157" s="41">
        <f t="shared" si="245"/>
        <v>80</v>
      </c>
      <c r="P157" s="48">
        <f t="shared" si="328"/>
        <v>86150</v>
      </c>
      <c r="Q157" s="66"/>
      <c r="R157" s="66">
        <f t="shared" si="246"/>
        <v>80</v>
      </c>
      <c r="S157" s="67">
        <f t="shared" si="329"/>
        <v>18374</v>
      </c>
      <c r="T157" s="66"/>
      <c r="U157" s="66">
        <f t="shared" si="270"/>
        <v>0</v>
      </c>
      <c r="V157" s="67">
        <f t="shared" si="271"/>
        <v>62991.200000000004</v>
      </c>
      <c r="X157" s="69">
        <f t="shared" si="247"/>
        <v>84</v>
      </c>
      <c r="Y157" s="67">
        <f t="shared" si="272"/>
        <v>1453.5</v>
      </c>
      <c r="Z157" s="66"/>
      <c r="AA157" s="68">
        <f t="shared" si="323"/>
        <v>0</v>
      </c>
      <c r="AB157" s="67">
        <f t="shared" si="273"/>
        <v>7874</v>
      </c>
      <c r="AC157" s="66"/>
      <c r="AD157" s="66">
        <f t="shared" si="235"/>
        <v>0</v>
      </c>
      <c r="AE157" s="67">
        <f t="shared" si="274"/>
        <v>1279.5</v>
      </c>
      <c r="AF157" s="66"/>
      <c r="AG157" s="78">
        <f t="shared" si="248"/>
        <v>0</v>
      </c>
      <c r="AH157" s="79">
        <f t="shared" si="275"/>
        <v>1413.5</v>
      </c>
      <c r="AI157" s="66"/>
      <c r="AJ157" s="68">
        <f t="shared" si="249"/>
        <v>0</v>
      </c>
      <c r="AK157" s="67">
        <f t="shared" si="276"/>
        <v>1205.5</v>
      </c>
      <c r="AL157" s="66"/>
      <c r="AM157" s="68">
        <f t="shared" si="250"/>
        <v>0</v>
      </c>
      <c r="AN157" s="67">
        <f t="shared" si="277"/>
        <v>1051.1000000000001</v>
      </c>
      <c r="AO157" s="66"/>
      <c r="AP157" s="68">
        <f t="shared" si="251"/>
        <v>0</v>
      </c>
      <c r="AQ157" s="67">
        <f t="shared" si="278"/>
        <v>2816.3999999999996</v>
      </c>
      <c r="AR157" s="66"/>
      <c r="AS157" s="68">
        <f t="shared" si="252"/>
        <v>0</v>
      </c>
      <c r="AT157" s="67">
        <f t="shared" si="279"/>
        <v>2107.6</v>
      </c>
      <c r="AU157" s="66"/>
      <c r="AV157" s="66">
        <f t="shared" si="280"/>
        <v>0</v>
      </c>
      <c r="AW157" s="42">
        <f t="shared" si="281"/>
        <v>1383.6000000000001</v>
      </c>
      <c r="AX157" s="66"/>
      <c r="AY157" s="66">
        <f t="shared" si="282"/>
        <v>0</v>
      </c>
      <c r="AZ157" s="67">
        <f t="shared" si="283"/>
        <v>1870</v>
      </c>
      <c r="BA157" s="66"/>
      <c r="BB157" s="68">
        <f t="shared" si="284"/>
        <v>0</v>
      </c>
      <c r="BC157" s="67">
        <f t="shared" si="285"/>
        <v>3451.6</v>
      </c>
      <c r="BD157" s="66"/>
      <c r="BE157" s="68">
        <f t="shared" si="286"/>
        <v>0</v>
      </c>
      <c r="BF157" s="67">
        <f t="shared" si="287"/>
        <v>2706.2000000000003</v>
      </c>
      <c r="BG157" s="66"/>
      <c r="BH157" s="68">
        <f t="shared" si="325"/>
        <v>0</v>
      </c>
      <c r="BI157" s="67">
        <f t="shared" si="318"/>
        <v>11922.800000000003</v>
      </c>
      <c r="BJ157" s="66"/>
      <c r="BK157" s="68">
        <f t="shared" si="288"/>
        <v>0</v>
      </c>
      <c r="BL157" s="67">
        <f t="shared" si="289"/>
        <v>7616</v>
      </c>
      <c r="BM157" s="66"/>
      <c r="BN157" s="68">
        <f t="shared" si="290"/>
        <v>0</v>
      </c>
      <c r="BO157" s="67">
        <f t="shared" si="291"/>
        <v>6613.8</v>
      </c>
      <c r="BP157" s="66"/>
      <c r="BQ157" s="68">
        <f t="shared" si="292"/>
        <v>0</v>
      </c>
      <c r="BR157" s="67">
        <f t="shared" si="293"/>
        <v>10303.599999999995</v>
      </c>
      <c r="BS157" s="66"/>
      <c r="BT157" s="66">
        <f t="shared" si="253"/>
        <v>0</v>
      </c>
      <c r="BU157" s="67">
        <f t="shared" si="319"/>
        <v>77925</v>
      </c>
      <c r="BV157" s="66"/>
      <c r="BW157" s="66">
        <f t="shared" si="254"/>
        <v>0</v>
      </c>
      <c r="BX157" s="67">
        <f t="shared" si="320"/>
        <v>59618</v>
      </c>
      <c r="BY157" s="66"/>
      <c r="BZ157" s="66">
        <f t="shared" si="255"/>
        <v>0</v>
      </c>
      <c r="CA157" s="67">
        <f t="shared" si="321"/>
        <v>69384</v>
      </c>
      <c r="CB157" s="66"/>
      <c r="CC157" s="66">
        <f t="shared" si="294"/>
        <v>0</v>
      </c>
      <c r="CD157" s="67">
        <f t="shared" si="241"/>
        <v>549</v>
      </c>
      <c r="CE157" s="66"/>
      <c r="CF157" s="66">
        <f t="shared" si="295"/>
        <v>0</v>
      </c>
      <c r="CG157" s="67">
        <f t="shared" si="296"/>
        <v>7045.9</v>
      </c>
      <c r="CH157" s="66"/>
      <c r="CI157" s="66">
        <f t="shared" si="256"/>
        <v>0</v>
      </c>
      <c r="CJ157" s="67">
        <f t="shared" si="297"/>
        <v>8813</v>
      </c>
      <c r="CK157" s="66"/>
      <c r="CL157" s="66">
        <f t="shared" si="298"/>
        <v>0</v>
      </c>
      <c r="CM157" s="79">
        <f t="shared" si="299"/>
        <v>4885</v>
      </c>
      <c r="CN157" s="66"/>
      <c r="CO157" s="68">
        <f t="shared" si="236"/>
        <v>0</v>
      </c>
      <c r="CP157" s="79">
        <f t="shared" si="300"/>
        <v>3976</v>
      </c>
      <c r="CQ157" s="66"/>
      <c r="CR157" s="68">
        <f t="shared" si="257"/>
        <v>0</v>
      </c>
      <c r="CS157" s="79">
        <f t="shared" si="301"/>
        <v>274</v>
      </c>
      <c r="CT157" s="66"/>
      <c r="CU157" s="68">
        <f t="shared" si="258"/>
        <v>0</v>
      </c>
      <c r="CV157" s="200">
        <f t="shared" si="302"/>
        <v>7769</v>
      </c>
      <c r="CW157" s="65"/>
      <c r="CX157" s="66">
        <f t="shared" si="237"/>
        <v>0</v>
      </c>
      <c r="CY157" s="40">
        <f t="shared" si="243"/>
        <v>6603</v>
      </c>
      <c r="CZ157" s="65"/>
      <c r="DA157" s="66">
        <f t="shared" si="303"/>
        <v>0</v>
      </c>
      <c r="DB157" s="67">
        <f t="shared" si="304"/>
        <v>38528</v>
      </c>
      <c r="DC157" s="66"/>
      <c r="DD157" s="66">
        <f t="shared" si="305"/>
        <v>0</v>
      </c>
      <c r="DE157" s="67">
        <f t="shared" si="306"/>
        <v>35299</v>
      </c>
      <c r="DF157" s="66"/>
      <c r="DG157" s="69">
        <f t="shared" si="307"/>
        <v>0</v>
      </c>
      <c r="DH157" s="67">
        <f t="shared" si="324"/>
        <v>66377</v>
      </c>
      <c r="DI157" s="66"/>
      <c r="DJ157" s="66">
        <f t="shared" si="259"/>
        <v>0</v>
      </c>
      <c r="DK157" s="67">
        <f t="shared" si="308"/>
        <v>3454</v>
      </c>
      <c r="DM157" s="206">
        <f t="shared" si="260"/>
        <v>0</v>
      </c>
      <c r="DN157" s="25">
        <f t="shared" si="261"/>
        <v>0</v>
      </c>
      <c r="DO157" s="5"/>
      <c r="DP157" s="43">
        <f t="shared" si="262"/>
        <v>0</v>
      </c>
      <c r="DQ157" s="27">
        <f t="shared" si="309"/>
        <v>7097</v>
      </c>
      <c r="DR157" s="5"/>
      <c r="DS157" s="43">
        <f t="shared" si="263"/>
        <v>0</v>
      </c>
      <c r="DT157" s="27">
        <f t="shared" si="310"/>
        <v>4846</v>
      </c>
      <c r="DU157" s="5"/>
      <c r="DV157" s="43">
        <f t="shared" si="264"/>
        <v>0</v>
      </c>
      <c r="DW157" s="27">
        <f t="shared" si="311"/>
        <v>4835</v>
      </c>
      <c r="DX157" s="5"/>
      <c r="DY157" s="22">
        <f t="shared" si="265"/>
        <v>0</v>
      </c>
      <c r="DZ157" s="25">
        <f t="shared" si="312"/>
        <v>523</v>
      </c>
      <c r="EA157" s="22"/>
      <c r="EB157" s="22">
        <f t="shared" si="266"/>
        <v>0</v>
      </c>
      <c r="EC157" s="28">
        <f t="shared" si="313"/>
        <v>369</v>
      </c>
      <c r="ED157" s="5"/>
      <c r="EE157" s="43">
        <f t="shared" si="267"/>
        <v>0</v>
      </c>
      <c r="EF157" s="27">
        <f t="shared" si="314"/>
        <v>4769</v>
      </c>
      <c r="EG157" s="66"/>
      <c r="EH157" s="66">
        <f t="shared" si="268"/>
        <v>0</v>
      </c>
      <c r="EI157" s="67">
        <f t="shared" si="315"/>
        <v>24840</v>
      </c>
      <c r="EJ157" s="66"/>
      <c r="EK157" s="66">
        <f t="shared" si="269"/>
        <v>0</v>
      </c>
      <c r="EL157" s="67">
        <f t="shared" si="316"/>
        <v>23470</v>
      </c>
      <c r="EM157" s="110">
        <f t="shared" si="317"/>
        <v>98776.980637000001</v>
      </c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</row>
    <row r="158" spans="1:299" s="36" customFormat="1" ht="11.25" customHeight="1" x14ac:dyDescent="0.25">
      <c r="A158" s="11">
        <v>46039</v>
      </c>
      <c r="B158" s="187"/>
      <c r="C158" s="174">
        <v>8004943774</v>
      </c>
      <c r="D158" s="13" t="s">
        <v>217</v>
      </c>
      <c r="E158" s="14">
        <v>6</v>
      </c>
      <c r="F158" s="15">
        <v>30</v>
      </c>
      <c r="G158" s="16">
        <v>191516030947</v>
      </c>
      <c r="H158" s="66"/>
      <c r="I158" s="41">
        <f t="shared" si="244"/>
        <v>12</v>
      </c>
      <c r="J158" s="48">
        <f t="shared" si="326"/>
        <v>92021</v>
      </c>
      <c r="K158" s="66"/>
      <c r="L158" s="41">
        <f t="shared" si="233"/>
        <v>12</v>
      </c>
      <c r="M158" s="48">
        <f t="shared" si="327"/>
        <v>23368</v>
      </c>
      <c r="N158" s="66"/>
      <c r="O158" s="41">
        <f t="shared" si="245"/>
        <v>12</v>
      </c>
      <c r="P158" s="48">
        <f t="shared" si="328"/>
        <v>86138</v>
      </c>
      <c r="Q158" s="66"/>
      <c r="R158" s="66">
        <f t="shared" si="246"/>
        <v>12</v>
      </c>
      <c r="S158" s="67">
        <f t="shared" si="329"/>
        <v>18362</v>
      </c>
      <c r="T158" s="66"/>
      <c r="U158" s="66">
        <f t="shared" si="270"/>
        <v>0</v>
      </c>
      <c r="V158" s="67">
        <f t="shared" si="271"/>
        <v>62991.200000000004</v>
      </c>
      <c r="W158" s="136"/>
      <c r="X158" s="69">
        <f t="shared" si="247"/>
        <v>0</v>
      </c>
      <c r="Y158" s="67">
        <f t="shared" si="272"/>
        <v>1453.5</v>
      </c>
      <c r="Z158" s="66"/>
      <c r="AA158" s="68">
        <f t="shared" si="323"/>
        <v>0</v>
      </c>
      <c r="AB158" s="67">
        <f t="shared" si="273"/>
        <v>7874</v>
      </c>
      <c r="AC158" s="66"/>
      <c r="AD158" s="66">
        <f t="shared" si="235"/>
        <v>0</v>
      </c>
      <c r="AE158" s="67">
        <f t="shared" si="274"/>
        <v>1279.5</v>
      </c>
      <c r="AF158" s="66"/>
      <c r="AG158" s="78">
        <f t="shared" si="248"/>
        <v>180.60000000000002</v>
      </c>
      <c r="AH158" s="79">
        <f t="shared" si="275"/>
        <v>1232.9000000000001</v>
      </c>
      <c r="AI158" s="66"/>
      <c r="AJ158" s="68">
        <f t="shared" si="249"/>
        <v>0</v>
      </c>
      <c r="AK158" s="67">
        <f t="shared" si="276"/>
        <v>1205.5</v>
      </c>
      <c r="AL158" s="66"/>
      <c r="AM158" s="68">
        <f t="shared" si="250"/>
        <v>0</v>
      </c>
      <c r="AN158" s="67">
        <f t="shared" si="277"/>
        <v>1051.1000000000001</v>
      </c>
      <c r="AO158" s="66"/>
      <c r="AP158" s="68">
        <f t="shared" si="251"/>
        <v>0</v>
      </c>
      <c r="AQ158" s="67">
        <f t="shared" si="278"/>
        <v>2816.3999999999996</v>
      </c>
      <c r="AR158" s="66"/>
      <c r="AS158" s="68">
        <f t="shared" si="252"/>
        <v>0</v>
      </c>
      <c r="AT158" s="67">
        <f t="shared" si="279"/>
        <v>2107.6</v>
      </c>
      <c r="AU158" s="66"/>
      <c r="AV158" s="66">
        <f t="shared" si="280"/>
        <v>0</v>
      </c>
      <c r="AW158" s="42">
        <f t="shared" si="281"/>
        <v>1383.6000000000001</v>
      </c>
      <c r="AX158" s="66"/>
      <c r="AY158" s="66">
        <f t="shared" si="282"/>
        <v>0</v>
      </c>
      <c r="AZ158" s="67">
        <f t="shared" si="283"/>
        <v>1870</v>
      </c>
      <c r="BA158" s="66"/>
      <c r="BB158" s="68">
        <f t="shared" si="284"/>
        <v>0</v>
      </c>
      <c r="BC158" s="67">
        <f t="shared" si="285"/>
        <v>3451.6</v>
      </c>
      <c r="BD158" s="66"/>
      <c r="BE158" s="68">
        <f t="shared" si="286"/>
        <v>0</v>
      </c>
      <c r="BF158" s="67">
        <f t="shared" si="287"/>
        <v>2706.2000000000003</v>
      </c>
      <c r="BG158" s="66"/>
      <c r="BH158" s="68">
        <f t="shared" si="325"/>
        <v>0</v>
      </c>
      <c r="BI158" s="67">
        <f t="shared" si="318"/>
        <v>11922.800000000003</v>
      </c>
      <c r="BJ158" s="66"/>
      <c r="BK158" s="68">
        <f t="shared" si="288"/>
        <v>0</v>
      </c>
      <c r="BL158" s="67">
        <f t="shared" si="289"/>
        <v>7616</v>
      </c>
      <c r="BM158" s="66"/>
      <c r="BN158" s="68">
        <f t="shared" si="290"/>
        <v>0</v>
      </c>
      <c r="BO158" s="67">
        <f t="shared" si="291"/>
        <v>6613.8</v>
      </c>
      <c r="BP158" s="66"/>
      <c r="BQ158" s="68">
        <f t="shared" si="292"/>
        <v>0</v>
      </c>
      <c r="BR158" s="67">
        <f t="shared" si="293"/>
        <v>10303.599999999995</v>
      </c>
      <c r="BS158" s="66"/>
      <c r="BT158" s="66">
        <f t="shared" si="253"/>
        <v>0</v>
      </c>
      <c r="BU158" s="67">
        <f t="shared" si="319"/>
        <v>77925</v>
      </c>
      <c r="BV158" s="66"/>
      <c r="BW158" s="66">
        <f t="shared" si="254"/>
        <v>0</v>
      </c>
      <c r="BX158" s="67">
        <f t="shared" si="320"/>
        <v>59618</v>
      </c>
      <c r="BY158" s="66"/>
      <c r="BZ158" s="66">
        <f t="shared" si="255"/>
        <v>0</v>
      </c>
      <c r="CA158" s="67">
        <f t="shared" si="321"/>
        <v>69384</v>
      </c>
      <c r="CB158" s="66"/>
      <c r="CC158" s="66">
        <f t="shared" si="294"/>
        <v>0</v>
      </c>
      <c r="CD158" s="67">
        <f t="shared" si="241"/>
        <v>549</v>
      </c>
      <c r="CE158" s="66"/>
      <c r="CF158" s="66">
        <f t="shared" si="295"/>
        <v>0</v>
      </c>
      <c r="CG158" s="67">
        <f t="shared" si="296"/>
        <v>7045.9</v>
      </c>
      <c r="CH158" s="66"/>
      <c r="CI158" s="66">
        <f t="shared" si="256"/>
        <v>0</v>
      </c>
      <c r="CJ158" s="67">
        <f t="shared" si="297"/>
        <v>8813</v>
      </c>
      <c r="CK158" s="66"/>
      <c r="CL158" s="66">
        <f t="shared" si="298"/>
        <v>0</v>
      </c>
      <c r="CM158" s="79">
        <f t="shared" si="299"/>
        <v>4885</v>
      </c>
      <c r="CN158" s="66"/>
      <c r="CO158" s="68">
        <f t="shared" si="236"/>
        <v>0</v>
      </c>
      <c r="CP158" s="79">
        <f t="shared" si="300"/>
        <v>3976</v>
      </c>
      <c r="CQ158" s="66"/>
      <c r="CR158" s="68">
        <f t="shared" si="257"/>
        <v>0</v>
      </c>
      <c r="CS158" s="79">
        <f t="shared" si="301"/>
        <v>274</v>
      </c>
      <c r="CT158" s="66"/>
      <c r="CU158" s="68">
        <f t="shared" si="258"/>
        <v>0</v>
      </c>
      <c r="CV158" s="200">
        <f t="shared" si="302"/>
        <v>7769</v>
      </c>
      <c r="CW158" s="65"/>
      <c r="CX158" s="66">
        <f t="shared" si="237"/>
        <v>0</v>
      </c>
      <c r="CY158" s="40">
        <f t="shared" si="243"/>
        <v>6603</v>
      </c>
      <c r="CZ158" s="65"/>
      <c r="DA158" s="66">
        <f t="shared" si="303"/>
        <v>0</v>
      </c>
      <c r="DB158" s="67">
        <f t="shared" si="304"/>
        <v>38528</v>
      </c>
      <c r="DC158" s="66"/>
      <c r="DD158" s="66">
        <f t="shared" si="305"/>
        <v>0</v>
      </c>
      <c r="DE158" s="67">
        <f t="shared" si="306"/>
        <v>35299</v>
      </c>
      <c r="DF158" s="66"/>
      <c r="DG158" s="69">
        <f t="shared" si="307"/>
        <v>0</v>
      </c>
      <c r="DH158" s="67">
        <f t="shared" si="324"/>
        <v>66377</v>
      </c>
      <c r="DI158" s="66"/>
      <c r="DJ158" s="66">
        <f t="shared" si="259"/>
        <v>0</v>
      </c>
      <c r="DK158" s="67">
        <f t="shared" si="308"/>
        <v>3454</v>
      </c>
      <c r="DL158" s="210"/>
      <c r="DM158" s="206">
        <f t="shared" si="260"/>
        <v>0</v>
      </c>
      <c r="DN158" s="25">
        <f t="shared" si="261"/>
        <v>0</v>
      </c>
      <c r="DO158" s="5"/>
      <c r="DP158" s="43">
        <f t="shared" si="262"/>
        <v>0</v>
      </c>
      <c r="DQ158" s="27">
        <f t="shared" si="309"/>
        <v>7097</v>
      </c>
      <c r="DR158" s="5"/>
      <c r="DS158" s="43">
        <f t="shared" si="263"/>
        <v>0</v>
      </c>
      <c r="DT158" s="27">
        <f t="shared" si="310"/>
        <v>4846</v>
      </c>
      <c r="DU158" s="5"/>
      <c r="DV158" s="43">
        <f t="shared" si="264"/>
        <v>0</v>
      </c>
      <c r="DW158" s="27">
        <f t="shared" si="311"/>
        <v>4835</v>
      </c>
      <c r="DX158" s="5"/>
      <c r="DY158" s="22">
        <f t="shared" si="265"/>
        <v>0</v>
      </c>
      <c r="DZ158" s="25">
        <f t="shared" si="312"/>
        <v>523</v>
      </c>
      <c r="EA158" s="22"/>
      <c r="EB158" s="22">
        <f t="shared" si="266"/>
        <v>0</v>
      </c>
      <c r="EC158" s="28">
        <f t="shared" si="313"/>
        <v>369</v>
      </c>
      <c r="ED158" s="5"/>
      <c r="EE158" s="43">
        <f t="shared" si="267"/>
        <v>0</v>
      </c>
      <c r="EF158" s="27">
        <f t="shared" si="314"/>
        <v>4769</v>
      </c>
      <c r="EG158" s="66"/>
      <c r="EH158" s="66">
        <f t="shared" si="268"/>
        <v>0</v>
      </c>
      <c r="EI158" s="67">
        <f t="shared" si="315"/>
        <v>24840</v>
      </c>
      <c r="EJ158" s="66"/>
      <c r="EK158" s="66">
        <f t="shared" si="269"/>
        <v>0</v>
      </c>
      <c r="EL158" s="67">
        <f t="shared" si="316"/>
        <v>23470</v>
      </c>
      <c r="EM158" s="110">
        <f t="shared" si="317"/>
        <v>98676.862636999998</v>
      </c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</row>
    <row r="159" spans="1:299" s="36" customFormat="1" ht="11.25" customHeight="1" x14ac:dyDescent="0.25">
      <c r="A159" s="11">
        <v>46039</v>
      </c>
      <c r="B159" s="187"/>
      <c r="C159" s="174">
        <v>8004946058</v>
      </c>
      <c r="D159" s="13" t="s">
        <v>218</v>
      </c>
      <c r="E159" s="14">
        <v>25</v>
      </c>
      <c r="F159" s="15">
        <v>7</v>
      </c>
      <c r="G159" s="16">
        <v>191516031043</v>
      </c>
      <c r="H159" s="66"/>
      <c r="I159" s="41">
        <f t="shared" si="244"/>
        <v>50</v>
      </c>
      <c r="J159" s="48">
        <f t="shared" si="326"/>
        <v>91971</v>
      </c>
      <c r="K159" s="66"/>
      <c r="L159" s="41">
        <f t="shared" si="233"/>
        <v>50</v>
      </c>
      <c r="M159" s="48">
        <f t="shared" si="327"/>
        <v>23318</v>
      </c>
      <c r="N159" s="66"/>
      <c r="O159" s="41">
        <f t="shared" si="245"/>
        <v>50</v>
      </c>
      <c r="P159" s="48">
        <f t="shared" si="328"/>
        <v>86088</v>
      </c>
      <c r="Q159" s="66"/>
      <c r="R159" s="66">
        <f t="shared" si="246"/>
        <v>50</v>
      </c>
      <c r="S159" s="67">
        <f t="shared" si="329"/>
        <v>18312</v>
      </c>
      <c r="T159" s="66"/>
      <c r="U159" s="66">
        <f t="shared" si="270"/>
        <v>0</v>
      </c>
      <c r="V159" s="67">
        <f t="shared" si="271"/>
        <v>62991.200000000004</v>
      </c>
      <c r="W159" s="136"/>
      <c r="X159" s="69">
        <f t="shared" si="247"/>
        <v>0</v>
      </c>
      <c r="Y159" s="67">
        <f t="shared" si="272"/>
        <v>1453.5</v>
      </c>
      <c r="Z159" s="66"/>
      <c r="AA159" s="68">
        <f t="shared" si="323"/>
        <v>0</v>
      </c>
      <c r="AB159" s="67">
        <f t="shared" si="273"/>
        <v>7874</v>
      </c>
      <c r="AC159" s="66"/>
      <c r="AD159" s="66">
        <f t="shared" si="235"/>
        <v>0</v>
      </c>
      <c r="AE159" s="67">
        <f t="shared" si="274"/>
        <v>1279.5</v>
      </c>
      <c r="AF159" s="66"/>
      <c r="AG159" s="78">
        <f t="shared" si="248"/>
        <v>177.5</v>
      </c>
      <c r="AH159" s="79">
        <f t="shared" si="275"/>
        <v>1055.4000000000001</v>
      </c>
      <c r="AI159" s="66"/>
      <c r="AJ159" s="68">
        <f t="shared" si="249"/>
        <v>0</v>
      </c>
      <c r="AK159" s="67">
        <f t="shared" si="276"/>
        <v>1205.5</v>
      </c>
      <c r="AL159" s="66"/>
      <c r="AM159" s="68">
        <f t="shared" si="250"/>
        <v>0</v>
      </c>
      <c r="AN159" s="67">
        <f t="shared" si="277"/>
        <v>1051.1000000000001</v>
      </c>
      <c r="AO159" s="66"/>
      <c r="AP159" s="68">
        <f t="shared" si="251"/>
        <v>0</v>
      </c>
      <c r="AQ159" s="67">
        <f t="shared" si="278"/>
        <v>2816.3999999999996</v>
      </c>
      <c r="AR159" s="66"/>
      <c r="AS159" s="68">
        <f t="shared" si="252"/>
        <v>0</v>
      </c>
      <c r="AT159" s="67">
        <f t="shared" si="279"/>
        <v>2107.6</v>
      </c>
      <c r="AU159" s="66"/>
      <c r="AV159" s="66">
        <f t="shared" si="280"/>
        <v>0</v>
      </c>
      <c r="AW159" s="42">
        <f t="shared" si="281"/>
        <v>1383.6000000000001</v>
      </c>
      <c r="AX159" s="66"/>
      <c r="AY159" s="66">
        <f t="shared" si="282"/>
        <v>0</v>
      </c>
      <c r="AZ159" s="67">
        <f t="shared" si="283"/>
        <v>1870</v>
      </c>
      <c r="BA159" s="66"/>
      <c r="BB159" s="68">
        <f t="shared" si="284"/>
        <v>0</v>
      </c>
      <c r="BC159" s="67">
        <f t="shared" si="285"/>
        <v>3451.6</v>
      </c>
      <c r="BD159" s="66"/>
      <c r="BE159" s="68">
        <f t="shared" si="286"/>
        <v>0</v>
      </c>
      <c r="BF159" s="67">
        <f t="shared" si="287"/>
        <v>2706.2000000000003</v>
      </c>
      <c r="BG159" s="66"/>
      <c r="BH159" s="68">
        <f t="shared" si="325"/>
        <v>0</v>
      </c>
      <c r="BI159" s="67">
        <f t="shared" si="318"/>
        <v>11922.800000000003</v>
      </c>
      <c r="BJ159" s="66"/>
      <c r="BK159" s="68">
        <f t="shared" si="288"/>
        <v>0</v>
      </c>
      <c r="BL159" s="67">
        <f t="shared" si="289"/>
        <v>7616</v>
      </c>
      <c r="BM159" s="66"/>
      <c r="BN159" s="68">
        <f t="shared" si="290"/>
        <v>0</v>
      </c>
      <c r="BO159" s="67">
        <f t="shared" si="291"/>
        <v>6613.8</v>
      </c>
      <c r="BP159" s="66"/>
      <c r="BQ159" s="68">
        <f t="shared" si="292"/>
        <v>0</v>
      </c>
      <c r="BR159" s="67">
        <f t="shared" si="293"/>
        <v>10303.599999999995</v>
      </c>
      <c r="BS159" s="66"/>
      <c r="BT159" s="66">
        <f t="shared" si="253"/>
        <v>0</v>
      </c>
      <c r="BU159" s="67">
        <f t="shared" si="319"/>
        <v>77925</v>
      </c>
      <c r="BV159" s="66"/>
      <c r="BW159" s="66">
        <f t="shared" si="254"/>
        <v>0</v>
      </c>
      <c r="BX159" s="67">
        <f t="shared" si="320"/>
        <v>59618</v>
      </c>
      <c r="BY159" s="66"/>
      <c r="BZ159" s="66">
        <f t="shared" si="255"/>
        <v>0</v>
      </c>
      <c r="CA159" s="67">
        <f t="shared" si="321"/>
        <v>69384</v>
      </c>
      <c r="CB159" s="66"/>
      <c r="CC159" s="66">
        <f t="shared" si="294"/>
        <v>0</v>
      </c>
      <c r="CD159" s="67">
        <f t="shared" si="241"/>
        <v>549</v>
      </c>
      <c r="CE159" s="66"/>
      <c r="CF159" s="66">
        <f t="shared" si="295"/>
        <v>0</v>
      </c>
      <c r="CG159" s="67">
        <f t="shared" si="296"/>
        <v>7045.9</v>
      </c>
      <c r="CH159" s="66"/>
      <c r="CI159" s="66">
        <f t="shared" si="256"/>
        <v>0</v>
      </c>
      <c r="CJ159" s="67">
        <f t="shared" si="297"/>
        <v>8813</v>
      </c>
      <c r="CK159" s="66"/>
      <c r="CL159" s="66">
        <f t="shared" si="298"/>
        <v>0</v>
      </c>
      <c r="CM159" s="79">
        <f t="shared" si="299"/>
        <v>4885</v>
      </c>
      <c r="CN159" s="66"/>
      <c r="CO159" s="68">
        <f t="shared" si="236"/>
        <v>0</v>
      </c>
      <c r="CP159" s="79">
        <f t="shared" si="300"/>
        <v>3976</v>
      </c>
      <c r="CQ159" s="66"/>
      <c r="CR159" s="68">
        <f t="shared" si="257"/>
        <v>0</v>
      </c>
      <c r="CS159" s="79">
        <f t="shared" si="301"/>
        <v>274</v>
      </c>
      <c r="CT159" s="66"/>
      <c r="CU159" s="68">
        <f t="shared" si="258"/>
        <v>0</v>
      </c>
      <c r="CV159" s="200">
        <f t="shared" si="302"/>
        <v>7769</v>
      </c>
      <c r="CW159" s="65"/>
      <c r="CX159" s="66">
        <f t="shared" si="237"/>
        <v>0</v>
      </c>
      <c r="CY159" s="40">
        <f t="shared" si="243"/>
        <v>6603</v>
      </c>
      <c r="CZ159" s="65"/>
      <c r="DA159" s="66">
        <f t="shared" si="303"/>
        <v>0</v>
      </c>
      <c r="DB159" s="67">
        <f t="shared" si="304"/>
        <v>38528</v>
      </c>
      <c r="DC159" s="66"/>
      <c r="DD159" s="66">
        <f t="shared" si="305"/>
        <v>0</v>
      </c>
      <c r="DE159" s="67">
        <f t="shared" si="306"/>
        <v>35299</v>
      </c>
      <c r="DF159" s="66"/>
      <c r="DG159" s="69">
        <f t="shared" si="307"/>
        <v>0</v>
      </c>
      <c r="DH159" s="67">
        <f t="shared" si="324"/>
        <v>66377</v>
      </c>
      <c r="DI159" s="66"/>
      <c r="DJ159" s="66">
        <f t="shared" si="259"/>
        <v>0</v>
      </c>
      <c r="DK159" s="67">
        <f t="shared" si="308"/>
        <v>3454</v>
      </c>
      <c r="DL159" s="210"/>
      <c r="DM159" s="206">
        <f t="shared" si="260"/>
        <v>0</v>
      </c>
      <c r="DN159" s="25">
        <f t="shared" si="261"/>
        <v>0</v>
      </c>
      <c r="DO159" s="5"/>
      <c r="DP159" s="43">
        <f t="shared" si="262"/>
        <v>0</v>
      </c>
      <c r="DQ159" s="27">
        <f t="shared" si="309"/>
        <v>7097</v>
      </c>
      <c r="DR159" s="5"/>
      <c r="DS159" s="43">
        <f t="shared" si="263"/>
        <v>0</v>
      </c>
      <c r="DT159" s="27">
        <f t="shared" si="310"/>
        <v>4846</v>
      </c>
      <c r="DU159" s="5"/>
      <c r="DV159" s="43">
        <f t="shared" si="264"/>
        <v>0</v>
      </c>
      <c r="DW159" s="27">
        <f t="shared" si="311"/>
        <v>4835</v>
      </c>
      <c r="DX159" s="5"/>
      <c r="DY159" s="22">
        <f t="shared" si="265"/>
        <v>0</v>
      </c>
      <c r="DZ159" s="25">
        <f t="shared" si="312"/>
        <v>523</v>
      </c>
      <c r="EA159" s="22"/>
      <c r="EB159" s="22">
        <f t="shared" si="266"/>
        <v>0</v>
      </c>
      <c r="EC159" s="28">
        <f t="shared" si="313"/>
        <v>369</v>
      </c>
      <c r="ED159" s="5"/>
      <c r="EE159" s="43">
        <f t="shared" si="267"/>
        <v>0</v>
      </c>
      <c r="EF159" s="27">
        <f t="shared" si="314"/>
        <v>4769</v>
      </c>
      <c r="EG159" s="66"/>
      <c r="EH159" s="66">
        <f t="shared" si="268"/>
        <v>0</v>
      </c>
      <c r="EI159" s="67">
        <f t="shared" si="315"/>
        <v>24840</v>
      </c>
      <c r="EJ159" s="66"/>
      <c r="EK159" s="66">
        <f t="shared" si="269"/>
        <v>0</v>
      </c>
      <c r="EL159" s="67">
        <f t="shared" si="316"/>
        <v>23470</v>
      </c>
      <c r="EM159" s="110">
        <f t="shared" si="317"/>
        <v>98566.912236999982</v>
      </c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</row>
    <row r="160" spans="1:299" s="36" customFormat="1" ht="11.25" customHeight="1" x14ac:dyDescent="0.25">
      <c r="A160" s="11">
        <v>46039</v>
      </c>
      <c r="B160" s="187"/>
      <c r="C160" s="174">
        <v>8004946061</v>
      </c>
      <c r="D160" s="13" t="s">
        <v>219</v>
      </c>
      <c r="E160" s="14">
        <v>20</v>
      </c>
      <c r="F160" s="15">
        <v>10</v>
      </c>
      <c r="G160" s="16">
        <v>191516031012</v>
      </c>
      <c r="H160" s="66"/>
      <c r="I160" s="41">
        <f t="shared" si="244"/>
        <v>40</v>
      </c>
      <c r="J160" s="48">
        <f t="shared" si="326"/>
        <v>91931</v>
      </c>
      <c r="K160" s="66"/>
      <c r="L160" s="41">
        <f t="shared" si="233"/>
        <v>40</v>
      </c>
      <c r="M160" s="48">
        <f t="shared" si="327"/>
        <v>23278</v>
      </c>
      <c r="N160" s="66"/>
      <c r="O160" s="41">
        <f t="shared" si="245"/>
        <v>40</v>
      </c>
      <c r="P160" s="48">
        <f t="shared" si="328"/>
        <v>86048</v>
      </c>
      <c r="Q160" s="66"/>
      <c r="R160" s="66">
        <f t="shared" si="246"/>
        <v>40</v>
      </c>
      <c r="S160" s="67">
        <f t="shared" si="329"/>
        <v>18272</v>
      </c>
      <c r="T160" s="66"/>
      <c r="U160" s="66">
        <f t="shared" si="270"/>
        <v>0</v>
      </c>
      <c r="V160" s="67">
        <f t="shared" si="271"/>
        <v>62991.200000000004</v>
      </c>
      <c r="W160" s="136"/>
      <c r="X160" s="69">
        <f t="shared" si="247"/>
        <v>0</v>
      </c>
      <c r="Y160" s="67">
        <f t="shared" si="272"/>
        <v>1453.5</v>
      </c>
      <c r="Z160" s="66"/>
      <c r="AA160" s="68">
        <f t="shared" si="323"/>
        <v>0</v>
      </c>
      <c r="AB160" s="67">
        <f t="shared" si="273"/>
        <v>7874</v>
      </c>
      <c r="AC160" s="66"/>
      <c r="AD160" s="66">
        <f t="shared" si="235"/>
        <v>0</v>
      </c>
      <c r="AE160" s="67">
        <f t="shared" si="274"/>
        <v>1279.5</v>
      </c>
      <c r="AF160" s="66"/>
      <c r="AG160" s="78">
        <f t="shared" si="248"/>
        <v>202</v>
      </c>
      <c r="AH160" s="79">
        <f t="shared" si="275"/>
        <v>853.40000000000009</v>
      </c>
      <c r="AI160" s="66"/>
      <c r="AJ160" s="68">
        <f t="shared" si="249"/>
        <v>0</v>
      </c>
      <c r="AK160" s="67">
        <f t="shared" si="276"/>
        <v>1205.5</v>
      </c>
      <c r="AL160" s="66"/>
      <c r="AM160" s="68">
        <f t="shared" si="250"/>
        <v>0</v>
      </c>
      <c r="AN160" s="67">
        <f t="shared" si="277"/>
        <v>1051.1000000000001</v>
      </c>
      <c r="AO160" s="66"/>
      <c r="AP160" s="68">
        <f t="shared" si="251"/>
        <v>0</v>
      </c>
      <c r="AQ160" s="67">
        <f t="shared" si="278"/>
        <v>2816.3999999999996</v>
      </c>
      <c r="AR160" s="66"/>
      <c r="AS160" s="68">
        <f t="shared" si="252"/>
        <v>0</v>
      </c>
      <c r="AT160" s="67">
        <f t="shared" si="279"/>
        <v>2107.6</v>
      </c>
      <c r="AU160" s="66"/>
      <c r="AV160" s="66">
        <f t="shared" si="280"/>
        <v>0</v>
      </c>
      <c r="AW160" s="42">
        <f t="shared" si="281"/>
        <v>1383.6000000000001</v>
      </c>
      <c r="AX160" s="66"/>
      <c r="AY160" s="66">
        <f t="shared" si="282"/>
        <v>0</v>
      </c>
      <c r="AZ160" s="67">
        <f t="shared" si="283"/>
        <v>1870</v>
      </c>
      <c r="BA160" s="66"/>
      <c r="BB160" s="68">
        <f t="shared" si="284"/>
        <v>0</v>
      </c>
      <c r="BC160" s="67">
        <f t="shared" si="285"/>
        <v>3451.6</v>
      </c>
      <c r="BD160" s="66"/>
      <c r="BE160" s="68">
        <f t="shared" si="286"/>
        <v>0</v>
      </c>
      <c r="BF160" s="67">
        <f t="shared" si="287"/>
        <v>2706.2000000000003</v>
      </c>
      <c r="BG160" s="66"/>
      <c r="BH160" s="68">
        <f t="shared" si="325"/>
        <v>0</v>
      </c>
      <c r="BI160" s="67">
        <f t="shared" si="318"/>
        <v>11922.800000000003</v>
      </c>
      <c r="BJ160" s="66"/>
      <c r="BK160" s="68">
        <f t="shared" si="288"/>
        <v>0</v>
      </c>
      <c r="BL160" s="67">
        <f t="shared" si="289"/>
        <v>7616</v>
      </c>
      <c r="BM160" s="66"/>
      <c r="BN160" s="68">
        <f t="shared" si="290"/>
        <v>0</v>
      </c>
      <c r="BO160" s="67">
        <f t="shared" si="291"/>
        <v>6613.8</v>
      </c>
      <c r="BP160" s="66"/>
      <c r="BQ160" s="68">
        <f t="shared" si="292"/>
        <v>0</v>
      </c>
      <c r="BR160" s="67">
        <f t="shared" si="293"/>
        <v>10303.599999999995</v>
      </c>
      <c r="BS160" s="66"/>
      <c r="BT160" s="66">
        <f t="shared" si="253"/>
        <v>0</v>
      </c>
      <c r="BU160" s="67">
        <f t="shared" si="319"/>
        <v>77925</v>
      </c>
      <c r="BV160" s="66"/>
      <c r="BW160" s="66">
        <f t="shared" si="254"/>
        <v>0</v>
      </c>
      <c r="BX160" s="67">
        <f t="shared" si="320"/>
        <v>59618</v>
      </c>
      <c r="BY160" s="66"/>
      <c r="BZ160" s="66">
        <f t="shared" si="255"/>
        <v>0</v>
      </c>
      <c r="CA160" s="67">
        <f t="shared" si="321"/>
        <v>69384</v>
      </c>
      <c r="CB160" s="66"/>
      <c r="CC160" s="66">
        <f t="shared" si="294"/>
        <v>0</v>
      </c>
      <c r="CD160" s="67">
        <f t="shared" si="241"/>
        <v>549</v>
      </c>
      <c r="CE160" s="66"/>
      <c r="CF160" s="66">
        <f t="shared" si="295"/>
        <v>0</v>
      </c>
      <c r="CG160" s="67">
        <f t="shared" si="296"/>
        <v>7045.9</v>
      </c>
      <c r="CH160" s="66"/>
      <c r="CI160" s="66">
        <f t="shared" si="256"/>
        <v>0</v>
      </c>
      <c r="CJ160" s="67">
        <f t="shared" si="297"/>
        <v>8813</v>
      </c>
      <c r="CK160" s="66"/>
      <c r="CL160" s="66">
        <f t="shared" si="298"/>
        <v>0</v>
      </c>
      <c r="CM160" s="79">
        <f t="shared" si="299"/>
        <v>4885</v>
      </c>
      <c r="CN160" s="66"/>
      <c r="CO160" s="68">
        <f t="shared" si="236"/>
        <v>0</v>
      </c>
      <c r="CP160" s="79">
        <f t="shared" si="300"/>
        <v>3976</v>
      </c>
      <c r="CQ160" s="66"/>
      <c r="CR160" s="68">
        <f t="shared" si="257"/>
        <v>0</v>
      </c>
      <c r="CS160" s="79">
        <f t="shared" si="301"/>
        <v>274</v>
      </c>
      <c r="CT160" s="66"/>
      <c r="CU160" s="68">
        <f t="shared" si="258"/>
        <v>0</v>
      </c>
      <c r="CV160" s="200">
        <f t="shared" si="302"/>
        <v>7769</v>
      </c>
      <c r="CW160" s="65"/>
      <c r="CX160" s="66">
        <f t="shared" si="237"/>
        <v>0</v>
      </c>
      <c r="CY160" s="40">
        <f t="shared" si="243"/>
        <v>6603</v>
      </c>
      <c r="CZ160" s="65"/>
      <c r="DA160" s="66">
        <f t="shared" si="303"/>
        <v>0</v>
      </c>
      <c r="DB160" s="67">
        <f t="shared" si="304"/>
        <v>38528</v>
      </c>
      <c r="DC160" s="66"/>
      <c r="DD160" s="66">
        <f t="shared" si="305"/>
        <v>0</v>
      </c>
      <c r="DE160" s="67">
        <f t="shared" si="306"/>
        <v>35299</v>
      </c>
      <c r="DF160" s="66"/>
      <c r="DG160" s="69">
        <f t="shared" si="307"/>
        <v>0</v>
      </c>
      <c r="DH160" s="67">
        <f t="shared" si="324"/>
        <v>66377</v>
      </c>
      <c r="DI160" s="66"/>
      <c r="DJ160" s="66">
        <f t="shared" si="259"/>
        <v>0</v>
      </c>
      <c r="DK160" s="67">
        <f t="shared" si="308"/>
        <v>3454</v>
      </c>
      <c r="DL160" s="210"/>
      <c r="DM160" s="206">
        <f t="shared" si="260"/>
        <v>0</v>
      </c>
      <c r="DN160" s="25">
        <f t="shared" si="261"/>
        <v>0</v>
      </c>
      <c r="DO160" s="5"/>
      <c r="DP160" s="43">
        <f t="shared" si="262"/>
        <v>0</v>
      </c>
      <c r="DQ160" s="27">
        <f t="shared" si="309"/>
        <v>7097</v>
      </c>
      <c r="DR160" s="5"/>
      <c r="DS160" s="43">
        <f t="shared" si="263"/>
        <v>0</v>
      </c>
      <c r="DT160" s="27">
        <f t="shared" si="310"/>
        <v>4846</v>
      </c>
      <c r="DU160" s="5"/>
      <c r="DV160" s="43">
        <f t="shared" si="264"/>
        <v>0</v>
      </c>
      <c r="DW160" s="27">
        <f t="shared" si="311"/>
        <v>4835</v>
      </c>
      <c r="DX160" s="5"/>
      <c r="DY160" s="22">
        <f t="shared" si="265"/>
        <v>0</v>
      </c>
      <c r="DZ160" s="25">
        <f t="shared" si="312"/>
        <v>523</v>
      </c>
      <c r="EA160" s="22"/>
      <c r="EB160" s="22">
        <f t="shared" si="266"/>
        <v>0</v>
      </c>
      <c r="EC160" s="28">
        <f t="shared" si="313"/>
        <v>369</v>
      </c>
      <c r="ED160" s="5"/>
      <c r="EE160" s="43">
        <f t="shared" si="267"/>
        <v>0</v>
      </c>
      <c r="EF160" s="27">
        <f t="shared" si="314"/>
        <v>4769</v>
      </c>
      <c r="EG160" s="66"/>
      <c r="EH160" s="66">
        <f t="shared" si="268"/>
        <v>0</v>
      </c>
      <c r="EI160" s="67">
        <f t="shared" si="315"/>
        <v>24840</v>
      </c>
      <c r="EJ160" s="66"/>
      <c r="EK160" s="66">
        <f t="shared" si="269"/>
        <v>0</v>
      </c>
      <c r="EL160" s="67">
        <f t="shared" si="316"/>
        <v>23470</v>
      </c>
      <c r="EM160" s="110">
        <f t="shared" si="317"/>
        <v>98423.410836999989</v>
      </c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</row>
    <row r="161" spans="1:299" s="33" customFormat="1" ht="11.25" customHeight="1" x14ac:dyDescent="0.25">
      <c r="A161" s="11">
        <v>46039</v>
      </c>
      <c r="B161" s="187"/>
      <c r="C161" s="174">
        <v>8004929530</v>
      </c>
      <c r="D161" s="13" t="s">
        <v>53</v>
      </c>
      <c r="E161" s="14">
        <v>105</v>
      </c>
      <c r="F161" s="15">
        <v>2.5</v>
      </c>
      <c r="G161" s="16">
        <v>191516147218</v>
      </c>
      <c r="H161" s="66"/>
      <c r="I161" s="41">
        <f t="shared" si="244"/>
        <v>210</v>
      </c>
      <c r="J161" s="48">
        <f t="shared" si="326"/>
        <v>91721</v>
      </c>
      <c r="K161" s="66"/>
      <c r="L161" s="41">
        <f t="shared" si="233"/>
        <v>210</v>
      </c>
      <c r="M161" s="48">
        <f t="shared" si="327"/>
        <v>23068</v>
      </c>
      <c r="N161" s="66"/>
      <c r="O161" s="41">
        <f t="shared" si="245"/>
        <v>210</v>
      </c>
      <c r="P161" s="48">
        <f t="shared" si="328"/>
        <v>85838</v>
      </c>
      <c r="Q161" s="66"/>
      <c r="R161" s="66">
        <f t="shared" si="246"/>
        <v>210</v>
      </c>
      <c r="S161" s="67">
        <f t="shared" si="329"/>
        <v>18062</v>
      </c>
      <c r="T161" s="66"/>
      <c r="U161" s="66">
        <f t="shared" si="270"/>
        <v>273</v>
      </c>
      <c r="V161" s="67">
        <f t="shared" si="271"/>
        <v>62718.200000000004</v>
      </c>
      <c r="W161" s="136"/>
      <c r="X161" s="69">
        <f t="shared" si="247"/>
        <v>0</v>
      </c>
      <c r="Y161" s="67">
        <f t="shared" si="272"/>
        <v>1453.5</v>
      </c>
      <c r="Z161" s="66"/>
      <c r="AA161" s="68">
        <f t="shared" si="323"/>
        <v>0</v>
      </c>
      <c r="AB161" s="67">
        <f t="shared" si="273"/>
        <v>7874</v>
      </c>
      <c r="AC161" s="66"/>
      <c r="AD161" s="66">
        <f t="shared" si="235"/>
        <v>0</v>
      </c>
      <c r="AE161" s="67">
        <f t="shared" si="274"/>
        <v>1279.5</v>
      </c>
      <c r="AF161" s="66"/>
      <c r="AG161" s="78">
        <f t="shared" si="248"/>
        <v>0</v>
      </c>
      <c r="AH161" s="79">
        <f t="shared" si="275"/>
        <v>853.40000000000009</v>
      </c>
      <c r="AI161" s="66"/>
      <c r="AJ161" s="68">
        <f t="shared" si="249"/>
        <v>0</v>
      </c>
      <c r="AK161" s="67">
        <f t="shared" si="276"/>
        <v>1205.5</v>
      </c>
      <c r="AL161" s="66"/>
      <c r="AM161" s="68">
        <f t="shared" si="250"/>
        <v>0</v>
      </c>
      <c r="AN161" s="67">
        <f t="shared" si="277"/>
        <v>1051.1000000000001</v>
      </c>
      <c r="AO161" s="66"/>
      <c r="AP161" s="68">
        <f t="shared" si="251"/>
        <v>0</v>
      </c>
      <c r="AQ161" s="67">
        <f t="shared" si="278"/>
        <v>2816.3999999999996</v>
      </c>
      <c r="AR161" s="66"/>
      <c r="AS161" s="68">
        <f t="shared" si="252"/>
        <v>0</v>
      </c>
      <c r="AT161" s="67">
        <f t="shared" si="279"/>
        <v>2107.6</v>
      </c>
      <c r="AU161" s="66"/>
      <c r="AV161" s="66">
        <f t="shared" si="280"/>
        <v>0</v>
      </c>
      <c r="AW161" s="42">
        <f t="shared" si="281"/>
        <v>1383.6000000000001</v>
      </c>
      <c r="AX161" s="66"/>
      <c r="AY161" s="66">
        <f t="shared" si="282"/>
        <v>0</v>
      </c>
      <c r="AZ161" s="67">
        <f t="shared" si="283"/>
        <v>1870</v>
      </c>
      <c r="BA161" s="66"/>
      <c r="BB161" s="68">
        <f t="shared" si="284"/>
        <v>0</v>
      </c>
      <c r="BC161" s="67">
        <f t="shared" si="285"/>
        <v>3451.6</v>
      </c>
      <c r="BD161" s="66"/>
      <c r="BE161" s="68">
        <f t="shared" si="286"/>
        <v>0</v>
      </c>
      <c r="BF161" s="67">
        <f t="shared" si="287"/>
        <v>2706.2000000000003</v>
      </c>
      <c r="BG161" s="66"/>
      <c r="BH161" s="68">
        <f t="shared" si="325"/>
        <v>0</v>
      </c>
      <c r="BI161" s="67">
        <f t="shared" si="318"/>
        <v>11922.800000000003</v>
      </c>
      <c r="BJ161" s="66"/>
      <c r="BK161" s="68">
        <f t="shared" si="288"/>
        <v>0</v>
      </c>
      <c r="BL161" s="67">
        <f t="shared" si="289"/>
        <v>7616</v>
      </c>
      <c r="BM161" s="66"/>
      <c r="BN161" s="68">
        <f t="shared" si="290"/>
        <v>0</v>
      </c>
      <c r="BO161" s="67">
        <f t="shared" si="291"/>
        <v>6613.8</v>
      </c>
      <c r="BP161" s="66"/>
      <c r="BQ161" s="68">
        <f t="shared" si="292"/>
        <v>0</v>
      </c>
      <c r="BR161" s="67">
        <f t="shared" si="293"/>
        <v>10303.599999999995</v>
      </c>
      <c r="BS161" s="66"/>
      <c r="BT161" s="66">
        <f t="shared" si="253"/>
        <v>0</v>
      </c>
      <c r="BU161" s="67">
        <f t="shared" si="319"/>
        <v>77925</v>
      </c>
      <c r="BV161" s="66"/>
      <c r="BW161" s="66">
        <f t="shared" si="254"/>
        <v>0</v>
      </c>
      <c r="BX161" s="67">
        <f t="shared" si="320"/>
        <v>59618</v>
      </c>
      <c r="BY161" s="66"/>
      <c r="BZ161" s="66">
        <f t="shared" si="255"/>
        <v>0</v>
      </c>
      <c r="CA161" s="67">
        <f t="shared" si="321"/>
        <v>69384</v>
      </c>
      <c r="CB161" s="66"/>
      <c r="CC161" s="66">
        <f t="shared" si="294"/>
        <v>0</v>
      </c>
      <c r="CD161" s="67">
        <f t="shared" si="241"/>
        <v>549</v>
      </c>
      <c r="CE161" s="66"/>
      <c r="CF161" s="66">
        <f t="shared" si="295"/>
        <v>0</v>
      </c>
      <c r="CG161" s="67">
        <f t="shared" si="296"/>
        <v>7045.9</v>
      </c>
      <c r="CH161" s="66"/>
      <c r="CI161" s="66">
        <f t="shared" si="256"/>
        <v>0</v>
      </c>
      <c r="CJ161" s="67">
        <f t="shared" si="297"/>
        <v>8813</v>
      </c>
      <c r="CK161" s="66"/>
      <c r="CL161" s="66">
        <f t="shared" si="298"/>
        <v>0</v>
      </c>
      <c r="CM161" s="79">
        <f t="shared" si="299"/>
        <v>4885</v>
      </c>
      <c r="CN161" s="66"/>
      <c r="CO161" s="68">
        <f t="shared" si="236"/>
        <v>0</v>
      </c>
      <c r="CP161" s="79">
        <f t="shared" si="300"/>
        <v>3976</v>
      </c>
      <c r="CQ161" s="66"/>
      <c r="CR161" s="68">
        <f t="shared" si="257"/>
        <v>0</v>
      </c>
      <c r="CS161" s="79">
        <f t="shared" si="301"/>
        <v>274</v>
      </c>
      <c r="CT161" s="66"/>
      <c r="CU161" s="68">
        <f t="shared" si="258"/>
        <v>0</v>
      </c>
      <c r="CV161" s="200">
        <f t="shared" si="302"/>
        <v>7769</v>
      </c>
      <c r="CW161" s="65"/>
      <c r="CX161" s="66">
        <f t="shared" si="237"/>
        <v>0</v>
      </c>
      <c r="CY161" s="40">
        <f t="shared" si="243"/>
        <v>6603</v>
      </c>
      <c r="CZ161" s="65"/>
      <c r="DA161" s="66">
        <f t="shared" si="303"/>
        <v>0</v>
      </c>
      <c r="DB161" s="67">
        <f t="shared" si="304"/>
        <v>38528</v>
      </c>
      <c r="DC161" s="66"/>
      <c r="DD161" s="66">
        <f t="shared" si="305"/>
        <v>0</v>
      </c>
      <c r="DE161" s="67">
        <f t="shared" si="306"/>
        <v>35299</v>
      </c>
      <c r="DF161" s="66"/>
      <c r="DG161" s="69">
        <f t="shared" si="307"/>
        <v>0</v>
      </c>
      <c r="DH161" s="67">
        <f t="shared" si="324"/>
        <v>66377</v>
      </c>
      <c r="DI161" s="66"/>
      <c r="DJ161" s="66">
        <f t="shared" si="259"/>
        <v>0</v>
      </c>
      <c r="DK161" s="67">
        <f t="shared" si="308"/>
        <v>3454</v>
      </c>
      <c r="DL161" s="210"/>
      <c r="DM161" s="206">
        <f t="shared" si="260"/>
        <v>0</v>
      </c>
      <c r="DN161" s="25">
        <f t="shared" si="261"/>
        <v>0</v>
      </c>
      <c r="DO161" s="5"/>
      <c r="DP161" s="43">
        <f t="shared" si="262"/>
        <v>0</v>
      </c>
      <c r="DQ161" s="27">
        <f t="shared" si="309"/>
        <v>7097</v>
      </c>
      <c r="DR161" s="5"/>
      <c r="DS161" s="43">
        <f t="shared" si="263"/>
        <v>0</v>
      </c>
      <c r="DT161" s="27">
        <f t="shared" si="310"/>
        <v>4846</v>
      </c>
      <c r="DU161" s="5"/>
      <c r="DV161" s="43">
        <f t="shared" si="264"/>
        <v>0</v>
      </c>
      <c r="DW161" s="27">
        <f t="shared" si="311"/>
        <v>4835</v>
      </c>
      <c r="DX161" s="5"/>
      <c r="DY161" s="22">
        <f t="shared" si="265"/>
        <v>0</v>
      </c>
      <c r="DZ161" s="25">
        <f t="shared" si="312"/>
        <v>523</v>
      </c>
      <c r="EA161" s="22"/>
      <c r="EB161" s="22">
        <f t="shared" si="266"/>
        <v>0</v>
      </c>
      <c r="EC161" s="28">
        <f t="shared" si="313"/>
        <v>369</v>
      </c>
      <c r="ED161" s="5"/>
      <c r="EE161" s="43">
        <f t="shared" si="267"/>
        <v>0</v>
      </c>
      <c r="EF161" s="27">
        <f t="shared" si="314"/>
        <v>4769</v>
      </c>
      <c r="EG161" s="66"/>
      <c r="EH161" s="66">
        <f t="shared" si="268"/>
        <v>0</v>
      </c>
      <c r="EI161" s="67">
        <f t="shared" si="315"/>
        <v>24840</v>
      </c>
      <c r="EJ161" s="66"/>
      <c r="EK161" s="66">
        <f t="shared" si="269"/>
        <v>0</v>
      </c>
      <c r="EL161" s="67">
        <f t="shared" si="316"/>
        <v>23470</v>
      </c>
      <c r="EM161" s="110">
        <f t="shared" si="317"/>
        <v>98120.066836999991</v>
      </c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</row>
    <row r="162" spans="1:299" s="36" customFormat="1" ht="11.25" customHeight="1" x14ac:dyDescent="0.25">
      <c r="A162" s="11">
        <v>46039</v>
      </c>
      <c r="B162" s="187"/>
      <c r="C162" s="174">
        <v>8004929609</v>
      </c>
      <c r="D162" s="13" t="s">
        <v>52</v>
      </c>
      <c r="E162" s="14">
        <v>200</v>
      </c>
      <c r="F162" s="15">
        <v>2</v>
      </c>
      <c r="G162" s="16">
        <v>191516032170</v>
      </c>
      <c r="H162" s="66"/>
      <c r="I162" s="41">
        <f t="shared" si="244"/>
        <v>400</v>
      </c>
      <c r="J162" s="48">
        <f t="shared" si="326"/>
        <v>91321</v>
      </c>
      <c r="K162" s="66"/>
      <c r="L162" s="41">
        <f t="shared" si="233"/>
        <v>400</v>
      </c>
      <c r="M162" s="48">
        <f t="shared" si="327"/>
        <v>22668</v>
      </c>
      <c r="N162" s="66"/>
      <c r="O162" s="41">
        <f t="shared" si="245"/>
        <v>400</v>
      </c>
      <c r="P162" s="48">
        <f t="shared" si="328"/>
        <v>85438</v>
      </c>
      <c r="Q162" s="66"/>
      <c r="R162" s="66">
        <f t="shared" si="246"/>
        <v>400</v>
      </c>
      <c r="S162" s="67">
        <f t="shared" si="329"/>
        <v>17662</v>
      </c>
      <c r="T162" s="66"/>
      <c r="U162" s="66">
        <f t="shared" si="270"/>
        <v>0</v>
      </c>
      <c r="V162" s="67">
        <f t="shared" si="271"/>
        <v>62718.200000000004</v>
      </c>
      <c r="W162" s="136"/>
      <c r="X162" s="69">
        <f t="shared" si="247"/>
        <v>0</v>
      </c>
      <c r="Y162" s="67">
        <f t="shared" si="272"/>
        <v>1453.5</v>
      </c>
      <c r="Z162" s="66"/>
      <c r="AA162" s="68">
        <f t="shared" si="323"/>
        <v>0</v>
      </c>
      <c r="AB162" s="67">
        <f t="shared" si="273"/>
        <v>7874</v>
      </c>
      <c r="AC162" s="66"/>
      <c r="AD162" s="66">
        <f t="shared" si="235"/>
        <v>0</v>
      </c>
      <c r="AE162" s="67">
        <f t="shared" si="274"/>
        <v>1279.5</v>
      </c>
      <c r="AF162" s="66"/>
      <c r="AG162" s="78">
        <f t="shared" si="248"/>
        <v>0</v>
      </c>
      <c r="AH162" s="79">
        <f t="shared" si="275"/>
        <v>853.40000000000009</v>
      </c>
      <c r="AI162" s="66"/>
      <c r="AJ162" s="68">
        <f t="shared" si="249"/>
        <v>0</v>
      </c>
      <c r="AK162" s="67">
        <f t="shared" si="276"/>
        <v>1205.5</v>
      </c>
      <c r="AL162" s="66"/>
      <c r="AM162" s="68">
        <f t="shared" si="250"/>
        <v>0</v>
      </c>
      <c r="AN162" s="67">
        <f t="shared" si="277"/>
        <v>1051.1000000000001</v>
      </c>
      <c r="AO162" s="66"/>
      <c r="AP162" s="68">
        <f t="shared" si="251"/>
        <v>420</v>
      </c>
      <c r="AQ162" s="67">
        <f t="shared" si="278"/>
        <v>2396.3999999999996</v>
      </c>
      <c r="AR162" s="66"/>
      <c r="AS162" s="68">
        <f t="shared" si="252"/>
        <v>0</v>
      </c>
      <c r="AT162" s="67">
        <f t="shared" si="279"/>
        <v>2107.6</v>
      </c>
      <c r="AU162" s="66"/>
      <c r="AV162" s="66">
        <f t="shared" si="280"/>
        <v>0</v>
      </c>
      <c r="AW162" s="42">
        <f t="shared" si="281"/>
        <v>1383.6000000000001</v>
      </c>
      <c r="AX162" s="66"/>
      <c r="AY162" s="66">
        <f t="shared" si="282"/>
        <v>0</v>
      </c>
      <c r="AZ162" s="67">
        <f t="shared" si="283"/>
        <v>1870</v>
      </c>
      <c r="BA162" s="66"/>
      <c r="BB162" s="68">
        <f t="shared" si="284"/>
        <v>0</v>
      </c>
      <c r="BC162" s="67">
        <f t="shared" si="285"/>
        <v>3451.6</v>
      </c>
      <c r="BD162" s="66"/>
      <c r="BE162" s="68">
        <f t="shared" si="286"/>
        <v>0</v>
      </c>
      <c r="BF162" s="67">
        <f t="shared" si="287"/>
        <v>2706.2000000000003</v>
      </c>
      <c r="BG162" s="66"/>
      <c r="BH162" s="68">
        <f t="shared" si="325"/>
        <v>0</v>
      </c>
      <c r="BI162" s="67">
        <f t="shared" si="318"/>
        <v>11922.800000000003</v>
      </c>
      <c r="BJ162" s="66"/>
      <c r="BK162" s="68">
        <f t="shared" si="288"/>
        <v>0</v>
      </c>
      <c r="BL162" s="67">
        <f t="shared" si="289"/>
        <v>7616</v>
      </c>
      <c r="BM162" s="66"/>
      <c r="BN162" s="68">
        <f t="shared" si="290"/>
        <v>0</v>
      </c>
      <c r="BO162" s="67">
        <f t="shared" si="291"/>
        <v>6613.8</v>
      </c>
      <c r="BP162" s="66"/>
      <c r="BQ162" s="68">
        <f t="shared" si="292"/>
        <v>0</v>
      </c>
      <c r="BR162" s="67">
        <f t="shared" si="293"/>
        <v>10303.599999999995</v>
      </c>
      <c r="BS162" s="66"/>
      <c r="BT162" s="66">
        <f t="shared" si="253"/>
        <v>0</v>
      </c>
      <c r="BU162" s="67">
        <f t="shared" si="319"/>
        <v>77925</v>
      </c>
      <c r="BV162" s="66"/>
      <c r="BW162" s="66">
        <f t="shared" si="254"/>
        <v>0</v>
      </c>
      <c r="BX162" s="67">
        <f t="shared" si="320"/>
        <v>59618</v>
      </c>
      <c r="BY162" s="66"/>
      <c r="BZ162" s="66">
        <f t="shared" si="255"/>
        <v>0</v>
      </c>
      <c r="CA162" s="67">
        <f t="shared" si="321"/>
        <v>69384</v>
      </c>
      <c r="CB162" s="66"/>
      <c r="CC162" s="66">
        <f t="shared" si="294"/>
        <v>0</v>
      </c>
      <c r="CD162" s="67">
        <f t="shared" si="241"/>
        <v>549</v>
      </c>
      <c r="CE162" s="66"/>
      <c r="CF162" s="66">
        <f t="shared" si="295"/>
        <v>0</v>
      </c>
      <c r="CG162" s="67">
        <f t="shared" si="296"/>
        <v>7045.9</v>
      </c>
      <c r="CH162" s="66"/>
      <c r="CI162" s="66">
        <f t="shared" si="256"/>
        <v>0</v>
      </c>
      <c r="CJ162" s="67">
        <f t="shared" si="297"/>
        <v>8813</v>
      </c>
      <c r="CK162" s="66"/>
      <c r="CL162" s="66">
        <f t="shared" si="298"/>
        <v>0</v>
      </c>
      <c r="CM162" s="79">
        <f t="shared" si="299"/>
        <v>4885</v>
      </c>
      <c r="CN162" s="66"/>
      <c r="CO162" s="68">
        <f t="shared" si="236"/>
        <v>0</v>
      </c>
      <c r="CP162" s="79">
        <f t="shared" si="300"/>
        <v>3976</v>
      </c>
      <c r="CQ162" s="66"/>
      <c r="CR162" s="68">
        <f t="shared" si="257"/>
        <v>0</v>
      </c>
      <c r="CS162" s="79">
        <f t="shared" si="301"/>
        <v>274</v>
      </c>
      <c r="CT162" s="66"/>
      <c r="CU162" s="68">
        <f t="shared" si="258"/>
        <v>0</v>
      </c>
      <c r="CV162" s="200">
        <f t="shared" si="302"/>
        <v>7769</v>
      </c>
      <c r="CW162" s="65"/>
      <c r="CX162" s="66">
        <f t="shared" si="237"/>
        <v>0</v>
      </c>
      <c r="CY162" s="40">
        <f t="shared" ref="CY162:CY193" si="330">+CY161+CW162-CX162</f>
        <v>6603</v>
      </c>
      <c r="CZ162" s="65"/>
      <c r="DA162" s="66">
        <f t="shared" si="303"/>
        <v>0</v>
      </c>
      <c r="DB162" s="67">
        <f t="shared" si="304"/>
        <v>38528</v>
      </c>
      <c r="DC162" s="66"/>
      <c r="DD162" s="66">
        <f t="shared" si="305"/>
        <v>0</v>
      </c>
      <c r="DE162" s="67">
        <f t="shared" si="306"/>
        <v>35299</v>
      </c>
      <c r="DF162" s="66"/>
      <c r="DG162" s="69">
        <f t="shared" si="307"/>
        <v>0</v>
      </c>
      <c r="DH162" s="67">
        <f t="shared" si="324"/>
        <v>66377</v>
      </c>
      <c r="DI162" s="66"/>
      <c r="DJ162" s="66">
        <f t="shared" si="259"/>
        <v>0</v>
      </c>
      <c r="DK162" s="67">
        <f t="shared" si="308"/>
        <v>3454</v>
      </c>
      <c r="DL162" s="210"/>
      <c r="DM162" s="206">
        <f t="shared" si="260"/>
        <v>0</v>
      </c>
      <c r="DN162" s="25">
        <f t="shared" si="261"/>
        <v>0</v>
      </c>
      <c r="DO162" s="5"/>
      <c r="DP162" s="43">
        <f t="shared" si="262"/>
        <v>0</v>
      </c>
      <c r="DQ162" s="27">
        <f t="shared" si="309"/>
        <v>7097</v>
      </c>
      <c r="DR162" s="5"/>
      <c r="DS162" s="43">
        <f t="shared" si="263"/>
        <v>0</v>
      </c>
      <c r="DT162" s="27">
        <f t="shared" si="310"/>
        <v>4846</v>
      </c>
      <c r="DU162" s="5"/>
      <c r="DV162" s="43">
        <f t="shared" si="264"/>
        <v>0</v>
      </c>
      <c r="DW162" s="27">
        <f t="shared" si="311"/>
        <v>4835</v>
      </c>
      <c r="DX162" s="5"/>
      <c r="DY162" s="22">
        <f t="shared" si="265"/>
        <v>0</v>
      </c>
      <c r="DZ162" s="25">
        <f t="shared" si="312"/>
        <v>523</v>
      </c>
      <c r="EA162" s="22"/>
      <c r="EB162" s="22">
        <f t="shared" si="266"/>
        <v>0</v>
      </c>
      <c r="EC162" s="28">
        <f t="shared" si="313"/>
        <v>369</v>
      </c>
      <c r="ED162" s="5"/>
      <c r="EE162" s="43">
        <f t="shared" si="267"/>
        <v>0</v>
      </c>
      <c r="EF162" s="27">
        <f t="shared" si="314"/>
        <v>4769</v>
      </c>
      <c r="EG162" s="66"/>
      <c r="EH162" s="66">
        <f t="shared" si="268"/>
        <v>0</v>
      </c>
      <c r="EI162" s="67">
        <f t="shared" si="315"/>
        <v>24840</v>
      </c>
      <c r="EJ162" s="66"/>
      <c r="EK162" s="66">
        <f t="shared" si="269"/>
        <v>0</v>
      </c>
      <c r="EL162" s="67">
        <f t="shared" si="316"/>
        <v>23470</v>
      </c>
      <c r="EM162" s="110">
        <f t="shared" si="317"/>
        <v>97897.348836999983</v>
      </c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</row>
    <row r="163" spans="1:299" s="36" customFormat="1" ht="11.25" customHeight="1" x14ac:dyDescent="0.25">
      <c r="A163" s="11">
        <v>46039</v>
      </c>
      <c r="B163" s="187"/>
      <c r="C163" s="178">
        <v>8004937008</v>
      </c>
      <c r="D163" s="88" t="s">
        <v>125</v>
      </c>
      <c r="E163" s="89">
        <v>100</v>
      </c>
      <c r="F163" s="137">
        <v>5</v>
      </c>
      <c r="G163" s="90">
        <v>191516769144</v>
      </c>
      <c r="H163" s="66"/>
      <c r="I163" s="41">
        <f t="shared" si="244"/>
        <v>0</v>
      </c>
      <c r="J163" s="48">
        <f>J162+H163-I163-200</f>
        <v>91121</v>
      </c>
      <c r="K163" s="66"/>
      <c r="L163" s="41">
        <f t="shared" si="233"/>
        <v>0</v>
      </c>
      <c r="M163" s="48">
        <f>M162+K163-L163-200</f>
        <v>22468</v>
      </c>
      <c r="N163" s="66"/>
      <c r="O163" s="41">
        <f t="shared" si="245"/>
        <v>0</v>
      </c>
      <c r="P163" s="48">
        <f>P162+N163-O163-200</f>
        <v>85238</v>
      </c>
      <c r="Q163" s="66"/>
      <c r="R163" s="66">
        <f t="shared" si="246"/>
        <v>0</v>
      </c>
      <c r="S163" s="67">
        <f>S162+Q163-R163-200</f>
        <v>17462</v>
      </c>
      <c r="T163" s="66"/>
      <c r="U163" s="66">
        <f t="shared" si="270"/>
        <v>509.99999999999994</v>
      </c>
      <c r="V163" s="67">
        <f t="shared" si="271"/>
        <v>62208.200000000004</v>
      </c>
      <c r="W163" s="136"/>
      <c r="X163" s="69">
        <f t="shared" si="247"/>
        <v>0</v>
      </c>
      <c r="Y163" s="67">
        <f t="shared" si="272"/>
        <v>1453.5</v>
      </c>
      <c r="Z163" s="66"/>
      <c r="AA163" s="68">
        <f t="shared" si="323"/>
        <v>0</v>
      </c>
      <c r="AB163" s="67">
        <f t="shared" si="273"/>
        <v>7874</v>
      </c>
      <c r="AC163" s="66"/>
      <c r="AD163" s="66">
        <f t="shared" si="235"/>
        <v>0</v>
      </c>
      <c r="AE163" s="67">
        <f t="shared" si="274"/>
        <v>1279.5</v>
      </c>
      <c r="AF163" s="66"/>
      <c r="AG163" s="78">
        <f t="shared" si="248"/>
        <v>0</v>
      </c>
      <c r="AH163" s="79">
        <f t="shared" si="275"/>
        <v>853.40000000000009</v>
      </c>
      <c r="AI163" s="66"/>
      <c r="AJ163" s="68">
        <f t="shared" si="249"/>
        <v>0</v>
      </c>
      <c r="AK163" s="67">
        <f t="shared" si="276"/>
        <v>1205.5</v>
      </c>
      <c r="AL163" s="66"/>
      <c r="AM163" s="68">
        <f t="shared" si="250"/>
        <v>0</v>
      </c>
      <c r="AN163" s="67">
        <f t="shared" si="277"/>
        <v>1051.1000000000001</v>
      </c>
      <c r="AO163" s="66"/>
      <c r="AP163" s="68">
        <f t="shared" si="251"/>
        <v>0</v>
      </c>
      <c r="AQ163" s="67">
        <f t="shared" si="278"/>
        <v>2396.3999999999996</v>
      </c>
      <c r="AR163" s="66"/>
      <c r="AS163" s="68">
        <f t="shared" si="252"/>
        <v>0</v>
      </c>
      <c r="AT163" s="67">
        <f t="shared" si="279"/>
        <v>2107.6</v>
      </c>
      <c r="AU163" s="66"/>
      <c r="AV163" s="66">
        <f t="shared" si="280"/>
        <v>0</v>
      </c>
      <c r="AW163" s="42">
        <f t="shared" si="281"/>
        <v>1383.6000000000001</v>
      </c>
      <c r="AX163" s="66"/>
      <c r="AY163" s="66">
        <f t="shared" si="282"/>
        <v>0</v>
      </c>
      <c r="AZ163" s="67">
        <f t="shared" si="283"/>
        <v>1870</v>
      </c>
      <c r="BA163" s="66"/>
      <c r="BB163" s="68">
        <f t="shared" si="284"/>
        <v>0</v>
      </c>
      <c r="BC163" s="67">
        <f t="shared" si="285"/>
        <v>3451.6</v>
      </c>
      <c r="BD163" s="66"/>
      <c r="BE163" s="68">
        <f t="shared" si="286"/>
        <v>0</v>
      </c>
      <c r="BF163" s="67">
        <f t="shared" si="287"/>
        <v>2706.2000000000003</v>
      </c>
      <c r="BG163" s="66"/>
      <c r="BH163" s="68">
        <f t="shared" si="325"/>
        <v>0</v>
      </c>
      <c r="BI163" s="67">
        <f t="shared" si="318"/>
        <v>11922.800000000003</v>
      </c>
      <c r="BJ163" s="66"/>
      <c r="BK163" s="68">
        <f t="shared" si="288"/>
        <v>0</v>
      </c>
      <c r="BL163" s="67">
        <f t="shared" si="289"/>
        <v>7616</v>
      </c>
      <c r="BM163" s="66"/>
      <c r="BN163" s="68">
        <f t="shared" si="290"/>
        <v>0</v>
      </c>
      <c r="BO163" s="67">
        <f t="shared" si="291"/>
        <v>6613.8</v>
      </c>
      <c r="BP163" s="66"/>
      <c r="BQ163" s="68">
        <f t="shared" si="292"/>
        <v>0</v>
      </c>
      <c r="BR163" s="67">
        <f t="shared" si="293"/>
        <v>10303.599999999995</v>
      </c>
      <c r="BS163" s="66"/>
      <c r="BT163" s="66">
        <f t="shared" si="253"/>
        <v>0</v>
      </c>
      <c r="BU163" s="67">
        <f t="shared" si="319"/>
        <v>77925</v>
      </c>
      <c r="BV163" s="66"/>
      <c r="BW163" s="66">
        <f t="shared" si="254"/>
        <v>0</v>
      </c>
      <c r="BX163" s="67">
        <f t="shared" si="320"/>
        <v>59618</v>
      </c>
      <c r="BY163" s="66"/>
      <c r="BZ163" s="66">
        <f t="shared" si="255"/>
        <v>0</v>
      </c>
      <c r="CA163" s="67">
        <f t="shared" si="321"/>
        <v>69384</v>
      </c>
      <c r="CB163" s="66"/>
      <c r="CC163" s="66">
        <f t="shared" si="294"/>
        <v>0</v>
      </c>
      <c r="CD163" s="67">
        <f t="shared" si="241"/>
        <v>549</v>
      </c>
      <c r="CE163" s="66"/>
      <c r="CF163" s="66">
        <f t="shared" si="295"/>
        <v>0</v>
      </c>
      <c r="CG163" s="67">
        <f t="shared" si="296"/>
        <v>7045.9</v>
      </c>
      <c r="CH163" s="66"/>
      <c r="CI163" s="66">
        <f t="shared" si="256"/>
        <v>0</v>
      </c>
      <c r="CJ163" s="67">
        <f t="shared" si="297"/>
        <v>8813</v>
      </c>
      <c r="CK163" s="66"/>
      <c r="CL163" s="66">
        <f t="shared" si="298"/>
        <v>0</v>
      </c>
      <c r="CM163" s="79">
        <f t="shared" si="299"/>
        <v>4885</v>
      </c>
      <c r="CN163" s="66"/>
      <c r="CO163" s="68">
        <f t="shared" si="236"/>
        <v>0</v>
      </c>
      <c r="CP163" s="79">
        <f t="shared" si="300"/>
        <v>3976</v>
      </c>
      <c r="CQ163" s="66"/>
      <c r="CR163" s="68">
        <f t="shared" si="257"/>
        <v>0</v>
      </c>
      <c r="CS163" s="79">
        <f t="shared" si="301"/>
        <v>274</v>
      </c>
      <c r="CT163" s="66"/>
      <c r="CU163" s="68">
        <f t="shared" si="258"/>
        <v>0</v>
      </c>
      <c r="CV163" s="200">
        <f t="shared" si="302"/>
        <v>7769</v>
      </c>
      <c r="CW163" s="65"/>
      <c r="CX163" s="66">
        <f t="shared" si="237"/>
        <v>0</v>
      </c>
      <c r="CY163" s="40">
        <f t="shared" si="330"/>
        <v>6603</v>
      </c>
      <c r="CZ163" s="65"/>
      <c r="DA163" s="66">
        <f t="shared" si="303"/>
        <v>0</v>
      </c>
      <c r="DB163" s="67">
        <f t="shared" si="304"/>
        <v>38528</v>
      </c>
      <c r="DC163" s="66"/>
      <c r="DD163" s="66">
        <f t="shared" si="305"/>
        <v>0</v>
      </c>
      <c r="DE163" s="67">
        <f t="shared" si="306"/>
        <v>35299</v>
      </c>
      <c r="DF163" s="66"/>
      <c r="DG163" s="69">
        <f t="shared" si="307"/>
        <v>0</v>
      </c>
      <c r="DH163" s="67">
        <f t="shared" si="324"/>
        <v>66377</v>
      </c>
      <c r="DI163" s="66"/>
      <c r="DJ163" s="66">
        <f t="shared" si="259"/>
        <v>0</v>
      </c>
      <c r="DK163" s="67">
        <f t="shared" si="308"/>
        <v>3454</v>
      </c>
      <c r="DL163" s="210"/>
      <c r="DM163" s="206">
        <f t="shared" si="260"/>
        <v>0</v>
      </c>
      <c r="DN163" s="25">
        <f t="shared" si="261"/>
        <v>0</v>
      </c>
      <c r="DO163" s="5"/>
      <c r="DP163" s="43">
        <f t="shared" si="262"/>
        <v>0</v>
      </c>
      <c r="DQ163" s="27">
        <f t="shared" si="309"/>
        <v>7097</v>
      </c>
      <c r="DR163" s="5"/>
      <c r="DS163" s="43">
        <f t="shared" si="263"/>
        <v>0</v>
      </c>
      <c r="DT163" s="27">
        <f t="shared" si="310"/>
        <v>4846</v>
      </c>
      <c r="DU163" s="5"/>
      <c r="DV163" s="43">
        <f t="shared" si="264"/>
        <v>0</v>
      </c>
      <c r="DW163" s="27">
        <f t="shared" si="311"/>
        <v>4835</v>
      </c>
      <c r="DX163" s="5"/>
      <c r="DY163" s="22">
        <f t="shared" si="265"/>
        <v>0</v>
      </c>
      <c r="DZ163" s="25">
        <f t="shared" si="312"/>
        <v>523</v>
      </c>
      <c r="EA163" s="22"/>
      <c r="EB163" s="22">
        <f t="shared" si="266"/>
        <v>0</v>
      </c>
      <c r="EC163" s="28">
        <f t="shared" si="313"/>
        <v>369</v>
      </c>
      <c r="ED163" s="5"/>
      <c r="EE163" s="43">
        <f t="shared" si="267"/>
        <v>0</v>
      </c>
      <c r="EF163" s="27">
        <f t="shared" si="314"/>
        <v>4769</v>
      </c>
      <c r="EG163" s="66"/>
      <c r="EH163" s="66">
        <f t="shared" si="268"/>
        <v>0</v>
      </c>
      <c r="EI163" s="67">
        <f t="shared" si="315"/>
        <v>24840</v>
      </c>
      <c r="EJ163" s="66"/>
      <c r="EK163" s="66">
        <f t="shared" si="269"/>
        <v>0</v>
      </c>
      <c r="EL163" s="67">
        <f t="shared" si="316"/>
        <v>23470</v>
      </c>
      <c r="EM163" s="110">
        <f t="shared" si="317"/>
        <v>97823.232836999989</v>
      </c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</row>
    <row r="164" spans="1:299" s="36" customFormat="1" ht="11.25" customHeight="1" x14ac:dyDescent="0.25">
      <c r="A164" s="11">
        <v>46039</v>
      </c>
      <c r="B164" s="187"/>
      <c r="C164" s="174">
        <v>8004938634</v>
      </c>
      <c r="D164" s="13" t="s">
        <v>133</v>
      </c>
      <c r="E164" s="14">
        <v>25</v>
      </c>
      <c r="F164" s="15">
        <v>5</v>
      </c>
      <c r="G164" s="16">
        <v>191516032323</v>
      </c>
      <c r="H164" s="66"/>
      <c r="I164" s="41">
        <f t="shared" si="244"/>
        <v>50</v>
      </c>
      <c r="J164" s="48">
        <f>J163+H164-I164</f>
        <v>91071</v>
      </c>
      <c r="K164" s="66"/>
      <c r="L164" s="41">
        <f t="shared" si="233"/>
        <v>50</v>
      </c>
      <c r="M164" s="48">
        <f>M163+K164-L164</f>
        <v>22418</v>
      </c>
      <c r="N164" s="66"/>
      <c r="O164" s="41">
        <f t="shared" si="245"/>
        <v>50</v>
      </c>
      <c r="P164" s="48">
        <f>P163+N164-O164</f>
        <v>85188</v>
      </c>
      <c r="Q164" s="66"/>
      <c r="R164" s="66">
        <f t="shared" si="246"/>
        <v>50</v>
      </c>
      <c r="S164" s="67">
        <f>S163+Q164-R164</f>
        <v>17412</v>
      </c>
      <c r="T164" s="66"/>
      <c r="U164" s="66">
        <f t="shared" si="270"/>
        <v>0</v>
      </c>
      <c r="V164" s="67">
        <f t="shared" si="271"/>
        <v>62208.200000000004</v>
      </c>
      <c r="W164" s="136"/>
      <c r="X164" s="69">
        <f t="shared" si="247"/>
        <v>127.49999999999999</v>
      </c>
      <c r="Y164" s="67">
        <f t="shared" si="272"/>
        <v>1326</v>
      </c>
      <c r="Z164" s="66"/>
      <c r="AA164" s="68">
        <f t="shared" si="323"/>
        <v>0</v>
      </c>
      <c r="AB164" s="67">
        <f t="shared" si="273"/>
        <v>7874</v>
      </c>
      <c r="AC164" s="66"/>
      <c r="AD164" s="66">
        <f t="shared" si="235"/>
        <v>0</v>
      </c>
      <c r="AE164" s="67">
        <f t="shared" si="274"/>
        <v>1279.5</v>
      </c>
      <c r="AF164" s="66"/>
      <c r="AG164" s="78">
        <f t="shared" si="248"/>
        <v>0</v>
      </c>
      <c r="AH164" s="79">
        <f t="shared" si="275"/>
        <v>853.40000000000009</v>
      </c>
      <c r="AI164" s="66"/>
      <c r="AJ164" s="68">
        <f t="shared" si="249"/>
        <v>0</v>
      </c>
      <c r="AK164" s="67">
        <f t="shared" si="276"/>
        <v>1205.5</v>
      </c>
      <c r="AL164" s="66"/>
      <c r="AM164" s="68">
        <f t="shared" si="250"/>
        <v>0</v>
      </c>
      <c r="AN164" s="67">
        <f t="shared" si="277"/>
        <v>1051.1000000000001</v>
      </c>
      <c r="AO164" s="66"/>
      <c r="AP164" s="68">
        <f t="shared" si="251"/>
        <v>0</v>
      </c>
      <c r="AQ164" s="67">
        <f t="shared" si="278"/>
        <v>2396.3999999999996</v>
      </c>
      <c r="AR164" s="66"/>
      <c r="AS164" s="68">
        <f t="shared" si="252"/>
        <v>0</v>
      </c>
      <c r="AT164" s="67">
        <f t="shared" si="279"/>
        <v>2107.6</v>
      </c>
      <c r="AU164" s="66"/>
      <c r="AV164" s="66">
        <f t="shared" si="280"/>
        <v>0</v>
      </c>
      <c r="AW164" s="42">
        <f t="shared" si="281"/>
        <v>1383.6000000000001</v>
      </c>
      <c r="AX164" s="66"/>
      <c r="AY164" s="66">
        <f t="shared" si="282"/>
        <v>0</v>
      </c>
      <c r="AZ164" s="67">
        <f t="shared" si="283"/>
        <v>1870</v>
      </c>
      <c r="BA164" s="66"/>
      <c r="BB164" s="68">
        <f t="shared" si="284"/>
        <v>0</v>
      </c>
      <c r="BC164" s="67">
        <f t="shared" si="285"/>
        <v>3451.6</v>
      </c>
      <c r="BD164" s="66"/>
      <c r="BE164" s="68">
        <f t="shared" si="286"/>
        <v>0</v>
      </c>
      <c r="BF164" s="67">
        <f t="shared" si="287"/>
        <v>2706.2000000000003</v>
      </c>
      <c r="BG164" s="66"/>
      <c r="BH164" s="68">
        <f t="shared" si="325"/>
        <v>0</v>
      </c>
      <c r="BI164" s="67">
        <f t="shared" si="318"/>
        <v>11922.800000000003</v>
      </c>
      <c r="BJ164" s="66"/>
      <c r="BK164" s="68">
        <f t="shared" si="288"/>
        <v>0</v>
      </c>
      <c r="BL164" s="67">
        <f t="shared" si="289"/>
        <v>7616</v>
      </c>
      <c r="BM164" s="66"/>
      <c r="BN164" s="68">
        <f t="shared" si="290"/>
        <v>0</v>
      </c>
      <c r="BO164" s="67">
        <f t="shared" si="291"/>
        <v>6613.8</v>
      </c>
      <c r="BP164" s="66"/>
      <c r="BQ164" s="68">
        <f t="shared" si="292"/>
        <v>0</v>
      </c>
      <c r="BR164" s="67">
        <f t="shared" si="293"/>
        <v>10303.599999999995</v>
      </c>
      <c r="BS164" s="66"/>
      <c r="BT164" s="66">
        <f t="shared" si="253"/>
        <v>0</v>
      </c>
      <c r="BU164" s="67">
        <f t="shared" si="319"/>
        <v>77925</v>
      </c>
      <c r="BV164" s="66"/>
      <c r="BW164" s="66">
        <f t="shared" si="254"/>
        <v>0</v>
      </c>
      <c r="BX164" s="67">
        <f t="shared" si="320"/>
        <v>59618</v>
      </c>
      <c r="BY164" s="66"/>
      <c r="BZ164" s="66">
        <f t="shared" si="255"/>
        <v>0</v>
      </c>
      <c r="CA164" s="67">
        <f t="shared" si="321"/>
        <v>69384</v>
      </c>
      <c r="CB164" s="66"/>
      <c r="CC164" s="66">
        <f t="shared" si="294"/>
        <v>0</v>
      </c>
      <c r="CD164" s="67">
        <f t="shared" si="241"/>
        <v>549</v>
      </c>
      <c r="CE164" s="66"/>
      <c r="CF164" s="66">
        <f t="shared" si="295"/>
        <v>0</v>
      </c>
      <c r="CG164" s="67">
        <f t="shared" si="296"/>
        <v>7045.9</v>
      </c>
      <c r="CH164" s="66"/>
      <c r="CI164" s="66">
        <f t="shared" si="256"/>
        <v>0</v>
      </c>
      <c r="CJ164" s="67">
        <f t="shared" si="297"/>
        <v>8813</v>
      </c>
      <c r="CK164" s="66"/>
      <c r="CL164" s="66">
        <f t="shared" si="298"/>
        <v>0</v>
      </c>
      <c r="CM164" s="79">
        <f t="shared" si="299"/>
        <v>4885</v>
      </c>
      <c r="CN164" s="66"/>
      <c r="CO164" s="68">
        <f t="shared" si="236"/>
        <v>0</v>
      </c>
      <c r="CP164" s="79">
        <f t="shared" si="300"/>
        <v>3976</v>
      </c>
      <c r="CQ164" s="66"/>
      <c r="CR164" s="68">
        <f t="shared" si="257"/>
        <v>0</v>
      </c>
      <c r="CS164" s="79">
        <f t="shared" si="301"/>
        <v>274</v>
      </c>
      <c r="CT164" s="66"/>
      <c r="CU164" s="68">
        <f t="shared" si="258"/>
        <v>0</v>
      </c>
      <c r="CV164" s="200">
        <f t="shared" si="302"/>
        <v>7769</v>
      </c>
      <c r="CW164" s="65"/>
      <c r="CX164" s="66">
        <f t="shared" si="237"/>
        <v>0</v>
      </c>
      <c r="CY164" s="40">
        <f t="shared" si="330"/>
        <v>6603</v>
      </c>
      <c r="CZ164" s="65"/>
      <c r="DA164" s="66">
        <f t="shared" si="303"/>
        <v>0</v>
      </c>
      <c r="DB164" s="67">
        <f t="shared" si="304"/>
        <v>38528</v>
      </c>
      <c r="DC164" s="66"/>
      <c r="DD164" s="66">
        <f t="shared" si="305"/>
        <v>0</v>
      </c>
      <c r="DE164" s="67">
        <f t="shared" si="306"/>
        <v>35299</v>
      </c>
      <c r="DF164" s="66"/>
      <c r="DG164" s="69">
        <f t="shared" si="307"/>
        <v>0</v>
      </c>
      <c r="DH164" s="67">
        <f t="shared" si="324"/>
        <v>66377</v>
      </c>
      <c r="DI164" s="66"/>
      <c r="DJ164" s="66">
        <f t="shared" si="259"/>
        <v>0</v>
      </c>
      <c r="DK164" s="67">
        <f t="shared" si="308"/>
        <v>3454</v>
      </c>
      <c r="DL164" s="210"/>
      <c r="DM164" s="206">
        <f t="shared" si="260"/>
        <v>0</v>
      </c>
      <c r="DN164" s="25">
        <f t="shared" si="261"/>
        <v>0</v>
      </c>
      <c r="DO164" s="5"/>
      <c r="DP164" s="43">
        <f t="shared" si="262"/>
        <v>0</v>
      </c>
      <c r="DQ164" s="27">
        <f t="shared" si="309"/>
        <v>7097</v>
      </c>
      <c r="DR164" s="5"/>
      <c r="DS164" s="43">
        <f t="shared" si="263"/>
        <v>0</v>
      </c>
      <c r="DT164" s="27">
        <f t="shared" si="310"/>
        <v>4846</v>
      </c>
      <c r="DU164" s="5"/>
      <c r="DV164" s="43">
        <f t="shared" si="264"/>
        <v>0</v>
      </c>
      <c r="DW164" s="27">
        <f t="shared" si="311"/>
        <v>4835</v>
      </c>
      <c r="DX164" s="5"/>
      <c r="DY164" s="22">
        <f t="shared" si="265"/>
        <v>0</v>
      </c>
      <c r="DZ164" s="25">
        <f t="shared" si="312"/>
        <v>523</v>
      </c>
      <c r="EA164" s="22"/>
      <c r="EB164" s="22">
        <f t="shared" si="266"/>
        <v>0</v>
      </c>
      <c r="EC164" s="28">
        <f t="shared" si="313"/>
        <v>369</v>
      </c>
      <c r="ED164" s="5"/>
      <c r="EE164" s="43">
        <f t="shared" si="267"/>
        <v>0</v>
      </c>
      <c r="EF164" s="27">
        <f t="shared" si="314"/>
        <v>4769</v>
      </c>
      <c r="EG164" s="66"/>
      <c r="EH164" s="66">
        <f t="shared" si="268"/>
        <v>0</v>
      </c>
      <c r="EI164" s="67">
        <f t="shared" si="315"/>
        <v>24840</v>
      </c>
      <c r="EJ164" s="66"/>
      <c r="EK164" s="66">
        <f t="shared" si="269"/>
        <v>0</v>
      </c>
      <c r="EL164" s="67">
        <f t="shared" si="316"/>
        <v>23470</v>
      </c>
      <c r="EM164" s="110">
        <f t="shared" si="317"/>
        <v>96640.804036999994</v>
      </c>
    </row>
    <row r="165" spans="1:299" s="36" customFormat="1" ht="11.25" customHeight="1" x14ac:dyDescent="0.25">
      <c r="A165" s="11">
        <v>46039</v>
      </c>
      <c r="B165" s="187"/>
      <c r="C165" s="174">
        <v>8004939542</v>
      </c>
      <c r="D165" s="13" t="s">
        <v>183</v>
      </c>
      <c r="E165" s="14">
        <v>160</v>
      </c>
      <c r="F165" s="15">
        <v>20</v>
      </c>
      <c r="G165" s="16">
        <v>191516031142</v>
      </c>
      <c r="H165" s="66"/>
      <c r="I165" s="41">
        <f t="shared" si="244"/>
        <v>320</v>
      </c>
      <c r="J165" s="48">
        <f>J164+H165-I165</f>
        <v>90751</v>
      </c>
      <c r="K165" s="66"/>
      <c r="L165" s="41">
        <f t="shared" si="233"/>
        <v>320</v>
      </c>
      <c r="M165" s="48">
        <f>M164+K165-L165</f>
        <v>22098</v>
      </c>
      <c r="N165" s="66"/>
      <c r="O165" s="41">
        <f t="shared" si="245"/>
        <v>320</v>
      </c>
      <c r="P165" s="48">
        <f>P164+N165-O165</f>
        <v>84868</v>
      </c>
      <c r="Q165" s="66"/>
      <c r="R165" s="66">
        <f t="shared" si="246"/>
        <v>320</v>
      </c>
      <c r="S165" s="67">
        <f>S164+Q165-R165</f>
        <v>17092</v>
      </c>
      <c r="T165" s="66"/>
      <c r="U165" s="66">
        <f t="shared" si="270"/>
        <v>3216</v>
      </c>
      <c r="V165" s="67">
        <f t="shared" si="271"/>
        <v>58992.200000000004</v>
      </c>
      <c r="W165" s="136"/>
      <c r="X165" s="69">
        <f t="shared" si="247"/>
        <v>0</v>
      </c>
      <c r="Y165" s="67">
        <f t="shared" si="272"/>
        <v>1326</v>
      </c>
      <c r="Z165" s="66"/>
      <c r="AA165" s="68">
        <f t="shared" si="323"/>
        <v>0</v>
      </c>
      <c r="AB165" s="67">
        <f t="shared" si="273"/>
        <v>7874</v>
      </c>
      <c r="AC165" s="66"/>
      <c r="AD165" s="66">
        <f t="shared" si="235"/>
        <v>0</v>
      </c>
      <c r="AE165" s="67">
        <f t="shared" si="274"/>
        <v>1279.5</v>
      </c>
      <c r="AF165" s="66"/>
      <c r="AG165" s="78">
        <f t="shared" si="248"/>
        <v>0</v>
      </c>
      <c r="AH165" s="79">
        <f t="shared" si="275"/>
        <v>853.40000000000009</v>
      </c>
      <c r="AI165" s="66"/>
      <c r="AJ165" s="68">
        <f t="shared" si="249"/>
        <v>0</v>
      </c>
      <c r="AK165" s="67">
        <f t="shared" si="276"/>
        <v>1205.5</v>
      </c>
      <c r="AL165" s="66"/>
      <c r="AM165" s="68">
        <f t="shared" si="250"/>
        <v>0</v>
      </c>
      <c r="AN165" s="67">
        <f t="shared" si="277"/>
        <v>1051.1000000000001</v>
      </c>
      <c r="AO165" s="66"/>
      <c r="AP165" s="68">
        <f t="shared" si="251"/>
        <v>0</v>
      </c>
      <c r="AQ165" s="67">
        <f t="shared" si="278"/>
        <v>2396.3999999999996</v>
      </c>
      <c r="AR165" s="66"/>
      <c r="AS165" s="68">
        <f t="shared" si="252"/>
        <v>0</v>
      </c>
      <c r="AT165" s="67">
        <f t="shared" si="279"/>
        <v>2107.6</v>
      </c>
      <c r="AU165" s="66"/>
      <c r="AV165" s="66">
        <f t="shared" si="280"/>
        <v>0</v>
      </c>
      <c r="AW165" s="42">
        <f t="shared" si="281"/>
        <v>1383.6000000000001</v>
      </c>
      <c r="AX165" s="66"/>
      <c r="AY165" s="66">
        <f t="shared" si="282"/>
        <v>0</v>
      </c>
      <c r="AZ165" s="67">
        <f t="shared" si="283"/>
        <v>1870</v>
      </c>
      <c r="BA165" s="66"/>
      <c r="BB165" s="68">
        <f t="shared" si="284"/>
        <v>0</v>
      </c>
      <c r="BC165" s="67">
        <f t="shared" si="285"/>
        <v>3451.6</v>
      </c>
      <c r="BD165" s="66"/>
      <c r="BE165" s="68">
        <f t="shared" si="286"/>
        <v>0</v>
      </c>
      <c r="BF165" s="67">
        <f t="shared" si="287"/>
        <v>2706.2000000000003</v>
      </c>
      <c r="BG165" s="66"/>
      <c r="BH165" s="68">
        <f t="shared" si="325"/>
        <v>0</v>
      </c>
      <c r="BI165" s="67">
        <f t="shared" si="318"/>
        <v>11922.800000000003</v>
      </c>
      <c r="BJ165" s="66"/>
      <c r="BK165" s="68">
        <f t="shared" si="288"/>
        <v>0</v>
      </c>
      <c r="BL165" s="67">
        <f t="shared" si="289"/>
        <v>7616</v>
      </c>
      <c r="BM165" s="66"/>
      <c r="BN165" s="68">
        <f t="shared" si="290"/>
        <v>0</v>
      </c>
      <c r="BO165" s="67">
        <f t="shared" si="291"/>
        <v>6613.8</v>
      </c>
      <c r="BP165" s="66"/>
      <c r="BQ165" s="68">
        <f t="shared" si="292"/>
        <v>0</v>
      </c>
      <c r="BR165" s="67">
        <f t="shared" si="293"/>
        <v>10303.599999999995</v>
      </c>
      <c r="BS165" s="66"/>
      <c r="BT165" s="66">
        <f t="shared" si="253"/>
        <v>0</v>
      </c>
      <c r="BU165" s="67">
        <f t="shared" si="319"/>
        <v>77925</v>
      </c>
      <c r="BV165" s="66"/>
      <c r="BW165" s="66">
        <f t="shared" si="254"/>
        <v>0</v>
      </c>
      <c r="BX165" s="67">
        <f t="shared" si="320"/>
        <v>59618</v>
      </c>
      <c r="BY165" s="66"/>
      <c r="BZ165" s="66">
        <f t="shared" si="255"/>
        <v>0</v>
      </c>
      <c r="CA165" s="67">
        <f t="shared" si="321"/>
        <v>69384</v>
      </c>
      <c r="CB165" s="66"/>
      <c r="CC165" s="66">
        <f t="shared" si="294"/>
        <v>0</v>
      </c>
      <c r="CD165" s="67">
        <f t="shared" si="241"/>
        <v>549</v>
      </c>
      <c r="CE165" s="66"/>
      <c r="CF165" s="66">
        <f t="shared" si="295"/>
        <v>0</v>
      </c>
      <c r="CG165" s="67">
        <f t="shared" si="296"/>
        <v>7045.9</v>
      </c>
      <c r="CH165" s="66"/>
      <c r="CI165" s="66">
        <f t="shared" si="256"/>
        <v>0</v>
      </c>
      <c r="CJ165" s="67">
        <f t="shared" si="297"/>
        <v>8813</v>
      </c>
      <c r="CK165" s="66"/>
      <c r="CL165" s="66">
        <f t="shared" si="298"/>
        <v>0</v>
      </c>
      <c r="CM165" s="79">
        <f t="shared" si="299"/>
        <v>4885</v>
      </c>
      <c r="CN165" s="66"/>
      <c r="CO165" s="68">
        <f t="shared" si="236"/>
        <v>0</v>
      </c>
      <c r="CP165" s="79">
        <f t="shared" si="300"/>
        <v>3976</v>
      </c>
      <c r="CQ165" s="66"/>
      <c r="CR165" s="68">
        <f t="shared" si="257"/>
        <v>0</v>
      </c>
      <c r="CS165" s="79">
        <f t="shared" si="301"/>
        <v>274</v>
      </c>
      <c r="CT165" s="66"/>
      <c r="CU165" s="68">
        <f t="shared" si="258"/>
        <v>0</v>
      </c>
      <c r="CV165" s="200">
        <f t="shared" si="302"/>
        <v>7769</v>
      </c>
      <c r="CW165" s="65"/>
      <c r="CX165" s="66">
        <f t="shared" si="237"/>
        <v>0</v>
      </c>
      <c r="CY165" s="40">
        <f t="shared" si="330"/>
        <v>6603</v>
      </c>
      <c r="CZ165" s="65"/>
      <c r="DA165" s="66">
        <f t="shared" si="303"/>
        <v>0</v>
      </c>
      <c r="DB165" s="67">
        <f t="shared" si="304"/>
        <v>38528</v>
      </c>
      <c r="DC165" s="66"/>
      <c r="DD165" s="66">
        <f t="shared" si="305"/>
        <v>0</v>
      </c>
      <c r="DE165" s="67">
        <f t="shared" si="306"/>
        <v>35299</v>
      </c>
      <c r="DF165" s="66"/>
      <c r="DG165" s="69">
        <f t="shared" si="307"/>
        <v>0</v>
      </c>
      <c r="DH165" s="67">
        <f t="shared" si="324"/>
        <v>66377</v>
      </c>
      <c r="DI165" s="66"/>
      <c r="DJ165" s="66">
        <f t="shared" si="259"/>
        <v>0</v>
      </c>
      <c r="DK165" s="67">
        <f t="shared" si="308"/>
        <v>3454</v>
      </c>
      <c r="DL165" s="210"/>
      <c r="DM165" s="206">
        <f t="shared" si="260"/>
        <v>0</v>
      </c>
      <c r="DN165" s="25">
        <f t="shared" si="261"/>
        <v>0</v>
      </c>
      <c r="DO165" s="5"/>
      <c r="DP165" s="43">
        <f t="shared" si="262"/>
        <v>0</v>
      </c>
      <c r="DQ165" s="27">
        <f t="shared" si="309"/>
        <v>7097</v>
      </c>
      <c r="DR165" s="5"/>
      <c r="DS165" s="43">
        <f t="shared" si="263"/>
        <v>0</v>
      </c>
      <c r="DT165" s="27">
        <f t="shared" si="310"/>
        <v>4846</v>
      </c>
      <c r="DU165" s="5"/>
      <c r="DV165" s="43">
        <f t="shared" si="264"/>
        <v>0</v>
      </c>
      <c r="DW165" s="27">
        <f t="shared" si="311"/>
        <v>4835</v>
      </c>
      <c r="DX165" s="5"/>
      <c r="DY165" s="22">
        <f t="shared" si="265"/>
        <v>0</v>
      </c>
      <c r="DZ165" s="25">
        <f t="shared" si="312"/>
        <v>523</v>
      </c>
      <c r="EA165" s="22"/>
      <c r="EB165" s="22">
        <f t="shared" si="266"/>
        <v>0</v>
      </c>
      <c r="EC165" s="28">
        <f t="shared" si="313"/>
        <v>369</v>
      </c>
      <c r="ED165" s="5"/>
      <c r="EE165" s="43">
        <f t="shared" ref="EE165:EE196" si="331">IF(OR(CA165="CO17772-07M015",D165="CO17772-07M007",D165="CO17772-07M001",D165="CO17772-07M001",D165=959309,),E165*(F165+0.15),0)</f>
        <v>0</v>
      </c>
      <c r="EF165" s="27">
        <f t="shared" si="314"/>
        <v>4769</v>
      </c>
      <c r="EG165" s="66"/>
      <c r="EH165" s="66">
        <f t="shared" si="268"/>
        <v>0</v>
      </c>
      <c r="EI165" s="67">
        <f t="shared" si="315"/>
        <v>24840</v>
      </c>
      <c r="EJ165" s="66"/>
      <c r="EK165" s="66">
        <f t="shared" si="269"/>
        <v>0</v>
      </c>
      <c r="EL165" s="67">
        <f t="shared" si="316"/>
        <v>23470</v>
      </c>
      <c r="EM165" s="110">
        <f t="shared" si="317"/>
        <v>96543.901636999988</v>
      </c>
      <c r="EN165" s="7"/>
      <c r="EO165" s="7"/>
      <c r="EP165" s="7"/>
      <c r="EQ165" s="7"/>
      <c r="ER165" s="7"/>
      <c r="ES165" s="7"/>
      <c r="ET165" s="7"/>
    </row>
    <row r="166" spans="1:299" s="33" customFormat="1" ht="11.25" customHeight="1" x14ac:dyDescent="0.25">
      <c r="A166" s="11">
        <v>46039</v>
      </c>
      <c r="B166" s="187"/>
      <c r="C166" s="174">
        <v>8004939547</v>
      </c>
      <c r="D166" s="13" t="s">
        <v>186</v>
      </c>
      <c r="E166" s="14">
        <v>120</v>
      </c>
      <c r="F166" s="15">
        <v>0.5</v>
      </c>
      <c r="G166" s="16">
        <v>191516175167</v>
      </c>
      <c r="H166" s="66"/>
      <c r="I166" s="41">
        <f t="shared" si="244"/>
        <v>240</v>
      </c>
      <c r="J166" s="48">
        <f>J165+H166-I166</f>
        <v>90511</v>
      </c>
      <c r="K166" s="66"/>
      <c r="L166" s="41">
        <f t="shared" si="233"/>
        <v>240</v>
      </c>
      <c r="M166" s="48">
        <f>M165+K166-L166</f>
        <v>21858</v>
      </c>
      <c r="N166" s="66"/>
      <c r="O166" s="41">
        <f t="shared" si="245"/>
        <v>240</v>
      </c>
      <c r="P166" s="48">
        <f>P165+N166-O166</f>
        <v>84628</v>
      </c>
      <c r="Q166" s="66"/>
      <c r="R166" s="66">
        <f t="shared" si="246"/>
        <v>240</v>
      </c>
      <c r="S166" s="67">
        <f>S165+Q166-R166</f>
        <v>16852</v>
      </c>
      <c r="T166" s="66"/>
      <c r="U166" s="66">
        <f t="shared" si="270"/>
        <v>0</v>
      </c>
      <c r="V166" s="67">
        <f t="shared" si="271"/>
        <v>58992.200000000004</v>
      </c>
      <c r="W166" s="136"/>
      <c r="X166" s="69">
        <f t="shared" si="247"/>
        <v>0</v>
      </c>
      <c r="Y166" s="67">
        <f t="shared" ref="Y166:Y168" si="332">Y165+W166-X166</f>
        <v>1326</v>
      </c>
      <c r="Z166" s="66"/>
      <c r="AA166" s="68">
        <f t="shared" si="323"/>
        <v>72</v>
      </c>
      <c r="AB166" s="67">
        <f t="shared" si="273"/>
        <v>7802</v>
      </c>
      <c r="AC166" s="66"/>
      <c r="AD166" s="66">
        <f t="shared" si="235"/>
        <v>0</v>
      </c>
      <c r="AE166" s="67">
        <f t="shared" si="274"/>
        <v>1279.5</v>
      </c>
      <c r="AF166" s="66"/>
      <c r="AG166" s="78">
        <f t="shared" si="248"/>
        <v>0</v>
      </c>
      <c r="AH166" s="79">
        <f t="shared" si="275"/>
        <v>853.40000000000009</v>
      </c>
      <c r="AI166" s="66"/>
      <c r="AJ166" s="68">
        <f t="shared" si="249"/>
        <v>0</v>
      </c>
      <c r="AK166" s="67">
        <f t="shared" si="276"/>
        <v>1205.5</v>
      </c>
      <c r="AL166" s="66"/>
      <c r="AM166" s="68">
        <f t="shared" si="250"/>
        <v>0</v>
      </c>
      <c r="AN166" s="67">
        <f t="shared" si="277"/>
        <v>1051.1000000000001</v>
      </c>
      <c r="AO166" s="66"/>
      <c r="AP166" s="68">
        <f t="shared" si="251"/>
        <v>0</v>
      </c>
      <c r="AQ166" s="67">
        <f t="shared" si="278"/>
        <v>2396.3999999999996</v>
      </c>
      <c r="AR166" s="66"/>
      <c r="AS166" s="68">
        <f t="shared" si="252"/>
        <v>0</v>
      </c>
      <c r="AT166" s="67">
        <f t="shared" si="279"/>
        <v>2107.6</v>
      </c>
      <c r="AU166" s="66"/>
      <c r="AV166" s="66">
        <f t="shared" si="280"/>
        <v>0</v>
      </c>
      <c r="AW166" s="42">
        <f t="shared" si="281"/>
        <v>1383.6000000000001</v>
      </c>
      <c r="AX166" s="66"/>
      <c r="AY166" s="66">
        <f t="shared" si="282"/>
        <v>0</v>
      </c>
      <c r="AZ166" s="67">
        <f t="shared" si="283"/>
        <v>1870</v>
      </c>
      <c r="BA166" s="66"/>
      <c r="BB166" s="68">
        <f t="shared" si="284"/>
        <v>0</v>
      </c>
      <c r="BC166" s="67">
        <f t="shared" si="285"/>
        <v>3451.6</v>
      </c>
      <c r="BD166" s="66"/>
      <c r="BE166" s="68">
        <f t="shared" si="286"/>
        <v>0</v>
      </c>
      <c r="BF166" s="67">
        <f t="shared" si="287"/>
        <v>2706.2000000000003</v>
      </c>
      <c r="BG166" s="66"/>
      <c r="BH166" s="68">
        <f t="shared" si="325"/>
        <v>0</v>
      </c>
      <c r="BI166" s="67">
        <f t="shared" si="318"/>
        <v>11922.800000000003</v>
      </c>
      <c r="BJ166" s="66"/>
      <c r="BK166" s="68">
        <f t="shared" si="288"/>
        <v>0</v>
      </c>
      <c r="BL166" s="67">
        <f t="shared" si="289"/>
        <v>7616</v>
      </c>
      <c r="BM166" s="66"/>
      <c r="BN166" s="68">
        <f t="shared" si="290"/>
        <v>0</v>
      </c>
      <c r="BO166" s="67">
        <f t="shared" si="291"/>
        <v>6613.8</v>
      </c>
      <c r="BP166" s="66"/>
      <c r="BQ166" s="68">
        <f t="shared" si="292"/>
        <v>0</v>
      </c>
      <c r="BR166" s="67">
        <f t="shared" si="293"/>
        <v>10303.599999999995</v>
      </c>
      <c r="BS166" s="66"/>
      <c r="BT166" s="66">
        <f t="shared" si="253"/>
        <v>0</v>
      </c>
      <c r="BU166" s="67">
        <f t="shared" si="319"/>
        <v>77925</v>
      </c>
      <c r="BV166" s="66"/>
      <c r="BW166" s="66">
        <f t="shared" si="254"/>
        <v>0</v>
      </c>
      <c r="BX166" s="67">
        <f t="shared" si="320"/>
        <v>59618</v>
      </c>
      <c r="BY166" s="66"/>
      <c r="BZ166" s="66">
        <f t="shared" si="255"/>
        <v>0</v>
      </c>
      <c r="CA166" s="67">
        <f t="shared" si="321"/>
        <v>69384</v>
      </c>
      <c r="CB166" s="66"/>
      <c r="CC166" s="66">
        <f t="shared" si="294"/>
        <v>0</v>
      </c>
      <c r="CD166" s="67">
        <f t="shared" si="241"/>
        <v>549</v>
      </c>
      <c r="CE166" s="66"/>
      <c r="CF166" s="66">
        <f t="shared" si="295"/>
        <v>0</v>
      </c>
      <c r="CG166" s="67">
        <f t="shared" si="296"/>
        <v>7045.9</v>
      </c>
      <c r="CH166" s="66"/>
      <c r="CI166" s="66">
        <f t="shared" si="256"/>
        <v>0</v>
      </c>
      <c r="CJ166" s="67">
        <f t="shared" si="297"/>
        <v>8813</v>
      </c>
      <c r="CK166" s="66"/>
      <c r="CL166" s="66">
        <f t="shared" si="298"/>
        <v>0</v>
      </c>
      <c r="CM166" s="79">
        <f t="shared" si="299"/>
        <v>4885</v>
      </c>
      <c r="CN166" s="66"/>
      <c r="CO166" s="68">
        <f t="shared" si="236"/>
        <v>0</v>
      </c>
      <c r="CP166" s="79">
        <f t="shared" si="300"/>
        <v>3976</v>
      </c>
      <c r="CQ166" s="66"/>
      <c r="CR166" s="68">
        <f t="shared" si="257"/>
        <v>0</v>
      </c>
      <c r="CS166" s="79">
        <f t="shared" ref="CS166:CS179" si="333">+CS165+CQ166-CR166</f>
        <v>274</v>
      </c>
      <c r="CT166" s="66"/>
      <c r="CU166" s="68">
        <f t="shared" si="258"/>
        <v>0</v>
      </c>
      <c r="CV166" s="200">
        <f t="shared" si="302"/>
        <v>7769</v>
      </c>
      <c r="CW166" s="65"/>
      <c r="CX166" s="66">
        <f t="shared" si="237"/>
        <v>0</v>
      </c>
      <c r="CY166" s="40">
        <f t="shared" si="330"/>
        <v>6603</v>
      </c>
      <c r="CZ166" s="65"/>
      <c r="DA166" s="66">
        <f t="shared" si="303"/>
        <v>0</v>
      </c>
      <c r="DB166" s="67">
        <f t="shared" ref="DB166:DB179" si="334">+DB165+CZ166-DA166</f>
        <v>38528</v>
      </c>
      <c r="DC166" s="66"/>
      <c r="DD166" s="66">
        <f t="shared" si="305"/>
        <v>0</v>
      </c>
      <c r="DE166" s="67">
        <f t="shared" ref="DE166:DE179" si="335">+DE165+DC166-DD166</f>
        <v>35299</v>
      </c>
      <c r="DF166" s="66"/>
      <c r="DG166" s="69">
        <f t="shared" si="307"/>
        <v>0</v>
      </c>
      <c r="DH166" s="67">
        <f t="shared" si="324"/>
        <v>66377</v>
      </c>
      <c r="DI166" s="66"/>
      <c r="DJ166" s="66">
        <f t="shared" si="259"/>
        <v>0</v>
      </c>
      <c r="DK166" s="67">
        <f t="shared" si="308"/>
        <v>3454</v>
      </c>
      <c r="DL166" s="210"/>
      <c r="DM166" s="206">
        <f t="shared" si="260"/>
        <v>0</v>
      </c>
      <c r="DN166" s="25">
        <f t="shared" si="261"/>
        <v>0</v>
      </c>
      <c r="DO166" s="5"/>
      <c r="DP166" s="43">
        <f t="shared" si="262"/>
        <v>0</v>
      </c>
      <c r="DQ166" s="27">
        <f t="shared" si="309"/>
        <v>7097</v>
      </c>
      <c r="DR166" s="5"/>
      <c r="DS166" s="43">
        <f t="shared" si="263"/>
        <v>0</v>
      </c>
      <c r="DT166" s="27">
        <f t="shared" si="310"/>
        <v>4846</v>
      </c>
      <c r="DU166" s="5"/>
      <c r="DV166" s="43">
        <f t="shared" si="264"/>
        <v>0</v>
      </c>
      <c r="DW166" s="27">
        <f t="shared" si="311"/>
        <v>4835</v>
      </c>
      <c r="DX166" s="5"/>
      <c r="DY166" s="22">
        <f t="shared" si="265"/>
        <v>0</v>
      </c>
      <c r="DZ166" s="25">
        <f t="shared" si="312"/>
        <v>523</v>
      </c>
      <c r="EA166" s="22"/>
      <c r="EB166" s="22">
        <f t="shared" si="266"/>
        <v>0</v>
      </c>
      <c r="EC166" s="28">
        <f t="shared" si="313"/>
        <v>369</v>
      </c>
      <c r="ED166" s="5"/>
      <c r="EE166" s="43">
        <f t="shared" si="331"/>
        <v>0</v>
      </c>
      <c r="EF166" s="27">
        <f t="shared" si="314"/>
        <v>4769</v>
      </c>
      <c r="EG166" s="66"/>
      <c r="EH166" s="66">
        <f t="shared" si="268"/>
        <v>0</v>
      </c>
      <c r="EI166" s="67">
        <f t="shared" si="315"/>
        <v>24840</v>
      </c>
      <c r="EJ166" s="66"/>
      <c r="EK166" s="66">
        <f t="shared" si="269"/>
        <v>0</v>
      </c>
      <c r="EL166" s="67">
        <f t="shared" si="316"/>
        <v>23470</v>
      </c>
      <c r="EM166" s="110">
        <f t="shared" si="317"/>
        <v>96475.151236999998</v>
      </c>
      <c r="EN166" s="7"/>
      <c r="EO166" s="7"/>
      <c r="EP166" s="7"/>
      <c r="EQ166" s="7"/>
      <c r="ER166" s="7"/>
      <c r="ES166" s="7"/>
      <c r="ET166" s="7"/>
    </row>
    <row r="167" spans="1:299" s="36" customFormat="1" ht="11.25" customHeight="1" x14ac:dyDescent="0.25">
      <c r="A167" s="11">
        <v>46039</v>
      </c>
      <c r="B167" s="187"/>
      <c r="C167" s="174">
        <v>8004940586</v>
      </c>
      <c r="D167" s="13" t="s">
        <v>196</v>
      </c>
      <c r="E167" s="14">
        <v>10</v>
      </c>
      <c r="F167" s="15">
        <v>13</v>
      </c>
      <c r="G167" s="16">
        <v>191516169487</v>
      </c>
      <c r="H167" s="66"/>
      <c r="I167" s="41">
        <f t="shared" si="244"/>
        <v>20</v>
      </c>
      <c r="J167" s="48">
        <f>J166+H167-I167</f>
        <v>90491</v>
      </c>
      <c r="K167" s="66"/>
      <c r="L167" s="41">
        <f t="shared" si="233"/>
        <v>20</v>
      </c>
      <c r="M167" s="48">
        <f>M166+K167-L167</f>
        <v>21838</v>
      </c>
      <c r="N167" s="66"/>
      <c r="O167" s="41">
        <f t="shared" si="245"/>
        <v>20</v>
      </c>
      <c r="P167" s="48">
        <f>P166+N167-O167</f>
        <v>84608</v>
      </c>
      <c r="Q167" s="66"/>
      <c r="R167" s="66">
        <f t="shared" si="246"/>
        <v>20</v>
      </c>
      <c r="S167" s="67">
        <f>S166+Q167-R167</f>
        <v>16832</v>
      </c>
      <c r="T167" s="66"/>
      <c r="U167" s="66">
        <f t="shared" si="270"/>
        <v>0</v>
      </c>
      <c r="V167" s="67">
        <f t="shared" si="271"/>
        <v>58992.200000000004</v>
      </c>
      <c r="W167" s="136"/>
      <c r="X167" s="69">
        <f t="shared" si="247"/>
        <v>131</v>
      </c>
      <c r="Y167" s="67">
        <f t="shared" si="332"/>
        <v>1195</v>
      </c>
      <c r="Z167" s="66"/>
      <c r="AA167" s="68">
        <f t="shared" si="323"/>
        <v>0</v>
      </c>
      <c r="AB167" s="67">
        <f t="shared" si="273"/>
        <v>7802</v>
      </c>
      <c r="AC167" s="66"/>
      <c r="AD167" s="66">
        <f t="shared" si="235"/>
        <v>0</v>
      </c>
      <c r="AE167" s="67">
        <f t="shared" si="274"/>
        <v>1279.5</v>
      </c>
      <c r="AF167" s="66"/>
      <c r="AG167" s="78">
        <f t="shared" si="248"/>
        <v>0</v>
      </c>
      <c r="AH167" s="79">
        <f t="shared" si="275"/>
        <v>853.40000000000009</v>
      </c>
      <c r="AI167" s="66"/>
      <c r="AJ167" s="68">
        <f t="shared" si="249"/>
        <v>0</v>
      </c>
      <c r="AK167" s="67">
        <f t="shared" si="276"/>
        <v>1205.5</v>
      </c>
      <c r="AL167" s="66"/>
      <c r="AM167" s="68">
        <f t="shared" si="250"/>
        <v>0</v>
      </c>
      <c r="AN167" s="67">
        <f t="shared" si="277"/>
        <v>1051.1000000000001</v>
      </c>
      <c r="AO167" s="66"/>
      <c r="AP167" s="68">
        <f t="shared" si="251"/>
        <v>0</v>
      </c>
      <c r="AQ167" s="67">
        <f t="shared" si="278"/>
        <v>2396.3999999999996</v>
      </c>
      <c r="AR167" s="66"/>
      <c r="AS167" s="68">
        <f t="shared" si="252"/>
        <v>0</v>
      </c>
      <c r="AT167" s="67">
        <f t="shared" si="279"/>
        <v>2107.6</v>
      </c>
      <c r="AU167" s="66"/>
      <c r="AV167" s="66">
        <f t="shared" si="280"/>
        <v>0</v>
      </c>
      <c r="AW167" s="42">
        <f t="shared" si="281"/>
        <v>1383.6000000000001</v>
      </c>
      <c r="AX167" s="66"/>
      <c r="AY167" s="66">
        <f t="shared" si="282"/>
        <v>0</v>
      </c>
      <c r="AZ167" s="67">
        <f t="shared" si="283"/>
        <v>1870</v>
      </c>
      <c r="BA167" s="66"/>
      <c r="BB167" s="68">
        <f t="shared" si="284"/>
        <v>0</v>
      </c>
      <c r="BC167" s="67">
        <f t="shared" si="285"/>
        <v>3451.6</v>
      </c>
      <c r="BD167" s="66"/>
      <c r="BE167" s="68">
        <f t="shared" si="286"/>
        <v>0</v>
      </c>
      <c r="BF167" s="67">
        <f t="shared" si="287"/>
        <v>2706.2000000000003</v>
      </c>
      <c r="BG167" s="66"/>
      <c r="BH167" s="68">
        <f t="shared" si="325"/>
        <v>0</v>
      </c>
      <c r="BI167" s="67">
        <f t="shared" si="318"/>
        <v>11922.800000000003</v>
      </c>
      <c r="BJ167" s="66"/>
      <c r="BK167" s="68">
        <f t="shared" si="288"/>
        <v>0</v>
      </c>
      <c r="BL167" s="67">
        <f t="shared" si="289"/>
        <v>7616</v>
      </c>
      <c r="BM167" s="66"/>
      <c r="BN167" s="68">
        <f t="shared" si="290"/>
        <v>0</v>
      </c>
      <c r="BO167" s="67">
        <f t="shared" si="291"/>
        <v>6613.8</v>
      </c>
      <c r="BP167" s="66"/>
      <c r="BQ167" s="68">
        <f t="shared" si="292"/>
        <v>0</v>
      </c>
      <c r="BR167" s="67">
        <f t="shared" si="293"/>
        <v>10303.599999999995</v>
      </c>
      <c r="BS167" s="66"/>
      <c r="BT167" s="66">
        <f t="shared" si="253"/>
        <v>0</v>
      </c>
      <c r="BU167" s="67">
        <f t="shared" si="319"/>
        <v>77925</v>
      </c>
      <c r="BV167" s="66"/>
      <c r="BW167" s="66">
        <f t="shared" si="254"/>
        <v>0</v>
      </c>
      <c r="BX167" s="67">
        <f t="shared" si="320"/>
        <v>59618</v>
      </c>
      <c r="BY167" s="66"/>
      <c r="BZ167" s="66">
        <f t="shared" si="255"/>
        <v>0</v>
      </c>
      <c r="CA167" s="67">
        <f t="shared" si="321"/>
        <v>69384</v>
      </c>
      <c r="CB167" s="66"/>
      <c r="CC167" s="66">
        <f t="shared" si="294"/>
        <v>0</v>
      </c>
      <c r="CD167" s="67">
        <f t="shared" si="241"/>
        <v>549</v>
      </c>
      <c r="CE167" s="66"/>
      <c r="CF167" s="66">
        <f t="shared" si="295"/>
        <v>0</v>
      </c>
      <c r="CG167" s="67">
        <f t="shared" si="296"/>
        <v>7045.9</v>
      </c>
      <c r="CH167" s="66"/>
      <c r="CI167" s="66">
        <f t="shared" si="256"/>
        <v>0</v>
      </c>
      <c r="CJ167" s="67">
        <f t="shared" si="297"/>
        <v>8813</v>
      </c>
      <c r="CK167" s="66"/>
      <c r="CL167" s="66">
        <f t="shared" si="298"/>
        <v>0</v>
      </c>
      <c r="CM167" s="79">
        <f t="shared" si="299"/>
        <v>4885</v>
      </c>
      <c r="CN167" s="66"/>
      <c r="CO167" s="68">
        <f t="shared" si="236"/>
        <v>0</v>
      </c>
      <c r="CP167" s="79">
        <f t="shared" si="300"/>
        <v>3976</v>
      </c>
      <c r="CQ167" s="66"/>
      <c r="CR167" s="68">
        <f t="shared" si="257"/>
        <v>0</v>
      </c>
      <c r="CS167" s="79">
        <f t="shared" si="333"/>
        <v>274</v>
      </c>
      <c r="CT167" s="66"/>
      <c r="CU167" s="68">
        <f t="shared" si="258"/>
        <v>0</v>
      </c>
      <c r="CV167" s="200">
        <f t="shared" si="302"/>
        <v>7769</v>
      </c>
      <c r="CW167" s="65"/>
      <c r="CX167" s="66">
        <f t="shared" si="237"/>
        <v>0</v>
      </c>
      <c r="CY167" s="40">
        <f t="shared" si="330"/>
        <v>6603</v>
      </c>
      <c r="CZ167" s="65"/>
      <c r="DA167" s="66">
        <f t="shared" si="303"/>
        <v>0</v>
      </c>
      <c r="DB167" s="67">
        <f t="shared" si="334"/>
        <v>38528</v>
      </c>
      <c r="DC167" s="66"/>
      <c r="DD167" s="66">
        <f t="shared" si="305"/>
        <v>0</v>
      </c>
      <c r="DE167" s="67">
        <f t="shared" si="335"/>
        <v>35299</v>
      </c>
      <c r="DF167" s="66"/>
      <c r="DG167" s="69">
        <f t="shared" si="307"/>
        <v>0</v>
      </c>
      <c r="DH167" s="67">
        <f t="shared" si="324"/>
        <v>66377</v>
      </c>
      <c r="DI167" s="66"/>
      <c r="DJ167" s="66">
        <f t="shared" si="259"/>
        <v>0</v>
      </c>
      <c r="DK167" s="67">
        <f t="shared" si="308"/>
        <v>3454</v>
      </c>
      <c r="DL167" s="210"/>
      <c r="DM167" s="206">
        <f t="shared" si="260"/>
        <v>0</v>
      </c>
      <c r="DN167" s="25">
        <f t="shared" si="261"/>
        <v>0</v>
      </c>
      <c r="DO167" s="5"/>
      <c r="DP167" s="43">
        <f t="shared" si="262"/>
        <v>0</v>
      </c>
      <c r="DQ167" s="27">
        <f t="shared" si="309"/>
        <v>7097</v>
      </c>
      <c r="DR167" s="5"/>
      <c r="DS167" s="43">
        <f t="shared" si="263"/>
        <v>0</v>
      </c>
      <c r="DT167" s="27">
        <f t="shared" si="310"/>
        <v>4846</v>
      </c>
      <c r="DU167" s="5"/>
      <c r="DV167" s="43">
        <f t="shared" si="264"/>
        <v>0</v>
      </c>
      <c r="DW167" s="27">
        <f t="shared" si="311"/>
        <v>4835</v>
      </c>
      <c r="DX167" s="5"/>
      <c r="DY167" s="22">
        <f t="shared" si="265"/>
        <v>0</v>
      </c>
      <c r="DZ167" s="25">
        <f t="shared" si="312"/>
        <v>523</v>
      </c>
      <c r="EA167" s="22"/>
      <c r="EB167" s="22">
        <f t="shared" si="266"/>
        <v>0</v>
      </c>
      <c r="EC167" s="28">
        <f t="shared" si="313"/>
        <v>369</v>
      </c>
      <c r="ED167" s="5"/>
      <c r="EE167" s="43">
        <f t="shared" si="331"/>
        <v>0</v>
      </c>
      <c r="EF167" s="27">
        <f t="shared" si="314"/>
        <v>4769</v>
      </c>
      <c r="EG167" s="66"/>
      <c r="EH167" s="66">
        <f t="shared" si="268"/>
        <v>0</v>
      </c>
      <c r="EI167" s="67">
        <f t="shared" si="315"/>
        <v>24840</v>
      </c>
      <c r="EJ167" s="66"/>
      <c r="EK167" s="66">
        <f t="shared" si="269"/>
        <v>0</v>
      </c>
      <c r="EL167" s="67">
        <f t="shared" si="316"/>
        <v>23470</v>
      </c>
      <c r="EM167" s="110">
        <f t="shared" si="317"/>
        <v>96375.799236999985</v>
      </c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</row>
    <row r="168" spans="1:299" s="36" customFormat="1" ht="11.25" customHeight="1" x14ac:dyDescent="0.25">
      <c r="A168" s="11">
        <v>46039</v>
      </c>
      <c r="B168" s="187"/>
      <c r="C168" s="178">
        <v>8004941699</v>
      </c>
      <c r="D168" s="88" t="s">
        <v>193</v>
      </c>
      <c r="E168" s="89">
        <v>50</v>
      </c>
      <c r="F168" s="137">
        <v>3</v>
      </c>
      <c r="G168" s="90">
        <v>191516809796</v>
      </c>
      <c r="H168" s="66"/>
      <c r="I168" s="41">
        <f t="shared" si="244"/>
        <v>0</v>
      </c>
      <c r="J168" s="48">
        <f>J167+H168-I168-100</f>
        <v>90391</v>
      </c>
      <c r="K168" s="66"/>
      <c r="L168" s="41">
        <f t="shared" si="233"/>
        <v>0</v>
      </c>
      <c r="M168" s="48">
        <f>M167+K168-L168-100</f>
        <v>21738</v>
      </c>
      <c r="N168" s="66"/>
      <c r="O168" s="41">
        <f t="shared" si="245"/>
        <v>0</v>
      </c>
      <c r="P168" s="48">
        <f>P167+N168-O168-100</f>
        <v>84508</v>
      </c>
      <c r="Q168" s="66"/>
      <c r="R168" s="66">
        <f t="shared" si="246"/>
        <v>0</v>
      </c>
      <c r="S168" s="67">
        <f>S167+Q168-R168-100</f>
        <v>16732</v>
      </c>
      <c r="T168" s="66"/>
      <c r="U168" s="66">
        <f t="shared" si="270"/>
        <v>0</v>
      </c>
      <c r="V168" s="67">
        <f t="shared" si="271"/>
        <v>58992.200000000004</v>
      </c>
      <c r="W168" s="136"/>
      <c r="X168" s="69">
        <f t="shared" si="247"/>
        <v>155</v>
      </c>
      <c r="Y168" s="67">
        <f t="shared" si="332"/>
        <v>1040</v>
      </c>
      <c r="Z168" s="66"/>
      <c r="AA168" s="68">
        <f t="shared" si="323"/>
        <v>0</v>
      </c>
      <c r="AB168" s="67">
        <f t="shared" si="273"/>
        <v>7802</v>
      </c>
      <c r="AC168" s="66"/>
      <c r="AD168" s="66">
        <f t="shared" si="235"/>
        <v>0</v>
      </c>
      <c r="AE168" s="67">
        <f t="shared" si="274"/>
        <v>1279.5</v>
      </c>
      <c r="AF168" s="66"/>
      <c r="AG168" s="78">
        <f t="shared" si="248"/>
        <v>0</v>
      </c>
      <c r="AH168" s="79">
        <f t="shared" si="275"/>
        <v>853.40000000000009</v>
      </c>
      <c r="AI168" s="66"/>
      <c r="AJ168" s="68">
        <f t="shared" si="249"/>
        <v>0</v>
      </c>
      <c r="AK168" s="67">
        <f t="shared" si="276"/>
        <v>1205.5</v>
      </c>
      <c r="AL168" s="66"/>
      <c r="AM168" s="68">
        <f t="shared" si="250"/>
        <v>0</v>
      </c>
      <c r="AN168" s="67">
        <f t="shared" si="277"/>
        <v>1051.1000000000001</v>
      </c>
      <c r="AO168" s="66"/>
      <c r="AP168" s="68">
        <f t="shared" si="251"/>
        <v>0</v>
      </c>
      <c r="AQ168" s="67">
        <f t="shared" si="278"/>
        <v>2396.3999999999996</v>
      </c>
      <c r="AR168" s="66"/>
      <c r="AS168" s="68">
        <f t="shared" si="252"/>
        <v>0</v>
      </c>
      <c r="AT168" s="67">
        <f t="shared" si="279"/>
        <v>2107.6</v>
      </c>
      <c r="AU168" s="66"/>
      <c r="AV168" s="66">
        <f t="shared" si="280"/>
        <v>0</v>
      </c>
      <c r="AW168" s="42">
        <f t="shared" si="281"/>
        <v>1383.6000000000001</v>
      </c>
      <c r="AX168" s="66"/>
      <c r="AY168" s="66">
        <f t="shared" si="282"/>
        <v>0</v>
      </c>
      <c r="AZ168" s="67">
        <f t="shared" si="283"/>
        <v>1870</v>
      </c>
      <c r="BA168" s="66"/>
      <c r="BB168" s="68">
        <f t="shared" si="284"/>
        <v>0</v>
      </c>
      <c r="BC168" s="67">
        <f t="shared" si="285"/>
        <v>3451.6</v>
      </c>
      <c r="BD168" s="66"/>
      <c r="BE168" s="68">
        <f t="shared" si="286"/>
        <v>0</v>
      </c>
      <c r="BF168" s="67">
        <f t="shared" si="287"/>
        <v>2706.2000000000003</v>
      </c>
      <c r="BG168" s="66"/>
      <c r="BH168" s="68">
        <f t="shared" si="325"/>
        <v>0</v>
      </c>
      <c r="BI168" s="67">
        <f t="shared" si="318"/>
        <v>11922.800000000003</v>
      </c>
      <c r="BJ168" s="66"/>
      <c r="BK168" s="68">
        <f t="shared" si="288"/>
        <v>0</v>
      </c>
      <c r="BL168" s="67">
        <f t="shared" si="289"/>
        <v>7616</v>
      </c>
      <c r="BM168" s="66"/>
      <c r="BN168" s="68">
        <f t="shared" si="290"/>
        <v>0</v>
      </c>
      <c r="BO168" s="67">
        <f t="shared" si="291"/>
        <v>6613.8</v>
      </c>
      <c r="BP168" s="66"/>
      <c r="BQ168" s="68">
        <f t="shared" si="292"/>
        <v>0</v>
      </c>
      <c r="BR168" s="67">
        <f t="shared" si="293"/>
        <v>10303.599999999995</v>
      </c>
      <c r="BS168" s="66"/>
      <c r="BT168" s="66">
        <f t="shared" si="253"/>
        <v>0</v>
      </c>
      <c r="BU168" s="67">
        <f t="shared" si="319"/>
        <v>77925</v>
      </c>
      <c r="BV168" s="66"/>
      <c r="BW168" s="66">
        <f t="shared" si="254"/>
        <v>0</v>
      </c>
      <c r="BX168" s="67">
        <f t="shared" si="320"/>
        <v>59618</v>
      </c>
      <c r="BY168" s="66"/>
      <c r="BZ168" s="66">
        <f t="shared" si="255"/>
        <v>0</v>
      </c>
      <c r="CA168" s="67">
        <f t="shared" si="321"/>
        <v>69384</v>
      </c>
      <c r="CB168" s="66"/>
      <c r="CC168" s="66">
        <f t="shared" si="294"/>
        <v>0</v>
      </c>
      <c r="CD168" s="67">
        <f t="shared" si="241"/>
        <v>549</v>
      </c>
      <c r="CE168" s="66"/>
      <c r="CF168" s="66">
        <f t="shared" si="295"/>
        <v>0</v>
      </c>
      <c r="CG168" s="67">
        <f t="shared" si="296"/>
        <v>7045.9</v>
      </c>
      <c r="CH168" s="66"/>
      <c r="CI168" s="66">
        <f t="shared" si="256"/>
        <v>0</v>
      </c>
      <c r="CJ168" s="67">
        <f t="shared" si="297"/>
        <v>8813</v>
      </c>
      <c r="CK168" s="66"/>
      <c r="CL168" s="66">
        <f t="shared" si="298"/>
        <v>0</v>
      </c>
      <c r="CM168" s="79">
        <f t="shared" si="299"/>
        <v>4885</v>
      </c>
      <c r="CN168" s="66"/>
      <c r="CO168" s="68">
        <f t="shared" si="236"/>
        <v>0</v>
      </c>
      <c r="CP168" s="79">
        <f t="shared" si="300"/>
        <v>3976</v>
      </c>
      <c r="CQ168" s="66"/>
      <c r="CR168" s="68">
        <f t="shared" si="257"/>
        <v>0</v>
      </c>
      <c r="CS168" s="79">
        <f t="shared" si="333"/>
        <v>274</v>
      </c>
      <c r="CT168" s="66"/>
      <c r="CU168" s="68">
        <f t="shared" si="258"/>
        <v>0</v>
      </c>
      <c r="CV168" s="200">
        <f t="shared" si="302"/>
        <v>7769</v>
      </c>
      <c r="CW168" s="65"/>
      <c r="CX168" s="66">
        <f t="shared" si="237"/>
        <v>0</v>
      </c>
      <c r="CY168" s="40">
        <f t="shared" si="330"/>
        <v>6603</v>
      </c>
      <c r="CZ168" s="65"/>
      <c r="DA168" s="66">
        <f t="shared" si="303"/>
        <v>0</v>
      </c>
      <c r="DB168" s="67">
        <f t="shared" si="334"/>
        <v>38528</v>
      </c>
      <c r="DC168" s="66"/>
      <c r="DD168" s="66">
        <f t="shared" si="305"/>
        <v>0</v>
      </c>
      <c r="DE168" s="67">
        <f t="shared" si="335"/>
        <v>35299</v>
      </c>
      <c r="DF168" s="66"/>
      <c r="DG168" s="69">
        <f t="shared" si="307"/>
        <v>0</v>
      </c>
      <c r="DH168" s="67">
        <f t="shared" si="324"/>
        <v>66377</v>
      </c>
      <c r="DI168" s="66"/>
      <c r="DJ168" s="66">
        <f t="shared" si="259"/>
        <v>0</v>
      </c>
      <c r="DK168" s="67">
        <f t="shared" si="308"/>
        <v>3454</v>
      </c>
      <c r="DL168" s="210"/>
      <c r="DM168" s="206">
        <f t="shared" si="260"/>
        <v>0</v>
      </c>
      <c r="DN168" s="25">
        <f t="shared" si="261"/>
        <v>0</v>
      </c>
      <c r="DO168" s="5"/>
      <c r="DP168" s="43">
        <f t="shared" si="262"/>
        <v>0</v>
      </c>
      <c r="DQ168" s="27">
        <f t="shared" si="309"/>
        <v>7097</v>
      </c>
      <c r="DR168" s="5"/>
      <c r="DS168" s="43">
        <f t="shared" si="263"/>
        <v>0</v>
      </c>
      <c r="DT168" s="27">
        <f t="shared" si="310"/>
        <v>4846</v>
      </c>
      <c r="DU168" s="5"/>
      <c r="DV168" s="43">
        <f t="shared" si="264"/>
        <v>0</v>
      </c>
      <c r="DW168" s="27">
        <f t="shared" si="311"/>
        <v>4835</v>
      </c>
      <c r="DX168" s="5"/>
      <c r="DY168" s="22">
        <f t="shared" si="265"/>
        <v>0</v>
      </c>
      <c r="DZ168" s="25">
        <f t="shared" si="312"/>
        <v>523</v>
      </c>
      <c r="EA168" s="22"/>
      <c r="EB168" s="22">
        <f t="shared" si="266"/>
        <v>0</v>
      </c>
      <c r="EC168" s="28">
        <f t="shared" si="313"/>
        <v>369</v>
      </c>
      <c r="ED168" s="5"/>
      <c r="EE168" s="43">
        <f t="shared" si="331"/>
        <v>0</v>
      </c>
      <c r="EF168" s="27">
        <f t="shared" si="314"/>
        <v>4769</v>
      </c>
      <c r="EG168" s="66"/>
      <c r="EH168" s="66">
        <f t="shared" si="268"/>
        <v>0</v>
      </c>
      <c r="EI168" s="67">
        <f t="shared" si="315"/>
        <v>24840</v>
      </c>
      <c r="EJ168" s="66"/>
      <c r="EK168" s="66">
        <f t="shared" si="269"/>
        <v>0</v>
      </c>
      <c r="EL168" s="67">
        <f t="shared" si="316"/>
        <v>23470</v>
      </c>
      <c r="EM168" s="110">
        <f t="shared" si="317"/>
        <v>95857.783236999981</v>
      </c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</row>
    <row r="169" spans="1:299" s="36" customFormat="1" ht="11.25" customHeight="1" x14ac:dyDescent="0.25">
      <c r="A169" s="11">
        <v>46039</v>
      </c>
      <c r="B169" s="187"/>
      <c r="C169" s="174">
        <v>8004940587</v>
      </c>
      <c r="D169" s="13" t="s">
        <v>200</v>
      </c>
      <c r="E169" s="14">
        <v>150</v>
      </c>
      <c r="F169" s="15">
        <v>6</v>
      </c>
      <c r="G169" s="16">
        <v>191516032316</v>
      </c>
      <c r="H169" s="66"/>
      <c r="I169" s="41">
        <f t="shared" si="244"/>
        <v>0</v>
      </c>
      <c r="J169" s="48">
        <f>J168+H169-I169-300</f>
        <v>90091</v>
      </c>
      <c r="K169" s="66"/>
      <c r="L169" s="41">
        <f t="shared" si="233"/>
        <v>0</v>
      </c>
      <c r="M169" s="48">
        <f>M168+K169-L169-300</f>
        <v>21438</v>
      </c>
      <c r="N169" s="66"/>
      <c r="O169" s="41">
        <f t="shared" si="245"/>
        <v>0</v>
      </c>
      <c r="P169" s="48">
        <f>P168+N169-O169-300</f>
        <v>84208</v>
      </c>
      <c r="Q169" s="66"/>
      <c r="R169" s="66">
        <f t="shared" si="246"/>
        <v>0</v>
      </c>
      <c r="S169" s="67">
        <f>S168+Q169-R169-300</f>
        <v>16432</v>
      </c>
      <c r="T169" s="66"/>
      <c r="U169" s="66">
        <f t="shared" si="270"/>
        <v>0</v>
      </c>
      <c r="V169" s="67">
        <f t="shared" si="271"/>
        <v>58992.200000000004</v>
      </c>
      <c r="W169" s="136"/>
      <c r="X169" s="69">
        <f t="shared" si="247"/>
        <v>0</v>
      </c>
      <c r="Y169" s="67">
        <f>Y168+W169-X169-915</f>
        <v>125</v>
      </c>
      <c r="Z169" s="66"/>
      <c r="AA169" s="68">
        <f t="shared" si="323"/>
        <v>0</v>
      </c>
      <c r="AB169" s="67">
        <f t="shared" si="273"/>
        <v>7802</v>
      </c>
      <c r="AC169" s="66"/>
      <c r="AD169" s="66">
        <f t="shared" si="235"/>
        <v>0</v>
      </c>
      <c r="AE169" s="67">
        <f t="shared" si="274"/>
        <v>1279.5</v>
      </c>
      <c r="AF169" s="66"/>
      <c r="AG169" s="78">
        <f t="shared" si="248"/>
        <v>0</v>
      </c>
      <c r="AH169" s="79">
        <f t="shared" si="275"/>
        <v>853.40000000000009</v>
      </c>
      <c r="AI169" s="66"/>
      <c r="AJ169" s="68">
        <f t="shared" si="249"/>
        <v>0</v>
      </c>
      <c r="AK169" s="67">
        <f t="shared" si="276"/>
        <v>1205.5</v>
      </c>
      <c r="AL169" s="66"/>
      <c r="AM169" s="68">
        <f t="shared" si="250"/>
        <v>0</v>
      </c>
      <c r="AN169" s="67">
        <f t="shared" si="277"/>
        <v>1051.1000000000001</v>
      </c>
      <c r="AO169" s="66"/>
      <c r="AP169" s="68">
        <f t="shared" si="251"/>
        <v>0</v>
      </c>
      <c r="AQ169" s="67">
        <f t="shared" si="278"/>
        <v>2396.3999999999996</v>
      </c>
      <c r="AR169" s="66"/>
      <c r="AS169" s="68">
        <f t="shared" si="252"/>
        <v>0</v>
      </c>
      <c r="AT169" s="67">
        <f t="shared" si="279"/>
        <v>2107.6</v>
      </c>
      <c r="AU169" s="66"/>
      <c r="AV169" s="66">
        <f t="shared" si="280"/>
        <v>0</v>
      </c>
      <c r="AW169" s="42">
        <f t="shared" si="281"/>
        <v>1383.6000000000001</v>
      </c>
      <c r="AX169" s="66"/>
      <c r="AY169" s="66">
        <f t="shared" si="282"/>
        <v>0</v>
      </c>
      <c r="AZ169" s="67">
        <f t="shared" si="283"/>
        <v>1870</v>
      </c>
      <c r="BA169" s="66"/>
      <c r="BB169" s="68">
        <f t="shared" si="284"/>
        <v>0</v>
      </c>
      <c r="BC169" s="67">
        <f t="shared" si="285"/>
        <v>3451.6</v>
      </c>
      <c r="BD169" s="66"/>
      <c r="BE169" s="68">
        <f t="shared" si="286"/>
        <v>0</v>
      </c>
      <c r="BF169" s="67">
        <f t="shared" si="287"/>
        <v>2706.2000000000003</v>
      </c>
      <c r="BG169" s="66"/>
      <c r="BH169" s="68">
        <f t="shared" si="325"/>
        <v>0</v>
      </c>
      <c r="BI169" s="67">
        <f t="shared" si="318"/>
        <v>11922.800000000003</v>
      </c>
      <c r="BJ169" s="66"/>
      <c r="BK169" s="68">
        <f t="shared" si="288"/>
        <v>0</v>
      </c>
      <c r="BL169" s="67">
        <f t="shared" si="289"/>
        <v>7616</v>
      </c>
      <c r="BM169" s="66"/>
      <c r="BN169" s="68">
        <f t="shared" si="290"/>
        <v>0</v>
      </c>
      <c r="BO169" s="67">
        <f t="shared" si="291"/>
        <v>6613.8</v>
      </c>
      <c r="BP169" s="66"/>
      <c r="BQ169" s="68">
        <f t="shared" si="292"/>
        <v>0</v>
      </c>
      <c r="BR169" s="67">
        <f t="shared" si="293"/>
        <v>10303.599999999995</v>
      </c>
      <c r="BS169" s="66"/>
      <c r="BT169" s="66">
        <f t="shared" si="253"/>
        <v>0</v>
      </c>
      <c r="BU169" s="67">
        <f t="shared" si="319"/>
        <v>77925</v>
      </c>
      <c r="BV169" s="66"/>
      <c r="BW169" s="66">
        <f t="shared" si="254"/>
        <v>0</v>
      </c>
      <c r="BX169" s="67">
        <f t="shared" si="320"/>
        <v>59618</v>
      </c>
      <c r="BY169" s="66"/>
      <c r="BZ169" s="66">
        <f t="shared" si="255"/>
        <v>0</v>
      </c>
      <c r="CA169" s="67">
        <f t="shared" si="321"/>
        <v>69384</v>
      </c>
      <c r="CB169" s="66"/>
      <c r="CC169" s="66">
        <f t="shared" si="294"/>
        <v>0</v>
      </c>
      <c r="CD169" s="67">
        <f t="shared" si="241"/>
        <v>549</v>
      </c>
      <c r="CE169" s="66"/>
      <c r="CF169" s="66">
        <f t="shared" si="295"/>
        <v>0</v>
      </c>
      <c r="CG169" s="67">
        <f t="shared" si="296"/>
        <v>7045.9</v>
      </c>
      <c r="CH169" s="66"/>
      <c r="CI169" s="66">
        <f t="shared" si="256"/>
        <v>0</v>
      </c>
      <c r="CJ169" s="67">
        <f t="shared" si="297"/>
        <v>8813</v>
      </c>
      <c r="CK169" s="66"/>
      <c r="CL169" s="66">
        <f t="shared" si="298"/>
        <v>0</v>
      </c>
      <c r="CM169" s="79">
        <f t="shared" si="299"/>
        <v>4885</v>
      </c>
      <c r="CN169" s="66"/>
      <c r="CO169" s="68">
        <f t="shared" si="236"/>
        <v>0</v>
      </c>
      <c r="CP169" s="79">
        <f t="shared" si="300"/>
        <v>3976</v>
      </c>
      <c r="CQ169" s="66"/>
      <c r="CR169" s="68">
        <f t="shared" si="257"/>
        <v>0</v>
      </c>
      <c r="CS169" s="79">
        <f t="shared" si="333"/>
        <v>274</v>
      </c>
      <c r="CT169" s="66"/>
      <c r="CU169" s="68">
        <f t="shared" si="258"/>
        <v>0</v>
      </c>
      <c r="CV169" s="200">
        <f t="shared" si="302"/>
        <v>7769</v>
      </c>
      <c r="CW169" s="65"/>
      <c r="CX169" s="66">
        <f t="shared" si="237"/>
        <v>0</v>
      </c>
      <c r="CY169" s="40">
        <f t="shared" si="330"/>
        <v>6603</v>
      </c>
      <c r="CZ169" s="65"/>
      <c r="DA169" s="66">
        <f t="shared" si="303"/>
        <v>0</v>
      </c>
      <c r="DB169" s="67">
        <f t="shared" si="334"/>
        <v>38528</v>
      </c>
      <c r="DC169" s="66"/>
      <c r="DD169" s="66">
        <f t="shared" si="305"/>
        <v>0</v>
      </c>
      <c r="DE169" s="67">
        <f t="shared" si="335"/>
        <v>35299</v>
      </c>
      <c r="DF169" s="66"/>
      <c r="DG169" s="69">
        <f t="shared" si="307"/>
        <v>0</v>
      </c>
      <c r="DH169" s="67">
        <f t="shared" si="324"/>
        <v>66377</v>
      </c>
      <c r="DI169" s="66"/>
      <c r="DJ169" s="66">
        <f t="shared" si="259"/>
        <v>0</v>
      </c>
      <c r="DK169" s="67">
        <f t="shared" si="308"/>
        <v>3454</v>
      </c>
      <c r="DL169" s="210"/>
      <c r="DM169" s="206">
        <f t="shared" si="260"/>
        <v>0</v>
      </c>
      <c r="DN169" s="25">
        <f t="shared" si="261"/>
        <v>0</v>
      </c>
      <c r="DO169" s="5"/>
      <c r="DP169" s="43">
        <f t="shared" si="262"/>
        <v>0</v>
      </c>
      <c r="DQ169" s="27">
        <f t="shared" si="309"/>
        <v>7097</v>
      </c>
      <c r="DR169" s="5"/>
      <c r="DS169" s="43">
        <f t="shared" si="263"/>
        <v>0</v>
      </c>
      <c r="DT169" s="27">
        <f t="shared" si="310"/>
        <v>4846</v>
      </c>
      <c r="DU169" s="5"/>
      <c r="DV169" s="43">
        <f t="shared" si="264"/>
        <v>0</v>
      </c>
      <c r="DW169" s="27">
        <f t="shared" si="311"/>
        <v>4835</v>
      </c>
      <c r="DX169" s="5"/>
      <c r="DY169" s="22">
        <f t="shared" si="265"/>
        <v>0</v>
      </c>
      <c r="DZ169" s="25">
        <f t="shared" si="312"/>
        <v>523</v>
      </c>
      <c r="EA169" s="22"/>
      <c r="EB169" s="22">
        <f t="shared" si="266"/>
        <v>0</v>
      </c>
      <c r="EC169" s="28">
        <f t="shared" si="313"/>
        <v>369</v>
      </c>
      <c r="ED169" s="5"/>
      <c r="EE169" s="43">
        <f t="shared" si="331"/>
        <v>0</v>
      </c>
      <c r="EF169" s="27">
        <f t="shared" si="314"/>
        <v>4769</v>
      </c>
      <c r="EG169" s="66"/>
      <c r="EH169" s="66">
        <f t="shared" si="268"/>
        <v>0</v>
      </c>
      <c r="EI169" s="67">
        <f t="shared" si="315"/>
        <v>24840</v>
      </c>
      <c r="EJ169" s="66"/>
      <c r="EK169" s="66">
        <f t="shared" si="269"/>
        <v>0</v>
      </c>
      <c r="EL169" s="67">
        <f t="shared" si="316"/>
        <v>23470</v>
      </c>
      <c r="EM169" s="110">
        <f t="shared" si="317"/>
        <v>95128.888236999992</v>
      </c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</row>
    <row r="170" spans="1:299" s="35" customFormat="1" ht="11.25" customHeight="1" x14ac:dyDescent="0.25">
      <c r="A170" s="11">
        <v>46039</v>
      </c>
      <c r="B170" s="187"/>
      <c r="C170" s="174">
        <v>8004939543</v>
      </c>
      <c r="D170" s="13" t="s">
        <v>184</v>
      </c>
      <c r="E170" s="14">
        <v>250</v>
      </c>
      <c r="F170" s="15">
        <v>7</v>
      </c>
      <c r="G170" s="16">
        <v>191516031227</v>
      </c>
      <c r="H170" s="66"/>
      <c r="I170" s="41">
        <f t="shared" si="244"/>
        <v>500</v>
      </c>
      <c r="J170" s="48">
        <f>J169+H170-I170</f>
        <v>89591</v>
      </c>
      <c r="K170" s="66"/>
      <c r="L170" s="41">
        <f t="shared" si="233"/>
        <v>500</v>
      </c>
      <c r="M170" s="48">
        <f>M169+K170-L170</f>
        <v>20938</v>
      </c>
      <c r="N170" s="66"/>
      <c r="O170" s="41">
        <f t="shared" si="245"/>
        <v>500</v>
      </c>
      <c r="P170" s="48">
        <f>P169+N170-O170</f>
        <v>83708</v>
      </c>
      <c r="Q170" s="66"/>
      <c r="R170" s="66">
        <f t="shared" si="246"/>
        <v>500</v>
      </c>
      <c r="S170" s="67">
        <f>S169+Q170-R170</f>
        <v>15932</v>
      </c>
      <c r="T170" s="66"/>
      <c r="U170" s="66">
        <f t="shared" si="270"/>
        <v>1775</v>
      </c>
      <c r="V170" s="67">
        <f t="shared" si="271"/>
        <v>57217.200000000004</v>
      </c>
      <c r="W170" s="136"/>
      <c r="X170" s="69">
        <f t="shared" si="247"/>
        <v>0</v>
      </c>
      <c r="Y170" s="67">
        <f t="shared" ref="Y170:Y201" si="336">Y169+W170-X170</f>
        <v>125</v>
      </c>
      <c r="Z170" s="66"/>
      <c r="AA170" s="68">
        <f t="shared" si="323"/>
        <v>0</v>
      </c>
      <c r="AB170" s="67">
        <f t="shared" si="273"/>
        <v>7802</v>
      </c>
      <c r="AC170" s="66"/>
      <c r="AD170" s="66">
        <f t="shared" si="235"/>
        <v>0</v>
      </c>
      <c r="AE170" s="67">
        <f t="shared" si="274"/>
        <v>1279.5</v>
      </c>
      <c r="AF170" s="66"/>
      <c r="AG170" s="78">
        <f t="shared" si="248"/>
        <v>0</v>
      </c>
      <c r="AH170" s="79">
        <f t="shared" si="275"/>
        <v>853.40000000000009</v>
      </c>
      <c r="AI170" s="66"/>
      <c r="AJ170" s="68">
        <f t="shared" si="249"/>
        <v>0</v>
      </c>
      <c r="AK170" s="67">
        <f t="shared" si="276"/>
        <v>1205.5</v>
      </c>
      <c r="AL170" s="66"/>
      <c r="AM170" s="68">
        <f t="shared" si="250"/>
        <v>0</v>
      </c>
      <c r="AN170" s="67">
        <f t="shared" si="277"/>
        <v>1051.1000000000001</v>
      </c>
      <c r="AO170" s="66"/>
      <c r="AP170" s="68">
        <f t="shared" si="251"/>
        <v>0</v>
      </c>
      <c r="AQ170" s="67">
        <f t="shared" si="278"/>
        <v>2396.3999999999996</v>
      </c>
      <c r="AR170" s="66"/>
      <c r="AS170" s="68">
        <f t="shared" si="252"/>
        <v>0</v>
      </c>
      <c r="AT170" s="67">
        <f t="shared" si="279"/>
        <v>2107.6</v>
      </c>
      <c r="AU170" s="66"/>
      <c r="AV170" s="66">
        <f t="shared" si="280"/>
        <v>0</v>
      </c>
      <c r="AW170" s="42">
        <f t="shared" si="281"/>
        <v>1383.6000000000001</v>
      </c>
      <c r="AX170" s="66"/>
      <c r="AY170" s="66">
        <f t="shared" si="282"/>
        <v>0</v>
      </c>
      <c r="AZ170" s="67">
        <f t="shared" si="283"/>
        <v>1870</v>
      </c>
      <c r="BA170" s="66"/>
      <c r="BB170" s="68">
        <f t="shared" si="284"/>
        <v>0</v>
      </c>
      <c r="BC170" s="67">
        <f t="shared" si="285"/>
        <v>3451.6</v>
      </c>
      <c r="BD170" s="66"/>
      <c r="BE170" s="68">
        <f t="shared" si="286"/>
        <v>0</v>
      </c>
      <c r="BF170" s="67">
        <f t="shared" si="287"/>
        <v>2706.2000000000003</v>
      </c>
      <c r="BG170" s="66"/>
      <c r="BH170" s="68">
        <f t="shared" si="325"/>
        <v>0</v>
      </c>
      <c r="BI170" s="67">
        <f t="shared" si="318"/>
        <v>11922.800000000003</v>
      </c>
      <c r="BJ170" s="66"/>
      <c r="BK170" s="68">
        <f t="shared" si="288"/>
        <v>0</v>
      </c>
      <c r="BL170" s="67">
        <f t="shared" si="289"/>
        <v>7616</v>
      </c>
      <c r="BM170" s="66"/>
      <c r="BN170" s="68">
        <f t="shared" si="290"/>
        <v>0</v>
      </c>
      <c r="BO170" s="67">
        <f t="shared" si="291"/>
        <v>6613.8</v>
      </c>
      <c r="BP170" s="66"/>
      <c r="BQ170" s="68">
        <f t="shared" si="292"/>
        <v>0</v>
      </c>
      <c r="BR170" s="67">
        <f t="shared" si="293"/>
        <v>10303.599999999995</v>
      </c>
      <c r="BS170" s="66"/>
      <c r="BT170" s="66">
        <f t="shared" si="253"/>
        <v>0</v>
      </c>
      <c r="BU170" s="67">
        <f t="shared" si="319"/>
        <v>77925</v>
      </c>
      <c r="BV170" s="66"/>
      <c r="BW170" s="66">
        <f t="shared" si="254"/>
        <v>0</v>
      </c>
      <c r="BX170" s="67">
        <f t="shared" si="320"/>
        <v>59618</v>
      </c>
      <c r="BY170" s="66"/>
      <c r="BZ170" s="66">
        <f t="shared" si="255"/>
        <v>0</v>
      </c>
      <c r="CA170" s="67">
        <f t="shared" si="321"/>
        <v>69384</v>
      </c>
      <c r="CB170" s="66"/>
      <c r="CC170" s="66">
        <f t="shared" si="294"/>
        <v>0</v>
      </c>
      <c r="CD170" s="67">
        <f t="shared" si="241"/>
        <v>549</v>
      </c>
      <c r="CE170" s="66"/>
      <c r="CF170" s="66">
        <f t="shared" si="295"/>
        <v>0</v>
      </c>
      <c r="CG170" s="67">
        <f t="shared" si="296"/>
        <v>7045.9</v>
      </c>
      <c r="CH170" s="66"/>
      <c r="CI170" s="66">
        <f t="shared" si="256"/>
        <v>0</v>
      </c>
      <c r="CJ170" s="67">
        <f t="shared" si="297"/>
        <v>8813</v>
      </c>
      <c r="CK170" s="66"/>
      <c r="CL170" s="66">
        <f t="shared" si="298"/>
        <v>0</v>
      </c>
      <c r="CM170" s="79">
        <f t="shared" si="299"/>
        <v>4885</v>
      </c>
      <c r="CN170" s="66"/>
      <c r="CO170" s="68">
        <f t="shared" si="236"/>
        <v>0</v>
      </c>
      <c r="CP170" s="79">
        <f t="shared" si="300"/>
        <v>3976</v>
      </c>
      <c r="CQ170" s="66"/>
      <c r="CR170" s="68">
        <f t="shared" si="257"/>
        <v>0</v>
      </c>
      <c r="CS170" s="79">
        <f t="shared" si="333"/>
        <v>274</v>
      </c>
      <c r="CT170" s="66"/>
      <c r="CU170" s="68">
        <f t="shared" si="258"/>
        <v>0</v>
      </c>
      <c r="CV170" s="200">
        <f t="shared" si="302"/>
        <v>7769</v>
      </c>
      <c r="CW170" s="65"/>
      <c r="CX170" s="66">
        <f t="shared" si="237"/>
        <v>0</v>
      </c>
      <c r="CY170" s="40">
        <f t="shared" si="330"/>
        <v>6603</v>
      </c>
      <c r="CZ170" s="65"/>
      <c r="DA170" s="66">
        <f t="shared" si="303"/>
        <v>0</v>
      </c>
      <c r="DB170" s="67">
        <f t="shared" si="334"/>
        <v>38528</v>
      </c>
      <c r="DC170" s="66"/>
      <c r="DD170" s="66">
        <f t="shared" si="305"/>
        <v>0</v>
      </c>
      <c r="DE170" s="67">
        <f t="shared" si="335"/>
        <v>35299</v>
      </c>
      <c r="DF170" s="66"/>
      <c r="DG170" s="69">
        <f t="shared" si="307"/>
        <v>0</v>
      </c>
      <c r="DH170" s="67">
        <f t="shared" si="324"/>
        <v>66377</v>
      </c>
      <c r="DI170" s="66"/>
      <c r="DJ170" s="66">
        <f t="shared" si="259"/>
        <v>0</v>
      </c>
      <c r="DK170" s="67">
        <f t="shared" si="308"/>
        <v>3454</v>
      </c>
      <c r="DL170" s="210"/>
      <c r="DM170" s="206">
        <f t="shared" si="260"/>
        <v>0</v>
      </c>
      <c r="DN170" s="25">
        <f t="shared" si="261"/>
        <v>0</v>
      </c>
      <c r="DO170" s="5"/>
      <c r="DP170" s="43">
        <f t="shared" si="262"/>
        <v>0</v>
      </c>
      <c r="DQ170" s="27">
        <f t="shared" si="309"/>
        <v>7097</v>
      </c>
      <c r="DR170" s="5"/>
      <c r="DS170" s="43">
        <f t="shared" si="263"/>
        <v>0</v>
      </c>
      <c r="DT170" s="27">
        <f t="shared" si="310"/>
        <v>4846</v>
      </c>
      <c r="DU170" s="5"/>
      <c r="DV170" s="43">
        <f t="shared" si="264"/>
        <v>0</v>
      </c>
      <c r="DW170" s="27">
        <f t="shared" si="311"/>
        <v>4835</v>
      </c>
      <c r="DX170" s="5"/>
      <c r="DY170" s="22">
        <f t="shared" si="265"/>
        <v>0</v>
      </c>
      <c r="DZ170" s="25">
        <f t="shared" si="312"/>
        <v>523</v>
      </c>
      <c r="EA170" s="22"/>
      <c r="EB170" s="22">
        <f t="shared" si="266"/>
        <v>0</v>
      </c>
      <c r="EC170" s="28">
        <f t="shared" si="313"/>
        <v>369</v>
      </c>
      <c r="ED170" s="5"/>
      <c r="EE170" s="43">
        <f t="shared" si="331"/>
        <v>0</v>
      </c>
      <c r="EF170" s="27">
        <f t="shared" si="314"/>
        <v>4769</v>
      </c>
      <c r="EG170" s="66"/>
      <c r="EH170" s="66">
        <f t="shared" si="268"/>
        <v>0</v>
      </c>
      <c r="EI170" s="67">
        <f t="shared" si="315"/>
        <v>24840</v>
      </c>
      <c r="EJ170" s="66"/>
      <c r="EK170" s="66">
        <f t="shared" si="269"/>
        <v>0</v>
      </c>
      <c r="EL170" s="67">
        <f t="shared" si="316"/>
        <v>23470</v>
      </c>
      <c r="EM170" s="110">
        <f t="shared" si="317"/>
        <v>94601.873836999992</v>
      </c>
      <c r="EN170" s="7"/>
      <c r="EO170" s="7"/>
      <c r="EP170" s="7"/>
      <c r="EQ170" s="7"/>
      <c r="ER170" s="7"/>
      <c r="ES170" s="7"/>
      <c r="ET170" s="7"/>
    </row>
    <row r="171" spans="1:299" ht="11.25" customHeight="1" x14ac:dyDescent="0.25">
      <c r="A171" s="11">
        <v>46039</v>
      </c>
      <c r="B171" s="187"/>
      <c r="C171" s="174">
        <v>8004939548</v>
      </c>
      <c r="D171" s="13" t="s">
        <v>42</v>
      </c>
      <c r="E171" s="14">
        <v>320</v>
      </c>
      <c r="F171" s="15">
        <v>2</v>
      </c>
      <c r="G171" s="16">
        <v>191516031814</v>
      </c>
      <c r="H171" s="66"/>
      <c r="I171" s="41">
        <f t="shared" si="244"/>
        <v>640</v>
      </c>
      <c r="J171" s="48">
        <f>J170+H171-I171</f>
        <v>88951</v>
      </c>
      <c r="K171" s="66"/>
      <c r="L171" s="41">
        <f t="shared" si="233"/>
        <v>640</v>
      </c>
      <c r="M171" s="48">
        <f>M170+K171-L171</f>
        <v>20298</v>
      </c>
      <c r="N171" s="66"/>
      <c r="O171" s="41">
        <f t="shared" si="245"/>
        <v>640</v>
      </c>
      <c r="P171" s="48">
        <f>P170+N171-O171</f>
        <v>83068</v>
      </c>
      <c r="Q171" s="66"/>
      <c r="R171" s="66">
        <f t="shared" si="246"/>
        <v>640</v>
      </c>
      <c r="S171" s="67">
        <f>S170+Q171-R171</f>
        <v>15292</v>
      </c>
      <c r="T171" s="66"/>
      <c r="U171" s="66">
        <f t="shared" si="270"/>
        <v>0</v>
      </c>
      <c r="V171" s="67">
        <f t="shared" si="271"/>
        <v>57217.200000000004</v>
      </c>
      <c r="X171" s="69">
        <f t="shared" si="247"/>
        <v>0</v>
      </c>
      <c r="Y171" s="67">
        <f t="shared" si="336"/>
        <v>125</v>
      </c>
      <c r="Z171" s="66"/>
      <c r="AA171" s="68">
        <f t="shared" si="323"/>
        <v>672</v>
      </c>
      <c r="AB171" s="67">
        <f t="shared" si="273"/>
        <v>7130</v>
      </c>
      <c r="AC171" s="66"/>
      <c r="AD171" s="66">
        <f t="shared" si="235"/>
        <v>0</v>
      </c>
      <c r="AE171" s="67">
        <f t="shared" si="274"/>
        <v>1279.5</v>
      </c>
      <c r="AF171" s="66"/>
      <c r="AG171" s="78">
        <f t="shared" si="248"/>
        <v>0</v>
      </c>
      <c r="AH171" s="79">
        <f t="shared" si="275"/>
        <v>853.40000000000009</v>
      </c>
      <c r="AI171" s="66"/>
      <c r="AJ171" s="68">
        <f t="shared" si="249"/>
        <v>0</v>
      </c>
      <c r="AK171" s="67">
        <f t="shared" si="276"/>
        <v>1205.5</v>
      </c>
      <c r="AL171" s="66"/>
      <c r="AM171" s="68">
        <f t="shared" si="250"/>
        <v>0</v>
      </c>
      <c r="AN171" s="67">
        <f t="shared" si="277"/>
        <v>1051.1000000000001</v>
      </c>
      <c r="AO171" s="66"/>
      <c r="AP171" s="68">
        <f t="shared" si="251"/>
        <v>0</v>
      </c>
      <c r="AQ171" s="67">
        <f t="shared" si="278"/>
        <v>2396.3999999999996</v>
      </c>
      <c r="AR171" s="66"/>
      <c r="AS171" s="68">
        <f t="shared" si="252"/>
        <v>0</v>
      </c>
      <c r="AT171" s="67">
        <f t="shared" si="279"/>
        <v>2107.6</v>
      </c>
      <c r="AU171" s="66"/>
      <c r="AV171" s="66">
        <f t="shared" si="280"/>
        <v>0</v>
      </c>
      <c r="AW171" s="42">
        <f t="shared" si="281"/>
        <v>1383.6000000000001</v>
      </c>
      <c r="AX171" s="66"/>
      <c r="AY171" s="66">
        <f t="shared" si="282"/>
        <v>0</v>
      </c>
      <c r="AZ171" s="67">
        <f t="shared" si="283"/>
        <v>1870</v>
      </c>
      <c r="BA171" s="66"/>
      <c r="BB171" s="68">
        <f t="shared" si="284"/>
        <v>0</v>
      </c>
      <c r="BC171" s="67">
        <f t="shared" si="285"/>
        <v>3451.6</v>
      </c>
      <c r="BD171" s="66"/>
      <c r="BE171" s="68">
        <f t="shared" si="286"/>
        <v>0</v>
      </c>
      <c r="BF171" s="67">
        <f t="shared" si="287"/>
        <v>2706.2000000000003</v>
      </c>
      <c r="BG171" s="66"/>
      <c r="BH171" s="68">
        <f t="shared" si="325"/>
        <v>0</v>
      </c>
      <c r="BI171" s="67">
        <f t="shared" ref="BI171:BI202" si="337">+BI170+BG171-BH171</f>
        <v>11922.800000000003</v>
      </c>
      <c r="BJ171" s="66"/>
      <c r="BK171" s="68">
        <f t="shared" si="288"/>
        <v>0</v>
      </c>
      <c r="BL171" s="67">
        <f t="shared" si="289"/>
        <v>7616</v>
      </c>
      <c r="BM171" s="66"/>
      <c r="BN171" s="68">
        <f t="shared" si="290"/>
        <v>0</v>
      </c>
      <c r="BO171" s="67">
        <f t="shared" si="291"/>
        <v>6613.8</v>
      </c>
      <c r="BP171" s="66"/>
      <c r="BQ171" s="68">
        <f t="shared" si="292"/>
        <v>0</v>
      </c>
      <c r="BR171" s="67">
        <f t="shared" si="293"/>
        <v>10303.599999999995</v>
      </c>
      <c r="BS171" s="66"/>
      <c r="BT171" s="66">
        <f t="shared" si="253"/>
        <v>0</v>
      </c>
      <c r="BU171" s="67">
        <f t="shared" ref="BU171:BU202" si="338">BU170+BS171-BT171</f>
        <v>77925</v>
      </c>
      <c r="BV171" s="66"/>
      <c r="BW171" s="66">
        <f t="shared" si="254"/>
        <v>0</v>
      </c>
      <c r="BX171" s="67">
        <f t="shared" si="320"/>
        <v>59618</v>
      </c>
      <c r="BY171" s="66"/>
      <c r="BZ171" s="66">
        <f t="shared" si="255"/>
        <v>0</v>
      </c>
      <c r="CA171" s="67">
        <f t="shared" ref="CA171:CA202" si="339">+CA170+BY171-BZ171</f>
        <v>69384</v>
      </c>
      <c r="CB171" s="66"/>
      <c r="CC171" s="66">
        <f t="shared" si="294"/>
        <v>0</v>
      </c>
      <c r="CD171" s="67">
        <f t="shared" si="241"/>
        <v>549</v>
      </c>
      <c r="CE171" s="66"/>
      <c r="CF171" s="66">
        <f t="shared" si="295"/>
        <v>0</v>
      </c>
      <c r="CG171" s="67">
        <f t="shared" si="296"/>
        <v>7045.9</v>
      </c>
      <c r="CH171" s="66"/>
      <c r="CI171" s="66">
        <f t="shared" si="256"/>
        <v>0</v>
      </c>
      <c r="CJ171" s="67">
        <f t="shared" si="297"/>
        <v>8813</v>
      </c>
      <c r="CK171" s="66"/>
      <c r="CL171" s="66">
        <f t="shared" si="298"/>
        <v>0</v>
      </c>
      <c r="CM171" s="79">
        <f t="shared" si="299"/>
        <v>4885</v>
      </c>
      <c r="CN171" s="66"/>
      <c r="CO171" s="68">
        <f t="shared" si="236"/>
        <v>0</v>
      </c>
      <c r="CP171" s="79">
        <f t="shared" si="300"/>
        <v>3976</v>
      </c>
      <c r="CQ171" s="66"/>
      <c r="CR171" s="68">
        <f t="shared" si="257"/>
        <v>0</v>
      </c>
      <c r="CS171" s="79">
        <f t="shared" si="333"/>
        <v>274</v>
      </c>
      <c r="CT171" s="66"/>
      <c r="CU171" s="68">
        <f t="shared" si="258"/>
        <v>0</v>
      </c>
      <c r="CV171" s="200">
        <f t="shared" si="302"/>
        <v>7769</v>
      </c>
      <c r="CW171" s="65"/>
      <c r="CX171" s="66">
        <f t="shared" si="237"/>
        <v>0</v>
      </c>
      <c r="CY171" s="40">
        <f t="shared" si="330"/>
        <v>6603</v>
      </c>
      <c r="CZ171" s="65"/>
      <c r="DA171" s="66">
        <f t="shared" si="303"/>
        <v>0</v>
      </c>
      <c r="DB171" s="67">
        <f t="shared" si="334"/>
        <v>38528</v>
      </c>
      <c r="DC171" s="66"/>
      <c r="DD171" s="66">
        <f t="shared" si="305"/>
        <v>0</v>
      </c>
      <c r="DE171" s="67">
        <f t="shared" si="335"/>
        <v>35299</v>
      </c>
      <c r="DF171" s="66"/>
      <c r="DG171" s="69">
        <f t="shared" si="307"/>
        <v>0</v>
      </c>
      <c r="DH171" s="67">
        <f t="shared" si="324"/>
        <v>66377</v>
      </c>
      <c r="DI171" s="66"/>
      <c r="DJ171" s="66">
        <f t="shared" si="259"/>
        <v>0</v>
      </c>
      <c r="DK171" s="67">
        <f t="shared" si="308"/>
        <v>3454</v>
      </c>
      <c r="DM171" s="206">
        <f t="shared" si="260"/>
        <v>0</v>
      </c>
      <c r="DN171" s="25">
        <f t="shared" si="261"/>
        <v>0</v>
      </c>
      <c r="DO171" s="5"/>
      <c r="DP171" s="43">
        <f t="shared" si="262"/>
        <v>0</v>
      </c>
      <c r="DQ171" s="27">
        <f t="shared" si="309"/>
        <v>7097</v>
      </c>
      <c r="DR171" s="5"/>
      <c r="DS171" s="43">
        <f t="shared" si="263"/>
        <v>0</v>
      </c>
      <c r="DT171" s="27">
        <f t="shared" si="310"/>
        <v>4846</v>
      </c>
      <c r="DU171" s="5"/>
      <c r="DV171" s="43">
        <f t="shared" si="264"/>
        <v>0</v>
      </c>
      <c r="DW171" s="27">
        <f t="shared" si="311"/>
        <v>4835</v>
      </c>
      <c r="DX171" s="5"/>
      <c r="DY171" s="22">
        <f t="shared" si="265"/>
        <v>0</v>
      </c>
      <c r="DZ171" s="25">
        <f t="shared" si="312"/>
        <v>523</v>
      </c>
      <c r="EA171" s="22"/>
      <c r="EB171" s="22">
        <f t="shared" si="266"/>
        <v>0</v>
      </c>
      <c r="EC171" s="28">
        <f t="shared" si="313"/>
        <v>369</v>
      </c>
      <c r="ED171" s="5"/>
      <c r="EE171" s="43">
        <f t="shared" si="331"/>
        <v>0</v>
      </c>
      <c r="EF171" s="27">
        <f t="shared" si="314"/>
        <v>4769</v>
      </c>
      <c r="EG171" s="66"/>
      <c r="EH171" s="66">
        <f t="shared" si="268"/>
        <v>0</v>
      </c>
      <c r="EI171" s="67">
        <f t="shared" si="315"/>
        <v>24840</v>
      </c>
      <c r="EJ171" s="66"/>
      <c r="EK171" s="66">
        <f t="shared" si="269"/>
        <v>0</v>
      </c>
      <c r="EL171" s="67">
        <f t="shared" si="316"/>
        <v>23470</v>
      </c>
      <c r="EM171" s="110">
        <f t="shared" si="317"/>
        <v>94497.112836999993</v>
      </c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</row>
    <row r="172" spans="1:299" ht="11.25" customHeight="1" x14ac:dyDescent="0.25">
      <c r="A172" s="11">
        <v>46039</v>
      </c>
      <c r="B172" s="187"/>
      <c r="C172" s="180">
        <v>8004942689</v>
      </c>
      <c r="D172" s="37" t="s">
        <v>195</v>
      </c>
      <c r="E172" s="38">
        <v>100</v>
      </c>
      <c r="F172" s="39">
        <v>3</v>
      </c>
      <c r="G172" s="40">
        <v>191516130272</v>
      </c>
      <c r="H172" s="66"/>
      <c r="I172" s="41">
        <f t="shared" si="244"/>
        <v>0</v>
      </c>
      <c r="J172" s="48">
        <f>J171+H172-I172</f>
        <v>88951</v>
      </c>
      <c r="K172" s="66"/>
      <c r="L172" s="41">
        <f t="shared" si="233"/>
        <v>0</v>
      </c>
      <c r="M172" s="48">
        <f>M171+K172-L172-200</f>
        <v>20098</v>
      </c>
      <c r="N172" s="66"/>
      <c r="O172" s="41">
        <f t="shared" si="245"/>
        <v>0</v>
      </c>
      <c r="P172" s="48">
        <f>P171+N172-O172</f>
        <v>83068</v>
      </c>
      <c r="Q172" s="66"/>
      <c r="R172" s="66">
        <f t="shared" si="246"/>
        <v>200</v>
      </c>
      <c r="S172" s="67">
        <f>S171+Q172-R172</f>
        <v>15092</v>
      </c>
      <c r="T172" s="66"/>
      <c r="U172" s="66">
        <f t="shared" si="270"/>
        <v>0</v>
      </c>
      <c r="V172" s="67">
        <f t="shared" si="271"/>
        <v>57217.200000000004</v>
      </c>
      <c r="X172" s="69">
        <f t="shared" si="247"/>
        <v>0</v>
      </c>
      <c r="Y172" s="67">
        <f t="shared" si="336"/>
        <v>125</v>
      </c>
      <c r="Z172" s="66"/>
      <c r="AA172" s="68">
        <f t="shared" si="323"/>
        <v>0</v>
      </c>
      <c r="AB172" s="67">
        <f t="shared" si="273"/>
        <v>7130</v>
      </c>
      <c r="AC172" s="66"/>
      <c r="AD172" s="66">
        <f t="shared" si="235"/>
        <v>0</v>
      </c>
      <c r="AE172" s="67">
        <f t="shared" si="274"/>
        <v>1279.5</v>
      </c>
      <c r="AF172" s="66"/>
      <c r="AG172" s="78">
        <f t="shared" si="248"/>
        <v>0</v>
      </c>
      <c r="AH172" s="79">
        <f t="shared" si="275"/>
        <v>853.40000000000009</v>
      </c>
      <c r="AI172" s="66"/>
      <c r="AJ172" s="68">
        <f t="shared" si="249"/>
        <v>0</v>
      </c>
      <c r="AK172" s="67">
        <f t="shared" si="276"/>
        <v>1205.5</v>
      </c>
      <c r="AL172" s="66"/>
      <c r="AM172" s="68">
        <f t="shared" si="250"/>
        <v>0</v>
      </c>
      <c r="AN172" s="67">
        <f t="shared" si="277"/>
        <v>1051.1000000000001</v>
      </c>
      <c r="AO172" s="66"/>
      <c r="AP172" s="68">
        <f t="shared" si="251"/>
        <v>0</v>
      </c>
      <c r="AQ172" s="67">
        <f t="shared" si="278"/>
        <v>2396.3999999999996</v>
      </c>
      <c r="AR172" s="66"/>
      <c r="AS172" s="68">
        <f t="shared" si="252"/>
        <v>0</v>
      </c>
      <c r="AT172" s="67">
        <f t="shared" si="279"/>
        <v>2107.6</v>
      </c>
      <c r="AU172" s="66"/>
      <c r="AV172" s="66">
        <f t="shared" si="280"/>
        <v>0</v>
      </c>
      <c r="AW172" s="42">
        <f t="shared" si="281"/>
        <v>1383.6000000000001</v>
      </c>
      <c r="AX172" s="66"/>
      <c r="AY172" s="66">
        <f t="shared" si="282"/>
        <v>0</v>
      </c>
      <c r="AZ172" s="67">
        <f t="shared" si="283"/>
        <v>1870</v>
      </c>
      <c r="BA172" s="66"/>
      <c r="BB172" s="68">
        <f t="shared" si="284"/>
        <v>0</v>
      </c>
      <c r="BC172" s="67">
        <f t="shared" si="285"/>
        <v>3451.6</v>
      </c>
      <c r="BD172" s="66"/>
      <c r="BE172" s="68">
        <f t="shared" si="286"/>
        <v>0</v>
      </c>
      <c r="BF172" s="67">
        <f t="shared" si="287"/>
        <v>2706.2000000000003</v>
      </c>
      <c r="BG172" s="66"/>
      <c r="BH172" s="68">
        <f t="shared" si="325"/>
        <v>0</v>
      </c>
      <c r="BI172" s="67">
        <f t="shared" si="337"/>
        <v>11922.800000000003</v>
      </c>
      <c r="BJ172" s="66"/>
      <c r="BK172" s="68">
        <f t="shared" si="288"/>
        <v>0</v>
      </c>
      <c r="BL172" s="67">
        <f t="shared" si="289"/>
        <v>7616</v>
      </c>
      <c r="BM172" s="66"/>
      <c r="BN172" s="68">
        <f t="shared" si="290"/>
        <v>0</v>
      </c>
      <c r="BO172" s="67">
        <f t="shared" si="291"/>
        <v>6613.8</v>
      </c>
      <c r="BP172" s="66"/>
      <c r="BQ172" s="68">
        <f t="shared" si="292"/>
        <v>0</v>
      </c>
      <c r="BR172" s="67">
        <f t="shared" si="293"/>
        <v>10303.599999999995</v>
      </c>
      <c r="BS172" s="66"/>
      <c r="BT172" s="66">
        <f t="shared" si="253"/>
        <v>0</v>
      </c>
      <c r="BU172" s="67">
        <f t="shared" si="338"/>
        <v>77925</v>
      </c>
      <c r="BV172" s="66"/>
      <c r="BW172" s="66">
        <f t="shared" si="254"/>
        <v>0</v>
      </c>
      <c r="BX172" s="67">
        <f t="shared" si="320"/>
        <v>59618</v>
      </c>
      <c r="BY172" s="66"/>
      <c r="BZ172" s="66">
        <f t="shared" si="255"/>
        <v>0</v>
      </c>
      <c r="CA172" s="67">
        <f t="shared" si="339"/>
        <v>69384</v>
      </c>
      <c r="CB172" s="66"/>
      <c r="CC172" s="66">
        <f t="shared" si="294"/>
        <v>0</v>
      </c>
      <c r="CD172" s="67">
        <f t="shared" si="241"/>
        <v>549</v>
      </c>
      <c r="CE172" s="66"/>
      <c r="CF172" s="66">
        <f t="shared" si="295"/>
        <v>0</v>
      </c>
      <c r="CG172" s="67">
        <f t="shared" si="296"/>
        <v>7045.9</v>
      </c>
      <c r="CH172" s="66"/>
      <c r="CI172" s="66">
        <f t="shared" si="256"/>
        <v>0</v>
      </c>
      <c r="CJ172" s="67">
        <f t="shared" si="297"/>
        <v>8813</v>
      </c>
      <c r="CK172" s="66"/>
      <c r="CL172" s="66">
        <f t="shared" si="298"/>
        <v>0</v>
      </c>
      <c r="CM172" s="79">
        <f t="shared" si="299"/>
        <v>4885</v>
      </c>
      <c r="CN172" s="66"/>
      <c r="CO172" s="68">
        <f t="shared" si="236"/>
        <v>0</v>
      </c>
      <c r="CP172" s="79">
        <f t="shared" si="300"/>
        <v>3976</v>
      </c>
      <c r="CQ172" s="66"/>
      <c r="CR172" s="68">
        <f t="shared" si="257"/>
        <v>0</v>
      </c>
      <c r="CS172" s="79">
        <f t="shared" si="333"/>
        <v>274</v>
      </c>
      <c r="CT172" s="66"/>
      <c r="CU172" s="68">
        <f t="shared" si="258"/>
        <v>0</v>
      </c>
      <c r="CV172" s="200">
        <f t="shared" si="302"/>
        <v>7769</v>
      </c>
      <c r="CW172" s="65"/>
      <c r="CX172" s="66">
        <f t="shared" si="237"/>
        <v>0</v>
      </c>
      <c r="CY172" s="40">
        <f t="shared" si="330"/>
        <v>6603</v>
      </c>
      <c r="CZ172" s="65"/>
      <c r="DA172" s="66">
        <f t="shared" si="303"/>
        <v>0</v>
      </c>
      <c r="DB172" s="67">
        <f t="shared" si="334"/>
        <v>38528</v>
      </c>
      <c r="DC172" s="66"/>
      <c r="DD172" s="66">
        <f t="shared" si="305"/>
        <v>0</v>
      </c>
      <c r="DE172" s="67">
        <f t="shared" si="335"/>
        <v>35299</v>
      </c>
      <c r="DF172" s="66"/>
      <c r="DG172" s="69">
        <f t="shared" si="307"/>
        <v>100</v>
      </c>
      <c r="DH172" s="67">
        <f t="shared" si="324"/>
        <v>66277</v>
      </c>
      <c r="DI172" s="66"/>
      <c r="DJ172" s="66">
        <f t="shared" si="259"/>
        <v>315</v>
      </c>
      <c r="DK172" s="67">
        <f t="shared" si="308"/>
        <v>3139</v>
      </c>
      <c r="DM172" s="206">
        <f t="shared" si="260"/>
        <v>0</v>
      </c>
      <c r="DN172" s="25">
        <f t="shared" si="261"/>
        <v>0</v>
      </c>
      <c r="DO172" s="5"/>
      <c r="DP172" s="43">
        <f t="shared" si="262"/>
        <v>0</v>
      </c>
      <c r="DQ172" s="27">
        <f t="shared" si="309"/>
        <v>7097</v>
      </c>
      <c r="DR172" s="5"/>
      <c r="DS172" s="43">
        <f t="shared" si="263"/>
        <v>0</v>
      </c>
      <c r="DT172" s="27">
        <f t="shared" si="310"/>
        <v>4846</v>
      </c>
      <c r="DU172" s="5"/>
      <c r="DV172" s="43">
        <f t="shared" si="264"/>
        <v>0</v>
      </c>
      <c r="DW172" s="27">
        <f t="shared" si="311"/>
        <v>4835</v>
      </c>
      <c r="DX172" s="5"/>
      <c r="DY172" s="22">
        <f t="shared" si="265"/>
        <v>0</v>
      </c>
      <c r="DZ172" s="25">
        <f t="shared" si="312"/>
        <v>523</v>
      </c>
      <c r="EA172" s="22"/>
      <c r="EB172" s="22">
        <f t="shared" si="266"/>
        <v>0</v>
      </c>
      <c r="EC172" s="28">
        <f t="shared" si="313"/>
        <v>369</v>
      </c>
      <c r="ED172" s="5"/>
      <c r="EE172" s="43">
        <f t="shared" si="331"/>
        <v>0</v>
      </c>
      <c r="EF172" s="27">
        <f t="shared" si="314"/>
        <v>4769</v>
      </c>
      <c r="EG172" s="66"/>
      <c r="EH172" s="66">
        <f t="shared" si="268"/>
        <v>200</v>
      </c>
      <c r="EI172" s="67">
        <f t="shared" si="315"/>
        <v>24640</v>
      </c>
      <c r="EJ172" s="66"/>
      <c r="EK172" s="66">
        <f t="shared" si="269"/>
        <v>200</v>
      </c>
      <c r="EL172" s="67">
        <f t="shared" si="316"/>
        <v>23270</v>
      </c>
      <c r="EM172" s="110">
        <f t="shared" si="317"/>
        <v>94094.568836999999</v>
      </c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</row>
    <row r="173" spans="1:299" ht="11.25" customHeight="1" x14ac:dyDescent="0.25">
      <c r="A173" s="11">
        <v>46039</v>
      </c>
      <c r="B173" s="187"/>
      <c r="C173" s="174">
        <v>8004943564</v>
      </c>
      <c r="D173" s="13" t="s">
        <v>203</v>
      </c>
      <c r="E173" s="14">
        <v>400</v>
      </c>
      <c r="F173" s="15">
        <v>1</v>
      </c>
      <c r="G173" s="16">
        <v>191516032002</v>
      </c>
      <c r="H173" s="66"/>
      <c r="I173" s="41">
        <f t="shared" si="244"/>
        <v>800</v>
      </c>
      <c r="J173" s="48">
        <f>J172+H173-I173</f>
        <v>88151</v>
      </c>
      <c r="K173" s="66"/>
      <c r="L173" s="41">
        <f t="shared" si="233"/>
        <v>800</v>
      </c>
      <c r="M173" s="48">
        <f>M172+K173-L173</f>
        <v>19298</v>
      </c>
      <c r="N173" s="66"/>
      <c r="O173" s="41">
        <f t="shared" si="245"/>
        <v>800</v>
      </c>
      <c r="P173" s="48">
        <f>P172+N173-O173</f>
        <v>82268</v>
      </c>
      <c r="Q173" s="66"/>
      <c r="R173" s="66">
        <f t="shared" si="246"/>
        <v>800</v>
      </c>
      <c r="S173" s="67">
        <f>S172+Q173-R173</f>
        <v>14292</v>
      </c>
      <c r="T173" s="66"/>
      <c r="U173" s="66">
        <f t="shared" si="270"/>
        <v>0</v>
      </c>
      <c r="V173" s="67">
        <f t="shared" si="271"/>
        <v>57217.200000000004</v>
      </c>
      <c r="X173" s="69">
        <f t="shared" si="247"/>
        <v>0</v>
      </c>
      <c r="Y173" s="67">
        <f t="shared" si="336"/>
        <v>125</v>
      </c>
      <c r="Z173" s="66"/>
      <c r="AA173" s="68">
        <f t="shared" si="323"/>
        <v>0</v>
      </c>
      <c r="AB173" s="67">
        <f t="shared" si="273"/>
        <v>7130</v>
      </c>
      <c r="AC173" s="66"/>
      <c r="AD173" s="66">
        <f t="shared" si="235"/>
        <v>440.00000000000006</v>
      </c>
      <c r="AE173" s="67">
        <f t="shared" si="274"/>
        <v>839.5</v>
      </c>
      <c r="AF173" s="66"/>
      <c r="AG173" s="78">
        <f t="shared" si="248"/>
        <v>0</v>
      </c>
      <c r="AH173" s="79">
        <f t="shared" si="275"/>
        <v>853.40000000000009</v>
      </c>
      <c r="AI173" s="66"/>
      <c r="AJ173" s="68">
        <f t="shared" si="249"/>
        <v>0</v>
      </c>
      <c r="AK173" s="67">
        <f t="shared" si="276"/>
        <v>1205.5</v>
      </c>
      <c r="AL173" s="66"/>
      <c r="AM173" s="68">
        <f t="shared" si="250"/>
        <v>0</v>
      </c>
      <c r="AN173" s="67">
        <f t="shared" si="277"/>
        <v>1051.1000000000001</v>
      </c>
      <c r="AO173" s="66"/>
      <c r="AP173" s="68">
        <f t="shared" si="251"/>
        <v>0</v>
      </c>
      <c r="AQ173" s="67">
        <f t="shared" si="278"/>
        <v>2396.3999999999996</v>
      </c>
      <c r="AR173" s="66"/>
      <c r="AS173" s="68">
        <f t="shared" si="252"/>
        <v>0</v>
      </c>
      <c r="AT173" s="67">
        <f t="shared" si="279"/>
        <v>2107.6</v>
      </c>
      <c r="AU173" s="66"/>
      <c r="AV173" s="66">
        <f t="shared" si="280"/>
        <v>0</v>
      </c>
      <c r="AW173" s="42">
        <f t="shared" si="281"/>
        <v>1383.6000000000001</v>
      </c>
      <c r="AX173" s="66"/>
      <c r="AY173" s="66">
        <f t="shared" si="282"/>
        <v>0</v>
      </c>
      <c r="AZ173" s="67">
        <f t="shared" si="283"/>
        <v>1870</v>
      </c>
      <c r="BA173" s="66"/>
      <c r="BB173" s="68">
        <f t="shared" si="284"/>
        <v>0</v>
      </c>
      <c r="BC173" s="67">
        <f t="shared" si="285"/>
        <v>3451.6</v>
      </c>
      <c r="BD173" s="66"/>
      <c r="BE173" s="68">
        <f t="shared" si="286"/>
        <v>0</v>
      </c>
      <c r="BF173" s="67">
        <f t="shared" si="287"/>
        <v>2706.2000000000003</v>
      </c>
      <c r="BG173" s="66"/>
      <c r="BH173" s="68">
        <f t="shared" si="325"/>
        <v>0</v>
      </c>
      <c r="BI173" s="67">
        <f t="shared" si="337"/>
        <v>11922.800000000003</v>
      </c>
      <c r="BJ173" s="66"/>
      <c r="BK173" s="68">
        <f t="shared" si="288"/>
        <v>0</v>
      </c>
      <c r="BL173" s="67">
        <f t="shared" si="289"/>
        <v>7616</v>
      </c>
      <c r="BM173" s="66"/>
      <c r="BN173" s="68">
        <f t="shared" si="290"/>
        <v>0</v>
      </c>
      <c r="BO173" s="67">
        <f t="shared" si="291"/>
        <v>6613.8</v>
      </c>
      <c r="BP173" s="66"/>
      <c r="BQ173" s="68">
        <f t="shared" si="292"/>
        <v>0</v>
      </c>
      <c r="BR173" s="67">
        <f t="shared" si="293"/>
        <v>10303.599999999995</v>
      </c>
      <c r="BS173" s="66"/>
      <c r="BT173" s="66">
        <f t="shared" si="253"/>
        <v>0</v>
      </c>
      <c r="BU173" s="67">
        <f t="shared" si="338"/>
        <v>77925</v>
      </c>
      <c r="BV173" s="66"/>
      <c r="BW173" s="66">
        <f t="shared" si="254"/>
        <v>0</v>
      </c>
      <c r="BX173" s="67">
        <f t="shared" si="320"/>
        <v>59618</v>
      </c>
      <c r="BY173" s="66"/>
      <c r="BZ173" s="66">
        <f t="shared" si="255"/>
        <v>0</v>
      </c>
      <c r="CA173" s="67">
        <f t="shared" si="339"/>
        <v>69384</v>
      </c>
      <c r="CB173" s="66"/>
      <c r="CC173" s="66">
        <f t="shared" si="294"/>
        <v>0</v>
      </c>
      <c r="CD173" s="67">
        <f t="shared" si="241"/>
        <v>549</v>
      </c>
      <c r="CE173" s="66"/>
      <c r="CF173" s="66">
        <f t="shared" si="295"/>
        <v>0</v>
      </c>
      <c r="CG173" s="67">
        <f t="shared" si="296"/>
        <v>7045.9</v>
      </c>
      <c r="CH173" s="66"/>
      <c r="CI173" s="66">
        <f t="shared" si="256"/>
        <v>0</v>
      </c>
      <c r="CJ173" s="67">
        <f t="shared" si="297"/>
        <v>8813</v>
      </c>
      <c r="CK173" s="66"/>
      <c r="CL173" s="66">
        <f t="shared" si="298"/>
        <v>0</v>
      </c>
      <c r="CM173" s="79">
        <f t="shared" si="299"/>
        <v>4885</v>
      </c>
      <c r="CN173" s="66"/>
      <c r="CO173" s="68">
        <f t="shared" si="236"/>
        <v>0</v>
      </c>
      <c r="CP173" s="79">
        <f t="shared" si="300"/>
        <v>3976</v>
      </c>
      <c r="CQ173" s="66"/>
      <c r="CR173" s="68">
        <f t="shared" si="257"/>
        <v>0</v>
      </c>
      <c r="CS173" s="79">
        <f t="shared" si="333"/>
        <v>274</v>
      </c>
      <c r="CT173" s="66"/>
      <c r="CU173" s="68">
        <f t="shared" si="258"/>
        <v>0</v>
      </c>
      <c r="CV173" s="200">
        <f t="shared" si="302"/>
        <v>7769</v>
      </c>
      <c r="CW173" s="65"/>
      <c r="CX173" s="66">
        <f t="shared" si="237"/>
        <v>0</v>
      </c>
      <c r="CY173" s="40">
        <f t="shared" si="330"/>
        <v>6603</v>
      </c>
      <c r="CZ173" s="65"/>
      <c r="DA173" s="66">
        <f t="shared" si="303"/>
        <v>0</v>
      </c>
      <c r="DB173" s="67">
        <f t="shared" si="334"/>
        <v>38528</v>
      </c>
      <c r="DC173" s="66"/>
      <c r="DD173" s="66">
        <f t="shared" si="305"/>
        <v>0</v>
      </c>
      <c r="DE173" s="67">
        <f t="shared" si="335"/>
        <v>35299</v>
      </c>
      <c r="DF173" s="66"/>
      <c r="DG173" s="69">
        <f t="shared" si="307"/>
        <v>0</v>
      </c>
      <c r="DH173" s="67">
        <f t="shared" si="324"/>
        <v>66277</v>
      </c>
      <c r="DI173" s="66"/>
      <c r="DJ173" s="66">
        <f t="shared" si="259"/>
        <v>0</v>
      </c>
      <c r="DK173" s="67">
        <f t="shared" si="308"/>
        <v>3139</v>
      </c>
      <c r="DM173" s="206">
        <f t="shared" si="260"/>
        <v>0</v>
      </c>
      <c r="DN173" s="25">
        <f t="shared" si="261"/>
        <v>0</v>
      </c>
      <c r="DO173" s="5"/>
      <c r="DP173" s="43">
        <f t="shared" si="262"/>
        <v>0</v>
      </c>
      <c r="DQ173" s="27">
        <f t="shared" si="309"/>
        <v>7097</v>
      </c>
      <c r="DR173" s="5"/>
      <c r="DS173" s="43">
        <f t="shared" si="263"/>
        <v>0</v>
      </c>
      <c r="DT173" s="27">
        <f t="shared" si="310"/>
        <v>4846</v>
      </c>
      <c r="DU173" s="5"/>
      <c r="DV173" s="43">
        <f t="shared" si="264"/>
        <v>0</v>
      </c>
      <c r="DW173" s="27">
        <f t="shared" si="311"/>
        <v>4835</v>
      </c>
      <c r="DX173" s="5"/>
      <c r="DY173" s="22">
        <f t="shared" si="265"/>
        <v>0</v>
      </c>
      <c r="DZ173" s="25">
        <f t="shared" si="312"/>
        <v>523</v>
      </c>
      <c r="EA173" s="22"/>
      <c r="EB173" s="22">
        <f t="shared" si="266"/>
        <v>0</v>
      </c>
      <c r="EC173" s="28">
        <f t="shared" si="313"/>
        <v>369</v>
      </c>
      <c r="ED173" s="5"/>
      <c r="EE173" s="43">
        <f t="shared" si="331"/>
        <v>0</v>
      </c>
      <c r="EF173" s="27">
        <f t="shared" si="314"/>
        <v>4769</v>
      </c>
      <c r="EG173" s="66"/>
      <c r="EH173" s="66">
        <f t="shared" si="268"/>
        <v>0</v>
      </c>
      <c r="EI173" s="67">
        <f t="shared" si="315"/>
        <v>24640</v>
      </c>
      <c r="EJ173" s="66"/>
      <c r="EK173" s="66">
        <f t="shared" si="269"/>
        <v>0</v>
      </c>
      <c r="EL173" s="67">
        <f t="shared" si="316"/>
        <v>23270</v>
      </c>
      <c r="EM173" s="110">
        <f t="shared" si="317"/>
        <v>94033.017636999997</v>
      </c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</row>
    <row r="174" spans="1:299" s="35" customFormat="1" ht="11.25" customHeight="1" x14ac:dyDescent="0.25">
      <c r="A174" s="11">
        <v>46039</v>
      </c>
      <c r="B174" s="187"/>
      <c r="C174" s="178">
        <v>8004944537</v>
      </c>
      <c r="D174" s="88" t="s">
        <v>208</v>
      </c>
      <c r="E174" s="89">
        <v>40</v>
      </c>
      <c r="F174" s="137">
        <v>3</v>
      </c>
      <c r="G174" s="90">
        <v>191516769137</v>
      </c>
      <c r="H174" s="66"/>
      <c r="I174" s="41">
        <f t="shared" si="244"/>
        <v>0</v>
      </c>
      <c r="J174" s="48">
        <f>J173+H174-I174-80</f>
        <v>88071</v>
      </c>
      <c r="K174" s="66"/>
      <c r="L174" s="41">
        <f t="shared" si="233"/>
        <v>0</v>
      </c>
      <c r="M174" s="48">
        <f>M173+K174-L174-80</f>
        <v>19218</v>
      </c>
      <c r="N174" s="66"/>
      <c r="O174" s="41">
        <f t="shared" si="245"/>
        <v>0</v>
      </c>
      <c r="P174" s="48">
        <f>P173+N174-O174-80</f>
        <v>82188</v>
      </c>
      <c r="Q174" s="66"/>
      <c r="R174" s="66">
        <f t="shared" si="246"/>
        <v>0</v>
      </c>
      <c r="S174" s="67">
        <f>S173+Q174-R174-80</f>
        <v>14212</v>
      </c>
      <c r="T174" s="66"/>
      <c r="U174" s="66">
        <f t="shared" si="270"/>
        <v>124</v>
      </c>
      <c r="V174" s="67">
        <f t="shared" si="271"/>
        <v>57093.200000000004</v>
      </c>
      <c r="W174" s="136"/>
      <c r="X174" s="69">
        <f t="shared" si="247"/>
        <v>0</v>
      </c>
      <c r="Y174" s="67">
        <f t="shared" si="336"/>
        <v>125</v>
      </c>
      <c r="Z174" s="66"/>
      <c r="AA174" s="68">
        <f t="shared" si="323"/>
        <v>0</v>
      </c>
      <c r="AB174" s="67">
        <f t="shared" si="273"/>
        <v>7130</v>
      </c>
      <c r="AC174" s="66"/>
      <c r="AD174" s="66">
        <f t="shared" si="235"/>
        <v>0</v>
      </c>
      <c r="AE174" s="67">
        <f t="shared" si="274"/>
        <v>839.5</v>
      </c>
      <c r="AF174" s="66"/>
      <c r="AG174" s="78">
        <f t="shared" si="248"/>
        <v>0</v>
      </c>
      <c r="AH174" s="79">
        <f t="shared" si="275"/>
        <v>853.40000000000009</v>
      </c>
      <c r="AI174" s="66"/>
      <c r="AJ174" s="68">
        <f t="shared" si="249"/>
        <v>0</v>
      </c>
      <c r="AK174" s="67">
        <f t="shared" si="276"/>
        <v>1205.5</v>
      </c>
      <c r="AL174" s="66"/>
      <c r="AM174" s="68">
        <f t="shared" si="250"/>
        <v>0</v>
      </c>
      <c r="AN174" s="67">
        <f t="shared" si="277"/>
        <v>1051.1000000000001</v>
      </c>
      <c r="AO174" s="66"/>
      <c r="AP174" s="68">
        <f t="shared" si="251"/>
        <v>0</v>
      </c>
      <c r="AQ174" s="67">
        <f t="shared" si="278"/>
        <v>2396.3999999999996</v>
      </c>
      <c r="AR174" s="66"/>
      <c r="AS174" s="68">
        <f t="shared" si="252"/>
        <v>0</v>
      </c>
      <c r="AT174" s="67">
        <f t="shared" si="279"/>
        <v>2107.6</v>
      </c>
      <c r="AU174" s="66"/>
      <c r="AV174" s="66">
        <f t="shared" si="280"/>
        <v>0</v>
      </c>
      <c r="AW174" s="42">
        <f t="shared" si="281"/>
        <v>1383.6000000000001</v>
      </c>
      <c r="AX174" s="66"/>
      <c r="AY174" s="66">
        <f t="shared" si="282"/>
        <v>0</v>
      </c>
      <c r="AZ174" s="67">
        <f t="shared" si="283"/>
        <v>1870</v>
      </c>
      <c r="BA174" s="66"/>
      <c r="BB174" s="68">
        <f t="shared" si="284"/>
        <v>0</v>
      </c>
      <c r="BC174" s="67">
        <f t="shared" si="285"/>
        <v>3451.6</v>
      </c>
      <c r="BD174" s="66"/>
      <c r="BE174" s="68">
        <f t="shared" si="286"/>
        <v>0</v>
      </c>
      <c r="BF174" s="67">
        <f t="shared" si="287"/>
        <v>2706.2000000000003</v>
      </c>
      <c r="BG174" s="66"/>
      <c r="BH174" s="68">
        <f t="shared" si="325"/>
        <v>0</v>
      </c>
      <c r="BI174" s="67">
        <f t="shared" si="337"/>
        <v>11922.800000000003</v>
      </c>
      <c r="BJ174" s="66"/>
      <c r="BK174" s="68">
        <f t="shared" si="288"/>
        <v>0</v>
      </c>
      <c r="BL174" s="67">
        <f t="shared" si="289"/>
        <v>7616</v>
      </c>
      <c r="BM174" s="66"/>
      <c r="BN174" s="68">
        <f t="shared" si="290"/>
        <v>0</v>
      </c>
      <c r="BO174" s="67">
        <f t="shared" si="291"/>
        <v>6613.8</v>
      </c>
      <c r="BP174" s="66"/>
      <c r="BQ174" s="68">
        <f t="shared" si="292"/>
        <v>0</v>
      </c>
      <c r="BR174" s="67">
        <f t="shared" si="293"/>
        <v>10303.599999999995</v>
      </c>
      <c r="BS174" s="66"/>
      <c r="BT174" s="66">
        <f t="shared" si="253"/>
        <v>0</v>
      </c>
      <c r="BU174" s="67">
        <f t="shared" si="338"/>
        <v>77925</v>
      </c>
      <c r="BV174" s="66"/>
      <c r="BW174" s="66">
        <f t="shared" si="254"/>
        <v>0</v>
      </c>
      <c r="BX174" s="67">
        <f t="shared" si="320"/>
        <v>59618</v>
      </c>
      <c r="BY174" s="66"/>
      <c r="BZ174" s="66">
        <f t="shared" si="255"/>
        <v>0</v>
      </c>
      <c r="CA174" s="67">
        <f t="shared" si="339"/>
        <v>69384</v>
      </c>
      <c r="CB174" s="66"/>
      <c r="CC174" s="66">
        <f t="shared" si="294"/>
        <v>0</v>
      </c>
      <c r="CD174" s="67">
        <f t="shared" si="241"/>
        <v>549</v>
      </c>
      <c r="CE174" s="66"/>
      <c r="CF174" s="66">
        <f t="shared" si="295"/>
        <v>0</v>
      </c>
      <c r="CG174" s="67">
        <f t="shared" si="296"/>
        <v>7045.9</v>
      </c>
      <c r="CH174" s="66"/>
      <c r="CI174" s="66">
        <f t="shared" si="256"/>
        <v>0</v>
      </c>
      <c r="CJ174" s="67">
        <f t="shared" si="297"/>
        <v>8813</v>
      </c>
      <c r="CK174" s="66"/>
      <c r="CL174" s="66">
        <f t="shared" si="298"/>
        <v>0</v>
      </c>
      <c r="CM174" s="79">
        <f t="shared" si="299"/>
        <v>4885</v>
      </c>
      <c r="CN174" s="66"/>
      <c r="CO174" s="68">
        <f t="shared" si="236"/>
        <v>0</v>
      </c>
      <c r="CP174" s="79">
        <f t="shared" si="300"/>
        <v>3976</v>
      </c>
      <c r="CQ174" s="66"/>
      <c r="CR174" s="68">
        <f t="shared" si="257"/>
        <v>0</v>
      </c>
      <c r="CS174" s="79">
        <f t="shared" si="333"/>
        <v>274</v>
      </c>
      <c r="CT174" s="66"/>
      <c r="CU174" s="68">
        <f t="shared" si="258"/>
        <v>0</v>
      </c>
      <c r="CV174" s="200">
        <f t="shared" si="302"/>
        <v>7769</v>
      </c>
      <c r="CW174" s="65"/>
      <c r="CX174" s="66">
        <f t="shared" si="237"/>
        <v>0</v>
      </c>
      <c r="CY174" s="40">
        <f t="shared" si="330"/>
        <v>6603</v>
      </c>
      <c r="CZ174" s="65"/>
      <c r="DA174" s="66">
        <f t="shared" si="303"/>
        <v>0</v>
      </c>
      <c r="DB174" s="67">
        <f t="shared" si="334"/>
        <v>38528</v>
      </c>
      <c r="DC174" s="66"/>
      <c r="DD174" s="66">
        <f t="shared" si="305"/>
        <v>0</v>
      </c>
      <c r="DE174" s="67">
        <f t="shared" si="335"/>
        <v>35299</v>
      </c>
      <c r="DF174" s="66"/>
      <c r="DG174" s="69">
        <f t="shared" si="307"/>
        <v>0</v>
      </c>
      <c r="DH174" s="67">
        <f t="shared" si="324"/>
        <v>66277</v>
      </c>
      <c r="DI174" s="66"/>
      <c r="DJ174" s="66">
        <f t="shared" si="259"/>
        <v>0</v>
      </c>
      <c r="DK174" s="67">
        <f t="shared" si="308"/>
        <v>3139</v>
      </c>
      <c r="DL174" s="210"/>
      <c r="DM174" s="206">
        <f t="shared" si="260"/>
        <v>0</v>
      </c>
      <c r="DN174" s="25">
        <f t="shared" si="261"/>
        <v>0</v>
      </c>
      <c r="DO174" s="5"/>
      <c r="DP174" s="43">
        <f t="shared" si="262"/>
        <v>0</v>
      </c>
      <c r="DQ174" s="27">
        <f t="shared" si="309"/>
        <v>7097</v>
      </c>
      <c r="DR174" s="5"/>
      <c r="DS174" s="43">
        <f t="shared" si="263"/>
        <v>0</v>
      </c>
      <c r="DT174" s="27">
        <f t="shared" si="310"/>
        <v>4846</v>
      </c>
      <c r="DU174" s="5"/>
      <c r="DV174" s="43">
        <f t="shared" si="264"/>
        <v>0</v>
      </c>
      <c r="DW174" s="27">
        <f t="shared" si="311"/>
        <v>4835</v>
      </c>
      <c r="DX174" s="5"/>
      <c r="DY174" s="22">
        <f t="shared" si="265"/>
        <v>0</v>
      </c>
      <c r="DZ174" s="25">
        <f t="shared" si="312"/>
        <v>523</v>
      </c>
      <c r="EA174" s="22"/>
      <c r="EB174" s="22">
        <f t="shared" si="266"/>
        <v>0</v>
      </c>
      <c r="EC174" s="28">
        <f t="shared" si="313"/>
        <v>369</v>
      </c>
      <c r="ED174" s="5"/>
      <c r="EE174" s="43">
        <f t="shared" si="331"/>
        <v>0</v>
      </c>
      <c r="EF174" s="27">
        <f t="shared" si="314"/>
        <v>4769</v>
      </c>
      <c r="EG174" s="66"/>
      <c r="EH174" s="66">
        <f t="shared" si="268"/>
        <v>0</v>
      </c>
      <c r="EI174" s="67">
        <f t="shared" si="315"/>
        <v>24640</v>
      </c>
      <c r="EJ174" s="66"/>
      <c r="EK174" s="66">
        <f t="shared" si="269"/>
        <v>0</v>
      </c>
      <c r="EL174" s="67">
        <f t="shared" si="316"/>
        <v>23270</v>
      </c>
      <c r="EM174" s="110">
        <f t="shared" si="317"/>
        <v>93598.820636999983</v>
      </c>
      <c r="EN174" s="7"/>
      <c r="EO174" s="7"/>
      <c r="EP174" s="7"/>
      <c r="EQ174" s="7"/>
      <c r="ER174" s="7"/>
      <c r="ES174" s="7"/>
      <c r="ET174" s="7"/>
    </row>
    <row r="175" spans="1:299" s="35" customFormat="1" ht="11.25" customHeight="1" x14ac:dyDescent="0.25">
      <c r="A175" s="11">
        <v>46039</v>
      </c>
      <c r="B175" s="187"/>
      <c r="C175" s="174">
        <v>8004944569</v>
      </c>
      <c r="D175" s="13" t="s">
        <v>118</v>
      </c>
      <c r="E175" s="14">
        <v>100</v>
      </c>
      <c r="F175" s="15">
        <v>1</v>
      </c>
      <c r="G175" s="16">
        <v>191516031821</v>
      </c>
      <c r="H175" s="66"/>
      <c r="I175" s="41">
        <f t="shared" si="244"/>
        <v>200</v>
      </c>
      <c r="J175" s="48">
        <f t="shared" ref="J175:J200" si="340">J174+H175-I175</f>
        <v>87871</v>
      </c>
      <c r="K175" s="66"/>
      <c r="L175" s="41">
        <f t="shared" si="233"/>
        <v>200</v>
      </c>
      <c r="M175" s="48">
        <f t="shared" ref="M175:M200" si="341">M174+K175-L175</f>
        <v>19018</v>
      </c>
      <c r="N175" s="66"/>
      <c r="O175" s="41">
        <f t="shared" si="245"/>
        <v>200</v>
      </c>
      <c r="P175" s="48">
        <f t="shared" ref="P175:P200" si="342">P174+N175-O175</f>
        <v>81988</v>
      </c>
      <c r="Q175" s="66"/>
      <c r="R175" s="66">
        <f t="shared" si="246"/>
        <v>200</v>
      </c>
      <c r="S175" s="67">
        <f t="shared" ref="S175:S200" si="343">S174+Q175-R175</f>
        <v>14012</v>
      </c>
      <c r="T175" s="66"/>
      <c r="U175" s="66">
        <f t="shared" si="270"/>
        <v>0</v>
      </c>
      <c r="V175" s="67">
        <f t="shared" si="271"/>
        <v>57093.200000000004</v>
      </c>
      <c r="W175" s="136"/>
      <c r="X175" s="69">
        <f t="shared" si="247"/>
        <v>0</v>
      </c>
      <c r="Y175" s="67">
        <f t="shared" si="336"/>
        <v>125</v>
      </c>
      <c r="Z175" s="66"/>
      <c r="AA175" s="68">
        <f t="shared" si="323"/>
        <v>110.00000000000001</v>
      </c>
      <c r="AB175" s="67">
        <f t="shared" si="273"/>
        <v>7020</v>
      </c>
      <c r="AC175" s="66"/>
      <c r="AD175" s="66">
        <f t="shared" si="235"/>
        <v>0</v>
      </c>
      <c r="AE175" s="67">
        <f t="shared" si="274"/>
        <v>839.5</v>
      </c>
      <c r="AF175" s="66"/>
      <c r="AG175" s="78">
        <f t="shared" si="248"/>
        <v>0</v>
      </c>
      <c r="AH175" s="79">
        <f t="shared" si="275"/>
        <v>853.40000000000009</v>
      </c>
      <c r="AI175" s="66"/>
      <c r="AJ175" s="68">
        <f t="shared" si="249"/>
        <v>0</v>
      </c>
      <c r="AK175" s="67">
        <f t="shared" si="276"/>
        <v>1205.5</v>
      </c>
      <c r="AL175" s="66"/>
      <c r="AM175" s="68">
        <f t="shared" si="250"/>
        <v>0</v>
      </c>
      <c r="AN175" s="67">
        <f t="shared" si="277"/>
        <v>1051.1000000000001</v>
      </c>
      <c r="AO175" s="66"/>
      <c r="AP175" s="68">
        <f t="shared" si="251"/>
        <v>0</v>
      </c>
      <c r="AQ175" s="67">
        <f t="shared" si="278"/>
        <v>2396.3999999999996</v>
      </c>
      <c r="AR175" s="66"/>
      <c r="AS175" s="68">
        <f t="shared" si="252"/>
        <v>0</v>
      </c>
      <c r="AT175" s="67">
        <f t="shared" si="279"/>
        <v>2107.6</v>
      </c>
      <c r="AU175" s="66"/>
      <c r="AV175" s="66">
        <f t="shared" si="280"/>
        <v>0</v>
      </c>
      <c r="AW175" s="42">
        <f t="shared" si="281"/>
        <v>1383.6000000000001</v>
      </c>
      <c r="AX175" s="66"/>
      <c r="AY175" s="66">
        <f t="shared" si="282"/>
        <v>0</v>
      </c>
      <c r="AZ175" s="67">
        <f t="shared" si="283"/>
        <v>1870</v>
      </c>
      <c r="BA175" s="66"/>
      <c r="BB175" s="68">
        <f t="shared" si="284"/>
        <v>0</v>
      </c>
      <c r="BC175" s="67">
        <f t="shared" si="285"/>
        <v>3451.6</v>
      </c>
      <c r="BD175" s="66"/>
      <c r="BE175" s="68">
        <f t="shared" si="286"/>
        <v>0</v>
      </c>
      <c r="BF175" s="67">
        <f t="shared" si="287"/>
        <v>2706.2000000000003</v>
      </c>
      <c r="BG175" s="66"/>
      <c r="BH175" s="68">
        <f t="shared" si="325"/>
        <v>0</v>
      </c>
      <c r="BI175" s="67">
        <f t="shared" si="337"/>
        <v>11922.800000000003</v>
      </c>
      <c r="BJ175" s="66"/>
      <c r="BK175" s="68">
        <f t="shared" si="288"/>
        <v>0</v>
      </c>
      <c r="BL175" s="67">
        <f t="shared" si="289"/>
        <v>7616</v>
      </c>
      <c r="BM175" s="66"/>
      <c r="BN175" s="68">
        <f t="shared" si="290"/>
        <v>0</v>
      </c>
      <c r="BO175" s="67">
        <f t="shared" si="291"/>
        <v>6613.8</v>
      </c>
      <c r="BP175" s="66"/>
      <c r="BQ175" s="68">
        <f t="shared" si="292"/>
        <v>0</v>
      </c>
      <c r="BR175" s="67">
        <f t="shared" si="293"/>
        <v>10303.599999999995</v>
      </c>
      <c r="BS175" s="66"/>
      <c r="BT175" s="66">
        <f t="shared" si="253"/>
        <v>0</v>
      </c>
      <c r="BU175" s="67">
        <f t="shared" si="338"/>
        <v>77925</v>
      </c>
      <c r="BV175" s="66"/>
      <c r="BW175" s="66">
        <f t="shared" si="254"/>
        <v>0</v>
      </c>
      <c r="BX175" s="67">
        <f t="shared" si="320"/>
        <v>59618</v>
      </c>
      <c r="BY175" s="66"/>
      <c r="BZ175" s="66">
        <f t="shared" si="255"/>
        <v>0</v>
      </c>
      <c r="CA175" s="67">
        <f t="shared" si="339"/>
        <v>69384</v>
      </c>
      <c r="CB175" s="66"/>
      <c r="CC175" s="66">
        <f t="shared" si="294"/>
        <v>0</v>
      </c>
      <c r="CD175" s="67">
        <f t="shared" si="241"/>
        <v>549</v>
      </c>
      <c r="CE175" s="66"/>
      <c r="CF175" s="66">
        <f t="shared" si="295"/>
        <v>0</v>
      </c>
      <c r="CG175" s="67">
        <f t="shared" si="296"/>
        <v>7045.9</v>
      </c>
      <c r="CH175" s="66"/>
      <c r="CI175" s="66">
        <f t="shared" si="256"/>
        <v>0</v>
      </c>
      <c r="CJ175" s="67">
        <f t="shared" si="297"/>
        <v>8813</v>
      </c>
      <c r="CK175" s="66"/>
      <c r="CL175" s="66">
        <f t="shared" si="298"/>
        <v>0</v>
      </c>
      <c r="CM175" s="79">
        <f t="shared" si="299"/>
        <v>4885</v>
      </c>
      <c r="CN175" s="66"/>
      <c r="CO175" s="68">
        <f t="shared" si="236"/>
        <v>0</v>
      </c>
      <c r="CP175" s="79">
        <f t="shared" si="300"/>
        <v>3976</v>
      </c>
      <c r="CQ175" s="66"/>
      <c r="CR175" s="68">
        <f t="shared" si="257"/>
        <v>0</v>
      </c>
      <c r="CS175" s="79">
        <f t="shared" si="333"/>
        <v>274</v>
      </c>
      <c r="CT175" s="66"/>
      <c r="CU175" s="68">
        <f t="shared" si="258"/>
        <v>0</v>
      </c>
      <c r="CV175" s="200">
        <f t="shared" si="302"/>
        <v>7769</v>
      </c>
      <c r="CW175" s="65"/>
      <c r="CX175" s="66">
        <f t="shared" si="237"/>
        <v>0</v>
      </c>
      <c r="CY175" s="40">
        <f t="shared" si="330"/>
        <v>6603</v>
      </c>
      <c r="CZ175" s="65"/>
      <c r="DA175" s="66">
        <f t="shared" si="303"/>
        <v>0</v>
      </c>
      <c r="DB175" s="67">
        <f t="shared" si="334"/>
        <v>38528</v>
      </c>
      <c r="DC175" s="66"/>
      <c r="DD175" s="66">
        <f t="shared" si="305"/>
        <v>0</v>
      </c>
      <c r="DE175" s="67">
        <f t="shared" si="335"/>
        <v>35299</v>
      </c>
      <c r="DF175" s="66"/>
      <c r="DG175" s="69">
        <f t="shared" si="307"/>
        <v>0</v>
      </c>
      <c r="DH175" s="67">
        <f>+DH174+DF175-DG175-9299</f>
        <v>56978</v>
      </c>
      <c r="DI175" s="66"/>
      <c r="DJ175" s="66">
        <f t="shared" si="259"/>
        <v>0</v>
      </c>
      <c r="DK175" s="67">
        <f t="shared" si="308"/>
        <v>3139</v>
      </c>
      <c r="DL175" s="210"/>
      <c r="DM175" s="206">
        <f t="shared" si="260"/>
        <v>0</v>
      </c>
      <c r="DN175" s="25">
        <f t="shared" si="261"/>
        <v>0</v>
      </c>
      <c r="DO175" s="5"/>
      <c r="DP175" s="43">
        <f t="shared" si="262"/>
        <v>0</v>
      </c>
      <c r="DQ175" s="27">
        <f t="shared" si="309"/>
        <v>7097</v>
      </c>
      <c r="DR175" s="5"/>
      <c r="DS175" s="43">
        <f t="shared" si="263"/>
        <v>0</v>
      </c>
      <c r="DT175" s="27">
        <f t="shared" si="310"/>
        <v>4846</v>
      </c>
      <c r="DU175" s="5"/>
      <c r="DV175" s="43">
        <f t="shared" si="264"/>
        <v>0</v>
      </c>
      <c r="DW175" s="27">
        <f t="shared" si="311"/>
        <v>4835</v>
      </c>
      <c r="DX175" s="5"/>
      <c r="DY175" s="22">
        <f t="shared" si="265"/>
        <v>0</v>
      </c>
      <c r="DZ175" s="25">
        <f t="shared" si="312"/>
        <v>523</v>
      </c>
      <c r="EA175" s="22"/>
      <c r="EB175" s="22">
        <f t="shared" si="266"/>
        <v>0</v>
      </c>
      <c r="EC175" s="28">
        <f t="shared" si="313"/>
        <v>369</v>
      </c>
      <c r="ED175" s="5"/>
      <c r="EE175" s="43">
        <f t="shared" si="331"/>
        <v>0</v>
      </c>
      <c r="EF175" s="27">
        <f t="shared" si="314"/>
        <v>4769</v>
      </c>
      <c r="EG175" s="66"/>
      <c r="EH175" s="66">
        <f t="shared" si="268"/>
        <v>0</v>
      </c>
      <c r="EI175" s="67">
        <f t="shared" si="315"/>
        <v>24640</v>
      </c>
      <c r="EJ175" s="66"/>
      <c r="EK175" s="66">
        <f t="shared" si="269"/>
        <v>0</v>
      </c>
      <c r="EL175" s="67">
        <f t="shared" si="316"/>
        <v>23270</v>
      </c>
      <c r="EM175" s="110">
        <f t="shared" si="317"/>
        <v>93509.36974699999</v>
      </c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</row>
    <row r="176" spans="1:299" s="35" customFormat="1" ht="11.25" customHeight="1" x14ac:dyDescent="0.25">
      <c r="A176" s="219">
        <v>46040</v>
      </c>
      <c r="B176" s="242"/>
      <c r="C176" s="247" t="s">
        <v>165</v>
      </c>
      <c r="D176" s="244"/>
      <c r="E176" s="245"/>
      <c r="F176" s="248"/>
      <c r="G176" s="224"/>
      <c r="H176" s="225">
        <v>-50</v>
      </c>
      <c r="I176" s="226">
        <f t="shared" si="244"/>
        <v>0</v>
      </c>
      <c r="J176" s="227">
        <f t="shared" si="340"/>
        <v>87821</v>
      </c>
      <c r="K176" s="225">
        <v>-50</v>
      </c>
      <c r="L176" s="226">
        <f t="shared" si="233"/>
        <v>0</v>
      </c>
      <c r="M176" s="227">
        <f t="shared" si="341"/>
        <v>18968</v>
      </c>
      <c r="N176" s="225">
        <v>-50</v>
      </c>
      <c r="O176" s="226">
        <f t="shared" si="245"/>
        <v>0</v>
      </c>
      <c r="P176" s="227">
        <f t="shared" si="342"/>
        <v>81938</v>
      </c>
      <c r="Q176" s="225"/>
      <c r="R176" s="225">
        <f t="shared" si="246"/>
        <v>0</v>
      </c>
      <c r="S176" s="225">
        <f t="shared" si="343"/>
        <v>14012</v>
      </c>
      <c r="T176" s="225">
        <v>-37</v>
      </c>
      <c r="U176" s="225">
        <f t="shared" si="270"/>
        <v>0</v>
      </c>
      <c r="V176" s="225">
        <f t="shared" si="271"/>
        <v>57056.200000000004</v>
      </c>
      <c r="W176" s="228">
        <v>-5</v>
      </c>
      <c r="X176" s="229">
        <f t="shared" si="247"/>
        <v>0</v>
      </c>
      <c r="Y176" s="225">
        <f t="shared" si="336"/>
        <v>120</v>
      </c>
      <c r="Z176" s="225">
        <v>-34</v>
      </c>
      <c r="AA176" s="228">
        <f t="shared" si="323"/>
        <v>0</v>
      </c>
      <c r="AB176" s="225">
        <f t="shared" si="273"/>
        <v>6986</v>
      </c>
      <c r="AC176" s="225"/>
      <c r="AD176" s="225">
        <f t="shared" si="235"/>
        <v>0</v>
      </c>
      <c r="AE176" s="225">
        <f t="shared" si="274"/>
        <v>839.5</v>
      </c>
      <c r="AF176" s="225">
        <v>-2</v>
      </c>
      <c r="AG176" s="224">
        <f t="shared" si="248"/>
        <v>0</v>
      </c>
      <c r="AH176" s="230">
        <f t="shared" si="275"/>
        <v>851.40000000000009</v>
      </c>
      <c r="AI176" s="225"/>
      <c r="AJ176" s="228">
        <f t="shared" si="249"/>
        <v>0</v>
      </c>
      <c r="AK176" s="225">
        <f t="shared" si="276"/>
        <v>1205.5</v>
      </c>
      <c r="AL176" s="225"/>
      <c r="AM176" s="228">
        <f t="shared" si="250"/>
        <v>0</v>
      </c>
      <c r="AN176" s="225">
        <f t="shared" si="277"/>
        <v>1051.1000000000001</v>
      </c>
      <c r="AO176" s="225">
        <v>-41</v>
      </c>
      <c r="AP176" s="228">
        <f t="shared" si="251"/>
        <v>0</v>
      </c>
      <c r="AQ176" s="225">
        <f t="shared" si="278"/>
        <v>2355.3999999999996</v>
      </c>
      <c r="AR176" s="225"/>
      <c r="AS176" s="228">
        <f t="shared" si="252"/>
        <v>0</v>
      </c>
      <c r="AT176" s="225">
        <f t="shared" si="279"/>
        <v>2107.6</v>
      </c>
      <c r="AU176" s="225"/>
      <c r="AV176" s="225">
        <f t="shared" si="280"/>
        <v>0</v>
      </c>
      <c r="AW176" s="231">
        <f t="shared" si="281"/>
        <v>1383.6000000000001</v>
      </c>
      <c r="AX176" s="225"/>
      <c r="AY176" s="225">
        <f t="shared" si="282"/>
        <v>0</v>
      </c>
      <c r="AZ176" s="225">
        <f t="shared" si="283"/>
        <v>1870</v>
      </c>
      <c r="BA176" s="225"/>
      <c r="BB176" s="228">
        <f t="shared" si="284"/>
        <v>0</v>
      </c>
      <c r="BC176" s="225">
        <f t="shared" si="285"/>
        <v>3451.6</v>
      </c>
      <c r="BD176" s="225"/>
      <c r="BE176" s="228">
        <f t="shared" si="286"/>
        <v>0</v>
      </c>
      <c r="BF176" s="225">
        <f t="shared" si="287"/>
        <v>2706.2000000000003</v>
      </c>
      <c r="BG176" s="225"/>
      <c r="BH176" s="228">
        <f t="shared" si="325"/>
        <v>0</v>
      </c>
      <c r="BI176" s="225">
        <f t="shared" si="337"/>
        <v>11922.800000000003</v>
      </c>
      <c r="BJ176" s="225"/>
      <c r="BK176" s="228">
        <f t="shared" si="288"/>
        <v>0</v>
      </c>
      <c r="BL176" s="225">
        <f t="shared" si="289"/>
        <v>7616</v>
      </c>
      <c r="BM176" s="225"/>
      <c r="BN176" s="228">
        <f t="shared" si="290"/>
        <v>0</v>
      </c>
      <c r="BO176" s="225">
        <f t="shared" si="291"/>
        <v>6613.8</v>
      </c>
      <c r="BP176" s="225"/>
      <c r="BQ176" s="228">
        <f t="shared" si="292"/>
        <v>0</v>
      </c>
      <c r="BR176" s="225">
        <f t="shared" si="293"/>
        <v>10303.599999999995</v>
      </c>
      <c r="BS176" s="225">
        <v>-957</v>
      </c>
      <c r="BT176" s="225">
        <f t="shared" si="253"/>
        <v>0</v>
      </c>
      <c r="BU176" s="225">
        <f t="shared" si="338"/>
        <v>76968</v>
      </c>
      <c r="BV176" s="225"/>
      <c r="BW176" s="225">
        <f t="shared" si="254"/>
        <v>0</v>
      </c>
      <c r="BX176" s="225">
        <f t="shared" si="320"/>
        <v>59618</v>
      </c>
      <c r="BY176" s="225"/>
      <c r="BZ176" s="225">
        <f t="shared" si="255"/>
        <v>0</v>
      </c>
      <c r="CA176" s="225">
        <f t="shared" si="339"/>
        <v>69384</v>
      </c>
      <c r="CB176" s="225"/>
      <c r="CC176" s="225">
        <f t="shared" si="294"/>
        <v>0</v>
      </c>
      <c r="CD176" s="225">
        <f t="shared" si="241"/>
        <v>549</v>
      </c>
      <c r="CE176" s="225"/>
      <c r="CF176" s="225">
        <f t="shared" si="295"/>
        <v>0</v>
      </c>
      <c r="CG176" s="225">
        <f t="shared" si="296"/>
        <v>7045.9</v>
      </c>
      <c r="CH176" s="225"/>
      <c r="CI176" s="225">
        <f t="shared" si="256"/>
        <v>0</v>
      </c>
      <c r="CJ176" s="225">
        <f t="shared" si="297"/>
        <v>8813</v>
      </c>
      <c r="CK176" s="225"/>
      <c r="CL176" s="225">
        <f t="shared" si="298"/>
        <v>0</v>
      </c>
      <c r="CM176" s="230">
        <f t="shared" si="299"/>
        <v>4885</v>
      </c>
      <c r="CN176" s="225"/>
      <c r="CO176" s="228">
        <f t="shared" si="236"/>
        <v>0</v>
      </c>
      <c r="CP176" s="230">
        <f t="shared" si="300"/>
        <v>3976</v>
      </c>
      <c r="CQ176" s="225"/>
      <c r="CR176" s="228">
        <f t="shared" si="257"/>
        <v>0</v>
      </c>
      <c r="CS176" s="230">
        <f t="shared" si="333"/>
        <v>274</v>
      </c>
      <c r="CT176" s="225"/>
      <c r="CU176" s="228">
        <f t="shared" si="258"/>
        <v>0</v>
      </c>
      <c r="CV176" s="229">
        <f t="shared" si="302"/>
        <v>7769</v>
      </c>
      <c r="CW176" s="230"/>
      <c r="CX176" s="225">
        <f t="shared" si="237"/>
        <v>0</v>
      </c>
      <c r="CY176" s="224">
        <f t="shared" si="330"/>
        <v>6603</v>
      </c>
      <c r="CZ176" s="230">
        <v>-2</v>
      </c>
      <c r="DA176" s="225">
        <f t="shared" si="303"/>
        <v>0</v>
      </c>
      <c r="DB176" s="225">
        <f t="shared" si="334"/>
        <v>38526</v>
      </c>
      <c r="DC176" s="225">
        <v>-2</v>
      </c>
      <c r="DD176" s="225">
        <f t="shared" si="305"/>
        <v>0</v>
      </c>
      <c r="DE176" s="225">
        <f t="shared" si="335"/>
        <v>35297</v>
      </c>
      <c r="DF176" s="225"/>
      <c r="DG176" s="229">
        <f t="shared" si="307"/>
        <v>0</v>
      </c>
      <c r="DH176" s="225">
        <f t="shared" ref="DH176:DH220" si="344">+DH175+DF176-DG176</f>
        <v>56978</v>
      </c>
      <c r="DI176" s="225"/>
      <c r="DJ176" s="225">
        <f t="shared" si="259"/>
        <v>0</v>
      </c>
      <c r="DK176" s="225">
        <f t="shared" si="308"/>
        <v>3139</v>
      </c>
      <c r="DL176" s="232"/>
      <c r="DM176" s="233">
        <f t="shared" si="260"/>
        <v>0</v>
      </c>
      <c r="DN176" s="234">
        <f t="shared" si="261"/>
        <v>0</v>
      </c>
      <c r="DO176" s="235"/>
      <c r="DP176" s="236">
        <f t="shared" si="262"/>
        <v>0</v>
      </c>
      <c r="DQ176" s="237">
        <f t="shared" si="309"/>
        <v>7097</v>
      </c>
      <c r="DR176" s="235"/>
      <c r="DS176" s="236">
        <f t="shared" si="263"/>
        <v>0</v>
      </c>
      <c r="DT176" s="237">
        <f t="shared" si="310"/>
        <v>4846</v>
      </c>
      <c r="DU176" s="235"/>
      <c r="DV176" s="236">
        <f t="shared" si="264"/>
        <v>0</v>
      </c>
      <c r="DW176" s="237">
        <f t="shared" si="311"/>
        <v>4835</v>
      </c>
      <c r="DX176" s="235"/>
      <c r="DY176" s="238">
        <f t="shared" si="265"/>
        <v>0</v>
      </c>
      <c r="DZ176" s="234">
        <f t="shared" si="312"/>
        <v>523</v>
      </c>
      <c r="EA176" s="238"/>
      <c r="EB176" s="238">
        <f t="shared" si="266"/>
        <v>0</v>
      </c>
      <c r="EC176" s="239">
        <f t="shared" si="313"/>
        <v>369</v>
      </c>
      <c r="ED176" s="235"/>
      <c r="EE176" s="236">
        <f t="shared" si="331"/>
        <v>0</v>
      </c>
      <c r="EF176" s="237">
        <f t="shared" si="314"/>
        <v>4769</v>
      </c>
      <c r="EG176" s="225">
        <v>-3</v>
      </c>
      <c r="EH176" s="225">
        <f t="shared" si="268"/>
        <v>0</v>
      </c>
      <c r="EI176" s="225">
        <f t="shared" si="315"/>
        <v>24637</v>
      </c>
      <c r="EJ176" s="225">
        <v>-3</v>
      </c>
      <c r="EK176" s="225">
        <f t="shared" si="269"/>
        <v>0</v>
      </c>
      <c r="EL176" s="225">
        <f t="shared" si="316"/>
        <v>23267</v>
      </c>
      <c r="EM176" s="240">
        <f t="shared" si="317"/>
        <v>97419.769746999984</v>
      </c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</row>
    <row r="177" spans="1:299" s="241" customFormat="1" ht="12" customHeight="1" x14ac:dyDescent="0.25">
      <c r="A177" s="130">
        <v>46042</v>
      </c>
      <c r="B177" s="185"/>
      <c r="C177" s="172">
        <v>4869</v>
      </c>
      <c r="D177" s="113"/>
      <c r="E177" s="114"/>
      <c r="F177" s="115"/>
      <c r="G177" s="116"/>
      <c r="H177" s="117"/>
      <c r="I177" s="118">
        <f t="shared" si="244"/>
        <v>0</v>
      </c>
      <c r="J177" s="119">
        <f t="shared" si="340"/>
        <v>87821</v>
      </c>
      <c r="K177" s="117"/>
      <c r="L177" s="118">
        <f t="shared" si="233"/>
        <v>0</v>
      </c>
      <c r="M177" s="119">
        <f t="shared" si="341"/>
        <v>18968</v>
      </c>
      <c r="N177" s="117"/>
      <c r="O177" s="118">
        <f t="shared" si="245"/>
        <v>0</v>
      </c>
      <c r="P177" s="119">
        <f t="shared" si="342"/>
        <v>81938</v>
      </c>
      <c r="Q177" s="117"/>
      <c r="R177" s="117">
        <f t="shared" si="246"/>
        <v>0</v>
      </c>
      <c r="S177" s="117">
        <f t="shared" si="343"/>
        <v>14012</v>
      </c>
      <c r="T177" s="117"/>
      <c r="U177" s="117">
        <f t="shared" si="270"/>
        <v>0</v>
      </c>
      <c r="V177" s="117">
        <f t="shared" si="271"/>
        <v>57056.200000000004</v>
      </c>
      <c r="W177" s="121">
        <v>8000</v>
      </c>
      <c r="X177" s="120">
        <f t="shared" si="247"/>
        <v>0</v>
      </c>
      <c r="Y177" s="117">
        <f t="shared" si="336"/>
        <v>8120</v>
      </c>
      <c r="Z177" s="117"/>
      <c r="AA177" s="121">
        <f t="shared" si="323"/>
        <v>0</v>
      </c>
      <c r="AB177" s="117">
        <f t="shared" si="273"/>
        <v>6986</v>
      </c>
      <c r="AC177" s="117"/>
      <c r="AD177" s="117">
        <f t="shared" si="235"/>
        <v>0</v>
      </c>
      <c r="AE177" s="117">
        <f t="shared" si="274"/>
        <v>839.5</v>
      </c>
      <c r="AF177" s="117"/>
      <c r="AG177" s="116">
        <f t="shared" si="248"/>
        <v>0</v>
      </c>
      <c r="AH177" s="123">
        <f t="shared" si="275"/>
        <v>851.40000000000009</v>
      </c>
      <c r="AI177" s="117"/>
      <c r="AJ177" s="121">
        <f t="shared" si="249"/>
        <v>0</v>
      </c>
      <c r="AK177" s="117">
        <f t="shared" si="276"/>
        <v>1205.5</v>
      </c>
      <c r="AL177" s="117"/>
      <c r="AM177" s="121">
        <f t="shared" si="250"/>
        <v>0</v>
      </c>
      <c r="AN177" s="117">
        <f t="shared" si="277"/>
        <v>1051.1000000000001</v>
      </c>
      <c r="AO177" s="117"/>
      <c r="AP177" s="121">
        <f t="shared" si="251"/>
        <v>0</v>
      </c>
      <c r="AQ177" s="117">
        <f t="shared" si="278"/>
        <v>2355.3999999999996</v>
      </c>
      <c r="AR177" s="117"/>
      <c r="AS177" s="121">
        <f t="shared" si="252"/>
        <v>0</v>
      </c>
      <c r="AT177" s="117">
        <f t="shared" si="279"/>
        <v>2107.6</v>
      </c>
      <c r="AU177" s="117"/>
      <c r="AV177" s="117">
        <f t="shared" si="280"/>
        <v>0</v>
      </c>
      <c r="AW177" s="122">
        <f t="shared" si="281"/>
        <v>1383.6000000000001</v>
      </c>
      <c r="AX177" s="117"/>
      <c r="AY177" s="117">
        <f t="shared" si="282"/>
        <v>0</v>
      </c>
      <c r="AZ177" s="117">
        <f t="shared" si="283"/>
        <v>1870</v>
      </c>
      <c r="BA177" s="117"/>
      <c r="BB177" s="121">
        <f t="shared" si="284"/>
        <v>0</v>
      </c>
      <c r="BC177" s="117">
        <f t="shared" si="285"/>
        <v>3451.6</v>
      </c>
      <c r="BD177" s="117"/>
      <c r="BE177" s="121">
        <f t="shared" si="286"/>
        <v>0</v>
      </c>
      <c r="BF177" s="117">
        <f t="shared" si="287"/>
        <v>2706.2000000000003</v>
      </c>
      <c r="BG177" s="117"/>
      <c r="BH177" s="121">
        <f t="shared" si="325"/>
        <v>0</v>
      </c>
      <c r="BI177" s="117">
        <f t="shared" si="337"/>
        <v>11922.800000000003</v>
      </c>
      <c r="BJ177" s="117"/>
      <c r="BK177" s="121">
        <f t="shared" si="288"/>
        <v>0</v>
      </c>
      <c r="BL177" s="117">
        <f t="shared" si="289"/>
        <v>7616</v>
      </c>
      <c r="BM177" s="117"/>
      <c r="BN177" s="121">
        <f t="shared" si="290"/>
        <v>0</v>
      </c>
      <c r="BO177" s="117">
        <f t="shared" si="291"/>
        <v>6613.8</v>
      </c>
      <c r="BP177" s="117"/>
      <c r="BQ177" s="121">
        <f t="shared" si="292"/>
        <v>0</v>
      </c>
      <c r="BR177" s="117">
        <f t="shared" si="293"/>
        <v>10303.599999999995</v>
      </c>
      <c r="BS177" s="117"/>
      <c r="BT177" s="117">
        <f t="shared" si="253"/>
        <v>0</v>
      </c>
      <c r="BU177" s="117">
        <f t="shared" si="338"/>
        <v>76968</v>
      </c>
      <c r="BV177" s="117"/>
      <c r="BW177" s="117">
        <f t="shared" si="254"/>
        <v>0</v>
      </c>
      <c r="BX177" s="117">
        <f t="shared" si="320"/>
        <v>59618</v>
      </c>
      <c r="BY177" s="117"/>
      <c r="BZ177" s="117">
        <f t="shared" si="255"/>
        <v>0</v>
      </c>
      <c r="CA177" s="117">
        <f t="shared" si="339"/>
        <v>69384</v>
      </c>
      <c r="CB177" s="117"/>
      <c r="CC177" s="117">
        <f t="shared" si="294"/>
        <v>0</v>
      </c>
      <c r="CD177" s="117">
        <f t="shared" si="241"/>
        <v>549</v>
      </c>
      <c r="CE177" s="117"/>
      <c r="CF177" s="117">
        <f t="shared" si="295"/>
        <v>0</v>
      </c>
      <c r="CG177" s="117">
        <f t="shared" si="296"/>
        <v>7045.9</v>
      </c>
      <c r="CH177" s="117"/>
      <c r="CI177" s="117">
        <f t="shared" si="256"/>
        <v>0</v>
      </c>
      <c r="CJ177" s="117">
        <f t="shared" si="297"/>
        <v>8813</v>
      </c>
      <c r="CK177" s="117"/>
      <c r="CL177" s="117">
        <f t="shared" si="298"/>
        <v>0</v>
      </c>
      <c r="CM177" s="123">
        <f t="shared" si="299"/>
        <v>4885</v>
      </c>
      <c r="CN177" s="117"/>
      <c r="CO177" s="121">
        <f t="shared" si="236"/>
        <v>0</v>
      </c>
      <c r="CP177" s="123">
        <f t="shared" si="300"/>
        <v>3976</v>
      </c>
      <c r="CQ177" s="117"/>
      <c r="CR177" s="121">
        <f t="shared" si="257"/>
        <v>0</v>
      </c>
      <c r="CS177" s="123">
        <f t="shared" si="333"/>
        <v>274</v>
      </c>
      <c r="CT177" s="117"/>
      <c r="CU177" s="121">
        <f t="shared" si="258"/>
        <v>0</v>
      </c>
      <c r="CV177" s="120">
        <f t="shared" si="302"/>
        <v>7769</v>
      </c>
      <c r="CW177" s="123"/>
      <c r="CX177" s="117">
        <f t="shared" si="237"/>
        <v>0</v>
      </c>
      <c r="CY177" s="116">
        <f t="shared" si="330"/>
        <v>6603</v>
      </c>
      <c r="CZ177" s="123"/>
      <c r="DA177" s="117">
        <f t="shared" si="303"/>
        <v>0</v>
      </c>
      <c r="DB177" s="117">
        <f t="shared" si="334"/>
        <v>38526</v>
      </c>
      <c r="DC177" s="117"/>
      <c r="DD177" s="117">
        <f t="shared" si="305"/>
        <v>0</v>
      </c>
      <c r="DE177" s="117">
        <f t="shared" si="335"/>
        <v>35297</v>
      </c>
      <c r="DF177" s="117"/>
      <c r="DG177" s="120">
        <f t="shared" si="307"/>
        <v>0</v>
      </c>
      <c r="DH177" s="117">
        <f t="shared" si="344"/>
        <v>56978</v>
      </c>
      <c r="DI177" s="117"/>
      <c r="DJ177" s="117">
        <f t="shared" si="259"/>
        <v>0</v>
      </c>
      <c r="DK177" s="117">
        <f t="shared" si="308"/>
        <v>3139</v>
      </c>
      <c r="DL177" s="211"/>
      <c r="DM177" s="207">
        <f t="shared" si="260"/>
        <v>0</v>
      </c>
      <c r="DN177" s="125">
        <f t="shared" si="261"/>
        <v>0</v>
      </c>
      <c r="DO177" s="126"/>
      <c r="DP177" s="127">
        <f t="shared" si="262"/>
        <v>0</v>
      </c>
      <c r="DQ177" s="128">
        <f t="shared" si="309"/>
        <v>7097</v>
      </c>
      <c r="DR177" s="126"/>
      <c r="DS177" s="127">
        <f t="shared" si="263"/>
        <v>0</v>
      </c>
      <c r="DT177" s="128">
        <f t="shared" si="310"/>
        <v>4846</v>
      </c>
      <c r="DU177" s="126"/>
      <c r="DV177" s="127">
        <f t="shared" si="264"/>
        <v>0</v>
      </c>
      <c r="DW177" s="128">
        <f t="shared" si="311"/>
        <v>4835</v>
      </c>
      <c r="DX177" s="126"/>
      <c r="DY177" s="124">
        <f t="shared" si="265"/>
        <v>0</v>
      </c>
      <c r="DZ177" s="125">
        <f t="shared" si="312"/>
        <v>523</v>
      </c>
      <c r="EA177" s="124"/>
      <c r="EB177" s="124">
        <f t="shared" si="266"/>
        <v>0</v>
      </c>
      <c r="EC177" s="129">
        <f t="shared" si="313"/>
        <v>369</v>
      </c>
      <c r="ED177" s="126"/>
      <c r="EE177" s="127">
        <f t="shared" si="331"/>
        <v>0</v>
      </c>
      <c r="EF177" s="128">
        <f t="shared" si="314"/>
        <v>4769</v>
      </c>
      <c r="EG177" s="117"/>
      <c r="EH177" s="117">
        <f t="shared" si="268"/>
        <v>0</v>
      </c>
      <c r="EI177" s="117">
        <f t="shared" si="315"/>
        <v>24637</v>
      </c>
      <c r="EJ177" s="117"/>
      <c r="EK177" s="117">
        <f t="shared" si="269"/>
        <v>0</v>
      </c>
      <c r="EL177" s="117">
        <f t="shared" si="316"/>
        <v>23267</v>
      </c>
      <c r="EM177" s="131">
        <f t="shared" si="317"/>
        <v>100898.41125699997</v>
      </c>
    </row>
    <row r="178" spans="1:299" s="35" customFormat="1" ht="11.25" customHeight="1" x14ac:dyDescent="0.25">
      <c r="A178" s="130">
        <v>46045</v>
      </c>
      <c r="B178" s="185">
        <v>46035</v>
      </c>
      <c r="C178" s="172">
        <v>4821</v>
      </c>
      <c r="D178" s="113"/>
      <c r="E178" s="114"/>
      <c r="F178" s="115"/>
      <c r="G178" s="116"/>
      <c r="H178" s="117"/>
      <c r="I178" s="118">
        <f t="shared" si="244"/>
        <v>0</v>
      </c>
      <c r="J178" s="119">
        <f t="shared" si="340"/>
        <v>87821</v>
      </c>
      <c r="K178" s="117"/>
      <c r="L178" s="118">
        <f t="shared" si="233"/>
        <v>0</v>
      </c>
      <c r="M178" s="119">
        <f t="shared" si="341"/>
        <v>18968</v>
      </c>
      <c r="N178" s="117"/>
      <c r="O178" s="118">
        <f t="shared" si="245"/>
        <v>0</v>
      </c>
      <c r="P178" s="119">
        <f t="shared" si="342"/>
        <v>81938</v>
      </c>
      <c r="Q178" s="117"/>
      <c r="R178" s="117">
        <f t="shared" si="246"/>
        <v>0</v>
      </c>
      <c r="S178" s="117">
        <f t="shared" si="343"/>
        <v>14012</v>
      </c>
      <c r="T178" s="117"/>
      <c r="U178" s="117">
        <f t="shared" si="270"/>
        <v>0</v>
      </c>
      <c r="V178" s="117">
        <f t="shared" si="271"/>
        <v>57056.200000000004</v>
      </c>
      <c r="W178" s="121"/>
      <c r="X178" s="120">
        <f t="shared" si="247"/>
        <v>0</v>
      </c>
      <c r="Y178" s="117">
        <f t="shared" si="336"/>
        <v>8120</v>
      </c>
      <c r="Z178" s="117"/>
      <c r="AA178" s="121">
        <f t="shared" si="323"/>
        <v>0</v>
      </c>
      <c r="AB178" s="117">
        <f t="shared" si="273"/>
        <v>6986</v>
      </c>
      <c r="AC178" s="117"/>
      <c r="AD178" s="117">
        <f t="shared" si="235"/>
        <v>0</v>
      </c>
      <c r="AE178" s="117">
        <f t="shared" si="274"/>
        <v>839.5</v>
      </c>
      <c r="AF178" s="117"/>
      <c r="AG178" s="116">
        <f t="shared" si="248"/>
        <v>0</v>
      </c>
      <c r="AH178" s="123">
        <f t="shared" si="275"/>
        <v>851.40000000000009</v>
      </c>
      <c r="AI178" s="117"/>
      <c r="AJ178" s="121">
        <f t="shared" si="249"/>
        <v>0</v>
      </c>
      <c r="AK178" s="117">
        <f t="shared" si="276"/>
        <v>1205.5</v>
      </c>
      <c r="AL178" s="117"/>
      <c r="AM178" s="121">
        <f t="shared" si="250"/>
        <v>0</v>
      </c>
      <c r="AN178" s="117">
        <f t="shared" si="277"/>
        <v>1051.1000000000001</v>
      </c>
      <c r="AO178" s="117"/>
      <c r="AP178" s="121">
        <f t="shared" si="251"/>
        <v>0</v>
      </c>
      <c r="AQ178" s="117">
        <f t="shared" si="278"/>
        <v>2355.3999999999996</v>
      </c>
      <c r="AR178" s="117"/>
      <c r="AS178" s="121">
        <f t="shared" si="252"/>
        <v>0</v>
      </c>
      <c r="AT178" s="117">
        <f t="shared" si="279"/>
        <v>2107.6</v>
      </c>
      <c r="AU178" s="117"/>
      <c r="AV178" s="117">
        <f t="shared" si="280"/>
        <v>0</v>
      </c>
      <c r="AW178" s="122">
        <f t="shared" si="281"/>
        <v>1383.6000000000001</v>
      </c>
      <c r="AX178" s="117"/>
      <c r="AY178" s="117">
        <f t="shared" si="282"/>
        <v>0</v>
      </c>
      <c r="AZ178" s="117">
        <f t="shared" si="283"/>
        <v>1870</v>
      </c>
      <c r="BA178" s="117"/>
      <c r="BB178" s="121">
        <f t="shared" si="284"/>
        <v>0</v>
      </c>
      <c r="BC178" s="117">
        <f t="shared" si="285"/>
        <v>3451.6</v>
      </c>
      <c r="BD178" s="117"/>
      <c r="BE178" s="121">
        <f t="shared" si="286"/>
        <v>0</v>
      </c>
      <c r="BF178" s="117">
        <f t="shared" si="287"/>
        <v>2706.2000000000003</v>
      </c>
      <c r="BG178" s="117"/>
      <c r="BH178" s="121">
        <f t="shared" si="325"/>
        <v>0</v>
      </c>
      <c r="BI178" s="117">
        <f t="shared" si="337"/>
        <v>11922.800000000003</v>
      </c>
      <c r="BJ178" s="117"/>
      <c r="BK178" s="121">
        <f t="shared" si="288"/>
        <v>0</v>
      </c>
      <c r="BL178" s="117">
        <f t="shared" si="289"/>
        <v>7616</v>
      </c>
      <c r="BM178" s="117"/>
      <c r="BN178" s="121">
        <f t="shared" si="290"/>
        <v>0</v>
      </c>
      <c r="BO178" s="117">
        <f t="shared" si="291"/>
        <v>6613.8</v>
      </c>
      <c r="BP178" s="117"/>
      <c r="BQ178" s="121">
        <f t="shared" si="292"/>
        <v>0</v>
      </c>
      <c r="BR178" s="117">
        <f t="shared" si="293"/>
        <v>10303.599999999995</v>
      </c>
      <c r="BS178" s="117"/>
      <c r="BT178" s="117">
        <f t="shared" si="253"/>
        <v>0</v>
      </c>
      <c r="BU178" s="117">
        <f t="shared" si="338"/>
        <v>76968</v>
      </c>
      <c r="BV178" s="117"/>
      <c r="BW178" s="117">
        <f t="shared" si="254"/>
        <v>0</v>
      </c>
      <c r="BX178" s="117">
        <f t="shared" si="320"/>
        <v>59618</v>
      </c>
      <c r="BY178" s="117"/>
      <c r="BZ178" s="117">
        <f t="shared" si="255"/>
        <v>0</v>
      </c>
      <c r="CA178" s="117">
        <f t="shared" si="339"/>
        <v>69384</v>
      </c>
      <c r="CB178" s="117"/>
      <c r="CC178" s="117">
        <f t="shared" si="294"/>
        <v>0</v>
      </c>
      <c r="CD178" s="117">
        <f t="shared" si="241"/>
        <v>549</v>
      </c>
      <c r="CE178" s="117"/>
      <c r="CF178" s="117">
        <f t="shared" si="295"/>
        <v>0</v>
      </c>
      <c r="CG178" s="117">
        <f t="shared" si="296"/>
        <v>7045.9</v>
      </c>
      <c r="CH178" s="117"/>
      <c r="CI178" s="117">
        <f t="shared" si="256"/>
        <v>0</v>
      </c>
      <c r="CJ178" s="117">
        <f t="shared" si="297"/>
        <v>8813</v>
      </c>
      <c r="CK178" s="117"/>
      <c r="CL178" s="117">
        <f t="shared" si="298"/>
        <v>0</v>
      </c>
      <c r="CM178" s="123">
        <f t="shared" si="299"/>
        <v>4885</v>
      </c>
      <c r="CN178" s="117"/>
      <c r="CO178" s="121">
        <f t="shared" si="236"/>
        <v>0</v>
      </c>
      <c r="CP178" s="123">
        <f t="shared" si="300"/>
        <v>3976</v>
      </c>
      <c r="CQ178" s="117">
        <v>8290</v>
      </c>
      <c r="CR178" s="121">
        <f t="shared" si="257"/>
        <v>0</v>
      </c>
      <c r="CS178" s="123">
        <f t="shared" si="333"/>
        <v>8564</v>
      </c>
      <c r="CT178" s="117"/>
      <c r="CU178" s="121">
        <f t="shared" si="258"/>
        <v>0</v>
      </c>
      <c r="CV178" s="120">
        <f t="shared" si="302"/>
        <v>7769</v>
      </c>
      <c r="CW178" s="123"/>
      <c r="CX178" s="117">
        <f t="shared" si="237"/>
        <v>0</v>
      </c>
      <c r="CY178" s="116">
        <f t="shared" si="330"/>
        <v>6603</v>
      </c>
      <c r="CZ178" s="123"/>
      <c r="DA178" s="117">
        <f t="shared" si="303"/>
        <v>0</v>
      </c>
      <c r="DB178" s="117">
        <f t="shared" si="334"/>
        <v>38526</v>
      </c>
      <c r="DC178" s="117"/>
      <c r="DD178" s="117">
        <f t="shared" si="305"/>
        <v>0</v>
      </c>
      <c r="DE178" s="117">
        <f t="shared" si="335"/>
        <v>35297</v>
      </c>
      <c r="DF178" s="117"/>
      <c r="DG178" s="120">
        <f t="shared" si="307"/>
        <v>0</v>
      </c>
      <c r="DH178" s="117">
        <f t="shared" si="344"/>
        <v>56978</v>
      </c>
      <c r="DI178" s="117"/>
      <c r="DJ178" s="117">
        <f t="shared" si="259"/>
        <v>0</v>
      </c>
      <c r="DK178" s="117">
        <f t="shared" si="308"/>
        <v>3139</v>
      </c>
      <c r="DL178" s="211"/>
      <c r="DM178" s="207">
        <f t="shared" si="260"/>
        <v>0</v>
      </c>
      <c r="DN178" s="125">
        <f t="shared" si="261"/>
        <v>0</v>
      </c>
      <c r="DO178" s="126"/>
      <c r="DP178" s="127">
        <f t="shared" si="262"/>
        <v>0</v>
      </c>
      <c r="DQ178" s="128">
        <f t="shared" si="309"/>
        <v>7097</v>
      </c>
      <c r="DR178" s="126"/>
      <c r="DS178" s="127">
        <f t="shared" si="263"/>
        <v>0</v>
      </c>
      <c r="DT178" s="128">
        <f t="shared" si="310"/>
        <v>4846</v>
      </c>
      <c r="DU178" s="126"/>
      <c r="DV178" s="127">
        <f t="shared" si="264"/>
        <v>0</v>
      </c>
      <c r="DW178" s="128">
        <f t="shared" si="311"/>
        <v>4835</v>
      </c>
      <c r="DX178" s="126"/>
      <c r="DY178" s="124">
        <f t="shared" si="265"/>
        <v>0</v>
      </c>
      <c r="DZ178" s="125">
        <f t="shared" si="312"/>
        <v>523</v>
      </c>
      <c r="EA178" s="124"/>
      <c r="EB178" s="124">
        <f t="shared" si="266"/>
        <v>0</v>
      </c>
      <c r="EC178" s="129">
        <f t="shared" si="313"/>
        <v>369</v>
      </c>
      <c r="ED178" s="126"/>
      <c r="EE178" s="127">
        <f t="shared" si="331"/>
        <v>0</v>
      </c>
      <c r="EF178" s="128">
        <f t="shared" si="314"/>
        <v>4769</v>
      </c>
      <c r="EG178" s="117"/>
      <c r="EH178" s="117">
        <f t="shared" si="268"/>
        <v>0</v>
      </c>
      <c r="EI178" s="117">
        <f t="shared" si="315"/>
        <v>24637</v>
      </c>
      <c r="EJ178" s="117"/>
      <c r="EK178" s="117">
        <f t="shared" si="269"/>
        <v>0</v>
      </c>
      <c r="EL178" s="117">
        <f t="shared" si="316"/>
        <v>23267</v>
      </c>
      <c r="EM178" s="131">
        <f t="shared" si="317"/>
        <v>102104.41125699997</v>
      </c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</row>
    <row r="179" spans="1:299" s="36" customFormat="1" ht="12" customHeight="1" x14ac:dyDescent="0.25">
      <c r="A179" s="130">
        <v>46045</v>
      </c>
      <c r="B179" s="185"/>
      <c r="C179" s="172">
        <v>4781</v>
      </c>
      <c r="D179" s="113"/>
      <c r="E179" s="114"/>
      <c r="F179" s="115"/>
      <c r="G179" s="116"/>
      <c r="H179" s="117"/>
      <c r="I179" s="118">
        <f t="shared" si="244"/>
        <v>0</v>
      </c>
      <c r="J179" s="119">
        <f t="shared" si="340"/>
        <v>87821</v>
      </c>
      <c r="K179" s="117"/>
      <c r="L179" s="118">
        <f t="shared" si="233"/>
        <v>0</v>
      </c>
      <c r="M179" s="119">
        <f t="shared" si="341"/>
        <v>18968</v>
      </c>
      <c r="N179" s="117"/>
      <c r="O179" s="118">
        <f t="shared" si="245"/>
        <v>0</v>
      </c>
      <c r="P179" s="119">
        <f t="shared" si="342"/>
        <v>81938</v>
      </c>
      <c r="Q179" s="117">
        <v>60000</v>
      </c>
      <c r="R179" s="117">
        <f t="shared" si="246"/>
        <v>0</v>
      </c>
      <c r="S179" s="117">
        <f t="shared" si="343"/>
        <v>74012</v>
      </c>
      <c r="T179" s="117"/>
      <c r="U179" s="117">
        <f t="shared" si="270"/>
        <v>0</v>
      </c>
      <c r="V179" s="117">
        <f t="shared" si="271"/>
        <v>57056.200000000004</v>
      </c>
      <c r="W179" s="121"/>
      <c r="X179" s="120">
        <f t="shared" si="247"/>
        <v>0</v>
      </c>
      <c r="Y179" s="117">
        <f t="shared" si="336"/>
        <v>8120</v>
      </c>
      <c r="Z179" s="117"/>
      <c r="AA179" s="121">
        <f t="shared" si="323"/>
        <v>0</v>
      </c>
      <c r="AB179" s="117">
        <f t="shared" si="273"/>
        <v>6986</v>
      </c>
      <c r="AC179" s="117"/>
      <c r="AD179" s="117">
        <f t="shared" si="235"/>
        <v>0</v>
      </c>
      <c r="AE179" s="117">
        <f t="shared" si="274"/>
        <v>839.5</v>
      </c>
      <c r="AF179" s="117"/>
      <c r="AG179" s="116">
        <f t="shared" si="248"/>
        <v>0</v>
      </c>
      <c r="AH179" s="123">
        <f t="shared" si="275"/>
        <v>851.40000000000009</v>
      </c>
      <c r="AI179" s="117"/>
      <c r="AJ179" s="121">
        <f t="shared" si="249"/>
        <v>0</v>
      </c>
      <c r="AK179" s="117">
        <f t="shared" si="276"/>
        <v>1205.5</v>
      </c>
      <c r="AL179" s="117"/>
      <c r="AM179" s="121">
        <f t="shared" si="250"/>
        <v>0</v>
      </c>
      <c r="AN179" s="117">
        <f t="shared" si="277"/>
        <v>1051.1000000000001</v>
      </c>
      <c r="AO179" s="117"/>
      <c r="AP179" s="121">
        <f t="shared" si="251"/>
        <v>0</v>
      </c>
      <c r="AQ179" s="117">
        <f t="shared" si="278"/>
        <v>2355.3999999999996</v>
      </c>
      <c r="AR179" s="117"/>
      <c r="AS179" s="121">
        <f t="shared" si="252"/>
        <v>0</v>
      </c>
      <c r="AT179" s="117">
        <f t="shared" si="279"/>
        <v>2107.6</v>
      </c>
      <c r="AU179" s="117"/>
      <c r="AV179" s="117">
        <f t="shared" si="280"/>
        <v>0</v>
      </c>
      <c r="AW179" s="122">
        <f t="shared" si="281"/>
        <v>1383.6000000000001</v>
      </c>
      <c r="AX179" s="117"/>
      <c r="AY179" s="117">
        <f t="shared" si="282"/>
        <v>0</v>
      </c>
      <c r="AZ179" s="117">
        <f t="shared" si="283"/>
        <v>1870</v>
      </c>
      <c r="BA179" s="117"/>
      <c r="BB179" s="121">
        <f t="shared" si="284"/>
        <v>0</v>
      </c>
      <c r="BC179" s="117">
        <f t="shared" si="285"/>
        <v>3451.6</v>
      </c>
      <c r="BD179" s="117"/>
      <c r="BE179" s="121">
        <f t="shared" si="286"/>
        <v>0</v>
      </c>
      <c r="BF179" s="117">
        <f t="shared" si="287"/>
        <v>2706.2000000000003</v>
      </c>
      <c r="BG179" s="117"/>
      <c r="BH179" s="121">
        <f t="shared" si="325"/>
        <v>0</v>
      </c>
      <c r="BI179" s="117">
        <f t="shared" si="337"/>
        <v>11922.800000000003</v>
      </c>
      <c r="BJ179" s="117"/>
      <c r="BK179" s="121">
        <f t="shared" si="288"/>
        <v>0</v>
      </c>
      <c r="BL179" s="117">
        <f t="shared" si="289"/>
        <v>7616</v>
      </c>
      <c r="BM179" s="117"/>
      <c r="BN179" s="121">
        <f t="shared" si="290"/>
        <v>0</v>
      </c>
      <c r="BO179" s="117">
        <f t="shared" si="291"/>
        <v>6613.8</v>
      </c>
      <c r="BP179" s="117"/>
      <c r="BQ179" s="121">
        <f t="shared" si="292"/>
        <v>0</v>
      </c>
      <c r="BR179" s="117">
        <f t="shared" si="293"/>
        <v>10303.599999999995</v>
      </c>
      <c r="BS179" s="117"/>
      <c r="BT179" s="117">
        <f t="shared" si="253"/>
        <v>0</v>
      </c>
      <c r="BU179" s="117">
        <f t="shared" si="338"/>
        <v>76968</v>
      </c>
      <c r="BV179" s="117"/>
      <c r="BW179" s="117">
        <f t="shared" si="254"/>
        <v>0</v>
      </c>
      <c r="BX179" s="117">
        <f t="shared" si="320"/>
        <v>59618</v>
      </c>
      <c r="BY179" s="117"/>
      <c r="BZ179" s="117">
        <f t="shared" si="255"/>
        <v>0</v>
      </c>
      <c r="CA179" s="117">
        <f t="shared" si="339"/>
        <v>69384</v>
      </c>
      <c r="CB179" s="117"/>
      <c r="CC179" s="117">
        <f t="shared" si="294"/>
        <v>0</v>
      </c>
      <c r="CD179" s="117">
        <f t="shared" si="241"/>
        <v>549</v>
      </c>
      <c r="CE179" s="117"/>
      <c r="CF179" s="117">
        <f t="shared" si="295"/>
        <v>0</v>
      </c>
      <c r="CG179" s="117">
        <f t="shared" si="296"/>
        <v>7045.9</v>
      </c>
      <c r="CH179" s="117"/>
      <c r="CI179" s="117">
        <f t="shared" si="256"/>
        <v>0</v>
      </c>
      <c r="CJ179" s="117">
        <f t="shared" si="297"/>
        <v>8813</v>
      </c>
      <c r="CK179" s="117"/>
      <c r="CL179" s="117">
        <f t="shared" si="298"/>
        <v>0</v>
      </c>
      <c r="CM179" s="123">
        <f t="shared" si="299"/>
        <v>4885</v>
      </c>
      <c r="CN179" s="117"/>
      <c r="CO179" s="121">
        <f t="shared" si="236"/>
        <v>0</v>
      </c>
      <c r="CP179" s="123">
        <f t="shared" si="300"/>
        <v>3976</v>
      </c>
      <c r="CQ179" s="117"/>
      <c r="CR179" s="121">
        <f t="shared" si="257"/>
        <v>0</v>
      </c>
      <c r="CS179" s="123">
        <f t="shared" si="333"/>
        <v>8564</v>
      </c>
      <c r="CT179" s="117"/>
      <c r="CU179" s="121">
        <f t="shared" si="258"/>
        <v>0</v>
      </c>
      <c r="CV179" s="120">
        <f t="shared" si="302"/>
        <v>7769</v>
      </c>
      <c r="CW179" s="123"/>
      <c r="CX179" s="117">
        <f t="shared" si="237"/>
        <v>0</v>
      </c>
      <c r="CY179" s="116">
        <f t="shared" si="330"/>
        <v>6603</v>
      </c>
      <c r="CZ179" s="123"/>
      <c r="DA179" s="117">
        <f t="shared" si="303"/>
        <v>0</v>
      </c>
      <c r="DB179" s="117">
        <f t="shared" si="334"/>
        <v>38526</v>
      </c>
      <c r="DC179" s="117"/>
      <c r="DD179" s="117">
        <f t="shared" si="305"/>
        <v>0</v>
      </c>
      <c r="DE179" s="117">
        <f t="shared" si="335"/>
        <v>35297</v>
      </c>
      <c r="DF179" s="117"/>
      <c r="DG179" s="120">
        <f t="shared" si="307"/>
        <v>0</v>
      </c>
      <c r="DH179" s="117">
        <f t="shared" si="344"/>
        <v>56978</v>
      </c>
      <c r="DI179" s="117"/>
      <c r="DJ179" s="117">
        <f t="shared" si="259"/>
        <v>0</v>
      </c>
      <c r="DK179" s="117">
        <f t="shared" si="308"/>
        <v>3139</v>
      </c>
      <c r="DL179" s="211"/>
      <c r="DM179" s="207">
        <f t="shared" si="260"/>
        <v>0</v>
      </c>
      <c r="DN179" s="125">
        <f t="shared" si="261"/>
        <v>0</v>
      </c>
      <c r="DO179" s="126"/>
      <c r="DP179" s="127">
        <f t="shared" si="262"/>
        <v>0</v>
      </c>
      <c r="DQ179" s="128">
        <f t="shared" si="309"/>
        <v>7097</v>
      </c>
      <c r="DR179" s="126"/>
      <c r="DS179" s="127">
        <f t="shared" si="263"/>
        <v>0</v>
      </c>
      <c r="DT179" s="128">
        <f t="shared" si="310"/>
        <v>4846</v>
      </c>
      <c r="DU179" s="126"/>
      <c r="DV179" s="127">
        <f t="shared" si="264"/>
        <v>0</v>
      </c>
      <c r="DW179" s="128">
        <f t="shared" si="311"/>
        <v>4835</v>
      </c>
      <c r="DX179" s="126"/>
      <c r="DY179" s="124">
        <f t="shared" si="265"/>
        <v>0</v>
      </c>
      <c r="DZ179" s="125">
        <f t="shared" si="312"/>
        <v>523</v>
      </c>
      <c r="EA179" s="124"/>
      <c r="EB179" s="124">
        <f t="shared" si="266"/>
        <v>0</v>
      </c>
      <c r="EC179" s="129">
        <f t="shared" si="313"/>
        <v>369</v>
      </c>
      <c r="ED179" s="126"/>
      <c r="EE179" s="127">
        <f t="shared" si="331"/>
        <v>0</v>
      </c>
      <c r="EF179" s="128">
        <f t="shared" si="314"/>
        <v>4769</v>
      </c>
      <c r="EG179" s="117"/>
      <c r="EH179" s="117">
        <f t="shared" si="268"/>
        <v>0</v>
      </c>
      <c r="EI179" s="117">
        <f t="shared" si="315"/>
        <v>24637</v>
      </c>
      <c r="EJ179" s="117"/>
      <c r="EK179" s="117">
        <f t="shared" si="269"/>
        <v>0</v>
      </c>
      <c r="EL179" s="117">
        <f t="shared" si="316"/>
        <v>23267</v>
      </c>
      <c r="EM179" s="131">
        <f t="shared" si="317"/>
        <v>101718.37329999998</v>
      </c>
    </row>
    <row r="180" spans="1:299" s="36" customFormat="1" ht="11.25" customHeight="1" x14ac:dyDescent="0.25">
      <c r="A180" s="11">
        <v>46046</v>
      </c>
      <c r="B180" s="187"/>
      <c r="C180" s="181">
        <v>8004920640</v>
      </c>
      <c r="D180" s="111" t="s">
        <v>158</v>
      </c>
      <c r="E180" s="138">
        <v>30</v>
      </c>
      <c r="F180" s="139">
        <v>30</v>
      </c>
      <c r="G180" s="85">
        <v>198845138269</v>
      </c>
      <c r="H180" s="66"/>
      <c r="I180" s="41">
        <f t="shared" si="244"/>
        <v>0</v>
      </c>
      <c r="J180" s="48">
        <f t="shared" si="340"/>
        <v>87821</v>
      </c>
      <c r="K180" s="66"/>
      <c r="L180" s="41">
        <f t="shared" si="233"/>
        <v>0</v>
      </c>
      <c r="M180" s="48">
        <f t="shared" si="341"/>
        <v>18968</v>
      </c>
      <c r="N180" s="66"/>
      <c r="O180" s="41">
        <f t="shared" si="245"/>
        <v>0</v>
      </c>
      <c r="P180" s="48">
        <f t="shared" si="342"/>
        <v>81938</v>
      </c>
      <c r="Q180" s="66"/>
      <c r="R180" s="66">
        <f t="shared" si="246"/>
        <v>0</v>
      </c>
      <c r="S180" s="67">
        <f t="shared" si="343"/>
        <v>74012</v>
      </c>
      <c r="T180" s="66"/>
      <c r="U180" s="66">
        <f t="shared" si="270"/>
        <v>0</v>
      </c>
      <c r="V180" s="67">
        <f t="shared" si="271"/>
        <v>57056.200000000004</v>
      </c>
      <c r="W180" s="136"/>
      <c r="X180" s="69">
        <f t="shared" si="247"/>
        <v>0</v>
      </c>
      <c r="Y180" s="67">
        <f t="shared" si="336"/>
        <v>8120</v>
      </c>
      <c r="Z180" s="66"/>
      <c r="AA180" s="68">
        <f t="shared" si="323"/>
        <v>0</v>
      </c>
      <c r="AB180" s="67">
        <f t="shared" si="273"/>
        <v>6986</v>
      </c>
      <c r="AC180" s="66"/>
      <c r="AD180" s="66">
        <f t="shared" si="235"/>
        <v>0</v>
      </c>
      <c r="AE180" s="67">
        <f t="shared" si="274"/>
        <v>839.5</v>
      </c>
      <c r="AF180" s="66"/>
      <c r="AG180" s="78">
        <f t="shared" si="248"/>
        <v>0</v>
      </c>
      <c r="AH180" s="79">
        <f t="shared" si="275"/>
        <v>851.40000000000009</v>
      </c>
      <c r="AI180" s="66"/>
      <c r="AJ180" s="68">
        <f t="shared" si="249"/>
        <v>0</v>
      </c>
      <c r="AK180" s="67">
        <f t="shared" si="276"/>
        <v>1205.5</v>
      </c>
      <c r="AL180" s="66"/>
      <c r="AM180" s="68">
        <f t="shared" si="250"/>
        <v>0</v>
      </c>
      <c r="AN180" s="67">
        <f t="shared" si="277"/>
        <v>1051.1000000000001</v>
      </c>
      <c r="AO180" s="66"/>
      <c r="AP180" s="68">
        <f t="shared" si="251"/>
        <v>0</v>
      </c>
      <c r="AQ180" s="67">
        <f t="shared" si="278"/>
        <v>2355.3999999999996</v>
      </c>
      <c r="AR180" s="66"/>
      <c r="AS180" s="68">
        <f t="shared" si="252"/>
        <v>0</v>
      </c>
      <c r="AT180" s="67">
        <f t="shared" si="279"/>
        <v>2107.6</v>
      </c>
      <c r="AU180" s="66"/>
      <c r="AV180" s="66">
        <f t="shared" si="280"/>
        <v>0</v>
      </c>
      <c r="AW180" s="42">
        <f t="shared" si="281"/>
        <v>1383.6000000000001</v>
      </c>
      <c r="AX180" s="66"/>
      <c r="AY180" s="66">
        <f t="shared" si="282"/>
        <v>0</v>
      </c>
      <c r="AZ180" s="67">
        <f t="shared" si="283"/>
        <v>1870</v>
      </c>
      <c r="BA180" s="66"/>
      <c r="BB180" s="68">
        <f t="shared" si="284"/>
        <v>0</v>
      </c>
      <c r="BC180" s="67">
        <f t="shared" si="285"/>
        <v>3451.6</v>
      </c>
      <c r="BD180" s="66"/>
      <c r="BE180" s="68">
        <f t="shared" si="286"/>
        <v>0</v>
      </c>
      <c r="BF180" s="67">
        <f t="shared" si="287"/>
        <v>2706.2000000000003</v>
      </c>
      <c r="BG180" s="66"/>
      <c r="BH180" s="68">
        <f t="shared" si="325"/>
        <v>0</v>
      </c>
      <c r="BI180" s="67">
        <f t="shared" si="337"/>
        <v>11922.800000000003</v>
      </c>
      <c r="BJ180" s="66"/>
      <c r="BK180" s="68">
        <f t="shared" si="288"/>
        <v>0</v>
      </c>
      <c r="BL180" s="67">
        <f t="shared" si="289"/>
        <v>7616</v>
      </c>
      <c r="BM180" s="66"/>
      <c r="BN180" s="68">
        <f t="shared" si="290"/>
        <v>0</v>
      </c>
      <c r="BO180" s="67">
        <f t="shared" si="291"/>
        <v>6613.8</v>
      </c>
      <c r="BP180" s="66"/>
      <c r="BQ180" s="68">
        <f t="shared" si="292"/>
        <v>0</v>
      </c>
      <c r="BR180" s="67">
        <f t="shared" si="293"/>
        <v>10303.599999999995</v>
      </c>
      <c r="BS180" s="66"/>
      <c r="BT180" s="66">
        <f t="shared" si="253"/>
        <v>0</v>
      </c>
      <c r="BU180" s="67">
        <f t="shared" si="338"/>
        <v>76968</v>
      </c>
      <c r="BV180" s="66"/>
      <c r="BW180" s="66">
        <f t="shared" si="254"/>
        <v>0</v>
      </c>
      <c r="BX180" s="67">
        <f>+BX179+BV180-BW180-60</f>
        <v>59558</v>
      </c>
      <c r="BY180" s="66"/>
      <c r="BZ180" s="66">
        <f t="shared" si="255"/>
        <v>0</v>
      </c>
      <c r="CA180" s="67">
        <f t="shared" si="339"/>
        <v>69384</v>
      </c>
      <c r="CB180" s="66"/>
      <c r="CC180" s="66">
        <f t="shared" si="294"/>
        <v>0</v>
      </c>
      <c r="CD180" s="67">
        <f t="shared" si="241"/>
        <v>549</v>
      </c>
      <c r="CE180" s="66"/>
      <c r="CF180" s="66">
        <f t="shared" si="295"/>
        <v>0</v>
      </c>
      <c r="CG180" s="67">
        <f t="shared" si="296"/>
        <v>7045.9</v>
      </c>
      <c r="CH180" s="66"/>
      <c r="CI180" s="66">
        <f t="shared" si="256"/>
        <v>0</v>
      </c>
      <c r="CJ180" s="67">
        <f t="shared" si="297"/>
        <v>8813</v>
      </c>
      <c r="CK180" s="66"/>
      <c r="CL180" s="66">
        <f t="shared" si="298"/>
        <v>0</v>
      </c>
      <c r="CM180" s="79">
        <f t="shared" si="299"/>
        <v>4885</v>
      </c>
      <c r="CN180" s="66"/>
      <c r="CO180" s="68">
        <f t="shared" si="236"/>
        <v>0</v>
      </c>
      <c r="CP180" s="79">
        <f t="shared" si="300"/>
        <v>3976</v>
      </c>
      <c r="CQ180" s="66"/>
      <c r="CR180" s="68">
        <f t="shared" si="257"/>
        <v>0</v>
      </c>
      <c r="CS180" s="79">
        <f>+CS179+CQ180-CR180-903</f>
        <v>7661</v>
      </c>
      <c r="CT180" s="66"/>
      <c r="CU180" s="68">
        <f t="shared" si="258"/>
        <v>0</v>
      </c>
      <c r="CV180" s="200">
        <f t="shared" si="302"/>
        <v>7769</v>
      </c>
      <c r="CW180" s="65"/>
      <c r="CX180" s="66">
        <f t="shared" si="237"/>
        <v>0</v>
      </c>
      <c r="CY180" s="40">
        <f t="shared" si="330"/>
        <v>6603</v>
      </c>
      <c r="CZ180" s="65"/>
      <c r="DA180" s="66">
        <f t="shared" si="303"/>
        <v>0</v>
      </c>
      <c r="DB180" s="67">
        <f>+DB179+CZ180-DA180-60</f>
        <v>38466</v>
      </c>
      <c r="DC180" s="66"/>
      <c r="DD180" s="66">
        <f t="shared" si="305"/>
        <v>0</v>
      </c>
      <c r="DE180" s="67">
        <f>+DE179+DC180-DD180-60</f>
        <v>35237</v>
      </c>
      <c r="DF180" s="66"/>
      <c r="DG180" s="69">
        <f t="shared" si="307"/>
        <v>0</v>
      </c>
      <c r="DH180" s="67">
        <f t="shared" si="344"/>
        <v>56978</v>
      </c>
      <c r="DI180" s="66"/>
      <c r="DJ180" s="66">
        <f t="shared" si="259"/>
        <v>0</v>
      </c>
      <c r="DK180" s="67">
        <f t="shared" si="308"/>
        <v>3139</v>
      </c>
      <c r="DL180" s="210"/>
      <c r="DM180" s="206">
        <f t="shared" si="260"/>
        <v>0</v>
      </c>
      <c r="DN180" s="25">
        <f t="shared" si="261"/>
        <v>0</v>
      </c>
      <c r="DO180" s="5"/>
      <c r="DP180" s="43">
        <f t="shared" si="262"/>
        <v>0</v>
      </c>
      <c r="DQ180" s="27">
        <f t="shared" si="309"/>
        <v>7097</v>
      </c>
      <c r="DR180" s="5"/>
      <c r="DS180" s="43">
        <f t="shared" si="263"/>
        <v>0</v>
      </c>
      <c r="DT180" s="27">
        <f t="shared" si="310"/>
        <v>4846</v>
      </c>
      <c r="DU180" s="5"/>
      <c r="DV180" s="43">
        <f t="shared" si="264"/>
        <v>0</v>
      </c>
      <c r="DW180" s="27">
        <f t="shared" si="311"/>
        <v>4835</v>
      </c>
      <c r="DX180" s="5"/>
      <c r="DY180" s="22">
        <f t="shared" si="265"/>
        <v>0</v>
      </c>
      <c r="DZ180" s="25">
        <f t="shared" si="312"/>
        <v>523</v>
      </c>
      <c r="EA180" s="22"/>
      <c r="EB180" s="22">
        <f t="shared" si="266"/>
        <v>0</v>
      </c>
      <c r="EC180" s="28">
        <f t="shared" si="313"/>
        <v>369</v>
      </c>
      <c r="ED180" s="5"/>
      <c r="EE180" s="43">
        <f t="shared" si="331"/>
        <v>0</v>
      </c>
      <c r="EF180" s="27">
        <f t="shared" si="314"/>
        <v>4769</v>
      </c>
      <c r="EG180" s="66"/>
      <c r="EH180" s="66">
        <f t="shared" si="268"/>
        <v>0</v>
      </c>
      <c r="EI180" s="67">
        <f t="shared" si="315"/>
        <v>24637</v>
      </c>
      <c r="EJ180" s="66"/>
      <c r="EK180" s="66">
        <f t="shared" si="269"/>
        <v>0</v>
      </c>
      <c r="EL180" s="67">
        <f t="shared" si="316"/>
        <v>23267</v>
      </c>
      <c r="EM180" s="110">
        <f t="shared" si="317"/>
        <v>101284.78620499998</v>
      </c>
    </row>
    <row r="181" spans="1:299" s="35" customFormat="1" ht="11.25" customHeight="1" x14ac:dyDescent="0.25">
      <c r="A181" s="11">
        <v>46046</v>
      </c>
      <c r="B181" s="187"/>
      <c r="C181" s="181">
        <v>8004920641</v>
      </c>
      <c r="D181" s="111" t="s">
        <v>159</v>
      </c>
      <c r="E181" s="138">
        <v>50</v>
      </c>
      <c r="F181" s="139">
        <v>20</v>
      </c>
      <c r="G181" s="85">
        <v>198845138276</v>
      </c>
      <c r="H181" s="66"/>
      <c r="I181" s="41">
        <f t="shared" si="244"/>
        <v>0</v>
      </c>
      <c r="J181" s="48">
        <f t="shared" si="340"/>
        <v>87821</v>
      </c>
      <c r="K181" s="66"/>
      <c r="L181" s="41">
        <f t="shared" si="233"/>
        <v>0</v>
      </c>
      <c r="M181" s="48">
        <f t="shared" si="341"/>
        <v>18968</v>
      </c>
      <c r="N181" s="66"/>
      <c r="O181" s="41">
        <f t="shared" si="245"/>
        <v>0</v>
      </c>
      <c r="P181" s="48">
        <f t="shared" si="342"/>
        <v>81938</v>
      </c>
      <c r="Q181" s="66"/>
      <c r="R181" s="66">
        <f t="shared" si="246"/>
        <v>0</v>
      </c>
      <c r="S181" s="67">
        <f t="shared" si="343"/>
        <v>74012</v>
      </c>
      <c r="T181" s="66"/>
      <c r="U181" s="66">
        <f t="shared" si="270"/>
        <v>0</v>
      </c>
      <c r="V181" s="67">
        <f t="shared" si="271"/>
        <v>57056.200000000004</v>
      </c>
      <c r="W181" s="136"/>
      <c r="X181" s="69">
        <f t="shared" si="247"/>
        <v>0</v>
      </c>
      <c r="Y181" s="67">
        <f t="shared" si="336"/>
        <v>8120</v>
      </c>
      <c r="Z181" s="66"/>
      <c r="AA181" s="68">
        <f t="shared" si="323"/>
        <v>0</v>
      </c>
      <c r="AB181" s="67">
        <f t="shared" si="273"/>
        <v>6986</v>
      </c>
      <c r="AC181" s="66"/>
      <c r="AD181" s="66">
        <f t="shared" si="235"/>
        <v>0</v>
      </c>
      <c r="AE181" s="67">
        <f t="shared" si="274"/>
        <v>839.5</v>
      </c>
      <c r="AF181" s="66"/>
      <c r="AG181" s="78">
        <f t="shared" si="248"/>
        <v>0</v>
      </c>
      <c r="AH181" s="79">
        <f t="shared" si="275"/>
        <v>851.40000000000009</v>
      </c>
      <c r="AI181" s="66"/>
      <c r="AJ181" s="68">
        <f t="shared" si="249"/>
        <v>0</v>
      </c>
      <c r="AK181" s="67">
        <f t="shared" si="276"/>
        <v>1205.5</v>
      </c>
      <c r="AL181" s="66"/>
      <c r="AM181" s="68">
        <f t="shared" si="250"/>
        <v>0</v>
      </c>
      <c r="AN181" s="67">
        <f t="shared" si="277"/>
        <v>1051.1000000000001</v>
      </c>
      <c r="AO181" s="66"/>
      <c r="AP181" s="68">
        <f t="shared" si="251"/>
        <v>0</v>
      </c>
      <c r="AQ181" s="67">
        <f t="shared" si="278"/>
        <v>2355.3999999999996</v>
      </c>
      <c r="AR181" s="66"/>
      <c r="AS181" s="68">
        <f t="shared" si="252"/>
        <v>0</v>
      </c>
      <c r="AT181" s="67">
        <f t="shared" si="279"/>
        <v>2107.6</v>
      </c>
      <c r="AU181" s="66"/>
      <c r="AV181" s="66">
        <f t="shared" si="280"/>
        <v>0</v>
      </c>
      <c r="AW181" s="42">
        <f t="shared" si="281"/>
        <v>1383.6000000000001</v>
      </c>
      <c r="AX181" s="66"/>
      <c r="AY181" s="66">
        <f t="shared" si="282"/>
        <v>0</v>
      </c>
      <c r="AZ181" s="67">
        <f t="shared" si="283"/>
        <v>1870</v>
      </c>
      <c r="BA181" s="66"/>
      <c r="BB181" s="68">
        <f t="shared" si="284"/>
        <v>0</v>
      </c>
      <c r="BC181" s="67">
        <f t="shared" si="285"/>
        <v>3451.6</v>
      </c>
      <c r="BD181" s="66"/>
      <c r="BE181" s="68">
        <f t="shared" si="286"/>
        <v>0</v>
      </c>
      <c r="BF181" s="67">
        <f t="shared" si="287"/>
        <v>2706.2000000000003</v>
      </c>
      <c r="BG181" s="66"/>
      <c r="BH181" s="68">
        <f t="shared" si="325"/>
        <v>0</v>
      </c>
      <c r="BI181" s="67">
        <f t="shared" si="337"/>
        <v>11922.800000000003</v>
      </c>
      <c r="BJ181" s="66"/>
      <c r="BK181" s="68">
        <f t="shared" si="288"/>
        <v>0</v>
      </c>
      <c r="BL181" s="67">
        <f t="shared" si="289"/>
        <v>7616</v>
      </c>
      <c r="BM181" s="66"/>
      <c r="BN181" s="68">
        <f t="shared" si="290"/>
        <v>0</v>
      </c>
      <c r="BO181" s="67">
        <f t="shared" si="291"/>
        <v>6613.8</v>
      </c>
      <c r="BP181" s="66"/>
      <c r="BQ181" s="68">
        <f t="shared" si="292"/>
        <v>0</v>
      </c>
      <c r="BR181" s="67">
        <f t="shared" si="293"/>
        <v>10303.599999999995</v>
      </c>
      <c r="BS181" s="66"/>
      <c r="BT181" s="66">
        <f t="shared" si="253"/>
        <v>0</v>
      </c>
      <c r="BU181" s="67">
        <f t="shared" si="338"/>
        <v>76968</v>
      </c>
      <c r="BV181" s="66"/>
      <c r="BW181" s="66">
        <f t="shared" si="254"/>
        <v>0</v>
      </c>
      <c r="BX181" s="67">
        <f>+BX180+BV181-BW181-100</f>
        <v>59458</v>
      </c>
      <c r="BY181" s="66"/>
      <c r="BZ181" s="66">
        <f t="shared" si="255"/>
        <v>0</v>
      </c>
      <c r="CA181" s="67">
        <f t="shared" si="339"/>
        <v>69384</v>
      </c>
      <c r="CB181" s="66"/>
      <c r="CC181" s="66">
        <f t="shared" si="294"/>
        <v>0</v>
      </c>
      <c r="CD181" s="67">
        <f t="shared" si="241"/>
        <v>549</v>
      </c>
      <c r="CE181" s="66"/>
      <c r="CF181" s="66">
        <f t="shared" si="295"/>
        <v>0</v>
      </c>
      <c r="CG181" s="67">
        <f t="shared" si="296"/>
        <v>7045.9</v>
      </c>
      <c r="CH181" s="66"/>
      <c r="CI181" s="66">
        <f t="shared" si="256"/>
        <v>0</v>
      </c>
      <c r="CJ181" s="67">
        <f t="shared" si="297"/>
        <v>8813</v>
      </c>
      <c r="CK181" s="66"/>
      <c r="CL181" s="66">
        <f t="shared" si="298"/>
        <v>0</v>
      </c>
      <c r="CM181" s="79">
        <f t="shared" si="299"/>
        <v>4885</v>
      </c>
      <c r="CN181" s="66"/>
      <c r="CO181" s="68">
        <f t="shared" si="236"/>
        <v>0</v>
      </c>
      <c r="CP181" s="79">
        <f t="shared" si="300"/>
        <v>3976</v>
      </c>
      <c r="CQ181" s="66"/>
      <c r="CR181" s="68">
        <f t="shared" si="257"/>
        <v>0</v>
      </c>
      <c r="CS181" s="79">
        <f>+CS180+CQ181-CR181-1005</f>
        <v>6656</v>
      </c>
      <c r="CT181" s="66"/>
      <c r="CU181" s="68">
        <f t="shared" si="258"/>
        <v>0</v>
      </c>
      <c r="CV181" s="200">
        <f t="shared" si="302"/>
        <v>7769</v>
      </c>
      <c r="CW181" s="65"/>
      <c r="CX181" s="66">
        <f t="shared" si="237"/>
        <v>0</v>
      </c>
      <c r="CY181" s="40">
        <f t="shared" si="330"/>
        <v>6603</v>
      </c>
      <c r="CZ181" s="65"/>
      <c r="DA181" s="66">
        <f t="shared" si="303"/>
        <v>0</v>
      </c>
      <c r="DB181" s="67">
        <f>+DB180+CZ181-DA181-100</f>
        <v>38366</v>
      </c>
      <c r="DC181" s="66"/>
      <c r="DD181" s="66">
        <f t="shared" si="305"/>
        <v>0</v>
      </c>
      <c r="DE181" s="67">
        <f>+DE180+DC181-DD181-100</f>
        <v>35137</v>
      </c>
      <c r="DF181" s="66"/>
      <c r="DG181" s="69">
        <f t="shared" si="307"/>
        <v>0</v>
      </c>
      <c r="DH181" s="67">
        <f t="shared" si="344"/>
        <v>56978</v>
      </c>
      <c r="DI181" s="66"/>
      <c r="DJ181" s="66">
        <f t="shared" si="259"/>
        <v>0</v>
      </c>
      <c r="DK181" s="67">
        <f t="shared" si="308"/>
        <v>3139</v>
      </c>
      <c r="DL181" s="210"/>
      <c r="DM181" s="206">
        <f t="shared" si="260"/>
        <v>0</v>
      </c>
      <c r="DN181" s="25">
        <f t="shared" si="261"/>
        <v>0</v>
      </c>
      <c r="DO181" s="5"/>
      <c r="DP181" s="43">
        <f t="shared" si="262"/>
        <v>0</v>
      </c>
      <c r="DQ181" s="27">
        <f t="shared" si="309"/>
        <v>7097</v>
      </c>
      <c r="DR181" s="5"/>
      <c r="DS181" s="43">
        <f t="shared" si="263"/>
        <v>0</v>
      </c>
      <c r="DT181" s="27">
        <f t="shared" si="310"/>
        <v>4846</v>
      </c>
      <c r="DU181" s="5"/>
      <c r="DV181" s="43">
        <f t="shared" si="264"/>
        <v>0</v>
      </c>
      <c r="DW181" s="27">
        <f t="shared" si="311"/>
        <v>4835</v>
      </c>
      <c r="DX181" s="5"/>
      <c r="DY181" s="22">
        <f t="shared" si="265"/>
        <v>0</v>
      </c>
      <c r="DZ181" s="25">
        <f t="shared" si="312"/>
        <v>523</v>
      </c>
      <c r="EA181" s="22"/>
      <c r="EB181" s="22">
        <f t="shared" si="266"/>
        <v>0</v>
      </c>
      <c r="EC181" s="28">
        <f t="shared" si="313"/>
        <v>369</v>
      </c>
      <c r="ED181" s="5"/>
      <c r="EE181" s="43">
        <f t="shared" si="331"/>
        <v>0</v>
      </c>
      <c r="EF181" s="27">
        <f t="shared" si="314"/>
        <v>4769</v>
      </c>
      <c r="EG181" s="66"/>
      <c r="EH181" s="66">
        <f t="shared" si="268"/>
        <v>0</v>
      </c>
      <c r="EI181" s="67">
        <f t="shared" si="315"/>
        <v>24637</v>
      </c>
      <c r="EJ181" s="66"/>
      <c r="EK181" s="66">
        <f t="shared" si="269"/>
        <v>0</v>
      </c>
      <c r="EL181" s="67">
        <f t="shared" si="316"/>
        <v>23267</v>
      </c>
      <c r="EM181" s="110">
        <f t="shared" si="317"/>
        <v>101263.93600499998</v>
      </c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</row>
    <row r="182" spans="1:299" s="35" customFormat="1" ht="11.25" customHeight="1" x14ac:dyDescent="0.25">
      <c r="A182" s="11">
        <v>46046</v>
      </c>
      <c r="B182" s="187"/>
      <c r="C182" s="181">
        <v>8004945827</v>
      </c>
      <c r="D182" s="111" t="s">
        <v>182</v>
      </c>
      <c r="E182" s="138">
        <v>40</v>
      </c>
      <c r="F182" s="139">
        <v>0.5</v>
      </c>
      <c r="G182" s="85">
        <v>191516187962</v>
      </c>
      <c r="H182" s="66"/>
      <c r="I182" s="41">
        <f t="shared" si="244"/>
        <v>0</v>
      </c>
      <c r="J182" s="48">
        <f t="shared" si="340"/>
        <v>87821</v>
      </c>
      <c r="K182" s="66"/>
      <c r="L182" s="41">
        <f t="shared" si="233"/>
        <v>0</v>
      </c>
      <c r="M182" s="48">
        <f t="shared" si="341"/>
        <v>18968</v>
      </c>
      <c r="N182" s="66"/>
      <c r="O182" s="41">
        <f t="shared" si="245"/>
        <v>0</v>
      </c>
      <c r="P182" s="48">
        <f t="shared" si="342"/>
        <v>81938</v>
      </c>
      <c r="Q182" s="66"/>
      <c r="R182" s="66">
        <f t="shared" si="246"/>
        <v>0</v>
      </c>
      <c r="S182" s="67">
        <f t="shared" si="343"/>
        <v>74012</v>
      </c>
      <c r="T182" s="66"/>
      <c r="U182" s="66">
        <f t="shared" si="270"/>
        <v>0</v>
      </c>
      <c r="V182" s="67">
        <f t="shared" si="271"/>
        <v>57056.200000000004</v>
      </c>
      <c r="W182" s="136"/>
      <c r="X182" s="69">
        <f t="shared" si="247"/>
        <v>0</v>
      </c>
      <c r="Y182" s="67">
        <f t="shared" si="336"/>
        <v>8120</v>
      </c>
      <c r="Z182" s="66"/>
      <c r="AA182" s="68">
        <f t="shared" si="323"/>
        <v>0</v>
      </c>
      <c r="AB182" s="67">
        <f t="shared" si="273"/>
        <v>6986</v>
      </c>
      <c r="AC182" s="66"/>
      <c r="AD182" s="66">
        <f t="shared" si="235"/>
        <v>0</v>
      </c>
      <c r="AE182" s="67">
        <f t="shared" si="274"/>
        <v>839.5</v>
      </c>
      <c r="AF182" s="66"/>
      <c r="AG182" s="78">
        <f t="shared" si="248"/>
        <v>0</v>
      </c>
      <c r="AH182" s="79">
        <f t="shared" si="275"/>
        <v>851.40000000000009</v>
      </c>
      <c r="AI182" s="66"/>
      <c r="AJ182" s="68">
        <f t="shared" si="249"/>
        <v>0</v>
      </c>
      <c r="AK182" s="67">
        <f t="shared" si="276"/>
        <v>1205.5</v>
      </c>
      <c r="AL182" s="66"/>
      <c r="AM182" s="68">
        <f t="shared" si="250"/>
        <v>0</v>
      </c>
      <c r="AN182" s="67">
        <f t="shared" si="277"/>
        <v>1051.1000000000001</v>
      </c>
      <c r="AO182" s="66"/>
      <c r="AP182" s="68">
        <f t="shared" si="251"/>
        <v>0</v>
      </c>
      <c r="AQ182" s="67">
        <f t="shared" si="278"/>
        <v>2355.3999999999996</v>
      </c>
      <c r="AR182" s="66"/>
      <c r="AS182" s="68">
        <f t="shared" si="252"/>
        <v>0</v>
      </c>
      <c r="AT182" s="67">
        <f t="shared" si="279"/>
        <v>2107.6</v>
      </c>
      <c r="AU182" s="66"/>
      <c r="AV182" s="66">
        <f t="shared" si="280"/>
        <v>0</v>
      </c>
      <c r="AW182" s="42">
        <f t="shared" si="281"/>
        <v>1383.6000000000001</v>
      </c>
      <c r="AX182" s="66"/>
      <c r="AY182" s="66">
        <f t="shared" si="282"/>
        <v>0</v>
      </c>
      <c r="AZ182" s="67">
        <f t="shared" si="283"/>
        <v>1870</v>
      </c>
      <c r="BA182" s="66"/>
      <c r="BB182" s="68">
        <f t="shared" si="284"/>
        <v>0</v>
      </c>
      <c r="BC182" s="67">
        <f t="shared" si="285"/>
        <v>3451.6</v>
      </c>
      <c r="BD182" s="66"/>
      <c r="BE182" s="68">
        <f t="shared" si="286"/>
        <v>0</v>
      </c>
      <c r="BF182" s="67">
        <f t="shared" si="287"/>
        <v>2706.2000000000003</v>
      </c>
      <c r="BG182" s="66"/>
      <c r="BH182" s="68">
        <f t="shared" si="325"/>
        <v>0</v>
      </c>
      <c r="BI182" s="67">
        <f t="shared" si="337"/>
        <v>11922.800000000003</v>
      </c>
      <c r="BJ182" s="66"/>
      <c r="BK182" s="68">
        <f t="shared" si="288"/>
        <v>0</v>
      </c>
      <c r="BL182" s="67">
        <f t="shared" si="289"/>
        <v>7616</v>
      </c>
      <c r="BM182" s="66"/>
      <c r="BN182" s="68">
        <f t="shared" si="290"/>
        <v>0</v>
      </c>
      <c r="BO182" s="67">
        <f t="shared" si="291"/>
        <v>6613.8</v>
      </c>
      <c r="BP182" s="66"/>
      <c r="BQ182" s="68">
        <f t="shared" si="292"/>
        <v>0</v>
      </c>
      <c r="BR182" s="67">
        <f t="shared" si="293"/>
        <v>10303.599999999995</v>
      </c>
      <c r="BS182" s="66"/>
      <c r="BT182" s="66">
        <f t="shared" si="253"/>
        <v>0</v>
      </c>
      <c r="BU182" s="67">
        <f t="shared" si="338"/>
        <v>76968</v>
      </c>
      <c r="BV182" s="66"/>
      <c r="BW182" s="66">
        <f t="shared" si="254"/>
        <v>0</v>
      </c>
      <c r="BX182" s="67">
        <f>+BX181+BV182-BW182-80</f>
        <v>59378</v>
      </c>
      <c r="BY182" s="66"/>
      <c r="BZ182" s="66">
        <f t="shared" si="255"/>
        <v>0</v>
      </c>
      <c r="CA182" s="67">
        <f t="shared" si="339"/>
        <v>69384</v>
      </c>
      <c r="CB182" s="66"/>
      <c r="CC182" s="66">
        <f t="shared" si="294"/>
        <v>26</v>
      </c>
      <c r="CD182" s="67">
        <f t="shared" si="241"/>
        <v>523</v>
      </c>
      <c r="CE182" s="66"/>
      <c r="CF182" s="66">
        <f t="shared" si="295"/>
        <v>0</v>
      </c>
      <c r="CG182" s="67">
        <f t="shared" si="296"/>
        <v>7045.9</v>
      </c>
      <c r="CH182" s="66"/>
      <c r="CI182" s="66">
        <f t="shared" si="256"/>
        <v>0</v>
      </c>
      <c r="CJ182" s="67">
        <f t="shared" si="297"/>
        <v>8813</v>
      </c>
      <c r="CK182" s="66"/>
      <c r="CL182" s="66">
        <f t="shared" si="298"/>
        <v>0</v>
      </c>
      <c r="CM182" s="79">
        <f t="shared" si="299"/>
        <v>4885</v>
      </c>
      <c r="CN182" s="66"/>
      <c r="CO182" s="68">
        <f t="shared" si="236"/>
        <v>0</v>
      </c>
      <c r="CP182" s="79">
        <f t="shared" si="300"/>
        <v>3976</v>
      </c>
      <c r="CQ182" s="66"/>
      <c r="CR182" s="68">
        <f t="shared" si="257"/>
        <v>0</v>
      </c>
      <c r="CS182" s="79">
        <f t="shared" ref="CS182:CS245" si="345">+CS181+CQ182-CR182</f>
        <v>6656</v>
      </c>
      <c r="CT182" s="66"/>
      <c r="CU182" s="68">
        <f t="shared" si="258"/>
        <v>0</v>
      </c>
      <c r="CV182" s="200">
        <f t="shared" si="302"/>
        <v>7769</v>
      </c>
      <c r="CW182" s="65"/>
      <c r="CX182" s="66">
        <f t="shared" si="237"/>
        <v>0</v>
      </c>
      <c r="CY182" s="40">
        <f t="shared" si="330"/>
        <v>6603</v>
      </c>
      <c r="CZ182" s="65"/>
      <c r="DA182" s="66">
        <f t="shared" si="303"/>
        <v>80</v>
      </c>
      <c r="DB182" s="67">
        <f t="shared" ref="DB182:DB213" si="346">+DB181+CZ182-DA182</f>
        <v>38286</v>
      </c>
      <c r="DC182" s="66"/>
      <c r="DD182" s="66">
        <f t="shared" si="305"/>
        <v>80</v>
      </c>
      <c r="DE182" s="67">
        <f t="shared" ref="DE182:DE213" si="347">+DE181+DC182-DD182</f>
        <v>35057</v>
      </c>
      <c r="DF182" s="66"/>
      <c r="DG182" s="69">
        <f t="shared" si="307"/>
        <v>0</v>
      </c>
      <c r="DH182" s="67">
        <f t="shared" si="344"/>
        <v>56978</v>
      </c>
      <c r="DI182" s="66"/>
      <c r="DJ182" s="66">
        <f t="shared" si="259"/>
        <v>0</v>
      </c>
      <c r="DK182" s="67">
        <f t="shared" si="308"/>
        <v>3139</v>
      </c>
      <c r="DL182" s="210"/>
      <c r="DM182" s="206">
        <f t="shared" si="260"/>
        <v>0</v>
      </c>
      <c r="DN182" s="25">
        <f t="shared" si="261"/>
        <v>0</v>
      </c>
      <c r="DO182" s="5"/>
      <c r="DP182" s="43">
        <f t="shared" si="262"/>
        <v>0</v>
      </c>
      <c r="DQ182" s="27">
        <f t="shared" si="309"/>
        <v>7097</v>
      </c>
      <c r="DR182" s="5"/>
      <c r="DS182" s="43">
        <f t="shared" si="263"/>
        <v>0</v>
      </c>
      <c r="DT182" s="27">
        <f t="shared" si="310"/>
        <v>4846</v>
      </c>
      <c r="DU182" s="5"/>
      <c r="DV182" s="43">
        <f t="shared" si="264"/>
        <v>0</v>
      </c>
      <c r="DW182" s="27">
        <f t="shared" si="311"/>
        <v>4835</v>
      </c>
      <c r="DX182" s="5"/>
      <c r="DY182" s="22">
        <f t="shared" si="265"/>
        <v>0</v>
      </c>
      <c r="DZ182" s="25">
        <f t="shared" si="312"/>
        <v>523</v>
      </c>
      <c r="EA182" s="22"/>
      <c r="EB182" s="22">
        <f t="shared" si="266"/>
        <v>0</v>
      </c>
      <c r="EC182" s="28">
        <f t="shared" si="313"/>
        <v>369</v>
      </c>
      <c r="ED182" s="5"/>
      <c r="EE182" s="43">
        <f t="shared" si="331"/>
        <v>0</v>
      </c>
      <c r="EF182" s="27">
        <f t="shared" si="314"/>
        <v>4769</v>
      </c>
      <c r="EG182" s="66"/>
      <c r="EH182" s="66">
        <f t="shared" si="268"/>
        <v>0</v>
      </c>
      <c r="EI182" s="67">
        <f t="shared" si="315"/>
        <v>24637</v>
      </c>
      <c r="EJ182" s="66"/>
      <c r="EK182" s="66">
        <f t="shared" si="269"/>
        <v>0</v>
      </c>
      <c r="EL182" s="67">
        <f t="shared" si="316"/>
        <v>23267</v>
      </c>
      <c r="EM182" s="110">
        <f t="shared" si="317"/>
        <v>101234.02680499997</v>
      </c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</row>
    <row r="183" spans="1:299" ht="11.25" customHeight="1" x14ac:dyDescent="0.25">
      <c r="A183" s="11">
        <v>46046</v>
      </c>
      <c r="B183" s="187"/>
      <c r="C183" s="176">
        <v>8004945839</v>
      </c>
      <c r="D183" s="17" t="s">
        <v>216</v>
      </c>
      <c r="E183" s="18">
        <v>50</v>
      </c>
      <c r="F183" s="19">
        <v>1</v>
      </c>
      <c r="G183" s="20">
        <v>191516052338</v>
      </c>
      <c r="H183" s="66"/>
      <c r="I183" s="41">
        <f t="shared" si="244"/>
        <v>0</v>
      </c>
      <c r="J183" s="48">
        <f t="shared" si="340"/>
        <v>87821</v>
      </c>
      <c r="K183" s="66"/>
      <c r="L183" s="41">
        <f t="shared" ref="L183:L246" si="348">IF(OR(D183="NPC6ASZDB-RD015M",D183="NPC6ASZDB-GN750C",D183="NPC6ASZDB-WT035M",D183="NPC6ASZDB-WT028M ",D183="NPC6ASZDB-WT019M",D183="NPC06SZDB-GN050C",D183="NPC06SZDB-OR050C",D183="NPC6ASZDB-WT018M",D183="NPC6ASZDB-WT023M",D183="NPC6ASZDB-WT024M",D183="NPC6ASZDB-OR020M",D183="NPC6ASZDB-RD006M",D183="NPC6ASZDB-WT017M",D183="NPC6ASZDB-GY750C",D183="NPC6ASZDB-YL015M",D183="NPC6ASZDB-BL004M ",D183="NPC6ASZDB-WT016M",D183="NPC06SZDB-BK006M",D183="NPC06SZDB-BK007M",D183="NPC6ASZDB-OR750C",D183="NPC06SZDB-BK004M",D183="NPC06SZDB-BL015M",D183="NPC6ASZDB-BL013C",D183="NPC6ASZDB-BL030C",D183="NPC6ASZDB-GY009M",D183="NPC06SZDB-BK002M",D183="NPC6ASZDB-GY025C",D183="NPC06SZDB-BK003M",D183="NPC06SZDB-GY005M",D183="NPC6ASZDB-RD020C",D183="NPC06SZDB-YL040M",D183="NPC6ASZDB-GY125C",D183="NPC06SZDB-YL002M",D183="NPC6ASZDB-WT100M",D183="NPC6ASZDB-RD008M",D183="NPC6ASZDB-YL009M",D183="NPC6ASZDB-VT010M",D183="NPC6ASZDB-OR007M",D183="NPC6ASZDB-VT007M",D183="NPC6ASZDB-BK007M",D183="NPC6ASZDB-GY350C",D183="NPC6ASZDB-YL350C",D183="NPC6ASZDB-OR350C",D183="NPC6ASZDB-VT350C",D183="NPC6ASZDB-BL350C",D183="NPC6ASZDB-RD350C",D183="NPC6ASZDB-BK350C",D183="NPC6ASZDB-VT003M",D183="NPC6ASZDB-OR250C",D183="NPC6ASZDB-VT250C",D183="NPC6ASZDB-VT002M",D183="NPC6ASZDB-VT050C",D183="NPC6ASZDB-VT001M",D183="NPC6ASZDB-VT150C",D183="NPC6ASZDB-WT017C",D183="NPC6ASZDB-RD030C",D183="NPC6ASZDB-WT030C",D183="NPC6ASZDB-OR020M",D183="NPC6ASZDB-OR015M",D183="NPC06SZDB-WT025C",D183="NPC6ASZDB-WT013M",D183="NPC6ASZDB-GY075C",D183="NPC6ASZDB-BK075C",D183="NPC6ASZDB-BK125C",D183="NPC6ASZDB-GN250C",D183="NPC6ASZDB-WT011M",D183="NPC6ASZDB-WT014M",D183="NPC6ASZDB-OR005M",D183="NPC6ASZDB-GY006M",D183="NPC6ASZDB-WT550C",D183="NPC6ASZDB-WT650C",D183="NPC6ASZDB-WT850C",D183="NPC6ASZDB-WT950C",D183="NPC6ASZDB-RD250C",D183="NPC06SZDB-GY015C",D183="NPC06SZDB-BL020C",D183="NPC06SZDB-YL015C",D183="NPC6ASZDB-BL012M",D183="NPC6ASZDB-WT020C",D183="NPC6ASZDB-BL008M",D183="NPC6ASZDB-BL009M",D183="NPC6ASZDB-WT022M",D183="NPC6ASZDB-YL007M",D183="NPC06SZDB-WT250C",D183="NPC6ASZDB-BL007M",D183="NPC6ASZDB-BK050C",D183="NPC6ASZDB-BK025C",D183="NPC6ASZDB-BL750C",D183="NPC6ASZDB-OR010M",D183="NPC06SZDB-RD015M",D183="NPC6ASZDB-YL012M",D183="NPC6ASZDB-YL030M",D183="NPC6ASZDB-YL020M",D183="NPC6ASZDB-RD050C",D183="NPC06SZDB-BL050C",D183="NPC06SZDB-RD050C",D183="NPC06SZDB-YL050C",D183="NPC06SZDB-YL003M",D183="NPC06SZDB-GN002M",D183="NPC6ASZDB-RD010M",D183="NPC6ASZDB-GY450C",D183="NPC6ASZDB-WT006M",D183="NPC6ASZDB-BL250C",D183="NPC6ASZDB-GY050C",D183="NPC6ASZDB-YL250C",D183="NPC6ASZDB-YL008M",D183="NPC06SZDB-YL010M",D183="NPC6ASZDB-GY008M",D183="NPC06SZDB-RD005M",D183="NPC6ASZDB-BL050C",D183="NPC6ASZDB-WT450C",D183="NPC6ASZDB-OR050C",D183="NPC06SZDB-GN010M",D183="NPC06SZDB-RD010M",D183="NPC06SZDB-BL010M",D183="NPC6ASZDB-GY050C",D183="NPC6ASZDB-YL025C",D183="NPC6ASZDB-BK250C",D183="NPC6ASZDB-BK004M",D183="NPC6ASZDB-YL006M",D183="NPC06SZDB-WT007M",D183="NPC6ASZDB-BL015M",D183="NPC6ASZDB-BL020M",D183="NPC6ASZDB-GN010M",D183="NPC6ASZDB-GN015M",D183="NPC6ASZDB-GY250C",D183="NPC6ASZDB-BK030M",D183="NPC06SZDB-GY003M",D183="NPC06SZDB-BL150C",D183="NPC6ASZDB-BK013M",D183="NPC6ASZDB-OR150C",D183="NPC6ASZDB-GY007M",D183="NPC6ASZDB-BK750C",D183="NPC06SZDB-GN003M",D183="NPC06SZDB-BK150C",D183="NPC06SZDB-BK001M",D183="NPC6ASZDB-RD007M",D183="NPC6ASZDB-RD010M",D183="NPC06SZDB-GY006M",D183="NPC06SZDB-GY015M",D183="NPC06SZDB-BK050C",D183="NPC6ASZDB-GN025C",D183="NPC6ASZDB-WT009M",D183="NPC6ASZDB-OR004M",D183="NPC6ASZDB-WT075C",D183="NPC6ASZDB-WT175C",D183="NPC06SZDB-GY001M",D183="NPC06SZDB-GY002M",D183="NPC6ASZDB-WT125C",D183="NPC6ASZDB-WT225C",D183="NPC6ASZDB-WT275C",D183="NPC6ASZDB-GY015M",D183="NPC6ASZDB-RD001M",D183="NPC6ASZDB-RD005M",D183="NPC6ASZDB-WT025C",D183="NPC6ASZDB-YL001M",D183="NPC6ASZDB-YL005M",D183="NPC06SZDB-GY010M",D183="NPC06SZDB-YL005M",D183="NPC06SZDB-YL001M",D183="NPC6ASZDB-BK150C",D183="NPC6ASZDB-BL030M",D183="NPC6ASZDB-YL050C",D183="NPC6ASZDB-YL010M",D183="NPC6ASZDB-OR010M",D183="NPC06SZDB-YL150C",D183="NPC6ASZDB-OR005M",D183="NPC06SZDB-OR002M",D183="NPC6ASZDB-RD150C",D183="NPC6ASZDB-WT025M",D183="NPC6ASZDB-WT150C",D183="NPC6ASZDB-WT012M",D183="NPC6ASZDB-WT250C",D183="NPC6ASZDB-WT350C",D183="NPC6ASZDB-YL002M",D183="NPC6ASZDB-BL150C",D183="NPC6ASZDB-WT015M",D183="NPC6ASZDB-YL150C",D183="NPC6ASZDB-YL003M",D183="NPC6ASZDB-WT750C",D183="NPC6ASZDB-GN050C",D183="NPC6ASZDB-WT008M",D183="NPC06SZDB-OR010M",D183="NPC6ASZDB-GY150C",D183="NPC6ASZDB-GN150C",D183="NPC6ASZDB-OR001M",D183="NPC6ASZDB-OR002M",D183="NPC6ASZDB-OR003M",D183="NPC06SZDB-RD002M",D183="NPC06SZDB-RD150C",D183="NPC6ASZDB-BK015M",D183="NPC06SZDB-GN001M",D183="NPC06SZDB-GN150C",D183="NPC06SZDB-WT030M",D183="NPC06SZDB-WT750C",D183="NPC06SZDB-WT015M",D183="NPC6ASZDB-WT030M",D183="NPC06SZDB-RD001M",D183="NPC06SZDB-RD003M",D183="NPC06SZDB-OR003M",D183="NPC06SZDB-OR001M",D183="NPC06SZDB-BL001M",D183="NPC06SZDB-BL003M",D183="NPC06SZDB-WT150C",D183="NPC06SZDB-BL002M",D183="NPC6ASZDB-WT050C",D183="NPC06SZDB-WT050C",D183="NPC06SZDB-WT001M",D183="NPC06SZDB-WT002M",D183="NPC06SZDB-WT003M",D183="NPC06SZDB-WT004M",D183="NPC06SZDB-WT005M",D183="NPC06SZDB-WT010M",D183="NPC06SZDB-WT020M",D183="NPC6ASZDB-GN001M",D183="NPC6ASZDB-GN002M",D183="NPC6ASZDB-GN003M",D183="NPC6ASZDB-GN004M",D183="NPC6ASZDB-GN005M",D183="NPC6ASZDB-GN020M",D183="NPC6ASZDB-GN030M",D183="NPC6ASZDB-WT001M",D183="NPC6ASZDB-WT002M",D183="NPC6ASZDB-WT003M",D183="NPC6ASZDB-WT004M",D183="NPC6ASZDB-WT005M",D183="NPC6ASZDB-WT006M",D183="NPC6ASZDB-WT007M",D183="NPC6ASZDB-WT010M",D183="NPC6ASZDB-WT020M",D183="NPC6ASZDB-RD002M",D183="NPC6ASZDB-RD003M",D183="NPC6ASZDB-RD020M",D183="NPC6ASZDB-GY001M",D183="NPC6ASZDB-GY002M",D183="NPC6ASZDB-GY003M",D183="NPC6ASZDB-GY004M",D183="NPC6ASZDB-GY005M",D183="NPC6ASZDB-GY010M",D183="NPC6ASZDB-GY020M",D183="NPC6ASZDB-GY025M",D183="NPC6ASZDB-GY030M",D183="NPC6ASZDB-BL001M",D183="NPC6ASZDB-BL002M",D183="NPC6ASZDB-BL003M",D183="NPC6ASZDB-BL004M",D183="NPC6ASZDB-BL005M",D183="NPC6ASZDB-BL010M",D183="NPC6ASZDB-BK001M",D183="NPC6ASZDB-BK002M",D183="NPC6ASZDB-BK003M",D183="NPC6ASZDB-BK005M",D183="NPC6ASZDB-BK010M",D183="NPC6ASZDB-BK020M",),E183*2,0)</f>
        <v>0</v>
      </c>
      <c r="M183" s="48">
        <f t="shared" si="341"/>
        <v>18968</v>
      </c>
      <c r="N183" s="66"/>
      <c r="O183" s="41">
        <f t="shared" si="245"/>
        <v>0</v>
      </c>
      <c r="P183" s="48">
        <f t="shared" si="342"/>
        <v>81938</v>
      </c>
      <c r="Q183" s="66"/>
      <c r="R183" s="66">
        <f t="shared" si="246"/>
        <v>0</v>
      </c>
      <c r="S183" s="67">
        <f t="shared" si="343"/>
        <v>74012</v>
      </c>
      <c r="T183" s="66"/>
      <c r="U183" s="66">
        <f t="shared" si="270"/>
        <v>0</v>
      </c>
      <c r="V183" s="67">
        <f t="shared" si="271"/>
        <v>57056.200000000004</v>
      </c>
      <c r="X183" s="69">
        <f t="shared" si="247"/>
        <v>0</v>
      </c>
      <c r="Y183" s="67">
        <f t="shared" si="336"/>
        <v>8120</v>
      </c>
      <c r="Z183" s="66"/>
      <c r="AA183" s="68">
        <f t="shared" si="323"/>
        <v>0</v>
      </c>
      <c r="AB183" s="67">
        <f t="shared" si="273"/>
        <v>6986</v>
      </c>
      <c r="AC183" s="66"/>
      <c r="AD183" s="66">
        <f t="shared" si="235"/>
        <v>0</v>
      </c>
      <c r="AE183" s="67">
        <f t="shared" si="274"/>
        <v>839.5</v>
      </c>
      <c r="AF183" s="66"/>
      <c r="AG183" s="78">
        <f t="shared" si="248"/>
        <v>0</v>
      </c>
      <c r="AH183" s="79">
        <f t="shared" si="275"/>
        <v>851.40000000000009</v>
      </c>
      <c r="AI183" s="66"/>
      <c r="AJ183" s="68">
        <f t="shared" si="249"/>
        <v>0</v>
      </c>
      <c r="AK183" s="67">
        <f t="shared" si="276"/>
        <v>1205.5</v>
      </c>
      <c r="AL183" s="66"/>
      <c r="AM183" s="68">
        <f t="shared" si="250"/>
        <v>0</v>
      </c>
      <c r="AN183" s="67">
        <f t="shared" si="277"/>
        <v>1051.1000000000001</v>
      </c>
      <c r="AO183" s="66"/>
      <c r="AP183" s="68">
        <f t="shared" si="251"/>
        <v>0</v>
      </c>
      <c r="AQ183" s="67">
        <f t="shared" si="278"/>
        <v>2355.3999999999996</v>
      </c>
      <c r="AR183" s="66"/>
      <c r="AS183" s="68">
        <f t="shared" si="252"/>
        <v>0</v>
      </c>
      <c r="AT183" s="67">
        <f t="shared" si="279"/>
        <v>2107.6</v>
      </c>
      <c r="AU183" s="66"/>
      <c r="AV183" s="66">
        <f t="shared" si="280"/>
        <v>0</v>
      </c>
      <c r="AW183" s="42">
        <f t="shared" si="281"/>
        <v>1383.6000000000001</v>
      </c>
      <c r="AX183" s="66"/>
      <c r="AY183" s="66">
        <f t="shared" si="282"/>
        <v>0</v>
      </c>
      <c r="AZ183" s="67">
        <f t="shared" si="283"/>
        <v>1870</v>
      </c>
      <c r="BA183" s="66"/>
      <c r="BB183" s="68">
        <f t="shared" si="284"/>
        <v>0</v>
      </c>
      <c r="BC183" s="67">
        <f t="shared" si="285"/>
        <v>3451.6</v>
      </c>
      <c r="BD183" s="66"/>
      <c r="BE183" s="68">
        <f t="shared" si="286"/>
        <v>56.000000000000007</v>
      </c>
      <c r="BF183" s="67">
        <f t="shared" si="287"/>
        <v>2650.2000000000003</v>
      </c>
      <c r="BG183" s="66"/>
      <c r="BH183" s="68">
        <f t="shared" ref="BH183:BH214" si="349">IF(OR(D203="NPC06UZDB-GY026M",D203="NPP06UZDB-GY010M",D183="CO155E2-0CM018",D183="CO155E2-0CM023",D183="CO155E2-0CM026",D183="NPP06UZDB-GY150C",D183="NPP06UZDB-GY025M",D183="NPC06UZDB-GY013M",D183="NPP06UZDB-GY001M",D183="NPP06UZDB-GY250C",D183="NPC06UZDB-GY028M",D183="NPC06UZDB-GY018M",D183="NPC06UZDB-GY014M",D183="NPC06UZDB-GY012M",D183="NPC06UZDB-GY011M",D183="NPC06UZDB-GY006M",D183="CO155E2-0CM006",D183="NPP06UZDB-GY005M",D183="NPP06UZDB-GY005M",D183="NPP06UZDB-GY003M",D183="NPP06UZDB-GY002M",D183="NPC06UZDB-GY025M",D183="CO155E2-0CM020",D183="CO155E2-0CM030",D183="NPC06UZDB-GY350C",D183="NPC06UZDB-GY030M",D183="NPC06UZDB-GY020C",D183="NPC06UZDB-GY030M",D183="NPC06UZDB-GY350C",D183="CO155E2-0CM007",D183="NPC06UZDB-GY150C",D183="NPC06UZDB-GY250C",D183="NPC06UZDB-GY007M",D183="CO155E2-0CC050",D183="NPC06UZDB-GY006M",D183="NPC06UZDB-GY008M",D183="NPC06UZDB-GY050C",D183="CO155E2-0CC250",D183="NPC06UZDB-GY750C",D183="NPC06UZDB-GY007M",D183="NPC06UZDB-GY020M",D183="CO155E2-0CC150",D183="CO155E2-0CM015",D183="CO155E2-0CM010",D183="NPC06UZDB-GY450C",D183="NPC06UZDB-GY015M",D183="NPC06UZDB-GY150C",D183="CO155E2-0CM001",D183="CO155E2-0CM002",D183="CO155E2-0CM003",D183="CO155E2-0CM004",D183="CO155E2-0CM005",D183="CO155E2-0CM008",D183="NPC06UZDB-GY010M",D183="NPC06UZDB-GY001M",D183="NPC06UZDB-GY002M",D183="NPC06UZDB-GY003M",D183="NPC06UZDB-GY004M",D183="NPC06UZDB-GY005M",),E183*(F183+0.12),0)</f>
        <v>0</v>
      </c>
      <c r="BI183" s="67">
        <f t="shared" si="337"/>
        <v>11922.800000000003</v>
      </c>
      <c r="BJ183" s="66"/>
      <c r="BK183" s="68">
        <f t="shared" si="288"/>
        <v>0</v>
      </c>
      <c r="BL183" s="67">
        <f t="shared" si="289"/>
        <v>7616</v>
      </c>
      <c r="BM183" s="66"/>
      <c r="BN183" s="68">
        <f t="shared" si="290"/>
        <v>0</v>
      </c>
      <c r="BO183" s="67">
        <f t="shared" si="291"/>
        <v>6613.8</v>
      </c>
      <c r="BP183" s="66"/>
      <c r="BQ183" s="68">
        <f t="shared" si="292"/>
        <v>0</v>
      </c>
      <c r="BR183" s="67">
        <f t="shared" si="293"/>
        <v>10303.599999999995</v>
      </c>
      <c r="BS183" s="66"/>
      <c r="BT183" s="66">
        <f t="shared" si="253"/>
        <v>100</v>
      </c>
      <c r="BU183" s="67">
        <f t="shared" si="338"/>
        <v>76868</v>
      </c>
      <c r="BV183" s="66"/>
      <c r="BW183" s="66">
        <f t="shared" si="254"/>
        <v>100</v>
      </c>
      <c r="BX183" s="67">
        <f t="shared" ref="BX183:BX214" si="350">+BX182+BV183-BW183</f>
        <v>59278</v>
      </c>
      <c r="BY183" s="66"/>
      <c r="BZ183" s="66">
        <f t="shared" si="255"/>
        <v>100</v>
      </c>
      <c r="CA183" s="67">
        <f t="shared" si="339"/>
        <v>69284</v>
      </c>
      <c r="CB183" s="66"/>
      <c r="CC183" s="66">
        <f t="shared" si="294"/>
        <v>0</v>
      </c>
      <c r="CD183" s="67">
        <f t="shared" si="241"/>
        <v>523</v>
      </c>
      <c r="CE183" s="66"/>
      <c r="CF183" s="66">
        <f t="shared" si="295"/>
        <v>0</v>
      </c>
      <c r="CG183" s="67">
        <f t="shared" si="296"/>
        <v>7045.9</v>
      </c>
      <c r="CH183" s="66"/>
      <c r="CI183" s="66">
        <f t="shared" si="256"/>
        <v>0</v>
      </c>
      <c r="CJ183" s="67">
        <f t="shared" si="297"/>
        <v>8813</v>
      </c>
      <c r="CK183" s="66"/>
      <c r="CL183" s="66">
        <f t="shared" si="298"/>
        <v>0</v>
      </c>
      <c r="CM183" s="79">
        <f t="shared" si="299"/>
        <v>4885</v>
      </c>
      <c r="CN183" s="66"/>
      <c r="CO183" s="68">
        <f t="shared" si="236"/>
        <v>0</v>
      </c>
      <c r="CP183" s="79">
        <f t="shared" si="300"/>
        <v>3976</v>
      </c>
      <c r="CQ183" s="66"/>
      <c r="CR183" s="68">
        <f t="shared" si="257"/>
        <v>0</v>
      </c>
      <c r="CS183" s="79">
        <f t="shared" si="345"/>
        <v>6656</v>
      </c>
      <c r="CT183" s="66"/>
      <c r="CU183" s="68">
        <f t="shared" si="258"/>
        <v>0</v>
      </c>
      <c r="CV183" s="200">
        <f t="shared" si="302"/>
        <v>7769</v>
      </c>
      <c r="CW183" s="65"/>
      <c r="CX183" s="66">
        <f t="shared" si="237"/>
        <v>0</v>
      </c>
      <c r="CY183" s="40">
        <f t="shared" si="330"/>
        <v>6603</v>
      </c>
      <c r="CZ183" s="65"/>
      <c r="DA183" s="66">
        <f t="shared" si="303"/>
        <v>0</v>
      </c>
      <c r="DB183" s="67">
        <f t="shared" si="346"/>
        <v>38286</v>
      </c>
      <c r="DC183" s="66"/>
      <c r="DD183" s="66">
        <f t="shared" si="305"/>
        <v>0</v>
      </c>
      <c r="DE183" s="67">
        <f t="shared" si="347"/>
        <v>35057</v>
      </c>
      <c r="DF183" s="66"/>
      <c r="DG183" s="69">
        <f t="shared" si="307"/>
        <v>0</v>
      </c>
      <c r="DH183" s="67">
        <f t="shared" si="344"/>
        <v>56978</v>
      </c>
      <c r="DI183" s="66"/>
      <c r="DJ183" s="66">
        <f t="shared" si="259"/>
        <v>0</v>
      </c>
      <c r="DK183" s="67">
        <f t="shared" si="308"/>
        <v>3139</v>
      </c>
      <c r="DM183" s="206">
        <f t="shared" si="260"/>
        <v>0</v>
      </c>
      <c r="DN183" s="25">
        <f t="shared" si="261"/>
        <v>0</v>
      </c>
      <c r="DO183" s="5"/>
      <c r="DP183" s="43">
        <f t="shared" si="262"/>
        <v>0</v>
      </c>
      <c r="DQ183" s="27">
        <f t="shared" si="309"/>
        <v>7097</v>
      </c>
      <c r="DR183" s="5"/>
      <c r="DS183" s="43">
        <f t="shared" si="263"/>
        <v>0</v>
      </c>
      <c r="DT183" s="27">
        <f t="shared" si="310"/>
        <v>4846</v>
      </c>
      <c r="DU183" s="5"/>
      <c r="DV183" s="43">
        <f t="shared" si="264"/>
        <v>0</v>
      </c>
      <c r="DW183" s="27">
        <f t="shared" si="311"/>
        <v>4835</v>
      </c>
      <c r="DX183" s="5"/>
      <c r="DY183" s="22">
        <f t="shared" si="265"/>
        <v>0</v>
      </c>
      <c r="DZ183" s="25">
        <f t="shared" si="312"/>
        <v>523</v>
      </c>
      <c r="EA183" s="22"/>
      <c r="EB183" s="22">
        <f t="shared" si="266"/>
        <v>0</v>
      </c>
      <c r="EC183" s="28">
        <f t="shared" si="313"/>
        <v>369</v>
      </c>
      <c r="ED183" s="5"/>
      <c r="EE183" s="43">
        <f t="shared" si="331"/>
        <v>0</v>
      </c>
      <c r="EF183" s="27">
        <f t="shared" si="314"/>
        <v>4769</v>
      </c>
      <c r="EG183" s="66"/>
      <c r="EH183" s="66">
        <f t="shared" si="268"/>
        <v>0</v>
      </c>
      <c r="EI183" s="67">
        <f t="shared" si="315"/>
        <v>24637</v>
      </c>
      <c r="EJ183" s="66"/>
      <c r="EK183" s="66">
        <f t="shared" si="269"/>
        <v>0</v>
      </c>
      <c r="EL183" s="67">
        <f t="shared" si="316"/>
        <v>23267</v>
      </c>
      <c r="EM183" s="110">
        <f t="shared" si="317"/>
        <v>101207.62257299997</v>
      </c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</row>
    <row r="184" spans="1:299" ht="11.25" customHeight="1" x14ac:dyDescent="0.25">
      <c r="A184" s="11">
        <v>46046</v>
      </c>
      <c r="B184" s="187">
        <v>46053</v>
      </c>
      <c r="C184" s="176" t="s">
        <v>269</v>
      </c>
      <c r="D184" s="17" t="s">
        <v>41</v>
      </c>
      <c r="E184" s="18">
        <v>38</v>
      </c>
      <c r="F184" s="19">
        <v>2</v>
      </c>
      <c r="G184" s="20">
        <v>191516078857</v>
      </c>
      <c r="H184" s="66">
        <v>240</v>
      </c>
      <c r="I184" s="41">
        <f t="shared" si="244"/>
        <v>0</v>
      </c>
      <c r="J184" s="48">
        <f t="shared" si="340"/>
        <v>88061</v>
      </c>
      <c r="K184" s="66"/>
      <c r="L184" s="41">
        <f t="shared" si="348"/>
        <v>0</v>
      </c>
      <c r="M184" s="48">
        <f t="shared" si="341"/>
        <v>18968</v>
      </c>
      <c r="N184" s="66"/>
      <c r="O184" s="41">
        <f t="shared" si="245"/>
        <v>0</v>
      </c>
      <c r="P184" s="48">
        <f t="shared" si="342"/>
        <v>81938</v>
      </c>
      <c r="Q184" s="66"/>
      <c r="R184" s="66">
        <f t="shared" si="246"/>
        <v>0</v>
      </c>
      <c r="S184" s="67">
        <f t="shared" si="343"/>
        <v>74012</v>
      </c>
      <c r="T184" s="66"/>
      <c r="U184" s="66">
        <f t="shared" si="270"/>
        <v>0</v>
      </c>
      <c r="V184" s="67">
        <f t="shared" si="271"/>
        <v>57056.200000000004</v>
      </c>
      <c r="X184" s="69">
        <f t="shared" si="247"/>
        <v>0</v>
      </c>
      <c r="Y184" s="67">
        <f t="shared" si="336"/>
        <v>8120</v>
      </c>
      <c r="Z184" s="66"/>
      <c r="AA184" s="68">
        <f t="shared" si="323"/>
        <v>0</v>
      </c>
      <c r="AB184" s="67">
        <f t="shared" si="273"/>
        <v>6986</v>
      </c>
      <c r="AC184" s="66"/>
      <c r="AD184" s="66">
        <f t="shared" ref="AD184:AD247" si="351">IF(OR(D184="NPC6ASZDB-GN007M",D184="NPP6ASZDB-GN001M",D184="NPC6ASZDB-GN015C",D184="NPC6ASZDB-GN008M",D184="NPP6ASZDB-GN010M",D184="NPC6ASZDB-GN030C",D184="NPC6ASZDB-GN750C",D184="NPC06SZDB-GN050C",D184="NPC6ASZDB-GN250C",D184="NPC06SZDB-GN002M",D184="NPC06SZDB-GN010M",D184="NPC6ASZDB-GN015M",D184="NPC6ASZDB-GN010M",D184="NPC06SZDB-GN003M",D184="NPC6ASZDB-GN025C",D184="NPC6ASZDB-GN050C",D184="NPC6ASZDB-GN150C",D184="NPC06SZDB-GN001M",D184="NPC06SZDB-GN150C",D184="NPC6ASZDB-GN001M",D184="NPC6ASZDB-GN002M",D184="NPC6ASZDB-GN003M",D184="NPC6ASZDB-GN004M",D184="NPC6ASZDB-GN005M",D184="NPC6ASZDB-GN020M",D184="NPC6ASZDB-GN030M",),E184*(F184+0.1),0)</f>
        <v>0</v>
      </c>
      <c r="AE184" s="67">
        <f t="shared" si="274"/>
        <v>839.5</v>
      </c>
      <c r="AF184" s="66"/>
      <c r="AG184" s="78">
        <f t="shared" si="248"/>
        <v>0</v>
      </c>
      <c r="AH184" s="79">
        <f t="shared" si="275"/>
        <v>851.40000000000009</v>
      </c>
      <c r="AI184" s="66"/>
      <c r="AJ184" s="68">
        <f t="shared" si="249"/>
        <v>0</v>
      </c>
      <c r="AK184" s="67">
        <f t="shared" si="276"/>
        <v>1205.5</v>
      </c>
      <c r="AL184" s="66"/>
      <c r="AM184" s="68">
        <f t="shared" si="250"/>
        <v>0</v>
      </c>
      <c r="AN184" s="67">
        <f t="shared" si="277"/>
        <v>1051.1000000000001</v>
      </c>
      <c r="AO184" s="66"/>
      <c r="AP184" s="68">
        <f t="shared" si="251"/>
        <v>0</v>
      </c>
      <c r="AQ184" s="67">
        <f t="shared" si="278"/>
        <v>2355.3999999999996</v>
      </c>
      <c r="AR184" s="66"/>
      <c r="AS184" s="68">
        <f t="shared" si="252"/>
        <v>0</v>
      </c>
      <c r="AT184" s="67">
        <f t="shared" si="279"/>
        <v>2107.6</v>
      </c>
      <c r="AU184" s="66"/>
      <c r="AV184" s="66">
        <f t="shared" si="280"/>
        <v>80.56</v>
      </c>
      <c r="AW184" s="42">
        <f t="shared" si="281"/>
        <v>1303.0400000000002</v>
      </c>
      <c r="AX184" s="66"/>
      <c r="AY184" s="66">
        <f t="shared" si="282"/>
        <v>0</v>
      </c>
      <c r="AZ184" s="67">
        <f t="shared" si="283"/>
        <v>1870</v>
      </c>
      <c r="BA184" s="66"/>
      <c r="BB184" s="68">
        <f t="shared" si="284"/>
        <v>0</v>
      </c>
      <c r="BC184" s="67">
        <f t="shared" si="285"/>
        <v>3451.6</v>
      </c>
      <c r="BD184" s="66"/>
      <c r="BE184" s="68">
        <f t="shared" si="286"/>
        <v>0</v>
      </c>
      <c r="BF184" s="67">
        <f t="shared" si="287"/>
        <v>2650.2000000000003</v>
      </c>
      <c r="BG184" s="66"/>
      <c r="BH184" s="68">
        <f t="shared" si="349"/>
        <v>0</v>
      </c>
      <c r="BI184" s="67">
        <f t="shared" si="337"/>
        <v>11922.800000000003</v>
      </c>
      <c r="BJ184" s="66"/>
      <c r="BK184" s="68">
        <f t="shared" si="288"/>
        <v>0</v>
      </c>
      <c r="BL184" s="67">
        <f t="shared" si="289"/>
        <v>7616</v>
      </c>
      <c r="BM184" s="66"/>
      <c r="BN184" s="68">
        <f t="shared" si="290"/>
        <v>0</v>
      </c>
      <c r="BO184" s="67">
        <f t="shared" si="291"/>
        <v>6613.8</v>
      </c>
      <c r="BP184" s="66"/>
      <c r="BQ184" s="68">
        <f t="shared" si="292"/>
        <v>0</v>
      </c>
      <c r="BR184" s="67">
        <f t="shared" si="293"/>
        <v>10303.599999999995</v>
      </c>
      <c r="BS184" s="66"/>
      <c r="BT184" s="66">
        <f t="shared" si="253"/>
        <v>76</v>
      </c>
      <c r="BU184" s="67">
        <f t="shared" si="338"/>
        <v>76792</v>
      </c>
      <c r="BV184" s="66"/>
      <c r="BW184" s="66">
        <f t="shared" si="254"/>
        <v>76</v>
      </c>
      <c r="BX184" s="67">
        <f t="shared" si="350"/>
        <v>59202</v>
      </c>
      <c r="BY184" s="66"/>
      <c r="BZ184" s="66">
        <f t="shared" si="255"/>
        <v>76</v>
      </c>
      <c r="CA184" s="67">
        <f t="shared" si="339"/>
        <v>69208</v>
      </c>
      <c r="CB184" s="66"/>
      <c r="CC184" s="66">
        <f t="shared" si="294"/>
        <v>0</v>
      </c>
      <c r="CD184" s="67">
        <f t="shared" si="241"/>
        <v>523</v>
      </c>
      <c r="CE184" s="66"/>
      <c r="CF184" s="66">
        <f t="shared" si="295"/>
        <v>0</v>
      </c>
      <c r="CG184" s="67">
        <f t="shared" si="296"/>
        <v>7045.9</v>
      </c>
      <c r="CH184" s="66"/>
      <c r="CI184" s="66">
        <f t="shared" si="256"/>
        <v>0</v>
      </c>
      <c r="CJ184" s="67">
        <f t="shared" si="297"/>
        <v>8813</v>
      </c>
      <c r="CK184" s="66"/>
      <c r="CL184" s="66">
        <f t="shared" si="298"/>
        <v>0</v>
      </c>
      <c r="CM184" s="79">
        <f t="shared" si="299"/>
        <v>4885</v>
      </c>
      <c r="CN184" s="66"/>
      <c r="CO184" s="68">
        <f t="shared" ref="CO184:CO247" si="352">IF(OR(D184="NPC6AUZDB-BK002M",D184="NPC6AUZDB-BK010M",D184="NPC6AUZDB-BK003M",D184="NPC6AUZDB-BK001M",),E184*(F184+0.1),0)</f>
        <v>0</v>
      </c>
      <c r="CP184" s="79">
        <f t="shared" si="300"/>
        <v>3976</v>
      </c>
      <c r="CQ184" s="66"/>
      <c r="CR184" s="68">
        <f t="shared" si="257"/>
        <v>0</v>
      </c>
      <c r="CS184" s="79">
        <f t="shared" si="345"/>
        <v>6656</v>
      </c>
      <c r="CT184" s="66"/>
      <c r="CU184" s="68">
        <f t="shared" si="258"/>
        <v>0</v>
      </c>
      <c r="CV184" s="200">
        <f t="shared" si="302"/>
        <v>7769</v>
      </c>
      <c r="CW184" s="65"/>
      <c r="CX184" s="66">
        <f t="shared" ref="CX184:CX247" si="353">IF(OR(D184="NPC6AUZDB-GY030C",D184="NPC6AUZDA-GY003M",D175="NPC6AUZDA-GY003M",D184="NPC6AUZDB-GY150C",D184="NPC6AUZDB-GY010M",D184="NPC6AUZDB-GY001M",D184="NPC6AUZDB-GY005M",D184="NPC6AUZDA-GY020M",D184="NPC6AUZDB-GY003M",D184="NPC6AUZDB-GY002M",),E184*(F184+0.1),0)</f>
        <v>0</v>
      </c>
      <c r="CY184" s="40">
        <f t="shared" si="330"/>
        <v>6603</v>
      </c>
      <c r="CZ184" s="65"/>
      <c r="DA184" s="66">
        <f t="shared" si="303"/>
        <v>0</v>
      </c>
      <c r="DB184" s="67">
        <f t="shared" si="346"/>
        <v>38286</v>
      </c>
      <c r="DC184" s="66"/>
      <c r="DD184" s="66">
        <f t="shared" si="305"/>
        <v>0</v>
      </c>
      <c r="DE184" s="67">
        <f t="shared" si="347"/>
        <v>35057</v>
      </c>
      <c r="DF184" s="66"/>
      <c r="DG184" s="69">
        <f t="shared" si="307"/>
        <v>0</v>
      </c>
      <c r="DH184" s="67">
        <f t="shared" si="344"/>
        <v>56978</v>
      </c>
      <c r="DI184" s="66"/>
      <c r="DJ184" s="66">
        <f t="shared" si="259"/>
        <v>0</v>
      </c>
      <c r="DK184" s="67">
        <f t="shared" si="308"/>
        <v>3139</v>
      </c>
      <c r="DM184" s="206">
        <f t="shared" si="260"/>
        <v>0</v>
      </c>
      <c r="DN184" s="25">
        <f t="shared" si="261"/>
        <v>0</v>
      </c>
      <c r="DO184" s="5"/>
      <c r="DP184" s="43">
        <f t="shared" si="262"/>
        <v>0</v>
      </c>
      <c r="DQ184" s="27">
        <f t="shared" si="309"/>
        <v>7097</v>
      </c>
      <c r="DR184" s="5"/>
      <c r="DS184" s="43">
        <f t="shared" si="263"/>
        <v>0</v>
      </c>
      <c r="DT184" s="27">
        <f t="shared" si="310"/>
        <v>4846</v>
      </c>
      <c r="DU184" s="5"/>
      <c r="DV184" s="43">
        <f t="shared" si="264"/>
        <v>0</v>
      </c>
      <c r="DW184" s="27">
        <f t="shared" si="311"/>
        <v>4835</v>
      </c>
      <c r="DX184" s="5"/>
      <c r="DY184" s="22">
        <f t="shared" si="265"/>
        <v>0</v>
      </c>
      <c r="DZ184" s="25">
        <f t="shared" si="312"/>
        <v>523</v>
      </c>
      <c r="EA184" s="22"/>
      <c r="EB184" s="22">
        <f t="shared" si="266"/>
        <v>0</v>
      </c>
      <c r="EC184" s="28">
        <f t="shared" si="313"/>
        <v>369</v>
      </c>
      <c r="ED184" s="5"/>
      <c r="EE184" s="43">
        <f t="shared" si="331"/>
        <v>0</v>
      </c>
      <c r="EF184" s="27">
        <f t="shared" si="314"/>
        <v>4769</v>
      </c>
      <c r="EG184" s="66"/>
      <c r="EH184" s="66">
        <f t="shared" si="268"/>
        <v>0</v>
      </c>
      <c r="EI184" s="67">
        <f t="shared" si="315"/>
        <v>24637</v>
      </c>
      <c r="EJ184" s="66"/>
      <c r="EK184" s="66">
        <f t="shared" si="269"/>
        <v>0</v>
      </c>
      <c r="EL184" s="67">
        <f t="shared" si="316"/>
        <v>23267</v>
      </c>
      <c r="EM184" s="110">
        <f t="shared" si="317"/>
        <v>101144.48737299997</v>
      </c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</row>
    <row r="185" spans="1:299" ht="11.25" customHeight="1" x14ac:dyDescent="0.25">
      <c r="A185" s="11">
        <v>46046</v>
      </c>
      <c r="B185" s="187"/>
      <c r="C185" s="176">
        <v>8004947293</v>
      </c>
      <c r="D185" s="17" t="s">
        <v>231</v>
      </c>
      <c r="E185" s="18">
        <v>50</v>
      </c>
      <c r="F185" s="19">
        <v>3</v>
      </c>
      <c r="G185" s="20">
        <v>191516052307</v>
      </c>
      <c r="H185" s="66"/>
      <c r="I185" s="41">
        <f t="shared" si="244"/>
        <v>0</v>
      </c>
      <c r="J185" s="48">
        <f t="shared" si="340"/>
        <v>88061</v>
      </c>
      <c r="K185" s="66"/>
      <c r="L185" s="41">
        <f t="shared" si="348"/>
        <v>0</v>
      </c>
      <c r="M185" s="48">
        <f t="shared" si="341"/>
        <v>18968</v>
      </c>
      <c r="N185" s="66"/>
      <c r="O185" s="41">
        <f t="shared" si="245"/>
        <v>0</v>
      </c>
      <c r="P185" s="48">
        <f t="shared" si="342"/>
        <v>81938</v>
      </c>
      <c r="Q185" s="66"/>
      <c r="R185" s="66">
        <f t="shared" si="246"/>
        <v>0</v>
      </c>
      <c r="S185" s="67">
        <f t="shared" si="343"/>
        <v>74012</v>
      </c>
      <c r="T185" s="66"/>
      <c r="U185" s="66">
        <f t="shared" si="270"/>
        <v>0</v>
      </c>
      <c r="V185" s="67">
        <f t="shared" si="271"/>
        <v>57056.200000000004</v>
      </c>
      <c r="X185" s="69">
        <f t="shared" si="247"/>
        <v>0</v>
      </c>
      <c r="Y185" s="67">
        <f t="shared" si="336"/>
        <v>8120</v>
      </c>
      <c r="Z185" s="66"/>
      <c r="AA185" s="68">
        <f t="shared" si="323"/>
        <v>0</v>
      </c>
      <c r="AB185" s="67">
        <f t="shared" si="273"/>
        <v>6986</v>
      </c>
      <c r="AC185" s="66"/>
      <c r="AD185" s="66">
        <f t="shared" si="351"/>
        <v>0</v>
      </c>
      <c r="AE185" s="67">
        <f t="shared" si="274"/>
        <v>839.5</v>
      </c>
      <c r="AF185" s="66"/>
      <c r="AG185" s="78">
        <f t="shared" si="248"/>
        <v>0</v>
      </c>
      <c r="AH185" s="79">
        <f t="shared" si="275"/>
        <v>851.40000000000009</v>
      </c>
      <c r="AI185" s="66"/>
      <c r="AJ185" s="68">
        <f t="shared" si="249"/>
        <v>0</v>
      </c>
      <c r="AK185" s="67">
        <f t="shared" si="276"/>
        <v>1205.5</v>
      </c>
      <c r="AL185" s="66"/>
      <c r="AM185" s="68">
        <f t="shared" si="250"/>
        <v>0</v>
      </c>
      <c r="AN185" s="67">
        <f t="shared" si="277"/>
        <v>1051.1000000000001</v>
      </c>
      <c r="AO185" s="66"/>
      <c r="AP185" s="68">
        <f t="shared" si="251"/>
        <v>0</v>
      </c>
      <c r="AQ185" s="67">
        <f t="shared" si="278"/>
        <v>2355.3999999999996</v>
      </c>
      <c r="AR185" s="66"/>
      <c r="AS185" s="68">
        <f t="shared" si="252"/>
        <v>0</v>
      </c>
      <c r="AT185" s="67">
        <f t="shared" si="279"/>
        <v>2107.6</v>
      </c>
      <c r="AU185" s="66"/>
      <c r="AV185" s="66">
        <f t="shared" si="280"/>
        <v>0</v>
      </c>
      <c r="AW185" s="42">
        <f t="shared" si="281"/>
        <v>1303.0400000000002</v>
      </c>
      <c r="AX185" s="66"/>
      <c r="AY185" s="66">
        <f t="shared" si="282"/>
        <v>0</v>
      </c>
      <c r="AZ185" s="67">
        <f t="shared" si="283"/>
        <v>1870</v>
      </c>
      <c r="BA185" s="66"/>
      <c r="BB185" s="68">
        <f t="shared" si="284"/>
        <v>156</v>
      </c>
      <c r="BC185" s="67">
        <f t="shared" si="285"/>
        <v>3295.6</v>
      </c>
      <c r="BD185" s="66"/>
      <c r="BE185" s="68">
        <f t="shared" si="286"/>
        <v>0</v>
      </c>
      <c r="BF185" s="67">
        <f t="shared" si="287"/>
        <v>2650.2000000000003</v>
      </c>
      <c r="BG185" s="66"/>
      <c r="BH185" s="68">
        <f t="shared" si="349"/>
        <v>0</v>
      </c>
      <c r="BI185" s="67">
        <f t="shared" si="337"/>
        <v>11922.800000000003</v>
      </c>
      <c r="BJ185" s="66"/>
      <c r="BK185" s="68">
        <f t="shared" si="288"/>
        <v>0</v>
      </c>
      <c r="BL185" s="67">
        <f t="shared" si="289"/>
        <v>7616</v>
      </c>
      <c r="BM185" s="66"/>
      <c r="BN185" s="68">
        <f t="shared" si="290"/>
        <v>0</v>
      </c>
      <c r="BO185" s="67">
        <f t="shared" si="291"/>
        <v>6613.8</v>
      </c>
      <c r="BP185" s="66"/>
      <c r="BQ185" s="68">
        <f t="shared" si="292"/>
        <v>0</v>
      </c>
      <c r="BR185" s="67">
        <f t="shared" si="293"/>
        <v>10303.599999999995</v>
      </c>
      <c r="BS185" s="66"/>
      <c r="BT185" s="66">
        <f t="shared" si="253"/>
        <v>100</v>
      </c>
      <c r="BU185" s="67">
        <f t="shared" si="338"/>
        <v>76692</v>
      </c>
      <c r="BV185" s="66"/>
      <c r="BW185" s="66">
        <f t="shared" si="254"/>
        <v>100</v>
      </c>
      <c r="BX185" s="67">
        <f t="shared" si="350"/>
        <v>59102</v>
      </c>
      <c r="BY185" s="66"/>
      <c r="BZ185" s="66">
        <f t="shared" si="255"/>
        <v>100</v>
      </c>
      <c r="CA185" s="67">
        <f t="shared" si="339"/>
        <v>69108</v>
      </c>
      <c r="CB185" s="66"/>
      <c r="CC185" s="66">
        <f t="shared" si="294"/>
        <v>0</v>
      </c>
      <c r="CD185" s="67">
        <f t="shared" si="241"/>
        <v>523</v>
      </c>
      <c r="CE185" s="66"/>
      <c r="CF185" s="66">
        <f t="shared" si="295"/>
        <v>0</v>
      </c>
      <c r="CG185" s="67">
        <f t="shared" si="296"/>
        <v>7045.9</v>
      </c>
      <c r="CH185" s="66"/>
      <c r="CI185" s="66">
        <f t="shared" si="256"/>
        <v>0</v>
      </c>
      <c r="CJ185" s="67">
        <f t="shared" si="297"/>
        <v>8813</v>
      </c>
      <c r="CK185" s="66"/>
      <c r="CL185" s="66">
        <f t="shared" si="298"/>
        <v>0</v>
      </c>
      <c r="CM185" s="79">
        <f t="shared" si="299"/>
        <v>4885</v>
      </c>
      <c r="CN185" s="66"/>
      <c r="CO185" s="68">
        <f t="shared" si="352"/>
        <v>0</v>
      </c>
      <c r="CP185" s="79">
        <f t="shared" si="300"/>
        <v>3976</v>
      </c>
      <c r="CQ185" s="66"/>
      <c r="CR185" s="68">
        <f t="shared" si="257"/>
        <v>0</v>
      </c>
      <c r="CS185" s="79">
        <f t="shared" si="345"/>
        <v>6656</v>
      </c>
      <c r="CT185" s="66"/>
      <c r="CU185" s="68">
        <f t="shared" si="258"/>
        <v>0</v>
      </c>
      <c r="CV185" s="200">
        <f t="shared" si="302"/>
        <v>7769</v>
      </c>
      <c r="CW185" s="65"/>
      <c r="CX185" s="66">
        <f t="shared" si="353"/>
        <v>0</v>
      </c>
      <c r="CY185" s="40">
        <f t="shared" si="330"/>
        <v>6603</v>
      </c>
      <c r="CZ185" s="65"/>
      <c r="DA185" s="66">
        <f t="shared" si="303"/>
        <v>0</v>
      </c>
      <c r="DB185" s="67">
        <f t="shared" si="346"/>
        <v>38286</v>
      </c>
      <c r="DC185" s="66"/>
      <c r="DD185" s="66">
        <f t="shared" si="305"/>
        <v>0</v>
      </c>
      <c r="DE185" s="67">
        <f t="shared" si="347"/>
        <v>35057</v>
      </c>
      <c r="DF185" s="66"/>
      <c r="DG185" s="69">
        <f t="shared" si="307"/>
        <v>0</v>
      </c>
      <c r="DH185" s="67">
        <f t="shared" si="344"/>
        <v>56978</v>
      </c>
      <c r="DI185" s="66"/>
      <c r="DJ185" s="66">
        <f t="shared" si="259"/>
        <v>0</v>
      </c>
      <c r="DK185" s="67">
        <f t="shared" si="308"/>
        <v>3139</v>
      </c>
      <c r="DM185" s="206">
        <f t="shared" si="260"/>
        <v>0</v>
      </c>
      <c r="DN185" s="25">
        <f t="shared" si="261"/>
        <v>0</v>
      </c>
      <c r="DO185" s="5"/>
      <c r="DP185" s="43">
        <f t="shared" si="262"/>
        <v>0</v>
      </c>
      <c r="DQ185" s="27">
        <f t="shared" si="309"/>
        <v>7097</v>
      </c>
      <c r="DR185" s="5"/>
      <c r="DS185" s="43">
        <f t="shared" si="263"/>
        <v>0</v>
      </c>
      <c r="DT185" s="27">
        <f t="shared" si="310"/>
        <v>4846</v>
      </c>
      <c r="DU185" s="5"/>
      <c r="DV185" s="43">
        <f t="shared" si="264"/>
        <v>0</v>
      </c>
      <c r="DW185" s="27">
        <f t="shared" si="311"/>
        <v>4835</v>
      </c>
      <c r="DX185" s="5"/>
      <c r="DY185" s="22">
        <f t="shared" si="265"/>
        <v>0</v>
      </c>
      <c r="DZ185" s="25">
        <f t="shared" si="312"/>
        <v>523</v>
      </c>
      <c r="EA185" s="22"/>
      <c r="EB185" s="22">
        <f t="shared" si="266"/>
        <v>0</v>
      </c>
      <c r="EC185" s="28">
        <f t="shared" si="313"/>
        <v>369</v>
      </c>
      <c r="ED185" s="5"/>
      <c r="EE185" s="43">
        <f t="shared" si="331"/>
        <v>0</v>
      </c>
      <c r="EF185" s="27">
        <f t="shared" si="314"/>
        <v>4769</v>
      </c>
      <c r="EG185" s="66"/>
      <c r="EH185" s="66">
        <f t="shared" si="268"/>
        <v>0</v>
      </c>
      <c r="EI185" s="67">
        <f t="shared" si="315"/>
        <v>24637</v>
      </c>
      <c r="EJ185" s="66"/>
      <c r="EK185" s="66">
        <f t="shared" si="269"/>
        <v>0</v>
      </c>
      <c r="EL185" s="67">
        <f t="shared" si="316"/>
        <v>23267</v>
      </c>
      <c r="EM185" s="110">
        <f t="shared" si="317"/>
        <v>101018.21697299997</v>
      </c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  <c r="KM185" s="7"/>
    </row>
    <row r="186" spans="1:299" s="36" customFormat="1" ht="11.25" customHeight="1" x14ac:dyDescent="0.25">
      <c r="A186" s="11">
        <v>46046</v>
      </c>
      <c r="B186" s="187"/>
      <c r="C186" s="176">
        <v>8004947316</v>
      </c>
      <c r="D186" s="17" t="s">
        <v>231</v>
      </c>
      <c r="E186" s="18">
        <v>100</v>
      </c>
      <c r="F186" s="19">
        <v>3</v>
      </c>
      <c r="G186" s="20">
        <v>191516052307</v>
      </c>
      <c r="H186" s="66"/>
      <c r="I186" s="41">
        <f t="shared" si="244"/>
        <v>0</v>
      </c>
      <c r="J186" s="48">
        <f t="shared" si="340"/>
        <v>88061</v>
      </c>
      <c r="K186" s="66"/>
      <c r="L186" s="41">
        <f t="shared" si="348"/>
        <v>0</v>
      </c>
      <c r="M186" s="48">
        <f t="shared" si="341"/>
        <v>18968</v>
      </c>
      <c r="N186" s="66"/>
      <c r="O186" s="41">
        <f t="shared" si="245"/>
        <v>0</v>
      </c>
      <c r="P186" s="48">
        <f t="shared" si="342"/>
        <v>81938</v>
      </c>
      <c r="Q186" s="66"/>
      <c r="R186" s="66">
        <f t="shared" si="246"/>
        <v>0</v>
      </c>
      <c r="S186" s="67">
        <f t="shared" si="343"/>
        <v>74012</v>
      </c>
      <c r="T186" s="66"/>
      <c r="U186" s="66">
        <f t="shared" si="270"/>
        <v>0</v>
      </c>
      <c r="V186" s="67">
        <f t="shared" si="271"/>
        <v>57056.200000000004</v>
      </c>
      <c r="W186" s="136"/>
      <c r="X186" s="69">
        <f t="shared" si="247"/>
        <v>0</v>
      </c>
      <c r="Y186" s="67">
        <f t="shared" si="336"/>
        <v>8120</v>
      </c>
      <c r="Z186" s="66"/>
      <c r="AA186" s="68">
        <f t="shared" si="323"/>
        <v>0</v>
      </c>
      <c r="AB186" s="67">
        <f t="shared" si="273"/>
        <v>6986</v>
      </c>
      <c r="AC186" s="66"/>
      <c r="AD186" s="66">
        <f t="shared" si="351"/>
        <v>0</v>
      </c>
      <c r="AE186" s="67">
        <f t="shared" si="274"/>
        <v>839.5</v>
      </c>
      <c r="AF186" s="66"/>
      <c r="AG186" s="78">
        <f t="shared" si="248"/>
        <v>0</v>
      </c>
      <c r="AH186" s="79">
        <f t="shared" si="275"/>
        <v>851.40000000000009</v>
      </c>
      <c r="AI186" s="66"/>
      <c r="AJ186" s="68">
        <f t="shared" si="249"/>
        <v>0</v>
      </c>
      <c r="AK186" s="67">
        <f t="shared" si="276"/>
        <v>1205.5</v>
      </c>
      <c r="AL186" s="66"/>
      <c r="AM186" s="68">
        <f t="shared" si="250"/>
        <v>0</v>
      </c>
      <c r="AN186" s="67">
        <f t="shared" si="277"/>
        <v>1051.1000000000001</v>
      </c>
      <c r="AO186" s="66"/>
      <c r="AP186" s="68">
        <f t="shared" si="251"/>
        <v>0</v>
      </c>
      <c r="AQ186" s="67">
        <f t="shared" si="278"/>
        <v>2355.3999999999996</v>
      </c>
      <c r="AR186" s="66"/>
      <c r="AS186" s="68">
        <f t="shared" si="252"/>
        <v>0</v>
      </c>
      <c r="AT186" s="67">
        <f t="shared" si="279"/>
        <v>2107.6</v>
      </c>
      <c r="AU186" s="66"/>
      <c r="AV186" s="66">
        <f t="shared" si="280"/>
        <v>0</v>
      </c>
      <c r="AW186" s="42">
        <f t="shared" si="281"/>
        <v>1303.0400000000002</v>
      </c>
      <c r="AX186" s="66"/>
      <c r="AY186" s="66">
        <f t="shared" si="282"/>
        <v>0</v>
      </c>
      <c r="AZ186" s="67">
        <f t="shared" si="283"/>
        <v>1870</v>
      </c>
      <c r="BA186" s="66"/>
      <c r="BB186" s="68">
        <f t="shared" si="284"/>
        <v>312</v>
      </c>
      <c r="BC186" s="67">
        <f t="shared" si="285"/>
        <v>2983.6</v>
      </c>
      <c r="BD186" s="66"/>
      <c r="BE186" s="68">
        <f t="shared" si="286"/>
        <v>0</v>
      </c>
      <c r="BF186" s="67">
        <f t="shared" si="287"/>
        <v>2650.2000000000003</v>
      </c>
      <c r="BG186" s="66"/>
      <c r="BH186" s="68">
        <f t="shared" si="349"/>
        <v>0</v>
      </c>
      <c r="BI186" s="67">
        <f t="shared" si="337"/>
        <v>11922.800000000003</v>
      </c>
      <c r="BJ186" s="66"/>
      <c r="BK186" s="68">
        <f t="shared" si="288"/>
        <v>0</v>
      </c>
      <c r="BL186" s="67">
        <f t="shared" si="289"/>
        <v>7616</v>
      </c>
      <c r="BM186" s="66"/>
      <c r="BN186" s="68">
        <f t="shared" si="290"/>
        <v>0</v>
      </c>
      <c r="BO186" s="67">
        <f t="shared" si="291"/>
        <v>6613.8</v>
      </c>
      <c r="BP186" s="66"/>
      <c r="BQ186" s="68">
        <f t="shared" si="292"/>
        <v>0</v>
      </c>
      <c r="BR186" s="67">
        <f t="shared" si="293"/>
        <v>10303.599999999995</v>
      </c>
      <c r="BS186" s="66"/>
      <c r="BT186" s="66">
        <f t="shared" si="253"/>
        <v>200</v>
      </c>
      <c r="BU186" s="67">
        <f t="shared" si="338"/>
        <v>76492</v>
      </c>
      <c r="BV186" s="66"/>
      <c r="BW186" s="66">
        <f t="shared" si="254"/>
        <v>200</v>
      </c>
      <c r="BX186" s="67">
        <f t="shared" si="350"/>
        <v>58902</v>
      </c>
      <c r="BY186" s="66"/>
      <c r="BZ186" s="66">
        <f t="shared" si="255"/>
        <v>200</v>
      </c>
      <c r="CA186" s="67">
        <f t="shared" si="339"/>
        <v>68908</v>
      </c>
      <c r="CB186" s="66"/>
      <c r="CC186" s="66">
        <f t="shared" si="294"/>
        <v>0</v>
      </c>
      <c r="CD186" s="67">
        <f t="shared" si="241"/>
        <v>523</v>
      </c>
      <c r="CE186" s="66"/>
      <c r="CF186" s="66">
        <f t="shared" si="295"/>
        <v>0</v>
      </c>
      <c r="CG186" s="67">
        <f t="shared" si="296"/>
        <v>7045.9</v>
      </c>
      <c r="CH186" s="66"/>
      <c r="CI186" s="66">
        <f t="shared" si="256"/>
        <v>0</v>
      </c>
      <c r="CJ186" s="67">
        <f t="shared" si="297"/>
        <v>8813</v>
      </c>
      <c r="CK186" s="66"/>
      <c r="CL186" s="66">
        <f t="shared" si="298"/>
        <v>0</v>
      </c>
      <c r="CM186" s="79">
        <f t="shared" si="299"/>
        <v>4885</v>
      </c>
      <c r="CN186" s="66"/>
      <c r="CO186" s="68">
        <f t="shared" si="352"/>
        <v>0</v>
      </c>
      <c r="CP186" s="79">
        <f t="shared" si="300"/>
        <v>3976</v>
      </c>
      <c r="CQ186" s="66"/>
      <c r="CR186" s="68">
        <f t="shared" si="257"/>
        <v>0</v>
      </c>
      <c r="CS186" s="79">
        <f t="shared" si="345"/>
        <v>6656</v>
      </c>
      <c r="CT186" s="66"/>
      <c r="CU186" s="68">
        <f t="shared" si="258"/>
        <v>0</v>
      </c>
      <c r="CV186" s="200">
        <f t="shared" si="302"/>
        <v>7769</v>
      </c>
      <c r="CW186" s="65"/>
      <c r="CX186" s="66">
        <f t="shared" si="353"/>
        <v>0</v>
      </c>
      <c r="CY186" s="40">
        <f t="shared" si="330"/>
        <v>6603</v>
      </c>
      <c r="CZ186" s="65"/>
      <c r="DA186" s="66">
        <f t="shared" si="303"/>
        <v>0</v>
      </c>
      <c r="DB186" s="67">
        <f t="shared" si="346"/>
        <v>38286</v>
      </c>
      <c r="DC186" s="66"/>
      <c r="DD186" s="66">
        <f t="shared" si="305"/>
        <v>0</v>
      </c>
      <c r="DE186" s="67">
        <f t="shared" si="347"/>
        <v>35057</v>
      </c>
      <c r="DF186" s="66"/>
      <c r="DG186" s="69">
        <f t="shared" si="307"/>
        <v>0</v>
      </c>
      <c r="DH186" s="67">
        <f t="shared" si="344"/>
        <v>56978</v>
      </c>
      <c r="DI186" s="66"/>
      <c r="DJ186" s="66">
        <f t="shared" si="259"/>
        <v>0</v>
      </c>
      <c r="DK186" s="67">
        <f t="shared" si="308"/>
        <v>3139</v>
      </c>
      <c r="DL186" s="210"/>
      <c r="DM186" s="206">
        <f t="shared" si="260"/>
        <v>0</v>
      </c>
      <c r="DN186" s="25">
        <f t="shared" si="261"/>
        <v>0</v>
      </c>
      <c r="DO186" s="5"/>
      <c r="DP186" s="43">
        <f t="shared" si="262"/>
        <v>0</v>
      </c>
      <c r="DQ186" s="27">
        <f t="shared" si="309"/>
        <v>7097</v>
      </c>
      <c r="DR186" s="5"/>
      <c r="DS186" s="43">
        <f t="shared" si="263"/>
        <v>0</v>
      </c>
      <c r="DT186" s="27">
        <f t="shared" si="310"/>
        <v>4846</v>
      </c>
      <c r="DU186" s="5"/>
      <c r="DV186" s="43">
        <f t="shared" si="264"/>
        <v>0</v>
      </c>
      <c r="DW186" s="27">
        <f t="shared" si="311"/>
        <v>4835</v>
      </c>
      <c r="DX186" s="5"/>
      <c r="DY186" s="22">
        <f t="shared" si="265"/>
        <v>0</v>
      </c>
      <c r="DZ186" s="25">
        <f t="shared" si="312"/>
        <v>523</v>
      </c>
      <c r="EA186" s="22"/>
      <c r="EB186" s="22">
        <f t="shared" si="266"/>
        <v>0</v>
      </c>
      <c r="EC186" s="28">
        <f t="shared" si="313"/>
        <v>369</v>
      </c>
      <c r="ED186" s="5"/>
      <c r="EE186" s="43">
        <f t="shared" si="331"/>
        <v>0</v>
      </c>
      <c r="EF186" s="27">
        <f t="shared" si="314"/>
        <v>4769</v>
      </c>
      <c r="EG186" s="66"/>
      <c r="EH186" s="66">
        <f t="shared" si="268"/>
        <v>0</v>
      </c>
      <c r="EI186" s="67">
        <f t="shared" si="315"/>
        <v>24637</v>
      </c>
      <c r="EJ186" s="66"/>
      <c r="EK186" s="66">
        <f t="shared" si="269"/>
        <v>0</v>
      </c>
      <c r="EL186" s="67">
        <f t="shared" si="316"/>
        <v>23267</v>
      </c>
      <c r="EM186" s="110">
        <f t="shared" si="317"/>
        <v>100960.60281299998</v>
      </c>
      <c r="EN186" s="7"/>
      <c r="EO186" s="7"/>
      <c r="EP186" s="7"/>
      <c r="EQ186" s="7"/>
      <c r="ER186" s="7"/>
      <c r="ES186" s="7"/>
      <c r="ET186" s="7"/>
    </row>
    <row r="187" spans="1:299" s="36" customFormat="1" ht="11.25" customHeight="1" x14ac:dyDescent="0.25">
      <c r="A187" s="11">
        <v>46046</v>
      </c>
      <c r="B187" s="187"/>
      <c r="C187" s="176">
        <v>8004948269</v>
      </c>
      <c r="D187" s="17" t="s">
        <v>237</v>
      </c>
      <c r="E187" s="18">
        <v>30</v>
      </c>
      <c r="F187" s="19">
        <v>5</v>
      </c>
      <c r="G187" s="20">
        <v>191516052284</v>
      </c>
      <c r="H187" s="66"/>
      <c r="I187" s="41">
        <f t="shared" si="244"/>
        <v>0</v>
      </c>
      <c r="J187" s="48">
        <f t="shared" si="340"/>
        <v>88061</v>
      </c>
      <c r="K187" s="66"/>
      <c r="L187" s="41">
        <f t="shared" si="348"/>
        <v>0</v>
      </c>
      <c r="M187" s="48">
        <f t="shared" si="341"/>
        <v>18968</v>
      </c>
      <c r="N187" s="66"/>
      <c r="O187" s="41">
        <f t="shared" si="245"/>
        <v>0</v>
      </c>
      <c r="P187" s="48">
        <f t="shared" si="342"/>
        <v>81938</v>
      </c>
      <c r="Q187" s="66"/>
      <c r="R187" s="66">
        <f t="shared" si="246"/>
        <v>0</v>
      </c>
      <c r="S187" s="67">
        <f t="shared" si="343"/>
        <v>74012</v>
      </c>
      <c r="T187" s="66"/>
      <c r="U187" s="66">
        <f t="shared" si="270"/>
        <v>0</v>
      </c>
      <c r="V187" s="67">
        <f t="shared" si="271"/>
        <v>57056.200000000004</v>
      </c>
      <c r="W187" s="136"/>
      <c r="X187" s="69">
        <f t="shared" si="247"/>
        <v>0</v>
      </c>
      <c r="Y187" s="67">
        <f t="shared" si="336"/>
        <v>8120</v>
      </c>
      <c r="Z187" s="66"/>
      <c r="AA187" s="68">
        <f t="shared" si="323"/>
        <v>0</v>
      </c>
      <c r="AB187" s="67">
        <f t="shared" si="273"/>
        <v>6986</v>
      </c>
      <c r="AC187" s="66"/>
      <c r="AD187" s="66">
        <f t="shared" si="351"/>
        <v>0</v>
      </c>
      <c r="AE187" s="67">
        <f t="shared" si="274"/>
        <v>839.5</v>
      </c>
      <c r="AF187" s="66"/>
      <c r="AG187" s="78">
        <f t="shared" si="248"/>
        <v>0</v>
      </c>
      <c r="AH187" s="79">
        <f t="shared" si="275"/>
        <v>851.40000000000009</v>
      </c>
      <c r="AI187" s="66"/>
      <c r="AJ187" s="68">
        <f t="shared" si="249"/>
        <v>0</v>
      </c>
      <c r="AK187" s="67">
        <f t="shared" si="276"/>
        <v>1205.5</v>
      </c>
      <c r="AL187" s="66"/>
      <c r="AM187" s="68">
        <f t="shared" si="250"/>
        <v>0</v>
      </c>
      <c r="AN187" s="67">
        <f t="shared" si="277"/>
        <v>1051.1000000000001</v>
      </c>
      <c r="AO187" s="66"/>
      <c r="AP187" s="68">
        <f t="shared" si="251"/>
        <v>0</v>
      </c>
      <c r="AQ187" s="67">
        <f t="shared" si="278"/>
        <v>2355.3999999999996</v>
      </c>
      <c r="AR187" s="66"/>
      <c r="AS187" s="68">
        <f t="shared" si="252"/>
        <v>0</v>
      </c>
      <c r="AT187" s="67">
        <f t="shared" si="279"/>
        <v>2107.6</v>
      </c>
      <c r="AU187" s="66"/>
      <c r="AV187" s="66">
        <f t="shared" si="280"/>
        <v>0</v>
      </c>
      <c r="AW187" s="42">
        <f t="shared" si="281"/>
        <v>1303.0400000000002</v>
      </c>
      <c r="AX187" s="66"/>
      <c r="AY187" s="66">
        <f t="shared" si="282"/>
        <v>0</v>
      </c>
      <c r="AZ187" s="67">
        <f t="shared" si="283"/>
        <v>1870</v>
      </c>
      <c r="BA187" s="66"/>
      <c r="BB187" s="68">
        <f t="shared" si="284"/>
        <v>0</v>
      </c>
      <c r="BC187" s="67">
        <f t="shared" si="285"/>
        <v>2983.6</v>
      </c>
      <c r="BD187" s="66"/>
      <c r="BE187" s="68">
        <f t="shared" si="286"/>
        <v>0</v>
      </c>
      <c r="BF187" s="67">
        <f t="shared" si="287"/>
        <v>2650.2000000000003</v>
      </c>
      <c r="BG187" s="66"/>
      <c r="BH187" s="68">
        <f t="shared" si="349"/>
        <v>0</v>
      </c>
      <c r="BI187" s="67">
        <f t="shared" si="337"/>
        <v>11922.800000000003</v>
      </c>
      <c r="BJ187" s="66"/>
      <c r="BK187" s="68">
        <f t="shared" si="288"/>
        <v>153.6</v>
      </c>
      <c r="BL187" s="67">
        <f t="shared" si="289"/>
        <v>7462.4</v>
      </c>
      <c r="BM187" s="66"/>
      <c r="BN187" s="68">
        <f t="shared" si="290"/>
        <v>0</v>
      </c>
      <c r="BO187" s="67">
        <f t="shared" si="291"/>
        <v>6613.8</v>
      </c>
      <c r="BP187" s="66"/>
      <c r="BQ187" s="68">
        <f t="shared" si="292"/>
        <v>0</v>
      </c>
      <c r="BR187" s="67">
        <f t="shared" si="293"/>
        <v>10303.599999999995</v>
      </c>
      <c r="BS187" s="66"/>
      <c r="BT187" s="66">
        <f t="shared" si="253"/>
        <v>60</v>
      </c>
      <c r="BU187" s="67">
        <f t="shared" si="338"/>
        <v>76432</v>
      </c>
      <c r="BV187" s="66"/>
      <c r="BW187" s="66">
        <f t="shared" si="254"/>
        <v>60</v>
      </c>
      <c r="BX187" s="67">
        <f t="shared" si="350"/>
        <v>58842</v>
      </c>
      <c r="BY187" s="66"/>
      <c r="BZ187" s="66">
        <f t="shared" si="255"/>
        <v>60</v>
      </c>
      <c r="CA187" s="67">
        <f t="shared" si="339"/>
        <v>68848</v>
      </c>
      <c r="CB187" s="66"/>
      <c r="CC187" s="66">
        <f t="shared" si="294"/>
        <v>0</v>
      </c>
      <c r="CD187" s="67">
        <f t="shared" si="241"/>
        <v>523</v>
      </c>
      <c r="CE187" s="66"/>
      <c r="CF187" s="66">
        <f t="shared" si="295"/>
        <v>0</v>
      </c>
      <c r="CG187" s="67">
        <f t="shared" si="296"/>
        <v>7045.9</v>
      </c>
      <c r="CH187" s="66"/>
      <c r="CI187" s="66">
        <f t="shared" si="256"/>
        <v>0</v>
      </c>
      <c r="CJ187" s="67">
        <f t="shared" si="297"/>
        <v>8813</v>
      </c>
      <c r="CK187" s="66"/>
      <c r="CL187" s="66">
        <f t="shared" si="298"/>
        <v>0</v>
      </c>
      <c r="CM187" s="79">
        <f t="shared" si="299"/>
        <v>4885</v>
      </c>
      <c r="CN187" s="66"/>
      <c r="CO187" s="68">
        <f t="shared" si="352"/>
        <v>0</v>
      </c>
      <c r="CP187" s="79">
        <f t="shared" si="300"/>
        <v>3976</v>
      </c>
      <c r="CQ187" s="66"/>
      <c r="CR187" s="68">
        <f t="shared" si="257"/>
        <v>0</v>
      </c>
      <c r="CS187" s="79">
        <f t="shared" si="345"/>
        <v>6656</v>
      </c>
      <c r="CT187" s="66"/>
      <c r="CU187" s="68">
        <f t="shared" si="258"/>
        <v>0</v>
      </c>
      <c r="CV187" s="200">
        <f t="shared" si="302"/>
        <v>7769</v>
      </c>
      <c r="CW187" s="65"/>
      <c r="CX187" s="66">
        <f t="shared" si="353"/>
        <v>0</v>
      </c>
      <c r="CY187" s="40">
        <f t="shared" si="330"/>
        <v>6603</v>
      </c>
      <c r="CZ187" s="65"/>
      <c r="DA187" s="66">
        <f t="shared" si="303"/>
        <v>0</v>
      </c>
      <c r="DB187" s="67">
        <f t="shared" si="346"/>
        <v>38286</v>
      </c>
      <c r="DC187" s="66"/>
      <c r="DD187" s="66">
        <f t="shared" si="305"/>
        <v>0</v>
      </c>
      <c r="DE187" s="67">
        <f t="shared" si="347"/>
        <v>35057</v>
      </c>
      <c r="DF187" s="66"/>
      <c r="DG187" s="69">
        <f t="shared" si="307"/>
        <v>0</v>
      </c>
      <c r="DH187" s="67">
        <f t="shared" si="344"/>
        <v>56978</v>
      </c>
      <c r="DI187" s="66"/>
      <c r="DJ187" s="66">
        <f t="shared" si="259"/>
        <v>0</v>
      </c>
      <c r="DK187" s="67">
        <f t="shared" si="308"/>
        <v>3139</v>
      </c>
      <c r="DL187" s="210"/>
      <c r="DM187" s="206">
        <f t="shared" si="260"/>
        <v>0</v>
      </c>
      <c r="DN187" s="25">
        <f t="shared" si="261"/>
        <v>0</v>
      </c>
      <c r="DO187" s="5"/>
      <c r="DP187" s="43">
        <f t="shared" si="262"/>
        <v>0</v>
      </c>
      <c r="DQ187" s="27">
        <f t="shared" si="309"/>
        <v>7097</v>
      </c>
      <c r="DR187" s="5"/>
      <c r="DS187" s="43">
        <f t="shared" si="263"/>
        <v>0</v>
      </c>
      <c r="DT187" s="27">
        <f t="shared" si="310"/>
        <v>4846</v>
      </c>
      <c r="DU187" s="5"/>
      <c r="DV187" s="43">
        <f t="shared" si="264"/>
        <v>0</v>
      </c>
      <c r="DW187" s="27">
        <f t="shared" si="311"/>
        <v>4835</v>
      </c>
      <c r="DX187" s="5"/>
      <c r="DY187" s="22">
        <f t="shared" si="265"/>
        <v>0</v>
      </c>
      <c r="DZ187" s="25">
        <f t="shared" si="312"/>
        <v>523</v>
      </c>
      <c r="EA187" s="22"/>
      <c r="EB187" s="22">
        <f t="shared" si="266"/>
        <v>0</v>
      </c>
      <c r="EC187" s="28">
        <f t="shared" si="313"/>
        <v>369</v>
      </c>
      <c r="ED187" s="5"/>
      <c r="EE187" s="43">
        <f t="shared" si="331"/>
        <v>0</v>
      </c>
      <c r="EF187" s="27">
        <f t="shared" si="314"/>
        <v>4769</v>
      </c>
      <c r="EG187" s="66"/>
      <c r="EH187" s="66">
        <f t="shared" si="268"/>
        <v>0</v>
      </c>
      <c r="EI187" s="67">
        <f t="shared" si="315"/>
        <v>24637</v>
      </c>
      <c r="EJ187" s="66"/>
      <c r="EK187" s="66">
        <f t="shared" si="269"/>
        <v>0</v>
      </c>
      <c r="EL187" s="67">
        <f t="shared" si="316"/>
        <v>23267</v>
      </c>
      <c r="EM187" s="110">
        <f t="shared" si="317"/>
        <v>100834.67561299997</v>
      </c>
      <c r="EN187" s="7"/>
      <c r="EO187" s="7"/>
      <c r="EP187" s="7"/>
      <c r="EQ187" s="7"/>
      <c r="ER187" s="7"/>
      <c r="ES187" s="7"/>
      <c r="ET187" s="7"/>
    </row>
    <row r="188" spans="1:299" s="36" customFormat="1" ht="11.25" customHeight="1" x14ac:dyDescent="0.25">
      <c r="A188" s="11">
        <v>46046</v>
      </c>
      <c r="B188" s="187"/>
      <c r="C188" s="176">
        <v>8004948271</v>
      </c>
      <c r="D188" s="17" t="s">
        <v>238</v>
      </c>
      <c r="E188" s="18">
        <v>100</v>
      </c>
      <c r="F188" s="19">
        <v>3</v>
      </c>
      <c r="G188" s="20">
        <v>191516041530</v>
      </c>
      <c r="H188" s="66"/>
      <c r="I188" s="41">
        <f t="shared" si="244"/>
        <v>0</v>
      </c>
      <c r="J188" s="48">
        <f t="shared" si="340"/>
        <v>88061</v>
      </c>
      <c r="K188" s="66"/>
      <c r="L188" s="41">
        <f t="shared" si="348"/>
        <v>0</v>
      </c>
      <c r="M188" s="48">
        <f t="shared" si="341"/>
        <v>18968</v>
      </c>
      <c r="N188" s="66"/>
      <c r="O188" s="41">
        <f t="shared" si="245"/>
        <v>0</v>
      </c>
      <c r="P188" s="48">
        <f t="shared" si="342"/>
        <v>81938</v>
      </c>
      <c r="Q188" s="66"/>
      <c r="R188" s="66">
        <f t="shared" si="246"/>
        <v>0</v>
      </c>
      <c r="S188" s="67">
        <f t="shared" si="343"/>
        <v>74012</v>
      </c>
      <c r="T188" s="66"/>
      <c r="U188" s="66">
        <f t="shared" si="270"/>
        <v>0</v>
      </c>
      <c r="V188" s="67">
        <f t="shared" si="271"/>
        <v>57056.200000000004</v>
      </c>
      <c r="W188" s="136"/>
      <c r="X188" s="69">
        <f t="shared" si="247"/>
        <v>0</v>
      </c>
      <c r="Y188" s="67">
        <f t="shared" si="336"/>
        <v>8120</v>
      </c>
      <c r="Z188" s="66"/>
      <c r="AA188" s="68">
        <f t="shared" si="323"/>
        <v>0</v>
      </c>
      <c r="AB188" s="67">
        <f t="shared" si="273"/>
        <v>6986</v>
      </c>
      <c r="AC188" s="66"/>
      <c r="AD188" s="66">
        <f t="shared" si="351"/>
        <v>0</v>
      </c>
      <c r="AE188" s="67">
        <f t="shared" si="274"/>
        <v>839.5</v>
      </c>
      <c r="AF188" s="66"/>
      <c r="AG188" s="78">
        <f t="shared" si="248"/>
        <v>0</v>
      </c>
      <c r="AH188" s="79">
        <f t="shared" si="275"/>
        <v>851.40000000000009</v>
      </c>
      <c r="AI188" s="66"/>
      <c r="AJ188" s="68">
        <f t="shared" si="249"/>
        <v>0</v>
      </c>
      <c r="AK188" s="67">
        <f t="shared" si="276"/>
        <v>1205.5</v>
      </c>
      <c r="AL188" s="66"/>
      <c r="AM188" s="68">
        <f t="shared" si="250"/>
        <v>0</v>
      </c>
      <c r="AN188" s="67">
        <f t="shared" si="277"/>
        <v>1051.1000000000001</v>
      </c>
      <c r="AO188" s="66"/>
      <c r="AP188" s="68">
        <f t="shared" si="251"/>
        <v>0</v>
      </c>
      <c r="AQ188" s="67">
        <f t="shared" si="278"/>
        <v>2355.3999999999996</v>
      </c>
      <c r="AR188" s="66"/>
      <c r="AS188" s="68">
        <f t="shared" si="252"/>
        <v>0</v>
      </c>
      <c r="AT188" s="67">
        <f t="shared" si="279"/>
        <v>2107.6</v>
      </c>
      <c r="AU188" s="66"/>
      <c r="AV188" s="66">
        <f t="shared" si="280"/>
        <v>0</v>
      </c>
      <c r="AW188" s="42">
        <f t="shared" si="281"/>
        <v>1303.0400000000002</v>
      </c>
      <c r="AX188" s="66"/>
      <c r="AY188" s="66">
        <f t="shared" si="282"/>
        <v>0</v>
      </c>
      <c r="AZ188" s="67">
        <f t="shared" si="283"/>
        <v>1870</v>
      </c>
      <c r="BA188" s="66"/>
      <c r="BB188" s="68">
        <f t="shared" si="284"/>
        <v>0</v>
      </c>
      <c r="BC188" s="67">
        <f t="shared" si="285"/>
        <v>2983.6</v>
      </c>
      <c r="BD188" s="66"/>
      <c r="BE188" s="68">
        <f t="shared" si="286"/>
        <v>0</v>
      </c>
      <c r="BF188" s="67">
        <f t="shared" si="287"/>
        <v>2650.2000000000003</v>
      </c>
      <c r="BG188" s="66"/>
      <c r="BH188" s="68">
        <f t="shared" si="349"/>
        <v>0</v>
      </c>
      <c r="BI188" s="67">
        <f t="shared" si="337"/>
        <v>11922.800000000003</v>
      </c>
      <c r="BJ188" s="66"/>
      <c r="BK188" s="68">
        <f t="shared" si="288"/>
        <v>312</v>
      </c>
      <c r="BL188" s="67">
        <f t="shared" si="289"/>
        <v>7150.4</v>
      </c>
      <c r="BM188" s="66"/>
      <c r="BN188" s="68">
        <f t="shared" si="290"/>
        <v>0</v>
      </c>
      <c r="BO188" s="67">
        <f t="shared" si="291"/>
        <v>6613.8</v>
      </c>
      <c r="BP188" s="66"/>
      <c r="BQ188" s="68">
        <f t="shared" si="292"/>
        <v>0</v>
      </c>
      <c r="BR188" s="67">
        <f t="shared" si="293"/>
        <v>10303.599999999995</v>
      </c>
      <c r="BS188" s="66"/>
      <c r="BT188" s="66">
        <f t="shared" si="253"/>
        <v>200</v>
      </c>
      <c r="BU188" s="67">
        <f t="shared" si="338"/>
        <v>76232</v>
      </c>
      <c r="BV188" s="66"/>
      <c r="BW188" s="66">
        <f t="shared" si="254"/>
        <v>200</v>
      </c>
      <c r="BX188" s="67">
        <f t="shared" si="350"/>
        <v>58642</v>
      </c>
      <c r="BY188" s="66"/>
      <c r="BZ188" s="66">
        <f t="shared" si="255"/>
        <v>200</v>
      </c>
      <c r="CA188" s="67">
        <f t="shared" si="339"/>
        <v>68648</v>
      </c>
      <c r="CB188" s="66"/>
      <c r="CC188" s="66">
        <f t="shared" si="294"/>
        <v>0</v>
      </c>
      <c r="CD188" s="67">
        <f t="shared" si="241"/>
        <v>523</v>
      </c>
      <c r="CE188" s="66"/>
      <c r="CF188" s="66">
        <f t="shared" si="295"/>
        <v>0</v>
      </c>
      <c r="CG188" s="67">
        <f t="shared" si="296"/>
        <v>7045.9</v>
      </c>
      <c r="CH188" s="66"/>
      <c r="CI188" s="66">
        <f t="shared" si="256"/>
        <v>0</v>
      </c>
      <c r="CJ188" s="67">
        <f t="shared" si="297"/>
        <v>8813</v>
      </c>
      <c r="CK188" s="66"/>
      <c r="CL188" s="66">
        <f t="shared" si="298"/>
        <v>0</v>
      </c>
      <c r="CM188" s="79">
        <f t="shared" si="299"/>
        <v>4885</v>
      </c>
      <c r="CN188" s="66"/>
      <c r="CO188" s="68">
        <f t="shared" si="352"/>
        <v>0</v>
      </c>
      <c r="CP188" s="79">
        <f t="shared" si="300"/>
        <v>3976</v>
      </c>
      <c r="CQ188" s="66"/>
      <c r="CR188" s="68">
        <f t="shared" si="257"/>
        <v>0</v>
      </c>
      <c r="CS188" s="79">
        <f t="shared" si="345"/>
        <v>6656</v>
      </c>
      <c r="CT188" s="66"/>
      <c r="CU188" s="68">
        <f t="shared" si="258"/>
        <v>0</v>
      </c>
      <c r="CV188" s="200">
        <f t="shared" si="302"/>
        <v>7769</v>
      </c>
      <c r="CW188" s="65"/>
      <c r="CX188" s="66">
        <f t="shared" si="353"/>
        <v>0</v>
      </c>
      <c r="CY188" s="40">
        <f t="shared" si="330"/>
        <v>6603</v>
      </c>
      <c r="CZ188" s="65"/>
      <c r="DA188" s="66">
        <f t="shared" si="303"/>
        <v>0</v>
      </c>
      <c r="DB188" s="67">
        <f t="shared" si="346"/>
        <v>38286</v>
      </c>
      <c r="DC188" s="66"/>
      <c r="DD188" s="66">
        <f t="shared" si="305"/>
        <v>0</v>
      </c>
      <c r="DE188" s="67">
        <f t="shared" si="347"/>
        <v>35057</v>
      </c>
      <c r="DF188" s="66"/>
      <c r="DG188" s="69">
        <f t="shared" si="307"/>
        <v>0</v>
      </c>
      <c r="DH188" s="67">
        <f t="shared" si="344"/>
        <v>56978</v>
      </c>
      <c r="DI188" s="66"/>
      <c r="DJ188" s="66">
        <f t="shared" si="259"/>
        <v>0</v>
      </c>
      <c r="DK188" s="67">
        <f t="shared" si="308"/>
        <v>3139</v>
      </c>
      <c r="DL188" s="210"/>
      <c r="DM188" s="206">
        <f t="shared" si="260"/>
        <v>0</v>
      </c>
      <c r="DN188" s="25">
        <f t="shared" si="261"/>
        <v>0</v>
      </c>
      <c r="DO188" s="5"/>
      <c r="DP188" s="43">
        <f t="shared" si="262"/>
        <v>0</v>
      </c>
      <c r="DQ188" s="27">
        <f t="shared" si="309"/>
        <v>7097</v>
      </c>
      <c r="DR188" s="5"/>
      <c r="DS188" s="43">
        <f t="shared" si="263"/>
        <v>0</v>
      </c>
      <c r="DT188" s="27">
        <f t="shared" si="310"/>
        <v>4846</v>
      </c>
      <c r="DU188" s="5"/>
      <c r="DV188" s="43">
        <f t="shared" si="264"/>
        <v>0</v>
      </c>
      <c r="DW188" s="27">
        <f t="shared" si="311"/>
        <v>4835</v>
      </c>
      <c r="DX188" s="5"/>
      <c r="DY188" s="22">
        <f t="shared" si="265"/>
        <v>0</v>
      </c>
      <c r="DZ188" s="25">
        <f t="shared" si="312"/>
        <v>523</v>
      </c>
      <c r="EA188" s="22"/>
      <c r="EB188" s="22">
        <f t="shared" si="266"/>
        <v>0</v>
      </c>
      <c r="EC188" s="28">
        <f t="shared" si="313"/>
        <v>369</v>
      </c>
      <c r="ED188" s="5"/>
      <c r="EE188" s="43">
        <f t="shared" si="331"/>
        <v>0</v>
      </c>
      <c r="EF188" s="27">
        <f t="shared" si="314"/>
        <v>4769</v>
      </c>
      <c r="EG188" s="66"/>
      <c r="EH188" s="66">
        <f t="shared" si="268"/>
        <v>0</v>
      </c>
      <c r="EI188" s="67">
        <f t="shared" si="315"/>
        <v>24637</v>
      </c>
      <c r="EJ188" s="66"/>
      <c r="EK188" s="66">
        <f t="shared" si="269"/>
        <v>0</v>
      </c>
      <c r="EL188" s="67">
        <f t="shared" si="316"/>
        <v>23267</v>
      </c>
      <c r="EM188" s="110">
        <f t="shared" si="317"/>
        <v>100776.89249299996</v>
      </c>
      <c r="EN188" s="7"/>
      <c r="EO188" s="7"/>
      <c r="EP188" s="7"/>
      <c r="EQ188" s="7"/>
      <c r="ER188" s="7"/>
      <c r="ES188" s="7"/>
      <c r="ET188" s="7"/>
    </row>
    <row r="189" spans="1:299" s="36" customFormat="1" ht="11.25" customHeight="1" x14ac:dyDescent="0.25">
      <c r="A189" s="11">
        <v>46046</v>
      </c>
      <c r="B189" s="187"/>
      <c r="C189" s="176">
        <v>8004948272</v>
      </c>
      <c r="D189" s="17" t="s">
        <v>239</v>
      </c>
      <c r="E189" s="18">
        <v>30</v>
      </c>
      <c r="F189" s="19">
        <v>5</v>
      </c>
      <c r="G189" s="20">
        <v>191516041837</v>
      </c>
      <c r="H189" s="66"/>
      <c r="I189" s="41">
        <f t="shared" si="244"/>
        <v>0</v>
      </c>
      <c r="J189" s="48">
        <f t="shared" si="340"/>
        <v>88061</v>
      </c>
      <c r="K189" s="66"/>
      <c r="L189" s="41">
        <f t="shared" si="348"/>
        <v>0</v>
      </c>
      <c r="M189" s="48">
        <f t="shared" si="341"/>
        <v>18968</v>
      </c>
      <c r="N189" s="66"/>
      <c r="O189" s="41">
        <f t="shared" si="245"/>
        <v>0</v>
      </c>
      <c r="P189" s="48">
        <f t="shared" si="342"/>
        <v>81938</v>
      </c>
      <c r="Q189" s="66"/>
      <c r="R189" s="66">
        <f t="shared" si="246"/>
        <v>0</v>
      </c>
      <c r="S189" s="67">
        <f t="shared" si="343"/>
        <v>74012</v>
      </c>
      <c r="T189" s="66"/>
      <c r="U189" s="66">
        <f t="shared" si="270"/>
        <v>0</v>
      </c>
      <c r="V189" s="67">
        <f t="shared" si="271"/>
        <v>57056.200000000004</v>
      </c>
      <c r="W189" s="136"/>
      <c r="X189" s="69">
        <f t="shared" si="247"/>
        <v>0</v>
      </c>
      <c r="Y189" s="67">
        <f t="shared" si="336"/>
        <v>8120</v>
      </c>
      <c r="Z189" s="66"/>
      <c r="AA189" s="68">
        <f t="shared" si="323"/>
        <v>0</v>
      </c>
      <c r="AB189" s="67">
        <f t="shared" si="273"/>
        <v>6986</v>
      </c>
      <c r="AC189" s="66"/>
      <c r="AD189" s="66">
        <f t="shared" si="351"/>
        <v>0</v>
      </c>
      <c r="AE189" s="67">
        <f t="shared" si="274"/>
        <v>839.5</v>
      </c>
      <c r="AF189" s="66"/>
      <c r="AG189" s="78">
        <f t="shared" si="248"/>
        <v>0</v>
      </c>
      <c r="AH189" s="79">
        <f t="shared" si="275"/>
        <v>851.40000000000009</v>
      </c>
      <c r="AI189" s="66"/>
      <c r="AJ189" s="68">
        <f t="shared" si="249"/>
        <v>0</v>
      </c>
      <c r="AK189" s="67">
        <f t="shared" si="276"/>
        <v>1205.5</v>
      </c>
      <c r="AL189" s="66"/>
      <c r="AM189" s="68">
        <f t="shared" si="250"/>
        <v>0</v>
      </c>
      <c r="AN189" s="67">
        <f t="shared" si="277"/>
        <v>1051.1000000000001</v>
      </c>
      <c r="AO189" s="66"/>
      <c r="AP189" s="68">
        <f t="shared" si="251"/>
        <v>0</v>
      </c>
      <c r="AQ189" s="67">
        <f t="shared" si="278"/>
        <v>2355.3999999999996</v>
      </c>
      <c r="AR189" s="66"/>
      <c r="AS189" s="68">
        <f t="shared" si="252"/>
        <v>0</v>
      </c>
      <c r="AT189" s="67">
        <f t="shared" si="279"/>
        <v>2107.6</v>
      </c>
      <c r="AU189" s="66"/>
      <c r="AV189" s="66">
        <f t="shared" si="280"/>
        <v>0</v>
      </c>
      <c r="AW189" s="42">
        <f t="shared" si="281"/>
        <v>1303.0400000000002</v>
      </c>
      <c r="AX189" s="66"/>
      <c r="AY189" s="66">
        <f t="shared" si="282"/>
        <v>0</v>
      </c>
      <c r="AZ189" s="67">
        <f t="shared" si="283"/>
        <v>1870</v>
      </c>
      <c r="BA189" s="66"/>
      <c r="BB189" s="68">
        <f t="shared" si="284"/>
        <v>153.6</v>
      </c>
      <c r="BC189" s="67">
        <f t="shared" si="285"/>
        <v>2830</v>
      </c>
      <c r="BD189" s="66"/>
      <c r="BE189" s="68">
        <f t="shared" si="286"/>
        <v>0</v>
      </c>
      <c r="BF189" s="67">
        <f t="shared" si="287"/>
        <v>2650.2000000000003</v>
      </c>
      <c r="BG189" s="66"/>
      <c r="BH189" s="68">
        <f t="shared" si="349"/>
        <v>0</v>
      </c>
      <c r="BI189" s="67">
        <f t="shared" si="337"/>
        <v>11922.800000000003</v>
      </c>
      <c r="BJ189" s="66"/>
      <c r="BK189" s="68">
        <f t="shared" si="288"/>
        <v>0</v>
      </c>
      <c r="BL189" s="67">
        <f t="shared" si="289"/>
        <v>7150.4</v>
      </c>
      <c r="BM189" s="66"/>
      <c r="BN189" s="68">
        <f t="shared" si="290"/>
        <v>0</v>
      </c>
      <c r="BO189" s="67">
        <f t="shared" si="291"/>
        <v>6613.8</v>
      </c>
      <c r="BP189" s="66"/>
      <c r="BQ189" s="68">
        <f t="shared" si="292"/>
        <v>0</v>
      </c>
      <c r="BR189" s="67">
        <f t="shared" si="293"/>
        <v>10303.599999999995</v>
      </c>
      <c r="BS189" s="66"/>
      <c r="BT189" s="66">
        <f t="shared" si="253"/>
        <v>60</v>
      </c>
      <c r="BU189" s="67">
        <f t="shared" si="338"/>
        <v>76172</v>
      </c>
      <c r="BV189" s="66"/>
      <c r="BW189" s="66">
        <f t="shared" si="254"/>
        <v>60</v>
      </c>
      <c r="BX189" s="67">
        <f t="shared" si="350"/>
        <v>58582</v>
      </c>
      <c r="BY189" s="66"/>
      <c r="BZ189" s="66">
        <f t="shared" si="255"/>
        <v>60</v>
      </c>
      <c r="CA189" s="67">
        <f t="shared" si="339"/>
        <v>68588</v>
      </c>
      <c r="CB189" s="66"/>
      <c r="CC189" s="66">
        <f t="shared" si="294"/>
        <v>0</v>
      </c>
      <c r="CD189" s="67">
        <f t="shared" si="241"/>
        <v>523</v>
      </c>
      <c r="CE189" s="66"/>
      <c r="CF189" s="66">
        <f t="shared" si="295"/>
        <v>0</v>
      </c>
      <c r="CG189" s="67">
        <f t="shared" si="296"/>
        <v>7045.9</v>
      </c>
      <c r="CH189" s="66"/>
      <c r="CI189" s="66">
        <f t="shared" si="256"/>
        <v>0</v>
      </c>
      <c r="CJ189" s="67">
        <f t="shared" si="297"/>
        <v>8813</v>
      </c>
      <c r="CK189" s="66"/>
      <c r="CL189" s="66">
        <f t="shared" si="298"/>
        <v>0</v>
      </c>
      <c r="CM189" s="79">
        <f t="shared" si="299"/>
        <v>4885</v>
      </c>
      <c r="CN189" s="66"/>
      <c r="CO189" s="68">
        <f t="shared" si="352"/>
        <v>0</v>
      </c>
      <c r="CP189" s="79">
        <f t="shared" si="300"/>
        <v>3976</v>
      </c>
      <c r="CQ189" s="66"/>
      <c r="CR189" s="68">
        <f t="shared" si="257"/>
        <v>0</v>
      </c>
      <c r="CS189" s="79">
        <f t="shared" si="345"/>
        <v>6656</v>
      </c>
      <c r="CT189" s="66"/>
      <c r="CU189" s="68">
        <f t="shared" si="258"/>
        <v>0</v>
      </c>
      <c r="CV189" s="200">
        <f t="shared" si="302"/>
        <v>7769</v>
      </c>
      <c r="CW189" s="65"/>
      <c r="CX189" s="66">
        <f t="shared" si="353"/>
        <v>0</v>
      </c>
      <c r="CY189" s="40">
        <f t="shared" si="330"/>
        <v>6603</v>
      </c>
      <c r="CZ189" s="65"/>
      <c r="DA189" s="66">
        <f t="shared" si="303"/>
        <v>0</v>
      </c>
      <c r="DB189" s="67">
        <f t="shared" si="346"/>
        <v>38286</v>
      </c>
      <c r="DC189" s="66"/>
      <c r="DD189" s="66">
        <f t="shared" si="305"/>
        <v>0</v>
      </c>
      <c r="DE189" s="67">
        <f t="shared" si="347"/>
        <v>35057</v>
      </c>
      <c r="DF189" s="66"/>
      <c r="DG189" s="69">
        <f t="shared" si="307"/>
        <v>0</v>
      </c>
      <c r="DH189" s="67">
        <f t="shared" si="344"/>
        <v>56978</v>
      </c>
      <c r="DI189" s="66"/>
      <c r="DJ189" s="66">
        <f t="shared" si="259"/>
        <v>0</v>
      </c>
      <c r="DK189" s="67">
        <f t="shared" si="308"/>
        <v>3139</v>
      </c>
      <c r="DL189" s="210"/>
      <c r="DM189" s="206">
        <f t="shared" si="260"/>
        <v>0</v>
      </c>
      <c r="DN189" s="25">
        <f t="shared" si="261"/>
        <v>0</v>
      </c>
      <c r="DO189" s="5"/>
      <c r="DP189" s="43">
        <f t="shared" si="262"/>
        <v>0</v>
      </c>
      <c r="DQ189" s="27">
        <f t="shared" si="309"/>
        <v>7097</v>
      </c>
      <c r="DR189" s="5"/>
      <c r="DS189" s="43">
        <f t="shared" si="263"/>
        <v>0</v>
      </c>
      <c r="DT189" s="27">
        <f t="shared" si="310"/>
        <v>4846</v>
      </c>
      <c r="DU189" s="5"/>
      <c r="DV189" s="43">
        <f t="shared" si="264"/>
        <v>0</v>
      </c>
      <c r="DW189" s="27">
        <f t="shared" si="311"/>
        <v>4835</v>
      </c>
      <c r="DX189" s="5"/>
      <c r="DY189" s="22">
        <f t="shared" si="265"/>
        <v>0</v>
      </c>
      <c r="DZ189" s="25">
        <f t="shared" si="312"/>
        <v>523</v>
      </c>
      <c r="EA189" s="22"/>
      <c r="EB189" s="22">
        <f t="shared" si="266"/>
        <v>0</v>
      </c>
      <c r="EC189" s="28">
        <f t="shared" si="313"/>
        <v>369</v>
      </c>
      <c r="ED189" s="5"/>
      <c r="EE189" s="43">
        <f t="shared" si="331"/>
        <v>0</v>
      </c>
      <c r="EF189" s="27">
        <f t="shared" si="314"/>
        <v>4769</v>
      </c>
      <c r="EG189" s="66"/>
      <c r="EH189" s="66">
        <f t="shared" si="268"/>
        <v>0</v>
      </c>
      <c r="EI189" s="67">
        <f t="shared" si="315"/>
        <v>24637</v>
      </c>
      <c r="EJ189" s="66"/>
      <c r="EK189" s="66">
        <f t="shared" si="269"/>
        <v>0</v>
      </c>
      <c r="EL189" s="67">
        <f t="shared" si="316"/>
        <v>23267</v>
      </c>
      <c r="EM189" s="110">
        <f t="shared" si="317"/>
        <v>100747.01129299996</v>
      </c>
      <c r="EN189" s="7"/>
      <c r="EO189" s="7"/>
      <c r="EP189" s="7"/>
      <c r="EQ189" s="7"/>
      <c r="ER189" s="7"/>
      <c r="ES189" s="7"/>
      <c r="ET189" s="7"/>
    </row>
    <row r="190" spans="1:299" ht="11.25" customHeight="1" x14ac:dyDescent="0.25">
      <c r="A190" s="11">
        <v>46046</v>
      </c>
      <c r="B190" s="187"/>
      <c r="C190" s="176">
        <v>8004948274</v>
      </c>
      <c r="D190" s="17" t="s">
        <v>31</v>
      </c>
      <c r="E190" s="18">
        <v>50</v>
      </c>
      <c r="F190" s="19">
        <v>1</v>
      </c>
      <c r="G190" s="20">
        <v>191516042056</v>
      </c>
      <c r="H190" s="66"/>
      <c r="I190" s="41">
        <f t="shared" si="244"/>
        <v>0</v>
      </c>
      <c r="J190" s="48">
        <f t="shared" si="340"/>
        <v>88061</v>
      </c>
      <c r="K190" s="66"/>
      <c r="L190" s="41">
        <f t="shared" si="348"/>
        <v>0</v>
      </c>
      <c r="M190" s="48">
        <f t="shared" si="341"/>
        <v>18968</v>
      </c>
      <c r="N190" s="66"/>
      <c r="O190" s="41">
        <f t="shared" si="245"/>
        <v>0</v>
      </c>
      <c r="P190" s="48">
        <f t="shared" si="342"/>
        <v>81938</v>
      </c>
      <c r="Q190" s="66"/>
      <c r="R190" s="66">
        <f t="shared" si="246"/>
        <v>0</v>
      </c>
      <c r="S190" s="67">
        <f t="shared" si="343"/>
        <v>74012</v>
      </c>
      <c r="T190" s="66"/>
      <c r="U190" s="66">
        <f t="shared" si="270"/>
        <v>0</v>
      </c>
      <c r="V190" s="67">
        <f t="shared" si="271"/>
        <v>57056.200000000004</v>
      </c>
      <c r="X190" s="69">
        <f t="shared" si="247"/>
        <v>0</v>
      </c>
      <c r="Y190" s="67">
        <f t="shared" si="336"/>
        <v>8120</v>
      </c>
      <c r="Z190" s="66"/>
      <c r="AA190" s="68">
        <f t="shared" si="323"/>
        <v>0</v>
      </c>
      <c r="AB190" s="67">
        <f t="shared" si="273"/>
        <v>6986</v>
      </c>
      <c r="AC190" s="66"/>
      <c r="AD190" s="66">
        <f t="shared" si="351"/>
        <v>0</v>
      </c>
      <c r="AE190" s="67">
        <f t="shared" si="274"/>
        <v>839.5</v>
      </c>
      <c r="AF190" s="66"/>
      <c r="AG190" s="78">
        <f t="shared" si="248"/>
        <v>0</v>
      </c>
      <c r="AH190" s="79">
        <f t="shared" si="275"/>
        <v>851.40000000000009</v>
      </c>
      <c r="AI190" s="66"/>
      <c r="AJ190" s="68">
        <f t="shared" si="249"/>
        <v>0</v>
      </c>
      <c r="AK190" s="67">
        <f t="shared" si="276"/>
        <v>1205.5</v>
      </c>
      <c r="AL190" s="66"/>
      <c r="AM190" s="68">
        <f t="shared" si="250"/>
        <v>0</v>
      </c>
      <c r="AN190" s="67">
        <f t="shared" si="277"/>
        <v>1051.1000000000001</v>
      </c>
      <c r="AO190" s="66"/>
      <c r="AP190" s="68">
        <f t="shared" si="251"/>
        <v>0</v>
      </c>
      <c r="AQ190" s="67">
        <f t="shared" si="278"/>
        <v>2355.3999999999996</v>
      </c>
      <c r="AR190" s="66"/>
      <c r="AS190" s="68">
        <f t="shared" si="252"/>
        <v>0</v>
      </c>
      <c r="AT190" s="67">
        <f t="shared" si="279"/>
        <v>2107.6</v>
      </c>
      <c r="AU190" s="66"/>
      <c r="AV190" s="66">
        <f t="shared" si="280"/>
        <v>0</v>
      </c>
      <c r="AW190" s="42">
        <f t="shared" si="281"/>
        <v>1303.0400000000002</v>
      </c>
      <c r="AX190" s="66"/>
      <c r="AY190" s="66">
        <f t="shared" si="282"/>
        <v>0</v>
      </c>
      <c r="AZ190" s="67">
        <f t="shared" si="283"/>
        <v>1870</v>
      </c>
      <c r="BA190" s="66"/>
      <c r="BB190" s="68">
        <f t="shared" si="284"/>
        <v>0</v>
      </c>
      <c r="BC190" s="67">
        <f t="shared" si="285"/>
        <v>2830</v>
      </c>
      <c r="BD190" s="66"/>
      <c r="BE190" s="68">
        <f t="shared" si="286"/>
        <v>0</v>
      </c>
      <c r="BF190" s="67">
        <f t="shared" si="287"/>
        <v>2650.2000000000003</v>
      </c>
      <c r="BG190" s="66"/>
      <c r="BH190" s="68">
        <f t="shared" si="349"/>
        <v>56.000000000000007</v>
      </c>
      <c r="BI190" s="67">
        <f t="shared" si="337"/>
        <v>11866.800000000003</v>
      </c>
      <c r="BJ190" s="66"/>
      <c r="BK190" s="68">
        <f t="shared" si="288"/>
        <v>0</v>
      </c>
      <c r="BL190" s="67">
        <f t="shared" si="289"/>
        <v>7150.4</v>
      </c>
      <c r="BM190" s="66"/>
      <c r="BN190" s="68">
        <f t="shared" si="290"/>
        <v>0</v>
      </c>
      <c r="BO190" s="67">
        <f t="shared" si="291"/>
        <v>6613.8</v>
      </c>
      <c r="BP190" s="66"/>
      <c r="BQ190" s="68">
        <f t="shared" si="292"/>
        <v>0</v>
      </c>
      <c r="BR190" s="67">
        <f t="shared" si="293"/>
        <v>10303.599999999995</v>
      </c>
      <c r="BS190" s="66"/>
      <c r="BT190" s="66">
        <f t="shared" si="253"/>
        <v>100</v>
      </c>
      <c r="BU190" s="67">
        <f t="shared" si="338"/>
        <v>76072</v>
      </c>
      <c r="BV190" s="66"/>
      <c r="BW190" s="66">
        <f t="shared" si="254"/>
        <v>100</v>
      </c>
      <c r="BX190" s="67">
        <f t="shared" si="350"/>
        <v>58482</v>
      </c>
      <c r="BY190" s="66"/>
      <c r="BZ190" s="66">
        <f t="shared" si="255"/>
        <v>100</v>
      </c>
      <c r="CA190" s="67">
        <f t="shared" si="339"/>
        <v>68488</v>
      </c>
      <c r="CB190" s="66"/>
      <c r="CC190" s="66">
        <f t="shared" si="294"/>
        <v>0</v>
      </c>
      <c r="CD190" s="67">
        <f t="shared" ref="CD190:CD253" si="354">+CD189+CB190-CC190</f>
        <v>523</v>
      </c>
      <c r="CE190" s="66"/>
      <c r="CF190" s="66">
        <f t="shared" si="295"/>
        <v>0</v>
      </c>
      <c r="CG190" s="67">
        <f t="shared" si="296"/>
        <v>7045.9</v>
      </c>
      <c r="CH190" s="66"/>
      <c r="CI190" s="66">
        <f t="shared" si="256"/>
        <v>0</v>
      </c>
      <c r="CJ190" s="67">
        <f t="shared" si="297"/>
        <v>8813</v>
      </c>
      <c r="CK190" s="66"/>
      <c r="CL190" s="66">
        <f t="shared" si="298"/>
        <v>0</v>
      </c>
      <c r="CM190" s="79">
        <f t="shared" si="299"/>
        <v>4885</v>
      </c>
      <c r="CN190" s="66"/>
      <c r="CO190" s="68">
        <f t="shared" si="352"/>
        <v>0</v>
      </c>
      <c r="CP190" s="79">
        <f t="shared" si="300"/>
        <v>3976</v>
      </c>
      <c r="CQ190" s="66"/>
      <c r="CR190" s="68">
        <f t="shared" si="257"/>
        <v>0</v>
      </c>
      <c r="CS190" s="79">
        <f t="shared" si="345"/>
        <v>6656</v>
      </c>
      <c r="CT190" s="66"/>
      <c r="CU190" s="68">
        <f t="shared" si="258"/>
        <v>0</v>
      </c>
      <c r="CV190" s="200">
        <f t="shared" si="302"/>
        <v>7769</v>
      </c>
      <c r="CW190" s="65"/>
      <c r="CX190" s="66">
        <f t="shared" si="353"/>
        <v>0</v>
      </c>
      <c r="CY190" s="40">
        <f t="shared" si="330"/>
        <v>6603</v>
      </c>
      <c r="CZ190" s="65"/>
      <c r="DA190" s="66">
        <f t="shared" si="303"/>
        <v>0</v>
      </c>
      <c r="DB190" s="67">
        <f t="shared" si="346"/>
        <v>38286</v>
      </c>
      <c r="DC190" s="66"/>
      <c r="DD190" s="66">
        <f t="shared" si="305"/>
        <v>0</v>
      </c>
      <c r="DE190" s="67">
        <f t="shared" si="347"/>
        <v>35057</v>
      </c>
      <c r="DF190" s="66"/>
      <c r="DG190" s="69">
        <f t="shared" si="307"/>
        <v>0</v>
      </c>
      <c r="DH190" s="67">
        <f t="shared" si="344"/>
        <v>56978</v>
      </c>
      <c r="DI190" s="66"/>
      <c r="DJ190" s="66">
        <f t="shared" si="259"/>
        <v>0</v>
      </c>
      <c r="DK190" s="67">
        <f t="shared" si="308"/>
        <v>3139</v>
      </c>
      <c r="DM190" s="206">
        <f t="shared" si="260"/>
        <v>0</v>
      </c>
      <c r="DN190" s="25">
        <f t="shared" si="261"/>
        <v>0</v>
      </c>
      <c r="DO190" s="5"/>
      <c r="DP190" s="43">
        <f t="shared" si="262"/>
        <v>0</v>
      </c>
      <c r="DQ190" s="27">
        <f t="shared" si="309"/>
        <v>7097</v>
      </c>
      <c r="DR190" s="5"/>
      <c r="DS190" s="43">
        <f t="shared" si="263"/>
        <v>0</v>
      </c>
      <c r="DT190" s="27">
        <f t="shared" si="310"/>
        <v>4846</v>
      </c>
      <c r="DU190" s="5"/>
      <c r="DV190" s="43">
        <f t="shared" si="264"/>
        <v>0</v>
      </c>
      <c r="DW190" s="27">
        <f t="shared" si="311"/>
        <v>4835</v>
      </c>
      <c r="DX190" s="5"/>
      <c r="DY190" s="22">
        <f t="shared" si="265"/>
        <v>0</v>
      </c>
      <c r="DZ190" s="25">
        <f t="shared" si="312"/>
        <v>523</v>
      </c>
      <c r="EA190" s="22"/>
      <c r="EB190" s="22">
        <f t="shared" si="266"/>
        <v>0</v>
      </c>
      <c r="EC190" s="28">
        <f t="shared" si="313"/>
        <v>369</v>
      </c>
      <c r="ED190" s="5"/>
      <c r="EE190" s="43">
        <f t="shared" si="331"/>
        <v>0</v>
      </c>
      <c r="EF190" s="27">
        <f t="shared" si="314"/>
        <v>4769</v>
      </c>
      <c r="EG190" s="66"/>
      <c r="EH190" s="66">
        <f t="shared" si="268"/>
        <v>0</v>
      </c>
      <c r="EI190" s="67">
        <f t="shared" si="315"/>
        <v>24637</v>
      </c>
      <c r="EJ190" s="66"/>
      <c r="EK190" s="66">
        <f t="shared" si="269"/>
        <v>0</v>
      </c>
      <c r="EL190" s="67">
        <f t="shared" si="316"/>
        <v>23267</v>
      </c>
      <c r="EM190" s="110">
        <f t="shared" si="317"/>
        <v>100691.27825299997</v>
      </c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</row>
    <row r="191" spans="1:299" ht="11.25" customHeight="1" x14ac:dyDescent="0.25">
      <c r="A191" s="11">
        <v>46046</v>
      </c>
      <c r="B191" s="187"/>
      <c r="C191" s="176">
        <v>8004948275</v>
      </c>
      <c r="D191" s="17" t="s">
        <v>189</v>
      </c>
      <c r="E191" s="18">
        <v>60</v>
      </c>
      <c r="F191" s="19">
        <v>2</v>
      </c>
      <c r="G191" s="20">
        <v>191516042407</v>
      </c>
      <c r="H191" s="66"/>
      <c r="I191" s="41">
        <f t="shared" si="244"/>
        <v>0</v>
      </c>
      <c r="J191" s="48">
        <f t="shared" si="340"/>
        <v>88061</v>
      </c>
      <c r="K191" s="66"/>
      <c r="L191" s="41">
        <f t="shared" si="348"/>
        <v>0</v>
      </c>
      <c r="M191" s="48">
        <f t="shared" si="341"/>
        <v>18968</v>
      </c>
      <c r="N191" s="66"/>
      <c r="O191" s="41">
        <f t="shared" si="245"/>
        <v>0</v>
      </c>
      <c r="P191" s="48">
        <f t="shared" si="342"/>
        <v>81938</v>
      </c>
      <c r="Q191" s="66"/>
      <c r="R191" s="66">
        <f t="shared" si="246"/>
        <v>0</v>
      </c>
      <c r="S191" s="67">
        <f t="shared" si="343"/>
        <v>74012</v>
      </c>
      <c r="T191" s="66"/>
      <c r="U191" s="66">
        <f t="shared" si="270"/>
        <v>0</v>
      </c>
      <c r="V191" s="67">
        <f t="shared" si="271"/>
        <v>57056.200000000004</v>
      </c>
      <c r="X191" s="69">
        <f t="shared" si="247"/>
        <v>0</v>
      </c>
      <c r="Y191" s="67">
        <f t="shared" si="336"/>
        <v>8120</v>
      </c>
      <c r="Z191" s="66"/>
      <c r="AA191" s="68">
        <f t="shared" si="323"/>
        <v>0</v>
      </c>
      <c r="AB191" s="67">
        <f t="shared" si="273"/>
        <v>6986</v>
      </c>
      <c r="AC191" s="66"/>
      <c r="AD191" s="66">
        <f t="shared" si="351"/>
        <v>0</v>
      </c>
      <c r="AE191" s="67">
        <f t="shared" si="274"/>
        <v>839.5</v>
      </c>
      <c r="AF191" s="66"/>
      <c r="AG191" s="78">
        <f t="shared" si="248"/>
        <v>0</v>
      </c>
      <c r="AH191" s="79">
        <f t="shared" si="275"/>
        <v>851.40000000000009</v>
      </c>
      <c r="AI191" s="66"/>
      <c r="AJ191" s="68">
        <f t="shared" si="249"/>
        <v>0</v>
      </c>
      <c r="AK191" s="67">
        <f t="shared" si="276"/>
        <v>1205.5</v>
      </c>
      <c r="AL191" s="66"/>
      <c r="AM191" s="68">
        <f t="shared" si="250"/>
        <v>0</v>
      </c>
      <c r="AN191" s="67">
        <f t="shared" si="277"/>
        <v>1051.1000000000001</v>
      </c>
      <c r="AO191" s="66"/>
      <c r="AP191" s="68">
        <f t="shared" si="251"/>
        <v>0</v>
      </c>
      <c r="AQ191" s="67">
        <f t="shared" si="278"/>
        <v>2355.3999999999996</v>
      </c>
      <c r="AR191" s="66"/>
      <c r="AS191" s="68">
        <f t="shared" si="252"/>
        <v>0</v>
      </c>
      <c r="AT191" s="67">
        <f t="shared" si="279"/>
        <v>2107.6</v>
      </c>
      <c r="AU191" s="66"/>
      <c r="AV191" s="66">
        <f t="shared" si="280"/>
        <v>0</v>
      </c>
      <c r="AW191" s="42">
        <f t="shared" si="281"/>
        <v>1303.0400000000002</v>
      </c>
      <c r="AX191" s="66"/>
      <c r="AY191" s="66">
        <f t="shared" si="282"/>
        <v>0</v>
      </c>
      <c r="AZ191" s="67">
        <f t="shared" si="283"/>
        <v>1870</v>
      </c>
      <c r="BA191" s="66"/>
      <c r="BB191" s="68">
        <f t="shared" si="284"/>
        <v>0</v>
      </c>
      <c r="BC191" s="67">
        <f t="shared" si="285"/>
        <v>2830</v>
      </c>
      <c r="BD191" s="66"/>
      <c r="BE191" s="68">
        <f t="shared" si="286"/>
        <v>127.2</v>
      </c>
      <c r="BF191" s="67">
        <f t="shared" si="287"/>
        <v>2523.0000000000005</v>
      </c>
      <c r="BG191" s="66"/>
      <c r="BH191" s="68">
        <f t="shared" si="349"/>
        <v>0</v>
      </c>
      <c r="BI191" s="67">
        <f t="shared" si="337"/>
        <v>11866.800000000003</v>
      </c>
      <c r="BJ191" s="66"/>
      <c r="BK191" s="68">
        <f t="shared" si="288"/>
        <v>0</v>
      </c>
      <c r="BL191" s="67">
        <f t="shared" si="289"/>
        <v>7150.4</v>
      </c>
      <c r="BM191" s="66"/>
      <c r="BN191" s="68">
        <f t="shared" si="290"/>
        <v>0</v>
      </c>
      <c r="BO191" s="67">
        <f t="shared" si="291"/>
        <v>6613.8</v>
      </c>
      <c r="BP191" s="66"/>
      <c r="BQ191" s="68">
        <f t="shared" si="292"/>
        <v>0</v>
      </c>
      <c r="BR191" s="67">
        <f t="shared" si="293"/>
        <v>10303.599999999995</v>
      </c>
      <c r="BS191" s="66"/>
      <c r="BT191" s="66">
        <f t="shared" si="253"/>
        <v>120</v>
      </c>
      <c r="BU191" s="67">
        <f t="shared" si="338"/>
        <v>75952</v>
      </c>
      <c r="BV191" s="66"/>
      <c r="BW191" s="66">
        <f t="shared" si="254"/>
        <v>120</v>
      </c>
      <c r="BX191" s="67">
        <f t="shared" si="350"/>
        <v>58362</v>
      </c>
      <c r="BY191" s="66"/>
      <c r="BZ191" s="66">
        <f t="shared" si="255"/>
        <v>120</v>
      </c>
      <c r="CA191" s="67">
        <f t="shared" si="339"/>
        <v>68368</v>
      </c>
      <c r="CB191" s="66"/>
      <c r="CC191" s="66">
        <f t="shared" si="294"/>
        <v>0</v>
      </c>
      <c r="CD191" s="67">
        <f t="shared" si="354"/>
        <v>523</v>
      </c>
      <c r="CE191" s="66"/>
      <c r="CF191" s="66">
        <f t="shared" si="295"/>
        <v>0</v>
      </c>
      <c r="CG191" s="67">
        <f t="shared" si="296"/>
        <v>7045.9</v>
      </c>
      <c r="CH191" s="66"/>
      <c r="CI191" s="66">
        <f t="shared" si="256"/>
        <v>0</v>
      </c>
      <c r="CJ191" s="67">
        <f t="shared" si="297"/>
        <v>8813</v>
      </c>
      <c r="CK191" s="66"/>
      <c r="CL191" s="66">
        <f t="shared" si="298"/>
        <v>0</v>
      </c>
      <c r="CM191" s="79">
        <f t="shared" si="299"/>
        <v>4885</v>
      </c>
      <c r="CN191" s="66"/>
      <c r="CO191" s="68">
        <f t="shared" si="352"/>
        <v>0</v>
      </c>
      <c r="CP191" s="79">
        <f t="shared" si="300"/>
        <v>3976</v>
      </c>
      <c r="CQ191" s="66"/>
      <c r="CR191" s="68">
        <f t="shared" si="257"/>
        <v>0</v>
      </c>
      <c r="CS191" s="79">
        <f t="shared" si="345"/>
        <v>6656</v>
      </c>
      <c r="CT191" s="66"/>
      <c r="CU191" s="68">
        <f t="shared" si="258"/>
        <v>0</v>
      </c>
      <c r="CV191" s="200">
        <f t="shared" si="302"/>
        <v>7769</v>
      </c>
      <c r="CW191" s="65"/>
      <c r="CX191" s="66">
        <f t="shared" si="353"/>
        <v>0</v>
      </c>
      <c r="CY191" s="40">
        <f t="shared" si="330"/>
        <v>6603</v>
      </c>
      <c r="CZ191" s="65"/>
      <c r="DA191" s="66">
        <f t="shared" si="303"/>
        <v>0</v>
      </c>
      <c r="DB191" s="67">
        <f t="shared" si="346"/>
        <v>38286</v>
      </c>
      <c r="DC191" s="66"/>
      <c r="DD191" s="66">
        <f t="shared" si="305"/>
        <v>0</v>
      </c>
      <c r="DE191" s="67">
        <f t="shared" si="347"/>
        <v>35057</v>
      </c>
      <c r="DF191" s="66"/>
      <c r="DG191" s="69">
        <f t="shared" si="307"/>
        <v>0</v>
      </c>
      <c r="DH191" s="67">
        <f t="shared" si="344"/>
        <v>56978</v>
      </c>
      <c r="DI191" s="66"/>
      <c r="DJ191" s="66">
        <f t="shared" si="259"/>
        <v>0</v>
      </c>
      <c r="DK191" s="67">
        <f t="shared" si="308"/>
        <v>3139</v>
      </c>
      <c r="DM191" s="206">
        <f t="shared" si="260"/>
        <v>0</v>
      </c>
      <c r="DN191" s="25">
        <f t="shared" si="261"/>
        <v>0</v>
      </c>
      <c r="DO191" s="5"/>
      <c r="DP191" s="43">
        <f t="shared" si="262"/>
        <v>0</v>
      </c>
      <c r="DQ191" s="27">
        <f t="shared" si="309"/>
        <v>7097</v>
      </c>
      <c r="DR191" s="5"/>
      <c r="DS191" s="43">
        <f t="shared" si="263"/>
        <v>0</v>
      </c>
      <c r="DT191" s="27">
        <f t="shared" si="310"/>
        <v>4846</v>
      </c>
      <c r="DU191" s="5"/>
      <c r="DV191" s="43">
        <f t="shared" si="264"/>
        <v>0</v>
      </c>
      <c r="DW191" s="27">
        <f t="shared" si="311"/>
        <v>4835</v>
      </c>
      <c r="DX191" s="5"/>
      <c r="DY191" s="22">
        <f t="shared" si="265"/>
        <v>0</v>
      </c>
      <c r="DZ191" s="25">
        <f t="shared" si="312"/>
        <v>523</v>
      </c>
      <c r="EA191" s="22"/>
      <c r="EB191" s="22">
        <f t="shared" si="266"/>
        <v>0</v>
      </c>
      <c r="EC191" s="28">
        <f t="shared" si="313"/>
        <v>369</v>
      </c>
      <c r="ED191" s="5"/>
      <c r="EE191" s="43">
        <f t="shared" si="331"/>
        <v>0</v>
      </c>
      <c r="EF191" s="27">
        <f t="shared" si="314"/>
        <v>4769</v>
      </c>
      <c r="EG191" s="66"/>
      <c r="EH191" s="66">
        <f t="shared" si="268"/>
        <v>0</v>
      </c>
      <c r="EI191" s="67">
        <f t="shared" si="315"/>
        <v>24637</v>
      </c>
      <c r="EJ191" s="66"/>
      <c r="EK191" s="66">
        <f t="shared" si="269"/>
        <v>0</v>
      </c>
      <c r="EL191" s="67">
        <f t="shared" si="316"/>
        <v>23267</v>
      </c>
      <c r="EM191" s="110">
        <f t="shared" si="317"/>
        <v>100661.36905299997</v>
      </c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</row>
    <row r="192" spans="1:299" ht="11.25" customHeight="1" x14ac:dyDescent="0.25">
      <c r="A192" s="11">
        <v>46046</v>
      </c>
      <c r="B192" s="187"/>
      <c r="C192" s="176">
        <v>8004948276</v>
      </c>
      <c r="D192" s="17" t="s">
        <v>216</v>
      </c>
      <c r="E192" s="18">
        <v>50</v>
      </c>
      <c r="F192" s="19">
        <v>1</v>
      </c>
      <c r="G192" s="20">
        <v>191516052338</v>
      </c>
      <c r="H192" s="66"/>
      <c r="I192" s="41">
        <f t="shared" si="244"/>
        <v>0</v>
      </c>
      <c r="J192" s="48">
        <f t="shared" si="340"/>
        <v>88061</v>
      </c>
      <c r="K192" s="66"/>
      <c r="L192" s="41">
        <f t="shared" si="348"/>
        <v>0</v>
      </c>
      <c r="M192" s="48">
        <f t="shared" si="341"/>
        <v>18968</v>
      </c>
      <c r="N192" s="66"/>
      <c r="O192" s="41">
        <f t="shared" si="245"/>
        <v>0</v>
      </c>
      <c r="P192" s="48">
        <f t="shared" si="342"/>
        <v>81938</v>
      </c>
      <c r="Q192" s="66"/>
      <c r="R192" s="66">
        <f t="shared" si="246"/>
        <v>0</v>
      </c>
      <c r="S192" s="67">
        <f t="shared" si="343"/>
        <v>74012</v>
      </c>
      <c r="T192" s="66"/>
      <c r="U192" s="66">
        <f t="shared" si="270"/>
        <v>0</v>
      </c>
      <c r="V192" s="67">
        <f t="shared" si="271"/>
        <v>57056.200000000004</v>
      </c>
      <c r="X192" s="69">
        <f t="shared" si="247"/>
        <v>0</v>
      </c>
      <c r="Y192" s="67">
        <f t="shared" si="336"/>
        <v>8120</v>
      </c>
      <c r="Z192" s="66"/>
      <c r="AA192" s="68">
        <f t="shared" si="323"/>
        <v>0</v>
      </c>
      <c r="AB192" s="67">
        <f t="shared" si="273"/>
        <v>6986</v>
      </c>
      <c r="AC192" s="66"/>
      <c r="AD192" s="66">
        <f t="shared" si="351"/>
        <v>0</v>
      </c>
      <c r="AE192" s="67">
        <f t="shared" si="274"/>
        <v>839.5</v>
      </c>
      <c r="AF192" s="66"/>
      <c r="AG192" s="78">
        <f t="shared" si="248"/>
        <v>0</v>
      </c>
      <c r="AH192" s="79">
        <f t="shared" si="275"/>
        <v>851.40000000000009</v>
      </c>
      <c r="AI192" s="66"/>
      <c r="AJ192" s="68">
        <f t="shared" si="249"/>
        <v>0</v>
      </c>
      <c r="AK192" s="67">
        <f t="shared" si="276"/>
        <v>1205.5</v>
      </c>
      <c r="AL192" s="66"/>
      <c r="AM192" s="68">
        <f t="shared" si="250"/>
        <v>0</v>
      </c>
      <c r="AN192" s="67">
        <f t="shared" si="277"/>
        <v>1051.1000000000001</v>
      </c>
      <c r="AO192" s="66"/>
      <c r="AP192" s="68">
        <f t="shared" si="251"/>
        <v>0</v>
      </c>
      <c r="AQ192" s="67">
        <f t="shared" si="278"/>
        <v>2355.3999999999996</v>
      </c>
      <c r="AR192" s="66"/>
      <c r="AS192" s="68">
        <f t="shared" si="252"/>
        <v>0</v>
      </c>
      <c r="AT192" s="67">
        <f t="shared" si="279"/>
        <v>2107.6</v>
      </c>
      <c r="AU192" s="66"/>
      <c r="AV192" s="66">
        <f t="shared" si="280"/>
        <v>0</v>
      </c>
      <c r="AW192" s="42">
        <f t="shared" si="281"/>
        <v>1303.0400000000002</v>
      </c>
      <c r="AX192" s="66"/>
      <c r="AY192" s="66">
        <f t="shared" si="282"/>
        <v>0</v>
      </c>
      <c r="AZ192" s="67">
        <f t="shared" si="283"/>
        <v>1870</v>
      </c>
      <c r="BA192" s="66"/>
      <c r="BB192" s="68">
        <f t="shared" si="284"/>
        <v>0</v>
      </c>
      <c r="BC192" s="67">
        <f t="shared" si="285"/>
        <v>2830</v>
      </c>
      <c r="BD192" s="66"/>
      <c r="BE192" s="68">
        <f t="shared" si="286"/>
        <v>56.000000000000007</v>
      </c>
      <c r="BF192" s="67">
        <f t="shared" si="287"/>
        <v>2467.0000000000005</v>
      </c>
      <c r="BG192" s="66"/>
      <c r="BH192" s="68">
        <f t="shared" si="349"/>
        <v>0</v>
      </c>
      <c r="BI192" s="67">
        <f t="shared" si="337"/>
        <v>11866.800000000003</v>
      </c>
      <c r="BJ192" s="66"/>
      <c r="BK192" s="68">
        <f t="shared" si="288"/>
        <v>0</v>
      </c>
      <c r="BL192" s="67">
        <f t="shared" si="289"/>
        <v>7150.4</v>
      </c>
      <c r="BM192" s="66"/>
      <c r="BN192" s="68">
        <f t="shared" si="290"/>
        <v>0</v>
      </c>
      <c r="BO192" s="67">
        <f t="shared" si="291"/>
        <v>6613.8</v>
      </c>
      <c r="BP192" s="66"/>
      <c r="BQ192" s="68">
        <f t="shared" si="292"/>
        <v>0</v>
      </c>
      <c r="BR192" s="67">
        <f t="shared" si="293"/>
        <v>10303.599999999995</v>
      </c>
      <c r="BS192" s="66"/>
      <c r="BT192" s="66">
        <f t="shared" si="253"/>
        <v>100</v>
      </c>
      <c r="BU192" s="67">
        <f t="shared" si="338"/>
        <v>75852</v>
      </c>
      <c r="BV192" s="66"/>
      <c r="BW192" s="66">
        <f t="shared" si="254"/>
        <v>100</v>
      </c>
      <c r="BX192" s="67">
        <f t="shared" si="350"/>
        <v>58262</v>
      </c>
      <c r="BY192" s="66"/>
      <c r="BZ192" s="66">
        <f t="shared" si="255"/>
        <v>100</v>
      </c>
      <c r="CA192" s="67">
        <f t="shared" si="339"/>
        <v>68268</v>
      </c>
      <c r="CB192" s="66"/>
      <c r="CC192" s="66">
        <f t="shared" si="294"/>
        <v>0</v>
      </c>
      <c r="CD192" s="67">
        <f t="shared" si="354"/>
        <v>523</v>
      </c>
      <c r="CE192" s="66"/>
      <c r="CF192" s="66">
        <f t="shared" si="295"/>
        <v>0</v>
      </c>
      <c r="CG192" s="67">
        <f t="shared" si="296"/>
        <v>7045.9</v>
      </c>
      <c r="CH192" s="66"/>
      <c r="CI192" s="66">
        <f t="shared" si="256"/>
        <v>0</v>
      </c>
      <c r="CJ192" s="67">
        <f t="shared" si="297"/>
        <v>8813</v>
      </c>
      <c r="CK192" s="66"/>
      <c r="CL192" s="66">
        <f t="shared" si="298"/>
        <v>0</v>
      </c>
      <c r="CM192" s="79">
        <f t="shared" si="299"/>
        <v>4885</v>
      </c>
      <c r="CN192" s="66"/>
      <c r="CO192" s="68">
        <f t="shared" si="352"/>
        <v>0</v>
      </c>
      <c r="CP192" s="79">
        <f t="shared" si="300"/>
        <v>3976</v>
      </c>
      <c r="CQ192" s="66"/>
      <c r="CR192" s="68">
        <f t="shared" si="257"/>
        <v>0</v>
      </c>
      <c r="CS192" s="79">
        <f t="shared" si="345"/>
        <v>6656</v>
      </c>
      <c r="CT192" s="66"/>
      <c r="CU192" s="68">
        <f t="shared" si="258"/>
        <v>0</v>
      </c>
      <c r="CV192" s="200">
        <f t="shared" si="302"/>
        <v>7769</v>
      </c>
      <c r="CW192" s="65"/>
      <c r="CX192" s="66">
        <f t="shared" si="353"/>
        <v>0</v>
      </c>
      <c r="CY192" s="40">
        <f t="shared" si="330"/>
        <v>6603</v>
      </c>
      <c r="CZ192" s="65"/>
      <c r="DA192" s="66">
        <f t="shared" si="303"/>
        <v>0</v>
      </c>
      <c r="DB192" s="67">
        <f t="shared" si="346"/>
        <v>38286</v>
      </c>
      <c r="DC192" s="66"/>
      <c r="DD192" s="66">
        <f t="shared" si="305"/>
        <v>0</v>
      </c>
      <c r="DE192" s="67">
        <f t="shared" si="347"/>
        <v>35057</v>
      </c>
      <c r="DF192" s="66"/>
      <c r="DG192" s="69">
        <f t="shared" si="307"/>
        <v>0</v>
      </c>
      <c r="DH192" s="67">
        <f t="shared" si="344"/>
        <v>56978</v>
      </c>
      <c r="DI192" s="66"/>
      <c r="DJ192" s="66">
        <f t="shared" si="259"/>
        <v>0</v>
      </c>
      <c r="DK192" s="67">
        <f t="shared" si="308"/>
        <v>3139</v>
      </c>
      <c r="DM192" s="206">
        <f t="shared" si="260"/>
        <v>0</v>
      </c>
      <c r="DN192" s="25">
        <f t="shared" si="261"/>
        <v>0</v>
      </c>
      <c r="DO192" s="5"/>
      <c r="DP192" s="43">
        <f t="shared" si="262"/>
        <v>0</v>
      </c>
      <c r="DQ192" s="27">
        <f t="shared" si="309"/>
        <v>7097</v>
      </c>
      <c r="DR192" s="5"/>
      <c r="DS192" s="43">
        <f t="shared" si="263"/>
        <v>0</v>
      </c>
      <c r="DT192" s="27">
        <f t="shared" si="310"/>
        <v>4846</v>
      </c>
      <c r="DU192" s="5"/>
      <c r="DV192" s="43">
        <f t="shared" si="264"/>
        <v>0</v>
      </c>
      <c r="DW192" s="27">
        <f t="shared" si="311"/>
        <v>4835</v>
      </c>
      <c r="DX192" s="5"/>
      <c r="DY192" s="22">
        <f t="shared" si="265"/>
        <v>0</v>
      </c>
      <c r="DZ192" s="25">
        <f t="shared" si="312"/>
        <v>523</v>
      </c>
      <c r="EA192" s="22"/>
      <c r="EB192" s="22">
        <f t="shared" si="266"/>
        <v>0</v>
      </c>
      <c r="EC192" s="28">
        <f t="shared" si="313"/>
        <v>369</v>
      </c>
      <c r="ED192" s="5"/>
      <c r="EE192" s="43">
        <f t="shared" si="331"/>
        <v>0</v>
      </c>
      <c r="EF192" s="27">
        <f t="shared" si="314"/>
        <v>4769</v>
      </c>
      <c r="EG192" s="66"/>
      <c r="EH192" s="66">
        <f t="shared" si="268"/>
        <v>0</v>
      </c>
      <c r="EI192" s="67">
        <f t="shared" si="315"/>
        <v>24637</v>
      </c>
      <c r="EJ192" s="66"/>
      <c r="EK192" s="66">
        <f t="shared" si="269"/>
        <v>0</v>
      </c>
      <c r="EL192" s="67">
        <f t="shared" si="316"/>
        <v>23267</v>
      </c>
      <c r="EM192" s="110">
        <f t="shared" si="317"/>
        <v>100598.00585299997</v>
      </c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</row>
    <row r="193" spans="1:299" ht="11.25" customHeight="1" x14ac:dyDescent="0.25">
      <c r="A193" s="11">
        <v>46046</v>
      </c>
      <c r="B193" s="187"/>
      <c r="C193" s="177">
        <v>8004949310</v>
      </c>
      <c r="D193" s="147" t="s">
        <v>241</v>
      </c>
      <c r="E193" s="148">
        <v>100</v>
      </c>
      <c r="F193" s="149">
        <v>1</v>
      </c>
      <c r="G193" s="148">
        <v>191516097773</v>
      </c>
      <c r="H193" s="66"/>
      <c r="I193" s="41">
        <f t="shared" si="244"/>
        <v>0</v>
      </c>
      <c r="J193" s="48">
        <f t="shared" si="340"/>
        <v>88061</v>
      </c>
      <c r="K193" s="66"/>
      <c r="L193" s="41">
        <f t="shared" si="348"/>
        <v>0</v>
      </c>
      <c r="M193" s="48">
        <f t="shared" si="341"/>
        <v>18968</v>
      </c>
      <c r="N193" s="66"/>
      <c r="O193" s="41">
        <f t="shared" si="245"/>
        <v>0</v>
      </c>
      <c r="P193" s="48">
        <f t="shared" si="342"/>
        <v>81938</v>
      </c>
      <c r="Q193" s="66"/>
      <c r="R193" s="66">
        <f t="shared" si="246"/>
        <v>0</v>
      </c>
      <c r="S193" s="67">
        <f t="shared" si="343"/>
        <v>74012</v>
      </c>
      <c r="T193" s="66"/>
      <c r="U193" s="66">
        <f t="shared" si="270"/>
        <v>0</v>
      </c>
      <c r="V193" s="67">
        <f t="shared" si="271"/>
        <v>57056.200000000004</v>
      </c>
      <c r="X193" s="69">
        <f t="shared" si="247"/>
        <v>0</v>
      </c>
      <c r="Y193" s="67">
        <f t="shared" si="336"/>
        <v>8120</v>
      </c>
      <c r="Z193" s="66"/>
      <c r="AA193" s="68">
        <f t="shared" si="323"/>
        <v>0</v>
      </c>
      <c r="AB193" s="67">
        <f t="shared" si="273"/>
        <v>6986</v>
      </c>
      <c r="AC193" s="66"/>
      <c r="AD193" s="66">
        <f t="shared" si="351"/>
        <v>0</v>
      </c>
      <c r="AE193" s="67">
        <f t="shared" si="274"/>
        <v>839.5</v>
      </c>
      <c r="AF193" s="66"/>
      <c r="AG193" s="78">
        <f t="shared" si="248"/>
        <v>0</v>
      </c>
      <c r="AH193" s="79">
        <f t="shared" si="275"/>
        <v>851.40000000000009</v>
      </c>
      <c r="AI193" s="66"/>
      <c r="AJ193" s="68">
        <f t="shared" si="249"/>
        <v>0</v>
      </c>
      <c r="AK193" s="67">
        <f t="shared" si="276"/>
        <v>1205.5</v>
      </c>
      <c r="AL193" s="66"/>
      <c r="AM193" s="68">
        <f t="shared" si="250"/>
        <v>0</v>
      </c>
      <c r="AN193" s="67">
        <f t="shared" si="277"/>
        <v>1051.1000000000001</v>
      </c>
      <c r="AO193" s="66"/>
      <c r="AP193" s="68">
        <f t="shared" si="251"/>
        <v>0</v>
      </c>
      <c r="AQ193" s="67">
        <f t="shared" si="278"/>
        <v>2355.3999999999996</v>
      </c>
      <c r="AR193" s="66"/>
      <c r="AS193" s="68">
        <f t="shared" si="252"/>
        <v>0</v>
      </c>
      <c r="AT193" s="67">
        <f t="shared" si="279"/>
        <v>2107.6</v>
      </c>
      <c r="AU193" s="66"/>
      <c r="AV193" s="66">
        <f t="shared" si="280"/>
        <v>0</v>
      </c>
      <c r="AW193" s="42">
        <f t="shared" si="281"/>
        <v>1303.0400000000002</v>
      </c>
      <c r="AX193" s="66"/>
      <c r="AY193" s="66">
        <f t="shared" si="282"/>
        <v>0</v>
      </c>
      <c r="AZ193" s="67">
        <f t="shared" si="283"/>
        <v>1870</v>
      </c>
      <c r="BA193" s="66"/>
      <c r="BB193" s="68">
        <f t="shared" si="284"/>
        <v>0</v>
      </c>
      <c r="BC193" s="67">
        <f t="shared" si="285"/>
        <v>2830</v>
      </c>
      <c r="BD193" s="66"/>
      <c r="BE193" s="68">
        <f t="shared" si="286"/>
        <v>0</v>
      </c>
      <c r="BF193" s="67">
        <f t="shared" si="287"/>
        <v>2467.0000000000005</v>
      </c>
      <c r="BG193" s="66"/>
      <c r="BH193" s="68">
        <f t="shared" si="349"/>
        <v>0</v>
      </c>
      <c r="BI193" s="67">
        <f t="shared" si="337"/>
        <v>11866.800000000003</v>
      </c>
      <c r="BJ193" s="66"/>
      <c r="BK193" s="68">
        <f t="shared" si="288"/>
        <v>0</v>
      </c>
      <c r="BL193" s="67">
        <f t="shared" si="289"/>
        <v>7150.4</v>
      </c>
      <c r="BM193" s="66"/>
      <c r="BN193" s="68">
        <f t="shared" si="290"/>
        <v>0</v>
      </c>
      <c r="BO193" s="67">
        <f t="shared" si="291"/>
        <v>6613.8</v>
      </c>
      <c r="BP193" s="66"/>
      <c r="BQ193" s="68">
        <f t="shared" si="292"/>
        <v>112.00000000000001</v>
      </c>
      <c r="BR193" s="67">
        <f t="shared" si="293"/>
        <v>10191.599999999995</v>
      </c>
      <c r="BS193" s="66"/>
      <c r="BT193" s="66">
        <f t="shared" si="253"/>
        <v>200</v>
      </c>
      <c r="BU193" s="67">
        <f t="shared" si="338"/>
        <v>75652</v>
      </c>
      <c r="BV193" s="66"/>
      <c r="BW193" s="66">
        <f t="shared" si="254"/>
        <v>200</v>
      </c>
      <c r="BX193" s="67">
        <f t="shared" si="350"/>
        <v>58062</v>
      </c>
      <c r="BY193" s="66"/>
      <c r="BZ193" s="66">
        <f t="shared" si="255"/>
        <v>200</v>
      </c>
      <c r="CA193" s="67">
        <f t="shared" si="339"/>
        <v>68068</v>
      </c>
      <c r="CB193" s="66"/>
      <c r="CC193" s="66">
        <f t="shared" si="294"/>
        <v>0</v>
      </c>
      <c r="CD193" s="67">
        <f t="shared" si="354"/>
        <v>523</v>
      </c>
      <c r="CE193" s="66"/>
      <c r="CF193" s="66">
        <f t="shared" si="295"/>
        <v>0</v>
      </c>
      <c r="CG193" s="67">
        <f t="shared" si="296"/>
        <v>7045.9</v>
      </c>
      <c r="CH193" s="66"/>
      <c r="CI193" s="66">
        <f t="shared" si="256"/>
        <v>0</v>
      </c>
      <c r="CJ193" s="67">
        <f t="shared" si="297"/>
        <v>8813</v>
      </c>
      <c r="CK193" s="66"/>
      <c r="CL193" s="66">
        <f t="shared" si="298"/>
        <v>0</v>
      </c>
      <c r="CM193" s="79">
        <f t="shared" si="299"/>
        <v>4885</v>
      </c>
      <c r="CN193" s="66"/>
      <c r="CO193" s="68">
        <f t="shared" si="352"/>
        <v>0</v>
      </c>
      <c r="CP193" s="79">
        <f t="shared" si="300"/>
        <v>3976</v>
      </c>
      <c r="CQ193" s="66"/>
      <c r="CR193" s="68">
        <f t="shared" si="257"/>
        <v>0</v>
      </c>
      <c r="CS193" s="79">
        <f t="shared" si="345"/>
        <v>6656</v>
      </c>
      <c r="CT193" s="66"/>
      <c r="CU193" s="68">
        <f t="shared" si="258"/>
        <v>0</v>
      </c>
      <c r="CV193" s="200">
        <f t="shared" si="302"/>
        <v>7769</v>
      </c>
      <c r="CW193" s="65"/>
      <c r="CX193" s="66">
        <f t="shared" si="353"/>
        <v>0</v>
      </c>
      <c r="CY193" s="40">
        <f t="shared" si="330"/>
        <v>6603</v>
      </c>
      <c r="CZ193" s="65"/>
      <c r="DA193" s="66">
        <f t="shared" si="303"/>
        <v>0</v>
      </c>
      <c r="DB193" s="67">
        <f t="shared" si="346"/>
        <v>38286</v>
      </c>
      <c r="DC193" s="66"/>
      <c r="DD193" s="66">
        <f t="shared" si="305"/>
        <v>0</v>
      </c>
      <c r="DE193" s="67">
        <f t="shared" si="347"/>
        <v>35057</v>
      </c>
      <c r="DF193" s="66"/>
      <c r="DG193" s="69">
        <f t="shared" si="307"/>
        <v>100</v>
      </c>
      <c r="DH193" s="67">
        <f t="shared" si="344"/>
        <v>56878</v>
      </c>
      <c r="DI193" s="66"/>
      <c r="DJ193" s="66">
        <f t="shared" si="259"/>
        <v>0</v>
      </c>
      <c r="DK193" s="67">
        <f t="shared" si="308"/>
        <v>3139</v>
      </c>
      <c r="DM193" s="206">
        <f t="shared" si="260"/>
        <v>0</v>
      </c>
      <c r="DN193" s="25">
        <f t="shared" si="261"/>
        <v>0</v>
      </c>
      <c r="DO193" s="5"/>
      <c r="DP193" s="43">
        <f t="shared" si="262"/>
        <v>0</v>
      </c>
      <c r="DQ193" s="27">
        <f t="shared" si="309"/>
        <v>7097</v>
      </c>
      <c r="DR193" s="5"/>
      <c r="DS193" s="43">
        <f t="shared" si="263"/>
        <v>0</v>
      </c>
      <c r="DT193" s="27">
        <f t="shared" si="310"/>
        <v>4846</v>
      </c>
      <c r="DU193" s="5"/>
      <c r="DV193" s="43">
        <f t="shared" si="264"/>
        <v>0</v>
      </c>
      <c r="DW193" s="27">
        <f t="shared" si="311"/>
        <v>4835</v>
      </c>
      <c r="DX193" s="5"/>
      <c r="DY193" s="22">
        <f t="shared" si="265"/>
        <v>0</v>
      </c>
      <c r="DZ193" s="25">
        <f t="shared" si="312"/>
        <v>523</v>
      </c>
      <c r="EA193" s="22"/>
      <c r="EB193" s="22">
        <f t="shared" si="266"/>
        <v>0</v>
      </c>
      <c r="EC193" s="28">
        <f t="shared" si="313"/>
        <v>369</v>
      </c>
      <c r="ED193" s="5"/>
      <c r="EE193" s="43">
        <f t="shared" si="331"/>
        <v>0</v>
      </c>
      <c r="EF193" s="27">
        <f t="shared" si="314"/>
        <v>4769</v>
      </c>
      <c r="EG193" s="66"/>
      <c r="EH193" s="66">
        <f t="shared" si="268"/>
        <v>0</v>
      </c>
      <c r="EI193" s="67">
        <f t="shared" si="315"/>
        <v>24637</v>
      </c>
      <c r="EJ193" s="66"/>
      <c r="EK193" s="66">
        <f t="shared" si="269"/>
        <v>0</v>
      </c>
      <c r="EL193" s="67">
        <f t="shared" si="316"/>
        <v>23267</v>
      </c>
      <c r="EM193" s="110">
        <f t="shared" si="317"/>
        <v>100540.12193299997</v>
      </c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  <c r="KM193" s="7"/>
    </row>
    <row r="194" spans="1:299" ht="11.25" customHeight="1" x14ac:dyDescent="0.25">
      <c r="A194" s="11">
        <v>46046</v>
      </c>
      <c r="B194" s="187"/>
      <c r="C194" s="177">
        <v>8004949311</v>
      </c>
      <c r="D194" s="147" t="s">
        <v>242</v>
      </c>
      <c r="E194" s="148">
        <v>60</v>
      </c>
      <c r="F194" s="149">
        <v>2</v>
      </c>
      <c r="G194" s="148">
        <v>191516097780</v>
      </c>
      <c r="H194" s="66"/>
      <c r="I194" s="41">
        <f t="shared" si="244"/>
        <v>0</v>
      </c>
      <c r="J194" s="48">
        <f t="shared" si="340"/>
        <v>88061</v>
      </c>
      <c r="K194" s="66"/>
      <c r="L194" s="41">
        <f t="shared" si="348"/>
        <v>0</v>
      </c>
      <c r="M194" s="48">
        <f t="shared" si="341"/>
        <v>18968</v>
      </c>
      <c r="N194" s="66"/>
      <c r="O194" s="41">
        <f t="shared" si="245"/>
        <v>0</v>
      </c>
      <c r="P194" s="48">
        <f t="shared" si="342"/>
        <v>81938</v>
      </c>
      <c r="Q194" s="66"/>
      <c r="R194" s="66">
        <f t="shared" si="246"/>
        <v>0</v>
      </c>
      <c r="S194" s="67">
        <f t="shared" si="343"/>
        <v>74012</v>
      </c>
      <c r="T194" s="66"/>
      <c r="U194" s="66">
        <f t="shared" si="270"/>
        <v>0</v>
      </c>
      <c r="V194" s="67">
        <f t="shared" si="271"/>
        <v>57056.200000000004</v>
      </c>
      <c r="X194" s="69">
        <f t="shared" si="247"/>
        <v>0</v>
      </c>
      <c r="Y194" s="67">
        <f t="shared" si="336"/>
        <v>8120</v>
      </c>
      <c r="Z194" s="66"/>
      <c r="AA194" s="68">
        <f t="shared" si="323"/>
        <v>0</v>
      </c>
      <c r="AB194" s="67">
        <f t="shared" si="273"/>
        <v>6986</v>
      </c>
      <c r="AC194" s="66"/>
      <c r="AD194" s="66">
        <f t="shared" si="351"/>
        <v>0</v>
      </c>
      <c r="AE194" s="67">
        <f t="shared" si="274"/>
        <v>839.5</v>
      </c>
      <c r="AF194" s="66"/>
      <c r="AG194" s="78">
        <f t="shared" si="248"/>
        <v>0</v>
      </c>
      <c r="AH194" s="79">
        <f t="shared" si="275"/>
        <v>851.40000000000009</v>
      </c>
      <c r="AI194" s="66"/>
      <c r="AJ194" s="68">
        <f t="shared" si="249"/>
        <v>0</v>
      </c>
      <c r="AK194" s="67">
        <f t="shared" si="276"/>
        <v>1205.5</v>
      </c>
      <c r="AL194" s="66"/>
      <c r="AM194" s="68">
        <f t="shared" si="250"/>
        <v>0</v>
      </c>
      <c r="AN194" s="67">
        <f t="shared" si="277"/>
        <v>1051.1000000000001</v>
      </c>
      <c r="AO194" s="66"/>
      <c r="AP194" s="68">
        <f t="shared" si="251"/>
        <v>0</v>
      </c>
      <c r="AQ194" s="67">
        <f t="shared" si="278"/>
        <v>2355.3999999999996</v>
      </c>
      <c r="AR194" s="66"/>
      <c r="AS194" s="68">
        <f t="shared" si="252"/>
        <v>0</v>
      </c>
      <c r="AT194" s="67">
        <f t="shared" si="279"/>
        <v>2107.6</v>
      </c>
      <c r="AU194" s="66"/>
      <c r="AV194" s="66">
        <f t="shared" si="280"/>
        <v>0</v>
      </c>
      <c r="AW194" s="42">
        <f t="shared" si="281"/>
        <v>1303.0400000000002</v>
      </c>
      <c r="AX194" s="66"/>
      <c r="AY194" s="66">
        <f t="shared" si="282"/>
        <v>0</v>
      </c>
      <c r="AZ194" s="67">
        <f t="shared" si="283"/>
        <v>1870</v>
      </c>
      <c r="BA194" s="66"/>
      <c r="BB194" s="68">
        <f t="shared" si="284"/>
        <v>0</v>
      </c>
      <c r="BC194" s="67">
        <f t="shared" si="285"/>
        <v>2830</v>
      </c>
      <c r="BD194" s="66"/>
      <c r="BE194" s="68">
        <f t="shared" si="286"/>
        <v>0</v>
      </c>
      <c r="BF194" s="67">
        <f t="shared" si="287"/>
        <v>2467.0000000000005</v>
      </c>
      <c r="BG194" s="66"/>
      <c r="BH194" s="68">
        <f t="shared" si="349"/>
        <v>0</v>
      </c>
      <c r="BI194" s="67">
        <f t="shared" si="337"/>
        <v>11866.800000000003</v>
      </c>
      <c r="BJ194" s="66"/>
      <c r="BK194" s="68">
        <f t="shared" si="288"/>
        <v>0</v>
      </c>
      <c r="BL194" s="67">
        <f t="shared" si="289"/>
        <v>7150.4</v>
      </c>
      <c r="BM194" s="66"/>
      <c r="BN194" s="68">
        <f t="shared" si="290"/>
        <v>0</v>
      </c>
      <c r="BO194" s="67">
        <f t="shared" si="291"/>
        <v>6613.8</v>
      </c>
      <c r="BP194" s="66"/>
      <c r="BQ194" s="68">
        <f t="shared" si="292"/>
        <v>127.2</v>
      </c>
      <c r="BR194" s="67">
        <f t="shared" si="293"/>
        <v>10064.399999999994</v>
      </c>
      <c r="BS194" s="66"/>
      <c r="BT194" s="66">
        <f t="shared" si="253"/>
        <v>120</v>
      </c>
      <c r="BU194" s="67">
        <f t="shared" si="338"/>
        <v>75532</v>
      </c>
      <c r="BV194" s="66"/>
      <c r="BW194" s="66">
        <f t="shared" si="254"/>
        <v>120</v>
      </c>
      <c r="BX194" s="67">
        <f t="shared" si="350"/>
        <v>57942</v>
      </c>
      <c r="BY194" s="66"/>
      <c r="BZ194" s="66">
        <f t="shared" si="255"/>
        <v>120</v>
      </c>
      <c r="CA194" s="67">
        <f t="shared" si="339"/>
        <v>67948</v>
      </c>
      <c r="CB194" s="66"/>
      <c r="CC194" s="66">
        <f t="shared" si="294"/>
        <v>0</v>
      </c>
      <c r="CD194" s="67">
        <f t="shared" si="354"/>
        <v>523</v>
      </c>
      <c r="CE194" s="66"/>
      <c r="CF194" s="66">
        <f t="shared" si="295"/>
        <v>0</v>
      </c>
      <c r="CG194" s="67">
        <f t="shared" si="296"/>
        <v>7045.9</v>
      </c>
      <c r="CH194" s="66"/>
      <c r="CI194" s="66">
        <f t="shared" si="256"/>
        <v>0</v>
      </c>
      <c r="CJ194" s="67">
        <f t="shared" si="297"/>
        <v>8813</v>
      </c>
      <c r="CK194" s="66"/>
      <c r="CL194" s="66">
        <f t="shared" si="298"/>
        <v>0</v>
      </c>
      <c r="CM194" s="79">
        <f t="shared" si="299"/>
        <v>4885</v>
      </c>
      <c r="CN194" s="66"/>
      <c r="CO194" s="68">
        <f t="shared" si="352"/>
        <v>0</v>
      </c>
      <c r="CP194" s="79">
        <f t="shared" si="300"/>
        <v>3976</v>
      </c>
      <c r="CQ194" s="66"/>
      <c r="CR194" s="68">
        <f t="shared" si="257"/>
        <v>0</v>
      </c>
      <c r="CS194" s="79">
        <f t="shared" si="345"/>
        <v>6656</v>
      </c>
      <c r="CT194" s="66"/>
      <c r="CU194" s="68">
        <f t="shared" si="258"/>
        <v>0</v>
      </c>
      <c r="CV194" s="200">
        <f t="shared" si="302"/>
        <v>7769</v>
      </c>
      <c r="CW194" s="65"/>
      <c r="CX194" s="66">
        <f t="shared" si="353"/>
        <v>0</v>
      </c>
      <c r="CY194" s="40">
        <f t="shared" ref="CY194:CY223" si="355">+CY193+CW194-CX194</f>
        <v>6603</v>
      </c>
      <c r="CZ194" s="65"/>
      <c r="DA194" s="66">
        <f t="shared" si="303"/>
        <v>0</v>
      </c>
      <c r="DB194" s="67">
        <f t="shared" si="346"/>
        <v>38286</v>
      </c>
      <c r="DC194" s="66"/>
      <c r="DD194" s="66">
        <f t="shared" si="305"/>
        <v>0</v>
      </c>
      <c r="DE194" s="67">
        <f t="shared" si="347"/>
        <v>35057</v>
      </c>
      <c r="DF194" s="66"/>
      <c r="DG194" s="69">
        <f t="shared" si="307"/>
        <v>60</v>
      </c>
      <c r="DH194" s="67">
        <f t="shared" si="344"/>
        <v>56818</v>
      </c>
      <c r="DI194" s="66"/>
      <c r="DJ194" s="66">
        <f t="shared" si="259"/>
        <v>0</v>
      </c>
      <c r="DK194" s="67">
        <f t="shared" si="308"/>
        <v>3139</v>
      </c>
      <c r="DM194" s="206">
        <f t="shared" si="260"/>
        <v>0</v>
      </c>
      <c r="DN194" s="25">
        <f t="shared" si="261"/>
        <v>0</v>
      </c>
      <c r="DO194" s="5"/>
      <c r="DP194" s="43">
        <f t="shared" si="262"/>
        <v>0</v>
      </c>
      <c r="DQ194" s="27">
        <f t="shared" si="309"/>
        <v>7097</v>
      </c>
      <c r="DR194" s="5"/>
      <c r="DS194" s="43">
        <f t="shared" si="263"/>
        <v>0</v>
      </c>
      <c r="DT194" s="27">
        <f t="shared" si="310"/>
        <v>4846</v>
      </c>
      <c r="DU194" s="5"/>
      <c r="DV194" s="43">
        <f t="shared" si="264"/>
        <v>0</v>
      </c>
      <c r="DW194" s="27">
        <f t="shared" si="311"/>
        <v>4835</v>
      </c>
      <c r="DX194" s="5"/>
      <c r="DY194" s="22">
        <f t="shared" si="265"/>
        <v>0</v>
      </c>
      <c r="DZ194" s="25">
        <f t="shared" si="312"/>
        <v>523</v>
      </c>
      <c r="EA194" s="22"/>
      <c r="EB194" s="22">
        <f t="shared" si="266"/>
        <v>0</v>
      </c>
      <c r="EC194" s="28">
        <f t="shared" si="313"/>
        <v>369</v>
      </c>
      <c r="ED194" s="5"/>
      <c r="EE194" s="43">
        <f t="shared" si="331"/>
        <v>0</v>
      </c>
      <c r="EF194" s="27">
        <f t="shared" si="314"/>
        <v>4769</v>
      </c>
      <c r="EG194" s="66"/>
      <c r="EH194" s="66">
        <f t="shared" si="268"/>
        <v>0</v>
      </c>
      <c r="EI194" s="67">
        <f t="shared" si="315"/>
        <v>24637</v>
      </c>
      <c r="EJ194" s="66"/>
      <c r="EK194" s="66">
        <f t="shared" si="269"/>
        <v>0</v>
      </c>
      <c r="EL194" s="67">
        <f t="shared" si="316"/>
        <v>23267</v>
      </c>
      <c r="EM194" s="110">
        <f t="shared" si="317"/>
        <v>100428.68129299997</v>
      </c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  <c r="KM194" s="7"/>
    </row>
    <row r="195" spans="1:299" ht="11.25" customHeight="1" x14ac:dyDescent="0.25">
      <c r="A195" s="11">
        <v>46046</v>
      </c>
      <c r="B195" s="187"/>
      <c r="C195" s="177">
        <v>8004949312</v>
      </c>
      <c r="D195" s="147" t="s">
        <v>243</v>
      </c>
      <c r="E195" s="148">
        <v>120</v>
      </c>
      <c r="F195" s="149">
        <v>2</v>
      </c>
      <c r="G195" s="148">
        <v>191516098176</v>
      </c>
      <c r="H195" s="66"/>
      <c r="I195" s="41">
        <f t="shared" si="244"/>
        <v>0</v>
      </c>
      <c r="J195" s="48">
        <f t="shared" si="340"/>
        <v>88061</v>
      </c>
      <c r="K195" s="66"/>
      <c r="L195" s="41">
        <f t="shared" si="348"/>
        <v>0</v>
      </c>
      <c r="M195" s="48">
        <f t="shared" si="341"/>
        <v>18968</v>
      </c>
      <c r="N195" s="66"/>
      <c r="O195" s="41">
        <f t="shared" si="245"/>
        <v>0</v>
      </c>
      <c r="P195" s="48">
        <f t="shared" si="342"/>
        <v>81938</v>
      </c>
      <c r="Q195" s="66"/>
      <c r="R195" s="66">
        <f t="shared" si="246"/>
        <v>0</v>
      </c>
      <c r="S195" s="67">
        <f t="shared" si="343"/>
        <v>74012</v>
      </c>
      <c r="T195" s="66"/>
      <c r="U195" s="66">
        <f t="shared" si="270"/>
        <v>0</v>
      </c>
      <c r="V195" s="67">
        <f t="shared" si="271"/>
        <v>57056.200000000004</v>
      </c>
      <c r="X195" s="69">
        <f t="shared" si="247"/>
        <v>0</v>
      </c>
      <c r="Y195" s="67">
        <f t="shared" si="336"/>
        <v>8120</v>
      </c>
      <c r="Z195" s="66"/>
      <c r="AA195" s="68">
        <f t="shared" si="323"/>
        <v>0</v>
      </c>
      <c r="AB195" s="67">
        <f t="shared" si="273"/>
        <v>6986</v>
      </c>
      <c r="AC195" s="66"/>
      <c r="AD195" s="66">
        <f t="shared" si="351"/>
        <v>0</v>
      </c>
      <c r="AE195" s="67">
        <f t="shared" si="274"/>
        <v>839.5</v>
      </c>
      <c r="AF195" s="66"/>
      <c r="AG195" s="78">
        <f t="shared" si="248"/>
        <v>0</v>
      </c>
      <c r="AH195" s="79">
        <f t="shared" si="275"/>
        <v>851.40000000000009</v>
      </c>
      <c r="AI195" s="66"/>
      <c r="AJ195" s="68">
        <f t="shared" si="249"/>
        <v>0</v>
      </c>
      <c r="AK195" s="67">
        <f t="shared" si="276"/>
        <v>1205.5</v>
      </c>
      <c r="AL195" s="66"/>
      <c r="AM195" s="68">
        <f t="shared" si="250"/>
        <v>0</v>
      </c>
      <c r="AN195" s="67">
        <f t="shared" si="277"/>
        <v>1051.1000000000001</v>
      </c>
      <c r="AO195" s="66"/>
      <c r="AP195" s="68">
        <f t="shared" si="251"/>
        <v>0</v>
      </c>
      <c r="AQ195" s="67">
        <f t="shared" si="278"/>
        <v>2355.3999999999996</v>
      </c>
      <c r="AR195" s="66"/>
      <c r="AS195" s="68">
        <f t="shared" si="252"/>
        <v>0</v>
      </c>
      <c r="AT195" s="67">
        <f t="shared" si="279"/>
        <v>2107.6</v>
      </c>
      <c r="AU195" s="66"/>
      <c r="AV195" s="66">
        <f t="shared" si="280"/>
        <v>0</v>
      </c>
      <c r="AW195" s="42">
        <f t="shared" si="281"/>
        <v>1303.0400000000002</v>
      </c>
      <c r="AX195" s="66"/>
      <c r="AY195" s="66">
        <f t="shared" si="282"/>
        <v>0</v>
      </c>
      <c r="AZ195" s="67">
        <f t="shared" si="283"/>
        <v>1870</v>
      </c>
      <c r="BA195" s="66"/>
      <c r="BB195" s="68">
        <f t="shared" si="284"/>
        <v>0</v>
      </c>
      <c r="BC195" s="67">
        <f t="shared" si="285"/>
        <v>2830</v>
      </c>
      <c r="BD195" s="66"/>
      <c r="BE195" s="68">
        <f t="shared" si="286"/>
        <v>0</v>
      </c>
      <c r="BF195" s="67">
        <f t="shared" si="287"/>
        <v>2467.0000000000005</v>
      </c>
      <c r="BG195" s="66"/>
      <c r="BH195" s="68">
        <f t="shared" si="349"/>
        <v>0</v>
      </c>
      <c r="BI195" s="67">
        <f t="shared" si="337"/>
        <v>11866.800000000003</v>
      </c>
      <c r="BJ195" s="66"/>
      <c r="BK195" s="68">
        <f t="shared" si="288"/>
        <v>254.4</v>
      </c>
      <c r="BL195" s="67">
        <f t="shared" si="289"/>
        <v>6896</v>
      </c>
      <c r="BM195" s="66"/>
      <c r="BN195" s="68">
        <f t="shared" si="290"/>
        <v>0</v>
      </c>
      <c r="BO195" s="67">
        <f t="shared" si="291"/>
        <v>6613.8</v>
      </c>
      <c r="BP195" s="66"/>
      <c r="BQ195" s="68">
        <f t="shared" si="292"/>
        <v>0</v>
      </c>
      <c r="BR195" s="67">
        <f t="shared" si="293"/>
        <v>10064.399999999994</v>
      </c>
      <c r="BS195" s="66"/>
      <c r="BT195" s="66">
        <f t="shared" si="253"/>
        <v>240</v>
      </c>
      <c r="BU195" s="67">
        <f t="shared" si="338"/>
        <v>75292</v>
      </c>
      <c r="BV195" s="66"/>
      <c r="BW195" s="66">
        <f t="shared" si="254"/>
        <v>240</v>
      </c>
      <c r="BX195" s="67">
        <f t="shared" si="350"/>
        <v>57702</v>
      </c>
      <c r="BY195" s="66"/>
      <c r="BZ195" s="66">
        <f t="shared" si="255"/>
        <v>240</v>
      </c>
      <c r="CA195" s="67">
        <f t="shared" si="339"/>
        <v>67708</v>
      </c>
      <c r="CB195" s="66"/>
      <c r="CC195" s="66">
        <f t="shared" si="294"/>
        <v>0</v>
      </c>
      <c r="CD195" s="67">
        <f t="shared" si="354"/>
        <v>523</v>
      </c>
      <c r="CE195" s="66"/>
      <c r="CF195" s="66">
        <f t="shared" si="295"/>
        <v>0</v>
      </c>
      <c r="CG195" s="67">
        <f t="shared" si="296"/>
        <v>7045.9</v>
      </c>
      <c r="CH195" s="66"/>
      <c r="CI195" s="66">
        <f t="shared" si="256"/>
        <v>0</v>
      </c>
      <c r="CJ195" s="67">
        <f t="shared" si="297"/>
        <v>8813</v>
      </c>
      <c r="CK195" s="66"/>
      <c r="CL195" s="66">
        <f t="shared" si="298"/>
        <v>0</v>
      </c>
      <c r="CM195" s="79">
        <f t="shared" si="299"/>
        <v>4885</v>
      </c>
      <c r="CN195" s="66"/>
      <c r="CO195" s="68">
        <f t="shared" si="352"/>
        <v>0</v>
      </c>
      <c r="CP195" s="79">
        <f t="shared" si="300"/>
        <v>3976</v>
      </c>
      <c r="CQ195" s="66"/>
      <c r="CR195" s="68">
        <f t="shared" si="257"/>
        <v>0</v>
      </c>
      <c r="CS195" s="79">
        <f t="shared" si="345"/>
        <v>6656</v>
      </c>
      <c r="CT195" s="66"/>
      <c r="CU195" s="68">
        <f t="shared" si="258"/>
        <v>0</v>
      </c>
      <c r="CV195" s="79">
        <f t="shared" si="302"/>
        <v>7769</v>
      </c>
      <c r="CW195" s="66"/>
      <c r="CX195" s="66">
        <f t="shared" si="353"/>
        <v>0</v>
      </c>
      <c r="CY195" s="40">
        <f t="shared" si="355"/>
        <v>6603</v>
      </c>
      <c r="CZ195" s="65"/>
      <c r="DA195" s="66">
        <f t="shared" si="303"/>
        <v>0</v>
      </c>
      <c r="DB195" s="67">
        <f t="shared" si="346"/>
        <v>38286</v>
      </c>
      <c r="DC195" s="66"/>
      <c r="DD195" s="66">
        <f t="shared" si="305"/>
        <v>0</v>
      </c>
      <c r="DE195" s="67">
        <f t="shared" si="347"/>
        <v>35057</v>
      </c>
      <c r="DF195" s="66"/>
      <c r="DG195" s="69">
        <f t="shared" si="307"/>
        <v>0</v>
      </c>
      <c r="DH195" s="67">
        <f t="shared" si="344"/>
        <v>56818</v>
      </c>
      <c r="DI195" s="66"/>
      <c r="DJ195" s="66">
        <f t="shared" si="259"/>
        <v>0</v>
      </c>
      <c r="DK195" s="67">
        <f t="shared" si="308"/>
        <v>3139</v>
      </c>
      <c r="DM195" s="206">
        <f t="shared" si="260"/>
        <v>0</v>
      </c>
      <c r="DN195" s="25">
        <f t="shared" si="261"/>
        <v>0</v>
      </c>
      <c r="DO195" s="5"/>
      <c r="DP195" s="43">
        <f t="shared" si="262"/>
        <v>0</v>
      </c>
      <c r="DQ195" s="27">
        <f t="shared" si="309"/>
        <v>7097</v>
      </c>
      <c r="DR195" s="5"/>
      <c r="DS195" s="43">
        <f t="shared" si="263"/>
        <v>0</v>
      </c>
      <c r="DT195" s="27">
        <f t="shared" si="310"/>
        <v>4846</v>
      </c>
      <c r="DU195" s="5"/>
      <c r="DV195" s="43">
        <f t="shared" si="264"/>
        <v>0</v>
      </c>
      <c r="DW195" s="27">
        <f t="shared" si="311"/>
        <v>4835</v>
      </c>
      <c r="DX195" s="5"/>
      <c r="DY195" s="22">
        <f t="shared" si="265"/>
        <v>0</v>
      </c>
      <c r="DZ195" s="25">
        <f t="shared" si="312"/>
        <v>523</v>
      </c>
      <c r="EA195" s="22"/>
      <c r="EB195" s="22">
        <f t="shared" si="266"/>
        <v>0</v>
      </c>
      <c r="EC195" s="28">
        <f t="shared" si="313"/>
        <v>369</v>
      </c>
      <c r="ED195" s="5"/>
      <c r="EE195" s="43">
        <f t="shared" si="331"/>
        <v>0</v>
      </c>
      <c r="EF195" s="27">
        <f t="shared" si="314"/>
        <v>4769</v>
      </c>
      <c r="EG195" s="66"/>
      <c r="EH195" s="66">
        <f t="shared" si="268"/>
        <v>0</v>
      </c>
      <c r="EI195" s="67">
        <f t="shared" si="315"/>
        <v>24637</v>
      </c>
      <c r="EJ195" s="66"/>
      <c r="EK195" s="66">
        <f t="shared" si="269"/>
        <v>0</v>
      </c>
      <c r="EL195" s="67">
        <f t="shared" si="316"/>
        <v>23267</v>
      </c>
      <c r="EM195" s="110">
        <f t="shared" si="317"/>
        <v>100170.51409299998</v>
      </c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</row>
    <row r="196" spans="1:299" ht="11.25" customHeight="1" x14ac:dyDescent="0.25">
      <c r="A196" s="11">
        <v>46046</v>
      </c>
      <c r="B196" s="187"/>
      <c r="C196" s="177">
        <v>8004949313</v>
      </c>
      <c r="D196" s="147" t="s">
        <v>244</v>
      </c>
      <c r="E196" s="148">
        <v>100</v>
      </c>
      <c r="F196" s="149">
        <v>7</v>
      </c>
      <c r="G196" s="148">
        <v>191516098619</v>
      </c>
      <c r="H196" s="66"/>
      <c r="I196" s="41">
        <f t="shared" si="244"/>
        <v>0</v>
      </c>
      <c r="J196" s="48">
        <f t="shared" si="340"/>
        <v>88061</v>
      </c>
      <c r="K196" s="66"/>
      <c r="L196" s="41">
        <f t="shared" si="348"/>
        <v>0</v>
      </c>
      <c r="M196" s="48">
        <f t="shared" si="341"/>
        <v>18968</v>
      </c>
      <c r="N196" s="66"/>
      <c r="O196" s="41">
        <f t="shared" si="245"/>
        <v>0</v>
      </c>
      <c r="P196" s="48">
        <f t="shared" si="342"/>
        <v>81938</v>
      </c>
      <c r="Q196" s="66"/>
      <c r="R196" s="66">
        <f t="shared" si="246"/>
        <v>0</v>
      </c>
      <c r="S196" s="67">
        <f t="shared" si="343"/>
        <v>74012</v>
      </c>
      <c r="T196" s="66"/>
      <c r="U196" s="66">
        <f t="shared" si="270"/>
        <v>0</v>
      </c>
      <c r="V196" s="67">
        <f t="shared" si="271"/>
        <v>57056.200000000004</v>
      </c>
      <c r="X196" s="69">
        <f t="shared" si="247"/>
        <v>0</v>
      </c>
      <c r="Y196" s="67">
        <f t="shared" si="336"/>
        <v>8120</v>
      </c>
      <c r="Z196" s="66"/>
      <c r="AA196" s="68">
        <f t="shared" si="323"/>
        <v>0</v>
      </c>
      <c r="AB196" s="67">
        <f t="shared" si="273"/>
        <v>6986</v>
      </c>
      <c r="AC196" s="66"/>
      <c r="AD196" s="66">
        <f t="shared" si="351"/>
        <v>0</v>
      </c>
      <c r="AE196" s="67">
        <f t="shared" si="274"/>
        <v>839.5</v>
      </c>
      <c r="AF196" s="66"/>
      <c r="AG196" s="78">
        <f t="shared" si="248"/>
        <v>0</v>
      </c>
      <c r="AH196" s="79">
        <f t="shared" si="275"/>
        <v>851.40000000000009</v>
      </c>
      <c r="AI196" s="66"/>
      <c r="AJ196" s="68">
        <f t="shared" si="249"/>
        <v>0</v>
      </c>
      <c r="AK196" s="67">
        <f t="shared" si="276"/>
        <v>1205.5</v>
      </c>
      <c r="AL196" s="66"/>
      <c r="AM196" s="68">
        <f t="shared" si="250"/>
        <v>0</v>
      </c>
      <c r="AN196" s="67">
        <f t="shared" si="277"/>
        <v>1051.1000000000001</v>
      </c>
      <c r="AO196" s="66"/>
      <c r="AP196" s="68">
        <f t="shared" si="251"/>
        <v>0</v>
      </c>
      <c r="AQ196" s="67">
        <f t="shared" si="278"/>
        <v>2355.3999999999996</v>
      </c>
      <c r="AR196" s="66"/>
      <c r="AS196" s="68">
        <f t="shared" si="252"/>
        <v>0</v>
      </c>
      <c r="AT196" s="67">
        <f t="shared" si="279"/>
        <v>2107.6</v>
      </c>
      <c r="AU196" s="66"/>
      <c r="AV196" s="66">
        <f t="shared" si="280"/>
        <v>0</v>
      </c>
      <c r="AW196" s="42">
        <f t="shared" si="281"/>
        <v>1303.0400000000002</v>
      </c>
      <c r="AX196" s="66"/>
      <c r="AY196" s="66">
        <f t="shared" si="282"/>
        <v>0</v>
      </c>
      <c r="AZ196" s="67">
        <f t="shared" si="283"/>
        <v>1870</v>
      </c>
      <c r="BA196" s="66"/>
      <c r="BB196" s="68">
        <f t="shared" si="284"/>
        <v>0</v>
      </c>
      <c r="BC196" s="67">
        <f t="shared" si="285"/>
        <v>2830</v>
      </c>
      <c r="BD196" s="66"/>
      <c r="BE196" s="68">
        <f t="shared" si="286"/>
        <v>0</v>
      </c>
      <c r="BF196" s="67">
        <f t="shared" si="287"/>
        <v>2467.0000000000005</v>
      </c>
      <c r="BG196" s="66"/>
      <c r="BH196" s="68">
        <f t="shared" si="349"/>
        <v>0</v>
      </c>
      <c r="BI196" s="67">
        <f t="shared" si="337"/>
        <v>11866.800000000003</v>
      </c>
      <c r="BJ196" s="66"/>
      <c r="BK196" s="68">
        <f t="shared" si="288"/>
        <v>712</v>
      </c>
      <c r="BL196" s="67">
        <f t="shared" si="289"/>
        <v>6184</v>
      </c>
      <c r="BM196" s="66"/>
      <c r="BN196" s="68">
        <f t="shared" si="290"/>
        <v>0</v>
      </c>
      <c r="BO196" s="67">
        <f t="shared" si="291"/>
        <v>6613.8</v>
      </c>
      <c r="BP196" s="66"/>
      <c r="BQ196" s="68">
        <f t="shared" si="292"/>
        <v>0</v>
      </c>
      <c r="BR196" s="67">
        <f t="shared" si="293"/>
        <v>10064.399999999994</v>
      </c>
      <c r="BS196" s="66"/>
      <c r="BT196" s="66">
        <f t="shared" si="253"/>
        <v>200</v>
      </c>
      <c r="BU196" s="67">
        <f t="shared" si="338"/>
        <v>75092</v>
      </c>
      <c r="BV196" s="66"/>
      <c r="BW196" s="66">
        <f t="shared" si="254"/>
        <v>200</v>
      </c>
      <c r="BX196" s="67">
        <f t="shared" si="350"/>
        <v>57502</v>
      </c>
      <c r="BY196" s="66"/>
      <c r="BZ196" s="66">
        <f t="shared" si="255"/>
        <v>200</v>
      </c>
      <c r="CA196" s="67">
        <f t="shared" si="339"/>
        <v>67508</v>
      </c>
      <c r="CB196" s="66"/>
      <c r="CC196" s="66">
        <f t="shared" si="294"/>
        <v>0</v>
      </c>
      <c r="CD196" s="67">
        <f t="shared" si="354"/>
        <v>523</v>
      </c>
      <c r="CE196" s="66"/>
      <c r="CF196" s="66">
        <f t="shared" si="295"/>
        <v>0</v>
      </c>
      <c r="CG196" s="67">
        <f t="shared" si="296"/>
        <v>7045.9</v>
      </c>
      <c r="CH196" s="66"/>
      <c r="CI196" s="66">
        <f t="shared" si="256"/>
        <v>0</v>
      </c>
      <c r="CJ196" s="67">
        <f t="shared" si="297"/>
        <v>8813</v>
      </c>
      <c r="CK196" s="66"/>
      <c r="CL196" s="66">
        <f t="shared" si="298"/>
        <v>0</v>
      </c>
      <c r="CM196" s="79">
        <f t="shared" si="299"/>
        <v>4885</v>
      </c>
      <c r="CN196" s="66"/>
      <c r="CO196" s="68">
        <f t="shared" si="352"/>
        <v>0</v>
      </c>
      <c r="CP196" s="79">
        <f t="shared" si="300"/>
        <v>3976</v>
      </c>
      <c r="CQ196" s="66"/>
      <c r="CR196" s="68">
        <f t="shared" si="257"/>
        <v>0</v>
      </c>
      <c r="CS196" s="79">
        <f t="shared" si="345"/>
        <v>6656</v>
      </c>
      <c r="CT196" s="66"/>
      <c r="CU196" s="68">
        <f t="shared" si="258"/>
        <v>0</v>
      </c>
      <c r="CV196" s="79">
        <f t="shared" si="302"/>
        <v>7769</v>
      </c>
      <c r="CW196" s="66"/>
      <c r="CX196" s="66">
        <f t="shared" si="353"/>
        <v>0</v>
      </c>
      <c r="CY196" s="40">
        <f t="shared" si="355"/>
        <v>6603</v>
      </c>
      <c r="CZ196" s="65"/>
      <c r="DA196" s="66">
        <f t="shared" si="303"/>
        <v>0</v>
      </c>
      <c r="DB196" s="67">
        <f t="shared" si="346"/>
        <v>38286</v>
      </c>
      <c r="DC196" s="66"/>
      <c r="DD196" s="66">
        <f t="shared" si="305"/>
        <v>0</v>
      </c>
      <c r="DE196" s="67">
        <f t="shared" si="347"/>
        <v>35057</v>
      </c>
      <c r="DF196" s="66"/>
      <c r="DG196" s="69">
        <f t="shared" si="307"/>
        <v>0</v>
      </c>
      <c r="DH196" s="67">
        <f t="shared" si="344"/>
        <v>56818</v>
      </c>
      <c r="DI196" s="66"/>
      <c r="DJ196" s="66">
        <f t="shared" si="259"/>
        <v>0</v>
      </c>
      <c r="DK196" s="67">
        <f t="shared" si="308"/>
        <v>3139</v>
      </c>
      <c r="DM196" s="206">
        <f t="shared" si="260"/>
        <v>0</v>
      </c>
      <c r="DN196" s="25">
        <f t="shared" si="261"/>
        <v>0</v>
      </c>
      <c r="DO196" s="5"/>
      <c r="DP196" s="43">
        <f t="shared" si="262"/>
        <v>0</v>
      </c>
      <c r="DQ196" s="27">
        <f t="shared" si="309"/>
        <v>7097</v>
      </c>
      <c r="DR196" s="5"/>
      <c r="DS196" s="43">
        <f t="shared" si="263"/>
        <v>0</v>
      </c>
      <c r="DT196" s="27">
        <f t="shared" si="310"/>
        <v>4846</v>
      </c>
      <c r="DU196" s="5"/>
      <c r="DV196" s="43">
        <f t="shared" si="264"/>
        <v>0</v>
      </c>
      <c r="DW196" s="27">
        <f t="shared" si="311"/>
        <v>4835</v>
      </c>
      <c r="DX196" s="5"/>
      <c r="DY196" s="22">
        <f t="shared" si="265"/>
        <v>0</v>
      </c>
      <c r="DZ196" s="25">
        <f t="shared" si="312"/>
        <v>523</v>
      </c>
      <c r="EA196" s="22"/>
      <c r="EB196" s="22">
        <f t="shared" si="266"/>
        <v>0</v>
      </c>
      <c r="EC196" s="28">
        <f t="shared" si="313"/>
        <v>369</v>
      </c>
      <c r="ED196" s="5"/>
      <c r="EE196" s="43">
        <f t="shared" si="331"/>
        <v>0</v>
      </c>
      <c r="EF196" s="27">
        <f t="shared" si="314"/>
        <v>4769</v>
      </c>
      <c r="EG196" s="66"/>
      <c r="EH196" s="66">
        <f t="shared" si="268"/>
        <v>0</v>
      </c>
      <c r="EI196" s="67">
        <f t="shared" si="315"/>
        <v>24637</v>
      </c>
      <c r="EJ196" s="66"/>
      <c r="EK196" s="66">
        <f t="shared" si="269"/>
        <v>0</v>
      </c>
      <c r="EL196" s="67">
        <f t="shared" si="316"/>
        <v>23267</v>
      </c>
      <c r="EM196" s="110">
        <f t="shared" si="317"/>
        <v>99918.59729299997</v>
      </c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</row>
    <row r="197" spans="1:299" ht="11.25" customHeight="1" x14ac:dyDescent="0.25">
      <c r="A197" s="11">
        <v>46046</v>
      </c>
      <c r="B197" s="187"/>
      <c r="C197" s="177">
        <v>8004949314</v>
      </c>
      <c r="D197" s="147" t="s">
        <v>245</v>
      </c>
      <c r="E197" s="148">
        <v>200</v>
      </c>
      <c r="F197" s="149">
        <v>3</v>
      </c>
      <c r="G197" s="148">
        <v>191516097612</v>
      </c>
      <c r="H197" s="66"/>
      <c r="I197" s="41">
        <f t="shared" ref="I197:I260" si="356">IF(OR(D197="NPC6ASZDB-RD015M",D197="NPC06SZDB-OR050C",D197="NPC6ASZDB-WT008M",D197="NPC6ASZDB-WT018M",D197="NPC6ASZDB-WT023M",D197="NPC6ASZDB-WT024M",D197="NPC6ASZDB-OR020M",D197="NPC6ASZDB-RD006M",D197="NPC6ASZDB-WT017M",D197="NPC6ASZDB-GY750C",D197="NPC6ASZDB-YL015M",D197="NPC6ASZDB-BL004M ",D197="NPC6ASZDB-WT016M",D197="NPC06SZDB-BK006M",D197="NPC06SZDB-BK007M",D197="NPC6ASZDB-OR750C",D197="NPC06SZDB-BK004M",D197="NPC06SZDB-BL015M",D197="NPC6ASZDB-BL013C",D197="NPC6ASZDB-BL030C",D197="NPC6ASZDB-GY009M",D197="NPC06SZDB-BK002M",D197="NPC6ASZDB-GY025C",D197="NPC06SZDB-BK003M",D197="NPC06SZDB-GY005M",D197="NPC6ASZDB-RD020C",D197="NPC06SZDB-YL040M",D197="NPC6ASZDB-GY125C",D197="NPC06SZDB-YL002M",D197="NPC6ASZDB-WT100M",D197="NPC6ASZDB-RD008M",D197="NPC6ASZDB-YL009M",D197="NPC6ASZDB-VT010M",D197="NPC6ASZDB-OR007M",D197="NPC6ASZDB-VT007M",D197="NPC6ASZDB-BK007M",D197="NPC6ASZDB-GY350C",D197="NPC6ASZDB-YL350C",D197="NPC6ASZDB-OR350C",D197="NPC6ASZDB-VT350C",D197="NPC6ASZDB-BL350C",D197="NPC6ASZDB-RD350C",D197="NPC6ASZDB-BK350C",D197="NPC6ASZDB-VT003M",D197="NPC6ASZDB-OR250C",D197="NPC6ASZDB-VT250C",D197="NPC6ASZDB-VT002M",D197="NPC6ASZDB-VT050C",D197="NPC6ASZDB-VT001M",D197="NPC6ASZDB-VT150C",D197="NPC6ASZDB-WT017C",D197="NPC6ASZDB-RD030C",D197="NPC6ASZDB-WT030C",D197="NPC6ASZDB-OR020M",D197="NPC6ASZDB-OR015M",D197="NPC06SZDB-WT025C",D197="NPC6ASZDB-WT013M",D197="NPC6ASZDB-GY075C",D197="NPC6ASZDB-BK075C",D197="NPC6ASZDB-BK125C",D197="NPC6ASZDB-GN250C",D197="NPC6ASZDB-WT011M",D197="NPC6ASZDB-WT014M",D197="NPC6ASZDB-OR005M",D197="NPC6ASZDB-GY006M",D197="NPC6ASZDB-WT550C",D197="NPC6ASZDB-WT650C",D197="NPC6ASZDB-WT850C",D197="NPC6ASZDB-WT950C",D197="NPC6ASZDB-RD250C",D197="NPC06SZDB-GY015C",D197="NPC06SZDB-BL020C",D197="NPC06SZDB-YL015C",D197="NPC6ASZDB-BL012M",D197="NPC6ASZDB-WT020C",D197="NPC6ASZDB-BL008M",D197="NPC6ASZDB-BL009M",D197="NPC6ASZDB-WT022M",D197="NPC6ASZDB-YL007M",D197="NPC06SZDB-WT250C",D197="NPC6ASZDB-BL007M",D197="NPC6ASZDB-BK050C",D197="NPC6ASZDB-BK025C",D197="NPC6ASZDB-BL750C",D197="NPC6ASZDB-OR010M",D197="NPC06SZDB-RD015M",D197="NPC6ASZDB-YL012M",D197="NPC6ASZDB-YL020M",D197="NPC6ASZDB-YL030M",D197="NPC6ASZDB-RD050C",D197="NPC06SZDB-BL050C",D197="NPC06SZDB-RD050C",D197="NPC06SZDB-YL050C",D197="NPC06SZDB-YL003M",D197="NPC06SZDB-GN002M",D197="NPC6ASZDB-RD010M",D197="NPC6ASZDB-GY450C",D197="NPC6ASZDB-WT006M",D197="NPC6ASZDB-BL250C",D197="NPC6ASZDB-GY050C",D197="NPC6ASZDB-YL250C",D197="NPC6ASZDB-YL008M",D197="NPC06SZDB-YL010M",D197="NPC6ASZDB-GY008M",D197="NPC06SZDB-RD005M",D197="NPC6ASZDB-BL050C",D197="NPC6ASZDB-WT450C",D197="NPC6ASZDB-OR050C",D197="NPC06SZDB-GN010M",D197="NPC06SZDB-RD010M",D197="NPC06SZDB-BL010M",D197="NPC6ASZDB-GY050C",D197="NPC6ASZDB-YL025C",D197="NPC6ASZDB-BK250C",D197="NPC6ASZDB-BK004M",D197="NPC6ASZDB-YL006M",D197="NPC06SZDB-WT007M",D197="NPC6ASZDB-BL015M",D197="NPC6ASZDB-BL020M",D197="NPC6ASZDB-GN010M",D197="NPC6ASZDB-GN015M",D197="NPC6ASZDB-GY250C",D197="NPC6ASZDB-BK030M",D197="NPC06SZDB-GY003M",D197="NPC06SZDB-BL150C",D197="NPC6ASZDB-BK013M",D197="NPC6ASZDB-OR150C",D197="NPC6ASZDB-GY007M",D197="NPC6ASZDB-BK750C",D197="NPC06SZDB-GN003M",D197="NPC06SZDB-BK150C",D197="NPC06SZDB-BK001M",D197="NPC6ASZDB-RD007M",D197="NPC6ASZDB-RD010M",D197="NPC06SZDB-GY006M",D197="NPC06SZDB-GY015M",D197="NPC06SZDB-BK050C",D197="NPC6ASZDB-BL010M",D197="NPC6ASZDB-GN025C",D197="NPC6ASZDB-WT009M",D197="NPC6ASZDB-OR004M",D197="NPC6ASZDB-WT075C",D197="NPC6ASZDB-WT175C",D197="NPC06SZDB-GY001M",D197="NPC06SZDB-GY002M",D197="NPC6ASZDB-WT125C",D197="NPC6ASZDB-WT225C",D197="NPC6ASZDB-WT275C",D197="NPC6ASZDB-GY015M",D197="NPC6ASZDB-RD001M",D197="NPC6ASZDB-RD005M",D197="NPC6ASZDB-WT025C",D197="NPC6ASZDB-YL001M",D197="NPC6ASZDB-YL005M",D197="NPC06SZDB-GY010M",D197="NPC06SZDB-YL005M",D197="NPC06SZDB-YL001M",D197="NPC6ASZDB-BK150C",D197="NPC6ASZDB-BL030M",D197="NPC6ASZDB-GY003M",D197="NPC6ASZDB-YL050C",D197="NPC6ASZDB-YL010M",D197="NPC6ASZDB-OR010M",D197="NPC06SZDB-YL150C",D197="NPC6ASZDB-OR005M",D197="NPC06SZDB-OR002M",D197="NPC6ASZDB-RD150C",D197="NPC6ASZDB-WT025M",D197="NPC6ASZDB-WT150C",D197="NPC6ASZDB-WT012M",D197="NPC6ASZDB-WT250C",D197="NPC6ASZDB-WT350C",D197="NPC6ASZDB-YL002M",D197="NPC6ASZDB-BL150C",D197="NPC6ASZDB-WT015M",D197="NPC6ASZDB-YL150C",D197="NPC6ASZDB-YL003M",D197="NPC6ASZDB-WT750C",D197="NPC6ASZDB-GN050C",D197="NPC6ASZDB-WT008M",D197="NPC06SZDB-OR010M",D197="NPC6ASZDB-GY150C",D197="NPC6ASZDB-GN150C",D197="NPC6ASZDB-OR001M",D197="NPC6ASZDB-OR002M",D197="NPC6ASZDB-OR003M",D197="NPC06SZDB-RD002M",D197="NPC06SZDB-RD150C",D197="NPC6ASZDB-BK015M",D197="NPC06SZDB-GN001M",D197="NPC06SZDB-GN150C",D197="NPC06SZDB-WT030M",D197="NPC06SZDB-WT750C",D197="NPC06SZDB-WT015M",D197="NPC6ASZDB-WT030M",D197="NPC06SZDB-RD001M",D197="NPC06SZDB-RD003M",D197="NPC06SZDB-OR003M",D197="NPC06SZDB-OR001M",D197="NPC06SZDB-BL001M",D197="NPC06SZDB-BL003M",D197="NPC06SZDB-WT150C",D197="NPC06SZDB-BL002M",D197="NPC6ASZDB-WT050C",D197="NPC06SZDB-WT050C",D197="NPC06SZDB-WT001M",D197="NPC06SZDB-WT002M",D197="NPC06SZDB-WT003M",D197="NPC06SZDB-WT004M",D197="NPC06SZDB-WT005M",D197="NPC06SZDB-WT010M",D197="NPC06SZDB-WT020M",D197=1711815,D197="NPC6ASZDB-GN001M",D197="NPC6ASZDB-GN002M",D197="NPC6ASZDB-GN003M",D197="NPC6ASZDB-GN004M",D197="NPC6ASZDB-GN005M",D197="NPC6ASZDB-GN020M",D197="NPC6ASZDB-GN030M",D197="NPC6ASZDB-WT001M",D197="NPC6ASZDB-WT002M",D197="NPC6ASZDB-WT003M",D197="NPC6ASZDB-WT004M",D197="NPC6ASZDB-WT006M",D197="NPC6ASZDB-WT007M",D197="NPC6ASZDB-WT004M",D197="NPC6ASZDB-WT005M",D197="NPC6ASZDB-WT010M",D197="NPC6ASZDB-WT020M",D197="NPC6ASZDB-RD002M",D197="NPC6ASZDB-RD003M",D197="NPC6ASZDB-RD020M",D197="NPC6ASZDB-GY001M",D197="NPC6ASZDB-GY002M",D197="NPC6ASZDB-GY003M",D197="NPC6ASZDB-GY004M",D197="NPC6ASZDB-GY005M",D197="NPC6ASZDB-GY010M",D197="NPC6ASZDB-GY020M",D197="NPC6ASZDB-GY025M",D197="NPC6ASZDB-GY030M",D197="NPC6ASZDB-BL001M",D197="NPC6ASZDB-BL002M",D197="NPC6ASZDB-BL003M",D197="NPC6ASZDB-BL004M",D197="NPC6ASZDB-BL005M",D197="NPC6ASZDB-BL010M",D197="NPC6ASZDB-BK001M",D197="NPC6ASZDB-BK002M",D197="NPC6ASZDB-BK003M",D197="NPC6ASZDB-BK005M",D197="NPC6ASZDB-BK010M",D197="NPC6ASZDB-BK020M",),E197*2,0)</f>
        <v>0</v>
      </c>
      <c r="J197" s="48">
        <f t="shared" si="340"/>
        <v>88061</v>
      </c>
      <c r="K197" s="66"/>
      <c r="L197" s="41">
        <f t="shared" si="348"/>
        <v>0</v>
      </c>
      <c r="M197" s="48">
        <f t="shared" si="341"/>
        <v>18968</v>
      </c>
      <c r="N197" s="66"/>
      <c r="O197" s="41">
        <f t="shared" ref="O197:O260" si="357">IF(OR(D197="NPC6ASZDB-WT019M",D197="NPC6ASZDB-RD015M",D197="NPC06SZDB-BK006M",D197="NPC06SZDB-BK007M",D197="NPC6ASZDB-OR750C",D197="NPC06SZDB-BK004M",D197="NPC06SZDB-BL015M",D197="NPC6ASZDB-BL013C",D197="NPC6ASZDB-BL030C",D197="NPC6ASZDB-GY009M",D197="NPC06SZDB-BK002M",D197="NPC6ASZDB-GY025C",D197="NPC06SZDB-BK003M",D197="NPC06SZDB-GY005M",D197="NPC6ASZDB-RD020C",D197="NPC06SZDB-YL040M",D197="NPC6ASZDB-GY125C",D197="NPC06SZDB-YL002M",D197="NPC6ASZDB-WT100M",D197="NPC6ASZDB-RD008M",D197="NPC6ASZDB-YL009M",D197="NPC6ASZDB-VT010M",D197="NPC6ASZDB-OR007M",D197="NPC6ASZDB-VT007M",D197="NPC6ASZDB-BK007M",D197="NPC6ASZDB-GY350C",D197="NPC6ASZDB-YL350C",D197="NPC6ASZDB-OR350C",D197="NPC6ASZDB-VT350C",D197="NPC6ASZDB-BL350C",D197="NPC6ASZDB-RD350C",D197="NPC6ASZDB-BK350C",D197="NPC6ASZDB-VT003M",D197="NPC6ASZDB-OR250C",D197="NPC6ASZDB-VT250C",D197="NPC6ASZDB-VT002M",D197="NPC6ASZDB-VT050C",D197="NPC6ASZDB-VT001M",D197="NPC6ASZDB-VT150C",D197="NPC6ASZDB-WT017C",D197="NPC6ASZDB-RD030C",D197="NPC6ASZDB-WT030C",D197="NPC6ASZDB-OR020M",D197="NPC6ASZDB-OR020M",D197="NPC6ASZDB-OR015M",D197="NPC06SZDB-WT025C",D197="NPC6ASZDB-WT013M",D197="NPC6ASZDB-BK175C",D197="NPC6ASZDB-GY075C",D197="NPC6ASZDB-BK075C",D197="NPC6ASZDB-BK125C",D197="NPC6ASZDB-GN250C",D197="NPC6ASZDB-WT011M",D197="NPC6ASZDB-WT014M",D197="NPC6ASZDB-OR005M",D197="NPC6ASZDB-GY006M",D197="NPC6ASZDB-WT550C",D197="NPC6ASZDB-WT650C",D197="NPC6ASZDB-WT850C",D197="NPC6ASZDB-WT950C",D197="NPC6ASZDB-RD250C",D197="NPC06SZDB-GY015C",D197="NPC06SZDB-BL020C",D197="NPC06SZDB-YL015C",D197="NPC6ASZDB-BL012M",D197="NPC6ASZDB-WT020C",D197="NPC6ASZDB-BL008M",D197="NPC6ASZDB-BL009M",D197="NPC6ASZDB-WT022M",D197="NPC6ASZDB-YL007M",D197="NPC06SZDB-WT250C",D197="NPC6ASZDB-BL007M",D197="NPC6ASZDB-BK050C",D197="NPC6ASZDB-BK025C",D197="NPC6ASZDB-BL750C",D197="NPC6ASZDB-OR010M",D197="NPC06SZDB-RD015M",D197="NPC6ASZDB-YL012M",D197="NPC6ASZDB-YL030M",D197="NPC6ASZDB-YL020M",D197="NPC6ASZDB-RD050C",D197="NPC06SZDB-BL050C",D197="NPC06SZDB-RD050C",D197="NPC06SZDB-YL050C",D197="NPC06SZDB-YL003M",D197="NPC06SZDB-GN002M",D197="NPC6ASZDB-RD010M",D197="NPC6ASZDB-GY450C",D197="NPC6ASZDB-GY450C",D197="NPC6ASZDB-BL250C",D197="NPC6ASZDB-GY050C",D197="NPC6ASZDB-YL250C",D197="NPC6ASZDB-YL008M",D197="NPC06SZDB-YL010M",D197="NPC6ASZDB-GY008M",D197="NPC06SZDB-RD005M",D197="NPC6ASZDB-BL050C",D197="NPC6ASZDB-WT450C",D197="NPC6ASZDB-OR050C",D197="NPC06SZDB-GN010M",D197="NPC06SZDB-RD010M",D197="NPC06SZDB-BL010M",D197="NPC6ASZDB-GY050C",D197="NPC6ASZDB-YL025C",D197="NPC6ASZDB-BK250C",D197="NPC6ASZDB-BK004M",D197="NPC6ASZDB-YL006M",D197="NPC06SZDB-WT007M",D197="NPC6ASZDB-BL015M",D197="NPC6ASZDB-BL020M",D197="NPC6ASZDB-GN010M",D197="NPC6ASZDB-GN015M",D197="NPC6ASZDB-GY250C",D197="NPC6ASZDB-BK030M",D197="NPC06SZDB-GY003M",D197="NPC06SZDB-BL150C",D197="NPC6ASZDB-BK013M",D197="NPC6ASZDB-OR150C",D197="NPC6ASZDB-GY007M",D197="NPC6ASZDB-BK750C",D197="NPC06SZDB-GN003M",D197="NPC06SZDB-BK150C",D197="NPC06SZDB-BK001M",D197="NPC6ASZDB-RD007M",D197="NPC6ASZDB-RD010M",D197="NPC06SZDB-GY006M",D197="NPC06SZDB-GY015M",D197="NPC06SZDB-BK050C",D197="NPC6ASZDB-GN025C",D197="NPC6ASZDB-WT009M",D197="NPC6ASZDB-OR004M",D197="NPC6ASZDB-WT075C",D197="NPC6ASZDB-WT175C",D197="NPC06SZDB-GY001M",D197="NPC06SZDB-GY002M",D197="NPC6ASZDB-WT125C",D197="NPC6ASZDB-WT225C",D197="NPC6ASZDB-WT275C",D197="NPC6ASZDB-GY015M",D197="NPC6ASZDB-RD001M",D197="NPC6ASZDB-RD005M",D197="NPC6ASZDB-WT025C",D197="NPC6ASZDB-YL001M",D197="NPC6ASZDB-YL005M",D197="NPC06SZDB-GY010M",D197="NPC06SZDB-YL005M",D197="NPC06SZDB-YL001M",D197="NPC6ASZDB-BK150C",D197="NPC6ASZDB-BL030M",D197="NPC6ASZDB-YL050C",D197="NPC6ASZDB-YL010M",D197=1711167,D197="NPC6ASZDB-OR010M",D197="NPC06SZDB-YL150C",D197="NPC6ASZDB-OR005M",D197="NPC06SZDB-OR002M",D197="NPC6ASZDB-RD150C",D197="NPC6ASZDB-WT025M",D197="NPC6ASZDB-WT150C",D197="NPC6ASZDB-WT250C",D197="NPC6ASZDB-WT350C",D197="NPC6ASZDB-YL002M",D197="NPC6ASZDB-WT012M",D197="NPC6ASZDB-BL150C",D197="NPC6ASZDB-WT015M",D197="NPC6ASZDB-YL150C",D197="NPC6ASZDB-YL003M",D197="NPC6ASZDB-WT750C",D197="NPC6ASZDB-GN050C",D197="NPC6ASZDB-WT008M",D197="NPC06SZDB-OR010M",D197="NPC6ASZDB-GY150C",D197="NPC6ASZDB-GN150C",D197="NPC6ASZDB-OR001M",D197="NPC6ASZDB-OR002M",D197="NPC6ASZDB-OR003M",D197="NPC06SZDB-RD002M",D197="NPC06SZDB-RD150C",D197="NPC6ASZDB-BK015M",D197="NPC06SZDB-GN001M",D197="NPC06SZDB-GN150C",D197="NPC06SZDB-WT030M",D197="NPC06SZDB-WT750C",D197="NPC06SZDB-WT015M",D197="NPC6ASZDB-WT030M",D197="NPC06SZDB-RD001M",D197="NPC06SZDB-RD003M",D197="NPC06SZDB-OR003M",D197="NPC06SZDB-OR001M",D197="NPC06SZDB-BL001M",D197="NPC06SZDB-BL003M",D197="NPC06SZDB-WT150C",D197="NPC06SZDB-BL002M",D197="NPC6ASZDB-WT050C",D197="NPC06SZDB-WT050C",D197="NPC06SZDB-WT001M",D197="NPC06SZDB-WT002M",D197="NPC06SZDB-WT003M",D197="NPC06SZDB-WT004M",D197="NPC06SZDB-WT005M",D197="NPC06SZDB-WT020M",D197="NPC6ASZDB-GN001M",D197="NPC6ASZDB-GN002M",D197="NPC6ASZDB-GN003M",D197="NPC6ASZDB-GN004M",D197="NPC6ASZDB-GN005M",D197="NPC6ASZDB-GN020M",D197="NPC06SZDB-WT010M",D197="NPC6ASZDB-GN030M",D197=1711091,D197=1711093,D197=1711815,D197=1711094,D197=1711095,D197=1711098,D197=2153215,D197=1711096,D197=1711097,D197=1711027,D197=2153463,D197=1711911,D197="NPC6ASZDB-WT001M",D197="NPC6ASZDB-WT002M",D197="NPC6ASZDB-WT003M",D197="NPC6ASZDB-WT004M",D197="NPC6ASZDB-WT005M",D197="NPC6ASZDB-WT006M",D197="NPC6ASZDB-WT007M",D197="NPC6ASZDB-WT010M",D197="NPC6ASZDB-WT020M",D197="NPC6ASZDB-RD002M",D197="NPC6ASZDB-RD003M",D197="NPC6ASZDB-RD020M",D197="NPC6ASZDB-GY001M",D197="NPC6ASZDB-GY002M",D197="NPC6ASZDB-GY003M",D197="NPC6ASZDB-GY004M",D197="NPC6ASZDB-GY005M",D197="NPC6ASZDB-GY010M",D197="NPC6ASZDB-GY020M",D197="NPC6ASZDB-GY025M",D197="NPC6ASZDB-GY030M",D197="NPC6ASZDB-BL001M",D197="NPC6ASZDB-BL002M",D197="NPC6ASZDB-BL003M",D197="NPC6ASZDB-BL004M",D197="NPC6ASZDB-BL005M",D197="NPC6ASZDB-BL010M",D197="NPC6ASZDB-BK001M",D197="NPC6ASZDB-BK002M",D197="NPC6ASZDB-BK003M",D197="NPC6ASZDB-BK005M",D197="NPC6ASZDB-BK010M",D197="NPC6ASZDB-BK020M",D197=1711171),E197*2,0)</f>
        <v>0</v>
      </c>
      <c r="P197" s="48">
        <f t="shared" si="342"/>
        <v>81938</v>
      </c>
      <c r="Q197" s="66"/>
      <c r="R197" s="66">
        <f t="shared" ref="R197:R260" si="358">IF(OR(D197="CO17772-0ZM010",D197="NPC6ASZDB-BK950C",D197="NPC6ASZDB-BK550C",D197="NPC6ASZDB-GN750C",D197="NPC6ASZDB-WT035M",D197="CO17772-0ZM002",D197="CO17772-01M001",D197="NPC6ASZDB-WT028M ",D197="NPC6ASZDB-WT019M",D197="CO17772-0CC050",D197="NPC6ASZDB-WT018M",D197="NPC6ASZDB-WT023M",D197="NPC6ASZDB-WT024M",D197="NPC6ASZDB-OR020M",D197="NPC6ASZDB-RD006M",D197="NPC6ASZDB-WT017M",D197="NPC6ASZDB-GY750C",D197="NPC6ASZDB-YL015M",D197="NPC6ASZDB-WT016M",D197="CO17772-0CM015",D197="NPC6ASZDB-OR750C",D197="NPC6ASZDB-BL013C",D197="NPC6ASZDB-BL030C",D197="NPC6ASZDB-GY009M",D197="NPC6ASZDB-GY025C",D197="NPC6ASZDB-RD020C",D197="CO17772-08F004",D197="CO17772-08F010",D197="NPC6ASZDB-GY125C",D197="CO17772-08C750",D197="NPC06SZDB-YL002M",D197="NPC6ASZDB-WT100M",D197="NPC6ASZDB-RD008M",D197="NPC6ASZDB-YL009M",D197="NPC6ASZDB-VT010M",D197="NPC6ASZDB-OR007M",D197="NPC6ASZDB-VT007M",D197="NPC6ASZDB-BK007M",D197="NPC6ASZDB-GY350C",D197="NPC6ASZDB-YL350C",D197="NPC6ASZDB-OR350C",D197="NPC6ASZDB-VT350C",D197="NPC6ASZDB-BL350C",D197="NPC6ASZDB-RD350C",D197="NPC6ASZDB-VT003M",D197="NPC6ASZDB-OR250C",D197="NPC6ASZDB-VT250C",D197="NPC6ASZDB-VT002M",D197="NPC6ASZDB-VT050C",D197="NPC6ASZDB-VT001M",D197="NPC6ASZDB-VT150C",D197="NPC6ASZDB-WT017C",D197="NPC6ASZDB-RD030C",D197="NPC6ASZDB-WT030C",D197="NPC6ASZDB-OR020M",D197="NPC6ASZDB-OR015M",D197="CO17772-08C250",D197="NPC6ASZDB-WT013M",D197="NPC6ASZDB-BK175C",D197="NPC6ASZDB-GY075C",D197="NPC6ASZDB-BK075C",D197="CO17772-07M001",D197="CO17772-09M001",D197="CO17772-0ZM001",D197="CO17772-0MM001",D197="CO17772-08F002",D197="NPC6ASZDB-BK125C",D197="NPC6ASZDB-GN250C",D197="NPC6ASZDB-WT011M",D197="NPC6ASZDB-WT014M",D197="NPC6ASZDB-OR005M",D197="NPC6ASZDB-GY006M",D197="NPC6ASZDB-WT550C",D197="NPC6ASZDB-WT650C",D197="NPC6ASZDB-WT850C",D197="NPC6ASZDB-WT950C",D197="NPC6ASZDB-RD250C",D197="NPC6ASZDB-BL012M",D197="NPC6ASZDB-WT020C",D197="NPC6ASZDB-BL008M",D197="NPC6ASZDB-BL009M",D197="NPC6ASZDB-WT022M",D197="NPC6ASZDB-YL007M",D197="NPC6ASZDB-BL007M",D197="CO17772-0ZM008",D197="CO17772-0ZM005",D197="NPC6ASZDB-BK050C",D197="NPC6ASZDB-BK025C",D197="NPC6ASZDB-BL750C",D197="NPC6ASZDB-OR010M",D197="NPC6ASZDB-YL012M",D197="NPC6ASZDB-YL020M",D197="NPC6ASZDB-YL030M",D197="NPC6ASZDB-RD050C",D197="NPC6ASZDB-RD010M",D197="NPC6ASZDB-GY450C",D197="CO17772-0CM005",D197="NPC6ASZDB-BL250C",D197="NPC6ASZDB-GY050C",D197="NPC6ASZDB-YL250C",D197="CO17772-0CM007",D197="NPC6ASZDB-YL008M",D197="NPC6ASZDB-GY008M",D197="NPC6ASZDB-BL050C",D197="NPC6ASZDB-GY050C",D197="NPC6ASZDB-WT450C",D197="NPC6ASZDB-OR050C",D197="CO17772-08M020",D197="NPC6ASZDB-YL025C",D197="NPC6ASZDB-BK250C",D197="CO17772-0MC150",D197="NPC6ASZDB-BK004M",D197="NPC6ASZDB-YL006M",D197="NPC6ASZDB-BL015M",D197="NPC6ASZDB-BL020M",D197="NPC6ASZDB-GN010M",D197="NPC6ASZDB-GN015M",D197="NPC6ASZDB-GY250C",D197="NPC6ASZDB-BK030M",D197="CO17772-08M010",D197="CO17772-08M006",D197="NPC6ASZDB-BK013M",D197="NPC6ASZDB-OR150C",D197="CO17772-08C050",D197="CO17772-0CM007",D197="CO17772-0CM010",D197="CO17772-0CM003",D197="CO17772-08C150",D197="CO17772-08M007",D197="CO17772-0MM005",D197="CO17772-0MM015",D197="CO17772-0CM002",D197="CO17772-0CM001",D197="CO17772-08M010",D197="CO17772-08M001",D197="CO17772-08M002",D197="CO17772-08M003",D197="CO17772-08M004",D197="CO17772-08M015",D197="CO17772-08M005",D197="NPC6ASZDB-BK750C",D197="NPC6ASZDB-RD007M",D197="NPC6ASZDB-RD010M",D197="NPC6ASZDB-GN025C",D197="NPC6ASZDB-WT009M",D197="NPC6ASZDB-OR004M",D197="NPC6ASZDB-WT075C",D197="NPC6ASZDB-WT175C",D197="NPC6ASZDB-WT125C",D197="NPC6ASZDB-WT225C",D197="NPC6ASZDB-WT275C",D197="NPC6ASZDB-GY015M",D197="NPC6ASZDB-RD001M",D197="NPC6ASZDB-RD005M",D197="NPC6ASZDB-WT025C",D197="NPC6ASZDB-YL001M",D197="NPC6ASZDB-YL005M",D197="NPC6ASZDB-BK150C",D197="NPC6ASZDB-BL030M",D197="NPC6ASZDB-YL050C",D197="NPC6ASZDB-YL010M",D197="NPC6ASZDB-OR010M",D197="NPC6ASZDB-OR005M",D197="NPC6ASZDB-RD150C",D197="NPC6ASZDB-WT025M",D197="NPC6ASZDB-WT150C",D197="NPC6ASZDB-WT012M",D197="NPC6ASZDB-WT250C",D197="NPC6ASZDB-WT350C",D197="NPC6ASZDB-YL002M",D197="NPC6ASZDB-BL150C",D197="NPC6ASZDB-WT015M",D197="NPC6ASZDB-YL150C",D197="NPC6ASZDB-YL003M",D197="NPC6ASZDB-WT750C",D197="NPC6ASZDB-GN050C",D197="NPC6ASZDB-WT008M",D197="NPC6ASZDB-GY150C",D197="NPC6ASZDB-GN150C",D197="NPC6ASZDB-OR001M",D197="NPC6ASZDB-OR002M",D197="NPC6ASZDB-OR003M",D197="NPC6ASZDB-BK015M",D197="NPC6ASZDB-WT030M",D197="NPC6ASZDB-WT050C",D197="NPC6ASZDB-GN001M",D197="NPC6ASZDB-GN002M",D197="NPC6ASZDB-GN003M",D197="NPC6ASZDB-GN004M",D197="NPC6ASZDB-GN005M",D197="NPC6ASZDB-GN020M",D197="NPC6ASZDB-GN030M",D197="NPC6ASZDB-WT001M",D197="NPC6ASZDB-WT002M",D197="NPC6ASZDB-WT003M",D197="NPC6ASZDB-WT004M",D197="NPC6ASZDB-WT005M",D197="NPC6ASZDB-WT006M",D197="NPC6ASZDB-WT007M",D197="NPC6ASZDB-WT010M",D197="NPC6ASZDB-WT020M",D197="NPC6ASZDB-RD002M",D197="NPC6ASZDB-RD003M",D197="NPC6ASZDB-RD020M",D197="NPC6ASZDB-GY001M",D197="NPC6ASZDB-GY002M",D197="NPC6ASZDB-GY003M",D197="NPC6ASZDB-GY004M",D197="NPC6ASZDB-GY005M",D197="NPC6ASZDB-GY010M",D197="NPC6ASZDB-GY020M",D197="NPC6ASZDB-GY025M",D197="NPC6ASZDB-GY030M",D197="NPC6ASZDB-BL001M",D197="NPC6ASZDB-BL002M",D197="NPC6ASZDB-BL003M",D197="NPC6ASZDB-BL004M",D197="NPC6ASZDB-BL005M",D197="NPC6ASZDB-BL010M",D197="NPC6ASZDB-BK001M",D197="NPC6ASZDB-BK002M",D197="NPC6ASZDB-BK003M",D197="NPC6ASZDB-BK005M",D197="NPC6ASZDB-BK010M",D197="NPC6ASZDB-BK020M",D197="NPC6ASZDB-GY007M",),E197*2,0)</f>
        <v>0</v>
      </c>
      <c r="S197" s="67">
        <f t="shared" si="343"/>
        <v>74012</v>
      </c>
      <c r="T197" s="66"/>
      <c r="U197" s="66">
        <f t="shared" si="270"/>
        <v>0</v>
      </c>
      <c r="V197" s="67">
        <f t="shared" si="271"/>
        <v>57056.200000000004</v>
      </c>
      <c r="X197" s="69">
        <f t="shared" ref="X197:X260" si="359">IF(OR(D197="NPC6ASZDB-BK015C",D197="NPP6ASZDB-BK010M",D197="NPP6ASZDB-BK005M",D197="NPP6ASZDB-BK003M",D197="NPP6ASZDB-BK002M",D197="NPP6ASZDB-BK001M",D197="NPC6ASZDB-BK030C",D197="NPC6ASZDB-BK950C",D197="NPC6ASZDB-BK550C",D197="NPC06SZDB-BK006M",D197="NPC06SZDB-BK007M",D197="NPC06SZDB-BK004M",D197="NPC06SZDB-BK002M",D197="NPC06SZDB-BK003M",D197="NPC6ASZDB-BK007M",D197="NPC6ASZDB-BK350C",D197="NPC6ASZDB-BK175C",D197="NPC6ASZDB-BK075C",D197="NPC6ASZDB-BK125C",D197="NPC6ASZDB-BK050C",D197="NPC6ASZDB-BK025C",D197="NPC6ASZDB-BK250C",D197="NPC6ASZDB-BK004M",D197="NPC6ASZDB-BK030M",D197="NPC6ASZDB-BK013M",D197="NPC6ASZDB-BK750C",D197="NPC06SZDB-BK150C",D197="NPC06SZDB-BK001M",D197="NPC06SZDB-BK050C",D197="NPC6ASZDB-BK150C",D197="NPC6ASZDB-BK015M",D197="NPC6ASZDB-BK001M",D197="NPC6ASZDB-BK002M",D197="NPC6ASZDB-BK003M",D197="NPC6ASZDB-BK005M",D197="NPC6ASZDB-BK010M",D197="NPC6ASZDB-BK020M",),E197*(F197+0.1),0)</f>
        <v>0</v>
      </c>
      <c r="Y197" s="67">
        <f t="shared" si="336"/>
        <v>8120</v>
      </c>
      <c r="Z197" s="66"/>
      <c r="AA197" s="68">
        <f t="shared" si="323"/>
        <v>0</v>
      </c>
      <c r="AB197" s="67">
        <f t="shared" si="273"/>
        <v>6986</v>
      </c>
      <c r="AC197" s="66"/>
      <c r="AD197" s="66">
        <f t="shared" si="351"/>
        <v>0</v>
      </c>
      <c r="AE197" s="67">
        <f t="shared" si="274"/>
        <v>839.5</v>
      </c>
      <c r="AF197" s="66"/>
      <c r="AG197" s="78">
        <f t="shared" ref="AG197:AG260" si="360">IF(OR(D197="NPC6ASZDB-YL030C",D197="NPP6ASZDB-YL001M",D197="NPC6ASZDB-YL015C",D197="NPP6ASZDB-YL005M",D197="NPP6ASZDB-YL003M",D197="NPP6ASZDB-YL002M",D197="NPC6ASZDB-YL004M",D197="NPP6ASZDB-YL010M",D197="NPC6ASZDB-YL125C",D197="NPC6ASZDB-YL015M",D197="NPC06SZDB-YL040M",D197="NPC06SZDB-YL002M",D197="NPC6ASZDB-YL009M",D197="NPC6ASZDB-YL350C",D197="NPC06SZDB-YL015C",D197="NPC6ASZDB-YL007M",D197="NPC6ASZDB-YL012M",D197="NPC6ASZDB-YL020M",D197="NPC6ASZDB-YL030M",D197="NPC06SZDB-YL050C",D197="NPC06SZDB-YL003M",D197="NPC6ASZDB-YL250C",D197="NPC6ASZDB-YL008M",D197="NPC06SZDB-YL010M",D197="NPC6ASZDB-YL025C",D197="NPC6ASZDB-YL006M",D197="NPC6ASZDB-YL001M",D197="NPC6ASZDB-YL005M",D197="NPC06SZDB-YL005M",D197="NPC06SZDB-YL001M",D197="NPC6ASZDB-YL050C",D197="NPC6ASZDB-YL010M",D197="NPC06SZDB-YL150C",D197="NPC6ASZDB-YL002M",D197="NPC6ASZDB-YL150C",D197="NPC6ASZDB-YL003M",),E197*(F197+0.1),0)</f>
        <v>0</v>
      </c>
      <c r="AH197" s="79">
        <f t="shared" si="275"/>
        <v>851.40000000000009</v>
      </c>
      <c r="AI197" s="66"/>
      <c r="AJ197" s="68">
        <f t="shared" ref="AJ197:AJ260" si="361">IF(OR(D197="NPC6ASZDB-OR030C",D197="NPP6ASZDB-OR003M",D197="NPP6ASZDB-OR002M",D197="NPP6ASZDB-OR005M",D197="NPP6ASZDB-OR001M",D197="NPC6ASZDB-OR025C",D197="NPP6ASZDB-OR010M",D197="NPC6ASZDB-OR008M",D197="NPC06SZDB-OR005M",D197="NPC06SZDB-OR150C",D197="NPC06SZDB-OR050C",D197="NPC6ASZDB-OR020M",D197="NPC6ASZDB-OR750C",D197="NPC6ASZDB-OR007M",D197="NPC6ASZDB-OR350C",D197="NPC6ASZDB-OR250C",D197="NPC6ASZDB-OR020M",D197="NPC6ASZDB-OR015M",D197="NPC6ASZDB-OR005M",D197="NPC6ASZDB-OR010M",D197="NPC6ASZDB-OR050C",D197="NPC6ASZDB-OR150C",D197="NPC6ASZDB-OR004M",D197="NPC6ASZDB-OR010M",D197="NPC6ASZDB-OR005M",D197="NPC06SZDB-OR010M",D197="NPC6ASZDB-OR001M",D197="NPC6ASZDB-OR002M",D197="NPC6ASZDB-OR003M",D197="NPC06SZDB-OR001M",D197="NPC06SZDB-OR002M",D197="NPC06SZDB-OR003M",D197="NPC6ASZDB-OR012M",D197="NPC6ASZDB-OR030M",),E197*(F197+0.1),0)</f>
        <v>0</v>
      </c>
      <c r="AK197" s="67">
        <f t="shared" si="276"/>
        <v>1205.5</v>
      </c>
      <c r="AL197" s="66"/>
      <c r="AM197" s="68">
        <f t="shared" ref="AM197:AM260" si="362">IF(OR(D197="NPC6ASZDB-RD015C",D197="NPP6ASZDB-RD005M",D197="NPC6ASZDB-RD750C",D197="NPC6ASZDB-RD030M",D197="NPP6ASZDB-RD010M",D197="NPP6ASZDB-RD002M",D197="NPP6ASZDB-RD001M",D197="NPP6ASZDB-RD003M",D197="NPC6ASZDB-RD075C",D197="NPC6ASZDB-RD009M",D197="NPC6ASZDB-RD025C",D197="NPC6ASZDB-RD015M",D197="NPC6ASZDB-RD004M",D197="NPC6ASZDB-RD006M",D197="NPC6ASZDB-RD020C",D197="NPC6ASZDB-RD008M",D197="NPC6ASZDB-RD350C",D197="NPC6ASZDB-RD030C",D197="NPC6ASZDB-RD250C",D197="NPC06SZDB-RD015M",D197="NPC6ASZDB-RD050C",D197="NPC6ASZDB-RD050C",D197="NPC06SZDB-RD050C",D197="NPC6ASZDB-RD010M",D197="NPC06SZDB-RD005M",D197="NPC06SZDB-RD010M",D197="NPC6ASZDB-RD007M",D197="NPC6ASZDB-RD010M",D197="NPC6ASZDB-RD001M",D197="NPC6ASZDB-RD005M",D197="NPC6ASZDB-RD150C",D197="NPC06SZDB-RD002M",D197="NPC06SZDB-RD150C",D197="NPC06SZDB-RD001M",D197="NPC06SZDB-RD003M",D197="NPC6ASZDB-RD002M",D197="NPC6ASZDB-RD003M",D197="NPC6ASZDB-RD020M",),E197*(F197+0.1),0)</f>
        <v>0</v>
      </c>
      <c r="AN197" s="67">
        <f t="shared" si="277"/>
        <v>1051.1000000000001</v>
      </c>
      <c r="AO197" s="66"/>
      <c r="AP197" s="68">
        <f t="shared" ref="AP197:AP260" si="363">IF(OR(D197="NPC6ASZDB-BL015C",D197="NPP6ASZDB-BL150C",D197="NPP6ASZDB-BL009M",D197="NPP6ASZDB-BL006M",D197="NPP6ASZDB-BL008M",D197="NPP6ASZDB-BL010M",D197="NPP6ASZDB-BL250C",D197="NPP6ASZDB-BL002M",D197="NPC6ASZDB-BL025C",D197="NPC6ASZDB-BL006M",D197="NPC6ASZDB-BL014M",D197="NPC6ASZDB-BL015M",D197="NPC06SZDB-BL015M",D197="NPC6ASZDB-BL013C",D197="NPC6ASZDB-BL030C",D197="NPC6ASZDB-BL350C",D197="NPC06SZDB-BL020C",D197="NPC6ASZDB-BL012M",D197="NPC6ASZDB-BL008M",D197="NPC6ASZDB-BL009M",D197="NPC6ASZDB-BL007M",D197="NPC6ASZDB-BL750C",D197="NPC06SZDB-BL050C",D197="NPC6ASZDB-BL250C",D197="NPC6ASZDB-BL050C",D197="NPC06SZDB-BL010M",D197="NPC6ASZDB-BL015M",D197="NPC6ASZDB-BL020M",D197="NPC06SZDB-BL150C",D197="NPC6ASZDB-BL030M",D197="NPC6ASZDB-BL150C",D197="NPC06SZDB-BL001M",D197="NPC06SZDB-BL003M",D197="NPC06SZDB-BL002M",D197="NPC6ASZDB-BL001M",D197="NPC6ASZDB-BL002M",D197="NPC6ASZDB-BL003M",D197="NPC6ASZDB-BL004M",D197="NPC6ASZDB-BL005M",D197="NPC6ASZDB-BL010M",),E197*(F197+0.1),0)</f>
        <v>0</v>
      </c>
      <c r="AQ197" s="67">
        <f t="shared" si="278"/>
        <v>2355.3999999999996</v>
      </c>
      <c r="AR197" s="66"/>
      <c r="AS197" s="68">
        <f t="shared" ref="AS197:AS260" si="364">IF(OR(D197="NPC6ASZDB-VT015C",D197="NPP6ASZDB-VT005M",D197="NPP6ASZDB-VT003M",D197="NPC6ASZDB-VT030C",D197="NPC6ASZDB-VT005M",D197="NPC6ASZDB-VT125C",D197="NPC6ASZDB-VT010M",D197="NPC6ASZDB-VT007M",D197="NPC6ASZDB-VT350C",D197="NPC6ASZDB-VT003M",D197="NPC6ASZDB-VT250C",D197="NPC6ASZDB-VT002M",D197="NPC6ASZDB-VT050C",D197="NPC6ASZDB-VT001M",D197="NPC6ASZDB-VT150C",),E197*(F197+0.1),0)</f>
        <v>0</v>
      </c>
      <c r="AT197" s="67">
        <f t="shared" si="279"/>
        <v>2107.6</v>
      </c>
      <c r="AU197" s="66"/>
      <c r="AV197" s="66">
        <f t="shared" si="280"/>
        <v>0</v>
      </c>
      <c r="AW197" s="42">
        <f t="shared" si="281"/>
        <v>1303.0400000000002</v>
      </c>
      <c r="AX197" s="66"/>
      <c r="AY197" s="66">
        <f t="shared" si="282"/>
        <v>0</v>
      </c>
      <c r="AZ197" s="67">
        <f t="shared" si="283"/>
        <v>1870</v>
      </c>
      <c r="BA197" s="66"/>
      <c r="BB197" s="68">
        <f t="shared" si="284"/>
        <v>0</v>
      </c>
      <c r="BC197" s="67">
        <f t="shared" si="285"/>
        <v>2830</v>
      </c>
      <c r="BD197" s="66"/>
      <c r="BE197" s="68">
        <f t="shared" si="286"/>
        <v>624</v>
      </c>
      <c r="BF197" s="67">
        <f t="shared" si="287"/>
        <v>1843.0000000000005</v>
      </c>
      <c r="BG197" s="66"/>
      <c r="BH197" s="68">
        <f t="shared" si="349"/>
        <v>0</v>
      </c>
      <c r="BI197" s="67">
        <f t="shared" si="337"/>
        <v>11866.800000000003</v>
      </c>
      <c r="BJ197" s="66"/>
      <c r="BK197" s="68">
        <f t="shared" si="288"/>
        <v>0</v>
      </c>
      <c r="BL197" s="67">
        <f t="shared" si="289"/>
        <v>6184</v>
      </c>
      <c r="BM197" s="66"/>
      <c r="BN197" s="68">
        <f t="shared" si="290"/>
        <v>0</v>
      </c>
      <c r="BO197" s="67">
        <f t="shared" si="291"/>
        <v>6613.8</v>
      </c>
      <c r="BP197" s="66"/>
      <c r="BQ197" s="68">
        <f t="shared" si="292"/>
        <v>0</v>
      </c>
      <c r="BR197" s="67">
        <f t="shared" si="293"/>
        <v>10064.399999999994</v>
      </c>
      <c r="BS197" s="66"/>
      <c r="BT197" s="66">
        <f t="shared" ref="BT197:BT260" si="365">IF(OR(D197="NPC06UZDB-YL020M",D197="NPC06UZDB-WT020C",D197="CO155E2-0ZC750",D197="CO155E2-09M008",D197="NPC06UZDB-BL011M",D197="NPC06UZDB-OR008M",D197="NPC06UZDB-WT450C",D197="NPC06UZDB-GN015M",D197="NPC06UZDB-RD015M",D197="NPC06UZDB-YL004M",D197="CO155E2-07C150",D197="NPC06UZDB-WT015C",D197="NPC06UZDB-GY350C",D197="NPC06UZDB-OR350C",D197="NPC06UZDB-YL003M",D197="CO155E2-0MC150 ",D197="NPC06UZDB-GY030M",D197="NPC06UZDB-YL250C",D197="CO155E2-09C050",D197="CO155E2-08C150",D197="NPC06UZDB-GN250C",D197="NPC06UZDB-BL250C",D197="NPC06UZDB-WT004M",D197="NPC06UZDB-RD150C",D197="NPC06UZDB-RD150C",D197="NPC06UZDB-BL009M",D197="NPC06UZDB-GY020C",D197="NPC06UZDB-GN020C",D197="NPC06UZDB-RD020C",D197="NPC06UZDB-YL020C",D197="NPC06UZDB-GY030M",D197="CO155E2-0MC250",D197="CO155E2-0MC150",D197="NPC06UZDB-BL020C",D197="NPC06UZDB-OR150C",D197="NPC06UZDB-BL012M",D197="NPC06UZDB-BK350C",D197="NPC06UZDB-GN350C",D197="NPC06UZDB-GN450C",D197="NPC06UZDB-GY350C",D197="NPC06UZDB-OR350C",D197="NPC06UZDB-YL350C",D197="CO155E2-0CM007",D197="NPC06UZDB-GN007M",D197="NPC06UZDB-GY150C",D197="NPC06UZDB-OR007M",D197="NPC06UZDB-BL015C",D197="NPC06UZDB-BL030C",D197="NPC06UZDB-BL013M",D197="NPC06UZDB-WT016M",D197="NPC06UZDB-WT025M",D197="CO155E2-0ZC050",D197="CO155E2-0ZC250",D197="CO155E2-0ZM009",D197="CO155E2-0ZM008",D197="CO155E2-0ZM006",D197="CO155E2-0ZM012",D197="NPC06UZDB-BK016M",D197="NPC06UZDB-BK011M",D197="NPC06UZDB-GY250C",D197="NPC06UZDB-GY007M",D197="CO155E2-07M015",D197="CO155E2-0ZM004",D197="CO155E2-09M004",D197="CO155E2-0CC050",D197="CO155E2-09M015",D197="CO155E2-0ZC150",D197="CO155E2-01M007",D197="CO155E2-07M010",D197="NPC06UZDB-YL050C",D197="NPC06UZDB-OR007M",D197="NPC06UZDB-GN050C",D197="NPC06UZDB-WT012M",D197="NPC06UZDB-GY006M",D197="NPC06UZDB-GY008M",D197="CO155E2-0ZM015",D197="NPC06UZDB-RD050C",D197="NPC06UZDB-RD150C",D197="NPC06UZDB-WT009M",D197="CO155E2-01M004",D197="NPC06UZDB-OR015M",D197="NPC06UZDB-GN750C",D197="NPC06UZDB-WT750C",D197="CO155E2-0MM010",D197="CO155E2-07M005",D197="CO155E2-07M007",D197="NPC06UZDB-BK750C",D197="CO155E2-07C050",D197="CO155E2-01M007",D197="CO155E2-0MC050",D197="NPC06UZDB-BK010M",D197="NPC06UZDB-BK150C",D197="NPC06UZDB-BK250C",D197="NPC06UZDB-RD750C",D197="NPC06UZDB-WT030M",D197="CO155E2-01C050",D197="CO155E2-08C750",D197="NPC06UZDB-WT050M",D197="NPC06UZDB-GY050C",D197="CO155E2-0ZM010",D197="NPC06UZDB-BK007M",D197="CO155E2-0CC250",D197="CO155E2-01C250",D197="NPC06UZDB-WT007M",D197="CO155E2-06C150",D197="NPC06UZDB-WT025M",D197="NPC06UZDB-WT025C",D197="NPC06UZDB-GY750C",D197="NPC06UZDB-WT250C",D197="CO155E2-09M010",D197="CO155E2-06M001",D197="CO155E2-0ZM005",D197="NPC06UZDB-YL010M",D197="NPC06UZDB-GN150C",D197="NPC06UZDB-RD005M",D197="NPC06UZDB-GY007M",D197="NPC06UZDB-GY020M",D197="NPC06UZDB-YL005M",D197="NPC06UZDB-YL007M",D197="NPC06UZDB-YL150C",D197="NPC06UZDB-OR750C",D197="CO155E2-0ZC150",D197="CO155E2-0ZM015",D197="NPC06UZDB-OR020M",D197="CO155E2-09M015",D197="CO155E2-0MM015",D197="CO155E2-01C150",D197="CO155E2-01C250",D197="CO155E2-01M015",D197="CO155E2-07C150",D197="CO155E2-08C250",D197="CO155E2-09C150",D197="CO155E2-0CC150",D197="CO155E2-0CM015",D197="CO155E2-01M003",D197="CO155E2-01M005",D197="NPC06UZDB-GN020M",D197="CO155E2-09M005",D197="NPC06UZDB-BK005M",D197="NPC06UZDB-BL020M",D197="NPC06UZDB-RD010M",D197="NPC06UZDB-RD020M",D197="CO155E2-08M015",D197="CO155E2-08C150",D197="CO155E2-01M001",D197="CO155E2-01M002",D197="CO155E2-06M003",D197="CO155E2-07M001",D197="CO155E2-09M003",D197="CO155E2-09M001",D197="CO155E2-09M007",D197="CO155E2-0ZM003",D197="CO155E2-0MM003",D197="CO155E2-0MM005",D197="CO155E2-0MM007",D197="CO155E2-0ZM007",D197="CO155E2-01M010",D197="NPC06UZDB-WT150C",D197="NPC06UZDB-WT050C",D197="NPC06UZDB-BL002M",D197="CO155E2-0CM010",D197="CO155E2-08F008",D197="CO155E2-08F005",D197="CO155E2-08C050",D197="NPC06UZDB-BL750C",D197="CO155E2-07M003",D197="NPC06UZDB-BL150C",D197="NPC06UZDB-BL020M",D197="NPC06UZDB-BL050C",D197="NPC06UZDB-BL008M",D197="NPC06UZDB-BL006M",D197="NPC06UZDB-GY450C",D197="NPC06UZDB-GY015M",D197="NPC06UZDB-GY150C",D197="NPC06UZDB-BL010M",D197="NPC06UZDB-GN010M",D197="NPC06UZDB-BK050C",D197="NPC06UZDB-GN125C",D197="NPC06UZDB-GN012M",D197="NPC06UZDB-BK001M",D197="NPC06UZDB-BL007M",D197="NPC06UZDB-GY450C",D197="NPC06UZDB-OR050C",D197="CO155E2-0MM001",D197="CO155E2-06M002",D197="CO155E2-0MM002",D197="NPC06UZDB-GN001M",D197="NPC06UZDB-GN002M",D197="NPC06UZDB-GN003M",D197="NPC06UZDB-GN004M",D197="NPC06UZDB-GN005M",D197="NPC06UZDB-GN006M",D197="NPC06UZDB-WT050C",D197="NPC06UZDB-OR001M",D197="NPC06UZDB-OR002M",D197="NPC06UZDB-OR003M",D197="NPC06UZDB-OR004M",D197="NPC06UZDB-OR005M",D197="NPC06UZDB-OR006M",D197="NPC06UZDB-OR010M",D197="CO155E2-07M002",D197="NPC06UZDB-RD001M",D197="NPC06UZDB-RD002M",D197="NPC06UZDB-RD002M",D197="NPC06UZDB-RD003M",D197="NPC06UZDB-RD004M",D197="CO155E2-0ZM001",D197="CO155E2-0ZM002",D197="NPC06UZDB-BK002M",D197="NPC06UZDB-BK003M",D197="NPC06UZDB-BL001M",D197="NPC06UZDB-BL002M",D197="NPC06UZDB-BL003M",D197="NPC06UZDB-BL004M",D197="NPC06UZDB-BL005M",D197="NPC06UZDB-BL015M",D197="NPC06UZDB-GY010M",D197="NPC06UZDB-GY001M",D197="NPC06UZDB-GY002M",D197="NPC06UZDB-GY003M",D197="NPC06UZDB-GY004M",D197="NPC06UZDB-GY005M",D197="NPC06UZDB-YL001M",D197="NPC06UZDB-YL002M",D197="NPC06UZDB-YL003M",D197="CO155E2-0CM001",D197="CO155E2-0CM002",D197="CO155E2-0CM003",D197="CO155E2-0CM004",D197="CO155E2-0CM005",D197="CO155E2-08M001",D197="CO155E2-08M002",D197="CO155E2-08M003",D197="CO155E2-08M004",D197="CO155E2-08M005",D197="CO155E2-08M006",D197="CO155E2-08M007",D197="CO155E2-08M008",D197="CO155E2-08M009",D197="CO155E2-08M010",D197="CO155E2-08M020",D197="CO155E2-0ZM001",D197="CO155E2-0ZM002",D197="CO155E2-09M002",D197="NPC06UZDB-WT001M",D197="NPC06UZDB-WT002M",D197="NPC06UZDB-WT003M",D197="NPC06UZDB-WT004M",D197="NPC06UZDB-WT005M",D197="NPC06UZDB-WT006M",D197="NPC06UZDB-WT008M",D197="NPC06UZDB-WT010M",D197="NPC06UZDB-WT015M",D197="NPC06UZDB-WT020M",),E197*2,0)</f>
        <v>400</v>
      </c>
      <c r="BU197" s="67">
        <f t="shared" si="338"/>
        <v>74692</v>
      </c>
      <c r="BV197" s="66"/>
      <c r="BW197" s="66">
        <f t="shared" ref="BW197:BW260" si="366">IF(OR(D197="CO155E2-0CM020",D197="NPC06UZDB-YL020M",D197="NPC06UZDB-OR050C",D197="NPC06UZDB-WT020C",D197="CO155E2-0ZC750",D197="CO155E2-09M008",D197="NPC06UZDB-BL011M",D197="NPC06UZDB-OR008M",D197="NPC06UZDB-WT450C",D197="NPC06UZDB-GN015M",D197="NPC06UZDB-RD015M",D197="NPC06UZDB-YL004M",D197="CO155E2-07C150",D197="NPC06UZDB-WT015C",D197="NPC06UZDB-GY350C",D197="NPC06UZDB-OR350C",D197="NPC06UZDB-YL003M",D197="CO155E2-0MC150 ",D197="NPC06UZDB-YL250C",D197="CO155E2-09C050",D197="NPC06UZDB-GN250C",D197="NPC06UZDB-BL250C",D197="NPC06UZDB-WT004M",D197="NPC06UZDB-RD150C",D197="NPC06UZDB-BL009M",D197="NPC06UZDB-GY020C",D197="NPC06UZDB-GN020C",D197="NPC06UZDB-RD020C",D197="NPC06UZDB-YL020C",D197="NPC06UZDB-GY030M",D197="CO155E2-0MC250",D197="CO155E2-0MC150",D197="NPC06UZDB-BL020C",D197="NPC06UZDB-OR150C",D197="NPC06UZDB-BL012M",D197="NPC06UZDB-BK350C",D197="NPC06UZDB-GN350C",D197="NPC06UZDB-GN450C",D197="NPC06UZDB-GY350C",D197="NPC06UZDB-OR350C",D197="NPC06UZDB-YL350C",D197="CO155E2-0CM007",D197="NPC06UZDB-GN007M",D197="NPC06UZDB-GY150C",D197="NPC06UZDB-BL015C",D197="NPC06UZDB-BL030C",D197="NPC06UZDB-BL013M",D197="NPC06UZDB-WT016M",D197="NPC06UZDB-WT025M",D197="CO155E2-0ZC050",D197="CO155E2-0ZC250",D197="CO155E2-0ZM009",D197="CO155E2-0ZM008",D197="CO155E2-0ZM006",D197="CO155E2-0ZM012",D197="NPC06UZDB-BK016M",D197="NPC06UZDB-BK011M",D197="NPC06UZDB-GY250C",D197="NPC06UZDB-GY007M",D197="CO155E2-07M015",D197="CO155E2-0ZM004",D197="CO155E2-09M004",D197="CO155E2-0CC050",D197="CO155E2-09M015",D197="CO155E2-0ZC150",D197="CO155E2-01M007",D197="CO155E2-07M010",D197="NPC06UZDB-YL050C",D197="NPC06UZDB-OR007M",D197="NPC06UZDB-GN050C",D197="NPC06UZDB-WT012M",D197="NPC06UZDB-GY006M",D197="NPC06UZDB-GY008M",D197="CO155E2-0ZM015",D197="NPC06UZDB-RD050C",D197="NPC06UZDB-RD150C",D197="NPC06UZDB-WT009M",D197="CO155E2-01M004",D197="NPC06UZDB-OR015M",D197="NPC06UZDB-GN750C",D197="NPC06UZDB-WT750C",D197="CO155E2-0MM010",D197="CO155E2-07M005",D197="CO155E2-07M007",D197="NPC06UZDB-BK750C",D197="CO155E2-07C050",D197="CO155E2-01M007",D197="CO155E2-0MC050",D197="NPC06UZDB-BK010M",D197="NPC06UZDB-BK150C",D197="NPC06UZDB-BK250C",D197="NPC06UZDB-RD750C",D197="NPC06UZDB-WT030M",D197="CO155E2-01C050",D197="CO155E2-08C750",D197="NPC06UZDB-WT050M",D197="NPC06UZDB-GY050C",D197="CO155E2-0ZM010",D197="NPC06UZDB-BK007M",D197="CO155E2-0CC250",D197="NPC06UZDB-WT007M",D197="CO155E2-06C150",D197="NPC06UZDB-WT025M",D197="NPC06UZDB-WT025C",D197="NPC06UZDB-GY750C",D197="NPC06UZDB-WT250C",D197="CO155E2-09M010",D197="CO155E2-06M001",D197="CO155E2-0ZM005",D197="NPC06UZDB-YL010M",D197="NPC06UZDB-GN150C",D197="NPC06UZDB-RD005M",D197="NPC06UZDB-GY007M",D197="NPC06UZDB-GY020M",D197="NPC06UZDB-YL005M",D197="NPC06UZDB-YL007M",D197="NPC06UZDB-YL150C",D197="NPC06UZDB-OR750C",D197="CO155E2-0ZC150",D197="CO155E2-0ZM015",D197="NPC06UZDB-OR020M",D197="CO155E2-09M015",D197="CO155E2-0MM015",D197="CO155E2-01C150",D197="CO155E2-01C250",D197="CO155E2-01M015",D197="CO155E2-07C150",D197="CO155E2-08C250",D197="CO155E2-09C150",D197="CO155E2-0CC150",D197="CO155E2-0CM015",D197="CO155E2-01M003",D197="CO155E2-01M005",D197="NPC06UZDB-GN020M",D197="CO155E2-09M005",D197="NPC06UZDB-BK005M",D197="NPC06UZDB-BL020M",D197="NPC06UZDB-RD010M",D197="NPC06UZDB-RD020M",D197="CO155E2-08M015",D197="CO155E2-08C150",D197="CO155E2-01M001",D197="CO155E2-01M002",D197="CO155E2-06M003",D197="CO155E2-07M001",D197="CO155E2-09M003",D197="CO155E2-09M001",D197="CO155E2-09M007",D197="CO155E2-0ZM003",D197="CO155E2-0MM003",D197="CO155E2-0MM005",D197="CO155E2-0MM007",D197="CO155E2-0ZM007",D197="CO155E2-01M010",D197="NPC06UZDB-WT150C",D197="NPC06UZDB-WT050C",D197="CO155E2-0CM010",D197="CO155E2-08F008",D197="CO155E2-08F005",D197="CO155E2-08C050",D197="NPC06UZDB-BL750C",D197="CO155E2-07M003",D197="NPC06UZDB-BL150C",D197="NPC06UZDB-BL020M",D197="NPC06UZDB-BL050C",D197="NPC06UZDB-BL008M",D197="NPC06UZDB-BL006M",D197="NPC06UZDB-GY450C",D197="NPC06UZDB-GY015M",D197="NPC06UZDB-GY150C",D197="NPC06UZDB-BL010M",D197="NPC06UZDB-GN010M",D197="NPC06UZDB-BK050C",D197="NPC06UZDB-GN125C",D197="NPC06UZDB-GN012M",D197="NPC06UZDB-BK001M",D197="NPC06UZDB-BL007M",D197="NPC06UZDB-GY450C",D197="NPC06UZDB-OR050C",D197="CO155E2-0MM001",D197="CO155E2-06M002",D197="CO155E2-0MM002",D197="NPC06UZDB-GN001M",D197="NPC06UZDB-GN002M",D197="NPC06UZDB-GN003M",D197="NPC06UZDB-GN004M",D197="NPC06UZDB-GN005M",D197="NPC06UZDB-GN006M",D197="NPC06UZDB-WT050C",D197="NPC06UZDB-OR001M",D197="NPC06UZDB-OR002M",D197="NPC06UZDB-OR003M",D197="NPC06UZDB-OR004M",D197="NPC06UZDB-OR005M",D197="NPC06UZDB-OR006M",D197="NPC06UZDB-OR010M",D197="CO155E2-07M002",D197="NPC06UZDB-RD001M",D197="NPC06UZDB-RD002M",D197="NPC06UZDB-RD002M",D197="NPC06UZDB-RD003M",D197="NPC06UZDB-RD004M",D197="CO155E2-0ZM001",D197="CO155E2-0ZM002",D197="NPC06UZDB-BK002M",D197="NPC06UZDB-BK003M",D197="NPC06UZDB-BL001M",D197="NPC06UZDB-BL002M",D197="NPC06UZDB-BL003M",D197="NPC06UZDB-BL004M",D197="NPC06UZDB-BL005M",D197="NPC06UZDB-BL015M",D197="NPC06UZDB-GY010M",D197="NPC06UZDB-GY001M",D197="NPC06UZDB-GY002M",D197="NPC06UZDB-GY003M",D197="NPC06UZDB-GY004M",D197="NPC06UZDB-GY005M",D197="NPC06UZDB-YL001M",D197="NPC06UZDB-YL002M",D197="NPC06UZDB-YL003M",D197="CO155E2-0CM001",D197="CO155E2-0CM002",D197="CO155E2-0CM003",D197="CO155E2-0CM004",D197="CO155E2-0CM005",D197="CO155E2-08M001",D197="CO155E2-08M002",D197="CO155E2-08M003",D197="CO155E2-08M004",D197="CO155E2-08M005",D197="CO155E2-08M006",D197="CO155E2-08M007",D197="CO155E2-08M008",D197="CO155E2-08M009",D197="CO155E2-08M010",D197="CO155E2-08M020",D197="CO155E2-0ZM001",D197="CO155E2-0ZM002",D197="CO155E2-09M002",D197="NPC06UZDB-WT001M",D197="NPC06UZDB-WT002M",D197="NPC06UZDB-WT003M",D197="NPC06UZDB-WT004M",D197="NPC06UZDB-WT005M",D197="NPC06UZDB-WT006M",D197="NPC06UZDB-WT008M",D197="NPC06UZDB-WT010M",D197="NPC06UZDB-WT015M",D197="NPC06UZDB-WT020M",),E197*2,0)</f>
        <v>400</v>
      </c>
      <c r="BX197" s="67">
        <f t="shared" si="350"/>
        <v>57102</v>
      </c>
      <c r="BY197" s="66"/>
      <c r="BZ197" s="66">
        <f t="shared" ref="BZ197:BZ260" si="367">IF(OR(D197="CO155E2-0CM020",D197="NPC06UZDB-YL020M",D197="NPC06UZDB-OR050C",D197="NPC06UZDB-WT020C",D197="CO155E2-0ZC750",D197="CO155E2-09M008",D197="NPC06UZDB-BL011M",D197="NPC06UZDB-OR008M",D197="NPC06UZDB-WT450C",D197="NPC06UZDB-GN015M",D197="NPC06UZDB-RD015M",D197="NPC06UZDB-YL004M",D197="CO155E2-07C150",D197="NPC06UZDB-WT015C",D197="NPC06UZDB-GY350C",D197="NPC06UZDB-OR350C",D197="NPC06UZDB-YL003M",D197="CO155E2-0MC150 ",D197="NPC06UZDB-YL250C",D197="CO155E2-09C050",D197="NPC06UZDB-GN250C",D197="NPC06UZDB-BL250C",D197="NPC06UZDB-WT004M",D197="NPC06UZDB-BL009M",D197="NPC06UZDB-GY020C",D197="NPC06UZDB-GN020C",D197="NPC06UZDB-RD020C",D197="NPC06UZDB-YL020C",D197="NPC06UZDB-GY030M",D197="CO155E2-0MC250",D197="CO155E2-0MC150",D197="NPC06UZDB-BL020C",D197="NPC06UZDB-OR150C",D197="NPC06UZDB-BL012M",D197="NPC06UZDB-BK350C",D197="NPC06UZDB-GN350C",D197="NPC06UZDB-GN450C",D197="NPC06UZDB-GY350C",D197="NPC06UZDB-OR350C",D197="NPC06UZDB-YL350C",D197="CO155E2-0CM007",D197="NPC06UZDB-GN007M",D197="NPC06UZDB-GY150C",D197="NPC06UZDB-BL015C",D197="NPC06UZDB-BL030C",D197="NPC06UZDB-BL013M",D197="NPC06UZDB-WT016M",D197="CO155E2-0ZC050",D197="CO155E2-0ZC250",D197="CO155E2-0ZM009",D197="CO155E2-0ZM008",D197="CO155E2-0ZM006",D197="CO155E2-0ZM012",D197="NPC06UZDB-BK016M",D197="NPC06UZDB-BK011M",D197="NPC06UZDB-GY250C",D197="NPC06UZDB-GY007M",D197="CO155E2-07M015",D197="CO155E2-0ZM004",D197="CO155E2-09M004",D197="CO155E2-0CC050",D197="CO155E2-09M015",D197="CO155E2-0ZC150",D197="CO155E2-01M007",D197="CO155E2-07M010",D197="NPC06UZDB-YL050C",D197="NPC06UZDB-OR007M",D197="NPC06UZDB-GN050C",D197="NPC06UZDB-WT012M",D197="NPC06UZDB-GY006M",D197="NPC06UZDB-GY008M",D197="CO155E2-0ZM015",D197="NPC06UZDB-RD050C",D197="NPC06UZDB-RD150C",D197="NPC06UZDB-WT009M",D197="CO155E2-01M004",D197="NPC06UZDB-OR015M",D197="NPC06UZDB-GN750C",D197="NPC06UZDB-WT750C",D197="CO155E2-0MM010",D197="CO155E2-07M005",D197="CO155E2-07M007",D197="NPC06UZDB-BK750C",D197="CO155E2-07C050",D197="CO155E2-01M007",D197="CO155E2-0MC050",D197="NPC06UZDB-BK010M",D197="NPC06UZDB-BK150C",D197="NPC06UZDB-BK250C",D197="NPC06UZDB-RD750C",D197="NPC06UZDB-WT030M",D197="CO155E2-01C050",D197="CO155E2-08C750",D197="NPC06UZDB-WT050M",D197="NPC06UZDB-GY050C",D197="CO155E2-0ZM010",D197="NPC06UZDB-BK007M",D197="CO155E2-0CC250",D197="NPC06UZDB-WT007M",D197="CO155E2-06C150",D197="NPC06UZDB-WT025M",D197="NPC06UZDB-WT025C",D197="NPC06UZDB-GY750C",D197="NPC06UZDB-WT250C",D197="CO155E2-09M010",D197="CO155E2-06M001",D197="CO155E2-0ZM005",D197="NPC06UZDB-YL010M",D197="NPC06UZDB-GN150C",D197="NPC06UZDB-RD005M",D197="NPC06UZDB-GY007M",D197="NPC06UZDB-GY020M",D197="NPC06UZDB-YL005M",D197="NPC06UZDB-YL007M",D197="NPC06UZDB-YL150C",D197="NPC06UZDB-OR750C",D197="CO155E2-0ZC150",D197="CO155E2-0ZM015",D197="NPC06UZDB-OR020M",D197="CO155E2-09M015",D197="CO155E2-0MM015",D197="CO155E2-01C150",D197="CO155E2-01C250",D197="CO155E2-01M015",D197="CO155E2-07C150",D197="CO155E2-08C250",D197="CO155E2-09C150",D197="CO155E2-0CC150",D197="CO155E2-0CM015",D197="CO155E2-01M003",D197="CO155E2-01M005",D197="NPC06UZDB-GN020M",D197="CO155E2-09M005",D197="NPC06UZDB-BK005M",D197="NPC06UZDB-BL020M",D197="NPC06UZDB-RD010M",D197="NPC06UZDB-RD020M",D197="CO155E2-08M015",D197="CO155E2-08C150",D197="CO155E2-01M001",D197="CO155E2-01M002",D197="CO155E2-06M003",D197="CO155E2-07M001",D197="CO155E2-09M003",D197="CO155E2-09M001",D197="CO155E2-09M007",D197="CO155E2-0ZM003",D197="CO155E2-0MM003",D197="CO155E2-0MM005",D197="CO155E2-0MM007",D197="CO155E2-0ZM007",D197="CO155E2-01M010",D197="NPC06UZDB-WT150C",D197="NPC06UZDB-WT050C",D197="CO155E2-0CM010",D197="CO155E2-08F008",D197="CO155E2-08F005",D197="CO155E2-08C050",D197="NPC06UZDB-BL750C",D197="CO155E2-07M003",D197="NPC06UZDB-BL150C",D197="NPC06UZDB-BL020M",D197="NPC06UZDB-BL050C",D197="NPC06UZDB-BL008M",D197="NPC06UZDB-BL006M",D197="NPC06UZDB-GY450C",D197="NPC06UZDB-GY015M",D197="NPC06UZDB-GY150C",D197="NPC06UZDB-BL010M",D197="NPC06UZDB-GN010M",D197="NPC06UZDB-BK050C",D197="NPC06UZDB-GN125C",D197="NPC06UZDB-GN012M",D197="NPC06UZDB-BK001M",D197="NPC06UZDB-BL007M",D197="NPC06UZDB-GY450C",D197="NPC06UZDB-OR050C",D197="CO155E2-0MM001",D197="CO155E2-06M002",D197="CO155E2-0MM002",D197="NPC06UZDB-GN001M",D197="NPC06UZDB-GN002M",D197="NPC06UZDB-GN003M",D197="NPC06UZDB-GN004M",D197="NPC06UZDB-GN005M",D197="NPC06UZDB-GN006M",D197="NPC06UZDB-WT050C",D197="NPC06UZDB-OR001M",D197="NPC06UZDB-OR002M",D197="NPC06UZDB-OR003M",D197="NPC06UZDB-OR004M",D197="NPC06UZDB-OR005M",D197="NPC06UZDB-OR006M",D197="NPC06UZDB-OR010M",D197="CO155E2-07M002",D197="NPC06UZDB-RD001M",D197="NPC06UZDB-RD002M",D197="NPC06UZDB-RD002M",D197="NPC06UZDB-RD003M",D197="NPC06UZDB-RD004M",D197="CO155E2-0ZM001",D197="CO155E2-0ZM002",D197="NPC06UZDB-BK002M",D197="NPC06UZDB-BK003M",D197="NPC06UZDB-BL001M",D197="NPC06UZDB-BL002M",D197="NPC06UZDB-BL003M",D197="NPC06UZDB-BL004M",D197="NPC06UZDB-BL005M",D197="NPC06UZDB-BL015M",D197="NPC06UZDB-GY010M",D197="NPC06UZDB-GY001M",D197="NPC06UZDB-GY002M",D197="NPC06UZDB-GY003M",D197="NPC06UZDB-GY004M",D197="NPC06UZDB-GY005M",D197="NPC06UZDB-YL001M",D197="NPC06UZDB-YL002M",D197="NPC06UZDB-YL003M",D197="CO155E2-0CM001",D197="CO155E2-0CM002",D197="CO155E2-0CM003",D197="CO155E2-0CM004",D197="CO155E2-0CM005",D197="CO155E2-08M001",D197="CO155E2-08M002",D197="CO155E2-08M003",D197="CO155E2-08M004",D197="CO155E2-08M005",D197="CO155E2-08M006",D197="CO155E2-08M007",D197="CO155E2-08M008",D197="CO155E2-08M009",D197="CO155E2-08M010",D197="CO155E2-08M020",D197="CO155E2-0ZM001",D197="CO155E2-0ZM002",D197="CO155E2-09M002",D197="NPC06UZDB-WT001M",D197="NPC06UZDB-WT002M",D197="NPC06UZDB-WT003M",D197="NPC06UZDB-WT004M",D197="NPC06UZDB-WT005M",D197="NPC06UZDB-WT006M",D197="NPC06UZDB-WT008M",D197="NPC06UZDB-WT010M",D197="NPC06UZDB-WT015M",D197="NPC06UZDB-WT020M",),E197*2,0)</f>
        <v>400</v>
      </c>
      <c r="CA197" s="67">
        <f t="shared" si="339"/>
        <v>67108</v>
      </c>
      <c r="CB197" s="66"/>
      <c r="CC197" s="66">
        <f t="shared" si="294"/>
        <v>0</v>
      </c>
      <c r="CD197" s="67">
        <f t="shared" si="354"/>
        <v>523</v>
      </c>
      <c r="CE197" s="66"/>
      <c r="CF197" s="66">
        <f t="shared" si="295"/>
        <v>0</v>
      </c>
      <c r="CG197" s="67">
        <f t="shared" si="296"/>
        <v>7045.9</v>
      </c>
      <c r="CH197" s="66"/>
      <c r="CI197" s="66">
        <f t="shared" ref="CI197:CI260" si="368">IF(OR(D197="NPC6AUZDB-YL025C",D197="NPC6AUZDB-YL002M",D197="NPC6AUZDB-YL015M",D197="NPC6AUZDB-YL001M",D197="PC6AUZDB-YL002M",D197="NPC6AUZDB-YL003M",D197="NPC6AUZDB-YL005M",),E197*(F197+0.1),0)</f>
        <v>0</v>
      </c>
      <c r="CJ197" s="67">
        <f t="shared" si="297"/>
        <v>8813</v>
      </c>
      <c r="CK197" s="66"/>
      <c r="CL197" s="66">
        <f t="shared" si="298"/>
        <v>0</v>
      </c>
      <c r="CM197" s="79">
        <f t="shared" si="299"/>
        <v>4885</v>
      </c>
      <c r="CN197" s="66"/>
      <c r="CO197" s="68">
        <f t="shared" si="352"/>
        <v>0</v>
      </c>
      <c r="CP197" s="79">
        <f t="shared" si="300"/>
        <v>3976</v>
      </c>
      <c r="CQ197" s="66"/>
      <c r="CR197" s="68">
        <f t="shared" ref="CR197:CR260" si="369">IF(OR(D197="NPC6AUZDB-RD005M",D197="NPC6AUZDB-RD025C",D197="NPC6AUZDB-RD002M",D197="NPC6AUZDB-RD003M",D197="NPC6AUZDB-RD001M",),E197*(F197+0.1),0)</f>
        <v>0</v>
      </c>
      <c r="CS197" s="79">
        <f t="shared" si="345"/>
        <v>6656</v>
      </c>
      <c r="CT197" s="66"/>
      <c r="CU197" s="68">
        <f t="shared" ref="CU197:CU260" si="370">IF(OR(D197="NPC6AUZDB-OR002M",D197="NPC6AUZDB-RD003M",D197="NPC6AUZDB-RD001M",),E197*(F197+0.1),0)</f>
        <v>0</v>
      </c>
      <c r="CV197" s="79">
        <f t="shared" si="302"/>
        <v>7769</v>
      </c>
      <c r="CW197" s="66"/>
      <c r="CX197" s="66">
        <f t="shared" si="353"/>
        <v>0</v>
      </c>
      <c r="CY197" s="40">
        <f t="shared" si="355"/>
        <v>6603</v>
      </c>
      <c r="CZ197" s="65"/>
      <c r="DA197" s="66">
        <f t="shared" si="303"/>
        <v>0</v>
      </c>
      <c r="DB197" s="67">
        <f t="shared" si="346"/>
        <v>38286</v>
      </c>
      <c r="DC197" s="66"/>
      <c r="DD197" s="66">
        <f t="shared" si="305"/>
        <v>0</v>
      </c>
      <c r="DE197" s="67">
        <f t="shared" si="347"/>
        <v>35057</v>
      </c>
      <c r="DF197" s="66"/>
      <c r="DG197" s="69">
        <f t="shared" si="307"/>
        <v>0</v>
      </c>
      <c r="DH197" s="67">
        <f t="shared" si="344"/>
        <v>56818</v>
      </c>
      <c r="DI197" s="66"/>
      <c r="DJ197" s="66">
        <f t="shared" ref="DJ197:DJ260" si="371">IF(OR(D197="CO17772-08C250",D197="CO17772-08F004",D197="CO17772-08F010",D197="CO17772-08C750",D197="CO17772-08C250",D197="CO17772-08F002",D197="CO17772-08M020",D197="CO17772-08M010",D197="CO17772-08M006",D197="CO17772-08C050",D197="CO17772-08C150",D197="CO17772-08M007",D197="CO17772-08M010",D197=1644077,D197="CO17772-08M001",D197="CO17772-08M002",D197="CO17772-08M003",D197="CO17772-08M004",D197="CO17772-08M005",D197="CO17772-08M015",),E197*(F197+0.15),0)</f>
        <v>0</v>
      </c>
      <c r="DK197" s="67">
        <f t="shared" si="308"/>
        <v>3139</v>
      </c>
      <c r="DM197" s="206">
        <f t="shared" ref="DM197:DM260" si="372">IF(D197=2153276,E197*(F197+0.15),0)</f>
        <v>0</v>
      </c>
      <c r="DN197" s="25">
        <f t="shared" ref="DN197:DN260" si="373">DN196+DL197-DM197</f>
        <v>0</v>
      </c>
      <c r="DO197" s="5"/>
      <c r="DP197" s="43">
        <f t="shared" ref="DP197:DP260" si="374">IF(OR(D197="CO17772-0CC050",D197="CO17772-0CM015",D197="CO17772-0CM007",D197="CO17772-0CM005",D197="CO17772-0CM007",D197="CO17772-0CM007",D197="CO17772-0CM010",D197="CO17772-0CM003",D197="CO17772-0MM015",D197="CO17772-0CM002",D197=959305,D197="CO17772-0CM001",),E197*(F197+0.15),0)</f>
        <v>0</v>
      </c>
      <c r="DQ197" s="27">
        <f t="shared" si="309"/>
        <v>7097</v>
      </c>
      <c r="DR197" s="5"/>
      <c r="DS197" s="43">
        <f t="shared" ref="DS197:DS260" si="375">IF(OR(D197="CO17772-0ZM010",D197="CO17772-0ZM002",D197="CO17772-0ZM001",D197="CO17772-0ZM005",D197="CO17772-0ZM008",D197=959308,),E197*(F197+0.15),0)</f>
        <v>0</v>
      </c>
      <c r="DT197" s="27">
        <f t="shared" si="310"/>
        <v>4846</v>
      </c>
      <c r="DU197" s="5"/>
      <c r="DV197" s="43">
        <f t="shared" ref="DV197:DV260" si="376">IF(OR(D197="CO17772-0MM003",D197="CO17772-0MM001",D197="CO17772-0MC150",D197="CO17772-0MM005",D197=959306,),E197*(F197+0.15),0)</f>
        <v>0</v>
      </c>
      <c r="DW197" s="27">
        <f t="shared" si="311"/>
        <v>4835</v>
      </c>
      <c r="DX197" s="5"/>
      <c r="DY197" s="22">
        <f t="shared" ref="DY197:DY260" si="377">IF(OR(D197="CO17772-09M001",D197=959307,),E197*(F197+0.15),0)</f>
        <v>0</v>
      </c>
      <c r="DZ197" s="25">
        <f t="shared" si="312"/>
        <v>523</v>
      </c>
      <c r="EA197" s="22"/>
      <c r="EB197" s="22">
        <f t="shared" ref="EB197:EB260" si="378">IF(OR(D197="CO17772-01M001",),E197*(F197+0.15),0)</f>
        <v>0</v>
      </c>
      <c r="EC197" s="28">
        <f t="shared" si="313"/>
        <v>369</v>
      </c>
      <c r="ED197" s="5"/>
      <c r="EE197" s="43">
        <f t="shared" ref="EE197:EE204" si="379">IF(OR(CA197="CO17772-07M015",D197="CO17772-07M007",D197="CO17772-07M001",D197="CO17772-07M001",D197=959309,),E197*(F197+0.15),0)</f>
        <v>0</v>
      </c>
      <c r="EF197" s="27">
        <f t="shared" si="314"/>
        <v>4769</v>
      </c>
      <c r="EG197" s="66"/>
      <c r="EH197" s="66">
        <f t="shared" ref="EH197:EH260" si="380">IF(OR(D197="CO17772-0MM003",D197="CO17772-0ZM010",D197="CO17772-07M007",D197="CO17772-0ZM002",D197="CO17772-01M001",D197="CO17772-0CC050",D197="CO17772-0CM015",D197="CO17772-08F004",D197="CO17772-08F010",D197="CO17772-08C750",D197="CO17772-08C250",D197="CO17772-07M001",D197="CO17772-09M001",D197="CO17772-0ZM001",D197="CO17772-0MM001",D197="CO17772-08F002",D197="CO17772-0ZM008",D197="CO17772-0ZM005",D197="CO17772-0CM005",D197="CO17772-0CM007",D197="CO17772-08M020",D197="CO17772-0MC150",D197="CO17772-08M006",D197="CO17772-08C050",D197="CO17772-0CM007",D197="CO17772-0CM010",D197="CO17772-0CM003",D197="CO17772-08C150",D197="CO17772-08M007",D197="CO17772-0MM005",D197="CO17772-0MM015",D197="CO17772-0CM002",D197="CO17772-0CM001",D197="CO17772-08M010",D197="CO17772-08M001",D197="CO17772-08M002",D197="CO17772-08M003",D197="CO17772-08M004",D197="CO17772-08M015",D197=959308,D197=959305,D197=959306,D197=959307,D197=959309,D197=1644077,D197="CO17772-08M005",),E197*2,0)</f>
        <v>0</v>
      </c>
      <c r="EI197" s="67">
        <f t="shared" si="315"/>
        <v>24637</v>
      </c>
      <c r="EJ197" s="66"/>
      <c r="EK197" s="66">
        <f t="shared" ref="EK197:EK260" si="381">(IF(OR(D197="CO17772-0MM003",D197="CO17772-0ZM010",D197="CO17772-07M015",D197="CO17772-07M007",D197="CO17772-0ZM002",D197="CO17772-01M001",D197="CO17772-0CC050",D197="CO17772-0CM015",D197="CO17772-08F004",D197="CO17772-08F010",D197="CO17772-08C750",D197="CO17772-08C250",D197="CO17772-07M001",D197="CO17772-09M001",D197="CO17772-0ZM001",D197="CO17772-0MM001",D197="CO17772-08F002",D197="CO17772-0ZM008",D197="CO17772-0ZM005",D197="CO17772-0CM005",D197="CO17772-0CM007",D197="CO17772-08M020",D197="CO17772-0MC150",D197="CO17772-08M006",D197="CO17772-08C050",D197="CO17772-0CM007",D197="CO17772-0CM010",D197="CO17772-0CM003",D197="CO17772-08C150",D197="CO17772-08M007",D197="CO17772-0MM005",D197="CO17772-0MM015",D197="CO17772-0CM002",D197="CO17772-0CM001",D197="CO17772-08M010",D197="CO17772-08M001",D197="CO17772-08M005",D197="CO17772-08M002",D197="CO17772-08M003",D197="CO17772-08M004",D197="CO17772-08M015",D197=1644077,D197=959308,D197=959305,D197=959306,D197=959307,D197=959309),E197*2,0))</f>
        <v>0</v>
      </c>
      <c r="EL197" s="67">
        <f t="shared" si="316"/>
        <v>23267</v>
      </c>
      <c r="EM197" s="110">
        <f t="shared" si="317"/>
        <v>99661.070892999982</v>
      </c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</row>
    <row r="198" spans="1:299" ht="11.25" customHeight="1" x14ac:dyDescent="0.25">
      <c r="A198" s="143">
        <v>46046</v>
      </c>
      <c r="B198" s="189"/>
      <c r="C198" s="176">
        <v>8004949316</v>
      </c>
      <c r="D198" s="17" t="s">
        <v>246</v>
      </c>
      <c r="E198" s="18">
        <v>100</v>
      </c>
      <c r="F198" s="19">
        <v>7</v>
      </c>
      <c r="G198" s="20">
        <v>191516078901</v>
      </c>
      <c r="H198" s="66"/>
      <c r="I198" s="41">
        <f t="shared" si="356"/>
        <v>0</v>
      </c>
      <c r="J198" s="48">
        <f t="shared" si="340"/>
        <v>88061</v>
      </c>
      <c r="K198" s="66"/>
      <c r="L198" s="41">
        <f t="shared" si="348"/>
        <v>0</v>
      </c>
      <c r="M198" s="48">
        <f t="shared" si="341"/>
        <v>18968</v>
      </c>
      <c r="N198" s="66"/>
      <c r="O198" s="41">
        <f t="shared" si="357"/>
        <v>0</v>
      </c>
      <c r="P198" s="48">
        <f t="shared" si="342"/>
        <v>81938</v>
      </c>
      <c r="Q198" s="66"/>
      <c r="R198" s="66">
        <f t="shared" si="358"/>
        <v>0</v>
      </c>
      <c r="S198" s="67">
        <f t="shared" si="343"/>
        <v>74012</v>
      </c>
      <c r="T198" s="66"/>
      <c r="U198" s="66">
        <f t="shared" ref="U198:U261" si="382">IF(OR(D198="NPP6ASZDB-WT020M",D198="NPP6ASZDB-WT012M",1301="NPP6ASZDB-WT008M",D198="NPP6ASZDB-WT004M",D198="NPP6ASZDB-WT025M",D198="NPP6ASZDB-WT250C",D198="NPP6ASZDB-WT010M",D198="NPP6ASZDB-WT015M",D198="NPP6ASZDB-WT650C",D198="NPP6ASZDB-WT007M",D198="NPP6ASZDB-WT750C",D198="NPP6ASZDB-WT008M",D198="NPP6ASZDB-WT006M",D198="NPP6ASZDB-WT003M",D198="NPP6ASZDB-WT150C",D198="NPP6ASZDB-WT350C",D198="NPP6ASZDB-WT005M",D198="NPC6ASZDB-WT015C",D198="NPP6ASZDB-WT001M",D198="NPP6ASZDB-WT002M",D198="NPC6ASZDB-WT028M",D198="NPC06SZDB-WT025M",D198="NPC6ASZDB-WT035M",D198="NPC6ASZDB-WT028M ",D198="NPC6ASZDB-WT019M",D198="NPC6ASZDB-WT018M",D198="NPC6ASZDB-WT023M",D198="NPC6ASZDB-WT024M",D198="NPC6ASZDB-WT017M",D198="NPC6ASZDB-WT016M",D198="NPC6ASZDB-WT100M",D198="NPC6ASZDB-WT017C",D198="NPC6ASZDB-WT030C",D198="NPC06SZDB-WT025C",D198="NPC6ASZDB-WT013M",D198="NPC6ASZDB-WT011M",D198="NPC6ASZDB-WT014M",D198="NPC6ASZDB-WT550C",D198="NPC6ASZDB-WT650C",D198="NPC6ASZDB-WT850C",D198="NPC6ASZDB-WT950C",D198="NPC6ASZDB-WT020C",D198="NPC6ASZDB-WT022M",D198="NPC06SZDB-WT250C",D198="NPC6ASZDB-WT125C",D198="NPC6ASZDB-WT450C",D198="NPC06SZDB-WT007M",D198="NPC6ASZDB-WT009M",D198="NPC6ASZDB-WT075C",D198="NPC6ASZDB-WT175C",D198="NPC6ASZDB-WT125C",D198="NPC6ASZDB-WT225C",D198="NPC6ASZDB-WT275C",D198="NPC6ASZDB-WT025C",D198="NPC6ASZDB-WT025M",D198="NPC6ASZDB-WT150C",D198="NPC6ASZDB-WT250C",D198="NPC6ASZDB-WT350C",D198="NPC6ASZDB-WT012M",D198="NPC6ASZDB-WT015M",D198="NPC6ASZDB-WT750C",D198="NPC6ASZDB-WT008M",D198="NPC06SZDB-WT030M",D198="NPC06SZDB-WT750C",D198="NPC06SZDB-WT015M",D198="NPC6ASZDB-WT030M",D198="NPC06SZDB-WT150C",D198="NPC6ASZDB-WT050C",D198="NPC06SZDB-WT050C",D198="NPC06SZDB-WT001M",D198="NPC06SZDB-WT002M",D198="NPC06SZDB-WT003M",D198="NPC06SZDB-WT004M",D198="NPC06SZDB-WT005M",D198="NPC06SZDB-WT010M",D198="NPC06SZDB-WT020M",D198=1711815,D198="NPC6ASZDB-WT001M",D198="NPC6ASZDB-WT002M",D198="NPC6ASZDB-WT003M",D198="NPC6ASZDB-WT004M",D198="NPC6ASZDB-WT005M",D198="NPC6ASZDB-WT006M",D198="NPC6ASZDB-WT007M",D198="NPC6ASZDB-WT010M",D198="NPC6ASZDB-WT020M",D198="NPC6ASZDB-WT027M",),E198*(F198+0.1),0)</f>
        <v>0</v>
      </c>
      <c r="V198" s="67">
        <f t="shared" ref="V198:V261" si="383">V197+T198-U198</f>
        <v>57056.200000000004</v>
      </c>
      <c r="X198" s="69">
        <f t="shared" si="359"/>
        <v>0</v>
      </c>
      <c r="Y198" s="67">
        <f t="shared" si="336"/>
        <v>8120</v>
      </c>
      <c r="Z198" s="66"/>
      <c r="AA198" s="68">
        <f t="shared" si="323"/>
        <v>0</v>
      </c>
      <c r="AB198" s="67">
        <f t="shared" ref="AB198:AB261" si="384">+AB197+Z198-AA198</f>
        <v>6986</v>
      </c>
      <c r="AC198" s="66"/>
      <c r="AD198" s="66">
        <f t="shared" si="351"/>
        <v>0</v>
      </c>
      <c r="AE198" s="67">
        <f t="shared" ref="AE198:AE261" si="385">+AE197+AC198-AD198</f>
        <v>839.5</v>
      </c>
      <c r="AF198" s="66"/>
      <c r="AG198" s="78">
        <f t="shared" si="360"/>
        <v>0</v>
      </c>
      <c r="AH198" s="79">
        <f t="shared" ref="AH198:AH261" si="386">+AH197+AF198-AG198</f>
        <v>851.40000000000009</v>
      </c>
      <c r="AI198" s="66"/>
      <c r="AJ198" s="68">
        <f t="shared" si="361"/>
        <v>0</v>
      </c>
      <c r="AK198" s="67">
        <f t="shared" ref="AK198:AK261" si="387">+AK197+AI198-AJ198</f>
        <v>1205.5</v>
      </c>
      <c r="AL198" s="66"/>
      <c r="AM198" s="68">
        <f t="shared" si="362"/>
        <v>0</v>
      </c>
      <c r="AN198" s="67">
        <f t="shared" ref="AN198:AN261" si="388">+AN197+AL198-AM198</f>
        <v>1051.1000000000001</v>
      </c>
      <c r="AO198" s="66"/>
      <c r="AP198" s="68">
        <f t="shared" si="363"/>
        <v>0</v>
      </c>
      <c r="AQ198" s="67">
        <f t="shared" ref="AQ198:AQ261" si="389">+AQ197+AO198-AP198</f>
        <v>2355.3999999999996</v>
      </c>
      <c r="AR198" s="66"/>
      <c r="AS198" s="68">
        <f t="shared" si="364"/>
        <v>0</v>
      </c>
      <c r="AT198" s="67">
        <f t="shared" ref="AT198:AT261" si="390">+AT197+AR198-AS198</f>
        <v>2107.6</v>
      </c>
      <c r="AU198" s="66"/>
      <c r="AV198" s="66">
        <f t="shared" ref="AV198:AV261" si="391">IF(OR(D198="NPC06UZDB-BK025C",D198="NPC06UZDB-BK020M",D198="NPP06UZDB-BK005M",D198="NPP06UZDB-BK150C",D198="NPP06UZDB-BK010M",D198="NPP06UZDB-BK001M",D198="NPP06UZDB-BK001M",D198="NPP06UZDB-BK002M",D198="NPP06UZDB-BK003M",D198="NPC06UZDB-BK350C",D198="NPC06UZDB-BK016M",D198="NPC06UZDB-BK011M",D198="CO155E2-01M007",D198="CO155E2-01M004",D198="NPC06UZDB-BK750C",D198="CO155E2-01M007",D198="NPC06UZDB-BK010M",D198="NPC06UZDB-BK150C",D198="NPC06UZDB-BK250C",D198="CO155E2-01C050",D198="NPC06UZDB-BK007M",D198="CO155E2-01C250",D198="CO155E2-01C150",D198="CO155E2-01C250",D198="CO155E2-01M015",D198="CO155E2-01M003",D198="CO155E2-01M005",D198="NPC06UZDB-BK005M",D198="CO155E2-01M001",D198="CO155E2-01M002",D198="CO155E2-01M010",D198="NPC06UZDB-BK050C",D198="NPC06UZDB-BK001M",D198="NPC06UZDB-BK002M",D198="NPC06UZDB-BK003M",),E198*(F198+0.12),0)</f>
        <v>712</v>
      </c>
      <c r="AW198" s="42">
        <f t="shared" ref="AW198:AW261" si="392">AW197+AU198-AV198</f>
        <v>591.04000000000019</v>
      </c>
      <c r="AX198" s="66"/>
      <c r="AY198" s="66">
        <f t="shared" ref="AY198:AY261" si="393">IF(OR(D198="NPP06UZDB-GN005M",D198="NPP06UZDB-GN001M",D198="NPC06UZDB-GN015M",D198="CO155E2-0MC150 ",D198="NPC06UZDB-GN250C",D198="NPC06UZDB-GN020C",D198="CO155E2-0MC250",D198="CO155E2-0MC150",D198="NPC06UZDB-GN350C",D198="NPC06UZDB-GN450C",D198="NPC06UZDB-GN007M",D198="NPC06UZDB-GN050C",D198="NPC06UZDB-GN750C",D198="CO155E2-0MM010",D198="CO155E2-0MC050",D198="NPC06UZDB-GN150C",D198="NPC06UZDB-GN150C",D198="CO155E2-0MM015",D198="NPC06UZDB-GN020M",D198="CO155E2-0MM003",D198="CO155E2-0MM005",D198="CO155E2-0MM007",D198="NPC06UZDB-GN010M",D198="NPC06UZDB-GN125C",D198="NPC06UZDB-GN012M",D198="CO155E2-0MM001",D198="NPC06UZDB-GN001M",D198="NPC06UZDB-GN002M",D198="NPC06UZDB-GN003M",D198="NPC06UZDB-GN004M",D198="NPC06UZDB-GN005M",D198="NPC06UZDB-GN006M",D198="CO155E2-0MM002",),E198*(F198+0.12),0)</f>
        <v>0</v>
      </c>
      <c r="AZ198" s="67">
        <f t="shared" ref="AZ198:AZ261" si="394">+AZ197+AX198-AY198</f>
        <v>1870</v>
      </c>
      <c r="BA198" s="66"/>
      <c r="BB198" s="68">
        <f t="shared" ref="BB198:BB261" si="395">IF(OR(D198="NPC6AUZDB-RD025C",D198="NPP06UZDB-RD150C",D198="NPC06UZDB-RD250C",D198="NPC06UZDB-OR050C",D198="NPC06UZDB-RD015M",D198="CO155E2-07C150",D198="NPC06UZDB-RD150C",D198="NPC06UZDB-RD020C",D198="NPC06UZDB-RD750C",D198="CO155E2-07M015",D198="CO155E2-07M010",D198="NPC06UZDB-RD050C",D198="NPC06UZDB-RD150C",D198="CO155E2-07M005",D198="CO155E2-07M007",D198="CO155E2-07C050",D198="NPC06UZDB-RD750C",D198="NPC06UZDB-RD005M",D198="CO155E2-07C150",D198="NPC06UZDB-RD010M",D198="NPC06UZDB-RD020M",D198="CO155E2-07M001",D198="CO155E2-07M003",D198="CO155E2-07M002",D198="NPC06UZDB-RD001M",D198="NPC06UZDB-RD002M",D198="NPC06UZDB-RD002M",D198="NPC06UZDB-RD003M",D198="NPC06UZDB-RD004M",),E198*(F198+0.12),0)</f>
        <v>0</v>
      </c>
      <c r="BC198" s="67">
        <f t="shared" ref="BC198:BC261" si="396">BC197+BA198-BB198</f>
        <v>2830</v>
      </c>
      <c r="BD198" s="66"/>
      <c r="BE198" s="68">
        <f t="shared" ref="BE198:BE261" si="397">IF(OR(D198="NPC06UZDB-BL030M",D198="NPP06UZDB-BL004M",D198="NPP06UZDB-BL020M",D198="NPP06UZDB-BL250C",D198="NPP06UZDB-BL010M",D198="CO155E2-0ZM020",D198="CO155E2-0ZM025",D198="NPP06UZDB-BL007M",D198="NPP06UZDB-BL009M",D198="NPP06UZDB-BL003M",D198="NPP06UZDB-BL008M",D198="NPC06UZDB-BL017C",D198="NPP06UZDB-BL002M",D198="NPP06UZDB-BL150C",D198="NPP06UZDB-BL006M",D198="CO155E2-0ZC750",D198="NPC06UZDB-BL011M",D198="NPC06UZDB-BL250C",D198="NPC06UZDB-BL009M",D198="NPC06UZDB-BL020C",D198="NPC06UZDB-BL012M",D198="NPC06UZDB-BL015C",D198="NPC06UZDB-BL030C",D198="NPC06UZDB-BL013M",D198="CO155E2-0ZC050",D198="CO155E2-0ZC250",D198="CO155E2-0ZM009",D198="CO155E2-0ZM008",D198="CO155E2-0ZM006",D198="CO155E2-0ZM012",D198="CO155E2-0ZM004",D198="CO155E2-0ZC150",D198="CO155E2-0ZM015",D198="CO155E2-0ZM010",D198="CO155E2-0ZM005",D198="CO155E2-0ZC150",D198="CO155E2-0ZM015",D198="NPC06UZDB-BL020M",D198="CO155E2-0ZM003",D198="CO155E2-0ZM007",D198="NPC06UZDB-BL750C",D198="NPC06UZDB-BL150C",D198="NPC06UZDB-BL020M",D198="NPC06UZDB-BL050C",D198="NPC06UZDB-BL008M",D198="NPC06UZDB-BL006M",D198="NPC06UZDB-BL010M",D198="NPC06UZDB-BL007M",D198="NPC06UZDB-BL001M",D198="NPC06UZDB-BL002M",D198="NPC06UZDB-BL003M",D198="NPC06UZDB-BL004M",D198="NPC06UZDB-BL005M",D198="NPC06UZDB-BL015M",D198="CO155E2-0ZM001",D198="CO155E2-0ZM002",),E198*(F198+0.12),0)</f>
        <v>0</v>
      </c>
      <c r="BF198" s="67">
        <f t="shared" ref="BF198:BF261" si="398">+BF197+BD198-BE198</f>
        <v>1843.0000000000005</v>
      </c>
      <c r="BG198" s="66"/>
      <c r="BH198" s="68">
        <f t="shared" si="349"/>
        <v>0</v>
      </c>
      <c r="BI198" s="67">
        <f t="shared" si="337"/>
        <v>11866.800000000003</v>
      </c>
      <c r="BJ198" s="66"/>
      <c r="BK198" s="68">
        <f t="shared" ref="BK198:BK261" si="399">IF(OR(D198="NPP06UZDB-YL002M",D198="NPP06UZDB-YL001M",D198="NPP06UZDB-YL150C",D198="NPP06UZDB-YL010M",D198="NPC06UZDB-YL015C",D198="NPC06UZDB-YL020M",D198="CO155E2-09M016",D198="CO155E2-09M012",D198="CO155E2-09M016",D198="NPC06UZDB-YL750C",D198="CO155E2-09M008",D198="NPC06UZDB-YL004M",D198="NPC06UZDB-YL004M",D198="NPC06UZDB-YL003M",D198="NPC06UZDB-YL250C",D198="CO155E2-09C050",D198="NPC06UZDB-YL020C",D198="NPC06UZDB-YL350C",D198="CO155E2-09M004",D198="CO155E2-09M004C6",D198="CO155E2-09M015",D198="NPC06UZDB-YL050C",D198="NPC06UZDB-YL010M",D198="CO155E2-09M010",D198="NPC06UZDB-YL010M",D198="NPC06UZDB-YL007M",D198="NPC06UZDB-YL150C",D198="CO155E2-09M015",D198="CO155E2-09C150",D198="CO155E2-09M005",D198="CO155E2-09M003",D198="CO155E2-09M001",D198="CO155E2-09M007",D198="NPC06UZDB-YL001M",D198="NPC06UZDB-YL002M",D198="NPC06UZDB-YL003M",D198="NPC06UZDB-YL004M",D198="NPC06UZDB-YL005M",D198="CO155E2-09M002",),E198*(F198+0.12),0)</f>
        <v>0</v>
      </c>
      <c r="BL198" s="67">
        <f t="shared" ref="BL198:BL261" si="400">+BL197+BJ198-BK198</f>
        <v>6184</v>
      </c>
      <c r="BM198" s="66"/>
      <c r="BN198" s="68">
        <f t="shared" ref="BN198:BN261" si="401">IF(OR(D198="NPP06UZDB-OR005M",D198="NPP06UZDB-OR002M",D198="NPP06UZDB-OR003M",D198="NPP06UZDB-OR008M",D198="NPP06UZDB-OR020M",D198="NPP06UZDB-OR150C",D198="NPP06UZDB-OR010M",D198="NPC06UZDB-OR015C",D198="NPP06UZDB-OR007M",D198="NPP06UZDB-OR001M",D198="NPC06UZDB-OR008M",D198="NPC06UZDB-OR350C",D198="NPC06UZDB-OR150C",D198="NPC06UZDB-OR350C",D198="NPC06UZDB-OR007M",D198="NPC06UZDB-OR015M",D198="CO155E2-06C150",D198="CO155E2-06M001",D198="NPC06UZDB-OR750C",D198="CO155E2-06M003",D198="CO155E2-06M002",D198="NPC06UZDB-OR050C",D198="NPC06UZDB-OR001M",D198="NPC06UZDB-OR002M",D198="NPC06UZDB-OR003M",D198="NPC06UZDB-OR004M",D198="NPC06UZDB-OR005M",D198="NPC06UZDB-OR006M",D198="NPC06UZDB-OR010M",D198="NPC06UZDB-OR020M",),E198*(F198+0.12),0)</f>
        <v>0</v>
      </c>
      <c r="BO198" s="67">
        <f t="shared" ref="BO198:BO261" si="402">+BO197+BM198-BN198</f>
        <v>6613.8</v>
      </c>
      <c r="BP198" s="66"/>
      <c r="BQ198" s="68">
        <f t="shared" ref="BQ198:BQ261" si="403">IF(OR(D198="NPP06UZDB-WT150C",D198="NPP06UZDB-WT015M",D198="NPP06UZDB-WT005M",D198="NPP06UZDB-WT005M",D198="NPP06UZDB-WT250C",D198="NPP06UZDB-WT007M",D198="NPP06UZDB-WT010M",D198="NPP06UZDB-WT001M",D198="NPP06UZDB-WT002M",D198="NPP06UZDB-WT008M",D198="NPC06UZDB-WT030C",D198="NPC06UZDB-WT020C",D198="NPC06UZDB-WT020C",D198="NPC06UZDB-WT450C",D198="NPC06UZDB-WT015C",D198="CO155E2-08C150",D198="NPC06UZDB-WT016M",D198="NPC06UZDB-WT025M",D198="NPC06UZDB-WT012M",D198="NPC06UZDB-WT009M",D198="NPC06UZDB-WT750C",D198="NPC06UZDB-WT030M",D198="CO155E2-08C750",D198="NPC06UZDB-WT050M",D198="NPC06UZDB-WT007M",D198="NPC06UZDB-WT025M",D198="NPC06UZDB-WT025C",D198="NPC06UZDB-WT250C",D198="CO155E2-08C250",D198="CO155E2-08M007",D198="CO155E2-08M015",D198="CO155E2-08C150",D198="NPC06UZDB-WT150C",D198="NPC06UZDB-WT050C",D198="CO155E2-08F008",D198="CO155E2-08F005",D198="CO155E2-08C050",D198="CO155E2-08M001",D198="CO155E2-08M002",D198="CO155E2-08M003",D198="CO155E2-08M004",D198="CO155E2-08M005",D198="CO155E2-08M006",D198="CO155E2-08M008",D198="CO155E2-08M020",D198="CO155E2-08M010",D198="NPC06UZDB-WT050C",D198="NPC06UZDB-WT001M",D198="NPC06UZDB-WT002M",D198="NPC06UZDB-WT003M",D198="NPC06UZDB-WT004M",D198="NPC06UZDB-WT005M",D198="NPC06UZDB-WT006M",D198="NPC06UZDB-WT008M",D198="NPC06UZDB-WT010M",D198="NPC06UZDB-WT015M",D198="NPC06UZDB-WT020M",),E198*(F198+0.12),0)</f>
        <v>0</v>
      </c>
      <c r="BR198" s="67">
        <f t="shared" ref="BR198:BR261" si="404">+BR197+BP198-BQ198</f>
        <v>10064.399999999994</v>
      </c>
      <c r="BS198" s="66"/>
      <c r="BT198" s="66">
        <f t="shared" si="365"/>
        <v>200</v>
      </c>
      <c r="BU198" s="67">
        <f t="shared" si="338"/>
        <v>74492</v>
      </c>
      <c r="BV198" s="66"/>
      <c r="BW198" s="66">
        <f t="shared" si="366"/>
        <v>200</v>
      </c>
      <c r="BX198" s="67">
        <f t="shared" si="350"/>
        <v>56902</v>
      </c>
      <c r="BY198" s="66"/>
      <c r="BZ198" s="66">
        <f t="shared" si="367"/>
        <v>200</v>
      </c>
      <c r="CA198" s="67">
        <f t="shared" si="339"/>
        <v>66908</v>
      </c>
      <c r="CB198" s="66"/>
      <c r="CC198" s="66">
        <f t="shared" ref="CC198:CC261" si="405">IF(OR(D198="NPP6AUZDB-WT005M",D198="NPP6AUZDB-WT001M",D198="NPC6AUZDB-WT030M",D198="NPP6AUZDB-WT003M",D198="NPP6AUZDB-WT002M",D198="NPC6AUZDB-WT030C",D198="NPC6AUZDB-WT025C",D198="NPC6AUZDB-WT004M",D198="NPC6AUZDB-WT008M",D198="NPC6AUZDB-WT050C",D198="NPC6AUZDB-WT007M",D198="NPC6AUZDB-WT020M",D198="NPC6AUZDB-WT250C",D198="NPC6AUZDB-WT750C",D198="NPC6AUZDB-WT150C",D198="NPC6AUZDB-WT010M",D198="NPC6AUZDB-WT015M",D198="NPC6AUZDB-WT005M",D198="NPC6AUZDB-WT003M",D198="NPC6AUZDB-WT002M",D198="NPC6AUZDB-WT001M",),E198*(F198+0.15),0)</f>
        <v>0</v>
      </c>
      <c r="CD198" s="67">
        <f t="shared" si="354"/>
        <v>523</v>
      </c>
      <c r="CE198" s="66"/>
      <c r="CF198" s="66">
        <f t="shared" ref="CF198:CF261" si="406">IF(OR(D198="NPC6AUZDB-BL030C",D198="NPC6AUZDB-BL030C",D198="NPC6AUZDB-BL025C",D198="NPC6AUZDB-BL010M",D198="NPC6AUZDB-BL015M",D198="NPC6AUZDB-BL002M",D198="NPC6AUZDB-BL050C",D198="NPC6AUZDB-BL002M",D198="NPC6AUZDA-BL030M",D198="NPC6AUZDB-BL150C",D198="NPC6AUZDB-BL005M",D198="NPC6AUZDB-BL003M",D198="NPC6AUZDB-BL007M",D198="NPC6AUZDB-BL001M"),E198*(F198+0.1),0)</f>
        <v>0</v>
      </c>
      <c r="CG198" s="67">
        <f t="shared" ref="CG198:CG261" si="407">+CG197+CE198-CF198</f>
        <v>7045.9</v>
      </c>
      <c r="CH198" s="66"/>
      <c r="CI198" s="66">
        <f t="shared" si="368"/>
        <v>0</v>
      </c>
      <c r="CJ198" s="67">
        <f t="shared" ref="CJ198:CJ261" si="408">+CJ197+CH198-CI198</f>
        <v>8813</v>
      </c>
      <c r="CK198" s="66"/>
      <c r="CL198" s="66">
        <f t="shared" ref="CL198:CL261" si="409">IF(OR(D198="NPC6AUZDB-GN007M",D198="NPC6AUZDB-GN010M",D198="NPC6AUZDB-GN002M",D198="NPC6AUZDB-GN001M",D198="NPC6AUZDB-GN003M",D198="NPC6AUZDB-GN005M",),E198*(F198+0.1),0)</f>
        <v>0</v>
      </c>
      <c r="CM198" s="79">
        <f t="shared" ref="CM198:CM261" si="410">+CM197+CK198-CL198</f>
        <v>4885</v>
      </c>
      <c r="CN198" s="66"/>
      <c r="CO198" s="68">
        <f t="shared" si="352"/>
        <v>0</v>
      </c>
      <c r="CP198" s="79">
        <f t="shared" ref="CP198:CP261" si="411">+CP197+CN198-CO198</f>
        <v>3976</v>
      </c>
      <c r="CQ198" s="66"/>
      <c r="CR198" s="68">
        <f t="shared" si="369"/>
        <v>0</v>
      </c>
      <c r="CS198" s="79">
        <f t="shared" si="345"/>
        <v>6656</v>
      </c>
      <c r="CT198" s="66"/>
      <c r="CU198" s="68">
        <f t="shared" si="370"/>
        <v>0</v>
      </c>
      <c r="CV198" s="79">
        <f t="shared" ref="CV198:CV261" si="412">+CV197+CT198-CU198</f>
        <v>7769</v>
      </c>
      <c r="CW198" s="66"/>
      <c r="CX198" s="66">
        <f t="shared" si="353"/>
        <v>0</v>
      </c>
      <c r="CY198" s="40">
        <f t="shared" si="355"/>
        <v>6603</v>
      </c>
      <c r="CZ198" s="65"/>
      <c r="DA198" s="66">
        <f t="shared" ref="DA198:DA261" si="413">IF(OR(D198="NPP6AUZDB-BK001M",D198="NPP6AUZDB-WT005M",D198="NPC6AUZDB-WT020C",D198="NPP6AUZDB-WT002M",D198="NPC6AUZDB-GY030C",D198="NPC6AUZDB-WT030C",D198="NPC6AUZDB-BL030C",D198="NPC6AUZDB-YL050C",D198="NPC6AUZDB-WT020C",D198="NPC6AUZDB-BK002M",D198="NPC6AUZDB-GN002M",D198="NPC6AUZDB-OR002M",D198="NPC6AUZDB-RD005M",D198="NPC6AUZDB-RD025C",D198="NPC6AUZDB-BL025C",D198="NPC6AUZDB-YL025C",D198="NPC6AUZDB-WT025C",D198="NPC6AUZDB-GN001M",D198="NPC6AUZDB-GY150C",D198="NPC6AUZDB-YL015M",D198="NPC6AUZDB-GY010M",D198="NPC6AUZDB-GY001M",D198="NPC6AUZDB-GY005M",D198="NPC6AUZDB-YL003M",D198="PC6AUZDB-YL002M",D198="NPC6AUZDB-BL015M",D198="NPC6AUZDB-WT007M",D198="NPC6AUZDB-YL001M",D198="NPC6AUZDB-GY002M",D198="NPC6AUZDB-GN001M",D198="NPC6AUZDB-BL150C",D198="NPC6AUZDB-RD002M",D198="NPC6AUZDB-RD005M",D198="NPC6AUZDB-WT012M",D198="NPC6AUZDB-GY020C",D198="NPC6AUZDB-RD020C",D198="NPC6AUZDB-WT050C",D198="NPC6AUZDB-BL020M",D198="NPC6AUZDB-BL002M",D198="NPC6AUZDB-BL025C",D198="NPC6AUZDB-GN025C",D198="NPC6AUZDB-GY025C",D198="NPC6AUZDB-RD025C",D198="NPC6AUZDB-YL025C",D198="NPC6AUZDA-GY001M",D198="NPC6AUZDA-GY002M",D198="NPC6AUZDA-GY003M",D198="NPC6AUZDB-WT004M",D198="NPC6AUZDB-WT006M",D198="NPC6AUZDB-WT007M",D198="NPC6AUZDB-WT025M",D198="NPC6AUZDB-WT020M",D198="NPC6AUZDB-GN002M",D198="NPC6AUZDB-BL150C",D198="NPC6AUZDB-YL002M",D198="NPC6AUZDB-WT008M",D198="NPC6AUZDB-BL250C",D198="NPC6AUZDB-GN150C",D198="NPC6AUZDB-OR001M",D198="NPC6AUZDB-OR005M",D198="NPC6AUZDB-WT007M",D198="NPC6AUZDA-GY020M",D198="NPC6AUZDB-RD003M",D198="NPC6AUZDB-GN001M",D198="NPC6AUZDB-RD001M",D198="NPC6AUZDB-GN003M",D198="NPC6AUZDB-GY003M",D198="NPC6AUZDB-OR003M",D198="NPC6AUZDB-WT025C",D198="NPC6AUZDB-WT250C",D198="NPC6AUZDB-BK003M",D198="NPC6AUZDB-BK002M",D198="NPC6AUZDB-BK001M",D198="NPC6AUZDB-GN005M",D198="NPC6AUZDB-WT750C",D198="NPC6AUZDB-WT150C",D198="NPC6AUZDB-BL005M",D198="NPC6AUZDB-WT010M",D198="NPC6AUZDB-WT015M",D198="NPC6AUZDB-YL005M",D198="NPC6AUZDB-WT010M",D198="NPC6AUZDB-BL003M",D198="NPC6AUZDB-BL007M",D198="NPC6AUZDB-BL001M",D198="NPC6AUZDB-WT005M",D198="NPC6AUZDB-WT003M",D198="NPC6AUZDB-WT002M",D198="NPC6AUZDB-WT001M",),E198*2,0)</f>
        <v>0</v>
      </c>
      <c r="DB198" s="67">
        <f t="shared" si="346"/>
        <v>38286</v>
      </c>
      <c r="DC198" s="66"/>
      <c r="DD198" s="66">
        <f t="shared" ref="DD198:DD261" si="414">IF(OR(D198="NPP6AUZDB-BK001M",D198="NPP6AUZDB-WT005M",D198="NPP6AUZDB-WT003M",D198="NPP6AUZDB-WT002M",D198="NPC6AUZDB-GY030C",D198="NPC6AUZDB-WT030C",D198="NPC6AUZDB-BL030C",D198="NPC6AUZDB-YL050C",D198="NPC6AUZDB-WT020C",D198="NPC6AUZDB-BK002M",D198="NPC6AUZDB-GN002M",D198="NPC6AUZDB-OR002M",D198="NPC6AUZDB-WT006M",D198="NPC6AUZDB-RD005M",D198="NPC6AUZDB-RD025C",D198="NPC6AUZDB-BL025C",D198="NPC6AUZDB-YL025C",D198="NPC6AUZDB-WT025C",D198="NPC6AUZDB-GY150C",D198="NPC6AUZDB-YL015M",D198="NPC6AUZDB-GY010M",D198="NPC6AUZDB-GY001M",D198="NPC6AUZDB-GY005M",D198="NPC6AUZDB-YL003M",D198="PC6AUZDB-YL002M",D198="NPC6AUZDB-BL015M",D198="NPC6AUZDB-WT007M",D198="NPC6AUZDB-YL001M",D198="NPC6AUZDB-GY002M",D198="NPC6AUZDB-GN001M",D198="NPC6AUZDB-BL150C",D198="NPC6AUZDB-RD002M",D198="NPC6AUZDB-RD005M",D198="NPC6AUZDB-WT012M",D198="NPC6AUZDB-GY020C",D198="NPC6AUZDB-RD020C",D198="NPC6AUZDB-WT050C",D198="NPC6AUZDB-BL020M",D198="NPC6AUZDB-BL002M",D198="NPC6AUZDB-BL025C",D198="NPC6AUZDB-GN025C",D198="NPC6AUZDB-GY025C",D198="NPC6AUZDB-RD025C",D198="NPC6AUZDB-YL025C",D198="NPC6AUZDA-GY001M",D198="NPC6AUZDA-GY002M",D198="NPC6AUZDA-GY003M",D198="NPC6AUZDB-WT004M",D198="NPC6AUZDB-WT006M",D198="NPC6AUZDB-WT007M",D198="NPC6AUZDB-WT025M",D198="NPC6AUZDB-WT020M",D198="NPC6AUZDB-GN002M",D198="NPC6AUZDB-BL150C",D198="NPC6AUZDB-YL002M",D198="NPC6AUZDB-WT008M",D198="NPC6AUZDB-BL250C",D198="NPC6AUZDB-GN150C",D198="NPC6AUZDB-OR001M",D198="NPC6AUZDB-OR005M",D198="NPC6AUZDB-WT007M",D198="NPC6AUZDA-GY020M",D198="NPC6AUZDB-RD003M",D198="NPC6AUZDB-GN001M",D198="NPC6AUZDB-RD001M",D198="NPC6AUZDB-GN003M",D198="NPC6AUZDB-GY003M",D198="NPC6AUZDB-OR003M",D198="NPC6AUZDB-WT025C",D198="NPC6AUZDB-WT250C",D198="NPC6AUZDB-BK003M",D198="NPC6AUZDB-BK002M",D198="NPC6AUZDB-BK001M",D198="NPC6AUZDB-GN005M",D198="NPC6AUZDB-WT750C",D198="NPC6AUZDB-WT150C",D198="NPC6AUZDB-BL005M",D198="NPC6AUZDB-WT015M",D198="NPC6AUZDB-YL005M",D198="NPC6AUZDB-WT010M",D198="NPC6AUZDB-BL003M",D198="NPC6AUZDB-BL007M",D198="NPC6AUZDB-BL001M",D198="NPC6AUZDB-WT005M",D198="NPC6AUZDB-WT003M",D198="NPC6AUZDB-WT002M",D198="NPC6AUZDB-WT001M",),E198*2,0)</f>
        <v>0</v>
      </c>
      <c r="DE198" s="67">
        <f t="shared" si="347"/>
        <v>35057</v>
      </c>
      <c r="DF198" s="66"/>
      <c r="DG198" s="69">
        <f t="shared" ref="DG198:DG261" si="415">IF(OR(D198="NPP6AUZDB-WT003M",D198="NPC06SZDB-WT004M",D198="CO155E2-01C150",D198="CO155E2-0CM002",D198="CO155E2-08M020",D198="CO155E2-06M002",D198="NPC06SZDB-WT001M",D198="CO155E2-08M007",D198="CO17772-08M003",D198="CO155E2-08M003",D198="CO155E2-0MM001",D198="CO155E2-0ZC750",D198="CO155E2-09M008",D198="CO155E2-09M015",D198="CO155E2-08M010",D198="CO155E2-08M015",D198="CO155E2-08M001",D198="CO155E2-0MM015",D198="CO17772-0CM003",D198="CO155E2-0MC050",D198="CO155E2-0CM001",D198="CO155E2-0CM007",D198="CO155E2-08C050",D198="NPC06SZDB-YL010M",D198="NPC06SZDB-GY003M",D198="NPC06SZDB-WT002M",D198="NPC06SZDB-GY001M",D198="NPC06SZDB-WT010M",D198="NPC06SZDB-WT050C",D198="NPC06SZDB-WT005M",D198="NPC06SZDB-WT003M",D198="CO155E2-08M005",D198="CO155E2-08M002",D198="CO155E2-08C150",D198="CO155E2-07M010", D198="CO155E2-0ZM015",D198="CO155E2-0CM010",D198="CO155E2-0CM015",D198="CO155E2-01M010",D198="CO17772-08C150",D198="CO17772-08C050",D198="NPC06SZDB-WT015M",D198="NPC06SZDB-WT015M",D198="NPC06SZDB-WT150C"),E198,0)</f>
        <v>0</v>
      </c>
      <c r="DH198" s="67">
        <f t="shared" si="344"/>
        <v>56818</v>
      </c>
      <c r="DI198" s="66"/>
      <c r="DJ198" s="66">
        <f t="shared" si="371"/>
        <v>0</v>
      </c>
      <c r="DK198" s="67">
        <f t="shared" ref="DK198:DK261" si="416">+DK197+DI198-DJ198</f>
        <v>3139</v>
      </c>
      <c r="DM198" s="206">
        <f t="shared" si="372"/>
        <v>0</v>
      </c>
      <c r="DN198" s="25">
        <f t="shared" si="373"/>
        <v>0</v>
      </c>
      <c r="DO198" s="5"/>
      <c r="DP198" s="43">
        <f t="shared" si="374"/>
        <v>0</v>
      </c>
      <c r="DQ198" s="27">
        <f t="shared" ref="DQ198:DQ261" si="417">DQ197+DO198-DP198</f>
        <v>7097</v>
      </c>
      <c r="DR198" s="5"/>
      <c r="DS198" s="43">
        <f t="shared" si="375"/>
        <v>0</v>
      </c>
      <c r="DT198" s="27">
        <f t="shared" ref="DT198:DT261" si="418">DT197+DR198-DS198</f>
        <v>4846</v>
      </c>
      <c r="DU198" s="5"/>
      <c r="DV198" s="43">
        <f t="shared" si="376"/>
        <v>0</v>
      </c>
      <c r="DW198" s="27">
        <f t="shared" ref="DW198:DW261" si="419">DW197+DU198-DV198</f>
        <v>4835</v>
      </c>
      <c r="DX198" s="5"/>
      <c r="DY198" s="22">
        <f t="shared" si="377"/>
        <v>0</v>
      </c>
      <c r="DZ198" s="25">
        <f t="shared" ref="DZ198:DZ261" si="420">DZ197+DX198-DY198</f>
        <v>523</v>
      </c>
      <c r="EA198" s="22"/>
      <c r="EB198" s="22">
        <f t="shared" si="378"/>
        <v>0</v>
      </c>
      <c r="EC198" s="28">
        <f t="shared" ref="EC198:EC261" si="421">EC197+EA198-EB198</f>
        <v>369</v>
      </c>
      <c r="ED198" s="5"/>
      <c r="EE198" s="43">
        <f t="shared" si="379"/>
        <v>0</v>
      </c>
      <c r="EF198" s="27">
        <f t="shared" ref="EF198:EF261" si="422">EF197+ED198-EE198</f>
        <v>4769</v>
      </c>
      <c r="EG198" s="66"/>
      <c r="EH198" s="66">
        <f t="shared" si="380"/>
        <v>0</v>
      </c>
      <c r="EI198" s="67">
        <f t="shared" ref="EI198:EI261" si="423">+EI197+EG198-EH198</f>
        <v>24637</v>
      </c>
      <c r="EJ198" s="66"/>
      <c r="EK198" s="66">
        <f t="shared" si="381"/>
        <v>0</v>
      </c>
      <c r="EL198" s="67">
        <f t="shared" ref="EL198:EL261" si="424">EL197+EJ198-EK198</f>
        <v>23267</v>
      </c>
      <c r="EM198" s="110">
        <f t="shared" ref="EM198:EM261" si="425">((J199*0.03672)+(M199*0.1205)+(P199*0.05856)+(S199*0.0201)+(V199*0.3442)+(Y199*0.4888)+(AB199*0.5596)+(AE199*0.486)+(AH199*0.4976)+(AK199*0.487)+(AN199*0.4911)+(AQ199*0.4976)+(AT199*0.4994)+(AW199*0.3297)+(AZ199*0.3303)+(BC199*0.3317)+(BF199*0.3307)+(BI199*0.3302)+(BL199* 0.3306)+(BO199*0.3317)+(BR199*0.3311)+(BU199*0.023)+(BX199*0.0746)+(CA199*0.0163)+(CD199*0.4367)+(CG199*0.46063)+(CJ199*0.4344)+(CM199*0.426837)+(CP199*0.411417)+(CS199*0.419619)+(CV199*0.427493)+(CY199*0.4341)+(DB199*0.0349)+(DE199*0.0092)+(DH199*0.035 )+(DK199*0.029)+(DN199*0.27723)+(DQ199*0.19)+(DT199*0.27723)+(DZ199*0.20242)+(EC199*0.43)+(EF199*0.18111)+(EI199*0.19879)+(EL199*0.12124)+(EO199*0.02104)+(ER199*0.24981))</f>
        <v>99402.83249299998</v>
      </c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</row>
    <row r="199" spans="1:299" ht="11.25" customHeight="1" x14ac:dyDescent="0.25">
      <c r="A199" s="11">
        <v>46046</v>
      </c>
      <c r="B199" s="187"/>
      <c r="C199" s="177">
        <v>8004949315</v>
      </c>
      <c r="D199" s="147" t="s">
        <v>205</v>
      </c>
      <c r="E199" s="148">
        <v>100</v>
      </c>
      <c r="F199" s="149">
        <v>7</v>
      </c>
      <c r="G199" s="148">
        <v>191516097650</v>
      </c>
      <c r="H199" s="66"/>
      <c r="I199" s="41">
        <f t="shared" si="356"/>
        <v>0</v>
      </c>
      <c r="J199" s="48">
        <f t="shared" si="340"/>
        <v>88061</v>
      </c>
      <c r="K199" s="66"/>
      <c r="L199" s="41">
        <f t="shared" si="348"/>
        <v>0</v>
      </c>
      <c r="M199" s="48">
        <f t="shared" si="341"/>
        <v>18968</v>
      </c>
      <c r="N199" s="66"/>
      <c r="O199" s="41">
        <f t="shared" si="357"/>
        <v>0</v>
      </c>
      <c r="P199" s="48">
        <f t="shared" si="342"/>
        <v>81938</v>
      </c>
      <c r="Q199" s="66"/>
      <c r="R199" s="66">
        <f t="shared" si="358"/>
        <v>0</v>
      </c>
      <c r="S199" s="67">
        <f t="shared" si="343"/>
        <v>74012</v>
      </c>
      <c r="T199" s="66"/>
      <c r="U199" s="66">
        <f t="shared" si="382"/>
        <v>0</v>
      </c>
      <c r="V199" s="67">
        <f t="shared" si="383"/>
        <v>57056.200000000004</v>
      </c>
      <c r="X199" s="69">
        <f t="shared" si="359"/>
        <v>0</v>
      </c>
      <c r="Y199" s="67">
        <f t="shared" si="336"/>
        <v>8120</v>
      </c>
      <c r="Z199" s="66"/>
      <c r="AA199" s="68">
        <f t="shared" si="323"/>
        <v>0</v>
      </c>
      <c r="AB199" s="67">
        <f t="shared" si="384"/>
        <v>6986</v>
      </c>
      <c r="AC199" s="66"/>
      <c r="AD199" s="66">
        <f t="shared" si="351"/>
        <v>0</v>
      </c>
      <c r="AE199" s="67">
        <f t="shared" si="385"/>
        <v>839.5</v>
      </c>
      <c r="AF199" s="66"/>
      <c r="AG199" s="78">
        <f t="shared" si="360"/>
        <v>0</v>
      </c>
      <c r="AH199" s="79">
        <f t="shared" si="386"/>
        <v>851.40000000000009</v>
      </c>
      <c r="AI199" s="66"/>
      <c r="AJ199" s="68">
        <f t="shared" si="361"/>
        <v>0</v>
      </c>
      <c r="AK199" s="67">
        <f t="shared" si="387"/>
        <v>1205.5</v>
      </c>
      <c r="AL199" s="66"/>
      <c r="AM199" s="68">
        <f t="shared" si="362"/>
        <v>0</v>
      </c>
      <c r="AN199" s="67">
        <f t="shared" si="388"/>
        <v>1051.1000000000001</v>
      </c>
      <c r="AO199" s="66"/>
      <c r="AP199" s="68">
        <f t="shared" si="363"/>
        <v>0</v>
      </c>
      <c r="AQ199" s="67">
        <f t="shared" si="389"/>
        <v>2355.3999999999996</v>
      </c>
      <c r="AR199" s="66"/>
      <c r="AS199" s="68">
        <f t="shared" si="364"/>
        <v>0</v>
      </c>
      <c r="AT199" s="67">
        <f t="shared" si="390"/>
        <v>2107.6</v>
      </c>
      <c r="AU199" s="66"/>
      <c r="AV199" s="66">
        <f t="shared" si="391"/>
        <v>0</v>
      </c>
      <c r="AW199" s="42">
        <f t="shared" si="392"/>
        <v>591.04000000000019</v>
      </c>
      <c r="AX199" s="66"/>
      <c r="AY199" s="66">
        <f t="shared" si="393"/>
        <v>0</v>
      </c>
      <c r="AZ199" s="67">
        <f t="shared" si="394"/>
        <v>1870</v>
      </c>
      <c r="BA199" s="66"/>
      <c r="BB199" s="68">
        <f t="shared" si="395"/>
        <v>0</v>
      </c>
      <c r="BC199" s="67">
        <f t="shared" si="396"/>
        <v>2830</v>
      </c>
      <c r="BD199" s="66"/>
      <c r="BE199" s="68">
        <f t="shared" si="397"/>
        <v>712</v>
      </c>
      <c r="BF199" s="67">
        <f t="shared" si="398"/>
        <v>1131.0000000000005</v>
      </c>
      <c r="BG199" s="66"/>
      <c r="BH199" s="68">
        <f t="shared" si="349"/>
        <v>0</v>
      </c>
      <c r="BI199" s="67">
        <f t="shared" si="337"/>
        <v>11866.800000000003</v>
      </c>
      <c r="BJ199" s="66"/>
      <c r="BK199" s="68">
        <f t="shared" si="399"/>
        <v>0</v>
      </c>
      <c r="BL199" s="67">
        <f t="shared" si="400"/>
        <v>6184</v>
      </c>
      <c r="BM199" s="66"/>
      <c r="BN199" s="68">
        <f t="shared" si="401"/>
        <v>0</v>
      </c>
      <c r="BO199" s="67">
        <f t="shared" si="402"/>
        <v>6613.8</v>
      </c>
      <c r="BP199" s="66"/>
      <c r="BQ199" s="68">
        <f t="shared" si="403"/>
        <v>0</v>
      </c>
      <c r="BR199" s="67">
        <f t="shared" si="404"/>
        <v>10064.399999999994</v>
      </c>
      <c r="BS199" s="66"/>
      <c r="BT199" s="66">
        <f t="shared" si="365"/>
        <v>200</v>
      </c>
      <c r="BU199" s="67">
        <f t="shared" si="338"/>
        <v>74292</v>
      </c>
      <c r="BV199" s="66"/>
      <c r="BW199" s="66">
        <f t="shared" si="366"/>
        <v>200</v>
      </c>
      <c r="BX199" s="67">
        <f t="shared" si="350"/>
        <v>56702</v>
      </c>
      <c r="BY199" s="66"/>
      <c r="BZ199" s="66">
        <f t="shared" si="367"/>
        <v>200</v>
      </c>
      <c r="CA199" s="67">
        <f t="shared" si="339"/>
        <v>66708</v>
      </c>
      <c r="CB199" s="66"/>
      <c r="CC199" s="66">
        <f t="shared" si="405"/>
        <v>0</v>
      </c>
      <c r="CD199" s="67">
        <f t="shared" si="354"/>
        <v>523</v>
      </c>
      <c r="CE199" s="66"/>
      <c r="CF199" s="66">
        <f t="shared" si="406"/>
        <v>0</v>
      </c>
      <c r="CG199" s="67">
        <f t="shared" si="407"/>
        <v>7045.9</v>
      </c>
      <c r="CH199" s="66"/>
      <c r="CI199" s="66">
        <f t="shared" si="368"/>
        <v>0</v>
      </c>
      <c r="CJ199" s="67">
        <f t="shared" si="408"/>
        <v>8813</v>
      </c>
      <c r="CK199" s="66"/>
      <c r="CL199" s="66">
        <f t="shared" si="409"/>
        <v>0</v>
      </c>
      <c r="CM199" s="79">
        <f t="shared" si="410"/>
        <v>4885</v>
      </c>
      <c r="CN199" s="66"/>
      <c r="CO199" s="68">
        <f t="shared" si="352"/>
        <v>0</v>
      </c>
      <c r="CP199" s="79">
        <f t="shared" si="411"/>
        <v>3976</v>
      </c>
      <c r="CQ199" s="66"/>
      <c r="CR199" s="68">
        <f t="shared" si="369"/>
        <v>0</v>
      </c>
      <c r="CS199" s="79">
        <f t="shared" si="345"/>
        <v>6656</v>
      </c>
      <c r="CT199" s="66"/>
      <c r="CU199" s="68">
        <f t="shared" si="370"/>
        <v>0</v>
      </c>
      <c r="CV199" s="79">
        <f t="shared" si="412"/>
        <v>7769</v>
      </c>
      <c r="CW199" s="66"/>
      <c r="CX199" s="66">
        <f t="shared" si="353"/>
        <v>0</v>
      </c>
      <c r="CY199" s="40">
        <f t="shared" si="355"/>
        <v>6603</v>
      </c>
      <c r="CZ199" s="65"/>
      <c r="DA199" s="66">
        <f t="shared" si="413"/>
        <v>0</v>
      </c>
      <c r="DB199" s="67">
        <f t="shared" si="346"/>
        <v>38286</v>
      </c>
      <c r="DC199" s="66"/>
      <c r="DD199" s="66">
        <f t="shared" si="414"/>
        <v>0</v>
      </c>
      <c r="DE199" s="67">
        <f t="shared" si="347"/>
        <v>35057</v>
      </c>
      <c r="DF199" s="66"/>
      <c r="DG199" s="69">
        <f t="shared" si="415"/>
        <v>0</v>
      </c>
      <c r="DH199" s="67">
        <f t="shared" si="344"/>
        <v>56818</v>
      </c>
      <c r="DI199" s="66"/>
      <c r="DJ199" s="66">
        <f t="shared" si="371"/>
        <v>0</v>
      </c>
      <c r="DK199" s="67">
        <f t="shared" si="416"/>
        <v>3139</v>
      </c>
      <c r="DM199" s="206">
        <f t="shared" si="372"/>
        <v>0</v>
      </c>
      <c r="DN199" s="25">
        <f t="shared" si="373"/>
        <v>0</v>
      </c>
      <c r="DO199" s="5"/>
      <c r="DP199" s="43">
        <f t="shared" si="374"/>
        <v>0</v>
      </c>
      <c r="DQ199" s="27">
        <f t="shared" si="417"/>
        <v>7097</v>
      </c>
      <c r="DR199" s="5"/>
      <c r="DS199" s="43">
        <f t="shared" si="375"/>
        <v>0</v>
      </c>
      <c r="DT199" s="27">
        <f t="shared" si="418"/>
        <v>4846</v>
      </c>
      <c r="DU199" s="5"/>
      <c r="DV199" s="43">
        <f t="shared" si="376"/>
        <v>0</v>
      </c>
      <c r="DW199" s="27">
        <f t="shared" si="419"/>
        <v>4835</v>
      </c>
      <c r="DX199" s="5"/>
      <c r="DY199" s="22">
        <f t="shared" si="377"/>
        <v>0</v>
      </c>
      <c r="DZ199" s="25">
        <f t="shared" si="420"/>
        <v>523</v>
      </c>
      <c r="EA199" s="22"/>
      <c r="EB199" s="22">
        <f t="shared" si="378"/>
        <v>0</v>
      </c>
      <c r="EC199" s="28">
        <f t="shared" si="421"/>
        <v>369</v>
      </c>
      <c r="ED199" s="5"/>
      <c r="EE199" s="43">
        <f t="shared" si="379"/>
        <v>0</v>
      </c>
      <c r="EF199" s="27">
        <f t="shared" si="422"/>
        <v>4769</v>
      </c>
      <c r="EG199" s="66"/>
      <c r="EH199" s="66">
        <f t="shared" si="380"/>
        <v>0</v>
      </c>
      <c r="EI199" s="67">
        <f t="shared" si="423"/>
        <v>24637</v>
      </c>
      <c r="EJ199" s="66"/>
      <c r="EK199" s="66">
        <f t="shared" si="381"/>
        <v>0</v>
      </c>
      <c r="EL199" s="67">
        <f t="shared" si="424"/>
        <v>23267</v>
      </c>
      <c r="EM199" s="110">
        <f t="shared" si="425"/>
        <v>98859.172492999976</v>
      </c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</row>
    <row r="200" spans="1:299" ht="11.25" customHeight="1" x14ac:dyDescent="0.25">
      <c r="A200" s="11">
        <v>46046</v>
      </c>
      <c r="B200" s="187"/>
      <c r="C200" s="174">
        <v>8004939549</v>
      </c>
      <c r="D200" s="13" t="s">
        <v>118</v>
      </c>
      <c r="E200" s="14">
        <v>500</v>
      </c>
      <c r="F200" s="15">
        <v>1</v>
      </c>
      <c r="G200" s="16">
        <v>191516031821</v>
      </c>
      <c r="H200" s="66"/>
      <c r="I200" s="41">
        <f t="shared" si="356"/>
        <v>1000</v>
      </c>
      <c r="J200" s="48">
        <f t="shared" si="340"/>
        <v>87061</v>
      </c>
      <c r="K200" s="66"/>
      <c r="L200" s="41">
        <f t="shared" si="348"/>
        <v>1000</v>
      </c>
      <c r="M200" s="48">
        <f t="shared" si="341"/>
        <v>17968</v>
      </c>
      <c r="N200" s="66"/>
      <c r="O200" s="41">
        <f t="shared" si="357"/>
        <v>1000</v>
      </c>
      <c r="P200" s="48">
        <f t="shared" si="342"/>
        <v>80938</v>
      </c>
      <c r="Q200" s="66"/>
      <c r="R200" s="66">
        <f t="shared" si="358"/>
        <v>1000</v>
      </c>
      <c r="S200" s="67">
        <f t="shared" si="343"/>
        <v>73012</v>
      </c>
      <c r="T200" s="66"/>
      <c r="U200" s="66">
        <f t="shared" si="382"/>
        <v>0</v>
      </c>
      <c r="V200" s="67">
        <f t="shared" si="383"/>
        <v>57056.200000000004</v>
      </c>
      <c r="X200" s="69">
        <f t="shared" si="359"/>
        <v>0</v>
      </c>
      <c r="Y200" s="67">
        <f t="shared" si="336"/>
        <v>8120</v>
      </c>
      <c r="Z200" s="66"/>
      <c r="AA200" s="68">
        <f t="shared" si="323"/>
        <v>550</v>
      </c>
      <c r="AB200" s="67">
        <f t="shared" si="384"/>
        <v>6436</v>
      </c>
      <c r="AC200" s="66"/>
      <c r="AD200" s="66">
        <f t="shared" si="351"/>
        <v>0</v>
      </c>
      <c r="AE200" s="67">
        <f t="shared" si="385"/>
        <v>839.5</v>
      </c>
      <c r="AF200" s="66"/>
      <c r="AG200" s="78">
        <f t="shared" si="360"/>
        <v>0</v>
      </c>
      <c r="AH200" s="79">
        <f t="shared" si="386"/>
        <v>851.40000000000009</v>
      </c>
      <c r="AI200" s="66"/>
      <c r="AJ200" s="68">
        <f t="shared" si="361"/>
        <v>0</v>
      </c>
      <c r="AK200" s="67">
        <f t="shared" si="387"/>
        <v>1205.5</v>
      </c>
      <c r="AL200" s="66"/>
      <c r="AM200" s="68">
        <f t="shared" si="362"/>
        <v>0</v>
      </c>
      <c r="AN200" s="67">
        <f t="shared" si="388"/>
        <v>1051.1000000000001</v>
      </c>
      <c r="AO200" s="66"/>
      <c r="AP200" s="68">
        <f t="shared" si="363"/>
        <v>0</v>
      </c>
      <c r="AQ200" s="67">
        <f t="shared" si="389"/>
        <v>2355.3999999999996</v>
      </c>
      <c r="AR200" s="66"/>
      <c r="AS200" s="68">
        <f t="shared" si="364"/>
        <v>0</v>
      </c>
      <c r="AT200" s="67">
        <f t="shared" si="390"/>
        <v>2107.6</v>
      </c>
      <c r="AU200" s="66"/>
      <c r="AV200" s="66">
        <f t="shared" si="391"/>
        <v>0</v>
      </c>
      <c r="AW200" s="42">
        <f t="shared" si="392"/>
        <v>591.04000000000019</v>
      </c>
      <c r="AX200" s="66"/>
      <c r="AY200" s="66">
        <f t="shared" si="393"/>
        <v>0</v>
      </c>
      <c r="AZ200" s="67">
        <f t="shared" si="394"/>
        <v>1870</v>
      </c>
      <c r="BA200" s="66"/>
      <c r="BB200" s="68">
        <f t="shared" si="395"/>
        <v>0</v>
      </c>
      <c r="BC200" s="67">
        <f t="shared" si="396"/>
        <v>2830</v>
      </c>
      <c r="BD200" s="66"/>
      <c r="BE200" s="68">
        <f t="shared" si="397"/>
        <v>0</v>
      </c>
      <c r="BF200" s="67">
        <f t="shared" si="398"/>
        <v>1131.0000000000005</v>
      </c>
      <c r="BG200" s="66"/>
      <c r="BH200" s="68">
        <f t="shared" si="349"/>
        <v>0</v>
      </c>
      <c r="BI200" s="67">
        <f t="shared" si="337"/>
        <v>11866.800000000003</v>
      </c>
      <c r="BJ200" s="66"/>
      <c r="BK200" s="68">
        <f t="shared" si="399"/>
        <v>0</v>
      </c>
      <c r="BL200" s="67">
        <f t="shared" si="400"/>
        <v>6184</v>
      </c>
      <c r="BM200" s="66"/>
      <c r="BN200" s="68">
        <f t="shared" si="401"/>
        <v>0</v>
      </c>
      <c r="BO200" s="67">
        <f t="shared" si="402"/>
        <v>6613.8</v>
      </c>
      <c r="BP200" s="66"/>
      <c r="BQ200" s="68">
        <f t="shared" si="403"/>
        <v>0</v>
      </c>
      <c r="BR200" s="67">
        <f t="shared" si="404"/>
        <v>10064.399999999994</v>
      </c>
      <c r="BS200" s="66"/>
      <c r="BT200" s="66">
        <f t="shared" si="365"/>
        <v>0</v>
      </c>
      <c r="BU200" s="67">
        <f t="shared" si="338"/>
        <v>74292</v>
      </c>
      <c r="BV200" s="66"/>
      <c r="BW200" s="66">
        <f t="shared" si="366"/>
        <v>0</v>
      </c>
      <c r="BX200" s="67">
        <f t="shared" si="350"/>
        <v>56702</v>
      </c>
      <c r="BY200" s="66"/>
      <c r="BZ200" s="66">
        <f t="shared" si="367"/>
        <v>0</v>
      </c>
      <c r="CA200" s="67">
        <f t="shared" si="339"/>
        <v>66708</v>
      </c>
      <c r="CB200" s="66"/>
      <c r="CC200" s="66">
        <f t="shared" si="405"/>
        <v>0</v>
      </c>
      <c r="CD200" s="67">
        <f t="shared" si="354"/>
        <v>523</v>
      </c>
      <c r="CE200" s="66"/>
      <c r="CF200" s="66">
        <f t="shared" si="406"/>
        <v>0</v>
      </c>
      <c r="CG200" s="67">
        <f t="shared" si="407"/>
        <v>7045.9</v>
      </c>
      <c r="CH200" s="66"/>
      <c r="CI200" s="66">
        <f t="shared" si="368"/>
        <v>0</v>
      </c>
      <c r="CJ200" s="67">
        <f t="shared" si="408"/>
        <v>8813</v>
      </c>
      <c r="CK200" s="66"/>
      <c r="CL200" s="66">
        <f t="shared" si="409"/>
        <v>0</v>
      </c>
      <c r="CM200" s="79">
        <f t="shared" si="410"/>
        <v>4885</v>
      </c>
      <c r="CN200" s="66"/>
      <c r="CO200" s="68">
        <f t="shared" si="352"/>
        <v>0</v>
      </c>
      <c r="CP200" s="79">
        <f t="shared" si="411"/>
        <v>3976</v>
      </c>
      <c r="CQ200" s="66"/>
      <c r="CR200" s="68">
        <f t="shared" si="369"/>
        <v>0</v>
      </c>
      <c r="CS200" s="79">
        <f t="shared" si="345"/>
        <v>6656</v>
      </c>
      <c r="CT200" s="66"/>
      <c r="CU200" s="68">
        <f t="shared" si="370"/>
        <v>0</v>
      </c>
      <c r="CV200" s="79">
        <f t="shared" si="412"/>
        <v>7769</v>
      </c>
      <c r="CW200" s="66"/>
      <c r="CX200" s="66">
        <f t="shared" si="353"/>
        <v>0</v>
      </c>
      <c r="CY200" s="40">
        <f t="shared" si="355"/>
        <v>6603</v>
      </c>
      <c r="CZ200" s="65"/>
      <c r="DA200" s="66">
        <f t="shared" si="413"/>
        <v>0</v>
      </c>
      <c r="DB200" s="67">
        <f t="shared" si="346"/>
        <v>38286</v>
      </c>
      <c r="DC200" s="66"/>
      <c r="DD200" s="66">
        <f t="shared" si="414"/>
        <v>0</v>
      </c>
      <c r="DE200" s="67">
        <f t="shared" si="347"/>
        <v>35057</v>
      </c>
      <c r="DF200" s="66"/>
      <c r="DG200" s="69">
        <f t="shared" si="415"/>
        <v>0</v>
      </c>
      <c r="DH200" s="67">
        <f t="shared" si="344"/>
        <v>56818</v>
      </c>
      <c r="DI200" s="66"/>
      <c r="DJ200" s="66">
        <f t="shared" si="371"/>
        <v>0</v>
      </c>
      <c r="DK200" s="67">
        <f t="shared" si="416"/>
        <v>3139</v>
      </c>
      <c r="DM200" s="206">
        <f t="shared" si="372"/>
        <v>0</v>
      </c>
      <c r="DN200" s="25">
        <f t="shared" si="373"/>
        <v>0</v>
      </c>
      <c r="DO200" s="5"/>
      <c r="DP200" s="43">
        <f t="shared" si="374"/>
        <v>0</v>
      </c>
      <c r="DQ200" s="27">
        <f t="shared" si="417"/>
        <v>7097</v>
      </c>
      <c r="DR200" s="5"/>
      <c r="DS200" s="43">
        <f t="shared" si="375"/>
        <v>0</v>
      </c>
      <c r="DT200" s="27">
        <f t="shared" si="418"/>
        <v>4846</v>
      </c>
      <c r="DU200" s="5"/>
      <c r="DV200" s="43">
        <f t="shared" si="376"/>
        <v>0</v>
      </c>
      <c r="DW200" s="27">
        <f t="shared" si="419"/>
        <v>4835</v>
      </c>
      <c r="DX200" s="5"/>
      <c r="DY200" s="22">
        <f t="shared" si="377"/>
        <v>0</v>
      </c>
      <c r="DZ200" s="25">
        <f t="shared" si="420"/>
        <v>523</v>
      </c>
      <c r="EA200" s="22"/>
      <c r="EB200" s="22">
        <f t="shared" si="378"/>
        <v>0</v>
      </c>
      <c r="EC200" s="28">
        <f t="shared" si="421"/>
        <v>369</v>
      </c>
      <c r="ED200" s="5"/>
      <c r="EE200" s="43">
        <f t="shared" si="379"/>
        <v>0</v>
      </c>
      <c r="EF200" s="27">
        <f t="shared" si="422"/>
        <v>4769</v>
      </c>
      <c r="EG200" s="66"/>
      <c r="EH200" s="66">
        <f t="shared" si="380"/>
        <v>0</v>
      </c>
      <c r="EI200" s="67">
        <f t="shared" si="423"/>
        <v>24637</v>
      </c>
      <c r="EJ200" s="66"/>
      <c r="EK200" s="66">
        <f t="shared" si="381"/>
        <v>0</v>
      </c>
      <c r="EL200" s="67">
        <f t="shared" si="424"/>
        <v>23267</v>
      </c>
      <c r="EM200" s="110">
        <f t="shared" si="425"/>
        <v>98348.944492999974</v>
      </c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</row>
    <row r="201" spans="1:299" ht="11.25" customHeight="1" x14ac:dyDescent="0.25">
      <c r="A201" s="11">
        <v>46046</v>
      </c>
      <c r="B201" s="187"/>
      <c r="C201" s="178">
        <v>8004940501</v>
      </c>
      <c r="D201" s="88" t="s">
        <v>70</v>
      </c>
      <c r="E201" s="89">
        <v>600</v>
      </c>
      <c r="F201" s="137">
        <v>1</v>
      </c>
      <c r="G201" s="90">
        <v>191516769113</v>
      </c>
      <c r="H201" s="66"/>
      <c r="I201" s="41">
        <f t="shared" si="356"/>
        <v>0</v>
      </c>
      <c r="J201" s="48">
        <f>J200+H201-I201-1200</f>
        <v>85861</v>
      </c>
      <c r="K201" s="66"/>
      <c r="L201" s="41">
        <f t="shared" si="348"/>
        <v>0</v>
      </c>
      <c r="M201" s="48">
        <f>M200+K201-L201-1200</f>
        <v>16768</v>
      </c>
      <c r="N201" s="66"/>
      <c r="O201" s="41">
        <f t="shared" si="357"/>
        <v>0</v>
      </c>
      <c r="P201" s="48">
        <f>P200+N201-O201-1200</f>
        <v>79738</v>
      </c>
      <c r="Q201" s="66"/>
      <c r="R201" s="66">
        <f t="shared" si="358"/>
        <v>0</v>
      </c>
      <c r="S201" s="67">
        <f>S200+Q201-R201-1200</f>
        <v>71812</v>
      </c>
      <c r="T201" s="66"/>
      <c r="U201" s="66">
        <f t="shared" si="382"/>
        <v>660</v>
      </c>
      <c r="V201" s="67">
        <f t="shared" si="383"/>
        <v>56396.200000000004</v>
      </c>
      <c r="X201" s="69">
        <f t="shared" si="359"/>
        <v>0</v>
      </c>
      <c r="Y201" s="67">
        <f t="shared" si="336"/>
        <v>8120</v>
      </c>
      <c r="Z201" s="66"/>
      <c r="AA201" s="68">
        <f t="shared" si="323"/>
        <v>0</v>
      </c>
      <c r="AB201" s="67">
        <f t="shared" si="384"/>
        <v>6436</v>
      </c>
      <c r="AC201" s="66"/>
      <c r="AD201" s="66">
        <f t="shared" si="351"/>
        <v>0</v>
      </c>
      <c r="AE201" s="67">
        <f t="shared" si="385"/>
        <v>839.5</v>
      </c>
      <c r="AF201" s="66"/>
      <c r="AG201" s="78">
        <f t="shared" si="360"/>
        <v>0</v>
      </c>
      <c r="AH201" s="79">
        <f t="shared" si="386"/>
        <v>851.40000000000009</v>
      </c>
      <c r="AI201" s="66"/>
      <c r="AJ201" s="68">
        <f t="shared" si="361"/>
        <v>0</v>
      </c>
      <c r="AK201" s="67">
        <f t="shared" si="387"/>
        <v>1205.5</v>
      </c>
      <c r="AL201" s="66"/>
      <c r="AM201" s="68">
        <f t="shared" si="362"/>
        <v>0</v>
      </c>
      <c r="AN201" s="67">
        <f t="shared" si="388"/>
        <v>1051.1000000000001</v>
      </c>
      <c r="AO201" s="66"/>
      <c r="AP201" s="68">
        <f t="shared" si="363"/>
        <v>0</v>
      </c>
      <c r="AQ201" s="67">
        <f t="shared" si="389"/>
        <v>2355.3999999999996</v>
      </c>
      <c r="AR201" s="66"/>
      <c r="AS201" s="68">
        <f t="shared" si="364"/>
        <v>0</v>
      </c>
      <c r="AT201" s="67">
        <f t="shared" si="390"/>
        <v>2107.6</v>
      </c>
      <c r="AU201" s="66"/>
      <c r="AV201" s="66">
        <f t="shared" si="391"/>
        <v>0</v>
      </c>
      <c r="AW201" s="42">
        <f t="shared" si="392"/>
        <v>591.04000000000019</v>
      </c>
      <c r="AX201" s="66"/>
      <c r="AY201" s="66">
        <f t="shared" si="393"/>
        <v>0</v>
      </c>
      <c r="AZ201" s="67">
        <f t="shared" si="394"/>
        <v>1870</v>
      </c>
      <c r="BA201" s="66"/>
      <c r="BB201" s="68">
        <f t="shared" si="395"/>
        <v>0</v>
      </c>
      <c r="BC201" s="67">
        <f t="shared" si="396"/>
        <v>2830</v>
      </c>
      <c r="BD201" s="66"/>
      <c r="BE201" s="68">
        <f t="shared" si="397"/>
        <v>0</v>
      </c>
      <c r="BF201" s="67">
        <f t="shared" si="398"/>
        <v>1131.0000000000005</v>
      </c>
      <c r="BG201" s="66"/>
      <c r="BH201" s="68">
        <f t="shared" si="349"/>
        <v>0</v>
      </c>
      <c r="BI201" s="67">
        <f t="shared" si="337"/>
        <v>11866.800000000003</v>
      </c>
      <c r="BJ201" s="66"/>
      <c r="BK201" s="68">
        <f t="shared" si="399"/>
        <v>0</v>
      </c>
      <c r="BL201" s="67">
        <f t="shared" si="400"/>
        <v>6184</v>
      </c>
      <c r="BM201" s="66"/>
      <c r="BN201" s="68">
        <f t="shared" si="401"/>
        <v>0</v>
      </c>
      <c r="BO201" s="67">
        <f t="shared" si="402"/>
        <v>6613.8</v>
      </c>
      <c r="BP201" s="66"/>
      <c r="BQ201" s="68">
        <f t="shared" si="403"/>
        <v>0</v>
      </c>
      <c r="BR201" s="67">
        <f t="shared" si="404"/>
        <v>10064.399999999994</v>
      </c>
      <c r="BS201" s="66"/>
      <c r="BT201" s="66">
        <f t="shared" si="365"/>
        <v>0</v>
      </c>
      <c r="BU201" s="67">
        <f t="shared" si="338"/>
        <v>74292</v>
      </c>
      <c r="BV201" s="66"/>
      <c r="BW201" s="66">
        <f t="shared" si="366"/>
        <v>0</v>
      </c>
      <c r="BX201" s="67">
        <f t="shared" si="350"/>
        <v>56702</v>
      </c>
      <c r="BY201" s="66"/>
      <c r="BZ201" s="66">
        <f t="shared" si="367"/>
        <v>0</v>
      </c>
      <c r="CA201" s="67">
        <f t="shared" si="339"/>
        <v>66708</v>
      </c>
      <c r="CB201" s="66"/>
      <c r="CC201" s="66">
        <f t="shared" si="405"/>
        <v>0</v>
      </c>
      <c r="CD201" s="67">
        <f t="shared" si="354"/>
        <v>523</v>
      </c>
      <c r="CE201" s="66"/>
      <c r="CF201" s="66">
        <f t="shared" si="406"/>
        <v>0</v>
      </c>
      <c r="CG201" s="67">
        <f t="shared" si="407"/>
        <v>7045.9</v>
      </c>
      <c r="CH201" s="66"/>
      <c r="CI201" s="66">
        <f t="shared" si="368"/>
        <v>0</v>
      </c>
      <c r="CJ201" s="67">
        <f t="shared" si="408"/>
        <v>8813</v>
      </c>
      <c r="CK201" s="66"/>
      <c r="CL201" s="66">
        <f t="shared" si="409"/>
        <v>0</v>
      </c>
      <c r="CM201" s="79">
        <f t="shared" si="410"/>
        <v>4885</v>
      </c>
      <c r="CN201" s="66"/>
      <c r="CO201" s="68">
        <f t="shared" si="352"/>
        <v>0</v>
      </c>
      <c r="CP201" s="79">
        <f t="shared" si="411"/>
        <v>3976</v>
      </c>
      <c r="CQ201" s="66"/>
      <c r="CR201" s="68">
        <f t="shared" si="369"/>
        <v>0</v>
      </c>
      <c r="CS201" s="79">
        <f t="shared" si="345"/>
        <v>6656</v>
      </c>
      <c r="CT201" s="66"/>
      <c r="CU201" s="68">
        <f t="shared" si="370"/>
        <v>0</v>
      </c>
      <c r="CV201" s="79">
        <f t="shared" si="412"/>
        <v>7769</v>
      </c>
      <c r="CW201" s="66"/>
      <c r="CX201" s="66">
        <f t="shared" si="353"/>
        <v>0</v>
      </c>
      <c r="CY201" s="40">
        <f t="shared" si="355"/>
        <v>6603</v>
      </c>
      <c r="CZ201" s="65"/>
      <c r="DA201" s="66">
        <f t="shared" si="413"/>
        <v>0</v>
      </c>
      <c r="DB201" s="67">
        <f t="shared" si="346"/>
        <v>38286</v>
      </c>
      <c r="DC201" s="66"/>
      <c r="DD201" s="66">
        <f t="shared" si="414"/>
        <v>0</v>
      </c>
      <c r="DE201" s="67">
        <f t="shared" si="347"/>
        <v>35057</v>
      </c>
      <c r="DF201" s="66"/>
      <c r="DG201" s="69">
        <f t="shared" si="415"/>
        <v>0</v>
      </c>
      <c r="DH201" s="67">
        <f t="shared" si="344"/>
        <v>56818</v>
      </c>
      <c r="DI201" s="66"/>
      <c r="DJ201" s="66">
        <f t="shared" si="371"/>
        <v>0</v>
      </c>
      <c r="DK201" s="67">
        <f t="shared" si="416"/>
        <v>3139</v>
      </c>
      <c r="DM201" s="206">
        <f t="shared" si="372"/>
        <v>0</v>
      </c>
      <c r="DN201" s="25">
        <f t="shared" si="373"/>
        <v>0</v>
      </c>
      <c r="DO201" s="5"/>
      <c r="DP201" s="43">
        <f t="shared" si="374"/>
        <v>0</v>
      </c>
      <c r="DQ201" s="27">
        <f t="shared" si="417"/>
        <v>7097</v>
      </c>
      <c r="DR201" s="5"/>
      <c r="DS201" s="43">
        <f t="shared" si="375"/>
        <v>0</v>
      </c>
      <c r="DT201" s="27">
        <f t="shared" si="418"/>
        <v>4846</v>
      </c>
      <c r="DU201" s="5"/>
      <c r="DV201" s="43">
        <f t="shared" si="376"/>
        <v>0</v>
      </c>
      <c r="DW201" s="27">
        <f t="shared" si="419"/>
        <v>4835</v>
      </c>
      <c r="DX201" s="5"/>
      <c r="DY201" s="22">
        <f t="shared" si="377"/>
        <v>0</v>
      </c>
      <c r="DZ201" s="25">
        <f t="shared" si="420"/>
        <v>523</v>
      </c>
      <c r="EA201" s="22"/>
      <c r="EB201" s="22">
        <f t="shared" si="378"/>
        <v>0</v>
      </c>
      <c r="EC201" s="28">
        <f t="shared" si="421"/>
        <v>369</v>
      </c>
      <c r="ED201" s="5"/>
      <c r="EE201" s="43">
        <f t="shared" si="379"/>
        <v>0</v>
      </c>
      <c r="EF201" s="27">
        <f t="shared" si="422"/>
        <v>4769</v>
      </c>
      <c r="EG201" s="66"/>
      <c r="EH201" s="66">
        <f t="shared" si="380"/>
        <v>0</v>
      </c>
      <c r="EI201" s="67">
        <f t="shared" si="423"/>
        <v>24637</v>
      </c>
      <c r="EJ201" s="66"/>
      <c r="EK201" s="66">
        <f t="shared" si="381"/>
        <v>0</v>
      </c>
      <c r="EL201" s="67">
        <f t="shared" si="424"/>
        <v>23267</v>
      </c>
      <c r="EM201" s="110">
        <f t="shared" si="425"/>
        <v>97202.147692999992</v>
      </c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  <c r="KM201" s="7"/>
    </row>
    <row r="202" spans="1:299" ht="11.25" customHeight="1" x14ac:dyDescent="0.25">
      <c r="A202" s="11">
        <v>46046</v>
      </c>
      <c r="B202" s="187"/>
      <c r="C202" s="174">
        <v>8004944580</v>
      </c>
      <c r="D202" s="13" t="s">
        <v>214</v>
      </c>
      <c r="E202" s="14">
        <v>960</v>
      </c>
      <c r="F202" s="15">
        <v>2</v>
      </c>
      <c r="G202" s="16">
        <v>191516031272</v>
      </c>
      <c r="H202" s="66"/>
      <c r="I202" s="41">
        <f t="shared" si="356"/>
        <v>1920</v>
      </c>
      <c r="J202" s="48">
        <f t="shared" ref="J202:J215" si="426">J201+H202-I202</f>
        <v>83941</v>
      </c>
      <c r="K202" s="66"/>
      <c r="L202" s="41">
        <f t="shared" si="348"/>
        <v>1920</v>
      </c>
      <c r="M202" s="48">
        <f t="shared" ref="M202:M215" si="427">M201+K202-L202</f>
        <v>14848</v>
      </c>
      <c r="N202" s="66"/>
      <c r="O202" s="41">
        <f t="shared" si="357"/>
        <v>1920</v>
      </c>
      <c r="P202" s="48">
        <f t="shared" ref="P202:P215" si="428">P201+N202-O202</f>
        <v>77818</v>
      </c>
      <c r="Q202" s="66"/>
      <c r="R202" s="66">
        <f t="shared" si="358"/>
        <v>1920</v>
      </c>
      <c r="S202" s="67">
        <f t="shared" ref="S202:S215" si="429">S201+Q202-R202</f>
        <v>69892</v>
      </c>
      <c r="T202" s="66"/>
      <c r="U202" s="66">
        <f t="shared" si="382"/>
        <v>2016</v>
      </c>
      <c r="V202" s="67">
        <f t="shared" si="383"/>
        <v>54380.200000000004</v>
      </c>
      <c r="X202" s="69">
        <f t="shared" si="359"/>
        <v>0</v>
      </c>
      <c r="Y202" s="67">
        <f t="shared" ref="Y202:Y233" si="430">Y201+W202-X202</f>
        <v>8120</v>
      </c>
      <c r="Z202" s="66"/>
      <c r="AA202" s="68">
        <f t="shared" si="323"/>
        <v>0</v>
      </c>
      <c r="AB202" s="67">
        <f t="shared" si="384"/>
        <v>6436</v>
      </c>
      <c r="AC202" s="66"/>
      <c r="AD202" s="66">
        <f t="shared" si="351"/>
        <v>0</v>
      </c>
      <c r="AE202" s="67">
        <f t="shared" si="385"/>
        <v>839.5</v>
      </c>
      <c r="AF202" s="66"/>
      <c r="AG202" s="78">
        <f t="shared" si="360"/>
        <v>0</v>
      </c>
      <c r="AH202" s="79">
        <f t="shared" si="386"/>
        <v>851.40000000000009</v>
      </c>
      <c r="AI202" s="66"/>
      <c r="AJ202" s="68">
        <f t="shared" si="361"/>
        <v>0</v>
      </c>
      <c r="AK202" s="67">
        <f t="shared" si="387"/>
        <v>1205.5</v>
      </c>
      <c r="AL202" s="66"/>
      <c r="AM202" s="68">
        <f t="shared" si="362"/>
        <v>0</v>
      </c>
      <c r="AN202" s="67">
        <f t="shared" si="388"/>
        <v>1051.1000000000001</v>
      </c>
      <c r="AO202" s="66"/>
      <c r="AP202" s="68">
        <f t="shared" si="363"/>
        <v>0</v>
      </c>
      <c r="AQ202" s="67">
        <f t="shared" si="389"/>
        <v>2355.3999999999996</v>
      </c>
      <c r="AR202" s="66"/>
      <c r="AS202" s="68">
        <f t="shared" si="364"/>
        <v>0</v>
      </c>
      <c r="AT202" s="67">
        <f t="shared" si="390"/>
        <v>2107.6</v>
      </c>
      <c r="AU202" s="66"/>
      <c r="AV202" s="66">
        <f t="shared" si="391"/>
        <v>0</v>
      </c>
      <c r="AW202" s="42">
        <f t="shared" si="392"/>
        <v>591.04000000000019</v>
      </c>
      <c r="AX202" s="66"/>
      <c r="AY202" s="66">
        <f t="shared" si="393"/>
        <v>0</v>
      </c>
      <c r="AZ202" s="67">
        <f t="shared" si="394"/>
        <v>1870</v>
      </c>
      <c r="BA202" s="66"/>
      <c r="BB202" s="68">
        <f t="shared" si="395"/>
        <v>0</v>
      </c>
      <c r="BC202" s="67">
        <f t="shared" si="396"/>
        <v>2830</v>
      </c>
      <c r="BD202" s="66"/>
      <c r="BE202" s="68">
        <f t="shared" si="397"/>
        <v>0</v>
      </c>
      <c r="BF202" s="67">
        <f t="shared" si="398"/>
        <v>1131.0000000000005</v>
      </c>
      <c r="BG202" s="66"/>
      <c r="BH202" s="68">
        <f t="shared" si="349"/>
        <v>0</v>
      </c>
      <c r="BI202" s="67">
        <f t="shared" si="337"/>
        <v>11866.800000000003</v>
      </c>
      <c r="BJ202" s="66"/>
      <c r="BK202" s="68">
        <f t="shared" si="399"/>
        <v>0</v>
      </c>
      <c r="BL202" s="67">
        <f t="shared" si="400"/>
        <v>6184</v>
      </c>
      <c r="BM202" s="66"/>
      <c r="BN202" s="68">
        <f t="shared" si="401"/>
        <v>0</v>
      </c>
      <c r="BO202" s="67">
        <f t="shared" si="402"/>
        <v>6613.8</v>
      </c>
      <c r="BP202" s="66"/>
      <c r="BQ202" s="68">
        <f t="shared" si="403"/>
        <v>0</v>
      </c>
      <c r="BR202" s="67">
        <f t="shared" si="404"/>
        <v>10064.399999999994</v>
      </c>
      <c r="BS202" s="66"/>
      <c r="BT202" s="66">
        <f t="shared" si="365"/>
        <v>0</v>
      </c>
      <c r="BU202" s="67">
        <f t="shared" si="338"/>
        <v>74292</v>
      </c>
      <c r="BV202" s="66"/>
      <c r="BW202" s="66">
        <f t="shared" si="366"/>
        <v>0</v>
      </c>
      <c r="BX202" s="67">
        <f t="shared" si="350"/>
        <v>56702</v>
      </c>
      <c r="BY202" s="66"/>
      <c r="BZ202" s="66">
        <f t="shared" si="367"/>
        <v>0</v>
      </c>
      <c r="CA202" s="67">
        <f t="shared" si="339"/>
        <v>66708</v>
      </c>
      <c r="CB202" s="66"/>
      <c r="CC202" s="66">
        <f t="shared" si="405"/>
        <v>0</v>
      </c>
      <c r="CD202" s="67">
        <f t="shared" si="354"/>
        <v>523</v>
      </c>
      <c r="CE202" s="66"/>
      <c r="CF202" s="66">
        <f t="shared" si="406"/>
        <v>0</v>
      </c>
      <c r="CG202" s="67">
        <f t="shared" si="407"/>
        <v>7045.9</v>
      </c>
      <c r="CH202" s="66"/>
      <c r="CI202" s="66">
        <f t="shared" si="368"/>
        <v>0</v>
      </c>
      <c r="CJ202" s="67">
        <f t="shared" si="408"/>
        <v>8813</v>
      </c>
      <c r="CK202" s="66"/>
      <c r="CL202" s="66">
        <f t="shared" si="409"/>
        <v>0</v>
      </c>
      <c r="CM202" s="79">
        <f t="shared" si="410"/>
        <v>4885</v>
      </c>
      <c r="CN202" s="66"/>
      <c r="CO202" s="68">
        <f t="shared" si="352"/>
        <v>0</v>
      </c>
      <c r="CP202" s="79">
        <f t="shared" si="411"/>
        <v>3976</v>
      </c>
      <c r="CQ202" s="66"/>
      <c r="CR202" s="68">
        <f t="shared" si="369"/>
        <v>0</v>
      </c>
      <c r="CS202" s="79">
        <f t="shared" si="345"/>
        <v>6656</v>
      </c>
      <c r="CT202" s="66"/>
      <c r="CU202" s="68">
        <f t="shared" si="370"/>
        <v>0</v>
      </c>
      <c r="CV202" s="79">
        <f t="shared" si="412"/>
        <v>7769</v>
      </c>
      <c r="CW202" s="66"/>
      <c r="CX202" s="66">
        <f t="shared" si="353"/>
        <v>0</v>
      </c>
      <c r="CY202" s="40">
        <f t="shared" si="355"/>
        <v>6603</v>
      </c>
      <c r="CZ202" s="65"/>
      <c r="DA202" s="66">
        <f t="shared" si="413"/>
        <v>0</v>
      </c>
      <c r="DB202" s="67">
        <f t="shared" si="346"/>
        <v>38286</v>
      </c>
      <c r="DC202" s="66"/>
      <c r="DD202" s="66">
        <f t="shared" si="414"/>
        <v>0</v>
      </c>
      <c r="DE202" s="67">
        <f t="shared" si="347"/>
        <v>35057</v>
      </c>
      <c r="DF202" s="66"/>
      <c r="DG202" s="69">
        <f t="shared" si="415"/>
        <v>0</v>
      </c>
      <c r="DH202" s="67">
        <f t="shared" si="344"/>
        <v>56818</v>
      </c>
      <c r="DI202" s="66"/>
      <c r="DJ202" s="66">
        <f t="shared" si="371"/>
        <v>0</v>
      </c>
      <c r="DK202" s="67">
        <f t="shared" si="416"/>
        <v>3139</v>
      </c>
      <c r="DM202" s="206">
        <f t="shared" si="372"/>
        <v>0</v>
      </c>
      <c r="DN202" s="25">
        <f t="shared" si="373"/>
        <v>0</v>
      </c>
      <c r="DO202" s="5"/>
      <c r="DP202" s="43">
        <f t="shared" si="374"/>
        <v>0</v>
      </c>
      <c r="DQ202" s="27">
        <f t="shared" si="417"/>
        <v>7097</v>
      </c>
      <c r="DR202" s="5"/>
      <c r="DS202" s="43">
        <f t="shared" si="375"/>
        <v>0</v>
      </c>
      <c r="DT202" s="27">
        <f t="shared" si="418"/>
        <v>4846</v>
      </c>
      <c r="DU202" s="5"/>
      <c r="DV202" s="43">
        <f t="shared" si="376"/>
        <v>0</v>
      </c>
      <c r="DW202" s="27">
        <f t="shared" si="419"/>
        <v>4835</v>
      </c>
      <c r="DX202" s="5"/>
      <c r="DY202" s="22">
        <f t="shared" si="377"/>
        <v>0</v>
      </c>
      <c r="DZ202" s="25">
        <f t="shared" si="420"/>
        <v>523</v>
      </c>
      <c r="EA202" s="22"/>
      <c r="EB202" s="22">
        <f t="shared" si="378"/>
        <v>0</v>
      </c>
      <c r="EC202" s="28">
        <f t="shared" si="421"/>
        <v>369</v>
      </c>
      <c r="ED202" s="5"/>
      <c r="EE202" s="43">
        <f t="shared" si="379"/>
        <v>0</v>
      </c>
      <c r="EF202" s="27">
        <f t="shared" si="422"/>
        <v>4769</v>
      </c>
      <c r="EG202" s="66"/>
      <c r="EH202" s="66">
        <f t="shared" si="380"/>
        <v>0</v>
      </c>
      <c r="EI202" s="67">
        <f t="shared" si="423"/>
        <v>24637</v>
      </c>
      <c r="EJ202" s="66"/>
      <c r="EK202" s="66">
        <f t="shared" si="381"/>
        <v>0</v>
      </c>
      <c r="EL202" s="67">
        <f t="shared" si="424"/>
        <v>23267</v>
      </c>
      <c r="EM202" s="110">
        <f t="shared" si="425"/>
        <v>97013.51969299998</v>
      </c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</row>
    <row r="203" spans="1:299" ht="11.25" customHeight="1" x14ac:dyDescent="0.25">
      <c r="A203" s="11">
        <v>46046</v>
      </c>
      <c r="B203" s="187"/>
      <c r="C203" s="174">
        <v>8004926974</v>
      </c>
      <c r="D203" s="13" t="s">
        <v>35</v>
      </c>
      <c r="E203" s="14">
        <v>150</v>
      </c>
      <c r="F203" s="15">
        <v>1.5</v>
      </c>
      <c r="G203" s="16">
        <v>191516144361</v>
      </c>
      <c r="H203" s="66"/>
      <c r="I203" s="41">
        <f t="shared" si="356"/>
        <v>300</v>
      </c>
      <c r="J203" s="48">
        <f t="shared" si="426"/>
        <v>83641</v>
      </c>
      <c r="K203" s="66"/>
      <c r="L203" s="41">
        <f t="shared" si="348"/>
        <v>300</v>
      </c>
      <c r="M203" s="48">
        <f t="shared" si="427"/>
        <v>14548</v>
      </c>
      <c r="N203" s="66"/>
      <c r="O203" s="41">
        <f t="shared" si="357"/>
        <v>300</v>
      </c>
      <c r="P203" s="48">
        <f t="shared" si="428"/>
        <v>77518</v>
      </c>
      <c r="Q203" s="66"/>
      <c r="R203" s="66">
        <f t="shared" si="358"/>
        <v>300</v>
      </c>
      <c r="S203" s="67">
        <f t="shared" si="429"/>
        <v>69592</v>
      </c>
      <c r="T203" s="66"/>
      <c r="U203" s="66">
        <f t="shared" si="382"/>
        <v>0</v>
      </c>
      <c r="V203" s="67">
        <f t="shared" si="383"/>
        <v>54380.200000000004</v>
      </c>
      <c r="X203" s="69">
        <f t="shared" si="359"/>
        <v>0</v>
      </c>
      <c r="Y203" s="67">
        <f t="shared" si="430"/>
        <v>8120</v>
      </c>
      <c r="Z203" s="66"/>
      <c r="AA203" s="68">
        <f t="shared" si="323"/>
        <v>0</v>
      </c>
      <c r="AB203" s="67">
        <f t="shared" si="384"/>
        <v>6436</v>
      </c>
      <c r="AC203" s="66"/>
      <c r="AD203" s="66">
        <f t="shared" si="351"/>
        <v>0</v>
      </c>
      <c r="AE203" s="67">
        <f t="shared" si="385"/>
        <v>839.5</v>
      </c>
      <c r="AF203" s="66"/>
      <c r="AG203" s="78">
        <f t="shared" si="360"/>
        <v>0</v>
      </c>
      <c r="AH203" s="79">
        <f t="shared" si="386"/>
        <v>851.40000000000009</v>
      </c>
      <c r="AI203" s="66"/>
      <c r="AJ203" s="68">
        <f t="shared" si="361"/>
        <v>0</v>
      </c>
      <c r="AK203" s="67">
        <f t="shared" si="387"/>
        <v>1205.5</v>
      </c>
      <c r="AL203" s="66"/>
      <c r="AM203" s="68">
        <f t="shared" si="362"/>
        <v>240</v>
      </c>
      <c r="AN203" s="67">
        <f t="shared" si="388"/>
        <v>811.10000000000014</v>
      </c>
      <c r="AO203" s="66"/>
      <c r="AP203" s="68">
        <f t="shared" si="363"/>
        <v>0</v>
      </c>
      <c r="AQ203" s="67">
        <f t="shared" si="389"/>
        <v>2355.3999999999996</v>
      </c>
      <c r="AR203" s="66"/>
      <c r="AS203" s="68">
        <f t="shared" si="364"/>
        <v>0</v>
      </c>
      <c r="AT203" s="67">
        <f t="shared" si="390"/>
        <v>2107.6</v>
      </c>
      <c r="AU203" s="66"/>
      <c r="AV203" s="66">
        <f t="shared" si="391"/>
        <v>0</v>
      </c>
      <c r="AW203" s="42">
        <f t="shared" si="392"/>
        <v>591.04000000000019</v>
      </c>
      <c r="AX203" s="66"/>
      <c r="AY203" s="66">
        <f t="shared" si="393"/>
        <v>0</v>
      </c>
      <c r="AZ203" s="67">
        <f t="shared" si="394"/>
        <v>1870</v>
      </c>
      <c r="BA203" s="66"/>
      <c r="BB203" s="68">
        <f t="shared" si="395"/>
        <v>0</v>
      </c>
      <c r="BC203" s="67">
        <f t="shared" si="396"/>
        <v>2830</v>
      </c>
      <c r="BD203" s="66"/>
      <c r="BE203" s="68">
        <f t="shared" si="397"/>
        <v>0</v>
      </c>
      <c r="BF203" s="67">
        <f t="shared" si="398"/>
        <v>1131.0000000000005</v>
      </c>
      <c r="BG203" s="66"/>
      <c r="BH203" s="68">
        <f t="shared" si="349"/>
        <v>0</v>
      </c>
      <c r="BI203" s="67">
        <f t="shared" ref="BI203:BI234" si="431">+BI202+BG203-BH203</f>
        <v>11866.800000000003</v>
      </c>
      <c r="BJ203" s="66"/>
      <c r="BK203" s="68">
        <f t="shared" si="399"/>
        <v>0</v>
      </c>
      <c r="BL203" s="67">
        <f t="shared" si="400"/>
        <v>6184</v>
      </c>
      <c r="BM203" s="66"/>
      <c r="BN203" s="68">
        <f t="shared" si="401"/>
        <v>0</v>
      </c>
      <c r="BO203" s="67">
        <f t="shared" si="402"/>
        <v>6613.8</v>
      </c>
      <c r="BP203" s="66"/>
      <c r="BQ203" s="68">
        <f t="shared" si="403"/>
        <v>0</v>
      </c>
      <c r="BR203" s="67">
        <f t="shared" si="404"/>
        <v>10064.399999999994</v>
      </c>
      <c r="BS203" s="66"/>
      <c r="BT203" s="66">
        <f t="shared" si="365"/>
        <v>0</v>
      </c>
      <c r="BU203" s="67">
        <f t="shared" ref="BU203:BU234" si="432">BU202+BS203-BT203</f>
        <v>74292</v>
      </c>
      <c r="BV203" s="66"/>
      <c r="BW203" s="66">
        <f t="shared" si="366"/>
        <v>0</v>
      </c>
      <c r="BX203" s="67">
        <f t="shared" si="350"/>
        <v>56702</v>
      </c>
      <c r="BY203" s="66"/>
      <c r="BZ203" s="66">
        <f t="shared" si="367"/>
        <v>0</v>
      </c>
      <c r="CA203" s="67">
        <f t="shared" ref="CA203:CA234" si="433">+CA202+BY203-BZ203</f>
        <v>66708</v>
      </c>
      <c r="CB203" s="66"/>
      <c r="CC203" s="66">
        <f t="shared" si="405"/>
        <v>0</v>
      </c>
      <c r="CD203" s="67">
        <f t="shared" si="354"/>
        <v>523</v>
      </c>
      <c r="CE203" s="66"/>
      <c r="CF203" s="66">
        <f t="shared" si="406"/>
        <v>0</v>
      </c>
      <c r="CG203" s="67">
        <f t="shared" si="407"/>
        <v>7045.9</v>
      </c>
      <c r="CH203" s="66"/>
      <c r="CI203" s="66">
        <f t="shared" si="368"/>
        <v>0</v>
      </c>
      <c r="CJ203" s="67">
        <f t="shared" si="408"/>
        <v>8813</v>
      </c>
      <c r="CK203" s="66"/>
      <c r="CL203" s="66">
        <f t="shared" si="409"/>
        <v>0</v>
      </c>
      <c r="CM203" s="79">
        <f t="shared" si="410"/>
        <v>4885</v>
      </c>
      <c r="CN203" s="66"/>
      <c r="CO203" s="68">
        <f t="shared" si="352"/>
        <v>0</v>
      </c>
      <c r="CP203" s="79">
        <f t="shared" si="411"/>
        <v>3976</v>
      </c>
      <c r="CQ203" s="66"/>
      <c r="CR203" s="68">
        <f t="shared" si="369"/>
        <v>0</v>
      </c>
      <c r="CS203" s="79">
        <f t="shared" si="345"/>
        <v>6656</v>
      </c>
      <c r="CT203" s="66"/>
      <c r="CU203" s="68">
        <f t="shared" si="370"/>
        <v>0</v>
      </c>
      <c r="CV203" s="79">
        <f t="shared" si="412"/>
        <v>7769</v>
      </c>
      <c r="CW203" s="66"/>
      <c r="CX203" s="66">
        <f t="shared" si="353"/>
        <v>0</v>
      </c>
      <c r="CY203" s="40">
        <f t="shared" si="355"/>
        <v>6603</v>
      </c>
      <c r="CZ203" s="65"/>
      <c r="DA203" s="66">
        <f t="shared" si="413"/>
        <v>0</v>
      </c>
      <c r="DB203" s="67">
        <f t="shared" si="346"/>
        <v>38286</v>
      </c>
      <c r="DC203" s="66"/>
      <c r="DD203" s="66">
        <f t="shared" si="414"/>
        <v>0</v>
      </c>
      <c r="DE203" s="67">
        <f t="shared" si="347"/>
        <v>35057</v>
      </c>
      <c r="DF203" s="66"/>
      <c r="DG203" s="69">
        <f t="shared" si="415"/>
        <v>0</v>
      </c>
      <c r="DH203" s="67">
        <f t="shared" si="344"/>
        <v>56818</v>
      </c>
      <c r="DI203" s="66"/>
      <c r="DJ203" s="66">
        <f t="shared" si="371"/>
        <v>0</v>
      </c>
      <c r="DK203" s="67">
        <f t="shared" si="416"/>
        <v>3139</v>
      </c>
      <c r="DM203" s="206">
        <f t="shared" si="372"/>
        <v>0</v>
      </c>
      <c r="DN203" s="25">
        <f t="shared" si="373"/>
        <v>0</v>
      </c>
      <c r="DO203" s="5"/>
      <c r="DP203" s="43">
        <f t="shared" si="374"/>
        <v>0</v>
      </c>
      <c r="DQ203" s="27">
        <f t="shared" si="417"/>
        <v>7097</v>
      </c>
      <c r="DR203" s="5"/>
      <c r="DS203" s="43">
        <f t="shared" si="375"/>
        <v>0</v>
      </c>
      <c r="DT203" s="27">
        <f t="shared" si="418"/>
        <v>4846</v>
      </c>
      <c r="DU203" s="5"/>
      <c r="DV203" s="43">
        <f t="shared" si="376"/>
        <v>0</v>
      </c>
      <c r="DW203" s="27">
        <f t="shared" si="419"/>
        <v>4835</v>
      </c>
      <c r="DX203" s="5"/>
      <c r="DY203" s="22">
        <f t="shared" si="377"/>
        <v>0</v>
      </c>
      <c r="DZ203" s="25">
        <f t="shared" si="420"/>
        <v>523</v>
      </c>
      <c r="EA203" s="22"/>
      <c r="EB203" s="22">
        <f t="shared" si="378"/>
        <v>0</v>
      </c>
      <c r="EC203" s="28">
        <f t="shared" si="421"/>
        <v>369</v>
      </c>
      <c r="ED203" s="5"/>
      <c r="EE203" s="43">
        <f t="shared" si="379"/>
        <v>0</v>
      </c>
      <c r="EF203" s="27">
        <f t="shared" si="422"/>
        <v>4769</v>
      </c>
      <c r="EG203" s="66"/>
      <c r="EH203" s="66">
        <f t="shared" si="380"/>
        <v>0</v>
      </c>
      <c r="EI203" s="67">
        <f t="shared" si="423"/>
        <v>24637</v>
      </c>
      <c r="EJ203" s="66"/>
      <c r="EK203" s="66">
        <f t="shared" si="381"/>
        <v>0</v>
      </c>
      <c r="EL203" s="67">
        <f t="shared" si="424"/>
        <v>23267</v>
      </c>
      <c r="EM203" s="110">
        <f t="shared" si="425"/>
        <v>96710.175692999983</v>
      </c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</row>
    <row r="204" spans="1:299" ht="11.25" customHeight="1" x14ac:dyDescent="0.25">
      <c r="A204" s="11">
        <v>46046</v>
      </c>
      <c r="B204" s="187"/>
      <c r="C204" s="174">
        <v>8004927954</v>
      </c>
      <c r="D204" s="13" t="s">
        <v>52</v>
      </c>
      <c r="E204" s="14">
        <v>200</v>
      </c>
      <c r="F204" s="15">
        <v>2</v>
      </c>
      <c r="G204" s="16">
        <v>191516032170</v>
      </c>
      <c r="H204" s="66"/>
      <c r="I204" s="41">
        <f t="shared" si="356"/>
        <v>400</v>
      </c>
      <c r="J204" s="48">
        <f t="shared" si="426"/>
        <v>83241</v>
      </c>
      <c r="K204" s="66"/>
      <c r="L204" s="41">
        <f t="shared" si="348"/>
        <v>400</v>
      </c>
      <c r="M204" s="48">
        <f t="shared" si="427"/>
        <v>14148</v>
      </c>
      <c r="N204" s="66"/>
      <c r="O204" s="41">
        <f t="shared" si="357"/>
        <v>400</v>
      </c>
      <c r="P204" s="48">
        <f t="shared" si="428"/>
        <v>77118</v>
      </c>
      <c r="Q204" s="66"/>
      <c r="R204" s="66">
        <f t="shared" si="358"/>
        <v>400</v>
      </c>
      <c r="S204" s="67">
        <f t="shared" si="429"/>
        <v>69192</v>
      </c>
      <c r="T204" s="66"/>
      <c r="U204" s="66">
        <f t="shared" si="382"/>
        <v>0</v>
      </c>
      <c r="V204" s="67">
        <f t="shared" si="383"/>
        <v>54380.200000000004</v>
      </c>
      <c r="X204" s="69">
        <f t="shared" si="359"/>
        <v>0</v>
      </c>
      <c r="Y204" s="67">
        <f t="shared" si="430"/>
        <v>8120</v>
      </c>
      <c r="Z204" s="66"/>
      <c r="AA204" s="68">
        <f t="shared" si="323"/>
        <v>0</v>
      </c>
      <c r="AB204" s="67">
        <f t="shared" si="384"/>
        <v>6436</v>
      </c>
      <c r="AC204" s="66"/>
      <c r="AD204" s="66">
        <f t="shared" si="351"/>
        <v>0</v>
      </c>
      <c r="AE204" s="67">
        <f t="shared" si="385"/>
        <v>839.5</v>
      </c>
      <c r="AF204" s="66"/>
      <c r="AG204" s="78">
        <f t="shared" si="360"/>
        <v>0</v>
      </c>
      <c r="AH204" s="79">
        <f t="shared" si="386"/>
        <v>851.40000000000009</v>
      </c>
      <c r="AI204" s="66"/>
      <c r="AJ204" s="68">
        <f t="shared" si="361"/>
        <v>0</v>
      </c>
      <c r="AK204" s="67">
        <f t="shared" si="387"/>
        <v>1205.5</v>
      </c>
      <c r="AL204" s="66"/>
      <c r="AM204" s="68">
        <f t="shared" si="362"/>
        <v>0</v>
      </c>
      <c r="AN204" s="67">
        <f t="shared" si="388"/>
        <v>811.10000000000014</v>
      </c>
      <c r="AO204" s="66"/>
      <c r="AP204" s="68">
        <f t="shared" si="363"/>
        <v>420</v>
      </c>
      <c r="AQ204" s="67">
        <f t="shared" si="389"/>
        <v>1935.3999999999996</v>
      </c>
      <c r="AR204" s="66"/>
      <c r="AS204" s="68">
        <f t="shared" si="364"/>
        <v>0</v>
      </c>
      <c r="AT204" s="67">
        <f t="shared" si="390"/>
        <v>2107.6</v>
      </c>
      <c r="AU204" s="66"/>
      <c r="AV204" s="66">
        <f t="shared" si="391"/>
        <v>0</v>
      </c>
      <c r="AW204" s="42">
        <f t="shared" si="392"/>
        <v>591.04000000000019</v>
      </c>
      <c r="AX204" s="66"/>
      <c r="AY204" s="66">
        <f t="shared" si="393"/>
        <v>0</v>
      </c>
      <c r="AZ204" s="67">
        <f t="shared" si="394"/>
        <v>1870</v>
      </c>
      <c r="BA204" s="66"/>
      <c r="BB204" s="68">
        <f t="shared" si="395"/>
        <v>0</v>
      </c>
      <c r="BC204" s="67">
        <f t="shared" si="396"/>
        <v>2830</v>
      </c>
      <c r="BD204" s="66"/>
      <c r="BE204" s="68">
        <f t="shared" si="397"/>
        <v>0</v>
      </c>
      <c r="BF204" s="67">
        <f t="shared" si="398"/>
        <v>1131.0000000000005</v>
      </c>
      <c r="BG204" s="66"/>
      <c r="BH204" s="68">
        <f t="shared" si="349"/>
        <v>0</v>
      </c>
      <c r="BI204" s="67">
        <f t="shared" si="431"/>
        <v>11866.800000000003</v>
      </c>
      <c r="BJ204" s="66"/>
      <c r="BK204" s="68">
        <f t="shared" si="399"/>
        <v>0</v>
      </c>
      <c r="BL204" s="67">
        <f t="shared" si="400"/>
        <v>6184</v>
      </c>
      <c r="BM204" s="66"/>
      <c r="BN204" s="68">
        <f t="shared" si="401"/>
        <v>0</v>
      </c>
      <c r="BO204" s="67">
        <f t="shared" si="402"/>
        <v>6613.8</v>
      </c>
      <c r="BP204" s="66"/>
      <c r="BQ204" s="68">
        <f t="shared" si="403"/>
        <v>0</v>
      </c>
      <c r="BR204" s="67">
        <f t="shared" si="404"/>
        <v>10064.399999999994</v>
      </c>
      <c r="BS204" s="66"/>
      <c r="BT204" s="66">
        <f t="shared" si="365"/>
        <v>0</v>
      </c>
      <c r="BU204" s="67">
        <f t="shared" si="432"/>
        <v>74292</v>
      </c>
      <c r="BV204" s="66"/>
      <c r="BW204" s="66">
        <f t="shared" si="366"/>
        <v>0</v>
      </c>
      <c r="BX204" s="67">
        <f t="shared" si="350"/>
        <v>56702</v>
      </c>
      <c r="BY204" s="66"/>
      <c r="BZ204" s="66">
        <f t="shared" si="367"/>
        <v>0</v>
      </c>
      <c r="CA204" s="67">
        <f t="shared" si="433"/>
        <v>66708</v>
      </c>
      <c r="CB204" s="66"/>
      <c r="CC204" s="66">
        <f t="shared" si="405"/>
        <v>0</v>
      </c>
      <c r="CD204" s="67">
        <f t="shared" si="354"/>
        <v>523</v>
      </c>
      <c r="CE204" s="66"/>
      <c r="CF204" s="66">
        <f t="shared" si="406"/>
        <v>0</v>
      </c>
      <c r="CG204" s="67">
        <f t="shared" si="407"/>
        <v>7045.9</v>
      </c>
      <c r="CH204" s="66"/>
      <c r="CI204" s="66">
        <f t="shared" si="368"/>
        <v>0</v>
      </c>
      <c r="CJ204" s="67">
        <f t="shared" si="408"/>
        <v>8813</v>
      </c>
      <c r="CK204" s="66"/>
      <c r="CL204" s="66">
        <f t="shared" si="409"/>
        <v>0</v>
      </c>
      <c r="CM204" s="79">
        <f t="shared" si="410"/>
        <v>4885</v>
      </c>
      <c r="CN204" s="66"/>
      <c r="CO204" s="68">
        <f t="shared" si="352"/>
        <v>0</v>
      </c>
      <c r="CP204" s="79">
        <f t="shared" si="411"/>
        <v>3976</v>
      </c>
      <c r="CQ204" s="66"/>
      <c r="CR204" s="68">
        <f t="shared" si="369"/>
        <v>0</v>
      </c>
      <c r="CS204" s="79">
        <f t="shared" si="345"/>
        <v>6656</v>
      </c>
      <c r="CT204" s="66"/>
      <c r="CU204" s="68">
        <f t="shared" si="370"/>
        <v>0</v>
      </c>
      <c r="CV204" s="79">
        <f t="shared" si="412"/>
        <v>7769</v>
      </c>
      <c r="CW204" s="66"/>
      <c r="CX204" s="66">
        <f t="shared" si="353"/>
        <v>0</v>
      </c>
      <c r="CY204" s="40">
        <f t="shared" si="355"/>
        <v>6603</v>
      </c>
      <c r="CZ204" s="65"/>
      <c r="DA204" s="66">
        <f t="shared" si="413"/>
        <v>0</v>
      </c>
      <c r="DB204" s="67">
        <f t="shared" si="346"/>
        <v>38286</v>
      </c>
      <c r="DC204" s="66"/>
      <c r="DD204" s="66">
        <f t="shared" si="414"/>
        <v>0</v>
      </c>
      <c r="DE204" s="67">
        <f t="shared" si="347"/>
        <v>35057</v>
      </c>
      <c r="DF204" s="66"/>
      <c r="DG204" s="69">
        <f t="shared" si="415"/>
        <v>0</v>
      </c>
      <c r="DH204" s="67">
        <f t="shared" si="344"/>
        <v>56818</v>
      </c>
      <c r="DI204" s="66"/>
      <c r="DJ204" s="66">
        <f t="shared" si="371"/>
        <v>0</v>
      </c>
      <c r="DK204" s="67">
        <f t="shared" si="416"/>
        <v>3139</v>
      </c>
      <c r="DM204" s="206">
        <f t="shared" si="372"/>
        <v>0</v>
      </c>
      <c r="DN204" s="25">
        <f t="shared" si="373"/>
        <v>0</v>
      </c>
      <c r="DO204" s="5"/>
      <c r="DP204" s="43">
        <f t="shared" si="374"/>
        <v>0</v>
      </c>
      <c r="DQ204" s="27">
        <f t="shared" si="417"/>
        <v>7097</v>
      </c>
      <c r="DR204" s="5"/>
      <c r="DS204" s="43">
        <f t="shared" si="375"/>
        <v>0</v>
      </c>
      <c r="DT204" s="27">
        <f t="shared" si="418"/>
        <v>4846</v>
      </c>
      <c r="DU204" s="5"/>
      <c r="DV204" s="43">
        <f t="shared" si="376"/>
        <v>0</v>
      </c>
      <c r="DW204" s="27">
        <f t="shared" si="419"/>
        <v>4835</v>
      </c>
      <c r="DX204" s="5"/>
      <c r="DY204" s="22">
        <f t="shared" si="377"/>
        <v>0</v>
      </c>
      <c r="DZ204" s="25">
        <f t="shared" si="420"/>
        <v>523</v>
      </c>
      <c r="EA204" s="22"/>
      <c r="EB204" s="22">
        <f t="shared" si="378"/>
        <v>0</v>
      </c>
      <c r="EC204" s="28">
        <f t="shared" si="421"/>
        <v>369</v>
      </c>
      <c r="ED204" s="5"/>
      <c r="EE204" s="43">
        <f t="shared" si="379"/>
        <v>0</v>
      </c>
      <c r="EF204" s="27">
        <f t="shared" si="422"/>
        <v>4769</v>
      </c>
      <c r="EG204" s="66"/>
      <c r="EH204" s="66">
        <f t="shared" si="380"/>
        <v>0</v>
      </c>
      <c r="EI204" s="67">
        <f t="shared" si="423"/>
        <v>24637</v>
      </c>
      <c r="EJ204" s="66"/>
      <c r="EK204" s="66">
        <f t="shared" si="381"/>
        <v>0</v>
      </c>
      <c r="EL204" s="67">
        <f t="shared" si="424"/>
        <v>23267</v>
      </c>
      <c r="EM204" s="110">
        <f t="shared" si="425"/>
        <v>96572.770892999979</v>
      </c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  <c r="KM204" s="7"/>
    </row>
    <row r="205" spans="1:299" ht="11.25" customHeight="1" x14ac:dyDescent="0.25">
      <c r="A205" s="11">
        <v>46046</v>
      </c>
      <c r="B205" s="187"/>
      <c r="C205" s="174">
        <v>8004928773</v>
      </c>
      <c r="D205" s="13" t="s">
        <v>82</v>
      </c>
      <c r="E205" s="14">
        <v>180</v>
      </c>
      <c r="F205" s="15">
        <v>0.5</v>
      </c>
      <c r="G205" s="16">
        <v>191516144392</v>
      </c>
      <c r="I205" s="41">
        <f t="shared" si="356"/>
        <v>360</v>
      </c>
      <c r="J205" s="48">
        <f t="shared" si="426"/>
        <v>82881</v>
      </c>
      <c r="L205" s="41">
        <f t="shared" si="348"/>
        <v>360</v>
      </c>
      <c r="M205" s="48">
        <f t="shared" si="427"/>
        <v>13788</v>
      </c>
      <c r="O205" s="41">
        <f t="shared" si="357"/>
        <v>360</v>
      </c>
      <c r="P205" s="48">
        <f t="shared" si="428"/>
        <v>76758</v>
      </c>
      <c r="R205" s="66">
        <f t="shared" si="358"/>
        <v>360</v>
      </c>
      <c r="S205" s="67">
        <f t="shared" si="429"/>
        <v>68832</v>
      </c>
      <c r="U205" s="66">
        <f t="shared" si="382"/>
        <v>0</v>
      </c>
      <c r="V205" s="67">
        <f t="shared" si="383"/>
        <v>54380.200000000004</v>
      </c>
      <c r="X205" s="69">
        <f t="shared" si="359"/>
        <v>0</v>
      </c>
      <c r="Y205" s="67">
        <f t="shared" si="430"/>
        <v>8120</v>
      </c>
      <c r="AA205" s="68">
        <f t="shared" si="323"/>
        <v>0</v>
      </c>
      <c r="AB205" s="67">
        <f t="shared" si="384"/>
        <v>6436</v>
      </c>
      <c r="AD205" s="66">
        <f t="shared" si="351"/>
        <v>108</v>
      </c>
      <c r="AE205" s="67">
        <f t="shared" si="385"/>
        <v>731.5</v>
      </c>
      <c r="AG205" s="78">
        <f t="shared" si="360"/>
        <v>0</v>
      </c>
      <c r="AH205" s="79">
        <f t="shared" si="386"/>
        <v>851.40000000000009</v>
      </c>
      <c r="AJ205" s="68">
        <f t="shared" si="361"/>
        <v>0</v>
      </c>
      <c r="AK205" s="67">
        <f t="shared" si="387"/>
        <v>1205.5</v>
      </c>
      <c r="AM205" s="68">
        <f t="shared" si="362"/>
        <v>0</v>
      </c>
      <c r="AN205" s="67">
        <f t="shared" si="388"/>
        <v>811.10000000000014</v>
      </c>
      <c r="AP205" s="68">
        <f t="shared" si="363"/>
        <v>0</v>
      </c>
      <c r="AQ205" s="67">
        <f t="shared" si="389"/>
        <v>1935.3999999999996</v>
      </c>
      <c r="AS205" s="68">
        <f t="shared" si="364"/>
        <v>0</v>
      </c>
      <c r="AT205" s="67">
        <f t="shared" si="390"/>
        <v>2107.6</v>
      </c>
      <c r="AV205" s="66">
        <f t="shared" si="391"/>
        <v>0</v>
      </c>
      <c r="AW205" s="42">
        <f t="shared" si="392"/>
        <v>591.04000000000019</v>
      </c>
      <c r="AY205" s="70">
        <f t="shared" si="393"/>
        <v>0</v>
      </c>
      <c r="AZ205" s="67">
        <f t="shared" si="394"/>
        <v>1870</v>
      </c>
      <c r="BB205" s="68">
        <f t="shared" si="395"/>
        <v>0</v>
      </c>
      <c r="BC205" s="67">
        <f t="shared" si="396"/>
        <v>2830</v>
      </c>
      <c r="BE205" s="68">
        <f t="shared" si="397"/>
        <v>0</v>
      </c>
      <c r="BF205" s="67">
        <f t="shared" si="398"/>
        <v>1131.0000000000005</v>
      </c>
      <c r="BH205" s="68">
        <f t="shared" si="349"/>
        <v>0</v>
      </c>
      <c r="BI205" s="67">
        <f t="shared" si="431"/>
        <v>11866.800000000003</v>
      </c>
      <c r="BK205" s="68">
        <f t="shared" si="399"/>
        <v>0</v>
      </c>
      <c r="BL205" s="67">
        <f t="shared" si="400"/>
        <v>6184</v>
      </c>
      <c r="BN205" s="68">
        <f t="shared" si="401"/>
        <v>0</v>
      </c>
      <c r="BO205" s="67">
        <f t="shared" si="402"/>
        <v>6613.8</v>
      </c>
      <c r="BQ205" s="68">
        <f t="shared" si="403"/>
        <v>0</v>
      </c>
      <c r="BR205" s="67">
        <f t="shared" si="404"/>
        <v>10064.399999999994</v>
      </c>
      <c r="BT205" s="70">
        <f t="shared" si="365"/>
        <v>0</v>
      </c>
      <c r="BU205" s="67">
        <f t="shared" si="432"/>
        <v>74292</v>
      </c>
      <c r="BW205" s="70">
        <f t="shared" si="366"/>
        <v>0</v>
      </c>
      <c r="BX205" s="67">
        <f t="shared" si="350"/>
        <v>56702</v>
      </c>
      <c r="BZ205" s="70">
        <f t="shared" si="367"/>
        <v>0</v>
      </c>
      <c r="CA205" s="67">
        <f t="shared" si="433"/>
        <v>66708</v>
      </c>
      <c r="CC205" s="70">
        <f t="shared" si="405"/>
        <v>0</v>
      </c>
      <c r="CD205" s="67">
        <f t="shared" si="354"/>
        <v>523</v>
      </c>
      <c r="CF205" s="70">
        <f t="shared" si="406"/>
        <v>0</v>
      </c>
      <c r="CG205" s="67">
        <f t="shared" si="407"/>
        <v>7045.9</v>
      </c>
      <c r="CI205" s="70">
        <f t="shared" si="368"/>
        <v>0</v>
      </c>
      <c r="CJ205" s="67">
        <f t="shared" si="408"/>
        <v>8813</v>
      </c>
      <c r="CL205" s="70">
        <f t="shared" si="409"/>
        <v>0</v>
      </c>
      <c r="CM205" s="79">
        <f t="shared" si="410"/>
        <v>4885</v>
      </c>
      <c r="CO205" s="136">
        <f t="shared" si="352"/>
        <v>0</v>
      </c>
      <c r="CP205" s="79">
        <f t="shared" si="411"/>
        <v>3976</v>
      </c>
      <c r="CR205" s="136">
        <f t="shared" si="369"/>
        <v>0</v>
      </c>
      <c r="CS205" s="79">
        <f t="shared" si="345"/>
        <v>6656</v>
      </c>
      <c r="CU205" s="136">
        <f t="shared" si="370"/>
        <v>0</v>
      </c>
      <c r="CV205" s="79">
        <f t="shared" si="412"/>
        <v>7769</v>
      </c>
      <c r="CX205" s="66">
        <f t="shared" si="353"/>
        <v>0</v>
      </c>
      <c r="CY205" s="40">
        <f t="shared" si="355"/>
        <v>6603</v>
      </c>
      <c r="DA205" s="70">
        <f t="shared" si="413"/>
        <v>0</v>
      </c>
      <c r="DB205" s="67">
        <f t="shared" si="346"/>
        <v>38286</v>
      </c>
      <c r="DD205" s="70">
        <f t="shared" si="414"/>
        <v>0</v>
      </c>
      <c r="DE205" s="67">
        <f t="shared" si="347"/>
        <v>35057</v>
      </c>
      <c r="DG205" s="135">
        <f t="shared" si="415"/>
        <v>0</v>
      </c>
      <c r="DH205" s="67">
        <f t="shared" si="344"/>
        <v>56818</v>
      </c>
      <c r="DJ205" s="70">
        <f t="shared" si="371"/>
        <v>0</v>
      </c>
      <c r="DK205" s="67">
        <f t="shared" si="416"/>
        <v>3139</v>
      </c>
      <c r="DM205" s="451">
        <f t="shared" si="372"/>
        <v>0</v>
      </c>
      <c r="DN205" s="25">
        <f t="shared" si="373"/>
        <v>0</v>
      </c>
      <c r="DP205" s="8">
        <f t="shared" si="374"/>
        <v>0</v>
      </c>
      <c r="DQ205" s="27">
        <f t="shared" si="417"/>
        <v>7097</v>
      </c>
      <c r="DS205" s="8">
        <f t="shared" si="375"/>
        <v>0</v>
      </c>
      <c r="DT205" s="27">
        <f t="shared" si="418"/>
        <v>4846</v>
      </c>
      <c r="DV205" s="8">
        <f t="shared" si="376"/>
        <v>0</v>
      </c>
      <c r="DW205" s="27">
        <f t="shared" si="419"/>
        <v>4835</v>
      </c>
      <c r="DY205" s="1">
        <f t="shared" si="377"/>
        <v>0</v>
      </c>
      <c r="DZ205" s="25">
        <f t="shared" si="420"/>
        <v>523</v>
      </c>
      <c r="EB205" s="1">
        <f t="shared" si="378"/>
        <v>0</v>
      </c>
      <c r="EC205" s="28">
        <f t="shared" si="421"/>
        <v>369</v>
      </c>
      <c r="EF205" s="27">
        <f t="shared" si="422"/>
        <v>4769</v>
      </c>
      <c r="EH205" s="70">
        <f t="shared" si="380"/>
        <v>0</v>
      </c>
      <c r="EI205" s="67">
        <f t="shared" si="423"/>
        <v>24637</v>
      </c>
      <c r="EK205" s="70">
        <f t="shared" si="381"/>
        <v>0</v>
      </c>
      <c r="EL205" s="67">
        <f t="shared" si="424"/>
        <v>23267</v>
      </c>
      <c r="EM205" s="110">
        <f t="shared" si="425"/>
        <v>96391.566572999989</v>
      </c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  <c r="KM205" s="7"/>
    </row>
    <row r="206" spans="1:299" ht="11.25" customHeight="1" x14ac:dyDescent="0.25">
      <c r="A206" s="11">
        <v>46046</v>
      </c>
      <c r="B206" s="187"/>
      <c r="C206" s="174">
        <v>8004948258</v>
      </c>
      <c r="D206" s="13" t="s">
        <v>233</v>
      </c>
      <c r="E206" s="14">
        <v>12</v>
      </c>
      <c r="F206" s="15">
        <v>30</v>
      </c>
      <c r="G206" s="16">
        <v>191516031845</v>
      </c>
      <c r="H206" s="66"/>
      <c r="I206" s="41">
        <f t="shared" si="356"/>
        <v>24</v>
      </c>
      <c r="J206" s="48">
        <f t="shared" si="426"/>
        <v>82857</v>
      </c>
      <c r="K206" s="66"/>
      <c r="L206" s="41">
        <f t="shared" si="348"/>
        <v>24</v>
      </c>
      <c r="M206" s="48">
        <f t="shared" si="427"/>
        <v>13764</v>
      </c>
      <c r="N206" s="66"/>
      <c r="O206" s="41">
        <f t="shared" si="357"/>
        <v>24</v>
      </c>
      <c r="P206" s="48">
        <f t="shared" si="428"/>
        <v>76734</v>
      </c>
      <c r="Q206" s="66"/>
      <c r="R206" s="66">
        <f t="shared" si="358"/>
        <v>24</v>
      </c>
      <c r="S206" s="67">
        <f t="shared" si="429"/>
        <v>68808</v>
      </c>
      <c r="T206" s="66"/>
      <c r="U206" s="66">
        <f t="shared" si="382"/>
        <v>0</v>
      </c>
      <c r="V206" s="67">
        <f t="shared" si="383"/>
        <v>54380.200000000004</v>
      </c>
      <c r="X206" s="69">
        <f t="shared" si="359"/>
        <v>0</v>
      </c>
      <c r="Y206" s="67">
        <f t="shared" si="430"/>
        <v>8120</v>
      </c>
      <c r="Z206" s="66"/>
      <c r="AA206" s="68">
        <f t="shared" si="323"/>
        <v>0</v>
      </c>
      <c r="AB206" s="67">
        <f t="shared" si="384"/>
        <v>6436</v>
      </c>
      <c r="AC206" s="66"/>
      <c r="AD206" s="66">
        <f t="shared" si="351"/>
        <v>361.20000000000005</v>
      </c>
      <c r="AE206" s="67">
        <f t="shared" si="385"/>
        <v>370.29999999999995</v>
      </c>
      <c r="AF206" s="66"/>
      <c r="AG206" s="78">
        <f t="shared" si="360"/>
        <v>0</v>
      </c>
      <c r="AH206" s="79">
        <f t="shared" si="386"/>
        <v>851.40000000000009</v>
      </c>
      <c r="AI206" s="66"/>
      <c r="AJ206" s="68">
        <f t="shared" si="361"/>
        <v>0</v>
      </c>
      <c r="AK206" s="67">
        <f t="shared" si="387"/>
        <v>1205.5</v>
      </c>
      <c r="AL206" s="66"/>
      <c r="AM206" s="68">
        <f t="shared" si="362"/>
        <v>0</v>
      </c>
      <c r="AN206" s="67">
        <f t="shared" si="388"/>
        <v>811.10000000000014</v>
      </c>
      <c r="AO206" s="66"/>
      <c r="AP206" s="68">
        <f t="shared" si="363"/>
        <v>0</v>
      </c>
      <c r="AQ206" s="67">
        <f t="shared" si="389"/>
        <v>1935.3999999999996</v>
      </c>
      <c r="AR206" s="66"/>
      <c r="AS206" s="68">
        <f t="shared" si="364"/>
        <v>0</v>
      </c>
      <c r="AT206" s="67">
        <f t="shared" si="390"/>
        <v>2107.6</v>
      </c>
      <c r="AU206" s="66"/>
      <c r="AV206" s="66">
        <f t="shared" si="391"/>
        <v>0</v>
      </c>
      <c r="AW206" s="42">
        <f t="shared" si="392"/>
        <v>591.04000000000019</v>
      </c>
      <c r="AX206" s="66"/>
      <c r="AY206" s="66">
        <f t="shared" si="393"/>
        <v>0</v>
      </c>
      <c r="AZ206" s="67">
        <f t="shared" si="394"/>
        <v>1870</v>
      </c>
      <c r="BA206" s="66"/>
      <c r="BB206" s="68">
        <f t="shared" si="395"/>
        <v>0</v>
      </c>
      <c r="BC206" s="67">
        <f t="shared" si="396"/>
        <v>2830</v>
      </c>
      <c r="BD206" s="66"/>
      <c r="BE206" s="68">
        <f t="shared" si="397"/>
        <v>0</v>
      </c>
      <c r="BF206" s="67">
        <f t="shared" si="398"/>
        <v>1131.0000000000005</v>
      </c>
      <c r="BG206" s="66"/>
      <c r="BH206" s="68">
        <f t="shared" si="349"/>
        <v>0</v>
      </c>
      <c r="BI206" s="67">
        <f t="shared" si="431"/>
        <v>11866.800000000003</v>
      </c>
      <c r="BJ206" s="66"/>
      <c r="BK206" s="68">
        <f t="shared" si="399"/>
        <v>0</v>
      </c>
      <c r="BL206" s="67">
        <f t="shared" si="400"/>
        <v>6184</v>
      </c>
      <c r="BM206" s="66"/>
      <c r="BN206" s="68">
        <f t="shared" si="401"/>
        <v>0</v>
      </c>
      <c r="BO206" s="67">
        <f t="shared" si="402"/>
        <v>6613.8</v>
      </c>
      <c r="BP206" s="66"/>
      <c r="BQ206" s="68">
        <f t="shared" si="403"/>
        <v>0</v>
      </c>
      <c r="BR206" s="67">
        <f t="shared" si="404"/>
        <v>10064.399999999994</v>
      </c>
      <c r="BS206" s="66"/>
      <c r="BT206" s="66">
        <f t="shared" si="365"/>
        <v>0</v>
      </c>
      <c r="BU206" s="67">
        <f t="shared" si="432"/>
        <v>74292</v>
      </c>
      <c r="BV206" s="66"/>
      <c r="BW206" s="66">
        <f t="shared" si="366"/>
        <v>0</v>
      </c>
      <c r="BX206" s="67">
        <f t="shared" si="350"/>
        <v>56702</v>
      </c>
      <c r="BY206" s="66"/>
      <c r="BZ206" s="66">
        <f t="shared" si="367"/>
        <v>0</v>
      </c>
      <c r="CA206" s="67">
        <f t="shared" si="433"/>
        <v>66708</v>
      </c>
      <c r="CB206" s="66"/>
      <c r="CC206" s="66">
        <f t="shared" si="405"/>
        <v>0</v>
      </c>
      <c r="CD206" s="67">
        <f t="shared" si="354"/>
        <v>523</v>
      </c>
      <c r="CE206" s="66"/>
      <c r="CF206" s="66">
        <f t="shared" si="406"/>
        <v>0</v>
      </c>
      <c r="CG206" s="67">
        <f t="shared" si="407"/>
        <v>7045.9</v>
      </c>
      <c r="CH206" s="66"/>
      <c r="CI206" s="66">
        <f t="shared" si="368"/>
        <v>0</v>
      </c>
      <c r="CJ206" s="67">
        <f t="shared" si="408"/>
        <v>8813</v>
      </c>
      <c r="CK206" s="66"/>
      <c r="CL206" s="66">
        <f t="shared" si="409"/>
        <v>0</v>
      </c>
      <c r="CM206" s="79">
        <f t="shared" si="410"/>
        <v>4885</v>
      </c>
      <c r="CN206" s="66"/>
      <c r="CO206" s="68">
        <f t="shared" si="352"/>
        <v>0</v>
      </c>
      <c r="CP206" s="79">
        <f t="shared" si="411"/>
        <v>3976</v>
      </c>
      <c r="CQ206" s="66"/>
      <c r="CR206" s="68">
        <f t="shared" si="369"/>
        <v>0</v>
      </c>
      <c r="CS206" s="79">
        <f t="shared" si="345"/>
        <v>6656</v>
      </c>
      <c r="CT206" s="66"/>
      <c r="CU206" s="68">
        <f t="shared" si="370"/>
        <v>0</v>
      </c>
      <c r="CV206" s="79">
        <f t="shared" si="412"/>
        <v>7769</v>
      </c>
      <c r="CW206" s="66"/>
      <c r="CX206" s="66">
        <f t="shared" si="353"/>
        <v>0</v>
      </c>
      <c r="CY206" s="40">
        <f t="shared" si="355"/>
        <v>6603</v>
      </c>
      <c r="CZ206" s="65"/>
      <c r="DA206" s="66">
        <f t="shared" si="413"/>
        <v>0</v>
      </c>
      <c r="DB206" s="67">
        <f t="shared" si="346"/>
        <v>38286</v>
      </c>
      <c r="DC206" s="66"/>
      <c r="DD206" s="66">
        <f t="shared" si="414"/>
        <v>0</v>
      </c>
      <c r="DE206" s="67">
        <f t="shared" si="347"/>
        <v>35057</v>
      </c>
      <c r="DF206" s="66"/>
      <c r="DG206" s="69">
        <f t="shared" si="415"/>
        <v>0</v>
      </c>
      <c r="DH206" s="67">
        <f t="shared" si="344"/>
        <v>56818</v>
      </c>
      <c r="DI206" s="66"/>
      <c r="DJ206" s="66">
        <f t="shared" si="371"/>
        <v>0</v>
      </c>
      <c r="DK206" s="67">
        <f t="shared" si="416"/>
        <v>3139</v>
      </c>
      <c r="DM206" s="206">
        <f t="shared" si="372"/>
        <v>0</v>
      </c>
      <c r="DN206" s="25">
        <f t="shared" si="373"/>
        <v>0</v>
      </c>
      <c r="DO206" s="5"/>
      <c r="DP206" s="43">
        <f t="shared" si="374"/>
        <v>0</v>
      </c>
      <c r="DQ206" s="27">
        <f t="shared" si="417"/>
        <v>7097</v>
      </c>
      <c r="DR206" s="5"/>
      <c r="DS206" s="43">
        <f t="shared" si="375"/>
        <v>0</v>
      </c>
      <c r="DT206" s="27">
        <f t="shared" si="418"/>
        <v>4846</v>
      </c>
      <c r="DU206" s="5"/>
      <c r="DV206" s="43">
        <f t="shared" si="376"/>
        <v>0</v>
      </c>
      <c r="DW206" s="27">
        <f t="shared" si="419"/>
        <v>4835</v>
      </c>
      <c r="DX206" s="5"/>
      <c r="DY206" s="22">
        <f t="shared" si="377"/>
        <v>0</v>
      </c>
      <c r="DZ206" s="25">
        <f t="shared" si="420"/>
        <v>523</v>
      </c>
      <c r="EA206" s="22"/>
      <c r="EB206" s="22">
        <f t="shared" si="378"/>
        <v>0</v>
      </c>
      <c r="EC206" s="28">
        <f t="shared" si="421"/>
        <v>369</v>
      </c>
      <c r="ED206" s="5"/>
      <c r="EE206" s="43">
        <f>IF(OR(CA206="CO17772-07M015",D206="CO17772-07M007",D206="CO17772-07M001",D206="CO17772-07M001",D206=959309,),E206*(F206+0.15),0)</f>
        <v>0</v>
      </c>
      <c r="EF206" s="27">
        <f t="shared" si="422"/>
        <v>4769</v>
      </c>
      <c r="EG206" s="66"/>
      <c r="EH206" s="66">
        <f t="shared" si="380"/>
        <v>0</v>
      </c>
      <c r="EI206" s="67">
        <f t="shared" si="423"/>
        <v>24637</v>
      </c>
      <c r="EJ206" s="66"/>
      <c r="EK206" s="66">
        <f t="shared" si="381"/>
        <v>0</v>
      </c>
      <c r="EL206" s="67">
        <f t="shared" si="424"/>
        <v>23267</v>
      </c>
      <c r="EM206" s="110">
        <f t="shared" si="425"/>
        <v>95663.540972999981</v>
      </c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  <c r="KM206" s="7"/>
    </row>
    <row r="207" spans="1:299" ht="11.25" customHeight="1" x14ac:dyDescent="0.25">
      <c r="A207" s="11">
        <v>46046</v>
      </c>
      <c r="B207" s="187"/>
      <c r="C207" s="174">
        <v>8004928774</v>
      </c>
      <c r="D207" s="13" t="s">
        <v>52</v>
      </c>
      <c r="E207" s="14">
        <v>480</v>
      </c>
      <c r="F207" s="15">
        <v>2</v>
      </c>
      <c r="G207" s="16">
        <v>191516032170</v>
      </c>
      <c r="I207" s="41">
        <f t="shared" si="356"/>
        <v>960</v>
      </c>
      <c r="J207" s="48">
        <f t="shared" si="426"/>
        <v>81897</v>
      </c>
      <c r="L207" s="41">
        <f t="shared" si="348"/>
        <v>960</v>
      </c>
      <c r="M207" s="48">
        <f t="shared" si="427"/>
        <v>12804</v>
      </c>
      <c r="O207" s="41">
        <f t="shared" si="357"/>
        <v>960</v>
      </c>
      <c r="P207" s="48">
        <f t="shared" si="428"/>
        <v>75774</v>
      </c>
      <c r="R207" s="66">
        <f t="shared" si="358"/>
        <v>960</v>
      </c>
      <c r="S207" s="67">
        <f t="shared" si="429"/>
        <v>67848</v>
      </c>
      <c r="U207" s="66">
        <f t="shared" si="382"/>
        <v>0</v>
      </c>
      <c r="V207" s="67">
        <f t="shared" si="383"/>
        <v>54380.200000000004</v>
      </c>
      <c r="X207" s="69">
        <f t="shared" si="359"/>
        <v>0</v>
      </c>
      <c r="Y207" s="67">
        <f t="shared" si="430"/>
        <v>8120</v>
      </c>
      <c r="AA207" s="68">
        <f t="shared" si="323"/>
        <v>0</v>
      </c>
      <c r="AB207" s="67">
        <f t="shared" si="384"/>
        <v>6436</v>
      </c>
      <c r="AD207" s="66">
        <f t="shared" si="351"/>
        <v>0</v>
      </c>
      <c r="AE207" s="67">
        <f t="shared" si="385"/>
        <v>370.29999999999995</v>
      </c>
      <c r="AG207" s="78">
        <f t="shared" si="360"/>
        <v>0</v>
      </c>
      <c r="AH207" s="79">
        <f t="shared" si="386"/>
        <v>851.40000000000009</v>
      </c>
      <c r="AJ207" s="68">
        <f t="shared" si="361"/>
        <v>0</v>
      </c>
      <c r="AK207" s="67">
        <f t="shared" si="387"/>
        <v>1205.5</v>
      </c>
      <c r="AM207" s="68">
        <f t="shared" si="362"/>
        <v>0</v>
      </c>
      <c r="AN207" s="67">
        <f t="shared" si="388"/>
        <v>811.10000000000014</v>
      </c>
      <c r="AP207" s="68">
        <f t="shared" si="363"/>
        <v>1008</v>
      </c>
      <c r="AQ207" s="67">
        <f t="shared" si="389"/>
        <v>927.39999999999964</v>
      </c>
      <c r="AS207" s="68">
        <f t="shared" si="364"/>
        <v>0</v>
      </c>
      <c r="AT207" s="67">
        <f t="shared" si="390"/>
        <v>2107.6</v>
      </c>
      <c r="AV207" s="66">
        <f t="shared" si="391"/>
        <v>0</v>
      </c>
      <c r="AW207" s="42">
        <f t="shared" si="392"/>
        <v>591.04000000000019</v>
      </c>
      <c r="AY207" s="70">
        <f t="shared" si="393"/>
        <v>0</v>
      </c>
      <c r="AZ207" s="67">
        <f t="shared" si="394"/>
        <v>1870</v>
      </c>
      <c r="BB207" s="68">
        <f t="shared" si="395"/>
        <v>0</v>
      </c>
      <c r="BC207" s="67">
        <f t="shared" si="396"/>
        <v>2830</v>
      </c>
      <c r="BE207" s="68">
        <f t="shared" si="397"/>
        <v>0</v>
      </c>
      <c r="BF207" s="67">
        <f t="shared" si="398"/>
        <v>1131.0000000000005</v>
      </c>
      <c r="BH207" s="68">
        <f t="shared" si="349"/>
        <v>0</v>
      </c>
      <c r="BI207" s="67">
        <f t="shared" si="431"/>
        <v>11866.800000000003</v>
      </c>
      <c r="BK207" s="68">
        <f t="shared" si="399"/>
        <v>0</v>
      </c>
      <c r="BL207" s="67">
        <f t="shared" si="400"/>
        <v>6184</v>
      </c>
      <c r="BN207" s="68">
        <f t="shared" si="401"/>
        <v>0</v>
      </c>
      <c r="BO207" s="67">
        <f t="shared" si="402"/>
        <v>6613.8</v>
      </c>
      <c r="BQ207" s="68">
        <f t="shared" si="403"/>
        <v>0</v>
      </c>
      <c r="BR207" s="67">
        <f t="shared" si="404"/>
        <v>10064.399999999994</v>
      </c>
      <c r="BT207" s="70">
        <f t="shared" si="365"/>
        <v>0</v>
      </c>
      <c r="BU207" s="67">
        <f t="shared" si="432"/>
        <v>74292</v>
      </c>
      <c r="BW207" s="70">
        <f t="shared" si="366"/>
        <v>0</v>
      </c>
      <c r="BX207" s="67">
        <f t="shared" si="350"/>
        <v>56702</v>
      </c>
      <c r="BZ207" s="70">
        <f t="shared" si="367"/>
        <v>0</v>
      </c>
      <c r="CA207" s="67">
        <f t="shared" si="433"/>
        <v>66708</v>
      </c>
      <c r="CC207" s="70">
        <f t="shared" si="405"/>
        <v>0</v>
      </c>
      <c r="CD207" s="67">
        <f t="shared" si="354"/>
        <v>523</v>
      </c>
      <c r="CF207" s="70">
        <f t="shared" si="406"/>
        <v>0</v>
      </c>
      <c r="CG207" s="67">
        <f t="shared" si="407"/>
        <v>7045.9</v>
      </c>
      <c r="CI207" s="70">
        <f t="shared" si="368"/>
        <v>0</v>
      </c>
      <c r="CJ207" s="67">
        <f t="shared" si="408"/>
        <v>8813</v>
      </c>
      <c r="CL207" s="70">
        <f t="shared" si="409"/>
        <v>0</v>
      </c>
      <c r="CM207" s="79">
        <f t="shared" si="410"/>
        <v>4885</v>
      </c>
      <c r="CO207" s="136">
        <f t="shared" si="352"/>
        <v>0</v>
      </c>
      <c r="CP207" s="79">
        <f t="shared" si="411"/>
        <v>3976</v>
      </c>
      <c r="CR207" s="136">
        <f t="shared" si="369"/>
        <v>0</v>
      </c>
      <c r="CS207" s="79">
        <f t="shared" si="345"/>
        <v>6656</v>
      </c>
      <c r="CU207" s="136">
        <f t="shared" si="370"/>
        <v>0</v>
      </c>
      <c r="CV207" s="79">
        <f t="shared" si="412"/>
        <v>7769</v>
      </c>
      <c r="CX207" s="66">
        <f t="shared" si="353"/>
        <v>0</v>
      </c>
      <c r="CY207" s="40">
        <f t="shared" si="355"/>
        <v>6603</v>
      </c>
      <c r="DA207" s="70">
        <f t="shared" si="413"/>
        <v>0</v>
      </c>
      <c r="DB207" s="67">
        <f t="shared" si="346"/>
        <v>38286</v>
      </c>
      <c r="DD207" s="70">
        <f t="shared" si="414"/>
        <v>0</v>
      </c>
      <c r="DE207" s="67">
        <f t="shared" si="347"/>
        <v>35057</v>
      </c>
      <c r="DG207" s="135">
        <f t="shared" si="415"/>
        <v>0</v>
      </c>
      <c r="DH207" s="67">
        <f t="shared" si="344"/>
        <v>56818</v>
      </c>
      <c r="DJ207" s="70">
        <f t="shared" si="371"/>
        <v>0</v>
      </c>
      <c r="DK207" s="67">
        <f t="shared" si="416"/>
        <v>3139</v>
      </c>
      <c r="DM207" s="451">
        <f t="shared" si="372"/>
        <v>0</v>
      </c>
      <c r="DN207" s="25">
        <f t="shared" si="373"/>
        <v>0</v>
      </c>
      <c r="DP207" s="8">
        <f t="shared" si="374"/>
        <v>0</v>
      </c>
      <c r="DQ207" s="27">
        <f t="shared" si="417"/>
        <v>7097</v>
      </c>
      <c r="DS207" s="8">
        <f t="shared" si="375"/>
        <v>0</v>
      </c>
      <c r="DT207" s="27">
        <f t="shared" si="418"/>
        <v>4846</v>
      </c>
      <c r="DV207" s="8">
        <f t="shared" si="376"/>
        <v>0</v>
      </c>
      <c r="DW207" s="27">
        <f t="shared" si="419"/>
        <v>4835</v>
      </c>
      <c r="DY207" s="1">
        <f t="shared" si="377"/>
        <v>0</v>
      </c>
      <c r="DZ207" s="25">
        <f t="shared" si="420"/>
        <v>523</v>
      </c>
      <c r="EB207" s="1">
        <f t="shared" si="378"/>
        <v>0</v>
      </c>
      <c r="EC207" s="28">
        <f t="shared" si="421"/>
        <v>369</v>
      </c>
      <c r="EF207" s="27">
        <f t="shared" si="422"/>
        <v>4769</v>
      </c>
      <c r="EH207" s="70">
        <f t="shared" si="380"/>
        <v>0</v>
      </c>
      <c r="EI207" s="67">
        <f t="shared" si="423"/>
        <v>24637</v>
      </c>
      <c r="EK207" s="70">
        <f t="shared" si="381"/>
        <v>0</v>
      </c>
      <c r="EL207" s="67">
        <f t="shared" si="424"/>
        <v>23267</v>
      </c>
      <c r="EM207" s="110">
        <f t="shared" si="425"/>
        <v>95589.654472999973</v>
      </c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7"/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  <c r="KM207" s="7"/>
    </row>
    <row r="208" spans="1:299" ht="11.25" customHeight="1" x14ac:dyDescent="0.25">
      <c r="A208" s="11">
        <v>46046</v>
      </c>
      <c r="B208" s="187"/>
      <c r="C208" s="174">
        <v>8004945833</v>
      </c>
      <c r="D208" s="13" t="s">
        <v>142</v>
      </c>
      <c r="E208" s="14">
        <v>25</v>
      </c>
      <c r="F208" s="15">
        <v>5</v>
      </c>
      <c r="G208" s="16">
        <v>191516031609</v>
      </c>
      <c r="H208" s="66"/>
      <c r="I208" s="41">
        <f t="shared" si="356"/>
        <v>50</v>
      </c>
      <c r="J208" s="48">
        <f t="shared" si="426"/>
        <v>81847</v>
      </c>
      <c r="K208" s="66"/>
      <c r="L208" s="41">
        <f t="shared" si="348"/>
        <v>50</v>
      </c>
      <c r="M208" s="48">
        <f t="shared" si="427"/>
        <v>12754</v>
      </c>
      <c r="N208" s="66"/>
      <c r="O208" s="41">
        <f t="shared" si="357"/>
        <v>50</v>
      </c>
      <c r="P208" s="48">
        <f t="shared" si="428"/>
        <v>75724</v>
      </c>
      <c r="Q208" s="66"/>
      <c r="R208" s="66">
        <f t="shared" si="358"/>
        <v>50</v>
      </c>
      <c r="S208" s="67">
        <f t="shared" si="429"/>
        <v>67798</v>
      </c>
      <c r="T208" s="66"/>
      <c r="U208" s="66">
        <f t="shared" si="382"/>
        <v>0</v>
      </c>
      <c r="V208" s="67">
        <f t="shared" si="383"/>
        <v>54380.200000000004</v>
      </c>
      <c r="X208" s="69">
        <f t="shared" si="359"/>
        <v>0</v>
      </c>
      <c r="Y208" s="67">
        <f t="shared" si="430"/>
        <v>8120</v>
      </c>
      <c r="Z208" s="66"/>
      <c r="AA208" s="68">
        <f t="shared" si="323"/>
        <v>0</v>
      </c>
      <c r="AB208" s="67">
        <f t="shared" si="384"/>
        <v>6436</v>
      </c>
      <c r="AC208" s="66"/>
      <c r="AD208" s="66">
        <f t="shared" si="351"/>
        <v>0</v>
      </c>
      <c r="AE208" s="67">
        <f t="shared" si="385"/>
        <v>370.29999999999995</v>
      </c>
      <c r="AF208" s="66"/>
      <c r="AG208" s="78">
        <f t="shared" si="360"/>
        <v>0</v>
      </c>
      <c r="AH208" s="79">
        <f t="shared" si="386"/>
        <v>851.40000000000009</v>
      </c>
      <c r="AI208" s="66"/>
      <c r="AJ208" s="68">
        <f t="shared" si="361"/>
        <v>127.49999999999999</v>
      </c>
      <c r="AK208" s="67">
        <f t="shared" si="387"/>
        <v>1078</v>
      </c>
      <c r="AL208" s="66"/>
      <c r="AM208" s="68">
        <f t="shared" si="362"/>
        <v>0</v>
      </c>
      <c r="AN208" s="67">
        <f t="shared" si="388"/>
        <v>811.10000000000014</v>
      </c>
      <c r="AO208" s="66"/>
      <c r="AP208" s="68">
        <f t="shared" si="363"/>
        <v>0</v>
      </c>
      <c r="AQ208" s="67">
        <f t="shared" si="389"/>
        <v>927.39999999999964</v>
      </c>
      <c r="AR208" s="66"/>
      <c r="AS208" s="68">
        <f t="shared" si="364"/>
        <v>0</v>
      </c>
      <c r="AT208" s="67">
        <f t="shared" si="390"/>
        <v>2107.6</v>
      </c>
      <c r="AU208" s="66"/>
      <c r="AV208" s="66">
        <f t="shared" si="391"/>
        <v>0</v>
      </c>
      <c r="AW208" s="42">
        <f t="shared" si="392"/>
        <v>591.04000000000019</v>
      </c>
      <c r="AX208" s="66"/>
      <c r="AY208" s="66">
        <f t="shared" si="393"/>
        <v>0</v>
      </c>
      <c r="AZ208" s="67">
        <f t="shared" si="394"/>
        <v>1870</v>
      </c>
      <c r="BA208" s="66"/>
      <c r="BB208" s="68">
        <f t="shared" si="395"/>
        <v>0</v>
      </c>
      <c r="BC208" s="67">
        <f t="shared" si="396"/>
        <v>2830</v>
      </c>
      <c r="BD208" s="66"/>
      <c r="BE208" s="68">
        <f t="shared" si="397"/>
        <v>0</v>
      </c>
      <c r="BF208" s="67">
        <f t="shared" si="398"/>
        <v>1131.0000000000005</v>
      </c>
      <c r="BG208" s="66"/>
      <c r="BH208" s="68">
        <f t="shared" si="349"/>
        <v>0</v>
      </c>
      <c r="BI208" s="67">
        <f t="shared" si="431"/>
        <v>11866.800000000003</v>
      </c>
      <c r="BJ208" s="66"/>
      <c r="BK208" s="68">
        <f t="shared" si="399"/>
        <v>0</v>
      </c>
      <c r="BL208" s="67">
        <f t="shared" si="400"/>
        <v>6184</v>
      </c>
      <c r="BM208" s="66"/>
      <c r="BN208" s="68">
        <f t="shared" si="401"/>
        <v>0</v>
      </c>
      <c r="BO208" s="67">
        <f t="shared" si="402"/>
        <v>6613.8</v>
      </c>
      <c r="BP208" s="66"/>
      <c r="BQ208" s="68">
        <f t="shared" si="403"/>
        <v>0</v>
      </c>
      <c r="BR208" s="67">
        <f t="shared" si="404"/>
        <v>10064.399999999994</v>
      </c>
      <c r="BS208" s="66"/>
      <c r="BT208" s="66">
        <f t="shared" si="365"/>
        <v>0</v>
      </c>
      <c r="BU208" s="67">
        <f t="shared" si="432"/>
        <v>74292</v>
      </c>
      <c r="BV208" s="66"/>
      <c r="BW208" s="66">
        <f t="shared" si="366"/>
        <v>0</v>
      </c>
      <c r="BX208" s="67">
        <f t="shared" si="350"/>
        <v>56702</v>
      </c>
      <c r="BY208" s="66"/>
      <c r="BZ208" s="66">
        <f t="shared" si="367"/>
        <v>0</v>
      </c>
      <c r="CA208" s="67">
        <f t="shared" si="433"/>
        <v>66708</v>
      </c>
      <c r="CB208" s="66"/>
      <c r="CC208" s="66">
        <f t="shared" si="405"/>
        <v>0</v>
      </c>
      <c r="CD208" s="67">
        <f t="shared" si="354"/>
        <v>523</v>
      </c>
      <c r="CE208" s="66"/>
      <c r="CF208" s="66">
        <f t="shared" si="406"/>
        <v>0</v>
      </c>
      <c r="CG208" s="67">
        <f t="shared" si="407"/>
        <v>7045.9</v>
      </c>
      <c r="CH208" s="66"/>
      <c r="CI208" s="66">
        <f t="shared" si="368"/>
        <v>0</v>
      </c>
      <c r="CJ208" s="67">
        <f t="shared" si="408"/>
        <v>8813</v>
      </c>
      <c r="CK208" s="66"/>
      <c r="CL208" s="66">
        <f t="shared" si="409"/>
        <v>0</v>
      </c>
      <c r="CM208" s="79">
        <f t="shared" si="410"/>
        <v>4885</v>
      </c>
      <c r="CN208" s="66"/>
      <c r="CO208" s="68">
        <f t="shared" si="352"/>
        <v>0</v>
      </c>
      <c r="CP208" s="79">
        <f t="shared" si="411"/>
        <v>3976</v>
      </c>
      <c r="CQ208" s="66"/>
      <c r="CR208" s="68">
        <f t="shared" si="369"/>
        <v>0</v>
      </c>
      <c r="CS208" s="79">
        <f t="shared" si="345"/>
        <v>6656</v>
      </c>
      <c r="CT208" s="66"/>
      <c r="CU208" s="68">
        <f t="shared" si="370"/>
        <v>0</v>
      </c>
      <c r="CV208" s="79">
        <f t="shared" si="412"/>
        <v>7769</v>
      </c>
      <c r="CW208" s="66"/>
      <c r="CX208" s="66">
        <f t="shared" si="353"/>
        <v>0</v>
      </c>
      <c r="CY208" s="40">
        <f t="shared" si="355"/>
        <v>6603</v>
      </c>
      <c r="CZ208" s="65"/>
      <c r="DA208" s="66">
        <f t="shared" si="413"/>
        <v>0</v>
      </c>
      <c r="DB208" s="67">
        <f t="shared" si="346"/>
        <v>38286</v>
      </c>
      <c r="DC208" s="66"/>
      <c r="DD208" s="66">
        <f t="shared" si="414"/>
        <v>0</v>
      </c>
      <c r="DE208" s="67">
        <f t="shared" si="347"/>
        <v>35057</v>
      </c>
      <c r="DF208" s="66"/>
      <c r="DG208" s="69">
        <f t="shared" si="415"/>
        <v>0</v>
      </c>
      <c r="DH208" s="67">
        <f t="shared" si="344"/>
        <v>56818</v>
      </c>
      <c r="DI208" s="66"/>
      <c r="DJ208" s="66">
        <f t="shared" si="371"/>
        <v>0</v>
      </c>
      <c r="DK208" s="67">
        <f t="shared" si="416"/>
        <v>3139</v>
      </c>
      <c r="DM208" s="206">
        <f t="shared" si="372"/>
        <v>0</v>
      </c>
      <c r="DN208" s="25">
        <f t="shared" si="373"/>
        <v>0</v>
      </c>
      <c r="DO208" s="5"/>
      <c r="DP208" s="43">
        <f t="shared" si="374"/>
        <v>0</v>
      </c>
      <c r="DQ208" s="27">
        <f t="shared" si="417"/>
        <v>7097</v>
      </c>
      <c r="DR208" s="5"/>
      <c r="DS208" s="43">
        <f t="shared" si="375"/>
        <v>0</v>
      </c>
      <c r="DT208" s="27">
        <f t="shared" si="418"/>
        <v>4846</v>
      </c>
      <c r="DU208" s="5"/>
      <c r="DV208" s="43">
        <f t="shared" si="376"/>
        <v>0</v>
      </c>
      <c r="DW208" s="27">
        <f t="shared" si="419"/>
        <v>4835</v>
      </c>
      <c r="DX208" s="5"/>
      <c r="DY208" s="22">
        <f t="shared" si="377"/>
        <v>0</v>
      </c>
      <c r="DZ208" s="25">
        <f t="shared" si="420"/>
        <v>523</v>
      </c>
      <c r="EA208" s="22"/>
      <c r="EB208" s="22">
        <f t="shared" si="378"/>
        <v>0</v>
      </c>
      <c r="EC208" s="28">
        <f t="shared" si="421"/>
        <v>369</v>
      </c>
      <c r="ED208" s="5"/>
      <c r="EE208" s="43">
        <f t="shared" ref="EE208:EE239" si="434">IF(OR(CA208="CO17772-07M015",D208="CO17772-07M007",D208="CO17772-07M001",D208="CO17772-07M001",D208=959309,),E208*(F208+0.15),0)</f>
        <v>0</v>
      </c>
      <c r="EF208" s="27">
        <f t="shared" si="422"/>
        <v>4769</v>
      </c>
      <c r="EG208" s="66"/>
      <c r="EH208" s="66">
        <f t="shared" si="380"/>
        <v>0</v>
      </c>
      <c r="EI208" s="67">
        <f t="shared" si="423"/>
        <v>24637</v>
      </c>
      <c r="EJ208" s="66"/>
      <c r="EK208" s="66">
        <f t="shared" si="381"/>
        <v>0</v>
      </c>
      <c r="EL208" s="67">
        <f t="shared" si="424"/>
        <v>23267</v>
      </c>
      <c r="EM208" s="110">
        <f t="shared" si="425"/>
        <v>95496.957352999976</v>
      </c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</row>
    <row r="209" spans="1:299" ht="11.25" customHeight="1" x14ac:dyDescent="0.25">
      <c r="A209" s="11">
        <v>46046</v>
      </c>
      <c r="B209" s="187"/>
      <c r="C209" s="174">
        <v>8004947146</v>
      </c>
      <c r="D209" s="13" t="s">
        <v>217</v>
      </c>
      <c r="E209" s="14">
        <v>6</v>
      </c>
      <c r="F209" s="15">
        <v>30</v>
      </c>
      <c r="G209" s="16">
        <v>191516030947</v>
      </c>
      <c r="H209" s="66"/>
      <c r="I209" s="41">
        <f t="shared" si="356"/>
        <v>12</v>
      </c>
      <c r="J209" s="48">
        <f t="shared" si="426"/>
        <v>81835</v>
      </c>
      <c r="K209" s="66"/>
      <c r="L209" s="41">
        <f t="shared" si="348"/>
        <v>12</v>
      </c>
      <c r="M209" s="48">
        <f t="shared" si="427"/>
        <v>12742</v>
      </c>
      <c r="N209" s="66"/>
      <c r="O209" s="41">
        <f t="shared" si="357"/>
        <v>12</v>
      </c>
      <c r="P209" s="48">
        <f t="shared" si="428"/>
        <v>75712</v>
      </c>
      <c r="Q209" s="66"/>
      <c r="R209" s="66">
        <f t="shared" si="358"/>
        <v>12</v>
      </c>
      <c r="S209" s="67">
        <f t="shared" si="429"/>
        <v>67786</v>
      </c>
      <c r="T209" s="66"/>
      <c r="U209" s="66">
        <f t="shared" si="382"/>
        <v>0</v>
      </c>
      <c r="V209" s="67">
        <f t="shared" si="383"/>
        <v>54380.200000000004</v>
      </c>
      <c r="X209" s="69">
        <f t="shared" si="359"/>
        <v>0</v>
      </c>
      <c r="Y209" s="67">
        <f t="shared" si="430"/>
        <v>8120</v>
      </c>
      <c r="Z209" s="66"/>
      <c r="AA209" s="68">
        <f t="shared" si="323"/>
        <v>0</v>
      </c>
      <c r="AB209" s="67">
        <f t="shared" si="384"/>
        <v>6436</v>
      </c>
      <c r="AC209" s="66"/>
      <c r="AD209" s="66">
        <f t="shared" si="351"/>
        <v>0</v>
      </c>
      <c r="AE209" s="67">
        <f t="shared" si="385"/>
        <v>370.29999999999995</v>
      </c>
      <c r="AF209" s="66"/>
      <c r="AG209" s="78">
        <f t="shared" si="360"/>
        <v>180.60000000000002</v>
      </c>
      <c r="AH209" s="79">
        <f t="shared" si="386"/>
        <v>670.80000000000007</v>
      </c>
      <c r="AI209" s="66"/>
      <c r="AJ209" s="68">
        <f t="shared" si="361"/>
        <v>0</v>
      </c>
      <c r="AK209" s="67">
        <f t="shared" si="387"/>
        <v>1078</v>
      </c>
      <c r="AL209" s="66"/>
      <c r="AM209" s="68">
        <f t="shared" si="362"/>
        <v>0</v>
      </c>
      <c r="AN209" s="67">
        <f t="shared" si="388"/>
        <v>811.10000000000014</v>
      </c>
      <c r="AO209" s="66"/>
      <c r="AP209" s="68">
        <f t="shared" si="363"/>
        <v>0</v>
      </c>
      <c r="AQ209" s="67">
        <f t="shared" si="389"/>
        <v>927.39999999999964</v>
      </c>
      <c r="AR209" s="66"/>
      <c r="AS209" s="68">
        <f t="shared" si="364"/>
        <v>0</v>
      </c>
      <c r="AT209" s="67">
        <f t="shared" si="390"/>
        <v>2107.6</v>
      </c>
      <c r="AU209" s="66"/>
      <c r="AV209" s="66">
        <f t="shared" si="391"/>
        <v>0</v>
      </c>
      <c r="AW209" s="42">
        <f t="shared" si="392"/>
        <v>591.04000000000019</v>
      </c>
      <c r="AX209" s="66"/>
      <c r="AY209" s="66">
        <f t="shared" si="393"/>
        <v>0</v>
      </c>
      <c r="AZ209" s="67">
        <f t="shared" si="394"/>
        <v>1870</v>
      </c>
      <c r="BA209" s="66"/>
      <c r="BB209" s="68">
        <f t="shared" si="395"/>
        <v>0</v>
      </c>
      <c r="BC209" s="67">
        <f t="shared" si="396"/>
        <v>2830</v>
      </c>
      <c r="BD209" s="66"/>
      <c r="BE209" s="68">
        <f t="shared" si="397"/>
        <v>0</v>
      </c>
      <c r="BF209" s="67">
        <f t="shared" si="398"/>
        <v>1131.0000000000005</v>
      </c>
      <c r="BG209" s="66"/>
      <c r="BH209" s="68">
        <f t="shared" si="349"/>
        <v>0</v>
      </c>
      <c r="BI209" s="67">
        <f t="shared" si="431"/>
        <v>11866.800000000003</v>
      </c>
      <c r="BJ209" s="66"/>
      <c r="BK209" s="68">
        <f t="shared" si="399"/>
        <v>0</v>
      </c>
      <c r="BL209" s="67">
        <f t="shared" si="400"/>
        <v>6184</v>
      </c>
      <c r="BM209" s="66"/>
      <c r="BN209" s="68">
        <f t="shared" si="401"/>
        <v>0</v>
      </c>
      <c r="BO209" s="67">
        <f t="shared" si="402"/>
        <v>6613.8</v>
      </c>
      <c r="BP209" s="66"/>
      <c r="BQ209" s="68">
        <f t="shared" si="403"/>
        <v>0</v>
      </c>
      <c r="BR209" s="67">
        <f t="shared" si="404"/>
        <v>10064.399999999994</v>
      </c>
      <c r="BS209" s="66"/>
      <c r="BT209" s="66">
        <f t="shared" si="365"/>
        <v>0</v>
      </c>
      <c r="BU209" s="67">
        <f t="shared" si="432"/>
        <v>74292</v>
      </c>
      <c r="BV209" s="66"/>
      <c r="BW209" s="66">
        <f t="shared" si="366"/>
        <v>0</v>
      </c>
      <c r="BX209" s="67">
        <f t="shared" si="350"/>
        <v>56702</v>
      </c>
      <c r="BY209" s="66"/>
      <c r="BZ209" s="66">
        <f t="shared" si="367"/>
        <v>0</v>
      </c>
      <c r="CA209" s="67">
        <f t="shared" si="433"/>
        <v>66708</v>
      </c>
      <c r="CB209" s="66"/>
      <c r="CC209" s="66">
        <f t="shared" si="405"/>
        <v>0</v>
      </c>
      <c r="CD209" s="67">
        <f t="shared" si="354"/>
        <v>523</v>
      </c>
      <c r="CE209" s="66"/>
      <c r="CF209" s="66">
        <f t="shared" si="406"/>
        <v>0</v>
      </c>
      <c r="CG209" s="67">
        <f t="shared" si="407"/>
        <v>7045.9</v>
      </c>
      <c r="CH209" s="66"/>
      <c r="CI209" s="66">
        <f t="shared" si="368"/>
        <v>0</v>
      </c>
      <c r="CJ209" s="67">
        <f t="shared" si="408"/>
        <v>8813</v>
      </c>
      <c r="CK209" s="66"/>
      <c r="CL209" s="66">
        <f t="shared" si="409"/>
        <v>0</v>
      </c>
      <c r="CM209" s="79">
        <f t="shared" si="410"/>
        <v>4885</v>
      </c>
      <c r="CN209" s="66"/>
      <c r="CO209" s="68">
        <f t="shared" si="352"/>
        <v>0</v>
      </c>
      <c r="CP209" s="79">
        <f t="shared" si="411"/>
        <v>3976</v>
      </c>
      <c r="CQ209" s="66"/>
      <c r="CR209" s="68">
        <f t="shared" si="369"/>
        <v>0</v>
      </c>
      <c r="CS209" s="79">
        <f t="shared" si="345"/>
        <v>6656</v>
      </c>
      <c r="CT209" s="66"/>
      <c r="CU209" s="68">
        <f t="shared" si="370"/>
        <v>0</v>
      </c>
      <c r="CV209" s="79">
        <f t="shared" si="412"/>
        <v>7769</v>
      </c>
      <c r="CW209" s="66"/>
      <c r="CX209" s="66">
        <f t="shared" si="353"/>
        <v>0</v>
      </c>
      <c r="CY209" s="40">
        <f t="shared" si="355"/>
        <v>6603</v>
      </c>
      <c r="CZ209" s="65"/>
      <c r="DA209" s="66">
        <f t="shared" si="413"/>
        <v>0</v>
      </c>
      <c r="DB209" s="67">
        <f t="shared" si="346"/>
        <v>38286</v>
      </c>
      <c r="DC209" s="66"/>
      <c r="DD209" s="66">
        <f t="shared" si="414"/>
        <v>0</v>
      </c>
      <c r="DE209" s="67">
        <f t="shared" si="347"/>
        <v>35057</v>
      </c>
      <c r="DF209" s="66"/>
      <c r="DG209" s="69">
        <f t="shared" si="415"/>
        <v>0</v>
      </c>
      <c r="DH209" s="67">
        <f t="shared" si="344"/>
        <v>56818</v>
      </c>
      <c r="DI209" s="66"/>
      <c r="DJ209" s="66">
        <f t="shared" si="371"/>
        <v>0</v>
      </c>
      <c r="DK209" s="67">
        <f t="shared" si="416"/>
        <v>3139</v>
      </c>
      <c r="DM209" s="206">
        <f t="shared" si="372"/>
        <v>0</v>
      </c>
      <c r="DN209" s="25">
        <f t="shared" si="373"/>
        <v>0</v>
      </c>
      <c r="DO209" s="5"/>
      <c r="DP209" s="43">
        <f t="shared" si="374"/>
        <v>0</v>
      </c>
      <c r="DQ209" s="27">
        <f t="shared" si="417"/>
        <v>7097</v>
      </c>
      <c r="DR209" s="5"/>
      <c r="DS209" s="43">
        <f t="shared" si="375"/>
        <v>0</v>
      </c>
      <c r="DT209" s="27">
        <f t="shared" si="418"/>
        <v>4846</v>
      </c>
      <c r="DU209" s="5"/>
      <c r="DV209" s="43">
        <f t="shared" si="376"/>
        <v>0</v>
      </c>
      <c r="DW209" s="27">
        <f t="shared" si="419"/>
        <v>4835</v>
      </c>
      <c r="DX209" s="5"/>
      <c r="DY209" s="22">
        <f t="shared" si="377"/>
        <v>0</v>
      </c>
      <c r="DZ209" s="25">
        <f t="shared" si="420"/>
        <v>523</v>
      </c>
      <c r="EA209" s="22"/>
      <c r="EB209" s="22">
        <f t="shared" si="378"/>
        <v>0</v>
      </c>
      <c r="EC209" s="28">
        <f t="shared" si="421"/>
        <v>369</v>
      </c>
      <c r="ED209" s="5"/>
      <c r="EE209" s="43">
        <f t="shared" si="434"/>
        <v>0</v>
      </c>
      <c r="EF209" s="27">
        <f t="shared" si="422"/>
        <v>4769</v>
      </c>
      <c r="EG209" s="66"/>
      <c r="EH209" s="66">
        <f t="shared" si="380"/>
        <v>0</v>
      </c>
      <c r="EI209" s="67">
        <f t="shared" si="423"/>
        <v>24637</v>
      </c>
      <c r="EJ209" s="66"/>
      <c r="EK209" s="66">
        <f t="shared" si="381"/>
        <v>0</v>
      </c>
      <c r="EL209" s="67">
        <f t="shared" si="424"/>
        <v>23267</v>
      </c>
      <c r="EM209" s="110">
        <f t="shared" si="425"/>
        <v>95366.971192999976</v>
      </c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</row>
    <row r="210" spans="1:299" ht="11.25" customHeight="1" x14ac:dyDescent="0.25">
      <c r="A210" s="11">
        <v>46046</v>
      </c>
      <c r="B210" s="187"/>
      <c r="C210" s="174">
        <v>8004947148</v>
      </c>
      <c r="D210" s="13" t="s">
        <v>221</v>
      </c>
      <c r="E210" s="14">
        <v>12</v>
      </c>
      <c r="F210" s="15">
        <v>30</v>
      </c>
      <c r="G210" s="16">
        <v>191516031128</v>
      </c>
      <c r="H210" s="66"/>
      <c r="I210" s="41">
        <f t="shared" si="356"/>
        <v>24</v>
      </c>
      <c r="J210" s="48">
        <f t="shared" si="426"/>
        <v>81811</v>
      </c>
      <c r="K210" s="66"/>
      <c r="L210" s="41">
        <f t="shared" si="348"/>
        <v>24</v>
      </c>
      <c r="M210" s="48">
        <f t="shared" si="427"/>
        <v>12718</v>
      </c>
      <c r="N210" s="66"/>
      <c r="O210" s="41">
        <f t="shared" si="357"/>
        <v>24</v>
      </c>
      <c r="P210" s="48">
        <f t="shared" si="428"/>
        <v>75688</v>
      </c>
      <c r="Q210" s="66"/>
      <c r="R210" s="66">
        <f t="shared" si="358"/>
        <v>24</v>
      </c>
      <c r="S210" s="67">
        <f t="shared" si="429"/>
        <v>67762</v>
      </c>
      <c r="T210" s="66"/>
      <c r="U210" s="66">
        <f t="shared" si="382"/>
        <v>361.20000000000005</v>
      </c>
      <c r="V210" s="67">
        <f t="shared" si="383"/>
        <v>54019.000000000007</v>
      </c>
      <c r="X210" s="69">
        <f t="shared" si="359"/>
        <v>0</v>
      </c>
      <c r="Y210" s="67">
        <f t="shared" si="430"/>
        <v>8120</v>
      </c>
      <c r="Z210" s="66"/>
      <c r="AA210" s="68">
        <f t="shared" si="323"/>
        <v>0</v>
      </c>
      <c r="AB210" s="67">
        <f t="shared" si="384"/>
        <v>6436</v>
      </c>
      <c r="AC210" s="66"/>
      <c r="AD210" s="66">
        <f t="shared" si="351"/>
        <v>0</v>
      </c>
      <c r="AE210" s="67">
        <f t="shared" si="385"/>
        <v>370.29999999999995</v>
      </c>
      <c r="AF210" s="66"/>
      <c r="AG210" s="78">
        <f t="shared" si="360"/>
        <v>0</v>
      </c>
      <c r="AH210" s="79">
        <f t="shared" si="386"/>
        <v>670.80000000000007</v>
      </c>
      <c r="AI210" s="66"/>
      <c r="AJ210" s="68">
        <f t="shared" si="361"/>
        <v>0</v>
      </c>
      <c r="AK210" s="67">
        <f t="shared" si="387"/>
        <v>1078</v>
      </c>
      <c r="AL210" s="66"/>
      <c r="AM210" s="68">
        <f t="shared" si="362"/>
        <v>0</v>
      </c>
      <c r="AN210" s="67">
        <f t="shared" si="388"/>
        <v>811.10000000000014</v>
      </c>
      <c r="AO210" s="66"/>
      <c r="AP210" s="68">
        <f t="shared" si="363"/>
        <v>0</v>
      </c>
      <c r="AQ210" s="67">
        <f t="shared" si="389"/>
        <v>927.39999999999964</v>
      </c>
      <c r="AR210" s="66"/>
      <c r="AS210" s="68">
        <f t="shared" si="364"/>
        <v>0</v>
      </c>
      <c r="AT210" s="67">
        <f t="shared" si="390"/>
        <v>2107.6</v>
      </c>
      <c r="AU210" s="66"/>
      <c r="AV210" s="66">
        <f t="shared" si="391"/>
        <v>0</v>
      </c>
      <c r="AW210" s="42">
        <f t="shared" si="392"/>
        <v>591.04000000000019</v>
      </c>
      <c r="AX210" s="66"/>
      <c r="AY210" s="66">
        <f t="shared" si="393"/>
        <v>0</v>
      </c>
      <c r="AZ210" s="67">
        <f t="shared" si="394"/>
        <v>1870</v>
      </c>
      <c r="BA210" s="66"/>
      <c r="BB210" s="68">
        <f t="shared" si="395"/>
        <v>0</v>
      </c>
      <c r="BC210" s="67">
        <f t="shared" si="396"/>
        <v>2830</v>
      </c>
      <c r="BD210" s="66"/>
      <c r="BE210" s="68">
        <f t="shared" si="397"/>
        <v>0</v>
      </c>
      <c r="BF210" s="67">
        <f t="shared" si="398"/>
        <v>1131.0000000000005</v>
      </c>
      <c r="BG210" s="66"/>
      <c r="BH210" s="68">
        <f t="shared" si="349"/>
        <v>0</v>
      </c>
      <c r="BI210" s="67">
        <f t="shared" si="431"/>
        <v>11866.800000000003</v>
      </c>
      <c r="BJ210" s="66"/>
      <c r="BK210" s="68">
        <f t="shared" si="399"/>
        <v>0</v>
      </c>
      <c r="BL210" s="67">
        <f t="shared" si="400"/>
        <v>6184</v>
      </c>
      <c r="BM210" s="66"/>
      <c r="BN210" s="68">
        <f t="shared" si="401"/>
        <v>0</v>
      </c>
      <c r="BO210" s="67">
        <f t="shared" si="402"/>
        <v>6613.8</v>
      </c>
      <c r="BP210" s="66"/>
      <c r="BQ210" s="68">
        <f t="shared" si="403"/>
        <v>0</v>
      </c>
      <c r="BR210" s="67">
        <f t="shared" si="404"/>
        <v>10064.399999999994</v>
      </c>
      <c r="BS210" s="66"/>
      <c r="BT210" s="66">
        <f t="shared" si="365"/>
        <v>0</v>
      </c>
      <c r="BU210" s="67">
        <f t="shared" si="432"/>
        <v>74292</v>
      </c>
      <c r="BV210" s="66"/>
      <c r="BW210" s="66">
        <f t="shared" si="366"/>
        <v>0</v>
      </c>
      <c r="BX210" s="67">
        <f t="shared" si="350"/>
        <v>56702</v>
      </c>
      <c r="BY210" s="66"/>
      <c r="BZ210" s="66">
        <f t="shared" si="367"/>
        <v>0</v>
      </c>
      <c r="CA210" s="67">
        <f t="shared" si="433"/>
        <v>66708</v>
      </c>
      <c r="CB210" s="66"/>
      <c r="CC210" s="66">
        <f t="shared" si="405"/>
        <v>0</v>
      </c>
      <c r="CD210" s="67">
        <f t="shared" si="354"/>
        <v>523</v>
      </c>
      <c r="CE210" s="66"/>
      <c r="CF210" s="66">
        <f t="shared" si="406"/>
        <v>0</v>
      </c>
      <c r="CG210" s="67">
        <f t="shared" si="407"/>
        <v>7045.9</v>
      </c>
      <c r="CH210" s="66"/>
      <c r="CI210" s="66">
        <f t="shared" si="368"/>
        <v>0</v>
      </c>
      <c r="CJ210" s="67">
        <f t="shared" si="408"/>
        <v>8813</v>
      </c>
      <c r="CK210" s="66"/>
      <c r="CL210" s="66">
        <f t="shared" si="409"/>
        <v>0</v>
      </c>
      <c r="CM210" s="79">
        <f t="shared" si="410"/>
        <v>4885</v>
      </c>
      <c r="CN210" s="66"/>
      <c r="CO210" s="68">
        <f t="shared" si="352"/>
        <v>0</v>
      </c>
      <c r="CP210" s="79">
        <f t="shared" si="411"/>
        <v>3976</v>
      </c>
      <c r="CQ210" s="66"/>
      <c r="CR210" s="68">
        <f t="shared" si="369"/>
        <v>0</v>
      </c>
      <c r="CS210" s="79">
        <f t="shared" si="345"/>
        <v>6656</v>
      </c>
      <c r="CT210" s="66"/>
      <c r="CU210" s="68">
        <f t="shared" si="370"/>
        <v>0</v>
      </c>
      <c r="CV210" s="79">
        <f t="shared" si="412"/>
        <v>7769</v>
      </c>
      <c r="CW210" s="66"/>
      <c r="CX210" s="66">
        <f t="shared" si="353"/>
        <v>0</v>
      </c>
      <c r="CY210" s="40">
        <f t="shared" si="355"/>
        <v>6603</v>
      </c>
      <c r="CZ210" s="65"/>
      <c r="DA210" s="66">
        <f t="shared" si="413"/>
        <v>0</v>
      </c>
      <c r="DB210" s="67">
        <f t="shared" si="346"/>
        <v>38286</v>
      </c>
      <c r="DC210" s="66"/>
      <c r="DD210" s="66">
        <f t="shared" si="414"/>
        <v>0</v>
      </c>
      <c r="DE210" s="67">
        <f t="shared" si="347"/>
        <v>35057</v>
      </c>
      <c r="DF210" s="66"/>
      <c r="DG210" s="69">
        <f t="shared" si="415"/>
        <v>0</v>
      </c>
      <c r="DH210" s="67">
        <f t="shared" si="344"/>
        <v>56818</v>
      </c>
      <c r="DI210" s="66"/>
      <c r="DJ210" s="66">
        <f t="shared" si="371"/>
        <v>0</v>
      </c>
      <c r="DK210" s="67">
        <f t="shared" si="416"/>
        <v>3139</v>
      </c>
      <c r="DM210" s="206">
        <f t="shared" si="372"/>
        <v>0</v>
      </c>
      <c r="DN210" s="25">
        <f t="shared" si="373"/>
        <v>0</v>
      </c>
      <c r="DO210" s="5"/>
      <c r="DP210" s="43">
        <f t="shared" si="374"/>
        <v>0</v>
      </c>
      <c r="DQ210" s="27">
        <f t="shared" si="417"/>
        <v>7097</v>
      </c>
      <c r="DR210" s="5"/>
      <c r="DS210" s="43">
        <f t="shared" si="375"/>
        <v>0</v>
      </c>
      <c r="DT210" s="27">
        <f t="shared" si="418"/>
        <v>4846</v>
      </c>
      <c r="DU210" s="5"/>
      <c r="DV210" s="43">
        <f t="shared" si="376"/>
        <v>0</v>
      </c>
      <c r="DW210" s="27">
        <f t="shared" si="419"/>
        <v>4835</v>
      </c>
      <c r="DX210" s="5"/>
      <c r="DY210" s="22">
        <f t="shared" si="377"/>
        <v>0</v>
      </c>
      <c r="DZ210" s="25">
        <f t="shared" si="420"/>
        <v>523</v>
      </c>
      <c r="EA210" s="22"/>
      <c r="EB210" s="22">
        <f t="shared" si="378"/>
        <v>0</v>
      </c>
      <c r="EC210" s="28">
        <f t="shared" si="421"/>
        <v>369</v>
      </c>
      <c r="ED210" s="5"/>
      <c r="EE210" s="43">
        <f t="shared" si="434"/>
        <v>0</v>
      </c>
      <c r="EF210" s="27">
        <f t="shared" si="422"/>
        <v>4769</v>
      </c>
      <c r="EG210" s="66"/>
      <c r="EH210" s="66">
        <f t="shared" si="380"/>
        <v>0</v>
      </c>
      <c r="EI210" s="67">
        <f t="shared" si="423"/>
        <v>24637</v>
      </c>
      <c r="EJ210" s="66"/>
      <c r="EK210" s="66">
        <f t="shared" si="381"/>
        <v>0</v>
      </c>
      <c r="EL210" s="67">
        <f t="shared" si="424"/>
        <v>23267</v>
      </c>
      <c r="EM210" s="110">
        <f t="shared" si="425"/>
        <v>95009.103192999988</v>
      </c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</row>
    <row r="211" spans="1:299" s="33" customFormat="1" ht="11.25" customHeight="1" x14ac:dyDescent="0.25">
      <c r="A211" s="11">
        <v>46046</v>
      </c>
      <c r="B211" s="187"/>
      <c r="C211" s="174">
        <v>8004930565</v>
      </c>
      <c r="D211" s="13" t="s">
        <v>69</v>
      </c>
      <c r="E211" s="14">
        <v>350</v>
      </c>
      <c r="F211" s="15">
        <v>1.5</v>
      </c>
      <c r="G211" s="16">
        <v>191516152601</v>
      </c>
      <c r="H211" s="66"/>
      <c r="I211" s="41">
        <f t="shared" si="356"/>
        <v>700</v>
      </c>
      <c r="J211" s="48">
        <f t="shared" si="426"/>
        <v>81111</v>
      </c>
      <c r="K211" s="66"/>
      <c r="L211" s="41">
        <f t="shared" si="348"/>
        <v>700</v>
      </c>
      <c r="M211" s="48">
        <f t="shared" si="427"/>
        <v>12018</v>
      </c>
      <c r="N211" s="66"/>
      <c r="O211" s="41">
        <f t="shared" si="357"/>
        <v>700</v>
      </c>
      <c r="P211" s="48">
        <f t="shared" si="428"/>
        <v>74988</v>
      </c>
      <c r="Q211" s="66"/>
      <c r="R211" s="66">
        <f t="shared" si="358"/>
        <v>700</v>
      </c>
      <c r="S211" s="67">
        <f t="shared" si="429"/>
        <v>67062</v>
      </c>
      <c r="T211" s="66"/>
      <c r="U211" s="66">
        <f t="shared" si="382"/>
        <v>560</v>
      </c>
      <c r="V211" s="67">
        <f t="shared" si="383"/>
        <v>53459.000000000007</v>
      </c>
      <c r="W211" s="136"/>
      <c r="X211" s="69">
        <f t="shared" si="359"/>
        <v>0</v>
      </c>
      <c r="Y211" s="67">
        <f t="shared" si="430"/>
        <v>8120</v>
      </c>
      <c r="Z211" s="66"/>
      <c r="AA211" s="68">
        <f t="shared" si="323"/>
        <v>0</v>
      </c>
      <c r="AB211" s="67">
        <f t="shared" si="384"/>
        <v>6436</v>
      </c>
      <c r="AC211" s="66"/>
      <c r="AD211" s="66">
        <f t="shared" si="351"/>
        <v>0</v>
      </c>
      <c r="AE211" s="67">
        <f t="shared" si="385"/>
        <v>370.29999999999995</v>
      </c>
      <c r="AF211" s="66"/>
      <c r="AG211" s="78">
        <f t="shared" si="360"/>
        <v>0</v>
      </c>
      <c r="AH211" s="79">
        <f t="shared" si="386"/>
        <v>670.80000000000007</v>
      </c>
      <c r="AI211" s="66"/>
      <c r="AJ211" s="68">
        <f t="shared" si="361"/>
        <v>0</v>
      </c>
      <c r="AK211" s="67">
        <f t="shared" si="387"/>
        <v>1078</v>
      </c>
      <c r="AL211" s="66"/>
      <c r="AM211" s="68">
        <f t="shared" si="362"/>
        <v>0</v>
      </c>
      <c r="AN211" s="67">
        <f t="shared" si="388"/>
        <v>811.10000000000014</v>
      </c>
      <c r="AO211" s="66"/>
      <c r="AP211" s="68">
        <f t="shared" si="363"/>
        <v>0</v>
      </c>
      <c r="AQ211" s="67">
        <f t="shared" si="389"/>
        <v>927.39999999999964</v>
      </c>
      <c r="AR211" s="66"/>
      <c r="AS211" s="68">
        <f t="shared" si="364"/>
        <v>0</v>
      </c>
      <c r="AT211" s="67">
        <f t="shared" si="390"/>
        <v>2107.6</v>
      </c>
      <c r="AU211" s="66"/>
      <c r="AV211" s="66">
        <f t="shared" si="391"/>
        <v>0</v>
      </c>
      <c r="AW211" s="42">
        <f t="shared" si="392"/>
        <v>591.04000000000019</v>
      </c>
      <c r="AX211" s="66"/>
      <c r="AY211" s="66">
        <f t="shared" si="393"/>
        <v>0</v>
      </c>
      <c r="AZ211" s="67">
        <f t="shared" si="394"/>
        <v>1870</v>
      </c>
      <c r="BA211" s="66"/>
      <c r="BB211" s="68">
        <f t="shared" si="395"/>
        <v>0</v>
      </c>
      <c r="BC211" s="67">
        <f t="shared" si="396"/>
        <v>2830</v>
      </c>
      <c r="BD211" s="66"/>
      <c r="BE211" s="68">
        <f t="shared" si="397"/>
        <v>0</v>
      </c>
      <c r="BF211" s="67">
        <f t="shared" si="398"/>
        <v>1131.0000000000005</v>
      </c>
      <c r="BG211" s="66"/>
      <c r="BH211" s="68">
        <f t="shared" si="349"/>
        <v>0</v>
      </c>
      <c r="BI211" s="67">
        <f t="shared" si="431"/>
        <v>11866.800000000003</v>
      </c>
      <c r="BJ211" s="66"/>
      <c r="BK211" s="68">
        <f t="shared" si="399"/>
        <v>0</v>
      </c>
      <c r="BL211" s="67">
        <f t="shared" si="400"/>
        <v>6184</v>
      </c>
      <c r="BM211" s="66"/>
      <c r="BN211" s="68">
        <f t="shared" si="401"/>
        <v>0</v>
      </c>
      <c r="BO211" s="67">
        <f t="shared" si="402"/>
        <v>6613.8</v>
      </c>
      <c r="BP211" s="66"/>
      <c r="BQ211" s="68">
        <f t="shared" si="403"/>
        <v>0</v>
      </c>
      <c r="BR211" s="67">
        <f t="shared" si="404"/>
        <v>10064.399999999994</v>
      </c>
      <c r="BS211" s="66"/>
      <c r="BT211" s="66">
        <f t="shared" si="365"/>
        <v>0</v>
      </c>
      <c r="BU211" s="67">
        <f t="shared" si="432"/>
        <v>74292</v>
      </c>
      <c r="BV211" s="66"/>
      <c r="BW211" s="66">
        <f t="shared" si="366"/>
        <v>0</v>
      </c>
      <c r="BX211" s="67">
        <f t="shared" si="350"/>
        <v>56702</v>
      </c>
      <c r="BY211" s="66"/>
      <c r="BZ211" s="66">
        <f t="shared" si="367"/>
        <v>0</v>
      </c>
      <c r="CA211" s="67">
        <f t="shared" si="433"/>
        <v>66708</v>
      </c>
      <c r="CB211" s="66"/>
      <c r="CC211" s="66">
        <f t="shared" si="405"/>
        <v>0</v>
      </c>
      <c r="CD211" s="67">
        <f t="shared" si="354"/>
        <v>523</v>
      </c>
      <c r="CE211" s="66"/>
      <c r="CF211" s="66">
        <f t="shared" si="406"/>
        <v>0</v>
      </c>
      <c r="CG211" s="67">
        <f t="shared" si="407"/>
        <v>7045.9</v>
      </c>
      <c r="CH211" s="66"/>
      <c r="CI211" s="66">
        <f t="shared" si="368"/>
        <v>0</v>
      </c>
      <c r="CJ211" s="67">
        <f t="shared" si="408"/>
        <v>8813</v>
      </c>
      <c r="CK211" s="66"/>
      <c r="CL211" s="66">
        <f t="shared" si="409"/>
        <v>0</v>
      </c>
      <c r="CM211" s="79">
        <f t="shared" si="410"/>
        <v>4885</v>
      </c>
      <c r="CN211" s="66"/>
      <c r="CO211" s="68">
        <f t="shared" si="352"/>
        <v>0</v>
      </c>
      <c r="CP211" s="79">
        <f t="shared" si="411"/>
        <v>3976</v>
      </c>
      <c r="CQ211" s="66"/>
      <c r="CR211" s="68">
        <f t="shared" si="369"/>
        <v>0</v>
      </c>
      <c r="CS211" s="79">
        <f t="shared" si="345"/>
        <v>6656</v>
      </c>
      <c r="CT211" s="66"/>
      <c r="CU211" s="68">
        <f t="shared" si="370"/>
        <v>0</v>
      </c>
      <c r="CV211" s="79">
        <f t="shared" si="412"/>
        <v>7769</v>
      </c>
      <c r="CW211" s="66"/>
      <c r="CX211" s="66">
        <f t="shared" si="353"/>
        <v>0</v>
      </c>
      <c r="CY211" s="40">
        <f t="shared" si="355"/>
        <v>6603</v>
      </c>
      <c r="CZ211" s="65"/>
      <c r="DA211" s="66">
        <f t="shared" si="413"/>
        <v>0</v>
      </c>
      <c r="DB211" s="67">
        <f t="shared" si="346"/>
        <v>38286</v>
      </c>
      <c r="DC211" s="66"/>
      <c r="DD211" s="66">
        <f t="shared" si="414"/>
        <v>0</v>
      </c>
      <c r="DE211" s="67">
        <f t="shared" si="347"/>
        <v>35057</v>
      </c>
      <c r="DF211" s="66"/>
      <c r="DG211" s="69">
        <f t="shared" si="415"/>
        <v>0</v>
      </c>
      <c r="DH211" s="67">
        <f t="shared" si="344"/>
        <v>56818</v>
      </c>
      <c r="DI211" s="66"/>
      <c r="DJ211" s="66">
        <f t="shared" si="371"/>
        <v>0</v>
      </c>
      <c r="DK211" s="67">
        <f t="shared" si="416"/>
        <v>3139</v>
      </c>
      <c r="DL211" s="210"/>
      <c r="DM211" s="206">
        <f t="shared" si="372"/>
        <v>0</v>
      </c>
      <c r="DN211" s="25">
        <f t="shared" si="373"/>
        <v>0</v>
      </c>
      <c r="DO211" s="5"/>
      <c r="DP211" s="43">
        <f t="shared" si="374"/>
        <v>0</v>
      </c>
      <c r="DQ211" s="27">
        <f t="shared" si="417"/>
        <v>7097</v>
      </c>
      <c r="DR211" s="5"/>
      <c r="DS211" s="43">
        <f t="shared" si="375"/>
        <v>0</v>
      </c>
      <c r="DT211" s="27">
        <f t="shared" si="418"/>
        <v>4846</v>
      </c>
      <c r="DU211" s="5"/>
      <c r="DV211" s="43">
        <f t="shared" si="376"/>
        <v>0</v>
      </c>
      <c r="DW211" s="27">
        <f t="shared" si="419"/>
        <v>4835</v>
      </c>
      <c r="DX211" s="5"/>
      <c r="DY211" s="22">
        <f t="shared" si="377"/>
        <v>0</v>
      </c>
      <c r="DZ211" s="25">
        <f t="shared" si="420"/>
        <v>523</v>
      </c>
      <c r="EA211" s="22"/>
      <c r="EB211" s="22">
        <f t="shared" si="378"/>
        <v>0</v>
      </c>
      <c r="EC211" s="28">
        <f t="shared" si="421"/>
        <v>369</v>
      </c>
      <c r="ED211" s="5"/>
      <c r="EE211" s="43">
        <f t="shared" si="434"/>
        <v>0</v>
      </c>
      <c r="EF211" s="27">
        <f t="shared" si="422"/>
        <v>4769</v>
      </c>
      <c r="EG211" s="66"/>
      <c r="EH211" s="66">
        <f t="shared" si="380"/>
        <v>0</v>
      </c>
      <c r="EI211" s="67">
        <f t="shared" si="423"/>
        <v>24637</v>
      </c>
      <c r="EJ211" s="66"/>
      <c r="EK211" s="66">
        <f t="shared" si="381"/>
        <v>0</v>
      </c>
      <c r="EL211" s="67">
        <f t="shared" si="424"/>
        <v>23267</v>
      </c>
      <c r="EM211" s="110">
        <f t="shared" si="425"/>
        <v>94642.831992999985</v>
      </c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</row>
    <row r="212" spans="1:299" s="35" customFormat="1" ht="11.25" customHeight="1" x14ac:dyDescent="0.25">
      <c r="A212" s="11">
        <v>46046</v>
      </c>
      <c r="B212" s="187"/>
      <c r="C212" s="174">
        <v>8004937017</v>
      </c>
      <c r="D212" s="13" t="s">
        <v>33</v>
      </c>
      <c r="E212" s="14">
        <v>540</v>
      </c>
      <c r="F212" s="15">
        <v>0.5</v>
      </c>
      <c r="G212" s="16">
        <v>191516146501</v>
      </c>
      <c r="H212" s="66"/>
      <c r="I212" s="41">
        <f t="shared" si="356"/>
        <v>1080</v>
      </c>
      <c r="J212" s="48">
        <f t="shared" si="426"/>
        <v>80031</v>
      </c>
      <c r="K212" s="66"/>
      <c r="L212" s="41">
        <f t="shared" si="348"/>
        <v>1080</v>
      </c>
      <c r="M212" s="48">
        <f t="shared" si="427"/>
        <v>10938</v>
      </c>
      <c r="N212" s="66"/>
      <c r="O212" s="41">
        <f t="shared" si="357"/>
        <v>1080</v>
      </c>
      <c r="P212" s="48">
        <f t="shared" si="428"/>
        <v>73908</v>
      </c>
      <c r="Q212" s="66"/>
      <c r="R212" s="66">
        <f t="shared" si="358"/>
        <v>1080</v>
      </c>
      <c r="S212" s="67">
        <f t="shared" si="429"/>
        <v>65982</v>
      </c>
      <c r="T212" s="66"/>
      <c r="U212" s="66">
        <f t="shared" si="382"/>
        <v>324</v>
      </c>
      <c r="V212" s="67">
        <f t="shared" si="383"/>
        <v>53135.000000000007</v>
      </c>
      <c r="W212" s="136"/>
      <c r="X212" s="69">
        <f t="shared" si="359"/>
        <v>0</v>
      </c>
      <c r="Y212" s="67">
        <f t="shared" si="430"/>
        <v>8120</v>
      </c>
      <c r="Z212" s="66"/>
      <c r="AA212" s="68">
        <f t="shared" si="323"/>
        <v>0</v>
      </c>
      <c r="AB212" s="67">
        <f t="shared" si="384"/>
        <v>6436</v>
      </c>
      <c r="AC212" s="66"/>
      <c r="AD212" s="66">
        <f t="shared" si="351"/>
        <v>0</v>
      </c>
      <c r="AE212" s="67">
        <f t="shared" si="385"/>
        <v>370.29999999999995</v>
      </c>
      <c r="AF212" s="66"/>
      <c r="AG212" s="78">
        <f t="shared" si="360"/>
        <v>0</v>
      </c>
      <c r="AH212" s="79">
        <f t="shared" si="386"/>
        <v>670.80000000000007</v>
      </c>
      <c r="AI212" s="66"/>
      <c r="AJ212" s="68">
        <f t="shared" si="361"/>
        <v>0</v>
      </c>
      <c r="AK212" s="67">
        <f t="shared" si="387"/>
        <v>1078</v>
      </c>
      <c r="AL212" s="66"/>
      <c r="AM212" s="68">
        <f t="shared" si="362"/>
        <v>0</v>
      </c>
      <c r="AN212" s="67">
        <f t="shared" si="388"/>
        <v>811.10000000000014</v>
      </c>
      <c r="AO212" s="66"/>
      <c r="AP212" s="68">
        <f t="shared" si="363"/>
        <v>0</v>
      </c>
      <c r="AQ212" s="67">
        <f t="shared" si="389"/>
        <v>927.39999999999964</v>
      </c>
      <c r="AR212" s="66"/>
      <c r="AS212" s="68">
        <f t="shared" si="364"/>
        <v>0</v>
      </c>
      <c r="AT212" s="67">
        <f t="shared" si="390"/>
        <v>2107.6</v>
      </c>
      <c r="AU212" s="66"/>
      <c r="AV212" s="66">
        <f t="shared" si="391"/>
        <v>0</v>
      </c>
      <c r="AW212" s="42">
        <f t="shared" si="392"/>
        <v>591.04000000000019</v>
      </c>
      <c r="AX212" s="66"/>
      <c r="AY212" s="66">
        <f t="shared" si="393"/>
        <v>0</v>
      </c>
      <c r="AZ212" s="67">
        <f t="shared" si="394"/>
        <v>1870</v>
      </c>
      <c r="BA212" s="66"/>
      <c r="BB212" s="68">
        <f t="shared" si="395"/>
        <v>0</v>
      </c>
      <c r="BC212" s="67">
        <f t="shared" si="396"/>
        <v>2830</v>
      </c>
      <c r="BD212" s="66"/>
      <c r="BE212" s="68">
        <f t="shared" si="397"/>
        <v>0</v>
      </c>
      <c r="BF212" s="67">
        <f t="shared" si="398"/>
        <v>1131.0000000000005</v>
      </c>
      <c r="BG212" s="66"/>
      <c r="BH212" s="68">
        <f t="shared" si="349"/>
        <v>0</v>
      </c>
      <c r="BI212" s="67">
        <f t="shared" si="431"/>
        <v>11866.800000000003</v>
      </c>
      <c r="BJ212" s="66"/>
      <c r="BK212" s="68">
        <f t="shared" si="399"/>
        <v>0</v>
      </c>
      <c r="BL212" s="67">
        <f t="shared" si="400"/>
        <v>6184</v>
      </c>
      <c r="BM212" s="66"/>
      <c r="BN212" s="68">
        <f t="shared" si="401"/>
        <v>0</v>
      </c>
      <c r="BO212" s="67">
        <f t="shared" si="402"/>
        <v>6613.8</v>
      </c>
      <c r="BP212" s="66"/>
      <c r="BQ212" s="68">
        <f t="shared" si="403"/>
        <v>0</v>
      </c>
      <c r="BR212" s="67">
        <f t="shared" si="404"/>
        <v>10064.399999999994</v>
      </c>
      <c r="BS212" s="66"/>
      <c r="BT212" s="66">
        <f t="shared" si="365"/>
        <v>0</v>
      </c>
      <c r="BU212" s="67">
        <f t="shared" si="432"/>
        <v>74292</v>
      </c>
      <c r="BV212" s="66"/>
      <c r="BW212" s="66">
        <f t="shared" si="366"/>
        <v>0</v>
      </c>
      <c r="BX212" s="67">
        <f t="shared" si="350"/>
        <v>56702</v>
      </c>
      <c r="BY212" s="66"/>
      <c r="BZ212" s="66">
        <f t="shared" si="367"/>
        <v>0</v>
      </c>
      <c r="CA212" s="67">
        <f t="shared" si="433"/>
        <v>66708</v>
      </c>
      <c r="CB212" s="66"/>
      <c r="CC212" s="66">
        <f t="shared" si="405"/>
        <v>0</v>
      </c>
      <c r="CD212" s="67">
        <f t="shared" si="354"/>
        <v>523</v>
      </c>
      <c r="CE212" s="66"/>
      <c r="CF212" s="66">
        <f t="shared" si="406"/>
        <v>0</v>
      </c>
      <c r="CG212" s="67">
        <f t="shared" si="407"/>
        <v>7045.9</v>
      </c>
      <c r="CH212" s="66"/>
      <c r="CI212" s="66">
        <f t="shared" si="368"/>
        <v>0</v>
      </c>
      <c r="CJ212" s="67">
        <f t="shared" si="408"/>
        <v>8813</v>
      </c>
      <c r="CK212" s="66"/>
      <c r="CL212" s="66">
        <f t="shared" si="409"/>
        <v>0</v>
      </c>
      <c r="CM212" s="79">
        <f t="shared" si="410"/>
        <v>4885</v>
      </c>
      <c r="CN212" s="66"/>
      <c r="CO212" s="68">
        <f t="shared" si="352"/>
        <v>0</v>
      </c>
      <c r="CP212" s="79">
        <f t="shared" si="411"/>
        <v>3976</v>
      </c>
      <c r="CQ212" s="66"/>
      <c r="CR212" s="68">
        <f t="shared" si="369"/>
        <v>0</v>
      </c>
      <c r="CS212" s="79">
        <f t="shared" si="345"/>
        <v>6656</v>
      </c>
      <c r="CT212" s="66"/>
      <c r="CU212" s="68">
        <f t="shared" si="370"/>
        <v>0</v>
      </c>
      <c r="CV212" s="79">
        <f t="shared" si="412"/>
        <v>7769</v>
      </c>
      <c r="CW212" s="66"/>
      <c r="CX212" s="66">
        <f t="shared" si="353"/>
        <v>0</v>
      </c>
      <c r="CY212" s="40">
        <f t="shared" si="355"/>
        <v>6603</v>
      </c>
      <c r="CZ212" s="65"/>
      <c r="DA212" s="66">
        <f t="shared" si="413"/>
        <v>0</v>
      </c>
      <c r="DB212" s="67">
        <f t="shared" si="346"/>
        <v>38286</v>
      </c>
      <c r="DC212" s="66"/>
      <c r="DD212" s="66">
        <f t="shared" si="414"/>
        <v>0</v>
      </c>
      <c r="DE212" s="67">
        <f t="shared" si="347"/>
        <v>35057</v>
      </c>
      <c r="DF212" s="66"/>
      <c r="DG212" s="69">
        <f t="shared" si="415"/>
        <v>0</v>
      </c>
      <c r="DH212" s="67">
        <f t="shared" si="344"/>
        <v>56818</v>
      </c>
      <c r="DI212" s="66"/>
      <c r="DJ212" s="66">
        <f t="shared" si="371"/>
        <v>0</v>
      </c>
      <c r="DK212" s="67">
        <f t="shared" si="416"/>
        <v>3139</v>
      </c>
      <c r="DL212" s="210"/>
      <c r="DM212" s="206">
        <f t="shared" si="372"/>
        <v>0</v>
      </c>
      <c r="DN212" s="25">
        <f t="shared" si="373"/>
        <v>0</v>
      </c>
      <c r="DO212" s="5"/>
      <c r="DP212" s="43">
        <f t="shared" si="374"/>
        <v>0</v>
      </c>
      <c r="DQ212" s="27">
        <f t="shared" si="417"/>
        <v>7097</v>
      </c>
      <c r="DR212" s="5"/>
      <c r="DS212" s="43">
        <f t="shared" si="375"/>
        <v>0</v>
      </c>
      <c r="DT212" s="27">
        <f t="shared" si="418"/>
        <v>4846</v>
      </c>
      <c r="DU212" s="5"/>
      <c r="DV212" s="43">
        <f t="shared" si="376"/>
        <v>0</v>
      </c>
      <c r="DW212" s="27">
        <f t="shared" si="419"/>
        <v>4835</v>
      </c>
      <c r="DX212" s="5"/>
      <c r="DY212" s="22">
        <f t="shared" si="377"/>
        <v>0</v>
      </c>
      <c r="DZ212" s="25">
        <f t="shared" si="420"/>
        <v>523</v>
      </c>
      <c r="EA212" s="22"/>
      <c r="EB212" s="22">
        <f t="shared" si="378"/>
        <v>0</v>
      </c>
      <c r="EC212" s="28">
        <f t="shared" si="421"/>
        <v>369</v>
      </c>
      <c r="ED212" s="5"/>
      <c r="EE212" s="43">
        <f t="shared" si="434"/>
        <v>0</v>
      </c>
      <c r="EF212" s="27">
        <f t="shared" si="422"/>
        <v>4769</v>
      </c>
      <c r="EG212" s="66"/>
      <c r="EH212" s="66">
        <f t="shared" si="380"/>
        <v>0</v>
      </c>
      <c r="EI212" s="67">
        <f t="shared" si="423"/>
        <v>24637</v>
      </c>
      <c r="EJ212" s="66"/>
      <c r="EK212" s="66">
        <f t="shared" si="381"/>
        <v>0</v>
      </c>
      <c r="EL212" s="67">
        <f t="shared" si="424"/>
        <v>23267</v>
      </c>
      <c r="EM212" s="110">
        <f t="shared" si="425"/>
        <v>93978.219992999977</v>
      </c>
      <c r="EN212" s="7"/>
      <c r="EO212" s="7"/>
      <c r="EP212" s="7"/>
      <c r="EQ212" s="7"/>
      <c r="ER212" s="7"/>
      <c r="ES212" s="7"/>
      <c r="ET212" s="7"/>
    </row>
    <row r="213" spans="1:299" ht="11.25" customHeight="1" x14ac:dyDescent="0.25">
      <c r="A213" s="11">
        <v>46046</v>
      </c>
      <c r="B213" s="187"/>
      <c r="C213" s="174">
        <v>8004945831</v>
      </c>
      <c r="D213" s="13" t="s">
        <v>69</v>
      </c>
      <c r="E213" s="14">
        <v>650</v>
      </c>
      <c r="F213" s="15">
        <v>1.5</v>
      </c>
      <c r="G213" s="16">
        <v>191516152601</v>
      </c>
      <c r="H213" s="66"/>
      <c r="I213" s="41">
        <f t="shared" si="356"/>
        <v>1300</v>
      </c>
      <c r="J213" s="48">
        <f t="shared" si="426"/>
        <v>78731</v>
      </c>
      <c r="K213" s="66"/>
      <c r="L213" s="41">
        <f t="shared" si="348"/>
        <v>1300</v>
      </c>
      <c r="M213" s="48">
        <f t="shared" si="427"/>
        <v>9638</v>
      </c>
      <c r="N213" s="66"/>
      <c r="O213" s="41">
        <f t="shared" si="357"/>
        <v>1300</v>
      </c>
      <c r="P213" s="48">
        <f t="shared" si="428"/>
        <v>72608</v>
      </c>
      <c r="Q213" s="66"/>
      <c r="R213" s="66">
        <f t="shared" si="358"/>
        <v>1300</v>
      </c>
      <c r="S213" s="67">
        <f t="shared" si="429"/>
        <v>64682</v>
      </c>
      <c r="T213" s="66"/>
      <c r="U213" s="66">
        <f t="shared" si="382"/>
        <v>1040</v>
      </c>
      <c r="V213" s="67">
        <f t="shared" si="383"/>
        <v>52095.000000000007</v>
      </c>
      <c r="X213" s="69">
        <f t="shared" si="359"/>
        <v>0</v>
      </c>
      <c r="Y213" s="67">
        <f t="shared" si="430"/>
        <v>8120</v>
      </c>
      <c r="Z213" s="66"/>
      <c r="AA213" s="68">
        <f t="shared" ref="AA213:AA276" si="435">IF(OR(D213="NPP6ASZDB-GY015M",D213="NPP6ASZDB-GY010M",D213="NPP6ASZDB-GY002M",D213="NPP6ASZDB-GY150C",D213="NPP6ASZDB-GY005M",D213="NPC6ASZDB-GY020C",D213="NPC06SZDB-GY008M",D213="NPC06SZDB-GY013M",D213="NPC06SZDB-GY018M",D213="NPC6ASZDB-GY750C",D213="NPC6ASZDB-GY009M",D213="NPC6ASZDB-GY025C",D213="NPC06SZDB-GY005M",D213="NPC6ASZDB-GY125C",D213="NPC6ASZDB-GY350C",D213="NPC6ASZDB-GY075C",D213="NPC6ASZDB-GY006M",D213="NPC06SZDB-GY015C",D213="NPC6ASZDB-GY450C",D213="NPC6ASZDB-GY050C",D213="NPC6ASZDB-GY050C",D213="NPC6ASZDB-GY250C",D213="NPC06SZDB-GY003M",D213="NPC6ASZDB-GY007M",D213="NPC06SZDB-GY006M",D213="NPC06SZDB-GY015M",D213="NPC06SZDB-GY001M",D213="NPC06SZDB-GY002M",D213="NPC6ASZDB-GY015M",D213="NPC06SZDB-GY010M",D213="NPC6ASZDB-GY150C",D213="NPC6ASZDB-GY008M",D213="NPC6ASZDB-GY012M",D213="NPC6ASZDB-GY015M",D213="NPC6ASZDB-GY018M",D213="NPC6ASZDB-GY001M",D213="NPC6ASZDB-GY002M",D213="NPC6ASZDB-GY003M",D213="NPC6ASZDB-GY004M",D213="NPC6ASZDB-GY005M",D213="NPC6ASZDB-GY010M",D213="NPC6ASZDB-GY020M",D213="NPC6ASZDB-GY025M",D213="NPC6ASZDB-GY030M",D213="NPC6ASZDB-GY030C",D213="NPC6ASZDB-GY015C",),E213*(F213+0.1),0)</f>
        <v>0</v>
      </c>
      <c r="AB213" s="67">
        <f t="shared" si="384"/>
        <v>6436</v>
      </c>
      <c r="AC213" s="66"/>
      <c r="AD213" s="66">
        <f t="shared" si="351"/>
        <v>0</v>
      </c>
      <c r="AE213" s="67">
        <f t="shared" si="385"/>
        <v>370.29999999999995</v>
      </c>
      <c r="AF213" s="66"/>
      <c r="AG213" s="78">
        <f t="shared" si="360"/>
        <v>0</v>
      </c>
      <c r="AH213" s="79">
        <f t="shared" si="386"/>
        <v>670.80000000000007</v>
      </c>
      <c r="AI213" s="66"/>
      <c r="AJ213" s="68">
        <f t="shared" si="361"/>
        <v>0</v>
      </c>
      <c r="AK213" s="67">
        <f t="shared" si="387"/>
        <v>1078</v>
      </c>
      <c r="AL213" s="66"/>
      <c r="AM213" s="68">
        <f t="shared" si="362"/>
        <v>0</v>
      </c>
      <c r="AN213" s="67">
        <f t="shared" si="388"/>
        <v>811.10000000000014</v>
      </c>
      <c r="AO213" s="66"/>
      <c r="AP213" s="68">
        <f t="shared" si="363"/>
        <v>0</v>
      </c>
      <c r="AQ213" s="67">
        <f t="shared" si="389"/>
        <v>927.39999999999964</v>
      </c>
      <c r="AR213" s="66"/>
      <c r="AS213" s="68">
        <f t="shared" si="364"/>
        <v>0</v>
      </c>
      <c r="AT213" s="67">
        <f t="shared" si="390"/>
        <v>2107.6</v>
      </c>
      <c r="AU213" s="66"/>
      <c r="AV213" s="66">
        <f t="shared" si="391"/>
        <v>0</v>
      </c>
      <c r="AW213" s="42">
        <f t="shared" si="392"/>
        <v>591.04000000000019</v>
      </c>
      <c r="AX213" s="66"/>
      <c r="AY213" s="66">
        <f t="shared" si="393"/>
        <v>0</v>
      </c>
      <c r="AZ213" s="67">
        <f t="shared" si="394"/>
        <v>1870</v>
      </c>
      <c r="BA213" s="66"/>
      <c r="BB213" s="68">
        <f t="shared" si="395"/>
        <v>0</v>
      </c>
      <c r="BC213" s="67">
        <f t="shared" si="396"/>
        <v>2830</v>
      </c>
      <c r="BD213" s="66"/>
      <c r="BE213" s="68">
        <f t="shared" si="397"/>
        <v>0</v>
      </c>
      <c r="BF213" s="67">
        <f t="shared" si="398"/>
        <v>1131.0000000000005</v>
      </c>
      <c r="BG213" s="66"/>
      <c r="BH213" s="68">
        <f t="shared" si="349"/>
        <v>0</v>
      </c>
      <c r="BI213" s="67">
        <f t="shared" si="431"/>
        <v>11866.800000000003</v>
      </c>
      <c r="BJ213" s="66"/>
      <c r="BK213" s="68">
        <f t="shared" si="399"/>
        <v>0</v>
      </c>
      <c r="BL213" s="67">
        <f t="shared" si="400"/>
        <v>6184</v>
      </c>
      <c r="BM213" s="66"/>
      <c r="BN213" s="68">
        <f t="shared" si="401"/>
        <v>0</v>
      </c>
      <c r="BO213" s="67">
        <f t="shared" si="402"/>
        <v>6613.8</v>
      </c>
      <c r="BP213" s="66"/>
      <c r="BQ213" s="68">
        <f t="shared" si="403"/>
        <v>0</v>
      </c>
      <c r="BR213" s="67">
        <f t="shared" si="404"/>
        <v>10064.399999999994</v>
      </c>
      <c r="BS213" s="66"/>
      <c r="BT213" s="66">
        <f t="shared" si="365"/>
        <v>0</v>
      </c>
      <c r="BU213" s="67">
        <f t="shared" si="432"/>
        <v>74292</v>
      </c>
      <c r="BV213" s="66"/>
      <c r="BW213" s="66">
        <f t="shared" si="366"/>
        <v>0</v>
      </c>
      <c r="BX213" s="67">
        <f t="shared" si="350"/>
        <v>56702</v>
      </c>
      <c r="BY213" s="66"/>
      <c r="BZ213" s="66">
        <f t="shared" si="367"/>
        <v>0</v>
      </c>
      <c r="CA213" s="67">
        <f t="shared" si="433"/>
        <v>66708</v>
      </c>
      <c r="CB213" s="66"/>
      <c r="CC213" s="66">
        <f t="shared" si="405"/>
        <v>0</v>
      </c>
      <c r="CD213" s="67">
        <f t="shared" si="354"/>
        <v>523</v>
      </c>
      <c r="CE213" s="66"/>
      <c r="CF213" s="66">
        <f t="shared" si="406"/>
        <v>0</v>
      </c>
      <c r="CG213" s="67">
        <f t="shared" si="407"/>
        <v>7045.9</v>
      </c>
      <c r="CH213" s="66"/>
      <c r="CI213" s="66">
        <f t="shared" si="368"/>
        <v>0</v>
      </c>
      <c r="CJ213" s="67">
        <f t="shared" si="408"/>
        <v>8813</v>
      </c>
      <c r="CK213" s="66"/>
      <c r="CL213" s="66">
        <f t="shared" si="409"/>
        <v>0</v>
      </c>
      <c r="CM213" s="79">
        <f t="shared" si="410"/>
        <v>4885</v>
      </c>
      <c r="CN213" s="66"/>
      <c r="CO213" s="68">
        <f t="shared" si="352"/>
        <v>0</v>
      </c>
      <c r="CP213" s="79">
        <f t="shared" si="411"/>
        <v>3976</v>
      </c>
      <c r="CQ213" s="66"/>
      <c r="CR213" s="68">
        <f t="shared" si="369"/>
        <v>0</v>
      </c>
      <c r="CS213" s="79">
        <f t="shared" si="345"/>
        <v>6656</v>
      </c>
      <c r="CT213" s="66"/>
      <c r="CU213" s="68">
        <f t="shared" si="370"/>
        <v>0</v>
      </c>
      <c r="CV213" s="79">
        <f t="shared" si="412"/>
        <v>7769</v>
      </c>
      <c r="CW213" s="66"/>
      <c r="CX213" s="66">
        <f t="shared" si="353"/>
        <v>0</v>
      </c>
      <c r="CY213" s="40">
        <f t="shared" si="355"/>
        <v>6603</v>
      </c>
      <c r="CZ213" s="65"/>
      <c r="DA213" s="66">
        <f t="shared" si="413"/>
        <v>0</v>
      </c>
      <c r="DB213" s="67">
        <f t="shared" si="346"/>
        <v>38286</v>
      </c>
      <c r="DC213" s="66"/>
      <c r="DD213" s="66">
        <f t="shared" si="414"/>
        <v>0</v>
      </c>
      <c r="DE213" s="67">
        <f t="shared" si="347"/>
        <v>35057</v>
      </c>
      <c r="DF213" s="66"/>
      <c r="DG213" s="69">
        <f t="shared" si="415"/>
        <v>0</v>
      </c>
      <c r="DH213" s="67">
        <f t="shared" si="344"/>
        <v>56818</v>
      </c>
      <c r="DI213" s="66"/>
      <c r="DJ213" s="66">
        <f t="shared" si="371"/>
        <v>0</v>
      </c>
      <c r="DK213" s="67">
        <f t="shared" si="416"/>
        <v>3139</v>
      </c>
      <c r="DM213" s="206">
        <f t="shared" si="372"/>
        <v>0</v>
      </c>
      <c r="DN213" s="25">
        <f t="shared" si="373"/>
        <v>0</v>
      </c>
      <c r="DO213" s="5"/>
      <c r="DP213" s="43">
        <f t="shared" si="374"/>
        <v>0</v>
      </c>
      <c r="DQ213" s="27">
        <f t="shared" si="417"/>
        <v>7097</v>
      </c>
      <c r="DR213" s="5"/>
      <c r="DS213" s="43">
        <f t="shared" si="375"/>
        <v>0</v>
      </c>
      <c r="DT213" s="27">
        <f t="shared" si="418"/>
        <v>4846</v>
      </c>
      <c r="DU213" s="5"/>
      <c r="DV213" s="43">
        <f t="shared" si="376"/>
        <v>0</v>
      </c>
      <c r="DW213" s="27">
        <f t="shared" si="419"/>
        <v>4835</v>
      </c>
      <c r="DX213" s="5"/>
      <c r="DY213" s="22">
        <f t="shared" si="377"/>
        <v>0</v>
      </c>
      <c r="DZ213" s="25">
        <f t="shared" si="420"/>
        <v>523</v>
      </c>
      <c r="EA213" s="22"/>
      <c r="EB213" s="22">
        <f t="shared" si="378"/>
        <v>0</v>
      </c>
      <c r="EC213" s="28">
        <f t="shared" si="421"/>
        <v>369</v>
      </c>
      <c r="ED213" s="5"/>
      <c r="EE213" s="43">
        <f t="shared" si="434"/>
        <v>0</v>
      </c>
      <c r="EF213" s="27">
        <f t="shared" si="422"/>
        <v>4769</v>
      </c>
      <c r="EG213" s="66"/>
      <c r="EH213" s="66">
        <f t="shared" si="380"/>
        <v>0</v>
      </c>
      <c r="EI213" s="67">
        <f t="shared" si="423"/>
        <v>24637</v>
      </c>
      <c r="EJ213" s="66"/>
      <c r="EK213" s="66">
        <f t="shared" si="381"/>
        <v>0</v>
      </c>
      <c r="EL213" s="67">
        <f t="shared" si="424"/>
        <v>23267</v>
      </c>
      <c r="EM213" s="110">
        <f t="shared" si="425"/>
        <v>92398.502992999987</v>
      </c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7"/>
      <c r="JO213" s="7"/>
      <c r="JP213" s="7"/>
      <c r="JQ213" s="7"/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  <c r="KM213" s="7"/>
    </row>
    <row r="214" spans="1:299" ht="11.25" customHeight="1" x14ac:dyDescent="0.25">
      <c r="A214" s="11">
        <v>46046</v>
      </c>
      <c r="B214" s="187"/>
      <c r="C214" s="174">
        <v>8004946076</v>
      </c>
      <c r="D214" s="13" t="s">
        <v>220</v>
      </c>
      <c r="E214" s="14">
        <v>475</v>
      </c>
      <c r="F214" s="15">
        <v>5</v>
      </c>
      <c r="G214" s="16">
        <v>191516031784</v>
      </c>
      <c r="H214" s="66"/>
      <c r="I214" s="41">
        <f t="shared" si="356"/>
        <v>950</v>
      </c>
      <c r="J214" s="48">
        <f t="shared" si="426"/>
        <v>77781</v>
      </c>
      <c r="K214" s="66"/>
      <c r="L214" s="41">
        <f t="shared" si="348"/>
        <v>950</v>
      </c>
      <c r="M214" s="48">
        <f t="shared" si="427"/>
        <v>8688</v>
      </c>
      <c r="N214" s="66"/>
      <c r="O214" s="41">
        <f t="shared" si="357"/>
        <v>950</v>
      </c>
      <c r="P214" s="48">
        <f t="shared" si="428"/>
        <v>71658</v>
      </c>
      <c r="Q214" s="66"/>
      <c r="R214" s="66">
        <f t="shared" si="358"/>
        <v>950</v>
      </c>
      <c r="S214" s="67">
        <f t="shared" si="429"/>
        <v>63732</v>
      </c>
      <c r="T214" s="66"/>
      <c r="U214" s="66">
        <f t="shared" si="382"/>
        <v>0</v>
      </c>
      <c r="V214" s="67">
        <f t="shared" si="383"/>
        <v>52095.000000000007</v>
      </c>
      <c r="X214" s="69">
        <f t="shared" si="359"/>
        <v>0</v>
      </c>
      <c r="Y214" s="67">
        <f t="shared" si="430"/>
        <v>8120</v>
      </c>
      <c r="Z214" s="66"/>
      <c r="AA214" s="68">
        <f t="shared" si="435"/>
        <v>2422.5</v>
      </c>
      <c r="AB214" s="67">
        <f t="shared" si="384"/>
        <v>4013.5</v>
      </c>
      <c r="AC214" s="66"/>
      <c r="AD214" s="66">
        <f t="shared" si="351"/>
        <v>0</v>
      </c>
      <c r="AE214" s="67">
        <f t="shared" si="385"/>
        <v>370.29999999999995</v>
      </c>
      <c r="AF214" s="66"/>
      <c r="AG214" s="78">
        <f t="shared" si="360"/>
        <v>0</v>
      </c>
      <c r="AH214" s="79">
        <f t="shared" si="386"/>
        <v>670.80000000000007</v>
      </c>
      <c r="AI214" s="66"/>
      <c r="AJ214" s="68">
        <f t="shared" si="361"/>
        <v>0</v>
      </c>
      <c r="AK214" s="67">
        <f t="shared" si="387"/>
        <v>1078</v>
      </c>
      <c r="AL214" s="66"/>
      <c r="AM214" s="68">
        <f t="shared" si="362"/>
        <v>0</v>
      </c>
      <c r="AN214" s="67">
        <f t="shared" si="388"/>
        <v>811.10000000000014</v>
      </c>
      <c r="AO214" s="66"/>
      <c r="AP214" s="68">
        <f t="shared" si="363"/>
        <v>0</v>
      </c>
      <c r="AQ214" s="67">
        <f t="shared" si="389"/>
        <v>927.39999999999964</v>
      </c>
      <c r="AR214" s="66"/>
      <c r="AS214" s="68">
        <f t="shared" si="364"/>
        <v>0</v>
      </c>
      <c r="AT214" s="67">
        <f t="shared" si="390"/>
        <v>2107.6</v>
      </c>
      <c r="AU214" s="66"/>
      <c r="AV214" s="66">
        <f t="shared" si="391"/>
        <v>0</v>
      </c>
      <c r="AW214" s="42">
        <f t="shared" si="392"/>
        <v>591.04000000000019</v>
      </c>
      <c r="AX214" s="66"/>
      <c r="AY214" s="66">
        <f t="shared" si="393"/>
        <v>0</v>
      </c>
      <c r="AZ214" s="67">
        <f t="shared" si="394"/>
        <v>1870</v>
      </c>
      <c r="BA214" s="66"/>
      <c r="BB214" s="68">
        <f t="shared" si="395"/>
        <v>0</v>
      </c>
      <c r="BC214" s="67">
        <f t="shared" si="396"/>
        <v>2830</v>
      </c>
      <c r="BD214" s="66"/>
      <c r="BE214" s="68">
        <f t="shared" si="397"/>
        <v>0</v>
      </c>
      <c r="BF214" s="67">
        <f t="shared" si="398"/>
        <v>1131.0000000000005</v>
      </c>
      <c r="BG214" s="66"/>
      <c r="BH214" s="68">
        <f t="shared" si="349"/>
        <v>0</v>
      </c>
      <c r="BI214" s="67">
        <f t="shared" si="431"/>
        <v>11866.800000000003</v>
      </c>
      <c r="BJ214" s="66"/>
      <c r="BK214" s="68">
        <f t="shared" si="399"/>
        <v>0</v>
      </c>
      <c r="BL214" s="67">
        <f t="shared" si="400"/>
        <v>6184</v>
      </c>
      <c r="BM214" s="66"/>
      <c r="BN214" s="68">
        <f t="shared" si="401"/>
        <v>0</v>
      </c>
      <c r="BO214" s="67">
        <f t="shared" si="402"/>
        <v>6613.8</v>
      </c>
      <c r="BP214" s="66"/>
      <c r="BQ214" s="68">
        <f t="shared" si="403"/>
        <v>0</v>
      </c>
      <c r="BR214" s="67">
        <f t="shared" si="404"/>
        <v>10064.399999999994</v>
      </c>
      <c r="BS214" s="66"/>
      <c r="BT214" s="66">
        <f t="shared" si="365"/>
        <v>0</v>
      </c>
      <c r="BU214" s="67">
        <f t="shared" si="432"/>
        <v>74292</v>
      </c>
      <c r="BV214" s="66"/>
      <c r="BW214" s="66">
        <f t="shared" si="366"/>
        <v>0</v>
      </c>
      <c r="BX214" s="67">
        <f t="shared" si="350"/>
        <v>56702</v>
      </c>
      <c r="BY214" s="66"/>
      <c r="BZ214" s="66">
        <f t="shared" si="367"/>
        <v>0</v>
      </c>
      <c r="CA214" s="67">
        <f t="shared" si="433"/>
        <v>66708</v>
      </c>
      <c r="CB214" s="66"/>
      <c r="CC214" s="66">
        <f t="shared" si="405"/>
        <v>0</v>
      </c>
      <c r="CD214" s="67">
        <f t="shared" si="354"/>
        <v>523</v>
      </c>
      <c r="CE214" s="66"/>
      <c r="CF214" s="66">
        <f t="shared" si="406"/>
        <v>0</v>
      </c>
      <c r="CG214" s="67">
        <f t="shared" si="407"/>
        <v>7045.9</v>
      </c>
      <c r="CH214" s="66"/>
      <c r="CI214" s="66">
        <f t="shared" si="368"/>
        <v>0</v>
      </c>
      <c r="CJ214" s="67">
        <f t="shared" si="408"/>
        <v>8813</v>
      </c>
      <c r="CK214" s="66"/>
      <c r="CL214" s="66">
        <f t="shared" si="409"/>
        <v>0</v>
      </c>
      <c r="CM214" s="79">
        <f t="shared" si="410"/>
        <v>4885</v>
      </c>
      <c r="CN214" s="66"/>
      <c r="CO214" s="68">
        <f t="shared" si="352"/>
        <v>0</v>
      </c>
      <c r="CP214" s="79">
        <f t="shared" si="411"/>
        <v>3976</v>
      </c>
      <c r="CQ214" s="66"/>
      <c r="CR214" s="68">
        <f t="shared" si="369"/>
        <v>0</v>
      </c>
      <c r="CS214" s="79">
        <f t="shared" si="345"/>
        <v>6656</v>
      </c>
      <c r="CT214" s="66"/>
      <c r="CU214" s="68">
        <f t="shared" si="370"/>
        <v>0</v>
      </c>
      <c r="CV214" s="79">
        <f t="shared" si="412"/>
        <v>7769</v>
      </c>
      <c r="CW214" s="66"/>
      <c r="CX214" s="66">
        <f t="shared" si="353"/>
        <v>0</v>
      </c>
      <c r="CY214" s="40">
        <f t="shared" si="355"/>
        <v>6603</v>
      </c>
      <c r="CZ214" s="65"/>
      <c r="DA214" s="66">
        <f t="shared" si="413"/>
        <v>0</v>
      </c>
      <c r="DB214" s="67">
        <f t="shared" ref="DB214:DB245" si="436">+DB213+CZ214-DA214</f>
        <v>38286</v>
      </c>
      <c r="DC214" s="66"/>
      <c r="DD214" s="66">
        <f t="shared" si="414"/>
        <v>0</v>
      </c>
      <c r="DE214" s="67">
        <f t="shared" ref="DE214:DE245" si="437">+DE213+DC214-DD214</f>
        <v>35057</v>
      </c>
      <c r="DF214" s="66"/>
      <c r="DG214" s="69">
        <f t="shared" si="415"/>
        <v>0</v>
      </c>
      <c r="DH214" s="67">
        <f t="shared" si="344"/>
        <v>56818</v>
      </c>
      <c r="DI214" s="66"/>
      <c r="DJ214" s="66">
        <f t="shared" si="371"/>
        <v>0</v>
      </c>
      <c r="DK214" s="67">
        <f t="shared" si="416"/>
        <v>3139</v>
      </c>
      <c r="DM214" s="206">
        <f t="shared" si="372"/>
        <v>0</v>
      </c>
      <c r="DN214" s="25">
        <f t="shared" si="373"/>
        <v>0</v>
      </c>
      <c r="DO214" s="5"/>
      <c r="DP214" s="43">
        <f t="shared" si="374"/>
        <v>0</v>
      </c>
      <c r="DQ214" s="27">
        <f t="shared" si="417"/>
        <v>7097</v>
      </c>
      <c r="DR214" s="5"/>
      <c r="DS214" s="43">
        <f t="shared" si="375"/>
        <v>0</v>
      </c>
      <c r="DT214" s="27">
        <f t="shared" si="418"/>
        <v>4846</v>
      </c>
      <c r="DU214" s="5"/>
      <c r="DV214" s="43">
        <f t="shared" si="376"/>
        <v>0</v>
      </c>
      <c r="DW214" s="27">
        <f t="shared" si="419"/>
        <v>4835</v>
      </c>
      <c r="DX214" s="5"/>
      <c r="DY214" s="22">
        <f t="shared" si="377"/>
        <v>0</v>
      </c>
      <c r="DZ214" s="25">
        <f t="shared" si="420"/>
        <v>523</v>
      </c>
      <c r="EA214" s="22"/>
      <c r="EB214" s="22">
        <f t="shared" si="378"/>
        <v>0</v>
      </c>
      <c r="EC214" s="28">
        <f t="shared" si="421"/>
        <v>369</v>
      </c>
      <c r="ED214" s="5"/>
      <c r="EE214" s="43">
        <f t="shared" si="434"/>
        <v>0</v>
      </c>
      <c r="EF214" s="27">
        <f t="shared" si="422"/>
        <v>4769</v>
      </c>
      <c r="EG214" s="66"/>
      <c r="EH214" s="66">
        <f t="shared" si="380"/>
        <v>0</v>
      </c>
      <c r="EI214" s="67">
        <f t="shared" si="423"/>
        <v>24637</v>
      </c>
      <c r="EJ214" s="66"/>
      <c r="EK214" s="66">
        <f t="shared" si="381"/>
        <v>0</v>
      </c>
      <c r="EL214" s="67">
        <f t="shared" si="424"/>
        <v>23267</v>
      </c>
      <c r="EM214" s="110">
        <f t="shared" si="425"/>
        <v>92259.845392999996</v>
      </c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7"/>
    </row>
    <row r="215" spans="1:299" ht="11.25" customHeight="1" x14ac:dyDescent="0.25">
      <c r="A215" s="11">
        <v>46046</v>
      </c>
      <c r="B215" s="187"/>
      <c r="C215" s="174">
        <v>8004948256</v>
      </c>
      <c r="D215" s="13" t="s">
        <v>232</v>
      </c>
      <c r="E215" s="14">
        <v>180</v>
      </c>
      <c r="F215" s="15">
        <v>0.5</v>
      </c>
      <c r="G215" s="16">
        <v>191516156043</v>
      </c>
      <c r="H215" s="66"/>
      <c r="I215" s="41">
        <f t="shared" si="356"/>
        <v>360</v>
      </c>
      <c r="J215" s="48">
        <f t="shared" si="426"/>
        <v>77421</v>
      </c>
      <c r="K215" s="66"/>
      <c r="L215" s="41">
        <f t="shared" si="348"/>
        <v>360</v>
      </c>
      <c r="M215" s="48">
        <f t="shared" si="427"/>
        <v>8328</v>
      </c>
      <c r="N215" s="66"/>
      <c r="O215" s="41">
        <f t="shared" si="357"/>
        <v>360</v>
      </c>
      <c r="P215" s="48">
        <f t="shared" si="428"/>
        <v>71298</v>
      </c>
      <c r="Q215" s="66"/>
      <c r="R215" s="66">
        <f t="shared" si="358"/>
        <v>360</v>
      </c>
      <c r="S215" s="67">
        <f t="shared" si="429"/>
        <v>63372</v>
      </c>
      <c r="T215" s="66"/>
      <c r="U215" s="66">
        <f t="shared" si="382"/>
        <v>0</v>
      </c>
      <c r="V215" s="67">
        <f t="shared" si="383"/>
        <v>52095.000000000007</v>
      </c>
      <c r="X215" s="69">
        <f t="shared" si="359"/>
        <v>0</v>
      </c>
      <c r="Y215" s="67">
        <f t="shared" si="430"/>
        <v>8120</v>
      </c>
      <c r="Z215" s="66"/>
      <c r="AA215" s="68">
        <f t="shared" si="435"/>
        <v>0</v>
      </c>
      <c r="AB215" s="67">
        <f t="shared" si="384"/>
        <v>4013.5</v>
      </c>
      <c r="AC215" s="66"/>
      <c r="AD215" s="66">
        <f t="shared" si="351"/>
        <v>0</v>
      </c>
      <c r="AE215" s="67">
        <f t="shared" si="385"/>
        <v>370.29999999999995</v>
      </c>
      <c r="AF215" s="66"/>
      <c r="AG215" s="78">
        <f t="shared" si="360"/>
        <v>108</v>
      </c>
      <c r="AH215" s="79">
        <f t="shared" si="386"/>
        <v>562.80000000000007</v>
      </c>
      <c r="AI215" s="66"/>
      <c r="AJ215" s="68">
        <f t="shared" si="361"/>
        <v>0</v>
      </c>
      <c r="AK215" s="67">
        <f t="shared" si="387"/>
        <v>1078</v>
      </c>
      <c r="AL215" s="66"/>
      <c r="AM215" s="68">
        <f t="shared" si="362"/>
        <v>0</v>
      </c>
      <c r="AN215" s="67">
        <f t="shared" si="388"/>
        <v>811.10000000000014</v>
      </c>
      <c r="AO215" s="66"/>
      <c r="AP215" s="68">
        <f t="shared" si="363"/>
        <v>0</v>
      </c>
      <c r="AQ215" s="67">
        <f t="shared" si="389"/>
        <v>927.39999999999964</v>
      </c>
      <c r="AR215" s="66"/>
      <c r="AS215" s="68">
        <f t="shared" si="364"/>
        <v>0</v>
      </c>
      <c r="AT215" s="67">
        <f t="shared" si="390"/>
        <v>2107.6</v>
      </c>
      <c r="AU215" s="66"/>
      <c r="AV215" s="66">
        <f t="shared" si="391"/>
        <v>0</v>
      </c>
      <c r="AW215" s="42">
        <f t="shared" si="392"/>
        <v>591.04000000000019</v>
      </c>
      <c r="AX215" s="66"/>
      <c r="AY215" s="66">
        <f t="shared" si="393"/>
        <v>0</v>
      </c>
      <c r="AZ215" s="67">
        <f t="shared" si="394"/>
        <v>1870</v>
      </c>
      <c r="BA215" s="66"/>
      <c r="BB215" s="68">
        <f t="shared" si="395"/>
        <v>0</v>
      </c>
      <c r="BC215" s="67">
        <f t="shared" si="396"/>
        <v>2830</v>
      </c>
      <c r="BD215" s="66"/>
      <c r="BE215" s="68">
        <f t="shared" si="397"/>
        <v>0</v>
      </c>
      <c r="BF215" s="67">
        <f t="shared" si="398"/>
        <v>1131.0000000000005</v>
      </c>
      <c r="BG215" s="66"/>
      <c r="BH215" s="68">
        <f t="shared" ref="BH215:BH222" si="438">IF(OR(D235="NPC06UZDB-GY026M",D235="NPP06UZDB-GY010M",D215="CO155E2-0CM018",D215="CO155E2-0CM023",D215="CO155E2-0CM026",D215="NPP06UZDB-GY150C",D215="NPP06UZDB-GY025M",D215="NPC06UZDB-GY013M",D215="NPP06UZDB-GY001M",D215="NPP06UZDB-GY250C",D215="NPC06UZDB-GY028M",D215="NPC06UZDB-GY018M",D215="NPC06UZDB-GY014M",D215="NPC06UZDB-GY012M",D215="NPC06UZDB-GY011M",D215="NPC06UZDB-GY006M",D215="CO155E2-0CM006",D215="NPP06UZDB-GY005M",D215="NPP06UZDB-GY005M",D215="NPP06UZDB-GY003M",D215="NPP06UZDB-GY002M",D215="NPC06UZDB-GY025M",D215="CO155E2-0CM020",D215="CO155E2-0CM030",D215="NPC06UZDB-GY350C",D215="NPC06UZDB-GY030M",D215="NPC06UZDB-GY020C",D215="NPC06UZDB-GY030M",D215="NPC06UZDB-GY350C",D215="CO155E2-0CM007",D215="NPC06UZDB-GY150C",D215="NPC06UZDB-GY250C",D215="NPC06UZDB-GY007M",D215="CO155E2-0CC050",D215="NPC06UZDB-GY006M",D215="NPC06UZDB-GY008M",D215="NPC06UZDB-GY050C",D215="CO155E2-0CC250",D215="NPC06UZDB-GY750C",D215="NPC06UZDB-GY007M",D215="NPC06UZDB-GY020M",D215="CO155E2-0CC150",D215="CO155E2-0CM015",D215="CO155E2-0CM010",D215="NPC06UZDB-GY450C",D215="NPC06UZDB-GY015M",D215="NPC06UZDB-GY150C",D215="CO155E2-0CM001",D215="CO155E2-0CM002",D215="CO155E2-0CM003",D215="CO155E2-0CM004",D215="CO155E2-0CM005",D215="CO155E2-0CM008",D215="NPC06UZDB-GY010M",D215="NPC06UZDB-GY001M",D215="NPC06UZDB-GY002M",D215="NPC06UZDB-GY003M",D215="NPC06UZDB-GY004M",D215="NPC06UZDB-GY005M",),E215*(F215+0.12),0)</f>
        <v>0</v>
      </c>
      <c r="BI215" s="67">
        <f t="shared" si="431"/>
        <v>11866.800000000003</v>
      </c>
      <c r="BJ215" s="66"/>
      <c r="BK215" s="68">
        <f t="shared" si="399"/>
        <v>0</v>
      </c>
      <c r="BL215" s="67">
        <f t="shared" si="400"/>
        <v>6184</v>
      </c>
      <c r="BM215" s="66"/>
      <c r="BN215" s="68">
        <f t="shared" si="401"/>
        <v>0</v>
      </c>
      <c r="BO215" s="67">
        <f t="shared" si="402"/>
        <v>6613.8</v>
      </c>
      <c r="BP215" s="66"/>
      <c r="BQ215" s="68">
        <f t="shared" si="403"/>
        <v>0</v>
      </c>
      <c r="BR215" s="67">
        <f t="shared" si="404"/>
        <v>10064.399999999994</v>
      </c>
      <c r="BS215" s="66"/>
      <c r="BT215" s="66">
        <f t="shared" si="365"/>
        <v>0</v>
      </c>
      <c r="BU215" s="67">
        <f t="shared" si="432"/>
        <v>74292</v>
      </c>
      <c r="BV215" s="66"/>
      <c r="BW215" s="66">
        <f t="shared" si="366"/>
        <v>0</v>
      </c>
      <c r="BX215" s="67">
        <f t="shared" ref="BX215:BX236" si="439">+BX214+BV215-BW215</f>
        <v>56702</v>
      </c>
      <c r="BY215" s="66"/>
      <c r="BZ215" s="66">
        <f t="shared" si="367"/>
        <v>0</v>
      </c>
      <c r="CA215" s="67">
        <f t="shared" si="433"/>
        <v>66708</v>
      </c>
      <c r="CB215" s="66"/>
      <c r="CC215" s="66">
        <f t="shared" si="405"/>
        <v>0</v>
      </c>
      <c r="CD215" s="67">
        <f t="shared" si="354"/>
        <v>523</v>
      </c>
      <c r="CE215" s="66"/>
      <c r="CF215" s="66">
        <f t="shared" si="406"/>
        <v>0</v>
      </c>
      <c r="CG215" s="67">
        <f t="shared" si="407"/>
        <v>7045.9</v>
      </c>
      <c r="CH215" s="66"/>
      <c r="CI215" s="66">
        <f t="shared" si="368"/>
        <v>0</v>
      </c>
      <c r="CJ215" s="67">
        <f t="shared" si="408"/>
        <v>8813</v>
      </c>
      <c r="CK215" s="66"/>
      <c r="CL215" s="66">
        <f t="shared" si="409"/>
        <v>0</v>
      </c>
      <c r="CM215" s="79">
        <f t="shared" si="410"/>
        <v>4885</v>
      </c>
      <c r="CN215" s="66"/>
      <c r="CO215" s="68">
        <f t="shared" si="352"/>
        <v>0</v>
      </c>
      <c r="CP215" s="79">
        <f t="shared" si="411"/>
        <v>3976</v>
      </c>
      <c r="CQ215" s="66"/>
      <c r="CR215" s="68">
        <f t="shared" si="369"/>
        <v>0</v>
      </c>
      <c r="CS215" s="79">
        <f t="shared" si="345"/>
        <v>6656</v>
      </c>
      <c r="CT215" s="66"/>
      <c r="CU215" s="68">
        <f t="shared" si="370"/>
        <v>0</v>
      </c>
      <c r="CV215" s="79">
        <f t="shared" si="412"/>
        <v>7769</v>
      </c>
      <c r="CW215" s="66"/>
      <c r="CX215" s="66">
        <f t="shared" si="353"/>
        <v>0</v>
      </c>
      <c r="CY215" s="40">
        <f t="shared" si="355"/>
        <v>6603</v>
      </c>
      <c r="CZ215" s="65"/>
      <c r="DA215" s="66">
        <f t="shared" si="413"/>
        <v>0</v>
      </c>
      <c r="DB215" s="67">
        <f t="shared" si="436"/>
        <v>38286</v>
      </c>
      <c r="DC215" s="66"/>
      <c r="DD215" s="66">
        <f t="shared" si="414"/>
        <v>0</v>
      </c>
      <c r="DE215" s="67">
        <f t="shared" si="437"/>
        <v>35057</v>
      </c>
      <c r="DF215" s="66"/>
      <c r="DG215" s="69">
        <f t="shared" si="415"/>
        <v>0</v>
      </c>
      <c r="DH215" s="67">
        <f t="shared" si="344"/>
        <v>56818</v>
      </c>
      <c r="DI215" s="66"/>
      <c r="DJ215" s="66">
        <f t="shared" si="371"/>
        <v>0</v>
      </c>
      <c r="DK215" s="67">
        <f t="shared" si="416"/>
        <v>3139</v>
      </c>
      <c r="DM215" s="206">
        <f t="shared" si="372"/>
        <v>0</v>
      </c>
      <c r="DN215" s="25">
        <f t="shared" si="373"/>
        <v>0</v>
      </c>
      <c r="DO215" s="5"/>
      <c r="DP215" s="43">
        <f t="shared" si="374"/>
        <v>0</v>
      </c>
      <c r="DQ215" s="27">
        <f t="shared" si="417"/>
        <v>7097</v>
      </c>
      <c r="DR215" s="5"/>
      <c r="DS215" s="43">
        <f t="shared" si="375"/>
        <v>0</v>
      </c>
      <c r="DT215" s="27">
        <f t="shared" si="418"/>
        <v>4846</v>
      </c>
      <c r="DU215" s="5"/>
      <c r="DV215" s="43">
        <f t="shared" si="376"/>
        <v>0</v>
      </c>
      <c r="DW215" s="27">
        <f t="shared" si="419"/>
        <v>4835</v>
      </c>
      <c r="DX215" s="5"/>
      <c r="DY215" s="22">
        <f t="shared" si="377"/>
        <v>0</v>
      </c>
      <c r="DZ215" s="25">
        <f t="shared" si="420"/>
        <v>523</v>
      </c>
      <c r="EA215" s="22"/>
      <c r="EB215" s="22">
        <f t="shared" si="378"/>
        <v>0</v>
      </c>
      <c r="EC215" s="28">
        <f t="shared" si="421"/>
        <v>369</v>
      </c>
      <c r="ED215" s="5"/>
      <c r="EE215" s="43">
        <f t="shared" si="434"/>
        <v>0</v>
      </c>
      <c r="EF215" s="27">
        <f t="shared" si="422"/>
        <v>4769</v>
      </c>
      <c r="EG215" s="66"/>
      <c r="EH215" s="66">
        <f t="shared" si="380"/>
        <v>0</v>
      </c>
      <c r="EI215" s="67">
        <f t="shared" si="423"/>
        <v>24637</v>
      </c>
      <c r="EJ215" s="66"/>
      <c r="EK215" s="66">
        <f t="shared" si="381"/>
        <v>0</v>
      </c>
      <c r="EL215" s="67">
        <f t="shared" si="424"/>
        <v>23267</v>
      </c>
      <c r="EM215" s="110">
        <f t="shared" si="425"/>
        <v>91986.509392999986</v>
      </c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7"/>
      <c r="JO215" s="7"/>
      <c r="JP215" s="7"/>
      <c r="JQ215" s="7"/>
      <c r="JR215" s="7"/>
      <c r="JS215" s="7"/>
      <c r="JT215" s="7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7"/>
      <c r="KG215" s="7"/>
      <c r="KH215" s="7"/>
      <c r="KI215" s="7"/>
      <c r="KJ215" s="7"/>
      <c r="KK215" s="7"/>
      <c r="KL215" s="7"/>
      <c r="KM215" s="7"/>
    </row>
    <row r="216" spans="1:299" ht="13.2" x14ac:dyDescent="0.25">
      <c r="A216" s="11">
        <v>46046</v>
      </c>
      <c r="B216" s="187"/>
      <c r="C216" s="178">
        <v>8004948253</v>
      </c>
      <c r="D216" s="88" t="s">
        <v>124</v>
      </c>
      <c r="E216" s="89">
        <v>200</v>
      </c>
      <c r="F216" s="137">
        <v>2.5</v>
      </c>
      <c r="G216" s="90">
        <v>191516859043</v>
      </c>
      <c r="H216" s="66"/>
      <c r="I216" s="41">
        <f t="shared" si="356"/>
        <v>0</v>
      </c>
      <c r="J216" s="48">
        <f>J215+H216-I216-400</f>
        <v>77021</v>
      </c>
      <c r="K216" s="66"/>
      <c r="L216" s="41">
        <f t="shared" si="348"/>
        <v>0</v>
      </c>
      <c r="M216" s="48">
        <f>M215+K216-L216-400</f>
        <v>7928</v>
      </c>
      <c r="N216" s="66"/>
      <c r="O216" s="41">
        <f t="shared" si="357"/>
        <v>0</v>
      </c>
      <c r="P216" s="48">
        <f>P215+N216-O216-400</f>
        <v>70898</v>
      </c>
      <c r="Q216" s="66"/>
      <c r="R216" s="66">
        <f t="shared" si="358"/>
        <v>0</v>
      </c>
      <c r="S216" s="67">
        <f>S215+Q216-R216-400</f>
        <v>62972</v>
      </c>
      <c r="T216" s="66"/>
      <c r="U216" s="66">
        <f t="shared" si="382"/>
        <v>520</v>
      </c>
      <c r="V216" s="67">
        <f t="shared" si="383"/>
        <v>51575.000000000007</v>
      </c>
      <c r="X216" s="69">
        <f t="shared" si="359"/>
        <v>0</v>
      </c>
      <c r="Y216" s="67">
        <f t="shared" si="430"/>
        <v>8120</v>
      </c>
      <c r="Z216" s="66"/>
      <c r="AA216" s="68">
        <f t="shared" si="435"/>
        <v>0</v>
      </c>
      <c r="AB216" s="67">
        <f t="shared" si="384"/>
        <v>4013.5</v>
      </c>
      <c r="AC216" s="66"/>
      <c r="AD216" s="66">
        <f t="shared" si="351"/>
        <v>0</v>
      </c>
      <c r="AE216" s="67">
        <f t="shared" si="385"/>
        <v>370.29999999999995</v>
      </c>
      <c r="AF216" s="66"/>
      <c r="AG216" s="78">
        <f t="shared" si="360"/>
        <v>0</v>
      </c>
      <c r="AH216" s="79">
        <f t="shared" si="386"/>
        <v>562.80000000000007</v>
      </c>
      <c r="AI216" s="66"/>
      <c r="AJ216" s="68">
        <f t="shared" si="361"/>
        <v>0</v>
      </c>
      <c r="AK216" s="67">
        <f t="shared" si="387"/>
        <v>1078</v>
      </c>
      <c r="AL216" s="66"/>
      <c r="AM216" s="68">
        <f t="shared" si="362"/>
        <v>0</v>
      </c>
      <c r="AN216" s="67">
        <f t="shared" si="388"/>
        <v>811.10000000000014</v>
      </c>
      <c r="AO216" s="66"/>
      <c r="AP216" s="68">
        <f t="shared" si="363"/>
        <v>0</v>
      </c>
      <c r="AQ216" s="67">
        <f t="shared" si="389"/>
        <v>927.39999999999964</v>
      </c>
      <c r="AR216" s="66"/>
      <c r="AS216" s="68">
        <f t="shared" si="364"/>
        <v>0</v>
      </c>
      <c r="AT216" s="67">
        <f t="shared" si="390"/>
        <v>2107.6</v>
      </c>
      <c r="AU216" s="66"/>
      <c r="AV216" s="66">
        <f t="shared" si="391"/>
        <v>0</v>
      </c>
      <c r="AW216" s="42">
        <f t="shared" si="392"/>
        <v>591.04000000000019</v>
      </c>
      <c r="AX216" s="66"/>
      <c r="AY216" s="66">
        <f t="shared" si="393"/>
        <v>0</v>
      </c>
      <c r="AZ216" s="67">
        <f t="shared" si="394"/>
        <v>1870</v>
      </c>
      <c r="BA216" s="66"/>
      <c r="BB216" s="68">
        <f t="shared" si="395"/>
        <v>0</v>
      </c>
      <c r="BC216" s="67">
        <f t="shared" si="396"/>
        <v>2830</v>
      </c>
      <c r="BD216" s="66"/>
      <c r="BE216" s="68">
        <f t="shared" si="397"/>
        <v>0</v>
      </c>
      <c r="BF216" s="67">
        <f t="shared" si="398"/>
        <v>1131.0000000000005</v>
      </c>
      <c r="BG216" s="66"/>
      <c r="BH216" s="68">
        <f t="shared" si="438"/>
        <v>0</v>
      </c>
      <c r="BI216" s="67">
        <f t="shared" si="431"/>
        <v>11866.800000000003</v>
      </c>
      <c r="BJ216" s="66"/>
      <c r="BK216" s="68">
        <f t="shared" si="399"/>
        <v>0</v>
      </c>
      <c r="BL216" s="67">
        <f t="shared" si="400"/>
        <v>6184</v>
      </c>
      <c r="BM216" s="66"/>
      <c r="BN216" s="68">
        <f t="shared" si="401"/>
        <v>0</v>
      </c>
      <c r="BO216" s="67">
        <f t="shared" si="402"/>
        <v>6613.8</v>
      </c>
      <c r="BP216" s="66"/>
      <c r="BQ216" s="68">
        <f t="shared" si="403"/>
        <v>0</v>
      </c>
      <c r="BR216" s="67">
        <f t="shared" si="404"/>
        <v>10064.399999999994</v>
      </c>
      <c r="BS216" s="66"/>
      <c r="BT216" s="66">
        <f t="shared" si="365"/>
        <v>0</v>
      </c>
      <c r="BU216" s="67">
        <f t="shared" si="432"/>
        <v>74292</v>
      </c>
      <c r="BV216" s="66"/>
      <c r="BW216" s="66">
        <f t="shared" si="366"/>
        <v>0</v>
      </c>
      <c r="BX216" s="67">
        <f t="shared" si="439"/>
        <v>56702</v>
      </c>
      <c r="BY216" s="66"/>
      <c r="BZ216" s="66">
        <f t="shared" si="367"/>
        <v>0</v>
      </c>
      <c r="CA216" s="67">
        <f t="shared" si="433"/>
        <v>66708</v>
      </c>
      <c r="CB216" s="66"/>
      <c r="CC216" s="66">
        <f t="shared" si="405"/>
        <v>0</v>
      </c>
      <c r="CD216" s="67">
        <f t="shared" si="354"/>
        <v>523</v>
      </c>
      <c r="CE216" s="66"/>
      <c r="CF216" s="66">
        <f t="shared" si="406"/>
        <v>0</v>
      </c>
      <c r="CG216" s="67">
        <f t="shared" si="407"/>
        <v>7045.9</v>
      </c>
      <c r="CH216" s="66"/>
      <c r="CI216" s="66">
        <f t="shared" si="368"/>
        <v>0</v>
      </c>
      <c r="CJ216" s="67">
        <f t="shared" si="408"/>
        <v>8813</v>
      </c>
      <c r="CK216" s="66"/>
      <c r="CL216" s="66">
        <f t="shared" si="409"/>
        <v>0</v>
      </c>
      <c r="CM216" s="79">
        <f t="shared" si="410"/>
        <v>4885</v>
      </c>
      <c r="CN216" s="66"/>
      <c r="CO216" s="68">
        <f t="shared" si="352"/>
        <v>0</v>
      </c>
      <c r="CP216" s="79">
        <f t="shared" si="411"/>
        <v>3976</v>
      </c>
      <c r="CQ216" s="66"/>
      <c r="CR216" s="68">
        <f t="shared" si="369"/>
        <v>0</v>
      </c>
      <c r="CS216" s="79">
        <f t="shared" si="345"/>
        <v>6656</v>
      </c>
      <c r="CT216" s="66"/>
      <c r="CU216" s="68">
        <f t="shared" si="370"/>
        <v>0</v>
      </c>
      <c r="CV216" s="79">
        <f t="shared" si="412"/>
        <v>7769</v>
      </c>
      <c r="CW216" s="66"/>
      <c r="CX216" s="66">
        <f t="shared" si="353"/>
        <v>0</v>
      </c>
      <c r="CY216" s="40">
        <f t="shared" si="355"/>
        <v>6603</v>
      </c>
      <c r="CZ216" s="65"/>
      <c r="DA216" s="66">
        <f t="shared" si="413"/>
        <v>0</v>
      </c>
      <c r="DB216" s="67">
        <f t="shared" si="436"/>
        <v>38286</v>
      </c>
      <c r="DC216" s="66"/>
      <c r="DD216" s="66">
        <f t="shared" si="414"/>
        <v>0</v>
      </c>
      <c r="DE216" s="67">
        <f t="shared" si="437"/>
        <v>35057</v>
      </c>
      <c r="DF216" s="66"/>
      <c r="DG216" s="69">
        <f t="shared" si="415"/>
        <v>0</v>
      </c>
      <c r="DH216" s="67">
        <f t="shared" si="344"/>
        <v>56818</v>
      </c>
      <c r="DI216" s="66"/>
      <c r="DJ216" s="66">
        <f t="shared" si="371"/>
        <v>0</v>
      </c>
      <c r="DK216" s="67">
        <f t="shared" si="416"/>
        <v>3139</v>
      </c>
      <c r="DM216" s="206">
        <f t="shared" si="372"/>
        <v>0</v>
      </c>
      <c r="DN216" s="25">
        <f t="shared" si="373"/>
        <v>0</v>
      </c>
      <c r="DO216" s="5"/>
      <c r="DP216" s="43">
        <f t="shared" si="374"/>
        <v>0</v>
      </c>
      <c r="DQ216" s="27">
        <f t="shared" si="417"/>
        <v>7097</v>
      </c>
      <c r="DR216" s="5"/>
      <c r="DS216" s="43">
        <f t="shared" si="375"/>
        <v>0</v>
      </c>
      <c r="DT216" s="27">
        <f t="shared" si="418"/>
        <v>4846</v>
      </c>
      <c r="DU216" s="5"/>
      <c r="DV216" s="43">
        <f t="shared" si="376"/>
        <v>0</v>
      </c>
      <c r="DW216" s="27">
        <f t="shared" si="419"/>
        <v>4835</v>
      </c>
      <c r="DX216" s="5"/>
      <c r="DY216" s="22">
        <f t="shared" si="377"/>
        <v>0</v>
      </c>
      <c r="DZ216" s="25">
        <f t="shared" si="420"/>
        <v>523</v>
      </c>
      <c r="EA216" s="22"/>
      <c r="EB216" s="22">
        <f t="shared" si="378"/>
        <v>0</v>
      </c>
      <c r="EC216" s="28">
        <f t="shared" si="421"/>
        <v>369</v>
      </c>
      <c r="ED216" s="5"/>
      <c r="EE216" s="43">
        <f t="shared" si="434"/>
        <v>0</v>
      </c>
      <c r="EF216" s="27">
        <f t="shared" si="422"/>
        <v>4769</v>
      </c>
      <c r="EG216" s="66"/>
      <c r="EH216" s="66">
        <f t="shared" si="380"/>
        <v>0</v>
      </c>
      <c r="EI216" s="67">
        <f t="shared" si="423"/>
        <v>24637</v>
      </c>
      <c r="EJ216" s="66"/>
      <c r="EK216" s="66">
        <f t="shared" si="381"/>
        <v>0</v>
      </c>
      <c r="EL216" s="67">
        <f t="shared" si="424"/>
        <v>23267</v>
      </c>
      <c r="EM216" s="110">
        <f t="shared" si="425"/>
        <v>91809.169872999992</v>
      </c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  <c r="KM216" s="7"/>
    </row>
    <row r="217" spans="1:299" s="33" customFormat="1" ht="11.25" customHeight="1" x14ac:dyDescent="0.25">
      <c r="A217" s="11">
        <v>46046</v>
      </c>
      <c r="B217" s="187"/>
      <c r="C217" s="174">
        <v>8004948257</v>
      </c>
      <c r="D217" s="13" t="s">
        <v>66</v>
      </c>
      <c r="E217" s="14">
        <v>80</v>
      </c>
      <c r="F217" s="15">
        <v>2</v>
      </c>
      <c r="G217" s="16">
        <v>191516031098</v>
      </c>
      <c r="H217" s="66"/>
      <c r="I217" s="41">
        <f t="shared" si="356"/>
        <v>160</v>
      </c>
      <c r="J217" s="48">
        <f>J216+H217-I217</f>
        <v>76861</v>
      </c>
      <c r="K217" s="66"/>
      <c r="L217" s="41">
        <f t="shared" si="348"/>
        <v>160</v>
      </c>
      <c r="M217" s="48">
        <f>M216+K217-L217</f>
        <v>7768</v>
      </c>
      <c r="N217" s="66"/>
      <c r="O217" s="41">
        <f t="shared" si="357"/>
        <v>160</v>
      </c>
      <c r="P217" s="48">
        <f>P216+N217-O217</f>
        <v>70738</v>
      </c>
      <c r="Q217" s="66"/>
      <c r="R217" s="66">
        <f t="shared" si="358"/>
        <v>160</v>
      </c>
      <c r="S217" s="67">
        <f>S216+Q217-R217</f>
        <v>62812</v>
      </c>
      <c r="T217" s="66"/>
      <c r="U217" s="66">
        <f t="shared" si="382"/>
        <v>0</v>
      </c>
      <c r="V217" s="67">
        <f t="shared" si="383"/>
        <v>51575.000000000007</v>
      </c>
      <c r="W217" s="136"/>
      <c r="X217" s="69">
        <f t="shared" si="359"/>
        <v>0</v>
      </c>
      <c r="Y217" s="67">
        <f t="shared" si="430"/>
        <v>8120</v>
      </c>
      <c r="Z217" s="66"/>
      <c r="AA217" s="68">
        <f t="shared" si="435"/>
        <v>0</v>
      </c>
      <c r="AB217" s="67">
        <f t="shared" si="384"/>
        <v>4013.5</v>
      </c>
      <c r="AC217" s="66"/>
      <c r="AD217" s="66">
        <f t="shared" si="351"/>
        <v>0</v>
      </c>
      <c r="AE217" s="67">
        <f t="shared" si="385"/>
        <v>370.29999999999995</v>
      </c>
      <c r="AF217" s="66"/>
      <c r="AG217" s="78">
        <f t="shared" si="360"/>
        <v>168</v>
      </c>
      <c r="AH217" s="79">
        <f t="shared" si="386"/>
        <v>394.80000000000007</v>
      </c>
      <c r="AI217" s="66"/>
      <c r="AJ217" s="68">
        <f t="shared" si="361"/>
        <v>0</v>
      </c>
      <c r="AK217" s="67">
        <f t="shared" si="387"/>
        <v>1078</v>
      </c>
      <c r="AL217" s="66"/>
      <c r="AM217" s="68">
        <f t="shared" si="362"/>
        <v>0</v>
      </c>
      <c r="AN217" s="67">
        <f t="shared" si="388"/>
        <v>811.10000000000014</v>
      </c>
      <c r="AO217" s="66"/>
      <c r="AP217" s="68">
        <f t="shared" si="363"/>
        <v>0</v>
      </c>
      <c r="AQ217" s="67">
        <f t="shared" si="389"/>
        <v>927.39999999999964</v>
      </c>
      <c r="AR217" s="66"/>
      <c r="AS217" s="68">
        <f t="shared" si="364"/>
        <v>0</v>
      </c>
      <c r="AT217" s="67">
        <f t="shared" si="390"/>
        <v>2107.6</v>
      </c>
      <c r="AU217" s="66"/>
      <c r="AV217" s="66">
        <f t="shared" si="391"/>
        <v>0</v>
      </c>
      <c r="AW217" s="42">
        <f t="shared" si="392"/>
        <v>591.04000000000019</v>
      </c>
      <c r="AX217" s="66"/>
      <c r="AY217" s="66">
        <f t="shared" si="393"/>
        <v>0</v>
      </c>
      <c r="AZ217" s="67">
        <f t="shared" si="394"/>
        <v>1870</v>
      </c>
      <c r="BA217" s="66"/>
      <c r="BB217" s="68">
        <f t="shared" si="395"/>
        <v>0</v>
      </c>
      <c r="BC217" s="67">
        <f t="shared" si="396"/>
        <v>2830</v>
      </c>
      <c r="BD217" s="66"/>
      <c r="BE217" s="68">
        <f t="shared" si="397"/>
        <v>0</v>
      </c>
      <c r="BF217" s="67">
        <f t="shared" si="398"/>
        <v>1131.0000000000005</v>
      </c>
      <c r="BG217" s="66"/>
      <c r="BH217" s="68">
        <f t="shared" si="438"/>
        <v>169.60000000000002</v>
      </c>
      <c r="BI217" s="67">
        <f t="shared" si="431"/>
        <v>11697.200000000003</v>
      </c>
      <c r="BJ217" s="66"/>
      <c r="BK217" s="68">
        <f t="shared" si="399"/>
        <v>0</v>
      </c>
      <c r="BL217" s="67">
        <f t="shared" si="400"/>
        <v>6184</v>
      </c>
      <c r="BM217" s="66"/>
      <c r="BN217" s="68">
        <f t="shared" si="401"/>
        <v>0</v>
      </c>
      <c r="BO217" s="67">
        <f t="shared" si="402"/>
        <v>6613.8</v>
      </c>
      <c r="BP217" s="66"/>
      <c r="BQ217" s="68">
        <f t="shared" si="403"/>
        <v>0</v>
      </c>
      <c r="BR217" s="67">
        <f t="shared" si="404"/>
        <v>10064.399999999994</v>
      </c>
      <c r="BS217" s="66"/>
      <c r="BT217" s="66">
        <f t="shared" si="365"/>
        <v>0</v>
      </c>
      <c r="BU217" s="67">
        <f t="shared" si="432"/>
        <v>74292</v>
      </c>
      <c r="BV217" s="66"/>
      <c r="BW217" s="66">
        <f t="shared" si="366"/>
        <v>0</v>
      </c>
      <c r="BX217" s="67">
        <f t="shared" si="439"/>
        <v>56702</v>
      </c>
      <c r="BY217" s="66"/>
      <c r="BZ217" s="66">
        <f t="shared" si="367"/>
        <v>0</v>
      </c>
      <c r="CA217" s="67">
        <f t="shared" si="433"/>
        <v>66708</v>
      </c>
      <c r="CB217" s="66"/>
      <c r="CC217" s="66">
        <f t="shared" si="405"/>
        <v>0</v>
      </c>
      <c r="CD217" s="67">
        <f t="shared" si="354"/>
        <v>523</v>
      </c>
      <c r="CE217" s="66"/>
      <c r="CF217" s="66">
        <f t="shared" si="406"/>
        <v>0</v>
      </c>
      <c r="CG217" s="67">
        <f t="shared" si="407"/>
        <v>7045.9</v>
      </c>
      <c r="CH217" s="66"/>
      <c r="CI217" s="66">
        <f t="shared" si="368"/>
        <v>0</v>
      </c>
      <c r="CJ217" s="67">
        <f t="shared" si="408"/>
        <v>8813</v>
      </c>
      <c r="CK217" s="66"/>
      <c r="CL217" s="66">
        <f t="shared" si="409"/>
        <v>0</v>
      </c>
      <c r="CM217" s="79">
        <f t="shared" si="410"/>
        <v>4885</v>
      </c>
      <c r="CN217" s="66"/>
      <c r="CO217" s="68">
        <f t="shared" si="352"/>
        <v>0</v>
      </c>
      <c r="CP217" s="79">
        <f t="shared" si="411"/>
        <v>3976</v>
      </c>
      <c r="CQ217" s="66"/>
      <c r="CR217" s="68">
        <f t="shared" si="369"/>
        <v>0</v>
      </c>
      <c r="CS217" s="79">
        <f t="shared" si="345"/>
        <v>6656</v>
      </c>
      <c r="CT217" s="66"/>
      <c r="CU217" s="68">
        <f t="shared" si="370"/>
        <v>0</v>
      </c>
      <c r="CV217" s="79">
        <f t="shared" si="412"/>
        <v>7769</v>
      </c>
      <c r="CW217" s="66"/>
      <c r="CX217" s="66">
        <f t="shared" si="353"/>
        <v>0</v>
      </c>
      <c r="CY217" s="40">
        <f t="shared" si="355"/>
        <v>6603</v>
      </c>
      <c r="CZ217" s="65"/>
      <c r="DA217" s="66">
        <f t="shared" si="413"/>
        <v>0</v>
      </c>
      <c r="DB217" s="67">
        <f t="shared" si="436"/>
        <v>38286</v>
      </c>
      <c r="DC217" s="66"/>
      <c r="DD217" s="66">
        <f t="shared" si="414"/>
        <v>0</v>
      </c>
      <c r="DE217" s="67">
        <f t="shared" si="437"/>
        <v>35057</v>
      </c>
      <c r="DF217" s="66"/>
      <c r="DG217" s="69">
        <f t="shared" si="415"/>
        <v>0</v>
      </c>
      <c r="DH217" s="67">
        <f t="shared" si="344"/>
        <v>56818</v>
      </c>
      <c r="DI217" s="66"/>
      <c r="DJ217" s="66">
        <f t="shared" si="371"/>
        <v>0</v>
      </c>
      <c r="DK217" s="67">
        <f t="shared" si="416"/>
        <v>3139</v>
      </c>
      <c r="DL217" s="210"/>
      <c r="DM217" s="206">
        <f t="shared" si="372"/>
        <v>0</v>
      </c>
      <c r="DN217" s="25">
        <f t="shared" si="373"/>
        <v>0</v>
      </c>
      <c r="DO217" s="5"/>
      <c r="DP217" s="43">
        <f t="shared" si="374"/>
        <v>0</v>
      </c>
      <c r="DQ217" s="27">
        <f t="shared" si="417"/>
        <v>7097</v>
      </c>
      <c r="DR217" s="5"/>
      <c r="DS217" s="43">
        <f t="shared" si="375"/>
        <v>0</v>
      </c>
      <c r="DT217" s="27">
        <f t="shared" si="418"/>
        <v>4846</v>
      </c>
      <c r="DU217" s="5"/>
      <c r="DV217" s="43">
        <f t="shared" si="376"/>
        <v>0</v>
      </c>
      <c r="DW217" s="27">
        <f t="shared" si="419"/>
        <v>4835</v>
      </c>
      <c r="DX217" s="5"/>
      <c r="DY217" s="22">
        <f t="shared" si="377"/>
        <v>0</v>
      </c>
      <c r="DZ217" s="25">
        <f t="shared" si="420"/>
        <v>523</v>
      </c>
      <c r="EA217" s="22"/>
      <c r="EB217" s="22">
        <f t="shared" si="378"/>
        <v>0</v>
      </c>
      <c r="EC217" s="28">
        <f t="shared" si="421"/>
        <v>369</v>
      </c>
      <c r="ED217" s="5"/>
      <c r="EE217" s="43">
        <f t="shared" si="434"/>
        <v>0</v>
      </c>
      <c r="EF217" s="27">
        <f t="shared" si="422"/>
        <v>4769</v>
      </c>
      <c r="EG217" s="66"/>
      <c r="EH217" s="66">
        <f t="shared" si="380"/>
        <v>0</v>
      </c>
      <c r="EI217" s="67">
        <f t="shared" si="423"/>
        <v>24637</v>
      </c>
      <c r="EJ217" s="66"/>
      <c r="EK217" s="66">
        <f t="shared" si="381"/>
        <v>0</v>
      </c>
      <c r="EL217" s="67">
        <f t="shared" si="424"/>
        <v>23267</v>
      </c>
      <c r="EM217" s="110">
        <f t="shared" si="425"/>
        <v>91620.871872999996</v>
      </c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</row>
    <row r="218" spans="1:299" s="33" customFormat="1" ht="11.25" customHeight="1" x14ac:dyDescent="0.25">
      <c r="A218" s="11">
        <v>46046</v>
      </c>
      <c r="B218" s="187"/>
      <c r="C218" s="178">
        <v>8004948254</v>
      </c>
      <c r="D218" s="88" t="s">
        <v>161</v>
      </c>
      <c r="E218" s="89">
        <v>100</v>
      </c>
      <c r="F218" s="137">
        <v>4</v>
      </c>
      <c r="G218" s="90">
        <v>191516863965</v>
      </c>
      <c r="H218" s="66"/>
      <c r="I218" s="41">
        <f t="shared" si="356"/>
        <v>0</v>
      </c>
      <c r="J218" s="48">
        <f>J217+H218-I218-200</f>
        <v>76661</v>
      </c>
      <c r="K218" s="66"/>
      <c r="L218" s="41">
        <f t="shared" si="348"/>
        <v>0</v>
      </c>
      <c r="M218" s="48">
        <f>M217+K218-L218-200</f>
        <v>7568</v>
      </c>
      <c r="N218" s="66"/>
      <c r="O218" s="41">
        <f t="shared" si="357"/>
        <v>0</v>
      </c>
      <c r="P218" s="48">
        <f>P217+N218-O218-200</f>
        <v>70538</v>
      </c>
      <c r="Q218" s="66"/>
      <c r="R218" s="66">
        <f t="shared" si="358"/>
        <v>0</v>
      </c>
      <c r="S218" s="67">
        <f>S217+Q218-R218-200</f>
        <v>62612</v>
      </c>
      <c r="T218" s="66"/>
      <c r="U218" s="66">
        <f t="shared" si="382"/>
        <v>409.99999999999994</v>
      </c>
      <c r="V218" s="67">
        <f t="shared" si="383"/>
        <v>51165.000000000007</v>
      </c>
      <c r="W218" s="136"/>
      <c r="X218" s="69">
        <f t="shared" si="359"/>
        <v>0</v>
      </c>
      <c r="Y218" s="67">
        <f t="shared" si="430"/>
        <v>8120</v>
      </c>
      <c r="Z218" s="66"/>
      <c r="AA218" s="68">
        <f t="shared" si="435"/>
        <v>0</v>
      </c>
      <c r="AB218" s="67">
        <f t="shared" si="384"/>
        <v>4013.5</v>
      </c>
      <c r="AC218" s="66"/>
      <c r="AD218" s="66">
        <f t="shared" si="351"/>
        <v>0</v>
      </c>
      <c r="AE218" s="67">
        <f t="shared" si="385"/>
        <v>370.29999999999995</v>
      </c>
      <c r="AF218" s="66"/>
      <c r="AG218" s="78">
        <f t="shared" si="360"/>
        <v>0</v>
      </c>
      <c r="AH218" s="79">
        <f t="shared" si="386"/>
        <v>394.80000000000007</v>
      </c>
      <c r="AI218" s="66"/>
      <c r="AJ218" s="68">
        <f t="shared" si="361"/>
        <v>0</v>
      </c>
      <c r="AK218" s="67">
        <f t="shared" si="387"/>
        <v>1078</v>
      </c>
      <c r="AL218" s="66"/>
      <c r="AM218" s="68">
        <f t="shared" si="362"/>
        <v>0</v>
      </c>
      <c r="AN218" s="67">
        <f t="shared" si="388"/>
        <v>811.10000000000014</v>
      </c>
      <c r="AO218" s="66"/>
      <c r="AP218" s="68">
        <f t="shared" si="363"/>
        <v>0</v>
      </c>
      <c r="AQ218" s="67">
        <f t="shared" si="389"/>
        <v>927.39999999999964</v>
      </c>
      <c r="AR218" s="66"/>
      <c r="AS218" s="68">
        <f t="shared" si="364"/>
        <v>0</v>
      </c>
      <c r="AT218" s="67">
        <f t="shared" si="390"/>
        <v>2107.6</v>
      </c>
      <c r="AU218" s="66"/>
      <c r="AV218" s="66">
        <f t="shared" si="391"/>
        <v>0</v>
      </c>
      <c r="AW218" s="42">
        <f t="shared" si="392"/>
        <v>591.04000000000019</v>
      </c>
      <c r="AX218" s="66"/>
      <c r="AY218" s="66">
        <f t="shared" si="393"/>
        <v>0</v>
      </c>
      <c r="AZ218" s="67">
        <f t="shared" si="394"/>
        <v>1870</v>
      </c>
      <c r="BA218" s="66"/>
      <c r="BB218" s="68">
        <f t="shared" si="395"/>
        <v>0</v>
      </c>
      <c r="BC218" s="67">
        <f t="shared" si="396"/>
        <v>2830</v>
      </c>
      <c r="BD218" s="66"/>
      <c r="BE218" s="68">
        <f t="shared" si="397"/>
        <v>0</v>
      </c>
      <c r="BF218" s="67">
        <f t="shared" si="398"/>
        <v>1131.0000000000005</v>
      </c>
      <c r="BG218" s="66"/>
      <c r="BH218" s="68">
        <f t="shared" si="438"/>
        <v>0</v>
      </c>
      <c r="BI218" s="67">
        <f t="shared" si="431"/>
        <v>11697.200000000003</v>
      </c>
      <c r="BJ218" s="66"/>
      <c r="BK218" s="68">
        <f t="shared" si="399"/>
        <v>0</v>
      </c>
      <c r="BL218" s="67">
        <f t="shared" si="400"/>
        <v>6184</v>
      </c>
      <c r="BM218" s="66"/>
      <c r="BN218" s="68">
        <f t="shared" si="401"/>
        <v>0</v>
      </c>
      <c r="BO218" s="67">
        <f t="shared" si="402"/>
        <v>6613.8</v>
      </c>
      <c r="BP218" s="66"/>
      <c r="BQ218" s="68">
        <f t="shared" si="403"/>
        <v>0</v>
      </c>
      <c r="BR218" s="67">
        <f t="shared" si="404"/>
        <v>10064.399999999994</v>
      </c>
      <c r="BS218" s="66"/>
      <c r="BT218" s="66">
        <f t="shared" si="365"/>
        <v>0</v>
      </c>
      <c r="BU218" s="67">
        <f t="shared" si="432"/>
        <v>74292</v>
      </c>
      <c r="BV218" s="66"/>
      <c r="BW218" s="66">
        <f t="shared" si="366"/>
        <v>0</v>
      </c>
      <c r="BX218" s="67">
        <f t="shared" si="439"/>
        <v>56702</v>
      </c>
      <c r="BY218" s="66"/>
      <c r="BZ218" s="66">
        <f t="shared" si="367"/>
        <v>0</v>
      </c>
      <c r="CA218" s="67">
        <f t="shared" si="433"/>
        <v>66708</v>
      </c>
      <c r="CB218" s="66"/>
      <c r="CC218" s="66">
        <f t="shared" si="405"/>
        <v>0</v>
      </c>
      <c r="CD218" s="67">
        <f t="shared" si="354"/>
        <v>523</v>
      </c>
      <c r="CE218" s="66"/>
      <c r="CF218" s="66">
        <f t="shared" si="406"/>
        <v>0</v>
      </c>
      <c r="CG218" s="67">
        <f t="shared" si="407"/>
        <v>7045.9</v>
      </c>
      <c r="CH218" s="66"/>
      <c r="CI218" s="66">
        <f t="shared" si="368"/>
        <v>0</v>
      </c>
      <c r="CJ218" s="67">
        <f t="shared" si="408"/>
        <v>8813</v>
      </c>
      <c r="CK218" s="66"/>
      <c r="CL218" s="66">
        <f t="shared" si="409"/>
        <v>0</v>
      </c>
      <c r="CM218" s="79">
        <f t="shared" si="410"/>
        <v>4885</v>
      </c>
      <c r="CN218" s="66"/>
      <c r="CO218" s="68">
        <f t="shared" si="352"/>
        <v>0</v>
      </c>
      <c r="CP218" s="79">
        <f t="shared" si="411"/>
        <v>3976</v>
      </c>
      <c r="CQ218" s="66"/>
      <c r="CR218" s="68">
        <f t="shared" si="369"/>
        <v>0</v>
      </c>
      <c r="CS218" s="79">
        <f t="shared" si="345"/>
        <v>6656</v>
      </c>
      <c r="CT218" s="66"/>
      <c r="CU218" s="68">
        <f t="shared" si="370"/>
        <v>0</v>
      </c>
      <c r="CV218" s="79">
        <f t="shared" si="412"/>
        <v>7769</v>
      </c>
      <c r="CW218" s="66"/>
      <c r="CX218" s="66">
        <f t="shared" si="353"/>
        <v>0</v>
      </c>
      <c r="CY218" s="40">
        <f t="shared" si="355"/>
        <v>6603</v>
      </c>
      <c r="CZ218" s="65"/>
      <c r="DA218" s="66">
        <f t="shared" si="413"/>
        <v>0</v>
      </c>
      <c r="DB218" s="67">
        <f t="shared" si="436"/>
        <v>38286</v>
      </c>
      <c r="DC218" s="66"/>
      <c r="DD218" s="66">
        <f t="shared" si="414"/>
        <v>0</v>
      </c>
      <c r="DE218" s="67">
        <f t="shared" si="437"/>
        <v>35057</v>
      </c>
      <c r="DF218" s="66"/>
      <c r="DG218" s="69">
        <f t="shared" si="415"/>
        <v>0</v>
      </c>
      <c r="DH218" s="67">
        <f t="shared" si="344"/>
        <v>56818</v>
      </c>
      <c r="DI218" s="66"/>
      <c r="DJ218" s="66">
        <f t="shared" si="371"/>
        <v>0</v>
      </c>
      <c r="DK218" s="67">
        <f t="shared" si="416"/>
        <v>3139</v>
      </c>
      <c r="DL218" s="210"/>
      <c r="DM218" s="206">
        <f t="shared" si="372"/>
        <v>0</v>
      </c>
      <c r="DN218" s="25">
        <f t="shared" si="373"/>
        <v>0</v>
      </c>
      <c r="DO218" s="5"/>
      <c r="DP218" s="43">
        <f t="shared" si="374"/>
        <v>0</v>
      </c>
      <c r="DQ218" s="27">
        <f t="shared" si="417"/>
        <v>7097</v>
      </c>
      <c r="DR218" s="5"/>
      <c r="DS218" s="43">
        <f t="shared" si="375"/>
        <v>0</v>
      </c>
      <c r="DT218" s="27">
        <f t="shared" si="418"/>
        <v>4846</v>
      </c>
      <c r="DU218" s="5"/>
      <c r="DV218" s="43">
        <f t="shared" si="376"/>
        <v>0</v>
      </c>
      <c r="DW218" s="27">
        <f t="shared" si="419"/>
        <v>4835</v>
      </c>
      <c r="DX218" s="5"/>
      <c r="DY218" s="22">
        <f t="shared" si="377"/>
        <v>0</v>
      </c>
      <c r="DZ218" s="25">
        <f t="shared" si="420"/>
        <v>523</v>
      </c>
      <c r="EA218" s="22"/>
      <c r="EB218" s="22">
        <f t="shared" si="378"/>
        <v>0</v>
      </c>
      <c r="EC218" s="28">
        <f t="shared" si="421"/>
        <v>369</v>
      </c>
      <c r="ED218" s="5"/>
      <c r="EE218" s="43">
        <f t="shared" si="434"/>
        <v>0</v>
      </c>
      <c r="EF218" s="27">
        <f t="shared" si="422"/>
        <v>4769</v>
      </c>
      <c r="EG218" s="66"/>
      <c r="EH218" s="66">
        <f t="shared" si="380"/>
        <v>0</v>
      </c>
      <c r="EI218" s="67">
        <f t="shared" si="423"/>
        <v>24637</v>
      </c>
      <c r="EJ218" s="66"/>
      <c r="EK218" s="66">
        <f t="shared" si="381"/>
        <v>0</v>
      </c>
      <c r="EL218" s="67">
        <f t="shared" si="424"/>
        <v>23267</v>
      </c>
      <c r="EM218" s="110">
        <f t="shared" si="425"/>
        <v>91302.217472999997</v>
      </c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7"/>
      <c r="JO218" s="7"/>
      <c r="JP218" s="7"/>
      <c r="JQ218" s="7"/>
      <c r="JR218" s="7"/>
      <c r="JS218" s="7"/>
      <c r="JT218" s="7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7"/>
      <c r="KG218" s="7"/>
      <c r="KH218" s="7"/>
      <c r="KI218" s="7"/>
      <c r="KJ218" s="7"/>
      <c r="KK218" s="7"/>
      <c r="KL218" s="7"/>
      <c r="KM218" s="7"/>
    </row>
    <row r="219" spans="1:299" s="33" customFormat="1" ht="11.25" customHeight="1" x14ac:dyDescent="0.25">
      <c r="A219" s="11">
        <v>46046</v>
      </c>
      <c r="B219" s="187"/>
      <c r="C219" s="174">
        <v>8004948449</v>
      </c>
      <c r="D219" s="13" t="s">
        <v>240</v>
      </c>
      <c r="E219" s="14">
        <v>80</v>
      </c>
      <c r="F219" s="15">
        <v>10</v>
      </c>
      <c r="G219" s="16">
        <v>191516147300</v>
      </c>
      <c r="H219" s="66"/>
      <c r="I219" s="41">
        <f t="shared" si="356"/>
        <v>160</v>
      </c>
      <c r="J219" s="48">
        <f>J218+H219-I219</f>
        <v>76501</v>
      </c>
      <c r="K219" s="66"/>
      <c r="L219" s="41">
        <f t="shared" si="348"/>
        <v>160</v>
      </c>
      <c r="M219" s="48">
        <f>M218+K219-L219</f>
        <v>7408</v>
      </c>
      <c r="N219" s="66"/>
      <c r="O219" s="41">
        <f t="shared" si="357"/>
        <v>160</v>
      </c>
      <c r="P219" s="48">
        <f>P218+N219-O219</f>
        <v>70378</v>
      </c>
      <c r="Q219" s="66"/>
      <c r="R219" s="66">
        <f t="shared" si="358"/>
        <v>0</v>
      </c>
      <c r="S219" s="67">
        <f>S218+Q219-R219-160</f>
        <v>62452</v>
      </c>
      <c r="T219" s="66"/>
      <c r="U219" s="66">
        <f t="shared" si="382"/>
        <v>808</v>
      </c>
      <c r="V219" s="67">
        <f t="shared" si="383"/>
        <v>50357.000000000007</v>
      </c>
      <c r="W219" s="136"/>
      <c r="X219" s="69">
        <f t="shared" si="359"/>
        <v>0</v>
      </c>
      <c r="Y219" s="67">
        <f t="shared" si="430"/>
        <v>8120</v>
      </c>
      <c r="Z219" s="66"/>
      <c r="AA219" s="68">
        <f t="shared" si="435"/>
        <v>0</v>
      </c>
      <c r="AB219" s="67">
        <f t="shared" si="384"/>
        <v>4013.5</v>
      </c>
      <c r="AC219" s="66"/>
      <c r="AD219" s="66">
        <f t="shared" si="351"/>
        <v>0</v>
      </c>
      <c r="AE219" s="67">
        <f t="shared" si="385"/>
        <v>370.29999999999995</v>
      </c>
      <c r="AF219" s="66"/>
      <c r="AG219" s="78">
        <f t="shared" si="360"/>
        <v>0</v>
      </c>
      <c r="AH219" s="79">
        <f t="shared" si="386"/>
        <v>394.80000000000007</v>
      </c>
      <c r="AI219" s="66"/>
      <c r="AJ219" s="68">
        <f t="shared" si="361"/>
        <v>0</v>
      </c>
      <c r="AK219" s="67">
        <f t="shared" si="387"/>
        <v>1078</v>
      </c>
      <c r="AL219" s="66"/>
      <c r="AM219" s="68">
        <f t="shared" si="362"/>
        <v>0</v>
      </c>
      <c r="AN219" s="67">
        <f t="shared" si="388"/>
        <v>811.10000000000014</v>
      </c>
      <c r="AO219" s="66"/>
      <c r="AP219" s="68">
        <f t="shared" si="363"/>
        <v>0</v>
      </c>
      <c r="AQ219" s="67">
        <f t="shared" si="389"/>
        <v>927.39999999999964</v>
      </c>
      <c r="AR219" s="66"/>
      <c r="AS219" s="68">
        <f t="shared" si="364"/>
        <v>0</v>
      </c>
      <c r="AT219" s="67">
        <f t="shared" si="390"/>
        <v>2107.6</v>
      </c>
      <c r="AU219" s="66"/>
      <c r="AV219" s="66">
        <f t="shared" si="391"/>
        <v>0</v>
      </c>
      <c r="AW219" s="42">
        <f t="shared" si="392"/>
        <v>591.04000000000019</v>
      </c>
      <c r="AX219" s="66"/>
      <c r="AY219" s="66">
        <f t="shared" si="393"/>
        <v>0</v>
      </c>
      <c r="AZ219" s="67">
        <f t="shared" si="394"/>
        <v>1870</v>
      </c>
      <c r="BA219" s="66"/>
      <c r="BB219" s="68">
        <f t="shared" si="395"/>
        <v>0</v>
      </c>
      <c r="BC219" s="67">
        <f t="shared" si="396"/>
        <v>2830</v>
      </c>
      <c r="BD219" s="66"/>
      <c r="BE219" s="68">
        <f t="shared" si="397"/>
        <v>0</v>
      </c>
      <c r="BF219" s="67">
        <f t="shared" si="398"/>
        <v>1131.0000000000005</v>
      </c>
      <c r="BG219" s="66"/>
      <c r="BH219" s="68">
        <f t="shared" si="438"/>
        <v>0</v>
      </c>
      <c r="BI219" s="67">
        <f t="shared" si="431"/>
        <v>11697.200000000003</v>
      </c>
      <c r="BJ219" s="66"/>
      <c r="BK219" s="68">
        <f t="shared" si="399"/>
        <v>0</v>
      </c>
      <c r="BL219" s="67">
        <f t="shared" si="400"/>
        <v>6184</v>
      </c>
      <c r="BM219" s="66"/>
      <c r="BN219" s="68">
        <f t="shared" si="401"/>
        <v>0</v>
      </c>
      <c r="BO219" s="67">
        <f t="shared" si="402"/>
        <v>6613.8</v>
      </c>
      <c r="BP219" s="66"/>
      <c r="BQ219" s="68">
        <f t="shared" si="403"/>
        <v>0</v>
      </c>
      <c r="BR219" s="67">
        <f t="shared" si="404"/>
        <v>10064.399999999994</v>
      </c>
      <c r="BS219" s="66"/>
      <c r="BT219" s="66">
        <f t="shared" si="365"/>
        <v>0</v>
      </c>
      <c r="BU219" s="67">
        <f t="shared" si="432"/>
        <v>74292</v>
      </c>
      <c r="BV219" s="66"/>
      <c r="BW219" s="66">
        <f t="shared" si="366"/>
        <v>0</v>
      </c>
      <c r="BX219" s="67">
        <f t="shared" si="439"/>
        <v>56702</v>
      </c>
      <c r="BY219" s="66"/>
      <c r="BZ219" s="66">
        <f t="shared" si="367"/>
        <v>0</v>
      </c>
      <c r="CA219" s="67">
        <f t="shared" si="433"/>
        <v>66708</v>
      </c>
      <c r="CB219" s="66"/>
      <c r="CC219" s="66">
        <f t="shared" si="405"/>
        <v>0</v>
      </c>
      <c r="CD219" s="67">
        <f t="shared" si="354"/>
        <v>523</v>
      </c>
      <c r="CE219" s="66"/>
      <c r="CF219" s="66">
        <f t="shared" si="406"/>
        <v>0</v>
      </c>
      <c r="CG219" s="67">
        <f t="shared" si="407"/>
        <v>7045.9</v>
      </c>
      <c r="CH219" s="66"/>
      <c r="CI219" s="66">
        <f t="shared" si="368"/>
        <v>0</v>
      </c>
      <c r="CJ219" s="67">
        <f t="shared" si="408"/>
        <v>8813</v>
      </c>
      <c r="CK219" s="66"/>
      <c r="CL219" s="66">
        <f t="shared" si="409"/>
        <v>0</v>
      </c>
      <c r="CM219" s="79">
        <f t="shared" si="410"/>
        <v>4885</v>
      </c>
      <c r="CN219" s="66"/>
      <c r="CO219" s="68">
        <f t="shared" si="352"/>
        <v>0</v>
      </c>
      <c r="CP219" s="79">
        <f t="shared" si="411"/>
        <v>3976</v>
      </c>
      <c r="CQ219" s="66"/>
      <c r="CR219" s="68">
        <f t="shared" si="369"/>
        <v>0</v>
      </c>
      <c r="CS219" s="79">
        <f t="shared" si="345"/>
        <v>6656</v>
      </c>
      <c r="CT219" s="66"/>
      <c r="CU219" s="68">
        <f t="shared" si="370"/>
        <v>0</v>
      </c>
      <c r="CV219" s="79">
        <f t="shared" si="412"/>
        <v>7769</v>
      </c>
      <c r="CW219" s="66"/>
      <c r="CX219" s="66">
        <f t="shared" si="353"/>
        <v>0</v>
      </c>
      <c r="CY219" s="40">
        <f t="shared" si="355"/>
        <v>6603</v>
      </c>
      <c r="CZ219" s="65"/>
      <c r="DA219" s="66">
        <f t="shared" si="413"/>
        <v>0</v>
      </c>
      <c r="DB219" s="67">
        <f t="shared" si="436"/>
        <v>38286</v>
      </c>
      <c r="DC219" s="66"/>
      <c r="DD219" s="66">
        <f t="shared" si="414"/>
        <v>0</v>
      </c>
      <c r="DE219" s="67">
        <f t="shared" si="437"/>
        <v>35057</v>
      </c>
      <c r="DF219" s="66"/>
      <c r="DG219" s="69">
        <f t="shared" si="415"/>
        <v>80</v>
      </c>
      <c r="DH219" s="67">
        <f t="shared" si="344"/>
        <v>56738</v>
      </c>
      <c r="DI219" s="66"/>
      <c r="DJ219" s="66">
        <f t="shared" si="371"/>
        <v>0</v>
      </c>
      <c r="DK219" s="67">
        <f t="shared" si="416"/>
        <v>3139</v>
      </c>
      <c r="DL219" s="210"/>
      <c r="DM219" s="206">
        <f t="shared" si="372"/>
        <v>0</v>
      </c>
      <c r="DN219" s="25">
        <f t="shared" si="373"/>
        <v>0</v>
      </c>
      <c r="DO219" s="5"/>
      <c r="DP219" s="43">
        <f t="shared" si="374"/>
        <v>0</v>
      </c>
      <c r="DQ219" s="27">
        <f t="shared" si="417"/>
        <v>7097</v>
      </c>
      <c r="DR219" s="5"/>
      <c r="DS219" s="43">
        <f t="shared" si="375"/>
        <v>0</v>
      </c>
      <c r="DT219" s="27">
        <f t="shared" si="418"/>
        <v>4846</v>
      </c>
      <c r="DU219" s="5"/>
      <c r="DV219" s="43">
        <f t="shared" si="376"/>
        <v>0</v>
      </c>
      <c r="DW219" s="27">
        <f t="shared" si="419"/>
        <v>4835</v>
      </c>
      <c r="DX219" s="5"/>
      <c r="DY219" s="22">
        <f t="shared" si="377"/>
        <v>0</v>
      </c>
      <c r="DZ219" s="25">
        <f t="shared" si="420"/>
        <v>523</v>
      </c>
      <c r="EA219" s="22"/>
      <c r="EB219" s="22">
        <f t="shared" si="378"/>
        <v>0</v>
      </c>
      <c r="EC219" s="28">
        <f t="shared" si="421"/>
        <v>369</v>
      </c>
      <c r="ED219" s="5"/>
      <c r="EE219" s="43">
        <f t="shared" si="434"/>
        <v>0</v>
      </c>
      <c r="EF219" s="27">
        <f t="shared" si="422"/>
        <v>4769</v>
      </c>
      <c r="EG219" s="66"/>
      <c r="EH219" s="66">
        <f t="shared" si="380"/>
        <v>0</v>
      </c>
      <c r="EI219" s="67">
        <f t="shared" si="423"/>
        <v>24637</v>
      </c>
      <c r="EJ219" s="66"/>
      <c r="EK219" s="66">
        <f t="shared" si="381"/>
        <v>0</v>
      </c>
      <c r="EL219" s="67">
        <f t="shared" si="424"/>
        <v>23267</v>
      </c>
      <c r="EM219" s="110">
        <f t="shared" si="425"/>
        <v>91079.499473000003</v>
      </c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</row>
    <row r="220" spans="1:299" s="33" customFormat="1" ht="11.25" customHeight="1" x14ac:dyDescent="0.25">
      <c r="A220" s="11">
        <v>46046</v>
      </c>
      <c r="B220" s="187"/>
      <c r="C220" s="178">
        <v>8004948451</v>
      </c>
      <c r="D220" s="88" t="s">
        <v>125</v>
      </c>
      <c r="E220" s="89">
        <v>100</v>
      </c>
      <c r="F220" s="137">
        <v>5</v>
      </c>
      <c r="G220" s="90">
        <v>191516769144</v>
      </c>
      <c r="H220" s="66"/>
      <c r="I220" s="41">
        <f t="shared" si="356"/>
        <v>0</v>
      </c>
      <c r="J220" s="48">
        <f>J219+H220-I220-200</f>
        <v>76301</v>
      </c>
      <c r="K220" s="66"/>
      <c r="L220" s="41">
        <f t="shared" si="348"/>
        <v>0</v>
      </c>
      <c r="M220" s="48">
        <f>M219+K220-L220-200</f>
        <v>7208</v>
      </c>
      <c r="N220" s="66"/>
      <c r="O220" s="41">
        <f t="shared" si="357"/>
        <v>0</v>
      </c>
      <c r="P220" s="48">
        <f>P219+N220-O220-200</f>
        <v>70178</v>
      </c>
      <c r="Q220" s="66"/>
      <c r="R220" s="66">
        <f t="shared" si="358"/>
        <v>0</v>
      </c>
      <c r="S220" s="67">
        <f>S219+Q220-R220-200</f>
        <v>62252</v>
      </c>
      <c r="T220" s="66"/>
      <c r="U220" s="66">
        <f t="shared" si="382"/>
        <v>509.99999999999994</v>
      </c>
      <c r="V220" s="67">
        <f t="shared" si="383"/>
        <v>49847.000000000007</v>
      </c>
      <c r="W220" s="136"/>
      <c r="X220" s="69">
        <f t="shared" si="359"/>
        <v>0</v>
      </c>
      <c r="Y220" s="67">
        <f t="shared" si="430"/>
        <v>8120</v>
      </c>
      <c r="Z220" s="66"/>
      <c r="AA220" s="68">
        <f t="shared" si="435"/>
        <v>0</v>
      </c>
      <c r="AB220" s="67">
        <f t="shared" si="384"/>
        <v>4013.5</v>
      </c>
      <c r="AC220" s="66"/>
      <c r="AD220" s="66">
        <f t="shared" si="351"/>
        <v>0</v>
      </c>
      <c r="AE220" s="67">
        <f t="shared" si="385"/>
        <v>370.29999999999995</v>
      </c>
      <c r="AF220" s="66"/>
      <c r="AG220" s="78">
        <f t="shared" si="360"/>
        <v>0</v>
      </c>
      <c r="AH220" s="79">
        <f t="shared" si="386"/>
        <v>394.80000000000007</v>
      </c>
      <c r="AI220" s="66"/>
      <c r="AJ220" s="68">
        <f t="shared" si="361"/>
        <v>0</v>
      </c>
      <c r="AK220" s="67">
        <f t="shared" si="387"/>
        <v>1078</v>
      </c>
      <c r="AL220" s="66"/>
      <c r="AM220" s="68">
        <f t="shared" si="362"/>
        <v>0</v>
      </c>
      <c r="AN220" s="67">
        <f t="shared" si="388"/>
        <v>811.10000000000014</v>
      </c>
      <c r="AO220" s="66"/>
      <c r="AP220" s="68">
        <f t="shared" si="363"/>
        <v>0</v>
      </c>
      <c r="AQ220" s="67">
        <f t="shared" si="389"/>
        <v>927.39999999999964</v>
      </c>
      <c r="AR220" s="66"/>
      <c r="AS220" s="68">
        <f t="shared" si="364"/>
        <v>0</v>
      </c>
      <c r="AT220" s="67">
        <f t="shared" si="390"/>
        <v>2107.6</v>
      </c>
      <c r="AU220" s="66"/>
      <c r="AV220" s="66">
        <f t="shared" si="391"/>
        <v>0</v>
      </c>
      <c r="AW220" s="42">
        <f t="shared" si="392"/>
        <v>591.04000000000019</v>
      </c>
      <c r="AX220" s="66"/>
      <c r="AY220" s="66">
        <f t="shared" si="393"/>
        <v>0</v>
      </c>
      <c r="AZ220" s="67">
        <f t="shared" si="394"/>
        <v>1870</v>
      </c>
      <c r="BA220" s="66"/>
      <c r="BB220" s="68">
        <f t="shared" si="395"/>
        <v>0</v>
      </c>
      <c r="BC220" s="67">
        <f t="shared" si="396"/>
        <v>2830</v>
      </c>
      <c r="BD220" s="66"/>
      <c r="BE220" s="68">
        <f t="shared" si="397"/>
        <v>0</v>
      </c>
      <c r="BF220" s="67">
        <f t="shared" si="398"/>
        <v>1131.0000000000005</v>
      </c>
      <c r="BG220" s="66"/>
      <c r="BH220" s="68">
        <f t="shared" si="438"/>
        <v>0</v>
      </c>
      <c r="BI220" s="67">
        <f t="shared" si="431"/>
        <v>11697.200000000003</v>
      </c>
      <c r="BJ220" s="66"/>
      <c r="BK220" s="68">
        <f t="shared" si="399"/>
        <v>0</v>
      </c>
      <c r="BL220" s="67">
        <f t="shared" si="400"/>
        <v>6184</v>
      </c>
      <c r="BM220" s="66"/>
      <c r="BN220" s="68">
        <f t="shared" si="401"/>
        <v>0</v>
      </c>
      <c r="BO220" s="67">
        <f t="shared" si="402"/>
        <v>6613.8</v>
      </c>
      <c r="BP220" s="66"/>
      <c r="BQ220" s="68">
        <f t="shared" si="403"/>
        <v>0</v>
      </c>
      <c r="BR220" s="67">
        <f t="shared" si="404"/>
        <v>10064.399999999994</v>
      </c>
      <c r="BS220" s="66"/>
      <c r="BT220" s="66">
        <f t="shared" si="365"/>
        <v>0</v>
      </c>
      <c r="BU220" s="67">
        <f t="shared" si="432"/>
        <v>74292</v>
      </c>
      <c r="BV220" s="66"/>
      <c r="BW220" s="66">
        <f t="shared" si="366"/>
        <v>0</v>
      </c>
      <c r="BX220" s="67">
        <f t="shared" si="439"/>
        <v>56702</v>
      </c>
      <c r="BY220" s="66"/>
      <c r="BZ220" s="66">
        <f t="shared" si="367"/>
        <v>0</v>
      </c>
      <c r="CA220" s="67">
        <f t="shared" si="433"/>
        <v>66708</v>
      </c>
      <c r="CB220" s="66"/>
      <c r="CC220" s="66">
        <f t="shared" si="405"/>
        <v>0</v>
      </c>
      <c r="CD220" s="67">
        <f t="shared" si="354"/>
        <v>523</v>
      </c>
      <c r="CE220" s="66"/>
      <c r="CF220" s="66">
        <f t="shared" si="406"/>
        <v>0</v>
      </c>
      <c r="CG220" s="67">
        <f t="shared" si="407"/>
        <v>7045.9</v>
      </c>
      <c r="CH220" s="66"/>
      <c r="CI220" s="66">
        <f t="shared" si="368"/>
        <v>0</v>
      </c>
      <c r="CJ220" s="67">
        <f t="shared" si="408"/>
        <v>8813</v>
      </c>
      <c r="CK220" s="66"/>
      <c r="CL220" s="66">
        <f t="shared" si="409"/>
        <v>0</v>
      </c>
      <c r="CM220" s="79">
        <f t="shared" si="410"/>
        <v>4885</v>
      </c>
      <c r="CN220" s="66"/>
      <c r="CO220" s="68">
        <f t="shared" si="352"/>
        <v>0</v>
      </c>
      <c r="CP220" s="79">
        <f t="shared" si="411"/>
        <v>3976</v>
      </c>
      <c r="CQ220" s="66"/>
      <c r="CR220" s="68">
        <f t="shared" si="369"/>
        <v>0</v>
      </c>
      <c r="CS220" s="79">
        <f t="shared" si="345"/>
        <v>6656</v>
      </c>
      <c r="CT220" s="66"/>
      <c r="CU220" s="68">
        <f t="shared" si="370"/>
        <v>0</v>
      </c>
      <c r="CV220" s="79">
        <f t="shared" si="412"/>
        <v>7769</v>
      </c>
      <c r="CW220" s="66"/>
      <c r="CX220" s="66">
        <f t="shared" si="353"/>
        <v>0</v>
      </c>
      <c r="CY220" s="40">
        <f t="shared" si="355"/>
        <v>6603</v>
      </c>
      <c r="CZ220" s="65"/>
      <c r="DA220" s="66">
        <f t="shared" si="413"/>
        <v>0</v>
      </c>
      <c r="DB220" s="67">
        <f t="shared" si="436"/>
        <v>38286</v>
      </c>
      <c r="DC220" s="66"/>
      <c r="DD220" s="66">
        <f t="shared" si="414"/>
        <v>0</v>
      </c>
      <c r="DE220" s="67">
        <f t="shared" si="437"/>
        <v>35057</v>
      </c>
      <c r="DF220" s="66"/>
      <c r="DG220" s="69">
        <f t="shared" si="415"/>
        <v>0</v>
      </c>
      <c r="DH220" s="67">
        <f t="shared" si="344"/>
        <v>56738</v>
      </c>
      <c r="DI220" s="66"/>
      <c r="DJ220" s="66">
        <f t="shared" si="371"/>
        <v>0</v>
      </c>
      <c r="DK220" s="67">
        <f t="shared" si="416"/>
        <v>3139</v>
      </c>
      <c r="DL220" s="210"/>
      <c r="DM220" s="206">
        <f t="shared" si="372"/>
        <v>0</v>
      </c>
      <c r="DN220" s="25">
        <f t="shared" si="373"/>
        <v>0</v>
      </c>
      <c r="DO220" s="5"/>
      <c r="DP220" s="43">
        <f t="shared" si="374"/>
        <v>0</v>
      </c>
      <c r="DQ220" s="27">
        <f t="shared" si="417"/>
        <v>7097</v>
      </c>
      <c r="DR220" s="5"/>
      <c r="DS220" s="43">
        <f t="shared" si="375"/>
        <v>0</v>
      </c>
      <c r="DT220" s="27">
        <f t="shared" si="418"/>
        <v>4846</v>
      </c>
      <c r="DU220" s="5"/>
      <c r="DV220" s="43">
        <f t="shared" si="376"/>
        <v>0</v>
      </c>
      <c r="DW220" s="27">
        <f t="shared" si="419"/>
        <v>4835</v>
      </c>
      <c r="DX220" s="5"/>
      <c r="DY220" s="22">
        <f t="shared" si="377"/>
        <v>0</v>
      </c>
      <c r="DZ220" s="25">
        <f t="shared" si="420"/>
        <v>523</v>
      </c>
      <c r="EA220" s="22"/>
      <c r="EB220" s="22">
        <f t="shared" si="378"/>
        <v>0</v>
      </c>
      <c r="EC220" s="28">
        <f t="shared" si="421"/>
        <v>369</v>
      </c>
      <c r="ED220" s="5"/>
      <c r="EE220" s="43">
        <f t="shared" si="434"/>
        <v>0</v>
      </c>
      <c r="EF220" s="27">
        <f t="shared" si="422"/>
        <v>4769</v>
      </c>
      <c r="EG220" s="66"/>
      <c r="EH220" s="66">
        <f t="shared" si="380"/>
        <v>0</v>
      </c>
      <c r="EI220" s="67">
        <f t="shared" si="423"/>
        <v>24637</v>
      </c>
      <c r="EJ220" s="66"/>
      <c r="EK220" s="66">
        <f t="shared" si="381"/>
        <v>0</v>
      </c>
      <c r="EL220" s="67">
        <f t="shared" si="424"/>
        <v>23267</v>
      </c>
      <c r="EM220" s="110">
        <f t="shared" si="425"/>
        <v>90228.928673000002</v>
      </c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7"/>
      <c r="JO220" s="7"/>
      <c r="JP220" s="7"/>
      <c r="JQ220" s="7"/>
      <c r="JR220" s="7"/>
      <c r="JS220" s="7"/>
      <c r="JT220" s="7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7"/>
      <c r="KG220" s="7"/>
      <c r="KH220" s="7"/>
      <c r="KI220" s="7"/>
      <c r="KJ220" s="7"/>
      <c r="KK220" s="7"/>
      <c r="KL220" s="7"/>
      <c r="KM220" s="7"/>
    </row>
    <row r="221" spans="1:299" s="33" customFormat="1" ht="13.2" x14ac:dyDescent="0.25">
      <c r="A221" s="11">
        <v>46046</v>
      </c>
      <c r="B221" s="187"/>
      <c r="C221" s="174">
        <v>8004944567</v>
      </c>
      <c r="D221" s="13" t="s">
        <v>209</v>
      </c>
      <c r="E221" s="14">
        <v>960</v>
      </c>
      <c r="F221" s="15">
        <v>0.25</v>
      </c>
      <c r="G221" s="16">
        <v>191516144323</v>
      </c>
      <c r="H221" s="66"/>
      <c r="I221" s="41">
        <f t="shared" si="356"/>
        <v>1920</v>
      </c>
      <c r="J221" s="48">
        <f t="shared" ref="J221:J252" si="440">J220+H221-I221</f>
        <v>74381</v>
      </c>
      <c r="K221" s="66"/>
      <c r="L221" s="41">
        <f t="shared" si="348"/>
        <v>1920</v>
      </c>
      <c r="M221" s="48">
        <f t="shared" ref="M221:M252" si="441">M220+K221-L221</f>
        <v>5288</v>
      </c>
      <c r="N221" s="66"/>
      <c r="O221" s="41">
        <f t="shared" si="357"/>
        <v>1920</v>
      </c>
      <c r="P221" s="48">
        <f t="shared" ref="P221:P252" si="442">P220+N221-O221</f>
        <v>68258</v>
      </c>
      <c r="Q221" s="66"/>
      <c r="R221" s="66">
        <f t="shared" si="358"/>
        <v>1920</v>
      </c>
      <c r="S221" s="67">
        <f t="shared" ref="S221:S264" si="443">S220+Q221-R221</f>
        <v>60332</v>
      </c>
      <c r="T221" s="66"/>
      <c r="U221" s="66">
        <f t="shared" si="382"/>
        <v>336</v>
      </c>
      <c r="V221" s="67">
        <f t="shared" si="383"/>
        <v>49511.000000000007</v>
      </c>
      <c r="W221" s="136"/>
      <c r="X221" s="69">
        <f t="shared" si="359"/>
        <v>0</v>
      </c>
      <c r="Y221" s="67">
        <f t="shared" si="430"/>
        <v>8120</v>
      </c>
      <c r="Z221" s="66"/>
      <c r="AA221" s="68">
        <f t="shared" si="435"/>
        <v>0</v>
      </c>
      <c r="AB221" s="67">
        <f t="shared" si="384"/>
        <v>4013.5</v>
      </c>
      <c r="AC221" s="66"/>
      <c r="AD221" s="66">
        <f t="shared" si="351"/>
        <v>0</v>
      </c>
      <c r="AE221" s="67">
        <f t="shared" si="385"/>
        <v>370.29999999999995</v>
      </c>
      <c r="AF221" s="66"/>
      <c r="AG221" s="78">
        <f t="shared" si="360"/>
        <v>0</v>
      </c>
      <c r="AH221" s="79">
        <f t="shared" si="386"/>
        <v>394.80000000000007</v>
      </c>
      <c r="AI221" s="66"/>
      <c r="AJ221" s="68">
        <f t="shared" si="361"/>
        <v>0</v>
      </c>
      <c r="AK221" s="67">
        <f t="shared" si="387"/>
        <v>1078</v>
      </c>
      <c r="AL221" s="66"/>
      <c r="AM221" s="68">
        <f t="shared" si="362"/>
        <v>0</v>
      </c>
      <c r="AN221" s="67">
        <f t="shared" si="388"/>
        <v>811.10000000000014</v>
      </c>
      <c r="AO221" s="66"/>
      <c r="AP221" s="68">
        <f t="shared" si="363"/>
        <v>0</v>
      </c>
      <c r="AQ221" s="67">
        <f t="shared" si="389"/>
        <v>927.39999999999964</v>
      </c>
      <c r="AR221" s="66"/>
      <c r="AS221" s="68">
        <f t="shared" si="364"/>
        <v>0</v>
      </c>
      <c r="AT221" s="67">
        <f t="shared" si="390"/>
        <v>2107.6</v>
      </c>
      <c r="AU221" s="66"/>
      <c r="AV221" s="66">
        <f t="shared" si="391"/>
        <v>0</v>
      </c>
      <c r="AW221" s="42">
        <f t="shared" si="392"/>
        <v>591.04000000000019</v>
      </c>
      <c r="AX221" s="66"/>
      <c r="AY221" s="66">
        <f t="shared" si="393"/>
        <v>0</v>
      </c>
      <c r="AZ221" s="67">
        <f t="shared" si="394"/>
        <v>1870</v>
      </c>
      <c r="BA221" s="66"/>
      <c r="BB221" s="68">
        <f t="shared" si="395"/>
        <v>0</v>
      </c>
      <c r="BC221" s="67">
        <f t="shared" si="396"/>
        <v>2830</v>
      </c>
      <c r="BD221" s="66"/>
      <c r="BE221" s="68">
        <f t="shared" si="397"/>
        <v>0</v>
      </c>
      <c r="BF221" s="67">
        <f t="shared" si="398"/>
        <v>1131.0000000000005</v>
      </c>
      <c r="BG221" s="66"/>
      <c r="BH221" s="68">
        <f t="shared" si="438"/>
        <v>0</v>
      </c>
      <c r="BI221" s="67">
        <f t="shared" si="431"/>
        <v>11697.200000000003</v>
      </c>
      <c r="BJ221" s="66"/>
      <c r="BK221" s="68">
        <f t="shared" si="399"/>
        <v>0</v>
      </c>
      <c r="BL221" s="67">
        <f t="shared" si="400"/>
        <v>6184</v>
      </c>
      <c r="BM221" s="66"/>
      <c r="BN221" s="68">
        <f t="shared" si="401"/>
        <v>0</v>
      </c>
      <c r="BO221" s="67">
        <f t="shared" si="402"/>
        <v>6613.8</v>
      </c>
      <c r="BP221" s="66"/>
      <c r="BQ221" s="68">
        <f t="shared" si="403"/>
        <v>0</v>
      </c>
      <c r="BR221" s="67">
        <f t="shared" si="404"/>
        <v>10064.399999999994</v>
      </c>
      <c r="BS221" s="66"/>
      <c r="BT221" s="66">
        <f t="shared" si="365"/>
        <v>0</v>
      </c>
      <c r="BU221" s="67">
        <f t="shared" si="432"/>
        <v>74292</v>
      </c>
      <c r="BV221" s="66"/>
      <c r="BW221" s="66">
        <f t="shared" si="366"/>
        <v>0</v>
      </c>
      <c r="BX221" s="67">
        <f t="shared" si="439"/>
        <v>56702</v>
      </c>
      <c r="BY221" s="66"/>
      <c r="BZ221" s="66">
        <f t="shared" si="367"/>
        <v>0</v>
      </c>
      <c r="CA221" s="67">
        <f t="shared" si="433"/>
        <v>66708</v>
      </c>
      <c r="CB221" s="66"/>
      <c r="CC221" s="66">
        <f t="shared" si="405"/>
        <v>0</v>
      </c>
      <c r="CD221" s="67">
        <f t="shared" si="354"/>
        <v>523</v>
      </c>
      <c r="CE221" s="66"/>
      <c r="CF221" s="66">
        <f t="shared" si="406"/>
        <v>0</v>
      </c>
      <c r="CG221" s="67">
        <f t="shared" si="407"/>
        <v>7045.9</v>
      </c>
      <c r="CH221" s="66"/>
      <c r="CI221" s="66">
        <f t="shared" si="368"/>
        <v>0</v>
      </c>
      <c r="CJ221" s="67">
        <f t="shared" si="408"/>
        <v>8813</v>
      </c>
      <c r="CK221" s="66"/>
      <c r="CL221" s="66">
        <f t="shared" si="409"/>
        <v>0</v>
      </c>
      <c r="CM221" s="79">
        <f t="shared" si="410"/>
        <v>4885</v>
      </c>
      <c r="CN221" s="66"/>
      <c r="CO221" s="68">
        <f t="shared" si="352"/>
        <v>0</v>
      </c>
      <c r="CP221" s="79">
        <f t="shared" si="411"/>
        <v>3976</v>
      </c>
      <c r="CQ221" s="66"/>
      <c r="CR221" s="68">
        <f t="shared" si="369"/>
        <v>0</v>
      </c>
      <c r="CS221" s="79">
        <f t="shared" si="345"/>
        <v>6656</v>
      </c>
      <c r="CT221" s="66"/>
      <c r="CU221" s="68">
        <f t="shared" si="370"/>
        <v>0</v>
      </c>
      <c r="CV221" s="79">
        <f t="shared" si="412"/>
        <v>7769</v>
      </c>
      <c r="CW221" s="66"/>
      <c r="CX221" s="66">
        <f t="shared" si="353"/>
        <v>0</v>
      </c>
      <c r="CY221" s="40">
        <f t="shared" si="355"/>
        <v>6603</v>
      </c>
      <c r="CZ221" s="65"/>
      <c r="DA221" s="66">
        <f t="shared" si="413"/>
        <v>0</v>
      </c>
      <c r="DB221" s="67">
        <f t="shared" si="436"/>
        <v>38286</v>
      </c>
      <c r="DC221" s="66"/>
      <c r="DD221" s="66">
        <f t="shared" si="414"/>
        <v>0</v>
      </c>
      <c r="DE221" s="67">
        <f t="shared" si="437"/>
        <v>35057</v>
      </c>
      <c r="DF221" s="66"/>
      <c r="DG221" s="69">
        <f t="shared" si="415"/>
        <v>0</v>
      </c>
      <c r="DH221" s="67">
        <f>+DH220+DF221-DG221-8058</f>
        <v>48680</v>
      </c>
      <c r="DI221" s="66"/>
      <c r="DJ221" s="66">
        <f t="shared" si="371"/>
        <v>0</v>
      </c>
      <c r="DK221" s="67">
        <f t="shared" si="416"/>
        <v>3139</v>
      </c>
      <c r="DL221" s="210"/>
      <c r="DM221" s="206">
        <f t="shared" si="372"/>
        <v>0</v>
      </c>
      <c r="DN221" s="25">
        <f t="shared" si="373"/>
        <v>0</v>
      </c>
      <c r="DO221" s="5"/>
      <c r="DP221" s="43">
        <f t="shared" si="374"/>
        <v>0</v>
      </c>
      <c r="DQ221" s="27">
        <f t="shared" si="417"/>
        <v>7097</v>
      </c>
      <c r="DR221" s="5"/>
      <c r="DS221" s="43">
        <f t="shared" si="375"/>
        <v>0</v>
      </c>
      <c r="DT221" s="27">
        <f t="shared" si="418"/>
        <v>4846</v>
      </c>
      <c r="DU221" s="5"/>
      <c r="DV221" s="43">
        <f t="shared" si="376"/>
        <v>0</v>
      </c>
      <c r="DW221" s="27">
        <f t="shared" si="419"/>
        <v>4835</v>
      </c>
      <c r="DX221" s="5"/>
      <c r="DY221" s="22">
        <f t="shared" si="377"/>
        <v>0</v>
      </c>
      <c r="DZ221" s="25">
        <f t="shared" si="420"/>
        <v>523</v>
      </c>
      <c r="EA221" s="22"/>
      <c r="EB221" s="22">
        <f t="shared" si="378"/>
        <v>0</v>
      </c>
      <c r="EC221" s="28">
        <f t="shared" si="421"/>
        <v>369</v>
      </c>
      <c r="ED221" s="5"/>
      <c r="EE221" s="43">
        <f t="shared" si="434"/>
        <v>0</v>
      </c>
      <c r="EF221" s="27">
        <f t="shared" si="422"/>
        <v>4769</v>
      </c>
      <c r="EG221" s="66"/>
      <c r="EH221" s="66">
        <f t="shared" si="380"/>
        <v>0</v>
      </c>
      <c r="EI221" s="67">
        <f t="shared" si="423"/>
        <v>24637</v>
      </c>
      <c r="EJ221" s="66"/>
      <c r="EK221" s="66">
        <f t="shared" si="381"/>
        <v>0</v>
      </c>
      <c r="EL221" s="67">
        <f t="shared" si="424"/>
        <v>23267</v>
      </c>
      <c r="EM221" s="110">
        <f t="shared" si="425"/>
        <v>90191.612092999989</v>
      </c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  <c r="KM221" s="7"/>
    </row>
    <row r="222" spans="1:299" s="33" customFormat="1" ht="12" customHeight="1" x14ac:dyDescent="0.25">
      <c r="A222" s="219">
        <v>46046</v>
      </c>
      <c r="B222" s="242"/>
      <c r="C222" s="247" t="s">
        <v>165</v>
      </c>
      <c r="D222" s="244"/>
      <c r="E222" s="245"/>
      <c r="F222" s="246"/>
      <c r="G222" s="224"/>
      <c r="H222" s="225">
        <v>-106</v>
      </c>
      <c r="I222" s="226">
        <f t="shared" si="356"/>
        <v>0</v>
      </c>
      <c r="J222" s="227">
        <f t="shared" si="440"/>
        <v>74275</v>
      </c>
      <c r="K222" s="225">
        <v>-106</v>
      </c>
      <c r="L222" s="226">
        <f t="shared" si="348"/>
        <v>0</v>
      </c>
      <c r="M222" s="227">
        <f t="shared" si="441"/>
        <v>5182</v>
      </c>
      <c r="N222" s="225">
        <v>-106</v>
      </c>
      <c r="O222" s="226">
        <f t="shared" si="357"/>
        <v>0</v>
      </c>
      <c r="P222" s="227">
        <f t="shared" si="442"/>
        <v>68152</v>
      </c>
      <c r="Q222" s="225"/>
      <c r="R222" s="225">
        <f t="shared" si="358"/>
        <v>0</v>
      </c>
      <c r="S222" s="225">
        <f t="shared" si="443"/>
        <v>60332</v>
      </c>
      <c r="T222" s="225">
        <v>-37</v>
      </c>
      <c r="U222" s="225">
        <f t="shared" si="382"/>
        <v>0</v>
      </c>
      <c r="V222" s="225">
        <f t="shared" si="383"/>
        <v>49474.000000000007</v>
      </c>
      <c r="W222" s="228"/>
      <c r="X222" s="229">
        <f t="shared" si="359"/>
        <v>0</v>
      </c>
      <c r="Y222" s="225">
        <f t="shared" si="430"/>
        <v>8120</v>
      </c>
      <c r="Z222" s="225"/>
      <c r="AA222" s="228">
        <f t="shared" si="435"/>
        <v>0</v>
      </c>
      <c r="AB222" s="225">
        <f t="shared" si="384"/>
        <v>4013.5</v>
      </c>
      <c r="AC222" s="225"/>
      <c r="AD222" s="225">
        <f t="shared" si="351"/>
        <v>0</v>
      </c>
      <c r="AE222" s="225">
        <f t="shared" si="385"/>
        <v>370.29999999999995</v>
      </c>
      <c r="AF222" s="225"/>
      <c r="AG222" s="224">
        <f t="shared" si="360"/>
        <v>0</v>
      </c>
      <c r="AH222" s="230">
        <f t="shared" si="386"/>
        <v>394.80000000000007</v>
      </c>
      <c r="AI222" s="225"/>
      <c r="AJ222" s="228">
        <f t="shared" si="361"/>
        <v>0</v>
      </c>
      <c r="AK222" s="225">
        <f t="shared" si="387"/>
        <v>1078</v>
      </c>
      <c r="AL222" s="225"/>
      <c r="AM222" s="228">
        <f t="shared" si="362"/>
        <v>0</v>
      </c>
      <c r="AN222" s="225">
        <f t="shared" si="388"/>
        <v>811.10000000000014</v>
      </c>
      <c r="AO222" s="225"/>
      <c r="AP222" s="228">
        <f t="shared" si="363"/>
        <v>0</v>
      </c>
      <c r="AQ222" s="225">
        <f t="shared" si="389"/>
        <v>927.39999999999964</v>
      </c>
      <c r="AR222" s="225"/>
      <c r="AS222" s="228">
        <f t="shared" si="364"/>
        <v>0</v>
      </c>
      <c r="AT222" s="225">
        <f t="shared" si="390"/>
        <v>2107.6</v>
      </c>
      <c r="AU222" s="225"/>
      <c r="AV222" s="225">
        <f t="shared" si="391"/>
        <v>0</v>
      </c>
      <c r="AW222" s="231">
        <f t="shared" si="392"/>
        <v>591.04000000000019</v>
      </c>
      <c r="AX222" s="225"/>
      <c r="AY222" s="225">
        <f t="shared" si="393"/>
        <v>0</v>
      </c>
      <c r="AZ222" s="225">
        <f t="shared" si="394"/>
        <v>1870</v>
      </c>
      <c r="BA222" s="225"/>
      <c r="BB222" s="228">
        <f t="shared" si="395"/>
        <v>0</v>
      </c>
      <c r="BC222" s="225">
        <f t="shared" si="396"/>
        <v>2830</v>
      </c>
      <c r="BD222" s="225"/>
      <c r="BE222" s="228">
        <f t="shared" si="397"/>
        <v>0</v>
      </c>
      <c r="BF222" s="225">
        <f t="shared" si="398"/>
        <v>1131.0000000000005</v>
      </c>
      <c r="BG222" s="225"/>
      <c r="BH222" s="228">
        <f t="shared" si="438"/>
        <v>0</v>
      </c>
      <c r="BI222" s="225">
        <f t="shared" si="431"/>
        <v>11697.200000000003</v>
      </c>
      <c r="BJ222" s="225"/>
      <c r="BK222" s="228">
        <f t="shared" si="399"/>
        <v>0</v>
      </c>
      <c r="BL222" s="225">
        <f t="shared" si="400"/>
        <v>6184</v>
      </c>
      <c r="BM222" s="225"/>
      <c r="BN222" s="228">
        <f t="shared" si="401"/>
        <v>0</v>
      </c>
      <c r="BO222" s="225">
        <f t="shared" si="402"/>
        <v>6613.8</v>
      </c>
      <c r="BP222" s="225"/>
      <c r="BQ222" s="228">
        <f t="shared" si="403"/>
        <v>0</v>
      </c>
      <c r="BR222" s="225">
        <f t="shared" si="404"/>
        <v>10064.399999999994</v>
      </c>
      <c r="BS222" s="225">
        <v>-15</v>
      </c>
      <c r="BT222" s="225">
        <f t="shared" si="365"/>
        <v>0</v>
      </c>
      <c r="BU222" s="225">
        <f t="shared" si="432"/>
        <v>74277</v>
      </c>
      <c r="BV222" s="225">
        <v>-15</v>
      </c>
      <c r="BW222" s="225">
        <f t="shared" si="366"/>
        <v>0</v>
      </c>
      <c r="BX222" s="225">
        <f t="shared" si="439"/>
        <v>56687</v>
      </c>
      <c r="BY222" s="225">
        <v>-15</v>
      </c>
      <c r="BZ222" s="225">
        <f t="shared" si="367"/>
        <v>0</v>
      </c>
      <c r="CA222" s="225">
        <f t="shared" si="433"/>
        <v>66693</v>
      </c>
      <c r="CB222" s="225"/>
      <c r="CC222" s="225">
        <f t="shared" si="405"/>
        <v>0</v>
      </c>
      <c r="CD222" s="225">
        <f t="shared" si="354"/>
        <v>523</v>
      </c>
      <c r="CE222" s="225"/>
      <c r="CF222" s="225">
        <f t="shared" si="406"/>
        <v>0</v>
      </c>
      <c r="CG222" s="225">
        <f t="shared" si="407"/>
        <v>7045.9</v>
      </c>
      <c r="CH222" s="225"/>
      <c r="CI222" s="225">
        <f t="shared" si="368"/>
        <v>0</v>
      </c>
      <c r="CJ222" s="225">
        <f t="shared" si="408"/>
        <v>8813</v>
      </c>
      <c r="CK222" s="225"/>
      <c r="CL222" s="225">
        <f t="shared" si="409"/>
        <v>0</v>
      </c>
      <c r="CM222" s="230">
        <f t="shared" si="410"/>
        <v>4885</v>
      </c>
      <c r="CN222" s="225"/>
      <c r="CO222" s="228">
        <f t="shared" si="352"/>
        <v>0</v>
      </c>
      <c r="CP222" s="230">
        <f t="shared" si="411"/>
        <v>3976</v>
      </c>
      <c r="CQ222" s="225"/>
      <c r="CR222" s="228">
        <f t="shared" si="369"/>
        <v>0</v>
      </c>
      <c r="CS222" s="230">
        <f t="shared" si="345"/>
        <v>6656</v>
      </c>
      <c r="CT222" s="225"/>
      <c r="CU222" s="228">
        <f t="shared" si="370"/>
        <v>0</v>
      </c>
      <c r="CV222" s="230">
        <f t="shared" si="412"/>
        <v>7769</v>
      </c>
      <c r="CW222" s="225"/>
      <c r="CX222" s="225">
        <f t="shared" si="353"/>
        <v>0</v>
      </c>
      <c r="CY222" s="224">
        <f t="shared" si="355"/>
        <v>6603</v>
      </c>
      <c r="CZ222" s="230"/>
      <c r="DA222" s="225">
        <f t="shared" si="413"/>
        <v>0</v>
      </c>
      <c r="DB222" s="225">
        <f t="shared" si="436"/>
        <v>38286</v>
      </c>
      <c r="DC222" s="225"/>
      <c r="DD222" s="225">
        <f t="shared" si="414"/>
        <v>0</v>
      </c>
      <c r="DE222" s="225">
        <f t="shared" si="437"/>
        <v>35057</v>
      </c>
      <c r="DF222" s="225"/>
      <c r="DG222" s="229">
        <f t="shared" si="415"/>
        <v>0</v>
      </c>
      <c r="DH222" s="225">
        <f t="shared" ref="DH222:DH253" si="444">+DH221+DF222-DG222</f>
        <v>48680</v>
      </c>
      <c r="DI222" s="225"/>
      <c r="DJ222" s="225">
        <f t="shared" si="371"/>
        <v>0</v>
      </c>
      <c r="DK222" s="225">
        <f t="shared" si="416"/>
        <v>3139</v>
      </c>
      <c r="DL222" s="232"/>
      <c r="DM222" s="233">
        <f t="shared" si="372"/>
        <v>0</v>
      </c>
      <c r="DN222" s="234">
        <f t="shared" si="373"/>
        <v>0</v>
      </c>
      <c r="DO222" s="235"/>
      <c r="DP222" s="236">
        <f t="shared" si="374"/>
        <v>0</v>
      </c>
      <c r="DQ222" s="237">
        <f t="shared" si="417"/>
        <v>7097</v>
      </c>
      <c r="DR222" s="235"/>
      <c r="DS222" s="236">
        <f t="shared" si="375"/>
        <v>0</v>
      </c>
      <c r="DT222" s="237">
        <f t="shared" si="418"/>
        <v>4846</v>
      </c>
      <c r="DU222" s="235"/>
      <c r="DV222" s="236">
        <f t="shared" si="376"/>
        <v>0</v>
      </c>
      <c r="DW222" s="237">
        <f t="shared" si="419"/>
        <v>4835</v>
      </c>
      <c r="DX222" s="235"/>
      <c r="DY222" s="238">
        <f t="shared" si="377"/>
        <v>0</v>
      </c>
      <c r="DZ222" s="234">
        <f t="shared" si="420"/>
        <v>523</v>
      </c>
      <c r="EA222" s="238"/>
      <c r="EB222" s="238">
        <f t="shared" si="378"/>
        <v>0</v>
      </c>
      <c r="EC222" s="239">
        <f t="shared" si="421"/>
        <v>369</v>
      </c>
      <c r="ED222" s="235"/>
      <c r="EE222" s="236">
        <f t="shared" si="434"/>
        <v>0</v>
      </c>
      <c r="EF222" s="237">
        <f t="shared" si="422"/>
        <v>4769</v>
      </c>
      <c r="EG222" s="225"/>
      <c r="EH222" s="225">
        <f t="shared" si="380"/>
        <v>0</v>
      </c>
      <c r="EI222" s="225">
        <f t="shared" si="423"/>
        <v>24637</v>
      </c>
      <c r="EJ222" s="225"/>
      <c r="EK222" s="225">
        <f t="shared" si="381"/>
        <v>0</v>
      </c>
      <c r="EL222" s="225">
        <f t="shared" si="424"/>
        <v>23267</v>
      </c>
      <c r="EM222" s="240">
        <f t="shared" si="425"/>
        <v>92679.612092999989</v>
      </c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  <c r="KM222" s="7"/>
    </row>
    <row r="223" spans="1:299" s="241" customFormat="1" ht="11.25" customHeight="1" x14ac:dyDescent="0.25">
      <c r="A223" s="130">
        <v>46049</v>
      </c>
      <c r="B223" s="185"/>
      <c r="C223" s="172">
        <v>4864</v>
      </c>
      <c r="D223" s="113"/>
      <c r="E223" s="114"/>
      <c r="F223" s="115"/>
      <c r="G223" s="116"/>
      <c r="H223" s="117"/>
      <c r="I223" s="118">
        <f t="shared" si="356"/>
        <v>0</v>
      </c>
      <c r="J223" s="119">
        <f t="shared" si="440"/>
        <v>74275</v>
      </c>
      <c r="K223" s="117"/>
      <c r="L223" s="118">
        <f t="shared" si="348"/>
        <v>0</v>
      </c>
      <c r="M223" s="119">
        <f t="shared" si="441"/>
        <v>5182</v>
      </c>
      <c r="N223" s="117"/>
      <c r="O223" s="118">
        <f t="shared" si="357"/>
        <v>0</v>
      </c>
      <c r="P223" s="119">
        <f t="shared" si="442"/>
        <v>68152</v>
      </c>
      <c r="Q223" s="117"/>
      <c r="R223" s="117">
        <f t="shared" si="358"/>
        <v>0</v>
      </c>
      <c r="S223" s="117">
        <f t="shared" si="443"/>
        <v>60332</v>
      </c>
      <c r="T223" s="117"/>
      <c r="U223" s="117">
        <f t="shared" si="382"/>
        <v>0</v>
      </c>
      <c r="V223" s="117">
        <f t="shared" si="383"/>
        <v>49474.000000000007</v>
      </c>
      <c r="W223" s="121"/>
      <c r="X223" s="120">
        <f t="shared" si="359"/>
        <v>0</v>
      </c>
      <c r="Y223" s="117">
        <f t="shared" si="430"/>
        <v>8120</v>
      </c>
      <c r="Z223" s="117"/>
      <c r="AA223" s="121">
        <f t="shared" si="435"/>
        <v>0</v>
      </c>
      <c r="AB223" s="117">
        <f t="shared" si="384"/>
        <v>4013.5</v>
      </c>
      <c r="AC223" s="117"/>
      <c r="AD223" s="117">
        <f t="shared" si="351"/>
        <v>0</v>
      </c>
      <c r="AE223" s="117">
        <f t="shared" si="385"/>
        <v>370.29999999999995</v>
      </c>
      <c r="AF223" s="117"/>
      <c r="AG223" s="116">
        <f t="shared" si="360"/>
        <v>0</v>
      </c>
      <c r="AH223" s="123">
        <f t="shared" si="386"/>
        <v>394.80000000000007</v>
      </c>
      <c r="AI223" s="117"/>
      <c r="AJ223" s="121">
        <f t="shared" si="361"/>
        <v>0</v>
      </c>
      <c r="AK223" s="117">
        <f t="shared" si="387"/>
        <v>1078</v>
      </c>
      <c r="AL223" s="117"/>
      <c r="AM223" s="121">
        <f t="shared" si="362"/>
        <v>0</v>
      </c>
      <c r="AN223" s="117">
        <f t="shared" si="388"/>
        <v>811.10000000000014</v>
      </c>
      <c r="AO223" s="117">
        <v>5000</v>
      </c>
      <c r="AP223" s="121">
        <f t="shared" si="363"/>
        <v>0</v>
      </c>
      <c r="AQ223" s="117">
        <f t="shared" si="389"/>
        <v>5927.4</v>
      </c>
      <c r="AR223" s="117"/>
      <c r="AS223" s="121">
        <f t="shared" si="364"/>
        <v>0</v>
      </c>
      <c r="AT223" s="117">
        <f t="shared" si="390"/>
        <v>2107.6</v>
      </c>
      <c r="AU223" s="117"/>
      <c r="AV223" s="117">
        <f t="shared" si="391"/>
        <v>0</v>
      </c>
      <c r="AW223" s="122">
        <f t="shared" si="392"/>
        <v>591.04000000000019</v>
      </c>
      <c r="AX223" s="117"/>
      <c r="AY223" s="117">
        <f t="shared" si="393"/>
        <v>0</v>
      </c>
      <c r="AZ223" s="117">
        <f t="shared" si="394"/>
        <v>1870</v>
      </c>
      <c r="BA223" s="117"/>
      <c r="BB223" s="121">
        <f t="shared" si="395"/>
        <v>0</v>
      </c>
      <c r="BC223" s="117">
        <f t="shared" si="396"/>
        <v>2830</v>
      </c>
      <c r="BD223" s="117"/>
      <c r="BE223" s="121">
        <f t="shared" si="397"/>
        <v>0</v>
      </c>
      <c r="BF223" s="117">
        <f t="shared" si="398"/>
        <v>1131.0000000000005</v>
      </c>
      <c r="BG223" s="117"/>
      <c r="BH223" s="121">
        <v>0</v>
      </c>
      <c r="BI223" s="117">
        <f t="shared" si="431"/>
        <v>11697.200000000003</v>
      </c>
      <c r="BJ223" s="117"/>
      <c r="BK223" s="121">
        <f t="shared" si="399"/>
        <v>0</v>
      </c>
      <c r="BL223" s="117">
        <f t="shared" si="400"/>
        <v>6184</v>
      </c>
      <c r="BM223" s="117"/>
      <c r="BN223" s="121">
        <f t="shared" si="401"/>
        <v>0</v>
      </c>
      <c r="BO223" s="117">
        <f t="shared" si="402"/>
        <v>6613.8</v>
      </c>
      <c r="BP223" s="117"/>
      <c r="BQ223" s="121">
        <f t="shared" si="403"/>
        <v>0</v>
      </c>
      <c r="BR223" s="117">
        <f t="shared" si="404"/>
        <v>10064.399999999994</v>
      </c>
      <c r="BS223" s="117"/>
      <c r="BT223" s="117">
        <f t="shared" si="365"/>
        <v>0</v>
      </c>
      <c r="BU223" s="117">
        <f t="shared" si="432"/>
        <v>74277</v>
      </c>
      <c r="BV223" s="117"/>
      <c r="BW223" s="117">
        <f t="shared" si="366"/>
        <v>0</v>
      </c>
      <c r="BX223" s="117">
        <f t="shared" si="439"/>
        <v>56687</v>
      </c>
      <c r="BY223" s="117"/>
      <c r="BZ223" s="117">
        <f t="shared" si="367"/>
        <v>0</v>
      </c>
      <c r="CA223" s="117">
        <f t="shared" si="433"/>
        <v>66693</v>
      </c>
      <c r="CB223" s="117"/>
      <c r="CC223" s="117">
        <f t="shared" si="405"/>
        <v>0</v>
      </c>
      <c r="CD223" s="117">
        <f t="shared" si="354"/>
        <v>523</v>
      </c>
      <c r="CE223" s="117"/>
      <c r="CF223" s="117">
        <f t="shared" si="406"/>
        <v>0</v>
      </c>
      <c r="CG223" s="117">
        <f t="shared" si="407"/>
        <v>7045.9</v>
      </c>
      <c r="CH223" s="117"/>
      <c r="CI223" s="117">
        <f t="shared" si="368"/>
        <v>0</v>
      </c>
      <c r="CJ223" s="117">
        <f t="shared" si="408"/>
        <v>8813</v>
      </c>
      <c r="CK223" s="117"/>
      <c r="CL223" s="117">
        <f t="shared" si="409"/>
        <v>0</v>
      </c>
      <c r="CM223" s="123">
        <f t="shared" si="410"/>
        <v>4885</v>
      </c>
      <c r="CN223" s="117"/>
      <c r="CO223" s="121">
        <f t="shared" si="352"/>
        <v>0</v>
      </c>
      <c r="CP223" s="123">
        <f t="shared" si="411"/>
        <v>3976</v>
      </c>
      <c r="CQ223" s="117"/>
      <c r="CR223" s="121">
        <f t="shared" si="369"/>
        <v>0</v>
      </c>
      <c r="CS223" s="123">
        <f t="shared" si="345"/>
        <v>6656</v>
      </c>
      <c r="CT223" s="117"/>
      <c r="CU223" s="121">
        <f t="shared" si="370"/>
        <v>0</v>
      </c>
      <c r="CV223" s="123">
        <f t="shared" si="412"/>
        <v>7769</v>
      </c>
      <c r="CW223" s="117"/>
      <c r="CX223" s="117">
        <f t="shared" si="353"/>
        <v>0</v>
      </c>
      <c r="CY223" s="116">
        <f t="shared" si="355"/>
        <v>6603</v>
      </c>
      <c r="CZ223" s="123"/>
      <c r="DA223" s="117">
        <f t="shared" si="413"/>
        <v>0</v>
      </c>
      <c r="DB223" s="117">
        <f t="shared" si="436"/>
        <v>38286</v>
      </c>
      <c r="DC223" s="117"/>
      <c r="DD223" s="117">
        <f t="shared" si="414"/>
        <v>0</v>
      </c>
      <c r="DE223" s="117">
        <f t="shared" si="437"/>
        <v>35057</v>
      </c>
      <c r="DF223" s="117"/>
      <c r="DG223" s="120">
        <f t="shared" si="415"/>
        <v>0</v>
      </c>
      <c r="DH223" s="117">
        <f t="shared" si="444"/>
        <v>48680</v>
      </c>
      <c r="DI223" s="117"/>
      <c r="DJ223" s="117">
        <f t="shared" si="371"/>
        <v>0</v>
      </c>
      <c r="DK223" s="117">
        <f t="shared" si="416"/>
        <v>3139</v>
      </c>
      <c r="DL223" s="211"/>
      <c r="DM223" s="207">
        <f t="shared" si="372"/>
        <v>0</v>
      </c>
      <c r="DN223" s="125">
        <f t="shared" si="373"/>
        <v>0</v>
      </c>
      <c r="DO223" s="126"/>
      <c r="DP223" s="127">
        <f t="shared" si="374"/>
        <v>0</v>
      </c>
      <c r="DQ223" s="128">
        <f t="shared" si="417"/>
        <v>7097</v>
      </c>
      <c r="DR223" s="126"/>
      <c r="DS223" s="127">
        <f t="shared" si="375"/>
        <v>0</v>
      </c>
      <c r="DT223" s="128">
        <f t="shared" si="418"/>
        <v>4846</v>
      </c>
      <c r="DU223" s="126"/>
      <c r="DV223" s="127">
        <f t="shared" si="376"/>
        <v>0</v>
      </c>
      <c r="DW223" s="128">
        <f t="shared" si="419"/>
        <v>4835</v>
      </c>
      <c r="DX223" s="126"/>
      <c r="DY223" s="124">
        <f t="shared" si="377"/>
        <v>0</v>
      </c>
      <c r="DZ223" s="125">
        <f t="shared" si="420"/>
        <v>523</v>
      </c>
      <c r="EA223" s="124"/>
      <c r="EB223" s="124">
        <f t="shared" si="378"/>
        <v>0</v>
      </c>
      <c r="EC223" s="129">
        <f t="shared" si="421"/>
        <v>369</v>
      </c>
      <c r="ED223" s="126"/>
      <c r="EE223" s="127">
        <f t="shared" si="434"/>
        <v>0</v>
      </c>
      <c r="EF223" s="128">
        <f t="shared" si="422"/>
        <v>4769</v>
      </c>
      <c r="EG223" s="117"/>
      <c r="EH223" s="117">
        <f t="shared" si="380"/>
        <v>0</v>
      </c>
      <c r="EI223" s="117">
        <f t="shared" si="423"/>
        <v>24637</v>
      </c>
      <c r="EJ223" s="117"/>
      <c r="EK223" s="117">
        <f t="shared" si="381"/>
        <v>0</v>
      </c>
      <c r="EL223" s="117">
        <f t="shared" si="424"/>
        <v>23267</v>
      </c>
      <c r="EM223" s="131">
        <f t="shared" si="425"/>
        <v>94515.612092999989</v>
      </c>
    </row>
    <row r="224" spans="1:299" s="36" customFormat="1" ht="11.25" customHeight="1" x14ac:dyDescent="0.25">
      <c r="A224" s="130">
        <v>46049</v>
      </c>
      <c r="B224" s="185"/>
      <c r="C224" s="172">
        <v>4871</v>
      </c>
      <c r="D224" s="113"/>
      <c r="E224" s="114"/>
      <c r="F224" s="115"/>
      <c r="G224" s="116"/>
      <c r="H224" s="117">
        <v>50000</v>
      </c>
      <c r="I224" s="118">
        <f t="shared" si="356"/>
        <v>0</v>
      </c>
      <c r="J224" s="119">
        <f t="shared" si="440"/>
        <v>124275</v>
      </c>
      <c r="K224" s="117"/>
      <c r="L224" s="118">
        <f t="shared" si="348"/>
        <v>0</v>
      </c>
      <c r="M224" s="119">
        <f t="shared" si="441"/>
        <v>5182</v>
      </c>
      <c r="N224" s="117"/>
      <c r="O224" s="118">
        <f t="shared" si="357"/>
        <v>0</v>
      </c>
      <c r="P224" s="119">
        <f t="shared" si="442"/>
        <v>68152</v>
      </c>
      <c r="Q224" s="117"/>
      <c r="R224" s="117">
        <f t="shared" si="358"/>
        <v>0</v>
      </c>
      <c r="S224" s="117">
        <f t="shared" si="443"/>
        <v>60332</v>
      </c>
      <c r="T224" s="117"/>
      <c r="U224" s="117">
        <f t="shared" si="382"/>
        <v>0</v>
      </c>
      <c r="V224" s="117">
        <f t="shared" si="383"/>
        <v>49474.000000000007</v>
      </c>
      <c r="W224" s="121"/>
      <c r="X224" s="120">
        <f t="shared" si="359"/>
        <v>0</v>
      </c>
      <c r="Y224" s="117">
        <f t="shared" si="430"/>
        <v>8120</v>
      </c>
      <c r="Z224" s="117"/>
      <c r="AA224" s="121">
        <f t="shared" si="435"/>
        <v>0</v>
      </c>
      <c r="AB224" s="117">
        <f t="shared" si="384"/>
        <v>4013.5</v>
      </c>
      <c r="AC224" s="117"/>
      <c r="AD224" s="117">
        <f t="shared" si="351"/>
        <v>0</v>
      </c>
      <c r="AE224" s="117">
        <f t="shared" si="385"/>
        <v>370.29999999999995</v>
      </c>
      <c r="AF224" s="117"/>
      <c r="AG224" s="116">
        <f t="shared" si="360"/>
        <v>0</v>
      </c>
      <c r="AH224" s="123">
        <f t="shared" si="386"/>
        <v>394.80000000000007</v>
      </c>
      <c r="AI224" s="117"/>
      <c r="AJ224" s="121">
        <f t="shared" si="361"/>
        <v>0</v>
      </c>
      <c r="AK224" s="117">
        <f t="shared" si="387"/>
        <v>1078</v>
      </c>
      <c r="AL224" s="117"/>
      <c r="AM224" s="121">
        <f t="shared" si="362"/>
        <v>0</v>
      </c>
      <c r="AN224" s="117">
        <f t="shared" si="388"/>
        <v>811.10000000000014</v>
      </c>
      <c r="AO224" s="117"/>
      <c r="AP224" s="121">
        <f t="shared" si="363"/>
        <v>0</v>
      </c>
      <c r="AQ224" s="117">
        <f t="shared" si="389"/>
        <v>5927.4</v>
      </c>
      <c r="AR224" s="117"/>
      <c r="AS224" s="121">
        <f t="shared" si="364"/>
        <v>0</v>
      </c>
      <c r="AT224" s="117">
        <f t="shared" si="390"/>
        <v>2107.6</v>
      </c>
      <c r="AU224" s="117"/>
      <c r="AV224" s="117">
        <f t="shared" si="391"/>
        <v>0</v>
      </c>
      <c r="AW224" s="122">
        <f t="shared" si="392"/>
        <v>591.04000000000019</v>
      </c>
      <c r="AX224" s="117"/>
      <c r="AY224" s="117">
        <f t="shared" si="393"/>
        <v>0</v>
      </c>
      <c r="AZ224" s="117">
        <f t="shared" si="394"/>
        <v>1870</v>
      </c>
      <c r="BA224" s="117"/>
      <c r="BB224" s="121">
        <f t="shared" si="395"/>
        <v>0</v>
      </c>
      <c r="BC224" s="117">
        <f t="shared" si="396"/>
        <v>2830</v>
      </c>
      <c r="BD224" s="117"/>
      <c r="BE224" s="121">
        <f t="shared" si="397"/>
        <v>0</v>
      </c>
      <c r="BF224" s="117">
        <f t="shared" si="398"/>
        <v>1131.0000000000005</v>
      </c>
      <c r="BG224" s="117"/>
      <c r="BH224" s="121">
        <f>IF(OR(D244="NPC06UZDB-GY026M",D244="NPP06UZDB-GY010M",D224="CO155E2-0CM018",D224="CO155E2-0CM023",D224="CO155E2-0CM026",D224="NPP06UZDB-GY150C",D224="NPP06UZDB-GY025M",D224="NPC06UZDB-GY013M",D224="NPP06UZDB-GY001M",D224="NPP06UZDB-GY250C",D224="NPC06UZDB-GY028M",D224="NPC06UZDB-GY018M",D224="NPC06UZDB-GY014M",D224="NPC06UZDB-GY012M",D224="NPC06UZDB-GY011M",D224="NPC06UZDB-GY006M",D224="CO155E2-0CM006",D224="NPP06UZDB-GY005M",D224="NPP06UZDB-GY005M",D224="NPP06UZDB-GY003M",D224="NPP06UZDB-GY002M",D224="NPC06UZDB-GY025M",D224="CO155E2-0CM020",D224="CO155E2-0CM030",D224="NPC06UZDB-GY350C",D224="NPC06UZDB-GY030M",D224="NPC06UZDB-GY020C",D224="NPC06UZDB-GY030M",D224="NPC06UZDB-GY350C",D224="CO155E2-0CM007",D224="NPC06UZDB-GY150C",D224="NPC06UZDB-GY250C",D224="NPC06UZDB-GY007M",D224="CO155E2-0CC050",D224="NPC06UZDB-GY006M",D224="NPC06UZDB-GY008M",D224="NPC06UZDB-GY050C",D224="CO155E2-0CC250",D224="NPC06UZDB-GY750C",D224="NPC06UZDB-GY007M",D224="NPC06UZDB-GY020M",D224="CO155E2-0CC150",D224="CO155E2-0CM015",D224="CO155E2-0CM010",D224="NPC06UZDB-GY450C",D224="NPC06UZDB-GY015M",D224="NPC06UZDB-GY150C",D224="CO155E2-0CM001",D224="CO155E2-0CM002",D224="CO155E2-0CM003",D224="CO155E2-0CM004",D224="CO155E2-0CM005",D224="CO155E2-0CM008",D224="NPC06UZDB-GY010M",D224="NPC06UZDB-GY001M",D224="NPC06UZDB-GY002M",D224="NPC06UZDB-GY003M",D224="NPC06UZDB-GY004M",D224="NPC06UZDB-GY005M",),E224*(F224+0.12),0)</f>
        <v>0</v>
      </c>
      <c r="BI224" s="117">
        <f t="shared" si="431"/>
        <v>11697.200000000003</v>
      </c>
      <c r="BJ224" s="117"/>
      <c r="BK224" s="121">
        <f t="shared" si="399"/>
        <v>0</v>
      </c>
      <c r="BL224" s="117">
        <f t="shared" si="400"/>
        <v>6184</v>
      </c>
      <c r="BM224" s="117"/>
      <c r="BN224" s="121">
        <f t="shared" si="401"/>
        <v>0</v>
      </c>
      <c r="BO224" s="117">
        <f t="shared" si="402"/>
        <v>6613.8</v>
      </c>
      <c r="BP224" s="117"/>
      <c r="BQ224" s="121">
        <f t="shared" si="403"/>
        <v>0</v>
      </c>
      <c r="BR224" s="117">
        <f t="shared" si="404"/>
        <v>10064.399999999994</v>
      </c>
      <c r="BS224" s="117"/>
      <c r="BT224" s="117">
        <f t="shared" si="365"/>
        <v>0</v>
      </c>
      <c r="BU224" s="117">
        <f t="shared" si="432"/>
        <v>74277</v>
      </c>
      <c r="BV224" s="117"/>
      <c r="BW224" s="117">
        <f t="shared" si="366"/>
        <v>0</v>
      </c>
      <c r="BX224" s="117">
        <f t="shared" si="439"/>
        <v>56687</v>
      </c>
      <c r="BY224" s="117"/>
      <c r="BZ224" s="117">
        <f t="shared" si="367"/>
        <v>0</v>
      </c>
      <c r="CA224" s="117">
        <f t="shared" si="433"/>
        <v>66693</v>
      </c>
      <c r="CB224" s="117"/>
      <c r="CC224" s="117">
        <f t="shared" si="405"/>
        <v>0</v>
      </c>
      <c r="CD224" s="117">
        <f t="shared" si="354"/>
        <v>523</v>
      </c>
      <c r="CE224" s="117"/>
      <c r="CF224" s="117">
        <f t="shared" si="406"/>
        <v>0</v>
      </c>
      <c r="CG224" s="117">
        <f t="shared" si="407"/>
        <v>7045.9</v>
      </c>
      <c r="CH224" s="117"/>
      <c r="CI224" s="117">
        <f t="shared" si="368"/>
        <v>0</v>
      </c>
      <c r="CJ224" s="117">
        <f t="shared" si="408"/>
        <v>8813</v>
      </c>
      <c r="CK224" s="117"/>
      <c r="CL224" s="117">
        <f t="shared" si="409"/>
        <v>0</v>
      </c>
      <c r="CM224" s="123">
        <f t="shared" si="410"/>
        <v>4885</v>
      </c>
      <c r="CN224" s="117"/>
      <c r="CO224" s="121">
        <f t="shared" si="352"/>
        <v>0</v>
      </c>
      <c r="CP224" s="123">
        <f t="shared" si="411"/>
        <v>3976</v>
      </c>
      <c r="CQ224" s="117"/>
      <c r="CR224" s="121">
        <f t="shared" si="369"/>
        <v>0</v>
      </c>
      <c r="CS224" s="123">
        <f t="shared" si="345"/>
        <v>6656</v>
      </c>
      <c r="CT224" s="117"/>
      <c r="CU224" s="121">
        <f t="shared" si="370"/>
        <v>0</v>
      </c>
      <c r="CV224" s="123">
        <f t="shared" si="412"/>
        <v>7769</v>
      </c>
      <c r="CW224" s="117"/>
      <c r="CX224" s="117">
        <f t="shared" si="353"/>
        <v>0</v>
      </c>
      <c r="CY224" s="116">
        <v>6603</v>
      </c>
      <c r="CZ224" s="123"/>
      <c r="DA224" s="117">
        <f t="shared" si="413"/>
        <v>0</v>
      </c>
      <c r="DB224" s="117">
        <f t="shared" si="436"/>
        <v>38286</v>
      </c>
      <c r="DC224" s="117"/>
      <c r="DD224" s="117">
        <f t="shared" si="414"/>
        <v>0</v>
      </c>
      <c r="DE224" s="117">
        <f t="shared" si="437"/>
        <v>35057</v>
      </c>
      <c r="DF224" s="117"/>
      <c r="DG224" s="120">
        <f t="shared" si="415"/>
        <v>0</v>
      </c>
      <c r="DH224" s="117">
        <f t="shared" si="444"/>
        <v>48680</v>
      </c>
      <c r="DI224" s="117"/>
      <c r="DJ224" s="117">
        <f t="shared" si="371"/>
        <v>0</v>
      </c>
      <c r="DK224" s="117">
        <f t="shared" si="416"/>
        <v>3139</v>
      </c>
      <c r="DL224" s="211"/>
      <c r="DM224" s="207">
        <f t="shared" si="372"/>
        <v>0</v>
      </c>
      <c r="DN224" s="125">
        <f t="shared" si="373"/>
        <v>0</v>
      </c>
      <c r="DO224" s="126"/>
      <c r="DP224" s="127">
        <f t="shared" si="374"/>
        <v>0</v>
      </c>
      <c r="DQ224" s="128">
        <f t="shared" si="417"/>
        <v>7097</v>
      </c>
      <c r="DR224" s="126"/>
      <c r="DS224" s="127">
        <f t="shared" si="375"/>
        <v>0</v>
      </c>
      <c r="DT224" s="128">
        <f t="shared" si="418"/>
        <v>4846</v>
      </c>
      <c r="DU224" s="126"/>
      <c r="DV224" s="127">
        <f t="shared" si="376"/>
        <v>0</v>
      </c>
      <c r="DW224" s="128">
        <f t="shared" si="419"/>
        <v>4835</v>
      </c>
      <c r="DX224" s="126"/>
      <c r="DY224" s="124">
        <f t="shared" si="377"/>
        <v>0</v>
      </c>
      <c r="DZ224" s="125">
        <f t="shared" si="420"/>
        <v>523</v>
      </c>
      <c r="EA224" s="124"/>
      <c r="EB224" s="124">
        <f t="shared" si="378"/>
        <v>0</v>
      </c>
      <c r="EC224" s="129">
        <f t="shared" si="421"/>
        <v>369</v>
      </c>
      <c r="ED224" s="126"/>
      <c r="EE224" s="127">
        <f t="shared" si="434"/>
        <v>0</v>
      </c>
      <c r="EF224" s="128">
        <f t="shared" si="422"/>
        <v>4769</v>
      </c>
      <c r="EG224" s="117"/>
      <c r="EH224" s="117">
        <f t="shared" si="380"/>
        <v>0</v>
      </c>
      <c r="EI224" s="117">
        <f t="shared" si="423"/>
        <v>24637</v>
      </c>
      <c r="EJ224" s="117"/>
      <c r="EK224" s="117">
        <f t="shared" si="381"/>
        <v>0</v>
      </c>
      <c r="EL224" s="117">
        <f t="shared" si="424"/>
        <v>23267</v>
      </c>
      <c r="EM224" s="131">
        <f t="shared" si="425"/>
        <v>97443.61209299996</v>
      </c>
    </row>
    <row r="225" spans="1:299" s="36" customFormat="1" ht="11.25" customHeight="1" x14ac:dyDescent="0.25">
      <c r="A225" s="130">
        <v>46049</v>
      </c>
      <c r="B225" s="185"/>
      <c r="C225" s="172">
        <v>4871</v>
      </c>
      <c r="D225" s="113"/>
      <c r="E225" s="114"/>
      <c r="F225" s="115"/>
      <c r="G225" s="116"/>
      <c r="H225" s="117"/>
      <c r="I225" s="118">
        <f t="shared" si="356"/>
        <v>0</v>
      </c>
      <c r="J225" s="119">
        <f t="shared" si="440"/>
        <v>124275</v>
      </c>
      <c r="K225" s="117"/>
      <c r="L225" s="118">
        <f t="shared" si="348"/>
        <v>0</v>
      </c>
      <c r="M225" s="119">
        <f t="shared" si="441"/>
        <v>5182</v>
      </c>
      <c r="N225" s="117">
        <v>50000</v>
      </c>
      <c r="O225" s="118">
        <f t="shared" si="357"/>
        <v>0</v>
      </c>
      <c r="P225" s="119">
        <f t="shared" si="442"/>
        <v>118152</v>
      </c>
      <c r="Q225" s="117"/>
      <c r="R225" s="117">
        <f t="shared" si="358"/>
        <v>0</v>
      </c>
      <c r="S225" s="117">
        <f t="shared" si="443"/>
        <v>60332</v>
      </c>
      <c r="T225" s="117"/>
      <c r="U225" s="117">
        <f t="shared" si="382"/>
        <v>0</v>
      </c>
      <c r="V225" s="117">
        <f t="shared" si="383"/>
        <v>49474.000000000007</v>
      </c>
      <c r="W225" s="121"/>
      <c r="X225" s="120">
        <f t="shared" si="359"/>
        <v>0</v>
      </c>
      <c r="Y225" s="117">
        <f t="shared" si="430"/>
        <v>8120</v>
      </c>
      <c r="Z225" s="117"/>
      <c r="AA225" s="121">
        <f t="shared" si="435"/>
        <v>0</v>
      </c>
      <c r="AB225" s="117">
        <f t="shared" si="384"/>
        <v>4013.5</v>
      </c>
      <c r="AC225" s="117"/>
      <c r="AD225" s="117">
        <f t="shared" si="351"/>
        <v>0</v>
      </c>
      <c r="AE225" s="117">
        <f t="shared" si="385"/>
        <v>370.29999999999995</v>
      </c>
      <c r="AF225" s="117"/>
      <c r="AG225" s="116">
        <f t="shared" si="360"/>
        <v>0</v>
      </c>
      <c r="AH225" s="123">
        <f t="shared" si="386"/>
        <v>394.80000000000007</v>
      </c>
      <c r="AI225" s="117"/>
      <c r="AJ225" s="121">
        <f t="shared" si="361"/>
        <v>0</v>
      </c>
      <c r="AK225" s="117">
        <f t="shared" si="387"/>
        <v>1078</v>
      </c>
      <c r="AL225" s="117"/>
      <c r="AM225" s="121">
        <f t="shared" si="362"/>
        <v>0</v>
      </c>
      <c r="AN225" s="117">
        <f t="shared" si="388"/>
        <v>811.10000000000014</v>
      </c>
      <c r="AO225" s="117"/>
      <c r="AP225" s="121">
        <f t="shared" si="363"/>
        <v>0</v>
      </c>
      <c r="AQ225" s="117">
        <f t="shared" si="389"/>
        <v>5927.4</v>
      </c>
      <c r="AR225" s="117"/>
      <c r="AS225" s="121">
        <f t="shared" si="364"/>
        <v>0</v>
      </c>
      <c r="AT225" s="117">
        <f t="shared" si="390"/>
        <v>2107.6</v>
      </c>
      <c r="AU225" s="117"/>
      <c r="AV225" s="117">
        <f t="shared" si="391"/>
        <v>0</v>
      </c>
      <c r="AW225" s="122">
        <f t="shared" si="392"/>
        <v>591.04000000000019</v>
      </c>
      <c r="AX225" s="117"/>
      <c r="AY225" s="117">
        <f t="shared" si="393"/>
        <v>0</v>
      </c>
      <c r="AZ225" s="117">
        <f t="shared" si="394"/>
        <v>1870</v>
      </c>
      <c r="BA225" s="117"/>
      <c r="BB225" s="121">
        <f t="shared" si="395"/>
        <v>0</v>
      </c>
      <c r="BC225" s="117">
        <f t="shared" si="396"/>
        <v>2830</v>
      </c>
      <c r="BD225" s="117"/>
      <c r="BE225" s="121">
        <f t="shared" si="397"/>
        <v>0</v>
      </c>
      <c r="BF225" s="117">
        <f t="shared" si="398"/>
        <v>1131.0000000000005</v>
      </c>
      <c r="BG225" s="117"/>
      <c r="BH225" s="121">
        <f>IF(OR(D245="NPC06UZDB-GY026M",D245="NPP06UZDB-GY010M",D225="CO155E2-0CM018",D225="CO155E2-0CM023",D225="CO155E2-0CM026",D225="NPP06UZDB-GY150C",D225="NPP06UZDB-GY025M",D225="NPC06UZDB-GY013M",D225="NPP06UZDB-GY001M",D225="NPP06UZDB-GY250C",D225="NPC06UZDB-GY028M",D225="NPC06UZDB-GY018M",D225="NPC06UZDB-GY014M",D225="NPC06UZDB-GY012M",D225="NPC06UZDB-GY011M",D225="NPC06UZDB-GY006M",D225="CO155E2-0CM006",D225="NPP06UZDB-GY005M",D225="NPP06UZDB-GY005M",D225="NPP06UZDB-GY003M",D225="NPP06UZDB-GY002M",D225="NPC06UZDB-GY025M",D225="CO155E2-0CM020",D225="CO155E2-0CM030",D225="NPC06UZDB-GY350C",D225="NPC06UZDB-GY030M",D225="NPC06UZDB-GY020C",D225="NPC06UZDB-GY030M",D225="NPC06UZDB-GY350C",D225="CO155E2-0CM007",D225="NPC06UZDB-GY150C",D225="NPC06UZDB-GY250C",D225="NPC06UZDB-GY007M",D225="CO155E2-0CC050",D225="NPC06UZDB-GY006M",D225="NPC06UZDB-GY008M",D225="NPC06UZDB-GY050C",D225="CO155E2-0CC250",D225="NPC06UZDB-GY750C",D225="NPC06UZDB-GY007M",D225="NPC06UZDB-GY020M",D225="CO155E2-0CC150",D225="CO155E2-0CM015",D225="CO155E2-0CM010",D225="NPC06UZDB-GY450C",D225="NPC06UZDB-GY015M",D225="NPC06UZDB-GY150C",D225="CO155E2-0CM001",D225="CO155E2-0CM002",D225="CO155E2-0CM003",D225="CO155E2-0CM004",D225="CO155E2-0CM005",D225="CO155E2-0CM008",D225="NPC06UZDB-GY010M",D225="NPC06UZDB-GY001M",D225="NPC06UZDB-GY002M",D225="NPC06UZDB-GY003M",D225="NPC06UZDB-GY004M",D225="NPC06UZDB-GY005M",),E225*(F225+0.12),0)</f>
        <v>0</v>
      </c>
      <c r="BI225" s="117">
        <f t="shared" si="431"/>
        <v>11697.200000000003</v>
      </c>
      <c r="BJ225" s="117"/>
      <c r="BK225" s="121">
        <f t="shared" si="399"/>
        <v>0</v>
      </c>
      <c r="BL225" s="117">
        <f t="shared" si="400"/>
        <v>6184</v>
      </c>
      <c r="BM225" s="117"/>
      <c r="BN225" s="121">
        <f t="shared" si="401"/>
        <v>0</v>
      </c>
      <c r="BO225" s="117">
        <f t="shared" si="402"/>
        <v>6613.8</v>
      </c>
      <c r="BP225" s="117"/>
      <c r="BQ225" s="121">
        <f t="shared" si="403"/>
        <v>0</v>
      </c>
      <c r="BR225" s="117">
        <f t="shared" si="404"/>
        <v>10064.399999999994</v>
      </c>
      <c r="BS225" s="117"/>
      <c r="BT225" s="117">
        <f t="shared" si="365"/>
        <v>0</v>
      </c>
      <c r="BU225" s="117">
        <f t="shared" si="432"/>
        <v>74277</v>
      </c>
      <c r="BV225" s="117"/>
      <c r="BW225" s="117">
        <f t="shared" si="366"/>
        <v>0</v>
      </c>
      <c r="BX225" s="117">
        <f t="shared" si="439"/>
        <v>56687</v>
      </c>
      <c r="BY225" s="117"/>
      <c r="BZ225" s="117">
        <f t="shared" si="367"/>
        <v>0</v>
      </c>
      <c r="CA225" s="117">
        <f t="shared" si="433"/>
        <v>66693</v>
      </c>
      <c r="CB225" s="117"/>
      <c r="CC225" s="117">
        <f t="shared" si="405"/>
        <v>0</v>
      </c>
      <c r="CD225" s="117">
        <f t="shared" si="354"/>
        <v>523</v>
      </c>
      <c r="CE225" s="117"/>
      <c r="CF225" s="117">
        <f t="shared" si="406"/>
        <v>0</v>
      </c>
      <c r="CG225" s="117">
        <f t="shared" si="407"/>
        <v>7045.9</v>
      </c>
      <c r="CH225" s="117"/>
      <c r="CI225" s="117">
        <f t="shared" si="368"/>
        <v>0</v>
      </c>
      <c r="CJ225" s="117">
        <f t="shared" si="408"/>
        <v>8813</v>
      </c>
      <c r="CK225" s="117"/>
      <c r="CL225" s="117">
        <f t="shared" si="409"/>
        <v>0</v>
      </c>
      <c r="CM225" s="123">
        <f t="shared" si="410"/>
        <v>4885</v>
      </c>
      <c r="CN225" s="117"/>
      <c r="CO225" s="121">
        <f t="shared" si="352"/>
        <v>0</v>
      </c>
      <c r="CP225" s="123">
        <f t="shared" si="411"/>
        <v>3976</v>
      </c>
      <c r="CQ225" s="117"/>
      <c r="CR225" s="121">
        <f t="shared" si="369"/>
        <v>0</v>
      </c>
      <c r="CS225" s="123">
        <f t="shared" si="345"/>
        <v>6656</v>
      </c>
      <c r="CT225" s="117"/>
      <c r="CU225" s="121">
        <f t="shared" si="370"/>
        <v>0</v>
      </c>
      <c r="CV225" s="123">
        <f t="shared" si="412"/>
        <v>7769</v>
      </c>
      <c r="CW225" s="117"/>
      <c r="CX225" s="117">
        <f t="shared" si="353"/>
        <v>0</v>
      </c>
      <c r="CY225" s="116">
        <f t="shared" ref="CY225:CY232" si="445">+CY224+CW225-CX225</f>
        <v>6603</v>
      </c>
      <c r="CZ225" s="123"/>
      <c r="DA225" s="117">
        <f t="shared" si="413"/>
        <v>0</v>
      </c>
      <c r="DB225" s="117">
        <f t="shared" si="436"/>
        <v>38286</v>
      </c>
      <c r="DC225" s="117"/>
      <c r="DD225" s="117">
        <f t="shared" si="414"/>
        <v>0</v>
      </c>
      <c r="DE225" s="117">
        <f t="shared" si="437"/>
        <v>35057</v>
      </c>
      <c r="DF225" s="117"/>
      <c r="DG225" s="120">
        <f t="shared" si="415"/>
        <v>0</v>
      </c>
      <c r="DH225" s="117">
        <f t="shared" si="444"/>
        <v>48680</v>
      </c>
      <c r="DI225" s="117"/>
      <c r="DJ225" s="117">
        <f t="shared" si="371"/>
        <v>0</v>
      </c>
      <c r="DK225" s="117">
        <f t="shared" si="416"/>
        <v>3139</v>
      </c>
      <c r="DL225" s="211"/>
      <c r="DM225" s="207">
        <f t="shared" si="372"/>
        <v>0</v>
      </c>
      <c r="DN225" s="125">
        <f t="shared" si="373"/>
        <v>0</v>
      </c>
      <c r="DO225" s="126"/>
      <c r="DP225" s="127">
        <f t="shared" si="374"/>
        <v>0</v>
      </c>
      <c r="DQ225" s="128">
        <f t="shared" si="417"/>
        <v>7097</v>
      </c>
      <c r="DR225" s="126"/>
      <c r="DS225" s="127">
        <f t="shared" si="375"/>
        <v>0</v>
      </c>
      <c r="DT225" s="128">
        <f t="shared" si="418"/>
        <v>4846</v>
      </c>
      <c r="DU225" s="126"/>
      <c r="DV225" s="127">
        <f t="shared" si="376"/>
        <v>0</v>
      </c>
      <c r="DW225" s="128">
        <f t="shared" si="419"/>
        <v>4835</v>
      </c>
      <c r="DX225" s="126"/>
      <c r="DY225" s="124">
        <f t="shared" si="377"/>
        <v>0</v>
      </c>
      <c r="DZ225" s="125">
        <f t="shared" si="420"/>
        <v>523</v>
      </c>
      <c r="EA225" s="124"/>
      <c r="EB225" s="124">
        <f t="shared" si="378"/>
        <v>0</v>
      </c>
      <c r="EC225" s="129">
        <f t="shared" si="421"/>
        <v>369</v>
      </c>
      <c r="ED225" s="126"/>
      <c r="EE225" s="127">
        <f t="shared" si="434"/>
        <v>0</v>
      </c>
      <c r="EF225" s="128">
        <f t="shared" si="422"/>
        <v>4769</v>
      </c>
      <c r="EG225" s="117"/>
      <c r="EH225" s="117">
        <f t="shared" si="380"/>
        <v>0</v>
      </c>
      <c r="EI225" s="117">
        <f t="shared" si="423"/>
        <v>24637</v>
      </c>
      <c r="EJ225" s="117"/>
      <c r="EK225" s="117">
        <f t="shared" si="381"/>
        <v>0</v>
      </c>
      <c r="EL225" s="117">
        <f t="shared" si="424"/>
        <v>23267</v>
      </c>
      <c r="EM225" s="131">
        <f t="shared" si="425"/>
        <v>105704.41209299996</v>
      </c>
    </row>
    <row r="226" spans="1:299" s="36" customFormat="1" ht="13.5" customHeight="1" x14ac:dyDescent="0.25">
      <c r="A226" s="130">
        <v>46049</v>
      </c>
      <c r="B226" s="185"/>
      <c r="C226" s="172">
        <v>4872</v>
      </c>
      <c r="D226" s="113"/>
      <c r="E226" s="114"/>
      <c r="F226" s="115"/>
      <c r="G226" s="116"/>
      <c r="H226" s="117"/>
      <c r="I226" s="118">
        <f t="shared" si="356"/>
        <v>0</v>
      </c>
      <c r="J226" s="119">
        <f t="shared" si="440"/>
        <v>124275</v>
      </c>
      <c r="K226" s="117"/>
      <c r="L226" s="118">
        <f t="shared" si="348"/>
        <v>0</v>
      </c>
      <c r="M226" s="119">
        <f t="shared" si="441"/>
        <v>5182</v>
      </c>
      <c r="N226" s="117"/>
      <c r="O226" s="118">
        <f t="shared" si="357"/>
        <v>0</v>
      </c>
      <c r="P226" s="119">
        <f t="shared" si="442"/>
        <v>118152</v>
      </c>
      <c r="Q226" s="117"/>
      <c r="R226" s="117">
        <f t="shared" si="358"/>
        <v>0</v>
      </c>
      <c r="S226" s="117">
        <f t="shared" si="443"/>
        <v>60332</v>
      </c>
      <c r="T226" s="117">
        <v>24000</v>
      </c>
      <c r="U226" s="117">
        <f t="shared" si="382"/>
        <v>0</v>
      </c>
      <c r="V226" s="117">
        <f t="shared" si="383"/>
        <v>73474</v>
      </c>
      <c r="W226" s="121"/>
      <c r="X226" s="120">
        <f t="shared" si="359"/>
        <v>0</v>
      </c>
      <c r="Y226" s="117">
        <f t="shared" si="430"/>
        <v>8120</v>
      </c>
      <c r="Z226" s="117"/>
      <c r="AA226" s="121">
        <f t="shared" si="435"/>
        <v>0</v>
      </c>
      <c r="AB226" s="117">
        <f t="shared" si="384"/>
        <v>4013.5</v>
      </c>
      <c r="AC226" s="117"/>
      <c r="AD226" s="117">
        <f t="shared" si="351"/>
        <v>0</v>
      </c>
      <c r="AE226" s="117">
        <f t="shared" si="385"/>
        <v>370.29999999999995</v>
      </c>
      <c r="AF226" s="117"/>
      <c r="AG226" s="116">
        <f t="shared" si="360"/>
        <v>0</v>
      </c>
      <c r="AH226" s="123">
        <f t="shared" si="386"/>
        <v>394.80000000000007</v>
      </c>
      <c r="AI226" s="117"/>
      <c r="AJ226" s="121">
        <f t="shared" si="361"/>
        <v>0</v>
      </c>
      <c r="AK226" s="117">
        <f t="shared" si="387"/>
        <v>1078</v>
      </c>
      <c r="AL226" s="117"/>
      <c r="AM226" s="121">
        <f t="shared" si="362"/>
        <v>0</v>
      </c>
      <c r="AN226" s="117">
        <f t="shared" si="388"/>
        <v>811.10000000000014</v>
      </c>
      <c r="AO226" s="117"/>
      <c r="AP226" s="121">
        <f t="shared" si="363"/>
        <v>0</v>
      </c>
      <c r="AQ226" s="117">
        <f t="shared" si="389"/>
        <v>5927.4</v>
      </c>
      <c r="AR226" s="117"/>
      <c r="AS226" s="121">
        <f t="shared" si="364"/>
        <v>0</v>
      </c>
      <c r="AT226" s="117">
        <f t="shared" si="390"/>
        <v>2107.6</v>
      </c>
      <c r="AU226" s="117"/>
      <c r="AV226" s="117">
        <f t="shared" si="391"/>
        <v>0</v>
      </c>
      <c r="AW226" s="122">
        <f t="shared" si="392"/>
        <v>591.04000000000019</v>
      </c>
      <c r="AX226" s="117"/>
      <c r="AY226" s="117">
        <f t="shared" si="393"/>
        <v>0</v>
      </c>
      <c r="AZ226" s="117">
        <f t="shared" si="394"/>
        <v>1870</v>
      </c>
      <c r="BA226" s="117"/>
      <c r="BB226" s="121">
        <f t="shared" si="395"/>
        <v>0</v>
      </c>
      <c r="BC226" s="117">
        <f t="shared" si="396"/>
        <v>2830</v>
      </c>
      <c r="BD226" s="117"/>
      <c r="BE226" s="121">
        <f t="shared" si="397"/>
        <v>0</v>
      </c>
      <c r="BF226" s="117">
        <f t="shared" si="398"/>
        <v>1131.0000000000005</v>
      </c>
      <c r="BG226" s="117"/>
      <c r="BH226" s="121">
        <f>IF(OR(D246="NPC06UZDB-GY026M",D246="NPP06UZDB-GY010M",D226="CO155E2-0CM018",D226="CO155E2-0CM023",D226="CO155E2-0CM026",D226="NPP06UZDB-GY150C",D226="NPP06UZDB-GY025M",D226="NPC06UZDB-GY013M",D226="NPP06UZDB-GY001M",D226="NPP06UZDB-GY250C",D226="NPC06UZDB-GY028M",D226="NPC06UZDB-GY018M",D226="NPC06UZDB-GY014M",D226="NPC06UZDB-GY012M",D226="NPC06UZDB-GY011M",D226="NPC06UZDB-GY006M",D226="CO155E2-0CM006",D226="NPP06UZDB-GY005M",D226="NPP06UZDB-GY005M",D226="NPP06UZDB-GY003M",D226="NPP06UZDB-GY002M",D226="NPC06UZDB-GY025M",D226="CO155E2-0CM020",D226="CO155E2-0CM030",D226="NPC06UZDB-GY350C",D226="NPC06UZDB-GY030M",D226="NPC06UZDB-GY020C",D226="NPC06UZDB-GY030M",D226="NPC06UZDB-GY350C",D226="CO155E2-0CM007",D226="NPC06UZDB-GY150C",D226="NPC06UZDB-GY250C",D226="NPC06UZDB-GY007M",D226="CO155E2-0CC050",D226="NPC06UZDB-GY006M",D226="NPC06UZDB-GY008M",D226="NPC06UZDB-GY050C",D226="CO155E2-0CC250",D226="NPC06UZDB-GY750C",D226="NPC06UZDB-GY007M",D226="NPC06UZDB-GY020M",D226="CO155E2-0CC150",D226="CO155E2-0CM015",D226="CO155E2-0CM010",D226="NPC06UZDB-GY450C",D226="NPC06UZDB-GY015M",D226="NPC06UZDB-GY150C",D226="CO155E2-0CM001",D226="CO155E2-0CM002",D226="CO155E2-0CM003",D226="CO155E2-0CM004",D226="CO155E2-0CM005",D226="CO155E2-0CM008",D226="NPC06UZDB-GY010M",D226="NPC06UZDB-GY001M",D226="NPC06UZDB-GY002M",D226="NPC06UZDB-GY003M",D226="NPC06UZDB-GY004M",D226="NPC06UZDB-GY005M",),E226*(F226+0.12),0)</f>
        <v>0</v>
      </c>
      <c r="BI226" s="117">
        <f t="shared" si="431"/>
        <v>11697.200000000003</v>
      </c>
      <c r="BJ226" s="117"/>
      <c r="BK226" s="121">
        <f t="shared" si="399"/>
        <v>0</v>
      </c>
      <c r="BL226" s="117">
        <f t="shared" si="400"/>
        <v>6184</v>
      </c>
      <c r="BM226" s="117"/>
      <c r="BN226" s="121">
        <f t="shared" si="401"/>
        <v>0</v>
      </c>
      <c r="BO226" s="117">
        <f t="shared" si="402"/>
        <v>6613.8</v>
      </c>
      <c r="BP226" s="117"/>
      <c r="BQ226" s="121">
        <f t="shared" si="403"/>
        <v>0</v>
      </c>
      <c r="BR226" s="117">
        <f t="shared" si="404"/>
        <v>10064.399999999994</v>
      </c>
      <c r="BS226" s="117"/>
      <c r="BT226" s="117">
        <f t="shared" si="365"/>
        <v>0</v>
      </c>
      <c r="BU226" s="117">
        <f t="shared" si="432"/>
        <v>74277</v>
      </c>
      <c r="BV226" s="117"/>
      <c r="BW226" s="117">
        <f t="shared" si="366"/>
        <v>0</v>
      </c>
      <c r="BX226" s="117">
        <f t="shared" si="439"/>
        <v>56687</v>
      </c>
      <c r="BY226" s="117"/>
      <c r="BZ226" s="117">
        <f t="shared" si="367"/>
        <v>0</v>
      </c>
      <c r="CA226" s="117">
        <f t="shared" si="433"/>
        <v>66693</v>
      </c>
      <c r="CB226" s="117"/>
      <c r="CC226" s="117">
        <f t="shared" si="405"/>
        <v>0</v>
      </c>
      <c r="CD226" s="117">
        <f t="shared" si="354"/>
        <v>523</v>
      </c>
      <c r="CE226" s="117"/>
      <c r="CF226" s="117">
        <f t="shared" si="406"/>
        <v>0</v>
      </c>
      <c r="CG226" s="117">
        <f t="shared" si="407"/>
        <v>7045.9</v>
      </c>
      <c r="CH226" s="117"/>
      <c r="CI226" s="117">
        <f t="shared" si="368"/>
        <v>0</v>
      </c>
      <c r="CJ226" s="117">
        <f t="shared" si="408"/>
        <v>8813</v>
      </c>
      <c r="CK226" s="117"/>
      <c r="CL226" s="117">
        <f t="shared" si="409"/>
        <v>0</v>
      </c>
      <c r="CM226" s="123">
        <f t="shared" si="410"/>
        <v>4885</v>
      </c>
      <c r="CN226" s="117"/>
      <c r="CO226" s="121">
        <f t="shared" si="352"/>
        <v>0</v>
      </c>
      <c r="CP226" s="123">
        <f t="shared" si="411"/>
        <v>3976</v>
      </c>
      <c r="CQ226" s="117"/>
      <c r="CR226" s="121">
        <f t="shared" si="369"/>
        <v>0</v>
      </c>
      <c r="CS226" s="123">
        <f t="shared" si="345"/>
        <v>6656</v>
      </c>
      <c r="CT226" s="117"/>
      <c r="CU226" s="121">
        <f t="shared" si="370"/>
        <v>0</v>
      </c>
      <c r="CV226" s="123">
        <f t="shared" si="412"/>
        <v>7769</v>
      </c>
      <c r="CW226" s="117"/>
      <c r="CX226" s="117">
        <f t="shared" si="353"/>
        <v>0</v>
      </c>
      <c r="CY226" s="116">
        <f t="shared" si="445"/>
        <v>6603</v>
      </c>
      <c r="CZ226" s="123"/>
      <c r="DA226" s="117">
        <f t="shared" si="413"/>
        <v>0</v>
      </c>
      <c r="DB226" s="117">
        <f t="shared" si="436"/>
        <v>38286</v>
      </c>
      <c r="DC226" s="117"/>
      <c r="DD226" s="117">
        <f t="shared" si="414"/>
        <v>0</v>
      </c>
      <c r="DE226" s="117">
        <f t="shared" si="437"/>
        <v>35057</v>
      </c>
      <c r="DF226" s="117"/>
      <c r="DG226" s="120">
        <f t="shared" si="415"/>
        <v>0</v>
      </c>
      <c r="DH226" s="117">
        <f t="shared" si="444"/>
        <v>48680</v>
      </c>
      <c r="DI226" s="117"/>
      <c r="DJ226" s="117">
        <f t="shared" si="371"/>
        <v>0</v>
      </c>
      <c r="DK226" s="117">
        <f t="shared" si="416"/>
        <v>3139</v>
      </c>
      <c r="DL226" s="211"/>
      <c r="DM226" s="207">
        <f t="shared" si="372"/>
        <v>0</v>
      </c>
      <c r="DN226" s="125">
        <f t="shared" si="373"/>
        <v>0</v>
      </c>
      <c r="DO226" s="126"/>
      <c r="DP226" s="127">
        <f t="shared" si="374"/>
        <v>0</v>
      </c>
      <c r="DQ226" s="128">
        <f t="shared" si="417"/>
        <v>7097</v>
      </c>
      <c r="DR226" s="126"/>
      <c r="DS226" s="127">
        <f t="shared" si="375"/>
        <v>0</v>
      </c>
      <c r="DT226" s="128">
        <f t="shared" si="418"/>
        <v>4846</v>
      </c>
      <c r="DU226" s="126"/>
      <c r="DV226" s="127">
        <f t="shared" si="376"/>
        <v>0</v>
      </c>
      <c r="DW226" s="128">
        <f t="shared" si="419"/>
        <v>4835</v>
      </c>
      <c r="DX226" s="126"/>
      <c r="DY226" s="124">
        <f t="shared" si="377"/>
        <v>0</v>
      </c>
      <c r="DZ226" s="125">
        <f t="shared" si="420"/>
        <v>523</v>
      </c>
      <c r="EA226" s="124"/>
      <c r="EB226" s="124">
        <f t="shared" si="378"/>
        <v>0</v>
      </c>
      <c r="EC226" s="129">
        <f t="shared" si="421"/>
        <v>369</v>
      </c>
      <c r="ED226" s="126"/>
      <c r="EE226" s="127">
        <f t="shared" si="434"/>
        <v>0</v>
      </c>
      <c r="EF226" s="128">
        <f t="shared" si="422"/>
        <v>4769</v>
      </c>
      <c r="EG226" s="117"/>
      <c r="EH226" s="117">
        <f t="shared" si="380"/>
        <v>0</v>
      </c>
      <c r="EI226" s="117">
        <f t="shared" si="423"/>
        <v>24637</v>
      </c>
      <c r="EJ226" s="117"/>
      <c r="EK226" s="117">
        <f t="shared" si="381"/>
        <v>0</v>
      </c>
      <c r="EL226" s="117">
        <f t="shared" si="424"/>
        <v>23267</v>
      </c>
      <c r="EM226" s="131">
        <f t="shared" si="425"/>
        <v>109614.81209299997</v>
      </c>
    </row>
    <row r="227" spans="1:299" s="36" customFormat="1" ht="11.25" customHeight="1" x14ac:dyDescent="0.25">
      <c r="A227" s="130">
        <v>46049</v>
      </c>
      <c r="B227" s="185"/>
      <c r="C227" s="172">
        <v>4872</v>
      </c>
      <c r="D227" s="113"/>
      <c r="E227" s="114"/>
      <c r="F227" s="115"/>
      <c r="G227" s="116"/>
      <c r="H227" s="117"/>
      <c r="I227" s="118">
        <f t="shared" si="356"/>
        <v>0</v>
      </c>
      <c r="J227" s="119">
        <f t="shared" si="440"/>
        <v>124275</v>
      </c>
      <c r="K227" s="117"/>
      <c r="L227" s="118">
        <f t="shared" si="348"/>
        <v>0</v>
      </c>
      <c r="M227" s="119">
        <f t="shared" si="441"/>
        <v>5182</v>
      </c>
      <c r="N227" s="117"/>
      <c r="O227" s="118">
        <f t="shared" si="357"/>
        <v>0</v>
      </c>
      <c r="P227" s="119">
        <f t="shared" si="442"/>
        <v>118152</v>
      </c>
      <c r="Q227" s="117"/>
      <c r="R227" s="117">
        <f t="shared" si="358"/>
        <v>0</v>
      </c>
      <c r="S227" s="117">
        <f t="shared" si="443"/>
        <v>60332</v>
      </c>
      <c r="T227" s="117"/>
      <c r="U227" s="117">
        <f t="shared" si="382"/>
        <v>0</v>
      </c>
      <c r="V227" s="117">
        <f t="shared" si="383"/>
        <v>73474</v>
      </c>
      <c r="W227" s="121">
        <v>8000</v>
      </c>
      <c r="X227" s="120">
        <f t="shared" si="359"/>
        <v>0</v>
      </c>
      <c r="Y227" s="117">
        <f t="shared" si="430"/>
        <v>16120</v>
      </c>
      <c r="Z227" s="117"/>
      <c r="AA227" s="121">
        <f t="shared" si="435"/>
        <v>0</v>
      </c>
      <c r="AB227" s="117">
        <f t="shared" si="384"/>
        <v>4013.5</v>
      </c>
      <c r="AC227" s="117"/>
      <c r="AD227" s="117">
        <f t="shared" si="351"/>
        <v>0</v>
      </c>
      <c r="AE227" s="117">
        <f t="shared" si="385"/>
        <v>370.29999999999995</v>
      </c>
      <c r="AF227" s="117"/>
      <c r="AG227" s="116">
        <f t="shared" si="360"/>
        <v>0</v>
      </c>
      <c r="AH227" s="123">
        <f t="shared" si="386"/>
        <v>394.80000000000007</v>
      </c>
      <c r="AI227" s="117"/>
      <c r="AJ227" s="121">
        <f t="shared" si="361"/>
        <v>0</v>
      </c>
      <c r="AK227" s="117">
        <f t="shared" si="387"/>
        <v>1078</v>
      </c>
      <c r="AL227" s="117"/>
      <c r="AM227" s="121">
        <f t="shared" si="362"/>
        <v>0</v>
      </c>
      <c r="AN227" s="117">
        <f t="shared" si="388"/>
        <v>811.10000000000014</v>
      </c>
      <c r="AO227" s="117"/>
      <c r="AP227" s="121">
        <f t="shared" si="363"/>
        <v>0</v>
      </c>
      <c r="AQ227" s="117">
        <f t="shared" si="389"/>
        <v>5927.4</v>
      </c>
      <c r="AR227" s="117"/>
      <c r="AS227" s="121">
        <f t="shared" si="364"/>
        <v>0</v>
      </c>
      <c r="AT227" s="117">
        <f t="shared" si="390"/>
        <v>2107.6</v>
      </c>
      <c r="AU227" s="117"/>
      <c r="AV227" s="117">
        <f t="shared" si="391"/>
        <v>0</v>
      </c>
      <c r="AW227" s="122">
        <f t="shared" si="392"/>
        <v>591.04000000000019</v>
      </c>
      <c r="AX227" s="117"/>
      <c r="AY227" s="117">
        <f t="shared" si="393"/>
        <v>0</v>
      </c>
      <c r="AZ227" s="117">
        <f t="shared" si="394"/>
        <v>1870</v>
      </c>
      <c r="BA227" s="117"/>
      <c r="BB227" s="121">
        <f t="shared" si="395"/>
        <v>0</v>
      </c>
      <c r="BC227" s="117">
        <f t="shared" si="396"/>
        <v>2830</v>
      </c>
      <c r="BD227" s="117"/>
      <c r="BE227" s="121">
        <f t="shared" si="397"/>
        <v>0</v>
      </c>
      <c r="BF227" s="117">
        <f t="shared" si="398"/>
        <v>1131.0000000000005</v>
      </c>
      <c r="BG227" s="117"/>
      <c r="BH227" s="121">
        <f>IF(OR(D247="NPC06UZDB-GY026M",D247="NPP06UZDB-GY010M",D227="CO155E2-0CM018",D227="CO155E2-0CM023",D227="CO155E2-0CM026",D227="NPP06UZDB-GY150C",D227="NPP06UZDB-GY025M",D227="NPC06UZDB-GY013M",D227="NPP06UZDB-GY001M",D227="NPP06UZDB-GY250C",D227="NPC06UZDB-GY028M",D227="NPC06UZDB-GY018M",D227="NPC06UZDB-GY014M",D227="NPC06UZDB-GY012M",D227="NPC06UZDB-GY011M",D227="NPC06UZDB-GY006M",D227="CO155E2-0CM006",D227="NPP06UZDB-GY005M",D227="NPP06UZDB-GY005M",D227="NPP06UZDB-GY003M",D227="NPP06UZDB-GY002M",D227="NPC06UZDB-GY025M",D227="CO155E2-0CM020",D227="CO155E2-0CM030",D227="NPC06UZDB-GY350C",D227="NPC06UZDB-GY030M",D227="NPC06UZDB-GY020C",D227="NPC06UZDB-GY030M",D227="NPC06UZDB-GY350C",D227="CO155E2-0CM007",D227="NPC06UZDB-GY150C",D227="NPC06UZDB-GY250C",D227="NPC06UZDB-GY007M",D227="CO155E2-0CC050",D227="NPC06UZDB-GY006M",D227="NPC06UZDB-GY008M",D227="NPC06UZDB-GY050C",D227="CO155E2-0CC250",D227="NPC06UZDB-GY750C",D227="NPC06UZDB-GY007M",D227="NPC06UZDB-GY020M",D227="CO155E2-0CC150",D227="CO155E2-0CM015",D227="CO155E2-0CM010",D227="NPC06UZDB-GY450C",D227="NPC06UZDB-GY015M",D227="NPC06UZDB-GY150C",D227="CO155E2-0CM001",D227="CO155E2-0CM002",D227="CO155E2-0CM003",D227="CO155E2-0CM004",D227="CO155E2-0CM005",D227="CO155E2-0CM008",D227="NPC06UZDB-GY010M",D227="NPC06UZDB-GY001M",D227="NPC06UZDB-GY002M",D227="NPC06UZDB-GY003M",D227="NPC06UZDB-GY004M",D227="NPC06UZDB-GY005M",),E227*(F227+0.12),0)</f>
        <v>0</v>
      </c>
      <c r="BI227" s="117">
        <f t="shared" si="431"/>
        <v>11697.200000000003</v>
      </c>
      <c r="BJ227" s="117"/>
      <c r="BK227" s="121">
        <f t="shared" si="399"/>
        <v>0</v>
      </c>
      <c r="BL227" s="117">
        <f t="shared" si="400"/>
        <v>6184</v>
      </c>
      <c r="BM227" s="117"/>
      <c r="BN227" s="121">
        <f t="shared" si="401"/>
        <v>0</v>
      </c>
      <c r="BO227" s="117">
        <f t="shared" si="402"/>
        <v>6613.8</v>
      </c>
      <c r="BP227" s="117"/>
      <c r="BQ227" s="121">
        <f t="shared" si="403"/>
        <v>0</v>
      </c>
      <c r="BR227" s="117">
        <f t="shared" si="404"/>
        <v>10064.399999999994</v>
      </c>
      <c r="BS227" s="117"/>
      <c r="BT227" s="117">
        <f t="shared" si="365"/>
        <v>0</v>
      </c>
      <c r="BU227" s="117">
        <f t="shared" si="432"/>
        <v>74277</v>
      </c>
      <c r="BV227" s="117"/>
      <c r="BW227" s="117">
        <f t="shared" si="366"/>
        <v>0</v>
      </c>
      <c r="BX227" s="117">
        <f t="shared" si="439"/>
        <v>56687</v>
      </c>
      <c r="BY227" s="117"/>
      <c r="BZ227" s="117">
        <f t="shared" si="367"/>
        <v>0</v>
      </c>
      <c r="CA227" s="117">
        <f t="shared" si="433"/>
        <v>66693</v>
      </c>
      <c r="CB227" s="117"/>
      <c r="CC227" s="117">
        <f t="shared" si="405"/>
        <v>0</v>
      </c>
      <c r="CD227" s="117">
        <f t="shared" si="354"/>
        <v>523</v>
      </c>
      <c r="CE227" s="117"/>
      <c r="CF227" s="117">
        <f t="shared" si="406"/>
        <v>0</v>
      </c>
      <c r="CG227" s="117">
        <f t="shared" si="407"/>
        <v>7045.9</v>
      </c>
      <c r="CH227" s="117"/>
      <c r="CI227" s="117">
        <f t="shared" si="368"/>
        <v>0</v>
      </c>
      <c r="CJ227" s="117">
        <f t="shared" si="408"/>
        <v>8813</v>
      </c>
      <c r="CK227" s="117"/>
      <c r="CL227" s="117">
        <f t="shared" si="409"/>
        <v>0</v>
      </c>
      <c r="CM227" s="123">
        <f t="shared" si="410"/>
        <v>4885</v>
      </c>
      <c r="CN227" s="117"/>
      <c r="CO227" s="121">
        <f t="shared" si="352"/>
        <v>0</v>
      </c>
      <c r="CP227" s="123">
        <f t="shared" si="411"/>
        <v>3976</v>
      </c>
      <c r="CQ227" s="117"/>
      <c r="CR227" s="121">
        <f t="shared" si="369"/>
        <v>0</v>
      </c>
      <c r="CS227" s="123">
        <f t="shared" si="345"/>
        <v>6656</v>
      </c>
      <c r="CT227" s="117"/>
      <c r="CU227" s="121">
        <f t="shared" si="370"/>
        <v>0</v>
      </c>
      <c r="CV227" s="123">
        <f t="shared" si="412"/>
        <v>7769</v>
      </c>
      <c r="CW227" s="117"/>
      <c r="CX227" s="117">
        <f t="shared" si="353"/>
        <v>0</v>
      </c>
      <c r="CY227" s="116">
        <f t="shared" si="445"/>
        <v>6603</v>
      </c>
      <c r="CZ227" s="123"/>
      <c r="DA227" s="117">
        <f t="shared" si="413"/>
        <v>0</v>
      </c>
      <c r="DB227" s="117">
        <f t="shared" si="436"/>
        <v>38286</v>
      </c>
      <c r="DC227" s="117"/>
      <c r="DD227" s="117">
        <f t="shared" si="414"/>
        <v>0</v>
      </c>
      <c r="DE227" s="117">
        <f t="shared" si="437"/>
        <v>35057</v>
      </c>
      <c r="DF227" s="117"/>
      <c r="DG227" s="120">
        <f t="shared" si="415"/>
        <v>0</v>
      </c>
      <c r="DH227" s="117">
        <f t="shared" si="444"/>
        <v>48680</v>
      </c>
      <c r="DI227" s="117"/>
      <c r="DJ227" s="117">
        <f t="shared" si="371"/>
        <v>0</v>
      </c>
      <c r="DK227" s="117">
        <f t="shared" si="416"/>
        <v>3139</v>
      </c>
      <c r="DL227" s="211"/>
      <c r="DM227" s="207">
        <f t="shared" si="372"/>
        <v>0</v>
      </c>
      <c r="DN227" s="125">
        <f t="shared" si="373"/>
        <v>0</v>
      </c>
      <c r="DO227" s="126"/>
      <c r="DP227" s="127">
        <f t="shared" si="374"/>
        <v>0</v>
      </c>
      <c r="DQ227" s="128">
        <f t="shared" si="417"/>
        <v>7097</v>
      </c>
      <c r="DR227" s="126"/>
      <c r="DS227" s="127">
        <f t="shared" si="375"/>
        <v>0</v>
      </c>
      <c r="DT227" s="128">
        <f t="shared" si="418"/>
        <v>4846</v>
      </c>
      <c r="DU227" s="126"/>
      <c r="DV227" s="127">
        <f t="shared" si="376"/>
        <v>0</v>
      </c>
      <c r="DW227" s="128">
        <f t="shared" si="419"/>
        <v>4835</v>
      </c>
      <c r="DX227" s="126"/>
      <c r="DY227" s="124">
        <f t="shared" si="377"/>
        <v>0</v>
      </c>
      <c r="DZ227" s="125">
        <f t="shared" si="420"/>
        <v>523</v>
      </c>
      <c r="EA227" s="124"/>
      <c r="EB227" s="124">
        <f t="shared" si="378"/>
        <v>0</v>
      </c>
      <c r="EC227" s="129">
        <f t="shared" si="421"/>
        <v>369</v>
      </c>
      <c r="ED227" s="126"/>
      <c r="EE227" s="127">
        <f t="shared" si="434"/>
        <v>0</v>
      </c>
      <c r="EF227" s="128">
        <f t="shared" si="422"/>
        <v>4769</v>
      </c>
      <c r="EG227" s="117"/>
      <c r="EH227" s="117">
        <f t="shared" si="380"/>
        <v>0</v>
      </c>
      <c r="EI227" s="117">
        <f t="shared" si="423"/>
        <v>24637</v>
      </c>
      <c r="EJ227" s="117"/>
      <c r="EK227" s="117">
        <f t="shared" si="381"/>
        <v>0</v>
      </c>
      <c r="EL227" s="117">
        <f t="shared" si="424"/>
        <v>23267</v>
      </c>
      <c r="EM227" s="131">
        <f t="shared" si="425"/>
        <v>113217.51119299997</v>
      </c>
    </row>
    <row r="228" spans="1:299" s="36" customFormat="1" ht="11.25" customHeight="1" x14ac:dyDescent="0.25">
      <c r="A228" s="130">
        <v>46049</v>
      </c>
      <c r="B228" s="185"/>
      <c r="C228" s="172">
        <v>4868</v>
      </c>
      <c r="D228" s="113"/>
      <c r="E228" s="114"/>
      <c r="F228" s="115"/>
      <c r="G228" s="116"/>
      <c r="H228" s="117"/>
      <c r="I228" s="118">
        <f t="shared" si="356"/>
        <v>0</v>
      </c>
      <c r="J228" s="119">
        <f t="shared" si="440"/>
        <v>124275</v>
      </c>
      <c r="K228" s="117"/>
      <c r="L228" s="118">
        <f t="shared" si="348"/>
        <v>0</v>
      </c>
      <c r="M228" s="119">
        <f t="shared" si="441"/>
        <v>5182</v>
      </c>
      <c r="N228" s="117"/>
      <c r="O228" s="118">
        <f t="shared" si="357"/>
        <v>0</v>
      </c>
      <c r="P228" s="119">
        <f t="shared" si="442"/>
        <v>118152</v>
      </c>
      <c r="Q228" s="117"/>
      <c r="R228" s="117">
        <f t="shared" si="358"/>
        <v>0</v>
      </c>
      <c r="S228" s="117">
        <f t="shared" si="443"/>
        <v>60332</v>
      </c>
      <c r="T228" s="117"/>
      <c r="U228" s="117">
        <f t="shared" si="382"/>
        <v>0</v>
      </c>
      <c r="V228" s="117">
        <f t="shared" si="383"/>
        <v>73474</v>
      </c>
      <c r="W228" s="121"/>
      <c r="X228" s="120">
        <f t="shared" si="359"/>
        <v>0</v>
      </c>
      <c r="Y228" s="117">
        <f t="shared" si="430"/>
        <v>16120</v>
      </c>
      <c r="Z228" s="117"/>
      <c r="AA228" s="121">
        <f t="shared" si="435"/>
        <v>0</v>
      </c>
      <c r="AB228" s="117">
        <f t="shared" si="384"/>
        <v>4013.5</v>
      </c>
      <c r="AC228" s="117"/>
      <c r="AD228" s="117">
        <f t="shared" si="351"/>
        <v>0</v>
      </c>
      <c r="AE228" s="117">
        <f t="shared" si="385"/>
        <v>370.29999999999995</v>
      </c>
      <c r="AF228" s="117"/>
      <c r="AG228" s="116">
        <f t="shared" si="360"/>
        <v>0</v>
      </c>
      <c r="AH228" s="123">
        <f t="shared" si="386"/>
        <v>394.80000000000007</v>
      </c>
      <c r="AI228" s="117"/>
      <c r="AJ228" s="121">
        <f t="shared" si="361"/>
        <v>0</v>
      </c>
      <c r="AK228" s="117">
        <f t="shared" si="387"/>
        <v>1078</v>
      </c>
      <c r="AL228" s="117"/>
      <c r="AM228" s="121">
        <f t="shared" si="362"/>
        <v>0</v>
      </c>
      <c r="AN228" s="117">
        <f t="shared" si="388"/>
        <v>811.10000000000014</v>
      </c>
      <c r="AO228" s="117"/>
      <c r="AP228" s="121">
        <f t="shared" si="363"/>
        <v>0</v>
      </c>
      <c r="AQ228" s="117">
        <f t="shared" si="389"/>
        <v>5927.4</v>
      </c>
      <c r="AR228" s="117"/>
      <c r="AS228" s="121">
        <f t="shared" si="364"/>
        <v>0</v>
      </c>
      <c r="AT228" s="117">
        <f t="shared" si="390"/>
        <v>2107.6</v>
      </c>
      <c r="AU228" s="117"/>
      <c r="AV228" s="117">
        <f t="shared" si="391"/>
        <v>0</v>
      </c>
      <c r="AW228" s="122">
        <f t="shared" si="392"/>
        <v>591.04000000000019</v>
      </c>
      <c r="AX228" s="117"/>
      <c r="AY228" s="117">
        <f t="shared" si="393"/>
        <v>0</v>
      </c>
      <c r="AZ228" s="117">
        <f t="shared" si="394"/>
        <v>1870</v>
      </c>
      <c r="BA228" s="117"/>
      <c r="BB228" s="121">
        <f t="shared" si="395"/>
        <v>0</v>
      </c>
      <c r="BC228" s="117">
        <f t="shared" si="396"/>
        <v>2830</v>
      </c>
      <c r="BD228" s="117"/>
      <c r="BE228" s="121">
        <f t="shared" si="397"/>
        <v>0</v>
      </c>
      <c r="BF228" s="117">
        <f t="shared" si="398"/>
        <v>1131.0000000000005</v>
      </c>
      <c r="BG228" s="117"/>
      <c r="BH228" s="121">
        <v>0</v>
      </c>
      <c r="BI228" s="117">
        <f t="shared" si="431"/>
        <v>11697.200000000003</v>
      </c>
      <c r="BJ228" s="117"/>
      <c r="BK228" s="121">
        <f t="shared" si="399"/>
        <v>0</v>
      </c>
      <c r="BL228" s="117">
        <f t="shared" si="400"/>
        <v>6184</v>
      </c>
      <c r="BM228" s="117"/>
      <c r="BN228" s="121">
        <f t="shared" si="401"/>
        <v>0</v>
      </c>
      <c r="BO228" s="117">
        <f t="shared" si="402"/>
        <v>6613.8</v>
      </c>
      <c r="BP228" s="117">
        <v>10881</v>
      </c>
      <c r="BQ228" s="121">
        <f t="shared" si="403"/>
        <v>0</v>
      </c>
      <c r="BR228" s="117">
        <f t="shared" si="404"/>
        <v>20945.399999999994</v>
      </c>
      <c r="BS228" s="117"/>
      <c r="BT228" s="117">
        <f t="shared" si="365"/>
        <v>0</v>
      </c>
      <c r="BU228" s="117">
        <f t="shared" si="432"/>
        <v>74277</v>
      </c>
      <c r="BV228" s="117"/>
      <c r="BW228" s="117">
        <f t="shared" si="366"/>
        <v>0</v>
      </c>
      <c r="BX228" s="117">
        <f t="shared" si="439"/>
        <v>56687</v>
      </c>
      <c r="BY228" s="117"/>
      <c r="BZ228" s="117">
        <f t="shared" si="367"/>
        <v>0</v>
      </c>
      <c r="CA228" s="117">
        <f t="shared" si="433"/>
        <v>66693</v>
      </c>
      <c r="CB228" s="117"/>
      <c r="CC228" s="117">
        <f t="shared" si="405"/>
        <v>0</v>
      </c>
      <c r="CD228" s="117">
        <f t="shared" si="354"/>
        <v>523</v>
      </c>
      <c r="CE228" s="117"/>
      <c r="CF228" s="117">
        <f t="shared" si="406"/>
        <v>0</v>
      </c>
      <c r="CG228" s="117">
        <f t="shared" si="407"/>
        <v>7045.9</v>
      </c>
      <c r="CH228" s="117"/>
      <c r="CI228" s="117">
        <f t="shared" si="368"/>
        <v>0</v>
      </c>
      <c r="CJ228" s="117">
        <f t="shared" si="408"/>
        <v>8813</v>
      </c>
      <c r="CK228" s="117"/>
      <c r="CL228" s="117">
        <f t="shared" si="409"/>
        <v>0</v>
      </c>
      <c r="CM228" s="123">
        <f t="shared" si="410"/>
        <v>4885</v>
      </c>
      <c r="CN228" s="117"/>
      <c r="CO228" s="121">
        <f t="shared" si="352"/>
        <v>0</v>
      </c>
      <c r="CP228" s="123">
        <f t="shared" si="411"/>
        <v>3976</v>
      </c>
      <c r="CQ228" s="117"/>
      <c r="CR228" s="121">
        <f t="shared" si="369"/>
        <v>0</v>
      </c>
      <c r="CS228" s="123">
        <f t="shared" si="345"/>
        <v>6656</v>
      </c>
      <c r="CT228" s="117"/>
      <c r="CU228" s="121">
        <f t="shared" si="370"/>
        <v>0</v>
      </c>
      <c r="CV228" s="123">
        <f t="shared" si="412"/>
        <v>7769</v>
      </c>
      <c r="CW228" s="117"/>
      <c r="CX228" s="117">
        <f t="shared" si="353"/>
        <v>0</v>
      </c>
      <c r="CY228" s="116">
        <f t="shared" si="445"/>
        <v>6603</v>
      </c>
      <c r="CZ228" s="123"/>
      <c r="DA228" s="117">
        <f t="shared" si="413"/>
        <v>0</v>
      </c>
      <c r="DB228" s="117">
        <f t="shared" si="436"/>
        <v>38286</v>
      </c>
      <c r="DC228" s="117"/>
      <c r="DD228" s="117">
        <f t="shared" si="414"/>
        <v>0</v>
      </c>
      <c r="DE228" s="117">
        <f t="shared" si="437"/>
        <v>35057</v>
      </c>
      <c r="DF228" s="117"/>
      <c r="DG228" s="120">
        <f t="shared" si="415"/>
        <v>0</v>
      </c>
      <c r="DH228" s="117">
        <f t="shared" si="444"/>
        <v>48680</v>
      </c>
      <c r="DI228" s="117"/>
      <c r="DJ228" s="117">
        <f t="shared" si="371"/>
        <v>0</v>
      </c>
      <c r="DK228" s="117">
        <f t="shared" si="416"/>
        <v>3139</v>
      </c>
      <c r="DL228" s="211"/>
      <c r="DM228" s="207">
        <f t="shared" si="372"/>
        <v>0</v>
      </c>
      <c r="DN228" s="125">
        <f t="shared" si="373"/>
        <v>0</v>
      </c>
      <c r="DO228" s="126"/>
      <c r="DP228" s="127">
        <f t="shared" si="374"/>
        <v>0</v>
      </c>
      <c r="DQ228" s="128">
        <f t="shared" si="417"/>
        <v>7097</v>
      </c>
      <c r="DR228" s="126"/>
      <c r="DS228" s="127">
        <f t="shared" si="375"/>
        <v>0</v>
      </c>
      <c r="DT228" s="128">
        <f t="shared" si="418"/>
        <v>4846</v>
      </c>
      <c r="DU228" s="126"/>
      <c r="DV228" s="127">
        <f t="shared" si="376"/>
        <v>0</v>
      </c>
      <c r="DW228" s="128">
        <f t="shared" si="419"/>
        <v>4835</v>
      </c>
      <c r="DX228" s="126"/>
      <c r="DY228" s="124">
        <f t="shared" si="377"/>
        <v>0</v>
      </c>
      <c r="DZ228" s="125">
        <f t="shared" si="420"/>
        <v>523</v>
      </c>
      <c r="EA228" s="124"/>
      <c r="EB228" s="124">
        <f t="shared" si="378"/>
        <v>0</v>
      </c>
      <c r="EC228" s="129">
        <f t="shared" si="421"/>
        <v>369</v>
      </c>
      <c r="ED228" s="126"/>
      <c r="EE228" s="127">
        <f t="shared" si="434"/>
        <v>0</v>
      </c>
      <c r="EF228" s="128">
        <f t="shared" si="422"/>
        <v>4769</v>
      </c>
      <c r="EG228" s="117"/>
      <c r="EH228" s="117">
        <f t="shared" si="380"/>
        <v>0</v>
      </c>
      <c r="EI228" s="117">
        <f t="shared" si="423"/>
        <v>24637</v>
      </c>
      <c r="EJ228" s="117"/>
      <c r="EK228" s="117">
        <f t="shared" si="381"/>
        <v>0</v>
      </c>
      <c r="EL228" s="117">
        <f t="shared" si="424"/>
        <v>23267</v>
      </c>
      <c r="EM228" s="131">
        <f t="shared" si="425"/>
        <v>116619.51119299997</v>
      </c>
    </row>
    <row r="229" spans="1:299" s="36" customFormat="1" ht="11.25" customHeight="1" x14ac:dyDescent="0.25">
      <c r="A229" s="130">
        <v>46049</v>
      </c>
      <c r="B229" s="185"/>
      <c r="C229" s="172">
        <v>4877</v>
      </c>
      <c r="D229" s="113"/>
      <c r="E229" s="114"/>
      <c r="F229" s="201"/>
      <c r="G229" s="116"/>
      <c r="H229" s="117"/>
      <c r="I229" s="118">
        <f t="shared" si="356"/>
        <v>0</v>
      </c>
      <c r="J229" s="119">
        <f t="shared" si="440"/>
        <v>124275</v>
      </c>
      <c r="K229" s="117"/>
      <c r="L229" s="118">
        <f t="shared" si="348"/>
        <v>0</v>
      </c>
      <c r="M229" s="119">
        <f t="shared" si="441"/>
        <v>5182</v>
      </c>
      <c r="N229" s="117"/>
      <c r="O229" s="118">
        <f t="shared" si="357"/>
        <v>0</v>
      </c>
      <c r="P229" s="119">
        <f t="shared" si="442"/>
        <v>118152</v>
      </c>
      <c r="Q229" s="117"/>
      <c r="R229" s="117">
        <f t="shared" si="358"/>
        <v>0</v>
      </c>
      <c r="S229" s="117">
        <f t="shared" si="443"/>
        <v>60332</v>
      </c>
      <c r="T229" s="117"/>
      <c r="U229" s="117">
        <f t="shared" si="382"/>
        <v>0</v>
      </c>
      <c r="V229" s="117">
        <f t="shared" si="383"/>
        <v>73474</v>
      </c>
      <c r="W229" s="121"/>
      <c r="X229" s="120">
        <f t="shared" si="359"/>
        <v>0</v>
      </c>
      <c r="Y229" s="117">
        <f t="shared" si="430"/>
        <v>16120</v>
      </c>
      <c r="Z229" s="117"/>
      <c r="AA229" s="121">
        <f t="shared" si="435"/>
        <v>0</v>
      </c>
      <c r="AB229" s="117">
        <f t="shared" si="384"/>
        <v>4013.5</v>
      </c>
      <c r="AC229" s="117">
        <v>7000</v>
      </c>
      <c r="AD229" s="117">
        <f t="shared" si="351"/>
        <v>0</v>
      </c>
      <c r="AE229" s="117">
        <f t="shared" si="385"/>
        <v>7370.3</v>
      </c>
      <c r="AF229" s="117"/>
      <c r="AG229" s="116">
        <f t="shared" si="360"/>
        <v>0</v>
      </c>
      <c r="AH229" s="123">
        <f t="shared" si="386"/>
        <v>394.80000000000007</v>
      </c>
      <c r="AI229" s="117"/>
      <c r="AJ229" s="121">
        <f t="shared" si="361"/>
        <v>0</v>
      </c>
      <c r="AK229" s="117">
        <f t="shared" si="387"/>
        <v>1078</v>
      </c>
      <c r="AL229" s="117"/>
      <c r="AM229" s="121">
        <f t="shared" si="362"/>
        <v>0</v>
      </c>
      <c r="AN229" s="117">
        <f t="shared" si="388"/>
        <v>811.10000000000014</v>
      </c>
      <c r="AO229" s="117"/>
      <c r="AP229" s="121">
        <f t="shared" si="363"/>
        <v>0</v>
      </c>
      <c r="AQ229" s="117">
        <f t="shared" si="389"/>
        <v>5927.4</v>
      </c>
      <c r="AR229" s="117"/>
      <c r="AS229" s="121">
        <f t="shared" si="364"/>
        <v>0</v>
      </c>
      <c r="AT229" s="117">
        <f t="shared" si="390"/>
        <v>2107.6</v>
      </c>
      <c r="AU229" s="117"/>
      <c r="AV229" s="117">
        <f t="shared" si="391"/>
        <v>0</v>
      </c>
      <c r="AW229" s="122">
        <f t="shared" si="392"/>
        <v>591.04000000000019</v>
      </c>
      <c r="AX229" s="117"/>
      <c r="AY229" s="117">
        <f t="shared" si="393"/>
        <v>0</v>
      </c>
      <c r="AZ229" s="117">
        <f t="shared" si="394"/>
        <v>1870</v>
      </c>
      <c r="BA229" s="117"/>
      <c r="BB229" s="121">
        <f t="shared" si="395"/>
        <v>0</v>
      </c>
      <c r="BC229" s="117">
        <f t="shared" si="396"/>
        <v>2830</v>
      </c>
      <c r="BD229" s="117"/>
      <c r="BE229" s="121">
        <f t="shared" si="397"/>
        <v>0</v>
      </c>
      <c r="BF229" s="117">
        <f t="shared" si="398"/>
        <v>1131.0000000000005</v>
      </c>
      <c r="BG229" s="117"/>
      <c r="BH229" s="121">
        <f t="shared" ref="BH229:BH271" si="446">IF(OR(D249="NPC06UZDB-GY026M",D249="NPP06UZDB-GY010M",D229="CO155E2-0CM018",D229="CO155E2-0CM023",D229="CO155E2-0CM026",D229="NPP06UZDB-GY150C",D229="NPP06UZDB-GY025M",D229="NPC06UZDB-GY013M",D229="NPP06UZDB-GY001M",D229="NPP06UZDB-GY250C",D229="NPC06UZDB-GY028M",D229="NPC06UZDB-GY018M",D229="NPC06UZDB-GY014M",D229="NPC06UZDB-GY012M",D229="NPC06UZDB-GY011M",D229="NPC06UZDB-GY006M",D229="CO155E2-0CM006",D229="NPP06UZDB-GY005M",D229="NPP06UZDB-GY005M",D229="NPP06UZDB-GY003M",D229="NPP06UZDB-GY002M",D229="NPC06UZDB-GY025M",D229="CO155E2-0CM020",D229="CO155E2-0CM030",D229="NPC06UZDB-GY350C",D229="NPC06UZDB-GY030M",D229="NPC06UZDB-GY020C",D229="NPC06UZDB-GY030M",D229="NPC06UZDB-GY350C",D229="CO155E2-0CM007",D229="NPC06UZDB-GY150C",D229="NPC06UZDB-GY250C",D229="NPC06UZDB-GY007M",D229="CO155E2-0CC050",D229="NPC06UZDB-GY006M",D229="NPC06UZDB-GY008M",D229="NPC06UZDB-GY050C",D229="CO155E2-0CC250",D229="NPC06UZDB-GY750C",D229="NPC06UZDB-GY007M",D229="NPC06UZDB-GY020M",D229="CO155E2-0CC150",D229="CO155E2-0CM015",D229="CO155E2-0CM010",D229="NPC06UZDB-GY450C",D229="NPC06UZDB-GY015M",D229="NPC06UZDB-GY150C",D229="CO155E2-0CM001",D229="CO155E2-0CM002",D229="CO155E2-0CM003",D229="CO155E2-0CM004",D229="CO155E2-0CM005",D229="CO155E2-0CM008",D229="NPC06UZDB-GY010M",D229="NPC06UZDB-GY001M",D229="NPC06UZDB-GY002M",D229="NPC06UZDB-GY003M",D229="NPC06UZDB-GY004M",D229="NPC06UZDB-GY005M",),E229*(F229+0.12),0)</f>
        <v>0</v>
      </c>
      <c r="BI229" s="117">
        <f t="shared" si="431"/>
        <v>11697.200000000003</v>
      </c>
      <c r="BJ229" s="117"/>
      <c r="BK229" s="121">
        <f t="shared" si="399"/>
        <v>0</v>
      </c>
      <c r="BL229" s="117">
        <f t="shared" si="400"/>
        <v>6184</v>
      </c>
      <c r="BM229" s="117"/>
      <c r="BN229" s="121">
        <f t="shared" si="401"/>
        <v>0</v>
      </c>
      <c r="BO229" s="117">
        <f t="shared" si="402"/>
        <v>6613.8</v>
      </c>
      <c r="BP229" s="117"/>
      <c r="BQ229" s="121">
        <f t="shared" si="403"/>
        <v>0</v>
      </c>
      <c r="BR229" s="117">
        <f t="shared" si="404"/>
        <v>20945.399999999994</v>
      </c>
      <c r="BS229" s="117"/>
      <c r="BT229" s="117">
        <f t="shared" si="365"/>
        <v>0</v>
      </c>
      <c r="BU229" s="117">
        <f t="shared" si="432"/>
        <v>74277</v>
      </c>
      <c r="BV229" s="117"/>
      <c r="BW229" s="117">
        <f t="shared" si="366"/>
        <v>0</v>
      </c>
      <c r="BX229" s="117">
        <f t="shared" si="439"/>
        <v>56687</v>
      </c>
      <c r="BY229" s="117"/>
      <c r="BZ229" s="117">
        <f t="shared" si="367"/>
        <v>0</v>
      </c>
      <c r="CA229" s="117">
        <f t="shared" si="433"/>
        <v>66693</v>
      </c>
      <c r="CB229" s="117"/>
      <c r="CC229" s="117">
        <f t="shared" si="405"/>
        <v>0</v>
      </c>
      <c r="CD229" s="117">
        <f t="shared" si="354"/>
        <v>523</v>
      </c>
      <c r="CE229" s="117"/>
      <c r="CF229" s="117">
        <f t="shared" si="406"/>
        <v>0</v>
      </c>
      <c r="CG229" s="117">
        <f t="shared" si="407"/>
        <v>7045.9</v>
      </c>
      <c r="CH229" s="117"/>
      <c r="CI229" s="117">
        <f t="shared" si="368"/>
        <v>0</v>
      </c>
      <c r="CJ229" s="117">
        <f t="shared" si="408"/>
        <v>8813</v>
      </c>
      <c r="CK229" s="117"/>
      <c r="CL229" s="117">
        <f t="shared" si="409"/>
        <v>0</v>
      </c>
      <c r="CM229" s="123">
        <f t="shared" si="410"/>
        <v>4885</v>
      </c>
      <c r="CN229" s="117"/>
      <c r="CO229" s="121">
        <f t="shared" si="352"/>
        <v>0</v>
      </c>
      <c r="CP229" s="123">
        <f t="shared" si="411"/>
        <v>3976</v>
      </c>
      <c r="CQ229" s="117"/>
      <c r="CR229" s="121">
        <f t="shared" si="369"/>
        <v>0</v>
      </c>
      <c r="CS229" s="123">
        <f t="shared" si="345"/>
        <v>6656</v>
      </c>
      <c r="CT229" s="117"/>
      <c r="CU229" s="121">
        <f t="shared" si="370"/>
        <v>0</v>
      </c>
      <c r="CV229" s="123">
        <f t="shared" si="412"/>
        <v>7769</v>
      </c>
      <c r="CW229" s="117"/>
      <c r="CX229" s="117">
        <f t="shared" si="353"/>
        <v>0</v>
      </c>
      <c r="CY229" s="116">
        <f t="shared" si="445"/>
        <v>6603</v>
      </c>
      <c r="CZ229" s="123"/>
      <c r="DA229" s="117">
        <f t="shared" si="413"/>
        <v>0</v>
      </c>
      <c r="DB229" s="117">
        <f t="shared" si="436"/>
        <v>38286</v>
      </c>
      <c r="DC229" s="117"/>
      <c r="DD229" s="117">
        <f t="shared" si="414"/>
        <v>0</v>
      </c>
      <c r="DE229" s="117">
        <f t="shared" si="437"/>
        <v>35057</v>
      </c>
      <c r="DF229" s="117"/>
      <c r="DG229" s="120">
        <f t="shared" si="415"/>
        <v>0</v>
      </c>
      <c r="DH229" s="117">
        <f t="shared" si="444"/>
        <v>48680</v>
      </c>
      <c r="DI229" s="117"/>
      <c r="DJ229" s="117">
        <f t="shared" si="371"/>
        <v>0</v>
      </c>
      <c r="DK229" s="117">
        <f t="shared" si="416"/>
        <v>3139</v>
      </c>
      <c r="DL229" s="211"/>
      <c r="DM229" s="207">
        <f t="shared" si="372"/>
        <v>0</v>
      </c>
      <c r="DN229" s="125">
        <f t="shared" si="373"/>
        <v>0</v>
      </c>
      <c r="DO229" s="126"/>
      <c r="DP229" s="127">
        <f t="shared" si="374"/>
        <v>0</v>
      </c>
      <c r="DQ229" s="128">
        <f t="shared" si="417"/>
        <v>7097</v>
      </c>
      <c r="DR229" s="126"/>
      <c r="DS229" s="127">
        <f t="shared" si="375"/>
        <v>0</v>
      </c>
      <c r="DT229" s="128">
        <f t="shared" si="418"/>
        <v>4846</v>
      </c>
      <c r="DU229" s="126"/>
      <c r="DV229" s="127">
        <f t="shared" si="376"/>
        <v>0</v>
      </c>
      <c r="DW229" s="128">
        <f t="shared" si="419"/>
        <v>4835</v>
      </c>
      <c r="DX229" s="126"/>
      <c r="DY229" s="124">
        <f t="shared" si="377"/>
        <v>0</v>
      </c>
      <c r="DZ229" s="125">
        <f t="shared" si="420"/>
        <v>523</v>
      </c>
      <c r="EA229" s="124"/>
      <c r="EB229" s="124">
        <f t="shared" si="378"/>
        <v>0</v>
      </c>
      <c r="EC229" s="129">
        <f t="shared" si="421"/>
        <v>369</v>
      </c>
      <c r="ED229" s="126"/>
      <c r="EE229" s="127">
        <f t="shared" si="434"/>
        <v>0</v>
      </c>
      <c r="EF229" s="128">
        <f t="shared" si="422"/>
        <v>4769</v>
      </c>
      <c r="EG229" s="117"/>
      <c r="EH229" s="117">
        <f t="shared" si="380"/>
        <v>0</v>
      </c>
      <c r="EI229" s="117">
        <f t="shared" si="423"/>
        <v>24637</v>
      </c>
      <c r="EJ229" s="117"/>
      <c r="EK229" s="117">
        <f t="shared" si="381"/>
        <v>0</v>
      </c>
      <c r="EL229" s="117">
        <f t="shared" si="424"/>
        <v>23267</v>
      </c>
      <c r="EM229" s="131">
        <f t="shared" si="425"/>
        <v>120600.31119299996</v>
      </c>
    </row>
    <row r="230" spans="1:299" s="36" customFormat="1" ht="11.25" customHeight="1" x14ac:dyDescent="0.25">
      <c r="A230" s="130">
        <v>46049</v>
      </c>
      <c r="B230" s="185"/>
      <c r="C230" s="172">
        <v>4877</v>
      </c>
      <c r="D230" s="113"/>
      <c r="E230" s="114"/>
      <c r="F230" s="201"/>
      <c r="G230" s="116"/>
      <c r="H230" s="117"/>
      <c r="I230" s="118">
        <f t="shared" si="356"/>
        <v>0</v>
      </c>
      <c r="J230" s="119">
        <f t="shared" si="440"/>
        <v>124275</v>
      </c>
      <c r="K230" s="117"/>
      <c r="L230" s="118">
        <f t="shared" si="348"/>
        <v>0</v>
      </c>
      <c r="M230" s="119">
        <f t="shared" si="441"/>
        <v>5182</v>
      </c>
      <c r="N230" s="117"/>
      <c r="O230" s="118">
        <f t="shared" si="357"/>
        <v>0</v>
      </c>
      <c r="P230" s="119">
        <f t="shared" si="442"/>
        <v>118152</v>
      </c>
      <c r="Q230" s="117"/>
      <c r="R230" s="117">
        <f t="shared" si="358"/>
        <v>0</v>
      </c>
      <c r="S230" s="117">
        <f t="shared" si="443"/>
        <v>60332</v>
      </c>
      <c r="T230" s="117"/>
      <c r="U230" s="117">
        <f t="shared" si="382"/>
        <v>0</v>
      </c>
      <c r="V230" s="117">
        <f t="shared" si="383"/>
        <v>73474</v>
      </c>
      <c r="W230" s="121"/>
      <c r="X230" s="120">
        <f t="shared" si="359"/>
        <v>0</v>
      </c>
      <c r="Y230" s="117">
        <f t="shared" si="430"/>
        <v>16120</v>
      </c>
      <c r="Z230" s="117"/>
      <c r="AA230" s="121">
        <f t="shared" si="435"/>
        <v>0</v>
      </c>
      <c r="AB230" s="117">
        <f t="shared" si="384"/>
        <v>4013.5</v>
      </c>
      <c r="AC230" s="117"/>
      <c r="AD230" s="117">
        <f t="shared" si="351"/>
        <v>0</v>
      </c>
      <c r="AE230" s="117">
        <f t="shared" si="385"/>
        <v>7370.3</v>
      </c>
      <c r="AF230" s="117">
        <v>8000</v>
      </c>
      <c r="AG230" s="116">
        <f t="shared" si="360"/>
        <v>0</v>
      </c>
      <c r="AH230" s="123">
        <f t="shared" si="386"/>
        <v>8394.7999999999993</v>
      </c>
      <c r="AI230" s="117"/>
      <c r="AJ230" s="121">
        <f t="shared" si="361"/>
        <v>0</v>
      </c>
      <c r="AK230" s="117">
        <f t="shared" si="387"/>
        <v>1078</v>
      </c>
      <c r="AL230" s="117"/>
      <c r="AM230" s="121">
        <f t="shared" si="362"/>
        <v>0</v>
      </c>
      <c r="AN230" s="117">
        <f t="shared" si="388"/>
        <v>811.10000000000014</v>
      </c>
      <c r="AO230" s="117"/>
      <c r="AP230" s="121">
        <f t="shared" si="363"/>
        <v>0</v>
      </c>
      <c r="AQ230" s="117">
        <f t="shared" si="389"/>
        <v>5927.4</v>
      </c>
      <c r="AR230" s="117"/>
      <c r="AS230" s="121">
        <f t="shared" si="364"/>
        <v>0</v>
      </c>
      <c r="AT230" s="117">
        <f t="shared" si="390"/>
        <v>2107.6</v>
      </c>
      <c r="AU230" s="117"/>
      <c r="AV230" s="117">
        <f t="shared" si="391"/>
        <v>0</v>
      </c>
      <c r="AW230" s="122">
        <f t="shared" si="392"/>
        <v>591.04000000000019</v>
      </c>
      <c r="AX230" s="117"/>
      <c r="AY230" s="117">
        <f t="shared" si="393"/>
        <v>0</v>
      </c>
      <c r="AZ230" s="117">
        <f t="shared" si="394"/>
        <v>1870</v>
      </c>
      <c r="BA230" s="117"/>
      <c r="BB230" s="121">
        <f t="shared" si="395"/>
        <v>0</v>
      </c>
      <c r="BC230" s="117">
        <f t="shared" si="396"/>
        <v>2830</v>
      </c>
      <c r="BD230" s="117"/>
      <c r="BE230" s="121">
        <f t="shared" si="397"/>
        <v>0</v>
      </c>
      <c r="BF230" s="117">
        <f t="shared" si="398"/>
        <v>1131.0000000000005</v>
      </c>
      <c r="BG230" s="117"/>
      <c r="BH230" s="121">
        <f t="shared" si="446"/>
        <v>0</v>
      </c>
      <c r="BI230" s="117">
        <f t="shared" si="431"/>
        <v>11697.200000000003</v>
      </c>
      <c r="BJ230" s="117"/>
      <c r="BK230" s="121">
        <f t="shared" si="399"/>
        <v>0</v>
      </c>
      <c r="BL230" s="117">
        <f t="shared" si="400"/>
        <v>6184</v>
      </c>
      <c r="BM230" s="117"/>
      <c r="BN230" s="121">
        <f t="shared" si="401"/>
        <v>0</v>
      </c>
      <c r="BO230" s="117">
        <f t="shared" si="402"/>
        <v>6613.8</v>
      </c>
      <c r="BP230" s="117"/>
      <c r="BQ230" s="121">
        <f t="shared" si="403"/>
        <v>0</v>
      </c>
      <c r="BR230" s="117">
        <f t="shared" si="404"/>
        <v>20945.399999999994</v>
      </c>
      <c r="BS230" s="117"/>
      <c r="BT230" s="117">
        <f t="shared" si="365"/>
        <v>0</v>
      </c>
      <c r="BU230" s="117">
        <f t="shared" si="432"/>
        <v>74277</v>
      </c>
      <c r="BV230" s="117"/>
      <c r="BW230" s="117">
        <f t="shared" si="366"/>
        <v>0</v>
      </c>
      <c r="BX230" s="117">
        <f t="shared" si="439"/>
        <v>56687</v>
      </c>
      <c r="BY230" s="117"/>
      <c r="BZ230" s="117">
        <f t="shared" si="367"/>
        <v>0</v>
      </c>
      <c r="CA230" s="117">
        <f t="shared" si="433"/>
        <v>66693</v>
      </c>
      <c r="CB230" s="117"/>
      <c r="CC230" s="117">
        <f t="shared" si="405"/>
        <v>0</v>
      </c>
      <c r="CD230" s="117">
        <f t="shared" si="354"/>
        <v>523</v>
      </c>
      <c r="CE230" s="117"/>
      <c r="CF230" s="117">
        <f t="shared" si="406"/>
        <v>0</v>
      </c>
      <c r="CG230" s="117">
        <f t="shared" si="407"/>
        <v>7045.9</v>
      </c>
      <c r="CH230" s="117"/>
      <c r="CI230" s="117">
        <f t="shared" si="368"/>
        <v>0</v>
      </c>
      <c r="CJ230" s="117">
        <f t="shared" si="408"/>
        <v>8813</v>
      </c>
      <c r="CK230" s="117"/>
      <c r="CL230" s="117">
        <f t="shared" si="409"/>
        <v>0</v>
      </c>
      <c r="CM230" s="123">
        <f t="shared" si="410"/>
        <v>4885</v>
      </c>
      <c r="CN230" s="117"/>
      <c r="CO230" s="121">
        <f t="shared" si="352"/>
        <v>0</v>
      </c>
      <c r="CP230" s="123">
        <f t="shared" si="411"/>
        <v>3976</v>
      </c>
      <c r="CQ230" s="117"/>
      <c r="CR230" s="121">
        <f t="shared" si="369"/>
        <v>0</v>
      </c>
      <c r="CS230" s="123">
        <f t="shared" si="345"/>
        <v>6656</v>
      </c>
      <c r="CT230" s="117"/>
      <c r="CU230" s="121">
        <f t="shared" si="370"/>
        <v>0</v>
      </c>
      <c r="CV230" s="123">
        <f t="shared" si="412"/>
        <v>7769</v>
      </c>
      <c r="CW230" s="117"/>
      <c r="CX230" s="117">
        <f t="shared" si="353"/>
        <v>0</v>
      </c>
      <c r="CY230" s="116">
        <f t="shared" si="445"/>
        <v>6603</v>
      </c>
      <c r="CZ230" s="123"/>
      <c r="DA230" s="117">
        <f t="shared" si="413"/>
        <v>0</v>
      </c>
      <c r="DB230" s="117">
        <f t="shared" si="436"/>
        <v>38286</v>
      </c>
      <c r="DC230" s="117"/>
      <c r="DD230" s="117">
        <f t="shared" si="414"/>
        <v>0</v>
      </c>
      <c r="DE230" s="117">
        <f t="shared" si="437"/>
        <v>35057</v>
      </c>
      <c r="DF230" s="117"/>
      <c r="DG230" s="120">
        <f t="shared" si="415"/>
        <v>0</v>
      </c>
      <c r="DH230" s="117">
        <f t="shared" si="444"/>
        <v>48680</v>
      </c>
      <c r="DI230" s="117"/>
      <c r="DJ230" s="117">
        <f t="shared" si="371"/>
        <v>0</v>
      </c>
      <c r="DK230" s="117">
        <f t="shared" si="416"/>
        <v>3139</v>
      </c>
      <c r="DL230" s="211"/>
      <c r="DM230" s="207">
        <f t="shared" si="372"/>
        <v>0</v>
      </c>
      <c r="DN230" s="125">
        <f t="shared" si="373"/>
        <v>0</v>
      </c>
      <c r="DO230" s="126"/>
      <c r="DP230" s="127">
        <f t="shared" si="374"/>
        <v>0</v>
      </c>
      <c r="DQ230" s="128">
        <f t="shared" si="417"/>
        <v>7097</v>
      </c>
      <c r="DR230" s="126"/>
      <c r="DS230" s="127">
        <f t="shared" si="375"/>
        <v>0</v>
      </c>
      <c r="DT230" s="128">
        <f t="shared" si="418"/>
        <v>4846</v>
      </c>
      <c r="DU230" s="126"/>
      <c r="DV230" s="127">
        <f t="shared" si="376"/>
        <v>0</v>
      </c>
      <c r="DW230" s="128">
        <f t="shared" si="419"/>
        <v>4835</v>
      </c>
      <c r="DX230" s="126"/>
      <c r="DY230" s="124">
        <f t="shared" si="377"/>
        <v>0</v>
      </c>
      <c r="DZ230" s="125">
        <f t="shared" si="420"/>
        <v>523</v>
      </c>
      <c r="EA230" s="124"/>
      <c r="EB230" s="124">
        <f t="shared" si="378"/>
        <v>0</v>
      </c>
      <c r="EC230" s="129">
        <f t="shared" si="421"/>
        <v>369</v>
      </c>
      <c r="ED230" s="126"/>
      <c r="EE230" s="127">
        <f t="shared" si="434"/>
        <v>0</v>
      </c>
      <c r="EF230" s="128">
        <f t="shared" si="422"/>
        <v>4769</v>
      </c>
      <c r="EG230" s="117"/>
      <c r="EH230" s="117">
        <f t="shared" si="380"/>
        <v>0</v>
      </c>
      <c r="EI230" s="117">
        <f t="shared" si="423"/>
        <v>24637</v>
      </c>
      <c r="EJ230" s="117"/>
      <c r="EK230" s="117">
        <f t="shared" si="381"/>
        <v>0</v>
      </c>
      <c r="EL230" s="117">
        <f t="shared" si="424"/>
        <v>23267</v>
      </c>
      <c r="EM230" s="131">
        <f t="shared" si="425"/>
        <v>123733.31119299994</v>
      </c>
    </row>
    <row r="231" spans="1:299" s="36" customFormat="1" ht="11.25" customHeight="1" x14ac:dyDescent="0.25">
      <c r="A231" s="130">
        <v>46051</v>
      </c>
      <c r="B231" s="185"/>
      <c r="C231" s="172">
        <v>4859</v>
      </c>
      <c r="D231" s="113"/>
      <c r="E231" s="114"/>
      <c r="F231" s="115"/>
      <c r="G231" s="116"/>
      <c r="H231" s="117"/>
      <c r="I231" s="118">
        <f t="shared" si="356"/>
        <v>0</v>
      </c>
      <c r="J231" s="119">
        <f t="shared" si="440"/>
        <v>124275</v>
      </c>
      <c r="K231" s="117">
        <v>26000</v>
      </c>
      <c r="L231" s="118">
        <f t="shared" si="348"/>
        <v>0</v>
      </c>
      <c r="M231" s="119">
        <f t="shared" si="441"/>
        <v>31182</v>
      </c>
      <c r="N231" s="117"/>
      <c r="O231" s="118">
        <f t="shared" si="357"/>
        <v>0</v>
      </c>
      <c r="P231" s="119">
        <f t="shared" si="442"/>
        <v>118152</v>
      </c>
      <c r="Q231" s="117"/>
      <c r="R231" s="117">
        <f t="shared" si="358"/>
        <v>0</v>
      </c>
      <c r="S231" s="117">
        <f t="shared" si="443"/>
        <v>60332</v>
      </c>
      <c r="T231" s="117"/>
      <c r="U231" s="117">
        <f t="shared" si="382"/>
        <v>0</v>
      </c>
      <c r="V231" s="117">
        <f t="shared" si="383"/>
        <v>73474</v>
      </c>
      <c r="W231" s="121"/>
      <c r="X231" s="120">
        <f t="shared" si="359"/>
        <v>0</v>
      </c>
      <c r="Y231" s="117">
        <f t="shared" si="430"/>
        <v>16120</v>
      </c>
      <c r="Z231" s="117"/>
      <c r="AA231" s="121">
        <f t="shared" si="435"/>
        <v>0</v>
      </c>
      <c r="AB231" s="117">
        <f t="shared" si="384"/>
        <v>4013.5</v>
      </c>
      <c r="AC231" s="117"/>
      <c r="AD231" s="117">
        <f t="shared" si="351"/>
        <v>0</v>
      </c>
      <c r="AE231" s="117">
        <f t="shared" si="385"/>
        <v>7370.3</v>
      </c>
      <c r="AF231" s="117"/>
      <c r="AG231" s="116">
        <f t="shared" si="360"/>
        <v>0</v>
      </c>
      <c r="AH231" s="123">
        <f t="shared" si="386"/>
        <v>8394.7999999999993</v>
      </c>
      <c r="AI231" s="117"/>
      <c r="AJ231" s="121">
        <f t="shared" si="361"/>
        <v>0</v>
      </c>
      <c r="AK231" s="117">
        <f t="shared" si="387"/>
        <v>1078</v>
      </c>
      <c r="AL231" s="117"/>
      <c r="AM231" s="121">
        <f t="shared" si="362"/>
        <v>0</v>
      </c>
      <c r="AN231" s="117">
        <f t="shared" si="388"/>
        <v>811.10000000000014</v>
      </c>
      <c r="AO231" s="117"/>
      <c r="AP231" s="121">
        <f t="shared" si="363"/>
        <v>0</v>
      </c>
      <c r="AQ231" s="117">
        <f t="shared" si="389"/>
        <v>5927.4</v>
      </c>
      <c r="AR231" s="117"/>
      <c r="AS231" s="121">
        <f t="shared" si="364"/>
        <v>0</v>
      </c>
      <c r="AT231" s="117">
        <f t="shared" si="390"/>
        <v>2107.6</v>
      </c>
      <c r="AU231" s="117"/>
      <c r="AV231" s="117">
        <f t="shared" si="391"/>
        <v>0</v>
      </c>
      <c r="AW231" s="122">
        <f t="shared" si="392"/>
        <v>591.04000000000019</v>
      </c>
      <c r="AX231" s="117"/>
      <c r="AY231" s="117">
        <f t="shared" si="393"/>
        <v>0</v>
      </c>
      <c r="AZ231" s="117">
        <f t="shared" si="394"/>
        <v>1870</v>
      </c>
      <c r="BA231" s="117"/>
      <c r="BB231" s="121">
        <f t="shared" si="395"/>
        <v>0</v>
      </c>
      <c r="BC231" s="117">
        <f t="shared" si="396"/>
        <v>2830</v>
      </c>
      <c r="BD231" s="117"/>
      <c r="BE231" s="121">
        <f t="shared" si="397"/>
        <v>0</v>
      </c>
      <c r="BF231" s="117">
        <f t="shared" si="398"/>
        <v>1131.0000000000005</v>
      </c>
      <c r="BG231" s="117"/>
      <c r="BH231" s="121">
        <f t="shared" si="446"/>
        <v>0</v>
      </c>
      <c r="BI231" s="117">
        <f t="shared" si="431"/>
        <v>11697.200000000003</v>
      </c>
      <c r="BJ231" s="117"/>
      <c r="BK231" s="121">
        <f t="shared" si="399"/>
        <v>0</v>
      </c>
      <c r="BL231" s="117">
        <f t="shared" si="400"/>
        <v>6184</v>
      </c>
      <c r="BM231" s="117"/>
      <c r="BN231" s="121">
        <f t="shared" si="401"/>
        <v>0</v>
      </c>
      <c r="BO231" s="117">
        <f t="shared" si="402"/>
        <v>6613.8</v>
      </c>
      <c r="BP231" s="117"/>
      <c r="BQ231" s="121">
        <f t="shared" si="403"/>
        <v>0</v>
      </c>
      <c r="BR231" s="117">
        <f t="shared" si="404"/>
        <v>20945.399999999994</v>
      </c>
      <c r="BS231" s="117"/>
      <c r="BT231" s="117">
        <f t="shared" si="365"/>
        <v>0</v>
      </c>
      <c r="BU231" s="117">
        <f t="shared" si="432"/>
        <v>74277</v>
      </c>
      <c r="BV231" s="117"/>
      <c r="BW231" s="117">
        <f t="shared" si="366"/>
        <v>0</v>
      </c>
      <c r="BX231" s="117">
        <f t="shared" si="439"/>
        <v>56687</v>
      </c>
      <c r="BY231" s="117"/>
      <c r="BZ231" s="117">
        <f t="shared" si="367"/>
        <v>0</v>
      </c>
      <c r="CA231" s="117">
        <f t="shared" si="433"/>
        <v>66693</v>
      </c>
      <c r="CB231" s="117"/>
      <c r="CC231" s="117">
        <f t="shared" si="405"/>
        <v>0</v>
      </c>
      <c r="CD231" s="117">
        <f t="shared" si="354"/>
        <v>523</v>
      </c>
      <c r="CE231" s="117"/>
      <c r="CF231" s="117">
        <f t="shared" si="406"/>
        <v>0</v>
      </c>
      <c r="CG231" s="117">
        <f t="shared" si="407"/>
        <v>7045.9</v>
      </c>
      <c r="CH231" s="117"/>
      <c r="CI231" s="117">
        <f t="shared" si="368"/>
        <v>0</v>
      </c>
      <c r="CJ231" s="117">
        <f t="shared" si="408"/>
        <v>8813</v>
      </c>
      <c r="CK231" s="117"/>
      <c r="CL231" s="117">
        <f t="shared" si="409"/>
        <v>0</v>
      </c>
      <c r="CM231" s="123">
        <f t="shared" si="410"/>
        <v>4885</v>
      </c>
      <c r="CN231" s="117"/>
      <c r="CO231" s="121">
        <f t="shared" si="352"/>
        <v>0</v>
      </c>
      <c r="CP231" s="123">
        <f t="shared" si="411"/>
        <v>3976</v>
      </c>
      <c r="CQ231" s="117"/>
      <c r="CR231" s="121">
        <f t="shared" si="369"/>
        <v>0</v>
      </c>
      <c r="CS231" s="123">
        <f t="shared" si="345"/>
        <v>6656</v>
      </c>
      <c r="CT231" s="117"/>
      <c r="CU231" s="121">
        <f t="shared" si="370"/>
        <v>0</v>
      </c>
      <c r="CV231" s="123">
        <f t="shared" si="412"/>
        <v>7769</v>
      </c>
      <c r="CW231" s="117"/>
      <c r="CX231" s="117">
        <f t="shared" si="353"/>
        <v>0</v>
      </c>
      <c r="CY231" s="116">
        <f t="shared" si="445"/>
        <v>6603</v>
      </c>
      <c r="CZ231" s="123"/>
      <c r="DA231" s="117">
        <f t="shared" si="413"/>
        <v>0</v>
      </c>
      <c r="DB231" s="117">
        <f t="shared" si="436"/>
        <v>38286</v>
      </c>
      <c r="DC231" s="117"/>
      <c r="DD231" s="117">
        <f t="shared" si="414"/>
        <v>0</v>
      </c>
      <c r="DE231" s="117">
        <f t="shared" si="437"/>
        <v>35057</v>
      </c>
      <c r="DF231" s="117"/>
      <c r="DG231" s="120">
        <f t="shared" si="415"/>
        <v>0</v>
      </c>
      <c r="DH231" s="117">
        <f t="shared" si="444"/>
        <v>48680</v>
      </c>
      <c r="DI231" s="117"/>
      <c r="DJ231" s="117">
        <f t="shared" si="371"/>
        <v>0</v>
      </c>
      <c r="DK231" s="117">
        <f t="shared" si="416"/>
        <v>3139</v>
      </c>
      <c r="DL231" s="211"/>
      <c r="DM231" s="207">
        <f t="shared" si="372"/>
        <v>0</v>
      </c>
      <c r="DN231" s="125">
        <f t="shared" si="373"/>
        <v>0</v>
      </c>
      <c r="DO231" s="126"/>
      <c r="DP231" s="127">
        <f t="shared" si="374"/>
        <v>0</v>
      </c>
      <c r="DQ231" s="128">
        <f t="shared" si="417"/>
        <v>7097</v>
      </c>
      <c r="DR231" s="126"/>
      <c r="DS231" s="127">
        <f t="shared" si="375"/>
        <v>0</v>
      </c>
      <c r="DT231" s="128">
        <f t="shared" si="418"/>
        <v>4846</v>
      </c>
      <c r="DU231" s="126"/>
      <c r="DV231" s="127">
        <f t="shared" si="376"/>
        <v>0</v>
      </c>
      <c r="DW231" s="128">
        <f t="shared" si="419"/>
        <v>4835</v>
      </c>
      <c r="DX231" s="126"/>
      <c r="DY231" s="124">
        <f t="shared" si="377"/>
        <v>0</v>
      </c>
      <c r="DZ231" s="125">
        <f t="shared" si="420"/>
        <v>523</v>
      </c>
      <c r="EA231" s="124"/>
      <c r="EB231" s="124">
        <f t="shared" si="378"/>
        <v>0</v>
      </c>
      <c r="EC231" s="129">
        <f t="shared" si="421"/>
        <v>369</v>
      </c>
      <c r="ED231" s="126"/>
      <c r="EE231" s="127">
        <f t="shared" si="434"/>
        <v>0</v>
      </c>
      <c r="EF231" s="128">
        <f t="shared" si="422"/>
        <v>4769</v>
      </c>
      <c r="EG231" s="117"/>
      <c r="EH231" s="117">
        <f t="shared" si="380"/>
        <v>0</v>
      </c>
      <c r="EI231" s="117">
        <f t="shared" si="423"/>
        <v>24637</v>
      </c>
      <c r="EJ231" s="117"/>
      <c r="EK231" s="117">
        <f t="shared" si="381"/>
        <v>0</v>
      </c>
      <c r="EL231" s="117">
        <f t="shared" si="424"/>
        <v>23267</v>
      </c>
      <c r="EM231" s="131">
        <f t="shared" si="425"/>
        <v>129758.31119299996</v>
      </c>
    </row>
    <row r="232" spans="1:299" s="36" customFormat="1" ht="11.25" customHeight="1" x14ac:dyDescent="0.25">
      <c r="A232" s="130">
        <v>46051</v>
      </c>
      <c r="B232" s="185"/>
      <c r="C232" s="215">
        <v>4831</v>
      </c>
      <c r="D232" s="113"/>
      <c r="E232" s="114"/>
      <c r="F232" s="115"/>
      <c r="G232" s="116"/>
      <c r="H232" s="117"/>
      <c r="I232" s="118">
        <f t="shared" si="356"/>
        <v>0</v>
      </c>
      <c r="J232" s="119">
        <f t="shared" si="440"/>
        <v>124275</v>
      </c>
      <c r="K232" s="117">
        <v>50000</v>
      </c>
      <c r="L232" s="118">
        <f t="shared" si="348"/>
        <v>0</v>
      </c>
      <c r="M232" s="119">
        <f t="shared" si="441"/>
        <v>81182</v>
      </c>
      <c r="N232" s="117"/>
      <c r="O232" s="118">
        <f t="shared" si="357"/>
        <v>0</v>
      </c>
      <c r="P232" s="119">
        <f t="shared" si="442"/>
        <v>118152</v>
      </c>
      <c r="Q232" s="117"/>
      <c r="R232" s="117">
        <f t="shared" si="358"/>
        <v>0</v>
      </c>
      <c r="S232" s="117">
        <f t="shared" si="443"/>
        <v>60332</v>
      </c>
      <c r="T232" s="117"/>
      <c r="U232" s="117">
        <f t="shared" si="382"/>
        <v>0</v>
      </c>
      <c r="V232" s="117">
        <f t="shared" si="383"/>
        <v>73474</v>
      </c>
      <c r="W232" s="121"/>
      <c r="X232" s="120">
        <f t="shared" si="359"/>
        <v>0</v>
      </c>
      <c r="Y232" s="117">
        <f t="shared" si="430"/>
        <v>16120</v>
      </c>
      <c r="Z232" s="117"/>
      <c r="AA232" s="121">
        <f t="shared" si="435"/>
        <v>0</v>
      </c>
      <c r="AB232" s="117">
        <f t="shared" si="384"/>
        <v>4013.5</v>
      </c>
      <c r="AC232" s="117"/>
      <c r="AD232" s="117">
        <f t="shared" si="351"/>
        <v>0</v>
      </c>
      <c r="AE232" s="117">
        <f t="shared" si="385"/>
        <v>7370.3</v>
      </c>
      <c r="AF232" s="117"/>
      <c r="AG232" s="116">
        <f t="shared" si="360"/>
        <v>0</v>
      </c>
      <c r="AH232" s="123">
        <f t="shared" si="386"/>
        <v>8394.7999999999993</v>
      </c>
      <c r="AI232" s="117"/>
      <c r="AJ232" s="121">
        <f t="shared" si="361"/>
        <v>0</v>
      </c>
      <c r="AK232" s="117">
        <f t="shared" si="387"/>
        <v>1078</v>
      </c>
      <c r="AL232" s="117"/>
      <c r="AM232" s="121">
        <f t="shared" si="362"/>
        <v>0</v>
      </c>
      <c r="AN232" s="117">
        <f t="shared" si="388"/>
        <v>811.10000000000014</v>
      </c>
      <c r="AO232" s="117"/>
      <c r="AP232" s="121">
        <f t="shared" si="363"/>
        <v>0</v>
      </c>
      <c r="AQ232" s="117">
        <f t="shared" si="389"/>
        <v>5927.4</v>
      </c>
      <c r="AR232" s="117"/>
      <c r="AS232" s="121">
        <f t="shared" si="364"/>
        <v>0</v>
      </c>
      <c r="AT232" s="117">
        <f t="shared" si="390"/>
        <v>2107.6</v>
      </c>
      <c r="AU232" s="117"/>
      <c r="AV232" s="117">
        <f t="shared" si="391"/>
        <v>0</v>
      </c>
      <c r="AW232" s="122">
        <f t="shared" si="392"/>
        <v>591.04000000000019</v>
      </c>
      <c r="AX232" s="117"/>
      <c r="AY232" s="117">
        <f t="shared" si="393"/>
        <v>0</v>
      </c>
      <c r="AZ232" s="117">
        <f t="shared" si="394"/>
        <v>1870</v>
      </c>
      <c r="BA232" s="117"/>
      <c r="BB232" s="121">
        <f t="shared" si="395"/>
        <v>0</v>
      </c>
      <c r="BC232" s="117">
        <f t="shared" si="396"/>
        <v>2830</v>
      </c>
      <c r="BD232" s="117"/>
      <c r="BE232" s="121">
        <f t="shared" si="397"/>
        <v>0</v>
      </c>
      <c r="BF232" s="117">
        <f t="shared" si="398"/>
        <v>1131.0000000000005</v>
      </c>
      <c r="BG232" s="117"/>
      <c r="BH232" s="121">
        <f t="shared" si="446"/>
        <v>0</v>
      </c>
      <c r="BI232" s="117">
        <f t="shared" si="431"/>
        <v>11697.200000000003</v>
      </c>
      <c r="BJ232" s="117"/>
      <c r="BK232" s="121">
        <f t="shared" si="399"/>
        <v>0</v>
      </c>
      <c r="BL232" s="117">
        <f t="shared" si="400"/>
        <v>6184</v>
      </c>
      <c r="BM232" s="117"/>
      <c r="BN232" s="121">
        <f t="shared" si="401"/>
        <v>0</v>
      </c>
      <c r="BO232" s="117">
        <f t="shared" si="402"/>
        <v>6613.8</v>
      </c>
      <c r="BP232" s="117"/>
      <c r="BQ232" s="121">
        <f t="shared" si="403"/>
        <v>0</v>
      </c>
      <c r="BR232" s="117">
        <f t="shared" si="404"/>
        <v>20945.399999999994</v>
      </c>
      <c r="BS232" s="117"/>
      <c r="BT232" s="117">
        <f t="shared" si="365"/>
        <v>0</v>
      </c>
      <c r="BU232" s="117">
        <f t="shared" si="432"/>
        <v>74277</v>
      </c>
      <c r="BV232" s="117"/>
      <c r="BW232" s="117">
        <f t="shared" si="366"/>
        <v>0</v>
      </c>
      <c r="BX232" s="117">
        <f t="shared" si="439"/>
        <v>56687</v>
      </c>
      <c r="BY232" s="117"/>
      <c r="BZ232" s="117">
        <f t="shared" si="367"/>
        <v>0</v>
      </c>
      <c r="CA232" s="117">
        <f t="shared" si="433"/>
        <v>66693</v>
      </c>
      <c r="CB232" s="117"/>
      <c r="CC232" s="117">
        <f t="shared" si="405"/>
        <v>0</v>
      </c>
      <c r="CD232" s="117">
        <f t="shared" si="354"/>
        <v>523</v>
      </c>
      <c r="CE232" s="117"/>
      <c r="CF232" s="117">
        <f t="shared" si="406"/>
        <v>0</v>
      </c>
      <c r="CG232" s="117">
        <f t="shared" si="407"/>
        <v>7045.9</v>
      </c>
      <c r="CH232" s="117"/>
      <c r="CI232" s="117">
        <f t="shared" si="368"/>
        <v>0</v>
      </c>
      <c r="CJ232" s="117">
        <f t="shared" si="408"/>
        <v>8813</v>
      </c>
      <c r="CK232" s="117"/>
      <c r="CL232" s="117">
        <f t="shared" si="409"/>
        <v>0</v>
      </c>
      <c r="CM232" s="123">
        <f t="shared" si="410"/>
        <v>4885</v>
      </c>
      <c r="CN232" s="117"/>
      <c r="CO232" s="121">
        <f t="shared" si="352"/>
        <v>0</v>
      </c>
      <c r="CP232" s="123">
        <f t="shared" si="411"/>
        <v>3976</v>
      </c>
      <c r="CQ232" s="117"/>
      <c r="CR232" s="121">
        <f t="shared" si="369"/>
        <v>0</v>
      </c>
      <c r="CS232" s="123">
        <f t="shared" si="345"/>
        <v>6656</v>
      </c>
      <c r="CT232" s="117"/>
      <c r="CU232" s="121">
        <f t="shared" si="370"/>
        <v>0</v>
      </c>
      <c r="CV232" s="123">
        <f t="shared" si="412"/>
        <v>7769</v>
      </c>
      <c r="CW232" s="117"/>
      <c r="CX232" s="117">
        <f t="shared" si="353"/>
        <v>0</v>
      </c>
      <c r="CY232" s="116">
        <f t="shared" si="445"/>
        <v>6603</v>
      </c>
      <c r="CZ232" s="123"/>
      <c r="DA232" s="117">
        <f t="shared" si="413"/>
        <v>0</v>
      </c>
      <c r="DB232" s="117">
        <f t="shared" si="436"/>
        <v>38286</v>
      </c>
      <c r="DC232" s="117"/>
      <c r="DD232" s="117">
        <f t="shared" si="414"/>
        <v>0</v>
      </c>
      <c r="DE232" s="117">
        <f t="shared" si="437"/>
        <v>35057</v>
      </c>
      <c r="DF232" s="117"/>
      <c r="DG232" s="120">
        <f t="shared" si="415"/>
        <v>0</v>
      </c>
      <c r="DH232" s="117">
        <f t="shared" si="444"/>
        <v>48680</v>
      </c>
      <c r="DI232" s="117"/>
      <c r="DJ232" s="117">
        <f t="shared" si="371"/>
        <v>0</v>
      </c>
      <c r="DK232" s="117">
        <f t="shared" si="416"/>
        <v>3139</v>
      </c>
      <c r="DL232" s="211"/>
      <c r="DM232" s="207">
        <f t="shared" si="372"/>
        <v>0</v>
      </c>
      <c r="DN232" s="125">
        <f t="shared" si="373"/>
        <v>0</v>
      </c>
      <c r="DO232" s="126"/>
      <c r="DP232" s="127">
        <f t="shared" si="374"/>
        <v>0</v>
      </c>
      <c r="DQ232" s="128">
        <f t="shared" si="417"/>
        <v>7097</v>
      </c>
      <c r="DR232" s="126"/>
      <c r="DS232" s="127">
        <f t="shared" si="375"/>
        <v>0</v>
      </c>
      <c r="DT232" s="128">
        <f t="shared" si="418"/>
        <v>4846</v>
      </c>
      <c r="DU232" s="126"/>
      <c r="DV232" s="127">
        <f t="shared" si="376"/>
        <v>0</v>
      </c>
      <c r="DW232" s="128">
        <f t="shared" si="419"/>
        <v>4835</v>
      </c>
      <c r="DX232" s="126"/>
      <c r="DY232" s="124">
        <f t="shared" si="377"/>
        <v>0</v>
      </c>
      <c r="DZ232" s="125">
        <f t="shared" si="420"/>
        <v>523</v>
      </c>
      <c r="EA232" s="124"/>
      <c r="EB232" s="124">
        <f t="shared" si="378"/>
        <v>0</v>
      </c>
      <c r="EC232" s="129">
        <f t="shared" si="421"/>
        <v>369</v>
      </c>
      <c r="ED232" s="126"/>
      <c r="EE232" s="127">
        <f t="shared" si="434"/>
        <v>0</v>
      </c>
      <c r="EF232" s="128">
        <f t="shared" si="422"/>
        <v>4769</v>
      </c>
      <c r="EG232" s="117"/>
      <c r="EH232" s="117">
        <f t="shared" si="380"/>
        <v>0</v>
      </c>
      <c r="EI232" s="117">
        <f t="shared" si="423"/>
        <v>24637</v>
      </c>
      <c r="EJ232" s="117"/>
      <c r="EK232" s="117">
        <f t="shared" si="381"/>
        <v>0</v>
      </c>
      <c r="EL232" s="117">
        <f t="shared" si="424"/>
        <v>23267</v>
      </c>
      <c r="EM232" s="131">
        <f t="shared" si="425"/>
        <v>141808.31119300003</v>
      </c>
    </row>
    <row r="233" spans="1:299" ht="11.25" customHeight="1" x14ac:dyDescent="0.25">
      <c r="A233" s="130">
        <v>46051</v>
      </c>
      <c r="B233" s="185"/>
      <c r="C233" s="172">
        <v>4871</v>
      </c>
      <c r="D233" s="113"/>
      <c r="E233" s="114"/>
      <c r="F233" s="115"/>
      <c r="G233" s="116"/>
      <c r="H233" s="117"/>
      <c r="I233" s="118">
        <f t="shared" si="356"/>
        <v>0</v>
      </c>
      <c r="J233" s="119">
        <f t="shared" si="440"/>
        <v>124275</v>
      </c>
      <c r="K233" s="117">
        <v>100000</v>
      </c>
      <c r="L233" s="118">
        <f t="shared" si="348"/>
        <v>0</v>
      </c>
      <c r="M233" s="119">
        <f t="shared" si="441"/>
        <v>181182</v>
      </c>
      <c r="N233" s="117"/>
      <c r="O233" s="118">
        <f t="shared" si="357"/>
        <v>0</v>
      </c>
      <c r="P233" s="119">
        <f t="shared" si="442"/>
        <v>118152</v>
      </c>
      <c r="Q233" s="117"/>
      <c r="R233" s="117">
        <f t="shared" si="358"/>
        <v>0</v>
      </c>
      <c r="S233" s="117">
        <f t="shared" si="443"/>
        <v>60332</v>
      </c>
      <c r="T233" s="117"/>
      <c r="U233" s="117">
        <f t="shared" si="382"/>
        <v>0</v>
      </c>
      <c r="V233" s="117">
        <f t="shared" si="383"/>
        <v>73474</v>
      </c>
      <c r="W233" s="121"/>
      <c r="X233" s="120">
        <f t="shared" si="359"/>
        <v>0</v>
      </c>
      <c r="Y233" s="117">
        <f t="shared" si="430"/>
        <v>16120</v>
      </c>
      <c r="Z233" s="117"/>
      <c r="AA233" s="121">
        <f t="shared" si="435"/>
        <v>0</v>
      </c>
      <c r="AB233" s="117">
        <f t="shared" si="384"/>
        <v>4013.5</v>
      </c>
      <c r="AC233" s="117"/>
      <c r="AD233" s="117">
        <f t="shared" si="351"/>
        <v>0</v>
      </c>
      <c r="AE233" s="117">
        <f t="shared" si="385"/>
        <v>7370.3</v>
      </c>
      <c r="AF233" s="117"/>
      <c r="AG233" s="116">
        <f t="shared" si="360"/>
        <v>0</v>
      </c>
      <c r="AH233" s="123">
        <f t="shared" si="386"/>
        <v>8394.7999999999993</v>
      </c>
      <c r="AI233" s="117"/>
      <c r="AJ233" s="121">
        <f t="shared" si="361"/>
        <v>0</v>
      </c>
      <c r="AK233" s="117">
        <f t="shared" si="387"/>
        <v>1078</v>
      </c>
      <c r="AL233" s="117"/>
      <c r="AM233" s="121">
        <f t="shared" si="362"/>
        <v>0</v>
      </c>
      <c r="AN233" s="117">
        <f t="shared" si="388"/>
        <v>811.10000000000014</v>
      </c>
      <c r="AO233" s="117"/>
      <c r="AP233" s="121">
        <f t="shared" si="363"/>
        <v>0</v>
      </c>
      <c r="AQ233" s="117">
        <f t="shared" si="389"/>
        <v>5927.4</v>
      </c>
      <c r="AR233" s="117"/>
      <c r="AS233" s="121">
        <f t="shared" si="364"/>
        <v>0</v>
      </c>
      <c r="AT233" s="117">
        <f t="shared" si="390"/>
        <v>2107.6</v>
      </c>
      <c r="AU233" s="117"/>
      <c r="AV233" s="117">
        <f t="shared" si="391"/>
        <v>0</v>
      </c>
      <c r="AW233" s="122">
        <f t="shared" si="392"/>
        <v>591.04000000000019</v>
      </c>
      <c r="AX233" s="117"/>
      <c r="AY233" s="117">
        <f t="shared" si="393"/>
        <v>0</v>
      </c>
      <c r="AZ233" s="117">
        <f t="shared" si="394"/>
        <v>1870</v>
      </c>
      <c r="BA233" s="117"/>
      <c r="BB233" s="121">
        <f t="shared" si="395"/>
        <v>0</v>
      </c>
      <c r="BC233" s="117">
        <f t="shared" si="396"/>
        <v>2830</v>
      </c>
      <c r="BD233" s="117"/>
      <c r="BE233" s="121">
        <f t="shared" si="397"/>
        <v>0</v>
      </c>
      <c r="BF233" s="117">
        <f t="shared" si="398"/>
        <v>1131.0000000000005</v>
      </c>
      <c r="BG233" s="117"/>
      <c r="BH233" s="121">
        <f t="shared" si="446"/>
        <v>0</v>
      </c>
      <c r="BI233" s="117">
        <f t="shared" si="431"/>
        <v>11697.200000000003</v>
      </c>
      <c r="BJ233" s="117"/>
      <c r="BK233" s="121">
        <f t="shared" si="399"/>
        <v>0</v>
      </c>
      <c r="BL233" s="117">
        <f t="shared" si="400"/>
        <v>6184</v>
      </c>
      <c r="BM233" s="117"/>
      <c r="BN233" s="121">
        <f t="shared" si="401"/>
        <v>0</v>
      </c>
      <c r="BO233" s="117">
        <f t="shared" si="402"/>
        <v>6613.8</v>
      </c>
      <c r="BP233" s="117"/>
      <c r="BQ233" s="121">
        <f t="shared" si="403"/>
        <v>0</v>
      </c>
      <c r="BR233" s="117">
        <f t="shared" si="404"/>
        <v>20945.399999999994</v>
      </c>
      <c r="BS233" s="117"/>
      <c r="BT233" s="117">
        <f t="shared" si="365"/>
        <v>0</v>
      </c>
      <c r="BU233" s="117">
        <f t="shared" si="432"/>
        <v>74277</v>
      </c>
      <c r="BV233" s="117"/>
      <c r="BW233" s="117">
        <f t="shared" si="366"/>
        <v>0</v>
      </c>
      <c r="BX233" s="117">
        <f t="shared" si="439"/>
        <v>56687</v>
      </c>
      <c r="BY233" s="117"/>
      <c r="BZ233" s="117">
        <f t="shared" si="367"/>
        <v>0</v>
      </c>
      <c r="CA233" s="117">
        <f t="shared" si="433"/>
        <v>66693</v>
      </c>
      <c r="CB233" s="117"/>
      <c r="CC233" s="117">
        <f t="shared" si="405"/>
        <v>0</v>
      </c>
      <c r="CD233" s="117">
        <f t="shared" si="354"/>
        <v>523</v>
      </c>
      <c r="CE233" s="117"/>
      <c r="CF233" s="117">
        <f t="shared" si="406"/>
        <v>0</v>
      </c>
      <c r="CG233" s="117">
        <f t="shared" si="407"/>
        <v>7045.9</v>
      </c>
      <c r="CH233" s="117"/>
      <c r="CI233" s="117">
        <f t="shared" si="368"/>
        <v>0</v>
      </c>
      <c r="CJ233" s="117">
        <f t="shared" si="408"/>
        <v>8813</v>
      </c>
      <c r="CK233" s="117"/>
      <c r="CL233" s="117">
        <f t="shared" si="409"/>
        <v>0</v>
      </c>
      <c r="CM233" s="123">
        <f t="shared" si="410"/>
        <v>4885</v>
      </c>
      <c r="CN233" s="117"/>
      <c r="CO233" s="121">
        <f t="shared" si="352"/>
        <v>0</v>
      </c>
      <c r="CP233" s="123">
        <f t="shared" si="411"/>
        <v>3976</v>
      </c>
      <c r="CQ233" s="117"/>
      <c r="CR233" s="121">
        <f t="shared" si="369"/>
        <v>0</v>
      </c>
      <c r="CS233" s="123">
        <f t="shared" si="345"/>
        <v>6656</v>
      </c>
      <c r="CT233" s="117"/>
      <c r="CU233" s="121">
        <f t="shared" si="370"/>
        <v>0</v>
      </c>
      <c r="CV233" s="123">
        <f t="shared" si="412"/>
        <v>7769</v>
      </c>
      <c r="CW233" s="117"/>
      <c r="CX233" s="117">
        <f t="shared" si="353"/>
        <v>0</v>
      </c>
      <c r="CY233" s="116">
        <v>6603</v>
      </c>
      <c r="CZ233" s="123"/>
      <c r="DA233" s="117">
        <f t="shared" si="413"/>
        <v>0</v>
      </c>
      <c r="DB233" s="117">
        <f t="shared" si="436"/>
        <v>38286</v>
      </c>
      <c r="DC233" s="117"/>
      <c r="DD233" s="117">
        <f t="shared" si="414"/>
        <v>0</v>
      </c>
      <c r="DE233" s="117">
        <f t="shared" si="437"/>
        <v>35057</v>
      </c>
      <c r="DF233" s="117"/>
      <c r="DG233" s="120">
        <f t="shared" si="415"/>
        <v>0</v>
      </c>
      <c r="DH233" s="117">
        <f t="shared" si="444"/>
        <v>48680</v>
      </c>
      <c r="DI233" s="117"/>
      <c r="DJ233" s="117">
        <f t="shared" si="371"/>
        <v>0</v>
      </c>
      <c r="DK233" s="117">
        <f t="shared" si="416"/>
        <v>3139</v>
      </c>
      <c r="DL233" s="211"/>
      <c r="DM233" s="207">
        <f t="shared" si="372"/>
        <v>0</v>
      </c>
      <c r="DN233" s="125">
        <f t="shared" si="373"/>
        <v>0</v>
      </c>
      <c r="DO233" s="126"/>
      <c r="DP233" s="127">
        <f t="shared" si="374"/>
        <v>0</v>
      </c>
      <c r="DQ233" s="128">
        <f t="shared" si="417"/>
        <v>7097</v>
      </c>
      <c r="DR233" s="126"/>
      <c r="DS233" s="127">
        <f t="shared" si="375"/>
        <v>0</v>
      </c>
      <c r="DT233" s="128">
        <f t="shared" si="418"/>
        <v>4846</v>
      </c>
      <c r="DU233" s="126"/>
      <c r="DV233" s="127">
        <f t="shared" si="376"/>
        <v>0</v>
      </c>
      <c r="DW233" s="128">
        <f t="shared" si="419"/>
        <v>4835</v>
      </c>
      <c r="DX233" s="126"/>
      <c r="DY233" s="124">
        <f t="shared" si="377"/>
        <v>0</v>
      </c>
      <c r="DZ233" s="125">
        <f t="shared" si="420"/>
        <v>523</v>
      </c>
      <c r="EA233" s="124"/>
      <c r="EB233" s="124">
        <f t="shared" si="378"/>
        <v>0</v>
      </c>
      <c r="EC233" s="129">
        <f t="shared" si="421"/>
        <v>369</v>
      </c>
      <c r="ED233" s="126"/>
      <c r="EE233" s="127">
        <f t="shared" si="434"/>
        <v>0</v>
      </c>
      <c r="EF233" s="128">
        <f t="shared" si="422"/>
        <v>4769</v>
      </c>
      <c r="EG233" s="117"/>
      <c r="EH233" s="117">
        <f t="shared" si="380"/>
        <v>0</v>
      </c>
      <c r="EI233" s="117">
        <f t="shared" si="423"/>
        <v>24637</v>
      </c>
      <c r="EJ233" s="117"/>
      <c r="EK233" s="117">
        <f t="shared" si="381"/>
        <v>0</v>
      </c>
      <c r="EL233" s="117">
        <f t="shared" si="424"/>
        <v>23267</v>
      </c>
      <c r="EM233" s="131">
        <f t="shared" si="425"/>
        <v>143736.311193</v>
      </c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  <c r="JR233" s="7"/>
      <c r="JS233" s="7"/>
      <c r="JT233" s="7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  <c r="KM233" s="7"/>
    </row>
    <row r="234" spans="1:299" ht="11.25" customHeight="1" x14ac:dyDescent="0.25">
      <c r="A234" s="130">
        <v>46051</v>
      </c>
      <c r="B234" s="185"/>
      <c r="C234" s="172">
        <v>4822</v>
      </c>
      <c r="D234" s="113"/>
      <c r="E234" s="114"/>
      <c r="F234" s="115"/>
      <c r="G234" s="116"/>
      <c r="H234" s="117"/>
      <c r="I234" s="118">
        <f t="shared" si="356"/>
        <v>0</v>
      </c>
      <c r="J234" s="119">
        <f t="shared" si="440"/>
        <v>124275</v>
      </c>
      <c r="K234" s="117">
        <v>16000</v>
      </c>
      <c r="L234" s="118">
        <f t="shared" si="348"/>
        <v>0</v>
      </c>
      <c r="M234" s="119">
        <f t="shared" si="441"/>
        <v>197182</v>
      </c>
      <c r="N234" s="117"/>
      <c r="O234" s="118">
        <f t="shared" si="357"/>
        <v>0</v>
      </c>
      <c r="P234" s="119">
        <f t="shared" si="442"/>
        <v>118152</v>
      </c>
      <c r="Q234" s="117"/>
      <c r="R234" s="117">
        <f t="shared" si="358"/>
        <v>0</v>
      </c>
      <c r="S234" s="117">
        <f t="shared" si="443"/>
        <v>60332</v>
      </c>
      <c r="T234" s="117"/>
      <c r="U234" s="117">
        <f t="shared" si="382"/>
        <v>0</v>
      </c>
      <c r="V234" s="117">
        <f t="shared" si="383"/>
        <v>73474</v>
      </c>
      <c r="W234" s="121"/>
      <c r="X234" s="120">
        <f t="shared" si="359"/>
        <v>0</v>
      </c>
      <c r="Y234" s="117">
        <f t="shared" ref="Y234:Y265" si="447">Y233+W234-X234</f>
        <v>16120</v>
      </c>
      <c r="Z234" s="117"/>
      <c r="AA234" s="121">
        <f t="shared" si="435"/>
        <v>0</v>
      </c>
      <c r="AB234" s="117">
        <f t="shared" si="384"/>
        <v>4013.5</v>
      </c>
      <c r="AC234" s="117"/>
      <c r="AD234" s="117">
        <f t="shared" si="351"/>
        <v>0</v>
      </c>
      <c r="AE234" s="117">
        <f t="shared" si="385"/>
        <v>7370.3</v>
      </c>
      <c r="AF234" s="117"/>
      <c r="AG234" s="116">
        <f t="shared" si="360"/>
        <v>0</v>
      </c>
      <c r="AH234" s="123">
        <f t="shared" si="386"/>
        <v>8394.7999999999993</v>
      </c>
      <c r="AI234" s="117"/>
      <c r="AJ234" s="121">
        <f t="shared" si="361"/>
        <v>0</v>
      </c>
      <c r="AK234" s="117">
        <f t="shared" si="387"/>
        <v>1078</v>
      </c>
      <c r="AL234" s="117"/>
      <c r="AM234" s="121">
        <f t="shared" si="362"/>
        <v>0</v>
      </c>
      <c r="AN234" s="117">
        <f t="shared" si="388"/>
        <v>811.10000000000014</v>
      </c>
      <c r="AO234" s="117"/>
      <c r="AP234" s="121">
        <f t="shared" si="363"/>
        <v>0</v>
      </c>
      <c r="AQ234" s="117">
        <f t="shared" si="389"/>
        <v>5927.4</v>
      </c>
      <c r="AR234" s="117"/>
      <c r="AS234" s="121">
        <f t="shared" si="364"/>
        <v>0</v>
      </c>
      <c r="AT234" s="117">
        <f t="shared" si="390"/>
        <v>2107.6</v>
      </c>
      <c r="AU234" s="117"/>
      <c r="AV234" s="117">
        <f t="shared" si="391"/>
        <v>0</v>
      </c>
      <c r="AW234" s="122">
        <f t="shared" si="392"/>
        <v>591.04000000000019</v>
      </c>
      <c r="AX234" s="117"/>
      <c r="AY234" s="117">
        <f t="shared" si="393"/>
        <v>0</v>
      </c>
      <c r="AZ234" s="117">
        <f t="shared" si="394"/>
        <v>1870</v>
      </c>
      <c r="BA234" s="117"/>
      <c r="BB234" s="121">
        <f t="shared" si="395"/>
        <v>0</v>
      </c>
      <c r="BC234" s="117">
        <f t="shared" si="396"/>
        <v>2830</v>
      </c>
      <c r="BD234" s="117"/>
      <c r="BE234" s="121">
        <f t="shared" si="397"/>
        <v>0</v>
      </c>
      <c r="BF234" s="117">
        <f t="shared" si="398"/>
        <v>1131.0000000000005</v>
      </c>
      <c r="BG234" s="117"/>
      <c r="BH234" s="121">
        <f t="shared" si="446"/>
        <v>0</v>
      </c>
      <c r="BI234" s="117">
        <f t="shared" si="431"/>
        <v>11697.200000000003</v>
      </c>
      <c r="BJ234" s="117"/>
      <c r="BK234" s="121">
        <f t="shared" si="399"/>
        <v>0</v>
      </c>
      <c r="BL234" s="117">
        <f t="shared" si="400"/>
        <v>6184</v>
      </c>
      <c r="BM234" s="117"/>
      <c r="BN234" s="121">
        <f t="shared" si="401"/>
        <v>0</v>
      </c>
      <c r="BO234" s="117">
        <f t="shared" si="402"/>
        <v>6613.8</v>
      </c>
      <c r="BP234" s="117"/>
      <c r="BQ234" s="121">
        <f t="shared" si="403"/>
        <v>0</v>
      </c>
      <c r="BR234" s="117">
        <f t="shared" si="404"/>
        <v>20945.399999999994</v>
      </c>
      <c r="BS234" s="117"/>
      <c r="BT234" s="117">
        <f t="shared" si="365"/>
        <v>0</v>
      </c>
      <c r="BU234" s="117">
        <f t="shared" si="432"/>
        <v>74277</v>
      </c>
      <c r="BV234" s="117"/>
      <c r="BW234" s="117">
        <f t="shared" si="366"/>
        <v>0</v>
      </c>
      <c r="BX234" s="117">
        <f t="shared" si="439"/>
        <v>56687</v>
      </c>
      <c r="BY234" s="117"/>
      <c r="BZ234" s="117">
        <f t="shared" si="367"/>
        <v>0</v>
      </c>
      <c r="CA234" s="117">
        <f t="shared" si="433"/>
        <v>66693</v>
      </c>
      <c r="CB234" s="117"/>
      <c r="CC234" s="117">
        <f t="shared" si="405"/>
        <v>0</v>
      </c>
      <c r="CD234" s="117">
        <f t="shared" si="354"/>
        <v>523</v>
      </c>
      <c r="CE234" s="117"/>
      <c r="CF234" s="117">
        <f t="shared" si="406"/>
        <v>0</v>
      </c>
      <c r="CG234" s="117">
        <f t="shared" si="407"/>
        <v>7045.9</v>
      </c>
      <c r="CH234" s="117"/>
      <c r="CI234" s="117">
        <f t="shared" si="368"/>
        <v>0</v>
      </c>
      <c r="CJ234" s="117">
        <f t="shared" si="408"/>
        <v>8813</v>
      </c>
      <c r="CK234" s="117"/>
      <c r="CL234" s="117">
        <f t="shared" si="409"/>
        <v>0</v>
      </c>
      <c r="CM234" s="123">
        <f t="shared" si="410"/>
        <v>4885</v>
      </c>
      <c r="CN234" s="117"/>
      <c r="CO234" s="121">
        <f t="shared" si="352"/>
        <v>0</v>
      </c>
      <c r="CP234" s="123">
        <f t="shared" si="411"/>
        <v>3976</v>
      </c>
      <c r="CQ234" s="117"/>
      <c r="CR234" s="121">
        <f t="shared" si="369"/>
        <v>0</v>
      </c>
      <c r="CS234" s="123">
        <f t="shared" si="345"/>
        <v>6656</v>
      </c>
      <c r="CT234" s="117"/>
      <c r="CU234" s="121">
        <f t="shared" si="370"/>
        <v>0</v>
      </c>
      <c r="CV234" s="123">
        <f t="shared" si="412"/>
        <v>7769</v>
      </c>
      <c r="CW234" s="117"/>
      <c r="CX234" s="117">
        <f t="shared" si="353"/>
        <v>0</v>
      </c>
      <c r="CY234" s="116">
        <f t="shared" ref="CY234:CY297" si="448">+CY233+CW234-CX234</f>
        <v>6603</v>
      </c>
      <c r="CZ234" s="123"/>
      <c r="DA234" s="117">
        <f t="shared" si="413"/>
        <v>0</v>
      </c>
      <c r="DB234" s="117">
        <f t="shared" si="436"/>
        <v>38286</v>
      </c>
      <c r="DC234" s="117"/>
      <c r="DD234" s="117">
        <f t="shared" si="414"/>
        <v>0</v>
      </c>
      <c r="DE234" s="117">
        <f t="shared" si="437"/>
        <v>35057</v>
      </c>
      <c r="DF234" s="117"/>
      <c r="DG234" s="120">
        <f t="shared" si="415"/>
        <v>0</v>
      </c>
      <c r="DH234" s="117">
        <f t="shared" si="444"/>
        <v>48680</v>
      </c>
      <c r="DI234" s="117"/>
      <c r="DJ234" s="117">
        <f t="shared" si="371"/>
        <v>0</v>
      </c>
      <c r="DK234" s="117">
        <f t="shared" si="416"/>
        <v>3139</v>
      </c>
      <c r="DL234" s="211"/>
      <c r="DM234" s="207">
        <f t="shared" si="372"/>
        <v>0</v>
      </c>
      <c r="DN234" s="125">
        <f t="shared" si="373"/>
        <v>0</v>
      </c>
      <c r="DO234" s="126"/>
      <c r="DP234" s="127">
        <f t="shared" si="374"/>
        <v>0</v>
      </c>
      <c r="DQ234" s="128">
        <f t="shared" si="417"/>
        <v>7097</v>
      </c>
      <c r="DR234" s="126"/>
      <c r="DS234" s="127">
        <f t="shared" si="375"/>
        <v>0</v>
      </c>
      <c r="DT234" s="128">
        <f t="shared" si="418"/>
        <v>4846</v>
      </c>
      <c r="DU234" s="126"/>
      <c r="DV234" s="127">
        <f t="shared" si="376"/>
        <v>0</v>
      </c>
      <c r="DW234" s="128">
        <f t="shared" si="419"/>
        <v>4835</v>
      </c>
      <c r="DX234" s="126"/>
      <c r="DY234" s="124">
        <f t="shared" si="377"/>
        <v>0</v>
      </c>
      <c r="DZ234" s="125">
        <f t="shared" si="420"/>
        <v>523</v>
      </c>
      <c r="EA234" s="124"/>
      <c r="EB234" s="124">
        <f t="shared" si="378"/>
        <v>0</v>
      </c>
      <c r="EC234" s="129">
        <f t="shared" si="421"/>
        <v>369</v>
      </c>
      <c r="ED234" s="126"/>
      <c r="EE234" s="127">
        <f t="shared" si="434"/>
        <v>0</v>
      </c>
      <c r="EF234" s="128">
        <f t="shared" si="422"/>
        <v>4769</v>
      </c>
      <c r="EG234" s="117"/>
      <c r="EH234" s="117">
        <f t="shared" si="380"/>
        <v>0</v>
      </c>
      <c r="EI234" s="117">
        <f t="shared" si="423"/>
        <v>24637</v>
      </c>
      <c r="EJ234" s="117"/>
      <c r="EK234" s="117">
        <f t="shared" si="381"/>
        <v>0</v>
      </c>
      <c r="EL234" s="117">
        <f t="shared" si="424"/>
        <v>23267</v>
      </c>
      <c r="EM234" s="131">
        <f t="shared" si="425"/>
        <v>152653.31119299997</v>
      </c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  <c r="JR234" s="7"/>
      <c r="JS234" s="7"/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  <c r="KM234" s="7"/>
    </row>
    <row r="235" spans="1:299" s="33" customFormat="1" ht="11.25" customHeight="1" x14ac:dyDescent="0.25">
      <c r="A235" s="130">
        <v>46051</v>
      </c>
      <c r="B235" s="185"/>
      <c r="C235" s="172">
        <v>4859</v>
      </c>
      <c r="D235" s="113"/>
      <c r="E235" s="114"/>
      <c r="F235" s="201"/>
      <c r="G235" s="116"/>
      <c r="H235" s="117"/>
      <c r="I235" s="118">
        <f t="shared" si="356"/>
        <v>0</v>
      </c>
      <c r="J235" s="119">
        <f t="shared" si="440"/>
        <v>124275</v>
      </c>
      <c r="K235" s="117">
        <v>74000</v>
      </c>
      <c r="L235" s="118">
        <f t="shared" si="348"/>
        <v>0</v>
      </c>
      <c r="M235" s="119">
        <f t="shared" si="441"/>
        <v>271182</v>
      </c>
      <c r="N235" s="117"/>
      <c r="O235" s="118">
        <f t="shared" si="357"/>
        <v>0</v>
      </c>
      <c r="P235" s="119">
        <f t="shared" si="442"/>
        <v>118152</v>
      </c>
      <c r="Q235" s="117"/>
      <c r="R235" s="117">
        <f t="shared" si="358"/>
        <v>0</v>
      </c>
      <c r="S235" s="117">
        <f t="shared" si="443"/>
        <v>60332</v>
      </c>
      <c r="T235" s="117"/>
      <c r="U235" s="117">
        <f t="shared" si="382"/>
        <v>0</v>
      </c>
      <c r="V235" s="117">
        <f t="shared" si="383"/>
        <v>73474</v>
      </c>
      <c r="W235" s="121"/>
      <c r="X235" s="120">
        <f t="shared" si="359"/>
        <v>0</v>
      </c>
      <c r="Y235" s="117">
        <f t="shared" si="447"/>
        <v>16120</v>
      </c>
      <c r="Z235" s="117"/>
      <c r="AA235" s="121">
        <f t="shared" si="435"/>
        <v>0</v>
      </c>
      <c r="AB235" s="117">
        <f t="shared" si="384"/>
        <v>4013.5</v>
      </c>
      <c r="AC235" s="117"/>
      <c r="AD235" s="117">
        <f t="shared" si="351"/>
        <v>0</v>
      </c>
      <c r="AE235" s="117">
        <f t="shared" si="385"/>
        <v>7370.3</v>
      </c>
      <c r="AF235" s="117"/>
      <c r="AG235" s="116">
        <f t="shared" si="360"/>
        <v>0</v>
      </c>
      <c r="AH235" s="123">
        <f t="shared" si="386"/>
        <v>8394.7999999999993</v>
      </c>
      <c r="AI235" s="117"/>
      <c r="AJ235" s="121">
        <f t="shared" si="361"/>
        <v>0</v>
      </c>
      <c r="AK235" s="117">
        <f t="shared" si="387"/>
        <v>1078</v>
      </c>
      <c r="AL235" s="117"/>
      <c r="AM235" s="121">
        <f t="shared" si="362"/>
        <v>0</v>
      </c>
      <c r="AN235" s="117">
        <f t="shared" si="388"/>
        <v>811.10000000000014</v>
      </c>
      <c r="AO235" s="117"/>
      <c r="AP235" s="121">
        <f t="shared" si="363"/>
        <v>0</v>
      </c>
      <c r="AQ235" s="117">
        <f t="shared" si="389"/>
        <v>5927.4</v>
      </c>
      <c r="AR235" s="117"/>
      <c r="AS235" s="121">
        <f t="shared" si="364"/>
        <v>0</v>
      </c>
      <c r="AT235" s="117">
        <f t="shared" si="390"/>
        <v>2107.6</v>
      </c>
      <c r="AU235" s="117"/>
      <c r="AV235" s="117">
        <f t="shared" si="391"/>
        <v>0</v>
      </c>
      <c r="AW235" s="122">
        <f t="shared" si="392"/>
        <v>591.04000000000019</v>
      </c>
      <c r="AX235" s="117"/>
      <c r="AY235" s="117">
        <f t="shared" si="393"/>
        <v>0</v>
      </c>
      <c r="AZ235" s="117">
        <f t="shared" si="394"/>
        <v>1870</v>
      </c>
      <c r="BA235" s="117"/>
      <c r="BB235" s="121">
        <f t="shared" si="395"/>
        <v>0</v>
      </c>
      <c r="BC235" s="117">
        <f t="shared" si="396"/>
        <v>2830</v>
      </c>
      <c r="BD235" s="117"/>
      <c r="BE235" s="121">
        <f t="shared" si="397"/>
        <v>0</v>
      </c>
      <c r="BF235" s="117">
        <f t="shared" si="398"/>
        <v>1131.0000000000005</v>
      </c>
      <c r="BG235" s="117"/>
      <c r="BH235" s="121">
        <f t="shared" si="446"/>
        <v>0</v>
      </c>
      <c r="BI235" s="117">
        <f t="shared" ref="BI235:BI236" si="449">+BI234+BG235-BH235</f>
        <v>11697.200000000003</v>
      </c>
      <c r="BJ235" s="117"/>
      <c r="BK235" s="121">
        <f t="shared" si="399"/>
        <v>0</v>
      </c>
      <c r="BL235" s="117">
        <f t="shared" si="400"/>
        <v>6184</v>
      </c>
      <c r="BM235" s="117"/>
      <c r="BN235" s="121">
        <f t="shared" si="401"/>
        <v>0</v>
      </c>
      <c r="BO235" s="117">
        <f t="shared" si="402"/>
        <v>6613.8</v>
      </c>
      <c r="BP235" s="117"/>
      <c r="BQ235" s="121">
        <f t="shared" si="403"/>
        <v>0</v>
      </c>
      <c r="BR235" s="117">
        <f t="shared" si="404"/>
        <v>20945.399999999994</v>
      </c>
      <c r="BS235" s="117"/>
      <c r="BT235" s="117">
        <f t="shared" si="365"/>
        <v>0</v>
      </c>
      <c r="BU235" s="117">
        <f t="shared" ref="BU235:BU236" si="450">BU234+BS235-BT235</f>
        <v>74277</v>
      </c>
      <c r="BV235" s="117"/>
      <c r="BW235" s="117">
        <f t="shared" si="366"/>
        <v>0</v>
      </c>
      <c r="BX235" s="117">
        <f t="shared" si="439"/>
        <v>56687</v>
      </c>
      <c r="BY235" s="117"/>
      <c r="BZ235" s="117">
        <f t="shared" si="367"/>
        <v>0</v>
      </c>
      <c r="CA235" s="117">
        <f t="shared" ref="CA235:CA236" si="451">+CA234+BY235-BZ235</f>
        <v>66693</v>
      </c>
      <c r="CB235" s="117"/>
      <c r="CC235" s="117">
        <f t="shared" si="405"/>
        <v>0</v>
      </c>
      <c r="CD235" s="117">
        <f t="shared" si="354"/>
        <v>523</v>
      </c>
      <c r="CE235" s="117"/>
      <c r="CF235" s="117">
        <f t="shared" si="406"/>
        <v>0</v>
      </c>
      <c r="CG235" s="117">
        <f t="shared" si="407"/>
        <v>7045.9</v>
      </c>
      <c r="CH235" s="117"/>
      <c r="CI235" s="117">
        <f t="shared" si="368"/>
        <v>0</v>
      </c>
      <c r="CJ235" s="117">
        <f t="shared" si="408"/>
        <v>8813</v>
      </c>
      <c r="CK235" s="117"/>
      <c r="CL235" s="117">
        <f t="shared" si="409"/>
        <v>0</v>
      </c>
      <c r="CM235" s="123">
        <f t="shared" si="410"/>
        <v>4885</v>
      </c>
      <c r="CN235" s="117"/>
      <c r="CO235" s="121">
        <f t="shared" si="352"/>
        <v>0</v>
      </c>
      <c r="CP235" s="123">
        <f t="shared" si="411"/>
        <v>3976</v>
      </c>
      <c r="CQ235" s="117"/>
      <c r="CR235" s="121">
        <f t="shared" si="369"/>
        <v>0</v>
      </c>
      <c r="CS235" s="123">
        <f t="shared" si="345"/>
        <v>6656</v>
      </c>
      <c r="CT235" s="117"/>
      <c r="CU235" s="121">
        <f t="shared" si="370"/>
        <v>0</v>
      </c>
      <c r="CV235" s="123">
        <f t="shared" si="412"/>
        <v>7769</v>
      </c>
      <c r="CW235" s="117"/>
      <c r="CX235" s="117">
        <f t="shared" si="353"/>
        <v>0</v>
      </c>
      <c r="CY235" s="116">
        <f t="shared" si="448"/>
        <v>6603</v>
      </c>
      <c r="CZ235" s="123"/>
      <c r="DA235" s="117">
        <f t="shared" si="413"/>
        <v>0</v>
      </c>
      <c r="DB235" s="117">
        <f t="shared" si="436"/>
        <v>38286</v>
      </c>
      <c r="DC235" s="117"/>
      <c r="DD235" s="117">
        <f t="shared" si="414"/>
        <v>0</v>
      </c>
      <c r="DE235" s="117">
        <f t="shared" si="437"/>
        <v>35057</v>
      </c>
      <c r="DF235" s="117"/>
      <c r="DG235" s="120">
        <f t="shared" si="415"/>
        <v>0</v>
      </c>
      <c r="DH235" s="117">
        <f t="shared" si="444"/>
        <v>48680</v>
      </c>
      <c r="DI235" s="117"/>
      <c r="DJ235" s="117">
        <f t="shared" si="371"/>
        <v>0</v>
      </c>
      <c r="DK235" s="117">
        <f t="shared" si="416"/>
        <v>3139</v>
      </c>
      <c r="DL235" s="211"/>
      <c r="DM235" s="207">
        <f t="shared" si="372"/>
        <v>0</v>
      </c>
      <c r="DN235" s="125">
        <f t="shared" si="373"/>
        <v>0</v>
      </c>
      <c r="DO235" s="126"/>
      <c r="DP235" s="127">
        <f t="shared" si="374"/>
        <v>0</v>
      </c>
      <c r="DQ235" s="128">
        <f t="shared" si="417"/>
        <v>7097</v>
      </c>
      <c r="DR235" s="126"/>
      <c r="DS235" s="127">
        <f t="shared" si="375"/>
        <v>0</v>
      </c>
      <c r="DT235" s="128">
        <f t="shared" si="418"/>
        <v>4846</v>
      </c>
      <c r="DU235" s="126"/>
      <c r="DV235" s="127">
        <f t="shared" si="376"/>
        <v>0</v>
      </c>
      <c r="DW235" s="128">
        <f t="shared" si="419"/>
        <v>4835</v>
      </c>
      <c r="DX235" s="126"/>
      <c r="DY235" s="124">
        <f t="shared" si="377"/>
        <v>0</v>
      </c>
      <c r="DZ235" s="125">
        <f t="shared" si="420"/>
        <v>523</v>
      </c>
      <c r="EA235" s="124"/>
      <c r="EB235" s="124">
        <f t="shared" si="378"/>
        <v>0</v>
      </c>
      <c r="EC235" s="129">
        <f t="shared" si="421"/>
        <v>369</v>
      </c>
      <c r="ED235" s="126"/>
      <c r="EE235" s="127">
        <f t="shared" si="434"/>
        <v>0</v>
      </c>
      <c r="EF235" s="128">
        <f t="shared" si="422"/>
        <v>4769</v>
      </c>
      <c r="EG235" s="117"/>
      <c r="EH235" s="117">
        <f t="shared" si="380"/>
        <v>0</v>
      </c>
      <c r="EI235" s="117">
        <f t="shared" si="423"/>
        <v>24637</v>
      </c>
      <c r="EJ235" s="117"/>
      <c r="EK235" s="117">
        <f t="shared" si="381"/>
        <v>0</v>
      </c>
      <c r="EL235" s="117">
        <f t="shared" si="424"/>
        <v>23267</v>
      </c>
      <c r="EM235" s="131">
        <f t="shared" si="425"/>
        <v>150092.05419299999</v>
      </c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</row>
    <row r="236" spans="1:299" ht="11.25" customHeight="1" x14ac:dyDescent="0.25">
      <c r="A236" s="168">
        <v>46053</v>
      </c>
      <c r="B236" s="192"/>
      <c r="C236" s="174">
        <v>8004937026</v>
      </c>
      <c r="D236" s="13" t="s">
        <v>34</v>
      </c>
      <c r="E236" s="14">
        <v>1150</v>
      </c>
      <c r="F236" s="15">
        <v>5</v>
      </c>
      <c r="G236" s="16">
        <v>191516031241</v>
      </c>
      <c r="H236" s="66"/>
      <c r="I236" s="41">
        <f t="shared" si="356"/>
        <v>2300</v>
      </c>
      <c r="J236" s="48">
        <f t="shared" si="440"/>
        <v>121975</v>
      </c>
      <c r="K236" s="66"/>
      <c r="L236" s="41">
        <f t="shared" si="348"/>
        <v>2300</v>
      </c>
      <c r="M236" s="48">
        <f t="shared" si="441"/>
        <v>268882</v>
      </c>
      <c r="N236" s="66"/>
      <c r="O236" s="41">
        <f t="shared" si="357"/>
        <v>2300</v>
      </c>
      <c r="P236" s="48">
        <f t="shared" si="442"/>
        <v>115852</v>
      </c>
      <c r="Q236" s="66"/>
      <c r="R236" s="66">
        <f t="shared" si="358"/>
        <v>2300</v>
      </c>
      <c r="S236" s="67">
        <f t="shared" si="443"/>
        <v>58032</v>
      </c>
      <c r="T236" s="66"/>
      <c r="U236" s="66">
        <f t="shared" si="382"/>
        <v>5865</v>
      </c>
      <c r="V236" s="67">
        <f t="shared" si="383"/>
        <v>67609</v>
      </c>
      <c r="X236" s="69">
        <f t="shared" si="359"/>
        <v>0</v>
      </c>
      <c r="Y236" s="67">
        <f t="shared" si="447"/>
        <v>16120</v>
      </c>
      <c r="Z236" s="66"/>
      <c r="AA236" s="68">
        <f t="shared" si="435"/>
        <v>0</v>
      </c>
      <c r="AB236" s="67">
        <f t="shared" si="384"/>
        <v>4013.5</v>
      </c>
      <c r="AC236" s="66"/>
      <c r="AD236" s="66">
        <f t="shared" si="351"/>
        <v>0</v>
      </c>
      <c r="AE236" s="67">
        <f t="shared" si="385"/>
        <v>7370.3</v>
      </c>
      <c r="AF236" s="66"/>
      <c r="AG236" s="78">
        <f t="shared" si="360"/>
        <v>0</v>
      </c>
      <c r="AH236" s="79">
        <f t="shared" si="386"/>
        <v>8394.7999999999993</v>
      </c>
      <c r="AI236" s="66"/>
      <c r="AJ236" s="68">
        <f t="shared" si="361"/>
        <v>0</v>
      </c>
      <c r="AK236" s="67">
        <f t="shared" si="387"/>
        <v>1078</v>
      </c>
      <c r="AL236" s="66"/>
      <c r="AM236" s="68">
        <f t="shared" si="362"/>
        <v>0</v>
      </c>
      <c r="AN236" s="67">
        <f t="shared" si="388"/>
        <v>811.10000000000014</v>
      </c>
      <c r="AO236" s="66"/>
      <c r="AP236" s="68">
        <f t="shared" si="363"/>
        <v>0</v>
      </c>
      <c r="AQ236" s="67">
        <f t="shared" si="389"/>
        <v>5927.4</v>
      </c>
      <c r="AR236" s="66"/>
      <c r="AS236" s="68">
        <f t="shared" si="364"/>
        <v>0</v>
      </c>
      <c r="AT236" s="67">
        <f t="shared" si="390"/>
        <v>2107.6</v>
      </c>
      <c r="AU236" s="66"/>
      <c r="AV236" s="66">
        <f t="shared" si="391"/>
        <v>0</v>
      </c>
      <c r="AW236" s="42">
        <f t="shared" si="392"/>
        <v>591.04000000000019</v>
      </c>
      <c r="AX236" s="66"/>
      <c r="AY236" s="66">
        <f t="shared" si="393"/>
        <v>0</v>
      </c>
      <c r="AZ236" s="67">
        <f t="shared" si="394"/>
        <v>1870</v>
      </c>
      <c r="BA236" s="66"/>
      <c r="BB236" s="68">
        <f t="shared" si="395"/>
        <v>0</v>
      </c>
      <c r="BC236" s="67">
        <f t="shared" si="396"/>
        <v>2830</v>
      </c>
      <c r="BD236" s="66"/>
      <c r="BE236" s="68">
        <f t="shared" si="397"/>
        <v>0</v>
      </c>
      <c r="BF236" s="67">
        <f t="shared" si="398"/>
        <v>1131.0000000000005</v>
      </c>
      <c r="BG236" s="66"/>
      <c r="BH236" s="68">
        <f t="shared" si="446"/>
        <v>0</v>
      </c>
      <c r="BI236" s="67">
        <f t="shared" si="449"/>
        <v>11697.200000000003</v>
      </c>
      <c r="BJ236" s="66"/>
      <c r="BK236" s="68">
        <f t="shared" si="399"/>
        <v>0</v>
      </c>
      <c r="BL236" s="67">
        <f t="shared" si="400"/>
        <v>6184</v>
      </c>
      <c r="BM236" s="66"/>
      <c r="BN236" s="68">
        <f t="shared" si="401"/>
        <v>0</v>
      </c>
      <c r="BO236" s="67">
        <f t="shared" si="402"/>
        <v>6613.8</v>
      </c>
      <c r="BP236" s="66"/>
      <c r="BQ236" s="68">
        <f t="shared" si="403"/>
        <v>0</v>
      </c>
      <c r="BR236" s="67">
        <f t="shared" si="404"/>
        <v>20945.399999999994</v>
      </c>
      <c r="BS236" s="66"/>
      <c r="BT236" s="66">
        <f t="shared" si="365"/>
        <v>0</v>
      </c>
      <c r="BU236" s="67">
        <f t="shared" si="450"/>
        <v>74277</v>
      </c>
      <c r="BV236" s="66"/>
      <c r="BW236" s="66">
        <f t="shared" si="366"/>
        <v>0</v>
      </c>
      <c r="BX236" s="67">
        <f t="shared" si="439"/>
        <v>56687</v>
      </c>
      <c r="BY236" s="66"/>
      <c r="BZ236" s="66">
        <f t="shared" si="367"/>
        <v>0</v>
      </c>
      <c r="CA236" s="67">
        <f t="shared" si="451"/>
        <v>66693</v>
      </c>
      <c r="CB236" s="66"/>
      <c r="CC236" s="66">
        <f t="shared" si="405"/>
        <v>0</v>
      </c>
      <c r="CD236" s="67">
        <f t="shared" si="354"/>
        <v>523</v>
      </c>
      <c r="CE236" s="66"/>
      <c r="CF236" s="66">
        <f t="shared" si="406"/>
        <v>0</v>
      </c>
      <c r="CG236" s="67">
        <f t="shared" si="407"/>
        <v>7045.9</v>
      </c>
      <c r="CH236" s="66"/>
      <c r="CI236" s="66">
        <f t="shared" si="368"/>
        <v>0</v>
      </c>
      <c r="CJ236" s="67">
        <f t="shared" si="408"/>
        <v>8813</v>
      </c>
      <c r="CK236" s="66"/>
      <c r="CL236" s="66">
        <f t="shared" si="409"/>
        <v>0</v>
      </c>
      <c r="CM236" s="79">
        <f t="shared" si="410"/>
        <v>4885</v>
      </c>
      <c r="CN236" s="66"/>
      <c r="CO236" s="68">
        <f t="shared" si="352"/>
        <v>0</v>
      </c>
      <c r="CP236" s="79">
        <f t="shared" si="411"/>
        <v>3976</v>
      </c>
      <c r="CQ236" s="66"/>
      <c r="CR236" s="68">
        <f t="shared" si="369"/>
        <v>0</v>
      </c>
      <c r="CS236" s="79">
        <f t="shared" si="345"/>
        <v>6656</v>
      </c>
      <c r="CT236" s="66"/>
      <c r="CU236" s="68">
        <f t="shared" si="370"/>
        <v>0</v>
      </c>
      <c r="CV236" s="79">
        <f t="shared" si="412"/>
        <v>7769</v>
      </c>
      <c r="CW236" s="66"/>
      <c r="CX236" s="66">
        <f t="shared" si="353"/>
        <v>0</v>
      </c>
      <c r="CY236" s="40">
        <f t="shared" si="448"/>
        <v>6603</v>
      </c>
      <c r="CZ236" s="65"/>
      <c r="DA236" s="66">
        <f t="shared" si="413"/>
        <v>0</v>
      </c>
      <c r="DB236" s="67">
        <f t="shared" si="436"/>
        <v>38286</v>
      </c>
      <c r="DC236" s="66"/>
      <c r="DD236" s="66">
        <f t="shared" si="414"/>
        <v>0</v>
      </c>
      <c r="DE236" s="67">
        <f t="shared" si="437"/>
        <v>35057</v>
      </c>
      <c r="DF236" s="66"/>
      <c r="DG236" s="69">
        <f t="shared" si="415"/>
        <v>0</v>
      </c>
      <c r="DH236" s="67">
        <f t="shared" si="444"/>
        <v>48680</v>
      </c>
      <c r="DI236" s="66"/>
      <c r="DJ236" s="66">
        <f t="shared" si="371"/>
        <v>0</v>
      </c>
      <c r="DK236" s="67">
        <f t="shared" si="416"/>
        <v>3139</v>
      </c>
      <c r="DM236" s="206">
        <f t="shared" si="372"/>
        <v>0</v>
      </c>
      <c r="DN236" s="25">
        <f t="shared" si="373"/>
        <v>0</v>
      </c>
      <c r="DO236" s="5"/>
      <c r="DP236" s="43">
        <f t="shared" si="374"/>
        <v>0</v>
      </c>
      <c r="DQ236" s="27">
        <f t="shared" si="417"/>
        <v>7097</v>
      </c>
      <c r="DR236" s="5"/>
      <c r="DS236" s="43">
        <f t="shared" si="375"/>
        <v>0</v>
      </c>
      <c r="DT236" s="27">
        <f t="shared" si="418"/>
        <v>4846</v>
      </c>
      <c r="DU236" s="5"/>
      <c r="DV236" s="43">
        <f t="shared" si="376"/>
        <v>0</v>
      </c>
      <c r="DW236" s="27">
        <f t="shared" si="419"/>
        <v>4835</v>
      </c>
      <c r="DX236" s="5"/>
      <c r="DY236" s="22">
        <f t="shared" si="377"/>
        <v>0</v>
      </c>
      <c r="DZ236" s="25">
        <f t="shared" si="420"/>
        <v>523</v>
      </c>
      <c r="EA236" s="22"/>
      <c r="EB236" s="22">
        <f t="shared" si="378"/>
        <v>0</v>
      </c>
      <c r="EC236" s="28">
        <f t="shared" si="421"/>
        <v>369</v>
      </c>
      <c r="ED236" s="5"/>
      <c r="EE236" s="43">
        <f t="shared" si="434"/>
        <v>0</v>
      </c>
      <c r="EF236" s="27">
        <f t="shared" si="422"/>
        <v>4769</v>
      </c>
      <c r="EG236" s="66"/>
      <c r="EH236" s="66">
        <f t="shared" si="380"/>
        <v>0</v>
      </c>
      <c r="EI236" s="67">
        <f t="shared" si="423"/>
        <v>24637</v>
      </c>
      <c r="EJ236" s="66"/>
      <c r="EK236" s="66">
        <f t="shared" si="381"/>
        <v>0</v>
      </c>
      <c r="EL236" s="67">
        <f t="shared" si="424"/>
        <v>23267</v>
      </c>
      <c r="EM236" s="110">
        <f t="shared" si="425"/>
        <v>150020.79779300001</v>
      </c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  <c r="KM236" s="7"/>
    </row>
    <row r="237" spans="1:299" ht="13.2" x14ac:dyDescent="0.25">
      <c r="A237" s="11">
        <v>46053</v>
      </c>
      <c r="B237" s="187"/>
      <c r="C237" s="178">
        <v>8004951301</v>
      </c>
      <c r="D237" s="88" t="s">
        <v>251</v>
      </c>
      <c r="E237" s="89">
        <v>20</v>
      </c>
      <c r="F237" s="137">
        <v>10</v>
      </c>
      <c r="G237" s="90">
        <v>191516768987</v>
      </c>
      <c r="H237" s="66"/>
      <c r="I237" s="41">
        <f t="shared" si="356"/>
        <v>0</v>
      </c>
      <c r="J237" s="48">
        <f t="shared" si="440"/>
        <v>121975</v>
      </c>
      <c r="K237" s="66"/>
      <c r="L237" s="41">
        <f t="shared" si="348"/>
        <v>0</v>
      </c>
      <c r="M237" s="48">
        <f t="shared" si="441"/>
        <v>268882</v>
      </c>
      <c r="N237" s="66"/>
      <c r="O237" s="41">
        <f t="shared" si="357"/>
        <v>0</v>
      </c>
      <c r="P237" s="48">
        <f t="shared" si="442"/>
        <v>115852</v>
      </c>
      <c r="Q237" s="66"/>
      <c r="R237" s="66">
        <f t="shared" si="358"/>
        <v>0</v>
      </c>
      <c r="S237" s="67">
        <f t="shared" si="443"/>
        <v>58032</v>
      </c>
      <c r="T237" s="66"/>
      <c r="U237" s="66">
        <f t="shared" si="382"/>
        <v>0</v>
      </c>
      <c r="V237" s="67">
        <f t="shared" si="383"/>
        <v>67609</v>
      </c>
      <c r="X237" s="69">
        <f t="shared" si="359"/>
        <v>0</v>
      </c>
      <c r="Y237" s="67">
        <f t="shared" si="447"/>
        <v>16120</v>
      </c>
      <c r="Z237" s="66"/>
      <c r="AA237" s="68">
        <f t="shared" si="435"/>
        <v>0</v>
      </c>
      <c r="AB237" s="67">
        <f t="shared" si="384"/>
        <v>4013.5</v>
      </c>
      <c r="AC237" s="66"/>
      <c r="AD237" s="66">
        <f t="shared" si="351"/>
        <v>0</v>
      </c>
      <c r="AE237" s="67">
        <f t="shared" si="385"/>
        <v>7370.3</v>
      </c>
      <c r="AF237" s="66"/>
      <c r="AG237" s="78">
        <f t="shared" si="360"/>
        <v>0</v>
      </c>
      <c r="AH237" s="79">
        <f t="shared" si="386"/>
        <v>8394.7999999999993</v>
      </c>
      <c r="AI237" s="66"/>
      <c r="AJ237" s="68">
        <f t="shared" si="361"/>
        <v>0</v>
      </c>
      <c r="AK237" s="67">
        <f t="shared" si="387"/>
        <v>1078</v>
      </c>
      <c r="AL237" s="66"/>
      <c r="AM237" s="68">
        <f t="shared" si="362"/>
        <v>0</v>
      </c>
      <c r="AN237" s="67">
        <f t="shared" si="388"/>
        <v>811.10000000000014</v>
      </c>
      <c r="AO237" s="66"/>
      <c r="AP237" s="68">
        <f t="shared" si="363"/>
        <v>0</v>
      </c>
      <c r="AQ237" s="67">
        <f t="shared" si="389"/>
        <v>5927.4</v>
      </c>
      <c r="AR237" s="66"/>
      <c r="AS237" s="68">
        <f t="shared" si="364"/>
        <v>0</v>
      </c>
      <c r="AT237" s="67">
        <f t="shared" si="390"/>
        <v>2107.6</v>
      </c>
      <c r="AU237" s="66"/>
      <c r="AV237" s="66">
        <f t="shared" si="391"/>
        <v>0</v>
      </c>
      <c r="AW237" s="42">
        <f t="shared" si="392"/>
        <v>591.04000000000019</v>
      </c>
      <c r="AX237" s="66"/>
      <c r="AY237" s="66">
        <f t="shared" si="393"/>
        <v>0</v>
      </c>
      <c r="AZ237" s="67">
        <f t="shared" si="394"/>
        <v>1870</v>
      </c>
      <c r="BA237" s="66"/>
      <c r="BB237" s="68">
        <f t="shared" si="395"/>
        <v>0</v>
      </c>
      <c r="BC237" s="67">
        <f t="shared" si="396"/>
        <v>2830</v>
      </c>
      <c r="BD237" s="66"/>
      <c r="BE237" s="68">
        <f t="shared" si="397"/>
        <v>0</v>
      </c>
      <c r="BF237" s="67">
        <f t="shared" si="398"/>
        <v>1131.0000000000005</v>
      </c>
      <c r="BG237" s="66"/>
      <c r="BH237" s="68">
        <f t="shared" si="446"/>
        <v>0</v>
      </c>
      <c r="BI237" s="67">
        <f>+BI236+BG237-BH237-202</f>
        <v>11495.200000000003</v>
      </c>
      <c r="BJ237" s="66"/>
      <c r="BK237" s="68">
        <f t="shared" si="399"/>
        <v>0</v>
      </c>
      <c r="BL237" s="67">
        <f t="shared" si="400"/>
        <v>6184</v>
      </c>
      <c r="BM237" s="66"/>
      <c r="BN237" s="68">
        <f t="shared" si="401"/>
        <v>0</v>
      </c>
      <c r="BO237" s="67">
        <f t="shared" si="402"/>
        <v>6613.8</v>
      </c>
      <c r="BP237" s="66"/>
      <c r="BQ237" s="68">
        <f t="shared" si="403"/>
        <v>0</v>
      </c>
      <c r="BR237" s="67">
        <f t="shared" si="404"/>
        <v>20945.399999999994</v>
      </c>
      <c r="BS237" s="66"/>
      <c r="BT237" s="66">
        <f t="shared" si="365"/>
        <v>0</v>
      </c>
      <c r="BU237" s="67">
        <f>BU236+BS237-BT237-40</f>
        <v>74237</v>
      </c>
      <c r="BV237" s="66"/>
      <c r="BW237" s="66">
        <f t="shared" si="366"/>
        <v>0</v>
      </c>
      <c r="BX237" s="67">
        <f>+BX236+BV237-BW237-40</f>
        <v>56647</v>
      </c>
      <c r="BY237" s="66"/>
      <c r="BZ237" s="66">
        <f t="shared" si="367"/>
        <v>0</v>
      </c>
      <c r="CA237" s="67">
        <f>+CA236+BY237-BZ237-40</f>
        <v>66653</v>
      </c>
      <c r="CB237" s="66"/>
      <c r="CC237" s="66">
        <f t="shared" si="405"/>
        <v>0</v>
      </c>
      <c r="CD237" s="67">
        <f t="shared" si="354"/>
        <v>523</v>
      </c>
      <c r="CE237" s="66"/>
      <c r="CF237" s="66">
        <f t="shared" si="406"/>
        <v>0</v>
      </c>
      <c r="CG237" s="67">
        <f t="shared" si="407"/>
        <v>7045.9</v>
      </c>
      <c r="CH237" s="66"/>
      <c r="CI237" s="66">
        <f t="shared" si="368"/>
        <v>0</v>
      </c>
      <c r="CJ237" s="67">
        <f t="shared" si="408"/>
        <v>8813</v>
      </c>
      <c r="CK237" s="66"/>
      <c r="CL237" s="66">
        <f t="shared" si="409"/>
        <v>0</v>
      </c>
      <c r="CM237" s="79">
        <f t="shared" si="410"/>
        <v>4885</v>
      </c>
      <c r="CN237" s="66"/>
      <c r="CO237" s="68">
        <f t="shared" si="352"/>
        <v>0</v>
      </c>
      <c r="CP237" s="79">
        <f t="shared" si="411"/>
        <v>3976</v>
      </c>
      <c r="CQ237" s="66"/>
      <c r="CR237" s="68">
        <f t="shared" si="369"/>
        <v>0</v>
      </c>
      <c r="CS237" s="79">
        <f t="shared" si="345"/>
        <v>6656</v>
      </c>
      <c r="CT237" s="66"/>
      <c r="CU237" s="68">
        <f t="shared" si="370"/>
        <v>0</v>
      </c>
      <c r="CV237" s="79">
        <f t="shared" si="412"/>
        <v>7769</v>
      </c>
      <c r="CW237" s="66"/>
      <c r="CX237" s="66">
        <f t="shared" si="353"/>
        <v>0</v>
      </c>
      <c r="CY237" s="40">
        <f t="shared" si="448"/>
        <v>6603</v>
      </c>
      <c r="CZ237" s="65"/>
      <c r="DA237" s="66">
        <f t="shared" si="413"/>
        <v>0</v>
      </c>
      <c r="DB237" s="67">
        <f t="shared" si="436"/>
        <v>38286</v>
      </c>
      <c r="DC237" s="66"/>
      <c r="DD237" s="66">
        <f t="shared" si="414"/>
        <v>0</v>
      </c>
      <c r="DE237" s="67">
        <f t="shared" si="437"/>
        <v>35057</v>
      </c>
      <c r="DF237" s="66"/>
      <c r="DG237" s="69">
        <f t="shared" si="415"/>
        <v>0</v>
      </c>
      <c r="DH237" s="67">
        <f t="shared" si="444"/>
        <v>48680</v>
      </c>
      <c r="DI237" s="66"/>
      <c r="DJ237" s="66">
        <f t="shared" si="371"/>
        <v>0</v>
      </c>
      <c r="DK237" s="67">
        <f t="shared" si="416"/>
        <v>3139</v>
      </c>
      <c r="DM237" s="206">
        <f t="shared" si="372"/>
        <v>0</v>
      </c>
      <c r="DN237" s="25">
        <f t="shared" si="373"/>
        <v>0</v>
      </c>
      <c r="DO237" s="5"/>
      <c r="DP237" s="43">
        <f t="shared" si="374"/>
        <v>0</v>
      </c>
      <c r="DQ237" s="27">
        <f t="shared" si="417"/>
        <v>7097</v>
      </c>
      <c r="DR237" s="5"/>
      <c r="DS237" s="43">
        <f t="shared" si="375"/>
        <v>0</v>
      </c>
      <c r="DT237" s="27">
        <f t="shared" si="418"/>
        <v>4846</v>
      </c>
      <c r="DU237" s="5"/>
      <c r="DV237" s="43">
        <f t="shared" si="376"/>
        <v>0</v>
      </c>
      <c r="DW237" s="27">
        <f t="shared" si="419"/>
        <v>4835</v>
      </c>
      <c r="DX237" s="5"/>
      <c r="DY237" s="22">
        <f t="shared" si="377"/>
        <v>0</v>
      </c>
      <c r="DZ237" s="25">
        <f t="shared" si="420"/>
        <v>523</v>
      </c>
      <c r="EA237" s="22"/>
      <c r="EB237" s="22">
        <f t="shared" si="378"/>
        <v>0</v>
      </c>
      <c r="EC237" s="28">
        <f t="shared" si="421"/>
        <v>369</v>
      </c>
      <c r="ED237" s="5"/>
      <c r="EE237" s="43">
        <f t="shared" si="434"/>
        <v>0</v>
      </c>
      <c r="EF237" s="27">
        <f t="shared" si="422"/>
        <v>4769</v>
      </c>
      <c r="EG237" s="66"/>
      <c r="EH237" s="66">
        <f t="shared" si="380"/>
        <v>0</v>
      </c>
      <c r="EI237" s="67">
        <f t="shared" si="423"/>
        <v>24637</v>
      </c>
      <c r="EJ237" s="66"/>
      <c r="EK237" s="66">
        <f t="shared" si="381"/>
        <v>0</v>
      </c>
      <c r="EL237" s="67">
        <f t="shared" si="424"/>
        <v>23267</v>
      </c>
      <c r="EM237" s="110">
        <f t="shared" si="425"/>
        <v>149990.916593</v>
      </c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/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</row>
    <row r="238" spans="1:299" ht="11.25" customHeight="1" x14ac:dyDescent="0.25">
      <c r="A238" s="11">
        <v>46053</v>
      </c>
      <c r="B238" s="187"/>
      <c r="C238" s="178">
        <v>8004950270</v>
      </c>
      <c r="D238" s="88" t="s">
        <v>143</v>
      </c>
      <c r="E238" s="89">
        <v>50</v>
      </c>
      <c r="F238" s="137">
        <v>1</v>
      </c>
      <c r="G238" s="90">
        <v>191516768932</v>
      </c>
      <c r="H238" s="66"/>
      <c r="I238" s="41">
        <f t="shared" si="356"/>
        <v>0</v>
      </c>
      <c r="J238" s="48">
        <f t="shared" si="440"/>
        <v>121975</v>
      </c>
      <c r="K238" s="66"/>
      <c r="L238" s="41">
        <f t="shared" si="348"/>
        <v>0</v>
      </c>
      <c r="M238" s="48">
        <f t="shared" si="441"/>
        <v>268882</v>
      </c>
      <c r="N238" s="66"/>
      <c r="O238" s="41">
        <f t="shared" si="357"/>
        <v>0</v>
      </c>
      <c r="P238" s="48">
        <f t="shared" si="442"/>
        <v>115852</v>
      </c>
      <c r="Q238" s="66"/>
      <c r="R238" s="66">
        <f t="shared" si="358"/>
        <v>0</v>
      </c>
      <c r="S238" s="67">
        <f t="shared" si="443"/>
        <v>58032</v>
      </c>
      <c r="T238" s="66"/>
      <c r="U238" s="66">
        <f t="shared" si="382"/>
        <v>0</v>
      </c>
      <c r="V238" s="67">
        <f t="shared" si="383"/>
        <v>67609</v>
      </c>
      <c r="X238" s="69">
        <f t="shared" si="359"/>
        <v>0</v>
      </c>
      <c r="Y238" s="67">
        <f t="shared" si="447"/>
        <v>16120</v>
      </c>
      <c r="Z238" s="66"/>
      <c r="AA238" s="68">
        <f t="shared" si="435"/>
        <v>0</v>
      </c>
      <c r="AB238" s="67">
        <f t="shared" si="384"/>
        <v>4013.5</v>
      </c>
      <c r="AC238" s="66"/>
      <c r="AD238" s="66">
        <f t="shared" si="351"/>
        <v>0</v>
      </c>
      <c r="AE238" s="67">
        <f t="shared" si="385"/>
        <v>7370.3</v>
      </c>
      <c r="AF238" s="66"/>
      <c r="AG238" s="78">
        <f t="shared" si="360"/>
        <v>0</v>
      </c>
      <c r="AH238" s="79">
        <f t="shared" si="386"/>
        <v>8394.7999999999993</v>
      </c>
      <c r="AI238" s="66"/>
      <c r="AJ238" s="68">
        <f t="shared" si="361"/>
        <v>0</v>
      </c>
      <c r="AK238" s="67">
        <f t="shared" si="387"/>
        <v>1078</v>
      </c>
      <c r="AL238" s="66"/>
      <c r="AM238" s="68">
        <f t="shared" si="362"/>
        <v>0</v>
      </c>
      <c r="AN238" s="67">
        <f t="shared" si="388"/>
        <v>811.10000000000014</v>
      </c>
      <c r="AO238" s="66"/>
      <c r="AP238" s="68">
        <f t="shared" si="363"/>
        <v>0</v>
      </c>
      <c r="AQ238" s="67">
        <f t="shared" si="389"/>
        <v>5927.4</v>
      </c>
      <c r="AR238" s="66"/>
      <c r="AS238" s="68">
        <f t="shared" si="364"/>
        <v>0</v>
      </c>
      <c r="AT238" s="67">
        <f t="shared" si="390"/>
        <v>2107.6</v>
      </c>
      <c r="AU238" s="66"/>
      <c r="AV238" s="66">
        <f t="shared" si="391"/>
        <v>0</v>
      </c>
      <c r="AW238" s="42">
        <f t="shared" si="392"/>
        <v>591.04000000000019</v>
      </c>
      <c r="AX238" s="66"/>
      <c r="AY238" s="66">
        <f t="shared" si="393"/>
        <v>0</v>
      </c>
      <c r="AZ238" s="67">
        <f t="shared" si="394"/>
        <v>1870</v>
      </c>
      <c r="BA238" s="66"/>
      <c r="BB238" s="68">
        <f t="shared" si="395"/>
        <v>0</v>
      </c>
      <c r="BC238" s="67">
        <f t="shared" si="396"/>
        <v>2830</v>
      </c>
      <c r="BD238" s="66"/>
      <c r="BE238" s="68">
        <f t="shared" si="397"/>
        <v>0</v>
      </c>
      <c r="BF238" s="67">
        <f t="shared" si="398"/>
        <v>1131.0000000000005</v>
      </c>
      <c r="BG238" s="66"/>
      <c r="BH238" s="68">
        <f t="shared" si="446"/>
        <v>56.000000000000007</v>
      </c>
      <c r="BI238" s="67">
        <f t="shared" ref="BI238:BI269" si="452">+BI237+BG238-BH238</f>
        <v>11439.200000000003</v>
      </c>
      <c r="BJ238" s="66"/>
      <c r="BK238" s="68">
        <f t="shared" si="399"/>
        <v>0</v>
      </c>
      <c r="BL238" s="67">
        <f t="shared" si="400"/>
        <v>6184</v>
      </c>
      <c r="BM238" s="66"/>
      <c r="BN238" s="68">
        <f t="shared" si="401"/>
        <v>0</v>
      </c>
      <c r="BO238" s="67">
        <f t="shared" si="402"/>
        <v>6613.8</v>
      </c>
      <c r="BP238" s="66"/>
      <c r="BQ238" s="68">
        <f t="shared" si="403"/>
        <v>0</v>
      </c>
      <c r="BR238" s="67">
        <f t="shared" si="404"/>
        <v>20945.399999999994</v>
      </c>
      <c r="BS238" s="66"/>
      <c r="BT238" s="66">
        <f t="shared" si="365"/>
        <v>0</v>
      </c>
      <c r="BU238" s="67">
        <f>BU237+BS238-BT238-100</f>
        <v>74137</v>
      </c>
      <c r="BV238" s="66"/>
      <c r="BW238" s="66">
        <f t="shared" si="366"/>
        <v>0</v>
      </c>
      <c r="BX238" s="67">
        <f>+BX237+BV238-BW238-100</f>
        <v>56547</v>
      </c>
      <c r="BY238" s="66"/>
      <c r="BZ238" s="66">
        <f t="shared" si="367"/>
        <v>0</v>
      </c>
      <c r="CA238" s="67">
        <f>+CA237+BY238-BZ238-100</f>
        <v>66553</v>
      </c>
      <c r="CB238" s="66"/>
      <c r="CC238" s="66">
        <f t="shared" si="405"/>
        <v>0</v>
      </c>
      <c r="CD238" s="67">
        <f t="shared" si="354"/>
        <v>523</v>
      </c>
      <c r="CE238" s="66"/>
      <c r="CF238" s="66">
        <f t="shared" si="406"/>
        <v>0</v>
      </c>
      <c r="CG238" s="67">
        <f t="shared" si="407"/>
        <v>7045.9</v>
      </c>
      <c r="CH238" s="66"/>
      <c r="CI238" s="66">
        <f t="shared" si="368"/>
        <v>0</v>
      </c>
      <c r="CJ238" s="67">
        <f t="shared" si="408"/>
        <v>8813</v>
      </c>
      <c r="CK238" s="66"/>
      <c r="CL238" s="66">
        <f t="shared" si="409"/>
        <v>0</v>
      </c>
      <c r="CM238" s="79">
        <f t="shared" si="410"/>
        <v>4885</v>
      </c>
      <c r="CN238" s="66"/>
      <c r="CO238" s="68">
        <f t="shared" si="352"/>
        <v>0</v>
      </c>
      <c r="CP238" s="79">
        <f t="shared" si="411"/>
        <v>3976</v>
      </c>
      <c r="CQ238" s="66"/>
      <c r="CR238" s="68">
        <f t="shared" si="369"/>
        <v>0</v>
      </c>
      <c r="CS238" s="79">
        <f t="shared" si="345"/>
        <v>6656</v>
      </c>
      <c r="CT238" s="66"/>
      <c r="CU238" s="68">
        <f t="shared" si="370"/>
        <v>0</v>
      </c>
      <c r="CV238" s="79">
        <f t="shared" si="412"/>
        <v>7769</v>
      </c>
      <c r="CW238" s="66"/>
      <c r="CX238" s="66">
        <f t="shared" si="353"/>
        <v>0</v>
      </c>
      <c r="CY238" s="40">
        <f t="shared" si="448"/>
        <v>6603</v>
      </c>
      <c r="CZ238" s="65"/>
      <c r="DA238" s="66">
        <f t="shared" si="413"/>
        <v>0</v>
      </c>
      <c r="DB238" s="67">
        <f t="shared" si="436"/>
        <v>38286</v>
      </c>
      <c r="DC238" s="66"/>
      <c r="DD238" s="66">
        <f t="shared" si="414"/>
        <v>0</v>
      </c>
      <c r="DE238" s="67">
        <f t="shared" si="437"/>
        <v>35057</v>
      </c>
      <c r="DF238" s="66"/>
      <c r="DG238" s="69">
        <f t="shared" si="415"/>
        <v>0</v>
      </c>
      <c r="DH238" s="67">
        <f t="shared" si="444"/>
        <v>48680</v>
      </c>
      <c r="DI238" s="66"/>
      <c r="DJ238" s="66">
        <f t="shared" si="371"/>
        <v>0</v>
      </c>
      <c r="DK238" s="67">
        <f t="shared" si="416"/>
        <v>3139</v>
      </c>
      <c r="DM238" s="206">
        <f t="shared" si="372"/>
        <v>0</v>
      </c>
      <c r="DN238" s="25">
        <f t="shared" si="373"/>
        <v>0</v>
      </c>
      <c r="DO238" s="5"/>
      <c r="DP238" s="43">
        <f t="shared" si="374"/>
        <v>0</v>
      </c>
      <c r="DQ238" s="27">
        <f t="shared" si="417"/>
        <v>7097</v>
      </c>
      <c r="DR238" s="5"/>
      <c r="DS238" s="43">
        <f t="shared" si="375"/>
        <v>0</v>
      </c>
      <c r="DT238" s="27">
        <f t="shared" si="418"/>
        <v>4846</v>
      </c>
      <c r="DU238" s="5"/>
      <c r="DV238" s="43">
        <f t="shared" si="376"/>
        <v>0</v>
      </c>
      <c r="DW238" s="27">
        <f t="shared" si="419"/>
        <v>4835</v>
      </c>
      <c r="DX238" s="5"/>
      <c r="DY238" s="22">
        <f t="shared" si="377"/>
        <v>0</v>
      </c>
      <c r="DZ238" s="25">
        <f t="shared" si="420"/>
        <v>523</v>
      </c>
      <c r="EA238" s="22"/>
      <c r="EB238" s="22">
        <f t="shared" si="378"/>
        <v>0</v>
      </c>
      <c r="EC238" s="28">
        <f t="shared" si="421"/>
        <v>369</v>
      </c>
      <c r="ED238" s="5"/>
      <c r="EE238" s="43">
        <f t="shared" si="434"/>
        <v>0</v>
      </c>
      <c r="EF238" s="27">
        <f t="shared" si="422"/>
        <v>4769</v>
      </c>
      <c r="EG238" s="66"/>
      <c r="EH238" s="66">
        <f t="shared" si="380"/>
        <v>0</v>
      </c>
      <c r="EI238" s="67">
        <f t="shared" si="423"/>
        <v>24637</v>
      </c>
      <c r="EJ238" s="66"/>
      <c r="EK238" s="66">
        <f t="shared" si="381"/>
        <v>0</v>
      </c>
      <c r="EL238" s="67">
        <f t="shared" si="424"/>
        <v>23267</v>
      </c>
      <c r="EM238" s="110">
        <f t="shared" si="425"/>
        <v>149956.42739299999</v>
      </c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  <c r="JR238" s="7"/>
      <c r="JS238" s="7"/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  <c r="KM238" s="7"/>
    </row>
    <row r="239" spans="1:299" ht="11.25" customHeight="1" x14ac:dyDescent="0.25">
      <c r="A239" s="11">
        <v>46053</v>
      </c>
      <c r="B239" s="187"/>
      <c r="C239" s="181">
        <v>8004950269</v>
      </c>
      <c r="D239" s="111" t="s">
        <v>250</v>
      </c>
      <c r="E239" s="138">
        <v>30</v>
      </c>
      <c r="F239" s="139">
        <v>2</v>
      </c>
      <c r="G239" s="85">
        <v>191516222052</v>
      </c>
      <c r="H239" s="66"/>
      <c r="I239" s="41">
        <f t="shared" si="356"/>
        <v>0</v>
      </c>
      <c r="J239" s="48">
        <f t="shared" si="440"/>
        <v>121975</v>
      </c>
      <c r="K239" s="66"/>
      <c r="L239" s="41">
        <f t="shared" si="348"/>
        <v>0</v>
      </c>
      <c r="M239" s="48">
        <f t="shared" si="441"/>
        <v>268882</v>
      </c>
      <c r="N239" s="66"/>
      <c r="O239" s="41">
        <f t="shared" si="357"/>
        <v>0</v>
      </c>
      <c r="P239" s="48">
        <f t="shared" si="442"/>
        <v>115852</v>
      </c>
      <c r="Q239" s="66"/>
      <c r="R239" s="66">
        <f t="shared" si="358"/>
        <v>0</v>
      </c>
      <c r="S239" s="67">
        <f t="shared" si="443"/>
        <v>58032</v>
      </c>
      <c r="T239" s="66"/>
      <c r="U239" s="66">
        <f t="shared" si="382"/>
        <v>0</v>
      </c>
      <c r="V239" s="67">
        <f t="shared" si="383"/>
        <v>67609</v>
      </c>
      <c r="X239" s="69">
        <f t="shared" si="359"/>
        <v>0</v>
      </c>
      <c r="Y239" s="67">
        <f t="shared" si="447"/>
        <v>16120</v>
      </c>
      <c r="Z239" s="66"/>
      <c r="AA239" s="68">
        <f t="shared" si="435"/>
        <v>0</v>
      </c>
      <c r="AB239" s="67">
        <f t="shared" si="384"/>
        <v>4013.5</v>
      </c>
      <c r="AC239" s="66"/>
      <c r="AD239" s="66">
        <f t="shared" si="351"/>
        <v>0</v>
      </c>
      <c r="AE239" s="67">
        <f t="shared" si="385"/>
        <v>7370.3</v>
      </c>
      <c r="AF239" s="66"/>
      <c r="AG239" s="78">
        <f t="shared" si="360"/>
        <v>0</v>
      </c>
      <c r="AH239" s="79">
        <f t="shared" si="386"/>
        <v>8394.7999999999993</v>
      </c>
      <c r="AI239" s="66"/>
      <c r="AJ239" s="68">
        <f t="shared" si="361"/>
        <v>0</v>
      </c>
      <c r="AK239" s="67">
        <f t="shared" si="387"/>
        <v>1078</v>
      </c>
      <c r="AL239" s="66"/>
      <c r="AM239" s="68">
        <f t="shared" si="362"/>
        <v>0</v>
      </c>
      <c r="AN239" s="67">
        <f t="shared" si="388"/>
        <v>811.10000000000014</v>
      </c>
      <c r="AO239" s="66"/>
      <c r="AP239" s="68">
        <f t="shared" si="363"/>
        <v>0</v>
      </c>
      <c r="AQ239" s="67">
        <f t="shared" si="389"/>
        <v>5927.4</v>
      </c>
      <c r="AR239" s="66"/>
      <c r="AS239" s="68">
        <f t="shared" si="364"/>
        <v>0</v>
      </c>
      <c r="AT239" s="67">
        <f t="shared" si="390"/>
        <v>2107.6</v>
      </c>
      <c r="AU239" s="66"/>
      <c r="AV239" s="66">
        <f t="shared" si="391"/>
        <v>0</v>
      </c>
      <c r="AW239" s="42">
        <f t="shared" si="392"/>
        <v>591.04000000000019</v>
      </c>
      <c r="AX239" s="66"/>
      <c r="AY239" s="66">
        <f t="shared" si="393"/>
        <v>0</v>
      </c>
      <c r="AZ239" s="67">
        <f t="shared" si="394"/>
        <v>1870</v>
      </c>
      <c r="BA239" s="66"/>
      <c r="BB239" s="68">
        <f t="shared" si="395"/>
        <v>0</v>
      </c>
      <c r="BC239" s="67">
        <f t="shared" si="396"/>
        <v>2830</v>
      </c>
      <c r="BD239" s="66"/>
      <c r="BE239" s="68">
        <f t="shared" si="397"/>
        <v>0</v>
      </c>
      <c r="BF239" s="67">
        <f t="shared" si="398"/>
        <v>1131.0000000000005</v>
      </c>
      <c r="BG239" s="66"/>
      <c r="BH239" s="68">
        <f t="shared" si="446"/>
        <v>0</v>
      </c>
      <c r="BI239" s="67">
        <f t="shared" si="452"/>
        <v>11439.200000000003</v>
      </c>
      <c r="BJ239" s="66"/>
      <c r="BK239" s="68">
        <f t="shared" si="399"/>
        <v>0</v>
      </c>
      <c r="BL239" s="67">
        <f t="shared" si="400"/>
        <v>6184</v>
      </c>
      <c r="BM239" s="66"/>
      <c r="BN239" s="68">
        <f t="shared" si="401"/>
        <v>0</v>
      </c>
      <c r="BO239" s="67">
        <f t="shared" si="402"/>
        <v>6613.8</v>
      </c>
      <c r="BP239" s="66"/>
      <c r="BQ239" s="68">
        <f t="shared" si="403"/>
        <v>0</v>
      </c>
      <c r="BR239" s="67">
        <f t="shared" si="404"/>
        <v>20945.399999999994</v>
      </c>
      <c r="BS239" s="66"/>
      <c r="BT239" s="66">
        <f t="shared" si="365"/>
        <v>0</v>
      </c>
      <c r="BU239" s="67">
        <f t="shared" ref="BU239:BU270" si="453">BU238+BS239-BT239</f>
        <v>74137</v>
      </c>
      <c r="BV239" s="66"/>
      <c r="BW239" s="66">
        <f t="shared" si="366"/>
        <v>0</v>
      </c>
      <c r="BX239" s="67">
        <f>+BX238+BV239-BW239-60</f>
        <v>56487</v>
      </c>
      <c r="BY239" s="66"/>
      <c r="BZ239" s="66">
        <f t="shared" si="367"/>
        <v>0</v>
      </c>
      <c r="CA239" s="67">
        <f t="shared" ref="CA239:CA270" si="454">+CA238+BY239-BZ239</f>
        <v>66553</v>
      </c>
      <c r="CB239" s="66"/>
      <c r="CC239" s="66">
        <f t="shared" si="405"/>
        <v>0</v>
      </c>
      <c r="CD239" s="67">
        <f t="shared" si="354"/>
        <v>523</v>
      </c>
      <c r="CE239" s="66"/>
      <c r="CF239" s="66">
        <f t="shared" si="406"/>
        <v>0</v>
      </c>
      <c r="CG239" s="67">
        <f t="shared" si="407"/>
        <v>7045.9</v>
      </c>
      <c r="CH239" s="66"/>
      <c r="CI239" s="66">
        <f t="shared" si="368"/>
        <v>63</v>
      </c>
      <c r="CJ239" s="67">
        <f t="shared" si="408"/>
        <v>8750</v>
      </c>
      <c r="CK239" s="66"/>
      <c r="CL239" s="66">
        <f t="shared" si="409"/>
        <v>0</v>
      </c>
      <c r="CM239" s="79">
        <f t="shared" si="410"/>
        <v>4885</v>
      </c>
      <c r="CN239" s="66"/>
      <c r="CO239" s="68">
        <f t="shared" si="352"/>
        <v>0</v>
      </c>
      <c r="CP239" s="79">
        <f t="shared" si="411"/>
        <v>3976</v>
      </c>
      <c r="CQ239" s="66"/>
      <c r="CR239" s="68">
        <f t="shared" si="369"/>
        <v>0</v>
      </c>
      <c r="CS239" s="79">
        <f t="shared" si="345"/>
        <v>6656</v>
      </c>
      <c r="CT239" s="66"/>
      <c r="CU239" s="68">
        <f t="shared" si="370"/>
        <v>0</v>
      </c>
      <c r="CV239" s="79">
        <f t="shared" si="412"/>
        <v>7769</v>
      </c>
      <c r="CW239" s="66"/>
      <c r="CX239" s="66">
        <f t="shared" si="353"/>
        <v>0</v>
      </c>
      <c r="CY239" s="40">
        <f t="shared" si="448"/>
        <v>6603</v>
      </c>
      <c r="CZ239" s="65"/>
      <c r="DA239" s="66">
        <f t="shared" si="413"/>
        <v>60</v>
      </c>
      <c r="DB239" s="67">
        <f t="shared" si="436"/>
        <v>38226</v>
      </c>
      <c r="DC239" s="66"/>
      <c r="DD239" s="66">
        <f t="shared" si="414"/>
        <v>60</v>
      </c>
      <c r="DE239" s="67">
        <f t="shared" si="437"/>
        <v>34997</v>
      </c>
      <c r="DF239" s="66"/>
      <c r="DG239" s="69">
        <f t="shared" si="415"/>
        <v>0</v>
      </c>
      <c r="DH239" s="67">
        <f t="shared" si="444"/>
        <v>48680</v>
      </c>
      <c r="DI239" s="66"/>
      <c r="DJ239" s="66">
        <f t="shared" si="371"/>
        <v>0</v>
      </c>
      <c r="DK239" s="67">
        <f t="shared" si="416"/>
        <v>3139</v>
      </c>
      <c r="DM239" s="206">
        <f t="shared" si="372"/>
        <v>0</v>
      </c>
      <c r="DN239" s="25">
        <f t="shared" si="373"/>
        <v>0</v>
      </c>
      <c r="DO239" s="5"/>
      <c r="DP239" s="43">
        <f t="shared" si="374"/>
        <v>0</v>
      </c>
      <c r="DQ239" s="27">
        <f t="shared" si="417"/>
        <v>7097</v>
      </c>
      <c r="DR239" s="5"/>
      <c r="DS239" s="43">
        <f t="shared" si="375"/>
        <v>0</v>
      </c>
      <c r="DT239" s="27">
        <f t="shared" si="418"/>
        <v>4846</v>
      </c>
      <c r="DU239" s="5"/>
      <c r="DV239" s="43">
        <f t="shared" si="376"/>
        <v>0</v>
      </c>
      <c r="DW239" s="27">
        <f t="shared" si="419"/>
        <v>4835</v>
      </c>
      <c r="DX239" s="5"/>
      <c r="DY239" s="22">
        <f t="shared" si="377"/>
        <v>0</v>
      </c>
      <c r="DZ239" s="25">
        <f t="shared" si="420"/>
        <v>523</v>
      </c>
      <c r="EA239" s="22"/>
      <c r="EB239" s="22">
        <f t="shared" si="378"/>
        <v>0</v>
      </c>
      <c r="EC239" s="28">
        <f t="shared" si="421"/>
        <v>369</v>
      </c>
      <c r="ED239" s="5"/>
      <c r="EE239" s="43">
        <f t="shared" si="434"/>
        <v>0</v>
      </c>
      <c r="EF239" s="27">
        <f t="shared" si="422"/>
        <v>4769</v>
      </c>
      <c r="EG239" s="66"/>
      <c r="EH239" s="66">
        <f t="shared" si="380"/>
        <v>0</v>
      </c>
      <c r="EI239" s="67">
        <f t="shared" si="423"/>
        <v>24637</v>
      </c>
      <c r="EJ239" s="66"/>
      <c r="EK239" s="66">
        <f t="shared" si="381"/>
        <v>0</v>
      </c>
      <c r="EL239" s="67">
        <f t="shared" si="424"/>
        <v>23267</v>
      </c>
      <c r="EM239" s="110">
        <f t="shared" si="425"/>
        <v>149944.93729299997</v>
      </c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7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7"/>
      <c r="KG239" s="7"/>
      <c r="KH239" s="7"/>
      <c r="KI239" s="7"/>
      <c r="KJ239" s="7"/>
      <c r="KK239" s="7"/>
      <c r="KL239" s="7"/>
      <c r="KM239" s="7"/>
    </row>
    <row r="240" spans="1:299" ht="11.25" customHeight="1" x14ac:dyDescent="0.25">
      <c r="A240" s="11">
        <v>46053</v>
      </c>
      <c r="B240" s="187"/>
      <c r="C240" s="181">
        <v>8004950268</v>
      </c>
      <c r="D240" s="111" t="s">
        <v>249</v>
      </c>
      <c r="E240" s="138">
        <v>10</v>
      </c>
      <c r="F240" s="139">
        <v>2</v>
      </c>
      <c r="G240" s="85">
        <v>191516187993</v>
      </c>
      <c r="H240" s="66"/>
      <c r="I240" s="41">
        <f t="shared" si="356"/>
        <v>0</v>
      </c>
      <c r="J240" s="48">
        <f t="shared" si="440"/>
        <v>121975</v>
      </c>
      <c r="K240" s="66"/>
      <c r="L240" s="41">
        <f t="shared" si="348"/>
        <v>0</v>
      </c>
      <c r="M240" s="48">
        <f t="shared" si="441"/>
        <v>268882</v>
      </c>
      <c r="N240" s="66"/>
      <c r="O240" s="41">
        <f t="shared" si="357"/>
        <v>0</v>
      </c>
      <c r="P240" s="48">
        <f t="shared" si="442"/>
        <v>115852</v>
      </c>
      <c r="Q240" s="66"/>
      <c r="R240" s="66">
        <f t="shared" si="358"/>
        <v>0</v>
      </c>
      <c r="S240" s="67">
        <f t="shared" si="443"/>
        <v>58032</v>
      </c>
      <c r="T240" s="66"/>
      <c r="U240" s="66">
        <f t="shared" si="382"/>
        <v>0</v>
      </c>
      <c r="V240" s="67">
        <f t="shared" si="383"/>
        <v>67609</v>
      </c>
      <c r="X240" s="69">
        <f t="shared" si="359"/>
        <v>0</v>
      </c>
      <c r="Y240" s="67">
        <f t="shared" si="447"/>
        <v>16120</v>
      </c>
      <c r="Z240" s="66"/>
      <c r="AA240" s="68">
        <f t="shared" si="435"/>
        <v>0</v>
      </c>
      <c r="AB240" s="67">
        <f t="shared" si="384"/>
        <v>4013.5</v>
      </c>
      <c r="AC240" s="66"/>
      <c r="AD240" s="66">
        <f t="shared" si="351"/>
        <v>0</v>
      </c>
      <c r="AE240" s="67">
        <f t="shared" si="385"/>
        <v>7370.3</v>
      </c>
      <c r="AF240" s="66"/>
      <c r="AG240" s="78">
        <f t="shared" si="360"/>
        <v>0</v>
      </c>
      <c r="AH240" s="79">
        <f t="shared" si="386"/>
        <v>8394.7999999999993</v>
      </c>
      <c r="AI240" s="66"/>
      <c r="AJ240" s="68">
        <f t="shared" si="361"/>
        <v>0</v>
      </c>
      <c r="AK240" s="67">
        <f t="shared" si="387"/>
        <v>1078</v>
      </c>
      <c r="AL240" s="66"/>
      <c r="AM240" s="68">
        <f t="shared" si="362"/>
        <v>0</v>
      </c>
      <c r="AN240" s="67">
        <f t="shared" si="388"/>
        <v>811.10000000000014</v>
      </c>
      <c r="AO240" s="66"/>
      <c r="AP240" s="68">
        <f t="shared" si="363"/>
        <v>0</v>
      </c>
      <c r="AQ240" s="67">
        <f t="shared" si="389"/>
        <v>5927.4</v>
      </c>
      <c r="AR240" s="66"/>
      <c r="AS240" s="68">
        <f t="shared" si="364"/>
        <v>0</v>
      </c>
      <c r="AT240" s="67">
        <f t="shared" si="390"/>
        <v>2107.6</v>
      </c>
      <c r="AU240" s="66"/>
      <c r="AV240" s="66">
        <f t="shared" si="391"/>
        <v>0</v>
      </c>
      <c r="AW240" s="42">
        <f t="shared" si="392"/>
        <v>591.04000000000019</v>
      </c>
      <c r="AX240" s="66"/>
      <c r="AY240" s="66">
        <f t="shared" si="393"/>
        <v>0</v>
      </c>
      <c r="AZ240" s="67">
        <f t="shared" si="394"/>
        <v>1870</v>
      </c>
      <c r="BA240" s="66"/>
      <c r="BB240" s="68">
        <f t="shared" si="395"/>
        <v>0</v>
      </c>
      <c r="BC240" s="67">
        <f t="shared" si="396"/>
        <v>2830</v>
      </c>
      <c r="BD240" s="66"/>
      <c r="BE240" s="68">
        <f t="shared" si="397"/>
        <v>0</v>
      </c>
      <c r="BF240" s="67">
        <f t="shared" si="398"/>
        <v>1131.0000000000005</v>
      </c>
      <c r="BG240" s="66"/>
      <c r="BH240" s="68">
        <f t="shared" si="446"/>
        <v>0</v>
      </c>
      <c r="BI240" s="67">
        <f t="shared" si="452"/>
        <v>11439.200000000003</v>
      </c>
      <c r="BJ240" s="66"/>
      <c r="BK240" s="68">
        <f t="shared" si="399"/>
        <v>0</v>
      </c>
      <c r="BL240" s="67">
        <f t="shared" si="400"/>
        <v>6184</v>
      </c>
      <c r="BM240" s="66"/>
      <c r="BN240" s="68">
        <f t="shared" si="401"/>
        <v>0</v>
      </c>
      <c r="BO240" s="67">
        <f t="shared" si="402"/>
        <v>6613.8</v>
      </c>
      <c r="BP240" s="66"/>
      <c r="BQ240" s="68">
        <f t="shared" si="403"/>
        <v>0</v>
      </c>
      <c r="BR240" s="67">
        <f t="shared" si="404"/>
        <v>20945.399999999994</v>
      </c>
      <c r="BS240" s="66"/>
      <c r="BT240" s="66">
        <f t="shared" si="365"/>
        <v>0</v>
      </c>
      <c r="BU240" s="67">
        <f t="shared" si="453"/>
        <v>74137</v>
      </c>
      <c r="BV240" s="66"/>
      <c r="BW240" s="66">
        <f t="shared" si="366"/>
        <v>0</v>
      </c>
      <c r="BX240" s="67">
        <f>+BX239+BV240-BW240-20</f>
        <v>56467</v>
      </c>
      <c r="BY240" s="66"/>
      <c r="BZ240" s="66">
        <f t="shared" si="367"/>
        <v>0</v>
      </c>
      <c r="CA240" s="67">
        <f t="shared" si="454"/>
        <v>66553</v>
      </c>
      <c r="CB240" s="66"/>
      <c r="CC240" s="66">
        <f t="shared" si="405"/>
        <v>0</v>
      </c>
      <c r="CD240" s="67">
        <f t="shared" si="354"/>
        <v>523</v>
      </c>
      <c r="CE240" s="66"/>
      <c r="CF240" s="66">
        <f t="shared" si="406"/>
        <v>0</v>
      </c>
      <c r="CG240" s="67">
        <f t="shared" si="407"/>
        <v>7045.9</v>
      </c>
      <c r="CH240" s="66"/>
      <c r="CI240" s="66">
        <f t="shared" si="368"/>
        <v>0</v>
      </c>
      <c r="CJ240" s="67">
        <f t="shared" si="408"/>
        <v>8750</v>
      </c>
      <c r="CK240" s="66"/>
      <c r="CL240" s="66">
        <f t="shared" si="409"/>
        <v>0</v>
      </c>
      <c r="CM240" s="79">
        <f t="shared" si="410"/>
        <v>4885</v>
      </c>
      <c r="CN240" s="66"/>
      <c r="CO240" s="68">
        <f t="shared" si="352"/>
        <v>0</v>
      </c>
      <c r="CP240" s="79">
        <f t="shared" si="411"/>
        <v>3976</v>
      </c>
      <c r="CQ240" s="66"/>
      <c r="CR240" s="68">
        <f t="shared" si="369"/>
        <v>0</v>
      </c>
      <c r="CS240" s="79">
        <f t="shared" si="345"/>
        <v>6656</v>
      </c>
      <c r="CT240" s="66"/>
      <c r="CU240" s="68">
        <f t="shared" si="370"/>
        <v>0</v>
      </c>
      <c r="CV240" s="79">
        <f t="shared" si="412"/>
        <v>7769</v>
      </c>
      <c r="CW240" s="66"/>
      <c r="CX240" s="66">
        <f t="shared" si="353"/>
        <v>21</v>
      </c>
      <c r="CY240" s="40">
        <f t="shared" si="448"/>
        <v>6582</v>
      </c>
      <c r="CZ240" s="65"/>
      <c r="DA240" s="66">
        <f t="shared" si="413"/>
        <v>20</v>
      </c>
      <c r="DB240" s="67">
        <f t="shared" si="436"/>
        <v>38206</v>
      </c>
      <c r="DC240" s="66"/>
      <c r="DD240" s="66">
        <f t="shared" si="414"/>
        <v>20</v>
      </c>
      <c r="DE240" s="67">
        <f t="shared" si="437"/>
        <v>34977</v>
      </c>
      <c r="DF240" s="66"/>
      <c r="DG240" s="69">
        <f t="shared" si="415"/>
        <v>0</v>
      </c>
      <c r="DH240" s="67">
        <f t="shared" si="444"/>
        <v>48680</v>
      </c>
      <c r="DI240" s="66"/>
      <c r="DJ240" s="66">
        <f t="shared" si="371"/>
        <v>0</v>
      </c>
      <c r="DK240" s="67">
        <f t="shared" si="416"/>
        <v>3139</v>
      </c>
      <c r="DM240" s="206">
        <f t="shared" si="372"/>
        <v>0</v>
      </c>
      <c r="DN240" s="25">
        <f t="shared" si="373"/>
        <v>0</v>
      </c>
      <c r="DO240" s="5"/>
      <c r="DP240" s="43">
        <f t="shared" si="374"/>
        <v>0</v>
      </c>
      <c r="DQ240" s="27">
        <f t="shared" si="417"/>
        <v>7097</v>
      </c>
      <c r="DR240" s="5"/>
      <c r="DS240" s="43">
        <f t="shared" si="375"/>
        <v>0</v>
      </c>
      <c r="DT240" s="27">
        <f t="shared" si="418"/>
        <v>4846</v>
      </c>
      <c r="DU240" s="5"/>
      <c r="DV240" s="43">
        <f t="shared" si="376"/>
        <v>0</v>
      </c>
      <c r="DW240" s="27">
        <f t="shared" si="419"/>
        <v>4835</v>
      </c>
      <c r="DX240" s="5"/>
      <c r="DY240" s="22">
        <f t="shared" si="377"/>
        <v>0</v>
      </c>
      <c r="DZ240" s="25">
        <f t="shared" si="420"/>
        <v>523</v>
      </c>
      <c r="EA240" s="22"/>
      <c r="EB240" s="22">
        <f t="shared" si="378"/>
        <v>0</v>
      </c>
      <c r="EC240" s="28">
        <f t="shared" si="421"/>
        <v>369</v>
      </c>
      <c r="ED240" s="5"/>
      <c r="EE240" s="43">
        <f t="shared" ref="EE240:EE271" si="455">IF(OR(CA240="CO17772-07M015",D240="CO17772-07M007",D240="CO17772-07M001",D240="CO17772-07M001",D240=959309,),E240*(F240+0.15),0)</f>
        <v>0</v>
      </c>
      <c r="EF240" s="27">
        <f t="shared" si="422"/>
        <v>4769</v>
      </c>
      <c r="EG240" s="66"/>
      <c r="EH240" s="66">
        <f t="shared" si="380"/>
        <v>0</v>
      </c>
      <c r="EI240" s="67">
        <f t="shared" si="423"/>
        <v>24637</v>
      </c>
      <c r="EJ240" s="66"/>
      <c r="EK240" s="66">
        <f t="shared" si="381"/>
        <v>0</v>
      </c>
      <c r="EL240" s="67">
        <f t="shared" si="424"/>
        <v>23267</v>
      </c>
      <c r="EM240" s="110">
        <f t="shared" si="425"/>
        <v>149933.59971600003</v>
      </c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</row>
    <row r="241" spans="1:299" ht="11.25" customHeight="1" x14ac:dyDescent="0.25">
      <c r="A241" s="11">
        <v>46053</v>
      </c>
      <c r="B241" s="187"/>
      <c r="C241" s="181">
        <v>8004950267</v>
      </c>
      <c r="D241" s="111" t="s">
        <v>248</v>
      </c>
      <c r="E241" s="138">
        <v>10</v>
      </c>
      <c r="F241" s="139">
        <v>2</v>
      </c>
      <c r="G241" s="85">
        <v>191516205284</v>
      </c>
      <c r="H241" s="66"/>
      <c r="I241" s="41">
        <f t="shared" si="356"/>
        <v>0</v>
      </c>
      <c r="J241" s="48">
        <f t="shared" si="440"/>
        <v>121975</v>
      </c>
      <c r="K241" s="66"/>
      <c r="L241" s="41">
        <f t="shared" si="348"/>
        <v>0</v>
      </c>
      <c r="M241" s="48">
        <f t="shared" si="441"/>
        <v>268882</v>
      </c>
      <c r="N241" s="66"/>
      <c r="O241" s="41">
        <f t="shared" si="357"/>
        <v>0</v>
      </c>
      <c r="P241" s="48">
        <f t="shared" si="442"/>
        <v>115852</v>
      </c>
      <c r="Q241" s="66"/>
      <c r="R241" s="66">
        <f t="shared" si="358"/>
        <v>0</v>
      </c>
      <c r="S241" s="67">
        <f t="shared" si="443"/>
        <v>58032</v>
      </c>
      <c r="T241" s="66"/>
      <c r="U241" s="66">
        <f t="shared" si="382"/>
        <v>0</v>
      </c>
      <c r="V241" s="67">
        <f t="shared" si="383"/>
        <v>67609</v>
      </c>
      <c r="X241" s="69">
        <f t="shared" si="359"/>
        <v>0</v>
      </c>
      <c r="Y241" s="67">
        <f t="shared" si="447"/>
        <v>16120</v>
      </c>
      <c r="Z241" s="66"/>
      <c r="AA241" s="68">
        <f t="shared" si="435"/>
        <v>0</v>
      </c>
      <c r="AB241" s="67">
        <f t="shared" si="384"/>
        <v>4013.5</v>
      </c>
      <c r="AC241" s="66"/>
      <c r="AD241" s="66">
        <f t="shared" si="351"/>
        <v>0</v>
      </c>
      <c r="AE241" s="67">
        <f t="shared" si="385"/>
        <v>7370.3</v>
      </c>
      <c r="AF241" s="66"/>
      <c r="AG241" s="78">
        <f t="shared" si="360"/>
        <v>0</v>
      </c>
      <c r="AH241" s="79">
        <f t="shared" si="386"/>
        <v>8394.7999999999993</v>
      </c>
      <c r="AI241" s="66"/>
      <c r="AJ241" s="68">
        <f t="shared" si="361"/>
        <v>0</v>
      </c>
      <c r="AK241" s="67">
        <f t="shared" si="387"/>
        <v>1078</v>
      </c>
      <c r="AL241" s="66"/>
      <c r="AM241" s="68">
        <f t="shared" si="362"/>
        <v>0</v>
      </c>
      <c r="AN241" s="67">
        <f t="shared" si="388"/>
        <v>811.10000000000014</v>
      </c>
      <c r="AO241" s="66"/>
      <c r="AP241" s="68">
        <f t="shared" si="363"/>
        <v>0</v>
      </c>
      <c r="AQ241" s="67">
        <f t="shared" si="389"/>
        <v>5927.4</v>
      </c>
      <c r="AR241" s="66"/>
      <c r="AS241" s="68">
        <f t="shared" si="364"/>
        <v>0</v>
      </c>
      <c r="AT241" s="67">
        <f t="shared" si="390"/>
        <v>2107.6</v>
      </c>
      <c r="AU241" s="66"/>
      <c r="AV241" s="66">
        <f t="shared" si="391"/>
        <v>0</v>
      </c>
      <c r="AW241" s="42">
        <f t="shared" si="392"/>
        <v>591.04000000000019</v>
      </c>
      <c r="AX241" s="66"/>
      <c r="AY241" s="66">
        <f t="shared" si="393"/>
        <v>0</v>
      </c>
      <c r="AZ241" s="67">
        <f t="shared" si="394"/>
        <v>1870</v>
      </c>
      <c r="BA241" s="66"/>
      <c r="BB241" s="68">
        <f t="shared" si="395"/>
        <v>0</v>
      </c>
      <c r="BC241" s="67">
        <f t="shared" si="396"/>
        <v>2830</v>
      </c>
      <c r="BD241" s="66"/>
      <c r="BE241" s="68">
        <f t="shared" si="397"/>
        <v>0</v>
      </c>
      <c r="BF241" s="67">
        <f t="shared" si="398"/>
        <v>1131.0000000000005</v>
      </c>
      <c r="BG241" s="66"/>
      <c r="BH241" s="68">
        <f t="shared" si="446"/>
        <v>0</v>
      </c>
      <c r="BI241" s="67">
        <f t="shared" si="452"/>
        <v>11439.200000000003</v>
      </c>
      <c r="BJ241" s="66"/>
      <c r="BK241" s="68">
        <f t="shared" si="399"/>
        <v>0</v>
      </c>
      <c r="BL241" s="67">
        <f t="shared" si="400"/>
        <v>6184</v>
      </c>
      <c r="BM241" s="66"/>
      <c r="BN241" s="68">
        <f t="shared" si="401"/>
        <v>0</v>
      </c>
      <c r="BO241" s="67">
        <f t="shared" si="402"/>
        <v>6613.8</v>
      </c>
      <c r="BP241" s="66"/>
      <c r="BQ241" s="68">
        <f t="shared" si="403"/>
        <v>0</v>
      </c>
      <c r="BR241" s="67">
        <f t="shared" si="404"/>
        <v>20945.399999999994</v>
      </c>
      <c r="BS241" s="66"/>
      <c r="BT241" s="66">
        <f t="shared" si="365"/>
        <v>0</v>
      </c>
      <c r="BU241" s="67">
        <f t="shared" si="453"/>
        <v>74137</v>
      </c>
      <c r="BV241" s="66"/>
      <c r="BW241" s="66">
        <f t="shared" si="366"/>
        <v>0</v>
      </c>
      <c r="BX241" s="67">
        <f>+BX240+BV241-BW241-20</f>
        <v>56447</v>
      </c>
      <c r="BY241" s="66"/>
      <c r="BZ241" s="66">
        <f t="shared" si="367"/>
        <v>0</v>
      </c>
      <c r="CA241" s="67">
        <f t="shared" si="454"/>
        <v>66553</v>
      </c>
      <c r="CB241" s="66"/>
      <c r="CC241" s="66">
        <f t="shared" si="405"/>
        <v>0</v>
      </c>
      <c r="CD241" s="67">
        <f t="shared" si="354"/>
        <v>523</v>
      </c>
      <c r="CE241" s="66"/>
      <c r="CF241" s="66">
        <f t="shared" si="406"/>
        <v>0</v>
      </c>
      <c r="CG241" s="67">
        <f t="shared" si="407"/>
        <v>7045.9</v>
      </c>
      <c r="CH241" s="66"/>
      <c r="CI241" s="66">
        <f t="shared" si="368"/>
        <v>0</v>
      </c>
      <c r="CJ241" s="67">
        <f t="shared" si="408"/>
        <v>8750</v>
      </c>
      <c r="CK241" s="66"/>
      <c r="CL241" s="66">
        <f t="shared" si="409"/>
        <v>21</v>
      </c>
      <c r="CM241" s="79">
        <f t="shared" si="410"/>
        <v>4864</v>
      </c>
      <c r="CN241" s="66"/>
      <c r="CO241" s="68">
        <f t="shared" si="352"/>
        <v>0</v>
      </c>
      <c r="CP241" s="79">
        <f t="shared" si="411"/>
        <v>3976</v>
      </c>
      <c r="CQ241" s="66"/>
      <c r="CR241" s="68">
        <f t="shared" si="369"/>
        <v>0</v>
      </c>
      <c r="CS241" s="79">
        <f t="shared" si="345"/>
        <v>6656</v>
      </c>
      <c r="CT241" s="66"/>
      <c r="CU241" s="68">
        <f t="shared" si="370"/>
        <v>0</v>
      </c>
      <c r="CV241" s="79">
        <f t="shared" si="412"/>
        <v>7769</v>
      </c>
      <c r="CW241" s="66"/>
      <c r="CX241" s="66">
        <f t="shared" si="353"/>
        <v>0</v>
      </c>
      <c r="CY241" s="40">
        <f t="shared" si="448"/>
        <v>6582</v>
      </c>
      <c r="CZ241" s="65"/>
      <c r="DA241" s="66">
        <f t="shared" si="413"/>
        <v>20</v>
      </c>
      <c r="DB241" s="67">
        <f t="shared" si="436"/>
        <v>38186</v>
      </c>
      <c r="DC241" s="66"/>
      <c r="DD241" s="66">
        <f t="shared" si="414"/>
        <v>20</v>
      </c>
      <c r="DE241" s="67">
        <f t="shared" si="437"/>
        <v>34957</v>
      </c>
      <c r="DF241" s="66"/>
      <c r="DG241" s="69">
        <f t="shared" si="415"/>
        <v>0</v>
      </c>
      <c r="DH241" s="67">
        <f t="shared" si="444"/>
        <v>48680</v>
      </c>
      <c r="DI241" s="66"/>
      <c r="DJ241" s="66">
        <f t="shared" si="371"/>
        <v>0</v>
      </c>
      <c r="DK241" s="67">
        <f t="shared" si="416"/>
        <v>3139</v>
      </c>
      <c r="DM241" s="206">
        <f t="shared" si="372"/>
        <v>0</v>
      </c>
      <c r="DN241" s="25">
        <f t="shared" si="373"/>
        <v>0</v>
      </c>
      <c r="DO241" s="5"/>
      <c r="DP241" s="43">
        <f t="shared" si="374"/>
        <v>0</v>
      </c>
      <c r="DQ241" s="27">
        <f t="shared" si="417"/>
        <v>7097</v>
      </c>
      <c r="DR241" s="5"/>
      <c r="DS241" s="43">
        <f t="shared" si="375"/>
        <v>0</v>
      </c>
      <c r="DT241" s="27">
        <f t="shared" si="418"/>
        <v>4846</v>
      </c>
      <c r="DU241" s="5"/>
      <c r="DV241" s="43">
        <f t="shared" si="376"/>
        <v>0</v>
      </c>
      <c r="DW241" s="27">
        <f t="shared" si="419"/>
        <v>4835</v>
      </c>
      <c r="DX241" s="5"/>
      <c r="DY241" s="22">
        <f t="shared" si="377"/>
        <v>0</v>
      </c>
      <c r="DZ241" s="25">
        <f t="shared" si="420"/>
        <v>523</v>
      </c>
      <c r="EA241" s="22"/>
      <c r="EB241" s="22">
        <f t="shared" si="378"/>
        <v>0</v>
      </c>
      <c r="EC241" s="28">
        <f t="shared" si="421"/>
        <v>369</v>
      </c>
      <c r="ED241" s="5"/>
      <c r="EE241" s="43">
        <f t="shared" si="455"/>
        <v>0</v>
      </c>
      <c r="EF241" s="27">
        <f t="shared" si="422"/>
        <v>4769</v>
      </c>
      <c r="EG241" s="66"/>
      <c r="EH241" s="66">
        <f t="shared" si="380"/>
        <v>0</v>
      </c>
      <c r="EI241" s="67">
        <f t="shared" si="423"/>
        <v>24637</v>
      </c>
      <c r="EJ241" s="66"/>
      <c r="EK241" s="66">
        <f t="shared" si="381"/>
        <v>0</v>
      </c>
      <c r="EL241" s="67">
        <f t="shared" si="424"/>
        <v>23267</v>
      </c>
      <c r="EM241" s="110">
        <f t="shared" si="425"/>
        <v>149922.58595899999</v>
      </c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</row>
    <row r="242" spans="1:299" ht="11.25" customHeight="1" x14ac:dyDescent="0.25">
      <c r="A242" s="11">
        <v>46053</v>
      </c>
      <c r="B242" s="187"/>
      <c r="C242" s="181">
        <v>8004950264</v>
      </c>
      <c r="D242" s="111" t="s">
        <v>247</v>
      </c>
      <c r="E242" s="138">
        <v>10</v>
      </c>
      <c r="F242" s="139">
        <v>2</v>
      </c>
      <c r="G242" s="85">
        <v>191516204782</v>
      </c>
      <c r="H242" s="66"/>
      <c r="I242" s="41">
        <f t="shared" si="356"/>
        <v>0</v>
      </c>
      <c r="J242" s="48">
        <f t="shared" si="440"/>
        <v>121975</v>
      </c>
      <c r="K242" s="66"/>
      <c r="L242" s="41">
        <f t="shared" si="348"/>
        <v>0</v>
      </c>
      <c r="M242" s="48">
        <f t="shared" si="441"/>
        <v>268882</v>
      </c>
      <c r="N242" s="66"/>
      <c r="O242" s="41">
        <f t="shared" si="357"/>
        <v>0</v>
      </c>
      <c r="P242" s="48">
        <f t="shared" si="442"/>
        <v>115852</v>
      </c>
      <c r="Q242" s="66"/>
      <c r="R242" s="66">
        <f t="shared" si="358"/>
        <v>0</v>
      </c>
      <c r="S242" s="67">
        <f t="shared" si="443"/>
        <v>58032</v>
      </c>
      <c r="T242" s="66"/>
      <c r="U242" s="66">
        <f t="shared" si="382"/>
        <v>0</v>
      </c>
      <c r="V242" s="67">
        <f t="shared" si="383"/>
        <v>67609</v>
      </c>
      <c r="X242" s="69">
        <f t="shared" si="359"/>
        <v>0</v>
      </c>
      <c r="Y242" s="67">
        <f t="shared" si="447"/>
        <v>16120</v>
      </c>
      <c r="Z242" s="66"/>
      <c r="AA242" s="68">
        <f t="shared" si="435"/>
        <v>0</v>
      </c>
      <c r="AB242" s="67">
        <f t="shared" si="384"/>
        <v>4013.5</v>
      </c>
      <c r="AC242" s="66"/>
      <c r="AD242" s="66">
        <f t="shared" si="351"/>
        <v>0</v>
      </c>
      <c r="AE242" s="67">
        <f t="shared" si="385"/>
        <v>7370.3</v>
      </c>
      <c r="AF242" s="66"/>
      <c r="AG242" s="78">
        <f t="shared" si="360"/>
        <v>0</v>
      </c>
      <c r="AH242" s="79">
        <f t="shared" si="386"/>
        <v>8394.7999999999993</v>
      </c>
      <c r="AI242" s="66"/>
      <c r="AJ242" s="68">
        <f t="shared" si="361"/>
        <v>0</v>
      </c>
      <c r="AK242" s="67">
        <f t="shared" si="387"/>
        <v>1078</v>
      </c>
      <c r="AL242" s="66"/>
      <c r="AM242" s="68">
        <f t="shared" si="362"/>
        <v>0</v>
      </c>
      <c r="AN242" s="67">
        <f t="shared" si="388"/>
        <v>811.10000000000014</v>
      </c>
      <c r="AO242" s="66"/>
      <c r="AP242" s="68">
        <f t="shared" si="363"/>
        <v>0</v>
      </c>
      <c r="AQ242" s="67">
        <f t="shared" si="389"/>
        <v>5927.4</v>
      </c>
      <c r="AR242" s="66"/>
      <c r="AS242" s="68">
        <f t="shared" si="364"/>
        <v>0</v>
      </c>
      <c r="AT242" s="67">
        <f t="shared" si="390"/>
        <v>2107.6</v>
      </c>
      <c r="AU242" s="66"/>
      <c r="AV242" s="66">
        <f t="shared" si="391"/>
        <v>0</v>
      </c>
      <c r="AW242" s="42">
        <f t="shared" si="392"/>
        <v>591.04000000000019</v>
      </c>
      <c r="AX242" s="66"/>
      <c r="AY242" s="66">
        <f t="shared" si="393"/>
        <v>0</v>
      </c>
      <c r="AZ242" s="67">
        <f t="shared" si="394"/>
        <v>1870</v>
      </c>
      <c r="BA242" s="66"/>
      <c r="BB242" s="68">
        <f t="shared" si="395"/>
        <v>0</v>
      </c>
      <c r="BC242" s="67">
        <f t="shared" si="396"/>
        <v>2830</v>
      </c>
      <c r="BD242" s="66"/>
      <c r="BE242" s="68">
        <f t="shared" si="397"/>
        <v>0</v>
      </c>
      <c r="BF242" s="67">
        <f t="shared" si="398"/>
        <v>1131.0000000000005</v>
      </c>
      <c r="BG242" s="66"/>
      <c r="BH242" s="68">
        <f t="shared" si="446"/>
        <v>0</v>
      </c>
      <c r="BI242" s="67">
        <f t="shared" si="452"/>
        <v>11439.200000000003</v>
      </c>
      <c r="BJ242" s="66"/>
      <c r="BK242" s="68">
        <f t="shared" si="399"/>
        <v>0</v>
      </c>
      <c r="BL242" s="67">
        <f t="shared" si="400"/>
        <v>6184</v>
      </c>
      <c r="BM242" s="66"/>
      <c r="BN242" s="68">
        <f t="shared" si="401"/>
        <v>0</v>
      </c>
      <c r="BO242" s="67">
        <f t="shared" si="402"/>
        <v>6613.8</v>
      </c>
      <c r="BP242" s="66"/>
      <c r="BQ242" s="68">
        <f t="shared" si="403"/>
        <v>0</v>
      </c>
      <c r="BR242" s="67">
        <f t="shared" si="404"/>
        <v>20945.399999999994</v>
      </c>
      <c r="BS242" s="66"/>
      <c r="BT242" s="66">
        <f t="shared" si="365"/>
        <v>0</v>
      </c>
      <c r="BU242" s="67">
        <f t="shared" si="453"/>
        <v>74137</v>
      </c>
      <c r="BV242" s="66"/>
      <c r="BW242" s="66">
        <f t="shared" si="366"/>
        <v>0</v>
      </c>
      <c r="BX242" s="67">
        <f>+BX241+BV242-BW242-20</f>
        <v>56427</v>
      </c>
      <c r="BY242" s="66"/>
      <c r="BZ242" s="66">
        <f t="shared" si="367"/>
        <v>0</v>
      </c>
      <c r="CA242" s="67">
        <f t="shared" si="454"/>
        <v>66553</v>
      </c>
      <c r="CB242" s="66"/>
      <c r="CC242" s="66">
        <f t="shared" si="405"/>
        <v>0</v>
      </c>
      <c r="CD242" s="67">
        <f t="shared" si="354"/>
        <v>523</v>
      </c>
      <c r="CE242" s="66"/>
      <c r="CF242" s="66">
        <f t="shared" si="406"/>
        <v>0</v>
      </c>
      <c r="CG242" s="67">
        <f t="shared" si="407"/>
        <v>7045.9</v>
      </c>
      <c r="CH242" s="66"/>
      <c r="CI242" s="66">
        <f t="shared" si="368"/>
        <v>0</v>
      </c>
      <c r="CJ242" s="67">
        <f t="shared" si="408"/>
        <v>8750</v>
      </c>
      <c r="CK242" s="66"/>
      <c r="CL242" s="66">
        <f t="shared" si="409"/>
        <v>0</v>
      </c>
      <c r="CM242" s="79">
        <f t="shared" si="410"/>
        <v>4864</v>
      </c>
      <c r="CN242" s="66"/>
      <c r="CO242" s="68">
        <f t="shared" si="352"/>
        <v>21</v>
      </c>
      <c r="CP242" s="79">
        <f t="shared" si="411"/>
        <v>3955</v>
      </c>
      <c r="CQ242" s="66"/>
      <c r="CR242" s="68">
        <f t="shared" si="369"/>
        <v>0</v>
      </c>
      <c r="CS242" s="79">
        <f t="shared" si="345"/>
        <v>6656</v>
      </c>
      <c r="CT242" s="66"/>
      <c r="CU242" s="68">
        <f t="shared" si="370"/>
        <v>0</v>
      </c>
      <c r="CV242" s="79">
        <f t="shared" si="412"/>
        <v>7769</v>
      </c>
      <c r="CW242" s="66"/>
      <c r="CX242" s="66">
        <f t="shared" si="353"/>
        <v>0</v>
      </c>
      <c r="CY242" s="40">
        <f t="shared" si="448"/>
        <v>6582</v>
      </c>
      <c r="CZ242" s="65"/>
      <c r="DA242" s="66">
        <f t="shared" si="413"/>
        <v>20</v>
      </c>
      <c r="DB242" s="67">
        <f t="shared" si="436"/>
        <v>38166</v>
      </c>
      <c r="DC242" s="66"/>
      <c r="DD242" s="66">
        <f t="shared" si="414"/>
        <v>20</v>
      </c>
      <c r="DE242" s="67">
        <f t="shared" si="437"/>
        <v>34937</v>
      </c>
      <c r="DF242" s="66"/>
      <c r="DG242" s="69">
        <f t="shared" si="415"/>
        <v>0</v>
      </c>
      <c r="DH242" s="67">
        <f t="shared" si="444"/>
        <v>48680</v>
      </c>
      <c r="DI242" s="66"/>
      <c r="DJ242" s="66">
        <f t="shared" si="371"/>
        <v>0</v>
      </c>
      <c r="DK242" s="67">
        <f t="shared" si="416"/>
        <v>3139</v>
      </c>
      <c r="DM242" s="206">
        <f t="shared" si="372"/>
        <v>0</v>
      </c>
      <c r="DN242" s="25">
        <f t="shared" si="373"/>
        <v>0</v>
      </c>
      <c r="DO242" s="5"/>
      <c r="DP242" s="43">
        <f t="shared" si="374"/>
        <v>0</v>
      </c>
      <c r="DQ242" s="27">
        <f t="shared" si="417"/>
        <v>7097</v>
      </c>
      <c r="DR242" s="5"/>
      <c r="DS242" s="43">
        <f t="shared" si="375"/>
        <v>0</v>
      </c>
      <c r="DT242" s="27">
        <f t="shared" si="418"/>
        <v>4846</v>
      </c>
      <c r="DU242" s="5"/>
      <c r="DV242" s="43">
        <f t="shared" si="376"/>
        <v>0</v>
      </c>
      <c r="DW242" s="27">
        <f t="shared" si="419"/>
        <v>4835</v>
      </c>
      <c r="DX242" s="5"/>
      <c r="DY242" s="22">
        <f t="shared" si="377"/>
        <v>0</v>
      </c>
      <c r="DZ242" s="25">
        <f t="shared" si="420"/>
        <v>523</v>
      </c>
      <c r="EA242" s="22"/>
      <c r="EB242" s="22">
        <f t="shared" si="378"/>
        <v>0</v>
      </c>
      <c r="EC242" s="28">
        <f t="shared" si="421"/>
        <v>369</v>
      </c>
      <c r="ED242" s="5"/>
      <c r="EE242" s="43">
        <f t="shared" si="455"/>
        <v>0</v>
      </c>
      <c r="EF242" s="27">
        <f t="shared" si="422"/>
        <v>4769</v>
      </c>
      <c r="EG242" s="66"/>
      <c r="EH242" s="66">
        <f t="shared" si="380"/>
        <v>0</v>
      </c>
      <c r="EI242" s="67">
        <f t="shared" si="423"/>
        <v>24637</v>
      </c>
      <c r="EJ242" s="66"/>
      <c r="EK242" s="66">
        <f t="shared" si="381"/>
        <v>0</v>
      </c>
      <c r="EL242" s="67">
        <f t="shared" si="424"/>
        <v>23267</v>
      </c>
      <c r="EM242" s="110">
        <f t="shared" si="425"/>
        <v>149886.44426899997</v>
      </c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  <c r="KM242" s="7"/>
    </row>
    <row r="243" spans="1:299" ht="11.25" customHeight="1" x14ac:dyDescent="0.25">
      <c r="A243" s="11">
        <v>46053</v>
      </c>
      <c r="B243" s="187"/>
      <c r="C243" s="181">
        <v>8004950265</v>
      </c>
      <c r="D243" s="111" t="s">
        <v>139</v>
      </c>
      <c r="E243" s="138">
        <v>30</v>
      </c>
      <c r="F243" s="139">
        <v>2</v>
      </c>
      <c r="G243" s="85">
        <v>191516183261</v>
      </c>
      <c r="H243" s="66"/>
      <c r="I243" s="41">
        <f t="shared" si="356"/>
        <v>0</v>
      </c>
      <c r="J243" s="48">
        <f t="shared" si="440"/>
        <v>121975</v>
      </c>
      <c r="K243" s="66"/>
      <c r="L243" s="41">
        <f t="shared" si="348"/>
        <v>0</v>
      </c>
      <c r="M243" s="48">
        <f t="shared" si="441"/>
        <v>268882</v>
      </c>
      <c r="N243" s="66"/>
      <c r="O243" s="41">
        <f t="shared" si="357"/>
        <v>0</v>
      </c>
      <c r="P243" s="48">
        <f t="shared" si="442"/>
        <v>115852</v>
      </c>
      <c r="Q243" s="66"/>
      <c r="R243" s="66">
        <f t="shared" si="358"/>
        <v>0</v>
      </c>
      <c r="S243" s="67">
        <f t="shared" si="443"/>
        <v>58032</v>
      </c>
      <c r="T243" s="66"/>
      <c r="U243" s="66">
        <f t="shared" si="382"/>
        <v>0</v>
      </c>
      <c r="V243" s="67">
        <f t="shared" si="383"/>
        <v>67609</v>
      </c>
      <c r="X243" s="69">
        <f t="shared" si="359"/>
        <v>0</v>
      </c>
      <c r="Y243" s="67">
        <f t="shared" si="447"/>
        <v>16120</v>
      </c>
      <c r="Z243" s="66"/>
      <c r="AA243" s="68">
        <f t="shared" si="435"/>
        <v>0</v>
      </c>
      <c r="AB243" s="67">
        <f t="shared" si="384"/>
        <v>4013.5</v>
      </c>
      <c r="AC243" s="66"/>
      <c r="AD243" s="66">
        <f t="shared" si="351"/>
        <v>0</v>
      </c>
      <c r="AE243" s="67">
        <f t="shared" si="385"/>
        <v>7370.3</v>
      </c>
      <c r="AF243" s="66"/>
      <c r="AG243" s="78">
        <f t="shared" si="360"/>
        <v>0</v>
      </c>
      <c r="AH243" s="79">
        <f t="shared" si="386"/>
        <v>8394.7999999999993</v>
      </c>
      <c r="AI243" s="66"/>
      <c r="AJ243" s="68">
        <f t="shared" si="361"/>
        <v>0</v>
      </c>
      <c r="AK243" s="67">
        <f t="shared" si="387"/>
        <v>1078</v>
      </c>
      <c r="AL243" s="66"/>
      <c r="AM243" s="68">
        <f t="shared" si="362"/>
        <v>0</v>
      </c>
      <c r="AN243" s="67">
        <f t="shared" si="388"/>
        <v>811.10000000000014</v>
      </c>
      <c r="AO243" s="66"/>
      <c r="AP243" s="68">
        <f t="shared" si="363"/>
        <v>0</v>
      </c>
      <c r="AQ243" s="67">
        <f t="shared" si="389"/>
        <v>5927.4</v>
      </c>
      <c r="AR243" s="66"/>
      <c r="AS243" s="68">
        <f t="shared" si="364"/>
        <v>0</v>
      </c>
      <c r="AT243" s="67">
        <f t="shared" si="390"/>
        <v>2107.6</v>
      </c>
      <c r="AU243" s="66"/>
      <c r="AV243" s="66">
        <f t="shared" si="391"/>
        <v>0</v>
      </c>
      <c r="AW243" s="42">
        <f t="shared" si="392"/>
        <v>591.04000000000019</v>
      </c>
      <c r="AX243" s="66"/>
      <c r="AY243" s="66">
        <f t="shared" si="393"/>
        <v>0</v>
      </c>
      <c r="AZ243" s="67">
        <f t="shared" si="394"/>
        <v>1870</v>
      </c>
      <c r="BA243" s="66"/>
      <c r="BB243" s="68">
        <f t="shared" si="395"/>
        <v>0</v>
      </c>
      <c r="BC243" s="67">
        <f t="shared" si="396"/>
        <v>2830</v>
      </c>
      <c r="BD243" s="66"/>
      <c r="BE243" s="68">
        <f t="shared" si="397"/>
        <v>0</v>
      </c>
      <c r="BF243" s="67">
        <f t="shared" si="398"/>
        <v>1131.0000000000005</v>
      </c>
      <c r="BG243" s="66"/>
      <c r="BH243" s="68">
        <f t="shared" si="446"/>
        <v>0</v>
      </c>
      <c r="BI243" s="67">
        <f t="shared" si="452"/>
        <v>11439.200000000003</v>
      </c>
      <c r="BJ243" s="66"/>
      <c r="BK243" s="68">
        <f t="shared" si="399"/>
        <v>0</v>
      </c>
      <c r="BL243" s="67">
        <f t="shared" si="400"/>
        <v>6184</v>
      </c>
      <c r="BM243" s="66"/>
      <c r="BN243" s="68">
        <f t="shared" si="401"/>
        <v>0</v>
      </c>
      <c r="BO243" s="67">
        <f t="shared" si="402"/>
        <v>6613.8</v>
      </c>
      <c r="BP243" s="66"/>
      <c r="BQ243" s="68">
        <f t="shared" si="403"/>
        <v>0</v>
      </c>
      <c r="BR243" s="67">
        <f t="shared" si="404"/>
        <v>20945.399999999994</v>
      </c>
      <c r="BS243" s="66"/>
      <c r="BT243" s="66">
        <f t="shared" si="365"/>
        <v>0</v>
      </c>
      <c r="BU243" s="67">
        <f t="shared" si="453"/>
        <v>74137</v>
      </c>
      <c r="BV243" s="66"/>
      <c r="BW243" s="66">
        <f t="shared" si="366"/>
        <v>0</v>
      </c>
      <c r="BX243" s="67">
        <f>+BX242+BV243-BW243-60</f>
        <v>56367</v>
      </c>
      <c r="BY243" s="66"/>
      <c r="BZ243" s="66">
        <f t="shared" si="367"/>
        <v>0</v>
      </c>
      <c r="CA243" s="67">
        <f t="shared" si="454"/>
        <v>66553</v>
      </c>
      <c r="CB243" s="66"/>
      <c r="CC243" s="66">
        <f t="shared" si="405"/>
        <v>0</v>
      </c>
      <c r="CD243" s="67">
        <f t="shared" si="354"/>
        <v>523</v>
      </c>
      <c r="CE243" s="66"/>
      <c r="CF243" s="66">
        <f t="shared" si="406"/>
        <v>63</v>
      </c>
      <c r="CG243" s="67">
        <f t="shared" si="407"/>
        <v>6982.9</v>
      </c>
      <c r="CH243" s="66"/>
      <c r="CI243" s="66">
        <f t="shared" si="368"/>
        <v>0</v>
      </c>
      <c r="CJ243" s="67">
        <f t="shared" si="408"/>
        <v>8750</v>
      </c>
      <c r="CK243" s="66"/>
      <c r="CL243" s="66">
        <f t="shared" si="409"/>
        <v>0</v>
      </c>
      <c r="CM243" s="79">
        <f t="shared" si="410"/>
        <v>4864</v>
      </c>
      <c r="CN243" s="66"/>
      <c r="CO243" s="68">
        <f t="shared" si="352"/>
        <v>0</v>
      </c>
      <c r="CP243" s="79">
        <f t="shared" si="411"/>
        <v>3955</v>
      </c>
      <c r="CQ243" s="66"/>
      <c r="CR243" s="68">
        <f t="shared" si="369"/>
        <v>0</v>
      </c>
      <c r="CS243" s="79">
        <f t="shared" si="345"/>
        <v>6656</v>
      </c>
      <c r="CT243" s="66"/>
      <c r="CU243" s="68">
        <f t="shared" si="370"/>
        <v>0</v>
      </c>
      <c r="CV243" s="79">
        <f t="shared" si="412"/>
        <v>7769</v>
      </c>
      <c r="CW243" s="66"/>
      <c r="CX243" s="66">
        <f t="shared" si="353"/>
        <v>0</v>
      </c>
      <c r="CY243" s="40">
        <f t="shared" si="448"/>
        <v>6582</v>
      </c>
      <c r="CZ243" s="65"/>
      <c r="DA243" s="66">
        <f t="shared" si="413"/>
        <v>60</v>
      </c>
      <c r="DB243" s="67">
        <f t="shared" si="436"/>
        <v>38106</v>
      </c>
      <c r="DC243" s="66"/>
      <c r="DD243" s="66">
        <f t="shared" si="414"/>
        <v>60</v>
      </c>
      <c r="DE243" s="67">
        <f t="shared" si="437"/>
        <v>34877</v>
      </c>
      <c r="DF243" s="66"/>
      <c r="DG243" s="69">
        <f t="shared" si="415"/>
        <v>0</v>
      </c>
      <c r="DH243" s="67">
        <f t="shared" si="444"/>
        <v>48680</v>
      </c>
      <c r="DI243" s="66"/>
      <c r="DJ243" s="66">
        <f t="shared" si="371"/>
        <v>0</v>
      </c>
      <c r="DK243" s="67">
        <f t="shared" si="416"/>
        <v>3139</v>
      </c>
      <c r="DM243" s="206">
        <f t="shared" si="372"/>
        <v>0</v>
      </c>
      <c r="DN243" s="25">
        <f t="shared" si="373"/>
        <v>0</v>
      </c>
      <c r="DO243" s="5"/>
      <c r="DP243" s="43">
        <f t="shared" si="374"/>
        <v>0</v>
      </c>
      <c r="DQ243" s="27">
        <f t="shared" si="417"/>
        <v>7097</v>
      </c>
      <c r="DR243" s="5"/>
      <c r="DS243" s="43">
        <f t="shared" si="375"/>
        <v>0</v>
      </c>
      <c r="DT243" s="27">
        <f t="shared" si="418"/>
        <v>4846</v>
      </c>
      <c r="DU243" s="5"/>
      <c r="DV243" s="43">
        <f t="shared" si="376"/>
        <v>0</v>
      </c>
      <c r="DW243" s="27">
        <f t="shared" si="419"/>
        <v>4835</v>
      </c>
      <c r="DX243" s="5"/>
      <c r="DY243" s="22">
        <f t="shared" si="377"/>
        <v>0</v>
      </c>
      <c r="DZ243" s="25">
        <f t="shared" si="420"/>
        <v>523</v>
      </c>
      <c r="EA243" s="22"/>
      <c r="EB243" s="22">
        <f t="shared" si="378"/>
        <v>0</v>
      </c>
      <c r="EC243" s="28">
        <f t="shared" si="421"/>
        <v>369</v>
      </c>
      <c r="ED243" s="5"/>
      <c r="EE243" s="43">
        <f t="shared" si="455"/>
        <v>0</v>
      </c>
      <c r="EF243" s="27">
        <f t="shared" si="422"/>
        <v>4769</v>
      </c>
      <c r="EG243" s="66"/>
      <c r="EH243" s="66">
        <f t="shared" si="380"/>
        <v>0</v>
      </c>
      <c r="EI243" s="67">
        <f t="shared" si="423"/>
        <v>24637</v>
      </c>
      <c r="EJ243" s="66"/>
      <c r="EK243" s="66">
        <f t="shared" si="381"/>
        <v>0</v>
      </c>
      <c r="EL243" s="67">
        <f t="shared" si="424"/>
        <v>23267</v>
      </c>
      <c r="EM243" s="110">
        <f t="shared" si="425"/>
        <v>149769.69664399995</v>
      </c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</row>
    <row r="244" spans="1:299" ht="11.25" customHeight="1" x14ac:dyDescent="0.25">
      <c r="A244" s="11">
        <v>46053</v>
      </c>
      <c r="B244" s="187"/>
      <c r="C244" s="181">
        <v>8004951303</v>
      </c>
      <c r="D244" s="111" t="s">
        <v>180</v>
      </c>
      <c r="E244" s="138">
        <v>25</v>
      </c>
      <c r="F244" s="139">
        <v>10</v>
      </c>
      <c r="G244" s="85">
        <v>191516203105</v>
      </c>
      <c r="H244" s="66"/>
      <c r="I244" s="41">
        <f t="shared" si="356"/>
        <v>0</v>
      </c>
      <c r="J244" s="48">
        <f t="shared" si="440"/>
        <v>121975</v>
      </c>
      <c r="K244" s="66"/>
      <c r="L244" s="41">
        <f t="shared" si="348"/>
        <v>0</v>
      </c>
      <c r="M244" s="48">
        <f t="shared" si="441"/>
        <v>268882</v>
      </c>
      <c r="N244" s="66"/>
      <c r="O244" s="41">
        <f t="shared" si="357"/>
        <v>0</v>
      </c>
      <c r="P244" s="48">
        <f t="shared" si="442"/>
        <v>115852</v>
      </c>
      <c r="Q244" s="66"/>
      <c r="R244" s="66">
        <f t="shared" si="358"/>
        <v>0</v>
      </c>
      <c r="S244" s="67">
        <f t="shared" si="443"/>
        <v>58032</v>
      </c>
      <c r="T244" s="66"/>
      <c r="U244" s="66">
        <f t="shared" si="382"/>
        <v>0</v>
      </c>
      <c r="V244" s="67">
        <f t="shared" si="383"/>
        <v>67609</v>
      </c>
      <c r="X244" s="69">
        <f t="shared" si="359"/>
        <v>0</v>
      </c>
      <c r="Y244" s="67">
        <f t="shared" si="447"/>
        <v>16120</v>
      </c>
      <c r="Z244" s="66"/>
      <c r="AA244" s="68">
        <f t="shared" si="435"/>
        <v>0</v>
      </c>
      <c r="AB244" s="67">
        <f t="shared" si="384"/>
        <v>4013.5</v>
      </c>
      <c r="AC244" s="66"/>
      <c r="AD244" s="66">
        <f t="shared" si="351"/>
        <v>0</v>
      </c>
      <c r="AE244" s="67">
        <f t="shared" si="385"/>
        <v>7370.3</v>
      </c>
      <c r="AF244" s="66"/>
      <c r="AG244" s="78">
        <f t="shared" si="360"/>
        <v>0</v>
      </c>
      <c r="AH244" s="79">
        <f t="shared" si="386"/>
        <v>8394.7999999999993</v>
      </c>
      <c r="AI244" s="66"/>
      <c r="AJ244" s="68">
        <f t="shared" si="361"/>
        <v>0</v>
      </c>
      <c r="AK244" s="67">
        <f t="shared" si="387"/>
        <v>1078</v>
      </c>
      <c r="AL244" s="66"/>
      <c r="AM244" s="68">
        <f t="shared" si="362"/>
        <v>0</v>
      </c>
      <c r="AN244" s="67">
        <f t="shared" si="388"/>
        <v>811.10000000000014</v>
      </c>
      <c r="AO244" s="66"/>
      <c r="AP244" s="68">
        <f t="shared" si="363"/>
        <v>0</v>
      </c>
      <c r="AQ244" s="67">
        <f t="shared" si="389"/>
        <v>5927.4</v>
      </c>
      <c r="AR244" s="66"/>
      <c r="AS244" s="68">
        <f t="shared" si="364"/>
        <v>0</v>
      </c>
      <c r="AT244" s="67">
        <f t="shared" si="390"/>
        <v>2107.6</v>
      </c>
      <c r="AU244" s="66"/>
      <c r="AV244" s="66">
        <f t="shared" si="391"/>
        <v>0</v>
      </c>
      <c r="AW244" s="42">
        <f t="shared" si="392"/>
        <v>591.04000000000019</v>
      </c>
      <c r="AX244" s="66"/>
      <c r="AY244" s="66">
        <f t="shared" si="393"/>
        <v>0</v>
      </c>
      <c r="AZ244" s="67">
        <f t="shared" si="394"/>
        <v>1870</v>
      </c>
      <c r="BA244" s="66"/>
      <c r="BB244" s="68">
        <f t="shared" si="395"/>
        <v>0</v>
      </c>
      <c r="BC244" s="67">
        <f t="shared" si="396"/>
        <v>2830</v>
      </c>
      <c r="BD244" s="66"/>
      <c r="BE244" s="68">
        <f t="shared" si="397"/>
        <v>0</v>
      </c>
      <c r="BF244" s="67">
        <f t="shared" si="398"/>
        <v>1131.0000000000005</v>
      </c>
      <c r="BG244" s="66"/>
      <c r="BH244" s="68">
        <f t="shared" si="446"/>
        <v>0</v>
      </c>
      <c r="BI244" s="67">
        <f t="shared" si="452"/>
        <v>11439.200000000003</v>
      </c>
      <c r="BJ244" s="66"/>
      <c r="BK244" s="68">
        <f t="shared" si="399"/>
        <v>0</v>
      </c>
      <c r="BL244" s="67">
        <f t="shared" si="400"/>
        <v>6184</v>
      </c>
      <c r="BM244" s="66"/>
      <c r="BN244" s="68">
        <f t="shared" si="401"/>
        <v>0</v>
      </c>
      <c r="BO244" s="67">
        <f t="shared" si="402"/>
        <v>6613.8</v>
      </c>
      <c r="BP244" s="66"/>
      <c r="BQ244" s="68">
        <f t="shared" si="403"/>
        <v>0</v>
      </c>
      <c r="BR244" s="67">
        <f t="shared" si="404"/>
        <v>20945.399999999994</v>
      </c>
      <c r="BS244" s="66"/>
      <c r="BT244" s="66">
        <f t="shared" si="365"/>
        <v>0</v>
      </c>
      <c r="BU244" s="67">
        <f t="shared" si="453"/>
        <v>74137</v>
      </c>
      <c r="BV244" s="66"/>
      <c r="BW244" s="66">
        <f t="shared" si="366"/>
        <v>0</v>
      </c>
      <c r="BX244" s="67">
        <f>+BX243+BV244-BW244-50</f>
        <v>56317</v>
      </c>
      <c r="BY244" s="66"/>
      <c r="BZ244" s="66">
        <f t="shared" si="367"/>
        <v>0</v>
      </c>
      <c r="CA244" s="67">
        <f t="shared" si="454"/>
        <v>66553</v>
      </c>
      <c r="CB244" s="66"/>
      <c r="CC244" s="66">
        <f t="shared" si="405"/>
        <v>253.75</v>
      </c>
      <c r="CD244" s="67">
        <f t="shared" si="354"/>
        <v>269.25</v>
      </c>
      <c r="CE244" s="66"/>
      <c r="CF244" s="66">
        <f t="shared" si="406"/>
        <v>0</v>
      </c>
      <c r="CG244" s="67">
        <f t="shared" si="407"/>
        <v>6982.9</v>
      </c>
      <c r="CH244" s="66"/>
      <c r="CI244" s="66">
        <f t="shared" si="368"/>
        <v>0</v>
      </c>
      <c r="CJ244" s="67">
        <f t="shared" si="408"/>
        <v>8750</v>
      </c>
      <c r="CK244" s="66"/>
      <c r="CL244" s="66">
        <f t="shared" si="409"/>
        <v>0</v>
      </c>
      <c r="CM244" s="79">
        <f t="shared" si="410"/>
        <v>4864</v>
      </c>
      <c r="CN244" s="66"/>
      <c r="CO244" s="68">
        <f t="shared" si="352"/>
        <v>0</v>
      </c>
      <c r="CP244" s="79">
        <f t="shared" si="411"/>
        <v>3955</v>
      </c>
      <c r="CQ244" s="66"/>
      <c r="CR244" s="68">
        <f t="shared" si="369"/>
        <v>0</v>
      </c>
      <c r="CS244" s="79">
        <f t="shared" si="345"/>
        <v>6656</v>
      </c>
      <c r="CT244" s="66"/>
      <c r="CU244" s="68">
        <f t="shared" si="370"/>
        <v>0</v>
      </c>
      <c r="CV244" s="79">
        <f t="shared" si="412"/>
        <v>7769</v>
      </c>
      <c r="CW244" s="66"/>
      <c r="CX244" s="66">
        <f t="shared" si="353"/>
        <v>0</v>
      </c>
      <c r="CY244" s="40">
        <f t="shared" si="448"/>
        <v>6582</v>
      </c>
      <c r="CZ244" s="65"/>
      <c r="DA244" s="66">
        <f t="shared" si="413"/>
        <v>50</v>
      </c>
      <c r="DB244" s="67">
        <f t="shared" si="436"/>
        <v>38056</v>
      </c>
      <c r="DC244" s="66"/>
      <c r="DD244" s="66">
        <f t="shared" si="414"/>
        <v>50</v>
      </c>
      <c r="DE244" s="67">
        <f t="shared" si="437"/>
        <v>34827</v>
      </c>
      <c r="DF244" s="66"/>
      <c r="DG244" s="69">
        <f t="shared" si="415"/>
        <v>0</v>
      </c>
      <c r="DH244" s="67">
        <f t="shared" si="444"/>
        <v>48680</v>
      </c>
      <c r="DI244" s="66"/>
      <c r="DJ244" s="66">
        <f t="shared" si="371"/>
        <v>0</v>
      </c>
      <c r="DK244" s="67">
        <f t="shared" si="416"/>
        <v>3139</v>
      </c>
      <c r="DM244" s="206">
        <f t="shared" si="372"/>
        <v>0</v>
      </c>
      <c r="DN244" s="25">
        <f t="shared" si="373"/>
        <v>0</v>
      </c>
      <c r="DO244" s="5"/>
      <c r="DP244" s="43">
        <f t="shared" si="374"/>
        <v>0</v>
      </c>
      <c r="DQ244" s="27">
        <f t="shared" si="417"/>
        <v>7097</v>
      </c>
      <c r="DR244" s="5"/>
      <c r="DS244" s="43">
        <f t="shared" si="375"/>
        <v>0</v>
      </c>
      <c r="DT244" s="27">
        <f t="shared" si="418"/>
        <v>4846</v>
      </c>
      <c r="DU244" s="5"/>
      <c r="DV244" s="43">
        <f t="shared" si="376"/>
        <v>0</v>
      </c>
      <c r="DW244" s="27">
        <f t="shared" si="419"/>
        <v>4835</v>
      </c>
      <c r="DX244" s="5"/>
      <c r="DY244" s="22">
        <f t="shared" si="377"/>
        <v>0</v>
      </c>
      <c r="DZ244" s="25">
        <f t="shared" si="420"/>
        <v>523</v>
      </c>
      <c r="EA244" s="22"/>
      <c r="EB244" s="22">
        <f t="shared" si="378"/>
        <v>0</v>
      </c>
      <c r="EC244" s="28">
        <f t="shared" si="421"/>
        <v>369</v>
      </c>
      <c r="ED244" s="5"/>
      <c r="EE244" s="43">
        <f t="shared" si="455"/>
        <v>0</v>
      </c>
      <c r="EF244" s="27">
        <f t="shared" si="422"/>
        <v>4769</v>
      </c>
      <c r="EG244" s="66"/>
      <c r="EH244" s="66">
        <f t="shared" si="380"/>
        <v>0</v>
      </c>
      <c r="EI244" s="67">
        <f t="shared" si="423"/>
        <v>24637</v>
      </c>
      <c r="EJ244" s="66"/>
      <c r="EK244" s="66">
        <f t="shared" si="381"/>
        <v>0</v>
      </c>
      <c r="EL244" s="67">
        <f t="shared" si="424"/>
        <v>23267</v>
      </c>
      <c r="EM244" s="110">
        <f t="shared" si="425"/>
        <v>149652.21472399999</v>
      </c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</row>
    <row r="245" spans="1:299" ht="11.25" customHeight="1" x14ac:dyDescent="0.25">
      <c r="A245" s="169">
        <v>46053</v>
      </c>
      <c r="B245" s="193"/>
      <c r="C245" s="177">
        <v>8004951335</v>
      </c>
      <c r="D245" s="147" t="s">
        <v>258</v>
      </c>
      <c r="E245" s="148">
        <v>60</v>
      </c>
      <c r="F245" s="149">
        <v>5</v>
      </c>
      <c r="G245" s="148">
        <v>191516097810</v>
      </c>
      <c r="H245" s="66"/>
      <c r="I245" s="41">
        <f t="shared" si="356"/>
        <v>0</v>
      </c>
      <c r="J245" s="48">
        <f t="shared" si="440"/>
        <v>121975</v>
      </c>
      <c r="K245" s="66"/>
      <c r="L245" s="41">
        <f t="shared" si="348"/>
        <v>0</v>
      </c>
      <c r="M245" s="48">
        <f t="shared" si="441"/>
        <v>268882</v>
      </c>
      <c r="N245" s="66"/>
      <c r="O245" s="41">
        <f t="shared" si="357"/>
        <v>0</v>
      </c>
      <c r="P245" s="48">
        <f t="shared" si="442"/>
        <v>115852</v>
      </c>
      <c r="Q245" s="66"/>
      <c r="R245" s="66">
        <f t="shared" si="358"/>
        <v>0</v>
      </c>
      <c r="S245" s="67">
        <f t="shared" si="443"/>
        <v>58032</v>
      </c>
      <c r="T245" s="66"/>
      <c r="U245" s="66">
        <f t="shared" si="382"/>
        <v>0</v>
      </c>
      <c r="V245" s="67">
        <f t="shared" si="383"/>
        <v>67609</v>
      </c>
      <c r="X245" s="69">
        <f t="shared" si="359"/>
        <v>0</v>
      </c>
      <c r="Y245" s="67">
        <f t="shared" si="447"/>
        <v>16120</v>
      </c>
      <c r="Z245" s="66"/>
      <c r="AA245" s="68">
        <f t="shared" si="435"/>
        <v>0</v>
      </c>
      <c r="AB245" s="67">
        <f t="shared" si="384"/>
        <v>4013.5</v>
      </c>
      <c r="AC245" s="66"/>
      <c r="AD245" s="66">
        <f t="shared" si="351"/>
        <v>0</v>
      </c>
      <c r="AE245" s="67">
        <f t="shared" si="385"/>
        <v>7370.3</v>
      </c>
      <c r="AF245" s="66"/>
      <c r="AG245" s="78">
        <f t="shared" si="360"/>
        <v>0</v>
      </c>
      <c r="AH245" s="79">
        <f t="shared" si="386"/>
        <v>8394.7999999999993</v>
      </c>
      <c r="AI245" s="66"/>
      <c r="AJ245" s="68">
        <f t="shared" si="361"/>
        <v>0</v>
      </c>
      <c r="AK245" s="67">
        <f t="shared" si="387"/>
        <v>1078</v>
      </c>
      <c r="AL245" s="66"/>
      <c r="AM245" s="68">
        <f t="shared" si="362"/>
        <v>0</v>
      </c>
      <c r="AN245" s="67">
        <f t="shared" si="388"/>
        <v>811.10000000000014</v>
      </c>
      <c r="AO245" s="66"/>
      <c r="AP245" s="68">
        <f t="shared" si="363"/>
        <v>0</v>
      </c>
      <c r="AQ245" s="67">
        <f t="shared" si="389"/>
        <v>5927.4</v>
      </c>
      <c r="AR245" s="66"/>
      <c r="AS245" s="68">
        <f t="shared" si="364"/>
        <v>0</v>
      </c>
      <c r="AT245" s="67">
        <f t="shared" si="390"/>
        <v>2107.6</v>
      </c>
      <c r="AU245" s="66"/>
      <c r="AV245" s="66">
        <f t="shared" si="391"/>
        <v>0</v>
      </c>
      <c r="AW245" s="42">
        <f t="shared" si="392"/>
        <v>591.04000000000019</v>
      </c>
      <c r="AX245" s="66"/>
      <c r="AY245" s="66">
        <f t="shared" si="393"/>
        <v>0</v>
      </c>
      <c r="AZ245" s="67">
        <f t="shared" si="394"/>
        <v>1870</v>
      </c>
      <c r="BA245" s="66"/>
      <c r="BB245" s="68">
        <f t="shared" si="395"/>
        <v>0</v>
      </c>
      <c r="BC245" s="67">
        <f t="shared" si="396"/>
        <v>2830</v>
      </c>
      <c r="BD245" s="66"/>
      <c r="BE245" s="68">
        <f t="shared" si="397"/>
        <v>0</v>
      </c>
      <c r="BF245" s="67">
        <f t="shared" si="398"/>
        <v>1131.0000000000005</v>
      </c>
      <c r="BG245" s="66"/>
      <c r="BH245" s="68">
        <f t="shared" si="446"/>
        <v>0</v>
      </c>
      <c r="BI245" s="67">
        <f t="shared" si="452"/>
        <v>11439.200000000003</v>
      </c>
      <c r="BJ245" s="66"/>
      <c r="BK245" s="68">
        <f t="shared" si="399"/>
        <v>0</v>
      </c>
      <c r="BL245" s="67">
        <f t="shared" si="400"/>
        <v>6184</v>
      </c>
      <c r="BM245" s="66"/>
      <c r="BN245" s="68">
        <f t="shared" si="401"/>
        <v>0</v>
      </c>
      <c r="BO245" s="67">
        <f t="shared" si="402"/>
        <v>6613.8</v>
      </c>
      <c r="BP245" s="66"/>
      <c r="BQ245" s="68">
        <f t="shared" si="403"/>
        <v>307.2</v>
      </c>
      <c r="BR245" s="67">
        <f t="shared" si="404"/>
        <v>20638.199999999993</v>
      </c>
      <c r="BS245" s="66"/>
      <c r="BT245" s="66">
        <f t="shared" si="365"/>
        <v>120</v>
      </c>
      <c r="BU245" s="67">
        <f t="shared" si="453"/>
        <v>74017</v>
      </c>
      <c r="BV245" s="66"/>
      <c r="BW245" s="66">
        <f t="shared" si="366"/>
        <v>120</v>
      </c>
      <c r="BX245" s="67">
        <f t="shared" ref="BX245:BX276" si="456">+BX244+BV245-BW245</f>
        <v>56197</v>
      </c>
      <c r="BY245" s="66"/>
      <c r="BZ245" s="66">
        <f t="shared" si="367"/>
        <v>120</v>
      </c>
      <c r="CA245" s="67">
        <f t="shared" si="454"/>
        <v>66433</v>
      </c>
      <c r="CB245" s="66"/>
      <c r="CC245" s="66">
        <f t="shared" si="405"/>
        <v>0</v>
      </c>
      <c r="CD245" s="67">
        <f t="shared" si="354"/>
        <v>269.25</v>
      </c>
      <c r="CE245" s="66"/>
      <c r="CF245" s="66">
        <f t="shared" si="406"/>
        <v>0</v>
      </c>
      <c r="CG245" s="67">
        <f t="shared" si="407"/>
        <v>6982.9</v>
      </c>
      <c r="CH245" s="66"/>
      <c r="CI245" s="66">
        <f t="shared" si="368"/>
        <v>0</v>
      </c>
      <c r="CJ245" s="67">
        <f t="shared" si="408"/>
        <v>8750</v>
      </c>
      <c r="CK245" s="66"/>
      <c r="CL245" s="66">
        <f t="shared" si="409"/>
        <v>0</v>
      </c>
      <c r="CM245" s="79">
        <f t="shared" si="410"/>
        <v>4864</v>
      </c>
      <c r="CN245" s="66"/>
      <c r="CO245" s="68">
        <f t="shared" si="352"/>
        <v>0</v>
      </c>
      <c r="CP245" s="79">
        <f t="shared" si="411"/>
        <v>3955</v>
      </c>
      <c r="CQ245" s="66"/>
      <c r="CR245" s="68">
        <f t="shared" si="369"/>
        <v>0</v>
      </c>
      <c r="CS245" s="79">
        <f t="shared" si="345"/>
        <v>6656</v>
      </c>
      <c r="CT245" s="66"/>
      <c r="CU245" s="68">
        <f t="shared" si="370"/>
        <v>0</v>
      </c>
      <c r="CV245" s="79">
        <f t="shared" si="412"/>
        <v>7769</v>
      </c>
      <c r="CW245" s="66"/>
      <c r="CX245" s="66">
        <f t="shared" si="353"/>
        <v>0</v>
      </c>
      <c r="CY245" s="40">
        <f t="shared" si="448"/>
        <v>6582</v>
      </c>
      <c r="CZ245" s="65"/>
      <c r="DA245" s="66">
        <f t="shared" si="413"/>
        <v>0</v>
      </c>
      <c r="DB245" s="67">
        <f t="shared" si="436"/>
        <v>38056</v>
      </c>
      <c r="DC245" s="66"/>
      <c r="DD245" s="66">
        <f t="shared" si="414"/>
        <v>0</v>
      </c>
      <c r="DE245" s="67">
        <f t="shared" si="437"/>
        <v>34827</v>
      </c>
      <c r="DF245" s="66"/>
      <c r="DG245" s="69">
        <f t="shared" si="415"/>
        <v>60</v>
      </c>
      <c r="DH245" s="67">
        <f t="shared" si="444"/>
        <v>48620</v>
      </c>
      <c r="DI245" s="66"/>
      <c r="DJ245" s="66">
        <f t="shared" si="371"/>
        <v>0</v>
      </c>
      <c r="DK245" s="67">
        <f t="shared" si="416"/>
        <v>3139</v>
      </c>
      <c r="DM245" s="206">
        <f t="shared" si="372"/>
        <v>0</v>
      </c>
      <c r="DN245" s="25">
        <f t="shared" si="373"/>
        <v>0</v>
      </c>
      <c r="DO245" s="5"/>
      <c r="DP245" s="43">
        <f t="shared" si="374"/>
        <v>0</v>
      </c>
      <c r="DQ245" s="27">
        <f t="shared" si="417"/>
        <v>7097</v>
      </c>
      <c r="DR245" s="5"/>
      <c r="DS245" s="43">
        <f t="shared" si="375"/>
        <v>0</v>
      </c>
      <c r="DT245" s="27">
        <f t="shared" si="418"/>
        <v>4846</v>
      </c>
      <c r="DU245" s="5"/>
      <c r="DV245" s="43">
        <f t="shared" si="376"/>
        <v>0</v>
      </c>
      <c r="DW245" s="27">
        <f t="shared" si="419"/>
        <v>4835</v>
      </c>
      <c r="DX245" s="5"/>
      <c r="DY245" s="22">
        <f t="shared" si="377"/>
        <v>0</v>
      </c>
      <c r="DZ245" s="25">
        <f t="shared" si="420"/>
        <v>523</v>
      </c>
      <c r="EA245" s="22"/>
      <c r="EB245" s="22">
        <f t="shared" si="378"/>
        <v>0</v>
      </c>
      <c r="EC245" s="28">
        <f t="shared" si="421"/>
        <v>369</v>
      </c>
      <c r="ED245" s="5"/>
      <c r="EE245" s="43">
        <f t="shared" si="455"/>
        <v>0</v>
      </c>
      <c r="EF245" s="27">
        <f t="shared" si="422"/>
        <v>4769</v>
      </c>
      <c r="EG245" s="66"/>
      <c r="EH245" s="66">
        <f t="shared" si="380"/>
        <v>0</v>
      </c>
      <c r="EI245" s="67">
        <f t="shared" si="423"/>
        <v>24637</v>
      </c>
      <c r="EJ245" s="66"/>
      <c r="EK245" s="66">
        <f t="shared" si="381"/>
        <v>0</v>
      </c>
      <c r="EL245" s="67">
        <f t="shared" si="424"/>
        <v>23267</v>
      </c>
      <c r="EM245" s="110">
        <f t="shared" si="425"/>
        <v>149589.313524</v>
      </c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  <c r="KM245" s="7"/>
    </row>
    <row r="246" spans="1:299" ht="11.25" customHeight="1" x14ac:dyDescent="0.25">
      <c r="A246" s="169">
        <v>46053</v>
      </c>
      <c r="B246" s="193"/>
      <c r="C246" s="176">
        <v>8004951384</v>
      </c>
      <c r="D246" s="17" t="s">
        <v>32</v>
      </c>
      <c r="E246" s="18">
        <v>50</v>
      </c>
      <c r="F246" s="19">
        <v>3</v>
      </c>
      <c r="G246" s="20">
        <v>191516042049</v>
      </c>
      <c r="H246" s="66"/>
      <c r="I246" s="41">
        <f t="shared" si="356"/>
        <v>0</v>
      </c>
      <c r="J246" s="48">
        <f t="shared" si="440"/>
        <v>121975</v>
      </c>
      <c r="K246" s="66"/>
      <c r="L246" s="41">
        <f t="shared" si="348"/>
        <v>0</v>
      </c>
      <c r="M246" s="48">
        <f t="shared" si="441"/>
        <v>268882</v>
      </c>
      <c r="N246" s="66"/>
      <c r="O246" s="41">
        <f t="shared" si="357"/>
        <v>0</v>
      </c>
      <c r="P246" s="48">
        <f t="shared" si="442"/>
        <v>115852</v>
      </c>
      <c r="Q246" s="66"/>
      <c r="R246" s="66">
        <f t="shared" si="358"/>
        <v>0</v>
      </c>
      <c r="S246" s="67">
        <f t="shared" si="443"/>
        <v>58032</v>
      </c>
      <c r="T246" s="66"/>
      <c r="U246" s="66">
        <f t="shared" si="382"/>
        <v>0</v>
      </c>
      <c r="V246" s="67">
        <f t="shared" si="383"/>
        <v>67609</v>
      </c>
      <c r="X246" s="69">
        <f t="shared" si="359"/>
        <v>0</v>
      </c>
      <c r="Y246" s="67">
        <f t="shared" si="447"/>
        <v>16120</v>
      </c>
      <c r="Z246" s="66"/>
      <c r="AA246" s="68">
        <f t="shared" si="435"/>
        <v>0</v>
      </c>
      <c r="AB246" s="67">
        <f t="shared" si="384"/>
        <v>4013.5</v>
      </c>
      <c r="AC246" s="66"/>
      <c r="AD246" s="66">
        <f t="shared" si="351"/>
        <v>0</v>
      </c>
      <c r="AE246" s="67">
        <f t="shared" si="385"/>
        <v>7370.3</v>
      </c>
      <c r="AF246" s="66"/>
      <c r="AG246" s="78">
        <f t="shared" si="360"/>
        <v>0</v>
      </c>
      <c r="AH246" s="79">
        <f t="shared" si="386"/>
        <v>8394.7999999999993</v>
      </c>
      <c r="AI246" s="66"/>
      <c r="AJ246" s="68">
        <f t="shared" si="361"/>
        <v>0</v>
      </c>
      <c r="AK246" s="67">
        <f t="shared" si="387"/>
        <v>1078</v>
      </c>
      <c r="AL246" s="66"/>
      <c r="AM246" s="68">
        <f t="shared" si="362"/>
        <v>0</v>
      </c>
      <c r="AN246" s="67">
        <f t="shared" si="388"/>
        <v>811.10000000000014</v>
      </c>
      <c r="AO246" s="66"/>
      <c r="AP246" s="68">
        <f t="shared" si="363"/>
        <v>0</v>
      </c>
      <c r="AQ246" s="67">
        <f t="shared" si="389"/>
        <v>5927.4</v>
      </c>
      <c r="AR246" s="66"/>
      <c r="AS246" s="68">
        <f t="shared" si="364"/>
        <v>0</v>
      </c>
      <c r="AT246" s="67">
        <f t="shared" si="390"/>
        <v>2107.6</v>
      </c>
      <c r="AU246" s="66"/>
      <c r="AV246" s="66">
        <f t="shared" si="391"/>
        <v>0</v>
      </c>
      <c r="AW246" s="42">
        <f t="shared" si="392"/>
        <v>591.04000000000019</v>
      </c>
      <c r="AX246" s="66"/>
      <c r="AY246" s="66">
        <f t="shared" si="393"/>
        <v>0</v>
      </c>
      <c r="AZ246" s="67">
        <f t="shared" si="394"/>
        <v>1870</v>
      </c>
      <c r="BA246" s="66"/>
      <c r="BB246" s="68">
        <f t="shared" si="395"/>
        <v>0</v>
      </c>
      <c r="BC246" s="67">
        <f t="shared" si="396"/>
        <v>2830</v>
      </c>
      <c r="BD246" s="66"/>
      <c r="BE246" s="68">
        <f t="shared" si="397"/>
        <v>0</v>
      </c>
      <c r="BF246" s="67">
        <f t="shared" si="398"/>
        <v>1131.0000000000005</v>
      </c>
      <c r="BG246" s="66"/>
      <c r="BH246" s="68">
        <f t="shared" si="446"/>
        <v>156</v>
      </c>
      <c r="BI246" s="67">
        <f t="shared" si="452"/>
        <v>11283.200000000003</v>
      </c>
      <c r="BJ246" s="66"/>
      <c r="BK246" s="68">
        <f t="shared" si="399"/>
        <v>0</v>
      </c>
      <c r="BL246" s="67">
        <f t="shared" si="400"/>
        <v>6184</v>
      </c>
      <c r="BM246" s="66"/>
      <c r="BN246" s="68">
        <f t="shared" si="401"/>
        <v>0</v>
      </c>
      <c r="BO246" s="67">
        <f t="shared" si="402"/>
        <v>6613.8</v>
      </c>
      <c r="BP246" s="66"/>
      <c r="BQ246" s="68">
        <f t="shared" si="403"/>
        <v>0</v>
      </c>
      <c r="BR246" s="67">
        <f t="shared" si="404"/>
        <v>20638.199999999993</v>
      </c>
      <c r="BS246" s="66"/>
      <c r="BT246" s="66">
        <f t="shared" si="365"/>
        <v>100</v>
      </c>
      <c r="BU246" s="67">
        <f t="shared" si="453"/>
        <v>73917</v>
      </c>
      <c r="BV246" s="66"/>
      <c r="BW246" s="66">
        <f t="shared" si="366"/>
        <v>100</v>
      </c>
      <c r="BX246" s="67">
        <f t="shared" si="456"/>
        <v>56097</v>
      </c>
      <c r="BY246" s="66"/>
      <c r="BZ246" s="66">
        <f t="shared" si="367"/>
        <v>100</v>
      </c>
      <c r="CA246" s="67">
        <f t="shared" si="454"/>
        <v>66333</v>
      </c>
      <c r="CB246" s="66"/>
      <c r="CC246" s="66">
        <f t="shared" si="405"/>
        <v>0</v>
      </c>
      <c r="CD246" s="67">
        <f t="shared" si="354"/>
        <v>269.25</v>
      </c>
      <c r="CE246" s="66"/>
      <c r="CF246" s="66">
        <f t="shared" si="406"/>
        <v>0</v>
      </c>
      <c r="CG246" s="67">
        <f t="shared" si="407"/>
        <v>6982.9</v>
      </c>
      <c r="CH246" s="66"/>
      <c r="CI246" s="66">
        <f t="shared" si="368"/>
        <v>0</v>
      </c>
      <c r="CJ246" s="67">
        <f t="shared" si="408"/>
        <v>8750</v>
      </c>
      <c r="CK246" s="66"/>
      <c r="CL246" s="66">
        <f t="shared" si="409"/>
        <v>0</v>
      </c>
      <c r="CM246" s="79">
        <f t="shared" si="410"/>
        <v>4864</v>
      </c>
      <c r="CN246" s="66"/>
      <c r="CO246" s="68">
        <f t="shared" si="352"/>
        <v>0</v>
      </c>
      <c r="CP246" s="79">
        <f t="shared" si="411"/>
        <v>3955</v>
      </c>
      <c r="CQ246" s="66"/>
      <c r="CR246" s="68">
        <f t="shared" si="369"/>
        <v>0</v>
      </c>
      <c r="CS246" s="79">
        <f t="shared" ref="CS246:CS309" si="457">+CS245+CQ246-CR246</f>
        <v>6656</v>
      </c>
      <c r="CT246" s="66"/>
      <c r="CU246" s="68">
        <f t="shared" si="370"/>
        <v>0</v>
      </c>
      <c r="CV246" s="79">
        <f t="shared" si="412"/>
        <v>7769</v>
      </c>
      <c r="CW246" s="66"/>
      <c r="CX246" s="66">
        <f t="shared" si="353"/>
        <v>0</v>
      </c>
      <c r="CY246" s="40">
        <f t="shared" si="448"/>
        <v>6582</v>
      </c>
      <c r="CZ246" s="65"/>
      <c r="DA246" s="66">
        <f t="shared" si="413"/>
        <v>0</v>
      </c>
      <c r="DB246" s="67">
        <f t="shared" ref="DB246:DB277" si="458">+DB245+CZ246-DA246</f>
        <v>38056</v>
      </c>
      <c r="DC246" s="66"/>
      <c r="DD246" s="66">
        <f t="shared" si="414"/>
        <v>0</v>
      </c>
      <c r="DE246" s="67">
        <f t="shared" ref="DE246:DE277" si="459">+DE245+DC246-DD246</f>
        <v>34827</v>
      </c>
      <c r="DF246" s="66"/>
      <c r="DG246" s="69">
        <f t="shared" si="415"/>
        <v>0</v>
      </c>
      <c r="DH246" s="67">
        <f t="shared" si="444"/>
        <v>48620</v>
      </c>
      <c r="DI246" s="66"/>
      <c r="DJ246" s="66">
        <f t="shared" si="371"/>
        <v>0</v>
      </c>
      <c r="DK246" s="67">
        <f t="shared" si="416"/>
        <v>3139</v>
      </c>
      <c r="DM246" s="206">
        <f t="shared" si="372"/>
        <v>0</v>
      </c>
      <c r="DN246" s="25">
        <f t="shared" si="373"/>
        <v>0</v>
      </c>
      <c r="DO246" s="5"/>
      <c r="DP246" s="43">
        <f t="shared" si="374"/>
        <v>0</v>
      </c>
      <c r="DQ246" s="27">
        <f t="shared" si="417"/>
        <v>7097</v>
      </c>
      <c r="DR246" s="5"/>
      <c r="DS246" s="43">
        <f t="shared" si="375"/>
        <v>0</v>
      </c>
      <c r="DT246" s="27">
        <f t="shared" si="418"/>
        <v>4846</v>
      </c>
      <c r="DU246" s="5"/>
      <c r="DV246" s="43">
        <f t="shared" si="376"/>
        <v>0</v>
      </c>
      <c r="DW246" s="27">
        <f t="shared" si="419"/>
        <v>4835</v>
      </c>
      <c r="DX246" s="5"/>
      <c r="DY246" s="22">
        <f t="shared" si="377"/>
        <v>0</v>
      </c>
      <c r="DZ246" s="25">
        <f t="shared" si="420"/>
        <v>523</v>
      </c>
      <c r="EA246" s="22"/>
      <c r="EB246" s="22">
        <f t="shared" si="378"/>
        <v>0</v>
      </c>
      <c r="EC246" s="28">
        <f t="shared" si="421"/>
        <v>369</v>
      </c>
      <c r="ED246" s="5"/>
      <c r="EE246" s="43">
        <f t="shared" si="455"/>
        <v>0</v>
      </c>
      <c r="EF246" s="27">
        <f t="shared" si="422"/>
        <v>4769</v>
      </c>
      <c r="EG246" s="66"/>
      <c r="EH246" s="66">
        <f t="shared" si="380"/>
        <v>0</v>
      </c>
      <c r="EI246" s="67">
        <f t="shared" si="423"/>
        <v>24637</v>
      </c>
      <c r="EJ246" s="66"/>
      <c r="EK246" s="66">
        <f t="shared" si="381"/>
        <v>0</v>
      </c>
      <c r="EL246" s="67">
        <f t="shared" si="424"/>
        <v>23267</v>
      </c>
      <c r="EM246" s="110">
        <f t="shared" si="425"/>
        <v>149533.644084</v>
      </c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  <c r="KM246" s="7"/>
    </row>
    <row r="247" spans="1:299" ht="11.25" customHeight="1" x14ac:dyDescent="0.25">
      <c r="A247" s="169">
        <v>46053</v>
      </c>
      <c r="B247" s="193"/>
      <c r="C247" s="176">
        <v>8004951383</v>
      </c>
      <c r="D247" s="17" t="s">
        <v>122</v>
      </c>
      <c r="E247" s="18">
        <v>60</v>
      </c>
      <c r="F247" s="19">
        <v>2</v>
      </c>
      <c r="G247" s="20">
        <v>191516052314</v>
      </c>
      <c r="H247" s="66"/>
      <c r="I247" s="41">
        <f t="shared" si="356"/>
        <v>0</v>
      </c>
      <c r="J247" s="48">
        <f t="shared" si="440"/>
        <v>121975</v>
      </c>
      <c r="K247" s="66"/>
      <c r="L247" s="41">
        <f t="shared" ref="L247:L310" si="460">IF(OR(D247="NPC6ASZDB-RD015M",D247="NPC6ASZDB-GN750C",D247="NPC6ASZDB-WT035M",D247="NPC6ASZDB-WT028M ",D247="NPC6ASZDB-WT019M",D247="NPC06SZDB-GN050C",D247="NPC06SZDB-OR050C",D247="NPC6ASZDB-WT018M",D247="NPC6ASZDB-WT023M",D247="NPC6ASZDB-WT024M",D247="NPC6ASZDB-OR020M",D247="NPC6ASZDB-RD006M",D247="NPC6ASZDB-WT017M",D247="NPC6ASZDB-GY750C",D247="NPC6ASZDB-YL015M",D247="NPC6ASZDB-BL004M ",D247="NPC6ASZDB-WT016M",D247="NPC06SZDB-BK006M",D247="NPC06SZDB-BK007M",D247="NPC6ASZDB-OR750C",D247="NPC06SZDB-BK004M",D247="NPC06SZDB-BL015M",D247="NPC6ASZDB-BL013C",D247="NPC6ASZDB-BL030C",D247="NPC6ASZDB-GY009M",D247="NPC06SZDB-BK002M",D247="NPC6ASZDB-GY025C",D247="NPC06SZDB-BK003M",D247="NPC06SZDB-GY005M",D247="NPC6ASZDB-RD020C",D247="NPC06SZDB-YL040M",D247="NPC6ASZDB-GY125C",D247="NPC06SZDB-YL002M",D247="NPC6ASZDB-WT100M",D247="NPC6ASZDB-RD008M",D247="NPC6ASZDB-YL009M",D247="NPC6ASZDB-VT010M",D247="NPC6ASZDB-OR007M",D247="NPC6ASZDB-VT007M",D247="NPC6ASZDB-BK007M",D247="NPC6ASZDB-GY350C",D247="NPC6ASZDB-YL350C",D247="NPC6ASZDB-OR350C",D247="NPC6ASZDB-VT350C",D247="NPC6ASZDB-BL350C",D247="NPC6ASZDB-RD350C",D247="NPC6ASZDB-BK350C",D247="NPC6ASZDB-VT003M",D247="NPC6ASZDB-OR250C",D247="NPC6ASZDB-VT250C",D247="NPC6ASZDB-VT002M",D247="NPC6ASZDB-VT050C",D247="NPC6ASZDB-VT001M",D247="NPC6ASZDB-VT150C",D247="NPC6ASZDB-WT017C",D247="NPC6ASZDB-RD030C",D247="NPC6ASZDB-WT030C",D247="NPC6ASZDB-OR020M",D247="NPC6ASZDB-OR015M",D247="NPC06SZDB-WT025C",D247="NPC6ASZDB-WT013M",D247="NPC6ASZDB-GY075C",D247="NPC6ASZDB-BK075C",D247="NPC6ASZDB-BK125C",D247="NPC6ASZDB-GN250C",D247="NPC6ASZDB-WT011M",D247="NPC6ASZDB-WT014M",D247="NPC6ASZDB-OR005M",D247="NPC6ASZDB-GY006M",D247="NPC6ASZDB-WT550C",D247="NPC6ASZDB-WT650C",D247="NPC6ASZDB-WT850C",D247="NPC6ASZDB-WT950C",D247="NPC6ASZDB-RD250C",D247="NPC06SZDB-GY015C",D247="NPC06SZDB-BL020C",D247="NPC06SZDB-YL015C",D247="NPC6ASZDB-BL012M",D247="NPC6ASZDB-WT020C",D247="NPC6ASZDB-BL008M",D247="NPC6ASZDB-BL009M",D247="NPC6ASZDB-WT022M",D247="NPC6ASZDB-YL007M",D247="NPC06SZDB-WT250C",D247="NPC6ASZDB-BL007M",D247="NPC6ASZDB-BK050C",D247="NPC6ASZDB-BK025C",D247="NPC6ASZDB-BL750C",D247="NPC6ASZDB-OR010M",D247="NPC06SZDB-RD015M",D247="NPC6ASZDB-YL012M",D247="NPC6ASZDB-YL030M",D247="NPC6ASZDB-YL020M",D247="NPC6ASZDB-RD050C",D247="NPC06SZDB-BL050C",D247="NPC06SZDB-RD050C",D247="NPC06SZDB-YL050C",D247="NPC06SZDB-YL003M",D247="NPC06SZDB-GN002M",D247="NPC6ASZDB-RD010M",D247="NPC6ASZDB-GY450C",D247="NPC6ASZDB-WT006M",D247="NPC6ASZDB-BL250C",D247="NPC6ASZDB-GY050C",D247="NPC6ASZDB-YL250C",D247="NPC6ASZDB-YL008M",D247="NPC06SZDB-YL010M",D247="NPC6ASZDB-GY008M",D247="NPC06SZDB-RD005M",D247="NPC6ASZDB-BL050C",D247="NPC6ASZDB-WT450C",D247="NPC6ASZDB-OR050C",D247="NPC06SZDB-GN010M",D247="NPC06SZDB-RD010M",D247="NPC06SZDB-BL010M",D247="NPC6ASZDB-GY050C",D247="NPC6ASZDB-YL025C",D247="NPC6ASZDB-BK250C",D247="NPC6ASZDB-BK004M",D247="NPC6ASZDB-YL006M",D247="NPC06SZDB-WT007M",D247="NPC6ASZDB-BL015M",D247="NPC6ASZDB-BL020M",D247="NPC6ASZDB-GN010M",D247="NPC6ASZDB-GN015M",D247="NPC6ASZDB-GY250C",D247="NPC6ASZDB-BK030M",D247="NPC06SZDB-GY003M",D247="NPC06SZDB-BL150C",D247="NPC6ASZDB-BK013M",D247="NPC6ASZDB-OR150C",D247="NPC6ASZDB-GY007M",D247="NPC6ASZDB-BK750C",D247="NPC06SZDB-GN003M",D247="NPC06SZDB-BK150C",D247="NPC06SZDB-BK001M",D247="NPC6ASZDB-RD007M",D247="NPC6ASZDB-RD010M",D247="NPC06SZDB-GY006M",D247="NPC06SZDB-GY015M",D247="NPC06SZDB-BK050C",D247="NPC6ASZDB-GN025C",D247="NPC6ASZDB-WT009M",D247="NPC6ASZDB-OR004M",D247="NPC6ASZDB-WT075C",D247="NPC6ASZDB-WT175C",D247="NPC06SZDB-GY001M",D247="NPC06SZDB-GY002M",D247="NPC6ASZDB-WT125C",D247="NPC6ASZDB-WT225C",D247="NPC6ASZDB-WT275C",D247="NPC6ASZDB-GY015M",D247="NPC6ASZDB-RD001M",D247="NPC6ASZDB-RD005M",D247="NPC6ASZDB-WT025C",D247="NPC6ASZDB-YL001M",D247="NPC6ASZDB-YL005M",D247="NPC06SZDB-GY010M",D247="NPC06SZDB-YL005M",D247="NPC06SZDB-YL001M",D247="NPC6ASZDB-BK150C",D247="NPC6ASZDB-BL030M",D247="NPC6ASZDB-YL050C",D247="NPC6ASZDB-YL010M",D247="NPC6ASZDB-OR010M",D247="NPC06SZDB-YL150C",D247="NPC6ASZDB-OR005M",D247="NPC06SZDB-OR002M",D247="NPC6ASZDB-RD150C",D247="NPC6ASZDB-WT025M",D247="NPC6ASZDB-WT150C",D247="NPC6ASZDB-WT012M",D247="NPC6ASZDB-WT250C",D247="NPC6ASZDB-WT350C",D247="NPC6ASZDB-YL002M",D247="NPC6ASZDB-BL150C",D247="NPC6ASZDB-WT015M",D247="NPC6ASZDB-YL150C",D247="NPC6ASZDB-YL003M",D247="NPC6ASZDB-WT750C",D247="NPC6ASZDB-GN050C",D247="NPC6ASZDB-WT008M",D247="NPC06SZDB-OR010M",D247="NPC6ASZDB-GY150C",D247="NPC6ASZDB-GN150C",D247="NPC6ASZDB-OR001M",D247="NPC6ASZDB-OR002M",D247="NPC6ASZDB-OR003M",D247="NPC06SZDB-RD002M",D247="NPC06SZDB-RD150C",D247="NPC6ASZDB-BK015M",D247="NPC06SZDB-GN001M",D247="NPC06SZDB-GN150C",D247="NPC06SZDB-WT030M",D247="NPC06SZDB-WT750C",D247="NPC06SZDB-WT015M",D247="NPC6ASZDB-WT030M",D247="NPC06SZDB-RD001M",D247="NPC06SZDB-RD003M",D247="NPC06SZDB-OR003M",D247="NPC06SZDB-OR001M",D247="NPC06SZDB-BL001M",D247="NPC06SZDB-BL003M",D247="NPC06SZDB-WT150C",D247="NPC06SZDB-BL002M",D247="NPC6ASZDB-WT050C",D247="NPC06SZDB-WT050C",D247="NPC06SZDB-WT001M",D247="NPC06SZDB-WT002M",D247="NPC06SZDB-WT003M",D247="NPC06SZDB-WT004M",D247="NPC06SZDB-WT005M",D247="NPC06SZDB-WT010M",D247="NPC06SZDB-WT020M",D247="NPC6ASZDB-GN001M",D247="NPC6ASZDB-GN002M",D247="NPC6ASZDB-GN003M",D247="NPC6ASZDB-GN004M",D247="NPC6ASZDB-GN005M",D247="NPC6ASZDB-GN020M",D247="NPC6ASZDB-GN030M",D247="NPC6ASZDB-WT001M",D247="NPC6ASZDB-WT002M",D247="NPC6ASZDB-WT003M",D247="NPC6ASZDB-WT004M",D247="NPC6ASZDB-WT005M",D247="NPC6ASZDB-WT006M",D247="NPC6ASZDB-WT007M",D247="NPC6ASZDB-WT010M",D247="NPC6ASZDB-WT020M",D247="NPC6ASZDB-RD002M",D247="NPC6ASZDB-RD003M",D247="NPC6ASZDB-RD020M",D247="NPC6ASZDB-GY001M",D247="NPC6ASZDB-GY002M",D247="NPC6ASZDB-GY003M",D247="NPC6ASZDB-GY004M",D247="NPC6ASZDB-GY005M",D247="NPC6ASZDB-GY010M",D247="NPC6ASZDB-GY020M",D247="NPC6ASZDB-GY025M",D247="NPC6ASZDB-GY030M",D247="NPC6ASZDB-BL001M",D247="NPC6ASZDB-BL002M",D247="NPC6ASZDB-BL003M",D247="NPC6ASZDB-BL004M",D247="NPC6ASZDB-BL005M",D247="NPC6ASZDB-BL010M",D247="NPC6ASZDB-BK001M",D247="NPC6ASZDB-BK002M",D247="NPC6ASZDB-BK003M",D247="NPC6ASZDB-BK005M",D247="NPC6ASZDB-BK010M",D247="NPC6ASZDB-BK020M",),E247*2,0)</f>
        <v>0</v>
      </c>
      <c r="M247" s="48">
        <f t="shared" si="441"/>
        <v>268882</v>
      </c>
      <c r="N247" s="66"/>
      <c r="O247" s="41">
        <f t="shared" si="357"/>
        <v>0</v>
      </c>
      <c r="P247" s="48">
        <f t="shared" si="442"/>
        <v>115852</v>
      </c>
      <c r="Q247" s="66"/>
      <c r="R247" s="66">
        <f t="shared" si="358"/>
        <v>0</v>
      </c>
      <c r="S247" s="67">
        <f t="shared" si="443"/>
        <v>58032</v>
      </c>
      <c r="T247" s="66"/>
      <c r="U247" s="66">
        <f t="shared" si="382"/>
        <v>0</v>
      </c>
      <c r="V247" s="67">
        <f t="shared" si="383"/>
        <v>67609</v>
      </c>
      <c r="X247" s="69">
        <f t="shared" si="359"/>
        <v>0</v>
      </c>
      <c r="Y247" s="67">
        <f t="shared" si="447"/>
        <v>16120</v>
      </c>
      <c r="Z247" s="66"/>
      <c r="AA247" s="68">
        <f t="shared" si="435"/>
        <v>0</v>
      </c>
      <c r="AB247" s="67">
        <f t="shared" si="384"/>
        <v>4013.5</v>
      </c>
      <c r="AC247" s="66"/>
      <c r="AD247" s="66">
        <f t="shared" si="351"/>
        <v>0</v>
      </c>
      <c r="AE247" s="67">
        <f t="shared" si="385"/>
        <v>7370.3</v>
      </c>
      <c r="AF247" s="66"/>
      <c r="AG247" s="78">
        <f t="shared" si="360"/>
        <v>0</v>
      </c>
      <c r="AH247" s="79">
        <f t="shared" si="386"/>
        <v>8394.7999999999993</v>
      </c>
      <c r="AI247" s="66"/>
      <c r="AJ247" s="68">
        <f t="shared" si="361"/>
        <v>0</v>
      </c>
      <c r="AK247" s="67">
        <f t="shared" si="387"/>
        <v>1078</v>
      </c>
      <c r="AL247" s="66"/>
      <c r="AM247" s="68">
        <f t="shared" si="362"/>
        <v>0</v>
      </c>
      <c r="AN247" s="67">
        <f t="shared" si="388"/>
        <v>811.10000000000014</v>
      </c>
      <c r="AO247" s="66"/>
      <c r="AP247" s="68">
        <f t="shared" si="363"/>
        <v>0</v>
      </c>
      <c r="AQ247" s="67">
        <f t="shared" si="389"/>
        <v>5927.4</v>
      </c>
      <c r="AR247" s="66"/>
      <c r="AS247" s="68">
        <f t="shared" si="364"/>
        <v>0</v>
      </c>
      <c r="AT247" s="67">
        <f t="shared" si="390"/>
        <v>2107.6</v>
      </c>
      <c r="AU247" s="66"/>
      <c r="AV247" s="66">
        <f t="shared" si="391"/>
        <v>0</v>
      </c>
      <c r="AW247" s="42">
        <f t="shared" si="392"/>
        <v>591.04000000000019</v>
      </c>
      <c r="AX247" s="66"/>
      <c r="AY247" s="66">
        <f t="shared" si="393"/>
        <v>0</v>
      </c>
      <c r="AZ247" s="67">
        <f t="shared" si="394"/>
        <v>1870</v>
      </c>
      <c r="BA247" s="66"/>
      <c r="BB247" s="68">
        <f t="shared" si="395"/>
        <v>0</v>
      </c>
      <c r="BC247" s="67">
        <f t="shared" si="396"/>
        <v>2830</v>
      </c>
      <c r="BD247" s="66"/>
      <c r="BE247" s="68">
        <f t="shared" si="397"/>
        <v>0</v>
      </c>
      <c r="BF247" s="67">
        <f t="shared" si="398"/>
        <v>1131.0000000000005</v>
      </c>
      <c r="BG247" s="66"/>
      <c r="BH247" s="68">
        <f t="shared" si="446"/>
        <v>127.2</v>
      </c>
      <c r="BI247" s="67">
        <f t="shared" si="452"/>
        <v>11156.000000000002</v>
      </c>
      <c r="BJ247" s="66"/>
      <c r="BK247" s="68">
        <f t="shared" si="399"/>
        <v>0</v>
      </c>
      <c r="BL247" s="67">
        <f t="shared" si="400"/>
        <v>6184</v>
      </c>
      <c r="BM247" s="66"/>
      <c r="BN247" s="68">
        <f t="shared" si="401"/>
        <v>0</v>
      </c>
      <c r="BO247" s="67">
        <f t="shared" si="402"/>
        <v>6613.8</v>
      </c>
      <c r="BP247" s="66"/>
      <c r="BQ247" s="68">
        <f t="shared" si="403"/>
        <v>0</v>
      </c>
      <c r="BR247" s="67">
        <f t="shared" si="404"/>
        <v>20638.199999999993</v>
      </c>
      <c r="BS247" s="66"/>
      <c r="BT247" s="66">
        <f t="shared" si="365"/>
        <v>120</v>
      </c>
      <c r="BU247" s="67">
        <f t="shared" si="453"/>
        <v>73797</v>
      </c>
      <c r="BV247" s="66"/>
      <c r="BW247" s="66">
        <f t="shared" si="366"/>
        <v>120</v>
      </c>
      <c r="BX247" s="67">
        <f t="shared" si="456"/>
        <v>55977</v>
      </c>
      <c r="BY247" s="66"/>
      <c r="BZ247" s="66">
        <f t="shared" si="367"/>
        <v>120</v>
      </c>
      <c r="CA247" s="67">
        <f t="shared" si="454"/>
        <v>66213</v>
      </c>
      <c r="CB247" s="66"/>
      <c r="CC247" s="66">
        <f t="shared" si="405"/>
        <v>0</v>
      </c>
      <c r="CD247" s="67">
        <f t="shared" si="354"/>
        <v>269.25</v>
      </c>
      <c r="CE247" s="66"/>
      <c r="CF247" s="66">
        <f t="shared" si="406"/>
        <v>0</v>
      </c>
      <c r="CG247" s="67">
        <f t="shared" si="407"/>
        <v>6982.9</v>
      </c>
      <c r="CH247" s="66"/>
      <c r="CI247" s="66">
        <f t="shared" si="368"/>
        <v>0</v>
      </c>
      <c r="CJ247" s="67">
        <f t="shared" si="408"/>
        <v>8750</v>
      </c>
      <c r="CK247" s="66"/>
      <c r="CL247" s="66">
        <f t="shared" si="409"/>
        <v>0</v>
      </c>
      <c r="CM247" s="79">
        <f t="shared" si="410"/>
        <v>4864</v>
      </c>
      <c r="CN247" s="66"/>
      <c r="CO247" s="68">
        <f t="shared" si="352"/>
        <v>0</v>
      </c>
      <c r="CP247" s="79">
        <f t="shared" si="411"/>
        <v>3955</v>
      </c>
      <c r="CQ247" s="66"/>
      <c r="CR247" s="68">
        <f t="shared" si="369"/>
        <v>0</v>
      </c>
      <c r="CS247" s="79">
        <f t="shared" si="457"/>
        <v>6656</v>
      </c>
      <c r="CT247" s="66"/>
      <c r="CU247" s="68">
        <f t="shared" si="370"/>
        <v>0</v>
      </c>
      <c r="CV247" s="79">
        <f t="shared" si="412"/>
        <v>7769</v>
      </c>
      <c r="CW247" s="66"/>
      <c r="CX247" s="66">
        <f t="shared" si="353"/>
        <v>0</v>
      </c>
      <c r="CY247" s="40">
        <f t="shared" si="448"/>
        <v>6582</v>
      </c>
      <c r="CZ247" s="65"/>
      <c r="DA247" s="66">
        <f t="shared" si="413"/>
        <v>0</v>
      </c>
      <c r="DB247" s="67">
        <f t="shared" si="458"/>
        <v>38056</v>
      </c>
      <c r="DC247" s="66"/>
      <c r="DD247" s="66">
        <f t="shared" si="414"/>
        <v>0</v>
      </c>
      <c r="DE247" s="67">
        <f t="shared" si="459"/>
        <v>34827</v>
      </c>
      <c r="DF247" s="66"/>
      <c r="DG247" s="69">
        <f t="shared" si="415"/>
        <v>0</v>
      </c>
      <c r="DH247" s="67">
        <f t="shared" si="444"/>
        <v>48620</v>
      </c>
      <c r="DI247" s="66"/>
      <c r="DJ247" s="66">
        <f t="shared" si="371"/>
        <v>0</v>
      </c>
      <c r="DK247" s="67">
        <f t="shared" si="416"/>
        <v>3139</v>
      </c>
      <c r="DM247" s="206">
        <f t="shared" si="372"/>
        <v>0</v>
      </c>
      <c r="DN247" s="25">
        <f t="shared" si="373"/>
        <v>0</v>
      </c>
      <c r="DO247" s="5"/>
      <c r="DP247" s="43">
        <f t="shared" si="374"/>
        <v>0</v>
      </c>
      <c r="DQ247" s="27">
        <f t="shared" si="417"/>
        <v>7097</v>
      </c>
      <c r="DR247" s="5"/>
      <c r="DS247" s="43">
        <f t="shared" si="375"/>
        <v>0</v>
      </c>
      <c r="DT247" s="27">
        <f t="shared" si="418"/>
        <v>4846</v>
      </c>
      <c r="DU247" s="5"/>
      <c r="DV247" s="43">
        <f t="shared" si="376"/>
        <v>0</v>
      </c>
      <c r="DW247" s="27">
        <f t="shared" si="419"/>
        <v>4835</v>
      </c>
      <c r="DX247" s="5"/>
      <c r="DY247" s="22">
        <f t="shared" si="377"/>
        <v>0</v>
      </c>
      <c r="DZ247" s="25">
        <f t="shared" si="420"/>
        <v>523</v>
      </c>
      <c r="EA247" s="22"/>
      <c r="EB247" s="22">
        <f t="shared" si="378"/>
        <v>0</v>
      </c>
      <c r="EC247" s="28">
        <f t="shared" si="421"/>
        <v>369</v>
      </c>
      <c r="ED247" s="5"/>
      <c r="EE247" s="43">
        <f t="shared" si="455"/>
        <v>0</v>
      </c>
      <c r="EF247" s="27">
        <f t="shared" si="422"/>
        <v>4769</v>
      </c>
      <c r="EG247" s="66"/>
      <c r="EH247" s="66">
        <f t="shared" si="380"/>
        <v>0</v>
      </c>
      <c r="EI247" s="67">
        <f t="shared" si="423"/>
        <v>24637</v>
      </c>
      <c r="EJ247" s="66"/>
      <c r="EK247" s="66">
        <f t="shared" si="381"/>
        <v>0</v>
      </c>
      <c r="EL247" s="67">
        <f t="shared" si="424"/>
        <v>23267</v>
      </c>
      <c r="EM247" s="110">
        <f t="shared" si="425"/>
        <v>149476.09136399999</v>
      </c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  <c r="KM247" s="7"/>
    </row>
    <row r="248" spans="1:299" ht="11.25" customHeight="1" x14ac:dyDescent="0.25">
      <c r="A248" s="169">
        <v>46053</v>
      </c>
      <c r="B248" s="193"/>
      <c r="C248" s="176">
        <v>8004951385</v>
      </c>
      <c r="D248" s="17" t="s">
        <v>38</v>
      </c>
      <c r="E248" s="18">
        <v>30</v>
      </c>
      <c r="F248" s="19">
        <v>5</v>
      </c>
      <c r="G248" s="20">
        <v>191516042025</v>
      </c>
      <c r="H248" s="66"/>
      <c r="I248" s="41">
        <f t="shared" si="356"/>
        <v>0</v>
      </c>
      <c r="J248" s="48">
        <f t="shared" si="440"/>
        <v>121975</v>
      </c>
      <c r="K248" s="66"/>
      <c r="L248" s="41">
        <f t="shared" si="460"/>
        <v>0</v>
      </c>
      <c r="M248" s="48">
        <f t="shared" si="441"/>
        <v>268882</v>
      </c>
      <c r="N248" s="66"/>
      <c r="O248" s="41">
        <f t="shared" si="357"/>
        <v>0</v>
      </c>
      <c r="P248" s="48">
        <f t="shared" si="442"/>
        <v>115852</v>
      </c>
      <c r="Q248" s="66"/>
      <c r="R248" s="66">
        <f t="shared" si="358"/>
        <v>0</v>
      </c>
      <c r="S248" s="67">
        <f t="shared" si="443"/>
        <v>58032</v>
      </c>
      <c r="T248" s="66"/>
      <c r="U248" s="66">
        <f t="shared" si="382"/>
        <v>0</v>
      </c>
      <c r="V248" s="67">
        <f t="shared" si="383"/>
        <v>67609</v>
      </c>
      <c r="X248" s="69">
        <f t="shared" si="359"/>
        <v>0</v>
      </c>
      <c r="Y248" s="67">
        <f t="shared" si="447"/>
        <v>16120</v>
      </c>
      <c r="Z248" s="66"/>
      <c r="AA248" s="68">
        <f t="shared" si="435"/>
        <v>0</v>
      </c>
      <c r="AB248" s="67">
        <f t="shared" si="384"/>
        <v>4013.5</v>
      </c>
      <c r="AC248" s="66"/>
      <c r="AD248" s="66">
        <f t="shared" ref="AD248:AD311" si="461">IF(OR(D248="NPC6ASZDB-GN007M",D248="NPP6ASZDB-GN001M",D248="NPC6ASZDB-GN015C",D248="NPC6ASZDB-GN008M",D248="NPP6ASZDB-GN010M",D248="NPC6ASZDB-GN030C",D248="NPC6ASZDB-GN750C",D248="NPC06SZDB-GN050C",D248="NPC6ASZDB-GN250C",D248="NPC06SZDB-GN002M",D248="NPC06SZDB-GN010M",D248="NPC6ASZDB-GN015M",D248="NPC6ASZDB-GN010M",D248="NPC06SZDB-GN003M",D248="NPC6ASZDB-GN025C",D248="NPC6ASZDB-GN050C",D248="NPC6ASZDB-GN150C",D248="NPC06SZDB-GN001M",D248="NPC06SZDB-GN150C",D248="NPC6ASZDB-GN001M",D248="NPC6ASZDB-GN002M",D248="NPC6ASZDB-GN003M",D248="NPC6ASZDB-GN004M",D248="NPC6ASZDB-GN005M",D248="NPC6ASZDB-GN020M",D248="NPC6ASZDB-GN030M",),E248*(F248+0.1),0)</f>
        <v>0</v>
      </c>
      <c r="AE248" s="67">
        <f t="shared" si="385"/>
        <v>7370.3</v>
      </c>
      <c r="AF248" s="66"/>
      <c r="AG248" s="78">
        <f t="shared" si="360"/>
        <v>0</v>
      </c>
      <c r="AH248" s="79">
        <f t="shared" si="386"/>
        <v>8394.7999999999993</v>
      </c>
      <c r="AI248" s="66"/>
      <c r="AJ248" s="68">
        <f t="shared" si="361"/>
        <v>0</v>
      </c>
      <c r="AK248" s="67">
        <f t="shared" si="387"/>
        <v>1078</v>
      </c>
      <c r="AL248" s="66"/>
      <c r="AM248" s="68">
        <f t="shared" si="362"/>
        <v>0</v>
      </c>
      <c r="AN248" s="67">
        <f t="shared" si="388"/>
        <v>811.10000000000014</v>
      </c>
      <c r="AO248" s="66"/>
      <c r="AP248" s="68">
        <f t="shared" si="363"/>
        <v>0</v>
      </c>
      <c r="AQ248" s="67">
        <f t="shared" si="389"/>
        <v>5927.4</v>
      </c>
      <c r="AR248" s="66"/>
      <c r="AS248" s="68">
        <f t="shared" si="364"/>
        <v>0</v>
      </c>
      <c r="AT248" s="67">
        <f t="shared" si="390"/>
        <v>2107.6</v>
      </c>
      <c r="AU248" s="66"/>
      <c r="AV248" s="66">
        <f t="shared" si="391"/>
        <v>0</v>
      </c>
      <c r="AW248" s="42">
        <f t="shared" si="392"/>
        <v>591.04000000000019</v>
      </c>
      <c r="AX248" s="66"/>
      <c r="AY248" s="66">
        <f t="shared" si="393"/>
        <v>0</v>
      </c>
      <c r="AZ248" s="67">
        <f t="shared" si="394"/>
        <v>1870</v>
      </c>
      <c r="BA248" s="66"/>
      <c r="BB248" s="68">
        <f t="shared" si="395"/>
        <v>0</v>
      </c>
      <c r="BC248" s="67">
        <f t="shared" si="396"/>
        <v>2830</v>
      </c>
      <c r="BD248" s="66"/>
      <c r="BE248" s="68">
        <f t="shared" si="397"/>
        <v>0</v>
      </c>
      <c r="BF248" s="67">
        <f t="shared" si="398"/>
        <v>1131.0000000000005</v>
      </c>
      <c r="BG248" s="66"/>
      <c r="BH248" s="68">
        <f t="shared" si="446"/>
        <v>153.6</v>
      </c>
      <c r="BI248" s="67">
        <f t="shared" si="452"/>
        <v>11002.400000000001</v>
      </c>
      <c r="BJ248" s="66"/>
      <c r="BK248" s="68">
        <f t="shared" si="399"/>
        <v>0</v>
      </c>
      <c r="BL248" s="67">
        <f t="shared" si="400"/>
        <v>6184</v>
      </c>
      <c r="BM248" s="66"/>
      <c r="BN248" s="68">
        <f t="shared" si="401"/>
        <v>0</v>
      </c>
      <c r="BO248" s="67">
        <f t="shared" si="402"/>
        <v>6613.8</v>
      </c>
      <c r="BP248" s="66"/>
      <c r="BQ248" s="68">
        <f t="shared" si="403"/>
        <v>0</v>
      </c>
      <c r="BR248" s="67">
        <f t="shared" si="404"/>
        <v>20638.199999999993</v>
      </c>
      <c r="BS248" s="66"/>
      <c r="BT248" s="66">
        <f t="shared" si="365"/>
        <v>60</v>
      </c>
      <c r="BU248" s="67">
        <f t="shared" si="453"/>
        <v>73737</v>
      </c>
      <c r="BV248" s="66"/>
      <c r="BW248" s="66">
        <f t="shared" si="366"/>
        <v>60</v>
      </c>
      <c r="BX248" s="67">
        <f t="shared" si="456"/>
        <v>55917</v>
      </c>
      <c r="BY248" s="66"/>
      <c r="BZ248" s="66">
        <f t="shared" si="367"/>
        <v>60</v>
      </c>
      <c r="CA248" s="67">
        <f t="shared" si="454"/>
        <v>66153</v>
      </c>
      <c r="CB248" s="66"/>
      <c r="CC248" s="66">
        <f t="shared" si="405"/>
        <v>0</v>
      </c>
      <c r="CD248" s="67">
        <f t="shared" si="354"/>
        <v>269.25</v>
      </c>
      <c r="CE248" s="66"/>
      <c r="CF248" s="66">
        <f t="shared" si="406"/>
        <v>0</v>
      </c>
      <c r="CG248" s="67">
        <f t="shared" si="407"/>
        <v>6982.9</v>
      </c>
      <c r="CH248" s="66"/>
      <c r="CI248" s="66">
        <f t="shared" si="368"/>
        <v>0</v>
      </c>
      <c r="CJ248" s="67">
        <f t="shared" si="408"/>
        <v>8750</v>
      </c>
      <c r="CK248" s="66"/>
      <c r="CL248" s="66">
        <f t="shared" si="409"/>
        <v>0</v>
      </c>
      <c r="CM248" s="79">
        <f t="shared" si="410"/>
        <v>4864</v>
      </c>
      <c r="CN248" s="66"/>
      <c r="CO248" s="68">
        <f t="shared" ref="CO248:CO311" si="462">IF(OR(D248="NPC6AUZDB-BK002M",D248="NPC6AUZDB-BK010M",D248="NPC6AUZDB-BK003M",D248="NPC6AUZDB-BK001M",),E248*(F248+0.1),0)</f>
        <v>0</v>
      </c>
      <c r="CP248" s="79">
        <f t="shared" si="411"/>
        <v>3955</v>
      </c>
      <c r="CQ248" s="66"/>
      <c r="CR248" s="68">
        <f t="shared" si="369"/>
        <v>0</v>
      </c>
      <c r="CS248" s="79">
        <f t="shared" si="457"/>
        <v>6656</v>
      </c>
      <c r="CT248" s="66"/>
      <c r="CU248" s="68">
        <f t="shared" si="370"/>
        <v>0</v>
      </c>
      <c r="CV248" s="79">
        <f t="shared" si="412"/>
        <v>7769</v>
      </c>
      <c r="CW248" s="66"/>
      <c r="CX248" s="66">
        <f t="shared" ref="CX248:CX311" si="463">IF(OR(D248="NPC6AUZDB-GY030C",D248="NPC6AUZDA-GY003M",D239="NPC6AUZDA-GY003M",D248="NPC6AUZDB-GY150C",D248="NPC6AUZDB-GY010M",D248="NPC6AUZDB-GY001M",D248="NPC6AUZDB-GY005M",D248="NPC6AUZDA-GY020M",D248="NPC6AUZDB-GY003M",D248="NPC6AUZDB-GY002M",),E248*(F248+0.1),0)</f>
        <v>0</v>
      </c>
      <c r="CY248" s="40">
        <f t="shared" si="448"/>
        <v>6582</v>
      </c>
      <c r="CZ248" s="65"/>
      <c r="DA248" s="66">
        <f t="shared" si="413"/>
        <v>0</v>
      </c>
      <c r="DB248" s="67">
        <f t="shared" si="458"/>
        <v>38056</v>
      </c>
      <c r="DC248" s="66"/>
      <c r="DD248" s="66">
        <f t="shared" si="414"/>
        <v>0</v>
      </c>
      <c r="DE248" s="67">
        <f t="shared" si="459"/>
        <v>34827</v>
      </c>
      <c r="DF248" s="66"/>
      <c r="DG248" s="69">
        <f t="shared" si="415"/>
        <v>0</v>
      </c>
      <c r="DH248" s="67">
        <f t="shared" si="444"/>
        <v>48620</v>
      </c>
      <c r="DI248" s="66"/>
      <c r="DJ248" s="66">
        <f t="shared" si="371"/>
        <v>0</v>
      </c>
      <c r="DK248" s="67">
        <f t="shared" si="416"/>
        <v>3139</v>
      </c>
      <c r="DM248" s="206">
        <f t="shared" si="372"/>
        <v>0</v>
      </c>
      <c r="DN248" s="25">
        <f t="shared" si="373"/>
        <v>0</v>
      </c>
      <c r="DO248" s="5"/>
      <c r="DP248" s="43">
        <f t="shared" si="374"/>
        <v>0</v>
      </c>
      <c r="DQ248" s="27">
        <f t="shared" si="417"/>
        <v>7097</v>
      </c>
      <c r="DR248" s="5"/>
      <c r="DS248" s="43">
        <f t="shared" si="375"/>
        <v>0</v>
      </c>
      <c r="DT248" s="27">
        <f t="shared" si="418"/>
        <v>4846</v>
      </c>
      <c r="DU248" s="5"/>
      <c r="DV248" s="43">
        <f t="shared" si="376"/>
        <v>0</v>
      </c>
      <c r="DW248" s="27">
        <f t="shared" si="419"/>
        <v>4835</v>
      </c>
      <c r="DX248" s="5"/>
      <c r="DY248" s="22">
        <f t="shared" si="377"/>
        <v>0</v>
      </c>
      <c r="DZ248" s="25">
        <f t="shared" si="420"/>
        <v>523</v>
      </c>
      <c r="EA248" s="22"/>
      <c r="EB248" s="22">
        <f t="shared" si="378"/>
        <v>0</v>
      </c>
      <c r="EC248" s="28">
        <f t="shared" si="421"/>
        <v>369</v>
      </c>
      <c r="ED248" s="5"/>
      <c r="EE248" s="43">
        <f t="shared" si="455"/>
        <v>0</v>
      </c>
      <c r="EF248" s="27">
        <f t="shared" si="422"/>
        <v>4769</v>
      </c>
      <c r="EG248" s="66"/>
      <c r="EH248" s="66">
        <f t="shared" si="380"/>
        <v>0</v>
      </c>
      <c r="EI248" s="67">
        <f t="shared" si="423"/>
        <v>24637</v>
      </c>
      <c r="EJ248" s="66"/>
      <c r="EK248" s="66">
        <f t="shared" si="381"/>
        <v>0</v>
      </c>
      <c r="EL248" s="67">
        <f t="shared" si="424"/>
        <v>23267</v>
      </c>
      <c r="EM248" s="110">
        <f t="shared" si="425"/>
        <v>149181.364164</v>
      </c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  <c r="KM248" s="7"/>
    </row>
    <row r="249" spans="1:299" ht="11.25" customHeight="1" x14ac:dyDescent="0.25">
      <c r="A249" s="11">
        <v>46053</v>
      </c>
      <c r="B249" s="187"/>
      <c r="C249" s="177">
        <v>8004952458</v>
      </c>
      <c r="D249" s="147" t="s">
        <v>260</v>
      </c>
      <c r="E249" s="148">
        <v>100</v>
      </c>
      <c r="F249" s="149">
        <v>8</v>
      </c>
      <c r="G249" s="148">
        <v>191516098626</v>
      </c>
      <c r="H249" s="66"/>
      <c r="I249" s="41">
        <f t="shared" si="356"/>
        <v>0</v>
      </c>
      <c r="J249" s="48">
        <f t="shared" si="440"/>
        <v>121975</v>
      </c>
      <c r="K249" s="66"/>
      <c r="L249" s="41">
        <f t="shared" si="460"/>
        <v>0</v>
      </c>
      <c r="M249" s="48">
        <f t="shared" si="441"/>
        <v>268882</v>
      </c>
      <c r="N249" s="66"/>
      <c r="O249" s="41">
        <f t="shared" si="357"/>
        <v>0</v>
      </c>
      <c r="P249" s="48">
        <f t="shared" si="442"/>
        <v>115852</v>
      </c>
      <c r="Q249" s="66"/>
      <c r="R249" s="66">
        <f t="shared" si="358"/>
        <v>0</v>
      </c>
      <c r="S249" s="67">
        <f t="shared" si="443"/>
        <v>58032</v>
      </c>
      <c r="T249" s="66"/>
      <c r="U249" s="66">
        <f t="shared" si="382"/>
        <v>0</v>
      </c>
      <c r="V249" s="67">
        <f t="shared" si="383"/>
        <v>67609</v>
      </c>
      <c r="X249" s="69">
        <f t="shared" si="359"/>
        <v>0</v>
      </c>
      <c r="Y249" s="67">
        <f t="shared" si="447"/>
        <v>16120</v>
      </c>
      <c r="Z249" s="66"/>
      <c r="AA249" s="68">
        <f t="shared" si="435"/>
        <v>0</v>
      </c>
      <c r="AB249" s="67">
        <f t="shared" si="384"/>
        <v>4013.5</v>
      </c>
      <c r="AC249" s="66"/>
      <c r="AD249" s="66">
        <f t="shared" si="461"/>
        <v>0</v>
      </c>
      <c r="AE249" s="67">
        <f t="shared" si="385"/>
        <v>7370.3</v>
      </c>
      <c r="AF249" s="66"/>
      <c r="AG249" s="78">
        <f t="shared" si="360"/>
        <v>0</v>
      </c>
      <c r="AH249" s="79">
        <f t="shared" si="386"/>
        <v>8394.7999999999993</v>
      </c>
      <c r="AI249" s="66"/>
      <c r="AJ249" s="68">
        <f t="shared" si="361"/>
        <v>0</v>
      </c>
      <c r="AK249" s="67">
        <f t="shared" si="387"/>
        <v>1078</v>
      </c>
      <c r="AL249" s="66"/>
      <c r="AM249" s="68">
        <f t="shared" si="362"/>
        <v>0</v>
      </c>
      <c r="AN249" s="67">
        <f t="shared" si="388"/>
        <v>811.10000000000014</v>
      </c>
      <c r="AO249" s="66"/>
      <c r="AP249" s="68">
        <f t="shared" si="363"/>
        <v>0</v>
      </c>
      <c r="AQ249" s="67">
        <f t="shared" si="389"/>
        <v>5927.4</v>
      </c>
      <c r="AR249" s="66"/>
      <c r="AS249" s="68">
        <f t="shared" si="364"/>
        <v>0</v>
      </c>
      <c r="AT249" s="67">
        <f t="shared" si="390"/>
        <v>2107.6</v>
      </c>
      <c r="AU249" s="66"/>
      <c r="AV249" s="66">
        <f t="shared" si="391"/>
        <v>0</v>
      </c>
      <c r="AW249" s="42">
        <f t="shared" si="392"/>
        <v>591.04000000000019</v>
      </c>
      <c r="AX249" s="66"/>
      <c r="AY249" s="66">
        <f t="shared" si="393"/>
        <v>0</v>
      </c>
      <c r="AZ249" s="67">
        <f t="shared" si="394"/>
        <v>1870</v>
      </c>
      <c r="BA249" s="66"/>
      <c r="BB249" s="68">
        <f t="shared" si="395"/>
        <v>0</v>
      </c>
      <c r="BC249" s="67">
        <f t="shared" si="396"/>
        <v>2830</v>
      </c>
      <c r="BD249" s="66"/>
      <c r="BE249" s="68">
        <f t="shared" si="397"/>
        <v>0</v>
      </c>
      <c r="BF249" s="67">
        <f t="shared" si="398"/>
        <v>1131.0000000000005</v>
      </c>
      <c r="BG249" s="66"/>
      <c r="BH249" s="68">
        <f t="shared" si="446"/>
        <v>0</v>
      </c>
      <c r="BI249" s="67">
        <f t="shared" si="452"/>
        <v>11002.400000000001</v>
      </c>
      <c r="BJ249" s="66"/>
      <c r="BK249" s="68">
        <f t="shared" si="399"/>
        <v>811.99999999999989</v>
      </c>
      <c r="BL249" s="67">
        <f t="shared" si="400"/>
        <v>5372</v>
      </c>
      <c r="BM249" s="66"/>
      <c r="BN249" s="68">
        <f t="shared" si="401"/>
        <v>0</v>
      </c>
      <c r="BO249" s="67">
        <f t="shared" si="402"/>
        <v>6613.8</v>
      </c>
      <c r="BP249" s="66"/>
      <c r="BQ249" s="68">
        <f t="shared" si="403"/>
        <v>0</v>
      </c>
      <c r="BR249" s="67">
        <f t="shared" si="404"/>
        <v>20638.199999999993</v>
      </c>
      <c r="BS249" s="66"/>
      <c r="BT249" s="66">
        <f t="shared" si="365"/>
        <v>200</v>
      </c>
      <c r="BU249" s="67">
        <f t="shared" si="453"/>
        <v>73537</v>
      </c>
      <c r="BV249" s="66"/>
      <c r="BW249" s="66">
        <f t="shared" si="366"/>
        <v>200</v>
      </c>
      <c r="BX249" s="67">
        <f t="shared" si="456"/>
        <v>55717</v>
      </c>
      <c r="BY249" s="66"/>
      <c r="BZ249" s="66">
        <f t="shared" si="367"/>
        <v>200</v>
      </c>
      <c r="CA249" s="67">
        <f t="shared" si="454"/>
        <v>65953</v>
      </c>
      <c r="CB249" s="66"/>
      <c r="CC249" s="66">
        <f t="shared" si="405"/>
        <v>0</v>
      </c>
      <c r="CD249" s="67">
        <f t="shared" si="354"/>
        <v>269.25</v>
      </c>
      <c r="CE249" s="66"/>
      <c r="CF249" s="66">
        <f t="shared" si="406"/>
        <v>0</v>
      </c>
      <c r="CG249" s="67">
        <f t="shared" si="407"/>
        <v>6982.9</v>
      </c>
      <c r="CH249" s="66"/>
      <c r="CI249" s="66">
        <f t="shared" si="368"/>
        <v>0</v>
      </c>
      <c r="CJ249" s="67">
        <f t="shared" si="408"/>
        <v>8750</v>
      </c>
      <c r="CK249" s="66"/>
      <c r="CL249" s="66">
        <f t="shared" si="409"/>
        <v>0</v>
      </c>
      <c r="CM249" s="79">
        <f t="shared" si="410"/>
        <v>4864</v>
      </c>
      <c r="CN249" s="66"/>
      <c r="CO249" s="68">
        <f t="shared" si="462"/>
        <v>0</v>
      </c>
      <c r="CP249" s="79">
        <f t="shared" si="411"/>
        <v>3955</v>
      </c>
      <c r="CQ249" s="66"/>
      <c r="CR249" s="68">
        <f t="shared" si="369"/>
        <v>0</v>
      </c>
      <c r="CS249" s="79">
        <f t="shared" si="457"/>
        <v>6656</v>
      </c>
      <c r="CT249" s="66"/>
      <c r="CU249" s="68">
        <f t="shared" si="370"/>
        <v>0</v>
      </c>
      <c r="CV249" s="79">
        <f t="shared" si="412"/>
        <v>7769</v>
      </c>
      <c r="CW249" s="66"/>
      <c r="CX249" s="66">
        <f t="shared" si="463"/>
        <v>0</v>
      </c>
      <c r="CY249" s="40">
        <f t="shared" si="448"/>
        <v>6582</v>
      </c>
      <c r="CZ249" s="65"/>
      <c r="DA249" s="66">
        <f t="shared" si="413"/>
        <v>0</v>
      </c>
      <c r="DB249" s="67">
        <f t="shared" si="458"/>
        <v>38056</v>
      </c>
      <c r="DC249" s="66"/>
      <c r="DD249" s="66">
        <f t="shared" si="414"/>
        <v>0</v>
      </c>
      <c r="DE249" s="67">
        <f t="shared" si="459"/>
        <v>34827</v>
      </c>
      <c r="DF249" s="66"/>
      <c r="DG249" s="69">
        <f t="shared" si="415"/>
        <v>100</v>
      </c>
      <c r="DH249" s="67">
        <f t="shared" si="444"/>
        <v>48520</v>
      </c>
      <c r="DI249" s="66"/>
      <c r="DJ249" s="66">
        <f t="shared" si="371"/>
        <v>0</v>
      </c>
      <c r="DK249" s="67">
        <f t="shared" si="416"/>
        <v>3139</v>
      </c>
      <c r="DM249" s="206">
        <f t="shared" si="372"/>
        <v>0</v>
      </c>
      <c r="DN249" s="25">
        <f t="shared" si="373"/>
        <v>0</v>
      </c>
      <c r="DO249" s="5"/>
      <c r="DP249" s="43">
        <f t="shared" si="374"/>
        <v>0</v>
      </c>
      <c r="DQ249" s="27">
        <f t="shared" si="417"/>
        <v>7097</v>
      </c>
      <c r="DR249" s="5"/>
      <c r="DS249" s="43">
        <f t="shared" si="375"/>
        <v>0</v>
      </c>
      <c r="DT249" s="27">
        <f t="shared" si="418"/>
        <v>4846</v>
      </c>
      <c r="DU249" s="5"/>
      <c r="DV249" s="43">
        <f t="shared" si="376"/>
        <v>0</v>
      </c>
      <c r="DW249" s="27">
        <f t="shared" si="419"/>
        <v>4835</v>
      </c>
      <c r="DX249" s="5"/>
      <c r="DY249" s="22">
        <f t="shared" si="377"/>
        <v>0</v>
      </c>
      <c r="DZ249" s="25">
        <f t="shared" si="420"/>
        <v>523</v>
      </c>
      <c r="EA249" s="22"/>
      <c r="EB249" s="22">
        <f t="shared" si="378"/>
        <v>0</v>
      </c>
      <c r="EC249" s="28">
        <f t="shared" si="421"/>
        <v>369</v>
      </c>
      <c r="ED249" s="5"/>
      <c r="EE249" s="43">
        <f t="shared" si="455"/>
        <v>0</v>
      </c>
      <c r="EF249" s="27">
        <f t="shared" si="422"/>
        <v>4769</v>
      </c>
      <c r="EG249" s="66"/>
      <c r="EH249" s="66">
        <f t="shared" si="380"/>
        <v>0</v>
      </c>
      <c r="EI249" s="67">
        <f t="shared" si="423"/>
        <v>24637</v>
      </c>
      <c r="EJ249" s="66"/>
      <c r="EK249" s="66">
        <f t="shared" si="381"/>
        <v>0</v>
      </c>
      <c r="EL249" s="67">
        <f t="shared" si="424"/>
        <v>23267</v>
      </c>
      <c r="EM249" s="110">
        <f t="shared" si="425"/>
        <v>149055.56176399998</v>
      </c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  <c r="KM249" s="7"/>
    </row>
    <row r="250" spans="1:299" ht="11.25" customHeight="1" x14ac:dyDescent="0.25">
      <c r="A250" s="11">
        <v>46053</v>
      </c>
      <c r="B250" s="187"/>
      <c r="C250" s="176">
        <v>8004952460</v>
      </c>
      <c r="D250" s="17" t="s">
        <v>32</v>
      </c>
      <c r="E250" s="18">
        <v>100</v>
      </c>
      <c r="F250" s="19">
        <v>3</v>
      </c>
      <c r="G250" s="20">
        <v>191516042049</v>
      </c>
      <c r="H250" s="66"/>
      <c r="I250" s="41">
        <f t="shared" si="356"/>
        <v>0</v>
      </c>
      <c r="J250" s="48">
        <f t="shared" si="440"/>
        <v>121975</v>
      </c>
      <c r="K250" s="66"/>
      <c r="L250" s="41">
        <f t="shared" si="460"/>
        <v>0</v>
      </c>
      <c r="M250" s="48">
        <f t="shared" si="441"/>
        <v>268882</v>
      </c>
      <c r="N250" s="66"/>
      <c r="O250" s="41">
        <f t="shared" si="357"/>
        <v>0</v>
      </c>
      <c r="P250" s="48">
        <f t="shared" si="442"/>
        <v>115852</v>
      </c>
      <c r="Q250" s="66"/>
      <c r="R250" s="66">
        <f t="shared" si="358"/>
        <v>0</v>
      </c>
      <c r="S250" s="67">
        <f t="shared" si="443"/>
        <v>58032</v>
      </c>
      <c r="T250" s="66"/>
      <c r="U250" s="66">
        <f t="shared" si="382"/>
        <v>0</v>
      </c>
      <c r="V250" s="67">
        <f t="shared" si="383"/>
        <v>67609</v>
      </c>
      <c r="X250" s="69">
        <f t="shared" si="359"/>
        <v>0</v>
      </c>
      <c r="Y250" s="67">
        <f t="shared" si="447"/>
        <v>16120</v>
      </c>
      <c r="Z250" s="66"/>
      <c r="AA250" s="68">
        <f t="shared" si="435"/>
        <v>0</v>
      </c>
      <c r="AB250" s="67">
        <f t="shared" si="384"/>
        <v>4013.5</v>
      </c>
      <c r="AC250" s="66"/>
      <c r="AD250" s="66">
        <f t="shared" si="461"/>
        <v>0</v>
      </c>
      <c r="AE250" s="67">
        <f t="shared" si="385"/>
        <v>7370.3</v>
      </c>
      <c r="AF250" s="66"/>
      <c r="AG250" s="78">
        <f t="shared" si="360"/>
        <v>0</v>
      </c>
      <c r="AH250" s="79">
        <f t="shared" si="386"/>
        <v>8394.7999999999993</v>
      </c>
      <c r="AI250" s="66"/>
      <c r="AJ250" s="68">
        <f t="shared" si="361"/>
        <v>0</v>
      </c>
      <c r="AK250" s="67">
        <f t="shared" si="387"/>
        <v>1078</v>
      </c>
      <c r="AL250" s="66"/>
      <c r="AM250" s="68">
        <f t="shared" si="362"/>
        <v>0</v>
      </c>
      <c r="AN250" s="67">
        <f t="shared" si="388"/>
        <v>811.10000000000014</v>
      </c>
      <c r="AO250" s="66"/>
      <c r="AP250" s="68">
        <f t="shared" si="363"/>
        <v>0</v>
      </c>
      <c r="AQ250" s="67">
        <f t="shared" si="389"/>
        <v>5927.4</v>
      </c>
      <c r="AR250" s="66"/>
      <c r="AS250" s="68">
        <f t="shared" si="364"/>
        <v>0</v>
      </c>
      <c r="AT250" s="67">
        <f t="shared" si="390"/>
        <v>2107.6</v>
      </c>
      <c r="AU250" s="66"/>
      <c r="AV250" s="66">
        <f t="shared" si="391"/>
        <v>0</v>
      </c>
      <c r="AW250" s="42">
        <f t="shared" si="392"/>
        <v>591.04000000000019</v>
      </c>
      <c r="AX250" s="66"/>
      <c r="AY250" s="66">
        <f t="shared" si="393"/>
        <v>0</v>
      </c>
      <c r="AZ250" s="67">
        <f t="shared" si="394"/>
        <v>1870</v>
      </c>
      <c r="BA250" s="66"/>
      <c r="BB250" s="68">
        <f t="shared" si="395"/>
        <v>0</v>
      </c>
      <c r="BC250" s="67">
        <f t="shared" si="396"/>
        <v>2830</v>
      </c>
      <c r="BD250" s="66"/>
      <c r="BE250" s="68">
        <f t="shared" si="397"/>
        <v>0</v>
      </c>
      <c r="BF250" s="67">
        <f t="shared" si="398"/>
        <v>1131.0000000000005</v>
      </c>
      <c r="BG250" s="66"/>
      <c r="BH250" s="68">
        <f t="shared" si="446"/>
        <v>312</v>
      </c>
      <c r="BI250" s="67">
        <f t="shared" si="452"/>
        <v>10690.400000000001</v>
      </c>
      <c r="BJ250" s="66"/>
      <c r="BK250" s="68">
        <f t="shared" si="399"/>
        <v>0</v>
      </c>
      <c r="BL250" s="67">
        <f t="shared" si="400"/>
        <v>5372</v>
      </c>
      <c r="BM250" s="66"/>
      <c r="BN250" s="68">
        <f t="shared" si="401"/>
        <v>0</v>
      </c>
      <c r="BO250" s="67">
        <f t="shared" si="402"/>
        <v>6613.8</v>
      </c>
      <c r="BP250" s="66"/>
      <c r="BQ250" s="68">
        <f t="shared" si="403"/>
        <v>0</v>
      </c>
      <c r="BR250" s="67">
        <f t="shared" si="404"/>
        <v>20638.199999999993</v>
      </c>
      <c r="BS250" s="66"/>
      <c r="BT250" s="66">
        <f t="shared" si="365"/>
        <v>200</v>
      </c>
      <c r="BU250" s="67">
        <f t="shared" si="453"/>
        <v>73337</v>
      </c>
      <c r="BV250" s="66"/>
      <c r="BW250" s="66">
        <f t="shared" si="366"/>
        <v>200</v>
      </c>
      <c r="BX250" s="67">
        <f t="shared" si="456"/>
        <v>55517</v>
      </c>
      <c r="BY250" s="66"/>
      <c r="BZ250" s="66">
        <f t="shared" si="367"/>
        <v>200</v>
      </c>
      <c r="CA250" s="67">
        <f t="shared" si="454"/>
        <v>65753</v>
      </c>
      <c r="CB250" s="66"/>
      <c r="CC250" s="66">
        <f t="shared" si="405"/>
        <v>0</v>
      </c>
      <c r="CD250" s="67">
        <f t="shared" si="354"/>
        <v>269.25</v>
      </c>
      <c r="CE250" s="66"/>
      <c r="CF250" s="66">
        <f t="shared" si="406"/>
        <v>0</v>
      </c>
      <c r="CG250" s="67">
        <f t="shared" si="407"/>
        <v>6982.9</v>
      </c>
      <c r="CH250" s="66"/>
      <c r="CI250" s="66">
        <f t="shared" si="368"/>
        <v>0</v>
      </c>
      <c r="CJ250" s="67">
        <f t="shared" si="408"/>
        <v>8750</v>
      </c>
      <c r="CK250" s="66"/>
      <c r="CL250" s="66">
        <f t="shared" si="409"/>
        <v>0</v>
      </c>
      <c r="CM250" s="79">
        <f t="shared" si="410"/>
        <v>4864</v>
      </c>
      <c r="CN250" s="66"/>
      <c r="CO250" s="68">
        <f t="shared" si="462"/>
        <v>0</v>
      </c>
      <c r="CP250" s="79">
        <f t="shared" si="411"/>
        <v>3955</v>
      </c>
      <c r="CQ250" s="66"/>
      <c r="CR250" s="68">
        <f t="shared" si="369"/>
        <v>0</v>
      </c>
      <c r="CS250" s="79">
        <f t="shared" si="457"/>
        <v>6656</v>
      </c>
      <c r="CT250" s="66"/>
      <c r="CU250" s="68">
        <f t="shared" si="370"/>
        <v>0</v>
      </c>
      <c r="CV250" s="79">
        <f t="shared" si="412"/>
        <v>7769</v>
      </c>
      <c r="CW250" s="66"/>
      <c r="CX250" s="66">
        <f t="shared" si="463"/>
        <v>0</v>
      </c>
      <c r="CY250" s="40">
        <f t="shared" si="448"/>
        <v>6582</v>
      </c>
      <c r="CZ250" s="65"/>
      <c r="DA250" s="66">
        <f t="shared" si="413"/>
        <v>0</v>
      </c>
      <c r="DB250" s="67">
        <f t="shared" si="458"/>
        <v>38056</v>
      </c>
      <c r="DC250" s="66"/>
      <c r="DD250" s="66">
        <f t="shared" si="414"/>
        <v>0</v>
      </c>
      <c r="DE250" s="67">
        <f t="shared" si="459"/>
        <v>34827</v>
      </c>
      <c r="DF250" s="66"/>
      <c r="DG250" s="69">
        <f t="shared" si="415"/>
        <v>0</v>
      </c>
      <c r="DH250" s="67">
        <f t="shared" si="444"/>
        <v>48520</v>
      </c>
      <c r="DI250" s="66"/>
      <c r="DJ250" s="66">
        <f t="shared" si="371"/>
        <v>0</v>
      </c>
      <c r="DK250" s="67">
        <f t="shared" si="416"/>
        <v>3139</v>
      </c>
      <c r="DM250" s="206">
        <f t="shared" si="372"/>
        <v>0</v>
      </c>
      <c r="DN250" s="25">
        <f t="shared" si="373"/>
        <v>0</v>
      </c>
      <c r="DO250" s="5"/>
      <c r="DP250" s="43">
        <f t="shared" si="374"/>
        <v>0</v>
      </c>
      <c r="DQ250" s="27">
        <f t="shared" si="417"/>
        <v>7097</v>
      </c>
      <c r="DR250" s="5"/>
      <c r="DS250" s="43">
        <f t="shared" si="375"/>
        <v>0</v>
      </c>
      <c r="DT250" s="27">
        <f t="shared" si="418"/>
        <v>4846</v>
      </c>
      <c r="DU250" s="5"/>
      <c r="DV250" s="43">
        <f t="shared" si="376"/>
        <v>0</v>
      </c>
      <c r="DW250" s="27">
        <f t="shared" si="419"/>
        <v>4835</v>
      </c>
      <c r="DX250" s="5"/>
      <c r="DY250" s="22">
        <f t="shared" si="377"/>
        <v>0</v>
      </c>
      <c r="DZ250" s="25">
        <f t="shared" si="420"/>
        <v>523</v>
      </c>
      <c r="EA250" s="22"/>
      <c r="EB250" s="22">
        <f t="shared" si="378"/>
        <v>0</v>
      </c>
      <c r="EC250" s="28">
        <f t="shared" si="421"/>
        <v>369</v>
      </c>
      <c r="ED250" s="5"/>
      <c r="EE250" s="43">
        <f t="shared" si="455"/>
        <v>0</v>
      </c>
      <c r="EF250" s="27">
        <f t="shared" si="422"/>
        <v>4769</v>
      </c>
      <c r="EG250" s="66"/>
      <c r="EH250" s="66">
        <f t="shared" si="380"/>
        <v>0</v>
      </c>
      <c r="EI250" s="67">
        <f t="shared" si="423"/>
        <v>24637</v>
      </c>
      <c r="EJ250" s="66"/>
      <c r="EK250" s="66">
        <f t="shared" si="381"/>
        <v>0</v>
      </c>
      <c r="EL250" s="67">
        <f t="shared" si="424"/>
        <v>23267</v>
      </c>
      <c r="EM250" s="110">
        <f t="shared" si="425"/>
        <v>148998.00904399998</v>
      </c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</row>
    <row r="251" spans="1:299" s="33" customFormat="1" ht="11.25" customHeight="1" x14ac:dyDescent="0.25">
      <c r="A251" s="11">
        <v>46053</v>
      </c>
      <c r="B251" s="187"/>
      <c r="C251" s="176">
        <v>8004952461</v>
      </c>
      <c r="D251" s="17" t="s">
        <v>38</v>
      </c>
      <c r="E251" s="18">
        <v>30</v>
      </c>
      <c r="F251" s="19">
        <v>5</v>
      </c>
      <c r="G251" s="20">
        <v>191516042025</v>
      </c>
      <c r="H251" s="66"/>
      <c r="I251" s="41">
        <f t="shared" si="356"/>
        <v>0</v>
      </c>
      <c r="J251" s="48">
        <f t="shared" si="440"/>
        <v>121975</v>
      </c>
      <c r="K251" s="66"/>
      <c r="L251" s="41">
        <f t="shared" si="460"/>
        <v>0</v>
      </c>
      <c r="M251" s="48">
        <f t="shared" si="441"/>
        <v>268882</v>
      </c>
      <c r="N251" s="66"/>
      <c r="O251" s="41">
        <f t="shared" si="357"/>
        <v>0</v>
      </c>
      <c r="P251" s="48">
        <f t="shared" si="442"/>
        <v>115852</v>
      </c>
      <c r="Q251" s="66"/>
      <c r="R251" s="66">
        <f t="shared" si="358"/>
        <v>0</v>
      </c>
      <c r="S251" s="67">
        <f t="shared" si="443"/>
        <v>58032</v>
      </c>
      <c r="T251" s="66"/>
      <c r="U251" s="66">
        <f t="shared" si="382"/>
        <v>0</v>
      </c>
      <c r="V251" s="67">
        <f t="shared" si="383"/>
        <v>67609</v>
      </c>
      <c r="W251" s="136"/>
      <c r="X251" s="69">
        <f t="shared" si="359"/>
        <v>0</v>
      </c>
      <c r="Y251" s="67">
        <f t="shared" si="447"/>
        <v>16120</v>
      </c>
      <c r="Z251" s="66"/>
      <c r="AA251" s="68">
        <f t="shared" si="435"/>
        <v>0</v>
      </c>
      <c r="AB251" s="67">
        <f t="shared" si="384"/>
        <v>4013.5</v>
      </c>
      <c r="AC251" s="66"/>
      <c r="AD251" s="66">
        <f t="shared" si="461"/>
        <v>0</v>
      </c>
      <c r="AE251" s="67">
        <f t="shared" si="385"/>
        <v>7370.3</v>
      </c>
      <c r="AF251" s="66"/>
      <c r="AG251" s="78">
        <f t="shared" si="360"/>
        <v>0</v>
      </c>
      <c r="AH251" s="79">
        <f t="shared" si="386"/>
        <v>8394.7999999999993</v>
      </c>
      <c r="AI251" s="66"/>
      <c r="AJ251" s="68">
        <f t="shared" si="361"/>
        <v>0</v>
      </c>
      <c r="AK251" s="67">
        <f t="shared" si="387"/>
        <v>1078</v>
      </c>
      <c r="AL251" s="66"/>
      <c r="AM251" s="68">
        <f t="shared" si="362"/>
        <v>0</v>
      </c>
      <c r="AN251" s="67">
        <f t="shared" si="388"/>
        <v>811.10000000000014</v>
      </c>
      <c r="AO251" s="66"/>
      <c r="AP251" s="68">
        <f t="shared" si="363"/>
        <v>0</v>
      </c>
      <c r="AQ251" s="67">
        <f t="shared" si="389"/>
        <v>5927.4</v>
      </c>
      <c r="AR251" s="66"/>
      <c r="AS251" s="68">
        <f t="shared" si="364"/>
        <v>0</v>
      </c>
      <c r="AT251" s="67">
        <f t="shared" si="390"/>
        <v>2107.6</v>
      </c>
      <c r="AU251" s="66"/>
      <c r="AV251" s="66">
        <f t="shared" si="391"/>
        <v>0</v>
      </c>
      <c r="AW251" s="42">
        <f t="shared" si="392"/>
        <v>591.04000000000019</v>
      </c>
      <c r="AX251" s="66"/>
      <c r="AY251" s="66">
        <f t="shared" si="393"/>
        <v>0</v>
      </c>
      <c r="AZ251" s="67">
        <f t="shared" si="394"/>
        <v>1870</v>
      </c>
      <c r="BA251" s="66"/>
      <c r="BB251" s="68">
        <f t="shared" si="395"/>
        <v>0</v>
      </c>
      <c r="BC251" s="67">
        <f t="shared" si="396"/>
        <v>2830</v>
      </c>
      <c r="BD251" s="66"/>
      <c r="BE251" s="68">
        <f t="shared" si="397"/>
        <v>0</v>
      </c>
      <c r="BF251" s="67">
        <f t="shared" si="398"/>
        <v>1131.0000000000005</v>
      </c>
      <c r="BG251" s="66"/>
      <c r="BH251" s="68">
        <f t="shared" si="446"/>
        <v>153.6</v>
      </c>
      <c r="BI251" s="67">
        <f t="shared" si="452"/>
        <v>10536.800000000001</v>
      </c>
      <c r="BJ251" s="66"/>
      <c r="BK251" s="68">
        <f t="shared" si="399"/>
        <v>0</v>
      </c>
      <c r="BL251" s="67">
        <f t="shared" si="400"/>
        <v>5372</v>
      </c>
      <c r="BM251" s="66"/>
      <c r="BN251" s="68">
        <f t="shared" si="401"/>
        <v>0</v>
      </c>
      <c r="BO251" s="67">
        <f t="shared" si="402"/>
        <v>6613.8</v>
      </c>
      <c r="BP251" s="66"/>
      <c r="BQ251" s="68">
        <f t="shared" si="403"/>
        <v>0</v>
      </c>
      <c r="BR251" s="67">
        <f t="shared" si="404"/>
        <v>20638.199999999993</v>
      </c>
      <c r="BS251" s="66"/>
      <c r="BT251" s="66">
        <f t="shared" si="365"/>
        <v>60</v>
      </c>
      <c r="BU251" s="67">
        <f t="shared" si="453"/>
        <v>73277</v>
      </c>
      <c r="BV251" s="66"/>
      <c r="BW251" s="66">
        <f t="shared" si="366"/>
        <v>60</v>
      </c>
      <c r="BX251" s="67">
        <f t="shared" si="456"/>
        <v>55457</v>
      </c>
      <c r="BY251" s="66"/>
      <c r="BZ251" s="66">
        <f t="shared" si="367"/>
        <v>60</v>
      </c>
      <c r="CA251" s="67">
        <f t="shared" si="454"/>
        <v>65693</v>
      </c>
      <c r="CB251" s="66"/>
      <c r="CC251" s="66">
        <f t="shared" si="405"/>
        <v>0</v>
      </c>
      <c r="CD251" s="67">
        <f t="shared" si="354"/>
        <v>269.25</v>
      </c>
      <c r="CE251" s="66"/>
      <c r="CF251" s="66">
        <f t="shared" si="406"/>
        <v>0</v>
      </c>
      <c r="CG251" s="67">
        <f t="shared" si="407"/>
        <v>6982.9</v>
      </c>
      <c r="CH251" s="66"/>
      <c r="CI251" s="66">
        <f t="shared" si="368"/>
        <v>0</v>
      </c>
      <c r="CJ251" s="67">
        <f t="shared" si="408"/>
        <v>8750</v>
      </c>
      <c r="CK251" s="66"/>
      <c r="CL251" s="66">
        <f t="shared" si="409"/>
        <v>0</v>
      </c>
      <c r="CM251" s="79">
        <f t="shared" si="410"/>
        <v>4864</v>
      </c>
      <c r="CN251" s="66"/>
      <c r="CO251" s="68">
        <f t="shared" si="462"/>
        <v>0</v>
      </c>
      <c r="CP251" s="79">
        <f t="shared" si="411"/>
        <v>3955</v>
      </c>
      <c r="CQ251" s="66"/>
      <c r="CR251" s="68">
        <f t="shared" si="369"/>
        <v>0</v>
      </c>
      <c r="CS251" s="79">
        <f t="shared" si="457"/>
        <v>6656</v>
      </c>
      <c r="CT251" s="66"/>
      <c r="CU251" s="68">
        <f t="shared" si="370"/>
        <v>0</v>
      </c>
      <c r="CV251" s="79">
        <f t="shared" si="412"/>
        <v>7769</v>
      </c>
      <c r="CW251" s="66"/>
      <c r="CX251" s="66">
        <f t="shared" si="463"/>
        <v>0</v>
      </c>
      <c r="CY251" s="40">
        <f t="shared" si="448"/>
        <v>6582</v>
      </c>
      <c r="CZ251" s="65"/>
      <c r="DA251" s="66">
        <f t="shared" si="413"/>
        <v>0</v>
      </c>
      <c r="DB251" s="67">
        <f t="shared" si="458"/>
        <v>38056</v>
      </c>
      <c r="DC251" s="66"/>
      <c r="DD251" s="66">
        <f t="shared" si="414"/>
        <v>0</v>
      </c>
      <c r="DE251" s="67">
        <f t="shared" si="459"/>
        <v>34827</v>
      </c>
      <c r="DF251" s="66"/>
      <c r="DG251" s="69">
        <f t="shared" si="415"/>
        <v>0</v>
      </c>
      <c r="DH251" s="67">
        <f t="shared" si="444"/>
        <v>48520</v>
      </c>
      <c r="DI251" s="66"/>
      <c r="DJ251" s="66">
        <f t="shared" si="371"/>
        <v>0</v>
      </c>
      <c r="DK251" s="67">
        <f t="shared" si="416"/>
        <v>3139</v>
      </c>
      <c r="DL251" s="210"/>
      <c r="DM251" s="206">
        <f t="shared" si="372"/>
        <v>0</v>
      </c>
      <c r="DN251" s="25">
        <f t="shared" si="373"/>
        <v>0</v>
      </c>
      <c r="DO251" s="5"/>
      <c r="DP251" s="43">
        <f t="shared" si="374"/>
        <v>0</v>
      </c>
      <c r="DQ251" s="27">
        <f t="shared" si="417"/>
        <v>7097</v>
      </c>
      <c r="DR251" s="5"/>
      <c r="DS251" s="43">
        <f t="shared" si="375"/>
        <v>0</v>
      </c>
      <c r="DT251" s="27">
        <f t="shared" si="418"/>
        <v>4846</v>
      </c>
      <c r="DU251" s="5"/>
      <c r="DV251" s="43">
        <f t="shared" si="376"/>
        <v>0</v>
      </c>
      <c r="DW251" s="27">
        <f t="shared" si="419"/>
        <v>4835</v>
      </c>
      <c r="DX251" s="5"/>
      <c r="DY251" s="22">
        <f t="shared" si="377"/>
        <v>0</v>
      </c>
      <c r="DZ251" s="25">
        <f t="shared" si="420"/>
        <v>523</v>
      </c>
      <c r="EA251" s="22"/>
      <c r="EB251" s="22">
        <f t="shared" si="378"/>
        <v>0</v>
      </c>
      <c r="EC251" s="28">
        <f t="shared" si="421"/>
        <v>369</v>
      </c>
      <c r="ED251" s="5"/>
      <c r="EE251" s="43">
        <f t="shared" si="455"/>
        <v>0</v>
      </c>
      <c r="EF251" s="27">
        <f t="shared" si="422"/>
        <v>4769</v>
      </c>
      <c r="EG251" s="66"/>
      <c r="EH251" s="66">
        <f t="shared" si="380"/>
        <v>0</v>
      </c>
      <c r="EI251" s="67">
        <f t="shared" si="423"/>
        <v>24637</v>
      </c>
      <c r="EJ251" s="66"/>
      <c r="EK251" s="66">
        <f t="shared" si="381"/>
        <v>0</v>
      </c>
      <c r="EL251" s="67">
        <f t="shared" si="424"/>
        <v>23267</v>
      </c>
      <c r="EM251" s="110">
        <f t="shared" si="425"/>
        <v>148789.19208400004</v>
      </c>
      <c r="EN251" s="7"/>
      <c r="EO251" s="7"/>
      <c r="EP251" s="7"/>
      <c r="EQ251" s="7"/>
      <c r="ER251" s="7"/>
      <c r="ES251" s="7"/>
      <c r="ET251" s="7"/>
    </row>
    <row r="252" spans="1:299" s="35" customFormat="1" ht="11.25" customHeight="1" x14ac:dyDescent="0.25">
      <c r="A252" s="169">
        <v>46053</v>
      </c>
      <c r="B252" s="193"/>
      <c r="C252" s="176">
        <v>8004953431</v>
      </c>
      <c r="D252" s="17" t="s">
        <v>79</v>
      </c>
      <c r="E252" s="18">
        <v>40</v>
      </c>
      <c r="F252" s="19">
        <v>15</v>
      </c>
      <c r="G252" s="20">
        <v>191516041943</v>
      </c>
      <c r="H252" s="66"/>
      <c r="I252" s="41">
        <f t="shared" si="356"/>
        <v>0</v>
      </c>
      <c r="J252" s="48">
        <f t="shared" si="440"/>
        <v>121975</v>
      </c>
      <c r="K252" s="66"/>
      <c r="L252" s="41">
        <f t="shared" si="460"/>
        <v>0</v>
      </c>
      <c r="M252" s="48">
        <f t="shared" si="441"/>
        <v>268882</v>
      </c>
      <c r="N252" s="66"/>
      <c r="O252" s="41">
        <f t="shared" si="357"/>
        <v>0</v>
      </c>
      <c r="P252" s="48">
        <f t="shared" si="442"/>
        <v>115852</v>
      </c>
      <c r="Q252" s="66"/>
      <c r="R252" s="66">
        <f t="shared" si="358"/>
        <v>0</v>
      </c>
      <c r="S252" s="67">
        <f t="shared" si="443"/>
        <v>58032</v>
      </c>
      <c r="T252" s="66"/>
      <c r="U252" s="66">
        <f t="shared" si="382"/>
        <v>0</v>
      </c>
      <c r="V252" s="67">
        <f t="shared" si="383"/>
        <v>67609</v>
      </c>
      <c r="W252" s="136"/>
      <c r="X252" s="69">
        <f t="shared" si="359"/>
        <v>0</v>
      </c>
      <c r="Y252" s="67">
        <f t="shared" si="447"/>
        <v>16120</v>
      </c>
      <c r="Z252" s="66"/>
      <c r="AA252" s="68">
        <f t="shared" si="435"/>
        <v>0</v>
      </c>
      <c r="AB252" s="67">
        <f t="shared" si="384"/>
        <v>4013.5</v>
      </c>
      <c r="AC252" s="66"/>
      <c r="AD252" s="66">
        <f t="shared" si="461"/>
        <v>0</v>
      </c>
      <c r="AE252" s="67">
        <f t="shared" si="385"/>
        <v>7370.3</v>
      </c>
      <c r="AF252" s="66"/>
      <c r="AG252" s="78">
        <f t="shared" si="360"/>
        <v>0</v>
      </c>
      <c r="AH252" s="79">
        <f t="shared" si="386"/>
        <v>8394.7999999999993</v>
      </c>
      <c r="AI252" s="66"/>
      <c r="AJ252" s="68">
        <f t="shared" si="361"/>
        <v>0</v>
      </c>
      <c r="AK252" s="67">
        <f t="shared" si="387"/>
        <v>1078</v>
      </c>
      <c r="AL252" s="66"/>
      <c r="AM252" s="68">
        <f t="shared" si="362"/>
        <v>0</v>
      </c>
      <c r="AN252" s="67">
        <f t="shared" si="388"/>
        <v>811.10000000000014</v>
      </c>
      <c r="AO252" s="66"/>
      <c r="AP252" s="68">
        <f t="shared" si="363"/>
        <v>0</v>
      </c>
      <c r="AQ252" s="67">
        <f t="shared" si="389"/>
        <v>5927.4</v>
      </c>
      <c r="AR252" s="66"/>
      <c r="AS252" s="68">
        <f t="shared" si="364"/>
        <v>0</v>
      </c>
      <c r="AT252" s="67">
        <f t="shared" si="390"/>
        <v>2107.6</v>
      </c>
      <c r="AU252" s="66"/>
      <c r="AV252" s="66">
        <f t="shared" si="391"/>
        <v>0</v>
      </c>
      <c r="AW252" s="42">
        <f t="shared" si="392"/>
        <v>591.04000000000019</v>
      </c>
      <c r="AX252" s="66"/>
      <c r="AY252" s="66">
        <f t="shared" si="393"/>
        <v>0</v>
      </c>
      <c r="AZ252" s="67">
        <f t="shared" si="394"/>
        <v>1870</v>
      </c>
      <c r="BA252" s="66"/>
      <c r="BB252" s="68">
        <f t="shared" si="395"/>
        <v>0</v>
      </c>
      <c r="BC252" s="67">
        <f t="shared" si="396"/>
        <v>2830</v>
      </c>
      <c r="BD252" s="66"/>
      <c r="BE252" s="68">
        <f t="shared" si="397"/>
        <v>0</v>
      </c>
      <c r="BF252" s="67">
        <f t="shared" si="398"/>
        <v>1131.0000000000005</v>
      </c>
      <c r="BG252" s="66"/>
      <c r="BH252" s="68">
        <f t="shared" si="446"/>
        <v>604.79999999999995</v>
      </c>
      <c r="BI252" s="67">
        <f t="shared" si="452"/>
        <v>9932.0000000000018</v>
      </c>
      <c r="BJ252" s="66"/>
      <c r="BK252" s="68">
        <f t="shared" si="399"/>
        <v>0</v>
      </c>
      <c r="BL252" s="67">
        <f t="shared" si="400"/>
        <v>5372</v>
      </c>
      <c r="BM252" s="66"/>
      <c r="BN252" s="68">
        <f t="shared" si="401"/>
        <v>0</v>
      </c>
      <c r="BO252" s="67">
        <f t="shared" si="402"/>
        <v>6613.8</v>
      </c>
      <c r="BP252" s="66"/>
      <c r="BQ252" s="68">
        <f t="shared" si="403"/>
        <v>0</v>
      </c>
      <c r="BR252" s="67">
        <f t="shared" si="404"/>
        <v>20638.199999999993</v>
      </c>
      <c r="BS252" s="66"/>
      <c r="BT252" s="66">
        <f t="shared" si="365"/>
        <v>80</v>
      </c>
      <c r="BU252" s="67">
        <f t="shared" si="453"/>
        <v>73197</v>
      </c>
      <c r="BV252" s="66"/>
      <c r="BW252" s="66">
        <f t="shared" si="366"/>
        <v>80</v>
      </c>
      <c r="BX252" s="67">
        <f t="shared" si="456"/>
        <v>55377</v>
      </c>
      <c r="BY252" s="66"/>
      <c r="BZ252" s="66">
        <f t="shared" si="367"/>
        <v>80</v>
      </c>
      <c r="CA252" s="67">
        <f t="shared" si="454"/>
        <v>65613</v>
      </c>
      <c r="CB252" s="66"/>
      <c r="CC252" s="66">
        <f t="shared" si="405"/>
        <v>0</v>
      </c>
      <c r="CD252" s="67">
        <f t="shared" si="354"/>
        <v>269.25</v>
      </c>
      <c r="CE252" s="66"/>
      <c r="CF252" s="66">
        <f t="shared" si="406"/>
        <v>0</v>
      </c>
      <c r="CG252" s="67">
        <f t="shared" si="407"/>
        <v>6982.9</v>
      </c>
      <c r="CH252" s="66"/>
      <c r="CI252" s="66">
        <f t="shared" si="368"/>
        <v>0</v>
      </c>
      <c r="CJ252" s="67">
        <f t="shared" si="408"/>
        <v>8750</v>
      </c>
      <c r="CK252" s="66"/>
      <c r="CL252" s="66">
        <f t="shared" si="409"/>
        <v>0</v>
      </c>
      <c r="CM252" s="79">
        <f t="shared" si="410"/>
        <v>4864</v>
      </c>
      <c r="CN252" s="66"/>
      <c r="CO252" s="68">
        <f t="shared" si="462"/>
        <v>0</v>
      </c>
      <c r="CP252" s="79">
        <f t="shared" si="411"/>
        <v>3955</v>
      </c>
      <c r="CQ252" s="66"/>
      <c r="CR252" s="68">
        <f t="shared" si="369"/>
        <v>0</v>
      </c>
      <c r="CS252" s="79">
        <f t="shared" si="457"/>
        <v>6656</v>
      </c>
      <c r="CT252" s="66"/>
      <c r="CU252" s="68">
        <f t="shared" si="370"/>
        <v>0</v>
      </c>
      <c r="CV252" s="79">
        <f t="shared" si="412"/>
        <v>7769</v>
      </c>
      <c r="CW252" s="66"/>
      <c r="CX252" s="66">
        <f t="shared" si="463"/>
        <v>0</v>
      </c>
      <c r="CY252" s="40">
        <f t="shared" si="448"/>
        <v>6582</v>
      </c>
      <c r="CZ252" s="65"/>
      <c r="DA252" s="66">
        <f t="shared" si="413"/>
        <v>0</v>
      </c>
      <c r="DB252" s="67">
        <f t="shared" si="458"/>
        <v>38056</v>
      </c>
      <c r="DC252" s="66"/>
      <c r="DD252" s="66">
        <f t="shared" si="414"/>
        <v>0</v>
      </c>
      <c r="DE252" s="67">
        <f t="shared" si="459"/>
        <v>34827</v>
      </c>
      <c r="DF252" s="66"/>
      <c r="DG252" s="69">
        <f t="shared" si="415"/>
        <v>0</v>
      </c>
      <c r="DH252" s="67">
        <f t="shared" si="444"/>
        <v>48520</v>
      </c>
      <c r="DI252" s="66"/>
      <c r="DJ252" s="66">
        <f t="shared" si="371"/>
        <v>0</v>
      </c>
      <c r="DK252" s="67">
        <f t="shared" si="416"/>
        <v>3139</v>
      </c>
      <c r="DL252" s="210"/>
      <c r="DM252" s="206">
        <f t="shared" si="372"/>
        <v>0</v>
      </c>
      <c r="DN252" s="25">
        <f t="shared" si="373"/>
        <v>0</v>
      </c>
      <c r="DO252" s="5"/>
      <c r="DP252" s="43">
        <f t="shared" si="374"/>
        <v>0</v>
      </c>
      <c r="DQ252" s="27">
        <f t="shared" si="417"/>
        <v>7097</v>
      </c>
      <c r="DR252" s="5"/>
      <c r="DS252" s="43">
        <f t="shared" si="375"/>
        <v>0</v>
      </c>
      <c r="DT252" s="27">
        <f t="shared" si="418"/>
        <v>4846</v>
      </c>
      <c r="DU252" s="5"/>
      <c r="DV252" s="43">
        <f t="shared" si="376"/>
        <v>0</v>
      </c>
      <c r="DW252" s="27">
        <f t="shared" si="419"/>
        <v>4835</v>
      </c>
      <c r="DX252" s="5"/>
      <c r="DY252" s="22">
        <f t="shared" si="377"/>
        <v>0</v>
      </c>
      <c r="DZ252" s="25">
        <f t="shared" si="420"/>
        <v>523</v>
      </c>
      <c r="EA252" s="22"/>
      <c r="EB252" s="22">
        <f t="shared" si="378"/>
        <v>0</v>
      </c>
      <c r="EC252" s="28">
        <f t="shared" si="421"/>
        <v>369</v>
      </c>
      <c r="ED252" s="5"/>
      <c r="EE252" s="43">
        <f t="shared" si="455"/>
        <v>0</v>
      </c>
      <c r="EF252" s="27">
        <f t="shared" si="422"/>
        <v>4769</v>
      </c>
      <c r="EG252" s="66"/>
      <c r="EH252" s="66">
        <f t="shared" si="380"/>
        <v>0</v>
      </c>
      <c r="EI252" s="67">
        <f t="shared" si="423"/>
        <v>24637</v>
      </c>
      <c r="EJ252" s="66"/>
      <c r="EK252" s="66">
        <f t="shared" si="381"/>
        <v>0</v>
      </c>
      <c r="EL252" s="67">
        <f t="shared" si="424"/>
        <v>23267</v>
      </c>
      <c r="EM252" s="110">
        <f t="shared" si="425"/>
        <v>148729.42968400003</v>
      </c>
    </row>
    <row r="253" spans="1:299" s="35" customFormat="1" ht="11.25" customHeight="1" x14ac:dyDescent="0.25">
      <c r="A253" s="169">
        <v>46053</v>
      </c>
      <c r="B253" s="193"/>
      <c r="C253" s="176">
        <v>8004953437</v>
      </c>
      <c r="D253" s="17" t="s">
        <v>31</v>
      </c>
      <c r="E253" s="18">
        <v>100</v>
      </c>
      <c r="F253" s="19">
        <v>1</v>
      </c>
      <c r="G253" s="20">
        <v>191516042056</v>
      </c>
      <c r="H253" s="66"/>
      <c r="I253" s="41">
        <f t="shared" si="356"/>
        <v>0</v>
      </c>
      <c r="J253" s="48">
        <f t="shared" ref="J253:J274" si="464">J252+H253-I253</f>
        <v>121975</v>
      </c>
      <c r="K253" s="66"/>
      <c r="L253" s="41">
        <f t="shared" si="460"/>
        <v>0</v>
      </c>
      <c r="M253" s="48">
        <f t="shared" ref="M253:M274" si="465">M252+K253-L253</f>
        <v>268882</v>
      </c>
      <c r="N253" s="66"/>
      <c r="O253" s="41">
        <f t="shared" si="357"/>
        <v>0</v>
      </c>
      <c r="P253" s="48">
        <f t="shared" ref="P253:P274" si="466">P252+N253-O253</f>
        <v>115852</v>
      </c>
      <c r="Q253" s="66"/>
      <c r="R253" s="66">
        <f t="shared" si="358"/>
        <v>0</v>
      </c>
      <c r="S253" s="67">
        <f t="shared" si="443"/>
        <v>58032</v>
      </c>
      <c r="T253" s="66"/>
      <c r="U253" s="66">
        <f t="shared" si="382"/>
        <v>0</v>
      </c>
      <c r="V253" s="67">
        <f t="shared" si="383"/>
        <v>67609</v>
      </c>
      <c r="W253" s="136"/>
      <c r="X253" s="69">
        <f t="shared" si="359"/>
        <v>0</v>
      </c>
      <c r="Y253" s="67">
        <f t="shared" si="447"/>
        <v>16120</v>
      </c>
      <c r="Z253" s="66"/>
      <c r="AA253" s="68">
        <f t="shared" si="435"/>
        <v>0</v>
      </c>
      <c r="AB253" s="67">
        <f t="shared" si="384"/>
        <v>4013.5</v>
      </c>
      <c r="AC253" s="66"/>
      <c r="AD253" s="66">
        <f t="shared" si="461"/>
        <v>0</v>
      </c>
      <c r="AE253" s="67">
        <f t="shared" si="385"/>
        <v>7370.3</v>
      </c>
      <c r="AF253" s="66"/>
      <c r="AG253" s="78">
        <f t="shared" si="360"/>
        <v>0</v>
      </c>
      <c r="AH253" s="79">
        <f t="shared" si="386"/>
        <v>8394.7999999999993</v>
      </c>
      <c r="AI253" s="66"/>
      <c r="AJ253" s="68">
        <f t="shared" si="361"/>
        <v>0</v>
      </c>
      <c r="AK253" s="67">
        <f t="shared" si="387"/>
        <v>1078</v>
      </c>
      <c r="AL253" s="66"/>
      <c r="AM253" s="68">
        <f t="shared" si="362"/>
        <v>0</v>
      </c>
      <c r="AN253" s="67">
        <f t="shared" si="388"/>
        <v>811.10000000000014</v>
      </c>
      <c r="AO253" s="66"/>
      <c r="AP253" s="68">
        <f t="shared" si="363"/>
        <v>0</v>
      </c>
      <c r="AQ253" s="67">
        <f t="shared" si="389"/>
        <v>5927.4</v>
      </c>
      <c r="AR253" s="66"/>
      <c r="AS253" s="68">
        <f t="shared" si="364"/>
        <v>0</v>
      </c>
      <c r="AT253" s="67">
        <f t="shared" si="390"/>
        <v>2107.6</v>
      </c>
      <c r="AU253" s="66"/>
      <c r="AV253" s="66">
        <f t="shared" si="391"/>
        <v>0</v>
      </c>
      <c r="AW253" s="42">
        <f t="shared" si="392"/>
        <v>591.04000000000019</v>
      </c>
      <c r="AX253" s="66"/>
      <c r="AY253" s="66">
        <f t="shared" si="393"/>
        <v>0</v>
      </c>
      <c r="AZ253" s="67">
        <f t="shared" si="394"/>
        <v>1870</v>
      </c>
      <c r="BA253" s="66"/>
      <c r="BB253" s="68">
        <f t="shared" si="395"/>
        <v>0</v>
      </c>
      <c r="BC253" s="67">
        <f t="shared" si="396"/>
        <v>2830</v>
      </c>
      <c r="BD253" s="66"/>
      <c r="BE253" s="68">
        <f t="shared" si="397"/>
        <v>0</v>
      </c>
      <c r="BF253" s="67">
        <f t="shared" si="398"/>
        <v>1131.0000000000005</v>
      </c>
      <c r="BG253" s="66"/>
      <c r="BH253" s="68">
        <f t="shared" si="446"/>
        <v>112.00000000000001</v>
      </c>
      <c r="BI253" s="67">
        <f t="shared" si="452"/>
        <v>9820.0000000000018</v>
      </c>
      <c r="BJ253" s="66"/>
      <c r="BK253" s="68">
        <f t="shared" si="399"/>
        <v>0</v>
      </c>
      <c r="BL253" s="67">
        <f t="shared" si="400"/>
        <v>5372</v>
      </c>
      <c r="BM253" s="66"/>
      <c r="BN253" s="68">
        <f t="shared" si="401"/>
        <v>0</v>
      </c>
      <c r="BO253" s="67">
        <f t="shared" si="402"/>
        <v>6613.8</v>
      </c>
      <c r="BP253" s="66"/>
      <c r="BQ253" s="68">
        <f t="shared" si="403"/>
        <v>0</v>
      </c>
      <c r="BR253" s="67">
        <f t="shared" si="404"/>
        <v>20638.199999999993</v>
      </c>
      <c r="BS253" s="66"/>
      <c r="BT253" s="66">
        <f t="shared" si="365"/>
        <v>200</v>
      </c>
      <c r="BU253" s="67">
        <f t="shared" si="453"/>
        <v>72997</v>
      </c>
      <c r="BV253" s="66"/>
      <c r="BW253" s="66">
        <f t="shared" si="366"/>
        <v>200</v>
      </c>
      <c r="BX253" s="67">
        <f t="shared" si="456"/>
        <v>55177</v>
      </c>
      <c r="BY253" s="66"/>
      <c r="BZ253" s="66">
        <f t="shared" si="367"/>
        <v>200</v>
      </c>
      <c r="CA253" s="67">
        <f t="shared" si="454"/>
        <v>65413</v>
      </c>
      <c r="CB253" s="66"/>
      <c r="CC253" s="66">
        <f t="shared" si="405"/>
        <v>0</v>
      </c>
      <c r="CD253" s="67">
        <f t="shared" si="354"/>
        <v>269.25</v>
      </c>
      <c r="CE253" s="66"/>
      <c r="CF253" s="66">
        <f t="shared" si="406"/>
        <v>0</v>
      </c>
      <c r="CG253" s="67">
        <f t="shared" si="407"/>
        <v>6982.9</v>
      </c>
      <c r="CH253" s="66"/>
      <c r="CI253" s="66">
        <f t="shared" si="368"/>
        <v>0</v>
      </c>
      <c r="CJ253" s="67">
        <f t="shared" si="408"/>
        <v>8750</v>
      </c>
      <c r="CK253" s="66"/>
      <c r="CL253" s="66">
        <f t="shared" si="409"/>
        <v>0</v>
      </c>
      <c r="CM253" s="79">
        <f t="shared" si="410"/>
        <v>4864</v>
      </c>
      <c r="CN253" s="66"/>
      <c r="CO253" s="68">
        <f t="shared" si="462"/>
        <v>0</v>
      </c>
      <c r="CP253" s="79">
        <f t="shared" si="411"/>
        <v>3955</v>
      </c>
      <c r="CQ253" s="66"/>
      <c r="CR253" s="68">
        <f t="shared" si="369"/>
        <v>0</v>
      </c>
      <c r="CS253" s="79">
        <f t="shared" si="457"/>
        <v>6656</v>
      </c>
      <c r="CT253" s="66"/>
      <c r="CU253" s="68">
        <f t="shared" si="370"/>
        <v>0</v>
      </c>
      <c r="CV253" s="79">
        <f t="shared" si="412"/>
        <v>7769</v>
      </c>
      <c r="CW253" s="66"/>
      <c r="CX253" s="66">
        <f t="shared" si="463"/>
        <v>0</v>
      </c>
      <c r="CY253" s="40">
        <f t="shared" si="448"/>
        <v>6582</v>
      </c>
      <c r="CZ253" s="65"/>
      <c r="DA253" s="66">
        <f t="shared" si="413"/>
        <v>0</v>
      </c>
      <c r="DB253" s="67">
        <f t="shared" si="458"/>
        <v>38056</v>
      </c>
      <c r="DC253" s="66"/>
      <c r="DD253" s="66">
        <f t="shared" si="414"/>
        <v>0</v>
      </c>
      <c r="DE253" s="67">
        <f t="shared" si="459"/>
        <v>34827</v>
      </c>
      <c r="DF253" s="66"/>
      <c r="DG253" s="69">
        <f t="shared" si="415"/>
        <v>0</v>
      </c>
      <c r="DH253" s="67">
        <f t="shared" si="444"/>
        <v>48520</v>
      </c>
      <c r="DI253" s="66"/>
      <c r="DJ253" s="66">
        <f t="shared" si="371"/>
        <v>0</v>
      </c>
      <c r="DK253" s="67">
        <f t="shared" si="416"/>
        <v>3139</v>
      </c>
      <c r="DL253" s="210"/>
      <c r="DM253" s="206">
        <f t="shared" si="372"/>
        <v>0</v>
      </c>
      <c r="DN253" s="25">
        <f t="shared" si="373"/>
        <v>0</v>
      </c>
      <c r="DO253" s="5"/>
      <c r="DP253" s="43">
        <f t="shared" si="374"/>
        <v>0</v>
      </c>
      <c r="DQ253" s="27">
        <f t="shared" si="417"/>
        <v>7097</v>
      </c>
      <c r="DR253" s="5"/>
      <c r="DS253" s="43">
        <f t="shared" si="375"/>
        <v>0</v>
      </c>
      <c r="DT253" s="27">
        <f t="shared" si="418"/>
        <v>4846</v>
      </c>
      <c r="DU253" s="5"/>
      <c r="DV253" s="43">
        <f t="shared" si="376"/>
        <v>0</v>
      </c>
      <c r="DW253" s="27">
        <f t="shared" si="419"/>
        <v>4835</v>
      </c>
      <c r="DX253" s="5"/>
      <c r="DY253" s="22">
        <f t="shared" si="377"/>
        <v>0</v>
      </c>
      <c r="DZ253" s="25">
        <f t="shared" si="420"/>
        <v>523</v>
      </c>
      <c r="EA253" s="22"/>
      <c r="EB253" s="22">
        <f t="shared" si="378"/>
        <v>0</v>
      </c>
      <c r="EC253" s="28">
        <f t="shared" si="421"/>
        <v>369</v>
      </c>
      <c r="ED253" s="5"/>
      <c r="EE253" s="43">
        <f t="shared" si="455"/>
        <v>0</v>
      </c>
      <c r="EF253" s="27">
        <f t="shared" si="422"/>
        <v>4769</v>
      </c>
      <c r="EG253" s="66"/>
      <c r="EH253" s="66">
        <f t="shared" si="380"/>
        <v>0</v>
      </c>
      <c r="EI253" s="67">
        <f t="shared" si="423"/>
        <v>24637</v>
      </c>
      <c r="EJ253" s="66"/>
      <c r="EK253" s="66">
        <f t="shared" si="381"/>
        <v>0</v>
      </c>
      <c r="EL253" s="67">
        <f t="shared" si="424"/>
        <v>23267</v>
      </c>
      <c r="EM253" s="110">
        <f t="shared" si="425"/>
        <v>148666.16728400002</v>
      </c>
    </row>
    <row r="254" spans="1:299" s="35" customFormat="1" ht="11.25" customHeight="1" x14ac:dyDescent="0.25">
      <c r="A254" s="11">
        <v>46053</v>
      </c>
      <c r="B254" s="187"/>
      <c r="C254" s="177">
        <v>8004953491</v>
      </c>
      <c r="D254" s="147" t="s">
        <v>267</v>
      </c>
      <c r="E254" s="148">
        <v>100</v>
      </c>
      <c r="F254" s="149">
        <v>1</v>
      </c>
      <c r="G254" s="148">
        <v>191516097964</v>
      </c>
      <c r="H254" s="66"/>
      <c r="I254" s="41">
        <f t="shared" si="356"/>
        <v>0</v>
      </c>
      <c r="J254" s="48">
        <f t="shared" si="464"/>
        <v>121975</v>
      </c>
      <c r="K254" s="66"/>
      <c r="L254" s="41">
        <f t="shared" si="460"/>
        <v>0</v>
      </c>
      <c r="M254" s="48">
        <f t="shared" si="465"/>
        <v>268882</v>
      </c>
      <c r="N254" s="66"/>
      <c r="O254" s="41">
        <f t="shared" si="357"/>
        <v>0</v>
      </c>
      <c r="P254" s="48">
        <f t="shared" si="466"/>
        <v>115852</v>
      </c>
      <c r="Q254" s="66"/>
      <c r="R254" s="66">
        <f t="shared" si="358"/>
        <v>0</v>
      </c>
      <c r="S254" s="67">
        <f t="shared" si="443"/>
        <v>58032</v>
      </c>
      <c r="T254" s="66"/>
      <c r="U254" s="66">
        <f t="shared" si="382"/>
        <v>0</v>
      </c>
      <c r="V254" s="67">
        <f t="shared" si="383"/>
        <v>67609</v>
      </c>
      <c r="W254" s="136"/>
      <c r="X254" s="69">
        <f t="shared" si="359"/>
        <v>0</v>
      </c>
      <c r="Y254" s="67">
        <f t="shared" si="447"/>
        <v>16120</v>
      </c>
      <c r="Z254" s="66"/>
      <c r="AA254" s="68">
        <f t="shared" si="435"/>
        <v>0</v>
      </c>
      <c r="AB254" s="67">
        <f t="shared" si="384"/>
        <v>4013.5</v>
      </c>
      <c r="AC254" s="66"/>
      <c r="AD254" s="66">
        <f t="shared" si="461"/>
        <v>0</v>
      </c>
      <c r="AE254" s="67">
        <f t="shared" si="385"/>
        <v>7370.3</v>
      </c>
      <c r="AF254" s="66"/>
      <c r="AG254" s="78">
        <f t="shared" si="360"/>
        <v>0</v>
      </c>
      <c r="AH254" s="79">
        <f t="shared" si="386"/>
        <v>8394.7999999999993</v>
      </c>
      <c r="AI254" s="66"/>
      <c r="AJ254" s="68">
        <f t="shared" si="361"/>
        <v>0</v>
      </c>
      <c r="AK254" s="67">
        <f t="shared" si="387"/>
        <v>1078</v>
      </c>
      <c r="AL254" s="66"/>
      <c r="AM254" s="68">
        <f t="shared" si="362"/>
        <v>0</v>
      </c>
      <c r="AN254" s="67">
        <f t="shared" si="388"/>
        <v>811.10000000000014</v>
      </c>
      <c r="AO254" s="66"/>
      <c r="AP254" s="68">
        <f t="shared" si="363"/>
        <v>0</v>
      </c>
      <c r="AQ254" s="67">
        <f t="shared" si="389"/>
        <v>5927.4</v>
      </c>
      <c r="AR254" s="66"/>
      <c r="AS254" s="68">
        <f t="shared" si="364"/>
        <v>0</v>
      </c>
      <c r="AT254" s="67">
        <f t="shared" si="390"/>
        <v>2107.6</v>
      </c>
      <c r="AU254" s="66"/>
      <c r="AV254" s="66">
        <f t="shared" si="391"/>
        <v>0</v>
      </c>
      <c r="AW254" s="42">
        <f t="shared" si="392"/>
        <v>591.04000000000019</v>
      </c>
      <c r="AX254" s="66"/>
      <c r="AY254" s="66">
        <f t="shared" si="393"/>
        <v>0</v>
      </c>
      <c r="AZ254" s="67">
        <f t="shared" si="394"/>
        <v>1870</v>
      </c>
      <c r="BA254" s="66"/>
      <c r="BB254" s="68">
        <f t="shared" si="395"/>
        <v>0</v>
      </c>
      <c r="BC254" s="67">
        <f t="shared" si="396"/>
        <v>2830</v>
      </c>
      <c r="BD254" s="66"/>
      <c r="BE254" s="68">
        <f t="shared" si="397"/>
        <v>0</v>
      </c>
      <c r="BF254" s="67">
        <f t="shared" si="398"/>
        <v>1131.0000000000005</v>
      </c>
      <c r="BG254" s="66"/>
      <c r="BH254" s="68">
        <f t="shared" si="446"/>
        <v>112.00000000000001</v>
      </c>
      <c r="BI254" s="67">
        <f t="shared" si="452"/>
        <v>9708.0000000000018</v>
      </c>
      <c r="BJ254" s="66"/>
      <c r="BK254" s="68">
        <f t="shared" si="399"/>
        <v>0</v>
      </c>
      <c r="BL254" s="67">
        <f t="shared" si="400"/>
        <v>5372</v>
      </c>
      <c r="BM254" s="66"/>
      <c r="BN254" s="68">
        <f t="shared" si="401"/>
        <v>0</v>
      </c>
      <c r="BO254" s="67">
        <f t="shared" si="402"/>
        <v>6613.8</v>
      </c>
      <c r="BP254" s="66"/>
      <c r="BQ254" s="68">
        <f t="shared" si="403"/>
        <v>0</v>
      </c>
      <c r="BR254" s="67">
        <f t="shared" si="404"/>
        <v>20638.199999999993</v>
      </c>
      <c r="BS254" s="66"/>
      <c r="BT254" s="66">
        <f t="shared" si="365"/>
        <v>200</v>
      </c>
      <c r="BU254" s="67">
        <f t="shared" si="453"/>
        <v>72797</v>
      </c>
      <c r="BV254" s="66"/>
      <c r="BW254" s="66">
        <f t="shared" si="366"/>
        <v>200</v>
      </c>
      <c r="BX254" s="67">
        <f t="shared" si="456"/>
        <v>54977</v>
      </c>
      <c r="BY254" s="66"/>
      <c r="BZ254" s="66">
        <f t="shared" si="367"/>
        <v>200</v>
      </c>
      <c r="CA254" s="67">
        <f t="shared" si="454"/>
        <v>65213</v>
      </c>
      <c r="CB254" s="66"/>
      <c r="CC254" s="66">
        <f t="shared" si="405"/>
        <v>0</v>
      </c>
      <c r="CD254" s="67">
        <f t="shared" ref="CD254:CD317" si="467">+CD253+CB254-CC254</f>
        <v>269.25</v>
      </c>
      <c r="CE254" s="66"/>
      <c r="CF254" s="66">
        <f t="shared" si="406"/>
        <v>0</v>
      </c>
      <c r="CG254" s="67">
        <f t="shared" si="407"/>
        <v>6982.9</v>
      </c>
      <c r="CH254" s="66"/>
      <c r="CI254" s="66">
        <f t="shared" si="368"/>
        <v>0</v>
      </c>
      <c r="CJ254" s="67">
        <f t="shared" si="408"/>
        <v>8750</v>
      </c>
      <c r="CK254" s="66"/>
      <c r="CL254" s="66">
        <f t="shared" si="409"/>
        <v>0</v>
      </c>
      <c r="CM254" s="79">
        <f t="shared" si="410"/>
        <v>4864</v>
      </c>
      <c r="CN254" s="66"/>
      <c r="CO254" s="68">
        <f t="shared" si="462"/>
        <v>0</v>
      </c>
      <c r="CP254" s="79">
        <f t="shared" si="411"/>
        <v>3955</v>
      </c>
      <c r="CQ254" s="66"/>
      <c r="CR254" s="68">
        <f t="shared" si="369"/>
        <v>0</v>
      </c>
      <c r="CS254" s="79">
        <f t="shared" si="457"/>
        <v>6656</v>
      </c>
      <c r="CT254" s="66"/>
      <c r="CU254" s="68">
        <f t="shared" si="370"/>
        <v>0</v>
      </c>
      <c r="CV254" s="79">
        <f t="shared" si="412"/>
        <v>7769</v>
      </c>
      <c r="CW254" s="66"/>
      <c r="CX254" s="66">
        <f t="shared" si="463"/>
        <v>0</v>
      </c>
      <c r="CY254" s="40">
        <f t="shared" si="448"/>
        <v>6582</v>
      </c>
      <c r="CZ254" s="65"/>
      <c r="DA254" s="66">
        <f t="shared" si="413"/>
        <v>0</v>
      </c>
      <c r="DB254" s="67">
        <f t="shared" si="458"/>
        <v>38056</v>
      </c>
      <c r="DC254" s="66"/>
      <c r="DD254" s="66">
        <f t="shared" si="414"/>
        <v>0</v>
      </c>
      <c r="DE254" s="67">
        <f t="shared" si="459"/>
        <v>34827</v>
      </c>
      <c r="DF254" s="66"/>
      <c r="DG254" s="69">
        <f t="shared" si="415"/>
        <v>100</v>
      </c>
      <c r="DH254" s="67">
        <f t="shared" ref="DH254:DH285" si="468">+DH253+DF254-DG254</f>
        <v>48420</v>
      </c>
      <c r="DI254" s="66"/>
      <c r="DJ254" s="66">
        <f t="shared" si="371"/>
        <v>0</v>
      </c>
      <c r="DK254" s="67">
        <f t="shared" si="416"/>
        <v>3139</v>
      </c>
      <c r="DL254" s="210"/>
      <c r="DM254" s="206">
        <f t="shared" si="372"/>
        <v>0</v>
      </c>
      <c r="DN254" s="25">
        <f t="shared" si="373"/>
        <v>0</v>
      </c>
      <c r="DO254" s="5"/>
      <c r="DP254" s="43">
        <f t="shared" si="374"/>
        <v>0</v>
      </c>
      <c r="DQ254" s="27">
        <f t="shared" si="417"/>
        <v>7097</v>
      </c>
      <c r="DR254" s="5"/>
      <c r="DS254" s="43">
        <f t="shared" si="375"/>
        <v>0</v>
      </c>
      <c r="DT254" s="27">
        <f t="shared" si="418"/>
        <v>4846</v>
      </c>
      <c r="DU254" s="5"/>
      <c r="DV254" s="43">
        <f t="shared" si="376"/>
        <v>0</v>
      </c>
      <c r="DW254" s="27">
        <f t="shared" si="419"/>
        <v>4835</v>
      </c>
      <c r="DX254" s="5"/>
      <c r="DY254" s="22">
        <f t="shared" si="377"/>
        <v>0</v>
      </c>
      <c r="DZ254" s="25">
        <f t="shared" si="420"/>
        <v>523</v>
      </c>
      <c r="EA254" s="22"/>
      <c r="EB254" s="22">
        <f t="shared" si="378"/>
        <v>0</v>
      </c>
      <c r="EC254" s="28">
        <f t="shared" si="421"/>
        <v>369</v>
      </c>
      <c r="ED254" s="5"/>
      <c r="EE254" s="43">
        <f t="shared" si="455"/>
        <v>0</v>
      </c>
      <c r="EF254" s="27">
        <f t="shared" si="422"/>
        <v>4769</v>
      </c>
      <c r="EG254" s="66"/>
      <c r="EH254" s="66">
        <f t="shared" si="380"/>
        <v>0</v>
      </c>
      <c r="EI254" s="67">
        <f t="shared" si="423"/>
        <v>24637</v>
      </c>
      <c r="EJ254" s="66"/>
      <c r="EK254" s="66">
        <f t="shared" si="381"/>
        <v>0</v>
      </c>
      <c r="EL254" s="67">
        <f t="shared" si="424"/>
        <v>23267</v>
      </c>
      <c r="EM254" s="110">
        <f t="shared" si="425"/>
        <v>148594.77880400003</v>
      </c>
    </row>
    <row r="255" spans="1:299" s="33" customFormat="1" ht="11.25" customHeight="1" x14ac:dyDescent="0.25">
      <c r="A255" s="11">
        <v>46053</v>
      </c>
      <c r="B255" s="187"/>
      <c r="C255" s="176">
        <v>8004953492</v>
      </c>
      <c r="D255" s="17" t="s">
        <v>62</v>
      </c>
      <c r="E255" s="18">
        <v>20</v>
      </c>
      <c r="F255" s="19">
        <v>10</v>
      </c>
      <c r="G255" s="20">
        <v>191516041981</v>
      </c>
      <c r="H255" s="66"/>
      <c r="I255" s="41">
        <f t="shared" si="356"/>
        <v>0</v>
      </c>
      <c r="J255" s="48">
        <f t="shared" si="464"/>
        <v>121975</v>
      </c>
      <c r="K255" s="66"/>
      <c r="L255" s="41">
        <f t="shared" si="460"/>
        <v>0</v>
      </c>
      <c r="M255" s="48">
        <f t="shared" si="465"/>
        <v>268882</v>
      </c>
      <c r="N255" s="66"/>
      <c r="O255" s="41">
        <f t="shared" si="357"/>
        <v>0</v>
      </c>
      <c r="P255" s="48">
        <f t="shared" si="466"/>
        <v>115852</v>
      </c>
      <c r="Q255" s="66"/>
      <c r="R255" s="66">
        <f t="shared" si="358"/>
        <v>0</v>
      </c>
      <c r="S255" s="67">
        <f t="shared" si="443"/>
        <v>58032</v>
      </c>
      <c r="T255" s="66"/>
      <c r="U255" s="66">
        <f t="shared" si="382"/>
        <v>0</v>
      </c>
      <c r="V255" s="67">
        <f t="shared" si="383"/>
        <v>67609</v>
      </c>
      <c r="W255" s="136"/>
      <c r="X255" s="69">
        <f t="shared" si="359"/>
        <v>0</v>
      </c>
      <c r="Y255" s="67">
        <f t="shared" si="447"/>
        <v>16120</v>
      </c>
      <c r="Z255" s="66"/>
      <c r="AA255" s="68">
        <f t="shared" si="435"/>
        <v>0</v>
      </c>
      <c r="AB255" s="67">
        <f t="shared" si="384"/>
        <v>4013.5</v>
      </c>
      <c r="AC255" s="66"/>
      <c r="AD255" s="66">
        <f t="shared" si="461"/>
        <v>0</v>
      </c>
      <c r="AE255" s="67">
        <f t="shared" si="385"/>
        <v>7370.3</v>
      </c>
      <c r="AF255" s="66"/>
      <c r="AG255" s="78">
        <f t="shared" si="360"/>
        <v>0</v>
      </c>
      <c r="AH255" s="79">
        <f t="shared" si="386"/>
        <v>8394.7999999999993</v>
      </c>
      <c r="AI255" s="66"/>
      <c r="AJ255" s="68">
        <f t="shared" si="361"/>
        <v>0</v>
      </c>
      <c r="AK255" s="67">
        <f t="shared" si="387"/>
        <v>1078</v>
      </c>
      <c r="AL255" s="66"/>
      <c r="AM255" s="68">
        <f t="shared" si="362"/>
        <v>0</v>
      </c>
      <c r="AN255" s="67">
        <f t="shared" si="388"/>
        <v>811.10000000000014</v>
      </c>
      <c r="AO255" s="66"/>
      <c r="AP255" s="68">
        <f t="shared" si="363"/>
        <v>0</v>
      </c>
      <c r="AQ255" s="67">
        <f t="shared" si="389"/>
        <v>5927.4</v>
      </c>
      <c r="AR255" s="66"/>
      <c r="AS255" s="68">
        <f t="shared" si="364"/>
        <v>0</v>
      </c>
      <c r="AT255" s="67">
        <f t="shared" si="390"/>
        <v>2107.6</v>
      </c>
      <c r="AU255" s="66"/>
      <c r="AV255" s="66">
        <f t="shared" si="391"/>
        <v>0</v>
      </c>
      <c r="AW255" s="42">
        <f t="shared" si="392"/>
        <v>591.04000000000019</v>
      </c>
      <c r="AX255" s="66"/>
      <c r="AY255" s="66">
        <f t="shared" si="393"/>
        <v>0</v>
      </c>
      <c r="AZ255" s="67">
        <f t="shared" si="394"/>
        <v>1870</v>
      </c>
      <c r="BA255" s="66"/>
      <c r="BB255" s="68">
        <f t="shared" si="395"/>
        <v>0</v>
      </c>
      <c r="BC255" s="67">
        <f t="shared" si="396"/>
        <v>2830</v>
      </c>
      <c r="BD255" s="66"/>
      <c r="BE255" s="68">
        <f t="shared" si="397"/>
        <v>0</v>
      </c>
      <c r="BF255" s="67">
        <f t="shared" si="398"/>
        <v>1131.0000000000005</v>
      </c>
      <c r="BG255" s="66"/>
      <c r="BH255" s="68">
        <f t="shared" si="446"/>
        <v>202.39999999999998</v>
      </c>
      <c r="BI255" s="67">
        <f t="shared" si="452"/>
        <v>9505.6000000000022</v>
      </c>
      <c r="BJ255" s="66"/>
      <c r="BK255" s="68">
        <f t="shared" si="399"/>
        <v>0</v>
      </c>
      <c r="BL255" s="67">
        <f t="shared" si="400"/>
        <v>5372</v>
      </c>
      <c r="BM255" s="66"/>
      <c r="BN255" s="68">
        <f t="shared" si="401"/>
        <v>0</v>
      </c>
      <c r="BO255" s="67">
        <f t="shared" si="402"/>
        <v>6613.8</v>
      </c>
      <c r="BP255" s="66"/>
      <c r="BQ255" s="68">
        <f t="shared" si="403"/>
        <v>0</v>
      </c>
      <c r="BR255" s="67">
        <f t="shared" si="404"/>
        <v>20638.199999999993</v>
      </c>
      <c r="BS255" s="66"/>
      <c r="BT255" s="66">
        <f t="shared" si="365"/>
        <v>40</v>
      </c>
      <c r="BU255" s="67">
        <f t="shared" si="453"/>
        <v>72757</v>
      </c>
      <c r="BV255" s="66"/>
      <c r="BW255" s="66">
        <f t="shared" si="366"/>
        <v>40</v>
      </c>
      <c r="BX255" s="67">
        <f t="shared" si="456"/>
        <v>54937</v>
      </c>
      <c r="BY255" s="66"/>
      <c r="BZ255" s="66">
        <f t="shared" si="367"/>
        <v>40</v>
      </c>
      <c r="CA255" s="67">
        <f t="shared" si="454"/>
        <v>65173</v>
      </c>
      <c r="CB255" s="66"/>
      <c r="CC255" s="66">
        <f t="shared" si="405"/>
        <v>0</v>
      </c>
      <c r="CD255" s="67">
        <f t="shared" si="467"/>
        <v>269.25</v>
      </c>
      <c r="CE255" s="66"/>
      <c r="CF255" s="66">
        <f t="shared" si="406"/>
        <v>0</v>
      </c>
      <c r="CG255" s="67">
        <f t="shared" si="407"/>
        <v>6982.9</v>
      </c>
      <c r="CH255" s="66"/>
      <c r="CI255" s="66">
        <f t="shared" si="368"/>
        <v>0</v>
      </c>
      <c r="CJ255" s="67">
        <f t="shared" si="408"/>
        <v>8750</v>
      </c>
      <c r="CK255" s="66"/>
      <c r="CL255" s="66">
        <f t="shared" si="409"/>
        <v>0</v>
      </c>
      <c r="CM255" s="79">
        <f t="shared" si="410"/>
        <v>4864</v>
      </c>
      <c r="CN255" s="66"/>
      <c r="CO255" s="68">
        <f t="shared" si="462"/>
        <v>0</v>
      </c>
      <c r="CP255" s="79">
        <f t="shared" si="411"/>
        <v>3955</v>
      </c>
      <c r="CQ255" s="66"/>
      <c r="CR255" s="68">
        <f t="shared" si="369"/>
        <v>0</v>
      </c>
      <c r="CS255" s="79">
        <f t="shared" si="457"/>
        <v>6656</v>
      </c>
      <c r="CT255" s="66"/>
      <c r="CU255" s="68">
        <f t="shared" si="370"/>
        <v>0</v>
      </c>
      <c r="CV255" s="79">
        <f t="shared" si="412"/>
        <v>7769</v>
      </c>
      <c r="CW255" s="66"/>
      <c r="CX255" s="66">
        <f t="shared" si="463"/>
        <v>0</v>
      </c>
      <c r="CY255" s="40">
        <f t="shared" si="448"/>
        <v>6582</v>
      </c>
      <c r="CZ255" s="65"/>
      <c r="DA255" s="66">
        <f t="shared" si="413"/>
        <v>0</v>
      </c>
      <c r="DB255" s="67">
        <f t="shared" si="458"/>
        <v>38056</v>
      </c>
      <c r="DC255" s="66"/>
      <c r="DD255" s="66">
        <f t="shared" si="414"/>
        <v>0</v>
      </c>
      <c r="DE255" s="67">
        <f t="shared" si="459"/>
        <v>34827</v>
      </c>
      <c r="DF255" s="66"/>
      <c r="DG255" s="69">
        <f t="shared" si="415"/>
        <v>0</v>
      </c>
      <c r="DH255" s="67">
        <f t="shared" si="468"/>
        <v>48420</v>
      </c>
      <c r="DI255" s="66"/>
      <c r="DJ255" s="66">
        <f t="shared" si="371"/>
        <v>0</v>
      </c>
      <c r="DK255" s="67">
        <f t="shared" si="416"/>
        <v>3139</v>
      </c>
      <c r="DL255" s="210"/>
      <c r="DM255" s="206">
        <f t="shared" si="372"/>
        <v>0</v>
      </c>
      <c r="DN255" s="25">
        <f t="shared" si="373"/>
        <v>0</v>
      </c>
      <c r="DO255" s="5"/>
      <c r="DP255" s="43">
        <f t="shared" si="374"/>
        <v>0</v>
      </c>
      <c r="DQ255" s="27">
        <f t="shared" si="417"/>
        <v>7097</v>
      </c>
      <c r="DR255" s="5"/>
      <c r="DS255" s="43">
        <f t="shared" si="375"/>
        <v>0</v>
      </c>
      <c r="DT255" s="27">
        <f t="shared" si="418"/>
        <v>4846</v>
      </c>
      <c r="DU255" s="5"/>
      <c r="DV255" s="43">
        <f t="shared" si="376"/>
        <v>0</v>
      </c>
      <c r="DW255" s="27">
        <f t="shared" si="419"/>
        <v>4835</v>
      </c>
      <c r="DX255" s="5"/>
      <c r="DY255" s="22">
        <f t="shared" si="377"/>
        <v>0</v>
      </c>
      <c r="DZ255" s="25">
        <f t="shared" si="420"/>
        <v>523</v>
      </c>
      <c r="EA255" s="22"/>
      <c r="EB255" s="22">
        <f t="shared" si="378"/>
        <v>0</v>
      </c>
      <c r="EC255" s="28">
        <f t="shared" si="421"/>
        <v>369</v>
      </c>
      <c r="ED255" s="5"/>
      <c r="EE255" s="43">
        <f t="shared" si="455"/>
        <v>0</v>
      </c>
      <c r="EF255" s="27">
        <f t="shared" si="422"/>
        <v>4769</v>
      </c>
      <c r="EG255" s="66"/>
      <c r="EH255" s="66">
        <f t="shared" si="380"/>
        <v>0</v>
      </c>
      <c r="EI255" s="67">
        <f t="shared" si="423"/>
        <v>24637</v>
      </c>
      <c r="EJ255" s="66"/>
      <c r="EK255" s="66">
        <f t="shared" si="381"/>
        <v>0</v>
      </c>
      <c r="EL255" s="67">
        <f t="shared" si="424"/>
        <v>23267</v>
      </c>
      <c r="EM255" s="110">
        <f t="shared" si="425"/>
        <v>148563.09720400005</v>
      </c>
      <c r="EN255" s="7"/>
      <c r="EO255" s="7"/>
      <c r="EP255" s="7"/>
      <c r="EQ255" s="7"/>
      <c r="ER255" s="7"/>
      <c r="ES255" s="7"/>
      <c r="ET255" s="7"/>
    </row>
    <row r="256" spans="1:299" s="35" customFormat="1" ht="11.25" customHeight="1" x14ac:dyDescent="0.25">
      <c r="A256" s="11">
        <v>46053</v>
      </c>
      <c r="B256" s="187"/>
      <c r="C256" s="177">
        <v>8004954597</v>
      </c>
      <c r="D256" s="147" t="s">
        <v>241</v>
      </c>
      <c r="E256" s="148">
        <v>50</v>
      </c>
      <c r="F256" s="149">
        <v>1</v>
      </c>
      <c r="G256" s="148">
        <v>191516097773</v>
      </c>
      <c r="H256" s="66"/>
      <c r="I256" s="41">
        <f t="shared" si="356"/>
        <v>0</v>
      </c>
      <c r="J256" s="48">
        <f t="shared" si="464"/>
        <v>121975</v>
      </c>
      <c r="K256" s="66"/>
      <c r="L256" s="41">
        <f t="shared" si="460"/>
        <v>0</v>
      </c>
      <c r="M256" s="48">
        <f t="shared" si="465"/>
        <v>268882</v>
      </c>
      <c r="N256" s="66"/>
      <c r="O256" s="41">
        <f t="shared" si="357"/>
        <v>0</v>
      </c>
      <c r="P256" s="48">
        <f t="shared" si="466"/>
        <v>115852</v>
      </c>
      <c r="Q256" s="66"/>
      <c r="R256" s="66">
        <f t="shared" si="358"/>
        <v>0</v>
      </c>
      <c r="S256" s="67">
        <f t="shared" si="443"/>
        <v>58032</v>
      </c>
      <c r="T256" s="66"/>
      <c r="U256" s="66">
        <f t="shared" si="382"/>
        <v>0</v>
      </c>
      <c r="V256" s="67">
        <f t="shared" si="383"/>
        <v>67609</v>
      </c>
      <c r="W256" s="136"/>
      <c r="X256" s="69">
        <f t="shared" si="359"/>
        <v>0</v>
      </c>
      <c r="Y256" s="67">
        <f t="shared" si="447"/>
        <v>16120</v>
      </c>
      <c r="Z256" s="66"/>
      <c r="AA256" s="68">
        <f t="shared" si="435"/>
        <v>0</v>
      </c>
      <c r="AB256" s="67">
        <f t="shared" si="384"/>
        <v>4013.5</v>
      </c>
      <c r="AC256" s="66"/>
      <c r="AD256" s="66">
        <f t="shared" si="461"/>
        <v>0</v>
      </c>
      <c r="AE256" s="67">
        <f t="shared" si="385"/>
        <v>7370.3</v>
      </c>
      <c r="AF256" s="66"/>
      <c r="AG256" s="78">
        <f t="shared" si="360"/>
        <v>0</v>
      </c>
      <c r="AH256" s="79">
        <f t="shared" si="386"/>
        <v>8394.7999999999993</v>
      </c>
      <c r="AI256" s="66"/>
      <c r="AJ256" s="68">
        <f t="shared" si="361"/>
        <v>0</v>
      </c>
      <c r="AK256" s="67">
        <f t="shared" si="387"/>
        <v>1078</v>
      </c>
      <c r="AL256" s="66"/>
      <c r="AM256" s="68">
        <f t="shared" si="362"/>
        <v>0</v>
      </c>
      <c r="AN256" s="67">
        <f t="shared" si="388"/>
        <v>811.10000000000014</v>
      </c>
      <c r="AO256" s="66"/>
      <c r="AP256" s="68">
        <f t="shared" si="363"/>
        <v>0</v>
      </c>
      <c r="AQ256" s="67">
        <f t="shared" si="389"/>
        <v>5927.4</v>
      </c>
      <c r="AR256" s="66"/>
      <c r="AS256" s="68">
        <f t="shared" si="364"/>
        <v>0</v>
      </c>
      <c r="AT256" s="67">
        <f t="shared" si="390"/>
        <v>2107.6</v>
      </c>
      <c r="AU256" s="66"/>
      <c r="AV256" s="66">
        <f t="shared" si="391"/>
        <v>0</v>
      </c>
      <c r="AW256" s="42">
        <f t="shared" si="392"/>
        <v>591.04000000000019</v>
      </c>
      <c r="AX256" s="66"/>
      <c r="AY256" s="66">
        <f t="shared" si="393"/>
        <v>0</v>
      </c>
      <c r="AZ256" s="67">
        <f t="shared" si="394"/>
        <v>1870</v>
      </c>
      <c r="BA256" s="66"/>
      <c r="BB256" s="68">
        <f t="shared" si="395"/>
        <v>0</v>
      </c>
      <c r="BC256" s="67">
        <f t="shared" si="396"/>
        <v>2830</v>
      </c>
      <c r="BD256" s="66"/>
      <c r="BE256" s="68">
        <f t="shared" si="397"/>
        <v>0</v>
      </c>
      <c r="BF256" s="67">
        <f t="shared" si="398"/>
        <v>1131.0000000000005</v>
      </c>
      <c r="BG256" s="66"/>
      <c r="BH256" s="68">
        <f t="shared" si="446"/>
        <v>0</v>
      </c>
      <c r="BI256" s="67">
        <f t="shared" si="452"/>
        <v>9505.6000000000022</v>
      </c>
      <c r="BJ256" s="66"/>
      <c r="BK256" s="68">
        <f t="shared" si="399"/>
        <v>0</v>
      </c>
      <c r="BL256" s="67">
        <f t="shared" si="400"/>
        <v>5372</v>
      </c>
      <c r="BM256" s="66"/>
      <c r="BN256" s="68">
        <f t="shared" si="401"/>
        <v>0</v>
      </c>
      <c r="BO256" s="67">
        <f t="shared" si="402"/>
        <v>6613.8</v>
      </c>
      <c r="BP256" s="66"/>
      <c r="BQ256" s="68">
        <f t="shared" si="403"/>
        <v>56.000000000000007</v>
      </c>
      <c r="BR256" s="67">
        <f t="shared" si="404"/>
        <v>20582.199999999993</v>
      </c>
      <c r="BS256" s="66"/>
      <c r="BT256" s="66">
        <f t="shared" si="365"/>
        <v>100</v>
      </c>
      <c r="BU256" s="67">
        <f t="shared" si="453"/>
        <v>72657</v>
      </c>
      <c r="BV256" s="66"/>
      <c r="BW256" s="66">
        <f t="shared" si="366"/>
        <v>100</v>
      </c>
      <c r="BX256" s="67">
        <f t="shared" si="456"/>
        <v>54837</v>
      </c>
      <c r="BY256" s="66"/>
      <c r="BZ256" s="66">
        <f t="shared" si="367"/>
        <v>100</v>
      </c>
      <c r="CA256" s="67">
        <f t="shared" si="454"/>
        <v>65073</v>
      </c>
      <c r="CB256" s="66"/>
      <c r="CC256" s="66">
        <f t="shared" si="405"/>
        <v>0</v>
      </c>
      <c r="CD256" s="67">
        <f t="shared" si="467"/>
        <v>269.25</v>
      </c>
      <c r="CE256" s="66"/>
      <c r="CF256" s="66">
        <f t="shared" si="406"/>
        <v>0</v>
      </c>
      <c r="CG256" s="67">
        <f t="shared" si="407"/>
        <v>6982.9</v>
      </c>
      <c r="CH256" s="66"/>
      <c r="CI256" s="66">
        <f t="shared" si="368"/>
        <v>0</v>
      </c>
      <c r="CJ256" s="67">
        <f t="shared" si="408"/>
        <v>8750</v>
      </c>
      <c r="CK256" s="66"/>
      <c r="CL256" s="66">
        <f t="shared" si="409"/>
        <v>0</v>
      </c>
      <c r="CM256" s="79">
        <f t="shared" si="410"/>
        <v>4864</v>
      </c>
      <c r="CN256" s="66"/>
      <c r="CO256" s="68">
        <f t="shared" si="462"/>
        <v>0</v>
      </c>
      <c r="CP256" s="79">
        <f t="shared" si="411"/>
        <v>3955</v>
      </c>
      <c r="CQ256" s="66"/>
      <c r="CR256" s="68">
        <f t="shared" si="369"/>
        <v>0</v>
      </c>
      <c r="CS256" s="79">
        <f t="shared" si="457"/>
        <v>6656</v>
      </c>
      <c r="CT256" s="66"/>
      <c r="CU256" s="68">
        <f t="shared" si="370"/>
        <v>0</v>
      </c>
      <c r="CV256" s="79">
        <f t="shared" si="412"/>
        <v>7769</v>
      </c>
      <c r="CW256" s="66"/>
      <c r="CX256" s="66">
        <f t="shared" si="463"/>
        <v>0</v>
      </c>
      <c r="CY256" s="40">
        <f t="shared" si="448"/>
        <v>6582</v>
      </c>
      <c r="CZ256" s="65"/>
      <c r="DA256" s="66">
        <f t="shared" si="413"/>
        <v>0</v>
      </c>
      <c r="DB256" s="67">
        <f t="shared" si="458"/>
        <v>38056</v>
      </c>
      <c r="DC256" s="66"/>
      <c r="DD256" s="66">
        <f t="shared" si="414"/>
        <v>0</v>
      </c>
      <c r="DE256" s="67">
        <f t="shared" si="459"/>
        <v>34827</v>
      </c>
      <c r="DF256" s="66"/>
      <c r="DG256" s="69">
        <f t="shared" si="415"/>
        <v>50</v>
      </c>
      <c r="DH256" s="67">
        <f t="shared" si="468"/>
        <v>48370</v>
      </c>
      <c r="DI256" s="66"/>
      <c r="DJ256" s="66">
        <f t="shared" si="371"/>
        <v>0</v>
      </c>
      <c r="DK256" s="67">
        <f t="shared" si="416"/>
        <v>3139</v>
      </c>
      <c r="DL256" s="210"/>
      <c r="DM256" s="206">
        <f t="shared" si="372"/>
        <v>0</v>
      </c>
      <c r="DN256" s="25">
        <f t="shared" si="373"/>
        <v>0</v>
      </c>
      <c r="DO256" s="5"/>
      <c r="DP256" s="43">
        <f t="shared" si="374"/>
        <v>0</v>
      </c>
      <c r="DQ256" s="27">
        <f t="shared" si="417"/>
        <v>7097</v>
      </c>
      <c r="DR256" s="5"/>
      <c r="DS256" s="43">
        <f t="shared" si="375"/>
        <v>0</v>
      </c>
      <c r="DT256" s="27">
        <f t="shared" si="418"/>
        <v>4846</v>
      </c>
      <c r="DU256" s="5"/>
      <c r="DV256" s="43">
        <f t="shared" si="376"/>
        <v>0</v>
      </c>
      <c r="DW256" s="27">
        <f t="shared" si="419"/>
        <v>4835</v>
      </c>
      <c r="DX256" s="5"/>
      <c r="DY256" s="22">
        <f t="shared" si="377"/>
        <v>0</v>
      </c>
      <c r="DZ256" s="25">
        <f t="shared" si="420"/>
        <v>523</v>
      </c>
      <c r="EA256" s="22"/>
      <c r="EB256" s="22">
        <f t="shared" si="378"/>
        <v>0</v>
      </c>
      <c r="EC256" s="28">
        <f t="shared" si="421"/>
        <v>369</v>
      </c>
      <c r="ED256" s="5"/>
      <c r="EE256" s="43">
        <f t="shared" si="455"/>
        <v>0</v>
      </c>
      <c r="EF256" s="27">
        <f t="shared" si="422"/>
        <v>4769</v>
      </c>
      <c r="EG256" s="66"/>
      <c r="EH256" s="66">
        <f t="shared" si="380"/>
        <v>0</v>
      </c>
      <c r="EI256" s="67">
        <f t="shared" si="423"/>
        <v>24637</v>
      </c>
      <c r="EJ256" s="66"/>
      <c r="EK256" s="66">
        <f t="shared" si="381"/>
        <v>0</v>
      </c>
      <c r="EL256" s="67">
        <f t="shared" si="424"/>
        <v>23267</v>
      </c>
      <c r="EM256" s="110">
        <f t="shared" si="425"/>
        <v>148447.83816400004</v>
      </c>
    </row>
    <row r="257" spans="1:299" s="33" customFormat="1" ht="11.25" customHeight="1" x14ac:dyDescent="0.25">
      <c r="A257" s="11">
        <v>46053</v>
      </c>
      <c r="B257" s="187"/>
      <c r="C257" s="176">
        <v>8004954598</v>
      </c>
      <c r="D257" s="17" t="s">
        <v>192</v>
      </c>
      <c r="E257" s="18">
        <v>60</v>
      </c>
      <c r="F257" s="19">
        <v>5</v>
      </c>
      <c r="G257" s="20">
        <v>191516042377</v>
      </c>
      <c r="H257" s="66"/>
      <c r="I257" s="41">
        <f t="shared" si="356"/>
        <v>0</v>
      </c>
      <c r="J257" s="48">
        <f t="shared" si="464"/>
        <v>121975</v>
      </c>
      <c r="K257" s="66"/>
      <c r="L257" s="41">
        <f t="shared" si="460"/>
        <v>0</v>
      </c>
      <c r="M257" s="48">
        <f t="shared" si="465"/>
        <v>268882</v>
      </c>
      <c r="N257" s="66"/>
      <c r="O257" s="41">
        <f t="shared" si="357"/>
        <v>0</v>
      </c>
      <c r="P257" s="48">
        <f t="shared" si="466"/>
        <v>115852</v>
      </c>
      <c r="Q257" s="66"/>
      <c r="R257" s="66">
        <f t="shared" si="358"/>
        <v>0</v>
      </c>
      <c r="S257" s="67">
        <f t="shared" si="443"/>
        <v>58032</v>
      </c>
      <c r="T257" s="66"/>
      <c r="U257" s="66">
        <f t="shared" si="382"/>
        <v>0</v>
      </c>
      <c r="V257" s="67">
        <f t="shared" si="383"/>
        <v>67609</v>
      </c>
      <c r="W257" s="136"/>
      <c r="X257" s="69">
        <f t="shared" si="359"/>
        <v>0</v>
      </c>
      <c r="Y257" s="67">
        <f t="shared" si="447"/>
        <v>16120</v>
      </c>
      <c r="Z257" s="66"/>
      <c r="AA257" s="68">
        <f t="shared" si="435"/>
        <v>0</v>
      </c>
      <c r="AB257" s="67">
        <f t="shared" si="384"/>
        <v>4013.5</v>
      </c>
      <c r="AC257" s="66"/>
      <c r="AD257" s="66">
        <f t="shared" si="461"/>
        <v>0</v>
      </c>
      <c r="AE257" s="67">
        <f t="shared" si="385"/>
        <v>7370.3</v>
      </c>
      <c r="AF257" s="66"/>
      <c r="AG257" s="78">
        <f t="shared" si="360"/>
        <v>0</v>
      </c>
      <c r="AH257" s="79">
        <f t="shared" si="386"/>
        <v>8394.7999999999993</v>
      </c>
      <c r="AI257" s="66"/>
      <c r="AJ257" s="68">
        <f t="shared" si="361"/>
        <v>0</v>
      </c>
      <c r="AK257" s="67">
        <f t="shared" si="387"/>
        <v>1078</v>
      </c>
      <c r="AL257" s="66"/>
      <c r="AM257" s="68">
        <f t="shared" si="362"/>
        <v>0</v>
      </c>
      <c r="AN257" s="67">
        <f t="shared" si="388"/>
        <v>811.10000000000014</v>
      </c>
      <c r="AO257" s="66"/>
      <c r="AP257" s="68">
        <f t="shared" si="363"/>
        <v>0</v>
      </c>
      <c r="AQ257" s="67">
        <f t="shared" si="389"/>
        <v>5927.4</v>
      </c>
      <c r="AR257" s="66"/>
      <c r="AS257" s="68">
        <f t="shared" si="364"/>
        <v>0</v>
      </c>
      <c r="AT257" s="67">
        <f t="shared" si="390"/>
        <v>2107.6</v>
      </c>
      <c r="AU257" s="66"/>
      <c r="AV257" s="66">
        <f t="shared" si="391"/>
        <v>0</v>
      </c>
      <c r="AW257" s="42">
        <f t="shared" si="392"/>
        <v>591.04000000000019</v>
      </c>
      <c r="AX257" s="66"/>
      <c r="AY257" s="66">
        <f t="shared" si="393"/>
        <v>0</v>
      </c>
      <c r="AZ257" s="67">
        <f t="shared" si="394"/>
        <v>1870</v>
      </c>
      <c r="BA257" s="66"/>
      <c r="BB257" s="68">
        <f t="shared" si="395"/>
        <v>0</v>
      </c>
      <c r="BC257" s="67">
        <f t="shared" si="396"/>
        <v>2830</v>
      </c>
      <c r="BD257" s="66"/>
      <c r="BE257" s="68">
        <f t="shared" si="397"/>
        <v>307.2</v>
      </c>
      <c r="BF257" s="67">
        <f t="shared" si="398"/>
        <v>823.80000000000041</v>
      </c>
      <c r="BG257" s="66"/>
      <c r="BH257" s="68">
        <f t="shared" si="446"/>
        <v>0</v>
      </c>
      <c r="BI257" s="67">
        <f t="shared" si="452"/>
        <v>9505.6000000000022</v>
      </c>
      <c r="BJ257" s="66"/>
      <c r="BK257" s="68">
        <f t="shared" si="399"/>
        <v>0</v>
      </c>
      <c r="BL257" s="67">
        <f t="shared" si="400"/>
        <v>5372</v>
      </c>
      <c r="BM257" s="66"/>
      <c r="BN257" s="68">
        <f t="shared" si="401"/>
        <v>0</v>
      </c>
      <c r="BO257" s="67">
        <f t="shared" si="402"/>
        <v>6613.8</v>
      </c>
      <c r="BP257" s="66"/>
      <c r="BQ257" s="68">
        <f t="shared" si="403"/>
        <v>0</v>
      </c>
      <c r="BR257" s="67">
        <f t="shared" si="404"/>
        <v>20582.199999999993</v>
      </c>
      <c r="BS257" s="66"/>
      <c r="BT257" s="66">
        <f t="shared" si="365"/>
        <v>120</v>
      </c>
      <c r="BU257" s="67">
        <f t="shared" si="453"/>
        <v>72537</v>
      </c>
      <c r="BV257" s="66"/>
      <c r="BW257" s="66">
        <f t="shared" si="366"/>
        <v>120</v>
      </c>
      <c r="BX257" s="67">
        <f t="shared" si="456"/>
        <v>54717</v>
      </c>
      <c r="BY257" s="66"/>
      <c r="BZ257" s="66">
        <f t="shared" si="367"/>
        <v>120</v>
      </c>
      <c r="CA257" s="67">
        <f t="shared" si="454"/>
        <v>64953</v>
      </c>
      <c r="CB257" s="66"/>
      <c r="CC257" s="66">
        <f t="shared" si="405"/>
        <v>0</v>
      </c>
      <c r="CD257" s="67">
        <f t="shared" si="467"/>
        <v>269.25</v>
      </c>
      <c r="CE257" s="66"/>
      <c r="CF257" s="66">
        <f t="shared" si="406"/>
        <v>0</v>
      </c>
      <c r="CG257" s="67">
        <f t="shared" si="407"/>
        <v>6982.9</v>
      </c>
      <c r="CH257" s="66"/>
      <c r="CI257" s="66">
        <f t="shared" si="368"/>
        <v>0</v>
      </c>
      <c r="CJ257" s="67">
        <f t="shared" si="408"/>
        <v>8750</v>
      </c>
      <c r="CK257" s="66"/>
      <c r="CL257" s="66">
        <f t="shared" si="409"/>
        <v>0</v>
      </c>
      <c r="CM257" s="79">
        <f t="shared" si="410"/>
        <v>4864</v>
      </c>
      <c r="CN257" s="66"/>
      <c r="CO257" s="68">
        <f t="shared" si="462"/>
        <v>0</v>
      </c>
      <c r="CP257" s="79">
        <f t="shared" si="411"/>
        <v>3955</v>
      </c>
      <c r="CQ257" s="66"/>
      <c r="CR257" s="68">
        <f t="shared" si="369"/>
        <v>0</v>
      </c>
      <c r="CS257" s="79">
        <f t="shared" si="457"/>
        <v>6656</v>
      </c>
      <c r="CT257" s="66"/>
      <c r="CU257" s="68">
        <f t="shared" si="370"/>
        <v>0</v>
      </c>
      <c r="CV257" s="79">
        <f t="shared" si="412"/>
        <v>7769</v>
      </c>
      <c r="CW257" s="66"/>
      <c r="CX257" s="66">
        <f t="shared" si="463"/>
        <v>0</v>
      </c>
      <c r="CY257" s="40">
        <f t="shared" si="448"/>
        <v>6582</v>
      </c>
      <c r="CZ257" s="65"/>
      <c r="DA257" s="66">
        <f t="shared" si="413"/>
        <v>0</v>
      </c>
      <c r="DB257" s="67">
        <f t="shared" si="458"/>
        <v>38056</v>
      </c>
      <c r="DC257" s="66"/>
      <c r="DD257" s="66">
        <f t="shared" si="414"/>
        <v>0</v>
      </c>
      <c r="DE257" s="67">
        <f t="shared" si="459"/>
        <v>34827</v>
      </c>
      <c r="DF257" s="66"/>
      <c r="DG257" s="69">
        <f t="shared" si="415"/>
        <v>0</v>
      </c>
      <c r="DH257" s="67">
        <f t="shared" si="468"/>
        <v>48370</v>
      </c>
      <c r="DI257" s="66"/>
      <c r="DJ257" s="66">
        <f t="shared" si="371"/>
        <v>0</v>
      </c>
      <c r="DK257" s="67">
        <f t="shared" si="416"/>
        <v>3139</v>
      </c>
      <c r="DL257" s="210"/>
      <c r="DM257" s="206">
        <f t="shared" si="372"/>
        <v>0</v>
      </c>
      <c r="DN257" s="25">
        <f t="shared" si="373"/>
        <v>0</v>
      </c>
      <c r="DO257" s="5"/>
      <c r="DP257" s="43">
        <f t="shared" si="374"/>
        <v>0</v>
      </c>
      <c r="DQ257" s="27">
        <f t="shared" si="417"/>
        <v>7097</v>
      </c>
      <c r="DR257" s="5"/>
      <c r="DS257" s="43">
        <f t="shared" si="375"/>
        <v>0</v>
      </c>
      <c r="DT257" s="27">
        <f t="shared" si="418"/>
        <v>4846</v>
      </c>
      <c r="DU257" s="5"/>
      <c r="DV257" s="43">
        <f t="shared" si="376"/>
        <v>0</v>
      </c>
      <c r="DW257" s="27">
        <f t="shared" si="419"/>
        <v>4835</v>
      </c>
      <c r="DX257" s="5"/>
      <c r="DY257" s="22">
        <f t="shared" si="377"/>
        <v>0</v>
      </c>
      <c r="DZ257" s="25">
        <f t="shared" si="420"/>
        <v>523</v>
      </c>
      <c r="EA257" s="22"/>
      <c r="EB257" s="22">
        <f t="shared" si="378"/>
        <v>0</v>
      </c>
      <c r="EC257" s="28">
        <f t="shared" si="421"/>
        <v>369</v>
      </c>
      <c r="ED257" s="5"/>
      <c r="EE257" s="43">
        <f t="shared" si="455"/>
        <v>0</v>
      </c>
      <c r="EF257" s="27">
        <f t="shared" si="422"/>
        <v>4769</v>
      </c>
      <c r="EG257" s="66"/>
      <c r="EH257" s="66">
        <f t="shared" si="380"/>
        <v>0</v>
      </c>
      <c r="EI257" s="67">
        <f t="shared" si="423"/>
        <v>24637</v>
      </c>
      <c r="EJ257" s="66"/>
      <c r="EK257" s="66">
        <f t="shared" si="381"/>
        <v>0</v>
      </c>
      <c r="EL257" s="67">
        <f t="shared" si="424"/>
        <v>23267</v>
      </c>
      <c r="EM257" s="110">
        <f t="shared" si="425"/>
        <v>148268.55096400002</v>
      </c>
      <c r="EN257" s="7"/>
      <c r="EO257" s="7"/>
      <c r="EP257" s="7"/>
      <c r="EQ257" s="7"/>
      <c r="ER257" s="7"/>
      <c r="ES257" s="7"/>
      <c r="ET257" s="7"/>
    </row>
    <row r="258" spans="1:299" s="33" customFormat="1" ht="11.25" customHeight="1" x14ac:dyDescent="0.25">
      <c r="A258" s="11">
        <v>46053</v>
      </c>
      <c r="B258" s="187"/>
      <c r="C258" s="176">
        <v>8004954599</v>
      </c>
      <c r="D258" s="17" t="s">
        <v>31</v>
      </c>
      <c r="E258" s="18">
        <v>300</v>
      </c>
      <c r="F258" s="19">
        <v>1</v>
      </c>
      <c r="G258" s="20">
        <v>191516042056</v>
      </c>
      <c r="H258" s="66"/>
      <c r="I258" s="41">
        <f t="shared" si="356"/>
        <v>0</v>
      </c>
      <c r="J258" s="48">
        <f t="shared" si="464"/>
        <v>121975</v>
      </c>
      <c r="K258" s="66"/>
      <c r="L258" s="41">
        <f t="shared" si="460"/>
        <v>0</v>
      </c>
      <c r="M258" s="48">
        <f t="shared" si="465"/>
        <v>268882</v>
      </c>
      <c r="N258" s="66"/>
      <c r="O258" s="41">
        <f t="shared" si="357"/>
        <v>0</v>
      </c>
      <c r="P258" s="48">
        <f t="shared" si="466"/>
        <v>115852</v>
      </c>
      <c r="Q258" s="66"/>
      <c r="R258" s="66">
        <f t="shared" si="358"/>
        <v>0</v>
      </c>
      <c r="S258" s="67">
        <f t="shared" si="443"/>
        <v>58032</v>
      </c>
      <c r="T258" s="66"/>
      <c r="U258" s="66">
        <f t="shared" si="382"/>
        <v>0</v>
      </c>
      <c r="V258" s="67">
        <f t="shared" si="383"/>
        <v>67609</v>
      </c>
      <c r="W258" s="136"/>
      <c r="X258" s="69">
        <f t="shared" si="359"/>
        <v>0</v>
      </c>
      <c r="Y258" s="67">
        <f t="shared" si="447"/>
        <v>16120</v>
      </c>
      <c r="Z258" s="66"/>
      <c r="AA258" s="68">
        <f t="shared" si="435"/>
        <v>0</v>
      </c>
      <c r="AB258" s="67">
        <f t="shared" si="384"/>
        <v>4013.5</v>
      </c>
      <c r="AC258" s="66"/>
      <c r="AD258" s="66">
        <f t="shared" si="461"/>
        <v>0</v>
      </c>
      <c r="AE258" s="67">
        <f t="shared" si="385"/>
        <v>7370.3</v>
      </c>
      <c r="AF258" s="66"/>
      <c r="AG258" s="78">
        <f t="shared" si="360"/>
        <v>0</v>
      </c>
      <c r="AH258" s="79">
        <f t="shared" si="386"/>
        <v>8394.7999999999993</v>
      </c>
      <c r="AI258" s="66"/>
      <c r="AJ258" s="68">
        <f t="shared" si="361"/>
        <v>0</v>
      </c>
      <c r="AK258" s="67">
        <f t="shared" si="387"/>
        <v>1078</v>
      </c>
      <c r="AL258" s="66"/>
      <c r="AM258" s="68">
        <f t="shared" si="362"/>
        <v>0</v>
      </c>
      <c r="AN258" s="67">
        <f t="shared" si="388"/>
        <v>811.10000000000014</v>
      </c>
      <c r="AO258" s="66"/>
      <c r="AP258" s="68">
        <f t="shared" si="363"/>
        <v>0</v>
      </c>
      <c r="AQ258" s="67">
        <f t="shared" si="389"/>
        <v>5927.4</v>
      </c>
      <c r="AR258" s="66"/>
      <c r="AS258" s="68">
        <f t="shared" si="364"/>
        <v>0</v>
      </c>
      <c r="AT258" s="67">
        <f t="shared" si="390"/>
        <v>2107.6</v>
      </c>
      <c r="AU258" s="66"/>
      <c r="AV258" s="66">
        <f t="shared" si="391"/>
        <v>0</v>
      </c>
      <c r="AW258" s="42">
        <f t="shared" si="392"/>
        <v>591.04000000000019</v>
      </c>
      <c r="AX258" s="66"/>
      <c r="AY258" s="66">
        <f t="shared" si="393"/>
        <v>0</v>
      </c>
      <c r="AZ258" s="67">
        <f t="shared" si="394"/>
        <v>1870</v>
      </c>
      <c r="BA258" s="66"/>
      <c r="BB258" s="68">
        <f t="shared" si="395"/>
        <v>0</v>
      </c>
      <c r="BC258" s="67">
        <f t="shared" si="396"/>
        <v>2830</v>
      </c>
      <c r="BD258" s="66"/>
      <c r="BE258" s="68">
        <f t="shared" si="397"/>
        <v>0</v>
      </c>
      <c r="BF258" s="67">
        <f t="shared" si="398"/>
        <v>823.80000000000041</v>
      </c>
      <c r="BG258" s="66"/>
      <c r="BH258" s="68">
        <f t="shared" si="446"/>
        <v>336.00000000000006</v>
      </c>
      <c r="BI258" s="67">
        <f t="shared" si="452"/>
        <v>9169.6000000000022</v>
      </c>
      <c r="BJ258" s="66"/>
      <c r="BK258" s="68">
        <f t="shared" si="399"/>
        <v>0</v>
      </c>
      <c r="BL258" s="67">
        <f t="shared" si="400"/>
        <v>5372</v>
      </c>
      <c r="BM258" s="66"/>
      <c r="BN258" s="68">
        <f t="shared" si="401"/>
        <v>0</v>
      </c>
      <c r="BO258" s="67">
        <f t="shared" si="402"/>
        <v>6613.8</v>
      </c>
      <c r="BP258" s="66"/>
      <c r="BQ258" s="68">
        <f t="shared" si="403"/>
        <v>0</v>
      </c>
      <c r="BR258" s="67">
        <f t="shared" si="404"/>
        <v>20582.199999999993</v>
      </c>
      <c r="BS258" s="66"/>
      <c r="BT258" s="66">
        <f t="shared" si="365"/>
        <v>600</v>
      </c>
      <c r="BU258" s="67">
        <f t="shared" si="453"/>
        <v>71937</v>
      </c>
      <c r="BV258" s="66"/>
      <c r="BW258" s="66">
        <f t="shared" si="366"/>
        <v>600</v>
      </c>
      <c r="BX258" s="67">
        <f t="shared" si="456"/>
        <v>54117</v>
      </c>
      <c r="BY258" s="66"/>
      <c r="BZ258" s="66">
        <f t="shared" si="367"/>
        <v>600</v>
      </c>
      <c r="CA258" s="67">
        <f t="shared" si="454"/>
        <v>64353</v>
      </c>
      <c r="CB258" s="66"/>
      <c r="CC258" s="66">
        <f t="shared" si="405"/>
        <v>0</v>
      </c>
      <c r="CD258" s="67">
        <f t="shared" si="467"/>
        <v>269.25</v>
      </c>
      <c r="CE258" s="66"/>
      <c r="CF258" s="66">
        <f t="shared" si="406"/>
        <v>0</v>
      </c>
      <c r="CG258" s="67">
        <f t="shared" si="407"/>
        <v>6982.9</v>
      </c>
      <c r="CH258" s="66"/>
      <c r="CI258" s="66">
        <f t="shared" si="368"/>
        <v>0</v>
      </c>
      <c r="CJ258" s="67">
        <f t="shared" si="408"/>
        <v>8750</v>
      </c>
      <c r="CK258" s="66"/>
      <c r="CL258" s="66">
        <f t="shared" si="409"/>
        <v>0</v>
      </c>
      <c r="CM258" s="79">
        <f t="shared" si="410"/>
        <v>4864</v>
      </c>
      <c r="CN258" s="66"/>
      <c r="CO258" s="68">
        <f t="shared" si="462"/>
        <v>0</v>
      </c>
      <c r="CP258" s="79">
        <f t="shared" si="411"/>
        <v>3955</v>
      </c>
      <c r="CQ258" s="66"/>
      <c r="CR258" s="68">
        <f t="shared" si="369"/>
        <v>0</v>
      </c>
      <c r="CS258" s="79">
        <f t="shared" si="457"/>
        <v>6656</v>
      </c>
      <c r="CT258" s="66"/>
      <c r="CU258" s="68">
        <f t="shared" si="370"/>
        <v>0</v>
      </c>
      <c r="CV258" s="79">
        <f t="shared" si="412"/>
        <v>7769</v>
      </c>
      <c r="CW258" s="66"/>
      <c r="CX258" s="66">
        <f t="shared" si="463"/>
        <v>0</v>
      </c>
      <c r="CY258" s="40">
        <f t="shared" si="448"/>
        <v>6582</v>
      </c>
      <c r="CZ258" s="65"/>
      <c r="DA258" s="66">
        <f t="shared" si="413"/>
        <v>0</v>
      </c>
      <c r="DB258" s="67">
        <f t="shared" si="458"/>
        <v>38056</v>
      </c>
      <c r="DC258" s="66"/>
      <c r="DD258" s="66">
        <f t="shared" si="414"/>
        <v>0</v>
      </c>
      <c r="DE258" s="67">
        <f t="shared" si="459"/>
        <v>34827</v>
      </c>
      <c r="DF258" s="66"/>
      <c r="DG258" s="69">
        <f t="shared" si="415"/>
        <v>0</v>
      </c>
      <c r="DH258" s="67">
        <f t="shared" si="468"/>
        <v>48370</v>
      </c>
      <c r="DI258" s="66"/>
      <c r="DJ258" s="66">
        <f t="shared" si="371"/>
        <v>0</v>
      </c>
      <c r="DK258" s="67">
        <f t="shared" si="416"/>
        <v>3139</v>
      </c>
      <c r="DL258" s="210"/>
      <c r="DM258" s="206">
        <f t="shared" si="372"/>
        <v>0</v>
      </c>
      <c r="DN258" s="25">
        <f t="shared" si="373"/>
        <v>0</v>
      </c>
      <c r="DO258" s="5"/>
      <c r="DP258" s="43">
        <f t="shared" si="374"/>
        <v>0</v>
      </c>
      <c r="DQ258" s="27">
        <f t="shared" si="417"/>
        <v>7097</v>
      </c>
      <c r="DR258" s="5"/>
      <c r="DS258" s="43">
        <f t="shared" si="375"/>
        <v>0</v>
      </c>
      <c r="DT258" s="27">
        <f t="shared" si="418"/>
        <v>4846</v>
      </c>
      <c r="DU258" s="5"/>
      <c r="DV258" s="43">
        <f t="shared" si="376"/>
        <v>0</v>
      </c>
      <c r="DW258" s="27">
        <f t="shared" si="419"/>
        <v>4835</v>
      </c>
      <c r="DX258" s="5"/>
      <c r="DY258" s="22">
        <f t="shared" si="377"/>
        <v>0</v>
      </c>
      <c r="DZ258" s="25">
        <f t="shared" si="420"/>
        <v>523</v>
      </c>
      <c r="EA258" s="22"/>
      <c r="EB258" s="22">
        <f t="shared" si="378"/>
        <v>0</v>
      </c>
      <c r="EC258" s="28">
        <f t="shared" si="421"/>
        <v>369</v>
      </c>
      <c r="ED258" s="5"/>
      <c r="EE258" s="43">
        <f t="shared" si="455"/>
        <v>0</v>
      </c>
      <c r="EF258" s="27">
        <f t="shared" si="422"/>
        <v>4769</v>
      </c>
      <c r="EG258" s="66"/>
      <c r="EH258" s="66">
        <f t="shared" si="380"/>
        <v>0</v>
      </c>
      <c r="EI258" s="67">
        <f t="shared" si="423"/>
        <v>24637</v>
      </c>
      <c r="EJ258" s="66"/>
      <c r="EK258" s="66">
        <f t="shared" si="381"/>
        <v>0</v>
      </c>
      <c r="EL258" s="67">
        <f t="shared" si="424"/>
        <v>23267</v>
      </c>
      <c r="EM258" s="110">
        <f t="shared" si="425"/>
        <v>148016.94616400002</v>
      </c>
      <c r="EN258" s="7"/>
      <c r="EO258" s="7"/>
      <c r="EP258" s="7"/>
      <c r="EQ258" s="7"/>
      <c r="ER258" s="7"/>
      <c r="ES258" s="7"/>
      <c r="ET258" s="7"/>
    </row>
    <row r="259" spans="1:299" ht="11.25" customHeight="1" x14ac:dyDescent="0.25">
      <c r="A259" s="11">
        <v>46053</v>
      </c>
      <c r="B259" s="187"/>
      <c r="C259" s="176">
        <v>8004954601</v>
      </c>
      <c r="D259" s="17" t="s">
        <v>32</v>
      </c>
      <c r="E259" s="18">
        <v>200</v>
      </c>
      <c r="F259" s="19">
        <v>3</v>
      </c>
      <c r="G259" s="20">
        <v>191516042049</v>
      </c>
      <c r="H259" s="66"/>
      <c r="I259" s="41">
        <f t="shared" si="356"/>
        <v>0</v>
      </c>
      <c r="J259" s="48">
        <f t="shared" si="464"/>
        <v>121975</v>
      </c>
      <c r="K259" s="66"/>
      <c r="L259" s="41">
        <f t="shared" si="460"/>
        <v>0</v>
      </c>
      <c r="M259" s="48">
        <f t="shared" si="465"/>
        <v>268882</v>
      </c>
      <c r="N259" s="66"/>
      <c r="O259" s="41">
        <f t="shared" si="357"/>
        <v>0</v>
      </c>
      <c r="P259" s="48">
        <f t="shared" si="466"/>
        <v>115852</v>
      </c>
      <c r="Q259" s="66"/>
      <c r="R259" s="66">
        <f t="shared" si="358"/>
        <v>0</v>
      </c>
      <c r="S259" s="67">
        <f t="shared" si="443"/>
        <v>58032</v>
      </c>
      <c r="T259" s="66"/>
      <c r="U259" s="66">
        <f t="shared" si="382"/>
        <v>0</v>
      </c>
      <c r="V259" s="67">
        <f t="shared" si="383"/>
        <v>67609</v>
      </c>
      <c r="X259" s="69">
        <f t="shared" si="359"/>
        <v>0</v>
      </c>
      <c r="Y259" s="67">
        <f t="shared" si="447"/>
        <v>16120</v>
      </c>
      <c r="Z259" s="66"/>
      <c r="AA259" s="68">
        <f t="shared" si="435"/>
        <v>0</v>
      </c>
      <c r="AB259" s="67">
        <f t="shared" si="384"/>
        <v>4013.5</v>
      </c>
      <c r="AC259" s="66"/>
      <c r="AD259" s="66">
        <f t="shared" si="461"/>
        <v>0</v>
      </c>
      <c r="AE259" s="67">
        <f t="shared" si="385"/>
        <v>7370.3</v>
      </c>
      <c r="AF259" s="66"/>
      <c r="AG259" s="78">
        <f t="shared" si="360"/>
        <v>0</v>
      </c>
      <c r="AH259" s="79">
        <f t="shared" si="386"/>
        <v>8394.7999999999993</v>
      </c>
      <c r="AI259" s="66"/>
      <c r="AJ259" s="68">
        <f t="shared" si="361"/>
        <v>0</v>
      </c>
      <c r="AK259" s="67">
        <f t="shared" si="387"/>
        <v>1078</v>
      </c>
      <c r="AL259" s="66"/>
      <c r="AM259" s="68">
        <f t="shared" si="362"/>
        <v>0</v>
      </c>
      <c r="AN259" s="67">
        <f t="shared" si="388"/>
        <v>811.10000000000014</v>
      </c>
      <c r="AO259" s="66"/>
      <c r="AP259" s="68">
        <f t="shared" si="363"/>
        <v>0</v>
      </c>
      <c r="AQ259" s="67">
        <f t="shared" si="389"/>
        <v>5927.4</v>
      </c>
      <c r="AR259" s="66"/>
      <c r="AS259" s="68">
        <f t="shared" si="364"/>
        <v>0</v>
      </c>
      <c r="AT259" s="67">
        <f t="shared" si="390"/>
        <v>2107.6</v>
      </c>
      <c r="AU259" s="66"/>
      <c r="AV259" s="66">
        <f t="shared" si="391"/>
        <v>0</v>
      </c>
      <c r="AW259" s="42">
        <f t="shared" si="392"/>
        <v>591.04000000000019</v>
      </c>
      <c r="AX259" s="66"/>
      <c r="AY259" s="66">
        <f t="shared" si="393"/>
        <v>0</v>
      </c>
      <c r="AZ259" s="67">
        <f t="shared" si="394"/>
        <v>1870</v>
      </c>
      <c r="BA259" s="66"/>
      <c r="BB259" s="68">
        <f t="shared" si="395"/>
        <v>0</v>
      </c>
      <c r="BC259" s="67">
        <f t="shared" si="396"/>
        <v>2830</v>
      </c>
      <c r="BD259" s="66"/>
      <c r="BE259" s="68">
        <f t="shared" si="397"/>
        <v>0</v>
      </c>
      <c r="BF259" s="67">
        <f t="shared" si="398"/>
        <v>823.80000000000041</v>
      </c>
      <c r="BG259" s="66"/>
      <c r="BH259" s="68">
        <f t="shared" si="446"/>
        <v>624</v>
      </c>
      <c r="BI259" s="67">
        <f t="shared" si="452"/>
        <v>8545.6000000000022</v>
      </c>
      <c r="BJ259" s="66"/>
      <c r="BK259" s="68">
        <f t="shared" si="399"/>
        <v>0</v>
      </c>
      <c r="BL259" s="67">
        <f t="shared" si="400"/>
        <v>5372</v>
      </c>
      <c r="BM259" s="66"/>
      <c r="BN259" s="68">
        <f t="shared" si="401"/>
        <v>0</v>
      </c>
      <c r="BO259" s="67">
        <f t="shared" si="402"/>
        <v>6613.8</v>
      </c>
      <c r="BP259" s="66"/>
      <c r="BQ259" s="68">
        <f t="shared" si="403"/>
        <v>0</v>
      </c>
      <c r="BR259" s="67">
        <f t="shared" si="404"/>
        <v>20582.199999999993</v>
      </c>
      <c r="BS259" s="66"/>
      <c r="BT259" s="66">
        <f t="shared" si="365"/>
        <v>400</v>
      </c>
      <c r="BU259" s="67">
        <f t="shared" si="453"/>
        <v>71537</v>
      </c>
      <c r="BV259" s="66"/>
      <c r="BW259" s="66">
        <f t="shared" si="366"/>
        <v>400</v>
      </c>
      <c r="BX259" s="67">
        <f t="shared" si="456"/>
        <v>53717</v>
      </c>
      <c r="BY259" s="66"/>
      <c r="BZ259" s="66">
        <f t="shared" si="367"/>
        <v>400</v>
      </c>
      <c r="CA259" s="67">
        <f t="shared" si="454"/>
        <v>63953</v>
      </c>
      <c r="CB259" s="66"/>
      <c r="CC259" s="66">
        <f t="shared" si="405"/>
        <v>0</v>
      </c>
      <c r="CD259" s="67">
        <f t="shared" si="467"/>
        <v>269.25</v>
      </c>
      <c r="CE259" s="66"/>
      <c r="CF259" s="66">
        <f t="shared" si="406"/>
        <v>0</v>
      </c>
      <c r="CG259" s="67">
        <f t="shared" si="407"/>
        <v>6982.9</v>
      </c>
      <c r="CH259" s="66"/>
      <c r="CI259" s="66">
        <f t="shared" si="368"/>
        <v>0</v>
      </c>
      <c r="CJ259" s="67">
        <f t="shared" si="408"/>
        <v>8750</v>
      </c>
      <c r="CK259" s="66"/>
      <c r="CL259" s="66">
        <f t="shared" si="409"/>
        <v>0</v>
      </c>
      <c r="CM259" s="79">
        <f t="shared" si="410"/>
        <v>4864</v>
      </c>
      <c r="CN259" s="66"/>
      <c r="CO259" s="68">
        <f t="shared" si="462"/>
        <v>0</v>
      </c>
      <c r="CP259" s="79">
        <f t="shared" si="411"/>
        <v>3955</v>
      </c>
      <c r="CQ259" s="66"/>
      <c r="CR259" s="68">
        <f t="shared" si="369"/>
        <v>0</v>
      </c>
      <c r="CS259" s="79">
        <f t="shared" si="457"/>
        <v>6656</v>
      </c>
      <c r="CT259" s="66"/>
      <c r="CU259" s="68">
        <f t="shared" si="370"/>
        <v>0</v>
      </c>
      <c r="CV259" s="79">
        <f t="shared" si="412"/>
        <v>7769</v>
      </c>
      <c r="CW259" s="66"/>
      <c r="CX259" s="66">
        <f t="shared" si="463"/>
        <v>0</v>
      </c>
      <c r="CY259" s="40">
        <f t="shared" si="448"/>
        <v>6582</v>
      </c>
      <c r="CZ259" s="65"/>
      <c r="DA259" s="66">
        <f t="shared" si="413"/>
        <v>0</v>
      </c>
      <c r="DB259" s="67">
        <f t="shared" si="458"/>
        <v>38056</v>
      </c>
      <c r="DC259" s="66"/>
      <c r="DD259" s="66">
        <f t="shared" si="414"/>
        <v>0</v>
      </c>
      <c r="DE259" s="67">
        <f t="shared" si="459"/>
        <v>34827</v>
      </c>
      <c r="DF259" s="66"/>
      <c r="DG259" s="69">
        <f t="shared" si="415"/>
        <v>0</v>
      </c>
      <c r="DH259" s="67">
        <f t="shared" si="468"/>
        <v>48370</v>
      </c>
      <c r="DI259" s="66"/>
      <c r="DJ259" s="66">
        <f t="shared" si="371"/>
        <v>0</v>
      </c>
      <c r="DK259" s="67">
        <f t="shared" si="416"/>
        <v>3139</v>
      </c>
      <c r="DM259" s="206">
        <f t="shared" si="372"/>
        <v>0</v>
      </c>
      <c r="DN259" s="25">
        <f t="shared" si="373"/>
        <v>0</v>
      </c>
      <c r="DO259" s="5"/>
      <c r="DP259" s="43">
        <f t="shared" si="374"/>
        <v>0</v>
      </c>
      <c r="DQ259" s="27">
        <f t="shared" si="417"/>
        <v>7097</v>
      </c>
      <c r="DR259" s="5"/>
      <c r="DS259" s="43">
        <f t="shared" si="375"/>
        <v>0</v>
      </c>
      <c r="DT259" s="27">
        <f t="shared" si="418"/>
        <v>4846</v>
      </c>
      <c r="DU259" s="5"/>
      <c r="DV259" s="43">
        <f t="shared" si="376"/>
        <v>0</v>
      </c>
      <c r="DW259" s="27">
        <f t="shared" si="419"/>
        <v>4835</v>
      </c>
      <c r="DX259" s="5"/>
      <c r="DY259" s="22">
        <f t="shared" si="377"/>
        <v>0</v>
      </c>
      <c r="DZ259" s="25">
        <f t="shared" si="420"/>
        <v>523</v>
      </c>
      <c r="EA259" s="22"/>
      <c r="EB259" s="22">
        <f t="shared" si="378"/>
        <v>0</v>
      </c>
      <c r="EC259" s="28">
        <f t="shared" si="421"/>
        <v>369</v>
      </c>
      <c r="ED259" s="5"/>
      <c r="EE259" s="43">
        <f t="shared" si="455"/>
        <v>0</v>
      </c>
      <c r="EF259" s="27">
        <f t="shared" si="422"/>
        <v>4769</v>
      </c>
      <c r="EG259" s="66"/>
      <c r="EH259" s="66">
        <f t="shared" si="380"/>
        <v>0</v>
      </c>
      <c r="EI259" s="67">
        <f t="shared" si="423"/>
        <v>24637</v>
      </c>
      <c r="EJ259" s="66"/>
      <c r="EK259" s="66">
        <f t="shared" si="381"/>
        <v>0</v>
      </c>
      <c r="EL259" s="67">
        <f t="shared" si="424"/>
        <v>23267</v>
      </c>
      <c r="EM259" s="110">
        <f t="shared" si="425"/>
        <v>147284.18168400004</v>
      </c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</row>
    <row r="260" spans="1:299" ht="11.25" customHeight="1" x14ac:dyDescent="0.25">
      <c r="A260" s="11">
        <v>46053</v>
      </c>
      <c r="B260" s="187"/>
      <c r="C260" s="176">
        <v>8004955187</v>
      </c>
      <c r="D260" s="17" t="s">
        <v>188</v>
      </c>
      <c r="E260" s="18">
        <v>140</v>
      </c>
      <c r="F260" s="19">
        <v>15</v>
      </c>
      <c r="G260" s="20">
        <v>191516041592</v>
      </c>
      <c r="H260" s="66"/>
      <c r="I260" s="41">
        <f t="shared" si="356"/>
        <v>0</v>
      </c>
      <c r="J260" s="48">
        <f t="shared" si="464"/>
        <v>121975</v>
      </c>
      <c r="K260" s="66"/>
      <c r="L260" s="41">
        <f t="shared" si="460"/>
        <v>0</v>
      </c>
      <c r="M260" s="48">
        <f t="shared" si="465"/>
        <v>268882</v>
      </c>
      <c r="N260" s="66"/>
      <c r="O260" s="41">
        <f t="shared" si="357"/>
        <v>0</v>
      </c>
      <c r="P260" s="48">
        <f t="shared" si="466"/>
        <v>115852</v>
      </c>
      <c r="Q260" s="66"/>
      <c r="R260" s="66">
        <f t="shared" si="358"/>
        <v>0</v>
      </c>
      <c r="S260" s="67">
        <f t="shared" si="443"/>
        <v>58032</v>
      </c>
      <c r="T260" s="66"/>
      <c r="U260" s="66">
        <f t="shared" si="382"/>
        <v>0</v>
      </c>
      <c r="V260" s="67">
        <f t="shared" si="383"/>
        <v>67609</v>
      </c>
      <c r="X260" s="69">
        <f t="shared" si="359"/>
        <v>0</v>
      </c>
      <c r="Y260" s="67">
        <f t="shared" si="447"/>
        <v>16120</v>
      </c>
      <c r="Z260" s="66"/>
      <c r="AA260" s="68">
        <f t="shared" si="435"/>
        <v>0</v>
      </c>
      <c r="AB260" s="67">
        <f t="shared" si="384"/>
        <v>4013.5</v>
      </c>
      <c r="AC260" s="66"/>
      <c r="AD260" s="66">
        <f t="shared" si="461"/>
        <v>0</v>
      </c>
      <c r="AE260" s="67">
        <f t="shared" si="385"/>
        <v>7370.3</v>
      </c>
      <c r="AF260" s="66"/>
      <c r="AG260" s="78">
        <f t="shared" si="360"/>
        <v>0</v>
      </c>
      <c r="AH260" s="79">
        <f t="shared" si="386"/>
        <v>8394.7999999999993</v>
      </c>
      <c r="AI260" s="66"/>
      <c r="AJ260" s="68">
        <f t="shared" si="361"/>
        <v>0</v>
      </c>
      <c r="AK260" s="67">
        <f t="shared" si="387"/>
        <v>1078</v>
      </c>
      <c r="AL260" s="66"/>
      <c r="AM260" s="68">
        <f t="shared" si="362"/>
        <v>0</v>
      </c>
      <c r="AN260" s="67">
        <f t="shared" si="388"/>
        <v>811.10000000000014</v>
      </c>
      <c r="AO260" s="66"/>
      <c r="AP260" s="68">
        <f t="shared" si="363"/>
        <v>0</v>
      </c>
      <c r="AQ260" s="67">
        <f t="shared" si="389"/>
        <v>5927.4</v>
      </c>
      <c r="AR260" s="66"/>
      <c r="AS260" s="68">
        <f t="shared" si="364"/>
        <v>0</v>
      </c>
      <c r="AT260" s="67">
        <f t="shared" si="390"/>
        <v>2107.6</v>
      </c>
      <c r="AU260" s="66"/>
      <c r="AV260" s="66">
        <f t="shared" si="391"/>
        <v>0</v>
      </c>
      <c r="AW260" s="42">
        <f t="shared" si="392"/>
        <v>591.04000000000019</v>
      </c>
      <c r="AX260" s="66"/>
      <c r="AY260" s="66">
        <f t="shared" si="393"/>
        <v>0</v>
      </c>
      <c r="AZ260" s="67">
        <f t="shared" si="394"/>
        <v>1870</v>
      </c>
      <c r="BA260" s="66"/>
      <c r="BB260" s="68">
        <f t="shared" si="395"/>
        <v>0</v>
      </c>
      <c r="BC260" s="67">
        <f t="shared" si="396"/>
        <v>2830</v>
      </c>
      <c r="BD260" s="66"/>
      <c r="BE260" s="68">
        <f t="shared" si="397"/>
        <v>0</v>
      </c>
      <c r="BF260" s="67">
        <f t="shared" si="398"/>
        <v>823.80000000000041</v>
      </c>
      <c r="BG260" s="66"/>
      <c r="BH260" s="68">
        <f t="shared" si="446"/>
        <v>0</v>
      </c>
      <c r="BI260" s="67">
        <f t="shared" si="452"/>
        <v>8545.6000000000022</v>
      </c>
      <c r="BJ260" s="66"/>
      <c r="BK260" s="68">
        <f t="shared" si="399"/>
        <v>0</v>
      </c>
      <c r="BL260" s="67">
        <f t="shared" si="400"/>
        <v>5372</v>
      </c>
      <c r="BM260" s="66"/>
      <c r="BN260" s="68">
        <f t="shared" si="401"/>
        <v>0</v>
      </c>
      <c r="BO260" s="67">
        <f t="shared" si="402"/>
        <v>6613.8</v>
      </c>
      <c r="BP260" s="66"/>
      <c r="BQ260" s="68">
        <f t="shared" si="403"/>
        <v>2116.7999999999997</v>
      </c>
      <c r="BR260" s="67">
        <f t="shared" si="404"/>
        <v>18465.399999999994</v>
      </c>
      <c r="BS260" s="66"/>
      <c r="BT260" s="66">
        <f t="shared" si="365"/>
        <v>280</v>
      </c>
      <c r="BU260" s="67">
        <f t="shared" si="453"/>
        <v>71257</v>
      </c>
      <c r="BV260" s="66"/>
      <c r="BW260" s="66">
        <f t="shared" si="366"/>
        <v>280</v>
      </c>
      <c r="BX260" s="67">
        <f t="shared" si="456"/>
        <v>53437</v>
      </c>
      <c r="BY260" s="66"/>
      <c r="BZ260" s="66">
        <f t="shared" si="367"/>
        <v>280</v>
      </c>
      <c r="CA260" s="67">
        <f t="shared" si="454"/>
        <v>63673</v>
      </c>
      <c r="CB260" s="66"/>
      <c r="CC260" s="66">
        <f t="shared" si="405"/>
        <v>0</v>
      </c>
      <c r="CD260" s="67">
        <f t="shared" si="467"/>
        <v>269.25</v>
      </c>
      <c r="CE260" s="66"/>
      <c r="CF260" s="66">
        <f t="shared" si="406"/>
        <v>0</v>
      </c>
      <c r="CG260" s="67">
        <f t="shared" si="407"/>
        <v>6982.9</v>
      </c>
      <c r="CH260" s="66"/>
      <c r="CI260" s="66">
        <f t="shared" si="368"/>
        <v>0</v>
      </c>
      <c r="CJ260" s="67">
        <f t="shared" si="408"/>
        <v>8750</v>
      </c>
      <c r="CK260" s="66"/>
      <c r="CL260" s="66">
        <f t="shared" si="409"/>
        <v>0</v>
      </c>
      <c r="CM260" s="79">
        <f t="shared" si="410"/>
        <v>4864</v>
      </c>
      <c r="CN260" s="66"/>
      <c r="CO260" s="68">
        <f t="shared" si="462"/>
        <v>0</v>
      </c>
      <c r="CP260" s="79">
        <f t="shared" si="411"/>
        <v>3955</v>
      </c>
      <c r="CQ260" s="66"/>
      <c r="CR260" s="68">
        <f t="shared" si="369"/>
        <v>0</v>
      </c>
      <c r="CS260" s="79">
        <f t="shared" si="457"/>
        <v>6656</v>
      </c>
      <c r="CT260" s="66"/>
      <c r="CU260" s="68">
        <f t="shared" si="370"/>
        <v>0</v>
      </c>
      <c r="CV260" s="79">
        <f t="shared" si="412"/>
        <v>7769</v>
      </c>
      <c r="CW260" s="66"/>
      <c r="CX260" s="66">
        <f t="shared" si="463"/>
        <v>0</v>
      </c>
      <c r="CY260" s="40">
        <f t="shared" si="448"/>
        <v>6582</v>
      </c>
      <c r="CZ260" s="65"/>
      <c r="DA260" s="66">
        <f t="shared" si="413"/>
        <v>0</v>
      </c>
      <c r="DB260" s="67">
        <f t="shared" si="458"/>
        <v>38056</v>
      </c>
      <c r="DC260" s="66"/>
      <c r="DD260" s="66">
        <f t="shared" si="414"/>
        <v>0</v>
      </c>
      <c r="DE260" s="67">
        <f t="shared" si="459"/>
        <v>34827</v>
      </c>
      <c r="DF260" s="66"/>
      <c r="DG260" s="69">
        <f t="shared" si="415"/>
        <v>0</v>
      </c>
      <c r="DH260" s="67">
        <f t="shared" si="468"/>
        <v>48370</v>
      </c>
      <c r="DI260" s="66"/>
      <c r="DJ260" s="66">
        <f t="shared" si="371"/>
        <v>0</v>
      </c>
      <c r="DK260" s="67">
        <f t="shared" si="416"/>
        <v>3139</v>
      </c>
      <c r="DM260" s="206">
        <f t="shared" si="372"/>
        <v>0</v>
      </c>
      <c r="DN260" s="25">
        <f t="shared" si="373"/>
        <v>0</v>
      </c>
      <c r="DO260" s="5"/>
      <c r="DP260" s="43">
        <f t="shared" si="374"/>
        <v>0</v>
      </c>
      <c r="DQ260" s="27">
        <f t="shared" si="417"/>
        <v>7097</v>
      </c>
      <c r="DR260" s="5"/>
      <c r="DS260" s="43">
        <f t="shared" si="375"/>
        <v>0</v>
      </c>
      <c r="DT260" s="27">
        <f t="shared" si="418"/>
        <v>4846</v>
      </c>
      <c r="DU260" s="5"/>
      <c r="DV260" s="43">
        <f t="shared" si="376"/>
        <v>0</v>
      </c>
      <c r="DW260" s="27">
        <f t="shared" si="419"/>
        <v>4835</v>
      </c>
      <c r="DX260" s="5"/>
      <c r="DY260" s="22">
        <f t="shared" si="377"/>
        <v>0</v>
      </c>
      <c r="DZ260" s="25">
        <f t="shared" si="420"/>
        <v>523</v>
      </c>
      <c r="EA260" s="22"/>
      <c r="EB260" s="22">
        <f t="shared" si="378"/>
        <v>0</v>
      </c>
      <c r="EC260" s="28">
        <f t="shared" si="421"/>
        <v>369</v>
      </c>
      <c r="ED260" s="5"/>
      <c r="EE260" s="43">
        <f t="shared" si="455"/>
        <v>0</v>
      </c>
      <c r="EF260" s="27">
        <f t="shared" si="422"/>
        <v>4769</v>
      </c>
      <c r="EG260" s="66"/>
      <c r="EH260" s="66">
        <f t="shared" si="380"/>
        <v>0</v>
      </c>
      <c r="EI260" s="67">
        <f t="shared" si="423"/>
        <v>24637</v>
      </c>
      <c r="EJ260" s="66"/>
      <c r="EK260" s="66">
        <f t="shared" si="381"/>
        <v>0</v>
      </c>
      <c r="EL260" s="67">
        <f t="shared" si="424"/>
        <v>23267</v>
      </c>
      <c r="EM260" s="110">
        <f t="shared" si="425"/>
        <v>146983.22968400002</v>
      </c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7"/>
      <c r="JO260" s="7"/>
      <c r="JP260" s="7"/>
      <c r="JQ260" s="7"/>
      <c r="JR260" s="7"/>
      <c r="JS260" s="7"/>
      <c r="JT260" s="7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7"/>
      <c r="KG260" s="7"/>
      <c r="KH260" s="7"/>
      <c r="KI260" s="7"/>
      <c r="KJ260" s="7"/>
      <c r="KK260" s="7"/>
      <c r="KL260" s="7"/>
      <c r="KM260" s="7"/>
    </row>
    <row r="261" spans="1:299" s="33" customFormat="1" ht="11.25" customHeight="1" x14ac:dyDescent="0.25">
      <c r="A261" s="11">
        <v>46053</v>
      </c>
      <c r="B261" s="187"/>
      <c r="C261" s="174">
        <v>8004937038</v>
      </c>
      <c r="D261" s="13" t="s">
        <v>120</v>
      </c>
      <c r="E261" s="14">
        <v>100</v>
      </c>
      <c r="F261" s="15">
        <v>5</v>
      </c>
      <c r="G261" s="16">
        <v>191516032149</v>
      </c>
      <c r="H261" s="66"/>
      <c r="I261" s="41">
        <f t="shared" ref="I261:I324" si="469">IF(OR(D261="NPC6ASZDB-RD015M",D261="NPC06SZDB-OR050C",D261="NPC6ASZDB-WT008M",D261="NPC6ASZDB-WT018M",D261="NPC6ASZDB-WT023M",D261="NPC6ASZDB-WT024M",D261="NPC6ASZDB-OR020M",D261="NPC6ASZDB-RD006M",D261="NPC6ASZDB-WT017M",D261="NPC6ASZDB-GY750C",D261="NPC6ASZDB-YL015M",D261="NPC6ASZDB-BL004M ",D261="NPC6ASZDB-WT016M",D261="NPC06SZDB-BK006M",D261="NPC06SZDB-BK007M",D261="NPC6ASZDB-OR750C",D261="NPC06SZDB-BK004M",D261="NPC06SZDB-BL015M",D261="NPC6ASZDB-BL013C",D261="NPC6ASZDB-BL030C",D261="NPC6ASZDB-GY009M",D261="NPC06SZDB-BK002M",D261="NPC6ASZDB-GY025C",D261="NPC06SZDB-BK003M",D261="NPC06SZDB-GY005M",D261="NPC6ASZDB-RD020C",D261="NPC06SZDB-YL040M",D261="NPC6ASZDB-GY125C",D261="NPC06SZDB-YL002M",D261="NPC6ASZDB-WT100M",D261="NPC6ASZDB-RD008M",D261="NPC6ASZDB-YL009M",D261="NPC6ASZDB-VT010M",D261="NPC6ASZDB-OR007M",D261="NPC6ASZDB-VT007M",D261="NPC6ASZDB-BK007M",D261="NPC6ASZDB-GY350C",D261="NPC6ASZDB-YL350C",D261="NPC6ASZDB-OR350C",D261="NPC6ASZDB-VT350C",D261="NPC6ASZDB-BL350C",D261="NPC6ASZDB-RD350C",D261="NPC6ASZDB-BK350C",D261="NPC6ASZDB-VT003M",D261="NPC6ASZDB-OR250C",D261="NPC6ASZDB-VT250C",D261="NPC6ASZDB-VT002M",D261="NPC6ASZDB-VT050C",D261="NPC6ASZDB-VT001M",D261="NPC6ASZDB-VT150C",D261="NPC6ASZDB-WT017C",D261="NPC6ASZDB-RD030C",D261="NPC6ASZDB-WT030C",D261="NPC6ASZDB-OR020M",D261="NPC6ASZDB-OR015M",D261="NPC06SZDB-WT025C",D261="NPC6ASZDB-WT013M",D261="NPC6ASZDB-GY075C",D261="NPC6ASZDB-BK075C",D261="NPC6ASZDB-BK125C",D261="NPC6ASZDB-GN250C",D261="NPC6ASZDB-WT011M",D261="NPC6ASZDB-WT014M",D261="NPC6ASZDB-OR005M",D261="NPC6ASZDB-GY006M",D261="NPC6ASZDB-WT550C",D261="NPC6ASZDB-WT650C",D261="NPC6ASZDB-WT850C",D261="NPC6ASZDB-WT950C",D261="NPC6ASZDB-RD250C",D261="NPC06SZDB-GY015C",D261="NPC06SZDB-BL020C",D261="NPC06SZDB-YL015C",D261="NPC6ASZDB-BL012M",D261="NPC6ASZDB-WT020C",D261="NPC6ASZDB-BL008M",D261="NPC6ASZDB-BL009M",D261="NPC6ASZDB-WT022M",D261="NPC6ASZDB-YL007M",D261="NPC06SZDB-WT250C",D261="NPC6ASZDB-BL007M",D261="NPC6ASZDB-BK050C",D261="NPC6ASZDB-BK025C",D261="NPC6ASZDB-BL750C",D261="NPC6ASZDB-OR010M",D261="NPC06SZDB-RD015M",D261="NPC6ASZDB-YL012M",D261="NPC6ASZDB-YL020M",D261="NPC6ASZDB-YL030M",D261="NPC6ASZDB-RD050C",D261="NPC06SZDB-BL050C",D261="NPC06SZDB-RD050C",D261="NPC06SZDB-YL050C",D261="NPC06SZDB-YL003M",D261="NPC06SZDB-GN002M",D261="NPC6ASZDB-RD010M",D261="NPC6ASZDB-GY450C",D261="NPC6ASZDB-WT006M",D261="NPC6ASZDB-BL250C",D261="NPC6ASZDB-GY050C",D261="NPC6ASZDB-YL250C",D261="NPC6ASZDB-YL008M",D261="NPC06SZDB-YL010M",D261="NPC6ASZDB-GY008M",D261="NPC06SZDB-RD005M",D261="NPC6ASZDB-BL050C",D261="NPC6ASZDB-WT450C",D261="NPC6ASZDB-OR050C",D261="NPC06SZDB-GN010M",D261="NPC06SZDB-RD010M",D261="NPC06SZDB-BL010M",D261="NPC6ASZDB-GY050C",D261="NPC6ASZDB-YL025C",D261="NPC6ASZDB-BK250C",D261="NPC6ASZDB-BK004M",D261="NPC6ASZDB-YL006M",D261="NPC06SZDB-WT007M",D261="NPC6ASZDB-BL015M",D261="NPC6ASZDB-BL020M",D261="NPC6ASZDB-GN010M",D261="NPC6ASZDB-GN015M",D261="NPC6ASZDB-GY250C",D261="NPC6ASZDB-BK030M",D261="NPC06SZDB-GY003M",D261="NPC06SZDB-BL150C",D261="NPC6ASZDB-BK013M",D261="NPC6ASZDB-OR150C",D261="NPC6ASZDB-GY007M",D261="NPC6ASZDB-BK750C",D261="NPC06SZDB-GN003M",D261="NPC06SZDB-BK150C",D261="NPC06SZDB-BK001M",D261="NPC6ASZDB-RD007M",D261="NPC6ASZDB-RD010M",D261="NPC06SZDB-GY006M",D261="NPC06SZDB-GY015M",D261="NPC06SZDB-BK050C",D261="NPC6ASZDB-BL010M",D261="NPC6ASZDB-GN025C",D261="NPC6ASZDB-WT009M",D261="NPC6ASZDB-OR004M",D261="NPC6ASZDB-WT075C",D261="NPC6ASZDB-WT175C",D261="NPC06SZDB-GY001M",D261="NPC06SZDB-GY002M",D261="NPC6ASZDB-WT125C",D261="NPC6ASZDB-WT225C",D261="NPC6ASZDB-WT275C",D261="NPC6ASZDB-GY015M",D261="NPC6ASZDB-RD001M",D261="NPC6ASZDB-RD005M",D261="NPC6ASZDB-WT025C",D261="NPC6ASZDB-YL001M",D261="NPC6ASZDB-YL005M",D261="NPC06SZDB-GY010M",D261="NPC06SZDB-YL005M",D261="NPC06SZDB-YL001M",D261="NPC6ASZDB-BK150C",D261="NPC6ASZDB-BL030M",D261="NPC6ASZDB-GY003M",D261="NPC6ASZDB-YL050C",D261="NPC6ASZDB-YL010M",D261="NPC6ASZDB-OR010M",D261="NPC06SZDB-YL150C",D261="NPC6ASZDB-OR005M",D261="NPC06SZDB-OR002M",D261="NPC6ASZDB-RD150C",D261="NPC6ASZDB-WT025M",D261="NPC6ASZDB-WT150C",D261="NPC6ASZDB-WT012M",D261="NPC6ASZDB-WT250C",D261="NPC6ASZDB-WT350C",D261="NPC6ASZDB-YL002M",D261="NPC6ASZDB-BL150C",D261="NPC6ASZDB-WT015M",D261="NPC6ASZDB-YL150C",D261="NPC6ASZDB-YL003M",D261="NPC6ASZDB-WT750C",D261="NPC6ASZDB-GN050C",D261="NPC6ASZDB-WT008M",D261="NPC06SZDB-OR010M",D261="NPC6ASZDB-GY150C",D261="NPC6ASZDB-GN150C",D261="NPC6ASZDB-OR001M",D261="NPC6ASZDB-OR002M",D261="NPC6ASZDB-OR003M",D261="NPC06SZDB-RD002M",D261="NPC06SZDB-RD150C",D261="NPC6ASZDB-BK015M",D261="NPC06SZDB-GN001M",D261="NPC06SZDB-GN150C",D261="NPC06SZDB-WT030M",D261="NPC06SZDB-WT750C",D261="NPC06SZDB-WT015M",D261="NPC6ASZDB-WT030M",D261="NPC06SZDB-RD001M",D261="NPC06SZDB-RD003M",D261="NPC06SZDB-OR003M",D261="NPC06SZDB-OR001M",D261="NPC06SZDB-BL001M",D261="NPC06SZDB-BL003M",D261="NPC06SZDB-WT150C",D261="NPC06SZDB-BL002M",D261="NPC6ASZDB-WT050C",D261="NPC06SZDB-WT050C",D261="NPC06SZDB-WT001M",D261="NPC06SZDB-WT002M",D261="NPC06SZDB-WT003M",D261="NPC06SZDB-WT004M",D261="NPC06SZDB-WT005M",D261="NPC06SZDB-WT010M",D261="NPC06SZDB-WT020M",D261=1711815,D261="NPC6ASZDB-GN001M",D261="NPC6ASZDB-GN002M",D261="NPC6ASZDB-GN003M",D261="NPC6ASZDB-GN004M",D261="NPC6ASZDB-GN005M",D261="NPC6ASZDB-GN020M",D261="NPC6ASZDB-GN030M",D261="NPC6ASZDB-WT001M",D261="NPC6ASZDB-WT002M",D261="NPC6ASZDB-WT003M",D261="NPC6ASZDB-WT004M",D261="NPC6ASZDB-WT006M",D261="NPC6ASZDB-WT007M",D261="NPC6ASZDB-WT004M",D261="NPC6ASZDB-WT005M",D261="NPC6ASZDB-WT010M",D261="NPC6ASZDB-WT020M",D261="NPC6ASZDB-RD002M",D261="NPC6ASZDB-RD003M",D261="NPC6ASZDB-RD020M",D261="NPC6ASZDB-GY001M",D261="NPC6ASZDB-GY002M",D261="NPC6ASZDB-GY003M",D261="NPC6ASZDB-GY004M",D261="NPC6ASZDB-GY005M",D261="NPC6ASZDB-GY010M",D261="NPC6ASZDB-GY020M",D261="NPC6ASZDB-GY025M",D261="NPC6ASZDB-GY030M",D261="NPC6ASZDB-BL001M",D261="NPC6ASZDB-BL002M",D261="NPC6ASZDB-BL003M",D261="NPC6ASZDB-BL004M",D261="NPC6ASZDB-BL005M",D261="NPC6ASZDB-BL010M",D261="NPC6ASZDB-BK001M",D261="NPC6ASZDB-BK002M",D261="NPC6ASZDB-BK003M",D261="NPC6ASZDB-BK005M",D261="NPC6ASZDB-BK010M",D261="NPC6ASZDB-BK020M",),E261*2,0)</f>
        <v>200</v>
      </c>
      <c r="J261" s="48">
        <f t="shared" si="464"/>
        <v>121775</v>
      </c>
      <c r="K261" s="66"/>
      <c r="L261" s="41">
        <f t="shared" si="460"/>
        <v>200</v>
      </c>
      <c r="M261" s="48">
        <f t="shared" si="465"/>
        <v>268682</v>
      </c>
      <c r="N261" s="66"/>
      <c r="O261" s="41">
        <f t="shared" ref="O261:O324" si="470">IF(OR(D261="NPC6ASZDB-WT019M",D261="NPC6ASZDB-RD015M",D261="NPC06SZDB-BK006M",D261="NPC06SZDB-BK007M",D261="NPC6ASZDB-OR750C",D261="NPC06SZDB-BK004M",D261="NPC06SZDB-BL015M",D261="NPC6ASZDB-BL013C",D261="NPC6ASZDB-BL030C",D261="NPC6ASZDB-GY009M",D261="NPC06SZDB-BK002M",D261="NPC6ASZDB-GY025C",D261="NPC06SZDB-BK003M",D261="NPC06SZDB-GY005M",D261="NPC6ASZDB-RD020C",D261="NPC06SZDB-YL040M",D261="NPC6ASZDB-GY125C",D261="NPC06SZDB-YL002M",D261="NPC6ASZDB-WT100M",D261="NPC6ASZDB-RD008M",D261="NPC6ASZDB-YL009M",D261="NPC6ASZDB-VT010M",D261="NPC6ASZDB-OR007M",D261="NPC6ASZDB-VT007M",D261="NPC6ASZDB-BK007M",D261="NPC6ASZDB-GY350C",D261="NPC6ASZDB-YL350C",D261="NPC6ASZDB-OR350C",D261="NPC6ASZDB-VT350C",D261="NPC6ASZDB-BL350C",D261="NPC6ASZDB-RD350C",D261="NPC6ASZDB-BK350C",D261="NPC6ASZDB-VT003M",D261="NPC6ASZDB-OR250C",D261="NPC6ASZDB-VT250C",D261="NPC6ASZDB-VT002M",D261="NPC6ASZDB-VT050C",D261="NPC6ASZDB-VT001M",D261="NPC6ASZDB-VT150C",D261="NPC6ASZDB-WT017C",D261="NPC6ASZDB-RD030C",D261="NPC6ASZDB-WT030C",D261="NPC6ASZDB-OR020M",D261="NPC6ASZDB-OR020M",D261="NPC6ASZDB-OR015M",D261="NPC06SZDB-WT025C",D261="NPC6ASZDB-WT013M",D261="NPC6ASZDB-BK175C",D261="NPC6ASZDB-GY075C",D261="NPC6ASZDB-BK075C",D261="NPC6ASZDB-BK125C",D261="NPC6ASZDB-GN250C",D261="NPC6ASZDB-WT011M",D261="NPC6ASZDB-WT014M",D261="NPC6ASZDB-OR005M",D261="NPC6ASZDB-GY006M",D261="NPC6ASZDB-WT550C",D261="NPC6ASZDB-WT650C",D261="NPC6ASZDB-WT850C",D261="NPC6ASZDB-WT950C",D261="NPC6ASZDB-RD250C",D261="NPC06SZDB-GY015C",D261="NPC06SZDB-BL020C",D261="NPC06SZDB-YL015C",D261="NPC6ASZDB-BL012M",D261="NPC6ASZDB-WT020C",D261="NPC6ASZDB-BL008M",D261="NPC6ASZDB-BL009M",D261="NPC6ASZDB-WT022M",D261="NPC6ASZDB-YL007M",D261="NPC06SZDB-WT250C",D261="NPC6ASZDB-BL007M",D261="NPC6ASZDB-BK050C",D261="NPC6ASZDB-BK025C",D261="NPC6ASZDB-BL750C",D261="NPC6ASZDB-OR010M",D261="NPC06SZDB-RD015M",D261="NPC6ASZDB-YL012M",D261="NPC6ASZDB-YL030M",D261="NPC6ASZDB-YL020M",D261="NPC6ASZDB-RD050C",D261="NPC06SZDB-BL050C",D261="NPC06SZDB-RD050C",D261="NPC06SZDB-YL050C",D261="NPC06SZDB-YL003M",D261="NPC06SZDB-GN002M",D261="NPC6ASZDB-RD010M",D261="NPC6ASZDB-GY450C",D261="NPC6ASZDB-GY450C",D261="NPC6ASZDB-BL250C",D261="NPC6ASZDB-GY050C",D261="NPC6ASZDB-YL250C",D261="NPC6ASZDB-YL008M",D261="NPC06SZDB-YL010M",D261="NPC6ASZDB-GY008M",D261="NPC06SZDB-RD005M",D261="NPC6ASZDB-BL050C",D261="NPC6ASZDB-WT450C",D261="NPC6ASZDB-OR050C",D261="NPC06SZDB-GN010M",D261="NPC06SZDB-RD010M",D261="NPC06SZDB-BL010M",D261="NPC6ASZDB-GY050C",D261="NPC6ASZDB-YL025C",D261="NPC6ASZDB-BK250C",D261="NPC6ASZDB-BK004M",D261="NPC6ASZDB-YL006M",D261="NPC06SZDB-WT007M",D261="NPC6ASZDB-BL015M",D261="NPC6ASZDB-BL020M",D261="NPC6ASZDB-GN010M",D261="NPC6ASZDB-GN015M",D261="NPC6ASZDB-GY250C",D261="NPC6ASZDB-BK030M",D261="NPC06SZDB-GY003M",D261="NPC06SZDB-BL150C",D261="NPC6ASZDB-BK013M",D261="NPC6ASZDB-OR150C",D261="NPC6ASZDB-GY007M",D261="NPC6ASZDB-BK750C",D261="NPC06SZDB-GN003M",D261="NPC06SZDB-BK150C",D261="NPC06SZDB-BK001M",D261="NPC6ASZDB-RD007M",D261="NPC6ASZDB-RD010M",D261="NPC06SZDB-GY006M",D261="NPC06SZDB-GY015M",D261="NPC06SZDB-BK050C",D261="NPC6ASZDB-GN025C",D261="NPC6ASZDB-WT009M",D261="NPC6ASZDB-OR004M",D261="NPC6ASZDB-WT075C",D261="NPC6ASZDB-WT175C",D261="NPC06SZDB-GY001M",D261="NPC06SZDB-GY002M",D261="NPC6ASZDB-WT125C",D261="NPC6ASZDB-WT225C",D261="NPC6ASZDB-WT275C",D261="NPC6ASZDB-GY015M",D261="NPC6ASZDB-RD001M",D261="NPC6ASZDB-RD005M",D261="NPC6ASZDB-WT025C",D261="NPC6ASZDB-YL001M",D261="NPC6ASZDB-YL005M",D261="NPC06SZDB-GY010M",D261="NPC06SZDB-YL005M",D261="NPC06SZDB-YL001M",D261="NPC6ASZDB-BK150C",D261="NPC6ASZDB-BL030M",D261="NPC6ASZDB-YL050C",D261="NPC6ASZDB-YL010M",D261=1711167,D261="NPC6ASZDB-OR010M",D261="NPC06SZDB-YL150C",D261="NPC6ASZDB-OR005M",D261="NPC06SZDB-OR002M",D261="NPC6ASZDB-RD150C",D261="NPC6ASZDB-WT025M",D261="NPC6ASZDB-WT150C",D261="NPC6ASZDB-WT250C",D261="NPC6ASZDB-WT350C",D261="NPC6ASZDB-YL002M",D261="NPC6ASZDB-WT012M",D261="NPC6ASZDB-BL150C",D261="NPC6ASZDB-WT015M",D261="NPC6ASZDB-YL150C",D261="NPC6ASZDB-YL003M",D261="NPC6ASZDB-WT750C",D261="NPC6ASZDB-GN050C",D261="NPC6ASZDB-WT008M",D261="NPC06SZDB-OR010M",D261="NPC6ASZDB-GY150C",D261="NPC6ASZDB-GN150C",D261="NPC6ASZDB-OR001M",D261="NPC6ASZDB-OR002M",D261="NPC6ASZDB-OR003M",D261="NPC06SZDB-RD002M",D261="NPC06SZDB-RD150C",D261="NPC6ASZDB-BK015M",D261="NPC06SZDB-GN001M",D261="NPC06SZDB-GN150C",D261="NPC06SZDB-WT030M",D261="NPC06SZDB-WT750C",D261="NPC06SZDB-WT015M",D261="NPC6ASZDB-WT030M",D261="NPC06SZDB-RD001M",D261="NPC06SZDB-RD003M",D261="NPC06SZDB-OR003M",D261="NPC06SZDB-OR001M",D261="NPC06SZDB-BL001M",D261="NPC06SZDB-BL003M",D261="NPC06SZDB-WT150C",D261="NPC06SZDB-BL002M",D261="NPC6ASZDB-WT050C",D261="NPC06SZDB-WT050C",D261="NPC06SZDB-WT001M",D261="NPC06SZDB-WT002M",D261="NPC06SZDB-WT003M",D261="NPC06SZDB-WT004M",D261="NPC06SZDB-WT005M",D261="NPC06SZDB-WT020M",D261="NPC6ASZDB-GN001M",D261="NPC6ASZDB-GN002M",D261="NPC6ASZDB-GN003M",D261="NPC6ASZDB-GN004M",D261="NPC6ASZDB-GN005M",D261="NPC6ASZDB-GN020M",D261="NPC06SZDB-WT010M",D261="NPC6ASZDB-GN030M",D261=1711091,D261=1711093,D261=1711815,D261=1711094,D261=1711095,D261=1711098,D261=2153215,D261=1711096,D261=1711097,D261=1711027,D261=2153463,D261=1711911,D261="NPC6ASZDB-WT001M",D261="NPC6ASZDB-WT002M",D261="NPC6ASZDB-WT003M",D261="NPC6ASZDB-WT004M",D261="NPC6ASZDB-WT005M",D261="NPC6ASZDB-WT006M",D261="NPC6ASZDB-WT007M",D261="NPC6ASZDB-WT010M",D261="NPC6ASZDB-WT020M",D261="NPC6ASZDB-RD002M",D261="NPC6ASZDB-RD003M",D261="NPC6ASZDB-RD020M",D261="NPC6ASZDB-GY001M",D261="NPC6ASZDB-GY002M",D261="NPC6ASZDB-GY003M",D261="NPC6ASZDB-GY004M",D261="NPC6ASZDB-GY005M",D261="NPC6ASZDB-GY010M",D261="NPC6ASZDB-GY020M",D261="NPC6ASZDB-GY025M",D261="NPC6ASZDB-GY030M",D261="NPC6ASZDB-BL001M",D261="NPC6ASZDB-BL002M",D261="NPC6ASZDB-BL003M",D261="NPC6ASZDB-BL004M",D261="NPC6ASZDB-BL005M",D261="NPC6ASZDB-BL010M",D261="NPC6ASZDB-BK001M",D261="NPC6ASZDB-BK002M",D261="NPC6ASZDB-BK003M",D261="NPC6ASZDB-BK005M",D261="NPC6ASZDB-BK010M",D261="NPC6ASZDB-BK020M",D261=1711171),E261*2,0)</f>
        <v>200</v>
      </c>
      <c r="P261" s="48">
        <f t="shared" si="466"/>
        <v>115652</v>
      </c>
      <c r="Q261" s="66"/>
      <c r="R261" s="66">
        <f t="shared" ref="R261:R324" si="471">IF(OR(D261="CO17772-0ZM010",D261="NPC6ASZDB-BK950C",D261="NPC6ASZDB-BK550C",D261="NPC6ASZDB-GN750C",D261="NPC6ASZDB-WT035M",D261="CO17772-0ZM002",D261="CO17772-01M001",D261="NPC6ASZDB-WT028M ",D261="NPC6ASZDB-WT019M",D261="CO17772-0CC050",D261="NPC6ASZDB-WT018M",D261="NPC6ASZDB-WT023M",D261="NPC6ASZDB-WT024M",D261="NPC6ASZDB-OR020M",D261="NPC6ASZDB-RD006M",D261="NPC6ASZDB-WT017M",D261="NPC6ASZDB-GY750C",D261="NPC6ASZDB-YL015M",D261="NPC6ASZDB-WT016M",D261="CO17772-0CM015",D261="NPC6ASZDB-OR750C",D261="NPC6ASZDB-BL013C",D261="NPC6ASZDB-BL030C",D261="NPC6ASZDB-GY009M",D261="NPC6ASZDB-GY025C",D261="NPC6ASZDB-RD020C",D261="CO17772-08F004",D261="CO17772-08F010",D261="NPC6ASZDB-GY125C",D261="CO17772-08C750",D261="NPC06SZDB-YL002M",D261="NPC6ASZDB-WT100M",D261="NPC6ASZDB-RD008M",D261="NPC6ASZDB-YL009M",D261="NPC6ASZDB-VT010M",D261="NPC6ASZDB-OR007M",D261="NPC6ASZDB-VT007M",D261="NPC6ASZDB-BK007M",D261="NPC6ASZDB-GY350C",D261="NPC6ASZDB-YL350C",D261="NPC6ASZDB-OR350C",D261="NPC6ASZDB-VT350C",D261="NPC6ASZDB-BL350C",D261="NPC6ASZDB-RD350C",D261="NPC6ASZDB-VT003M",D261="NPC6ASZDB-OR250C",D261="NPC6ASZDB-VT250C",D261="NPC6ASZDB-VT002M",D261="NPC6ASZDB-VT050C",D261="NPC6ASZDB-VT001M",D261="NPC6ASZDB-VT150C",D261="NPC6ASZDB-WT017C",D261="NPC6ASZDB-RD030C",D261="NPC6ASZDB-WT030C",D261="NPC6ASZDB-OR020M",D261="NPC6ASZDB-OR015M",D261="CO17772-08C250",D261="NPC6ASZDB-WT013M",D261="NPC6ASZDB-BK175C",D261="NPC6ASZDB-GY075C",D261="NPC6ASZDB-BK075C",D261="CO17772-07M001",D261="CO17772-09M001",D261="CO17772-0ZM001",D261="CO17772-0MM001",D261="CO17772-08F002",D261="NPC6ASZDB-BK125C",D261="NPC6ASZDB-GN250C",D261="NPC6ASZDB-WT011M",D261="NPC6ASZDB-WT014M",D261="NPC6ASZDB-OR005M",D261="NPC6ASZDB-GY006M",D261="NPC6ASZDB-WT550C",D261="NPC6ASZDB-WT650C",D261="NPC6ASZDB-WT850C",D261="NPC6ASZDB-WT950C",D261="NPC6ASZDB-RD250C",D261="NPC6ASZDB-BL012M",D261="NPC6ASZDB-WT020C",D261="NPC6ASZDB-BL008M",D261="NPC6ASZDB-BL009M",D261="NPC6ASZDB-WT022M",D261="NPC6ASZDB-YL007M",D261="NPC6ASZDB-BL007M",D261="CO17772-0ZM008",D261="CO17772-0ZM005",D261="NPC6ASZDB-BK050C",D261="NPC6ASZDB-BK025C",D261="NPC6ASZDB-BL750C",D261="NPC6ASZDB-OR010M",D261="NPC6ASZDB-YL012M",D261="NPC6ASZDB-YL020M",D261="NPC6ASZDB-YL030M",D261="NPC6ASZDB-RD050C",D261="NPC6ASZDB-RD010M",D261="NPC6ASZDB-GY450C",D261="CO17772-0CM005",D261="NPC6ASZDB-BL250C",D261="NPC6ASZDB-GY050C",D261="NPC6ASZDB-YL250C",D261="CO17772-0CM007",D261="NPC6ASZDB-YL008M",D261="NPC6ASZDB-GY008M",D261="NPC6ASZDB-BL050C",D261="NPC6ASZDB-GY050C",D261="NPC6ASZDB-WT450C",D261="NPC6ASZDB-OR050C",D261="CO17772-08M020",D261="NPC6ASZDB-YL025C",D261="NPC6ASZDB-BK250C",D261="CO17772-0MC150",D261="NPC6ASZDB-BK004M",D261="NPC6ASZDB-YL006M",D261="NPC6ASZDB-BL015M",D261="NPC6ASZDB-BL020M",D261="NPC6ASZDB-GN010M",D261="NPC6ASZDB-GN015M",D261="NPC6ASZDB-GY250C",D261="NPC6ASZDB-BK030M",D261="CO17772-08M010",D261="CO17772-08M006",D261="NPC6ASZDB-BK013M",D261="NPC6ASZDB-OR150C",D261="CO17772-08C050",D261="CO17772-0CM007",D261="CO17772-0CM010",D261="CO17772-0CM003",D261="CO17772-08C150",D261="CO17772-08M007",D261="CO17772-0MM005",D261="CO17772-0MM015",D261="CO17772-0CM002",D261="CO17772-0CM001",D261="CO17772-08M010",D261="CO17772-08M001",D261="CO17772-08M002",D261="CO17772-08M003",D261="CO17772-08M004",D261="CO17772-08M015",D261="CO17772-08M005",D261="NPC6ASZDB-BK750C",D261="NPC6ASZDB-RD007M",D261="NPC6ASZDB-RD010M",D261="NPC6ASZDB-GN025C",D261="NPC6ASZDB-WT009M",D261="NPC6ASZDB-OR004M",D261="NPC6ASZDB-WT075C",D261="NPC6ASZDB-WT175C",D261="NPC6ASZDB-WT125C",D261="NPC6ASZDB-WT225C",D261="NPC6ASZDB-WT275C",D261="NPC6ASZDB-GY015M",D261="NPC6ASZDB-RD001M",D261="NPC6ASZDB-RD005M",D261="NPC6ASZDB-WT025C",D261="NPC6ASZDB-YL001M",D261="NPC6ASZDB-YL005M",D261="NPC6ASZDB-BK150C",D261="NPC6ASZDB-BL030M",D261="NPC6ASZDB-YL050C",D261="NPC6ASZDB-YL010M",D261="NPC6ASZDB-OR010M",D261="NPC6ASZDB-OR005M",D261="NPC6ASZDB-RD150C",D261="NPC6ASZDB-WT025M",D261="NPC6ASZDB-WT150C",D261="NPC6ASZDB-WT012M",D261="NPC6ASZDB-WT250C",D261="NPC6ASZDB-WT350C",D261="NPC6ASZDB-YL002M",D261="NPC6ASZDB-BL150C",D261="NPC6ASZDB-WT015M",D261="NPC6ASZDB-YL150C",D261="NPC6ASZDB-YL003M",D261="NPC6ASZDB-WT750C",D261="NPC6ASZDB-GN050C",D261="NPC6ASZDB-WT008M",D261="NPC6ASZDB-GY150C",D261="NPC6ASZDB-GN150C",D261="NPC6ASZDB-OR001M",D261="NPC6ASZDB-OR002M",D261="NPC6ASZDB-OR003M",D261="NPC6ASZDB-BK015M",D261="NPC6ASZDB-WT030M",D261="NPC6ASZDB-WT050C",D261="NPC6ASZDB-GN001M",D261="NPC6ASZDB-GN002M",D261="NPC6ASZDB-GN003M",D261="NPC6ASZDB-GN004M",D261="NPC6ASZDB-GN005M",D261="NPC6ASZDB-GN020M",D261="NPC6ASZDB-GN030M",D261="NPC6ASZDB-WT001M",D261="NPC6ASZDB-WT002M",D261="NPC6ASZDB-WT003M",D261="NPC6ASZDB-WT004M",D261="NPC6ASZDB-WT005M",D261="NPC6ASZDB-WT006M",D261="NPC6ASZDB-WT007M",D261="NPC6ASZDB-WT010M",D261="NPC6ASZDB-WT020M",D261="NPC6ASZDB-RD002M",D261="NPC6ASZDB-RD003M",D261="NPC6ASZDB-RD020M",D261="NPC6ASZDB-GY001M",D261="NPC6ASZDB-GY002M",D261="NPC6ASZDB-GY003M",D261="NPC6ASZDB-GY004M",D261="NPC6ASZDB-GY005M",D261="NPC6ASZDB-GY010M",D261="NPC6ASZDB-GY020M",D261="NPC6ASZDB-GY025M",D261="NPC6ASZDB-GY030M",D261="NPC6ASZDB-BL001M",D261="NPC6ASZDB-BL002M",D261="NPC6ASZDB-BL003M",D261="NPC6ASZDB-BL004M",D261="NPC6ASZDB-BL005M",D261="NPC6ASZDB-BL010M",D261="NPC6ASZDB-BK001M",D261="NPC6ASZDB-BK002M",D261="NPC6ASZDB-BK003M",D261="NPC6ASZDB-BK005M",D261="NPC6ASZDB-BK010M",D261="NPC6ASZDB-BK020M",D261="NPC6ASZDB-GY007M",),E261*2,0)</f>
        <v>200</v>
      </c>
      <c r="S261" s="67">
        <f t="shared" si="443"/>
        <v>57832</v>
      </c>
      <c r="T261" s="66"/>
      <c r="U261" s="66">
        <f t="shared" si="382"/>
        <v>0</v>
      </c>
      <c r="V261" s="67">
        <f t="shared" si="383"/>
        <v>67609</v>
      </c>
      <c r="W261" s="136"/>
      <c r="X261" s="69">
        <f t="shared" ref="X261:X324" si="472">IF(OR(D261="NPC6ASZDB-BK015C",D261="NPP6ASZDB-BK010M",D261="NPP6ASZDB-BK005M",D261="NPP6ASZDB-BK003M",D261="NPP6ASZDB-BK002M",D261="NPP6ASZDB-BK001M",D261="NPC6ASZDB-BK030C",D261="NPC6ASZDB-BK950C",D261="NPC6ASZDB-BK550C",D261="NPC06SZDB-BK006M",D261="NPC06SZDB-BK007M",D261="NPC06SZDB-BK004M",D261="NPC06SZDB-BK002M",D261="NPC06SZDB-BK003M",D261="NPC6ASZDB-BK007M",D261="NPC6ASZDB-BK350C",D261="NPC6ASZDB-BK175C",D261="NPC6ASZDB-BK075C",D261="NPC6ASZDB-BK125C",D261="NPC6ASZDB-BK050C",D261="NPC6ASZDB-BK025C",D261="NPC6ASZDB-BK250C",D261="NPC6ASZDB-BK004M",D261="NPC6ASZDB-BK030M",D261="NPC6ASZDB-BK013M",D261="NPC6ASZDB-BK750C",D261="NPC06SZDB-BK150C",D261="NPC06SZDB-BK001M",D261="NPC06SZDB-BK050C",D261="NPC6ASZDB-BK150C",D261="NPC6ASZDB-BK015M",D261="NPC6ASZDB-BK001M",D261="NPC6ASZDB-BK002M",D261="NPC6ASZDB-BK003M",D261="NPC6ASZDB-BK005M",D261="NPC6ASZDB-BK010M",D261="NPC6ASZDB-BK020M",),E261*(F261+0.1),0)</f>
        <v>0</v>
      </c>
      <c r="Y261" s="67">
        <f t="shared" si="447"/>
        <v>16120</v>
      </c>
      <c r="Z261" s="66"/>
      <c r="AA261" s="68">
        <f t="shared" si="435"/>
        <v>0</v>
      </c>
      <c r="AB261" s="67">
        <f t="shared" si="384"/>
        <v>4013.5</v>
      </c>
      <c r="AC261" s="66"/>
      <c r="AD261" s="66">
        <f t="shared" si="461"/>
        <v>0</v>
      </c>
      <c r="AE261" s="67">
        <f t="shared" si="385"/>
        <v>7370.3</v>
      </c>
      <c r="AF261" s="66"/>
      <c r="AG261" s="78">
        <f t="shared" ref="AG261:AG324" si="473">IF(OR(D261="NPC6ASZDB-YL030C",D261="NPP6ASZDB-YL001M",D261="NPC6ASZDB-YL015C",D261="NPP6ASZDB-YL005M",D261="NPP6ASZDB-YL003M",D261="NPP6ASZDB-YL002M",D261="NPC6ASZDB-YL004M",D261="NPP6ASZDB-YL010M",D261="NPC6ASZDB-YL125C",D261="NPC6ASZDB-YL015M",D261="NPC06SZDB-YL040M",D261="NPC06SZDB-YL002M",D261="NPC6ASZDB-YL009M",D261="NPC6ASZDB-YL350C",D261="NPC06SZDB-YL015C",D261="NPC6ASZDB-YL007M",D261="NPC6ASZDB-YL012M",D261="NPC6ASZDB-YL020M",D261="NPC6ASZDB-YL030M",D261="NPC06SZDB-YL050C",D261="NPC06SZDB-YL003M",D261="NPC6ASZDB-YL250C",D261="NPC6ASZDB-YL008M",D261="NPC06SZDB-YL010M",D261="NPC6ASZDB-YL025C",D261="NPC6ASZDB-YL006M",D261="NPC6ASZDB-YL001M",D261="NPC6ASZDB-YL005M",D261="NPC06SZDB-YL005M",D261="NPC06SZDB-YL001M",D261="NPC6ASZDB-YL050C",D261="NPC6ASZDB-YL010M",D261="NPC06SZDB-YL150C",D261="NPC6ASZDB-YL002M",D261="NPC6ASZDB-YL150C",D261="NPC6ASZDB-YL003M",),E261*(F261+0.1),0)</f>
        <v>0</v>
      </c>
      <c r="AH261" s="79">
        <f t="shared" si="386"/>
        <v>8394.7999999999993</v>
      </c>
      <c r="AI261" s="66"/>
      <c r="AJ261" s="68">
        <f t="shared" ref="AJ261:AJ324" si="474">IF(OR(D261="NPC6ASZDB-OR030C",D261="NPP6ASZDB-OR003M",D261="NPP6ASZDB-OR002M",D261="NPP6ASZDB-OR005M",D261="NPP6ASZDB-OR001M",D261="NPC6ASZDB-OR025C",D261="NPP6ASZDB-OR010M",D261="NPC6ASZDB-OR008M",D261="NPC06SZDB-OR005M",D261="NPC06SZDB-OR150C",D261="NPC06SZDB-OR050C",D261="NPC6ASZDB-OR020M",D261="NPC6ASZDB-OR750C",D261="NPC6ASZDB-OR007M",D261="NPC6ASZDB-OR350C",D261="NPC6ASZDB-OR250C",D261="NPC6ASZDB-OR020M",D261="NPC6ASZDB-OR015M",D261="NPC6ASZDB-OR005M",D261="NPC6ASZDB-OR010M",D261="NPC6ASZDB-OR050C",D261="NPC6ASZDB-OR150C",D261="NPC6ASZDB-OR004M",D261="NPC6ASZDB-OR010M",D261="NPC6ASZDB-OR005M",D261="NPC06SZDB-OR010M",D261="NPC6ASZDB-OR001M",D261="NPC6ASZDB-OR002M",D261="NPC6ASZDB-OR003M",D261="NPC06SZDB-OR001M",D261="NPC06SZDB-OR002M",D261="NPC06SZDB-OR003M",D261="NPC6ASZDB-OR012M",D261="NPC6ASZDB-OR030M",),E261*(F261+0.1),0)</f>
        <v>0</v>
      </c>
      <c r="AK261" s="67">
        <f t="shared" si="387"/>
        <v>1078</v>
      </c>
      <c r="AL261" s="66"/>
      <c r="AM261" s="68">
        <f t="shared" ref="AM261:AM324" si="475">IF(OR(D261="NPC6ASZDB-RD015C",D261="NPP6ASZDB-RD005M",D261="NPC6ASZDB-RD750C",D261="NPC6ASZDB-RD030M",D261="NPP6ASZDB-RD010M",D261="NPP6ASZDB-RD002M",D261="NPP6ASZDB-RD001M",D261="NPP6ASZDB-RD003M",D261="NPC6ASZDB-RD075C",D261="NPC6ASZDB-RD009M",D261="NPC6ASZDB-RD025C",D261="NPC6ASZDB-RD015M",D261="NPC6ASZDB-RD004M",D261="NPC6ASZDB-RD006M",D261="NPC6ASZDB-RD020C",D261="NPC6ASZDB-RD008M",D261="NPC6ASZDB-RD350C",D261="NPC6ASZDB-RD030C",D261="NPC6ASZDB-RD250C",D261="NPC06SZDB-RD015M",D261="NPC6ASZDB-RD050C",D261="NPC6ASZDB-RD050C",D261="NPC06SZDB-RD050C",D261="NPC6ASZDB-RD010M",D261="NPC06SZDB-RD005M",D261="NPC06SZDB-RD010M",D261="NPC6ASZDB-RD007M",D261="NPC6ASZDB-RD010M",D261="NPC6ASZDB-RD001M",D261="NPC6ASZDB-RD005M",D261="NPC6ASZDB-RD150C",D261="NPC06SZDB-RD002M",D261="NPC06SZDB-RD150C",D261="NPC06SZDB-RD001M",D261="NPC06SZDB-RD003M",D261="NPC6ASZDB-RD002M",D261="NPC6ASZDB-RD003M",D261="NPC6ASZDB-RD020M",),E261*(F261+0.1),0)</f>
        <v>0</v>
      </c>
      <c r="AN261" s="67">
        <f t="shared" si="388"/>
        <v>811.10000000000014</v>
      </c>
      <c r="AO261" s="66"/>
      <c r="AP261" s="68">
        <f t="shared" ref="AP261:AP324" si="476">IF(OR(D261="NPC6ASZDB-BL015C",D261="NPP6ASZDB-BL150C",D261="NPP6ASZDB-BL009M",D261="NPP6ASZDB-BL006M",D261="NPP6ASZDB-BL008M",D261="NPP6ASZDB-BL010M",D261="NPP6ASZDB-BL250C",D261="NPP6ASZDB-BL002M",D261="NPC6ASZDB-BL025C",D261="NPC6ASZDB-BL006M",D261="NPC6ASZDB-BL014M",D261="NPC6ASZDB-BL015M",D261="NPC06SZDB-BL015M",D261="NPC6ASZDB-BL013C",D261="NPC6ASZDB-BL030C",D261="NPC6ASZDB-BL350C",D261="NPC06SZDB-BL020C",D261="NPC6ASZDB-BL012M",D261="NPC6ASZDB-BL008M",D261="NPC6ASZDB-BL009M",D261="NPC6ASZDB-BL007M",D261="NPC6ASZDB-BL750C",D261="NPC06SZDB-BL050C",D261="NPC6ASZDB-BL250C",D261="NPC6ASZDB-BL050C",D261="NPC06SZDB-BL010M",D261="NPC6ASZDB-BL015M",D261="NPC6ASZDB-BL020M",D261="NPC06SZDB-BL150C",D261="NPC6ASZDB-BL030M",D261="NPC6ASZDB-BL150C",D261="NPC06SZDB-BL001M",D261="NPC06SZDB-BL003M",D261="NPC06SZDB-BL002M",D261="NPC6ASZDB-BL001M",D261="NPC6ASZDB-BL002M",D261="NPC6ASZDB-BL003M",D261="NPC6ASZDB-BL004M",D261="NPC6ASZDB-BL005M",D261="NPC6ASZDB-BL010M",),E261*(F261+0.1),0)</f>
        <v>509.99999999999994</v>
      </c>
      <c r="AQ261" s="67">
        <f t="shared" si="389"/>
        <v>5417.4</v>
      </c>
      <c r="AR261" s="66"/>
      <c r="AS261" s="68">
        <f t="shared" ref="AS261:AS324" si="477">IF(OR(D261="NPC6ASZDB-VT015C",D261="NPP6ASZDB-VT005M",D261="NPP6ASZDB-VT003M",D261="NPC6ASZDB-VT030C",D261="NPC6ASZDB-VT005M",D261="NPC6ASZDB-VT125C",D261="NPC6ASZDB-VT010M",D261="NPC6ASZDB-VT007M",D261="NPC6ASZDB-VT350C",D261="NPC6ASZDB-VT003M",D261="NPC6ASZDB-VT250C",D261="NPC6ASZDB-VT002M",D261="NPC6ASZDB-VT050C",D261="NPC6ASZDB-VT001M",D261="NPC6ASZDB-VT150C",),E261*(F261+0.1),0)</f>
        <v>0</v>
      </c>
      <c r="AT261" s="67">
        <f t="shared" si="390"/>
        <v>2107.6</v>
      </c>
      <c r="AU261" s="66"/>
      <c r="AV261" s="66">
        <f t="shared" si="391"/>
        <v>0</v>
      </c>
      <c r="AW261" s="42">
        <f t="shared" si="392"/>
        <v>591.04000000000019</v>
      </c>
      <c r="AX261" s="66"/>
      <c r="AY261" s="66">
        <f t="shared" si="393"/>
        <v>0</v>
      </c>
      <c r="AZ261" s="67">
        <f t="shared" si="394"/>
        <v>1870</v>
      </c>
      <c r="BA261" s="66"/>
      <c r="BB261" s="68">
        <f t="shared" si="395"/>
        <v>0</v>
      </c>
      <c r="BC261" s="67">
        <f t="shared" si="396"/>
        <v>2830</v>
      </c>
      <c r="BD261" s="66"/>
      <c r="BE261" s="68">
        <f t="shared" si="397"/>
        <v>0</v>
      </c>
      <c r="BF261" s="67">
        <f t="shared" si="398"/>
        <v>823.80000000000041</v>
      </c>
      <c r="BG261" s="66"/>
      <c r="BH261" s="68">
        <f t="shared" si="446"/>
        <v>0</v>
      </c>
      <c r="BI261" s="67">
        <f t="shared" si="452"/>
        <v>8545.6000000000022</v>
      </c>
      <c r="BJ261" s="66"/>
      <c r="BK261" s="68">
        <f t="shared" si="399"/>
        <v>0</v>
      </c>
      <c r="BL261" s="67">
        <f t="shared" si="400"/>
        <v>5372</v>
      </c>
      <c r="BM261" s="66"/>
      <c r="BN261" s="68">
        <f t="shared" si="401"/>
        <v>0</v>
      </c>
      <c r="BO261" s="67">
        <f t="shared" si="402"/>
        <v>6613.8</v>
      </c>
      <c r="BP261" s="66"/>
      <c r="BQ261" s="68">
        <f t="shared" si="403"/>
        <v>0</v>
      </c>
      <c r="BR261" s="67">
        <f t="shared" si="404"/>
        <v>18465.399999999994</v>
      </c>
      <c r="BS261" s="66"/>
      <c r="BT261" s="66">
        <f t="shared" ref="BT261:BT324" si="478">IF(OR(D261="NPC06UZDB-YL020M",D261="NPC06UZDB-WT020C",D261="CO155E2-0ZC750",D261="CO155E2-09M008",D261="NPC06UZDB-BL011M",D261="NPC06UZDB-OR008M",D261="NPC06UZDB-WT450C",D261="NPC06UZDB-GN015M",D261="NPC06UZDB-RD015M",D261="NPC06UZDB-YL004M",D261="CO155E2-07C150",D261="NPC06UZDB-WT015C",D261="NPC06UZDB-GY350C",D261="NPC06UZDB-OR350C",D261="NPC06UZDB-YL003M",D261="CO155E2-0MC150 ",D261="NPC06UZDB-GY030M",D261="NPC06UZDB-YL250C",D261="CO155E2-09C050",D261="CO155E2-08C150",D261="NPC06UZDB-GN250C",D261="NPC06UZDB-BL250C",D261="NPC06UZDB-WT004M",D261="NPC06UZDB-RD150C",D261="NPC06UZDB-RD150C",D261="NPC06UZDB-BL009M",D261="NPC06UZDB-GY020C",D261="NPC06UZDB-GN020C",D261="NPC06UZDB-RD020C",D261="NPC06UZDB-YL020C",D261="NPC06UZDB-GY030M",D261="CO155E2-0MC250",D261="CO155E2-0MC150",D261="NPC06UZDB-BL020C",D261="NPC06UZDB-OR150C",D261="NPC06UZDB-BL012M",D261="NPC06UZDB-BK350C",D261="NPC06UZDB-GN350C",D261="NPC06UZDB-GN450C",D261="NPC06UZDB-GY350C",D261="NPC06UZDB-OR350C",D261="NPC06UZDB-YL350C",D261="CO155E2-0CM007",D261="NPC06UZDB-GN007M",D261="NPC06UZDB-GY150C",D261="NPC06UZDB-OR007M",D261="NPC06UZDB-BL015C",D261="NPC06UZDB-BL030C",D261="NPC06UZDB-BL013M",D261="NPC06UZDB-WT016M",D261="NPC06UZDB-WT025M",D261="CO155E2-0ZC050",D261="CO155E2-0ZC250",D261="CO155E2-0ZM009",D261="CO155E2-0ZM008",D261="CO155E2-0ZM006",D261="CO155E2-0ZM012",D261="NPC06UZDB-BK016M",D261="NPC06UZDB-BK011M",D261="NPC06UZDB-GY250C",D261="NPC06UZDB-GY007M",D261="CO155E2-07M015",D261="CO155E2-0ZM004",D261="CO155E2-09M004",D261="CO155E2-0CC050",D261="CO155E2-09M015",D261="CO155E2-0ZC150",D261="CO155E2-01M007",D261="CO155E2-07M010",D261="NPC06UZDB-YL050C",D261="NPC06UZDB-OR007M",D261="NPC06UZDB-GN050C",D261="NPC06UZDB-WT012M",D261="NPC06UZDB-GY006M",D261="NPC06UZDB-GY008M",D261="CO155E2-0ZM015",D261="NPC06UZDB-RD050C",D261="NPC06UZDB-RD150C",D261="NPC06UZDB-WT009M",D261="CO155E2-01M004",D261="NPC06UZDB-OR015M",D261="NPC06UZDB-GN750C",D261="NPC06UZDB-WT750C",D261="CO155E2-0MM010",D261="CO155E2-07M005",D261="CO155E2-07M007",D261="NPC06UZDB-BK750C",D261="CO155E2-07C050",D261="CO155E2-01M007",D261="CO155E2-0MC050",D261="NPC06UZDB-BK010M",D261="NPC06UZDB-BK150C",D261="NPC06UZDB-BK250C",D261="NPC06UZDB-RD750C",D261="NPC06UZDB-WT030M",D261="CO155E2-01C050",D261="CO155E2-08C750",D261="NPC06UZDB-WT050M",D261="NPC06UZDB-GY050C",D261="CO155E2-0ZM010",D261="NPC06UZDB-BK007M",D261="CO155E2-0CC250",D261="CO155E2-01C250",D261="NPC06UZDB-WT007M",D261="CO155E2-06C150",D261="NPC06UZDB-WT025M",D261="NPC06UZDB-WT025C",D261="NPC06UZDB-GY750C",D261="NPC06UZDB-WT250C",D261="CO155E2-09M010",D261="CO155E2-06M001",D261="CO155E2-0ZM005",D261="NPC06UZDB-YL010M",D261="NPC06UZDB-GN150C",D261="NPC06UZDB-RD005M",D261="NPC06UZDB-GY007M",D261="NPC06UZDB-GY020M",D261="NPC06UZDB-YL005M",D261="NPC06UZDB-YL007M",D261="NPC06UZDB-YL150C",D261="NPC06UZDB-OR750C",D261="CO155E2-0ZC150",D261="CO155E2-0ZM015",D261="NPC06UZDB-OR020M",D261="CO155E2-09M015",D261="CO155E2-0MM015",D261="CO155E2-01C150",D261="CO155E2-01C250",D261="CO155E2-01M015",D261="CO155E2-07C150",D261="CO155E2-08C250",D261="CO155E2-09C150",D261="CO155E2-0CC150",D261="CO155E2-0CM015",D261="CO155E2-01M003",D261="CO155E2-01M005",D261="NPC06UZDB-GN020M",D261="CO155E2-09M005",D261="NPC06UZDB-BK005M",D261="NPC06UZDB-BL020M",D261="NPC06UZDB-RD010M",D261="NPC06UZDB-RD020M",D261="CO155E2-08M015",D261="CO155E2-08C150",D261="CO155E2-01M001",D261="CO155E2-01M002",D261="CO155E2-06M003",D261="CO155E2-07M001",D261="CO155E2-09M003",D261="CO155E2-09M001",D261="CO155E2-09M007",D261="CO155E2-0ZM003",D261="CO155E2-0MM003",D261="CO155E2-0MM005",D261="CO155E2-0MM007",D261="CO155E2-0ZM007",D261="CO155E2-01M010",D261="NPC06UZDB-WT150C",D261="NPC06UZDB-WT050C",D261="NPC06UZDB-BL002M",D261="CO155E2-0CM010",D261="CO155E2-08F008",D261="CO155E2-08F005",D261="CO155E2-08C050",D261="NPC06UZDB-BL750C",D261="CO155E2-07M003",D261="NPC06UZDB-BL150C",D261="NPC06UZDB-BL020M",D261="NPC06UZDB-BL050C",D261="NPC06UZDB-BL008M",D261="NPC06UZDB-BL006M",D261="NPC06UZDB-GY450C",D261="NPC06UZDB-GY015M",D261="NPC06UZDB-GY150C",D261="NPC06UZDB-BL010M",D261="NPC06UZDB-GN010M",D261="NPC06UZDB-BK050C",D261="NPC06UZDB-GN125C",D261="NPC06UZDB-GN012M",D261="NPC06UZDB-BK001M",D261="NPC06UZDB-BL007M",D261="NPC06UZDB-GY450C",D261="NPC06UZDB-OR050C",D261="CO155E2-0MM001",D261="CO155E2-06M002",D261="CO155E2-0MM002",D261="NPC06UZDB-GN001M",D261="NPC06UZDB-GN002M",D261="NPC06UZDB-GN003M",D261="NPC06UZDB-GN004M",D261="NPC06UZDB-GN005M",D261="NPC06UZDB-GN006M",D261="NPC06UZDB-WT050C",D261="NPC06UZDB-OR001M",D261="NPC06UZDB-OR002M",D261="NPC06UZDB-OR003M",D261="NPC06UZDB-OR004M",D261="NPC06UZDB-OR005M",D261="NPC06UZDB-OR006M",D261="NPC06UZDB-OR010M",D261="CO155E2-07M002",D261="NPC06UZDB-RD001M",D261="NPC06UZDB-RD002M",D261="NPC06UZDB-RD002M",D261="NPC06UZDB-RD003M",D261="NPC06UZDB-RD004M",D261="CO155E2-0ZM001",D261="CO155E2-0ZM002",D261="NPC06UZDB-BK002M",D261="NPC06UZDB-BK003M",D261="NPC06UZDB-BL001M",D261="NPC06UZDB-BL002M",D261="NPC06UZDB-BL003M",D261="NPC06UZDB-BL004M",D261="NPC06UZDB-BL005M",D261="NPC06UZDB-BL015M",D261="NPC06UZDB-GY010M",D261="NPC06UZDB-GY001M",D261="NPC06UZDB-GY002M",D261="NPC06UZDB-GY003M",D261="NPC06UZDB-GY004M",D261="NPC06UZDB-GY005M",D261="NPC06UZDB-YL001M",D261="NPC06UZDB-YL002M",D261="NPC06UZDB-YL003M",D261="CO155E2-0CM001",D261="CO155E2-0CM002",D261="CO155E2-0CM003",D261="CO155E2-0CM004",D261="CO155E2-0CM005",D261="CO155E2-08M001",D261="CO155E2-08M002",D261="CO155E2-08M003",D261="CO155E2-08M004",D261="CO155E2-08M005",D261="CO155E2-08M006",D261="CO155E2-08M007",D261="CO155E2-08M008",D261="CO155E2-08M009",D261="CO155E2-08M010",D261="CO155E2-08M020",D261="CO155E2-0ZM001",D261="CO155E2-0ZM002",D261="CO155E2-09M002",D261="NPC06UZDB-WT001M",D261="NPC06UZDB-WT002M",D261="NPC06UZDB-WT003M",D261="NPC06UZDB-WT004M",D261="NPC06UZDB-WT005M",D261="NPC06UZDB-WT006M",D261="NPC06UZDB-WT008M",D261="NPC06UZDB-WT010M",D261="NPC06UZDB-WT015M",D261="NPC06UZDB-WT020M",),E261*2,0)</f>
        <v>0</v>
      </c>
      <c r="BU261" s="67">
        <f t="shared" si="453"/>
        <v>71257</v>
      </c>
      <c r="BV261" s="66"/>
      <c r="BW261" s="66">
        <f t="shared" ref="BW261:BW324" si="479">IF(OR(D261="CO155E2-0CM020",D261="NPC06UZDB-YL020M",D261="NPC06UZDB-OR050C",D261="NPC06UZDB-WT020C",D261="CO155E2-0ZC750",D261="CO155E2-09M008",D261="NPC06UZDB-BL011M",D261="NPC06UZDB-OR008M",D261="NPC06UZDB-WT450C",D261="NPC06UZDB-GN015M",D261="NPC06UZDB-RD015M",D261="NPC06UZDB-YL004M",D261="CO155E2-07C150",D261="NPC06UZDB-WT015C",D261="NPC06UZDB-GY350C",D261="NPC06UZDB-OR350C",D261="NPC06UZDB-YL003M",D261="CO155E2-0MC150 ",D261="NPC06UZDB-YL250C",D261="CO155E2-09C050",D261="NPC06UZDB-GN250C",D261="NPC06UZDB-BL250C",D261="NPC06UZDB-WT004M",D261="NPC06UZDB-RD150C",D261="NPC06UZDB-BL009M",D261="NPC06UZDB-GY020C",D261="NPC06UZDB-GN020C",D261="NPC06UZDB-RD020C",D261="NPC06UZDB-YL020C",D261="NPC06UZDB-GY030M",D261="CO155E2-0MC250",D261="CO155E2-0MC150",D261="NPC06UZDB-BL020C",D261="NPC06UZDB-OR150C",D261="NPC06UZDB-BL012M",D261="NPC06UZDB-BK350C",D261="NPC06UZDB-GN350C",D261="NPC06UZDB-GN450C",D261="NPC06UZDB-GY350C",D261="NPC06UZDB-OR350C",D261="NPC06UZDB-YL350C",D261="CO155E2-0CM007",D261="NPC06UZDB-GN007M",D261="NPC06UZDB-GY150C",D261="NPC06UZDB-BL015C",D261="NPC06UZDB-BL030C",D261="NPC06UZDB-BL013M",D261="NPC06UZDB-WT016M",D261="NPC06UZDB-WT025M",D261="CO155E2-0ZC050",D261="CO155E2-0ZC250",D261="CO155E2-0ZM009",D261="CO155E2-0ZM008",D261="CO155E2-0ZM006",D261="CO155E2-0ZM012",D261="NPC06UZDB-BK016M",D261="NPC06UZDB-BK011M",D261="NPC06UZDB-GY250C",D261="NPC06UZDB-GY007M",D261="CO155E2-07M015",D261="CO155E2-0ZM004",D261="CO155E2-09M004",D261="CO155E2-0CC050",D261="CO155E2-09M015",D261="CO155E2-0ZC150",D261="CO155E2-01M007",D261="CO155E2-07M010",D261="NPC06UZDB-YL050C",D261="NPC06UZDB-OR007M",D261="NPC06UZDB-GN050C",D261="NPC06UZDB-WT012M",D261="NPC06UZDB-GY006M",D261="NPC06UZDB-GY008M",D261="CO155E2-0ZM015",D261="NPC06UZDB-RD050C",D261="NPC06UZDB-RD150C",D261="NPC06UZDB-WT009M",D261="CO155E2-01M004",D261="NPC06UZDB-OR015M",D261="NPC06UZDB-GN750C",D261="NPC06UZDB-WT750C",D261="CO155E2-0MM010",D261="CO155E2-07M005",D261="CO155E2-07M007",D261="NPC06UZDB-BK750C",D261="CO155E2-07C050",D261="CO155E2-01M007",D261="CO155E2-0MC050",D261="NPC06UZDB-BK010M",D261="NPC06UZDB-BK150C",D261="NPC06UZDB-BK250C",D261="NPC06UZDB-RD750C",D261="NPC06UZDB-WT030M",D261="CO155E2-01C050",D261="CO155E2-08C750",D261="NPC06UZDB-WT050M",D261="NPC06UZDB-GY050C",D261="CO155E2-0ZM010",D261="NPC06UZDB-BK007M",D261="CO155E2-0CC250",D261="NPC06UZDB-WT007M",D261="CO155E2-06C150",D261="NPC06UZDB-WT025M",D261="NPC06UZDB-WT025C",D261="NPC06UZDB-GY750C",D261="NPC06UZDB-WT250C",D261="CO155E2-09M010",D261="CO155E2-06M001",D261="CO155E2-0ZM005",D261="NPC06UZDB-YL010M",D261="NPC06UZDB-GN150C",D261="NPC06UZDB-RD005M",D261="NPC06UZDB-GY007M",D261="NPC06UZDB-GY020M",D261="NPC06UZDB-YL005M",D261="NPC06UZDB-YL007M",D261="NPC06UZDB-YL150C",D261="NPC06UZDB-OR750C",D261="CO155E2-0ZC150",D261="CO155E2-0ZM015",D261="NPC06UZDB-OR020M",D261="CO155E2-09M015",D261="CO155E2-0MM015",D261="CO155E2-01C150",D261="CO155E2-01C250",D261="CO155E2-01M015",D261="CO155E2-07C150",D261="CO155E2-08C250",D261="CO155E2-09C150",D261="CO155E2-0CC150",D261="CO155E2-0CM015",D261="CO155E2-01M003",D261="CO155E2-01M005",D261="NPC06UZDB-GN020M",D261="CO155E2-09M005",D261="NPC06UZDB-BK005M",D261="NPC06UZDB-BL020M",D261="NPC06UZDB-RD010M",D261="NPC06UZDB-RD020M",D261="CO155E2-08M015",D261="CO155E2-08C150",D261="CO155E2-01M001",D261="CO155E2-01M002",D261="CO155E2-06M003",D261="CO155E2-07M001",D261="CO155E2-09M003",D261="CO155E2-09M001",D261="CO155E2-09M007",D261="CO155E2-0ZM003",D261="CO155E2-0MM003",D261="CO155E2-0MM005",D261="CO155E2-0MM007",D261="CO155E2-0ZM007",D261="CO155E2-01M010",D261="NPC06UZDB-WT150C",D261="NPC06UZDB-WT050C",D261="CO155E2-0CM010",D261="CO155E2-08F008",D261="CO155E2-08F005",D261="CO155E2-08C050",D261="NPC06UZDB-BL750C",D261="CO155E2-07M003",D261="NPC06UZDB-BL150C",D261="NPC06UZDB-BL020M",D261="NPC06UZDB-BL050C",D261="NPC06UZDB-BL008M",D261="NPC06UZDB-BL006M",D261="NPC06UZDB-GY450C",D261="NPC06UZDB-GY015M",D261="NPC06UZDB-GY150C",D261="NPC06UZDB-BL010M",D261="NPC06UZDB-GN010M",D261="NPC06UZDB-BK050C",D261="NPC06UZDB-GN125C",D261="NPC06UZDB-GN012M",D261="NPC06UZDB-BK001M",D261="NPC06UZDB-BL007M",D261="NPC06UZDB-GY450C",D261="NPC06UZDB-OR050C",D261="CO155E2-0MM001",D261="CO155E2-06M002",D261="CO155E2-0MM002",D261="NPC06UZDB-GN001M",D261="NPC06UZDB-GN002M",D261="NPC06UZDB-GN003M",D261="NPC06UZDB-GN004M",D261="NPC06UZDB-GN005M",D261="NPC06UZDB-GN006M",D261="NPC06UZDB-WT050C",D261="NPC06UZDB-OR001M",D261="NPC06UZDB-OR002M",D261="NPC06UZDB-OR003M",D261="NPC06UZDB-OR004M",D261="NPC06UZDB-OR005M",D261="NPC06UZDB-OR006M",D261="NPC06UZDB-OR010M",D261="CO155E2-07M002",D261="NPC06UZDB-RD001M",D261="NPC06UZDB-RD002M",D261="NPC06UZDB-RD002M",D261="NPC06UZDB-RD003M",D261="NPC06UZDB-RD004M",D261="CO155E2-0ZM001",D261="CO155E2-0ZM002",D261="NPC06UZDB-BK002M",D261="NPC06UZDB-BK003M",D261="NPC06UZDB-BL001M",D261="NPC06UZDB-BL002M",D261="NPC06UZDB-BL003M",D261="NPC06UZDB-BL004M",D261="NPC06UZDB-BL005M",D261="NPC06UZDB-BL015M",D261="NPC06UZDB-GY010M",D261="NPC06UZDB-GY001M",D261="NPC06UZDB-GY002M",D261="NPC06UZDB-GY003M",D261="NPC06UZDB-GY004M",D261="NPC06UZDB-GY005M",D261="NPC06UZDB-YL001M",D261="NPC06UZDB-YL002M",D261="NPC06UZDB-YL003M",D261="CO155E2-0CM001",D261="CO155E2-0CM002",D261="CO155E2-0CM003",D261="CO155E2-0CM004",D261="CO155E2-0CM005",D261="CO155E2-08M001",D261="CO155E2-08M002",D261="CO155E2-08M003",D261="CO155E2-08M004",D261="CO155E2-08M005",D261="CO155E2-08M006",D261="CO155E2-08M007",D261="CO155E2-08M008",D261="CO155E2-08M009",D261="CO155E2-08M010",D261="CO155E2-08M020",D261="CO155E2-0ZM001",D261="CO155E2-0ZM002",D261="CO155E2-09M002",D261="NPC06UZDB-WT001M",D261="NPC06UZDB-WT002M",D261="NPC06UZDB-WT003M",D261="NPC06UZDB-WT004M",D261="NPC06UZDB-WT005M",D261="NPC06UZDB-WT006M",D261="NPC06UZDB-WT008M",D261="NPC06UZDB-WT010M",D261="NPC06UZDB-WT015M",D261="NPC06UZDB-WT020M",),E261*2,0)</f>
        <v>0</v>
      </c>
      <c r="BX261" s="67">
        <f t="shared" si="456"/>
        <v>53437</v>
      </c>
      <c r="BY261" s="66"/>
      <c r="BZ261" s="66">
        <f t="shared" ref="BZ261:BZ324" si="480">IF(OR(D261="CO155E2-0CM020",D261="NPC06UZDB-YL020M",D261="NPC06UZDB-OR050C",D261="NPC06UZDB-WT020C",D261="CO155E2-0ZC750",D261="CO155E2-09M008",D261="NPC06UZDB-BL011M",D261="NPC06UZDB-OR008M",D261="NPC06UZDB-WT450C",D261="NPC06UZDB-GN015M",D261="NPC06UZDB-RD015M",D261="NPC06UZDB-YL004M",D261="CO155E2-07C150",D261="NPC06UZDB-WT015C",D261="NPC06UZDB-GY350C",D261="NPC06UZDB-OR350C",D261="NPC06UZDB-YL003M",D261="CO155E2-0MC150 ",D261="NPC06UZDB-YL250C",D261="CO155E2-09C050",D261="NPC06UZDB-GN250C",D261="NPC06UZDB-BL250C",D261="NPC06UZDB-WT004M",D261="NPC06UZDB-BL009M",D261="NPC06UZDB-GY020C",D261="NPC06UZDB-GN020C",D261="NPC06UZDB-RD020C",D261="NPC06UZDB-YL020C",D261="NPC06UZDB-GY030M",D261="CO155E2-0MC250",D261="CO155E2-0MC150",D261="NPC06UZDB-BL020C",D261="NPC06UZDB-OR150C",D261="NPC06UZDB-BL012M",D261="NPC06UZDB-BK350C",D261="NPC06UZDB-GN350C",D261="NPC06UZDB-GN450C",D261="NPC06UZDB-GY350C",D261="NPC06UZDB-OR350C",D261="NPC06UZDB-YL350C",D261="CO155E2-0CM007",D261="NPC06UZDB-GN007M",D261="NPC06UZDB-GY150C",D261="NPC06UZDB-BL015C",D261="NPC06UZDB-BL030C",D261="NPC06UZDB-BL013M",D261="NPC06UZDB-WT016M",D261="CO155E2-0ZC050",D261="CO155E2-0ZC250",D261="CO155E2-0ZM009",D261="CO155E2-0ZM008",D261="CO155E2-0ZM006",D261="CO155E2-0ZM012",D261="NPC06UZDB-BK016M",D261="NPC06UZDB-BK011M",D261="NPC06UZDB-GY250C",D261="NPC06UZDB-GY007M",D261="CO155E2-07M015",D261="CO155E2-0ZM004",D261="CO155E2-09M004",D261="CO155E2-0CC050",D261="CO155E2-09M015",D261="CO155E2-0ZC150",D261="CO155E2-01M007",D261="CO155E2-07M010",D261="NPC06UZDB-YL050C",D261="NPC06UZDB-OR007M",D261="NPC06UZDB-GN050C",D261="NPC06UZDB-WT012M",D261="NPC06UZDB-GY006M",D261="NPC06UZDB-GY008M",D261="CO155E2-0ZM015",D261="NPC06UZDB-RD050C",D261="NPC06UZDB-RD150C",D261="NPC06UZDB-WT009M",D261="CO155E2-01M004",D261="NPC06UZDB-OR015M",D261="NPC06UZDB-GN750C",D261="NPC06UZDB-WT750C",D261="CO155E2-0MM010",D261="CO155E2-07M005",D261="CO155E2-07M007",D261="NPC06UZDB-BK750C",D261="CO155E2-07C050",D261="CO155E2-01M007",D261="CO155E2-0MC050",D261="NPC06UZDB-BK010M",D261="NPC06UZDB-BK150C",D261="NPC06UZDB-BK250C",D261="NPC06UZDB-RD750C",D261="NPC06UZDB-WT030M",D261="CO155E2-01C050",D261="CO155E2-08C750",D261="NPC06UZDB-WT050M",D261="NPC06UZDB-GY050C",D261="CO155E2-0ZM010",D261="NPC06UZDB-BK007M",D261="CO155E2-0CC250",D261="NPC06UZDB-WT007M",D261="CO155E2-06C150",D261="NPC06UZDB-WT025M",D261="NPC06UZDB-WT025C",D261="NPC06UZDB-GY750C",D261="NPC06UZDB-WT250C",D261="CO155E2-09M010",D261="CO155E2-06M001",D261="CO155E2-0ZM005",D261="NPC06UZDB-YL010M",D261="NPC06UZDB-GN150C",D261="NPC06UZDB-RD005M",D261="NPC06UZDB-GY007M",D261="NPC06UZDB-GY020M",D261="NPC06UZDB-YL005M",D261="NPC06UZDB-YL007M",D261="NPC06UZDB-YL150C",D261="NPC06UZDB-OR750C",D261="CO155E2-0ZC150",D261="CO155E2-0ZM015",D261="NPC06UZDB-OR020M",D261="CO155E2-09M015",D261="CO155E2-0MM015",D261="CO155E2-01C150",D261="CO155E2-01C250",D261="CO155E2-01M015",D261="CO155E2-07C150",D261="CO155E2-08C250",D261="CO155E2-09C150",D261="CO155E2-0CC150",D261="CO155E2-0CM015",D261="CO155E2-01M003",D261="CO155E2-01M005",D261="NPC06UZDB-GN020M",D261="CO155E2-09M005",D261="NPC06UZDB-BK005M",D261="NPC06UZDB-BL020M",D261="NPC06UZDB-RD010M",D261="NPC06UZDB-RD020M",D261="CO155E2-08M015",D261="CO155E2-08C150",D261="CO155E2-01M001",D261="CO155E2-01M002",D261="CO155E2-06M003",D261="CO155E2-07M001",D261="CO155E2-09M003",D261="CO155E2-09M001",D261="CO155E2-09M007",D261="CO155E2-0ZM003",D261="CO155E2-0MM003",D261="CO155E2-0MM005",D261="CO155E2-0MM007",D261="CO155E2-0ZM007",D261="CO155E2-01M010",D261="NPC06UZDB-WT150C",D261="NPC06UZDB-WT050C",D261="CO155E2-0CM010",D261="CO155E2-08F008",D261="CO155E2-08F005",D261="CO155E2-08C050",D261="NPC06UZDB-BL750C",D261="CO155E2-07M003",D261="NPC06UZDB-BL150C",D261="NPC06UZDB-BL020M",D261="NPC06UZDB-BL050C",D261="NPC06UZDB-BL008M",D261="NPC06UZDB-BL006M",D261="NPC06UZDB-GY450C",D261="NPC06UZDB-GY015M",D261="NPC06UZDB-GY150C",D261="NPC06UZDB-BL010M",D261="NPC06UZDB-GN010M",D261="NPC06UZDB-BK050C",D261="NPC06UZDB-GN125C",D261="NPC06UZDB-GN012M",D261="NPC06UZDB-BK001M",D261="NPC06UZDB-BL007M",D261="NPC06UZDB-GY450C",D261="NPC06UZDB-OR050C",D261="CO155E2-0MM001",D261="CO155E2-06M002",D261="CO155E2-0MM002",D261="NPC06UZDB-GN001M",D261="NPC06UZDB-GN002M",D261="NPC06UZDB-GN003M",D261="NPC06UZDB-GN004M",D261="NPC06UZDB-GN005M",D261="NPC06UZDB-GN006M",D261="NPC06UZDB-WT050C",D261="NPC06UZDB-OR001M",D261="NPC06UZDB-OR002M",D261="NPC06UZDB-OR003M",D261="NPC06UZDB-OR004M",D261="NPC06UZDB-OR005M",D261="NPC06UZDB-OR006M",D261="NPC06UZDB-OR010M",D261="CO155E2-07M002",D261="NPC06UZDB-RD001M",D261="NPC06UZDB-RD002M",D261="NPC06UZDB-RD002M",D261="NPC06UZDB-RD003M",D261="NPC06UZDB-RD004M",D261="CO155E2-0ZM001",D261="CO155E2-0ZM002",D261="NPC06UZDB-BK002M",D261="NPC06UZDB-BK003M",D261="NPC06UZDB-BL001M",D261="NPC06UZDB-BL002M",D261="NPC06UZDB-BL003M",D261="NPC06UZDB-BL004M",D261="NPC06UZDB-BL005M",D261="NPC06UZDB-BL015M",D261="NPC06UZDB-GY010M",D261="NPC06UZDB-GY001M",D261="NPC06UZDB-GY002M",D261="NPC06UZDB-GY003M",D261="NPC06UZDB-GY004M",D261="NPC06UZDB-GY005M",D261="NPC06UZDB-YL001M",D261="NPC06UZDB-YL002M",D261="NPC06UZDB-YL003M",D261="CO155E2-0CM001",D261="CO155E2-0CM002",D261="CO155E2-0CM003",D261="CO155E2-0CM004",D261="CO155E2-0CM005",D261="CO155E2-08M001",D261="CO155E2-08M002",D261="CO155E2-08M003",D261="CO155E2-08M004",D261="CO155E2-08M005",D261="CO155E2-08M006",D261="CO155E2-08M007",D261="CO155E2-08M008",D261="CO155E2-08M009",D261="CO155E2-08M010",D261="CO155E2-08M020",D261="CO155E2-0ZM001",D261="CO155E2-0ZM002",D261="CO155E2-09M002",D261="NPC06UZDB-WT001M",D261="NPC06UZDB-WT002M",D261="NPC06UZDB-WT003M",D261="NPC06UZDB-WT004M",D261="NPC06UZDB-WT005M",D261="NPC06UZDB-WT006M",D261="NPC06UZDB-WT008M",D261="NPC06UZDB-WT010M",D261="NPC06UZDB-WT015M",D261="NPC06UZDB-WT020M",),E261*2,0)</f>
        <v>0</v>
      </c>
      <c r="CA261" s="67">
        <f t="shared" si="454"/>
        <v>63673</v>
      </c>
      <c r="CB261" s="66"/>
      <c r="CC261" s="66">
        <f t="shared" si="405"/>
        <v>0</v>
      </c>
      <c r="CD261" s="67">
        <f t="shared" si="467"/>
        <v>269.25</v>
      </c>
      <c r="CE261" s="66"/>
      <c r="CF261" s="66">
        <f t="shared" si="406"/>
        <v>0</v>
      </c>
      <c r="CG261" s="67">
        <f t="shared" si="407"/>
        <v>6982.9</v>
      </c>
      <c r="CH261" s="66"/>
      <c r="CI261" s="66">
        <f t="shared" ref="CI261:CI324" si="481">IF(OR(D261="NPC6AUZDB-YL025C",D261="NPC6AUZDB-YL002M",D261="NPC6AUZDB-YL015M",D261="NPC6AUZDB-YL001M",D261="PC6AUZDB-YL002M",D261="NPC6AUZDB-YL003M",D261="NPC6AUZDB-YL005M",),E261*(F261+0.1),0)</f>
        <v>0</v>
      </c>
      <c r="CJ261" s="67">
        <f t="shared" si="408"/>
        <v>8750</v>
      </c>
      <c r="CK261" s="66"/>
      <c r="CL261" s="66">
        <f t="shared" si="409"/>
        <v>0</v>
      </c>
      <c r="CM261" s="79">
        <f t="shared" si="410"/>
        <v>4864</v>
      </c>
      <c r="CN261" s="66"/>
      <c r="CO261" s="68">
        <f t="shared" si="462"/>
        <v>0</v>
      </c>
      <c r="CP261" s="79">
        <f t="shared" si="411"/>
        <v>3955</v>
      </c>
      <c r="CQ261" s="66"/>
      <c r="CR261" s="68">
        <f t="shared" ref="CR261:CR324" si="482">IF(OR(D261="NPC6AUZDB-RD005M",D261="NPC6AUZDB-RD025C",D261="NPC6AUZDB-RD002M",D261="NPC6AUZDB-RD003M",D261="NPC6AUZDB-RD001M",),E261*(F261+0.1),0)</f>
        <v>0</v>
      </c>
      <c r="CS261" s="79">
        <f t="shared" si="457"/>
        <v>6656</v>
      </c>
      <c r="CT261" s="66"/>
      <c r="CU261" s="68">
        <f t="shared" ref="CU261:CU324" si="483">IF(OR(D261="NPC6AUZDB-OR002M",D261="NPC6AUZDB-RD003M",D261="NPC6AUZDB-RD001M",),E261*(F261+0.1),0)</f>
        <v>0</v>
      </c>
      <c r="CV261" s="79">
        <f t="shared" si="412"/>
        <v>7769</v>
      </c>
      <c r="CW261" s="66"/>
      <c r="CX261" s="66">
        <f t="shared" si="463"/>
        <v>0</v>
      </c>
      <c r="CY261" s="40">
        <f t="shared" si="448"/>
        <v>6582</v>
      </c>
      <c r="CZ261" s="65"/>
      <c r="DA261" s="66">
        <f t="shared" si="413"/>
        <v>0</v>
      </c>
      <c r="DB261" s="67">
        <f t="shared" si="458"/>
        <v>38056</v>
      </c>
      <c r="DC261" s="66"/>
      <c r="DD261" s="66">
        <f t="shared" si="414"/>
        <v>0</v>
      </c>
      <c r="DE261" s="67">
        <f t="shared" si="459"/>
        <v>34827</v>
      </c>
      <c r="DF261" s="66"/>
      <c r="DG261" s="69">
        <f t="shared" si="415"/>
        <v>0</v>
      </c>
      <c r="DH261" s="67">
        <f t="shared" si="468"/>
        <v>48370</v>
      </c>
      <c r="DI261" s="66"/>
      <c r="DJ261" s="66">
        <f t="shared" ref="DJ261:DJ324" si="484">IF(OR(D261="CO17772-08C250",D261="CO17772-08F004",D261="CO17772-08F010",D261="CO17772-08C750",D261="CO17772-08C250",D261="CO17772-08F002",D261="CO17772-08M020",D261="CO17772-08M010",D261="CO17772-08M006",D261="CO17772-08C050",D261="CO17772-08C150",D261="CO17772-08M007",D261="CO17772-08M010",D261=1644077,D261="CO17772-08M001",D261="CO17772-08M002",D261="CO17772-08M003",D261="CO17772-08M004",D261="CO17772-08M005",D261="CO17772-08M015",),E261*(F261+0.15),0)</f>
        <v>0</v>
      </c>
      <c r="DK261" s="67">
        <f t="shared" si="416"/>
        <v>3139</v>
      </c>
      <c r="DL261" s="210"/>
      <c r="DM261" s="206">
        <f t="shared" ref="DM261:DM324" si="485">IF(D261=2153276,E261*(F261+0.15),0)</f>
        <v>0</v>
      </c>
      <c r="DN261" s="25">
        <f t="shared" ref="DN261:DN324" si="486">DN260+DL261-DM261</f>
        <v>0</v>
      </c>
      <c r="DO261" s="5"/>
      <c r="DP261" s="43">
        <f t="shared" ref="DP261:DP324" si="487">IF(OR(D261="CO17772-0CC050",D261="CO17772-0CM015",D261="CO17772-0CM007",D261="CO17772-0CM005",D261="CO17772-0CM007",D261="CO17772-0CM007",D261="CO17772-0CM010",D261="CO17772-0CM003",D261="CO17772-0MM015",D261="CO17772-0CM002",D261=959305,D261="CO17772-0CM001",),E261*(F261+0.15),0)</f>
        <v>0</v>
      </c>
      <c r="DQ261" s="27">
        <f t="shared" si="417"/>
        <v>7097</v>
      </c>
      <c r="DR261" s="5"/>
      <c r="DS261" s="43">
        <f t="shared" ref="DS261:DS324" si="488">IF(OR(D261="CO17772-0ZM010",D261="CO17772-0ZM002",D261="CO17772-0ZM001",D261="CO17772-0ZM005",D261="CO17772-0ZM008",D261=959308,),E261*(F261+0.15),0)</f>
        <v>0</v>
      </c>
      <c r="DT261" s="27">
        <f t="shared" si="418"/>
        <v>4846</v>
      </c>
      <c r="DU261" s="5"/>
      <c r="DV261" s="43">
        <f t="shared" ref="DV261:DV324" si="489">IF(OR(D261="CO17772-0MM003",D261="CO17772-0MM001",D261="CO17772-0MC150",D261="CO17772-0MM005",D261=959306,),E261*(F261+0.15),0)</f>
        <v>0</v>
      </c>
      <c r="DW261" s="27">
        <f t="shared" si="419"/>
        <v>4835</v>
      </c>
      <c r="DX261" s="5"/>
      <c r="DY261" s="22">
        <f t="shared" ref="DY261:DY324" si="490">IF(OR(D261="CO17772-09M001",D261=959307,),E261*(F261+0.15),0)</f>
        <v>0</v>
      </c>
      <c r="DZ261" s="25">
        <f t="shared" si="420"/>
        <v>523</v>
      </c>
      <c r="EA261" s="22"/>
      <c r="EB261" s="22">
        <f t="shared" ref="EB261:EB324" si="491">IF(OR(D261="CO17772-01M001",),E261*(F261+0.15),0)</f>
        <v>0</v>
      </c>
      <c r="EC261" s="28">
        <f t="shared" si="421"/>
        <v>369</v>
      </c>
      <c r="ED261" s="5"/>
      <c r="EE261" s="43">
        <f t="shared" si="455"/>
        <v>0</v>
      </c>
      <c r="EF261" s="27">
        <f t="shared" si="422"/>
        <v>4769</v>
      </c>
      <c r="EG261" s="66"/>
      <c r="EH261" s="66">
        <f t="shared" ref="EH261:EH324" si="492">IF(OR(D261="CO17772-0MM003",D261="CO17772-0ZM010",D261="CO17772-07M007",D261="CO17772-0ZM002",D261="CO17772-01M001",D261="CO17772-0CC050",D261="CO17772-0CM015",D261="CO17772-08F004",D261="CO17772-08F010",D261="CO17772-08C750",D261="CO17772-08C250",D261="CO17772-07M001",D261="CO17772-09M001",D261="CO17772-0ZM001",D261="CO17772-0MM001",D261="CO17772-08F002",D261="CO17772-0ZM008",D261="CO17772-0ZM005",D261="CO17772-0CM005",D261="CO17772-0CM007",D261="CO17772-08M020",D261="CO17772-0MC150",D261="CO17772-08M006",D261="CO17772-08C050",D261="CO17772-0CM007",D261="CO17772-0CM010",D261="CO17772-0CM003",D261="CO17772-08C150",D261="CO17772-08M007",D261="CO17772-0MM005",D261="CO17772-0MM015",D261="CO17772-0CM002",D261="CO17772-0CM001",D261="CO17772-08M010",D261="CO17772-08M001",D261="CO17772-08M002",D261="CO17772-08M003",D261="CO17772-08M004",D261="CO17772-08M015",D261=959308,D261=959305,D261=959306,D261=959307,D261=959309,D261=1644077,D261="CO17772-08M005",),E261*2,0)</f>
        <v>0</v>
      </c>
      <c r="EI261" s="67">
        <f t="shared" si="423"/>
        <v>24637</v>
      </c>
      <c r="EJ261" s="66"/>
      <c r="EK261" s="66">
        <f t="shared" ref="EK261:EK324" si="493">(IF(OR(D261="CO17772-0MM003",D261="CO17772-0ZM010",D261="CO17772-07M015",D261="CO17772-07M007",D261="CO17772-0ZM002",D261="CO17772-01M001",D261="CO17772-0CC050",D261="CO17772-0CM015",D261="CO17772-08F004",D261="CO17772-08F010",D261="CO17772-08C750",D261="CO17772-08C250",D261="CO17772-07M001",D261="CO17772-09M001",D261="CO17772-0ZM001",D261="CO17772-0MM001",D261="CO17772-08F002",D261="CO17772-0ZM008",D261="CO17772-0ZM005",D261="CO17772-0CM005",D261="CO17772-0CM007",D261="CO17772-08M020",D261="CO17772-0MC150",D261="CO17772-08M006",D261="CO17772-08C050",D261="CO17772-0CM007",D261="CO17772-0CM010",D261="CO17772-0CM003",D261="CO17772-08C150",D261="CO17772-08M007",D261="CO17772-0MM005",D261="CO17772-0MM015",D261="CO17772-0CM002",D261="CO17772-0CM001",D261="CO17772-08M010",D261="CO17772-08M001",D261="CO17772-08M005",D261="CO17772-08M002",D261="CO17772-08M003",D261="CO17772-08M004",D261="CO17772-08M015",D261=1644077,D261=959308,D261=959305,D261=959306,D261=959307,D261=959309),E261*2,0))</f>
        <v>0</v>
      </c>
      <c r="EL261" s="67">
        <f t="shared" si="424"/>
        <v>23267</v>
      </c>
      <c r="EM261" s="110">
        <f t="shared" si="425"/>
        <v>146740.55448400002</v>
      </c>
    </row>
    <row r="262" spans="1:299" s="33" customFormat="1" ht="11.25" customHeight="1" x14ac:dyDescent="0.25">
      <c r="A262" s="11">
        <v>46053</v>
      </c>
      <c r="B262" s="187"/>
      <c r="C262" s="174">
        <v>8004937039</v>
      </c>
      <c r="D262" s="13" t="s">
        <v>52</v>
      </c>
      <c r="E262" s="14">
        <v>160</v>
      </c>
      <c r="F262" s="15">
        <v>2</v>
      </c>
      <c r="G262" s="16">
        <v>191516032170</v>
      </c>
      <c r="H262" s="66"/>
      <c r="I262" s="41">
        <f t="shared" si="469"/>
        <v>320</v>
      </c>
      <c r="J262" s="48">
        <f t="shared" si="464"/>
        <v>121455</v>
      </c>
      <c r="K262" s="66"/>
      <c r="L262" s="41">
        <f t="shared" si="460"/>
        <v>320</v>
      </c>
      <c r="M262" s="48">
        <f t="shared" si="465"/>
        <v>268362</v>
      </c>
      <c r="N262" s="66"/>
      <c r="O262" s="41">
        <f t="shared" si="470"/>
        <v>320</v>
      </c>
      <c r="P262" s="48">
        <f t="shared" si="466"/>
        <v>115332</v>
      </c>
      <c r="Q262" s="66"/>
      <c r="R262" s="66">
        <f t="shared" si="471"/>
        <v>320</v>
      </c>
      <c r="S262" s="67">
        <f t="shared" si="443"/>
        <v>57512</v>
      </c>
      <c r="T262" s="66"/>
      <c r="U262" s="66">
        <f t="shared" ref="U262:U325" si="494">IF(OR(D262="NPP6ASZDB-WT020M",D262="NPP6ASZDB-WT012M",1301="NPP6ASZDB-WT008M",D262="NPP6ASZDB-WT004M",D262="NPP6ASZDB-WT025M",D262="NPP6ASZDB-WT250C",D262="NPP6ASZDB-WT010M",D262="NPP6ASZDB-WT015M",D262="NPP6ASZDB-WT650C",D262="NPP6ASZDB-WT007M",D262="NPP6ASZDB-WT750C",D262="NPP6ASZDB-WT008M",D262="NPP6ASZDB-WT006M",D262="NPP6ASZDB-WT003M",D262="NPP6ASZDB-WT150C",D262="NPP6ASZDB-WT350C",D262="NPP6ASZDB-WT005M",D262="NPC6ASZDB-WT015C",D262="NPP6ASZDB-WT001M",D262="NPP6ASZDB-WT002M",D262="NPC6ASZDB-WT028M",D262="NPC06SZDB-WT025M",D262="NPC6ASZDB-WT035M",D262="NPC6ASZDB-WT028M ",D262="NPC6ASZDB-WT019M",D262="NPC6ASZDB-WT018M",D262="NPC6ASZDB-WT023M",D262="NPC6ASZDB-WT024M",D262="NPC6ASZDB-WT017M",D262="NPC6ASZDB-WT016M",D262="NPC6ASZDB-WT100M",D262="NPC6ASZDB-WT017C",D262="NPC6ASZDB-WT030C",D262="NPC06SZDB-WT025C",D262="NPC6ASZDB-WT013M",D262="NPC6ASZDB-WT011M",D262="NPC6ASZDB-WT014M",D262="NPC6ASZDB-WT550C",D262="NPC6ASZDB-WT650C",D262="NPC6ASZDB-WT850C",D262="NPC6ASZDB-WT950C",D262="NPC6ASZDB-WT020C",D262="NPC6ASZDB-WT022M",D262="NPC06SZDB-WT250C",D262="NPC6ASZDB-WT125C",D262="NPC6ASZDB-WT450C",D262="NPC06SZDB-WT007M",D262="NPC6ASZDB-WT009M",D262="NPC6ASZDB-WT075C",D262="NPC6ASZDB-WT175C",D262="NPC6ASZDB-WT125C",D262="NPC6ASZDB-WT225C",D262="NPC6ASZDB-WT275C",D262="NPC6ASZDB-WT025C",D262="NPC6ASZDB-WT025M",D262="NPC6ASZDB-WT150C",D262="NPC6ASZDB-WT250C",D262="NPC6ASZDB-WT350C",D262="NPC6ASZDB-WT012M",D262="NPC6ASZDB-WT015M",D262="NPC6ASZDB-WT750C",D262="NPC6ASZDB-WT008M",D262="NPC06SZDB-WT030M",D262="NPC06SZDB-WT750C",D262="NPC06SZDB-WT015M",D262="NPC6ASZDB-WT030M",D262="NPC06SZDB-WT150C",D262="NPC6ASZDB-WT050C",D262="NPC06SZDB-WT050C",D262="NPC06SZDB-WT001M",D262="NPC06SZDB-WT002M",D262="NPC06SZDB-WT003M",D262="NPC06SZDB-WT004M",D262="NPC06SZDB-WT005M",D262="NPC06SZDB-WT010M",D262="NPC06SZDB-WT020M",D262=1711815,D262="NPC6ASZDB-WT001M",D262="NPC6ASZDB-WT002M",D262="NPC6ASZDB-WT003M",D262="NPC6ASZDB-WT004M",D262="NPC6ASZDB-WT005M",D262="NPC6ASZDB-WT006M",D262="NPC6ASZDB-WT007M",D262="NPC6ASZDB-WT010M",D262="NPC6ASZDB-WT020M",D262="NPC6ASZDB-WT027M",),E262*(F262+0.1),0)</f>
        <v>0</v>
      </c>
      <c r="V262" s="67">
        <f t="shared" ref="V262:V325" si="495">V261+T262-U262</f>
        <v>67609</v>
      </c>
      <c r="W262" s="136"/>
      <c r="X262" s="69">
        <f t="shared" si="472"/>
        <v>0</v>
      </c>
      <c r="Y262" s="67">
        <f t="shared" si="447"/>
        <v>16120</v>
      </c>
      <c r="Z262" s="66"/>
      <c r="AA262" s="68">
        <f t="shared" si="435"/>
        <v>0</v>
      </c>
      <c r="AB262" s="67">
        <f t="shared" ref="AB262:AB325" si="496">+AB261+Z262-AA262</f>
        <v>4013.5</v>
      </c>
      <c r="AC262" s="66"/>
      <c r="AD262" s="66">
        <f t="shared" si="461"/>
        <v>0</v>
      </c>
      <c r="AE262" s="67">
        <f t="shared" ref="AE262:AE325" si="497">+AE261+AC262-AD262</f>
        <v>7370.3</v>
      </c>
      <c r="AF262" s="66"/>
      <c r="AG262" s="78">
        <f t="shared" si="473"/>
        <v>0</v>
      </c>
      <c r="AH262" s="79">
        <f t="shared" ref="AH262:AH325" si="498">+AH261+AF262-AG262</f>
        <v>8394.7999999999993</v>
      </c>
      <c r="AI262" s="66"/>
      <c r="AJ262" s="68">
        <f t="shared" si="474"/>
        <v>0</v>
      </c>
      <c r="AK262" s="67">
        <f t="shared" ref="AK262:AK325" si="499">+AK261+AI262-AJ262</f>
        <v>1078</v>
      </c>
      <c r="AL262" s="66"/>
      <c r="AM262" s="68">
        <f t="shared" si="475"/>
        <v>0</v>
      </c>
      <c r="AN262" s="67">
        <f t="shared" ref="AN262:AN325" si="500">+AN261+AL262-AM262</f>
        <v>811.10000000000014</v>
      </c>
      <c r="AO262" s="66"/>
      <c r="AP262" s="68">
        <f t="shared" si="476"/>
        <v>336</v>
      </c>
      <c r="AQ262" s="67">
        <f t="shared" ref="AQ262:AQ325" si="501">+AQ261+AO262-AP262</f>
        <v>5081.3999999999996</v>
      </c>
      <c r="AR262" s="66"/>
      <c r="AS262" s="68">
        <f t="shared" si="477"/>
        <v>0</v>
      </c>
      <c r="AT262" s="67">
        <f t="shared" ref="AT262:AT325" si="502">+AT261+AR262-AS262</f>
        <v>2107.6</v>
      </c>
      <c r="AU262" s="66"/>
      <c r="AV262" s="66">
        <f t="shared" ref="AV262:AV325" si="503">IF(OR(D262="NPC06UZDB-BK025C",D262="NPC06UZDB-BK020M",D262="NPP06UZDB-BK005M",D262="NPP06UZDB-BK150C",D262="NPP06UZDB-BK010M",D262="NPP06UZDB-BK001M",D262="NPP06UZDB-BK001M",D262="NPP06UZDB-BK002M",D262="NPP06UZDB-BK003M",D262="NPC06UZDB-BK350C",D262="NPC06UZDB-BK016M",D262="NPC06UZDB-BK011M",D262="CO155E2-01M007",D262="CO155E2-01M004",D262="NPC06UZDB-BK750C",D262="CO155E2-01M007",D262="NPC06UZDB-BK010M",D262="NPC06UZDB-BK150C",D262="NPC06UZDB-BK250C",D262="CO155E2-01C050",D262="NPC06UZDB-BK007M",D262="CO155E2-01C250",D262="CO155E2-01C150",D262="CO155E2-01C250",D262="CO155E2-01M015",D262="CO155E2-01M003",D262="CO155E2-01M005",D262="NPC06UZDB-BK005M",D262="CO155E2-01M001",D262="CO155E2-01M002",D262="CO155E2-01M010",D262="NPC06UZDB-BK050C",D262="NPC06UZDB-BK001M",D262="NPC06UZDB-BK002M",D262="NPC06UZDB-BK003M",),E262*(F262+0.12),0)</f>
        <v>0</v>
      </c>
      <c r="AW262" s="42">
        <f t="shared" ref="AW262:AW325" si="504">AW261+AU262-AV262</f>
        <v>591.04000000000019</v>
      </c>
      <c r="AX262" s="66"/>
      <c r="AY262" s="66">
        <f t="shared" ref="AY262:AY325" si="505">IF(OR(D262="NPP06UZDB-GN005M",D262="NPP06UZDB-GN001M",D262="NPC06UZDB-GN015M",D262="CO155E2-0MC150 ",D262="NPC06UZDB-GN250C",D262="NPC06UZDB-GN020C",D262="CO155E2-0MC250",D262="CO155E2-0MC150",D262="NPC06UZDB-GN350C",D262="NPC06UZDB-GN450C",D262="NPC06UZDB-GN007M",D262="NPC06UZDB-GN050C",D262="NPC06UZDB-GN750C",D262="CO155E2-0MM010",D262="CO155E2-0MC050",D262="NPC06UZDB-GN150C",D262="NPC06UZDB-GN150C",D262="CO155E2-0MM015",D262="NPC06UZDB-GN020M",D262="CO155E2-0MM003",D262="CO155E2-0MM005",D262="CO155E2-0MM007",D262="NPC06UZDB-GN010M",D262="NPC06UZDB-GN125C",D262="NPC06UZDB-GN012M",D262="CO155E2-0MM001",D262="NPC06UZDB-GN001M",D262="NPC06UZDB-GN002M",D262="NPC06UZDB-GN003M",D262="NPC06UZDB-GN004M",D262="NPC06UZDB-GN005M",D262="NPC06UZDB-GN006M",D262="CO155E2-0MM002",),E262*(F262+0.12),0)</f>
        <v>0</v>
      </c>
      <c r="AZ262" s="67">
        <f t="shared" ref="AZ262:AZ325" si="506">+AZ261+AX262-AY262</f>
        <v>1870</v>
      </c>
      <c r="BA262" s="66"/>
      <c r="BB262" s="68">
        <f t="shared" ref="BB262:BB325" si="507">IF(OR(D262="NPC6AUZDB-RD025C",D262="NPP06UZDB-RD150C",D262="NPC06UZDB-RD250C",D262="NPC06UZDB-OR050C",D262="NPC06UZDB-RD015M",D262="CO155E2-07C150",D262="NPC06UZDB-RD150C",D262="NPC06UZDB-RD020C",D262="NPC06UZDB-RD750C",D262="CO155E2-07M015",D262="CO155E2-07M010",D262="NPC06UZDB-RD050C",D262="NPC06UZDB-RD150C",D262="CO155E2-07M005",D262="CO155E2-07M007",D262="CO155E2-07C050",D262="NPC06UZDB-RD750C",D262="NPC06UZDB-RD005M",D262="CO155E2-07C150",D262="NPC06UZDB-RD010M",D262="NPC06UZDB-RD020M",D262="CO155E2-07M001",D262="CO155E2-07M003",D262="CO155E2-07M002",D262="NPC06UZDB-RD001M",D262="NPC06UZDB-RD002M",D262="NPC06UZDB-RD002M",D262="NPC06UZDB-RD003M",D262="NPC06UZDB-RD004M",),E262*(F262+0.12),0)</f>
        <v>0</v>
      </c>
      <c r="BC262" s="67">
        <f t="shared" ref="BC262:BC325" si="508">BC261+BA262-BB262</f>
        <v>2830</v>
      </c>
      <c r="BD262" s="66"/>
      <c r="BE262" s="68">
        <f t="shared" ref="BE262:BE325" si="509">IF(OR(D262="NPC06UZDB-BL030M",D262="NPP06UZDB-BL004M",D262="NPP06UZDB-BL020M",D262="NPP06UZDB-BL250C",D262="NPP06UZDB-BL010M",D262="CO155E2-0ZM020",D262="CO155E2-0ZM025",D262="NPP06UZDB-BL007M",D262="NPP06UZDB-BL009M",D262="NPP06UZDB-BL003M",D262="NPP06UZDB-BL008M",D262="NPC06UZDB-BL017C",D262="NPP06UZDB-BL002M",D262="NPP06UZDB-BL150C",D262="NPP06UZDB-BL006M",D262="CO155E2-0ZC750",D262="NPC06UZDB-BL011M",D262="NPC06UZDB-BL250C",D262="NPC06UZDB-BL009M",D262="NPC06UZDB-BL020C",D262="NPC06UZDB-BL012M",D262="NPC06UZDB-BL015C",D262="NPC06UZDB-BL030C",D262="NPC06UZDB-BL013M",D262="CO155E2-0ZC050",D262="CO155E2-0ZC250",D262="CO155E2-0ZM009",D262="CO155E2-0ZM008",D262="CO155E2-0ZM006",D262="CO155E2-0ZM012",D262="CO155E2-0ZM004",D262="CO155E2-0ZC150",D262="CO155E2-0ZM015",D262="CO155E2-0ZM010",D262="CO155E2-0ZM005",D262="CO155E2-0ZC150",D262="CO155E2-0ZM015",D262="NPC06UZDB-BL020M",D262="CO155E2-0ZM003",D262="CO155E2-0ZM007",D262="NPC06UZDB-BL750C",D262="NPC06UZDB-BL150C",D262="NPC06UZDB-BL020M",D262="NPC06UZDB-BL050C",D262="NPC06UZDB-BL008M",D262="NPC06UZDB-BL006M",D262="NPC06UZDB-BL010M",D262="NPC06UZDB-BL007M",D262="NPC06UZDB-BL001M",D262="NPC06UZDB-BL002M",D262="NPC06UZDB-BL003M",D262="NPC06UZDB-BL004M",D262="NPC06UZDB-BL005M",D262="NPC06UZDB-BL015M",D262="CO155E2-0ZM001",D262="CO155E2-0ZM002",),E262*(F262+0.12),0)</f>
        <v>0</v>
      </c>
      <c r="BF262" s="67">
        <f t="shared" ref="BF262:BF325" si="510">+BF261+BD262-BE262</f>
        <v>823.80000000000041</v>
      </c>
      <c r="BG262" s="66"/>
      <c r="BH262" s="68">
        <f t="shared" si="446"/>
        <v>0</v>
      </c>
      <c r="BI262" s="67">
        <f t="shared" si="452"/>
        <v>8545.6000000000022</v>
      </c>
      <c r="BJ262" s="66"/>
      <c r="BK262" s="68">
        <f t="shared" ref="BK262:BK325" si="511">IF(OR(D262="NPP06UZDB-YL002M",D262="NPP06UZDB-YL001M",D262="NPP06UZDB-YL150C",D262="NPP06UZDB-YL010M",D262="NPC06UZDB-YL015C",D262="NPC06UZDB-YL020M",D262="CO155E2-09M016",D262="CO155E2-09M012",D262="CO155E2-09M016",D262="NPC06UZDB-YL750C",D262="CO155E2-09M008",D262="NPC06UZDB-YL004M",D262="NPC06UZDB-YL004M",D262="NPC06UZDB-YL003M",D262="NPC06UZDB-YL250C",D262="CO155E2-09C050",D262="NPC06UZDB-YL020C",D262="NPC06UZDB-YL350C",D262="CO155E2-09M004",D262="CO155E2-09M004C6",D262="CO155E2-09M015",D262="NPC06UZDB-YL050C",D262="NPC06UZDB-YL010M",D262="CO155E2-09M010",D262="NPC06UZDB-YL010M",D262="NPC06UZDB-YL007M",D262="NPC06UZDB-YL150C",D262="CO155E2-09M015",D262="CO155E2-09C150",D262="CO155E2-09M005",D262="CO155E2-09M003",D262="CO155E2-09M001",D262="CO155E2-09M007",D262="NPC06UZDB-YL001M",D262="NPC06UZDB-YL002M",D262="NPC06UZDB-YL003M",D262="NPC06UZDB-YL004M",D262="NPC06UZDB-YL005M",D262="CO155E2-09M002",),E262*(F262+0.12),0)</f>
        <v>0</v>
      </c>
      <c r="BL262" s="67">
        <f t="shared" ref="BL262:BL325" si="512">+BL261+BJ262-BK262</f>
        <v>5372</v>
      </c>
      <c r="BM262" s="66"/>
      <c r="BN262" s="68">
        <f t="shared" ref="BN262:BN325" si="513">IF(OR(D262="NPP06UZDB-OR005M",D262="NPP06UZDB-OR002M",D262="NPP06UZDB-OR003M",D262="NPP06UZDB-OR008M",D262="NPP06UZDB-OR020M",D262="NPP06UZDB-OR150C",D262="NPP06UZDB-OR010M",D262="NPC06UZDB-OR015C",D262="NPP06UZDB-OR007M",D262="NPP06UZDB-OR001M",D262="NPC06UZDB-OR008M",D262="NPC06UZDB-OR350C",D262="NPC06UZDB-OR150C",D262="NPC06UZDB-OR350C",D262="NPC06UZDB-OR007M",D262="NPC06UZDB-OR015M",D262="CO155E2-06C150",D262="CO155E2-06M001",D262="NPC06UZDB-OR750C",D262="CO155E2-06M003",D262="CO155E2-06M002",D262="NPC06UZDB-OR050C",D262="NPC06UZDB-OR001M",D262="NPC06UZDB-OR002M",D262="NPC06UZDB-OR003M",D262="NPC06UZDB-OR004M",D262="NPC06UZDB-OR005M",D262="NPC06UZDB-OR006M",D262="NPC06UZDB-OR010M",D262="NPC06UZDB-OR020M",),E262*(F262+0.12),0)</f>
        <v>0</v>
      </c>
      <c r="BO262" s="67">
        <f t="shared" ref="BO262:BO325" si="514">+BO261+BM262-BN262</f>
        <v>6613.8</v>
      </c>
      <c r="BP262" s="66"/>
      <c r="BQ262" s="68">
        <f t="shared" ref="BQ262:BQ325" si="515">IF(OR(D262="NPP06UZDB-WT150C",D262="NPP06UZDB-WT015M",D262="NPP06UZDB-WT005M",D262="NPP06UZDB-WT005M",D262="NPP06UZDB-WT250C",D262="NPP06UZDB-WT007M",D262="NPP06UZDB-WT010M",D262="NPP06UZDB-WT001M",D262="NPP06UZDB-WT002M",D262="NPP06UZDB-WT008M",D262="NPC06UZDB-WT030C",D262="NPC06UZDB-WT020C",D262="NPC06UZDB-WT020C",D262="NPC06UZDB-WT450C",D262="NPC06UZDB-WT015C",D262="CO155E2-08C150",D262="NPC06UZDB-WT016M",D262="NPC06UZDB-WT025M",D262="NPC06UZDB-WT012M",D262="NPC06UZDB-WT009M",D262="NPC06UZDB-WT750C",D262="NPC06UZDB-WT030M",D262="CO155E2-08C750",D262="NPC06UZDB-WT050M",D262="NPC06UZDB-WT007M",D262="NPC06UZDB-WT025M",D262="NPC06UZDB-WT025C",D262="NPC06UZDB-WT250C",D262="CO155E2-08C250",D262="CO155E2-08M007",D262="CO155E2-08M015",D262="CO155E2-08C150",D262="NPC06UZDB-WT150C",D262="NPC06UZDB-WT050C",D262="CO155E2-08F008",D262="CO155E2-08F005",D262="CO155E2-08C050",D262="CO155E2-08M001",D262="CO155E2-08M002",D262="CO155E2-08M003",D262="CO155E2-08M004",D262="CO155E2-08M005",D262="CO155E2-08M006",D262="CO155E2-08M008",D262="CO155E2-08M020",D262="CO155E2-08M010",D262="NPC06UZDB-WT050C",D262="NPC06UZDB-WT001M",D262="NPC06UZDB-WT002M",D262="NPC06UZDB-WT003M",D262="NPC06UZDB-WT004M",D262="NPC06UZDB-WT005M",D262="NPC06UZDB-WT006M",D262="NPC06UZDB-WT008M",D262="NPC06UZDB-WT010M",D262="NPC06UZDB-WT015M",D262="NPC06UZDB-WT020M",),E262*(F262+0.12),0)</f>
        <v>0</v>
      </c>
      <c r="BR262" s="67">
        <f t="shared" ref="BR262:BR325" si="516">+BR261+BP262-BQ262</f>
        <v>18465.399999999994</v>
      </c>
      <c r="BS262" s="66"/>
      <c r="BT262" s="66">
        <f t="shared" si="478"/>
        <v>0</v>
      </c>
      <c r="BU262" s="67">
        <f t="shared" si="453"/>
        <v>71257</v>
      </c>
      <c r="BV262" s="66"/>
      <c r="BW262" s="66">
        <f t="shared" si="479"/>
        <v>0</v>
      </c>
      <c r="BX262" s="67">
        <f t="shared" si="456"/>
        <v>53437</v>
      </c>
      <c r="BY262" s="66"/>
      <c r="BZ262" s="66">
        <f t="shared" si="480"/>
        <v>0</v>
      </c>
      <c r="CA262" s="67">
        <f t="shared" si="454"/>
        <v>63673</v>
      </c>
      <c r="CB262" s="66"/>
      <c r="CC262" s="66">
        <f t="shared" ref="CC262:CC325" si="517">IF(OR(D262="NPP6AUZDB-WT005M",D262="NPP6AUZDB-WT001M",D262="NPC6AUZDB-WT030M",D262="NPP6AUZDB-WT003M",D262="NPP6AUZDB-WT002M",D262="NPC6AUZDB-WT030C",D262="NPC6AUZDB-WT025C",D262="NPC6AUZDB-WT004M",D262="NPC6AUZDB-WT008M",D262="NPC6AUZDB-WT050C",D262="NPC6AUZDB-WT007M",D262="NPC6AUZDB-WT020M",D262="NPC6AUZDB-WT250C",D262="NPC6AUZDB-WT750C",D262="NPC6AUZDB-WT150C",D262="NPC6AUZDB-WT010M",D262="NPC6AUZDB-WT015M",D262="NPC6AUZDB-WT005M",D262="NPC6AUZDB-WT003M",D262="NPC6AUZDB-WT002M",D262="NPC6AUZDB-WT001M",),E262*(F262+0.15),0)</f>
        <v>0</v>
      </c>
      <c r="CD262" s="67">
        <f t="shared" si="467"/>
        <v>269.25</v>
      </c>
      <c r="CE262" s="66"/>
      <c r="CF262" s="66">
        <f t="shared" ref="CF262:CF325" si="518">IF(OR(D262="NPC6AUZDB-BL030C",D262="NPC6AUZDB-BL030C",D262="NPC6AUZDB-BL025C",D262="NPC6AUZDB-BL010M",D262="NPC6AUZDB-BL015M",D262="NPC6AUZDB-BL002M",D262="NPC6AUZDB-BL050C",D262="NPC6AUZDB-BL002M",D262="NPC6AUZDA-BL030M",D262="NPC6AUZDB-BL150C",D262="NPC6AUZDB-BL005M",D262="NPC6AUZDB-BL003M",D262="NPC6AUZDB-BL007M",D262="NPC6AUZDB-BL001M"),E262*(F262+0.1),0)</f>
        <v>0</v>
      </c>
      <c r="CG262" s="67">
        <f t="shared" ref="CG262:CG325" si="519">+CG261+CE262-CF262</f>
        <v>6982.9</v>
      </c>
      <c r="CH262" s="66"/>
      <c r="CI262" s="66">
        <f t="shared" si="481"/>
        <v>0</v>
      </c>
      <c r="CJ262" s="67">
        <f t="shared" ref="CJ262:CJ325" si="520">+CJ261+CH262-CI262</f>
        <v>8750</v>
      </c>
      <c r="CK262" s="66"/>
      <c r="CL262" s="68">
        <f t="shared" ref="CL262:CL325" si="521">IF(OR(D262="NPC6AUZDB-GN007M",D262="NPC6AUZDB-GN010M",D262="NPC6AUZDB-GN002M",D262="NPC6AUZDB-GN001M",D262="NPC6AUZDB-GN003M",D262="NPC6AUZDB-GN005M",),E262*(F262+0.1),0)</f>
        <v>0</v>
      </c>
      <c r="CM262" s="79">
        <f t="shared" ref="CM262:CM325" si="522">+CM261+CK262-CL262</f>
        <v>4864</v>
      </c>
      <c r="CN262" s="66"/>
      <c r="CO262" s="68">
        <f t="shared" si="462"/>
        <v>0</v>
      </c>
      <c r="CP262" s="79">
        <f t="shared" ref="CP262:CP325" si="523">+CP261+CN262-CO262</f>
        <v>3955</v>
      </c>
      <c r="CQ262" s="66"/>
      <c r="CR262" s="68">
        <f t="shared" si="482"/>
        <v>0</v>
      </c>
      <c r="CS262" s="79">
        <f t="shared" si="457"/>
        <v>6656</v>
      </c>
      <c r="CT262" s="66"/>
      <c r="CU262" s="68">
        <f t="shared" si="483"/>
        <v>0</v>
      </c>
      <c r="CV262" s="79">
        <f t="shared" ref="CV262:CV325" si="524">+CV261+CT262-CU262</f>
        <v>7769</v>
      </c>
      <c r="CW262" s="66"/>
      <c r="CX262" s="66">
        <f t="shared" si="463"/>
        <v>0</v>
      </c>
      <c r="CY262" s="40">
        <f t="shared" si="448"/>
        <v>6582</v>
      </c>
      <c r="CZ262" s="65"/>
      <c r="DA262" s="66">
        <f t="shared" ref="DA262:DA325" si="525">IF(OR(D262="NPP6AUZDB-BK001M",D262="NPP6AUZDB-WT005M",D262="NPC6AUZDB-WT020C",D262="NPP6AUZDB-WT002M",D262="NPC6AUZDB-GY030C",D262="NPC6AUZDB-WT030C",D262="NPC6AUZDB-BL030C",D262="NPC6AUZDB-YL050C",D262="NPC6AUZDB-WT020C",D262="NPC6AUZDB-BK002M",D262="NPC6AUZDB-GN002M",D262="NPC6AUZDB-OR002M",D262="NPC6AUZDB-RD005M",D262="NPC6AUZDB-RD025C",D262="NPC6AUZDB-BL025C",D262="NPC6AUZDB-YL025C",D262="NPC6AUZDB-WT025C",D262="NPC6AUZDB-GN001M",D262="NPC6AUZDB-GY150C",D262="NPC6AUZDB-YL015M",D262="NPC6AUZDB-GY010M",D262="NPC6AUZDB-GY001M",D262="NPC6AUZDB-GY005M",D262="NPC6AUZDB-YL003M",D262="PC6AUZDB-YL002M",D262="NPC6AUZDB-BL015M",D262="NPC6AUZDB-WT007M",D262="NPC6AUZDB-YL001M",D262="NPC6AUZDB-GY002M",D262="NPC6AUZDB-GN001M",D262="NPC6AUZDB-BL150C",D262="NPC6AUZDB-RD002M",D262="NPC6AUZDB-RD005M",D262="NPC6AUZDB-WT012M",D262="NPC6AUZDB-GY020C",D262="NPC6AUZDB-RD020C",D262="NPC6AUZDB-WT050C",D262="NPC6AUZDB-BL020M",D262="NPC6AUZDB-BL002M",D262="NPC6AUZDB-BL025C",D262="NPC6AUZDB-GN025C",D262="NPC6AUZDB-GY025C",D262="NPC6AUZDB-RD025C",D262="NPC6AUZDB-YL025C",D262="NPC6AUZDA-GY001M",D262="NPC6AUZDA-GY002M",D262="NPC6AUZDA-GY003M",D262="NPC6AUZDB-WT004M",D262="NPC6AUZDB-WT006M",D262="NPC6AUZDB-WT007M",D262="NPC6AUZDB-WT025M",D262="NPC6AUZDB-WT020M",D262="NPC6AUZDB-GN002M",D262="NPC6AUZDB-BL150C",D262="NPC6AUZDB-YL002M",D262="NPC6AUZDB-WT008M",D262="NPC6AUZDB-BL250C",D262="NPC6AUZDB-GN150C",D262="NPC6AUZDB-OR001M",D262="NPC6AUZDB-OR005M",D262="NPC6AUZDB-WT007M",D262="NPC6AUZDA-GY020M",D262="NPC6AUZDB-RD003M",D262="NPC6AUZDB-GN001M",D262="NPC6AUZDB-RD001M",D262="NPC6AUZDB-GN003M",D262="NPC6AUZDB-GY003M",D262="NPC6AUZDB-OR003M",D262="NPC6AUZDB-WT025C",D262="NPC6AUZDB-WT250C",D262="NPC6AUZDB-BK003M",D262="NPC6AUZDB-BK002M",D262="NPC6AUZDB-BK001M",D262="NPC6AUZDB-GN005M",D262="NPC6AUZDB-WT750C",D262="NPC6AUZDB-WT150C",D262="NPC6AUZDB-BL005M",D262="NPC6AUZDB-WT010M",D262="NPC6AUZDB-WT015M",D262="NPC6AUZDB-YL005M",D262="NPC6AUZDB-WT010M",D262="NPC6AUZDB-BL003M",D262="NPC6AUZDB-BL007M",D262="NPC6AUZDB-BL001M",D262="NPC6AUZDB-WT005M",D262="NPC6AUZDB-WT003M",D262="NPC6AUZDB-WT002M",D262="NPC6AUZDB-WT001M",),E262*2,0)</f>
        <v>0</v>
      </c>
      <c r="DB262" s="67">
        <f t="shared" si="458"/>
        <v>38056</v>
      </c>
      <c r="DC262" s="66"/>
      <c r="DD262" s="66">
        <f t="shared" ref="DD262:DD325" si="526">IF(OR(D262="NPP6AUZDB-BK001M",D262="NPP6AUZDB-WT005M",D262="NPP6AUZDB-WT003M",D262="NPP6AUZDB-WT002M",D262="NPC6AUZDB-GY030C",D262="NPC6AUZDB-WT030C",D262="NPC6AUZDB-BL030C",D262="NPC6AUZDB-YL050C",D262="NPC6AUZDB-WT020C",D262="NPC6AUZDB-BK002M",D262="NPC6AUZDB-GN002M",D262="NPC6AUZDB-OR002M",D262="NPC6AUZDB-WT006M",D262="NPC6AUZDB-RD005M",D262="NPC6AUZDB-RD025C",D262="NPC6AUZDB-BL025C",D262="NPC6AUZDB-YL025C",D262="NPC6AUZDB-WT025C",D262="NPC6AUZDB-GY150C",D262="NPC6AUZDB-YL015M",D262="NPC6AUZDB-GY010M",D262="NPC6AUZDB-GY001M",D262="NPC6AUZDB-GY005M",D262="NPC6AUZDB-YL003M",D262="PC6AUZDB-YL002M",D262="NPC6AUZDB-BL015M",D262="NPC6AUZDB-WT007M",D262="NPC6AUZDB-YL001M",D262="NPC6AUZDB-GY002M",D262="NPC6AUZDB-GN001M",D262="NPC6AUZDB-BL150C",D262="NPC6AUZDB-RD002M",D262="NPC6AUZDB-RD005M",D262="NPC6AUZDB-WT012M",D262="NPC6AUZDB-GY020C",D262="NPC6AUZDB-RD020C",D262="NPC6AUZDB-WT050C",D262="NPC6AUZDB-BL020M",D262="NPC6AUZDB-BL002M",D262="NPC6AUZDB-BL025C",D262="NPC6AUZDB-GN025C",D262="NPC6AUZDB-GY025C",D262="NPC6AUZDB-RD025C",D262="NPC6AUZDB-YL025C",D262="NPC6AUZDA-GY001M",D262="NPC6AUZDA-GY002M",D262="NPC6AUZDA-GY003M",D262="NPC6AUZDB-WT004M",D262="NPC6AUZDB-WT006M",D262="NPC6AUZDB-WT007M",D262="NPC6AUZDB-WT025M",D262="NPC6AUZDB-WT020M",D262="NPC6AUZDB-GN002M",D262="NPC6AUZDB-BL150C",D262="NPC6AUZDB-YL002M",D262="NPC6AUZDB-WT008M",D262="NPC6AUZDB-BL250C",D262="NPC6AUZDB-GN150C",D262="NPC6AUZDB-OR001M",D262="NPC6AUZDB-OR005M",D262="NPC6AUZDB-WT007M",D262="NPC6AUZDA-GY020M",D262="NPC6AUZDB-RD003M",D262="NPC6AUZDB-GN001M",D262="NPC6AUZDB-RD001M",D262="NPC6AUZDB-GN003M",D262="NPC6AUZDB-GY003M",D262="NPC6AUZDB-OR003M",D262="NPC6AUZDB-WT025C",D262="NPC6AUZDB-WT250C",D262="NPC6AUZDB-BK003M",D262="NPC6AUZDB-BK002M",D262="NPC6AUZDB-BK001M",D262="NPC6AUZDB-GN005M",D262="NPC6AUZDB-WT750C",D262="NPC6AUZDB-WT150C",D262="NPC6AUZDB-BL005M",D262="NPC6AUZDB-WT015M",D262="NPC6AUZDB-YL005M",D262="NPC6AUZDB-WT010M",D262="NPC6AUZDB-BL003M",D262="NPC6AUZDB-BL007M",D262="NPC6AUZDB-BL001M",D262="NPC6AUZDB-WT005M",D262="NPC6AUZDB-WT003M",D262="NPC6AUZDB-WT002M",D262="NPC6AUZDB-WT001M",),E262*2,0)</f>
        <v>0</v>
      </c>
      <c r="DE262" s="67">
        <f t="shared" si="459"/>
        <v>34827</v>
      </c>
      <c r="DF262" s="66"/>
      <c r="DG262" s="69">
        <f t="shared" ref="DG262:DG325" si="527">IF(OR(D262="NPP6AUZDB-WT003M",D262="NPC06SZDB-WT004M",D262="CO155E2-01C150",D262="CO155E2-0CM002",D262="CO155E2-08M020",D262="CO155E2-06M002",D262="NPC06SZDB-WT001M",D262="CO155E2-08M007",D262="CO17772-08M003",D262="CO155E2-08M003",D262="CO155E2-0MM001",D262="CO155E2-0ZC750",D262="CO155E2-09M008",D262="CO155E2-09M015",D262="CO155E2-08M010",D262="CO155E2-08M015",D262="CO155E2-08M001",D262="CO155E2-0MM015",D262="CO17772-0CM003",D262="CO155E2-0MC050",D262="CO155E2-0CM001",D262="CO155E2-0CM007",D262="CO155E2-08C050",D262="NPC06SZDB-YL010M",D262="NPC06SZDB-GY003M",D262="NPC06SZDB-WT002M",D262="NPC06SZDB-GY001M",D262="NPC06SZDB-WT010M",D262="NPC06SZDB-WT050C",D262="NPC06SZDB-WT005M",D262="NPC06SZDB-WT003M",D262="CO155E2-08M005",D262="CO155E2-08M002",D262="CO155E2-08C150",D262="CO155E2-07M010", D262="CO155E2-0ZM015",D262="CO155E2-0CM010",D262="CO155E2-0CM015",D262="CO155E2-01M010",D262="CO17772-08C150",D262="CO17772-08C050",D262="NPC06SZDB-WT015M",D262="NPC06SZDB-WT015M",D262="NPC06SZDB-WT150C"),E262,0)</f>
        <v>0</v>
      </c>
      <c r="DH262" s="67">
        <f t="shared" si="468"/>
        <v>48370</v>
      </c>
      <c r="DI262" s="66"/>
      <c r="DJ262" s="66">
        <f t="shared" si="484"/>
        <v>0</v>
      </c>
      <c r="DK262" s="67">
        <f t="shared" ref="DK262:DK325" si="528">+DK261+DI262-DJ262</f>
        <v>3139</v>
      </c>
      <c r="DL262" s="210"/>
      <c r="DM262" s="206">
        <f t="shared" si="485"/>
        <v>0</v>
      </c>
      <c r="DN262" s="25">
        <f t="shared" si="486"/>
        <v>0</v>
      </c>
      <c r="DO262" s="5"/>
      <c r="DP262" s="43">
        <f t="shared" si="487"/>
        <v>0</v>
      </c>
      <c r="DQ262" s="27">
        <f t="shared" ref="DQ262:DQ325" si="529">DQ261+DO262-DP262</f>
        <v>7097</v>
      </c>
      <c r="DR262" s="5"/>
      <c r="DS262" s="43">
        <f t="shared" si="488"/>
        <v>0</v>
      </c>
      <c r="DT262" s="27">
        <f t="shared" ref="DT262:DT325" si="530">DT261+DR262-DS262</f>
        <v>4846</v>
      </c>
      <c r="DU262" s="5"/>
      <c r="DV262" s="43">
        <f t="shared" si="489"/>
        <v>0</v>
      </c>
      <c r="DW262" s="27">
        <f t="shared" ref="DW262:DW325" si="531">DW261+DU262-DV262</f>
        <v>4835</v>
      </c>
      <c r="DX262" s="5"/>
      <c r="DY262" s="22">
        <f t="shared" si="490"/>
        <v>0</v>
      </c>
      <c r="DZ262" s="25">
        <f t="shared" ref="DZ262:DZ325" si="532">DZ261+DX262-DY262</f>
        <v>523</v>
      </c>
      <c r="EA262" s="22"/>
      <c r="EB262" s="22">
        <f t="shared" si="491"/>
        <v>0</v>
      </c>
      <c r="EC262" s="28">
        <f t="shared" ref="EC262:EC325" si="533">EC261+EA262-EB262</f>
        <v>369</v>
      </c>
      <c r="ED262" s="5"/>
      <c r="EE262" s="43">
        <f t="shared" si="455"/>
        <v>0</v>
      </c>
      <c r="EF262" s="27">
        <f t="shared" ref="EF262:EF325" si="534">EF261+ED262-EE262</f>
        <v>4769</v>
      </c>
      <c r="EG262" s="66"/>
      <c r="EH262" s="66">
        <f t="shared" si="492"/>
        <v>0</v>
      </c>
      <c r="EI262" s="67">
        <f t="shared" ref="EI262:EI325" si="535">+EI261+EG262-EH262</f>
        <v>24637</v>
      </c>
      <c r="EJ262" s="66"/>
      <c r="EK262" s="66">
        <f t="shared" si="493"/>
        <v>0</v>
      </c>
      <c r="EL262" s="67">
        <f t="shared" ref="EL262:EL325" si="536">EL261+EJ262-EK262</f>
        <v>23267</v>
      </c>
      <c r="EM262" s="110">
        <f t="shared" ref="EM262:EM325" si="537">((J263*0.03672)+(M263*0.1205)+(P263*0.05856)+(S263*0.0201)+(V263*0.3442)+(Y263*0.4888)+(AB263*0.5596)+(AE263*0.486)+(AH263*0.4976)+(AK263*0.487)+(AN263*0.4911)+(AQ263*0.4976)+(AT263*0.4994)+(AW263*0.3297)+(AZ263*0.3303)+(BC263*0.3317)+(BF263*0.3307)+(BI263*0.3302)+(BL263* 0.3306)+(BO263*0.3317)+(BR263*0.3311)+(BU263*0.023)+(BX263*0.0746)+(CA263*0.0163)+(CD263*0.4367)+(CG263*0.46063)+(CJ263*0.4344)+(CM263*0.426837)+(CP263*0.411417)+(CS263*0.419619)+(CV263*0.427493)+(CY263*0.4341)+(DB263*0.0349)+(DE263*0.0092)+(DH263*0.035 )+(DK263*0.029)+(DN263*0.27723)+(DQ263*0.19)+(DT263*0.27723)+(DZ263*0.20242)+(EC263*0.43)+(EF263*0.18111)+(EI263*0.19879)+(EL263*0.12124)+(EO263*0.02104)+(ER263*0.24981))</f>
        <v>145986.97848400005</v>
      </c>
    </row>
    <row r="263" spans="1:299" s="33" customFormat="1" ht="11.25" customHeight="1" x14ac:dyDescent="0.25">
      <c r="A263" s="11">
        <v>46053</v>
      </c>
      <c r="B263" s="187"/>
      <c r="C263" s="174">
        <v>8004938635</v>
      </c>
      <c r="D263" s="13" t="s">
        <v>171</v>
      </c>
      <c r="E263" s="14">
        <v>300</v>
      </c>
      <c r="F263" s="15">
        <v>4</v>
      </c>
      <c r="G263" s="16">
        <v>191516032156</v>
      </c>
      <c r="H263" s="66"/>
      <c r="I263" s="41">
        <f t="shared" si="469"/>
        <v>600</v>
      </c>
      <c r="J263" s="48">
        <f t="shared" si="464"/>
        <v>120855</v>
      </c>
      <c r="K263" s="66"/>
      <c r="L263" s="41">
        <f t="shared" si="460"/>
        <v>600</v>
      </c>
      <c r="M263" s="48">
        <f t="shared" si="465"/>
        <v>267762</v>
      </c>
      <c r="N263" s="66"/>
      <c r="O263" s="41">
        <f t="shared" si="470"/>
        <v>600</v>
      </c>
      <c r="P263" s="48">
        <f t="shared" si="466"/>
        <v>114732</v>
      </c>
      <c r="Q263" s="66"/>
      <c r="R263" s="66">
        <f t="shared" si="471"/>
        <v>600</v>
      </c>
      <c r="S263" s="67">
        <f t="shared" si="443"/>
        <v>56912</v>
      </c>
      <c r="T263" s="66"/>
      <c r="U263" s="66">
        <f t="shared" si="494"/>
        <v>0</v>
      </c>
      <c r="V263" s="67">
        <f t="shared" si="495"/>
        <v>67609</v>
      </c>
      <c r="W263" s="136"/>
      <c r="X263" s="69">
        <f t="shared" si="472"/>
        <v>0</v>
      </c>
      <c r="Y263" s="67">
        <f t="shared" si="447"/>
        <v>16120</v>
      </c>
      <c r="Z263" s="66"/>
      <c r="AA263" s="68">
        <f t="shared" si="435"/>
        <v>0</v>
      </c>
      <c r="AB263" s="67">
        <f t="shared" si="496"/>
        <v>4013.5</v>
      </c>
      <c r="AC263" s="66"/>
      <c r="AD263" s="66">
        <f t="shared" si="461"/>
        <v>0</v>
      </c>
      <c r="AE263" s="67">
        <f t="shared" si="497"/>
        <v>7370.3</v>
      </c>
      <c r="AF263" s="66"/>
      <c r="AG263" s="78">
        <f t="shared" si="473"/>
        <v>0</v>
      </c>
      <c r="AH263" s="79">
        <f t="shared" si="498"/>
        <v>8394.7999999999993</v>
      </c>
      <c r="AI263" s="66"/>
      <c r="AJ263" s="68">
        <f t="shared" si="474"/>
        <v>0</v>
      </c>
      <c r="AK263" s="67">
        <f t="shared" si="499"/>
        <v>1078</v>
      </c>
      <c r="AL263" s="66"/>
      <c r="AM263" s="68">
        <f t="shared" si="475"/>
        <v>0</v>
      </c>
      <c r="AN263" s="67">
        <f t="shared" si="500"/>
        <v>811.10000000000014</v>
      </c>
      <c r="AO263" s="66"/>
      <c r="AP263" s="68">
        <f t="shared" si="476"/>
        <v>1230</v>
      </c>
      <c r="AQ263" s="67">
        <f t="shared" si="501"/>
        <v>3851.3999999999996</v>
      </c>
      <c r="AR263" s="66"/>
      <c r="AS263" s="68">
        <f t="shared" si="477"/>
        <v>0</v>
      </c>
      <c r="AT263" s="67">
        <f t="shared" si="502"/>
        <v>2107.6</v>
      </c>
      <c r="AU263" s="66"/>
      <c r="AV263" s="66">
        <f t="shared" si="503"/>
        <v>0</v>
      </c>
      <c r="AW263" s="42">
        <f t="shared" si="504"/>
        <v>591.04000000000019</v>
      </c>
      <c r="AX263" s="66"/>
      <c r="AY263" s="66">
        <f t="shared" si="505"/>
        <v>0</v>
      </c>
      <c r="AZ263" s="67">
        <f t="shared" si="506"/>
        <v>1870</v>
      </c>
      <c r="BA263" s="66"/>
      <c r="BB263" s="68">
        <f t="shared" si="507"/>
        <v>0</v>
      </c>
      <c r="BC263" s="67">
        <f t="shared" si="508"/>
        <v>2830</v>
      </c>
      <c r="BD263" s="66"/>
      <c r="BE263" s="68">
        <f t="shared" si="509"/>
        <v>0</v>
      </c>
      <c r="BF263" s="67">
        <f t="shared" si="510"/>
        <v>823.80000000000041</v>
      </c>
      <c r="BG263" s="66"/>
      <c r="BH263" s="68">
        <f t="shared" si="446"/>
        <v>0</v>
      </c>
      <c r="BI263" s="67">
        <f t="shared" si="452"/>
        <v>8545.6000000000022</v>
      </c>
      <c r="BJ263" s="66"/>
      <c r="BK263" s="68">
        <f t="shared" si="511"/>
        <v>0</v>
      </c>
      <c r="BL263" s="67">
        <f t="shared" si="512"/>
        <v>5372</v>
      </c>
      <c r="BM263" s="66"/>
      <c r="BN263" s="68">
        <f t="shared" si="513"/>
        <v>0</v>
      </c>
      <c r="BO263" s="67">
        <f t="shared" si="514"/>
        <v>6613.8</v>
      </c>
      <c r="BP263" s="66"/>
      <c r="BQ263" s="68">
        <f t="shared" si="515"/>
        <v>0</v>
      </c>
      <c r="BR263" s="67">
        <f t="shared" si="516"/>
        <v>18465.399999999994</v>
      </c>
      <c r="BS263" s="66"/>
      <c r="BT263" s="66">
        <f t="shared" si="478"/>
        <v>0</v>
      </c>
      <c r="BU263" s="67">
        <f t="shared" si="453"/>
        <v>71257</v>
      </c>
      <c r="BV263" s="66"/>
      <c r="BW263" s="66">
        <f t="shared" si="479"/>
        <v>0</v>
      </c>
      <c r="BX263" s="67">
        <f t="shared" si="456"/>
        <v>53437</v>
      </c>
      <c r="BY263" s="66"/>
      <c r="BZ263" s="66">
        <f t="shared" si="480"/>
        <v>0</v>
      </c>
      <c r="CA263" s="67">
        <f t="shared" si="454"/>
        <v>63673</v>
      </c>
      <c r="CB263" s="66"/>
      <c r="CC263" s="66">
        <f t="shared" si="517"/>
        <v>0</v>
      </c>
      <c r="CD263" s="67">
        <f t="shared" si="467"/>
        <v>269.25</v>
      </c>
      <c r="CE263" s="66"/>
      <c r="CF263" s="66">
        <f t="shared" si="518"/>
        <v>0</v>
      </c>
      <c r="CG263" s="67">
        <f t="shared" si="519"/>
        <v>6982.9</v>
      </c>
      <c r="CH263" s="66"/>
      <c r="CI263" s="66">
        <f t="shared" si="481"/>
        <v>0</v>
      </c>
      <c r="CJ263" s="67">
        <f t="shared" si="520"/>
        <v>8750</v>
      </c>
      <c r="CK263" s="66"/>
      <c r="CL263" s="68">
        <f t="shared" si="521"/>
        <v>0</v>
      </c>
      <c r="CM263" s="79">
        <f t="shared" si="522"/>
        <v>4864</v>
      </c>
      <c r="CN263" s="66"/>
      <c r="CO263" s="68">
        <f t="shared" si="462"/>
        <v>0</v>
      </c>
      <c r="CP263" s="79">
        <f t="shared" si="523"/>
        <v>3955</v>
      </c>
      <c r="CQ263" s="66"/>
      <c r="CR263" s="68">
        <f t="shared" si="482"/>
        <v>0</v>
      </c>
      <c r="CS263" s="79">
        <f t="shared" si="457"/>
        <v>6656</v>
      </c>
      <c r="CT263" s="66"/>
      <c r="CU263" s="68">
        <f t="shared" si="483"/>
        <v>0</v>
      </c>
      <c r="CV263" s="79">
        <f t="shared" si="524"/>
        <v>7769</v>
      </c>
      <c r="CW263" s="66"/>
      <c r="CX263" s="66">
        <f t="shared" si="463"/>
        <v>0</v>
      </c>
      <c r="CY263" s="40">
        <f t="shared" si="448"/>
        <v>6582</v>
      </c>
      <c r="CZ263" s="65"/>
      <c r="DA263" s="66">
        <f t="shared" si="525"/>
        <v>0</v>
      </c>
      <c r="DB263" s="67">
        <f t="shared" si="458"/>
        <v>38056</v>
      </c>
      <c r="DC263" s="66"/>
      <c r="DD263" s="66">
        <f t="shared" si="526"/>
        <v>0</v>
      </c>
      <c r="DE263" s="67">
        <f t="shared" si="459"/>
        <v>34827</v>
      </c>
      <c r="DF263" s="66"/>
      <c r="DG263" s="69">
        <f t="shared" si="527"/>
        <v>0</v>
      </c>
      <c r="DH263" s="67">
        <f t="shared" si="468"/>
        <v>48370</v>
      </c>
      <c r="DI263" s="66"/>
      <c r="DJ263" s="66">
        <f t="shared" si="484"/>
        <v>0</v>
      </c>
      <c r="DK263" s="67">
        <f t="shared" si="528"/>
        <v>3139</v>
      </c>
      <c r="DL263" s="210"/>
      <c r="DM263" s="206">
        <f t="shared" si="485"/>
        <v>0</v>
      </c>
      <c r="DN263" s="25">
        <f t="shared" si="486"/>
        <v>0</v>
      </c>
      <c r="DO263" s="5"/>
      <c r="DP263" s="43">
        <f t="shared" si="487"/>
        <v>0</v>
      </c>
      <c r="DQ263" s="27">
        <f t="shared" si="529"/>
        <v>7097</v>
      </c>
      <c r="DR263" s="5"/>
      <c r="DS263" s="43">
        <f t="shared" si="488"/>
        <v>0</v>
      </c>
      <c r="DT263" s="27">
        <f t="shared" si="530"/>
        <v>4846</v>
      </c>
      <c r="DU263" s="5"/>
      <c r="DV263" s="43">
        <f t="shared" si="489"/>
        <v>0</v>
      </c>
      <c r="DW263" s="27">
        <f t="shared" si="531"/>
        <v>4835</v>
      </c>
      <c r="DX263" s="5"/>
      <c r="DY263" s="22">
        <f t="shared" si="490"/>
        <v>0</v>
      </c>
      <c r="DZ263" s="25">
        <f t="shared" si="532"/>
        <v>523</v>
      </c>
      <c r="EA263" s="22"/>
      <c r="EB263" s="22">
        <f t="shared" si="491"/>
        <v>0</v>
      </c>
      <c r="EC263" s="28">
        <f t="shared" si="533"/>
        <v>369</v>
      </c>
      <c r="ED263" s="5"/>
      <c r="EE263" s="43">
        <f t="shared" si="455"/>
        <v>0</v>
      </c>
      <c r="EF263" s="27">
        <f t="shared" si="534"/>
        <v>4769</v>
      </c>
      <c r="EG263" s="66"/>
      <c r="EH263" s="66">
        <f t="shared" si="492"/>
        <v>0</v>
      </c>
      <c r="EI263" s="67">
        <f t="shared" si="535"/>
        <v>24637</v>
      </c>
      <c r="EJ263" s="66"/>
      <c r="EK263" s="66">
        <f t="shared" si="493"/>
        <v>0</v>
      </c>
      <c r="EL263" s="67">
        <f t="shared" si="536"/>
        <v>23267</v>
      </c>
      <c r="EM263" s="110">
        <f t="shared" si="537"/>
        <v>145385.07448400001</v>
      </c>
    </row>
    <row r="264" spans="1:299" s="35" customFormat="1" ht="11.25" customHeight="1" x14ac:dyDescent="0.25">
      <c r="A264" s="11">
        <v>46053</v>
      </c>
      <c r="B264" s="187"/>
      <c r="C264" s="174">
        <v>8004938636</v>
      </c>
      <c r="D264" s="13" t="s">
        <v>120</v>
      </c>
      <c r="E264" s="14">
        <v>200</v>
      </c>
      <c r="F264" s="15">
        <v>5</v>
      </c>
      <c r="G264" s="16">
        <v>191516032149</v>
      </c>
      <c r="H264" s="66"/>
      <c r="I264" s="41">
        <f t="shared" si="469"/>
        <v>400</v>
      </c>
      <c r="J264" s="48">
        <f t="shared" si="464"/>
        <v>120455</v>
      </c>
      <c r="K264" s="66"/>
      <c r="L264" s="41">
        <f t="shared" si="460"/>
        <v>400</v>
      </c>
      <c r="M264" s="48">
        <f t="shared" si="465"/>
        <v>267362</v>
      </c>
      <c r="N264" s="66"/>
      <c r="O264" s="41">
        <f t="shared" si="470"/>
        <v>400</v>
      </c>
      <c r="P264" s="48">
        <f t="shared" si="466"/>
        <v>114332</v>
      </c>
      <c r="Q264" s="66"/>
      <c r="R264" s="66">
        <f t="shared" si="471"/>
        <v>400</v>
      </c>
      <c r="S264" s="67">
        <f t="shared" si="443"/>
        <v>56512</v>
      </c>
      <c r="T264" s="66"/>
      <c r="U264" s="66">
        <f t="shared" si="494"/>
        <v>0</v>
      </c>
      <c r="V264" s="67">
        <f t="shared" si="495"/>
        <v>67609</v>
      </c>
      <c r="W264" s="136"/>
      <c r="X264" s="69">
        <f t="shared" si="472"/>
        <v>0</v>
      </c>
      <c r="Y264" s="67">
        <f t="shared" si="447"/>
        <v>16120</v>
      </c>
      <c r="Z264" s="66"/>
      <c r="AA264" s="68">
        <f t="shared" si="435"/>
        <v>0</v>
      </c>
      <c r="AB264" s="67">
        <f t="shared" si="496"/>
        <v>4013.5</v>
      </c>
      <c r="AC264" s="66"/>
      <c r="AD264" s="66">
        <f t="shared" si="461"/>
        <v>0</v>
      </c>
      <c r="AE264" s="67">
        <f t="shared" si="497"/>
        <v>7370.3</v>
      </c>
      <c r="AF264" s="66"/>
      <c r="AG264" s="78">
        <f t="shared" si="473"/>
        <v>0</v>
      </c>
      <c r="AH264" s="79">
        <f t="shared" si="498"/>
        <v>8394.7999999999993</v>
      </c>
      <c r="AI264" s="66"/>
      <c r="AJ264" s="68">
        <f t="shared" si="474"/>
        <v>0</v>
      </c>
      <c r="AK264" s="67">
        <f t="shared" si="499"/>
        <v>1078</v>
      </c>
      <c r="AL264" s="66"/>
      <c r="AM264" s="68">
        <f t="shared" si="475"/>
        <v>0</v>
      </c>
      <c r="AN264" s="67">
        <f t="shared" si="500"/>
        <v>811.10000000000014</v>
      </c>
      <c r="AO264" s="66"/>
      <c r="AP264" s="68">
        <f t="shared" si="476"/>
        <v>1019.9999999999999</v>
      </c>
      <c r="AQ264" s="67">
        <f t="shared" si="501"/>
        <v>2831.3999999999996</v>
      </c>
      <c r="AR264" s="66"/>
      <c r="AS264" s="68">
        <f t="shared" si="477"/>
        <v>0</v>
      </c>
      <c r="AT264" s="67">
        <f t="shared" si="502"/>
        <v>2107.6</v>
      </c>
      <c r="AU264" s="66"/>
      <c r="AV264" s="66">
        <f t="shared" si="503"/>
        <v>0</v>
      </c>
      <c r="AW264" s="42">
        <f t="shared" si="504"/>
        <v>591.04000000000019</v>
      </c>
      <c r="AX264" s="66"/>
      <c r="AY264" s="66">
        <f t="shared" si="505"/>
        <v>0</v>
      </c>
      <c r="AZ264" s="67">
        <f t="shared" si="506"/>
        <v>1870</v>
      </c>
      <c r="BA264" s="66"/>
      <c r="BB264" s="68">
        <f t="shared" si="507"/>
        <v>0</v>
      </c>
      <c r="BC264" s="67">
        <f t="shared" si="508"/>
        <v>2830</v>
      </c>
      <c r="BD264" s="66"/>
      <c r="BE264" s="68">
        <f t="shared" si="509"/>
        <v>0</v>
      </c>
      <c r="BF264" s="67">
        <f t="shared" si="510"/>
        <v>823.80000000000041</v>
      </c>
      <c r="BG264" s="66"/>
      <c r="BH264" s="68">
        <f t="shared" si="446"/>
        <v>0</v>
      </c>
      <c r="BI264" s="67">
        <f t="shared" si="452"/>
        <v>8545.6000000000022</v>
      </c>
      <c r="BJ264" s="66"/>
      <c r="BK264" s="68">
        <f t="shared" si="511"/>
        <v>0</v>
      </c>
      <c r="BL264" s="67">
        <f t="shared" si="512"/>
        <v>5372</v>
      </c>
      <c r="BM264" s="66"/>
      <c r="BN264" s="68">
        <f t="shared" si="513"/>
        <v>0</v>
      </c>
      <c r="BO264" s="67">
        <f t="shared" si="514"/>
        <v>6613.8</v>
      </c>
      <c r="BP264" s="66"/>
      <c r="BQ264" s="68">
        <f t="shared" si="515"/>
        <v>0</v>
      </c>
      <c r="BR264" s="67">
        <f t="shared" si="516"/>
        <v>18465.399999999994</v>
      </c>
      <c r="BS264" s="66"/>
      <c r="BT264" s="66">
        <f t="shared" si="478"/>
        <v>0</v>
      </c>
      <c r="BU264" s="67">
        <f t="shared" si="453"/>
        <v>71257</v>
      </c>
      <c r="BV264" s="66"/>
      <c r="BW264" s="66">
        <f t="shared" si="479"/>
        <v>0</v>
      </c>
      <c r="BX264" s="67">
        <f t="shared" si="456"/>
        <v>53437</v>
      </c>
      <c r="BY264" s="66"/>
      <c r="BZ264" s="66">
        <f t="shared" si="480"/>
        <v>0</v>
      </c>
      <c r="CA264" s="67">
        <f t="shared" si="454"/>
        <v>63673</v>
      </c>
      <c r="CB264" s="66"/>
      <c r="CC264" s="66">
        <f t="shared" si="517"/>
        <v>0</v>
      </c>
      <c r="CD264" s="67">
        <f t="shared" si="467"/>
        <v>269.25</v>
      </c>
      <c r="CE264" s="66"/>
      <c r="CF264" s="66">
        <f t="shared" si="518"/>
        <v>0</v>
      </c>
      <c r="CG264" s="67">
        <f t="shared" si="519"/>
        <v>6982.9</v>
      </c>
      <c r="CH264" s="66"/>
      <c r="CI264" s="66">
        <f t="shared" si="481"/>
        <v>0</v>
      </c>
      <c r="CJ264" s="67">
        <f t="shared" si="520"/>
        <v>8750</v>
      </c>
      <c r="CK264" s="66"/>
      <c r="CL264" s="68">
        <f t="shared" si="521"/>
        <v>0</v>
      </c>
      <c r="CM264" s="79">
        <f t="shared" si="522"/>
        <v>4864</v>
      </c>
      <c r="CN264" s="66"/>
      <c r="CO264" s="68">
        <f t="shared" si="462"/>
        <v>0</v>
      </c>
      <c r="CP264" s="79">
        <f t="shared" si="523"/>
        <v>3955</v>
      </c>
      <c r="CQ264" s="66"/>
      <c r="CR264" s="68">
        <f t="shared" si="482"/>
        <v>0</v>
      </c>
      <c r="CS264" s="79">
        <f t="shared" si="457"/>
        <v>6656</v>
      </c>
      <c r="CT264" s="66"/>
      <c r="CU264" s="68">
        <f t="shared" si="483"/>
        <v>0</v>
      </c>
      <c r="CV264" s="79">
        <f t="shared" si="524"/>
        <v>7769</v>
      </c>
      <c r="CW264" s="66"/>
      <c r="CX264" s="66">
        <f t="shared" si="463"/>
        <v>0</v>
      </c>
      <c r="CY264" s="40">
        <f t="shared" si="448"/>
        <v>6582</v>
      </c>
      <c r="CZ264" s="65"/>
      <c r="DA264" s="66">
        <f t="shared" si="525"/>
        <v>0</v>
      </c>
      <c r="DB264" s="67">
        <f t="shared" si="458"/>
        <v>38056</v>
      </c>
      <c r="DC264" s="66"/>
      <c r="DD264" s="66">
        <f t="shared" si="526"/>
        <v>0</v>
      </c>
      <c r="DE264" s="67">
        <f t="shared" si="459"/>
        <v>34827</v>
      </c>
      <c r="DF264" s="66"/>
      <c r="DG264" s="69">
        <f t="shared" si="527"/>
        <v>0</v>
      </c>
      <c r="DH264" s="67">
        <f t="shared" si="468"/>
        <v>48370</v>
      </c>
      <c r="DI264" s="66"/>
      <c r="DJ264" s="66">
        <f t="shared" si="484"/>
        <v>0</v>
      </c>
      <c r="DK264" s="67">
        <f t="shared" si="528"/>
        <v>3139</v>
      </c>
      <c r="DL264" s="210"/>
      <c r="DM264" s="206">
        <f t="shared" si="485"/>
        <v>0</v>
      </c>
      <c r="DN264" s="25">
        <f t="shared" si="486"/>
        <v>0</v>
      </c>
      <c r="DO264" s="5"/>
      <c r="DP264" s="43">
        <f t="shared" si="487"/>
        <v>0</v>
      </c>
      <c r="DQ264" s="27">
        <f t="shared" si="529"/>
        <v>7097</v>
      </c>
      <c r="DR264" s="5"/>
      <c r="DS264" s="43">
        <f t="shared" si="488"/>
        <v>0</v>
      </c>
      <c r="DT264" s="27">
        <f t="shared" si="530"/>
        <v>4846</v>
      </c>
      <c r="DU264" s="5"/>
      <c r="DV264" s="43">
        <f t="shared" si="489"/>
        <v>0</v>
      </c>
      <c r="DW264" s="27">
        <f t="shared" si="531"/>
        <v>4835</v>
      </c>
      <c r="DX264" s="5"/>
      <c r="DY264" s="22">
        <f t="shared" si="490"/>
        <v>0</v>
      </c>
      <c r="DZ264" s="25">
        <f t="shared" si="532"/>
        <v>523</v>
      </c>
      <c r="EA264" s="22"/>
      <c r="EB264" s="22">
        <f t="shared" si="491"/>
        <v>0</v>
      </c>
      <c r="EC264" s="28">
        <f t="shared" si="533"/>
        <v>369</v>
      </c>
      <c r="ED264" s="5"/>
      <c r="EE264" s="43">
        <f t="shared" si="455"/>
        <v>0</v>
      </c>
      <c r="EF264" s="27">
        <f t="shared" si="534"/>
        <v>4769</v>
      </c>
      <c r="EG264" s="66"/>
      <c r="EH264" s="66">
        <f t="shared" si="492"/>
        <v>0</v>
      </c>
      <c r="EI264" s="67">
        <f t="shared" si="535"/>
        <v>24637</v>
      </c>
      <c r="EJ264" s="66"/>
      <c r="EK264" s="66">
        <f t="shared" si="493"/>
        <v>0</v>
      </c>
      <c r="EL264" s="67">
        <f t="shared" si="536"/>
        <v>23267</v>
      </c>
      <c r="EM264" s="110">
        <f t="shared" si="537"/>
        <v>144769.96248400002</v>
      </c>
      <c r="EN264" s="7"/>
      <c r="EO264" s="7"/>
      <c r="EP264" s="7"/>
      <c r="EQ264" s="7"/>
      <c r="ER264" s="7"/>
      <c r="ES264" s="7"/>
      <c r="ET264" s="7"/>
    </row>
    <row r="265" spans="1:299" s="35" customFormat="1" ht="11.25" customHeight="1" x14ac:dyDescent="0.25">
      <c r="A265" s="11">
        <v>46053</v>
      </c>
      <c r="B265" s="187"/>
      <c r="C265" s="174">
        <v>8004938637</v>
      </c>
      <c r="D265" s="13" t="s">
        <v>172</v>
      </c>
      <c r="E265" s="14">
        <v>200</v>
      </c>
      <c r="F265" s="15">
        <v>6</v>
      </c>
      <c r="G265" s="16">
        <v>191516076181</v>
      </c>
      <c r="H265" s="66"/>
      <c r="I265" s="41">
        <f t="shared" si="469"/>
        <v>0</v>
      </c>
      <c r="J265" s="48">
        <f t="shared" si="464"/>
        <v>120455</v>
      </c>
      <c r="K265" s="66"/>
      <c r="L265" s="41">
        <f t="shared" si="460"/>
        <v>0</v>
      </c>
      <c r="M265" s="48">
        <f t="shared" si="465"/>
        <v>267362</v>
      </c>
      <c r="N265" s="66"/>
      <c r="O265" s="41">
        <f t="shared" si="470"/>
        <v>0</v>
      </c>
      <c r="P265" s="48">
        <f t="shared" si="466"/>
        <v>114332</v>
      </c>
      <c r="Q265" s="66"/>
      <c r="R265" s="66">
        <f t="shared" si="471"/>
        <v>0</v>
      </c>
      <c r="S265" s="67">
        <f>S264+Q265-R265-400</f>
        <v>56112</v>
      </c>
      <c r="T265" s="66"/>
      <c r="U265" s="66">
        <f t="shared" si="494"/>
        <v>0</v>
      </c>
      <c r="V265" s="67">
        <f t="shared" si="495"/>
        <v>67609</v>
      </c>
      <c r="W265" s="136"/>
      <c r="X265" s="69">
        <f t="shared" si="472"/>
        <v>0</v>
      </c>
      <c r="Y265" s="67">
        <f t="shared" si="447"/>
        <v>16120</v>
      </c>
      <c r="Z265" s="66"/>
      <c r="AA265" s="68">
        <f t="shared" si="435"/>
        <v>0</v>
      </c>
      <c r="AB265" s="67">
        <f t="shared" si="496"/>
        <v>4013.5</v>
      </c>
      <c r="AC265" s="66"/>
      <c r="AD265" s="66">
        <f t="shared" si="461"/>
        <v>0</v>
      </c>
      <c r="AE265" s="67">
        <f t="shared" si="497"/>
        <v>7370.3</v>
      </c>
      <c r="AF265" s="66"/>
      <c r="AG265" s="78">
        <f t="shared" si="473"/>
        <v>0</v>
      </c>
      <c r="AH265" s="79">
        <f t="shared" si="498"/>
        <v>8394.7999999999993</v>
      </c>
      <c r="AI265" s="66"/>
      <c r="AJ265" s="68">
        <f t="shared" si="474"/>
        <v>0</v>
      </c>
      <c r="AK265" s="67">
        <f t="shared" si="499"/>
        <v>1078</v>
      </c>
      <c r="AL265" s="66"/>
      <c r="AM265" s="68">
        <f t="shared" si="475"/>
        <v>0</v>
      </c>
      <c r="AN265" s="67">
        <f t="shared" si="500"/>
        <v>811.10000000000014</v>
      </c>
      <c r="AO265" s="66"/>
      <c r="AP265" s="68">
        <f t="shared" si="476"/>
        <v>1220</v>
      </c>
      <c r="AQ265" s="67">
        <f t="shared" si="501"/>
        <v>1611.3999999999996</v>
      </c>
      <c r="AR265" s="66"/>
      <c r="AS265" s="68">
        <f t="shared" si="477"/>
        <v>0</v>
      </c>
      <c r="AT265" s="67">
        <f t="shared" si="502"/>
        <v>2107.6</v>
      </c>
      <c r="AU265" s="66"/>
      <c r="AV265" s="66">
        <f t="shared" si="503"/>
        <v>0</v>
      </c>
      <c r="AW265" s="42">
        <f t="shared" si="504"/>
        <v>591.04000000000019</v>
      </c>
      <c r="AX265" s="66"/>
      <c r="AY265" s="66">
        <f t="shared" si="505"/>
        <v>0</v>
      </c>
      <c r="AZ265" s="67">
        <f t="shared" si="506"/>
        <v>1870</v>
      </c>
      <c r="BA265" s="66"/>
      <c r="BB265" s="68">
        <f t="shared" si="507"/>
        <v>0</v>
      </c>
      <c r="BC265" s="67">
        <f t="shared" si="508"/>
        <v>2830</v>
      </c>
      <c r="BD265" s="66"/>
      <c r="BE265" s="68">
        <f t="shared" si="509"/>
        <v>0</v>
      </c>
      <c r="BF265" s="67">
        <f t="shared" si="510"/>
        <v>823.80000000000041</v>
      </c>
      <c r="BG265" s="66"/>
      <c r="BH265" s="68">
        <f t="shared" si="446"/>
        <v>0</v>
      </c>
      <c r="BI265" s="67">
        <f t="shared" si="452"/>
        <v>8545.6000000000022</v>
      </c>
      <c r="BJ265" s="66"/>
      <c r="BK265" s="68">
        <f t="shared" si="511"/>
        <v>0</v>
      </c>
      <c r="BL265" s="67">
        <f t="shared" si="512"/>
        <v>5372</v>
      </c>
      <c r="BM265" s="66"/>
      <c r="BN265" s="68">
        <f t="shared" si="513"/>
        <v>0</v>
      </c>
      <c r="BO265" s="67">
        <f t="shared" si="514"/>
        <v>6613.8</v>
      </c>
      <c r="BP265" s="66"/>
      <c r="BQ265" s="68">
        <f t="shared" si="515"/>
        <v>0</v>
      </c>
      <c r="BR265" s="67">
        <f t="shared" si="516"/>
        <v>18465.399999999994</v>
      </c>
      <c r="BS265" s="66"/>
      <c r="BT265" s="66">
        <f t="shared" si="478"/>
        <v>0</v>
      </c>
      <c r="BU265" s="67">
        <f t="shared" si="453"/>
        <v>71257</v>
      </c>
      <c r="BV265" s="66"/>
      <c r="BW265" s="66">
        <f t="shared" si="479"/>
        <v>0</v>
      </c>
      <c r="BX265" s="67">
        <f t="shared" si="456"/>
        <v>53437</v>
      </c>
      <c r="BY265" s="66"/>
      <c r="BZ265" s="66">
        <f t="shared" si="480"/>
        <v>0</v>
      </c>
      <c r="CA265" s="67">
        <f t="shared" si="454"/>
        <v>63673</v>
      </c>
      <c r="CB265" s="66"/>
      <c r="CC265" s="66">
        <f t="shared" si="517"/>
        <v>0</v>
      </c>
      <c r="CD265" s="67">
        <f t="shared" si="467"/>
        <v>269.25</v>
      </c>
      <c r="CE265" s="66"/>
      <c r="CF265" s="66">
        <f t="shared" si="518"/>
        <v>0</v>
      </c>
      <c r="CG265" s="67">
        <f t="shared" si="519"/>
        <v>6982.9</v>
      </c>
      <c r="CH265" s="66"/>
      <c r="CI265" s="66">
        <f t="shared" si="481"/>
        <v>0</v>
      </c>
      <c r="CJ265" s="67">
        <f t="shared" si="520"/>
        <v>8750</v>
      </c>
      <c r="CK265" s="66"/>
      <c r="CL265" s="68">
        <f t="shared" si="521"/>
        <v>0</v>
      </c>
      <c r="CM265" s="79">
        <f t="shared" si="522"/>
        <v>4864</v>
      </c>
      <c r="CN265" s="66"/>
      <c r="CO265" s="68">
        <f t="shared" si="462"/>
        <v>0</v>
      </c>
      <c r="CP265" s="79">
        <f t="shared" si="523"/>
        <v>3955</v>
      </c>
      <c r="CQ265" s="66"/>
      <c r="CR265" s="68">
        <f t="shared" si="482"/>
        <v>0</v>
      </c>
      <c r="CS265" s="79">
        <f t="shared" si="457"/>
        <v>6656</v>
      </c>
      <c r="CT265" s="66"/>
      <c r="CU265" s="68">
        <f t="shared" si="483"/>
        <v>0</v>
      </c>
      <c r="CV265" s="79">
        <f t="shared" si="524"/>
        <v>7769</v>
      </c>
      <c r="CW265" s="66"/>
      <c r="CX265" s="66">
        <f t="shared" si="463"/>
        <v>0</v>
      </c>
      <c r="CY265" s="40">
        <f t="shared" si="448"/>
        <v>6582</v>
      </c>
      <c r="CZ265" s="65"/>
      <c r="DA265" s="66">
        <f t="shared" si="525"/>
        <v>0</v>
      </c>
      <c r="DB265" s="67">
        <f t="shared" si="458"/>
        <v>38056</v>
      </c>
      <c r="DC265" s="66"/>
      <c r="DD265" s="66">
        <f t="shared" si="526"/>
        <v>0</v>
      </c>
      <c r="DE265" s="67">
        <f t="shared" si="459"/>
        <v>34827</v>
      </c>
      <c r="DF265" s="66"/>
      <c r="DG265" s="69">
        <f t="shared" si="527"/>
        <v>0</v>
      </c>
      <c r="DH265" s="67">
        <f t="shared" si="468"/>
        <v>48370</v>
      </c>
      <c r="DI265" s="66"/>
      <c r="DJ265" s="66">
        <f t="shared" si="484"/>
        <v>0</v>
      </c>
      <c r="DK265" s="67">
        <f t="shared" si="528"/>
        <v>3139</v>
      </c>
      <c r="DL265" s="210"/>
      <c r="DM265" s="206">
        <f t="shared" si="485"/>
        <v>0</v>
      </c>
      <c r="DN265" s="25">
        <f t="shared" si="486"/>
        <v>0</v>
      </c>
      <c r="DO265" s="5"/>
      <c r="DP265" s="43">
        <f t="shared" si="487"/>
        <v>0</v>
      </c>
      <c r="DQ265" s="27">
        <f t="shared" si="529"/>
        <v>7097</v>
      </c>
      <c r="DR265" s="5"/>
      <c r="DS265" s="43">
        <f t="shared" si="488"/>
        <v>0</v>
      </c>
      <c r="DT265" s="27">
        <f t="shared" si="530"/>
        <v>4846</v>
      </c>
      <c r="DU265" s="5"/>
      <c r="DV265" s="43">
        <f t="shared" si="489"/>
        <v>0</v>
      </c>
      <c r="DW265" s="27">
        <f t="shared" si="531"/>
        <v>4835</v>
      </c>
      <c r="DX265" s="5"/>
      <c r="DY265" s="22">
        <f t="shared" si="490"/>
        <v>0</v>
      </c>
      <c r="DZ265" s="25">
        <f t="shared" si="532"/>
        <v>523</v>
      </c>
      <c r="EA265" s="22"/>
      <c r="EB265" s="22">
        <f t="shared" si="491"/>
        <v>0</v>
      </c>
      <c r="EC265" s="28">
        <f t="shared" si="533"/>
        <v>369</v>
      </c>
      <c r="ED265" s="5"/>
      <c r="EE265" s="43">
        <f t="shared" si="455"/>
        <v>0</v>
      </c>
      <c r="EF265" s="27">
        <f t="shared" si="534"/>
        <v>4769</v>
      </c>
      <c r="EG265" s="66"/>
      <c r="EH265" s="66">
        <f t="shared" si="492"/>
        <v>0</v>
      </c>
      <c r="EI265" s="67">
        <f t="shared" si="535"/>
        <v>24637</v>
      </c>
      <c r="EJ265" s="66"/>
      <c r="EK265" s="66">
        <f t="shared" si="493"/>
        <v>0</v>
      </c>
      <c r="EL265" s="67">
        <f t="shared" si="536"/>
        <v>23267</v>
      </c>
      <c r="EM265" s="110">
        <f t="shared" si="537"/>
        <v>144698.27040400001</v>
      </c>
      <c r="EN265" s="7"/>
      <c r="EO265" s="7"/>
      <c r="EP265" s="7"/>
      <c r="EQ265" s="7"/>
      <c r="ER265" s="7"/>
      <c r="ES265" s="7"/>
      <c r="ET265" s="7"/>
    </row>
    <row r="266" spans="1:299" ht="11.25" customHeight="1" x14ac:dyDescent="0.25">
      <c r="A266" s="169">
        <v>46053</v>
      </c>
      <c r="B266" s="193">
        <v>46053</v>
      </c>
      <c r="C266" s="176">
        <v>8004955189</v>
      </c>
      <c r="D266" s="17" t="s">
        <v>277</v>
      </c>
      <c r="E266" s="18">
        <v>20</v>
      </c>
      <c r="F266" s="19">
        <v>10</v>
      </c>
      <c r="G266" s="20">
        <v>191516078789</v>
      </c>
      <c r="H266" s="66"/>
      <c r="I266" s="41">
        <f t="shared" si="469"/>
        <v>0</v>
      </c>
      <c r="J266" s="48">
        <f t="shared" si="464"/>
        <v>120455</v>
      </c>
      <c r="K266" s="66"/>
      <c r="L266" s="41">
        <f t="shared" si="460"/>
        <v>0</v>
      </c>
      <c r="M266" s="48">
        <f t="shared" si="465"/>
        <v>267362</v>
      </c>
      <c r="N266" s="66"/>
      <c r="O266" s="41">
        <f t="shared" si="470"/>
        <v>0</v>
      </c>
      <c r="P266" s="48">
        <f t="shared" si="466"/>
        <v>114332</v>
      </c>
      <c r="Q266" s="66"/>
      <c r="R266" s="66">
        <f t="shared" si="471"/>
        <v>0</v>
      </c>
      <c r="S266" s="67">
        <f t="shared" ref="S266:S271" si="538">S265+Q266-R266</f>
        <v>56112</v>
      </c>
      <c r="T266" s="66"/>
      <c r="U266" s="66">
        <f t="shared" si="494"/>
        <v>0</v>
      </c>
      <c r="V266" s="67">
        <f t="shared" si="495"/>
        <v>67609</v>
      </c>
      <c r="X266" s="69">
        <f t="shared" si="472"/>
        <v>0</v>
      </c>
      <c r="Y266" s="67">
        <f t="shared" ref="Y266:Y274" si="539">Y265+W266-X266</f>
        <v>16120</v>
      </c>
      <c r="Z266" s="66"/>
      <c r="AA266" s="68">
        <f t="shared" si="435"/>
        <v>0</v>
      </c>
      <c r="AB266" s="67">
        <f t="shared" si="496"/>
        <v>4013.5</v>
      </c>
      <c r="AC266" s="66"/>
      <c r="AD266" s="66">
        <f t="shared" si="461"/>
        <v>0</v>
      </c>
      <c r="AE266" s="67">
        <f t="shared" si="497"/>
        <v>7370.3</v>
      </c>
      <c r="AF266" s="66"/>
      <c r="AG266" s="78">
        <f t="shared" si="473"/>
        <v>0</v>
      </c>
      <c r="AH266" s="79">
        <f t="shared" si="498"/>
        <v>8394.7999999999993</v>
      </c>
      <c r="AI266" s="66"/>
      <c r="AJ266" s="68">
        <f t="shared" si="474"/>
        <v>0</v>
      </c>
      <c r="AK266" s="67">
        <f t="shared" si="499"/>
        <v>1078</v>
      </c>
      <c r="AL266" s="66"/>
      <c r="AM266" s="68">
        <f t="shared" si="475"/>
        <v>0</v>
      </c>
      <c r="AN266" s="67">
        <f t="shared" si="500"/>
        <v>811.10000000000014</v>
      </c>
      <c r="AO266" s="66"/>
      <c r="AP266" s="68">
        <f t="shared" si="476"/>
        <v>0</v>
      </c>
      <c r="AQ266" s="67">
        <f t="shared" si="501"/>
        <v>1611.3999999999996</v>
      </c>
      <c r="AR266" s="66"/>
      <c r="AS266" s="68">
        <f t="shared" si="477"/>
        <v>0</v>
      </c>
      <c r="AT266" s="67">
        <f t="shared" si="502"/>
        <v>2107.6</v>
      </c>
      <c r="AU266" s="66"/>
      <c r="AV266" s="66">
        <f t="shared" si="503"/>
        <v>0</v>
      </c>
      <c r="AW266" s="42">
        <f t="shared" si="504"/>
        <v>591.04000000000019</v>
      </c>
      <c r="AX266" s="66"/>
      <c r="AY266" s="66">
        <f t="shared" si="505"/>
        <v>0</v>
      </c>
      <c r="AZ266" s="67">
        <f t="shared" si="506"/>
        <v>1870</v>
      </c>
      <c r="BA266" s="66"/>
      <c r="BB266" s="68">
        <f t="shared" si="507"/>
        <v>0</v>
      </c>
      <c r="BC266" s="67">
        <f t="shared" si="508"/>
        <v>2830</v>
      </c>
      <c r="BD266" s="66"/>
      <c r="BE266" s="68">
        <f t="shared" si="509"/>
        <v>0</v>
      </c>
      <c r="BF266" s="67">
        <f t="shared" si="510"/>
        <v>823.80000000000041</v>
      </c>
      <c r="BG266" s="66"/>
      <c r="BH266" s="68">
        <f t="shared" si="446"/>
        <v>0</v>
      </c>
      <c r="BI266" s="67">
        <f t="shared" si="452"/>
        <v>8545.6000000000022</v>
      </c>
      <c r="BJ266" s="66"/>
      <c r="BK266" s="68">
        <f t="shared" si="511"/>
        <v>0</v>
      </c>
      <c r="BL266" s="67">
        <f t="shared" si="512"/>
        <v>5372</v>
      </c>
      <c r="BM266" s="66"/>
      <c r="BN266" s="68">
        <f t="shared" si="513"/>
        <v>202.39999999999998</v>
      </c>
      <c r="BO266" s="67">
        <f t="shared" si="514"/>
        <v>6411.4000000000005</v>
      </c>
      <c r="BP266" s="66"/>
      <c r="BQ266" s="68">
        <f t="shared" si="515"/>
        <v>0</v>
      </c>
      <c r="BR266" s="67">
        <f t="shared" si="516"/>
        <v>18465.399999999994</v>
      </c>
      <c r="BS266" s="66"/>
      <c r="BT266" s="66">
        <f t="shared" si="478"/>
        <v>40</v>
      </c>
      <c r="BU266" s="67">
        <f t="shared" si="453"/>
        <v>71217</v>
      </c>
      <c r="BV266" s="66"/>
      <c r="BW266" s="66">
        <f t="shared" si="479"/>
        <v>40</v>
      </c>
      <c r="BX266" s="67">
        <f t="shared" si="456"/>
        <v>53397</v>
      </c>
      <c r="BY266" s="66"/>
      <c r="BZ266" s="66">
        <f t="shared" si="480"/>
        <v>40</v>
      </c>
      <c r="CA266" s="67">
        <f t="shared" si="454"/>
        <v>63633</v>
      </c>
      <c r="CB266" s="66"/>
      <c r="CC266" s="66">
        <f t="shared" si="517"/>
        <v>0</v>
      </c>
      <c r="CD266" s="67">
        <f t="shared" si="467"/>
        <v>269.25</v>
      </c>
      <c r="CE266" s="66"/>
      <c r="CF266" s="66">
        <f t="shared" si="518"/>
        <v>0</v>
      </c>
      <c r="CG266" s="67">
        <f t="shared" si="519"/>
        <v>6982.9</v>
      </c>
      <c r="CH266" s="66"/>
      <c r="CI266" s="66">
        <f t="shared" si="481"/>
        <v>0</v>
      </c>
      <c r="CJ266" s="67">
        <f t="shared" si="520"/>
        <v>8750</v>
      </c>
      <c r="CK266" s="66"/>
      <c r="CL266" s="68">
        <f t="shared" si="521"/>
        <v>0</v>
      </c>
      <c r="CM266" s="79">
        <f t="shared" si="522"/>
        <v>4864</v>
      </c>
      <c r="CN266" s="66"/>
      <c r="CO266" s="68">
        <f t="shared" si="462"/>
        <v>0</v>
      </c>
      <c r="CP266" s="79">
        <f t="shared" si="523"/>
        <v>3955</v>
      </c>
      <c r="CQ266" s="66"/>
      <c r="CR266" s="68">
        <f t="shared" si="482"/>
        <v>0</v>
      </c>
      <c r="CS266" s="79">
        <f t="shared" si="457"/>
        <v>6656</v>
      </c>
      <c r="CT266" s="66"/>
      <c r="CU266" s="68">
        <f t="shared" si="483"/>
        <v>0</v>
      </c>
      <c r="CV266" s="79">
        <f t="shared" si="524"/>
        <v>7769</v>
      </c>
      <c r="CW266" s="66"/>
      <c r="CX266" s="66">
        <f t="shared" si="463"/>
        <v>0</v>
      </c>
      <c r="CY266" s="40">
        <f t="shared" si="448"/>
        <v>6582</v>
      </c>
      <c r="CZ266" s="65"/>
      <c r="DA266" s="66">
        <f t="shared" si="525"/>
        <v>0</v>
      </c>
      <c r="DB266" s="67">
        <f t="shared" si="458"/>
        <v>38056</v>
      </c>
      <c r="DC266" s="66"/>
      <c r="DD266" s="66">
        <f t="shared" si="526"/>
        <v>0</v>
      </c>
      <c r="DE266" s="67">
        <f t="shared" si="459"/>
        <v>34827</v>
      </c>
      <c r="DF266" s="66"/>
      <c r="DG266" s="69">
        <f t="shared" si="527"/>
        <v>0</v>
      </c>
      <c r="DH266" s="67">
        <f t="shared" si="468"/>
        <v>48370</v>
      </c>
      <c r="DI266" s="66"/>
      <c r="DJ266" s="66">
        <f t="shared" si="484"/>
        <v>0</v>
      </c>
      <c r="DK266" s="67">
        <f t="shared" si="528"/>
        <v>3139</v>
      </c>
      <c r="DM266" s="206">
        <f t="shared" si="485"/>
        <v>0</v>
      </c>
      <c r="DN266" s="25">
        <f t="shared" si="486"/>
        <v>0</v>
      </c>
      <c r="DO266" s="5"/>
      <c r="DP266" s="43">
        <f t="shared" si="487"/>
        <v>0</v>
      </c>
      <c r="DQ266" s="27">
        <f t="shared" si="529"/>
        <v>7097</v>
      </c>
      <c r="DR266" s="5"/>
      <c r="DS266" s="43">
        <f t="shared" si="488"/>
        <v>0</v>
      </c>
      <c r="DT266" s="27">
        <f t="shared" si="530"/>
        <v>4846</v>
      </c>
      <c r="DU266" s="5"/>
      <c r="DV266" s="43">
        <f t="shared" si="489"/>
        <v>0</v>
      </c>
      <c r="DW266" s="27">
        <f t="shared" si="531"/>
        <v>4835</v>
      </c>
      <c r="DX266" s="5"/>
      <c r="DY266" s="22">
        <f t="shared" si="490"/>
        <v>0</v>
      </c>
      <c r="DZ266" s="25">
        <f t="shared" si="532"/>
        <v>523</v>
      </c>
      <c r="EA266" s="22"/>
      <c r="EB266" s="22">
        <f t="shared" si="491"/>
        <v>0</v>
      </c>
      <c r="EC266" s="28">
        <f t="shared" si="533"/>
        <v>369</v>
      </c>
      <c r="ED266" s="5"/>
      <c r="EE266" s="43">
        <f t="shared" si="455"/>
        <v>0</v>
      </c>
      <c r="EF266" s="27">
        <f t="shared" si="534"/>
        <v>4769</v>
      </c>
      <c r="EG266" s="66"/>
      <c r="EH266" s="66">
        <f t="shared" si="492"/>
        <v>0</v>
      </c>
      <c r="EI266" s="67">
        <f t="shared" si="535"/>
        <v>24637</v>
      </c>
      <c r="EJ266" s="66"/>
      <c r="EK266" s="66">
        <f t="shared" si="493"/>
        <v>0</v>
      </c>
      <c r="EL266" s="67">
        <f t="shared" si="536"/>
        <v>23267</v>
      </c>
      <c r="EM266" s="110">
        <f t="shared" si="537"/>
        <v>144583.01136400001</v>
      </c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7"/>
      <c r="JO266" s="7"/>
      <c r="JP266" s="7"/>
      <c r="JQ266" s="7"/>
      <c r="JR266" s="7"/>
      <c r="JS266" s="7"/>
      <c r="JT266" s="7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7"/>
      <c r="KG266" s="7"/>
      <c r="KH266" s="7"/>
      <c r="KI266" s="7"/>
      <c r="KJ266" s="7"/>
      <c r="KK266" s="7"/>
      <c r="KL266" s="7"/>
      <c r="KM266" s="7"/>
    </row>
    <row r="267" spans="1:299" ht="11.25" customHeight="1" x14ac:dyDescent="0.25">
      <c r="A267" s="169">
        <v>46053</v>
      </c>
      <c r="B267" s="193">
        <v>46053</v>
      </c>
      <c r="C267" s="176">
        <v>8004955191</v>
      </c>
      <c r="D267" s="17" t="s">
        <v>192</v>
      </c>
      <c r="E267" s="18">
        <v>60</v>
      </c>
      <c r="F267" s="19">
        <v>5</v>
      </c>
      <c r="G267" s="20">
        <v>191516042377</v>
      </c>
      <c r="H267" s="66"/>
      <c r="I267" s="41">
        <f t="shared" si="469"/>
        <v>0</v>
      </c>
      <c r="J267" s="48">
        <f t="shared" si="464"/>
        <v>120455</v>
      </c>
      <c r="K267" s="66"/>
      <c r="L267" s="41">
        <f t="shared" si="460"/>
        <v>0</v>
      </c>
      <c r="M267" s="48">
        <f t="shared" si="465"/>
        <v>267362</v>
      </c>
      <c r="N267" s="66"/>
      <c r="O267" s="41">
        <f t="shared" si="470"/>
        <v>0</v>
      </c>
      <c r="P267" s="48">
        <f t="shared" si="466"/>
        <v>114332</v>
      </c>
      <c r="Q267" s="66"/>
      <c r="R267" s="66">
        <f t="shared" si="471"/>
        <v>0</v>
      </c>
      <c r="S267" s="67">
        <f t="shared" si="538"/>
        <v>56112</v>
      </c>
      <c r="T267" s="66"/>
      <c r="U267" s="66">
        <f t="shared" si="494"/>
        <v>0</v>
      </c>
      <c r="V267" s="67">
        <f t="shared" si="495"/>
        <v>67609</v>
      </c>
      <c r="X267" s="69">
        <f t="shared" si="472"/>
        <v>0</v>
      </c>
      <c r="Y267" s="67">
        <f t="shared" si="539"/>
        <v>16120</v>
      </c>
      <c r="Z267" s="66"/>
      <c r="AA267" s="68">
        <f t="shared" si="435"/>
        <v>0</v>
      </c>
      <c r="AB267" s="67">
        <f t="shared" si="496"/>
        <v>4013.5</v>
      </c>
      <c r="AC267" s="66"/>
      <c r="AD267" s="66">
        <f t="shared" si="461"/>
        <v>0</v>
      </c>
      <c r="AE267" s="67">
        <f t="shared" si="497"/>
        <v>7370.3</v>
      </c>
      <c r="AF267" s="66"/>
      <c r="AG267" s="78">
        <f t="shared" si="473"/>
        <v>0</v>
      </c>
      <c r="AH267" s="79">
        <f t="shared" si="498"/>
        <v>8394.7999999999993</v>
      </c>
      <c r="AI267" s="66"/>
      <c r="AJ267" s="68">
        <f t="shared" si="474"/>
        <v>0</v>
      </c>
      <c r="AK267" s="67">
        <f t="shared" si="499"/>
        <v>1078</v>
      </c>
      <c r="AL267" s="66"/>
      <c r="AM267" s="68">
        <f t="shared" si="475"/>
        <v>0</v>
      </c>
      <c r="AN267" s="67">
        <f t="shared" si="500"/>
        <v>811.10000000000014</v>
      </c>
      <c r="AO267" s="66"/>
      <c r="AP267" s="68">
        <f t="shared" si="476"/>
        <v>0</v>
      </c>
      <c r="AQ267" s="67">
        <f t="shared" si="501"/>
        <v>1611.3999999999996</v>
      </c>
      <c r="AR267" s="66"/>
      <c r="AS267" s="68">
        <f t="shared" si="477"/>
        <v>0</v>
      </c>
      <c r="AT267" s="67">
        <f t="shared" si="502"/>
        <v>2107.6</v>
      </c>
      <c r="AU267" s="66"/>
      <c r="AV267" s="66">
        <f t="shared" si="503"/>
        <v>0</v>
      </c>
      <c r="AW267" s="42">
        <f t="shared" si="504"/>
        <v>591.04000000000019</v>
      </c>
      <c r="AX267" s="66"/>
      <c r="AY267" s="66">
        <f t="shared" si="505"/>
        <v>0</v>
      </c>
      <c r="AZ267" s="67">
        <f t="shared" si="506"/>
        <v>1870</v>
      </c>
      <c r="BA267" s="66"/>
      <c r="BB267" s="68">
        <f t="shared" si="507"/>
        <v>0</v>
      </c>
      <c r="BC267" s="67">
        <f t="shared" si="508"/>
        <v>2830</v>
      </c>
      <c r="BD267" s="66"/>
      <c r="BE267" s="68">
        <f t="shared" si="509"/>
        <v>307.2</v>
      </c>
      <c r="BF267" s="67">
        <f t="shared" si="510"/>
        <v>516.60000000000036</v>
      </c>
      <c r="BG267" s="66"/>
      <c r="BH267" s="68">
        <f t="shared" si="446"/>
        <v>0</v>
      </c>
      <c r="BI267" s="67">
        <f t="shared" si="452"/>
        <v>8545.6000000000022</v>
      </c>
      <c r="BJ267" s="66"/>
      <c r="BK267" s="68">
        <f t="shared" si="511"/>
        <v>0</v>
      </c>
      <c r="BL267" s="67">
        <f t="shared" si="512"/>
        <v>5372</v>
      </c>
      <c r="BM267" s="66"/>
      <c r="BN267" s="68">
        <f t="shared" si="513"/>
        <v>0</v>
      </c>
      <c r="BO267" s="67">
        <f t="shared" si="514"/>
        <v>6411.4000000000005</v>
      </c>
      <c r="BP267" s="66"/>
      <c r="BQ267" s="68">
        <f t="shared" si="515"/>
        <v>0</v>
      </c>
      <c r="BR267" s="67">
        <f t="shared" si="516"/>
        <v>18465.399999999994</v>
      </c>
      <c r="BS267" s="66"/>
      <c r="BT267" s="66">
        <f t="shared" si="478"/>
        <v>120</v>
      </c>
      <c r="BU267" s="67">
        <f t="shared" si="453"/>
        <v>71097</v>
      </c>
      <c r="BV267" s="66"/>
      <c r="BW267" s="66">
        <f t="shared" si="479"/>
        <v>120</v>
      </c>
      <c r="BX267" s="67">
        <f t="shared" si="456"/>
        <v>53277</v>
      </c>
      <c r="BY267" s="66"/>
      <c r="BZ267" s="66">
        <f t="shared" si="480"/>
        <v>120</v>
      </c>
      <c r="CA267" s="67">
        <f t="shared" si="454"/>
        <v>63513</v>
      </c>
      <c r="CB267" s="66"/>
      <c r="CC267" s="66">
        <f t="shared" si="517"/>
        <v>0</v>
      </c>
      <c r="CD267" s="67">
        <f t="shared" si="467"/>
        <v>269.25</v>
      </c>
      <c r="CE267" s="66"/>
      <c r="CF267" s="66">
        <f t="shared" si="518"/>
        <v>0</v>
      </c>
      <c r="CG267" s="67">
        <f t="shared" si="519"/>
        <v>6982.9</v>
      </c>
      <c r="CH267" s="66"/>
      <c r="CI267" s="66">
        <f t="shared" si="481"/>
        <v>0</v>
      </c>
      <c r="CJ267" s="67">
        <f t="shared" si="520"/>
        <v>8750</v>
      </c>
      <c r="CK267" s="66"/>
      <c r="CL267" s="68">
        <f t="shared" si="521"/>
        <v>0</v>
      </c>
      <c r="CM267" s="79">
        <f t="shared" si="522"/>
        <v>4864</v>
      </c>
      <c r="CN267" s="66"/>
      <c r="CO267" s="68">
        <f t="shared" si="462"/>
        <v>0</v>
      </c>
      <c r="CP267" s="79">
        <f t="shared" si="523"/>
        <v>3955</v>
      </c>
      <c r="CQ267" s="66"/>
      <c r="CR267" s="68">
        <f t="shared" si="482"/>
        <v>0</v>
      </c>
      <c r="CS267" s="79">
        <f t="shared" si="457"/>
        <v>6656</v>
      </c>
      <c r="CT267" s="66"/>
      <c r="CU267" s="68">
        <f t="shared" si="483"/>
        <v>0</v>
      </c>
      <c r="CV267" s="79">
        <f t="shared" si="524"/>
        <v>7769</v>
      </c>
      <c r="CW267" s="66"/>
      <c r="CX267" s="66">
        <f t="shared" si="463"/>
        <v>0</v>
      </c>
      <c r="CY267" s="40">
        <f t="shared" si="448"/>
        <v>6582</v>
      </c>
      <c r="CZ267" s="65"/>
      <c r="DA267" s="66">
        <f t="shared" si="525"/>
        <v>0</v>
      </c>
      <c r="DB267" s="67">
        <f t="shared" si="458"/>
        <v>38056</v>
      </c>
      <c r="DC267" s="66"/>
      <c r="DD267" s="66">
        <f t="shared" si="526"/>
        <v>0</v>
      </c>
      <c r="DE267" s="67">
        <f t="shared" si="459"/>
        <v>34827</v>
      </c>
      <c r="DF267" s="66"/>
      <c r="DG267" s="69">
        <f t="shared" si="527"/>
        <v>0</v>
      </c>
      <c r="DH267" s="67">
        <f t="shared" si="468"/>
        <v>48370</v>
      </c>
      <c r="DI267" s="66"/>
      <c r="DJ267" s="66">
        <f t="shared" si="484"/>
        <v>0</v>
      </c>
      <c r="DK267" s="67">
        <f t="shared" si="528"/>
        <v>3139</v>
      </c>
      <c r="DM267" s="206">
        <f t="shared" si="485"/>
        <v>0</v>
      </c>
      <c r="DN267" s="25">
        <f t="shared" si="486"/>
        <v>0</v>
      </c>
      <c r="DO267" s="5"/>
      <c r="DP267" s="43">
        <f t="shared" si="487"/>
        <v>0</v>
      </c>
      <c r="DQ267" s="27">
        <f t="shared" si="529"/>
        <v>7097</v>
      </c>
      <c r="DR267" s="5"/>
      <c r="DS267" s="43">
        <f t="shared" si="488"/>
        <v>0</v>
      </c>
      <c r="DT267" s="27">
        <f t="shared" si="530"/>
        <v>4846</v>
      </c>
      <c r="DU267" s="5"/>
      <c r="DV267" s="43">
        <f t="shared" si="489"/>
        <v>0</v>
      </c>
      <c r="DW267" s="27">
        <f t="shared" si="531"/>
        <v>4835</v>
      </c>
      <c r="DX267" s="5"/>
      <c r="DY267" s="22">
        <f t="shared" si="490"/>
        <v>0</v>
      </c>
      <c r="DZ267" s="25">
        <f t="shared" si="532"/>
        <v>523</v>
      </c>
      <c r="EA267" s="22"/>
      <c r="EB267" s="22">
        <f t="shared" si="491"/>
        <v>0</v>
      </c>
      <c r="EC267" s="28">
        <f t="shared" si="533"/>
        <v>369</v>
      </c>
      <c r="ED267" s="5"/>
      <c r="EE267" s="43">
        <f t="shared" si="455"/>
        <v>0</v>
      </c>
      <c r="EF267" s="27">
        <f t="shared" si="534"/>
        <v>4769</v>
      </c>
      <c r="EG267" s="66"/>
      <c r="EH267" s="66">
        <f t="shared" si="492"/>
        <v>0</v>
      </c>
      <c r="EI267" s="67">
        <f t="shared" si="535"/>
        <v>24637</v>
      </c>
      <c r="EJ267" s="66"/>
      <c r="EK267" s="66">
        <f t="shared" si="493"/>
        <v>0</v>
      </c>
      <c r="EL267" s="67">
        <f t="shared" si="536"/>
        <v>23267</v>
      </c>
      <c r="EM267" s="110">
        <f t="shared" si="537"/>
        <v>143841.85136400003</v>
      </c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  <c r="KM267" s="7"/>
    </row>
    <row r="268" spans="1:299" s="35" customFormat="1" ht="11.25" customHeight="1" x14ac:dyDescent="0.25">
      <c r="A268" s="169">
        <v>46053</v>
      </c>
      <c r="B268" s="193">
        <v>46053</v>
      </c>
      <c r="C268" s="174">
        <v>8004940589</v>
      </c>
      <c r="D268" s="13" t="s">
        <v>133</v>
      </c>
      <c r="E268" s="14">
        <v>250</v>
      </c>
      <c r="F268" s="15">
        <v>5</v>
      </c>
      <c r="G268" s="16">
        <v>191516032323</v>
      </c>
      <c r="H268" s="66"/>
      <c r="I268" s="41">
        <f t="shared" si="469"/>
        <v>500</v>
      </c>
      <c r="J268" s="48">
        <f t="shared" si="464"/>
        <v>119955</v>
      </c>
      <c r="K268" s="66"/>
      <c r="L268" s="41">
        <f t="shared" si="460"/>
        <v>500</v>
      </c>
      <c r="M268" s="48">
        <f t="shared" si="465"/>
        <v>266862</v>
      </c>
      <c r="N268" s="66"/>
      <c r="O268" s="41">
        <f t="shared" si="470"/>
        <v>500</v>
      </c>
      <c r="P268" s="48">
        <f t="shared" si="466"/>
        <v>113832</v>
      </c>
      <c r="Q268" s="66"/>
      <c r="R268" s="66">
        <f t="shared" si="471"/>
        <v>500</v>
      </c>
      <c r="S268" s="67">
        <f t="shared" si="538"/>
        <v>55612</v>
      </c>
      <c r="T268" s="66"/>
      <c r="U268" s="66">
        <f t="shared" si="494"/>
        <v>0</v>
      </c>
      <c r="V268" s="67">
        <f t="shared" si="495"/>
        <v>67609</v>
      </c>
      <c r="W268" s="136"/>
      <c r="X268" s="69">
        <f t="shared" si="472"/>
        <v>1275</v>
      </c>
      <c r="Y268" s="67">
        <f t="shared" si="539"/>
        <v>14845</v>
      </c>
      <c r="Z268" s="66"/>
      <c r="AA268" s="68">
        <f t="shared" si="435"/>
        <v>0</v>
      </c>
      <c r="AB268" s="67">
        <f t="shared" si="496"/>
        <v>4013.5</v>
      </c>
      <c r="AC268" s="66"/>
      <c r="AD268" s="66">
        <f t="shared" si="461"/>
        <v>0</v>
      </c>
      <c r="AE268" s="67">
        <f t="shared" si="497"/>
        <v>7370.3</v>
      </c>
      <c r="AF268" s="66"/>
      <c r="AG268" s="78">
        <f t="shared" si="473"/>
        <v>0</v>
      </c>
      <c r="AH268" s="79">
        <f t="shared" si="498"/>
        <v>8394.7999999999993</v>
      </c>
      <c r="AI268" s="66"/>
      <c r="AJ268" s="68">
        <f t="shared" si="474"/>
        <v>0</v>
      </c>
      <c r="AK268" s="67">
        <f t="shared" si="499"/>
        <v>1078</v>
      </c>
      <c r="AL268" s="66"/>
      <c r="AM268" s="68">
        <f t="shared" si="475"/>
        <v>0</v>
      </c>
      <c r="AN268" s="67">
        <f t="shared" si="500"/>
        <v>811.10000000000014</v>
      </c>
      <c r="AO268" s="66"/>
      <c r="AP268" s="68">
        <f t="shared" si="476"/>
        <v>0</v>
      </c>
      <c r="AQ268" s="67">
        <f t="shared" si="501"/>
        <v>1611.3999999999996</v>
      </c>
      <c r="AR268" s="66"/>
      <c r="AS268" s="68">
        <f t="shared" si="477"/>
        <v>0</v>
      </c>
      <c r="AT268" s="67">
        <f t="shared" si="502"/>
        <v>2107.6</v>
      </c>
      <c r="AU268" s="66"/>
      <c r="AV268" s="66">
        <f t="shared" si="503"/>
        <v>0</v>
      </c>
      <c r="AW268" s="42">
        <f t="shared" si="504"/>
        <v>591.04000000000019</v>
      </c>
      <c r="AX268" s="66"/>
      <c r="AY268" s="66">
        <f t="shared" si="505"/>
        <v>0</v>
      </c>
      <c r="AZ268" s="67">
        <f t="shared" si="506"/>
        <v>1870</v>
      </c>
      <c r="BA268" s="66"/>
      <c r="BB268" s="68">
        <f t="shared" si="507"/>
        <v>0</v>
      </c>
      <c r="BC268" s="67">
        <f t="shared" si="508"/>
        <v>2830</v>
      </c>
      <c r="BD268" s="66"/>
      <c r="BE268" s="68">
        <f t="shared" si="509"/>
        <v>0</v>
      </c>
      <c r="BF268" s="67">
        <f t="shared" si="510"/>
        <v>516.60000000000036</v>
      </c>
      <c r="BG268" s="66"/>
      <c r="BH268" s="68">
        <f t="shared" si="446"/>
        <v>0</v>
      </c>
      <c r="BI268" s="67">
        <f t="shared" si="452"/>
        <v>8545.6000000000022</v>
      </c>
      <c r="BJ268" s="66"/>
      <c r="BK268" s="68">
        <f t="shared" si="511"/>
        <v>0</v>
      </c>
      <c r="BL268" s="67">
        <f t="shared" si="512"/>
        <v>5372</v>
      </c>
      <c r="BM268" s="66"/>
      <c r="BN268" s="68">
        <f t="shared" si="513"/>
        <v>0</v>
      </c>
      <c r="BO268" s="67">
        <f t="shared" si="514"/>
        <v>6411.4000000000005</v>
      </c>
      <c r="BP268" s="66"/>
      <c r="BQ268" s="68">
        <f t="shared" si="515"/>
        <v>0</v>
      </c>
      <c r="BR268" s="67">
        <f t="shared" si="516"/>
        <v>18465.399999999994</v>
      </c>
      <c r="BS268" s="66"/>
      <c r="BT268" s="66">
        <f t="shared" si="478"/>
        <v>0</v>
      </c>
      <c r="BU268" s="67">
        <f t="shared" si="453"/>
        <v>71097</v>
      </c>
      <c r="BV268" s="66"/>
      <c r="BW268" s="66">
        <f t="shared" si="479"/>
        <v>0</v>
      </c>
      <c r="BX268" s="67">
        <f t="shared" si="456"/>
        <v>53277</v>
      </c>
      <c r="BY268" s="66"/>
      <c r="BZ268" s="66">
        <f t="shared" si="480"/>
        <v>0</v>
      </c>
      <c r="CA268" s="67">
        <f t="shared" si="454"/>
        <v>63513</v>
      </c>
      <c r="CB268" s="66"/>
      <c r="CC268" s="66">
        <f t="shared" si="517"/>
        <v>0</v>
      </c>
      <c r="CD268" s="67">
        <f t="shared" si="467"/>
        <v>269.25</v>
      </c>
      <c r="CE268" s="66"/>
      <c r="CF268" s="66">
        <f t="shared" si="518"/>
        <v>0</v>
      </c>
      <c r="CG268" s="67">
        <f t="shared" si="519"/>
        <v>6982.9</v>
      </c>
      <c r="CH268" s="66"/>
      <c r="CI268" s="66">
        <f t="shared" si="481"/>
        <v>0</v>
      </c>
      <c r="CJ268" s="67">
        <f t="shared" si="520"/>
        <v>8750</v>
      </c>
      <c r="CK268" s="66"/>
      <c r="CL268" s="68">
        <f t="shared" si="521"/>
        <v>0</v>
      </c>
      <c r="CM268" s="79">
        <f t="shared" si="522"/>
        <v>4864</v>
      </c>
      <c r="CN268" s="66"/>
      <c r="CO268" s="68">
        <f t="shared" si="462"/>
        <v>0</v>
      </c>
      <c r="CP268" s="79">
        <f t="shared" si="523"/>
        <v>3955</v>
      </c>
      <c r="CQ268" s="66"/>
      <c r="CR268" s="68">
        <f t="shared" si="482"/>
        <v>0</v>
      </c>
      <c r="CS268" s="79">
        <f t="shared" si="457"/>
        <v>6656</v>
      </c>
      <c r="CT268" s="66"/>
      <c r="CU268" s="68">
        <f t="shared" si="483"/>
        <v>0</v>
      </c>
      <c r="CV268" s="79">
        <f t="shared" si="524"/>
        <v>7769</v>
      </c>
      <c r="CW268" s="66"/>
      <c r="CX268" s="66">
        <f t="shared" si="463"/>
        <v>0</v>
      </c>
      <c r="CY268" s="40">
        <f t="shared" si="448"/>
        <v>6582</v>
      </c>
      <c r="CZ268" s="65"/>
      <c r="DA268" s="66">
        <f t="shared" si="525"/>
        <v>0</v>
      </c>
      <c r="DB268" s="67">
        <f t="shared" si="458"/>
        <v>38056</v>
      </c>
      <c r="DC268" s="66"/>
      <c r="DD268" s="66">
        <f t="shared" si="526"/>
        <v>0</v>
      </c>
      <c r="DE268" s="67">
        <f t="shared" si="459"/>
        <v>34827</v>
      </c>
      <c r="DF268" s="66"/>
      <c r="DG268" s="69">
        <f t="shared" si="527"/>
        <v>0</v>
      </c>
      <c r="DH268" s="67">
        <f t="shared" si="468"/>
        <v>48370</v>
      </c>
      <c r="DI268" s="66"/>
      <c r="DJ268" s="66">
        <f t="shared" si="484"/>
        <v>0</v>
      </c>
      <c r="DK268" s="67">
        <f t="shared" si="528"/>
        <v>3139</v>
      </c>
      <c r="DL268" s="210"/>
      <c r="DM268" s="206">
        <f t="shared" si="485"/>
        <v>0</v>
      </c>
      <c r="DN268" s="25">
        <f t="shared" si="486"/>
        <v>0</v>
      </c>
      <c r="DO268" s="5"/>
      <c r="DP268" s="43">
        <f t="shared" si="487"/>
        <v>0</v>
      </c>
      <c r="DQ268" s="27">
        <f t="shared" si="529"/>
        <v>7097</v>
      </c>
      <c r="DR268" s="5"/>
      <c r="DS268" s="43">
        <f t="shared" si="488"/>
        <v>0</v>
      </c>
      <c r="DT268" s="27">
        <f t="shared" si="530"/>
        <v>4846</v>
      </c>
      <c r="DU268" s="5"/>
      <c r="DV268" s="43">
        <f t="shared" si="489"/>
        <v>0</v>
      </c>
      <c r="DW268" s="27">
        <f t="shared" si="531"/>
        <v>4835</v>
      </c>
      <c r="DX268" s="5"/>
      <c r="DY268" s="22">
        <f t="shared" si="490"/>
        <v>0</v>
      </c>
      <c r="DZ268" s="25">
        <f t="shared" si="532"/>
        <v>523</v>
      </c>
      <c r="EA268" s="22"/>
      <c r="EB268" s="22">
        <f t="shared" si="491"/>
        <v>0</v>
      </c>
      <c r="EC268" s="28">
        <f t="shared" si="533"/>
        <v>369</v>
      </c>
      <c r="ED268" s="5"/>
      <c r="EE268" s="43">
        <f t="shared" si="455"/>
        <v>0</v>
      </c>
      <c r="EF268" s="27">
        <f t="shared" si="534"/>
        <v>4769</v>
      </c>
      <c r="EG268" s="66"/>
      <c r="EH268" s="66">
        <f t="shared" si="492"/>
        <v>0</v>
      </c>
      <c r="EI268" s="67">
        <f t="shared" si="535"/>
        <v>24637</v>
      </c>
      <c r="EJ268" s="66"/>
      <c r="EK268" s="66">
        <f t="shared" si="493"/>
        <v>0</v>
      </c>
      <c r="EL268" s="67">
        <f t="shared" si="536"/>
        <v>23267</v>
      </c>
      <c r="EM268" s="110">
        <f t="shared" si="537"/>
        <v>143396.20016400001</v>
      </c>
    </row>
    <row r="269" spans="1:299" s="35" customFormat="1" ht="11.25" customHeight="1" x14ac:dyDescent="0.25">
      <c r="A269" s="169">
        <v>46053</v>
      </c>
      <c r="B269" s="193">
        <v>46053</v>
      </c>
      <c r="C269" s="174">
        <v>8004940590</v>
      </c>
      <c r="D269" s="13" t="s">
        <v>202</v>
      </c>
      <c r="E269" s="14">
        <v>180</v>
      </c>
      <c r="F269" s="15">
        <v>4</v>
      </c>
      <c r="G269" s="16">
        <v>191516032330</v>
      </c>
      <c r="H269" s="66"/>
      <c r="I269" s="41">
        <f t="shared" si="469"/>
        <v>360</v>
      </c>
      <c r="J269" s="48">
        <f t="shared" si="464"/>
        <v>119595</v>
      </c>
      <c r="K269" s="66"/>
      <c r="L269" s="41">
        <f t="shared" si="460"/>
        <v>360</v>
      </c>
      <c r="M269" s="48">
        <f t="shared" si="465"/>
        <v>266502</v>
      </c>
      <c r="N269" s="66"/>
      <c r="O269" s="41">
        <f t="shared" si="470"/>
        <v>360</v>
      </c>
      <c r="P269" s="48">
        <f t="shared" si="466"/>
        <v>113472</v>
      </c>
      <c r="Q269" s="66"/>
      <c r="R269" s="66">
        <f t="shared" si="471"/>
        <v>360</v>
      </c>
      <c r="S269" s="67">
        <f t="shared" si="538"/>
        <v>55252</v>
      </c>
      <c r="T269" s="66"/>
      <c r="U269" s="66">
        <f t="shared" si="494"/>
        <v>0</v>
      </c>
      <c r="V269" s="67">
        <f t="shared" si="495"/>
        <v>67609</v>
      </c>
      <c r="W269" s="136"/>
      <c r="X269" s="69">
        <f t="shared" si="472"/>
        <v>737.99999999999989</v>
      </c>
      <c r="Y269" s="67">
        <f t="shared" si="539"/>
        <v>14107</v>
      </c>
      <c r="Z269" s="66"/>
      <c r="AA269" s="68">
        <f t="shared" si="435"/>
        <v>0</v>
      </c>
      <c r="AB269" s="67">
        <f t="shared" si="496"/>
        <v>4013.5</v>
      </c>
      <c r="AC269" s="66"/>
      <c r="AD269" s="66">
        <f t="shared" si="461"/>
        <v>0</v>
      </c>
      <c r="AE269" s="67">
        <f t="shared" si="497"/>
        <v>7370.3</v>
      </c>
      <c r="AF269" s="66"/>
      <c r="AG269" s="78">
        <f t="shared" si="473"/>
        <v>0</v>
      </c>
      <c r="AH269" s="79">
        <f t="shared" si="498"/>
        <v>8394.7999999999993</v>
      </c>
      <c r="AI269" s="66"/>
      <c r="AJ269" s="68">
        <f t="shared" si="474"/>
        <v>0</v>
      </c>
      <c r="AK269" s="67">
        <f t="shared" si="499"/>
        <v>1078</v>
      </c>
      <c r="AL269" s="66"/>
      <c r="AM269" s="68">
        <f t="shared" si="475"/>
        <v>0</v>
      </c>
      <c r="AN269" s="67">
        <f t="shared" si="500"/>
        <v>811.10000000000014</v>
      </c>
      <c r="AO269" s="66"/>
      <c r="AP269" s="68">
        <f t="shared" si="476"/>
        <v>0</v>
      </c>
      <c r="AQ269" s="67">
        <f t="shared" si="501"/>
        <v>1611.3999999999996</v>
      </c>
      <c r="AR269" s="66"/>
      <c r="AS269" s="68">
        <f t="shared" si="477"/>
        <v>0</v>
      </c>
      <c r="AT269" s="67">
        <f t="shared" si="502"/>
        <v>2107.6</v>
      </c>
      <c r="AU269" s="66"/>
      <c r="AV269" s="66">
        <f t="shared" si="503"/>
        <v>0</v>
      </c>
      <c r="AW269" s="42">
        <f t="shared" si="504"/>
        <v>591.04000000000019</v>
      </c>
      <c r="AX269" s="66"/>
      <c r="AY269" s="66">
        <f t="shared" si="505"/>
        <v>0</v>
      </c>
      <c r="AZ269" s="67">
        <f t="shared" si="506"/>
        <v>1870</v>
      </c>
      <c r="BA269" s="66"/>
      <c r="BB269" s="68">
        <f t="shared" si="507"/>
        <v>0</v>
      </c>
      <c r="BC269" s="67">
        <f t="shared" si="508"/>
        <v>2830</v>
      </c>
      <c r="BD269" s="66"/>
      <c r="BE269" s="68">
        <f t="shared" si="509"/>
        <v>0</v>
      </c>
      <c r="BF269" s="67">
        <f t="shared" si="510"/>
        <v>516.60000000000036</v>
      </c>
      <c r="BG269" s="66"/>
      <c r="BH269" s="68">
        <f t="shared" si="446"/>
        <v>0</v>
      </c>
      <c r="BI269" s="67">
        <f t="shared" si="452"/>
        <v>8545.6000000000022</v>
      </c>
      <c r="BJ269" s="66"/>
      <c r="BK269" s="68">
        <f t="shared" si="511"/>
        <v>0</v>
      </c>
      <c r="BL269" s="67">
        <f t="shared" si="512"/>
        <v>5372</v>
      </c>
      <c r="BM269" s="66"/>
      <c r="BN269" s="68">
        <f t="shared" si="513"/>
        <v>0</v>
      </c>
      <c r="BO269" s="67">
        <f t="shared" si="514"/>
        <v>6411.4000000000005</v>
      </c>
      <c r="BP269" s="66"/>
      <c r="BQ269" s="68">
        <f t="shared" si="515"/>
        <v>0</v>
      </c>
      <c r="BR269" s="67">
        <f t="shared" si="516"/>
        <v>18465.399999999994</v>
      </c>
      <c r="BS269" s="66"/>
      <c r="BT269" s="66">
        <f t="shared" si="478"/>
        <v>0</v>
      </c>
      <c r="BU269" s="67">
        <f t="shared" si="453"/>
        <v>71097</v>
      </c>
      <c r="BV269" s="66"/>
      <c r="BW269" s="66">
        <f t="shared" si="479"/>
        <v>0</v>
      </c>
      <c r="BX269" s="67">
        <f t="shared" si="456"/>
        <v>53277</v>
      </c>
      <c r="BY269" s="66"/>
      <c r="BZ269" s="66">
        <f t="shared" si="480"/>
        <v>0</v>
      </c>
      <c r="CA269" s="67">
        <f t="shared" si="454"/>
        <v>63513</v>
      </c>
      <c r="CB269" s="66"/>
      <c r="CC269" s="66">
        <f t="shared" si="517"/>
        <v>0</v>
      </c>
      <c r="CD269" s="67">
        <f t="shared" si="467"/>
        <v>269.25</v>
      </c>
      <c r="CE269" s="66"/>
      <c r="CF269" s="66">
        <f t="shared" si="518"/>
        <v>0</v>
      </c>
      <c r="CG269" s="67">
        <f t="shared" si="519"/>
        <v>6982.9</v>
      </c>
      <c r="CH269" s="66"/>
      <c r="CI269" s="66">
        <f t="shared" si="481"/>
        <v>0</v>
      </c>
      <c r="CJ269" s="67">
        <f t="shared" si="520"/>
        <v>8750</v>
      </c>
      <c r="CK269" s="66"/>
      <c r="CL269" s="68">
        <f t="shared" si="521"/>
        <v>0</v>
      </c>
      <c r="CM269" s="79">
        <f t="shared" si="522"/>
        <v>4864</v>
      </c>
      <c r="CN269" s="66"/>
      <c r="CO269" s="68">
        <f t="shared" si="462"/>
        <v>0</v>
      </c>
      <c r="CP269" s="79">
        <f t="shared" si="523"/>
        <v>3955</v>
      </c>
      <c r="CQ269" s="66"/>
      <c r="CR269" s="68">
        <f t="shared" si="482"/>
        <v>0</v>
      </c>
      <c r="CS269" s="79">
        <f t="shared" si="457"/>
        <v>6656</v>
      </c>
      <c r="CT269" s="66"/>
      <c r="CU269" s="68">
        <f t="shared" si="483"/>
        <v>0</v>
      </c>
      <c r="CV269" s="79">
        <f t="shared" si="524"/>
        <v>7769</v>
      </c>
      <c r="CW269" s="66"/>
      <c r="CX269" s="66">
        <f t="shared" si="463"/>
        <v>0</v>
      </c>
      <c r="CY269" s="40">
        <f t="shared" si="448"/>
        <v>6582</v>
      </c>
      <c r="CZ269" s="65"/>
      <c r="DA269" s="66">
        <f t="shared" si="525"/>
        <v>0</v>
      </c>
      <c r="DB269" s="67">
        <f t="shared" si="458"/>
        <v>38056</v>
      </c>
      <c r="DC269" s="66"/>
      <c r="DD269" s="66">
        <f t="shared" si="526"/>
        <v>0</v>
      </c>
      <c r="DE269" s="67">
        <f t="shared" si="459"/>
        <v>34827</v>
      </c>
      <c r="DF269" s="66"/>
      <c r="DG269" s="69">
        <f t="shared" si="527"/>
        <v>0</v>
      </c>
      <c r="DH269" s="67">
        <f t="shared" si="468"/>
        <v>48370</v>
      </c>
      <c r="DI269" s="66"/>
      <c r="DJ269" s="66">
        <f t="shared" si="484"/>
        <v>0</v>
      </c>
      <c r="DK269" s="67">
        <f t="shared" si="528"/>
        <v>3139</v>
      </c>
      <c r="DL269" s="210"/>
      <c r="DM269" s="206">
        <f t="shared" si="485"/>
        <v>0</v>
      </c>
      <c r="DN269" s="25">
        <f t="shared" si="486"/>
        <v>0</v>
      </c>
      <c r="DO269" s="5"/>
      <c r="DP269" s="43">
        <f t="shared" si="487"/>
        <v>0</v>
      </c>
      <c r="DQ269" s="27">
        <f t="shared" si="529"/>
        <v>7097</v>
      </c>
      <c r="DR269" s="5"/>
      <c r="DS269" s="43">
        <f t="shared" si="488"/>
        <v>0</v>
      </c>
      <c r="DT269" s="27">
        <f t="shared" si="530"/>
        <v>4846</v>
      </c>
      <c r="DU269" s="5"/>
      <c r="DV269" s="43">
        <f t="shared" si="489"/>
        <v>0</v>
      </c>
      <c r="DW269" s="27">
        <f t="shared" si="531"/>
        <v>4835</v>
      </c>
      <c r="DX269" s="5"/>
      <c r="DY269" s="22">
        <f t="shared" si="490"/>
        <v>0</v>
      </c>
      <c r="DZ269" s="25">
        <f t="shared" si="532"/>
        <v>523</v>
      </c>
      <c r="EA269" s="22"/>
      <c r="EB269" s="22">
        <f t="shared" si="491"/>
        <v>0</v>
      </c>
      <c r="EC269" s="28">
        <f t="shared" si="533"/>
        <v>369</v>
      </c>
      <c r="ED269" s="5"/>
      <c r="EE269" s="43">
        <f t="shared" si="455"/>
        <v>0</v>
      </c>
      <c r="EF269" s="27">
        <f t="shared" si="534"/>
        <v>4769</v>
      </c>
      <c r="EG269" s="66"/>
      <c r="EH269" s="66">
        <f t="shared" si="492"/>
        <v>0</v>
      </c>
      <c r="EI269" s="67">
        <f t="shared" si="535"/>
        <v>24637</v>
      </c>
      <c r="EJ269" s="66"/>
      <c r="EK269" s="66">
        <f t="shared" si="493"/>
        <v>0</v>
      </c>
      <c r="EL269" s="67">
        <f t="shared" si="536"/>
        <v>23267</v>
      </c>
      <c r="EM269" s="110">
        <f t="shared" si="537"/>
        <v>143176.29936400001</v>
      </c>
    </row>
    <row r="270" spans="1:299" s="33" customFormat="1" ht="11.25" customHeight="1" x14ac:dyDescent="0.25">
      <c r="A270" s="169">
        <v>46053</v>
      </c>
      <c r="B270" s="193">
        <v>46053</v>
      </c>
      <c r="C270" s="174">
        <v>8004943772</v>
      </c>
      <c r="D270" s="13" t="s">
        <v>175</v>
      </c>
      <c r="E270" s="14">
        <v>40</v>
      </c>
      <c r="F270" s="15">
        <v>10</v>
      </c>
      <c r="G270" s="16">
        <v>191516032101</v>
      </c>
      <c r="H270" s="66"/>
      <c r="I270" s="41">
        <f t="shared" si="469"/>
        <v>80</v>
      </c>
      <c r="J270" s="48">
        <f t="shared" si="464"/>
        <v>119515</v>
      </c>
      <c r="K270" s="66"/>
      <c r="L270" s="41">
        <f t="shared" si="460"/>
        <v>80</v>
      </c>
      <c r="M270" s="48">
        <f t="shared" si="465"/>
        <v>266422</v>
      </c>
      <c r="N270" s="66"/>
      <c r="O270" s="41">
        <f t="shared" si="470"/>
        <v>80</v>
      </c>
      <c r="P270" s="48">
        <f t="shared" si="466"/>
        <v>113392</v>
      </c>
      <c r="Q270" s="66"/>
      <c r="R270" s="66">
        <f t="shared" si="471"/>
        <v>80</v>
      </c>
      <c r="S270" s="67">
        <f t="shared" si="538"/>
        <v>55172</v>
      </c>
      <c r="T270" s="66"/>
      <c r="U270" s="66">
        <f t="shared" si="494"/>
        <v>0</v>
      </c>
      <c r="V270" s="67">
        <f t="shared" si="495"/>
        <v>67609</v>
      </c>
      <c r="W270" s="136"/>
      <c r="X270" s="69">
        <f t="shared" si="472"/>
        <v>0</v>
      </c>
      <c r="Y270" s="67">
        <f t="shared" si="539"/>
        <v>14107</v>
      </c>
      <c r="Z270" s="66"/>
      <c r="AA270" s="68">
        <f t="shared" si="435"/>
        <v>0</v>
      </c>
      <c r="AB270" s="67">
        <f t="shared" si="496"/>
        <v>4013.5</v>
      </c>
      <c r="AC270" s="66"/>
      <c r="AD270" s="66">
        <f t="shared" si="461"/>
        <v>0</v>
      </c>
      <c r="AE270" s="67">
        <f t="shared" si="497"/>
        <v>7370.3</v>
      </c>
      <c r="AF270" s="66"/>
      <c r="AG270" s="78">
        <f t="shared" si="473"/>
        <v>0</v>
      </c>
      <c r="AH270" s="79">
        <f t="shared" si="498"/>
        <v>8394.7999999999993</v>
      </c>
      <c r="AI270" s="66"/>
      <c r="AJ270" s="68">
        <f t="shared" si="474"/>
        <v>0</v>
      </c>
      <c r="AK270" s="67">
        <f t="shared" si="499"/>
        <v>1078</v>
      </c>
      <c r="AL270" s="66"/>
      <c r="AM270" s="68">
        <f t="shared" si="475"/>
        <v>0</v>
      </c>
      <c r="AN270" s="67">
        <f t="shared" si="500"/>
        <v>811.10000000000014</v>
      </c>
      <c r="AO270" s="66"/>
      <c r="AP270" s="68">
        <f t="shared" si="476"/>
        <v>404</v>
      </c>
      <c r="AQ270" s="67">
        <f t="shared" si="501"/>
        <v>1207.3999999999996</v>
      </c>
      <c r="AR270" s="66"/>
      <c r="AS270" s="68">
        <f t="shared" si="477"/>
        <v>0</v>
      </c>
      <c r="AT270" s="67">
        <f t="shared" si="502"/>
        <v>2107.6</v>
      </c>
      <c r="AU270" s="66"/>
      <c r="AV270" s="66">
        <f t="shared" si="503"/>
        <v>0</v>
      </c>
      <c r="AW270" s="42">
        <f t="shared" si="504"/>
        <v>591.04000000000019</v>
      </c>
      <c r="AX270" s="66"/>
      <c r="AY270" s="66">
        <f t="shared" si="505"/>
        <v>0</v>
      </c>
      <c r="AZ270" s="67">
        <f t="shared" si="506"/>
        <v>1870</v>
      </c>
      <c r="BA270" s="66"/>
      <c r="BB270" s="68">
        <f t="shared" si="507"/>
        <v>0</v>
      </c>
      <c r="BC270" s="67">
        <f t="shared" si="508"/>
        <v>2830</v>
      </c>
      <c r="BD270" s="66"/>
      <c r="BE270" s="68">
        <f t="shared" si="509"/>
        <v>0</v>
      </c>
      <c r="BF270" s="67">
        <f t="shared" si="510"/>
        <v>516.60000000000036</v>
      </c>
      <c r="BG270" s="66"/>
      <c r="BH270" s="68">
        <f t="shared" si="446"/>
        <v>0</v>
      </c>
      <c r="BI270" s="67">
        <f t="shared" ref="BI270:BI301" si="540">+BI269+BG270-BH270</f>
        <v>8545.6000000000022</v>
      </c>
      <c r="BJ270" s="66"/>
      <c r="BK270" s="68">
        <f t="shared" si="511"/>
        <v>0</v>
      </c>
      <c r="BL270" s="67">
        <f t="shared" si="512"/>
        <v>5372</v>
      </c>
      <c r="BM270" s="66"/>
      <c r="BN270" s="68">
        <f t="shared" si="513"/>
        <v>0</v>
      </c>
      <c r="BO270" s="67">
        <f t="shared" si="514"/>
        <v>6411.4000000000005</v>
      </c>
      <c r="BP270" s="66"/>
      <c r="BQ270" s="68">
        <f t="shared" si="515"/>
        <v>0</v>
      </c>
      <c r="BR270" s="67">
        <f t="shared" si="516"/>
        <v>18465.399999999994</v>
      </c>
      <c r="BS270" s="66"/>
      <c r="BT270" s="66">
        <f t="shared" si="478"/>
        <v>0</v>
      </c>
      <c r="BU270" s="67">
        <f t="shared" si="453"/>
        <v>71097</v>
      </c>
      <c r="BV270" s="66"/>
      <c r="BW270" s="66">
        <f t="shared" si="479"/>
        <v>0</v>
      </c>
      <c r="BX270" s="67">
        <f t="shared" si="456"/>
        <v>53277</v>
      </c>
      <c r="BY270" s="66"/>
      <c r="BZ270" s="66">
        <f t="shared" si="480"/>
        <v>0</v>
      </c>
      <c r="CA270" s="67">
        <f t="shared" si="454"/>
        <v>63513</v>
      </c>
      <c r="CB270" s="66"/>
      <c r="CC270" s="66">
        <f t="shared" si="517"/>
        <v>0</v>
      </c>
      <c r="CD270" s="67">
        <f t="shared" si="467"/>
        <v>269.25</v>
      </c>
      <c r="CE270" s="66"/>
      <c r="CF270" s="66">
        <f t="shared" si="518"/>
        <v>0</v>
      </c>
      <c r="CG270" s="67">
        <f t="shared" si="519"/>
        <v>6982.9</v>
      </c>
      <c r="CH270" s="66"/>
      <c r="CI270" s="66">
        <f t="shared" si="481"/>
        <v>0</v>
      </c>
      <c r="CJ270" s="67">
        <f t="shared" si="520"/>
        <v>8750</v>
      </c>
      <c r="CK270" s="66"/>
      <c r="CL270" s="68">
        <f t="shared" si="521"/>
        <v>0</v>
      </c>
      <c r="CM270" s="79">
        <f t="shared" si="522"/>
        <v>4864</v>
      </c>
      <c r="CN270" s="66"/>
      <c r="CO270" s="68">
        <f t="shared" si="462"/>
        <v>0</v>
      </c>
      <c r="CP270" s="79">
        <f t="shared" si="523"/>
        <v>3955</v>
      </c>
      <c r="CQ270" s="66"/>
      <c r="CR270" s="68">
        <f t="shared" si="482"/>
        <v>0</v>
      </c>
      <c r="CS270" s="79">
        <f t="shared" si="457"/>
        <v>6656</v>
      </c>
      <c r="CT270" s="66"/>
      <c r="CU270" s="68">
        <f t="shared" si="483"/>
        <v>0</v>
      </c>
      <c r="CV270" s="79">
        <f t="shared" si="524"/>
        <v>7769</v>
      </c>
      <c r="CW270" s="66"/>
      <c r="CX270" s="66">
        <f t="shared" si="463"/>
        <v>0</v>
      </c>
      <c r="CY270" s="40">
        <f t="shared" si="448"/>
        <v>6582</v>
      </c>
      <c r="CZ270" s="65"/>
      <c r="DA270" s="66">
        <f t="shared" si="525"/>
        <v>0</v>
      </c>
      <c r="DB270" s="67">
        <f t="shared" si="458"/>
        <v>38056</v>
      </c>
      <c r="DC270" s="66"/>
      <c r="DD270" s="66">
        <f t="shared" si="526"/>
        <v>0</v>
      </c>
      <c r="DE270" s="67">
        <f t="shared" si="459"/>
        <v>34827</v>
      </c>
      <c r="DF270" s="66"/>
      <c r="DG270" s="69">
        <f t="shared" si="527"/>
        <v>0</v>
      </c>
      <c r="DH270" s="67">
        <f t="shared" si="468"/>
        <v>48370</v>
      </c>
      <c r="DI270" s="66"/>
      <c r="DJ270" s="66">
        <f t="shared" si="484"/>
        <v>0</v>
      </c>
      <c r="DK270" s="67">
        <f t="shared" si="528"/>
        <v>3139</v>
      </c>
      <c r="DL270" s="210"/>
      <c r="DM270" s="206">
        <f t="shared" si="485"/>
        <v>0</v>
      </c>
      <c r="DN270" s="25">
        <f t="shared" si="486"/>
        <v>0</v>
      </c>
      <c r="DO270" s="5"/>
      <c r="DP270" s="43">
        <f t="shared" si="487"/>
        <v>0</v>
      </c>
      <c r="DQ270" s="27">
        <f t="shared" si="529"/>
        <v>7097</v>
      </c>
      <c r="DR270" s="5"/>
      <c r="DS270" s="43">
        <f t="shared" si="488"/>
        <v>0</v>
      </c>
      <c r="DT270" s="27">
        <f t="shared" si="530"/>
        <v>4846</v>
      </c>
      <c r="DU270" s="5"/>
      <c r="DV270" s="43">
        <f t="shared" si="489"/>
        <v>0</v>
      </c>
      <c r="DW270" s="27">
        <f t="shared" si="531"/>
        <v>4835</v>
      </c>
      <c r="DX270" s="5"/>
      <c r="DY270" s="22">
        <f t="shared" si="490"/>
        <v>0</v>
      </c>
      <c r="DZ270" s="25">
        <f t="shared" si="532"/>
        <v>523</v>
      </c>
      <c r="EA270" s="22"/>
      <c r="EB270" s="22">
        <f t="shared" si="491"/>
        <v>0</v>
      </c>
      <c r="EC270" s="28">
        <f t="shared" si="533"/>
        <v>369</v>
      </c>
      <c r="ED270" s="5"/>
      <c r="EE270" s="43">
        <f t="shared" si="455"/>
        <v>0</v>
      </c>
      <c r="EF270" s="27">
        <f t="shared" si="534"/>
        <v>4769</v>
      </c>
      <c r="EG270" s="66"/>
      <c r="EH270" s="66">
        <f t="shared" si="492"/>
        <v>0</v>
      </c>
      <c r="EI270" s="67">
        <f t="shared" si="535"/>
        <v>24637</v>
      </c>
      <c r="EJ270" s="66"/>
      <c r="EK270" s="66">
        <f t="shared" si="493"/>
        <v>0</v>
      </c>
      <c r="EL270" s="67">
        <f t="shared" si="536"/>
        <v>23267</v>
      </c>
      <c r="EM270" s="110">
        <f t="shared" si="537"/>
        <v>143075.35536400002</v>
      </c>
    </row>
    <row r="271" spans="1:299" s="33" customFormat="1" ht="11.25" customHeight="1" x14ac:dyDescent="0.25">
      <c r="A271" s="169">
        <v>46053</v>
      </c>
      <c r="B271" s="193">
        <v>46053</v>
      </c>
      <c r="C271" s="174">
        <v>8004944572</v>
      </c>
      <c r="D271" s="13" t="s">
        <v>210</v>
      </c>
      <c r="E271" s="14">
        <v>100</v>
      </c>
      <c r="F271" s="15">
        <v>1</v>
      </c>
      <c r="G271" s="16">
        <v>191516032361</v>
      </c>
      <c r="H271" s="66"/>
      <c r="I271" s="41">
        <f t="shared" si="469"/>
        <v>200</v>
      </c>
      <c r="J271" s="48">
        <f t="shared" si="464"/>
        <v>119315</v>
      </c>
      <c r="K271" s="66"/>
      <c r="L271" s="41">
        <f t="shared" si="460"/>
        <v>200</v>
      </c>
      <c r="M271" s="48">
        <f t="shared" si="465"/>
        <v>266222</v>
      </c>
      <c r="N271" s="66"/>
      <c r="O271" s="41">
        <f t="shared" si="470"/>
        <v>200</v>
      </c>
      <c r="P271" s="48">
        <f t="shared" si="466"/>
        <v>113192</v>
      </c>
      <c r="Q271" s="66"/>
      <c r="R271" s="66">
        <f t="shared" si="471"/>
        <v>200</v>
      </c>
      <c r="S271" s="67">
        <f t="shared" si="538"/>
        <v>54972</v>
      </c>
      <c r="T271" s="66"/>
      <c r="U271" s="66">
        <f t="shared" si="494"/>
        <v>0</v>
      </c>
      <c r="V271" s="67">
        <f t="shared" si="495"/>
        <v>67609</v>
      </c>
      <c r="W271" s="136"/>
      <c r="X271" s="69">
        <f t="shared" si="472"/>
        <v>110.00000000000001</v>
      </c>
      <c r="Y271" s="67">
        <f t="shared" si="539"/>
        <v>13997</v>
      </c>
      <c r="Z271" s="66"/>
      <c r="AA271" s="68">
        <f t="shared" si="435"/>
        <v>0</v>
      </c>
      <c r="AB271" s="67">
        <f t="shared" si="496"/>
        <v>4013.5</v>
      </c>
      <c r="AC271" s="66"/>
      <c r="AD271" s="66">
        <f t="shared" si="461"/>
        <v>0</v>
      </c>
      <c r="AE271" s="67">
        <f t="shared" si="497"/>
        <v>7370.3</v>
      </c>
      <c r="AF271" s="66"/>
      <c r="AG271" s="78">
        <f t="shared" si="473"/>
        <v>0</v>
      </c>
      <c r="AH271" s="79">
        <f t="shared" si="498"/>
        <v>8394.7999999999993</v>
      </c>
      <c r="AI271" s="66"/>
      <c r="AJ271" s="68">
        <f t="shared" si="474"/>
        <v>0</v>
      </c>
      <c r="AK271" s="67">
        <f t="shared" si="499"/>
        <v>1078</v>
      </c>
      <c r="AL271" s="66"/>
      <c r="AM271" s="68">
        <f t="shared" si="475"/>
        <v>0</v>
      </c>
      <c r="AN271" s="67">
        <f t="shared" si="500"/>
        <v>811.10000000000014</v>
      </c>
      <c r="AO271" s="66"/>
      <c r="AP271" s="68">
        <f t="shared" si="476"/>
        <v>0</v>
      </c>
      <c r="AQ271" s="67">
        <f t="shared" si="501"/>
        <v>1207.3999999999996</v>
      </c>
      <c r="AR271" s="66"/>
      <c r="AS271" s="68">
        <f t="shared" si="477"/>
        <v>0</v>
      </c>
      <c r="AT271" s="67">
        <f t="shared" si="502"/>
        <v>2107.6</v>
      </c>
      <c r="AU271" s="66"/>
      <c r="AV271" s="66">
        <f t="shared" si="503"/>
        <v>0</v>
      </c>
      <c r="AW271" s="42">
        <f t="shared" si="504"/>
        <v>591.04000000000019</v>
      </c>
      <c r="AX271" s="66"/>
      <c r="AY271" s="66">
        <f t="shared" si="505"/>
        <v>0</v>
      </c>
      <c r="AZ271" s="67">
        <f t="shared" si="506"/>
        <v>1870</v>
      </c>
      <c r="BA271" s="66"/>
      <c r="BB271" s="68">
        <f t="shared" si="507"/>
        <v>0</v>
      </c>
      <c r="BC271" s="67">
        <f t="shared" si="508"/>
        <v>2830</v>
      </c>
      <c r="BD271" s="66"/>
      <c r="BE271" s="68">
        <f t="shared" si="509"/>
        <v>0</v>
      </c>
      <c r="BF271" s="67">
        <f t="shared" si="510"/>
        <v>516.60000000000036</v>
      </c>
      <c r="BG271" s="66"/>
      <c r="BH271" s="68">
        <f t="shared" si="446"/>
        <v>0</v>
      </c>
      <c r="BI271" s="67">
        <f t="shared" si="540"/>
        <v>8545.6000000000022</v>
      </c>
      <c r="BJ271" s="66"/>
      <c r="BK271" s="68">
        <f t="shared" si="511"/>
        <v>0</v>
      </c>
      <c r="BL271" s="67">
        <f t="shared" si="512"/>
        <v>5372</v>
      </c>
      <c r="BM271" s="66"/>
      <c r="BN271" s="68">
        <f t="shared" si="513"/>
        <v>0</v>
      </c>
      <c r="BO271" s="67">
        <f t="shared" si="514"/>
        <v>6411.4000000000005</v>
      </c>
      <c r="BP271" s="66"/>
      <c r="BQ271" s="68">
        <f t="shared" si="515"/>
        <v>0</v>
      </c>
      <c r="BR271" s="67">
        <f t="shared" si="516"/>
        <v>18465.399999999994</v>
      </c>
      <c r="BS271" s="66"/>
      <c r="BT271" s="66">
        <f t="shared" si="478"/>
        <v>0</v>
      </c>
      <c r="BU271" s="67">
        <f t="shared" ref="BU271:BU302" si="541">BU270+BS271-BT271</f>
        <v>71097</v>
      </c>
      <c r="BV271" s="66"/>
      <c r="BW271" s="66">
        <f t="shared" si="479"/>
        <v>0</v>
      </c>
      <c r="BX271" s="67">
        <f t="shared" si="456"/>
        <v>53277</v>
      </c>
      <c r="BY271" s="66"/>
      <c r="BZ271" s="66">
        <f t="shared" si="480"/>
        <v>0</v>
      </c>
      <c r="CA271" s="67">
        <f t="shared" ref="CA271:CA302" si="542">+CA270+BY271-BZ271</f>
        <v>63513</v>
      </c>
      <c r="CB271" s="66"/>
      <c r="CC271" s="66">
        <f t="shared" si="517"/>
        <v>0</v>
      </c>
      <c r="CD271" s="67">
        <f t="shared" si="467"/>
        <v>269.25</v>
      </c>
      <c r="CE271" s="66"/>
      <c r="CF271" s="66">
        <f t="shared" si="518"/>
        <v>0</v>
      </c>
      <c r="CG271" s="67">
        <f t="shared" si="519"/>
        <v>6982.9</v>
      </c>
      <c r="CH271" s="66"/>
      <c r="CI271" s="66">
        <f t="shared" si="481"/>
        <v>0</v>
      </c>
      <c r="CJ271" s="67">
        <f t="shared" si="520"/>
        <v>8750</v>
      </c>
      <c r="CK271" s="66"/>
      <c r="CL271" s="68">
        <f t="shared" si="521"/>
        <v>0</v>
      </c>
      <c r="CM271" s="79">
        <f t="shared" si="522"/>
        <v>4864</v>
      </c>
      <c r="CN271" s="66"/>
      <c r="CO271" s="68">
        <f t="shared" si="462"/>
        <v>0</v>
      </c>
      <c r="CP271" s="79">
        <f t="shared" si="523"/>
        <v>3955</v>
      </c>
      <c r="CQ271" s="66"/>
      <c r="CR271" s="68">
        <f t="shared" si="482"/>
        <v>0</v>
      </c>
      <c r="CS271" s="79">
        <f t="shared" si="457"/>
        <v>6656</v>
      </c>
      <c r="CT271" s="66"/>
      <c r="CU271" s="68">
        <f t="shared" si="483"/>
        <v>0</v>
      </c>
      <c r="CV271" s="79">
        <f t="shared" si="524"/>
        <v>7769</v>
      </c>
      <c r="CW271" s="66"/>
      <c r="CX271" s="66">
        <f t="shared" si="463"/>
        <v>0</v>
      </c>
      <c r="CY271" s="40">
        <f t="shared" si="448"/>
        <v>6582</v>
      </c>
      <c r="CZ271" s="65"/>
      <c r="DA271" s="66">
        <f t="shared" si="525"/>
        <v>0</v>
      </c>
      <c r="DB271" s="67">
        <f t="shared" si="458"/>
        <v>38056</v>
      </c>
      <c r="DC271" s="66"/>
      <c r="DD271" s="66">
        <f t="shared" si="526"/>
        <v>0</v>
      </c>
      <c r="DE271" s="67">
        <f t="shared" si="459"/>
        <v>34827</v>
      </c>
      <c r="DF271" s="66"/>
      <c r="DG271" s="69">
        <f t="shared" si="527"/>
        <v>0</v>
      </c>
      <c r="DH271" s="67">
        <f t="shared" si="468"/>
        <v>48370</v>
      </c>
      <c r="DI271" s="66"/>
      <c r="DJ271" s="66">
        <f t="shared" si="484"/>
        <v>0</v>
      </c>
      <c r="DK271" s="67">
        <f t="shared" si="528"/>
        <v>3139</v>
      </c>
      <c r="DL271" s="210"/>
      <c r="DM271" s="206">
        <f t="shared" si="485"/>
        <v>0</v>
      </c>
      <c r="DN271" s="25">
        <f t="shared" si="486"/>
        <v>0</v>
      </c>
      <c r="DO271" s="5"/>
      <c r="DP271" s="43">
        <f t="shared" si="487"/>
        <v>0</v>
      </c>
      <c r="DQ271" s="27">
        <f t="shared" si="529"/>
        <v>7097</v>
      </c>
      <c r="DR271" s="5"/>
      <c r="DS271" s="43">
        <f t="shared" si="488"/>
        <v>0</v>
      </c>
      <c r="DT271" s="27">
        <f t="shared" si="530"/>
        <v>4846</v>
      </c>
      <c r="DU271" s="5"/>
      <c r="DV271" s="43">
        <f t="shared" si="489"/>
        <v>0</v>
      </c>
      <c r="DW271" s="27">
        <f t="shared" si="531"/>
        <v>4835</v>
      </c>
      <c r="DX271" s="5"/>
      <c r="DY271" s="22">
        <f t="shared" si="490"/>
        <v>0</v>
      </c>
      <c r="DZ271" s="25">
        <f t="shared" si="532"/>
        <v>523</v>
      </c>
      <c r="EA271" s="22"/>
      <c r="EB271" s="22">
        <f t="shared" si="491"/>
        <v>0</v>
      </c>
      <c r="EC271" s="28">
        <f t="shared" si="533"/>
        <v>369</v>
      </c>
      <c r="ED271" s="5"/>
      <c r="EE271" s="43">
        <f t="shared" si="455"/>
        <v>0</v>
      </c>
      <c r="EF271" s="27">
        <f t="shared" si="534"/>
        <v>4769</v>
      </c>
      <c r="EG271" s="66"/>
      <c r="EH271" s="66">
        <f t="shared" si="492"/>
        <v>0</v>
      </c>
      <c r="EI271" s="67">
        <f t="shared" si="535"/>
        <v>24637</v>
      </c>
      <c r="EJ271" s="66"/>
      <c r="EK271" s="66">
        <f t="shared" si="493"/>
        <v>0</v>
      </c>
      <c r="EL271" s="67">
        <f t="shared" si="536"/>
        <v>23267</v>
      </c>
      <c r="EM271" s="110">
        <f t="shared" si="537"/>
        <v>143008.41216400001</v>
      </c>
    </row>
    <row r="272" spans="1:299" s="33" customFormat="1" ht="11.25" customHeight="1" x14ac:dyDescent="0.25">
      <c r="A272" s="169">
        <v>46053</v>
      </c>
      <c r="B272" s="193">
        <v>46053</v>
      </c>
      <c r="C272" s="174">
        <v>8004947150</v>
      </c>
      <c r="D272" s="13" t="s">
        <v>223</v>
      </c>
      <c r="E272" s="14">
        <v>30</v>
      </c>
      <c r="F272" s="15">
        <v>3.5</v>
      </c>
      <c r="G272" s="16"/>
      <c r="H272" s="66"/>
      <c r="I272" s="41">
        <f t="shared" si="469"/>
        <v>60</v>
      </c>
      <c r="J272" s="48">
        <f t="shared" si="464"/>
        <v>119255</v>
      </c>
      <c r="K272" s="66"/>
      <c r="L272" s="41">
        <f t="shared" si="460"/>
        <v>60</v>
      </c>
      <c r="M272" s="48">
        <f t="shared" si="465"/>
        <v>266162</v>
      </c>
      <c r="N272" s="66"/>
      <c r="O272" s="41">
        <f t="shared" si="470"/>
        <v>60</v>
      </c>
      <c r="P272" s="48">
        <f t="shared" si="466"/>
        <v>113132</v>
      </c>
      <c r="Q272" s="66"/>
      <c r="R272" s="66">
        <f t="shared" si="471"/>
        <v>0</v>
      </c>
      <c r="S272" s="67">
        <f>S271+Q272-R272-60</f>
        <v>54912</v>
      </c>
      <c r="T272" s="66"/>
      <c r="U272" s="66">
        <f t="shared" si="494"/>
        <v>0</v>
      </c>
      <c r="V272" s="67">
        <f t="shared" si="495"/>
        <v>67609</v>
      </c>
      <c r="W272" s="136"/>
      <c r="X272" s="69">
        <f t="shared" si="472"/>
        <v>108</v>
      </c>
      <c r="Y272" s="67">
        <f t="shared" si="539"/>
        <v>13889</v>
      </c>
      <c r="Z272" s="66"/>
      <c r="AA272" s="68">
        <f t="shared" si="435"/>
        <v>0</v>
      </c>
      <c r="AB272" s="67">
        <f t="shared" si="496"/>
        <v>4013.5</v>
      </c>
      <c r="AC272" s="66"/>
      <c r="AD272" s="66">
        <f t="shared" si="461"/>
        <v>0</v>
      </c>
      <c r="AE272" s="67">
        <f t="shared" si="497"/>
        <v>7370.3</v>
      </c>
      <c r="AF272" s="66"/>
      <c r="AG272" s="78">
        <f t="shared" si="473"/>
        <v>0</v>
      </c>
      <c r="AH272" s="79">
        <f t="shared" si="498"/>
        <v>8394.7999999999993</v>
      </c>
      <c r="AI272" s="66"/>
      <c r="AJ272" s="68">
        <f t="shared" si="474"/>
        <v>0</v>
      </c>
      <c r="AK272" s="67">
        <f t="shared" si="499"/>
        <v>1078</v>
      </c>
      <c r="AL272" s="66"/>
      <c r="AM272" s="68">
        <f t="shared" si="475"/>
        <v>0</v>
      </c>
      <c r="AN272" s="67">
        <f t="shared" si="500"/>
        <v>811.10000000000014</v>
      </c>
      <c r="AO272" s="66"/>
      <c r="AP272" s="68">
        <f t="shared" si="476"/>
        <v>0</v>
      </c>
      <c r="AQ272" s="67">
        <f t="shared" si="501"/>
        <v>1207.3999999999996</v>
      </c>
      <c r="AR272" s="66"/>
      <c r="AS272" s="68">
        <f t="shared" si="477"/>
        <v>0</v>
      </c>
      <c r="AT272" s="67">
        <f t="shared" si="502"/>
        <v>2107.6</v>
      </c>
      <c r="AU272" s="66"/>
      <c r="AV272" s="66">
        <f t="shared" si="503"/>
        <v>0</v>
      </c>
      <c r="AW272" s="42">
        <f t="shared" si="504"/>
        <v>591.04000000000019</v>
      </c>
      <c r="AX272" s="66"/>
      <c r="AY272" s="66">
        <f t="shared" si="505"/>
        <v>0</v>
      </c>
      <c r="AZ272" s="67">
        <f t="shared" si="506"/>
        <v>1870</v>
      </c>
      <c r="BA272" s="66"/>
      <c r="BB272" s="68">
        <f t="shared" si="507"/>
        <v>0</v>
      </c>
      <c r="BC272" s="67">
        <f t="shared" si="508"/>
        <v>2830</v>
      </c>
      <c r="BD272" s="66"/>
      <c r="BE272" s="68">
        <f t="shared" si="509"/>
        <v>0</v>
      </c>
      <c r="BF272" s="67">
        <f t="shared" si="510"/>
        <v>516.60000000000036</v>
      </c>
      <c r="BG272" s="66"/>
      <c r="BH272" s="68">
        <v>0</v>
      </c>
      <c r="BI272" s="67">
        <f t="shared" si="540"/>
        <v>8545.6000000000022</v>
      </c>
      <c r="BJ272" s="66"/>
      <c r="BK272" s="68">
        <f t="shared" si="511"/>
        <v>0</v>
      </c>
      <c r="BL272" s="67">
        <f t="shared" si="512"/>
        <v>5372</v>
      </c>
      <c r="BM272" s="66"/>
      <c r="BN272" s="68">
        <f t="shared" si="513"/>
        <v>0</v>
      </c>
      <c r="BO272" s="67">
        <f t="shared" si="514"/>
        <v>6411.4000000000005</v>
      </c>
      <c r="BP272" s="66"/>
      <c r="BQ272" s="68">
        <f t="shared" si="515"/>
        <v>0</v>
      </c>
      <c r="BR272" s="67">
        <f t="shared" si="516"/>
        <v>18465.399999999994</v>
      </c>
      <c r="BS272" s="66"/>
      <c r="BT272" s="66">
        <f t="shared" si="478"/>
        <v>0</v>
      </c>
      <c r="BU272" s="67">
        <f t="shared" si="541"/>
        <v>71097</v>
      </c>
      <c r="BV272" s="66"/>
      <c r="BW272" s="66">
        <f t="shared" si="479"/>
        <v>0</v>
      </c>
      <c r="BX272" s="67">
        <f t="shared" si="456"/>
        <v>53277</v>
      </c>
      <c r="BY272" s="66"/>
      <c r="BZ272" s="66">
        <f t="shared" si="480"/>
        <v>0</v>
      </c>
      <c r="CA272" s="67">
        <f t="shared" si="542"/>
        <v>63513</v>
      </c>
      <c r="CB272" s="66"/>
      <c r="CC272" s="66">
        <f t="shared" si="517"/>
        <v>0</v>
      </c>
      <c r="CD272" s="67">
        <f t="shared" si="467"/>
        <v>269.25</v>
      </c>
      <c r="CE272" s="66"/>
      <c r="CF272" s="66">
        <f t="shared" si="518"/>
        <v>0</v>
      </c>
      <c r="CG272" s="67">
        <f t="shared" si="519"/>
        <v>6982.9</v>
      </c>
      <c r="CH272" s="66"/>
      <c r="CI272" s="66">
        <f t="shared" si="481"/>
        <v>0</v>
      </c>
      <c r="CJ272" s="67">
        <f t="shared" si="520"/>
        <v>8750</v>
      </c>
      <c r="CK272" s="66"/>
      <c r="CL272" s="68">
        <f t="shared" si="521"/>
        <v>0</v>
      </c>
      <c r="CM272" s="79">
        <f t="shared" si="522"/>
        <v>4864</v>
      </c>
      <c r="CN272" s="66"/>
      <c r="CO272" s="68">
        <f t="shared" si="462"/>
        <v>0</v>
      </c>
      <c r="CP272" s="79">
        <f t="shared" si="523"/>
        <v>3955</v>
      </c>
      <c r="CQ272" s="66"/>
      <c r="CR272" s="68">
        <f t="shared" si="482"/>
        <v>0</v>
      </c>
      <c r="CS272" s="79">
        <f t="shared" si="457"/>
        <v>6656</v>
      </c>
      <c r="CT272" s="66"/>
      <c r="CU272" s="68">
        <f t="shared" si="483"/>
        <v>0</v>
      </c>
      <c r="CV272" s="79">
        <f t="shared" si="524"/>
        <v>7769</v>
      </c>
      <c r="CW272" s="66"/>
      <c r="CX272" s="66">
        <f t="shared" si="463"/>
        <v>0</v>
      </c>
      <c r="CY272" s="40">
        <f t="shared" si="448"/>
        <v>6582</v>
      </c>
      <c r="CZ272" s="65"/>
      <c r="DA272" s="66">
        <f t="shared" si="525"/>
        <v>0</v>
      </c>
      <c r="DB272" s="67">
        <f t="shared" si="458"/>
        <v>38056</v>
      </c>
      <c r="DC272" s="66"/>
      <c r="DD272" s="66">
        <f t="shared" si="526"/>
        <v>0</v>
      </c>
      <c r="DE272" s="67">
        <f t="shared" si="459"/>
        <v>34827</v>
      </c>
      <c r="DF272" s="66"/>
      <c r="DG272" s="69">
        <f t="shared" si="527"/>
        <v>0</v>
      </c>
      <c r="DH272" s="67">
        <f t="shared" si="468"/>
        <v>48370</v>
      </c>
      <c r="DI272" s="66"/>
      <c r="DJ272" s="66">
        <f t="shared" si="484"/>
        <v>0</v>
      </c>
      <c r="DK272" s="67">
        <f t="shared" si="528"/>
        <v>3139</v>
      </c>
      <c r="DL272" s="210"/>
      <c r="DM272" s="206">
        <f t="shared" si="485"/>
        <v>0</v>
      </c>
      <c r="DN272" s="25">
        <f t="shared" si="486"/>
        <v>0</v>
      </c>
      <c r="DO272" s="5"/>
      <c r="DP272" s="43">
        <f t="shared" si="487"/>
        <v>0</v>
      </c>
      <c r="DQ272" s="27">
        <f t="shared" si="529"/>
        <v>7097</v>
      </c>
      <c r="DR272" s="5"/>
      <c r="DS272" s="43">
        <f t="shared" si="488"/>
        <v>0</v>
      </c>
      <c r="DT272" s="27">
        <f t="shared" si="530"/>
        <v>4846</v>
      </c>
      <c r="DU272" s="5"/>
      <c r="DV272" s="43">
        <f t="shared" si="489"/>
        <v>0</v>
      </c>
      <c r="DW272" s="27">
        <f t="shared" si="531"/>
        <v>4835</v>
      </c>
      <c r="DX272" s="5"/>
      <c r="DY272" s="22">
        <f t="shared" si="490"/>
        <v>0</v>
      </c>
      <c r="DZ272" s="25">
        <f t="shared" si="532"/>
        <v>523</v>
      </c>
      <c r="EA272" s="22"/>
      <c r="EB272" s="22">
        <f t="shared" si="491"/>
        <v>0</v>
      </c>
      <c r="EC272" s="28">
        <f t="shared" si="533"/>
        <v>369</v>
      </c>
      <c r="ED272" s="5"/>
      <c r="EE272" s="43">
        <f t="shared" ref="EE272:EE303" si="543">IF(OR(CA272="CO17772-07M015",D272="CO17772-07M007",D272="CO17772-07M001",D272="CO17772-07M001",D272=959309,),E272*(F272+0.15),0)</f>
        <v>0</v>
      </c>
      <c r="EF272" s="27">
        <f t="shared" si="534"/>
        <v>4769</v>
      </c>
      <c r="EG272" s="66"/>
      <c r="EH272" s="66">
        <f t="shared" si="492"/>
        <v>0</v>
      </c>
      <c r="EI272" s="67">
        <f t="shared" si="535"/>
        <v>24637</v>
      </c>
      <c r="EJ272" s="66"/>
      <c r="EK272" s="66">
        <f t="shared" si="493"/>
        <v>0</v>
      </c>
      <c r="EL272" s="67">
        <f t="shared" si="536"/>
        <v>23267</v>
      </c>
      <c r="EM272" s="110">
        <f t="shared" si="537"/>
        <v>142962.50976400002</v>
      </c>
    </row>
    <row r="273" spans="1:150" s="35" customFormat="1" ht="11.25" customHeight="1" x14ac:dyDescent="0.25">
      <c r="A273" s="169">
        <v>46053</v>
      </c>
      <c r="B273" s="193">
        <v>46053</v>
      </c>
      <c r="C273" s="174">
        <v>8004947152</v>
      </c>
      <c r="D273" s="13" t="s">
        <v>224</v>
      </c>
      <c r="E273" s="14">
        <v>60</v>
      </c>
      <c r="F273" s="15">
        <v>0.5</v>
      </c>
      <c r="G273" s="16">
        <v>191516210943</v>
      </c>
      <c r="H273" s="66"/>
      <c r="I273" s="41">
        <f t="shared" si="469"/>
        <v>120</v>
      </c>
      <c r="J273" s="48">
        <f t="shared" si="464"/>
        <v>119135</v>
      </c>
      <c r="K273" s="66"/>
      <c r="L273" s="41">
        <f t="shared" si="460"/>
        <v>120</v>
      </c>
      <c r="M273" s="48">
        <f t="shared" si="465"/>
        <v>266042</v>
      </c>
      <c r="N273" s="66"/>
      <c r="O273" s="41">
        <f t="shared" si="470"/>
        <v>120</v>
      </c>
      <c r="P273" s="48">
        <f t="shared" si="466"/>
        <v>113012</v>
      </c>
      <c r="Q273" s="66"/>
      <c r="R273" s="66">
        <f t="shared" si="471"/>
        <v>120</v>
      </c>
      <c r="S273" s="67">
        <f>S272+Q273-R273</f>
        <v>54792</v>
      </c>
      <c r="T273" s="66"/>
      <c r="U273" s="66">
        <f t="shared" si="494"/>
        <v>0</v>
      </c>
      <c r="V273" s="67">
        <f t="shared" si="495"/>
        <v>67609</v>
      </c>
      <c r="W273" s="136"/>
      <c r="X273" s="69">
        <f t="shared" si="472"/>
        <v>36</v>
      </c>
      <c r="Y273" s="67">
        <f t="shared" si="539"/>
        <v>13853</v>
      </c>
      <c r="Z273" s="66"/>
      <c r="AA273" s="68">
        <f t="shared" si="435"/>
        <v>0</v>
      </c>
      <c r="AB273" s="67">
        <f t="shared" si="496"/>
        <v>4013.5</v>
      </c>
      <c r="AC273" s="66"/>
      <c r="AD273" s="66">
        <f t="shared" si="461"/>
        <v>0</v>
      </c>
      <c r="AE273" s="67">
        <f t="shared" si="497"/>
        <v>7370.3</v>
      </c>
      <c r="AF273" s="66"/>
      <c r="AG273" s="78">
        <f t="shared" si="473"/>
        <v>0</v>
      </c>
      <c r="AH273" s="79">
        <f t="shared" si="498"/>
        <v>8394.7999999999993</v>
      </c>
      <c r="AI273" s="66"/>
      <c r="AJ273" s="68">
        <f t="shared" si="474"/>
        <v>0</v>
      </c>
      <c r="AK273" s="67">
        <f t="shared" si="499"/>
        <v>1078</v>
      </c>
      <c r="AL273" s="66"/>
      <c r="AM273" s="68">
        <f t="shared" si="475"/>
        <v>0</v>
      </c>
      <c r="AN273" s="67">
        <f t="shared" si="500"/>
        <v>811.10000000000014</v>
      </c>
      <c r="AO273" s="66"/>
      <c r="AP273" s="68">
        <f t="shared" si="476"/>
        <v>0</v>
      </c>
      <c r="AQ273" s="67">
        <f t="shared" si="501"/>
        <v>1207.3999999999996</v>
      </c>
      <c r="AR273" s="66"/>
      <c r="AS273" s="68">
        <f t="shared" si="477"/>
        <v>0</v>
      </c>
      <c r="AT273" s="67">
        <f t="shared" si="502"/>
        <v>2107.6</v>
      </c>
      <c r="AU273" s="66"/>
      <c r="AV273" s="66">
        <f t="shared" si="503"/>
        <v>0</v>
      </c>
      <c r="AW273" s="42">
        <f t="shared" si="504"/>
        <v>591.04000000000019</v>
      </c>
      <c r="AX273" s="66"/>
      <c r="AY273" s="66">
        <f t="shared" si="505"/>
        <v>0</v>
      </c>
      <c r="AZ273" s="67">
        <f t="shared" si="506"/>
        <v>1870</v>
      </c>
      <c r="BA273" s="66"/>
      <c r="BB273" s="68">
        <f t="shared" si="507"/>
        <v>0</v>
      </c>
      <c r="BC273" s="67">
        <f t="shared" si="508"/>
        <v>2830</v>
      </c>
      <c r="BD273" s="66"/>
      <c r="BE273" s="68">
        <f t="shared" si="509"/>
        <v>0</v>
      </c>
      <c r="BF273" s="67">
        <f t="shared" si="510"/>
        <v>516.60000000000036</v>
      </c>
      <c r="BG273" s="66"/>
      <c r="BH273" s="68">
        <v>0</v>
      </c>
      <c r="BI273" s="67">
        <f t="shared" si="540"/>
        <v>8545.6000000000022</v>
      </c>
      <c r="BJ273" s="66"/>
      <c r="BK273" s="68">
        <f t="shared" si="511"/>
        <v>0</v>
      </c>
      <c r="BL273" s="67">
        <f t="shared" si="512"/>
        <v>5372</v>
      </c>
      <c r="BM273" s="66"/>
      <c r="BN273" s="68">
        <f t="shared" si="513"/>
        <v>0</v>
      </c>
      <c r="BO273" s="67">
        <f t="shared" si="514"/>
        <v>6411.4000000000005</v>
      </c>
      <c r="BP273" s="66"/>
      <c r="BQ273" s="68">
        <f t="shared" si="515"/>
        <v>0</v>
      </c>
      <c r="BR273" s="67">
        <f t="shared" si="516"/>
        <v>18465.399999999994</v>
      </c>
      <c r="BS273" s="66"/>
      <c r="BT273" s="66">
        <f t="shared" si="478"/>
        <v>0</v>
      </c>
      <c r="BU273" s="67">
        <f t="shared" si="541"/>
        <v>71097</v>
      </c>
      <c r="BV273" s="66"/>
      <c r="BW273" s="66">
        <f t="shared" si="479"/>
        <v>0</v>
      </c>
      <c r="BX273" s="67">
        <f t="shared" si="456"/>
        <v>53277</v>
      </c>
      <c r="BY273" s="66"/>
      <c r="BZ273" s="66">
        <f t="shared" si="480"/>
        <v>0</v>
      </c>
      <c r="CA273" s="67">
        <f t="shared" si="542"/>
        <v>63513</v>
      </c>
      <c r="CB273" s="66"/>
      <c r="CC273" s="66">
        <f t="shared" si="517"/>
        <v>0</v>
      </c>
      <c r="CD273" s="67">
        <f t="shared" si="467"/>
        <v>269.25</v>
      </c>
      <c r="CE273" s="66"/>
      <c r="CF273" s="66">
        <f t="shared" si="518"/>
        <v>0</v>
      </c>
      <c r="CG273" s="67">
        <f t="shared" si="519"/>
        <v>6982.9</v>
      </c>
      <c r="CH273" s="66"/>
      <c r="CI273" s="66">
        <f t="shared" si="481"/>
        <v>0</v>
      </c>
      <c r="CJ273" s="67">
        <f t="shared" si="520"/>
        <v>8750</v>
      </c>
      <c r="CK273" s="66"/>
      <c r="CL273" s="68">
        <f t="shared" si="521"/>
        <v>0</v>
      </c>
      <c r="CM273" s="79">
        <f t="shared" si="522"/>
        <v>4864</v>
      </c>
      <c r="CN273" s="66"/>
      <c r="CO273" s="68">
        <f t="shared" si="462"/>
        <v>0</v>
      </c>
      <c r="CP273" s="79">
        <f t="shared" si="523"/>
        <v>3955</v>
      </c>
      <c r="CQ273" s="66"/>
      <c r="CR273" s="68">
        <f t="shared" si="482"/>
        <v>0</v>
      </c>
      <c r="CS273" s="79">
        <f t="shared" si="457"/>
        <v>6656</v>
      </c>
      <c r="CT273" s="66"/>
      <c r="CU273" s="68">
        <f t="shared" si="483"/>
        <v>0</v>
      </c>
      <c r="CV273" s="79">
        <f t="shared" si="524"/>
        <v>7769</v>
      </c>
      <c r="CW273" s="66"/>
      <c r="CX273" s="66">
        <f t="shared" si="463"/>
        <v>0</v>
      </c>
      <c r="CY273" s="40">
        <f t="shared" si="448"/>
        <v>6582</v>
      </c>
      <c r="CZ273" s="65"/>
      <c r="DA273" s="66">
        <f t="shared" si="525"/>
        <v>0</v>
      </c>
      <c r="DB273" s="67">
        <f t="shared" si="458"/>
        <v>38056</v>
      </c>
      <c r="DC273" s="66"/>
      <c r="DD273" s="66">
        <f t="shared" si="526"/>
        <v>0</v>
      </c>
      <c r="DE273" s="67">
        <f t="shared" si="459"/>
        <v>34827</v>
      </c>
      <c r="DF273" s="66"/>
      <c r="DG273" s="69">
        <f t="shared" si="527"/>
        <v>0</v>
      </c>
      <c r="DH273" s="67">
        <f t="shared" si="468"/>
        <v>48370</v>
      </c>
      <c r="DI273" s="66"/>
      <c r="DJ273" s="66">
        <f t="shared" si="484"/>
        <v>0</v>
      </c>
      <c r="DK273" s="67">
        <f t="shared" si="528"/>
        <v>3139</v>
      </c>
      <c r="DL273" s="210"/>
      <c r="DM273" s="206">
        <f t="shared" si="485"/>
        <v>0</v>
      </c>
      <c r="DN273" s="25">
        <f t="shared" si="486"/>
        <v>0</v>
      </c>
      <c r="DO273" s="5"/>
      <c r="DP273" s="43">
        <f t="shared" si="487"/>
        <v>0</v>
      </c>
      <c r="DQ273" s="27">
        <f t="shared" si="529"/>
        <v>7097</v>
      </c>
      <c r="DR273" s="5"/>
      <c r="DS273" s="43">
        <f t="shared" si="488"/>
        <v>0</v>
      </c>
      <c r="DT273" s="27">
        <f t="shared" si="530"/>
        <v>4846</v>
      </c>
      <c r="DU273" s="5"/>
      <c r="DV273" s="43">
        <f t="shared" si="489"/>
        <v>0</v>
      </c>
      <c r="DW273" s="27">
        <f t="shared" si="531"/>
        <v>4835</v>
      </c>
      <c r="DX273" s="5"/>
      <c r="DY273" s="22">
        <f t="shared" si="490"/>
        <v>0</v>
      </c>
      <c r="DZ273" s="25">
        <f t="shared" si="532"/>
        <v>523</v>
      </c>
      <c r="EA273" s="22"/>
      <c r="EB273" s="22">
        <f t="shared" si="491"/>
        <v>0</v>
      </c>
      <c r="EC273" s="28">
        <f t="shared" si="533"/>
        <v>369</v>
      </c>
      <c r="ED273" s="5"/>
      <c r="EE273" s="43">
        <f t="shared" si="543"/>
        <v>0</v>
      </c>
      <c r="EF273" s="27">
        <f t="shared" si="534"/>
        <v>4769</v>
      </c>
      <c r="EG273" s="66"/>
      <c r="EH273" s="66">
        <f t="shared" si="492"/>
        <v>0</v>
      </c>
      <c r="EI273" s="67">
        <f t="shared" si="535"/>
        <v>24637</v>
      </c>
      <c r="EJ273" s="66"/>
      <c r="EK273" s="66">
        <f t="shared" si="493"/>
        <v>0</v>
      </c>
      <c r="EL273" s="67">
        <f t="shared" si="536"/>
        <v>23267</v>
      </c>
      <c r="EM273" s="110">
        <f t="shared" si="537"/>
        <v>142633.01728400003</v>
      </c>
    </row>
    <row r="274" spans="1:150" ht="11.25" customHeight="1" x14ac:dyDescent="0.25">
      <c r="A274" s="169">
        <v>46053</v>
      </c>
      <c r="B274" s="193">
        <v>46053</v>
      </c>
      <c r="C274" s="174">
        <v>8004947153</v>
      </c>
      <c r="D274" s="13" t="s">
        <v>225</v>
      </c>
      <c r="E274" s="14">
        <v>32</v>
      </c>
      <c r="F274" s="15">
        <v>20</v>
      </c>
      <c r="G274" s="16">
        <v>191516032224</v>
      </c>
      <c r="H274" s="66"/>
      <c r="I274" s="41">
        <f t="shared" si="469"/>
        <v>64</v>
      </c>
      <c r="J274" s="48">
        <f t="shared" si="464"/>
        <v>119071</v>
      </c>
      <c r="K274" s="66"/>
      <c r="L274" s="41">
        <f t="shared" si="460"/>
        <v>64</v>
      </c>
      <c r="M274" s="48">
        <f t="shared" si="465"/>
        <v>265978</v>
      </c>
      <c r="N274" s="66"/>
      <c r="O274" s="41">
        <f t="shared" si="470"/>
        <v>64</v>
      </c>
      <c r="P274" s="48">
        <f t="shared" si="466"/>
        <v>112948</v>
      </c>
      <c r="Q274" s="66"/>
      <c r="R274" s="66">
        <f t="shared" si="471"/>
        <v>64</v>
      </c>
      <c r="S274" s="67">
        <f>S273+Q274-R274</f>
        <v>54728</v>
      </c>
      <c r="T274" s="66"/>
      <c r="U274" s="66">
        <f t="shared" si="494"/>
        <v>0</v>
      </c>
      <c r="V274" s="67">
        <f t="shared" si="495"/>
        <v>67609</v>
      </c>
      <c r="X274" s="69">
        <f t="shared" si="472"/>
        <v>643.20000000000005</v>
      </c>
      <c r="Y274" s="67">
        <f t="shared" si="539"/>
        <v>13209.8</v>
      </c>
      <c r="Z274" s="66"/>
      <c r="AA274" s="68">
        <f t="shared" si="435"/>
        <v>0</v>
      </c>
      <c r="AB274" s="67">
        <f t="shared" si="496"/>
        <v>4013.5</v>
      </c>
      <c r="AC274" s="66"/>
      <c r="AD274" s="66">
        <f t="shared" si="461"/>
        <v>0</v>
      </c>
      <c r="AE274" s="67">
        <f t="shared" si="497"/>
        <v>7370.3</v>
      </c>
      <c r="AF274" s="66"/>
      <c r="AG274" s="78">
        <f t="shared" si="473"/>
        <v>0</v>
      </c>
      <c r="AH274" s="79">
        <f t="shared" si="498"/>
        <v>8394.7999999999993</v>
      </c>
      <c r="AI274" s="66"/>
      <c r="AJ274" s="68">
        <f t="shared" si="474"/>
        <v>0</v>
      </c>
      <c r="AK274" s="67">
        <f t="shared" si="499"/>
        <v>1078</v>
      </c>
      <c r="AL274" s="66"/>
      <c r="AM274" s="68">
        <f t="shared" si="475"/>
        <v>0</v>
      </c>
      <c r="AN274" s="67">
        <f t="shared" si="500"/>
        <v>811.10000000000014</v>
      </c>
      <c r="AO274" s="66"/>
      <c r="AP274" s="68">
        <f t="shared" si="476"/>
        <v>0</v>
      </c>
      <c r="AQ274" s="67">
        <f t="shared" si="501"/>
        <v>1207.3999999999996</v>
      </c>
      <c r="AR274" s="66"/>
      <c r="AS274" s="68">
        <f t="shared" si="477"/>
        <v>0</v>
      </c>
      <c r="AT274" s="67">
        <f t="shared" si="502"/>
        <v>2107.6</v>
      </c>
      <c r="AU274" s="66"/>
      <c r="AV274" s="66">
        <f t="shared" si="503"/>
        <v>0</v>
      </c>
      <c r="AW274" s="42">
        <f t="shared" si="504"/>
        <v>591.04000000000019</v>
      </c>
      <c r="AX274" s="66"/>
      <c r="AY274" s="66">
        <f t="shared" si="505"/>
        <v>0</v>
      </c>
      <c r="AZ274" s="67">
        <f t="shared" si="506"/>
        <v>1870</v>
      </c>
      <c r="BA274" s="66"/>
      <c r="BB274" s="68">
        <f t="shared" si="507"/>
        <v>0</v>
      </c>
      <c r="BC274" s="67">
        <f t="shared" si="508"/>
        <v>2830</v>
      </c>
      <c r="BD274" s="66"/>
      <c r="BE274" s="68">
        <f t="shared" si="509"/>
        <v>0</v>
      </c>
      <c r="BF274" s="67">
        <f t="shared" si="510"/>
        <v>516.60000000000036</v>
      </c>
      <c r="BG274" s="66"/>
      <c r="BH274" s="68">
        <f t="shared" ref="BH274:BH283" si="544">IF(OR(D294="NPC06UZDB-GY026M",D294="NPP06UZDB-GY010M",D274="CO155E2-0CM018",D274="CO155E2-0CM023",D274="CO155E2-0CM026",D274="NPP06UZDB-GY150C",D274="NPP06UZDB-GY025M",D274="NPC06UZDB-GY013M",D274="NPP06UZDB-GY001M",D274="NPP06UZDB-GY250C",D274="NPC06UZDB-GY028M",D274="NPC06UZDB-GY018M",D274="NPC06UZDB-GY014M",D274="NPC06UZDB-GY012M",D274="NPC06UZDB-GY011M",D274="NPC06UZDB-GY006M",D274="CO155E2-0CM006",D274="NPP06UZDB-GY005M",D274="NPP06UZDB-GY005M",D274="NPP06UZDB-GY003M",D274="NPP06UZDB-GY002M",D274="NPC06UZDB-GY025M",D274="CO155E2-0CM020",D274="CO155E2-0CM030",D274="NPC06UZDB-GY350C",D274="NPC06UZDB-GY030M",D274="NPC06UZDB-GY020C",D274="NPC06UZDB-GY030M",D274="NPC06UZDB-GY350C",D274="CO155E2-0CM007",D274="NPC06UZDB-GY150C",D274="NPC06UZDB-GY250C",D274="NPC06UZDB-GY007M",D274="CO155E2-0CC050",D274="NPC06UZDB-GY006M",D274="NPC06UZDB-GY008M",D274="NPC06UZDB-GY050C",D274="CO155E2-0CC250",D274="NPC06UZDB-GY750C",D274="NPC06UZDB-GY007M",D274="NPC06UZDB-GY020M",D274="CO155E2-0CC150",D274="CO155E2-0CM015",D274="CO155E2-0CM010",D274="NPC06UZDB-GY450C",D274="NPC06UZDB-GY015M",D274="NPC06UZDB-GY150C",D274="CO155E2-0CM001",D274="CO155E2-0CM002",D274="CO155E2-0CM003",D274="CO155E2-0CM004",D274="CO155E2-0CM005",D274="CO155E2-0CM008",D274="NPC06UZDB-GY010M",D274="NPC06UZDB-GY001M",D274="NPC06UZDB-GY002M",D274="NPC06UZDB-GY003M",D274="NPC06UZDB-GY004M",D274="NPC06UZDB-GY005M",),E274*(F274+0.12),0)</f>
        <v>0</v>
      </c>
      <c r="BI274" s="67">
        <f t="shared" si="540"/>
        <v>8545.6000000000022</v>
      </c>
      <c r="BJ274" s="66"/>
      <c r="BK274" s="68">
        <f t="shared" si="511"/>
        <v>0</v>
      </c>
      <c r="BL274" s="67">
        <f t="shared" si="512"/>
        <v>5372</v>
      </c>
      <c r="BM274" s="66"/>
      <c r="BN274" s="68">
        <f t="shared" si="513"/>
        <v>0</v>
      </c>
      <c r="BO274" s="67">
        <f t="shared" si="514"/>
        <v>6411.4000000000005</v>
      </c>
      <c r="BP274" s="66"/>
      <c r="BQ274" s="68">
        <f t="shared" si="515"/>
        <v>0</v>
      </c>
      <c r="BR274" s="67">
        <f t="shared" si="516"/>
        <v>18465.399999999994</v>
      </c>
      <c r="BS274" s="66"/>
      <c r="BT274" s="66">
        <f t="shared" si="478"/>
        <v>0</v>
      </c>
      <c r="BU274" s="67">
        <f t="shared" si="541"/>
        <v>71097</v>
      </c>
      <c r="BV274" s="66"/>
      <c r="BW274" s="66">
        <f t="shared" si="479"/>
        <v>0</v>
      </c>
      <c r="BX274" s="67">
        <f t="shared" si="456"/>
        <v>53277</v>
      </c>
      <c r="BY274" s="66"/>
      <c r="BZ274" s="66">
        <f t="shared" si="480"/>
        <v>0</v>
      </c>
      <c r="CA274" s="67">
        <f t="shared" si="542"/>
        <v>63513</v>
      </c>
      <c r="CB274" s="66"/>
      <c r="CC274" s="66">
        <f t="shared" si="517"/>
        <v>0</v>
      </c>
      <c r="CD274" s="67">
        <f t="shared" si="467"/>
        <v>269.25</v>
      </c>
      <c r="CE274" s="66"/>
      <c r="CF274" s="66">
        <f t="shared" si="518"/>
        <v>0</v>
      </c>
      <c r="CG274" s="67">
        <f t="shared" si="519"/>
        <v>6982.9</v>
      </c>
      <c r="CH274" s="66"/>
      <c r="CI274" s="66">
        <f t="shared" si="481"/>
        <v>0</v>
      </c>
      <c r="CJ274" s="67">
        <f t="shared" si="520"/>
        <v>8750</v>
      </c>
      <c r="CK274" s="66"/>
      <c r="CL274" s="68">
        <f t="shared" si="521"/>
        <v>0</v>
      </c>
      <c r="CM274" s="79">
        <f t="shared" si="522"/>
        <v>4864</v>
      </c>
      <c r="CN274" s="66"/>
      <c r="CO274" s="68">
        <f t="shared" si="462"/>
        <v>0</v>
      </c>
      <c r="CP274" s="79">
        <f t="shared" si="523"/>
        <v>3955</v>
      </c>
      <c r="CQ274" s="66"/>
      <c r="CR274" s="68">
        <f t="shared" si="482"/>
        <v>0</v>
      </c>
      <c r="CS274" s="79">
        <f t="shared" si="457"/>
        <v>6656</v>
      </c>
      <c r="CT274" s="66"/>
      <c r="CU274" s="68">
        <f t="shared" si="483"/>
        <v>0</v>
      </c>
      <c r="CV274" s="79">
        <f t="shared" si="524"/>
        <v>7769</v>
      </c>
      <c r="CW274" s="66"/>
      <c r="CX274" s="66">
        <f t="shared" si="463"/>
        <v>0</v>
      </c>
      <c r="CY274" s="40">
        <f t="shared" si="448"/>
        <v>6582</v>
      </c>
      <c r="CZ274" s="65"/>
      <c r="DA274" s="66">
        <f t="shared" si="525"/>
        <v>0</v>
      </c>
      <c r="DB274" s="67">
        <f t="shared" si="458"/>
        <v>38056</v>
      </c>
      <c r="DC274" s="66"/>
      <c r="DD274" s="66">
        <f t="shared" si="526"/>
        <v>0</v>
      </c>
      <c r="DE274" s="67">
        <f t="shared" si="459"/>
        <v>34827</v>
      </c>
      <c r="DF274" s="66"/>
      <c r="DG274" s="69">
        <f t="shared" si="527"/>
        <v>0</v>
      </c>
      <c r="DH274" s="67">
        <f t="shared" si="468"/>
        <v>48370</v>
      </c>
      <c r="DI274" s="66"/>
      <c r="DJ274" s="66">
        <f t="shared" si="484"/>
        <v>0</v>
      </c>
      <c r="DK274" s="67">
        <f t="shared" si="528"/>
        <v>3139</v>
      </c>
      <c r="DM274" s="206">
        <f t="shared" si="485"/>
        <v>0</v>
      </c>
      <c r="DN274" s="25">
        <f t="shared" si="486"/>
        <v>0</v>
      </c>
      <c r="DO274" s="5"/>
      <c r="DP274" s="43">
        <f t="shared" si="487"/>
        <v>0</v>
      </c>
      <c r="DQ274" s="27">
        <f t="shared" si="529"/>
        <v>7097</v>
      </c>
      <c r="DR274" s="5"/>
      <c r="DS274" s="43">
        <f t="shared" si="488"/>
        <v>0</v>
      </c>
      <c r="DT274" s="27">
        <f t="shared" si="530"/>
        <v>4846</v>
      </c>
      <c r="DU274" s="5"/>
      <c r="DV274" s="43">
        <f t="shared" si="489"/>
        <v>0</v>
      </c>
      <c r="DW274" s="27">
        <f t="shared" si="531"/>
        <v>4835</v>
      </c>
      <c r="DX274" s="5"/>
      <c r="DY274" s="22">
        <f t="shared" si="490"/>
        <v>0</v>
      </c>
      <c r="DZ274" s="25">
        <f t="shared" si="532"/>
        <v>523</v>
      </c>
      <c r="EA274" s="22"/>
      <c r="EB274" s="22">
        <f t="shared" si="491"/>
        <v>0</v>
      </c>
      <c r="EC274" s="28">
        <f t="shared" si="533"/>
        <v>369</v>
      </c>
      <c r="ED274" s="5"/>
      <c r="EE274" s="43">
        <f t="shared" si="543"/>
        <v>0</v>
      </c>
      <c r="EF274" s="27">
        <f t="shared" si="534"/>
        <v>4769</v>
      </c>
      <c r="EG274" s="66"/>
      <c r="EH274" s="66">
        <f t="shared" si="492"/>
        <v>0</v>
      </c>
      <c r="EI274" s="67">
        <f t="shared" si="535"/>
        <v>24637</v>
      </c>
      <c r="EJ274" s="66"/>
      <c r="EK274" s="66">
        <f t="shared" si="493"/>
        <v>0</v>
      </c>
      <c r="EL274" s="67">
        <f t="shared" si="536"/>
        <v>23267</v>
      </c>
      <c r="EM274" s="110">
        <f t="shared" si="537"/>
        <v>142466.18848400001</v>
      </c>
      <c r="EN274" s="7"/>
      <c r="EO274" s="7"/>
      <c r="EP274" s="7"/>
      <c r="EQ274" s="7"/>
      <c r="ER274" s="7"/>
      <c r="ES274" s="7"/>
      <c r="ET274" s="7"/>
    </row>
    <row r="275" spans="1:150" s="35" customFormat="1" ht="11.25" customHeight="1" x14ac:dyDescent="0.25">
      <c r="A275" s="169">
        <v>46053</v>
      </c>
      <c r="B275" s="193">
        <v>46053</v>
      </c>
      <c r="C275" s="174">
        <v>8004947154</v>
      </c>
      <c r="D275" s="13" t="s">
        <v>226</v>
      </c>
      <c r="E275" s="14">
        <v>20</v>
      </c>
      <c r="F275" s="15">
        <v>16</v>
      </c>
      <c r="G275" s="16">
        <v>191516032248</v>
      </c>
      <c r="H275" s="66"/>
      <c r="I275" s="41">
        <f t="shared" si="469"/>
        <v>0</v>
      </c>
      <c r="J275" s="48">
        <f>J274+H275-I275-40</f>
        <v>119031</v>
      </c>
      <c r="K275" s="66"/>
      <c r="L275" s="41">
        <f t="shared" si="460"/>
        <v>0</v>
      </c>
      <c r="M275" s="48">
        <f>M274+K275-L275-40</f>
        <v>265938</v>
      </c>
      <c r="N275" s="66"/>
      <c r="O275" s="41">
        <f t="shared" si="470"/>
        <v>0</v>
      </c>
      <c r="P275" s="48">
        <f>P274+N275-O275-40</f>
        <v>112908</v>
      </c>
      <c r="Q275" s="66"/>
      <c r="R275" s="66">
        <f t="shared" si="471"/>
        <v>0</v>
      </c>
      <c r="S275" s="67">
        <f>S274+Q275-R275-40</f>
        <v>54688</v>
      </c>
      <c r="T275" s="66"/>
      <c r="U275" s="66">
        <f t="shared" si="494"/>
        <v>0</v>
      </c>
      <c r="V275" s="67">
        <f t="shared" si="495"/>
        <v>67609</v>
      </c>
      <c r="W275" s="136"/>
      <c r="X275" s="69">
        <f t="shared" si="472"/>
        <v>0</v>
      </c>
      <c r="Y275" s="67">
        <f>Y274+W275-X275-322</f>
        <v>12887.8</v>
      </c>
      <c r="Z275" s="66"/>
      <c r="AA275" s="68">
        <f t="shared" si="435"/>
        <v>0</v>
      </c>
      <c r="AB275" s="67">
        <f t="shared" si="496"/>
        <v>4013.5</v>
      </c>
      <c r="AC275" s="66"/>
      <c r="AD275" s="66">
        <f t="shared" si="461"/>
        <v>0</v>
      </c>
      <c r="AE275" s="67">
        <f t="shared" si="497"/>
        <v>7370.3</v>
      </c>
      <c r="AF275" s="66"/>
      <c r="AG275" s="78">
        <f t="shared" si="473"/>
        <v>0</v>
      </c>
      <c r="AH275" s="79">
        <f t="shared" si="498"/>
        <v>8394.7999999999993</v>
      </c>
      <c r="AI275" s="66"/>
      <c r="AJ275" s="68">
        <f t="shared" si="474"/>
        <v>0</v>
      </c>
      <c r="AK275" s="67">
        <f t="shared" si="499"/>
        <v>1078</v>
      </c>
      <c r="AL275" s="66"/>
      <c r="AM275" s="68">
        <f t="shared" si="475"/>
        <v>0</v>
      </c>
      <c r="AN275" s="67">
        <f t="shared" si="500"/>
        <v>811.10000000000014</v>
      </c>
      <c r="AO275" s="66"/>
      <c r="AP275" s="68">
        <f t="shared" si="476"/>
        <v>0</v>
      </c>
      <c r="AQ275" s="67">
        <f t="shared" si="501"/>
        <v>1207.3999999999996</v>
      </c>
      <c r="AR275" s="66"/>
      <c r="AS275" s="68">
        <f t="shared" si="477"/>
        <v>0</v>
      </c>
      <c r="AT275" s="67">
        <f t="shared" si="502"/>
        <v>2107.6</v>
      </c>
      <c r="AU275" s="66"/>
      <c r="AV275" s="66">
        <f t="shared" si="503"/>
        <v>0</v>
      </c>
      <c r="AW275" s="42">
        <f t="shared" si="504"/>
        <v>591.04000000000019</v>
      </c>
      <c r="AX275" s="66"/>
      <c r="AY275" s="66">
        <f t="shared" si="505"/>
        <v>0</v>
      </c>
      <c r="AZ275" s="67">
        <f t="shared" si="506"/>
        <v>1870</v>
      </c>
      <c r="BA275" s="66"/>
      <c r="BB275" s="68">
        <f t="shared" si="507"/>
        <v>0</v>
      </c>
      <c r="BC275" s="67">
        <f t="shared" si="508"/>
        <v>2830</v>
      </c>
      <c r="BD275" s="66"/>
      <c r="BE275" s="68">
        <f t="shared" si="509"/>
        <v>0</v>
      </c>
      <c r="BF275" s="67">
        <f t="shared" si="510"/>
        <v>516.60000000000036</v>
      </c>
      <c r="BG275" s="66"/>
      <c r="BH275" s="68">
        <f t="shared" si="544"/>
        <v>0</v>
      </c>
      <c r="BI275" s="67">
        <f t="shared" si="540"/>
        <v>8545.6000000000022</v>
      </c>
      <c r="BJ275" s="66"/>
      <c r="BK275" s="68">
        <f t="shared" si="511"/>
        <v>0</v>
      </c>
      <c r="BL275" s="67">
        <f t="shared" si="512"/>
        <v>5372</v>
      </c>
      <c r="BM275" s="66"/>
      <c r="BN275" s="68">
        <f t="shared" si="513"/>
        <v>0</v>
      </c>
      <c r="BO275" s="67">
        <f t="shared" si="514"/>
        <v>6411.4000000000005</v>
      </c>
      <c r="BP275" s="66"/>
      <c r="BQ275" s="68">
        <f t="shared" si="515"/>
        <v>0</v>
      </c>
      <c r="BR275" s="67">
        <f t="shared" si="516"/>
        <v>18465.399999999994</v>
      </c>
      <c r="BS275" s="66"/>
      <c r="BT275" s="66">
        <f t="shared" si="478"/>
        <v>0</v>
      </c>
      <c r="BU275" s="67">
        <f t="shared" si="541"/>
        <v>71097</v>
      </c>
      <c r="BV275" s="66"/>
      <c r="BW275" s="66">
        <f t="shared" si="479"/>
        <v>0</v>
      </c>
      <c r="BX275" s="67">
        <f t="shared" si="456"/>
        <v>53277</v>
      </c>
      <c r="BY275" s="66"/>
      <c r="BZ275" s="66">
        <f t="shared" si="480"/>
        <v>0</v>
      </c>
      <c r="CA275" s="67">
        <f t="shared" si="542"/>
        <v>63513</v>
      </c>
      <c r="CB275" s="66"/>
      <c r="CC275" s="66">
        <f t="shared" si="517"/>
        <v>0</v>
      </c>
      <c r="CD275" s="67">
        <f t="shared" si="467"/>
        <v>269.25</v>
      </c>
      <c r="CE275" s="66"/>
      <c r="CF275" s="66">
        <f t="shared" si="518"/>
        <v>0</v>
      </c>
      <c r="CG275" s="67">
        <f t="shared" si="519"/>
        <v>6982.9</v>
      </c>
      <c r="CH275" s="66"/>
      <c r="CI275" s="66">
        <f t="shared" si="481"/>
        <v>0</v>
      </c>
      <c r="CJ275" s="67">
        <f t="shared" si="520"/>
        <v>8750</v>
      </c>
      <c r="CK275" s="66"/>
      <c r="CL275" s="68">
        <f t="shared" si="521"/>
        <v>0</v>
      </c>
      <c r="CM275" s="79">
        <f t="shared" si="522"/>
        <v>4864</v>
      </c>
      <c r="CN275" s="66"/>
      <c r="CO275" s="68">
        <f t="shared" si="462"/>
        <v>0</v>
      </c>
      <c r="CP275" s="79">
        <f t="shared" si="523"/>
        <v>3955</v>
      </c>
      <c r="CQ275" s="66"/>
      <c r="CR275" s="68">
        <f t="shared" si="482"/>
        <v>0</v>
      </c>
      <c r="CS275" s="79">
        <f t="shared" si="457"/>
        <v>6656</v>
      </c>
      <c r="CT275" s="66"/>
      <c r="CU275" s="68">
        <f t="shared" si="483"/>
        <v>0</v>
      </c>
      <c r="CV275" s="79">
        <f t="shared" si="524"/>
        <v>7769</v>
      </c>
      <c r="CW275" s="66"/>
      <c r="CX275" s="66">
        <f t="shared" si="463"/>
        <v>0</v>
      </c>
      <c r="CY275" s="40">
        <f t="shared" si="448"/>
        <v>6582</v>
      </c>
      <c r="CZ275" s="65"/>
      <c r="DA275" s="66">
        <f t="shared" si="525"/>
        <v>0</v>
      </c>
      <c r="DB275" s="67">
        <f t="shared" si="458"/>
        <v>38056</v>
      </c>
      <c r="DC275" s="66"/>
      <c r="DD275" s="66">
        <f t="shared" si="526"/>
        <v>0</v>
      </c>
      <c r="DE275" s="67">
        <f t="shared" si="459"/>
        <v>34827</v>
      </c>
      <c r="DF275" s="66"/>
      <c r="DG275" s="69">
        <f t="shared" si="527"/>
        <v>0</v>
      </c>
      <c r="DH275" s="67">
        <f t="shared" si="468"/>
        <v>48370</v>
      </c>
      <c r="DI275" s="66"/>
      <c r="DJ275" s="66">
        <f t="shared" si="484"/>
        <v>0</v>
      </c>
      <c r="DK275" s="67">
        <f t="shared" si="528"/>
        <v>3139</v>
      </c>
      <c r="DL275" s="210"/>
      <c r="DM275" s="206">
        <f t="shared" si="485"/>
        <v>0</v>
      </c>
      <c r="DN275" s="25">
        <f t="shared" si="486"/>
        <v>0</v>
      </c>
      <c r="DO275" s="5"/>
      <c r="DP275" s="43">
        <f t="shared" si="487"/>
        <v>0</v>
      </c>
      <c r="DQ275" s="27">
        <f t="shared" si="529"/>
        <v>7097</v>
      </c>
      <c r="DR275" s="5"/>
      <c r="DS275" s="43">
        <f t="shared" si="488"/>
        <v>0</v>
      </c>
      <c r="DT275" s="27">
        <f t="shared" si="530"/>
        <v>4846</v>
      </c>
      <c r="DU275" s="5"/>
      <c r="DV275" s="43">
        <f t="shared" si="489"/>
        <v>0</v>
      </c>
      <c r="DW275" s="27">
        <f t="shared" si="531"/>
        <v>4835</v>
      </c>
      <c r="DX275" s="5"/>
      <c r="DY275" s="22">
        <f t="shared" si="490"/>
        <v>0</v>
      </c>
      <c r="DZ275" s="25">
        <f t="shared" si="532"/>
        <v>523</v>
      </c>
      <c r="EA275" s="22"/>
      <c r="EB275" s="22">
        <f t="shared" si="491"/>
        <v>0</v>
      </c>
      <c r="EC275" s="28">
        <f t="shared" si="533"/>
        <v>369</v>
      </c>
      <c r="ED275" s="5"/>
      <c r="EE275" s="43">
        <f t="shared" si="543"/>
        <v>0</v>
      </c>
      <c r="EF275" s="27">
        <f t="shared" si="534"/>
        <v>4769</v>
      </c>
      <c r="EG275" s="66"/>
      <c r="EH275" s="66">
        <f t="shared" si="492"/>
        <v>0</v>
      </c>
      <c r="EI275" s="67">
        <f t="shared" si="535"/>
        <v>24637</v>
      </c>
      <c r="EJ275" s="66"/>
      <c r="EK275" s="66">
        <f t="shared" si="493"/>
        <v>0</v>
      </c>
      <c r="EL275" s="67">
        <f t="shared" si="536"/>
        <v>23267</v>
      </c>
      <c r="EM275" s="110">
        <f t="shared" si="537"/>
        <v>142367.63248400003</v>
      </c>
    </row>
    <row r="276" spans="1:150" s="35" customFormat="1" ht="11.25" customHeight="1" x14ac:dyDescent="0.25">
      <c r="A276" s="169">
        <v>46053</v>
      </c>
      <c r="B276" s="193">
        <v>46053</v>
      </c>
      <c r="C276" s="174">
        <v>8004947157</v>
      </c>
      <c r="D276" s="13" t="s">
        <v>228</v>
      </c>
      <c r="E276" s="14">
        <v>25</v>
      </c>
      <c r="F276" s="15">
        <v>7</v>
      </c>
      <c r="G276" s="16">
        <v>191516032309</v>
      </c>
      <c r="H276" s="66"/>
      <c r="I276" s="41">
        <f t="shared" si="469"/>
        <v>50</v>
      </c>
      <c r="J276" s="48">
        <f t="shared" ref="J276:J285" si="545">J275+H276-I276</f>
        <v>118981</v>
      </c>
      <c r="K276" s="66"/>
      <c r="L276" s="41">
        <f t="shared" si="460"/>
        <v>50</v>
      </c>
      <c r="M276" s="48">
        <f t="shared" ref="M276:M285" si="546">M275+K276-L276</f>
        <v>265888</v>
      </c>
      <c r="N276" s="66"/>
      <c r="O276" s="41">
        <f t="shared" si="470"/>
        <v>50</v>
      </c>
      <c r="P276" s="48">
        <f t="shared" ref="P276:P285" si="547">P275+N276-O276</f>
        <v>112858</v>
      </c>
      <c r="Q276" s="66"/>
      <c r="R276" s="66">
        <f t="shared" si="471"/>
        <v>50</v>
      </c>
      <c r="S276" s="67">
        <f t="shared" ref="S276:S285" si="548">S275+Q276-R276</f>
        <v>54638</v>
      </c>
      <c r="T276" s="66"/>
      <c r="U276" s="66">
        <f t="shared" si="494"/>
        <v>0</v>
      </c>
      <c r="V276" s="67">
        <f t="shared" si="495"/>
        <v>67609</v>
      </c>
      <c r="W276" s="136"/>
      <c r="X276" s="69">
        <f t="shared" si="472"/>
        <v>177.5</v>
      </c>
      <c r="Y276" s="67">
        <f t="shared" ref="Y276:Y285" si="549">Y275+W276-X276</f>
        <v>12710.3</v>
      </c>
      <c r="Z276" s="66"/>
      <c r="AA276" s="68">
        <f t="shared" si="435"/>
        <v>0</v>
      </c>
      <c r="AB276" s="67">
        <f t="shared" si="496"/>
        <v>4013.5</v>
      </c>
      <c r="AC276" s="66"/>
      <c r="AD276" s="66">
        <f t="shared" si="461"/>
        <v>0</v>
      </c>
      <c r="AE276" s="67">
        <f t="shared" si="497"/>
        <v>7370.3</v>
      </c>
      <c r="AF276" s="66"/>
      <c r="AG276" s="78">
        <f t="shared" si="473"/>
        <v>0</v>
      </c>
      <c r="AH276" s="79">
        <f t="shared" si="498"/>
        <v>8394.7999999999993</v>
      </c>
      <c r="AI276" s="66"/>
      <c r="AJ276" s="68">
        <f t="shared" si="474"/>
        <v>0</v>
      </c>
      <c r="AK276" s="67">
        <f t="shared" si="499"/>
        <v>1078</v>
      </c>
      <c r="AL276" s="66"/>
      <c r="AM276" s="68">
        <f t="shared" si="475"/>
        <v>0</v>
      </c>
      <c r="AN276" s="67">
        <f t="shared" si="500"/>
        <v>811.10000000000014</v>
      </c>
      <c r="AO276" s="66"/>
      <c r="AP276" s="68">
        <f t="shared" si="476"/>
        <v>0</v>
      </c>
      <c r="AQ276" s="67">
        <f t="shared" si="501"/>
        <v>1207.3999999999996</v>
      </c>
      <c r="AR276" s="66"/>
      <c r="AS276" s="68">
        <f t="shared" si="477"/>
        <v>0</v>
      </c>
      <c r="AT276" s="67">
        <f t="shared" si="502"/>
        <v>2107.6</v>
      </c>
      <c r="AU276" s="66"/>
      <c r="AV276" s="66">
        <f t="shared" si="503"/>
        <v>0</v>
      </c>
      <c r="AW276" s="42">
        <f t="shared" si="504"/>
        <v>591.04000000000019</v>
      </c>
      <c r="AX276" s="66"/>
      <c r="AY276" s="66">
        <f t="shared" si="505"/>
        <v>0</v>
      </c>
      <c r="AZ276" s="67">
        <f t="shared" si="506"/>
        <v>1870</v>
      </c>
      <c r="BA276" s="66"/>
      <c r="BB276" s="68">
        <f t="shared" si="507"/>
        <v>0</v>
      </c>
      <c r="BC276" s="67">
        <f t="shared" si="508"/>
        <v>2830</v>
      </c>
      <c r="BD276" s="66"/>
      <c r="BE276" s="68">
        <f t="shared" si="509"/>
        <v>0</v>
      </c>
      <c r="BF276" s="67">
        <f t="shared" si="510"/>
        <v>516.60000000000036</v>
      </c>
      <c r="BG276" s="66"/>
      <c r="BH276" s="68">
        <f t="shared" si="544"/>
        <v>0</v>
      </c>
      <c r="BI276" s="67">
        <f t="shared" si="540"/>
        <v>8545.6000000000022</v>
      </c>
      <c r="BJ276" s="66"/>
      <c r="BK276" s="68">
        <f t="shared" si="511"/>
        <v>0</v>
      </c>
      <c r="BL276" s="67">
        <f t="shared" si="512"/>
        <v>5372</v>
      </c>
      <c r="BM276" s="66"/>
      <c r="BN276" s="68">
        <f t="shared" si="513"/>
        <v>0</v>
      </c>
      <c r="BO276" s="67">
        <f t="shared" si="514"/>
        <v>6411.4000000000005</v>
      </c>
      <c r="BP276" s="66"/>
      <c r="BQ276" s="68">
        <f t="shared" si="515"/>
        <v>0</v>
      </c>
      <c r="BR276" s="67">
        <f t="shared" si="516"/>
        <v>18465.399999999994</v>
      </c>
      <c r="BS276" s="66"/>
      <c r="BT276" s="66">
        <f t="shared" si="478"/>
        <v>0</v>
      </c>
      <c r="BU276" s="67">
        <f t="shared" si="541"/>
        <v>71097</v>
      </c>
      <c r="BV276" s="66"/>
      <c r="BW276" s="66">
        <f t="shared" si="479"/>
        <v>0</v>
      </c>
      <c r="BX276" s="67">
        <f t="shared" si="456"/>
        <v>53277</v>
      </c>
      <c r="BY276" s="66"/>
      <c r="BZ276" s="66">
        <f t="shared" si="480"/>
        <v>0</v>
      </c>
      <c r="CA276" s="67">
        <f t="shared" si="542"/>
        <v>63513</v>
      </c>
      <c r="CB276" s="66"/>
      <c r="CC276" s="66">
        <f t="shared" si="517"/>
        <v>0</v>
      </c>
      <c r="CD276" s="67">
        <f t="shared" si="467"/>
        <v>269.25</v>
      </c>
      <c r="CE276" s="66"/>
      <c r="CF276" s="66">
        <f t="shared" si="518"/>
        <v>0</v>
      </c>
      <c r="CG276" s="67">
        <f t="shared" si="519"/>
        <v>6982.9</v>
      </c>
      <c r="CH276" s="66"/>
      <c r="CI276" s="66">
        <f t="shared" si="481"/>
        <v>0</v>
      </c>
      <c r="CJ276" s="67">
        <f t="shared" si="520"/>
        <v>8750</v>
      </c>
      <c r="CK276" s="66"/>
      <c r="CL276" s="68">
        <f t="shared" si="521"/>
        <v>0</v>
      </c>
      <c r="CM276" s="79">
        <f t="shared" si="522"/>
        <v>4864</v>
      </c>
      <c r="CN276" s="66"/>
      <c r="CO276" s="68">
        <f t="shared" si="462"/>
        <v>0</v>
      </c>
      <c r="CP276" s="79">
        <f t="shared" si="523"/>
        <v>3955</v>
      </c>
      <c r="CQ276" s="66"/>
      <c r="CR276" s="68">
        <f t="shared" si="482"/>
        <v>0</v>
      </c>
      <c r="CS276" s="79">
        <f t="shared" si="457"/>
        <v>6656</v>
      </c>
      <c r="CT276" s="66"/>
      <c r="CU276" s="68">
        <f t="shared" si="483"/>
        <v>0</v>
      </c>
      <c r="CV276" s="79">
        <f t="shared" si="524"/>
        <v>7769</v>
      </c>
      <c r="CW276" s="66"/>
      <c r="CX276" s="66">
        <f t="shared" si="463"/>
        <v>0</v>
      </c>
      <c r="CY276" s="40">
        <f t="shared" si="448"/>
        <v>6582</v>
      </c>
      <c r="CZ276" s="65"/>
      <c r="DA276" s="66">
        <f t="shared" si="525"/>
        <v>0</v>
      </c>
      <c r="DB276" s="67">
        <f t="shared" si="458"/>
        <v>38056</v>
      </c>
      <c r="DC276" s="66"/>
      <c r="DD276" s="66">
        <f t="shared" si="526"/>
        <v>0</v>
      </c>
      <c r="DE276" s="67">
        <f t="shared" si="459"/>
        <v>34827</v>
      </c>
      <c r="DF276" s="66"/>
      <c r="DG276" s="69">
        <f t="shared" si="527"/>
        <v>0</v>
      </c>
      <c r="DH276" s="67">
        <f t="shared" si="468"/>
        <v>48370</v>
      </c>
      <c r="DI276" s="66"/>
      <c r="DJ276" s="66">
        <f t="shared" si="484"/>
        <v>0</v>
      </c>
      <c r="DK276" s="67">
        <f t="shared" si="528"/>
        <v>3139</v>
      </c>
      <c r="DL276" s="210"/>
      <c r="DM276" s="206">
        <f t="shared" si="485"/>
        <v>0</v>
      </c>
      <c r="DN276" s="25">
        <f t="shared" si="486"/>
        <v>0</v>
      </c>
      <c r="DO276" s="5"/>
      <c r="DP276" s="43">
        <f t="shared" si="487"/>
        <v>0</v>
      </c>
      <c r="DQ276" s="27">
        <f t="shared" si="529"/>
        <v>7097</v>
      </c>
      <c r="DR276" s="5"/>
      <c r="DS276" s="43">
        <f t="shared" si="488"/>
        <v>0</v>
      </c>
      <c r="DT276" s="27">
        <f t="shared" si="530"/>
        <v>4846</v>
      </c>
      <c r="DU276" s="5"/>
      <c r="DV276" s="43">
        <f t="shared" si="489"/>
        <v>0</v>
      </c>
      <c r="DW276" s="27">
        <f t="shared" si="531"/>
        <v>4835</v>
      </c>
      <c r="DX276" s="5"/>
      <c r="DY276" s="22">
        <f t="shared" si="490"/>
        <v>0</v>
      </c>
      <c r="DZ276" s="25">
        <f t="shared" si="532"/>
        <v>523</v>
      </c>
      <c r="EA276" s="22"/>
      <c r="EB276" s="22">
        <f t="shared" si="491"/>
        <v>0</v>
      </c>
      <c r="EC276" s="28">
        <f t="shared" si="533"/>
        <v>369</v>
      </c>
      <c r="ED276" s="5"/>
      <c r="EE276" s="43">
        <f t="shared" si="543"/>
        <v>0</v>
      </c>
      <c r="EF276" s="27">
        <f t="shared" si="534"/>
        <v>4769</v>
      </c>
      <c r="EG276" s="66"/>
      <c r="EH276" s="66">
        <f t="shared" si="492"/>
        <v>0</v>
      </c>
      <c r="EI276" s="67">
        <f t="shared" si="535"/>
        <v>24637</v>
      </c>
      <c r="EJ276" s="66"/>
      <c r="EK276" s="66">
        <f t="shared" si="493"/>
        <v>0</v>
      </c>
      <c r="EL276" s="67">
        <f t="shared" si="536"/>
        <v>23267</v>
      </c>
      <c r="EM276" s="110">
        <f t="shared" si="537"/>
        <v>142307.70288400003</v>
      </c>
    </row>
    <row r="277" spans="1:150" ht="11.25" customHeight="1" x14ac:dyDescent="0.25">
      <c r="A277" s="169">
        <v>46053</v>
      </c>
      <c r="B277" s="193">
        <v>46053</v>
      </c>
      <c r="C277" s="174">
        <v>8004947160</v>
      </c>
      <c r="D277" s="13" t="s">
        <v>211</v>
      </c>
      <c r="E277" s="14">
        <v>40</v>
      </c>
      <c r="F277" s="15">
        <v>2</v>
      </c>
      <c r="G277" s="16">
        <v>191516032354</v>
      </c>
      <c r="H277" s="66"/>
      <c r="I277" s="41">
        <f t="shared" si="469"/>
        <v>80</v>
      </c>
      <c r="J277" s="48">
        <f t="shared" si="545"/>
        <v>118901</v>
      </c>
      <c r="K277" s="66"/>
      <c r="L277" s="41">
        <f t="shared" si="460"/>
        <v>80</v>
      </c>
      <c r="M277" s="48">
        <f t="shared" si="546"/>
        <v>265808</v>
      </c>
      <c r="N277" s="66"/>
      <c r="O277" s="41">
        <f t="shared" si="470"/>
        <v>80</v>
      </c>
      <c r="P277" s="48">
        <f t="shared" si="547"/>
        <v>112778</v>
      </c>
      <c r="Q277" s="66"/>
      <c r="R277" s="66">
        <f t="shared" si="471"/>
        <v>80</v>
      </c>
      <c r="S277" s="67">
        <f t="shared" si="548"/>
        <v>54558</v>
      </c>
      <c r="T277" s="66"/>
      <c r="U277" s="66">
        <f t="shared" si="494"/>
        <v>0</v>
      </c>
      <c r="V277" s="67">
        <f t="shared" si="495"/>
        <v>67609</v>
      </c>
      <c r="X277" s="69">
        <f t="shared" si="472"/>
        <v>84</v>
      </c>
      <c r="Y277" s="67">
        <f t="shared" si="549"/>
        <v>12626.3</v>
      </c>
      <c r="Z277" s="66"/>
      <c r="AA277" s="68">
        <f t="shared" ref="AA277:AA340" si="550">IF(OR(D277="NPP6ASZDB-GY015M",D277="NPP6ASZDB-GY010M",D277="NPP6ASZDB-GY002M",D277="NPP6ASZDB-GY150C",D277="NPP6ASZDB-GY005M",D277="NPC6ASZDB-GY020C",D277="NPC06SZDB-GY008M",D277="NPC06SZDB-GY013M",D277="NPC06SZDB-GY018M",D277="NPC6ASZDB-GY750C",D277="NPC6ASZDB-GY009M",D277="NPC6ASZDB-GY025C",D277="NPC06SZDB-GY005M",D277="NPC6ASZDB-GY125C",D277="NPC6ASZDB-GY350C",D277="NPC6ASZDB-GY075C",D277="NPC6ASZDB-GY006M",D277="NPC06SZDB-GY015C",D277="NPC6ASZDB-GY450C",D277="NPC6ASZDB-GY050C",D277="NPC6ASZDB-GY050C",D277="NPC6ASZDB-GY250C",D277="NPC06SZDB-GY003M",D277="NPC6ASZDB-GY007M",D277="NPC06SZDB-GY006M",D277="NPC06SZDB-GY015M",D277="NPC06SZDB-GY001M",D277="NPC06SZDB-GY002M",D277="NPC6ASZDB-GY015M",D277="NPC06SZDB-GY010M",D277="NPC6ASZDB-GY150C",D277="NPC6ASZDB-GY008M",D277="NPC6ASZDB-GY012M",D277="NPC6ASZDB-GY015M",D277="NPC6ASZDB-GY018M",D277="NPC6ASZDB-GY001M",D277="NPC6ASZDB-GY002M",D277="NPC6ASZDB-GY003M",D277="NPC6ASZDB-GY004M",D277="NPC6ASZDB-GY005M",D277="NPC6ASZDB-GY010M",D277="NPC6ASZDB-GY020M",D277="NPC6ASZDB-GY025M",D277="NPC6ASZDB-GY030M",D277="NPC6ASZDB-GY030C",D277="NPC6ASZDB-GY015C",),E277*(F277+0.1),0)</f>
        <v>0</v>
      </c>
      <c r="AB277" s="67">
        <f t="shared" si="496"/>
        <v>4013.5</v>
      </c>
      <c r="AC277" s="66"/>
      <c r="AD277" s="66">
        <f t="shared" si="461"/>
        <v>0</v>
      </c>
      <c r="AE277" s="67">
        <f t="shared" si="497"/>
        <v>7370.3</v>
      </c>
      <c r="AF277" s="66"/>
      <c r="AG277" s="78">
        <f t="shared" si="473"/>
        <v>0</v>
      </c>
      <c r="AH277" s="79">
        <f t="shared" si="498"/>
        <v>8394.7999999999993</v>
      </c>
      <c r="AI277" s="66"/>
      <c r="AJ277" s="68">
        <f t="shared" si="474"/>
        <v>0</v>
      </c>
      <c r="AK277" s="67">
        <f t="shared" si="499"/>
        <v>1078</v>
      </c>
      <c r="AL277" s="66"/>
      <c r="AM277" s="68">
        <f t="shared" si="475"/>
        <v>0</v>
      </c>
      <c r="AN277" s="67">
        <f t="shared" si="500"/>
        <v>811.10000000000014</v>
      </c>
      <c r="AO277" s="66"/>
      <c r="AP277" s="68">
        <f t="shared" si="476"/>
        <v>0</v>
      </c>
      <c r="AQ277" s="67">
        <f t="shared" si="501"/>
        <v>1207.3999999999996</v>
      </c>
      <c r="AR277" s="66"/>
      <c r="AS277" s="68">
        <f t="shared" si="477"/>
        <v>0</v>
      </c>
      <c r="AT277" s="67">
        <f t="shared" si="502"/>
        <v>2107.6</v>
      </c>
      <c r="AU277" s="66"/>
      <c r="AV277" s="66">
        <f t="shared" si="503"/>
        <v>0</v>
      </c>
      <c r="AW277" s="42">
        <f t="shared" si="504"/>
        <v>591.04000000000019</v>
      </c>
      <c r="AX277" s="66"/>
      <c r="AY277" s="66">
        <f t="shared" si="505"/>
        <v>0</v>
      </c>
      <c r="AZ277" s="67">
        <f t="shared" si="506"/>
        <v>1870</v>
      </c>
      <c r="BA277" s="66"/>
      <c r="BB277" s="68">
        <f t="shared" si="507"/>
        <v>0</v>
      </c>
      <c r="BC277" s="67">
        <f t="shared" si="508"/>
        <v>2830</v>
      </c>
      <c r="BD277" s="66"/>
      <c r="BE277" s="68">
        <f t="shared" si="509"/>
        <v>0</v>
      </c>
      <c r="BF277" s="67">
        <f t="shared" si="510"/>
        <v>516.60000000000036</v>
      </c>
      <c r="BG277" s="66"/>
      <c r="BH277" s="68">
        <f t="shared" si="544"/>
        <v>0</v>
      </c>
      <c r="BI277" s="67">
        <f t="shared" si="540"/>
        <v>8545.6000000000022</v>
      </c>
      <c r="BJ277" s="66"/>
      <c r="BK277" s="68">
        <f t="shared" si="511"/>
        <v>0</v>
      </c>
      <c r="BL277" s="67">
        <f t="shared" si="512"/>
        <v>5372</v>
      </c>
      <c r="BM277" s="66"/>
      <c r="BN277" s="68">
        <f t="shared" si="513"/>
        <v>0</v>
      </c>
      <c r="BO277" s="67">
        <f t="shared" si="514"/>
        <v>6411.4000000000005</v>
      </c>
      <c r="BP277" s="66"/>
      <c r="BQ277" s="68">
        <f t="shared" si="515"/>
        <v>0</v>
      </c>
      <c r="BR277" s="67">
        <f t="shared" si="516"/>
        <v>18465.399999999994</v>
      </c>
      <c r="BS277" s="66"/>
      <c r="BT277" s="66">
        <f t="shared" si="478"/>
        <v>0</v>
      </c>
      <c r="BU277" s="67">
        <f t="shared" si="541"/>
        <v>71097</v>
      </c>
      <c r="BV277" s="66"/>
      <c r="BW277" s="66">
        <f t="shared" si="479"/>
        <v>0</v>
      </c>
      <c r="BX277" s="67">
        <f t="shared" ref="BX277:BX308" si="551">+BX276+BV277-BW277</f>
        <v>53277</v>
      </c>
      <c r="BY277" s="66"/>
      <c r="BZ277" s="66">
        <f t="shared" si="480"/>
        <v>0</v>
      </c>
      <c r="CA277" s="67">
        <f t="shared" si="542"/>
        <v>63513</v>
      </c>
      <c r="CB277" s="66"/>
      <c r="CC277" s="66">
        <f t="shared" si="517"/>
        <v>0</v>
      </c>
      <c r="CD277" s="67">
        <f t="shared" si="467"/>
        <v>269.25</v>
      </c>
      <c r="CE277" s="66"/>
      <c r="CF277" s="66">
        <f t="shared" si="518"/>
        <v>0</v>
      </c>
      <c r="CG277" s="67">
        <f t="shared" si="519"/>
        <v>6982.9</v>
      </c>
      <c r="CH277" s="66"/>
      <c r="CI277" s="66">
        <f t="shared" si="481"/>
        <v>0</v>
      </c>
      <c r="CJ277" s="67">
        <f t="shared" si="520"/>
        <v>8750</v>
      </c>
      <c r="CK277" s="66"/>
      <c r="CL277" s="68">
        <f t="shared" si="521"/>
        <v>0</v>
      </c>
      <c r="CM277" s="79">
        <f t="shared" si="522"/>
        <v>4864</v>
      </c>
      <c r="CN277" s="66"/>
      <c r="CO277" s="68">
        <f t="shared" si="462"/>
        <v>0</v>
      </c>
      <c r="CP277" s="79">
        <f t="shared" si="523"/>
        <v>3955</v>
      </c>
      <c r="CQ277" s="66"/>
      <c r="CR277" s="68">
        <f t="shared" si="482"/>
        <v>0</v>
      </c>
      <c r="CS277" s="79">
        <f t="shared" si="457"/>
        <v>6656</v>
      </c>
      <c r="CT277" s="66"/>
      <c r="CU277" s="68">
        <f t="shared" si="483"/>
        <v>0</v>
      </c>
      <c r="CV277" s="79">
        <f t="shared" si="524"/>
        <v>7769</v>
      </c>
      <c r="CW277" s="66"/>
      <c r="CX277" s="66">
        <f t="shared" si="463"/>
        <v>0</v>
      </c>
      <c r="CY277" s="40">
        <f t="shared" si="448"/>
        <v>6582</v>
      </c>
      <c r="CZ277" s="65"/>
      <c r="DA277" s="66">
        <f t="shared" si="525"/>
        <v>0</v>
      </c>
      <c r="DB277" s="67">
        <f t="shared" si="458"/>
        <v>38056</v>
      </c>
      <c r="DC277" s="66"/>
      <c r="DD277" s="66">
        <f t="shared" si="526"/>
        <v>0</v>
      </c>
      <c r="DE277" s="67">
        <f t="shared" si="459"/>
        <v>34827</v>
      </c>
      <c r="DF277" s="66"/>
      <c r="DG277" s="69">
        <f t="shared" si="527"/>
        <v>0</v>
      </c>
      <c r="DH277" s="67">
        <f t="shared" si="468"/>
        <v>48370</v>
      </c>
      <c r="DI277" s="66"/>
      <c r="DJ277" s="66">
        <f t="shared" si="484"/>
        <v>0</v>
      </c>
      <c r="DK277" s="67">
        <f t="shared" si="528"/>
        <v>3139</v>
      </c>
      <c r="DM277" s="206">
        <f t="shared" si="485"/>
        <v>0</v>
      </c>
      <c r="DN277" s="25">
        <f t="shared" si="486"/>
        <v>0</v>
      </c>
      <c r="DO277" s="5"/>
      <c r="DP277" s="43">
        <f t="shared" si="487"/>
        <v>0</v>
      </c>
      <c r="DQ277" s="27">
        <f t="shared" si="529"/>
        <v>7097</v>
      </c>
      <c r="DR277" s="5"/>
      <c r="DS277" s="43">
        <f t="shared" si="488"/>
        <v>0</v>
      </c>
      <c r="DT277" s="27">
        <f t="shared" si="530"/>
        <v>4846</v>
      </c>
      <c r="DU277" s="5"/>
      <c r="DV277" s="43">
        <f t="shared" si="489"/>
        <v>0</v>
      </c>
      <c r="DW277" s="27">
        <f t="shared" si="531"/>
        <v>4835</v>
      </c>
      <c r="DX277" s="5"/>
      <c r="DY277" s="22">
        <f t="shared" si="490"/>
        <v>0</v>
      </c>
      <c r="DZ277" s="25">
        <f t="shared" si="532"/>
        <v>523</v>
      </c>
      <c r="EA277" s="22"/>
      <c r="EB277" s="22">
        <f t="shared" si="491"/>
        <v>0</v>
      </c>
      <c r="EC277" s="28">
        <f t="shared" si="533"/>
        <v>369</v>
      </c>
      <c r="ED277" s="5"/>
      <c r="EE277" s="43">
        <f t="shared" si="543"/>
        <v>0</v>
      </c>
      <c r="EF277" s="27">
        <f t="shared" si="534"/>
        <v>4769</v>
      </c>
      <c r="EG277" s="66"/>
      <c r="EH277" s="66">
        <f t="shared" si="492"/>
        <v>0</v>
      </c>
      <c r="EI277" s="67">
        <f t="shared" si="535"/>
        <v>24637</v>
      </c>
      <c r="EJ277" s="66"/>
      <c r="EK277" s="66">
        <f t="shared" si="493"/>
        <v>0</v>
      </c>
      <c r="EL277" s="67">
        <f t="shared" si="536"/>
        <v>23267</v>
      </c>
      <c r="EM277" s="110">
        <f t="shared" si="537"/>
        <v>142143.85712400003</v>
      </c>
      <c r="EN277" s="7"/>
      <c r="EO277" s="7"/>
      <c r="EP277" s="7"/>
      <c r="EQ277" s="7"/>
      <c r="ER277" s="7"/>
      <c r="ES277" s="7"/>
      <c r="ET277" s="7"/>
    </row>
    <row r="278" spans="1:150" ht="11.25" customHeight="1" x14ac:dyDescent="0.25">
      <c r="A278" s="169">
        <v>46053</v>
      </c>
      <c r="B278" s="193">
        <v>46053</v>
      </c>
      <c r="C278" s="174">
        <v>8004948259</v>
      </c>
      <c r="D278" s="13" t="s">
        <v>234</v>
      </c>
      <c r="E278" s="14">
        <v>16</v>
      </c>
      <c r="F278" s="15">
        <v>20</v>
      </c>
      <c r="G278" s="16">
        <v>191516031869</v>
      </c>
      <c r="H278" s="66"/>
      <c r="I278" s="41">
        <f t="shared" si="469"/>
        <v>32</v>
      </c>
      <c r="J278" s="48">
        <f t="shared" si="545"/>
        <v>118869</v>
      </c>
      <c r="K278" s="66"/>
      <c r="L278" s="41">
        <f t="shared" si="460"/>
        <v>32</v>
      </c>
      <c r="M278" s="48">
        <f t="shared" si="546"/>
        <v>265776</v>
      </c>
      <c r="N278" s="66"/>
      <c r="O278" s="41">
        <f t="shared" si="470"/>
        <v>32</v>
      </c>
      <c r="P278" s="48">
        <f t="shared" si="547"/>
        <v>112746</v>
      </c>
      <c r="Q278" s="66"/>
      <c r="R278" s="66">
        <f t="shared" si="471"/>
        <v>32</v>
      </c>
      <c r="S278" s="67">
        <f t="shared" si="548"/>
        <v>54526</v>
      </c>
      <c r="T278" s="66"/>
      <c r="U278" s="66">
        <f t="shared" si="494"/>
        <v>0</v>
      </c>
      <c r="V278" s="67">
        <f t="shared" si="495"/>
        <v>67609</v>
      </c>
      <c r="X278" s="69">
        <f t="shared" si="472"/>
        <v>0</v>
      </c>
      <c r="Y278" s="67">
        <f t="shared" si="549"/>
        <v>12626.3</v>
      </c>
      <c r="Z278" s="66"/>
      <c r="AA278" s="68">
        <f t="shared" si="550"/>
        <v>0</v>
      </c>
      <c r="AB278" s="67">
        <f t="shared" si="496"/>
        <v>4013.5</v>
      </c>
      <c r="AC278" s="66"/>
      <c r="AD278" s="66">
        <f t="shared" si="461"/>
        <v>321.60000000000002</v>
      </c>
      <c r="AE278" s="67">
        <f t="shared" si="497"/>
        <v>7048.7</v>
      </c>
      <c r="AF278" s="66"/>
      <c r="AG278" s="78">
        <f t="shared" si="473"/>
        <v>0</v>
      </c>
      <c r="AH278" s="79">
        <f t="shared" si="498"/>
        <v>8394.7999999999993</v>
      </c>
      <c r="AI278" s="66"/>
      <c r="AJ278" s="68">
        <f t="shared" si="474"/>
        <v>0</v>
      </c>
      <c r="AK278" s="67">
        <f t="shared" si="499"/>
        <v>1078</v>
      </c>
      <c r="AL278" s="66"/>
      <c r="AM278" s="68">
        <f t="shared" si="475"/>
        <v>0</v>
      </c>
      <c r="AN278" s="67">
        <f t="shared" si="500"/>
        <v>811.10000000000014</v>
      </c>
      <c r="AO278" s="66"/>
      <c r="AP278" s="68">
        <f t="shared" si="476"/>
        <v>0</v>
      </c>
      <c r="AQ278" s="67">
        <f t="shared" si="501"/>
        <v>1207.3999999999996</v>
      </c>
      <c r="AR278" s="66"/>
      <c r="AS278" s="68">
        <f t="shared" si="477"/>
        <v>0</v>
      </c>
      <c r="AT278" s="67">
        <f t="shared" si="502"/>
        <v>2107.6</v>
      </c>
      <c r="AU278" s="66"/>
      <c r="AV278" s="66">
        <f t="shared" si="503"/>
        <v>0</v>
      </c>
      <c r="AW278" s="42">
        <f t="shared" si="504"/>
        <v>591.04000000000019</v>
      </c>
      <c r="AX278" s="66"/>
      <c r="AY278" s="66">
        <f t="shared" si="505"/>
        <v>0</v>
      </c>
      <c r="AZ278" s="67">
        <f t="shared" si="506"/>
        <v>1870</v>
      </c>
      <c r="BA278" s="66"/>
      <c r="BB278" s="68">
        <f t="shared" si="507"/>
        <v>0</v>
      </c>
      <c r="BC278" s="67">
        <f t="shared" si="508"/>
        <v>2830</v>
      </c>
      <c r="BD278" s="66"/>
      <c r="BE278" s="68">
        <f t="shared" si="509"/>
        <v>0</v>
      </c>
      <c r="BF278" s="67">
        <f t="shared" si="510"/>
        <v>516.60000000000036</v>
      </c>
      <c r="BG278" s="66"/>
      <c r="BH278" s="68">
        <f t="shared" si="544"/>
        <v>0</v>
      </c>
      <c r="BI278" s="67">
        <f t="shared" si="540"/>
        <v>8545.6000000000022</v>
      </c>
      <c r="BJ278" s="66"/>
      <c r="BK278" s="68">
        <f t="shared" si="511"/>
        <v>0</v>
      </c>
      <c r="BL278" s="67">
        <f t="shared" si="512"/>
        <v>5372</v>
      </c>
      <c r="BM278" s="66"/>
      <c r="BN278" s="68">
        <f t="shared" si="513"/>
        <v>0</v>
      </c>
      <c r="BO278" s="67">
        <f t="shared" si="514"/>
        <v>6411.4000000000005</v>
      </c>
      <c r="BP278" s="66"/>
      <c r="BQ278" s="68">
        <f t="shared" si="515"/>
        <v>0</v>
      </c>
      <c r="BR278" s="67">
        <f t="shared" si="516"/>
        <v>18465.399999999994</v>
      </c>
      <c r="BS278" s="66"/>
      <c r="BT278" s="66">
        <f t="shared" si="478"/>
        <v>0</v>
      </c>
      <c r="BU278" s="67">
        <f t="shared" si="541"/>
        <v>71097</v>
      </c>
      <c r="BV278" s="66"/>
      <c r="BW278" s="66">
        <f t="shared" si="479"/>
        <v>0</v>
      </c>
      <c r="BX278" s="67">
        <f t="shared" si="551"/>
        <v>53277</v>
      </c>
      <c r="BY278" s="66"/>
      <c r="BZ278" s="66">
        <f t="shared" si="480"/>
        <v>0</v>
      </c>
      <c r="CA278" s="67">
        <f t="shared" si="542"/>
        <v>63513</v>
      </c>
      <c r="CB278" s="66"/>
      <c r="CC278" s="66">
        <f t="shared" si="517"/>
        <v>0</v>
      </c>
      <c r="CD278" s="67">
        <f t="shared" si="467"/>
        <v>269.25</v>
      </c>
      <c r="CE278" s="66"/>
      <c r="CF278" s="66">
        <f t="shared" si="518"/>
        <v>0</v>
      </c>
      <c r="CG278" s="67">
        <f t="shared" si="519"/>
        <v>6982.9</v>
      </c>
      <c r="CH278" s="66"/>
      <c r="CI278" s="66">
        <f t="shared" si="481"/>
        <v>0</v>
      </c>
      <c r="CJ278" s="67">
        <f t="shared" si="520"/>
        <v>8750</v>
      </c>
      <c r="CK278" s="66"/>
      <c r="CL278" s="68">
        <f t="shared" si="521"/>
        <v>0</v>
      </c>
      <c r="CM278" s="79">
        <f t="shared" si="522"/>
        <v>4864</v>
      </c>
      <c r="CN278" s="66"/>
      <c r="CO278" s="68">
        <f t="shared" si="462"/>
        <v>0</v>
      </c>
      <c r="CP278" s="79">
        <f t="shared" si="523"/>
        <v>3955</v>
      </c>
      <c r="CQ278" s="66"/>
      <c r="CR278" s="68">
        <f t="shared" si="482"/>
        <v>0</v>
      </c>
      <c r="CS278" s="79">
        <f t="shared" si="457"/>
        <v>6656</v>
      </c>
      <c r="CT278" s="66"/>
      <c r="CU278" s="68">
        <f t="shared" si="483"/>
        <v>0</v>
      </c>
      <c r="CV278" s="79">
        <f t="shared" si="524"/>
        <v>7769</v>
      </c>
      <c r="CW278" s="66"/>
      <c r="CX278" s="66">
        <f t="shared" si="463"/>
        <v>0</v>
      </c>
      <c r="CY278" s="40">
        <f t="shared" si="448"/>
        <v>6582</v>
      </c>
      <c r="CZ278" s="65"/>
      <c r="DA278" s="66">
        <f t="shared" si="525"/>
        <v>0</v>
      </c>
      <c r="DB278" s="67">
        <f t="shared" ref="DB278:DB309" si="552">+DB277+CZ278-DA278</f>
        <v>38056</v>
      </c>
      <c r="DC278" s="66"/>
      <c r="DD278" s="66">
        <f t="shared" si="526"/>
        <v>0</v>
      </c>
      <c r="DE278" s="67">
        <f t="shared" ref="DE278:DE309" si="553">+DE277+DC278-DD278</f>
        <v>34827</v>
      </c>
      <c r="DF278" s="66"/>
      <c r="DG278" s="69">
        <f t="shared" si="527"/>
        <v>0</v>
      </c>
      <c r="DH278" s="67">
        <f t="shared" si="468"/>
        <v>48370</v>
      </c>
      <c r="DI278" s="66"/>
      <c r="DJ278" s="66">
        <f t="shared" si="484"/>
        <v>0</v>
      </c>
      <c r="DK278" s="67">
        <f t="shared" si="528"/>
        <v>3139</v>
      </c>
      <c r="DM278" s="206">
        <f t="shared" si="485"/>
        <v>0</v>
      </c>
      <c r="DN278" s="25">
        <f t="shared" si="486"/>
        <v>0</v>
      </c>
      <c r="DO278" s="5"/>
      <c r="DP278" s="43">
        <f t="shared" si="487"/>
        <v>0</v>
      </c>
      <c r="DQ278" s="27">
        <f t="shared" si="529"/>
        <v>7097</v>
      </c>
      <c r="DR278" s="5"/>
      <c r="DS278" s="43">
        <f t="shared" si="488"/>
        <v>0</v>
      </c>
      <c r="DT278" s="27">
        <f t="shared" si="530"/>
        <v>4846</v>
      </c>
      <c r="DU278" s="5"/>
      <c r="DV278" s="43">
        <f t="shared" si="489"/>
        <v>0</v>
      </c>
      <c r="DW278" s="27">
        <f t="shared" si="531"/>
        <v>4835</v>
      </c>
      <c r="DX278" s="5"/>
      <c r="DY278" s="22">
        <f t="shared" si="490"/>
        <v>0</v>
      </c>
      <c r="DZ278" s="25">
        <f t="shared" si="532"/>
        <v>523</v>
      </c>
      <c r="EA278" s="22"/>
      <c r="EB278" s="22">
        <f t="shared" si="491"/>
        <v>0</v>
      </c>
      <c r="EC278" s="28">
        <f t="shared" si="533"/>
        <v>369</v>
      </c>
      <c r="ED278" s="5"/>
      <c r="EE278" s="43">
        <f t="shared" si="543"/>
        <v>0</v>
      </c>
      <c r="EF278" s="27">
        <f t="shared" si="534"/>
        <v>4769</v>
      </c>
      <c r="EG278" s="66"/>
      <c r="EH278" s="66">
        <f t="shared" si="492"/>
        <v>0</v>
      </c>
      <c r="EI278" s="67">
        <f t="shared" si="535"/>
        <v>24637</v>
      </c>
      <c r="EJ278" s="66"/>
      <c r="EK278" s="66">
        <f t="shared" si="493"/>
        <v>0</v>
      </c>
      <c r="EL278" s="67">
        <f t="shared" si="536"/>
        <v>23267</v>
      </c>
      <c r="EM278" s="110">
        <f t="shared" si="537"/>
        <v>142036.249924</v>
      </c>
      <c r="EN278" s="7"/>
      <c r="EO278" s="7"/>
      <c r="EP278" s="7"/>
      <c r="EQ278" s="7"/>
      <c r="ER278" s="7"/>
      <c r="ES278" s="7"/>
      <c r="ET278" s="7"/>
    </row>
    <row r="279" spans="1:150" s="35" customFormat="1" ht="11.25" customHeight="1" x14ac:dyDescent="0.25">
      <c r="A279" s="169">
        <v>46053</v>
      </c>
      <c r="B279" s="193">
        <v>46053</v>
      </c>
      <c r="C279" s="174">
        <v>8004948262</v>
      </c>
      <c r="D279" s="13" t="s">
        <v>235</v>
      </c>
      <c r="E279" s="14">
        <v>20</v>
      </c>
      <c r="F279" s="15">
        <v>10</v>
      </c>
      <c r="G279" s="16">
        <v>191516031913</v>
      </c>
      <c r="H279" s="66"/>
      <c r="I279" s="41">
        <f t="shared" si="469"/>
        <v>40</v>
      </c>
      <c r="J279" s="48">
        <f t="shared" si="545"/>
        <v>118829</v>
      </c>
      <c r="K279" s="66"/>
      <c r="L279" s="41">
        <f t="shared" si="460"/>
        <v>40</v>
      </c>
      <c r="M279" s="48">
        <f t="shared" si="546"/>
        <v>265736</v>
      </c>
      <c r="N279" s="66"/>
      <c r="O279" s="41">
        <f t="shared" si="470"/>
        <v>40</v>
      </c>
      <c r="P279" s="48">
        <f t="shared" si="547"/>
        <v>112706</v>
      </c>
      <c r="Q279" s="66"/>
      <c r="R279" s="66">
        <f t="shared" si="471"/>
        <v>40</v>
      </c>
      <c r="S279" s="67">
        <f t="shared" si="548"/>
        <v>54486</v>
      </c>
      <c r="T279" s="66"/>
      <c r="U279" s="66">
        <f t="shared" si="494"/>
        <v>0</v>
      </c>
      <c r="V279" s="67">
        <f t="shared" si="495"/>
        <v>67609</v>
      </c>
      <c r="W279" s="136"/>
      <c r="X279" s="69">
        <f t="shared" si="472"/>
        <v>0</v>
      </c>
      <c r="Y279" s="67">
        <f t="shared" si="549"/>
        <v>12626.3</v>
      </c>
      <c r="Z279" s="66"/>
      <c r="AA279" s="68">
        <f t="shared" si="550"/>
        <v>0</v>
      </c>
      <c r="AB279" s="67">
        <f t="shared" si="496"/>
        <v>4013.5</v>
      </c>
      <c r="AC279" s="66"/>
      <c r="AD279" s="66">
        <f t="shared" si="461"/>
        <v>202</v>
      </c>
      <c r="AE279" s="67">
        <f t="shared" si="497"/>
        <v>6846.7</v>
      </c>
      <c r="AF279" s="66"/>
      <c r="AG279" s="78">
        <f t="shared" si="473"/>
        <v>0</v>
      </c>
      <c r="AH279" s="79">
        <f t="shared" si="498"/>
        <v>8394.7999999999993</v>
      </c>
      <c r="AI279" s="66"/>
      <c r="AJ279" s="68">
        <f t="shared" si="474"/>
        <v>0</v>
      </c>
      <c r="AK279" s="67">
        <f t="shared" si="499"/>
        <v>1078</v>
      </c>
      <c r="AL279" s="66"/>
      <c r="AM279" s="68">
        <f t="shared" si="475"/>
        <v>0</v>
      </c>
      <c r="AN279" s="67">
        <f t="shared" si="500"/>
        <v>811.10000000000014</v>
      </c>
      <c r="AO279" s="66"/>
      <c r="AP279" s="68">
        <f t="shared" si="476"/>
        <v>0</v>
      </c>
      <c r="AQ279" s="67">
        <f t="shared" si="501"/>
        <v>1207.3999999999996</v>
      </c>
      <c r="AR279" s="66"/>
      <c r="AS279" s="68">
        <f t="shared" si="477"/>
        <v>0</v>
      </c>
      <c r="AT279" s="67">
        <f t="shared" si="502"/>
        <v>2107.6</v>
      </c>
      <c r="AU279" s="66"/>
      <c r="AV279" s="66">
        <f t="shared" si="503"/>
        <v>0</v>
      </c>
      <c r="AW279" s="42">
        <f t="shared" si="504"/>
        <v>591.04000000000019</v>
      </c>
      <c r="AX279" s="66"/>
      <c r="AY279" s="66">
        <f t="shared" si="505"/>
        <v>0</v>
      </c>
      <c r="AZ279" s="67">
        <f t="shared" si="506"/>
        <v>1870</v>
      </c>
      <c r="BA279" s="66"/>
      <c r="BB279" s="68">
        <f t="shared" si="507"/>
        <v>0</v>
      </c>
      <c r="BC279" s="67">
        <f t="shared" si="508"/>
        <v>2830</v>
      </c>
      <c r="BD279" s="66"/>
      <c r="BE279" s="68">
        <f t="shared" si="509"/>
        <v>0</v>
      </c>
      <c r="BF279" s="67">
        <f t="shared" si="510"/>
        <v>516.60000000000036</v>
      </c>
      <c r="BG279" s="66"/>
      <c r="BH279" s="68">
        <f t="shared" si="544"/>
        <v>0</v>
      </c>
      <c r="BI279" s="67">
        <f t="shared" si="540"/>
        <v>8545.6000000000022</v>
      </c>
      <c r="BJ279" s="66"/>
      <c r="BK279" s="68">
        <f t="shared" si="511"/>
        <v>0</v>
      </c>
      <c r="BL279" s="67">
        <f t="shared" si="512"/>
        <v>5372</v>
      </c>
      <c r="BM279" s="66"/>
      <c r="BN279" s="68">
        <f t="shared" si="513"/>
        <v>0</v>
      </c>
      <c r="BO279" s="67">
        <f t="shared" si="514"/>
        <v>6411.4000000000005</v>
      </c>
      <c r="BP279" s="66"/>
      <c r="BQ279" s="68">
        <f t="shared" si="515"/>
        <v>0</v>
      </c>
      <c r="BR279" s="67">
        <f t="shared" si="516"/>
        <v>18465.399999999994</v>
      </c>
      <c r="BS279" s="66"/>
      <c r="BT279" s="66">
        <f t="shared" si="478"/>
        <v>0</v>
      </c>
      <c r="BU279" s="67">
        <f t="shared" si="541"/>
        <v>71097</v>
      </c>
      <c r="BV279" s="66"/>
      <c r="BW279" s="66">
        <f t="shared" si="479"/>
        <v>0</v>
      </c>
      <c r="BX279" s="67">
        <f t="shared" si="551"/>
        <v>53277</v>
      </c>
      <c r="BY279" s="66"/>
      <c r="BZ279" s="66">
        <f t="shared" si="480"/>
        <v>0</v>
      </c>
      <c r="CA279" s="67">
        <f t="shared" si="542"/>
        <v>63513</v>
      </c>
      <c r="CB279" s="66"/>
      <c r="CC279" s="66">
        <f t="shared" si="517"/>
        <v>0</v>
      </c>
      <c r="CD279" s="67">
        <f t="shared" si="467"/>
        <v>269.25</v>
      </c>
      <c r="CE279" s="66"/>
      <c r="CF279" s="66">
        <f t="shared" si="518"/>
        <v>0</v>
      </c>
      <c r="CG279" s="67">
        <f t="shared" si="519"/>
        <v>6982.9</v>
      </c>
      <c r="CH279" s="66"/>
      <c r="CI279" s="66">
        <f t="shared" si="481"/>
        <v>0</v>
      </c>
      <c r="CJ279" s="67">
        <f t="shared" si="520"/>
        <v>8750</v>
      </c>
      <c r="CK279" s="66"/>
      <c r="CL279" s="68">
        <f t="shared" si="521"/>
        <v>0</v>
      </c>
      <c r="CM279" s="79">
        <f t="shared" si="522"/>
        <v>4864</v>
      </c>
      <c r="CN279" s="66"/>
      <c r="CO279" s="68">
        <f t="shared" si="462"/>
        <v>0</v>
      </c>
      <c r="CP279" s="79">
        <f t="shared" si="523"/>
        <v>3955</v>
      </c>
      <c r="CQ279" s="66"/>
      <c r="CR279" s="68">
        <f t="shared" si="482"/>
        <v>0</v>
      </c>
      <c r="CS279" s="79">
        <f t="shared" si="457"/>
        <v>6656</v>
      </c>
      <c r="CT279" s="66"/>
      <c r="CU279" s="68">
        <f t="shared" si="483"/>
        <v>0</v>
      </c>
      <c r="CV279" s="79">
        <f t="shared" si="524"/>
        <v>7769</v>
      </c>
      <c r="CW279" s="66"/>
      <c r="CX279" s="66">
        <f t="shared" si="463"/>
        <v>0</v>
      </c>
      <c r="CY279" s="40">
        <f t="shared" si="448"/>
        <v>6582</v>
      </c>
      <c r="CZ279" s="65"/>
      <c r="DA279" s="66">
        <f t="shared" si="525"/>
        <v>0</v>
      </c>
      <c r="DB279" s="67">
        <f t="shared" si="552"/>
        <v>38056</v>
      </c>
      <c r="DC279" s="66"/>
      <c r="DD279" s="66">
        <f t="shared" si="526"/>
        <v>0</v>
      </c>
      <c r="DE279" s="67">
        <f t="shared" si="553"/>
        <v>34827</v>
      </c>
      <c r="DF279" s="66"/>
      <c r="DG279" s="69">
        <f t="shared" si="527"/>
        <v>0</v>
      </c>
      <c r="DH279" s="67">
        <f t="shared" si="468"/>
        <v>48370</v>
      </c>
      <c r="DI279" s="66"/>
      <c r="DJ279" s="66">
        <f t="shared" si="484"/>
        <v>0</v>
      </c>
      <c r="DK279" s="67">
        <f t="shared" si="528"/>
        <v>3139</v>
      </c>
      <c r="DL279" s="210"/>
      <c r="DM279" s="206">
        <f t="shared" si="485"/>
        <v>0</v>
      </c>
      <c r="DN279" s="25">
        <f t="shared" si="486"/>
        <v>0</v>
      </c>
      <c r="DO279" s="5"/>
      <c r="DP279" s="43">
        <f t="shared" si="487"/>
        <v>0</v>
      </c>
      <c r="DQ279" s="27">
        <f t="shared" si="529"/>
        <v>7097</v>
      </c>
      <c r="DR279" s="5"/>
      <c r="DS279" s="43">
        <f t="shared" si="488"/>
        <v>0</v>
      </c>
      <c r="DT279" s="27">
        <f t="shared" si="530"/>
        <v>4846</v>
      </c>
      <c r="DU279" s="5"/>
      <c r="DV279" s="43">
        <f t="shared" si="489"/>
        <v>0</v>
      </c>
      <c r="DW279" s="27">
        <f t="shared" si="531"/>
        <v>4835</v>
      </c>
      <c r="DX279" s="5"/>
      <c r="DY279" s="22">
        <f t="shared" si="490"/>
        <v>0</v>
      </c>
      <c r="DZ279" s="25">
        <f t="shared" si="532"/>
        <v>523</v>
      </c>
      <c r="EA279" s="22"/>
      <c r="EB279" s="22">
        <f t="shared" si="491"/>
        <v>0</v>
      </c>
      <c r="EC279" s="28">
        <f t="shared" si="533"/>
        <v>369</v>
      </c>
      <c r="ED279" s="5"/>
      <c r="EE279" s="43">
        <f t="shared" si="543"/>
        <v>0</v>
      </c>
      <c r="EF279" s="27">
        <f t="shared" si="534"/>
        <v>4769</v>
      </c>
      <c r="EG279" s="66"/>
      <c r="EH279" s="66">
        <f t="shared" si="492"/>
        <v>0</v>
      </c>
      <c r="EI279" s="67">
        <f t="shared" si="535"/>
        <v>24637</v>
      </c>
      <c r="EJ279" s="66"/>
      <c r="EK279" s="66">
        <f t="shared" si="493"/>
        <v>0</v>
      </c>
      <c r="EL279" s="67">
        <f t="shared" si="536"/>
        <v>23267</v>
      </c>
      <c r="EM279" s="110">
        <f t="shared" si="537"/>
        <v>141814.972924</v>
      </c>
    </row>
    <row r="280" spans="1:150" s="35" customFormat="1" ht="11.25" customHeight="1" x14ac:dyDescent="0.25">
      <c r="A280" s="169">
        <v>46053</v>
      </c>
      <c r="B280" s="193">
        <v>46053</v>
      </c>
      <c r="C280" s="174">
        <v>8004948264</v>
      </c>
      <c r="D280" s="13" t="s">
        <v>103</v>
      </c>
      <c r="E280" s="14">
        <v>75</v>
      </c>
      <c r="F280" s="15">
        <v>5</v>
      </c>
      <c r="G280" s="16">
        <v>191516031968</v>
      </c>
      <c r="H280" s="66"/>
      <c r="I280" s="41">
        <f t="shared" si="469"/>
        <v>150</v>
      </c>
      <c r="J280" s="48">
        <f t="shared" si="545"/>
        <v>118679</v>
      </c>
      <c r="K280" s="66"/>
      <c r="L280" s="41">
        <f t="shared" si="460"/>
        <v>150</v>
      </c>
      <c r="M280" s="48">
        <f t="shared" si="546"/>
        <v>265586</v>
      </c>
      <c r="N280" s="66"/>
      <c r="O280" s="41">
        <f t="shared" si="470"/>
        <v>150</v>
      </c>
      <c r="P280" s="48">
        <f t="shared" si="547"/>
        <v>112556</v>
      </c>
      <c r="Q280" s="66"/>
      <c r="R280" s="66">
        <f t="shared" si="471"/>
        <v>150</v>
      </c>
      <c r="S280" s="67">
        <f t="shared" si="548"/>
        <v>54336</v>
      </c>
      <c r="T280" s="66"/>
      <c r="U280" s="66">
        <f t="shared" si="494"/>
        <v>0</v>
      </c>
      <c r="V280" s="67">
        <f t="shared" si="495"/>
        <v>67609</v>
      </c>
      <c r="W280" s="136"/>
      <c r="X280" s="69">
        <f t="shared" si="472"/>
        <v>0</v>
      </c>
      <c r="Y280" s="67">
        <f t="shared" si="549"/>
        <v>12626.3</v>
      </c>
      <c r="Z280" s="66"/>
      <c r="AA280" s="68">
        <f t="shared" si="550"/>
        <v>0</v>
      </c>
      <c r="AB280" s="67">
        <f t="shared" si="496"/>
        <v>4013.5</v>
      </c>
      <c r="AC280" s="66"/>
      <c r="AD280" s="66">
        <f t="shared" si="461"/>
        <v>382.5</v>
      </c>
      <c r="AE280" s="67">
        <f t="shared" si="497"/>
        <v>6464.2</v>
      </c>
      <c r="AF280" s="66"/>
      <c r="AG280" s="78">
        <f t="shared" si="473"/>
        <v>0</v>
      </c>
      <c r="AH280" s="79">
        <f t="shared" si="498"/>
        <v>8394.7999999999993</v>
      </c>
      <c r="AI280" s="66"/>
      <c r="AJ280" s="68">
        <f t="shared" si="474"/>
        <v>0</v>
      </c>
      <c r="AK280" s="67">
        <f t="shared" si="499"/>
        <v>1078</v>
      </c>
      <c r="AL280" s="66"/>
      <c r="AM280" s="68">
        <f t="shared" si="475"/>
        <v>0</v>
      </c>
      <c r="AN280" s="67">
        <f t="shared" si="500"/>
        <v>811.10000000000014</v>
      </c>
      <c r="AO280" s="66"/>
      <c r="AP280" s="68">
        <f t="shared" si="476"/>
        <v>0</v>
      </c>
      <c r="AQ280" s="67">
        <f t="shared" si="501"/>
        <v>1207.3999999999996</v>
      </c>
      <c r="AR280" s="66"/>
      <c r="AS280" s="68">
        <f t="shared" si="477"/>
        <v>0</v>
      </c>
      <c r="AT280" s="67">
        <f t="shared" si="502"/>
        <v>2107.6</v>
      </c>
      <c r="AU280" s="66"/>
      <c r="AV280" s="66">
        <f t="shared" si="503"/>
        <v>0</v>
      </c>
      <c r="AW280" s="42">
        <f t="shared" si="504"/>
        <v>591.04000000000019</v>
      </c>
      <c r="AX280" s="66"/>
      <c r="AY280" s="66">
        <f t="shared" si="505"/>
        <v>0</v>
      </c>
      <c r="AZ280" s="67">
        <f t="shared" si="506"/>
        <v>1870</v>
      </c>
      <c r="BA280" s="66"/>
      <c r="BB280" s="68">
        <f t="shared" si="507"/>
        <v>0</v>
      </c>
      <c r="BC280" s="67">
        <f t="shared" si="508"/>
        <v>2830</v>
      </c>
      <c r="BD280" s="66"/>
      <c r="BE280" s="68">
        <f t="shared" si="509"/>
        <v>0</v>
      </c>
      <c r="BF280" s="67">
        <f t="shared" si="510"/>
        <v>516.60000000000036</v>
      </c>
      <c r="BG280" s="66"/>
      <c r="BH280" s="68">
        <f t="shared" si="544"/>
        <v>0</v>
      </c>
      <c r="BI280" s="67">
        <f t="shared" si="540"/>
        <v>8545.6000000000022</v>
      </c>
      <c r="BJ280" s="66"/>
      <c r="BK280" s="68">
        <f t="shared" si="511"/>
        <v>0</v>
      </c>
      <c r="BL280" s="67">
        <f t="shared" si="512"/>
        <v>5372</v>
      </c>
      <c r="BM280" s="66"/>
      <c r="BN280" s="68">
        <f t="shared" si="513"/>
        <v>0</v>
      </c>
      <c r="BO280" s="67">
        <f t="shared" si="514"/>
        <v>6411.4000000000005</v>
      </c>
      <c r="BP280" s="66"/>
      <c r="BQ280" s="68">
        <f t="shared" si="515"/>
        <v>0</v>
      </c>
      <c r="BR280" s="67">
        <f t="shared" si="516"/>
        <v>18465.399999999994</v>
      </c>
      <c r="BS280" s="66"/>
      <c r="BT280" s="66">
        <f t="shared" si="478"/>
        <v>0</v>
      </c>
      <c r="BU280" s="67">
        <f t="shared" si="541"/>
        <v>71097</v>
      </c>
      <c r="BV280" s="66"/>
      <c r="BW280" s="66">
        <f t="shared" si="479"/>
        <v>0</v>
      </c>
      <c r="BX280" s="67">
        <f t="shared" si="551"/>
        <v>53277</v>
      </c>
      <c r="BY280" s="66"/>
      <c r="BZ280" s="66">
        <f t="shared" si="480"/>
        <v>0</v>
      </c>
      <c r="CA280" s="67">
        <f t="shared" si="542"/>
        <v>63513</v>
      </c>
      <c r="CB280" s="66"/>
      <c r="CC280" s="66">
        <f t="shared" si="517"/>
        <v>0</v>
      </c>
      <c r="CD280" s="67">
        <f t="shared" si="467"/>
        <v>269.25</v>
      </c>
      <c r="CE280" s="66"/>
      <c r="CF280" s="66">
        <f t="shared" si="518"/>
        <v>0</v>
      </c>
      <c r="CG280" s="67">
        <f t="shared" si="519"/>
        <v>6982.9</v>
      </c>
      <c r="CH280" s="66"/>
      <c r="CI280" s="66">
        <f t="shared" si="481"/>
        <v>0</v>
      </c>
      <c r="CJ280" s="67">
        <f t="shared" si="520"/>
        <v>8750</v>
      </c>
      <c r="CK280" s="66"/>
      <c r="CL280" s="68">
        <f t="shared" si="521"/>
        <v>0</v>
      </c>
      <c r="CM280" s="79">
        <f t="shared" si="522"/>
        <v>4864</v>
      </c>
      <c r="CN280" s="66"/>
      <c r="CO280" s="68">
        <f t="shared" si="462"/>
        <v>0</v>
      </c>
      <c r="CP280" s="79">
        <f t="shared" si="523"/>
        <v>3955</v>
      </c>
      <c r="CQ280" s="66"/>
      <c r="CR280" s="68">
        <f t="shared" si="482"/>
        <v>0</v>
      </c>
      <c r="CS280" s="79">
        <f t="shared" si="457"/>
        <v>6656</v>
      </c>
      <c r="CT280" s="66"/>
      <c r="CU280" s="68">
        <f t="shared" si="483"/>
        <v>0</v>
      </c>
      <c r="CV280" s="79">
        <f t="shared" si="524"/>
        <v>7769</v>
      </c>
      <c r="CW280" s="66"/>
      <c r="CX280" s="66">
        <f t="shared" si="463"/>
        <v>0</v>
      </c>
      <c r="CY280" s="40">
        <f t="shared" si="448"/>
        <v>6582</v>
      </c>
      <c r="CZ280" s="65"/>
      <c r="DA280" s="66">
        <f t="shared" si="525"/>
        <v>0</v>
      </c>
      <c r="DB280" s="67">
        <f t="shared" si="552"/>
        <v>38056</v>
      </c>
      <c r="DC280" s="66"/>
      <c r="DD280" s="66">
        <f t="shared" si="526"/>
        <v>0</v>
      </c>
      <c r="DE280" s="67">
        <f t="shared" si="553"/>
        <v>34827</v>
      </c>
      <c r="DF280" s="66"/>
      <c r="DG280" s="69">
        <f t="shared" si="527"/>
        <v>0</v>
      </c>
      <c r="DH280" s="67">
        <f t="shared" si="468"/>
        <v>48370</v>
      </c>
      <c r="DI280" s="66"/>
      <c r="DJ280" s="66">
        <f t="shared" si="484"/>
        <v>0</v>
      </c>
      <c r="DK280" s="67">
        <f t="shared" si="528"/>
        <v>3139</v>
      </c>
      <c r="DL280" s="210"/>
      <c r="DM280" s="206">
        <f t="shared" si="485"/>
        <v>0</v>
      </c>
      <c r="DN280" s="25">
        <f t="shared" si="486"/>
        <v>0</v>
      </c>
      <c r="DO280" s="5"/>
      <c r="DP280" s="43">
        <f t="shared" si="487"/>
        <v>0</v>
      </c>
      <c r="DQ280" s="27">
        <f t="shared" si="529"/>
        <v>7097</v>
      </c>
      <c r="DR280" s="5"/>
      <c r="DS280" s="43">
        <f t="shared" si="488"/>
        <v>0</v>
      </c>
      <c r="DT280" s="27">
        <f t="shared" si="530"/>
        <v>4846</v>
      </c>
      <c r="DU280" s="5"/>
      <c r="DV280" s="43">
        <f t="shared" si="489"/>
        <v>0</v>
      </c>
      <c r="DW280" s="27">
        <f t="shared" si="531"/>
        <v>4835</v>
      </c>
      <c r="DX280" s="5"/>
      <c r="DY280" s="22">
        <f t="shared" si="490"/>
        <v>0</v>
      </c>
      <c r="DZ280" s="25">
        <f t="shared" si="532"/>
        <v>523</v>
      </c>
      <c r="EA280" s="22"/>
      <c r="EB280" s="22">
        <f t="shared" si="491"/>
        <v>0</v>
      </c>
      <c r="EC280" s="28">
        <f t="shared" si="533"/>
        <v>369</v>
      </c>
      <c r="ED280" s="5"/>
      <c r="EE280" s="43">
        <f t="shared" si="543"/>
        <v>0</v>
      </c>
      <c r="EF280" s="27">
        <f t="shared" si="534"/>
        <v>4769</v>
      </c>
      <c r="EG280" s="66"/>
      <c r="EH280" s="66">
        <f t="shared" si="492"/>
        <v>0</v>
      </c>
      <c r="EI280" s="67">
        <f t="shared" si="535"/>
        <v>24637</v>
      </c>
      <c r="EJ280" s="66"/>
      <c r="EK280" s="66">
        <f t="shared" si="493"/>
        <v>0</v>
      </c>
      <c r="EL280" s="67">
        <f t="shared" si="536"/>
        <v>23267</v>
      </c>
      <c r="EM280" s="110">
        <f t="shared" si="537"/>
        <v>141607.24512400001</v>
      </c>
    </row>
    <row r="281" spans="1:150" s="35" customFormat="1" ht="11.25" customHeight="1" x14ac:dyDescent="0.25">
      <c r="A281" s="169">
        <v>46053</v>
      </c>
      <c r="B281" s="193">
        <v>46053</v>
      </c>
      <c r="C281" s="174">
        <v>8004948266</v>
      </c>
      <c r="D281" s="13" t="s">
        <v>236</v>
      </c>
      <c r="E281" s="14">
        <v>105</v>
      </c>
      <c r="F281" s="15">
        <v>3</v>
      </c>
      <c r="G281" s="16">
        <v>191516031982</v>
      </c>
      <c r="H281" s="66"/>
      <c r="I281" s="41">
        <f t="shared" si="469"/>
        <v>210</v>
      </c>
      <c r="J281" s="48">
        <f t="shared" si="545"/>
        <v>118469</v>
      </c>
      <c r="K281" s="66"/>
      <c r="L281" s="41">
        <f t="shared" si="460"/>
        <v>210</v>
      </c>
      <c r="M281" s="48">
        <f t="shared" si="546"/>
        <v>265376</v>
      </c>
      <c r="N281" s="66"/>
      <c r="O281" s="41">
        <f t="shared" si="470"/>
        <v>210</v>
      </c>
      <c r="P281" s="48">
        <f t="shared" si="547"/>
        <v>112346</v>
      </c>
      <c r="Q281" s="66"/>
      <c r="R281" s="66">
        <f t="shared" si="471"/>
        <v>210</v>
      </c>
      <c r="S281" s="67">
        <f t="shared" si="548"/>
        <v>54126</v>
      </c>
      <c r="T281" s="66"/>
      <c r="U281" s="66">
        <f t="shared" si="494"/>
        <v>0</v>
      </c>
      <c r="V281" s="67">
        <f t="shared" si="495"/>
        <v>67609</v>
      </c>
      <c r="W281" s="136"/>
      <c r="X281" s="69">
        <f t="shared" si="472"/>
        <v>0</v>
      </c>
      <c r="Y281" s="67">
        <f t="shared" si="549"/>
        <v>12626.3</v>
      </c>
      <c r="Z281" s="66"/>
      <c r="AA281" s="68">
        <f t="shared" si="550"/>
        <v>0</v>
      </c>
      <c r="AB281" s="67">
        <f t="shared" si="496"/>
        <v>4013.5</v>
      </c>
      <c r="AC281" s="66"/>
      <c r="AD281" s="66">
        <f t="shared" si="461"/>
        <v>325.5</v>
      </c>
      <c r="AE281" s="67">
        <f t="shared" si="497"/>
        <v>6138.7</v>
      </c>
      <c r="AF281" s="66"/>
      <c r="AG281" s="78">
        <f t="shared" si="473"/>
        <v>0</v>
      </c>
      <c r="AH281" s="79">
        <f t="shared" si="498"/>
        <v>8394.7999999999993</v>
      </c>
      <c r="AI281" s="66"/>
      <c r="AJ281" s="68">
        <f t="shared" si="474"/>
        <v>0</v>
      </c>
      <c r="AK281" s="67">
        <f t="shared" si="499"/>
        <v>1078</v>
      </c>
      <c r="AL281" s="66"/>
      <c r="AM281" s="68">
        <f t="shared" si="475"/>
        <v>0</v>
      </c>
      <c r="AN281" s="67">
        <f t="shared" si="500"/>
        <v>811.10000000000014</v>
      </c>
      <c r="AO281" s="66"/>
      <c r="AP281" s="68">
        <f t="shared" si="476"/>
        <v>0</v>
      </c>
      <c r="AQ281" s="67">
        <f t="shared" si="501"/>
        <v>1207.3999999999996</v>
      </c>
      <c r="AR281" s="66"/>
      <c r="AS281" s="68">
        <f t="shared" si="477"/>
        <v>0</v>
      </c>
      <c r="AT281" s="67">
        <f t="shared" si="502"/>
        <v>2107.6</v>
      </c>
      <c r="AU281" s="66"/>
      <c r="AV281" s="66">
        <f t="shared" si="503"/>
        <v>0</v>
      </c>
      <c r="AW281" s="42">
        <f t="shared" si="504"/>
        <v>591.04000000000019</v>
      </c>
      <c r="AX281" s="66"/>
      <c r="AY281" s="66">
        <f t="shared" si="505"/>
        <v>0</v>
      </c>
      <c r="AZ281" s="67">
        <f t="shared" si="506"/>
        <v>1870</v>
      </c>
      <c r="BA281" s="66"/>
      <c r="BB281" s="68">
        <f t="shared" si="507"/>
        <v>0</v>
      </c>
      <c r="BC281" s="67">
        <f t="shared" si="508"/>
        <v>2830</v>
      </c>
      <c r="BD281" s="66"/>
      <c r="BE281" s="68">
        <f t="shared" si="509"/>
        <v>0</v>
      </c>
      <c r="BF281" s="67">
        <f t="shared" si="510"/>
        <v>516.60000000000036</v>
      </c>
      <c r="BG281" s="66"/>
      <c r="BH281" s="68">
        <f t="shared" si="544"/>
        <v>0</v>
      </c>
      <c r="BI281" s="67">
        <f t="shared" si="540"/>
        <v>8545.6000000000022</v>
      </c>
      <c r="BJ281" s="66"/>
      <c r="BK281" s="68">
        <f t="shared" si="511"/>
        <v>0</v>
      </c>
      <c r="BL281" s="67">
        <f t="shared" si="512"/>
        <v>5372</v>
      </c>
      <c r="BM281" s="66"/>
      <c r="BN281" s="68">
        <f t="shared" si="513"/>
        <v>0</v>
      </c>
      <c r="BO281" s="67">
        <f t="shared" si="514"/>
        <v>6411.4000000000005</v>
      </c>
      <c r="BP281" s="66"/>
      <c r="BQ281" s="68">
        <f t="shared" si="515"/>
        <v>0</v>
      </c>
      <c r="BR281" s="67">
        <f t="shared" si="516"/>
        <v>18465.399999999994</v>
      </c>
      <c r="BS281" s="66"/>
      <c r="BT281" s="66">
        <f t="shared" si="478"/>
        <v>0</v>
      </c>
      <c r="BU281" s="67">
        <f t="shared" si="541"/>
        <v>71097</v>
      </c>
      <c r="BV281" s="66"/>
      <c r="BW281" s="66">
        <f t="shared" si="479"/>
        <v>0</v>
      </c>
      <c r="BX281" s="67">
        <f t="shared" si="551"/>
        <v>53277</v>
      </c>
      <c r="BY281" s="66"/>
      <c r="BZ281" s="66">
        <f t="shared" si="480"/>
        <v>0</v>
      </c>
      <c r="CA281" s="67">
        <f t="shared" si="542"/>
        <v>63513</v>
      </c>
      <c r="CB281" s="66"/>
      <c r="CC281" s="66">
        <f t="shared" si="517"/>
        <v>0</v>
      </c>
      <c r="CD281" s="67">
        <f t="shared" si="467"/>
        <v>269.25</v>
      </c>
      <c r="CE281" s="66"/>
      <c r="CF281" s="66">
        <f t="shared" si="518"/>
        <v>0</v>
      </c>
      <c r="CG281" s="67">
        <f t="shared" si="519"/>
        <v>6982.9</v>
      </c>
      <c r="CH281" s="66"/>
      <c r="CI281" s="66">
        <f t="shared" si="481"/>
        <v>0</v>
      </c>
      <c r="CJ281" s="67">
        <f t="shared" si="520"/>
        <v>8750</v>
      </c>
      <c r="CK281" s="66"/>
      <c r="CL281" s="68">
        <f t="shared" si="521"/>
        <v>0</v>
      </c>
      <c r="CM281" s="79">
        <f t="shared" si="522"/>
        <v>4864</v>
      </c>
      <c r="CN281" s="66"/>
      <c r="CO281" s="68">
        <f t="shared" si="462"/>
        <v>0</v>
      </c>
      <c r="CP281" s="79">
        <f t="shared" si="523"/>
        <v>3955</v>
      </c>
      <c r="CQ281" s="66"/>
      <c r="CR281" s="68">
        <f t="shared" si="482"/>
        <v>0</v>
      </c>
      <c r="CS281" s="79">
        <f t="shared" si="457"/>
        <v>6656</v>
      </c>
      <c r="CT281" s="66"/>
      <c r="CU281" s="68">
        <f t="shared" si="483"/>
        <v>0</v>
      </c>
      <c r="CV281" s="79">
        <f t="shared" si="524"/>
        <v>7769</v>
      </c>
      <c r="CW281" s="66"/>
      <c r="CX281" s="66">
        <f t="shared" si="463"/>
        <v>0</v>
      </c>
      <c r="CY281" s="40">
        <f t="shared" si="448"/>
        <v>6582</v>
      </c>
      <c r="CZ281" s="65"/>
      <c r="DA281" s="66">
        <f t="shared" si="525"/>
        <v>0</v>
      </c>
      <c r="DB281" s="67">
        <f t="shared" si="552"/>
        <v>38056</v>
      </c>
      <c r="DC281" s="66"/>
      <c r="DD281" s="66">
        <f t="shared" si="526"/>
        <v>0</v>
      </c>
      <c r="DE281" s="67">
        <f t="shared" si="553"/>
        <v>34827</v>
      </c>
      <c r="DF281" s="66"/>
      <c r="DG281" s="69">
        <f t="shared" si="527"/>
        <v>0</v>
      </c>
      <c r="DH281" s="67">
        <f t="shared" si="468"/>
        <v>48370</v>
      </c>
      <c r="DI281" s="66"/>
      <c r="DJ281" s="66">
        <f t="shared" si="484"/>
        <v>0</v>
      </c>
      <c r="DK281" s="67">
        <f t="shared" si="528"/>
        <v>3139</v>
      </c>
      <c r="DL281" s="210"/>
      <c r="DM281" s="206">
        <f t="shared" si="485"/>
        <v>0</v>
      </c>
      <c r="DN281" s="25">
        <f t="shared" si="486"/>
        <v>0</v>
      </c>
      <c r="DO281" s="5"/>
      <c r="DP281" s="43">
        <f t="shared" si="487"/>
        <v>0</v>
      </c>
      <c r="DQ281" s="27">
        <f t="shared" si="529"/>
        <v>7097</v>
      </c>
      <c r="DR281" s="5"/>
      <c r="DS281" s="43">
        <f t="shared" si="488"/>
        <v>0</v>
      </c>
      <c r="DT281" s="27">
        <f t="shared" si="530"/>
        <v>4846</v>
      </c>
      <c r="DU281" s="5"/>
      <c r="DV281" s="43">
        <f t="shared" si="489"/>
        <v>0</v>
      </c>
      <c r="DW281" s="27">
        <f t="shared" si="531"/>
        <v>4835</v>
      </c>
      <c r="DX281" s="5"/>
      <c r="DY281" s="22">
        <f t="shared" si="490"/>
        <v>0</v>
      </c>
      <c r="DZ281" s="25">
        <f t="shared" si="532"/>
        <v>523</v>
      </c>
      <c r="EA281" s="22"/>
      <c r="EB281" s="22">
        <f t="shared" si="491"/>
        <v>0</v>
      </c>
      <c r="EC281" s="28">
        <f t="shared" si="533"/>
        <v>369</v>
      </c>
      <c r="ED281" s="5"/>
      <c r="EE281" s="43">
        <f t="shared" si="543"/>
        <v>0</v>
      </c>
      <c r="EF281" s="27">
        <f t="shared" si="534"/>
        <v>4769</v>
      </c>
      <c r="EG281" s="66"/>
      <c r="EH281" s="66">
        <f t="shared" si="492"/>
        <v>0</v>
      </c>
      <c r="EI281" s="67">
        <f t="shared" si="535"/>
        <v>24637</v>
      </c>
      <c r="EJ281" s="66"/>
      <c r="EK281" s="66">
        <f t="shared" si="493"/>
        <v>0</v>
      </c>
      <c r="EL281" s="67">
        <f t="shared" si="536"/>
        <v>23267</v>
      </c>
      <c r="EM281" s="110">
        <f t="shared" si="537"/>
        <v>141547.550724</v>
      </c>
    </row>
    <row r="282" spans="1:150" ht="11.25" customHeight="1" x14ac:dyDescent="0.25">
      <c r="A282" s="169">
        <v>46053</v>
      </c>
      <c r="B282" s="193">
        <v>46053</v>
      </c>
      <c r="C282" s="174">
        <v>8004948268</v>
      </c>
      <c r="D282" s="13" t="s">
        <v>121</v>
      </c>
      <c r="E282" s="14">
        <v>40</v>
      </c>
      <c r="F282" s="15">
        <v>2</v>
      </c>
      <c r="G282" s="16">
        <v>191516031999</v>
      </c>
      <c r="H282" s="66"/>
      <c r="I282" s="41">
        <f t="shared" si="469"/>
        <v>80</v>
      </c>
      <c r="J282" s="48">
        <f t="shared" si="545"/>
        <v>118389</v>
      </c>
      <c r="K282" s="66"/>
      <c r="L282" s="41">
        <f t="shared" si="460"/>
        <v>80</v>
      </c>
      <c r="M282" s="48">
        <f t="shared" si="546"/>
        <v>265296</v>
      </c>
      <c r="N282" s="66"/>
      <c r="O282" s="41">
        <f t="shared" si="470"/>
        <v>80</v>
      </c>
      <c r="P282" s="48">
        <f t="shared" si="547"/>
        <v>112266</v>
      </c>
      <c r="Q282" s="66"/>
      <c r="R282" s="66">
        <f t="shared" si="471"/>
        <v>80</v>
      </c>
      <c r="S282" s="67">
        <f t="shared" si="548"/>
        <v>54046</v>
      </c>
      <c r="T282" s="66"/>
      <c r="U282" s="66">
        <f t="shared" si="494"/>
        <v>0</v>
      </c>
      <c r="V282" s="67">
        <f t="shared" si="495"/>
        <v>67609</v>
      </c>
      <c r="X282" s="69">
        <f t="shared" si="472"/>
        <v>0</v>
      </c>
      <c r="Y282" s="67">
        <f t="shared" si="549"/>
        <v>12626.3</v>
      </c>
      <c r="Z282" s="66"/>
      <c r="AA282" s="68">
        <f t="shared" si="550"/>
        <v>0</v>
      </c>
      <c r="AB282" s="67">
        <f t="shared" si="496"/>
        <v>4013.5</v>
      </c>
      <c r="AC282" s="66"/>
      <c r="AD282" s="66">
        <f t="shared" si="461"/>
        <v>84</v>
      </c>
      <c r="AE282" s="67">
        <f t="shared" si="497"/>
        <v>6054.7</v>
      </c>
      <c r="AF282" s="66"/>
      <c r="AG282" s="78">
        <f t="shared" si="473"/>
        <v>0</v>
      </c>
      <c r="AH282" s="79">
        <f t="shared" si="498"/>
        <v>8394.7999999999993</v>
      </c>
      <c r="AI282" s="66"/>
      <c r="AJ282" s="68">
        <f t="shared" si="474"/>
        <v>0</v>
      </c>
      <c r="AK282" s="67">
        <f t="shared" si="499"/>
        <v>1078</v>
      </c>
      <c r="AL282" s="66"/>
      <c r="AM282" s="68">
        <f t="shared" si="475"/>
        <v>0</v>
      </c>
      <c r="AN282" s="67">
        <f t="shared" si="500"/>
        <v>811.10000000000014</v>
      </c>
      <c r="AO282" s="66"/>
      <c r="AP282" s="68">
        <f t="shared" si="476"/>
        <v>0</v>
      </c>
      <c r="AQ282" s="67">
        <f t="shared" si="501"/>
        <v>1207.3999999999996</v>
      </c>
      <c r="AR282" s="66"/>
      <c r="AS282" s="68">
        <f t="shared" si="477"/>
        <v>0</v>
      </c>
      <c r="AT282" s="67">
        <f t="shared" si="502"/>
        <v>2107.6</v>
      </c>
      <c r="AU282" s="66"/>
      <c r="AV282" s="66">
        <f t="shared" si="503"/>
        <v>0</v>
      </c>
      <c r="AW282" s="42">
        <f t="shared" si="504"/>
        <v>591.04000000000019</v>
      </c>
      <c r="AX282" s="66"/>
      <c r="AY282" s="66">
        <f t="shared" si="505"/>
        <v>0</v>
      </c>
      <c r="AZ282" s="67">
        <f t="shared" si="506"/>
        <v>1870</v>
      </c>
      <c r="BA282" s="66"/>
      <c r="BB282" s="68">
        <f t="shared" si="507"/>
        <v>0</v>
      </c>
      <c r="BC282" s="67">
        <f t="shared" si="508"/>
        <v>2830</v>
      </c>
      <c r="BD282" s="66"/>
      <c r="BE282" s="68">
        <f t="shared" si="509"/>
        <v>0</v>
      </c>
      <c r="BF282" s="67">
        <f t="shared" si="510"/>
        <v>516.60000000000036</v>
      </c>
      <c r="BG282" s="66"/>
      <c r="BH282" s="68">
        <f t="shared" si="544"/>
        <v>0</v>
      </c>
      <c r="BI282" s="67">
        <f t="shared" si="540"/>
        <v>8545.6000000000022</v>
      </c>
      <c r="BJ282" s="66"/>
      <c r="BK282" s="68">
        <f t="shared" si="511"/>
        <v>0</v>
      </c>
      <c r="BL282" s="67">
        <f t="shared" si="512"/>
        <v>5372</v>
      </c>
      <c r="BM282" s="66"/>
      <c r="BN282" s="68">
        <f t="shared" si="513"/>
        <v>0</v>
      </c>
      <c r="BO282" s="67">
        <f t="shared" si="514"/>
        <v>6411.4000000000005</v>
      </c>
      <c r="BP282" s="66"/>
      <c r="BQ282" s="68">
        <f t="shared" si="515"/>
        <v>0</v>
      </c>
      <c r="BR282" s="67">
        <f t="shared" si="516"/>
        <v>18465.399999999994</v>
      </c>
      <c r="BS282" s="66"/>
      <c r="BT282" s="66">
        <f t="shared" si="478"/>
        <v>0</v>
      </c>
      <c r="BU282" s="67">
        <f t="shared" si="541"/>
        <v>71097</v>
      </c>
      <c r="BV282" s="66"/>
      <c r="BW282" s="66">
        <f t="shared" si="479"/>
        <v>0</v>
      </c>
      <c r="BX282" s="67">
        <f t="shared" si="551"/>
        <v>53277</v>
      </c>
      <c r="BY282" s="66"/>
      <c r="BZ282" s="66">
        <f t="shared" si="480"/>
        <v>0</v>
      </c>
      <c r="CA282" s="67">
        <f t="shared" si="542"/>
        <v>63513</v>
      </c>
      <c r="CB282" s="66"/>
      <c r="CC282" s="66">
        <f t="shared" si="517"/>
        <v>0</v>
      </c>
      <c r="CD282" s="67">
        <f t="shared" si="467"/>
        <v>269.25</v>
      </c>
      <c r="CE282" s="66"/>
      <c r="CF282" s="66">
        <f t="shared" si="518"/>
        <v>0</v>
      </c>
      <c r="CG282" s="67">
        <f t="shared" si="519"/>
        <v>6982.9</v>
      </c>
      <c r="CH282" s="66"/>
      <c r="CI282" s="66">
        <f t="shared" si="481"/>
        <v>0</v>
      </c>
      <c r="CJ282" s="67">
        <f t="shared" si="520"/>
        <v>8750</v>
      </c>
      <c r="CK282" s="66"/>
      <c r="CL282" s="68">
        <f t="shared" si="521"/>
        <v>0</v>
      </c>
      <c r="CM282" s="79">
        <f t="shared" si="522"/>
        <v>4864</v>
      </c>
      <c r="CN282" s="66"/>
      <c r="CO282" s="68">
        <f t="shared" si="462"/>
        <v>0</v>
      </c>
      <c r="CP282" s="79">
        <f t="shared" si="523"/>
        <v>3955</v>
      </c>
      <c r="CQ282" s="66"/>
      <c r="CR282" s="68">
        <f t="shared" si="482"/>
        <v>0</v>
      </c>
      <c r="CS282" s="79">
        <f t="shared" si="457"/>
        <v>6656</v>
      </c>
      <c r="CT282" s="66"/>
      <c r="CU282" s="68">
        <f t="shared" si="483"/>
        <v>0</v>
      </c>
      <c r="CV282" s="79">
        <f t="shared" si="524"/>
        <v>7769</v>
      </c>
      <c r="CW282" s="66"/>
      <c r="CX282" s="66">
        <f t="shared" si="463"/>
        <v>0</v>
      </c>
      <c r="CY282" s="40">
        <f t="shared" si="448"/>
        <v>6582</v>
      </c>
      <c r="CZ282" s="65"/>
      <c r="DA282" s="66">
        <f t="shared" si="525"/>
        <v>0</v>
      </c>
      <c r="DB282" s="67">
        <f t="shared" si="552"/>
        <v>38056</v>
      </c>
      <c r="DC282" s="66"/>
      <c r="DD282" s="66">
        <f t="shared" si="526"/>
        <v>0</v>
      </c>
      <c r="DE282" s="67">
        <f t="shared" si="553"/>
        <v>34827</v>
      </c>
      <c r="DF282" s="66"/>
      <c r="DG282" s="69">
        <f t="shared" si="527"/>
        <v>0</v>
      </c>
      <c r="DH282" s="67">
        <f t="shared" si="468"/>
        <v>48370</v>
      </c>
      <c r="DI282" s="66"/>
      <c r="DJ282" s="66">
        <f t="shared" si="484"/>
        <v>0</v>
      </c>
      <c r="DK282" s="67">
        <f t="shared" si="528"/>
        <v>3139</v>
      </c>
      <c r="DM282" s="206">
        <f t="shared" si="485"/>
        <v>0</v>
      </c>
      <c r="DN282" s="25">
        <f t="shared" si="486"/>
        <v>0</v>
      </c>
      <c r="DO282" s="5"/>
      <c r="DP282" s="43">
        <f t="shared" si="487"/>
        <v>0</v>
      </c>
      <c r="DQ282" s="27">
        <f t="shared" si="529"/>
        <v>7097</v>
      </c>
      <c r="DR282" s="5"/>
      <c r="DS282" s="43">
        <f t="shared" si="488"/>
        <v>0</v>
      </c>
      <c r="DT282" s="27">
        <f t="shared" si="530"/>
        <v>4846</v>
      </c>
      <c r="DU282" s="5"/>
      <c r="DV282" s="43">
        <f t="shared" si="489"/>
        <v>0</v>
      </c>
      <c r="DW282" s="27">
        <f t="shared" si="531"/>
        <v>4835</v>
      </c>
      <c r="DX282" s="5"/>
      <c r="DY282" s="22">
        <f t="shared" si="490"/>
        <v>0</v>
      </c>
      <c r="DZ282" s="25">
        <f t="shared" si="532"/>
        <v>523</v>
      </c>
      <c r="EA282" s="22"/>
      <c r="EB282" s="22">
        <f t="shared" si="491"/>
        <v>0</v>
      </c>
      <c r="EC282" s="28">
        <f t="shared" si="533"/>
        <v>369</v>
      </c>
      <c r="ED282" s="5"/>
      <c r="EE282" s="43">
        <f t="shared" si="543"/>
        <v>0</v>
      </c>
      <c r="EF282" s="27">
        <f t="shared" si="534"/>
        <v>4769</v>
      </c>
      <c r="EG282" s="66"/>
      <c r="EH282" s="66">
        <f t="shared" si="492"/>
        <v>0</v>
      </c>
      <c r="EI282" s="67">
        <f t="shared" si="535"/>
        <v>24637</v>
      </c>
      <c r="EJ282" s="66"/>
      <c r="EK282" s="66">
        <f t="shared" si="493"/>
        <v>0</v>
      </c>
      <c r="EL282" s="67">
        <f t="shared" si="536"/>
        <v>23267</v>
      </c>
      <c r="EM282" s="110">
        <f t="shared" si="537"/>
        <v>141425.56592399999</v>
      </c>
      <c r="EN282" s="7"/>
      <c r="EO282" s="7"/>
      <c r="EP282" s="7"/>
      <c r="EQ282" s="7"/>
      <c r="ER282" s="7"/>
      <c r="ES282" s="7"/>
      <c r="ET282" s="7"/>
    </row>
    <row r="283" spans="1:150" s="35" customFormat="1" ht="11.25" customHeight="1" x14ac:dyDescent="0.25">
      <c r="A283" s="169">
        <v>46053</v>
      </c>
      <c r="B283" s="193">
        <v>46053</v>
      </c>
      <c r="C283" s="174">
        <v>8004947151</v>
      </c>
      <c r="D283" s="13" t="s">
        <v>222</v>
      </c>
      <c r="E283" s="14">
        <v>70</v>
      </c>
      <c r="F283" s="15">
        <v>2.5</v>
      </c>
      <c r="G283" s="16">
        <v>191516165823</v>
      </c>
      <c r="H283" s="66"/>
      <c r="I283" s="41">
        <f t="shared" si="469"/>
        <v>140</v>
      </c>
      <c r="J283" s="48">
        <f t="shared" si="545"/>
        <v>118249</v>
      </c>
      <c r="K283" s="66"/>
      <c r="L283" s="41">
        <f t="shared" si="460"/>
        <v>140</v>
      </c>
      <c r="M283" s="48">
        <f t="shared" si="546"/>
        <v>265156</v>
      </c>
      <c r="N283" s="66"/>
      <c r="O283" s="41">
        <f t="shared" si="470"/>
        <v>140</v>
      </c>
      <c r="P283" s="48">
        <f t="shared" si="547"/>
        <v>112126</v>
      </c>
      <c r="Q283" s="66"/>
      <c r="R283" s="66">
        <f t="shared" si="471"/>
        <v>140</v>
      </c>
      <c r="S283" s="67">
        <f t="shared" si="548"/>
        <v>53906</v>
      </c>
      <c r="T283" s="66"/>
      <c r="U283" s="66">
        <f t="shared" si="494"/>
        <v>0</v>
      </c>
      <c r="V283" s="67">
        <f t="shared" si="495"/>
        <v>67609</v>
      </c>
      <c r="W283" s="136"/>
      <c r="X283" s="69">
        <f t="shared" si="472"/>
        <v>182</v>
      </c>
      <c r="Y283" s="67">
        <f t="shared" si="549"/>
        <v>12444.3</v>
      </c>
      <c r="Z283" s="66"/>
      <c r="AA283" s="68">
        <f t="shared" si="550"/>
        <v>0</v>
      </c>
      <c r="AB283" s="67">
        <f t="shared" si="496"/>
        <v>4013.5</v>
      </c>
      <c r="AC283" s="66"/>
      <c r="AD283" s="66">
        <f t="shared" si="461"/>
        <v>0</v>
      </c>
      <c r="AE283" s="67">
        <f t="shared" si="497"/>
        <v>6054.7</v>
      </c>
      <c r="AF283" s="66"/>
      <c r="AG283" s="78">
        <f t="shared" si="473"/>
        <v>0</v>
      </c>
      <c r="AH283" s="79">
        <f t="shared" si="498"/>
        <v>8394.7999999999993</v>
      </c>
      <c r="AI283" s="66"/>
      <c r="AJ283" s="68">
        <f t="shared" si="474"/>
        <v>0</v>
      </c>
      <c r="AK283" s="67">
        <f t="shared" si="499"/>
        <v>1078</v>
      </c>
      <c r="AL283" s="66"/>
      <c r="AM283" s="68">
        <f t="shared" si="475"/>
        <v>0</v>
      </c>
      <c r="AN283" s="67">
        <f t="shared" si="500"/>
        <v>811.10000000000014</v>
      </c>
      <c r="AO283" s="66"/>
      <c r="AP283" s="68">
        <f t="shared" si="476"/>
        <v>0</v>
      </c>
      <c r="AQ283" s="67">
        <f t="shared" si="501"/>
        <v>1207.3999999999996</v>
      </c>
      <c r="AR283" s="66"/>
      <c r="AS283" s="68">
        <f t="shared" si="477"/>
        <v>0</v>
      </c>
      <c r="AT283" s="67">
        <f t="shared" si="502"/>
        <v>2107.6</v>
      </c>
      <c r="AU283" s="66"/>
      <c r="AV283" s="66">
        <f t="shared" si="503"/>
        <v>0</v>
      </c>
      <c r="AW283" s="42">
        <f t="shared" si="504"/>
        <v>591.04000000000019</v>
      </c>
      <c r="AX283" s="66"/>
      <c r="AY283" s="66">
        <f t="shared" si="505"/>
        <v>0</v>
      </c>
      <c r="AZ283" s="67">
        <f t="shared" si="506"/>
        <v>1870</v>
      </c>
      <c r="BA283" s="66"/>
      <c r="BB283" s="68">
        <f t="shared" si="507"/>
        <v>0</v>
      </c>
      <c r="BC283" s="67">
        <f t="shared" si="508"/>
        <v>2830</v>
      </c>
      <c r="BD283" s="66"/>
      <c r="BE283" s="68">
        <f t="shared" si="509"/>
        <v>0</v>
      </c>
      <c r="BF283" s="67">
        <f t="shared" si="510"/>
        <v>516.60000000000036</v>
      </c>
      <c r="BG283" s="66"/>
      <c r="BH283" s="68">
        <f t="shared" si="544"/>
        <v>0</v>
      </c>
      <c r="BI283" s="67">
        <f t="shared" si="540"/>
        <v>8545.6000000000022</v>
      </c>
      <c r="BJ283" s="66"/>
      <c r="BK283" s="68">
        <f t="shared" si="511"/>
        <v>0</v>
      </c>
      <c r="BL283" s="67">
        <f t="shared" si="512"/>
        <v>5372</v>
      </c>
      <c r="BM283" s="66"/>
      <c r="BN283" s="68">
        <f t="shared" si="513"/>
        <v>0</v>
      </c>
      <c r="BO283" s="67">
        <f t="shared" si="514"/>
        <v>6411.4000000000005</v>
      </c>
      <c r="BP283" s="66"/>
      <c r="BQ283" s="68">
        <f t="shared" si="515"/>
        <v>0</v>
      </c>
      <c r="BR283" s="67">
        <f t="shared" si="516"/>
        <v>18465.399999999994</v>
      </c>
      <c r="BS283" s="66"/>
      <c r="BT283" s="66">
        <f t="shared" si="478"/>
        <v>0</v>
      </c>
      <c r="BU283" s="67">
        <f t="shared" si="541"/>
        <v>71097</v>
      </c>
      <c r="BV283" s="66"/>
      <c r="BW283" s="66">
        <f t="shared" si="479"/>
        <v>0</v>
      </c>
      <c r="BX283" s="67">
        <f t="shared" si="551"/>
        <v>53277</v>
      </c>
      <c r="BY283" s="66"/>
      <c r="BZ283" s="66">
        <f t="shared" si="480"/>
        <v>0</v>
      </c>
      <c r="CA283" s="67">
        <f t="shared" si="542"/>
        <v>63513</v>
      </c>
      <c r="CB283" s="66"/>
      <c r="CC283" s="66">
        <f t="shared" si="517"/>
        <v>0</v>
      </c>
      <c r="CD283" s="67">
        <f t="shared" si="467"/>
        <v>269.25</v>
      </c>
      <c r="CE283" s="66"/>
      <c r="CF283" s="66">
        <f t="shared" si="518"/>
        <v>0</v>
      </c>
      <c r="CG283" s="67">
        <f t="shared" si="519"/>
        <v>6982.9</v>
      </c>
      <c r="CH283" s="66"/>
      <c r="CI283" s="66">
        <f t="shared" si="481"/>
        <v>0</v>
      </c>
      <c r="CJ283" s="67">
        <f t="shared" si="520"/>
        <v>8750</v>
      </c>
      <c r="CK283" s="66"/>
      <c r="CL283" s="68">
        <f t="shared" si="521"/>
        <v>0</v>
      </c>
      <c r="CM283" s="79">
        <f t="shared" si="522"/>
        <v>4864</v>
      </c>
      <c r="CN283" s="66"/>
      <c r="CO283" s="68">
        <f t="shared" si="462"/>
        <v>0</v>
      </c>
      <c r="CP283" s="79">
        <f t="shared" si="523"/>
        <v>3955</v>
      </c>
      <c r="CQ283" s="66"/>
      <c r="CR283" s="68">
        <f t="shared" si="482"/>
        <v>0</v>
      </c>
      <c r="CS283" s="79">
        <f t="shared" si="457"/>
        <v>6656</v>
      </c>
      <c r="CT283" s="66"/>
      <c r="CU283" s="68">
        <f t="shared" si="483"/>
        <v>0</v>
      </c>
      <c r="CV283" s="79">
        <f t="shared" si="524"/>
        <v>7769</v>
      </c>
      <c r="CW283" s="66"/>
      <c r="CX283" s="66">
        <f t="shared" si="463"/>
        <v>0</v>
      </c>
      <c r="CY283" s="40">
        <f t="shared" si="448"/>
        <v>6582</v>
      </c>
      <c r="CZ283" s="65"/>
      <c r="DA283" s="66">
        <f t="shared" si="525"/>
        <v>0</v>
      </c>
      <c r="DB283" s="67">
        <f t="shared" si="552"/>
        <v>38056</v>
      </c>
      <c r="DC283" s="66"/>
      <c r="DD283" s="66">
        <f t="shared" si="526"/>
        <v>0</v>
      </c>
      <c r="DE283" s="67">
        <f t="shared" si="553"/>
        <v>34827</v>
      </c>
      <c r="DF283" s="66"/>
      <c r="DG283" s="69">
        <f t="shared" si="527"/>
        <v>0</v>
      </c>
      <c r="DH283" s="67">
        <f t="shared" si="468"/>
        <v>48370</v>
      </c>
      <c r="DI283" s="66"/>
      <c r="DJ283" s="66">
        <f t="shared" si="484"/>
        <v>0</v>
      </c>
      <c r="DK283" s="67">
        <f t="shared" si="528"/>
        <v>3139</v>
      </c>
      <c r="DL283" s="210"/>
      <c r="DM283" s="206">
        <f t="shared" si="485"/>
        <v>0</v>
      </c>
      <c r="DN283" s="25">
        <f t="shared" si="486"/>
        <v>0</v>
      </c>
      <c r="DO283" s="5"/>
      <c r="DP283" s="43">
        <f t="shared" si="487"/>
        <v>0</v>
      </c>
      <c r="DQ283" s="27">
        <f t="shared" si="529"/>
        <v>7097</v>
      </c>
      <c r="DR283" s="5"/>
      <c r="DS283" s="43">
        <f t="shared" si="488"/>
        <v>0</v>
      </c>
      <c r="DT283" s="27">
        <f t="shared" si="530"/>
        <v>4846</v>
      </c>
      <c r="DU283" s="5"/>
      <c r="DV283" s="43">
        <f t="shared" si="489"/>
        <v>0</v>
      </c>
      <c r="DW283" s="27">
        <f t="shared" si="531"/>
        <v>4835</v>
      </c>
      <c r="DX283" s="5"/>
      <c r="DY283" s="22">
        <f t="shared" si="490"/>
        <v>0</v>
      </c>
      <c r="DZ283" s="25">
        <f t="shared" si="532"/>
        <v>523</v>
      </c>
      <c r="EA283" s="22"/>
      <c r="EB283" s="22">
        <f t="shared" si="491"/>
        <v>0</v>
      </c>
      <c r="EC283" s="28">
        <f t="shared" si="533"/>
        <v>369</v>
      </c>
      <c r="ED283" s="5"/>
      <c r="EE283" s="43">
        <f t="shared" si="543"/>
        <v>0</v>
      </c>
      <c r="EF283" s="27">
        <f t="shared" si="534"/>
        <v>4769</v>
      </c>
      <c r="EG283" s="66"/>
      <c r="EH283" s="66">
        <f t="shared" si="492"/>
        <v>0</v>
      </c>
      <c r="EI283" s="67">
        <f t="shared" si="535"/>
        <v>24637</v>
      </c>
      <c r="EJ283" s="66"/>
      <c r="EK283" s="66">
        <f t="shared" si="493"/>
        <v>0</v>
      </c>
      <c r="EL283" s="67">
        <f t="shared" si="536"/>
        <v>23267</v>
      </c>
      <c r="EM283" s="110">
        <f t="shared" si="537"/>
        <v>140262.73712400001</v>
      </c>
    </row>
    <row r="284" spans="1:150" s="35" customFormat="1" ht="11.25" customHeight="1" x14ac:dyDescent="0.25">
      <c r="A284" s="169">
        <v>46053</v>
      </c>
      <c r="B284" s="193">
        <v>46053</v>
      </c>
      <c r="C284" s="174">
        <v>8004947149</v>
      </c>
      <c r="D284" s="13" t="s">
        <v>186</v>
      </c>
      <c r="E284" s="14">
        <v>1440</v>
      </c>
      <c r="F284" s="15">
        <v>0.5</v>
      </c>
      <c r="G284" s="16">
        <v>191516175167</v>
      </c>
      <c r="H284" s="66"/>
      <c r="I284" s="41">
        <f t="shared" si="469"/>
        <v>2880</v>
      </c>
      <c r="J284" s="48">
        <f t="shared" si="545"/>
        <v>115369</v>
      </c>
      <c r="K284" s="66"/>
      <c r="L284" s="41">
        <f t="shared" si="460"/>
        <v>2880</v>
      </c>
      <c r="M284" s="48">
        <f t="shared" si="546"/>
        <v>262276</v>
      </c>
      <c r="N284" s="66"/>
      <c r="O284" s="41">
        <f t="shared" si="470"/>
        <v>2880</v>
      </c>
      <c r="P284" s="48">
        <f t="shared" si="547"/>
        <v>109246</v>
      </c>
      <c r="Q284" s="66"/>
      <c r="R284" s="66">
        <f t="shared" si="471"/>
        <v>2880</v>
      </c>
      <c r="S284" s="67">
        <f t="shared" si="548"/>
        <v>51026</v>
      </c>
      <c r="T284" s="66"/>
      <c r="U284" s="66">
        <f t="shared" si="494"/>
        <v>0</v>
      </c>
      <c r="V284" s="67">
        <f t="shared" si="495"/>
        <v>67609</v>
      </c>
      <c r="W284" s="136"/>
      <c r="X284" s="69">
        <f t="shared" si="472"/>
        <v>0</v>
      </c>
      <c r="Y284" s="67">
        <f t="shared" si="549"/>
        <v>12444.3</v>
      </c>
      <c r="Z284" s="66"/>
      <c r="AA284" s="68">
        <f t="shared" si="550"/>
        <v>864</v>
      </c>
      <c r="AB284" s="67">
        <f t="shared" si="496"/>
        <v>3149.5</v>
      </c>
      <c r="AC284" s="66"/>
      <c r="AD284" s="66">
        <f t="shared" si="461"/>
        <v>0</v>
      </c>
      <c r="AE284" s="67">
        <f t="shared" si="497"/>
        <v>6054.7</v>
      </c>
      <c r="AF284" s="66"/>
      <c r="AG284" s="78">
        <f t="shared" si="473"/>
        <v>0</v>
      </c>
      <c r="AH284" s="79">
        <f t="shared" si="498"/>
        <v>8394.7999999999993</v>
      </c>
      <c r="AI284" s="66"/>
      <c r="AJ284" s="68">
        <f t="shared" si="474"/>
        <v>0</v>
      </c>
      <c r="AK284" s="67">
        <f t="shared" si="499"/>
        <v>1078</v>
      </c>
      <c r="AL284" s="66"/>
      <c r="AM284" s="68">
        <f t="shared" si="475"/>
        <v>0</v>
      </c>
      <c r="AN284" s="67">
        <f t="shared" si="500"/>
        <v>811.10000000000014</v>
      </c>
      <c r="AO284" s="66"/>
      <c r="AP284" s="68">
        <f t="shared" si="476"/>
        <v>0</v>
      </c>
      <c r="AQ284" s="67">
        <f t="shared" si="501"/>
        <v>1207.3999999999996</v>
      </c>
      <c r="AR284" s="66"/>
      <c r="AS284" s="68">
        <f t="shared" si="477"/>
        <v>0</v>
      </c>
      <c r="AT284" s="67">
        <f t="shared" si="502"/>
        <v>2107.6</v>
      </c>
      <c r="AU284" s="66"/>
      <c r="AV284" s="66">
        <f t="shared" si="503"/>
        <v>0</v>
      </c>
      <c r="AW284" s="42">
        <f t="shared" si="504"/>
        <v>591.04000000000019</v>
      </c>
      <c r="AX284" s="66"/>
      <c r="AY284" s="66">
        <f t="shared" si="505"/>
        <v>0</v>
      </c>
      <c r="AZ284" s="67">
        <f t="shared" si="506"/>
        <v>1870</v>
      </c>
      <c r="BA284" s="66"/>
      <c r="BB284" s="68">
        <f t="shared" si="507"/>
        <v>0</v>
      </c>
      <c r="BC284" s="67">
        <f t="shared" si="508"/>
        <v>2830</v>
      </c>
      <c r="BD284" s="66"/>
      <c r="BE284" s="68">
        <f t="shared" si="509"/>
        <v>0</v>
      </c>
      <c r="BF284" s="67">
        <f t="shared" si="510"/>
        <v>516.60000000000036</v>
      </c>
      <c r="BG284" s="66"/>
      <c r="BH284" s="68">
        <v>0</v>
      </c>
      <c r="BI284" s="67">
        <f t="shared" si="540"/>
        <v>8545.6000000000022</v>
      </c>
      <c r="BJ284" s="66"/>
      <c r="BK284" s="68">
        <f t="shared" si="511"/>
        <v>0</v>
      </c>
      <c r="BL284" s="67">
        <f t="shared" si="512"/>
        <v>5372</v>
      </c>
      <c r="BM284" s="66"/>
      <c r="BN284" s="68">
        <f t="shared" si="513"/>
        <v>0</v>
      </c>
      <c r="BO284" s="67">
        <f t="shared" si="514"/>
        <v>6411.4000000000005</v>
      </c>
      <c r="BP284" s="66"/>
      <c r="BQ284" s="68">
        <f t="shared" si="515"/>
        <v>0</v>
      </c>
      <c r="BR284" s="67">
        <f t="shared" si="516"/>
        <v>18465.399999999994</v>
      </c>
      <c r="BS284" s="66"/>
      <c r="BT284" s="66">
        <f t="shared" si="478"/>
        <v>0</v>
      </c>
      <c r="BU284" s="67">
        <f t="shared" si="541"/>
        <v>71097</v>
      </c>
      <c r="BV284" s="66"/>
      <c r="BW284" s="66">
        <f t="shared" si="479"/>
        <v>0</v>
      </c>
      <c r="BX284" s="67">
        <f t="shared" si="551"/>
        <v>53277</v>
      </c>
      <c r="BY284" s="66"/>
      <c r="BZ284" s="66">
        <f t="shared" si="480"/>
        <v>0</v>
      </c>
      <c r="CA284" s="67">
        <f t="shared" si="542"/>
        <v>63513</v>
      </c>
      <c r="CB284" s="66"/>
      <c r="CC284" s="66">
        <f t="shared" si="517"/>
        <v>0</v>
      </c>
      <c r="CD284" s="67">
        <f t="shared" si="467"/>
        <v>269.25</v>
      </c>
      <c r="CE284" s="66"/>
      <c r="CF284" s="66">
        <f t="shared" si="518"/>
        <v>0</v>
      </c>
      <c r="CG284" s="67">
        <f t="shared" si="519"/>
        <v>6982.9</v>
      </c>
      <c r="CH284" s="66"/>
      <c r="CI284" s="66">
        <f t="shared" si="481"/>
        <v>0</v>
      </c>
      <c r="CJ284" s="67">
        <f t="shared" si="520"/>
        <v>8750</v>
      </c>
      <c r="CK284" s="66"/>
      <c r="CL284" s="68">
        <f t="shared" si="521"/>
        <v>0</v>
      </c>
      <c r="CM284" s="79">
        <f t="shared" si="522"/>
        <v>4864</v>
      </c>
      <c r="CN284" s="66"/>
      <c r="CO284" s="68">
        <f t="shared" si="462"/>
        <v>0</v>
      </c>
      <c r="CP284" s="79">
        <f t="shared" si="523"/>
        <v>3955</v>
      </c>
      <c r="CQ284" s="66"/>
      <c r="CR284" s="68">
        <f t="shared" si="482"/>
        <v>0</v>
      </c>
      <c r="CS284" s="79">
        <f t="shared" si="457"/>
        <v>6656</v>
      </c>
      <c r="CT284" s="66"/>
      <c r="CU284" s="68">
        <f t="shared" si="483"/>
        <v>0</v>
      </c>
      <c r="CV284" s="79">
        <f t="shared" si="524"/>
        <v>7769</v>
      </c>
      <c r="CW284" s="66"/>
      <c r="CX284" s="66">
        <f t="shared" si="463"/>
        <v>0</v>
      </c>
      <c r="CY284" s="40">
        <f t="shared" si="448"/>
        <v>6582</v>
      </c>
      <c r="CZ284" s="65"/>
      <c r="DA284" s="66">
        <f t="shared" si="525"/>
        <v>0</v>
      </c>
      <c r="DB284" s="67">
        <f t="shared" si="552"/>
        <v>38056</v>
      </c>
      <c r="DC284" s="66"/>
      <c r="DD284" s="66">
        <f t="shared" si="526"/>
        <v>0</v>
      </c>
      <c r="DE284" s="67">
        <f t="shared" si="553"/>
        <v>34827</v>
      </c>
      <c r="DF284" s="66"/>
      <c r="DG284" s="69">
        <f t="shared" si="527"/>
        <v>0</v>
      </c>
      <c r="DH284" s="67">
        <f t="shared" si="468"/>
        <v>48370</v>
      </c>
      <c r="DI284" s="66"/>
      <c r="DJ284" s="66">
        <f t="shared" si="484"/>
        <v>0</v>
      </c>
      <c r="DK284" s="67">
        <f t="shared" si="528"/>
        <v>3139</v>
      </c>
      <c r="DL284" s="210"/>
      <c r="DM284" s="206">
        <f t="shared" si="485"/>
        <v>0</v>
      </c>
      <c r="DN284" s="25">
        <f t="shared" si="486"/>
        <v>0</v>
      </c>
      <c r="DO284" s="5"/>
      <c r="DP284" s="43">
        <f t="shared" si="487"/>
        <v>0</v>
      </c>
      <c r="DQ284" s="27">
        <f t="shared" si="529"/>
        <v>7097</v>
      </c>
      <c r="DR284" s="5"/>
      <c r="DS284" s="43">
        <f t="shared" si="488"/>
        <v>0</v>
      </c>
      <c r="DT284" s="27">
        <f t="shared" si="530"/>
        <v>4846</v>
      </c>
      <c r="DU284" s="5"/>
      <c r="DV284" s="43">
        <f t="shared" si="489"/>
        <v>0</v>
      </c>
      <c r="DW284" s="27">
        <f t="shared" si="531"/>
        <v>4835</v>
      </c>
      <c r="DX284" s="5"/>
      <c r="DY284" s="22">
        <f t="shared" si="490"/>
        <v>0</v>
      </c>
      <c r="DZ284" s="25">
        <f t="shared" si="532"/>
        <v>523</v>
      </c>
      <c r="EA284" s="22"/>
      <c r="EB284" s="22">
        <f t="shared" si="491"/>
        <v>0</v>
      </c>
      <c r="EC284" s="28">
        <f t="shared" si="533"/>
        <v>369</v>
      </c>
      <c r="ED284" s="5"/>
      <c r="EE284" s="43">
        <f t="shared" si="543"/>
        <v>0</v>
      </c>
      <c r="EF284" s="27">
        <f t="shared" si="534"/>
        <v>4769</v>
      </c>
      <c r="EG284" s="66"/>
      <c r="EH284" s="66">
        <f t="shared" si="492"/>
        <v>0</v>
      </c>
      <c r="EI284" s="67">
        <f t="shared" si="535"/>
        <v>24637</v>
      </c>
      <c r="EJ284" s="66"/>
      <c r="EK284" s="66">
        <f t="shared" si="493"/>
        <v>0</v>
      </c>
      <c r="EL284" s="67">
        <f t="shared" si="536"/>
        <v>23267</v>
      </c>
      <c r="EM284" s="110">
        <f t="shared" si="537"/>
        <v>139613.70032399998</v>
      </c>
    </row>
    <row r="285" spans="1:150" ht="11.25" customHeight="1" x14ac:dyDescent="0.25">
      <c r="A285" s="169">
        <v>46053</v>
      </c>
      <c r="B285" s="193">
        <v>46053</v>
      </c>
      <c r="C285" s="174">
        <v>8004947155</v>
      </c>
      <c r="D285" s="13" t="s">
        <v>227</v>
      </c>
      <c r="E285" s="14">
        <v>120</v>
      </c>
      <c r="F285" s="15">
        <v>10</v>
      </c>
      <c r="G285" s="16">
        <v>191516032279</v>
      </c>
      <c r="H285" s="66"/>
      <c r="I285" s="41">
        <f t="shared" si="469"/>
        <v>240</v>
      </c>
      <c r="J285" s="48">
        <f t="shared" si="545"/>
        <v>115129</v>
      </c>
      <c r="K285" s="66"/>
      <c r="L285" s="41">
        <f t="shared" si="460"/>
        <v>240</v>
      </c>
      <c r="M285" s="48">
        <f t="shared" si="546"/>
        <v>262036</v>
      </c>
      <c r="N285" s="66"/>
      <c r="O285" s="41">
        <f t="shared" si="470"/>
        <v>240</v>
      </c>
      <c r="P285" s="48">
        <f t="shared" si="547"/>
        <v>109006</v>
      </c>
      <c r="Q285" s="66"/>
      <c r="R285" s="66">
        <f t="shared" si="471"/>
        <v>240</v>
      </c>
      <c r="S285" s="67">
        <f t="shared" si="548"/>
        <v>50786</v>
      </c>
      <c r="T285" s="66"/>
      <c r="U285" s="66">
        <f t="shared" si="494"/>
        <v>0</v>
      </c>
      <c r="V285" s="67">
        <f t="shared" si="495"/>
        <v>67609</v>
      </c>
      <c r="X285" s="69">
        <f t="shared" si="472"/>
        <v>1212</v>
      </c>
      <c r="Y285" s="67">
        <f t="shared" si="549"/>
        <v>11232.3</v>
      </c>
      <c r="Z285" s="66"/>
      <c r="AA285" s="68">
        <f t="shared" si="550"/>
        <v>0</v>
      </c>
      <c r="AB285" s="67">
        <f t="shared" si="496"/>
        <v>3149.5</v>
      </c>
      <c r="AC285" s="66"/>
      <c r="AD285" s="66">
        <f t="shared" si="461"/>
        <v>0</v>
      </c>
      <c r="AE285" s="67">
        <f t="shared" si="497"/>
        <v>6054.7</v>
      </c>
      <c r="AF285" s="66"/>
      <c r="AG285" s="78">
        <f t="shared" si="473"/>
        <v>0</v>
      </c>
      <c r="AH285" s="79">
        <f t="shared" si="498"/>
        <v>8394.7999999999993</v>
      </c>
      <c r="AI285" s="66"/>
      <c r="AJ285" s="68">
        <f t="shared" si="474"/>
        <v>0</v>
      </c>
      <c r="AK285" s="67">
        <f t="shared" si="499"/>
        <v>1078</v>
      </c>
      <c r="AL285" s="66"/>
      <c r="AM285" s="68">
        <f t="shared" si="475"/>
        <v>0</v>
      </c>
      <c r="AN285" s="67">
        <f t="shared" si="500"/>
        <v>811.10000000000014</v>
      </c>
      <c r="AO285" s="66"/>
      <c r="AP285" s="68">
        <f t="shared" si="476"/>
        <v>0</v>
      </c>
      <c r="AQ285" s="67">
        <f t="shared" si="501"/>
        <v>1207.3999999999996</v>
      </c>
      <c r="AR285" s="66"/>
      <c r="AS285" s="68">
        <f t="shared" si="477"/>
        <v>0</v>
      </c>
      <c r="AT285" s="67">
        <f t="shared" si="502"/>
        <v>2107.6</v>
      </c>
      <c r="AU285" s="66"/>
      <c r="AV285" s="66">
        <f t="shared" si="503"/>
        <v>0</v>
      </c>
      <c r="AW285" s="42">
        <f t="shared" si="504"/>
        <v>591.04000000000019</v>
      </c>
      <c r="AX285" s="66"/>
      <c r="AY285" s="66">
        <f t="shared" si="505"/>
        <v>0</v>
      </c>
      <c r="AZ285" s="67">
        <f t="shared" si="506"/>
        <v>1870</v>
      </c>
      <c r="BA285" s="66"/>
      <c r="BB285" s="68">
        <f t="shared" si="507"/>
        <v>0</v>
      </c>
      <c r="BC285" s="67">
        <f t="shared" si="508"/>
        <v>2830</v>
      </c>
      <c r="BD285" s="66"/>
      <c r="BE285" s="68">
        <f t="shared" si="509"/>
        <v>0</v>
      </c>
      <c r="BF285" s="67">
        <f t="shared" si="510"/>
        <v>516.60000000000036</v>
      </c>
      <c r="BG285" s="66"/>
      <c r="BH285" s="68">
        <f t="shared" ref="BH285:BH297" si="554">IF(OR(D305="NPC06UZDB-GY026M",D305="NPP06UZDB-GY010M",D285="CO155E2-0CM018",D285="CO155E2-0CM023",D285="CO155E2-0CM026",D285="NPP06UZDB-GY150C",D285="NPP06UZDB-GY025M",D285="NPC06UZDB-GY013M",D285="NPP06UZDB-GY001M",D285="NPP06UZDB-GY250C",D285="NPC06UZDB-GY028M",D285="NPC06UZDB-GY018M",D285="NPC06UZDB-GY014M",D285="NPC06UZDB-GY012M",D285="NPC06UZDB-GY011M",D285="NPC06UZDB-GY006M",D285="CO155E2-0CM006",D285="NPP06UZDB-GY005M",D285="NPP06UZDB-GY005M",D285="NPP06UZDB-GY003M",D285="NPP06UZDB-GY002M",D285="NPC06UZDB-GY025M",D285="CO155E2-0CM020",D285="CO155E2-0CM030",D285="NPC06UZDB-GY350C",D285="NPC06UZDB-GY030M",D285="NPC06UZDB-GY020C",D285="NPC06UZDB-GY030M",D285="NPC06UZDB-GY350C",D285="CO155E2-0CM007",D285="NPC06UZDB-GY150C",D285="NPC06UZDB-GY250C",D285="NPC06UZDB-GY007M",D285="CO155E2-0CC050",D285="NPC06UZDB-GY006M",D285="NPC06UZDB-GY008M",D285="NPC06UZDB-GY050C",D285="CO155E2-0CC250",D285="NPC06UZDB-GY750C",D285="NPC06UZDB-GY007M",D285="NPC06UZDB-GY020M",D285="CO155E2-0CC150",D285="CO155E2-0CM015",D285="CO155E2-0CM010",D285="NPC06UZDB-GY450C",D285="NPC06UZDB-GY015M",D285="NPC06UZDB-GY150C",D285="CO155E2-0CM001",D285="CO155E2-0CM002",D285="CO155E2-0CM003",D285="CO155E2-0CM004",D285="CO155E2-0CM005",D285="CO155E2-0CM008",D285="NPC06UZDB-GY010M",D285="NPC06UZDB-GY001M",D285="NPC06UZDB-GY002M",D285="NPC06UZDB-GY003M",D285="NPC06UZDB-GY004M",D285="NPC06UZDB-GY005M",),E285*(F285+0.12),0)</f>
        <v>0</v>
      </c>
      <c r="BI285" s="67">
        <f t="shared" si="540"/>
        <v>8545.6000000000022</v>
      </c>
      <c r="BJ285" s="66"/>
      <c r="BK285" s="68">
        <f t="shared" si="511"/>
        <v>0</v>
      </c>
      <c r="BL285" s="67">
        <f t="shared" si="512"/>
        <v>5372</v>
      </c>
      <c r="BM285" s="66"/>
      <c r="BN285" s="68">
        <f t="shared" si="513"/>
        <v>0</v>
      </c>
      <c r="BO285" s="67">
        <f t="shared" si="514"/>
        <v>6411.4000000000005</v>
      </c>
      <c r="BP285" s="66"/>
      <c r="BQ285" s="68">
        <f t="shared" si="515"/>
        <v>0</v>
      </c>
      <c r="BR285" s="67">
        <f t="shared" si="516"/>
        <v>18465.399999999994</v>
      </c>
      <c r="BS285" s="66"/>
      <c r="BT285" s="66">
        <f t="shared" si="478"/>
        <v>0</v>
      </c>
      <c r="BU285" s="67">
        <f t="shared" si="541"/>
        <v>71097</v>
      </c>
      <c r="BV285" s="66"/>
      <c r="BW285" s="66">
        <f t="shared" si="479"/>
        <v>0</v>
      </c>
      <c r="BX285" s="67">
        <f t="shared" si="551"/>
        <v>53277</v>
      </c>
      <c r="BY285" s="66"/>
      <c r="BZ285" s="66">
        <f t="shared" si="480"/>
        <v>0</v>
      </c>
      <c r="CA285" s="67">
        <f t="shared" si="542"/>
        <v>63513</v>
      </c>
      <c r="CB285" s="66"/>
      <c r="CC285" s="66">
        <f t="shared" si="517"/>
        <v>0</v>
      </c>
      <c r="CD285" s="67">
        <f t="shared" si="467"/>
        <v>269.25</v>
      </c>
      <c r="CE285" s="66"/>
      <c r="CF285" s="66">
        <f t="shared" si="518"/>
        <v>0</v>
      </c>
      <c r="CG285" s="67">
        <f t="shared" si="519"/>
        <v>6982.9</v>
      </c>
      <c r="CH285" s="66"/>
      <c r="CI285" s="66">
        <f t="shared" si="481"/>
        <v>0</v>
      </c>
      <c r="CJ285" s="67">
        <f t="shared" si="520"/>
        <v>8750</v>
      </c>
      <c r="CK285" s="66"/>
      <c r="CL285" s="68">
        <f t="shared" si="521"/>
        <v>0</v>
      </c>
      <c r="CM285" s="79">
        <f t="shared" si="522"/>
        <v>4864</v>
      </c>
      <c r="CN285" s="66"/>
      <c r="CO285" s="68">
        <f t="shared" si="462"/>
        <v>0</v>
      </c>
      <c r="CP285" s="79">
        <f t="shared" si="523"/>
        <v>3955</v>
      </c>
      <c r="CQ285" s="66"/>
      <c r="CR285" s="68">
        <f t="shared" si="482"/>
        <v>0</v>
      </c>
      <c r="CS285" s="79">
        <f t="shared" si="457"/>
        <v>6656</v>
      </c>
      <c r="CT285" s="66"/>
      <c r="CU285" s="68">
        <f t="shared" si="483"/>
        <v>0</v>
      </c>
      <c r="CV285" s="79">
        <f t="shared" si="524"/>
        <v>7769</v>
      </c>
      <c r="CW285" s="66"/>
      <c r="CX285" s="66">
        <f t="shared" si="463"/>
        <v>0</v>
      </c>
      <c r="CY285" s="40">
        <f t="shared" si="448"/>
        <v>6582</v>
      </c>
      <c r="CZ285" s="65"/>
      <c r="DA285" s="66">
        <f t="shared" si="525"/>
        <v>0</v>
      </c>
      <c r="DB285" s="67">
        <f t="shared" si="552"/>
        <v>38056</v>
      </c>
      <c r="DC285" s="66"/>
      <c r="DD285" s="66">
        <f t="shared" si="526"/>
        <v>0</v>
      </c>
      <c r="DE285" s="67">
        <f t="shared" si="553"/>
        <v>34827</v>
      </c>
      <c r="DF285" s="66"/>
      <c r="DG285" s="69">
        <f t="shared" si="527"/>
        <v>0</v>
      </c>
      <c r="DH285" s="67">
        <f t="shared" si="468"/>
        <v>48370</v>
      </c>
      <c r="DI285" s="66"/>
      <c r="DJ285" s="66">
        <f t="shared" si="484"/>
        <v>0</v>
      </c>
      <c r="DK285" s="67">
        <f t="shared" si="528"/>
        <v>3139</v>
      </c>
      <c r="DM285" s="206">
        <f t="shared" si="485"/>
        <v>0</v>
      </c>
      <c r="DN285" s="25">
        <f t="shared" si="486"/>
        <v>0</v>
      </c>
      <c r="DO285" s="5"/>
      <c r="DP285" s="43">
        <f t="shared" si="487"/>
        <v>0</v>
      </c>
      <c r="DQ285" s="27">
        <f t="shared" si="529"/>
        <v>7097</v>
      </c>
      <c r="DR285" s="5"/>
      <c r="DS285" s="43">
        <f t="shared" si="488"/>
        <v>0</v>
      </c>
      <c r="DT285" s="27">
        <f t="shared" si="530"/>
        <v>4846</v>
      </c>
      <c r="DU285" s="5"/>
      <c r="DV285" s="43">
        <f t="shared" si="489"/>
        <v>0</v>
      </c>
      <c r="DW285" s="27">
        <f t="shared" si="531"/>
        <v>4835</v>
      </c>
      <c r="DX285" s="5"/>
      <c r="DY285" s="22">
        <f t="shared" si="490"/>
        <v>0</v>
      </c>
      <c r="DZ285" s="25">
        <f t="shared" si="532"/>
        <v>523</v>
      </c>
      <c r="EA285" s="22"/>
      <c r="EB285" s="22">
        <f t="shared" si="491"/>
        <v>0</v>
      </c>
      <c r="EC285" s="28">
        <f t="shared" si="533"/>
        <v>369</v>
      </c>
      <c r="ED285" s="5"/>
      <c r="EE285" s="43">
        <f t="shared" si="543"/>
        <v>0</v>
      </c>
      <c r="EF285" s="27">
        <f t="shared" si="534"/>
        <v>4769</v>
      </c>
      <c r="EG285" s="66"/>
      <c r="EH285" s="66">
        <f t="shared" si="492"/>
        <v>0</v>
      </c>
      <c r="EI285" s="67">
        <f t="shared" si="535"/>
        <v>24637</v>
      </c>
      <c r="EJ285" s="66"/>
      <c r="EK285" s="66">
        <f t="shared" si="493"/>
        <v>0</v>
      </c>
      <c r="EL285" s="67">
        <f t="shared" si="536"/>
        <v>23267</v>
      </c>
      <c r="EM285" s="110">
        <f t="shared" si="537"/>
        <v>138949.04432399999</v>
      </c>
      <c r="EN285" s="7"/>
      <c r="EO285" s="7"/>
      <c r="EP285" s="7"/>
      <c r="EQ285" s="7"/>
      <c r="ER285" s="7"/>
      <c r="ES285" s="7"/>
      <c r="ET285" s="7"/>
    </row>
    <row r="286" spans="1:150" ht="11.25" customHeight="1" x14ac:dyDescent="0.25">
      <c r="A286" s="169">
        <v>46053</v>
      </c>
      <c r="B286" s="193">
        <v>46053</v>
      </c>
      <c r="C286" s="174">
        <v>8004947156</v>
      </c>
      <c r="D286" s="13" t="s">
        <v>229</v>
      </c>
      <c r="E286" s="14">
        <v>150</v>
      </c>
      <c r="F286" s="15">
        <v>8</v>
      </c>
      <c r="G286" s="16">
        <v>191516032293</v>
      </c>
      <c r="H286" s="66"/>
      <c r="I286" s="41">
        <f t="shared" si="469"/>
        <v>0</v>
      </c>
      <c r="J286" s="48">
        <f>J285+H286-I286-300</f>
        <v>114829</v>
      </c>
      <c r="K286" s="66"/>
      <c r="L286" s="41">
        <f t="shared" si="460"/>
        <v>0</v>
      </c>
      <c r="M286" s="48">
        <f>M285+K286-L286-300</f>
        <v>261736</v>
      </c>
      <c r="N286" s="66"/>
      <c r="O286" s="41">
        <f t="shared" si="470"/>
        <v>0</v>
      </c>
      <c r="P286" s="48">
        <f>P285+N286-O286-300</f>
        <v>108706</v>
      </c>
      <c r="Q286" s="66"/>
      <c r="R286" s="66">
        <f t="shared" si="471"/>
        <v>0</v>
      </c>
      <c r="S286" s="67">
        <f>S285+Q286-R286-300</f>
        <v>50486</v>
      </c>
      <c r="T286" s="66"/>
      <c r="U286" s="66">
        <f t="shared" si="494"/>
        <v>0</v>
      </c>
      <c r="V286" s="67">
        <f t="shared" si="495"/>
        <v>67609</v>
      </c>
      <c r="X286" s="69">
        <f t="shared" si="472"/>
        <v>0</v>
      </c>
      <c r="Y286" s="67">
        <f>Y285+W286-X286-1215</f>
        <v>10017.299999999999</v>
      </c>
      <c r="Z286" s="66"/>
      <c r="AA286" s="68">
        <f t="shared" si="550"/>
        <v>0</v>
      </c>
      <c r="AB286" s="67">
        <f t="shared" si="496"/>
        <v>3149.5</v>
      </c>
      <c r="AC286" s="66"/>
      <c r="AD286" s="66">
        <f t="shared" si="461"/>
        <v>0</v>
      </c>
      <c r="AE286" s="67">
        <f t="shared" si="497"/>
        <v>6054.7</v>
      </c>
      <c r="AF286" s="66"/>
      <c r="AG286" s="78">
        <f t="shared" si="473"/>
        <v>0</v>
      </c>
      <c r="AH286" s="79">
        <f t="shared" si="498"/>
        <v>8394.7999999999993</v>
      </c>
      <c r="AI286" s="66"/>
      <c r="AJ286" s="68">
        <f t="shared" si="474"/>
        <v>0</v>
      </c>
      <c r="AK286" s="67">
        <f t="shared" si="499"/>
        <v>1078</v>
      </c>
      <c r="AL286" s="66"/>
      <c r="AM286" s="68">
        <f t="shared" si="475"/>
        <v>0</v>
      </c>
      <c r="AN286" s="67">
        <f t="shared" si="500"/>
        <v>811.10000000000014</v>
      </c>
      <c r="AO286" s="66"/>
      <c r="AP286" s="68">
        <f t="shared" si="476"/>
        <v>0</v>
      </c>
      <c r="AQ286" s="67">
        <f t="shared" si="501"/>
        <v>1207.3999999999996</v>
      </c>
      <c r="AR286" s="66"/>
      <c r="AS286" s="68">
        <f t="shared" si="477"/>
        <v>0</v>
      </c>
      <c r="AT286" s="67">
        <f t="shared" si="502"/>
        <v>2107.6</v>
      </c>
      <c r="AU286" s="66"/>
      <c r="AV286" s="66">
        <f t="shared" si="503"/>
        <v>0</v>
      </c>
      <c r="AW286" s="42">
        <f t="shared" si="504"/>
        <v>591.04000000000019</v>
      </c>
      <c r="AX286" s="66"/>
      <c r="AY286" s="66">
        <f t="shared" si="505"/>
        <v>0</v>
      </c>
      <c r="AZ286" s="67">
        <f t="shared" si="506"/>
        <v>1870</v>
      </c>
      <c r="BA286" s="66"/>
      <c r="BB286" s="68">
        <f t="shared" si="507"/>
        <v>0</v>
      </c>
      <c r="BC286" s="67">
        <f t="shared" si="508"/>
        <v>2830</v>
      </c>
      <c r="BD286" s="66"/>
      <c r="BE286" s="68">
        <f t="shared" si="509"/>
        <v>0</v>
      </c>
      <c r="BF286" s="67">
        <f t="shared" si="510"/>
        <v>516.60000000000036</v>
      </c>
      <c r="BG286" s="66"/>
      <c r="BH286" s="68">
        <f t="shared" si="554"/>
        <v>0</v>
      </c>
      <c r="BI286" s="67">
        <f t="shared" si="540"/>
        <v>8545.6000000000022</v>
      </c>
      <c r="BJ286" s="66"/>
      <c r="BK286" s="68">
        <f t="shared" si="511"/>
        <v>0</v>
      </c>
      <c r="BL286" s="67">
        <f t="shared" si="512"/>
        <v>5372</v>
      </c>
      <c r="BM286" s="66"/>
      <c r="BN286" s="68">
        <f t="shared" si="513"/>
        <v>0</v>
      </c>
      <c r="BO286" s="67">
        <f t="shared" si="514"/>
        <v>6411.4000000000005</v>
      </c>
      <c r="BP286" s="66"/>
      <c r="BQ286" s="68">
        <f t="shared" si="515"/>
        <v>0</v>
      </c>
      <c r="BR286" s="67">
        <f t="shared" si="516"/>
        <v>18465.399999999994</v>
      </c>
      <c r="BS286" s="66"/>
      <c r="BT286" s="66">
        <f t="shared" si="478"/>
        <v>0</v>
      </c>
      <c r="BU286" s="67">
        <f t="shared" si="541"/>
        <v>71097</v>
      </c>
      <c r="BV286" s="66"/>
      <c r="BW286" s="66">
        <f t="shared" si="479"/>
        <v>0</v>
      </c>
      <c r="BX286" s="67">
        <f t="shared" si="551"/>
        <v>53277</v>
      </c>
      <c r="BY286" s="66"/>
      <c r="BZ286" s="66">
        <f t="shared" si="480"/>
        <v>0</v>
      </c>
      <c r="CA286" s="67">
        <f t="shared" si="542"/>
        <v>63513</v>
      </c>
      <c r="CB286" s="66"/>
      <c r="CC286" s="66">
        <f t="shared" si="517"/>
        <v>0</v>
      </c>
      <c r="CD286" s="67">
        <f t="shared" si="467"/>
        <v>269.25</v>
      </c>
      <c r="CE286" s="66"/>
      <c r="CF286" s="66">
        <f t="shared" si="518"/>
        <v>0</v>
      </c>
      <c r="CG286" s="67">
        <f t="shared" si="519"/>
        <v>6982.9</v>
      </c>
      <c r="CH286" s="66"/>
      <c r="CI286" s="66">
        <f t="shared" si="481"/>
        <v>0</v>
      </c>
      <c r="CJ286" s="67">
        <f t="shared" si="520"/>
        <v>8750</v>
      </c>
      <c r="CK286" s="66"/>
      <c r="CL286" s="68">
        <f t="shared" si="521"/>
        <v>0</v>
      </c>
      <c r="CM286" s="79">
        <f t="shared" si="522"/>
        <v>4864</v>
      </c>
      <c r="CN286" s="66"/>
      <c r="CO286" s="68">
        <f t="shared" si="462"/>
        <v>0</v>
      </c>
      <c r="CP286" s="79">
        <f t="shared" si="523"/>
        <v>3955</v>
      </c>
      <c r="CQ286" s="66"/>
      <c r="CR286" s="68">
        <f t="shared" si="482"/>
        <v>0</v>
      </c>
      <c r="CS286" s="79">
        <f t="shared" si="457"/>
        <v>6656</v>
      </c>
      <c r="CT286" s="66"/>
      <c r="CU286" s="68">
        <f t="shared" si="483"/>
        <v>0</v>
      </c>
      <c r="CV286" s="79">
        <f t="shared" si="524"/>
        <v>7769</v>
      </c>
      <c r="CW286" s="66"/>
      <c r="CX286" s="66">
        <f t="shared" si="463"/>
        <v>0</v>
      </c>
      <c r="CY286" s="40">
        <f t="shared" si="448"/>
        <v>6582</v>
      </c>
      <c r="CZ286" s="65"/>
      <c r="DA286" s="66">
        <f t="shared" si="525"/>
        <v>0</v>
      </c>
      <c r="DB286" s="67">
        <f t="shared" si="552"/>
        <v>38056</v>
      </c>
      <c r="DC286" s="66"/>
      <c r="DD286" s="66">
        <f t="shared" si="526"/>
        <v>0</v>
      </c>
      <c r="DE286" s="67">
        <f t="shared" si="553"/>
        <v>34827</v>
      </c>
      <c r="DF286" s="66"/>
      <c r="DG286" s="69">
        <f t="shared" si="527"/>
        <v>0</v>
      </c>
      <c r="DH286" s="67">
        <f t="shared" ref="DH286:DH291" si="555">+DH285+DF286-DG286</f>
        <v>48370</v>
      </c>
      <c r="DI286" s="66"/>
      <c r="DJ286" s="66">
        <f t="shared" si="484"/>
        <v>0</v>
      </c>
      <c r="DK286" s="67">
        <f t="shared" si="528"/>
        <v>3139</v>
      </c>
      <c r="DM286" s="206">
        <f t="shared" si="485"/>
        <v>0</v>
      </c>
      <c r="DN286" s="25">
        <f t="shared" si="486"/>
        <v>0</v>
      </c>
      <c r="DO286" s="5"/>
      <c r="DP286" s="43">
        <f t="shared" si="487"/>
        <v>0</v>
      </c>
      <c r="DQ286" s="27">
        <f t="shared" si="529"/>
        <v>7097</v>
      </c>
      <c r="DR286" s="5"/>
      <c r="DS286" s="43">
        <f t="shared" si="488"/>
        <v>0</v>
      </c>
      <c r="DT286" s="27">
        <f t="shared" si="530"/>
        <v>4846</v>
      </c>
      <c r="DU286" s="5"/>
      <c r="DV286" s="43">
        <f t="shared" si="489"/>
        <v>0</v>
      </c>
      <c r="DW286" s="27">
        <f t="shared" si="531"/>
        <v>4835</v>
      </c>
      <c r="DX286" s="5"/>
      <c r="DY286" s="22">
        <f t="shared" si="490"/>
        <v>0</v>
      </c>
      <c r="DZ286" s="25">
        <f t="shared" si="532"/>
        <v>523</v>
      </c>
      <c r="EA286" s="22"/>
      <c r="EB286" s="22">
        <f t="shared" si="491"/>
        <v>0</v>
      </c>
      <c r="EC286" s="28">
        <f t="shared" si="533"/>
        <v>369</v>
      </c>
      <c r="ED286" s="5"/>
      <c r="EE286" s="43">
        <f t="shared" si="543"/>
        <v>0</v>
      </c>
      <c r="EF286" s="27">
        <f t="shared" si="534"/>
        <v>4769</v>
      </c>
      <c r="EG286" s="66"/>
      <c r="EH286" s="66">
        <f t="shared" si="492"/>
        <v>0</v>
      </c>
      <c r="EI286" s="67">
        <f t="shared" si="535"/>
        <v>24637</v>
      </c>
      <c r="EJ286" s="66"/>
      <c r="EK286" s="66">
        <f t="shared" si="493"/>
        <v>0</v>
      </c>
      <c r="EL286" s="67">
        <f t="shared" si="536"/>
        <v>23267</v>
      </c>
      <c r="EM286" s="110">
        <f t="shared" si="537"/>
        <v>138114.487524</v>
      </c>
      <c r="EN286" s="7"/>
      <c r="EO286" s="7"/>
      <c r="EP286" s="7"/>
      <c r="EQ286" s="7"/>
      <c r="ER286" s="7"/>
      <c r="ES286" s="7"/>
      <c r="ET286" s="7"/>
    </row>
    <row r="287" spans="1:150" ht="11.25" customHeight="1" x14ac:dyDescent="0.25">
      <c r="A287" s="169">
        <v>46053</v>
      </c>
      <c r="B287" s="193">
        <v>46053</v>
      </c>
      <c r="C287" s="174">
        <v>8004947158</v>
      </c>
      <c r="D287" s="13" t="s">
        <v>230</v>
      </c>
      <c r="E287" s="14">
        <v>420</v>
      </c>
      <c r="F287" s="15">
        <v>3</v>
      </c>
      <c r="G287" s="16">
        <v>191516032347</v>
      </c>
      <c r="H287" s="66"/>
      <c r="I287" s="41">
        <f t="shared" si="469"/>
        <v>840</v>
      </c>
      <c r="J287" s="48">
        <f t="shared" ref="J287:J318" si="556">J286+H287-I287</f>
        <v>113989</v>
      </c>
      <c r="K287" s="66"/>
      <c r="L287" s="41">
        <f t="shared" si="460"/>
        <v>840</v>
      </c>
      <c r="M287" s="48">
        <f t="shared" ref="M287:M295" si="557">M286+K287-L287</f>
        <v>260896</v>
      </c>
      <c r="N287" s="66"/>
      <c r="O287" s="41">
        <f t="shared" si="470"/>
        <v>840</v>
      </c>
      <c r="P287" s="48">
        <f t="shared" ref="P287:P318" si="558">P286+N287-O287</f>
        <v>107866</v>
      </c>
      <c r="Q287" s="66"/>
      <c r="R287" s="66">
        <f t="shared" si="471"/>
        <v>840</v>
      </c>
      <c r="S287" s="67">
        <f t="shared" ref="S287:S318" si="559">S286+Q287-R287</f>
        <v>49646</v>
      </c>
      <c r="T287" s="66"/>
      <c r="U287" s="66">
        <f t="shared" si="494"/>
        <v>0</v>
      </c>
      <c r="V287" s="67">
        <f t="shared" si="495"/>
        <v>67609</v>
      </c>
      <c r="X287" s="69">
        <f t="shared" si="472"/>
        <v>1302</v>
      </c>
      <c r="Y287" s="67">
        <f t="shared" ref="Y287:Y318" si="560">Y286+W287-X287</f>
        <v>8715.2999999999993</v>
      </c>
      <c r="Z287" s="66"/>
      <c r="AA287" s="68">
        <f t="shared" si="550"/>
        <v>0</v>
      </c>
      <c r="AB287" s="67">
        <f t="shared" si="496"/>
        <v>3149.5</v>
      </c>
      <c r="AC287" s="66"/>
      <c r="AD287" s="66">
        <f t="shared" si="461"/>
        <v>0</v>
      </c>
      <c r="AE287" s="67">
        <f t="shared" si="497"/>
        <v>6054.7</v>
      </c>
      <c r="AF287" s="66"/>
      <c r="AG287" s="78">
        <f t="shared" si="473"/>
        <v>0</v>
      </c>
      <c r="AH287" s="79">
        <f t="shared" si="498"/>
        <v>8394.7999999999993</v>
      </c>
      <c r="AI287" s="66"/>
      <c r="AJ287" s="68">
        <f t="shared" si="474"/>
        <v>0</v>
      </c>
      <c r="AK287" s="67">
        <f t="shared" si="499"/>
        <v>1078</v>
      </c>
      <c r="AL287" s="66"/>
      <c r="AM287" s="68">
        <f t="shared" si="475"/>
        <v>0</v>
      </c>
      <c r="AN287" s="67">
        <f t="shared" si="500"/>
        <v>811.10000000000014</v>
      </c>
      <c r="AO287" s="66"/>
      <c r="AP287" s="68">
        <f t="shared" si="476"/>
        <v>0</v>
      </c>
      <c r="AQ287" s="67">
        <f t="shared" si="501"/>
        <v>1207.3999999999996</v>
      </c>
      <c r="AR287" s="66"/>
      <c r="AS287" s="68">
        <f t="shared" si="477"/>
        <v>0</v>
      </c>
      <c r="AT287" s="67">
        <f t="shared" si="502"/>
        <v>2107.6</v>
      </c>
      <c r="AU287" s="66"/>
      <c r="AV287" s="66">
        <f t="shared" si="503"/>
        <v>0</v>
      </c>
      <c r="AW287" s="42">
        <f t="shared" si="504"/>
        <v>591.04000000000019</v>
      </c>
      <c r="AX287" s="66"/>
      <c r="AY287" s="66">
        <f t="shared" si="505"/>
        <v>0</v>
      </c>
      <c r="AZ287" s="67">
        <f t="shared" si="506"/>
        <v>1870</v>
      </c>
      <c r="BA287" s="66"/>
      <c r="BB287" s="68">
        <f t="shared" si="507"/>
        <v>0</v>
      </c>
      <c r="BC287" s="67">
        <f t="shared" si="508"/>
        <v>2830</v>
      </c>
      <c r="BD287" s="66"/>
      <c r="BE287" s="68">
        <f t="shared" si="509"/>
        <v>0</v>
      </c>
      <c r="BF287" s="67">
        <f t="shared" si="510"/>
        <v>516.60000000000036</v>
      </c>
      <c r="BG287" s="66"/>
      <c r="BH287" s="68">
        <f t="shared" si="554"/>
        <v>0</v>
      </c>
      <c r="BI287" s="67">
        <f t="shared" si="540"/>
        <v>8545.6000000000022</v>
      </c>
      <c r="BJ287" s="66"/>
      <c r="BK287" s="68">
        <f t="shared" si="511"/>
        <v>0</v>
      </c>
      <c r="BL287" s="67">
        <f t="shared" si="512"/>
        <v>5372</v>
      </c>
      <c r="BM287" s="66"/>
      <c r="BN287" s="68">
        <f t="shared" si="513"/>
        <v>0</v>
      </c>
      <c r="BO287" s="67">
        <f t="shared" si="514"/>
        <v>6411.4000000000005</v>
      </c>
      <c r="BP287" s="66"/>
      <c r="BQ287" s="68">
        <f t="shared" si="515"/>
        <v>0</v>
      </c>
      <c r="BR287" s="67">
        <f t="shared" si="516"/>
        <v>18465.399999999994</v>
      </c>
      <c r="BS287" s="66"/>
      <c r="BT287" s="66">
        <f t="shared" si="478"/>
        <v>0</v>
      </c>
      <c r="BU287" s="67">
        <f t="shared" si="541"/>
        <v>71097</v>
      </c>
      <c r="BV287" s="66"/>
      <c r="BW287" s="66">
        <f t="shared" si="479"/>
        <v>0</v>
      </c>
      <c r="BX287" s="67">
        <f t="shared" si="551"/>
        <v>53277</v>
      </c>
      <c r="BY287" s="66"/>
      <c r="BZ287" s="66">
        <f t="shared" si="480"/>
        <v>0</v>
      </c>
      <c r="CA287" s="67">
        <f t="shared" si="542"/>
        <v>63513</v>
      </c>
      <c r="CB287" s="66"/>
      <c r="CC287" s="66">
        <f t="shared" si="517"/>
        <v>0</v>
      </c>
      <c r="CD287" s="67">
        <f t="shared" si="467"/>
        <v>269.25</v>
      </c>
      <c r="CE287" s="66"/>
      <c r="CF287" s="66">
        <f t="shared" si="518"/>
        <v>0</v>
      </c>
      <c r="CG287" s="67">
        <f t="shared" si="519"/>
        <v>6982.9</v>
      </c>
      <c r="CH287" s="66"/>
      <c r="CI287" s="66">
        <f t="shared" si="481"/>
        <v>0</v>
      </c>
      <c r="CJ287" s="67">
        <f t="shared" si="520"/>
        <v>8750</v>
      </c>
      <c r="CK287" s="66"/>
      <c r="CL287" s="68">
        <f t="shared" si="521"/>
        <v>0</v>
      </c>
      <c r="CM287" s="79">
        <f t="shared" si="522"/>
        <v>4864</v>
      </c>
      <c r="CN287" s="66"/>
      <c r="CO287" s="68">
        <f t="shared" si="462"/>
        <v>0</v>
      </c>
      <c r="CP287" s="79">
        <f t="shared" si="523"/>
        <v>3955</v>
      </c>
      <c r="CQ287" s="66"/>
      <c r="CR287" s="68">
        <f t="shared" si="482"/>
        <v>0</v>
      </c>
      <c r="CS287" s="79">
        <f t="shared" si="457"/>
        <v>6656</v>
      </c>
      <c r="CT287" s="66"/>
      <c r="CU287" s="68">
        <f t="shared" si="483"/>
        <v>0</v>
      </c>
      <c r="CV287" s="79">
        <f t="shared" si="524"/>
        <v>7769</v>
      </c>
      <c r="CW287" s="66"/>
      <c r="CX287" s="66">
        <f t="shared" si="463"/>
        <v>0</v>
      </c>
      <c r="CY287" s="40">
        <f t="shared" si="448"/>
        <v>6582</v>
      </c>
      <c r="CZ287" s="65"/>
      <c r="DA287" s="66">
        <f t="shared" si="525"/>
        <v>0</v>
      </c>
      <c r="DB287" s="67">
        <f t="shared" si="552"/>
        <v>38056</v>
      </c>
      <c r="DC287" s="66"/>
      <c r="DD287" s="66">
        <f t="shared" si="526"/>
        <v>0</v>
      </c>
      <c r="DE287" s="67">
        <f t="shared" si="553"/>
        <v>34827</v>
      </c>
      <c r="DF287" s="66"/>
      <c r="DG287" s="69">
        <f t="shared" si="527"/>
        <v>0</v>
      </c>
      <c r="DH287" s="67">
        <f t="shared" si="555"/>
        <v>48370</v>
      </c>
      <c r="DI287" s="66"/>
      <c r="DJ287" s="66">
        <f t="shared" si="484"/>
        <v>0</v>
      </c>
      <c r="DK287" s="67">
        <f t="shared" si="528"/>
        <v>3139</v>
      </c>
      <c r="DM287" s="206">
        <f t="shared" si="485"/>
        <v>0</v>
      </c>
      <c r="DN287" s="25">
        <f t="shared" si="486"/>
        <v>0</v>
      </c>
      <c r="DO287" s="5"/>
      <c r="DP287" s="43">
        <f t="shared" si="487"/>
        <v>0</v>
      </c>
      <c r="DQ287" s="27">
        <f t="shared" si="529"/>
        <v>7097</v>
      </c>
      <c r="DR287" s="5"/>
      <c r="DS287" s="43">
        <f t="shared" si="488"/>
        <v>0</v>
      </c>
      <c r="DT287" s="27">
        <f t="shared" si="530"/>
        <v>4846</v>
      </c>
      <c r="DU287" s="5"/>
      <c r="DV287" s="43">
        <f t="shared" si="489"/>
        <v>0</v>
      </c>
      <c r="DW287" s="27">
        <f t="shared" si="531"/>
        <v>4835</v>
      </c>
      <c r="DX287" s="5"/>
      <c r="DY287" s="22">
        <f t="shared" si="490"/>
        <v>0</v>
      </c>
      <c r="DZ287" s="25">
        <f t="shared" si="532"/>
        <v>523</v>
      </c>
      <c r="EA287" s="22"/>
      <c r="EB287" s="22">
        <f t="shared" si="491"/>
        <v>0</v>
      </c>
      <c r="EC287" s="28">
        <f t="shared" si="533"/>
        <v>369</v>
      </c>
      <c r="ED287" s="5"/>
      <c r="EE287" s="43">
        <f t="shared" si="543"/>
        <v>0</v>
      </c>
      <c r="EF287" s="27">
        <f t="shared" si="534"/>
        <v>4769</v>
      </c>
      <c r="EG287" s="66"/>
      <c r="EH287" s="66">
        <f t="shared" si="492"/>
        <v>0</v>
      </c>
      <c r="EI287" s="67">
        <f t="shared" si="535"/>
        <v>24637</v>
      </c>
      <c r="EJ287" s="66"/>
      <c r="EK287" s="66">
        <f t="shared" si="493"/>
        <v>0</v>
      </c>
      <c r="EL287" s="67">
        <f t="shared" si="536"/>
        <v>23267</v>
      </c>
      <c r="EM287" s="110">
        <f t="shared" si="537"/>
        <v>137984.50136399997</v>
      </c>
      <c r="EN287" s="7"/>
      <c r="EO287" s="7"/>
      <c r="EP287" s="7"/>
      <c r="EQ287" s="7"/>
      <c r="ER287" s="7"/>
      <c r="ES287" s="7"/>
      <c r="ET287" s="7"/>
    </row>
    <row r="288" spans="1:150" ht="11.25" customHeight="1" x14ac:dyDescent="0.25">
      <c r="A288" s="169">
        <v>46053</v>
      </c>
      <c r="B288" s="193">
        <v>46053</v>
      </c>
      <c r="C288" s="174">
        <v>8004953415</v>
      </c>
      <c r="D288" s="13" t="s">
        <v>221</v>
      </c>
      <c r="E288" s="14">
        <v>12</v>
      </c>
      <c r="F288" s="15">
        <v>30</v>
      </c>
      <c r="G288" s="16">
        <v>191516031128</v>
      </c>
      <c r="H288" s="66"/>
      <c r="I288" s="41">
        <f t="shared" si="469"/>
        <v>24</v>
      </c>
      <c r="J288" s="48">
        <f t="shared" si="556"/>
        <v>113965</v>
      </c>
      <c r="K288" s="66"/>
      <c r="L288" s="41">
        <f t="shared" si="460"/>
        <v>24</v>
      </c>
      <c r="M288" s="48">
        <f t="shared" si="557"/>
        <v>260872</v>
      </c>
      <c r="N288" s="66"/>
      <c r="O288" s="41">
        <f t="shared" si="470"/>
        <v>24</v>
      </c>
      <c r="P288" s="48">
        <f t="shared" si="558"/>
        <v>107842</v>
      </c>
      <c r="Q288" s="66"/>
      <c r="R288" s="66">
        <f t="shared" si="471"/>
        <v>24</v>
      </c>
      <c r="S288" s="67">
        <f t="shared" si="559"/>
        <v>49622</v>
      </c>
      <c r="T288" s="66"/>
      <c r="U288" s="66">
        <f t="shared" si="494"/>
        <v>361.20000000000005</v>
      </c>
      <c r="V288" s="67">
        <f t="shared" si="495"/>
        <v>67247.8</v>
      </c>
      <c r="X288" s="69">
        <f t="shared" si="472"/>
        <v>0</v>
      </c>
      <c r="Y288" s="67">
        <f t="shared" si="560"/>
        <v>8715.2999999999993</v>
      </c>
      <c r="Z288" s="66"/>
      <c r="AA288" s="68">
        <f t="shared" si="550"/>
        <v>0</v>
      </c>
      <c r="AB288" s="67">
        <f t="shared" si="496"/>
        <v>3149.5</v>
      </c>
      <c r="AC288" s="66"/>
      <c r="AD288" s="66">
        <f t="shared" si="461"/>
        <v>0</v>
      </c>
      <c r="AE288" s="67">
        <f t="shared" si="497"/>
        <v>6054.7</v>
      </c>
      <c r="AF288" s="66"/>
      <c r="AG288" s="78">
        <f t="shared" si="473"/>
        <v>0</v>
      </c>
      <c r="AH288" s="79">
        <f t="shared" si="498"/>
        <v>8394.7999999999993</v>
      </c>
      <c r="AI288" s="66"/>
      <c r="AJ288" s="68">
        <f t="shared" si="474"/>
        <v>0</v>
      </c>
      <c r="AK288" s="67">
        <f t="shared" si="499"/>
        <v>1078</v>
      </c>
      <c r="AL288" s="66"/>
      <c r="AM288" s="68">
        <f t="shared" si="475"/>
        <v>0</v>
      </c>
      <c r="AN288" s="67">
        <f t="shared" si="500"/>
        <v>811.10000000000014</v>
      </c>
      <c r="AO288" s="66"/>
      <c r="AP288" s="68">
        <f t="shared" si="476"/>
        <v>0</v>
      </c>
      <c r="AQ288" s="67">
        <f t="shared" si="501"/>
        <v>1207.3999999999996</v>
      </c>
      <c r="AR288" s="66"/>
      <c r="AS288" s="68">
        <f t="shared" si="477"/>
        <v>0</v>
      </c>
      <c r="AT288" s="67">
        <f t="shared" si="502"/>
        <v>2107.6</v>
      </c>
      <c r="AU288" s="66"/>
      <c r="AV288" s="66">
        <f t="shared" si="503"/>
        <v>0</v>
      </c>
      <c r="AW288" s="42">
        <f t="shared" si="504"/>
        <v>591.04000000000019</v>
      </c>
      <c r="AX288" s="66"/>
      <c r="AY288" s="66">
        <f t="shared" si="505"/>
        <v>0</v>
      </c>
      <c r="AZ288" s="67">
        <f t="shared" si="506"/>
        <v>1870</v>
      </c>
      <c r="BA288" s="66"/>
      <c r="BB288" s="68">
        <f t="shared" si="507"/>
        <v>0</v>
      </c>
      <c r="BC288" s="67">
        <f t="shared" si="508"/>
        <v>2830</v>
      </c>
      <c r="BD288" s="66"/>
      <c r="BE288" s="68">
        <f t="shared" si="509"/>
        <v>0</v>
      </c>
      <c r="BF288" s="67">
        <f t="shared" si="510"/>
        <v>516.60000000000036</v>
      </c>
      <c r="BG288" s="66"/>
      <c r="BH288" s="68">
        <f t="shared" si="554"/>
        <v>0</v>
      </c>
      <c r="BI288" s="67">
        <f t="shared" si="540"/>
        <v>8545.6000000000022</v>
      </c>
      <c r="BJ288" s="66"/>
      <c r="BK288" s="68">
        <f t="shared" si="511"/>
        <v>0</v>
      </c>
      <c r="BL288" s="67">
        <f t="shared" si="512"/>
        <v>5372</v>
      </c>
      <c r="BM288" s="66"/>
      <c r="BN288" s="68">
        <f t="shared" si="513"/>
        <v>0</v>
      </c>
      <c r="BO288" s="67">
        <f t="shared" si="514"/>
        <v>6411.4000000000005</v>
      </c>
      <c r="BP288" s="66"/>
      <c r="BQ288" s="68">
        <f t="shared" si="515"/>
        <v>0</v>
      </c>
      <c r="BR288" s="67">
        <f t="shared" si="516"/>
        <v>18465.399999999994</v>
      </c>
      <c r="BS288" s="66"/>
      <c r="BT288" s="66">
        <f t="shared" si="478"/>
        <v>0</v>
      </c>
      <c r="BU288" s="67">
        <f t="shared" si="541"/>
        <v>71097</v>
      </c>
      <c r="BV288" s="66"/>
      <c r="BW288" s="66">
        <f t="shared" si="479"/>
        <v>0</v>
      </c>
      <c r="BX288" s="67">
        <f t="shared" si="551"/>
        <v>53277</v>
      </c>
      <c r="BY288" s="66"/>
      <c r="BZ288" s="66">
        <f t="shared" si="480"/>
        <v>0</v>
      </c>
      <c r="CA288" s="67">
        <f t="shared" si="542"/>
        <v>63513</v>
      </c>
      <c r="CB288" s="66"/>
      <c r="CC288" s="66">
        <f t="shared" si="517"/>
        <v>0</v>
      </c>
      <c r="CD288" s="67">
        <f t="shared" si="467"/>
        <v>269.25</v>
      </c>
      <c r="CE288" s="66"/>
      <c r="CF288" s="66">
        <f t="shared" si="518"/>
        <v>0</v>
      </c>
      <c r="CG288" s="67">
        <f t="shared" si="519"/>
        <v>6982.9</v>
      </c>
      <c r="CH288" s="66"/>
      <c r="CI288" s="66">
        <f t="shared" si="481"/>
        <v>0</v>
      </c>
      <c r="CJ288" s="67">
        <f t="shared" si="520"/>
        <v>8750</v>
      </c>
      <c r="CK288" s="66"/>
      <c r="CL288" s="68">
        <f t="shared" si="521"/>
        <v>0</v>
      </c>
      <c r="CM288" s="79">
        <f t="shared" si="522"/>
        <v>4864</v>
      </c>
      <c r="CN288" s="66"/>
      <c r="CO288" s="68">
        <f t="shared" si="462"/>
        <v>0</v>
      </c>
      <c r="CP288" s="79">
        <f t="shared" si="523"/>
        <v>3955</v>
      </c>
      <c r="CQ288" s="66"/>
      <c r="CR288" s="68">
        <f t="shared" si="482"/>
        <v>0</v>
      </c>
      <c r="CS288" s="79">
        <f t="shared" si="457"/>
        <v>6656</v>
      </c>
      <c r="CT288" s="66"/>
      <c r="CU288" s="68">
        <f t="shared" si="483"/>
        <v>0</v>
      </c>
      <c r="CV288" s="79">
        <f t="shared" si="524"/>
        <v>7769</v>
      </c>
      <c r="CW288" s="66"/>
      <c r="CX288" s="66">
        <f t="shared" si="463"/>
        <v>0</v>
      </c>
      <c r="CY288" s="40">
        <f t="shared" si="448"/>
        <v>6582</v>
      </c>
      <c r="CZ288" s="65"/>
      <c r="DA288" s="66">
        <f t="shared" si="525"/>
        <v>0</v>
      </c>
      <c r="DB288" s="67">
        <f t="shared" si="552"/>
        <v>38056</v>
      </c>
      <c r="DC288" s="66"/>
      <c r="DD288" s="66">
        <f t="shared" si="526"/>
        <v>0</v>
      </c>
      <c r="DE288" s="67">
        <f t="shared" si="553"/>
        <v>34827</v>
      </c>
      <c r="DF288" s="66"/>
      <c r="DG288" s="69">
        <f t="shared" si="527"/>
        <v>0</v>
      </c>
      <c r="DH288" s="67">
        <f t="shared" si="555"/>
        <v>48370</v>
      </c>
      <c r="DI288" s="66"/>
      <c r="DJ288" s="66">
        <f t="shared" si="484"/>
        <v>0</v>
      </c>
      <c r="DK288" s="67">
        <f t="shared" si="528"/>
        <v>3139</v>
      </c>
      <c r="DM288" s="206">
        <f t="shared" si="485"/>
        <v>0</v>
      </c>
      <c r="DN288" s="25">
        <f t="shared" si="486"/>
        <v>0</v>
      </c>
      <c r="DO288" s="5"/>
      <c r="DP288" s="43">
        <f t="shared" si="487"/>
        <v>0</v>
      </c>
      <c r="DQ288" s="27">
        <f t="shared" si="529"/>
        <v>7097</v>
      </c>
      <c r="DR288" s="5"/>
      <c r="DS288" s="43">
        <f t="shared" si="488"/>
        <v>0</v>
      </c>
      <c r="DT288" s="27">
        <f t="shared" si="530"/>
        <v>4846</v>
      </c>
      <c r="DU288" s="5"/>
      <c r="DV288" s="43">
        <f t="shared" si="489"/>
        <v>0</v>
      </c>
      <c r="DW288" s="27">
        <f t="shared" si="531"/>
        <v>4835</v>
      </c>
      <c r="DX288" s="5"/>
      <c r="DY288" s="22">
        <f t="shared" si="490"/>
        <v>0</v>
      </c>
      <c r="DZ288" s="25">
        <f t="shared" si="532"/>
        <v>523</v>
      </c>
      <c r="EA288" s="22"/>
      <c r="EB288" s="22">
        <f t="shared" si="491"/>
        <v>0</v>
      </c>
      <c r="EC288" s="28">
        <f t="shared" si="533"/>
        <v>369</v>
      </c>
      <c r="ED288" s="5"/>
      <c r="EE288" s="43">
        <f t="shared" si="543"/>
        <v>0</v>
      </c>
      <c r="EF288" s="27">
        <f t="shared" si="534"/>
        <v>4769</v>
      </c>
      <c r="EG288" s="66"/>
      <c r="EH288" s="66">
        <f t="shared" si="492"/>
        <v>0</v>
      </c>
      <c r="EI288" s="67">
        <f t="shared" si="535"/>
        <v>24637</v>
      </c>
      <c r="EJ288" s="66"/>
      <c r="EK288" s="66">
        <f t="shared" si="493"/>
        <v>0</v>
      </c>
      <c r="EL288" s="67">
        <f t="shared" si="536"/>
        <v>23267</v>
      </c>
      <c r="EM288" s="110">
        <f t="shared" si="537"/>
        <v>137745.332364</v>
      </c>
      <c r="EN288" s="7"/>
      <c r="EO288" s="7"/>
      <c r="EP288" s="7"/>
      <c r="EQ288" s="7"/>
      <c r="ER288" s="7"/>
      <c r="ES288" s="7"/>
      <c r="ET288" s="7"/>
    </row>
    <row r="289" spans="1:150" ht="11.25" customHeight="1" x14ac:dyDescent="0.25">
      <c r="A289" s="169">
        <v>46053</v>
      </c>
      <c r="B289" s="193">
        <v>46053</v>
      </c>
      <c r="C289" s="174">
        <v>8004954614</v>
      </c>
      <c r="D289" s="13" t="s">
        <v>53</v>
      </c>
      <c r="E289" s="14">
        <v>175</v>
      </c>
      <c r="F289" s="15">
        <v>2.5</v>
      </c>
      <c r="G289" s="16">
        <v>191516147218</v>
      </c>
      <c r="H289" s="66"/>
      <c r="I289" s="41">
        <f t="shared" si="469"/>
        <v>350</v>
      </c>
      <c r="J289" s="48">
        <f t="shared" si="556"/>
        <v>113615</v>
      </c>
      <c r="K289" s="66"/>
      <c r="L289" s="41">
        <f t="shared" si="460"/>
        <v>350</v>
      </c>
      <c r="M289" s="48">
        <f t="shared" si="557"/>
        <v>260522</v>
      </c>
      <c r="N289" s="66"/>
      <c r="O289" s="41">
        <f t="shared" si="470"/>
        <v>350</v>
      </c>
      <c r="P289" s="48">
        <f t="shared" si="558"/>
        <v>107492</v>
      </c>
      <c r="Q289" s="66"/>
      <c r="R289" s="66">
        <f t="shared" si="471"/>
        <v>350</v>
      </c>
      <c r="S289" s="67">
        <f t="shared" si="559"/>
        <v>49272</v>
      </c>
      <c r="T289" s="66"/>
      <c r="U289" s="66">
        <f t="shared" si="494"/>
        <v>455</v>
      </c>
      <c r="V289" s="67">
        <f t="shared" si="495"/>
        <v>66792.800000000003</v>
      </c>
      <c r="X289" s="69">
        <f t="shared" si="472"/>
        <v>0</v>
      </c>
      <c r="Y289" s="67">
        <f t="shared" si="560"/>
        <v>8715.2999999999993</v>
      </c>
      <c r="Z289" s="66"/>
      <c r="AA289" s="68">
        <f t="shared" si="550"/>
        <v>0</v>
      </c>
      <c r="AB289" s="67">
        <f t="shared" si="496"/>
        <v>3149.5</v>
      </c>
      <c r="AC289" s="66"/>
      <c r="AD289" s="66">
        <f t="shared" si="461"/>
        <v>0</v>
      </c>
      <c r="AE289" s="67">
        <f t="shared" si="497"/>
        <v>6054.7</v>
      </c>
      <c r="AF289" s="66"/>
      <c r="AG289" s="78">
        <f t="shared" si="473"/>
        <v>0</v>
      </c>
      <c r="AH289" s="79">
        <f t="shared" si="498"/>
        <v>8394.7999999999993</v>
      </c>
      <c r="AI289" s="66"/>
      <c r="AJ289" s="68">
        <f t="shared" si="474"/>
        <v>0</v>
      </c>
      <c r="AK289" s="67">
        <f t="shared" si="499"/>
        <v>1078</v>
      </c>
      <c r="AL289" s="66"/>
      <c r="AM289" s="68">
        <f t="shared" si="475"/>
        <v>0</v>
      </c>
      <c r="AN289" s="67">
        <f t="shared" si="500"/>
        <v>811.10000000000014</v>
      </c>
      <c r="AO289" s="66"/>
      <c r="AP289" s="68">
        <f t="shared" si="476"/>
        <v>0</v>
      </c>
      <c r="AQ289" s="67">
        <f t="shared" si="501"/>
        <v>1207.3999999999996</v>
      </c>
      <c r="AR289" s="66"/>
      <c r="AS289" s="68">
        <f t="shared" si="477"/>
        <v>0</v>
      </c>
      <c r="AT289" s="67">
        <f t="shared" si="502"/>
        <v>2107.6</v>
      </c>
      <c r="AU289" s="66"/>
      <c r="AV289" s="66">
        <f t="shared" si="503"/>
        <v>0</v>
      </c>
      <c r="AW289" s="42">
        <f t="shared" si="504"/>
        <v>591.04000000000019</v>
      </c>
      <c r="AX289" s="66"/>
      <c r="AY289" s="66">
        <f t="shared" si="505"/>
        <v>0</v>
      </c>
      <c r="AZ289" s="67">
        <f t="shared" si="506"/>
        <v>1870</v>
      </c>
      <c r="BA289" s="66"/>
      <c r="BB289" s="68">
        <f t="shared" si="507"/>
        <v>0</v>
      </c>
      <c r="BC289" s="67">
        <f t="shared" si="508"/>
        <v>2830</v>
      </c>
      <c r="BD289" s="66"/>
      <c r="BE289" s="68">
        <f t="shared" si="509"/>
        <v>0</v>
      </c>
      <c r="BF289" s="67">
        <f t="shared" si="510"/>
        <v>516.60000000000036</v>
      </c>
      <c r="BG289" s="66"/>
      <c r="BH289" s="68">
        <f t="shared" si="554"/>
        <v>0</v>
      </c>
      <c r="BI289" s="67">
        <f t="shared" si="540"/>
        <v>8545.6000000000022</v>
      </c>
      <c r="BJ289" s="66"/>
      <c r="BK289" s="68">
        <f t="shared" si="511"/>
        <v>0</v>
      </c>
      <c r="BL289" s="67">
        <f t="shared" si="512"/>
        <v>5372</v>
      </c>
      <c r="BM289" s="66"/>
      <c r="BN289" s="68">
        <f t="shared" si="513"/>
        <v>0</v>
      </c>
      <c r="BO289" s="67">
        <f t="shared" si="514"/>
        <v>6411.4000000000005</v>
      </c>
      <c r="BP289" s="66"/>
      <c r="BQ289" s="68">
        <f t="shared" si="515"/>
        <v>0</v>
      </c>
      <c r="BR289" s="67">
        <f t="shared" si="516"/>
        <v>18465.399999999994</v>
      </c>
      <c r="BS289" s="66"/>
      <c r="BT289" s="66">
        <f t="shared" si="478"/>
        <v>0</v>
      </c>
      <c r="BU289" s="67">
        <f t="shared" si="541"/>
        <v>71097</v>
      </c>
      <c r="BV289" s="66"/>
      <c r="BW289" s="66">
        <f t="shared" si="479"/>
        <v>0</v>
      </c>
      <c r="BX289" s="67">
        <f t="shared" si="551"/>
        <v>53277</v>
      </c>
      <c r="BY289" s="66"/>
      <c r="BZ289" s="66">
        <f t="shared" si="480"/>
        <v>0</v>
      </c>
      <c r="CA289" s="67">
        <f t="shared" si="542"/>
        <v>63513</v>
      </c>
      <c r="CB289" s="66"/>
      <c r="CC289" s="66">
        <f t="shared" si="517"/>
        <v>0</v>
      </c>
      <c r="CD289" s="67">
        <f t="shared" si="467"/>
        <v>269.25</v>
      </c>
      <c r="CE289" s="66"/>
      <c r="CF289" s="66">
        <f t="shared" si="518"/>
        <v>0</v>
      </c>
      <c r="CG289" s="67">
        <f t="shared" si="519"/>
        <v>6982.9</v>
      </c>
      <c r="CH289" s="66"/>
      <c r="CI289" s="66">
        <f t="shared" si="481"/>
        <v>0</v>
      </c>
      <c r="CJ289" s="67">
        <f t="shared" si="520"/>
        <v>8750</v>
      </c>
      <c r="CK289" s="66"/>
      <c r="CL289" s="68">
        <f t="shared" si="521"/>
        <v>0</v>
      </c>
      <c r="CM289" s="79">
        <f t="shared" si="522"/>
        <v>4864</v>
      </c>
      <c r="CN289" s="66"/>
      <c r="CO289" s="68">
        <f t="shared" si="462"/>
        <v>0</v>
      </c>
      <c r="CP289" s="79">
        <f t="shared" si="523"/>
        <v>3955</v>
      </c>
      <c r="CQ289" s="66"/>
      <c r="CR289" s="68">
        <f t="shared" si="482"/>
        <v>0</v>
      </c>
      <c r="CS289" s="79">
        <f t="shared" si="457"/>
        <v>6656</v>
      </c>
      <c r="CT289" s="66"/>
      <c r="CU289" s="68">
        <f t="shared" si="483"/>
        <v>0</v>
      </c>
      <c r="CV289" s="79">
        <f t="shared" si="524"/>
        <v>7769</v>
      </c>
      <c r="CW289" s="66"/>
      <c r="CX289" s="66">
        <f t="shared" si="463"/>
        <v>0</v>
      </c>
      <c r="CY289" s="40">
        <f t="shared" si="448"/>
        <v>6582</v>
      </c>
      <c r="CZ289" s="65"/>
      <c r="DA289" s="66">
        <f t="shared" si="525"/>
        <v>0</v>
      </c>
      <c r="DB289" s="67">
        <f t="shared" si="552"/>
        <v>38056</v>
      </c>
      <c r="DC289" s="66"/>
      <c r="DD289" s="66">
        <f t="shared" si="526"/>
        <v>0</v>
      </c>
      <c r="DE289" s="67">
        <f t="shared" si="553"/>
        <v>34827</v>
      </c>
      <c r="DF289" s="66"/>
      <c r="DG289" s="69">
        <f t="shared" si="527"/>
        <v>0</v>
      </c>
      <c r="DH289" s="67">
        <f t="shared" si="555"/>
        <v>48370</v>
      </c>
      <c r="DI289" s="66"/>
      <c r="DJ289" s="66">
        <f t="shared" si="484"/>
        <v>0</v>
      </c>
      <c r="DK289" s="67">
        <f t="shared" si="528"/>
        <v>3139</v>
      </c>
      <c r="DM289" s="206">
        <f t="shared" si="485"/>
        <v>0</v>
      </c>
      <c r="DN289" s="25">
        <f t="shared" si="486"/>
        <v>0</v>
      </c>
      <c r="DO289" s="5"/>
      <c r="DP289" s="43">
        <f t="shared" si="487"/>
        <v>0</v>
      </c>
      <c r="DQ289" s="27">
        <f t="shared" si="529"/>
        <v>7097</v>
      </c>
      <c r="DR289" s="5"/>
      <c r="DS289" s="43">
        <f t="shared" si="488"/>
        <v>0</v>
      </c>
      <c r="DT289" s="27">
        <f t="shared" si="530"/>
        <v>4846</v>
      </c>
      <c r="DU289" s="5"/>
      <c r="DV289" s="43">
        <f t="shared" si="489"/>
        <v>0</v>
      </c>
      <c r="DW289" s="27">
        <f t="shared" si="531"/>
        <v>4835</v>
      </c>
      <c r="DX289" s="5"/>
      <c r="DY289" s="22">
        <f t="shared" si="490"/>
        <v>0</v>
      </c>
      <c r="DZ289" s="25">
        <f t="shared" si="532"/>
        <v>523</v>
      </c>
      <c r="EA289" s="22"/>
      <c r="EB289" s="22">
        <f t="shared" si="491"/>
        <v>0</v>
      </c>
      <c r="EC289" s="28">
        <f t="shared" si="533"/>
        <v>369</v>
      </c>
      <c r="ED289" s="5"/>
      <c r="EE289" s="43">
        <f t="shared" si="543"/>
        <v>0</v>
      </c>
      <c r="EF289" s="27">
        <f t="shared" si="534"/>
        <v>4769</v>
      </c>
      <c r="EG289" s="66"/>
      <c r="EH289" s="66">
        <f t="shared" si="492"/>
        <v>0</v>
      </c>
      <c r="EI289" s="67">
        <f t="shared" si="535"/>
        <v>24637</v>
      </c>
      <c r="EJ289" s="66"/>
      <c r="EK289" s="66">
        <f t="shared" si="493"/>
        <v>0</v>
      </c>
      <c r="EL289" s="67">
        <f t="shared" si="536"/>
        <v>23267</v>
      </c>
      <c r="EM289" s="110">
        <f t="shared" si="537"/>
        <v>130729.69736399998</v>
      </c>
      <c r="EN289" s="7"/>
      <c r="EO289" s="7"/>
      <c r="EP289" s="7"/>
      <c r="EQ289" s="7"/>
      <c r="ER289" s="7"/>
      <c r="ES289" s="7"/>
      <c r="ET289" s="7"/>
    </row>
    <row r="290" spans="1:150" ht="11.25" customHeight="1" x14ac:dyDescent="0.25">
      <c r="A290" s="169">
        <v>46053</v>
      </c>
      <c r="B290" s="193">
        <v>46053</v>
      </c>
      <c r="C290" s="174">
        <v>8004938479</v>
      </c>
      <c r="D290" s="13" t="s">
        <v>77</v>
      </c>
      <c r="E290" s="14">
        <v>8250</v>
      </c>
      <c r="F290" s="15">
        <v>1</v>
      </c>
      <c r="G290" s="16">
        <v>191516031289</v>
      </c>
      <c r="H290" s="66"/>
      <c r="I290" s="41">
        <f t="shared" si="469"/>
        <v>16500</v>
      </c>
      <c r="J290" s="48">
        <f t="shared" si="556"/>
        <v>97115</v>
      </c>
      <c r="K290" s="66"/>
      <c r="L290" s="41">
        <f t="shared" si="460"/>
        <v>16500</v>
      </c>
      <c r="M290" s="48">
        <f t="shared" si="557"/>
        <v>244022</v>
      </c>
      <c r="N290" s="66"/>
      <c r="O290" s="41">
        <f t="shared" si="470"/>
        <v>16500</v>
      </c>
      <c r="P290" s="48">
        <f t="shared" si="558"/>
        <v>90992</v>
      </c>
      <c r="Q290" s="66"/>
      <c r="R290" s="66">
        <f t="shared" si="471"/>
        <v>16500</v>
      </c>
      <c r="S290" s="67">
        <f t="shared" si="559"/>
        <v>32772</v>
      </c>
      <c r="T290" s="66"/>
      <c r="U290" s="66">
        <f t="shared" si="494"/>
        <v>9075</v>
      </c>
      <c r="V290" s="67">
        <f t="shared" si="495"/>
        <v>57717.8</v>
      </c>
      <c r="X290" s="69">
        <f t="shared" si="472"/>
        <v>0</v>
      </c>
      <c r="Y290" s="67">
        <f t="shared" si="560"/>
        <v>8715.2999999999993</v>
      </c>
      <c r="Z290" s="66"/>
      <c r="AA290" s="68">
        <f t="shared" si="550"/>
        <v>0</v>
      </c>
      <c r="AB290" s="67">
        <f t="shared" si="496"/>
        <v>3149.5</v>
      </c>
      <c r="AC290" s="66"/>
      <c r="AD290" s="66">
        <f t="shared" si="461"/>
        <v>0</v>
      </c>
      <c r="AE290" s="67">
        <f t="shared" si="497"/>
        <v>6054.7</v>
      </c>
      <c r="AF290" s="66"/>
      <c r="AG290" s="78">
        <f t="shared" si="473"/>
        <v>0</v>
      </c>
      <c r="AH290" s="79">
        <f t="shared" si="498"/>
        <v>8394.7999999999993</v>
      </c>
      <c r="AI290" s="66"/>
      <c r="AJ290" s="68">
        <f t="shared" si="474"/>
        <v>0</v>
      </c>
      <c r="AK290" s="67">
        <f t="shared" si="499"/>
        <v>1078</v>
      </c>
      <c r="AL290" s="66"/>
      <c r="AM290" s="68">
        <f t="shared" si="475"/>
        <v>0</v>
      </c>
      <c r="AN290" s="67">
        <f t="shared" si="500"/>
        <v>811.10000000000014</v>
      </c>
      <c r="AO290" s="66"/>
      <c r="AP290" s="68">
        <f t="shared" si="476"/>
        <v>0</v>
      </c>
      <c r="AQ290" s="67">
        <f t="shared" si="501"/>
        <v>1207.3999999999996</v>
      </c>
      <c r="AR290" s="66"/>
      <c r="AS290" s="68">
        <f t="shared" si="477"/>
        <v>0</v>
      </c>
      <c r="AT290" s="67">
        <f t="shared" si="502"/>
        <v>2107.6</v>
      </c>
      <c r="AU290" s="66"/>
      <c r="AV290" s="66">
        <f t="shared" si="503"/>
        <v>0</v>
      </c>
      <c r="AW290" s="42">
        <f t="shared" si="504"/>
        <v>591.04000000000019</v>
      </c>
      <c r="AX290" s="66"/>
      <c r="AY290" s="66">
        <f t="shared" si="505"/>
        <v>0</v>
      </c>
      <c r="AZ290" s="67">
        <f t="shared" si="506"/>
        <v>1870</v>
      </c>
      <c r="BA290" s="66"/>
      <c r="BB290" s="68">
        <f t="shared" si="507"/>
        <v>0</v>
      </c>
      <c r="BC290" s="67">
        <f t="shared" si="508"/>
        <v>2830</v>
      </c>
      <c r="BD290" s="66"/>
      <c r="BE290" s="68">
        <f t="shared" si="509"/>
        <v>0</v>
      </c>
      <c r="BF290" s="67">
        <f t="shared" si="510"/>
        <v>516.60000000000036</v>
      </c>
      <c r="BG290" s="66"/>
      <c r="BH290" s="68">
        <f t="shared" si="554"/>
        <v>0</v>
      </c>
      <c r="BI290" s="67">
        <f t="shared" si="540"/>
        <v>8545.6000000000022</v>
      </c>
      <c r="BJ290" s="66"/>
      <c r="BK290" s="68">
        <f t="shared" si="511"/>
        <v>0</v>
      </c>
      <c r="BL290" s="67">
        <f t="shared" si="512"/>
        <v>5372</v>
      </c>
      <c r="BM290" s="66"/>
      <c r="BN290" s="68">
        <f t="shared" si="513"/>
        <v>0</v>
      </c>
      <c r="BO290" s="67">
        <f t="shared" si="514"/>
        <v>6411.4000000000005</v>
      </c>
      <c r="BP290" s="66"/>
      <c r="BQ290" s="68">
        <f t="shared" si="515"/>
        <v>0</v>
      </c>
      <c r="BR290" s="67">
        <f t="shared" si="516"/>
        <v>18465.399999999994</v>
      </c>
      <c r="BS290" s="66"/>
      <c r="BT290" s="66">
        <f t="shared" si="478"/>
        <v>0</v>
      </c>
      <c r="BU290" s="67">
        <f t="shared" si="541"/>
        <v>71097</v>
      </c>
      <c r="BV290" s="66"/>
      <c r="BW290" s="66">
        <f t="shared" si="479"/>
        <v>0</v>
      </c>
      <c r="BX290" s="67">
        <f t="shared" si="551"/>
        <v>53277</v>
      </c>
      <c r="BY290" s="66"/>
      <c r="BZ290" s="66">
        <f t="shared" si="480"/>
        <v>0</v>
      </c>
      <c r="CA290" s="67">
        <f t="shared" si="542"/>
        <v>63513</v>
      </c>
      <c r="CB290" s="66"/>
      <c r="CC290" s="66">
        <f t="shared" si="517"/>
        <v>0</v>
      </c>
      <c r="CD290" s="67">
        <f t="shared" si="467"/>
        <v>269.25</v>
      </c>
      <c r="CE290" s="66"/>
      <c r="CF290" s="66">
        <f t="shared" si="518"/>
        <v>0</v>
      </c>
      <c r="CG290" s="67">
        <f t="shared" si="519"/>
        <v>6982.9</v>
      </c>
      <c r="CH290" s="66"/>
      <c r="CI290" s="66">
        <f t="shared" si="481"/>
        <v>0</v>
      </c>
      <c r="CJ290" s="67">
        <f t="shared" si="520"/>
        <v>8750</v>
      </c>
      <c r="CK290" s="66"/>
      <c r="CL290" s="68">
        <f t="shared" si="521"/>
        <v>0</v>
      </c>
      <c r="CM290" s="79">
        <f t="shared" si="522"/>
        <v>4864</v>
      </c>
      <c r="CN290" s="66"/>
      <c r="CO290" s="68">
        <f t="shared" si="462"/>
        <v>0</v>
      </c>
      <c r="CP290" s="79">
        <f t="shared" si="523"/>
        <v>3955</v>
      </c>
      <c r="CQ290" s="66"/>
      <c r="CR290" s="68">
        <f t="shared" si="482"/>
        <v>0</v>
      </c>
      <c r="CS290" s="79">
        <f t="shared" si="457"/>
        <v>6656</v>
      </c>
      <c r="CT290" s="66"/>
      <c r="CU290" s="68">
        <f t="shared" si="483"/>
        <v>0</v>
      </c>
      <c r="CV290" s="79">
        <f t="shared" si="524"/>
        <v>7769</v>
      </c>
      <c r="CW290" s="66"/>
      <c r="CX290" s="66">
        <f t="shared" si="463"/>
        <v>0</v>
      </c>
      <c r="CY290" s="40">
        <f t="shared" si="448"/>
        <v>6582</v>
      </c>
      <c r="CZ290" s="65"/>
      <c r="DA290" s="66">
        <f t="shared" si="525"/>
        <v>0</v>
      </c>
      <c r="DB290" s="67">
        <f t="shared" si="552"/>
        <v>38056</v>
      </c>
      <c r="DC290" s="66"/>
      <c r="DD290" s="66">
        <f t="shared" si="526"/>
        <v>0</v>
      </c>
      <c r="DE290" s="67">
        <f t="shared" si="553"/>
        <v>34827</v>
      </c>
      <c r="DF290" s="66"/>
      <c r="DG290" s="69">
        <f t="shared" si="527"/>
        <v>0</v>
      </c>
      <c r="DH290" s="67">
        <f t="shared" si="555"/>
        <v>48370</v>
      </c>
      <c r="DI290" s="66"/>
      <c r="DJ290" s="66">
        <f t="shared" si="484"/>
        <v>0</v>
      </c>
      <c r="DK290" s="67">
        <f t="shared" si="528"/>
        <v>3139</v>
      </c>
      <c r="DM290" s="206">
        <f t="shared" si="485"/>
        <v>0</v>
      </c>
      <c r="DN290" s="25">
        <f t="shared" si="486"/>
        <v>0</v>
      </c>
      <c r="DO290" s="5"/>
      <c r="DP290" s="43">
        <f t="shared" si="487"/>
        <v>0</v>
      </c>
      <c r="DQ290" s="27">
        <f t="shared" si="529"/>
        <v>7097</v>
      </c>
      <c r="DR290" s="5"/>
      <c r="DS290" s="43">
        <f t="shared" si="488"/>
        <v>0</v>
      </c>
      <c r="DT290" s="27">
        <f t="shared" si="530"/>
        <v>4846</v>
      </c>
      <c r="DU290" s="5"/>
      <c r="DV290" s="43">
        <f t="shared" si="489"/>
        <v>0</v>
      </c>
      <c r="DW290" s="27">
        <f t="shared" si="531"/>
        <v>4835</v>
      </c>
      <c r="DX290" s="5"/>
      <c r="DY290" s="22">
        <f t="shared" si="490"/>
        <v>0</v>
      </c>
      <c r="DZ290" s="25">
        <f t="shared" si="532"/>
        <v>523</v>
      </c>
      <c r="EA290" s="22"/>
      <c r="EB290" s="22">
        <f t="shared" si="491"/>
        <v>0</v>
      </c>
      <c r="EC290" s="28">
        <f t="shared" si="533"/>
        <v>369</v>
      </c>
      <c r="ED290" s="5"/>
      <c r="EE290" s="43">
        <f t="shared" si="543"/>
        <v>0</v>
      </c>
      <c r="EF290" s="27">
        <f t="shared" si="534"/>
        <v>4769</v>
      </c>
      <c r="EG290" s="66"/>
      <c r="EH290" s="66">
        <f t="shared" si="492"/>
        <v>0</v>
      </c>
      <c r="EI290" s="67">
        <f t="shared" si="535"/>
        <v>24637</v>
      </c>
      <c r="EJ290" s="66"/>
      <c r="EK290" s="66">
        <f t="shared" si="493"/>
        <v>0</v>
      </c>
      <c r="EL290" s="67">
        <f t="shared" si="536"/>
        <v>23267</v>
      </c>
      <c r="EM290" s="110">
        <f t="shared" si="537"/>
        <v>129841.06936399998</v>
      </c>
      <c r="EN290" s="7"/>
      <c r="EO290" s="7"/>
      <c r="EP290" s="7"/>
      <c r="EQ290" s="7"/>
      <c r="ER290" s="7"/>
      <c r="ES290" s="7"/>
      <c r="ET290" s="7"/>
    </row>
    <row r="291" spans="1:150" s="36" customFormat="1" ht="11.25" customHeight="1" x14ac:dyDescent="0.25">
      <c r="A291" s="169">
        <v>46053</v>
      </c>
      <c r="B291" s="193">
        <v>46053</v>
      </c>
      <c r="C291" s="174">
        <v>8004951319</v>
      </c>
      <c r="D291" s="13" t="s">
        <v>255</v>
      </c>
      <c r="E291" s="14">
        <v>650</v>
      </c>
      <c r="F291" s="15">
        <v>1.5</v>
      </c>
      <c r="G291" s="16">
        <v>191516146488</v>
      </c>
      <c r="H291" s="66"/>
      <c r="I291" s="41">
        <f t="shared" si="469"/>
        <v>1300</v>
      </c>
      <c r="J291" s="48">
        <f t="shared" si="556"/>
        <v>95815</v>
      </c>
      <c r="K291" s="66"/>
      <c r="L291" s="41">
        <f t="shared" si="460"/>
        <v>1300</v>
      </c>
      <c r="M291" s="48">
        <f t="shared" si="557"/>
        <v>242722</v>
      </c>
      <c r="N291" s="66"/>
      <c r="O291" s="41">
        <f t="shared" si="470"/>
        <v>1300</v>
      </c>
      <c r="P291" s="48">
        <f t="shared" si="558"/>
        <v>89692</v>
      </c>
      <c r="Q291" s="66"/>
      <c r="R291" s="66">
        <f t="shared" si="471"/>
        <v>1300</v>
      </c>
      <c r="S291" s="67">
        <f t="shared" si="559"/>
        <v>31472</v>
      </c>
      <c r="T291" s="66"/>
      <c r="U291" s="66">
        <f t="shared" si="494"/>
        <v>0</v>
      </c>
      <c r="V291" s="67">
        <f t="shared" si="495"/>
        <v>57717.8</v>
      </c>
      <c r="W291" s="136"/>
      <c r="X291" s="69">
        <f t="shared" si="472"/>
        <v>0</v>
      </c>
      <c r="Y291" s="67">
        <f t="shared" si="560"/>
        <v>8715.2999999999993</v>
      </c>
      <c r="Z291" s="66"/>
      <c r="AA291" s="68">
        <f t="shared" si="550"/>
        <v>1040</v>
      </c>
      <c r="AB291" s="67">
        <f t="shared" si="496"/>
        <v>2109.5</v>
      </c>
      <c r="AC291" s="66"/>
      <c r="AD291" s="66">
        <f t="shared" si="461"/>
        <v>0</v>
      </c>
      <c r="AE291" s="67">
        <f t="shared" si="497"/>
        <v>6054.7</v>
      </c>
      <c r="AF291" s="66"/>
      <c r="AG291" s="78">
        <f t="shared" si="473"/>
        <v>0</v>
      </c>
      <c r="AH291" s="79">
        <f t="shared" si="498"/>
        <v>8394.7999999999993</v>
      </c>
      <c r="AI291" s="66"/>
      <c r="AJ291" s="68">
        <f t="shared" si="474"/>
        <v>0</v>
      </c>
      <c r="AK291" s="67">
        <f t="shared" si="499"/>
        <v>1078</v>
      </c>
      <c r="AL291" s="66"/>
      <c r="AM291" s="68">
        <f t="shared" si="475"/>
        <v>0</v>
      </c>
      <c r="AN291" s="67">
        <f t="shared" si="500"/>
        <v>811.10000000000014</v>
      </c>
      <c r="AO291" s="66"/>
      <c r="AP291" s="68">
        <f t="shared" si="476"/>
        <v>0</v>
      </c>
      <c r="AQ291" s="67">
        <f t="shared" si="501"/>
        <v>1207.3999999999996</v>
      </c>
      <c r="AR291" s="66"/>
      <c r="AS291" s="68">
        <f t="shared" si="477"/>
        <v>0</v>
      </c>
      <c r="AT291" s="67">
        <f t="shared" si="502"/>
        <v>2107.6</v>
      </c>
      <c r="AU291" s="66"/>
      <c r="AV291" s="66">
        <f t="shared" si="503"/>
        <v>0</v>
      </c>
      <c r="AW291" s="42">
        <f t="shared" si="504"/>
        <v>591.04000000000019</v>
      </c>
      <c r="AX291" s="66"/>
      <c r="AY291" s="66">
        <f t="shared" si="505"/>
        <v>0</v>
      </c>
      <c r="AZ291" s="67">
        <f t="shared" si="506"/>
        <v>1870</v>
      </c>
      <c r="BA291" s="66"/>
      <c r="BB291" s="68">
        <f t="shared" si="507"/>
        <v>0</v>
      </c>
      <c r="BC291" s="67">
        <f t="shared" si="508"/>
        <v>2830</v>
      </c>
      <c r="BD291" s="66"/>
      <c r="BE291" s="68">
        <f t="shared" si="509"/>
        <v>0</v>
      </c>
      <c r="BF291" s="67">
        <f t="shared" si="510"/>
        <v>516.60000000000036</v>
      </c>
      <c r="BG291" s="66"/>
      <c r="BH291" s="68">
        <f t="shared" si="554"/>
        <v>0</v>
      </c>
      <c r="BI291" s="67">
        <f t="shared" si="540"/>
        <v>8545.6000000000022</v>
      </c>
      <c r="BJ291" s="66"/>
      <c r="BK291" s="68">
        <f t="shared" si="511"/>
        <v>0</v>
      </c>
      <c r="BL291" s="67">
        <f t="shared" si="512"/>
        <v>5372</v>
      </c>
      <c r="BM291" s="66"/>
      <c r="BN291" s="68">
        <f t="shared" si="513"/>
        <v>0</v>
      </c>
      <c r="BO291" s="67">
        <f t="shared" si="514"/>
        <v>6411.4000000000005</v>
      </c>
      <c r="BP291" s="66"/>
      <c r="BQ291" s="68">
        <f t="shared" si="515"/>
        <v>0</v>
      </c>
      <c r="BR291" s="67">
        <f t="shared" si="516"/>
        <v>18465.399999999994</v>
      </c>
      <c r="BS291" s="66"/>
      <c r="BT291" s="66">
        <f t="shared" si="478"/>
        <v>0</v>
      </c>
      <c r="BU291" s="67">
        <f t="shared" si="541"/>
        <v>71097</v>
      </c>
      <c r="BV291" s="66"/>
      <c r="BW291" s="66">
        <f t="shared" si="479"/>
        <v>0</v>
      </c>
      <c r="BX291" s="67">
        <f t="shared" si="551"/>
        <v>53277</v>
      </c>
      <c r="BY291" s="66"/>
      <c r="BZ291" s="66">
        <f t="shared" si="480"/>
        <v>0</v>
      </c>
      <c r="CA291" s="67">
        <f t="shared" si="542"/>
        <v>63513</v>
      </c>
      <c r="CB291" s="66"/>
      <c r="CC291" s="66">
        <f t="shared" si="517"/>
        <v>0</v>
      </c>
      <c r="CD291" s="67">
        <f t="shared" si="467"/>
        <v>269.25</v>
      </c>
      <c r="CE291" s="66"/>
      <c r="CF291" s="66">
        <f t="shared" si="518"/>
        <v>0</v>
      </c>
      <c r="CG291" s="67">
        <f t="shared" si="519"/>
        <v>6982.9</v>
      </c>
      <c r="CH291" s="66"/>
      <c r="CI291" s="66">
        <f t="shared" si="481"/>
        <v>0</v>
      </c>
      <c r="CJ291" s="67">
        <f t="shared" si="520"/>
        <v>8750</v>
      </c>
      <c r="CK291" s="66"/>
      <c r="CL291" s="68">
        <f t="shared" si="521"/>
        <v>0</v>
      </c>
      <c r="CM291" s="79">
        <f t="shared" si="522"/>
        <v>4864</v>
      </c>
      <c r="CN291" s="66"/>
      <c r="CO291" s="68">
        <f t="shared" si="462"/>
        <v>0</v>
      </c>
      <c r="CP291" s="79">
        <f t="shared" si="523"/>
        <v>3955</v>
      </c>
      <c r="CQ291" s="66"/>
      <c r="CR291" s="68">
        <f t="shared" si="482"/>
        <v>0</v>
      </c>
      <c r="CS291" s="79">
        <f t="shared" si="457"/>
        <v>6656</v>
      </c>
      <c r="CT291" s="66"/>
      <c r="CU291" s="68">
        <f t="shared" si="483"/>
        <v>0</v>
      </c>
      <c r="CV291" s="79">
        <f t="shared" si="524"/>
        <v>7769</v>
      </c>
      <c r="CW291" s="66"/>
      <c r="CX291" s="66">
        <f t="shared" si="463"/>
        <v>0</v>
      </c>
      <c r="CY291" s="40">
        <f t="shared" si="448"/>
        <v>6582</v>
      </c>
      <c r="CZ291" s="65"/>
      <c r="DA291" s="66">
        <f t="shared" si="525"/>
        <v>0</v>
      </c>
      <c r="DB291" s="67">
        <f t="shared" si="552"/>
        <v>38056</v>
      </c>
      <c r="DC291" s="66"/>
      <c r="DD291" s="66">
        <f t="shared" si="526"/>
        <v>0</v>
      </c>
      <c r="DE291" s="67">
        <f t="shared" si="553"/>
        <v>34827</v>
      </c>
      <c r="DF291" s="66"/>
      <c r="DG291" s="69">
        <f t="shared" si="527"/>
        <v>0</v>
      </c>
      <c r="DH291" s="67">
        <f t="shared" si="555"/>
        <v>48370</v>
      </c>
      <c r="DI291" s="66"/>
      <c r="DJ291" s="66">
        <f t="shared" si="484"/>
        <v>0</v>
      </c>
      <c r="DK291" s="67">
        <f t="shared" si="528"/>
        <v>3139</v>
      </c>
      <c r="DL291" s="210"/>
      <c r="DM291" s="206">
        <f t="shared" si="485"/>
        <v>0</v>
      </c>
      <c r="DN291" s="25">
        <f t="shared" si="486"/>
        <v>0</v>
      </c>
      <c r="DO291" s="5"/>
      <c r="DP291" s="43">
        <f t="shared" si="487"/>
        <v>0</v>
      </c>
      <c r="DQ291" s="27">
        <f t="shared" si="529"/>
        <v>7097</v>
      </c>
      <c r="DR291" s="5"/>
      <c r="DS291" s="43">
        <f t="shared" si="488"/>
        <v>0</v>
      </c>
      <c r="DT291" s="27">
        <f t="shared" si="530"/>
        <v>4846</v>
      </c>
      <c r="DU291" s="5"/>
      <c r="DV291" s="43">
        <f t="shared" si="489"/>
        <v>0</v>
      </c>
      <c r="DW291" s="27">
        <f t="shared" si="531"/>
        <v>4835</v>
      </c>
      <c r="DX291" s="5"/>
      <c r="DY291" s="22">
        <f t="shared" si="490"/>
        <v>0</v>
      </c>
      <c r="DZ291" s="25">
        <f t="shared" si="532"/>
        <v>523</v>
      </c>
      <c r="EA291" s="22"/>
      <c r="EB291" s="22">
        <f t="shared" si="491"/>
        <v>0</v>
      </c>
      <c r="EC291" s="28">
        <f t="shared" si="533"/>
        <v>369</v>
      </c>
      <c r="ED291" s="5"/>
      <c r="EE291" s="43">
        <f t="shared" si="543"/>
        <v>0</v>
      </c>
      <c r="EF291" s="27">
        <f t="shared" si="534"/>
        <v>4769</v>
      </c>
      <c r="EG291" s="66"/>
      <c r="EH291" s="66">
        <f t="shared" si="492"/>
        <v>0</v>
      </c>
      <c r="EI291" s="67">
        <f t="shared" si="535"/>
        <v>24637</v>
      </c>
      <c r="EJ291" s="66"/>
      <c r="EK291" s="66">
        <f t="shared" si="493"/>
        <v>0</v>
      </c>
      <c r="EL291" s="67">
        <f t="shared" si="536"/>
        <v>23267</v>
      </c>
      <c r="EM291" s="110">
        <f t="shared" si="537"/>
        <v>129224.22136399997</v>
      </c>
    </row>
    <row r="292" spans="1:150" ht="11.25" customHeight="1" x14ac:dyDescent="0.25">
      <c r="A292" s="169">
        <v>46053</v>
      </c>
      <c r="B292" s="193">
        <v>46053</v>
      </c>
      <c r="C292" s="174">
        <v>8004953502</v>
      </c>
      <c r="D292" s="13" t="s">
        <v>63</v>
      </c>
      <c r="E292" s="14">
        <v>50</v>
      </c>
      <c r="F292" s="15">
        <v>1</v>
      </c>
      <c r="G292" s="16">
        <v>191516031647</v>
      </c>
      <c r="H292" s="66"/>
      <c r="I292" s="41">
        <f t="shared" si="469"/>
        <v>100</v>
      </c>
      <c r="J292" s="48">
        <f t="shared" si="556"/>
        <v>95715</v>
      </c>
      <c r="K292" s="66"/>
      <c r="L292" s="41">
        <f t="shared" si="460"/>
        <v>100</v>
      </c>
      <c r="M292" s="48">
        <f t="shared" si="557"/>
        <v>242622</v>
      </c>
      <c r="N292" s="66"/>
      <c r="O292" s="41">
        <f t="shared" si="470"/>
        <v>100</v>
      </c>
      <c r="P292" s="48">
        <f t="shared" si="558"/>
        <v>89592</v>
      </c>
      <c r="Q292" s="66"/>
      <c r="R292" s="66">
        <f t="shared" si="471"/>
        <v>100</v>
      </c>
      <c r="S292" s="67">
        <f t="shared" si="559"/>
        <v>31372</v>
      </c>
      <c r="T292" s="66"/>
      <c r="U292" s="66">
        <f t="shared" si="494"/>
        <v>0</v>
      </c>
      <c r="V292" s="67">
        <f t="shared" si="495"/>
        <v>57717.8</v>
      </c>
      <c r="X292" s="69">
        <f t="shared" si="472"/>
        <v>0</v>
      </c>
      <c r="Y292" s="67">
        <f t="shared" si="560"/>
        <v>8715.2999999999993</v>
      </c>
      <c r="Z292" s="66"/>
      <c r="AA292" s="68">
        <f t="shared" si="550"/>
        <v>0</v>
      </c>
      <c r="AB292" s="67">
        <f t="shared" si="496"/>
        <v>2109.5</v>
      </c>
      <c r="AC292" s="66"/>
      <c r="AD292" s="66">
        <f t="shared" si="461"/>
        <v>0</v>
      </c>
      <c r="AE292" s="67">
        <f t="shared" si="497"/>
        <v>6054.7</v>
      </c>
      <c r="AF292" s="66"/>
      <c r="AG292" s="78">
        <f t="shared" si="473"/>
        <v>0</v>
      </c>
      <c r="AH292" s="79">
        <f t="shared" si="498"/>
        <v>8394.7999999999993</v>
      </c>
      <c r="AI292" s="66"/>
      <c r="AJ292" s="68">
        <f t="shared" si="474"/>
        <v>55.000000000000007</v>
      </c>
      <c r="AK292" s="67">
        <f t="shared" si="499"/>
        <v>1023</v>
      </c>
      <c r="AL292" s="66"/>
      <c r="AM292" s="68">
        <f t="shared" si="475"/>
        <v>0</v>
      </c>
      <c r="AN292" s="67">
        <f t="shared" si="500"/>
        <v>811.10000000000014</v>
      </c>
      <c r="AO292" s="66"/>
      <c r="AP292" s="68">
        <f t="shared" si="476"/>
        <v>0</v>
      </c>
      <c r="AQ292" s="67">
        <f t="shared" si="501"/>
        <v>1207.3999999999996</v>
      </c>
      <c r="AR292" s="66"/>
      <c r="AS292" s="68">
        <f t="shared" si="477"/>
        <v>0</v>
      </c>
      <c r="AT292" s="67">
        <f t="shared" si="502"/>
        <v>2107.6</v>
      </c>
      <c r="AU292" s="66"/>
      <c r="AV292" s="66">
        <f t="shared" si="503"/>
        <v>0</v>
      </c>
      <c r="AW292" s="42">
        <f t="shared" si="504"/>
        <v>591.04000000000019</v>
      </c>
      <c r="AX292" s="66"/>
      <c r="AY292" s="66">
        <f t="shared" si="505"/>
        <v>0</v>
      </c>
      <c r="AZ292" s="67">
        <f t="shared" si="506"/>
        <v>1870</v>
      </c>
      <c r="BA292" s="66"/>
      <c r="BB292" s="68">
        <f t="shared" si="507"/>
        <v>0</v>
      </c>
      <c r="BC292" s="67">
        <f t="shared" si="508"/>
        <v>2830</v>
      </c>
      <c r="BD292" s="66"/>
      <c r="BE292" s="68">
        <f t="shared" si="509"/>
        <v>0</v>
      </c>
      <c r="BF292" s="67">
        <f t="shared" si="510"/>
        <v>516.60000000000036</v>
      </c>
      <c r="BG292" s="66"/>
      <c r="BH292" s="68">
        <f t="shared" si="554"/>
        <v>0</v>
      </c>
      <c r="BI292" s="67">
        <f t="shared" si="540"/>
        <v>8545.6000000000022</v>
      </c>
      <c r="BJ292" s="66"/>
      <c r="BK292" s="68">
        <f t="shared" si="511"/>
        <v>0</v>
      </c>
      <c r="BL292" s="67">
        <f t="shared" si="512"/>
        <v>5372</v>
      </c>
      <c r="BM292" s="66"/>
      <c r="BN292" s="68">
        <f t="shared" si="513"/>
        <v>0</v>
      </c>
      <c r="BO292" s="67">
        <f t="shared" si="514"/>
        <v>6411.4000000000005</v>
      </c>
      <c r="BP292" s="66"/>
      <c r="BQ292" s="68">
        <f t="shared" si="515"/>
        <v>0</v>
      </c>
      <c r="BR292" s="67">
        <f t="shared" si="516"/>
        <v>18465.399999999994</v>
      </c>
      <c r="BS292" s="66"/>
      <c r="BT292" s="66">
        <f t="shared" si="478"/>
        <v>0</v>
      </c>
      <c r="BU292" s="67">
        <f t="shared" si="541"/>
        <v>71097</v>
      </c>
      <c r="BV292" s="66"/>
      <c r="BW292" s="66">
        <f t="shared" si="479"/>
        <v>0</v>
      </c>
      <c r="BX292" s="67">
        <f t="shared" si="551"/>
        <v>53277</v>
      </c>
      <c r="BY292" s="66"/>
      <c r="BZ292" s="66">
        <f t="shared" si="480"/>
        <v>0</v>
      </c>
      <c r="CA292" s="67">
        <f t="shared" si="542"/>
        <v>63513</v>
      </c>
      <c r="CB292" s="66"/>
      <c r="CC292" s="66">
        <f t="shared" si="517"/>
        <v>0</v>
      </c>
      <c r="CD292" s="67">
        <f t="shared" si="467"/>
        <v>269.25</v>
      </c>
      <c r="CE292" s="66"/>
      <c r="CF292" s="66">
        <f t="shared" si="518"/>
        <v>0</v>
      </c>
      <c r="CG292" s="67">
        <f t="shared" si="519"/>
        <v>6982.9</v>
      </c>
      <c r="CH292" s="66"/>
      <c r="CI292" s="66">
        <f t="shared" si="481"/>
        <v>0</v>
      </c>
      <c r="CJ292" s="67">
        <f t="shared" si="520"/>
        <v>8750</v>
      </c>
      <c r="CK292" s="66"/>
      <c r="CL292" s="68">
        <f t="shared" si="521"/>
        <v>0</v>
      </c>
      <c r="CM292" s="79">
        <f t="shared" si="522"/>
        <v>4864</v>
      </c>
      <c r="CN292" s="66"/>
      <c r="CO292" s="68">
        <f t="shared" si="462"/>
        <v>0</v>
      </c>
      <c r="CP292" s="79">
        <f t="shared" si="523"/>
        <v>3955</v>
      </c>
      <c r="CQ292" s="66"/>
      <c r="CR292" s="68">
        <f t="shared" si="482"/>
        <v>0</v>
      </c>
      <c r="CS292" s="79">
        <f t="shared" si="457"/>
        <v>6656</v>
      </c>
      <c r="CT292" s="66"/>
      <c r="CU292" s="68">
        <f t="shared" si="483"/>
        <v>0</v>
      </c>
      <c r="CV292" s="79">
        <f t="shared" si="524"/>
        <v>7769</v>
      </c>
      <c r="CW292" s="66"/>
      <c r="CX292" s="66">
        <f t="shared" si="463"/>
        <v>0</v>
      </c>
      <c r="CY292" s="40">
        <f t="shared" si="448"/>
        <v>6582</v>
      </c>
      <c r="CZ292" s="65"/>
      <c r="DA292" s="66">
        <f t="shared" si="525"/>
        <v>0</v>
      </c>
      <c r="DB292" s="67">
        <f t="shared" si="552"/>
        <v>38056</v>
      </c>
      <c r="DC292" s="66"/>
      <c r="DD292" s="66">
        <f t="shared" si="526"/>
        <v>0</v>
      </c>
      <c r="DE292" s="67">
        <f t="shared" si="553"/>
        <v>34827</v>
      </c>
      <c r="DF292" s="66"/>
      <c r="DG292" s="69">
        <f t="shared" si="527"/>
        <v>0</v>
      </c>
      <c r="DH292" s="67">
        <f>+DH291+DF292-DG292-16185</f>
        <v>32185</v>
      </c>
      <c r="DI292" s="66"/>
      <c r="DJ292" s="66">
        <f t="shared" si="484"/>
        <v>0</v>
      </c>
      <c r="DK292" s="67">
        <f t="shared" si="528"/>
        <v>3139</v>
      </c>
      <c r="DM292" s="206">
        <f t="shared" si="485"/>
        <v>0</v>
      </c>
      <c r="DN292" s="25">
        <f t="shared" si="486"/>
        <v>0</v>
      </c>
      <c r="DO292" s="5"/>
      <c r="DP292" s="43">
        <f t="shared" si="487"/>
        <v>0</v>
      </c>
      <c r="DQ292" s="27">
        <f t="shared" si="529"/>
        <v>7097</v>
      </c>
      <c r="DR292" s="5"/>
      <c r="DS292" s="43">
        <f t="shared" si="488"/>
        <v>0</v>
      </c>
      <c r="DT292" s="27">
        <f t="shared" si="530"/>
        <v>4846</v>
      </c>
      <c r="DU292" s="5"/>
      <c r="DV292" s="43">
        <f t="shared" si="489"/>
        <v>0</v>
      </c>
      <c r="DW292" s="27">
        <f t="shared" si="531"/>
        <v>4835</v>
      </c>
      <c r="DX292" s="5"/>
      <c r="DY292" s="22">
        <f t="shared" si="490"/>
        <v>0</v>
      </c>
      <c r="DZ292" s="25">
        <f t="shared" si="532"/>
        <v>523</v>
      </c>
      <c r="EA292" s="22"/>
      <c r="EB292" s="22">
        <f t="shared" si="491"/>
        <v>0</v>
      </c>
      <c r="EC292" s="28">
        <f t="shared" si="533"/>
        <v>369</v>
      </c>
      <c r="ED292" s="5"/>
      <c r="EE292" s="43">
        <f t="shared" si="543"/>
        <v>0</v>
      </c>
      <c r="EF292" s="27">
        <f t="shared" si="534"/>
        <v>4769</v>
      </c>
      <c r="EG292" s="66"/>
      <c r="EH292" s="66">
        <f t="shared" si="492"/>
        <v>0</v>
      </c>
      <c r="EI292" s="67">
        <f t="shared" si="535"/>
        <v>24637</v>
      </c>
      <c r="EJ292" s="66"/>
      <c r="EK292" s="66">
        <f t="shared" si="493"/>
        <v>0</v>
      </c>
      <c r="EL292" s="67">
        <f t="shared" si="536"/>
        <v>23267</v>
      </c>
      <c r="EM292" s="110">
        <f t="shared" si="537"/>
        <v>129131.21674399995</v>
      </c>
      <c r="EN292" s="7"/>
      <c r="EO292" s="7"/>
      <c r="EP292" s="7"/>
      <c r="EQ292" s="7"/>
      <c r="ER292" s="7"/>
      <c r="ES292" s="7"/>
      <c r="ET292" s="7"/>
    </row>
    <row r="293" spans="1:150" s="36" customFormat="1" ht="11.25" customHeight="1" x14ac:dyDescent="0.25">
      <c r="A293" s="219">
        <v>46053</v>
      </c>
      <c r="B293" s="242"/>
      <c r="C293" s="247" t="s">
        <v>300</v>
      </c>
      <c r="D293" s="244"/>
      <c r="E293" s="245"/>
      <c r="F293" s="246"/>
      <c r="G293" s="224"/>
      <c r="H293" s="225">
        <v>-154</v>
      </c>
      <c r="I293" s="226">
        <f t="shared" si="469"/>
        <v>0</v>
      </c>
      <c r="J293" s="227">
        <f t="shared" si="556"/>
        <v>95561</v>
      </c>
      <c r="K293" s="225"/>
      <c r="L293" s="226">
        <f t="shared" si="460"/>
        <v>0</v>
      </c>
      <c r="M293" s="227">
        <f t="shared" si="557"/>
        <v>242622</v>
      </c>
      <c r="N293" s="225">
        <v>-154</v>
      </c>
      <c r="O293" s="226">
        <f t="shared" si="470"/>
        <v>0</v>
      </c>
      <c r="P293" s="227">
        <f t="shared" si="558"/>
        <v>89438</v>
      </c>
      <c r="Q293" s="225"/>
      <c r="R293" s="225">
        <f t="shared" si="471"/>
        <v>0</v>
      </c>
      <c r="S293" s="225">
        <f t="shared" si="559"/>
        <v>31372</v>
      </c>
      <c r="T293" s="225">
        <v>-41</v>
      </c>
      <c r="U293" s="225">
        <f t="shared" si="494"/>
        <v>0</v>
      </c>
      <c r="V293" s="225">
        <f t="shared" si="495"/>
        <v>57676.800000000003</v>
      </c>
      <c r="W293" s="228">
        <v>-41</v>
      </c>
      <c r="X293" s="229">
        <f t="shared" si="472"/>
        <v>0</v>
      </c>
      <c r="Y293" s="225">
        <f t="shared" si="560"/>
        <v>8674.2999999999993</v>
      </c>
      <c r="Z293" s="225">
        <v>-1</v>
      </c>
      <c r="AA293" s="228">
        <f t="shared" si="550"/>
        <v>0</v>
      </c>
      <c r="AB293" s="225">
        <f t="shared" si="496"/>
        <v>2108.5</v>
      </c>
      <c r="AC293" s="225"/>
      <c r="AD293" s="225">
        <f t="shared" si="461"/>
        <v>0</v>
      </c>
      <c r="AE293" s="225">
        <f t="shared" si="497"/>
        <v>6054.7</v>
      </c>
      <c r="AF293" s="225"/>
      <c r="AG293" s="224">
        <f t="shared" si="473"/>
        <v>0</v>
      </c>
      <c r="AH293" s="230">
        <f t="shared" si="498"/>
        <v>8394.7999999999993</v>
      </c>
      <c r="AI293" s="225"/>
      <c r="AJ293" s="228">
        <f t="shared" si="474"/>
        <v>0</v>
      </c>
      <c r="AK293" s="225">
        <f t="shared" si="499"/>
        <v>1023</v>
      </c>
      <c r="AL293" s="225"/>
      <c r="AM293" s="228">
        <f t="shared" si="475"/>
        <v>0</v>
      </c>
      <c r="AN293" s="225">
        <f t="shared" si="500"/>
        <v>811.10000000000014</v>
      </c>
      <c r="AO293" s="225">
        <v>-28</v>
      </c>
      <c r="AP293" s="228">
        <f t="shared" si="476"/>
        <v>0</v>
      </c>
      <c r="AQ293" s="225">
        <f t="shared" si="501"/>
        <v>1179.3999999999996</v>
      </c>
      <c r="AR293" s="225"/>
      <c r="AS293" s="228">
        <f t="shared" si="477"/>
        <v>0</v>
      </c>
      <c r="AT293" s="225">
        <f t="shared" si="502"/>
        <v>2107.6</v>
      </c>
      <c r="AU293" s="225"/>
      <c r="AV293" s="225">
        <f t="shared" si="503"/>
        <v>0</v>
      </c>
      <c r="AW293" s="231">
        <f t="shared" si="504"/>
        <v>591.04000000000019</v>
      </c>
      <c r="AX293" s="225"/>
      <c r="AY293" s="225">
        <f t="shared" si="505"/>
        <v>0</v>
      </c>
      <c r="AZ293" s="225">
        <f t="shared" si="506"/>
        <v>1870</v>
      </c>
      <c r="BA293" s="225"/>
      <c r="BB293" s="228">
        <f t="shared" si="507"/>
        <v>0</v>
      </c>
      <c r="BC293" s="225">
        <f t="shared" si="508"/>
        <v>2830</v>
      </c>
      <c r="BD293" s="225"/>
      <c r="BE293" s="228">
        <f t="shared" si="509"/>
        <v>0</v>
      </c>
      <c r="BF293" s="225">
        <f t="shared" si="510"/>
        <v>516.60000000000036</v>
      </c>
      <c r="BG293" s="225">
        <v>-18</v>
      </c>
      <c r="BH293" s="228">
        <f t="shared" si="554"/>
        <v>0</v>
      </c>
      <c r="BI293" s="225">
        <f t="shared" si="540"/>
        <v>8527.6000000000022</v>
      </c>
      <c r="BJ293" s="225"/>
      <c r="BK293" s="228">
        <f t="shared" si="511"/>
        <v>0</v>
      </c>
      <c r="BL293" s="225">
        <f t="shared" si="512"/>
        <v>5372</v>
      </c>
      <c r="BM293" s="225"/>
      <c r="BN293" s="228">
        <f t="shared" si="513"/>
        <v>0</v>
      </c>
      <c r="BO293" s="225">
        <f t="shared" si="514"/>
        <v>6411.4000000000005</v>
      </c>
      <c r="BP293" s="225"/>
      <c r="BQ293" s="228">
        <f t="shared" si="515"/>
        <v>0</v>
      </c>
      <c r="BR293" s="225">
        <f t="shared" si="516"/>
        <v>18465.399999999994</v>
      </c>
      <c r="BS293" s="225">
        <f>-15-958</f>
        <v>-973</v>
      </c>
      <c r="BT293" s="225">
        <f t="shared" si="478"/>
        <v>0</v>
      </c>
      <c r="BU293" s="225">
        <f t="shared" si="541"/>
        <v>70124</v>
      </c>
      <c r="BV293" s="225">
        <v>-15</v>
      </c>
      <c r="BW293" s="225">
        <f t="shared" si="479"/>
        <v>0</v>
      </c>
      <c r="BX293" s="225">
        <f t="shared" si="551"/>
        <v>53262</v>
      </c>
      <c r="BY293" s="225">
        <v>-15</v>
      </c>
      <c r="BZ293" s="225">
        <f t="shared" si="480"/>
        <v>0</v>
      </c>
      <c r="CA293" s="225">
        <f t="shared" si="542"/>
        <v>63498</v>
      </c>
      <c r="CB293" s="225"/>
      <c r="CC293" s="225">
        <f t="shared" si="517"/>
        <v>0</v>
      </c>
      <c r="CD293" s="225">
        <f t="shared" si="467"/>
        <v>269.25</v>
      </c>
      <c r="CE293" s="225"/>
      <c r="CF293" s="225">
        <f t="shared" si="518"/>
        <v>0</v>
      </c>
      <c r="CG293" s="225">
        <f t="shared" si="519"/>
        <v>6982.9</v>
      </c>
      <c r="CH293" s="225"/>
      <c r="CI293" s="225">
        <f t="shared" si="481"/>
        <v>0</v>
      </c>
      <c r="CJ293" s="225">
        <f t="shared" si="520"/>
        <v>8750</v>
      </c>
      <c r="CK293" s="225"/>
      <c r="CL293" s="228">
        <f t="shared" si="521"/>
        <v>0</v>
      </c>
      <c r="CM293" s="230">
        <f t="shared" si="522"/>
        <v>4864</v>
      </c>
      <c r="CN293" s="225"/>
      <c r="CO293" s="228">
        <f t="shared" si="462"/>
        <v>0</v>
      </c>
      <c r="CP293" s="230">
        <f t="shared" si="523"/>
        <v>3955</v>
      </c>
      <c r="CQ293" s="225"/>
      <c r="CR293" s="228">
        <f t="shared" si="482"/>
        <v>0</v>
      </c>
      <c r="CS293" s="230">
        <f t="shared" si="457"/>
        <v>6656</v>
      </c>
      <c r="CT293" s="225"/>
      <c r="CU293" s="228">
        <f t="shared" si="483"/>
        <v>0</v>
      </c>
      <c r="CV293" s="230">
        <f t="shared" si="524"/>
        <v>7769</v>
      </c>
      <c r="CW293" s="225"/>
      <c r="CX293" s="225">
        <f t="shared" si="463"/>
        <v>0</v>
      </c>
      <c r="CY293" s="224">
        <f t="shared" si="448"/>
        <v>6582</v>
      </c>
      <c r="CZ293" s="230"/>
      <c r="DA293" s="225">
        <f t="shared" si="525"/>
        <v>0</v>
      </c>
      <c r="DB293" s="225">
        <f t="shared" si="552"/>
        <v>38056</v>
      </c>
      <c r="DC293" s="225"/>
      <c r="DD293" s="225">
        <f t="shared" si="526"/>
        <v>0</v>
      </c>
      <c r="DE293" s="225">
        <f t="shared" si="553"/>
        <v>34827</v>
      </c>
      <c r="DF293" s="225"/>
      <c r="DG293" s="229">
        <f t="shared" si="527"/>
        <v>0</v>
      </c>
      <c r="DH293" s="225">
        <f t="shared" ref="DH293:DH318" si="561">+DH292+DF293-DG293</f>
        <v>32185</v>
      </c>
      <c r="DI293" s="225"/>
      <c r="DJ293" s="225">
        <f t="shared" si="484"/>
        <v>0</v>
      </c>
      <c r="DK293" s="225">
        <f t="shared" si="528"/>
        <v>3139</v>
      </c>
      <c r="DL293" s="232"/>
      <c r="DM293" s="233">
        <f t="shared" si="485"/>
        <v>0</v>
      </c>
      <c r="DN293" s="234">
        <f t="shared" si="486"/>
        <v>0</v>
      </c>
      <c r="DO293" s="235"/>
      <c r="DP293" s="236">
        <f t="shared" si="487"/>
        <v>0</v>
      </c>
      <c r="DQ293" s="237">
        <f t="shared" si="529"/>
        <v>7097</v>
      </c>
      <c r="DR293" s="235"/>
      <c r="DS293" s="236">
        <f t="shared" si="488"/>
        <v>0</v>
      </c>
      <c r="DT293" s="237">
        <f t="shared" si="530"/>
        <v>4846</v>
      </c>
      <c r="DU293" s="235"/>
      <c r="DV293" s="236">
        <f t="shared" si="489"/>
        <v>0</v>
      </c>
      <c r="DW293" s="237">
        <f t="shared" si="531"/>
        <v>4835</v>
      </c>
      <c r="DX293" s="235"/>
      <c r="DY293" s="238">
        <f t="shared" si="490"/>
        <v>0</v>
      </c>
      <c r="DZ293" s="234">
        <f t="shared" si="532"/>
        <v>523</v>
      </c>
      <c r="EA293" s="238"/>
      <c r="EB293" s="238">
        <f t="shared" si="491"/>
        <v>0</v>
      </c>
      <c r="EC293" s="239">
        <f t="shared" si="533"/>
        <v>369</v>
      </c>
      <c r="ED293" s="235"/>
      <c r="EE293" s="236">
        <f t="shared" si="543"/>
        <v>0</v>
      </c>
      <c r="EF293" s="237">
        <f t="shared" si="534"/>
        <v>4769</v>
      </c>
      <c r="EG293" s="225"/>
      <c r="EH293" s="225">
        <f t="shared" si="492"/>
        <v>0</v>
      </c>
      <c r="EI293" s="225">
        <f t="shared" si="535"/>
        <v>24637</v>
      </c>
      <c r="EJ293" s="225"/>
      <c r="EK293" s="225">
        <f t="shared" si="493"/>
        <v>0</v>
      </c>
      <c r="EL293" s="225">
        <f t="shared" si="536"/>
        <v>23267</v>
      </c>
      <c r="EM293" s="240">
        <f t="shared" si="537"/>
        <v>125644.65874399996</v>
      </c>
    </row>
    <row r="294" spans="1:150" s="241" customFormat="1" ht="11.25" customHeight="1" x14ac:dyDescent="0.25">
      <c r="A294" s="11">
        <v>46060</v>
      </c>
      <c r="B294" s="187"/>
      <c r="C294" s="174" t="s">
        <v>169</v>
      </c>
      <c r="D294" s="13" t="s">
        <v>77</v>
      </c>
      <c r="E294" s="15">
        <v>4100</v>
      </c>
      <c r="F294" s="15">
        <v>1</v>
      </c>
      <c r="G294" s="16">
        <v>191516031289</v>
      </c>
      <c r="H294" s="66"/>
      <c r="I294" s="41">
        <f t="shared" si="469"/>
        <v>8200</v>
      </c>
      <c r="J294" s="48">
        <f t="shared" si="556"/>
        <v>87361</v>
      </c>
      <c r="K294" s="66"/>
      <c r="L294" s="41">
        <f t="shared" si="460"/>
        <v>8200</v>
      </c>
      <c r="M294" s="48">
        <f t="shared" si="557"/>
        <v>234422</v>
      </c>
      <c r="N294" s="66"/>
      <c r="O294" s="41">
        <f t="shared" si="470"/>
        <v>8200</v>
      </c>
      <c r="P294" s="48">
        <f t="shared" si="558"/>
        <v>81238</v>
      </c>
      <c r="Q294" s="66"/>
      <c r="R294" s="66">
        <f t="shared" si="471"/>
        <v>8200</v>
      </c>
      <c r="S294" s="67">
        <f t="shared" si="559"/>
        <v>23172</v>
      </c>
      <c r="T294" s="66"/>
      <c r="U294" s="66">
        <f t="shared" si="494"/>
        <v>4510</v>
      </c>
      <c r="V294" s="67">
        <f t="shared" si="495"/>
        <v>53166.8</v>
      </c>
      <c r="W294" s="136"/>
      <c r="X294" s="69">
        <f t="shared" si="472"/>
        <v>0</v>
      </c>
      <c r="Y294" s="67">
        <f t="shared" si="560"/>
        <v>8674.2999999999993</v>
      </c>
      <c r="Z294" s="66"/>
      <c r="AA294" s="68">
        <f t="shared" si="550"/>
        <v>0</v>
      </c>
      <c r="AB294" s="67">
        <f t="shared" si="496"/>
        <v>2108.5</v>
      </c>
      <c r="AC294" s="66"/>
      <c r="AD294" s="66">
        <f t="shared" si="461"/>
        <v>0</v>
      </c>
      <c r="AE294" s="67">
        <f t="shared" si="497"/>
        <v>6054.7</v>
      </c>
      <c r="AF294" s="66"/>
      <c r="AG294" s="78">
        <f t="shared" si="473"/>
        <v>0</v>
      </c>
      <c r="AH294" s="79">
        <f t="shared" si="498"/>
        <v>8394.7999999999993</v>
      </c>
      <c r="AI294" s="66"/>
      <c r="AJ294" s="68">
        <f t="shared" si="474"/>
        <v>0</v>
      </c>
      <c r="AK294" s="67">
        <f t="shared" si="499"/>
        <v>1023</v>
      </c>
      <c r="AL294" s="66"/>
      <c r="AM294" s="68">
        <f t="shared" si="475"/>
        <v>0</v>
      </c>
      <c r="AN294" s="67">
        <f t="shared" si="500"/>
        <v>811.10000000000014</v>
      </c>
      <c r="AO294" s="66"/>
      <c r="AP294" s="68">
        <f t="shared" si="476"/>
        <v>0</v>
      </c>
      <c r="AQ294" s="67">
        <f t="shared" si="501"/>
        <v>1179.3999999999996</v>
      </c>
      <c r="AR294" s="66"/>
      <c r="AS294" s="68">
        <f t="shared" si="477"/>
        <v>0</v>
      </c>
      <c r="AT294" s="67">
        <f t="shared" si="502"/>
        <v>2107.6</v>
      </c>
      <c r="AU294" s="66"/>
      <c r="AV294" s="66">
        <f t="shared" si="503"/>
        <v>0</v>
      </c>
      <c r="AW294" s="42">
        <f t="shared" si="504"/>
        <v>591.04000000000019</v>
      </c>
      <c r="AX294" s="66"/>
      <c r="AY294" s="66">
        <f t="shared" si="505"/>
        <v>0</v>
      </c>
      <c r="AZ294" s="67">
        <f t="shared" si="506"/>
        <v>1870</v>
      </c>
      <c r="BA294" s="66"/>
      <c r="BB294" s="68">
        <f t="shared" si="507"/>
        <v>0</v>
      </c>
      <c r="BC294" s="67">
        <f t="shared" si="508"/>
        <v>2830</v>
      </c>
      <c r="BD294" s="66"/>
      <c r="BE294" s="68">
        <f t="shared" si="509"/>
        <v>0</v>
      </c>
      <c r="BF294" s="67">
        <f t="shared" si="510"/>
        <v>516.60000000000036</v>
      </c>
      <c r="BG294" s="66"/>
      <c r="BH294" s="68">
        <f t="shared" si="554"/>
        <v>0</v>
      </c>
      <c r="BI294" s="67">
        <f t="shared" si="540"/>
        <v>8527.6000000000022</v>
      </c>
      <c r="BJ294" s="66"/>
      <c r="BK294" s="68">
        <f t="shared" si="511"/>
        <v>0</v>
      </c>
      <c r="BL294" s="67">
        <f t="shared" si="512"/>
        <v>5372</v>
      </c>
      <c r="BM294" s="66"/>
      <c r="BN294" s="68">
        <f t="shared" si="513"/>
        <v>0</v>
      </c>
      <c r="BO294" s="67">
        <f t="shared" si="514"/>
        <v>6411.4000000000005</v>
      </c>
      <c r="BP294" s="66"/>
      <c r="BQ294" s="68">
        <f t="shared" si="515"/>
        <v>0</v>
      </c>
      <c r="BR294" s="67">
        <f t="shared" si="516"/>
        <v>18465.399999999994</v>
      </c>
      <c r="BS294" s="66"/>
      <c r="BT294" s="66">
        <f t="shared" si="478"/>
        <v>0</v>
      </c>
      <c r="BU294" s="67">
        <f t="shared" si="541"/>
        <v>70124</v>
      </c>
      <c r="BV294" s="66"/>
      <c r="BW294" s="66">
        <f t="shared" si="479"/>
        <v>0</v>
      </c>
      <c r="BX294" s="67">
        <f t="shared" si="551"/>
        <v>53262</v>
      </c>
      <c r="BY294" s="66"/>
      <c r="BZ294" s="66">
        <f t="shared" si="480"/>
        <v>0</v>
      </c>
      <c r="CA294" s="67">
        <f t="shared" si="542"/>
        <v>63498</v>
      </c>
      <c r="CB294" s="66"/>
      <c r="CC294" s="66">
        <f t="shared" si="517"/>
        <v>0</v>
      </c>
      <c r="CD294" s="67">
        <f t="shared" si="467"/>
        <v>269.25</v>
      </c>
      <c r="CE294" s="66"/>
      <c r="CF294" s="66">
        <f t="shared" si="518"/>
        <v>0</v>
      </c>
      <c r="CG294" s="67">
        <f t="shared" si="519"/>
        <v>6982.9</v>
      </c>
      <c r="CH294" s="66"/>
      <c r="CI294" s="66">
        <f t="shared" si="481"/>
        <v>0</v>
      </c>
      <c r="CJ294" s="67">
        <f t="shared" si="520"/>
        <v>8750</v>
      </c>
      <c r="CK294" s="66"/>
      <c r="CL294" s="68">
        <f t="shared" si="521"/>
        <v>0</v>
      </c>
      <c r="CM294" s="79">
        <f t="shared" si="522"/>
        <v>4864</v>
      </c>
      <c r="CN294" s="66"/>
      <c r="CO294" s="68">
        <f t="shared" si="462"/>
        <v>0</v>
      </c>
      <c r="CP294" s="79">
        <f t="shared" si="523"/>
        <v>3955</v>
      </c>
      <c r="CQ294" s="66"/>
      <c r="CR294" s="140">
        <f t="shared" si="482"/>
        <v>0</v>
      </c>
      <c r="CS294" s="79">
        <f t="shared" si="457"/>
        <v>6656</v>
      </c>
      <c r="CT294" s="66"/>
      <c r="CU294" s="68">
        <f t="shared" si="483"/>
        <v>0</v>
      </c>
      <c r="CV294" s="79">
        <f t="shared" si="524"/>
        <v>7769</v>
      </c>
      <c r="CW294" s="66"/>
      <c r="CX294" s="66">
        <f t="shared" si="463"/>
        <v>0</v>
      </c>
      <c r="CY294" s="40">
        <f t="shared" si="448"/>
        <v>6582</v>
      </c>
      <c r="CZ294" s="65"/>
      <c r="DA294" s="66">
        <f t="shared" si="525"/>
        <v>0</v>
      </c>
      <c r="DB294" s="67">
        <f t="shared" si="552"/>
        <v>38056</v>
      </c>
      <c r="DC294" s="66"/>
      <c r="DD294" s="66">
        <f t="shared" si="526"/>
        <v>0</v>
      </c>
      <c r="DE294" s="67">
        <f t="shared" si="553"/>
        <v>34827</v>
      </c>
      <c r="DF294" s="66"/>
      <c r="DG294" s="69">
        <f t="shared" si="527"/>
        <v>0</v>
      </c>
      <c r="DH294" s="67">
        <f t="shared" si="561"/>
        <v>32185</v>
      </c>
      <c r="DI294" s="66"/>
      <c r="DJ294" s="66">
        <f t="shared" si="484"/>
        <v>0</v>
      </c>
      <c r="DK294" s="67">
        <f t="shared" si="528"/>
        <v>3139</v>
      </c>
      <c r="DL294" s="210"/>
      <c r="DM294" s="206">
        <f t="shared" si="485"/>
        <v>0</v>
      </c>
      <c r="DN294" s="25">
        <f t="shared" si="486"/>
        <v>0</v>
      </c>
      <c r="DO294" s="5"/>
      <c r="DP294" s="43">
        <f t="shared" si="487"/>
        <v>0</v>
      </c>
      <c r="DQ294" s="27">
        <f t="shared" si="529"/>
        <v>7097</v>
      </c>
      <c r="DR294" s="5"/>
      <c r="DS294" s="43">
        <f t="shared" si="488"/>
        <v>0</v>
      </c>
      <c r="DT294" s="27">
        <f t="shared" si="530"/>
        <v>4846</v>
      </c>
      <c r="DU294" s="5"/>
      <c r="DV294" s="43">
        <f t="shared" si="489"/>
        <v>0</v>
      </c>
      <c r="DW294" s="27">
        <f t="shared" si="531"/>
        <v>4835</v>
      </c>
      <c r="DX294" s="5"/>
      <c r="DY294" s="22">
        <f t="shared" si="490"/>
        <v>0</v>
      </c>
      <c r="DZ294" s="25">
        <f t="shared" si="532"/>
        <v>523</v>
      </c>
      <c r="EA294" s="22"/>
      <c r="EB294" s="22">
        <f t="shared" si="491"/>
        <v>0</v>
      </c>
      <c r="EC294" s="28">
        <f t="shared" si="533"/>
        <v>369</v>
      </c>
      <c r="ED294" s="5"/>
      <c r="EE294" s="43">
        <f t="shared" si="543"/>
        <v>0</v>
      </c>
      <c r="EF294" s="27">
        <f t="shared" si="534"/>
        <v>4769</v>
      </c>
      <c r="EG294" s="66"/>
      <c r="EH294" s="66">
        <f t="shared" si="492"/>
        <v>0</v>
      </c>
      <c r="EI294" s="67">
        <f t="shared" si="535"/>
        <v>24637</v>
      </c>
      <c r="EJ294" s="66"/>
      <c r="EK294" s="66">
        <f t="shared" si="493"/>
        <v>0</v>
      </c>
      <c r="EL294" s="67">
        <f t="shared" si="536"/>
        <v>23267</v>
      </c>
      <c r="EM294" s="110">
        <f t="shared" si="537"/>
        <v>125151.15034399997</v>
      </c>
    </row>
    <row r="295" spans="1:150" s="36" customFormat="1" ht="11.25" customHeight="1" x14ac:dyDescent="0.25">
      <c r="A295" s="11">
        <v>46060</v>
      </c>
      <c r="B295" s="187"/>
      <c r="C295" s="174">
        <v>8004939550</v>
      </c>
      <c r="D295" s="13" t="s">
        <v>187</v>
      </c>
      <c r="E295" s="14">
        <v>245</v>
      </c>
      <c r="F295" s="15">
        <v>3</v>
      </c>
      <c r="G295" s="16">
        <v>191516032163</v>
      </c>
      <c r="H295" s="66"/>
      <c r="I295" s="41">
        <f t="shared" si="469"/>
        <v>490</v>
      </c>
      <c r="J295" s="48">
        <f t="shared" si="556"/>
        <v>86871</v>
      </c>
      <c r="K295" s="66"/>
      <c r="L295" s="41">
        <f t="shared" si="460"/>
        <v>490</v>
      </c>
      <c r="M295" s="48">
        <f t="shared" si="557"/>
        <v>233932</v>
      </c>
      <c r="N295" s="66"/>
      <c r="O295" s="41">
        <f t="shared" si="470"/>
        <v>490</v>
      </c>
      <c r="P295" s="48">
        <f t="shared" si="558"/>
        <v>80748</v>
      </c>
      <c r="Q295" s="66"/>
      <c r="R295" s="66">
        <f t="shared" si="471"/>
        <v>490</v>
      </c>
      <c r="S295" s="67">
        <f t="shared" si="559"/>
        <v>22682</v>
      </c>
      <c r="T295" s="66"/>
      <c r="U295" s="66">
        <f t="shared" si="494"/>
        <v>0</v>
      </c>
      <c r="V295" s="67">
        <f t="shared" si="495"/>
        <v>53166.8</v>
      </c>
      <c r="W295" s="136"/>
      <c r="X295" s="69">
        <f t="shared" si="472"/>
        <v>0</v>
      </c>
      <c r="Y295" s="67">
        <f t="shared" si="560"/>
        <v>8674.2999999999993</v>
      </c>
      <c r="Z295" s="66"/>
      <c r="AA295" s="68">
        <f t="shared" si="550"/>
        <v>0</v>
      </c>
      <c r="AB295" s="67">
        <f t="shared" si="496"/>
        <v>2108.5</v>
      </c>
      <c r="AC295" s="66"/>
      <c r="AD295" s="66">
        <f t="shared" si="461"/>
        <v>0</v>
      </c>
      <c r="AE295" s="67">
        <f t="shared" si="497"/>
        <v>6054.7</v>
      </c>
      <c r="AF295" s="66"/>
      <c r="AG295" s="78">
        <f t="shared" si="473"/>
        <v>0</v>
      </c>
      <c r="AH295" s="79">
        <f t="shared" si="498"/>
        <v>8394.7999999999993</v>
      </c>
      <c r="AI295" s="66"/>
      <c r="AJ295" s="68">
        <f t="shared" si="474"/>
        <v>0</v>
      </c>
      <c r="AK295" s="67">
        <f t="shared" si="499"/>
        <v>1023</v>
      </c>
      <c r="AL295" s="66"/>
      <c r="AM295" s="68">
        <f t="shared" si="475"/>
        <v>0</v>
      </c>
      <c r="AN295" s="67">
        <f t="shared" si="500"/>
        <v>811.10000000000014</v>
      </c>
      <c r="AO295" s="66"/>
      <c r="AP295" s="68">
        <f t="shared" si="476"/>
        <v>759.5</v>
      </c>
      <c r="AQ295" s="67">
        <f t="shared" si="501"/>
        <v>419.89999999999964</v>
      </c>
      <c r="AR295" s="66"/>
      <c r="AS295" s="68">
        <f t="shared" si="477"/>
        <v>0</v>
      </c>
      <c r="AT295" s="67">
        <f t="shared" si="502"/>
        <v>2107.6</v>
      </c>
      <c r="AU295" s="66"/>
      <c r="AV295" s="66">
        <f t="shared" si="503"/>
        <v>0</v>
      </c>
      <c r="AW295" s="42">
        <f t="shared" si="504"/>
        <v>591.04000000000019</v>
      </c>
      <c r="AX295" s="66"/>
      <c r="AY295" s="66">
        <f t="shared" si="505"/>
        <v>0</v>
      </c>
      <c r="AZ295" s="67">
        <f t="shared" si="506"/>
        <v>1870</v>
      </c>
      <c r="BA295" s="66"/>
      <c r="BB295" s="68">
        <f t="shared" si="507"/>
        <v>0</v>
      </c>
      <c r="BC295" s="67">
        <f t="shared" si="508"/>
        <v>2830</v>
      </c>
      <c r="BD295" s="66"/>
      <c r="BE295" s="68">
        <f t="shared" si="509"/>
        <v>0</v>
      </c>
      <c r="BF295" s="67">
        <f t="shared" si="510"/>
        <v>516.60000000000036</v>
      </c>
      <c r="BG295" s="66"/>
      <c r="BH295" s="68">
        <f t="shared" si="554"/>
        <v>0</v>
      </c>
      <c r="BI295" s="67">
        <f t="shared" si="540"/>
        <v>8527.6000000000022</v>
      </c>
      <c r="BJ295" s="66"/>
      <c r="BK295" s="68">
        <f t="shared" si="511"/>
        <v>0</v>
      </c>
      <c r="BL295" s="67">
        <f t="shared" si="512"/>
        <v>5372</v>
      </c>
      <c r="BM295" s="66"/>
      <c r="BN295" s="68">
        <f t="shared" si="513"/>
        <v>0</v>
      </c>
      <c r="BO295" s="67">
        <f t="shared" si="514"/>
        <v>6411.4000000000005</v>
      </c>
      <c r="BP295" s="66"/>
      <c r="BQ295" s="68">
        <f t="shared" si="515"/>
        <v>0</v>
      </c>
      <c r="BR295" s="67">
        <f t="shared" si="516"/>
        <v>18465.399999999994</v>
      </c>
      <c r="BS295" s="66"/>
      <c r="BT295" s="66">
        <f t="shared" si="478"/>
        <v>0</v>
      </c>
      <c r="BU295" s="67">
        <f t="shared" si="541"/>
        <v>70124</v>
      </c>
      <c r="BV295" s="66"/>
      <c r="BW295" s="66">
        <f t="shared" si="479"/>
        <v>0</v>
      </c>
      <c r="BX295" s="67">
        <f t="shared" si="551"/>
        <v>53262</v>
      </c>
      <c r="BY295" s="66"/>
      <c r="BZ295" s="66">
        <f t="shared" si="480"/>
        <v>0</v>
      </c>
      <c r="CA295" s="67">
        <f t="shared" si="542"/>
        <v>63498</v>
      </c>
      <c r="CB295" s="66"/>
      <c r="CC295" s="66">
        <f t="shared" si="517"/>
        <v>0</v>
      </c>
      <c r="CD295" s="67">
        <f t="shared" si="467"/>
        <v>269.25</v>
      </c>
      <c r="CE295" s="66"/>
      <c r="CF295" s="66">
        <f t="shared" si="518"/>
        <v>0</v>
      </c>
      <c r="CG295" s="67">
        <f t="shared" si="519"/>
        <v>6982.9</v>
      </c>
      <c r="CH295" s="66"/>
      <c r="CI295" s="66">
        <f t="shared" si="481"/>
        <v>0</v>
      </c>
      <c r="CJ295" s="67">
        <f t="shared" si="520"/>
        <v>8750</v>
      </c>
      <c r="CK295" s="66"/>
      <c r="CL295" s="68">
        <f t="shared" si="521"/>
        <v>0</v>
      </c>
      <c r="CM295" s="79">
        <f t="shared" si="522"/>
        <v>4864</v>
      </c>
      <c r="CN295" s="66"/>
      <c r="CO295" s="68">
        <f t="shared" si="462"/>
        <v>0</v>
      </c>
      <c r="CP295" s="79">
        <f t="shared" si="523"/>
        <v>3955</v>
      </c>
      <c r="CQ295" s="66"/>
      <c r="CR295" s="140">
        <f t="shared" si="482"/>
        <v>0</v>
      </c>
      <c r="CS295" s="79">
        <f t="shared" si="457"/>
        <v>6656</v>
      </c>
      <c r="CT295" s="66"/>
      <c r="CU295" s="68">
        <f t="shared" si="483"/>
        <v>0</v>
      </c>
      <c r="CV295" s="79">
        <f t="shared" si="524"/>
        <v>7769</v>
      </c>
      <c r="CW295" s="66"/>
      <c r="CX295" s="66">
        <f t="shared" si="463"/>
        <v>0</v>
      </c>
      <c r="CY295" s="40">
        <f t="shared" si="448"/>
        <v>6582</v>
      </c>
      <c r="CZ295" s="65"/>
      <c r="DA295" s="66">
        <f t="shared" si="525"/>
        <v>0</v>
      </c>
      <c r="DB295" s="67">
        <f t="shared" si="552"/>
        <v>38056</v>
      </c>
      <c r="DC295" s="66"/>
      <c r="DD295" s="66">
        <f t="shared" si="526"/>
        <v>0</v>
      </c>
      <c r="DE295" s="67">
        <f t="shared" si="553"/>
        <v>34827</v>
      </c>
      <c r="DF295" s="66"/>
      <c r="DG295" s="69">
        <f t="shared" si="527"/>
        <v>0</v>
      </c>
      <c r="DH295" s="67">
        <f t="shared" si="561"/>
        <v>32185</v>
      </c>
      <c r="DI295" s="66"/>
      <c r="DJ295" s="66">
        <f t="shared" si="484"/>
        <v>0</v>
      </c>
      <c r="DK295" s="67">
        <f t="shared" si="528"/>
        <v>3139</v>
      </c>
      <c r="DL295" s="210"/>
      <c r="DM295" s="206">
        <f t="shared" si="485"/>
        <v>0</v>
      </c>
      <c r="DN295" s="25">
        <f t="shared" si="486"/>
        <v>0</v>
      </c>
      <c r="DO295" s="5"/>
      <c r="DP295" s="43">
        <f t="shared" si="487"/>
        <v>0</v>
      </c>
      <c r="DQ295" s="27">
        <f t="shared" si="529"/>
        <v>7097</v>
      </c>
      <c r="DR295" s="5"/>
      <c r="DS295" s="43">
        <f t="shared" si="488"/>
        <v>0</v>
      </c>
      <c r="DT295" s="27">
        <f t="shared" si="530"/>
        <v>4846</v>
      </c>
      <c r="DU295" s="5"/>
      <c r="DV295" s="43">
        <f t="shared" si="489"/>
        <v>0</v>
      </c>
      <c r="DW295" s="27">
        <f t="shared" si="531"/>
        <v>4835</v>
      </c>
      <c r="DX295" s="5"/>
      <c r="DY295" s="22">
        <f t="shared" si="490"/>
        <v>0</v>
      </c>
      <c r="DZ295" s="25">
        <f t="shared" si="532"/>
        <v>523</v>
      </c>
      <c r="EA295" s="22"/>
      <c r="EB295" s="22">
        <f t="shared" si="491"/>
        <v>0</v>
      </c>
      <c r="EC295" s="28">
        <f t="shared" si="533"/>
        <v>369</v>
      </c>
      <c r="ED295" s="5"/>
      <c r="EE295" s="43">
        <f t="shared" si="543"/>
        <v>0</v>
      </c>
      <c r="EF295" s="27">
        <f t="shared" si="534"/>
        <v>4769</v>
      </c>
      <c r="EG295" s="66"/>
      <c r="EH295" s="66">
        <f t="shared" si="492"/>
        <v>0</v>
      </c>
      <c r="EI295" s="67">
        <f t="shared" si="535"/>
        <v>24637</v>
      </c>
      <c r="EJ295" s="66"/>
      <c r="EK295" s="66">
        <f t="shared" si="493"/>
        <v>0</v>
      </c>
      <c r="EL295" s="67">
        <f t="shared" si="536"/>
        <v>23267</v>
      </c>
      <c r="EM295" s="110">
        <f t="shared" si="537"/>
        <v>125094.16234399998</v>
      </c>
    </row>
    <row r="296" spans="1:150" s="36" customFormat="1" ht="11.25" customHeight="1" x14ac:dyDescent="0.25">
      <c r="A296" s="169">
        <v>46060</v>
      </c>
      <c r="B296" s="193">
        <v>46060</v>
      </c>
      <c r="C296" s="180">
        <v>8004950263</v>
      </c>
      <c r="D296" s="37" t="s">
        <v>106</v>
      </c>
      <c r="E296" s="38">
        <v>50</v>
      </c>
      <c r="F296" s="39">
        <v>1</v>
      </c>
      <c r="G296" s="40">
        <v>191516130111</v>
      </c>
      <c r="H296" s="66"/>
      <c r="I296" s="41">
        <f t="shared" si="469"/>
        <v>0</v>
      </c>
      <c r="J296" s="48">
        <f t="shared" si="556"/>
        <v>86871</v>
      </c>
      <c r="K296" s="66"/>
      <c r="L296" s="41">
        <f t="shared" si="460"/>
        <v>0</v>
      </c>
      <c r="M296" s="48">
        <f>M295+K296-L296-100</f>
        <v>233832</v>
      </c>
      <c r="N296" s="66"/>
      <c r="O296" s="41">
        <f t="shared" si="470"/>
        <v>0</v>
      </c>
      <c r="P296" s="48">
        <f t="shared" si="558"/>
        <v>80748</v>
      </c>
      <c r="Q296" s="66"/>
      <c r="R296" s="66">
        <f t="shared" si="471"/>
        <v>100</v>
      </c>
      <c r="S296" s="67">
        <f t="shared" si="559"/>
        <v>22582</v>
      </c>
      <c r="T296" s="66"/>
      <c r="U296" s="66">
        <f t="shared" si="494"/>
        <v>0</v>
      </c>
      <c r="V296" s="67">
        <f t="shared" si="495"/>
        <v>53166.8</v>
      </c>
      <c r="W296" s="136"/>
      <c r="X296" s="69">
        <f t="shared" si="472"/>
        <v>0</v>
      </c>
      <c r="Y296" s="67">
        <f t="shared" si="560"/>
        <v>8674.2999999999993</v>
      </c>
      <c r="Z296" s="66"/>
      <c r="AA296" s="68">
        <f t="shared" si="550"/>
        <v>0</v>
      </c>
      <c r="AB296" s="67">
        <f t="shared" si="496"/>
        <v>2108.5</v>
      </c>
      <c r="AC296" s="66"/>
      <c r="AD296" s="66">
        <f t="shared" si="461"/>
        <v>0</v>
      </c>
      <c r="AE296" s="67">
        <f t="shared" si="497"/>
        <v>6054.7</v>
      </c>
      <c r="AF296" s="66"/>
      <c r="AG296" s="78">
        <f t="shared" si="473"/>
        <v>0</v>
      </c>
      <c r="AH296" s="79">
        <f t="shared" si="498"/>
        <v>8394.7999999999993</v>
      </c>
      <c r="AI296" s="66"/>
      <c r="AJ296" s="68">
        <f t="shared" si="474"/>
        <v>0</v>
      </c>
      <c r="AK296" s="67">
        <f t="shared" si="499"/>
        <v>1023</v>
      </c>
      <c r="AL296" s="66"/>
      <c r="AM296" s="68">
        <f t="shared" si="475"/>
        <v>0</v>
      </c>
      <c r="AN296" s="67">
        <f t="shared" si="500"/>
        <v>811.10000000000014</v>
      </c>
      <c r="AO296" s="66"/>
      <c r="AP296" s="68">
        <f t="shared" si="476"/>
        <v>0</v>
      </c>
      <c r="AQ296" s="67">
        <f t="shared" si="501"/>
        <v>419.89999999999964</v>
      </c>
      <c r="AR296" s="66"/>
      <c r="AS296" s="68">
        <f t="shared" si="477"/>
        <v>0</v>
      </c>
      <c r="AT296" s="67">
        <f t="shared" si="502"/>
        <v>2107.6</v>
      </c>
      <c r="AU296" s="66"/>
      <c r="AV296" s="66">
        <f t="shared" si="503"/>
        <v>0</v>
      </c>
      <c r="AW296" s="42">
        <f t="shared" si="504"/>
        <v>591.04000000000019</v>
      </c>
      <c r="AX296" s="66"/>
      <c r="AY296" s="66">
        <f t="shared" si="505"/>
        <v>0</v>
      </c>
      <c r="AZ296" s="67">
        <f t="shared" si="506"/>
        <v>1870</v>
      </c>
      <c r="BA296" s="66"/>
      <c r="BB296" s="68">
        <f t="shared" si="507"/>
        <v>0</v>
      </c>
      <c r="BC296" s="67">
        <f t="shared" si="508"/>
        <v>2830</v>
      </c>
      <c r="BD296" s="66"/>
      <c r="BE296" s="68">
        <f t="shared" si="509"/>
        <v>0</v>
      </c>
      <c r="BF296" s="67">
        <f t="shared" si="510"/>
        <v>516.60000000000036</v>
      </c>
      <c r="BG296" s="66"/>
      <c r="BH296" s="68">
        <f t="shared" si="554"/>
        <v>0</v>
      </c>
      <c r="BI296" s="67">
        <f t="shared" si="540"/>
        <v>8527.6000000000022</v>
      </c>
      <c r="BJ296" s="66"/>
      <c r="BK296" s="68">
        <f t="shared" si="511"/>
        <v>0</v>
      </c>
      <c r="BL296" s="67">
        <f t="shared" si="512"/>
        <v>5372</v>
      </c>
      <c r="BM296" s="66"/>
      <c r="BN296" s="68">
        <f t="shared" si="513"/>
        <v>0</v>
      </c>
      <c r="BO296" s="67">
        <f t="shared" si="514"/>
        <v>6411.4000000000005</v>
      </c>
      <c r="BP296" s="66"/>
      <c r="BQ296" s="68">
        <f t="shared" si="515"/>
        <v>0</v>
      </c>
      <c r="BR296" s="67">
        <f t="shared" si="516"/>
        <v>18465.399999999994</v>
      </c>
      <c r="BS296" s="66"/>
      <c r="BT296" s="66">
        <f t="shared" si="478"/>
        <v>0</v>
      </c>
      <c r="BU296" s="67">
        <f t="shared" si="541"/>
        <v>70124</v>
      </c>
      <c r="BV296" s="66"/>
      <c r="BW296" s="66">
        <f t="shared" si="479"/>
        <v>0</v>
      </c>
      <c r="BX296" s="67">
        <f t="shared" si="551"/>
        <v>53262</v>
      </c>
      <c r="BY296" s="66"/>
      <c r="BZ296" s="66">
        <f t="shared" si="480"/>
        <v>0</v>
      </c>
      <c r="CA296" s="67">
        <f t="shared" si="542"/>
        <v>63498</v>
      </c>
      <c r="CB296" s="66"/>
      <c r="CC296" s="66">
        <f t="shared" si="517"/>
        <v>0</v>
      </c>
      <c r="CD296" s="67">
        <f t="shared" si="467"/>
        <v>269.25</v>
      </c>
      <c r="CE296" s="66"/>
      <c r="CF296" s="66">
        <f t="shared" si="518"/>
        <v>0</v>
      </c>
      <c r="CG296" s="67">
        <f t="shared" si="519"/>
        <v>6982.9</v>
      </c>
      <c r="CH296" s="66"/>
      <c r="CI296" s="66">
        <f t="shared" si="481"/>
        <v>0</v>
      </c>
      <c r="CJ296" s="67">
        <f t="shared" si="520"/>
        <v>8750</v>
      </c>
      <c r="CK296" s="66"/>
      <c r="CL296" s="68">
        <f t="shared" si="521"/>
        <v>0</v>
      </c>
      <c r="CM296" s="79">
        <f t="shared" si="522"/>
        <v>4864</v>
      </c>
      <c r="CN296" s="66"/>
      <c r="CO296" s="68">
        <f t="shared" si="462"/>
        <v>0</v>
      </c>
      <c r="CP296" s="79">
        <f t="shared" si="523"/>
        <v>3955</v>
      </c>
      <c r="CQ296" s="66"/>
      <c r="CR296" s="140">
        <f t="shared" si="482"/>
        <v>0</v>
      </c>
      <c r="CS296" s="79">
        <f t="shared" si="457"/>
        <v>6656</v>
      </c>
      <c r="CT296" s="66"/>
      <c r="CU296" s="68">
        <f t="shared" si="483"/>
        <v>0</v>
      </c>
      <c r="CV296" s="79">
        <f t="shared" si="524"/>
        <v>7769</v>
      </c>
      <c r="CW296" s="66"/>
      <c r="CX296" s="66">
        <f t="shared" si="463"/>
        <v>0</v>
      </c>
      <c r="CY296" s="40">
        <f t="shared" si="448"/>
        <v>6582</v>
      </c>
      <c r="CZ296" s="65"/>
      <c r="DA296" s="66">
        <f t="shared" si="525"/>
        <v>0</v>
      </c>
      <c r="DB296" s="67">
        <f t="shared" si="552"/>
        <v>38056</v>
      </c>
      <c r="DC296" s="66"/>
      <c r="DD296" s="66">
        <f t="shared" si="526"/>
        <v>0</v>
      </c>
      <c r="DE296" s="67">
        <f t="shared" si="553"/>
        <v>34827</v>
      </c>
      <c r="DF296" s="66"/>
      <c r="DG296" s="69">
        <f t="shared" si="527"/>
        <v>0</v>
      </c>
      <c r="DH296" s="67">
        <f t="shared" si="561"/>
        <v>32185</v>
      </c>
      <c r="DI296" s="66"/>
      <c r="DJ296" s="66">
        <f t="shared" si="484"/>
        <v>0</v>
      </c>
      <c r="DK296" s="67">
        <f t="shared" si="528"/>
        <v>3139</v>
      </c>
      <c r="DL296" s="210"/>
      <c r="DM296" s="206">
        <f t="shared" si="485"/>
        <v>0</v>
      </c>
      <c r="DN296" s="25">
        <f t="shared" si="486"/>
        <v>0</v>
      </c>
      <c r="DO296" s="5"/>
      <c r="DP296" s="43">
        <f t="shared" si="487"/>
        <v>57.499999999999993</v>
      </c>
      <c r="DQ296" s="27">
        <f t="shared" si="529"/>
        <v>7039.5</v>
      </c>
      <c r="DR296" s="5"/>
      <c r="DS296" s="43">
        <f t="shared" si="488"/>
        <v>0</v>
      </c>
      <c r="DT296" s="27">
        <f t="shared" si="530"/>
        <v>4846</v>
      </c>
      <c r="DU296" s="5"/>
      <c r="DV296" s="43">
        <f t="shared" si="489"/>
        <v>0</v>
      </c>
      <c r="DW296" s="27">
        <f t="shared" si="531"/>
        <v>4835</v>
      </c>
      <c r="DX296" s="5"/>
      <c r="DY296" s="22">
        <f t="shared" si="490"/>
        <v>0</v>
      </c>
      <c r="DZ296" s="25">
        <f t="shared" si="532"/>
        <v>523</v>
      </c>
      <c r="EA296" s="22"/>
      <c r="EB296" s="22">
        <f t="shared" si="491"/>
        <v>0</v>
      </c>
      <c r="EC296" s="28">
        <f t="shared" si="533"/>
        <v>369</v>
      </c>
      <c r="ED296" s="5"/>
      <c r="EE296" s="43">
        <f t="shared" si="543"/>
        <v>0</v>
      </c>
      <c r="EF296" s="27">
        <f t="shared" si="534"/>
        <v>4769</v>
      </c>
      <c r="EG296" s="66"/>
      <c r="EH296" s="66">
        <f t="shared" si="492"/>
        <v>100</v>
      </c>
      <c r="EI296" s="67">
        <f t="shared" si="535"/>
        <v>24537</v>
      </c>
      <c r="EJ296" s="66"/>
      <c r="EK296" s="66">
        <f t="shared" si="493"/>
        <v>100</v>
      </c>
      <c r="EL296" s="67">
        <f t="shared" si="536"/>
        <v>23167</v>
      </c>
      <c r="EM296" s="110">
        <f t="shared" si="537"/>
        <v>125039.49526399997</v>
      </c>
    </row>
    <row r="297" spans="1:150" s="36" customFormat="1" ht="11.25" customHeight="1" x14ac:dyDescent="0.25">
      <c r="A297" s="169">
        <v>46060</v>
      </c>
      <c r="B297" s="193">
        <v>46060</v>
      </c>
      <c r="C297" s="174">
        <v>8004950384</v>
      </c>
      <c r="D297" s="13" t="s">
        <v>64</v>
      </c>
      <c r="E297" s="14">
        <v>6</v>
      </c>
      <c r="F297" s="15">
        <v>25</v>
      </c>
      <c r="G297" s="16">
        <v>191516031135</v>
      </c>
      <c r="H297" s="66"/>
      <c r="I297" s="41">
        <f t="shared" si="469"/>
        <v>12</v>
      </c>
      <c r="J297" s="48">
        <f t="shared" si="556"/>
        <v>86859</v>
      </c>
      <c r="K297" s="66"/>
      <c r="L297" s="41">
        <f t="shared" si="460"/>
        <v>12</v>
      </c>
      <c r="M297" s="48">
        <f t="shared" ref="M297:M308" si="562">M296+K297-L297</f>
        <v>233820</v>
      </c>
      <c r="N297" s="66"/>
      <c r="O297" s="41">
        <f t="shared" si="470"/>
        <v>12</v>
      </c>
      <c r="P297" s="48">
        <f t="shared" si="558"/>
        <v>80736</v>
      </c>
      <c r="Q297" s="66"/>
      <c r="R297" s="66">
        <f t="shared" si="471"/>
        <v>12</v>
      </c>
      <c r="S297" s="67">
        <f t="shared" si="559"/>
        <v>22570</v>
      </c>
      <c r="T297" s="66"/>
      <c r="U297" s="66">
        <f t="shared" si="494"/>
        <v>150.60000000000002</v>
      </c>
      <c r="V297" s="67">
        <f t="shared" si="495"/>
        <v>53016.200000000004</v>
      </c>
      <c r="W297" s="136"/>
      <c r="X297" s="69">
        <f t="shared" si="472"/>
        <v>0</v>
      </c>
      <c r="Y297" s="67">
        <f t="shared" si="560"/>
        <v>8674.2999999999993</v>
      </c>
      <c r="Z297" s="66"/>
      <c r="AA297" s="68">
        <f t="shared" si="550"/>
        <v>0</v>
      </c>
      <c r="AB297" s="67">
        <f t="shared" si="496"/>
        <v>2108.5</v>
      </c>
      <c r="AC297" s="66"/>
      <c r="AD297" s="66">
        <f t="shared" si="461"/>
        <v>0</v>
      </c>
      <c r="AE297" s="67">
        <f t="shared" si="497"/>
        <v>6054.7</v>
      </c>
      <c r="AF297" s="66"/>
      <c r="AG297" s="78">
        <f t="shared" si="473"/>
        <v>0</v>
      </c>
      <c r="AH297" s="79">
        <f t="shared" si="498"/>
        <v>8394.7999999999993</v>
      </c>
      <c r="AI297" s="66"/>
      <c r="AJ297" s="68">
        <f t="shared" si="474"/>
        <v>0</v>
      </c>
      <c r="AK297" s="67">
        <f t="shared" si="499"/>
        <v>1023</v>
      </c>
      <c r="AL297" s="66"/>
      <c r="AM297" s="68">
        <f t="shared" si="475"/>
        <v>0</v>
      </c>
      <c r="AN297" s="67">
        <f t="shared" si="500"/>
        <v>811.10000000000014</v>
      </c>
      <c r="AO297" s="66"/>
      <c r="AP297" s="68">
        <f t="shared" si="476"/>
        <v>0</v>
      </c>
      <c r="AQ297" s="67">
        <f t="shared" si="501"/>
        <v>419.89999999999964</v>
      </c>
      <c r="AR297" s="66"/>
      <c r="AS297" s="68">
        <f t="shared" si="477"/>
        <v>0</v>
      </c>
      <c r="AT297" s="67">
        <f t="shared" si="502"/>
        <v>2107.6</v>
      </c>
      <c r="AU297" s="66"/>
      <c r="AV297" s="66">
        <f t="shared" si="503"/>
        <v>0</v>
      </c>
      <c r="AW297" s="42">
        <f t="shared" si="504"/>
        <v>591.04000000000019</v>
      </c>
      <c r="AX297" s="66"/>
      <c r="AY297" s="66">
        <f t="shared" si="505"/>
        <v>0</v>
      </c>
      <c r="AZ297" s="67">
        <f t="shared" si="506"/>
        <v>1870</v>
      </c>
      <c r="BA297" s="66"/>
      <c r="BB297" s="68">
        <f t="shared" si="507"/>
        <v>0</v>
      </c>
      <c r="BC297" s="67">
        <f t="shared" si="508"/>
        <v>2830</v>
      </c>
      <c r="BD297" s="66"/>
      <c r="BE297" s="68">
        <f t="shared" si="509"/>
        <v>0</v>
      </c>
      <c r="BF297" s="67">
        <f t="shared" si="510"/>
        <v>516.60000000000036</v>
      </c>
      <c r="BG297" s="66"/>
      <c r="BH297" s="68">
        <f t="shared" si="554"/>
        <v>0</v>
      </c>
      <c r="BI297" s="67">
        <f t="shared" si="540"/>
        <v>8527.6000000000022</v>
      </c>
      <c r="BJ297" s="66"/>
      <c r="BK297" s="68">
        <f t="shared" si="511"/>
        <v>0</v>
      </c>
      <c r="BL297" s="67">
        <f t="shared" si="512"/>
        <v>5372</v>
      </c>
      <c r="BM297" s="66"/>
      <c r="BN297" s="68">
        <f t="shared" si="513"/>
        <v>0</v>
      </c>
      <c r="BO297" s="67">
        <f t="shared" si="514"/>
        <v>6411.4000000000005</v>
      </c>
      <c r="BP297" s="66"/>
      <c r="BQ297" s="68">
        <f t="shared" si="515"/>
        <v>0</v>
      </c>
      <c r="BR297" s="67">
        <f t="shared" si="516"/>
        <v>18465.399999999994</v>
      </c>
      <c r="BS297" s="66"/>
      <c r="BT297" s="66">
        <f t="shared" si="478"/>
        <v>0</v>
      </c>
      <c r="BU297" s="67">
        <f t="shared" si="541"/>
        <v>70124</v>
      </c>
      <c r="BV297" s="66"/>
      <c r="BW297" s="66">
        <f t="shared" si="479"/>
        <v>0</v>
      </c>
      <c r="BX297" s="67">
        <f t="shared" si="551"/>
        <v>53262</v>
      </c>
      <c r="BY297" s="66"/>
      <c r="BZ297" s="66">
        <f t="shared" si="480"/>
        <v>0</v>
      </c>
      <c r="CA297" s="67">
        <f t="shared" si="542"/>
        <v>63498</v>
      </c>
      <c r="CB297" s="66"/>
      <c r="CC297" s="66">
        <f t="shared" si="517"/>
        <v>0</v>
      </c>
      <c r="CD297" s="67">
        <f t="shared" si="467"/>
        <v>269.25</v>
      </c>
      <c r="CE297" s="66"/>
      <c r="CF297" s="66">
        <f t="shared" si="518"/>
        <v>0</v>
      </c>
      <c r="CG297" s="67">
        <f t="shared" si="519"/>
        <v>6982.9</v>
      </c>
      <c r="CH297" s="66"/>
      <c r="CI297" s="66">
        <f t="shared" si="481"/>
        <v>0</v>
      </c>
      <c r="CJ297" s="67">
        <f t="shared" si="520"/>
        <v>8750</v>
      </c>
      <c r="CK297" s="66"/>
      <c r="CL297" s="68">
        <f t="shared" si="521"/>
        <v>0</v>
      </c>
      <c r="CM297" s="79">
        <f t="shared" si="522"/>
        <v>4864</v>
      </c>
      <c r="CN297" s="66"/>
      <c r="CO297" s="68">
        <f t="shared" si="462"/>
        <v>0</v>
      </c>
      <c r="CP297" s="79">
        <f t="shared" si="523"/>
        <v>3955</v>
      </c>
      <c r="CQ297" s="66"/>
      <c r="CR297" s="140">
        <f t="shared" si="482"/>
        <v>0</v>
      </c>
      <c r="CS297" s="79">
        <f t="shared" si="457"/>
        <v>6656</v>
      </c>
      <c r="CT297" s="66"/>
      <c r="CU297" s="68">
        <f t="shared" si="483"/>
        <v>0</v>
      </c>
      <c r="CV297" s="79">
        <f t="shared" si="524"/>
        <v>7769</v>
      </c>
      <c r="CW297" s="66"/>
      <c r="CX297" s="66">
        <f t="shared" si="463"/>
        <v>0</v>
      </c>
      <c r="CY297" s="40">
        <f t="shared" si="448"/>
        <v>6582</v>
      </c>
      <c r="CZ297" s="65"/>
      <c r="DA297" s="66">
        <f t="shared" si="525"/>
        <v>0</v>
      </c>
      <c r="DB297" s="67">
        <f t="shared" si="552"/>
        <v>38056</v>
      </c>
      <c r="DC297" s="66"/>
      <c r="DD297" s="66">
        <f t="shared" si="526"/>
        <v>0</v>
      </c>
      <c r="DE297" s="67">
        <f t="shared" si="553"/>
        <v>34827</v>
      </c>
      <c r="DF297" s="66"/>
      <c r="DG297" s="69">
        <f t="shared" si="527"/>
        <v>0</v>
      </c>
      <c r="DH297" s="67">
        <f t="shared" si="561"/>
        <v>32185</v>
      </c>
      <c r="DI297" s="66"/>
      <c r="DJ297" s="66">
        <f t="shared" si="484"/>
        <v>0</v>
      </c>
      <c r="DK297" s="67">
        <f t="shared" si="528"/>
        <v>3139</v>
      </c>
      <c r="DL297" s="210"/>
      <c r="DM297" s="206">
        <f t="shared" si="485"/>
        <v>0</v>
      </c>
      <c r="DN297" s="25">
        <f t="shared" si="486"/>
        <v>0</v>
      </c>
      <c r="DO297" s="5"/>
      <c r="DP297" s="43">
        <f t="shared" si="487"/>
        <v>0</v>
      </c>
      <c r="DQ297" s="27">
        <f t="shared" si="529"/>
        <v>7039.5</v>
      </c>
      <c r="DR297" s="5"/>
      <c r="DS297" s="43">
        <f t="shared" si="488"/>
        <v>0</v>
      </c>
      <c r="DT297" s="27">
        <f t="shared" si="530"/>
        <v>4846</v>
      </c>
      <c r="DU297" s="5"/>
      <c r="DV297" s="43">
        <f t="shared" si="489"/>
        <v>0</v>
      </c>
      <c r="DW297" s="27">
        <f t="shared" si="531"/>
        <v>4835</v>
      </c>
      <c r="DX297" s="5"/>
      <c r="DY297" s="22">
        <f t="shared" si="490"/>
        <v>0</v>
      </c>
      <c r="DZ297" s="25">
        <f t="shared" si="532"/>
        <v>523</v>
      </c>
      <c r="EA297" s="22"/>
      <c r="EB297" s="22">
        <f t="shared" si="491"/>
        <v>0</v>
      </c>
      <c r="EC297" s="28">
        <f t="shared" si="533"/>
        <v>369</v>
      </c>
      <c r="ED297" s="5"/>
      <c r="EE297" s="43">
        <f t="shared" si="543"/>
        <v>0</v>
      </c>
      <c r="EF297" s="27">
        <f t="shared" si="534"/>
        <v>4769</v>
      </c>
      <c r="EG297" s="66"/>
      <c r="EH297" s="66">
        <f t="shared" si="492"/>
        <v>0</v>
      </c>
      <c r="EI297" s="67">
        <f t="shared" si="535"/>
        <v>24537</v>
      </c>
      <c r="EJ297" s="66"/>
      <c r="EK297" s="66">
        <f t="shared" si="493"/>
        <v>0</v>
      </c>
      <c r="EL297" s="67">
        <f t="shared" si="536"/>
        <v>23167</v>
      </c>
      <c r="EM297" s="110">
        <f t="shared" si="537"/>
        <v>124248.83526399996</v>
      </c>
    </row>
    <row r="298" spans="1:150" s="36" customFormat="1" ht="11.25" customHeight="1" x14ac:dyDescent="0.25">
      <c r="A298" s="169">
        <v>46060</v>
      </c>
      <c r="B298" s="193">
        <v>46060</v>
      </c>
      <c r="C298" s="174">
        <v>8004951309</v>
      </c>
      <c r="D298" s="13" t="s">
        <v>67</v>
      </c>
      <c r="E298" s="14">
        <v>520</v>
      </c>
      <c r="F298" s="15">
        <v>2</v>
      </c>
      <c r="G298" s="16">
        <v>191516219359</v>
      </c>
      <c r="H298" s="66"/>
      <c r="I298" s="41">
        <f t="shared" si="469"/>
        <v>1040</v>
      </c>
      <c r="J298" s="48">
        <f t="shared" si="556"/>
        <v>85819</v>
      </c>
      <c r="K298" s="66"/>
      <c r="L298" s="41">
        <f t="shared" si="460"/>
        <v>1040</v>
      </c>
      <c r="M298" s="48">
        <f t="shared" si="562"/>
        <v>232780</v>
      </c>
      <c r="N298" s="66"/>
      <c r="O298" s="41">
        <f t="shared" si="470"/>
        <v>1040</v>
      </c>
      <c r="P298" s="48">
        <f t="shared" si="558"/>
        <v>79696</v>
      </c>
      <c r="Q298" s="66"/>
      <c r="R298" s="66">
        <f t="shared" si="471"/>
        <v>1040</v>
      </c>
      <c r="S298" s="67">
        <f t="shared" si="559"/>
        <v>21530</v>
      </c>
      <c r="T298" s="66"/>
      <c r="U298" s="66">
        <f t="shared" si="494"/>
        <v>0</v>
      </c>
      <c r="V298" s="67">
        <f t="shared" si="495"/>
        <v>53016.200000000004</v>
      </c>
      <c r="W298" s="136"/>
      <c r="X298" s="69">
        <f t="shared" si="472"/>
        <v>0</v>
      </c>
      <c r="Y298" s="67">
        <f t="shared" si="560"/>
        <v>8674.2999999999993</v>
      </c>
      <c r="Z298" s="66"/>
      <c r="AA298" s="68">
        <f t="shared" si="550"/>
        <v>0</v>
      </c>
      <c r="AB298" s="67">
        <f t="shared" si="496"/>
        <v>2108.5</v>
      </c>
      <c r="AC298" s="66"/>
      <c r="AD298" s="66">
        <f t="shared" si="461"/>
        <v>0</v>
      </c>
      <c r="AE298" s="67">
        <f t="shared" si="497"/>
        <v>6054.7</v>
      </c>
      <c r="AF298" s="66"/>
      <c r="AG298" s="78">
        <f t="shared" si="473"/>
        <v>0</v>
      </c>
      <c r="AH298" s="79">
        <f t="shared" si="498"/>
        <v>8394.7999999999993</v>
      </c>
      <c r="AI298" s="66"/>
      <c r="AJ298" s="68">
        <f t="shared" si="474"/>
        <v>0</v>
      </c>
      <c r="AK298" s="67">
        <f t="shared" si="499"/>
        <v>1023</v>
      </c>
      <c r="AL298" s="66"/>
      <c r="AM298" s="68">
        <f t="shared" si="475"/>
        <v>0</v>
      </c>
      <c r="AN298" s="67">
        <f t="shared" si="500"/>
        <v>811.10000000000014</v>
      </c>
      <c r="AO298" s="66"/>
      <c r="AP298" s="68">
        <f t="shared" si="476"/>
        <v>0</v>
      </c>
      <c r="AQ298" s="67">
        <f t="shared" si="501"/>
        <v>419.89999999999964</v>
      </c>
      <c r="AR298" s="66"/>
      <c r="AS298" s="68">
        <f t="shared" si="477"/>
        <v>1092</v>
      </c>
      <c r="AT298" s="67">
        <f t="shared" si="502"/>
        <v>1015.5999999999999</v>
      </c>
      <c r="AU298" s="66"/>
      <c r="AV298" s="66">
        <f t="shared" si="503"/>
        <v>0</v>
      </c>
      <c r="AW298" s="42">
        <f t="shared" si="504"/>
        <v>591.04000000000019</v>
      </c>
      <c r="AX298" s="66"/>
      <c r="AY298" s="66">
        <f t="shared" si="505"/>
        <v>0</v>
      </c>
      <c r="AZ298" s="67">
        <f t="shared" si="506"/>
        <v>1870</v>
      </c>
      <c r="BA298" s="66"/>
      <c r="BB298" s="68">
        <f t="shared" si="507"/>
        <v>0</v>
      </c>
      <c r="BC298" s="67">
        <f t="shared" si="508"/>
        <v>2830</v>
      </c>
      <c r="BD298" s="66"/>
      <c r="BE298" s="68">
        <f t="shared" si="509"/>
        <v>0</v>
      </c>
      <c r="BF298" s="67">
        <f t="shared" si="510"/>
        <v>516.60000000000036</v>
      </c>
      <c r="BG298" s="66"/>
      <c r="BH298" s="68">
        <v>0</v>
      </c>
      <c r="BI298" s="67">
        <f t="shared" si="540"/>
        <v>8527.6000000000022</v>
      </c>
      <c r="BJ298" s="66"/>
      <c r="BK298" s="68">
        <f t="shared" si="511"/>
        <v>0</v>
      </c>
      <c r="BL298" s="67">
        <f t="shared" si="512"/>
        <v>5372</v>
      </c>
      <c r="BM298" s="66"/>
      <c r="BN298" s="68">
        <f t="shared" si="513"/>
        <v>0</v>
      </c>
      <c r="BO298" s="67">
        <f t="shared" si="514"/>
        <v>6411.4000000000005</v>
      </c>
      <c r="BP298" s="66"/>
      <c r="BQ298" s="68">
        <f t="shared" si="515"/>
        <v>0</v>
      </c>
      <c r="BR298" s="67">
        <f t="shared" si="516"/>
        <v>18465.399999999994</v>
      </c>
      <c r="BS298" s="66"/>
      <c r="BT298" s="66">
        <f t="shared" si="478"/>
        <v>0</v>
      </c>
      <c r="BU298" s="67">
        <f t="shared" si="541"/>
        <v>70124</v>
      </c>
      <c r="BV298" s="66"/>
      <c r="BW298" s="66">
        <f t="shared" si="479"/>
        <v>0</v>
      </c>
      <c r="BX298" s="67">
        <f t="shared" si="551"/>
        <v>53262</v>
      </c>
      <c r="BY298" s="66"/>
      <c r="BZ298" s="66">
        <f t="shared" si="480"/>
        <v>0</v>
      </c>
      <c r="CA298" s="67">
        <f t="shared" si="542"/>
        <v>63498</v>
      </c>
      <c r="CB298" s="66"/>
      <c r="CC298" s="66">
        <f t="shared" si="517"/>
        <v>0</v>
      </c>
      <c r="CD298" s="67">
        <f t="shared" si="467"/>
        <v>269.25</v>
      </c>
      <c r="CE298" s="66"/>
      <c r="CF298" s="66">
        <f t="shared" si="518"/>
        <v>0</v>
      </c>
      <c r="CG298" s="67">
        <f t="shared" si="519"/>
        <v>6982.9</v>
      </c>
      <c r="CH298" s="66"/>
      <c r="CI298" s="66">
        <f t="shared" si="481"/>
        <v>0</v>
      </c>
      <c r="CJ298" s="67">
        <f t="shared" si="520"/>
        <v>8750</v>
      </c>
      <c r="CK298" s="66"/>
      <c r="CL298" s="68">
        <f t="shared" si="521"/>
        <v>0</v>
      </c>
      <c r="CM298" s="79">
        <f t="shared" si="522"/>
        <v>4864</v>
      </c>
      <c r="CN298" s="66"/>
      <c r="CO298" s="68">
        <f t="shared" si="462"/>
        <v>0</v>
      </c>
      <c r="CP298" s="79">
        <f t="shared" si="523"/>
        <v>3955</v>
      </c>
      <c r="CQ298" s="66"/>
      <c r="CR298" s="140">
        <f t="shared" si="482"/>
        <v>0</v>
      </c>
      <c r="CS298" s="79">
        <f t="shared" si="457"/>
        <v>6656</v>
      </c>
      <c r="CT298" s="66"/>
      <c r="CU298" s="68">
        <f t="shared" si="483"/>
        <v>0</v>
      </c>
      <c r="CV298" s="79">
        <f t="shared" si="524"/>
        <v>7769</v>
      </c>
      <c r="CW298" s="66"/>
      <c r="CX298" s="66">
        <f t="shared" si="463"/>
        <v>0</v>
      </c>
      <c r="CY298" s="40">
        <f t="shared" ref="CY298:CY361" si="563">+CY297+CW298-CX298</f>
        <v>6582</v>
      </c>
      <c r="CZ298" s="65"/>
      <c r="DA298" s="66">
        <f t="shared" si="525"/>
        <v>0</v>
      </c>
      <c r="DB298" s="67">
        <f t="shared" si="552"/>
        <v>38056</v>
      </c>
      <c r="DC298" s="66"/>
      <c r="DD298" s="66">
        <f t="shared" si="526"/>
        <v>0</v>
      </c>
      <c r="DE298" s="67">
        <f t="shared" si="553"/>
        <v>34827</v>
      </c>
      <c r="DF298" s="66"/>
      <c r="DG298" s="69">
        <f t="shared" si="527"/>
        <v>0</v>
      </c>
      <c r="DH298" s="67">
        <f t="shared" si="561"/>
        <v>32185</v>
      </c>
      <c r="DI298" s="66"/>
      <c r="DJ298" s="66">
        <f t="shared" si="484"/>
        <v>0</v>
      </c>
      <c r="DK298" s="67">
        <f t="shared" si="528"/>
        <v>3139</v>
      </c>
      <c r="DL298" s="210"/>
      <c r="DM298" s="206">
        <f t="shared" si="485"/>
        <v>0</v>
      </c>
      <c r="DN298" s="25">
        <f t="shared" si="486"/>
        <v>0</v>
      </c>
      <c r="DO298" s="5"/>
      <c r="DP298" s="43">
        <f t="shared" si="487"/>
        <v>0</v>
      </c>
      <c r="DQ298" s="27">
        <f t="shared" si="529"/>
        <v>7039.5</v>
      </c>
      <c r="DR298" s="5"/>
      <c r="DS298" s="43">
        <f t="shared" si="488"/>
        <v>0</v>
      </c>
      <c r="DT298" s="27">
        <f t="shared" si="530"/>
        <v>4846</v>
      </c>
      <c r="DU298" s="5"/>
      <c r="DV298" s="43">
        <f t="shared" si="489"/>
        <v>0</v>
      </c>
      <c r="DW298" s="27">
        <f t="shared" si="531"/>
        <v>4835</v>
      </c>
      <c r="DX298" s="5"/>
      <c r="DY298" s="22">
        <f t="shared" si="490"/>
        <v>0</v>
      </c>
      <c r="DZ298" s="25">
        <f t="shared" si="532"/>
        <v>523</v>
      </c>
      <c r="EA298" s="22"/>
      <c r="EB298" s="22">
        <f t="shared" si="491"/>
        <v>0</v>
      </c>
      <c r="EC298" s="28">
        <f t="shared" si="533"/>
        <v>369</v>
      </c>
      <c r="ED298" s="5"/>
      <c r="EE298" s="43">
        <f t="shared" si="543"/>
        <v>0</v>
      </c>
      <c r="EF298" s="27">
        <f t="shared" si="534"/>
        <v>4769</v>
      </c>
      <c r="EG298" s="66"/>
      <c r="EH298" s="66">
        <f t="shared" si="492"/>
        <v>0</v>
      </c>
      <c r="EI298" s="67">
        <f t="shared" si="535"/>
        <v>24537</v>
      </c>
      <c r="EJ298" s="66"/>
      <c r="EK298" s="66">
        <f t="shared" si="493"/>
        <v>0</v>
      </c>
      <c r="EL298" s="67">
        <f t="shared" si="536"/>
        <v>23167</v>
      </c>
      <c r="EM298" s="110">
        <f t="shared" si="537"/>
        <v>123636.17526399996</v>
      </c>
    </row>
    <row r="299" spans="1:150" s="36" customFormat="1" ht="11.25" customHeight="1" x14ac:dyDescent="0.25">
      <c r="A299" s="169">
        <v>46060</v>
      </c>
      <c r="B299" s="193">
        <v>46060</v>
      </c>
      <c r="C299" s="174">
        <v>8004951310</v>
      </c>
      <c r="D299" s="13" t="s">
        <v>253</v>
      </c>
      <c r="E299" s="14">
        <v>600</v>
      </c>
      <c r="F299" s="15">
        <v>1</v>
      </c>
      <c r="G299" s="16">
        <v>191516219397</v>
      </c>
      <c r="H299" s="66"/>
      <c r="I299" s="41">
        <f t="shared" si="469"/>
        <v>1200</v>
      </c>
      <c r="J299" s="48">
        <f t="shared" si="556"/>
        <v>84619</v>
      </c>
      <c r="K299" s="66"/>
      <c r="L299" s="41">
        <f t="shared" si="460"/>
        <v>1200</v>
      </c>
      <c r="M299" s="48">
        <f t="shared" si="562"/>
        <v>231580</v>
      </c>
      <c r="N299" s="66"/>
      <c r="O299" s="41">
        <f t="shared" si="470"/>
        <v>1200</v>
      </c>
      <c r="P299" s="48">
        <f t="shared" si="558"/>
        <v>78496</v>
      </c>
      <c r="Q299" s="66"/>
      <c r="R299" s="66">
        <f t="shared" si="471"/>
        <v>1200</v>
      </c>
      <c r="S299" s="67">
        <f t="shared" si="559"/>
        <v>20330</v>
      </c>
      <c r="T299" s="66"/>
      <c r="U299" s="66">
        <f t="shared" si="494"/>
        <v>0</v>
      </c>
      <c r="V299" s="67">
        <f t="shared" si="495"/>
        <v>53016.200000000004</v>
      </c>
      <c r="W299" s="136"/>
      <c r="X299" s="69">
        <f t="shared" si="472"/>
        <v>0</v>
      </c>
      <c r="Y299" s="67">
        <f t="shared" si="560"/>
        <v>8674.2999999999993</v>
      </c>
      <c r="Z299" s="66"/>
      <c r="AA299" s="68">
        <f t="shared" si="550"/>
        <v>0</v>
      </c>
      <c r="AB299" s="67">
        <f t="shared" si="496"/>
        <v>2108.5</v>
      </c>
      <c r="AC299" s="66"/>
      <c r="AD299" s="66">
        <f t="shared" si="461"/>
        <v>0</v>
      </c>
      <c r="AE299" s="67">
        <f t="shared" si="497"/>
        <v>6054.7</v>
      </c>
      <c r="AF299" s="66"/>
      <c r="AG299" s="78">
        <f t="shared" si="473"/>
        <v>0</v>
      </c>
      <c r="AH299" s="79">
        <f t="shared" si="498"/>
        <v>8394.7999999999993</v>
      </c>
      <c r="AI299" s="66"/>
      <c r="AJ299" s="68">
        <f t="shared" si="474"/>
        <v>0</v>
      </c>
      <c r="AK299" s="67">
        <f t="shared" si="499"/>
        <v>1023</v>
      </c>
      <c r="AL299" s="66"/>
      <c r="AM299" s="68">
        <f t="shared" si="475"/>
        <v>0</v>
      </c>
      <c r="AN299" s="67">
        <f t="shared" si="500"/>
        <v>811.10000000000014</v>
      </c>
      <c r="AO299" s="66"/>
      <c r="AP299" s="68">
        <f t="shared" si="476"/>
        <v>0</v>
      </c>
      <c r="AQ299" s="67">
        <f t="shared" si="501"/>
        <v>419.89999999999964</v>
      </c>
      <c r="AR299" s="66"/>
      <c r="AS299" s="68">
        <f t="shared" si="477"/>
        <v>660</v>
      </c>
      <c r="AT299" s="67">
        <f t="shared" si="502"/>
        <v>355.59999999999991</v>
      </c>
      <c r="AU299" s="66"/>
      <c r="AV299" s="66">
        <f t="shared" si="503"/>
        <v>0</v>
      </c>
      <c r="AW299" s="42">
        <f t="shared" si="504"/>
        <v>591.04000000000019</v>
      </c>
      <c r="AX299" s="66"/>
      <c r="AY299" s="66">
        <f t="shared" si="505"/>
        <v>0</v>
      </c>
      <c r="AZ299" s="67">
        <f t="shared" si="506"/>
        <v>1870</v>
      </c>
      <c r="BA299" s="66"/>
      <c r="BB299" s="68">
        <f t="shared" si="507"/>
        <v>0</v>
      </c>
      <c r="BC299" s="67">
        <f t="shared" si="508"/>
        <v>2830</v>
      </c>
      <c r="BD299" s="66"/>
      <c r="BE299" s="68">
        <f t="shared" si="509"/>
        <v>0</v>
      </c>
      <c r="BF299" s="67">
        <f t="shared" si="510"/>
        <v>516.60000000000036</v>
      </c>
      <c r="BG299" s="66"/>
      <c r="BH299" s="68">
        <v>0</v>
      </c>
      <c r="BI299" s="67">
        <f t="shared" si="540"/>
        <v>8527.6000000000022</v>
      </c>
      <c r="BJ299" s="66"/>
      <c r="BK299" s="68">
        <f t="shared" si="511"/>
        <v>0</v>
      </c>
      <c r="BL299" s="67">
        <f t="shared" si="512"/>
        <v>5372</v>
      </c>
      <c r="BM299" s="66"/>
      <c r="BN299" s="68">
        <f t="shared" si="513"/>
        <v>0</v>
      </c>
      <c r="BO299" s="67">
        <f t="shared" si="514"/>
        <v>6411.4000000000005</v>
      </c>
      <c r="BP299" s="66"/>
      <c r="BQ299" s="68">
        <f t="shared" si="515"/>
        <v>0</v>
      </c>
      <c r="BR299" s="67">
        <f t="shared" si="516"/>
        <v>18465.399999999994</v>
      </c>
      <c r="BS299" s="66"/>
      <c r="BT299" s="66">
        <f t="shared" si="478"/>
        <v>0</v>
      </c>
      <c r="BU299" s="67">
        <f t="shared" si="541"/>
        <v>70124</v>
      </c>
      <c r="BV299" s="66"/>
      <c r="BW299" s="66">
        <f t="shared" si="479"/>
        <v>0</v>
      </c>
      <c r="BX299" s="67">
        <f t="shared" si="551"/>
        <v>53262</v>
      </c>
      <c r="BY299" s="66"/>
      <c r="BZ299" s="66">
        <f t="shared" si="480"/>
        <v>0</v>
      </c>
      <c r="CA299" s="67">
        <f t="shared" si="542"/>
        <v>63498</v>
      </c>
      <c r="CB299" s="66"/>
      <c r="CC299" s="66">
        <f t="shared" si="517"/>
        <v>0</v>
      </c>
      <c r="CD299" s="67">
        <f t="shared" si="467"/>
        <v>269.25</v>
      </c>
      <c r="CE299" s="66"/>
      <c r="CF299" s="66">
        <f t="shared" si="518"/>
        <v>0</v>
      </c>
      <c r="CG299" s="67">
        <f t="shared" si="519"/>
        <v>6982.9</v>
      </c>
      <c r="CH299" s="66"/>
      <c r="CI299" s="66">
        <f t="shared" si="481"/>
        <v>0</v>
      </c>
      <c r="CJ299" s="67">
        <f t="shared" si="520"/>
        <v>8750</v>
      </c>
      <c r="CK299" s="66"/>
      <c r="CL299" s="68">
        <f t="shared" si="521"/>
        <v>0</v>
      </c>
      <c r="CM299" s="79">
        <f t="shared" si="522"/>
        <v>4864</v>
      </c>
      <c r="CN299" s="66"/>
      <c r="CO299" s="68">
        <f t="shared" si="462"/>
        <v>0</v>
      </c>
      <c r="CP299" s="79">
        <f t="shared" si="523"/>
        <v>3955</v>
      </c>
      <c r="CQ299" s="66"/>
      <c r="CR299" s="140">
        <f t="shared" si="482"/>
        <v>0</v>
      </c>
      <c r="CS299" s="79">
        <f t="shared" si="457"/>
        <v>6656</v>
      </c>
      <c r="CT299" s="66"/>
      <c r="CU299" s="68">
        <f t="shared" si="483"/>
        <v>0</v>
      </c>
      <c r="CV299" s="79">
        <f t="shared" si="524"/>
        <v>7769</v>
      </c>
      <c r="CW299" s="66"/>
      <c r="CX299" s="66">
        <f t="shared" si="463"/>
        <v>0</v>
      </c>
      <c r="CY299" s="40">
        <f t="shared" si="563"/>
        <v>6582</v>
      </c>
      <c r="CZ299" s="65"/>
      <c r="DA299" s="66">
        <f t="shared" si="525"/>
        <v>0</v>
      </c>
      <c r="DB299" s="67">
        <f t="shared" si="552"/>
        <v>38056</v>
      </c>
      <c r="DC299" s="66"/>
      <c r="DD299" s="66">
        <f t="shared" si="526"/>
        <v>0</v>
      </c>
      <c r="DE299" s="67">
        <f t="shared" si="553"/>
        <v>34827</v>
      </c>
      <c r="DF299" s="66"/>
      <c r="DG299" s="69">
        <f t="shared" si="527"/>
        <v>0</v>
      </c>
      <c r="DH299" s="67">
        <f t="shared" si="561"/>
        <v>32185</v>
      </c>
      <c r="DI299" s="66"/>
      <c r="DJ299" s="66">
        <f t="shared" si="484"/>
        <v>0</v>
      </c>
      <c r="DK299" s="67">
        <f t="shared" si="528"/>
        <v>3139</v>
      </c>
      <c r="DL299" s="210"/>
      <c r="DM299" s="206">
        <f t="shared" si="485"/>
        <v>0</v>
      </c>
      <c r="DN299" s="25">
        <f t="shared" si="486"/>
        <v>0</v>
      </c>
      <c r="DO299" s="5"/>
      <c r="DP299" s="43">
        <f t="shared" si="487"/>
        <v>0</v>
      </c>
      <c r="DQ299" s="27">
        <f t="shared" si="529"/>
        <v>7039.5</v>
      </c>
      <c r="DR299" s="5"/>
      <c r="DS299" s="43">
        <f t="shared" si="488"/>
        <v>0</v>
      </c>
      <c r="DT299" s="27">
        <f t="shared" si="530"/>
        <v>4846</v>
      </c>
      <c r="DU299" s="5"/>
      <c r="DV299" s="43">
        <f t="shared" si="489"/>
        <v>0</v>
      </c>
      <c r="DW299" s="27">
        <f t="shared" si="531"/>
        <v>4835</v>
      </c>
      <c r="DX299" s="5"/>
      <c r="DY299" s="22">
        <f t="shared" si="490"/>
        <v>0</v>
      </c>
      <c r="DZ299" s="25">
        <f t="shared" si="532"/>
        <v>523</v>
      </c>
      <c r="EA299" s="22"/>
      <c r="EB299" s="22">
        <f t="shared" si="491"/>
        <v>0</v>
      </c>
      <c r="EC299" s="28">
        <f t="shared" si="533"/>
        <v>369</v>
      </c>
      <c r="ED299" s="5"/>
      <c r="EE299" s="43">
        <f t="shared" si="543"/>
        <v>0</v>
      </c>
      <c r="EF299" s="27">
        <f t="shared" si="534"/>
        <v>4769</v>
      </c>
      <c r="EG299" s="66"/>
      <c r="EH299" s="66">
        <f t="shared" si="492"/>
        <v>0</v>
      </c>
      <c r="EI299" s="67">
        <f t="shared" si="535"/>
        <v>24537</v>
      </c>
      <c r="EJ299" s="66"/>
      <c r="EK299" s="66">
        <f t="shared" si="493"/>
        <v>0</v>
      </c>
      <c r="EL299" s="67">
        <f t="shared" si="536"/>
        <v>23167</v>
      </c>
      <c r="EM299" s="110">
        <f t="shared" si="537"/>
        <v>123566.93266399996</v>
      </c>
    </row>
    <row r="300" spans="1:150" s="36" customFormat="1" ht="13.5" customHeight="1" x14ac:dyDescent="0.25">
      <c r="A300" s="11">
        <v>46060</v>
      </c>
      <c r="B300" s="187"/>
      <c r="C300" s="174">
        <v>8004953497</v>
      </c>
      <c r="D300" s="13" t="s">
        <v>236</v>
      </c>
      <c r="E300" s="14">
        <v>35</v>
      </c>
      <c r="F300" s="15">
        <v>3</v>
      </c>
      <c r="G300" s="16">
        <v>191516031982</v>
      </c>
      <c r="H300" s="66"/>
      <c r="I300" s="41">
        <f t="shared" si="469"/>
        <v>70</v>
      </c>
      <c r="J300" s="48">
        <f t="shared" si="556"/>
        <v>84549</v>
      </c>
      <c r="K300" s="66"/>
      <c r="L300" s="41">
        <f t="shared" si="460"/>
        <v>70</v>
      </c>
      <c r="M300" s="48">
        <f t="shared" si="562"/>
        <v>231510</v>
      </c>
      <c r="N300" s="66"/>
      <c r="O300" s="41">
        <f t="shared" si="470"/>
        <v>70</v>
      </c>
      <c r="P300" s="48">
        <f t="shared" si="558"/>
        <v>78426</v>
      </c>
      <c r="Q300" s="66"/>
      <c r="R300" s="66">
        <f t="shared" si="471"/>
        <v>70</v>
      </c>
      <c r="S300" s="67">
        <f t="shared" si="559"/>
        <v>20260</v>
      </c>
      <c r="T300" s="66"/>
      <c r="U300" s="66">
        <f t="shared" si="494"/>
        <v>0</v>
      </c>
      <c r="V300" s="67">
        <f t="shared" si="495"/>
        <v>53016.200000000004</v>
      </c>
      <c r="W300" s="136"/>
      <c r="X300" s="69">
        <f t="shared" si="472"/>
        <v>0</v>
      </c>
      <c r="Y300" s="67">
        <f t="shared" si="560"/>
        <v>8674.2999999999993</v>
      </c>
      <c r="Z300" s="66"/>
      <c r="AA300" s="68">
        <f t="shared" si="550"/>
        <v>0</v>
      </c>
      <c r="AB300" s="67">
        <f t="shared" si="496"/>
        <v>2108.5</v>
      </c>
      <c r="AC300" s="66"/>
      <c r="AD300" s="66">
        <f t="shared" si="461"/>
        <v>108.5</v>
      </c>
      <c r="AE300" s="67">
        <f t="shared" si="497"/>
        <v>5946.2</v>
      </c>
      <c r="AF300" s="66"/>
      <c r="AG300" s="78">
        <f t="shared" si="473"/>
        <v>0</v>
      </c>
      <c r="AH300" s="79">
        <f t="shared" si="498"/>
        <v>8394.7999999999993</v>
      </c>
      <c r="AI300" s="66"/>
      <c r="AJ300" s="68">
        <f t="shared" si="474"/>
        <v>0</v>
      </c>
      <c r="AK300" s="67">
        <f t="shared" si="499"/>
        <v>1023</v>
      </c>
      <c r="AL300" s="66"/>
      <c r="AM300" s="68">
        <f t="shared" si="475"/>
        <v>0</v>
      </c>
      <c r="AN300" s="67">
        <f t="shared" si="500"/>
        <v>811.10000000000014</v>
      </c>
      <c r="AO300" s="66"/>
      <c r="AP300" s="68">
        <f t="shared" si="476"/>
        <v>0</v>
      </c>
      <c r="AQ300" s="67">
        <f t="shared" si="501"/>
        <v>419.89999999999964</v>
      </c>
      <c r="AR300" s="66"/>
      <c r="AS300" s="68">
        <f t="shared" si="477"/>
        <v>0</v>
      </c>
      <c r="AT300" s="67">
        <f t="shared" si="502"/>
        <v>355.59999999999991</v>
      </c>
      <c r="AU300" s="66"/>
      <c r="AV300" s="66">
        <f t="shared" si="503"/>
        <v>0</v>
      </c>
      <c r="AW300" s="42">
        <f t="shared" si="504"/>
        <v>591.04000000000019</v>
      </c>
      <c r="AX300" s="66"/>
      <c r="AY300" s="66">
        <f t="shared" si="505"/>
        <v>0</v>
      </c>
      <c r="AZ300" s="67">
        <f t="shared" si="506"/>
        <v>1870</v>
      </c>
      <c r="BA300" s="66"/>
      <c r="BB300" s="68">
        <f t="shared" si="507"/>
        <v>0</v>
      </c>
      <c r="BC300" s="67">
        <f t="shared" si="508"/>
        <v>2830</v>
      </c>
      <c r="BD300" s="66"/>
      <c r="BE300" s="68">
        <f t="shared" si="509"/>
        <v>0</v>
      </c>
      <c r="BF300" s="67">
        <f t="shared" si="510"/>
        <v>516.60000000000036</v>
      </c>
      <c r="BG300" s="66"/>
      <c r="BH300" s="68">
        <f>IF(OR(D320="NPC06UZDB-GY026M",D320="NPP06UZDB-GY010M",D300="CO155E2-0CM018",D300="CO155E2-0CM023",D300="CO155E2-0CM026",D300="NPP06UZDB-GY150C",D300="NPP06UZDB-GY025M",D300="NPC06UZDB-GY013M",D300="NPP06UZDB-GY001M",D300="NPP06UZDB-GY250C",D300="NPC06UZDB-GY028M",D300="NPC06UZDB-GY018M",D300="NPC06UZDB-GY014M",D300="NPC06UZDB-GY012M",D300="NPC06UZDB-GY011M",D300="NPC06UZDB-GY006M",D300="CO155E2-0CM006",D300="NPP06UZDB-GY005M",D300="NPP06UZDB-GY005M",D300="NPP06UZDB-GY003M",D300="NPP06UZDB-GY002M",D300="NPC06UZDB-GY025M",D300="CO155E2-0CM020",D300="CO155E2-0CM030",D300="NPC06UZDB-GY350C",D300="NPC06UZDB-GY030M",D300="NPC06UZDB-GY020C",D300="NPC06UZDB-GY030M",D300="NPC06UZDB-GY350C",D300="CO155E2-0CM007",D300="NPC06UZDB-GY150C",D300="NPC06UZDB-GY250C",D300="NPC06UZDB-GY007M",D300="CO155E2-0CC050",D300="NPC06UZDB-GY006M",D300="NPC06UZDB-GY008M",D300="NPC06UZDB-GY050C",D300="CO155E2-0CC250",D300="NPC06UZDB-GY750C",D300="NPC06UZDB-GY007M",D300="NPC06UZDB-GY020M",D300="CO155E2-0CC150",D300="CO155E2-0CM015",D300="CO155E2-0CM010",D300="NPC06UZDB-GY450C",D300="NPC06UZDB-GY015M",D300="NPC06UZDB-GY150C",D300="CO155E2-0CM001",D300="CO155E2-0CM002",D300="CO155E2-0CM003",D300="CO155E2-0CM004",D300="CO155E2-0CM005",D300="CO155E2-0CM008",D300="NPC06UZDB-GY010M",D300="NPC06UZDB-GY001M",D300="NPC06UZDB-GY002M",D300="NPC06UZDB-GY003M",D300="NPC06UZDB-GY004M",D300="NPC06UZDB-GY005M",),E300*(F300+0.12),0)</f>
        <v>0</v>
      </c>
      <c r="BI300" s="67">
        <f t="shared" si="540"/>
        <v>8527.6000000000022</v>
      </c>
      <c r="BJ300" s="66"/>
      <c r="BK300" s="68">
        <f t="shared" si="511"/>
        <v>0</v>
      </c>
      <c r="BL300" s="67">
        <f t="shared" si="512"/>
        <v>5372</v>
      </c>
      <c r="BM300" s="66"/>
      <c r="BN300" s="68">
        <f t="shared" si="513"/>
        <v>0</v>
      </c>
      <c r="BO300" s="67">
        <f t="shared" si="514"/>
        <v>6411.4000000000005</v>
      </c>
      <c r="BP300" s="66"/>
      <c r="BQ300" s="68">
        <f t="shared" si="515"/>
        <v>0</v>
      </c>
      <c r="BR300" s="67">
        <f t="shared" si="516"/>
        <v>18465.399999999994</v>
      </c>
      <c r="BS300" s="66"/>
      <c r="BT300" s="66">
        <f t="shared" si="478"/>
        <v>0</v>
      </c>
      <c r="BU300" s="67">
        <f t="shared" si="541"/>
        <v>70124</v>
      </c>
      <c r="BV300" s="66"/>
      <c r="BW300" s="66">
        <f t="shared" si="479"/>
        <v>0</v>
      </c>
      <c r="BX300" s="67">
        <f t="shared" si="551"/>
        <v>53262</v>
      </c>
      <c r="BY300" s="66"/>
      <c r="BZ300" s="66">
        <f t="shared" si="480"/>
        <v>0</v>
      </c>
      <c r="CA300" s="67">
        <f t="shared" si="542"/>
        <v>63498</v>
      </c>
      <c r="CB300" s="66"/>
      <c r="CC300" s="66">
        <f t="shared" si="517"/>
        <v>0</v>
      </c>
      <c r="CD300" s="67">
        <f t="shared" si="467"/>
        <v>269.25</v>
      </c>
      <c r="CE300" s="66"/>
      <c r="CF300" s="66">
        <f t="shared" si="518"/>
        <v>0</v>
      </c>
      <c r="CG300" s="67">
        <f t="shared" si="519"/>
        <v>6982.9</v>
      </c>
      <c r="CH300" s="66"/>
      <c r="CI300" s="66">
        <f t="shared" si="481"/>
        <v>0</v>
      </c>
      <c r="CJ300" s="67">
        <f t="shared" si="520"/>
        <v>8750</v>
      </c>
      <c r="CK300" s="66"/>
      <c r="CL300" s="68">
        <f t="shared" si="521"/>
        <v>0</v>
      </c>
      <c r="CM300" s="79">
        <f t="shared" si="522"/>
        <v>4864</v>
      </c>
      <c r="CN300" s="66"/>
      <c r="CO300" s="68">
        <f t="shared" si="462"/>
        <v>0</v>
      </c>
      <c r="CP300" s="79">
        <f t="shared" si="523"/>
        <v>3955</v>
      </c>
      <c r="CQ300" s="66"/>
      <c r="CR300" s="140">
        <f t="shared" si="482"/>
        <v>0</v>
      </c>
      <c r="CS300" s="79">
        <f t="shared" si="457"/>
        <v>6656</v>
      </c>
      <c r="CT300" s="66"/>
      <c r="CU300" s="68">
        <f t="shared" si="483"/>
        <v>0</v>
      </c>
      <c r="CV300" s="79">
        <f t="shared" si="524"/>
        <v>7769</v>
      </c>
      <c r="CW300" s="66"/>
      <c r="CX300" s="66">
        <f t="shared" si="463"/>
        <v>0</v>
      </c>
      <c r="CY300" s="40">
        <f t="shared" si="563"/>
        <v>6582</v>
      </c>
      <c r="CZ300" s="65"/>
      <c r="DA300" s="66">
        <f t="shared" si="525"/>
        <v>0</v>
      </c>
      <c r="DB300" s="67">
        <f t="shared" si="552"/>
        <v>38056</v>
      </c>
      <c r="DC300" s="66"/>
      <c r="DD300" s="66">
        <f t="shared" si="526"/>
        <v>0</v>
      </c>
      <c r="DE300" s="67">
        <f t="shared" si="553"/>
        <v>34827</v>
      </c>
      <c r="DF300" s="66"/>
      <c r="DG300" s="69">
        <f t="shared" si="527"/>
        <v>0</v>
      </c>
      <c r="DH300" s="67">
        <f t="shared" si="561"/>
        <v>32185</v>
      </c>
      <c r="DI300" s="66"/>
      <c r="DJ300" s="66">
        <f t="shared" si="484"/>
        <v>0</v>
      </c>
      <c r="DK300" s="67">
        <f t="shared" si="528"/>
        <v>3139</v>
      </c>
      <c r="DL300" s="210"/>
      <c r="DM300" s="206">
        <f t="shared" si="485"/>
        <v>0</v>
      </c>
      <c r="DN300" s="25">
        <f t="shared" si="486"/>
        <v>0</v>
      </c>
      <c r="DO300" s="5"/>
      <c r="DP300" s="43">
        <f t="shared" si="487"/>
        <v>0</v>
      </c>
      <c r="DQ300" s="27">
        <f t="shared" si="529"/>
        <v>7039.5</v>
      </c>
      <c r="DR300" s="5"/>
      <c r="DS300" s="43">
        <f t="shared" si="488"/>
        <v>0</v>
      </c>
      <c r="DT300" s="27">
        <f t="shared" si="530"/>
        <v>4846</v>
      </c>
      <c r="DU300" s="5"/>
      <c r="DV300" s="43">
        <f t="shared" si="489"/>
        <v>0</v>
      </c>
      <c r="DW300" s="27">
        <f t="shared" si="531"/>
        <v>4835</v>
      </c>
      <c r="DX300" s="5"/>
      <c r="DY300" s="22">
        <f t="shared" si="490"/>
        <v>0</v>
      </c>
      <c r="DZ300" s="25">
        <f t="shared" si="532"/>
        <v>523</v>
      </c>
      <c r="EA300" s="22"/>
      <c r="EB300" s="22">
        <f t="shared" si="491"/>
        <v>0</v>
      </c>
      <c r="EC300" s="28">
        <f t="shared" si="533"/>
        <v>369</v>
      </c>
      <c r="ED300" s="5"/>
      <c r="EE300" s="43">
        <f t="shared" si="543"/>
        <v>0</v>
      </c>
      <c r="EF300" s="27">
        <f t="shared" si="534"/>
        <v>4769</v>
      </c>
      <c r="EG300" s="66"/>
      <c r="EH300" s="66">
        <f t="shared" si="492"/>
        <v>0</v>
      </c>
      <c r="EI300" s="67">
        <f t="shared" si="535"/>
        <v>24537</v>
      </c>
      <c r="EJ300" s="66"/>
      <c r="EK300" s="66">
        <f t="shared" si="493"/>
        <v>0</v>
      </c>
      <c r="EL300" s="67">
        <f t="shared" si="536"/>
        <v>23167</v>
      </c>
      <c r="EM300" s="110">
        <f t="shared" si="537"/>
        <v>123566.93266399996</v>
      </c>
    </row>
    <row r="301" spans="1:150" s="36" customFormat="1" ht="11.25" customHeight="1" x14ac:dyDescent="0.25">
      <c r="A301" s="170">
        <v>46060</v>
      </c>
      <c r="B301" s="195"/>
      <c r="C301" s="176"/>
      <c r="D301" s="17"/>
      <c r="E301" s="18"/>
      <c r="F301" s="19"/>
      <c r="G301" s="20"/>
      <c r="H301" s="66"/>
      <c r="I301" s="41">
        <f t="shared" si="469"/>
        <v>0</v>
      </c>
      <c r="J301" s="48">
        <f t="shared" si="556"/>
        <v>84549</v>
      </c>
      <c r="K301" s="66"/>
      <c r="L301" s="41">
        <f t="shared" si="460"/>
        <v>0</v>
      </c>
      <c r="M301" s="48">
        <f t="shared" si="562"/>
        <v>231510</v>
      </c>
      <c r="N301" s="66"/>
      <c r="O301" s="41">
        <f t="shared" si="470"/>
        <v>0</v>
      </c>
      <c r="P301" s="48">
        <f t="shared" si="558"/>
        <v>78426</v>
      </c>
      <c r="Q301" s="66"/>
      <c r="R301" s="66">
        <f t="shared" si="471"/>
        <v>0</v>
      </c>
      <c r="S301" s="67">
        <f t="shared" si="559"/>
        <v>20260</v>
      </c>
      <c r="T301" s="66"/>
      <c r="U301" s="66">
        <f t="shared" si="494"/>
        <v>0</v>
      </c>
      <c r="V301" s="67">
        <f t="shared" si="495"/>
        <v>53016.200000000004</v>
      </c>
      <c r="W301" s="136"/>
      <c r="X301" s="69">
        <f t="shared" si="472"/>
        <v>0</v>
      </c>
      <c r="Y301" s="67">
        <f t="shared" si="560"/>
        <v>8674.2999999999993</v>
      </c>
      <c r="Z301" s="66"/>
      <c r="AA301" s="68">
        <f t="shared" si="550"/>
        <v>0</v>
      </c>
      <c r="AB301" s="67">
        <f t="shared" si="496"/>
        <v>2108.5</v>
      </c>
      <c r="AC301" s="66"/>
      <c r="AD301" s="66">
        <f t="shared" si="461"/>
        <v>0</v>
      </c>
      <c r="AE301" s="67">
        <f t="shared" si="497"/>
        <v>5946.2</v>
      </c>
      <c r="AF301" s="66"/>
      <c r="AG301" s="78">
        <f t="shared" si="473"/>
        <v>0</v>
      </c>
      <c r="AH301" s="79">
        <f t="shared" si="498"/>
        <v>8394.7999999999993</v>
      </c>
      <c r="AI301" s="66"/>
      <c r="AJ301" s="68">
        <f t="shared" si="474"/>
        <v>0</v>
      </c>
      <c r="AK301" s="67">
        <f t="shared" si="499"/>
        <v>1023</v>
      </c>
      <c r="AL301" s="66"/>
      <c r="AM301" s="68">
        <f t="shared" si="475"/>
        <v>0</v>
      </c>
      <c r="AN301" s="67">
        <f t="shared" si="500"/>
        <v>811.10000000000014</v>
      </c>
      <c r="AO301" s="66"/>
      <c r="AP301" s="68">
        <f t="shared" si="476"/>
        <v>0</v>
      </c>
      <c r="AQ301" s="67">
        <f t="shared" si="501"/>
        <v>419.89999999999964</v>
      </c>
      <c r="AR301" s="66"/>
      <c r="AS301" s="68">
        <f t="shared" si="477"/>
        <v>0</v>
      </c>
      <c r="AT301" s="67">
        <f t="shared" si="502"/>
        <v>355.59999999999991</v>
      </c>
      <c r="AU301" s="66"/>
      <c r="AV301" s="66">
        <f t="shared" si="503"/>
        <v>0</v>
      </c>
      <c r="AW301" s="42">
        <f t="shared" si="504"/>
        <v>591.04000000000019</v>
      </c>
      <c r="AX301" s="66"/>
      <c r="AY301" s="66">
        <f t="shared" si="505"/>
        <v>0</v>
      </c>
      <c r="AZ301" s="67">
        <f t="shared" si="506"/>
        <v>1870</v>
      </c>
      <c r="BA301" s="66"/>
      <c r="BB301" s="68">
        <f t="shared" si="507"/>
        <v>0</v>
      </c>
      <c r="BC301" s="67">
        <f t="shared" si="508"/>
        <v>2830</v>
      </c>
      <c r="BD301" s="66"/>
      <c r="BE301" s="68">
        <f t="shared" si="509"/>
        <v>0</v>
      </c>
      <c r="BF301" s="67">
        <f t="shared" si="510"/>
        <v>516.60000000000036</v>
      </c>
      <c r="BG301" s="66"/>
      <c r="BH301" s="68">
        <v>0</v>
      </c>
      <c r="BI301" s="67">
        <f t="shared" si="540"/>
        <v>8527.6000000000022</v>
      </c>
      <c r="BJ301" s="66"/>
      <c r="BK301" s="68">
        <f t="shared" si="511"/>
        <v>0</v>
      </c>
      <c r="BL301" s="67">
        <f t="shared" si="512"/>
        <v>5372</v>
      </c>
      <c r="BM301" s="66"/>
      <c r="BN301" s="68">
        <f t="shared" si="513"/>
        <v>0</v>
      </c>
      <c r="BO301" s="67">
        <f t="shared" si="514"/>
        <v>6411.4000000000005</v>
      </c>
      <c r="BP301" s="66"/>
      <c r="BQ301" s="68">
        <f t="shared" si="515"/>
        <v>0</v>
      </c>
      <c r="BR301" s="67">
        <f t="shared" si="516"/>
        <v>18465.399999999994</v>
      </c>
      <c r="BS301" s="66"/>
      <c r="BT301" s="66">
        <f t="shared" si="478"/>
        <v>0</v>
      </c>
      <c r="BU301" s="67">
        <f t="shared" si="541"/>
        <v>70124</v>
      </c>
      <c r="BV301" s="66"/>
      <c r="BW301" s="66">
        <f t="shared" si="479"/>
        <v>0</v>
      </c>
      <c r="BX301" s="67">
        <f t="shared" si="551"/>
        <v>53262</v>
      </c>
      <c r="BY301" s="66"/>
      <c r="BZ301" s="66">
        <f t="shared" si="480"/>
        <v>0</v>
      </c>
      <c r="CA301" s="67">
        <f t="shared" si="542"/>
        <v>63498</v>
      </c>
      <c r="CB301" s="66"/>
      <c r="CC301" s="66">
        <f t="shared" si="517"/>
        <v>0</v>
      </c>
      <c r="CD301" s="67">
        <f t="shared" si="467"/>
        <v>269.25</v>
      </c>
      <c r="CE301" s="66"/>
      <c r="CF301" s="66">
        <f t="shared" si="518"/>
        <v>0</v>
      </c>
      <c r="CG301" s="67">
        <f t="shared" si="519"/>
        <v>6982.9</v>
      </c>
      <c r="CH301" s="66"/>
      <c r="CI301" s="66">
        <f t="shared" si="481"/>
        <v>0</v>
      </c>
      <c r="CJ301" s="67">
        <f t="shared" si="520"/>
        <v>8750</v>
      </c>
      <c r="CK301" s="66"/>
      <c r="CL301" s="68">
        <f t="shared" si="521"/>
        <v>0</v>
      </c>
      <c r="CM301" s="79">
        <f t="shared" si="522"/>
        <v>4864</v>
      </c>
      <c r="CN301" s="66"/>
      <c r="CO301" s="68">
        <f t="shared" si="462"/>
        <v>0</v>
      </c>
      <c r="CP301" s="79">
        <f t="shared" si="523"/>
        <v>3955</v>
      </c>
      <c r="CQ301" s="66"/>
      <c r="CR301" s="140">
        <f t="shared" si="482"/>
        <v>0</v>
      </c>
      <c r="CS301" s="79">
        <f t="shared" si="457"/>
        <v>6656</v>
      </c>
      <c r="CT301" s="66"/>
      <c r="CU301" s="68">
        <f t="shared" si="483"/>
        <v>0</v>
      </c>
      <c r="CV301" s="79">
        <f t="shared" si="524"/>
        <v>7769</v>
      </c>
      <c r="CW301" s="66"/>
      <c r="CX301" s="66">
        <f t="shared" si="463"/>
        <v>0</v>
      </c>
      <c r="CY301" s="40">
        <f t="shared" si="563"/>
        <v>6582</v>
      </c>
      <c r="CZ301" s="65"/>
      <c r="DA301" s="66">
        <f t="shared" si="525"/>
        <v>0</v>
      </c>
      <c r="DB301" s="67">
        <f t="shared" si="552"/>
        <v>38056</v>
      </c>
      <c r="DC301" s="66"/>
      <c r="DD301" s="66">
        <f t="shared" si="526"/>
        <v>0</v>
      </c>
      <c r="DE301" s="67">
        <f t="shared" si="553"/>
        <v>34827</v>
      </c>
      <c r="DF301" s="66"/>
      <c r="DG301" s="69">
        <f t="shared" si="527"/>
        <v>0</v>
      </c>
      <c r="DH301" s="67">
        <f t="shared" si="561"/>
        <v>32185</v>
      </c>
      <c r="DI301" s="66"/>
      <c r="DJ301" s="66">
        <f t="shared" si="484"/>
        <v>0</v>
      </c>
      <c r="DK301" s="67">
        <f t="shared" si="528"/>
        <v>3139</v>
      </c>
      <c r="DL301" s="210"/>
      <c r="DM301" s="206">
        <f t="shared" si="485"/>
        <v>0</v>
      </c>
      <c r="DN301" s="25">
        <f t="shared" si="486"/>
        <v>0</v>
      </c>
      <c r="DO301" s="5"/>
      <c r="DP301" s="43">
        <f t="shared" si="487"/>
        <v>0</v>
      </c>
      <c r="DQ301" s="27">
        <f t="shared" si="529"/>
        <v>7039.5</v>
      </c>
      <c r="DR301" s="5"/>
      <c r="DS301" s="43">
        <f t="shared" si="488"/>
        <v>0</v>
      </c>
      <c r="DT301" s="27">
        <f t="shared" si="530"/>
        <v>4846</v>
      </c>
      <c r="DU301" s="5"/>
      <c r="DV301" s="43">
        <f t="shared" si="489"/>
        <v>0</v>
      </c>
      <c r="DW301" s="27">
        <f t="shared" si="531"/>
        <v>4835</v>
      </c>
      <c r="DX301" s="5"/>
      <c r="DY301" s="22">
        <f t="shared" si="490"/>
        <v>0</v>
      </c>
      <c r="DZ301" s="25">
        <f t="shared" si="532"/>
        <v>523</v>
      </c>
      <c r="EA301" s="22"/>
      <c r="EB301" s="22">
        <f t="shared" si="491"/>
        <v>0</v>
      </c>
      <c r="EC301" s="28">
        <f t="shared" si="533"/>
        <v>369</v>
      </c>
      <c r="ED301" s="5"/>
      <c r="EE301" s="43">
        <f t="shared" si="543"/>
        <v>0</v>
      </c>
      <c r="EF301" s="27">
        <f t="shared" si="534"/>
        <v>4769</v>
      </c>
      <c r="EG301" s="66"/>
      <c r="EH301" s="66">
        <f t="shared" si="492"/>
        <v>0</v>
      </c>
      <c r="EI301" s="67">
        <f t="shared" si="535"/>
        <v>24537</v>
      </c>
      <c r="EJ301" s="66"/>
      <c r="EK301" s="66">
        <f t="shared" si="493"/>
        <v>0</v>
      </c>
      <c r="EL301" s="67">
        <f t="shared" si="536"/>
        <v>23167</v>
      </c>
      <c r="EM301" s="110">
        <f t="shared" si="537"/>
        <v>123506.80986399998</v>
      </c>
    </row>
    <row r="302" spans="1:150" s="36" customFormat="1" ht="11.25" customHeight="1" x14ac:dyDescent="0.25">
      <c r="A302" s="169">
        <v>46060</v>
      </c>
      <c r="B302" s="193">
        <v>46060</v>
      </c>
      <c r="C302" s="174">
        <v>8004954612</v>
      </c>
      <c r="D302" s="13" t="s">
        <v>128</v>
      </c>
      <c r="E302" s="14">
        <v>40</v>
      </c>
      <c r="F302" s="15">
        <v>2</v>
      </c>
      <c r="G302" s="16">
        <v>191516031456</v>
      </c>
      <c r="H302" s="66"/>
      <c r="I302" s="41">
        <f t="shared" si="469"/>
        <v>80</v>
      </c>
      <c r="J302" s="48">
        <f t="shared" si="556"/>
        <v>84469</v>
      </c>
      <c r="K302" s="66"/>
      <c r="L302" s="41">
        <f t="shared" si="460"/>
        <v>80</v>
      </c>
      <c r="M302" s="48">
        <f t="shared" si="562"/>
        <v>231430</v>
      </c>
      <c r="N302" s="66"/>
      <c r="O302" s="41">
        <f t="shared" si="470"/>
        <v>80</v>
      </c>
      <c r="P302" s="48">
        <f t="shared" si="558"/>
        <v>78346</v>
      </c>
      <c r="Q302" s="66"/>
      <c r="R302" s="66">
        <f t="shared" si="471"/>
        <v>80</v>
      </c>
      <c r="S302" s="67">
        <f t="shared" si="559"/>
        <v>20180</v>
      </c>
      <c r="T302" s="66"/>
      <c r="U302" s="66">
        <f t="shared" si="494"/>
        <v>0</v>
      </c>
      <c r="V302" s="67">
        <f t="shared" si="495"/>
        <v>53016.200000000004</v>
      </c>
      <c r="W302" s="136"/>
      <c r="X302" s="69">
        <f t="shared" si="472"/>
        <v>0</v>
      </c>
      <c r="Y302" s="67">
        <f t="shared" si="560"/>
        <v>8674.2999999999993</v>
      </c>
      <c r="Z302" s="66"/>
      <c r="AA302" s="68">
        <f t="shared" si="550"/>
        <v>0</v>
      </c>
      <c r="AB302" s="67">
        <f t="shared" si="496"/>
        <v>2108.5</v>
      </c>
      <c r="AC302" s="66"/>
      <c r="AD302" s="66">
        <f t="shared" si="461"/>
        <v>0</v>
      </c>
      <c r="AE302" s="67">
        <f t="shared" si="497"/>
        <v>5946.2</v>
      </c>
      <c r="AF302" s="66"/>
      <c r="AG302" s="78">
        <f t="shared" si="473"/>
        <v>0</v>
      </c>
      <c r="AH302" s="79">
        <f t="shared" si="498"/>
        <v>8394.7999999999993</v>
      </c>
      <c r="AI302" s="66"/>
      <c r="AJ302" s="68">
        <f t="shared" si="474"/>
        <v>0</v>
      </c>
      <c r="AK302" s="67">
        <f t="shared" si="499"/>
        <v>1023</v>
      </c>
      <c r="AL302" s="66"/>
      <c r="AM302" s="68">
        <f t="shared" si="475"/>
        <v>84</v>
      </c>
      <c r="AN302" s="67">
        <f t="shared" si="500"/>
        <v>727.10000000000014</v>
      </c>
      <c r="AO302" s="66"/>
      <c r="AP302" s="68">
        <f t="shared" si="476"/>
        <v>0</v>
      </c>
      <c r="AQ302" s="67">
        <f t="shared" si="501"/>
        <v>419.89999999999964</v>
      </c>
      <c r="AR302" s="66"/>
      <c r="AS302" s="68">
        <f t="shared" si="477"/>
        <v>0</v>
      </c>
      <c r="AT302" s="67">
        <f t="shared" si="502"/>
        <v>355.59999999999991</v>
      </c>
      <c r="AU302" s="66"/>
      <c r="AV302" s="66">
        <f t="shared" si="503"/>
        <v>0</v>
      </c>
      <c r="AW302" s="42">
        <f t="shared" si="504"/>
        <v>591.04000000000019</v>
      </c>
      <c r="AX302" s="66"/>
      <c r="AY302" s="66">
        <f t="shared" si="505"/>
        <v>0</v>
      </c>
      <c r="AZ302" s="67">
        <f t="shared" si="506"/>
        <v>1870</v>
      </c>
      <c r="BA302" s="66"/>
      <c r="BB302" s="68">
        <f t="shared" si="507"/>
        <v>0</v>
      </c>
      <c r="BC302" s="67">
        <f t="shared" si="508"/>
        <v>2830</v>
      </c>
      <c r="BD302" s="66"/>
      <c r="BE302" s="68">
        <f t="shared" si="509"/>
        <v>0</v>
      </c>
      <c r="BF302" s="67">
        <f t="shared" si="510"/>
        <v>516.60000000000036</v>
      </c>
      <c r="BG302" s="66"/>
      <c r="BH302" s="68">
        <f t="shared" ref="BH302:BH310" si="564">IF(OR(D322="NPC06UZDB-GY026M",D322="NPP06UZDB-GY010M",D302="CO155E2-0CM018",D302="CO155E2-0CM023",D302="CO155E2-0CM026",D302="NPP06UZDB-GY150C",D302="NPP06UZDB-GY025M",D302="NPC06UZDB-GY013M",D302="NPP06UZDB-GY001M",D302="NPP06UZDB-GY250C",D302="NPC06UZDB-GY028M",D302="NPC06UZDB-GY018M",D302="NPC06UZDB-GY014M",D302="NPC06UZDB-GY012M",D302="NPC06UZDB-GY011M",D302="NPC06UZDB-GY006M",D302="CO155E2-0CM006",D302="NPP06UZDB-GY005M",D302="NPP06UZDB-GY005M",D302="NPP06UZDB-GY003M",D302="NPP06UZDB-GY002M",D302="NPC06UZDB-GY025M",D302="CO155E2-0CM020",D302="CO155E2-0CM030",D302="NPC06UZDB-GY350C",D302="NPC06UZDB-GY030M",D302="NPC06UZDB-GY020C",D302="NPC06UZDB-GY030M",D302="NPC06UZDB-GY350C",D302="CO155E2-0CM007",D302="NPC06UZDB-GY150C",D302="NPC06UZDB-GY250C",D302="NPC06UZDB-GY007M",D302="CO155E2-0CC050",D302="NPC06UZDB-GY006M",D302="NPC06UZDB-GY008M",D302="NPC06UZDB-GY050C",D302="CO155E2-0CC250",D302="NPC06UZDB-GY750C",D302="NPC06UZDB-GY007M",D302="NPC06UZDB-GY020M",D302="CO155E2-0CC150",D302="CO155E2-0CM015",D302="CO155E2-0CM010",D302="NPC06UZDB-GY450C",D302="NPC06UZDB-GY015M",D302="NPC06UZDB-GY150C",D302="CO155E2-0CM001",D302="CO155E2-0CM002",D302="CO155E2-0CM003",D302="CO155E2-0CM004",D302="CO155E2-0CM005",D302="CO155E2-0CM008",D302="NPC06UZDB-GY010M",D302="NPC06UZDB-GY001M",D302="NPC06UZDB-GY002M",D302="NPC06UZDB-GY003M",D302="NPC06UZDB-GY004M",D302="NPC06UZDB-GY005M",),E302*(F302+0.12),0)</f>
        <v>0</v>
      </c>
      <c r="BI302" s="67">
        <f t="shared" ref="BI302:BI310" si="565">+BI301+BG302-BH302</f>
        <v>8527.6000000000022</v>
      </c>
      <c r="BJ302" s="66"/>
      <c r="BK302" s="68">
        <f t="shared" si="511"/>
        <v>0</v>
      </c>
      <c r="BL302" s="67">
        <f t="shared" si="512"/>
        <v>5372</v>
      </c>
      <c r="BM302" s="66"/>
      <c r="BN302" s="68">
        <f t="shared" si="513"/>
        <v>0</v>
      </c>
      <c r="BO302" s="67">
        <f t="shared" si="514"/>
        <v>6411.4000000000005</v>
      </c>
      <c r="BP302" s="66"/>
      <c r="BQ302" s="68">
        <f t="shared" si="515"/>
        <v>0</v>
      </c>
      <c r="BR302" s="67">
        <f t="shared" si="516"/>
        <v>18465.399999999994</v>
      </c>
      <c r="BS302" s="66"/>
      <c r="BT302" s="66">
        <f t="shared" si="478"/>
        <v>0</v>
      </c>
      <c r="BU302" s="67">
        <f t="shared" si="541"/>
        <v>70124</v>
      </c>
      <c r="BV302" s="66"/>
      <c r="BW302" s="66">
        <f t="shared" si="479"/>
        <v>0</v>
      </c>
      <c r="BX302" s="67">
        <f t="shared" si="551"/>
        <v>53262</v>
      </c>
      <c r="BY302" s="66"/>
      <c r="BZ302" s="66">
        <f t="shared" si="480"/>
        <v>0</v>
      </c>
      <c r="CA302" s="67">
        <f t="shared" si="542"/>
        <v>63498</v>
      </c>
      <c r="CB302" s="66"/>
      <c r="CC302" s="66">
        <f t="shared" si="517"/>
        <v>0</v>
      </c>
      <c r="CD302" s="67">
        <f t="shared" si="467"/>
        <v>269.25</v>
      </c>
      <c r="CE302" s="66"/>
      <c r="CF302" s="66">
        <f t="shared" si="518"/>
        <v>0</v>
      </c>
      <c r="CG302" s="67">
        <f t="shared" si="519"/>
        <v>6982.9</v>
      </c>
      <c r="CH302" s="66"/>
      <c r="CI302" s="66">
        <f t="shared" si="481"/>
        <v>0</v>
      </c>
      <c r="CJ302" s="67">
        <f t="shared" si="520"/>
        <v>8750</v>
      </c>
      <c r="CK302" s="66"/>
      <c r="CL302" s="68">
        <f t="shared" si="521"/>
        <v>0</v>
      </c>
      <c r="CM302" s="79">
        <f t="shared" si="522"/>
        <v>4864</v>
      </c>
      <c r="CN302" s="66"/>
      <c r="CO302" s="68">
        <f t="shared" si="462"/>
        <v>0</v>
      </c>
      <c r="CP302" s="79">
        <f t="shared" si="523"/>
        <v>3955</v>
      </c>
      <c r="CQ302" s="66"/>
      <c r="CR302" s="140">
        <f t="shared" si="482"/>
        <v>0</v>
      </c>
      <c r="CS302" s="79">
        <f t="shared" si="457"/>
        <v>6656</v>
      </c>
      <c r="CT302" s="66"/>
      <c r="CU302" s="68">
        <f t="shared" si="483"/>
        <v>0</v>
      </c>
      <c r="CV302" s="79">
        <f t="shared" si="524"/>
        <v>7769</v>
      </c>
      <c r="CW302" s="66"/>
      <c r="CX302" s="66">
        <f t="shared" si="463"/>
        <v>0</v>
      </c>
      <c r="CY302" s="40">
        <f t="shared" si="563"/>
        <v>6582</v>
      </c>
      <c r="CZ302" s="65"/>
      <c r="DA302" s="66">
        <f t="shared" si="525"/>
        <v>0</v>
      </c>
      <c r="DB302" s="67">
        <f t="shared" si="552"/>
        <v>38056</v>
      </c>
      <c r="DC302" s="66"/>
      <c r="DD302" s="66">
        <f t="shared" si="526"/>
        <v>0</v>
      </c>
      <c r="DE302" s="67">
        <f t="shared" si="553"/>
        <v>34827</v>
      </c>
      <c r="DF302" s="66"/>
      <c r="DG302" s="69">
        <f t="shared" si="527"/>
        <v>0</v>
      </c>
      <c r="DH302" s="67">
        <f t="shared" si="561"/>
        <v>32185</v>
      </c>
      <c r="DI302" s="66"/>
      <c r="DJ302" s="66">
        <f t="shared" si="484"/>
        <v>0</v>
      </c>
      <c r="DK302" s="67">
        <f t="shared" si="528"/>
        <v>3139</v>
      </c>
      <c r="DL302" s="210"/>
      <c r="DM302" s="206">
        <f t="shared" si="485"/>
        <v>0</v>
      </c>
      <c r="DN302" s="25">
        <f t="shared" si="486"/>
        <v>0</v>
      </c>
      <c r="DO302" s="5"/>
      <c r="DP302" s="43">
        <f t="shared" si="487"/>
        <v>0</v>
      </c>
      <c r="DQ302" s="27">
        <f t="shared" si="529"/>
        <v>7039.5</v>
      </c>
      <c r="DR302" s="5"/>
      <c r="DS302" s="43">
        <f t="shared" si="488"/>
        <v>0</v>
      </c>
      <c r="DT302" s="27">
        <f t="shared" si="530"/>
        <v>4846</v>
      </c>
      <c r="DU302" s="5"/>
      <c r="DV302" s="43">
        <f t="shared" si="489"/>
        <v>0</v>
      </c>
      <c r="DW302" s="27">
        <f t="shared" si="531"/>
        <v>4835</v>
      </c>
      <c r="DX302" s="5"/>
      <c r="DY302" s="22">
        <f t="shared" si="490"/>
        <v>0</v>
      </c>
      <c r="DZ302" s="25">
        <f t="shared" si="532"/>
        <v>523</v>
      </c>
      <c r="EA302" s="22"/>
      <c r="EB302" s="22">
        <f t="shared" si="491"/>
        <v>0</v>
      </c>
      <c r="EC302" s="28">
        <f t="shared" si="533"/>
        <v>369</v>
      </c>
      <c r="ED302" s="5"/>
      <c r="EE302" s="43">
        <f t="shared" si="543"/>
        <v>0</v>
      </c>
      <c r="EF302" s="27">
        <f t="shared" si="534"/>
        <v>4769</v>
      </c>
      <c r="EG302" s="66"/>
      <c r="EH302" s="66">
        <f t="shared" si="492"/>
        <v>0</v>
      </c>
      <c r="EI302" s="67">
        <f t="shared" si="535"/>
        <v>24537</v>
      </c>
      <c r="EJ302" s="66"/>
      <c r="EK302" s="66">
        <f t="shared" si="493"/>
        <v>0</v>
      </c>
      <c r="EL302" s="67">
        <f t="shared" si="536"/>
        <v>23167</v>
      </c>
      <c r="EM302" s="110">
        <f t="shared" si="537"/>
        <v>123436.30866399995</v>
      </c>
    </row>
    <row r="303" spans="1:150" s="36" customFormat="1" ht="11.25" customHeight="1" x14ac:dyDescent="0.25">
      <c r="A303" s="169">
        <v>46060</v>
      </c>
      <c r="B303" s="193">
        <v>46060</v>
      </c>
      <c r="C303" s="174">
        <v>8004954615</v>
      </c>
      <c r="D303" s="13" t="s">
        <v>127</v>
      </c>
      <c r="E303" s="14">
        <v>35</v>
      </c>
      <c r="F303" s="15">
        <v>3</v>
      </c>
      <c r="G303" s="16">
        <v>191516031081</v>
      </c>
      <c r="H303" s="66"/>
      <c r="I303" s="41">
        <f t="shared" si="469"/>
        <v>70</v>
      </c>
      <c r="J303" s="48">
        <f t="shared" si="556"/>
        <v>84399</v>
      </c>
      <c r="K303" s="66"/>
      <c r="L303" s="41">
        <f t="shared" si="460"/>
        <v>70</v>
      </c>
      <c r="M303" s="48">
        <f t="shared" si="562"/>
        <v>231360</v>
      </c>
      <c r="N303" s="66"/>
      <c r="O303" s="41">
        <f t="shared" si="470"/>
        <v>70</v>
      </c>
      <c r="P303" s="48">
        <f t="shared" si="558"/>
        <v>78276</v>
      </c>
      <c r="Q303" s="66"/>
      <c r="R303" s="66">
        <f t="shared" si="471"/>
        <v>70</v>
      </c>
      <c r="S303" s="67">
        <f t="shared" si="559"/>
        <v>20110</v>
      </c>
      <c r="T303" s="66"/>
      <c r="U303" s="66">
        <f t="shared" si="494"/>
        <v>0</v>
      </c>
      <c r="V303" s="67">
        <f t="shared" si="495"/>
        <v>53016.200000000004</v>
      </c>
      <c r="W303" s="136"/>
      <c r="X303" s="69">
        <f t="shared" si="472"/>
        <v>0</v>
      </c>
      <c r="Y303" s="67">
        <f t="shared" si="560"/>
        <v>8674.2999999999993</v>
      </c>
      <c r="Z303" s="66"/>
      <c r="AA303" s="68">
        <f t="shared" si="550"/>
        <v>0</v>
      </c>
      <c r="AB303" s="67">
        <f t="shared" si="496"/>
        <v>2108.5</v>
      </c>
      <c r="AC303" s="66"/>
      <c r="AD303" s="66">
        <f t="shared" si="461"/>
        <v>0</v>
      </c>
      <c r="AE303" s="67">
        <f t="shared" si="497"/>
        <v>5946.2</v>
      </c>
      <c r="AF303" s="66"/>
      <c r="AG303" s="78">
        <f t="shared" si="473"/>
        <v>108.5</v>
      </c>
      <c r="AH303" s="79">
        <f t="shared" si="498"/>
        <v>8286.2999999999993</v>
      </c>
      <c r="AI303" s="66"/>
      <c r="AJ303" s="68">
        <f t="shared" si="474"/>
        <v>0</v>
      </c>
      <c r="AK303" s="67">
        <f t="shared" si="499"/>
        <v>1023</v>
      </c>
      <c r="AL303" s="66"/>
      <c r="AM303" s="68">
        <f t="shared" si="475"/>
        <v>0</v>
      </c>
      <c r="AN303" s="67">
        <f t="shared" si="500"/>
        <v>727.10000000000014</v>
      </c>
      <c r="AO303" s="66"/>
      <c r="AP303" s="68">
        <f t="shared" si="476"/>
        <v>0</v>
      </c>
      <c r="AQ303" s="67">
        <f t="shared" si="501"/>
        <v>419.89999999999964</v>
      </c>
      <c r="AR303" s="66"/>
      <c r="AS303" s="68">
        <f t="shared" si="477"/>
        <v>0</v>
      </c>
      <c r="AT303" s="67">
        <f t="shared" si="502"/>
        <v>355.59999999999991</v>
      </c>
      <c r="AU303" s="66"/>
      <c r="AV303" s="66">
        <f t="shared" si="503"/>
        <v>0</v>
      </c>
      <c r="AW303" s="42">
        <f t="shared" si="504"/>
        <v>591.04000000000019</v>
      </c>
      <c r="AX303" s="66"/>
      <c r="AY303" s="66">
        <f t="shared" si="505"/>
        <v>0</v>
      </c>
      <c r="AZ303" s="67">
        <f t="shared" si="506"/>
        <v>1870</v>
      </c>
      <c r="BA303" s="66"/>
      <c r="BB303" s="68">
        <f t="shared" si="507"/>
        <v>0</v>
      </c>
      <c r="BC303" s="67">
        <f t="shared" si="508"/>
        <v>2830</v>
      </c>
      <c r="BD303" s="66"/>
      <c r="BE303" s="68">
        <f t="shared" si="509"/>
        <v>0</v>
      </c>
      <c r="BF303" s="67">
        <f t="shared" si="510"/>
        <v>516.60000000000036</v>
      </c>
      <c r="BG303" s="66"/>
      <c r="BH303" s="68">
        <f t="shared" si="564"/>
        <v>0</v>
      </c>
      <c r="BI303" s="67">
        <f t="shared" si="565"/>
        <v>8527.6000000000022</v>
      </c>
      <c r="BJ303" s="66"/>
      <c r="BK303" s="68">
        <f t="shared" si="511"/>
        <v>0</v>
      </c>
      <c r="BL303" s="67">
        <f t="shared" si="512"/>
        <v>5372</v>
      </c>
      <c r="BM303" s="66"/>
      <c r="BN303" s="68">
        <f t="shared" si="513"/>
        <v>0</v>
      </c>
      <c r="BO303" s="67">
        <f t="shared" si="514"/>
        <v>6411.4000000000005</v>
      </c>
      <c r="BP303" s="66"/>
      <c r="BQ303" s="68">
        <f t="shared" si="515"/>
        <v>0</v>
      </c>
      <c r="BR303" s="67">
        <f t="shared" si="516"/>
        <v>18465.399999999994</v>
      </c>
      <c r="BS303" s="66"/>
      <c r="BT303" s="66">
        <f t="shared" si="478"/>
        <v>0</v>
      </c>
      <c r="BU303" s="67">
        <f t="shared" ref="BU303:BU315" si="566">BU302+BS303-BT303</f>
        <v>70124</v>
      </c>
      <c r="BV303" s="66"/>
      <c r="BW303" s="66">
        <f t="shared" si="479"/>
        <v>0</v>
      </c>
      <c r="BX303" s="67">
        <f t="shared" si="551"/>
        <v>53262</v>
      </c>
      <c r="BY303" s="66"/>
      <c r="BZ303" s="66">
        <f t="shared" si="480"/>
        <v>0</v>
      </c>
      <c r="CA303" s="67">
        <f t="shared" ref="CA303:CA315" si="567">+CA302+BY303-BZ303</f>
        <v>63498</v>
      </c>
      <c r="CB303" s="66"/>
      <c r="CC303" s="66">
        <f t="shared" si="517"/>
        <v>0</v>
      </c>
      <c r="CD303" s="67">
        <f t="shared" si="467"/>
        <v>269.25</v>
      </c>
      <c r="CE303" s="66"/>
      <c r="CF303" s="66">
        <f t="shared" si="518"/>
        <v>0</v>
      </c>
      <c r="CG303" s="67">
        <f t="shared" si="519"/>
        <v>6982.9</v>
      </c>
      <c r="CH303" s="66"/>
      <c r="CI303" s="66">
        <f t="shared" si="481"/>
        <v>0</v>
      </c>
      <c r="CJ303" s="67">
        <f t="shared" si="520"/>
        <v>8750</v>
      </c>
      <c r="CK303" s="66"/>
      <c r="CL303" s="68">
        <f t="shared" si="521"/>
        <v>0</v>
      </c>
      <c r="CM303" s="79">
        <f t="shared" si="522"/>
        <v>4864</v>
      </c>
      <c r="CN303" s="66"/>
      <c r="CO303" s="68">
        <f t="shared" si="462"/>
        <v>0</v>
      </c>
      <c r="CP303" s="79">
        <f t="shared" si="523"/>
        <v>3955</v>
      </c>
      <c r="CQ303" s="66"/>
      <c r="CR303" s="140">
        <f t="shared" si="482"/>
        <v>0</v>
      </c>
      <c r="CS303" s="79">
        <f t="shared" si="457"/>
        <v>6656</v>
      </c>
      <c r="CT303" s="66"/>
      <c r="CU303" s="68">
        <f t="shared" si="483"/>
        <v>0</v>
      </c>
      <c r="CV303" s="79">
        <f t="shared" si="524"/>
        <v>7769</v>
      </c>
      <c r="CW303" s="66"/>
      <c r="CX303" s="66">
        <f t="shared" si="463"/>
        <v>0</v>
      </c>
      <c r="CY303" s="40">
        <f t="shared" si="563"/>
        <v>6582</v>
      </c>
      <c r="CZ303" s="65"/>
      <c r="DA303" s="66">
        <f t="shared" si="525"/>
        <v>0</v>
      </c>
      <c r="DB303" s="67">
        <f t="shared" si="552"/>
        <v>38056</v>
      </c>
      <c r="DC303" s="66"/>
      <c r="DD303" s="66">
        <f t="shared" si="526"/>
        <v>0</v>
      </c>
      <c r="DE303" s="67">
        <f t="shared" si="553"/>
        <v>34827</v>
      </c>
      <c r="DF303" s="66"/>
      <c r="DG303" s="69">
        <f t="shared" si="527"/>
        <v>0</v>
      </c>
      <c r="DH303" s="67">
        <f t="shared" si="561"/>
        <v>32185</v>
      </c>
      <c r="DI303" s="66"/>
      <c r="DJ303" s="66">
        <f t="shared" si="484"/>
        <v>0</v>
      </c>
      <c r="DK303" s="67">
        <f t="shared" si="528"/>
        <v>3139</v>
      </c>
      <c r="DL303" s="210"/>
      <c r="DM303" s="206">
        <f t="shared" si="485"/>
        <v>0</v>
      </c>
      <c r="DN303" s="25">
        <f t="shared" si="486"/>
        <v>0</v>
      </c>
      <c r="DO303" s="5"/>
      <c r="DP303" s="43">
        <f t="shared" si="487"/>
        <v>0</v>
      </c>
      <c r="DQ303" s="27">
        <f t="shared" si="529"/>
        <v>7039.5</v>
      </c>
      <c r="DR303" s="5"/>
      <c r="DS303" s="43">
        <f t="shared" si="488"/>
        <v>0</v>
      </c>
      <c r="DT303" s="27">
        <f t="shared" si="530"/>
        <v>4846</v>
      </c>
      <c r="DU303" s="5"/>
      <c r="DV303" s="43">
        <f t="shared" si="489"/>
        <v>0</v>
      </c>
      <c r="DW303" s="27">
        <f t="shared" si="531"/>
        <v>4835</v>
      </c>
      <c r="DX303" s="5"/>
      <c r="DY303" s="22">
        <f t="shared" si="490"/>
        <v>0</v>
      </c>
      <c r="DZ303" s="25">
        <f t="shared" si="532"/>
        <v>523</v>
      </c>
      <c r="EA303" s="22"/>
      <c r="EB303" s="22">
        <f t="shared" si="491"/>
        <v>0</v>
      </c>
      <c r="EC303" s="28">
        <f t="shared" si="533"/>
        <v>369</v>
      </c>
      <c r="ED303" s="5"/>
      <c r="EE303" s="43">
        <f t="shared" si="543"/>
        <v>0</v>
      </c>
      <c r="EF303" s="27">
        <f t="shared" si="534"/>
        <v>4769</v>
      </c>
      <c r="EG303" s="66"/>
      <c r="EH303" s="66">
        <f t="shared" si="492"/>
        <v>0</v>
      </c>
      <c r="EI303" s="67">
        <f t="shared" si="535"/>
        <v>24537</v>
      </c>
      <c r="EJ303" s="66"/>
      <c r="EK303" s="66">
        <f t="shared" si="493"/>
        <v>0</v>
      </c>
      <c r="EL303" s="67">
        <f t="shared" si="536"/>
        <v>23167</v>
      </c>
      <c r="EM303" s="110">
        <f t="shared" si="537"/>
        <v>123406.40506399996</v>
      </c>
    </row>
    <row r="304" spans="1:150" s="36" customFormat="1" ht="11.25" customHeight="1" x14ac:dyDescent="0.25">
      <c r="A304" s="169">
        <v>46060</v>
      </c>
      <c r="B304" s="193">
        <v>46067</v>
      </c>
      <c r="C304" s="176">
        <v>8004955858</v>
      </c>
      <c r="D304" s="17" t="s">
        <v>279</v>
      </c>
      <c r="E304" s="18">
        <v>50</v>
      </c>
      <c r="F304" s="19">
        <v>1</v>
      </c>
      <c r="G304" s="20">
        <v>191516041554</v>
      </c>
      <c r="H304" s="66"/>
      <c r="I304" s="41">
        <f t="shared" si="469"/>
        <v>0</v>
      </c>
      <c r="J304" s="48">
        <f t="shared" si="556"/>
        <v>84399</v>
      </c>
      <c r="K304" s="66"/>
      <c r="L304" s="41">
        <f t="shared" si="460"/>
        <v>0</v>
      </c>
      <c r="M304" s="48">
        <f t="shared" si="562"/>
        <v>231360</v>
      </c>
      <c r="N304" s="66"/>
      <c r="O304" s="41">
        <f t="shared" si="470"/>
        <v>0</v>
      </c>
      <c r="P304" s="48">
        <f t="shared" si="558"/>
        <v>78276</v>
      </c>
      <c r="Q304" s="66"/>
      <c r="R304" s="66">
        <f t="shared" si="471"/>
        <v>0</v>
      </c>
      <c r="S304" s="67">
        <f t="shared" si="559"/>
        <v>20110</v>
      </c>
      <c r="T304" s="66"/>
      <c r="U304" s="66">
        <f t="shared" si="494"/>
        <v>0</v>
      </c>
      <c r="V304" s="67">
        <f t="shared" si="495"/>
        <v>53016.200000000004</v>
      </c>
      <c r="W304" s="136"/>
      <c r="X304" s="69">
        <f t="shared" si="472"/>
        <v>0</v>
      </c>
      <c r="Y304" s="67">
        <f t="shared" si="560"/>
        <v>8674.2999999999993</v>
      </c>
      <c r="Z304" s="66"/>
      <c r="AA304" s="68">
        <f t="shared" si="550"/>
        <v>0</v>
      </c>
      <c r="AB304" s="67">
        <f t="shared" si="496"/>
        <v>2108.5</v>
      </c>
      <c r="AC304" s="66"/>
      <c r="AD304" s="66">
        <f t="shared" si="461"/>
        <v>0</v>
      </c>
      <c r="AE304" s="67">
        <f t="shared" si="497"/>
        <v>5946.2</v>
      </c>
      <c r="AF304" s="66"/>
      <c r="AG304" s="78">
        <f t="shared" si="473"/>
        <v>0</v>
      </c>
      <c r="AH304" s="79">
        <f t="shared" si="498"/>
        <v>8286.2999999999993</v>
      </c>
      <c r="AI304" s="66"/>
      <c r="AJ304" s="68">
        <f t="shared" si="474"/>
        <v>0</v>
      </c>
      <c r="AK304" s="67">
        <f t="shared" si="499"/>
        <v>1023</v>
      </c>
      <c r="AL304" s="66"/>
      <c r="AM304" s="68">
        <f t="shared" si="475"/>
        <v>0</v>
      </c>
      <c r="AN304" s="67">
        <f t="shared" si="500"/>
        <v>727.10000000000014</v>
      </c>
      <c r="AO304" s="66"/>
      <c r="AP304" s="68">
        <f t="shared" si="476"/>
        <v>0</v>
      </c>
      <c r="AQ304" s="67">
        <f t="shared" si="501"/>
        <v>419.89999999999964</v>
      </c>
      <c r="AR304" s="66"/>
      <c r="AS304" s="68">
        <f t="shared" si="477"/>
        <v>0</v>
      </c>
      <c r="AT304" s="67">
        <f t="shared" si="502"/>
        <v>355.59999999999991</v>
      </c>
      <c r="AU304" s="66"/>
      <c r="AV304" s="66">
        <f t="shared" si="503"/>
        <v>0</v>
      </c>
      <c r="AW304" s="42">
        <f t="shared" si="504"/>
        <v>591.04000000000019</v>
      </c>
      <c r="AX304" s="66"/>
      <c r="AY304" s="66">
        <f t="shared" si="505"/>
        <v>0</v>
      </c>
      <c r="AZ304" s="67">
        <f t="shared" si="506"/>
        <v>1870</v>
      </c>
      <c r="BA304" s="66"/>
      <c r="BB304" s="68">
        <f t="shared" si="507"/>
        <v>0</v>
      </c>
      <c r="BC304" s="67">
        <f t="shared" si="508"/>
        <v>2830</v>
      </c>
      <c r="BD304" s="66"/>
      <c r="BE304" s="68">
        <f t="shared" si="509"/>
        <v>0</v>
      </c>
      <c r="BF304" s="67">
        <f t="shared" si="510"/>
        <v>516.60000000000036</v>
      </c>
      <c r="BG304" s="66"/>
      <c r="BH304" s="68">
        <f t="shared" si="564"/>
        <v>0</v>
      </c>
      <c r="BI304" s="67">
        <f t="shared" si="565"/>
        <v>8527.6000000000022</v>
      </c>
      <c r="BJ304" s="66"/>
      <c r="BK304" s="68">
        <f t="shared" si="511"/>
        <v>56.000000000000007</v>
      </c>
      <c r="BL304" s="67">
        <f t="shared" si="512"/>
        <v>5316</v>
      </c>
      <c r="BM304" s="66"/>
      <c r="BN304" s="68">
        <f t="shared" si="513"/>
        <v>0</v>
      </c>
      <c r="BO304" s="67">
        <f t="shared" si="514"/>
        <v>6411.4000000000005</v>
      </c>
      <c r="BP304" s="66"/>
      <c r="BQ304" s="68">
        <f t="shared" si="515"/>
        <v>0</v>
      </c>
      <c r="BR304" s="67">
        <f t="shared" si="516"/>
        <v>18465.399999999994</v>
      </c>
      <c r="BS304" s="66"/>
      <c r="BT304" s="66">
        <f t="shared" si="478"/>
        <v>100</v>
      </c>
      <c r="BU304" s="67">
        <f t="shared" si="566"/>
        <v>70024</v>
      </c>
      <c r="BV304" s="66"/>
      <c r="BW304" s="66">
        <f t="shared" si="479"/>
        <v>100</v>
      </c>
      <c r="BX304" s="67">
        <f t="shared" si="551"/>
        <v>53162</v>
      </c>
      <c r="BY304" s="66"/>
      <c r="BZ304" s="66">
        <f t="shared" si="480"/>
        <v>100</v>
      </c>
      <c r="CA304" s="67">
        <f t="shared" si="567"/>
        <v>63398</v>
      </c>
      <c r="CB304" s="66"/>
      <c r="CC304" s="66">
        <f t="shared" si="517"/>
        <v>0</v>
      </c>
      <c r="CD304" s="67">
        <f t="shared" si="467"/>
        <v>269.25</v>
      </c>
      <c r="CE304" s="66"/>
      <c r="CF304" s="66">
        <f t="shared" si="518"/>
        <v>0</v>
      </c>
      <c r="CG304" s="67">
        <f t="shared" si="519"/>
        <v>6982.9</v>
      </c>
      <c r="CH304" s="66"/>
      <c r="CI304" s="66">
        <f t="shared" si="481"/>
        <v>0</v>
      </c>
      <c r="CJ304" s="67">
        <f t="shared" si="520"/>
        <v>8750</v>
      </c>
      <c r="CK304" s="66"/>
      <c r="CL304" s="68">
        <f t="shared" si="521"/>
        <v>0</v>
      </c>
      <c r="CM304" s="79">
        <f t="shared" si="522"/>
        <v>4864</v>
      </c>
      <c r="CN304" s="66"/>
      <c r="CO304" s="68">
        <f t="shared" si="462"/>
        <v>0</v>
      </c>
      <c r="CP304" s="79">
        <f t="shared" si="523"/>
        <v>3955</v>
      </c>
      <c r="CQ304" s="66"/>
      <c r="CR304" s="140">
        <f t="shared" si="482"/>
        <v>0</v>
      </c>
      <c r="CS304" s="79">
        <f t="shared" si="457"/>
        <v>6656</v>
      </c>
      <c r="CT304" s="66"/>
      <c r="CU304" s="68">
        <f t="shared" si="483"/>
        <v>0</v>
      </c>
      <c r="CV304" s="79">
        <f t="shared" si="524"/>
        <v>7769</v>
      </c>
      <c r="CW304" s="66"/>
      <c r="CX304" s="66">
        <f t="shared" si="463"/>
        <v>0</v>
      </c>
      <c r="CY304" s="40">
        <f t="shared" si="563"/>
        <v>6582</v>
      </c>
      <c r="CZ304" s="65"/>
      <c r="DA304" s="66">
        <f t="shared" si="525"/>
        <v>0</v>
      </c>
      <c r="DB304" s="67">
        <f t="shared" si="552"/>
        <v>38056</v>
      </c>
      <c r="DC304" s="66"/>
      <c r="DD304" s="66">
        <f t="shared" si="526"/>
        <v>0</v>
      </c>
      <c r="DE304" s="67">
        <f t="shared" si="553"/>
        <v>34827</v>
      </c>
      <c r="DF304" s="66"/>
      <c r="DG304" s="69">
        <f t="shared" si="527"/>
        <v>0</v>
      </c>
      <c r="DH304" s="67">
        <f t="shared" si="561"/>
        <v>32185</v>
      </c>
      <c r="DI304" s="66"/>
      <c r="DJ304" s="66">
        <f t="shared" si="484"/>
        <v>0</v>
      </c>
      <c r="DK304" s="67">
        <f t="shared" si="528"/>
        <v>3139</v>
      </c>
      <c r="DL304" s="210"/>
      <c r="DM304" s="206">
        <f t="shared" si="485"/>
        <v>0</v>
      </c>
      <c r="DN304" s="25">
        <f t="shared" si="486"/>
        <v>0</v>
      </c>
      <c r="DO304" s="5"/>
      <c r="DP304" s="43">
        <f t="shared" si="487"/>
        <v>0</v>
      </c>
      <c r="DQ304" s="27">
        <f t="shared" si="529"/>
        <v>7039.5</v>
      </c>
      <c r="DR304" s="5"/>
      <c r="DS304" s="43">
        <f t="shared" si="488"/>
        <v>0</v>
      </c>
      <c r="DT304" s="27">
        <f t="shared" si="530"/>
        <v>4846</v>
      </c>
      <c r="DU304" s="5"/>
      <c r="DV304" s="43">
        <f t="shared" si="489"/>
        <v>0</v>
      </c>
      <c r="DW304" s="27">
        <f t="shared" si="531"/>
        <v>4835</v>
      </c>
      <c r="DX304" s="5"/>
      <c r="DY304" s="22">
        <f t="shared" si="490"/>
        <v>0</v>
      </c>
      <c r="DZ304" s="25">
        <f t="shared" si="532"/>
        <v>523</v>
      </c>
      <c r="EA304" s="22"/>
      <c r="EB304" s="22">
        <f t="shared" si="491"/>
        <v>0</v>
      </c>
      <c r="EC304" s="28">
        <f t="shared" si="533"/>
        <v>369</v>
      </c>
      <c r="ED304" s="5"/>
      <c r="EE304" s="43">
        <f t="shared" ref="EE304:EE339" si="568">IF(OR(CA304="CO17772-07M015",D304="CO17772-07M007",D304="CO17772-07M001",D304="CO17772-07M001",D304=959309,),E304*(F304+0.15),0)</f>
        <v>0</v>
      </c>
      <c r="EF304" s="27">
        <f t="shared" si="534"/>
        <v>4769</v>
      </c>
      <c r="EG304" s="66"/>
      <c r="EH304" s="66">
        <f t="shared" si="492"/>
        <v>0</v>
      </c>
      <c r="EI304" s="67">
        <f t="shared" si="535"/>
        <v>24537</v>
      </c>
      <c r="EJ304" s="66"/>
      <c r="EK304" s="66">
        <f t="shared" si="493"/>
        <v>0</v>
      </c>
      <c r="EL304" s="67">
        <f t="shared" si="536"/>
        <v>23167</v>
      </c>
      <c r="EM304" s="110">
        <f t="shared" si="537"/>
        <v>123380.44990399998</v>
      </c>
    </row>
    <row r="305" spans="1:150" s="36" customFormat="1" ht="11.25" customHeight="1" x14ac:dyDescent="0.25">
      <c r="A305" s="169">
        <v>46060</v>
      </c>
      <c r="B305" s="193">
        <v>46067</v>
      </c>
      <c r="C305" s="176">
        <v>8004955860</v>
      </c>
      <c r="D305" s="17" t="s">
        <v>280</v>
      </c>
      <c r="E305" s="18">
        <v>60</v>
      </c>
      <c r="F305" s="19">
        <v>0.5</v>
      </c>
      <c r="G305" s="20">
        <v>191516092129</v>
      </c>
      <c r="H305" s="66"/>
      <c r="I305" s="41">
        <f t="shared" si="469"/>
        <v>0</v>
      </c>
      <c r="J305" s="48">
        <f t="shared" si="556"/>
        <v>84399</v>
      </c>
      <c r="K305" s="66"/>
      <c r="L305" s="41">
        <f t="shared" si="460"/>
        <v>0</v>
      </c>
      <c r="M305" s="48">
        <f t="shared" si="562"/>
        <v>231360</v>
      </c>
      <c r="N305" s="66"/>
      <c r="O305" s="41">
        <f t="shared" si="470"/>
        <v>0</v>
      </c>
      <c r="P305" s="48">
        <f t="shared" si="558"/>
        <v>78276</v>
      </c>
      <c r="Q305" s="66"/>
      <c r="R305" s="66">
        <f t="shared" si="471"/>
        <v>0</v>
      </c>
      <c r="S305" s="67">
        <f t="shared" si="559"/>
        <v>20110</v>
      </c>
      <c r="T305" s="66"/>
      <c r="U305" s="66">
        <f t="shared" si="494"/>
        <v>0</v>
      </c>
      <c r="V305" s="67">
        <f t="shared" si="495"/>
        <v>53016.200000000004</v>
      </c>
      <c r="W305" s="136"/>
      <c r="X305" s="69">
        <f t="shared" si="472"/>
        <v>0</v>
      </c>
      <c r="Y305" s="67">
        <f t="shared" si="560"/>
        <v>8674.2999999999993</v>
      </c>
      <c r="Z305" s="66"/>
      <c r="AA305" s="68">
        <f t="shared" si="550"/>
        <v>0</v>
      </c>
      <c r="AB305" s="67">
        <f t="shared" si="496"/>
        <v>2108.5</v>
      </c>
      <c r="AC305" s="66"/>
      <c r="AD305" s="66">
        <f t="shared" si="461"/>
        <v>0</v>
      </c>
      <c r="AE305" s="67">
        <f t="shared" si="497"/>
        <v>5946.2</v>
      </c>
      <c r="AF305" s="66"/>
      <c r="AG305" s="78">
        <f t="shared" si="473"/>
        <v>0</v>
      </c>
      <c r="AH305" s="79">
        <f t="shared" si="498"/>
        <v>8286.2999999999993</v>
      </c>
      <c r="AI305" s="66"/>
      <c r="AJ305" s="68">
        <f t="shared" si="474"/>
        <v>0</v>
      </c>
      <c r="AK305" s="67">
        <f t="shared" si="499"/>
        <v>1023</v>
      </c>
      <c r="AL305" s="66"/>
      <c r="AM305" s="68">
        <f t="shared" si="475"/>
        <v>0</v>
      </c>
      <c r="AN305" s="67">
        <f t="shared" si="500"/>
        <v>727.10000000000014</v>
      </c>
      <c r="AO305" s="66"/>
      <c r="AP305" s="68">
        <f t="shared" si="476"/>
        <v>0</v>
      </c>
      <c r="AQ305" s="67">
        <f t="shared" si="501"/>
        <v>419.89999999999964</v>
      </c>
      <c r="AR305" s="66"/>
      <c r="AS305" s="68">
        <f t="shared" si="477"/>
        <v>0</v>
      </c>
      <c r="AT305" s="67">
        <f t="shared" si="502"/>
        <v>355.59999999999991</v>
      </c>
      <c r="AU305" s="66"/>
      <c r="AV305" s="66">
        <f t="shared" si="503"/>
        <v>0</v>
      </c>
      <c r="AW305" s="42">
        <f t="shared" si="504"/>
        <v>591.04000000000019</v>
      </c>
      <c r="AX305" s="66"/>
      <c r="AY305" s="66">
        <f t="shared" si="505"/>
        <v>37.200000000000003</v>
      </c>
      <c r="AZ305" s="67">
        <f t="shared" si="506"/>
        <v>1832.8</v>
      </c>
      <c r="BA305" s="66"/>
      <c r="BB305" s="68">
        <f t="shared" si="507"/>
        <v>0</v>
      </c>
      <c r="BC305" s="67">
        <f t="shared" si="508"/>
        <v>2830</v>
      </c>
      <c r="BD305" s="66"/>
      <c r="BE305" s="68">
        <f t="shared" si="509"/>
        <v>0</v>
      </c>
      <c r="BF305" s="67">
        <f t="shared" si="510"/>
        <v>516.60000000000036</v>
      </c>
      <c r="BG305" s="66"/>
      <c r="BH305" s="68">
        <f t="shared" si="564"/>
        <v>0</v>
      </c>
      <c r="BI305" s="67">
        <f t="shared" si="565"/>
        <v>8527.6000000000022</v>
      </c>
      <c r="BJ305" s="66"/>
      <c r="BK305" s="68">
        <f t="shared" si="511"/>
        <v>0</v>
      </c>
      <c r="BL305" s="67">
        <f t="shared" si="512"/>
        <v>5316</v>
      </c>
      <c r="BM305" s="66"/>
      <c r="BN305" s="68">
        <f t="shared" si="513"/>
        <v>0</v>
      </c>
      <c r="BO305" s="67">
        <f t="shared" si="514"/>
        <v>6411.4000000000005</v>
      </c>
      <c r="BP305" s="66"/>
      <c r="BQ305" s="68">
        <f t="shared" si="515"/>
        <v>0</v>
      </c>
      <c r="BR305" s="67">
        <f t="shared" si="516"/>
        <v>18465.399999999994</v>
      </c>
      <c r="BS305" s="66"/>
      <c r="BT305" s="66">
        <f t="shared" si="478"/>
        <v>120</v>
      </c>
      <c r="BU305" s="67">
        <f t="shared" si="566"/>
        <v>69904</v>
      </c>
      <c r="BV305" s="66"/>
      <c r="BW305" s="66">
        <f t="shared" si="479"/>
        <v>120</v>
      </c>
      <c r="BX305" s="67">
        <f t="shared" si="551"/>
        <v>53042</v>
      </c>
      <c r="BY305" s="66"/>
      <c r="BZ305" s="66">
        <f t="shared" si="480"/>
        <v>120</v>
      </c>
      <c r="CA305" s="67">
        <f t="shared" si="567"/>
        <v>63278</v>
      </c>
      <c r="CB305" s="66"/>
      <c r="CC305" s="66">
        <f t="shared" si="517"/>
        <v>0</v>
      </c>
      <c r="CD305" s="67">
        <f t="shared" si="467"/>
        <v>269.25</v>
      </c>
      <c r="CE305" s="66"/>
      <c r="CF305" s="66">
        <f t="shared" si="518"/>
        <v>0</v>
      </c>
      <c r="CG305" s="67">
        <f t="shared" si="519"/>
        <v>6982.9</v>
      </c>
      <c r="CH305" s="66"/>
      <c r="CI305" s="66">
        <f t="shared" si="481"/>
        <v>0</v>
      </c>
      <c r="CJ305" s="67">
        <f t="shared" si="520"/>
        <v>8750</v>
      </c>
      <c r="CK305" s="66"/>
      <c r="CL305" s="68">
        <f t="shared" si="521"/>
        <v>0</v>
      </c>
      <c r="CM305" s="79">
        <f t="shared" si="522"/>
        <v>4864</v>
      </c>
      <c r="CN305" s="66"/>
      <c r="CO305" s="68">
        <f t="shared" si="462"/>
        <v>0</v>
      </c>
      <c r="CP305" s="79">
        <f t="shared" si="523"/>
        <v>3955</v>
      </c>
      <c r="CQ305" s="66"/>
      <c r="CR305" s="140">
        <f t="shared" si="482"/>
        <v>0</v>
      </c>
      <c r="CS305" s="79">
        <f t="shared" si="457"/>
        <v>6656</v>
      </c>
      <c r="CT305" s="66"/>
      <c r="CU305" s="68">
        <f t="shared" si="483"/>
        <v>0</v>
      </c>
      <c r="CV305" s="79">
        <f t="shared" si="524"/>
        <v>7769</v>
      </c>
      <c r="CW305" s="66"/>
      <c r="CX305" s="66">
        <f t="shared" si="463"/>
        <v>0</v>
      </c>
      <c r="CY305" s="40">
        <f t="shared" si="563"/>
        <v>6582</v>
      </c>
      <c r="CZ305" s="65"/>
      <c r="DA305" s="66">
        <f t="shared" si="525"/>
        <v>0</v>
      </c>
      <c r="DB305" s="67">
        <f t="shared" si="552"/>
        <v>38056</v>
      </c>
      <c r="DC305" s="66"/>
      <c r="DD305" s="66">
        <f t="shared" si="526"/>
        <v>0</v>
      </c>
      <c r="DE305" s="67">
        <f t="shared" si="553"/>
        <v>34827</v>
      </c>
      <c r="DF305" s="66"/>
      <c r="DG305" s="69">
        <f t="shared" si="527"/>
        <v>0</v>
      </c>
      <c r="DH305" s="67">
        <f t="shared" si="561"/>
        <v>32185</v>
      </c>
      <c r="DI305" s="66"/>
      <c r="DJ305" s="66">
        <f t="shared" si="484"/>
        <v>0</v>
      </c>
      <c r="DK305" s="67">
        <f t="shared" si="528"/>
        <v>3139</v>
      </c>
      <c r="DL305" s="210"/>
      <c r="DM305" s="206">
        <f t="shared" si="485"/>
        <v>0</v>
      </c>
      <c r="DN305" s="25">
        <f t="shared" si="486"/>
        <v>0</v>
      </c>
      <c r="DO305" s="5"/>
      <c r="DP305" s="43">
        <f t="shared" si="487"/>
        <v>0</v>
      </c>
      <c r="DQ305" s="27">
        <f t="shared" si="529"/>
        <v>7039.5</v>
      </c>
      <c r="DR305" s="5"/>
      <c r="DS305" s="43">
        <f t="shared" si="488"/>
        <v>0</v>
      </c>
      <c r="DT305" s="27">
        <f t="shared" si="530"/>
        <v>4846</v>
      </c>
      <c r="DU305" s="5"/>
      <c r="DV305" s="43">
        <f t="shared" si="489"/>
        <v>0</v>
      </c>
      <c r="DW305" s="27">
        <f t="shared" si="531"/>
        <v>4835</v>
      </c>
      <c r="DX305" s="5"/>
      <c r="DY305" s="22">
        <f t="shared" si="490"/>
        <v>0</v>
      </c>
      <c r="DZ305" s="25">
        <f t="shared" si="532"/>
        <v>523</v>
      </c>
      <c r="EA305" s="22"/>
      <c r="EB305" s="22">
        <f t="shared" si="491"/>
        <v>0</v>
      </c>
      <c r="EC305" s="28">
        <f t="shared" si="533"/>
        <v>369</v>
      </c>
      <c r="ED305" s="5"/>
      <c r="EE305" s="43">
        <f t="shared" si="568"/>
        <v>0</v>
      </c>
      <c r="EF305" s="27">
        <f t="shared" si="534"/>
        <v>4769</v>
      </c>
      <c r="EG305" s="66"/>
      <c r="EH305" s="66">
        <f t="shared" si="492"/>
        <v>0</v>
      </c>
      <c r="EI305" s="67">
        <f t="shared" si="535"/>
        <v>24537</v>
      </c>
      <c r="EJ305" s="66"/>
      <c r="EK305" s="66">
        <f t="shared" si="493"/>
        <v>0</v>
      </c>
      <c r="EL305" s="67">
        <f t="shared" si="536"/>
        <v>23167</v>
      </c>
      <c r="EM305" s="110">
        <f t="shared" si="537"/>
        <v>123354.48358399997</v>
      </c>
    </row>
    <row r="306" spans="1:150" s="36" customFormat="1" ht="11.25" customHeight="1" x14ac:dyDescent="0.25">
      <c r="A306" s="169">
        <v>46060</v>
      </c>
      <c r="B306" s="193">
        <v>46060</v>
      </c>
      <c r="C306" s="176">
        <v>8004955857</v>
      </c>
      <c r="D306" s="17" t="s">
        <v>281</v>
      </c>
      <c r="E306" s="18">
        <v>60</v>
      </c>
      <c r="F306" s="19">
        <v>0.5</v>
      </c>
      <c r="G306" s="20">
        <v>191516092150</v>
      </c>
      <c r="H306" s="66"/>
      <c r="I306" s="41">
        <f t="shared" si="469"/>
        <v>0</v>
      </c>
      <c r="J306" s="48">
        <f t="shared" si="556"/>
        <v>84399</v>
      </c>
      <c r="K306" s="66"/>
      <c r="L306" s="41">
        <f t="shared" si="460"/>
        <v>0</v>
      </c>
      <c r="M306" s="48">
        <f t="shared" si="562"/>
        <v>231360</v>
      </c>
      <c r="N306" s="66"/>
      <c r="O306" s="41">
        <f t="shared" si="470"/>
        <v>0</v>
      </c>
      <c r="P306" s="48">
        <f t="shared" si="558"/>
        <v>78276</v>
      </c>
      <c r="Q306" s="66"/>
      <c r="R306" s="66">
        <f t="shared" si="471"/>
        <v>0</v>
      </c>
      <c r="S306" s="67">
        <f t="shared" si="559"/>
        <v>20110</v>
      </c>
      <c r="T306" s="66"/>
      <c r="U306" s="66">
        <f t="shared" si="494"/>
        <v>0</v>
      </c>
      <c r="V306" s="67">
        <f t="shared" si="495"/>
        <v>53016.200000000004</v>
      </c>
      <c r="W306" s="136"/>
      <c r="X306" s="69">
        <f t="shared" si="472"/>
        <v>0</v>
      </c>
      <c r="Y306" s="67">
        <f t="shared" si="560"/>
        <v>8674.2999999999993</v>
      </c>
      <c r="Z306" s="66"/>
      <c r="AA306" s="68">
        <f t="shared" si="550"/>
        <v>0</v>
      </c>
      <c r="AB306" s="67">
        <f t="shared" si="496"/>
        <v>2108.5</v>
      </c>
      <c r="AC306" s="66"/>
      <c r="AD306" s="66">
        <f t="shared" si="461"/>
        <v>0</v>
      </c>
      <c r="AE306" s="67">
        <f t="shared" si="497"/>
        <v>5946.2</v>
      </c>
      <c r="AF306" s="66"/>
      <c r="AG306" s="78">
        <f t="shared" si="473"/>
        <v>0</v>
      </c>
      <c r="AH306" s="79">
        <f t="shared" si="498"/>
        <v>8286.2999999999993</v>
      </c>
      <c r="AI306" s="66"/>
      <c r="AJ306" s="68">
        <f t="shared" si="474"/>
        <v>0</v>
      </c>
      <c r="AK306" s="67">
        <f t="shared" si="499"/>
        <v>1023</v>
      </c>
      <c r="AL306" s="66"/>
      <c r="AM306" s="68">
        <f t="shared" si="475"/>
        <v>0</v>
      </c>
      <c r="AN306" s="67">
        <f t="shared" si="500"/>
        <v>727.10000000000014</v>
      </c>
      <c r="AO306" s="66"/>
      <c r="AP306" s="68">
        <f t="shared" si="476"/>
        <v>0</v>
      </c>
      <c r="AQ306" s="67">
        <f t="shared" si="501"/>
        <v>419.89999999999964</v>
      </c>
      <c r="AR306" s="66"/>
      <c r="AS306" s="68">
        <f t="shared" si="477"/>
        <v>0</v>
      </c>
      <c r="AT306" s="67">
        <f t="shared" si="502"/>
        <v>355.59999999999991</v>
      </c>
      <c r="AU306" s="66"/>
      <c r="AV306" s="66">
        <f t="shared" si="503"/>
        <v>0</v>
      </c>
      <c r="AW306" s="42">
        <f t="shared" si="504"/>
        <v>591.04000000000019</v>
      </c>
      <c r="AX306" s="66"/>
      <c r="AY306" s="66">
        <f t="shared" si="505"/>
        <v>0</v>
      </c>
      <c r="AZ306" s="67">
        <f t="shared" si="506"/>
        <v>1832.8</v>
      </c>
      <c r="BA306" s="66"/>
      <c r="BB306" s="68">
        <f t="shared" si="507"/>
        <v>0</v>
      </c>
      <c r="BC306" s="67">
        <f t="shared" si="508"/>
        <v>2830</v>
      </c>
      <c r="BD306" s="66"/>
      <c r="BE306" s="68">
        <f t="shared" si="509"/>
        <v>0</v>
      </c>
      <c r="BF306" s="67">
        <f t="shared" si="510"/>
        <v>516.60000000000036</v>
      </c>
      <c r="BG306" s="66"/>
      <c r="BH306" s="68">
        <f t="shared" si="564"/>
        <v>0</v>
      </c>
      <c r="BI306" s="67">
        <f t="shared" si="565"/>
        <v>8527.6000000000022</v>
      </c>
      <c r="BJ306" s="66"/>
      <c r="BK306" s="68">
        <f t="shared" si="511"/>
        <v>37.200000000000003</v>
      </c>
      <c r="BL306" s="67">
        <f t="shared" si="512"/>
        <v>5278.8</v>
      </c>
      <c r="BM306" s="66"/>
      <c r="BN306" s="68">
        <f t="shared" si="513"/>
        <v>0</v>
      </c>
      <c r="BO306" s="67">
        <f t="shared" si="514"/>
        <v>6411.4000000000005</v>
      </c>
      <c r="BP306" s="66"/>
      <c r="BQ306" s="68">
        <f t="shared" si="515"/>
        <v>0</v>
      </c>
      <c r="BR306" s="67">
        <f t="shared" si="516"/>
        <v>18465.399999999994</v>
      </c>
      <c r="BS306" s="66"/>
      <c r="BT306" s="66">
        <f t="shared" si="478"/>
        <v>120</v>
      </c>
      <c r="BU306" s="67">
        <f t="shared" si="566"/>
        <v>69784</v>
      </c>
      <c r="BV306" s="66"/>
      <c r="BW306" s="66">
        <f t="shared" si="479"/>
        <v>120</v>
      </c>
      <c r="BX306" s="67">
        <f t="shared" si="551"/>
        <v>52922</v>
      </c>
      <c r="BY306" s="66"/>
      <c r="BZ306" s="66">
        <f t="shared" si="480"/>
        <v>120</v>
      </c>
      <c r="CA306" s="67">
        <f t="shared" si="567"/>
        <v>63158</v>
      </c>
      <c r="CB306" s="66"/>
      <c r="CC306" s="66">
        <f t="shared" si="517"/>
        <v>0</v>
      </c>
      <c r="CD306" s="67">
        <f t="shared" si="467"/>
        <v>269.25</v>
      </c>
      <c r="CE306" s="66"/>
      <c r="CF306" s="66">
        <f t="shared" si="518"/>
        <v>0</v>
      </c>
      <c r="CG306" s="67">
        <f t="shared" si="519"/>
        <v>6982.9</v>
      </c>
      <c r="CH306" s="66"/>
      <c r="CI306" s="66">
        <f t="shared" si="481"/>
        <v>0</v>
      </c>
      <c r="CJ306" s="67">
        <f t="shared" si="520"/>
        <v>8750</v>
      </c>
      <c r="CK306" s="66"/>
      <c r="CL306" s="68">
        <f t="shared" si="521"/>
        <v>0</v>
      </c>
      <c r="CM306" s="79">
        <f t="shared" si="522"/>
        <v>4864</v>
      </c>
      <c r="CN306" s="66"/>
      <c r="CO306" s="68">
        <f t="shared" si="462"/>
        <v>0</v>
      </c>
      <c r="CP306" s="79">
        <f t="shared" si="523"/>
        <v>3955</v>
      </c>
      <c r="CQ306" s="66"/>
      <c r="CR306" s="140">
        <f t="shared" si="482"/>
        <v>0</v>
      </c>
      <c r="CS306" s="79">
        <f t="shared" si="457"/>
        <v>6656</v>
      </c>
      <c r="CT306" s="66"/>
      <c r="CU306" s="68">
        <f t="shared" si="483"/>
        <v>0</v>
      </c>
      <c r="CV306" s="79">
        <f t="shared" si="524"/>
        <v>7769</v>
      </c>
      <c r="CW306" s="66"/>
      <c r="CX306" s="66">
        <f t="shared" si="463"/>
        <v>0</v>
      </c>
      <c r="CY306" s="40">
        <f t="shared" si="563"/>
        <v>6582</v>
      </c>
      <c r="CZ306" s="65"/>
      <c r="DA306" s="66">
        <f t="shared" si="525"/>
        <v>0</v>
      </c>
      <c r="DB306" s="67">
        <f t="shared" si="552"/>
        <v>38056</v>
      </c>
      <c r="DC306" s="66"/>
      <c r="DD306" s="66">
        <f t="shared" si="526"/>
        <v>0</v>
      </c>
      <c r="DE306" s="67">
        <f t="shared" si="553"/>
        <v>34827</v>
      </c>
      <c r="DF306" s="66"/>
      <c r="DG306" s="69">
        <f t="shared" si="527"/>
        <v>0</v>
      </c>
      <c r="DH306" s="67">
        <f t="shared" si="561"/>
        <v>32185</v>
      </c>
      <c r="DI306" s="66"/>
      <c r="DJ306" s="66">
        <f t="shared" si="484"/>
        <v>0</v>
      </c>
      <c r="DK306" s="67">
        <f t="shared" si="528"/>
        <v>3139</v>
      </c>
      <c r="DL306" s="210"/>
      <c r="DM306" s="206">
        <f t="shared" si="485"/>
        <v>0</v>
      </c>
      <c r="DN306" s="25">
        <f t="shared" si="486"/>
        <v>0</v>
      </c>
      <c r="DO306" s="5"/>
      <c r="DP306" s="43">
        <f t="shared" si="487"/>
        <v>0</v>
      </c>
      <c r="DQ306" s="27">
        <f t="shared" si="529"/>
        <v>7039.5</v>
      </c>
      <c r="DR306" s="5"/>
      <c r="DS306" s="43">
        <f t="shared" si="488"/>
        <v>0</v>
      </c>
      <c r="DT306" s="27">
        <f t="shared" si="530"/>
        <v>4846</v>
      </c>
      <c r="DU306" s="5"/>
      <c r="DV306" s="43">
        <f t="shared" si="489"/>
        <v>0</v>
      </c>
      <c r="DW306" s="27">
        <f t="shared" si="531"/>
        <v>4835</v>
      </c>
      <c r="DX306" s="5"/>
      <c r="DY306" s="22">
        <f t="shared" si="490"/>
        <v>0</v>
      </c>
      <c r="DZ306" s="25">
        <f t="shared" si="532"/>
        <v>523</v>
      </c>
      <c r="EA306" s="22"/>
      <c r="EB306" s="22">
        <f t="shared" si="491"/>
        <v>0</v>
      </c>
      <c r="EC306" s="28">
        <f t="shared" si="533"/>
        <v>369</v>
      </c>
      <c r="ED306" s="5"/>
      <c r="EE306" s="43">
        <f t="shared" si="568"/>
        <v>0</v>
      </c>
      <c r="EF306" s="27">
        <f t="shared" si="534"/>
        <v>4769</v>
      </c>
      <c r="EG306" s="66"/>
      <c r="EH306" s="66">
        <f t="shared" si="492"/>
        <v>0</v>
      </c>
      <c r="EI306" s="67">
        <f t="shared" si="535"/>
        <v>24537</v>
      </c>
      <c r="EJ306" s="66"/>
      <c r="EK306" s="66">
        <f t="shared" si="493"/>
        <v>0</v>
      </c>
      <c r="EL306" s="67">
        <f t="shared" si="536"/>
        <v>23167</v>
      </c>
      <c r="EM306" s="110">
        <f t="shared" si="537"/>
        <v>123328.47634399997</v>
      </c>
    </row>
    <row r="307" spans="1:150" s="36" customFormat="1" ht="11.25" customHeight="1" x14ac:dyDescent="0.25">
      <c r="A307" s="169">
        <v>46060</v>
      </c>
      <c r="B307" s="193">
        <v>46060</v>
      </c>
      <c r="C307" s="176">
        <v>8004955859</v>
      </c>
      <c r="D307" s="17" t="s">
        <v>282</v>
      </c>
      <c r="E307" s="18">
        <v>60</v>
      </c>
      <c r="F307" s="19">
        <v>0.5</v>
      </c>
      <c r="G307" s="20">
        <v>191516092181</v>
      </c>
      <c r="H307" s="66"/>
      <c r="I307" s="41">
        <f t="shared" si="469"/>
        <v>0</v>
      </c>
      <c r="J307" s="48">
        <f t="shared" si="556"/>
        <v>84399</v>
      </c>
      <c r="K307" s="66"/>
      <c r="L307" s="41">
        <f t="shared" si="460"/>
        <v>0</v>
      </c>
      <c r="M307" s="48">
        <f t="shared" si="562"/>
        <v>231360</v>
      </c>
      <c r="N307" s="66"/>
      <c r="O307" s="41">
        <f t="shared" si="470"/>
        <v>0</v>
      </c>
      <c r="P307" s="48">
        <f t="shared" si="558"/>
        <v>78276</v>
      </c>
      <c r="Q307" s="66"/>
      <c r="R307" s="66">
        <f t="shared" si="471"/>
        <v>0</v>
      </c>
      <c r="S307" s="67">
        <f t="shared" si="559"/>
        <v>20110</v>
      </c>
      <c r="T307" s="66"/>
      <c r="U307" s="66">
        <f t="shared" si="494"/>
        <v>0</v>
      </c>
      <c r="V307" s="67">
        <f t="shared" si="495"/>
        <v>53016.200000000004</v>
      </c>
      <c r="W307" s="136"/>
      <c r="X307" s="69">
        <f t="shared" si="472"/>
        <v>0</v>
      </c>
      <c r="Y307" s="67">
        <f t="shared" si="560"/>
        <v>8674.2999999999993</v>
      </c>
      <c r="Z307" s="66"/>
      <c r="AA307" s="68">
        <f t="shared" si="550"/>
        <v>0</v>
      </c>
      <c r="AB307" s="67">
        <f t="shared" si="496"/>
        <v>2108.5</v>
      </c>
      <c r="AC307" s="66"/>
      <c r="AD307" s="66">
        <f t="shared" si="461"/>
        <v>0</v>
      </c>
      <c r="AE307" s="67">
        <f t="shared" si="497"/>
        <v>5946.2</v>
      </c>
      <c r="AF307" s="66"/>
      <c r="AG307" s="78">
        <f t="shared" si="473"/>
        <v>0</v>
      </c>
      <c r="AH307" s="79">
        <f t="shared" si="498"/>
        <v>8286.2999999999993</v>
      </c>
      <c r="AI307" s="66"/>
      <c r="AJ307" s="68">
        <f t="shared" si="474"/>
        <v>0</v>
      </c>
      <c r="AK307" s="67">
        <f t="shared" si="499"/>
        <v>1023</v>
      </c>
      <c r="AL307" s="66"/>
      <c r="AM307" s="68">
        <f t="shared" si="475"/>
        <v>0</v>
      </c>
      <c r="AN307" s="67">
        <f t="shared" si="500"/>
        <v>727.10000000000014</v>
      </c>
      <c r="AO307" s="66"/>
      <c r="AP307" s="68">
        <f t="shared" si="476"/>
        <v>0</v>
      </c>
      <c r="AQ307" s="67">
        <f t="shared" si="501"/>
        <v>419.89999999999964</v>
      </c>
      <c r="AR307" s="66"/>
      <c r="AS307" s="68">
        <f t="shared" si="477"/>
        <v>0</v>
      </c>
      <c r="AT307" s="67">
        <f t="shared" si="502"/>
        <v>355.59999999999991</v>
      </c>
      <c r="AU307" s="66"/>
      <c r="AV307" s="66">
        <f t="shared" si="503"/>
        <v>0</v>
      </c>
      <c r="AW307" s="42">
        <f t="shared" si="504"/>
        <v>591.04000000000019</v>
      </c>
      <c r="AX307" s="66"/>
      <c r="AY307" s="66">
        <f t="shared" si="505"/>
        <v>0</v>
      </c>
      <c r="AZ307" s="67">
        <f t="shared" si="506"/>
        <v>1832.8</v>
      </c>
      <c r="BA307" s="66"/>
      <c r="BB307" s="68">
        <f t="shared" si="507"/>
        <v>37.200000000000003</v>
      </c>
      <c r="BC307" s="67">
        <f t="shared" si="508"/>
        <v>2792.8</v>
      </c>
      <c r="BD307" s="66"/>
      <c r="BE307" s="68">
        <f t="shared" si="509"/>
        <v>0</v>
      </c>
      <c r="BF307" s="67">
        <f t="shared" si="510"/>
        <v>516.60000000000036</v>
      </c>
      <c r="BG307" s="66"/>
      <c r="BH307" s="68">
        <f t="shared" si="564"/>
        <v>0</v>
      </c>
      <c r="BI307" s="67">
        <f t="shared" si="565"/>
        <v>8527.6000000000022</v>
      </c>
      <c r="BJ307" s="66"/>
      <c r="BK307" s="68">
        <f t="shared" si="511"/>
        <v>0</v>
      </c>
      <c r="BL307" s="67">
        <f t="shared" si="512"/>
        <v>5278.8</v>
      </c>
      <c r="BM307" s="66"/>
      <c r="BN307" s="68">
        <f t="shared" si="513"/>
        <v>0</v>
      </c>
      <c r="BO307" s="67">
        <f t="shared" si="514"/>
        <v>6411.4000000000005</v>
      </c>
      <c r="BP307" s="66"/>
      <c r="BQ307" s="68">
        <f t="shared" si="515"/>
        <v>0</v>
      </c>
      <c r="BR307" s="67">
        <f t="shared" si="516"/>
        <v>18465.399999999994</v>
      </c>
      <c r="BS307" s="66"/>
      <c r="BT307" s="66">
        <f t="shared" si="478"/>
        <v>120</v>
      </c>
      <c r="BU307" s="67">
        <f t="shared" si="566"/>
        <v>69664</v>
      </c>
      <c r="BV307" s="66"/>
      <c r="BW307" s="66">
        <f t="shared" si="479"/>
        <v>120</v>
      </c>
      <c r="BX307" s="67">
        <f t="shared" si="551"/>
        <v>52802</v>
      </c>
      <c r="BY307" s="66"/>
      <c r="BZ307" s="66">
        <f t="shared" si="480"/>
        <v>120</v>
      </c>
      <c r="CA307" s="67">
        <f t="shared" si="567"/>
        <v>63038</v>
      </c>
      <c r="CB307" s="66"/>
      <c r="CC307" s="66">
        <f t="shared" si="517"/>
        <v>0</v>
      </c>
      <c r="CD307" s="67">
        <f t="shared" si="467"/>
        <v>269.25</v>
      </c>
      <c r="CE307" s="66"/>
      <c r="CF307" s="66">
        <f t="shared" si="518"/>
        <v>0</v>
      </c>
      <c r="CG307" s="67">
        <f t="shared" si="519"/>
        <v>6982.9</v>
      </c>
      <c r="CH307" s="66"/>
      <c r="CI307" s="66">
        <f t="shared" si="481"/>
        <v>0</v>
      </c>
      <c r="CJ307" s="67">
        <f t="shared" si="520"/>
        <v>8750</v>
      </c>
      <c r="CK307" s="66"/>
      <c r="CL307" s="68">
        <f t="shared" si="521"/>
        <v>0</v>
      </c>
      <c r="CM307" s="79">
        <f t="shared" si="522"/>
        <v>4864</v>
      </c>
      <c r="CN307" s="66"/>
      <c r="CO307" s="68">
        <f t="shared" si="462"/>
        <v>0</v>
      </c>
      <c r="CP307" s="79">
        <f t="shared" si="523"/>
        <v>3955</v>
      </c>
      <c r="CQ307" s="66"/>
      <c r="CR307" s="140">
        <f t="shared" si="482"/>
        <v>0</v>
      </c>
      <c r="CS307" s="79">
        <f t="shared" si="457"/>
        <v>6656</v>
      </c>
      <c r="CT307" s="66"/>
      <c r="CU307" s="68">
        <f t="shared" si="483"/>
        <v>0</v>
      </c>
      <c r="CV307" s="79">
        <f t="shared" si="524"/>
        <v>7769</v>
      </c>
      <c r="CW307" s="66"/>
      <c r="CX307" s="66">
        <f t="shared" si="463"/>
        <v>0</v>
      </c>
      <c r="CY307" s="40">
        <f t="shared" si="563"/>
        <v>6582</v>
      </c>
      <c r="CZ307" s="65"/>
      <c r="DA307" s="66">
        <f t="shared" si="525"/>
        <v>0</v>
      </c>
      <c r="DB307" s="67">
        <f t="shared" si="552"/>
        <v>38056</v>
      </c>
      <c r="DC307" s="66"/>
      <c r="DD307" s="66">
        <f t="shared" si="526"/>
        <v>0</v>
      </c>
      <c r="DE307" s="67">
        <f t="shared" si="553"/>
        <v>34827</v>
      </c>
      <c r="DF307" s="66"/>
      <c r="DG307" s="69">
        <f t="shared" si="527"/>
        <v>0</v>
      </c>
      <c r="DH307" s="67">
        <f t="shared" si="561"/>
        <v>32185</v>
      </c>
      <c r="DI307" s="66"/>
      <c r="DJ307" s="66">
        <f t="shared" si="484"/>
        <v>0</v>
      </c>
      <c r="DK307" s="67">
        <f t="shared" si="528"/>
        <v>3139</v>
      </c>
      <c r="DL307" s="210"/>
      <c r="DM307" s="206">
        <f t="shared" si="485"/>
        <v>0</v>
      </c>
      <c r="DN307" s="25">
        <f t="shared" si="486"/>
        <v>0</v>
      </c>
      <c r="DO307" s="5"/>
      <c r="DP307" s="43">
        <f t="shared" si="487"/>
        <v>0</v>
      </c>
      <c r="DQ307" s="27">
        <f t="shared" si="529"/>
        <v>7039.5</v>
      </c>
      <c r="DR307" s="5"/>
      <c r="DS307" s="43">
        <f t="shared" si="488"/>
        <v>0</v>
      </c>
      <c r="DT307" s="27">
        <f t="shared" si="530"/>
        <v>4846</v>
      </c>
      <c r="DU307" s="5"/>
      <c r="DV307" s="43">
        <f t="shared" si="489"/>
        <v>0</v>
      </c>
      <c r="DW307" s="27">
        <f t="shared" si="531"/>
        <v>4835</v>
      </c>
      <c r="DX307" s="5"/>
      <c r="DY307" s="22">
        <f t="shared" si="490"/>
        <v>0</v>
      </c>
      <c r="DZ307" s="25">
        <f t="shared" si="532"/>
        <v>523</v>
      </c>
      <c r="EA307" s="22"/>
      <c r="EB307" s="22">
        <f t="shared" si="491"/>
        <v>0</v>
      </c>
      <c r="EC307" s="28">
        <f t="shared" si="533"/>
        <v>369</v>
      </c>
      <c r="ED307" s="5"/>
      <c r="EE307" s="43">
        <f t="shared" si="568"/>
        <v>0</v>
      </c>
      <c r="EF307" s="27">
        <f t="shared" si="534"/>
        <v>4769</v>
      </c>
      <c r="EG307" s="66"/>
      <c r="EH307" s="66">
        <f t="shared" si="492"/>
        <v>0</v>
      </c>
      <c r="EI307" s="67">
        <f t="shared" si="535"/>
        <v>24537</v>
      </c>
      <c r="EJ307" s="66"/>
      <c r="EK307" s="66">
        <f t="shared" si="493"/>
        <v>0</v>
      </c>
      <c r="EL307" s="67">
        <f t="shared" si="536"/>
        <v>23167</v>
      </c>
      <c r="EM307" s="110">
        <f t="shared" si="537"/>
        <v>123302.50630399998</v>
      </c>
    </row>
    <row r="308" spans="1:150" s="33" customFormat="1" ht="11.25" customHeight="1" x14ac:dyDescent="0.25">
      <c r="A308" s="169">
        <v>46060</v>
      </c>
      <c r="B308" s="193">
        <v>46067</v>
      </c>
      <c r="C308" s="176">
        <v>8004955861</v>
      </c>
      <c r="D308" s="17" t="s">
        <v>283</v>
      </c>
      <c r="E308" s="18">
        <v>60</v>
      </c>
      <c r="F308" s="19">
        <v>0.5</v>
      </c>
      <c r="G308" s="20">
        <v>191516092037</v>
      </c>
      <c r="H308" s="66"/>
      <c r="I308" s="41">
        <f t="shared" si="469"/>
        <v>0</v>
      </c>
      <c r="J308" s="48">
        <f t="shared" si="556"/>
        <v>84399</v>
      </c>
      <c r="K308" s="66"/>
      <c r="L308" s="41">
        <f t="shared" si="460"/>
        <v>0</v>
      </c>
      <c r="M308" s="48">
        <f t="shared" si="562"/>
        <v>231360</v>
      </c>
      <c r="N308" s="66"/>
      <c r="O308" s="41">
        <f t="shared" si="470"/>
        <v>0</v>
      </c>
      <c r="P308" s="48">
        <f t="shared" si="558"/>
        <v>78276</v>
      </c>
      <c r="Q308" s="66"/>
      <c r="R308" s="66">
        <f t="shared" si="471"/>
        <v>0</v>
      </c>
      <c r="S308" s="67">
        <f t="shared" si="559"/>
        <v>20110</v>
      </c>
      <c r="T308" s="66"/>
      <c r="U308" s="66">
        <f t="shared" si="494"/>
        <v>0</v>
      </c>
      <c r="V308" s="67">
        <f t="shared" si="495"/>
        <v>53016.200000000004</v>
      </c>
      <c r="W308" s="136"/>
      <c r="X308" s="69">
        <f t="shared" si="472"/>
        <v>0</v>
      </c>
      <c r="Y308" s="67">
        <f t="shared" si="560"/>
        <v>8674.2999999999993</v>
      </c>
      <c r="Z308" s="66"/>
      <c r="AA308" s="68">
        <f t="shared" si="550"/>
        <v>0</v>
      </c>
      <c r="AB308" s="67">
        <f t="shared" si="496"/>
        <v>2108.5</v>
      </c>
      <c r="AC308" s="66"/>
      <c r="AD308" s="66">
        <f t="shared" si="461"/>
        <v>0</v>
      </c>
      <c r="AE308" s="67">
        <f t="shared" si="497"/>
        <v>5946.2</v>
      </c>
      <c r="AF308" s="66"/>
      <c r="AG308" s="78">
        <f t="shared" si="473"/>
        <v>0</v>
      </c>
      <c r="AH308" s="79">
        <f t="shared" si="498"/>
        <v>8286.2999999999993</v>
      </c>
      <c r="AI308" s="66"/>
      <c r="AJ308" s="68">
        <f t="shared" si="474"/>
        <v>0</v>
      </c>
      <c r="AK308" s="67">
        <f t="shared" si="499"/>
        <v>1023</v>
      </c>
      <c r="AL308" s="66"/>
      <c r="AM308" s="68">
        <f t="shared" si="475"/>
        <v>0</v>
      </c>
      <c r="AN308" s="67">
        <f t="shared" si="500"/>
        <v>727.10000000000014</v>
      </c>
      <c r="AO308" s="66"/>
      <c r="AP308" s="68">
        <f t="shared" si="476"/>
        <v>0</v>
      </c>
      <c r="AQ308" s="67">
        <f t="shared" si="501"/>
        <v>419.89999999999964</v>
      </c>
      <c r="AR308" s="66"/>
      <c r="AS308" s="68">
        <f t="shared" si="477"/>
        <v>0</v>
      </c>
      <c r="AT308" s="67">
        <f t="shared" si="502"/>
        <v>355.59999999999991</v>
      </c>
      <c r="AU308" s="66"/>
      <c r="AV308" s="66">
        <f t="shared" si="503"/>
        <v>0</v>
      </c>
      <c r="AW308" s="42">
        <f t="shared" si="504"/>
        <v>591.04000000000019</v>
      </c>
      <c r="AX308" s="66"/>
      <c r="AY308" s="66">
        <f t="shared" si="505"/>
        <v>0</v>
      </c>
      <c r="AZ308" s="67">
        <f t="shared" si="506"/>
        <v>1832.8</v>
      </c>
      <c r="BA308" s="66"/>
      <c r="BB308" s="68">
        <f t="shared" si="507"/>
        <v>0</v>
      </c>
      <c r="BC308" s="67">
        <f t="shared" si="508"/>
        <v>2792.8</v>
      </c>
      <c r="BD308" s="66"/>
      <c r="BE308" s="68">
        <f t="shared" si="509"/>
        <v>37.200000000000003</v>
      </c>
      <c r="BF308" s="67">
        <f t="shared" si="510"/>
        <v>479.40000000000038</v>
      </c>
      <c r="BG308" s="66"/>
      <c r="BH308" s="68">
        <f t="shared" si="564"/>
        <v>0</v>
      </c>
      <c r="BI308" s="67">
        <f t="shared" si="565"/>
        <v>8527.6000000000022</v>
      </c>
      <c r="BJ308" s="66"/>
      <c r="BK308" s="68">
        <f t="shared" si="511"/>
        <v>0</v>
      </c>
      <c r="BL308" s="67">
        <f t="shared" si="512"/>
        <v>5278.8</v>
      </c>
      <c r="BM308" s="66"/>
      <c r="BN308" s="68">
        <f t="shared" si="513"/>
        <v>0</v>
      </c>
      <c r="BO308" s="67">
        <f t="shared" si="514"/>
        <v>6411.4000000000005</v>
      </c>
      <c r="BP308" s="66"/>
      <c r="BQ308" s="68">
        <f t="shared" si="515"/>
        <v>0</v>
      </c>
      <c r="BR308" s="67">
        <f t="shared" si="516"/>
        <v>18465.399999999994</v>
      </c>
      <c r="BS308" s="66"/>
      <c r="BT308" s="66">
        <f t="shared" si="478"/>
        <v>120</v>
      </c>
      <c r="BU308" s="67">
        <f t="shared" si="566"/>
        <v>69544</v>
      </c>
      <c r="BV308" s="66"/>
      <c r="BW308" s="66">
        <f t="shared" si="479"/>
        <v>120</v>
      </c>
      <c r="BX308" s="67">
        <f t="shared" si="551"/>
        <v>52682</v>
      </c>
      <c r="BY308" s="66"/>
      <c r="BZ308" s="66">
        <f t="shared" si="480"/>
        <v>120</v>
      </c>
      <c r="CA308" s="67">
        <f t="shared" si="567"/>
        <v>62918</v>
      </c>
      <c r="CB308" s="66"/>
      <c r="CC308" s="66">
        <f t="shared" si="517"/>
        <v>0</v>
      </c>
      <c r="CD308" s="67">
        <f t="shared" si="467"/>
        <v>269.25</v>
      </c>
      <c r="CE308" s="66"/>
      <c r="CF308" s="66">
        <f t="shared" si="518"/>
        <v>0</v>
      </c>
      <c r="CG308" s="67">
        <f t="shared" si="519"/>
        <v>6982.9</v>
      </c>
      <c r="CH308" s="66"/>
      <c r="CI308" s="66">
        <f t="shared" si="481"/>
        <v>0</v>
      </c>
      <c r="CJ308" s="67">
        <f t="shared" si="520"/>
        <v>8750</v>
      </c>
      <c r="CK308" s="66"/>
      <c r="CL308" s="68">
        <f t="shared" si="521"/>
        <v>0</v>
      </c>
      <c r="CM308" s="79">
        <f t="shared" si="522"/>
        <v>4864</v>
      </c>
      <c r="CN308" s="66"/>
      <c r="CO308" s="68">
        <f t="shared" si="462"/>
        <v>0</v>
      </c>
      <c r="CP308" s="79">
        <f t="shared" si="523"/>
        <v>3955</v>
      </c>
      <c r="CQ308" s="66"/>
      <c r="CR308" s="140">
        <f t="shared" si="482"/>
        <v>0</v>
      </c>
      <c r="CS308" s="79">
        <f t="shared" si="457"/>
        <v>6656</v>
      </c>
      <c r="CT308" s="66"/>
      <c r="CU308" s="68">
        <f t="shared" si="483"/>
        <v>0</v>
      </c>
      <c r="CV308" s="79">
        <f t="shared" si="524"/>
        <v>7769</v>
      </c>
      <c r="CW308" s="66"/>
      <c r="CX308" s="66">
        <f t="shared" si="463"/>
        <v>0</v>
      </c>
      <c r="CY308" s="40">
        <f t="shared" si="563"/>
        <v>6582</v>
      </c>
      <c r="CZ308" s="65"/>
      <c r="DA308" s="66">
        <f t="shared" si="525"/>
        <v>0</v>
      </c>
      <c r="DB308" s="67">
        <f t="shared" si="552"/>
        <v>38056</v>
      </c>
      <c r="DC308" s="66"/>
      <c r="DD308" s="66">
        <f t="shared" si="526"/>
        <v>0</v>
      </c>
      <c r="DE308" s="67">
        <f t="shared" si="553"/>
        <v>34827</v>
      </c>
      <c r="DF308" s="66"/>
      <c r="DG308" s="69">
        <f t="shared" si="527"/>
        <v>0</v>
      </c>
      <c r="DH308" s="67">
        <f t="shared" si="561"/>
        <v>32185</v>
      </c>
      <c r="DI308" s="66"/>
      <c r="DJ308" s="66">
        <f t="shared" si="484"/>
        <v>0</v>
      </c>
      <c r="DK308" s="67">
        <f t="shared" si="528"/>
        <v>3139</v>
      </c>
      <c r="DL308" s="210"/>
      <c r="DM308" s="206">
        <f t="shared" si="485"/>
        <v>0</v>
      </c>
      <c r="DN308" s="25">
        <f t="shared" si="486"/>
        <v>0</v>
      </c>
      <c r="DO308" s="5"/>
      <c r="DP308" s="43">
        <f t="shared" si="487"/>
        <v>0</v>
      </c>
      <c r="DQ308" s="27">
        <f t="shared" si="529"/>
        <v>7039.5</v>
      </c>
      <c r="DR308" s="5"/>
      <c r="DS308" s="43">
        <f t="shared" si="488"/>
        <v>0</v>
      </c>
      <c r="DT308" s="27">
        <f t="shared" si="530"/>
        <v>4846</v>
      </c>
      <c r="DU308" s="5"/>
      <c r="DV308" s="43">
        <f t="shared" si="489"/>
        <v>0</v>
      </c>
      <c r="DW308" s="27">
        <f t="shared" si="531"/>
        <v>4835</v>
      </c>
      <c r="DX308" s="5"/>
      <c r="DY308" s="22">
        <f t="shared" si="490"/>
        <v>0</v>
      </c>
      <c r="DZ308" s="25">
        <f t="shared" si="532"/>
        <v>523</v>
      </c>
      <c r="EA308" s="22"/>
      <c r="EB308" s="22">
        <f t="shared" si="491"/>
        <v>0</v>
      </c>
      <c r="EC308" s="28">
        <f t="shared" si="533"/>
        <v>369</v>
      </c>
      <c r="ED308" s="5"/>
      <c r="EE308" s="43">
        <f t="shared" si="568"/>
        <v>0</v>
      </c>
      <c r="EF308" s="27">
        <f t="shared" si="534"/>
        <v>4769</v>
      </c>
      <c r="EG308" s="66"/>
      <c r="EH308" s="66">
        <f t="shared" si="492"/>
        <v>0</v>
      </c>
      <c r="EI308" s="67">
        <f t="shared" si="535"/>
        <v>24537</v>
      </c>
      <c r="EJ308" s="66"/>
      <c r="EK308" s="66">
        <f t="shared" si="493"/>
        <v>0</v>
      </c>
      <c r="EL308" s="67">
        <f t="shared" si="536"/>
        <v>23167</v>
      </c>
      <c r="EM308" s="110">
        <f t="shared" si="537"/>
        <v>123229.56970399996</v>
      </c>
    </row>
    <row r="309" spans="1:150" s="33" customFormat="1" ht="11.25" customHeight="1" x14ac:dyDescent="0.25">
      <c r="A309" s="169">
        <v>46060</v>
      </c>
      <c r="B309" s="193">
        <v>46067</v>
      </c>
      <c r="C309" s="180">
        <v>8004955863</v>
      </c>
      <c r="D309" s="37" t="s">
        <v>284</v>
      </c>
      <c r="E309" s="38">
        <v>60</v>
      </c>
      <c r="F309" s="39">
        <v>10</v>
      </c>
      <c r="G309" s="40">
        <v>191516130241</v>
      </c>
      <c r="H309" s="66"/>
      <c r="I309" s="41">
        <f t="shared" si="469"/>
        <v>0</v>
      </c>
      <c r="J309" s="48">
        <f t="shared" si="556"/>
        <v>84399</v>
      </c>
      <c r="K309" s="66"/>
      <c r="L309" s="41">
        <f t="shared" si="460"/>
        <v>0</v>
      </c>
      <c r="M309" s="48">
        <f>M308+K309-L309-120</f>
        <v>231240</v>
      </c>
      <c r="N309" s="66"/>
      <c r="O309" s="41">
        <f t="shared" si="470"/>
        <v>0</v>
      </c>
      <c r="P309" s="48">
        <f t="shared" si="558"/>
        <v>78276</v>
      </c>
      <c r="Q309" s="66"/>
      <c r="R309" s="66">
        <f t="shared" si="471"/>
        <v>120</v>
      </c>
      <c r="S309" s="67">
        <f t="shared" si="559"/>
        <v>19990</v>
      </c>
      <c r="T309" s="66"/>
      <c r="U309" s="66">
        <f t="shared" si="494"/>
        <v>0</v>
      </c>
      <c r="V309" s="67">
        <f t="shared" si="495"/>
        <v>53016.200000000004</v>
      </c>
      <c r="W309" s="136"/>
      <c r="X309" s="69">
        <f t="shared" si="472"/>
        <v>0</v>
      </c>
      <c r="Y309" s="67">
        <f t="shared" si="560"/>
        <v>8674.2999999999993</v>
      </c>
      <c r="Z309" s="66"/>
      <c r="AA309" s="68">
        <f t="shared" si="550"/>
        <v>0</v>
      </c>
      <c r="AB309" s="67">
        <f t="shared" si="496"/>
        <v>2108.5</v>
      </c>
      <c r="AC309" s="66"/>
      <c r="AD309" s="66">
        <f t="shared" si="461"/>
        <v>0</v>
      </c>
      <c r="AE309" s="67">
        <f t="shared" si="497"/>
        <v>5946.2</v>
      </c>
      <c r="AF309" s="66"/>
      <c r="AG309" s="78">
        <f t="shared" si="473"/>
        <v>0</v>
      </c>
      <c r="AH309" s="79">
        <f t="shared" si="498"/>
        <v>8286.2999999999993</v>
      </c>
      <c r="AI309" s="66"/>
      <c r="AJ309" s="68">
        <f t="shared" si="474"/>
        <v>0</v>
      </c>
      <c r="AK309" s="67">
        <f t="shared" si="499"/>
        <v>1023</v>
      </c>
      <c r="AL309" s="66"/>
      <c r="AM309" s="68">
        <f t="shared" si="475"/>
        <v>0</v>
      </c>
      <c r="AN309" s="67">
        <f t="shared" si="500"/>
        <v>727.10000000000014</v>
      </c>
      <c r="AO309" s="66"/>
      <c r="AP309" s="68">
        <f t="shared" si="476"/>
        <v>0</v>
      </c>
      <c r="AQ309" s="67">
        <f t="shared" si="501"/>
        <v>419.89999999999964</v>
      </c>
      <c r="AR309" s="66"/>
      <c r="AS309" s="68">
        <f t="shared" si="477"/>
        <v>0</v>
      </c>
      <c r="AT309" s="67">
        <f t="shared" si="502"/>
        <v>355.59999999999991</v>
      </c>
      <c r="AU309" s="66"/>
      <c r="AV309" s="66">
        <f t="shared" si="503"/>
        <v>0</v>
      </c>
      <c r="AW309" s="42">
        <f t="shared" si="504"/>
        <v>591.04000000000019</v>
      </c>
      <c r="AX309" s="66"/>
      <c r="AY309" s="66">
        <f t="shared" si="505"/>
        <v>0</v>
      </c>
      <c r="AZ309" s="67">
        <f t="shared" si="506"/>
        <v>1832.8</v>
      </c>
      <c r="BA309" s="66"/>
      <c r="BB309" s="68">
        <f t="shared" si="507"/>
        <v>0</v>
      </c>
      <c r="BC309" s="67">
        <f t="shared" si="508"/>
        <v>2792.8</v>
      </c>
      <c r="BD309" s="66"/>
      <c r="BE309" s="68">
        <f t="shared" si="509"/>
        <v>0</v>
      </c>
      <c r="BF309" s="67">
        <f t="shared" si="510"/>
        <v>479.40000000000038</v>
      </c>
      <c r="BG309" s="66"/>
      <c r="BH309" s="68">
        <f t="shared" si="564"/>
        <v>0</v>
      </c>
      <c r="BI309" s="67">
        <f t="shared" si="565"/>
        <v>8527.6000000000022</v>
      </c>
      <c r="BJ309" s="66"/>
      <c r="BK309" s="68">
        <f t="shared" si="511"/>
        <v>0</v>
      </c>
      <c r="BL309" s="67">
        <f t="shared" si="512"/>
        <v>5278.8</v>
      </c>
      <c r="BM309" s="66"/>
      <c r="BN309" s="68">
        <f t="shared" si="513"/>
        <v>0</v>
      </c>
      <c r="BO309" s="67">
        <f t="shared" si="514"/>
        <v>6411.4000000000005</v>
      </c>
      <c r="BP309" s="66"/>
      <c r="BQ309" s="68">
        <f t="shared" si="515"/>
        <v>0</v>
      </c>
      <c r="BR309" s="67">
        <f t="shared" si="516"/>
        <v>18465.399999999994</v>
      </c>
      <c r="BS309" s="66"/>
      <c r="BT309" s="66">
        <f t="shared" si="478"/>
        <v>0</v>
      </c>
      <c r="BU309" s="67">
        <f t="shared" si="566"/>
        <v>69544</v>
      </c>
      <c r="BV309" s="66"/>
      <c r="BW309" s="66">
        <f t="shared" si="479"/>
        <v>0</v>
      </c>
      <c r="BX309" s="67">
        <f t="shared" ref="BX309:BX315" si="569">+BX308+BV309-BW309</f>
        <v>52682</v>
      </c>
      <c r="BY309" s="66"/>
      <c r="BZ309" s="66">
        <f t="shared" si="480"/>
        <v>0</v>
      </c>
      <c r="CA309" s="67">
        <f t="shared" si="567"/>
        <v>62918</v>
      </c>
      <c r="CB309" s="66"/>
      <c r="CC309" s="66">
        <f t="shared" si="517"/>
        <v>0</v>
      </c>
      <c r="CD309" s="67">
        <f t="shared" si="467"/>
        <v>269.25</v>
      </c>
      <c r="CE309" s="66"/>
      <c r="CF309" s="66">
        <f t="shared" si="518"/>
        <v>0</v>
      </c>
      <c r="CG309" s="67">
        <f t="shared" si="519"/>
        <v>6982.9</v>
      </c>
      <c r="CH309" s="66"/>
      <c r="CI309" s="66">
        <f t="shared" si="481"/>
        <v>0</v>
      </c>
      <c r="CJ309" s="67">
        <f t="shared" si="520"/>
        <v>8750</v>
      </c>
      <c r="CK309" s="66"/>
      <c r="CL309" s="68">
        <f t="shared" si="521"/>
        <v>0</v>
      </c>
      <c r="CM309" s="79">
        <f t="shared" si="522"/>
        <v>4864</v>
      </c>
      <c r="CN309" s="66"/>
      <c r="CO309" s="68">
        <f t="shared" si="462"/>
        <v>0</v>
      </c>
      <c r="CP309" s="79">
        <f t="shared" si="523"/>
        <v>3955</v>
      </c>
      <c r="CQ309" s="66"/>
      <c r="CR309" s="140">
        <f t="shared" si="482"/>
        <v>0</v>
      </c>
      <c r="CS309" s="79">
        <f t="shared" si="457"/>
        <v>6656</v>
      </c>
      <c r="CT309" s="66"/>
      <c r="CU309" s="68">
        <f t="shared" si="483"/>
        <v>0</v>
      </c>
      <c r="CV309" s="79">
        <f t="shared" si="524"/>
        <v>7769</v>
      </c>
      <c r="CW309" s="66"/>
      <c r="CX309" s="66">
        <f t="shared" si="463"/>
        <v>0</v>
      </c>
      <c r="CY309" s="40">
        <f t="shared" si="563"/>
        <v>6582</v>
      </c>
      <c r="CZ309" s="65"/>
      <c r="DA309" s="66">
        <f t="shared" si="525"/>
        <v>0</v>
      </c>
      <c r="DB309" s="67">
        <f t="shared" si="552"/>
        <v>38056</v>
      </c>
      <c r="DC309" s="66"/>
      <c r="DD309" s="66">
        <f t="shared" si="526"/>
        <v>0</v>
      </c>
      <c r="DE309" s="67">
        <f t="shared" si="553"/>
        <v>34827</v>
      </c>
      <c r="DF309" s="66"/>
      <c r="DG309" s="69">
        <f t="shared" si="527"/>
        <v>0</v>
      </c>
      <c r="DH309" s="67">
        <f t="shared" si="561"/>
        <v>32185</v>
      </c>
      <c r="DI309" s="66"/>
      <c r="DJ309" s="66">
        <f t="shared" si="484"/>
        <v>609</v>
      </c>
      <c r="DK309" s="67">
        <f t="shared" si="528"/>
        <v>2530</v>
      </c>
      <c r="DL309" s="210"/>
      <c r="DM309" s="206">
        <f t="shared" si="485"/>
        <v>0</v>
      </c>
      <c r="DN309" s="25">
        <f t="shared" si="486"/>
        <v>0</v>
      </c>
      <c r="DO309" s="5"/>
      <c r="DP309" s="43">
        <f t="shared" si="487"/>
        <v>0</v>
      </c>
      <c r="DQ309" s="27">
        <f t="shared" si="529"/>
        <v>7039.5</v>
      </c>
      <c r="DR309" s="5"/>
      <c r="DS309" s="43">
        <f t="shared" si="488"/>
        <v>0</v>
      </c>
      <c r="DT309" s="27">
        <f t="shared" si="530"/>
        <v>4846</v>
      </c>
      <c r="DU309" s="5"/>
      <c r="DV309" s="43">
        <f t="shared" si="489"/>
        <v>0</v>
      </c>
      <c r="DW309" s="27">
        <f t="shared" si="531"/>
        <v>4835</v>
      </c>
      <c r="DX309" s="5"/>
      <c r="DY309" s="22">
        <f t="shared" si="490"/>
        <v>0</v>
      </c>
      <c r="DZ309" s="25">
        <f t="shared" si="532"/>
        <v>523</v>
      </c>
      <c r="EA309" s="22"/>
      <c r="EB309" s="22">
        <f t="shared" si="491"/>
        <v>0</v>
      </c>
      <c r="EC309" s="28">
        <f t="shared" si="533"/>
        <v>369</v>
      </c>
      <c r="ED309" s="5"/>
      <c r="EE309" s="43">
        <f t="shared" si="568"/>
        <v>0</v>
      </c>
      <c r="EF309" s="27">
        <f t="shared" si="534"/>
        <v>4769</v>
      </c>
      <c r="EG309" s="66"/>
      <c r="EH309" s="66">
        <f t="shared" si="492"/>
        <v>120</v>
      </c>
      <c r="EI309" s="67">
        <f t="shared" si="535"/>
        <v>24417</v>
      </c>
      <c r="EJ309" s="66"/>
      <c r="EK309" s="66">
        <f t="shared" si="493"/>
        <v>120</v>
      </c>
      <c r="EL309" s="67">
        <f t="shared" si="536"/>
        <v>23047</v>
      </c>
      <c r="EM309" s="110">
        <f t="shared" si="537"/>
        <v>121074.49450399997</v>
      </c>
    </row>
    <row r="310" spans="1:150" s="36" customFormat="1" ht="11.25" customHeight="1" x14ac:dyDescent="0.25">
      <c r="A310" s="169">
        <v>46060</v>
      </c>
      <c r="B310" s="193">
        <v>46074</v>
      </c>
      <c r="C310" s="176">
        <v>8004955868</v>
      </c>
      <c r="D310" s="17" t="s">
        <v>285</v>
      </c>
      <c r="E310" s="18">
        <v>3600</v>
      </c>
      <c r="F310" s="19">
        <v>1</v>
      </c>
      <c r="G310" s="20">
        <v>191516041653</v>
      </c>
      <c r="H310" s="66"/>
      <c r="I310" s="41">
        <f t="shared" si="469"/>
        <v>0</v>
      </c>
      <c r="J310" s="48">
        <f t="shared" si="556"/>
        <v>84399</v>
      </c>
      <c r="K310" s="66"/>
      <c r="L310" s="41">
        <f t="shared" si="460"/>
        <v>0</v>
      </c>
      <c r="M310" s="48">
        <f t="shared" ref="M310:M346" si="570">M309+K310-L310</f>
        <v>231240</v>
      </c>
      <c r="N310" s="66"/>
      <c r="O310" s="41">
        <f t="shared" si="470"/>
        <v>0</v>
      </c>
      <c r="P310" s="48">
        <f t="shared" si="558"/>
        <v>78276</v>
      </c>
      <c r="Q310" s="66"/>
      <c r="R310" s="66">
        <f t="shared" si="471"/>
        <v>0</v>
      </c>
      <c r="S310" s="67">
        <f t="shared" si="559"/>
        <v>19990</v>
      </c>
      <c r="T310" s="66"/>
      <c r="U310" s="66">
        <f t="shared" si="494"/>
        <v>0</v>
      </c>
      <c r="V310" s="67">
        <f t="shared" si="495"/>
        <v>53016.200000000004</v>
      </c>
      <c r="W310" s="136"/>
      <c r="X310" s="69">
        <f t="shared" si="472"/>
        <v>0</v>
      </c>
      <c r="Y310" s="67">
        <f t="shared" si="560"/>
        <v>8674.2999999999993</v>
      </c>
      <c r="Z310" s="66"/>
      <c r="AA310" s="68">
        <f t="shared" si="550"/>
        <v>0</v>
      </c>
      <c r="AB310" s="67">
        <f t="shared" si="496"/>
        <v>2108.5</v>
      </c>
      <c r="AC310" s="66"/>
      <c r="AD310" s="66">
        <f t="shared" si="461"/>
        <v>0</v>
      </c>
      <c r="AE310" s="67">
        <f t="shared" si="497"/>
        <v>5946.2</v>
      </c>
      <c r="AF310" s="66"/>
      <c r="AG310" s="78">
        <f t="shared" si="473"/>
        <v>0</v>
      </c>
      <c r="AH310" s="79">
        <f t="shared" si="498"/>
        <v>8286.2999999999993</v>
      </c>
      <c r="AI310" s="66"/>
      <c r="AJ310" s="68">
        <f t="shared" si="474"/>
        <v>0</v>
      </c>
      <c r="AK310" s="67">
        <f t="shared" si="499"/>
        <v>1023</v>
      </c>
      <c r="AL310" s="66"/>
      <c r="AM310" s="68">
        <f t="shared" si="475"/>
        <v>0</v>
      </c>
      <c r="AN310" s="67">
        <f t="shared" si="500"/>
        <v>727.10000000000014</v>
      </c>
      <c r="AO310" s="66"/>
      <c r="AP310" s="68">
        <f t="shared" si="476"/>
        <v>0</v>
      </c>
      <c r="AQ310" s="67">
        <f t="shared" si="501"/>
        <v>419.89999999999964</v>
      </c>
      <c r="AR310" s="66"/>
      <c r="AS310" s="68">
        <f t="shared" si="477"/>
        <v>0</v>
      </c>
      <c r="AT310" s="67">
        <f t="shared" si="502"/>
        <v>355.59999999999991</v>
      </c>
      <c r="AU310" s="66"/>
      <c r="AV310" s="66">
        <f t="shared" si="503"/>
        <v>0</v>
      </c>
      <c r="AW310" s="42">
        <f t="shared" si="504"/>
        <v>591.04000000000019</v>
      </c>
      <c r="AX310" s="66"/>
      <c r="AY310" s="66">
        <f t="shared" si="505"/>
        <v>0</v>
      </c>
      <c r="AZ310" s="67">
        <f t="shared" si="506"/>
        <v>1832.8</v>
      </c>
      <c r="BA310" s="66"/>
      <c r="BB310" s="68">
        <f t="shared" si="507"/>
        <v>0</v>
      </c>
      <c r="BC310" s="67">
        <f t="shared" si="508"/>
        <v>2792.8</v>
      </c>
      <c r="BD310" s="66"/>
      <c r="BE310" s="68">
        <f t="shared" si="509"/>
        <v>0</v>
      </c>
      <c r="BF310" s="67">
        <f t="shared" si="510"/>
        <v>479.40000000000038</v>
      </c>
      <c r="BG310" s="66"/>
      <c r="BH310" s="68">
        <f t="shared" si="564"/>
        <v>0</v>
      </c>
      <c r="BI310" s="67">
        <f t="shared" si="565"/>
        <v>8527.6000000000022</v>
      </c>
      <c r="BJ310" s="66"/>
      <c r="BK310" s="68">
        <f t="shared" si="511"/>
        <v>0</v>
      </c>
      <c r="BL310" s="67">
        <f t="shared" si="512"/>
        <v>5278.8</v>
      </c>
      <c r="BM310" s="66"/>
      <c r="BN310" s="68">
        <f t="shared" si="513"/>
        <v>0</v>
      </c>
      <c r="BO310" s="67">
        <f t="shared" si="514"/>
        <v>6411.4000000000005</v>
      </c>
      <c r="BP310" s="66"/>
      <c r="BQ310" s="68">
        <f t="shared" si="515"/>
        <v>4032.0000000000005</v>
      </c>
      <c r="BR310" s="67">
        <f t="shared" si="516"/>
        <v>14433.399999999994</v>
      </c>
      <c r="BS310" s="66"/>
      <c r="BT310" s="66">
        <f t="shared" si="478"/>
        <v>7200</v>
      </c>
      <c r="BU310" s="67">
        <f t="shared" si="566"/>
        <v>62344</v>
      </c>
      <c r="BV310" s="66"/>
      <c r="BW310" s="66">
        <f t="shared" si="479"/>
        <v>7200</v>
      </c>
      <c r="BX310" s="67">
        <f t="shared" si="569"/>
        <v>45482</v>
      </c>
      <c r="BY310" s="66"/>
      <c r="BZ310" s="66">
        <f t="shared" si="480"/>
        <v>7200</v>
      </c>
      <c r="CA310" s="67">
        <f t="shared" si="567"/>
        <v>55718</v>
      </c>
      <c r="CB310" s="66"/>
      <c r="CC310" s="66">
        <f t="shared" si="517"/>
        <v>0</v>
      </c>
      <c r="CD310" s="67">
        <f t="shared" si="467"/>
        <v>269.25</v>
      </c>
      <c r="CE310" s="66"/>
      <c r="CF310" s="66">
        <f t="shared" si="518"/>
        <v>0</v>
      </c>
      <c r="CG310" s="67">
        <f t="shared" si="519"/>
        <v>6982.9</v>
      </c>
      <c r="CH310" s="66"/>
      <c r="CI310" s="66">
        <f t="shared" si="481"/>
        <v>0</v>
      </c>
      <c r="CJ310" s="67">
        <f t="shared" si="520"/>
        <v>8750</v>
      </c>
      <c r="CK310" s="66"/>
      <c r="CL310" s="68">
        <f t="shared" si="521"/>
        <v>0</v>
      </c>
      <c r="CM310" s="79">
        <f t="shared" si="522"/>
        <v>4864</v>
      </c>
      <c r="CN310" s="66"/>
      <c r="CO310" s="68">
        <f t="shared" si="462"/>
        <v>0</v>
      </c>
      <c r="CP310" s="79">
        <f t="shared" si="523"/>
        <v>3955</v>
      </c>
      <c r="CQ310" s="66"/>
      <c r="CR310" s="140">
        <f t="shared" si="482"/>
        <v>0</v>
      </c>
      <c r="CS310" s="79">
        <f t="shared" ref="CS310:CS373" si="571">+CS309+CQ310-CR310</f>
        <v>6656</v>
      </c>
      <c r="CT310" s="66"/>
      <c r="CU310" s="68">
        <f t="shared" si="483"/>
        <v>0</v>
      </c>
      <c r="CV310" s="79">
        <f t="shared" si="524"/>
        <v>7769</v>
      </c>
      <c r="CW310" s="66"/>
      <c r="CX310" s="66">
        <f t="shared" si="463"/>
        <v>0</v>
      </c>
      <c r="CY310" s="40">
        <f t="shared" si="563"/>
        <v>6582</v>
      </c>
      <c r="CZ310" s="65"/>
      <c r="DA310" s="66">
        <f t="shared" si="525"/>
        <v>0</v>
      </c>
      <c r="DB310" s="67">
        <f t="shared" ref="DB310:DB332" si="572">+DB309+CZ310-DA310</f>
        <v>38056</v>
      </c>
      <c r="DC310" s="66"/>
      <c r="DD310" s="66">
        <f t="shared" si="526"/>
        <v>0</v>
      </c>
      <c r="DE310" s="67">
        <f t="shared" ref="DE310:DE332" si="573">+DE309+DC310-DD310</f>
        <v>34827</v>
      </c>
      <c r="DF310" s="66"/>
      <c r="DG310" s="69">
        <f t="shared" si="527"/>
        <v>0</v>
      </c>
      <c r="DH310" s="67">
        <f t="shared" si="561"/>
        <v>32185</v>
      </c>
      <c r="DI310" s="66"/>
      <c r="DJ310" s="66">
        <f t="shared" si="484"/>
        <v>0</v>
      </c>
      <c r="DK310" s="67">
        <f t="shared" si="528"/>
        <v>2530</v>
      </c>
      <c r="DL310" s="210"/>
      <c r="DM310" s="206">
        <f t="shared" si="485"/>
        <v>0</v>
      </c>
      <c r="DN310" s="25">
        <f t="shared" si="486"/>
        <v>0</v>
      </c>
      <c r="DO310" s="5"/>
      <c r="DP310" s="43">
        <f t="shared" si="487"/>
        <v>0</v>
      </c>
      <c r="DQ310" s="27">
        <f t="shared" si="529"/>
        <v>7039.5</v>
      </c>
      <c r="DR310" s="5"/>
      <c r="DS310" s="43">
        <f t="shared" si="488"/>
        <v>0</v>
      </c>
      <c r="DT310" s="27">
        <f t="shared" si="530"/>
        <v>4846</v>
      </c>
      <c r="DU310" s="5"/>
      <c r="DV310" s="43">
        <f t="shared" si="489"/>
        <v>0</v>
      </c>
      <c r="DW310" s="27">
        <f t="shared" si="531"/>
        <v>4835</v>
      </c>
      <c r="DX310" s="5"/>
      <c r="DY310" s="22">
        <f t="shared" si="490"/>
        <v>0</v>
      </c>
      <c r="DZ310" s="25">
        <f t="shared" si="532"/>
        <v>523</v>
      </c>
      <c r="EA310" s="22"/>
      <c r="EB310" s="22">
        <f t="shared" si="491"/>
        <v>0</v>
      </c>
      <c r="EC310" s="28">
        <f t="shared" si="533"/>
        <v>369</v>
      </c>
      <c r="ED310" s="5"/>
      <c r="EE310" s="43">
        <f t="shared" si="568"/>
        <v>0</v>
      </c>
      <c r="EF310" s="27">
        <f t="shared" si="534"/>
        <v>4769</v>
      </c>
      <c r="EG310" s="66"/>
      <c r="EH310" s="66">
        <f t="shared" si="492"/>
        <v>0</v>
      </c>
      <c r="EI310" s="67">
        <f t="shared" si="535"/>
        <v>24417</v>
      </c>
      <c r="EJ310" s="66"/>
      <c r="EK310" s="66">
        <f t="shared" si="493"/>
        <v>0</v>
      </c>
      <c r="EL310" s="67">
        <f t="shared" si="536"/>
        <v>23047</v>
      </c>
      <c r="EM310" s="110">
        <f t="shared" si="537"/>
        <v>120099.46630399997</v>
      </c>
      <c r="EN310" s="7"/>
      <c r="EO310" s="7"/>
      <c r="EP310" s="7"/>
      <c r="EQ310" s="7"/>
      <c r="ER310" s="7"/>
      <c r="ES310" s="7"/>
      <c r="ET310" s="7"/>
    </row>
    <row r="311" spans="1:150" s="36" customFormat="1" ht="11.25" customHeight="1" x14ac:dyDescent="0.25">
      <c r="A311" s="169">
        <v>46060</v>
      </c>
      <c r="B311" s="193">
        <v>46067</v>
      </c>
      <c r="C311" s="176">
        <v>8004957170</v>
      </c>
      <c r="D311" s="17" t="s">
        <v>38</v>
      </c>
      <c r="E311" s="18">
        <v>510</v>
      </c>
      <c r="F311" s="19">
        <v>5</v>
      </c>
      <c r="G311" s="20">
        <v>191516042025</v>
      </c>
      <c r="H311" s="66"/>
      <c r="I311" s="41">
        <f t="shared" si="469"/>
        <v>0</v>
      </c>
      <c r="J311" s="48">
        <f t="shared" si="556"/>
        <v>84399</v>
      </c>
      <c r="K311" s="66"/>
      <c r="L311" s="41">
        <f t="shared" ref="L311:L374" si="574">IF(OR(D311="NPC6ASZDB-RD015M",D311="NPC6ASZDB-GN750C",D311="NPC6ASZDB-WT035M",D311="NPC6ASZDB-WT028M ",D311="NPC6ASZDB-WT019M",D311="NPC06SZDB-GN050C",D311="NPC06SZDB-OR050C",D311="NPC6ASZDB-WT018M",D311="NPC6ASZDB-WT023M",D311="NPC6ASZDB-WT024M",D311="NPC6ASZDB-OR020M",D311="NPC6ASZDB-RD006M",D311="NPC6ASZDB-WT017M",D311="NPC6ASZDB-GY750C",D311="NPC6ASZDB-YL015M",D311="NPC6ASZDB-BL004M ",D311="NPC6ASZDB-WT016M",D311="NPC06SZDB-BK006M",D311="NPC06SZDB-BK007M",D311="NPC6ASZDB-OR750C",D311="NPC06SZDB-BK004M",D311="NPC06SZDB-BL015M",D311="NPC6ASZDB-BL013C",D311="NPC6ASZDB-BL030C",D311="NPC6ASZDB-GY009M",D311="NPC06SZDB-BK002M",D311="NPC6ASZDB-GY025C",D311="NPC06SZDB-BK003M",D311="NPC06SZDB-GY005M",D311="NPC6ASZDB-RD020C",D311="NPC06SZDB-YL040M",D311="NPC6ASZDB-GY125C",D311="NPC06SZDB-YL002M",D311="NPC6ASZDB-WT100M",D311="NPC6ASZDB-RD008M",D311="NPC6ASZDB-YL009M",D311="NPC6ASZDB-VT010M",D311="NPC6ASZDB-OR007M",D311="NPC6ASZDB-VT007M",D311="NPC6ASZDB-BK007M",D311="NPC6ASZDB-GY350C",D311="NPC6ASZDB-YL350C",D311="NPC6ASZDB-OR350C",D311="NPC6ASZDB-VT350C",D311="NPC6ASZDB-BL350C",D311="NPC6ASZDB-RD350C",D311="NPC6ASZDB-BK350C",D311="NPC6ASZDB-VT003M",D311="NPC6ASZDB-OR250C",D311="NPC6ASZDB-VT250C",D311="NPC6ASZDB-VT002M",D311="NPC6ASZDB-VT050C",D311="NPC6ASZDB-VT001M",D311="NPC6ASZDB-VT150C",D311="NPC6ASZDB-WT017C",D311="NPC6ASZDB-RD030C",D311="NPC6ASZDB-WT030C",D311="NPC6ASZDB-OR020M",D311="NPC6ASZDB-OR015M",D311="NPC06SZDB-WT025C",D311="NPC6ASZDB-WT013M",D311="NPC6ASZDB-GY075C",D311="NPC6ASZDB-BK075C",D311="NPC6ASZDB-BK125C",D311="NPC6ASZDB-GN250C",D311="NPC6ASZDB-WT011M",D311="NPC6ASZDB-WT014M",D311="NPC6ASZDB-OR005M",D311="NPC6ASZDB-GY006M",D311="NPC6ASZDB-WT550C",D311="NPC6ASZDB-WT650C",D311="NPC6ASZDB-WT850C",D311="NPC6ASZDB-WT950C",D311="NPC6ASZDB-RD250C",D311="NPC06SZDB-GY015C",D311="NPC06SZDB-BL020C",D311="NPC06SZDB-YL015C",D311="NPC6ASZDB-BL012M",D311="NPC6ASZDB-WT020C",D311="NPC6ASZDB-BL008M",D311="NPC6ASZDB-BL009M",D311="NPC6ASZDB-WT022M",D311="NPC6ASZDB-YL007M",D311="NPC06SZDB-WT250C",D311="NPC6ASZDB-BL007M",D311="NPC6ASZDB-BK050C",D311="NPC6ASZDB-BK025C",D311="NPC6ASZDB-BL750C",D311="NPC6ASZDB-OR010M",D311="NPC06SZDB-RD015M",D311="NPC6ASZDB-YL012M",D311="NPC6ASZDB-YL030M",D311="NPC6ASZDB-YL020M",D311="NPC6ASZDB-RD050C",D311="NPC06SZDB-BL050C",D311="NPC06SZDB-RD050C",D311="NPC06SZDB-YL050C",D311="NPC06SZDB-YL003M",D311="NPC06SZDB-GN002M",D311="NPC6ASZDB-RD010M",D311="NPC6ASZDB-GY450C",D311="NPC6ASZDB-WT006M",D311="NPC6ASZDB-BL250C",D311="NPC6ASZDB-GY050C",D311="NPC6ASZDB-YL250C",D311="NPC6ASZDB-YL008M",D311="NPC06SZDB-YL010M",D311="NPC6ASZDB-GY008M",D311="NPC06SZDB-RD005M",D311="NPC6ASZDB-BL050C",D311="NPC6ASZDB-WT450C",D311="NPC6ASZDB-OR050C",D311="NPC06SZDB-GN010M",D311="NPC06SZDB-RD010M",D311="NPC06SZDB-BL010M",D311="NPC6ASZDB-GY050C",D311="NPC6ASZDB-YL025C",D311="NPC6ASZDB-BK250C",D311="NPC6ASZDB-BK004M",D311="NPC6ASZDB-YL006M",D311="NPC06SZDB-WT007M",D311="NPC6ASZDB-BL015M",D311="NPC6ASZDB-BL020M",D311="NPC6ASZDB-GN010M",D311="NPC6ASZDB-GN015M",D311="NPC6ASZDB-GY250C",D311="NPC6ASZDB-BK030M",D311="NPC06SZDB-GY003M",D311="NPC06SZDB-BL150C",D311="NPC6ASZDB-BK013M",D311="NPC6ASZDB-OR150C",D311="NPC6ASZDB-GY007M",D311="NPC6ASZDB-BK750C",D311="NPC06SZDB-GN003M",D311="NPC06SZDB-BK150C",D311="NPC06SZDB-BK001M",D311="NPC6ASZDB-RD007M",D311="NPC6ASZDB-RD010M",D311="NPC06SZDB-GY006M",D311="NPC06SZDB-GY015M",D311="NPC06SZDB-BK050C",D311="NPC6ASZDB-GN025C",D311="NPC6ASZDB-WT009M",D311="NPC6ASZDB-OR004M",D311="NPC6ASZDB-WT075C",D311="NPC6ASZDB-WT175C",D311="NPC06SZDB-GY001M",D311="NPC06SZDB-GY002M",D311="NPC6ASZDB-WT125C",D311="NPC6ASZDB-WT225C",D311="NPC6ASZDB-WT275C",D311="NPC6ASZDB-GY015M",D311="NPC6ASZDB-RD001M",D311="NPC6ASZDB-RD005M",D311="NPC6ASZDB-WT025C",D311="NPC6ASZDB-YL001M",D311="NPC6ASZDB-YL005M",D311="NPC06SZDB-GY010M",D311="NPC06SZDB-YL005M",D311="NPC06SZDB-YL001M",D311="NPC6ASZDB-BK150C",D311="NPC6ASZDB-BL030M",D311="NPC6ASZDB-YL050C",D311="NPC6ASZDB-YL010M",D311="NPC6ASZDB-OR010M",D311="NPC06SZDB-YL150C",D311="NPC6ASZDB-OR005M",D311="NPC06SZDB-OR002M",D311="NPC6ASZDB-RD150C",D311="NPC6ASZDB-WT025M",D311="NPC6ASZDB-WT150C",D311="NPC6ASZDB-WT012M",D311="NPC6ASZDB-WT250C",D311="NPC6ASZDB-WT350C",D311="NPC6ASZDB-YL002M",D311="NPC6ASZDB-BL150C",D311="NPC6ASZDB-WT015M",D311="NPC6ASZDB-YL150C",D311="NPC6ASZDB-YL003M",D311="NPC6ASZDB-WT750C",D311="NPC6ASZDB-GN050C",D311="NPC6ASZDB-WT008M",D311="NPC06SZDB-OR010M",D311="NPC6ASZDB-GY150C",D311="NPC6ASZDB-GN150C",D311="NPC6ASZDB-OR001M",D311="NPC6ASZDB-OR002M",D311="NPC6ASZDB-OR003M",D311="NPC06SZDB-RD002M",D311="NPC06SZDB-RD150C",D311="NPC6ASZDB-BK015M",D311="NPC06SZDB-GN001M",D311="NPC06SZDB-GN150C",D311="NPC06SZDB-WT030M",D311="NPC06SZDB-WT750C",D311="NPC06SZDB-WT015M",D311="NPC6ASZDB-WT030M",D311="NPC06SZDB-RD001M",D311="NPC06SZDB-RD003M",D311="NPC06SZDB-OR003M",D311="NPC06SZDB-OR001M",D311="NPC06SZDB-BL001M",D311="NPC06SZDB-BL003M",D311="NPC06SZDB-WT150C",D311="NPC06SZDB-BL002M",D311="NPC6ASZDB-WT050C",D311="NPC06SZDB-WT050C",D311="NPC06SZDB-WT001M",D311="NPC06SZDB-WT002M",D311="NPC06SZDB-WT003M",D311="NPC06SZDB-WT004M",D311="NPC06SZDB-WT005M",D311="NPC06SZDB-WT010M",D311="NPC06SZDB-WT020M",D311="NPC6ASZDB-GN001M",D311="NPC6ASZDB-GN002M",D311="NPC6ASZDB-GN003M",D311="NPC6ASZDB-GN004M",D311="NPC6ASZDB-GN005M",D311="NPC6ASZDB-GN020M",D311="NPC6ASZDB-GN030M",D311="NPC6ASZDB-WT001M",D311="NPC6ASZDB-WT002M",D311="NPC6ASZDB-WT003M",D311="NPC6ASZDB-WT004M",D311="NPC6ASZDB-WT005M",D311="NPC6ASZDB-WT006M",D311="NPC6ASZDB-WT007M",D311="NPC6ASZDB-WT010M",D311="NPC6ASZDB-WT020M",D311="NPC6ASZDB-RD002M",D311="NPC6ASZDB-RD003M",D311="NPC6ASZDB-RD020M",D311="NPC6ASZDB-GY001M",D311="NPC6ASZDB-GY002M",D311="NPC6ASZDB-GY003M",D311="NPC6ASZDB-GY004M",D311="NPC6ASZDB-GY005M",D311="NPC6ASZDB-GY010M",D311="NPC6ASZDB-GY020M",D311="NPC6ASZDB-GY025M",D311="NPC6ASZDB-GY030M",D311="NPC6ASZDB-BL001M",D311="NPC6ASZDB-BL002M",D311="NPC6ASZDB-BL003M",D311="NPC6ASZDB-BL004M",D311="NPC6ASZDB-BL005M",D311="NPC6ASZDB-BL010M",D311="NPC6ASZDB-BK001M",D311="NPC6ASZDB-BK002M",D311="NPC6ASZDB-BK003M",D311="NPC6ASZDB-BK005M",D311="NPC6ASZDB-BK010M",D311="NPC6ASZDB-BK020M",),E311*2,0)</f>
        <v>0</v>
      </c>
      <c r="M311" s="48">
        <f t="shared" si="570"/>
        <v>231240</v>
      </c>
      <c r="N311" s="66"/>
      <c r="O311" s="41">
        <f t="shared" si="470"/>
        <v>0</v>
      </c>
      <c r="P311" s="48">
        <f t="shared" si="558"/>
        <v>78276</v>
      </c>
      <c r="Q311" s="66"/>
      <c r="R311" s="66">
        <f t="shared" si="471"/>
        <v>0</v>
      </c>
      <c r="S311" s="67">
        <f t="shared" si="559"/>
        <v>19990</v>
      </c>
      <c r="T311" s="66"/>
      <c r="U311" s="66">
        <f t="shared" si="494"/>
        <v>0</v>
      </c>
      <c r="V311" s="67">
        <f t="shared" si="495"/>
        <v>53016.200000000004</v>
      </c>
      <c r="W311" s="136"/>
      <c r="X311" s="69">
        <f t="shared" si="472"/>
        <v>0</v>
      </c>
      <c r="Y311" s="67">
        <f t="shared" si="560"/>
        <v>8674.2999999999993</v>
      </c>
      <c r="Z311" s="66"/>
      <c r="AA311" s="68">
        <f t="shared" si="550"/>
        <v>0</v>
      </c>
      <c r="AB311" s="67">
        <f t="shared" si="496"/>
        <v>2108.5</v>
      </c>
      <c r="AC311" s="66"/>
      <c r="AD311" s="66">
        <f t="shared" si="461"/>
        <v>0</v>
      </c>
      <c r="AE311" s="67">
        <f t="shared" si="497"/>
        <v>5946.2</v>
      </c>
      <c r="AF311" s="66"/>
      <c r="AG311" s="78">
        <f t="shared" si="473"/>
        <v>0</v>
      </c>
      <c r="AH311" s="79">
        <f t="shared" si="498"/>
        <v>8286.2999999999993</v>
      </c>
      <c r="AI311" s="66"/>
      <c r="AJ311" s="68">
        <f t="shared" si="474"/>
        <v>0</v>
      </c>
      <c r="AK311" s="67">
        <f t="shared" si="499"/>
        <v>1023</v>
      </c>
      <c r="AL311" s="66"/>
      <c r="AM311" s="68">
        <f t="shared" si="475"/>
        <v>0</v>
      </c>
      <c r="AN311" s="67">
        <f t="shared" si="500"/>
        <v>727.10000000000014</v>
      </c>
      <c r="AO311" s="66"/>
      <c r="AP311" s="68">
        <f t="shared" si="476"/>
        <v>0</v>
      </c>
      <c r="AQ311" s="67">
        <f t="shared" si="501"/>
        <v>419.89999999999964</v>
      </c>
      <c r="AR311" s="66"/>
      <c r="AS311" s="68">
        <f t="shared" si="477"/>
        <v>0</v>
      </c>
      <c r="AT311" s="67">
        <f t="shared" si="502"/>
        <v>355.59999999999991</v>
      </c>
      <c r="AU311" s="66"/>
      <c r="AV311" s="66">
        <f t="shared" si="503"/>
        <v>0</v>
      </c>
      <c r="AW311" s="42">
        <f t="shared" si="504"/>
        <v>591.04000000000019</v>
      </c>
      <c r="AX311" s="66"/>
      <c r="AY311" s="66">
        <f t="shared" si="505"/>
        <v>0</v>
      </c>
      <c r="AZ311" s="67">
        <f t="shared" si="506"/>
        <v>1832.8</v>
      </c>
      <c r="BA311" s="66"/>
      <c r="BB311" s="68">
        <f t="shared" si="507"/>
        <v>0</v>
      </c>
      <c r="BC311" s="67">
        <f t="shared" si="508"/>
        <v>2792.8</v>
      </c>
      <c r="BD311" s="66"/>
      <c r="BE311" s="68">
        <f t="shared" si="509"/>
        <v>0</v>
      </c>
      <c r="BF311" s="67">
        <f t="shared" si="510"/>
        <v>479.40000000000038</v>
      </c>
      <c r="BG311" s="66"/>
      <c r="BH311" s="68">
        <v>0</v>
      </c>
      <c r="BI311" s="67">
        <f>+BI310+BG311-BH311-2601</f>
        <v>5926.6000000000022</v>
      </c>
      <c r="BJ311" s="66"/>
      <c r="BK311" s="68">
        <f t="shared" si="511"/>
        <v>0</v>
      </c>
      <c r="BL311" s="67">
        <f t="shared" si="512"/>
        <v>5278.8</v>
      </c>
      <c r="BM311" s="66"/>
      <c r="BN311" s="68">
        <f t="shared" si="513"/>
        <v>0</v>
      </c>
      <c r="BO311" s="67">
        <f t="shared" si="514"/>
        <v>6411.4000000000005</v>
      </c>
      <c r="BP311" s="66"/>
      <c r="BQ311" s="68">
        <f t="shared" si="515"/>
        <v>0</v>
      </c>
      <c r="BR311" s="67">
        <f t="shared" si="516"/>
        <v>14433.399999999994</v>
      </c>
      <c r="BS311" s="66"/>
      <c r="BT311" s="66">
        <f t="shared" si="478"/>
        <v>1020</v>
      </c>
      <c r="BU311" s="67">
        <f t="shared" si="566"/>
        <v>61324</v>
      </c>
      <c r="BV311" s="66"/>
      <c r="BW311" s="66">
        <f t="shared" si="479"/>
        <v>1020</v>
      </c>
      <c r="BX311" s="67">
        <f t="shared" si="569"/>
        <v>44462</v>
      </c>
      <c r="BY311" s="66"/>
      <c r="BZ311" s="66">
        <f t="shared" si="480"/>
        <v>1020</v>
      </c>
      <c r="CA311" s="67">
        <f t="shared" si="567"/>
        <v>54698</v>
      </c>
      <c r="CB311" s="66"/>
      <c r="CC311" s="66">
        <f t="shared" si="517"/>
        <v>0</v>
      </c>
      <c r="CD311" s="67">
        <f t="shared" si="467"/>
        <v>269.25</v>
      </c>
      <c r="CE311" s="66"/>
      <c r="CF311" s="66">
        <f t="shared" si="518"/>
        <v>0</v>
      </c>
      <c r="CG311" s="67">
        <f t="shared" si="519"/>
        <v>6982.9</v>
      </c>
      <c r="CH311" s="66"/>
      <c r="CI311" s="66">
        <f t="shared" si="481"/>
        <v>0</v>
      </c>
      <c r="CJ311" s="67">
        <f t="shared" si="520"/>
        <v>8750</v>
      </c>
      <c r="CK311" s="66"/>
      <c r="CL311" s="68">
        <f t="shared" si="521"/>
        <v>0</v>
      </c>
      <c r="CM311" s="79">
        <f t="shared" si="522"/>
        <v>4864</v>
      </c>
      <c r="CN311" s="66"/>
      <c r="CO311" s="68">
        <f t="shared" si="462"/>
        <v>0</v>
      </c>
      <c r="CP311" s="79">
        <f t="shared" si="523"/>
        <v>3955</v>
      </c>
      <c r="CQ311" s="66"/>
      <c r="CR311" s="140">
        <f t="shared" si="482"/>
        <v>0</v>
      </c>
      <c r="CS311" s="79">
        <f t="shared" si="571"/>
        <v>6656</v>
      </c>
      <c r="CT311" s="66"/>
      <c r="CU311" s="68">
        <f t="shared" si="483"/>
        <v>0</v>
      </c>
      <c r="CV311" s="79">
        <f t="shared" si="524"/>
        <v>7769</v>
      </c>
      <c r="CW311" s="66"/>
      <c r="CX311" s="66">
        <f t="shared" si="463"/>
        <v>0</v>
      </c>
      <c r="CY311" s="40">
        <f t="shared" si="563"/>
        <v>6582</v>
      </c>
      <c r="CZ311" s="65"/>
      <c r="DA311" s="66">
        <f t="shared" si="525"/>
        <v>0</v>
      </c>
      <c r="DB311" s="67">
        <f t="shared" si="572"/>
        <v>38056</v>
      </c>
      <c r="DC311" s="66"/>
      <c r="DD311" s="66">
        <f t="shared" si="526"/>
        <v>0</v>
      </c>
      <c r="DE311" s="67">
        <f t="shared" si="573"/>
        <v>34827</v>
      </c>
      <c r="DF311" s="66"/>
      <c r="DG311" s="69">
        <f t="shared" si="527"/>
        <v>0</v>
      </c>
      <c r="DH311" s="67">
        <f t="shared" si="561"/>
        <v>32185</v>
      </c>
      <c r="DI311" s="66"/>
      <c r="DJ311" s="66">
        <f t="shared" si="484"/>
        <v>0</v>
      </c>
      <c r="DK311" s="67">
        <f t="shared" si="528"/>
        <v>2530</v>
      </c>
      <c r="DL311" s="210"/>
      <c r="DM311" s="206">
        <f t="shared" si="485"/>
        <v>0</v>
      </c>
      <c r="DN311" s="25">
        <f t="shared" si="486"/>
        <v>0</v>
      </c>
      <c r="DO311" s="5"/>
      <c r="DP311" s="43">
        <f t="shared" si="487"/>
        <v>0</v>
      </c>
      <c r="DQ311" s="27">
        <f t="shared" si="529"/>
        <v>7039.5</v>
      </c>
      <c r="DR311" s="5"/>
      <c r="DS311" s="43">
        <f t="shared" si="488"/>
        <v>0</v>
      </c>
      <c r="DT311" s="27">
        <f t="shared" si="530"/>
        <v>4846</v>
      </c>
      <c r="DU311" s="5"/>
      <c r="DV311" s="43">
        <f t="shared" si="489"/>
        <v>0</v>
      </c>
      <c r="DW311" s="27">
        <f t="shared" si="531"/>
        <v>4835</v>
      </c>
      <c r="DX311" s="5"/>
      <c r="DY311" s="22">
        <f t="shared" si="490"/>
        <v>0</v>
      </c>
      <c r="DZ311" s="25">
        <f t="shared" si="532"/>
        <v>523</v>
      </c>
      <c r="EA311" s="22"/>
      <c r="EB311" s="22">
        <f t="shared" si="491"/>
        <v>0</v>
      </c>
      <c r="EC311" s="28">
        <f t="shared" si="533"/>
        <v>369</v>
      </c>
      <c r="ED311" s="5"/>
      <c r="EE311" s="43">
        <f t="shared" si="568"/>
        <v>0</v>
      </c>
      <c r="EF311" s="27">
        <f t="shared" si="534"/>
        <v>4769</v>
      </c>
      <c r="EG311" s="66"/>
      <c r="EH311" s="66">
        <f t="shared" si="492"/>
        <v>0</v>
      </c>
      <c r="EI311" s="67">
        <f t="shared" si="535"/>
        <v>24417</v>
      </c>
      <c r="EJ311" s="66"/>
      <c r="EK311" s="66">
        <f t="shared" si="493"/>
        <v>0</v>
      </c>
      <c r="EL311" s="67">
        <f t="shared" si="536"/>
        <v>23047</v>
      </c>
      <c r="EM311" s="110">
        <f t="shared" si="537"/>
        <v>119932.26718399997</v>
      </c>
      <c r="EN311" s="7"/>
      <c r="EO311" s="7"/>
      <c r="EP311" s="7"/>
      <c r="EQ311" s="7"/>
      <c r="ER311" s="7"/>
      <c r="ES311" s="7"/>
      <c r="ET311" s="7"/>
    </row>
    <row r="312" spans="1:150" s="35" customFormat="1" ht="11.25" customHeight="1" x14ac:dyDescent="0.25">
      <c r="A312" s="169">
        <v>46060</v>
      </c>
      <c r="B312" s="193">
        <v>46067</v>
      </c>
      <c r="C312" s="176">
        <v>8004957176</v>
      </c>
      <c r="D312" s="17" t="s">
        <v>189</v>
      </c>
      <c r="E312" s="18">
        <v>180</v>
      </c>
      <c r="F312" s="19">
        <v>2</v>
      </c>
      <c r="G312" s="20">
        <v>191516042407</v>
      </c>
      <c r="H312" s="66"/>
      <c r="I312" s="41">
        <f t="shared" si="469"/>
        <v>0</v>
      </c>
      <c r="J312" s="48">
        <f t="shared" si="556"/>
        <v>84399</v>
      </c>
      <c r="K312" s="66"/>
      <c r="L312" s="41">
        <f t="shared" si="574"/>
        <v>0</v>
      </c>
      <c r="M312" s="48">
        <f t="shared" si="570"/>
        <v>231240</v>
      </c>
      <c r="N312" s="66"/>
      <c r="O312" s="41">
        <f t="shared" si="470"/>
        <v>0</v>
      </c>
      <c r="P312" s="48">
        <f t="shared" si="558"/>
        <v>78276</v>
      </c>
      <c r="Q312" s="66"/>
      <c r="R312" s="66">
        <f t="shared" si="471"/>
        <v>0</v>
      </c>
      <c r="S312" s="67">
        <f t="shared" si="559"/>
        <v>19990</v>
      </c>
      <c r="T312" s="66"/>
      <c r="U312" s="66">
        <f t="shared" si="494"/>
        <v>0</v>
      </c>
      <c r="V312" s="67">
        <f t="shared" si="495"/>
        <v>53016.200000000004</v>
      </c>
      <c r="W312" s="136"/>
      <c r="X312" s="69">
        <f t="shared" si="472"/>
        <v>0</v>
      </c>
      <c r="Y312" s="67">
        <f t="shared" si="560"/>
        <v>8674.2999999999993</v>
      </c>
      <c r="Z312" s="66"/>
      <c r="AA312" s="68">
        <f t="shared" si="550"/>
        <v>0</v>
      </c>
      <c r="AB312" s="67">
        <f t="shared" si="496"/>
        <v>2108.5</v>
      </c>
      <c r="AC312" s="66"/>
      <c r="AD312" s="66">
        <f t="shared" ref="AD312:AD339" si="575">IF(OR(D312="NPC6ASZDB-GN007M",D312="NPP6ASZDB-GN001M",D312="NPC6ASZDB-GN015C",D312="NPC6ASZDB-GN008M",D312="NPP6ASZDB-GN010M",D312="NPC6ASZDB-GN030C",D312="NPC6ASZDB-GN750C",D312="NPC06SZDB-GN050C",D312="NPC6ASZDB-GN250C",D312="NPC06SZDB-GN002M",D312="NPC06SZDB-GN010M",D312="NPC6ASZDB-GN015M",D312="NPC6ASZDB-GN010M",D312="NPC06SZDB-GN003M",D312="NPC6ASZDB-GN025C",D312="NPC6ASZDB-GN050C",D312="NPC6ASZDB-GN150C",D312="NPC06SZDB-GN001M",D312="NPC06SZDB-GN150C",D312="NPC6ASZDB-GN001M",D312="NPC6ASZDB-GN002M",D312="NPC6ASZDB-GN003M",D312="NPC6ASZDB-GN004M",D312="NPC6ASZDB-GN005M",D312="NPC6ASZDB-GN020M",D312="NPC6ASZDB-GN030M",),E312*(F312+0.1),0)</f>
        <v>0</v>
      </c>
      <c r="AE312" s="67">
        <f t="shared" si="497"/>
        <v>5946.2</v>
      </c>
      <c r="AF312" s="66"/>
      <c r="AG312" s="78">
        <f t="shared" si="473"/>
        <v>0</v>
      </c>
      <c r="AH312" s="79">
        <f t="shared" si="498"/>
        <v>8286.2999999999993</v>
      </c>
      <c r="AI312" s="66"/>
      <c r="AJ312" s="68">
        <f t="shared" si="474"/>
        <v>0</v>
      </c>
      <c r="AK312" s="67">
        <f t="shared" si="499"/>
        <v>1023</v>
      </c>
      <c r="AL312" s="66"/>
      <c r="AM312" s="68">
        <f t="shared" si="475"/>
        <v>0</v>
      </c>
      <c r="AN312" s="67">
        <f t="shared" si="500"/>
        <v>727.10000000000014</v>
      </c>
      <c r="AO312" s="66"/>
      <c r="AP312" s="68">
        <f t="shared" si="476"/>
        <v>0</v>
      </c>
      <c r="AQ312" s="67">
        <f t="shared" si="501"/>
        <v>419.89999999999964</v>
      </c>
      <c r="AR312" s="66"/>
      <c r="AS312" s="68">
        <f t="shared" si="477"/>
        <v>0</v>
      </c>
      <c r="AT312" s="67">
        <f t="shared" si="502"/>
        <v>355.59999999999991</v>
      </c>
      <c r="AU312" s="66"/>
      <c r="AV312" s="66">
        <f t="shared" si="503"/>
        <v>0</v>
      </c>
      <c r="AW312" s="42">
        <f t="shared" si="504"/>
        <v>591.04000000000019</v>
      </c>
      <c r="AX312" s="66"/>
      <c r="AY312" s="66">
        <f t="shared" si="505"/>
        <v>0</v>
      </c>
      <c r="AZ312" s="67">
        <f t="shared" si="506"/>
        <v>1832.8</v>
      </c>
      <c r="BA312" s="66"/>
      <c r="BB312" s="68">
        <f t="shared" si="507"/>
        <v>0</v>
      </c>
      <c r="BC312" s="67">
        <f t="shared" si="508"/>
        <v>2792.8</v>
      </c>
      <c r="BD312" s="66"/>
      <c r="BE312" s="68">
        <f t="shared" si="509"/>
        <v>381.6</v>
      </c>
      <c r="BF312" s="67">
        <f t="shared" si="510"/>
        <v>97.800000000000352</v>
      </c>
      <c r="BG312" s="66"/>
      <c r="BH312" s="68">
        <f t="shared" ref="BH312:BH319" si="576">IF(OR(D332="NPC06UZDB-GY026M",D332="NPP06UZDB-GY010M",D312="CO155E2-0CM018",D312="CO155E2-0CM023",D312="CO155E2-0CM026",D312="NPP06UZDB-GY150C",D312="NPP06UZDB-GY025M",D312="NPC06UZDB-GY013M",D312="NPP06UZDB-GY001M",D312="NPP06UZDB-GY250C",D312="NPC06UZDB-GY028M",D312="NPC06UZDB-GY018M",D312="NPC06UZDB-GY014M",D312="NPC06UZDB-GY012M",D312="NPC06UZDB-GY011M",D312="NPC06UZDB-GY006M",D312="CO155E2-0CM006",D312="NPP06UZDB-GY005M",D312="NPP06UZDB-GY005M",D312="NPP06UZDB-GY003M",D312="NPP06UZDB-GY002M",D312="NPC06UZDB-GY025M",D312="CO155E2-0CM020",D312="CO155E2-0CM030",D312="NPC06UZDB-GY350C",D312="NPC06UZDB-GY030M",D312="NPC06UZDB-GY020C",D312="NPC06UZDB-GY030M",D312="NPC06UZDB-GY350C",D312="CO155E2-0CM007",D312="NPC06UZDB-GY150C",D312="NPC06UZDB-GY250C",D312="NPC06UZDB-GY007M",D312="CO155E2-0CC050",D312="NPC06UZDB-GY006M",D312="NPC06UZDB-GY008M",D312="NPC06UZDB-GY050C",D312="CO155E2-0CC250",D312="NPC06UZDB-GY750C",D312="NPC06UZDB-GY007M",D312="NPC06UZDB-GY020M",D312="CO155E2-0CC150",D312="CO155E2-0CM015",D312="CO155E2-0CM010",D312="NPC06UZDB-GY450C",D312="NPC06UZDB-GY015M",D312="NPC06UZDB-GY150C",D312="CO155E2-0CM001",D312="CO155E2-0CM002",D312="CO155E2-0CM003",D312="CO155E2-0CM004",D312="CO155E2-0CM005",D312="CO155E2-0CM008",D312="NPC06UZDB-GY010M",D312="NPC06UZDB-GY001M",D312="NPC06UZDB-GY002M",D312="NPC06UZDB-GY003M",D312="NPC06UZDB-GY004M",D312="NPC06UZDB-GY005M",),E312*(F312+0.12),0)</f>
        <v>0</v>
      </c>
      <c r="BI312" s="67">
        <f t="shared" ref="BI312:BI343" si="577">+BI311+BG312-BH312</f>
        <v>5926.6000000000022</v>
      </c>
      <c r="BJ312" s="66"/>
      <c r="BK312" s="68">
        <f t="shared" si="511"/>
        <v>0</v>
      </c>
      <c r="BL312" s="67">
        <f t="shared" si="512"/>
        <v>5278.8</v>
      </c>
      <c r="BM312" s="66"/>
      <c r="BN312" s="68">
        <f t="shared" si="513"/>
        <v>0</v>
      </c>
      <c r="BO312" s="67">
        <f t="shared" si="514"/>
        <v>6411.4000000000005</v>
      </c>
      <c r="BP312" s="66"/>
      <c r="BQ312" s="68">
        <f t="shared" si="515"/>
        <v>0</v>
      </c>
      <c r="BR312" s="67">
        <f t="shared" si="516"/>
        <v>14433.399999999994</v>
      </c>
      <c r="BS312" s="66"/>
      <c r="BT312" s="66">
        <f t="shared" si="478"/>
        <v>360</v>
      </c>
      <c r="BU312" s="67">
        <f t="shared" si="566"/>
        <v>60964</v>
      </c>
      <c r="BV312" s="66"/>
      <c r="BW312" s="66">
        <f t="shared" si="479"/>
        <v>360</v>
      </c>
      <c r="BX312" s="67">
        <f t="shared" si="569"/>
        <v>44102</v>
      </c>
      <c r="BY312" s="66"/>
      <c r="BZ312" s="66">
        <f t="shared" si="480"/>
        <v>360</v>
      </c>
      <c r="CA312" s="67">
        <f t="shared" si="567"/>
        <v>54338</v>
      </c>
      <c r="CB312" s="66"/>
      <c r="CC312" s="66">
        <f t="shared" si="517"/>
        <v>0</v>
      </c>
      <c r="CD312" s="67">
        <f t="shared" si="467"/>
        <v>269.25</v>
      </c>
      <c r="CE312" s="66"/>
      <c r="CF312" s="66">
        <f t="shared" si="518"/>
        <v>0</v>
      </c>
      <c r="CG312" s="67">
        <f t="shared" si="519"/>
        <v>6982.9</v>
      </c>
      <c r="CH312" s="66"/>
      <c r="CI312" s="66">
        <f t="shared" si="481"/>
        <v>0</v>
      </c>
      <c r="CJ312" s="67">
        <f t="shared" si="520"/>
        <v>8750</v>
      </c>
      <c r="CK312" s="66"/>
      <c r="CL312" s="68">
        <f t="shared" si="521"/>
        <v>0</v>
      </c>
      <c r="CM312" s="79">
        <f t="shared" si="522"/>
        <v>4864</v>
      </c>
      <c r="CN312" s="66"/>
      <c r="CO312" s="68">
        <f t="shared" ref="CO312:CO332" si="578">IF(OR(D312="NPC6AUZDB-BK002M",D312="NPC6AUZDB-BK010M",D312="NPC6AUZDB-BK003M",D312="NPC6AUZDB-BK001M",),E312*(F312+0.1),0)</f>
        <v>0</v>
      </c>
      <c r="CP312" s="79">
        <f t="shared" si="523"/>
        <v>3955</v>
      </c>
      <c r="CQ312" s="66"/>
      <c r="CR312" s="140">
        <f t="shared" si="482"/>
        <v>0</v>
      </c>
      <c r="CS312" s="79">
        <f t="shared" si="571"/>
        <v>6656</v>
      </c>
      <c r="CT312" s="66"/>
      <c r="CU312" s="68">
        <f t="shared" si="483"/>
        <v>0</v>
      </c>
      <c r="CV312" s="79">
        <f t="shared" si="524"/>
        <v>7769</v>
      </c>
      <c r="CW312" s="66"/>
      <c r="CX312" s="66">
        <f t="shared" ref="CX312:CX332" si="579">IF(OR(D312="NPC6AUZDB-GY030C",D312="NPC6AUZDA-GY003M",D303="NPC6AUZDA-GY003M",D312="NPC6AUZDB-GY150C",D312="NPC6AUZDB-GY010M",D312="NPC6AUZDB-GY001M",D312="NPC6AUZDB-GY005M",D312="NPC6AUZDA-GY020M",D312="NPC6AUZDB-GY003M",D312="NPC6AUZDB-GY002M",),E312*(F312+0.1),0)</f>
        <v>0</v>
      </c>
      <c r="CY312" s="40">
        <f t="shared" si="563"/>
        <v>6582</v>
      </c>
      <c r="CZ312" s="65"/>
      <c r="DA312" s="66">
        <f t="shared" si="525"/>
        <v>0</v>
      </c>
      <c r="DB312" s="67">
        <f t="shared" si="572"/>
        <v>38056</v>
      </c>
      <c r="DC312" s="66"/>
      <c r="DD312" s="66">
        <f t="shared" si="526"/>
        <v>0</v>
      </c>
      <c r="DE312" s="67">
        <f t="shared" si="573"/>
        <v>34827</v>
      </c>
      <c r="DF312" s="66"/>
      <c r="DG312" s="69">
        <f t="shared" si="527"/>
        <v>0</v>
      </c>
      <c r="DH312" s="67">
        <f t="shared" si="561"/>
        <v>32185</v>
      </c>
      <c r="DI312" s="66"/>
      <c r="DJ312" s="66">
        <f t="shared" si="484"/>
        <v>0</v>
      </c>
      <c r="DK312" s="67">
        <f t="shared" si="528"/>
        <v>2530</v>
      </c>
      <c r="DL312" s="210"/>
      <c r="DM312" s="206">
        <f t="shared" si="485"/>
        <v>0</v>
      </c>
      <c r="DN312" s="25">
        <f t="shared" si="486"/>
        <v>0</v>
      </c>
      <c r="DO312" s="5"/>
      <c r="DP312" s="43">
        <f t="shared" si="487"/>
        <v>0</v>
      </c>
      <c r="DQ312" s="27">
        <f t="shared" si="529"/>
        <v>7039.5</v>
      </c>
      <c r="DR312" s="5"/>
      <c r="DS312" s="43">
        <f t="shared" si="488"/>
        <v>0</v>
      </c>
      <c r="DT312" s="27">
        <f t="shared" si="530"/>
        <v>4846</v>
      </c>
      <c r="DU312" s="5"/>
      <c r="DV312" s="43">
        <f t="shared" si="489"/>
        <v>0</v>
      </c>
      <c r="DW312" s="27">
        <f t="shared" si="531"/>
        <v>4835</v>
      </c>
      <c r="DX312" s="5"/>
      <c r="DY312" s="22">
        <f t="shared" si="490"/>
        <v>0</v>
      </c>
      <c r="DZ312" s="25">
        <f t="shared" si="532"/>
        <v>523</v>
      </c>
      <c r="EA312" s="22"/>
      <c r="EB312" s="22">
        <f t="shared" si="491"/>
        <v>0</v>
      </c>
      <c r="EC312" s="28">
        <f t="shared" si="533"/>
        <v>369</v>
      </c>
      <c r="ED312" s="5"/>
      <c r="EE312" s="43">
        <f t="shared" si="568"/>
        <v>0</v>
      </c>
      <c r="EF312" s="27">
        <f t="shared" si="534"/>
        <v>4769</v>
      </c>
      <c r="EG312" s="66"/>
      <c r="EH312" s="66">
        <f t="shared" si="492"/>
        <v>0</v>
      </c>
      <c r="EI312" s="67">
        <f t="shared" si="535"/>
        <v>24417</v>
      </c>
      <c r="EJ312" s="66"/>
      <c r="EK312" s="66">
        <f t="shared" si="493"/>
        <v>0</v>
      </c>
      <c r="EL312" s="67">
        <f t="shared" si="536"/>
        <v>23047</v>
      </c>
      <c r="EM312" s="110">
        <f t="shared" si="537"/>
        <v>119877.50308399997</v>
      </c>
    </row>
    <row r="313" spans="1:150" s="35" customFormat="1" ht="11.25" customHeight="1" x14ac:dyDescent="0.25">
      <c r="A313" s="169">
        <v>46060</v>
      </c>
      <c r="B313" s="193">
        <v>46067</v>
      </c>
      <c r="C313" s="176">
        <v>8004957164</v>
      </c>
      <c r="D313" s="17" t="s">
        <v>288</v>
      </c>
      <c r="E313" s="18">
        <v>50</v>
      </c>
      <c r="F313" s="19">
        <v>2.5</v>
      </c>
      <c r="G313" s="20">
        <v>191516092075</v>
      </c>
      <c r="H313" s="66"/>
      <c r="I313" s="41">
        <f t="shared" si="469"/>
        <v>0</v>
      </c>
      <c r="J313" s="48">
        <f t="shared" si="556"/>
        <v>84399</v>
      </c>
      <c r="K313" s="66"/>
      <c r="L313" s="41">
        <f t="shared" si="574"/>
        <v>0</v>
      </c>
      <c r="M313" s="48">
        <f t="shared" si="570"/>
        <v>231240</v>
      </c>
      <c r="N313" s="66"/>
      <c r="O313" s="41">
        <f t="shared" si="470"/>
        <v>0</v>
      </c>
      <c r="P313" s="48">
        <f t="shared" si="558"/>
        <v>78276</v>
      </c>
      <c r="Q313" s="66"/>
      <c r="R313" s="66">
        <f t="shared" si="471"/>
        <v>0</v>
      </c>
      <c r="S313" s="67">
        <f t="shared" si="559"/>
        <v>19990</v>
      </c>
      <c r="T313" s="66"/>
      <c r="U313" s="66">
        <f t="shared" si="494"/>
        <v>0</v>
      </c>
      <c r="V313" s="67">
        <f t="shared" si="495"/>
        <v>53016.200000000004</v>
      </c>
      <c r="W313" s="136"/>
      <c r="X313" s="69">
        <f t="shared" si="472"/>
        <v>0</v>
      </c>
      <c r="Y313" s="67">
        <f t="shared" si="560"/>
        <v>8674.2999999999993</v>
      </c>
      <c r="Z313" s="66"/>
      <c r="AA313" s="68">
        <f t="shared" si="550"/>
        <v>0</v>
      </c>
      <c r="AB313" s="67">
        <f t="shared" si="496"/>
        <v>2108.5</v>
      </c>
      <c r="AC313" s="66"/>
      <c r="AD313" s="66">
        <f t="shared" si="575"/>
        <v>0</v>
      </c>
      <c r="AE313" s="67">
        <f t="shared" si="497"/>
        <v>5946.2</v>
      </c>
      <c r="AF313" s="66"/>
      <c r="AG313" s="78">
        <f t="shared" si="473"/>
        <v>0</v>
      </c>
      <c r="AH313" s="79">
        <f t="shared" si="498"/>
        <v>8286.2999999999993</v>
      </c>
      <c r="AI313" s="66"/>
      <c r="AJ313" s="68">
        <f t="shared" si="474"/>
        <v>0</v>
      </c>
      <c r="AK313" s="67">
        <f t="shared" si="499"/>
        <v>1023</v>
      </c>
      <c r="AL313" s="66"/>
      <c r="AM313" s="68">
        <f t="shared" si="475"/>
        <v>0</v>
      </c>
      <c r="AN313" s="67">
        <f t="shared" si="500"/>
        <v>727.10000000000014</v>
      </c>
      <c r="AO313" s="66"/>
      <c r="AP313" s="68">
        <f t="shared" si="476"/>
        <v>0</v>
      </c>
      <c r="AQ313" s="67">
        <f t="shared" si="501"/>
        <v>419.89999999999964</v>
      </c>
      <c r="AR313" s="66"/>
      <c r="AS313" s="68">
        <f t="shared" si="477"/>
        <v>0</v>
      </c>
      <c r="AT313" s="67">
        <f t="shared" si="502"/>
        <v>355.59999999999991</v>
      </c>
      <c r="AU313" s="66"/>
      <c r="AV313" s="66">
        <f t="shared" si="503"/>
        <v>0</v>
      </c>
      <c r="AW313" s="42">
        <f t="shared" si="504"/>
        <v>591.04000000000019</v>
      </c>
      <c r="AX313" s="66"/>
      <c r="AY313" s="66">
        <f t="shared" si="505"/>
        <v>0</v>
      </c>
      <c r="AZ313" s="67">
        <f t="shared" si="506"/>
        <v>1832.8</v>
      </c>
      <c r="BA313" s="66"/>
      <c r="BB313" s="68">
        <f t="shared" si="507"/>
        <v>0</v>
      </c>
      <c r="BC313" s="67">
        <f t="shared" si="508"/>
        <v>2792.8</v>
      </c>
      <c r="BD313" s="66"/>
      <c r="BE313" s="68">
        <f t="shared" si="509"/>
        <v>0</v>
      </c>
      <c r="BF313" s="67">
        <f t="shared" si="510"/>
        <v>97.800000000000352</v>
      </c>
      <c r="BG313" s="66"/>
      <c r="BH313" s="68">
        <f t="shared" si="576"/>
        <v>0</v>
      </c>
      <c r="BI313" s="67">
        <f t="shared" si="577"/>
        <v>5926.6000000000022</v>
      </c>
      <c r="BJ313" s="66"/>
      <c r="BK313" s="68">
        <f t="shared" si="511"/>
        <v>0</v>
      </c>
      <c r="BL313" s="67">
        <f t="shared" si="512"/>
        <v>5278.8</v>
      </c>
      <c r="BM313" s="66"/>
      <c r="BN313" s="68">
        <f t="shared" si="513"/>
        <v>0</v>
      </c>
      <c r="BO313" s="67">
        <f t="shared" si="514"/>
        <v>6411.4000000000005</v>
      </c>
      <c r="BP313" s="66"/>
      <c r="BQ313" s="68">
        <f t="shared" si="515"/>
        <v>131</v>
      </c>
      <c r="BR313" s="67">
        <f t="shared" si="516"/>
        <v>14302.399999999994</v>
      </c>
      <c r="BS313" s="66"/>
      <c r="BT313" s="66">
        <f t="shared" si="478"/>
        <v>100</v>
      </c>
      <c r="BU313" s="67">
        <f t="shared" si="566"/>
        <v>60864</v>
      </c>
      <c r="BV313" s="66"/>
      <c r="BW313" s="66">
        <f t="shared" si="479"/>
        <v>100</v>
      </c>
      <c r="BX313" s="67">
        <f t="shared" si="569"/>
        <v>44002</v>
      </c>
      <c r="BY313" s="66"/>
      <c r="BZ313" s="66">
        <f t="shared" si="480"/>
        <v>100</v>
      </c>
      <c r="CA313" s="67">
        <f t="shared" si="567"/>
        <v>54238</v>
      </c>
      <c r="CB313" s="66"/>
      <c r="CC313" s="66">
        <f t="shared" si="517"/>
        <v>0</v>
      </c>
      <c r="CD313" s="67">
        <f t="shared" si="467"/>
        <v>269.25</v>
      </c>
      <c r="CE313" s="66"/>
      <c r="CF313" s="66">
        <f t="shared" si="518"/>
        <v>0</v>
      </c>
      <c r="CG313" s="67">
        <f t="shared" si="519"/>
        <v>6982.9</v>
      </c>
      <c r="CH313" s="66"/>
      <c r="CI313" s="66">
        <f t="shared" si="481"/>
        <v>0</v>
      </c>
      <c r="CJ313" s="67">
        <f t="shared" si="520"/>
        <v>8750</v>
      </c>
      <c r="CK313" s="66"/>
      <c r="CL313" s="68">
        <f t="shared" si="521"/>
        <v>0</v>
      </c>
      <c r="CM313" s="79">
        <f t="shared" si="522"/>
        <v>4864</v>
      </c>
      <c r="CN313" s="66"/>
      <c r="CO313" s="68">
        <f t="shared" si="578"/>
        <v>0</v>
      </c>
      <c r="CP313" s="79">
        <f t="shared" si="523"/>
        <v>3955</v>
      </c>
      <c r="CQ313" s="66"/>
      <c r="CR313" s="140">
        <f t="shared" si="482"/>
        <v>0</v>
      </c>
      <c r="CS313" s="79">
        <f t="shared" si="571"/>
        <v>6656</v>
      </c>
      <c r="CT313" s="66"/>
      <c r="CU313" s="68">
        <f t="shared" si="483"/>
        <v>0</v>
      </c>
      <c r="CV313" s="79">
        <f t="shared" si="524"/>
        <v>7769</v>
      </c>
      <c r="CW313" s="66"/>
      <c r="CX313" s="66">
        <f t="shared" si="579"/>
        <v>0</v>
      </c>
      <c r="CY313" s="40">
        <f t="shared" si="563"/>
        <v>6582</v>
      </c>
      <c r="CZ313" s="65"/>
      <c r="DA313" s="66">
        <f t="shared" si="525"/>
        <v>0</v>
      </c>
      <c r="DB313" s="67">
        <f t="shared" si="572"/>
        <v>38056</v>
      </c>
      <c r="DC313" s="66"/>
      <c r="DD313" s="66">
        <f t="shared" si="526"/>
        <v>0</v>
      </c>
      <c r="DE313" s="67">
        <f t="shared" si="573"/>
        <v>34827</v>
      </c>
      <c r="DF313" s="66"/>
      <c r="DG313" s="69">
        <f t="shared" si="527"/>
        <v>0</v>
      </c>
      <c r="DH313" s="67">
        <f t="shared" si="561"/>
        <v>32185</v>
      </c>
      <c r="DI313" s="66"/>
      <c r="DJ313" s="66">
        <f t="shared" si="484"/>
        <v>0</v>
      </c>
      <c r="DK313" s="67">
        <f t="shared" si="528"/>
        <v>2530</v>
      </c>
      <c r="DL313" s="210"/>
      <c r="DM313" s="206">
        <f t="shared" si="485"/>
        <v>0</v>
      </c>
      <c r="DN313" s="25">
        <f t="shared" si="486"/>
        <v>0</v>
      </c>
      <c r="DO313" s="5"/>
      <c r="DP313" s="43">
        <f t="shared" si="487"/>
        <v>0</v>
      </c>
      <c r="DQ313" s="27">
        <f t="shared" si="529"/>
        <v>7039.5</v>
      </c>
      <c r="DR313" s="5"/>
      <c r="DS313" s="43">
        <f t="shared" si="488"/>
        <v>0</v>
      </c>
      <c r="DT313" s="27">
        <f t="shared" si="530"/>
        <v>4846</v>
      </c>
      <c r="DU313" s="5"/>
      <c r="DV313" s="43">
        <f t="shared" si="489"/>
        <v>0</v>
      </c>
      <c r="DW313" s="27">
        <f t="shared" si="531"/>
        <v>4835</v>
      </c>
      <c r="DX313" s="5"/>
      <c r="DY313" s="22">
        <f t="shared" si="490"/>
        <v>0</v>
      </c>
      <c r="DZ313" s="25">
        <f t="shared" si="532"/>
        <v>523</v>
      </c>
      <c r="EA313" s="22"/>
      <c r="EB313" s="22">
        <f t="shared" si="491"/>
        <v>0</v>
      </c>
      <c r="EC313" s="28">
        <f t="shared" si="533"/>
        <v>369</v>
      </c>
      <c r="ED313" s="5"/>
      <c r="EE313" s="43">
        <f t="shared" si="568"/>
        <v>0</v>
      </c>
      <c r="EF313" s="27">
        <f t="shared" si="534"/>
        <v>4769</v>
      </c>
      <c r="EG313" s="66"/>
      <c r="EH313" s="66">
        <f t="shared" si="492"/>
        <v>0</v>
      </c>
      <c r="EI313" s="67">
        <f t="shared" si="535"/>
        <v>24417</v>
      </c>
      <c r="EJ313" s="66"/>
      <c r="EK313" s="66">
        <f t="shared" si="493"/>
        <v>0</v>
      </c>
      <c r="EL313" s="67">
        <f t="shared" si="536"/>
        <v>23047</v>
      </c>
      <c r="EM313" s="110">
        <f t="shared" si="537"/>
        <v>119520.56068399994</v>
      </c>
    </row>
    <row r="314" spans="1:150" s="35" customFormat="1" ht="11.25" customHeight="1" x14ac:dyDescent="0.25">
      <c r="A314" s="169">
        <v>46060</v>
      </c>
      <c r="B314" s="193">
        <v>46067</v>
      </c>
      <c r="C314" s="176">
        <v>8004957168</v>
      </c>
      <c r="D314" s="17" t="s">
        <v>62</v>
      </c>
      <c r="E314" s="18">
        <v>100</v>
      </c>
      <c r="F314" s="19">
        <v>10</v>
      </c>
      <c r="G314" s="20">
        <v>191516041981</v>
      </c>
      <c r="H314" s="66"/>
      <c r="I314" s="41">
        <f t="shared" si="469"/>
        <v>0</v>
      </c>
      <c r="J314" s="48">
        <f t="shared" si="556"/>
        <v>84399</v>
      </c>
      <c r="K314" s="66"/>
      <c r="L314" s="41">
        <f t="shared" si="574"/>
        <v>0</v>
      </c>
      <c r="M314" s="48">
        <f t="shared" si="570"/>
        <v>231240</v>
      </c>
      <c r="N314" s="66"/>
      <c r="O314" s="41">
        <f t="shared" si="470"/>
        <v>0</v>
      </c>
      <c r="P314" s="48">
        <f t="shared" si="558"/>
        <v>78276</v>
      </c>
      <c r="Q314" s="66"/>
      <c r="R314" s="66">
        <f t="shared" si="471"/>
        <v>0</v>
      </c>
      <c r="S314" s="67">
        <f t="shared" si="559"/>
        <v>19990</v>
      </c>
      <c r="T314" s="66"/>
      <c r="U314" s="66">
        <f t="shared" si="494"/>
        <v>0</v>
      </c>
      <c r="V314" s="67">
        <f t="shared" si="495"/>
        <v>53016.200000000004</v>
      </c>
      <c r="W314" s="136"/>
      <c r="X314" s="69">
        <f t="shared" si="472"/>
        <v>0</v>
      </c>
      <c r="Y314" s="67">
        <f t="shared" si="560"/>
        <v>8674.2999999999993</v>
      </c>
      <c r="Z314" s="66"/>
      <c r="AA314" s="68">
        <f t="shared" si="550"/>
        <v>0</v>
      </c>
      <c r="AB314" s="67">
        <f t="shared" si="496"/>
        <v>2108.5</v>
      </c>
      <c r="AC314" s="66"/>
      <c r="AD314" s="66">
        <f t="shared" si="575"/>
        <v>0</v>
      </c>
      <c r="AE314" s="67">
        <f t="shared" si="497"/>
        <v>5946.2</v>
      </c>
      <c r="AF314" s="66"/>
      <c r="AG314" s="78">
        <f t="shared" si="473"/>
        <v>0</v>
      </c>
      <c r="AH314" s="79">
        <f t="shared" si="498"/>
        <v>8286.2999999999993</v>
      </c>
      <c r="AI314" s="66"/>
      <c r="AJ314" s="68">
        <f t="shared" si="474"/>
        <v>0</v>
      </c>
      <c r="AK314" s="67">
        <f t="shared" si="499"/>
        <v>1023</v>
      </c>
      <c r="AL314" s="66"/>
      <c r="AM314" s="68">
        <f t="shared" si="475"/>
        <v>0</v>
      </c>
      <c r="AN314" s="67">
        <f t="shared" si="500"/>
        <v>727.10000000000014</v>
      </c>
      <c r="AO314" s="66"/>
      <c r="AP314" s="68">
        <f t="shared" si="476"/>
        <v>0</v>
      </c>
      <c r="AQ314" s="67">
        <f t="shared" si="501"/>
        <v>419.89999999999964</v>
      </c>
      <c r="AR314" s="66"/>
      <c r="AS314" s="68">
        <f t="shared" si="477"/>
        <v>0</v>
      </c>
      <c r="AT314" s="67">
        <f t="shared" si="502"/>
        <v>355.59999999999991</v>
      </c>
      <c r="AU314" s="66"/>
      <c r="AV314" s="66">
        <f t="shared" si="503"/>
        <v>0</v>
      </c>
      <c r="AW314" s="42">
        <f t="shared" si="504"/>
        <v>591.04000000000019</v>
      </c>
      <c r="AX314" s="66"/>
      <c r="AY314" s="66">
        <f t="shared" si="505"/>
        <v>0</v>
      </c>
      <c r="AZ314" s="67">
        <f t="shared" si="506"/>
        <v>1832.8</v>
      </c>
      <c r="BA314" s="66"/>
      <c r="BB314" s="68">
        <f t="shared" si="507"/>
        <v>0</v>
      </c>
      <c r="BC314" s="67">
        <f t="shared" si="508"/>
        <v>2792.8</v>
      </c>
      <c r="BD314" s="66"/>
      <c r="BE314" s="68">
        <f t="shared" si="509"/>
        <v>0</v>
      </c>
      <c r="BF314" s="67">
        <f t="shared" si="510"/>
        <v>97.800000000000352</v>
      </c>
      <c r="BG314" s="66"/>
      <c r="BH314" s="68">
        <f t="shared" si="576"/>
        <v>1011.9999999999999</v>
      </c>
      <c r="BI314" s="67">
        <f t="shared" si="577"/>
        <v>4914.6000000000022</v>
      </c>
      <c r="BJ314" s="66"/>
      <c r="BK314" s="68">
        <f t="shared" si="511"/>
        <v>0</v>
      </c>
      <c r="BL314" s="67">
        <f t="shared" si="512"/>
        <v>5278.8</v>
      </c>
      <c r="BM314" s="66"/>
      <c r="BN314" s="68">
        <f t="shared" si="513"/>
        <v>0</v>
      </c>
      <c r="BO314" s="67">
        <f t="shared" si="514"/>
        <v>6411.4000000000005</v>
      </c>
      <c r="BP314" s="66"/>
      <c r="BQ314" s="68">
        <f t="shared" si="515"/>
        <v>0</v>
      </c>
      <c r="BR314" s="67">
        <f t="shared" si="516"/>
        <v>14302.399999999994</v>
      </c>
      <c r="BS314" s="66"/>
      <c r="BT314" s="66">
        <f t="shared" si="478"/>
        <v>200</v>
      </c>
      <c r="BU314" s="67">
        <f t="shared" si="566"/>
        <v>60664</v>
      </c>
      <c r="BV314" s="66"/>
      <c r="BW314" s="66">
        <f t="shared" si="479"/>
        <v>200</v>
      </c>
      <c r="BX314" s="67">
        <f t="shared" si="569"/>
        <v>43802</v>
      </c>
      <c r="BY314" s="66"/>
      <c r="BZ314" s="66">
        <f t="shared" si="480"/>
        <v>200</v>
      </c>
      <c r="CA314" s="67">
        <f t="shared" si="567"/>
        <v>54038</v>
      </c>
      <c r="CB314" s="66"/>
      <c r="CC314" s="66">
        <f t="shared" si="517"/>
        <v>0</v>
      </c>
      <c r="CD314" s="67">
        <f t="shared" si="467"/>
        <v>269.25</v>
      </c>
      <c r="CE314" s="66"/>
      <c r="CF314" s="66">
        <f t="shared" si="518"/>
        <v>0</v>
      </c>
      <c r="CG314" s="67">
        <f t="shared" si="519"/>
        <v>6982.9</v>
      </c>
      <c r="CH314" s="66"/>
      <c r="CI314" s="66">
        <f t="shared" si="481"/>
        <v>0</v>
      </c>
      <c r="CJ314" s="67">
        <f t="shared" si="520"/>
        <v>8750</v>
      </c>
      <c r="CK314" s="66"/>
      <c r="CL314" s="68">
        <f t="shared" si="521"/>
        <v>0</v>
      </c>
      <c r="CM314" s="79">
        <f t="shared" si="522"/>
        <v>4864</v>
      </c>
      <c r="CN314" s="66"/>
      <c r="CO314" s="68">
        <f t="shared" si="578"/>
        <v>0</v>
      </c>
      <c r="CP314" s="79">
        <f t="shared" si="523"/>
        <v>3955</v>
      </c>
      <c r="CQ314" s="66"/>
      <c r="CR314" s="140">
        <f t="shared" si="482"/>
        <v>0</v>
      </c>
      <c r="CS314" s="79">
        <f t="shared" si="571"/>
        <v>6656</v>
      </c>
      <c r="CT314" s="66"/>
      <c r="CU314" s="68">
        <f t="shared" si="483"/>
        <v>0</v>
      </c>
      <c r="CV314" s="79">
        <f t="shared" si="524"/>
        <v>7769</v>
      </c>
      <c r="CW314" s="66"/>
      <c r="CX314" s="66">
        <f t="shared" si="579"/>
        <v>0</v>
      </c>
      <c r="CY314" s="40">
        <f t="shared" si="563"/>
        <v>6582</v>
      </c>
      <c r="CZ314" s="65"/>
      <c r="DA314" s="66">
        <f t="shared" si="525"/>
        <v>0</v>
      </c>
      <c r="DB314" s="67">
        <f t="shared" si="572"/>
        <v>38056</v>
      </c>
      <c r="DC314" s="66"/>
      <c r="DD314" s="66">
        <f t="shared" si="526"/>
        <v>0</v>
      </c>
      <c r="DE314" s="67">
        <f t="shared" si="573"/>
        <v>34827</v>
      </c>
      <c r="DF314" s="66"/>
      <c r="DG314" s="69">
        <f t="shared" si="527"/>
        <v>0</v>
      </c>
      <c r="DH314" s="67">
        <f t="shared" si="561"/>
        <v>32185</v>
      </c>
      <c r="DI314" s="66"/>
      <c r="DJ314" s="66">
        <f t="shared" si="484"/>
        <v>0</v>
      </c>
      <c r="DK314" s="67">
        <f t="shared" si="528"/>
        <v>2530</v>
      </c>
      <c r="DL314" s="210"/>
      <c r="DM314" s="206">
        <f t="shared" si="485"/>
        <v>0</v>
      </c>
      <c r="DN314" s="25">
        <f t="shared" si="486"/>
        <v>0</v>
      </c>
      <c r="DO314" s="5"/>
      <c r="DP314" s="43">
        <f t="shared" si="487"/>
        <v>0</v>
      </c>
      <c r="DQ314" s="27">
        <f t="shared" si="529"/>
        <v>7039.5</v>
      </c>
      <c r="DR314" s="5"/>
      <c r="DS314" s="43">
        <f t="shared" si="488"/>
        <v>0</v>
      </c>
      <c r="DT314" s="27">
        <f t="shared" si="530"/>
        <v>4846</v>
      </c>
      <c r="DU314" s="5"/>
      <c r="DV314" s="43">
        <f t="shared" si="489"/>
        <v>0</v>
      </c>
      <c r="DW314" s="27">
        <f t="shared" si="531"/>
        <v>4835</v>
      </c>
      <c r="DX314" s="5"/>
      <c r="DY314" s="22">
        <f t="shared" si="490"/>
        <v>0</v>
      </c>
      <c r="DZ314" s="25">
        <f t="shared" si="532"/>
        <v>523</v>
      </c>
      <c r="EA314" s="22"/>
      <c r="EB314" s="22">
        <f t="shared" si="491"/>
        <v>0</v>
      </c>
      <c r="EC314" s="28">
        <f t="shared" si="533"/>
        <v>369</v>
      </c>
      <c r="ED314" s="5"/>
      <c r="EE314" s="43">
        <f t="shared" si="568"/>
        <v>0</v>
      </c>
      <c r="EF314" s="27">
        <f t="shared" si="534"/>
        <v>4769</v>
      </c>
      <c r="EG314" s="66"/>
      <c r="EH314" s="66">
        <f t="shared" si="492"/>
        <v>0</v>
      </c>
      <c r="EI314" s="67">
        <f t="shared" si="535"/>
        <v>24417</v>
      </c>
      <c r="EJ314" s="66"/>
      <c r="EK314" s="66">
        <f t="shared" si="493"/>
        <v>0</v>
      </c>
      <c r="EL314" s="67">
        <f t="shared" si="536"/>
        <v>23047</v>
      </c>
      <c r="EM314" s="110">
        <f t="shared" si="537"/>
        <v>119171.47780399997</v>
      </c>
    </row>
    <row r="315" spans="1:150" s="36" customFormat="1" ht="11.25" customHeight="1" x14ac:dyDescent="0.25">
      <c r="A315" s="169">
        <v>46060</v>
      </c>
      <c r="B315" s="193">
        <v>46067</v>
      </c>
      <c r="C315" s="176">
        <v>8004957169</v>
      </c>
      <c r="D315" s="17" t="s">
        <v>73</v>
      </c>
      <c r="E315" s="18">
        <v>120</v>
      </c>
      <c r="F315" s="19">
        <v>8</v>
      </c>
      <c r="G315" s="20">
        <v>191516041998</v>
      </c>
      <c r="H315" s="66"/>
      <c r="I315" s="41">
        <f t="shared" si="469"/>
        <v>0</v>
      </c>
      <c r="J315" s="48">
        <f t="shared" si="556"/>
        <v>84399</v>
      </c>
      <c r="K315" s="66"/>
      <c r="L315" s="41">
        <f t="shared" si="574"/>
        <v>0</v>
      </c>
      <c r="M315" s="48">
        <f t="shared" si="570"/>
        <v>231240</v>
      </c>
      <c r="N315" s="66"/>
      <c r="O315" s="41">
        <f t="shared" si="470"/>
        <v>0</v>
      </c>
      <c r="P315" s="48">
        <f t="shared" si="558"/>
        <v>78276</v>
      </c>
      <c r="Q315" s="66"/>
      <c r="R315" s="66">
        <f t="shared" si="471"/>
        <v>0</v>
      </c>
      <c r="S315" s="67">
        <f t="shared" si="559"/>
        <v>19990</v>
      </c>
      <c r="T315" s="66"/>
      <c r="U315" s="66">
        <f t="shared" si="494"/>
        <v>0</v>
      </c>
      <c r="V315" s="67">
        <f t="shared" si="495"/>
        <v>53016.200000000004</v>
      </c>
      <c r="W315" s="136"/>
      <c r="X315" s="69">
        <f t="shared" si="472"/>
        <v>0</v>
      </c>
      <c r="Y315" s="67">
        <f t="shared" si="560"/>
        <v>8674.2999999999993</v>
      </c>
      <c r="Z315" s="66"/>
      <c r="AA315" s="68">
        <f t="shared" si="550"/>
        <v>0</v>
      </c>
      <c r="AB315" s="67">
        <f t="shared" si="496"/>
        <v>2108.5</v>
      </c>
      <c r="AC315" s="66"/>
      <c r="AD315" s="66">
        <f t="shared" si="575"/>
        <v>0</v>
      </c>
      <c r="AE315" s="67">
        <f t="shared" si="497"/>
        <v>5946.2</v>
      </c>
      <c r="AF315" s="66"/>
      <c r="AG315" s="78">
        <f t="shared" si="473"/>
        <v>0</v>
      </c>
      <c r="AH315" s="79">
        <f t="shared" si="498"/>
        <v>8286.2999999999993</v>
      </c>
      <c r="AI315" s="66"/>
      <c r="AJ315" s="68">
        <f t="shared" si="474"/>
        <v>0</v>
      </c>
      <c r="AK315" s="67">
        <f t="shared" si="499"/>
        <v>1023</v>
      </c>
      <c r="AL315" s="66"/>
      <c r="AM315" s="68">
        <f t="shared" si="475"/>
        <v>0</v>
      </c>
      <c r="AN315" s="67">
        <f t="shared" si="500"/>
        <v>727.10000000000014</v>
      </c>
      <c r="AO315" s="66"/>
      <c r="AP315" s="68">
        <f t="shared" si="476"/>
        <v>0</v>
      </c>
      <c r="AQ315" s="67">
        <f t="shared" si="501"/>
        <v>419.89999999999964</v>
      </c>
      <c r="AR315" s="66"/>
      <c r="AS315" s="68">
        <f t="shared" si="477"/>
        <v>0</v>
      </c>
      <c r="AT315" s="67">
        <f t="shared" si="502"/>
        <v>355.59999999999991</v>
      </c>
      <c r="AU315" s="66"/>
      <c r="AV315" s="66">
        <f t="shared" si="503"/>
        <v>0</v>
      </c>
      <c r="AW315" s="42">
        <f t="shared" si="504"/>
        <v>591.04000000000019</v>
      </c>
      <c r="AX315" s="66"/>
      <c r="AY315" s="66">
        <f t="shared" si="505"/>
        <v>0</v>
      </c>
      <c r="AZ315" s="67">
        <f t="shared" si="506"/>
        <v>1832.8</v>
      </c>
      <c r="BA315" s="66"/>
      <c r="BB315" s="68">
        <f t="shared" si="507"/>
        <v>0</v>
      </c>
      <c r="BC315" s="67">
        <f t="shared" si="508"/>
        <v>2792.8</v>
      </c>
      <c r="BD315" s="66"/>
      <c r="BE315" s="68">
        <f t="shared" si="509"/>
        <v>0</v>
      </c>
      <c r="BF315" s="67">
        <f t="shared" si="510"/>
        <v>97.800000000000352</v>
      </c>
      <c r="BG315" s="66"/>
      <c r="BH315" s="68">
        <f t="shared" si="576"/>
        <v>974.39999999999986</v>
      </c>
      <c r="BI315" s="67">
        <f t="shared" si="577"/>
        <v>3940.2000000000025</v>
      </c>
      <c r="BJ315" s="66"/>
      <c r="BK315" s="68">
        <f t="shared" si="511"/>
        <v>0</v>
      </c>
      <c r="BL315" s="67">
        <f t="shared" si="512"/>
        <v>5278.8</v>
      </c>
      <c r="BM315" s="66"/>
      <c r="BN315" s="68">
        <f t="shared" si="513"/>
        <v>0</v>
      </c>
      <c r="BO315" s="67">
        <f t="shared" si="514"/>
        <v>6411.4000000000005</v>
      </c>
      <c r="BP315" s="66"/>
      <c r="BQ315" s="68">
        <f t="shared" si="515"/>
        <v>0</v>
      </c>
      <c r="BR315" s="67">
        <f t="shared" si="516"/>
        <v>14302.399999999994</v>
      </c>
      <c r="BS315" s="66"/>
      <c r="BT315" s="66">
        <f t="shared" si="478"/>
        <v>240</v>
      </c>
      <c r="BU315" s="67">
        <f t="shared" si="566"/>
        <v>60424</v>
      </c>
      <c r="BV315" s="66"/>
      <c r="BW315" s="66">
        <f t="shared" si="479"/>
        <v>240</v>
      </c>
      <c r="BX315" s="67">
        <f t="shared" si="569"/>
        <v>43562</v>
      </c>
      <c r="BY315" s="66"/>
      <c r="BZ315" s="66">
        <f t="shared" si="480"/>
        <v>240</v>
      </c>
      <c r="CA315" s="67">
        <f t="shared" si="567"/>
        <v>53798</v>
      </c>
      <c r="CB315" s="66"/>
      <c r="CC315" s="66">
        <f t="shared" si="517"/>
        <v>0</v>
      </c>
      <c r="CD315" s="67">
        <f t="shared" si="467"/>
        <v>269.25</v>
      </c>
      <c r="CE315" s="66"/>
      <c r="CF315" s="66">
        <f t="shared" si="518"/>
        <v>0</v>
      </c>
      <c r="CG315" s="67">
        <f t="shared" si="519"/>
        <v>6982.9</v>
      </c>
      <c r="CH315" s="66"/>
      <c r="CI315" s="66">
        <f t="shared" si="481"/>
        <v>0</v>
      </c>
      <c r="CJ315" s="67">
        <f t="shared" si="520"/>
        <v>8750</v>
      </c>
      <c r="CK315" s="66"/>
      <c r="CL315" s="68">
        <f t="shared" si="521"/>
        <v>0</v>
      </c>
      <c r="CM315" s="79">
        <f t="shared" si="522"/>
        <v>4864</v>
      </c>
      <c r="CN315" s="66"/>
      <c r="CO315" s="68">
        <f t="shared" si="578"/>
        <v>0</v>
      </c>
      <c r="CP315" s="79">
        <f t="shared" si="523"/>
        <v>3955</v>
      </c>
      <c r="CQ315" s="66"/>
      <c r="CR315" s="140">
        <f t="shared" si="482"/>
        <v>0</v>
      </c>
      <c r="CS315" s="79">
        <f t="shared" si="571"/>
        <v>6656</v>
      </c>
      <c r="CT315" s="66"/>
      <c r="CU315" s="68">
        <f t="shared" si="483"/>
        <v>0</v>
      </c>
      <c r="CV315" s="79">
        <f t="shared" si="524"/>
        <v>7769</v>
      </c>
      <c r="CW315" s="66"/>
      <c r="CX315" s="66">
        <f t="shared" si="579"/>
        <v>0</v>
      </c>
      <c r="CY315" s="40">
        <f t="shared" si="563"/>
        <v>6582</v>
      </c>
      <c r="CZ315" s="65"/>
      <c r="DA315" s="66">
        <f t="shared" si="525"/>
        <v>0</v>
      </c>
      <c r="DB315" s="67">
        <f t="shared" si="572"/>
        <v>38056</v>
      </c>
      <c r="DC315" s="66"/>
      <c r="DD315" s="66">
        <f t="shared" si="526"/>
        <v>0</v>
      </c>
      <c r="DE315" s="67">
        <f t="shared" si="573"/>
        <v>34827</v>
      </c>
      <c r="DF315" s="66"/>
      <c r="DG315" s="69">
        <f t="shared" si="527"/>
        <v>0</v>
      </c>
      <c r="DH315" s="67">
        <f t="shared" si="561"/>
        <v>32185</v>
      </c>
      <c r="DI315" s="66"/>
      <c r="DJ315" s="66">
        <f t="shared" si="484"/>
        <v>0</v>
      </c>
      <c r="DK315" s="67">
        <f t="shared" si="528"/>
        <v>2530</v>
      </c>
      <c r="DL315" s="210"/>
      <c r="DM315" s="206">
        <f t="shared" si="485"/>
        <v>0</v>
      </c>
      <c r="DN315" s="25">
        <f t="shared" si="486"/>
        <v>0</v>
      </c>
      <c r="DO315" s="5"/>
      <c r="DP315" s="43">
        <f t="shared" si="487"/>
        <v>0</v>
      </c>
      <c r="DQ315" s="27">
        <f t="shared" si="529"/>
        <v>7039.5</v>
      </c>
      <c r="DR315" s="5"/>
      <c r="DS315" s="43">
        <f t="shared" si="488"/>
        <v>0</v>
      </c>
      <c r="DT315" s="27">
        <f t="shared" si="530"/>
        <v>4846</v>
      </c>
      <c r="DU315" s="5"/>
      <c r="DV315" s="43">
        <f t="shared" si="489"/>
        <v>0</v>
      </c>
      <c r="DW315" s="27">
        <f t="shared" si="531"/>
        <v>4835</v>
      </c>
      <c r="DX315" s="5"/>
      <c r="DY315" s="22">
        <f t="shared" si="490"/>
        <v>0</v>
      </c>
      <c r="DZ315" s="25">
        <f t="shared" si="532"/>
        <v>523</v>
      </c>
      <c r="EA315" s="22"/>
      <c r="EB315" s="22">
        <f t="shared" si="491"/>
        <v>0</v>
      </c>
      <c r="EC315" s="28">
        <f t="shared" si="533"/>
        <v>369</v>
      </c>
      <c r="ED315" s="5"/>
      <c r="EE315" s="43">
        <f t="shared" si="568"/>
        <v>0</v>
      </c>
      <c r="EF315" s="27">
        <f t="shared" si="534"/>
        <v>4769</v>
      </c>
      <c r="EG315" s="66"/>
      <c r="EH315" s="66">
        <f t="shared" si="492"/>
        <v>0</v>
      </c>
      <c r="EI315" s="67">
        <f t="shared" si="535"/>
        <v>24417</v>
      </c>
      <c r="EJ315" s="66"/>
      <c r="EK315" s="66">
        <f t="shared" si="493"/>
        <v>0</v>
      </c>
      <c r="EL315" s="67">
        <f t="shared" si="536"/>
        <v>23047</v>
      </c>
      <c r="EM315" s="110">
        <f t="shared" si="537"/>
        <v>118985.27700399997</v>
      </c>
      <c r="EN315" s="7"/>
      <c r="EO315" s="7"/>
      <c r="EP315" s="7"/>
      <c r="EQ315" s="7"/>
      <c r="ER315" s="7"/>
      <c r="ES315" s="7"/>
      <c r="ET315" s="7"/>
    </row>
    <row r="316" spans="1:150" s="33" customFormat="1" ht="11.25" customHeight="1" x14ac:dyDescent="0.25">
      <c r="A316" s="169">
        <v>46060</v>
      </c>
      <c r="B316" s="193">
        <v>46067</v>
      </c>
      <c r="C316" s="197">
        <v>8004958182</v>
      </c>
      <c r="D316" s="88" t="s">
        <v>289</v>
      </c>
      <c r="E316" s="198">
        <v>200</v>
      </c>
      <c r="F316" s="199">
        <v>2</v>
      </c>
      <c r="G316" s="198"/>
      <c r="H316" s="66"/>
      <c r="I316" s="41">
        <f t="shared" si="469"/>
        <v>0</v>
      </c>
      <c r="J316" s="48">
        <f t="shared" si="556"/>
        <v>84399</v>
      </c>
      <c r="K316" s="66"/>
      <c r="L316" s="41">
        <f t="shared" si="574"/>
        <v>0</v>
      </c>
      <c r="M316" s="48">
        <f t="shared" si="570"/>
        <v>231240</v>
      </c>
      <c r="N316" s="66"/>
      <c r="O316" s="41">
        <f t="shared" si="470"/>
        <v>0</v>
      </c>
      <c r="P316" s="48">
        <f t="shared" si="558"/>
        <v>78276</v>
      </c>
      <c r="Q316" s="66"/>
      <c r="R316" s="66">
        <f t="shared" si="471"/>
        <v>0</v>
      </c>
      <c r="S316" s="67">
        <f t="shared" si="559"/>
        <v>19990</v>
      </c>
      <c r="T316" s="66"/>
      <c r="U316" s="66">
        <f t="shared" si="494"/>
        <v>0</v>
      </c>
      <c r="V316" s="67">
        <f t="shared" si="495"/>
        <v>53016.200000000004</v>
      </c>
      <c r="W316" s="136"/>
      <c r="X316" s="69">
        <f t="shared" si="472"/>
        <v>0</v>
      </c>
      <c r="Y316" s="67">
        <f t="shared" si="560"/>
        <v>8674.2999999999993</v>
      </c>
      <c r="Z316" s="66"/>
      <c r="AA316" s="68">
        <f t="shared" si="550"/>
        <v>0</v>
      </c>
      <c r="AB316" s="67">
        <f t="shared" si="496"/>
        <v>2108.5</v>
      </c>
      <c r="AC316" s="66"/>
      <c r="AD316" s="66">
        <f t="shared" si="575"/>
        <v>0</v>
      </c>
      <c r="AE316" s="67">
        <f t="shared" si="497"/>
        <v>5946.2</v>
      </c>
      <c r="AF316" s="66"/>
      <c r="AG316" s="78">
        <f t="shared" si="473"/>
        <v>0</v>
      </c>
      <c r="AH316" s="79">
        <f t="shared" si="498"/>
        <v>8286.2999999999993</v>
      </c>
      <c r="AI316" s="66"/>
      <c r="AJ316" s="68">
        <f t="shared" si="474"/>
        <v>0</v>
      </c>
      <c r="AK316" s="67">
        <f t="shared" si="499"/>
        <v>1023</v>
      </c>
      <c r="AL316" s="66"/>
      <c r="AM316" s="68">
        <f t="shared" si="475"/>
        <v>0</v>
      </c>
      <c r="AN316" s="67">
        <f t="shared" si="500"/>
        <v>727.10000000000014</v>
      </c>
      <c r="AO316" s="66"/>
      <c r="AP316" s="68">
        <f t="shared" si="476"/>
        <v>0</v>
      </c>
      <c r="AQ316" s="67">
        <f t="shared" si="501"/>
        <v>419.89999999999964</v>
      </c>
      <c r="AR316" s="66"/>
      <c r="AS316" s="68">
        <f t="shared" si="477"/>
        <v>0</v>
      </c>
      <c r="AT316" s="67">
        <f t="shared" si="502"/>
        <v>355.59999999999991</v>
      </c>
      <c r="AU316" s="66"/>
      <c r="AV316" s="66">
        <f t="shared" si="503"/>
        <v>0</v>
      </c>
      <c r="AW316" s="42">
        <f t="shared" si="504"/>
        <v>591.04000000000019</v>
      </c>
      <c r="AX316" s="66"/>
      <c r="AY316" s="66">
        <f t="shared" si="505"/>
        <v>0</v>
      </c>
      <c r="AZ316" s="67">
        <f t="shared" si="506"/>
        <v>1832.8</v>
      </c>
      <c r="BA316" s="66"/>
      <c r="BB316" s="68">
        <f t="shared" si="507"/>
        <v>0</v>
      </c>
      <c r="BC316" s="67">
        <f t="shared" si="508"/>
        <v>2792.8</v>
      </c>
      <c r="BD316" s="66"/>
      <c r="BE316" s="68">
        <f t="shared" si="509"/>
        <v>0</v>
      </c>
      <c r="BF316" s="67">
        <f t="shared" si="510"/>
        <v>97.800000000000352</v>
      </c>
      <c r="BG316" s="66"/>
      <c r="BH316" s="68">
        <f t="shared" si="576"/>
        <v>0</v>
      </c>
      <c r="BI316" s="67">
        <f t="shared" si="577"/>
        <v>3940.2000000000025</v>
      </c>
      <c r="BJ316" s="66"/>
      <c r="BK316" s="68">
        <f t="shared" si="511"/>
        <v>0</v>
      </c>
      <c r="BL316" s="67">
        <f t="shared" si="512"/>
        <v>5278.8</v>
      </c>
      <c r="BM316" s="66"/>
      <c r="BN316" s="68">
        <f t="shared" si="513"/>
        <v>424</v>
      </c>
      <c r="BO316" s="67">
        <f t="shared" si="514"/>
        <v>5987.4000000000005</v>
      </c>
      <c r="BP316" s="66"/>
      <c r="BQ316" s="68">
        <f t="shared" si="515"/>
        <v>0</v>
      </c>
      <c r="BR316" s="67">
        <f t="shared" si="516"/>
        <v>14302.399999999994</v>
      </c>
      <c r="BS316" s="66"/>
      <c r="BT316" s="66">
        <f t="shared" si="478"/>
        <v>0</v>
      </c>
      <c r="BU316" s="67">
        <f>BU315+BS316-BT316-400</f>
        <v>60024</v>
      </c>
      <c r="BV316" s="66"/>
      <c r="BW316" s="66">
        <f t="shared" si="479"/>
        <v>0</v>
      </c>
      <c r="BX316" s="67">
        <f>+BX315+BV316-BW316-400</f>
        <v>43162</v>
      </c>
      <c r="BY316" s="66"/>
      <c r="BZ316" s="66">
        <f t="shared" si="480"/>
        <v>0</v>
      </c>
      <c r="CA316" s="67">
        <f>+CA315+BY316-BZ316-400</f>
        <v>53398</v>
      </c>
      <c r="CB316" s="66"/>
      <c r="CC316" s="66">
        <f t="shared" si="517"/>
        <v>0</v>
      </c>
      <c r="CD316" s="67">
        <f t="shared" si="467"/>
        <v>269.25</v>
      </c>
      <c r="CE316" s="66"/>
      <c r="CF316" s="66">
        <f t="shared" si="518"/>
        <v>0</v>
      </c>
      <c r="CG316" s="67">
        <f t="shared" si="519"/>
        <v>6982.9</v>
      </c>
      <c r="CH316" s="66"/>
      <c r="CI316" s="66">
        <f t="shared" si="481"/>
        <v>0</v>
      </c>
      <c r="CJ316" s="67">
        <f t="shared" si="520"/>
        <v>8750</v>
      </c>
      <c r="CK316" s="66"/>
      <c r="CL316" s="68">
        <f t="shared" si="521"/>
        <v>0</v>
      </c>
      <c r="CM316" s="79">
        <f t="shared" si="522"/>
        <v>4864</v>
      </c>
      <c r="CN316" s="66"/>
      <c r="CO316" s="68">
        <f t="shared" si="578"/>
        <v>0</v>
      </c>
      <c r="CP316" s="79">
        <f t="shared" si="523"/>
        <v>3955</v>
      </c>
      <c r="CQ316" s="66"/>
      <c r="CR316" s="140">
        <f t="shared" si="482"/>
        <v>0</v>
      </c>
      <c r="CS316" s="79">
        <f t="shared" si="571"/>
        <v>6656</v>
      </c>
      <c r="CT316" s="66"/>
      <c r="CU316" s="68">
        <f t="shared" si="483"/>
        <v>0</v>
      </c>
      <c r="CV316" s="79">
        <f t="shared" si="524"/>
        <v>7769</v>
      </c>
      <c r="CW316" s="66"/>
      <c r="CX316" s="66">
        <f t="shared" si="579"/>
        <v>0</v>
      </c>
      <c r="CY316" s="40">
        <f t="shared" si="563"/>
        <v>6582</v>
      </c>
      <c r="CZ316" s="65"/>
      <c r="DA316" s="66">
        <f t="shared" si="525"/>
        <v>0</v>
      </c>
      <c r="DB316" s="67">
        <f t="shared" si="572"/>
        <v>38056</v>
      </c>
      <c r="DC316" s="66"/>
      <c r="DD316" s="66">
        <f t="shared" si="526"/>
        <v>0</v>
      </c>
      <c r="DE316" s="67">
        <f t="shared" si="573"/>
        <v>34827</v>
      </c>
      <c r="DF316" s="66"/>
      <c r="DG316" s="69">
        <f t="shared" si="527"/>
        <v>0</v>
      </c>
      <c r="DH316" s="67">
        <f t="shared" si="561"/>
        <v>32185</v>
      </c>
      <c r="DI316" s="66"/>
      <c r="DJ316" s="66">
        <f t="shared" si="484"/>
        <v>0</v>
      </c>
      <c r="DK316" s="67">
        <f t="shared" si="528"/>
        <v>2530</v>
      </c>
      <c r="DL316" s="210"/>
      <c r="DM316" s="206">
        <f t="shared" si="485"/>
        <v>0</v>
      </c>
      <c r="DN316" s="25">
        <f t="shared" si="486"/>
        <v>0</v>
      </c>
      <c r="DO316" s="5"/>
      <c r="DP316" s="43">
        <f t="shared" si="487"/>
        <v>0</v>
      </c>
      <c r="DQ316" s="27">
        <f t="shared" si="529"/>
        <v>7039.5</v>
      </c>
      <c r="DR316" s="5"/>
      <c r="DS316" s="43">
        <f t="shared" si="488"/>
        <v>0</v>
      </c>
      <c r="DT316" s="27">
        <f t="shared" si="530"/>
        <v>4846</v>
      </c>
      <c r="DU316" s="5"/>
      <c r="DV316" s="43">
        <f t="shared" si="489"/>
        <v>0</v>
      </c>
      <c r="DW316" s="27">
        <f t="shared" si="531"/>
        <v>4835</v>
      </c>
      <c r="DX316" s="5"/>
      <c r="DY316" s="22">
        <f t="shared" si="490"/>
        <v>0</v>
      </c>
      <c r="DZ316" s="25">
        <f t="shared" si="532"/>
        <v>523</v>
      </c>
      <c r="EA316" s="22"/>
      <c r="EB316" s="22">
        <f t="shared" si="491"/>
        <v>0</v>
      </c>
      <c r="EC316" s="28">
        <f t="shared" si="533"/>
        <v>369</v>
      </c>
      <c r="ED316" s="5"/>
      <c r="EE316" s="43">
        <f t="shared" si="568"/>
        <v>0</v>
      </c>
      <c r="EF316" s="27">
        <f t="shared" si="534"/>
        <v>4769</v>
      </c>
      <c r="EG316" s="66"/>
      <c r="EH316" s="66">
        <f t="shared" si="492"/>
        <v>0</v>
      </c>
      <c r="EI316" s="67">
        <f t="shared" si="535"/>
        <v>24417</v>
      </c>
      <c r="EJ316" s="66"/>
      <c r="EK316" s="66">
        <f t="shared" si="493"/>
        <v>0</v>
      </c>
      <c r="EL316" s="67">
        <f t="shared" si="536"/>
        <v>23047</v>
      </c>
      <c r="EM316" s="110">
        <f t="shared" si="537"/>
        <v>118745.55540399996</v>
      </c>
      <c r="EN316" s="7"/>
      <c r="EO316" s="7"/>
      <c r="EP316" s="7"/>
      <c r="EQ316" s="7"/>
      <c r="ER316" s="7"/>
      <c r="ES316" s="7"/>
      <c r="ET316" s="7"/>
    </row>
    <row r="317" spans="1:150" s="33" customFormat="1" ht="11.25" customHeight="1" x14ac:dyDescent="0.25">
      <c r="A317" s="169">
        <v>46060</v>
      </c>
      <c r="B317" s="193">
        <v>46067</v>
      </c>
      <c r="C317" s="197">
        <v>8004958183</v>
      </c>
      <c r="D317" s="88" t="s">
        <v>290</v>
      </c>
      <c r="E317" s="198">
        <v>400</v>
      </c>
      <c r="F317" s="199">
        <v>1</v>
      </c>
      <c r="G317" s="90">
        <v>191516810310</v>
      </c>
      <c r="H317" s="66"/>
      <c r="I317" s="41">
        <f t="shared" si="469"/>
        <v>0</v>
      </c>
      <c r="J317" s="48">
        <f t="shared" si="556"/>
        <v>84399</v>
      </c>
      <c r="K317" s="66"/>
      <c r="L317" s="41">
        <f t="shared" si="574"/>
        <v>0</v>
      </c>
      <c r="M317" s="48">
        <f t="shared" si="570"/>
        <v>231240</v>
      </c>
      <c r="N317" s="66"/>
      <c r="O317" s="41">
        <f t="shared" si="470"/>
        <v>0</v>
      </c>
      <c r="P317" s="48">
        <f t="shared" si="558"/>
        <v>78276</v>
      </c>
      <c r="Q317" s="66"/>
      <c r="R317" s="66">
        <f t="shared" si="471"/>
        <v>0</v>
      </c>
      <c r="S317" s="67">
        <f t="shared" si="559"/>
        <v>19990</v>
      </c>
      <c r="T317" s="66"/>
      <c r="U317" s="66">
        <f t="shared" si="494"/>
        <v>0</v>
      </c>
      <c r="V317" s="67">
        <f t="shared" si="495"/>
        <v>53016.200000000004</v>
      </c>
      <c r="W317" s="136"/>
      <c r="X317" s="69">
        <f t="shared" si="472"/>
        <v>0</v>
      </c>
      <c r="Y317" s="67">
        <f t="shared" si="560"/>
        <v>8674.2999999999993</v>
      </c>
      <c r="Z317" s="66"/>
      <c r="AA317" s="68">
        <f t="shared" si="550"/>
        <v>0</v>
      </c>
      <c r="AB317" s="67">
        <f t="shared" si="496"/>
        <v>2108.5</v>
      </c>
      <c r="AC317" s="66"/>
      <c r="AD317" s="66">
        <f t="shared" si="575"/>
        <v>0</v>
      </c>
      <c r="AE317" s="67">
        <f t="shared" si="497"/>
        <v>5946.2</v>
      </c>
      <c r="AF317" s="66"/>
      <c r="AG317" s="78">
        <f t="shared" si="473"/>
        <v>0</v>
      </c>
      <c r="AH317" s="79">
        <f t="shared" si="498"/>
        <v>8286.2999999999993</v>
      </c>
      <c r="AI317" s="66"/>
      <c r="AJ317" s="68">
        <f t="shared" si="474"/>
        <v>0</v>
      </c>
      <c r="AK317" s="67">
        <f t="shared" si="499"/>
        <v>1023</v>
      </c>
      <c r="AL317" s="66"/>
      <c r="AM317" s="68">
        <f t="shared" si="475"/>
        <v>0</v>
      </c>
      <c r="AN317" s="67">
        <f t="shared" si="500"/>
        <v>727.10000000000014</v>
      </c>
      <c r="AO317" s="66"/>
      <c r="AP317" s="68">
        <f t="shared" si="476"/>
        <v>0</v>
      </c>
      <c r="AQ317" s="67">
        <f t="shared" si="501"/>
        <v>419.89999999999964</v>
      </c>
      <c r="AR317" s="66"/>
      <c r="AS317" s="68">
        <f t="shared" si="477"/>
        <v>0</v>
      </c>
      <c r="AT317" s="67">
        <f t="shared" si="502"/>
        <v>355.59999999999991</v>
      </c>
      <c r="AU317" s="66"/>
      <c r="AV317" s="66">
        <f t="shared" si="503"/>
        <v>0</v>
      </c>
      <c r="AW317" s="42">
        <f t="shared" si="504"/>
        <v>591.04000000000019</v>
      </c>
      <c r="AX317" s="66"/>
      <c r="AY317" s="66">
        <f t="shared" si="505"/>
        <v>0</v>
      </c>
      <c r="AZ317" s="67">
        <f t="shared" si="506"/>
        <v>1832.8</v>
      </c>
      <c r="BA317" s="66"/>
      <c r="BB317" s="68">
        <f t="shared" si="507"/>
        <v>0</v>
      </c>
      <c r="BC317" s="67">
        <f t="shared" si="508"/>
        <v>2792.8</v>
      </c>
      <c r="BD317" s="66"/>
      <c r="BE317" s="68">
        <f t="shared" si="509"/>
        <v>0</v>
      </c>
      <c r="BF317" s="67">
        <f t="shared" si="510"/>
        <v>97.800000000000352</v>
      </c>
      <c r="BG317" s="66"/>
      <c r="BH317" s="68">
        <f t="shared" si="576"/>
        <v>0</v>
      </c>
      <c r="BI317" s="67">
        <f t="shared" si="577"/>
        <v>3940.2000000000025</v>
      </c>
      <c r="BJ317" s="66"/>
      <c r="BK317" s="68">
        <f t="shared" si="511"/>
        <v>0</v>
      </c>
      <c r="BL317" s="67">
        <f t="shared" si="512"/>
        <v>5278.8</v>
      </c>
      <c r="BM317" s="66"/>
      <c r="BN317" s="68">
        <f t="shared" si="513"/>
        <v>448.00000000000006</v>
      </c>
      <c r="BO317" s="67">
        <f t="shared" si="514"/>
        <v>5539.4000000000005</v>
      </c>
      <c r="BP317" s="66"/>
      <c r="BQ317" s="68">
        <f t="shared" si="515"/>
        <v>0</v>
      </c>
      <c r="BR317" s="67">
        <f t="shared" si="516"/>
        <v>14302.399999999994</v>
      </c>
      <c r="BS317" s="66"/>
      <c r="BT317" s="66">
        <f t="shared" si="478"/>
        <v>0</v>
      </c>
      <c r="BU317" s="67">
        <f>BU316+BS317-BT317-800</f>
        <v>59224</v>
      </c>
      <c r="BV317" s="66"/>
      <c r="BW317" s="66">
        <f t="shared" si="479"/>
        <v>0</v>
      </c>
      <c r="BX317" s="67">
        <f>+BX316+BV317-BW317-800</f>
        <v>42362</v>
      </c>
      <c r="BY317" s="66"/>
      <c r="BZ317" s="66">
        <f t="shared" si="480"/>
        <v>0</v>
      </c>
      <c r="CA317" s="67">
        <f>+CA316+BY317-BZ317-800</f>
        <v>52598</v>
      </c>
      <c r="CB317" s="66"/>
      <c r="CC317" s="66">
        <f t="shared" si="517"/>
        <v>0</v>
      </c>
      <c r="CD317" s="67">
        <f t="shared" si="467"/>
        <v>269.25</v>
      </c>
      <c r="CE317" s="66"/>
      <c r="CF317" s="66">
        <f t="shared" si="518"/>
        <v>0</v>
      </c>
      <c r="CG317" s="67">
        <f t="shared" si="519"/>
        <v>6982.9</v>
      </c>
      <c r="CH317" s="66"/>
      <c r="CI317" s="66">
        <f t="shared" si="481"/>
        <v>0</v>
      </c>
      <c r="CJ317" s="67">
        <f t="shared" si="520"/>
        <v>8750</v>
      </c>
      <c r="CK317" s="66"/>
      <c r="CL317" s="68">
        <f t="shared" si="521"/>
        <v>0</v>
      </c>
      <c r="CM317" s="79">
        <f t="shared" si="522"/>
        <v>4864</v>
      </c>
      <c r="CN317" s="66"/>
      <c r="CO317" s="68">
        <f t="shared" si="578"/>
        <v>0</v>
      </c>
      <c r="CP317" s="79">
        <f t="shared" si="523"/>
        <v>3955</v>
      </c>
      <c r="CQ317" s="66"/>
      <c r="CR317" s="140">
        <f t="shared" si="482"/>
        <v>0</v>
      </c>
      <c r="CS317" s="79">
        <f t="shared" si="571"/>
        <v>6656</v>
      </c>
      <c r="CT317" s="66"/>
      <c r="CU317" s="68">
        <f t="shared" si="483"/>
        <v>0</v>
      </c>
      <c r="CV317" s="79">
        <f t="shared" si="524"/>
        <v>7769</v>
      </c>
      <c r="CW317" s="66"/>
      <c r="CX317" s="66">
        <f t="shared" si="579"/>
        <v>0</v>
      </c>
      <c r="CY317" s="40">
        <f t="shared" si="563"/>
        <v>6582</v>
      </c>
      <c r="CZ317" s="65"/>
      <c r="DA317" s="66">
        <f t="shared" si="525"/>
        <v>0</v>
      </c>
      <c r="DB317" s="67">
        <f t="shared" si="572"/>
        <v>38056</v>
      </c>
      <c r="DC317" s="66"/>
      <c r="DD317" s="66">
        <f t="shared" si="526"/>
        <v>0</v>
      </c>
      <c r="DE317" s="67">
        <f t="shared" si="573"/>
        <v>34827</v>
      </c>
      <c r="DF317" s="66"/>
      <c r="DG317" s="69">
        <f t="shared" si="527"/>
        <v>0</v>
      </c>
      <c r="DH317" s="67">
        <f t="shared" si="561"/>
        <v>32185</v>
      </c>
      <c r="DI317" s="66"/>
      <c r="DJ317" s="66">
        <f t="shared" si="484"/>
        <v>0</v>
      </c>
      <c r="DK317" s="67">
        <f t="shared" si="528"/>
        <v>2530</v>
      </c>
      <c r="DL317" s="210"/>
      <c r="DM317" s="206">
        <f t="shared" si="485"/>
        <v>0</v>
      </c>
      <c r="DN317" s="25">
        <f t="shared" si="486"/>
        <v>0</v>
      </c>
      <c r="DO317" s="5"/>
      <c r="DP317" s="43">
        <f t="shared" si="487"/>
        <v>0</v>
      </c>
      <c r="DQ317" s="27">
        <f t="shared" si="529"/>
        <v>7039.5</v>
      </c>
      <c r="DR317" s="5"/>
      <c r="DS317" s="43">
        <f t="shared" si="488"/>
        <v>0</v>
      </c>
      <c r="DT317" s="27">
        <f t="shared" si="530"/>
        <v>4846</v>
      </c>
      <c r="DU317" s="5"/>
      <c r="DV317" s="43">
        <f t="shared" si="489"/>
        <v>0</v>
      </c>
      <c r="DW317" s="27">
        <f t="shared" si="531"/>
        <v>4835</v>
      </c>
      <c r="DX317" s="5"/>
      <c r="DY317" s="22">
        <f t="shared" si="490"/>
        <v>0</v>
      </c>
      <c r="DZ317" s="25">
        <f t="shared" si="532"/>
        <v>523</v>
      </c>
      <c r="EA317" s="22"/>
      <c r="EB317" s="22">
        <f t="shared" si="491"/>
        <v>0</v>
      </c>
      <c r="EC317" s="28">
        <f t="shared" si="533"/>
        <v>369</v>
      </c>
      <c r="ED317" s="5"/>
      <c r="EE317" s="43">
        <f t="shared" si="568"/>
        <v>0</v>
      </c>
      <c r="EF317" s="27">
        <f t="shared" si="534"/>
        <v>4769</v>
      </c>
      <c r="EG317" s="66"/>
      <c r="EH317" s="66">
        <f t="shared" si="492"/>
        <v>0</v>
      </c>
      <c r="EI317" s="67">
        <f t="shared" si="535"/>
        <v>24417</v>
      </c>
      <c r="EJ317" s="66"/>
      <c r="EK317" s="66">
        <f t="shared" si="493"/>
        <v>0</v>
      </c>
      <c r="EL317" s="67">
        <f t="shared" si="536"/>
        <v>23047</v>
      </c>
      <c r="EM317" s="110">
        <f t="shared" si="537"/>
        <v>118673.28476399995</v>
      </c>
      <c r="EN317" s="7"/>
      <c r="EO317" s="7"/>
      <c r="EP317" s="7"/>
      <c r="EQ317" s="7"/>
      <c r="ER317" s="7"/>
      <c r="ES317" s="7"/>
      <c r="ET317" s="7"/>
    </row>
    <row r="318" spans="1:150" s="33" customFormat="1" ht="11.25" customHeight="1" x14ac:dyDescent="0.25">
      <c r="A318" s="169">
        <v>46060</v>
      </c>
      <c r="B318" s="193">
        <v>46067</v>
      </c>
      <c r="C318" s="177">
        <v>8004959262</v>
      </c>
      <c r="D318" s="147" t="s">
        <v>292</v>
      </c>
      <c r="E318" s="148">
        <v>20</v>
      </c>
      <c r="F318" s="149">
        <v>10</v>
      </c>
      <c r="G318" s="148">
        <v>191516097865</v>
      </c>
      <c r="H318" s="66"/>
      <c r="I318" s="41">
        <f t="shared" si="469"/>
        <v>0</v>
      </c>
      <c r="J318" s="48">
        <f t="shared" si="556"/>
        <v>84399</v>
      </c>
      <c r="K318" s="66"/>
      <c r="L318" s="41">
        <f t="shared" si="574"/>
        <v>0</v>
      </c>
      <c r="M318" s="48">
        <f t="shared" si="570"/>
        <v>231240</v>
      </c>
      <c r="N318" s="66"/>
      <c r="O318" s="41">
        <f t="shared" si="470"/>
        <v>0</v>
      </c>
      <c r="P318" s="48">
        <f t="shared" si="558"/>
        <v>78276</v>
      </c>
      <c r="Q318" s="66"/>
      <c r="R318" s="66">
        <f t="shared" si="471"/>
        <v>0</v>
      </c>
      <c r="S318" s="67">
        <f t="shared" si="559"/>
        <v>19990</v>
      </c>
      <c r="T318" s="66"/>
      <c r="U318" s="66">
        <f t="shared" si="494"/>
        <v>0</v>
      </c>
      <c r="V318" s="67">
        <f t="shared" si="495"/>
        <v>53016.200000000004</v>
      </c>
      <c r="W318" s="136"/>
      <c r="X318" s="69">
        <f t="shared" si="472"/>
        <v>0</v>
      </c>
      <c r="Y318" s="67">
        <f t="shared" si="560"/>
        <v>8674.2999999999993</v>
      </c>
      <c r="Z318" s="66"/>
      <c r="AA318" s="68">
        <f t="shared" si="550"/>
        <v>0</v>
      </c>
      <c r="AB318" s="67">
        <f t="shared" si="496"/>
        <v>2108.5</v>
      </c>
      <c r="AC318" s="66"/>
      <c r="AD318" s="66">
        <f t="shared" si="575"/>
        <v>0</v>
      </c>
      <c r="AE318" s="67">
        <f t="shared" si="497"/>
        <v>5946.2</v>
      </c>
      <c r="AF318" s="66"/>
      <c r="AG318" s="78">
        <f t="shared" si="473"/>
        <v>0</v>
      </c>
      <c r="AH318" s="79">
        <f t="shared" si="498"/>
        <v>8286.2999999999993</v>
      </c>
      <c r="AI318" s="66"/>
      <c r="AJ318" s="68">
        <f t="shared" si="474"/>
        <v>0</v>
      </c>
      <c r="AK318" s="67">
        <f t="shared" si="499"/>
        <v>1023</v>
      </c>
      <c r="AL318" s="66"/>
      <c r="AM318" s="68">
        <f t="shared" si="475"/>
        <v>0</v>
      </c>
      <c r="AN318" s="67">
        <f t="shared" si="500"/>
        <v>727.10000000000014</v>
      </c>
      <c r="AO318" s="66"/>
      <c r="AP318" s="68">
        <f t="shared" si="476"/>
        <v>0</v>
      </c>
      <c r="AQ318" s="67">
        <f t="shared" si="501"/>
        <v>419.89999999999964</v>
      </c>
      <c r="AR318" s="66"/>
      <c r="AS318" s="68">
        <f t="shared" si="477"/>
        <v>0</v>
      </c>
      <c r="AT318" s="67">
        <f t="shared" si="502"/>
        <v>355.59999999999991</v>
      </c>
      <c r="AU318" s="66"/>
      <c r="AV318" s="66">
        <f t="shared" si="503"/>
        <v>0</v>
      </c>
      <c r="AW318" s="42">
        <f t="shared" si="504"/>
        <v>591.04000000000019</v>
      </c>
      <c r="AX318" s="66"/>
      <c r="AY318" s="66">
        <f t="shared" si="505"/>
        <v>0</v>
      </c>
      <c r="AZ318" s="67">
        <f t="shared" si="506"/>
        <v>1832.8</v>
      </c>
      <c r="BA318" s="66"/>
      <c r="BB318" s="68">
        <f t="shared" si="507"/>
        <v>0</v>
      </c>
      <c r="BC318" s="67">
        <f t="shared" si="508"/>
        <v>2792.8</v>
      </c>
      <c r="BD318" s="66"/>
      <c r="BE318" s="68">
        <f t="shared" si="509"/>
        <v>0</v>
      </c>
      <c r="BF318" s="67">
        <f t="shared" si="510"/>
        <v>97.800000000000352</v>
      </c>
      <c r="BG318" s="66"/>
      <c r="BH318" s="68">
        <f t="shared" si="576"/>
        <v>0</v>
      </c>
      <c r="BI318" s="67">
        <f t="shared" si="577"/>
        <v>3940.2000000000025</v>
      </c>
      <c r="BJ318" s="66"/>
      <c r="BK318" s="68">
        <f t="shared" si="511"/>
        <v>0</v>
      </c>
      <c r="BL318" s="67">
        <f t="shared" si="512"/>
        <v>5278.8</v>
      </c>
      <c r="BM318" s="66"/>
      <c r="BN318" s="68">
        <f t="shared" si="513"/>
        <v>0</v>
      </c>
      <c r="BO318" s="67">
        <f t="shared" si="514"/>
        <v>5539.4000000000005</v>
      </c>
      <c r="BP318" s="66"/>
      <c r="BQ318" s="68">
        <f t="shared" si="515"/>
        <v>202.39999999999998</v>
      </c>
      <c r="BR318" s="67">
        <f t="shared" si="516"/>
        <v>14099.999999999995</v>
      </c>
      <c r="BS318" s="66"/>
      <c r="BT318" s="66">
        <f t="shared" si="478"/>
        <v>40</v>
      </c>
      <c r="BU318" s="67">
        <f t="shared" ref="BU318:BU349" si="580">BU317+BS318-BT318</f>
        <v>59184</v>
      </c>
      <c r="BV318" s="66"/>
      <c r="BW318" s="66">
        <f t="shared" si="479"/>
        <v>40</v>
      </c>
      <c r="BX318" s="67">
        <f t="shared" ref="BX318:BX332" si="581">+BX317+BV318-BW318</f>
        <v>42322</v>
      </c>
      <c r="BY318" s="66"/>
      <c r="BZ318" s="66">
        <f t="shared" si="480"/>
        <v>40</v>
      </c>
      <c r="CA318" s="67">
        <f t="shared" ref="CA318:CA349" si="582">+CA317+BY318-BZ318</f>
        <v>52558</v>
      </c>
      <c r="CB318" s="66"/>
      <c r="CC318" s="66">
        <f t="shared" si="517"/>
        <v>0</v>
      </c>
      <c r="CD318" s="67">
        <f t="shared" ref="CD318:CD381" si="583">+CD317+CB318-CC318</f>
        <v>269.25</v>
      </c>
      <c r="CE318" s="66"/>
      <c r="CF318" s="66">
        <f t="shared" si="518"/>
        <v>0</v>
      </c>
      <c r="CG318" s="67">
        <f t="shared" si="519"/>
        <v>6982.9</v>
      </c>
      <c r="CH318" s="66"/>
      <c r="CI318" s="66">
        <f t="shared" si="481"/>
        <v>0</v>
      </c>
      <c r="CJ318" s="67">
        <f t="shared" si="520"/>
        <v>8750</v>
      </c>
      <c r="CK318" s="66"/>
      <c r="CL318" s="68">
        <f t="shared" si="521"/>
        <v>0</v>
      </c>
      <c r="CM318" s="79">
        <f t="shared" si="522"/>
        <v>4864</v>
      </c>
      <c r="CN318" s="66"/>
      <c r="CO318" s="68">
        <f t="shared" si="578"/>
        <v>0</v>
      </c>
      <c r="CP318" s="79">
        <f t="shared" si="523"/>
        <v>3955</v>
      </c>
      <c r="CQ318" s="66"/>
      <c r="CR318" s="140">
        <f t="shared" si="482"/>
        <v>0</v>
      </c>
      <c r="CS318" s="79">
        <f t="shared" si="571"/>
        <v>6656</v>
      </c>
      <c r="CT318" s="66"/>
      <c r="CU318" s="68">
        <f t="shared" si="483"/>
        <v>0</v>
      </c>
      <c r="CV318" s="79">
        <f t="shared" si="524"/>
        <v>7769</v>
      </c>
      <c r="CW318" s="66"/>
      <c r="CX318" s="66">
        <f t="shared" si="579"/>
        <v>0</v>
      </c>
      <c r="CY318" s="40">
        <f t="shared" si="563"/>
        <v>6582</v>
      </c>
      <c r="CZ318" s="65"/>
      <c r="DA318" s="66">
        <f t="shared" si="525"/>
        <v>0</v>
      </c>
      <c r="DB318" s="67">
        <f t="shared" si="572"/>
        <v>38056</v>
      </c>
      <c r="DC318" s="66"/>
      <c r="DD318" s="66">
        <f t="shared" si="526"/>
        <v>0</v>
      </c>
      <c r="DE318" s="67">
        <f t="shared" si="573"/>
        <v>34827</v>
      </c>
      <c r="DF318" s="66"/>
      <c r="DG318" s="69">
        <f t="shared" si="527"/>
        <v>20</v>
      </c>
      <c r="DH318" s="67">
        <f t="shared" si="561"/>
        <v>32165</v>
      </c>
      <c r="DI318" s="66"/>
      <c r="DJ318" s="66">
        <f t="shared" si="484"/>
        <v>0</v>
      </c>
      <c r="DK318" s="67">
        <f t="shared" si="528"/>
        <v>2530</v>
      </c>
      <c r="DL318" s="210"/>
      <c r="DM318" s="206">
        <f t="shared" si="485"/>
        <v>0</v>
      </c>
      <c r="DN318" s="25">
        <f t="shared" si="486"/>
        <v>0</v>
      </c>
      <c r="DO318" s="5"/>
      <c r="DP318" s="43">
        <f t="shared" si="487"/>
        <v>0</v>
      </c>
      <c r="DQ318" s="27">
        <f t="shared" si="529"/>
        <v>7039.5</v>
      </c>
      <c r="DR318" s="5"/>
      <c r="DS318" s="43">
        <f t="shared" si="488"/>
        <v>0</v>
      </c>
      <c r="DT318" s="27">
        <f t="shared" si="530"/>
        <v>4846</v>
      </c>
      <c r="DU318" s="5"/>
      <c r="DV318" s="43">
        <f t="shared" si="489"/>
        <v>0</v>
      </c>
      <c r="DW318" s="27">
        <f t="shared" si="531"/>
        <v>4835</v>
      </c>
      <c r="DX318" s="5"/>
      <c r="DY318" s="22">
        <f t="shared" si="490"/>
        <v>0</v>
      </c>
      <c r="DZ318" s="25">
        <f t="shared" si="532"/>
        <v>523</v>
      </c>
      <c r="EA318" s="22"/>
      <c r="EB318" s="22">
        <f t="shared" si="491"/>
        <v>0</v>
      </c>
      <c r="EC318" s="28">
        <f t="shared" si="533"/>
        <v>369</v>
      </c>
      <c r="ED318" s="5"/>
      <c r="EE318" s="43">
        <f t="shared" si="568"/>
        <v>0</v>
      </c>
      <c r="EF318" s="27">
        <f t="shared" si="534"/>
        <v>4769</v>
      </c>
      <c r="EG318" s="66"/>
      <c r="EH318" s="66">
        <f t="shared" si="492"/>
        <v>0</v>
      </c>
      <c r="EI318" s="67">
        <f t="shared" si="535"/>
        <v>24417</v>
      </c>
      <c r="EJ318" s="66"/>
      <c r="EK318" s="66">
        <f t="shared" si="493"/>
        <v>0</v>
      </c>
      <c r="EL318" s="67">
        <f t="shared" si="536"/>
        <v>23047</v>
      </c>
      <c r="EM318" s="110">
        <f t="shared" si="537"/>
        <v>117350.75176399996</v>
      </c>
      <c r="EN318" s="7"/>
      <c r="EO318" s="7"/>
      <c r="EP318" s="7"/>
      <c r="EQ318" s="7"/>
      <c r="ER318" s="7"/>
      <c r="ES318" s="7"/>
      <c r="ET318" s="7"/>
    </row>
    <row r="319" spans="1:150" s="33" customFormat="1" ht="11.25" customHeight="1" x14ac:dyDescent="0.25">
      <c r="A319" s="169">
        <v>46060</v>
      </c>
      <c r="B319" s="193">
        <v>46067</v>
      </c>
      <c r="C319" s="176">
        <v>8004959282</v>
      </c>
      <c r="D319" s="17" t="s">
        <v>285</v>
      </c>
      <c r="E319" s="18">
        <v>1500</v>
      </c>
      <c r="F319" s="19">
        <v>1</v>
      </c>
      <c r="G319" s="20">
        <v>191516041653</v>
      </c>
      <c r="H319" s="66"/>
      <c r="I319" s="41">
        <f t="shared" si="469"/>
        <v>0</v>
      </c>
      <c r="J319" s="48">
        <f t="shared" ref="J319:J346" si="584">J318+H319-I319</f>
        <v>84399</v>
      </c>
      <c r="K319" s="66"/>
      <c r="L319" s="41">
        <f t="shared" si="574"/>
        <v>0</v>
      </c>
      <c r="M319" s="48">
        <f t="shared" si="570"/>
        <v>231240</v>
      </c>
      <c r="N319" s="66"/>
      <c r="O319" s="41">
        <f t="shared" si="470"/>
        <v>0</v>
      </c>
      <c r="P319" s="48">
        <f t="shared" ref="P319:P346" si="585">P318+N319-O319</f>
        <v>78276</v>
      </c>
      <c r="Q319" s="66"/>
      <c r="R319" s="66">
        <f t="shared" si="471"/>
        <v>0</v>
      </c>
      <c r="S319" s="67">
        <f t="shared" ref="S319:S346" si="586">S318+Q319-R319</f>
        <v>19990</v>
      </c>
      <c r="T319" s="66"/>
      <c r="U319" s="66">
        <f t="shared" si="494"/>
        <v>0</v>
      </c>
      <c r="V319" s="67">
        <f t="shared" si="495"/>
        <v>53016.200000000004</v>
      </c>
      <c r="W319" s="136"/>
      <c r="X319" s="69">
        <f t="shared" si="472"/>
        <v>0</v>
      </c>
      <c r="Y319" s="67">
        <f t="shared" ref="Y319:Y350" si="587">Y318+W319-X319</f>
        <v>8674.2999999999993</v>
      </c>
      <c r="Z319" s="66"/>
      <c r="AA319" s="68">
        <f t="shared" si="550"/>
        <v>0</v>
      </c>
      <c r="AB319" s="67">
        <f t="shared" si="496"/>
        <v>2108.5</v>
      </c>
      <c r="AC319" s="66"/>
      <c r="AD319" s="66">
        <f t="shared" si="575"/>
        <v>0</v>
      </c>
      <c r="AE319" s="67">
        <f t="shared" si="497"/>
        <v>5946.2</v>
      </c>
      <c r="AF319" s="66"/>
      <c r="AG319" s="78">
        <f t="shared" si="473"/>
        <v>0</v>
      </c>
      <c r="AH319" s="79">
        <f t="shared" si="498"/>
        <v>8286.2999999999993</v>
      </c>
      <c r="AI319" s="66"/>
      <c r="AJ319" s="68">
        <f t="shared" si="474"/>
        <v>0</v>
      </c>
      <c r="AK319" s="67">
        <f t="shared" si="499"/>
        <v>1023</v>
      </c>
      <c r="AL319" s="66"/>
      <c r="AM319" s="68">
        <f t="shared" si="475"/>
        <v>0</v>
      </c>
      <c r="AN319" s="67">
        <f t="shared" si="500"/>
        <v>727.10000000000014</v>
      </c>
      <c r="AO319" s="66"/>
      <c r="AP319" s="68">
        <f t="shared" si="476"/>
        <v>0</v>
      </c>
      <c r="AQ319" s="67">
        <f t="shared" si="501"/>
        <v>419.89999999999964</v>
      </c>
      <c r="AR319" s="66"/>
      <c r="AS319" s="68">
        <f t="shared" si="477"/>
        <v>0</v>
      </c>
      <c r="AT319" s="67">
        <f t="shared" si="502"/>
        <v>355.59999999999991</v>
      </c>
      <c r="AU319" s="66"/>
      <c r="AV319" s="66">
        <f t="shared" si="503"/>
        <v>0</v>
      </c>
      <c r="AW319" s="42">
        <f t="shared" si="504"/>
        <v>591.04000000000019</v>
      </c>
      <c r="AX319" s="66"/>
      <c r="AY319" s="66">
        <f t="shared" si="505"/>
        <v>0</v>
      </c>
      <c r="AZ319" s="67">
        <f t="shared" si="506"/>
        <v>1832.8</v>
      </c>
      <c r="BA319" s="66"/>
      <c r="BB319" s="68">
        <f t="shared" si="507"/>
        <v>0</v>
      </c>
      <c r="BC319" s="67">
        <f t="shared" si="508"/>
        <v>2792.8</v>
      </c>
      <c r="BD319" s="66"/>
      <c r="BE319" s="68">
        <f t="shared" si="509"/>
        <v>0</v>
      </c>
      <c r="BF319" s="67">
        <f t="shared" si="510"/>
        <v>97.800000000000352</v>
      </c>
      <c r="BG319" s="66"/>
      <c r="BH319" s="68">
        <f t="shared" si="576"/>
        <v>0</v>
      </c>
      <c r="BI319" s="67">
        <f t="shared" si="577"/>
        <v>3940.2000000000025</v>
      </c>
      <c r="BJ319" s="66"/>
      <c r="BK319" s="68">
        <f t="shared" si="511"/>
        <v>0</v>
      </c>
      <c r="BL319" s="67">
        <f t="shared" si="512"/>
        <v>5278.8</v>
      </c>
      <c r="BM319" s="66"/>
      <c r="BN319" s="68">
        <f t="shared" si="513"/>
        <v>0</v>
      </c>
      <c r="BO319" s="67">
        <f t="shared" si="514"/>
        <v>5539.4000000000005</v>
      </c>
      <c r="BP319" s="66"/>
      <c r="BQ319" s="68">
        <f t="shared" si="515"/>
        <v>1680.0000000000002</v>
      </c>
      <c r="BR319" s="67">
        <f t="shared" si="516"/>
        <v>12419.999999999995</v>
      </c>
      <c r="BS319" s="66"/>
      <c r="BT319" s="66">
        <f t="shared" si="478"/>
        <v>3000</v>
      </c>
      <c r="BU319" s="67">
        <f t="shared" si="580"/>
        <v>56184</v>
      </c>
      <c r="BV319" s="66"/>
      <c r="BW319" s="66">
        <f t="shared" si="479"/>
        <v>3000</v>
      </c>
      <c r="BX319" s="67">
        <f t="shared" si="581"/>
        <v>39322</v>
      </c>
      <c r="BY319" s="66"/>
      <c r="BZ319" s="66">
        <f t="shared" si="480"/>
        <v>3000</v>
      </c>
      <c r="CA319" s="67">
        <f t="shared" si="582"/>
        <v>49558</v>
      </c>
      <c r="CB319" s="66"/>
      <c r="CC319" s="66">
        <f t="shared" si="517"/>
        <v>0</v>
      </c>
      <c r="CD319" s="67">
        <f t="shared" si="583"/>
        <v>269.25</v>
      </c>
      <c r="CE319" s="66"/>
      <c r="CF319" s="66">
        <f t="shared" si="518"/>
        <v>0</v>
      </c>
      <c r="CG319" s="67">
        <f t="shared" si="519"/>
        <v>6982.9</v>
      </c>
      <c r="CH319" s="66"/>
      <c r="CI319" s="66">
        <f t="shared" si="481"/>
        <v>0</v>
      </c>
      <c r="CJ319" s="67">
        <f t="shared" si="520"/>
        <v>8750</v>
      </c>
      <c r="CK319" s="66"/>
      <c r="CL319" s="68">
        <f t="shared" si="521"/>
        <v>0</v>
      </c>
      <c r="CM319" s="79">
        <f t="shared" si="522"/>
        <v>4864</v>
      </c>
      <c r="CN319" s="66"/>
      <c r="CO319" s="68">
        <f t="shared" si="578"/>
        <v>0</v>
      </c>
      <c r="CP319" s="79">
        <f t="shared" si="523"/>
        <v>3955</v>
      </c>
      <c r="CQ319" s="66"/>
      <c r="CR319" s="140">
        <f t="shared" si="482"/>
        <v>0</v>
      </c>
      <c r="CS319" s="79">
        <f t="shared" si="571"/>
        <v>6656</v>
      </c>
      <c r="CT319" s="66"/>
      <c r="CU319" s="68">
        <f t="shared" si="483"/>
        <v>0</v>
      </c>
      <c r="CV319" s="79">
        <f t="shared" si="524"/>
        <v>7769</v>
      </c>
      <c r="CW319" s="66"/>
      <c r="CX319" s="66">
        <f t="shared" si="579"/>
        <v>0</v>
      </c>
      <c r="CY319" s="40">
        <f t="shared" si="563"/>
        <v>6582</v>
      </c>
      <c r="CZ319" s="65"/>
      <c r="DA319" s="66">
        <f t="shared" si="525"/>
        <v>0</v>
      </c>
      <c r="DB319" s="67">
        <f t="shared" si="572"/>
        <v>38056</v>
      </c>
      <c r="DC319" s="66"/>
      <c r="DD319" s="66">
        <f t="shared" si="526"/>
        <v>0</v>
      </c>
      <c r="DE319" s="67">
        <f t="shared" si="573"/>
        <v>34827</v>
      </c>
      <c r="DF319" s="66"/>
      <c r="DG319" s="69">
        <f t="shared" si="527"/>
        <v>0</v>
      </c>
      <c r="DH319" s="67">
        <f>+DH318+DF319-DG319-12052-79</f>
        <v>20034</v>
      </c>
      <c r="DI319" s="66"/>
      <c r="DJ319" s="66">
        <f t="shared" si="484"/>
        <v>0</v>
      </c>
      <c r="DK319" s="67">
        <f t="shared" si="528"/>
        <v>2530</v>
      </c>
      <c r="DL319" s="210"/>
      <c r="DM319" s="206">
        <f t="shared" si="485"/>
        <v>0</v>
      </c>
      <c r="DN319" s="25">
        <f t="shared" si="486"/>
        <v>0</v>
      </c>
      <c r="DO319" s="5"/>
      <c r="DP319" s="43">
        <f t="shared" si="487"/>
        <v>0</v>
      </c>
      <c r="DQ319" s="27">
        <f t="shared" si="529"/>
        <v>7039.5</v>
      </c>
      <c r="DR319" s="5"/>
      <c r="DS319" s="43">
        <f t="shared" si="488"/>
        <v>0</v>
      </c>
      <c r="DT319" s="27">
        <f t="shared" si="530"/>
        <v>4846</v>
      </c>
      <c r="DU319" s="5"/>
      <c r="DV319" s="43">
        <f t="shared" si="489"/>
        <v>0</v>
      </c>
      <c r="DW319" s="27">
        <f t="shared" si="531"/>
        <v>4835</v>
      </c>
      <c r="DX319" s="5"/>
      <c r="DY319" s="22">
        <f t="shared" si="490"/>
        <v>0</v>
      </c>
      <c r="DZ319" s="25">
        <f t="shared" si="532"/>
        <v>523</v>
      </c>
      <c r="EA319" s="22"/>
      <c r="EB319" s="22">
        <f t="shared" si="491"/>
        <v>0</v>
      </c>
      <c r="EC319" s="28">
        <f t="shared" si="533"/>
        <v>369</v>
      </c>
      <c r="ED319" s="5"/>
      <c r="EE319" s="43">
        <f t="shared" si="568"/>
        <v>0</v>
      </c>
      <c r="EF319" s="27">
        <f t="shared" si="534"/>
        <v>4769</v>
      </c>
      <c r="EG319" s="66"/>
      <c r="EH319" s="66">
        <f t="shared" si="492"/>
        <v>0</v>
      </c>
      <c r="EI319" s="67">
        <f t="shared" si="535"/>
        <v>24417</v>
      </c>
      <c r="EJ319" s="66"/>
      <c r="EK319" s="66">
        <f t="shared" si="493"/>
        <v>0</v>
      </c>
      <c r="EL319" s="67">
        <f t="shared" si="536"/>
        <v>23047</v>
      </c>
      <c r="EM319" s="110">
        <f t="shared" si="537"/>
        <v>117185.25791399997</v>
      </c>
      <c r="EN319" s="7"/>
      <c r="EO319" s="7"/>
      <c r="EP319" s="7"/>
      <c r="EQ319" s="7"/>
      <c r="ER319" s="7"/>
      <c r="ES319" s="7"/>
      <c r="ET319" s="7"/>
    </row>
    <row r="320" spans="1:150" s="33" customFormat="1" ht="11.25" customHeight="1" x14ac:dyDescent="0.25">
      <c r="A320" s="242">
        <v>46061</v>
      </c>
      <c r="B320" s="242"/>
      <c r="C320" s="247" t="s">
        <v>165</v>
      </c>
      <c r="D320" s="244"/>
      <c r="E320" s="245"/>
      <c r="F320" s="248"/>
      <c r="G320" s="224"/>
      <c r="H320" s="225">
        <v>-106</v>
      </c>
      <c r="I320" s="226">
        <f t="shared" si="469"/>
        <v>0</v>
      </c>
      <c r="J320" s="227">
        <f t="shared" si="584"/>
        <v>84293</v>
      </c>
      <c r="K320" s="225">
        <v>-106</v>
      </c>
      <c r="L320" s="226">
        <f t="shared" si="574"/>
        <v>0</v>
      </c>
      <c r="M320" s="227">
        <f t="shared" si="570"/>
        <v>231134</v>
      </c>
      <c r="N320" s="225">
        <v>-173</v>
      </c>
      <c r="O320" s="226">
        <f t="shared" si="470"/>
        <v>0</v>
      </c>
      <c r="P320" s="227">
        <f t="shared" si="585"/>
        <v>78103</v>
      </c>
      <c r="Q320" s="225"/>
      <c r="R320" s="225">
        <f t="shared" si="471"/>
        <v>0</v>
      </c>
      <c r="S320" s="225">
        <f t="shared" si="586"/>
        <v>19990</v>
      </c>
      <c r="T320" s="225">
        <v>-6</v>
      </c>
      <c r="U320" s="225">
        <f t="shared" si="494"/>
        <v>0</v>
      </c>
      <c r="V320" s="225">
        <f t="shared" si="495"/>
        <v>53010.200000000004</v>
      </c>
      <c r="W320" s="228"/>
      <c r="X320" s="229">
        <f t="shared" si="472"/>
        <v>0</v>
      </c>
      <c r="Y320" s="225">
        <f t="shared" si="587"/>
        <v>8674.2999999999993</v>
      </c>
      <c r="Z320" s="225"/>
      <c r="AA320" s="228">
        <f t="shared" si="550"/>
        <v>0</v>
      </c>
      <c r="AB320" s="225">
        <f t="shared" si="496"/>
        <v>2108.5</v>
      </c>
      <c r="AC320" s="225"/>
      <c r="AD320" s="225">
        <f t="shared" si="575"/>
        <v>0</v>
      </c>
      <c r="AE320" s="225">
        <f t="shared" si="497"/>
        <v>5946.2</v>
      </c>
      <c r="AF320" s="225"/>
      <c r="AG320" s="224">
        <f t="shared" si="473"/>
        <v>0</v>
      </c>
      <c r="AH320" s="230">
        <f t="shared" si="498"/>
        <v>8286.2999999999993</v>
      </c>
      <c r="AI320" s="225"/>
      <c r="AJ320" s="228">
        <f t="shared" si="474"/>
        <v>0</v>
      </c>
      <c r="AK320" s="225">
        <f t="shared" si="499"/>
        <v>1023</v>
      </c>
      <c r="AL320" s="225"/>
      <c r="AM320" s="228">
        <f t="shared" si="475"/>
        <v>0</v>
      </c>
      <c r="AN320" s="225">
        <f t="shared" si="500"/>
        <v>727.10000000000014</v>
      </c>
      <c r="AO320" s="225">
        <v>-4</v>
      </c>
      <c r="AP320" s="228">
        <f t="shared" si="476"/>
        <v>0</v>
      </c>
      <c r="AQ320" s="225">
        <f t="shared" si="501"/>
        <v>415.89999999999964</v>
      </c>
      <c r="AR320" s="225">
        <v>-80</v>
      </c>
      <c r="AS320" s="228">
        <f t="shared" si="477"/>
        <v>0</v>
      </c>
      <c r="AT320" s="225">
        <f t="shared" si="502"/>
        <v>275.59999999999991</v>
      </c>
      <c r="AU320" s="225"/>
      <c r="AV320" s="225">
        <f t="shared" si="503"/>
        <v>0</v>
      </c>
      <c r="AW320" s="231">
        <f t="shared" si="504"/>
        <v>591.04000000000019</v>
      </c>
      <c r="AX320" s="225"/>
      <c r="AY320" s="225">
        <f t="shared" si="505"/>
        <v>0</v>
      </c>
      <c r="AZ320" s="225">
        <f t="shared" si="506"/>
        <v>1832.8</v>
      </c>
      <c r="BA320" s="225">
        <v>-1</v>
      </c>
      <c r="BB320" s="228">
        <f t="shared" si="507"/>
        <v>0</v>
      </c>
      <c r="BC320" s="225">
        <f t="shared" si="508"/>
        <v>2791.8</v>
      </c>
      <c r="BD320" s="225"/>
      <c r="BE320" s="228">
        <f t="shared" si="509"/>
        <v>0</v>
      </c>
      <c r="BF320" s="225">
        <f t="shared" si="510"/>
        <v>97.800000000000352</v>
      </c>
      <c r="BG320" s="225">
        <v>-30</v>
      </c>
      <c r="BH320" s="228">
        <v>0</v>
      </c>
      <c r="BI320" s="225">
        <f t="shared" si="577"/>
        <v>3910.2000000000025</v>
      </c>
      <c r="BJ320" s="225"/>
      <c r="BK320" s="228">
        <f t="shared" si="511"/>
        <v>0</v>
      </c>
      <c r="BL320" s="225">
        <f t="shared" si="512"/>
        <v>5278.8</v>
      </c>
      <c r="BM320" s="225">
        <v>-2.5</v>
      </c>
      <c r="BN320" s="228">
        <f t="shared" si="513"/>
        <v>0</v>
      </c>
      <c r="BO320" s="225">
        <f t="shared" si="514"/>
        <v>5536.9000000000005</v>
      </c>
      <c r="BP320" s="225">
        <v>-162</v>
      </c>
      <c r="BQ320" s="228">
        <f t="shared" si="515"/>
        <v>0</v>
      </c>
      <c r="BR320" s="225">
        <f t="shared" si="516"/>
        <v>12257.999999999995</v>
      </c>
      <c r="BS320" s="225">
        <v>-791</v>
      </c>
      <c r="BT320" s="225">
        <f t="shared" si="478"/>
        <v>0</v>
      </c>
      <c r="BU320" s="225">
        <f t="shared" si="580"/>
        <v>55393</v>
      </c>
      <c r="BV320" s="225">
        <v>-91</v>
      </c>
      <c r="BW320" s="225">
        <f t="shared" si="479"/>
        <v>0</v>
      </c>
      <c r="BX320" s="225">
        <f t="shared" si="581"/>
        <v>39231</v>
      </c>
      <c r="BY320" s="225">
        <v>-91</v>
      </c>
      <c r="BZ320" s="225">
        <f t="shared" si="480"/>
        <v>0</v>
      </c>
      <c r="CA320" s="225">
        <f t="shared" si="582"/>
        <v>49467</v>
      </c>
      <c r="CB320" s="225"/>
      <c r="CC320" s="225">
        <f t="shared" si="517"/>
        <v>0</v>
      </c>
      <c r="CD320" s="225">
        <f t="shared" si="583"/>
        <v>269.25</v>
      </c>
      <c r="CE320" s="225"/>
      <c r="CF320" s="225">
        <f t="shared" si="518"/>
        <v>0</v>
      </c>
      <c r="CG320" s="225">
        <f t="shared" si="519"/>
        <v>6982.9</v>
      </c>
      <c r="CH320" s="225"/>
      <c r="CI320" s="225">
        <f t="shared" si="481"/>
        <v>0</v>
      </c>
      <c r="CJ320" s="225">
        <f t="shared" si="520"/>
        <v>8750</v>
      </c>
      <c r="CK320" s="225"/>
      <c r="CL320" s="228">
        <f t="shared" si="521"/>
        <v>0</v>
      </c>
      <c r="CM320" s="230">
        <f t="shared" si="522"/>
        <v>4864</v>
      </c>
      <c r="CN320" s="225"/>
      <c r="CO320" s="228">
        <f t="shared" si="578"/>
        <v>0</v>
      </c>
      <c r="CP320" s="230">
        <f t="shared" si="523"/>
        <v>3955</v>
      </c>
      <c r="CQ320" s="225"/>
      <c r="CR320" s="228">
        <f t="shared" si="482"/>
        <v>0</v>
      </c>
      <c r="CS320" s="230">
        <f t="shared" si="571"/>
        <v>6656</v>
      </c>
      <c r="CT320" s="225"/>
      <c r="CU320" s="228">
        <f t="shared" si="483"/>
        <v>0</v>
      </c>
      <c r="CV320" s="230">
        <f t="shared" si="524"/>
        <v>7769</v>
      </c>
      <c r="CW320" s="225"/>
      <c r="CX320" s="225">
        <f t="shared" si="579"/>
        <v>0</v>
      </c>
      <c r="CY320" s="224">
        <f t="shared" si="563"/>
        <v>6582</v>
      </c>
      <c r="CZ320" s="230"/>
      <c r="DA320" s="225">
        <f t="shared" si="525"/>
        <v>0</v>
      </c>
      <c r="DB320" s="225">
        <f t="shared" si="572"/>
        <v>38056</v>
      </c>
      <c r="DC320" s="225"/>
      <c r="DD320" s="225">
        <f t="shared" si="526"/>
        <v>0</v>
      </c>
      <c r="DE320" s="225">
        <f t="shared" si="573"/>
        <v>34827</v>
      </c>
      <c r="DF320" s="225"/>
      <c r="DG320" s="229">
        <f t="shared" si="527"/>
        <v>0</v>
      </c>
      <c r="DH320" s="225">
        <f t="shared" ref="DH320:DH351" si="588">+DH319+DF320-DG320</f>
        <v>20034</v>
      </c>
      <c r="DI320" s="225">
        <v>-10</v>
      </c>
      <c r="DJ320" s="225">
        <f t="shared" si="484"/>
        <v>0</v>
      </c>
      <c r="DK320" s="225">
        <f t="shared" si="528"/>
        <v>2520</v>
      </c>
      <c r="DL320" s="232"/>
      <c r="DM320" s="233">
        <f t="shared" si="485"/>
        <v>0</v>
      </c>
      <c r="DN320" s="234">
        <f t="shared" si="486"/>
        <v>0</v>
      </c>
      <c r="DO320" s="235">
        <v>-17</v>
      </c>
      <c r="DP320" s="236">
        <f t="shared" si="487"/>
        <v>0</v>
      </c>
      <c r="DQ320" s="237">
        <f t="shared" si="529"/>
        <v>7022.5</v>
      </c>
      <c r="DR320" s="235"/>
      <c r="DS320" s="236">
        <f t="shared" si="488"/>
        <v>0</v>
      </c>
      <c r="DT320" s="237">
        <f t="shared" si="530"/>
        <v>4846</v>
      </c>
      <c r="DU320" s="235"/>
      <c r="DV320" s="236">
        <f t="shared" si="489"/>
        <v>0</v>
      </c>
      <c r="DW320" s="237">
        <f t="shared" si="531"/>
        <v>4835</v>
      </c>
      <c r="DX320" s="235"/>
      <c r="DY320" s="238">
        <f t="shared" si="490"/>
        <v>0</v>
      </c>
      <c r="DZ320" s="234">
        <f t="shared" si="532"/>
        <v>523</v>
      </c>
      <c r="EA320" s="238"/>
      <c r="EB320" s="238">
        <f t="shared" si="491"/>
        <v>0</v>
      </c>
      <c r="EC320" s="239">
        <f t="shared" si="533"/>
        <v>369</v>
      </c>
      <c r="ED320" s="235"/>
      <c r="EE320" s="236">
        <f t="shared" si="568"/>
        <v>0</v>
      </c>
      <c r="EF320" s="237">
        <f t="shared" si="534"/>
        <v>4769</v>
      </c>
      <c r="EG320" s="225"/>
      <c r="EH320" s="225">
        <f t="shared" si="492"/>
        <v>0</v>
      </c>
      <c r="EI320" s="225">
        <f t="shared" si="535"/>
        <v>24417</v>
      </c>
      <c r="EJ320" s="225"/>
      <c r="EK320" s="225">
        <f t="shared" si="493"/>
        <v>0</v>
      </c>
      <c r="EL320" s="225">
        <f t="shared" si="536"/>
        <v>23047</v>
      </c>
      <c r="EM320" s="240">
        <f t="shared" si="537"/>
        <v>120685.25791399997</v>
      </c>
      <c r="EN320" s="7"/>
      <c r="EO320" s="7"/>
      <c r="EP320" s="7"/>
      <c r="EQ320" s="7"/>
      <c r="ER320" s="7"/>
      <c r="ES320" s="7"/>
      <c r="ET320" s="7"/>
    </row>
    <row r="321" spans="1:150" s="241" customFormat="1" ht="11.25" customHeight="1" x14ac:dyDescent="0.25">
      <c r="A321" s="130">
        <v>46063</v>
      </c>
      <c r="B321" s="185">
        <v>46050</v>
      </c>
      <c r="C321" s="172">
        <v>4862</v>
      </c>
      <c r="D321" s="113"/>
      <c r="E321" s="114"/>
      <c r="F321" s="115"/>
      <c r="G321" s="116"/>
      <c r="H321" s="117"/>
      <c r="I321" s="118">
        <f t="shared" si="469"/>
        <v>0</v>
      </c>
      <c r="J321" s="119">
        <f t="shared" si="584"/>
        <v>84293</v>
      </c>
      <c r="K321" s="117"/>
      <c r="L321" s="118">
        <f t="shared" si="574"/>
        <v>0</v>
      </c>
      <c r="M321" s="48">
        <f t="shared" si="570"/>
        <v>231134</v>
      </c>
      <c r="N321" s="117"/>
      <c r="O321" s="118">
        <f t="shared" si="470"/>
        <v>0</v>
      </c>
      <c r="P321" s="119">
        <f t="shared" si="585"/>
        <v>78103</v>
      </c>
      <c r="Q321" s="117"/>
      <c r="R321" s="117">
        <f t="shared" si="471"/>
        <v>0</v>
      </c>
      <c r="S321" s="117">
        <f t="shared" si="586"/>
        <v>19990</v>
      </c>
      <c r="T321" s="117"/>
      <c r="U321" s="117">
        <f t="shared" si="494"/>
        <v>0</v>
      </c>
      <c r="V321" s="117">
        <f t="shared" si="495"/>
        <v>53010.200000000004</v>
      </c>
      <c r="W321" s="121"/>
      <c r="X321" s="120">
        <f t="shared" si="472"/>
        <v>0</v>
      </c>
      <c r="Y321" s="117">
        <f t="shared" si="587"/>
        <v>8674.2999999999993</v>
      </c>
      <c r="Z321" s="117"/>
      <c r="AA321" s="121">
        <f t="shared" si="550"/>
        <v>0</v>
      </c>
      <c r="AB321" s="117">
        <f t="shared" si="496"/>
        <v>2108.5</v>
      </c>
      <c r="AC321" s="117"/>
      <c r="AD321" s="117">
        <f t="shared" si="575"/>
        <v>0</v>
      </c>
      <c r="AE321" s="117">
        <f t="shared" si="497"/>
        <v>5946.2</v>
      </c>
      <c r="AF321" s="117"/>
      <c r="AG321" s="116">
        <f t="shared" si="473"/>
        <v>0</v>
      </c>
      <c r="AH321" s="123">
        <f t="shared" si="498"/>
        <v>8286.2999999999993</v>
      </c>
      <c r="AI321" s="117"/>
      <c r="AJ321" s="121">
        <f t="shared" si="474"/>
        <v>0</v>
      </c>
      <c r="AK321" s="117">
        <f t="shared" si="499"/>
        <v>1023</v>
      </c>
      <c r="AL321" s="117"/>
      <c r="AM321" s="121">
        <f t="shared" si="475"/>
        <v>0</v>
      </c>
      <c r="AN321" s="117">
        <f t="shared" si="500"/>
        <v>727.10000000000014</v>
      </c>
      <c r="AO321" s="117"/>
      <c r="AP321" s="121">
        <f t="shared" si="476"/>
        <v>0</v>
      </c>
      <c r="AQ321" s="117">
        <f t="shared" si="501"/>
        <v>415.89999999999964</v>
      </c>
      <c r="AR321" s="117"/>
      <c r="AS321" s="121">
        <f t="shared" si="477"/>
        <v>0</v>
      </c>
      <c r="AT321" s="117">
        <f t="shared" si="502"/>
        <v>275.59999999999991</v>
      </c>
      <c r="AU321" s="117"/>
      <c r="AV321" s="117">
        <f t="shared" si="503"/>
        <v>0</v>
      </c>
      <c r="AW321" s="122">
        <f t="shared" si="504"/>
        <v>591.04000000000019</v>
      </c>
      <c r="AX321" s="117"/>
      <c r="AY321" s="117">
        <f t="shared" si="505"/>
        <v>0</v>
      </c>
      <c r="AZ321" s="117">
        <f t="shared" si="506"/>
        <v>1832.8</v>
      </c>
      <c r="BA321" s="117"/>
      <c r="BB321" s="121">
        <f t="shared" si="507"/>
        <v>0</v>
      </c>
      <c r="BC321" s="117">
        <f t="shared" si="508"/>
        <v>2791.8</v>
      </c>
      <c r="BD321" s="117"/>
      <c r="BE321" s="121">
        <f t="shared" si="509"/>
        <v>0</v>
      </c>
      <c r="BF321" s="117">
        <f t="shared" si="510"/>
        <v>97.800000000000352</v>
      </c>
      <c r="BG321" s="117"/>
      <c r="BH321" s="121">
        <f>IF(OR(D341="NPC06UZDB-GY026M",D341="NPP06UZDB-GY010M",D321="CO155E2-0CM018",D321="CO155E2-0CM023",D321="CO155E2-0CM026",D321="NPP06UZDB-GY150C",D321="NPP06UZDB-GY025M",D321="NPC06UZDB-GY013M",D321="NPP06UZDB-GY001M",D321="NPP06UZDB-GY250C",D321="NPC06UZDB-GY028M",D321="NPC06UZDB-GY018M",D321="NPC06UZDB-GY014M",D321="NPC06UZDB-GY012M",D321="NPC06UZDB-GY011M",D321="NPC06UZDB-GY006M",D321="CO155E2-0CM006",D321="NPP06UZDB-GY005M",D321="NPP06UZDB-GY005M",D321="NPP06UZDB-GY003M",D321="NPP06UZDB-GY002M",D321="NPC06UZDB-GY025M",D321="CO155E2-0CM020",D321="CO155E2-0CM030",D321="NPC06UZDB-GY350C",D321="NPC06UZDB-GY030M",D321="NPC06UZDB-GY020C",D321="NPC06UZDB-GY030M",D321="NPC06UZDB-GY350C",D321="CO155E2-0CM007",D321="NPC06UZDB-GY150C",D321="NPC06UZDB-GY250C",D321="NPC06UZDB-GY007M",D321="CO155E2-0CC050",D321="NPC06UZDB-GY006M",D321="NPC06UZDB-GY008M",D321="NPC06UZDB-GY050C",D321="CO155E2-0CC250",D321="NPC06UZDB-GY750C",D321="NPC06UZDB-GY007M",D321="NPC06UZDB-GY020M",D321="CO155E2-0CC150",D321="CO155E2-0CM015",D321="CO155E2-0CM010",D321="NPC06UZDB-GY450C",D321="NPC06UZDB-GY015M",D321="NPC06UZDB-GY150C",D321="CO155E2-0CM001",D321="CO155E2-0CM002",D321="CO155E2-0CM003",D321="CO155E2-0CM004",D321="CO155E2-0CM005",D321="CO155E2-0CM008",D321="NPC06UZDB-GY010M",D321="NPC06UZDB-GY001M",D321="NPC06UZDB-GY002M",D321="NPC06UZDB-GY003M",D321="NPC06UZDB-GY004M",D321="NPC06UZDB-GY005M",),E321*(F321+0.12),0)</f>
        <v>0</v>
      </c>
      <c r="BI321" s="117">
        <f t="shared" si="577"/>
        <v>3910.2000000000025</v>
      </c>
      <c r="BJ321" s="117"/>
      <c r="BK321" s="121">
        <f t="shared" si="511"/>
        <v>0</v>
      </c>
      <c r="BL321" s="117">
        <f t="shared" si="512"/>
        <v>5278.8</v>
      </c>
      <c r="BM321" s="117"/>
      <c r="BN321" s="121">
        <f t="shared" si="513"/>
        <v>0</v>
      </c>
      <c r="BO321" s="117">
        <f t="shared" si="514"/>
        <v>5536.9000000000005</v>
      </c>
      <c r="BP321" s="117"/>
      <c r="BQ321" s="121">
        <f t="shared" si="515"/>
        <v>0</v>
      </c>
      <c r="BR321" s="117">
        <f t="shared" si="516"/>
        <v>12257.999999999995</v>
      </c>
      <c r="BS321" s="117"/>
      <c r="BT321" s="117">
        <f t="shared" si="478"/>
        <v>0</v>
      </c>
      <c r="BU321" s="117">
        <f t="shared" si="580"/>
        <v>55393</v>
      </c>
      <c r="BV321" s="117"/>
      <c r="BW321" s="117">
        <f t="shared" si="479"/>
        <v>0</v>
      </c>
      <c r="BX321" s="117">
        <f t="shared" si="581"/>
        <v>39231</v>
      </c>
      <c r="BY321" s="117"/>
      <c r="BZ321" s="117">
        <f t="shared" si="480"/>
        <v>0</v>
      </c>
      <c r="CA321" s="117">
        <f t="shared" si="582"/>
        <v>49467</v>
      </c>
      <c r="CB321" s="117"/>
      <c r="CC321" s="117">
        <f t="shared" si="517"/>
        <v>0</v>
      </c>
      <c r="CD321" s="117">
        <f t="shared" si="583"/>
        <v>269.25</v>
      </c>
      <c r="CE321" s="117"/>
      <c r="CF321" s="117">
        <f t="shared" si="518"/>
        <v>0</v>
      </c>
      <c r="CG321" s="117">
        <f t="shared" si="519"/>
        <v>6982.9</v>
      </c>
      <c r="CH321" s="117"/>
      <c r="CI321" s="117">
        <f t="shared" si="481"/>
        <v>0</v>
      </c>
      <c r="CJ321" s="117">
        <f t="shared" si="520"/>
        <v>8750</v>
      </c>
      <c r="CK321" s="117"/>
      <c r="CL321" s="121">
        <f t="shared" si="521"/>
        <v>0</v>
      </c>
      <c r="CM321" s="123">
        <f t="shared" si="522"/>
        <v>4864</v>
      </c>
      <c r="CN321" s="117"/>
      <c r="CO321" s="121">
        <f t="shared" si="578"/>
        <v>0</v>
      </c>
      <c r="CP321" s="123">
        <f t="shared" si="523"/>
        <v>3955</v>
      </c>
      <c r="CQ321" s="117"/>
      <c r="CR321" s="121">
        <f t="shared" si="482"/>
        <v>0</v>
      </c>
      <c r="CS321" s="123">
        <f t="shared" si="571"/>
        <v>6656</v>
      </c>
      <c r="CT321" s="117"/>
      <c r="CU321" s="121">
        <f t="shared" si="483"/>
        <v>0</v>
      </c>
      <c r="CV321" s="123">
        <f t="shared" si="524"/>
        <v>7769</v>
      </c>
      <c r="CW321" s="117"/>
      <c r="CX321" s="117">
        <f t="shared" si="579"/>
        <v>0</v>
      </c>
      <c r="CY321" s="116">
        <f t="shared" si="563"/>
        <v>6582</v>
      </c>
      <c r="CZ321" s="123"/>
      <c r="DA321" s="117">
        <f t="shared" si="525"/>
        <v>0</v>
      </c>
      <c r="DB321" s="117">
        <f t="shared" si="572"/>
        <v>38056</v>
      </c>
      <c r="DC321" s="117"/>
      <c r="DD321" s="117">
        <f t="shared" si="526"/>
        <v>0</v>
      </c>
      <c r="DE321" s="117">
        <f t="shared" si="573"/>
        <v>34827</v>
      </c>
      <c r="DF321" s="117">
        <v>100000</v>
      </c>
      <c r="DG321" s="120">
        <f t="shared" si="527"/>
        <v>0</v>
      </c>
      <c r="DH321" s="117">
        <f t="shared" si="588"/>
        <v>120034</v>
      </c>
      <c r="DI321" s="117"/>
      <c r="DJ321" s="117">
        <f t="shared" si="484"/>
        <v>0</v>
      </c>
      <c r="DK321" s="117">
        <f t="shared" si="528"/>
        <v>2520</v>
      </c>
      <c r="DL321" s="211"/>
      <c r="DM321" s="207">
        <f t="shared" si="485"/>
        <v>0</v>
      </c>
      <c r="DN321" s="125">
        <f t="shared" si="486"/>
        <v>0</v>
      </c>
      <c r="DO321" s="126"/>
      <c r="DP321" s="127">
        <f t="shared" si="487"/>
        <v>0</v>
      </c>
      <c r="DQ321" s="128">
        <f t="shared" si="529"/>
        <v>7022.5</v>
      </c>
      <c r="DR321" s="126"/>
      <c r="DS321" s="127">
        <f t="shared" si="488"/>
        <v>0</v>
      </c>
      <c r="DT321" s="128">
        <f t="shared" si="530"/>
        <v>4846</v>
      </c>
      <c r="DU321" s="126"/>
      <c r="DV321" s="127">
        <f t="shared" si="489"/>
        <v>0</v>
      </c>
      <c r="DW321" s="128">
        <f t="shared" si="531"/>
        <v>4835</v>
      </c>
      <c r="DX321" s="126"/>
      <c r="DY321" s="124">
        <f t="shared" si="490"/>
        <v>0</v>
      </c>
      <c r="DZ321" s="125">
        <f t="shared" si="532"/>
        <v>523</v>
      </c>
      <c r="EA321" s="124"/>
      <c r="EB321" s="124">
        <f t="shared" si="491"/>
        <v>0</v>
      </c>
      <c r="EC321" s="129">
        <f t="shared" si="533"/>
        <v>369</v>
      </c>
      <c r="ED321" s="126"/>
      <c r="EE321" s="127">
        <f t="shared" si="568"/>
        <v>0</v>
      </c>
      <c r="EF321" s="128">
        <f t="shared" si="534"/>
        <v>4769</v>
      </c>
      <c r="EG321" s="117"/>
      <c r="EH321" s="117">
        <f t="shared" si="492"/>
        <v>0</v>
      </c>
      <c r="EI321" s="117">
        <f t="shared" si="535"/>
        <v>24417</v>
      </c>
      <c r="EJ321" s="117"/>
      <c r="EK321" s="117">
        <f t="shared" si="493"/>
        <v>0</v>
      </c>
      <c r="EL321" s="117">
        <f t="shared" si="536"/>
        <v>23047</v>
      </c>
      <c r="EM321" s="131">
        <f t="shared" si="537"/>
        <v>122178.05791399996</v>
      </c>
    </row>
    <row r="322" spans="1:150" ht="11.25" customHeight="1" x14ac:dyDescent="0.25">
      <c r="A322" s="130">
        <v>46063</v>
      </c>
      <c r="B322" s="185">
        <v>46056</v>
      </c>
      <c r="C322" s="172">
        <v>4864</v>
      </c>
      <c r="D322" s="113"/>
      <c r="E322" s="114"/>
      <c r="F322" s="115"/>
      <c r="G322" s="116"/>
      <c r="H322" s="117"/>
      <c r="I322" s="118">
        <f t="shared" si="469"/>
        <v>0</v>
      </c>
      <c r="J322" s="119">
        <f t="shared" si="584"/>
        <v>84293</v>
      </c>
      <c r="K322" s="117"/>
      <c r="L322" s="118">
        <f t="shared" si="574"/>
        <v>0</v>
      </c>
      <c r="M322" s="48">
        <f t="shared" si="570"/>
        <v>231134</v>
      </c>
      <c r="N322" s="117"/>
      <c r="O322" s="118">
        <f t="shared" si="470"/>
        <v>0</v>
      </c>
      <c r="P322" s="119">
        <f t="shared" si="585"/>
        <v>78103</v>
      </c>
      <c r="Q322" s="117"/>
      <c r="R322" s="117">
        <f t="shared" si="471"/>
        <v>0</v>
      </c>
      <c r="S322" s="117">
        <f t="shared" si="586"/>
        <v>19990</v>
      </c>
      <c r="T322" s="117"/>
      <c r="U322" s="117">
        <f t="shared" si="494"/>
        <v>0</v>
      </c>
      <c r="V322" s="117">
        <f t="shared" si="495"/>
        <v>53010.200000000004</v>
      </c>
      <c r="W322" s="121"/>
      <c r="X322" s="120">
        <f t="shared" si="472"/>
        <v>0</v>
      </c>
      <c r="Y322" s="117">
        <f t="shared" si="587"/>
        <v>8674.2999999999993</v>
      </c>
      <c r="Z322" s="117"/>
      <c r="AA322" s="121">
        <f t="shared" si="550"/>
        <v>0</v>
      </c>
      <c r="AB322" s="117">
        <f t="shared" si="496"/>
        <v>2108.5</v>
      </c>
      <c r="AC322" s="117"/>
      <c r="AD322" s="117">
        <f t="shared" si="575"/>
        <v>0</v>
      </c>
      <c r="AE322" s="117">
        <f t="shared" si="497"/>
        <v>5946.2</v>
      </c>
      <c r="AF322" s="117"/>
      <c r="AG322" s="116">
        <f t="shared" si="473"/>
        <v>0</v>
      </c>
      <c r="AH322" s="123">
        <f t="shared" si="498"/>
        <v>8286.2999999999993</v>
      </c>
      <c r="AI322" s="117"/>
      <c r="AJ322" s="121">
        <f t="shared" si="474"/>
        <v>0</v>
      </c>
      <c r="AK322" s="117">
        <f t="shared" si="499"/>
        <v>1023</v>
      </c>
      <c r="AL322" s="117"/>
      <c r="AM322" s="121">
        <f t="shared" si="475"/>
        <v>0</v>
      </c>
      <c r="AN322" s="117">
        <f t="shared" si="500"/>
        <v>727.10000000000014</v>
      </c>
      <c r="AO322" s="117">
        <v>3000</v>
      </c>
      <c r="AP322" s="121">
        <f t="shared" si="476"/>
        <v>0</v>
      </c>
      <c r="AQ322" s="117">
        <f t="shared" si="501"/>
        <v>3415.8999999999996</v>
      </c>
      <c r="AR322" s="117"/>
      <c r="AS322" s="121">
        <f t="shared" si="477"/>
        <v>0</v>
      </c>
      <c r="AT322" s="117">
        <f t="shared" si="502"/>
        <v>275.59999999999991</v>
      </c>
      <c r="AU322" s="117"/>
      <c r="AV322" s="117">
        <f t="shared" si="503"/>
        <v>0</v>
      </c>
      <c r="AW322" s="122">
        <f t="shared" si="504"/>
        <v>591.04000000000019</v>
      </c>
      <c r="AX322" s="117"/>
      <c r="AY322" s="117">
        <f t="shared" si="505"/>
        <v>0</v>
      </c>
      <c r="AZ322" s="117">
        <f t="shared" si="506"/>
        <v>1832.8</v>
      </c>
      <c r="BA322" s="117"/>
      <c r="BB322" s="121">
        <f t="shared" si="507"/>
        <v>0</v>
      </c>
      <c r="BC322" s="117">
        <f t="shared" si="508"/>
        <v>2791.8</v>
      </c>
      <c r="BD322" s="117"/>
      <c r="BE322" s="121">
        <f t="shared" si="509"/>
        <v>0</v>
      </c>
      <c r="BF322" s="117">
        <f t="shared" si="510"/>
        <v>97.800000000000352</v>
      </c>
      <c r="BG322" s="117"/>
      <c r="BH322" s="121">
        <v>0</v>
      </c>
      <c r="BI322" s="117">
        <f t="shared" si="577"/>
        <v>3910.2000000000025</v>
      </c>
      <c r="BJ322" s="117"/>
      <c r="BK322" s="121">
        <f t="shared" si="511"/>
        <v>0</v>
      </c>
      <c r="BL322" s="117">
        <f t="shared" si="512"/>
        <v>5278.8</v>
      </c>
      <c r="BM322" s="117"/>
      <c r="BN322" s="121">
        <f t="shared" si="513"/>
        <v>0</v>
      </c>
      <c r="BO322" s="117">
        <f t="shared" si="514"/>
        <v>5536.9000000000005</v>
      </c>
      <c r="BP322" s="117"/>
      <c r="BQ322" s="121">
        <f t="shared" si="515"/>
        <v>0</v>
      </c>
      <c r="BR322" s="117">
        <f t="shared" si="516"/>
        <v>12257.999999999995</v>
      </c>
      <c r="BS322" s="117"/>
      <c r="BT322" s="117">
        <f t="shared" si="478"/>
        <v>0</v>
      </c>
      <c r="BU322" s="117">
        <f t="shared" si="580"/>
        <v>55393</v>
      </c>
      <c r="BV322" s="117"/>
      <c r="BW322" s="117">
        <f t="shared" si="479"/>
        <v>0</v>
      </c>
      <c r="BX322" s="117">
        <f t="shared" si="581"/>
        <v>39231</v>
      </c>
      <c r="BY322" s="117"/>
      <c r="BZ322" s="117">
        <f t="shared" si="480"/>
        <v>0</v>
      </c>
      <c r="CA322" s="117">
        <f t="shared" si="582"/>
        <v>49467</v>
      </c>
      <c r="CB322" s="117"/>
      <c r="CC322" s="117">
        <f t="shared" si="517"/>
        <v>0</v>
      </c>
      <c r="CD322" s="117">
        <f t="shared" si="583"/>
        <v>269.25</v>
      </c>
      <c r="CE322" s="117"/>
      <c r="CF322" s="117">
        <f t="shared" si="518"/>
        <v>0</v>
      </c>
      <c r="CG322" s="117">
        <f t="shared" si="519"/>
        <v>6982.9</v>
      </c>
      <c r="CH322" s="117"/>
      <c r="CI322" s="117">
        <f t="shared" si="481"/>
        <v>0</v>
      </c>
      <c r="CJ322" s="117">
        <f t="shared" si="520"/>
        <v>8750</v>
      </c>
      <c r="CK322" s="117"/>
      <c r="CL322" s="121">
        <f t="shared" si="521"/>
        <v>0</v>
      </c>
      <c r="CM322" s="123">
        <f t="shared" si="522"/>
        <v>4864</v>
      </c>
      <c r="CN322" s="117"/>
      <c r="CO322" s="121">
        <f t="shared" si="578"/>
        <v>0</v>
      </c>
      <c r="CP322" s="123">
        <f t="shared" si="523"/>
        <v>3955</v>
      </c>
      <c r="CQ322" s="117"/>
      <c r="CR322" s="121">
        <f t="shared" si="482"/>
        <v>0</v>
      </c>
      <c r="CS322" s="123">
        <f t="shared" si="571"/>
        <v>6656</v>
      </c>
      <c r="CT322" s="117"/>
      <c r="CU322" s="121">
        <f t="shared" si="483"/>
        <v>0</v>
      </c>
      <c r="CV322" s="123">
        <f t="shared" si="524"/>
        <v>7769</v>
      </c>
      <c r="CW322" s="117"/>
      <c r="CX322" s="117">
        <f t="shared" si="579"/>
        <v>0</v>
      </c>
      <c r="CY322" s="116">
        <f t="shared" si="563"/>
        <v>6582</v>
      </c>
      <c r="CZ322" s="123"/>
      <c r="DA322" s="117">
        <f t="shared" si="525"/>
        <v>0</v>
      </c>
      <c r="DB322" s="117">
        <f t="shared" si="572"/>
        <v>38056</v>
      </c>
      <c r="DC322" s="117"/>
      <c r="DD322" s="117">
        <f t="shared" si="526"/>
        <v>0</v>
      </c>
      <c r="DE322" s="117">
        <f t="shared" si="573"/>
        <v>34827</v>
      </c>
      <c r="DF322" s="117"/>
      <c r="DG322" s="120">
        <f t="shared" si="527"/>
        <v>0</v>
      </c>
      <c r="DH322" s="117">
        <f t="shared" si="588"/>
        <v>120034</v>
      </c>
      <c r="DI322" s="117"/>
      <c r="DJ322" s="117">
        <f t="shared" si="484"/>
        <v>0</v>
      </c>
      <c r="DK322" s="117">
        <f t="shared" si="528"/>
        <v>2520</v>
      </c>
      <c r="DL322" s="211"/>
      <c r="DM322" s="207">
        <f t="shared" si="485"/>
        <v>0</v>
      </c>
      <c r="DN322" s="125">
        <f t="shared" si="486"/>
        <v>0</v>
      </c>
      <c r="DO322" s="126"/>
      <c r="DP322" s="127">
        <f t="shared" si="487"/>
        <v>0</v>
      </c>
      <c r="DQ322" s="128">
        <f t="shared" si="529"/>
        <v>7022.5</v>
      </c>
      <c r="DR322" s="126"/>
      <c r="DS322" s="127">
        <f t="shared" si="488"/>
        <v>0</v>
      </c>
      <c r="DT322" s="128">
        <f t="shared" si="530"/>
        <v>4846</v>
      </c>
      <c r="DU322" s="126"/>
      <c r="DV322" s="127">
        <f t="shared" si="489"/>
        <v>0</v>
      </c>
      <c r="DW322" s="128">
        <f t="shared" si="531"/>
        <v>4835</v>
      </c>
      <c r="DX322" s="126"/>
      <c r="DY322" s="124">
        <f t="shared" si="490"/>
        <v>0</v>
      </c>
      <c r="DZ322" s="125">
        <f t="shared" si="532"/>
        <v>523</v>
      </c>
      <c r="EA322" s="124"/>
      <c r="EB322" s="124">
        <f t="shared" si="491"/>
        <v>0</v>
      </c>
      <c r="EC322" s="129">
        <f t="shared" si="533"/>
        <v>369</v>
      </c>
      <c r="ED322" s="126"/>
      <c r="EE322" s="127">
        <f t="shared" si="568"/>
        <v>0</v>
      </c>
      <c r="EF322" s="128">
        <f t="shared" si="534"/>
        <v>4769</v>
      </c>
      <c r="EG322" s="117"/>
      <c r="EH322" s="117">
        <f t="shared" si="492"/>
        <v>0</v>
      </c>
      <c r="EI322" s="117">
        <f t="shared" si="535"/>
        <v>24417</v>
      </c>
      <c r="EJ322" s="117"/>
      <c r="EK322" s="117">
        <f t="shared" si="493"/>
        <v>0</v>
      </c>
      <c r="EL322" s="117">
        <f t="shared" si="536"/>
        <v>23047</v>
      </c>
      <c r="EM322" s="131">
        <f t="shared" si="537"/>
        <v>122675.65791399997</v>
      </c>
      <c r="EN322" s="7"/>
      <c r="EO322" s="7"/>
      <c r="EP322" s="7"/>
      <c r="EQ322" s="7"/>
      <c r="ER322" s="7"/>
      <c r="ES322" s="7"/>
      <c r="ET322" s="7"/>
    </row>
    <row r="323" spans="1:150" ht="11.25" customHeight="1" x14ac:dyDescent="0.25">
      <c r="A323" s="130">
        <v>46063</v>
      </c>
      <c r="B323" s="185">
        <v>46056</v>
      </c>
      <c r="C323" s="172">
        <v>4865</v>
      </c>
      <c r="D323" s="113"/>
      <c r="E323" s="114"/>
      <c r="F323" s="115"/>
      <c r="G323" s="116"/>
      <c r="H323" s="117"/>
      <c r="I323" s="118">
        <f t="shared" si="469"/>
        <v>0</v>
      </c>
      <c r="J323" s="119">
        <f t="shared" si="584"/>
        <v>84293</v>
      </c>
      <c r="K323" s="117"/>
      <c r="L323" s="118">
        <f t="shared" si="574"/>
        <v>0</v>
      </c>
      <c r="M323" s="48">
        <f t="shared" si="570"/>
        <v>231134</v>
      </c>
      <c r="N323" s="117"/>
      <c r="O323" s="118">
        <f t="shared" si="470"/>
        <v>0</v>
      </c>
      <c r="P323" s="119">
        <f t="shared" si="585"/>
        <v>78103</v>
      </c>
      <c r="Q323" s="117"/>
      <c r="R323" s="117">
        <f t="shared" si="471"/>
        <v>0</v>
      </c>
      <c r="S323" s="117">
        <f t="shared" si="586"/>
        <v>19990</v>
      </c>
      <c r="T323" s="117"/>
      <c r="U323" s="117">
        <f t="shared" si="494"/>
        <v>0</v>
      </c>
      <c r="V323" s="117">
        <f t="shared" si="495"/>
        <v>53010.200000000004</v>
      </c>
      <c r="W323" s="121"/>
      <c r="X323" s="120">
        <f t="shared" si="472"/>
        <v>0</v>
      </c>
      <c r="Y323" s="117">
        <f t="shared" si="587"/>
        <v>8674.2999999999993</v>
      </c>
      <c r="Z323" s="117"/>
      <c r="AA323" s="121">
        <f t="shared" si="550"/>
        <v>0</v>
      </c>
      <c r="AB323" s="117">
        <f t="shared" si="496"/>
        <v>2108.5</v>
      </c>
      <c r="AC323" s="117"/>
      <c r="AD323" s="117">
        <f t="shared" si="575"/>
        <v>0</v>
      </c>
      <c r="AE323" s="117">
        <f t="shared" si="497"/>
        <v>5946.2</v>
      </c>
      <c r="AF323" s="117"/>
      <c r="AG323" s="116">
        <f t="shared" si="473"/>
        <v>0</v>
      </c>
      <c r="AH323" s="123">
        <f t="shared" si="498"/>
        <v>8286.2999999999993</v>
      </c>
      <c r="AI323" s="117"/>
      <c r="AJ323" s="121">
        <f t="shared" si="474"/>
        <v>0</v>
      </c>
      <c r="AK323" s="117">
        <f t="shared" si="499"/>
        <v>1023</v>
      </c>
      <c r="AL323" s="117"/>
      <c r="AM323" s="121">
        <f t="shared" si="475"/>
        <v>0</v>
      </c>
      <c r="AN323" s="117">
        <f t="shared" si="500"/>
        <v>727.10000000000014</v>
      </c>
      <c r="AO323" s="117">
        <v>1000</v>
      </c>
      <c r="AP323" s="121">
        <f t="shared" si="476"/>
        <v>0</v>
      </c>
      <c r="AQ323" s="117">
        <f t="shared" si="501"/>
        <v>4415.8999999999996</v>
      </c>
      <c r="AR323" s="117"/>
      <c r="AS323" s="121">
        <f t="shared" si="477"/>
        <v>0</v>
      </c>
      <c r="AT323" s="117">
        <f t="shared" si="502"/>
        <v>275.59999999999991</v>
      </c>
      <c r="AU323" s="117"/>
      <c r="AV323" s="117">
        <f t="shared" si="503"/>
        <v>0</v>
      </c>
      <c r="AW323" s="122">
        <f t="shared" si="504"/>
        <v>591.04000000000019</v>
      </c>
      <c r="AX323" s="117"/>
      <c r="AY323" s="117">
        <f t="shared" si="505"/>
        <v>0</v>
      </c>
      <c r="AZ323" s="117">
        <f t="shared" si="506"/>
        <v>1832.8</v>
      </c>
      <c r="BA323" s="117"/>
      <c r="BB323" s="121">
        <f t="shared" si="507"/>
        <v>0</v>
      </c>
      <c r="BC323" s="117">
        <f t="shared" si="508"/>
        <v>2791.8</v>
      </c>
      <c r="BD323" s="117"/>
      <c r="BE323" s="121">
        <f t="shared" si="509"/>
        <v>0</v>
      </c>
      <c r="BF323" s="117">
        <f t="shared" si="510"/>
        <v>97.800000000000352</v>
      </c>
      <c r="BG323" s="117"/>
      <c r="BH323" s="121">
        <f t="shared" ref="BH323:BH339" si="589">IF(OR(D343="NPC06UZDB-GY026M",D343="NPP06UZDB-GY010M",D323="CO155E2-0CM018",D323="CO155E2-0CM023",D323="CO155E2-0CM026",D323="NPP06UZDB-GY150C",D323="NPP06UZDB-GY025M",D323="NPC06UZDB-GY013M",D323="NPP06UZDB-GY001M",D323="NPP06UZDB-GY250C",D323="NPC06UZDB-GY028M",D323="NPC06UZDB-GY018M",D323="NPC06UZDB-GY014M",D323="NPC06UZDB-GY012M",D323="NPC06UZDB-GY011M",D323="NPC06UZDB-GY006M",D323="CO155E2-0CM006",D323="NPP06UZDB-GY005M",D323="NPP06UZDB-GY005M",D323="NPP06UZDB-GY003M",D323="NPP06UZDB-GY002M",D323="NPC06UZDB-GY025M",D323="CO155E2-0CM020",D323="CO155E2-0CM030",D323="NPC06UZDB-GY350C",D323="NPC06UZDB-GY030M",D323="NPC06UZDB-GY020C",D323="NPC06UZDB-GY030M",D323="NPC06UZDB-GY350C",D323="CO155E2-0CM007",D323="NPC06UZDB-GY150C",D323="NPC06UZDB-GY250C",D323="NPC06UZDB-GY007M",D323="CO155E2-0CC050",D323="NPC06UZDB-GY006M",D323="NPC06UZDB-GY008M",D323="NPC06UZDB-GY050C",D323="CO155E2-0CC250",D323="NPC06UZDB-GY750C",D323="NPC06UZDB-GY007M",D323="NPC06UZDB-GY020M",D323="CO155E2-0CC150",D323="CO155E2-0CM015",D323="CO155E2-0CM010",D323="NPC06UZDB-GY450C",D323="NPC06UZDB-GY015M",D323="NPC06UZDB-GY150C",D323="CO155E2-0CM001",D323="CO155E2-0CM002",D323="CO155E2-0CM003",D323="CO155E2-0CM004",D323="CO155E2-0CM005",D323="CO155E2-0CM008",D323="NPC06UZDB-GY010M",D323="NPC06UZDB-GY001M",D323="NPC06UZDB-GY002M",D323="NPC06UZDB-GY003M",D323="NPC06UZDB-GY004M",D323="NPC06UZDB-GY005M",),E323*(F323+0.12),0)</f>
        <v>0</v>
      </c>
      <c r="BI323" s="117">
        <f t="shared" si="577"/>
        <v>3910.2000000000025</v>
      </c>
      <c r="BJ323" s="117"/>
      <c r="BK323" s="121">
        <f t="shared" si="511"/>
        <v>0</v>
      </c>
      <c r="BL323" s="117">
        <f t="shared" si="512"/>
        <v>5278.8</v>
      </c>
      <c r="BM323" s="117"/>
      <c r="BN323" s="121">
        <f t="shared" si="513"/>
        <v>0</v>
      </c>
      <c r="BO323" s="117">
        <f t="shared" si="514"/>
        <v>5536.9000000000005</v>
      </c>
      <c r="BP323" s="117"/>
      <c r="BQ323" s="121">
        <f t="shared" si="515"/>
        <v>0</v>
      </c>
      <c r="BR323" s="117">
        <f t="shared" si="516"/>
        <v>12257.999999999995</v>
      </c>
      <c r="BS323" s="117"/>
      <c r="BT323" s="117">
        <f t="shared" si="478"/>
        <v>0</v>
      </c>
      <c r="BU323" s="117">
        <f t="shared" si="580"/>
        <v>55393</v>
      </c>
      <c r="BV323" s="117"/>
      <c r="BW323" s="117">
        <f t="shared" si="479"/>
        <v>0</v>
      </c>
      <c r="BX323" s="117">
        <f t="shared" si="581"/>
        <v>39231</v>
      </c>
      <c r="BY323" s="117"/>
      <c r="BZ323" s="117">
        <f t="shared" si="480"/>
        <v>0</v>
      </c>
      <c r="CA323" s="117">
        <f t="shared" si="582"/>
        <v>49467</v>
      </c>
      <c r="CB323" s="117"/>
      <c r="CC323" s="117">
        <f t="shared" si="517"/>
        <v>0</v>
      </c>
      <c r="CD323" s="117">
        <f t="shared" si="583"/>
        <v>269.25</v>
      </c>
      <c r="CE323" s="117"/>
      <c r="CF323" s="117">
        <f t="shared" si="518"/>
        <v>0</v>
      </c>
      <c r="CG323" s="117">
        <f t="shared" si="519"/>
        <v>6982.9</v>
      </c>
      <c r="CH323" s="117"/>
      <c r="CI323" s="117">
        <f t="shared" si="481"/>
        <v>0</v>
      </c>
      <c r="CJ323" s="117">
        <f t="shared" si="520"/>
        <v>8750</v>
      </c>
      <c r="CK323" s="117"/>
      <c r="CL323" s="121">
        <f t="shared" si="521"/>
        <v>0</v>
      </c>
      <c r="CM323" s="123">
        <f t="shared" si="522"/>
        <v>4864</v>
      </c>
      <c r="CN323" s="117"/>
      <c r="CO323" s="121">
        <f t="shared" si="578"/>
        <v>0</v>
      </c>
      <c r="CP323" s="123">
        <f t="shared" si="523"/>
        <v>3955</v>
      </c>
      <c r="CQ323" s="117"/>
      <c r="CR323" s="121">
        <f t="shared" si="482"/>
        <v>0</v>
      </c>
      <c r="CS323" s="123">
        <f t="shared" si="571"/>
        <v>6656</v>
      </c>
      <c r="CT323" s="117"/>
      <c r="CU323" s="121">
        <f t="shared" si="483"/>
        <v>0</v>
      </c>
      <c r="CV323" s="123">
        <f t="shared" si="524"/>
        <v>7769</v>
      </c>
      <c r="CW323" s="117"/>
      <c r="CX323" s="117">
        <f t="shared" si="579"/>
        <v>0</v>
      </c>
      <c r="CY323" s="116">
        <f t="shared" si="563"/>
        <v>6582</v>
      </c>
      <c r="CZ323" s="123"/>
      <c r="DA323" s="117">
        <f t="shared" si="525"/>
        <v>0</v>
      </c>
      <c r="DB323" s="117">
        <f t="shared" si="572"/>
        <v>38056</v>
      </c>
      <c r="DC323" s="117"/>
      <c r="DD323" s="117">
        <f t="shared" si="526"/>
        <v>0</v>
      </c>
      <c r="DE323" s="117">
        <f t="shared" si="573"/>
        <v>34827</v>
      </c>
      <c r="DF323" s="117"/>
      <c r="DG323" s="120">
        <f t="shared" si="527"/>
        <v>0</v>
      </c>
      <c r="DH323" s="117">
        <f t="shared" si="588"/>
        <v>120034</v>
      </c>
      <c r="DI323" s="117"/>
      <c r="DJ323" s="117">
        <f t="shared" si="484"/>
        <v>0</v>
      </c>
      <c r="DK323" s="117">
        <f t="shared" si="528"/>
        <v>2520</v>
      </c>
      <c r="DL323" s="211"/>
      <c r="DM323" s="207">
        <f t="shared" si="485"/>
        <v>0</v>
      </c>
      <c r="DN323" s="125">
        <f t="shared" si="486"/>
        <v>0</v>
      </c>
      <c r="DO323" s="126"/>
      <c r="DP323" s="127">
        <f t="shared" si="487"/>
        <v>0</v>
      </c>
      <c r="DQ323" s="128">
        <f t="shared" si="529"/>
        <v>7022.5</v>
      </c>
      <c r="DR323" s="126"/>
      <c r="DS323" s="127">
        <f t="shared" si="488"/>
        <v>0</v>
      </c>
      <c r="DT323" s="128">
        <f t="shared" si="530"/>
        <v>4846</v>
      </c>
      <c r="DU323" s="126"/>
      <c r="DV323" s="127">
        <f t="shared" si="489"/>
        <v>0</v>
      </c>
      <c r="DW323" s="128">
        <f t="shared" si="531"/>
        <v>4835</v>
      </c>
      <c r="DX323" s="126"/>
      <c r="DY323" s="124">
        <f t="shared" si="490"/>
        <v>0</v>
      </c>
      <c r="DZ323" s="125">
        <f t="shared" si="532"/>
        <v>523</v>
      </c>
      <c r="EA323" s="124"/>
      <c r="EB323" s="124">
        <f t="shared" si="491"/>
        <v>0</v>
      </c>
      <c r="EC323" s="129">
        <f t="shared" si="533"/>
        <v>369</v>
      </c>
      <c r="ED323" s="126"/>
      <c r="EE323" s="127">
        <f t="shared" si="568"/>
        <v>0</v>
      </c>
      <c r="EF323" s="128">
        <f t="shared" si="534"/>
        <v>4769</v>
      </c>
      <c r="EG323" s="117"/>
      <c r="EH323" s="117">
        <f t="shared" si="492"/>
        <v>0</v>
      </c>
      <c r="EI323" s="117">
        <f t="shared" si="535"/>
        <v>24417</v>
      </c>
      <c r="EJ323" s="117"/>
      <c r="EK323" s="117">
        <f t="shared" si="493"/>
        <v>0</v>
      </c>
      <c r="EL323" s="117">
        <f t="shared" si="536"/>
        <v>23047</v>
      </c>
      <c r="EM323" s="131">
        <f t="shared" si="537"/>
        <v>126270.32031399997</v>
      </c>
      <c r="EN323" s="7"/>
      <c r="EO323" s="7"/>
      <c r="EP323" s="7"/>
      <c r="EQ323" s="7"/>
      <c r="ER323" s="7"/>
      <c r="ES323" s="7"/>
      <c r="ET323" s="7"/>
    </row>
    <row r="324" spans="1:150" ht="11.25" customHeight="1" x14ac:dyDescent="0.25">
      <c r="A324" s="130">
        <v>46063</v>
      </c>
      <c r="B324" s="185">
        <v>46056</v>
      </c>
      <c r="C324" s="172">
        <v>4875</v>
      </c>
      <c r="D324" s="113"/>
      <c r="E324" s="114"/>
      <c r="F324" s="115"/>
      <c r="G324" s="116"/>
      <c r="H324" s="117"/>
      <c r="I324" s="118">
        <f t="shared" si="469"/>
        <v>0</v>
      </c>
      <c r="J324" s="119">
        <f t="shared" si="584"/>
        <v>84293</v>
      </c>
      <c r="K324" s="117"/>
      <c r="L324" s="118">
        <f t="shared" si="574"/>
        <v>0</v>
      </c>
      <c r="M324" s="48">
        <f t="shared" si="570"/>
        <v>231134</v>
      </c>
      <c r="N324" s="117"/>
      <c r="O324" s="118">
        <f t="shared" si="470"/>
        <v>0</v>
      </c>
      <c r="P324" s="119">
        <f t="shared" si="585"/>
        <v>78103</v>
      </c>
      <c r="Q324" s="117"/>
      <c r="R324" s="117">
        <f t="shared" si="471"/>
        <v>0</v>
      </c>
      <c r="S324" s="117">
        <f t="shared" si="586"/>
        <v>19990</v>
      </c>
      <c r="T324" s="117"/>
      <c r="U324" s="117">
        <f t="shared" si="494"/>
        <v>0</v>
      </c>
      <c r="V324" s="117">
        <f t="shared" si="495"/>
        <v>53010.200000000004</v>
      </c>
      <c r="W324" s="121"/>
      <c r="X324" s="120">
        <f t="shared" si="472"/>
        <v>0</v>
      </c>
      <c r="Y324" s="117">
        <f t="shared" si="587"/>
        <v>8674.2999999999993</v>
      </c>
      <c r="Z324" s="117"/>
      <c r="AA324" s="121">
        <f t="shared" si="550"/>
        <v>0</v>
      </c>
      <c r="AB324" s="117">
        <f t="shared" si="496"/>
        <v>2108.5</v>
      </c>
      <c r="AC324" s="117"/>
      <c r="AD324" s="117">
        <f t="shared" si="575"/>
        <v>0</v>
      </c>
      <c r="AE324" s="117">
        <f t="shared" si="497"/>
        <v>5946.2</v>
      </c>
      <c r="AF324" s="117"/>
      <c r="AG324" s="116">
        <f t="shared" si="473"/>
        <v>0</v>
      </c>
      <c r="AH324" s="123">
        <f t="shared" si="498"/>
        <v>8286.2999999999993</v>
      </c>
      <c r="AI324" s="117"/>
      <c r="AJ324" s="121">
        <f t="shared" si="474"/>
        <v>0</v>
      </c>
      <c r="AK324" s="117">
        <f t="shared" si="499"/>
        <v>1023</v>
      </c>
      <c r="AL324" s="117"/>
      <c r="AM324" s="121">
        <f t="shared" si="475"/>
        <v>0</v>
      </c>
      <c r="AN324" s="117">
        <f t="shared" si="500"/>
        <v>727.10000000000014</v>
      </c>
      <c r="AO324" s="117">
        <v>7224</v>
      </c>
      <c r="AP324" s="121">
        <f t="shared" si="476"/>
        <v>0</v>
      </c>
      <c r="AQ324" s="117">
        <f t="shared" si="501"/>
        <v>11639.9</v>
      </c>
      <c r="AR324" s="117"/>
      <c r="AS324" s="121">
        <f t="shared" si="477"/>
        <v>0</v>
      </c>
      <c r="AT324" s="117">
        <f t="shared" si="502"/>
        <v>275.59999999999991</v>
      </c>
      <c r="AU324" s="117"/>
      <c r="AV324" s="117">
        <f t="shared" si="503"/>
        <v>0</v>
      </c>
      <c r="AW324" s="122">
        <f t="shared" si="504"/>
        <v>591.04000000000019</v>
      </c>
      <c r="AX324" s="117"/>
      <c r="AY324" s="117">
        <f t="shared" si="505"/>
        <v>0</v>
      </c>
      <c r="AZ324" s="117">
        <f t="shared" si="506"/>
        <v>1832.8</v>
      </c>
      <c r="BA324" s="117"/>
      <c r="BB324" s="121">
        <f t="shared" si="507"/>
        <v>0</v>
      </c>
      <c r="BC324" s="117">
        <f t="shared" si="508"/>
        <v>2791.8</v>
      </c>
      <c r="BD324" s="117"/>
      <c r="BE324" s="121">
        <f t="shared" si="509"/>
        <v>0</v>
      </c>
      <c r="BF324" s="117">
        <f t="shared" si="510"/>
        <v>97.800000000000352</v>
      </c>
      <c r="BG324" s="117"/>
      <c r="BH324" s="121">
        <f t="shared" si="589"/>
        <v>0</v>
      </c>
      <c r="BI324" s="117">
        <f t="shared" si="577"/>
        <v>3910.2000000000025</v>
      </c>
      <c r="BJ324" s="117"/>
      <c r="BK324" s="121">
        <f t="shared" si="511"/>
        <v>0</v>
      </c>
      <c r="BL324" s="117">
        <f t="shared" si="512"/>
        <v>5278.8</v>
      </c>
      <c r="BM324" s="117"/>
      <c r="BN324" s="121">
        <f t="shared" si="513"/>
        <v>0</v>
      </c>
      <c r="BO324" s="117">
        <f t="shared" si="514"/>
        <v>5536.9000000000005</v>
      </c>
      <c r="BP324" s="117"/>
      <c r="BQ324" s="121">
        <f t="shared" si="515"/>
        <v>0</v>
      </c>
      <c r="BR324" s="117">
        <f t="shared" si="516"/>
        <v>12257.999999999995</v>
      </c>
      <c r="BS324" s="117"/>
      <c r="BT324" s="117">
        <f t="shared" si="478"/>
        <v>0</v>
      </c>
      <c r="BU324" s="117">
        <f t="shared" si="580"/>
        <v>55393</v>
      </c>
      <c r="BV324" s="117"/>
      <c r="BW324" s="117">
        <f t="shared" si="479"/>
        <v>0</v>
      </c>
      <c r="BX324" s="117">
        <f t="shared" si="581"/>
        <v>39231</v>
      </c>
      <c r="BY324" s="117"/>
      <c r="BZ324" s="117">
        <f t="shared" si="480"/>
        <v>0</v>
      </c>
      <c r="CA324" s="117">
        <f t="shared" si="582"/>
        <v>49467</v>
      </c>
      <c r="CB324" s="117"/>
      <c r="CC324" s="117">
        <f t="shared" si="517"/>
        <v>0</v>
      </c>
      <c r="CD324" s="117">
        <f t="shared" si="583"/>
        <v>269.25</v>
      </c>
      <c r="CE324" s="117"/>
      <c r="CF324" s="117">
        <f t="shared" si="518"/>
        <v>0</v>
      </c>
      <c r="CG324" s="117">
        <f t="shared" si="519"/>
        <v>6982.9</v>
      </c>
      <c r="CH324" s="117"/>
      <c r="CI324" s="117">
        <f t="shared" si="481"/>
        <v>0</v>
      </c>
      <c r="CJ324" s="117">
        <f t="shared" si="520"/>
        <v>8750</v>
      </c>
      <c r="CK324" s="117"/>
      <c r="CL324" s="121">
        <f t="shared" si="521"/>
        <v>0</v>
      </c>
      <c r="CM324" s="123">
        <f t="shared" si="522"/>
        <v>4864</v>
      </c>
      <c r="CN324" s="117"/>
      <c r="CO324" s="121">
        <f t="shared" si="578"/>
        <v>0</v>
      </c>
      <c r="CP324" s="123">
        <f t="shared" si="523"/>
        <v>3955</v>
      </c>
      <c r="CQ324" s="117"/>
      <c r="CR324" s="121">
        <f t="shared" si="482"/>
        <v>0</v>
      </c>
      <c r="CS324" s="123">
        <f t="shared" si="571"/>
        <v>6656</v>
      </c>
      <c r="CT324" s="117"/>
      <c r="CU324" s="121">
        <f t="shared" si="483"/>
        <v>0</v>
      </c>
      <c r="CV324" s="123">
        <f t="shared" si="524"/>
        <v>7769</v>
      </c>
      <c r="CW324" s="117"/>
      <c r="CX324" s="117">
        <f t="shared" si="579"/>
        <v>0</v>
      </c>
      <c r="CY324" s="116">
        <f t="shared" si="563"/>
        <v>6582</v>
      </c>
      <c r="CZ324" s="123"/>
      <c r="DA324" s="117">
        <f t="shared" si="525"/>
        <v>0</v>
      </c>
      <c r="DB324" s="117">
        <f t="shared" si="572"/>
        <v>38056</v>
      </c>
      <c r="DC324" s="117"/>
      <c r="DD324" s="117">
        <f t="shared" si="526"/>
        <v>0</v>
      </c>
      <c r="DE324" s="117">
        <f t="shared" si="573"/>
        <v>34827</v>
      </c>
      <c r="DF324" s="117"/>
      <c r="DG324" s="120">
        <f t="shared" si="527"/>
        <v>0</v>
      </c>
      <c r="DH324" s="117">
        <f t="shared" si="588"/>
        <v>120034</v>
      </c>
      <c r="DI324" s="117"/>
      <c r="DJ324" s="117">
        <f t="shared" si="484"/>
        <v>0</v>
      </c>
      <c r="DK324" s="117">
        <f t="shared" si="528"/>
        <v>2520</v>
      </c>
      <c r="DL324" s="211"/>
      <c r="DM324" s="207">
        <f t="shared" si="485"/>
        <v>0</v>
      </c>
      <c r="DN324" s="125">
        <f t="shared" si="486"/>
        <v>0</v>
      </c>
      <c r="DO324" s="126"/>
      <c r="DP324" s="127">
        <f t="shared" si="487"/>
        <v>0</v>
      </c>
      <c r="DQ324" s="128">
        <f t="shared" si="529"/>
        <v>7022.5</v>
      </c>
      <c r="DR324" s="126"/>
      <c r="DS324" s="127">
        <f t="shared" si="488"/>
        <v>0</v>
      </c>
      <c r="DT324" s="128">
        <f t="shared" si="530"/>
        <v>4846</v>
      </c>
      <c r="DU324" s="126"/>
      <c r="DV324" s="127">
        <f t="shared" si="489"/>
        <v>0</v>
      </c>
      <c r="DW324" s="128">
        <f t="shared" si="531"/>
        <v>4835</v>
      </c>
      <c r="DX324" s="126"/>
      <c r="DY324" s="124">
        <f t="shared" si="490"/>
        <v>0</v>
      </c>
      <c r="DZ324" s="125">
        <f t="shared" si="532"/>
        <v>523</v>
      </c>
      <c r="EA324" s="124"/>
      <c r="EB324" s="124">
        <f t="shared" si="491"/>
        <v>0</v>
      </c>
      <c r="EC324" s="129">
        <f t="shared" si="533"/>
        <v>369</v>
      </c>
      <c r="ED324" s="126"/>
      <c r="EE324" s="127">
        <f t="shared" si="568"/>
        <v>0</v>
      </c>
      <c r="EF324" s="128">
        <f t="shared" si="534"/>
        <v>4769</v>
      </c>
      <c r="EG324" s="117"/>
      <c r="EH324" s="117">
        <f t="shared" si="492"/>
        <v>0</v>
      </c>
      <c r="EI324" s="117">
        <f t="shared" si="535"/>
        <v>24417</v>
      </c>
      <c r="EJ324" s="117"/>
      <c r="EK324" s="117">
        <f t="shared" si="493"/>
        <v>0</v>
      </c>
      <c r="EL324" s="117">
        <f t="shared" si="536"/>
        <v>23047</v>
      </c>
      <c r="EM324" s="131">
        <f t="shared" si="537"/>
        <v>132295.32031399995</v>
      </c>
      <c r="EN324" s="7"/>
      <c r="EO324" s="7"/>
      <c r="EP324" s="7"/>
      <c r="EQ324" s="7"/>
      <c r="ER324" s="7"/>
      <c r="ES324" s="7"/>
      <c r="ET324" s="7"/>
    </row>
    <row r="325" spans="1:150" ht="11.25" customHeight="1" x14ac:dyDescent="0.25">
      <c r="A325" s="130">
        <v>46063</v>
      </c>
      <c r="B325" s="185">
        <v>46056</v>
      </c>
      <c r="C325" s="172">
        <v>4881</v>
      </c>
      <c r="D325" s="113"/>
      <c r="E325" s="114"/>
      <c r="F325" s="201"/>
      <c r="G325" s="116"/>
      <c r="H325" s="117"/>
      <c r="I325" s="118">
        <f t="shared" ref="I325:I388" si="590">IF(OR(D325="NPC6ASZDB-RD015M",D325="NPC06SZDB-OR050C",D325="NPC6ASZDB-WT008M",D325="NPC6ASZDB-WT018M",D325="NPC6ASZDB-WT023M",D325="NPC6ASZDB-WT024M",D325="NPC6ASZDB-OR020M",D325="NPC6ASZDB-RD006M",D325="NPC6ASZDB-WT017M",D325="NPC6ASZDB-GY750C",D325="NPC6ASZDB-YL015M",D325="NPC6ASZDB-BL004M ",D325="NPC6ASZDB-WT016M",D325="NPC06SZDB-BK006M",D325="NPC06SZDB-BK007M",D325="NPC6ASZDB-OR750C",D325="NPC06SZDB-BK004M",D325="NPC06SZDB-BL015M",D325="NPC6ASZDB-BL013C",D325="NPC6ASZDB-BL030C",D325="NPC6ASZDB-GY009M",D325="NPC06SZDB-BK002M",D325="NPC6ASZDB-GY025C",D325="NPC06SZDB-BK003M",D325="NPC06SZDB-GY005M",D325="NPC6ASZDB-RD020C",D325="NPC06SZDB-YL040M",D325="NPC6ASZDB-GY125C",D325="NPC06SZDB-YL002M",D325="NPC6ASZDB-WT100M",D325="NPC6ASZDB-RD008M",D325="NPC6ASZDB-YL009M",D325="NPC6ASZDB-VT010M",D325="NPC6ASZDB-OR007M",D325="NPC6ASZDB-VT007M",D325="NPC6ASZDB-BK007M",D325="NPC6ASZDB-GY350C",D325="NPC6ASZDB-YL350C",D325="NPC6ASZDB-OR350C",D325="NPC6ASZDB-VT350C",D325="NPC6ASZDB-BL350C",D325="NPC6ASZDB-RD350C",D325="NPC6ASZDB-BK350C",D325="NPC6ASZDB-VT003M",D325="NPC6ASZDB-OR250C",D325="NPC6ASZDB-VT250C",D325="NPC6ASZDB-VT002M",D325="NPC6ASZDB-VT050C",D325="NPC6ASZDB-VT001M",D325="NPC6ASZDB-VT150C",D325="NPC6ASZDB-WT017C",D325="NPC6ASZDB-RD030C",D325="NPC6ASZDB-WT030C",D325="NPC6ASZDB-OR020M",D325="NPC6ASZDB-OR015M",D325="NPC06SZDB-WT025C",D325="NPC6ASZDB-WT013M",D325="NPC6ASZDB-GY075C",D325="NPC6ASZDB-BK075C",D325="NPC6ASZDB-BK125C",D325="NPC6ASZDB-GN250C",D325="NPC6ASZDB-WT011M",D325="NPC6ASZDB-WT014M",D325="NPC6ASZDB-OR005M",D325="NPC6ASZDB-GY006M",D325="NPC6ASZDB-WT550C",D325="NPC6ASZDB-WT650C",D325="NPC6ASZDB-WT850C",D325="NPC6ASZDB-WT950C",D325="NPC6ASZDB-RD250C",D325="NPC06SZDB-GY015C",D325="NPC06SZDB-BL020C",D325="NPC06SZDB-YL015C",D325="NPC6ASZDB-BL012M",D325="NPC6ASZDB-WT020C",D325="NPC6ASZDB-BL008M",D325="NPC6ASZDB-BL009M",D325="NPC6ASZDB-WT022M",D325="NPC6ASZDB-YL007M",D325="NPC06SZDB-WT250C",D325="NPC6ASZDB-BL007M",D325="NPC6ASZDB-BK050C",D325="NPC6ASZDB-BK025C",D325="NPC6ASZDB-BL750C",D325="NPC6ASZDB-OR010M",D325="NPC06SZDB-RD015M",D325="NPC6ASZDB-YL012M",D325="NPC6ASZDB-YL020M",D325="NPC6ASZDB-YL030M",D325="NPC6ASZDB-RD050C",D325="NPC06SZDB-BL050C",D325="NPC06SZDB-RD050C",D325="NPC06SZDB-YL050C",D325="NPC06SZDB-YL003M",D325="NPC06SZDB-GN002M",D325="NPC6ASZDB-RD010M",D325="NPC6ASZDB-GY450C",D325="NPC6ASZDB-WT006M",D325="NPC6ASZDB-BL250C",D325="NPC6ASZDB-GY050C",D325="NPC6ASZDB-YL250C",D325="NPC6ASZDB-YL008M",D325="NPC06SZDB-YL010M",D325="NPC6ASZDB-GY008M",D325="NPC06SZDB-RD005M",D325="NPC6ASZDB-BL050C",D325="NPC6ASZDB-WT450C",D325="NPC6ASZDB-OR050C",D325="NPC06SZDB-GN010M",D325="NPC06SZDB-RD010M",D325="NPC06SZDB-BL010M",D325="NPC6ASZDB-GY050C",D325="NPC6ASZDB-YL025C",D325="NPC6ASZDB-BK250C",D325="NPC6ASZDB-BK004M",D325="NPC6ASZDB-YL006M",D325="NPC06SZDB-WT007M",D325="NPC6ASZDB-BL015M",D325="NPC6ASZDB-BL020M",D325="NPC6ASZDB-GN010M",D325="NPC6ASZDB-GN015M",D325="NPC6ASZDB-GY250C",D325="NPC6ASZDB-BK030M",D325="NPC06SZDB-GY003M",D325="NPC06SZDB-BL150C",D325="NPC6ASZDB-BK013M",D325="NPC6ASZDB-OR150C",D325="NPC6ASZDB-GY007M",D325="NPC6ASZDB-BK750C",D325="NPC06SZDB-GN003M",D325="NPC06SZDB-BK150C",D325="NPC06SZDB-BK001M",D325="NPC6ASZDB-RD007M",D325="NPC6ASZDB-RD010M",D325="NPC06SZDB-GY006M",D325="NPC06SZDB-GY015M",D325="NPC06SZDB-BK050C",D325="NPC6ASZDB-BL010M",D325="NPC6ASZDB-GN025C",D325="NPC6ASZDB-WT009M",D325="NPC6ASZDB-OR004M",D325="NPC6ASZDB-WT075C",D325="NPC6ASZDB-WT175C",D325="NPC06SZDB-GY001M",D325="NPC06SZDB-GY002M",D325="NPC6ASZDB-WT125C",D325="NPC6ASZDB-WT225C",D325="NPC6ASZDB-WT275C",D325="NPC6ASZDB-GY015M",D325="NPC6ASZDB-RD001M",D325="NPC6ASZDB-RD005M",D325="NPC6ASZDB-WT025C",D325="NPC6ASZDB-YL001M",D325="NPC6ASZDB-YL005M",D325="NPC06SZDB-GY010M",D325="NPC06SZDB-YL005M",D325="NPC06SZDB-YL001M",D325="NPC6ASZDB-BK150C",D325="NPC6ASZDB-BL030M",D325="NPC6ASZDB-GY003M",D325="NPC6ASZDB-YL050C",D325="NPC6ASZDB-YL010M",D325="NPC6ASZDB-OR010M",D325="NPC06SZDB-YL150C",D325="NPC6ASZDB-OR005M",D325="NPC06SZDB-OR002M",D325="NPC6ASZDB-RD150C",D325="NPC6ASZDB-WT025M",D325="NPC6ASZDB-WT150C",D325="NPC6ASZDB-WT012M",D325="NPC6ASZDB-WT250C",D325="NPC6ASZDB-WT350C",D325="NPC6ASZDB-YL002M",D325="NPC6ASZDB-BL150C",D325="NPC6ASZDB-WT015M",D325="NPC6ASZDB-YL150C",D325="NPC6ASZDB-YL003M",D325="NPC6ASZDB-WT750C",D325="NPC6ASZDB-GN050C",D325="NPC6ASZDB-WT008M",D325="NPC06SZDB-OR010M",D325="NPC6ASZDB-GY150C",D325="NPC6ASZDB-GN150C",D325="NPC6ASZDB-OR001M",D325="NPC6ASZDB-OR002M",D325="NPC6ASZDB-OR003M",D325="NPC06SZDB-RD002M",D325="NPC06SZDB-RD150C",D325="NPC6ASZDB-BK015M",D325="NPC06SZDB-GN001M",D325="NPC06SZDB-GN150C",D325="NPC06SZDB-WT030M",D325="NPC06SZDB-WT750C",D325="NPC06SZDB-WT015M",D325="NPC6ASZDB-WT030M",D325="NPC06SZDB-RD001M",D325="NPC06SZDB-RD003M",D325="NPC06SZDB-OR003M",D325="NPC06SZDB-OR001M",D325="NPC06SZDB-BL001M",D325="NPC06SZDB-BL003M",D325="NPC06SZDB-WT150C",D325="NPC06SZDB-BL002M",D325="NPC6ASZDB-WT050C",D325="NPC06SZDB-WT050C",D325="NPC06SZDB-WT001M",D325="NPC06SZDB-WT002M",D325="NPC06SZDB-WT003M",D325="NPC06SZDB-WT004M",D325="NPC06SZDB-WT005M",D325="NPC06SZDB-WT010M",D325="NPC06SZDB-WT020M",D325=1711815,D325="NPC6ASZDB-GN001M",D325="NPC6ASZDB-GN002M",D325="NPC6ASZDB-GN003M",D325="NPC6ASZDB-GN004M",D325="NPC6ASZDB-GN005M",D325="NPC6ASZDB-GN020M",D325="NPC6ASZDB-GN030M",D325="NPC6ASZDB-WT001M",D325="NPC6ASZDB-WT002M",D325="NPC6ASZDB-WT003M",D325="NPC6ASZDB-WT004M",D325="NPC6ASZDB-WT006M",D325="NPC6ASZDB-WT007M",D325="NPC6ASZDB-WT004M",D325="NPC6ASZDB-WT005M",D325="NPC6ASZDB-WT010M",D325="NPC6ASZDB-WT020M",D325="NPC6ASZDB-RD002M",D325="NPC6ASZDB-RD003M",D325="NPC6ASZDB-RD020M",D325="NPC6ASZDB-GY001M",D325="NPC6ASZDB-GY002M",D325="NPC6ASZDB-GY003M",D325="NPC6ASZDB-GY004M",D325="NPC6ASZDB-GY005M",D325="NPC6ASZDB-GY010M",D325="NPC6ASZDB-GY020M",D325="NPC6ASZDB-GY025M",D325="NPC6ASZDB-GY030M",D325="NPC6ASZDB-BL001M",D325="NPC6ASZDB-BL002M",D325="NPC6ASZDB-BL003M",D325="NPC6ASZDB-BL004M",D325="NPC6ASZDB-BL005M",D325="NPC6ASZDB-BL010M",D325="NPC6ASZDB-BK001M",D325="NPC6ASZDB-BK002M",D325="NPC6ASZDB-BK003M",D325="NPC6ASZDB-BK005M",D325="NPC6ASZDB-BK010M",D325="NPC6ASZDB-BK020M",),E325*2,0)</f>
        <v>0</v>
      </c>
      <c r="J325" s="119">
        <f t="shared" si="584"/>
        <v>84293</v>
      </c>
      <c r="K325" s="117">
        <v>50000</v>
      </c>
      <c r="L325" s="118">
        <f t="shared" si="574"/>
        <v>0</v>
      </c>
      <c r="M325" s="119">
        <f t="shared" si="570"/>
        <v>281134</v>
      </c>
      <c r="N325" s="117"/>
      <c r="O325" s="118">
        <f t="shared" ref="O325:O388" si="591">IF(OR(D325="NPC6ASZDB-WT019M",D325="NPC6ASZDB-RD015M",D325="NPC06SZDB-BK006M",D325="NPC06SZDB-BK007M",D325="NPC6ASZDB-OR750C",D325="NPC06SZDB-BK004M",D325="NPC06SZDB-BL015M",D325="NPC6ASZDB-BL013C",D325="NPC6ASZDB-BL030C",D325="NPC6ASZDB-GY009M",D325="NPC06SZDB-BK002M",D325="NPC6ASZDB-GY025C",D325="NPC06SZDB-BK003M",D325="NPC06SZDB-GY005M",D325="NPC6ASZDB-RD020C",D325="NPC06SZDB-YL040M",D325="NPC6ASZDB-GY125C",D325="NPC06SZDB-YL002M",D325="NPC6ASZDB-WT100M",D325="NPC6ASZDB-RD008M",D325="NPC6ASZDB-YL009M",D325="NPC6ASZDB-VT010M",D325="NPC6ASZDB-OR007M",D325="NPC6ASZDB-VT007M",D325="NPC6ASZDB-BK007M",D325="NPC6ASZDB-GY350C",D325="NPC6ASZDB-YL350C",D325="NPC6ASZDB-OR350C",D325="NPC6ASZDB-VT350C",D325="NPC6ASZDB-BL350C",D325="NPC6ASZDB-RD350C",D325="NPC6ASZDB-BK350C",D325="NPC6ASZDB-VT003M",D325="NPC6ASZDB-OR250C",D325="NPC6ASZDB-VT250C",D325="NPC6ASZDB-VT002M",D325="NPC6ASZDB-VT050C",D325="NPC6ASZDB-VT001M",D325="NPC6ASZDB-VT150C",D325="NPC6ASZDB-WT017C",D325="NPC6ASZDB-RD030C",D325="NPC6ASZDB-WT030C",D325="NPC6ASZDB-OR020M",D325="NPC6ASZDB-OR020M",D325="NPC6ASZDB-OR015M",D325="NPC06SZDB-WT025C",D325="NPC6ASZDB-WT013M",D325="NPC6ASZDB-BK175C",D325="NPC6ASZDB-GY075C",D325="NPC6ASZDB-BK075C",D325="NPC6ASZDB-BK125C",D325="NPC6ASZDB-GN250C",D325="NPC6ASZDB-WT011M",D325="NPC6ASZDB-WT014M",D325="NPC6ASZDB-OR005M",D325="NPC6ASZDB-GY006M",D325="NPC6ASZDB-WT550C",D325="NPC6ASZDB-WT650C",D325="NPC6ASZDB-WT850C",D325="NPC6ASZDB-WT950C",D325="NPC6ASZDB-RD250C",D325="NPC06SZDB-GY015C",D325="NPC06SZDB-BL020C",D325="NPC06SZDB-YL015C",D325="NPC6ASZDB-BL012M",D325="NPC6ASZDB-WT020C",D325="NPC6ASZDB-BL008M",D325="NPC6ASZDB-BL009M",D325="NPC6ASZDB-WT022M",D325="NPC6ASZDB-YL007M",D325="NPC06SZDB-WT250C",D325="NPC6ASZDB-BL007M",D325="NPC6ASZDB-BK050C",D325="NPC6ASZDB-BK025C",D325="NPC6ASZDB-BL750C",D325="NPC6ASZDB-OR010M",D325="NPC06SZDB-RD015M",D325="NPC6ASZDB-YL012M",D325="NPC6ASZDB-YL030M",D325="NPC6ASZDB-YL020M",D325="NPC6ASZDB-RD050C",D325="NPC06SZDB-BL050C",D325="NPC06SZDB-RD050C",D325="NPC06SZDB-YL050C",D325="NPC06SZDB-YL003M",D325="NPC06SZDB-GN002M",D325="NPC6ASZDB-RD010M",D325="NPC6ASZDB-GY450C",D325="NPC6ASZDB-GY450C",D325="NPC6ASZDB-BL250C",D325="NPC6ASZDB-GY050C",D325="NPC6ASZDB-YL250C",D325="NPC6ASZDB-YL008M",D325="NPC06SZDB-YL010M",D325="NPC6ASZDB-GY008M",D325="NPC06SZDB-RD005M",D325="NPC6ASZDB-BL050C",D325="NPC6ASZDB-WT450C",D325="NPC6ASZDB-OR050C",D325="NPC06SZDB-GN010M",D325="NPC06SZDB-RD010M",D325="NPC06SZDB-BL010M",D325="NPC6ASZDB-GY050C",D325="NPC6ASZDB-YL025C",D325="NPC6ASZDB-BK250C",D325="NPC6ASZDB-BK004M",D325="NPC6ASZDB-YL006M",D325="NPC06SZDB-WT007M",D325="NPC6ASZDB-BL015M",D325="NPC6ASZDB-BL020M",D325="NPC6ASZDB-GN010M",D325="NPC6ASZDB-GN015M",D325="NPC6ASZDB-GY250C",D325="NPC6ASZDB-BK030M",D325="NPC06SZDB-GY003M",D325="NPC06SZDB-BL150C",D325="NPC6ASZDB-BK013M",D325="NPC6ASZDB-OR150C",D325="NPC6ASZDB-GY007M",D325="NPC6ASZDB-BK750C",D325="NPC06SZDB-GN003M",D325="NPC06SZDB-BK150C",D325="NPC06SZDB-BK001M",D325="NPC6ASZDB-RD007M",D325="NPC6ASZDB-RD010M",D325="NPC06SZDB-GY006M",D325="NPC06SZDB-GY015M",D325="NPC06SZDB-BK050C",D325="NPC6ASZDB-GN025C",D325="NPC6ASZDB-WT009M",D325="NPC6ASZDB-OR004M",D325="NPC6ASZDB-WT075C",D325="NPC6ASZDB-WT175C",D325="NPC06SZDB-GY001M",D325="NPC06SZDB-GY002M",D325="NPC6ASZDB-WT125C",D325="NPC6ASZDB-WT225C",D325="NPC6ASZDB-WT275C",D325="NPC6ASZDB-GY015M",D325="NPC6ASZDB-RD001M",D325="NPC6ASZDB-RD005M",D325="NPC6ASZDB-WT025C",D325="NPC6ASZDB-YL001M",D325="NPC6ASZDB-YL005M",D325="NPC06SZDB-GY010M",D325="NPC06SZDB-YL005M",D325="NPC06SZDB-YL001M",D325="NPC6ASZDB-BK150C",D325="NPC6ASZDB-BL030M",D325="NPC6ASZDB-YL050C",D325="NPC6ASZDB-YL010M",D325=1711167,D325="NPC6ASZDB-OR010M",D325="NPC06SZDB-YL150C",D325="NPC6ASZDB-OR005M",D325="NPC06SZDB-OR002M",D325="NPC6ASZDB-RD150C",D325="NPC6ASZDB-WT025M",D325="NPC6ASZDB-WT150C",D325="NPC6ASZDB-WT250C",D325="NPC6ASZDB-WT350C",D325="NPC6ASZDB-YL002M",D325="NPC6ASZDB-WT012M",D325="NPC6ASZDB-BL150C",D325="NPC6ASZDB-WT015M",D325="NPC6ASZDB-YL150C",D325="NPC6ASZDB-YL003M",D325="NPC6ASZDB-WT750C",D325="NPC6ASZDB-GN050C",D325="NPC6ASZDB-WT008M",D325="NPC06SZDB-OR010M",D325="NPC6ASZDB-GY150C",D325="NPC6ASZDB-GN150C",D325="NPC6ASZDB-OR001M",D325="NPC6ASZDB-OR002M",D325="NPC6ASZDB-OR003M",D325="NPC06SZDB-RD002M",D325="NPC06SZDB-RD150C",D325="NPC6ASZDB-BK015M",D325="NPC06SZDB-GN001M",D325="NPC06SZDB-GN150C",D325="NPC06SZDB-WT030M",D325="NPC06SZDB-WT750C",D325="NPC06SZDB-WT015M",D325="NPC6ASZDB-WT030M",D325="NPC06SZDB-RD001M",D325="NPC06SZDB-RD003M",D325="NPC06SZDB-OR003M",D325="NPC06SZDB-OR001M",D325="NPC06SZDB-BL001M",D325="NPC06SZDB-BL003M",D325="NPC06SZDB-WT150C",D325="NPC06SZDB-BL002M",D325="NPC6ASZDB-WT050C",D325="NPC06SZDB-WT050C",D325="NPC06SZDB-WT001M",D325="NPC06SZDB-WT002M",D325="NPC06SZDB-WT003M",D325="NPC06SZDB-WT004M",D325="NPC06SZDB-WT005M",D325="NPC06SZDB-WT020M",D325="NPC6ASZDB-GN001M",D325="NPC6ASZDB-GN002M",D325="NPC6ASZDB-GN003M",D325="NPC6ASZDB-GN004M",D325="NPC6ASZDB-GN005M",D325="NPC6ASZDB-GN020M",D325="NPC06SZDB-WT010M",D325="NPC6ASZDB-GN030M",D325=1711091,D325=1711093,D325=1711815,D325=1711094,D325=1711095,D325=1711098,D325=2153215,D325=1711096,D325=1711097,D325=1711027,D325=2153463,D325=1711911,D325="NPC6ASZDB-WT001M",D325="NPC6ASZDB-WT002M",D325="NPC6ASZDB-WT003M",D325="NPC6ASZDB-WT004M",D325="NPC6ASZDB-WT005M",D325="NPC6ASZDB-WT006M",D325="NPC6ASZDB-WT007M",D325="NPC6ASZDB-WT010M",D325="NPC6ASZDB-WT020M",D325="NPC6ASZDB-RD002M",D325="NPC6ASZDB-RD003M",D325="NPC6ASZDB-RD020M",D325="NPC6ASZDB-GY001M",D325="NPC6ASZDB-GY002M",D325="NPC6ASZDB-GY003M",D325="NPC6ASZDB-GY004M",D325="NPC6ASZDB-GY005M",D325="NPC6ASZDB-GY010M",D325="NPC6ASZDB-GY020M",D325="NPC6ASZDB-GY025M",D325="NPC6ASZDB-GY030M",D325="NPC6ASZDB-BL001M",D325="NPC6ASZDB-BL002M",D325="NPC6ASZDB-BL003M",D325="NPC6ASZDB-BL004M",D325="NPC6ASZDB-BL005M",D325="NPC6ASZDB-BL010M",D325="NPC6ASZDB-BK001M",D325="NPC6ASZDB-BK002M",D325="NPC6ASZDB-BK003M",D325="NPC6ASZDB-BK005M",D325="NPC6ASZDB-BK010M",D325="NPC6ASZDB-BK020M",D325=1711171),E325*2,0)</f>
        <v>0</v>
      </c>
      <c r="P325" s="119">
        <f t="shared" si="585"/>
        <v>78103</v>
      </c>
      <c r="Q325" s="117"/>
      <c r="R325" s="117">
        <f t="shared" ref="R325:R388" si="592">IF(OR(D325="CO17772-0ZM010",D325="NPC6ASZDB-BK950C",D325="NPC6ASZDB-BK550C",D325="NPC6ASZDB-GN750C",D325="NPC6ASZDB-WT035M",D325="CO17772-0ZM002",D325="CO17772-01M001",D325="NPC6ASZDB-WT028M ",D325="NPC6ASZDB-WT019M",D325="CO17772-0CC050",D325="NPC6ASZDB-WT018M",D325="NPC6ASZDB-WT023M",D325="NPC6ASZDB-WT024M",D325="NPC6ASZDB-OR020M",D325="NPC6ASZDB-RD006M",D325="NPC6ASZDB-WT017M",D325="NPC6ASZDB-GY750C",D325="NPC6ASZDB-YL015M",D325="NPC6ASZDB-WT016M",D325="CO17772-0CM015",D325="NPC6ASZDB-OR750C",D325="NPC6ASZDB-BL013C",D325="NPC6ASZDB-BL030C",D325="NPC6ASZDB-GY009M",D325="NPC6ASZDB-GY025C",D325="NPC6ASZDB-RD020C",D325="CO17772-08F004",D325="CO17772-08F010",D325="NPC6ASZDB-GY125C",D325="CO17772-08C750",D325="NPC06SZDB-YL002M",D325="NPC6ASZDB-WT100M",D325="NPC6ASZDB-RD008M",D325="NPC6ASZDB-YL009M",D325="NPC6ASZDB-VT010M",D325="NPC6ASZDB-OR007M",D325="NPC6ASZDB-VT007M",D325="NPC6ASZDB-BK007M",D325="NPC6ASZDB-GY350C",D325="NPC6ASZDB-YL350C",D325="NPC6ASZDB-OR350C",D325="NPC6ASZDB-VT350C",D325="NPC6ASZDB-BL350C",D325="NPC6ASZDB-RD350C",D325="NPC6ASZDB-VT003M",D325="NPC6ASZDB-OR250C",D325="NPC6ASZDB-VT250C",D325="NPC6ASZDB-VT002M",D325="NPC6ASZDB-VT050C",D325="NPC6ASZDB-VT001M",D325="NPC6ASZDB-VT150C",D325="NPC6ASZDB-WT017C",D325="NPC6ASZDB-RD030C",D325="NPC6ASZDB-WT030C",D325="NPC6ASZDB-OR020M",D325="NPC6ASZDB-OR015M",D325="CO17772-08C250",D325="NPC6ASZDB-WT013M",D325="NPC6ASZDB-BK175C",D325="NPC6ASZDB-GY075C",D325="NPC6ASZDB-BK075C",D325="CO17772-07M001",D325="CO17772-09M001",D325="CO17772-0ZM001",D325="CO17772-0MM001",D325="CO17772-08F002",D325="NPC6ASZDB-BK125C",D325="NPC6ASZDB-GN250C",D325="NPC6ASZDB-WT011M",D325="NPC6ASZDB-WT014M",D325="NPC6ASZDB-OR005M",D325="NPC6ASZDB-GY006M",D325="NPC6ASZDB-WT550C",D325="NPC6ASZDB-WT650C",D325="NPC6ASZDB-WT850C",D325="NPC6ASZDB-WT950C",D325="NPC6ASZDB-RD250C",D325="NPC6ASZDB-BL012M",D325="NPC6ASZDB-WT020C",D325="NPC6ASZDB-BL008M",D325="NPC6ASZDB-BL009M",D325="NPC6ASZDB-WT022M",D325="NPC6ASZDB-YL007M",D325="NPC6ASZDB-BL007M",D325="CO17772-0ZM008",D325="CO17772-0ZM005",D325="NPC6ASZDB-BK050C",D325="NPC6ASZDB-BK025C",D325="NPC6ASZDB-BL750C",D325="NPC6ASZDB-OR010M",D325="NPC6ASZDB-YL012M",D325="NPC6ASZDB-YL020M",D325="NPC6ASZDB-YL030M",D325="NPC6ASZDB-RD050C",D325="NPC6ASZDB-RD010M",D325="NPC6ASZDB-GY450C",D325="CO17772-0CM005",D325="NPC6ASZDB-BL250C",D325="NPC6ASZDB-GY050C",D325="NPC6ASZDB-YL250C",D325="CO17772-0CM007",D325="NPC6ASZDB-YL008M",D325="NPC6ASZDB-GY008M",D325="NPC6ASZDB-BL050C",D325="NPC6ASZDB-GY050C",D325="NPC6ASZDB-WT450C",D325="NPC6ASZDB-OR050C",D325="CO17772-08M020",D325="NPC6ASZDB-YL025C",D325="NPC6ASZDB-BK250C",D325="CO17772-0MC150",D325="NPC6ASZDB-BK004M",D325="NPC6ASZDB-YL006M",D325="NPC6ASZDB-BL015M",D325="NPC6ASZDB-BL020M",D325="NPC6ASZDB-GN010M",D325="NPC6ASZDB-GN015M",D325="NPC6ASZDB-GY250C",D325="NPC6ASZDB-BK030M",D325="CO17772-08M010",D325="CO17772-08M006",D325="NPC6ASZDB-BK013M",D325="NPC6ASZDB-OR150C",D325="CO17772-08C050",D325="CO17772-0CM007",D325="CO17772-0CM010",D325="CO17772-0CM003",D325="CO17772-08C150",D325="CO17772-08M007",D325="CO17772-0MM005",D325="CO17772-0MM015",D325="CO17772-0CM002",D325="CO17772-0CM001",D325="CO17772-08M010",D325="CO17772-08M001",D325="CO17772-08M002",D325="CO17772-08M003",D325="CO17772-08M004",D325="CO17772-08M015",D325="CO17772-08M005",D325="NPC6ASZDB-BK750C",D325="NPC6ASZDB-RD007M",D325="NPC6ASZDB-RD010M",D325="NPC6ASZDB-GN025C",D325="NPC6ASZDB-WT009M",D325="NPC6ASZDB-OR004M",D325="NPC6ASZDB-WT075C",D325="NPC6ASZDB-WT175C",D325="NPC6ASZDB-WT125C",D325="NPC6ASZDB-WT225C",D325="NPC6ASZDB-WT275C",D325="NPC6ASZDB-GY015M",D325="NPC6ASZDB-RD001M",D325="NPC6ASZDB-RD005M",D325="NPC6ASZDB-WT025C",D325="NPC6ASZDB-YL001M",D325="NPC6ASZDB-YL005M",D325="NPC6ASZDB-BK150C",D325="NPC6ASZDB-BL030M",D325="NPC6ASZDB-YL050C",D325="NPC6ASZDB-YL010M",D325="NPC6ASZDB-OR010M",D325="NPC6ASZDB-OR005M",D325="NPC6ASZDB-RD150C",D325="NPC6ASZDB-WT025M",D325="NPC6ASZDB-WT150C",D325="NPC6ASZDB-WT012M",D325="NPC6ASZDB-WT250C",D325="NPC6ASZDB-WT350C",D325="NPC6ASZDB-YL002M",D325="NPC6ASZDB-BL150C",D325="NPC6ASZDB-WT015M",D325="NPC6ASZDB-YL150C",D325="NPC6ASZDB-YL003M",D325="NPC6ASZDB-WT750C",D325="NPC6ASZDB-GN050C",D325="NPC6ASZDB-WT008M",D325="NPC6ASZDB-GY150C",D325="NPC6ASZDB-GN150C",D325="NPC6ASZDB-OR001M",D325="NPC6ASZDB-OR002M",D325="NPC6ASZDB-OR003M",D325="NPC6ASZDB-BK015M",D325="NPC6ASZDB-WT030M",D325="NPC6ASZDB-WT050C",D325="NPC6ASZDB-GN001M",D325="NPC6ASZDB-GN002M",D325="NPC6ASZDB-GN003M",D325="NPC6ASZDB-GN004M",D325="NPC6ASZDB-GN005M",D325="NPC6ASZDB-GN020M",D325="NPC6ASZDB-GN030M",D325="NPC6ASZDB-WT001M",D325="NPC6ASZDB-WT002M",D325="NPC6ASZDB-WT003M",D325="NPC6ASZDB-WT004M",D325="NPC6ASZDB-WT005M",D325="NPC6ASZDB-WT006M",D325="NPC6ASZDB-WT007M",D325="NPC6ASZDB-WT010M",D325="NPC6ASZDB-WT020M",D325="NPC6ASZDB-RD002M",D325="NPC6ASZDB-RD003M",D325="NPC6ASZDB-RD020M",D325="NPC6ASZDB-GY001M",D325="NPC6ASZDB-GY002M",D325="NPC6ASZDB-GY003M",D325="NPC6ASZDB-GY004M",D325="NPC6ASZDB-GY005M",D325="NPC6ASZDB-GY010M",D325="NPC6ASZDB-GY020M",D325="NPC6ASZDB-GY025M",D325="NPC6ASZDB-GY030M",D325="NPC6ASZDB-BL001M",D325="NPC6ASZDB-BL002M",D325="NPC6ASZDB-BL003M",D325="NPC6ASZDB-BL004M",D325="NPC6ASZDB-BL005M",D325="NPC6ASZDB-BL010M",D325="NPC6ASZDB-BK001M",D325="NPC6ASZDB-BK002M",D325="NPC6ASZDB-BK003M",D325="NPC6ASZDB-BK005M",D325="NPC6ASZDB-BK010M",D325="NPC6ASZDB-BK020M",D325="NPC6ASZDB-GY007M",),E325*2,0)</f>
        <v>0</v>
      </c>
      <c r="S325" s="117">
        <f t="shared" si="586"/>
        <v>19990</v>
      </c>
      <c r="T325" s="117"/>
      <c r="U325" s="117">
        <f t="shared" si="494"/>
        <v>0</v>
      </c>
      <c r="V325" s="117">
        <f t="shared" si="495"/>
        <v>53010.200000000004</v>
      </c>
      <c r="W325" s="121"/>
      <c r="X325" s="120">
        <f t="shared" ref="X325:X388" si="593">IF(OR(D325="NPC6ASZDB-BK015C",D325="NPP6ASZDB-BK010M",D325="NPP6ASZDB-BK005M",D325="NPP6ASZDB-BK003M",D325="NPP6ASZDB-BK002M",D325="NPP6ASZDB-BK001M",D325="NPC6ASZDB-BK030C",D325="NPC6ASZDB-BK950C",D325="NPC6ASZDB-BK550C",D325="NPC06SZDB-BK006M",D325="NPC06SZDB-BK007M",D325="NPC06SZDB-BK004M",D325="NPC06SZDB-BK002M",D325="NPC06SZDB-BK003M",D325="NPC6ASZDB-BK007M",D325="NPC6ASZDB-BK350C",D325="NPC6ASZDB-BK175C",D325="NPC6ASZDB-BK075C",D325="NPC6ASZDB-BK125C",D325="NPC6ASZDB-BK050C",D325="NPC6ASZDB-BK025C",D325="NPC6ASZDB-BK250C",D325="NPC6ASZDB-BK004M",D325="NPC6ASZDB-BK030M",D325="NPC6ASZDB-BK013M",D325="NPC6ASZDB-BK750C",D325="NPC06SZDB-BK150C",D325="NPC06SZDB-BK001M",D325="NPC06SZDB-BK050C",D325="NPC6ASZDB-BK150C",D325="NPC6ASZDB-BK015M",D325="NPC6ASZDB-BK001M",D325="NPC6ASZDB-BK002M",D325="NPC6ASZDB-BK003M",D325="NPC6ASZDB-BK005M",D325="NPC6ASZDB-BK010M",D325="NPC6ASZDB-BK020M",),E325*(F325+0.1),0)</f>
        <v>0</v>
      </c>
      <c r="Y325" s="117">
        <f t="shared" si="587"/>
        <v>8674.2999999999993</v>
      </c>
      <c r="Z325" s="117"/>
      <c r="AA325" s="121">
        <f t="shared" si="550"/>
        <v>0</v>
      </c>
      <c r="AB325" s="117">
        <f t="shared" si="496"/>
        <v>2108.5</v>
      </c>
      <c r="AC325" s="117"/>
      <c r="AD325" s="117">
        <f t="shared" si="575"/>
        <v>0</v>
      </c>
      <c r="AE325" s="117">
        <f t="shared" si="497"/>
        <v>5946.2</v>
      </c>
      <c r="AF325" s="117"/>
      <c r="AG325" s="116">
        <f t="shared" ref="AG325:AG339" si="594">IF(OR(D325="NPC6ASZDB-YL030C",D325="NPP6ASZDB-YL001M",D325="NPC6ASZDB-YL015C",D325="NPP6ASZDB-YL005M",D325="NPP6ASZDB-YL003M",D325="NPP6ASZDB-YL002M",D325="NPC6ASZDB-YL004M",D325="NPP6ASZDB-YL010M",D325="NPC6ASZDB-YL125C",D325="NPC6ASZDB-YL015M",D325="NPC06SZDB-YL040M",D325="NPC06SZDB-YL002M",D325="NPC6ASZDB-YL009M",D325="NPC6ASZDB-YL350C",D325="NPC06SZDB-YL015C",D325="NPC6ASZDB-YL007M",D325="NPC6ASZDB-YL012M",D325="NPC6ASZDB-YL020M",D325="NPC6ASZDB-YL030M",D325="NPC06SZDB-YL050C",D325="NPC06SZDB-YL003M",D325="NPC6ASZDB-YL250C",D325="NPC6ASZDB-YL008M",D325="NPC06SZDB-YL010M",D325="NPC6ASZDB-YL025C",D325="NPC6ASZDB-YL006M",D325="NPC6ASZDB-YL001M",D325="NPC6ASZDB-YL005M",D325="NPC06SZDB-YL005M",D325="NPC06SZDB-YL001M",D325="NPC6ASZDB-YL050C",D325="NPC6ASZDB-YL010M",D325="NPC06SZDB-YL150C",D325="NPC6ASZDB-YL002M",D325="NPC6ASZDB-YL150C",D325="NPC6ASZDB-YL003M",),E325*(F325+0.1),0)</f>
        <v>0</v>
      </c>
      <c r="AH325" s="123">
        <f t="shared" si="498"/>
        <v>8286.2999999999993</v>
      </c>
      <c r="AI325" s="117"/>
      <c r="AJ325" s="121">
        <f t="shared" ref="AJ325:AJ339" si="595">IF(OR(D325="NPC6ASZDB-OR030C",D325="NPP6ASZDB-OR003M",D325="NPP6ASZDB-OR002M",D325="NPP6ASZDB-OR005M",D325="NPP6ASZDB-OR001M",D325="NPC6ASZDB-OR025C",D325="NPP6ASZDB-OR010M",D325="NPC6ASZDB-OR008M",D325="NPC06SZDB-OR005M",D325="NPC06SZDB-OR150C",D325="NPC06SZDB-OR050C",D325="NPC6ASZDB-OR020M",D325="NPC6ASZDB-OR750C",D325="NPC6ASZDB-OR007M",D325="NPC6ASZDB-OR350C",D325="NPC6ASZDB-OR250C",D325="NPC6ASZDB-OR020M",D325="NPC6ASZDB-OR015M",D325="NPC6ASZDB-OR005M",D325="NPC6ASZDB-OR010M",D325="NPC6ASZDB-OR050C",D325="NPC6ASZDB-OR150C",D325="NPC6ASZDB-OR004M",D325="NPC6ASZDB-OR010M",D325="NPC6ASZDB-OR005M",D325="NPC06SZDB-OR010M",D325="NPC6ASZDB-OR001M",D325="NPC6ASZDB-OR002M",D325="NPC6ASZDB-OR003M",D325="NPC06SZDB-OR001M",D325="NPC06SZDB-OR002M",D325="NPC06SZDB-OR003M",D325="NPC6ASZDB-OR012M",D325="NPC6ASZDB-OR030M",),E325*(F325+0.1),0)</f>
        <v>0</v>
      </c>
      <c r="AK325" s="117">
        <f t="shared" si="499"/>
        <v>1023</v>
      </c>
      <c r="AL325" s="117"/>
      <c r="AM325" s="121">
        <f t="shared" ref="AM325:AM339" si="596">IF(OR(D325="NPC6ASZDB-RD015C",D325="NPP6ASZDB-RD005M",D325="NPC6ASZDB-RD750C",D325="NPC6ASZDB-RD030M",D325="NPP6ASZDB-RD010M",D325="NPP6ASZDB-RD002M",D325="NPP6ASZDB-RD001M",D325="NPP6ASZDB-RD003M",D325="NPC6ASZDB-RD075C",D325="NPC6ASZDB-RD009M",D325="NPC6ASZDB-RD025C",D325="NPC6ASZDB-RD015M",D325="NPC6ASZDB-RD004M",D325="NPC6ASZDB-RD006M",D325="NPC6ASZDB-RD020C",D325="NPC6ASZDB-RD008M",D325="NPC6ASZDB-RD350C",D325="NPC6ASZDB-RD030C",D325="NPC6ASZDB-RD250C",D325="NPC06SZDB-RD015M",D325="NPC6ASZDB-RD050C",D325="NPC6ASZDB-RD050C",D325="NPC06SZDB-RD050C",D325="NPC6ASZDB-RD010M",D325="NPC06SZDB-RD005M",D325="NPC06SZDB-RD010M",D325="NPC6ASZDB-RD007M",D325="NPC6ASZDB-RD010M",D325="NPC6ASZDB-RD001M",D325="NPC6ASZDB-RD005M",D325="NPC6ASZDB-RD150C",D325="NPC06SZDB-RD002M",D325="NPC06SZDB-RD150C",D325="NPC06SZDB-RD001M",D325="NPC06SZDB-RD003M",D325="NPC6ASZDB-RD002M",D325="NPC6ASZDB-RD003M",D325="NPC6ASZDB-RD020M",),E325*(F325+0.1),0)</f>
        <v>0</v>
      </c>
      <c r="AN325" s="117">
        <f t="shared" si="500"/>
        <v>727.10000000000014</v>
      </c>
      <c r="AO325" s="117"/>
      <c r="AP325" s="121">
        <f t="shared" ref="AP325:AP388" si="597">IF(OR(D325="NPC6ASZDB-BL015C",D325="NPP6ASZDB-BL150C",D325="NPP6ASZDB-BL009M",D325="NPP6ASZDB-BL006M",D325="NPP6ASZDB-BL008M",D325="NPP6ASZDB-BL010M",D325="NPP6ASZDB-BL250C",D325="NPP6ASZDB-BL002M",D325="NPC6ASZDB-BL025C",D325="NPC6ASZDB-BL006M",D325="NPC6ASZDB-BL014M",D325="NPC6ASZDB-BL015M",D325="NPC06SZDB-BL015M",D325="NPC6ASZDB-BL013C",D325="NPC6ASZDB-BL030C",D325="NPC6ASZDB-BL350C",D325="NPC06SZDB-BL020C",D325="NPC6ASZDB-BL012M",D325="NPC6ASZDB-BL008M",D325="NPC6ASZDB-BL009M",D325="NPC6ASZDB-BL007M",D325="NPC6ASZDB-BL750C",D325="NPC06SZDB-BL050C",D325="NPC6ASZDB-BL250C",D325="NPC6ASZDB-BL050C",D325="NPC06SZDB-BL010M",D325="NPC6ASZDB-BL015M",D325="NPC6ASZDB-BL020M",D325="NPC06SZDB-BL150C",D325="NPC6ASZDB-BL030M",D325="NPC6ASZDB-BL150C",D325="NPC06SZDB-BL001M",D325="NPC06SZDB-BL003M",D325="NPC06SZDB-BL002M",D325="NPC6ASZDB-BL001M",D325="NPC6ASZDB-BL002M",D325="NPC6ASZDB-BL003M",D325="NPC6ASZDB-BL004M",D325="NPC6ASZDB-BL005M",D325="NPC6ASZDB-BL010M",),E325*(F325+0.1),0)</f>
        <v>0</v>
      </c>
      <c r="AQ325" s="117">
        <f t="shared" si="501"/>
        <v>11639.9</v>
      </c>
      <c r="AR325" s="117"/>
      <c r="AS325" s="121">
        <f t="shared" ref="AS325:AS339" si="598">IF(OR(D325="NPC6ASZDB-VT015C",D325="NPP6ASZDB-VT005M",D325="NPP6ASZDB-VT003M",D325="NPC6ASZDB-VT030C",D325="NPC6ASZDB-VT005M",D325="NPC6ASZDB-VT125C",D325="NPC6ASZDB-VT010M",D325="NPC6ASZDB-VT007M",D325="NPC6ASZDB-VT350C",D325="NPC6ASZDB-VT003M",D325="NPC6ASZDB-VT250C",D325="NPC6ASZDB-VT002M",D325="NPC6ASZDB-VT050C",D325="NPC6ASZDB-VT001M",D325="NPC6ASZDB-VT150C",),E325*(F325+0.1),0)</f>
        <v>0</v>
      </c>
      <c r="AT325" s="117">
        <f t="shared" si="502"/>
        <v>275.59999999999991</v>
      </c>
      <c r="AU325" s="117"/>
      <c r="AV325" s="117">
        <f t="shared" si="503"/>
        <v>0</v>
      </c>
      <c r="AW325" s="122">
        <f t="shared" si="504"/>
        <v>591.04000000000019</v>
      </c>
      <c r="AX325" s="117"/>
      <c r="AY325" s="117">
        <f t="shared" si="505"/>
        <v>0</v>
      </c>
      <c r="AZ325" s="117">
        <f t="shared" si="506"/>
        <v>1832.8</v>
      </c>
      <c r="BA325" s="117"/>
      <c r="BB325" s="121">
        <f t="shared" si="507"/>
        <v>0</v>
      </c>
      <c r="BC325" s="117">
        <f t="shared" si="508"/>
        <v>2791.8</v>
      </c>
      <c r="BD325" s="117"/>
      <c r="BE325" s="121">
        <f t="shared" si="509"/>
        <v>0</v>
      </c>
      <c r="BF325" s="117">
        <f t="shared" si="510"/>
        <v>97.800000000000352</v>
      </c>
      <c r="BG325" s="117"/>
      <c r="BH325" s="121">
        <f t="shared" si="589"/>
        <v>0</v>
      </c>
      <c r="BI325" s="117">
        <f t="shared" si="577"/>
        <v>3910.2000000000025</v>
      </c>
      <c r="BJ325" s="117"/>
      <c r="BK325" s="121">
        <f t="shared" si="511"/>
        <v>0</v>
      </c>
      <c r="BL325" s="117">
        <f t="shared" si="512"/>
        <v>5278.8</v>
      </c>
      <c r="BM325" s="117"/>
      <c r="BN325" s="121">
        <f t="shared" si="513"/>
        <v>0</v>
      </c>
      <c r="BO325" s="117">
        <f t="shared" si="514"/>
        <v>5536.9000000000005</v>
      </c>
      <c r="BP325" s="117"/>
      <c r="BQ325" s="121">
        <f t="shared" si="515"/>
        <v>0</v>
      </c>
      <c r="BR325" s="117">
        <f t="shared" si="516"/>
        <v>12257.999999999995</v>
      </c>
      <c r="BS325" s="117"/>
      <c r="BT325" s="117">
        <f t="shared" ref="BT325:BT332" si="599">IF(OR(D325="NPC06UZDB-YL020M",D325="NPC06UZDB-WT020C",D325="CO155E2-0ZC750",D325="CO155E2-09M008",D325="NPC06UZDB-BL011M",D325="NPC06UZDB-OR008M",D325="NPC06UZDB-WT450C",D325="NPC06UZDB-GN015M",D325="NPC06UZDB-RD015M",D325="NPC06UZDB-YL004M",D325="CO155E2-07C150",D325="NPC06UZDB-WT015C",D325="NPC06UZDB-GY350C",D325="NPC06UZDB-OR350C",D325="NPC06UZDB-YL003M",D325="CO155E2-0MC150 ",D325="NPC06UZDB-GY030M",D325="NPC06UZDB-YL250C",D325="CO155E2-09C050",D325="CO155E2-08C150",D325="NPC06UZDB-GN250C",D325="NPC06UZDB-BL250C",D325="NPC06UZDB-WT004M",D325="NPC06UZDB-RD150C",D325="NPC06UZDB-RD150C",D325="NPC06UZDB-BL009M",D325="NPC06UZDB-GY020C",D325="NPC06UZDB-GN020C",D325="NPC06UZDB-RD020C",D325="NPC06UZDB-YL020C",D325="NPC06UZDB-GY030M",D325="CO155E2-0MC250",D325="CO155E2-0MC150",D325="NPC06UZDB-BL020C",D325="NPC06UZDB-OR150C",D325="NPC06UZDB-BL012M",D325="NPC06UZDB-BK350C",D325="NPC06UZDB-GN350C",D325="NPC06UZDB-GN450C",D325="NPC06UZDB-GY350C",D325="NPC06UZDB-OR350C",D325="NPC06UZDB-YL350C",D325="CO155E2-0CM007",D325="NPC06UZDB-GN007M",D325="NPC06UZDB-GY150C",D325="NPC06UZDB-OR007M",D325="NPC06UZDB-BL015C",D325="NPC06UZDB-BL030C",D325="NPC06UZDB-BL013M",D325="NPC06UZDB-WT016M",D325="NPC06UZDB-WT025M",D325="CO155E2-0ZC050",D325="CO155E2-0ZC250",D325="CO155E2-0ZM009",D325="CO155E2-0ZM008",D325="CO155E2-0ZM006",D325="CO155E2-0ZM012",D325="NPC06UZDB-BK016M",D325="NPC06UZDB-BK011M",D325="NPC06UZDB-GY250C",D325="NPC06UZDB-GY007M",D325="CO155E2-07M015",D325="CO155E2-0ZM004",D325="CO155E2-09M004",D325="CO155E2-0CC050",D325="CO155E2-09M015",D325="CO155E2-0ZC150",D325="CO155E2-01M007",D325="CO155E2-07M010",D325="NPC06UZDB-YL050C",D325="NPC06UZDB-OR007M",D325="NPC06UZDB-GN050C",D325="NPC06UZDB-WT012M",D325="NPC06UZDB-GY006M",D325="NPC06UZDB-GY008M",D325="CO155E2-0ZM015",D325="NPC06UZDB-RD050C",D325="NPC06UZDB-RD150C",D325="NPC06UZDB-WT009M",D325="CO155E2-01M004",D325="NPC06UZDB-OR015M",D325="NPC06UZDB-GN750C",D325="NPC06UZDB-WT750C",D325="CO155E2-0MM010",D325="CO155E2-07M005",D325="CO155E2-07M007",D325="NPC06UZDB-BK750C",D325="CO155E2-07C050",D325="CO155E2-01M007",D325="CO155E2-0MC050",D325="NPC06UZDB-BK010M",D325="NPC06UZDB-BK150C",D325="NPC06UZDB-BK250C",D325="NPC06UZDB-RD750C",D325="NPC06UZDB-WT030M",D325="CO155E2-01C050",D325="CO155E2-08C750",D325="NPC06UZDB-WT050M",D325="NPC06UZDB-GY050C",D325="CO155E2-0ZM010",D325="NPC06UZDB-BK007M",D325="CO155E2-0CC250",D325="CO155E2-01C250",D325="NPC06UZDB-WT007M",D325="CO155E2-06C150",D325="NPC06UZDB-WT025M",D325="NPC06UZDB-WT025C",D325="NPC06UZDB-GY750C",D325="NPC06UZDB-WT250C",D325="CO155E2-09M010",D325="CO155E2-06M001",D325="CO155E2-0ZM005",D325="NPC06UZDB-YL010M",D325="NPC06UZDB-GN150C",D325="NPC06UZDB-RD005M",D325="NPC06UZDB-GY007M",D325="NPC06UZDB-GY020M",D325="NPC06UZDB-YL005M",D325="NPC06UZDB-YL007M",D325="NPC06UZDB-YL150C",D325="NPC06UZDB-OR750C",D325="CO155E2-0ZC150",D325="CO155E2-0ZM015",D325="NPC06UZDB-OR020M",D325="CO155E2-09M015",D325="CO155E2-0MM015",D325="CO155E2-01C150",D325="CO155E2-01C250",D325="CO155E2-01M015",D325="CO155E2-07C150",D325="CO155E2-08C250",D325="CO155E2-09C150",D325="CO155E2-0CC150",D325="CO155E2-0CM015",D325="CO155E2-01M003",D325="CO155E2-01M005",D325="NPC06UZDB-GN020M",D325="CO155E2-09M005",D325="NPC06UZDB-BK005M",D325="NPC06UZDB-BL020M",D325="NPC06UZDB-RD010M",D325="NPC06UZDB-RD020M",D325="CO155E2-08M015",D325="CO155E2-08C150",D325="CO155E2-01M001",D325="CO155E2-01M002",D325="CO155E2-06M003",D325="CO155E2-07M001",D325="CO155E2-09M003",D325="CO155E2-09M001",D325="CO155E2-09M007",D325="CO155E2-0ZM003",D325="CO155E2-0MM003",D325="CO155E2-0MM005",D325="CO155E2-0MM007",D325="CO155E2-0ZM007",D325="CO155E2-01M010",D325="NPC06UZDB-WT150C",D325="NPC06UZDB-WT050C",D325="NPC06UZDB-BL002M",D325="CO155E2-0CM010",D325="CO155E2-08F008",D325="CO155E2-08F005",D325="CO155E2-08C050",D325="NPC06UZDB-BL750C",D325="CO155E2-07M003",D325="NPC06UZDB-BL150C",D325="NPC06UZDB-BL020M",D325="NPC06UZDB-BL050C",D325="NPC06UZDB-BL008M",D325="NPC06UZDB-BL006M",D325="NPC06UZDB-GY450C",D325="NPC06UZDB-GY015M",D325="NPC06UZDB-GY150C",D325="NPC06UZDB-BL010M",D325="NPC06UZDB-GN010M",D325="NPC06UZDB-BK050C",D325="NPC06UZDB-GN125C",D325="NPC06UZDB-GN012M",D325="NPC06UZDB-BK001M",D325="NPC06UZDB-BL007M",D325="NPC06UZDB-GY450C",D325="NPC06UZDB-OR050C",D325="CO155E2-0MM001",D325="CO155E2-06M002",D325="CO155E2-0MM002",D325="NPC06UZDB-GN001M",D325="NPC06UZDB-GN002M",D325="NPC06UZDB-GN003M",D325="NPC06UZDB-GN004M",D325="NPC06UZDB-GN005M",D325="NPC06UZDB-GN006M",D325="NPC06UZDB-WT050C",D325="NPC06UZDB-OR001M",D325="NPC06UZDB-OR002M",D325="NPC06UZDB-OR003M",D325="NPC06UZDB-OR004M",D325="NPC06UZDB-OR005M",D325="NPC06UZDB-OR006M",D325="NPC06UZDB-OR010M",D325="CO155E2-07M002",D325="NPC06UZDB-RD001M",D325="NPC06UZDB-RD002M",D325="NPC06UZDB-RD002M",D325="NPC06UZDB-RD003M",D325="NPC06UZDB-RD004M",D325="CO155E2-0ZM001",D325="CO155E2-0ZM002",D325="NPC06UZDB-BK002M",D325="NPC06UZDB-BK003M",D325="NPC06UZDB-BL001M",D325="NPC06UZDB-BL002M",D325="NPC06UZDB-BL003M",D325="NPC06UZDB-BL004M",D325="NPC06UZDB-BL005M",D325="NPC06UZDB-BL015M",D325="NPC06UZDB-GY010M",D325="NPC06UZDB-GY001M",D325="NPC06UZDB-GY002M",D325="NPC06UZDB-GY003M",D325="NPC06UZDB-GY004M",D325="NPC06UZDB-GY005M",D325="NPC06UZDB-YL001M",D325="NPC06UZDB-YL002M",D325="NPC06UZDB-YL003M",D325="CO155E2-0CM001",D325="CO155E2-0CM002",D325="CO155E2-0CM003",D325="CO155E2-0CM004",D325="CO155E2-0CM005",D325="CO155E2-08M001",D325="CO155E2-08M002",D325="CO155E2-08M003",D325="CO155E2-08M004",D325="CO155E2-08M005",D325="CO155E2-08M006",D325="CO155E2-08M007",D325="CO155E2-08M008",D325="CO155E2-08M009",D325="CO155E2-08M010",D325="CO155E2-08M020",D325="CO155E2-0ZM001",D325="CO155E2-0ZM002",D325="CO155E2-09M002",D325="NPC06UZDB-WT001M",D325="NPC06UZDB-WT002M",D325="NPC06UZDB-WT003M",D325="NPC06UZDB-WT004M",D325="NPC06UZDB-WT005M",D325="NPC06UZDB-WT006M",D325="NPC06UZDB-WT008M",D325="NPC06UZDB-WT010M",D325="NPC06UZDB-WT015M",D325="NPC06UZDB-WT020M",),E325*2,0)</f>
        <v>0</v>
      </c>
      <c r="BU325" s="117">
        <f t="shared" si="580"/>
        <v>55393</v>
      </c>
      <c r="BV325" s="117"/>
      <c r="BW325" s="117">
        <f t="shared" ref="BW325:BW332" si="600">IF(OR(D325="CO155E2-0CM020",D325="NPC06UZDB-YL020M",D325="NPC06UZDB-OR050C",D325="NPC06UZDB-WT020C",D325="CO155E2-0ZC750",D325="CO155E2-09M008",D325="NPC06UZDB-BL011M",D325="NPC06UZDB-OR008M",D325="NPC06UZDB-WT450C",D325="NPC06UZDB-GN015M",D325="NPC06UZDB-RD015M",D325="NPC06UZDB-YL004M",D325="CO155E2-07C150",D325="NPC06UZDB-WT015C",D325="NPC06UZDB-GY350C",D325="NPC06UZDB-OR350C",D325="NPC06UZDB-YL003M",D325="CO155E2-0MC150 ",D325="NPC06UZDB-YL250C",D325="CO155E2-09C050",D325="NPC06UZDB-GN250C",D325="NPC06UZDB-BL250C",D325="NPC06UZDB-WT004M",D325="NPC06UZDB-RD150C",D325="NPC06UZDB-BL009M",D325="NPC06UZDB-GY020C",D325="NPC06UZDB-GN020C",D325="NPC06UZDB-RD020C",D325="NPC06UZDB-YL020C",D325="NPC06UZDB-GY030M",D325="CO155E2-0MC250",D325="CO155E2-0MC150",D325="NPC06UZDB-BL020C",D325="NPC06UZDB-OR150C",D325="NPC06UZDB-BL012M",D325="NPC06UZDB-BK350C",D325="NPC06UZDB-GN350C",D325="NPC06UZDB-GN450C",D325="NPC06UZDB-GY350C",D325="NPC06UZDB-OR350C",D325="NPC06UZDB-YL350C",D325="CO155E2-0CM007",D325="NPC06UZDB-GN007M",D325="NPC06UZDB-GY150C",D325="NPC06UZDB-BL015C",D325="NPC06UZDB-BL030C",D325="NPC06UZDB-BL013M",D325="NPC06UZDB-WT016M",D325="NPC06UZDB-WT025M",D325="CO155E2-0ZC050",D325="CO155E2-0ZC250",D325="CO155E2-0ZM009",D325="CO155E2-0ZM008",D325="CO155E2-0ZM006",D325="CO155E2-0ZM012",D325="NPC06UZDB-BK016M",D325="NPC06UZDB-BK011M",D325="NPC06UZDB-GY250C",D325="NPC06UZDB-GY007M",D325="CO155E2-07M015",D325="CO155E2-0ZM004",D325="CO155E2-09M004",D325="CO155E2-0CC050",D325="CO155E2-09M015",D325="CO155E2-0ZC150",D325="CO155E2-01M007",D325="CO155E2-07M010",D325="NPC06UZDB-YL050C",D325="NPC06UZDB-OR007M",D325="NPC06UZDB-GN050C",D325="NPC06UZDB-WT012M",D325="NPC06UZDB-GY006M",D325="NPC06UZDB-GY008M",D325="CO155E2-0ZM015",D325="NPC06UZDB-RD050C",D325="NPC06UZDB-RD150C",D325="NPC06UZDB-WT009M",D325="CO155E2-01M004",D325="NPC06UZDB-OR015M",D325="NPC06UZDB-GN750C",D325="NPC06UZDB-WT750C",D325="CO155E2-0MM010",D325="CO155E2-07M005",D325="CO155E2-07M007",D325="NPC06UZDB-BK750C",D325="CO155E2-07C050",D325="CO155E2-01M007",D325="CO155E2-0MC050",D325="NPC06UZDB-BK010M",D325="NPC06UZDB-BK150C",D325="NPC06UZDB-BK250C",D325="NPC06UZDB-RD750C",D325="NPC06UZDB-WT030M",D325="CO155E2-01C050",D325="CO155E2-08C750",D325="NPC06UZDB-WT050M",D325="NPC06UZDB-GY050C",D325="CO155E2-0ZM010",D325="NPC06UZDB-BK007M",D325="CO155E2-0CC250",D325="NPC06UZDB-WT007M",D325="CO155E2-06C150",D325="NPC06UZDB-WT025M",D325="NPC06UZDB-WT025C",D325="NPC06UZDB-GY750C",D325="NPC06UZDB-WT250C",D325="CO155E2-09M010",D325="CO155E2-06M001",D325="CO155E2-0ZM005",D325="NPC06UZDB-YL010M",D325="NPC06UZDB-GN150C",D325="NPC06UZDB-RD005M",D325="NPC06UZDB-GY007M",D325="NPC06UZDB-GY020M",D325="NPC06UZDB-YL005M",D325="NPC06UZDB-YL007M",D325="NPC06UZDB-YL150C",D325="NPC06UZDB-OR750C",D325="CO155E2-0ZC150",D325="CO155E2-0ZM015",D325="NPC06UZDB-OR020M",D325="CO155E2-09M015",D325="CO155E2-0MM015",D325="CO155E2-01C150",D325="CO155E2-01C250",D325="CO155E2-01M015",D325="CO155E2-07C150",D325="CO155E2-08C250",D325="CO155E2-09C150",D325="CO155E2-0CC150",D325="CO155E2-0CM015",D325="CO155E2-01M003",D325="CO155E2-01M005",D325="NPC06UZDB-GN020M",D325="CO155E2-09M005",D325="NPC06UZDB-BK005M",D325="NPC06UZDB-BL020M",D325="NPC06UZDB-RD010M",D325="NPC06UZDB-RD020M",D325="CO155E2-08M015",D325="CO155E2-08C150",D325="CO155E2-01M001",D325="CO155E2-01M002",D325="CO155E2-06M003",D325="CO155E2-07M001",D325="CO155E2-09M003",D325="CO155E2-09M001",D325="CO155E2-09M007",D325="CO155E2-0ZM003",D325="CO155E2-0MM003",D325="CO155E2-0MM005",D325="CO155E2-0MM007",D325="CO155E2-0ZM007",D325="CO155E2-01M010",D325="NPC06UZDB-WT150C",D325="NPC06UZDB-WT050C",D325="CO155E2-0CM010",D325="CO155E2-08F008",D325="CO155E2-08F005",D325="CO155E2-08C050",D325="NPC06UZDB-BL750C",D325="CO155E2-07M003",D325="NPC06UZDB-BL150C",D325="NPC06UZDB-BL020M",D325="NPC06UZDB-BL050C",D325="NPC06UZDB-BL008M",D325="NPC06UZDB-BL006M",D325="NPC06UZDB-GY450C",D325="NPC06UZDB-GY015M",D325="NPC06UZDB-GY150C",D325="NPC06UZDB-BL010M",D325="NPC06UZDB-GN010M",D325="NPC06UZDB-BK050C",D325="NPC06UZDB-GN125C",D325="NPC06UZDB-GN012M",D325="NPC06UZDB-BK001M",D325="NPC06UZDB-BL007M",D325="NPC06UZDB-GY450C",D325="NPC06UZDB-OR050C",D325="CO155E2-0MM001",D325="CO155E2-06M002",D325="CO155E2-0MM002",D325="NPC06UZDB-GN001M",D325="NPC06UZDB-GN002M",D325="NPC06UZDB-GN003M",D325="NPC06UZDB-GN004M",D325="NPC06UZDB-GN005M",D325="NPC06UZDB-GN006M",D325="NPC06UZDB-WT050C",D325="NPC06UZDB-OR001M",D325="NPC06UZDB-OR002M",D325="NPC06UZDB-OR003M",D325="NPC06UZDB-OR004M",D325="NPC06UZDB-OR005M",D325="NPC06UZDB-OR006M",D325="NPC06UZDB-OR010M",D325="CO155E2-07M002",D325="NPC06UZDB-RD001M",D325="NPC06UZDB-RD002M",D325="NPC06UZDB-RD002M",D325="NPC06UZDB-RD003M",D325="NPC06UZDB-RD004M",D325="CO155E2-0ZM001",D325="CO155E2-0ZM002",D325="NPC06UZDB-BK002M",D325="NPC06UZDB-BK003M",D325="NPC06UZDB-BL001M",D325="NPC06UZDB-BL002M",D325="NPC06UZDB-BL003M",D325="NPC06UZDB-BL004M",D325="NPC06UZDB-BL005M",D325="NPC06UZDB-BL015M",D325="NPC06UZDB-GY010M",D325="NPC06UZDB-GY001M",D325="NPC06UZDB-GY002M",D325="NPC06UZDB-GY003M",D325="NPC06UZDB-GY004M",D325="NPC06UZDB-GY005M",D325="NPC06UZDB-YL001M",D325="NPC06UZDB-YL002M",D325="NPC06UZDB-YL003M",D325="CO155E2-0CM001",D325="CO155E2-0CM002",D325="CO155E2-0CM003",D325="CO155E2-0CM004",D325="CO155E2-0CM005",D325="CO155E2-08M001",D325="CO155E2-08M002",D325="CO155E2-08M003",D325="CO155E2-08M004",D325="CO155E2-08M005",D325="CO155E2-08M006",D325="CO155E2-08M007",D325="CO155E2-08M008",D325="CO155E2-08M009",D325="CO155E2-08M010",D325="CO155E2-08M020",D325="CO155E2-0ZM001",D325="CO155E2-0ZM002",D325="CO155E2-09M002",D325="NPC06UZDB-WT001M",D325="NPC06UZDB-WT002M",D325="NPC06UZDB-WT003M",D325="NPC06UZDB-WT004M",D325="NPC06UZDB-WT005M",D325="NPC06UZDB-WT006M",D325="NPC06UZDB-WT008M",D325="NPC06UZDB-WT010M",D325="NPC06UZDB-WT015M",D325="NPC06UZDB-WT020M",),E325*2,0)</f>
        <v>0</v>
      </c>
      <c r="BX325" s="117">
        <f t="shared" si="581"/>
        <v>39231</v>
      </c>
      <c r="BY325" s="117"/>
      <c r="BZ325" s="117">
        <f t="shared" ref="BZ325:BZ332" si="601">IF(OR(D325="CO155E2-0CM020",D325="NPC06UZDB-YL020M",D325="NPC06UZDB-OR050C",D325="NPC06UZDB-WT020C",D325="CO155E2-0ZC750",D325="CO155E2-09M008",D325="NPC06UZDB-BL011M",D325="NPC06UZDB-OR008M",D325="NPC06UZDB-WT450C",D325="NPC06UZDB-GN015M",D325="NPC06UZDB-RD015M",D325="NPC06UZDB-YL004M",D325="CO155E2-07C150",D325="NPC06UZDB-WT015C",D325="NPC06UZDB-GY350C",D325="NPC06UZDB-OR350C",D325="NPC06UZDB-YL003M",D325="CO155E2-0MC150 ",D325="NPC06UZDB-YL250C",D325="CO155E2-09C050",D325="NPC06UZDB-GN250C",D325="NPC06UZDB-BL250C",D325="NPC06UZDB-WT004M",D325="NPC06UZDB-BL009M",D325="NPC06UZDB-GY020C",D325="NPC06UZDB-GN020C",D325="NPC06UZDB-RD020C",D325="NPC06UZDB-YL020C",D325="NPC06UZDB-GY030M",D325="CO155E2-0MC250",D325="CO155E2-0MC150",D325="NPC06UZDB-BL020C",D325="NPC06UZDB-OR150C",D325="NPC06UZDB-BL012M",D325="NPC06UZDB-BK350C",D325="NPC06UZDB-GN350C",D325="NPC06UZDB-GN450C",D325="NPC06UZDB-GY350C",D325="NPC06UZDB-OR350C",D325="NPC06UZDB-YL350C",D325="CO155E2-0CM007",D325="NPC06UZDB-GN007M",D325="NPC06UZDB-GY150C",D325="NPC06UZDB-BL015C",D325="NPC06UZDB-BL030C",D325="NPC06UZDB-BL013M",D325="NPC06UZDB-WT016M",D325="CO155E2-0ZC050",D325="CO155E2-0ZC250",D325="CO155E2-0ZM009",D325="CO155E2-0ZM008",D325="CO155E2-0ZM006",D325="CO155E2-0ZM012",D325="NPC06UZDB-BK016M",D325="NPC06UZDB-BK011M",D325="NPC06UZDB-GY250C",D325="NPC06UZDB-GY007M",D325="CO155E2-07M015",D325="CO155E2-0ZM004",D325="CO155E2-09M004",D325="CO155E2-0CC050",D325="CO155E2-09M015",D325="CO155E2-0ZC150",D325="CO155E2-01M007",D325="CO155E2-07M010",D325="NPC06UZDB-YL050C",D325="NPC06UZDB-OR007M",D325="NPC06UZDB-GN050C",D325="NPC06UZDB-WT012M",D325="NPC06UZDB-GY006M",D325="NPC06UZDB-GY008M",D325="CO155E2-0ZM015",D325="NPC06UZDB-RD050C",D325="NPC06UZDB-RD150C",D325="NPC06UZDB-WT009M",D325="CO155E2-01M004",D325="NPC06UZDB-OR015M",D325="NPC06UZDB-GN750C",D325="NPC06UZDB-WT750C",D325="CO155E2-0MM010",D325="CO155E2-07M005",D325="CO155E2-07M007",D325="NPC06UZDB-BK750C",D325="CO155E2-07C050",D325="CO155E2-01M007",D325="CO155E2-0MC050",D325="NPC06UZDB-BK010M",D325="NPC06UZDB-BK150C",D325="NPC06UZDB-BK250C",D325="NPC06UZDB-RD750C",D325="NPC06UZDB-WT030M",D325="CO155E2-01C050",D325="CO155E2-08C750",D325="NPC06UZDB-WT050M",D325="NPC06UZDB-GY050C",D325="CO155E2-0ZM010",D325="NPC06UZDB-BK007M",D325="CO155E2-0CC250",D325="NPC06UZDB-WT007M",D325="CO155E2-06C150",D325="NPC06UZDB-WT025M",D325="NPC06UZDB-WT025C",D325="NPC06UZDB-GY750C",D325="NPC06UZDB-WT250C",D325="CO155E2-09M010",D325="CO155E2-06M001",D325="CO155E2-0ZM005",D325="NPC06UZDB-YL010M",D325="NPC06UZDB-GN150C",D325="NPC06UZDB-RD005M",D325="NPC06UZDB-GY007M",D325="NPC06UZDB-GY020M",D325="NPC06UZDB-YL005M",D325="NPC06UZDB-YL007M",D325="NPC06UZDB-YL150C",D325="NPC06UZDB-OR750C",D325="CO155E2-0ZC150",D325="CO155E2-0ZM015",D325="NPC06UZDB-OR020M",D325="CO155E2-09M015",D325="CO155E2-0MM015",D325="CO155E2-01C150",D325="CO155E2-01C250",D325="CO155E2-01M015",D325="CO155E2-07C150",D325="CO155E2-08C250",D325="CO155E2-09C150",D325="CO155E2-0CC150",D325="CO155E2-0CM015",D325="CO155E2-01M003",D325="CO155E2-01M005",D325="NPC06UZDB-GN020M",D325="CO155E2-09M005",D325="NPC06UZDB-BK005M",D325="NPC06UZDB-BL020M",D325="NPC06UZDB-RD010M",D325="NPC06UZDB-RD020M",D325="CO155E2-08M015",D325="CO155E2-08C150",D325="CO155E2-01M001",D325="CO155E2-01M002",D325="CO155E2-06M003",D325="CO155E2-07M001",D325="CO155E2-09M003",D325="CO155E2-09M001",D325="CO155E2-09M007",D325="CO155E2-0ZM003",D325="CO155E2-0MM003",D325="CO155E2-0MM005",D325="CO155E2-0MM007",D325="CO155E2-0ZM007",D325="CO155E2-01M010",D325="NPC06UZDB-WT150C",D325="NPC06UZDB-WT050C",D325="CO155E2-0CM010",D325="CO155E2-08F008",D325="CO155E2-08F005",D325="CO155E2-08C050",D325="NPC06UZDB-BL750C",D325="CO155E2-07M003",D325="NPC06UZDB-BL150C",D325="NPC06UZDB-BL020M",D325="NPC06UZDB-BL050C",D325="NPC06UZDB-BL008M",D325="NPC06UZDB-BL006M",D325="NPC06UZDB-GY450C",D325="NPC06UZDB-GY015M",D325="NPC06UZDB-GY150C",D325="NPC06UZDB-BL010M",D325="NPC06UZDB-GN010M",D325="NPC06UZDB-BK050C",D325="NPC06UZDB-GN125C",D325="NPC06UZDB-GN012M",D325="NPC06UZDB-BK001M",D325="NPC06UZDB-BL007M",D325="NPC06UZDB-GY450C",D325="NPC06UZDB-OR050C",D325="CO155E2-0MM001",D325="CO155E2-06M002",D325="CO155E2-0MM002",D325="NPC06UZDB-GN001M",D325="NPC06UZDB-GN002M",D325="NPC06UZDB-GN003M",D325="NPC06UZDB-GN004M",D325="NPC06UZDB-GN005M",D325="NPC06UZDB-GN006M",D325="NPC06UZDB-WT050C",D325="NPC06UZDB-OR001M",D325="NPC06UZDB-OR002M",D325="NPC06UZDB-OR003M",D325="NPC06UZDB-OR004M",D325="NPC06UZDB-OR005M",D325="NPC06UZDB-OR006M",D325="NPC06UZDB-OR010M",D325="CO155E2-07M002",D325="NPC06UZDB-RD001M",D325="NPC06UZDB-RD002M",D325="NPC06UZDB-RD002M",D325="NPC06UZDB-RD003M",D325="NPC06UZDB-RD004M",D325="CO155E2-0ZM001",D325="CO155E2-0ZM002",D325="NPC06UZDB-BK002M",D325="NPC06UZDB-BK003M",D325="NPC06UZDB-BL001M",D325="NPC06UZDB-BL002M",D325="NPC06UZDB-BL003M",D325="NPC06UZDB-BL004M",D325="NPC06UZDB-BL005M",D325="NPC06UZDB-BL015M",D325="NPC06UZDB-GY010M",D325="NPC06UZDB-GY001M",D325="NPC06UZDB-GY002M",D325="NPC06UZDB-GY003M",D325="NPC06UZDB-GY004M",D325="NPC06UZDB-GY005M",D325="NPC06UZDB-YL001M",D325="NPC06UZDB-YL002M",D325="NPC06UZDB-YL003M",D325="CO155E2-0CM001",D325="CO155E2-0CM002",D325="CO155E2-0CM003",D325="CO155E2-0CM004",D325="CO155E2-0CM005",D325="CO155E2-08M001",D325="CO155E2-08M002",D325="CO155E2-08M003",D325="CO155E2-08M004",D325="CO155E2-08M005",D325="CO155E2-08M006",D325="CO155E2-08M007",D325="CO155E2-08M008",D325="CO155E2-08M009",D325="CO155E2-08M010",D325="CO155E2-08M020",D325="CO155E2-0ZM001",D325="CO155E2-0ZM002",D325="CO155E2-09M002",D325="NPC06UZDB-WT001M",D325="NPC06UZDB-WT002M",D325="NPC06UZDB-WT003M",D325="NPC06UZDB-WT004M",D325="NPC06UZDB-WT005M",D325="NPC06UZDB-WT006M",D325="NPC06UZDB-WT008M",D325="NPC06UZDB-WT010M",D325="NPC06UZDB-WT015M",D325="NPC06UZDB-WT020M",),E325*2,0)</f>
        <v>0</v>
      </c>
      <c r="CA325" s="117">
        <f t="shared" si="582"/>
        <v>49467</v>
      </c>
      <c r="CB325" s="117"/>
      <c r="CC325" s="117">
        <f t="shared" si="517"/>
        <v>0</v>
      </c>
      <c r="CD325" s="117">
        <f t="shared" si="583"/>
        <v>269.25</v>
      </c>
      <c r="CE325" s="117"/>
      <c r="CF325" s="117">
        <f t="shared" si="518"/>
        <v>0</v>
      </c>
      <c r="CG325" s="117">
        <f t="shared" si="519"/>
        <v>6982.9</v>
      </c>
      <c r="CH325" s="117"/>
      <c r="CI325" s="117">
        <f t="shared" ref="CI325:CI388" si="602">IF(OR(D325="NPC6AUZDB-YL025C",D325="NPC6AUZDB-YL002M",D325="NPC6AUZDB-YL015M",D325="NPC6AUZDB-YL001M",D325="PC6AUZDB-YL002M",D325="NPC6AUZDB-YL003M",D325="NPC6AUZDB-YL005M",),E325*(F325+0.1),0)</f>
        <v>0</v>
      </c>
      <c r="CJ325" s="117">
        <f t="shared" si="520"/>
        <v>8750</v>
      </c>
      <c r="CK325" s="117"/>
      <c r="CL325" s="121">
        <f t="shared" si="521"/>
        <v>0</v>
      </c>
      <c r="CM325" s="123">
        <f t="shared" si="522"/>
        <v>4864</v>
      </c>
      <c r="CN325" s="117"/>
      <c r="CO325" s="121">
        <f t="shared" si="578"/>
        <v>0</v>
      </c>
      <c r="CP325" s="123">
        <f t="shared" si="523"/>
        <v>3955</v>
      </c>
      <c r="CQ325" s="117"/>
      <c r="CR325" s="121">
        <f t="shared" ref="CR325:CR332" si="603">IF(OR(D325="NPC6AUZDB-RD005M",D325="NPC6AUZDB-RD025C",D325="NPC6AUZDB-RD002M",D325="NPC6AUZDB-RD003M",D325="NPC6AUZDB-RD001M",),E325*(F325+0.1),0)</f>
        <v>0</v>
      </c>
      <c r="CS325" s="123">
        <f t="shared" si="571"/>
        <v>6656</v>
      </c>
      <c r="CT325" s="117"/>
      <c r="CU325" s="121">
        <f t="shared" ref="CU325:CU332" si="604">IF(OR(D325="NPC6AUZDB-OR002M",D325="NPC6AUZDB-RD003M",D325="NPC6AUZDB-RD001M",),E325*(F325+0.1),0)</f>
        <v>0</v>
      </c>
      <c r="CV325" s="123">
        <f t="shared" si="524"/>
        <v>7769</v>
      </c>
      <c r="CW325" s="117"/>
      <c r="CX325" s="117">
        <f t="shared" si="579"/>
        <v>0</v>
      </c>
      <c r="CY325" s="116">
        <f t="shared" si="563"/>
        <v>6582</v>
      </c>
      <c r="CZ325" s="123"/>
      <c r="DA325" s="117">
        <f t="shared" si="525"/>
        <v>0</v>
      </c>
      <c r="DB325" s="117">
        <f t="shared" si="572"/>
        <v>38056</v>
      </c>
      <c r="DC325" s="117"/>
      <c r="DD325" s="117">
        <f t="shared" si="526"/>
        <v>0</v>
      </c>
      <c r="DE325" s="117">
        <f t="shared" si="573"/>
        <v>34827</v>
      </c>
      <c r="DF325" s="117"/>
      <c r="DG325" s="120">
        <f t="shared" si="527"/>
        <v>0</v>
      </c>
      <c r="DH325" s="117">
        <f t="shared" si="588"/>
        <v>120034</v>
      </c>
      <c r="DI325" s="117"/>
      <c r="DJ325" s="117">
        <f t="shared" ref="DJ325:DJ339" si="605">IF(OR(D325="CO17772-08C250",D325="CO17772-08F004",D325="CO17772-08F010",D325="CO17772-08C750",D325="CO17772-08C250",D325="CO17772-08F002",D325="CO17772-08M020",D325="CO17772-08M010",D325="CO17772-08M006",D325="CO17772-08C050",D325="CO17772-08C150",D325="CO17772-08M007",D325="CO17772-08M010",D325=1644077,D325="CO17772-08M001",D325="CO17772-08M002",D325="CO17772-08M003",D325="CO17772-08M004",D325="CO17772-08M005",D325="CO17772-08M015",),E325*(F325+0.15),0)</f>
        <v>0</v>
      </c>
      <c r="DK325" s="117">
        <f t="shared" si="528"/>
        <v>2520</v>
      </c>
      <c r="DL325" s="211"/>
      <c r="DM325" s="207">
        <f t="shared" ref="DM325:DM339" si="606">IF(D325=2153276,E325*(F325+0.15),0)</f>
        <v>0</v>
      </c>
      <c r="DN325" s="125">
        <f t="shared" ref="DN325:DN388" si="607">DN324+DL325-DM325</f>
        <v>0</v>
      </c>
      <c r="DO325" s="126"/>
      <c r="DP325" s="127">
        <f t="shared" ref="DP325:DP332" si="608">IF(OR(D325="CO17772-0CC050",D325="CO17772-0CM015",D325="CO17772-0CM007",D325="CO17772-0CM005",D325="CO17772-0CM007",D325="CO17772-0CM007",D325="CO17772-0CM010",D325="CO17772-0CM003",D325="CO17772-0MM015",D325="CO17772-0CM002",D325=959305,D325="CO17772-0CM001",),E325*(F325+0.15),0)</f>
        <v>0</v>
      </c>
      <c r="DQ325" s="128">
        <f t="shared" si="529"/>
        <v>7022.5</v>
      </c>
      <c r="DR325" s="126"/>
      <c r="DS325" s="127">
        <f t="shared" ref="DS325:DS339" si="609">IF(OR(D325="CO17772-0ZM010",D325="CO17772-0ZM002",D325="CO17772-0ZM001",D325="CO17772-0ZM005",D325="CO17772-0ZM008",D325=959308,),E325*(F325+0.15),0)</f>
        <v>0</v>
      </c>
      <c r="DT325" s="128">
        <f t="shared" si="530"/>
        <v>4846</v>
      </c>
      <c r="DU325" s="126"/>
      <c r="DV325" s="127">
        <f t="shared" ref="DV325:DV339" si="610">IF(OR(D325="CO17772-0MM003",D325="CO17772-0MM001",D325="CO17772-0MC150",D325="CO17772-0MM005",D325=959306,),E325*(F325+0.15),0)</f>
        <v>0</v>
      </c>
      <c r="DW325" s="128">
        <f t="shared" si="531"/>
        <v>4835</v>
      </c>
      <c r="DX325" s="126"/>
      <c r="DY325" s="124">
        <f t="shared" ref="DY325:DY339" si="611">IF(OR(D325="CO17772-09M001",D325=959307,),E325*(F325+0.15),0)</f>
        <v>0</v>
      </c>
      <c r="DZ325" s="125">
        <f t="shared" si="532"/>
        <v>523</v>
      </c>
      <c r="EA325" s="124"/>
      <c r="EB325" s="124">
        <f t="shared" ref="EB325:EB339" si="612">IF(OR(D325="CO17772-01M001",),E325*(F325+0.15),0)</f>
        <v>0</v>
      </c>
      <c r="EC325" s="129">
        <f t="shared" si="533"/>
        <v>369</v>
      </c>
      <c r="ED325" s="126"/>
      <c r="EE325" s="127">
        <f t="shared" si="568"/>
        <v>0</v>
      </c>
      <c r="EF325" s="128">
        <f t="shared" si="534"/>
        <v>4769</v>
      </c>
      <c r="EG325" s="117"/>
      <c r="EH325" s="117">
        <f t="shared" ref="EH325:EH339" si="613">IF(OR(D325="CO17772-0MM003",D325="CO17772-0ZM010",D325="CO17772-07M007",D325="CO17772-0ZM002",D325="CO17772-01M001",D325="CO17772-0CC050",D325="CO17772-0CM015",D325="CO17772-08F004",D325="CO17772-08F010",D325="CO17772-08C750",D325="CO17772-08C250",D325="CO17772-07M001",D325="CO17772-09M001",D325="CO17772-0ZM001",D325="CO17772-0MM001",D325="CO17772-08F002",D325="CO17772-0ZM008",D325="CO17772-0ZM005",D325="CO17772-0CM005",D325="CO17772-0CM007",D325="CO17772-08M020",D325="CO17772-0MC150",D325="CO17772-08M006",D325="CO17772-08C050",D325="CO17772-0CM007",D325="CO17772-0CM010",D325="CO17772-0CM003",D325="CO17772-08C150",D325="CO17772-08M007",D325="CO17772-0MM005",D325="CO17772-0MM015",D325="CO17772-0CM002",D325="CO17772-0CM001",D325="CO17772-08M010",D325="CO17772-08M001",D325="CO17772-08M002",D325="CO17772-08M003",D325="CO17772-08M004",D325="CO17772-08M015",D325=959308,D325=959305,D325=959306,D325=959307,D325=959309,D325=1644077,D325="CO17772-08M005",),E325*2,0)</f>
        <v>0</v>
      </c>
      <c r="EI325" s="117">
        <f t="shared" si="535"/>
        <v>24417</v>
      </c>
      <c r="EJ325" s="117"/>
      <c r="EK325" s="117">
        <f t="shared" ref="EK325:EK339" si="614">(IF(OR(D325="CO17772-0MM003",D325="CO17772-0ZM010",D325="CO17772-07M015",D325="CO17772-07M007",D325="CO17772-0ZM002",D325="CO17772-01M001",D325="CO17772-0CC050",D325="CO17772-0CM015",D325="CO17772-08F004",D325="CO17772-08F010",D325="CO17772-08C750",D325="CO17772-08C250",D325="CO17772-07M001",D325="CO17772-09M001",D325="CO17772-0ZM001",D325="CO17772-0MM001",D325="CO17772-08F002",D325="CO17772-0ZM008",D325="CO17772-0ZM005",D325="CO17772-0CM005",D325="CO17772-0CM007",D325="CO17772-08M020",D325="CO17772-0MC150",D325="CO17772-08M006",D325="CO17772-08C050",D325="CO17772-0CM007",D325="CO17772-0CM010",D325="CO17772-0CM003",D325="CO17772-08C150",D325="CO17772-08M007",D325="CO17772-0MM005",D325="CO17772-0MM015",D325="CO17772-0CM002",D325="CO17772-0CM001",D325="CO17772-08M010",D325="CO17772-08M001",D325="CO17772-08M005",D325="CO17772-08M002",D325="CO17772-08M003",D325="CO17772-08M004",D325="CO17772-08M015",D325=1644077,D325=959308,D325=959305,D325=959306,D325=959307,D325=959309),E325*2,0))</f>
        <v>0</v>
      </c>
      <c r="EL325" s="117">
        <f t="shared" si="536"/>
        <v>23047</v>
      </c>
      <c r="EM325" s="131">
        <f t="shared" si="537"/>
        <v>135967.32031399998</v>
      </c>
      <c r="EN325" s="7"/>
      <c r="EO325" s="7"/>
      <c r="EP325" s="7"/>
      <c r="EQ325" s="7"/>
      <c r="ER325" s="7"/>
      <c r="ES325" s="7"/>
      <c r="ET325" s="7"/>
    </row>
    <row r="326" spans="1:150" ht="11.25" customHeight="1" x14ac:dyDescent="0.25">
      <c r="A326" s="130">
        <v>46063</v>
      </c>
      <c r="B326" s="185">
        <v>46056</v>
      </c>
      <c r="C326" s="172">
        <v>4881</v>
      </c>
      <c r="D326" s="113"/>
      <c r="E326" s="114"/>
      <c r="F326" s="201"/>
      <c r="G326" s="116"/>
      <c r="H326" s="117">
        <v>100000</v>
      </c>
      <c r="I326" s="118">
        <f t="shared" si="590"/>
        <v>0</v>
      </c>
      <c r="J326" s="119">
        <f t="shared" si="584"/>
        <v>184293</v>
      </c>
      <c r="K326" s="117"/>
      <c r="L326" s="118">
        <f t="shared" si="574"/>
        <v>0</v>
      </c>
      <c r="M326" s="119">
        <f t="shared" si="570"/>
        <v>281134</v>
      </c>
      <c r="N326" s="117"/>
      <c r="O326" s="118">
        <f t="shared" si="591"/>
        <v>0</v>
      </c>
      <c r="P326" s="119">
        <f t="shared" si="585"/>
        <v>78103</v>
      </c>
      <c r="Q326" s="117"/>
      <c r="R326" s="117">
        <f t="shared" si="592"/>
        <v>0</v>
      </c>
      <c r="S326" s="117">
        <f t="shared" si="586"/>
        <v>19990</v>
      </c>
      <c r="T326" s="117"/>
      <c r="U326" s="117">
        <f t="shared" ref="U326:U389" si="615">IF(OR(D326="NPP6ASZDB-WT020M",D326="NPP6ASZDB-WT012M",1301="NPP6ASZDB-WT008M",D326="NPP6ASZDB-WT004M",D326="NPP6ASZDB-WT025M",D326="NPP6ASZDB-WT250C",D326="NPP6ASZDB-WT010M",D326="NPP6ASZDB-WT015M",D326="NPP6ASZDB-WT650C",D326="NPP6ASZDB-WT007M",D326="NPP6ASZDB-WT750C",D326="NPP6ASZDB-WT008M",D326="NPP6ASZDB-WT006M",D326="NPP6ASZDB-WT003M",D326="NPP6ASZDB-WT150C",D326="NPP6ASZDB-WT350C",D326="NPP6ASZDB-WT005M",D326="NPC6ASZDB-WT015C",D326="NPP6ASZDB-WT001M",D326="NPP6ASZDB-WT002M",D326="NPC6ASZDB-WT028M",D326="NPC06SZDB-WT025M",D326="NPC6ASZDB-WT035M",D326="NPC6ASZDB-WT028M ",D326="NPC6ASZDB-WT019M",D326="NPC6ASZDB-WT018M",D326="NPC6ASZDB-WT023M",D326="NPC6ASZDB-WT024M",D326="NPC6ASZDB-WT017M",D326="NPC6ASZDB-WT016M",D326="NPC6ASZDB-WT100M",D326="NPC6ASZDB-WT017C",D326="NPC6ASZDB-WT030C",D326="NPC06SZDB-WT025C",D326="NPC6ASZDB-WT013M",D326="NPC6ASZDB-WT011M",D326="NPC6ASZDB-WT014M",D326="NPC6ASZDB-WT550C",D326="NPC6ASZDB-WT650C",D326="NPC6ASZDB-WT850C",D326="NPC6ASZDB-WT950C",D326="NPC6ASZDB-WT020C",D326="NPC6ASZDB-WT022M",D326="NPC06SZDB-WT250C",D326="NPC6ASZDB-WT125C",D326="NPC6ASZDB-WT450C",D326="NPC06SZDB-WT007M",D326="NPC6ASZDB-WT009M",D326="NPC6ASZDB-WT075C",D326="NPC6ASZDB-WT175C",D326="NPC6ASZDB-WT125C",D326="NPC6ASZDB-WT225C",D326="NPC6ASZDB-WT275C",D326="NPC6ASZDB-WT025C",D326="NPC6ASZDB-WT025M",D326="NPC6ASZDB-WT150C",D326="NPC6ASZDB-WT250C",D326="NPC6ASZDB-WT350C",D326="NPC6ASZDB-WT012M",D326="NPC6ASZDB-WT015M",D326="NPC6ASZDB-WT750C",D326="NPC6ASZDB-WT008M",D326="NPC06SZDB-WT030M",D326="NPC06SZDB-WT750C",D326="NPC06SZDB-WT015M",D326="NPC6ASZDB-WT030M",D326="NPC06SZDB-WT150C",D326="NPC6ASZDB-WT050C",D326="NPC06SZDB-WT050C",D326="NPC06SZDB-WT001M",D326="NPC06SZDB-WT002M",D326="NPC06SZDB-WT003M",D326="NPC06SZDB-WT004M",D326="NPC06SZDB-WT005M",D326="NPC06SZDB-WT010M",D326="NPC06SZDB-WT020M",D326=1711815,D326="NPC6ASZDB-WT001M",D326="NPC6ASZDB-WT002M",D326="NPC6ASZDB-WT003M",D326="NPC6ASZDB-WT004M",D326="NPC6ASZDB-WT005M",D326="NPC6ASZDB-WT006M",D326="NPC6ASZDB-WT007M",D326="NPC6ASZDB-WT010M",D326="NPC6ASZDB-WT020M",D326="NPC6ASZDB-WT027M",),E326*(F326+0.1),0)</f>
        <v>0</v>
      </c>
      <c r="V326" s="117">
        <f t="shared" ref="V326:V389" si="616">V325+T326-U326</f>
        <v>53010.200000000004</v>
      </c>
      <c r="W326" s="121"/>
      <c r="X326" s="120">
        <f t="shared" si="593"/>
        <v>0</v>
      </c>
      <c r="Y326" s="117">
        <f t="shared" si="587"/>
        <v>8674.2999999999993</v>
      </c>
      <c r="Z326" s="117"/>
      <c r="AA326" s="121">
        <f t="shared" si="550"/>
        <v>0</v>
      </c>
      <c r="AB326" s="117">
        <f t="shared" ref="AB326:AB389" si="617">+AB325+Z326-AA326</f>
        <v>2108.5</v>
      </c>
      <c r="AC326" s="117"/>
      <c r="AD326" s="117">
        <f t="shared" si="575"/>
        <v>0</v>
      </c>
      <c r="AE326" s="117">
        <f t="shared" ref="AE326:AE389" si="618">+AE325+AC326-AD326</f>
        <v>5946.2</v>
      </c>
      <c r="AF326" s="117"/>
      <c r="AG326" s="116">
        <f t="shared" si="594"/>
        <v>0</v>
      </c>
      <c r="AH326" s="123">
        <f t="shared" ref="AH326:AH389" si="619">+AH325+AF326-AG326</f>
        <v>8286.2999999999993</v>
      </c>
      <c r="AI326" s="117"/>
      <c r="AJ326" s="121">
        <f t="shared" si="595"/>
        <v>0</v>
      </c>
      <c r="AK326" s="117">
        <f t="shared" ref="AK326:AK389" si="620">+AK325+AI326-AJ326</f>
        <v>1023</v>
      </c>
      <c r="AL326" s="117"/>
      <c r="AM326" s="121">
        <f t="shared" si="596"/>
        <v>0</v>
      </c>
      <c r="AN326" s="117">
        <f t="shared" ref="AN326:AN389" si="621">+AN325+AL326-AM326</f>
        <v>727.10000000000014</v>
      </c>
      <c r="AO326" s="117"/>
      <c r="AP326" s="121">
        <f t="shared" si="597"/>
        <v>0</v>
      </c>
      <c r="AQ326" s="117">
        <f t="shared" ref="AQ326:AQ357" si="622">+AQ325+AO326-AP326</f>
        <v>11639.9</v>
      </c>
      <c r="AR326" s="117"/>
      <c r="AS326" s="121">
        <f t="shared" si="598"/>
        <v>0</v>
      </c>
      <c r="AT326" s="117">
        <f t="shared" ref="AT326:AT389" si="623">+AT325+AR326-AS326</f>
        <v>275.59999999999991</v>
      </c>
      <c r="AU326" s="117"/>
      <c r="AV326" s="117">
        <f t="shared" ref="AV326:AV389" si="624">IF(OR(D326="NPC06UZDB-BK025C",D326="NPC06UZDB-BK020M",D326="NPP06UZDB-BK005M",D326="NPP06UZDB-BK150C",D326="NPP06UZDB-BK010M",D326="NPP06UZDB-BK001M",D326="NPP06UZDB-BK001M",D326="NPP06UZDB-BK002M",D326="NPP06UZDB-BK003M",D326="NPC06UZDB-BK350C",D326="NPC06UZDB-BK016M",D326="NPC06UZDB-BK011M",D326="CO155E2-01M007",D326="CO155E2-01M004",D326="NPC06UZDB-BK750C",D326="CO155E2-01M007",D326="NPC06UZDB-BK010M",D326="NPC06UZDB-BK150C",D326="NPC06UZDB-BK250C",D326="CO155E2-01C050",D326="NPC06UZDB-BK007M",D326="CO155E2-01C250",D326="CO155E2-01C150",D326="CO155E2-01C250",D326="CO155E2-01M015",D326="CO155E2-01M003",D326="CO155E2-01M005",D326="NPC06UZDB-BK005M",D326="CO155E2-01M001",D326="CO155E2-01M002",D326="CO155E2-01M010",D326="NPC06UZDB-BK050C",D326="NPC06UZDB-BK001M",D326="NPC06UZDB-BK002M",D326="NPC06UZDB-BK003M",),E326*(F326+0.12),0)</f>
        <v>0</v>
      </c>
      <c r="AW326" s="122">
        <f t="shared" ref="AW326:AW389" si="625">AW325+AU326-AV326</f>
        <v>591.04000000000019</v>
      </c>
      <c r="AX326" s="117"/>
      <c r="AY326" s="117">
        <f t="shared" ref="AY326:AY389" si="626">IF(OR(D326="NPP06UZDB-GN005M",D326="NPP06UZDB-GN001M",D326="NPC06UZDB-GN015M",D326="CO155E2-0MC150 ",D326="NPC06UZDB-GN250C",D326="NPC06UZDB-GN020C",D326="CO155E2-0MC250",D326="CO155E2-0MC150",D326="NPC06UZDB-GN350C",D326="NPC06UZDB-GN450C",D326="NPC06UZDB-GN007M",D326="NPC06UZDB-GN050C",D326="NPC06UZDB-GN750C",D326="CO155E2-0MM010",D326="CO155E2-0MC050",D326="NPC06UZDB-GN150C",D326="NPC06UZDB-GN150C",D326="CO155E2-0MM015",D326="NPC06UZDB-GN020M",D326="CO155E2-0MM003",D326="CO155E2-0MM005",D326="CO155E2-0MM007",D326="NPC06UZDB-GN010M",D326="NPC06UZDB-GN125C",D326="NPC06UZDB-GN012M",D326="CO155E2-0MM001",D326="NPC06UZDB-GN001M",D326="NPC06UZDB-GN002M",D326="NPC06UZDB-GN003M",D326="NPC06UZDB-GN004M",D326="NPC06UZDB-GN005M",D326="NPC06UZDB-GN006M",D326="CO155E2-0MM002",),E326*(F326+0.12),0)</f>
        <v>0</v>
      </c>
      <c r="AZ326" s="117">
        <f t="shared" ref="AZ326:AZ387" si="627">+AZ325+AX326-AY326</f>
        <v>1832.8</v>
      </c>
      <c r="BA326" s="117"/>
      <c r="BB326" s="121">
        <f t="shared" ref="BB326:BB389" si="628">IF(OR(D326="NPC6AUZDB-RD025C",D326="NPP06UZDB-RD150C",D326="NPC06UZDB-RD250C",D326="NPC06UZDB-OR050C",D326="NPC06UZDB-RD015M",D326="CO155E2-07C150",D326="NPC06UZDB-RD150C",D326="NPC06UZDB-RD020C",D326="NPC06UZDB-RD750C",D326="CO155E2-07M015",D326="CO155E2-07M010",D326="NPC06UZDB-RD050C",D326="NPC06UZDB-RD150C",D326="CO155E2-07M005",D326="CO155E2-07M007",D326="CO155E2-07C050",D326="NPC06UZDB-RD750C",D326="NPC06UZDB-RD005M",D326="CO155E2-07C150",D326="NPC06UZDB-RD010M",D326="NPC06UZDB-RD020M",D326="CO155E2-07M001",D326="CO155E2-07M003",D326="CO155E2-07M002",D326="NPC06UZDB-RD001M",D326="NPC06UZDB-RD002M",D326="NPC06UZDB-RD002M",D326="NPC06UZDB-RD003M",D326="NPC06UZDB-RD004M",),E326*(F326+0.12),0)</f>
        <v>0</v>
      </c>
      <c r="BC326" s="117">
        <f t="shared" ref="BC326:BC388" si="629">BC325+BA326-BB326</f>
        <v>2791.8</v>
      </c>
      <c r="BD326" s="117"/>
      <c r="BE326" s="121">
        <f t="shared" ref="BE326:BE389" si="630">IF(OR(D326="NPC06UZDB-BL030M",D326="NPP06UZDB-BL004M",D326="NPP06UZDB-BL020M",D326="NPP06UZDB-BL250C",D326="NPP06UZDB-BL010M",D326="CO155E2-0ZM020",D326="CO155E2-0ZM025",D326="NPP06UZDB-BL007M",D326="NPP06UZDB-BL009M",D326="NPP06UZDB-BL003M",D326="NPP06UZDB-BL008M",D326="NPC06UZDB-BL017C",D326="NPP06UZDB-BL002M",D326="NPP06UZDB-BL150C",D326="NPP06UZDB-BL006M",D326="CO155E2-0ZC750",D326="NPC06UZDB-BL011M",D326="NPC06UZDB-BL250C",D326="NPC06UZDB-BL009M",D326="NPC06UZDB-BL020C",D326="NPC06UZDB-BL012M",D326="NPC06UZDB-BL015C",D326="NPC06UZDB-BL030C",D326="NPC06UZDB-BL013M",D326="CO155E2-0ZC050",D326="CO155E2-0ZC250",D326="CO155E2-0ZM009",D326="CO155E2-0ZM008",D326="CO155E2-0ZM006",D326="CO155E2-0ZM012",D326="CO155E2-0ZM004",D326="CO155E2-0ZC150",D326="CO155E2-0ZM015",D326="CO155E2-0ZM010",D326="CO155E2-0ZM005",D326="CO155E2-0ZC150",D326="CO155E2-0ZM015",D326="NPC06UZDB-BL020M",D326="CO155E2-0ZM003",D326="CO155E2-0ZM007",D326="NPC06UZDB-BL750C",D326="NPC06UZDB-BL150C",D326="NPC06UZDB-BL020M",D326="NPC06UZDB-BL050C",D326="NPC06UZDB-BL008M",D326="NPC06UZDB-BL006M",D326="NPC06UZDB-BL010M",D326="NPC06UZDB-BL007M",D326="NPC06UZDB-BL001M",D326="NPC06UZDB-BL002M",D326="NPC06UZDB-BL003M",D326="NPC06UZDB-BL004M",D326="NPC06UZDB-BL005M",D326="NPC06UZDB-BL015M",D326="CO155E2-0ZM001",D326="CO155E2-0ZM002",),E326*(F326+0.12),0)</f>
        <v>0</v>
      </c>
      <c r="BF326" s="117">
        <f t="shared" ref="BF326:BF389" si="631">+BF325+BD326-BE326</f>
        <v>97.800000000000352</v>
      </c>
      <c r="BG326" s="117"/>
      <c r="BH326" s="121">
        <f t="shared" si="589"/>
        <v>0</v>
      </c>
      <c r="BI326" s="117">
        <f t="shared" si="577"/>
        <v>3910.2000000000025</v>
      </c>
      <c r="BJ326" s="117"/>
      <c r="BK326" s="121">
        <f t="shared" ref="BK326:BK339" si="632">IF(OR(D326="NPP06UZDB-YL002M",D326="NPP06UZDB-YL001M",D326="NPP06UZDB-YL150C",D326="NPP06UZDB-YL010M",D326="NPC06UZDB-YL015C",D326="NPC06UZDB-YL020M",D326="CO155E2-09M016",D326="CO155E2-09M012",D326="CO155E2-09M016",D326="NPC06UZDB-YL750C",D326="CO155E2-09M008",D326="NPC06UZDB-YL004M",D326="NPC06UZDB-YL004M",D326="NPC06UZDB-YL003M",D326="NPC06UZDB-YL250C",D326="CO155E2-09C050",D326="NPC06UZDB-YL020C",D326="NPC06UZDB-YL350C",D326="CO155E2-09M004",D326="CO155E2-09M004C6",D326="CO155E2-09M015",D326="NPC06UZDB-YL050C",D326="NPC06UZDB-YL010M",D326="CO155E2-09M010",D326="NPC06UZDB-YL010M",D326="NPC06UZDB-YL007M",D326="NPC06UZDB-YL150C",D326="CO155E2-09M015",D326="CO155E2-09C150",D326="CO155E2-09M005",D326="CO155E2-09M003",D326="CO155E2-09M001",D326="CO155E2-09M007",D326="NPC06UZDB-YL001M",D326="NPC06UZDB-YL002M",D326="NPC06UZDB-YL003M",D326="NPC06UZDB-YL004M",D326="NPC06UZDB-YL005M",D326="CO155E2-09M002",),E326*(F326+0.12),0)</f>
        <v>0</v>
      </c>
      <c r="BL326" s="117">
        <f t="shared" ref="BL326:BL389" si="633">+BL325+BJ326-BK326</f>
        <v>5278.8</v>
      </c>
      <c r="BM326" s="117"/>
      <c r="BN326" s="121">
        <f t="shared" ref="BN326:BN389" si="634">IF(OR(D326="NPP06UZDB-OR005M",D326="NPP06UZDB-OR002M",D326="NPP06UZDB-OR003M",D326="NPP06UZDB-OR008M",D326="NPP06UZDB-OR020M",D326="NPP06UZDB-OR150C",D326="NPP06UZDB-OR010M",D326="NPC06UZDB-OR015C",D326="NPP06UZDB-OR007M",D326="NPP06UZDB-OR001M",D326="NPC06UZDB-OR008M",D326="NPC06UZDB-OR350C",D326="NPC06UZDB-OR150C",D326="NPC06UZDB-OR350C",D326="NPC06UZDB-OR007M",D326="NPC06UZDB-OR015M",D326="CO155E2-06C150",D326="CO155E2-06M001",D326="NPC06UZDB-OR750C",D326="CO155E2-06M003",D326="CO155E2-06M002",D326="NPC06UZDB-OR050C",D326="NPC06UZDB-OR001M",D326="NPC06UZDB-OR002M",D326="NPC06UZDB-OR003M",D326="NPC06UZDB-OR004M",D326="NPC06UZDB-OR005M",D326="NPC06UZDB-OR006M",D326="NPC06UZDB-OR010M",D326="NPC06UZDB-OR020M",),E326*(F326+0.12),0)</f>
        <v>0</v>
      </c>
      <c r="BO326" s="117">
        <f t="shared" ref="BO326:BO389" si="635">+BO325+BM326-BN326</f>
        <v>5536.9000000000005</v>
      </c>
      <c r="BP326" s="117"/>
      <c r="BQ326" s="121">
        <f t="shared" ref="BQ326:BQ389" si="636">IF(OR(D326="NPP06UZDB-WT150C",D326="NPP06UZDB-WT015M",D326="NPP06UZDB-WT005M",D326="NPP06UZDB-WT005M",D326="NPP06UZDB-WT250C",D326="NPP06UZDB-WT007M",D326="NPP06UZDB-WT010M",D326="NPP06UZDB-WT001M",D326="NPP06UZDB-WT002M",D326="NPP06UZDB-WT008M",D326="NPC06UZDB-WT030C",D326="NPC06UZDB-WT020C",D326="NPC06UZDB-WT020C",D326="NPC06UZDB-WT450C",D326="NPC06UZDB-WT015C",D326="CO155E2-08C150",D326="NPC06UZDB-WT016M",D326="NPC06UZDB-WT025M",D326="NPC06UZDB-WT012M",D326="NPC06UZDB-WT009M",D326="NPC06UZDB-WT750C",D326="NPC06UZDB-WT030M",D326="CO155E2-08C750",D326="NPC06UZDB-WT050M",D326="NPC06UZDB-WT007M",D326="NPC06UZDB-WT025M",D326="NPC06UZDB-WT025C",D326="NPC06UZDB-WT250C",D326="CO155E2-08C250",D326="CO155E2-08M007",D326="CO155E2-08M015",D326="CO155E2-08C150",D326="NPC06UZDB-WT150C",D326="NPC06UZDB-WT050C",D326="CO155E2-08F008",D326="CO155E2-08F005",D326="CO155E2-08C050",D326="CO155E2-08M001",D326="CO155E2-08M002",D326="CO155E2-08M003",D326="CO155E2-08M004",D326="CO155E2-08M005",D326="CO155E2-08M006",D326="CO155E2-08M008",D326="CO155E2-08M020",D326="CO155E2-08M010",D326="NPC06UZDB-WT050C",D326="NPC06UZDB-WT001M",D326="NPC06UZDB-WT002M",D326="NPC06UZDB-WT003M",D326="NPC06UZDB-WT004M",D326="NPC06UZDB-WT005M",D326="NPC06UZDB-WT006M",D326="NPC06UZDB-WT008M",D326="NPC06UZDB-WT010M",D326="NPC06UZDB-WT015M",D326="NPC06UZDB-WT020M",),E326*(F326+0.12),0)</f>
        <v>0</v>
      </c>
      <c r="BR326" s="117">
        <f t="shared" ref="BR326:BR389" si="637">+BR325+BP326-BQ326</f>
        <v>12257.999999999995</v>
      </c>
      <c r="BS326" s="117"/>
      <c r="BT326" s="117">
        <f t="shared" si="599"/>
        <v>0</v>
      </c>
      <c r="BU326" s="117">
        <f t="shared" si="580"/>
        <v>55393</v>
      </c>
      <c r="BV326" s="117"/>
      <c r="BW326" s="117">
        <f t="shared" si="600"/>
        <v>0</v>
      </c>
      <c r="BX326" s="117">
        <f t="shared" si="581"/>
        <v>39231</v>
      </c>
      <c r="BY326" s="117"/>
      <c r="BZ326" s="117">
        <f t="shared" si="601"/>
        <v>0</v>
      </c>
      <c r="CA326" s="117">
        <f t="shared" si="582"/>
        <v>49467</v>
      </c>
      <c r="CB326" s="117"/>
      <c r="CC326" s="117">
        <f t="shared" ref="CC326:CC389" si="638">IF(OR(D326="NPP6AUZDB-WT005M",D326="NPP6AUZDB-WT001M",D326="NPC6AUZDB-WT030M",D326="NPP6AUZDB-WT003M",D326="NPP6AUZDB-WT002M",D326="NPC6AUZDB-WT030C",D326="NPC6AUZDB-WT025C",D326="NPC6AUZDB-WT004M",D326="NPC6AUZDB-WT008M",D326="NPC6AUZDB-WT050C",D326="NPC6AUZDB-WT007M",D326="NPC6AUZDB-WT020M",D326="NPC6AUZDB-WT250C",D326="NPC6AUZDB-WT750C",D326="NPC6AUZDB-WT150C",D326="NPC6AUZDB-WT010M",D326="NPC6AUZDB-WT015M",D326="NPC6AUZDB-WT005M",D326="NPC6AUZDB-WT003M",D326="NPC6AUZDB-WT002M",D326="NPC6AUZDB-WT001M",),E326*(F326+0.15),0)</f>
        <v>0</v>
      </c>
      <c r="CD326" s="117">
        <f t="shared" si="583"/>
        <v>269.25</v>
      </c>
      <c r="CE326" s="117"/>
      <c r="CF326" s="117">
        <f t="shared" ref="CF326:CF389" si="639">IF(OR(D326="NPC6AUZDB-BL030C",D326="NPC6AUZDB-BL030C",D326="NPC6AUZDB-BL025C",D326="NPC6AUZDB-BL010M",D326="NPC6AUZDB-BL015M",D326="NPC6AUZDB-BL002M",D326="NPC6AUZDB-BL050C",D326="NPC6AUZDB-BL002M",D326="NPC6AUZDA-BL030M",D326="NPC6AUZDB-BL150C",D326="NPC6AUZDB-BL005M",D326="NPC6AUZDB-BL003M",D326="NPC6AUZDB-BL007M",D326="NPC6AUZDB-BL001M"),E326*(F326+0.1),0)</f>
        <v>0</v>
      </c>
      <c r="CG326" s="117">
        <f t="shared" ref="CG326:CG389" si="640">+CG325+CE326-CF326</f>
        <v>6982.9</v>
      </c>
      <c r="CH326" s="117"/>
      <c r="CI326" s="117">
        <f t="shared" si="602"/>
        <v>0</v>
      </c>
      <c r="CJ326" s="117">
        <f t="shared" ref="CJ326:CJ389" si="641">+CJ325+CH326-CI326</f>
        <v>8750</v>
      </c>
      <c r="CK326" s="117"/>
      <c r="CL326" s="121">
        <f t="shared" ref="CL326:CL389" si="642">IF(OR(D326="NPC6AUZDB-GN007M",D326="NPC6AUZDB-GN010M",D326="NPC6AUZDB-GN002M",D326="NPC6AUZDB-GN001M",D326="NPC6AUZDB-GN003M",D326="NPC6AUZDB-GN005M",),E326*(F326+0.1),0)</f>
        <v>0</v>
      </c>
      <c r="CM326" s="123">
        <f t="shared" ref="CM326:CM389" si="643">+CM325+CK326-CL326</f>
        <v>4864</v>
      </c>
      <c r="CN326" s="117"/>
      <c r="CO326" s="121">
        <f t="shared" si="578"/>
        <v>0</v>
      </c>
      <c r="CP326" s="123">
        <f t="shared" ref="CP326:CP389" si="644">+CP325+CN326-CO326</f>
        <v>3955</v>
      </c>
      <c r="CQ326" s="117"/>
      <c r="CR326" s="121">
        <f t="shared" si="603"/>
        <v>0</v>
      </c>
      <c r="CS326" s="123">
        <f t="shared" si="571"/>
        <v>6656</v>
      </c>
      <c r="CT326" s="117"/>
      <c r="CU326" s="121">
        <f t="shared" si="604"/>
        <v>0</v>
      </c>
      <c r="CV326" s="123">
        <f t="shared" ref="CV326:CV389" si="645">+CV325+CT326-CU326</f>
        <v>7769</v>
      </c>
      <c r="CW326" s="117"/>
      <c r="CX326" s="117">
        <f t="shared" si="579"/>
        <v>0</v>
      </c>
      <c r="CY326" s="116">
        <f t="shared" si="563"/>
        <v>6582</v>
      </c>
      <c r="CZ326" s="123"/>
      <c r="DA326" s="117">
        <f t="shared" ref="DA326:DA389" si="646">IF(OR(D326="NPP6AUZDB-BK001M",D326="NPP6AUZDB-WT005M",D326="NPC6AUZDB-WT020C",D326="NPP6AUZDB-WT002M",D326="NPC6AUZDB-GY030C",D326="NPC6AUZDB-WT030C",D326="NPC6AUZDB-BL030C",D326="NPC6AUZDB-YL050C",D326="NPC6AUZDB-WT020C",D326="NPC6AUZDB-BK002M",D326="NPC6AUZDB-GN002M",D326="NPC6AUZDB-OR002M",D326="NPC6AUZDB-RD005M",D326="NPC6AUZDB-RD025C",D326="NPC6AUZDB-BL025C",D326="NPC6AUZDB-YL025C",D326="NPC6AUZDB-WT025C",D326="NPC6AUZDB-GN001M",D326="NPC6AUZDB-GY150C",D326="NPC6AUZDB-YL015M",D326="NPC6AUZDB-GY010M",D326="NPC6AUZDB-GY001M",D326="NPC6AUZDB-GY005M",D326="NPC6AUZDB-YL003M",D326="PC6AUZDB-YL002M",D326="NPC6AUZDB-BL015M",D326="NPC6AUZDB-WT007M",D326="NPC6AUZDB-YL001M",D326="NPC6AUZDB-GY002M",D326="NPC6AUZDB-GN001M",D326="NPC6AUZDB-BL150C",D326="NPC6AUZDB-RD002M",D326="NPC6AUZDB-RD005M",D326="NPC6AUZDB-WT012M",D326="NPC6AUZDB-GY020C",D326="NPC6AUZDB-RD020C",D326="NPC6AUZDB-WT050C",D326="NPC6AUZDB-BL020M",D326="NPC6AUZDB-BL002M",D326="NPC6AUZDB-BL025C",D326="NPC6AUZDB-GN025C",D326="NPC6AUZDB-GY025C",D326="NPC6AUZDB-RD025C",D326="NPC6AUZDB-YL025C",D326="NPC6AUZDA-GY001M",D326="NPC6AUZDA-GY002M",D326="NPC6AUZDA-GY003M",D326="NPC6AUZDB-WT004M",D326="NPC6AUZDB-WT006M",D326="NPC6AUZDB-WT007M",D326="NPC6AUZDB-WT025M",D326="NPC6AUZDB-WT020M",D326="NPC6AUZDB-GN002M",D326="NPC6AUZDB-BL150C",D326="NPC6AUZDB-YL002M",D326="NPC6AUZDB-WT008M",D326="NPC6AUZDB-BL250C",D326="NPC6AUZDB-GN150C",D326="NPC6AUZDB-OR001M",D326="NPC6AUZDB-OR005M",D326="NPC6AUZDB-WT007M",D326="NPC6AUZDA-GY020M",D326="NPC6AUZDB-RD003M",D326="NPC6AUZDB-GN001M",D326="NPC6AUZDB-RD001M",D326="NPC6AUZDB-GN003M",D326="NPC6AUZDB-GY003M",D326="NPC6AUZDB-OR003M",D326="NPC6AUZDB-WT025C",D326="NPC6AUZDB-WT250C",D326="NPC6AUZDB-BK003M",D326="NPC6AUZDB-BK002M",D326="NPC6AUZDB-BK001M",D326="NPC6AUZDB-GN005M",D326="NPC6AUZDB-WT750C",D326="NPC6AUZDB-WT150C",D326="NPC6AUZDB-BL005M",D326="NPC6AUZDB-WT010M",D326="NPC6AUZDB-WT015M",D326="NPC6AUZDB-YL005M",D326="NPC6AUZDB-WT010M",D326="NPC6AUZDB-BL003M",D326="NPC6AUZDB-BL007M",D326="NPC6AUZDB-BL001M",D326="NPC6AUZDB-WT005M",D326="NPC6AUZDB-WT003M",D326="NPC6AUZDB-WT002M",D326="NPC6AUZDB-WT001M",),E326*2,0)</f>
        <v>0</v>
      </c>
      <c r="DB326" s="117">
        <f t="shared" si="572"/>
        <v>38056</v>
      </c>
      <c r="DC326" s="117"/>
      <c r="DD326" s="117">
        <f t="shared" ref="DD326:DD389" si="647">IF(OR(D326="NPP6AUZDB-BK001M",D326="NPP6AUZDB-WT005M",D326="NPP6AUZDB-WT003M",D326="NPP6AUZDB-WT002M",D326="NPC6AUZDB-GY030C",D326="NPC6AUZDB-WT030C",D326="NPC6AUZDB-BL030C",D326="NPC6AUZDB-YL050C",D326="NPC6AUZDB-WT020C",D326="NPC6AUZDB-BK002M",D326="NPC6AUZDB-GN002M",D326="NPC6AUZDB-OR002M",D326="NPC6AUZDB-WT006M",D326="NPC6AUZDB-RD005M",D326="NPC6AUZDB-RD025C",D326="NPC6AUZDB-BL025C",D326="NPC6AUZDB-YL025C",D326="NPC6AUZDB-WT025C",D326="NPC6AUZDB-GY150C",D326="NPC6AUZDB-YL015M",D326="NPC6AUZDB-GY010M",D326="NPC6AUZDB-GY001M",D326="NPC6AUZDB-GY005M",D326="NPC6AUZDB-YL003M",D326="PC6AUZDB-YL002M",D326="NPC6AUZDB-BL015M",D326="NPC6AUZDB-WT007M",D326="NPC6AUZDB-YL001M",D326="NPC6AUZDB-GY002M",D326="NPC6AUZDB-GN001M",D326="NPC6AUZDB-BL150C",D326="NPC6AUZDB-RD002M",D326="NPC6AUZDB-RD005M",D326="NPC6AUZDB-WT012M",D326="NPC6AUZDB-GY020C",D326="NPC6AUZDB-RD020C",D326="NPC6AUZDB-WT050C",D326="NPC6AUZDB-BL020M",D326="NPC6AUZDB-BL002M",D326="NPC6AUZDB-BL025C",D326="NPC6AUZDB-GN025C",D326="NPC6AUZDB-GY025C",D326="NPC6AUZDB-RD025C",D326="NPC6AUZDB-YL025C",D326="NPC6AUZDA-GY001M",D326="NPC6AUZDA-GY002M",D326="NPC6AUZDA-GY003M",D326="NPC6AUZDB-WT004M",D326="NPC6AUZDB-WT006M",D326="NPC6AUZDB-WT007M",D326="NPC6AUZDB-WT025M",D326="NPC6AUZDB-WT020M",D326="NPC6AUZDB-GN002M",D326="NPC6AUZDB-BL150C",D326="NPC6AUZDB-YL002M",D326="NPC6AUZDB-WT008M",D326="NPC6AUZDB-BL250C",D326="NPC6AUZDB-GN150C",D326="NPC6AUZDB-OR001M",D326="NPC6AUZDB-OR005M",D326="NPC6AUZDB-WT007M",D326="NPC6AUZDA-GY020M",D326="NPC6AUZDB-RD003M",D326="NPC6AUZDB-GN001M",D326="NPC6AUZDB-RD001M",D326="NPC6AUZDB-GN003M",D326="NPC6AUZDB-GY003M",D326="NPC6AUZDB-OR003M",D326="NPC6AUZDB-WT025C",D326="NPC6AUZDB-WT250C",D326="NPC6AUZDB-BK003M",D326="NPC6AUZDB-BK002M",D326="NPC6AUZDB-BK001M",D326="NPC6AUZDB-GN005M",D326="NPC6AUZDB-WT750C",D326="NPC6AUZDB-WT150C",D326="NPC6AUZDB-BL005M",D326="NPC6AUZDB-WT015M",D326="NPC6AUZDB-YL005M",D326="NPC6AUZDB-WT010M",D326="NPC6AUZDB-BL003M",D326="NPC6AUZDB-BL007M",D326="NPC6AUZDB-BL001M",D326="NPC6AUZDB-WT005M",D326="NPC6AUZDB-WT003M",D326="NPC6AUZDB-WT002M",D326="NPC6AUZDB-WT001M",),E326*2,0)</f>
        <v>0</v>
      </c>
      <c r="DE326" s="117">
        <f t="shared" si="573"/>
        <v>34827</v>
      </c>
      <c r="DF326" s="117"/>
      <c r="DG326" s="120">
        <f t="shared" ref="DG326:DG339" si="648">IF(OR(D326="NPP6AUZDB-WT003M",D326="NPC06SZDB-WT004M",D326="CO155E2-01C150",D326="CO155E2-0CM002",D326="CO155E2-08M020",D326="CO155E2-06M002",D326="NPC06SZDB-WT001M",D326="CO155E2-08M007",D326="CO17772-08M003",D326="CO155E2-08M003",D326="CO155E2-0MM001",D326="CO155E2-0ZC750",D326="CO155E2-09M008",D326="CO155E2-09M015",D326="CO155E2-08M010",D326="CO155E2-08M015",D326="CO155E2-08M001",D326="CO155E2-0MM015",D326="CO17772-0CM003",D326="CO155E2-0MC050",D326="CO155E2-0CM001",D326="CO155E2-0CM007",D326="CO155E2-08C050",D326="NPC06SZDB-YL010M",D326="NPC06SZDB-GY003M",D326="NPC06SZDB-WT002M",D326="NPC06SZDB-GY001M",D326="NPC06SZDB-WT010M",D326="NPC06SZDB-WT050C",D326="NPC06SZDB-WT005M",D326="NPC06SZDB-WT003M",D326="CO155E2-08M005",D326="CO155E2-08M002",D326="CO155E2-08C150",D326="CO155E2-07M010", D326="CO155E2-0ZM015",D326="CO155E2-0CM010",D326="CO155E2-0CM015",D326="CO155E2-01M010",D326="CO17772-08C150",D326="CO17772-08C050",D326="NPC06SZDB-WT015M",D326="NPC06SZDB-WT015M",D326="NPC06SZDB-WT150C"),E326,0)</f>
        <v>0</v>
      </c>
      <c r="DH326" s="117">
        <f t="shared" si="588"/>
        <v>120034</v>
      </c>
      <c r="DI326" s="117"/>
      <c r="DJ326" s="117">
        <f t="shared" si="605"/>
        <v>0</v>
      </c>
      <c r="DK326" s="117">
        <f t="shared" ref="DK326:DK389" si="649">+DK325+DI326-DJ326</f>
        <v>2520</v>
      </c>
      <c r="DL326" s="211"/>
      <c r="DM326" s="207">
        <f t="shared" si="606"/>
        <v>0</v>
      </c>
      <c r="DN326" s="125">
        <f t="shared" si="607"/>
        <v>0</v>
      </c>
      <c r="DO326" s="126"/>
      <c r="DP326" s="127">
        <f t="shared" si="608"/>
        <v>0</v>
      </c>
      <c r="DQ326" s="128">
        <f t="shared" ref="DQ326:DQ389" si="650">DQ325+DO326-DP326</f>
        <v>7022.5</v>
      </c>
      <c r="DR326" s="126"/>
      <c r="DS326" s="127">
        <f t="shared" si="609"/>
        <v>0</v>
      </c>
      <c r="DT326" s="128">
        <f t="shared" ref="DT326:DT389" si="651">DT325+DR326-DS326</f>
        <v>4846</v>
      </c>
      <c r="DU326" s="126"/>
      <c r="DV326" s="127">
        <f t="shared" si="610"/>
        <v>0</v>
      </c>
      <c r="DW326" s="128">
        <f t="shared" ref="DW326:DW389" si="652">DW325+DU326-DV326</f>
        <v>4835</v>
      </c>
      <c r="DX326" s="126"/>
      <c r="DY326" s="124">
        <f t="shared" si="611"/>
        <v>0</v>
      </c>
      <c r="DZ326" s="125">
        <f t="shared" ref="DZ326:DZ389" si="653">DZ325+DX326-DY326</f>
        <v>523</v>
      </c>
      <c r="EA326" s="124"/>
      <c r="EB326" s="124">
        <f t="shared" si="612"/>
        <v>0</v>
      </c>
      <c r="EC326" s="129">
        <f t="shared" ref="EC326:EC389" si="654">EC325+EA326-EB326</f>
        <v>369</v>
      </c>
      <c r="ED326" s="126"/>
      <c r="EE326" s="127">
        <f t="shared" si="568"/>
        <v>0</v>
      </c>
      <c r="EF326" s="128">
        <f t="shared" ref="EF326:EF389" si="655">EF325+ED326-EE326</f>
        <v>4769</v>
      </c>
      <c r="EG326" s="117"/>
      <c r="EH326" s="117">
        <f t="shared" si="613"/>
        <v>0</v>
      </c>
      <c r="EI326" s="117">
        <f t="shared" ref="EI326:EI389" si="656">+EI325+EG326-EH326</f>
        <v>24417</v>
      </c>
      <c r="EJ326" s="117"/>
      <c r="EK326" s="117">
        <f t="shared" si="614"/>
        <v>0</v>
      </c>
      <c r="EL326" s="117">
        <f t="shared" ref="EL326:EL389" si="657">EL325+EJ326-EK326</f>
        <v>23047</v>
      </c>
      <c r="EM326" s="131">
        <f t="shared" ref="EM326:EM339" si="658">((J327*0.03672)+(M327*0.1205)+(P327*0.05856)+(S327*0.0201)+(V327*0.3442)+(Y327*0.4888)+(AB327*0.5596)+(AE327*0.486)+(AH327*0.4976)+(AK327*0.487)+(AN327*0.4911)+(AQ327*0.4976)+(AT327*0.4994)+(AW327*0.3297)+(AZ327*0.3303)+(BC327*0.3317)+(BF327*0.3307)+(BI327*0.3302)+(BL327* 0.3306)+(BO327*0.3317)+(BR327*0.3311)+(BU327*0.023)+(BX327*0.0746)+(CA327*0.0163)+(CD327*0.4367)+(CG327*0.46063)+(CJ327*0.4344)+(CM327*0.426837)+(CP327*0.411417)+(CS327*0.419619)+(CV327*0.427493)+(CY327*0.4341)+(DB327*0.0349)+(DE327*0.0092)+(DH327*0.035 )+(DK327*0.029)+(DN327*0.27723)+(DQ327*0.19)+(DT327*0.27723)+(DZ327*0.20242)+(EC327*0.43)+(EF327*0.18111)+(EI327*0.19879)+(EL327*0.12124)+(EO327*0.02104)+(ER327*0.24981))</f>
        <v>141823.32031400001</v>
      </c>
      <c r="EN326" s="7"/>
      <c r="EO326" s="7"/>
      <c r="EP326" s="7"/>
      <c r="EQ326" s="7"/>
      <c r="ER326" s="7"/>
      <c r="ES326" s="7"/>
      <c r="ET326" s="7"/>
    </row>
    <row r="327" spans="1:150" ht="11.25" customHeight="1" x14ac:dyDescent="0.25">
      <c r="A327" s="130">
        <v>46063</v>
      </c>
      <c r="B327" s="185">
        <v>46056</v>
      </c>
      <c r="C327" s="172">
        <v>4881</v>
      </c>
      <c r="D327" s="113"/>
      <c r="E327" s="114"/>
      <c r="F327" s="201"/>
      <c r="G327" s="116"/>
      <c r="H327" s="117"/>
      <c r="I327" s="118">
        <f t="shared" si="590"/>
        <v>0</v>
      </c>
      <c r="J327" s="119">
        <f t="shared" si="584"/>
        <v>184293</v>
      </c>
      <c r="K327" s="117"/>
      <c r="L327" s="118">
        <f t="shared" si="574"/>
        <v>0</v>
      </c>
      <c r="M327" s="119">
        <f t="shared" si="570"/>
        <v>281134</v>
      </c>
      <c r="N327" s="117">
        <v>100000</v>
      </c>
      <c r="O327" s="118">
        <f t="shared" si="591"/>
        <v>0</v>
      </c>
      <c r="P327" s="119">
        <f t="shared" si="585"/>
        <v>178103</v>
      </c>
      <c r="Q327" s="117"/>
      <c r="R327" s="117">
        <f t="shared" si="592"/>
        <v>0</v>
      </c>
      <c r="S327" s="117">
        <f t="shared" si="586"/>
        <v>19990</v>
      </c>
      <c r="T327" s="117"/>
      <c r="U327" s="117">
        <f t="shared" si="615"/>
        <v>0</v>
      </c>
      <c r="V327" s="117">
        <f t="shared" si="616"/>
        <v>53010.200000000004</v>
      </c>
      <c r="W327" s="121"/>
      <c r="X327" s="120">
        <f t="shared" si="593"/>
        <v>0</v>
      </c>
      <c r="Y327" s="117">
        <f t="shared" si="587"/>
        <v>8674.2999999999993</v>
      </c>
      <c r="Z327" s="117"/>
      <c r="AA327" s="121">
        <f t="shared" si="550"/>
        <v>0</v>
      </c>
      <c r="AB327" s="117">
        <f t="shared" si="617"/>
        <v>2108.5</v>
      </c>
      <c r="AC327" s="117"/>
      <c r="AD327" s="117">
        <f t="shared" si="575"/>
        <v>0</v>
      </c>
      <c r="AE327" s="117">
        <f t="shared" si="618"/>
        <v>5946.2</v>
      </c>
      <c r="AF327" s="117"/>
      <c r="AG327" s="116">
        <f t="shared" si="594"/>
        <v>0</v>
      </c>
      <c r="AH327" s="123">
        <f t="shared" si="619"/>
        <v>8286.2999999999993</v>
      </c>
      <c r="AI327" s="117"/>
      <c r="AJ327" s="121">
        <f t="shared" si="595"/>
        <v>0</v>
      </c>
      <c r="AK327" s="117">
        <f t="shared" si="620"/>
        <v>1023</v>
      </c>
      <c r="AL327" s="117"/>
      <c r="AM327" s="121">
        <f t="shared" si="596"/>
        <v>0</v>
      </c>
      <c r="AN327" s="117">
        <f t="shared" si="621"/>
        <v>727.10000000000014</v>
      </c>
      <c r="AO327" s="117"/>
      <c r="AP327" s="121">
        <f t="shared" si="597"/>
        <v>0</v>
      </c>
      <c r="AQ327" s="117">
        <f t="shared" si="622"/>
        <v>11639.9</v>
      </c>
      <c r="AR327" s="117"/>
      <c r="AS327" s="121">
        <f t="shared" si="598"/>
        <v>0</v>
      </c>
      <c r="AT327" s="117">
        <f t="shared" si="623"/>
        <v>275.59999999999991</v>
      </c>
      <c r="AU327" s="117"/>
      <c r="AV327" s="117">
        <f t="shared" si="624"/>
        <v>0</v>
      </c>
      <c r="AW327" s="122">
        <f t="shared" si="625"/>
        <v>591.04000000000019</v>
      </c>
      <c r="AX327" s="117"/>
      <c r="AY327" s="117">
        <f t="shared" si="626"/>
        <v>0</v>
      </c>
      <c r="AZ327" s="117">
        <f t="shared" si="627"/>
        <v>1832.8</v>
      </c>
      <c r="BA327" s="117"/>
      <c r="BB327" s="121">
        <f t="shared" si="628"/>
        <v>0</v>
      </c>
      <c r="BC327" s="117">
        <f t="shared" si="629"/>
        <v>2791.8</v>
      </c>
      <c r="BD327" s="117"/>
      <c r="BE327" s="121">
        <f t="shared" si="630"/>
        <v>0</v>
      </c>
      <c r="BF327" s="117">
        <f t="shared" si="631"/>
        <v>97.800000000000352</v>
      </c>
      <c r="BG327" s="117"/>
      <c r="BH327" s="121">
        <f t="shared" si="589"/>
        <v>0</v>
      </c>
      <c r="BI327" s="117">
        <f t="shared" si="577"/>
        <v>3910.2000000000025</v>
      </c>
      <c r="BJ327" s="117"/>
      <c r="BK327" s="121">
        <f t="shared" si="632"/>
        <v>0</v>
      </c>
      <c r="BL327" s="117">
        <f t="shared" si="633"/>
        <v>5278.8</v>
      </c>
      <c r="BM327" s="117"/>
      <c r="BN327" s="121">
        <f t="shared" si="634"/>
        <v>0</v>
      </c>
      <c r="BO327" s="117">
        <f t="shared" si="635"/>
        <v>5536.9000000000005</v>
      </c>
      <c r="BP327" s="117"/>
      <c r="BQ327" s="121">
        <f t="shared" si="636"/>
        <v>0</v>
      </c>
      <c r="BR327" s="117">
        <f t="shared" si="637"/>
        <v>12257.999999999995</v>
      </c>
      <c r="BS327" s="117"/>
      <c r="BT327" s="117">
        <f t="shared" si="599"/>
        <v>0</v>
      </c>
      <c r="BU327" s="117">
        <f t="shared" si="580"/>
        <v>55393</v>
      </c>
      <c r="BV327" s="117"/>
      <c r="BW327" s="117">
        <f t="shared" si="600"/>
        <v>0</v>
      </c>
      <c r="BX327" s="117">
        <f t="shared" si="581"/>
        <v>39231</v>
      </c>
      <c r="BY327" s="117"/>
      <c r="BZ327" s="117">
        <f t="shared" si="601"/>
        <v>0</v>
      </c>
      <c r="CA327" s="117">
        <f t="shared" si="582"/>
        <v>49467</v>
      </c>
      <c r="CB327" s="117"/>
      <c r="CC327" s="117">
        <f t="shared" si="638"/>
        <v>0</v>
      </c>
      <c r="CD327" s="117">
        <f t="shared" si="583"/>
        <v>269.25</v>
      </c>
      <c r="CE327" s="117"/>
      <c r="CF327" s="117">
        <f t="shared" si="639"/>
        <v>0</v>
      </c>
      <c r="CG327" s="117">
        <f t="shared" si="640"/>
        <v>6982.9</v>
      </c>
      <c r="CH327" s="117"/>
      <c r="CI327" s="117">
        <f t="shared" si="602"/>
        <v>0</v>
      </c>
      <c r="CJ327" s="117">
        <f t="shared" si="641"/>
        <v>8750</v>
      </c>
      <c r="CK327" s="117"/>
      <c r="CL327" s="121">
        <f t="shared" si="642"/>
        <v>0</v>
      </c>
      <c r="CM327" s="123">
        <f t="shared" si="643"/>
        <v>4864</v>
      </c>
      <c r="CN327" s="117"/>
      <c r="CO327" s="121">
        <f t="shared" si="578"/>
        <v>0</v>
      </c>
      <c r="CP327" s="123">
        <f t="shared" si="644"/>
        <v>3955</v>
      </c>
      <c r="CQ327" s="117"/>
      <c r="CR327" s="121">
        <f t="shared" si="603"/>
        <v>0</v>
      </c>
      <c r="CS327" s="123">
        <f t="shared" si="571"/>
        <v>6656</v>
      </c>
      <c r="CT327" s="117"/>
      <c r="CU327" s="121">
        <f t="shared" si="604"/>
        <v>0</v>
      </c>
      <c r="CV327" s="123">
        <f t="shared" si="645"/>
        <v>7769</v>
      </c>
      <c r="CW327" s="117"/>
      <c r="CX327" s="117">
        <f t="shared" si="579"/>
        <v>0</v>
      </c>
      <c r="CY327" s="116">
        <f t="shared" si="563"/>
        <v>6582</v>
      </c>
      <c r="CZ327" s="123"/>
      <c r="DA327" s="117">
        <f t="shared" si="646"/>
        <v>0</v>
      </c>
      <c r="DB327" s="117">
        <f t="shared" si="572"/>
        <v>38056</v>
      </c>
      <c r="DC327" s="117"/>
      <c r="DD327" s="117">
        <f t="shared" si="647"/>
        <v>0</v>
      </c>
      <c r="DE327" s="117">
        <f t="shared" si="573"/>
        <v>34827</v>
      </c>
      <c r="DF327" s="117"/>
      <c r="DG327" s="120">
        <f t="shared" si="648"/>
        <v>0</v>
      </c>
      <c r="DH327" s="117">
        <f t="shared" si="588"/>
        <v>120034</v>
      </c>
      <c r="DI327" s="117"/>
      <c r="DJ327" s="117">
        <f t="shared" si="605"/>
        <v>0</v>
      </c>
      <c r="DK327" s="117">
        <f t="shared" si="649"/>
        <v>2520</v>
      </c>
      <c r="DL327" s="211"/>
      <c r="DM327" s="207">
        <f t="shared" si="606"/>
        <v>0</v>
      </c>
      <c r="DN327" s="125">
        <f t="shared" si="607"/>
        <v>0</v>
      </c>
      <c r="DO327" s="126"/>
      <c r="DP327" s="127">
        <f t="shared" si="608"/>
        <v>0</v>
      </c>
      <c r="DQ327" s="128">
        <f t="shared" si="650"/>
        <v>7022.5</v>
      </c>
      <c r="DR327" s="126"/>
      <c r="DS327" s="127">
        <f t="shared" si="609"/>
        <v>0</v>
      </c>
      <c r="DT327" s="128">
        <f t="shared" si="651"/>
        <v>4846</v>
      </c>
      <c r="DU327" s="126"/>
      <c r="DV327" s="127">
        <f t="shared" si="610"/>
        <v>0</v>
      </c>
      <c r="DW327" s="128">
        <f t="shared" si="652"/>
        <v>4835</v>
      </c>
      <c r="DX327" s="126"/>
      <c r="DY327" s="124">
        <f t="shared" si="611"/>
        <v>0</v>
      </c>
      <c r="DZ327" s="125">
        <f t="shared" si="653"/>
        <v>523</v>
      </c>
      <c r="EA327" s="124"/>
      <c r="EB327" s="124">
        <f t="shared" si="612"/>
        <v>0</v>
      </c>
      <c r="EC327" s="129">
        <f t="shared" si="654"/>
        <v>369</v>
      </c>
      <c r="ED327" s="126"/>
      <c r="EE327" s="127">
        <f t="shared" si="568"/>
        <v>0</v>
      </c>
      <c r="EF327" s="128">
        <f t="shared" si="655"/>
        <v>4769</v>
      </c>
      <c r="EG327" s="117"/>
      <c r="EH327" s="117">
        <f t="shared" si="613"/>
        <v>0</v>
      </c>
      <c r="EI327" s="117">
        <f t="shared" si="656"/>
        <v>24417</v>
      </c>
      <c r="EJ327" s="117"/>
      <c r="EK327" s="117">
        <f t="shared" si="614"/>
        <v>0</v>
      </c>
      <c r="EL327" s="117">
        <f t="shared" si="657"/>
        <v>23047</v>
      </c>
      <c r="EM327" s="131">
        <f t="shared" si="658"/>
        <v>148698.72031399998</v>
      </c>
    </row>
    <row r="328" spans="1:150" ht="11.25" customHeight="1" x14ac:dyDescent="0.25">
      <c r="A328" s="130">
        <v>46063</v>
      </c>
      <c r="B328" s="185">
        <v>46056</v>
      </c>
      <c r="C328" s="172">
        <v>4880</v>
      </c>
      <c r="D328" s="113"/>
      <c r="E328" s="114"/>
      <c r="F328" s="201"/>
      <c r="G328" s="116"/>
      <c r="H328" s="117"/>
      <c r="I328" s="118">
        <f t="shared" si="590"/>
        <v>0</v>
      </c>
      <c r="J328" s="119">
        <f t="shared" si="584"/>
        <v>184293</v>
      </c>
      <c r="K328" s="117"/>
      <c r="L328" s="118">
        <f t="shared" si="574"/>
        <v>0</v>
      </c>
      <c r="M328" s="119">
        <f t="shared" si="570"/>
        <v>281134</v>
      </c>
      <c r="N328" s="117"/>
      <c r="O328" s="118">
        <f t="shared" si="591"/>
        <v>0</v>
      </c>
      <c r="P328" s="119">
        <f t="shared" si="585"/>
        <v>178103</v>
      </c>
      <c r="Q328" s="117"/>
      <c r="R328" s="117">
        <f t="shared" si="592"/>
        <v>0</v>
      </c>
      <c r="S328" s="117">
        <f t="shared" si="586"/>
        <v>19990</v>
      </c>
      <c r="T328" s="117"/>
      <c r="U328" s="117">
        <f t="shared" si="615"/>
        <v>0</v>
      </c>
      <c r="V328" s="117">
        <f t="shared" si="616"/>
        <v>53010.200000000004</v>
      </c>
      <c r="W328" s="121"/>
      <c r="X328" s="120">
        <f t="shared" si="593"/>
        <v>0</v>
      </c>
      <c r="Y328" s="117">
        <f t="shared" si="587"/>
        <v>8674.2999999999993</v>
      </c>
      <c r="Z328" s="117"/>
      <c r="AA328" s="121">
        <f t="shared" si="550"/>
        <v>0</v>
      </c>
      <c r="AB328" s="117">
        <f t="shared" si="617"/>
        <v>2108.5</v>
      </c>
      <c r="AC328" s="117"/>
      <c r="AD328" s="117">
        <f t="shared" si="575"/>
        <v>0</v>
      </c>
      <c r="AE328" s="117">
        <f t="shared" si="618"/>
        <v>5946.2</v>
      </c>
      <c r="AF328" s="117"/>
      <c r="AG328" s="116">
        <f t="shared" si="594"/>
        <v>0</v>
      </c>
      <c r="AH328" s="123">
        <f t="shared" si="619"/>
        <v>8286.2999999999993</v>
      </c>
      <c r="AI328" s="117"/>
      <c r="AJ328" s="121">
        <f t="shared" si="595"/>
        <v>0</v>
      </c>
      <c r="AK328" s="117">
        <f t="shared" si="620"/>
        <v>1023</v>
      </c>
      <c r="AL328" s="117">
        <v>14000</v>
      </c>
      <c r="AM328" s="121">
        <f t="shared" si="596"/>
        <v>0</v>
      </c>
      <c r="AN328" s="117">
        <f t="shared" si="621"/>
        <v>14727.1</v>
      </c>
      <c r="AO328" s="117"/>
      <c r="AP328" s="121">
        <f t="shared" si="597"/>
        <v>0</v>
      </c>
      <c r="AQ328" s="117">
        <f t="shared" si="622"/>
        <v>11639.9</v>
      </c>
      <c r="AR328" s="117"/>
      <c r="AS328" s="121">
        <f t="shared" si="598"/>
        <v>0</v>
      </c>
      <c r="AT328" s="117">
        <f t="shared" si="623"/>
        <v>275.59999999999991</v>
      </c>
      <c r="AU328" s="117"/>
      <c r="AV328" s="117">
        <f t="shared" si="624"/>
        <v>0</v>
      </c>
      <c r="AW328" s="122">
        <f t="shared" si="625"/>
        <v>591.04000000000019</v>
      </c>
      <c r="AX328" s="117"/>
      <c r="AY328" s="117">
        <f t="shared" si="626"/>
        <v>0</v>
      </c>
      <c r="AZ328" s="117">
        <f t="shared" si="627"/>
        <v>1832.8</v>
      </c>
      <c r="BA328" s="117"/>
      <c r="BB328" s="121">
        <f t="shared" si="628"/>
        <v>0</v>
      </c>
      <c r="BC328" s="117">
        <f t="shared" si="629"/>
        <v>2791.8</v>
      </c>
      <c r="BD328" s="117"/>
      <c r="BE328" s="121">
        <f t="shared" si="630"/>
        <v>0</v>
      </c>
      <c r="BF328" s="117">
        <f t="shared" si="631"/>
        <v>97.800000000000352</v>
      </c>
      <c r="BG328" s="117"/>
      <c r="BH328" s="121">
        <f t="shared" si="589"/>
        <v>0</v>
      </c>
      <c r="BI328" s="117">
        <f t="shared" si="577"/>
        <v>3910.2000000000025</v>
      </c>
      <c r="BJ328" s="117"/>
      <c r="BK328" s="121">
        <f t="shared" si="632"/>
        <v>0</v>
      </c>
      <c r="BL328" s="117">
        <f t="shared" si="633"/>
        <v>5278.8</v>
      </c>
      <c r="BM328" s="117"/>
      <c r="BN328" s="121">
        <f t="shared" si="634"/>
        <v>0</v>
      </c>
      <c r="BO328" s="117">
        <f t="shared" si="635"/>
        <v>5536.9000000000005</v>
      </c>
      <c r="BP328" s="117"/>
      <c r="BQ328" s="121">
        <f t="shared" si="636"/>
        <v>0</v>
      </c>
      <c r="BR328" s="117">
        <f t="shared" si="637"/>
        <v>12257.999999999995</v>
      </c>
      <c r="BS328" s="117"/>
      <c r="BT328" s="117">
        <f t="shared" si="599"/>
        <v>0</v>
      </c>
      <c r="BU328" s="117">
        <f t="shared" si="580"/>
        <v>55393</v>
      </c>
      <c r="BV328" s="117"/>
      <c r="BW328" s="117">
        <f t="shared" si="600"/>
        <v>0</v>
      </c>
      <c r="BX328" s="117">
        <f t="shared" si="581"/>
        <v>39231</v>
      </c>
      <c r="BY328" s="117"/>
      <c r="BZ328" s="117">
        <f t="shared" si="601"/>
        <v>0</v>
      </c>
      <c r="CA328" s="117">
        <f t="shared" si="582"/>
        <v>49467</v>
      </c>
      <c r="CB328" s="117"/>
      <c r="CC328" s="117">
        <f t="shared" si="638"/>
        <v>0</v>
      </c>
      <c r="CD328" s="117">
        <f t="shared" si="583"/>
        <v>269.25</v>
      </c>
      <c r="CE328" s="117"/>
      <c r="CF328" s="117">
        <f t="shared" si="639"/>
        <v>0</v>
      </c>
      <c r="CG328" s="117">
        <f t="shared" si="640"/>
        <v>6982.9</v>
      </c>
      <c r="CH328" s="117"/>
      <c r="CI328" s="117">
        <f t="shared" si="602"/>
        <v>0</v>
      </c>
      <c r="CJ328" s="117">
        <f t="shared" si="641"/>
        <v>8750</v>
      </c>
      <c r="CK328" s="117"/>
      <c r="CL328" s="121">
        <f t="shared" si="642"/>
        <v>0</v>
      </c>
      <c r="CM328" s="123">
        <f t="shared" si="643"/>
        <v>4864</v>
      </c>
      <c r="CN328" s="117"/>
      <c r="CO328" s="121">
        <f t="shared" si="578"/>
        <v>0</v>
      </c>
      <c r="CP328" s="123">
        <f t="shared" si="644"/>
        <v>3955</v>
      </c>
      <c r="CQ328" s="117"/>
      <c r="CR328" s="121">
        <f t="shared" si="603"/>
        <v>0</v>
      </c>
      <c r="CS328" s="123">
        <f t="shared" si="571"/>
        <v>6656</v>
      </c>
      <c r="CT328" s="117"/>
      <c r="CU328" s="121">
        <f t="shared" si="604"/>
        <v>0</v>
      </c>
      <c r="CV328" s="123">
        <f t="shared" si="645"/>
        <v>7769</v>
      </c>
      <c r="CW328" s="117"/>
      <c r="CX328" s="117">
        <f t="shared" si="579"/>
        <v>0</v>
      </c>
      <c r="CY328" s="116">
        <f t="shared" si="563"/>
        <v>6582</v>
      </c>
      <c r="CZ328" s="123"/>
      <c r="DA328" s="117">
        <f t="shared" si="646"/>
        <v>0</v>
      </c>
      <c r="DB328" s="117">
        <f t="shared" si="572"/>
        <v>38056</v>
      </c>
      <c r="DC328" s="117"/>
      <c r="DD328" s="117">
        <f t="shared" si="647"/>
        <v>0</v>
      </c>
      <c r="DE328" s="117">
        <f t="shared" si="573"/>
        <v>34827</v>
      </c>
      <c r="DF328" s="117"/>
      <c r="DG328" s="120">
        <f t="shared" si="648"/>
        <v>0</v>
      </c>
      <c r="DH328" s="117">
        <f t="shared" si="588"/>
        <v>120034</v>
      </c>
      <c r="DI328" s="117"/>
      <c r="DJ328" s="117">
        <f t="shared" si="605"/>
        <v>0</v>
      </c>
      <c r="DK328" s="117">
        <f t="shared" si="649"/>
        <v>2520</v>
      </c>
      <c r="DL328" s="211"/>
      <c r="DM328" s="207">
        <f t="shared" si="606"/>
        <v>0</v>
      </c>
      <c r="DN328" s="125">
        <f t="shared" si="607"/>
        <v>0</v>
      </c>
      <c r="DO328" s="126"/>
      <c r="DP328" s="127">
        <f t="shared" si="608"/>
        <v>0</v>
      </c>
      <c r="DQ328" s="128">
        <f t="shared" si="650"/>
        <v>7022.5</v>
      </c>
      <c r="DR328" s="126"/>
      <c r="DS328" s="127">
        <f t="shared" si="609"/>
        <v>0</v>
      </c>
      <c r="DT328" s="128">
        <f t="shared" si="651"/>
        <v>4846</v>
      </c>
      <c r="DU328" s="126"/>
      <c r="DV328" s="127">
        <f t="shared" si="610"/>
        <v>0</v>
      </c>
      <c r="DW328" s="128">
        <f t="shared" si="652"/>
        <v>4835</v>
      </c>
      <c r="DX328" s="126"/>
      <c r="DY328" s="124">
        <f t="shared" si="611"/>
        <v>0</v>
      </c>
      <c r="DZ328" s="125">
        <f t="shared" si="653"/>
        <v>523</v>
      </c>
      <c r="EA328" s="124"/>
      <c r="EB328" s="124">
        <f t="shared" si="612"/>
        <v>0</v>
      </c>
      <c r="EC328" s="129">
        <f t="shared" si="654"/>
        <v>369</v>
      </c>
      <c r="ED328" s="126"/>
      <c r="EE328" s="127">
        <f t="shared" si="568"/>
        <v>0</v>
      </c>
      <c r="EF328" s="128">
        <f t="shared" si="655"/>
        <v>4769</v>
      </c>
      <c r="EG328" s="117"/>
      <c r="EH328" s="117">
        <f t="shared" si="613"/>
        <v>0</v>
      </c>
      <c r="EI328" s="117">
        <f t="shared" si="656"/>
        <v>24417</v>
      </c>
      <c r="EJ328" s="117"/>
      <c r="EK328" s="117">
        <f t="shared" si="614"/>
        <v>0</v>
      </c>
      <c r="EL328" s="117">
        <f t="shared" si="657"/>
        <v>23047</v>
      </c>
      <c r="EM328" s="131">
        <f t="shared" si="658"/>
        <v>151695.12031399994</v>
      </c>
    </row>
    <row r="329" spans="1:150" ht="11.25" customHeight="1" x14ac:dyDescent="0.25">
      <c r="A329" s="130">
        <v>46063</v>
      </c>
      <c r="B329" s="185">
        <v>46056</v>
      </c>
      <c r="C329" s="172">
        <v>4880</v>
      </c>
      <c r="D329" s="113"/>
      <c r="E329" s="114"/>
      <c r="F329" s="201"/>
      <c r="G329" s="116"/>
      <c r="H329" s="117"/>
      <c r="I329" s="118">
        <f t="shared" si="590"/>
        <v>0</v>
      </c>
      <c r="J329" s="119">
        <f t="shared" si="584"/>
        <v>184293</v>
      </c>
      <c r="K329" s="117"/>
      <c r="L329" s="118">
        <f t="shared" si="574"/>
        <v>0</v>
      </c>
      <c r="M329" s="119">
        <f t="shared" si="570"/>
        <v>281134</v>
      </c>
      <c r="N329" s="117"/>
      <c r="O329" s="118">
        <f t="shared" si="591"/>
        <v>0</v>
      </c>
      <c r="P329" s="119">
        <f t="shared" si="585"/>
        <v>178103</v>
      </c>
      <c r="Q329" s="117"/>
      <c r="R329" s="117">
        <f t="shared" si="592"/>
        <v>0</v>
      </c>
      <c r="S329" s="117">
        <f t="shared" si="586"/>
        <v>19990</v>
      </c>
      <c r="T329" s="117"/>
      <c r="U329" s="117">
        <f t="shared" si="615"/>
        <v>0</v>
      </c>
      <c r="V329" s="117">
        <f t="shared" si="616"/>
        <v>53010.200000000004</v>
      </c>
      <c r="W329" s="121"/>
      <c r="X329" s="120">
        <f t="shared" si="593"/>
        <v>0</v>
      </c>
      <c r="Y329" s="117">
        <f t="shared" si="587"/>
        <v>8674.2999999999993</v>
      </c>
      <c r="Z329" s="117"/>
      <c r="AA329" s="121">
        <f t="shared" si="550"/>
        <v>0</v>
      </c>
      <c r="AB329" s="117">
        <f t="shared" si="617"/>
        <v>2108.5</v>
      </c>
      <c r="AC329" s="117"/>
      <c r="AD329" s="117">
        <f t="shared" si="575"/>
        <v>0</v>
      </c>
      <c r="AE329" s="117">
        <f t="shared" si="618"/>
        <v>5946.2</v>
      </c>
      <c r="AF329" s="117"/>
      <c r="AG329" s="116">
        <f t="shared" si="594"/>
        <v>0</v>
      </c>
      <c r="AH329" s="123">
        <f t="shared" si="619"/>
        <v>8286.2999999999993</v>
      </c>
      <c r="AI329" s="117"/>
      <c r="AJ329" s="121">
        <f t="shared" si="595"/>
        <v>0</v>
      </c>
      <c r="AK329" s="117">
        <f t="shared" si="620"/>
        <v>1023</v>
      </c>
      <c r="AL329" s="117"/>
      <c r="AM329" s="121">
        <f t="shared" si="596"/>
        <v>0</v>
      </c>
      <c r="AN329" s="117">
        <f t="shared" si="621"/>
        <v>14727.1</v>
      </c>
      <c r="AO329" s="117"/>
      <c r="AP329" s="121">
        <f t="shared" si="597"/>
        <v>0</v>
      </c>
      <c r="AQ329" s="117">
        <f t="shared" si="622"/>
        <v>11639.9</v>
      </c>
      <c r="AR329" s="117">
        <v>6000</v>
      </c>
      <c r="AS329" s="121">
        <f t="shared" si="598"/>
        <v>0</v>
      </c>
      <c r="AT329" s="117">
        <f t="shared" si="623"/>
        <v>6275.6</v>
      </c>
      <c r="AU329" s="117"/>
      <c r="AV329" s="117">
        <f t="shared" si="624"/>
        <v>0</v>
      </c>
      <c r="AW329" s="122">
        <f t="shared" si="625"/>
        <v>591.04000000000019</v>
      </c>
      <c r="AX329" s="117"/>
      <c r="AY329" s="117">
        <f t="shared" si="626"/>
        <v>0</v>
      </c>
      <c r="AZ329" s="117">
        <f t="shared" si="627"/>
        <v>1832.8</v>
      </c>
      <c r="BA329" s="117"/>
      <c r="BB329" s="121">
        <f t="shared" si="628"/>
        <v>0</v>
      </c>
      <c r="BC329" s="117">
        <f t="shared" si="629"/>
        <v>2791.8</v>
      </c>
      <c r="BD329" s="117"/>
      <c r="BE329" s="121">
        <f t="shared" si="630"/>
        <v>0</v>
      </c>
      <c r="BF329" s="117">
        <f t="shared" si="631"/>
        <v>97.800000000000352</v>
      </c>
      <c r="BG329" s="117"/>
      <c r="BH329" s="121">
        <f t="shared" si="589"/>
        <v>0</v>
      </c>
      <c r="BI329" s="117">
        <f t="shared" si="577"/>
        <v>3910.2000000000025</v>
      </c>
      <c r="BJ329" s="117"/>
      <c r="BK329" s="121">
        <f t="shared" si="632"/>
        <v>0</v>
      </c>
      <c r="BL329" s="117">
        <f t="shared" si="633"/>
        <v>5278.8</v>
      </c>
      <c r="BM329" s="117"/>
      <c r="BN329" s="121">
        <f t="shared" si="634"/>
        <v>0</v>
      </c>
      <c r="BO329" s="117">
        <f t="shared" si="635"/>
        <v>5536.9000000000005</v>
      </c>
      <c r="BP329" s="117"/>
      <c r="BQ329" s="121">
        <f t="shared" si="636"/>
        <v>0</v>
      </c>
      <c r="BR329" s="117">
        <f t="shared" si="637"/>
        <v>12257.999999999995</v>
      </c>
      <c r="BS329" s="117"/>
      <c r="BT329" s="117">
        <f t="shared" si="599"/>
        <v>0</v>
      </c>
      <c r="BU329" s="117">
        <f t="shared" si="580"/>
        <v>55393</v>
      </c>
      <c r="BV329" s="117"/>
      <c r="BW329" s="117">
        <f t="shared" si="600"/>
        <v>0</v>
      </c>
      <c r="BX329" s="117">
        <f t="shared" si="581"/>
        <v>39231</v>
      </c>
      <c r="BY329" s="117"/>
      <c r="BZ329" s="117">
        <f t="shared" si="601"/>
        <v>0</v>
      </c>
      <c r="CA329" s="117">
        <f t="shared" si="582"/>
        <v>49467</v>
      </c>
      <c r="CB329" s="117"/>
      <c r="CC329" s="117">
        <f t="shared" si="638"/>
        <v>0</v>
      </c>
      <c r="CD329" s="117">
        <f t="shared" si="583"/>
        <v>269.25</v>
      </c>
      <c r="CE329" s="117"/>
      <c r="CF329" s="117">
        <f t="shared" si="639"/>
        <v>0</v>
      </c>
      <c r="CG329" s="117">
        <f t="shared" si="640"/>
        <v>6982.9</v>
      </c>
      <c r="CH329" s="117"/>
      <c r="CI329" s="117">
        <f t="shared" si="602"/>
        <v>0</v>
      </c>
      <c r="CJ329" s="117">
        <f t="shared" si="641"/>
        <v>8750</v>
      </c>
      <c r="CK329" s="117"/>
      <c r="CL329" s="121">
        <f t="shared" si="642"/>
        <v>0</v>
      </c>
      <c r="CM329" s="123">
        <f t="shared" si="643"/>
        <v>4864</v>
      </c>
      <c r="CN329" s="117"/>
      <c r="CO329" s="121">
        <f t="shared" si="578"/>
        <v>0</v>
      </c>
      <c r="CP329" s="123">
        <f t="shared" si="644"/>
        <v>3955</v>
      </c>
      <c r="CQ329" s="117"/>
      <c r="CR329" s="121">
        <f t="shared" si="603"/>
        <v>0</v>
      </c>
      <c r="CS329" s="123">
        <f t="shared" si="571"/>
        <v>6656</v>
      </c>
      <c r="CT329" s="117"/>
      <c r="CU329" s="121">
        <f t="shared" si="604"/>
        <v>0</v>
      </c>
      <c r="CV329" s="123">
        <f t="shared" si="645"/>
        <v>7769</v>
      </c>
      <c r="CW329" s="117"/>
      <c r="CX329" s="117">
        <f t="shared" si="579"/>
        <v>0</v>
      </c>
      <c r="CY329" s="116">
        <f t="shared" si="563"/>
        <v>6582</v>
      </c>
      <c r="CZ329" s="123"/>
      <c r="DA329" s="117">
        <f t="shared" si="646"/>
        <v>0</v>
      </c>
      <c r="DB329" s="117">
        <f t="shared" si="572"/>
        <v>38056</v>
      </c>
      <c r="DC329" s="117"/>
      <c r="DD329" s="117">
        <f t="shared" si="647"/>
        <v>0</v>
      </c>
      <c r="DE329" s="117">
        <f t="shared" si="573"/>
        <v>34827</v>
      </c>
      <c r="DF329" s="117"/>
      <c r="DG329" s="120">
        <f t="shared" si="648"/>
        <v>0</v>
      </c>
      <c r="DH329" s="117">
        <f t="shared" si="588"/>
        <v>120034</v>
      </c>
      <c r="DI329" s="117"/>
      <c r="DJ329" s="117">
        <f t="shared" si="605"/>
        <v>0</v>
      </c>
      <c r="DK329" s="117">
        <f t="shared" si="649"/>
        <v>2520</v>
      </c>
      <c r="DL329" s="211"/>
      <c r="DM329" s="207">
        <f t="shared" si="606"/>
        <v>0</v>
      </c>
      <c r="DN329" s="125">
        <f t="shared" si="607"/>
        <v>0</v>
      </c>
      <c r="DO329" s="126"/>
      <c r="DP329" s="127">
        <f t="shared" si="608"/>
        <v>0</v>
      </c>
      <c r="DQ329" s="128">
        <f t="shared" si="650"/>
        <v>7022.5</v>
      </c>
      <c r="DR329" s="126"/>
      <c r="DS329" s="127">
        <f t="shared" si="609"/>
        <v>0</v>
      </c>
      <c r="DT329" s="128">
        <f t="shared" si="651"/>
        <v>4846</v>
      </c>
      <c r="DU329" s="126"/>
      <c r="DV329" s="127">
        <f t="shared" si="610"/>
        <v>0</v>
      </c>
      <c r="DW329" s="128">
        <f t="shared" si="652"/>
        <v>4835</v>
      </c>
      <c r="DX329" s="126"/>
      <c r="DY329" s="124">
        <f t="shared" si="611"/>
        <v>0</v>
      </c>
      <c r="DZ329" s="125">
        <f t="shared" si="653"/>
        <v>523</v>
      </c>
      <c r="EA329" s="124"/>
      <c r="EB329" s="124">
        <f t="shared" si="612"/>
        <v>0</v>
      </c>
      <c r="EC329" s="129">
        <f t="shared" si="654"/>
        <v>369</v>
      </c>
      <c r="ED329" s="126"/>
      <c r="EE329" s="127">
        <f t="shared" si="568"/>
        <v>0</v>
      </c>
      <c r="EF329" s="128">
        <f t="shared" si="655"/>
        <v>4769</v>
      </c>
      <c r="EG329" s="117"/>
      <c r="EH329" s="117">
        <f t="shared" si="613"/>
        <v>0</v>
      </c>
      <c r="EI329" s="117">
        <f t="shared" si="656"/>
        <v>24417</v>
      </c>
      <c r="EJ329" s="117"/>
      <c r="EK329" s="117">
        <f t="shared" si="614"/>
        <v>0</v>
      </c>
      <c r="EL329" s="117">
        <f t="shared" si="657"/>
        <v>23047</v>
      </c>
      <c r="EM329" s="131">
        <f t="shared" si="658"/>
        <v>154493.12031399994</v>
      </c>
    </row>
    <row r="330" spans="1:150" ht="11.25" customHeight="1" x14ac:dyDescent="0.25">
      <c r="A330" s="130">
        <v>46063</v>
      </c>
      <c r="B330" s="185">
        <v>46056</v>
      </c>
      <c r="C330" s="172">
        <v>4880</v>
      </c>
      <c r="D330" s="113"/>
      <c r="E330" s="114"/>
      <c r="F330" s="201"/>
      <c r="G330" s="116"/>
      <c r="H330" s="117"/>
      <c r="I330" s="118">
        <f t="shared" si="590"/>
        <v>0</v>
      </c>
      <c r="J330" s="119">
        <f t="shared" si="584"/>
        <v>184293</v>
      </c>
      <c r="K330" s="117"/>
      <c r="L330" s="118">
        <f t="shared" si="574"/>
        <v>0</v>
      </c>
      <c r="M330" s="119">
        <f t="shared" si="570"/>
        <v>281134</v>
      </c>
      <c r="N330" s="117"/>
      <c r="O330" s="118">
        <f t="shared" si="591"/>
        <v>0</v>
      </c>
      <c r="P330" s="119">
        <f t="shared" si="585"/>
        <v>178103</v>
      </c>
      <c r="Q330" s="117"/>
      <c r="R330" s="117">
        <f t="shared" si="592"/>
        <v>0</v>
      </c>
      <c r="S330" s="117">
        <f t="shared" si="586"/>
        <v>19990</v>
      </c>
      <c r="T330" s="117"/>
      <c r="U330" s="117">
        <f t="shared" si="615"/>
        <v>0</v>
      </c>
      <c r="V330" s="117">
        <f t="shared" si="616"/>
        <v>53010.200000000004</v>
      </c>
      <c r="W330" s="121"/>
      <c r="X330" s="120">
        <f t="shared" si="593"/>
        <v>0</v>
      </c>
      <c r="Y330" s="117">
        <f t="shared" si="587"/>
        <v>8674.2999999999993</v>
      </c>
      <c r="Z330" s="117">
        <v>5000</v>
      </c>
      <c r="AA330" s="121">
        <f t="shared" si="550"/>
        <v>0</v>
      </c>
      <c r="AB330" s="117">
        <f t="shared" si="617"/>
        <v>7108.5</v>
      </c>
      <c r="AC330" s="117"/>
      <c r="AD330" s="117">
        <f t="shared" si="575"/>
        <v>0</v>
      </c>
      <c r="AE330" s="117">
        <f t="shared" si="618"/>
        <v>5946.2</v>
      </c>
      <c r="AF330" s="117"/>
      <c r="AG330" s="116">
        <f t="shared" si="594"/>
        <v>0</v>
      </c>
      <c r="AH330" s="123">
        <f t="shared" si="619"/>
        <v>8286.2999999999993</v>
      </c>
      <c r="AI330" s="117"/>
      <c r="AJ330" s="121">
        <f t="shared" si="595"/>
        <v>0</v>
      </c>
      <c r="AK330" s="117">
        <f t="shared" si="620"/>
        <v>1023</v>
      </c>
      <c r="AL330" s="117"/>
      <c r="AM330" s="121">
        <f t="shared" si="596"/>
        <v>0</v>
      </c>
      <c r="AN330" s="117">
        <f t="shared" si="621"/>
        <v>14727.1</v>
      </c>
      <c r="AO330" s="117"/>
      <c r="AP330" s="121">
        <f t="shared" si="597"/>
        <v>0</v>
      </c>
      <c r="AQ330" s="117">
        <f t="shared" si="622"/>
        <v>11639.9</v>
      </c>
      <c r="AR330" s="117"/>
      <c r="AS330" s="121">
        <f t="shared" si="598"/>
        <v>0</v>
      </c>
      <c r="AT330" s="117">
        <f t="shared" si="623"/>
        <v>6275.6</v>
      </c>
      <c r="AU330" s="117"/>
      <c r="AV330" s="117">
        <f t="shared" si="624"/>
        <v>0</v>
      </c>
      <c r="AW330" s="122">
        <f t="shared" si="625"/>
        <v>591.04000000000019</v>
      </c>
      <c r="AX330" s="117"/>
      <c r="AY330" s="117">
        <f t="shared" si="626"/>
        <v>0</v>
      </c>
      <c r="AZ330" s="117">
        <f t="shared" si="627"/>
        <v>1832.8</v>
      </c>
      <c r="BA330" s="117"/>
      <c r="BB330" s="121">
        <f t="shared" si="628"/>
        <v>0</v>
      </c>
      <c r="BC330" s="117">
        <f t="shared" si="629"/>
        <v>2791.8</v>
      </c>
      <c r="BD330" s="117"/>
      <c r="BE330" s="121">
        <f t="shared" si="630"/>
        <v>0</v>
      </c>
      <c r="BF330" s="117">
        <f t="shared" si="631"/>
        <v>97.800000000000352</v>
      </c>
      <c r="BG330" s="117"/>
      <c r="BH330" s="121">
        <f t="shared" si="589"/>
        <v>0</v>
      </c>
      <c r="BI330" s="117">
        <f t="shared" si="577"/>
        <v>3910.2000000000025</v>
      </c>
      <c r="BJ330" s="117"/>
      <c r="BK330" s="121">
        <f t="shared" si="632"/>
        <v>0</v>
      </c>
      <c r="BL330" s="117">
        <f t="shared" si="633"/>
        <v>5278.8</v>
      </c>
      <c r="BM330" s="117"/>
      <c r="BN330" s="121">
        <f t="shared" si="634"/>
        <v>0</v>
      </c>
      <c r="BO330" s="117">
        <f t="shared" si="635"/>
        <v>5536.9000000000005</v>
      </c>
      <c r="BP330" s="117"/>
      <c r="BQ330" s="121">
        <f t="shared" si="636"/>
        <v>0</v>
      </c>
      <c r="BR330" s="117">
        <f t="shared" si="637"/>
        <v>12257.999999999995</v>
      </c>
      <c r="BS330" s="117"/>
      <c r="BT330" s="117">
        <f t="shared" si="599"/>
        <v>0</v>
      </c>
      <c r="BU330" s="117">
        <f t="shared" si="580"/>
        <v>55393</v>
      </c>
      <c r="BV330" s="117"/>
      <c r="BW330" s="117">
        <f t="shared" si="600"/>
        <v>0</v>
      </c>
      <c r="BX330" s="117">
        <f t="shared" si="581"/>
        <v>39231</v>
      </c>
      <c r="BY330" s="117"/>
      <c r="BZ330" s="117">
        <f t="shared" si="601"/>
        <v>0</v>
      </c>
      <c r="CA330" s="117">
        <f t="shared" si="582"/>
        <v>49467</v>
      </c>
      <c r="CB330" s="117"/>
      <c r="CC330" s="117">
        <f t="shared" si="638"/>
        <v>0</v>
      </c>
      <c r="CD330" s="117">
        <f t="shared" si="583"/>
        <v>269.25</v>
      </c>
      <c r="CE330" s="117"/>
      <c r="CF330" s="117">
        <f t="shared" si="639"/>
        <v>0</v>
      </c>
      <c r="CG330" s="117">
        <f t="shared" si="640"/>
        <v>6982.9</v>
      </c>
      <c r="CH330" s="117"/>
      <c r="CI330" s="117">
        <f t="shared" si="602"/>
        <v>0</v>
      </c>
      <c r="CJ330" s="117">
        <f t="shared" si="641"/>
        <v>8750</v>
      </c>
      <c r="CK330" s="117"/>
      <c r="CL330" s="121">
        <f t="shared" si="642"/>
        <v>0</v>
      </c>
      <c r="CM330" s="123">
        <f t="shared" si="643"/>
        <v>4864</v>
      </c>
      <c r="CN330" s="117"/>
      <c r="CO330" s="121">
        <f t="shared" si="578"/>
        <v>0</v>
      </c>
      <c r="CP330" s="123">
        <f t="shared" si="644"/>
        <v>3955</v>
      </c>
      <c r="CQ330" s="117"/>
      <c r="CR330" s="121">
        <f t="shared" si="603"/>
        <v>0</v>
      </c>
      <c r="CS330" s="123">
        <f t="shared" si="571"/>
        <v>6656</v>
      </c>
      <c r="CT330" s="117"/>
      <c r="CU330" s="121">
        <f t="shared" si="604"/>
        <v>0</v>
      </c>
      <c r="CV330" s="123">
        <f t="shared" si="645"/>
        <v>7769</v>
      </c>
      <c r="CW330" s="117"/>
      <c r="CX330" s="117">
        <f t="shared" si="579"/>
        <v>0</v>
      </c>
      <c r="CY330" s="116">
        <f t="shared" si="563"/>
        <v>6582</v>
      </c>
      <c r="CZ330" s="123"/>
      <c r="DA330" s="117">
        <f t="shared" si="646"/>
        <v>0</v>
      </c>
      <c r="DB330" s="117">
        <f t="shared" si="572"/>
        <v>38056</v>
      </c>
      <c r="DC330" s="117"/>
      <c r="DD330" s="117">
        <f t="shared" si="647"/>
        <v>0</v>
      </c>
      <c r="DE330" s="117">
        <f t="shared" si="573"/>
        <v>34827</v>
      </c>
      <c r="DF330" s="117"/>
      <c r="DG330" s="120">
        <f t="shared" si="648"/>
        <v>0</v>
      </c>
      <c r="DH330" s="117">
        <f t="shared" si="588"/>
        <v>120034</v>
      </c>
      <c r="DI330" s="117"/>
      <c r="DJ330" s="117">
        <f t="shared" si="605"/>
        <v>0</v>
      </c>
      <c r="DK330" s="117">
        <f t="shared" si="649"/>
        <v>2520</v>
      </c>
      <c r="DL330" s="211"/>
      <c r="DM330" s="207">
        <f t="shared" si="606"/>
        <v>0</v>
      </c>
      <c r="DN330" s="125">
        <f t="shared" si="607"/>
        <v>0</v>
      </c>
      <c r="DO330" s="126"/>
      <c r="DP330" s="127">
        <f t="shared" si="608"/>
        <v>0</v>
      </c>
      <c r="DQ330" s="128">
        <f t="shared" si="650"/>
        <v>7022.5</v>
      </c>
      <c r="DR330" s="126"/>
      <c r="DS330" s="127">
        <f t="shared" si="609"/>
        <v>0</v>
      </c>
      <c r="DT330" s="128">
        <f t="shared" si="651"/>
        <v>4846</v>
      </c>
      <c r="DU330" s="126"/>
      <c r="DV330" s="127">
        <f t="shared" si="610"/>
        <v>0</v>
      </c>
      <c r="DW330" s="128">
        <f t="shared" si="652"/>
        <v>4835</v>
      </c>
      <c r="DX330" s="126"/>
      <c r="DY330" s="124">
        <f t="shared" si="611"/>
        <v>0</v>
      </c>
      <c r="DZ330" s="125">
        <f t="shared" si="653"/>
        <v>523</v>
      </c>
      <c r="EA330" s="124"/>
      <c r="EB330" s="124">
        <f t="shared" si="612"/>
        <v>0</v>
      </c>
      <c r="EC330" s="129">
        <f t="shared" si="654"/>
        <v>369</v>
      </c>
      <c r="ED330" s="126"/>
      <c r="EE330" s="127">
        <f t="shared" si="568"/>
        <v>0</v>
      </c>
      <c r="EF330" s="128">
        <f t="shared" si="655"/>
        <v>4769</v>
      </c>
      <c r="EG330" s="117"/>
      <c r="EH330" s="117">
        <f t="shared" si="613"/>
        <v>0</v>
      </c>
      <c r="EI330" s="117">
        <f t="shared" si="656"/>
        <v>24417</v>
      </c>
      <c r="EJ330" s="117"/>
      <c r="EK330" s="117">
        <f t="shared" si="614"/>
        <v>0</v>
      </c>
      <c r="EL330" s="117">
        <f t="shared" si="657"/>
        <v>23047</v>
      </c>
      <c r="EM330" s="131">
        <f t="shared" si="658"/>
        <v>157727.32051399996</v>
      </c>
    </row>
    <row r="331" spans="1:150" s="36" customFormat="1" ht="11.25" customHeight="1" x14ac:dyDescent="0.25">
      <c r="A331" s="130">
        <v>46063</v>
      </c>
      <c r="B331" s="185">
        <v>46056</v>
      </c>
      <c r="C331" s="172">
        <v>4880</v>
      </c>
      <c r="D331" s="113"/>
      <c r="E331" s="114"/>
      <c r="F331" s="201"/>
      <c r="G331" s="116"/>
      <c r="H331" s="117"/>
      <c r="I331" s="118">
        <f t="shared" si="590"/>
        <v>0</v>
      </c>
      <c r="J331" s="119">
        <f t="shared" si="584"/>
        <v>184293</v>
      </c>
      <c r="K331" s="117"/>
      <c r="L331" s="118">
        <f t="shared" si="574"/>
        <v>0</v>
      </c>
      <c r="M331" s="119">
        <f t="shared" si="570"/>
        <v>281134</v>
      </c>
      <c r="N331" s="117"/>
      <c r="O331" s="118">
        <f t="shared" si="591"/>
        <v>0</v>
      </c>
      <c r="P331" s="119">
        <f t="shared" si="585"/>
        <v>178103</v>
      </c>
      <c r="Q331" s="117"/>
      <c r="R331" s="117">
        <f t="shared" si="592"/>
        <v>0</v>
      </c>
      <c r="S331" s="117">
        <f t="shared" si="586"/>
        <v>19990</v>
      </c>
      <c r="T331" s="117"/>
      <c r="U331" s="117">
        <f t="shared" si="615"/>
        <v>0</v>
      </c>
      <c r="V331" s="117">
        <f t="shared" si="616"/>
        <v>53010.200000000004</v>
      </c>
      <c r="W331" s="121"/>
      <c r="X331" s="120">
        <f t="shared" si="593"/>
        <v>0</v>
      </c>
      <c r="Y331" s="117">
        <f t="shared" si="587"/>
        <v>8674.2999999999993</v>
      </c>
      <c r="Z331" s="117"/>
      <c r="AA331" s="121">
        <f t="shared" si="550"/>
        <v>0</v>
      </c>
      <c r="AB331" s="117">
        <f t="shared" si="617"/>
        <v>7108.5</v>
      </c>
      <c r="AC331" s="117"/>
      <c r="AD331" s="117">
        <f t="shared" si="575"/>
        <v>0</v>
      </c>
      <c r="AE331" s="117">
        <f t="shared" si="618"/>
        <v>5946.2</v>
      </c>
      <c r="AF331" s="117"/>
      <c r="AG331" s="116">
        <f t="shared" si="594"/>
        <v>0</v>
      </c>
      <c r="AH331" s="123">
        <f t="shared" si="619"/>
        <v>8286.2999999999993</v>
      </c>
      <c r="AI331" s="117"/>
      <c r="AJ331" s="121">
        <f t="shared" si="595"/>
        <v>0</v>
      </c>
      <c r="AK331" s="117">
        <f t="shared" si="620"/>
        <v>1023</v>
      </c>
      <c r="AL331" s="117"/>
      <c r="AM331" s="121">
        <f t="shared" si="596"/>
        <v>0</v>
      </c>
      <c r="AN331" s="117">
        <f t="shared" si="621"/>
        <v>14727.1</v>
      </c>
      <c r="AO331" s="117"/>
      <c r="AP331" s="121">
        <f t="shared" si="597"/>
        <v>0</v>
      </c>
      <c r="AQ331" s="117">
        <f t="shared" si="622"/>
        <v>11639.9</v>
      </c>
      <c r="AR331" s="117"/>
      <c r="AS331" s="121">
        <f t="shared" si="598"/>
        <v>0</v>
      </c>
      <c r="AT331" s="117">
        <f t="shared" si="623"/>
        <v>6275.6</v>
      </c>
      <c r="AU331" s="117"/>
      <c r="AV331" s="117">
        <f t="shared" si="624"/>
        <v>0</v>
      </c>
      <c r="AW331" s="122">
        <f t="shared" si="625"/>
        <v>591.04000000000019</v>
      </c>
      <c r="AX331" s="117"/>
      <c r="AY331" s="117">
        <f t="shared" si="626"/>
        <v>0</v>
      </c>
      <c r="AZ331" s="117">
        <f t="shared" si="627"/>
        <v>1832.8</v>
      </c>
      <c r="BA331" s="117"/>
      <c r="BB331" s="121">
        <f t="shared" si="628"/>
        <v>0</v>
      </c>
      <c r="BC331" s="117">
        <f t="shared" si="629"/>
        <v>2791.8</v>
      </c>
      <c r="BD331" s="117"/>
      <c r="BE331" s="121">
        <f t="shared" si="630"/>
        <v>0</v>
      </c>
      <c r="BF331" s="117">
        <f t="shared" si="631"/>
        <v>97.800000000000352</v>
      </c>
      <c r="BG331" s="117"/>
      <c r="BH331" s="121">
        <f t="shared" si="589"/>
        <v>0</v>
      </c>
      <c r="BI331" s="117">
        <f t="shared" si="577"/>
        <v>3910.2000000000025</v>
      </c>
      <c r="BJ331" s="117"/>
      <c r="BK331" s="121">
        <f t="shared" si="632"/>
        <v>0</v>
      </c>
      <c r="BL331" s="117">
        <f t="shared" si="633"/>
        <v>5278.8</v>
      </c>
      <c r="BM331" s="117"/>
      <c r="BN331" s="121">
        <f t="shared" si="634"/>
        <v>0</v>
      </c>
      <c r="BO331" s="117">
        <f t="shared" si="635"/>
        <v>5536.9000000000005</v>
      </c>
      <c r="BP331" s="117"/>
      <c r="BQ331" s="121">
        <f t="shared" si="636"/>
        <v>0</v>
      </c>
      <c r="BR331" s="117">
        <f t="shared" si="637"/>
        <v>12257.999999999995</v>
      </c>
      <c r="BS331" s="117"/>
      <c r="BT331" s="117">
        <f t="shared" si="599"/>
        <v>0</v>
      </c>
      <c r="BU331" s="117">
        <f t="shared" si="580"/>
        <v>55393</v>
      </c>
      <c r="BV331" s="117"/>
      <c r="BW331" s="117">
        <f t="shared" si="600"/>
        <v>0</v>
      </c>
      <c r="BX331" s="117">
        <f t="shared" si="581"/>
        <v>39231</v>
      </c>
      <c r="BY331" s="117"/>
      <c r="BZ331" s="117">
        <f t="shared" si="601"/>
        <v>0</v>
      </c>
      <c r="CA331" s="117">
        <f t="shared" si="582"/>
        <v>49467</v>
      </c>
      <c r="CB331" s="117">
        <v>7406</v>
      </c>
      <c r="CC331" s="117">
        <f t="shared" si="638"/>
        <v>0</v>
      </c>
      <c r="CD331" s="117">
        <f t="shared" si="583"/>
        <v>7675.25</v>
      </c>
      <c r="CE331" s="117"/>
      <c r="CF331" s="117">
        <f t="shared" si="639"/>
        <v>0</v>
      </c>
      <c r="CG331" s="117">
        <f t="shared" si="640"/>
        <v>6982.9</v>
      </c>
      <c r="CH331" s="117"/>
      <c r="CI331" s="117">
        <f t="shared" si="602"/>
        <v>0</v>
      </c>
      <c r="CJ331" s="117">
        <f t="shared" si="641"/>
        <v>8750</v>
      </c>
      <c r="CK331" s="117"/>
      <c r="CL331" s="121">
        <f t="shared" si="642"/>
        <v>0</v>
      </c>
      <c r="CM331" s="123">
        <f t="shared" si="643"/>
        <v>4864</v>
      </c>
      <c r="CN331" s="117"/>
      <c r="CO331" s="121">
        <f t="shared" si="578"/>
        <v>0</v>
      </c>
      <c r="CP331" s="123">
        <f t="shared" si="644"/>
        <v>3955</v>
      </c>
      <c r="CQ331" s="117"/>
      <c r="CR331" s="121">
        <f t="shared" si="603"/>
        <v>0</v>
      </c>
      <c r="CS331" s="123">
        <f t="shared" si="571"/>
        <v>6656</v>
      </c>
      <c r="CT331" s="117"/>
      <c r="CU331" s="121">
        <f t="shared" si="604"/>
        <v>0</v>
      </c>
      <c r="CV331" s="123">
        <f t="shared" si="645"/>
        <v>7769</v>
      </c>
      <c r="CW331" s="117"/>
      <c r="CX331" s="117">
        <f t="shared" si="579"/>
        <v>0</v>
      </c>
      <c r="CY331" s="116">
        <f t="shared" si="563"/>
        <v>6582</v>
      </c>
      <c r="CZ331" s="123"/>
      <c r="DA331" s="117">
        <f t="shared" si="646"/>
        <v>0</v>
      </c>
      <c r="DB331" s="117">
        <f t="shared" si="572"/>
        <v>38056</v>
      </c>
      <c r="DC331" s="117"/>
      <c r="DD331" s="117">
        <f t="shared" si="647"/>
        <v>0</v>
      </c>
      <c r="DE331" s="117">
        <f t="shared" si="573"/>
        <v>34827</v>
      </c>
      <c r="DF331" s="117"/>
      <c r="DG331" s="120">
        <f t="shared" si="648"/>
        <v>0</v>
      </c>
      <c r="DH331" s="117">
        <f t="shared" si="588"/>
        <v>120034</v>
      </c>
      <c r="DI331" s="117"/>
      <c r="DJ331" s="117">
        <f t="shared" si="605"/>
        <v>0</v>
      </c>
      <c r="DK331" s="117">
        <f t="shared" si="649"/>
        <v>2520</v>
      </c>
      <c r="DL331" s="211"/>
      <c r="DM331" s="207">
        <f t="shared" si="606"/>
        <v>0</v>
      </c>
      <c r="DN331" s="125">
        <f t="shared" si="607"/>
        <v>0</v>
      </c>
      <c r="DO331" s="126"/>
      <c r="DP331" s="127">
        <f t="shared" si="608"/>
        <v>0</v>
      </c>
      <c r="DQ331" s="128">
        <f t="shared" si="650"/>
        <v>7022.5</v>
      </c>
      <c r="DR331" s="126"/>
      <c r="DS331" s="127">
        <f t="shared" si="609"/>
        <v>0</v>
      </c>
      <c r="DT331" s="128">
        <f t="shared" si="651"/>
        <v>4846</v>
      </c>
      <c r="DU331" s="126"/>
      <c r="DV331" s="127">
        <f t="shared" si="610"/>
        <v>0</v>
      </c>
      <c r="DW331" s="128">
        <f t="shared" si="652"/>
        <v>4835</v>
      </c>
      <c r="DX331" s="126"/>
      <c r="DY331" s="124">
        <f t="shared" si="611"/>
        <v>0</v>
      </c>
      <c r="DZ331" s="125">
        <f t="shared" si="653"/>
        <v>523</v>
      </c>
      <c r="EA331" s="124"/>
      <c r="EB331" s="124">
        <f t="shared" si="612"/>
        <v>0</v>
      </c>
      <c r="EC331" s="129">
        <f t="shared" si="654"/>
        <v>369</v>
      </c>
      <c r="ED331" s="126"/>
      <c r="EE331" s="127">
        <f t="shared" si="568"/>
        <v>0</v>
      </c>
      <c r="EF331" s="128">
        <f t="shared" si="655"/>
        <v>4769</v>
      </c>
      <c r="EG331" s="117"/>
      <c r="EH331" s="117">
        <f t="shared" si="613"/>
        <v>0</v>
      </c>
      <c r="EI331" s="117">
        <f t="shared" si="656"/>
        <v>24417</v>
      </c>
      <c r="EJ331" s="117"/>
      <c r="EK331" s="117">
        <f t="shared" si="614"/>
        <v>0</v>
      </c>
      <c r="EL331" s="117">
        <f t="shared" si="657"/>
        <v>23047</v>
      </c>
      <c r="EM331" s="131">
        <f t="shared" si="658"/>
        <v>162147.22051399996</v>
      </c>
    </row>
    <row r="332" spans="1:150" ht="11.25" customHeight="1" x14ac:dyDescent="0.25">
      <c r="A332" s="130">
        <v>46063</v>
      </c>
      <c r="B332" s="185">
        <v>46056</v>
      </c>
      <c r="C332" s="172">
        <v>4882</v>
      </c>
      <c r="D332" s="113"/>
      <c r="E332" s="114"/>
      <c r="F332" s="201"/>
      <c r="G332" s="116"/>
      <c r="H332" s="117"/>
      <c r="I332" s="118">
        <f t="shared" si="590"/>
        <v>0</v>
      </c>
      <c r="J332" s="119">
        <f t="shared" si="584"/>
        <v>184293</v>
      </c>
      <c r="K332" s="117"/>
      <c r="L332" s="118">
        <f t="shared" si="574"/>
        <v>0</v>
      </c>
      <c r="M332" s="119">
        <f t="shared" si="570"/>
        <v>281134</v>
      </c>
      <c r="N332" s="117"/>
      <c r="O332" s="118">
        <f t="shared" si="591"/>
        <v>0</v>
      </c>
      <c r="P332" s="119">
        <f t="shared" si="585"/>
        <v>178103</v>
      </c>
      <c r="Q332" s="117"/>
      <c r="R332" s="117">
        <f t="shared" si="592"/>
        <v>0</v>
      </c>
      <c r="S332" s="117">
        <f t="shared" si="586"/>
        <v>19990</v>
      </c>
      <c r="T332" s="117"/>
      <c r="U332" s="117">
        <f t="shared" si="615"/>
        <v>0</v>
      </c>
      <c r="V332" s="117">
        <f t="shared" si="616"/>
        <v>53010.200000000004</v>
      </c>
      <c r="W332" s="121"/>
      <c r="X332" s="120">
        <f t="shared" si="593"/>
        <v>0</v>
      </c>
      <c r="Y332" s="117">
        <f t="shared" si="587"/>
        <v>8674.2999999999993</v>
      </c>
      <c r="Z332" s="117"/>
      <c r="AA332" s="121">
        <f t="shared" si="550"/>
        <v>0</v>
      </c>
      <c r="AB332" s="117">
        <f t="shared" si="617"/>
        <v>7108.5</v>
      </c>
      <c r="AC332" s="117"/>
      <c r="AD332" s="117">
        <f t="shared" si="575"/>
        <v>0</v>
      </c>
      <c r="AE332" s="117">
        <f t="shared" si="618"/>
        <v>5946.2</v>
      </c>
      <c r="AF332" s="117"/>
      <c r="AG332" s="116">
        <f t="shared" si="594"/>
        <v>0</v>
      </c>
      <c r="AH332" s="123">
        <f t="shared" si="619"/>
        <v>8286.2999999999993</v>
      </c>
      <c r="AI332" s="117"/>
      <c r="AJ332" s="121">
        <f t="shared" si="595"/>
        <v>0</v>
      </c>
      <c r="AK332" s="117">
        <f t="shared" si="620"/>
        <v>1023</v>
      </c>
      <c r="AL332" s="117">
        <v>9000</v>
      </c>
      <c r="AM332" s="121">
        <f t="shared" si="596"/>
        <v>0</v>
      </c>
      <c r="AN332" s="117">
        <f t="shared" si="621"/>
        <v>23727.1</v>
      </c>
      <c r="AO332" s="117"/>
      <c r="AP332" s="121">
        <f t="shared" si="597"/>
        <v>0</v>
      </c>
      <c r="AQ332" s="117">
        <f t="shared" si="622"/>
        <v>11639.9</v>
      </c>
      <c r="AR332" s="117"/>
      <c r="AS332" s="121">
        <f t="shared" si="598"/>
        <v>0</v>
      </c>
      <c r="AT332" s="117">
        <f t="shared" si="623"/>
        <v>6275.6</v>
      </c>
      <c r="AU332" s="117"/>
      <c r="AV332" s="117">
        <f t="shared" si="624"/>
        <v>0</v>
      </c>
      <c r="AW332" s="122">
        <f t="shared" si="625"/>
        <v>591.04000000000019</v>
      </c>
      <c r="AX332" s="117"/>
      <c r="AY332" s="117">
        <f t="shared" si="626"/>
        <v>0</v>
      </c>
      <c r="AZ332" s="117">
        <f t="shared" si="627"/>
        <v>1832.8</v>
      </c>
      <c r="BA332" s="117"/>
      <c r="BB332" s="121">
        <f t="shared" si="628"/>
        <v>0</v>
      </c>
      <c r="BC332" s="117">
        <f t="shared" si="629"/>
        <v>2791.8</v>
      </c>
      <c r="BD332" s="117"/>
      <c r="BE332" s="121">
        <f t="shared" si="630"/>
        <v>0</v>
      </c>
      <c r="BF332" s="117">
        <f t="shared" si="631"/>
        <v>97.800000000000352</v>
      </c>
      <c r="BG332" s="117"/>
      <c r="BH332" s="121">
        <f t="shared" si="589"/>
        <v>0</v>
      </c>
      <c r="BI332" s="117">
        <f t="shared" si="577"/>
        <v>3910.2000000000025</v>
      </c>
      <c r="BJ332" s="117"/>
      <c r="BK332" s="121">
        <f t="shared" si="632"/>
        <v>0</v>
      </c>
      <c r="BL332" s="117">
        <f t="shared" si="633"/>
        <v>5278.8</v>
      </c>
      <c r="BM332" s="117"/>
      <c r="BN332" s="121">
        <f t="shared" si="634"/>
        <v>0</v>
      </c>
      <c r="BO332" s="117">
        <f t="shared" si="635"/>
        <v>5536.9000000000005</v>
      </c>
      <c r="BP332" s="117"/>
      <c r="BQ332" s="121">
        <f t="shared" si="636"/>
        <v>0</v>
      </c>
      <c r="BR332" s="117">
        <f t="shared" si="637"/>
        <v>12257.999999999995</v>
      </c>
      <c r="BS332" s="117"/>
      <c r="BT332" s="117">
        <f t="shared" si="599"/>
        <v>0</v>
      </c>
      <c r="BU332" s="117">
        <f t="shared" si="580"/>
        <v>55393</v>
      </c>
      <c r="BV332" s="117"/>
      <c r="BW332" s="117">
        <f t="shared" si="600"/>
        <v>0</v>
      </c>
      <c r="BX332" s="117">
        <f t="shared" si="581"/>
        <v>39231</v>
      </c>
      <c r="BY332" s="117"/>
      <c r="BZ332" s="117">
        <f t="shared" si="601"/>
        <v>0</v>
      </c>
      <c r="CA332" s="117">
        <f t="shared" si="582"/>
        <v>49467</v>
      </c>
      <c r="CB332" s="117"/>
      <c r="CC332" s="117">
        <f t="shared" si="638"/>
        <v>0</v>
      </c>
      <c r="CD332" s="117">
        <f t="shared" si="583"/>
        <v>7675.25</v>
      </c>
      <c r="CE332" s="117"/>
      <c r="CF332" s="117">
        <f t="shared" si="639"/>
        <v>0</v>
      </c>
      <c r="CG332" s="117">
        <f t="shared" si="640"/>
        <v>6982.9</v>
      </c>
      <c r="CH332" s="117"/>
      <c r="CI332" s="117">
        <f t="shared" si="602"/>
        <v>0</v>
      </c>
      <c r="CJ332" s="117">
        <f t="shared" si="641"/>
        <v>8750</v>
      </c>
      <c r="CK332" s="117"/>
      <c r="CL332" s="121">
        <f t="shared" si="642"/>
        <v>0</v>
      </c>
      <c r="CM332" s="123">
        <f t="shared" si="643"/>
        <v>4864</v>
      </c>
      <c r="CN332" s="117"/>
      <c r="CO332" s="121">
        <f t="shared" si="578"/>
        <v>0</v>
      </c>
      <c r="CP332" s="123">
        <f t="shared" si="644"/>
        <v>3955</v>
      </c>
      <c r="CQ332" s="117"/>
      <c r="CR332" s="121">
        <f t="shared" si="603"/>
        <v>0</v>
      </c>
      <c r="CS332" s="123">
        <f t="shared" si="571"/>
        <v>6656</v>
      </c>
      <c r="CT332" s="117"/>
      <c r="CU332" s="121">
        <f t="shared" si="604"/>
        <v>0</v>
      </c>
      <c r="CV332" s="123">
        <f t="shared" si="645"/>
        <v>7769</v>
      </c>
      <c r="CW332" s="117"/>
      <c r="CX332" s="117">
        <f t="shared" si="579"/>
        <v>0</v>
      </c>
      <c r="CY332" s="116">
        <f t="shared" si="563"/>
        <v>6582</v>
      </c>
      <c r="CZ332" s="123"/>
      <c r="DA332" s="117">
        <f t="shared" si="646"/>
        <v>0</v>
      </c>
      <c r="DB332" s="117">
        <f t="shared" si="572"/>
        <v>38056</v>
      </c>
      <c r="DC332" s="117"/>
      <c r="DD332" s="117">
        <f t="shared" si="647"/>
        <v>0</v>
      </c>
      <c r="DE332" s="117">
        <f t="shared" si="573"/>
        <v>34827</v>
      </c>
      <c r="DF332" s="117"/>
      <c r="DG332" s="120">
        <f t="shared" si="648"/>
        <v>0</v>
      </c>
      <c r="DH332" s="117">
        <f t="shared" si="588"/>
        <v>120034</v>
      </c>
      <c r="DI332" s="117"/>
      <c r="DJ332" s="117">
        <f t="shared" si="605"/>
        <v>0</v>
      </c>
      <c r="DK332" s="117">
        <f t="shared" si="649"/>
        <v>2520</v>
      </c>
      <c r="DL332" s="211"/>
      <c r="DM332" s="207">
        <f t="shared" si="606"/>
        <v>0</v>
      </c>
      <c r="DN332" s="125">
        <f t="shared" si="607"/>
        <v>0</v>
      </c>
      <c r="DO332" s="126"/>
      <c r="DP332" s="127">
        <f t="shared" si="608"/>
        <v>0</v>
      </c>
      <c r="DQ332" s="128">
        <f t="shared" si="650"/>
        <v>7022.5</v>
      </c>
      <c r="DR332" s="126"/>
      <c r="DS332" s="127">
        <f t="shared" si="609"/>
        <v>0</v>
      </c>
      <c r="DT332" s="128">
        <f t="shared" si="651"/>
        <v>4846</v>
      </c>
      <c r="DU332" s="126"/>
      <c r="DV332" s="127">
        <f t="shared" si="610"/>
        <v>0</v>
      </c>
      <c r="DW332" s="128">
        <f t="shared" si="652"/>
        <v>4835</v>
      </c>
      <c r="DX332" s="126"/>
      <c r="DY332" s="124">
        <f t="shared" si="611"/>
        <v>0</v>
      </c>
      <c r="DZ332" s="125">
        <f t="shared" si="653"/>
        <v>523</v>
      </c>
      <c r="EA332" s="124"/>
      <c r="EB332" s="124">
        <f t="shared" si="612"/>
        <v>0</v>
      </c>
      <c r="EC332" s="129">
        <f t="shared" si="654"/>
        <v>369</v>
      </c>
      <c r="ED332" s="126"/>
      <c r="EE332" s="127">
        <f t="shared" si="568"/>
        <v>0</v>
      </c>
      <c r="EF332" s="128">
        <f t="shared" si="655"/>
        <v>4769</v>
      </c>
      <c r="EG332" s="117"/>
      <c r="EH332" s="117">
        <f t="shared" si="613"/>
        <v>0</v>
      </c>
      <c r="EI332" s="117">
        <f t="shared" si="656"/>
        <v>24417</v>
      </c>
      <c r="EJ332" s="117"/>
      <c r="EK332" s="117">
        <f t="shared" si="614"/>
        <v>0</v>
      </c>
      <c r="EL332" s="117">
        <f t="shared" si="657"/>
        <v>23047</v>
      </c>
      <c r="EM332" s="131">
        <f t="shared" si="658"/>
        <v>164647.66451399997</v>
      </c>
    </row>
    <row r="333" spans="1:150" ht="11.25" customHeight="1" x14ac:dyDescent="0.25">
      <c r="A333" s="130">
        <v>46063</v>
      </c>
      <c r="B333" s="185">
        <v>46056</v>
      </c>
      <c r="C333" s="172">
        <v>4839</v>
      </c>
      <c r="D333" s="113"/>
      <c r="E333" s="114"/>
      <c r="F333" s="115"/>
      <c r="G333" s="116"/>
      <c r="H333" s="117"/>
      <c r="I333" s="118">
        <f t="shared" si="590"/>
        <v>0</v>
      </c>
      <c r="J333" s="119">
        <f t="shared" si="584"/>
        <v>184293</v>
      </c>
      <c r="K333" s="117"/>
      <c r="L333" s="118">
        <f t="shared" si="574"/>
        <v>0</v>
      </c>
      <c r="M333" s="119">
        <f t="shared" si="570"/>
        <v>281134</v>
      </c>
      <c r="N333" s="117"/>
      <c r="O333" s="118">
        <f t="shared" si="591"/>
        <v>0</v>
      </c>
      <c r="P333" s="119">
        <f t="shared" si="585"/>
        <v>178103</v>
      </c>
      <c r="Q333" s="117"/>
      <c r="R333" s="117">
        <f t="shared" si="592"/>
        <v>0</v>
      </c>
      <c r="S333" s="117">
        <f t="shared" si="586"/>
        <v>19990</v>
      </c>
      <c r="T333" s="117"/>
      <c r="U333" s="117">
        <f t="shared" si="615"/>
        <v>0</v>
      </c>
      <c r="V333" s="117">
        <f t="shared" si="616"/>
        <v>53010.200000000004</v>
      </c>
      <c r="W333" s="121"/>
      <c r="X333" s="120">
        <f t="shared" si="593"/>
        <v>0</v>
      </c>
      <c r="Y333" s="117">
        <f t="shared" si="587"/>
        <v>8674.2999999999993</v>
      </c>
      <c r="Z333" s="117"/>
      <c r="AA333" s="121">
        <f t="shared" si="550"/>
        <v>0</v>
      </c>
      <c r="AB333" s="117">
        <f t="shared" si="617"/>
        <v>7108.5</v>
      </c>
      <c r="AC333" s="117"/>
      <c r="AD333" s="117">
        <f t="shared" si="575"/>
        <v>0</v>
      </c>
      <c r="AE333" s="117">
        <f t="shared" si="618"/>
        <v>5946.2</v>
      </c>
      <c r="AF333" s="117"/>
      <c r="AG333" s="116">
        <f t="shared" si="594"/>
        <v>0</v>
      </c>
      <c r="AH333" s="123">
        <f t="shared" si="619"/>
        <v>8286.2999999999993</v>
      </c>
      <c r="AI333" s="117"/>
      <c r="AJ333" s="121">
        <f t="shared" si="595"/>
        <v>0</v>
      </c>
      <c r="AK333" s="117">
        <f t="shared" si="620"/>
        <v>1023</v>
      </c>
      <c r="AL333" s="117"/>
      <c r="AM333" s="121">
        <f t="shared" si="596"/>
        <v>0</v>
      </c>
      <c r="AN333" s="117">
        <f t="shared" si="621"/>
        <v>23727.1</v>
      </c>
      <c r="AO333" s="117"/>
      <c r="AP333" s="121">
        <f t="shared" si="597"/>
        <v>0</v>
      </c>
      <c r="AQ333" s="117">
        <f t="shared" si="622"/>
        <v>11639.9</v>
      </c>
      <c r="AR333" s="117"/>
      <c r="AS333" s="121">
        <f t="shared" si="598"/>
        <v>0</v>
      </c>
      <c r="AT333" s="117">
        <f t="shared" si="623"/>
        <v>6275.6</v>
      </c>
      <c r="AU333" s="117">
        <v>7620</v>
      </c>
      <c r="AV333" s="117">
        <f t="shared" si="624"/>
        <v>0</v>
      </c>
      <c r="AW333" s="122">
        <f t="shared" si="625"/>
        <v>8211.0400000000009</v>
      </c>
      <c r="AX333" s="117"/>
      <c r="AY333" s="117">
        <f t="shared" si="626"/>
        <v>0</v>
      </c>
      <c r="AZ333" s="117">
        <f t="shared" si="627"/>
        <v>1832.8</v>
      </c>
      <c r="BA333" s="117"/>
      <c r="BB333" s="121">
        <f t="shared" si="628"/>
        <v>0</v>
      </c>
      <c r="BC333" s="117">
        <f t="shared" si="629"/>
        <v>2791.8</v>
      </c>
      <c r="BD333" s="117"/>
      <c r="BE333" s="121">
        <f t="shared" si="630"/>
        <v>0</v>
      </c>
      <c r="BF333" s="117">
        <f t="shared" si="631"/>
        <v>97.800000000000352</v>
      </c>
      <c r="BG333" s="117"/>
      <c r="BH333" s="121">
        <f t="shared" si="589"/>
        <v>0</v>
      </c>
      <c r="BI333" s="117">
        <f t="shared" si="577"/>
        <v>3910.2000000000025</v>
      </c>
      <c r="BJ333" s="117"/>
      <c r="BK333" s="121">
        <f t="shared" si="632"/>
        <v>0</v>
      </c>
      <c r="BL333" s="117">
        <f t="shared" si="633"/>
        <v>5278.8</v>
      </c>
      <c r="BM333" s="117"/>
      <c r="BN333" s="121">
        <f t="shared" si="634"/>
        <v>0</v>
      </c>
      <c r="BO333" s="117">
        <f t="shared" si="635"/>
        <v>5536.9000000000005</v>
      </c>
      <c r="BP333" s="117"/>
      <c r="BQ333" s="121">
        <f t="shared" si="636"/>
        <v>0</v>
      </c>
      <c r="BR333" s="117">
        <f t="shared" si="637"/>
        <v>12257.999999999995</v>
      </c>
      <c r="BS333" s="117"/>
      <c r="BT333" s="117"/>
      <c r="BU333" s="117">
        <f t="shared" si="580"/>
        <v>55393</v>
      </c>
      <c r="BV333" s="117"/>
      <c r="BW333" s="117"/>
      <c r="BX333" s="117">
        <f>+BX332+BV333-BW333-100</f>
        <v>39131</v>
      </c>
      <c r="BY333" s="117"/>
      <c r="BZ333" s="117"/>
      <c r="CA333" s="117">
        <f t="shared" si="582"/>
        <v>49467</v>
      </c>
      <c r="CB333" s="117"/>
      <c r="CC333" s="117">
        <f t="shared" si="638"/>
        <v>0</v>
      </c>
      <c r="CD333" s="117">
        <f t="shared" si="583"/>
        <v>7675.25</v>
      </c>
      <c r="CE333" s="117"/>
      <c r="CF333" s="117">
        <f t="shared" si="639"/>
        <v>0</v>
      </c>
      <c r="CG333" s="117">
        <f t="shared" si="640"/>
        <v>6982.9</v>
      </c>
      <c r="CH333" s="117"/>
      <c r="CI333" s="117">
        <f t="shared" si="602"/>
        <v>0</v>
      </c>
      <c r="CJ333" s="117">
        <f t="shared" si="641"/>
        <v>8750</v>
      </c>
      <c r="CK333" s="117"/>
      <c r="CL333" s="121">
        <f t="shared" si="642"/>
        <v>0</v>
      </c>
      <c r="CM333" s="123">
        <f t="shared" si="643"/>
        <v>4864</v>
      </c>
      <c r="CN333" s="117"/>
      <c r="CO333" s="121"/>
      <c r="CP333" s="123">
        <f t="shared" si="644"/>
        <v>3955</v>
      </c>
      <c r="CQ333" s="117"/>
      <c r="CR333" s="121"/>
      <c r="CS333" s="123">
        <f t="shared" si="571"/>
        <v>6656</v>
      </c>
      <c r="CT333" s="117"/>
      <c r="CU333" s="121"/>
      <c r="CV333" s="123">
        <f t="shared" si="645"/>
        <v>7769</v>
      </c>
      <c r="CW333" s="117"/>
      <c r="CX333" s="117"/>
      <c r="CY333" s="116">
        <f t="shared" si="563"/>
        <v>6582</v>
      </c>
      <c r="CZ333" s="123"/>
      <c r="DA333" s="117">
        <f t="shared" si="646"/>
        <v>0</v>
      </c>
      <c r="DB333" s="117">
        <f>+DB332+CZ333-DA333-100</f>
        <v>37956</v>
      </c>
      <c r="DC333" s="117"/>
      <c r="DD333" s="117">
        <f t="shared" si="647"/>
        <v>0</v>
      </c>
      <c r="DE333" s="117">
        <f>+DE332+DC333-DD333-100</f>
        <v>34727</v>
      </c>
      <c r="DF333" s="117"/>
      <c r="DG333" s="120">
        <f t="shared" si="648"/>
        <v>0</v>
      </c>
      <c r="DH333" s="117">
        <f t="shared" si="588"/>
        <v>120034</v>
      </c>
      <c r="DI333" s="117"/>
      <c r="DJ333" s="117">
        <f t="shared" si="605"/>
        <v>0</v>
      </c>
      <c r="DK333" s="117">
        <f t="shared" si="649"/>
        <v>2520</v>
      </c>
      <c r="DL333" s="211"/>
      <c r="DM333" s="207">
        <f t="shared" si="606"/>
        <v>0</v>
      </c>
      <c r="DN333" s="125">
        <f t="shared" si="607"/>
        <v>0</v>
      </c>
      <c r="DO333" s="126"/>
      <c r="DP333" s="216"/>
      <c r="DQ333" s="128">
        <f t="shared" si="650"/>
        <v>7022.5</v>
      </c>
      <c r="DR333" s="126"/>
      <c r="DS333" s="127">
        <f t="shared" si="609"/>
        <v>0</v>
      </c>
      <c r="DT333" s="128">
        <f t="shared" si="651"/>
        <v>4846</v>
      </c>
      <c r="DU333" s="126"/>
      <c r="DV333" s="127">
        <f t="shared" si="610"/>
        <v>0</v>
      </c>
      <c r="DW333" s="128">
        <f t="shared" si="652"/>
        <v>4835</v>
      </c>
      <c r="DX333" s="126"/>
      <c r="DY333" s="124">
        <f t="shared" si="611"/>
        <v>0</v>
      </c>
      <c r="DZ333" s="125">
        <f t="shared" si="653"/>
        <v>523</v>
      </c>
      <c r="EA333" s="92"/>
      <c r="EB333" s="124">
        <f t="shared" si="612"/>
        <v>0</v>
      </c>
      <c r="EC333" s="129">
        <f t="shared" si="654"/>
        <v>369</v>
      </c>
      <c r="ED333" s="126"/>
      <c r="EE333" s="127">
        <f t="shared" si="568"/>
        <v>0</v>
      </c>
      <c r="EF333" s="128">
        <f t="shared" si="655"/>
        <v>4769</v>
      </c>
      <c r="EG333" s="117"/>
      <c r="EH333" s="117">
        <f t="shared" si="613"/>
        <v>0</v>
      </c>
      <c r="EI333" s="117">
        <f t="shared" si="656"/>
        <v>24417</v>
      </c>
      <c r="EJ333" s="117"/>
      <c r="EK333" s="117">
        <f t="shared" si="614"/>
        <v>0</v>
      </c>
      <c r="EL333" s="117">
        <f t="shared" si="657"/>
        <v>23047</v>
      </c>
      <c r="EM333" s="131">
        <f t="shared" si="658"/>
        <v>165451.66451399997</v>
      </c>
    </row>
    <row r="334" spans="1:150" ht="11.25" customHeight="1" x14ac:dyDescent="0.25">
      <c r="A334" s="130">
        <v>46063</v>
      </c>
      <c r="B334" s="185"/>
      <c r="C334" s="172">
        <v>4789</v>
      </c>
      <c r="D334" s="113"/>
      <c r="E334" s="114"/>
      <c r="F334" s="201"/>
      <c r="G334" s="116"/>
      <c r="H334" s="117"/>
      <c r="I334" s="118">
        <f t="shared" si="590"/>
        <v>0</v>
      </c>
      <c r="J334" s="119">
        <f t="shared" si="584"/>
        <v>184293</v>
      </c>
      <c r="K334" s="117"/>
      <c r="L334" s="118">
        <f t="shared" si="574"/>
        <v>0</v>
      </c>
      <c r="M334" s="119">
        <f t="shared" si="570"/>
        <v>281134</v>
      </c>
      <c r="N334" s="117"/>
      <c r="O334" s="118">
        <f t="shared" si="591"/>
        <v>0</v>
      </c>
      <c r="P334" s="119">
        <f t="shared" si="585"/>
        <v>178103</v>
      </c>
      <c r="Q334" s="117">
        <v>40000</v>
      </c>
      <c r="R334" s="117">
        <f t="shared" si="592"/>
        <v>0</v>
      </c>
      <c r="S334" s="117">
        <f t="shared" si="586"/>
        <v>59990</v>
      </c>
      <c r="T334" s="117"/>
      <c r="U334" s="117">
        <f t="shared" si="615"/>
        <v>0</v>
      </c>
      <c r="V334" s="117">
        <f t="shared" si="616"/>
        <v>53010.200000000004</v>
      </c>
      <c r="W334" s="121"/>
      <c r="X334" s="120">
        <f t="shared" si="593"/>
        <v>0</v>
      </c>
      <c r="Y334" s="117">
        <f t="shared" si="587"/>
        <v>8674.2999999999993</v>
      </c>
      <c r="Z334" s="117"/>
      <c r="AA334" s="121">
        <f t="shared" si="550"/>
        <v>0</v>
      </c>
      <c r="AB334" s="117">
        <f t="shared" si="617"/>
        <v>7108.5</v>
      </c>
      <c r="AC334" s="117"/>
      <c r="AD334" s="117">
        <f t="shared" si="575"/>
        <v>0</v>
      </c>
      <c r="AE334" s="117">
        <f t="shared" si="618"/>
        <v>5946.2</v>
      </c>
      <c r="AF334" s="117"/>
      <c r="AG334" s="116">
        <f t="shared" si="594"/>
        <v>0</v>
      </c>
      <c r="AH334" s="123">
        <f t="shared" si="619"/>
        <v>8286.2999999999993</v>
      </c>
      <c r="AI334" s="117"/>
      <c r="AJ334" s="121">
        <f t="shared" si="595"/>
        <v>0</v>
      </c>
      <c r="AK334" s="117">
        <f t="shared" si="620"/>
        <v>1023</v>
      </c>
      <c r="AL334" s="117"/>
      <c r="AM334" s="121">
        <f t="shared" si="596"/>
        <v>0</v>
      </c>
      <c r="AN334" s="117">
        <f t="shared" si="621"/>
        <v>23727.1</v>
      </c>
      <c r="AO334" s="117"/>
      <c r="AP334" s="121">
        <f t="shared" si="597"/>
        <v>0</v>
      </c>
      <c r="AQ334" s="117">
        <f t="shared" si="622"/>
        <v>11639.9</v>
      </c>
      <c r="AR334" s="117"/>
      <c r="AS334" s="121">
        <f t="shared" si="598"/>
        <v>0</v>
      </c>
      <c r="AT334" s="117">
        <f t="shared" si="623"/>
        <v>6275.6</v>
      </c>
      <c r="AU334" s="117"/>
      <c r="AV334" s="117">
        <f t="shared" si="624"/>
        <v>0</v>
      </c>
      <c r="AW334" s="122">
        <f t="shared" si="625"/>
        <v>8211.0400000000009</v>
      </c>
      <c r="AX334" s="117"/>
      <c r="AY334" s="117">
        <f t="shared" si="626"/>
        <v>0</v>
      </c>
      <c r="AZ334" s="117">
        <f t="shared" si="627"/>
        <v>1832.8</v>
      </c>
      <c r="BA334" s="117"/>
      <c r="BB334" s="121">
        <f t="shared" si="628"/>
        <v>0</v>
      </c>
      <c r="BC334" s="117">
        <f t="shared" si="629"/>
        <v>2791.8</v>
      </c>
      <c r="BD334" s="117"/>
      <c r="BE334" s="121">
        <f t="shared" si="630"/>
        <v>0</v>
      </c>
      <c r="BF334" s="117">
        <f t="shared" si="631"/>
        <v>97.800000000000352</v>
      </c>
      <c r="BG334" s="117"/>
      <c r="BH334" s="121">
        <f t="shared" si="589"/>
        <v>0</v>
      </c>
      <c r="BI334" s="117">
        <f t="shared" si="577"/>
        <v>3910.2000000000025</v>
      </c>
      <c r="BJ334" s="117"/>
      <c r="BK334" s="121">
        <f t="shared" si="632"/>
        <v>0</v>
      </c>
      <c r="BL334" s="117">
        <f t="shared" si="633"/>
        <v>5278.8</v>
      </c>
      <c r="BM334" s="117"/>
      <c r="BN334" s="121">
        <f t="shared" si="634"/>
        <v>0</v>
      </c>
      <c r="BO334" s="117">
        <f t="shared" si="635"/>
        <v>5536.9000000000005</v>
      </c>
      <c r="BP334" s="117"/>
      <c r="BQ334" s="121">
        <f t="shared" si="636"/>
        <v>0</v>
      </c>
      <c r="BR334" s="117">
        <f t="shared" si="637"/>
        <v>12257.999999999995</v>
      </c>
      <c r="BS334" s="117"/>
      <c r="BT334" s="117">
        <f t="shared" ref="BT334:BT397" si="659">IF(OR(D334="NPC06UZDB-YL020M",D334="NPC06UZDB-WT020C",D334="CO155E2-0ZC750",D334="CO155E2-09M008",D334="NPC06UZDB-BL011M",D334="NPC06UZDB-OR008M",D334="NPC06UZDB-WT450C",D334="NPC06UZDB-GN015M",D334="NPC06UZDB-RD015M",D334="NPC06UZDB-YL004M",D334="CO155E2-07C150",D334="NPC06UZDB-WT015C",D334="NPC06UZDB-GY350C",D334="NPC06UZDB-OR350C",D334="NPC06UZDB-YL003M",D334="CO155E2-0MC150 ",D334="NPC06UZDB-GY030M",D334="NPC06UZDB-YL250C",D334="CO155E2-09C050",D334="CO155E2-08C150",D334="NPC06UZDB-GN250C",D334="NPC06UZDB-BL250C",D334="NPC06UZDB-WT004M",D334="NPC06UZDB-RD150C",D334="NPC06UZDB-RD150C",D334="NPC06UZDB-BL009M",D334="NPC06UZDB-GY020C",D334="NPC06UZDB-GN020C",D334="NPC06UZDB-RD020C",D334="NPC06UZDB-YL020C",D334="NPC06UZDB-GY030M",D334="CO155E2-0MC250",D334="CO155E2-0MC150",D334="NPC06UZDB-BL020C",D334="NPC06UZDB-OR150C",D334="NPC06UZDB-BL012M",D334="NPC06UZDB-BK350C",D334="NPC06UZDB-GN350C",D334="NPC06UZDB-GN450C",D334="NPC06UZDB-GY350C",D334="NPC06UZDB-OR350C",D334="NPC06UZDB-YL350C",D334="CO155E2-0CM007",D334="NPC06UZDB-GN007M",D334="NPC06UZDB-GY150C",D334="NPC06UZDB-OR007M",D334="NPC06UZDB-BL015C",D334="NPC06UZDB-BL030C",D334="NPC06UZDB-BL013M",D334="NPC06UZDB-WT016M",D334="NPC06UZDB-WT025M",D334="CO155E2-0ZC050",D334="CO155E2-0ZC250",D334="CO155E2-0ZM009",D334="CO155E2-0ZM008",D334="CO155E2-0ZM006",D334="CO155E2-0ZM012",D334="NPC06UZDB-BK016M",D334="NPC06UZDB-BK011M",D334="NPC06UZDB-GY250C",D334="NPC06UZDB-GY007M",D334="CO155E2-07M015",D334="CO155E2-0ZM004",D334="CO155E2-09M004",D334="CO155E2-0CC050",D334="CO155E2-09M015",D334="CO155E2-0ZC150",D334="CO155E2-01M007",D334="CO155E2-07M010",D334="NPC06UZDB-YL050C",D334="NPC06UZDB-OR007M",D334="NPC06UZDB-GN050C",D334="NPC06UZDB-WT012M",D334="NPC06UZDB-GY006M",D334="NPC06UZDB-GY008M",D334="CO155E2-0ZM015",D334="NPC06UZDB-RD050C",D334="NPC06UZDB-RD150C",D334="NPC06UZDB-WT009M",D334="CO155E2-01M004",D334="NPC06UZDB-OR015M",D334="NPC06UZDB-GN750C",D334="NPC06UZDB-WT750C",D334="CO155E2-0MM010",D334="CO155E2-07M005",D334="CO155E2-07M007",D334="NPC06UZDB-BK750C",D334="CO155E2-07C050",D334="CO155E2-01M007",D334="CO155E2-0MC050",D334="NPC06UZDB-BK010M",D334="NPC06UZDB-BK150C",D334="NPC06UZDB-BK250C",D334="NPC06UZDB-RD750C",D334="NPC06UZDB-WT030M",D334="CO155E2-01C050",D334="CO155E2-08C750",D334="NPC06UZDB-WT050M",D334="NPC06UZDB-GY050C",D334="CO155E2-0ZM010",D334="NPC06UZDB-BK007M",D334="CO155E2-0CC250",D334="CO155E2-01C250",D334="NPC06UZDB-WT007M",D334="CO155E2-06C150",D334="NPC06UZDB-WT025M",D334="NPC06UZDB-WT025C",D334="NPC06UZDB-GY750C",D334="NPC06UZDB-WT250C",D334="CO155E2-09M010",D334="CO155E2-06M001",D334="CO155E2-0ZM005",D334="NPC06UZDB-YL010M",D334="NPC06UZDB-GN150C",D334="NPC06UZDB-RD005M",D334="NPC06UZDB-GY007M",D334="NPC06UZDB-GY020M",D334="NPC06UZDB-YL005M",D334="NPC06UZDB-YL007M",D334="NPC06UZDB-YL150C",D334="NPC06UZDB-OR750C",D334="CO155E2-0ZC150",D334="CO155E2-0ZM015",D334="NPC06UZDB-OR020M",D334="CO155E2-09M015",D334="CO155E2-0MM015",D334="CO155E2-01C150",D334="CO155E2-01C250",D334="CO155E2-01M015",D334="CO155E2-07C150",D334="CO155E2-08C250",D334="CO155E2-09C150",D334="CO155E2-0CC150",D334="CO155E2-0CM015",D334="CO155E2-01M003",D334="CO155E2-01M005",D334="NPC06UZDB-GN020M",D334="CO155E2-09M005",D334="NPC06UZDB-BK005M",D334="NPC06UZDB-BL020M",D334="NPC06UZDB-RD010M",D334="NPC06UZDB-RD020M",D334="CO155E2-08M015",D334="CO155E2-08C150",D334="CO155E2-01M001",D334="CO155E2-01M002",D334="CO155E2-06M003",D334="CO155E2-07M001",D334="CO155E2-09M003",D334="CO155E2-09M001",D334="CO155E2-09M007",D334="CO155E2-0ZM003",D334="CO155E2-0MM003",D334="CO155E2-0MM005",D334="CO155E2-0MM007",D334="CO155E2-0ZM007",D334="CO155E2-01M010",D334="NPC06UZDB-WT150C",D334="NPC06UZDB-WT050C",D334="NPC06UZDB-BL002M",D334="CO155E2-0CM010",D334="CO155E2-08F008",D334="CO155E2-08F005",D334="CO155E2-08C050",D334="NPC06UZDB-BL750C",D334="CO155E2-07M003",D334="NPC06UZDB-BL150C",D334="NPC06UZDB-BL020M",D334="NPC06UZDB-BL050C",D334="NPC06UZDB-BL008M",D334="NPC06UZDB-BL006M",D334="NPC06UZDB-GY450C",D334="NPC06UZDB-GY015M",D334="NPC06UZDB-GY150C",D334="NPC06UZDB-BL010M",D334="NPC06UZDB-GN010M",D334="NPC06UZDB-BK050C",D334="NPC06UZDB-GN125C",D334="NPC06UZDB-GN012M",D334="NPC06UZDB-BK001M",D334="NPC06UZDB-BL007M",D334="NPC06UZDB-GY450C",D334="NPC06UZDB-OR050C",D334="CO155E2-0MM001",D334="CO155E2-06M002",D334="CO155E2-0MM002",D334="NPC06UZDB-GN001M",D334="NPC06UZDB-GN002M",D334="NPC06UZDB-GN003M",D334="NPC06UZDB-GN004M",D334="NPC06UZDB-GN005M",D334="NPC06UZDB-GN006M",D334="NPC06UZDB-WT050C",D334="NPC06UZDB-OR001M",D334="NPC06UZDB-OR002M",D334="NPC06UZDB-OR003M",D334="NPC06UZDB-OR004M",D334="NPC06UZDB-OR005M",D334="NPC06UZDB-OR006M",D334="NPC06UZDB-OR010M",D334="CO155E2-07M002",D334="NPC06UZDB-RD001M",D334="NPC06UZDB-RD002M",D334="NPC06UZDB-RD002M",D334="NPC06UZDB-RD003M",D334="NPC06UZDB-RD004M",D334="CO155E2-0ZM001",D334="CO155E2-0ZM002",D334="NPC06UZDB-BK002M",D334="NPC06UZDB-BK003M",D334="NPC06UZDB-BL001M",D334="NPC06UZDB-BL002M",D334="NPC06UZDB-BL003M",D334="NPC06UZDB-BL004M",D334="NPC06UZDB-BL005M",D334="NPC06UZDB-BL015M",D334="NPC06UZDB-GY010M",D334="NPC06UZDB-GY001M",D334="NPC06UZDB-GY002M",D334="NPC06UZDB-GY003M",D334="NPC06UZDB-GY004M",D334="NPC06UZDB-GY005M",D334="NPC06UZDB-YL001M",D334="NPC06UZDB-YL002M",D334="NPC06UZDB-YL003M",D334="CO155E2-0CM001",D334="CO155E2-0CM002",D334="CO155E2-0CM003",D334="CO155E2-0CM004",D334="CO155E2-0CM005",D334="CO155E2-08M001",D334="CO155E2-08M002",D334="CO155E2-08M003",D334="CO155E2-08M004",D334="CO155E2-08M005",D334="CO155E2-08M006",D334="CO155E2-08M007",D334="CO155E2-08M008",D334="CO155E2-08M009",D334="CO155E2-08M010",D334="CO155E2-08M020",D334="CO155E2-0ZM001",D334="CO155E2-0ZM002",D334="CO155E2-09M002",D334="NPC06UZDB-WT001M",D334="NPC06UZDB-WT002M",D334="NPC06UZDB-WT003M",D334="NPC06UZDB-WT004M",D334="NPC06UZDB-WT005M",D334="NPC06UZDB-WT006M",D334="NPC06UZDB-WT008M",D334="NPC06UZDB-WT010M",D334="NPC06UZDB-WT015M",D334="NPC06UZDB-WT020M",),E334*2,0)</f>
        <v>0</v>
      </c>
      <c r="BU334" s="117">
        <f t="shared" si="580"/>
        <v>55393</v>
      </c>
      <c r="BV334" s="117"/>
      <c r="BW334" s="117">
        <f t="shared" ref="BW334:BW397" si="660">IF(OR(D334="CO155E2-0CM020",D334="NPC06UZDB-YL020M",D334="NPC06UZDB-OR050C",D334="NPC06UZDB-WT020C",D334="CO155E2-0ZC750",D334="CO155E2-09M008",D334="NPC06UZDB-BL011M",D334="NPC06UZDB-OR008M",D334="NPC06UZDB-WT450C",D334="NPC06UZDB-GN015M",D334="NPC06UZDB-RD015M",D334="NPC06UZDB-YL004M",D334="CO155E2-07C150",D334="NPC06UZDB-WT015C",D334="NPC06UZDB-GY350C",D334="NPC06UZDB-OR350C",D334="NPC06UZDB-YL003M",D334="CO155E2-0MC150 ",D334="NPC06UZDB-YL250C",D334="CO155E2-09C050",D334="NPC06UZDB-GN250C",D334="NPC06UZDB-BL250C",D334="NPC06UZDB-WT004M",D334="NPC06UZDB-RD150C",D334="NPC06UZDB-BL009M",D334="NPC06UZDB-GY020C",D334="NPC06UZDB-GN020C",D334="NPC06UZDB-RD020C",D334="NPC06UZDB-YL020C",D334="NPC06UZDB-GY030M",D334="CO155E2-0MC250",D334="CO155E2-0MC150",D334="NPC06UZDB-BL020C",D334="NPC06UZDB-OR150C",D334="NPC06UZDB-BL012M",D334="NPC06UZDB-BK350C",D334="NPC06UZDB-GN350C",D334="NPC06UZDB-GN450C",D334="NPC06UZDB-GY350C",D334="NPC06UZDB-OR350C",D334="NPC06UZDB-YL350C",D334="CO155E2-0CM007",D334="NPC06UZDB-GN007M",D334="NPC06UZDB-GY150C",D334="NPC06UZDB-BL015C",D334="NPC06UZDB-BL030C",D334="NPC06UZDB-BL013M",D334="NPC06UZDB-WT016M",D334="NPC06UZDB-WT025M",D334="CO155E2-0ZC050",D334="CO155E2-0ZC250",D334="CO155E2-0ZM009",D334="CO155E2-0ZM008",D334="CO155E2-0ZM006",D334="CO155E2-0ZM012",D334="NPC06UZDB-BK016M",D334="NPC06UZDB-BK011M",D334="NPC06UZDB-GY250C",D334="NPC06UZDB-GY007M",D334="CO155E2-07M015",D334="CO155E2-0ZM004",D334="CO155E2-09M004",D334="CO155E2-0CC050",D334="CO155E2-09M015",D334="CO155E2-0ZC150",D334="CO155E2-01M007",D334="CO155E2-07M010",D334="NPC06UZDB-YL050C",D334="NPC06UZDB-OR007M",D334="NPC06UZDB-GN050C",D334="NPC06UZDB-WT012M",D334="NPC06UZDB-GY006M",D334="NPC06UZDB-GY008M",D334="CO155E2-0ZM015",D334="NPC06UZDB-RD050C",D334="NPC06UZDB-RD150C",D334="NPC06UZDB-WT009M",D334="CO155E2-01M004",D334="NPC06UZDB-OR015M",D334="NPC06UZDB-GN750C",D334="NPC06UZDB-WT750C",D334="CO155E2-0MM010",D334="CO155E2-07M005",D334="CO155E2-07M007",D334="NPC06UZDB-BK750C",D334="CO155E2-07C050",D334="CO155E2-01M007",D334="CO155E2-0MC050",D334="NPC06UZDB-BK010M",D334="NPC06UZDB-BK150C",D334="NPC06UZDB-BK250C",D334="NPC06UZDB-RD750C",D334="NPC06UZDB-WT030M",D334="CO155E2-01C050",D334="CO155E2-08C750",D334="NPC06UZDB-WT050M",D334="NPC06UZDB-GY050C",D334="CO155E2-0ZM010",D334="NPC06UZDB-BK007M",D334="CO155E2-0CC250",D334="NPC06UZDB-WT007M",D334="CO155E2-06C150",D334="NPC06UZDB-WT025M",D334="NPC06UZDB-WT025C",D334="NPC06UZDB-GY750C",D334="NPC06UZDB-WT250C",D334="CO155E2-09M010",D334="CO155E2-06M001",D334="CO155E2-0ZM005",D334="NPC06UZDB-YL010M",D334="NPC06UZDB-GN150C",D334="NPC06UZDB-RD005M",D334="NPC06UZDB-GY007M",D334="NPC06UZDB-GY020M",D334="NPC06UZDB-YL005M",D334="NPC06UZDB-YL007M",D334="NPC06UZDB-YL150C",D334="NPC06UZDB-OR750C",D334="CO155E2-0ZC150",D334="CO155E2-0ZM015",D334="NPC06UZDB-OR020M",D334="CO155E2-09M015",D334="CO155E2-0MM015",D334="CO155E2-01C150",D334="CO155E2-01C250",D334="CO155E2-01M015",D334="CO155E2-07C150",D334="CO155E2-08C250",D334="CO155E2-09C150",D334="CO155E2-0CC150",D334="CO155E2-0CM015",D334="CO155E2-01M003",D334="CO155E2-01M005",D334="NPC06UZDB-GN020M",D334="CO155E2-09M005",D334="NPC06UZDB-BK005M",D334="NPC06UZDB-BL020M",D334="NPC06UZDB-RD010M",D334="NPC06UZDB-RD020M",D334="CO155E2-08M015",D334="CO155E2-08C150",D334="CO155E2-01M001",D334="CO155E2-01M002",D334="CO155E2-06M003",D334="CO155E2-07M001",D334="CO155E2-09M003",D334="CO155E2-09M001",D334="CO155E2-09M007",D334="CO155E2-0ZM003",D334="CO155E2-0MM003",D334="CO155E2-0MM005",D334="CO155E2-0MM007",D334="CO155E2-0ZM007",D334="CO155E2-01M010",D334="NPC06UZDB-WT150C",D334="NPC06UZDB-WT050C",D334="CO155E2-0CM010",D334="CO155E2-08F008",D334="CO155E2-08F005",D334="CO155E2-08C050",D334="NPC06UZDB-BL750C",D334="CO155E2-07M003",D334="NPC06UZDB-BL150C",D334="NPC06UZDB-BL020M",D334="NPC06UZDB-BL050C",D334="NPC06UZDB-BL008M",D334="NPC06UZDB-BL006M",D334="NPC06UZDB-GY450C",D334="NPC06UZDB-GY015M",D334="NPC06UZDB-GY150C",D334="NPC06UZDB-BL010M",D334="NPC06UZDB-GN010M",D334="NPC06UZDB-BK050C",D334="NPC06UZDB-GN125C",D334="NPC06UZDB-GN012M",D334="NPC06UZDB-BK001M",D334="NPC06UZDB-BL007M",D334="NPC06UZDB-GY450C",D334="NPC06UZDB-OR050C",D334="CO155E2-0MM001",D334="CO155E2-06M002",D334="CO155E2-0MM002",D334="NPC06UZDB-GN001M",D334="NPC06UZDB-GN002M",D334="NPC06UZDB-GN003M",D334="NPC06UZDB-GN004M",D334="NPC06UZDB-GN005M",D334="NPC06UZDB-GN006M",D334="NPC06UZDB-WT050C",D334="NPC06UZDB-OR001M",D334="NPC06UZDB-OR002M",D334="NPC06UZDB-OR003M",D334="NPC06UZDB-OR004M",D334="NPC06UZDB-OR005M",D334="NPC06UZDB-OR006M",D334="NPC06UZDB-OR010M",D334="CO155E2-07M002",D334="NPC06UZDB-RD001M",D334="NPC06UZDB-RD002M",D334="NPC06UZDB-RD002M",D334="NPC06UZDB-RD003M",D334="NPC06UZDB-RD004M",D334="CO155E2-0ZM001",D334="CO155E2-0ZM002",D334="NPC06UZDB-BK002M",D334="NPC06UZDB-BK003M",D334="NPC06UZDB-BL001M",D334="NPC06UZDB-BL002M",D334="NPC06UZDB-BL003M",D334="NPC06UZDB-BL004M",D334="NPC06UZDB-BL005M",D334="NPC06UZDB-BL015M",D334="NPC06UZDB-GY010M",D334="NPC06UZDB-GY001M",D334="NPC06UZDB-GY002M",D334="NPC06UZDB-GY003M",D334="NPC06UZDB-GY004M",D334="NPC06UZDB-GY005M",D334="NPC06UZDB-YL001M",D334="NPC06UZDB-YL002M",D334="NPC06UZDB-YL003M",D334="CO155E2-0CM001",D334="CO155E2-0CM002",D334="CO155E2-0CM003",D334="CO155E2-0CM004",D334="CO155E2-0CM005",D334="CO155E2-08M001",D334="CO155E2-08M002",D334="CO155E2-08M003",D334="CO155E2-08M004",D334="CO155E2-08M005",D334="CO155E2-08M006",D334="CO155E2-08M007",D334="CO155E2-08M008",D334="CO155E2-08M009",D334="CO155E2-08M010",D334="CO155E2-08M020",D334="CO155E2-0ZM001",D334="CO155E2-0ZM002",D334="CO155E2-09M002",D334="NPC06UZDB-WT001M",D334="NPC06UZDB-WT002M",D334="NPC06UZDB-WT003M",D334="NPC06UZDB-WT004M",D334="NPC06UZDB-WT005M",D334="NPC06UZDB-WT006M",D334="NPC06UZDB-WT008M",D334="NPC06UZDB-WT010M",D334="NPC06UZDB-WT015M",D334="NPC06UZDB-WT020M",),E334*2,0)</f>
        <v>0</v>
      </c>
      <c r="BX334" s="117">
        <f t="shared" ref="BX334:BX339" si="661">+BX333+BV334-BW334</f>
        <v>39131</v>
      </c>
      <c r="BY334" s="117"/>
      <c r="BZ334" s="117">
        <f t="shared" ref="BZ334:BZ397" si="662">IF(OR(D334="CO155E2-0CM020",D334="NPC06UZDB-YL020M",D334="NPC06UZDB-OR050C",D334="NPC06UZDB-WT020C",D334="CO155E2-0ZC750",D334="CO155E2-09M008",D334="NPC06UZDB-BL011M",D334="NPC06UZDB-OR008M",D334="NPC06UZDB-WT450C",D334="NPC06UZDB-GN015M",D334="NPC06UZDB-RD015M",D334="NPC06UZDB-YL004M",D334="CO155E2-07C150",D334="NPC06UZDB-WT015C",D334="NPC06UZDB-GY350C",D334="NPC06UZDB-OR350C",D334="NPC06UZDB-YL003M",D334="CO155E2-0MC150 ",D334="NPC06UZDB-YL250C",D334="CO155E2-09C050",D334="NPC06UZDB-GN250C",D334="NPC06UZDB-BL250C",D334="NPC06UZDB-WT004M",D334="NPC06UZDB-BL009M",D334="NPC06UZDB-GY020C",D334="NPC06UZDB-GN020C",D334="NPC06UZDB-RD020C",D334="NPC06UZDB-YL020C",D334="NPC06UZDB-GY030M",D334="CO155E2-0MC250",D334="CO155E2-0MC150",D334="NPC06UZDB-BL020C",D334="NPC06UZDB-OR150C",D334="NPC06UZDB-BL012M",D334="NPC06UZDB-BK350C",D334="NPC06UZDB-GN350C",D334="NPC06UZDB-GN450C",D334="NPC06UZDB-GY350C",D334="NPC06UZDB-OR350C",D334="NPC06UZDB-YL350C",D334="CO155E2-0CM007",D334="NPC06UZDB-GN007M",D334="NPC06UZDB-GY150C",D334="NPC06UZDB-BL015C",D334="NPC06UZDB-BL030C",D334="NPC06UZDB-BL013M",D334="NPC06UZDB-WT016M",D334="CO155E2-0ZC050",D334="CO155E2-0ZC250",D334="CO155E2-0ZM009",D334="CO155E2-0ZM008",D334="CO155E2-0ZM006",D334="CO155E2-0ZM012",D334="NPC06UZDB-BK016M",D334="NPC06UZDB-BK011M",D334="NPC06UZDB-GY250C",D334="NPC06UZDB-GY007M",D334="CO155E2-07M015",D334="CO155E2-0ZM004",D334="CO155E2-09M004",D334="CO155E2-0CC050",D334="CO155E2-09M015",D334="CO155E2-0ZC150",D334="CO155E2-01M007",D334="CO155E2-07M010",D334="NPC06UZDB-YL050C",D334="NPC06UZDB-OR007M",D334="NPC06UZDB-GN050C",D334="NPC06UZDB-WT012M",D334="NPC06UZDB-GY006M",D334="NPC06UZDB-GY008M",D334="CO155E2-0ZM015",D334="NPC06UZDB-RD050C",D334="NPC06UZDB-RD150C",D334="NPC06UZDB-WT009M",D334="CO155E2-01M004",D334="NPC06UZDB-OR015M",D334="NPC06UZDB-GN750C",D334="NPC06UZDB-WT750C",D334="CO155E2-0MM010",D334="CO155E2-07M005",D334="CO155E2-07M007",D334="NPC06UZDB-BK750C",D334="CO155E2-07C050",D334="CO155E2-01M007",D334="CO155E2-0MC050",D334="NPC06UZDB-BK010M",D334="NPC06UZDB-BK150C",D334="NPC06UZDB-BK250C",D334="NPC06UZDB-RD750C",D334="NPC06UZDB-WT030M",D334="CO155E2-01C050",D334="CO155E2-08C750",D334="NPC06UZDB-WT050M",D334="NPC06UZDB-GY050C",D334="CO155E2-0ZM010",D334="NPC06UZDB-BK007M",D334="CO155E2-0CC250",D334="NPC06UZDB-WT007M",D334="CO155E2-06C150",D334="NPC06UZDB-WT025M",D334="NPC06UZDB-WT025C",D334="NPC06UZDB-GY750C",D334="NPC06UZDB-WT250C",D334="CO155E2-09M010",D334="CO155E2-06M001",D334="CO155E2-0ZM005",D334="NPC06UZDB-YL010M",D334="NPC06UZDB-GN150C",D334="NPC06UZDB-RD005M",D334="NPC06UZDB-GY007M",D334="NPC06UZDB-GY020M",D334="NPC06UZDB-YL005M",D334="NPC06UZDB-YL007M",D334="NPC06UZDB-YL150C",D334="NPC06UZDB-OR750C",D334="CO155E2-0ZC150",D334="CO155E2-0ZM015",D334="NPC06UZDB-OR020M",D334="CO155E2-09M015",D334="CO155E2-0MM015",D334="CO155E2-01C150",D334="CO155E2-01C250",D334="CO155E2-01M015",D334="CO155E2-07C150",D334="CO155E2-08C250",D334="CO155E2-09C150",D334="CO155E2-0CC150",D334="CO155E2-0CM015",D334="CO155E2-01M003",D334="CO155E2-01M005",D334="NPC06UZDB-GN020M",D334="CO155E2-09M005",D334="NPC06UZDB-BK005M",D334="NPC06UZDB-BL020M",D334="NPC06UZDB-RD010M",D334="NPC06UZDB-RD020M",D334="CO155E2-08M015",D334="CO155E2-08C150",D334="CO155E2-01M001",D334="CO155E2-01M002",D334="CO155E2-06M003",D334="CO155E2-07M001",D334="CO155E2-09M003",D334="CO155E2-09M001",D334="CO155E2-09M007",D334="CO155E2-0ZM003",D334="CO155E2-0MM003",D334="CO155E2-0MM005",D334="CO155E2-0MM007",D334="CO155E2-0ZM007",D334="CO155E2-01M010",D334="NPC06UZDB-WT150C",D334="NPC06UZDB-WT050C",D334="CO155E2-0CM010",D334="CO155E2-08F008",D334="CO155E2-08F005",D334="CO155E2-08C050",D334="NPC06UZDB-BL750C",D334="CO155E2-07M003",D334="NPC06UZDB-BL150C",D334="NPC06UZDB-BL020M",D334="NPC06UZDB-BL050C",D334="NPC06UZDB-BL008M",D334="NPC06UZDB-BL006M",D334="NPC06UZDB-GY450C",D334="NPC06UZDB-GY015M",D334="NPC06UZDB-GY150C",D334="NPC06UZDB-BL010M",D334="NPC06UZDB-GN010M",D334="NPC06UZDB-BK050C",D334="NPC06UZDB-GN125C",D334="NPC06UZDB-GN012M",D334="NPC06UZDB-BK001M",D334="NPC06UZDB-BL007M",D334="NPC06UZDB-GY450C",D334="NPC06UZDB-OR050C",D334="CO155E2-0MM001",D334="CO155E2-06M002",D334="CO155E2-0MM002",D334="NPC06UZDB-GN001M",D334="NPC06UZDB-GN002M",D334="NPC06UZDB-GN003M",D334="NPC06UZDB-GN004M",D334="NPC06UZDB-GN005M",D334="NPC06UZDB-GN006M",D334="NPC06UZDB-WT050C",D334="NPC06UZDB-OR001M",D334="NPC06UZDB-OR002M",D334="NPC06UZDB-OR003M",D334="NPC06UZDB-OR004M",D334="NPC06UZDB-OR005M",D334="NPC06UZDB-OR006M",D334="NPC06UZDB-OR010M",D334="CO155E2-07M002",D334="NPC06UZDB-RD001M",D334="NPC06UZDB-RD002M",D334="NPC06UZDB-RD002M",D334="NPC06UZDB-RD003M",D334="NPC06UZDB-RD004M",D334="CO155E2-0ZM001",D334="CO155E2-0ZM002",D334="NPC06UZDB-BK002M",D334="NPC06UZDB-BK003M",D334="NPC06UZDB-BL001M",D334="NPC06UZDB-BL002M",D334="NPC06UZDB-BL003M",D334="NPC06UZDB-BL004M",D334="NPC06UZDB-BL005M",D334="NPC06UZDB-BL015M",D334="NPC06UZDB-GY010M",D334="NPC06UZDB-GY001M",D334="NPC06UZDB-GY002M",D334="NPC06UZDB-GY003M",D334="NPC06UZDB-GY004M",D334="NPC06UZDB-GY005M",D334="NPC06UZDB-YL001M",D334="NPC06UZDB-YL002M",D334="NPC06UZDB-YL003M",D334="CO155E2-0CM001",D334="CO155E2-0CM002",D334="CO155E2-0CM003",D334="CO155E2-0CM004",D334="CO155E2-0CM005",D334="CO155E2-08M001",D334="CO155E2-08M002",D334="CO155E2-08M003",D334="CO155E2-08M004",D334="CO155E2-08M005",D334="CO155E2-08M006",D334="CO155E2-08M007",D334="CO155E2-08M008",D334="CO155E2-08M009",D334="CO155E2-08M010",D334="CO155E2-08M020",D334="CO155E2-0ZM001",D334="CO155E2-0ZM002",D334="CO155E2-09M002",D334="NPC06UZDB-WT001M",D334="NPC06UZDB-WT002M",D334="NPC06UZDB-WT003M",D334="NPC06UZDB-WT004M",D334="NPC06UZDB-WT005M",D334="NPC06UZDB-WT006M",D334="NPC06UZDB-WT008M",D334="NPC06UZDB-WT010M",D334="NPC06UZDB-WT015M",D334="NPC06UZDB-WT020M",),E334*2,0)</f>
        <v>0</v>
      </c>
      <c r="CA334" s="117">
        <f t="shared" si="582"/>
        <v>49467</v>
      </c>
      <c r="CB334" s="117"/>
      <c r="CC334" s="117">
        <f t="shared" si="638"/>
        <v>0</v>
      </c>
      <c r="CD334" s="117">
        <f t="shared" si="583"/>
        <v>7675.25</v>
      </c>
      <c r="CE334" s="117"/>
      <c r="CF334" s="117">
        <f t="shared" si="639"/>
        <v>0</v>
      </c>
      <c r="CG334" s="117">
        <f t="shared" si="640"/>
        <v>6982.9</v>
      </c>
      <c r="CH334" s="117"/>
      <c r="CI334" s="117">
        <f t="shared" si="602"/>
        <v>0</v>
      </c>
      <c r="CJ334" s="117">
        <f t="shared" si="641"/>
        <v>8750</v>
      </c>
      <c r="CK334" s="117"/>
      <c r="CL334" s="121">
        <f t="shared" si="642"/>
        <v>0</v>
      </c>
      <c r="CM334" s="123">
        <f t="shared" si="643"/>
        <v>4864</v>
      </c>
      <c r="CN334" s="117"/>
      <c r="CO334" s="121">
        <f t="shared" ref="CO334:CO339" si="663">IF(OR(D334="NPC6AUZDB-BK002M",D334="NPC6AUZDB-BK010M",D334="NPC6AUZDB-BK003M",D334="NPC6AUZDB-BK001M",),E334*(F334+0.1),0)</f>
        <v>0</v>
      </c>
      <c r="CP334" s="123">
        <f t="shared" si="644"/>
        <v>3955</v>
      </c>
      <c r="CQ334" s="117"/>
      <c r="CR334" s="121">
        <f t="shared" ref="CR334:CR339" si="664">IF(OR(D334="NPC6AUZDB-RD005M",D334="NPC6AUZDB-RD025C",D334="NPC6AUZDB-RD002M",D334="NPC6AUZDB-RD003M",D334="NPC6AUZDB-RD001M",),E334*(F334+0.1),0)</f>
        <v>0</v>
      </c>
      <c r="CS334" s="123">
        <f t="shared" si="571"/>
        <v>6656</v>
      </c>
      <c r="CT334" s="117"/>
      <c r="CU334" s="121">
        <f t="shared" ref="CU334:CU339" si="665">IF(OR(D334="NPC6AUZDB-OR002M",D334="NPC6AUZDB-RD003M",D334="NPC6AUZDB-RD001M",),E334*(F334+0.1),0)</f>
        <v>0</v>
      </c>
      <c r="CV334" s="123">
        <f t="shared" si="645"/>
        <v>7769</v>
      </c>
      <c r="CW334" s="117"/>
      <c r="CX334" s="117">
        <f t="shared" ref="CX334:CX339" si="666">IF(OR(D334="NPC6AUZDB-GY030C",D334="NPC6AUZDA-GY003M",D325="NPC6AUZDA-GY003M",D334="NPC6AUZDB-GY150C",D334="NPC6AUZDB-GY010M",D334="NPC6AUZDB-GY001M",D334="NPC6AUZDB-GY005M",D334="NPC6AUZDA-GY020M",D334="NPC6AUZDB-GY003M",D334="NPC6AUZDB-GY002M",),E334*(F334+0.1),0)</f>
        <v>0</v>
      </c>
      <c r="CY334" s="116">
        <f t="shared" si="563"/>
        <v>6582</v>
      </c>
      <c r="CZ334" s="123"/>
      <c r="DA334" s="117">
        <f t="shared" si="646"/>
        <v>0</v>
      </c>
      <c r="DB334" s="117">
        <f t="shared" ref="DB334:DB339" si="667">+DB333+CZ334-DA334</f>
        <v>37956</v>
      </c>
      <c r="DC334" s="117"/>
      <c r="DD334" s="117">
        <f t="shared" si="647"/>
        <v>0</v>
      </c>
      <c r="DE334" s="117">
        <f t="shared" ref="DE334:DE339" si="668">+DE333+DC334-DD334</f>
        <v>34727</v>
      </c>
      <c r="DF334" s="117"/>
      <c r="DG334" s="120">
        <f t="shared" si="648"/>
        <v>0</v>
      </c>
      <c r="DH334" s="117">
        <f t="shared" si="588"/>
        <v>120034</v>
      </c>
      <c r="DI334" s="117"/>
      <c r="DJ334" s="117">
        <f t="shared" si="605"/>
        <v>0</v>
      </c>
      <c r="DK334" s="117">
        <f t="shared" si="649"/>
        <v>2520</v>
      </c>
      <c r="DL334" s="211"/>
      <c r="DM334" s="207">
        <f t="shared" si="606"/>
        <v>0</v>
      </c>
      <c r="DN334" s="125">
        <f t="shared" si="607"/>
        <v>0</v>
      </c>
      <c r="DO334" s="126"/>
      <c r="DP334" s="127">
        <f t="shared" ref="DP334:DP339" si="669">IF(OR(D334="CO17772-0CC050",D334="CO17772-0CM015",D334="CO17772-0CM007",D334="CO17772-0CM005",D334="CO17772-0CM007",D334="CO17772-0CM007",D334="CO17772-0CM010",D334="CO17772-0CM003",D334="CO17772-0MM015",D334="CO17772-0CM002",D334=959305,D334="CO17772-0CM001",),E334*(F334+0.15),0)</f>
        <v>0</v>
      </c>
      <c r="DQ334" s="128">
        <f t="shared" si="650"/>
        <v>7022.5</v>
      </c>
      <c r="DR334" s="126"/>
      <c r="DS334" s="127">
        <f t="shared" si="609"/>
        <v>0</v>
      </c>
      <c r="DT334" s="128">
        <f t="shared" si="651"/>
        <v>4846</v>
      </c>
      <c r="DU334" s="126"/>
      <c r="DV334" s="127">
        <f t="shared" si="610"/>
        <v>0</v>
      </c>
      <c r="DW334" s="128">
        <f t="shared" si="652"/>
        <v>4835</v>
      </c>
      <c r="DX334" s="126"/>
      <c r="DY334" s="124">
        <f t="shared" si="611"/>
        <v>0</v>
      </c>
      <c r="DZ334" s="125">
        <f t="shared" si="653"/>
        <v>523</v>
      </c>
      <c r="EA334" s="124"/>
      <c r="EB334" s="124">
        <f t="shared" si="612"/>
        <v>0</v>
      </c>
      <c r="EC334" s="129">
        <f t="shared" si="654"/>
        <v>369</v>
      </c>
      <c r="ED334" s="126"/>
      <c r="EE334" s="127">
        <f t="shared" si="568"/>
        <v>0</v>
      </c>
      <c r="EF334" s="128">
        <f t="shared" si="655"/>
        <v>4769</v>
      </c>
      <c r="EG334" s="117"/>
      <c r="EH334" s="117">
        <f t="shared" si="613"/>
        <v>0</v>
      </c>
      <c r="EI334" s="117">
        <f t="shared" si="656"/>
        <v>24417</v>
      </c>
      <c r="EJ334" s="117"/>
      <c r="EK334" s="117">
        <f t="shared" si="614"/>
        <v>0</v>
      </c>
      <c r="EL334" s="117">
        <f t="shared" si="657"/>
        <v>23047</v>
      </c>
      <c r="EM334" s="131">
        <f t="shared" si="658"/>
        <v>167196.66451399997</v>
      </c>
    </row>
    <row r="335" spans="1:150" s="134" customFormat="1" ht="11.25" customHeight="1" x14ac:dyDescent="0.25">
      <c r="A335" s="130">
        <v>46063</v>
      </c>
      <c r="B335" s="185"/>
      <c r="C335" s="172">
        <v>4886</v>
      </c>
      <c r="D335" s="113"/>
      <c r="E335" s="114"/>
      <c r="F335" s="201"/>
      <c r="G335" s="116"/>
      <c r="H335" s="117"/>
      <c r="I335" s="118">
        <f t="shared" si="590"/>
        <v>0</v>
      </c>
      <c r="J335" s="119">
        <f t="shared" si="584"/>
        <v>184293</v>
      </c>
      <c r="K335" s="117"/>
      <c r="L335" s="118">
        <f t="shared" si="574"/>
        <v>0</v>
      </c>
      <c r="M335" s="119">
        <f t="shared" si="570"/>
        <v>281134</v>
      </c>
      <c r="N335" s="117"/>
      <c r="O335" s="118">
        <f t="shared" si="591"/>
        <v>0</v>
      </c>
      <c r="P335" s="119">
        <f t="shared" si="585"/>
        <v>178103</v>
      </c>
      <c r="Q335" s="117"/>
      <c r="R335" s="117">
        <f t="shared" si="592"/>
        <v>0</v>
      </c>
      <c r="S335" s="117">
        <f t="shared" si="586"/>
        <v>59990</v>
      </c>
      <c r="T335" s="117"/>
      <c r="U335" s="117">
        <f t="shared" si="615"/>
        <v>0</v>
      </c>
      <c r="V335" s="117">
        <f t="shared" si="616"/>
        <v>53010.200000000004</v>
      </c>
      <c r="W335" s="121"/>
      <c r="X335" s="120">
        <f t="shared" si="593"/>
        <v>0</v>
      </c>
      <c r="Y335" s="117">
        <f t="shared" si="587"/>
        <v>8674.2999999999993</v>
      </c>
      <c r="Z335" s="117"/>
      <c r="AA335" s="121">
        <f t="shared" si="550"/>
        <v>0</v>
      </c>
      <c r="AB335" s="117">
        <f t="shared" si="617"/>
        <v>7108.5</v>
      </c>
      <c r="AC335" s="117"/>
      <c r="AD335" s="117">
        <f t="shared" si="575"/>
        <v>0</v>
      </c>
      <c r="AE335" s="117">
        <f t="shared" si="618"/>
        <v>5946.2</v>
      </c>
      <c r="AF335" s="117"/>
      <c r="AG335" s="116">
        <f t="shared" si="594"/>
        <v>0</v>
      </c>
      <c r="AH335" s="123">
        <f t="shared" si="619"/>
        <v>8286.2999999999993</v>
      </c>
      <c r="AI335" s="117"/>
      <c r="AJ335" s="121">
        <f t="shared" si="595"/>
        <v>0</v>
      </c>
      <c r="AK335" s="117">
        <f t="shared" si="620"/>
        <v>1023</v>
      </c>
      <c r="AL335" s="117"/>
      <c r="AM335" s="121">
        <f t="shared" si="596"/>
        <v>0</v>
      </c>
      <c r="AN335" s="117">
        <f t="shared" si="621"/>
        <v>23727.1</v>
      </c>
      <c r="AO335" s="117"/>
      <c r="AP335" s="121">
        <f t="shared" si="597"/>
        <v>0</v>
      </c>
      <c r="AQ335" s="117">
        <f t="shared" si="622"/>
        <v>11639.9</v>
      </c>
      <c r="AR335" s="117"/>
      <c r="AS335" s="121">
        <f t="shared" si="598"/>
        <v>0</v>
      </c>
      <c r="AT335" s="117">
        <f t="shared" si="623"/>
        <v>6275.6</v>
      </c>
      <c r="AU335" s="117"/>
      <c r="AV335" s="117">
        <f t="shared" si="624"/>
        <v>0</v>
      </c>
      <c r="AW335" s="122">
        <f t="shared" si="625"/>
        <v>8211.0400000000009</v>
      </c>
      <c r="AX335" s="117"/>
      <c r="AY335" s="117">
        <f t="shared" si="626"/>
        <v>0</v>
      </c>
      <c r="AZ335" s="117">
        <f t="shared" si="627"/>
        <v>1832.8</v>
      </c>
      <c r="BA335" s="117"/>
      <c r="BB335" s="121">
        <f t="shared" si="628"/>
        <v>0</v>
      </c>
      <c r="BC335" s="117">
        <f t="shared" si="629"/>
        <v>2791.8</v>
      </c>
      <c r="BD335" s="117"/>
      <c r="BE335" s="121">
        <f t="shared" si="630"/>
        <v>0</v>
      </c>
      <c r="BF335" s="117">
        <f t="shared" si="631"/>
        <v>97.800000000000352</v>
      </c>
      <c r="BG335" s="117"/>
      <c r="BH335" s="121">
        <f t="shared" si="589"/>
        <v>0</v>
      </c>
      <c r="BI335" s="117">
        <f t="shared" si="577"/>
        <v>3910.2000000000025</v>
      </c>
      <c r="BJ335" s="117"/>
      <c r="BK335" s="121">
        <f t="shared" si="632"/>
        <v>0</v>
      </c>
      <c r="BL335" s="117">
        <f t="shared" si="633"/>
        <v>5278.8</v>
      </c>
      <c r="BM335" s="117"/>
      <c r="BN335" s="121">
        <f t="shared" si="634"/>
        <v>0</v>
      </c>
      <c r="BO335" s="117">
        <f t="shared" si="635"/>
        <v>5536.9000000000005</v>
      </c>
      <c r="BP335" s="117"/>
      <c r="BQ335" s="121">
        <f t="shared" si="636"/>
        <v>0</v>
      </c>
      <c r="BR335" s="117">
        <f t="shared" si="637"/>
        <v>12257.999999999995</v>
      </c>
      <c r="BS335" s="117"/>
      <c r="BT335" s="117">
        <f t="shared" si="659"/>
        <v>0</v>
      </c>
      <c r="BU335" s="117">
        <f t="shared" si="580"/>
        <v>55393</v>
      </c>
      <c r="BV335" s="117"/>
      <c r="BW335" s="117">
        <f t="shared" si="660"/>
        <v>0</v>
      </c>
      <c r="BX335" s="117">
        <f t="shared" si="661"/>
        <v>39131</v>
      </c>
      <c r="BY335" s="117"/>
      <c r="BZ335" s="117">
        <f t="shared" si="662"/>
        <v>0</v>
      </c>
      <c r="CA335" s="117">
        <f t="shared" si="582"/>
        <v>49467</v>
      </c>
      <c r="CB335" s="117"/>
      <c r="CC335" s="117">
        <f t="shared" si="638"/>
        <v>0</v>
      </c>
      <c r="CD335" s="117">
        <f t="shared" si="583"/>
        <v>7675.25</v>
      </c>
      <c r="CE335" s="117"/>
      <c r="CF335" s="117">
        <f t="shared" si="639"/>
        <v>0</v>
      </c>
      <c r="CG335" s="117">
        <f t="shared" si="640"/>
        <v>6982.9</v>
      </c>
      <c r="CH335" s="117"/>
      <c r="CI335" s="117">
        <f t="shared" si="602"/>
        <v>0</v>
      </c>
      <c r="CJ335" s="117">
        <f t="shared" si="641"/>
        <v>8750</v>
      </c>
      <c r="CK335" s="117"/>
      <c r="CL335" s="121">
        <f t="shared" si="642"/>
        <v>0</v>
      </c>
      <c r="CM335" s="123">
        <f t="shared" si="643"/>
        <v>4864</v>
      </c>
      <c r="CN335" s="117"/>
      <c r="CO335" s="121">
        <f t="shared" si="663"/>
        <v>0</v>
      </c>
      <c r="CP335" s="123">
        <f t="shared" si="644"/>
        <v>3955</v>
      </c>
      <c r="CQ335" s="117"/>
      <c r="CR335" s="121">
        <f t="shared" si="664"/>
        <v>0</v>
      </c>
      <c r="CS335" s="123">
        <f t="shared" si="571"/>
        <v>6656</v>
      </c>
      <c r="CT335" s="117"/>
      <c r="CU335" s="121">
        <f t="shared" si="665"/>
        <v>0</v>
      </c>
      <c r="CV335" s="123">
        <f t="shared" si="645"/>
        <v>7769</v>
      </c>
      <c r="CW335" s="117"/>
      <c r="CX335" s="117">
        <f t="shared" si="666"/>
        <v>0</v>
      </c>
      <c r="CY335" s="116">
        <f t="shared" si="563"/>
        <v>6582</v>
      </c>
      <c r="CZ335" s="123">
        <v>50000</v>
      </c>
      <c r="DA335" s="117">
        <f t="shared" si="646"/>
        <v>0</v>
      </c>
      <c r="DB335" s="117">
        <f t="shared" si="667"/>
        <v>87956</v>
      </c>
      <c r="DC335" s="117"/>
      <c r="DD335" s="117">
        <f t="shared" si="647"/>
        <v>0</v>
      </c>
      <c r="DE335" s="117">
        <f t="shared" si="668"/>
        <v>34727</v>
      </c>
      <c r="DF335" s="117"/>
      <c r="DG335" s="120">
        <f t="shared" si="648"/>
        <v>0</v>
      </c>
      <c r="DH335" s="117">
        <f t="shared" si="588"/>
        <v>120034</v>
      </c>
      <c r="DI335" s="117"/>
      <c r="DJ335" s="117">
        <f t="shared" si="605"/>
        <v>0</v>
      </c>
      <c r="DK335" s="117">
        <f t="shared" si="649"/>
        <v>2520</v>
      </c>
      <c r="DL335" s="211"/>
      <c r="DM335" s="207">
        <f t="shared" si="606"/>
        <v>0</v>
      </c>
      <c r="DN335" s="125">
        <f t="shared" si="607"/>
        <v>0</v>
      </c>
      <c r="DO335" s="126"/>
      <c r="DP335" s="127">
        <f t="shared" si="669"/>
        <v>0</v>
      </c>
      <c r="DQ335" s="128">
        <f t="shared" si="650"/>
        <v>7022.5</v>
      </c>
      <c r="DR335" s="126"/>
      <c r="DS335" s="127">
        <f t="shared" si="609"/>
        <v>0</v>
      </c>
      <c r="DT335" s="128">
        <f t="shared" si="651"/>
        <v>4846</v>
      </c>
      <c r="DU335" s="126"/>
      <c r="DV335" s="127">
        <f t="shared" si="610"/>
        <v>0</v>
      </c>
      <c r="DW335" s="128">
        <f t="shared" si="652"/>
        <v>4835</v>
      </c>
      <c r="DX335" s="126"/>
      <c r="DY335" s="124">
        <f t="shared" si="611"/>
        <v>0</v>
      </c>
      <c r="DZ335" s="125">
        <f t="shared" si="653"/>
        <v>523</v>
      </c>
      <c r="EA335" s="124"/>
      <c r="EB335" s="124">
        <f t="shared" si="612"/>
        <v>0</v>
      </c>
      <c r="EC335" s="129">
        <f t="shared" si="654"/>
        <v>369</v>
      </c>
      <c r="ED335" s="126"/>
      <c r="EE335" s="127">
        <f t="shared" si="568"/>
        <v>0</v>
      </c>
      <c r="EF335" s="128">
        <f t="shared" si="655"/>
        <v>4769</v>
      </c>
      <c r="EG335" s="117"/>
      <c r="EH335" s="117">
        <f t="shared" si="613"/>
        <v>0</v>
      </c>
      <c r="EI335" s="117">
        <f t="shared" si="656"/>
        <v>24417</v>
      </c>
      <c r="EJ335" s="117"/>
      <c r="EK335" s="117">
        <f t="shared" si="614"/>
        <v>0</v>
      </c>
      <c r="EL335" s="117">
        <f t="shared" si="657"/>
        <v>23047</v>
      </c>
      <c r="EM335" s="131">
        <f t="shared" si="658"/>
        <v>167656.66451399997</v>
      </c>
    </row>
    <row r="336" spans="1:150" s="36" customFormat="1" ht="11.25" customHeight="1" x14ac:dyDescent="0.25">
      <c r="A336" s="130">
        <v>46063</v>
      </c>
      <c r="B336" s="185"/>
      <c r="C336" s="172">
        <v>4886</v>
      </c>
      <c r="D336" s="113"/>
      <c r="E336" s="114"/>
      <c r="F336" s="201"/>
      <c r="G336" s="116"/>
      <c r="H336" s="117"/>
      <c r="I336" s="118">
        <f t="shared" si="590"/>
        <v>0</v>
      </c>
      <c r="J336" s="119">
        <f t="shared" si="584"/>
        <v>184293</v>
      </c>
      <c r="K336" s="117"/>
      <c r="L336" s="118">
        <f t="shared" si="574"/>
        <v>0</v>
      </c>
      <c r="M336" s="119">
        <f t="shared" si="570"/>
        <v>281134</v>
      </c>
      <c r="N336" s="117"/>
      <c r="O336" s="118">
        <f t="shared" si="591"/>
        <v>0</v>
      </c>
      <c r="P336" s="119">
        <f t="shared" si="585"/>
        <v>178103</v>
      </c>
      <c r="Q336" s="117"/>
      <c r="R336" s="117">
        <f t="shared" si="592"/>
        <v>0</v>
      </c>
      <c r="S336" s="117">
        <f t="shared" si="586"/>
        <v>59990</v>
      </c>
      <c r="T336" s="117"/>
      <c r="U336" s="117">
        <f t="shared" si="615"/>
        <v>0</v>
      </c>
      <c r="V336" s="117">
        <f t="shared" si="616"/>
        <v>53010.200000000004</v>
      </c>
      <c r="W336" s="121"/>
      <c r="X336" s="120">
        <f t="shared" si="593"/>
        <v>0</v>
      </c>
      <c r="Y336" s="117">
        <f t="shared" si="587"/>
        <v>8674.2999999999993</v>
      </c>
      <c r="Z336" s="117"/>
      <c r="AA336" s="121">
        <f t="shared" si="550"/>
        <v>0</v>
      </c>
      <c r="AB336" s="117">
        <f t="shared" si="617"/>
        <v>7108.5</v>
      </c>
      <c r="AC336" s="117"/>
      <c r="AD336" s="117">
        <f t="shared" si="575"/>
        <v>0</v>
      </c>
      <c r="AE336" s="117">
        <f t="shared" si="618"/>
        <v>5946.2</v>
      </c>
      <c r="AF336" s="117"/>
      <c r="AG336" s="116">
        <f t="shared" si="594"/>
        <v>0</v>
      </c>
      <c r="AH336" s="123">
        <f t="shared" si="619"/>
        <v>8286.2999999999993</v>
      </c>
      <c r="AI336" s="117"/>
      <c r="AJ336" s="121">
        <f t="shared" si="595"/>
        <v>0</v>
      </c>
      <c r="AK336" s="117">
        <f t="shared" si="620"/>
        <v>1023</v>
      </c>
      <c r="AL336" s="117"/>
      <c r="AM336" s="121">
        <f t="shared" si="596"/>
        <v>0</v>
      </c>
      <c r="AN336" s="117">
        <f t="shared" si="621"/>
        <v>23727.1</v>
      </c>
      <c r="AO336" s="117"/>
      <c r="AP336" s="121">
        <f t="shared" si="597"/>
        <v>0</v>
      </c>
      <c r="AQ336" s="117">
        <f t="shared" si="622"/>
        <v>11639.9</v>
      </c>
      <c r="AR336" s="117"/>
      <c r="AS336" s="121">
        <f t="shared" si="598"/>
        <v>0</v>
      </c>
      <c r="AT336" s="117">
        <f t="shared" si="623"/>
        <v>6275.6</v>
      </c>
      <c r="AU336" s="117"/>
      <c r="AV336" s="117">
        <f t="shared" si="624"/>
        <v>0</v>
      </c>
      <c r="AW336" s="122">
        <f t="shared" si="625"/>
        <v>8211.0400000000009</v>
      </c>
      <c r="AX336" s="117"/>
      <c r="AY336" s="117">
        <f t="shared" si="626"/>
        <v>0</v>
      </c>
      <c r="AZ336" s="117">
        <f t="shared" si="627"/>
        <v>1832.8</v>
      </c>
      <c r="BA336" s="117"/>
      <c r="BB336" s="121">
        <f t="shared" si="628"/>
        <v>0</v>
      </c>
      <c r="BC336" s="117">
        <f t="shared" si="629"/>
        <v>2791.8</v>
      </c>
      <c r="BD336" s="117"/>
      <c r="BE336" s="121">
        <f t="shared" si="630"/>
        <v>0</v>
      </c>
      <c r="BF336" s="117">
        <f t="shared" si="631"/>
        <v>97.800000000000352</v>
      </c>
      <c r="BG336" s="117"/>
      <c r="BH336" s="121">
        <f t="shared" si="589"/>
        <v>0</v>
      </c>
      <c r="BI336" s="117">
        <f t="shared" si="577"/>
        <v>3910.2000000000025</v>
      </c>
      <c r="BJ336" s="117"/>
      <c r="BK336" s="121">
        <f t="shared" si="632"/>
        <v>0</v>
      </c>
      <c r="BL336" s="117">
        <f t="shared" si="633"/>
        <v>5278.8</v>
      </c>
      <c r="BM336" s="117"/>
      <c r="BN336" s="121">
        <f t="shared" si="634"/>
        <v>0</v>
      </c>
      <c r="BO336" s="117">
        <f t="shared" si="635"/>
        <v>5536.9000000000005</v>
      </c>
      <c r="BP336" s="117"/>
      <c r="BQ336" s="121">
        <f t="shared" si="636"/>
        <v>0</v>
      </c>
      <c r="BR336" s="117">
        <f t="shared" si="637"/>
        <v>12257.999999999995</v>
      </c>
      <c r="BS336" s="117"/>
      <c r="BT336" s="117">
        <f t="shared" si="659"/>
        <v>0</v>
      </c>
      <c r="BU336" s="117">
        <f t="shared" si="580"/>
        <v>55393</v>
      </c>
      <c r="BV336" s="117"/>
      <c r="BW336" s="117">
        <f t="shared" si="660"/>
        <v>0</v>
      </c>
      <c r="BX336" s="117">
        <f t="shared" si="661"/>
        <v>39131</v>
      </c>
      <c r="BY336" s="117"/>
      <c r="BZ336" s="117">
        <f t="shared" si="662"/>
        <v>0</v>
      </c>
      <c r="CA336" s="117">
        <f t="shared" si="582"/>
        <v>49467</v>
      </c>
      <c r="CB336" s="117"/>
      <c r="CC336" s="117">
        <f t="shared" si="638"/>
        <v>0</v>
      </c>
      <c r="CD336" s="117">
        <f t="shared" si="583"/>
        <v>7675.25</v>
      </c>
      <c r="CE336" s="117"/>
      <c r="CF336" s="117">
        <f t="shared" si="639"/>
        <v>0</v>
      </c>
      <c r="CG336" s="117">
        <f t="shared" si="640"/>
        <v>6982.9</v>
      </c>
      <c r="CH336" s="117"/>
      <c r="CI336" s="117">
        <f t="shared" si="602"/>
        <v>0</v>
      </c>
      <c r="CJ336" s="117">
        <f t="shared" si="641"/>
        <v>8750</v>
      </c>
      <c r="CK336" s="117"/>
      <c r="CL336" s="121">
        <f t="shared" si="642"/>
        <v>0</v>
      </c>
      <c r="CM336" s="123">
        <f t="shared" si="643"/>
        <v>4864</v>
      </c>
      <c r="CN336" s="117"/>
      <c r="CO336" s="121">
        <f t="shared" si="663"/>
        <v>0</v>
      </c>
      <c r="CP336" s="123">
        <f t="shared" si="644"/>
        <v>3955</v>
      </c>
      <c r="CQ336" s="117"/>
      <c r="CR336" s="121">
        <f t="shared" si="664"/>
        <v>0</v>
      </c>
      <c r="CS336" s="123">
        <f t="shared" si="571"/>
        <v>6656</v>
      </c>
      <c r="CT336" s="117"/>
      <c r="CU336" s="121">
        <f t="shared" si="665"/>
        <v>0</v>
      </c>
      <c r="CV336" s="123">
        <f t="shared" si="645"/>
        <v>7769</v>
      </c>
      <c r="CW336" s="117"/>
      <c r="CX336" s="117">
        <f t="shared" si="666"/>
        <v>0</v>
      </c>
      <c r="CY336" s="116">
        <f t="shared" si="563"/>
        <v>6582</v>
      </c>
      <c r="CZ336" s="123"/>
      <c r="DA336" s="117">
        <f t="shared" si="646"/>
        <v>0</v>
      </c>
      <c r="DB336" s="117">
        <f t="shared" si="667"/>
        <v>87956</v>
      </c>
      <c r="DC336" s="117">
        <v>50000</v>
      </c>
      <c r="DD336" s="117">
        <f t="shared" si="647"/>
        <v>0</v>
      </c>
      <c r="DE336" s="117">
        <f t="shared" si="668"/>
        <v>84727</v>
      </c>
      <c r="DF336" s="117"/>
      <c r="DG336" s="120">
        <f t="shared" si="648"/>
        <v>0</v>
      </c>
      <c r="DH336" s="117">
        <f t="shared" si="588"/>
        <v>120034</v>
      </c>
      <c r="DI336" s="117"/>
      <c r="DJ336" s="117">
        <f t="shared" si="605"/>
        <v>0</v>
      </c>
      <c r="DK336" s="117">
        <f t="shared" si="649"/>
        <v>2520</v>
      </c>
      <c r="DL336" s="211"/>
      <c r="DM336" s="207">
        <f t="shared" si="606"/>
        <v>0</v>
      </c>
      <c r="DN336" s="125">
        <f t="shared" si="607"/>
        <v>0</v>
      </c>
      <c r="DO336" s="126"/>
      <c r="DP336" s="127">
        <f t="shared" si="669"/>
        <v>0</v>
      </c>
      <c r="DQ336" s="128">
        <f t="shared" si="650"/>
        <v>7022.5</v>
      </c>
      <c r="DR336" s="126"/>
      <c r="DS336" s="127">
        <f t="shared" si="609"/>
        <v>0</v>
      </c>
      <c r="DT336" s="128">
        <f t="shared" si="651"/>
        <v>4846</v>
      </c>
      <c r="DU336" s="126"/>
      <c r="DV336" s="127">
        <f t="shared" si="610"/>
        <v>0</v>
      </c>
      <c r="DW336" s="128">
        <f t="shared" si="652"/>
        <v>4835</v>
      </c>
      <c r="DX336" s="126"/>
      <c r="DY336" s="124">
        <f t="shared" si="611"/>
        <v>0</v>
      </c>
      <c r="DZ336" s="125">
        <f t="shared" si="653"/>
        <v>523</v>
      </c>
      <c r="EA336" s="124"/>
      <c r="EB336" s="124">
        <f t="shared" si="612"/>
        <v>0</v>
      </c>
      <c r="EC336" s="129">
        <f t="shared" si="654"/>
        <v>369</v>
      </c>
      <c r="ED336" s="126"/>
      <c r="EE336" s="127">
        <f t="shared" si="568"/>
        <v>0</v>
      </c>
      <c r="EF336" s="128">
        <f t="shared" si="655"/>
        <v>4769</v>
      </c>
      <c r="EG336" s="117"/>
      <c r="EH336" s="117">
        <f t="shared" si="613"/>
        <v>0</v>
      </c>
      <c r="EI336" s="117">
        <f t="shared" si="656"/>
        <v>24417</v>
      </c>
      <c r="EJ336" s="117"/>
      <c r="EK336" s="117">
        <f t="shared" si="614"/>
        <v>0</v>
      </c>
      <c r="EL336" s="117">
        <f t="shared" si="657"/>
        <v>23047</v>
      </c>
      <c r="EM336" s="131">
        <f t="shared" si="658"/>
        <v>171386.66451399997</v>
      </c>
    </row>
    <row r="337" spans="1:143" s="36" customFormat="1" ht="11.25" customHeight="1" x14ac:dyDescent="0.25">
      <c r="A337" s="130">
        <v>46063</v>
      </c>
      <c r="B337" s="185"/>
      <c r="C337" s="172">
        <v>4886</v>
      </c>
      <c r="D337" s="113"/>
      <c r="E337" s="114"/>
      <c r="F337" s="201"/>
      <c r="G337" s="116"/>
      <c r="H337" s="117"/>
      <c r="I337" s="118">
        <f t="shared" si="590"/>
        <v>0</v>
      </c>
      <c r="J337" s="119">
        <f t="shared" si="584"/>
        <v>184293</v>
      </c>
      <c r="K337" s="117"/>
      <c r="L337" s="118">
        <f t="shared" si="574"/>
        <v>0</v>
      </c>
      <c r="M337" s="119">
        <f t="shared" si="570"/>
        <v>281134</v>
      </c>
      <c r="N337" s="117"/>
      <c r="O337" s="118">
        <f t="shared" si="591"/>
        <v>0</v>
      </c>
      <c r="P337" s="119">
        <f t="shared" si="585"/>
        <v>178103</v>
      </c>
      <c r="Q337" s="117"/>
      <c r="R337" s="117">
        <f t="shared" si="592"/>
        <v>0</v>
      </c>
      <c r="S337" s="117">
        <f t="shared" si="586"/>
        <v>59990</v>
      </c>
      <c r="T337" s="117"/>
      <c r="U337" s="117">
        <f t="shared" si="615"/>
        <v>0</v>
      </c>
      <c r="V337" s="117">
        <f t="shared" si="616"/>
        <v>53010.200000000004</v>
      </c>
      <c r="W337" s="121"/>
      <c r="X337" s="120">
        <f t="shared" si="593"/>
        <v>0</v>
      </c>
      <c r="Y337" s="117">
        <f t="shared" si="587"/>
        <v>8674.2999999999993</v>
      </c>
      <c r="Z337" s="117"/>
      <c r="AA337" s="121">
        <f t="shared" si="550"/>
        <v>0</v>
      </c>
      <c r="AB337" s="117">
        <f t="shared" si="617"/>
        <v>7108.5</v>
      </c>
      <c r="AC337" s="117"/>
      <c r="AD337" s="117">
        <f t="shared" si="575"/>
        <v>0</v>
      </c>
      <c r="AE337" s="117">
        <f t="shared" si="618"/>
        <v>5946.2</v>
      </c>
      <c r="AF337" s="117"/>
      <c r="AG337" s="116">
        <f t="shared" si="594"/>
        <v>0</v>
      </c>
      <c r="AH337" s="123">
        <f t="shared" si="619"/>
        <v>8286.2999999999993</v>
      </c>
      <c r="AI337" s="117"/>
      <c r="AJ337" s="121">
        <f t="shared" si="595"/>
        <v>0</v>
      </c>
      <c r="AK337" s="117">
        <f t="shared" si="620"/>
        <v>1023</v>
      </c>
      <c r="AL337" s="117"/>
      <c r="AM337" s="121">
        <f t="shared" si="596"/>
        <v>0</v>
      </c>
      <c r="AN337" s="117">
        <f t="shared" si="621"/>
        <v>23727.1</v>
      </c>
      <c r="AO337" s="117"/>
      <c r="AP337" s="121">
        <f t="shared" si="597"/>
        <v>0</v>
      </c>
      <c r="AQ337" s="117">
        <f t="shared" si="622"/>
        <v>11639.9</v>
      </c>
      <c r="AR337" s="117"/>
      <c r="AS337" s="121">
        <f t="shared" si="598"/>
        <v>0</v>
      </c>
      <c r="AT337" s="117">
        <f t="shared" si="623"/>
        <v>6275.6</v>
      </c>
      <c r="AU337" s="117"/>
      <c r="AV337" s="117">
        <f t="shared" si="624"/>
        <v>0</v>
      </c>
      <c r="AW337" s="122">
        <f t="shared" si="625"/>
        <v>8211.0400000000009</v>
      </c>
      <c r="AX337" s="117"/>
      <c r="AY337" s="117">
        <f t="shared" si="626"/>
        <v>0</v>
      </c>
      <c r="AZ337" s="117">
        <f t="shared" si="627"/>
        <v>1832.8</v>
      </c>
      <c r="BA337" s="117"/>
      <c r="BB337" s="121">
        <f t="shared" si="628"/>
        <v>0</v>
      </c>
      <c r="BC337" s="117">
        <f t="shared" si="629"/>
        <v>2791.8</v>
      </c>
      <c r="BD337" s="117"/>
      <c r="BE337" s="121">
        <f t="shared" si="630"/>
        <v>0</v>
      </c>
      <c r="BF337" s="117">
        <f t="shared" si="631"/>
        <v>97.800000000000352</v>
      </c>
      <c r="BG337" s="117"/>
      <c r="BH337" s="121">
        <f t="shared" si="589"/>
        <v>0</v>
      </c>
      <c r="BI337" s="117">
        <f t="shared" si="577"/>
        <v>3910.2000000000025</v>
      </c>
      <c r="BJ337" s="117"/>
      <c r="BK337" s="121">
        <f t="shared" si="632"/>
        <v>0</v>
      </c>
      <c r="BL337" s="117">
        <f t="shared" si="633"/>
        <v>5278.8</v>
      </c>
      <c r="BM337" s="117"/>
      <c r="BN337" s="121">
        <f t="shared" si="634"/>
        <v>0</v>
      </c>
      <c r="BO337" s="117">
        <f t="shared" si="635"/>
        <v>5536.9000000000005</v>
      </c>
      <c r="BP337" s="117"/>
      <c r="BQ337" s="121">
        <f t="shared" si="636"/>
        <v>0</v>
      </c>
      <c r="BR337" s="117">
        <f t="shared" si="637"/>
        <v>12257.999999999995</v>
      </c>
      <c r="BS337" s="117"/>
      <c r="BT337" s="117">
        <f t="shared" si="659"/>
        <v>0</v>
      </c>
      <c r="BU337" s="117">
        <f t="shared" si="580"/>
        <v>55393</v>
      </c>
      <c r="BV337" s="117">
        <v>50000</v>
      </c>
      <c r="BW337" s="117">
        <f t="shared" si="660"/>
        <v>0</v>
      </c>
      <c r="BX337" s="117">
        <f t="shared" si="661"/>
        <v>89131</v>
      </c>
      <c r="BY337" s="117"/>
      <c r="BZ337" s="117">
        <f t="shared" si="662"/>
        <v>0</v>
      </c>
      <c r="CA337" s="117">
        <f t="shared" si="582"/>
        <v>49467</v>
      </c>
      <c r="CB337" s="117"/>
      <c r="CC337" s="117">
        <f t="shared" si="638"/>
        <v>0</v>
      </c>
      <c r="CD337" s="117">
        <f t="shared" si="583"/>
        <v>7675.25</v>
      </c>
      <c r="CE337" s="117"/>
      <c r="CF337" s="117">
        <f t="shared" si="639"/>
        <v>0</v>
      </c>
      <c r="CG337" s="117">
        <f t="shared" si="640"/>
        <v>6982.9</v>
      </c>
      <c r="CH337" s="117"/>
      <c r="CI337" s="117">
        <f t="shared" si="602"/>
        <v>0</v>
      </c>
      <c r="CJ337" s="117">
        <f t="shared" si="641"/>
        <v>8750</v>
      </c>
      <c r="CK337" s="117"/>
      <c r="CL337" s="121">
        <f t="shared" si="642"/>
        <v>0</v>
      </c>
      <c r="CM337" s="123">
        <f t="shared" si="643"/>
        <v>4864</v>
      </c>
      <c r="CN337" s="117"/>
      <c r="CO337" s="121">
        <f t="shared" si="663"/>
        <v>0</v>
      </c>
      <c r="CP337" s="123">
        <f t="shared" si="644"/>
        <v>3955</v>
      </c>
      <c r="CQ337" s="117"/>
      <c r="CR337" s="121">
        <f t="shared" si="664"/>
        <v>0</v>
      </c>
      <c r="CS337" s="123">
        <f t="shared" si="571"/>
        <v>6656</v>
      </c>
      <c r="CT337" s="117"/>
      <c r="CU337" s="121">
        <f t="shared" si="665"/>
        <v>0</v>
      </c>
      <c r="CV337" s="123">
        <f t="shared" si="645"/>
        <v>7769</v>
      </c>
      <c r="CW337" s="117"/>
      <c r="CX337" s="117">
        <f t="shared" si="666"/>
        <v>0</v>
      </c>
      <c r="CY337" s="116">
        <f t="shared" si="563"/>
        <v>6582</v>
      </c>
      <c r="CZ337" s="123"/>
      <c r="DA337" s="117">
        <f t="shared" si="646"/>
        <v>0</v>
      </c>
      <c r="DB337" s="117">
        <f t="shared" si="667"/>
        <v>87956</v>
      </c>
      <c r="DC337" s="117"/>
      <c r="DD337" s="117">
        <f t="shared" si="647"/>
        <v>0</v>
      </c>
      <c r="DE337" s="117">
        <f t="shared" si="668"/>
        <v>84727</v>
      </c>
      <c r="DF337" s="117"/>
      <c r="DG337" s="120">
        <f t="shared" si="648"/>
        <v>0</v>
      </c>
      <c r="DH337" s="117">
        <f t="shared" si="588"/>
        <v>120034</v>
      </c>
      <c r="DI337" s="117"/>
      <c r="DJ337" s="117">
        <f t="shared" si="605"/>
        <v>0</v>
      </c>
      <c r="DK337" s="117">
        <f t="shared" si="649"/>
        <v>2520</v>
      </c>
      <c r="DL337" s="211"/>
      <c r="DM337" s="207">
        <f t="shared" si="606"/>
        <v>0</v>
      </c>
      <c r="DN337" s="125">
        <f t="shared" si="607"/>
        <v>0</v>
      </c>
      <c r="DO337" s="126"/>
      <c r="DP337" s="127">
        <f t="shared" si="669"/>
        <v>0</v>
      </c>
      <c r="DQ337" s="128">
        <f t="shared" si="650"/>
        <v>7022.5</v>
      </c>
      <c r="DR337" s="126"/>
      <c r="DS337" s="127">
        <f t="shared" si="609"/>
        <v>0</v>
      </c>
      <c r="DT337" s="128">
        <f t="shared" si="651"/>
        <v>4846</v>
      </c>
      <c r="DU337" s="126"/>
      <c r="DV337" s="127">
        <f t="shared" si="610"/>
        <v>0</v>
      </c>
      <c r="DW337" s="128">
        <f t="shared" si="652"/>
        <v>4835</v>
      </c>
      <c r="DX337" s="126"/>
      <c r="DY337" s="124">
        <f t="shared" si="611"/>
        <v>0</v>
      </c>
      <c r="DZ337" s="125">
        <f t="shared" si="653"/>
        <v>523</v>
      </c>
      <c r="EA337" s="124"/>
      <c r="EB337" s="124">
        <f t="shared" si="612"/>
        <v>0</v>
      </c>
      <c r="EC337" s="129">
        <f t="shared" si="654"/>
        <v>369</v>
      </c>
      <c r="ED337" s="126"/>
      <c r="EE337" s="127">
        <f t="shared" si="568"/>
        <v>0</v>
      </c>
      <c r="EF337" s="128">
        <f t="shared" si="655"/>
        <v>4769</v>
      </c>
      <c r="EG337" s="117"/>
      <c r="EH337" s="117">
        <f t="shared" si="613"/>
        <v>0</v>
      </c>
      <c r="EI337" s="117">
        <f t="shared" si="656"/>
        <v>24417</v>
      </c>
      <c r="EJ337" s="117"/>
      <c r="EK337" s="117">
        <f t="shared" si="614"/>
        <v>0</v>
      </c>
      <c r="EL337" s="117">
        <f t="shared" si="657"/>
        <v>23047</v>
      </c>
      <c r="EM337" s="131">
        <f t="shared" si="658"/>
        <v>187908.26451399998</v>
      </c>
    </row>
    <row r="338" spans="1:143" s="36" customFormat="1" ht="13.5" customHeight="1" x14ac:dyDescent="0.25">
      <c r="A338" s="130">
        <v>46063</v>
      </c>
      <c r="B338" s="185"/>
      <c r="C338" s="172">
        <v>4887</v>
      </c>
      <c r="D338" s="113"/>
      <c r="E338" s="114"/>
      <c r="F338" s="201"/>
      <c r="G338" s="116"/>
      <c r="H338" s="117"/>
      <c r="I338" s="118">
        <f t="shared" si="590"/>
        <v>0</v>
      </c>
      <c r="J338" s="119">
        <f t="shared" si="584"/>
        <v>184293</v>
      </c>
      <c r="K338" s="117"/>
      <c r="L338" s="118">
        <f t="shared" si="574"/>
        <v>0</v>
      </c>
      <c r="M338" s="119">
        <f t="shared" si="570"/>
        <v>281134</v>
      </c>
      <c r="N338" s="117"/>
      <c r="O338" s="118">
        <f t="shared" si="591"/>
        <v>0</v>
      </c>
      <c r="P338" s="119">
        <f t="shared" si="585"/>
        <v>178103</v>
      </c>
      <c r="Q338" s="117"/>
      <c r="R338" s="117">
        <f t="shared" si="592"/>
        <v>0</v>
      </c>
      <c r="S338" s="117">
        <f t="shared" si="586"/>
        <v>59990</v>
      </c>
      <c r="T338" s="117">
        <v>48000</v>
      </c>
      <c r="U338" s="117">
        <f t="shared" si="615"/>
        <v>0</v>
      </c>
      <c r="V338" s="117">
        <f t="shared" si="616"/>
        <v>101010.20000000001</v>
      </c>
      <c r="W338" s="121"/>
      <c r="X338" s="120">
        <f t="shared" si="593"/>
        <v>0</v>
      </c>
      <c r="Y338" s="117">
        <f t="shared" si="587"/>
        <v>8674.2999999999993</v>
      </c>
      <c r="Z338" s="117"/>
      <c r="AA338" s="121">
        <f t="shared" si="550"/>
        <v>0</v>
      </c>
      <c r="AB338" s="117">
        <f t="shared" si="617"/>
        <v>7108.5</v>
      </c>
      <c r="AC338" s="117"/>
      <c r="AD338" s="117">
        <f t="shared" si="575"/>
        <v>0</v>
      </c>
      <c r="AE338" s="117">
        <f t="shared" si="618"/>
        <v>5946.2</v>
      </c>
      <c r="AF338" s="117"/>
      <c r="AG338" s="116">
        <f t="shared" si="594"/>
        <v>0</v>
      </c>
      <c r="AH338" s="123">
        <f t="shared" si="619"/>
        <v>8286.2999999999993</v>
      </c>
      <c r="AI338" s="117"/>
      <c r="AJ338" s="121">
        <f t="shared" si="595"/>
        <v>0</v>
      </c>
      <c r="AK338" s="117">
        <f t="shared" si="620"/>
        <v>1023</v>
      </c>
      <c r="AL338" s="117"/>
      <c r="AM338" s="121">
        <f t="shared" si="596"/>
        <v>0</v>
      </c>
      <c r="AN338" s="117">
        <f t="shared" si="621"/>
        <v>23727.1</v>
      </c>
      <c r="AO338" s="117"/>
      <c r="AP338" s="121">
        <f t="shared" si="597"/>
        <v>0</v>
      </c>
      <c r="AQ338" s="117">
        <f t="shared" si="622"/>
        <v>11639.9</v>
      </c>
      <c r="AR338" s="117"/>
      <c r="AS338" s="121">
        <f t="shared" si="598"/>
        <v>0</v>
      </c>
      <c r="AT338" s="117">
        <f t="shared" si="623"/>
        <v>6275.6</v>
      </c>
      <c r="AU338" s="117"/>
      <c r="AV338" s="117">
        <f t="shared" si="624"/>
        <v>0</v>
      </c>
      <c r="AW338" s="122">
        <f t="shared" si="625"/>
        <v>8211.0400000000009</v>
      </c>
      <c r="AX338" s="117"/>
      <c r="AY338" s="117">
        <f t="shared" si="626"/>
        <v>0</v>
      </c>
      <c r="AZ338" s="117">
        <f t="shared" si="627"/>
        <v>1832.8</v>
      </c>
      <c r="BA338" s="117"/>
      <c r="BB338" s="121">
        <f t="shared" si="628"/>
        <v>0</v>
      </c>
      <c r="BC338" s="117">
        <f t="shared" si="629"/>
        <v>2791.8</v>
      </c>
      <c r="BD338" s="117"/>
      <c r="BE338" s="121">
        <f t="shared" si="630"/>
        <v>0</v>
      </c>
      <c r="BF338" s="117">
        <f t="shared" si="631"/>
        <v>97.800000000000352</v>
      </c>
      <c r="BG338" s="117"/>
      <c r="BH338" s="121">
        <f t="shared" si="589"/>
        <v>0</v>
      </c>
      <c r="BI338" s="117">
        <f t="shared" si="577"/>
        <v>3910.2000000000025</v>
      </c>
      <c r="BJ338" s="117"/>
      <c r="BK338" s="121">
        <f t="shared" si="632"/>
        <v>0</v>
      </c>
      <c r="BL338" s="117">
        <f t="shared" si="633"/>
        <v>5278.8</v>
      </c>
      <c r="BM338" s="117"/>
      <c r="BN338" s="121">
        <f t="shared" si="634"/>
        <v>0</v>
      </c>
      <c r="BO338" s="117">
        <f t="shared" si="635"/>
        <v>5536.9000000000005</v>
      </c>
      <c r="BP338" s="117"/>
      <c r="BQ338" s="121">
        <f t="shared" si="636"/>
        <v>0</v>
      </c>
      <c r="BR338" s="117">
        <f t="shared" si="637"/>
        <v>12257.999999999995</v>
      </c>
      <c r="BS338" s="117"/>
      <c r="BT338" s="117">
        <f t="shared" si="659"/>
        <v>0</v>
      </c>
      <c r="BU338" s="117">
        <f t="shared" si="580"/>
        <v>55393</v>
      </c>
      <c r="BV338" s="117"/>
      <c r="BW338" s="117">
        <f t="shared" si="660"/>
        <v>0</v>
      </c>
      <c r="BX338" s="117">
        <f t="shared" si="661"/>
        <v>89131</v>
      </c>
      <c r="BY338" s="117"/>
      <c r="BZ338" s="117">
        <f t="shared" si="662"/>
        <v>0</v>
      </c>
      <c r="CA338" s="117">
        <f t="shared" si="582"/>
        <v>49467</v>
      </c>
      <c r="CB338" s="117"/>
      <c r="CC338" s="117">
        <f t="shared" si="638"/>
        <v>0</v>
      </c>
      <c r="CD338" s="117">
        <f t="shared" si="583"/>
        <v>7675.25</v>
      </c>
      <c r="CE338" s="117"/>
      <c r="CF338" s="117">
        <f t="shared" si="639"/>
        <v>0</v>
      </c>
      <c r="CG338" s="117">
        <f t="shared" si="640"/>
        <v>6982.9</v>
      </c>
      <c r="CH338" s="117"/>
      <c r="CI338" s="117">
        <f t="shared" si="602"/>
        <v>0</v>
      </c>
      <c r="CJ338" s="117">
        <f t="shared" si="641"/>
        <v>8750</v>
      </c>
      <c r="CK338" s="117"/>
      <c r="CL338" s="121">
        <f t="shared" si="642"/>
        <v>0</v>
      </c>
      <c r="CM338" s="123">
        <f t="shared" si="643"/>
        <v>4864</v>
      </c>
      <c r="CN338" s="117"/>
      <c r="CO338" s="121">
        <f t="shared" si="663"/>
        <v>0</v>
      </c>
      <c r="CP338" s="123">
        <f t="shared" si="644"/>
        <v>3955</v>
      </c>
      <c r="CQ338" s="117"/>
      <c r="CR338" s="121">
        <f t="shared" si="664"/>
        <v>0</v>
      </c>
      <c r="CS338" s="123">
        <f t="shared" si="571"/>
        <v>6656</v>
      </c>
      <c r="CT338" s="117"/>
      <c r="CU338" s="121">
        <f t="shared" si="665"/>
        <v>0</v>
      </c>
      <c r="CV338" s="123">
        <f t="shared" si="645"/>
        <v>7769</v>
      </c>
      <c r="CW338" s="117"/>
      <c r="CX338" s="117">
        <f t="shared" si="666"/>
        <v>0</v>
      </c>
      <c r="CY338" s="116">
        <f t="shared" si="563"/>
        <v>6582</v>
      </c>
      <c r="CZ338" s="123"/>
      <c r="DA338" s="117">
        <f t="shared" si="646"/>
        <v>0</v>
      </c>
      <c r="DB338" s="117">
        <f t="shared" si="667"/>
        <v>87956</v>
      </c>
      <c r="DC338" s="117"/>
      <c r="DD338" s="117">
        <f t="shared" si="647"/>
        <v>0</v>
      </c>
      <c r="DE338" s="117">
        <f t="shared" si="668"/>
        <v>84727</v>
      </c>
      <c r="DF338" s="117"/>
      <c r="DG338" s="120">
        <f t="shared" si="648"/>
        <v>0</v>
      </c>
      <c r="DH338" s="117">
        <f t="shared" si="588"/>
        <v>120034</v>
      </c>
      <c r="DI338" s="117"/>
      <c r="DJ338" s="117">
        <f t="shared" si="605"/>
        <v>0</v>
      </c>
      <c r="DK338" s="117">
        <f t="shared" si="649"/>
        <v>2520</v>
      </c>
      <c r="DL338" s="211"/>
      <c r="DM338" s="207">
        <f t="shared" si="606"/>
        <v>0</v>
      </c>
      <c r="DN338" s="125">
        <f t="shared" si="607"/>
        <v>0</v>
      </c>
      <c r="DO338" s="126"/>
      <c r="DP338" s="127">
        <f t="shared" si="669"/>
        <v>0</v>
      </c>
      <c r="DQ338" s="128">
        <f t="shared" si="650"/>
        <v>7022.5</v>
      </c>
      <c r="DR338" s="126"/>
      <c r="DS338" s="127">
        <f t="shared" si="609"/>
        <v>0</v>
      </c>
      <c r="DT338" s="128">
        <f t="shared" si="651"/>
        <v>4846</v>
      </c>
      <c r="DU338" s="126"/>
      <c r="DV338" s="127">
        <f t="shared" si="610"/>
        <v>0</v>
      </c>
      <c r="DW338" s="128">
        <f t="shared" si="652"/>
        <v>4835</v>
      </c>
      <c r="DX338" s="126"/>
      <c r="DY338" s="124">
        <f t="shared" si="611"/>
        <v>0</v>
      </c>
      <c r="DZ338" s="125">
        <f t="shared" si="653"/>
        <v>523</v>
      </c>
      <c r="EA338" s="124"/>
      <c r="EB338" s="124">
        <f t="shared" si="612"/>
        <v>0</v>
      </c>
      <c r="EC338" s="129">
        <f t="shared" si="654"/>
        <v>369</v>
      </c>
      <c r="ED338" s="126"/>
      <c r="EE338" s="127">
        <f t="shared" si="568"/>
        <v>0</v>
      </c>
      <c r="EF338" s="128">
        <f t="shared" si="655"/>
        <v>4769</v>
      </c>
      <c r="EG338" s="117"/>
      <c r="EH338" s="117">
        <f t="shared" si="613"/>
        <v>0</v>
      </c>
      <c r="EI338" s="117">
        <f t="shared" si="656"/>
        <v>24417</v>
      </c>
      <c r="EJ338" s="117"/>
      <c r="EK338" s="117">
        <f t="shared" si="614"/>
        <v>0</v>
      </c>
      <c r="EL338" s="117">
        <f t="shared" si="657"/>
        <v>23047</v>
      </c>
      <c r="EM338" s="131">
        <f t="shared" si="658"/>
        <v>191804.26451400001</v>
      </c>
    </row>
    <row r="339" spans="1:143" s="36" customFormat="1" ht="11.25" customHeight="1" x14ac:dyDescent="0.25">
      <c r="A339" s="130">
        <v>46063</v>
      </c>
      <c r="B339" s="185"/>
      <c r="C339" s="172">
        <v>4891</v>
      </c>
      <c r="D339" s="113"/>
      <c r="E339" s="114"/>
      <c r="F339" s="201"/>
      <c r="G339" s="116"/>
      <c r="H339" s="117"/>
      <c r="I339" s="118">
        <f t="shared" si="590"/>
        <v>0</v>
      </c>
      <c r="J339" s="119">
        <f t="shared" si="584"/>
        <v>184293</v>
      </c>
      <c r="K339" s="117"/>
      <c r="L339" s="118">
        <f t="shared" si="574"/>
        <v>0</v>
      </c>
      <c r="M339" s="119">
        <f t="shared" si="570"/>
        <v>281134</v>
      </c>
      <c r="N339" s="117"/>
      <c r="O339" s="118">
        <f t="shared" si="591"/>
        <v>0</v>
      </c>
      <c r="P339" s="119">
        <f t="shared" si="585"/>
        <v>178103</v>
      </c>
      <c r="Q339" s="117"/>
      <c r="R339" s="117">
        <f t="shared" si="592"/>
        <v>0</v>
      </c>
      <c r="S339" s="117">
        <f t="shared" si="586"/>
        <v>59990</v>
      </c>
      <c r="T339" s="117"/>
      <c r="U339" s="117">
        <f t="shared" si="615"/>
        <v>0</v>
      </c>
      <c r="V339" s="117">
        <f t="shared" si="616"/>
        <v>101010.20000000001</v>
      </c>
      <c r="W339" s="121"/>
      <c r="X339" s="120">
        <f t="shared" si="593"/>
        <v>0</v>
      </c>
      <c r="Y339" s="117">
        <f t="shared" si="587"/>
        <v>8674.2999999999993</v>
      </c>
      <c r="Z339" s="117"/>
      <c r="AA339" s="121">
        <f t="shared" si="550"/>
        <v>0</v>
      </c>
      <c r="AB339" s="117">
        <f t="shared" si="617"/>
        <v>7108.5</v>
      </c>
      <c r="AC339" s="117"/>
      <c r="AD339" s="117">
        <f t="shared" si="575"/>
        <v>0</v>
      </c>
      <c r="AE339" s="117">
        <f t="shared" si="618"/>
        <v>5946.2</v>
      </c>
      <c r="AF339" s="117"/>
      <c r="AG339" s="116">
        <f t="shared" si="594"/>
        <v>0</v>
      </c>
      <c r="AH339" s="123">
        <f t="shared" si="619"/>
        <v>8286.2999999999993</v>
      </c>
      <c r="AI339" s="117">
        <v>8000</v>
      </c>
      <c r="AJ339" s="121">
        <f t="shared" si="595"/>
        <v>0</v>
      </c>
      <c r="AK339" s="117">
        <f t="shared" si="620"/>
        <v>9023</v>
      </c>
      <c r="AL339" s="117"/>
      <c r="AM339" s="121">
        <f t="shared" si="596"/>
        <v>0</v>
      </c>
      <c r="AN339" s="117">
        <f t="shared" si="621"/>
        <v>23727.1</v>
      </c>
      <c r="AO339" s="117"/>
      <c r="AP339" s="121">
        <f t="shared" si="597"/>
        <v>0</v>
      </c>
      <c r="AQ339" s="117">
        <f t="shared" si="622"/>
        <v>11639.9</v>
      </c>
      <c r="AR339" s="117"/>
      <c r="AS339" s="121">
        <f t="shared" si="598"/>
        <v>0</v>
      </c>
      <c r="AT339" s="117">
        <f t="shared" si="623"/>
        <v>6275.6</v>
      </c>
      <c r="AU339" s="117"/>
      <c r="AV339" s="117">
        <f t="shared" si="624"/>
        <v>0</v>
      </c>
      <c r="AW339" s="122">
        <f t="shared" si="625"/>
        <v>8211.0400000000009</v>
      </c>
      <c r="AX339" s="117"/>
      <c r="AY339" s="117">
        <f t="shared" si="626"/>
        <v>0</v>
      </c>
      <c r="AZ339" s="117">
        <f t="shared" si="627"/>
        <v>1832.8</v>
      </c>
      <c r="BA339" s="117"/>
      <c r="BB339" s="121">
        <f t="shared" si="628"/>
        <v>0</v>
      </c>
      <c r="BC339" s="117">
        <f t="shared" si="629"/>
        <v>2791.8</v>
      </c>
      <c r="BD339" s="117"/>
      <c r="BE339" s="121">
        <f t="shared" si="630"/>
        <v>0</v>
      </c>
      <c r="BF339" s="117">
        <f t="shared" si="631"/>
        <v>97.800000000000352</v>
      </c>
      <c r="BG339" s="117"/>
      <c r="BH339" s="121">
        <f t="shared" si="589"/>
        <v>0</v>
      </c>
      <c r="BI339" s="117">
        <f t="shared" si="577"/>
        <v>3910.2000000000025</v>
      </c>
      <c r="BJ339" s="117"/>
      <c r="BK339" s="121">
        <f t="shared" si="632"/>
        <v>0</v>
      </c>
      <c r="BL339" s="117">
        <f t="shared" si="633"/>
        <v>5278.8</v>
      </c>
      <c r="BM339" s="117"/>
      <c r="BN339" s="121">
        <f t="shared" si="634"/>
        <v>0</v>
      </c>
      <c r="BO339" s="117">
        <f t="shared" si="635"/>
        <v>5536.9000000000005</v>
      </c>
      <c r="BP339" s="117"/>
      <c r="BQ339" s="121">
        <f t="shared" si="636"/>
        <v>0</v>
      </c>
      <c r="BR339" s="117">
        <f t="shared" si="637"/>
        <v>12257.999999999995</v>
      </c>
      <c r="BS339" s="117"/>
      <c r="BT339" s="117">
        <f t="shared" si="659"/>
        <v>0</v>
      </c>
      <c r="BU339" s="117">
        <f t="shared" si="580"/>
        <v>55393</v>
      </c>
      <c r="BV339" s="117"/>
      <c r="BW339" s="117">
        <f t="shared" si="660"/>
        <v>0</v>
      </c>
      <c r="BX339" s="117">
        <f t="shared" si="661"/>
        <v>89131</v>
      </c>
      <c r="BY339" s="117"/>
      <c r="BZ339" s="117">
        <f t="shared" si="662"/>
        <v>0</v>
      </c>
      <c r="CA339" s="117">
        <f t="shared" si="582"/>
        <v>49467</v>
      </c>
      <c r="CB339" s="117"/>
      <c r="CC339" s="117">
        <f t="shared" si="638"/>
        <v>0</v>
      </c>
      <c r="CD339" s="117">
        <f t="shared" si="583"/>
        <v>7675.25</v>
      </c>
      <c r="CE339" s="117"/>
      <c r="CF339" s="117">
        <f t="shared" si="639"/>
        <v>0</v>
      </c>
      <c r="CG339" s="117">
        <f t="shared" si="640"/>
        <v>6982.9</v>
      </c>
      <c r="CH339" s="117"/>
      <c r="CI339" s="117">
        <f t="shared" si="602"/>
        <v>0</v>
      </c>
      <c r="CJ339" s="117">
        <f t="shared" si="641"/>
        <v>8750</v>
      </c>
      <c r="CK339" s="117"/>
      <c r="CL339" s="121">
        <f t="shared" si="642"/>
        <v>0</v>
      </c>
      <c r="CM339" s="123">
        <f t="shared" si="643"/>
        <v>4864</v>
      </c>
      <c r="CN339" s="117"/>
      <c r="CO339" s="121">
        <f t="shared" si="663"/>
        <v>0</v>
      </c>
      <c r="CP339" s="123">
        <f t="shared" si="644"/>
        <v>3955</v>
      </c>
      <c r="CQ339" s="117"/>
      <c r="CR339" s="121">
        <f t="shared" si="664"/>
        <v>0</v>
      </c>
      <c r="CS339" s="123">
        <f t="shared" si="571"/>
        <v>6656</v>
      </c>
      <c r="CT339" s="117"/>
      <c r="CU339" s="121">
        <f t="shared" si="665"/>
        <v>0</v>
      </c>
      <c r="CV339" s="123">
        <f t="shared" si="645"/>
        <v>7769</v>
      </c>
      <c r="CW339" s="117"/>
      <c r="CX339" s="117">
        <f t="shared" si="666"/>
        <v>0</v>
      </c>
      <c r="CY339" s="116">
        <f t="shared" si="563"/>
        <v>6582</v>
      </c>
      <c r="CZ339" s="123"/>
      <c r="DA339" s="117">
        <f t="shared" si="646"/>
        <v>0</v>
      </c>
      <c r="DB339" s="117">
        <f t="shared" si="667"/>
        <v>87956</v>
      </c>
      <c r="DC339" s="117"/>
      <c r="DD339" s="117">
        <f t="shared" si="647"/>
        <v>0</v>
      </c>
      <c r="DE339" s="117">
        <f t="shared" si="668"/>
        <v>84727</v>
      </c>
      <c r="DF339" s="117"/>
      <c r="DG339" s="120">
        <f t="shared" si="648"/>
        <v>0</v>
      </c>
      <c r="DH339" s="117">
        <f t="shared" si="588"/>
        <v>120034</v>
      </c>
      <c r="DI339" s="117"/>
      <c r="DJ339" s="117">
        <f t="shared" si="605"/>
        <v>0</v>
      </c>
      <c r="DK339" s="117">
        <f t="shared" si="649"/>
        <v>2520</v>
      </c>
      <c r="DL339" s="211"/>
      <c r="DM339" s="207">
        <f t="shared" si="606"/>
        <v>0</v>
      </c>
      <c r="DN339" s="125">
        <f t="shared" si="607"/>
        <v>0</v>
      </c>
      <c r="DO339" s="126"/>
      <c r="DP339" s="127">
        <f t="shared" si="669"/>
        <v>0</v>
      </c>
      <c r="DQ339" s="128">
        <f t="shared" si="650"/>
        <v>7022.5</v>
      </c>
      <c r="DR339" s="126"/>
      <c r="DS339" s="127">
        <f t="shared" si="609"/>
        <v>0</v>
      </c>
      <c r="DT339" s="128">
        <f t="shared" si="651"/>
        <v>4846</v>
      </c>
      <c r="DU339" s="126"/>
      <c r="DV339" s="127">
        <f t="shared" si="610"/>
        <v>0</v>
      </c>
      <c r="DW339" s="128">
        <f t="shared" si="652"/>
        <v>4835</v>
      </c>
      <c r="DX339" s="126"/>
      <c r="DY339" s="124">
        <f t="shared" si="611"/>
        <v>0</v>
      </c>
      <c r="DZ339" s="125">
        <f t="shared" si="653"/>
        <v>523</v>
      </c>
      <c r="EA339" s="124"/>
      <c r="EB339" s="124">
        <f t="shared" si="612"/>
        <v>0</v>
      </c>
      <c r="EC339" s="129">
        <f t="shared" si="654"/>
        <v>369</v>
      </c>
      <c r="ED339" s="126"/>
      <c r="EE339" s="127">
        <f t="shared" si="568"/>
        <v>0</v>
      </c>
      <c r="EF339" s="128">
        <f t="shared" si="655"/>
        <v>4769</v>
      </c>
      <c r="EG339" s="117"/>
      <c r="EH339" s="117">
        <f t="shared" si="613"/>
        <v>0</v>
      </c>
      <c r="EI339" s="117">
        <f t="shared" si="656"/>
        <v>24417</v>
      </c>
      <c r="EJ339" s="117"/>
      <c r="EK339" s="117">
        <f t="shared" si="614"/>
        <v>0</v>
      </c>
      <c r="EL339" s="117">
        <f t="shared" si="657"/>
        <v>23047</v>
      </c>
      <c r="EM339" s="131">
        <f t="shared" si="658"/>
        <v>192998.39451399999</v>
      </c>
    </row>
    <row r="340" spans="1:143" s="36" customFormat="1" ht="11.25" customHeight="1" x14ac:dyDescent="0.25">
      <c r="A340" s="130">
        <v>46063</v>
      </c>
      <c r="B340" s="185"/>
      <c r="C340" s="172">
        <v>4789</v>
      </c>
      <c r="D340" s="113"/>
      <c r="E340" s="114"/>
      <c r="F340" s="115"/>
      <c r="G340" s="116"/>
      <c r="H340" s="117"/>
      <c r="I340" s="118">
        <f t="shared" si="590"/>
        <v>0</v>
      </c>
      <c r="J340" s="119">
        <f t="shared" si="584"/>
        <v>184293</v>
      </c>
      <c r="K340" s="117"/>
      <c r="L340" s="118">
        <f t="shared" si="574"/>
        <v>0</v>
      </c>
      <c r="M340" s="119">
        <f t="shared" si="570"/>
        <v>281134</v>
      </c>
      <c r="N340" s="117"/>
      <c r="O340" s="118">
        <f t="shared" si="591"/>
        <v>0</v>
      </c>
      <c r="P340" s="119">
        <f t="shared" si="585"/>
        <v>178103</v>
      </c>
      <c r="Q340" s="117">
        <v>60000</v>
      </c>
      <c r="R340" s="117">
        <f t="shared" si="592"/>
        <v>0</v>
      </c>
      <c r="S340" s="117">
        <f t="shared" si="586"/>
        <v>119990</v>
      </c>
      <c r="T340" s="117"/>
      <c r="U340" s="117">
        <f t="shared" si="615"/>
        <v>0</v>
      </c>
      <c r="V340" s="117">
        <f t="shared" si="616"/>
        <v>101010.20000000001</v>
      </c>
      <c r="W340" s="121"/>
      <c r="X340" s="120">
        <f t="shared" si="593"/>
        <v>0</v>
      </c>
      <c r="Y340" s="117">
        <f t="shared" si="587"/>
        <v>8674.2999999999993</v>
      </c>
      <c r="Z340" s="117"/>
      <c r="AA340" s="121">
        <f t="shared" si="550"/>
        <v>0</v>
      </c>
      <c r="AB340" s="117">
        <f t="shared" si="617"/>
        <v>7108.5</v>
      </c>
      <c r="AC340" s="117"/>
      <c r="AD340" s="117">
        <v>0</v>
      </c>
      <c r="AE340" s="117">
        <f t="shared" si="618"/>
        <v>5946.2</v>
      </c>
      <c r="AF340" s="117"/>
      <c r="AG340" s="116">
        <v>0</v>
      </c>
      <c r="AH340" s="123">
        <f t="shared" si="619"/>
        <v>8286.2999999999993</v>
      </c>
      <c r="AI340" s="117"/>
      <c r="AJ340" s="121">
        <v>0</v>
      </c>
      <c r="AK340" s="117">
        <f t="shared" si="620"/>
        <v>9023</v>
      </c>
      <c r="AL340" s="117"/>
      <c r="AM340" s="121">
        <v>0</v>
      </c>
      <c r="AN340" s="117">
        <f t="shared" si="621"/>
        <v>23727.1</v>
      </c>
      <c r="AO340" s="117"/>
      <c r="AP340" s="121">
        <f t="shared" si="597"/>
        <v>0</v>
      </c>
      <c r="AQ340" s="117">
        <f t="shared" si="622"/>
        <v>11639.9</v>
      </c>
      <c r="AR340" s="117"/>
      <c r="AS340" s="121">
        <v>0</v>
      </c>
      <c r="AT340" s="117">
        <f t="shared" si="623"/>
        <v>6275.6</v>
      </c>
      <c r="AU340" s="117"/>
      <c r="AV340" s="117">
        <f t="shared" si="624"/>
        <v>0</v>
      </c>
      <c r="AW340" s="122">
        <f t="shared" si="625"/>
        <v>8211.0400000000009</v>
      </c>
      <c r="AX340" s="117"/>
      <c r="AY340" s="117">
        <f t="shared" si="626"/>
        <v>0</v>
      </c>
      <c r="AZ340" s="122">
        <f t="shared" si="627"/>
        <v>1832.8</v>
      </c>
      <c r="BA340" s="117"/>
      <c r="BB340" s="121">
        <f t="shared" si="628"/>
        <v>0</v>
      </c>
      <c r="BC340" s="117">
        <f t="shared" si="629"/>
        <v>2791.8</v>
      </c>
      <c r="BD340" s="117"/>
      <c r="BE340" s="121">
        <f t="shared" si="630"/>
        <v>0</v>
      </c>
      <c r="BF340" s="117">
        <f t="shared" si="631"/>
        <v>97.800000000000352</v>
      </c>
      <c r="BG340" s="117"/>
      <c r="BH340" s="121">
        <v>0</v>
      </c>
      <c r="BI340" s="117">
        <f t="shared" si="577"/>
        <v>3910.2000000000025</v>
      </c>
      <c r="BJ340" s="117"/>
      <c r="BK340" s="121"/>
      <c r="BL340" s="117">
        <f t="shared" si="633"/>
        <v>5278.8</v>
      </c>
      <c r="BM340" s="117"/>
      <c r="BN340" s="121">
        <f t="shared" si="634"/>
        <v>0</v>
      </c>
      <c r="BO340" s="117">
        <f t="shared" si="635"/>
        <v>5536.9000000000005</v>
      </c>
      <c r="BP340" s="117"/>
      <c r="BQ340" s="121">
        <f t="shared" si="636"/>
        <v>0</v>
      </c>
      <c r="BR340" s="117">
        <f t="shared" si="637"/>
        <v>12257.999999999995</v>
      </c>
      <c r="BS340" s="117"/>
      <c r="BT340" s="117">
        <f t="shared" si="659"/>
        <v>0</v>
      </c>
      <c r="BU340" s="117">
        <f t="shared" si="580"/>
        <v>55393</v>
      </c>
      <c r="BV340" s="117"/>
      <c r="BW340" s="117">
        <f t="shared" si="660"/>
        <v>0</v>
      </c>
      <c r="BX340" s="117">
        <f>+BX339+BV340-BW340-100</f>
        <v>89031</v>
      </c>
      <c r="BY340" s="117"/>
      <c r="BZ340" s="117">
        <f t="shared" si="662"/>
        <v>0</v>
      </c>
      <c r="CA340" s="117">
        <f t="shared" si="582"/>
        <v>49467</v>
      </c>
      <c r="CB340" s="117"/>
      <c r="CC340" s="117">
        <f t="shared" si="638"/>
        <v>0</v>
      </c>
      <c r="CD340" s="117">
        <f t="shared" si="583"/>
        <v>7675.25</v>
      </c>
      <c r="CE340" s="117"/>
      <c r="CF340" s="117">
        <f t="shared" si="639"/>
        <v>0</v>
      </c>
      <c r="CG340" s="117">
        <f t="shared" si="640"/>
        <v>6982.9</v>
      </c>
      <c r="CH340" s="117"/>
      <c r="CI340" s="117">
        <f t="shared" si="602"/>
        <v>0</v>
      </c>
      <c r="CJ340" s="117">
        <f t="shared" si="641"/>
        <v>8750</v>
      </c>
      <c r="CK340" s="117"/>
      <c r="CL340" s="121">
        <f t="shared" si="642"/>
        <v>0</v>
      </c>
      <c r="CM340" s="123">
        <f t="shared" si="643"/>
        <v>4864</v>
      </c>
      <c r="CN340" s="117"/>
      <c r="CO340" s="121"/>
      <c r="CP340" s="123">
        <f t="shared" si="644"/>
        <v>3955</v>
      </c>
      <c r="CQ340" s="117"/>
      <c r="CR340" s="121"/>
      <c r="CS340" s="123">
        <f t="shared" si="571"/>
        <v>6656</v>
      </c>
      <c r="CT340" s="117"/>
      <c r="CU340" s="121"/>
      <c r="CV340" s="123">
        <f t="shared" si="645"/>
        <v>7769</v>
      </c>
      <c r="CW340" s="117"/>
      <c r="CX340" s="117"/>
      <c r="CY340" s="116">
        <f t="shared" si="563"/>
        <v>6582</v>
      </c>
      <c r="CZ340" s="123"/>
      <c r="DA340" s="117">
        <f t="shared" si="646"/>
        <v>0</v>
      </c>
      <c r="DB340" s="117">
        <f>+DB339+CZ340-DA340-100</f>
        <v>87856</v>
      </c>
      <c r="DC340" s="117"/>
      <c r="DD340" s="117">
        <f t="shared" si="647"/>
        <v>0</v>
      </c>
      <c r="DE340" s="117">
        <f>+DE339+DC340-DD340-100</f>
        <v>84627</v>
      </c>
      <c r="DF340" s="117"/>
      <c r="DG340" s="120">
        <v>0</v>
      </c>
      <c r="DH340" s="117">
        <f t="shared" si="588"/>
        <v>120034</v>
      </c>
      <c r="DI340" s="117"/>
      <c r="DJ340" s="117">
        <v>0</v>
      </c>
      <c r="DK340" s="117">
        <f t="shared" si="649"/>
        <v>2520</v>
      </c>
      <c r="DL340" s="211"/>
      <c r="DM340" s="216">
        <v>0</v>
      </c>
      <c r="DN340" s="125">
        <f t="shared" si="607"/>
        <v>0</v>
      </c>
      <c r="DO340" s="126"/>
      <c r="DP340" s="216"/>
      <c r="DQ340" s="128">
        <f t="shared" si="650"/>
        <v>7022.5</v>
      </c>
      <c r="DR340" s="126"/>
      <c r="DS340" s="216"/>
      <c r="DT340" s="128">
        <f t="shared" si="651"/>
        <v>4846</v>
      </c>
      <c r="DU340" s="126"/>
      <c r="DV340" s="216"/>
      <c r="DW340" s="128">
        <f t="shared" si="652"/>
        <v>4835</v>
      </c>
      <c r="DX340" s="126"/>
      <c r="DY340" s="92"/>
      <c r="DZ340" s="125">
        <f t="shared" si="653"/>
        <v>523</v>
      </c>
      <c r="EA340" s="92"/>
      <c r="EB340" s="92"/>
      <c r="EC340" s="129">
        <f t="shared" si="654"/>
        <v>369</v>
      </c>
      <c r="ED340" s="126"/>
      <c r="EE340" s="216"/>
      <c r="EF340" s="128">
        <f t="shared" si="655"/>
        <v>4769</v>
      </c>
      <c r="EG340" s="117"/>
      <c r="EH340" s="117"/>
      <c r="EI340" s="117">
        <f t="shared" si="656"/>
        <v>24417</v>
      </c>
      <c r="EJ340" s="117"/>
      <c r="EK340" s="117"/>
      <c r="EL340" s="117">
        <f t="shared" si="657"/>
        <v>23047</v>
      </c>
      <c r="EM340" s="131"/>
    </row>
    <row r="341" spans="1:143" s="33" customFormat="1" ht="11.25" customHeight="1" x14ac:dyDescent="0.25">
      <c r="A341" s="130">
        <v>46063</v>
      </c>
      <c r="B341" s="185"/>
      <c r="C341" s="172">
        <v>4781</v>
      </c>
      <c r="D341" s="113"/>
      <c r="E341" s="114"/>
      <c r="F341" s="115"/>
      <c r="G341" s="116"/>
      <c r="H341" s="117"/>
      <c r="I341" s="118">
        <f t="shared" si="590"/>
        <v>0</v>
      </c>
      <c r="J341" s="119">
        <f t="shared" si="584"/>
        <v>184293</v>
      </c>
      <c r="K341" s="117"/>
      <c r="L341" s="118">
        <f t="shared" si="574"/>
        <v>0</v>
      </c>
      <c r="M341" s="119">
        <f t="shared" si="570"/>
        <v>281134</v>
      </c>
      <c r="N341" s="117"/>
      <c r="O341" s="118">
        <f t="shared" si="591"/>
        <v>0</v>
      </c>
      <c r="P341" s="119">
        <f t="shared" si="585"/>
        <v>178103</v>
      </c>
      <c r="Q341" s="117">
        <v>20000</v>
      </c>
      <c r="R341" s="117">
        <f t="shared" si="592"/>
        <v>0</v>
      </c>
      <c r="S341" s="117">
        <f t="shared" si="586"/>
        <v>139990</v>
      </c>
      <c r="T341" s="117"/>
      <c r="U341" s="117">
        <f t="shared" si="615"/>
        <v>0</v>
      </c>
      <c r="V341" s="117">
        <f t="shared" si="616"/>
        <v>101010.20000000001</v>
      </c>
      <c r="W341" s="121"/>
      <c r="X341" s="120">
        <f t="shared" si="593"/>
        <v>0</v>
      </c>
      <c r="Y341" s="117">
        <f t="shared" si="587"/>
        <v>8674.2999999999993</v>
      </c>
      <c r="Z341" s="117"/>
      <c r="AA341" s="121">
        <f t="shared" ref="AA341:AA404" si="670">IF(OR(D341="NPP6ASZDB-GY015M",D341="NPP6ASZDB-GY010M",D341="NPP6ASZDB-GY002M",D341="NPP6ASZDB-GY150C",D341="NPP6ASZDB-GY005M",D341="NPC6ASZDB-GY020C",D341="NPC06SZDB-GY008M",D341="NPC06SZDB-GY013M",D341="NPC06SZDB-GY018M",D341="NPC6ASZDB-GY750C",D341="NPC6ASZDB-GY009M",D341="NPC6ASZDB-GY025C",D341="NPC06SZDB-GY005M",D341="NPC6ASZDB-GY125C",D341="NPC6ASZDB-GY350C",D341="NPC6ASZDB-GY075C",D341="NPC6ASZDB-GY006M",D341="NPC06SZDB-GY015C",D341="NPC6ASZDB-GY450C",D341="NPC6ASZDB-GY050C",D341="NPC6ASZDB-GY050C",D341="NPC6ASZDB-GY250C",D341="NPC06SZDB-GY003M",D341="NPC6ASZDB-GY007M",D341="NPC06SZDB-GY006M",D341="NPC06SZDB-GY015M",D341="NPC06SZDB-GY001M",D341="NPC06SZDB-GY002M",D341="NPC6ASZDB-GY015M",D341="NPC06SZDB-GY010M",D341="NPC6ASZDB-GY150C",D341="NPC6ASZDB-GY008M",D341="NPC6ASZDB-GY012M",D341="NPC6ASZDB-GY015M",D341="NPC6ASZDB-GY018M",D341="NPC6ASZDB-GY001M",D341="NPC6ASZDB-GY002M",D341="NPC6ASZDB-GY003M",D341="NPC6ASZDB-GY004M",D341="NPC6ASZDB-GY005M",D341="NPC6ASZDB-GY010M",D341="NPC6ASZDB-GY020M",D341="NPC6ASZDB-GY025M",D341="NPC6ASZDB-GY030M",D341="NPC6ASZDB-GY030C",D341="NPC6ASZDB-GY015C",),E341*(F341+0.1),0)</f>
        <v>0</v>
      </c>
      <c r="AB341" s="117">
        <f t="shared" si="617"/>
        <v>7108.5</v>
      </c>
      <c r="AC341" s="117"/>
      <c r="AD341" s="117">
        <f t="shared" ref="AD341:AD404" si="671">IF(OR(D341="NPC6ASZDB-GN007M",D341="NPP6ASZDB-GN001M",D341="NPC6ASZDB-GN015C",D341="NPC6ASZDB-GN008M",D341="NPP6ASZDB-GN010M",D341="NPC6ASZDB-GN030C",D341="NPC6ASZDB-GN750C",D341="NPC06SZDB-GN050C",D341="NPC6ASZDB-GN250C",D341="NPC06SZDB-GN002M",D341="NPC06SZDB-GN010M",D341="NPC6ASZDB-GN015M",D341="NPC6ASZDB-GN010M",D341="NPC06SZDB-GN003M",D341="NPC6ASZDB-GN025C",D341="NPC6ASZDB-GN050C",D341="NPC6ASZDB-GN150C",D341="NPC06SZDB-GN001M",D341="NPC06SZDB-GN150C",D341="NPC6ASZDB-GN001M",D341="NPC6ASZDB-GN002M",D341="NPC6ASZDB-GN003M",D341="NPC6ASZDB-GN004M",D341="NPC6ASZDB-GN005M",D341="NPC6ASZDB-GN020M",D341="NPC6ASZDB-GN030M",),E341*(F341+0.1),0)</f>
        <v>0</v>
      </c>
      <c r="AE341" s="117">
        <f t="shared" si="618"/>
        <v>5946.2</v>
      </c>
      <c r="AF341" s="117"/>
      <c r="AG341" s="116">
        <f t="shared" ref="AG341:AG404" si="672">IF(OR(D341="NPC6ASZDB-YL030C",D341="NPP6ASZDB-YL001M",D341="NPC6ASZDB-YL015C",D341="NPP6ASZDB-YL005M",D341="NPP6ASZDB-YL003M",D341="NPP6ASZDB-YL002M",D341="NPC6ASZDB-YL004M",D341="NPP6ASZDB-YL010M",D341="NPC6ASZDB-YL125C",D341="NPC6ASZDB-YL015M",D341="NPC06SZDB-YL040M",D341="NPC06SZDB-YL002M",D341="NPC6ASZDB-YL009M",D341="NPC6ASZDB-YL350C",D341="NPC06SZDB-YL015C",D341="NPC6ASZDB-YL007M",D341="NPC6ASZDB-YL012M",D341="NPC6ASZDB-YL020M",D341="NPC6ASZDB-YL030M",D341="NPC06SZDB-YL050C",D341="NPC06SZDB-YL003M",D341="NPC6ASZDB-YL250C",D341="NPC6ASZDB-YL008M",D341="NPC06SZDB-YL010M",D341="NPC6ASZDB-YL025C",D341="NPC6ASZDB-YL006M",D341="NPC6ASZDB-YL001M",D341="NPC6ASZDB-YL005M",D341="NPC06SZDB-YL005M",D341="NPC06SZDB-YL001M",D341="NPC6ASZDB-YL050C",D341="NPC6ASZDB-YL010M",D341="NPC06SZDB-YL150C",D341="NPC6ASZDB-YL002M",D341="NPC6ASZDB-YL150C",D341="NPC6ASZDB-YL003M",),E341*(F341+0.1),0)</f>
        <v>0</v>
      </c>
      <c r="AH341" s="123">
        <f t="shared" si="619"/>
        <v>8286.2999999999993</v>
      </c>
      <c r="AI341" s="117"/>
      <c r="AJ341" s="121">
        <f t="shared" ref="AJ341:AJ404" si="673">IF(OR(D341="NPC6ASZDB-OR030C",D341="NPP6ASZDB-OR003M",D341="NPP6ASZDB-OR002M",D341="NPP6ASZDB-OR005M",D341="NPP6ASZDB-OR001M",D341="NPC6ASZDB-OR025C",D341="NPP6ASZDB-OR010M",D341="NPC6ASZDB-OR008M",D341="NPC06SZDB-OR005M",D341="NPC06SZDB-OR150C",D341="NPC06SZDB-OR050C",D341="NPC6ASZDB-OR020M",D341="NPC6ASZDB-OR750C",D341="NPC6ASZDB-OR007M",D341="NPC6ASZDB-OR350C",D341="NPC6ASZDB-OR250C",D341="NPC6ASZDB-OR020M",D341="NPC6ASZDB-OR015M",D341="NPC6ASZDB-OR005M",D341="NPC6ASZDB-OR010M",D341="NPC6ASZDB-OR050C",D341="NPC6ASZDB-OR150C",D341="NPC6ASZDB-OR004M",D341="NPC6ASZDB-OR010M",D341="NPC6ASZDB-OR005M",D341="NPC06SZDB-OR010M",D341="NPC6ASZDB-OR001M",D341="NPC6ASZDB-OR002M",D341="NPC6ASZDB-OR003M",D341="NPC06SZDB-OR001M",D341="NPC06SZDB-OR002M",D341="NPC06SZDB-OR003M",D341="NPC6ASZDB-OR012M",D341="NPC6ASZDB-OR030M",),E341*(F341+0.1),0)</f>
        <v>0</v>
      </c>
      <c r="AK341" s="117">
        <f t="shared" si="620"/>
        <v>9023</v>
      </c>
      <c r="AL341" s="117"/>
      <c r="AM341" s="121">
        <f t="shared" ref="AM341:AM404" si="674">IF(OR(D341="NPC6ASZDB-RD015C",D341="NPP6ASZDB-RD005M",D341="NPC6ASZDB-RD750C",D341="NPC6ASZDB-RD030M",D341="NPP6ASZDB-RD010M",D341="NPP6ASZDB-RD002M",D341="NPP6ASZDB-RD001M",D341="NPP6ASZDB-RD003M",D341="NPC6ASZDB-RD075C",D341="NPC6ASZDB-RD009M",D341="NPC6ASZDB-RD025C",D341="NPC6ASZDB-RD015M",D341="NPC6ASZDB-RD004M",D341="NPC6ASZDB-RD006M",D341="NPC6ASZDB-RD020C",D341="NPC6ASZDB-RD008M",D341="NPC6ASZDB-RD350C",D341="NPC6ASZDB-RD030C",D341="NPC6ASZDB-RD250C",D341="NPC06SZDB-RD015M",D341="NPC6ASZDB-RD050C",D341="NPC6ASZDB-RD050C",D341="NPC06SZDB-RD050C",D341="NPC6ASZDB-RD010M",D341="NPC06SZDB-RD005M",D341="NPC06SZDB-RD010M",D341="NPC6ASZDB-RD007M",D341="NPC6ASZDB-RD010M",D341="NPC6ASZDB-RD001M",D341="NPC6ASZDB-RD005M",D341="NPC6ASZDB-RD150C",D341="NPC06SZDB-RD002M",D341="NPC06SZDB-RD150C",D341="NPC06SZDB-RD001M",D341="NPC06SZDB-RD003M",D341="NPC6ASZDB-RD002M",D341="NPC6ASZDB-RD003M",D341="NPC6ASZDB-RD020M",),E341*(F341+0.1),0)</f>
        <v>0</v>
      </c>
      <c r="AN341" s="117">
        <f t="shared" si="621"/>
        <v>23727.1</v>
      </c>
      <c r="AO341" s="117"/>
      <c r="AP341" s="121">
        <f t="shared" si="597"/>
        <v>0</v>
      </c>
      <c r="AQ341" s="117">
        <f t="shared" si="622"/>
        <v>11639.9</v>
      </c>
      <c r="AR341" s="117"/>
      <c r="AS341" s="121">
        <f t="shared" ref="AS341:AS372" si="675">IF(OR(D341="NPC6ASZDB-VT015C",D341="NPP6ASZDB-VT005M",D341="NPP6ASZDB-VT003M",D341="NPC6ASZDB-VT030C",D341="NPC6ASZDB-VT005M",D341="NPC6ASZDB-VT125C",D341="NPC6ASZDB-VT010M",D341="NPC6ASZDB-VT007M",D341="NPC6ASZDB-VT350C",D341="NPC6ASZDB-VT003M",D341="NPC6ASZDB-VT250C",D341="NPC6ASZDB-VT002M",D341="NPC6ASZDB-VT050C",D341="NPC6ASZDB-VT001M",D341="NPC6ASZDB-VT150C",),E341*(F341+0.1),0)</f>
        <v>0</v>
      </c>
      <c r="AT341" s="117">
        <f t="shared" si="623"/>
        <v>6275.6</v>
      </c>
      <c r="AU341" s="117"/>
      <c r="AV341" s="117">
        <f t="shared" si="624"/>
        <v>0</v>
      </c>
      <c r="AW341" s="122">
        <f t="shared" si="625"/>
        <v>8211.0400000000009</v>
      </c>
      <c r="AX341" s="117"/>
      <c r="AY341" s="117">
        <f t="shared" si="626"/>
        <v>0</v>
      </c>
      <c r="AZ341" s="117">
        <f t="shared" si="627"/>
        <v>1832.8</v>
      </c>
      <c r="BA341" s="117"/>
      <c r="BB341" s="121">
        <f t="shared" si="628"/>
        <v>0</v>
      </c>
      <c r="BC341" s="117">
        <f t="shared" si="629"/>
        <v>2791.8</v>
      </c>
      <c r="BD341" s="117"/>
      <c r="BE341" s="121">
        <f t="shared" si="630"/>
        <v>0</v>
      </c>
      <c r="BF341" s="117">
        <f t="shared" si="631"/>
        <v>97.800000000000352</v>
      </c>
      <c r="BG341" s="117"/>
      <c r="BH341" s="121">
        <v>0</v>
      </c>
      <c r="BI341" s="117">
        <f t="shared" si="577"/>
        <v>3910.2000000000025</v>
      </c>
      <c r="BJ341" s="117"/>
      <c r="BK341" s="121">
        <f t="shared" ref="BK341:BK372" si="676">IF(OR(D341="NPP06UZDB-YL002M",D341="NPP06UZDB-YL001M",D341="NPP06UZDB-YL150C",D341="NPP06UZDB-YL010M",D341="NPC06UZDB-YL015C",D341="NPC06UZDB-YL020M",D341="CO155E2-09M016",D341="CO155E2-09M012",D341="CO155E2-09M016",D341="NPC06UZDB-YL750C",D341="CO155E2-09M008",D341="NPC06UZDB-YL004M",D341="NPC06UZDB-YL004M",D341="NPC06UZDB-YL003M",D341="NPC06UZDB-YL250C",D341="CO155E2-09C050",D341="NPC06UZDB-YL020C",D341="NPC06UZDB-YL350C",D341="CO155E2-09M004",D341="CO155E2-09M004C6",D341="CO155E2-09M015",D341="NPC06UZDB-YL050C",D341="NPC06UZDB-YL010M",D341="CO155E2-09M010",D341="NPC06UZDB-YL010M",D341="NPC06UZDB-YL007M",D341="NPC06UZDB-YL150C",D341="CO155E2-09M015",D341="CO155E2-09C150",D341="CO155E2-09M005",D341="CO155E2-09M003",D341="CO155E2-09M001",D341="CO155E2-09M007",D341="NPC06UZDB-YL001M",D341="NPC06UZDB-YL002M",D341="NPC06UZDB-YL003M",D341="NPC06UZDB-YL004M",D341="NPC06UZDB-YL005M",D341="CO155E2-09M002",),E341*(F341+0.12),0)</f>
        <v>0</v>
      </c>
      <c r="BL341" s="117">
        <f t="shared" si="633"/>
        <v>5278.8</v>
      </c>
      <c r="BM341" s="117"/>
      <c r="BN341" s="121">
        <f t="shared" si="634"/>
        <v>0</v>
      </c>
      <c r="BO341" s="117">
        <f t="shared" si="635"/>
        <v>5536.9000000000005</v>
      </c>
      <c r="BP341" s="117"/>
      <c r="BQ341" s="121">
        <f t="shared" si="636"/>
        <v>0</v>
      </c>
      <c r="BR341" s="117">
        <f t="shared" si="637"/>
        <v>12257.999999999995</v>
      </c>
      <c r="BS341" s="117"/>
      <c r="BT341" s="117">
        <f t="shared" si="659"/>
        <v>0</v>
      </c>
      <c r="BU341" s="117">
        <f t="shared" si="580"/>
        <v>55393</v>
      </c>
      <c r="BV341" s="117"/>
      <c r="BW341" s="117">
        <f t="shared" si="660"/>
        <v>0</v>
      </c>
      <c r="BX341" s="117">
        <f t="shared" ref="BX341:BX353" si="677">+BX340+BV341-BW341</f>
        <v>89031</v>
      </c>
      <c r="BY341" s="117"/>
      <c r="BZ341" s="117">
        <f t="shared" si="662"/>
        <v>0</v>
      </c>
      <c r="CA341" s="117">
        <f t="shared" si="582"/>
        <v>49467</v>
      </c>
      <c r="CB341" s="117"/>
      <c r="CC341" s="117">
        <f t="shared" si="638"/>
        <v>0</v>
      </c>
      <c r="CD341" s="117">
        <f t="shared" si="583"/>
        <v>7675.25</v>
      </c>
      <c r="CE341" s="117"/>
      <c r="CF341" s="117">
        <f t="shared" si="639"/>
        <v>0</v>
      </c>
      <c r="CG341" s="117">
        <f t="shared" si="640"/>
        <v>6982.9</v>
      </c>
      <c r="CH341" s="117"/>
      <c r="CI341" s="117">
        <f t="shared" si="602"/>
        <v>0</v>
      </c>
      <c r="CJ341" s="117">
        <f t="shared" si="641"/>
        <v>8750</v>
      </c>
      <c r="CK341" s="117"/>
      <c r="CL341" s="121">
        <f t="shared" si="642"/>
        <v>0</v>
      </c>
      <c r="CM341" s="123">
        <f t="shared" si="643"/>
        <v>4864</v>
      </c>
      <c r="CN341" s="117"/>
      <c r="CO341" s="121">
        <f t="shared" ref="CO341:CO372" si="678">IF(OR(D341="NPC6AUZDB-BK002M",D341="NPC6AUZDB-BK010M",D341="NPC6AUZDB-BK003M",D341="NPC6AUZDB-BK001M",),E341*(F341+0.1),0)</f>
        <v>0</v>
      </c>
      <c r="CP341" s="123">
        <f t="shared" si="644"/>
        <v>3955</v>
      </c>
      <c r="CQ341" s="117"/>
      <c r="CR341" s="121">
        <f t="shared" ref="CR341:CR372" si="679">IF(OR(D341="NPC6AUZDB-RD005M",D341="NPC6AUZDB-RD025C",D341="NPC6AUZDB-RD002M",D341="NPC6AUZDB-RD003M",D341="NPC6AUZDB-RD001M",),E341*(F341+0.1),0)</f>
        <v>0</v>
      </c>
      <c r="CS341" s="123">
        <f t="shared" si="571"/>
        <v>6656</v>
      </c>
      <c r="CT341" s="117"/>
      <c r="CU341" s="121">
        <f t="shared" ref="CU341:CU372" si="680">IF(OR(D341="NPC6AUZDB-OR002M",D341="NPC6AUZDB-RD003M",D341="NPC6AUZDB-RD001M",),E341*(F341+0.1),0)</f>
        <v>0</v>
      </c>
      <c r="CV341" s="123">
        <f t="shared" si="645"/>
        <v>7769</v>
      </c>
      <c r="CW341" s="117"/>
      <c r="CX341" s="117">
        <f t="shared" ref="CX341:CX372" si="681">IF(OR(D341="NPC6AUZDB-GY030C",D341="NPC6AUZDA-GY003M",D332="NPC6AUZDA-GY003M",D341="NPC6AUZDB-GY150C",D341="NPC6AUZDB-GY010M",D341="NPC6AUZDB-GY001M",D341="NPC6AUZDB-GY005M",D341="NPC6AUZDA-GY020M",D341="NPC6AUZDB-GY003M",D341="NPC6AUZDB-GY002M",),E341*(F341+0.1),0)</f>
        <v>0</v>
      </c>
      <c r="CY341" s="116">
        <f t="shared" si="563"/>
        <v>6582</v>
      </c>
      <c r="CZ341" s="123"/>
      <c r="DA341" s="117">
        <f t="shared" si="646"/>
        <v>0</v>
      </c>
      <c r="DB341" s="117">
        <f t="shared" ref="DB341:DB372" si="682">+DB340+CZ341-DA341</f>
        <v>87856</v>
      </c>
      <c r="DC341" s="117"/>
      <c r="DD341" s="117">
        <f t="shared" si="647"/>
        <v>0</v>
      </c>
      <c r="DE341" s="117">
        <f t="shared" ref="DE341:DE372" si="683">+DE340+DC341-DD341</f>
        <v>84627</v>
      </c>
      <c r="DF341" s="117"/>
      <c r="DG341" s="120">
        <f t="shared" ref="DG341:DG372" si="684">IF(OR(D341="NPP6AUZDB-WT003M",D341="NPC06SZDB-WT004M",D341="CO155E2-01C150",D341="CO155E2-0CM002",D341="CO155E2-08M020",D341="CO155E2-06M002",D341="NPC06SZDB-WT001M",D341="CO155E2-08M007",D341="CO17772-08M003",D341="CO155E2-08M003",D341="CO155E2-0MM001",D341="CO155E2-0ZC750",D341="CO155E2-09M008",D341="CO155E2-09M015",D341="CO155E2-08M010",D341="CO155E2-08M015",D341="CO155E2-08M001",D341="CO155E2-0MM015",D341="CO17772-0CM003",D341="CO155E2-0MC050",D341="CO155E2-0CM001",D341="CO155E2-0CM007",D341="CO155E2-08C050",D341="NPC06SZDB-YL010M",D341="NPC06SZDB-GY003M",D341="NPC06SZDB-WT002M",D341="NPC06SZDB-GY001M",D341="NPC06SZDB-WT010M",D341="NPC06SZDB-WT050C",D341="NPC06SZDB-WT005M",D341="NPC06SZDB-WT003M",D341="CO155E2-08M005",D341="CO155E2-08M002",D341="CO155E2-08C150",D341="CO155E2-07M010", D341="CO155E2-0ZM015",D341="CO155E2-0CM010",D341="CO155E2-0CM015",D341="CO155E2-01M010",D341="CO17772-08C150",D341="CO17772-08C050",D341="NPC06SZDB-WT015M",D341="NPC06SZDB-WT015M",D341="NPC06SZDB-WT150C"),E341,0)</f>
        <v>0</v>
      </c>
      <c r="DH341" s="117">
        <f t="shared" si="588"/>
        <v>120034</v>
      </c>
      <c r="DI341" s="117"/>
      <c r="DJ341" s="117">
        <f t="shared" ref="DJ341:DJ372" si="685">IF(OR(D341="CO17772-08C250",D341="CO17772-08F004",D341="CO17772-08F010",D341="CO17772-08C750",D341="CO17772-08C250",D341="CO17772-08F002",D341="CO17772-08M020",D341="CO17772-08M010",D341="CO17772-08M006",D341="CO17772-08C050",D341="CO17772-08C150",D341="CO17772-08M007",D341="CO17772-08M010",D341=1644077,D341="CO17772-08M001",D341="CO17772-08M002",D341="CO17772-08M003",D341="CO17772-08M004",D341="CO17772-08M005",D341="CO17772-08M015",),E341*(F341+0.15),0)</f>
        <v>0</v>
      </c>
      <c r="DK341" s="117">
        <f t="shared" si="649"/>
        <v>2520</v>
      </c>
      <c r="DL341" s="211"/>
      <c r="DM341" s="207">
        <f t="shared" ref="DM341:DM372" si="686">IF(D341=2153276,E341*(F341+0.15),0)</f>
        <v>0</v>
      </c>
      <c r="DN341" s="125">
        <f t="shared" si="607"/>
        <v>0</v>
      </c>
      <c r="DO341" s="126"/>
      <c r="DP341" s="127">
        <f t="shared" ref="DP341:DP372" si="687">IF(OR(D341="CO17772-0CC050",D341="CO17772-0CM015",D341="CO17772-0CM007",D341="CO17772-0CM005",D341="CO17772-0CM007",D341="CO17772-0CM007",D341="CO17772-0CM010",D341="CO17772-0CM003",D341="CO17772-0MM015",D341="CO17772-0CM002",D341=959305,D341="CO17772-0CM001",),E341*(F341+0.15),0)</f>
        <v>0</v>
      </c>
      <c r="DQ341" s="128">
        <f t="shared" si="650"/>
        <v>7022.5</v>
      </c>
      <c r="DR341" s="126"/>
      <c r="DS341" s="127">
        <f t="shared" ref="DS341:DS372" si="688">IF(OR(D341="CO17772-0ZM010",D341="CO17772-0ZM002",D341="CO17772-0ZM001",D341="CO17772-0ZM005",D341="CO17772-0ZM008",D341=959308,),E341*(F341+0.15),0)</f>
        <v>0</v>
      </c>
      <c r="DT341" s="128">
        <f t="shared" si="651"/>
        <v>4846</v>
      </c>
      <c r="DU341" s="126"/>
      <c r="DV341" s="127">
        <f t="shared" ref="DV341:DV372" si="689">IF(OR(D341="CO17772-0MM003",D341="CO17772-0MM001",D341="CO17772-0MC150",D341="CO17772-0MM005",D341=959306,),E341*(F341+0.15),0)</f>
        <v>0</v>
      </c>
      <c r="DW341" s="128">
        <f t="shared" si="652"/>
        <v>4835</v>
      </c>
      <c r="DX341" s="126"/>
      <c r="DY341" s="124">
        <f t="shared" ref="DY341:DY372" si="690">IF(OR(D341="CO17772-09M001",D341=959307,),E341*(F341+0.15),0)</f>
        <v>0</v>
      </c>
      <c r="DZ341" s="125">
        <f t="shared" si="653"/>
        <v>523</v>
      </c>
      <c r="EA341" s="124"/>
      <c r="EB341" s="124">
        <f t="shared" ref="EB341:EB372" si="691">IF(OR(D341="CO17772-01M001",),E341*(F341+0.15),0)</f>
        <v>0</v>
      </c>
      <c r="EC341" s="129">
        <f t="shared" si="654"/>
        <v>369</v>
      </c>
      <c r="ED341" s="126"/>
      <c r="EE341" s="127">
        <f t="shared" ref="EE341:EE372" si="692">IF(OR(CA341="CO17772-07M015",D341="CO17772-07M007",D341="CO17772-07M001",D341="CO17772-07M001",D341=959309,),E341*(F341+0.15),0)</f>
        <v>0</v>
      </c>
      <c r="EF341" s="128">
        <f t="shared" si="655"/>
        <v>4769</v>
      </c>
      <c r="EG341" s="117"/>
      <c r="EH341" s="117">
        <f t="shared" ref="EH341:EH372" si="693">IF(OR(D341="CO17772-0MM003",D341="CO17772-0ZM010",D341="CO17772-07M007",D341="CO17772-0ZM002",D341="CO17772-01M001",D341="CO17772-0CC050",D341="CO17772-0CM015",D341="CO17772-08F004",D341="CO17772-08F010",D341="CO17772-08C750",D341="CO17772-08C250",D341="CO17772-07M001",D341="CO17772-09M001",D341="CO17772-0ZM001",D341="CO17772-0MM001",D341="CO17772-08F002",D341="CO17772-0ZM008",D341="CO17772-0ZM005",D341="CO17772-0CM005",D341="CO17772-0CM007",D341="CO17772-08M020",D341="CO17772-0MC150",D341="CO17772-08M006",D341="CO17772-08C050",D341="CO17772-0CM007",D341="CO17772-0CM010",D341="CO17772-0CM003",D341="CO17772-08C150",D341="CO17772-08M007",D341="CO17772-0MM005",D341="CO17772-0MM015",D341="CO17772-0CM002",D341="CO17772-0CM001",D341="CO17772-08M010",D341="CO17772-08M001",D341="CO17772-08M002",D341="CO17772-08M003",D341="CO17772-08M004",D341="CO17772-08M015",D341=959308,D341=959305,D341=959306,D341=959307,D341=959309,D341=1644077,D341="CO17772-08M005",),E341*2,0)</f>
        <v>0</v>
      </c>
      <c r="EI341" s="117">
        <f t="shared" si="656"/>
        <v>24417</v>
      </c>
      <c r="EJ341" s="117"/>
      <c r="EK341" s="117">
        <f t="shared" ref="EK341:EK404" si="694">(IF(OR(D341="CO17772-0MM003",D341="CO17772-0ZM010",D341="CO17772-07M015",D341="CO17772-07M007",D341="CO17772-0ZM002",D341="CO17772-01M001",D341="CO17772-0CC050",D341="CO17772-0CM015",D341="CO17772-08F004",D341="CO17772-08F010",D341="CO17772-08C750",D341="CO17772-08C250",D341="CO17772-07M001",D341="CO17772-09M001",D341="CO17772-0ZM001",D341="CO17772-0MM001",D341="CO17772-08F002",D341="CO17772-0ZM008",D341="CO17772-0ZM005",D341="CO17772-0CM005",D341="CO17772-0CM007",D341="CO17772-08M020",D341="CO17772-0MC150",D341="CO17772-08M006",D341="CO17772-08C050",D341="CO17772-0CM007",D341="CO17772-0CM010",D341="CO17772-0CM003",D341="CO17772-08C150",D341="CO17772-08M007",D341="CO17772-0MM005",D341="CO17772-0MM015",D341="CO17772-0CM002",D341="CO17772-0CM001",D341="CO17772-08M010",D341="CO17772-08M001",D341="CO17772-08M005",D341="CO17772-08M002",D341="CO17772-08M003",D341="CO17772-08M004",D341="CO17772-08M015",D341=1644077,D341=959308,D341=959305,D341=959306,D341=959307,D341=959309),E341*2,0))</f>
        <v>0</v>
      </c>
      <c r="EL341" s="117">
        <f t="shared" si="657"/>
        <v>23047</v>
      </c>
      <c r="EM341" s="131">
        <f t="shared" ref="EM341:EM404" si="695">((J342*0.03672)+(M342*0.1205)+(P342*0.05856)+(S342*0.0201)+(V342*0.3442)+(Y342*0.4888)+(AB342*0.5596)+(AE342*0.486)+(AH342*0.4976)+(AK342*0.487)+(AN342*0.4911)+(AQ342*0.4976)+(AT342*0.4994)+(AW342*0.3297)+(AZ342*0.3303)+(BC342*0.3317)+(BF342*0.3307)+(BI342*0.3302)+(BL342* 0.3306)+(BO342*0.3317)+(BR342*0.3311)+(BU342*0.023)+(BX342*0.0746)+(CA342*0.0163)+(CD342*0.4367)+(CG342*0.46063)+(CJ342*0.4344)+(CM342*0.426837)+(CP342*0.411417)+(CS342*0.419619)+(CV342*0.427493)+(CY342*0.4341)+(DB342*0.0349)+(DE342*0.0092)+(DH342*0.035 )+(DK342*0.029)+(DN342*0.27723)+(DQ342*0.19)+(DT342*0.27723)+(DZ342*0.20242)+(EC342*0.43)+(EF342*0.18111)+(EI342*0.19879)+(EL342*0.12124)+(EO342*0.02104)+(ER342*0.24981))</f>
        <v>190240.96051399998</v>
      </c>
    </row>
    <row r="342" spans="1:143" s="36" customFormat="1" ht="11.25" customHeight="1" x14ac:dyDescent="0.25">
      <c r="A342" s="159">
        <v>46067</v>
      </c>
      <c r="B342" s="242"/>
      <c r="C342" s="174">
        <v>8004951323</v>
      </c>
      <c r="D342" s="13" t="s">
        <v>220</v>
      </c>
      <c r="E342" s="14">
        <v>950</v>
      </c>
      <c r="F342" s="15">
        <v>5</v>
      </c>
      <c r="G342" s="16">
        <v>191516031784</v>
      </c>
      <c r="H342" s="66"/>
      <c r="I342" s="41">
        <f t="shared" si="590"/>
        <v>1900</v>
      </c>
      <c r="J342" s="48">
        <f t="shared" si="584"/>
        <v>182393</v>
      </c>
      <c r="K342" s="66"/>
      <c r="L342" s="41">
        <f t="shared" si="574"/>
        <v>1900</v>
      </c>
      <c r="M342" s="48">
        <f t="shared" si="570"/>
        <v>279234</v>
      </c>
      <c r="N342" s="66"/>
      <c r="O342" s="41">
        <f t="shared" si="591"/>
        <v>1900</v>
      </c>
      <c r="P342" s="48">
        <f t="shared" si="585"/>
        <v>176203</v>
      </c>
      <c r="Q342" s="66"/>
      <c r="R342" s="66">
        <f t="shared" si="592"/>
        <v>1900</v>
      </c>
      <c r="S342" s="67">
        <f t="shared" si="586"/>
        <v>138090</v>
      </c>
      <c r="T342" s="66"/>
      <c r="U342" s="66">
        <f t="shared" si="615"/>
        <v>0</v>
      </c>
      <c r="V342" s="67">
        <f t="shared" si="616"/>
        <v>101010.20000000001</v>
      </c>
      <c r="W342" s="136"/>
      <c r="X342" s="69">
        <f t="shared" si="593"/>
        <v>0</v>
      </c>
      <c r="Y342" s="67">
        <f t="shared" si="587"/>
        <v>8674.2999999999993</v>
      </c>
      <c r="Z342" s="66"/>
      <c r="AA342" s="68">
        <f t="shared" si="670"/>
        <v>4845</v>
      </c>
      <c r="AB342" s="67">
        <f t="shared" si="617"/>
        <v>2263.5</v>
      </c>
      <c r="AC342" s="66"/>
      <c r="AD342" s="66">
        <f t="shared" si="671"/>
        <v>0</v>
      </c>
      <c r="AE342" s="67">
        <f t="shared" si="618"/>
        <v>5946.2</v>
      </c>
      <c r="AF342" s="66"/>
      <c r="AG342" s="78">
        <f t="shared" si="672"/>
        <v>0</v>
      </c>
      <c r="AH342" s="79">
        <f t="shared" si="619"/>
        <v>8286.2999999999993</v>
      </c>
      <c r="AI342" s="66"/>
      <c r="AJ342" s="68">
        <f t="shared" si="673"/>
        <v>0</v>
      </c>
      <c r="AK342" s="67">
        <f t="shared" si="620"/>
        <v>9023</v>
      </c>
      <c r="AL342" s="66"/>
      <c r="AM342" s="68">
        <f t="shared" si="674"/>
        <v>0</v>
      </c>
      <c r="AN342" s="67">
        <f t="shared" si="621"/>
        <v>23727.1</v>
      </c>
      <c r="AO342" s="66"/>
      <c r="AP342" s="68">
        <f t="shared" si="597"/>
        <v>0</v>
      </c>
      <c r="AQ342" s="67">
        <f t="shared" si="622"/>
        <v>11639.9</v>
      </c>
      <c r="AR342" s="66"/>
      <c r="AS342" s="68">
        <f t="shared" si="675"/>
        <v>0</v>
      </c>
      <c r="AT342" s="67">
        <f t="shared" si="623"/>
        <v>6275.6</v>
      </c>
      <c r="AU342" s="66"/>
      <c r="AV342" s="66">
        <f t="shared" si="624"/>
        <v>0</v>
      </c>
      <c r="AW342" s="42">
        <f t="shared" si="625"/>
        <v>8211.0400000000009</v>
      </c>
      <c r="AX342" s="66"/>
      <c r="AY342" s="66">
        <f t="shared" si="626"/>
        <v>0</v>
      </c>
      <c r="AZ342" s="67">
        <f t="shared" si="627"/>
        <v>1832.8</v>
      </c>
      <c r="BA342" s="66"/>
      <c r="BB342" s="68">
        <f t="shared" si="628"/>
        <v>0</v>
      </c>
      <c r="BC342" s="67">
        <f t="shared" si="629"/>
        <v>2791.8</v>
      </c>
      <c r="BD342" s="66"/>
      <c r="BE342" s="68">
        <f t="shared" si="630"/>
        <v>0</v>
      </c>
      <c r="BF342" s="67">
        <f t="shared" si="631"/>
        <v>97.800000000000352</v>
      </c>
      <c r="BG342" s="66"/>
      <c r="BH342" s="68">
        <f>IF(OR(D362="NPC06UZDB-GY026M",D362="NPP06UZDB-GY010M",D342="CO155E2-0CM018",D342="CO155E2-0CM023",D342="CO155E2-0CM026",D342="NPP06UZDB-GY150C",D342="NPP06UZDB-GY025M",D342="NPC06UZDB-GY013M",D342="NPP06UZDB-GY001M",D342="NPP06UZDB-GY250C",D342="NPC06UZDB-GY028M",D342="NPC06UZDB-GY018M",D342="NPC06UZDB-GY014M",D342="NPC06UZDB-GY012M",D342="NPC06UZDB-GY011M",D342="NPC06UZDB-GY006M",D342="CO155E2-0CM006",D342="NPP06UZDB-GY005M",D342="NPP06UZDB-GY005M",D342="NPP06UZDB-GY003M",D342="NPP06UZDB-GY002M",D342="NPC06UZDB-GY025M",D342="CO155E2-0CM020",D342="CO155E2-0CM030",D342="NPC06UZDB-GY350C",D342="NPC06UZDB-GY030M",D342="NPC06UZDB-GY020C",D342="NPC06UZDB-GY030M",D342="NPC06UZDB-GY350C",D342="CO155E2-0CM007",D342="NPC06UZDB-GY150C",D342="NPC06UZDB-GY250C",D342="NPC06UZDB-GY007M",D342="CO155E2-0CC050",D342="NPC06UZDB-GY006M",D342="NPC06UZDB-GY008M",D342="NPC06UZDB-GY050C",D342="CO155E2-0CC250",D342="NPC06UZDB-GY750C",D342="NPC06UZDB-GY007M",D342="NPC06UZDB-GY020M",D342="CO155E2-0CC150",D342="CO155E2-0CM015",D342="CO155E2-0CM010",D342="NPC06UZDB-GY450C",D342="NPC06UZDB-GY015M",D342="NPC06UZDB-GY150C",D342="CO155E2-0CM001",D342="CO155E2-0CM002",D342="CO155E2-0CM003",D342="CO155E2-0CM004",D342="CO155E2-0CM005",D342="CO155E2-0CM008",D342="NPC06UZDB-GY010M",D342="NPC06UZDB-GY001M",D342="NPC06UZDB-GY002M",D342="NPC06UZDB-GY003M",D342="NPC06UZDB-GY004M",D342="NPC06UZDB-GY005M",),E342*(F342+0.12),0)</f>
        <v>0</v>
      </c>
      <c r="BI342" s="67">
        <f t="shared" si="577"/>
        <v>3910.2000000000025</v>
      </c>
      <c r="BJ342" s="66"/>
      <c r="BK342" s="68">
        <f t="shared" si="676"/>
        <v>0</v>
      </c>
      <c r="BL342" s="67">
        <f t="shared" si="633"/>
        <v>5278.8</v>
      </c>
      <c r="BM342" s="66"/>
      <c r="BN342" s="68">
        <f t="shared" si="634"/>
        <v>0</v>
      </c>
      <c r="BO342" s="67">
        <f t="shared" si="635"/>
        <v>5536.9000000000005</v>
      </c>
      <c r="BP342" s="66"/>
      <c r="BQ342" s="68">
        <f t="shared" si="636"/>
        <v>0</v>
      </c>
      <c r="BR342" s="67">
        <f t="shared" si="637"/>
        <v>12257.999999999995</v>
      </c>
      <c r="BS342" s="66"/>
      <c r="BT342" s="66">
        <f t="shared" si="659"/>
        <v>0</v>
      </c>
      <c r="BU342" s="67">
        <f t="shared" si="580"/>
        <v>55393</v>
      </c>
      <c r="BV342" s="66"/>
      <c r="BW342" s="66">
        <f t="shared" si="660"/>
        <v>0</v>
      </c>
      <c r="BX342" s="67">
        <f t="shared" si="677"/>
        <v>89031</v>
      </c>
      <c r="BY342" s="66"/>
      <c r="BZ342" s="66">
        <f t="shared" si="662"/>
        <v>0</v>
      </c>
      <c r="CA342" s="67">
        <f t="shared" si="582"/>
        <v>49467</v>
      </c>
      <c r="CB342" s="66"/>
      <c r="CC342" s="66">
        <f t="shared" si="638"/>
        <v>0</v>
      </c>
      <c r="CD342" s="67">
        <f t="shared" si="583"/>
        <v>7675.25</v>
      </c>
      <c r="CE342" s="66"/>
      <c r="CF342" s="66">
        <f t="shared" si="639"/>
        <v>0</v>
      </c>
      <c r="CG342" s="67">
        <f t="shared" si="640"/>
        <v>6982.9</v>
      </c>
      <c r="CH342" s="66"/>
      <c r="CI342" s="66">
        <f t="shared" si="602"/>
        <v>0</v>
      </c>
      <c r="CJ342" s="67">
        <f t="shared" si="641"/>
        <v>8750</v>
      </c>
      <c r="CK342" s="66"/>
      <c r="CL342" s="68">
        <f t="shared" si="642"/>
        <v>0</v>
      </c>
      <c r="CM342" s="79">
        <f t="shared" si="643"/>
        <v>4864</v>
      </c>
      <c r="CN342" s="66"/>
      <c r="CO342" s="68">
        <f t="shared" si="678"/>
        <v>0</v>
      </c>
      <c r="CP342" s="79">
        <f t="shared" si="644"/>
        <v>3955</v>
      </c>
      <c r="CQ342" s="66"/>
      <c r="CR342" s="140">
        <f t="shared" si="679"/>
        <v>0</v>
      </c>
      <c r="CS342" s="79">
        <f t="shared" si="571"/>
        <v>6656</v>
      </c>
      <c r="CT342" s="66"/>
      <c r="CU342" s="68">
        <f t="shared" si="680"/>
        <v>0</v>
      </c>
      <c r="CV342" s="79">
        <f t="shared" si="645"/>
        <v>7769</v>
      </c>
      <c r="CW342" s="66"/>
      <c r="CX342" s="66">
        <f t="shared" si="681"/>
        <v>0</v>
      </c>
      <c r="CY342" s="40">
        <f t="shared" si="563"/>
        <v>6582</v>
      </c>
      <c r="CZ342" s="65"/>
      <c r="DA342" s="66">
        <f t="shared" si="646"/>
        <v>0</v>
      </c>
      <c r="DB342" s="67">
        <f t="shared" si="682"/>
        <v>87856</v>
      </c>
      <c r="DC342" s="66"/>
      <c r="DD342" s="66">
        <f t="shared" si="647"/>
        <v>0</v>
      </c>
      <c r="DE342" s="67">
        <f t="shared" si="683"/>
        <v>84627</v>
      </c>
      <c r="DF342" s="66"/>
      <c r="DG342" s="69">
        <f t="shared" si="684"/>
        <v>0</v>
      </c>
      <c r="DH342" s="67">
        <f t="shared" si="588"/>
        <v>120034</v>
      </c>
      <c r="DI342" s="66"/>
      <c r="DJ342" s="66">
        <f t="shared" si="685"/>
        <v>0</v>
      </c>
      <c r="DK342" s="67">
        <f t="shared" si="649"/>
        <v>2520</v>
      </c>
      <c r="DL342" s="210"/>
      <c r="DM342" s="206">
        <f t="shared" si="686"/>
        <v>0</v>
      </c>
      <c r="DN342" s="25">
        <f t="shared" si="607"/>
        <v>0</v>
      </c>
      <c r="DO342" s="5"/>
      <c r="DP342" s="43">
        <f t="shared" si="687"/>
        <v>0</v>
      </c>
      <c r="DQ342" s="27">
        <f t="shared" si="650"/>
        <v>7022.5</v>
      </c>
      <c r="DR342" s="5"/>
      <c r="DS342" s="43">
        <f t="shared" si="688"/>
        <v>0</v>
      </c>
      <c r="DT342" s="27">
        <f t="shared" si="651"/>
        <v>4846</v>
      </c>
      <c r="DU342" s="5"/>
      <c r="DV342" s="43">
        <f t="shared" si="689"/>
        <v>0</v>
      </c>
      <c r="DW342" s="27">
        <f t="shared" si="652"/>
        <v>4835</v>
      </c>
      <c r="DX342" s="5"/>
      <c r="DY342" s="22">
        <f t="shared" si="690"/>
        <v>0</v>
      </c>
      <c r="DZ342" s="25">
        <f t="shared" si="653"/>
        <v>523</v>
      </c>
      <c r="EA342" s="22"/>
      <c r="EB342" s="22">
        <f t="shared" si="691"/>
        <v>0</v>
      </c>
      <c r="EC342" s="28">
        <f t="shared" si="654"/>
        <v>369</v>
      </c>
      <c r="ED342" s="5"/>
      <c r="EE342" s="43">
        <f t="shared" si="692"/>
        <v>0</v>
      </c>
      <c r="EF342" s="27">
        <f t="shared" si="655"/>
        <v>4769</v>
      </c>
      <c r="EG342" s="66"/>
      <c r="EH342" s="66">
        <f t="shared" si="693"/>
        <v>0</v>
      </c>
      <c r="EI342" s="67">
        <f t="shared" si="656"/>
        <v>24417</v>
      </c>
      <c r="EJ342" s="66"/>
      <c r="EK342" s="66">
        <f t="shared" si="694"/>
        <v>0</v>
      </c>
      <c r="EL342" s="67">
        <f t="shared" si="657"/>
        <v>23047</v>
      </c>
      <c r="EM342" s="110">
        <f t="shared" si="695"/>
        <v>189039.54451399995</v>
      </c>
    </row>
    <row r="343" spans="1:143" s="36" customFormat="1" ht="11.25" customHeight="1" x14ac:dyDescent="0.25">
      <c r="A343" s="159">
        <v>46067</v>
      </c>
      <c r="B343" s="187"/>
      <c r="C343" s="174">
        <v>8004938638</v>
      </c>
      <c r="D343" s="13" t="s">
        <v>173</v>
      </c>
      <c r="E343" s="14">
        <v>300</v>
      </c>
      <c r="F343" s="15">
        <v>7</v>
      </c>
      <c r="G343" s="16">
        <v>191516032132</v>
      </c>
      <c r="H343" s="66"/>
      <c r="I343" s="41">
        <f t="shared" si="590"/>
        <v>600</v>
      </c>
      <c r="J343" s="48">
        <f t="shared" si="584"/>
        <v>181793</v>
      </c>
      <c r="K343" s="66"/>
      <c r="L343" s="41">
        <f t="shared" si="574"/>
        <v>600</v>
      </c>
      <c r="M343" s="48">
        <f t="shared" si="570"/>
        <v>278634</v>
      </c>
      <c r="N343" s="66"/>
      <c r="O343" s="41">
        <f t="shared" si="591"/>
        <v>600</v>
      </c>
      <c r="P343" s="48">
        <f t="shared" si="585"/>
        <v>175603</v>
      </c>
      <c r="Q343" s="66"/>
      <c r="R343" s="66">
        <f t="shared" si="592"/>
        <v>600</v>
      </c>
      <c r="S343" s="67">
        <f t="shared" si="586"/>
        <v>137490</v>
      </c>
      <c r="T343" s="66"/>
      <c r="U343" s="66">
        <f t="shared" si="615"/>
        <v>0</v>
      </c>
      <c r="V343" s="67">
        <f t="shared" si="616"/>
        <v>101010.20000000001</v>
      </c>
      <c r="W343" s="136"/>
      <c r="X343" s="69">
        <f t="shared" si="593"/>
        <v>0</v>
      </c>
      <c r="Y343" s="67">
        <f t="shared" si="587"/>
        <v>8674.2999999999993</v>
      </c>
      <c r="Z343" s="66"/>
      <c r="AA343" s="68">
        <f t="shared" si="670"/>
        <v>0</v>
      </c>
      <c r="AB343" s="67">
        <f t="shared" si="617"/>
        <v>2263.5</v>
      </c>
      <c r="AC343" s="66"/>
      <c r="AD343" s="66">
        <f t="shared" si="671"/>
        <v>0</v>
      </c>
      <c r="AE343" s="67">
        <f t="shared" si="618"/>
        <v>5946.2</v>
      </c>
      <c r="AF343" s="66"/>
      <c r="AG343" s="78">
        <f t="shared" si="672"/>
        <v>0</v>
      </c>
      <c r="AH343" s="79">
        <f t="shared" si="619"/>
        <v>8286.2999999999993</v>
      </c>
      <c r="AI343" s="66"/>
      <c r="AJ343" s="68">
        <f t="shared" si="673"/>
        <v>0</v>
      </c>
      <c r="AK343" s="67">
        <f t="shared" si="620"/>
        <v>9023</v>
      </c>
      <c r="AL343" s="66"/>
      <c r="AM343" s="68">
        <f t="shared" si="674"/>
        <v>0</v>
      </c>
      <c r="AN343" s="67">
        <f t="shared" si="621"/>
        <v>23727.1</v>
      </c>
      <c r="AO343" s="66"/>
      <c r="AP343" s="68">
        <f t="shared" si="597"/>
        <v>2130</v>
      </c>
      <c r="AQ343" s="67">
        <f t="shared" si="622"/>
        <v>9509.9</v>
      </c>
      <c r="AR343" s="66"/>
      <c r="AS343" s="68">
        <f t="shared" si="675"/>
        <v>0</v>
      </c>
      <c r="AT343" s="67">
        <f t="shared" si="623"/>
        <v>6275.6</v>
      </c>
      <c r="AU343" s="66"/>
      <c r="AV343" s="66">
        <f t="shared" si="624"/>
        <v>0</v>
      </c>
      <c r="AW343" s="42">
        <f t="shared" si="625"/>
        <v>8211.0400000000009</v>
      </c>
      <c r="AX343" s="66"/>
      <c r="AY343" s="66">
        <f t="shared" si="626"/>
        <v>0</v>
      </c>
      <c r="AZ343" s="67">
        <f t="shared" si="627"/>
        <v>1832.8</v>
      </c>
      <c r="BA343" s="66"/>
      <c r="BB343" s="68">
        <f t="shared" si="628"/>
        <v>0</v>
      </c>
      <c r="BC343" s="67">
        <f t="shared" si="629"/>
        <v>2791.8</v>
      </c>
      <c r="BD343" s="66"/>
      <c r="BE343" s="68">
        <f t="shared" si="630"/>
        <v>0</v>
      </c>
      <c r="BF343" s="67">
        <f t="shared" si="631"/>
        <v>97.800000000000352</v>
      </c>
      <c r="BG343" s="66"/>
      <c r="BH343" s="68">
        <f>IF(OR(D363="NPC06UZDB-GY026M",D363="NPP06UZDB-GY010M",D343="CO155E2-0CM018",D343="CO155E2-0CM023",D343="CO155E2-0CM026",D343="NPP06UZDB-GY150C",D343="NPP06UZDB-GY025M",D343="NPC06UZDB-GY013M",D343="NPP06UZDB-GY001M",D343="NPP06UZDB-GY250C",D343="NPC06UZDB-GY028M",D343="NPC06UZDB-GY018M",D343="NPC06UZDB-GY014M",D343="NPC06UZDB-GY012M",D343="NPC06UZDB-GY011M",D343="NPC06UZDB-GY006M",D343="CO155E2-0CM006",D343="NPP06UZDB-GY005M",D343="NPP06UZDB-GY005M",D343="NPP06UZDB-GY003M",D343="NPP06UZDB-GY002M",D343="NPC06UZDB-GY025M",D343="CO155E2-0CM020",D343="CO155E2-0CM030",D343="NPC06UZDB-GY350C",D343="NPC06UZDB-GY030M",D343="NPC06UZDB-GY020C",D343="NPC06UZDB-GY030M",D343="NPC06UZDB-GY350C",D343="CO155E2-0CM007",D343="NPC06UZDB-GY150C",D343="NPC06UZDB-GY250C",D343="NPC06UZDB-GY007M",D343="CO155E2-0CC050",D343="NPC06UZDB-GY006M",D343="NPC06UZDB-GY008M",D343="NPC06UZDB-GY050C",D343="CO155E2-0CC250",D343="NPC06UZDB-GY750C",D343="NPC06UZDB-GY007M",D343="NPC06UZDB-GY020M",D343="CO155E2-0CC150",D343="CO155E2-0CM015",D343="CO155E2-0CM010",D343="NPC06UZDB-GY450C",D343="NPC06UZDB-GY015M",D343="NPC06UZDB-GY150C",D343="CO155E2-0CM001",D343="CO155E2-0CM002",D343="CO155E2-0CM003",D343="CO155E2-0CM004",D343="CO155E2-0CM005",D343="CO155E2-0CM008",D343="NPC06UZDB-GY010M",D343="NPC06UZDB-GY001M",D343="NPC06UZDB-GY002M",D343="NPC06UZDB-GY003M",D343="NPC06UZDB-GY004M",D343="NPC06UZDB-GY005M",),E343*(F343+0.12),0)</f>
        <v>0</v>
      </c>
      <c r="BI343" s="67">
        <f t="shared" si="577"/>
        <v>3910.2000000000025</v>
      </c>
      <c r="BJ343" s="66"/>
      <c r="BK343" s="68">
        <f t="shared" si="676"/>
        <v>0</v>
      </c>
      <c r="BL343" s="67">
        <f t="shared" si="633"/>
        <v>5278.8</v>
      </c>
      <c r="BM343" s="66"/>
      <c r="BN343" s="68">
        <f t="shared" si="634"/>
        <v>0</v>
      </c>
      <c r="BO343" s="67">
        <f t="shared" si="635"/>
        <v>5536.9000000000005</v>
      </c>
      <c r="BP343" s="66"/>
      <c r="BQ343" s="68">
        <f t="shared" si="636"/>
        <v>0</v>
      </c>
      <c r="BR343" s="67">
        <f t="shared" si="637"/>
        <v>12257.999999999995</v>
      </c>
      <c r="BS343" s="66"/>
      <c r="BT343" s="66">
        <f t="shared" si="659"/>
        <v>0</v>
      </c>
      <c r="BU343" s="67">
        <f t="shared" si="580"/>
        <v>55393</v>
      </c>
      <c r="BV343" s="66"/>
      <c r="BW343" s="66">
        <f t="shared" si="660"/>
        <v>0</v>
      </c>
      <c r="BX343" s="67">
        <f t="shared" si="677"/>
        <v>89031</v>
      </c>
      <c r="BY343" s="66"/>
      <c r="BZ343" s="66">
        <f t="shared" si="662"/>
        <v>0</v>
      </c>
      <c r="CA343" s="67">
        <f t="shared" si="582"/>
        <v>49467</v>
      </c>
      <c r="CB343" s="66"/>
      <c r="CC343" s="66">
        <f t="shared" si="638"/>
        <v>0</v>
      </c>
      <c r="CD343" s="67">
        <f t="shared" si="583"/>
        <v>7675.25</v>
      </c>
      <c r="CE343" s="66"/>
      <c r="CF343" s="66">
        <f t="shared" si="639"/>
        <v>0</v>
      </c>
      <c r="CG343" s="67">
        <f t="shared" si="640"/>
        <v>6982.9</v>
      </c>
      <c r="CH343" s="66"/>
      <c r="CI343" s="66">
        <f t="shared" si="602"/>
        <v>0</v>
      </c>
      <c r="CJ343" s="67">
        <f t="shared" si="641"/>
        <v>8750</v>
      </c>
      <c r="CK343" s="66"/>
      <c r="CL343" s="68">
        <f t="shared" si="642"/>
        <v>0</v>
      </c>
      <c r="CM343" s="79">
        <f t="shared" si="643"/>
        <v>4864</v>
      </c>
      <c r="CN343" s="66"/>
      <c r="CO343" s="68">
        <f t="shared" si="678"/>
        <v>0</v>
      </c>
      <c r="CP343" s="79">
        <f t="shared" si="644"/>
        <v>3955</v>
      </c>
      <c r="CQ343" s="66"/>
      <c r="CR343" s="140">
        <f t="shared" si="679"/>
        <v>0</v>
      </c>
      <c r="CS343" s="79">
        <f t="shared" si="571"/>
        <v>6656</v>
      </c>
      <c r="CT343" s="66"/>
      <c r="CU343" s="68">
        <f t="shared" si="680"/>
        <v>0</v>
      </c>
      <c r="CV343" s="79">
        <f t="shared" si="645"/>
        <v>7769</v>
      </c>
      <c r="CW343" s="66"/>
      <c r="CX343" s="66">
        <f t="shared" si="681"/>
        <v>0</v>
      </c>
      <c r="CY343" s="40">
        <f t="shared" si="563"/>
        <v>6582</v>
      </c>
      <c r="CZ343" s="65"/>
      <c r="DA343" s="66">
        <f t="shared" si="646"/>
        <v>0</v>
      </c>
      <c r="DB343" s="67">
        <f t="shared" si="682"/>
        <v>87856</v>
      </c>
      <c r="DC343" s="66"/>
      <c r="DD343" s="66">
        <f t="shared" si="647"/>
        <v>0</v>
      </c>
      <c r="DE343" s="67">
        <f t="shared" si="683"/>
        <v>84627</v>
      </c>
      <c r="DF343" s="66"/>
      <c r="DG343" s="69">
        <f t="shared" si="684"/>
        <v>0</v>
      </c>
      <c r="DH343" s="67">
        <f t="shared" si="588"/>
        <v>120034</v>
      </c>
      <c r="DI343" s="66"/>
      <c r="DJ343" s="66">
        <f t="shared" si="685"/>
        <v>0</v>
      </c>
      <c r="DK343" s="67">
        <f t="shared" si="649"/>
        <v>2520</v>
      </c>
      <c r="DL343" s="210"/>
      <c r="DM343" s="206">
        <f t="shared" si="686"/>
        <v>0</v>
      </c>
      <c r="DN343" s="25">
        <f t="shared" si="607"/>
        <v>0</v>
      </c>
      <c r="DO343" s="5"/>
      <c r="DP343" s="43">
        <f t="shared" si="687"/>
        <v>0</v>
      </c>
      <c r="DQ343" s="27">
        <f t="shared" si="650"/>
        <v>7022.5</v>
      </c>
      <c r="DR343" s="5"/>
      <c r="DS343" s="43">
        <f t="shared" si="688"/>
        <v>0</v>
      </c>
      <c r="DT343" s="27">
        <f t="shared" si="651"/>
        <v>4846</v>
      </c>
      <c r="DU343" s="5"/>
      <c r="DV343" s="43">
        <f t="shared" si="689"/>
        <v>0</v>
      </c>
      <c r="DW343" s="27">
        <f t="shared" si="652"/>
        <v>4835</v>
      </c>
      <c r="DX343" s="5"/>
      <c r="DY343" s="22">
        <f t="shared" si="690"/>
        <v>0</v>
      </c>
      <c r="DZ343" s="25">
        <f t="shared" si="653"/>
        <v>523</v>
      </c>
      <c r="EA343" s="22"/>
      <c r="EB343" s="22">
        <f t="shared" si="691"/>
        <v>0</v>
      </c>
      <c r="EC343" s="28">
        <f t="shared" si="654"/>
        <v>369</v>
      </c>
      <c r="ED343" s="5"/>
      <c r="EE343" s="43">
        <f t="shared" si="692"/>
        <v>0</v>
      </c>
      <c r="EF343" s="27">
        <f t="shared" si="655"/>
        <v>4769</v>
      </c>
      <c r="EG343" s="66"/>
      <c r="EH343" s="66">
        <f t="shared" si="693"/>
        <v>0</v>
      </c>
      <c r="EI343" s="67">
        <f t="shared" si="656"/>
        <v>24417</v>
      </c>
      <c r="EJ343" s="66"/>
      <c r="EK343" s="66">
        <f t="shared" si="694"/>
        <v>0</v>
      </c>
      <c r="EL343" s="67">
        <f t="shared" si="657"/>
        <v>23047</v>
      </c>
      <c r="EM343" s="110">
        <f t="shared" si="695"/>
        <v>186767.09251399996</v>
      </c>
    </row>
    <row r="344" spans="1:143" s="33" customFormat="1" ht="11.25" customHeight="1" x14ac:dyDescent="0.25">
      <c r="A344" s="159">
        <v>46067</v>
      </c>
      <c r="B344" s="194">
        <v>46046</v>
      </c>
      <c r="C344" s="174">
        <v>8004938640</v>
      </c>
      <c r="D344" s="13" t="s">
        <v>174</v>
      </c>
      <c r="E344" s="14">
        <v>350</v>
      </c>
      <c r="F344" s="15">
        <v>12</v>
      </c>
      <c r="G344" s="16">
        <v>191516032095</v>
      </c>
      <c r="H344" s="66"/>
      <c r="I344" s="41">
        <f t="shared" si="590"/>
        <v>700</v>
      </c>
      <c r="J344" s="48">
        <f t="shared" si="584"/>
        <v>181093</v>
      </c>
      <c r="K344" s="66"/>
      <c r="L344" s="41">
        <f t="shared" si="574"/>
        <v>700</v>
      </c>
      <c r="M344" s="48">
        <f t="shared" si="570"/>
        <v>277934</v>
      </c>
      <c r="N344" s="66"/>
      <c r="O344" s="41">
        <f t="shared" si="591"/>
        <v>700</v>
      </c>
      <c r="P344" s="48">
        <f t="shared" si="585"/>
        <v>174903</v>
      </c>
      <c r="Q344" s="66"/>
      <c r="R344" s="66">
        <f t="shared" si="592"/>
        <v>700</v>
      </c>
      <c r="S344" s="67">
        <f t="shared" si="586"/>
        <v>136790</v>
      </c>
      <c r="T344" s="66"/>
      <c r="U344" s="66">
        <f t="shared" si="615"/>
        <v>0</v>
      </c>
      <c r="V344" s="67">
        <f t="shared" si="616"/>
        <v>101010.20000000001</v>
      </c>
      <c r="W344" s="136"/>
      <c r="X344" s="69">
        <f t="shared" si="593"/>
        <v>0</v>
      </c>
      <c r="Y344" s="67">
        <f t="shared" si="587"/>
        <v>8674.2999999999993</v>
      </c>
      <c r="Z344" s="66"/>
      <c r="AA344" s="68">
        <f t="shared" si="670"/>
        <v>0</v>
      </c>
      <c r="AB344" s="67">
        <f t="shared" si="617"/>
        <v>2263.5</v>
      </c>
      <c r="AC344" s="66"/>
      <c r="AD344" s="66">
        <f t="shared" si="671"/>
        <v>0</v>
      </c>
      <c r="AE344" s="67">
        <f t="shared" si="618"/>
        <v>5946.2</v>
      </c>
      <c r="AF344" s="66"/>
      <c r="AG344" s="78">
        <f t="shared" si="672"/>
        <v>0</v>
      </c>
      <c r="AH344" s="79">
        <f t="shared" si="619"/>
        <v>8286.2999999999993</v>
      </c>
      <c r="AI344" s="66"/>
      <c r="AJ344" s="68">
        <f t="shared" si="673"/>
        <v>0</v>
      </c>
      <c r="AK344" s="67">
        <f t="shared" si="620"/>
        <v>9023</v>
      </c>
      <c r="AL344" s="66"/>
      <c r="AM344" s="68">
        <f t="shared" si="674"/>
        <v>0</v>
      </c>
      <c r="AN344" s="67">
        <f t="shared" si="621"/>
        <v>23727.1</v>
      </c>
      <c r="AO344" s="66"/>
      <c r="AP344" s="68">
        <f t="shared" si="597"/>
        <v>4235</v>
      </c>
      <c r="AQ344" s="67">
        <f t="shared" si="622"/>
        <v>5274.9</v>
      </c>
      <c r="AR344" s="66"/>
      <c r="AS344" s="68">
        <f t="shared" si="675"/>
        <v>0</v>
      </c>
      <c r="AT344" s="67">
        <f t="shared" si="623"/>
        <v>6275.6</v>
      </c>
      <c r="AU344" s="66"/>
      <c r="AV344" s="66">
        <f t="shared" si="624"/>
        <v>0</v>
      </c>
      <c r="AW344" s="42">
        <f t="shared" si="625"/>
        <v>8211.0400000000009</v>
      </c>
      <c r="AX344" s="66"/>
      <c r="AY344" s="66">
        <f t="shared" si="626"/>
        <v>0</v>
      </c>
      <c r="AZ344" s="67">
        <f t="shared" si="627"/>
        <v>1832.8</v>
      </c>
      <c r="BA344" s="66"/>
      <c r="BB344" s="68">
        <f t="shared" si="628"/>
        <v>0</v>
      </c>
      <c r="BC344" s="67">
        <f t="shared" si="629"/>
        <v>2791.8</v>
      </c>
      <c r="BD344" s="66"/>
      <c r="BE344" s="68">
        <f t="shared" si="630"/>
        <v>0</v>
      </c>
      <c r="BF344" s="67">
        <f t="shared" si="631"/>
        <v>97.800000000000352</v>
      </c>
      <c r="BG344" s="66"/>
      <c r="BH344" s="68">
        <f>IF(OR(D364="NPC06UZDB-GY026M",D364="NPP06UZDB-GY010M",D344="CO155E2-0CM018",D344="CO155E2-0CM023",D344="CO155E2-0CM026",D344="NPP06UZDB-GY150C",D344="NPP06UZDB-GY025M",D344="NPC06UZDB-GY013M",D344="NPP06UZDB-GY001M",D344="NPP06UZDB-GY250C",D344="NPC06UZDB-GY028M",D344="NPC06UZDB-GY018M",D344="NPC06UZDB-GY014M",D344="NPC06UZDB-GY012M",D344="NPC06UZDB-GY011M",D344="NPC06UZDB-GY006M",D344="CO155E2-0CM006",D344="NPP06UZDB-GY005M",D344="NPP06UZDB-GY005M",D344="NPP06UZDB-GY003M",D344="NPP06UZDB-GY002M",D344="NPC06UZDB-GY025M",D344="CO155E2-0CM020",D344="CO155E2-0CM030",D344="NPC06UZDB-GY350C",D344="NPC06UZDB-GY030M",D344="NPC06UZDB-GY020C",D344="NPC06UZDB-GY030M",D344="NPC06UZDB-GY350C",D344="CO155E2-0CM007",D344="NPC06UZDB-GY150C",D344="NPC06UZDB-GY250C",D344="NPC06UZDB-GY007M",D344="CO155E2-0CC050",D344="NPC06UZDB-GY006M",D344="NPC06UZDB-GY008M",D344="NPC06UZDB-GY050C",D344="CO155E2-0CC250",D344="NPC06UZDB-GY750C",D344="NPC06UZDB-GY007M",D344="NPC06UZDB-GY020M",D344="CO155E2-0CC150",D344="CO155E2-0CM015",D344="CO155E2-0CM010",D344="NPC06UZDB-GY450C",D344="NPC06UZDB-GY015M",D344="NPC06UZDB-GY150C",D344="CO155E2-0CM001",D344="CO155E2-0CM002",D344="CO155E2-0CM003",D344="CO155E2-0CM004",D344="CO155E2-0CM005",D344="CO155E2-0CM008",D344="NPC06UZDB-GY010M",D344="NPC06UZDB-GY001M",D344="NPC06UZDB-GY002M",D344="NPC06UZDB-GY003M",D344="NPC06UZDB-GY004M",D344="NPC06UZDB-GY005M",),E344*(F344+0.12),0)</f>
        <v>0</v>
      </c>
      <c r="BI344" s="67">
        <f t="shared" ref="BI344:BI375" si="696">+BI343+BG344-BH344</f>
        <v>3910.2000000000025</v>
      </c>
      <c r="BJ344" s="66"/>
      <c r="BK344" s="68">
        <f t="shared" si="676"/>
        <v>0</v>
      </c>
      <c r="BL344" s="67">
        <f t="shared" si="633"/>
        <v>5278.8</v>
      </c>
      <c r="BM344" s="66"/>
      <c r="BN344" s="68">
        <f t="shared" si="634"/>
        <v>0</v>
      </c>
      <c r="BO344" s="67">
        <f t="shared" si="635"/>
        <v>5536.9000000000005</v>
      </c>
      <c r="BP344" s="66"/>
      <c r="BQ344" s="68">
        <f t="shared" si="636"/>
        <v>0</v>
      </c>
      <c r="BR344" s="67">
        <f t="shared" si="637"/>
        <v>12257.999999999995</v>
      </c>
      <c r="BS344" s="66"/>
      <c r="BT344" s="66">
        <f t="shared" si="659"/>
        <v>0</v>
      </c>
      <c r="BU344" s="67">
        <f t="shared" si="580"/>
        <v>55393</v>
      </c>
      <c r="BV344" s="66"/>
      <c r="BW344" s="66">
        <f t="shared" si="660"/>
        <v>0</v>
      </c>
      <c r="BX344" s="67">
        <f t="shared" si="677"/>
        <v>89031</v>
      </c>
      <c r="BY344" s="66"/>
      <c r="BZ344" s="66">
        <f t="shared" si="662"/>
        <v>0</v>
      </c>
      <c r="CA344" s="67">
        <f t="shared" si="582"/>
        <v>49467</v>
      </c>
      <c r="CB344" s="66"/>
      <c r="CC344" s="66">
        <f t="shared" si="638"/>
        <v>0</v>
      </c>
      <c r="CD344" s="67">
        <f t="shared" si="583"/>
        <v>7675.25</v>
      </c>
      <c r="CE344" s="66"/>
      <c r="CF344" s="66">
        <f t="shared" si="639"/>
        <v>0</v>
      </c>
      <c r="CG344" s="67">
        <f t="shared" si="640"/>
        <v>6982.9</v>
      </c>
      <c r="CH344" s="66"/>
      <c r="CI344" s="66">
        <f t="shared" si="602"/>
        <v>0</v>
      </c>
      <c r="CJ344" s="67">
        <f t="shared" si="641"/>
        <v>8750</v>
      </c>
      <c r="CK344" s="66"/>
      <c r="CL344" s="68">
        <f t="shared" si="642"/>
        <v>0</v>
      </c>
      <c r="CM344" s="79">
        <f t="shared" si="643"/>
        <v>4864</v>
      </c>
      <c r="CN344" s="66"/>
      <c r="CO344" s="68">
        <f t="shared" si="678"/>
        <v>0</v>
      </c>
      <c r="CP344" s="79">
        <f t="shared" si="644"/>
        <v>3955</v>
      </c>
      <c r="CQ344" s="66"/>
      <c r="CR344" s="140">
        <f t="shared" si="679"/>
        <v>0</v>
      </c>
      <c r="CS344" s="79">
        <f t="shared" si="571"/>
        <v>6656</v>
      </c>
      <c r="CT344" s="66"/>
      <c r="CU344" s="68">
        <f t="shared" si="680"/>
        <v>0</v>
      </c>
      <c r="CV344" s="79">
        <f t="shared" si="645"/>
        <v>7769</v>
      </c>
      <c r="CW344" s="66"/>
      <c r="CX344" s="66">
        <f t="shared" si="681"/>
        <v>0</v>
      </c>
      <c r="CY344" s="40">
        <f t="shared" si="563"/>
        <v>6582</v>
      </c>
      <c r="CZ344" s="65"/>
      <c r="DA344" s="66">
        <f t="shared" si="646"/>
        <v>0</v>
      </c>
      <c r="DB344" s="67">
        <f t="shared" si="682"/>
        <v>87856</v>
      </c>
      <c r="DC344" s="66"/>
      <c r="DD344" s="66">
        <f t="shared" si="647"/>
        <v>0</v>
      </c>
      <c r="DE344" s="67">
        <f t="shared" si="683"/>
        <v>84627</v>
      </c>
      <c r="DF344" s="66"/>
      <c r="DG344" s="69">
        <f t="shared" si="684"/>
        <v>0</v>
      </c>
      <c r="DH344" s="67">
        <f t="shared" si="588"/>
        <v>120034</v>
      </c>
      <c r="DI344" s="66"/>
      <c r="DJ344" s="66">
        <f t="shared" si="685"/>
        <v>0</v>
      </c>
      <c r="DK344" s="67">
        <f t="shared" si="649"/>
        <v>2520</v>
      </c>
      <c r="DL344" s="210"/>
      <c r="DM344" s="206">
        <f t="shared" si="686"/>
        <v>0</v>
      </c>
      <c r="DN344" s="25">
        <f t="shared" si="607"/>
        <v>0</v>
      </c>
      <c r="DO344" s="5"/>
      <c r="DP344" s="43">
        <f t="shared" si="687"/>
        <v>0</v>
      </c>
      <c r="DQ344" s="27">
        <f t="shared" si="650"/>
        <v>7022.5</v>
      </c>
      <c r="DR344" s="5"/>
      <c r="DS344" s="43">
        <f t="shared" si="688"/>
        <v>0</v>
      </c>
      <c r="DT344" s="27">
        <f t="shared" si="651"/>
        <v>4846</v>
      </c>
      <c r="DU344" s="5"/>
      <c r="DV344" s="43">
        <f t="shared" si="689"/>
        <v>0</v>
      </c>
      <c r="DW344" s="27">
        <f t="shared" si="652"/>
        <v>4835</v>
      </c>
      <c r="DX344" s="5"/>
      <c r="DY344" s="22">
        <f t="shared" si="690"/>
        <v>0</v>
      </c>
      <c r="DZ344" s="25">
        <f t="shared" si="653"/>
        <v>523</v>
      </c>
      <c r="EA344" s="22"/>
      <c r="EB344" s="22">
        <f t="shared" si="691"/>
        <v>0</v>
      </c>
      <c r="EC344" s="28">
        <f t="shared" si="654"/>
        <v>369</v>
      </c>
      <c r="ED344" s="5"/>
      <c r="EE344" s="43">
        <f t="shared" si="692"/>
        <v>0</v>
      </c>
      <c r="EF344" s="27">
        <f t="shared" si="655"/>
        <v>4769</v>
      </c>
      <c r="EG344" s="66"/>
      <c r="EH344" s="66">
        <f t="shared" si="693"/>
        <v>0</v>
      </c>
      <c r="EI344" s="67">
        <f t="shared" si="656"/>
        <v>24417</v>
      </c>
      <c r="EJ344" s="66"/>
      <c r="EK344" s="66">
        <f t="shared" si="694"/>
        <v>0</v>
      </c>
      <c r="EL344" s="67">
        <f t="shared" si="657"/>
        <v>23047</v>
      </c>
      <c r="EM344" s="110">
        <f t="shared" si="695"/>
        <v>185493.04771399993</v>
      </c>
    </row>
    <row r="345" spans="1:143" s="33" customFormat="1" ht="11.25" customHeight="1" x14ac:dyDescent="0.25">
      <c r="A345" s="159">
        <v>46067</v>
      </c>
      <c r="B345" s="194">
        <v>46060</v>
      </c>
      <c r="C345" s="174">
        <v>8004939552</v>
      </c>
      <c r="D345" s="13" t="s">
        <v>52</v>
      </c>
      <c r="E345" s="14">
        <v>840</v>
      </c>
      <c r="F345" s="15">
        <v>2</v>
      </c>
      <c r="G345" s="16">
        <v>191516032170</v>
      </c>
      <c r="H345" s="66"/>
      <c r="I345" s="41">
        <f t="shared" si="590"/>
        <v>1680</v>
      </c>
      <c r="J345" s="48">
        <f t="shared" si="584"/>
        <v>179413</v>
      </c>
      <c r="K345" s="66"/>
      <c r="L345" s="41">
        <f t="shared" si="574"/>
        <v>1680</v>
      </c>
      <c r="M345" s="48">
        <f t="shared" si="570"/>
        <v>276254</v>
      </c>
      <c r="N345" s="66"/>
      <c r="O345" s="41">
        <f t="shared" si="591"/>
        <v>1680</v>
      </c>
      <c r="P345" s="48">
        <f t="shared" si="585"/>
        <v>173223</v>
      </c>
      <c r="Q345" s="66"/>
      <c r="R345" s="66">
        <f t="shared" si="592"/>
        <v>1680</v>
      </c>
      <c r="S345" s="67">
        <f t="shared" si="586"/>
        <v>135110</v>
      </c>
      <c r="T345" s="66"/>
      <c r="U345" s="66">
        <f t="shared" si="615"/>
        <v>0</v>
      </c>
      <c r="V345" s="67">
        <f t="shared" si="616"/>
        <v>101010.20000000001</v>
      </c>
      <c r="W345" s="136"/>
      <c r="X345" s="69">
        <f t="shared" si="593"/>
        <v>0</v>
      </c>
      <c r="Y345" s="67">
        <f t="shared" si="587"/>
        <v>8674.2999999999993</v>
      </c>
      <c r="Z345" s="66"/>
      <c r="AA345" s="68">
        <f t="shared" si="670"/>
        <v>0</v>
      </c>
      <c r="AB345" s="67">
        <f t="shared" si="617"/>
        <v>2263.5</v>
      </c>
      <c r="AC345" s="66"/>
      <c r="AD345" s="66">
        <f t="shared" si="671"/>
        <v>0</v>
      </c>
      <c r="AE345" s="67">
        <f t="shared" si="618"/>
        <v>5946.2</v>
      </c>
      <c r="AF345" s="66"/>
      <c r="AG345" s="78">
        <f t="shared" si="672"/>
        <v>0</v>
      </c>
      <c r="AH345" s="79">
        <f t="shared" si="619"/>
        <v>8286.2999999999993</v>
      </c>
      <c r="AI345" s="66"/>
      <c r="AJ345" s="68">
        <f t="shared" si="673"/>
        <v>0</v>
      </c>
      <c r="AK345" s="67">
        <f t="shared" si="620"/>
        <v>9023</v>
      </c>
      <c r="AL345" s="66"/>
      <c r="AM345" s="68">
        <f t="shared" si="674"/>
        <v>0</v>
      </c>
      <c r="AN345" s="67">
        <f t="shared" si="621"/>
        <v>23727.1</v>
      </c>
      <c r="AO345" s="66"/>
      <c r="AP345" s="68">
        <f t="shared" si="597"/>
        <v>1764</v>
      </c>
      <c r="AQ345" s="67">
        <f t="shared" si="622"/>
        <v>3510.8999999999996</v>
      </c>
      <c r="AR345" s="66"/>
      <c r="AS345" s="68">
        <f t="shared" si="675"/>
        <v>0</v>
      </c>
      <c r="AT345" s="67">
        <f t="shared" si="623"/>
        <v>6275.6</v>
      </c>
      <c r="AU345" s="66"/>
      <c r="AV345" s="66">
        <f t="shared" si="624"/>
        <v>0</v>
      </c>
      <c r="AW345" s="42">
        <f t="shared" si="625"/>
        <v>8211.0400000000009</v>
      </c>
      <c r="AX345" s="66"/>
      <c r="AY345" s="66">
        <f t="shared" si="626"/>
        <v>0</v>
      </c>
      <c r="AZ345" s="67">
        <f t="shared" si="627"/>
        <v>1832.8</v>
      </c>
      <c r="BA345" s="66"/>
      <c r="BB345" s="68">
        <f t="shared" si="628"/>
        <v>0</v>
      </c>
      <c r="BC345" s="67">
        <f t="shared" si="629"/>
        <v>2791.8</v>
      </c>
      <c r="BD345" s="66"/>
      <c r="BE345" s="68">
        <f t="shared" si="630"/>
        <v>0</v>
      </c>
      <c r="BF345" s="67">
        <f t="shared" si="631"/>
        <v>97.800000000000352</v>
      </c>
      <c r="BG345" s="66"/>
      <c r="BH345" s="68">
        <f>IF(OR(D365="NPC06UZDB-GY026M",D365="NPP06UZDB-GY010M",D345="CO155E2-0CM018",D345="CO155E2-0CM023",D345="CO155E2-0CM026",D345="NPP06UZDB-GY150C",D345="NPP06UZDB-GY025M",D345="NPC06UZDB-GY013M",D345="NPP06UZDB-GY001M",D345="NPP06UZDB-GY250C",D345="NPC06UZDB-GY028M",D345="NPC06UZDB-GY018M",D345="NPC06UZDB-GY014M",D345="NPC06UZDB-GY012M",D345="NPC06UZDB-GY011M",D345="NPC06UZDB-GY006M",D345="CO155E2-0CM006",D345="NPP06UZDB-GY005M",D345="NPP06UZDB-GY005M",D345="NPP06UZDB-GY003M",D345="NPP06UZDB-GY002M",D345="NPC06UZDB-GY025M",D345="CO155E2-0CM020",D345="CO155E2-0CM030",D345="NPC06UZDB-GY350C",D345="NPC06UZDB-GY030M",D345="NPC06UZDB-GY020C",D345="NPC06UZDB-GY030M",D345="NPC06UZDB-GY350C",D345="CO155E2-0CM007",D345="NPC06UZDB-GY150C",D345="NPC06UZDB-GY250C",D345="NPC06UZDB-GY007M",D345="CO155E2-0CC050",D345="NPC06UZDB-GY006M",D345="NPC06UZDB-GY008M",D345="NPC06UZDB-GY050C",D345="CO155E2-0CC250",D345="NPC06UZDB-GY750C",D345="NPC06UZDB-GY007M",D345="NPC06UZDB-GY020M",D345="CO155E2-0CC150",D345="CO155E2-0CM015",D345="CO155E2-0CM010",D345="NPC06UZDB-GY450C",D345="NPC06UZDB-GY015M",D345="NPC06UZDB-GY150C",D345="CO155E2-0CM001",D345="CO155E2-0CM002",D345="CO155E2-0CM003",D345="CO155E2-0CM004",D345="CO155E2-0CM005",D345="CO155E2-0CM008",D345="NPC06UZDB-GY010M",D345="NPC06UZDB-GY001M",D345="NPC06UZDB-GY002M",D345="NPC06UZDB-GY003M",D345="NPC06UZDB-GY004M",D345="NPC06UZDB-GY005M",),E345*(F345+0.12),0)</f>
        <v>0</v>
      </c>
      <c r="BI345" s="67">
        <f t="shared" si="696"/>
        <v>3910.2000000000025</v>
      </c>
      <c r="BJ345" s="66"/>
      <c r="BK345" s="68">
        <f t="shared" si="676"/>
        <v>0</v>
      </c>
      <c r="BL345" s="67">
        <f t="shared" si="633"/>
        <v>5278.8</v>
      </c>
      <c r="BM345" s="66"/>
      <c r="BN345" s="68">
        <f t="shared" si="634"/>
        <v>0</v>
      </c>
      <c r="BO345" s="67">
        <f t="shared" si="635"/>
        <v>5536.9000000000005</v>
      </c>
      <c r="BP345" s="66"/>
      <c r="BQ345" s="68">
        <f t="shared" si="636"/>
        <v>0</v>
      </c>
      <c r="BR345" s="67">
        <f t="shared" si="637"/>
        <v>12257.999999999995</v>
      </c>
      <c r="BS345" s="66"/>
      <c r="BT345" s="66">
        <f t="shared" si="659"/>
        <v>0</v>
      </c>
      <c r="BU345" s="67">
        <f t="shared" si="580"/>
        <v>55393</v>
      </c>
      <c r="BV345" s="66"/>
      <c r="BW345" s="66">
        <f t="shared" si="660"/>
        <v>0</v>
      </c>
      <c r="BX345" s="67">
        <f t="shared" si="677"/>
        <v>89031</v>
      </c>
      <c r="BY345" s="66"/>
      <c r="BZ345" s="66">
        <f t="shared" si="662"/>
        <v>0</v>
      </c>
      <c r="CA345" s="67">
        <f t="shared" si="582"/>
        <v>49467</v>
      </c>
      <c r="CB345" s="66"/>
      <c r="CC345" s="66">
        <f t="shared" si="638"/>
        <v>0</v>
      </c>
      <c r="CD345" s="67">
        <f t="shared" si="583"/>
        <v>7675.25</v>
      </c>
      <c r="CE345" s="66"/>
      <c r="CF345" s="66">
        <f t="shared" si="639"/>
        <v>0</v>
      </c>
      <c r="CG345" s="67">
        <f t="shared" si="640"/>
        <v>6982.9</v>
      </c>
      <c r="CH345" s="66"/>
      <c r="CI345" s="66">
        <f t="shared" si="602"/>
        <v>0</v>
      </c>
      <c r="CJ345" s="67">
        <f t="shared" si="641"/>
        <v>8750</v>
      </c>
      <c r="CK345" s="66"/>
      <c r="CL345" s="68">
        <f t="shared" si="642"/>
        <v>0</v>
      </c>
      <c r="CM345" s="79">
        <f t="shared" si="643"/>
        <v>4864</v>
      </c>
      <c r="CN345" s="66"/>
      <c r="CO345" s="68">
        <f t="shared" si="678"/>
        <v>0</v>
      </c>
      <c r="CP345" s="79">
        <f t="shared" si="644"/>
        <v>3955</v>
      </c>
      <c r="CQ345" s="66"/>
      <c r="CR345" s="140">
        <f t="shared" si="679"/>
        <v>0</v>
      </c>
      <c r="CS345" s="79">
        <f t="shared" si="571"/>
        <v>6656</v>
      </c>
      <c r="CT345" s="66"/>
      <c r="CU345" s="68">
        <f t="shared" si="680"/>
        <v>0</v>
      </c>
      <c r="CV345" s="79">
        <f t="shared" si="645"/>
        <v>7769</v>
      </c>
      <c r="CW345" s="66"/>
      <c r="CX345" s="66">
        <f t="shared" si="681"/>
        <v>0</v>
      </c>
      <c r="CY345" s="40">
        <f t="shared" si="563"/>
        <v>6582</v>
      </c>
      <c r="CZ345" s="65"/>
      <c r="DA345" s="66">
        <f t="shared" si="646"/>
        <v>0</v>
      </c>
      <c r="DB345" s="67">
        <f t="shared" si="682"/>
        <v>87856</v>
      </c>
      <c r="DC345" s="66"/>
      <c r="DD345" s="66">
        <f t="shared" si="647"/>
        <v>0</v>
      </c>
      <c r="DE345" s="67">
        <f t="shared" si="683"/>
        <v>84627</v>
      </c>
      <c r="DF345" s="66"/>
      <c r="DG345" s="69">
        <f t="shared" si="684"/>
        <v>0</v>
      </c>
      <c r="DH345" s="67">
        <f t="shared" si="588"/>
        <v>120034</v>
      </c>
      <c r="DI345" s="66"/>
      <c r="DJ345" s="66">
        <f t="shared" si="685"/>
        <v>0</v>
      </c>
      <c r="DK345" s="67">
        <f t="shared" si="649"/>
        <v>2520</v>
      </c>
      <c r="DL345" s="210"/>
      <c r="DM345" s="206">
        <f t="shared" si="686"/>
        <v>0</v>
      </c>
      <c r="DN345" s="25">
        <f t="shared" si="607"/>
        <v>0</v>
      </c>
      <c r="DO345" s="5"/>
      <c r="DP345" s="43">
        <f t="shared" si="687"/>
        <v>0</v>
      </c>
      <c r="DQ345" s="27">
        <f t="shared" si="650"/>
        <v>7022.5</v>
      </c>
      <c r="DR345" s="5"/>
      <c r="DS345" s="43">
        <f t="shared" si="688"/>
        <v>0</v>
      </c>
      <c r="DT345" s="27">
        <f t="shared" si="651"/>
        <v>4846</v>
      </c>
      <c r="DU345" s="5"/>
      <c r="DV345" s="43">
        <f t="shared" si="689"/>
        <v>0</v>
      </c>
      <c r="DW345" s="27">
        <f t="shared" si="652"/>
        <v>4835</v>
      </c>
      <c r="DX345" s="5"/>
      <c r="DY345" s="22">
        <f t="shared" si="690"/>
        <v>0</v>
      </c>
      <c r="DZ345" s="25">
        <f t="shared" si="653"/>
        <v>523</v>
      </c>
      <c r="EA345" s="22"/>
      <c r="EB345" s="22">
        <f t="shared" si="691"/>
        <v>0</v>
      </c>
      <c r="EC345" s="28">
        <f t="shared" si="654"/>
        <v>369</v>
      </c>
      <c r="ED345" s="5"/>
      <c r="EE345" s="43">
        <f t="shared" si="692"/>
        <v>0</v>
      </c>
      <c r="EF345" s="27">
        <f t="shared" si="655"/>
        <v>4769</v>
      </c>
      <c r="EG345" s="66"/>
      <c r="EH345" s="66">
        <f t="shared" si="693"/>
        <v>0</v>
      </c>
      <c r="EI345" s="67">
        <f t="shared" si="656"/>
        <v>24417</v>
      </c>
      <c r="EJ345" s="66"/>
      <c r="EK345" s="66">
        <f t="shared" si="694"/>
        <v>0</v>
      </c>
      <c r="EL345" s="67">
        <f t="shared" si="657"/>
        <v>23047</v>
      </c>
      <c r="EM345" s="110">
        <f t="shared" si="695"/>
        <v>184079.11771399993</v>
      </c>
    </row>
    <row r="346" spans="1:143" s="33" customFormat="1" ht="11.25" customHeight="1" x14ac:dyDescent="0.25">
      <c r="A346" s="159">
        <v>46067</v>
      </c>
      <c r="B346" s="194">
        <v>46060</v>
      </c>
      <c r="C346" s="174">
        <v>8004952470</v>
      </c>
      <c r="D346" s="13" t="s">
        <v>99</v>
      </c>
      <c r="E346" s="14">
        <v>700</v>
      </c>
      <c r="F346" s="15">
        <v>3</v>
      </c>
      <c r="G346" s="16">
        <v>191516219366</v>
      </c>
      <c r="H346" s="66"/>
      <c r="I346" s="41">
        <f t="shared" si="590"/>
        <v>1400</v>
      </c>
      <c r="J346" s="48">
        <f t="shared" si="584"/>
        <v>178013</v>
      </c>
      <c r="K346" s="66"/>
      <c r="L346" s="41">
        <f t="shared" si="574"/>
        <v>1400</v>
      </c>
      <c r="M346" s="48">
        <f t="shared" si="570"/>
        <v>274854</v>
      </c>
      <c r="N346" s="66"/>
      <c r="O346" s="41">
        <f t="shared" si="591"/>
        <v>1400</v>
      </c>
      <c r="P346" s="48">
        <f t="shared" si="585"/>
        <v>171823</v>
      </c>
      <c r="Q346" s="66"/>
      <c r="R346" s="66">
        <f t="shared" si="592"/>
        <v>1400</v>
      </c>
      <c r="S346" s="67">
        <f t="shared" si="586"/>
        <v>133710</v>
      </c>
      <c r="T346" s="66"/>
      <c r="U346" s="66">
        <f t="shared" si="615"/>
        <v>0</v>
      </c>
      <c r="V346" s="67">
        <f t="shared" si="616"/>
        <v>101010.20000000001</v>
      </c>
      <c r="W346" s="136"/>
      <c r="X346" s="69">
        <f t="shared" si="593"/>
        <v>0</v>
      </c>
      <c r="Y346" s="67">
        <f t="shared" si="587"/>
        <v>8674.2999999999993</v>
      </c>
      <c r="Z346" s="66"/>
      <c r="AA346" s="68">
        <f t="shared" si="670"/>
        <v>0</v>
      </c>
      <c r="AB346" s="67">
        <f t="shared" si="617"/>
        <v>2263.5</v>
      </c>
      <c r="AC346" s="66"/>
      <c r="AD346" s="66">
        <f t="shared" si="671"/>
        <v>0</v>
      </c>
      <c r="AE346" s="67">
        <f t="shared" si="618"/>
        <v>5946.2</v>
      </c>
      <c r="AF346" s="66"/>
      <c r="AG346" s="78">
        <f t="shared" si="672"/>
        <v>0</v>
      </c>
      <c r="AH346" s="79">
        <f t="shared" si="619"/>
        <v>8286.2999999999993</v>
      </c>
      <c r="AI346" s="66"/>
      <c r="AJ346" s="68">
        <f t="shared" si="673"/>
        <v>0</v>
      </c>
      <c r="AK346" s="67">
        <f t="shared" si="620"/>
        <v>9023</v>
      </c>
      <c r="AL346" s="66"/>
      <c r="AM346" s="68">
        <f t="shared" si="674"/>
        <v>0</v>
      </c>
      <c r="AN346" s="67">
        <f t="shared" si="621"/>
        <v>23727.1</v>
      </c>
      <c r="AO346" s="66"/>
      <c r="AP346" s="68">
        <f t="shared" si="597"/>
        <v>0</v>
      </c>
      <c r="AQ346" s="67">
        <f t="shared" si="622"/>
        <v>3510.8999999999996</v>
      </c>
      <c r="AR346" s="66"/>
      <c r="AS346" s="68">
        <f t="shared" si="675"/>
        <v>2170</v>
      </c>
      <c r="AT346" s="67">
        <f t="shared" si="623"/>
        <v>4105.6000000000004</v>
      </c>
      <c r="AU346" s="66"/>
      <c r="AV346" s="66">
        <f t="shared" si="624"/>
        <v>0</v>
      </c>
      <c r="AW346" s="42">
        <f t="shared" si="625"/>
        <v>8211.0400000000009</v>
      </c>
      <c r="AX346" s="66"/>
      <c r="AY346" s="66">
        <f t="shared" si="626"/>
        <v>0</v>
      </c>
      <c r="AZ346" s="67">
        <f t="shared" si="627"/>
        <v>1832.8</v>
      </c>
      <c r="BA346" s="66"/>
      <c r="BB346" s="68">
        <f t="shared" si="628"/>
        <v>0</v>
      </c>
      <c r="BC346" s="67">
        <f t="shared" si="629"/>
        <v>2791.8</v>
      </c>
      <c r="BD346" s="66"/>
      <c r="BE346" s="68">
        <f t="shared" si="630"/>
        <v>0</v>
      </c>
      <c r="BF346" s="67">
        <f t="shared" si="631"/>
        <v>97.800000000000352</v>
      </c>
      <c r="BG346" s="66"/>
      <c r="BH346" s="68">
        <f>IF(OR(D366="NPC06UZDB-GY026M",D366="NPP06UZDB-GY010M",D346="CO155E2-0CM018",D346="CO155E2-0CM023",D346="CO155E2-0CM026",D346="NPP06UZDB-GY150C",D346="NPP06UZDB-GY025M",D346="NPC06UZDB-GY013M",D346="NPP06UZDB-GY001M",D346="NPP06UZDB-GY250C",D346="NPC06UZDB-GY028M",D346="NPC06UZDB-GY018M",D346="NPC06UZDB-GY014M",D346="NPC06UZDB-GY012M",D346="NPC06UZDB-GY011M",D346="NPC06UZDB-GY006M",D346="CO155E2-0CM006",D346="NPP06UZDB-GY005M",D346="NPP06UZDB-GY005M",D346="NPP06UZDB-GY003M",D346="NPP06UZDB-GY002M",D346="NPC06UZDB-GY025M",D346="CO155E2-0CM020",D346="CO155E2-0CM030",D346="NPC06UZDB-GY350C",D346="NPC06UZDB-GY030M",D346="NPC06UZDB-GY020C",D346="NPC06UZDB-GY030M",D346="NPC06UZDB-GY350C",D346="CO155E2-0CM007",D346="NPC06UZDB-GY150C",D346="NPC06UZDB-GY250C",D346="NPC06UZDB-GY007M",D346="CO155E2-0CC050",D346="NPC06UZDB-GY006M",D346="NPC06UZDB-GY008M",D346="NPC06UZDB-GY050C",D346="CO155E2-0CC250",D346="NPC06UZDB-GY750C",D346="NPC06UZDB-GY007M",D346="NPC06UZDB-GY020M",D346="CO155E2-0CC150",D346="CO155E2-0CM015",D346="CO155E2-0CM010",D346="NPC06UZDB-GY450C",D346="NPC06UZDB-GY015M",D346="NPC06UZDB-GY150C",D346="CO155E2-0CM001",D346="CO155E2-0CM002",D346="CO155E2-0CM003",D346="CO155E2-0CM004",D346="CO155E2-0CM005",D346="CO155E2-0CM008",D346="NPC06UZDB-GY010M",D346="NPC06UZDB-GY001M",D346="NPC06UZDB-GY002M",D346="NPC06UZDB-GY003M",D346="NPC06UZDB-GY004M",D346="NPC06UZDB-GY005M",),E346*(F346+0.12),0)</f>
        <v>0</v>
      </c>
      <c r="BI346" s="67">
        <f t="shared" si="696"/>
        <v>3910.2000000000025</v>
      </c>
      <c r="BJ346" s="66"/>
      <c r="BK346" s="68">
        <f t="shared" si="676"/>
        <v>0</v>
      </c>
      <c r="BL346" s="67">
        <f t="shared" si="633"/>
        <v>5278.8</v>
      </c>
      <c r="BM346" s="66"/>
      <c r="BN346" s="68">
        <f t="shared" si="634"/>
        <v>0</v>
      </c>
      <c r="BO346" s="67">
        <f t="shared" si="635"/>
        <v>5536.9000000000005</v>
      </c>
      <c r="BP346" s="66"/>
      <c r="BQ346" s="68">
        <f t="shared" si="636"/>
        <v>0</v>
      </c>
      <c r="BR346" s="67">
        <f t="shared" si="637"/>
        <v>12257.999999999995</v>
      </c>
      <c r="BS346" s="66"/>
      <c r="BT346" s="66">
        <f t="shared" si="659"/>
        <v>0</v>
      </c>
      <c r="BU346" s="67">
        <f t="shared" si="580"/>
        <v>55393</v>
      </c>
      <c r="BV346" s="66"/>
      <c r="BW346" s="66">
        <f t="shared" si="660"/>
        <v>0</v>
      </c>
      <c r="BX346" s="67">
        <f t="shared" si="677"/>
        <v>89031</v>
      </c>
      <c r="BY346" s="66"/>
      <c r="BZ346" s="66">
        <f t="shared" si="662"/>
        <v>0</v>
      </c>
      <c r="CA346" s="67">
        <f t="shared" si="582"/>
        <v>49467</v>
      </c>
      <c r="CB346" s="66"/>
      <c r="CC346" s="66">
        <f t="shared" si="638"/>
        <v>0</v>
      </c>
      <c r="CD346" s="67">
        <f t="shared" si="583"/>
        <v>7675.25</v>
      </c>
      <c r="CE346" s="66"/>
      <c r="CF346" s="66">
        <f t="shared" si="639"/>
        <v>0</v>
      </c>
      <c r="CG346" s="67">
        <f t="shared" si="640"/>
        <v>6982.9</v>
      </c>
      <c r="CH346" s="66"/>
      <c r="CI346" s="66">
        <f t="shared" si="602"/>
        <v>0</v>
      </c>
      <c r="CJ346" s="67">
        <f t="shared" si="641"/>
        <v>8750</v>
      </c>
      <c r="CK346" s="66"/>
      <c r="CL346" s="68">
        <f t="shared" si="642"/>
        <v>0</v>
      </c>
      <c r="CM346" s="79">
        <f t="shared" si="643"/>
        <v>4864</v>
      </c>
      <c r="CN346" s="66"/>
      <c r="CO346" s="68">
        <f t="shared" si="678"/>
        <v>0</v>
      </c>
      <c r="CP346" s="79">
        <f t="shared" si="644"/>
        <v>3955</v>
      </c>
      <c r="CQ346" s="66"/>
      <c r="CR346" s="140">
        <f t="shared" si="679"/>
        <v>0</v>
      </c>
      <c r="CS346" s="79">
        <f t="shared" si="571"/>
        <v>6656</v>
      </c>
      <c r="CT346" s="66"/>
      <c r="CU346" s="68">
        <f t="shared" si="680"/>
        <v>0</v>
      </c>
      <c r="CV346" s="79">
        <f t="shared" si="645"/>
        <v>7769</v>
      </c>
      <c r="CW346" s="66"/>
      <c r="CX346" s="66">
        <f t="shared" si="681"/>
        <v>0</v>
      </c>
      <c r="CY346" s="40">
        <f t="shared" si="563"/>
        <v>6582</v>
      </c>
      <c r="CZ346" s="65"/>
      <c r="DA346" s="66">
        <f t="shared" si="646"/>
        <v>0</v>
      </c>
      <c r="DB346" s="67">
        <f t="shared" si="682"/>
        <v>87856</v>
      </c>
      <c r="DC346" s="66"/>
      <c r="DD346" s="66">
        <f t="shared" si="647"/>
        <v>0</v>
      </c>
      <c r="DE346" s="67">
        <f t="shared" si="683"/>
        <v>84627</v>
      </c>
      <c r="DF346" s="66"/>
      <c r="DG346" s="69">
        <f t="shared" si="684"/>
        <v>0</v>
      </c>
      <c r="DH346" s="67">
        <f t="shared" si="588"/>
        <v>120034</v>
      </c>
      <c r="DI346" s="66"/>
      <c r="DJ346" s="66">
        <f t="shared" si="685"/>
        <v>0</v>
      </c>
      <c r="DK346" s="67">
        <f t="shared" si="649"/>
        <v>2520</v>
      </c>
      <c r="DL346" s="210"/>
      <c r="DM346" s="206">
        <f t="shared" si="686"/>
        <v>0</v>
      </c>
      <c r="DN346" s="25">
        <f t="shared" si="607"/>
        <v>0</v>
      </c>
      <c r="DO346" s="5"/>
      <c r="DP346" s="43">
        <f t="shared" si="687"/>
        <v>0</v>
      </c>
      <c r="DQ346" s="27">
        <f t="shared" si="650"/>
        <v>7022.5</v>
      </c>
      <c r="DR346" s="5"/>
      <c r="DS346" s="43">
        <f t="shared" si="688"/>
        <v>0</v>
      </c>
      <c r="DT346" s="27">
        <f t="shared" si="651"/>
        <v>4846</v>
      </c>
      <c r="DU346" s="5"/>
      <c r="DV346" s="43">
        <f t="shared" si="689"/>
        <v>0</v>
      </c>
      <c r="DW346" s="27">
        <f t="shared" si="652"/>
        <v>4835</v>
      </c>
      <c r="DX346" s="5"/>
      <c r="DY346" s="22">
        <f t="shared" si="690"/>
        <v>0</v>
      </c>
      <c r="DZ346" s="25">
        <f t="shared" si="653"/>
        <v>523</v>
      </c>
      <c r="EA346" s="22"/>
      <c r="EB346" s="22">
        <f t="shared" si="691"/>
        <v>0</v>
      </c>
      <c r="EC346" s="28">
        <f t="shared" si="654"/>
        <v>369</v>
      </c>
      <c r="ED346" s="5"/>
      <c r="EE346" s="43">
        <f t="shared" si="692"/>
        <v>0</v>
      </c>
      <c r="EF346" s="27">
        <f t="shared" si="655"/>
        <v>4769</v>
      </c>
      <c r="EG346" s="66"/>
      <c r="EH346" s="66">
        <f t="shared" si="693"/>
        <v>0</v>
      </c>
      <c r="EI346" s="67">
        <f t="shared" si="656"/>
        <v>24417</v>
      </c>
      <c r="EJ346" s="66"/>
      <c r="EK346" s="66">
        <f t="shared" si="694"/>
        <v>0</v>
      </c>
      <c r="EL346" s="67">
        <f t="shared" si="657"/>
        <v>23047</v>
      </c>
      <c r="EM346" s="110">
        <f t="shared" si="695"/>
        <v>183475.37771399994</v>
      </c>
    </row>
    <row r="347" spans="1:143" s="33" customFormat="1" ht="11.25" customHeight="1" x14ac:dyDescent="0.25">
      <c r="A347" s="159">
        <v>46067</v>
      </c>
      <c r="B347" s="194">
        <v>46060</v>
      </c>
      <c r="C347" s="174">
        <v>8004951307</v>
      </c>
      <c r="D347" s="13" t="s">
        <v>252</v>
      </c>
      <c r="E347" s="14">
        <v>200</v>
      </c>
      <c r="F347" s="15">
        <v>5</v>
      </c>
      <c r="G347" s="16">
        <v>191516219373</v>
      </c>
      <c r="H347" s="66"/>
      <c r="I347" s="41">
        <f t="shared" si="590"/>
        <v>0</v>
      </c>
      <c r="J347" s="48">
        <f>J346+H347-I347-400</f>
        <v>177613</v>
      </c>
      <c r="K347" s="66"/>
      <c r="L347" s="41">
        <f t="shared" si="574"/>
        <v>0</v>
      </c>
      <c r="M347" s="48">
        <f>M346+K347-L347-400</f>
        <v>274454</v>
      </c>
      <c r="N347" s="66"/>
      <c r="O347" s="41">
        <f t="shared" si="591"/>
        <v>0</v>
      </c>
      <c r="P347" s="48">
        <f>P346+N347-O347-400</f>
        <v>171423</v>
      </c>
      <c r="Q347" s="66"/>
      <c r="R347" s="66">
        <f t="shared" si="592"/>
        <v>0</v>
      </c>
      <c r="S347" s="67">
        <f>S346+Q347-R347-400</f>
        <v>133310</v>
      </c>
      <c r="T347" s="66"/>
      <c r="U347" s="66">
        <f t="shared" si="615"/>
        <v>0</v>
      </c>
      <c r="V347" s="67">
        <f t="shared" si="616"/>
        <v>101010.20000000001</v>
      </c>
      <c r="W347" s="136"/>
      <c r="X347" s="69">
        <f t="shared" si="593"/>
        <v>0</v>
      </c>
      <c r="Y347" s="67">
        <f t="shared" si="587"/>
        <v>8674.2999999999993</v>
      </c>
      <c r="Z347" s="66"/>
      <c r="AA347" s="68">
        <f t="shared" si="670"/>
        <v>0</v>
      </c>
      <c r="AB347" s="67">
        <f t="shared" si="617"/>
        <v>2263.5</v>
      </c>
      <c r="AC347" s="66"/>
      <c r="AD347" s="66">
        <f t="shared" si="671"/>
        <v>0</v>
      </c>
      <c r="AE347" s="67">
        <f t="shared" si="618"/>
        <v>5946.2</v>
      </c>
      <c r="AF347" s="66"/>
      <c r="AG347" s="78">
        <f t="shared" si="672"/>
        <v>0</v>
      </c>
      <c r="AH347" s="79">
        <f t="shared" si="619"/>
        <v>8286.2999999999993</v>
      </c>
      <c r="AI347" s="66"/>
      <c r="AJ347" s="68">
        <f t="shared" si="673"/>
        <v>0</v>
      </c>
      <c r="AK347" s="67">
        <f t="shared" si="620"/>
        <v>9023</v>
      </c>
      <c r="AL347" s="66"/>
      <c r="AM347" s="68">
        <f t="shared" si="674"/>
        <v>0</v>
      </c>
      <c r="AN347" s="67">
        <f t="shared" si="621"/>
        <v>23727.1</v>
      </c>
      <c r="AO347" s="66"/>
      <c r="AP347" s="68">
        <f t="shared" si="597"/>
        <v>0</v>
      </c>
      <c r="AQ347" s="67">
        <f t="shared" si="622"/>
        <v>3510.8999999999996</v>
      </c>
      <c r="AR347" s="66"/>
      <c r="AS347" s="68">
        <f t="shared" si="675"/>
        <v>1019.9999999999999</v>
      </c>
      <c r="AT347" s="67">
        <f t="shared" si="623"/>
        <v>3085.6000000000004</v>
      </c>
      <c r="AU347" s="66"/>
      <c r="AV347" s="66">
        <f t="shared" si="624"/>
        <v>0</v>
      </c>
      <c r="AW347" s="42">
        <f t="shared" si="625"/>
        <v>8211.0400000000009</v>
      </c>
      <c r="AX347" s="66"/>
      <c r="AY347" s="66">
        <f t="shared" si="626"/>
        <v>0</v>
      </c>
      <c r="AZ347" s="67">
        <f t="shared" si="627"/>
        <v>1832.8</v>
      </c>
      <c r="BA347" s="66"/>
      <c r="BB347" s="68">
        <f t="shared" si="628"/>
        <v>0</v>
      </c>
      <c r="BC347" s="67">
        <f t="shared" si="629"/>
        <v>2791.8</v>
      </c>
      <c r="BD347" s="66"/>
      <c r="BE347" s="68">
        <f t="shared" si="630"/>
        <v>0</v>
      </c>
      <c r="BF347" s="67">
        <f t="shared" si="631"/>
        <v>97.800000000000352</v>
      </c>
      <c r="BG347" s="66"/>
      <c r="BH347" s="68">
        <v>0</v>
      </c>
      <c r="BI347" s="67">
        <f t="shared" si="696"/>
        <v>3910.2000000000025</v>
      </c>
      <c r="BJ347" s="66"/>
      <c r="BK347" s="68">
        <f t="shared" si="676"/>
        <v>0</v>
      </c>
      <c r="BL347" s="67">
        <f t="shared" si="633"/>
        <v>5278.8</v>
      </c>
      <c r="BM347" s="66"/>
      <c r="BN347" s="68">
        <f t="shared" si="634"/>
        <v>0</v>
      </c>
      <c r="BO347" s="67">
        <f t="shared" si="635"/>
        <v>5536.9000000000005</v>
      </c>
      <c r="BP347" s="66"/>
      <c r="BQ347" s="68">
        <f t="shared" si="636"/>
        <v>0</v>
      </c>
      <c r="BR347" s="67">
        <f t="shared" si="637"/>
        <v>12257.999999999995</v>
      </c>
      <c r="BS347" s="66"/>
      <c r="BT347" s="66">
        <f t="shared" si="659"/>
        <v>0</v>
      </c>
      <c r="BU347" s="67">
        <f t="shared" si="580"/>
        <v>55393</v>
      </c>
      <c r="BV347" s="66"/>
      <c r="BW347" s="66">
        <f t="shared" si="660"/>
        <v>0</v>
      </c>
      <c r="BX347" s="67">
        <f t="shared" si="677"/>
        <v>89031</v>
      </c>
      <c r="BY347" s="66"/>
      <c r="BZ347" s="66">
        <f t="shared" si="662"/>
        <v>0</v>
      </c>
      <c r="CA347" s="67">
        <f t="shared" si="582"/>
        <v>49467</v>
      </c>
      <c r="CB347" s="66"/>
      <c r="CC347" s="66">
        <f t="shared" si="638"/>
        <v>0</v>
      </c>
      <c r="CD347" s="67">
        <f t="shared" si="583"/>
        <v>7675.25</v>
      </c>
      <c r="CE347" s="66"/>
      <c r="CF347" s="66">
        <f t="shared" si="639"/>
        <v>0</v>
      </c>
      <c r="CG347" s="67">
        <f t="shared" si="640"/>
        <v>6982.9</v>
      </c>
      <c r="CH347" s="66"/>
      <c r="CI347" s="66">
        <f t="shared" si="602"/>
        <v>0</v>
      </c>
      <c r="CJ347" s="67">
        <f t="shared" si="641"/>
        <v>8750</v>
      </c>
      <c r="CK347" s="66"/>
      <c r="CL347" s="68">
        <f t="shared" si="642"/>
        <v>0</v>
      </c>
      <c r="CM347" s="79">
        <f t="shared" si="643"/>
        <v>4864</v>
      </c>
      <c r="CN347" s="66"/>
      <c r="CO347" s="68">
        <f t="shared" si="678"/>
        <v>0</v>
      </c>
      <c r="CP347" s="79">
        <f t="shared" si="644"/>
        <v>3955</v>
      </c>
      <c r="CQ347" s="66"/>
      <c r="CR347" s="140">
        <f t="shared" si="679"/>
        <v>0</v>
      </c>
      <c r="CS347" s="79">
        <f t="shared" si="571"/>
        <v>6656</v>
      </c>
      <c r="CT347" s="66"/>
      <c r="CU347" s="68">
        <f t="shared" si="680"/>
        <v>0</v>
      </c>
      <c r="CV347" s="79">
        <f t="shared" si="645"/>
        <v>7769</v>
      </c>
      <c r="CW347" s="66"/>
      <c r="CX347" s="66">
        <f t="shared" si="681"/>
        <v>0</v>
      </c>
      <c r="CY347" s="40">
        <f t="shared" si="563"/>
        <v>6582</v>
      </c>
      <c r="CZ347" s="65"/>
      <c r="DA347" s="66">
        <f t="shared" si="646"/>
        <v>0</v>
      </c>
      <c r="DB347" s="67">
        <f t="shared" si="682"/>
        <v>87856</v>
      </c>
      <c r="DC347" s="66"/>
      <c r="DD347" s="66">
        <f t="shared" si="647"/>
        <v>0</v>
      </c>
      <c r="DE347" s="67">
        <f t="shared" si="683"/>
        <v>84627</v>
      </c>
      <c r="DF347" s="66"/>
      <c r="DG347" s="69">
        <f t="shared" si="684"/>
        <v>0</v>
      </c>
      <c r="DH347" s="67">
        <f t="shared" si="588"/>
        <v>120034</v>
      </c>
      <c r="DI347" s="66"/>
      <c r="DJ347" s="66">
        <f t="shared" si="685"/>
        <v>0</v>
      </c>
      <c r="DK347" s="67">
        <f t="shared" si="649"/>
        <v>2520</v>
      </c>
      <c r="DL347" s="210"/>
      <c r="DM347" s="206">
        <f t="shared" si="686"/>
        <v>0</v>
      </c>
      <c r="DN347" s="25">
        <f t="shared" si="607"/>
        <v>0</v>
      </c>
      <c r="DO347" s="5"/>
      <c r="DP347" s="43">
        <f t="shared" si="687"/>
        <v>0</v>
      </c>
      <c r="DQ347" s="27">
        <f t="shared" si="650"/>
        <v>7022.5</v>
      </c>
      <c r="DR347" s="5"/>
      <c r="DS347" s="43">
        <f t="shared" si="688"/>
        <v>0</v>
      </c>
      <c r="DT347" s="27">
        <f t="shared" si="651"/>
        <v>4846</v>
      </c>
      <c r="DU347" s="5"/>
      <c r="DV347" s="43">
        <f t="shared" si="689"/>
        <v>0</v>
      </c>
      <c r="DW347" s="27">
        <f t="shared" si="652"/>
        <v>4835</v>
      </c>
      <c r="DX347" s="5"/>
      <c r="DY347" s="22">
        <f t="shared" si="690"/>
        <v>0</v>
      </c>
      <c r="DZ347" s="25">
        <f t="shared" si="653"/>
        <v>523</v>
      </c>
      <c r="EA347" s="22"/>
      <c r="EB347" s="22">
        <f t="shared" si="691"/>
        <v>0</v>
      </c>
      <c r="EC347" s="28">
        <f t="shared" si="654"/>
        <v>369</v>
      </c>
      <c r="ED347" s="5"/>
      <c r="EE347" s="43">
        <f t="shared" si="692"/>
        <v>0</v>
      </c>
      <c r="EF347" s="27">
        <f t="shared" si="655"/>
        <v>4769</v>
      </c>
      <c r="EG347" s="66"/>
      <c r="EH347" s="66">
        <f t="shared" si="693"/>
        <v>0</v>
      </c>
      <c r="EI347" s="67">
        <f t="shared" si="656"/>
        <v>24417</v>
      </c>
      <c r="EJ347" s="66"/>
      <c r="EK347" s="66">
        <f t="shared" si="694"/>
        <v>0</v>
      </c>
      <c r="EL347" s="67">
        <f t="shared" si="657"/>
        <v>23047</v>
      </c>
      <c r="EM347" s="110">
        <f t="shared" si="695"/>
        <v>182406.48571399995</v>
      </c>
    </row>
    <row r="348" spans="1:143" s="33" customFormat="1" ht="11.25" customHeight="1" x14ac:dyDescent="0.25">
      <c r="A348" s="159">
        <v>46067</v>
      </c>
      <c r="B348" s="194">
        <v>46060</v>
      </c>
      <c r="C348" s="174">
        <v>8004951313</v>
      </c>
      <c r="D348" s="13" t="s">
        <v>35</v>
      </c>
      <c r="E348" s="14">
        <v>850</v>
      </c>
      <c r="F348" s="15">
        <v>1.5</v>
      </c>
      <c r="G348" s="16">
        <v>191516144361</v>
      </c>
      <c r="H348" s="66"/>
      <c r="I348" s="41">
        <f t="shared" si="590"/>
        <v>1700</v>
      </c>
      <c r="J348" s="48">
        <f t="shared" ref="J348:J357" si="697">J347+H348-I348</f>
        <v>175913</v>
      </c>
      <c r="K348" s="66"/>
      <c r="L348" s="41">
        <f t="shared" si="574"/>
        <v>1700</v>
      </c>
      <c r="M348" s="48">
        <f t="shared" ref="M348:M357" si="698">M347+K348-L348</f>
        <v>272754</v>
      </c>
      <c r="N348" s="66"/>
      <c r="O348" s="41">
        <f t="shared" si="591"/>
        <v>1700</v>
      </c>
      <c r="P348" s="48">
        <f t="shared" ref="P348:P357" si="699">P347+N348-O348</f>
        <v>169723</v>
      </c>
      <c r="Q348" s="66"/>
      <c r="R348" s="66">
        <f t="shared" si="592"/>
        <v>1700</v>
      </c>
      <c r="S348" s="67">
        <f t="shared" ref="S348:S357" si="700">S347+Q348-R348</f>
        <v>131610</v>
      </c>
      <c r="T348" s="66"/>
      <c r="U348" s="66">
        <f t="shared" si="615"/>
        <v>0</v>
      </c>
      <c r="V348" s="67">
        <f t="shared" si="616"/>
        <v>101010.20000000001</v>
      </c>
      <c r="W348" s="136"/>
      <c r="X348" s="69">
        <f t="shared" si="593"/>
        <v>0</v>
      </c>
      <c r="Y348" s="67">
        <f t="shared" si="587"/>
        <v>8674.2999999999993</v>
      </c>
      <c r="Z348" s="66"/>
      <c r="AA348" s="68">
        <f t="shared" si="670"/>
        <v>0</v>
      </c>
      <c r="AB348" s="67">
        <f t="shared" si="617"/>
        <v>2263.5</v>
      </c>
      <c r="AC348" s="66"/>
      <c r="AD348" s="66">
        <f t="shared" si="671"/>
        <v>0</v>
      </c>
      <c r="AE348" s="67">
        <f t="shared" si="618"/>
        <v>5946.2</v>
      </c>
      <c r="AF348" s="66"/>
      <c r="AG348" s="78">
        <f t="shared" si="672"/>
        <v>0</v>
      </c>
      <c r="AH348" s="79">
        <f t="shared" si="619"/>
        <v>8286.2999999999993</v>
      </c>
      <c r="AI348" s="66"/>
      <c r="AJ348" s="68">
        <f t="shared" si="673"/>
        <v>0</v>
      </c>
      <c r="AK348" s="67">
        <f t="shared" si="620"/>
        <v>9023</v>
      </c>
      <c r="AL348" s="66"/>
      <c r="AM348" s="68">
        <f t="shared" si="674"/>
        <v>1360</v>
      </c>
      <c r="AN348" s="67">
        <f t="shared" si="621"/>
        <v>22367.1</v>
      </c>
      <c r="AO348" s="66"/>
      <c r="AP348" s="68">
        <f t="shared" si="597"/>
        <v>0</v>
      </c>
      <c r="AQ348" s="67">
        <f t="shared" si="622"/>
        <v>3510.8999999999996</v>
      </c>
      <c r="AR348" s="66"/>
      <c r="AS348" s="68">
        <f t="shared" si="675"/>
        <v>0</v>
      </c>
      <c r="AT348" s="67">
        <f t="shared" si="623"/>
        <v>3085.6000000000004</v>
      </c>
      <c r="AU348" s="66"/>
      <c r="AV348" s="66">
        <f t="shared" si="624"/>
        <v>0</v>
      </c>
      <c r="AW348" s="42">
        <f t="shared" si="625"/>
        <v>8211.0400000000009</v>
      </c>
      <c r="AX348" s="66"/>
      <c r="AY348" s="66">
        <f t="shared" si="626"/>
        <v>0</v>
      </c>
      <c r="AZ348" s="67">
        <f t="shared" si="627"/>
        <v>1832.8</v>
      </c>
      <c r="BA348" s="66"/>
      <c r="BB348" s="68">
        <f t="shared" si="628"/>
        <v>0</v>
      </c>
      <c r="BC348" s="67">
        <f t="shared" si="629"/>
        <v>2791.8</v>
      </c>
      <c r="BD348" s="66"/>
      <c r="BE348" s="68">
        <f t="shared" si="630"/>
        <v>0</v>
      </c>
      <c r="BF348" s="67">
        <f t="shared" si="631"/>
        <v>97.800000000000352</v>
      </c>
      <c r="BG348" s="66"/>
      <c r="BH348" s="68">
        <f t="shared" ref="BH348:BH411" si="701">IF(OR(D368="NPC06UZDB-GY026M",D368="NPP06UZDB-GY010M",D348="CO155E2-0CM018",D348="CO155E2-0CM023",D348="CO155E2-0CM026",D348="NPP06UZDB-GY150C",D348="NPP06UZDB-GY025M",D348="NPC06UZDB-GY013M",D348="NPP06UZDB-GY001M",D348="NPP06UZDB-GY250C",D348="NPC06UZDB-GY028M",D348="NPC06UZDB-GY018M",D348="NPC06UZDB-GY014M",D348="NPC06UZDB-GY012M",D348="NPC06UZDB-GY011M",D348="NPC06UZDB-GY006M",D348="CO155E2-0CM006",D348="NPP06UZDB-GY005M",D348="NPP06UZDB-GY005M",D348="NPP06UZDB-GY003M",D348="NPP06UZDB-GY002M",D348="NPC06UZDB-GY025M",D348="CO155E2-0CM020",D348="CO155E2-0CM030",D348="NPC06UZDB-GY350C",D348="NPC06UZDB-GY030M",D348="NPC06UZDB-GY020C",D348="NPC06UZDB-GY030M",D348="NPC06UZDB-GY350C",D348="CO155E2-0CM007",D348="NPC06UZDB-GY150C",D348="NPC06UZDB-GY250C",D348="NPC06UZDB-GY007M",D348="CO155E2-0CC050",D348="NPC06UZDB-GY006M",D348="NPC06UZDB-GY008M",D348="NPC06UZDB-GY050C",D348="CO155E2-0CC250",D348="NPC06UZDB-GY750C",D348="NPC06UZDB-GY007M",D348="NPC06UZDB-GY020M",D348="CO155E2-0CC150",D348="CO155E2-0CM015",D348="CO155E2-0CM010",D348="NPC06UZDB-GY450C",D348="NPC06UZDB-GY015M",D348="NPC06UZDB-GY150C",D348="CO155E2-0CM001",D348="CO155E2-0CM002",D348="CO155E2-0CM003",D348="CO155E2-0CM004",D348="CO155E2-0CM005",D348="CO155E2-0CM008",D348="NPC06UZDB-GY010M",D348="NPC06UZDB-GY001M",D348="NPC06UZDB-GY002M",D348="NPC06UZDB-GY003M",D348="NPC06UZDB-GY004M",D348="NPC06UZDB-GY005M",),E348*(F348+0.12),0)</f>
        <v>0</v>
      </c>
      <c r="BI348" s="67">
        <f t="shared" si="696"/>
        <v>3910.2000000000025</v>
      </c>
      <c r="BJ348" s="66"/>
      <c r="BK348" s="68">
        <f t="shared" si="676"/>
        <v>0</v>
      </c>
      <c r="BL348" s="67">
        <f t="shared" si="633"/>
        <v>5278.8</v>
      </c>
      <c r="BM348" s="66"/>
      <c r="BN348" s="68">
        <f t="shared" si="634"/>
        <v>0</v>
      </c>
      <c r="BO348" s="67">
        <f t="shared" si="635"/>
        <v>5536.9000000000005</v>
      </c>
      <c r="BP348" s="66"/>
      <c r="BQ348" s="68">
        <f t="shared" si="636"/>
        <v>0</v>
      </c>
      <c r="BR348" s="67">
        <f t="shared" si="637"/>
        <v>12257.999999999995</v>
      </c>
      <c r="BS348" s="66"/>
      <c r="BT348" s="66">
        <f t="shared" si="659"/>
        <v>0</v>
      </c>
      <c r="BU348" s="67">
        <f t="shared" si="580"/>
        <v>55393</v>
      </c>
      <c r="BV348" s="66"/>
      <c r="BW348" s="66">
        <f t="shared" si="660"/>
        <v>0</v>
      </c>
      <c r="BX348" s="67">
        <f t="shared" si="677"/>
        <v>89031</v>
      </c>
      <c r="BY348" s="66"/>
      <c r="BZ348" s="66">
        <f t="shared" si="662"/>
        <v>0</v>
      </c>
      <c r="CA348" s="67">
        <f t="shared" si="582"/>
        <v>49467</v>
      </c>
      <c r="CB348" s="66"/>
      <c r="CC348" s="66">
        <f t="shared" si="638"/>
        <v>0</v>
      </c>
      <c r="CD348" s="67">
        <f t="shared" si="583"/>
        <v>7675.25</v>
      </c>
      <c r="CE348" s="66"/>
      <c r="CF348" s="66">
        <f t="shared" si="639"/>
        <v>0</v>
      </c>
      <c r="CG348" s="67">
        <f t="shared" si="640"/>
        <v>6982.9</v>
      </c>
      <c r="CH348" s="66"/>
      <c r="CI348" s="66">
        <f t="shared" si="602"/>
        <v>0</v>
      </c>
      <c r="CJ348" s="67">
        <f t="shared" si="641"/>
        <v>8750</v>
      </c>
      <c r="CK348" s="66"/>
      <c r="CL348" s="68">
        <f t="shared" si="642"/>
        <v>0</v>
      </c>
      <c r="CM348" s="79">
        <f t="shared" si="643"/>
        <v>4864</v>
      </c>
      <c r="CN348" s="66"/>
      <c r="CO348" s="68">
        <f t="shared" si="678"/>
        <v>0</v>
      </c>
      <c r="CP348" s="79">
        <f t="shared" si="644"/>
        <v>3955</v>
      </c>
      <c r="CQ348" s="66"/>
      <c r="CR348" s="140">
        <f t="shared" si="679"/>
        <v>0</v>
      </c>
      <c r="CS348" s="79">
        <f t="shared" si="571"/>
        <v>6656</v>
      </c>
      <c r="CT348" s="66"/>
      <c r="CU348" s="68">
        <f t="shared" si="680"/>
        <v>0</v>
      </c>
      <c r="CV348" s="79">
        <f t="shared" si="645"/>
        <v>7769</v>
      </c>
      <c r="CW348" s="66"/>
      <c r="CX348" s="66">
        <f t="shared" si="681"/>
        <v>0</v>
      </c>
      <c r="CY348" s="40">
        <f t="shared" si="563"/>
        <v>6582</v>
      </c>
      <c r="CZ348" s="65"/>
      <c r="DA348" s="66">
        <f t="shared" si="646"/>
        <v>0</v>
      </c>
      <c r="DB348" s="67">
        <f t="shared" si="682"/>
        <v>87856</v>
      </c>
      <c r="DC348" s="66"/>
      <c r="DD348" s="66">
        <f t="shared" si="647"/>
        <v>0</v>
      </c>
      <c r="DE348" s="67">
        <f t="shared" si="683"/>
        <v>84627</v>
      </c>
      <c r="DF348" s="66"/>
      <c r="DG348" s="69">
        <f t="shared" si="684"/>
        <v>0</v>
      </c>
      <c r="DH348" s="67">
        <f t="shared" si="588"/>
        <v>120034</v>
      </c>
      <c r="DI348" s="66"/>
      <c r="DJ348" s="66">
        <f t="shared" si="685"/>
        <v>0</v>
      </c>
      <c r="DK348" s="67">
        <f t="shared" si="649"/>
        <v>2520</v>
      </c>
      <c r="DL348" s="210"/>
      <c r="DM348" s="206">
        <f t="shared" si="686"/>
        <v>0</v>
      </c>
      <c r="DN348" s="25">
        <f t="shared" si="607"/>
        <v>0</v>
      </c>
      <c r="DO348" s="5"/>
      <c r="DP348" s="43">
        <f t="shared" si="687"/>
        <v>0</v>
      </c>
      <c r="DQ348" s="27">
        <f t="shared" si="650"/>
        <v>7022.5</v>
      </c>
      <c r="DR348" s="5"/>
      <c r="DS348" s="43">
        <f t="shared" si="688"/>
        <v>0</v>
      </c>
      <c r="DT348" s="27">
        <f t="shared" si="651"/>
        <v>4846</v>
      </c>
      <c r="DU348" s="5"/>
      <c r="DV348" s="43">
        <f t="shared" si="689"/>
        <v>0</v>
      </c>
      <c r="DW348" s="27">
        <f t="shared" si="652"/>
        <v>4835</v>
      </c>
      <c r="DX348" s="5"/>
      <c r="DY348" s="22">
        <f t="shared" si="690"/>
        <v>0</v>
      </c>
      <c r="DZ348" s="25">
        <f t="shared" si="653"/>
        <v>523</v>
      </c>
      <c r="EA348" s="22"/>
      <c r="EB348" s="22">
        <f t="shared" si="691"/>
        <v>0</v>
      </c>
      <c r="EC348" s="28">
        <f t="shared" si="654"/>
        <v>369</v>
      </c>
      <c r="ED348" s="5"/>
      <c r="EE348" s="43">
        <f t="shared" si="692"/>
        <v>0</v>
      </c>
      <c r="EF348" s="27">
        <f t="shared" si="655"/>
        <v>4769</v>
      </c>
      <c r="EG348" s="66"/>
      <c r="EH348" s="66">
        <f t="shared" si="693"/>
        <v>0</v>
      </c>
      <c r="EI348" s="67">
        <f t="shared" si="656"/>
        <v>24417</v>
      </c>
      <c r="EJ348" s="66"/>
      <c r="EK348" s="66">
        <f t="shared" si="694"/>
        <v>0</v>
      </c>
      <c r="EL348" s="67">
        <f t="shared" si="657"/>
        <v>23047</v>
      </c>
      <c r="EM348" s="110">
        <f t="shared" si="695"/>
        <v>182219.27938599995</v>
      </c>
    </row>
    <row r="349" spans="1:143" ht="11.25" customHeight="1" x14ac:dyDescent="0.25">
      <c r="A349" s="159">
        <v>46067</v>
      </c>
      <c r="B349" s="194">
        <v>46053</v>
      </c>
      <c r="C349" s="17" t="s">
        <v>270</v>
      </c>
      <c r="D349" s="17" t="s">
        <v>41</v>
      </c>
      <c r="E349" s="18">
        <v>202</v>
      </c>
      <c r="F349" s="19">
        <v>2</v>
      </c>
      <c r="G349" s="20">
        <v>191516078857</v>
      </c>
      <c r="H349" s="66"/>
      <c r="I349" s="41">
        <f t="shared" si="590"/>
        <v>0</v>
      </c>
      <c r="J349" s="48">
        <f t="shared" si="697"/>
        <v>175913</v>
      </c>
      <c r="K349" s="66"/>
      <c r="L349" s="41">
        <f t="shared" si="574"/>
        <v>0</v>
      </c>
      <c r="M349" s="48">
        <f t="shared" si="698"/>
        <v>272754</v>
      </c>
      <c r="N349" s="66"/>
      <c r="O349" s="41">
        <f t="shared" si="591"/>
        <v>0</v>
      </c>
      <c r="P349" s="48">
        <f t="shared" si="699"/>
        <v>169723</v>
      </c>
      <c r="Q349" s="66"/>
      <c r="R349" s="66">
        <f t="shared" si="592"/>
        <v>0</v>
      </c>
      <c r="S349" s="67">
        <f t="shared" si="700"/>
        <v>131610</v>
      </c>
      <c r="T349" s="66"/>
      <c r="U349" s="66">
        <f t="shared" si="615"/>
        <v>0</v>
      </c>
      <c r="V349" s="67">
        <f t="shared" si="616"/>
        <v>101010.20000000001</v>
      </c>
      <c r="X349" s="69">
        <f t="shared" si="593"/>
        <v>0</v>
      </c>
      <c r="Y349" s="67">
        <f t="shared" si="587"/>
        <v>8674.2999999999993</v>
      </c>
      <c r="Z349" s="66"/>
      <c r="AA349" s="68">
        <f t="shared" si="670"/>
        <v>0</v>
      </c>
      <c r="AB349" s="67">
        <f t="shared" si="617"/>
        <v>2263.5</v>
      </c>
      <c r="AC349" s="66"/>
      <c r="AD349" s="66">
        <f t="shared" si="671"/>
        <v>0</v>
      </c>
      <c r="AE349" s="67">
        <f t="shared" si="618"/>
        <v>5946.2</v>
      </c>
      <c r="AF349" s="66"/>
      <c r="AG349" s="78">
        <f t="shared" si="672"/>
        <v>0</v>
      </c>
      <c r="AH349" s="79">
        <f t="shared" si="619"/>
        <v>8286.2999999999993</v>
      </c>
      <c r="AI349" s="66"/>
      <c r="AJ349" s="68">
        <f t="shared" si="673"/>
        <v>0</v>
      </c>
      <c r="AK349" s="67">
        <f t="shared" si="620"/>
        <v>9023</v>
      </c>
      <c r="AL349" s="66"/>
      <c r="AM349" s="68">
        <f t="shared" si="674"/>
        <v>0</v>
      </c>
      <c r="AN349" s="67">
        <f t="shared" si="621"/>
        <v>22367.1</v>
      </c>
      <c r="AO349" s="66"/>
      <c r="AP349" s="68">
        <f t="shared" si="597"/>
        <v>0</v>
      </c>
      <c r="AQ349" s="67">
        <f t="shared" si="622"/>
        <v>3510.8999999999996</v>
      </c>
      <c r="AR349" s="66"/>
      <c r="AS349" s="68">
        <f t="shared" si="675"/>
        <v>0</v>
      </c>
      <c r="AT349" s="67">
        <f t="shared" si="623"/>
        <v>3085.6000000000004</v>
      </c>
      <c r="AU349" s="66"/>
      <c r="AV349" s="66">
        <f t="shared" si="624"/>
        <v>428.24</v>
      </c>
      <c r="AW349" s="42">
        <f t="shared" si="625"/>
        <v>7782.8000000000011</v>
      </c>
      <c r="AX349" s="66"/>
      <c r="AY349" s="66">
        <f t="shared" si="626"/>
        <v>0</v>
      </c>
      <c r="AZ349" s="67">
        <f t="shared" si="627"/>
        <v>1832.8</v>
      </c>
      <c r="BA349" s="66"/>
      <c r="BB349" s="68">
        <f t="shared" si="628"/>
        <v>0</v>
      </c>
      <c r="BC349" s="67">
        <f t="shared" si="629"/>
        <v>2791.8</v>
      </c>
      <c r="BD349" s="66"/>
      <c r="BE349" s="68">
        <f t="shared" si="630"/>
        <v>0</v>
      </c>
      <c r="BF349" s="67">
        <f t="shared" si="631"/>
        <v>97.800000000000352</v>
      </c>
      <c r="BG349" s="66"/>
      <c r="BH349" s="68">
        <f t="shared" si="701"/>
        <v>0</v>
      </c>
      <c r="BI349" s="67">
        <f t="shared" si="696"/>
        <v>3910.2000000000025</v>
      </c>
      <c r="BJ349" s="66"/>
      <c r="BK349" s="68">
        <f t="shared" si="676"/>
        <v>0</v>
      </c>
      <c r="BL349" s="67">
        <f t="shared" si="633"/>
        <v>5278.8</v>
      </c>
      <c r="BM349" s="66"/>
      <c r="BN349" s="68">
        <f t="shared" si="634"/>
        <v>0</v>
      </c>
      <c r="BO349" s="67">
        <f t="shared" si="635"/>
        <v>5536.9000000000005</v>
      </c>
      <c r="BP349" s="66"/>
      <c r="BQ349" s="68">
        <f t="shared" si="636"/>
        <v>0</v>
      </c>
      <c r="BR349" s="67">
        <f t="shared" si="637"/>
        <v>12257.999999999995</v>
      </c>
      <c r="BS349" s="66"/>
      <c r="BT349" s="66">
        <f t="shared" si="659"/>
        <v>404</v>
      </c>
      <c r="BU349" s="67">
        <f t="shared" si="580"/>
        <v>54989</v>
      </c>
      <c r="BV349" s="66"/>
      <c r="BW349" s="66">
        <f t="shared" si="660"/>
        <v>404</v>
      </c>
      <c r="BX349" s="67">
        <f t="shared" si="677"/>
        <v>88627</v>
      </c>
      <c r="BY349" s="66"/>
      <c r="BZ349" s="66">
        <f t="shared" si="662"/>
        <v>404</v>
      </c>
      <c r="CA349" s="67">
        <f t="shared" si="582"/>
        <v>49063</v>
      </c>
      <c r="CB349" s="66"/>
      <c r="CC349" s="66">
        <f t="shared" si="638"/>
        <v>0</v>
      </c>
      <c r="CD349" s="67">
        <f t="shared" si="583"/>
        <v>7675.25</v>
      </c>
      <c r="CE349" s="66"/>
      <c r="CF349" s="66">
        <f t="shared" si="639"/>
        <v>0</v>
      </c>
      <c r="CG349" s="67">
        <f t="shared" si="640"/>
        <v>6982.9</v>
      </c>
      <c r="CH349" s="66"/>
      <c r="CI349" s="66">
        <f t="shared" si="602"/>
        <v>0</v>
      </c>
      <c r="CJ349" s="67">
        <f t="shared" si="641"/>
        <v>8750</v>
      </c>
      <c r="CK349" s="66"/>
      <c r="CL349" s="68">
        <f t="shared" si="642"/>
        <v>0</v>
      </c>
      <c r="CM349" s="79">
        <f t="shared" si="643"/>
        <v>4864</v>
      </c>
      <c r="CN349" s="66"/>
      <c r="CO349" s="68">
        <f t="shared" si="678"/>
        <v>0</v>
      </c>
      <c r="CP349" s="79">
        <f t="shared" si="644"/>
        <v>3955</v>
      </c>
      <c r="CQ349" s="66"/>
      <c r="CR349" s="140">
        <f t="shared" si="679"/>
        <v>0</v>
      </c>
      <c r="CS349" s="79">
        <f t="shared" si="571"/>
        <v>6656</v>
      </c>
      <c r="CT349" s="66"/>
      <c r="CU349" s="68">
        <f t="shared" si="680"/>
        <v>0</v>
      </c>
      <c r="CV349" s="79">
        <f t="shared" si="645"/>
        <v>7769</v>
      </c>
      <c r="CW349" s="66"/>
      <c r="CX349" s="66">
        <f t="shared" si="681"/>
        <v>0</v>
      </c>
      <c r="CY349" s="40">
        <f t="shared" si="563"/>
        <v>6582</v>
      </c>
      <c r="CZ349" s="65"/>
      <c r="DA349" s="66">
        <f t="shared" si="646"/>
        <v>0</v>
      </c>
      <c r="DB349" s="67">
        <f t="shared" si="682"/>
        <v>87856</v>
      </c>
      <c r="DC349" s="66"/>
      <c r="DD349" s="66">
        <f t="shared" si="647"/>
        <v>0</v>
      </c>
      <c r="DE349" s="67">
        <f t="shared" si="683"/>
        <v>84627</v>
      </c>
      <c r="DF349" s="66"/>
      <c r="DG349" s="69">
        <f t="shared" si="684"/>
        <v>0</v>
      </c>
      <c r="DH349" s="67">
        <f t="shared" si="588"/>
        <v>120034</v>
      </c>
      <c r="DI349" s="66"/>
      <c r="DJ349" s="66">
        <f t="shared" si="685"/>
        <v>0</v>
      </c>
      <c r="DK349" s="67">
        <f t="shared" si="649"/>
        <v>2520</v>
      </c>
      <c r="DM349" s="206">
        <f t="shared" si="686"/>
        <v>0</v>
      </c>
      <c r="DN349" s="25">
        <f t="shared" si="607"/>
        <v>0</v>
      </c>
      <c r="DO349" s="5"/>
      <c r="DP349" s="43">
        <f t="shared" si="687"/>
        <v>0</v>
      </c>
      <c r="DQ349" s="27">
        <f t="shared" si="650"/>
        <v>7022.5</v>
      </c>
      <c r="DR349" s="5"/>
      <c r="DS349" s="43">
        <f t="shared" si="688"/>
        <v>0</v>
      </c>
      <c r="DT349" s="27">
        <f t="shared" si="651"/>
        <v>4846</v>
      </c>
      <c r="DU349" s="5"/>
      <c r="DV349" s="43">
        <f t="shared" si="689"/>
        <v>0</v>
      </c>
      <c r="DW349" s="27">
        <f t="shared" si="652"/>
        <v>4835</v>
      </c>
      <c r="DX349" s="5"/>
      <c r="DY349" s="22">
        <f t="shared" si="690"/>
        <v>0</v>
      </c>
      <c r="DZ349" s="25">
        <f t="shared" si="653"/>
        <v>523</v>
      </c>
      <c r="EA349" s="22"/>
      <c r="EB349" s="22">
        <f t="shared" si="691"/>
        <v>0</v>
      </c>
      <c r="EC349" s="28">
        <f t="shared" si="654"/>
        <v>369</v>
      </c>
      <c r="ED349" s="5"/>
      <c r="EE349" s="43">
        <f t="shared" si="692"/>
        <v>0</v>
      </c>
      <c r="EF349" s="27">
        <f t="shared" si="655"/>
        <v>4769</v>
      </c>
      <c r="EG349" s="66"/>
      <c r="EH349" s="66">
        <f t="shared" si="693"/>
        <v>0</v>
      </c>
      <c r="EI349" s="67">
        <f t="shared" si="656"/>
        <v>24417</v>
      </c>
      <c r="EJ349" s="66"/>
      <c r="EK349" s="66">
        <f t="shared" si="694"/>
        <v>0</v>
      </c>
      <c r="EL349" s="67">
        <f t="shared" si="657"/>
        <v>23047</v>
      </c>
      <c r="EM349" s="110">
        <f t="shared" si="695"/>
        <v>182115.02210599996</v>
      </c>
    </row>
    <row r="350" spans="1:143" ht="11.25" customHeight="1" x14ac:dyDescent="0.25">
      <c r="A350" s="159">
        <v>46067</v>
      </c>
      <c r="B350" s="193">
        <v>46067</v>
      </c>
      <c r="C350" s="177">
        <v>8004954596</v>
      </c>
      <c r="D350" s="147" t="s">
        <v>271</v>
      </c>
      <c r="E350" s="148">
        <v>20</v>
      </c>
      <c r="F350" s="149">
        <v>15</v>
      </c>
      <c r="G350" s="148">
        <v>191516160040</v>
      </c>
      <c r="H350" s="66"/>
      <c r="I350" s="41">
        <f t="shared" si="590"/>
        <v>0</v>
      </c>
      <c r="J350" s="48">
        <f t="shared" si="697"/>
        <v>175913</v>
      </c>
      <c r="K350" s="66"/>
      <c r="L350" s="41">
        <f t="shared" si="574"/>
        <v>0</v>
      </c>
      <c r="M350" s="48">
        <f t="shared" si="698"/>
        <v>272754</v>
      </c>
      <c r="N350" s="66"/>
      <c r="O350" s="41">
        <f t="shared" si="591"/>
        <v>0</v>
      </c>
      <c r="P350" s="48">
        <f t="shared" si="699"/>
        <v>169723</v>
      </c>
      <c r="Q350" s="66"/>
      <c r="R350" s="66">
        <f t="shared" si="592"/>
        <v>0</v>
      </c>
      <c r="S350" s="67">
        <f t="shared" si="700"/>
        <v>131610</v>
      </c>
      <c r="T350" s="66"/>
      <c r="U350" s="66">
        <f t="shared" si="615"/>
        <v>0</v>
      </c>
      <c r="V350" s="67">
        <f t="shared" si="616"/>
        <v>101010.20000000001</v>
      </c>
      <c r="X350" s="69">
        <f t="shared" si="593"/>
        <v>0</v>
      </c>
      <c r="Y350" s="67">
        <f t="shared" si="587"/>
        <v>8674.2999999999993</v>
      </c>
      <c r="Z350" s="66"/>
      <c r="AA350" s="68">
        <f t="shared" si="670"/>
        <v>0</v>
      </c>
      <c r="AB350" s="67">
        <f t="shared" si="617"/>
        <v>2263.5</v>
      </c>
      <c r="AC350" s="66"/>
      <c r="AD350" s="66">
        <f t="shared" si="671"/>
        <v>0</v>
      </c>
      <c r="AE350" s="67">
        <f t="shared" si="618"/>
        <v>5946.2</v>
      </c>
      <c r="AF350" s="66"/>
      <c r="AG350" s="78">
        <f t="shared" si="672"/>
        <v>0</v>
      </c>
      <c r="AH350" s="79">
        <f t="shared" si="619"/>
        <v>8286.2999999999993</v>
      </c>
      <c r="AI350" s="66"/>
      <c r="AJ350" s="68">
        <f t="shared" si="673"/>
        <v>0</v>
      </c>
      <c r="AK350" s="67">
        <f t="shared" si="620"/>
        <v>9023</v>
      </c>
      <c r="AL350" s="66"/>
      <c r="AM350" s="68">
        <f t="shared" si="674"/>
        <v>0</v>
      </c>
      <c r="AN350" s="67">
        <f t="shared" si="621"/>
        <v>22367.1</v>
      </c>
      <c r="AO350" s="66"/>
      <c r="AP350" s="68">
        <f t="shared" si="597"/>
        <v>0</v>
      </c>
      <c r="AQ350" s="67">
        <f t="shared" si="622"/>
        <v>3510.8999999999996</v>
      </c>
      <c r="AR350" s="66"/>
      <c r="AS350" s="68">
        <f t="shared" si="675"/>
        <v>0</v>
      </c>
      <c r="AT350" s="67">
        <f t="shared" si="623"/>
        <v>3085.6000000000004</v>
      </c>
      <c r="AU350" s="66"/>
      <c r="AV350" s="66">
        <f t="shared" si="624"/>
        <v>302.39999999999998</v>
      </c>
      <c r="AW350" s="42">
        <f t="shared" si="625"/>
        <v>7480.4000000000015</v>
      </c>
      <c r="AX350" s="66"/>
      <c r="AY350" s="66">
        <f t="shared" si="626"/>
        <v>0</v>
      </c>
      <c r="AZ350" s="67">
        <f t="shared" si="627"/>
        <v>1832.8</v>
      </c>
      <c r="BA350" s="66"/>
      <c r="BB350" s="68">
        <f t="shared" si="628"/>
        <v>0</v>
      </c>
      <c r="BC350" s="67">
        <f t="shared" si="629"/>
        <v>2791.8</v>
      </c>
      <c r="BD350" s="66"/>
      <c r="BE350" s="68">
        <f t="shared" si="630"/>
        <v>0</v>
      </c>
      <c r="BF350" s="67">
        <f t="shared" si="631"/>
        <v>97.800000000000352</v>
      </c>
      <c r="BG350" s="66"/>
      <c r="BH350" s="68">
        <f t="shared" si="701"/>
        <v>0</v>
      </c>
      <c r="BI350" s="67">
        <f t="shared" si="696"/>
        <v>3910.2000000000025</v>
      </c>
      <c r="BJ350" s="66"/>
      <c r="BK350" s="68">
        <f t="shared" si="676"/>
        <v>0</v>
      </c>
      <c r="BL350" s="67">
        <f t="shared" si="633"/>
        <v>5278.8</v>
      </c>
      <c r="BM350" s="66"/>
      <c r="BN350" s="68">
        <f t="shared" si="634"/>
        <v>0</v>
      </c>
      <c r="BO350" s="67">
        <f t="shared" si="635"/>
        <v>5536.9000000000005</v>
      </c>
      <c r="BP350" s="66"/>
      <c r="BQ350" s="68">
        <f t="shared" si="636"/>
        <v>0</v>
      </c>
      <c r="BR350" s="67">
        <f t="shared" si="637"/>
        <v>12257.999999999995</v>
      </c>
      <c r="BS350" s="66"/>
      <c r="BT350" s="66">
        <f t="shared" si="659"/>
        <v>40</v>
      </c>
      <c r="BU350" s="67">
        <f t="shared" ref="BU350:BU381" si="702">BU349+BS350-BT350</f>
        <v>54949</v>
      </c>
      <c r="BV350" s="66"/>
      <c r="BW350" s="66">
        <f t="shared" si="660"/>
        <v>40</v>
      </c>
      <c r="BX350" s="67">
        <f t="shared" si="677"/>
        <v>88587</v>
      </c>
      <c r="BY350" s="66"/>
      <c r="BZ350" s="66">
        <f t="shared" si="662"/>
        <v>40</v>
      </c>
      <c r="CA350" s="67">
        <f t="shared" ref="CA350:CA381" si="703">+CA349+BY350-BZ350</f>
        <v>49023</v>
      </c>
      <c r="CB350" s="66"/>
      <c r="CC350" s="66">
        <f t="shared" si="638"/>
        <v>0</v>
      </c>
      <c r="CD350" s="67">
        <f t="shared" si="583"/>
        <v>7675.25</v>
      </c>
      <c r="CE350" s="66"/>
      <c r="CF350" s="66">
        <f t="shared" si="639"/>
        <v>0</v>
      </c>
      <c r="CG350" s="67">
        <f t="shared" si="640"/>
        <v>6982.9</v>
      </c>
      <c r="CH350" s="66"/>
      <c r="CI350" s="66">
        <f t="shared" si="602"/>
        <v>0</v>
      </c>
      <c r="CJ350" s="67">
        <f t="shared" si="641"/>
        <v>8750</v>
      </c>
      <c r="CK350" s="66"/>
      <c r="CL350" s="68">
        <f t="shared" si="642"/>
        <v>0</v>
      </c>
      <c r="CM350" s="79">
        <f t="shared" si="643"/>
        <v>4864</v>
      </c>
      <c r="CN350" s="66"/>
      <c r="CO350" s="68">
        <f t="shared" si="678"/>
        <v>0</v>
      </c>
      <c r="CP350" s="79">
        <f t="shared" si="644"/>
        <v>3955</v>
      </c>
      <c r="CQ350" s="66"/>
      <c r="CR350" s="140">
        <f t="shared" si="679"/>
        <v>0</v>
      </c>
      <c r="CS350" s="79">
        <f t="shared" si="571"/>
        <v>6656</v>
      </c>
      <c r="CT350" s="66"/>
      <c r="CU350" s="68">
        <f t="shared" si="680"/>
        <v>0</v>
      </c>
      <c r="CV350" s="79">
        <f t="shared" si="645"/>
        <v>7769</v>
      </c>
      <c r="CW350" s="66"/>
      <c r="CX350" s="66">
        <f t="shared" si="681"/>
        <v>0</v>
      </c>
      <c r="CY350" s="40">
        <f t="shared" si="563"/>
        <v>6582</v>
      </c>
      <c r="CZ350" s="65"/>
      <c r="DA350" s="66">
        <f t="shared" si="646"/>
        <v>0</v>
      </c>
      <c r="DB350" s="67">
        <f t="shared" si="682"/>
        <v>87856</v>
      </c>
      <c r="DC350" s="66"/>
      <c r="DD350" s="66">
        <f t="shared" si="647"/>
        <v>0</v>
      </c>
      <c r="DE350" s="67">
        <f t="shared" si="683"/>
        <v>84627</v>
      </c>
      <c r="DF350" s="66"/>
      <c r="DG350" s="69">
        <f t="shared" si="684"/>
        <v>0</v>
      </c>
      <c r="DH350" s="67">
        <f t="shared" si="588"/>
        <v>120034</v>
      </c>
      <c r="DI350" s="66"/>
      <c r="DJ350" s="66">
        <f t="shared" si="685"/>
        <v>0</v>
      </c>
      <c r="DK350" s="67">
        <f t="shared" si="649"/>
        <v>2520</v>
      </c>
      <c r="DM350" s="206">
        <f t="shared" si="686"/>
        <v>0</v>
      </c>
      <c r="DN350" s="25">
        <f t="shared" si="607"/>
        <v>0</v>
      </c>
      <c r="DO350" s="5"/>
      <c r="DP350" s="43">
        <f t="shared" si="687"/>
        <v>0</v>
      </c>
      <c r="DQ350" s="27">
        <f t="shared" si="650"/>
        <v>7022.5</v>
      </c>
      <c r="DR350" s="5"/>
      <c r="DS350" s="43">
        <f t="shared" si="688"/>
        <v>0</v>
      </c>
      <c r="DT350" s="27">
        <f t="shared" si="651"/>
        <v>4846</v>
      </c>
      <c r="DU350" s="5"/>
      <c r="DV350" s="43">
        <f t="shared" si="689"/>
        <v>0</v>
      </c>
      <c r="DW350" s="27">
        <f t="shared" si="652"/>
        <v>4835</v>
      </c>
      <c r="DX350" s="5"/>
      <c r="DY350" s="22">
        <f t="shared" si="690"/>
        <v>0</v>
      </c>
      <c r="DZ350" s="25">
        <f t="shared" si="653"/>
        <v>523</v>
      </c>
      <c r="EA350" s="22"/>
      <c r="EB350" s="22">
        <f t="shared" si="691"/>
        <v>0</v>
      </c>
      <c r="EC350" s="28">
        <f t="shared" si="654"/>
        <v>369</v>
      </c>
      <c r="ED350" s="5"/>
      <c r="EE350" s="43">
        <f t="shared" si="692"/>
        <v>0</v>
      </c>
      <c r="EF350" s="27">
        <f t="shared" si="655"/>
        <v>4769</v>
      </c>
      <c r="EG350" s="66"/>
      <c r="EH350" s="66">
        <f t="shared" si="693"/>
        <v>0</v>
      </c>
      <c r="EI350" s="67">
        <f t="shared" si="656"/>
        <v>24417</v>
      </c>
      <c r="EJ350" s="66"/>
      <c r="EK350" s="66">
        <f t="shared" si="694"/>
        <v>0</v>
      </c>
      <c r="EL350" s="67">
        <f t="shared" si="657"/>
        <v>23047</v>
      </c>
      <c r="EM350" s="110">
        <f t="shared" si="695"/>
        <v>182105.75446599998</v>
      </c>
    </row>
    <row r="351" spans="1:143" ht="11.25" customHeight="1" x14ac:dyDescent="0.25">
      <c r="A351" s="159">
        <v>46067</v>
      </c>
      <c r="B351" s="193">
        <v>46067</v>
      </c>
      <c r="C351" s="176">
        <v>8004955862</v>
      </c>
      <c r="D351" s="17" t="s">
        <v>41</v>
      </c>
      <c r="E351" s="18">
        <v>10</v>
      </c>
      <c r="F351" s="19">
        <v>2</v>
      </c>
      <c r="G351" s="20">
        <v>191516078857</v>
      </c>
      <c r="H351" s="66"/>
      <c r="I351" s="41">
        <f t="shared" si="590"/>
        <v>0</v>
      </c>
      <c r="J351" s="48">
        <f t="shared" si="697"/>
        <v>175913</v>
      </c>
      <c r="K351" s="66"/>
      <c r="L351" s="41">
        <f t="shared" si="574"/>
        <v>0</v>
      </c>
      <c r="M351" s="48">
        <f t="shared" si="698"/>
        <v>272754</v>
      </c>
      <c r="N351" s="66"/>
      <c r="O351" s="41">
        <f t="shared" si="591"/>
        <v>0</v>
      </c>
      <c r="P351" s="48">
        <f t="shared" si="699"/>
        <v>169723</v>
      </c>
      <c r="Q351" s="66"/>
      <c r="R351" s="66">
        <f t="shared" si="592"/>
        <v>0</v>
      </c>
      <c r="S351" s="67">
        <f t="shared" si="700"/>
        <v>131610</v>
      </c>
      <c r="T351" s="66"/>
      <c r="U351" s="66">
        <f t="shared" si="615"/>
        <v>0</v>
      </c>
      <c r="V351" s="67">
        <f t="shared" si="616"/>
        <v>101010.20000000001</v>
      </c>
      <c r="X351" s="69">
        <f t="shared" si="593"/>
        <v>0</v>
      </c>
      <c r="Y351" s="67">
        <f t="shared" ref="Y351:Y367" si="704">Y350+W351-X351</f>
        <v>8674.2999999999993</v>
      </c>
      <c r="Z351" s="66"/>
      <c r="AA351" s="68">
        <f t="shared" si="670"/>
        <v>0</v>
      </c>
      <c r="AB351" s="67">
        <f t="shared" si="617"/>
        <v>2263.5</v>
      </c>
      <c r="AC351" s="66"/>
      <c r="AD351" s="66">
        <f t="shared" si="671"/>
        <v>0</v>
      </c>
      <c r="AE351" s="67">
        <f t="shared" si="618"/>
        <v>5946.2</v>
      </c>
      <c r="AF351" s="66"/>
      <c r="AG351" s="78">
        <f t="shared" si="672"/>
        <v>0</v>
      </c>
      <c r="AH351" s="79">
        <f t="shared" si="619"/>
        <v>8286.2999999999993</v>
      </c>
      <c r="AI351" s="66"/>
      <c r="AJ351" s="68">
        <f t="shared" si="673"/>
        <v>0</v>
      </c>
      <c r="AK351" s="67">
        <f t="shared" si="620"/>
        <v>9023</v>
      </c>
      <c r="AL351" s="66"/>
      <c r="AM351" s="68">
        <f t="shared" si="674"/>
        <v>0</v>
      </c>
      <c r="AN351" s="67">
        <f t="shared" si="621"/>
        <v>22367.1</v>
      </c>
      <c r="AO351" s="66"/>
      <c r="AP351" s="68">
        <f t="shared" si="597"/>
        <v>0</v>
      </c>
      <c r="AQ351" s="67">
        <f t="shared" si="622"/>
        <v>3510.8999999999996</v>
      </c>
      <c r="AR351" s="66"/>
      <c r="AS351" s="68">
        <f t="shared" si="675"/>
        <v>0</v>
      </c>
      <c r="AT351" s="67">
        <f t="shared" si="623"/>
        <v>3085.6000000000004</v>
      </c>
      <c r="AU351" s="66"/>
      <c r="AV351" s="66">
        <f t="shared" si="624"/>
        <v>21.200000000000003</v>
      </c>
      <c r="AW351" s="42">
        <f t="shared" si="625"/>
        <v>7459.2000000000016</v>
      </c>
      <c r="AX351" s="66"/>
      <c r="AY351" s="66">
        <f t="shared" si="626"/>
        <v>0</v>
      </c>
      <c r="AZ351" s="67">
        <f t="shared" si="627"/>
        <v>1832.8</v>
      </c>
      <c r="BA351" s="66"/>
      <c r="BB351" s="68">
        <f t="shared" si="628"/>
        <v>0</v>
      </c>
      <c r="BC351" s="67">
        <f t="shared" si="629"/>
        <v>2791.8</v>
      </c>
      <c r="BD351" s="66"/>
      <c r="BE351" s="68">
        <f t="shared" si="630"/>
        <v>0</v>
      </c>
      <c r="BF351" s="67">
        <f t="shared" si="631"/>
        <v>97.800000000000352</v>
      </c>
      <c r="BG351" s="66"/>
      <c r="BH351" s="68">
        <f t="shared" si="701"/>
        <v>0</v>
      </c>
      <c r="BI351" s="67">
        <f t="shared" si="696"/>
        <v>3910.2000000000025</v>
      </c>
      <c r="BJ351" s="66"/>
      <c r="BK351" s="68">
        <f t="shared" si="676"/>
        <v>0</v>
      </c>
      <c r="BL351" s="67">
        <f t="shared" si="633"/>
        <v>5278.8</v>
      </c>
      <c r="BM351" s="66"/>
      <c r="BN351" s="68">
        <f t="shared" si="634"/>
        <v>0</v>
      </c>
      <c r="BO351" s="67">
        <f t="shared" si="635"/>
        <v>5536.9000000000005</v>
      </c>
      <c r="BP351" s="66"/>
      <c r="BQ351" s="68">
        <f t="shared" si="636"/>
        <v>0</v>
      </c>
      <c r="BR351" s="67">
        <f t="shared" si="637"/>
        <v>12257.999999999995</v>
      </c>
      <c r="BS351" s="66"/>
      <c r="BT351" s="66">
        <f t="shared" si="659"/>
        <v>20</v>
      </c>
      <c r="BU351" s="67">
        <f t="shared" si="702"/>
        <v>54929</v>
      </c>
      <c r="BV351" s="66"/>
      <c r="BW351" s="66">
        <f t="shared" si="660"/>
        <v>20</v>
      </c>
      <c r="BX351" s="67">
        <f t="shared" si="677"/>
        <v>88567</v>
      </c>
      <c r="BY351" s="66"/>
      <c r="BZ351" s="66">
        <f t="shared" si="662"/>
        <v>20</v>
      </c>
      <c r="CA351" s="67">
        <f t="shared" si="703"/>
        <v>49003</v>
      </c>
      <c r="CB351" s="66"/>
      <c r="CC351" s="66">
        <f t="shared" si="638"/>
        <v>0</v>
      </c>
      <c r="CD351" s="67">
        <f t="shared" si="583"/>
        <v>7675.25</v>
      </c>
      <c r="CE351" s="66"/>
      <c r="CF351" s="66">
        <f t="shared" si="639"/>
        <v>0</v>
      </c>
      <c r="CG351" s="67">
        <f t="shared" si="640"/>
        <v>6982.9</v>
      </c>
      <c r="CH351" s="66"/>
      <c r="CI351" s="66">
        <f t="shared" si="602"/>
        <v>0</v>
      </c>
      <c r="CJ351" s="67">
        <f t="shared" si="641"/>
        <v>8750</v>
      </c>
      <c r="CK351" s="66"/>
      <c r="CL351" s="68">
        <f t="shared" si="642"/>
        <v>0</v>
      </c>
      <c r="CM351" s="79">
        <f t="shared" si="643"/>
        <v>4864</v>
      </c>
      <c r="CN351" s="66"/>
      <c r="CO351" s="68">
        <f t="shared" si="678"/>
        <v>0</v>
      </c>
      <c r="CP351" s="79">
        <f t="shared" si="644"/>
        <v>3955</v>
      </c>
      <c r="CQ351" s="66"/>
      <c r="CR351" s="140">
        <f t="shared" si="679"/>
        <v>0</v>
      </c>
      <c r="CS351" s="79">
        <f t="shared" si="571"/>
        <v>6656</v>
      </c>
      <c r="CT351" s="66"/>
      <c r="CU351" s="68">
        <f t="shared" si="680"/>
        <v>0</v>
      </c>
      <c r="CV351" s="79">
        <f t="shared" si="645"/>
        <v>7769</v>
      </c>
      <c r="CW351" s="66"/>
      <c r="CX351" s="66">
        <f t="shared" si="681"/>
        <v>0</v>
      </c>
      <c r="CY351" s="40">
        <f t="shared" si="563"/>
        <v>6582</v>
      </c>
      <c r="CZ351" s="65"/>
      <c r="DA351" s="66">
        <f t="shared" si="646"/>
        <v>0</v>
      </c>
      <c r="DB351" s="67">
        <f t="shared" si="682"/>
        <v>87856</v>
      </c>
      <c r="DC351" s="66"/>
      <c r="DD351" s="66">
        <f t="shared" si="647"/>
        <v>0</v>
      </c>
      <c r="DE351" s="67">
        <f t="shared" si="683"/>
        <v>84627</v>
      </c>
      <c r="DF351" s="66"/>
      <c r="DG351" s="69">
        <f t="shared" si="684"/>
        <v>0</v>
      </c>
      <c r="DH351" s="67">
        <f t="shared" si="588"/>
        <v>120034</v>
      </c>
      <c r="DI351" s="66"/>
      <c r="DJ351" s="66">
        <f t="shared" si="685"/>
        <v>0</v>
      </c>
      <c r="DK351" s="67">
        <f t="shared" si="649"/>
        <v>2520</v>
      </c>
      <c r="DM351" s="206">
        <f t="shared" si="686"/>
        <v>0</v>
      </c>
      <c r="DN351" s="25">
        <f t="shared" si="607"/>
        <v>0</v>
      </c>
      <c r="DO351" s="5"/>
      <c r="DP351" s="43">
        <f t="shared" si="687"/>
        <v>0</v>
      </c>
      <c r="DQ351" s="27">
        <f t="shared" si="650"/>
        <v>7022.5</v>
      </c>
      <c r="DR351" s="5"/>
      <c r="DS351" s="43">
        <f t="shared" si="688"/>
        <v>0</v>
      </c>
      <c r="DT351" s="27">
        <f t="shared" si="651"/>
        <v>4846</v>
      </c>
      <c r="DU351" s="5"/>
      <c r="DV351" s="43">
        <f t="shared" si="689"/>
        <v>0</v>
      </c>
      <c r="DW351" s="27">
        <f t="shared" si="652"/>
        <v>4835</v>
      </c>
      <c r="DX351" s="5"/>
      <c r="DY351" s="22">
        <f t="shared" si="690"/>
        <v>0</v>
      </c>
      <c r="DZ351" s="25">
        <f t="shared" si="653"/>
        <v>523</v>
      </c>
      <c r="EA351" s="22"/>
      <c r="EB351" s="22">
        <f t="shared" si="691"/>
        <v>0</v>
      </c>
      <c r="EC351" s="28">
        <f t="shared" si="654"/>
        <v>369</v>
      </c>
      <c r="ED351" s="5"/>
      <c r="EE351" s="43">
        <f t="shared" si="692"/>
        <v>0</v>
      </c>
      <c r="EF351" s="27">
        <f t="shared" si="655"/>
        <v>4769</v>
      </c>
      <c r="EG351" s="66"/>
      <c r="EH351" s="66">
        <f t="shared" si="693"/>
        <v>0</v>
      </c>
      <c r="EI351" s="67">
        <f t="shared" si="656"/>
        <v>24417</v>
      </c>
      <c r="EJ351" s="66"/>
      <c r="EK351" s="66">
        <f t="shared" si="694"/>
        <v>0</v>
      </c>
      <c r="EL351" s="67">
        <f t="shared" si="657"/>
        <v>23047</v>
      </c>
      <c r="EM351" s="110">
        <f t="shared" si="695"/>
        <v>178147.18446599998</v>
      </c>
    </row>
    <row r="352" spans="1:143" ht="11.25" customHeight="1" x14ac:dyDescent="0.25">
      <c r="A352" s="159">
        <v>46067</v>
      </c>
      <c r="B352" s="193">
        <v>46067</v>
      </c>
      <c r="C352" s="174">
        <v>8004951317</v>
      </c>
      <c r="D352" s="13" t="s">
        <v>254</v>
      </c>
      <c r="E352" s="14">
        <v>1000</v>
      </c>
      <c r="F352" s="15">
        <v>7</v>
      </c>
      <c r="G352" s="16">
        <v>191516031401</v>
      </c>
      <c r="H352" s="66"/>
      <c r="I352" s="41">
        <f t="shared" si="590"/>
        <v>2000</v>
      </c>
      <c r="J352" s="48">
        <f t="shared" si="697"/>
        <v>173913</v>
      </c>
      <c r="K352" s="66"/>
      <c r="L352" s="41">
        <f t="shared" si="574"/>
        <v>2000</v>
      </c>
      <c r="M352" s="48">
        <f t="shared" si="698"/>
        <v>270754</v>
      </c>
      <c r="N352" s="66"/>
      <c r="O352" s="41">
        <f t="shared" si="591"/>
        <v>2000</v>
      </c>
      <c r="P352" s="48">
        <f t="shared" si="699"/>
        <v>167723</v>
      </c>
      <c r="Q352" s="66"/>
      <c r="R352" s="66">
        <f t="shared" si="592"/>
        <v>2000</v>
      </c>
      <c r="S352" s="67">
        <f t="shared" si="700"/>
        <v>129610</v>
      </c>
      <c r="T352" s="66"/>
      <c r="U352" s="66">
        <f t="shared" si="615"/>
        <v>0</v>
      </c>
      <c r="V352" s="67">
        <f t="shared" si="616"/>
        <v>101010.20000000001</v>
      </c>
      <c r="X352" s="69">
        <f t="shared" si="593"/>
        <v>0</v>
      </c>
      <c r="Y352" s="67">
        <f t="shared" si="704"/>
        <v>8674.2999999999993</v>
      </c>
      <c r="Z352" s="66"/>
      <c r="AA352" s="68">
        <f t="shared" si="670"/>
        <v>0</v>
      </c>
      <c r="AB352" s="67">
        <f t="shared" si="617"/>
        <v>2263.5</v>
      </c>
      <c r="AC352" s="66"/>
      <c r="AD352" s="66">
        <f t="shared" si="671"/>
        <v>0</v>
      </c>
      <c r="AE352" s="67">
        <f t="shared" si="618"/>
        <v>5946.2</v>
      </c>
      <c r="AF352" s="66"/>
      <c r="AG352" s="78">
        <f t="shared" si="672"/>
        <v>0</v>
      </c>
      <c r="AH352" s="79">
        <f t="shared" si="619"/>
        <v>8286.2999999999993</v>
      </c>
      <c r="AI352" s="66"/>
      <c r="AJ352" s="68">
        <f t="shared" si="673"/>
        <v>0</v>
      </c>
      <c r="AK352" s="67">
        <f t="shared" si="620"/>
        <v>9023</v>
      </c>
      <c r="AL352" s="66"/>
      <c r="AM352" s="68">
        <f t="shared" si="674"/>
        <v>7100</v>
      </c>
      <c r="AN352" s="67">
        <f t="shared" si="621"/>
        <v>15267.099999999999</v>
      </c>
      <c r="AO352" s="66"/>
      <c r="AP352" s="68">
        <f t="shared" si="597"/>
        <v>0</v>
      </c>
      <c r="AQ352" s="67">
        <f t="shared" si="622"/>
        <v>3510.8999999999996</v>
      </c>
      <c r="AR352" s="66"/>
      <c r="AS352" s="68">
        <f t="shared" si="675"/>
        <v>0</v>
      </c>
      <c r="AT352" s="67">
        <f t="shared" si="623"/>
        <v>3085.6000000000004</v>
      </c>
      <c r="AU352" s="66"/>
      <c r="AV352" s="66">
        <f t="shared" si="624"/>
        <v>0</v>
      </c>
      <c r="AW352" s="42">
        <f t="shared" si="625"/>
        <v>7459.2000000000016</v>
      </c>
      <c r="AX352" s="66"/>
      <c r="AY352" s="66">
        <f t="shared" si="626"/>
        <v>0</v>
      </c>
      <c r="AZ352" s="67">
        <f t="shared" si="627"/>
        <v>1832.8</v>
      </c>
      <c r="BA352" s="66"/>
      <c r="BB352" s="68">
        <f t="shared" si="628"/>
        <v>0</v>
      </c>
      <c r="BC352" s="67">
        <f t="shared" si="629"/>
        <v>2791.8</v>
      </c>
      <c r="BD352" s="66"/>
      <c r="BE352" s="68">
        <f t="shared" si="630"/>
        <v>0</v>
      </c>
      <c r="BF352" s="67">
        <f t="shared" si="631"/>
        <v>97.800000000000352</v>
      </c>
      <c r="BG352" s="66"/>
      <c r="BH352" s="68">
        <f t="shared" si="701"/>
        <v>0</v>
      </c>
      <c r="BI352" s="67">
        <f t="shared" si="696"/>
        <v>3910.2000000000025</v>
      </c>
      <c r="BJ352" s="66"/>
      <c r="BK352" s="68">
        <f t="shared" si="676"/>
        <v>0</v>
      </c>
      <c r="BL352" s="67">
        <f t="shared" si="633"/>
        <v>5278.8</v>
      </c>
      <c r="BM352" s="66"/>
      <c r="BN352" s="68">
        <f t="shared" si="634"/>
        <v>0</v>
      </c>
      <c r="BO352" s="67">
        <f t="shared" si="635"/>
        <v>5536.9000000000005</v>
      </c>
      <c r="BP352" s="66"/>
      <c r="BQ352" s="68">
        <f t="shared" si="636"/>
        <v>0</v>
      </c>
      <c r="BR352" s="67">
        <f t="shared" si="637"/>
        <v>12257.999999999995</v>
      </c>
      <c r="BS352" s="66"/>
      <c r="BT352" s="66">
        <f t="shared" si="659"/>
        <v>0</v>
      </c>
      <c r="BU352" s="67">
        <f t="shared" si="702"/>
        <v>54929</v>
      </c>
      <c r="BV352" s="66"/>
      <c r="BW352" s="66">
        <f t="shared" si="660"/>
        <v>0</v>
      </c>
      <c r="BX352" s="67">
        <f t="shared" si="677"/>
        <v>88567</v>
      </c>
      <c r="BY352" s="66"/>
      <c r="BZ352" s="66">
        <f t="shared" si="662"/>
        <v>0</v>
      </c>
      <c r="CA352" s="67">
        <f t="shared" si="703"/>
        <v>49003</v>
      </c>
      <c r="CB352" s="66"/>
      <c r="CC352" s="66">
        <f t="shared" si="638"/>
        <v>0</v>
      </c>
      <c r="CD352" s="67">
        <f t="shared" si="583"/>
        <v>7675.25</v>
      </c>
      <c r="CE352" s="66"/>
      <c r="CF352" s="66">
        <f t="shared" si="639"/>
        <v>0</v>
      </c>
      <c r="CG352" s="67">
        <f t="shared" si="640"/>
        <v>6982.9</v>
      </c>
      <c r="CH352" s="66"/>
      <c r="CI352" s="66">
        <f t="shared" si="602"/>
        <v>0</v>
      </c>
      <c r="CJ352" s="67">
        <f t="shared" si="641"/>
        <v>8750</v>
      </c>
      <c r="CK352" s="66"/>
      <c r="CL352" s="68">
        <f t="shared" si="642"/>
        <v>0</v>
      </c>
      <c r="CM352" s="79">
        <f t="shared" si="643"/>
        <v>4864</v>
      </c>
      <c r="CN352" s="66"/>
      <c r="CO352" s="68">
        <f t="shared" si="678"/>
        <v>0</v>
      </c>
      <c r="CP352" s="79">
        <f t="shared" si="644"/>
        <v>3955</v>
      </c>
      <c r="CQ352" s="66"/>
      <c r="CR352" s="140">
        <f t="shared" si="679"/>
        <v>0</v>
      </c>
      <c r="CS352" s="79">
        <f t="shared" si="571"/>
        <v>6656</v>
      </c>
      <c r="CT352" s="66"/>
      <c r="CU352" s="68">
        <f t="shared" si="680"/>
        <v>0</v>
      </c>
      <c r="CV352" s="79">
        <f t="shared" si="645"/>
        <v>7769</v>
      </c>
      <c r="CW352" s="66"/>
      <c r="CX352" s="66">
        <f t="shared" si="681"/>
        <v>0</v>
      </c>
      <c r="CY352" s="40">
        <f t="shared" si="563"/>
        <v>6582</v>
      </c>
      <c r="CZ352" s="65"/>
      <c r="DA352" s="66">
        <f t="shared" si="646"/>
        <v>0</v>
      </c>
      <c r="DB352" s="67">
        <f t="shared" si="682"/>
        <v>87856</v>
      </c>
      <c r="DC352" s="66"/>
      <c r="DD352" s="66">
        <f t="shared" si="647"/>
        <v>0</v>
      </c>
      <c r="DE352" s="67">
        <f t="shared" si="683"/>
        <v>84627</v>
      </c>
      <c r="DF352" s="66"/>
      <c r="DG352" s="69">
        <f t="shared" si="684"/>
        <v>0</v>
      </c>
      <c r="DH352" s="67">
        <f t="shared" ref="DH352:DH383" si="705">+DH351+DF352-DG352</f>
        <v>120034</v>
      </c>
      <c r="DI352" s="66"/>
      <c r="DJ352" s="66">
        <f t="shared" si="685"/>
        <v>0</v>
      </c>
      <c r="DK352" s="67">
        <f t="shared" si="649"/>
        <v>2520</v>
      </c>
      <c r="DM352" s="206">
        <f t="shared" si="686"/>
        <v>0</v>
      </c>
      <c r="DN352" s="25">
        <f t="shared" si="607"/>
        <v>0</v>
      </c>
      <c r="DO352" s="5"/>
      <c r="DP352" s="43">
        <f t="shared" si="687"/>
        <v>0</v>
      </c>
      <c r="DQ352" s="27">
        <f t="shared" si="650"/>
        <v>7022.5</v>
      </c>
      <c r="DR352" s="5"/>
      <c r="DS352" s="43">
        <f t="shared" si="688"/>
        <v>0</v>
      </c>
      <c r="DT352" s="27">
        <f t="shared" si="651"/>
        <v>4846</v>
      </c>
      <c r="DU352" s="5"/>
      <c r="DV352" s="43">
        <f t="shared" si="689"/>
        <v>0</v>
      </c>
      <c r="DW352" s="27">
        <f t="shared" si="652"/>
        <v>4835</v>
      </c>
      <c r="DX352" s="5"/>
      <c r="DY352" s="22">
        <f t="shared" si="690"/>
        <v>0</v>
      </c>
      <c r="DZ352" s="25">
        <f t="shared" si="653"/>
        <v>523</v>
      </c>
      <c r="EA352" s="22"/>
      <c r="EB352" s="22">
        <f t="shared" si="691"/>
        <v>0</v>
      </c>
      <c r="EC352" s="28">
        <f t="shared" si="654"/>
        <v>369</v>
      </c>
      <c r="ED352" s="5"/>
      <c r="EE352" s="43">
        <f t="shared" si="692"/>
        <v>0</v>
      </c>
      <c r="EF352" s="27">
        <f t="shared" si="655"/>
        <v>4769</v>
      </c>
      <c r="EG352" s="66"/>
      <c r="EH352" s="66">
        <f t="shared" si="693"/>
        <v>0</v>
      </c>
      <c r="EI352" s="67">
        <f t="shared" si="656"/>
        <v>24417</v>
      </c>
      <c r="EJ352" s="66"/>
      <c r="EK352" s="66">
        <f t="shared" si="694"/>
        <v>0</v>
      </c>
      <c r="EL352" s="67">
        <f t="shared" si="657"/>
        <v>23047</v>
      </c>
      <c r="EM352" s="110">
        <f t="shared" si="695"/>
        <v>177201.88518599997</v>
      </c>
    </row>
    <row r="353" spans="1:143" ht="11.25" customHeight="1" x14ac:dyDescent="0.25">
      <c r="A353" s="168">
        <v>46067</v>
      </c>
      <c r="B353" s="194"/>
      <c r="C353" s="176">
        <v>8004927963</v>
      </c>
      <c r="D353" s="17" t="s">
        <v>41</v>
      </c>
      <c r="E353" s="18">
        <v>1020</v>
      </c>
      <c r="F353" s="19">
        <v>2</v>
      </c>
      <c r="G353" s="20">
        <v>191516078857</v>
      </c>
      <c r="H353" s="66"/>
      <c r="I353" s="41">
        <f t="shared" si="590"/>
        <v>0</v>
      </c>
      <c r="J353" s="48">
        <f t="shared" si="697"/>
        <v>173913</v>
      </c>
      <c r="K353" s="66"/>
      <c r="L353" s="41">
        <f t="shared" si="574"/>
        <v>0</v>
      </c>
      <c r="M353" s="48">
        <f t="shared" si="698"/>
        <v>270754</v>
      </c>
      <c r="N353" s="66"/>
      <c r="O353" s="41">
        <f t="shared" si="591"/>
        <v>0</v>
      </c>
      <c r="P353" s="48">
        <f t="shared" si="699"/>
        <v>167723</v>
      </c>
      <c r="Q353" s="66"/>
      <c r="R353" s="66">
        <f t="shared" si="592"/>
        <v>0</v>
      </c>
      <c r="S353" s="67">
        <f t="shared" si="700"/>
        <v>129610</v>
      </c>
      <c r="T353" s="66"/>
      <c r="U353" s="66">
        <f t="shared" si="615"/>
        <v>0</v>
      </c>
      <c r="V353" s="67">
        <f t="shared" si="616"/>
        <v>101010.20000000001</v>
      </c>
      <c r="X353" s="69">
        <f t="shared" si="593"/>
        <v>0</v>
      </c>
      <c r="Y353" s="67">
        <f t="shared" si="704"/>
        <v>8674.2999999999993</v>
      </c>
      <c r="Z353" s="66"/>
      <c r="AA353" s="68">
        <f t="shared" si="670"/>
        <v>0</v>
      </c>
      <c r="AB353" s="67">
        <f t="shared" si="617"/>
        <v>2263.5</v>
      </c>
      <c r="AC353" s="66"/>
      <c r="AD353" s="66">
        <f t="shared" si="671"/>
        <v>0</v>
      </c>
      <c r="AE353" s="67">
        <f t="shared" si="618"/>
        <v>5946.2</v>
      </c>
      <c r="AF353" s="66"/>
      <c r="AG353" s="78">
        <f t="shared" si="672"/>
        <v>0</v>
      </c>
      <c r="AH353" s="79">
        <f t="shared" si="619"/>
        <v>8286.2999999999993</v>
      </c>
      <c r="AI353" s="66"/>
      <c r="AJ353" s="68">
        <f t="shared" si="673"/>
        <v>0</v>
      </c>
      <c r="AK353" s="67">
        <f t="shared" si="620"/>
        <v>9023</v>
      </c>
      <c r="AL353" s="66"/>
      <c r="AM353" s="68">
        <f t="shared" si="674"/>
        <v>0</v>
      </c>
      <c r="AN353" s="67">
        <f t="shared" si="621"/>
        <v>15267.099999999999</v>
      </c>
      <c r="AO353" s="66"/>
      <c r="AP353" s="68">
        <f t="shared" si="597"/>
        <v>0</v>
      </c>
      <c r="AQ353" s="67">
        <f t="shared" si="622"/>
        <v>3510.8999999999996</v>
      </c>
      <c r="AR353" s="66"/>
      <c r="AS353" s="68">
        <f t="shared" si="675"/>
        <v>0</v>
      </c>
      <c r="AT353" s="67">
        <f t="shared" si="623"/>
        <v>3085.6000000000004</v>
      </c>
      <c r="AU353" s="66"/>
      <c r="AV353" s="66">
        <f t="shared" si="624"/>
        <v>2162.4</v>
      </c>
      <c r="AW353" s="42">
        <f t="shared" si="625"/>
        <v>5296.8000000000011</v>
      </c>
      <c r="AX353" s="66"/>
      <c r="AY353" s="66">
        <f t="shared" si="626"/>
        <v>0</v>
      </c>
      <c r="AZ353" s="67">
        <f t="shared" si="627"/>
        <v>1832.8</v>
      </c>
      <c r="BA353" s="66"/>
      <c r="BB353" s="68">
        <f t="shared" si="628"/>
        <v>0</v>
      </c>
      <c r="BC353" s="67">
        <f t="shared" si="629"/>
        <v>2791.8</v>
      </c>
      <c r="BD353" s="66"/>
      <c r="BE353" s="68">
        <f t="shared" si="630"/>
        <v>0</v>
      </c>
      <c r="BF353" s="67">
        <f t="shared" si="631"/>
        <v>97.800000000000352</v>
      </c>
      <c r="BG353" s="66"/>
      <c r="BH353" s="68">
        <f t="shared" si="701"/>
        <v>0</v>
      </c>
      <c r="BI353" s="67">
        <f t="shared" si="696"/>
        <v>3910.2000000000025</v>
      </c>
      <c r="BJ353" s="66"/>
      <c r="BK353" s="68">
        <f t="shared" si="676"/>
        <v>0</v>
      </c>
      <c r="BL353" s="67">
        <f t="shared" si="633"/>
        <v>5278.8</v>
      </c>
      <c r="BM353" s="66"/>
      <c r="BN353" s="68">
        <f t="shared" si="634"/>
        <v>0</v>
      </c>
      <c r="BO353" s="67">
        <f t="shared" si="635"/>
        <v>5536.9000000000005</v>
      </c>
      <c r="BP353" s="66"/>
      <c r="BQ353" s="68">
        <f t="shared" si="636"/>
        <v>0</v>
      </c>
      <c r="BR353" s="67">
        <f t="shared" si="637"/>
        <v>12257.999999999995</v>
      </c>
      <c r="BS353" s="66"/>
      <c r="BT353" s="66">
        <f t="shared" si="659"/>
        <v>2040</v>
      </c>
      <c r="BU353" s="67">
        <f t="shared" si="702"/>
        <v>52889</v>
      </c>
      <c r="BV353" s="66"/>
      <c r="BW353" s="66">
        <f t="shared" si="660"/>
        <v>2040</v>
      </c>
      <c r="BX353" s="67">
        <f t="shared" si="677"/>
        <v>86527</v>
      </c>
      <c r="BY353" s="66"/>
      <c r="BZ353" s="66">
        <f t="shared" si="662"/>
        <v>2040</v>
      </c>
      <c r="CA353" s="67">
        <f t="shared" si="703"/>
        <v>46963</v>
      </c>
      <c r="CB353" s="66"/>
      <c r="CC353" s="66">
        <f t="shared" si="638"/>
        <v>0</v>
      </c>
      <c r="CD353" s="67">
        <f t="shared" si="583"/>
        <v>7675.25</v>
      </c>
      <c r="CE353" s="66"/>
      <c r="CF353" s="66">
        <f t="shared" si="639"/>
        <v>0</v>
      </c>
      <c r="CG353" s="67">
        <f t="shared" si="640"/>
        <v>6982.9</v>
      </c>
      <c r="CH353" s="66"/>
      <c r="CI353" s="66">
        <f t="shared" si="602"/>
        <v>0</v>
      </c>
      <c r="CJ353" s="67">
        <f t="shared" si="641"/>
        <v>8750</v>
      </c>
      <c r="CK353" s="66"/>
      <c r="CL353" s="68">
        <f t="shared" si="642"/>
        <v>0</v>
      </c>
      <c r="CM353" s="79">
        <f t="shared" si="643"/>
        <v>4864</v>
      </c>
      <c r="CN353" s="66"/>
      <c r="CO353" s="68">
        <f t="shared" si="678"/>
        <v>0</v>
      </c>
      <c r="CP353" s="79">
        <f t="shared" si="644"/>
        <v>3955</v>
      </c>
      <c r="CQ353" s="66"/>
      <c r="CR353" s="140">
        <f t="shared" si="679"/>
        <v>0</v>
      </c>
      <c r="CS353" s="79">
        <f t="shared" si="571"/>
        <v>6656</v>
      </c>
      <c r="CT353" s="66"/>
      <c r="CU353" s="68">
        <f t="shared" si="680"/>
        <v>0</v>
      </c>
      <c r="CV353" s="79">
        <f t="shared" si="645"/>
        <v>7769</v>
      </c>
      <c r="CW353" s="66"/>
      <c r="CX353" s="66">
        <f t="shared" si="681"/>
        <v>0</v>
      </c>
      <c r="CY353" s="40">
        <f t="shared" si="563"/>
        <v>6582</v>
      </c>
      <c r="CZ353" s="65"/>
      <c r="DA353" s="66">
        <f t="shared" si="646"/>
        <v>0</v>
      </c>
      <c r="DB353" s="67">
        <f t="shared" si="682"/>
        <v>87856</v>
      </c>
      <c r="DC353" s="66"/>
      <c r="DD353" s="66">
        <f t="shared" si="647"/>
        <v>0</v>
      </c>
      <c r="DE353" s="67">
        <f t="shared" si="683"/>
        <v>84627</v>
      </c>
      <c r="DF353" s="66"/>
      <c r="DG353" s="69">
        <f t="shared" si="684"/>
        <v>0</v>
      </c>
      <c r="DH353" s="67">
        <f t="shared" si="705"/>
        <v>120034</v>
      </c>
      <c r="DI353" s="66"/>
      <c r="DJ353" s="66">
        <f t="shared" si="685"/>
        <v>0</v>
      </c>
      <c r="DK353" s="67">
        <f t="shared" si="649"/>
        <v>2520</v>
      </c>
      <c r="DM353" s="206">
        <f t="shared" si="686"/>
        <v>0</v>
      </c>
      <c r="DN353" s="25">
        <f t="shared" si="607"/>
        <v>0</v>
      </c>
      <c r="DO353" s="5"/>
      <c r="DP353" s="43">
        <f t="shared" si="687"/>
        <v>0</v>
      </c>
      <c r="DQ353" s="27">
        <f t="shared" si="650"/>
        <v>7022.5</v>
      </c>
      <c r="DR353" s="5"/>
      <c r="DS353" s="43">
        <f t="shared" si="688"/>
        <v>0</v>
      </c>
      <c r="DT353" s="27">
        <f t="shared" si="651"/>
        <v>4846</v>
      </c>
      <c r="DU353" s="5"/>
      <c r="DV353" s="43">
        <f t="shared" si="689"/>
        <v>0</v>
      </c>
      <c r="DW353" s="27">
        <f t="shared" si="652"/>
        <v>4835</v>
      </c>
      <c r="DX353" s="5"/>
      <c r="DY353" s="22">
        <f t="shared" si="690"/>
        <v>0</v>
      </c>
      <c r="DZ353" s="25">
        <f t="shared" si="653"/>
        <v>523</v>
      </c>
      <c r="EA353" s="22"/>
      <c r="EB353" s="22">
        <f t="shared" si="691"/>
        <v>0</v>
      </c>
      <c r="EC353" s="28">
        <f t="shared" si="654"/>
        <v>369</v>
      </c>
      <c r="ED353" s="5"/>
      <c r="EE353" s="43">
        <f t="shared" si="692"/>
        <v>0</v>
      </c>
      <c r="EF353" s="27">
        <f t="shared" si="655"/>
        <v>4769</v>
      </c>
      <c r="EG353" s="66"/>
      <c r="EH353" s="66">
        <f t="shared" si="693"/>
        <v>0</v>
      </c>
      <c r="EI353" s="67">
        <f t="shared" si="656"/>
        <v>24417</v>
      </c>
      <c r="EJ353" s="66"/>
      <c r="EK353" s="66">
        <f t="shared" si="694"/>
        <v>0</v>
      </c>
      <c r="EL353" s="67">
        <f t="shared" si="657"/>
        <v>23047</v>
      </c>
      <c r="EM353" s="110">
        <f t="shared" si="695"/>
        <v>173480.68265099998</v>
      </c>
    </row>
    <row r="354" spans="1:143" ht="11.25" customHeight="1" x14ac:dyDescent="0.25">
      <c r="A354" s="159">
        <v>46067</v>
      </c>
      <c r="B354" s="193">
        <v>46067</v>
      </c>
      <c r="C354" s="181">
        <v>8004955173</v>
      </c>
      <c r="D354" s="111" t="s">
        <v>274</v>
      </c>
      <c r="E354" s="138">
        <v>2307</v>
      </c>
      <c r="F354" s="139">
        <v>3</v>
      </c>
      <c r="G354" s="85">
        <v>191516149762</v>
      </c>
      <c r="H354" s="66"/>
      <c r="I354" s="41">
        <f t="shared" si="590"/>
        <v>0</v>
      </c>
      <c r="J354" s="48">
        <f t="shared" si="697"/>
        <v>173913</v>
      </c>
      <c r="K354" s="66"/>
      <c r="L354" s="41">
        <f t="shared" si="574"/>
        <v>0</v>
      </c>
      <c r="M354" s="48">
        <f t="shared" si="698"/>
        <v>270754</v>
      </c>
      <c r="N354" s="66"/>
      <c r="O354" s="41">
        <f t="shared" si="591"/>
        <v>0</v>
      </c>
      <c r="P354" s="48">
        <f t="shared" si="699"/>
        <v>167723</v>
      </c>
      <c r="Q354" s="66"/>
      <c r="R354" s="66">
        <f t="shared" si="592"/>
        <v>0</v>
      </c>
      <c r="S354" s="67">
        <f t="shared" si="700"/>
        <v>129610</v>
      </c>
      <c r="T354" s="66"/>
      <c r="U354" s="66">
        <f t="shared" si="615"/>
        <v>0</v>
      </c>
      <c r="V354" s="67">
        <f t="shared" si="616"/>
        <v>101010.20000000001</v>
      </c>
      <c r="X354" s="69">
        <f t="shared" si="593"/>
        <v>0</v>
      </c>
      <c r="Y354" s="67">
        <f t="shared" si="704"/>
        <v>8674.2999999999993</v>
      </c>
      <c r="Z354" s="66"/>
      <c r="AA354" s="68">
        <f t="shared" si="670"/>
        <v>0</v>
      </c>
      <c r="AB354" s="67">
        <f t="shared" si="617"/>
        <v>2263.5</v>
      </c>
      <c r="AC354" s="66"/>
      <c r="AD354" s="66">
        <f t="shared" si="671"/>
        <v>0</v>
      </c>
      <c r="AE354" s="67">
        <f t="shared" si="618"/>
        <v>5946.2</v>
      </c>
      <c r="AF354" s="66"/>
      <c r="AG354" s="78">
        <f t="shared" si="672"/>
        <v>0</v>
      </c>
      <c r="AH354" s="79">
        <f t="shared" si="619"/>
        <v>8286.2999999999993</v>
      </c>
      <c r="AI354" s="66"/>
      <c r="AJ354" s="68">
        <f t="shared" si="673"/>
        <v>0</v>
      </c>
      <c r="AK354" s="67">
        <f t="shared" si="620"/>
        <v>9023</v>
      </c>
      <c r="AL354" s="66"/>
      <c r="AM354" s="68">
        <f t="shared" si="674"/>
        <v>0</v>
      </c>
      <c r="AN354" s="67">
        <f t="shared" si="621"/>
        <v>15267.099999999999</v>
      </c>
      <c r="AO354" s="66"/>
      <c r="AP354" s="68">
        <f t="shared" si="597"/>
        <v>0</v>
      </c>
      <c r="AQ354" s="67">
        <f t="shared" si="622"/>
        <v>3510.8999999999996</v>
      </c>
      <c r="AR354" s="66"/>
      <c r="AS354" s="68">
        <f t="shared" si="675"/>
        <v>0</v>
      </c>
      <c r="AT354" s="67">
        <f t="shared" si="623"/>
        <v>3085.6000000000004</v>
      </c>
      <c r="AU354" s="66"/>
      <c r="AV354" s="66">
        <f t="shared" si="624"/>
        <v>0</v>
      </c>
      <c r="AW354" s="42">
        <f t="shared" si="625"/>
        <v>5296.8000000000011</v>
      </c>
      <c r="AX354" s="66"/>
      <c r="AY354" s="66">
        <f t="shared" si="626"/>
        <v>0</v>
      </c>
      <c r="AZ354" s="67">
        <f t="shared" si="627"/>
        <v>1832.8</v>
      </c>
      <c r="BA354" s="66"/>
      <c r="BB354" s="68">
        <f t="shared" si="628"/>
        <v>0</v>
      </c>
      <c r="BC354" s="67">
        <f t="shared" si="629"/>
        <v>2791.8</v>
      </c>
      <c r="BD354" s="66"/>
      <c r="BE354" s="68">
        <f t="shared" si="630"/>
        <v>0</v>
      </c>
      <c r="BF354" s="67">
        <f t="shared" si="631"/>
        <v>97.800000000000352</v>
      </c>
      <c r="BG354" s="66"/>
      <c r="BH354" s="68">
        <f t="shared" si="701"/>
        <v>0</v>
      </c>
      <c r="BI354" s="67">
        <f t="shared" si="696"/>
        <v>3910.2000000000025</v>
      </c>
      <c r="BJ354" s="66"/>
      <c r="BK354" s="68">
        <f t="shared" si="676"/>
        <v>0</v>
      </c>
      <c r="BL354" s="67">
        <f t="shared" si="633"/>
        <v>5278.8</v>
      </c>
      <c r="BM354" s="66"/>
      <c r="BN354" s="68">
        <f t="shared" si="634"/>
        <v>0</v>
      </c>
      <c r="BO354" s="67">
        <f t="shared" si="635"/>
        <v>5536.9000000000005</v>
      </c>
      <c r="BP354" s="66"/>
      <c r="BQ354" s="68">
        <f t="shared" si="636"/>
        <v>0</v>
      </c>
      <c r="BR354" s="67">
        <f t="shared" si="637"/>
        <v>12257.999999999995</v>
      </c>
      <c r="BS354" s="66"/>
      <c r="BT354" s="66">
        <f t="shared" si="659"/>
        <v>0</v>
      </c>
      <c r="BU354" s="67">
        <f t="shared" si="702"/>
        <v>52889</v>
      </c>
      <c r="BV354" s="66"/>
      <c r="BW354" s="66">
        <f t="shared" si="660"/>
        <v>0</v>
      </c>
      <c r="BX354" s="67">
        <f>+BX353+BV354-BW354-4614</f>
        <v>81913</v>
      </c>
      <c r="BY354" s="66"/>
      <c r="BZ354" s="66">
        <f t="shared" si="662"/>
        <v>0</v>
      </c>
      <c r="CA354" s="67">
        <f t="shared" si="703"/>
        <v>46963</v>
      </c>
      <c r="CB354" s="66"/>
      <c r="CC354" s="66">
        <f t="shared" si="638"/>
        <v>7267.05</v>
      </c>
      <c r="CD354" s="67">
        <f t="shared" si="583"/>
        <v>408.19999999999982</v>
      </c>
      <c r="CE354" s="66"/>
      <c r="CF354" s="66">
        <f t="shared" si="639"/>
        <v>0</v>
      </c>
      <c r="CG354" s="67">
        <f t="shared" si="640"/>
        <v>6982.9</v>
      </c>
      <c r="CH354" s="66"/>
      <c r="CI354" s="66">
        <f t="shared" si="602"/>
        <v>0</v>
      </c>
      <c r="CJ354" s="67">
        <f t="shared" si="641"/>
        <v>8750</v>
      </c>
      <c r="CK354" s="66"/>
      <c r="CL354" s="68">
        <f t="shared" si="642"/>
        <v>0</v>
      </c>
      <c r="CM354" s="79">
        <f t="shared" si="643"/>
        <v>4864</v>
      </c>
      <c r="CN354" s="66"/>
      <c r="CO354" s="68">
        <f t="shared" si="678"/>
        <v>0</v>
      </c>
      <c r="CP354" s="79">
        <f t="shared" si="644"/>
        <v>3955</v>
      </c>
      <c r="CQ354" s="66"/>
      <c r="CR354" s="140">
        <f t="shared" si="679"/>
        <v>0</v>
      </c>
      <c r="CS354" s="79">
        <f t="shared" si="571"/>
        <v>6656</v>
      </c>
      <c r="CT354" s="66"/>
      <c r="CU354" s="68">
        <f t="shared" si="680"/>
        <v>0</v>
      </c>
      <c r="CV354" s="79">
        <f t="shared" si="645"/>
        <v>7769</v>
      </c>
      <c r="CW354" s="66"/>
      <c r="CX354" s="66">
        <f t="shared" si="681"/>
        <v>0</v>
      </c>
      <c r="CY354" s="40">
        <f t="shared" si="563"/>
        <v>6582</v>
      </c>
      <c r="CZ354" s="65"/>
      <c r="DA354" s="66">
        <f t="shared" si="646"/>
        <v>4614</v>
      </c>
      <c r="DB354" s="67">
        <f t="shared" si="682"/>
        <v>83242</v>
      </c>
      <c r="DC354" s="66"/>
      <c r="DD354" s="66">
        <f t="shared" si="647"/>
        <v>4614</v>
      </c>
      <c r="DE354" s="67">
        <f t="shared" si="683"/>
        <v>80013</v>
      </c>
      <c r="DF354" s="66"/>
      <c r="DG354" s="69">
        <f t="shared" si="684"/>
        <v>0</v>
      </c>
      <c r="DH354" s="67">
        <f t="shared" si="705"/>
        <v>120034</v>
      </c>
      <c r="DI354" s="66"/>
      <c r="DJ354" s="66">
        <f t="shared" si="685"/>
        <v>0</v>
      </c>
      <c r="DK354" s="67">
        <f t="shared" si="649"/>
        <v>2520</v>
      </c>
      <c r="DM354" s="206">
        <f t="shared" si="686"/>
        <v>0</v>
      </c>
      <c r="DN354" s="25">
        <f t="shared" si="607"/>
        <v>0</v>
      </c>
      <c r="DO354" s="5"/>
      <c r="DP354" s="43">
        <f t="shared" si="687"/>
        <v>0</v>
      </c>
      <c r="DQ354" s="27">
        <f t="shared" si="650"/>
        <v>7022.5</v>
      </c>
      <c r="DR354" s="5"/>
      <c r="DS354" s="43">
        <f t="shared" si="688"/>
        <v>0</v>
      </c>
      <c r="DT354" s="27">
        <f t="shared" si="651"/>
        <v>4846</v>
      </c>
      <c r="DU354" s="5"/>
      <c r="DV354" s="43">
        <f t="shared" si="689"/>
        <v>0</v>
      </c>
      <c r="DW354" s="27">
        <f t="shared" si="652"/>
        <v>4835</v>
      </c>
      <c r="DX354" s="5"/>
      <c r="DY354" s="22">
        <f t="shared" si="690"/>
        <v>0</v>
      </c>
      <c r="DZ354" s="25">
        <f t="shared" si="653"/>
        <v>523</v>
      </c>
      <c r="EA354" s="22"/>
      <c r="EB354" s="22">
        <f t="shared" si="691"/>
        <v>0</v>
      </c>
      <c r="EC354" s="28">
        <f t="shared" si="654"/>
        <v>369</v>
      </c>
      <c r="ED354" s="5"/>
      <c r="EE354" s="43">
        <f t="shared" si="692"/>
        <v>0</v>
      </c>
      <c r="EF354" s="27">
        <f t="shared" si="655"/>
        <v>4769</v>
      </c>
      <c r="EG354" s="66"/>
      <c r="EH354" s="66">
        <f t="shared" si="693"/>
        <v>0</v>
      </c>
      <c r="EI354" s="67">
        <f t="shared" si="656"/>
        <v>24417</v>
      </c>
      <c r="EJ354" s="66"/>
      <c r="EK354" s="66">
        <f t="shared" si="694"/>
        <v>0</v>
      </c>
      <c r="EL354" s="67">
        <f t="shared" si="657"/>
        <v>23047</v>
      </c>
      <c r="EM354" s="110">
        <f t="shared" si="695"/>
        <v>172805.07473099997</v>
      </c>
    </row>
    <row r="355" spans="1:143" s="36" customFormat="1" ht="11.25" customHeight="1" x14ac:dyDescent="0.25">
      <c r="A355" s="444">
        <v>46067</v>
      </c>
      <c r="B355" s="194">
        <v>46067</v>
      </c>
      <c r="C355" s="176">
        <v>8004959260</v>
      </c>
      <c r="D355" s="17" t="s">
        <v>36</v>
      </c>
      <c r="E355" s="18">
        <v>1560</v>
      </c>
      <c r="F355" s="19">
        <v>0.5</v>
      </c>
      <c r="G355" s="20">
        <v>191516092051</v>
      </c>
      <c r="H355" s="66"/>
      <c r="I355" s="41">
        <f t="shared" si="590"/>
        <v>0</v>
      </c>
      <c r="J355" s="48">
        <f t="shared" si="697"/>
        <v>173913</v>
      </c>
      <c r="K355" s="66"/>
      <c r="L355" s="41">
        <f t="shared" si="574"/>
        <v>0</v>
      </c>
      <c r="M355" s="48">
        <f t="shared" si="698"/>
        <v>270754</v>
      </c>
      <c r="N355" s="66"/>
      <c r="O355" s="41">
        <f t="shared" si="591"/>
        <v>0</v>
      </c>
      <c r="P355" s="48">
        <f t="shared" si="699"/>
        <v>167723</v>
      </c>
      <c r="Q355" s="66"/>
      <c r="R355" s="66">
        <f t="shared" si="592"/>
        <v>0</v>
      </c>
      <c r="S355" s="67">
        <f t="shared" si="700"/>
        <v>129610</v>
      </c>
      <c r="T355" s="66"/>
      <c r="U355" s="66">
        <f t="shared" si="615"/>
        <v>0</v>
      </c>
      <c r="V355" s="67">
        <f t="shared" si="616"/>
        <v>101010.20000000001</v>
      </c>
      <c r="W355" s="136"/>
      <c r="X355" s="69">
        <f t="shared" si="593"/>
        <v>0</v>
      </c>
      <c r="Y355" s="67">
        <f t="shared" si="704"/>
        <v>8674.2999999999993</v>
      </c>
      <c r="Z355" s="66"/>
      <c r="AA355" s="68">
        <f t="shared" si="670"/>
        <v>0</v>
      </c>
      <c r="AB355" s="67">
        <f t="shared" si="617"/>
        <v>2263.5</v>
      </c>
      <c r="AC355" s="66"/>
      <c r="AD355" s="66">
        <f t="shared" si="671"/>
        <v>0</v>
      </c>
      <c r="AE355" s="67">
        <f t="shared" si="618"/>
        <v>5946.2</v>
      </c>
      <c r="AF355" s="66"/>
      <c r="AG355" s="78">
        <f t="shared" si="672"/>
        <v>0</v>
      </c>
      <c r="AH355" s="79">
        <f t="shared" si="619"/>
        <v>8286.2999999999993</v>
      </c>
      <c r="AI355" s="66"/>
      <c r="AJ355" s="68">
        <f t="shared" si="673"/>
        <v>0</v>
      </c>
      <c r="AK355" s="67">
        <f t="shared" si="620"/>
        <v>9023</v>
      </c>
      <c r="AL355" s="66"/>
      <c r="AM355" s="68">
        <f t="shared" si="674"/>
        <v>0</v>
      </c>
      <c r="AN355" s="67">
        <f t="shared" si="621"/>
        <v>15267.099999999999</v>
      </c>
      <c r="AO355" s="66"/>
      <c r="AP355" s="68">
        <f t="shared" si="597"/>
        <v>0</v>
      </c>
      <c r="AQ355" s="67">
        <f t="shared" si="622"/>
        <v>3510.8999999999996</v>
      </c>
      <c r="AR355" s="66"/>
      <c r="AS355" s="68">
        <f t="shared" si="675"/>
        <v>0</v>
      </c>
      <c r="AT355" s="67">
        <f t="shared" si="623"/>
        <v>3085.6000000000004</v>
      </c>
      <c r="AU355" s="66"/>
      <c r="AV355" s="66">
        <f t="shared" si="624"/>
        <v>0</v>
      </c>
      <c r="AW355" s="42">
        <f t="shared" si="625"/>
        <v>5296.8000000000011</v>
      </c>
      <c r="AX355" s="66"/>
      <c r="AY355" s="66">
        <f t="shared" si="626"/>
        <v>0</v>
      </c>
      <c r="AZ355" s="67">
        <f t="shared" si="627"/>
        <v>1832.8</v>
      </c>
      <c r="BA355" s="66"/>
      <c r="BB355" s="68">
        <f t="shared" si="628"/>
        <v>0</v>
      </c>
      <c r="BC355" s="67">
        <f t="shared" si="629"/>
        <v>2791.8</v>
      </c>
      <c r="BD355" s="66"/>
      <c r="BE355" s="68">
        <f t="shared" si="630"/>
        <v>0</v>
      </c>
      <c r="BF355" s="67">
        <f t="shared" si="631"/>
        <v>97.800000000000352</v>
      </c>
      <c r="BG355" s="66"/>
      <c r="BH355" s="68">
        <f t="shared" si="701"/>
        <v>0</v>
      </c>
      <c r="BI355" s="67">
        <f t="shared" si="696"/>
        <v>3910.2000000000025</v>
      </c>
      <c r="BJ355" s="66"/>
      <c r="BK355" s="68">
        <f t="shared" si="676"/>
        <v>0</v>
      </c>
      <c r="BL355" s="67">
        <f t="shared" si="633"/>
        <v>5278.8</v>
      </c>
      <c r="BM355" s="66"/>
      <c r="BN355" s="68">
        <f t="shared" si="634"/>
        <v>0</v>
      </c>
      <c r="BO355" s="67">
        <f t="shared" si="635"/>
        <v>5536.9000000000005</v>
      </c>
      <c r="BP355" s="66"/>
      <c r="BQ355" s="68">
        <f t="shared" si="636"/>
        <v>967.2</v>
      </c>
      <c r="BR355" s="67">
        <f t="shared" si="637"/>
        <v>11290.799999999994</v>
      </c>
      <c r="BS355" s="66"/>
      <c r="BT355" s="66">
        <f t="shared" si="659"/>
        <v>3120</v>
      </c>
      <c r="BU355" s="67">
        <f t="shared" si="702"/>
        <v>49769</v>
      </c>
      <c r="BV355" s="66"/>
      <c r="BW355" s="66">
        <f t="shared" si="660"/>
        <v>3120</v>
      </c>
      <c r="BX355" s="67">
        <f t="shared" ref="BX355:BX374" si="706">+BX354+BV355-BW355</f>
        <v>78793</v>
      </c>
      <c r="BY355" s="66"/>
      <c r="BZ355" s="66">
        <f t="shared" si="662"/>
        <v>3120</v>
      </c>
      <c r="CA355" s="67">
        <f t="shared" si="703"/>
        <v>43843</v>
      </c>
      <c r="CB355" s="66"/>
      <c r="CC355" s="66">
        <f t="shared" si="638"/>
        <v>0</v>
      </c>
      <c r="CD355" s="67">
        <f t="shared" si="583"/>
        <v>408.19999999999982</v>
      </c>
      <c r="CE355" s="66"/>
      <c r="CF355" s="66">
        <f t="shared" si="639"/>
        <v>0</v>
      </c>
      <c r="CG355" s="67">
        <f t="shared" si="640"/>
        <v>6982.9</v>
      </c>
      <c r="CH355" s="66"/>
      <c r="CI355" s="66">
        <f t="shared" si="602"/>
        <v>0</v>
      </c>
      <c r="CJ355" s="67">
        <f t="shared" si="641"/>
        <v>8750</v>
      </c>
      <c r="CK355" s="66"/>
      <c r="CL355" s="68">
        <f t="shared" si="642"/>
        <v>0</v>
      </c>
      <c r="CM355" s="79">
        <f t="shared" si="643"/>
        <v>4864</v>
      </c>
      <c r="CN355" s="66"/>
      <c r="CO355" s="68">
        <f t="shared" si="678"/>
        <v>0</v>
      </c>
      <c r="CP355" s="79">
        <f t="shared" si="644"/>
        <v>3955</v>
      </c>
      <c r="CQ355" s="66"/>
      <c r="CR355" s="140">
        <f t="shared" si="679"/>
        <v>0</v>
      </c>
      <c r="CS355" s="79">
        <f t="shared" si="571"/>
        <v>6656</v>
      </c>
      <c r="CT355" s="66"/>
      <c r="CU355" s="68">
        <f t="shared" si="680"/>
        <v>0</v>
      </c>
      <c r="CV355" s="79">
        <f t="shared" si="645"/>
        <v>7769</v>
      </c>
      <c r="CW355" s="66"/>
      <c r="CX355" s="66">
        <f t="shared" si="681"/>
        <v>0</v>
      </c>
      <c r="CY355" s="40">
        <f t="shared" si="563"/>
        <v>6582</v>
      </c>
      <c r="CZ355" s="65"/>
      <c r="DA355" s="66">
        <f t="shared" si="646"/>
        <v>0</v>
      </c>
      <c r="DB355" s="67">
        <f t="shared" si="682"/>
        <v>83242</v>
      </c>
      <c r="DC355" s="66"/>
      <c r="DD355" s="66">
        <f t="shared" si="647"/>
        <v>0</v>
      </c>
      <c r="DE355" s="67">
        <f t="shared" si="683"/>
        <v>80013</v>
      </c>
      <c r="DF355" s="66"/>
      <c r="DG355" s="69">
        <f t="shared" si="684"/>
        <v>0</v>
      </c>
      <c r="DH355" s="67">
        <f t="shared" si="705"/>
        <v>120034</v>
      </c>
      <c r="DI355" s="66"/>
      <c r="DJ355" s="66">
        <f t="shared" si="685"/>
        <v>0</v>
      </c>
      <c r="DK355" s="67">
        <f t="shared" si="649"/>
        <v>2520</v>
      </c>
      <c r="DL355" s="210"/>
      <c r="DM355" s="206">
        <f t="shared" si="686"/>
        <v>0</v>
      </c>
      <c r="DN355" s="25">
        <f t="shared" si="607"/>
        <v>0</v>
      </c>
      <c r="DO355" s="5"/>
      <c r="DP355" s="43">
        <f t="shared" si="687"/>
        <v>0</v>
      </c>
      <c r="DQ355" s="27">
        <f t="shared" si="650"/>
        <v>7022.5</v>
      </c>
      <c r="DR355" s="5"/>
      <c r="DS355" s="43">
        <f t="shared" si="688"/>
        <v>0</v>
      </c>
      <c r="DT355" s="27">
        <f t="shared" si="651"/>
        <v>4846</v>
      </c>
      <c r="DU355" s="5"/>
      <c r="DV355" s="43">
        <f t="shared" si="689"/>
        <v>0</v>
      </c>
      <c r="DW355" s="27">
        <f t="shared" si="652"/>
        <v>4835</v>
      </c>
      <c r="DX355" s="5"/>
      <c r="DY355" s="22">
        <f t="shared" si="690"/>
        <v>0</v>
      </c>
      <c r="DZ355" s="25">
        <f t="shared" si="653"/>
        <v>523</v>
      </c>
      <c r="EA355" s="22"/>
      <c r="EB355" s="22">
        <f t="shared" si="691"/>
        <v>0</v>
      </c>
      <c r="EC355" s="28">
        <f t="shared" si="654"/>
        <v>369</v>
      </c>
      <c r="ED355" s="5"/>
      <c r="EE355" s="43">
        <f t="shared" si="692"/>
        <v>0</v>
      </c>
      <c r="EF355" s="27">
        <f t="shared" si="655"/>
        <v>4769</v>
      </c>
      <c r="EG355" s="66"/>
      <c r="EH355" s="66">
        <f t="shared" si="693"/>
        <v>0</v>
      </c>
      <c r="EI355" s="67">
        <f t="shared" si="656"/>
        <v>24417</v>
      </c>
      <c r="EJ355" s="66"/>
      <c r="EK355" s="66">
        <f t="shared" si="694"/>
        <v>0</v>
      </c>
      <c r="EL355" s="67">
        <f t="shared" si="657"/>
        <v>23047</v>
      </c>
      <c r="EM355" s="110">
        <f t="shared" si="695"/>
        <v>169896.78053099997</v>
      </c>
    </row>
    <row r="356" spans="1:143" s="241" customFormat="1" ht="11.25" customHeight="1" x14ac:dyDescent="0.25">
      <c r="A356" s="196">
        <v>46067</v>
      </c>
      <c r="B356" s="196"/>
      <c r="C356" s="174">
        <v>8004947167</v>
      </c>
      <c r="D356" s="13" t="s">
        <v>213</v>
      </c>
      <c r="E356" s="14">
        <v>1890</v>
      </c>
      <c r="F356" s="15">
        <v>3</v>
      </c>
      <c r="G356" s="16">
        <v>191516031265</v>
      </c>
      <c r="H356" s="66"/>
      <c r="I356" s="41">
        <f t="shared" si="590"/>
        <v>3780</v>
      </c>
      <c r="J356" s="48">
        <f t="shared" si="697"/>
        <v>170133</v>
      </c>
      <c r="K356" s="66"/>
      <c r="L356" s="41">
        <f t="shared" si="574"/>
        <v>3780</v>
      </c>
      <c r="M356" s="48">
        <f t="shared" si="698"/>
        <v>266974</v>
      </c>
      <c r="N356" s="66"/>
      <c r="O356" s="41">
        <f t="shared" si="591"/>
        <v>3780</v>
      </c>
      <c r="P356" s="48">
        <f t="shared" si="699"/>
        <v>163943</v>
      </c>
      <c r="Q356" s="66"/>
      <c r="R356" s="66">
        <f t="shared" si="592"/>
        <v>3780</v>
      </c>
      <c r="S356" s="67">
        <f t="shared" si="700"/>
        <v>125830</v>
      </c>
      <c r="T356" s="66"/>
      <c r="U356" s="66">
        <f t="shared" si="615"/>
        <v>5859</v>
      </c>
      <c r="V356" s="67">
        <f t="shared" si="616"/>
        <v>95151.200000000012</v>
      </c>
      <c r="W356" s="136"/>
      <c r="X356" s="69">
        <f t="shared" si="593"/>
        <v>0</v>
      </c>
      <c r="Y356" s="67">
        <f t="shared" si="704"/>
        <v>8674.2999999999993</v>
      </c>
      <c r="Z356" s="66"/>
      <c r="AA356" s="68">
        <f t="shared" si="670"/>
        <v>0</v>
      </c>
      <c r="AB356" s="67">
        <f t="shared" si="617"/>
        <v>2263.5</v>
      </c>
      <c r="AC356" s="66"/>
      <c r="AD356" s="66">
        <f t="shared" si="671"/>
        <v>0</v>
      </c>
      <c r="AE356" s="67">
        <f t="shared" si="618"/>
        <v>5946.2</v>
      </c>
      <c r="AF356" s="66"/>
      <c r="AG356" s="78">
        <f t="shared" si="672"/>
        <v>0</v>
      </c>
      <c r="AH356" s="79">
        <f t="shared" si="619"/>
        <v>8286.2999999999993</v>
      </c>
      <c r="AI356" s="66"/>
      <c r="AJ356" s="68">
        <f t="shared" si="673"/>
        <v>0</v>
      </c>
      <c r="AK356" s="67">
        <f t="shared" si="620"/>
        <v>9023</v>
      </c>
      <c r="AL356" s="66"/>
      <c r="AM356" s="68">
        <f t="shared" si="674"/>
        <v>0</v>
      </c>
      <c r="AN356" s="67">
        <f t="shared" si="621"/>
        <v>15267.099999999999</v>
      </c>
      <c r="AO356" s="66"/>
      <c r="AP356" s="68">
        <f t="shared" si="597"/>
        <v>0</v>
      </c>
      <c r="AQ356" s="67">
        <f t="shared" si="622"/>
        <v>3510.8999999999996</v>
      </c>
      <c r="AR356" s="66"/>
      <c r="AS356" s="68">
        <f t="shared" si="675"/>
        <v>0</v>
      </c>
      <c r="AT356" s="67">
        <f t="shared" si="623"/>
        <v>3085.6000000000004</v>
      </c>
      <c r="AU356" s="66"/>
      <c r="AV356" s="66">
        <f t="shared" si="624"/>
        <v>0</v>
      </c>
      <c r="AW356" s="42">
        <f t="shared" si="625"/>
        <v>5296.8000000000011</v>
      </c>
      <c r="AX356" s="66"/>
      <c r="AY356" s="66">
        <f t="shared" si="626"/>
        <v>0</v>
      </c>
      <c r="AZ356" s="67">
        <f t="shared" si="627"/>
        <v>1832.8</v>
      </c>
      <c r="BA356" s="66"/>
      <c r="BB356" s="68">
        <f t="shared" si="628"/>
        <v>0</v>
      </c>
      <c r="BC356" s="67">
        <f t="shared" si="629"/>
        <v>2791.8</v>
      </c>
      <c r="BD356" s="66"/>
      <c r="BE356" s="68">
        <f t="shared" si="630"/>
        <v>0</v>
      </c>
      <c r="BF356" s="67">
        <f t="shared" si="631"/>
        <v>97.800000000000352</v>
      </c>
      <c r="BG356" s="66"/>
      <c r="BH356" s="68">
        <f t="shared" si="701"/>
        <v>0</v>
      </c>
      <c r="BI356" s="67">
        <f t="shared" si="696"/>
        <v>3910.2000000000025</v>
      </c>
      <c r="BJ356" s="66"/>
      <c r="BK356" s="68">
        <f t="shared" si="676"/>
        <v>0</v>
      </c>
      <c r="BL356" s="67">
        <f t="shared" si="633"/>
        <v>5278.8</v>
      </c>
      <c r="BM356" s="66"/>
      <c r="BN356" s="68">
        <f t="shared" si="634"/>
        <v>0</v>
      </c>
      <c r="BO356" s="67">
        <f t="shared" si="635"/>
        <v>5536.9000000000005</v>
      </c>
      <c r="BP356" s="66"/>
      <c r="BQ356" s="68">
        <f t="shared" si="636"/>
        <v>0</v>
      </c>
      <c r="BR356" s="67">
        <f t="shared" si="637"/>
        <v>11290.799999999994</v>
      </c>
      <c r="BS356" s="66"/>
      <c r="BT356" s="66">
        <f t="shared" si="659"/>
        <v>0</v>
      </c>
      <c r="BU356" s="67">
        <f t="shared" si="702"/>
        <v>49769</v>
      </c>
      <c r="BV356" s="66"/>
      <c r="BW356" s="66">
        <f t="shared" si="660"/>
        <v>0</v>
      </c>
      <c r="BX356" s="67">
        <f t="shared" si="706"/>
        <v>78793</v>
      </c>
      <c r="BY356" s="66"/>
      <c r="BZ356" s="66">
        <f t="shared" si="662"/>
        <v>0</v>
      </c>
      <c r="CA356" s="67">
        <f t="shared" si="703"/>
        <v>43843</v>
      </c>
      <c r="CB356" s="66"/>
      <c r="CC356" s="66">
        <f t="shared" si="638"/>
        <v>0</v>
      </c>
      <c r="CD356" s="67">
        <f t="shared" si="583"/>
        <v>408.19999999999982</v>
      </c>
      <c r="CE356" s="66"/>
      <c r="CF356" s="66">
        <f t="shared" si="639"/>
        <v>0</v>
      </c>
      <c r="CG356" s="67">
        <f t="shared" si="640"/>
        <v>6982.9</v>
      </c>
      <c r="CH356" s="66"/>
      <c r="CI356" s="66">
        <f t="shared" si="602"/>
        <v>0</v>
      </c>
      <c r="CJ356" s="67">
        <f t="shared" si="641"/>
        <v>8750</v>
      </c>
      <c r="CK356" s="66"/>
      <c r="CL356" s="68">
        <f t="shared" si="642"/>
        <v>0</v>
      </c>
      <c r="CM356" s="79">
        <f t="shared" si="643"/>
        <v>4864</v>
      </c>
      <c r="CN356" s="66"/>
      <c r="CO356" s="68">
        <f t="shared" si="678"/>
        <v>0</v>
      </c>
      <c r="CP356" s="79">
        <f t="shared" si="644"/>
        <v>3955</v>
      </c>
      <c r="CQ356" s="66"/>
      <c r="CR356" s="140">
        <f t="shared" si="679"/>
        <v>0</v>
      </c>
      <c r="CS356" s="79">
        <f t="shared" si="571"/>
        <v>6656</v>
      </c>
      <c r="CT356" s="66"/>
      <c r="CU356" s="68">
        <f t="shared" si="680"/>
        <v>0</v>
      </c>
      <c r="CV356" s="79">
        <f t="shared" si="645"/>
        <v>7769</v>
      </c>
      <c r="CW356" s="66"/>
      <c r="CX356" s="66">
        <f t="shared" si="681"/>
        <v>0</v>
      </c>
      <c r="CY356" s="40">
        <f t="shared" si="563"/>
        <v>6582</v>
      </c>
      <c r="CZ356" s="65"/>
      <c r="DA356" s="66">
        <f t="shared" si="646"/>
        <v>0</v>
      </c>
      <c r="DB356" s="67">
        <f t="shared" si="682"/>
        <v>83242</v>
      </c>
      <c r="DC356" s="66"/>
      <c r="DD356" s="66">
        <f t="shared" si="647"/>
        <v>0</v>
      </c>
      <c r="DE356" s="67">
        <f t="shared" si="683"/>
        <v>80013</v>
      </c>
      <c r="DF356" s="66"/>
      <c r="DG356" s="69">
        <f t="shared" si="684"/>
        <v>0</v>
      </c>
      <c r="DH356" s="67">
        <f t="shared" si="705"/>
        <v>120034</v>
      </c>
      <c r="DI356" s="66"/>
      <c r="DJ356" s="66">
        <f t="shared" si="685"/>
        <v>0</v>
      </c>
      <c r="DK356" s="67">
        <f t="shared" si="649"/>
        <v>2520</v>
      </c>
      <c r="DL356" s="210"/>
      <c r="DM356" s="206">
        <f t="shared" si="686"/>
        <v>0</v>
      </c>
      <c r="DN356" s="25">
        <f t="shared" si="607"/>
        <v>0</v>
      </c>
      <c r="DO356" s="5"/>
      <c r="DP356" s="43">
        <f t="shared" si="687"/>
        <v>0</v>
      </c>
      <c r="DQ356" s="27">
        <f t="shared" si="650"/>
        <v>7022.5</v>
      </c>
      <c r="DR356" s="5"/>
      <c r="DS356" s="43">
        <f t="shared" si="688"/>
        <v>0</v>
      </c>
      <c r="DT356" s="27">
        <f t="shared" si="651"/>
        <v>4846</v>
      </c>
      <c r="DU356" s="5"/>
      <c r="DV356" s="43">
        <f t="shared" si="689"/>
        <v>0</v>
      </c>
      <c r="DW356" s="27">
        <f t="shared" si="652"/>
        <v>4835</v>
      </c>
      <c r="DX356" s="5"/>
      <c r="DY356" s="22">
        <f t="shared" si="690"/>
        <v>0</v>
      </c>
      <c r="DZ356" s="25">
        <f t="shared" si="653"/>
        <v>523</v>
      </c>
      <c r="EA356" s="22"/>
      <c r="EB356" s="22">
        <f t="shared" si="691"/>
        <v>0</v>
      </c>
      <c r="EC356" s="28">
        <f t="shared" si="654"/>
        <v>369</v>
      </c>
      <c r="ED356" s="5"/>
      <c r="EE356" s="43">
        <f t="shared" si="692"/>
        <v>0</v>
      </c>
      <c r="EF356" s="27">
        <f t="shared" si="655"/>
        <v>4769</v>
      </c>
      <c r="EG356" s="66"/>
      <c r="EH356" s="66">
        <f t="shared" si="693"/>
        <v>0</v>
      </c>
      <c r="EI356" s="67">
        <f t="shared" si="656"/>
        <v>24417</v>
      </c>
      <c r="EJ356" s="66"/>
      <c r="EK356" s="66">
        <f t="shared" si="694"/>
        <v>0</v>
      </c>
      <c r="EL356" s="67">
        <f t="shared" si="657"/>
        <v>23047</v>
      </c>
      <c r="EM356" s="110">
        <f t="shared" si="695"/>
        <v>163518.93053099996</v>
      </c>
    </row>
    <row r="357" spans="1:143" ht="11.25" customHeight="1" x14ac:dyDescent="0.25">
      <c r="A357" s="162">
        <v>46067</v>
      </c>
      <c r="B357" s="196"/>
      <c r="C357" s="174">
        <v>8004947171</v>
      </c>
      <c r="D357" s="13" t="s">
        <v>77</v>
      </c>
      <c r="E357" s="14">
        <v>7500</v>
      </c>
      <c r="F357" s="15">
        <v>1</v>
      </c>
      <c r="G357" s="16">
        <v>191516031289</v>
      </c>
      <c r="H357" s="66"/>
      <c r="I357" s="41">
        <f t="shared" si="590"/>
        <v>15000</v>
      </c>
      <c r="J357" s="48">
        <f t="shared" si="697"/>
        <v>155133</v>
      </c>
      <c r="K357" s="66"/>
      <c r="L357" s="41">
        <f t="shared" si="574"/>
        <v>15000</v>
      </c>
      <c r="M357" s="48">
        <f t="shared" si="698"/>
        <v>251974</v>
      </c>
      <c r="N357" s="66"/>
      <c r="O357" s="41">
        <f t="shared" si="591"/>
        <v>15000</v>
      </c>
      <c r="P357" s="48">
        <f t="shared" si="699"/>
        <v>148943</v>
      </c>
      <c r="Q357" s="66"/>
      <c r="R357" s="66">
        <f t="shared" si="592"/>
        <v>15000</v>
      </c>
      <c r="S357" s="67">
        <f t="shared" si="700"/>
        <v>110830</v>
      </c>
      <c r="T357" s="66"/>
      <c r="U357" s="66">
        <f t="shared" si="615"/>
        <v>8250</v>
      </c>
      <c r="V357" s="67">
        <f t="shared" si="616"/>
        <v>86901.200000000012</v>
      </c>
      <c r="X357" s="69">
        <f t="shared" si="593"/>
        <v>0</v>
      </c>
      <c r="Y357" s="67">
        <f t="shared" si="704"/>
        <v>8674.2999999999993</v>
      </c>
      <c r="Z357" s="66"/>
      <c r="AA357" s="68">
        <f t="shared" si="670"/>
        <v>0</v>
      </c>
      <c r="AB357" s="67">
        <f t="shared" si="617"/>
        <v>2263.5</v>
      </c>
      <c r="AC357" s="66"/>
      <c r="AD357" s="66">
        <f t="shared" si="671"/>
        <v>0</v>
      </c>
      <c r="AE357" s="67">
        <f t="shared" si="618"/>
        <v>5946.2</v>
      </c>
      <c r="AF357" s="66"/>
      <c r="AG357" s="78">
        <f t="shared" si="672"/>
        <v>0</v>
      </c>
      <c r="AH357" s="79">
        <f t="shared" si="619"/>
        <v>8286.2999999999993</v>
      </c>
      <c r="AI357" s="66"/>
      <c r="AJ357" s="68">
        <f t="shared" si="673"/>
        <v>0</v>
      </c>
      <c r="AK357" s="67">
        <f t="shared" si="620"/>
        <v>9023</v>
      </c>
      <c r="AL357" s="66"/>
      <c r="AM357" s="68">
        <f t="shared" si="674"/>
        <v>0</v>
      </c>
      <c r="AN357" s="67">
        <f t="shared" si="621"/>
        <v>15267.099999999999</v>
      </c>
      <c r="AO357" s="66"/>
      <c r="AP357" s="68">
        <f t="shared" si="597"/>
        <v>0</v>
      </c>
      <c r="AQ357" s="67">
        <f t="shared" si="622"/>
        <v>3510.8999999999996</v>
      </c>
      <c r="AR357" s="66"/>
      <c r="AS357" s="68">
        <f t="shared" si="675"/>
        <v>0</v>
      </c>
      <c r="AT357" s="67">
        <f t="shared" si="623"/>
        <v>3085.6000000000004</v>
      </c>
      <c r="AU357" s="66"/>
      <c r="AV357" s="66">
        <f t="shared" si="624"/>
        <v>0</v>
      </c>
      <c r="AW357" s="42">
        <f t="shared" si="625"/>
        <v>5296.8000000000011</v>
      </c>
      <c r="AX357" s="66"/>
      <c r="AY357" s="66">
        <f t="shared" si="626"/>
        <v>0</v>
      </c>
      <c r="AZ357" s="67">
        <f t="shared" si="627"/>
        <v>1832.8</v>
      </c>
      <c r="BA357" s="66"/>
      <c r="BB357" s="68">
        <f t="shared" si="628"/>
        <v>0</v>
      </c>
      <c r="BC357" s="67">
        <f t="shared" si="629"/>
        <v>2791.8</v>
      </c>
      <c r="BD357" s="66"/>
      <c r="BE357" s="68">
        <f t="shared" si="630"/>
        <v>0</v>
      </c>
      <c r="BF357" s="67">
        <f t="shared" si="631"/>
        <v>97.800000000000352</v>
      </c>
      <c r="BG357" s="66"/>
      <c r="BH357" s="68">
        <f t="shared" si="701"/>
        <v>0</v>
      </c>
      <c r="BI357" s="67">
        <f t="shared" si="696"/>
        <v>3910.2000000000025</v>
      </c>
      <c r="BJ357" s="66"/>
      <c r="BK357" s="68">
        <f t="shared" si="676"/>
        <v>0</v>
      </c>
      <c r="BL357" s="67">
        <f t="shared" si="633"/>
        <v>5278.8</v>
      </c>
      <c r="BM357" s="66"/>
      <c r="BN357" s="68">
        <f t="shared" si="634"/>
        <v>0</v>
      </c>
      <c r="BO357" s="67">
        <f t="shared" si="635"/>
        <v>5536.9000000000005</v>
      </c>
      <c r="BP357" s="66"/>
      <c r="BQ357" s="68">
        <f t="shared" si="636"/>
        <v>0</v>
      </c>
      <c r="BR357" s="67">
        <f t="shared" si="637"/>
        <v>11290.799999999994</v>
      </c>
      <c r="BS357" s="66"/>
      <c r="BT357" s="66">
        <f t="shared" si="659"/>
        <v>0</v>
      </c>
      <c r="BU357" s="67">
        <f t="shared" si="702"/>
        <v>49769</v>
      </c>
      <c r="BV357" s="66"/>
      <c r="BW357" s="66">
        <f t="shared" si="660"/>
        <v>0</v>
      </c>
      <c r="BX357" s="67">
        <f t="shared" si="706"/>
        <v>78793</v>
      </c>
      <c r="BY357" s="66"/>
      <c r="BZ357" s="66">
        <f t="shared" si="662"/>
        <v>0</v>
      </c>
      <c r="CA357" s="67">
        <f t="shared" si="703"/>
        <v>43843</v>
      </c>
      <c r="CB357" s="66"/>
      <c r="CC357" s="66">
        <f t="shared" si="638"/>
        <v>0</v>
      </c>
      <c r="CD357" s="67">
        <f t="shared" si="583"/>
        <v>408.19999999999982</v>
      </c>
      <c r="CE357" s="66"/>
      <c r="CF357" s="66">
        <f t="shared" si="639"/>
        <v>0</v>
      </c>
      <c r="CG357" s="67">
        <f t="shared" si="640"/>
        <v>6982.9</v>
      </c>
      <c r="CH357" s="66"/>
      <c r="CI357" s="66">
        <f t="shared" si="602"/>
        <v>0</v>
      </c>
      <c r="CJ357" s="67">
        <f t="shared" si="641"/>
        <v>8750</v>
      </c>
      <c r="CK357" s="66"/>
      <c r="CL357" s="68">
        <f t="shared" si="642"/>
        <v>0</v>
      </c>
      <c r="CM357" s="79">
        <f t="shared" si="643"/>
        <v>4864</v>
      </c>
      <c r="CN357" s="66"/>
      <c r="CO357" s="68">
        <f t="shared" si="678"/>
        <v>0</v>
      </c>
      <c r="CP357" s="79">
        <f t="shared" si="644"/>
        <v>3955</v>
      </c>
      <c r="CQ357" s="66"/>
      <c r="CR357" s="140">
        <f t="shared" si="679"/>
        <v>0</v>
      </c>
      <c r="CS357" s="79">
        <f t="shared" si="571"/>
        <v>6656</v>
      </c>
      <c r="CT357" s="66"/>
      <c r="CU357" s="68">
        <f t="shared" si="680"/>
        <v>0</v>
      </c>
      <c r="CV357" s="79">
        <f t="shared" si="645"/>
        <v>7769</v>
      </c>
      <c r="CW357" s="66"/>
      <c r="CX357" s="66">
        <f t="shared" si="681"/>
        <v>0</v>
      </c>
      <c r="CY357" s="40">
        <f t="shared" si="563"/>
        <v>6582</v>
      </c>
      <c r="CZ357" s="65"/>
      <c r="DA357" s="66">
        <f t="shared" si="646"/>
        <v>0</v>
      </c>
      <c r="DB357" s="67">
        <f t="shared" si="682"/>
        <v>83242</v>
      </c>
      <c r="DC357" s="66"/>
      <c r="DD357" s="66">
        <f t="shared" si="647"/>
        <v>0</v>
      </c>
      <c r="DE357" s="67">
        <f t="shared" si="683"/>
        <v>80013</v>
      </c>
      <c r="DF357" s="66"/>
      <c r="DG357" s="69">
        <f t="shared" si="684"/>
        <v>0</v>
      </c>
      <c r="DH357" s="67">
        <f t="shared" si="705"/>
        <v>120034</v>
      </c>
      <c r="DI357" s="66"/>
      <c r="DJ357" s="66">
        <f t="shared" si="685"/>
        <v>0</v>
      </c>
      <c r="DK357" s="67">
        <f t="shared" si="649"/>
        <v>2520</v>
      </c>
      <c r="DM357" s="206">
        <f t="shared" si="686"/>
        <v>0</v>
      </c>
      <c r="DN357" s="25">
        <f t="shared" si="607"/>
        <v>0</v>
      </c>
      <c r="DO357" s="5"/>
      <c r="DP357" s="43">
        <f t="shared" si="687"/>
        <v>0</v>
      </c>
      <c r="DQ357" s="27">
        <f t="shared" si="650"/>
        <v>7022.5</v>
      </c>
      <c r="DR357" s="5"/>
      <c r="DS357" s="43">
        <f t="shared" si="688"/>
        <v>0</v>
      </c>
      <c r="DT357" s="27">
        <f t="shared" si="651"/>
        <v>4846</v>
      </c>
      <c r="DU357" s="5"/>
      <c r="DV357" s="43">
        <f t="shared" si="689"/>
        <v>0</v>
      </c>
      <c r="DW357" s="27">
        <f t="shared" si="652"/>
        <v>4835</v>
      </c>
      <c r="DX357" s="5"/>
      <c r="DY357" s="22">
        <f t="shared" si="690"/>
        <v>0</v>
      </c>
      <c r="DZ357" s="25">
        <f t="shared" si="653"/>
        <v>523</v>
      </c>
      <c r="EA357" s="22"/>
      <c r="EB357" s="22">
        <f t="shared" si="691"/>
        <v>0</v>
      </c>
      <c r="EC357" s="28">
        <f t="shared" si="654"/>
        <v>369</v>
      </c>
      <c r="ED357" s="5"/>
      <c r="EE357" s="43">
        <f t="shared" si="692"/>
        <v>0</v>
      </c>
      <c r="EF357" s="27">
        <f t="shared" si="655"/>
        <v>4769</v>
      </c>
      <c r="EG357" s="66"/>
      <c r="EH357" s="66">
        <f t="shared" si="693"/>
        <v>0</v>
      </c>
      <c r="EI357" s="67">
        <f t="shared" si="656"/>
        <v>24417</v>
      </c>
      <c r="EJ357" s="66"/>
      <c r="EK357" s="66">
        <f t="shared" si="694"/>
        <v>0</v>
      </c>
      <c r="EL357" s="67">
        <f t="shared" si="657"/>
        <v>23047</v>
      </c>
      <c r="EM357" s="110">
        <f t="shared" si="695"/>
        <v>163438.35773099997</v>
      </c>
    </row>
    <row r="358" spans="1:143" ht="11.25" customHeight="1" x14ac:dyDescent="0.25">
      <c r="A358" s="196">
        <v>46067</v>
      </c>
      <c r="B358" s="196"/>
      <c r="C358" s="178">
        <v>8004947182</v>
      </c>
      <c r="D358" s="88" t="s">
        <v>137</v>
      </c>
      <c r="E358" s="89">
        <v>40</v>
      </c>
      <c r="F358" s="137">
        <v>3</v>
      </c>
      <c r="G358" s="90">
        <v>191516809833</v>
      </c>
      <c r="H358" s="66"/>
      <c r="I358" s="41">
        <f t="shared" si="590"/>
        <v>0</v>
      </c>
      <c r="J358" s="48">
        <f>J357+H358-I358-80</f>
        <v>155053</v>
      </c>
      <c r="K358" s="66"/>
      <c r="L358" s="41">
        <f t="shared" si="574"/>
        <v>0</v>
      </c>
      <c r="M358" s="48">
        <f>M357+K358-L358-80</f>
        <v>251894</v>
      </c>
      <c r="N358" s="66"/>
      <c r="O358" s="41">
        <f t="shared" si="591"/>
        <v>0</v>
      </c>
      <c r="P358" s="48">
        <f>P357+N358-O358-80</f>
        <v>148863</v>
      </c>
      <c r="Q358" s="66"/>
      <c r="R358" s="66">
        <f t="shared" si="592"/>
        <v>0</v>
      </c>
      <c r="S358" s="67">
        <f>S357+Q358-R358-80</f>
        <v>110750</v>
      </c>
      <c r="T358" s="66"/>
      <c r="U358" s="66">
        <f t="shared" si="615"/>
        <v>0</v>
      </c>
      <c r="V358" s="67">
        <f t="shared" si="616"/>
        <v>86901.200000000012</v>
      </c>
      <c r="X358" s="69">
        <f t="shared" si="593"/>
        <v>0</v>
      </c>
      <c r="Y358" s="67">
        <f t="shared" si="704"/>
        <v>8674.2999999999993</v>
      </c>
      <c r="Z358" s="66"/>
      <c r="AA358" s="68">
        <f t="shared" si="670"/>
        <v>0</v>
      </c>
      <c r="AB358" s="67">
        <f t="shared" si="617"/>
        <v>2263.5</v>
      </c>
      <c r="AC358" s="66"/>
      <c r="AD358" s="66">
        <f t="shared" si="671"/>
        <v>0</v>
      </c>
      <c r="AE358" s="67">
        <f t="shared" si="618"/>
        <v>5946.2</v>
      </c>
      <c r="AF358" s="66"/>
      <c r="AG358" s="78">
        <f t="shared" si="672"/>
        <v>0</v>
      </c>
      <c r="AH358" s="79">
        <f t="shared" si="619"/>
        <v>8286.2999999999993</v>
      </c>
      <c r="AI358" s="66"/>
      <c r="AJ358" s="68">
        <f t="shared" si="673"/>
        <v>0</v>
      </c>
      <c r="AK358" s="67">
        <f t="shared" si="620"/>
        <v>9023</v>
      </c>
      <c r="AL358" s="66"/>
      <c r="AM358" s="68">
        <f t="shared" si="674"/>
        <v>0</v>
      </c>
      <c r="AN358" s="67">
        <f t="shared" si="621"/>
        <v>15267.099999999999</v>
      </c>
      <c r="AO358" s="66"/>
      <c r="AP358" s="68">
        <f t="shared" si="597"/>
        <v>0</v>
      </c>
      <c r="AQ358" s="67">
        <f>+AQ357+AO358-AP358-124</f>
        <v>3386.8999999999996</v>
      </c>
      <c r="AR358" s="66"/>
      <c r="AS358" s="68">
        <f t="shared" si="675"/>
        <v>0</v>
      </c>
      <c r="AT358" s="67">
        <f t="shared" si="623"/>
        <v>3085.6000000000004</v>
      </c>
      <c r="AU358" s="66"/>
      <c r="AV358" s="66">
        <f t="shared" si="624"/>
        <v>0</v>
      </c>
      <c r="AW358" s="42">
        <f t="shared" si="625"/>
        <v>5296.8000000000011</v>
      </c>
      <c r="AX358" s="66"/>
      <c r="AY358" s="66">
        <f t="shared" si="626"/>
        <v>0</v>
      </c>
      <c r="AZ358" s="67">
        <f t="shared" si="627"/>
        <v>1832.8</v>
      </c>
      <c r="BA358" s="66"/>
      <c r="BB358" s="68">
        <f t="shared" si="628"/>
        <v>0</v>
      </c>
      <c r="BC358" s="67">
        <f t="shared" si="629"/>
        <v>2791.8</v>
      </c>
      <c r="BD358" s="66"/>
      <c r="BE358" s="68">
        <f t="shared" si="630"/>
        <v>0</v>
      </c>
      <c r="BF358" s="67">
        <f t="shared" si="631"/>
        <v>97.800000000000352</v>
      </c>
      <c r="BG358" s="66"/>
      <c r="BH358" s="68">
        <f t="shared" si="701"/>
        <v>0</v>
      </c>
      <c r="BI358" s="67">
        <f t="shared" si="696"/>
        <v>3910.2000000000025</v>
      </c>
      <c r="BJ358" s="66"/>
      <c r="BK358" s="68">
        <f t="shared" si="676"/>
        <v>0</v>
      </c>
      <c r="BL358" s="67">
        <f t="shared" si="633"/>
        <v>5278.8</v>
      </c>
      <c r="BM358" s="66"/>
      <c r="BN358" s="68">
        <f t="shared" si="634"/>
        <v>0</v>
      </c>
      <c r="BO358" s="67">
        <f t="shared" si="635"/>
        <v>5536.9000000000005</v>
      </c>
      <c r="BP358" s="66"/>
      <c r="BQ358" s="68">
        <f t="shared" si="636"/>
        <v>0</v>
      </c>
      <c r="BR358" s="67">
        <f t="shared" si="637"/>
        <v>11290.799999999994</v>
      </c>
      <c r="BS358" s="66"/>
      <c r="BT358" s="66">
        <f t="shared" si="659"/>
        <v>0</v>
      </c>
      <c r="BU358" s="67">
        <f t="shared" si="702"/>
        <v>49769</v>
      </c>
      <c r="BV358" s="66"/>
      <c r="BW358" s="66">
        <f t="shared" si="660"/>
        <v>0</v>
      </c>
      <c r="BX358" s="67">
        <f t="shared" si="706"/>
        <v>78793</v>
      </c>
      <c r="BY358" s="66"/>
      <c r="BZ358" s="66">
        <f t="shared" si="662"/>
        <v>0</v>
      </c>
      <c r="CA358" s="67">
        <f t="shared" si="703"/>
        <v>43843</v>
      </c>
      <c r="CB358" s="66"/>
      <c r="CC358" s="66">
        <f t="shared" si="638"/>
        <v>0</v>
      </c>
      <c r="CD358" s="67">
        <f t="shared" si="583"/>
        <v>408.19999999999982</v>
      </c>
      <c r="CE358" s="66"/>
      <c r="CF358" s="66">
        <f t="shared" si="639"/>
        <v>0</v>
      </c>
      <c r="CG358" s="67">
        <f t="shared" si="640"/>
        <v>6982.9</v>
      </c>
      <c r="CH358" s="66"/>
      <c r="CI358" s="66">
        <f t="shared" si="602"/>
        <v>0</v>
      </c>
      <c r="CJ358" s="67">
        <f t="shared" si="641"/>
        <v>8750</v>
      </c>
      <c r="CK358" s="66"/>
      <c r="CL358" s="68">
        <f t="shared" si="642"/>
        <v>0</v>
      </c>
      <c r="CM358" s="79">
        <f t="shared" si="643"/>
        <v>4864</v>
      </c>
      <c r="CN358" s="66"/>
      <c r="CO358" s="68">
        <f t="shared" si="678"/>
        <v>0</v>
      </c>
      <c r="CP358" s="79">
        <f t="shared" si="644"/>
        <v>3955</v>
      </c>
      <c r="CQ358" s="66"/>
      <c r="CR358" s="140">
        <f t="shared" si="679"/>
        <v>0</v>
      </c>
      <c r="CS358" s="79">
        <f t="shared" si="571"/>
        <v>6656</v>
      </c>
      <c r="CT358" s="66"/>
      <c r="CU358" s="68">
        <f t="shared" si="680"/>
        <v>0</v>
      </c>
      <c r="CV358" s="79">
        <f t="shared" si="645"/>
        <v>7769</v>
      </c>
      <c r="CW358" s="66"/>
      <c r="CX358" s="66">
        <f t="shared" si="681"/>
        <v>0</v>
      </c>
      <c r="CY358" s="40">
        <f t="shared" si="563"/>
        <v>6582</v>
      </c>
      <c r="CZ358" s="65"/>
      <c r="DA358" s="66">
        <f t="shared" si="646"/>
        <v>0</v>
      </c>
      <c r="DB358" s="67">
        <f t="shared" si="682"/>
        <v>83242</v>
      </c>
      <c r="DC358" s="66"/>
      <c r="DD358" s="66">
        <f t="shared" si="647"/>
        <v>0</v>
      </c>
      <c r="DE358" s="67">
        <f t="shared" si="683"/>
        <v>80013</v>
      </c>
      <c r="DF358" s="66"/>
      <c r="DG358" s="69">
        <f t="shared" si="684"/>
        <v>0</v>
      </c>
      <c r="DH358" s="67">
        <f t="shared" si="705"/>
        <v>120034</v>
      </c>
      <c r="DI358" s="66"/>
      <c r="DJ358" s="66">
        <f t="shared" si="685"/>
        <v>0</v>
      </c>
      <c r="DK358" s="67">
        <f t="shared" si="649"/>
        <v>2520</v>
      </c>
      <c r="DM358" s="206">
        <f t="shared" si="686"/>
        <v>0</v>
      </c>
      <c r="DN358" s="25">
        <f t="shared" si="607"/>
        <v>0</v>
      </c>
      <c r="DO358" s="5"/>
      <c r="DP358" s="43">
        <f t="shared" si="687"/>
        <v>0</v>
      </c>
      <c r="DQ358" s="27">
        <f t="shared" si="650"/>
        <v>7022.5</v>
      </c>
      <c r="DR358" s="5"/>
      <c r="DS358" s="43">
        <f t="shared" si="688"/>
        <v>0</v>
      </c>
      <c r="DT358" s="27">
        <f t="shared" si="651"/>
        <v>4846</v>
      </c>
      <c r="DU358" s="5"/>
      <c r="DV358" s="43">
        <f t="shared" si="689"/>
        <v>0</v>
      </c>
      <c r="DW358" s="27">
        <f t="shared" si="652"/>
        <v>4835</v>
      </c>
      <c r="DX358" s="5"/>
      <c r="DY358" s="22">
        <f t="shared" si="690"/>
        <v>0</v>
      </c>
      <c r="DZ358" s="25">
        <f t="shared" si="653"/>
        <v>523</v>
      </c>
      <c r="EA358" s="22"/>
      <c r="EB358" s="22">
        <f t="shared" si="691"/>
        <v>0</v>
      </c>
      <c r="EC358" s="28">
        <f t="shared" si="654"/>
        <v>369</v>
      </c>
      <c r="ED358" s="5"/>
      <c r="EE358" s="43">
        <f t="shared" si="692"/>
        <v>0</v>
      </c>
      <c r="EF358" s="27">
        <f t="shared" si="655"/>
        <v>4769</v>
      </c>
      <c r="EG358" s="66"/>
      <c r="EH358" s="66">
        <f t="shared" si="693"/>
        <v>0</v>
      </c>
      <c r="EI358" s="67">
        <f t="shared" si="656"/>
        <v>24417</v>
      </c>
      <c r="EJ358" s="66"/>
      <c r="EK358" s="66">
        <f t="shared" si="694"/>
        <v>0</v>
      </c>
      <c r="EL358" s="67">
        <f t="shared" si="657"/>
        <v>23047</v>
      </c>
      <c r="EM358" s="110">
        <f t="shared" si="695"/>
        <v>161652.55973099996</v>
      </c>
    </row>
    <row r="359" spans="1:143" ht="11.25" customHeight="1" x14ac:dyDescent="0.25">
      <c r="A359" s="11">
        <v>46067</v>
      </c>
      <c r="B359" s="187"/>
      <c r="C359" s="174">
        <v>8004949321</v>
      </c>
      <c r="D359" s="13" t="s">
        <v>77</v>
      </c>
      <c r="E359" s="14">
        <v>2100</v>
      </c>
      <c r="F359" s="15">
        <v>1</v>
      </c>
      <c r="G359" s="16">
        <v>191516031289</v>
      </c>
      <c r="H359" s="66"/>
      <c r="I359" s="41">
        <f t="shared" si="590"/>
        <v>4200</v>
      </c>
      <c r="J359" s="48">
        <f>J358+H359-I359</f>
        <v>150853</v>
      </c>
      <c r="K359" s="66"/>
      <c r="L359" s="41">
        <f t="shared" si="574"/>
        <v>4200</v>
      </c>
      <c r="M359" s="48">
        <f>M358+K359-L359</f>
        <v>247694</v>
      </c>
      <c r="N359" s="66"/>
      <c r="O359" s="41">
        <f t="shared" si="591"/>
        <v>4200</v>
      </c>
      <c r="P359" s="48">
        <f>P358+N359-O359</f>
        <v>144663</v>
      </c>
      <c r="Q359" s="66"/>
      <c r="R359" s="66">
        <f t="shared" si="592"/>
        <v>4200</v>
      </c>
      <c r="S359" s="67">
        <f>S358+Q359-R359</f>
        <v>106550</v>
      </c>
      <c r="T359" s="66"/>
      <c r="U359" s="66">
        <f t="shared" si="615"/>
        <v>2310</v>
      </c>
      <c r="V359" s="67">
        <f t="shared" si="616"/>
        <v>84591.200000000012</v>
      </c>
      <c r="X359" s="69">
        <f t="shared" si="593"/>
        <v>0</v>
      </c>
      <c r="Y359" s="67">
        <f t="shared" si="704"/>
        <v>8674.2999999999993</v>
      </c>
      <c r="Z359" s="66"/>
      <c r="AA359" s="68">
        <f t="shared" si="670"/>
        <v>0</v>
      </c>
      <c r="AB359" s="67">
        <f t="shared" si="617"/>
        <v>2263.5</v>
      </c>
      <c r="AC359" s="66"/>
      <c r="AD359" s="66">
        <f t="shared" si="671"/>
        <v>0</v>
      </c>
      <c r="AE359" s="67">
        <f t="shared" si="618"/>
        <v>5946.2</v>
      </c>
      <c r="AF359" s="66"/>
      <c r="AG359" s="78">
        <f t="shared" si="672"/>
        <v>0</v>
      </c>
      <c r="AH359" s="79">
        <f t="shared" si="619"/>
        <v>8286.2999999999993</v>
      </c>
      <c r="AI359" s="66"/>
      <c r="AJ359" s="68">
        <f t="shared" si="673"/>
        <v>0</v>
      </c>
      <c r="AK359" s="67">
        <f t="shared" si="620"/>
        <v>9023</v>
      </c>
      <c r="AL359" s="66"/>
      <c r="AM359" s="68">
        <f t="shared" si="674"/>
        <v>0</v>
      </c>
      <c r="AN359" s="67">
        <f t="shared" si="621"/>
        <v>15267.099999999999</v>
      </c>
      <c r="AO359" s="66"/>
      <c r="AP359" s="68">
        <f t="shared" si="597"/>
        <v>0</v>
      </c>
      <c r="AQ359" s="67">
        <f t="shared" ref="AQ359:AQ390" si="707">+AQ358+AO359-AP359</f>
        <v>3386.8999999999996</v>
      </c>
      <c r="AR359" s="66"/>
      <c r="AS359" s="68">
        <f t="shared" si="675"/>
        <v>0</v>
      </c>
      <c r="AT359" s="67">
        <f t="shared" si="623"/>
        <v>3085.6000000000004</v>
      </c>
      <c r="AU359" s="66"/>
      <c r="AV359" s="66">
        <f t="shared" si="624"/>
        <v>0</v>
      </c>
      <c r="AW359" s="42">
        <f t="shared" si="625"/>
        <v>5296.8000000000011</v>
      </c>
      <c r="AX359" s="66"/>
      <c r="AY359" s="66">
        <f t="shared" si="626"/>
        <v>0</v>
      </c>
      <c r="AZ359" s="67">
        <f t="shared" si="627"/>
        <v>1832.8</v>
      </c>
      <c r="BA359" s="66"/>
      <c r="BB359" s="68">
        <f t="shared" si="628"/>
        <v>0</v>
      </c>
      <c r="BC359" s="67">
        <f t="shared" si="629"/>
        <v>2791.8</v>
      </c>
      <c r="BD359" s="66"/>
      <c r="BE359" s="68">
        <f t="shared" si="630"/>
        <v>0</v>
      </c>
      <c r="BF359" s="67">
        <f t="shared" si="631"/>
        <v>97.800000000000352</v>
      </c>
      <c r="BG359" s="66"/>
      <c r="BH359" s="68">
        <f t="shared" si="701"/>
        <v>0</v>
      </c>
      <c r="BI359" s="67">
        <f t="shared" si="696"/>
        <v>3910.2000000000025</v>
      </c>
      <c r="BJ359" s="66"/>
      <c r="BK359" s="68">
        <f t="shared" si="676"/>
        <v>0</v>
      </c>
      <c r="BL359" s="67">
        <f t="shared" si="633"/>
        <v>5278.8</v>
      </c>
      <c r="BM359" s="66"/>
      <c r="BN359" s="68">
        <f t="shared" si="634"/>
        <v>0</v>
      </c>
      <c r="BO359" s="67">
        <f t="shared" si="635"/>
        <v>5536.9000000000005</v>
      </c>
      <c r="BP359" s="66"/>
      <c r="BQ359" s="68">
        <f t="shared" si="636"/>
        <v>0</v>
      </c>
      <c r="BR359" s="67">
        <f t="shared" si="637"/>
        <v>11290.799999999994</v>
      </c>
      <c r="BS359" s="66"/>
      <c r="BT359" s="66">
        <f t="shared" si="659"/>
        <v>0</v>
      </c>
      <c r="BU359" s="67">
        <f t="shared" si="702"/>
        <v>49769</v>
      </c>
      <c r="BV359" s="66"/>
      <c r="BW359" s="66">
        <f t="shared" si="660"/>
        <v>0</v>
      </c>
      <c r="BX359" s="67">
        <f t="shared" si="706"/>
        <v>78793</v>
      </c>
      <c r="BY359" s="66"/>
      <c r="BZ359" s="66">
        <f t="shared" si="662"/>
        <v>0</v>
      </c>
      <c r="CA359" s="67">
        <f t="shared" si="703"/>
        <v>43843</v>
      </c>
      <c r="CB359" s="66"/>
      <c r="CC359" s="66">
        <f t="shared" si="638"/>
        <v>0</v>
      </c>
      <c r="CD359" s="67">
        <f t="shared" si="583"/>
        <v>408.19999999999982</v>
      </c>
      <c r="CE359" s="66"/>
      <c r="CF359" s="66">
        <f t="shared" si="639"/>
        <v>0</v>
      </c>
      <c r="CG359" s="67">
        <f t="shared" si="640"/>
        <v>6982.9</v>
      </c>
      <c r="CH359" s="66"/>
      <c r="CI359" s="66">
        <f t="shared" si="602"/>
        <v>0</v>
      </c>
      <c r="CJ359" s="67">
        <f t="shared" si="641"/>
        <v>8750</v>
      </c>
      <c r="CK359" s="66"/>
      <c r="CL359" s="68">
        <f t="shared" si="642"/>
        <v>0</v>
      </c>
      <c r="CM359" s="79">
        <f t="shared" si="643"/>
        <v>4864</v>
      </c>
      <c r="CN359" s="66"/>
      <c r="CO359" s="68">
        <f t="shared" si="678"/>
        <v>0</v>
      </c>
      <c r="CP359" s="79">
        <f t="shared" si="644"/>
        <v>3955</v>
      </c>
      <c r="CQ359" s="66"/>
      <c r="CR359" s="140">
        <f t="shared" si="679"/>
        <v>0</v>
      </c>
      <c r="CS359" s="79">
        <f t="shared" si="571"/>
        <v>6656</v>
      </c>
      <c r="CT359" s="66"/>
      <c r="CU359" s="68">
        <f t="shared" si="680"/>
        <v>0</v>
      </c>
      <c r="CV359" s="79">
        <f t="shared" si="645"/>
        <v>7769</v>
      </c>
      <c r="CW359" s="66"/>
      <c r="CX359" s="66">
        <f t="shared" si="681"/>
        <v>0</v>
      </c>
      <c r="CY359" s="40">
        <f t="shared" si="563"/>
        <v>6582</v>
      </c>
      <c r="CZ359" s="65"/>
      <c r="DA359" s="66">
        <f t="shared" si="646"/>
        <v>0</v>
      </c>
      <c r="DB359" s="67">
        <f t="shared" si="682"/>
        <v>83242</v>
      </c>
      <c r="DC359" s="66"/>
      <c r="DD359" s="66">
        <f t="shared" si="647"/>
        <v>0</v>
      </c>
      <c r="DE359" s="67">
        <f t="shared" si="683"/>
        <v>80013</v>
      </c>
      <c r="DF359" s="66"/>
      <c r="DG359" s="69">
        <f t="shared" si="684"/>
        <v>0</v>
      </c>
      <c r="DH359" s="67">
        <f t="shared" si="705"/>
        <v>120034</v>
      </c>
      <c r="DI359" s="66"/>
      <c r="DJ359" s="66">
        <f t="shared" si="685"/>
        <v>0</v>
      </c>
      <c r="DK359" s="67">
        <f t="shared" si="649"/>
        <v>2520</v>
      </c>
      <c r="DM359" s="206">
        <f t="shared" si="686"/>
        <v>0</v>
      </c>
      <c r="DN359" s="25">
        <f t="shared" si="607"/>
        <v>0</v>
      </c>
      <c r="DO359" s="5"/>
      <c r="DP359" s="43">
        <f t="shared" si="687"/>
        <v>0</v>
      </c>
      <c r="DQ359" s="27">
        <f t="shared" si="650"/>
        <v>7022.5</v>
      </c>
      <c r="DR359" s="5"/>
      <c r="DS359" s="43">
        <f t="shared" si="688"/>
        <v>0</v>
      </c>
      <c r="DT359" s="27">
        <f t="shared" si="651"/>
        <v>4846</v>
      </c>
      <c r="DU359" s="5"/>
      <c r="DV359" s="43">
        <f t="shared" si="689"/>
        <v>0</v>
      </c>
      <c r="DW359" s="27">
        <f t="shared" si="652"/>
        <v>4835</v>
      </c>
      <c r="DX359" s="5"/>
      <c r="DY359" s="22">
        <f t="shared" si="690"/>
        <v>0</v>
      </c>
      <c r="DZ359" s="25">
        <f t="shared" si="653"/>
        <v>523</v>
      </c>
      <c r="EA359" s="22"/>
      <c r="EB359" s="22">
        <f t="shared" si="691"/>
        <v>0</v>
      </c>
      <c r="EC359" s="28">
        <f t="shared" si="654"/>
        <v>369</v>
      </c>
      <c r="ED359" s="5"/>
      <c r="EE359" s="43">
        <f t="shared" si="692"/>
        <v>0</v>
      </c>
      <c r="EF359" s="27">
        <f t="shared" si="655"/>
        <v>4769</v>
      </c>
      <c r="EG359" s="66"/>
      <c r="EH359" s="66">
        <f t="shared" si="693"/>
        <v>0</v>
      </c>
      <c r="EI359" s="67">
        <f t="shared" si="656"/>
        <v>24417</v>
      </c>
      <c r="EJ359" s="66"/>
      <c r="EK359" s="66">
        <f t="shared" si="694"/>
        <v>0</v>
      </c>
      <c r="EL359" s="67">
        <f t="shared" si="657"/>
        <v>23047</v>
      </c>
      <c r="EM359" s="110">
        <f t="shared" si="695"/>
        <v>159846.84773099996</v>
      </c>
    </row>
    <row r="360" spans="1:143" ht="11.25" customHeight="1" x14ac:dyDescent="0.25">
      <c r="A360" s="11">
        <v>46067</v>
      </c>
      <c r="B360" s="187"/>
      <c r="C360" s="174">
        <v>8004951304</v>
      </c>
      <c r="D360" s="13" t="s">
        <v>119</v>
      </c>
      <c r="E360" s="14">
        <v>600</v>
      </c>
      <c r="F360" s="15">
        <v>5</v>
      </c>
      <c r="G360" s="16">
        <v>191516031067</v>
      </c>
      <c r="H360" s="66"/>
      <c r="I360" s="41">
        <f t="shared" si="590"/>
        <v>1200</v>
      </c>
      <c r="J360" s="48">
        <f>J359+H360-I360</f>
        <v>149653</v>
      </c>
      <c r="K360" s="66"/>
      <c r="L360" s="41">
        <f t="shared" si="574"/>
        <v>1200</v>
      </c>
      <c r="M360" s="48">
        <f>M359+K360-L360</f>
        <v>246494</v>
      </c>
      <c r="N360" s="66"/>
      <c r="O360" s="41">
        <f t="shared" si="591"/>
        <v>1200</v>
      </c>
      <c r="P360" s="48">
        <f>P359+N360-O360</f>
        <v>143463</v>
      </c>
      <c r="Q360" s="66"/>
      <c r="R360" s="66">
        <f t="shared" si="592"/>
        <v>1200</v>
      </c>
      <c r="S360" s="67">
        <f>S359+Q360-R360</f>
        <v>105350</v>
      </c>
      <c r="T360" s="66"/>
      <c r="U360" s="66">
        <f t="shared" si="615"/>
        <v>0</v>
      </c>
      <c r="V360" s="67">
        <f t="shared" si="616"/>
        <v>84591.200000000012</v>
      </c>
      <c r="X360" s="69">
        <f t="shared" si="593"/>
        <v>0</v>
      </c>
      <c r="Y360" s="67">
        <f t="shared" si="704"/>
        <v>8674.2999999999993</v>
      </c>
      <c r="Z360" s="66"/>
      <c r="AA360" s="68">
        <f t="shared" si="670"/>
        <v>0</v>
      </c>
      <c r="AB360" s="67">
        <f t="shared" si="617"/>
        <v>2263.5</v>
      </c>
      <c r="AC360" s="66"/>
      <c r="AD360" s="66">
        <f t="shared" si="671"/>
        <v>0</v>
      </c>
      <c r="AE360" s="67">
        <f t="shared" si="618"/>
        <v>5946.2</v>
      </c>
      <c r="AF360" s="66"/>
      <c r="AG360" s="78">
        <f t="shared" si="672"/>
        <v>3060</v>
      </c>
      <c r="AH360" s="79">
        <f t="shared" si="619"/>
        <v>5226.2999999999993</v>
      </c>
      <c r="AI360" s="66"/>
      <c r="AJ360" s="68">
        <f t="shared" si="673"/>
        <v>0</v>
      </c>
      <c r="AK360" s="67">
        <f t="shared" si="620"/>
        <v>9023</v>
      </c>
      <c r="AL360" s="66"/>
      <c r="AM360" s="68">
        <f t="shared" si="674"/>
        <v>0</v>
      </c>
      <c r="AN360" s="67">
        <f t="shared" si="621"/>
        <v>15267.099999999999</v>
      </c>
      <c r="AO360" s="66"/>
      <c r="AP360" s="68">
        <f t="shared" si="597"/>
        <v>0</v>
      </c>
      <c r="AQ360" s="67">
        <f t="shared" si="707"/>
        <v>3386.8999999999996</v>
      </c>
      <c r="AR360" s="66"/>
      <c r="AS360" s="68">
        <f t="shared" si="675"/>
        <v>0</v>
      </c>
      <c r="AT360" s="67">
        <f t="shared" si="623"/>
        <v>3085.6000000000004</v>
      </c>
      <c r="AU360" s="66"/>
      <c r="AV360" s="66">
        <f t="shared" si="624"/>
        <v>0</v>
      </c>
      <c r="AW360" s="42">
        <f t="shared" si="625"/>
        <v>5296.8000000000011</v>
      </c>
      <c r="AX360" s="66"/>
      <c r="AY360" s="66">
        <f t="shared" si="626"/>
        <v>0</v>
      </c>
      <c r="AZ360" s="67">
        <f t="shared" si="627"/>
        <v>1832.8</v>
      </c>
      <c r="BA360" s="66"/>
      <c r="BB360" s="68">
        <f t="shared" si="628"/>
        <v>0</v>
      </c>
      <c r="BC360" s="67">
        <f t="shared" si="629"/>
        <v>2791.8</v>
      </c>
      <c r="BD360" s="66"/>
      <c r="BE360" s="68">
        <f t="shared" si="630"/>
        <v>0</v>
      </c>
      <c r="BF360" s="67">
        <f t="shared" si="631"/>
        <v>97.800000000000352</v>
      </c>
      <c r="BG360" s="66"/>
      <c r="BH360" s="68">
        <f t="shared" si="701"/>
        <v>0</v>
      </c>
      <c r="BI360" s="67">
        <f t="shared" si="696"/>
        <v>3910.2000000000025</v>
      </c>
      <c r="BJ360" s="66"/>
      <c r="BK360" s="68">
        <f t="shared" si="676"/>
        <v>0</v>
      </c>
      <c r="BL360" s="67">
        <f t="shared" si="633"/>
        <v>5278.8</v>
      </c>
      <c r="BM360" s="66"/>
      <c r="BN360" s="68">
        <f t="shared" si="634"/>
        <v>0</v>
      </c>
      <c r="BO360" s="67">
        <f t="shared" si="635"/>
        <v>5536.9000000000005</v>
      </c>
      <c r="BP360" s="66"/>
      <c r="BQ360" s="68">
        <f t="shared" si="636"/>
        <v>0</v>
      </c>
      <c r="BR360" s="67">
        <f t="shared" si="637"/>
        <v>11290.799999999994</v>
      </c>
      <c r="BS360" s="66"/>
      <c r="BT360" s="66">
        <f t="shared" si="659"/>
        <v>0</v>
      </c>
      <c r="BU360" s="67">
        <f t="shared" si="702"/>
        <v>49769</v>
      </c>
      <c r="BV360" s="66"/>
      <c r="BW360" s="66">
        <f t="shared" si="660"/>
        <v>0</v>
      </c>
      <c r="BX360" s="67">
        <f t="shared" si="706"/>
        <v>78793</v>
      </c>
      <c r="BY360" s="66"/>
      <c r="BZ360" s="66">
        <f t="shared" si="662"/>
        <v>0</v>
      </c>
      <c r="CA360" s="67">
        <f t="shared" si="703"/>
        <v>43843</v>
      </c>
      <c r="CB360" s="66"/>
      <c r="CC360" s="66">
        <f t="shared" si="638"/>
        <v>0</v>
      </c>
      <c r="CD360" s="67">
        <f t="shared" si="583"/>
        <v>408.19999999999982</v>
      </c>
      <c r="CE360" s="66"/>
      <c r="CF360" s="66">
        <f t="shared" si="639"/>
        <v>0</v>
      </c>
      <c r="CG360" s="67">
        <f t="shared" si="640"/>
        <v>6982.9</v>
      </c>
      <c r="CH360" s="66"/>
      <c r="CI360" s="66">
        <f t="shared" si="602"/>
        <v>0</v>
      </c>
      <c r="CJ360" s="67">
        <f t="shared" si="641"/>
        <v>8750</v>
      </c>
      <c r="CK360" s="66"/>
      <c r="CL360" s="68">
        <f t="shared" si="642"/>
        <v>0</v>
      </c>
      <c r="CM360" s="79">
        <f t="shared" si="643"/>
        <v>4864</v>
      </c>
      <c r="CN360" s="66"/>
      <c r="CO360" s="68">
        <f t="shared" si="678"/>
        <v>0</v>
      </c>
      <c r="CP360" s="79">
        <f t="shared" si="644"/>
        <v>3955</v>
      </c>
      <c r="CQ360" s="66"/>
      <c r="CR360" s="140">
        <f t="shared" si="679"/>
        <v>0</v>
      </c>
      <c r="CS360" s="79">
        <f t="shared" si="571"/>
        <v>6656</v>
      </c>
      <c r="CT360" s="66"/>
      <c r="CU360" s="68">
        <f t="shared" si="680"/>
        <v>0</v>
      </c>
      <c r="CV360" s="79">
        <f t="shared" si="645"/>
        <v>7769</v>
      </c>
      <c r="CW360" s="66"/>
      <c r="CX360" s="66">
        <f t="shared" si="681"/>
        <v>0</v>
      </c>
      <c r="CY360" s="40">
        <f t="shared" si="563"/>
        <v>6582</v>
      </c>
      <c r="CZ360" s="65"/>
      <c r="DA360" s="66">
        <f t="shared" si="646"/>
        <v>0</v>
      </c>
      <c r="DB360" s="67">
        <f t="shared" si="682"/>
        <v>83242</v>
      </c>
      <c r="DC360" s="66"/>
      <c r="DD360" s="66">
        <f t="shared" si="647"/>
        <v>0</v>
      </c>
      <c r="DE360" s="67">
        <f t="shared" si="683"/>
        <v>80013</v>
      </c>
      <c r="DF360" s="66"/>
      <c r="DG360" s="69">
        <f t="shared" si="684"/>
        <v>0</v>
      </c>
      <c r="DH360" s="67">
        <f t="shared" si="705"/>
        <v>120034</v>
      </c>
      <c r="DI360" s="66"/>
      <c r="DJ360" s="66">
        <f t="shared" si="685"/>
        <v>0</v>
      </c>
      <c r="DK360" s="67">
        <f t="shared" si="649"/>
        <v>2520</v>
      </c>
      <c r="DM360" s="206">
        <f t="shared" si="686"/>
        <v>0</v>
      </c>
      <c r="DN360" s="25">
        <f t="shared" si="607"/>
        <v>0</v>
      </c>
      <c r="DO360" s="5"/>
      <c r="DP360" s="43">
        <f t="shared" si="687"/>
        <v>0</v>
      </c>
      <c r="DQ360" s="27">
        <f t="shared" si="650"/>
        <v>7022.5</v>
      </c>
      <c r="DR360" s="5"/>
      <c r="DS360" s="43">
        <f t="shared" si="688"/>
        <v>0</v>
      </c>
      <c r="DT360" s="27">
        <f t="shared" si="651"/>
        <v>4846</v>
      </c>
      <c r="DU360" s="5"/>
      <c r="DV360" s="43">
        <f t="shared" si="689"/>
        <v>0</v>
      </c>
      <c r="DW360" s="27">
        <f t="shared" si="652"/>
        <v>4835</v>
      </c>
      <c r="DX360" s="5"/>
      <c r="DY360" s="22">
        <f t="shared" si="690"/>
        <v>0</v>
      </c>
      <c r="DZ360" s="25">
        <f t="shared" si="653"/>
        <v>523</v>
      </c>
      <c r="EA360" s="22"/>
      <c r="EB360" s="22">
        <f t="shared" si="691"/>
        <v>0</v>
      </c>
      <c r="EC360" s="28">
        <f t="shared" si="654"/>
        <v>369</v>
      </c>
      <c r="ED360" s="5"/>
      <c r="EE360" s="43">
        <f t="shared" si="692"/>
        <v>0</v>
      </c>
      <c r="EF360" s="27">
        <f t="shared" si="655"/>
        <v>4769</v>
      </c>
      <c r="EG360" s="66"/>
      <c r="EH360" s="66">
        <f t="shared" si="693"/>
        <v>0</v>
      </c>
      <c r="EI360" s="67">
        <f t="shared" si="656"/>
        <v>24417</v>
      </c>
      <c r="EJ360" s="66"/>
      <c r="EK360" s="66">
        <f t="shared" si="694"/>
        <v>0</v>
      </c>
      <c r="EL360" s="67">
        <f t="shared" si="657"/>
        <v>23047</v>
      </c>
      <c r="EM360" s="110">
        <f t="shared" si="695"/>
        <v>158474.02173099999</v>
      </c>
    </row>
    <row r="361" spans="1:143" s="35" customFormat="1" ht="11.25" customHeight="1" x14ac:dyDescent="0.25">
      <c r="A361" s="170">
        <v>46067</v>
      </c>
      <c r="B361" s="195"/>
      <c r="C361" s="174">
        <v>8004951325</v>
      </c>
      <c r="D361" s="13" t="s">
        <v>257</v>
      </c>
      <c r="E361" s="14">
        <v>350</v>
      </c>
      <c r="F361" s="15">
        <v>7</v>
      </c>
      <c r="G361" s="16">
        <v>191516031944</v>
      </c>
      <c r="H361" s="66"/>
      <c r="I361" s="41">
        <f t="shared" si="590"/>
        <v>0</v>
      </c>
      <c r="J361" s="48">
        <f>J360+H361-I361-700</f>
        <v>148953</v>
      </c>
      <c r="K361" s="66"/>
      <c r="L361" s="41">
        <f t="shared" si="574"/>
        <v>0</v>
      </c>
      <c r="M361" s="48">
        <f>M360+K361-L361-700</f>
        <v>245794</v>
      </c>
      <c r="N361" s="66"/>
      <c r="O361" s="41">
        <f t="shared" si="591"/>
        <v>0</v>
      </c>
      <c r="P361" s="48">
        <f>P360+N361-O361-700</f>
        <v>142763</v>
      </c>
      <c r="Q361" s="66"/>
      <c r="R361" s="66">
        <f t="shared" si="592"/>
        <v>0</v>
      </c>
      <c r="S361" s="67">
        <f>S360+Q361-R361-700</f>
        <v>104650</v>
      </c>
      <c r="T361" s="66"/>
      <c r="U361" s="66">
        <f t="shared" si="615"/>
        <v>0</v>
      </c>
      <c r="V361" s="67">
        <f t="shared" si="616"/>
        <v>84591.200000000012</v>
      </c>
      <c r="W361" s="136"/>
      <c r="X361" s="69">
        <f t="shared" si="593"/>
        <v>0</v>
      </c>
      <c r="Y361" s="67">
        <f t="shared" si="704"/>
        <v>8674.2999999999993</v>
      </c>
      <c r="Z361" s="66"/>
      <c r="AA361" s="68">
        <f t="shared" si="670"/>
        <v>0</v>
      </c>
      <c r="AB361" s="67">
        <f t="shared" si="617"/>
        <v>2263.5</v>
      </c>
      <c r="AC361" s="66"/>
      <c r="AD361" s="66">
        <f t="shared" si="671"/>
        <v>2485</v>
      </c>
      <c r="AE361" s="67">
        <f t="shared" si="618"/>
        <v>3461.2</v>
      </c>
      <c r="AF361" s="66"/>
      <c r="AG361" s="78">
        <f t="shared" si="672"/>
        <v>0</v>
      </c>
      <c r="AH361" s="79">
        <f t="shared" si="619"/>
        <v>5226.2999999999993</v>
      </c>
      <c r="AI361" s="66"/>
      <c r="AJ361" s="68">
        <f t="shared" si="673"/>
        <v>0</v>
      </c>
      <c r="AK361" s="67">
        <f t="shared" si="620"/>
        <v>9023</v>
      </c>
      <c r="AL361" s="66"/>
      <c r="AM361" s="68">
        <f t="shared" si="674"/>
        <v>0</v>
      </c>
      <c r="AN361" s="67">
        <f t="shared" si="621"/>
        <v>15267.099999999999</v>
      </c>
      <c r="AO361" s="66"/>
      <c r="AP361" s="68">
        <f t="shared" si="597"/>
        <v>0</v>
      </c>
      <c r="AQ361" s="67">
        <f t="shared" si="707"/>
        <v>3386.8999999999996</v>
      </c>
      <c r="AR361" s="66"/>
      <c r="AS361" s="68">
        <f t="shared" si="675"/>
        <v>0</v>
      </c>
      <c r="AT361" s="67">
        <f t="shared" si="623"/>
        <v>3085.6000000000004</v>
      </c>
      <c r="AU361" s="66"/>
      <c r="AV361" s="66">
        <f t="shared" si="624"/>
        <v>0</v>
      </c>
      <c r="AW361" s="42">
        <f t="shared" si="625"/>
        <v>5296.8000000000011</v>
      </c>
      <c r="AX361" s="66"/>
      <c r="AY361" s="66">
        <f t="shared" si="626"/>
        <v>0</v>
      </c>
      <c r="AZ361" s="67">
        <f t="shared" si="627"/>
        <v>1832.8</v>
      </c>
      <c r="BA361" s="66"/>
      <c r="BB361" s="68">
        <f t="shared" si="628"/>
        <v>0</v>
      </c>
      <c r="BC361" s="67">
        <f t="shared" si="629"/>
        <v>2791.8</v>
      </c>
      <c r="BD361" s="66"/>
      <c r="BE361" s="68">
        <f t="shared" si="630"/>
        <v>0</v>
      </c>
      <c r="BF361" s="67">
        <f t="shared" si="631"/>
        <v>97.800000000000352</v>
      </c>
      <c r="BG361" s="66"/>
      <c r="BH361" s="68">
        <f t="shared" si="701"/>
        <v>0</v>
      </c>
      <c r="BI361" s="67">
        <f t="shared" si="696"/>
        <v>3910.2000000000025</v>
      </c>
      <c r="BJ361" s="66"/>
      <c r="BK361" s="68">
        <f t="shared" si="676"/>
        <v>0</v>
      </c>
      <c r="BL361" s="67">
        <f t="shared" si="633"/>
        <v>5278.8</v>
      </c>
      <c r="BM361" s="66"/>
      <c r="BN361" s="68">
        <f t="shared" si="634"/>
        <v>0</v>
      </c>
      <c r="BO361" s="67">
        <f t="shared" si="635"/>
        <v>5536.9000000000005</v>
      </c>
      <c r="BP361" s="66"/>
      <c r="BQ361" s="68">
        <f t="shared" si="636"/>
        <v>0</v>
      </c>
      <c r="BR361" s="67">
        <f t="shared" si="637"/>
        <v>11290.799999999994</v>
      </c>
      <c r="BS361" s="66"/>
      <c r="BT361" s="66">
        <f t="shared" si="659"/>
        <v>0</v>
      </c>
      <c r="BU361" s="67">
        <f t="shared" si="702"/>
        <v>49769</v>
      </c>
      <c r="BV361" s="66"/>
      <c r="BW361" s="66">
        <f t="shared" si="660"/>
        <v>0</v>
      </c>
      <c r="BX361" s="67">
        <f t="shared" si="706"/>
        <v>78793</v>
      </c>
      <c r="BY361" s="66"/>
      <c r="BZ361" s="66">
        <f t="shared" si="662"/>
        <v>0</v>
      </c>
      <c r="CA361" s="67">
        <f t="shared" si="703"/>
        <v>43843</v>
      </c>
      <c r="CB361" s="66"/>
      <c r="CC361" s="66">
        <f t="shared" si="638"/>
        <v>0</v>
      </c>
      <c r="CD361" s="67">
        <f t="shared" si="583"/>
        <v>408.19999999999982</v>
      </c>
      <c r="CE361" s="66"/>
      <c r="CF361" s="66">
        <f t="shared" si="639"/>
        <v>0</v>
      </c>
      <c r="CG361" s="67">
        <f t="shared" si="640"/>
        <v>6982.9</v>
      </c>
      <c r="CH361" s="66"/>
      <c r="CI361" s="66">
        <f t="shared" si="602"/>
        <v>0</v>
      </c>
      <c r="CJ361" s="67">
        <f t="shared" si="641"/>
        <v>8750</v>
      </c>
      <c r="CK361" s="66"/>
      <c r="CL361" s="68">
        <f t="shared" si="642"/>
        <v>0</v>
      </c>
      <c r="CM361" s="79">
        <f t="shared" si="643"/>
        <v>4864</v>
      </c>
      <c r="CN361" s="66"/>
      <c r="CO361" s="68">
        <f t="shared" si="678"/>
        <v>0</v>
      </c>
      <c r="CP361" s="79">
        <f t="shared" si="644"/>
        <v>3955</v>
      </c>
      <c r="CQ361" s="66"/>
      <c r="CR361" s="140">
        <f t="shared" si="679"/>
        <v>0</v>
      </c>
      <c r="CS361" s="79">
        <f t="shared" si="571"/>
        <v>6656</v>
      </c>
      <c r="CT361" s="66"/>
      <c r="CU361" s="68">
        <f t="shared" si="680"/>
        <v>0</v>
      </c>
      <c r="CV361" s="79">
        <f t="shared" si="645"/>
        <v>7769</v>
      </c>
      <c r="CW361" s="66"/>
      <c r="CX361" s="66">
        <f t="shared" si="681"/>
        <v>0</v>
      </c>
      <c r="CY361" s="40">
        <f t="shared" si="563"/>
        <v>6582</v>
      </c>
      <c r="CZ361" s="65"/>
      <c r="DA361" s="66">
        <f t="shared" si="646"/>
        <v>0</v>
      </c>
      <c r="DB361" s="67">
        <f t="shared" si="682"/>
        <v>83242</v>
      </c>
      <c r="DC361" s="66"/>
      <c r="DD361" s="66">
        <f t="shared" si="647"/>
        <v>0</v>
      </c>
      <c r="DE361" s="67">
        <f t="shared" si="683"/>
        <v>80013</v>
      </c>
      <c r="DF361" s="66"/>
      <c r="DG361" s="69">
        <f t="shared" si="684"/>
        <v>0</v>
      </c>
      <c r="DH361" s="67">
        <f t="shared" si="705"/>
        <v>120034</v>
      </c>
      <c r="DI361" s="66"/>
      <c r="DJ361" s="66">
        <f t="shared" si="685"/>
        <v>0</v>
      </c>
      <c r="DK361" s="67">
        <f t="shared" si="649"/>
        <v>2520</v>
      </c>
      <c r="DL361" s="210"/>
      <c r="DM361" s="206">
        <f t="shared" si="686"/>
        <v>0</v>
      </c>
      <c r="DN361" s="25">
        <f t="shared" si="607"/>
        <v>0</v>
      </c>
      <c r="DO361" s="5"/>
      <c r="DP361" s="43">
        <f t="shared" si="687"/>
        <v>0</v>
      </c>
      <c r="DQ361" s="27">
        <f t="shared" si="650"/>
        <v>7022.5</v>
      </c>
      <c r="DR361" s="5"/>
      <c r="DS361" s="43">
        <f t="shared" si="688"/>
        <v>0</v>
      </c>
      <c r="DT361" s="27">
        <f t="shared" si="651"/>
        <v>4846</v>
      </c>
      <c r="DU361" s="5"/>
      <c r="DV361" s="43">
        <f t="shared" si="689"/>
        <v>0</v>
      </c>
      <c r="DW361" s="27">
        <f t="shared" si="652"/>
        <v>4835</v>
      </c>
      <c r="DX361" s="5"/>
      <c r="DY361" s="22">
        <f t="shared" si="690"/>
        <v>0</v>
      </c>
      <c r="DZ361" s="25">
        <f t="shared" si="653"/>
        <v>523</v>
      </c>
      <c r="EA361" s="22"/>
      <c r="EB361" s="22">
        <f t="shared" si="691"/>
        <v>0</v>
      </c>
      <c r="EC361" s="28">
        <f t="shared" si="654"/>
        <v>369</v>
      </c>
      <c r="ED361" s="5"/>
      <c r="EE361" s="43">
        <f t="shared" si="692"/>
        <v>0</v>
      </c>
      <c r="EF361" s="27">
        <f t="shared" si="655"/>
        <v>4769</v>
      </c>
      <c r="EG361" s="66"/>
      <c r="EH361" s="66">
        <f t="shared" si="693"/>
        <v>0</v>
      </c>
      <c r="EI361" s="67">
        <f t="shared" si="656"/>
        <v>24417</v>
      </c>
      <c r="EJ361" s="66"/>
      <c r="EK361" s="66">
        <f t="shared" si="694"/>
        <v>0</v>
      </c>
      <c r="EL361" s="67">
        <f t="shared" si="657"/>
        <v>23047</v>
      </c>
      <c r="EM361" s="110">
        <f t="shared" si="695"/>
        <v>158357.54873099999</v>
      </c>
    </row>
    <row r="362" spans="1:143" s="35" customFormat="1" ht="11.25" customHeight="1" x14ac:dyDescent="0.25">
      <c r="A362" s="170">
        <v>46067</v>
      </c>
      <c r="B362" s="195"/>
      <c r="C362" s="180">
        <v>8004951380</v>
      </c>
      <c r="D362" s="37" t="s">
        <v>195</v>
      </c>
      <c r="E362" s="38">
        <v>100</v>
      </c>
      <c r="F362" s="39">
        <v>3</v>
      </c>
      <c r="G362" s="40">
        <v>191516130272</v>
      </c>
      <c r="H362" s="66"/>
      <c r="I362" s="41">
        <f t="shared" si="590"/>
        <v>0</v>
      </c>
      <c r="J362" s="48">
        <f t="shared" ref="J362:J367" si="708">J361+H362-I362</f>
        <v>148953</v>
      </c>
      <c r="K362" s="66"/>
      <c r="L362" s="41">
        <f t="shared" si="574"/>
        <v>0</v>
      </c>
      <c r="M362" s="48">
        <f>M361+K362-L362-200</f>
        <v>245594</v>
      </c>
      <c r="N362" s="66"/>
      <c r="O362" s="41">
        <f t="shared" si="591"/>
        <v>0</v>
      </c>
      <c r="P362" s="48">
        <f>P361+N362-O362-200</f>
        <v>142563</v>
      </c>
      <c r="Q362" s="66"/>
      <c r="R362" s="66">
        <f t="shared" si="592"/>
        <v>200</v>
      </c>
      <c r="S362" s="67">
        <f t="shared" ref="S362:S367" si="709">S361+Q362-R362</f>
        <v>104450</v>
      </c>
      <c r="T362" s="66"/>
      <c r="U362" s="66">
        <f t="shared" si="615"/>
        <v>0</v>
      </c>
      <c r="V362" s="67">
        <f t="shared" si="616"/>
        <v>84591.200000000012</v>
      </c>
      <c r="W362" s="136"/>
      <c r="X362" s="69">
        <f t="shared" si="593"/>
        <v>0</v>
      </c>
      <c r="Y362" s="67">
        <f t="shared" si="704"/>
        <v>8674.2999999999993</v>
      </c>
      <c r="Z362" s="66"/>
      <c r="AA362" s="68">
        <f t="shared" si="670"/>
        <v>0</v>
      </c>
      <c r="AB362" s="67">
        <f t="shared" si="617"/>
        <v>2263.5</v>
      </c>
      <c r="AC362" s="66"/>
      <c r="AD362" s="66">
        <f t="shared" si="671"/>
        <v>0</v>
      </c>
      <c r="AE362" s="67">
        <f t="shared" si="618"/>
        <v>3461.2</v>
      </c>
      <c r="AF362" s="66"/>
      <c r="AG362" s="78">
        <f t="shared" si="672"/>
        <v>0</v>
      </c>
      <c r="AH362" s="79">
        <f t="shared" si="619"/>
        <v>5226.2999999999993</v>
      </c>
      <c r="AI362" s="66"/>
      <c r="AJ362" s="68">
        <f t="shared" si="673"/>
        <v>0</v>
      </c>
      <c r="AK362" s="67">
        <f t="shared" si="620"/>
        <v>9023</v>
      </c>
      <c r="AL362" s="66"/>
      <c r="AM362" s="68">
        <f t="shared" si="674"/>
        <v>0</v>
      </c>
      <c r="AN362" s="67">
        <f t="shared" si="621"/>
        <v>15267.099999999999</v>
      </c>
      <c r="AO362" s="66"/>
      <c r="AP362" s="68">
        <f t="shared" si="597"/>
        <v>0</v>
      </c>
      <c r="AQ362" s="67">
        <f t="shared" si="707"/>
        <v>3386.8999999999996</v>
      </c>
      <c r="AR362" s="66"/>
      <c r="AS362" s="68">
        <f t="shared" si="675"/>
        <v>0</v>
      </c>
      <c r="AT362" s="67">
        <f t="shared" si="623"/>
        <v>3085.6000000000004</v>
      </c>
      <c r="AU362" s="66"/>
      <c r="AV362" s="66">
        <f t="shared" si="624"/>
        <v>0</v>
      </c>
      <c r="AW362" s="42">
        <f t="shared" si="625"/>
        <v>5296.8000000000011</v>
      </c>
      <c r="AX362" s="66"/>
      <c r="AY362" s="66">
        <f t="shared" si="626"/>
        <v>0</v>
      </c>
      <c r="AZ362" s="67">
        <f t="shared" si="627"/>
        <v>1832.8</v>
      </c>
      <c r="BA362" s="66"/>
      <c r="BB362" s="68">
        <f t="shared" si="628"/>
        <v>0</v>
      </c>
      <c r="BC362" s="67">
        <f t="shared" si="629"/>
        <v>2791.8</v>
      </c>
      <c r="BD362" s="66"/>
      <c r="BE362" s="68">
        <f t="shared" si="630"/>
        <v>0</v>
      </c>
      <c r="BF362" s="67">
        <f t="shared" si="631"/>
        <v>97.800000000000352</v>
      </c>
      <c r="BG362" s="66"/>
      <c r="BH362" s="68">
        <f t="shared" si="701"/>
        <v>0</v>
      </c>
      <c r="BI362" s="67">
        <f t="shared" si="696"/>
        <v>3910.2000000000025</v>
      </c>
      <c r="BJ362" s="66"/>
      <c r="BK362" s="68">
        <f t="shared" si="676"/>
        <v>0</v>
      </c>
      <c r="BL362" s="67">
        <f t="shared" si="633"/>
        <v>5278.8</v>
      </c>
      <c r="BM362" s="66"/>
      <c r="BN362" s="68">
        <f t="shared" si="634"/>
        <v>0</v>
      </c>
      <c r="BO362" s="67">
        <f t="shared" si="635"/>
        <v>5536.9000000000005</v>
      </c>
      <c r="BP362" s="66"/>
      <c r="BQ362" s="68">
        <f t="shared" si="636"/>
        <v>0</v>
      </c>
      <c r="BR362" s="67">
        <f t="shared" si="637"/>
        <v>11290.799999999994</v>
      </c>
      <c r="BS362" s="66"/>
      <c r="BT362" s="66">
        <f t="shared" si="659"/>
        <v>0</v>
      </c>
      <c r="BU362" s="67">
        <f t="shared" si="702"/>
        <v>49769</v>
      </c>
      <c r="BV362" s="66"/>
      <c r="BW362" s="66">
        <f t="shared" si="660"/>
        <v>0</v>
      </c>
      <c r="BX362" s="67">
        <f t="shared" si="706"/>
        <v>78793</v>
      </c>
      <c r="BY362" s="66"/>
      <c r="BZ362" s="66">
        <f t="shared" si="662"/>
        <v>0</v>
      </c>
      <c r="CA362" s="67">
        <f t="shared" si="703"/>
        <v>43843</v>
      </c>
      <c r="CB362" s="66"/>
      <c r="CC362" s="66">
        <f t="shared" si="638"/>
        <v>0</v>
      </c>
      <c r="CD362" s="67">
        <f t="shared" si="583"/>
        <v>408.19999999999982</v>
      </c>
      <c r="CE362" s="66"/>
      <c r="CF362" s="66">
        <f t="shared" si="639"/>
        <v>0</v>
      </c>
      <c r="CG362" s="67">
        <f t="shared" si="640"/>
        <v>6982.9</v>
      </c>
      <c r="CH362" s="66"/>
      <c r="CI362" s="66">
        <f t="shared" si="602"/>
        <v>0</v>
      </c>
      <c r="CJ362" s="67">
        <f t="shared" si="641"/>
        <v>8750</v>
      </c>
      <c r="CK362" s="66"/>
      <c r="CL362" s="68">
        <f t="shared" si="642"/>
        <v>0</v>
      </c>
      <c r="CM362" s="79">
        <f t="shared" si="643"/>
        <v>4864</v>
      </c>
      <c r="CN362" s="66"/>
      <c r="CO362" s="68">
        <f t="shared" si="678"/>
        <v>0</v>
      </c>
      <c r="CP362" s="79">
        <f t="shared" si="644"/>
        <v>3955</v>
      </c>
      <c r="CQ362" s="66"/>
      <c r="CR362" s="140">
        <f t="shared" si="679"/>
        <v>0</v>
      </c>
      <c r="CS362" s="79">
        <f t="shared" si="571"/>
        <v>6656</v>
      </c>
      <c r="CT362" s="66"/>
      <c r="CU362" s="68">
        <f t="shared" si="680"/>
        <v>0</v>
      </c>
      <c r="CV362" s="79">
        <f t="shared" si="645"/>
        <v>7769</v>
      </c>
      <c r="CW362" s="66"/>
      <c r="CX362" s="66">
        <f t="shared" si="681"/>
        <v>0</v>
      </c>
      <c r="CY362" s="40">
        <f t="shared" ref="CY362:CY425" si="710">+CY361+CW362-CX362</f>
        <v>6582</v>
      </c>
      <c r="CZ362" s="65"/>
      <c r="DA362" s="66">
        <f t="shared" si="646"/>
        <v>0</v>
      </c>
      <c r="DB362" s="67">
        <f t="shared" si="682"/>
        <v>83242</v>
      </c>
      <c r="DC362" s="66"/>
      <c r="DD362" s="66">
        <f t="shared" si="647"/>
        <v>0</v>
      </c>
      <c r="DE362" s="67">
        <f t="shared" si="683"/>
        <v>80013</v>
      </c>
      <c r="DF362" s="66"/>
      <c r="DG362" s="69">
        <f t="shared" si="684"/>
        <v>100</v>
      </c>
      <c r="DH362" s="67">
        <f t="shared" si="705"/>
        <v>119934</v>
      </c>
      <c r="DI362" s="66"/>
      <c r="DJ362" s="66">
        <f t="shared" si="685"/>
        <v>315</v>
      </c>
      <c r="DK362" s="67">
        <f t="shared" si="649"/>
        <v>2205</v>
      </c>
      <c r="DL362" s="210"/>
      <c r="DM362" s="206">
        <f t="shared" si="686"/>
        <v>0</v>
      </c>
      <c r="DN362" s="25">
        <f t="shared" si="607"/>
        <v>0</v>
      </c>
      <c r="DO362" s="5"/>
      <c r="DP362" s="43">
        <f t="shared" si="687"/>
        <v>0</v>
      </c>
      <c r="DQ362" s="27">
        <f t="shared" si="650"/>
        <v>7022.5</v>
      </c>
      <c r="DR362" s="5"/>
      <c r="DS362" s="43">
        <f t="shared" si="688"/>
        <v>0</v>
      </c>
      <c r="DT362" s="27">
        <f t="shared" si="651"/>
        <v>4846</v>
      </c>
      <c r="DU362" s="5"/>
      <c r="DV362" s="43">
        <f t="shared" si="689"/>
        <v>0</v>
      </c>
      <c r="DW362" s="27">
        <f t="shared" si="652"/>
        <v>4835</v>
      </c>
      <c r="DX362" s="5"/>
      <c r="DY362" s="22">
        <f t="shared" si="690"/>
        <v>0</v>
      </c>
      <c r="DZ362" s="25">
        <f t="shared" si="653"/>
        <v>523</v>
      </c>
      <c r="EA362" s="22"/>
      <c r="EB362" s="22">
        <f t="shared" si="691"/>
        <v>0</v>
      </c>
      <c r="EC362" s="28">
        <f t="shared" si="654"/>
        <v>369</v>
      </c>
      <c r="ED362" s="5"/>
      <c r="EE362" s="43">
        <f t="shared" si="692"/>
        <v>0</v>
      </c>
      <c r="EF362" s="27">
        <f t="shared" si="655"/>
        <v>4769</v>
      </c>
      <c r="EG362" s="66"/>
      <c r="EH362" s="66">
        <f t="shared" si="693"/>
        <v>200</v>
      </c>
      <c r="EI362" s="67">
        <f t="shared" si="656"/>
        <v>24217</v>
      </c>
      <c r="EJ362" s="66"/>
      <c r="EK362" s="66">
        <f t="shared" si="694"/>
        <v>200</v>
      </c>
      <c r="EL362" s="67">
        <f t="shared" si="657"/>
        <v>22847</v>
      </c>
      <c r="EM362" s="110">
        <f t="shared" si="695"/>
        <v>158224.525131</v>
      </c>
    </row>
    <row r="363" spans="1:143" s="35" customFormat="1" ht="11.25" customHeight="1" x14ac:dyDescent="0.25">
      <c r="A363" s="170">
        <v>46067</v>
      </c>
      <c r="B363" s="195"/>
      <c r="C363" s="174">
        <v>8004951392</v>
      </c>
      <c r="D363" s="13" t="s">
        <v>259</v>
      </c>
      <c r="E363" s="14">
        <v>120</v>
      </c>
      <c r="F363" s="15">
        <v>1.75</v>
      </c>
      <c r="G363" s="16">
        <v>191516146297</v>
      </c>
      <c r="H363" s="66"/>
      <c r="I363" s="41">
        <f t="shared" si="590"/>
        <v>240</v>
      </c>
      <c r="J363" s="48">
        <f t="shared" si="708"/>
        <v>148713</v>
      </c>
      <c r="K363" s="66"/>
      <c r="L363" s="41">
        <f t="shared" si="574"/>
        <v>240</v>
      </c>
      <c r="M363" s="48">
        <f>M362+K363-L363</f>
        <v>245354</v>
      </c>
      <c r="N363" s="66"/>
      <c r="O363" s="41">
        <f t="shared" si="591"/>
        <v>240</v>
      </c>
      <c r="P363" s="48">
        <f>P362+N363-O363</f>
        <v>142323</v>
      </c>
      <c r="Q363" s="66"/>
      <c r="R363" s="66">
        <f t="shared" si="592"/>
        <v>240</v>
      </c>
      <c r="S363" s="67">
        <f t="shared" si="709"/>
        <v>104210</v>
      </c>
      <c r="T363" s="66"/>
      <c r="U363" s="66">
        <f t="shared" si="615"/>
        <v>222</v>
      </c>
      <c r="V363" s="67">
        <f t="shared" si="616"/>
        <v>84369.200000000012</v>
      </c>
      <c r="W363" s="136"/>
      <c r="X363" s="69">
        <f t="shared" si="593"/>
        <v>0</v>
      </c>
      <c r="Y363" s="67">
        <f t="shared" si="704"/>
        <v>8674.2999999999993</v>
      </c>
      <c r="Z363" s="66"/>
      <c r="AA363" s="68">
        <f t="shared" si="670"/>
        <v>0</v>
      </c>
      <c r="AB363" s="67">
        <f t="shared" si="617"/>
        <v>2263.5</v>
      </c>
      <c r="AC363" s="66"/>
      <c r="AD363" s="66">
        <f t="shared" si="671"/>
        <v>0</v>
      </c>
      <c r="AE363" s="67">
        <f t="shared" si="618"/>
        <v>3461.2</v>
      </c>
      <c r="AF363" s="66"/>
      <c r="AG363" s="78">
        <f t="shared" si="672"/>
        <v>0</v>
      </c>
      <c r="AH363" s="79">
        <f t="shared" si="619"/>
        <v>5226.2999999999993</v>
      </c>
      <c r="AI363" s="66"/>
      <c r="AJ363" s="68">
        <f t="shared" si="673"/>
        <v>0</v>
      </c>
      <c r="AK363" s="67">
        <f t="shared" si="620"/>
        <v>9023</v>
      </c>
      <c r="AL363" s="66"/>
      <c r="AM363" s="68">
        <f t="shared" si="674"/>
        <v>0</v>
      </c>
      <c r="AN363" s="67">
        <f t="shared" si="621"/>
        <v>15267.099999999999</v>
      </c>
      <c r="AO363" s="66"/>
      <c r="AP363" s="68">
        <f t="shared" si="597"/>
        <v>0</v>
      </c>
      <c r="AQ363" s="67">
        <f t="shared" si="707"/>
        <v>3386.8999999999996</v>
      </c>
      <c r="AR363" s="66"/>
      <c r="AS363" s="68">
        <f t="shared" si="675"/>
        <v>0</v>
      </c>
      <c r="AT363" s="67">
        <f t="shared" si="623"/>
        <v>3085.6000000000004</v>
      </c>
      <c r="AU363" s="66"/>
      <c r="AV363" s="66">
        <f t="shared" si="624"/>
        <v>0</v>
      </c>
      <c r="AW363" s="42">
        <f t="shared" si="625"/>
        <v>5296.8000000000011</v>
      </c>
      <c r="AX363" s="66"/>
      <c r="AY363" s="66">
        <f t="shared" si="626"/>
        <v>0</v>
      </c>
      <c r="AZ363" s="67">
        <f t="shared" si="627"/>
        <v>1832.8</v>
      </c>
      <c r="BA363" s="66"/>
      <c r="BB363" s="68">
        <f t="shared" si="628"/>
        <v>0</v>
      </c>
      <c r="BC363" s="67">
        <f t="shared" si="629"/>
        <v>2791.8</v>
      </c>
      <c r="BD363" s="66"/>
      <c r="BE363" s="68">
        <f t="shared" si="630"/>
        <v>0</v>
      </c>
      <c r="BF363" s="67">
        <f t="shared" si="631"/>
        <v>97.800000000000352</v>
      </c>
      <c r="BG363" s="66"/>
      <c r="BH363" s="68">
        <f t="shared" si="701"/>
        <v>0</v>
      </c>
      <c r="BI363" s="67">
        <f t="shared" si="696"/>
        <v>3910.2000000000025</v>
      </c>
      <c r="BJ363" s="66"/>
      <c r="BK363" s="68">
        <f t="shared" si="676"/>
        <v>0</v>
      </c>
      <c r="BL363" s="67">
        <f t="shared" si="633"/>
        <v>5278.8</v>
      </c>
      <c r="BM363" s="66"/>
      <c r="BN363" s="68">
        <f t="shared" si="634"/>
        <v>0</v>
      </c>
      <c r="BO363" s="67">
        <f t="shared" si="635"/>
        <v>5536.9000000000005</v>
      </c>
      <c r="BP363" s="66"/>
      <c r="BQ363" s="68">
        <f t="shared" si="636"/>
        <v>0</v>
      </c>
      <c r="BR363" s="67">
        <f t="shared" si="637"/>
        <v>11290.799999999994</v>
      </c>
      <c r="BS363" s="66"/>
      <c r="BT363" s="66">
        <f t="shared" si="659"/>
        <v>0</v>
      </c>
      <c r="BU363" s="67">
        <f t="shared" si="702"/>
        <v>49769</v>
      </c>
      <c r="BV363" s="66"/>
      <c r="BW363" s="66">
        <f t="shared" si="660"/>
        <v>0</v>
      </c>
      <c r="BX363" s="67">
        <f t="shared" si="706"/>
        <v>78793</v>
      </c>
      <c r="BY363" s="66"/>
      <c r="BZ363" s="66">
        <f t="shared" si="662"/>
        <v>0</v>
      </c>
      <c r="CA363" s="67">
        <f t="shared" si="703"/>
        <v>43843</v>
      </c>
      <c r="CB363" s="66"/>
      <c r="CC363" s="66">
        <f t="shared" si="638"/>
        <v>0</v>
      </c>
      <c r="CD363" s="67">
        <f t="shared" si="583"/>
        <v>408.19999999999982</v>
      </c>
      <c r="CE363" s="66"/>
      <c r="CF363" s="66">
        <f t="shared" si="639"/>
        <v>0</v>
      </c>
      <c r="CG363" s="67">
        <f t="shared" si="640"/>
        <v>6982.9</v>
      </c>
      <c r="CH363" s="66"/>
      <c r="CI363" s="66">
        <f t="shared" si="602"/>
        <v>0</v>
      </c>
      <c r="CJ363" s="67">
        <f t="shared" si="641"/>
        <v>8750</v>
      </c>
      <c r="CK363" s="66"/>
      <c r="CL363" s="68">
        <f t="shared" si="642"/>
        <v>0</v>
      </c>
      <c r="CM363" s="79">
        <f t="shared" si="643"/>
        <v>4864</v>
      </c>
      <c r="CN363" s="66"/>
      <c r="CO363" s="68">
        <f t="shared" si="678"/>
        <v>0</v>
      </c>
      <c r="CP363" s="79">
        <f t="shared" si="644"/>
        <v>3955</v>
      </c>
      <c r="CQ363" s="66"/>
      <c r="CR363" s="140">
        <f t="shared" si="679"/>
        <v>0</v>
      </c>
      <c r="CS363" s="79">
        <f t="shared" si="571"/>
        <v>6656</v>
      </c>
      <c r="CT363" s="66"/>
      <c r="CU363" s="68">
        <f t="shared" si="680"/>
        <v>0</v>
      </c>
      <c r="CV363" s="79">
        <f t="shared" si="645"/>
        <v>7769</v>
      </c>
      <c r="CW363" s="66"/>
      <c r="CX363" s="66">
        <f t="shared" si="681"/>
        <v>0</v>
      </c>
      <c r="CY363" s="40">
        <f t="shared" si="710"/>
        <v>6582</v>
      </c>
      <c r="CZ363" s="65"/>
      <c r="DA363" s="66">
        <f t="shared" si="646"/>
        <v>0</v>
      </c>
      <c r="DB363" s="67">
        <f t="shared" si="682"/>
        <v>83242</v>
      </c>
      <c r="DC363" s="66"/>
      <c r="DD363" s="66">
        <f t="shared" si="647"/>
        <v>0</v>
      </c>
      <c r="DE363" s="67">
        <f t="shared" si="683"/>
        <v>80013</v>
      </c>
      <c r="DF363" s="66"/>
      <c r="DG363" s="69">
        <f t="shared" si="684"/>
        <v>0</v>
      </c>
      <c r="DH363" s="67">
        <f t="shared" si="705"/>
        <v>119934</v>
      </c>
      <c r="DI363" s="66"/>
      <c r="DJ363" s="66">
        <f t="shared" si="685"/>
        <v>0</v>
      </c>
      <c r="DK363" s="67">
        <f t="shared" si="649"/>
        <v>2205</v>
      </c>
      <c r="DL363" s="210"/>
      <c r="DM363" s="206">
        <f t="shared" si="686"/>
        <v>0</v>
      </c>
      <c r="DN363" s="25">
        <f t="shared" si="607"/>
        <v>0</v>
      </c>
      <c r="DO363" s="5"/>
      <c r="DP363" s="43">
        <f t="shared" si="687"/>
        <v>0</v>
      </c>
      <c r="DQ363" s="27">
        <f t="shared" si="650"/>
        <v>7022.5</v>
      </c>
      <c r="DR363" s="5"/>
      <c r="DS363" s="43">
        <f t="shared" si="688"/>
        <v>0</v>
      </c>
      <c r="DT363" s="27">
        <f t="shared" si="651"/>
        <v>4846</v>
      </c>
      <c r="DU363" s="5"/>
      <c r="DV363" s="43">
        <f t="shared" si="689"/>
        <v>0</v>
      </c>
      <c r="DW363" s="27">
        <f t="shared" si="652"/>
        <v>4835</v>
      </c>
      <c r="DX363" s="5"/>
      <c r="DY363" s="22">
        <f t="shared" si="690"/>
        <v>0</v>
      </c>
      <c r="DZ363" s="25">
        <f t="shared" si="653"/>
        <v>523</v>
      </c>
      <c r="EA363" s="22"/>
      <c r="EB363" s="22">
        <f t="shared" si="691"/>
        <v>0</v>
      </c>
      <c r="EC363" s="28">
        <f t="shared" si="654"/>
        <v>369</v>
      </c>
      <c r="ED363" s="5"/>
      <c r="EE363" s="43">
        <f t="shared" si="692"/>
        <v>0</v>
      </c>
      <c r="EF363" s="27">
        <f t="shared" si="655"/>
        <v>4769</v>
      </c>
      <c r="EG363" s="66"/>
      <c r="EH363" s="66">
        <f t="shared" si="693"/>
        <v>0</v>
      </c>
      <c r="EI363" s="67">
        <f t="shared" si="656"/>
        <v>24217</v>
      </c>
      <c r="EJ363" s="66"/>
      <c r="EK363" s="66">
        <f t="shared" si="694"/>
        <v>0</v>
      </c>
      <c r="EL363" s="67">
        <f t="shared" si="657"/>
        <v>22847</v>
      </c>
      <c r="EM363" s="110">
        <f t="shared" si="695"/>
        <v>156839.67313099999</v>
      </c>
    </row>
    <row r="364" spans="1:143" s="35" customFormat="1" ht="11.25" customHeight="1" x14ac:dyDescent="0.25">
      <c r="A364" s="11">
        <v>46067</v>
      </c>
      <c r="B364" s="187"/>
      <c r="C364" s="174">
        <v>8004952462</v>
      </c>
      <c r="D364" s="13" t="s">
        <v>236</v>
      </c>
      <c r="E364" s="14">
        <v>700</v>
      </c>
      <c r="F364" s="15">
        <v>3</v>
      </c>
      <c r="G364" s="16">
        <v>191516031982</v>
      </c>
      <c r="H364" s="66"/>
      <c r="I364" s="41">
        <f t="shared" si="590"/>
        <v>1400</v>
      </c>
      <c r="J364" s="48">
        <f t="shared" si="708"/>
        <v>147313</v>
      </c>
      <c r="K364" s="66"/>
      <c r="L364" s="41">
        <f t="shared" si="574"/>
        <v>1400</v>
      </c>
      <c r="M364" s="48">
        <f>M363+K364-L364</f>
        <v>243954</v>
      </c>
      <c r="N364" s="66"/>
      <c r="O364" s="41">
        <f t="shared" si="591"/>
        <v>1400</v>
      </c>
      <c r="P364" s="48">
        <f>P363+N364-O364</f>
        <v>140923</v>
      </c>
      <c r="Q364" s="66"/>
      <c r="R364" s="66">
        <f t="shared" si="592"/>
        <v>1400</v>
      </c>
      <c r="S364" s="67">
        <f t="shared" si="709"/>
        <v>102810</v>
      </c>
      <c r="T364" s="66"/>
      <c r="U364" s="66">
        <f t="shared" si="615"/>
        <v>0</v>
      </c>
      <c r="V364" s="67">
        <f t="shared" si="616"/>
        <v>84369.200000000012</v>
      </c>
      <c r="W364" s="136"/>
      <c r="X364" s="69">
        <f t="shared" si="593"/>
        <v>0</v>
      </c>
      <c r="Y364" s="67">
        <f t="shared" si="704"/>
        <v>8674.2999999999993</v>
      </c>
      <c r="Z364" s="66"/>
      <c r="AA364" s="68">
        <f t="shared" si="670"/>
        <v>0</v>
      </c>
      <c r="AB364" s="67">
        <f t="shared" si="617"/>
        <v>2263.5</v>
      </c>
      <c r="AC364" s="66"/>
      <c r="AD364" s="66">
        <f t="shared" si="671"/>
        <v>2170</v>
      </c>
      <c r="AE364" s="67">
        <f t="shared" si="618"/>
        <v>1291.1999999999998</v>
      </c>
      <c r="AF364" s="66"/>
      <c r="AG364" s="78">
        <f t="shared" si="672"/>
        <v>0</v>
      </c>
      <c r="AH364" s="79">
        <f t="shared" si="619"/>
        <v>5226.2999999999993</v>
      </c>
      <c r="AI364" s="66"/>
      <c r="AJ364" s="68">
        <f t="shared" si="673"/>
        <v>0</v>
      </c>
      <c r="AK364" s="67">
        <f t="shared" si="620"/>
        <v>9023</v>
      </c>
      <c r="AL364" s="66"/>
      <c r="AM364" s="68">
        <f t="shared" si="674"/>
        <v>0</v>
      </c>
      <c r="AN364" s="67">
        <f t="shared" si="621"/>
        <v>15267.099999999999</v>
      </c>
      <c r="AO364" s="66"/>
      <c r="AP364" s="68">
        <f t="shared" si="597"/>
        <v>0</v>
      </c>
      <c r="AQ364" s="67">
        <f t="shared" si="707"/>
        <v>3386.8999999999996</v>
      </c>
      <c r="AR364" s="66"/>
      <c r="AS364" s="68">
        <f t="shared" si="675"/>
        <v>0</v>
      </c>
      <c r="AT364" s="67">
        <f t="shared" si="623"/>
        <v>3085.6000000000004</v>
      </c>
      <c r="AU364" s="66"/>
      <c r="AV364" s="66">
        <f t="shared" si="624"/>
        <v>0</v>
      </c>
      <c r="AW364" s="42">
        <f t="shared" si="625"/>
        <v>5296.8000000000011</v>
      </c>
      <c r="AX364" s="66"/>
      <c r="AY364" s="66">
        <f t="shared" si="626"/>
        <v>0</v>
      </c>
      <c r="AZ364" s="67">
        <f t="shared" si="627"/>
        <v>1832.8</v>
      </c>
      <c r="BA364" s="66"/>
      <c r="BB364" s="68">
        <f t="shared" si="628"/>
        <v>0</v>
      </c>
      <c r="BC364" s="67">
        <f t="shared" si="629"/>
        <v>2791.8</v>
      </c>
      <c r="BD364" s="66"/>
      <c r="BE364" s="68">
        <f t="shared" si="630"/>
        <v>0</v>
      </c>
      <c r="BF364" s="67">
        <f t="shared" si="631"/>
        <v>97.800000000000352</v>
      </c>
      <c r="BG364" s="66"/>
      <c r="BH364" s="68">
        <f t="shared" si="701"/>
        <v>0</v>
      </c>
      <c r="BI364" s="67">
        <f t="shared" si="696"/>
        <v>3910.2000000000025</v>
      </c>
      <c r="BJ364" s="66"/>
      <c r="BK364" s="68">
        <f t="shared" si="676"/>
        <v>0</v>
      </c>
      <c r="BL364" s="67">
        <f t="shared" si="633"/>
        <v>5278.8</v>
      </c>
      <c r="BM364" s="66"/>
      <c r="BN364" s="68">
        <f t="shared" si="634"/>
        <v>0</v>
      </c>
      <c r="BO364" s="67">
        <f t="shared" si="635"/>
        <v>5536.9000000000005</v>
      </c>
      <c r="BP364" s="66"/>
      <c r="BQ364" s="68">
        <f t="shared" si="636"/>
        <v>0</v>
      </c>
      <c r="BR364" s="67">
        <f t="shared" si="637"/>
        <v>11290.799999999994</v>
      </c>
      <c r="BS364" s="66"/>
      <c r="BT364" s="66">
        <f t="shared" si="659"/>
        <v>0</v>
      </c>
      <c r="BU364" s="67">
        <f t="shared" si="702"/>
        <v>49769</v>
      </c>
      <c r="BV364" s="66"/>
      <c r="BW364" s="66">
        <f t="shared" si="660"/>
        <v>0</v>
      </c>
      <c r="BX364" s="67">
        <f t="shared" si="706"/>
        <v>78793</v>
      </c>
      <c r="BY364" s="66"/>
      <c r="BZ364" s="66">
        <f t="shared" si="662"/>
        <v>0</v>
      </c>
      <c r="CA364" s="67">
        <f t="shared" si="703"/>
        <v>43843</v>
      </c>
      <c r="CB364" s="66"/>
      <c r="CC364" s="66">
        <f t="shared" si="638"/>
        <v>0</v>
      </c>
      <c r="CD364" s="67">
        <f t="shared" si="583"/>
        <v>408.19999999999982</v>
      </c>
      <c r="CE364" s="66"/>
      <c r="CF364" s="66">
        <f t="shared" si="639"/>
        <v>0</v>
      </c>
      <c r="CG364" s="67">
        <f t="shared" si="640"/>
        <v>6982.9</v>
      </c>
      <c r="CH364" s="66"/>
      <c r="CI364" s="66">
        <f t="shared" si="602"/>
        <v>0</v>
      </c>
      <c r="CJ364" s="67">
        <f t="shared" si="641"/>
        <v>8750</v>
      </c>
      <c r="CK364" s="66"/>
      <c r="CL364" s="68">
        <f t="shared" si="642"/>
        <v>0</v>
      </c>
      <c r="CM364" s="79">
        <f t="shared" si="643"/>
        <v>4864</v>
      </c>
      <c r="CN364" s="66"/>
      <c r="CO364" s="68">
        <f t="shared" si="678"/>
        <v>0</v>
      </c>
      <c r="CP364" s="79">
        <f t="shared" si="644"/>
        <v>3955</v>
      </c>
      <c r="CQ364" s="66"/>
      <c r="CR364" s="140">
        <f t="shared" si="679"/>
        <v>0</v>
      </c>
      <c r="CS364" s="79">
        <f t="shared" si="571"/>
        <v>6656</v>
      </c>
      <c r="CT364" s="66"/>
      <c r="CU364" s="68">
        <f t="shared" si="680"/>
        <v>0</v>
      </c>
      <c r="CV364" s="79">
        <f t="shared" si="645"/>
        <v>7769</v>
      </c>
      <c r="CW364" s="66"/>
      <c r="CX364" s="66">
        <f t="shared" si="681"/>
        <v>0</v>
      </c>
      <c r="CY364" s="40">
        <f t="shared" si="710"/>
        <v>6582</v>
      </c>
      <c r="CZ364" s="65"/>
      <c r="DA364" s="66">
        <f t="shared" si="646"/>
        <v>0</v>
      </c>
      <c r="DB364" s="67">
        <f t="shared" si="682"/>
        <v>83242</v>
      </c>
      <c r="DC364" s="66"/>
      <c r="DD364" s="66">
        <f t="shared" si="647"/>
        <v>0</v>
      </c>
      <c r="DE364" s="67">
        <f t="shared" si="683"/>
        <v>80013</v>
      </c>
      <c r="DF364" s="66"/>
      <c r="DG364" s="69">
        <f t="shared" si="684"/>
        <v>0</v>
      </c>
      <c r="DH364" s="67">
        <f t="shared" si="705"/>
        <v>119934</v>
      </c>
      <c r="DI364" s="66"/>
      <c r="DJ364" s="66">
        <f t="shared" si="685"/>
        <v>0</v>
      </c>
      <c r="DK364" s="67">
        <f t="shared" si="649"/>
        <v>2205</v>
      </c>
      <c r="DL364" s="210"/>
      <c r="DM364" s="206">
        <f t="shared" si="686"/>
        <v>0</v>
      </c>
      <c r="DN364" s="25">
        <f t="shared" si="607"/>
        <v>0</v>
      </c>
      <c r="DO364" s="5"/>
      <c r="DP364" s="43">
        <f t="shared" si="687"/>
        <v>0</v>
      </c>
      <c r="DQ364" s="27">
        <f t="shared" si="650"/>
        <v>7022.5</v>
      </c>
      <c r="DR364" s="5"/>
      <c r="DS364" s="43">
        <f t="shared" si="688"/>
        <v>0</v>
      </c>
      <c r="DT364" s="27">
        <f t="shared" si="651"/>
        <v>4846</v>
      </c>
      <c r="DU364" s="5"/>
      <c r="DV364" s="43">
        <f t="shared" si="689"/>
        <v>0</v>
      </c>
      <c r="DW364" s="27">
        <f t="shared" si="652"/>
        <v>4835</v>
      </c>
      <c r="DX364" s="5"/>
      <c r="DY364" s="22">
        <f t="shared" si="690"/>
        <v>0</v>
      </c>
      <c r="DZ364" s="25">
        <f t="shared" si="653"/>
        <v>523</v>
      </c>
      <c r="EA364" s="22"/>
      <c r="EB364" s="22">
        <f t="shared" si="691"/>
        <v>0</v>
      </c>
      <c r="EC364" s="28">
        <f t="shared" si="654"/>
        <v>369</v>
      </c>
      <c r="ED364" s="5"/>
      <c r="EE364" s="43">
        <f t="shared" si="692"/>
        <v>0</v>
      </c>
      <c r="EF364" s="27">
        <f t="shared" si="655"/>
        <v>4769</v>
      </c>
      <c r="EG364" s="66"/>
      <c r="EH364" s="66">
        <f t="shared" si="693"/>
        <v>0</v>
      </c>
      <c r="EI364" s="67">
        <f t="shared" si="656"/>
        <v>24217</v>
      </c>
      <c r="EJ364" s="66"/>
      <c r="EK364" s="66">
        <f t="shared" si="694"/>
        <v>0</v>
      </c>
      <c r="EL364" s="67">
        <f t="shared" si="657"/>
        <v>22847</v>
      </c>
      <c r="EM364" s="110">
        <f t="shared" si="695"/>
        <v>156749.028731</v>
      </c>
    </row>
    <row r="365" spans="1:143" s="35" customFormat="1" ht="11.25" customHeight="1" x14ac:dyDescent="0.25">
      <c r="A365" s="170">
        <v>46067</v>
      </c>
      <c r="B365" s="195"/>
      <c r="C365" s="174">
        <v>8004952588</v>
      </c>
      <c r="D365" s="13" t="s">
        <v>187</v>
      </c>
      <c r="E365" s="14">
        <v>45</v>
      </c>
      <c r="F365" s="15">
        <v>3</v>
      </c>
      <c r="G365" s="16">
        <v>191516032163</v>
      </c>
      <c r="H365" s="66"/>
      <c r="I365" s="41">
        <f t="shared" si="590"/>
        <v>90</v>
      </c>
      <c r="J365" s="48">
        <f t="shared" si="708"/>
        <v>147223</v>
      </c>
      <c r="K365" s="66"/>
      <c r="L365" s="41">
        <f t="shared" si="574"/>
        <v>90</v>
      </c>
      <c r="M365" s="48">
        <f>M364+K365-L365</f>
        <v>243864</v>
      </c>
      <c r="N365" s="66"/>
      <c r="O365" s="41">
        <f t="shared" si="591"/>
        <v>90</v>
      </c>
      <c r="P365" s="48">
        <f>P364+N365-O365</f>
        <v>140833</v>
      </c>
      <c r="Q365" s="66"/>
      <c r="R365" s="66">
        <f t="shared" si="592"/>
        <v>90</v>
      </c>
      <c r="S365" s="67">
        <f t="shared" si="709"/>
        <v>102720</v>
      </c>
      <c r="T365" s="66"/>
      <c r="U365" s="66">
        <f t="shared" si="615"/>
        <v>0</v>
      </c>
      <c r="V365" s="67">
        <f t="shared" si="616"/>
        <v>84369.200000000012</v>
      </c>
      <c r="W365" s="136"/>
      <c r="X365" s="69">
        <f t="shared" si="593"/>
        <v>0</v>
      </c>
      <c r="Y365" s="67">
        <f t="shared" si="704"/>
        <v>8674.2999999999993</v>
      </c>
      <c r="Z365" s="66"/>
      <c r="AA365" s="68">
        <f t="shared" si="670"/>
        <v>0</v>
      </c>
      <c r="AB365" s="67">
        <f t="shared" si="617"/>
        <v>2263.5</v>
      </c>
      <c r="AC365" s="66"/>
      <c r="AD365" s="66">
        <f t="shared" si="671"/>
        <v>0</v>
      </c>
      <c r="AE365" s="67">
        <f t="shared" si="618"/>
        <v>1291.1999999999998</v>
      </c>
      <c r="AF365" s="66"/>
      <c r="AG365" s="78">
        <f t="shared" si="672"/>
        <v>0</v>
      </c>
      <c r="AH365" s="79">
        <f t="shared" si="619"/>
        <v>5226.2999999999993</v>
      </c>
      <c r="AI365" s="66"/>
      <c r="AJ365" s="68">
        <f t="shared" si="673"/>
        <v>0</v>
      </c>
      <c r="AK365" s="67">
        <f t="shared" si="620"/>
        <v>9023</v>
      </c>
      <c r="AL365" s="66"/>
      <c r="AM365" s="68">
        <f t="shared" si="674"/>
        <v>0</v>
      </c>
      <c r="AN365" s="67">
        <f t="shared" si="621"/>
        <v>15267.099999999999</v>
      </c>
      <c r="AO365" s="66"/>
      <c r="AP365" s="68">
        <f t="shared" si="597"/>
        <v>139.5</v>
      </c>
      <c r="AQ365" s="67">
        <f t="shared" si="707"/>
        <v>3247.3999999999996</v>
      </c>
      <c r="AR365" s="66"/>
      <c r="AS365" s="68">
        <f t="shared" si="675"/>
        <v>0</v>
      </c>
      <c r="AT365" s="67">
        <f t="shared" si="623"/>
        <v>3085.6000000000004</v>
      </c>
      <c r="AU365" s="66"/>
      <c r="AV365" s="66">
        <f t="shared" si="624"/>
        <v>0</v>
      </c>
      <c r="AW365" s="42">
        <f t="shared" si="625"/>
        <v>5296.8000000000011</v>
      </c>
      <c r="AX365" s="66"/>
      <c r="AY365" s="66">
        <f t="shared" si="626"/>
        <v>0</v>
      </c>
      <c r="AZ365" s="67">
        <f t="shared" si="627"/>
        <v>1832.8</v>
      </c>
      <c r="BA365" s="66"/>
      <c r="BB365" s="68">
        <f t="shared" si="628"/>
        <v>0</v>
      </c>
      <c r="BC365" s="67">
        <f t="shared" si="629"/>
        <v>2791.8</v>
      </c>
      <c r="BD365" s="66"/>
      <c r="BE365" s="68">
        <f t="shared" si="630"/>
        <v>0</v>
      </c>
      <c r="BF365" s="67">
        <f t="shared" si="631"/>
        <v>97.800000000000352</v>
      </c>
      <c r="BG365" s="66"/>
      <c r="BH365" s="68">
        <f t="shared" si="701"/>
        <v>0</v>
      </c>
      <c r="BI365" s="67">
        <f t="shared" si="696"/>
        <v>3910.2000000000025</v>
      </c>
      <c r="BJ365" s="66"/>
      <c r="BK365" s="68">
        <f t="shared" si="676"/>
        <v>0</v>
      </c>
      <c r="BL365" s="67">
        <f t="shared" si="633"/>
        <v>5278.8</v>
      </c>
      <c r="BM365" s="66"/>
      <c r="BN365" s="68">
        <f t="shared" si="634"/>
        <v>0</v>
      </c>
      <c r="BO365" s="67">
        <f t="shared" si="635"/>
        <v>5536.9000000000005</v>
      </c>
      <c r="BP365" s="66"/>
      <c r="BQ365" s="68">
        <f t="shared" si="636"/>
        <v>0</v>
      </c>
      <c r="BR365" s="67">
        <f t="shared" si="637"/>
        <v>11290.799999999994</v>
      </c>
      <c r="BS365" s="66"/>
      <c r="BT365" s="66">
        <f t="shared" si="659"/>
        <v>0</v>
      </c>
      <c r="BU365" s="67">
        <f t="shared" si="702"/>
        <v>49769</v>
      </c>
      <c r="BV365" s="66"/>
      <c r="BW365" s="66">
        <f t="shared" si="660"/>
        <v>0</v>
      </c>
      <c r="BX365" s="67">
        <f t="shared" si="706"/>
        <v>78793</v>
      </c>
      <c r="BY365" s="66"/>
      <c r="BZ365" s="66">
        <f t="shared" si="662"/>
        <v>0</v>
      </c>
      <c r="CA365" s="67">
        <f t="shared" si="703"/>
        <v>43843</v>
      </c>
      <c r="CB365" s="66"/>
      <c r="CC365" s="66">
        <f t="shared" si="638"/>
        <v>0</v>
      </c>
      <c r="CD365" s="67">
        <f t="shared" si="583"/>
        <v>408.19999999999982</v>
      </c>
      <c r="CE365" s="66"/>
      <c r="CF365" s="66">
        <f t="shared" si="639"/>
        <v>0</v>
      </c>
      <c r="CG365" s="67">
        <f t="shared" si="640"/>
        <v>6982.9</v>
      </c>
      <c r="CH365" s="66"/>
      <c r="CI365" s="66">
        <f t="shared" si="602"/>
        <v>0</v>
      </c>
      <c r="CJ365" s="67">
        <f t="shared" si="641"/>
        <v>8750</v>
      </c>
      <c r="CK365" s="66"/>
      <c r="CL365" s="68">
        <f t="shared" si="642"/>
        <v>0</v>
      </c>
      <c r="CM365" s="79">
        <f t="shared" si="643"/>
        <v>4864</v>
      </c>
      <c r="CN365" s="66"/>
      <c r="CO365" s="68">
        <f t="shared" si="678"/>
        <v>0</v>
      </c>
      <c r="CP365" s="79">
        <f t="shared" si="644"/>
        <v>3955</v>
      </c>
      <c r="CQ365" s="66"/>
      <c r="CR365" s="140">
        <f t="shared" si="679"/>
        <v>0</v>
      </c>
      <c r="CS365" s="79">
        <f t="shared" si="571"/>
        <v>6656</v>
      </c>
      <c r="CT365" s="66"/>
      <c r="CU365" s="68">
        <f t="shared" si="680"/>
        <v>0</v>
      </c>
      <c r="CV365" s="79">
        <f t="shared" si="645"/>
        <v>7769</v>
      </c>
      <c r="CW365" s="66"/>
      <c r="CX365" s="66">
        <f t="shared" si="681"/>
        <v>0</v>
      </c>
      <c r="CY365" s="40">
        <f t="shared" si="710"/>
        <v>6582</v>
      </c>
      <c r="CZ365" s="65"/>
      <c r="DA365" s="66">
        <f t="shared" si="646"/>
        <v>0</v>
      </c>
      <c r="DB365" s="67">
        <f t="shared" si="682"/>
        <v>83242</v>
      </c>
      <c r="DC365" s="66"/>
      <c r="DD365" s="66">
        <f t="shared" si="647"/>
        <v>0</v>
      </c>
      <c r="DE365" s="67">
        <f t="shared" si="683"/>
        <v>80013</v>
      </c>
      <c r="DF365" s="66"/>
      <c r="DG365" s="69">
        <f t="shared" si="684"/>
        <v>0</v>
      </c>
      <c r="DH365" s="67">
        <f t="shared" si="705"/>
        <v>119934</v>
      </c>
      <c r="DI365" s="66"/>
      <c r="DJ365" s="66">
        <f t="shared" si="685"/>
        <v>0</v>
      </c>
      <c r="DK365" s="67">
        <f t="shared" si="649"/>
        <v>2205</v>
      </c>
      <c r="DL365" s="210"/>
      <c r="DM365" s="206">
        <f t="shared" si="686"/>
        <v>0</v>
      </c>
      <c r="DN365" s="25">
        <f t="shared" si="607"/>
        <v>0</v>
      </c>
      <c r="DO365" s="5"/>
      <c r="DP365" s="43">
        <f t="shared" si="687"/>
        <v>0</v>
      </c>
      <c r="DQ365" s="27">
        <f t="shared" si="650"/>
        <v>7022.5</v>
      </c>
      <c r="DR365" s="5"/>
      <c r="DS365" s="43">
        <f t="shared" si="688"/>
        <v>0</v>
      </c>
      <c r="DT365" s="27">
        <f t="shared" si="651"/>
        <v>4846</v>
      </c>
      <c r="DU365" s="5"/>
      <c r="DV365" s="43">
        <f t="shared" si="689"/>
        <v>0</v>
      </c>
      <c r="DW365" s="27">
        <f t="shared" si="652"/>
        <v>4835</v>
      </c>
      <c r="DX365" s="5"/>
      <c r="DY365" s="22">
        <f t="shared" si="690"/>
        <v>0</v>
      </c>
      <c r="DZ365" s="25">
        <f t="shared" si="653"/>
        <v>523</v>
      </c>
      <c r="EA365" s="22"/>
      <c r="EB365" s="22">
        <f t="shared" si="691"/>
        <v>0</v>
      </c>
      <c r="EC365" s="28">
        <f t="shared" si="654"/>
        <v>369</v>
      </c>
      <c r="ED365" s="5"/>
      <c r="EE365" s="43">
        <f t="shared" si="692"/>
        <v>0</v>
      </c>
      <c r="EF365" s="27">
        <f t="shared" si="655"/>
        <v>4769</v>
      </c>
      <c r="EG365" s="66"/>
      <c r="EH365" s="66">
        <f t="shared" si="693"/>
        <v>0</v>
      </c>
      <c r="EI365" s="67">
        <f t="shared" si="656"/>
        <v>24217</v>
      </c>
      <c r="EJ365" s="66"/>
      <c r="EK365" s="66">
        <f t="shared" si="694"/>
        <v>0</v>
      </c>
      <c r="EL365" s="67">
        <f t="shared" si="657"/>
        <v>22847</v>
      </c>
      <c r="EM365" s="110">
        <f t="shared" si="695"/>
        <v>156537.525131</v>
      </c>
    </row>
    <row r="366" spans="1:143" s="35" customFormat="1" ht="11.25" customHeight="1" x14ac:dyDescent="0.25">
      <c r="A366" s="170">
        <v>46067</v>
      </c>
      <c r="B366" s="195"/>
      <c r="C366" s="174">
        <v>8004952589</v>
      </c>
      <c r="D366" s="13" t="s">
        <v>127</v>
      </c>
      <c r="E366" s="14">
        <v>105</v>
      </c>
      <c r="F366" s="15">
        <v>3</v>
      </c>
      <c r="G366" s="16">
        <v>191516031081</v>
      </c>
      <c r="H366" s="66"/>
      <c r="I366" s="41">
        <f t="shared" si="590"/>
        <v>210</v>
      </c>
      <c r="J366" s="48">
        <f t="shared" si="708"/>
        <v>147013</v>
      </c>
      <c r="K366" s="66"/>
      <c r="L366" s="41">
        <f t="shared" si="574"/>
        <v>210</v>
      </c>
      <c r="M366" s="48">
        <f>M365+K366-L366</f>
        <v>243654</v>
      </c>
      <c r="N366" s="66"/>
      <c r="O366" s="41">
        <f t="shared" si="591"/>
        <v>210</v>
      </c>
      <c r="P366" s="48">
        <f>P365+N366-O366</f>
        <v>140623</v>
      </c>
      <c r="Q366" s="66"/>
      <c r="R366" s="66">
        <f t="shared" si="592"/>
        <v>210</v>
      </c>
      <c r="S366" s="67">
        <f t="shared" si="709"/>
        <v>102510</v>
      </c>
      <c r="T366" s="66"/>
      <c r="U366" s="66">
        <f t="shared" si="615"/>
        <v>0</v>
      </c>
      <c r="V366" s="67">
        <f t="shared" si="616"/>
        <v>84369.200000000012</v>
      </c>
      <c r="W366" s="136"/>
      <c r="X366" s="69">
        <f t="shared" si="593"/>
        <v>0</v>
      </c>
      <c r="Y366" s="67">
        <f t="shared" si="704"/>
        <v>8674.2999999999993</v>
      </c>
      <c r="Z366" s="66"/>
      <c r="AA366" s="68">
        <f t="shared" si="670"/>
        <v>0</v>
      </c>
      <c r="AB366" s="67">
        <f t="shared" si="617"/>
        <v>2263.5</v>
      </c>
      <c r="AC366" s="66"/>
      <c r="AD366" s="66">
        <f t="shared" si="671"/>
        <v>0</v>
      </c>
      <c r="AE366" s="67">
        <f t="shared" si="618"/>
        <v>1291.1999999999998</v>
      </c>
      <c r="AF366" s="66"/>
      <c r="AG366" s="78">
        <f t="shared" si="672"/>
        <v>325.5</v>
      </c>
      <c r="AH366" s="79">
        <f t="shared" si="619"/>
        <v>4900.7999999999993</v>
      </c>
      <c r="AI366" s="66"/>
      <c r="AJ366" s="68">
        <f t="shared" si="673"/>
        <v>0</v>
      </c>
      <c r="AK366" s="67">
        <f t="shared" si="620"/>
        <v>9023</v>
      </c>
      <c r="AL366" s="66"/>
      <c r="AM366" s="68">
        <f t="shared" si="674"/>
        <v>0</v>
      </c>
      <c r="AN366" s="67">
        <f t="shared" si="621"/>
        <v>15267.099999999999</v>
      </c>
      <c r="AO366" s="66"/>
      <c r="AP366" s="68">
        <f t="shared" si="597"/>
        <v>0</v>
      </c>
      <c r="AQ366" s="67">
        <f t="shared" si="707"/>
        <v>3247.3999999999996</v>
      </c>
      <c r="AR366" s="66"/>
      <c r="AS366" s="68">
        <f t="shared" si="675"/>
        <v>0</v>
      </c>
      <c r="AT366" s="67">
        <f t="shared" si="623"/>
        <v>3085.6000000000004</v>
      </c>
      <c r="AU366" s="66"/>
      <c r="AV366" s="66">
        <f t="shared" si="624"/>
        <v>0</v>
      </c>
      <c r="AW366" s="42">
        <f t="shared" si="625"/>
        <v>5296.8000000000011</v>
      </c>
      <c r="AX366" s="66"/>
      <c r="AY366" s="66">
        <f t="shared" si="626"/>
        <v>0</v>
      </c>
      <c r="AZ366" s="67">
        <f t="shared" si="627"/>
        <v>1832.8</v>
      </c>
      <c r="BA366" s="66"/>
      <c r="BB366" s="68">
        <f t="shared" si="628"/>
        <v>0</v>
      </c>
      <c r="BC366" s="67">
        <f t="shared" si="629"/>
        <v>2791.8</v>
      </c>
      <c r="BD366" s="66"/>
      <c r="BE366" s="68">
        <f t="shared" si="630"/>
        <v>0</v>
      </c>
      <c r="BF366" s="67">
        <f t="shared" si="631"/>
        <v>97.800000000000352</v>
      </c>
      <c r="BG366" s="66"/>
      <c r="BH366" s="68">
        <f t="shared" si="701"/>
        <v>0</v>
      </c>
      <c r="BI366" s="67">
        <f t="shared" si="696"/>
        <v>3910.2000000000025</v>
      </c>
      <c r="BJ366" s="66"/>
      <c r="BK366" s="68">
        <f t="shared" si="676"/>
        <v>0</v>
      </c>
      <c r="BL366" s="67">
        <f t="shared" si="633"/>
        <v>5278.8</v>
      </c>
      <c r="BM366" s="66"/>
      <c r="BN366" s="68">
        <f t="shared" si="634"/>
        <v>0</v>
      </c>
      <c r="BO366" s="67">
        <f t="shared" si="635"/>
        <v>5536.9000000000005</v>
      </c>
      <c r="BP366" s="66"/>
      <c r="BQ366" s="68">
        <f t="shared" si="636"/>
        <v>0</v>
      </c>
      <c r="BR366" s="67">
        <f t="shared" si="637"/>
        <v>11290.799999999994</v>
      </c>
      <c r="BS366" s="66"/>
      <c r="BT366" s="66">
        <f t="shared" si="659"/>
        <v>0</v>
      </c>
      <c r="BU366" s="67">
        <f t="shared" si="702"/>
        <v>49769</v>
      </c>
      <c r="BV366" s="66"/>
      <c r="BW366" s="66">
        <f t="shared" si="660"/>
        <v>0</v>
      </c>
      <c r="BX366" s="67">
        <f t="shared" si="706"/>
        <v>78793</v>
      </c>
      <c r="BY366" s="66"/>
      <c r="BZ366" s="66">
        <f t="shared" si="662"/>
        <v>0</v>
      </c>
      <c r="CA366" s="67">
        <f t="shared" si="703"/>
        <v>43843</v>
      </c>
      <c r="CB366" s="66"/>
      <c r="CC366" s="66">
        <f t="shared" si="638"/>
        <v>0</v>
      </c>
      <c r="CD366" s="67">
        <f t="shared" si="583"/>
        <v>408.19999999999982</v>
      </c>
      <c r="CE366" s="66"/>
      <c r="CF366" s="66">
        <f t="shared" si="639"/>
        <v>0</v>
      </c>
      <c r="CG366" s="67">
        <f t="shared" si="640"/>
        <v>6982.9</v>
      </c>
      <c r="CH366" s="66"/>
      <c r="CI366" s="66">
        <f t="shared" si="602"/>
        <v>0</v>
      </c>
      <c r="CJ366" s="67">
        <f t="shared" si="641"/>
        <v>8750</v>
      </c>
      <c r="CK366" s="66"/>
      <c r="CL366" s="68">
        <f t="shared" si="642"/>
        <v>0</v>
      </c>
      <c r="CM366" s="79">
        <f t="shared" si="643"/>
        <v>4864</v>
      </c>
      <c r="CN366" s="66"/>
      <c r="CO366" s="68">
        <f t="shared" si="678"/>
        <v>0</v>
      </c>
      <c r="CP366" s="79">
        <f t="shared" si="644"/>
        <v>3955</v>
      </c>
      <c r="CQ366" s="66"/>
      <c r="CR366" s="140">
        <f t="shared" si="679"/>
        <v>0</v>
      </c>
      <c r="CS366" s="79">
        <f t="shared" si="571"/>
        <v>6656</v>
      </c>
      <c r="CT366" s="66"/>
      <c r="CU366" s="68">
        <f t="shared" si="680"/>
        <v>0</v>
      </c>
      <c r="CV366" s="79">
        <f t="shared" si="645"/>
        <v>7769</v>
      </c>
      <c r="CW366" s="66"/>
      <c r="CX366" s="66">
        <f t="shared" si="681"/>
        <v>0</v>
      </c>
      <c r="CY366" s="40">
        <f t="shared" si="710"/>
        <v>6582</v>
      </c>
      <c r="CZ366" s="65"/>
      <c r="DA366" s="66">
        <f t="shared" si="646"/>
        <v>0</v>
      </c>
      <c r="DB366" s="67">
        <f t="shared" si="682"/>
        <v>83242</v>
      </c>
      <c r="DC366" s="66"/>
      <c r="DD366" s="66">
        <f t="shared" si="647"/>
        <v>0</v>
      </c>
      <c r="DE366" s="67">
        <f t="shared" si="683"/>
        <v>80013</v>
      </c>
      <c r="DF366" s="66"/>
      <c r="DG366" s="69">
        <f t="shared" si="684"/>
        <v>0</v>
      </c>
      <c r="DH366" s="67">
        <f t="shared" si="705"/>
        <v>119934</v>
      </c>
      <c r="DI366" s="66"/>
      <c r="DJ366" s="66">
        <f t="shared" si="685"/>
        <v>0</v>
      </c>
      <c r="DK366" s="67">
        <f t="shared" si="649"/>
        <v>2205</v>
      </c>
      <c r="DL366" s="210"/>
      <c r="DM366" s="206">
        <f t="shared" si="686"/>
        <v>0</v>
      </c>
      <c r="DN366" s="25">
        <f t="shared" si="607"/>
        <v>0</v>
      </c>
      <c r="DO366" s="5"/>
      <c r="DP366" s="43">
        <f t="shared" si="687"/>
        <v>0</v>
      </c>
      <c r="DQ366" s="27">
        <f t="shared" si="650"/>
        <v>7022.5</v>
      </c>
      <c r="DR366" s="5"/>
      <c r="DS366" s="43">
        <f t="shared" si="688"/>
        <v>0</v>
      </c>
      <c r="DT366" s="27">
        <f t="shared" si="651"/>
        <v>4846</v>
      </c>
      <c r="DU366" s="5"/>
      <c r="DV366" s="43">
        <f t="shared" si="689"/>
        <v>0</v>
      </c>
      <c r="DW366" s="27">
        <f t="shared" si="652"/>
        <v>4835</v>
      </c>
      <c r="DX366" s="5"/>
      <c r="DY366" s="22">
        <f t="shared" si="690"/>
        <v>0</v>
      </c>
      <c r="DZ366" s="25">
        <f t="shared" si="653"/>
        <v>523</v>
      </c>
      <c r="EA366" s="22"/>
      <c r="EB366" s="22">
        <f t="shared" si="691"/>
        <v>0</v>
      </c>
      <c r="EC366" s="28">
        <f t="shared" si="654"/>
        <v>369</v>
      </c>
      <c r="ED366" s="5"/>
      <c r="EE366" s="43">
        <f t="shared" si="692"/>
        <v>0</v>
      </c>
      <c r="EF366" s="27">
        <f t="shared" si="655"/>
        <v>4769</v>
      </c>
      <c r="EG366" s="66"/>
      <c r="EH366" s="66">
        <f t="shared" si="693"/>
        <v>0</v>
      </c>
      <c r="EI366" s="67">
        <f t="shared" si="656"/>
        <v>24217</v>
      </c>
      <c r="EJ366" s="66"/>
      <c r="EK366" s="66">
        <f t="shared" si="694"/>
        <v>0</v>
      </c>
      <c r="EL366" s="67">
        <f t="shared" si="657"/>
        <v>22847</v>
      </c>
      <c r="EM366" s="110">
        <f t="shared" si="695"/>
        <v>156384.65713100001</v>
      </c>
    </row>
    <row r="367" spans="1:143" s="35" customFormat="1" ht="11.25" customHeight="1" x14ac:dyDescent="0.25">
      <c r="A367" s="170">
        <v>46067</v>
      </c>
      <c r="B367" s="195"/>
      <c r="C367" s="174">
        <v>8004952591</v>
      </c>
      <c r="D367" s="13" t="s">
        <v>264</v>
      </c>
      <c r="E367" s="14">
        <v>150</v>
      </c>
      <c r="F367" s="15">
        <v>1</v>
      </c>
      <c r="G367" s="16">
        <v>191516032187</v>
      </c>
      <c r="H367" s="66"/>
      <c r="I367" s="41">
        <f t="shared" si="590"/>
        <v>300</v>
      </c>
      <c r="J367" s="48">
        <f t="shared" si="708"/>
        <v>146713</v>
      </c>
      <c r="K367" s="66"/>
      <c r="L367" s="41">
        <f t="shared" si="574"/>
        <v>300</v>
      </c>
      <c r="M367" s="48">
        <f>M366+K367-L367</f>
        <v>243354</v>
      </c>
      <c r="N367" s="66"/>
      <c r="O367" s="41">
        <f t="shared" si="591"/>
        <v>300</v>
      </c>
      <c r="P367" s="48">
        <f>P366+N367-O367</f>
        <v>140323</v>
      </c>
      <c r="Q367" s="66"/>
      <c r="R367" s="66">
        <f t="shared" si="592"/>
        <v>300</v>
      </c>
      <c r="S367" s="67">
        <f t="shared" si="709"/>
        <v>102210</v>
      </c>
      <c r="T367" s="66"/>
      <c r="U367" s="66">
        <f t="shared" si="615"/>
        <v>0</v>
      </c>
      <c r="V367" s="67">
        <f t="shared" si="616"/>
        <v>84369.200000000012</v>
      </c>
      <c r="W367" s="136"/>
      <c r="X367" s="69">
        <f t="shared" si="593"/>
        <v>0</v>
      </c>
      <c r="Y367" s="67">
        <f t="shared" si="704"/>
        <v>8674.2999999999993</v>
      </c>
      <c r="Z367" s="66"/>
      <c r="AA367" s="68">
        <f t="shared" si="670"/>
        <v>0</v>
      </c>
      <c r="AB367" s="67">
        <f t="shared" si="617"/>
        <v>2263.5</v>
      </c>
      <c r="AC367" s="66"/>
      <c r="AD367" s="66">
        <f t="shared" si="671"/>
        <v>0</v>
      </c>
      <c r="AE367" s="67">
        <f t="shared" si="618"/>
        <v>1291.1999999999998</v>
      </c>
      <c r="AF367" s="66"/>
      <c r="AG367" s="78">
        <f t="shared" si="672"/>
        <v>0</v>
      </c>
      <c r="AH367" s="79">
        <f t="shared" si="619"/>
        <v>4900.7999999999993</v>
      </c>
      <c r="AI367" s="66"/>
      <c r="AJ367" s="68">
        <f t="shared" si="673"/>
        <v>0</v>
      </c>
      <c r="AK367" s="67">
        <f t="shared" si="620"/>
        <v>9023</v>
      </c>
      <c r="AL367" s="66"/>
      <c r="AM367" s="68">
        <f t="shared" si="674"/>
        <v>0</v>
      </c>
      <c r="AN367" s="67">
        <f t="shared" si="621"/>
        <v>15267.099999999999</v>
      </c>
      <c r="AO367" s="66"/>
      <c r="AP367" s="68">
        <f t="shared" si="597"/>
        <v>165</v>
      </c>
      <c r="AQ367" s="67">
        <f t="shared" si="707"/>
        <v>3082.3999999999996</v>
      </c>
      <c r="AR367" s="66"/>
      <c r="AS367" s="68">
        <f t="shared" si="675"/>
        <v>0</v>
      </c>
      <c r="AT367" s="67">
        <f t="shared" si="623"/>
        <v>3085.6000000000004</v>
      </c>
      <c r="AU367" s="66"/>
      <c r="AV367" s="66">
        <f t="shared" si="624"/>
        <v>0</v>
      </c>
      <c r="AW367" s="42">
        <f t="shared" si="625"/>
        <v>5296.8000000000011</v>
      </c>
      <c r="AX367" s="66"/>
      <c r="AY367" s="66">
        <f t="shared" si="626"/>
        <v>0</v>
      </c>
      <c r="AZ367" s="67">
        <f t="shared" si="627"/>
        <v>1832.8</v>
      </c>
      <c r="BA367" s="66"/>
      <c r="BB367" s="68">
        <f t="shared" si="628"/>
        <v>0</v>
      </c>
      <c r="BC367" s="67">
        <f t="shared" si="629"/>
        <v>2791.8</v>
      </c>
      <c r="BD367" s="66"/>
      <c r="BE367" s="68">
        <f t="shared" si="630"/>
        <v>0</v>
      </c>
      <c r="BF367" s="67">
        <f t="shared" si="631"/>
        <v>97.800000000000352</v>
      </c>
      <c r="BG367" s="66"/>
      <c r="BH367" s="68">
        <f t="shared" si="701"/>
        <v>0</v>
      </c>
      <c r="BI367" s="67">
        <f t="shared" si="696"/>
        <v>3910.2000000000025</v>
      </c>
      <c r="BJ367" s="66"/>
      <c r="BK367" s="68">
        <f t="shared" si="676"/>
        <v>0</v>
      </c>
      <c r="BL367" s="67">
        <f t="shared" si="633"/>
        <v>5278.8</v>
      </c>
      <c r="BM367" s="66"/>
      <c r="BN367" s="68">
        <f t="shared" si="634"/>
        <v>0</v>
      </c>
      <c r="BO367" s="67">
        <f t="shared" si="635"/>
        <v>5536.9000000000005</v>
      </c>
      <c r="BP367" s="66"/>
      <c r="BQ367" s="68">
        <f t="shared" si="636"/>
        <v>0</v>
      </c>
      <c r="BR367" s="67">
        <f t="shared" si="637"/>
        <v>11290.799999999994</v>
      </c>
      <c r="BS367" s="66"/>
      <c r="BT367" s="66">
        <f t="shared" si="659"/>
        <v>0</v>
      </c>
      <c r="BU367" s="67">
        <f t="shared" si="702"/>
        <v>49769</v>
      </c>
      <c r="BV367" s="66"/>
      <c r="BW367" s="66">
        <f t="shared" si="660"/>
        <v>0</v>
      </c>
      <c r="BX367" s="67">
        <f t="shared" si="706"/>
        <v>78793</v>
      </c>
      <c r="BY367" s="66"/>
      <c r="BZ367" s="66">
        <f t="shared" si="662"/>
        <v>0</v>
      </c>
      <c r="CA367" s="67">
        <f t="shared" si="703"/>
        <v>43843</v>
      </c>
      <c r="CB367" s="66"/>
      <c r="CC367" s="66">
        <f t="shared" si="638"/>
        <v>0</v>
      </c>
      <c r="CD367" s="67">
        <f t="shared" si="583"/>
        <v>408.19999999999982</v>
      </c>
      <c r="CE367" s="66"/>
      <c r="CF367" s="66">
        <f t="shared" si="639"/>
        <v>0</v>
      </c>
      <c r="CG367" s="67">
        <f t="shared" si="640"/>
        <v>6982.9</v>
      </c>
      <c r="CH367" s="66"/>
      <c r="CI367" s="66">
        <f t="shared" si="602"/>
        <v>0</v>
      </c>
      <c r="CJ367" s="67">
        <f t="shared" si="641"/>
        <v>8750</v>
      </c>
      <c r="CK367" s="66"/>
      <c r="CL367" s="68">
        <f t="shared" si="642"/>
        <v>0</v>
      </c>
      <c r="CM367" s="79">
        <f t="shared" si="643"/>
        <v>4864</v>
      </c>
      <c r="CN367" s="66"/>
      <c r="CO367" s="68">
        <f t="shared" si="678"/>
        <v>0</v>
      </c>
      <c r="CP367" s="79">
        <f t="shared" si="644"/>
        <v>3955</v>
      </c>
      <c r="CQ367" s="66"/>
      <c r="CR367" s="140">
        <f t="shared" si="679"/>
        <v>0</v>
      </c>
      <c r="CS367" s="79">
        <f t="shared" si="571"/>
        <v>6656</v>
      </c>
      <c r="CT367" s="66"/>
      <c r="CU367" s="68">
        <f t="shared" si="680"/>
        <v>0</v>
      </c>
      <c r="CV367" s="79">
        <f t="shared" si="645"/>
        <v>7769</v>
      </c>
      <c r="CW367" s="66"/>
      <c r="CX367" s="66">
        <f t="shared" si="681"/>
        <v>0</v>
      </c>
      <c r="CY367" s="40">
        <f t="shared" si="710"/>
        <v>6582</v>
      </c>
      <c r="CZ367" s="65"/>
      <c r="DA367" s="66">
        <f t="shared" si="646"/>
        <v>0</v>
      </c>
      <c r="DB367" s="67">
        <f t="shared" si="682"/>
        <v>83242</v>
      </c>
      <c r="DC367" s="66"/>
      <c r="DD367" s="66">
        <f t="shared" si="647"/>
        <v>0</v>
      </c>
      <c r="DE367" s="67">
        <f t="shared" si="683"/>
        <v>80013</v>
      </c>
      <c r="DF367" s="66"/>
      <c r="DG367" s="69">
        <f t="shared" si="684"/>
        <v>0</v>
      </c>
      <c r="DH367" s="67">
        <f t="shared" si="705"/>
        <v>119934</v>
      </c>
      <c r="DI367" s="66"/>
      <c r="DJ367" s="66">
        <f t="shared" si="685"/>
        <v>0</v>
      </c>
      <c r="DK367" s="67">
        <f t="shared" si="649"/>
        <v>2205</v>
      </c>
      <c r="DL367" s="210"/>
      <c r="DM367" s="206">
        <f t="shared" si="686"/>
        <v>0</v>
      </c>
      <c r="DN367" s="25">
        <f t="shared" si="607"/>
        <v>0</v>
      </c>
      <c r="DO367" s="5"/>
      <c r="DP367" s="43">
        <f t="shared" si="687"/>
        <v>0</v>
      </c>
      <c r="DQ367" s="27">
        <f t="shared" si="650"/>
        <v>7022.5</v>
      </c>
      <c r="DR367" s="5"/>
      <c r="DS367" s="43">
        <f t="shared" si="688"/>
        <v>0</v>
      </c>
      <c r="DT367" s="27">
        <f t="shared" si="651"/>
        <v>4846</v>
      </c>
      <c r="DU367" s="5"/>
      <c r="DV367" s="43">
        <f t="shared" si="689"/>
        <v>0</v>
      </c>
      <c r="DW367" s="27">
        <f t="shared" si="652"/>
        <v>4835</v>
      </c>
      <c r="DX367" s="5"/>
      <c r="DY367" s="22">
        <f t="shared" si="690"/>
        <v>0</v>
      </c>
      <c r="DZ367" s="25">
        <f t="shared" si="653"/>
        <v>523</v>
      </c>
      <c r="EA367" s="22"/>
      <c r="EB367" s="22">
        <f t="shared" si="691"/>
        <v>0</v>
      </c>
      <c r="EC367" s="28">
        <f t="shared" si="654"/>
        <v>369</v>
      </c>
      <c r="ED367" s="5"/>
      <c r="EE367" s="43">
        <f t="shared" si="692"/>
        <v>0</v>
      </c>
      <c r="EF367" s="27">
        <f t="shared" si="655"/>
        <v>4769</v>
      </c>
      <c r="EG367" s="66"/>
      <c r="EH367" s="66">
        <f t="shared" si="693"/>
        <v>0</v>
      </c>
      <c r="EI367" s="67">
        <f t="shared" si="656"/>
        <v>24217</v>
      </c>
      <c r="EJ367" s="66"/>
      <c r="EK367" s="66">
        <f t="shared" si="694"/>
        <v>0</v>
      </c>
      <c r="EL367" s="67">
        <f t="shared" si="657"/>
        <v>22847</v>
      </c>
      <c r="EM367" s="110">
        <f t="shared" si="695"/>
        <v>156343.853531</v>
      </c>
    </row>
    <row r="368" spans="1:143" s="35" customFormat="1" ht="11.25" customHeight="1" x14ac:dyDescent="0.25">
      <c r="A368" s="170">
        <v>46067</v>
      </c>
      <c r="B368" s="195"/>
      <c r="C368" s="174">
        <v>8004952599</v>
      </c>
      <c r="D368" s="13" t="s">
        <v>265</v>
      </c>
      <c r="E368" s="14">
        <v>15</v>
      </c>
      <c r="F368" s="15">
        <v>4.5</v>
      </c>
      <c r="G368" s="16"/>
      <c r="H368" s="66"/>
      <c r="I368" s="41">
        <f t="shared" si="590"/>
        <v>0</v>
      </c>
      <c r="J368" s="48">
        <f>J367+H368-I368-30</f>
        <v>146683</v>
      </c>
      <c r="K368" s="66"/>
      <c r="L368" s="41">
        <f t="shared" si="574"/>
        <v>0</v>
      </c>
      <c r="M368" s="48">
        <f>M367+K368-L368-30</f>
        <v>243324</v>
      </c>
      <c r="N368" s="66"/>
      <c r="O368" s="41">
        <f t="shared" si="591"/>
        <v>0</v>
      </c>
      <c r="P368" s="48">
        <f>P367+N368-O368-30</f>
        <v>140293</v>
      </c>
      <c r="Q368" s="66"/>
      <c r="R368" s="66">
        <f t="shared" si="592"/>
        <v>0</v>
      </c>
      <c r="S368" s="67">
        <f>S367+Q368-R368-30</f>
        <v>102180</v>
      </c>
      <c r="T368" s="66"/>
      <c r="U368" s="66">
        <f t="shared" si="615"/>
        <v>0</v>
      </c>
      <c r="V368" s="67">
        <f t="shared" si="616"/>
        <v>84369.200000000012</v>
      </c>
      <c r="W368" s="136"/>
      <c r="X368" s="69">
        <f t="shared" si="593"/>
        <v>0</v>
      </c>
      <c r="Y368" s="67">
        <f>Y367+W368-X368-69</f>
        <v>8605.2999999999993</v>
      </c>
      <c r="Z368" s="66"/>
      <c r="AA368" s="68">
        <f t="shared" si="670"/>
        <v>0</v>
      </c>
      <c r="AB368" s="67">
        <f t="shared" si="617"/>
        <v>2263.5</v>
      </c>
      <c r="AC368" s="66"/>
      <c r="AD368" s="66">
        <f t="shared" si="671"/>
        <v>0</v>
      </c>
      <c r="AE368" s="67">
        <f t="shared" si="618"/>
        <v>1291.1999999999998</v>
      </c>
      <c r="AF368" s="66"/>
      <c r="AG368" s="78">
        <f t="shared" si="672"/>
        <v>0</v>
      </c>
      <c r="AH368" s="79">
        <f t="shared" si="619"/>
        <v>4900.7999999999993</v>
      </c>
      <c r="AI368" s="66"/>
      <c r="AJ368" s="68">
        <f t="shared" si="673"/>
        <v>0</v>
      </c>
      <c r="AK368" s="67">
        <f t="shared" si="620"/>
        <v>9023</v>
      </c>
      <c r="AL368" s="66"/>
      <c r="AM368" s="68">
        <f t="shared" si="674"/>
        <v>0</v>
      </c>
      <c r="AN368" s="67">
        <f t="shared" si="621"/>
        <v>15267.099999999999</v>
      </c>
      <c r="AO368" s="66"/>
      <c r="AP368" s="68">
        <f t="shared" si="597"/>
        <v>0</v>
      </c>
      <c r="AQ368" s="67">
        <f t="shared" si="707"/>
        <v>3082.3999999999996</v>
      </c>
      <c r="AR368" s="66"/>
      <c r="AS368" s="68">
        <f t="shared" si="675"/>
        <v>0</v>
      </c>
      <c r="AT368" s="67">
        <f t="shared" si="623"/>
        <v>3085.6000000000004</v>
      </c>
      <c r="AU368" s="66"/>
      <c r="AV368" s="66">
        <f t="shared" si="624"/>
        <v>0</v>
      </c>
      <c r="AW368" s="42">
        <f t="shared" si="625"/>
        <v>5296.8000000000011</v>
      </c>
      <c r="AX368" s="66"/>
      <c r="AY368" s="66">
        <f t="shared" si="626"/>
        <v>0</v>
      </c>
      <c r="AZ368" s="67">
        <f t="shared" si="627"/>
        <v>1832.8</v>
      </c>
      <c r="BA368" s="66"/>
      <c r="BB368" s="68">
        <f t="shared" si="628"/>
        <v>0</v>
      </c>
      <c r="BC368" s="67">
        <f t="shared" si="629"/>
        <v>2791.8</v>
      </c>
      <c r="BD368" s="66"/>
      <c r="BE368" s="68">
        <f t="shared" si="630"/>
        <v>0</v>
      </c>
      <c r="BF368" s="67">
        <f t="shared" si="631"/>
        <v>97.800000000000352</v>
      </c>
      <c r="BG368" s="66"/>
      <c r="BH368" s="68">
        <f t="shared" si="701"/>
        <v>0</v>
      </c>
      <c r="BI368" s="67">
        <f t="shared" si="696"/>
        <v>3910.2000000000025</v>
      </c>
      <c r="BJ368" s="66"/>
      <c r="BK368" s="68">
        <f t="shared" si="676"/>
        <v>0</v>
      </c>
      <c r="BL368" s="67">
        <f t="shared" si="633"/>
        <v>5278.8</v>
      </c>
      <c r="BM368" s="66"/>
      <c r="BN368" s="68">
        <f t="shared" si="634"/>
        <v>0</v>
      </c>
      <c r="BO368" s="67">
        <f t="shared" si="635"/>
        <v>5536.9000000000005</v>
      </c>
      <c r="BP368" s="66"/>
      <c r="BQ368" s="68">
        <f t="shared" si="636"/>
        <v>0</v>
      </c>
      <c r="BR368" s="67">
        <f t="shared" si="637"/>
        <v>11290.799999999994</v>
      </c>
      <c r="BS368" s="66"/>
      <c r="BT368" s="66">
        <f t="shared" si="659"/>
        <v>0</v>
      </c>
      <c r="BU368" s="67">
        <f t="shared" si="702"/>
        <v>49769</v>
      </c>
      <c r="BV368" s="66"/>
      <c r="BW368" s="66">
        <f t="shared" si="660"/>
        <v>0</v>
      </c>
      <c r="BX368" s="67">
        <f t="shared" si="706"/>
        <v>78793</v>
      </c>
      <c r="BY368" s="66"/>
      <c r="BZ368" s="66">
        <f t="shared" si="662"/>
        <v>0</v>
      </c>
      <c r="CA368" s="67">
        <f t="shared" si="703"/>
        <v>43843</v>
      </c>
      <c r="CB368" s="66"/>
      <c r="CC368" s="66">
        <f t="shared" si="638"/>
        <v>0</v>
      </c>
      <c r="CD368" s="67">
        <f t="shared" si="583"/>
        <v>408.19999999999982</v>
      </c>
      <c r="CE368" s="66"/>
      <c r="CF368" s="66">
        <f t="shared" si="639"/>
        <v>0</v>
      </c>
      <c r="CG368" s="67">
        <f t="shared" si="640"/>
        <v>6982.9</v>
      </c>
      <c r="CH368" s="66"/>
      <c r="CI368" s="66">
        <f t="shared" si="602"/>
        <v>0</v>
      </c>
      <c r="CJ368" s="67">
        <f t="shared" si="641"/>
        <v>8750</v>
      </c>
      <c r="CK368" s="66"/>
      <c r="CL368" s="68">
        <f t="shared" si="642"/>
        <v>0</v>
      </c>
      <c r="CM368" s="79">
        <f t="shared" si="643"/>
        <v>4864</v>
      </c>
      <c r="CN368" s="66"/>
      <c r="CO368" s="68">
        <f t="shared" si="678"/>
        <v>0</v>
      </c>
      <c r="CP368" s="79">
        <f t="shared" si="644"/>
        <v>3955</v>
      </c>
      <c r="CQ368" s="66"/>
      <c r="CR368" s="140">
        <f t="shared" si="679"/>
        <v>0</v>
      </c>
      <c r="CS368" s="79">
        <f t="shared" si="571"/>
        <v>6656</v>
      </c>
      <c r="CT368" s="66"/>
      <c r="CU368" s="68">
        <f t="shared" si="680"/>
        <v>0</v>
      </c>
      <c r="CV368" s="79">
        <f t="shared" si="645"/>
        <v>7769</v>
      </c>
      <c r="CW368" s="66"/>
      <c r="CX368" s="66">
        <f t="shared" si="681"/>
        <v>0</v>
      </c>
      <c r="CY368" s="40">
        <f t="shared" si="710"/>
        <v>6582</v>
      </c>
      <c r="CZ368" s="65"/>
      <c r="DA368" s="66">
        <f t="shared" si="646"/>
        <v>0</v>
      </c>
      <c r="DB368" s="67">
        <f t="shared" si="682"/>
        <v>83242</v>
      </c>
      <c r="DC368" s="66"/>
      <c r="DD368" s="66">
        <f t="shared" si="647"/>
        <v>0</v>
      </c>
      <c r="DE368" s="67">
        <f t="shared" si="683"/>
        <v>80013</v>
      </c>
      <c r="DF368" s="66"/>
      <c r="DG368" s="69">
        <f t="shared" si="684"/>
        <v>0</v>
      </c>
      <c r="DH368" s="67">
        <f t="shared" si="705"/>
        <v>119934</v>
      </c>
      <c r="DI368" s="66"/>
      <c r="DJ368" s="66">
        <f t="shared" si="685"/>
        <v>0</v>
      </c>
      <c r="DK368" s="67">
        <f t="shared" si="649"/>
        <v>2205</v>
      </c>
      <c r="DL368" s="210"/>
      <c r="DM368" s="206">
        <f t="shared" si="686"/>
        <v>0</v>
      </c>
      <c r="DN368" s="25">
        <f t="shared" si="607"/>
        <v>0</v>
      </c>
      <c r="DO368" s="5"/>
      <c r="DP368" s="43">
        <f t="shared" si="687"/>
        <v>0</v>
      </c>
      <c r="DQ368" s="27">
        <f t="shared" si="650"/>
        <v>7022.5</v>
      </c>
      <c r="DR368" s="5"/>
      <c r="DS368" s="43">
        <f t="shared" si="688"/>
        <v>0</v>
      </c>
      <c r="DT368" s="27">
        <f t="shared" si="651"/>
        <v>4846</v>
      </c>
      <c r="DU368" s="5"/>
      <c r="DV368" s="43">
        <f t="shared" si="689"/>
        <v>0</v>
      </c>
      <c r="DW368" s="27">
        <f t="shared" si="652"/>
        <v>4835</v>
      </c>
      <c r="DX368" s="5"/>
      <c r="DY368" s="22">
        <f t="shared" si="690"/>
        <v>0</v>
      </c>
      <c r="DZ368" s="25">
        <f t="shared" si="653"/>
        <v>523</v>
      </c>
      <c r="EA368" s="22"/>
      <c r="EB368" s="22">
        <f t="shared" si="691"/>
        <v>0</v>
      </c>
      <c r="EC368" s="28">
        <f t="shared" si="654"/>
        <v>369</v>
      </c>
      <c r="ED368" s="5"/>
      <c r="EE368" s="43">
        <f t="shared" si="692"/>
        <v>0</v>
      </c>
      <c r="EF368" s="27">
        <f t="shared" si="655"/>
        <v>4769</v>
      </c>
      <c r="EG368" s="66"/>
      <c r="EH368" s="66">
        <f t="shared" si="693"/>
        <v>0</v>
      </c>
      <c r="EI368" s="67">
        <f t="shared" si="656"/>
        <v>24217</v>
      </c>
      <c r="EJ368" s="66"/>
      <c r="EK368" s="66">
        <f t="shared" si="694"/>
        <v>0</v>
      </c>
      <c r="EL368" s="67">
        <f t="shared" si="657"/>
        <v>22847</v>
      </c>
      <c r="EM368" s="110">
        <f t="shared" si="695"/>
        <v>156225.90473100002</v>
      </c>
    </row>
    <row r="369" spans="1:143" s="35" customFormat="1" ht="11.25" customHeight="1" x14ac:dyDescent="0.25">
      <c r="A369" s="170">
        <v>46067</v>
      </c>
      <c r="B369" s="195"/>
      <c r="C369" s="174">
        <v>8004952600</v>
      </c>
      <c r="D369" s="13" t="s">
        <v>266</v>
      </c>
      <c r="E369" s="14">
        <v>20</v>
      </c>
      <c r="F369" s="15">
        <v>11</v>
      </c>
      <c r="G369" s="16">
        <v>198845163582</v>
      </c>
      <c r="H369" s="66"/>
      <c r="I369" s="41">
        <f t="shared" si="590"/>
        <v>0</v>
      </c>
      <c r="J369" s="48">
        <f>J368+H369-I369-40</f>
        <v>146643</v>
      </c>
      <c r="K369" s="66"/>
      <c r="L369" s="41">
        <f t="shared" si="574"/>
        <v>0</v>
      </c>
      <c r="M369" s="48">
        <f>M368+K369-L369-40</f>
        <v>243284</v>
      </c>
      <c r="N369" s="66"/>
      <c r="O369" s="41">
        <f t="shared" si="591"/>
        <v>0</v>
      </c>
      <c r="P369" s="48">
        <f>P368+N369-O369-40</f>
        <v>140253</v>
      </c>
      <c r="Q369" s="66"/>
      <c r="R369" s="66">
        <f t="shared" si="592"/>
        <v>0</v>
      </c>
      <c r="S369" s="67">
        <f>S368+Q369-R369-40</f>
        <v>102140</v>
      </c>
      <c r="T369" s="66"/>
      <c r="U369" s="66">
        <f t="shared" si="615"/>
        <v>0</v>
      </c>
      <c r="V369" s="67">
        <f t="shared" si="616"/>
        <v>84369.200000000012</v>
      </c>
      <c r="W369" s="136"/>
      <c r="X369" s="69">
        <f t="shared" si="593"/>
        <v>0</v>
      </c>
      <c r="Y369" s="67">
        <f>Y368+W369-X369-222</f>
        <v>8383.2999999999993</v>
      </c>
      <c r="Z369" s="66"/>
      <c r="AA369" s="68">
        <f t="shared" si="670"/>
        <v>0</v>
      </c>
      <c r="AB369" s="67">
        <f t="shared" si="617"/>
        <v>2263.5</v>
      </c>
      <c r="AC369" s="66"/>
      <c r="AD369" s="66">
        <f t="shared" si="671"/>
        <v>0</v>
      </c>
      <c r="AE369" s="67">
        <f t="shared" si="618"/>
        <v>1291.1999999999998</v>
      </c>
      <c r="AF369" s="66"/>
      <c r="AG369" s="78">
        <f t="shared" si="672"/>
        <v>0</v>
      </c>
      <c r="AH369" s="79">
        <f t="shared" si="619"/>
        <v>4900.7999999999993</v>
      </c>
      <c r="AI369" s="66"/>
      <c r="AJ369" s="68">
        <f t="shared" si="673"/>
        <v>0</v>
      </c>
      <c r="AK369" s="67">
        <f t="shared" si="620"/>
        <v>9023</v>
      </c>
      <c r="AL369" s="66"/>
      <c r="AM369" s="68">
        <f t="shared" si="674"/>
        <v>0</v>
      </c>
      <c r="AN369" s="67">
        <f t="shared" si="621"/>
        <v>15267.099999999999</v>
      </c>
      <c r="AO369" s="66"/>
      <c r="AP369" s="68">
        <f t="shared" si="597"/>
        <v>0</v>
      </c>
      <c r="AQ369" s="67">
        <f t="shared" si="707"/>
        <v>3082.3999999999996</v>
      </c>
      <c r="AR369" s="66"/>
      <c r="AS369" s="68">
        <f t="shared" si="675"/>
        <v>0</v>
      </c>
      <c r="AT369" s="67">
        <f t="shared" si="623"/>
        <v>3085.6000000000004</v>
      </c>
      <c r="AU369" s="66"/>
      <c r="AV369" s="66">
        <f t="shared" si="624"/>
        <v>0</v>
      </c>
      <c r="AW369" s="42">
        <f t="shared" si="625"/>
        <v>5296.8000000000011</v>
      </c>
      <c r="AX369" s="66"/>
      <c r="AY369" s="66">
        <f t="shared" si="626"/>
        <v>0</v>
      </c>
      <c r="AZ369" s="67">
        <f t="shared" si="627"/>
        <v>1832.8</v>
      </c>
      <c r="BA369" s="66"/>
      <c r="BB369" s="68">
        <f t="shared" si="628"/>
        <v>0</v>
      </c>
      <c r="BC369" s="67">
        <f t="shared" si="629"/>
        <v>2791.8</v>
      </c>
      <c r="BD369" s="66"/>
      <c r="BE369" s="68">
        <f t="shared" si="630"/>
        <v>0</v>
      </c>
      <c r="BF369" s="67">
        <f t="shared" si="631"/>
        <v>97.800000000000352</v>
      </c>
      <c r="BG369" s="66"/>
      <c r="BH369" s="68">
        <f t="shared" si="701"/>
        <v>0</v>
      </c>
      <c r="BI369" s="67">
        <f t="shared" si="696"/>
        <v>3910.2000000000025</v>
      </c>
      <c r="BJ369" s="66"/>
      <c r="BK369" s="68">
        <f t="shared" si="676"/>
        <v>0</v>
      </c>
      <c r="BL369" s="67">
        <f t="shared" si="633"/>
        <v>5278.8</v>
      </c>
      <c r="BM369" s="66"/>
      <c r="BN369" s="68">
        <f t="shared" si="634"/>
        <v>0</v>
      </c>
      <c r="BO369" s="67">
        <f t="shared" si="635"/>
        <v>5536.9000000000005</v>
      </c>
      <c r="BP369" s="66"/>
      <c r="BQ369" s="68">
        <f t="shared" si="636"/>
        <v>0</v>
      </c>
      <c r="BR369" s="67">
        <f t="shared" si="637"/>
        <v>11290.799999999994</v>
      </c>
      <c r="BS369" s="66"/>
      <c r="BT369" s="66">
        <f t="shared" si="659"/>
        <v>0</v>
      </c>
      <c r="BU369" s="67">
        <f t="shared" si="702"/>
        <v>49769</v>
      </c>
      <c r="BV369" s="66"/>
      <c r="BW369" s="66">
        <f t="shared" si="660"/>
        <v>0</v>
      </c>
      <c r="BX369" s="67">
        <f t="shared" si="706"/>
        <v>78793</v>
      </c>
      <c r="BY369" s="66"/>
      <c r="BZ369" s="66">
        <f t="shared" si="662"/>
        <v>0</v>
      </c>
      <c r="CA369" s="67">
        <f t="shared" si="703"/>
        <v>43843</v>
      </c>
      <c r="CB369" s="66"/>
      <c r="CC369" s="66">
        <f t="shared" si="638"/>
        <v>0</v>
      </c>
      <c r="CD369" s="67">
        <f t="shared" si="583"/>
        <v>408.19999999999982</v>
      </c>
      <c r="CE369" s="66"/>
      <c r="CF369" s="66">
        <f t="shared" si="639"/>
        <v>0</v>
      </c>
      <c r="CG369" s="67">
        <f t="shared" si="640"/>
        <v>6982.9</v>
      </c>
      <c r="CH369" s="66"/>
      <c r="CI369" s="66">
        <f t="shared" si="602"/>
        <v>0</v>
      </c>
      <c r="CJ369" s="67">
        <f t="shared" si="641"/>
        <v>8750</v>
      </c>
      <c r="CK369" s="66"/>
      <c r="CL369" s="68">
        <f t="shared" si="642"/>
        <v>0</v>
      </c>
      <c r="CM369" s="79">
        <f t="shared" si="643"/>
        <v>4864</v>
      </c>
      <c r="CN369" s="66"/>
      <c r="CO369" s="68">
        <f t="shared" si="678"/>
        <v>0</v>
      </c>
      <c r="CP369" s="79">
        <f t="shared" si="644"/>
        <v>3955</v>
      </c>
      <c r="CQ369" s="66"/>
      <c r="CR369" s="140">
        <f t="shared" si="679"/>
        <v>0</v>
      </c>
      <c r="CS369" s="79">
        <f t="shared" si="571"/>
        <v>6656</v>
      </c>
      <c r="CT369" s="66"/>
      <c r="CU369" s="68">
        <f t="shared" si="680"/>
        <v>0</v>
      </c>
      <c r="CV369" s="79">
        <f t="shared" si="645"/>
        <v>7769</v>
      </c>
      <c r="CW369" s="66"/>
      <c r="CX369" s="66">
        <f t="shared" si="681"/>
        <v>0</v>
      </c>
      <c r="CY369" s="40">
        <f t="shared" si="710"/>
        <v>6582</v>
      </c>
      <c r="CZ369" s="65"/>
      <c r="DA369" s="66">
        <f t="shared" si="646"/>
        <v>0</v>
      </c>
      <c r="DB369" s="67">
        <f t="shared" si="682"/>
        <v>83242</v>
      </c>
      <c r="DC369" s="66"/>
      <c r="DD369" s="66">
        <f t="shared" si="647"/>
        <v>0</v>
      </c>
      <c r="DE369" s="67">
        <f t="shared" si="683"/>
        <v>80013</v>
      </c>
      <c r="DF369" s="66"/>
      <c r="DG369" s="69">
        <f t="shared" si="684"/>
        <v>0</v>
      </c>
      <c r="DH369" s="67">
        <f t="shared" si="705"/>
        <v>119934</v>
      </c>
      <c r="DI369" s="66"/>
      <c r="DJ369" s="66">
        <f t="shared" si="685"/>
        <v>0</v>
      </c>
      <c r="DK369" s="67">
        <f t="shared" si="649"/>
        <v>2205</v>
      </c>
      <c r="DL369" s="210"/>
      <c r="DM369" s="206">
        <f t="shared" si="686"/>
        <v>0</v>
      </c>
      <c r="DN369" s="25">
        <f t="shared" si="607"/>
        <v>0</v>
      </c>
      <c r="DO369" s="5"/>
      <c r="DP369" s="43">
        <f t="shared" si="687"/>
        <v>0</v>
      </c>
      <c r="DQ369" s="27">
        <f t="shared" si="650"/>
        <v>7022.5</v>
      </c>
      <c r="DR369" s="5"/>
      <c r="DS369" s="43">
        <f t="shared" si="688"/>
        <v>0</v>
      </c>
      <c r="DT369" s="27">
        <f t="shared" si="651"/>
        <v>4846</v>
      </c>
      <c r="DU369" s="5"/>
      <c r="DV369" s="43">
        <f t="shared" si="689"/>
        <v>0</v>
      </c>
      <c r="DW369" s="27">
        <f t="shared" si="652"/>
        <v>4835</v>
      </c>
      <c r="DX369" s="5"/>
      <c r="DY369" s="22">
        <f t="shared" si="690"/>
        <v>0</v>
      </c>
      <c r="DZ369" s="25">
        <f t="shared" si="653"/>
        <v>523</v>
      </c>
      <c r="EA369" s="22"/>
      <c r="EB369" s="22">
        <f t="shared" si="691"/>
        <v>0</v>
      </c>
      <c r="EC369" s="28">
        <f t="shared" si="654"/>
        <v>369</v>
      </c>
      <c r="ED369" s="5"/>
      <c r="EE369" s="43">
        <f t="shared" si="692"/>
        <v>0</v>
      </c>
      <c r="EF369" s="27">
        <f t="shared" si="655"/>
        <v>4769</v>
      </c>
      <c r="EG369" s="66"/>
      <c r="EH369" s="66">
        <f t="shared" si="693"/>
        <v>0</v>
      </c>
      <c r="EI369" s="67">
        <f t="shared" si="656"/>
        <v>24217</v>
      </c>
      <c r="EJ369" s="66"/>
      <c r="EK369" s="66">
        <f t="shared" si="694"/>
        <v>0</v>
      </c>
      <c r="EL369" s="67">
        <f t="shared" si="657"/>
        <v>22847</v>
      </c>
      <c r="EM369" s="110">
        <f t="shared" si="695"/>
        <v>156119.566731</v>
      </c>
    </row>
    <row r="370" spans="1:143" ht="11.25" customHeight="1" x14ac:dyDescent="0.25">
      <c r="A370" s="170">
        <v>46067</v>
      </c>
      <c r="B370" s="195"/>
      <c r="C370" s="174">
        <v>8004953494</v>
      </c>
      <c r="D370" s="13" t="s">
        <v>268</v>
      </c>
      <c r="E370" s="14">
        <v>25</v>
      </c>
      <c r="F370" s="15">
        <v>7.5</v>
      </c>
      <c r="G370" s="16">
        <v>191516749504</v>
      </c>
      <c r="H370" s="66"/>
      <c r="I370" s="41">
        <f t="shared" si="590"/>
        <v>50</v>
      </c>
      <c r="J370" s="48">
        <f t="shared" ref="J370:J401" si="711">J369+H370-I370</f>
        <v>146593</v>
      </c>
      <c r="K370" s="66"/>
      <c r="L370" s="41">
        <f t="shared" si="574"/>
        <v>50</v>
      </c>
      <c r="M370" s="48">
        <f t="shared" ref="M370:M376" si="712">M369+K370-L370</f>
        <v>243234</v>
      </c>
      <c r="N370" s="66"/>
      <c r="O370" s="41">
        <f t="shared" si="591"/>
        <v>50</v>
      </c>
      <c r="P370" s="48">
        <f t="shared" ref="P370:P401" si="713">P369+N370-O370</f>
        <v>140203</v>
      </c>
      <c r="Q370" s="66"/>
      <c r="R370" s="66">
        <f t="shared" si="592"/>
        <v>50</v>
      </c>
      <c r="S370" s="67">
        <f t="shared" ref="S370:S401" si="714">S369+Q370-R370</f>
        <v>102090</v>
      </c>
      <c r="T370" s="66"/>
      <c r="U370" s="66">
        <f t="shared" si="615"/>
        <v>0</v>
      </c>
      <c r="V370" s="67">
        <f t="shared" si="616"/>
        <v>84369.200000000012</v>
      </c>
      <c r="X370" s="69">
        <f t="shared" si="593"/>
        <v>0</v>
      </c>
      <c r="Y370" s="67">
        <f t="shared" ref="Y370:Y433" si="715">Y369+W370-X370</f>
        <v>8383.2999999999993</v>
      </c>
      <c r="Z370" s="66"/>
      <c r="AA370" s="68">
        <f t="shared" si="670"/>
        <v>0</v>
      </c>
      <c r="AB370" s="67">
        <f t="shared" si="617"/>
        <v>2263.5</v>
      </c>
      <c r="AC370" s="66"/>
      <c r="AD370" s="66">
        <f t="shared" si="671"/>
        <v>0</v>
      </c>
      <c r="AE370" s="67">
        <f t="shared" si="618"/>
        <v>1291.1999999999998</v>
      </c>
      <c r="AF370" s="66"/>
      <c r="AG370" s="78">
        <f t="shared" si="672"/>
        <v>0</v>
      </c>
      <c r="AH370" s="79">
        <f t="shared" si="619"/>
        <v>4900.7999999999993</v>
      </c>
      <c r="AI370" s="66"/>
      <c r="AJ370" s="68">
        <f t="shared" si="673"/>
        <v>0</v>
      </c>
      <c r="AK370" s="67">
        <f t="shared" si="620"/>
        <v>9023</v>
      </c>
      <c r="AL370" s="66"/>
      <c r="AM370" s="68">
        <f t="shared" si="674"/>
        <v>0</v>
      </c>
      <c r="AN370" s="67">
        <f t="shared" si="621"/>
        <v>15267.099999999999</v>
      </c>
      <c r="AO370" s="66"/>
      <c r="AP370" s="68">
        <f t="shared" si="597"/>
        <v>190</v>
      </c>
      <c r="AQ370" s="67">
        <f t="shared" si="707"/>
        <v>2892.3999999999996</v>
      </c>
      <c r="AR370" s="66"/>
      <c r="AS370" s="68">
        <f t="shared" si="675"/>
        <v>0</v>
      </c>
      <c r="AT370" s="67">
        <f t="shared" si="623"/>
        <v>3085.6000000000004</v>
      </c>
      <c r="AU370" s="66"/>
      <c r="AV370" s="66">
        <f t="shared" si="624"/>
        <v>0</v>
      </c>
      <c r="AW370" s="42">
        <f t="shared" si="625"/>
        <v>5296.8000000000011</v>
      </c>
      <c r="AX370" s="66"/>
      <c r="AY370" s="66">
        <f t="shared" si="626"/>
        <v>0</v>
      </c>
      <c r="AZ370" s="67">
        <f t="shared" si="627"/>
        <v>1832.8</v>
      </c>
      <c r="BA370" s="66"/>
      <c r="BB370" s="68">
        <f t="shared" si="628"/>
        <v>0</v>
      </c>
      <c r="BC370" s="67">
        <f t="shared" si="629"/>
        <v>2791.8</v>
      </c>
      <c r="BD370" s="66"/>
      <c r="BE370" s="68">
        <f t="shared" si="630"/>
        <v>0</v>
      </c>
      <c r="BF370" s="67">
        <f t="shared" si="631"/>
        <v>97.800000000000352</v>
      </c>
      <c r="BG370" s="66"/>
      <c r="BH370" s="68">
        <f t="shared" si="701"/>
        <v>0</v>
      </c>
      <c r="BI370" s="67">
        <f t="shared" si="696"/>
        <v>3910.2000000000025</v>
      </c>
      <c r="BJ370" s="66"/>
      <c r="BK370" s="68">
        <f t="shared" si="676"/>
        <v>0</v>
      </c>
      <c r="BL370" s="67">
        <f t="shared" si="633"/>
        <v>5278.8</v>
      </c>
      <c r="BM370" s="66"/>
      <c r="BN370" s="68">
        <f t="shared" si="634"/>
        <v>0</v>
      </c>
      <c r="BO370" s="67">
        <f t="shared" si="635"/>
        <v>5536.9000000000005</v>
      </c>
      <c r="BP370" s="66"/>
      <c r="BQ370" s="68">
        <f t="shared" si="636"/>
        <v>0</v>
      </c>
      <c r="BR370" s="67">
        <f t="shared" si="637"/>
        <v>11290.799999999994</v>
      </c>
      <c r="BS370" s="66"/>
      <c r="BT370" s="66">
        <f t="shared" si="659"/>
        <v>0</v>
      </c>
      <c r="BU370" s="67">
        <f t="shared" si="702"/>
        <v>49769</v>
      </c>
      <c r="BV370" s="66"/>
      <c r="BW370" s="66">
        <f t="shared" si="660"/>
        <v>0</v>
      </c>
      <c r="BX370" s="67">
        <f t="shared" si="706"/>
        <v>78793</v>
      </c>
      <c r="BY370" s="66"/>
      <c r="BZ370" s="66">
        <f t="shared" si="662"/>
        <v>0</v>
      </c>
      <c r="CA370" s="67">
        <f t="shared" si="703"/>
        <v>43843</v>
      </c>
      <c r="CB370" s="66"/>
      <c r="CC370" s="66">
        <f t="shared" si="638"/>
        <v>0</v>
      </c>
      <c r="CD370" s="67">
        <f t="shared" si="583"/>
        <v>408.19999999999982</v>
      </c>
      <c r="CE370" s="66"/>
      <c r="CF370" s="66">
        <f t="shared" si="639"/>
        <v>0</v>
      </c>
      <c r="CG370" s="67">
        <f t="shared" si="640"/>
        <v>6982.9</v>
      </c>
      <c r="CH370" s="66"/>
      <c r="CI370" s="66">
        <f t="shared" si="602"/>
        <v>0</v>
      </c>
      <c r="CJ370" s="67">
        <f t="shared" si="641"/>
        <v>8750</v>
      </c>
      <c r="CK370" s="66"/>
      <c r="CL370" s="68">
        <f t="shared" si="642"/>
        <v>0</v>
      </c>
      <c r="CM370" s="79">
        <f t="shared" si="643"/>
        <v>4864</v>
      </c>
      <c r="CN370" s="66"/>
      <c r="CO370" s="68">
        <f t="shared" si="678"/>
        <v>0</v>
      </c>
      <c r="CP370" s="79">
        <f t="shared" si="644"/>
        <v>3955</v>
      </c>
      <c r="CQ370" s="66"/>
      <c r="CR370" s="140">
        <f t="shared" si="679"/>
        <v>0</v>
      </c>
      <c r="CS370" s="79">
        <f t="shared" si="571"/>
        <v>6656</v>
      </c>
      <c r="CT370" s="66"/>
      <c r="CU370" s="68">
        <f t="shared" si="680"/>
        <v>0</v>
      </c>
      <c r="CV370" s="79">
        <f t="shared" si="645"/>
        <v>7769</v>
      </c>
      <c r="CW370" s="66"/>
      <c r="CX370" s="66">
        <f t="shared" si="681"/>
        <v>0</v>
      </c>
      <c r="CY370" s="40">
        <f t="shared" si="710"/>
        <v>6582</v>
      </c>
      <c r="CZ370" s="65"/>
      <c r="DA370" s="66">
        <f t="shared" si="646"/>
        <v>0</v>
      </c>
      <c r="DB370" s="67">
        <f t="shared" si="682"/>
        <v>83242</v>
      </c>
      <c r="DC370" s="66"/>
      <c r="DD370" s="66">
        <f t="shared" si="647"/>
        <v>0</v>
      </c>
      <c r="DE370" s="67">
        <f t="shared" si="683"/>
        <v>80013</v>
      </c>
      <c r="DF370" s="66"/>
      <c r="DG370" s="69">
        <f t="shared" si="684"/>
        <v>0</v>
      </c>
      <c r="DH370" s="67">
        <f t="shared" si="705"/>
        <v>119934</v>
      </c>
      <c r="DI370" s="66"/>
      <c r="DJ370" s="66">
        <f t="shared" si="685"/>
        <v>0</v>
      </c>
      <c r="DK370" s="67">
        <f t="shared" si="649"/>
        <v>2205</v>
      </c>
      <c r="DM370" s="206">
        <f t="shared" si="686"/>
        <v>0</v>
      </c>
      <c r="DN370" s="25">
        <f t="shared" si="607"/>
        <v>0</v>
      </c>
      <c r="DO370" s="5"/>
      <c r="DP370" s="43">
        <f t="shared" si="687"/>
        <v>0</v>
      </c>
      <c r="DQ370" s="27">
        <f t="shared" si="650"/>
        <v>7022.5</v>
      </c>
      <c r="DR370" s="5"/>
      <c r="DS370" s="43">
        <f t="shared" si="688"/>
        <v>0</v>
      </c>
      <c r="DT370" s="27">
        <f t="shared" si="651"/>
        <v>4846</v>
      </c>
      <c r="DU370" s="5"/>
      <c r="DV370" s="43">
        <f t="shared" si="689"/>
        <v>0</v>
      </c>
      <c r="DW370" s="27">
        <f t="shared" si="652"/>
        <v>4835</v>
      </c>
      <c r="DX370" s="5"/>
      <c r="DY370" s="22">
        <f t="shared" si="690"/>
        <v>0</v>
      </c>
      <c r="DZ370" s="25">
        <f t="shared" si="653"/>
        <v>523</v>
      </c>
      <c r="EA370" s="22"/>
      <c r="EB370" s="22">
        <f t="shared" si="691"/>
        <v>0</v>
      </c>
      <c r="EC370" s="28">
        <f t="shared" si="654"/>
        <v>369</v>
      </c>
      <c r="ED370" s="5"/>
      <c r="EE370" s="43">
        <f t="shared" si="692"/>
        <v>0</v>
      </c>
      <c r="EF370" s="27">
        <f t="shared" si="655"/>
        <v>4769</v>
      </c>
      <c r="EG370" s="66"/>
      <c r="EH370" s="66">
        <f t="shared" si="693"/>
        <v>0</v>
      </c>
      <c r="EI370" s="67">
        <f t="shared" si="656"/>
        <v>24217</v>
      </c>
      <c r="EJ370" s="66"/>
      <c r="EK370" s="66">
        <f t="shared" si="694"/>
        <v>0</v>
      </c>
      <c r="EL370" s="67">
        <f t="shared" si="657"/>
        <v>22847</v>
      </c>
      <c r="EM370" s="110">
        <f t="shared" si="695"/>
        <v>156065.20073100002</v>
      </c>
    </row>
    <row r="371" spans="1:143" ht="11.25" customHeight="1" x14ac:dyDescent="0.25">
      <c r="A371" s="169">
        <v>46067</v>
      </c>
      <c r="B371" s="193">
        <v>46067</v>
      </c>
      <c r="C371" s="174">
        <v>8004954610</v>
      </c>
      <c r="D371" s="13" t="s">
        <v>118</v>
      </c>
      <c r="E371" s="14">
        <v>50</v>
      </c>
      <c r="F371" s="15">
        <v>1</v>
      </c>
      <c r="G371" s="16">
        <v>191516031821</v>
      </c>
      <c r="H371" s="66"/>
      <c r="I371" s="41">
        <f t="shared" si="590"/>
        <v>100</v>
      </c>
      <c r="J371" s="48">
        <f t="shared" si="711"/>
        <v>146493</v>
      </c>
      <c r="K371" s="66"/>
      <c r="L371" s="41">
        <f t="shared" si="574"/>
        <v>100</v>
      </c>
      <c r="M371" s="48">
        <f t="shared" si="712"/>
        <v>243134</v>
      </c>
      <c r="N371" s="66"/>
      <c r="O371" s="41">
        <f t="shared" si="591"/>
        <v>100</v>
      </c>
      <c r="P371" s="48">
        <f t="shared" si="713"/>
        <v>140103</v>
      </c>
      <c r="Q371" s="66"/>
      <c r="R371" s="66">
        <f t="shared" si="592"/>
        <v>100</v>
      </c>
      <c r="S371" s="67">
        <f t="shared" si="714"/>
        <v>101990</v>
      </c>
      <c r="T371" s="66"/>
      <c r="U371" s="66">
        <f t="shared" si="615"/>
        <v>0</v>
      </c>
      <c r="V371" s="67">
        <f t="shared" si="616"/>
        <v>84369.200000000012</v>
      </c>
      <c r="X371" s="69">
        <f t="shared" si="593"/>
        <v>0</v>
      </c>
      <c r="Y371" s="67">
        <f t="shared" si="715"/>
        <v>8383.2999999999993</v>
      </c>
      <c r="Z371" s="66"/>
      <c r="AA371" s="68">
        <f t="shared" si="670"/>
        <v>55.000000000000007</v>
      </c>
      <c r="AB371" s="67">
        <f t="shared" si="617"/>
        <v>2208.5</v>
      </c>
      <c r="AC371" s="66"/>
      <c r="AD371" s="66">
        <f t="shared" si="671"/>
        <v>0</v>
      </c>
      <c r="AE371" s="67">
        <f t="shared" si="618"/>
        <v>1291.1999999999998</v>
      </c>
      <c r="AF371" s="66"/>
      <c r="AG371" s="78">
        <f t="shared" si="672"/>
        <v>0</v>
      </c>
      <c r="AH371" s="79">
        <f t="shared" si="619"/>
        <v>4900.7999999999993</v>
      </c>
      <c r="AI371" s="66"/>
      <c r="AJ371" s="68">
        <f t="shared" si="673"/>
        <v>0</v>
      </c>
      <c r="AK371" s="67">
        <f t="shared" si="620"/>
        <v>9023</v>
      </c>
      <c r="AL371" s="66"/>
      <c r="AM371" s="68">
        <f t="shared" si="674"/>
        <v>0</v>
      </c>
      <c r="AN371" s="67">
        <f t="shared" si="621"/>
        <v>15267.099999999999</v>
      </c>
      <c r="AO371" s="66"/>
      <c r="AP371" s="68">
        <f t="shared" si="597"/>
        <v>0</v>
      </c>
      <c r="AQ371" s="67">
        <f t="shared" si="707"/>
        <v>2892.3999999999996</v>
      </c>
      <c r="AR371" s="66"/>
      <c r="AS371" s="68">
        <f t="shared" si="675"/>
        <v>0</v>
      </c>
      <c r="AT371" s="67">
        <f t="shared" si="623"/>
        <v>3085.6000000000004</v>
      </c>
      <c r="AU371" s="66"/>
      <c r="AV371" s="66">
        <f t="shared" si="624"/>
        <v>0</v>
      </c>
      <c r="AW371" s="42">
        <f t="shared" si="625"/>
        <v>5296.8000000000011</v>
      </c>
      <c r="AX371" s="66"/>
      <c r="AY371" s="66">
        <f t="shared" si="626"/>
        <v>0</v>
      </c>
      <c r="AZ371" s="67">
        <f t="shared" si="627"/>
        <v>1832.8</v>
      </c>
      <c r="BA371" s="66"/>
      <c r="BB371" s="68">
        <f t="shared" si="628"/>
        <v>0</v>
      </c>
      <c r="BC371" s="67">
        <f t="shared" si="629"/>
        <v>2791.8</v>
      </c>
      <c r="BD371" s="66"/>
      <c r="BE371" s="68">
        <f t="shared" si="630"/>
        <v>0</v>
      </c>
      <c r="BF371" s="67">
        <f t="shared" si="631"/>
        <v>97.800000000000352</v>
      </c>
      <c r="BG371" s="66"/>
      <c r="BH371" s="68">
        <f t="shared" si="701"/>
        <v>0</v>
      </c>
      <c r="BI371" s="67">
        <f t="shared" si="696"/>
        <v>3910.2000000000025</v>
      </c>
      <c r="BJ371" s="66"/>
      <c r="BK371" s="68">
        <f t="shared" si="676"/>
        <v>0</v>
      </c>
      <c r="BL371" s="67">
        <f t="shared" si="633"/>
        <v>5278.8</v>
      </c>
      <c r="BM371" s="66"/>
      <c r="BN371" s="68">
        <f t="shared" si="634"/>
        <v>0</v>
      </c>
      <c r="BO371" s="67">
        <f t="shared" si="635"/>
        <v>5536.9000000000005</v>
      </c>
      <c r="BP371" s="66"/>
      <c r="BQ371" s="68">
        <f t="shared" si="636"/>
        <v>0</v>
      </c>
      <c r="BR371" s="67">
        <f t="shared" si="637"/>
        <v>11290.799999999994</v>
      </c>
      <c r="BS371" s="66"/>
      <c r="BT371" s="66">
        <f t="shared" si="659"/>
        <v>0</v>
      </c>
      <c r="BU371" s="67">
        <f t="shared" si="702"/>
        <v>49769</v>
      </c>
      <c r="BV371" s="66"/>
      <c r="BW371" s="66">
        <f t="shared" si="660"/>
        <v>0</v>
      </c>
      <c r="BX371" s="67">
        <f t="shared" si="706"/>
        <v>78793</v>
      </c>
      <c r="BY371" s="66"/>
      <c r="BZ371" s="66">
        <f t="shared" si="662"/>
        <v>0</v>
      </c>
      <c r="CA371" s="67">
        <f t="shared" si="703"/>
        <v>43843</v>
      </c>
      <c r="CB371" s="66"/>
      <c r="CC371" s="66">
        <f t="shared" si="638"/>
        <v>0</v>
      </c>
      <c r="CD371" s="67">
        <f t="shared" si="583"/>
        <v>408.19999999999982</v>
      </c>
      <c r="CE371" s="66"/>
      <c r="CF371" s="66">
        <f t="shared" si="639"/>
        <v>0</v>
      </c>
      <c r="CG371" s="67">
        <f t="shared" si="640"/>
        <v>6982.9</v>
      </c>
      <c r="CH371" s="66"/>
      <c r="CI371" s="66">
        <f t="shared" si="602"/>
        <v>0</v>
      </c>
      <c r="CJ371" s="67">
        <f t="shared" si="641"/>
        <v>8750</v>
      </c>
      <c r="CK371" s="66"/>
      <c r="CL371" s="68">
        <f t="shared" si="642"/>
        <v>0</v>
      </c>
      <c r="CM371" s="79">
        <f t="shared" si="643"/>
        <v>4864</v>
      </c>
      <c r="CN371" s="66"/>
      <c r="CO371" s="68">
        <f t="shared" si="678"/>
        <v>0</v>
      </c>
      <c r="CP371" s="79">
        <f t="shared" si="644"/>
        <v>3955</v>
      </c>
      <c r="CQ371" s="66"/>
      <c r="CR371" s="140">
        <f t="shared" si="679"/>
        <v>0</v>
      </c>
      <c r="CS371" s="79">
        <f t="shared" si="571"/>
        <v>6656</v>
      </c>
      <c r="CT371" s="66"/>
      <c r="CU371" s="68">
        <f t="shared" si="680"/>
        <v>0</v>
      </c>
      <c r="CV371" s="79">
        <f t="shared" si="645"/>
        <v>7769</v>
      </c>
      <c r="CW371" s="66"/>
      <c r="CX371" s="66">
        <f t="shared" si="681"/>
        <v>0</v>
      </c>
      <c r="CY371" s="40">
        <f t="shared" si="710"/>
        <v>6582</v>
      </c>
      <c r="CZ371" s="65"/>
      <c r="DA371" s="66">
        <f t="shared" si="646"/>
        <v>0</v>
      </c>
      <c r="DB371" s="67">
        <f t="shared" si="682"/>
        <v>83242</v>
      </c>
      <c r="DC371" s="66"/>
      <c r="DD371" s="66">
        <f t="shared" si="647"/>
        <v>0</v>
      </c>
      <c r="DE371" s="67">
        <f t="shared" si="683"/>
        <v>80013</v>
      </c>
      <c r="DF371" s="66"/>
      <c r="DG371" s="69">
        <f t="shared" si="684"/>
        <v>0</v>
      </c>
      <c r="DH371" s="67">
        <f t="shared" si="705"/>
        <v>119934</v>
      </c>
      <c r="DI371" s="66"/>
      <c r="DJ371" s="66">
        <f t="shared" si="685"/>
        <v>0</v>
      </c>
      <c r="DK371" s="67">
        <f t="shared" si="649"/>
        <v>2205</v>
      </c>
      <c r="DM371" s="206">
        <f t="shared" si="686"/>
        <v>0</v>
      </c>
      <c r="DN371" s="25">
        <f t="shared" si="607"/>
        <v>0</v>
      </c>
      <c r="DO371" s="5"/>
      <c r="DP371" s="43">
        <f t="shared" si="687"/>
        <v>0</v>
      </c>
      <c r="DQ371" s="27">
        <f t="shared" si="650"/>
        <v>7022.5</v>
      </c>
      <c r="DR371" s="5"/>
      <c r="DS371" s="43">
        <f t="shared" si="688"/>
        <v>0</v>
      </c>
      <c r="DT371" s="27">
        <f t="shared" si="651"/>
        <v>4846</v>
      </c>
      <c r="DU371" s="5"/>
      <c r="DV371" s="43">
        <f t="shared" si="689"/>
        <v>0</v>
      </c>
      <c r="DW371" s="27">
        <f t="shared" si="652"/>
        <v>4835</v>
      </c>
      <c r="DX371" s="5"/>
      <c r="DY371" s="22">
        <f t="shared" si="690"/>
        <v>0</v>
      </c>
      <c r="DZ371" s="25">
        <f t="shared" si="653"/>
        <v>523</v>
      </c>
      <c r="EA371" s="22"/>
      <c r="EB371" s="22">
        <f t="shared" si="691"/>
        <v>0</v>
      </c>
      <c r="EC371" s="28">
        <f t="shared" si="654"/>
        <v>369</v>
      </c>
      <c r="ED371" s="5"/>
      <c r="EE371" s="43">
        <f t="shared" si="692"/>
        <v>0</v>
      </c>
      <c r="EF371" s="27">
        <f t="shared" si="655"/>
        <v>4769</v>
      </c>
      <c r="EG371" s="66"/>
      <c r="EH371" s="66">
        <f t="shared" si="693"/>
        <v>0</v>
      </c>
      <c r="EI371" s="67">
        <f t="shared" si="656"/>
        <v>24217</v>
      </c>
      <c r="EJ371" s="66"/>
      <c r="EK371" s="66">
        <f t="shared" si="694"/>
        <v>0</v>
      </c>
      <c r="EL371" s="67">
        <f t="shared" si="657"/>
        <v>22847</v>
      </c>
      <c r="EM371" s="110">
        <f t="shared" si="695"/>
        <v>156019.36313099999</v>
      </c>
    </row>
    <row r="372" spans="1:143" ht="11.25" customHeight="1" x14ac:dyDescent="0.25">
      <c r="A372" s="169">
        <v>46067</v>
      </c>
      <c r="B372" s="193">
        <v>46067</v>
      </c>
      <c r="C372" s="174">
        <v>8004955851</v>
      </c>
      <c r="D372" s="13" t="s">
        <v>278</v>
      </c>
      <c r="E372" s="14">
        <v>60</v>
      </c>
      <c r="F372" s="15">
        <v>0.5</v>
      </c>
      <c r="G372" s="16">
        <v>191516162464</v>
      </c>
      <c r="H372" s="66"/>
      <c r="I372" s="41">
        <f t="shared" si="590"/>
        <v>120</v>
      </c>
      <c r="J372" s="48">
        <f t="shared" si="711"/>
        <v>146373</v>
      </c>
      <c r="K372" s="66"/>
      <c r="L372" s="41">
        <f t="shared" si="574"/>
        <v>120</v>
      </c>
      <c r="M372" s="48">
        <f t="shared" si="712"/>
        <v>243014</v>
      </c>
      <c r="N372" s="66"/>
      <c r="O372" s="41">
        <f t="shared" si="591"/>
        <v>120</v>
      </c>
      <c r="P372" s="48">
        <f t="shared" si="713"/>
        <v>139983</v>
      </c>
      <c r="Q372" s="66"/>
      <c r="R372" s="66">
        <f t="shared" si="592"/>
        <v>120</v>
      </c>
      <c r="S372" s="67">
        <f t="shared" si="714"/>
        <v>101870</v>
      </c>
      <c r="T372" s="66"/>
      <c r="U372" s="66">
        <f t="shared" si="615"/>
        <v>0</v>
      </c>
      <c r="V372" s="67">
        <f t="shared" si="616"/>
        <v>84369.200000000012</v>
      </c>
      <c r="X372" s="69">
        <f t="shared" si="593"/>
        <v>0</v>
      </c>
      <c r="Y372" s="67">
        <f t="shared" si="715"/>
        <v>8383.2999999999993</v>
      </c>
      <c r="Z372" s="66"/>
      <c r="AA372" s="68">
        <f t="shared" si="670"/>
        <v>0</v>
      </c>
      <c r="AB372" s="67">
        <f t="shared" si="617"/>
        <v>2208.5</v>
      </c>
      <c r="AC372" s="66"/>
      <c r="AD372" s="66">
        <f t="shared" si="671"/>
        <v>0</v>
      </c>
      <c r="AE372" s="67">
        <f t="shared" si="618"/>
        <v>1291.1999999999998</v>
      </c>
      <c r="AF372" s="66"/>
      <c r="AG372" s="78">
        <f t="shared" si="672"/>
        <v>0</v>
      </c>
      <c r="AH372" s="79">
        <f t="shared" si="619"/>
        <v>4900.7999999999993</v>
      </c>
      <c r="AI372" s="66"/>
      <c r="AJ372" s="68">
        <f t="shared" si="673"/>
        <v>36</v>
      </c>
      <c r="AK372" s="67">
        <f t="shared" si="620"/>
        <v>8987</v>
      </c>
      <c r="AL372" s="66"/>
      <c r="AM372" s="68">
        <f t="shared" si="674"/>
        <v>0</v>
      </c>
      <c r="AN372" s="67">
        <f t="shared" si="621"/>
        <v>15267.099999999999</v>
      </c>
      <c r="AO372" s="66"/>
      <c r="AP372" s="68">
        <f t="shared" si="597"/>
        <v>0</v>
      </c>
      <c r="AQ372" s="67">
        <f t="shared" si="707"/>
        <v>2892.3999999999996</v>
      </c>
      <c r="AR372" s="66"/>
      <c r="AS372" s="68">
        <f t="shared" si="675"/>
        <v>0</v>
      </c>
      <c r="AT372" s="67">
        <f t="shared" si="623"/>
        <v>3085.6000000000004</v>
      </c>
      <c r="AU372" s="66"/>
      <c r="AV372" s="66">
        <f t="shared" si="624"/>
        <v>0</v>
      </c>
      <c r="AW372" s="42">
        <f t="shared" si="625"/>
        <v>5296.8000000000011</v>
      </c>
      <c r="AX372" s="66"/>
      <c r="AY372" s="66">
        <f t="shared" si="626"/>
        <v>0</v>
      </c>
      <c r="AZ372" s="67">
        <f t="shared" si="627"/>
        <v>1832.8</v>
      </c>
      <c r="BA372" s="66"/>
      <c r="BB372" s="68">
        <f t="shared" si="628"/>
        <v>0</v>
      </c>
      <c r="BC372" s="67">
        <f t="shared" si="629"/>
        <v>2791.8</v>
      </c>
      <c r="BD372" s="66"/>
      <c r="BE372" s="68">
        <f t="shared" si="630"/>
        <v>0</v>
      </c>
      <c r="BF372" s="67">
        <f t="shared" si="631"/>
        <v>97.800000000000352</v>
      </c>
      <c r="BG372" s="66"/>
      <c r="BH372" s="68">
        <f t="shared" si="701"/>
        <v>0</v>
      </c>
      <c r="BI372" s="67">
        <f t="shared" si="696"/>
        <v>3910.2000000000025</v>
      </c>
      <c r="BJ372" s="66"/>
      <c r="BK372" s="68">
        <f t="shared" si="676"/>
        <v>0</v>
      </c>
      <c r="BL372" s="67">
        <f t="shared" si="633"/>
        <v>5278.8</v>
      </c>
      <c r="BM372" s="66"/>
      <c r="BN372" s="68">
        <f t="shared" si="634"/>
        <v>0</v>
      </c>
      <c r="BO372" s="67">
        <f t="shared" si="635"/>
        <v>5536.9000000000005</v>
      </c>
      <c r="BP372" s="66"/>
      <c r="BQ372" s="68">
        <f t="shared" si="636"/>
        <v>0</v>
      </c>
      <c r="BR372" s="67">
        <f t="shared" si="637"/>
        <v>11290.799999999994</v>
      </c>
      <c r="BS372" s="66"/>
      <c r="BT372" s="66">
        <f t="shared" si="659"/>
        <v>0</v>
      </c>
      <c r="BU372" s="67">
        <f t="shared" si="702"/>
        <v>49769</v>
      </c>
      <c r="BV372" s="66"/>
      <c r="BW372" s="66">
        <f t="shared" si="660"/>
        <v>0</v>
      </c>
      <c r="BX372" s="67">
        <f t="shared" si="706"/>
        <v>78793</v>
      </c>
      <c r="BY372" s="66"/>
      <c r="BZ372" s="66">
        <f t="shared" si="662"/>
        <v>0</v>
      </c>
      <c r="CA372" s="67">
        <f t="shared" si="703"/>
        <v>43843</v>
      </c>
      <c r="CB372" s="66"/>
      <c r="CC372" s="66">
        <f t="shared" si="638"/>
        <v>0</v>
      </c>
      <c r="CD372" s="67">
        <f t="shared" si="583"/>
        <v>408.19999999999982</v>
      </c>
      <c r="CE372" s="66"/>
      <c r="CF372" s="66">
        <f t="shared" si="639"/>
        <v>0</v>
      </c>
      <c r="CG372" s="67">
        <f t="shared" si="640"/>
        <v>6982.9</v>
      </c>
      <c r="CH372" s="66"/>
      <c r="CI372" s="66">
        <f t="shared" si="602"/>
        <v>0</v>
      </c>
      <c r="CJ372" s="67">
        <f t="shared" si="641"/>
        <v>8750</v>
      </c>
      <c r="CK372" s="66"/>
      <c r="CL372" s="68">
        <f t="shared" si="642"/>
        <v>0</v>
      </c>
      <c r="CM372" s="79">
        <f t="shared" si="643"/>
        <v>4864</v>
      </c>
      <c r="CN372" s="66"/>
      <c r="CO372" s="68">
        <f t="shared" si="678"/>
        <v>0</v>
      </c>
      <c r="CP372" s="79">
        <f t="shared" si="644"/>
        <v>3955</v>
      </c>
      <c r="CQ372" s="66"/>
      <c r="CR372" s="140">
        <f t="shared" si="679"/>
        <v>0</v>
      </c>
      <c r="CS372" s="79">
        <f t="shared" si="571"/>
        <v>6656</v>
      </c>
      <c r="CT372" s="66"/>
      <c r="CU372" s="68">
        <f t="shared" si="680"/>
        <v>0</v>
      </c>
      <c r="CV372" s="79">
        <f t="shared" si="645"/>
        <v>7769</v>
      </c>
      <c r="CW372" s="66"/>
      <c r="CX372" s="66">
        <f t="shared" si="681"/>
        <v>0</v>
      </c>
      <c r="CY372" s="40">
        <f t="shared" si="710"/>
        <v>6582</v>
      </c>
      <c r="CZ372" s="65"/>
      <c r="DA372" s="66">
        <f t="shared" si="646"/>
        <v>0</v>
      </c>
      <c r="DB372" s="67">
        <f t="shared" si="682"/>
        <v>83242</v>
      </c>
      <c r="DC372" s="66"/>
      <c r="DD372" s="66">
        <f t="shared" si="647"/>
        <v>0</v>
      </c>
      <c r="DE372" s="67">
        <f t="shared" si="683"/>
        <v>80013</v>
      </c>
      <c r="DF372" s="66"/>
      <c r="DG372" s="69">
        <f t="shared" si="684"/>
        <v>0</v>
      </c>
      <c r="DH372" s="67">
        <f t="shared" si="705"/>
        <v>119934</v>
      </c>
      <c r="DI372" s="66"/>
      <c r="DJ372" s="66">
        <f t="shared" si="685"/>
        <v>0</v>
      </c>
      <c r="DK372" s="67">
        <f t="shared" si="649"/>
        <v>2205</v>
      </c>
      <c r="DM372" s="206">
        <f t="shared" si="686"/>
        <v>0</v>
      </c>
      <c r="DN372" s="25">
        <f t="shared" si="607"/>
        <v>0</v>
      </c>
      <c r="DO372" s="5"/>
      <c r="DP372" s="43">
        <f t="shared" si="687"/>
        <v>0</v>
      </c>
      <c r="DQ372" s="27">
        <f t="shared" si="650"/>
        <v>7022.5</v>
      </c>
      <c r="DR372" s="5"/>
      <c r="DS372" s="43">
        <f t="shared" si="688"/>
        <v>0</v>
      </c>
      <c r="DT372" s="27">
        <f t="shared" si="651"/>
        <v>4846</v>
      </c>
      <c r="DU372" s="5"/>
      <c r="DV372" s="43">
        <f t="shared" si="689"/>
        <v>0</v>
      </c>
      <c r="DW372" s="27">
        <f t="shared" si="652"/>
        <v>4835</v>
      </c>
      <c r="DX372" s="5"/>
      <c r="DY372" s="22">
        <f t="shared" si="690"/>
        <v>0</v>
      </c>
      <c r="DZ372" s="25">
        <f t="shared" si="653"/>
        <v>523</v>
      </c>
      <c r="EA372" s="22"/>
      <c r="EB372" s="22">
        <f t="shared" si="691"/>
        <v>0</v>
      </c>
      <c r="EC372" s="28">
        <f t="shared" si="654"/>
        <v>369</v>
      </c>
      <c r="ED372" s="5"/>
      <c r="EE372" s="43">
        <f t="shared" si="692"/>
        <v>0</v>
      </c>
      <c r="EF372" s="27">
        <f t="shared" si="655"/>
        <v>4769</v>
      </c>
      <c r="EG372" s="66"/>
      <c r="EH372" s="66">
        <f t="shared" si="693"/>
        <v>0</v>
      </c>
      <c r="EI372" s="67">
        <f t="shared" si="656"/>
        <v>24217</v>
      </c>
      <c r="EJ372" s="66"/>
      <c r="EK372" s="66">
        <f t="shared" si="694"/>
        <v>0</v>
      </c>
      <c r="EL372" s="67">
        <f t="shared" si="657"/>
        <v>22847</v>
      </c>
      <c r="EM372" s="110">
        <f t="shared" si="695"/>
        <v>155968.990131</v>
      </c>
    </row>
    <row r="373" spans="1:143" ht="11.25" customHeight="1" x14ac:dyDescent="0.25">
      <c r="A373" s="169">
        <v>46067</v>
      </c>
      <c r="B373" s="193">
        <v>46067</v>
      </c>
      <c r="C373" s="174">
        <v>8004955853</v>
      </c>
      <c r="D373" s="13" t="s">
        <v>63</v>
      </c>
      <c r="E373" s="14">
        <v>50</v>
      </c>
      <c r="F373" s="15">
        <v>1</v>
      </c>
      <c r="G373" s="16">
        <v>191516031647</v>
      </c>
      <c r="H373" s="66"/>
      <c r="I373" s="41">
        <f t="shared" si="590"/>
        <v>100</v>
      </c>
      <c r="J373" s="48">
        <f t="shared" si="711"/>
        <v>146273</v>
      </c>
      <c r="K373" s="66"/>
      <c r="L373" s="41">
        <f t="shared" si="574"/>
        <v>100</v>
      </c>
      <c r="M373" s="48">
        <f t="shared" si="712"/>
        <v>242914</v>
      </c>
      <c r="N373" s="66"/>
      <c r="O373" s="41">
        <f t="shared" si="591"/>
        <v>100</v>
      </c>
      <c r="P373" s="48">
        <f t="shared" si="713"/>
        <v>139883</v>
      </c>
      <c r="Q373" s="66"/>
      <c r="R373" s="66">
        <f t="shared" si="592"/>
        <v>100</v>
      </c>
      <c r="S373" s="67">
        <f t="shared" si="714"/>
        <v>101770</v>
      </c>
      <c r="T373" s="66"/>
      <c r="U373" s="66">
        <f t="shared" si="615"/>
        <v>0</v>
      </c>
      <c r="V373" s="67">
        <f t="shared" si="616"/>
        <v>84369.200000000012</v>
      </c>
      <c r="X373" s="69">
        <f t="shared" si="593"/>
        <v>0</v>
      </c>
      <c r="Y373" s="67">
        <f t="shared" si="715"/>
        <v>8383.2999999999993</v>
      </c>
      <c r="Z373" s="66"/>
      <c r="AA373" s="68">
        <f t="shared" si="670"/>
        <v>0</v>
      </c>
      <c r="AB373" s="67">
        <f t="shared" si="617"/>
        <v>2208.5</v>
      </c>
      <c r="AC373" s="66"/>
      <c r="AD373" s="66">
        <f t="shared" si="671"/>
        <v>0</v>
      </c>
      <c r="AE373" s="67">
        <f t="shared" si="618"/>
        <v>1291.1999999999998</v>
      </c>
      <c r="AF373" s="66"/>
      <c r="AG373" s="78">
        <f t="shared" si="672"/>
        <v>0</v>
      </c>
      <c r="AH373" s="79">
        <f t="shared" si="619"/>
        <v>4900.7999999999993</v>
      </c>
      <c r="AI373" s="66"/>
      <c r="AJ373" s="68">
        <f t="shared" si="673"/>
        <v>55.000000000000007</v>
      </c>
      <c r="AK373" s="67">
        <f t="shared" si="620"/>
        <v>8932</v>
      </c>
      <c r="AL373" s="66"/>
      <c r="AM373" s="68">
        <f t="shared" si="674"/>
        <v>0</v>
      </c>
      <c r="AN373" s="67">
        <f t="shared" si="621"/>
        <v>15267.099999999999</v>
      </c>
      <c r="AO373" s="66"/>
      <c r="AP373" s="68">
        <f t="shared" si="597"/>
        <v>0</v>
      </c>
      <c r="AQ373" s="67">
        <f t="shared" si="707"/>
        <v>2892.3999999999996</v>
      </c>
      <c r="AR373" s="66"/>
      <c r="AS373" s="68">
        <f t="shared" ref="AS373:AS404" si="716">IF(OR(D373="NPC6ASZDB-VT015C",D373="NPP6ASZDB-VT005M",D373="NPP6ASZDB-VT003M",D373="NPC6ASZDB-VT030C",D373="NPC6ASZDB-VT005M",D373="NPC6ASZDB-VT125C",D373="NPC6ASZDB-VT010M",D373="NPC6ASZDB-VT007M",D373="NPC6ASZDB-VT350C",D373="NPC6ASZDB-VT003M",D373="NPC6ASZDB-VT250C",D373="NPC6ASZDB-VT002M",D373="NPC6ASZDB-VT050C",D373="NPC6ASZDB-VT001M",D373="NPC6ASZDB-VT150C",),E373*(F373+0.1),0)</f>
        <v>0</v>
      </c>
      <c r="AT373" s="67">
        <f t="shared" si="623"/>
        <v>3085.6000000000004</v>
      </c>
      <c r="AU373" s="66"/>
      <c r="AV373" s="66">
        <f t="shared" si="624"/>
        <v>0</v>
      </c>
      <c r="AW373" s="42">
        <f t="shared" si="625"/>
        <v>5296.8000000000011</v>
      </c>
      <c r="AX373" s="66"/>
      <c r="AY373" s="66">
        <f t="shared" si="626"/>
        <v>0</v>
      </c>
      <c r="AZ373" s="67">
        <f t="shared" si="627"/>
        <v>1832.8</v>
      </c>
      <c r="BA373" s="66"/>
      <c r="BB373" s="68">
        <f t="shared" si="628"/>
        <v>0</v>
      </c>
      <c r="BC373" s="67">
        <f t="shared" si="629"/>
        <v>2791.8</v>
      </c>
      <c r="BD373" s="66"/>
      <c r="BE373" s="68">
        <f t="shared" si="630"/>
        <v>0</v>
      </c>
      <c r="BF373" s="67">
        <f t="shared" si="631"/>
        <v>97.800000000000352</v>
      </c>
      <c r="BG373" s="66"/>
      <c r="BH373" s="68">
        <f t="shared" si="701"/>
        <v>0</v>
      </c>
      <c r="BI373" s="67">
        <f t="shared" si="696"/>
        <v>3910.2000000000025</v>
      </c>
      <c r="BJ373" s="66"/>
      <c r="BK373" s="68">
        <f t="shared" ref="BK373:BK404" si="717">IF(OR(D373="NPP06UZDB-YL002M",D373="NPP06UZDB-YL001M",D373="NPP06UZDB-YL150C",D373="NPP06UZDB-YL010M",D373="NPC06UZDB-YL015C",D373="NPC06UZDB-YL020M",D373="CO155E2-09M016",D373="CO155E2-09M012",D373="CO155E2-09M016",D373="NPC06UZDB-YL750C",D373="CO155E2-09M008",D373="NPC06UZDB-YL004M",D373="NPC06UZDB-YL004M",D373="NPC06UZDB-YL003M",D373="NPC06UZDB-YL250C",D373="CO155E2-09C050",D373="NPC06UZDB-YL020C",D373="NPC06UZDB-YL350C",D373="CO155E2-09M004",D373="CO155E2-09M004C6",D373="CO155E2-09M015",D373="NPC06UZDB-YL050C",D373="NPC06UZDB-YL010M",D373="CO155E2-09M010",D373="NPC06UZDB-YL010M",D373="NPC06UZDB-YL007M",D373="NPC06UZDB-YL150C",D373="CO155E2-09M015",D373="CO155E2-09C150",D373="CO155E2-09M005",D373="CO155E2-09M003",D373="CO155E2-09M001",D373="CO155E2-09M007",D373="NPC06UZDB-YL001M",D373="NPC06UZDB-YL002M",D373="NPC06UZDB-YL003M",D373="NPC06UZDB-YL004M",D373="NPC06UZDB-YL005M",D373="CO155E2-09M002",),E373*(F373+0.12),0)</f>
        <v>0</v>
      </c>
      <c r="BL373" s="67">
        <f t="shared" si="633"/>
        <v>5278.8</v>
      </c>
      <c r="BM373" s="66"/>
      <c r="BN373" s="68">
        <f t="shared" si="634"/>
        <v>0</v>
      </c>
      <c r="BO373" s="67">
        <f t="shared" si="635"/>
        <v>5536.9000000000005</v>
      </c>
      <c r="BP373" s="66"/>
      <c r="BQ373" s="68">
        <f t="shared" si="636"/>
        <v>0</v>
      </c>
      <c r="BR373" s="67">
        <f t="shared" si="637"/>
        <v>11290.799999999994</v>
      </c>
      <c r="BS373" s="66"/>
      <c r="BT373" s="66">
        <f t="shared" si="659"/>
        <v>0</v>
      </c>
      <c r="BU373" s="67">
        <f t="shared" si="702"/>
        <v>49769</v>
      </c>
      <c r="BV373" s="66"/>
      <c r="BW373" s="66">
        <f t="shared" si="660"/>
        <v>0</v>
      </c>
      <c r="BX373" s="67">
        <f t="shared" si="706"/>
        <v>78793</v>
      </c>
      <c r="BY373" s="66"/>
      <c r="BZ373" s="66">
        <f t="shared" si="662"/>
        <v>0</v>
      </c>
      <c r="CA373" s="67">
        <f t="shared" si="703"/>
        <v>43843</v>
      </c>
      <c r="CB373" s="66"/>
      <c r="CC373" s="66">
        <f t="shared" si="638"/>
        <v>0</v>
      </c>
      <c r="CD373" s="67">
        <f t="shared" si="583"/>
        <v>408.19999999999982</v>
      </c>
      <c r="CE373" s="66"/>
      <c r="CF373" s="66">
        <f t="shared" si="639"/>
        <v>0</v>
      </c>
      <c r="CG373" s="67">
        <f t="shared" si="640"/>
        <v>6982.9</v>
      </c>
      <c r="CH373" s="66"/>
      <c r="CI373" s="66">
        <f t="shared" si="602"/>
        <v>0</v>
      </c>
      <c r="CJ373" s="67">
        <f t="shared" si="641"/>
        <v>8750</v>
      </c>
      <c r="CK373" s="66"/>
      <c r="CL373" s="68">
        <f t="shared" si="642"/>
        <v>0</v>
      </c>
      <c r="CM373" s="79">
        <f t="shared" si="643"/>
        <v>4864</v>
      </c>
      <c r="CN373" s="66"/>
      <c r="CO373" s="68">
        <f t="shared" ref="CO373:CO404" si="718">IF(OR(D373="NPC6AUZDB-BK002M",D373="NPC6AUZDB-BK010M",D373="NPC6AUZDB-BK003M",D373="NPC6AUZDB-BK001M",),E373*(F373+0.1),0)</f>
        <v>0</v>
      </c>
      <c r="CP373" s="79">
        <f t="shared" si="644"/>
        <v>3955</v>
      </c>
      <c r="CQ373" s="66"/>
      <c r="CR373" s="140">
        <f t="shared" ref="CR373:CR404" si="719">IF(OR(D373="NPC6AUZDB-RD005M",D373="NPC6AUZDB-RD025C",D373="NPC6AUZDB-RD002M",D373="NPC6AUZDB-RD003M",D373="NPC6AUZDB-RD001M",),E373*(F373+0.1),0)</f>
        <v>0</v>
      </c>
      <c r="CS373" s="79">
        <f t="shared" si="571"/>
        <v>6656</v>
      </c>
      <c r="CT373" s="66"/>
      <c r="CU373" s="68">
        <f t="shared" ref="CU373:CU404" si="720">IF(OR(D373="NPC6AUZDB-OR002M",D373="NPC6AUZDB-RD003M",D373="NPC6AUZDB-RD001M",),E373*(F373+0.1),0)</f>
        <v>0</v>
      </c>
      <c r="CV373" s="79">
        <f t="shared" si="645"/>
        <v>7769</v>
      </c>
      <c r="CW373" s="66"/>
      <c r="CX373" s="66">
        <f t="shared" ref="CX373:CX404" si="721">IF(OR(D373="NPC6AUZDB-GY030C",D373="NPC6AUZDA-GY003M",D364="NPC6AUZDA-GY003M",D373="NPC6AUZDB-GY150C",D373="NPC6AUZDB-GY010M",D373="NPC6AUZDB-GY001M",D373="NPC6AUZDB-GY005M",D373="NPC6AUZDA-GY020M",D373="NPC6AUZDB-GY003M",D373="NPC6AUZDB-GY002M",),E373*(F373+0.1),0)</f>
        <v>0</v>
      </c>
      <c r="CY373" s="40">
        <f t="shared" si="710"/>
        <v>6582</v>
      </c>
      <c r="CZ373" s="65"/>
      <c r="DA373" s="66">
        <f t="shared" si="646"/>
        <v>0</v>
      </c>
      <c r="DB373" s="67">
        <f t="shared" ref="DB373:DB391" si="722">+DB372+CZ373-DA373</f>
        <v>83242</v>
      </c>
      <c r="DC373" s="66"/>
      <c r="DD373" s="66">
        <f t="shared" si="647"/>
        <v>0</v>
      </c>
      <c r="DE373" s="67">
        <f t="shared" ref="DE373:DE391" si="723">+DE372+DC373-DD373</f>
        <v>80013</v>
      </c>
      <c r="DF373" s="66"/>
      <c r="DG373" s="69">
        <f t="shared" ref="DG373:DG404" si="724">IF(OR(D373="NPP6AUZDB-WT003M",D373="NPC06SZDB-WT004M",D373="CO155E2-01C150",D373="CO155E2-0CM002",D373="CO155E2-08M020",D373="CO155E2-06M002",D373="NPC06SZDB-WT001M",D373="CO155E2-08M007",D373="CO17772-08M003",D373="CO155E2-08M003",D373="CO155E2-0MM001",D373="CO155E2-0ZC750",D373="CO155E2-09M008",D373="CO155E2-09M015",D373="CO155E2-08M010",D373="CO155E2-08M015",D373="CO155E2-08M001",D373="CO155E2-0MM015",D373="CO17772-0CM003",D373="CO155E2-0MC050",D373="CO155E2-0CM001",D373="CO155E2-0CM007",D373="CO155E2-08C050",D373="NPC06SZDB-YL010M",D373="NPC06SZDB-GY003M",D373="NPC06SZDB-WT002M",D373="NPC06SZDB-GY001M",D373="NPC06SZDB-WT010M",D373="NPC06SZDB-WT050C",D373="NPC06SZDB-WT005M",D373="NPC06SZDB-WT003M",D373="CO155E2-08M005",D373="CO155E2-08M002",D373="CO155E2-08C150",D373="CO155E2-07M010", D373="CO155E2-0ZM015",D373="CO155E2-0CM010",D373="CO155E2-0CM015",D373="CO155E2-01M010",D373="CO17772-08C150",D373="CO17772-08C050",D373="NPC06SZDB-WT015M",D373="NPC06SZDB-WT015M",D373="NPC06SZDB-WT150C"),E373,0)</f>
        <v>0</v>
      </c>
      <c r="DH373" s="67">
        <f t="shared" si="705"/>
        <v>119934</v>
      </c>
      <c r="DI373" s="66"/>
      <c r="DJ373" s="66">
        <f t="shared" ref="DJ373:DJ404" si="725">IF(OR(D373="CO17772-08C250",D373="CO17772-08F004",D373="CO17772-08F010",D373="CO17772-08C750",D373="CO17772-08C250",D373="CO17772-08F002",D373="CO17772-08M020",D373="CO17772-08M010",D373="CO17772-08M006",D373="CO17772-08C050",D373="CO17772-08C150",D373="CO17772-08M007",D373="CO17772-08M010",D373=1644077,D373="CO17772-08M001",D373="CO17772-08M002",D373="CO17772-08M003",D373="CO17772-08M004",D373="CO17772-08M005",D373="CO17772-08M015",),E373*(F373+0.15),0)</f>
        <v>0</v>
      </c>
      <c r="DK373" s="67">
        <f t="shared" si="649"/>
        <v>2205</v>
      </c>
      <c r="DM373" s="206">
        <f t="shared" ref="DM373:DM404" si="726">IF(D373=2153276,E373*(F373+0.15),0)</f>
        <v>0</v>
      </c>
      <c r="DN373" s="25">
        <f t="shared" si="607"/>
        <v>0</v>
      </c>
      <c r="DO373" s="5"/>
      <c r="DP373" s="43">
        <f t="shared" ref="DP373:DP404" si="727">IF(OR(D373="CO17772-0CC050",D373="CO17772-0CM015",D373="CO17772-0CM007",D373="CO17772-0CM005",D373="CO17772-0CM007",D373="CO17772-0CM007",D373="CO17772-0CM010",D373="CO17772-0CM003",D373="CO17772-0MM015",D373="CO17772-0CM002",D373=959305,D373="CO17772-0CM001",),E373*(F373+0.15),0)</f>
        <v>0</v>
      </c>
      <c r="DQ373" s="27">
        <f t="shared" si="650"/>
        <v>7022.5</v>
      </c>
      <c r="DR373" s="5"/>
      <c r="DS373" s="43">
        <f t="shared" ref="DS373:DS404" si="728">IF(OR(D373="CO17772-0ZM010",D373="CO17772-0ZM002",D373="CO17772-0ZM001",D373="CO17772-0ZM005",D373="CO17772-0ZM008",D373=959308,),E373*(F373+0.15),0)</f>
        <v>0</v>
      </c>
      <c r="DT373" s="27">
        <f t="shared" si="651"/>
        <v>4846</v>
      </c>
      <c r="DU373" s="5"/>
      <c r="DV373" s="43">
        <f t="shared" ref="DV373:DV404" si="729">IF(OR(D373="CO17772-0MM003",D373="CO17772-0MM001",D373="CO17772-0MC150",D373="CO17772-0MM005",D373=959306,),E373*(F373+0.15),0)</f>
        <v>0</v>
      </c>
      <c r="DW373" s="27">
        <f t="shared" si="652"/>
        <v>4835</v>
      </c>
      <c r="DX373" s="5"/>
      <c r="DY373" s="22">
        <f t="shared" ref="DY373:DY404" si="730">IF(OR(D373="CO17772-09M001",D373=959307,),E373*(F373+0.15),0)</f>
        <v>0</v>
      </c>
      <c r="DZ373" s="25">
        <f t="shared" si="653"/>
        <v>523</v>
      </c>
      <c r="EA373" s="22"/>
      <c r="EB373" s="22">
        <f t="shared" ref="EB373:EB404" si="731">IF(OR(D373="CO17772-01M001",),E373*(F373+0.15),0)</f>
        <v>0</v>
      </c>
      <c r="EC373" s="28">
        <f t="shared" si="654"/>
        <v>369</v>
      </c>
      <c r="ED373" s="5"/>
      <c r="EE373" s="43">
        <f t="shared" ref="EE373:EE404" si="732">IF(OR(CA373="CO17772-07M015",D373="CO17772-07M007",D373="CO17772-07M001",D373="CO17772-07M001",D373=959309,),E373*(F373+0.15),0)</f>
        <v>0</v>
      </c>
      <c r="EF373" s="27">
        <f t="shared" si="655"/>
        <v>4769</v>
      </c>
      <c r="EG373" s="66"/>
      <c r="EH373" s="66">
        <f t="shared" ref="EH373:EH404" si="733">IF(OR(D373="CO17772-0MM003",D373="CO17772-0ZM010",D373="CO17772-07M007",D373="CO17772-0ZM002",D373="CO17772-01M001",D373="CO17772-0CC050",D373="CO17772-0CM015",D373="CO17772-08F004",D373="CO17772-08F010",D373="CO17772-08C750",D373="CO17772-08C250",D373="CO17772-07M001",D373="CO17772-09M001",D373="CO17772-0ZM001",D373="CO17772-0MM001",D373="CO17772-08F002",D373="CO17772-0ZM008",D373="CO17772-0ZM005",D373="CO17772-0CM005",D373="CO17772-0CM007",D373="CO17772-08M020",D373="CO17772-0MC150",D373="CO17772-08M006",D373="CO17772-08C050",D373="CO17772-0CM007",D373="CO17772-0CM010",D373="CO17772-0CM003",D373="CO17772-08C150",D373="CO17772-08M007",D373="CO17772-0MM005",D373="CO17772-0MM015",D373="CO17772-0CM002",D373="CO17772-0CM001",D373="CO17772-08M010",D373="CO17772-08M001",D373="CO17772-08M002",D373="CO17772-08M003",D373="CO17772-08M004",D373="CO17772-08M015",D373=959308,D373=959305,D373=959306,D373=959307,D373=959309,D373=1644077,D373="CO17772-08M005",),E373*2,0)</f>
        <v>0</v>
      </c>
      <c r="EI373" s="67">
        <f t="shared" si="656"/>
        <v>24217</v>
      </c>
      <c r="EJ373" s="66"/>
      <c r="EK373" s="66">
        <f t="shared" si="694"/>
        <v>0</v>
      </c>
      <c r="EL373" s="67">
        <f t="shared" si="657"/>
        <v>22847</v>
      </c>
      <c r="EM373" s="110">
        <f t="shared" si="695"/>
        <v>155949.17553100002</v>
      </c>
    </row>
    <row r="374" spans="1:143" ht="11.25" customHeight="1" x14ac:dyDescent="0.25">
      <c r="A374" s="169">
        <v>46067</v>
      </c>
      <c r="B374" s="193">
        <v>46067</v>
      </c>
      <c r="C374" s="174">
        <v>8004955852</v>
      </c>
      <c r="D374" s="13" t="s">
        <v>100</v>
      </c>
      <c r="E374" s="14">
        <v>10</v>
      </c>
      <c r="F374" s="15">
        <v>3</v>
      </c>
      <c r="G374" s="16">
        <v>191516031623</v>
      </c>
      <c r="H374" s="66"/>
      <c r="I374" s="41">
        <f t="shared" si="590"/>
        <v>20</v>
      </c>
      <c r="J374" s="48">
        <f t="shared" si="711"/>
        <v>146253</v>
      </c>
      <c r="K374" s="66"/>
      <c r="L374" s="41">
        <f t="shared" si="574"/>
        <v>20</v>
      </c>
      <c r="M374" s="48">
        <f t="shared" si="712"/>
        <v>242894</v>
      </c>
      <c r="N374" s="66"/>
      <c r="O374" s="41">
        <f t="shared" si="591"/>
        <v>20</v>
      </c>
      <c r="P374" s="48">
        <f t="shared" si="713"/>
        <v>139863</v>
      </c>
      <c r="Q374" s="66"/>
      <c r="R374" s="66">
        <f t="shared" si="592"/>
        <v>20</v>
      </c>
      <c r="S374" s="67">
        <f t="shared" si="714"/>
        <v>101750</v>
      </c>
      <c r="T374" s="66"/>
      <c r="U374" s="66">
        <f t="shared" si="615"/>
        <v>0</v>
      </c>
      <c r="V374" s="67">
        <f t="shared" si="616"/>
        <v>84369.200000000012</v>
      </c>
      <c r="X374" s="69">
        <f t="shared" si="593"/>
        <v>0</v>
      </c>
      <c r="Y374" s="67">
        <f t="shared" si="715"/>
        <v>8383.2999999999993</v>
      </c>
      <c r="Z374" s="66"/>
      <c r="AA374" s="68">
        <f t="shared" si="670"/>
        <v>0</v>
      </c>
      <c r="AB374" s="67">
        <f t="shared" si="617"/>
        <v>2208.5</v>
      </c>
      <c r="AC374" s="66"/>
      <c r="AD374" s="66">
        <f t="shared" si="671"/>
        <v>0</v>
      </c>
      <c r="AE374" s="67">
        <f t="shared" si="618"/>
        <v>1291.1999999999998</v>
      </c>
      <c r="AF374" s="66"/>
      <c r="AG374" s="78">
        <f t="shared" si="672"/>
        <v>0</v>
      </c>
      <c r="AH374" s="79">
        <f t="shared" si="619"/>
        <v>4900.7999999999993</v>
      </c>
      <c r="AI374" s="66"/>
      <c r="AJ374" s="68">
        <f t="shared" si="673"/>
        <v>31</v>
      </c>
      <c r="AK374" s="67">
        <f t="shared" si="620"/>
        <v>8901</v>
      </c>
      <c r="AL374" s="66"/>
      <c r="AM374" s="68">
        <f t="shared" si="674"/>
        <v>0</v>
      </c>
      <c r="AN374" s="67">
        <f t="shared" si="621"/>
        <v>15267.099999999999</v>
      </c>
      <c r="AO374" s="66"/>
      <c r="AP374" s="68">
        <f t="shared" si="597"/>
        <v>0</v>
      </c>
      <c r="AQ374" s="67">
        <f t="shared" si="707"/>
        <v>2892.3999999999996</v>
      </c>
      <c r="AR374" s="66"/>
      <c r="AS374" s="68">
        <f t="shared" si="716"/>
        <v>0</v>
      </c>
      <c r="AT374" s="67">
        <f t="shared" si="623"/>
        <v>3085.6000000000004</v>
      </c>
      <c r="AU374" s="66"/>
      <c r="AV374" s="66">
        <f t="shared" si="624"/>
        <v>0</v>
      </c>
      <c r="AW374" s="42">
        <f t="shared" si="625"/>
        <v>5296.8000000000011</v>
      </c>
      <c r="AX374" s="66"/>
      <c r="AY374" s="66">
        <f t="shared" si="626"/>
        <v>0</v>
      </c>
      <c r="AZ374" s="67">
        <f t="shared" si="627"/>
        <v>1832.8</v>
      </c>
      <c r="BA374" s="66"/>
      <c r="BB374" s="68">
        <f t="shared" si="628"/>
        <v>0</v>
      </c>
      <c r="BC374" s="67">
        <f t="shared" si="629"/>
        <v>2791.8</v>
      </c>
      <c r="BD374" s="66"/>
      <c r="BE374" s="68">
        <f t="shared" si="630"/>
        <v>0</v>
      </c>
      <c r="BF374" s="67">
        <f t="shared" si="631"/>
        <v>97.800000000000352</v>
      </c>
      <c r="BG374" s="66"/>
      <c r="BH374" s="68">
        <f t="shared" si="701"/>
        <v>0</v>
      </c>
      <c r="BI374" s="67">
        <f t="shared" si="696"/>
        <v>3910.2000000000025</v>
      </c>
      <c r="BJ374" s="66"/>
      <c r="BK374" s="68">
        <f t="shared" si="717"/>
        <v>0</v>
      </c>
      <c r="BL374" s="67">
        <f t="shared" si="633"/>
        <v>5278.8</v>
      </c>
      <c r="BM374" s="66"/>
      <c r="BN374" s="68">
        <f t="shared" si="634"/>
        <v>0</v>
      </c>
      <c r="BO374" s="67">
        <f t="shared" si="635"/>
        <v>5536.9000000000005</v>
      </c>
      <c r="BP374" s="66"/>
      <c r="BQ374" s="68">
        <f t="shared" si="636"/>
        <v>0</v>
      </c>
      <c r="BR374" s="67">
        <f t="shared" si="637"/>
        <v>11290.799999999994</v>
      </c>
      <c r="BS374" s="66"/>
      <c r="BT374" s="66">
        <f t="shared" si="659"/>
        <v>0</v>
      </c>
      <c r="BU374" s="67">
        <f t="shared" si="702"/>
        <v>49769</v>
      </c>
      <c r="BV374" s="66"/>
      <c r="BW374" s="66">
        <f t="shared" si="660"/>
        <v>0</v>
      </c>
      <c r="BX374" s="67">
        <f t="shared" si="706"/>
        <v>78793</v>
      </c>
      <c r="BY374" s="66"/>
      <c r="BZ374" s="66">
        <f t="shared" si="662"/>
        <v>0</v>
      </c>
      <c r="CA374" s="67">
        <f t="shared" si="703"/>
        <v>43843</v>
      </c>
      <c r="CB374" s="66"/>
      <c r="CC374" s="66">
        <f t="shared" si="638"/>
        <v>0</v>
      </c>
      <c r="CD374" s="67">
        <f t="shared" si="583"/>
        <v>408.19999999999982</v>
      </c>
      <c r="CE374" s="66"/>
      <c r="CF374" s="66">
        <f t="shared" si="639"/>
        <v>0</v>
      </c>
      <c r="CG374" s="67">
        <f t="shared" si="640"/>
        <v>6982.9</v>
      </c>
      <c r="CH374" s="66"/>
      <c r="CI374" s="66">
        <f t="shared" si="602"/>
        <v>0</v>
      </c>
      <c r="CJ374" s="67">
        <f t="shared" si="641"/>
        <v>8750</v>
      </c>
      <c r="CK374" s="66"/>
      <c r="CL374" s="68">
        <f t="shared" si="642"/>
        <v>0</v>
      </c>
      <c r="CM374" s="79">
        <f t="shared" si="643"/>
        <v>4864</v>
      </c>
      <c r="CN374" s="66"/>
      <c r="CO374" s="68">
        <f t="shared" si="718"/>
        <v>0</v>
      </c>
      <c r="CP374" s="79">
        <f t="shared" si="644"/>
        <v>3955</v>
      </c>
      <c r="CQ374" s="66"/>
      <c r="CR374" s="140">
        <f t="shared" si="719"/>
        <v>0</v>
      </c>
      <c r="CS374" s="79">
        <f t="shared" ref="CS374:CS437" si="734">+CS373+CQ374-CR374</f>
        <v>6656</v>
      </c>
      <c r="CT374" s="66"/>
      <c r="CU374" s="68">
        <f t="shared" si="720"/>
        <v>0</v>
      </c>
      <c r="CV374" s="79">
        <f t="shared" si="645"/>
        <v>7769</v>
      </c>
      <c r="CW374" s="66"/>
      <c r="CX374" s="66">
        <f t="shared" si="721"/>
        <v>0</v>
      </c>
      <c r="CY374" s="40">
        <f t="shared" si="710"/>
        <v>6582</v>
      </c>
      <c r="CZ374" s="65"/>
      <c r="DA374" s="66">
        <f t="shared" si="646"/>
        <v>0</v>
      </c>
      <c r="DB374" s="67">
        <f t="shared" si="722"/>
        <v>83242</v>
      </c>
      <c r="DC374" s="66"/>
      <c r="DD374" s="66">
        <f t="shared" si="647"/>
        <v>0</v>
      </c>
      <c r="DE374" s="67">
        <f t="shared" si="723"/>
        <v>80013</v>
      </c>
      <c r="DF374" s="66"/>
      <c r="DG374" s="69">
        <f t="shared" si="724"/>
        <v>0</v>
      </c>
      <c r="DH374" s="67">
        <f t="shared" si="705"/>
        <v>119934</v>
      </c>
      <c r="DI374" s="66"/>
      <c r="DJ374" s="66">
        <f t="shared" si="725"/>
        <v>0</v>
      </c>
      <c r="DK374" s="67">
        <f t="shared" si="649"/>
        <v>2205</v>
      </c>
      <c r="DM374" s="206">
        <f t="shared" si="726"/>
        <v>0</v>
      </c>
      <c r="DN374" s="25">
        <f t="shared" si="607"/>
        <v>0</v>
      </c>
      <c r="DO374" s="5"/>
      <c r="DP374" s="43">
        <f t="shared" si="727"/>
        <v>0</v>
      </c>
      <c r="DQ374" s="27">
        <f t="shared" si="650"/>
        <v>7022.5</v>
      </c>
      <c r="DR374" s="5"/>
      <c r="DS374" s="43">
        <f t="shared" si="728"/>
        <v>0</v>
      </c>
      <c r="DT374" s="27">
        <f t="shared" si="651"/>
        <v>4846</v>
      </c>
      <c r="DU374" s="5"/>
      <c r="DV374" s="43">
        <f t="shared" si="729"/>
        <v>0</v>
      </c>
      <c r="DW374" s="27">
        <f t="shared" si="652"/>
        <v>4835</v>
      </c>
      <c r="DX374" s="5"/>
      <c r="DY374" s="22">
        <f t="shared" si="730"/>
        <v>0</v>
      </c>
      <c r="DZ374" s="25">
        <f t="shared" si="653"/>
        <v>523</v>
      </c>
      <c r="EA374" s="22"/>
      <c r="EB374" s="22">
        <f t="shared" si="731"/>
        <v>0</v>
      </c>
      <c r="EC374" s="28">
        <f t="shared" si="654"/>
        <v>369</v>
      </c>
      <c r="ED374" s="5"/>
      <c r="EE374" s="43">
        <f t="shared" si="732"/>
        <v>0</v>
      </c>
      <c r="EF374" s="27">
        <f t="shared" si="655"/>
        <v>4769</v>
      </c>
      <c r="EG374" s="66"/>
      <c r="EH374" s="66">
        <f t="shared" si="733"/>
        <v>0</v>
      </c>
      <c r="EI374" s="67">
        <f t="shared" si="656"/>
        <v>24217</v>
      </c>
      <c r="EJ374" s="66"/>
      <c r="EK374" s="66">
        <f t="shared" si="694"/>
        <v>0</v>
      </c>
      <c r="EL374" s="67">
        <f t="shared" si="657"/>
        <v>22847</v>
      </c>
      <c r="EM374" s="110">
        <f t="shared" si="695"/>
        <v>155933.537881</v>
      </c>
    </row>
    <row r="375" spans="1:143" ht="11.25" customHeight="1" x14ac:dyDescent="0.25">
      <c r="A375" s="169">
        <v>46067</v>
      </c>
      <c r="B375" s="193">
        <v>46067</v>
      </c>
      <c r="C375" s="181">
        <v>8004958184</v>
      </c>
      <c r="D375" s="111" t="s">
        <v>182</v>
      </c>
      <c r="E375" s="138">
        <v>30</v>
      </c>
      <c r="F375" s="139">
        <v>0.5</v>
      </c>
      <c r="G375" s="85">
        <v>191516187962</v>
      </c>
      <c r="H375" s="66"/>
      <c r="I375" s="41">
        <f t="shared" si="590"/>
        <v>0</v>
      </c>
      <c r="J375" s="48">
        <f t="shared" si="711"/>
        <v>146253</v>
      </c>
      <c r="K375" s="66"/>
      <c r="L375" s="41">
        <f t="shared" ref="L375:L438" si="735">IF(OR(D375="NPC6ASZDB-RD015M",D375="NPC6ASZDB-GN750C",D375="NPC6ASZDB-WT035M",D375="NPC6ASZDB-WT028M ",D375="NPC6ASZDB-WT019M",D375="NPC06SZDB-GN050C",D375="NPC06SZDB-OR050C",D375="NPC6ASZDB-WT018M",D375="NPC6ASZDB-WT023M",D375="NPC6ASZDB-WT024M",D375="NPC6ASZDB-OR020M",D375="NPC6ASZDB-RD006M",D375="NPC6ASZDB-WT017M",D375="NPC6ASZDB-GY750C",D375="NPC6ASZDB-YL015M",D375="NPC6ASZDB-BL004M ",D375="NPC6ASZDB-WT016M",D375="NPC06SZDB-BK006M",D375="NPC06SZDB-BK007M",D375="NPC6ASZDB-OR750C",D375="NPC06SZDB-BK004M",D375="NPC06SZDB-BL015M",D375="NPC6ASZDB-BL013C",D375="NPC6ASZDB-BL030C",D375="NPC6ASZDB-GY009M",D375="NPC06SZDB-BK002M",D375="NPC6ASZDB-GY025C",D375="NPC06SZDB-BK003M",D375="NPC06SZDB-GY005M",D375="NPC6ASZDB-RD020C",D375="NPC06SZDB-YL040M",D375="NPC6ASZDB-GY125C",D375="NPC06SZDB-YL002M",D375="NPC6ASZDB-WT100M",D375="NPC6ASZDB-RD008M",D375="NPC6ASZDB-YL009M",D375="NPC6ASZDB-VT010M",D375="NPC6ASZDB-OR007M",D375="NPC6ASZDB-VT007M",D375="NPC6ASZDB-BK007M",D375="NPC6ASZDB-GY350C",D375="NPC6ASZDB-YL350C",D375="NPC6ASZDB-OR350C",D375="NPC6ASZDB-VT350C",D375="NPC6ASZDB-BL350C",D375="NPC6ASZDB-RD350C",D375="NPC6ASZDB-BK350C",D375="NPC6ASZDB-VT003M",D375="NPC6ASZDB-OR250C",D375="NPC6ASZDB-VT250C",D375="NPC6ASZDB-VT002M",D375="NPC6ASZDB-VT050C",D375="NPC6ASZDB-VT001M",D375="NPC6ASZDB-VT150C",D375="NPC6ASZDB-WT017C",D375="NPC6ASZDB-RD030C",D375="NPC6ASZDB-WT030C",D375="NPC6ASZDB-OR020M",D375="NPC6ASZDB-OR015M",D375="NPC06SZDB-WT025C",D375="NPC6ASZDB-WT013M",D375="NPC6ASZDB-GY075C",D375="NPC6ASZDB-BK075C",D375="NPC6ASZDB-BK125C",D375="NPC6ASZDB-GN250C",D375="NPC6ASZDB-WT011M",D375="NPC6ASZDB-WT014M",D375="NPC6ASZDB-OR005M",D375="NPC6ASZDB-GY006M",D375="NPC6ASZDB-WT550C",D375="NPC6ASZDB-WT650C",D375="NPC6ASZDB-WT850C",D375="NPC6ASZDB-WT950C",D375="NPC6ASZDB-RD250C",D375="NPC06SZDB-GY015C",D375="NPC06SZDB-BL020C",D375="NPC06SZDB-YL015C",D375="NPC6ASZDB-BL012M",D375="NPC6ASZDB-WT020C",D375="NPC6ASZDB-BL008M",D375="NPC6ASZDB-BL009M",D375="NPC6ASZDB-WT022M",D375="NPC6ASZDB-YL007M",D375="NPC06SZDB-WT250C",D375="NPC6ASZDB-BL007M",D375="NPC6ASZDB-BK050C",D375="NPC6ASZDB-BK025C",D375="NPC6ASZDB-BL750C",D375="NPC6ASZDB-OR010M",D375="NPC06SZDB-RD015M",D375="NPC6ASZDB-YL012M",D375="NPC6ASZDB-YL030M",D375="NPC6ASZDB-YL020M",D375="NPC6ASZDB-RD050C",D375="NPC06SZDB-BL050C",D375="NPC06SZDB-RD050C",D375="NPC06SZDB-YL050C",D375="NPC06SZDB-YL003M",D375="NPC06SZDB-GN002M",D375="NPC6ASZDB-RD010M",D375="NPC6ASZDB-GY450C",D375="NPC6ASZDB-WT006M",D375="NPC6ASZDB-BL250C",D375="NPC6ASZDB-GY050C",D375="NPC6ASZDB-YL250C",D375="NPC6ASZDB-YL008M",D375="NPC06SZDB-YL010M",D375="NPC6ASZDB-GY008M",D375="NPC06SZDB-RD005M",D375="NPC6ASZDB-BL050C",D375="NPC6ASZDB-WT450C",D375="NPC6ASZDB-OR050C",D375="NPC06SZDB-GN010M",D375="NPC06SZDB-RD010M",D375="NPC06SZDB-BL010M",D375="NPC6ASZDB-GY050C",D375="NPC6ASZDB-YL025C",D375="NPC6ASZDB-BK250C",D375="NPC6ASZDB-BK004M",D375="NPC6ASZDB-YL006M",D375="NPC06SZDB-WT007M",D375="NPC6ASZDB-BL015M",D375="NPC6ASZDB-BL020M",D375="NPC6ASZDB-GN010M",D375="NPC6ASZDB-GN015M",D375="NPC6ASZDB-GY250C",D375="NPC6ASZDB-BK030M",D375="NPC06SZDB-GY003M",D375="NPC06SZDB-BL150C",D375="NPC6ASZDB-BK013M",D375="NPC6ASZDB-OR150C",D375="NPC6ASZDB-GY007M",D375="NPC6ASZDB-BK750C",D375="NPC06SZDB-GN003M",D375="NPC06SZDB-BK150C",D375="NPC06SZDB-BK001M",D375="NPC6ASZDB-RD007M",D375="NPC6ASZDB-RD010M",D375="NPC06SZDB-GY006M",D375="NPC06SZDB-GY015M",D375="NPC06SZDB-BK050C",D375="NPC6ASZDB-GN025C",D375="NPC6ASZDB-WT009M",D375="NPC6ASZDB-OR004M",D375="NPC6ASZDB-WT075C",D375="NPC6ASZDB-WT175C",D375="NPC06SZDB-GY001M",D375="NPC06SZDB-GY002M",D375="NPC6ASZDB-WT125C",D375="NPC6ASZDB-WT225C",D375="NPC6ASZDB-WT275C",D375="NPC6ASZDB-GY015M",D375="NPC6ASZDB-RD001M",D375="NPC6ASZDB-RD005M",D375="NPC6ASZDB-WT025C",D375="NPC6ASZDB-YL001M",D375="NPC6ASZDB-YL005M",D375="NPC06SZDB-GY010M",D375="NPC06SZDB-YL005M",D375="NPC06SZDB-YL001M",D375="NPC6ASZDB-BK150C",D375="NPC6ASZDB-BL030M",D375="NPC6ASZDB-YL050C",D375="NPC6ASZDB-YL010M",D375="NPC6ASZDB-OR010M",D375="NPC06SZDB-YL150C",D375="NPC6ASZDB-OR005M",D375="NPC06SZDB-OR002M",D375="NPC6ASZDB-RD150C",D375="NPC6ASZDB-WT025M",D375="NPC6ASZDB-WT150C",D375="NPC6ASZDB-WT012M",D375="NPC6ASZDB-WT250C",D375="NPC6ASZDB-WT350C",D375="NPC6ASZDB-YL002M",D375="NPC6ASZDB-BL150C",D375="NPC6ASZDB-WT015M",D375="NPC6ASZDB-YL150C",D375="NPC6ASZDB-YL003M",D375="NPC6ASZDB-WT750C",D375="NPC6ASZDB-GN050C",D375="NPC6ASZDB-WT008M",D375="NPC06SZDB-OR010M",D375="NPC6ASZDB-GY150C",D375="NPC6ASZDB-GN150C",D375="NPC6ASZDB-OR001M",D375="NPC6ASZDB-OR002M",D375="NPC6ASZDB-OR003M",D375="NPC06SZDB-RD002M",D375="NPC06SZDB-RD150C",D375="NPC6ASZDB-BK015M",D375="NPC06SZDB-GN001M",D375="NPC06SZDB-GN150C",D375="NPC06SZDB-WT030M",D375="NPC06SZDB-WT750C",D375="NPC06SZDB-WT015M",D375="NPC6ASZDB-WT030M",D375="NPC06SZDB-RD001M",D375="NPC06SZDB-RD003M",D375="NPC06SZDB-OR003M",D375="NPC06SZDB-OR001M",D375="NPC06SZDB-BL001M",D375="NPC06SZDB-BL003M",D375="NPC06SZDB-WT150C",D375="NPC06SZDB-BL002M",D375="NPC6ASZDB-WT050C",D375="NPC06SZDB-WT050C",D375="NPC06SZDB-WT001M",D375="NPC06SZDB-WT002M",D375="NPC06SZDB-WT003M",D375="NPC06SZDB-WT004M",D375="NPC06SZDB-WT005M",D375="NPC06SZDB-WT010M",D375="NPC06SZDB-WT020M",D375="NPC6ASZDB-GN001M",D375="NPC6ASZDB-GN002M",D375="NPC6ASZDB-GN003M",D375="NPC6ASZDB-GN004M",D375="NPC6ASZDB-GN005M",D375="NPC6ASZDB-GN020M",D375="NPC6ASZDB-GN030M",D375="NPC6ASZDB-WT001M",D375="NPC6ASZDB-WT002M",D375="NPC6ASZDB-WT003M",D375="NPC6ASZDB-WT004M",D375="NPC6ASZDB-WT005M",D375="NPC6ASZDB-WT006M",D375="NPC6ASZDB-WT007M",D375="NPC6ASZDB-WT010M",D375="NPC6ASZDB-WT020M",D375="NPC6ASZDB-RD002M",D375="NPC6ASZDB-RD003M",D375="NPC6ASZDB-RD020M",D375="NPC6ASZDB-GY001M",D375="NPC6ASZDB-GY002M",D375="NPC6ASZDB-GY003M",D375="NPC6ASZDB-GY004M",D375="NPC6ASZDB-GY005M",D375="NPC6ASZDB-GY010M",D375="NPC6ASZDB-GY020M",D375="NPC6ASZDB-GY025M",D375="NPC6ASZDB-GY030M",D375="NPC6ASZDB-BL001M",D375="NPC6ASZDB-BL002M",D375="NPC6ASZDB-BL003M",D375="NPC6ASZDB-BL004M",D375="NPC6ASZDB-BL005M",D375="NPC6ASZDB-BL010M",D375="NPC6ASZDB-BK001M",D375="NPC6ASZDB-BK002M",D375="NPC6ASZDB-BK003M",D375="NPC6ASZDB-BK005M",D375="NPC6ASZDB-BK010M",D375="NPC6ASZDB-BK020M",),E375*2,0)</f>
        <v>0</v>
      </c>
      <c r="M375" s="48">
        <f t="shared" si="712"/>
        <v>242894</v>
      </c>
      <c r="N375" s="66"/>
      <c r="O375" s="41">
        <f t="shared" si="591"/>
        <v>0</v>
      </c>
      <c r="P375" s="48">
        <f t="shared" si="713"/>
        <v>139863</v>
      </c>
      <c r="Q375" s="66"/>
      <c r="R375" s="66">
        <f t="shared" si="592"/>
        <v>0</v>
      </c>
      <c r="S375" s="67">
        <f t="shared" si="714"/>
        <v>101750</v>
      </c>
      <c r="T375" s="66"/>
      <c r="U375" s="66">
        <f t="shared" si="615"/>
        <v>0</v>
      </c>
      <c r="V375" s="67">
        <f t="shared" si="616"/>
        <v>84369.200000000012</v>
      </c>
      <c r="X375" s="69">
        <f t="shared" si="593"/>
        <v>0</v>
      </c>
      <c r="Y375" s="67">
        <f t="shared" si="715"/>
        <v>8383.2999999999993</v>
      </c>
      <c r="Z375" s="66"/>
      <c r="AA375" s="68">
        <f t="shared" si="670"/>
        <v>0</v>
      </c>
      <c r="AB375" s="67">
        <f t="shared" si="617"/>
        <v>2208.5</v>
      </c>
      <c r="AC375" s="66"/>
      <c r="AD375" s="66">
        <f t="shared" si="671"/>
        <v>0</v>
      </c>
      <c r="AE375" s="67">
        <f t="shared" si="618"/>
        <v>1291.1999999999998</v>
      </c>
      <c r="AF375" s="66"/>
      <c r="AG375" s="78">
        <f t="shared" si="672"/>
        <v>0</v>
      </c>
      <c r="AH375" s="79">
        <f t="shared" si="619"/>
        <v>4900.7999999999993</v>
      </c>
      <c r="AI375" s="66"/>
      <c r="AJ375" s="68">
        <f t="shared" si="673"/>
        <v>0</v>
      </c>
      <c r="AK375" s="67">
        <f t="shared" si="620"/>
        <v>8901</v>
      </c>
      <c r="AL375" s="66"/>
      <c r="AM375" s="68">
        <f t="shared" si="674"/>
        <v>0</v>
      </c>
      <c r="AN375" s="67">
        <f t="shared" si="621"/>
        <v>15267.099999999999</v>
      </c>
      <c r="AO375" s="66"/>
      <c r="AP375" s="68">
        <f t="shared" si="597"/>
        <v>0</v>
      </c>
      <c r="AQ375" s="67">
        <f t="shared" si="707"/>
        <v>2892.3999999999996</v>
      </c>
      <c r="AR375" s="66"/>
      <c r="AS375" s="68">
        <f t="shared" si="716"/>
        <v>0</v>
      </c>
      <c r="AT375" s="67">
        <f t="shared" si="623"/>
        <v>3085.6000000000004</v>
      </c>
      <c r="AU375" s="66"/>
      <c r="AV375" s="66">
        <f t="shared" si="624"/>
        <v>0</v>
      </c>
      <c r="AW375" s="42">
        <f t="shared" si="625"/>
        <v>5296.8000000000011</v>
      </c>
      <c r="AX375" s="66"/>
      <c r="AY375" s="66">
        <f t="shared" si="626"/>
        <v>0</v>
      </c>
      <c r="AZ375" s="67">
        <f t="shared" si="627"/>
        <v>1832.8</v>
      </c>
      <c r="BA375" s="66"/>
      <c r="BB375" s="68">
        <f t="shared" si="628"/>
        <v>0</v>
      </c>
      <c r="BC375" s="67">
        <f t="shared" si="629"/>
        <v>2791.8</v>
      </c>
      <c r="BD375" s="66"/>
      <c r="BE375" s="68">
        <f t="shared" si="630"/>
        <v>0</v>
      </c>
      <c r="BF375" s="67">
        <f t="shared" si="631"/>
        <v>97.800000000000352</v>
      </c>
      <c r="BG375" s="66"/>
      <c r="BH375" s="68">
        <f t="shared" si="701"/>
        <v>0</v>
      </c>
      <c r="BI375" s="67">
        <f t="shared" si="696"/>
        <v>3910.2000000000025</v>
      </c>
      <c r="BJ375" s="66"/>
      <c r="BK375" s="68">
        <f t="shared" si="717"/>
        <v>0</v>
      </c>
      <c r="BL375" s="67">
        <f t="shared" si="633"/>
        <v>5278.8</v>
      </c>
      <c r="BM375" s="66"/>
      <c r="BN375" s="68">
        <f t="shared" si="634"/>
        <v>0</v>
      </c>
      <c r="BO375" s="67">
        <f t="shared" si="635"/>
        <v>5536.9000000000005</v>
      </c>
      <c r="BP375" s="66"/>
      <c r="BQ375" s="68">
        <f t="shared" si="636"/>
        <v>0</v>
      </c>
      <c r="BR375" s="67">
        <f t="shared" si="637"/>
        <v>11290.799999999994</v>
      </c>
      <c r="BS375" s="66"/>
      <c r="BT375" s="66">
        <f t="shared" si="659"/>
        <v>0</v>
      </c>
      <c r="BU375" s="67">
        <f t="shared" si="702"/>
        <v>49769</v>
      </c>
      <c r="BV375" s="66"/>
      <c r="BW375" s="66">
        <f t="shared" si="660"/>
        <v>0</v>
      </c>
      <c r="BX375" s="67">
        <f>+BX374+BV375-BW375-60</f>
        <v>78733</v>
      </c>
      <c r="BY375" s="66"/>
      <c r="BZ375" s="66">
        <f t="shared" si="662"/>
        <v>0</v>
      </c>
      <c r="CA375" s="67">
        <f t="shared" si="703"/>
        <v>43843</v>
      </c>
      <c r="CB375" s="66"/>
      <c r="CC375" s="66">
        <f t="shared" si="638"/>
        <v>19.5</v>
      </c>
      <c r="CD375" s="67">
        <f t="shared" si="583"/>
        <v>388.69999999999982</v>
      </c>
      <c r="CE375" s="66"/>
      <c r="CF375" s="66">
        <f t="shared" si="639"/>
        <v>0</v>
      </c>
      <c r="CG375" s="67">
        <f t="shared" si="640"/>
        <v>6982.9</v>
      </c>
      <c r="CH375" s="66"/>
      <c r="CI375" s="66">
        <f t="shared" si="602"/>
        <v>0</v>
      </c>
      <c r="CJ375" s="67">
        <f t="shared" si="641"/>
        <v>8750</v>
      </c>
      <c r="CK375" s="66"/>
      <c r="CL375" s="68">
        <f t="shared" si="642"/>
        <v>0</v>
      </c>
      <c r="CM375" s="79">
        <f t="shared" si="643"/>
        <v>4864</v>
      </c>
      <c r="CN375" s="66"/>
      <c r="CO375" s="68">
        <f t="shared" si="718"/>
        <v>0</v>
      </c>
      <c r="CP375" s="79">
        <f t="shared" si="644"/>
        <v>3955</v>
      </c>
      <c r="CQ375" s="66"/>
      <c r="CR375" s="140">
        <f t="shared" si="719"/>
        <v>0</v>
      </c>
      <c r="CS375" s="79">
        <f t="shared" si="734"/>
        <v>6656</v>
      </c>
      <c r="CT375" s="66"/>
      <c r="CU375" s="68">
        <f t="shared" si="720"/>
        <v>0</v>
      </c>
      <c r="CV375" s="79">
        <f t="shared" si="645"/>
        <v>7769</v>
      </c>
      <c r="CW375" s="66"/>
      <c r="CX375" s="66">
        <f t="shared" si="721"/>
        <v>0</v>
      </c>
      <c r="CY375" s="40">
        <f t="shared" si="710"/>
        <v>6582</v>
      </c>
      <c r="CZ375" s="65"/>
      <c r="DA375" s="66">
        <f t="shared" si="646"/>
        <v>60</v>
      </c>
      <c r="DB375" s="67">
        <f t="shared" si="722"/>
        <v>83182</v>
      </c>
      <c r="DC375" s="66"/>
      <c r="DD375" s="66">
        <f t="shared" si="647"/>
        <v>60</v>
      </c>
      <c r="DE375" s="67">
        <f t="shared" si="723"/>
        <v>79953</v>
      </c>
      <c r="DF375" s="66"/>
      <c r="DG375" s="69">
        <f t="shared" si="724"/>
        <v>0</v>
      </c>
      <c r="DH375" s="67">
        <f t="shared" si="705"/>
        <v>119934</v>
      </c>
      <c r="DI375" s="66"/>
      <c r="DJ375" s="66">
        <f t="shared" si="725"/>
        <v>0</v>
      </c>
      <c r="DK375" s="67">
        <f t="shared" si="649"/>
        <v>2205</v>
      </c>
      <c r="DM375" s="206">
        <f t="shared" si="726"/>
        <v>0</v>
      </c>
      <c r="DN375" s="25">
        <f t="shared" si="607"/>
        <v>0</v>
      </c>
      <c r="DO375" s="5"/>
      <c r="DP375" s="43">
        <f t="shared" si="727"/>
        <v>0</v>
      </c>
      <c r="DQ375" s="27">
        <f t="shared" si="650"/>
        <v>7022.5</v>
      </c>
      <c r="DR375" s="5"/>
      <c r="DS375" s="43">
        <f t="shared" si="728"/>
        <v>0</v>
      </c>
      <c r="DT375" s="27">
        <f t="shared" si="651"/>
        <v>4846</v>
      </c>
      <c r="DU375" s="5"/>
      <c r="DV375" s="43">
        <f t="shared" si="729"/>
        <v>0</v>
      </c>
      <c r="DW375" s="27">
        <f t="shared" si="652"/>
        <v>4835</v>
      </c>
      <c r="DX375" s="5"/>
      <c r="DY375" s="22">
        <f t="shared" si="730"/>
        <v>0</v>
      </c>
      <c r="DZ375" s="25">
        <f t="shared" si="653"/>
        <v>523</v>
      </c>
      <c r="EA375" s="22"/>
      <c r="EB375" s="22">
        <f t="shared" si="731"/>
        <v>0</v>
      </c>
      <c r="EC375" s="28">
        <f t="shared" si="654"/>
        <v>369</v>
      </c>
      <c r="ED375" s="5"/>
      <c r="EE375" s="43">
        <f t="shared" si="732"/>
        <v>0</v>
      </c>
      <c r="EF375" s="27">
        <f t="shared" si="655"/>
        <v>4769</v>
      </c>
      <c r="EG375" s="66"/>
      <c r="EH375" s="66">
        <f t="shared" si="733"/>
        <v>0</v>
      </c>
      <c r="EI375" s="67">
        <f t="shared" si="656"/>
        <v>24217</v>
      </c>
      <c r="EJ375" s="66"/>
      <c r="EK375" s="66">
        <f t="shared" si="694"/>
        <v>0</v>
      </c>
      <c r="EL375" s="67">
        <f t="shared" si="657"/>
        <v>22847</v>
      </c>
      <c r="EM375" s="110">
        <f t="shared" si="695"/>
        <v>155869.25338099999</v>
      </c>
    </row>
    <row r="376" spans="1:143" ht="11.25" customHeight="1" x14ac:dyDescent="0.25">
      <c r="A376" s="169">
        <v>46067</v>
      </c>
      <c r="B376" s="193">
        <v>46067</v>
      </c>
      <c r="C376" s="174">
        <v>8004959250</v>
      </c>
      <c r="D376" s="13" t="s">
        <v>65</v>
      </c>
      <c r="E376" s="14">
        <v>25</v>
      </c>
      <c r="F376" s="15">
        <v>6</v>
      </c>
      <c r="G376" s="16">
        <v>191516031234</v>
      </c>
      <c r="H376" s="66"/>
      <c r="I376" s="41">
        <f t="shared" si="590"/>
        <v>50</v>
      </c>
      <c r="J376" s="48">
        <f t="shared" si="711"/>
        <v>146203</v>
      </c>
      <c r="K376" s="66"/>
      <c r="L376" s="41">
        <f t="shared" si="735"/>
        <v>50</v>
      </c>
      <c r="M376" s="48">
        <f t="shared" si="712"/>
        <v>242844</v>
      </c>
      <c r="N376" s="66"/>
      <c r="O376" s="41">
        <f t="shared" si="591"/>
        <v>50</v>
      </c>
      <c r="P376" s="48">
        <f t="shared" si="713"/>
        <v>139813</v>
      </c>
      <c r="Q376" s="66"/>
      <c r="R376" s="66">
        <f t="shared" si="592"/>
        <v>50</v>
      </c>
      <c r="S376" s="67">
        <f t="shared" si="714"/>
        <v>101700</v>
      </c>
      <c r="T376" s="66"/>
      <c r="U376" s="66">
        <f t="shared" si="615"/>
        <v>152.5</v>
      </c>
      <c r="V376" s="67">
        <f t="shared" si="616"/>
        <v>84216.700000000012</v>
      </c>
      <c r="X376" s="69">
        <f t="shared" si="593"/>
        <v>0</v>
      </c>
      <c r="Y376" s="67">
        <f t="shared" si="715"/>
        <v>8383.2999999999993</v>
      </c>
      <c r="Z376" s="66"/>
      <c r="AA376" s="68">
        <f t="shared" si="670"/>
        <v>0</v>
      </c>
      <c r="AB376" s="67">
        <f t="shared" si="617"/>
        <v>2208.5</v>
      </c>
      <c r="AC376" s="66"/>
      <c r="AD376" s="66">
        <f t="shared" si="671"/>
        <v>0</v>
      </c>
      <c r="AE376" s="67">
        <f t="shared" si="618"/>
        <v>1291.1999999999998</v>
      </c>
      <c r="AF376" s="66"/>
      <c r="AG376" s="78">
        <f t="shared" si="672"/>
        <v>0</v>
      </c>
      <c r="AH376" s="79">
        <f t="shared" si="619"/>
        <v>4900.7999999999993</v>
      </c>
      <c r="AI376" s="66"/>
      <c r="AJ376" s="68">
        <f t="shared" si="673"/>
        <v>0</v>
      </c>
      <c r="AK376" s="67">
        <f t="shared" si="620"/>
        <v>8901</v>
      </c>
      <c r="AL376" s="66"/>
      <c r="AM376" s="68">
        <f t="shared" si="674"/>
        <v>0</v>
      </c>
      <c r="AN376" s="67">
        <f t="shared" si="621"/>
        <v>15267.099999999999</v>
      </c>
      <c r="AO376" s="66"/>
      <c r="AP376" s="68">
        <f t="shared" si="597"/>
        <v>0</v>
      </c>
      <c r="AQ376" s="67">
        <f t="shared" si="707"/>
        <v>2892.3999999999996</v>
      </c>
      <c r="AR376" s="66"/>
      <c r="AS376" s="68">
        <f t="shared" si="716"/>
        <v>0</v>
      </c>
      <c r="AT376" s="67">
        <f t="shared" si="623"/>
        <v>3085.6000000000004</v>
      </c>
      <c r="AU376" s="66"/>
      <c r="AV376" s="66">
        <f t="shared" si="624"/>
        <v>0</v>
      </c>
      <c r="AW376" s="42">
        <f t="shared" si="625"/>
        <v>5296.8000000000011</v>
      </c>
      <c r="AX376" s="66"/>
      <c r="AY376" s="66">
        <f t="shared" si="626"/>
        <v>0</v>
      </c>
      <c r="AZ376" s="67">
        <f t="shared" si="627"/>
        <v>1832.8</v>
      </c>
      <c r="BA376" s="66"/>
      <c r="BB376" s="68">
        <f t="shared" si="628"/>
        <v>0</v>
      </c>
      <c r="BC376" s="67">
        <f t="shared" si="629"/>
        <v>2791.8</v>
      </c>
      <c r="BD376" s="66"/>
      <c r="BE376" s="68">
        <f t="shared" si="630"/>
        <v>0</v>
      </c>
      <c r="BF376" s="67">
        <f t="shared" si="631"/>
        <v>97.800000000000352</v>
      </c>
      <c r="BG376" s="66"/>
      <c r="BH376" s="68">
        <f t="shared" si="701"/>
        <v>0</v>
      </c>
      <c r="BI376" s="67">
        <f t="shared" ref="BI376:BI407" si="736">+BI375+BG376-BH376</f>
        <v>3910.2000000000025</v>
      </c>
      <c r="BJ376" s="66"/>
      <c r="BK376" s="68">
        <f t="shared" si="717"/>
        <v>0</v>
      </c>
      <c r="BL376" s="67">
        <f t="shared" si="633"/>
        <v>5278.8</v>
      </c>
      <c r="BM376" s="66"/>
      <c r="BN376" s="68">
        <f t="shared" si="634"/>
        <v>0</v>
      </c>
      <c r="BO376" s="67">
        <f t="shared" si="635"/>
        <v>5536.9000000000005</v>
      </c>
      <c r="BP376" s="66"/>
      <c r="BQ376" s="68">
        <f t="shared" si="636"/>
        <v>0</v>
      </c>
      <c r="BR376" s="67">
        <f t="shared" si="637"/>
        <v>11290.799999999994</v>
      </c>
      <c r="BS376" s="66"/>
      <c r="BT376" s="66">
        <f t="shared" si="659"/>
        <v>0</v>
      </c>
      <c r="BU376" s="67">
        <f t="shared" si="702"/>
        <v>49769</v>
      </c>
      <c r="BV376" s="66"/>
      <c r="BW376" s="66">
        <f t="shared" si="660"/>
        <v>0</v>
      </c>
      <c r="BX376" s="67">
        <f t="shared" ref="BX376:BX387" si="737">+BX375+BV376-BW376</f>
        <v>78733</v>
      </c>
      <c r="BY376" s="66"/>
      <c r="BZ376" s="66">
        <f t="shared" si="662"/>
        <v>0</v>
      </c>
      <c r="CA376" s="67">
        <f t="shared" si="703"/>
        <v>43843</v>
      </c>
      <c r="CB376" s="66"/>
      <c r="CC376" s="66">
        <f t="shared" si="638"/>
        <v>0</v>
      </c>
      <c r="CD376" s="67">
        <f t="shared" si="583"/>
        <v>388.69999999999982</v>
      </c>
      <c r="CE376" s="66"/>
      <c r="CF376" s="66">
        <f t="shared" si="639"/>
        <v>0</v>
      </c>
      <c r="CG376" s="67">
        <f t="shared" si="640"/>
        <v>6982.9</v>
      </c>
      <c r="CH376" s="66"/>
      <c r="CI376" s="66">
        <f t="shared" si="602"/>
        <v>0</v>
      </c>
      <c r="CJ376" s="67">
        <f t="shared" si="641"/>
        <v>8750</v>
      </c>
      <c r="CK376" s="66"/>
      <c r="CL376" s="68">
        <f t="shared" si="642"/>
        <v>0</v>
      </c>
      <c r="CM376" s="79">
        <f t="shared" si="643"/>
        <v>4864</v>
      </c>
      <c r="CN376" s="66"/>
      <c r="CO376" s="68">
        <f t="shared" si="718"/>
        <v>0</v>
      </c>
      <c r="CP376" s="79">
        <f t="shared" si="644"/>
        <v>3955</v>
      </c>
      <c r="CQ376" s="66"/>
      <c r="CR376" s="140">
        <f t="shared" si="719"/>
        <v>0</v>
      </c>
      <c r="CS376" s="79">
        <f t="shared" si="734"/>
        <v>6656</v>
      </c>
      <c r="CT376" s="66"/>
      <c r="CU376" s="68">
        <f t="shared" si="720"/>
        <v>0</v>
      </c>
      <c r="CV376" s="79">
        <f t="shared" si="645"/>
        <v>7769</v>
      </c>
      <c r="CW376" s="66"/>
      <c r="CX376" s="66">
        <f t="shared" si="721"/>
        <v>0</v>
      </c>
      <c r="CY376" s="40">
        <f t="shared" si="710"/>
        <v>6582</v>
      </c>
      <c r="CZ376" s="65"/>
      <c r="DA376" s="66">
        <f t="shared" si="646"/>
        <v>0</v>
      </c>
      <c r="DB376" s="67">
        <f t="shared" si="722"/>
        <v>83182</v>
      </c>
      <c r="DC376" s="66"/>
      <c r="DD376" s="66">
        <f t="shared" si="647"/>
        <v>0</v>
      </c>
      <c r="DE376" s="67">
        <f t="shared" si="723"/>
        <v>79953</v>
      </c>
      <c r="DF376" s="66"/>
      <c r="DG376" s="69">
        <f t="shared" si="724"/>
        <v>0</v>
      </c>
      <c r="DH376" s="67">
        <f t="shared" si="705"/>
        <v>119934</v>
      </c>
      <c r="DI376" s="66"/>
      <c r="DJ376" s="66">
        <f t="shared" si="725"/>
        <v>0</v>
      </c>
      <c r="DK376" s="67">
        <f t="shared" si="649"/>
        <v>2205</v>
      </c>
      <c r="DM376" s="206">
        <f t="shared" si="726"/>
        <v>0</v>
      </c>
      <c r="DN376" s="25">
        <f t="shared" si="607"/>
        <v>0</v>
      </c>
      <c r="DO376" s="5"/>
      <c r="DP376" s="43">
        <f t="shared" si="727"/>
        <v>0</v>
      </c>
      <c r="DQ376" s="27">
        <f t="shared" si="650"/>
        <v>7022.5</v>
      </c>
      <c r="DR376" s="5"/>
      <c r="DS376" s="43">
        <f t="shared" si="728"/>
        <v>0</v>
      </c>
      <c r="DT376" s="27">
        <f t="shared" si="651"/>
        <v>4846</v>
      </c>
      <c r="DU376" s="5"/>
      <c r="DV376" s="43">
        <f t="shared" si="729"/>
        <v>0</v>
      </c>
      <c r="DW376" s="27">
        <f t="shared" si="652"/>
        <v>4835</v>
      </c>
      <c r="DX376" s="5"/>
      <c r="DY376" s="22">
        <f t="shared" si="730"/>
        <v>0</v>
      </c>
      <c r="DZ376" s="25">
        <f t="shared" si="653"/>
        <v>523</v>
      </c>
      <c r="EA376" s="22"/>
      <c r="EB376" s="22">
        <f t="shared" si="731"/>
        <v>0</v>
      </c>
      <c r="EC376" s="28">
        <f t="shared" si="654"/>
        <v>369</v>
      </c>
      <c r="ED376" s="5"/>
      <c r="EE376" s="43">
        <f t="shared" si="732"/>
        <v>0</v>
      </c>
      <c r="EF376" s="27">
        <f t="shared" si="655"/>
        <v>4769</v>
      </c>
      <c r="EG376" s="66"/>
      <c r="EH376" s="66">
        <f t="shared" si="733"/>
        <v>0</v>
      </c>
      <c r="EI376" s="67">
        <f t="shared" si="656"/>
        <v>24217</v>
      </c>
      <c r="EJ376" s="66"/>
      <c r="EK376" s="66">
        <f t="shared" si="694"/>
        <v>0</v>
      </c>
      <c r="EL376" s="67">
        <f t="shared" si="657"/>
        <v>22847</v>
      </c>
      <c r="EM376" s="110">
        <f t="shared" si="695"/>
        <v>155760.40458099998</v>
      </c>
    </row>
    <row r="377" spans="1:143" ht="11.25" customHeight="1" x14ac:dyDescent="0.25">
      <c r="A377" s="169">
        <v>46067</v>
      </c>
      <c r="B377" s="193">
        <v>46067</v>
      </c>
      <c r="C377" s="180">
        <v>8004959261</v>
      </c>
      <c r="D377" s="37" t="s">
        <v>291</v>
      </c>
      <c r="E377" s="38">
        <v>80</v>
      </c>
      <c r="F377" s="39">
        <v>15</v>
      </c>
      <c r="G377" s="40">
        <v>191516130234</v>
      </c>
      <c r="H377" s="66"/>
      <c r="I377" s="41">
        <f t="shared" si="590"/>
        <v>0</v>
      </c>
      <c r="J377" s="48">
        <f t="shared" si="711"/>
        <v>146203</v>
      </c>
      <c r="K377" s="66"/>
      <c r="L377" s="41">
        <f t="shared" si="735"/>
        <v>0</v>
      </c>
      <c r="M377" s="48">
        <f>M376+K377-L377-160</f>
        <v>242684</v>
      </c>
      <c r="N377" s="66"/>
      <c r="O377" s="41">
        <f t="shared" si="591"/>
        <v>0</v>
      </c>
      <c r="P377" s="48">
        <f t="shared" si="713"/>
        <v>139813</v>
      </c>
      <c r="Q377" s="66"/>
      <c r="R377" s="66">
        <f t="shared" si="592"/>
        <v>160</v>
      </c>
      <c r="S377" s="67">
        <f t="shared" si="714"/>
        <v>101540</v>
      </c>
      <c r="T377" s="66"/>
      <c r="U377" s="66">
        <f t="shared" si="615"/>
        <v>0</v>
      </c>
      <c r="V377" s="67">
        <f t="shared" si="616"/>
        <v>84216.700000000012</v>
      </c>
      <c r="X377" s="69">
        <f t="shared" si="593"/>
        <v>0</v>
      </c>
      <c r="Y377" s="67">
        <f t="shared" si="715"/>
        <v>8383.2999999999993</v>
      </c>
      <c r="Z377" s="66"/>
      <c r="AA377" s="68">
        <f t="shared" si="670"/>
        <v>0</v>
      </c>
      <c r="AB377" s="67">
        <f t="shared" si="617"/>
        <v>2208.5</v>
      </c>
      <c r="AC377" s="66"/>
      <c r="AD377" s="66">
        <f t="shared" si="671"/>
        <v>0</v>
      </c>
      <c r="AE377" s="67">
        <f t="shared" si="618"/>
        <v>1291.1999999999998</v>
      </c>
      <c r="AF377" s="66"/>
      <c r="AG377" s="78">
        <f t="shared" si="672"/>
        <v>0</v>
      </c>
      <c r="AH377" s="79">
        <f t="shared" si="619"/>
        <v>4900.7999999999993</v>
      </c>
      <c r="AI377" s="66"/>
      <c r="AJ377" s="68">
        <f t="shared" si="673"/>
        <v>0</v>
      </c>
      <c r="AK377" s="67">
        <f t="shared" si="620"/>
        <v>8901</v>
      </c>
      <c r="AL377" s="66"/>
      <c r="AM377" s="68">
        <f t="shared" si="674"/>
        <v>0</v>
      </c>
      <c r="AN377" s="67">
        <f t="shared" si="621"/>
        <v>15267.099999999999</v>
      </c>
      <c r="AO377" s="66"/>
      <c r="AP377" s="68">
        <f t="shared" si="597"/>
        <v>0</v>
      </c>
      <c r="AQ377" s="67">
        <f t="shared" si="707"/>
        <v>2892.3999999999996</v>
      </c>
      <c r="AR377" s="66"/>
      <c r="AS377" s="68">
        <f t="shared" si="716"/>
        <v>0</v>
      </c>
      <c r="AT377" s="67">
        <f t="shared" si="623"/>
        <v>3085.6000000000004</v>
      </c>
      <c r="AU377" s="66"/>
      <c r="AV377" s="66">
        <f t="shared" si="624"/>
        <v>0</v>
      </c>
      <c r="AW377" s="42">
        <f t="shared" si="625"/>
        <v>5296.8000000000011</v>
      </c>
      <c r="AX377" s="66"/>
      <c r="AY377" s="66">
        <f t="shared" si="626"/>
        <v>0</v>
      </c>
      <c r="AZ377" s="67">
        <f t="shared" si="627"/>
        <v>1832.8</v>
      </c>
      <c r="BA377" s="66"/>
      <c r="BB377" s="68">
        <f t="shared" si="628"/>
        <v>0</v>
      </c>
      <c r="BC377" s="67">
        <f t="shared" si="629"/>
        <v>2791.8</v>
      </c>
      <c r="BD377" s="66"/>
      <c r="BE377" s="68">
        <f t="shared" si="630"/>
        <v>0</v>
      </c>
      <c r="BF377" s="67">
        <f t="shared" si="631"/>
        <v>97.800000000000352</v>
      </c>
      <c r="BG377" s="66"/>
      <c r="BH377" s="68">
        <f t="shared" si="701"/>
        <v>0</v>
      </c>
      <c r="BI377" s="67">
        <f t="shared" si="736"/>
        <v>3910.2000000000025</v>
      </c>
      <c r="BJ377" s="66"/>
      <c r="BK377" s="68">
        <f t="shared" si="717"/>
        <v>0</v>
      </c>
      <c r="BL377" s="67">
        <f t="shared" si="633"/>
        <v>5278.8</v>
      </c>
      <c r="BM377" s="66"/>
      <c r="BN377" s="68">
        <f t="shared" si="634"/>
        <v>0</v>
      </c>
      <c r="BO377" s="67">
        <f t="shared" si="635"/>
        <v>5536.9000000000005</v>
      </c>
      <c r="BP377" s="66"/>
      <c r="BQ377" s="68">
        <f t="shared" si="636"/>
        <v>0</v>
      </c>
      <c r="BR377" s="67">
        <f t="shared" si="637"/>
        <v>11290.799999999994</v>
      </c>
      <c r="BS377" s="66"/>
      <c r="BT377" s="66">
        <f t="shared" si="659"/>
        <v>0</v>
      </c>
      <c r="BU377" s="67">
        <f t="shared" si="702"/>
        <v>49769</v>
      </c>
      <c r="BV377" s="66"/>
      <c r="BW377" s="66">
        <f t="shared" si="660"/>
        <v>0</v>
      </c>
      <c r="BX377" s="67">
        <f t="shared" si="737"/>
        <v>78733</v>
      </c>
      <c r="BY377" s="66"/>
      <c r="BZ377" s="66">
        <f t="shared" si="662"/>
        <v>0</v>
      </c>
      <c r="CA377" s="67">
        <f t="shared" si="703"/>
        <v>43843</v>
      </c>
      <c r="CB377" s="66"/>
      <c r="CC377" s="66">
        <f t="shared" si="638"/>
        <v>0</v>
      </c>
      <c r="CD377" s="67">
        <f t="shared" si="583"/>
        <v>388.69999999999982</v>
      </c>
      <c r="CE377" s="66"/>
      <c r="CF377" s="66">
        <f t="shared" si="639"/>
        <v>0</v>
      </c>
      <c r="CG377" s="67">
        <f t="shared" si="640"/>
        <v>6982.9</v>
      </c>
      <c r="CH377" s="66"/>
      <c r="CI377" s="66">
        <f t="shared" si="602"/>
        <v>0</v>
      </c>
      <c r="CJ377" s="67">
        <f t="shared" si="641"/>
        <v>8750</v>
      </c>
      <c r="CK377" s="66"/>
      <c r="CL377" s="68">
        <f t="shared" si="642"/>
        <v>0</v>
      </c>
      <c r="CM377" s="79">
        <f t="shared" si="643"/>
        <v>4864</v>
      </c>
      <c r="CN377" s="66"/>
      <c r="CO377" s="68">
        <f t="shared" si="718"/>
        <v>0</v>
      </c>
      <c r="CP377" s="79">
        <f t="shared" si="644"/>
        <v>3955</v>
      </c>
      <c r="CQ377" s="66"/>
      <c r="CR377" s="140">
        <f t="shared" si="719"/>
        <v>0</v>
      </c>
      <c r="CS377" s="79">
        <f t="shared" si="734"/>
        <v>6656</v>
      </c>
      <c r="CT377" s="66"/>
      <c r="CU377" s="68">
        <f t="shared" si="720"/>
        <v>0</v>
      </c>
      <c r="CV377" s="79">
        <f t="shared" si="645"/>
        <v>7769</v>
      </c>
      <c r="CW377" s="66"/>
      <c r="CX377" s="66">
        <f t="shared" si="721"/>
        <v>0</v>
      </c>
      <c r="CY377" s="40">
        <f t="shared" si="710"/>
        <v>6582</v>
      </c>
      <c r="CZ377" s="65"/>
      <c r="DA377" s="66">
        <f t="shared" si="646"/>
        <v>0</v>
      </c>
      <c r="DB377" s="67">
        <f t="shared" si="722"/>
        <v>83182</v>
      </c>
      <c r="DC377" s="66"/>
      <c r="DD377" s="66">
        <f t="shared" si="647"/>
        <v>0</v>
      </c>
      <c r="DE377" s="67">
        <f t="shared" si="723"/>
        <v>79953</v>
      </c>
      <c r="DF377" s="66"/>
      <c r="DG377" s="69">
        <f t="shared" si="724"/>
        <v>0</v>
      </c>
      <c r="DH377" s="67">
        <f t="shared" si="705"/>
        <v>119934</v>
      </c>
      <c r="DI377" s="66"/>
      <c r="DJ377" s="66">
        <f t="shared" si="725"/>
        <v>1212</v>
      </c>
      <c r="DK377" s="67">
        <f t="shared" si="649"/>
        <v>993</v>
      </c>
      <c r="DM377" s="206">
        <f t="shared" si="726"/>
        <v>0</v>
      </c>
      <c r="DN377" s="25">
        <f t="shared" si="607"/>
        <v>0</v>
      </c>
      <c r="DO377" s="5"/>
      <c r="DP377" s="43">
        <f t="shared" si="727"/>
        <v>0</v>
      </c>
      <c r="DQ377" s="27">
        <f t="shared" si="650"/>
        <v>7022.5</v>
      </c>
      <c r="DR377" s="5"/>
      <c r="DS377" s="43">
        <f t="shared" si="728"/>
        <v>0</v>
      </c>
      <c r="DT377" s="27">
        <f t="shared" si="651"/>
        <v>4846</v>
      </c>
      <c r="DU377" s="5"/>
      <c r="DV377" s="43">
        <f t="shared" si="729"/>
        <v>0</v>
      </c>
      <c r="DW377" s="27">
        <f t="shared" si="652"/>
        <v>4835</v>
      </c>
      <c r="DX377" s="5"/>
      <c r="DY377" s="22">
        <f t="shared" si="730"/>
        <v>0</v>
      </c>
      <c r="DZ377" s="25">
        <f t="shared" si="653"/>
        <v>523</v>
      </c>
      <c r="EA377" s="22"/>
      <c r="EB377" s="22">
        <f t="shared" si="731"/>
        <v>0</v>
      </c>
      <c r="EC377" s="28">
        <f t="shared" si="654"/>
        <v>369</v>
      </c>
      <c r="ED377" s="5"/>
      <c r="EE377" s="43">
        <f t="shared" si="732"/>
        <v>0</v>
      </c>
      <c r="EF377" s="27">
        <f t="shared" si="655"/>
        <v>4769</v>
      </c>
      <c r="EG377" s="66"/>
      <c r="EH377" s="66">
        <f t="shared" si="733"/>
        <v>160</v>
      </c>
      <c r="EI377" s="67">
        <f t="shared" si="656"/>
        <v>24057</v>
      </c>
      <c r="EJ377" s="66"/>
      <c r="EK377" s="66">
        <f t="shared" si="694"/>
        <v>160</v>
      </c>
      <c r="EL377" s="67">
        <f t="shared" si="657"/>
        <v>22687</v>
      </c>
      <c r="EM377" s="110">
        <f t="shared" si="695"/>
        <v>155746.84246599997</v>
      </c>
    </row>
    <row r="378" spans="1:143" ht="12" customHeight="1" x14ac:dyDescent="0.25">
      <c r="A378" s="169">
        <v>46067</v>
      </c>
      <c r="B378" s="193">
        <v>46067</v>
      </c>
      <c r="C378" s="181">
        <v>8004956028</v>
      </c>
      <c r="D378" s="111" t="s">
        <v>180</v>
      </c>
      <c r="E378" s="138">
        <v>3</v>
      </c>
      <c r="F378" s="139">
        <v>10</v>
      </c>
      <c r="G378" s="85">
        <v>191516203105</v>
      </c>
      <c r="H378" s="66"/>
      <c r="I378" s="41">
        <f t="shared" si="590"/>
        <v>0</v>
      </c>
      <c r="J378" s="48">
        <f t="shared" si="711"/>
        <v>146203</v>
      </c>
      <c r="K378" s="66"/>
      <c r="L378" s="41">
        <f t="shared" si="735"/>
        <v>0</v>
      </c>
      <c r="M378" s="48">
        <f t="shared" ref="M378:M419" si="738">M377+K378-L378</f>
        <v>242684</v>
      </c>
      <c r="N378" s="66"/>
      <c r="O378" s="41">
        <f t="shared" si="591"/>
        <v>0</v>
      </c>
      <c r="P378" s="48">
        <f t="shared" si="713"/>
        <v>139813</v>
      </c>
      <c r="Q378" s="66"/>
      <c r="R378" s="66">
        <f t="shared" si="592"/>
        <v>0</v>
      </c>
      <c r="S378" s="67">
        <f t="shared" si="714"/>
        <v>101540</v>
      </c>
      <c r="T378" s="66"/>
      <c r="U378" s="66">
        <f t="shared" si="615"/>
        <v>0</v>
      </c>
      <c r="V378" s="67">
        <f t="shared" si="616"/>
        <v>84216.700000000012</v>
      </c>
      <c r="X378" s="69">
        <f t="shared" si="593"/>
        <v>0</v>
      </c>
      <c r="Y378" s="67">
        <f t="shared" si="715"/>
        <v>8383.2999999999993</v>
      </c>
      <c r="Z378" s="66"/>
      <c r="AA378" s="68">
        <f t="shared" si="670"/>
        <v>0</v>
      </c>
      <c r="AB378" s="67">
        <f t="shared" si="617"/>
        <v>2208.5</v>
      </c>
      <c r="AC378" s="66"/>
      <c r="AD378" s="66">
        <f t="shared" si="671"/>
        <v>0</v>
      </c>
      <c r="AE378" s="67">
        <f t="shared" si="618"/>
        <v>1291.1999999999998</v>
      </c>
      <c r="AF378" s="66"/>
      <c r="AG378" s="78">
        <f t="shared" si="672"/>
        <v>0</v>
      </c>
      <c r="AH378" s="79">
        <f t="shared" si="619"/>
        <v>4900.7999999999993</v>
      </c>
      <c r="AI378" s="66"/>
      <c r="AJ378" s="68">
        <f t="shared" si="673"/>
        <v>0</v>
      </c>
      <c r="AK378" s="67">
        <f t="shared" si="620"/>
        <v>8901</v>
      </c>
      <c r="AL378" s="66"/>
      <c r="AM378" s="68">
        <f t="shared" si="674"/>
        <v>0</v>
      </c>
      <c r="AN378" s="67">
        <f t="shared" si="621"/>
        <v>15267.099999999999</v>
      </c>
      <c r="AO378" s="66"/>
      <c r="AP378" s="68">
        <f t="shared" si="597"/>
        <v>0</v>
      </c>
      <c r="AQ378" s="67">
        <f t="shared" si="707"/>
        <v>2892.3999999999996</v>
      </c>
      <c r="AR378" s="66"/>
      <c r="AS378" s="68">
        <f t="shared" si="716"/>
        <v>0</v>
      </c>
      <c r="AT378" s="67">
        <f t="shared" si="623"/>
        <v>3085.6000000000004</v>
      </c>
      <c r="AU378" s="66"/>
      <c r="AV378" s="66">
        <f t="shared" si="624"/>
        <v>0</v>
      </c>
      <c r="AW378" s="42">
        <f t="shared" si="625"/>
        <v>5296.8000000000011</v>
      </c>
      <c r="AX378" s="66"/>
      <c r="AY378" s="66">
        <f t="shared" si="626"/>
        <v>0</v>
      </c>
      <c r="AZ378" s="67">
        <f t="shared" si="627"/>
        <v>1832.8</v>
      </c>
      <c r="BA378" s="66"/>
      <c r="BB378" s="68">
        <f t="shared" si="628"/>
        <v>0</v>
      </c>
      <c r="BC378" s="67">
        <f t="shared" si="629"/>
        <v>2791.8</v>
      </c>
      <c r="BD378" s="66"/>
      <c r="BE378" s="68">
        <f t="shared" si="630"/>
        <v>0</v>
      </c>
      <c r="BF378" s="67">
        <f t="shared" si="631"/>
        <v>97.800000000000352</v>
      </c>
      <c r="BG378" s="66"/>
      <c r="BH378" s="68">
        <f t="shared" si="701"/>
        <v>0</v>
      </c>
      <c r="BI378" s="67">
        <f t="shared" si="736"/>
        <v>3910.2000000000025</v>
      </c>
      <c r="BJ378" s="66"/>
      <c r="BK378" s="68">
        <f t="shared" si="717"/>
        <v>0</v>
      </c>
      <c r="BL378" s="67">
        <f t="shared" si="633"/>
        <v>5278.8</v>
      </c>
      <c r="BM378" s="66"/>
      <c r="BN378" s="68">
        <f t="shared" si="634"/>
        <v>0</v>
      </c>
      <c r="BO378" s="67">
        <f t="shared" si="635"/>
        <v>5536.9000000000005</v>
      </c>
      <c r="BP378" s="66"/>
      <c r="BQ378" s="68">
        <f t="shared" si="636"/>
        <v>0</v>
      </c>
      <c r="BR378" s="67">
        <f t="shared" si="637"/>
        <v>11290.799999999994</v>
      </c>
      <c r="BS378" s="66"/>
      <c r="BT378" s="66">
        <f t="shared" si="659"/>
        <v>0</v>
      </c>
      <c r="BU378" s="67">
        <f t="shared" si="702"/>
        <v>49769</v>
      </c>
      <c r="BV378" s="66"/>
      <c r="BW378" s="66">
        <f t="shared" si="660"/>
        <v>0</v>
      </c>
      <c r="BX378" s="67">
        <f t="shared" si="737"/>
        <v>78733</v>
      </c>
      <c r="BY378" s="66"/>
      <c r="BZ378" s="66">
        <f t="shared" si="662"/>
        <v>0</v>
      </c>
      <c r="CA378" s="67">
        <f t="shared" si="703"/>
        <v>43843</v>
      </c>
      <c r="CB378" s="66"/>
      <c r="CC378" s="66">
        <f t="shared" si="638"/>
        <v>30.450000000000003</v>
      </c>
      <c r="CD378" s="67">
        <f t="shared" si="583"/>
        <v>358.24999999999983</v>
      </c>
      <c r="CE378" s="66"/>
      <c r="CF378" s="66">
        <f t="shared" si="639"/>
        <v>0</v>
      </c>
      <c r="CG378" s="67">
        <f t="shared" si="640"/>
        <v>6982.9</v>
      </c>
      <c r="CH378" s="66"/>
      <c r="CI378" s="66">
        <f t="shared" si="602"/>
        <v>0</v>
      </c>
      <c r="CJ378" s="67">
        <f t="shared" si="641"/>
        <v>8750</v>
      </c>
      <c r="CK378" s="66"/>
      <c r="CL378" s="68">
        <f t="shared" si="642"/>
        <v>0</v>
      </c>
      <c r="CM378" s="79">
        <f t="shared" si="643"/>
        <v>4864</v>
      </c>
      <c r="CN378" s="66"/>
      <c r="CO378" s="68">
        <f t="shared" si="718"/>
        <v>0</v>
      </c>
      <c r="CP378" s="79">
        <f t="shared" si="644"/>
        <v>3955</v>
      </c>
      <c r="CQ378" s="66"/>
      <c r="CR378" s="140">
        <f t="shared" si="719"/>
        <v>0</v>
      </c>
      <c r="CS378" s="79">
        <f t="shared" si="734"/>
        <v>6656</v>
      </c>
      <c r="CT378" s="66"/>
      <c r="CU378" s="68">
        <f t="shared" si="720"/>
        <v>0</v>
      </c>
      <c r="CV378" s="79">
        <f t="shared" si="645"/>
        <v>7769</v>
      </c>
      <c r="CW378" s="66"/>
      <c r="CX378" s="66">
        <f t="shared" si="721"/>
        <v>0</v>
      </c>
      <c r="CY378" s="40">
        <f t="shared" si="710"/>
        <v>6582</v>
      </c>
      <c r="CZ378" s="65"/>
      <c r="DA378" s="66">
        <f t="shared" si="646"/>
        <v>6</v>
      </c>
      <c r="DB378" s="67">
        <f t="shared" si="722"/>
        <v>83176</v>
      </c>
      <c r="DC378" s="66"/>
      <c r="DD378" s="66">
        <f t="shared" si="647"/>
        <v>6</v>
      </c>
      <c r="DE378" s="67">
        <f t="shared" si="723"/>
        <v>79947</v>
      </c>
      <c r="DF378" s="66"/>
      <c r="DG378" s="69">
        <f t="shared" si="724"/>
        <v>0</v>
      </c>
      <c r="DH378" s="67">
        <f t="shared" si="705"/>
        <v>119934</v>
      </c>
      <c r="DI378" s="66"/>
      <c r="DJ378" s="66">
        <f t="shared" si="725"/>
        <v>0</v>
      </c>
      <c r="DK378" s="67">
        <f t="shared" si="649"/>
        <v>993</v>
      </c>
      <c r="DM378" s="206">
        <f t="shared" si="726"/>
        <v>0</v>
      </c>
      <c r="DN378" s="25">
        <f t="shared" si="607"/>
        <v>0</v>
      </c>
      <c r="DO378" s="5"/>
      <c r="DP378" s="43">
        <f t="shared" si="727"/>
        <v>0</v>
      </c>
      <c r="DQ378" s="27">
        <f t="shared" si="650"/>
        <v>7022.5</v>
      </c>
      <c r="DR378" s="5"/>
      <c r="DS378" s="43">
        <f t="shared" si="728"/>
        <v>0</v>
      </c>
      <c r="DT378" s="27">
        <f t="shared" si="651"/>
        <v>4846</v>
      </c>
      <c r="DU378" s="5"/>
      <c r="DV378" s="43">
        <f t="shared" si="729"/>
        <v>0</v>
      </c>
      <c r="DW378" s="27">
        <f t="shared" si="652"/>
        <v>4835</v>
      </c>
      <c r="DX378" s="5"/>
      <c r="DY378" s="22">
        <f t="shared" si="730"/>
        <v>0</v>
      </c>
      <c r="DZ378" s="25">
        <f t="shared" si="653"/>
        <v>523</v>
      </c>
      <c r="EA378" s="22"/>
      <c r="EB378" s="22">
        <f t="shared" si="731"/>
        <v>0</v>
      </c>
      <c r="EC378" s="28">
        <f t="shared" si="654"/>
        <v>369</v>
      </c>
      <c r="ED378" s="5"/>
      <c r="EE378" s="43">
        <f t="shared" si="732"/>
        <v>0</v>
      </c>
      <c r="EF378" s="27">
        <f t="shared" si="655"/>
        <v>4769</v>
      </c>
      <c r="EG378" s="66"/>
      <c r="EH378" s="66">
        <f t="shared" si="733"/>
        <v>0</v>
      </c>
      <c r="EI378" s="67">
        <f t="shared" si="656"/>
        <v>24057</v>
      </c>
      <c r="EJ378" s="66"/>
      <c r="EK378" s="66">
        <f t="shared" si="694"/>
        <v>0</v>
      </c>
      <c r="EL378" s="67">
        <f t="shared" si="657"/>
        <v>22687</v>
      </c>
      <c r="EM378" s="110">
        <f t="shared" si="695"/>
        <v>155358.28286599996</v>
      </c>
    </row>
    <row r="379" spans="1:143" ht="11.25" customHeight="1" x14ac:dyDescent="0.25">
      <c r="A379" s="169">
        <v>46067</v>
      </c>
      <c r="B379" s="193">
        <v>46067</v>
      </c>
      <c r="C379" s="174">
        <v>8004957158</v>
      </c>
      <c r="D379" s="13" t="s">
        <v>45</v>
      </c>
      <c r="E379" s="14">
        <v>260</v>
      </c>
      <c r="F379" s="15">
        <v>2</v>
      </c>
      <c r="G379" s="16">
        <v>191516031630</v>
      </c>
      <c r="H379" s="66"/>
      <c r="I379" s="41">
        <f t="shared" si="590"/>
        <v>520</v>
      </c>
      <c r="J379" s="48">
        <f t="shared" si="711"/>
        <v>145683</v>
      </c>
      <c r="K379" s="66"/>
      <c r="L379" s="41">
        <f t="shared" si="735"/>
        <v>520</v>
      </c>
      <c r="M379" s="48">
        <f t="shared" si="738"/>
        <v>242164</v>
      </c>
      <c r="N379" s="66"/>
      <c r="O379" s="41">
        <f t="shared" si="591"/>
        <v>520</v>
      </c>
      <c r="P379" s="48">
        <f t="shared" si="713"/>
        <v>139293</v>
      </c>
      <c r="Q379" s="66"/>
      <c r="R379" s="66">
        <f t="shared" si="592"/>
        <v>520</v>
      </c>
      <c r="S379" s="67">
        <f t="shared" si="714"/>
        <v>101020</v>
      </c>
      <c r="T379" s="66"/>
      <c r="U379" s="66">
        <f t="shared" si="615"/>
        <v>0</v>
      </c>
      <c r="V379" s="67">
        <f t="shared" si="616"/>
        <v>84216.700000000012</v>
      </c>
      <c r="X379" s="69">
        <f t="shared" si="593"/>
        <v>0</v>
      </c>
      <c r="Y379" s="67">
        <f t="shared" si="715"/>
        <v>8383.2999999999993</v>
      </c>
      <c r="Z379" s="66"/>
      <c r="AA379" s="68">
        <f t="shared" si="670"/>
        <v>0</v>
      </c>
      <c r="AB379" s="67">
        <f t="shared" si="617"/>
        <v>2208.5</v>
      </c>
      <c r="AC379" s="66"/>
      <c r="AD379" s="66">
        <f t="shared" si="671"/>
        <v>0</v>
      </c>
      <c r="AE379" s="67">
        <f t="shared" si="618"/>
        <v>1291.1999999999998</v>
      </c>
      <c r="AF379" s="66"/>
      <c r="AG379" s="78">
        <f t="shared" si="672"/>
        <v>0</v>
      </c>
      <c r="AH379" s="79">
        <f t="shared" si="619"/>
        <v>4900.7999999999993</v>
      </c>
      <c r="AI379" s="66"/>
      <c r="AJ379" s="68">
        <f t="shared" si="673"/>
        <v>546</v>
      </c>
      <c r="AK379" s="67">
        <f t="shared" si="620"/>
        <v>8355</v>
      </c>
      <c r="AL379" s="66"/>
      <c r="AM379" s="68">
        <f t="shared" si="674"/>
        <v>0</v>
      </c>
      <c r="AN379" s="67">
        <f t="shared" si="621"/>
        <v>15267.099999999999</v>
      </c>
      <c r="AO379" s="66"/>
      <c r="AP379" s="68">
        <f t="shared" si="597"/>
        <v>0</v>
      </c>
      <c r="AQ379" s="67">
        <f t="shared" si="707"/>
        <v>2892.3999999999996</v>
      </c>
      <c r="AR379" s="66"/>
      <c r="AS379" s="68">
        <f t="shared" si="716"/>
        <v>0</v>
      </c>
      <c r="AT379" s="67">
        <f t="shared" si="623"/>
        <v>3085.6000000000004</v>
      </c>
      <c r="AU379" s="66"/>
      <c r="AV379" s="66">
        <f t="shared" si="624"/>
        <v>0</v>
      </c>
      <c r="AW379" s="42">
        <f t="shared" si="625"/>
        <v>5296.8000000000011</v>
      </c>
      <c r="AX379" s="66"/>
      <c r="AY379" s="66">
        <f t="shared" si="626"/>
        <v>0</v>
      </c>
      <c r="AZ379" s="67">
        <f t="shared" si="627"/>
        <v>1832.8</v>
      </c>
      <c r="BA379" s="66"/>
      <c r="BB379" s="68">
        <f t="shared" si="628"/>
        <v>0</v>
      </c>
      <c r="BC379" s="67">
        <f t="shared" si="629"/>
        <v>2791.8</v>
      </c>
      <c r="BD379" s="66"/>
      <c r="BE379" s="68">
        <f t="shared" si="630"/>
        <v>0</v>
      </c>
      <c r="BF379" s="67">
        <f t="shared" si="631"/>
        <v>97.800000000000352</v>
      </c>
      <c r="BG379" s="66"/>
      <c r="BH379" s="68">
        <f t="shared" si="701"/>
        <v>0</v>
      </c>
      <c r="BI379" s="67">
        <f t="shared" si="736"/>
        <v>3910.2000000000025</v>
      </c>
      <c r="BJ379" s="66"/>
      <c r="BK379" s="68">
        <f t="shared" si="717"/>
        <v>0</v>
      </c>
      <c r="BL379" s="67">
        <f t="shared" si="633"/>
        <v>5278.8</v>
      </c>
      <c r="BM379" s="66"/>
      <c r="BN379" s="68">
        <f t="shared" si="634"/>
        <v>0</v>
      </c>
      <c r="BO379" s="67">
        <f t="shared" si="635"/>
        <v>5536.9000000000005</v>
      </c>
      <c r="BP379" s="66"/>
      <c r="BQ379" s="68">
        <f t="shared" si="636"/>
        <v>0</v>
      </c>
      <c r="BR379" s="67">
        <f t="shared" si="637"/>
        <v>11290.799999999994</v>
      </c>
      <c r="BS379" s="66"/>
      <c r="BT379" s="66">
        <f t="shared" si="659"/>
        <v>0</v>
      </c>
      <c r="BU379" s="67">
        <f t="shared" si="702"/>
        <v>49769</v>
      </c>
      <c r="BV379" s="66"/>
      <c r="BW379" s="66">
        <f t="shared" si="660"/>
        <v>0</v>
      </c>
      <c r="BX379" s="67">
        <f t="shared" si="737"/>
        <v>78733</v>
      </c>
      <c r="BY379" s="66"/>
      <c r="BZ379" s="66">
        <f t="shared" si="662"/>
        <v>0</v>
      </c>
      <c r="CA379" s="67">
        <f t="shared" si="703"/>
        <v>43843</v>
      </c>
      <c r="CB379" s="66"/>
      <c r="CC379" s="66">
        <f t="shared" si="638"/>
        <v>0</v>
      </c>
      <c r="CD379" s="67">
        <f t="shared" si="583"/>
        <v>358.24999999999983</v>
      </c>
      <c r="CE379" s="66"/>
      <c r="CF379" s="66">
        <f t="shared" si="639"/>
        <v>0</v>
      </c>
      <c r="CG379" s="67">
        <f t="shared" si="640"/>
        <v>6982.9</v>
      </c>
      <c r="CH379" s="66"/>
      <c r="CI379" s="66">
        <f t="shared" si="602"/>
        <v>0</v>
      </c>
      <c r="CJ379" s="67">
        <f t="shared" si="641"/>
        <v>8750</v>
      </c>
      <c r="CK379" s="66"/>
      <c r="CL379" s="68">
        <f t="shared" si="642"/>
        <v>0</v>
      </c>
      <c r="CM379" s="79">
        <f t="shared" si="643"/>
        <v>4864</v>
      </c>
      <c r="CN379" s="66"/>
      <c r="CO379" s="68">
        <f t="shared" si="718"/>
        <v>0</v>
      </c>
      <c r="CP379" s="79">
        <f t="shared" si="644"/>
        <v>3955</v>
      </c>
      <c r="CQ379" s="66"/>
      <c r="CR379" s="140">
        <f t="shared" si="719"/>
        <v>0</v>
      </c>
      <c r="CS379" s="79">
        <f t="shared" si="734"/>
        <v>6656</v>
      </c>
      <c r="CT379" s="66"/>
      <c r="CU379" s="68">
        <f t="shared" si="720"/>
        <v>0</v>
      </c>
      <c r="CV379" s="79">
        <f t="shared" si="645"/>
        <v>7769</v>
      </c>
      <c r="CW379" s="66"/>
      <c r="CX379" s="66">
        <f t="shared" si="721"/>
        <v>0</v>
      </c>
      <c r="CY379" s="40">
        <f t="shared" si="710"/>
        <v>6582</v>
      </c>
      <c r="CZ379" s="65"/>
      <c r="DA379" s="66">
        <f t="shared" si="646"/>
        <v>0</v>
      </c>
      <c r="DB379" s="67">
        <f t="shared" si="722"/>
        <v>83176</v>
      </c>
      <c r="DC379" s="66"/>
      <c r="DD379" s="66">
        <f t="shared" si="647"/>
        <v>0</v>
      </c>
      <c r="DE379" s="67">
        <f t="shared" si="723"/>
        <v>79947</v>
      </c>
      <c r="DF379" s="66"/>
      <c r="DG379" s="69">
        <f t="shared" si="724"/>
        <v>0</v>
      </c>
      <c r="DH379" s="67">
        <f t="shared" si="705"/>
        <v>119934</v>
      </c>
      <c r="DI379" s="66"/>
      <c r="DJ379" s="66">
        <f t="shared" si="725"/>
        <v>0</v>
      </c>
      <c r="DK379" s="67">
        <f t="shared" si="649"/>
        <v>993</v>
      </c>
      <c r="DM379" s="206">
        <f t="shared" si="726"/>
        <v>0</v>
      </c>
      <c r="DN379" s="25">
        <f t="shared" si="607"/>
        <v>0</v>
      </c>
      <c r="DO379" s="5"/>
      <c r="DP379" s="43">
        <f t="shared" si="727"/>
        <v>0</v>
      </c>
      <c r="DQ379" s="27">
        <f t="shared" si="650"/>
        <v>7022.5</v>
      </c>
      <c r="DR379" s="5"/>
      <c r="DS379" s="43">
        <f t="shared" si="728"/>
        <v>0</v>
      </c>
      <c r="DT379" s="27">
        <f t="shared" si="651"/>
        <v>4846</v>
      </c>
      <c r="DU379" s="5"/>
      <c r="DV379" s="43">
        <f t="shared" si="729"/>
        <v>0</v>
      </c>
      <c r="DW379" s="27">
        <f t="shared" si="652"/>
        <v>4835</v>
      </c>
      <c r="DX379" s="5"/>
      <c r="DY379" s="22">
        <f t="shared" si="730"/>
        <v>0</v>
      </c>
      <c r="DZ379" s="25">
        <f t="shared" si="653"/>
        <v>523</v>
      </c>
      <c r="EA379" s="22"/>
      <c r="EB379" s="22">
        <f t="shared" si="731"/>
        <v>0</v>
      </c>
      <c r="EC379" s="28">
        <f t="shared" si="654"/>
        <v>369</v>
      </c>
      <c r="ED379" s="5"/>
      <c r="EE379" s="43">
        <f t="shared" si="732"/>
        <v>0</v>
      </c>
      <c r="EF379" s="27">
        <f t="shared" si="655"/>
        <v>4769</v>
      </c>
      <c r="EG379" s="66"/>
      <c r="EH379" s="66">
        <f t="shared" si="733"/>
        <v>0</v>
      </c>
      <c r="EI379" s="67">
        <f t="shared" si="656"/>
        <v>24057</v>
      </c>
      <c r="EJ379" s="66"/>
      <c r="EK379" s="66">
        <f t="shared" si="694"/>
        <v>0</v>
      </c>
      <c r="EL379" s="67">
        <f t="shared" si="657"/>
        <v>22687</v>
      </c>
      <c r="EM379" s="110">
        <f t="shared" si="695"/>
        <v>155282.72336599996</v>
      </c>
    </row>
    <row r="380" spans="1:143" ht="11.25" customHeight="1" x14ac:dyDescent="0.25">
      <c r="A380" s="169">
        <v>46067</v>
      </c>
      <c r="B380" s="193">
        <v>46067</v>
      </c>
      <c r="C380" s="174">
        <v>8004957162</v>
      </c>
      <c r="D380" s="13" t="s">
        <v>63</v>
      </c>
      <c r="E380" s="14">
        <v>75</v>
      </c>
      <c r="F380" s="15">
        <v>1</v>
      </c>
      <c r="G380" s="16">
        <v>191516031647</v>
      </c>
      <c r="H380" s="66"/>
      <c r="I380" s="41">
        <f t="shared" si="590"/>
        <v>150</v>
      </c>
      <c r="J380" s="48">
        <f t="shared" si="711"/>
        <v>145533</v>
      </c>
      <c r="K380" s="66"/>
      <c r="L380" s="41">
        <f t="shared" si="735"/>
        <v>150</v>
      </c>
      <c r="M380" s="48">
        <f t="shared" si="738"/>
        <v>242014</v>
      </c>
      <c r="N380" s="66"/>
      <c r="O380" s="41">
        <f t="shared" si="591"/>
        <v>150</v>
      </c>
      <c r="P380" s="48">
        <f t="shared" si="713"/>
        <v>139143</v>
      </c>
      <c r="Q380" s="66"/>
      <c r="R380" s="66">
        <f t="shared" si="592"/>
        <v>150</v>
      </c>
      <c r="S380" s="67">
        <f t="shared" si="714"/>
        <v>100870</v>
      </c>
      <c r="T380" s="66"/>
      <c r="U380" s="66">
        <f t="shared" si="615"/>
        <v>0</v>
      </c>
      <c r="V380" s="67">
        <f t="shared" si="616"/>
        <v>84216.700000000012</v>
      </c>
      <c r="X380" s="69">
        <f t="shared" si="593"/>
        <v>0</v>
      </c>
      <c r="Y380" s="67">
        <f t="shared" si="715"/>
        <v>8383.2999999999993</v>
      </c>
      <c r="Z380" s="66"/>
      <c r="AA380" s="68">
        <f t="shared" si="670"/>
        <v>0</v>
      </c>
      <c r="AB380" s="67">
        <f t="shared" si="617"/>
        <v>2208.5</v>
      </c>
      <c r="AC380" s="66"/>
      <c r="AD380" s="66">
        <f t="shared" si="671"/>
        <v>0</v>
      </c>
      <c r="AE380" s="67">
        <f t="shared" si="618"/>
        <v>1291.1999999999998</v>
      </c>
      <c r="AF380" s="66"/>
      <c r="AG380" s="78">
        <f t="shared" si="672"/>
        <v>0</v>
      </c>
      <c r="AH380" s="79">
        <f t="shared" si="619"/>
        <v>4900.7999999999993</v>
      </c>
      <c r="AI380" s="66"/>
      <c r="AJ380" s="68">
        <f t="shared" si="673"/>
        <v>82.5</v>
      </c>
      <c r="AK380" s="67">
        <f t="shared" si="620"/>
        <v>8272.5</v>
      </c>
      <c r="AL380" s="66"/>
      <c r="AM380" s="68">
        <f t="shared" si="674"/>
        <v>0</v>
      </c>
      <c r="AN380" s="67">
        <f t="shared" si="621"/>
        <v>15267.099999999999</v>
      </c>
      <c r="AO380" s="66"/>
      <c r="AP380" s="68">
        <f t="shared" si="597"/>
        <v>0</v>
      </c>
      <c r="AQ380" s="67">
        <f t="shared" si="707"/>
        <v>2892.3999999999996</v>
      </c>
      <c r="AR380" s="66"/>
      <c r="AS380" s="68">
        <f t="shared" si="716"/>
        <v>0</v>
      </c>
      <c r="AT380" s="67">
        <f t="shared" si="623"/>
        <v>3085.6000000000004</v>
      </c>
      <c r="AU380" s="66"/>
      <c r="AV380" s="66">
        <f t="shared" si="624"/>
        <v>0</v>
      </c>
      <c r="AW380" s="42">
        <f t="shared" si="625"/>
        <v>5296.8000000000011</v>
      </c>
      <c r="AX380" s="66"/>
      <c r="AY380" s="66">
        <f t="shared" si="626"/>
        <v>0</v>
      </c>
      <c r="AZ380" s="67">
        <f t="shared" si="627"/>
        <v>1832.8</v>
      </c>
      <c r="BA380" s="66"/>
      <c r="BB380" s="68">
        <f t="shared" si="628"/>
        <v>0</v>
      </c>
      <c r="BC380" s="67">
        <f t="shared" si="629"/>
        <v>2791.8</v>
      </c>
      <c r="BD380" s="66"/>
      <c r="BE380" s="68">
        <f t="shared" si="630"/>
        <v>0</v>
      </c>
      <c r="BF380" s="67">
        <f t="shared" si="631"/>
        <v>97.800000000000352</v>
      </c>
      <c r="BG380" s="66"/>
      <c r="BH380" s="68">
        <f t="shared" si="701"/>
        <v>0</v>
      </c>
      <c r="BI380" s="67">
        <f t="shared" si="736"/>
        <v>3910.2000000000025</v>
      </c>
      <c r="BJ380" s="66"/>
      <c r="BK380" s="68">
        <f t="shared" si="717"/>
        <v>0</v>
      </c>
      <c r="BL380" s="67">
        <f t="shared" si="633"/>
        <v>5278.8</v>
      </c>
      <c r="BM380" s="66"/>
      <c r="BN380" s="68">
        <f t="shared" si="634"/>
        <v>0</v>
      </c>
      <c r="BO380" s="67">
        <f t="shared" si="635"/>
        <v>5536.9000000000005</v>
      </c>
      <c r="BP380" s="66"/>
      <c r="BQ380" s="68">
        <f t="shared" si="636"/>
        <v>0</v>
      </c>
      <c r="BR380" s="67">
        <f t="shared" si="637"/>
        <v>11290.799999999994</v>
      </c>
      <c r="BS380" s="66"/>
      <c r="BT380" s="66">
        <f t="shared" si="659"/>
        <v>0</v>
      </c>
      <c r="BU380" s="67">
        <f t="shared" si="702"/>
        <v>49769</v>
      </c>
      <c r="BV380" s="66"/>
      <c r="BW380" s="66">
        <f t="shared" si="660"/>
        <v>0</v>
      </c>
      <c r="BX380" s="67">
        <f t="shared" si="737"/>
        <v>78733</v>
      </c>
      <c r="BY380" s="66"/>
      <c r="BZ380" s="66">
        <f t="shared" si="662"/>
        <v>0</v>
      </c>
      <c r="CA380" s="67">
        <f t="shared" si="703"/>
        <v>43843</v>
      </c>
      <c r="CB380" s="66"/>
      <c r="CC380" s="66">
        <f t="shared" si="638"/>
        <v>0</v>
      </c>
      <c r="CD380" s="67">
        <f t="shared" si="583"/>
        <v>358.24999999999983</v>
      </c>
      <c r="CE380" s="66"/>
      <c r="CF380" s="66">
        <f t="shared" si="639"/>
        <v>0</v>
      </c>
      <c r="CG380" s="67">
        <f t="shared" si="640"/>
        <v>6982.9</v>
      </c>
      <c r="CH380" s="66"/>
      <c r="CI380" s="66">
        <f t="shared" si="602"/>
        <v>0</v>
      </c>
      <c r="CJ380" s="67">
        <f t="shared" si="641"/>
        <v>8750</v>
      </c>
      <c r="CK380" s="66"/>
      <c r="CL380" s="68">
        <f t="shared" si="642"/>
        <v>0</v>
      </c>
      <c r="CM380" s="79">
        <f t="shared" si="643"/>
        <v>4864</v>
      </c>
      <c r="CN380" s="66"/>
      <c r="CO380" s="68">
        <f t="shared" si="718"/>
        <v>0</v>
      </c>
      <c r="CP380" s="79">
        <f t="shared" si="644"/>
        <v>3955</v>
      </c>
      <c r="CQ380" s="66"/>
      <c r="CR380" s="140">
        <f t="shared" si="719"/>
        <v>0</v>
      </c>
      <c r="CS380" s="79">
        <f t="shared" si="734"/>
        <v>6656</v>
      </c>
      <c r="CT380" s="66"/>
      <c r="CU380" s="68">
        <f t="shared" si="720"/>
        <v>0</v>
      </c>
      <c r="CV380" s="79">
        <f t="shared" si="645"/>
        <v>7769</v>
      </c>
      <c r="CW380" s="66"/>
      <c r="CX380" s="66">
        <f t="shared" si="721"/>
        <v>0</v>
      </c>
      <c r="CY380" s="40">
        <f t="shared" si="710"/>
        <v>6582</v>
      </c>
      <c r="CZ380" s="65"/>
      <c r="DA380" s="66">
        <f t="shared" si="646"/>
        <v>0</v>
      </c>
      <c r="DB380" s="67">
        <f t="shared" si="722"/>
        <v>83176</v>
      </c>
      <c r="DC380" s="66"/>
      <c r="DD380" s="66">
        <f t="shared" si="647"/>
        <v>0</v>
      </c>
      <c r="DE380" s="67">
        <f t="shared" si="723"/>
        <v>79947</v>
      </c>
      <c r="DF380" s="66"/>
      <c r="DG380" s="69">
        <f t="shared" si="724"/>
        <v>0</v>
      </c>
      <c r="DH380" s="67">
        <f t="shared" si="705"/>
        <v>119934</v>
      </c>
      <c r="DI380" s="66"/>
      <c r="DJ380" s="66">
        <f t="shared" si="725"/>
        <v>0</v>
      </c>
      <c r="DK380" s="67">
        <f t="shared" si="649"/>
        <v>993</v>
      </c>
      <c r="DM380" s="206">
        <f t="shared" si="726"/>
        <v>0</v>
      </c>
      <c r="DN380" s="25">
        <f t="shared" si="607"/>
        <v>0</v>
      </c>
      <c r="DO380" s="5"/>
      <c r="DP380" s="43">
        <f t="shared" si="727"/>
        <v>0</v>
      </c>
      <c r="DQ380" s="27">
        <f t="shared" si="650"/>
        <v>7022.5</v>
      </c>
      <c r="DR380" s="5"/>
      <c r="DS380" s="43">
        <f t="shared" si="728"/>
        <v>0</v>
      </c>
      <c r="DT380" s="27">
        <f t="shared" si="651"/>
        <v>4846</v>
      </c>
      <c r="DU380" s="5"/>
      <c r="DV380" s="43">
        <f t="shared" si="729"/>
        <v>0</v>
      </c>
      <c r="DW380" s="27">
        <f t="shared" si="652"/>
        <v>4835</v>
      </c>
      <c r="DX380" s="5"/>
      <c r="DY380" s="22">
        <f t="shared" si="730"/>
        <v>0</v>
      </c>
      <c r="DZ380" s="25">
        <f t="shared" si="653"/>
        <v>523</v>
      </c>
      <c r="EA380" s="22"/>
      <c r="EB380" s="22">
        <f t="shared" si="731"/>
        <v>0</v>
      </c>
      <c r="EC380" s="28">
        <f t="shared" si="654"/>
        <v>369</v>
      </c>
      <c r="ED380" s="5"/>
      <c r="EE380" s="43">
        <f t="shared" si="732"/>
        <v>0</v>
      </c>
      <c r="EF380" s="27">
        <f t="shared" si="655"/>
        <v>4769</v>
      </c>
      <c r="EG380" s="66"/>
      <c r="EH380" s="66">
        <f t="shared" si="733"/>
        <v>0</v>
      </c>
      <c r="EI380" s="67">
        <f t="shared" si="656"/>
        <v>24057</v>
      </c>
      <c r="EJ380" s="66"/>
      <c r="EK380" s="66">
        <f t="shared" si="694"/>
        <v>0</v>
      </c>
      <c r="EL380" s="67">
        <f t="shared" si="657"/>
        <v>22687</v>
      </c>
      <c r="EM380" s="110">
        <f t="shared" si="695"/>
        <v>155139.94640599997</v>
      </c>
    </row>
    <row r="381" spans="1:143" ht="11.25" customHeight="1" x14ac:dyDescent="0.25">
      <c r="A381" s="169">
        <v>46067</v>
      </c>
      <c r="B381" s="202">
        <v>46067</v>
      </c>
      <c r="C381" s="204">
        <v>8004958207</v>
      </c>
      <c r="D381" s="17" t="s">
        <v>62</v>
      </c>
      <c r="E381" s="18">
        <v>40</v>
      </c>
      <c r="F381" s="19">
        <v>10</v>
      </c>
      <c r="G381" s="20">
        <v>191516041981</v>
      </c>
      <c r="H381" s="66"/>
      <c r="I381" s="41">
        <f t="shared" si="590"/>
        <v>0</v>
      </c>
      <c r="J381" s="48">
        <f t="shared" si="711"/>
        <v>145533</v>
      </c>
      <c r="K381" s="66"/>
      <c r="L381" s="41">
        <f t="shared" si="735"/>
        <v>0</v>
      </c>
      <c r="M381" s="48">
        <f t="shared" si="738"/>
        <v>242014</v>
      </c>
      <c r="N381" s="66"/>
      <c r="O381" s="41">
        <f t="shared" si="591"/>
        <v>0</v>
      </c>
      <c r="P381" s="48">
        <f t="shared" si="713"/>
        <v>139143</v>
      </c>
      <c r="Q381" s="66"/>
      <c r="R381" s="66">
        <f t="shared" si="592"/>
        <v>0</v>
      </c>
      <c r="S381" s="67">
        <f t="shared" si="714"/>
        <v>100870</v>
      </c>
      <c r="T381" s="66"/>
      <c r="U381" s="66">
        <f t="shared" si="615"/>
        <v>0</v>
      </c>
      <c r="V381" s="67">
        <f t="shared" si="616"/>
        <v>84216.700000000012</v>
      </c>
      <c r="X381" s="69">
        <f t="shared" si="593"/>
        <v>0</v>
      </c>
      <c r="Y381" s="67">
        <f t="shared" si="715"/>
        <v>8383.2999999999993</v>
      </c>
      <c r="Z381" s="66"/>
      <c r="AA381" s="68">
        <f t="shared" si="670"/>
        <v>0</v>
      </c>
      <c r="AB381" s="67">
        <f t="shared" si="617"/>
        <v>2208.5</v>
      </c>
      <c r="AC381" s="66"/>
      <c r="AD381" s="66">
        <f t="shared" si="671"/>
        <v>0</v>
      </c>
      <c r="AE381" s="67">
        <f t="shared" si="618"/>
        <v>1291.1999999999998</v>
      </c>
      <c r="AF381" s="66"/>
      <c r="AG381" s="78">
        <f t="shared" si="672"/>
        <v>0</v>
      </c>
      <c r="AH381" s="79">
        <f t="shared" si="619"/>
        <v>4900.7999999999993</v>
      </c>
      <c r="AI381" s="66"/>
      <c r="AJ381" s="68">
        <f t="shared" si="673"/>
        <v>0</v>
      </c>
      <c r="AK381" s="67">
        <f t="shared" si="620"/>
        <v>8272.5</v>
      </c>
      <c r="AL381" s="66"/>
      <c r="AM381" s="68">
        <f t="shared" si="674"/>
        <v>0</v>
      </c>
      <c r="AN381" s="67">
        <f t="shared" si="621"/>
        <v>15267.099999999999</v>
      </c>
      <c r="AO381" s="66"/>
      <c r="AP381" s="68">
        <f t="shared" si="597"/>
        <v>0</v>
      </c>
      <c r="AQ381" s="67">
        <f t="shared" si="707"/>
        <v>2892.3999999999996</v>
      </c>
      <c r="AR381" s="66"/>
      <c r="AS381" s="68">
        <f t="shared" si="716"/>
        <v>0</v>
      </c>
      <c r="AT381" s="67">
        <f t="shared" si="623"/>
        <v>3085.6000000000004</v>
      </c>
      <c r="AU381" s="66"/>
      <c r="AV381" s="66">
        <f t="shared" si="624"/>
        <v>0</v>
      </c>
      <c r="AW381" s="42">
        <f t="shared" si="625"/>
        <v>5296.8000000000011</v>
      </c>
      <c r="AX381" s="66"/>
      <c r="AY381" s="66">
        <f t="shared" si="626"/>
        <v>0</v>
      </c>
      <c r="AZ381" s="67">
        <f t="shared" si="627"/>
        <v>1832.8</v>
      </c>
      <c r="BA381" s="66"/>
      <c r="BB381" s="68">
        <f t="shared" si="628"/>
        <v>0</v>
      </c>
      <c r="BC381" s="67">
        <f t="shared" si="629"/>
        <v>2791.8</v>
      </c>
      <c r="BD381" s="66"/>
      <c r="BE381" s="68">
        <f t="shared" si="630"/>
        <v>0</v>
      </c>
      <c r="BF381" s="67">
        <f t="shared" si="631"/>
        <v>97.800000000000352</v>
      </c>
      <c r="BG381" s="66"/>
      <c r="BH381" s="68">
        <f t="shared" si="701"/>
        <v>404.79999999999995</v>
      </c>
      <c r="BI381" s="67">
        <f t="shared" si="736"/>
        <v>3505.4000000000024</v>
      </c>
      <c r="BJ381" s="66"/>
      <c r="BK381" s="68">
        <f t="shared" si="717"/>
        <v>0</v>
      </c>
      <c r="BL381" s="67">
        <f t="shared" si="633"/>
        <v>5278.8</v>
      </c>
      <c r="BM381" s="66"/>
      <c r="BN381" s="68">
        <f t="shared" si="634"/>
        <v>0</v>
      </c>
      <c r="BO381" s="67">
        <f t="shared" si="635"/>
        <v>5536.9000000000005</v>
      </c>
      <c r="BP381" s="66"/>
      <c r="BQ381" s="68">
        <f t="shared" si="636"/>
        <v>0</v>
      </c>
      <c r="BR381" s="67">
        <f t="shared" si="637"/>
        <v>11290.799999999994</v>
      </c>
      <c r="BS381" s="66"/>
      <c r="BT381" s="66">
        <f t="shared" si="659"/>
        <v>80</v>
      </c>
      <c r="BU381" s="67">
        <f t="shared" si="702"/>
        <v>49689</v>
      </c>
      <c r="BV381" s="66"/>
      <c r="BW381" s="66">
        <f t="shared" si="660"/>
        <v>80</v>
      </c>
      <c r="BX381" s="67">
        <f t="shared" si="737"/>
        <v>78653</v>
      </c>
      <c r="BY381" s="66"/>
      <c r="BZ381" s="66">
        <f t="shared" si="662"/>
        <v>80</v>
      </c>
      <c r="CA381" s="67">
        <f t="shared" si="703"/>
        <v>43763</v>
      </c>
      <c r="CB381" s="66"/>
      <c r="CC381" s="66">
        <f t="shared" si="638"/>
        <v>0</v>
      </c>
      <c r="CD381" s="67">
        <f t="shared" si="583"/>
        <v>358.24999999999983</v>
      </c>
      <c r="CE381" s="66"/>
      <c r="CF381" s="66">
        <f t="shared" si="639"/>
        <v>0</v>
      </c>
      <c r="CG381" s="67">
        <f t="shared" si="640"/>
        <v>6982.9</v>
      </c>
      <c r="CH381" s="66"/>
      <c r="CI381" s="66">
        <f t="shared" si="602"/>
        <v>0</v>
      </c>
      <c r="CJ381" s="67">
        <f t="shared" si="641"/>
        <v>8750</v>
      </c>
      <c r="CK381" s="66"/>
      <c r="CL381" s="68">
        <f t="shared" si="642"/>
        <v>0</v>
      </c>
      <c r="CM381" s="79">
        <f t="shared" si="643"/>
        <v>4864</v>
      </c>
      <c r="CN381" s="66"/>
      <c r="CO381" s="68">
        <f t="shared" si="718"/>
        <v>0</v>
      </c>
      <c r="CP381" s="79">
        <f t="shared" si="644"/>
        <v>3955</v>
      </c>
      <c r="CQ381" s="66"/>
      <c r="CR381" s="140">
        <f t="shared" si="719"/>
        <v>0</v>
      </c>
      <c r="CS381" s="79">
        <f t="shared" si="734"/>
        <v>6656</v>
      </c>
      <c r="CT381" s="66"/>
      <c r="CU381" s="68">
        <f t="shared" si="720"/>
        <v>0</v>
      </c>
      <c r="CV381" s="79">
        <f t="shared" si="645"/>
        <v>7769</v>
      </c>
      <c r="CW381" s="66"/>
      <c r="CX381" s="66">
        <f t="shared" si="721"/>
        <v>0</v>
      </c>
      <c r="CY381" s="40">
        <f t="shared" si="710"/>
        <v>6582</v>
      </c>
      <c r="CZ381" s="65"/>
      <c r="DA381" s="66">
        <f t="shared" si="646"/>
        <v>0</v>
      </c>
      <c r="DB381" s="67">
        <f t="shared" si="722"/>
        <v>83176</v>
      </c>
      <c r="DC381" s="66"/>
      <c r="DD381" s="66">
        <f t="shared" si="647"/>
        <v>0</v>
      </c>
      <c r="DE381" s="67">
        <f t="shared" si="723"/>
        <v>79947</v>
      </c>
      <c r="DF381" s="66"/>
      <c r="DG381" s="69">
        <f t="shared" si="724"/>
        <v>0</v>
      </c>
      <c r="DH381" s="67">
        <f t="shared" si="705"/>
        <v>119934</v>
      </c>
      <c r="DI381" s="66"/>
      <c r="DJ381" s="66">
        <f t="shared" si="725"/>
        <v>0</v>
      </c>
      <c r="DK381" s="67">
        <f t="shared" si="649"/>
        <v>993</v>
      </c>
      <c r="DM381" s="206">
        <f t="shared" si="726"/>
        <v>0</v>
      </c>
      <c r="DN381" s="25">
        <f t="shared" si="607"/>
        <v>0</v>
      </c>
      <c r="DO381" s="5"/>
      <c r="DP381" s="43">
        <f t="shared" si="727"/>
        <v>0</v>
      </c>
      <c r="DQ381" s="27">
        <f t="shared" si="650"/>
        <v>7022.5</v>
      </c>
      <c r="DR381" s="5"/>
      <c r="DS381" s="43">
        <f t="shared" si="728"/>
        <v>0</v>
      </c>
      <c r="DT381" s="27">
        <f t="shared" si="651"/>
        <v>4846</v>
      </c>
      <c r="DU381" s="5"/>
      <c r="DV381" s="43">
        <f t="shared" si="729"/>
        <v>0</v>
      </c>
      <c r="DW381" s="27">
        <f t="shared" si="652"/>
        <v>4835</v>
      </c>
      <c r="DX381" s="5"/>
      <c r="DY381" s="22">
        <f t="shared" si="730"/>
        <v>0</v>
      </c>
      <c r="DZ381" s="25">
        <f t="shared" si="653"/>
        <v>523</v>
      </c>
      <c r="EA381" s="22"/>
      <c r="EB381" s="22">
        <f t="shared" si="731"/>
        <v>0</v>
      </c>
      <c r="EC381" s="28">
        <f t="shared" si="654"/>
        <v>369</v>
      </c>
      <c r="ED381" s="5"/>
      <c r="EE381" s="43">
        <f t="shared" si="732"/>
        <v>0</v>
      </c>
      <c r="EF381" s="27">
        <f t="shared" si="655"/>
        <v>4769</v>
      </c>
      <c r="EG381" s="66"/>
      <c r="EH381" s="66">
        <f t="shared" si="733"/>
        <v>0</v>
      </c>
      <c r="EI381" s="67">
        <f t="shared" si="656"/>
        <v>24057</v>
      </c>
      <c r="EJ381" s="66"/>
      <c r="EK381" s="66">
        <f t="shared" si="694"/>
        <v>0</v>
      </c>
      <c r="EL381" s="67">
        <f t="shared" si="657"/>
        <v>22687</v>
      </c>
      <c r="EM381" s="110">
        <f t="shared" si="695"/>
        <v>154360.57424599997</v>
      </c>
    </row>
    <row r="382" spans="1:143" ht="11.25" customHeight="1" x14ac:dyDescent="0.25">
      <c r="A382" s="169">
        <v>46067</v>
      </c>
      <c r="B382" s="202">
        <v>46067</v>
      </c>
      <c r="C382" s="204" t="s">
        <v>331</v>
      </c>
      <c r="D382" s="17" t="s">
        <v>122</v>
      </c>
      <c r="E382" s="18">
        <v>840</v>
      </c>
      <c r="F382" s="19">
        <v>2</v>
      </c>
      <c r="G382" s="20">
        <v>191516052314</v>
      </c>
      <c r="H382" s="66"/>
      <c r="I382" s="41">
        <f t="shared" si="590"/>
        <v>0</v>
      </c>
      <c r="J382" s="48">
        <f t="shared" si="711"/>
        <v>145533</v>
      </c>
      <c r="K382" s="66"/>
      <c r="L382" s="41">
        <f t="shared" si="735"/>
        <v>0</v>
      </c>
      <c r="M382" s="48">
        <f t="shared" si="738"/>
        <v>242014</v>
      </c>
      <c r="N382" s="66"/>
      <c r="O382" s="41">
        <f t="shared" si="591"/>
        <v>0</v>
      </c>
      <c r="P382" s="48">
        <f t="shared" si="713"/>
        <v>139143</v>
      </c>
      <c r="Q382" s="66"/>
      <c r="R382" s="66">
        <f t="shared" si="592"/>
        <v>0</v>
      </c>
      <c r="S382" s="67">
        <f t="shared" si="714"/>
        <v>100870</v>
      </c>
      <c r="T382" s="66"/>
      <c r="U382" s="66">
        <f t="shared" si="615"/>
        <v>0</v>
      </c>
      <c r="V382" s="67">
        <f t="shared" si="616"/>
        <v>84216.700000000012</v>
      </c>
      <c r="X382" s="69">
        <f t="shared" si="593"/>
        <v>0</v>
      </c>
      <c r="Y382" s="67">
        <f t="shared" si="715"/>
        <v>8383.2999999999993</v>
      </c>
      <c r="Z382" s="66"/>
      <c r="AA382" s="68">
        <f t="shared" si="670"/>
        <v>0</v>
      </c>
      <c r="AB382" s="67">
        <f t="shared" si="617"/>
        <v>2208.5</v>
      </c>
      <c r="AC382" s="66"/>
      <c r="AD382" s="66">
        <f t="shared" si="671"/>
        <v>0</v>
      </c>
      <c r="AE382" s="67">
        <f t="shared" si="618"/>
        <v>1291.1999999999998</v>
      </c>
      <c r="AF382" s="66"/>
      <c r="AG382" s="78">
        <f t="shared" si="672"/>
        <v>0</v>
      </c>
      <c r="AH382" s="79">
        <f t="shared" si="619"/>
        <v>4900.7999999999993</v>
      </c>
      <c r="AI382" s="66"/>
      <c r="AJ382" s="68">
        <f t="shared" si="673"/>
        <v>0</v>
      </c>
      <c r="AK382" s="67">
        <f t="shared" si="620"/>
        <v>8272.5</v>
      </c>
      <c r="AL382" s="66"/>
      <c r="AM382" s="68">
        <f t="shared" si="674"/>
        <v>0</v>
      </c>
      <c r="AN382" s="67">
        <f t="shared" si="621"/>
        <v>15267.099999999999</v>
      </c>
      <c r="AO382" s="66"/>
      <c r="AP382" s="68">
        <f t="shared" si="597"/>
        <v>0</v>
      </c>
      <c r="AQ382" s="67">
        <f t="shared" si="707"/>
        <v>2892.3999999999996</v>
      </c>
      <c r="AR382" s="66"/>
      <c r="AS382" s="68">
        <f t="shared" si="716"/>
        <v>0</v>
      </c>
      <c r="AT382" s="67">
        <f t="shared" si="623"/>
        <v>3085.6000000000004</v>
      </c>
      <c r="AU382" s="66"/>
      <c r="AV382" s="66">
        <f t="shared" si="624"/>
        <v>0</v>
      </c>
      <c r="AW382" s="42">
        <f t="shared" si="625"/>
        <v>5296.8000000000011</v>
      </c>
      <c r="AX382" s="66"/>
      <c r="AY382" s="66">
        <f t="shared" si="626"/>
        <v>0</v>
      </c>
      <c r="AZ382" s="67">
        <f t="shared" si="627"/>
        <v>1832.8</v>
      </c>
      <c r="BA382" s="66"/>
      <c r="BB382" s="68">
        <f t="shared" si="628"/>
        <v>0</v>
      </c>
      <c r="BC382" s="67">
        <f t="shared" si="629"/>
        <v>2791.8</v>
      </c>
      <c r="BD382" s="66"/>
      <c r="BE382" s="68">
        <f t="shared" si="630"/>
        <v>0</v>
      </c>
      <c r="BF382" s="67">
        <f t="shared" si="631"/>
        <v>97.800000000000352</v>
      </c>
      <c r="BG382" s="66"/>
      <c r="BH382" s="68">
        <f t="shared" si="701"/>
        <v>1780.8000000000002</v>
      </c>
      <c r="BI382" s="67">
        <f t="shared" si="736"/>
        <v>1724.6000000000022</v>
      </c>
      <c r="BJ382" s="66"/>
      <c r="BK382" s="68">
        <f t="shared" si="717"/>
        <v>0</v>
      </c>
      <c r="BL382" s="67">
        <f t="shared" si="633"/>
        <v>5278.8</v>
      </c>
      <c r="BM382" s="66"/>
      <c r="BN382" s="68">
        <f t="shared" si="634"/>
        <v>0</v>
      </c>
      <c r="BO382" s="67">
        <f t="shared" si="635"/>
        <v>5536.9000000000005</v>
      </c>
      <c r="BP382" s="66"/>
      <c r="BQ382" s="68">
        <f t="shared" si="636"/>
        <v>0</v>
      </c>
      <c r="BR382" s="67">
        <f t="shared" si="637"/>
        <v>11290.799999999994</v>
      </c>
      <c r="BS382" s="66"/>
      <c r="BT382" s="66">
        <f t="shared" si="659"/>
        <v>1680</v>
      </c>
      <c r="BU382" s="67">
        <f t="shared" ref="BU382:BU387" si="739">BU381+BS382-BT382</f>
        <v>48009</v>
      </c>
      <c r="BV382" s="66"/>
      <c r="BW382" s="66">
        <f t="shared" si="660"/>
        <v>1680</v>
      </c>
      <c r="BX382" s="67">
        <f t="shared" si="737"/>
        <v>76973</v>
      </c>
      <c r="BY382" s="66"/>
      <c r="BZ382" s="66">
        <f t="shared" si="662"/>
        <v>1680</v>
      </c>
      <c r="CA382" s="67">
        <f t="shared" ref="CA382:CA387" si="740">+CA381+BY382-BZ382</f>
        <v>42083</v>
      </c>
      <c r="CB382" s="66"/>
      <c r="CC382" s="66">
        <f t="shared" si="638"/>
        <v>0</v>
      </c>
      <c r="CD382" s="67">
        <f t="shared" ref="CD382:CD445" si="741">+CD381+CB382-CC382</f>
        <v>358.24999999999983</v>
      </c>
      <c r="CE382" s="66"/>
      <c r="CF382" s="66">
        <f t="shared" si="639"/>
        <v>0</v>
      </c>
      <c r="CG382" s="67">
        <f t="shared" si="640"/>
        <v>6982.9</v>
      </c>
      <c r="CH382" s="66"/>
      <c r="CI382" s="66">
        <f t="shared" si="602"/>
        <v>0</v>
      </c>
      <c r="CJ382" s="67">
        <f t="shared" si="641"/>
        <v>8750</v>
      </c>
      <c r="CK382" s="66"/>
      <c r="CL382" s="68">
        <f t="shared" si="642"/>
        <v>0</v>
      </c>
      <c r="CM382" s="79">
        <f t="shared" si="643"/>
        <v>4864</v>
      </c>
      <c r="CN382" s="66"/>
      <c r="CO382" s="68">
        <f t="shared" si="718"/>
        <v>0</v>
      </c>
      <c r="CP382" s="79">
        <f t="shared" si="644"/>
        <v>3955</v>
      </c>
      <c r="CQ382" s="66"/>
      <c r="CR382" s="140">
        <f t="shared" si="719"/>
        <v>0</v>
      </c>
      <c r="CS382" s="79">
        <f t="shared" si="734"/>
        <v>6656</v>
      </c>
      <c r="CT382" s="66"/>
      <c r="CU382" s="68">
        <f t="shared" si="720"/>
        <v>0</v>
      </c>
      <c r="CV382" s="79">
        <f t="shared" si="645"/>
        <v>7769</v>
      </c>
      <c r="CW382" s="66"/>
      <c r="CX382" s="66">
        <f t="shared" si="721"/>
        <v>0</v>
      </c>
      <c r="CY382" s="40">
        <f t="shared" si="710"/>
        <v>6582</v>
      </c>
      <c r="CZ382" s="65"/>
      <c r="DA382" s="66">
        <f t="shared" si="646"/>
        <v>0</v>
      </c>
      <c r="DB382" s="67">
        <f t="shared" si="722"/>
        <v>83176</v>
      </c>
      <c r="DC382" s="66"/>
      <c r="DD382" s="66">
        <f t="shared" si="647"/>
        <v>0</v>
      </c>
      <c r="DE382" s="67">
        <f t="shared" si="723"/>
        <v>79947</v>
      </c>
      <c r="DF382" s="66"/>
      <c r="DG382" s="69">
        <f t="shared" si="724"/>
        <v>0</v>
      </c>
      <c r="DH382" s="67">
        <f t="shared" si="705"/>
        <v>119934</v>
      </c>
      <c r="DI382" s="66"/>
      <c r="DJ382" s="66">
        <f t="shared" si="725"/>
        <v>0</v>
      </c>
      <c r="DK382" s="67">
        <f t="shared" si="649"/>
        <v>993</v>
      </c>
      <c r="DM382" s="206">
        <f t="shared" si="726"/>
        <v>0</v>
      </c>
      <c r="DN382" s="25">
        <f t="shared" si="607"/>
        <v>0</v>
      </c>
      <c r="DO382" s="5"/>
      <c r="DP382" s="43">
        <f t="shared" si="727"/>
        <v>0</v>
      </c>
      <c r="DQ382" s="27">
        <f t="shared" si="650"/>
        <v>7022.5</v>
      </c>
      <c r="DR382" s="5"/>
      <c r="DS382" s="43">
        <f t="shared" si="728"/>
        <v>0</v>
      </c>
      <c r="DT382" s="27">
        <f t="shared" si="651"/>
        <v>4846</v>
      </c>
      <c r="DU382" s="5"/>
      <c r="DV382" s="43">
        <f t="shared" si="729"/>
        <v>0</v>
      </c>
      <c r="DW382" s="27">
        <f t="shared" si="652"/>
        <v>4835</v>
      </c>
      <c r="DX382" s="5"/>
      <c r="DY382" s="22">
        <f t="shared" si="730"/>
        <v>0</v>
      </c>
      <c r="DZ382" s="25">
        <f t="shared" si="653"/>
        <v>523</v>
      </c>
      <c r="EA382" s="22"/>
      <c r="EB382" s="22">
        <f t="shared" si="731"/>
        <v>0</v>
      </c>
      <c r="EC382" s="28">
        <f t="shared" si="654"/>
        <v>369</v>
      </c>
      <c r="ED382" s="5"/>
      <c r="EE382" s="43">
        <f t="shared" si="732"/>
        <v>0</v>
      </c>
      <c r="EF382" s="27">
        <f t="shared" si="655"/>
        <v>4769</v>
      </c>
      <c r="EG382" s="66"/>
      <c r="EH382" s="66">
        <f t="shared" si="733"/>
        <v>0</v>
      </c>
      <c r="EI382" s="67">
        <f t="shared" si="656"/>
        <v>24057</v>
      </c>
      <c r="EJ382" s="66"/>
      <c r="EK382" s="66">
        <f t="shared" si="694"/>
        <v>0</v>
      </c>
      <c r="EL382" s="67">
        <f t="shared" si="657"/>
        <v>22687</v>
      </c>
      <c r="EM382" s="110">
        <f t="shared" si="695"/>
        <v>153762.95024599996</v>
      </c>
    </row>
    <row r="383" spans="1:143" ht="11.25" customHeight="1" x14ac:dyDescent="0.25">
      <c r="A383" s="169">
        <v>46067</v>
      </c>
      <c r="B383" s="193">
        <v>46067</v>
      </c>
      <c r="C383" s="204">
        <v>8004957175</v>
      </c>
      <c r="D383" s="17" t="s">
        <v>31</v>
      </c>
      <c r="E383" s="18">
        <v>1000</v>
      </c>
      <c r="F383" s="19">
        <v>1</v>
      </c>
      <c r="G383" s="20">
        <v>191516042056</v>
      </c>
      <c r="H383" s="66"/>
      <c r="I383" s="41">
        <f t="shared" si="590"/>
        <v>0</v>
      </c>
      <c r="J383" s="48">
        <f t="shared" si="711"/>
        <v>145533</v>
      </c>
      <c r="K383" s="66"/>
      <c r="L383" s="41">
        <f t="shared" si="735"/>
        <v>0</v>
      </c>
      <c r="M383" s="48">
        <f t="shared" si="738"/>
        <v>242014</v>
      </c>
      <c r="N383" s="66"/>
      <c r="O383" s="41">
        <f t="shared" si="591"/>
        <v>0</v>
      </c>
      <c r="P383" s="48">
        <f t="shared" si="713"/>
        <v>139143</v>
      </c>
      <c r="Q383" s="66"/>
      <c r="R383" s="66">
        <f t="shared" si="592"/>
        <v>0</v>
      </c>
      <c r="S383" s="67">
        <f t="shared" si="714"/>
        <v>100870</v>
      </c>
      <c r="T383" s="66"/>
      <c r="U383" s="66">
        <f t="shared" si="615"/>
        <v>0</v>
      </c>
      <c r="V383" s="67">
        <f t="shared" si="616"/>
        <v>84216.700000000012</v>
      </c>
      <c r="X383" s="69">
        <f t="shared" si="593"/>
        <v>0</v>
      </c>
      <c r="Y383" s="67">
        <f t="shared" si="715"/>
        <v>8383.2999999999993</v>
      </c>
      <c r="Z383" s="66"/>
      <c r="AA383" s="68">
        <f t="shared" si="670"/>
        <v>0</v>
      </c>
      <c r="AB383" s="67">
        <f t="shared" si="617"/>
        <v>2208.5</v>
      </c>
      <c r="AC383" s="66"/>
      <c r="AD383" s="66">
        <f t="shared" si="671"/>
        <v>0</v>
      </c>
      <c r="AE383" s="67">
        <f t="shared" si="618"/>
        <v>1291.1999999999998</v>
      </c>
      <c r="AF383" s="66"/>
      <c r="AG383" s="78">
        <f t="shared" si="672"/>
        <v>0</v>
      </c>
      <c r="AH383" s="79">
        <f t="shared" si="619"/>
        <v>4900.7999999999993</v>
      </c>
      <c r="AI383" s="66"/>
      <c r="AJ383" s="68">
        <f t="shared" si="673"/>
        <v>0</v>
      </c>
      <c r="AK383" s="67">
        <f t="shared" si="620"/>
        <v>8272.5</v>
      </c>
      <c r="AL383" s="66"/>
      <c r="AM383" s="68">
        <f t="shared" si="674"/>
        <v>0</v>
      </c>
      <c r="AN383" s="67">
        <f t="shared" si="621"/>
        <v>15267.099999999999</v>
      </c>
      <c r="AO383" s="66"/>
      <c r="AP383" s="68">
        <f t="shared" si="597"/>
        <v>0</v>
      </c>
      <c r="AQ383" s="67">
        <f t="shared" si="707"/>
        <v>2892.3999999999996</v>
      </c>
      <c r="AR383" s="66"/>
      <c r="AS383" s="68">
        <f t="shared" si="716"/>
        <v>0</v>
      </c>
      <c r="AT383" s="67">
        <f t="shared" si="623"/>
        <v>3085.6000000000004</v>
      </c>
      <c r="AU383" s="66"/>
      <c r="AV383" s="66">
        <f t="shared" si="624"/>
        <v>0</v>
      </c>
      <c r="AW383" s="42">
        <f t="shared" si="625"/>
        <v>5296.8000000000011</v>
      </c>
      <c r="AX383" s="66"/>
      <c r="AY383" s="66">
        <f t="shared" si="626"/>
        <v>0</v>
      </c>
      <c r="AZ383" s="67">
        <f t="shared" si="627"/>
        <v>1832.8</v>
      </c>
      <c r="BA383" s="66"/>
      <c r="BB383" s="68">
        <f t="shared" si="628"/>
        <v>0</v>
      </c>
      <c r="BC383" s="67">
        <f t="shared" si="629"/>
        <v>2791.8</v>
      </c>
      <c r="BD383" s="66"/>
      <c r="BE383" s="68">
        <f t="shared" si="630"/>
        <v>0</v>
      </c>
      <c r="BF383" s="67">
        <f t="shared" si="631"/>
        <v>97.800000000000352</v>
      </c>
      <c r="BG383" s="66"/>
      <c r="BH383" s="68">
        <f t="shared" si="701"/>
        <v>1120</v>
      </c>
      <c r="BI383" s="67">
        <f t="shared" si="736"/>
        <v>604.60000000000218</v>
      </c>
      <c r="BJ383" s="66"/>
      <c r="BK383" s="68">
        <f t="shared" si="717"/>
        <v>0</v>
      </c>
      <c r="BL383" s="67">
        <f t="shared" si="633"/>
        <v>5278.8</v>
      </c>
      <c r="BM383" s="66"/>
      <c r="BN383" s="68">
        <f t="shared" si="634"/>
        <v>0</v>
      </c>
      <c r="BO383" s="67">
        <f t="shared" si="635"/>
        <v>5536.9000000000005</v>
      </c>
      <c r="BP383" s="66"/>
      <c r="BQ383" s="68">
        <f t="shared" si="636"/>
        <v>0</v>
      </c>
      <c r="BR383" s="67">
        <f t="shared" si="637"/>
        <v>11290.799999999994</v>
      </c>
      <c r="BS383" s="66"/>
      <c r="BT383" s="66">
        <f t="shared" si="659"/>
        <v>2000</v>
      </c>
      <c r="BU383" s="67">
        <f t="shared" si="739"/>
        <v>46009</v>
      </c>
      <c r="BV383" s="66"/>
      <c r="BW383" s="66">
        <f t="shared" si="660"/>
        <v>2000</v>
      </c>
      <c r="BX383" s="67">
        <f t="shared" si="737"/>
        <v>74973</v>
      </c>
      <c r="BY383" s="66"/>
      <c r="BZ383" s="66">
        <f t="shared" si="662"/>
        <v>2000</v>
      </c>
      <c r="CA383" s="67">
        <f t="shared" si="740"/>
        <v>40083</v>
      </c>
      <c r="CB383" s="66"/>
      <c r="CC383" s="66">
        <f t="shared" si="638"/>
        <v>0</v>
      </c>
      <c r="CD383" s="67">
        <f t="shared" si="741"/>
        <v>358.24999999999983</v>
      </c>
      <c r="CE383" s="66"/>
      <c r="CF383" s="66">
        <f t="shared" si="639"/>
        <v>0</v>
      </c>
      <c r="CG383" s="67">
        <f t="shared" si="640"/>
        <v>6982.9</v>
      </c>
      <c r="CH383" s="66"/>
      <c r="CI383" s="66">
        <f t="shared" si="602"/>
        <v>0</v>
      </c>
      <c r="CJ383" s="67">
        <f t="shared" si="641"/>
        <v>8750</v>
      </c>
      <c r="CK383" s="66"/>
      <c r="CL383" s="68">
        <f t="shared" si="642"/>
        <v>0</v>
      </c>
      <c r="CM383" s="79">
        <f t="shared" si="643"/>
        <v>4864</v>
      </c>
      <c r="CN383" s="66"/>
      <c r="CO383" s="68">
        <f t="shared" si="718"/>
        <v>0</v>
      </c>
      <c r="CP383" s="79">
        <f t="shared" si="644"/>
        <v>3955</v>
      </c>
      <c r="CQ383" s="66"/>
      <c r="CR383" s="140">
        <f t="shared" si="719"/>
        <v>0</v>
      </c>
      <c r="CS383" s="79">
        <f t="shared" si="734"/>
        <v>6656</v>
      </c>
      <c r="CT383" s="66"/>
      <c r="CU383" s="68">
        <f t="shared" si="720"/>
        <v>0</v>
      </c>
      <c r="CV383" s="79">
        <f t="shared" si="645"/>
        <v>7769</v>
      </c>
      <c r="CW383" s="66"/>
      <c r="CX383" s="66">
        <f t="shared" si="721"/>
        <v>0</v>
      </c>
      <c r="CY383" s="40">
        <f t="shared" si="710"/>
        <v>6582</v>
      </c>
      <c r="CZ383" s="65"/>
      <c r="DA383" s="66">
        <f t="shared" si="646"/>
        <v>0</v>
      </c>
      <c r="DB383" s="67">
        <f t="shared" si="722"/>
        <v>83176</v>
      </c>
      <c r="DC383" s="66"/>
      <c r="DD383" s="66">
        <f t="shared" si="647"/>
        <v>0</v>
      </c>
      <c r="DE383" s="67">
        <f t="shared" si="723"/>
        <v>79947</v>
      </c>
      <c r="DF383" s="66"/>
      <c r="DG383" s="69">
        <f t="shared" si="724"/>
        <v>0</v>
      </c>
      <c r="DH383" s="67">
        <f t="shared" si="705"/>
        <v>119934</v>
      </c>
      <c r="DI383" s="66"/>
      <c r="DJ383" s="66">
        <f t="shared" si="725"/>
        <v>0</v>
      </c>
      <c r="DK383" s="67">
        <f t="shared" si="649"/>
        <v>993</v>
      </c>
      <c r="DM383" s="206">
        <f t="shared" si="726"/>
        <v>0</v>
      </c>
      <c r="DN383" s="25">
        <f t="shared" si="607"/>
        <v>0</v>
      </c>
      <c r="DO383" s="5"/>
      <c r="DP383" s="43">
        <f t="shared" si="727"/>
        <v>0</v>
      </c>
      <c r="DQ383" s="27">
        <f t="shared" si="650"/>
        <v>7022.5</v>
      </c>
      <c r="DR383" s="5"/>
      <c r="DS383" s="43">
        <f t="shared" si="728"/>
        <v>0</v>
      </c>
      <c r="DT383" s="27">
        <f t="shared" si="651"/>
        <v>4846</v>
      </c>
      <c r="DU383" s="5"/>
      <c r="DV383" s="43">
        <f t="shared" si="729"/>
        <v>0</v>
      </c>
      <c r="DW383" s="27">
        <f t="shared" si="652"/>
        <v>4835</v>
      </c>
      <c r="DX383" s="5"/>
      <c r="DY383" s="22">
        <f t="shared" si="730"/>
        <v>0</v>
      </c>
      <c r="DZ383" s="25">
        <f t="shared" si="653"/>
        <v>523</v>
      </c>
      <c r="EA383" s="22"/>
      <c r="EB383" s="22">
        <f t="shared" si="731"/>
        <v>0</v>
      </c>
      <c r="EC383" s="28">
        <f t="shared" si="654"/>
        <v>369</v>
      </c>
      <c r="ED383" s="5"/>
      <c r="EE383" s="43">
        <f t="shared" si="732"/>
        <v>0</v>
      </c>
      <c r="EF383" s="27">
        <f t="shared" si="655"/>
        <v>4769</v>
      </c>
      <c r="EG383" s="66"/>
      <c r="EH383" s="66">
        <f t="shared" si="733"/>
        <v>0</v>
      </c>
      <c r="EI383" s="67">
        <f t="shared" si="656"/>
        <v>24057</v>
      </c>
      <c r="EJ383" s="66"/>
      <c r="EK383" s="66">
        <f t="shared" si="694"/>
        <v>0</v>
      </c>
      <c r="EL383" s="67">
        <f t="shared" si="657"/>
        <v>22687</v>
      </c>
      <c r="EM383" s="110">
        <f t="shared" si="695"/>
        <v>153373.709366</v>
      </c>
    </row>
    <row r="384" spans="1:143" ht="11.25" customHeight="1" x14ac:dyDescent="0.25">
      <c r="A384" s="169">
        <v>46067</v>
      </c>
      <c r="B384" s="193">
        <v>46067</v>
      </c>
      <c r="C384" s="204">
        <v>8004957178</v>
      </c>
      <c r="D384" s="17" t="s">
        <v>41</v>
      </c>
      <c r="E384" s="18">
        <v>420</v>
      </c>
      <c r="F384" s="19">
        <v>2</v>
      </c>
      <c r="G384" s="20">
        <v>191516078857</v>
      </c>
      <c r="H384" s="66"/>
      <c r="I384" s="41">
        <f t="shared" si="590"/>
        <v>0</v>
      </c>
      <c r="J384" s="48">
        <f t="shared" si="711"/>
        <v>145533</v>
      </c>
      <c r="K384" s="66"/>
      <c r="L384" s="41">
        <f t="shared" si="735"/>
        <v>0</v>
      </c>
      <c r="M384" s="48">
        <f t="shared" si="738"/>
        <v>242014</v>
      </c>
      <c r="N384" s="66"/>
      <c r="O384" s="41">
        <f t="shared" si="591"/>
        <v>0</v>
      </c>
      <c r="P384" s="48">
        <f t="shared" si="713"/>
        <v>139143</v>
      </c>
      <c r="Q384" s="66"/>
      <c r="R384" s="66">
        <f t="shared" si="592"/>
        <v>0</v>
      </c>
      <c r="S384" s="67">
        <f t="shared" si="714"/>
        <v>100870</v>
      </c>
      <c r="T384" s="66"/>
      <c r="U384" s="66">
        <f t="shared" si="615"/>
        <v>0</v>
      </c>
      <c r="V384" s="67">
        <f t="shared" si="616"/>
        <v>84216.700000000012</v>
      </c>
      <c r="X384" s="69">
        <f t="shared" si="593"/>
        <v>0</v>
      </c>
      <c r="Y384" s="67">
        <f t="shared" si="715"/>
        <v>8383.2999999999993</v>
      </c>
      <c r="Z384" s="66"/>
      <c r="AA384" s="68">
        <f t="shared" si="670"/>
        <v>0</v>
      </c>
      <c r="AB384" s="67">
        <f t="shared" si="617"/>
        <v>2208.5</v>
      </c>
      <c r="AC384" s="66"/>
      <c r="AD384" s="66">
        <f t="shared" si="671"/>
        <v>0</v>
      </c>
      <c r="AE384" s="67">
        <f t="shared" si="618"/>
        <v>1291.1999999999998</v>
      </c>
      <c r="AF384" s="66"/>
      <c r="AG384" s="78">
        <f t="shared" si="672"/>
        <v>0</v>
      </c>
      <c r="AH384" s="79">
        <f t="shared" si="619"/>
        <v>4900.7999999999993</v>
      </c>
      <c r="AI384" s="66"/>
      <c r="AJ384" s="68">
        <f t="shared" si="673"/>
        <v>0</v>
      </c>
      <c r="AK384" s="67">
        <f t="shared" si="620"/>
        <v>8272.5</v>
      </c>
      <c r="AL384" s="66"/>
      <c r="AM384" s="68">
        <f t="shared" si="674"/>
        <v>0</v>
      </c>
      <c r="AN384" s="67">
        <f t="shared" si="621"/>
        <v>15267.099999999999</v>
      </c>
      <c r="AO384" s="66"/>
      <c r="AP384" s="68">
        <f t="shared" si="597"/>
        <v>0</v>
      </c>
      <c r="AQ384" s="67">
        <f t="shared" si="707"/>
        <v>2892.3999999999996</v>
      </c>
      <c r="AR384" s="66"/>
      <c r="AS384" s="68">
        <f t="shared" si="716"/>
        <v>0</v>
      </c>
      <c r="AT384" s="67">
        <f t="shared" si="623"/>
        <v>3085.6000000000004</v>
      </c>
      <c r="AU384" s="66"/>
      <c r="AV384" s="66">
        <f t="shared" si="624"/>
        <v>890.40000000000009</v>
      </c>
      <c r="AW384" s="42">
        <f t="shared" si="625"/>
        <v>4406.4000000000015</v>
      </c>
      <c r="AX384" s="66"/>
      <c r="AY384" s="66">
        <f t="shared" si="626"/>
        <v>0</v>
      </c>
      <c r="AZ384" s="67">
        <f t="shared" si="627"/>
        <v>1832.8</v>
      </c>
      <c r="BA384" s="66"/>
      <c r="BB384" s="68">
        <f t="shared" si="628"/>
        <v>0</v>
      </c>
      <c r="BC384" s="67">
        <f t="shared" si="629"/>
        <v>2791.8</v>
      </c>
      <c r="BD384" s="66"/>
      <c r="BE384" s="68">
        <f t="shared" si="630"/>
        <v>0</v>
      </c>
      <c r="BF384" s="67">
        <f t="shared" si="631"/>
        <v>97.800000000000352</v>
      </c>
      <c r="BG384" s="66"/>
      <c r="BH384" s="68">
        <f t="shared" si="701"/>
        <v>0</v>
      </c>
      <c r="BI384" s="67">
        <f t="shared" si="736"/>
        <v>604.60000000000218</v>
      </c>
      <c r="BJ384" s="66"/>
      <c r="BK384" s="68">
        <f t="shared" si="717"/>
        <v>0</v>
      </c>
      <c r="BL384" s="67">
        <f t="shared" si="633"/>
        <v>5278.8</v>
      </c>
      <c r="BM384" s="66"/>
      <c r="BN384" s="68">
        <f t="shared" si="634"/>
        <v>0</v>
      </c>
      <c r="BO384" s="67">
        <f t="shared" si="635"/>
        <v>5536.9000000000005</v>
      </c>
      <c r="BP384" s="66"/>
      <c r="BQ384" s="68">
        <f t="shared" si="636"/>
        <v>0</v>
      </c>
      <c r="BR384" s="67">
        <f t="shared" si="637"/>
        <v>11290.799999999994</v>
      </c>
      <c r="BS384" s="66"/>
      <c r="BT384" s="66">
        <f t="shared" si="659"/>
        <v>840</v>
      </c>
      <c r="BU384" s="67">
        <f t="shared" si="739"/>
        <v>45169</v>
      </c>
      <c r="BV384" s="66"/>
      <c r="BW384" s="66">
        <f t="shared" si="660"/>
        <v>840</v>
      </c>
      <c r="BX384" s="67">
        <f t="shared" si="737"/>
        <v>74133</v>
      </c>
      <c r="BY384" s="66"/>
      <c r="BZ384" s="66">
        <f t="shared" si="662"/>
        <v>840</v>
      </c>
      <c r="CA384" s="67">
        <f t="shared" si="740"/>
        <v>39243</v>
      </c>
      <c r="CB384" s="66"/>
      <c r="CC384" s="66">
        <f t="shared" si="638"/>
        <v>0</v>
      </c>
      <c r="CD384" s="67">
        <f t="shared" si="741"/>
        <v>358.24999999999983</v>
      </c>
      <c r="CE384" s="66"/>
      <c r="CF384" s="66">
        <f t="shared" si="639"/>
        <v>0</v>
      </c>
      <c r="CG384" s="67">
        <f t="shared" si="640"/>
        <v>6982.9</v>
      </c>
      <c r="CH384" s="66"/>
      <c r="CI384" s="66">
        <f t="shared" si="602"/>
        <v>0</v>
      </c>
      <c r="CJ384" s="67">
        <f t="shared" si="641"/>
        <v>8750</v>
      </c>
      <c r="CK384" s="66"/>
      <c r="CL384" s="68">
        <f t="shared" si="642"/>
        <v>0</v>
      </c>
      <c r="CM384" s="79">
        <f t="shared" si="643"/>
        <v>4864</v>
      </c>
      <c r="CN384" s="66"/>
      <c r="CO384" s="68">
        <f t="shared" si="718"/>
        <v>0</v>
      </c>
      <c r="CP384" s="79">
        <f t="shared" si="644"/>
        <v>3955</v>
      </c>
      <c r="CQ384" s="66"/>
      <c r="CR384" s="140">
        <f t="shared" si="719"/>
        <v>0</v>
      </c>
      <c r="CS384" s="79">
        <f t="shared" si="734"/>
        <v>6656</v>
      </c>
      <c r="CT384" s="66"/>
      <c r="CU384" s="68">
        <f t="shared" si="720"/>
        <v>0</v>
      </c>
      <c r="CV384" s="79">
        <f t="shared" si="645"/>
        <v>7769</v>
      </c>
      <c r="CW384" s="66"/>
      <c r="CX384" s="66">
        <f t="shared" si="721"/>
        <v>0</v>
      </c>
      <c r="CY384" s="40">
        <f t="shared" si="710"/>
        <v>6582</v>
      </c>
      <c r="CZ384" s="65"/>
      <c r="DA384" s="66">
        <f t="shared" si="646"/>
        <v>0</v>
      </c>
      <c r="DB384" s="67">
        <f t="shared" si="722"/>
        <v>83176</v>
      </c>
      <c r="DC384" s="66"/>
      <c r="DD384" s="66">
        <f t="shared" si="647"/>
        <v>0</v>
      </c>
      <c r="DE384" s="67">
        <f t="shared" si="723"/>
        <v>79947</v>
      </c>
      <c r="DF384" s="66"/>
      <c r="DG384" s="69">
        <f t="shared" si="724"/>
        <v>0</v>
      </c>
      <c r="DH384" s="67">
        <f t="shared" ref="DH384:DH394" si="742">+DH383+DF384-DG384</f>
        <v>119934</v>
      </c>
      <c r="DI384" s="66"/>
      <c r="DJ384" s="66">
        <f t="shared" si="725"/>
        <v>0</v>
      </c>
      <c r="DK384" s="67">
        <f t="shared" si="649"/>
        <v>993</v>
      </c>
      <c r="DM384" s="206">
        <f t="shared" si="726"/>
        <v>0</v>
      </c>
      <c r="DN384" s="25">
        <f t="shared" si="607"/>
        <v>0</v>
      </c>
      <c r="DO384" s="5"/>
      <c r="DP384" s="43">
        <f t="shared" si="727"/>
        <v>0</v>
      </c>
      <c r="DQ384" s="27">
        <f t="shared" si="650"/>
        <v>7022.5</v>
      </c>
      <c r="DR384" s="5"/>
      <c r="DS384" s="43">
        <f t="shared" si="728"/>
        <v>0</v>
      </c>
      <c r="DT384" s="27">
        <f t="shared" si="651"/>
        <v>4846</v>
      </c>
      <c r="DU384" s="5"/>
      <c r="DV384" s="43">
        <f t="shared" si="729"/>
        <v>0</v>
      </c>
      <c r="DW384" s="27">
        <f t="shared" si="652"/>
        <v>4835</v>
      </c>
      <c r="DX384" s="5"/>
      <c r="DY384" s="22">
        <f t="shared" si="730"/>
        <v>0</v>
      </c>
      <c r="DZ384" s="25">
        <f t="shared" si="653"/>
        <v>523</v>
      </c>
      <c r="EA384" s="22"/>
      <c r="EB384" s="22">
        <f t="shared" si="731"/>
        <v>0</v>
      </c>
      <c r="EC384" s="28">
        <f t="shared" si="654"/>
        <v>369</v>
      </c>
      <c r="ED384" s="5"/>
      <c r="EE384" s="43">
        <f t="shared" si="732"/>
        <v>0</v>
      </c>
      <c r="EF384" s="27">
        <f t="shared" si="655"/>
        <v>4769</v>
      </c>
      <c r="EG384" s="66"/>
      <c r="EH384" s="66">
        <f t="shared" si="733"/>
        <v>0</v>
      </c>
      <c r="EI384" s="67">
        <f t="shared" si="656"/>
        <v>24057</v>
      </c>
      <c r="EJ384" s="66"/>
      <c r="EK384" s="66">
        <f t="shared" si="694"/>
        <v>0</v>
      </c>
      <c r="EL384" s="67">
        <f t="shared" si="657"/>
        <v>22687</v>
      </c>
      <c r="EM384" s="110">
        <f t="shared" si="695"/>
        <v>153304.93981599997</v>
      </c>
    </row>
    <row r="385" spans="1:143" ht="11.25" customHeight="1" x14ac:dyDescent="0.25">
      <c r="A385" s="169">
        <v>46067</v>
      </c>
      <c r="B385" s="193">
        <v>46074</v>
      </c>
      <c r="C385" s="204">
        <v>8004960287</v>
      </c>
      <c r="D385" s="17" t="s">
        <v>293</v>
      </c>
      <c r="E385" s="18">
        <v>25</v>
      </c>
      <c r="F385" s="19">
        <v>7.5</v>
      </c>
      <c r="G385" s="20">
        <v>191516163171</v>
      </c>
      <c r="H385" s="66"/>
      <c r="I385" s="41">
        <f t="shared" si="590"/>
        <v>0</v>
      </c>
      <c r="J385" s="48">
        <f t="shared" si="711"/>
        <v>145533</v>
      </c>
      <c r="K385" s="66"/>
      <c r="L385" s="41">
        <f t="shared" si="735"/>
        <v>0</v>
      </c>
      <c r="M385" s="48">
        <f t="shared" si="738"/>
        <v>242014</v>
      </c>
      <c r="N385" s="66"/>
      <c r="O385" s="41">
        <f t="shared" si="591"/>
        <v>0</v>
      </c>
      <c r="P385" s="48">
        <f t="shared" si="713"/>
        <v>139143</v>
      </c>
      <c r="Q385" s="66"/>
      <c r="R385" s="66">
        <f t="shared" si="592"/>
        <v>0</v>
      </c>
      <c r="S385" s="67">
        <f t="shared" si="714"/>
        <v>100870</v>
      </c>
      <c r="T385" s="66"/>
      <c r="U385" s="66">
        <f t="shared" si="615"/>
        <v>0</v>
      </c>
      <c r="V385" s="67">
        <f t="shared" si="616"/>
        <v>84216.700000000012</v>
      </c>
      <c r="X385" s="69">
        <f t="shared" si="593"/>
        <v>0</v>
      </c>
      <c r="Y385" s="67">
        <f t="shared" si="715"/>
        <v>8383.2999999999993</v>
      </c>
      <c r="Z385" s="66"/>
      <c r="AA385" s="68">
        <f t="shared" si="670"/>
        <v>0</v>
      </c>
      <c r="AB385" s="67">
        <f t="shared" si="617"/>
        <v>2208.5</v>
      </c>
      <c r="AC385" s="66"/>
      <c r="AD385" s="66">
        <f t="shared" si="671"/>
        <v>0</v>
      </c>
      <c r="AE385" s="67">
        <f t="shared" si="618"/>
        <v>1291.1999999999998</v>
      </c>
      <c r="AF385" s="66"/>
      <c r="AG385" s="78">
        <f t="shared" si="672"/>
        <v>0</v>
      </c>
      <c r="AH385" s="79">
        <f t="shared" si="619"/>
        <v>4900.7999999999993</v>
      </c>
      <c r="AI385" s="66"/>
      <c r="AJ385" s="68">
        <f t="shared" si="673"/>
        <v>0</v>
      </c>
      <c r="AK385" s="67">
        <f t="shared" si="620"/>
        <v>8272.5</v>
      </c>
      <c r="AL385" s="66"/>
      <c r="AM385" s="68">
        <f t="shared" si="674"/>
        <v>0</v>
      </c>
      <c r="AN385" s="67">
        <f t="shared" si="621"/>
        <v>15267.099999999999</v>
      </c>
      <c r="AO385" s="66"/>
      <c r="AP385" s="68">
        <f t="shared" si="597"/>
        <v>0</v>
      </c>
      <c r="AQ385" s="67">
        <f t="shared" si="707"/>
        <v>2892.3999999999996</v>
      </c>
      <c r="AR385" s="66"/>
      <c r="AS385" s="68">
        <f t="shared" si="716"/>
        <v>0</v>
      </c>
      <c r="AT385" s="67">
        <f t="shared" si="623"/>
        <v>3085.6000000000004</v>
      </c>
      <c r="AU385" s="66"/>
      <c r="AV385" s="66">
        <f t="shared" si="624"/>
        <v>0</v>
      </c>
      <c r="AW385" s="42">
        <f t="shared" si="625"/>
        <v>4406.4000000000015</v>
      </c>
      <c r="AX385" s="66"/>
      <c r="AY385" s="66">
        <f t="shared" si="626"/>
        <v>0</v>
      </c>
      <c r="AZ385" s="67">
        <f t="shared" si="627"/>
        <v>1832.8</v>
      </c>
      <c r="BA385" s="66"/>
      <c r="BB385" s="68">
        <f t="shared" si="628"/>
        <v>0</v>
      </c>
      <c r="BC385" s="67">
        <f t="shared" si="629"/>
        <v>2791.8</v>
      </c>
      <c r="BD385" s="66"/>
      <c r="BE385" s="68">
        <f t="shared" si="630"/>
        <v>0</v>
      </c>
      <c r="BF385" s="67">
        <f t="shared" si="631"/>
        <v>97.800000000000352</v>
      </c>
      <c r="BG385" s="66"/>
      <c r="BH385" s="68">
        <f t="shared" si="701"/>
        <v>0</v>
      </c>
      <c r="BI385" s="67">
        <f t="shared" si="736"/>
        <v>604.60000000000218</v>
      </c>
      <c r="BJ385" s="66"/>
      <c r="BK385" s="68">
        <f t="shared" si="717"/>
        <v>0</v>
      </c>
      <c r="BL385" s="67">
        <f t="shared" si="633"/>
        <v>5278.8</v>
      </c>
      <c r="BM385" s="66"/>
      <c r="BN385" s="68">
        <f t="shared" si="634"/>
        <v>0</v>
      </c>
      <c r="BO385" s="67">
        <f t="shared" si="635"/>
        <v>5536.9000000000005</v>
      </c>
      <c r="BP385" s="66"/>
      <c r="BQ385" s="68">
        <f t="shared" si="636"/>
        <v>190.5</v>
      </c>
      <c r="BR385" s="67">
        <f t="shared" si="637"/>
        <v>11100.299999999994</v>
      </c>
      <c r="BS385" s="66"/>
      <c r="BT385" s="66">
        <f t="shared" si="659"/>
        <v>50</v>
      </c>
      <c r="BU385" s="67">
        <f t="shared" si="739"/>
        <v>45119</v>
      </c>
      <c r="BV385" s="66"/>
      <c r="BW385" s="66">
        <f t="shared" si="660"/>
        <v>50</v>
      </c>
      <c r="BX385" s="67">
        <f t="shared" si="737"/>
        <v>74083</v>
      </c>
      <c r="BY385" s="66"/>
      <c r="BZ385" s="66">
        <f t="shared" si="662"/>
        <v>50</v>
      </c>
      <c r="CA385" s="67">
        <f t="shared" si="740"/>
        <v>39193</v>
      </c>
      <c r="CB385" s="66"/>
      <c r="CC385" s="66">
        <f t="shared" si="638"/>
        <v>0</v>
      </c>
      <c r="CD385" s="67">
        <f t="shared" si="741"/>
        <v>358.24999999999983</v>
      </c>
      <c r="CE385" s="66"/>
      <c r="CF385" s="66">
        <f t="shared" si="639"/>
        <v>0</v>
      </c>
      <c r="CG385" s="67">
        <f t="shared" si="640"/>
        <v>6982.9</v>
      </c>
      <c r="CH385" s="66"/>
      <c r="CI385" s="66">
        <f t="shared" si="602"/>
        <v>0</v>
      </c>
      <c r="CJ385" s="67">
        <f t="shared" si="641"/>
        <v>8750</v>
      </c>
      <c r="CK385" s="66"/>
      <c r="CL385" s="68">
        <f t="shared" si="642"/>
        <v>0</v>
      </c>
      <c r="CM385" s="79">
        <f t="shared" si="643"/>
        <v>4864</v>
      </c>
      <c r="CN385" s="66"/>
      <c r="CO385" s="68">
        <f t="shared" si="718"/>
        <v>0</v>
      </c>
      <c r="CP385" s="79">
        <f t="shared" si="644"/>
        <v>3955</v>
      </c>
      <c r="CQ385" s="66"/>
      <c r="CR385" s="140">
        <f t="shared" si="719"/>
        <v>0</v>
      </c>
      <c r="CS385" s="79">
        <f t="shared" si="734"/>
        <v>6656</v>
      </c>
      <c r="CT385" s="66"/>
      <c r="CU385" s="68">
        <f t="shared" si="720"/>
        <v>0</v>
      </c>
      <c r="CV385" s="79">
        <f t="shared" si="645"/>
        <v>7769</v>
      </c>
      <c r="CW385" s="66"/>
      <c r="CX385" s="66">
        <f t="shared" si="721"/>
        <v>0</v>
      </c>
      <c r="CY385" s="40">
        <f t="shared" si="710"/>
        <v>6582</v>
      </c>
      <c r="CZ385" s="65"/>
      <c r="DA385" s="66">
        <f t="shared" si="646"/>
        <v>0</v>
      </c>
      <c r="DB385" s="67">
        <f t="shared" si="722"/>
        <v>83176</v>
      </c>
      <c r="DC385" s="66"/>
      <c r="DD385" s="66">
        <f t="shared" si="647"/>
        <v>0</v>
      </c>
      <c r="DE385" s="67">
        <f t="shared" si="723"/>
        <v>79947</v>
      </c>
      <c r="DF385" s="66"/>
      <c r="DG385" s="69">
        <f t="shared" si="724"/>
        <v>0</v>
      </c>
      <c r="DH385" s="67">
        <f t="shared" si="742"/>
        <v>119934</v>
      </c>
      <c r="DI385" s="66"/>
      <c r="DJ385" s="66">
        <f t="shared" si="725"/>
        <v>0</v>
      </c>
      <c r="DK385" s="67">
        <f t="shared" si="649"/>
        <v>993</v>
      </c>
      <c r="DM385" s="206">
        <f t="shared" si="726"/>
        <v>0</v>
      </c>
      <c r="DN385" s="25">
        <f t="shared" si="607"/>
        <v>0</v>
      </c>
      <c r="DO385" s="5"/>
      <c r="DP385" s="43">
        <f t="shared" si="727"/>
        <v>0</v>
      </c>
      <c r="DQ385" s="27">
        <f t="shared" si="650"/>
        <v>7022.5</v>
      </c>
      <c r="DR385" s="5"/>
      <c r="DS385" s="43">
        <f t="shared" si="728"/>
        <v>0</v>
      </c>
      <c r="DT385" s="27">
        <f t="shared" si="651"/>
        <v>4846</v>
      </c>
      <c r="DU385" s="5"/>
      <c r="DV385" s="43">
        <f t="shared" si="729"/>
        <v>0</v>
      </c>
      <c r="DW385" s="27">
        <f t="shared" si="652"/>
        <v>4835</v>
      </c>
      <c r="DX385" s="5"/>
      <c r="DY385" s="22">
        <f t="shared" si="730"/>
        <v>0</v>
      </c>
      <c r="DZ385" s="25">
        <f t="shared" si="653"/>
        <v>523</v>
      </c>
      <c r="EA385" s="22"/>
      <c r="EB385" s="22">
        <f t="shared" si="731"/>
        <v>0</v>
      </c>
      <c r="EC385" s="28">
        <f t="shared" si="654"/>
        <v>369</v>
      </c>
      <c r="ED385" s="5"/>
      <c r="EE385" s="43">
        <f t="shared" si="732"/>
        <v>0</v>
      </c>
      <c r="EF385" s="27">
        <f t="shared" si="655"/>
        <v>4769</v>
      </c>
      <c r="EG385" s="66"/>
      <c r="EH385" s="66">
        <f t="shared" si="733"/>
        <v>0</v>
      </c>
      <c r="EI385" s="67">
        <f t="shared" si="656"/>
        <v>24057</v>
      </c>
      <c r="EJ385" s="66"/>
      <c r="EK385" s="66">
        <f t="shared" si="694"/>
        <v>0</v>
      </c>
      <c r="EL385" s="67">
        <f t="shared" si="657"/>
        <v>22687</v>
      </c>
      <c r="EM385" s="110">
        <f t="shared" si="695"/>
        <v>153193.21933599998</v>
      </c>
    </row>
    <row r="386" spans="1:143" ht="11.25" customHeight="1" x14ac:dyDescent="0.25">
      <c r="A386" s="169">
        <v>46067</v>
      </c>
      <c r="B386" s="193">
        <v>46074</v>
      </c>
      <c r="C386" s="204">
        <v>8004960288</v>
      </c>
      <c r="D386" s="17" t="s">
        <v>294</v>
      </c>
      <c r="E386" s="18">
        <v>120</v>
      </c>
      <c r="F386" s="19">
        <v>2</v>
      </c>
      <c r="G386" s="20">
        <v>191516077393</v>
      </c>
      <c r="H386" s="66"/>
      <c r="I386" s="41">
        <f t="shared" si="590"/>
        <v>0</v>
      </c>
      <c r="J386" s="48">
        <f t="shared" si="711"/>
        <v>145533</v>
      </c>
      <c r="K386" s="66"/>
      <c r="L386" s="41">
        <f t="shared" si="735"/>
        <v>0</v>
      </c>
      <c r="M386" s="48">
        <f t="shared" si="738"/>
        <v>242014</v>
      </c>
      <c r="N386" s="66"/>
      <c r="O386" s="41">
        <f t="shared" si="591"/>
        <v>0</v>
      </c>
      <c r="P386" s="48">
        <f t="shared" si="713"/>
        <v>139143</v>
      </c>
      <c r="Q386" s="66"/>
      <c r="R386" s="66">
        <f t="shared" si="592"/>
        <v>0</v>
      </c>
      <c r="S386" s="67">
        <f t="shared" si="714"/>
        <v>100870</v>
      </c>
      <c r="T386" s="66"/>
      <c r="U386" s="66">
        <f t="shared" si="615"/>
        <v>0</v>
      </c>
      <c r="V386" s="67">
        <f t="shared" si="616"/>
        <v>84216.700000000012</v>
      </c>
      <c r="X386" s="69">
        <f t="shared" si="593"/>
        <v>0</v>
      </c>
      <c r="Y386" s="67">
        <f t="shared" si="715"/>
        <v>8383.2999999999993</v>
      </c>
      <c r="Z386" s="66"/>
      <c r="AA386" s="68">
        <f t="shared" si="670"/>
        <v>0</v>
      </c>
      <c r="AB386" s="67">
        <f t="shared" si="617"/>
        <v>2208.5</v>
      </c>
      <c r="AC386" s="66"/>
      <c r="AD386" s="66">
        <f t="shared" si="671"/>
        <v>0</v>
      </c>
      <c r="AE386" s="67">
        <f t="shared" si="618"/>
        <v>1291.1999999999998</v>
      </c>
      <c r="AF386" s="66"/>
      <c r="AG386" s="78">
        <f t="shared" si="672"/>
        <v>0</v>
      </c>
      <c r="AH386" s="79">
        <f t="shared" si="619"/>
        <v>4900.7999999999993</v>
      </c>
      <c r="AI386" s="66"/>
      <c r="AJ386" s="68">
        <f t="shared" si="673"/>
        <v>0</v>
      </c>
      <c r="AK386" s="67">
        <f t="shared" si="620"/>
        <v>8272.5</v>
      </c>
      <c r="AL386" s="66"/>
      <c r="AM386" s="68">
        <f t="shared" si="674"/>
        <v>0</v>
      </c>
      <c r="AN386" s="67">
        <f t="shared" si="621"/>
        <v>15267.099999999999</v>
      </c>
      <c r="AO386" s="66"/>
      <c r="AP386" s="68">
        <f t="shared" si="597"/>
        <v>0</v>
      </c>
      <c r="AQ386" s="67">
        <f t="shared" si="707"/>
        <v>2892.3999999999996</v>
      </c>
      <c r="AR386" s="66"/>
      <c r="AS386" s="68">
        <f t="shared" si="716"/>
        <v>0</v>
      </c>
      <c r="AT386" s="67">
        <f t="shared" si="623"/>
        <v>3085.6000000000004</v>
      </c>
      <c r="AU386" s="66"/>
      <c r="AV386" s="66">
        <f t="shared" si="624"/>
        <v>0</v>
      </c>
      <c r="AW386" s="42">
        <f t="shared" si="625"/>
        <v>4406.4000000000015</v>
      </c>
      <c r="AX386" s="66"/>
      <c r="AY386" s="66">
        <f t="shared" si="626"/>
        <v>0</v>
      </c>
      <c r="AZ386" s="67">
        <f t="shared" si="627"/>
        <v>1832.8</v>
      </c>
      <c r="BA386" s="66"/>
      <c r="BB386" s="68">
        <f t="shared" si="628"/>
        <v>0</v>
      </c>
      <c r="BC386" s="67">
        <f t="shared" si="629"/>
        <v>2791.8</v>
      </c>
      <c r="BD386" s="66"/>
      <c r="BE386" s="68">
        <f t="shared" si="630"/>
        <v>0</v>
      </c>
      <c r="BF386" s="67">
        <f t="shared" si="631"/>
        <v>97.800000000000352</v>
      </c>
      <c r="BG386" s="66"/>
      <c r="BH386" s="68">
        <f t="shared" si="701"/>
        <v>0</v>
      </c>
      <c r="BI386" s="67">
        <f t="shared" si="736"/>
        <v>604.60000000000218</v>
      </c>
      <c r="BJ386" s="66"/>
      <c r="BK386" s="68">
        <f t="shared" si="717"/>
        <v>0</v>
      </c>
      <c r="BL386" s="67">
        <f t="shared" si="633"/>
        <v>5278.8</v>
      </c>
      <c r="BM386" s="66"/>
      <c r="BN386" s="68">
        <f t="shared" si="634"/>
        <v>254.4</v>
      </c>
      <c r="BO386" s="67">
        <f t="shared" si="635"/>
        <v>5282.5000000000009</v>
      </c>
      <c r="BP386" s="66"/>
      <c r="BQ386" s="68">
        <f t="shared" si="636"/>
        <v>0</v>
      </c>
      <c r="BR386" s="67">
        <f t="shared" si="637"/>
        <v>11100.299999999994</v>
      </c>
      <c r="BS386" s="66"/>
      <c r="BT386" s="66">
        <f t="shared" si="659"/>
        <v>240</v>
      </c>
      <c r="BU386" s="67">
        <f t="shared" si="739"/>
        <v>44879</v>
      </c>
      <c r="BV386" s="66"/>
      <c r="BW386" s="66">
        <f t="shared" si="660"/>
        <v>240</v>
      </c>
      <c r="BX386" s="67">
        <f t="shared" si="737"/>
        <v>73843</v>
      </c>
      <c r="BY386" s="66"/>
      <c r="BZ386" s="66">
        <f t="shared" si="662"/>
        <v>240</v>
      </c>
      <c r="CA386" s="67">
        <f t="shared" si="740"/>
        <v>38953</v>
      </c>
      <c r="CB386" s="66"/>
      <c r="CC386" s="66">
        <f t="shared" si="638"/>
        <v>0</v>
      </c>
      <c r="CD386" s="67">
        <f t="shared" si="741"/>
        <v>358.24999999999983</v>
      </c>
      <c r="CE386" s="66"/>
      <c r="CF386" s="66">
        <f t="shared" si="639"/>
        <v>0</v>
      </c>
      <c r="CG386" s="67">
        <f t="shared" si="640"/>
        <v>6982.9</v>
      </c>
      <c r="CH386" s="66"/>
      <c r="CI386" s="66">
        <f t="shared" si="602"/>
        <v>0</v>
      </c>
      <c r="CJ386" s="67">
        <f t="shared" si="641"/>
        <v>8750</v>
      </c>
      <c r="CK386" s="66"/>
      <c r="CL386" s="68">
        <f t="shared" si="642"/>
        <v>0</v>
      </c>
      <c r="CM386" s="79">
        <f t="shared" si="643"/>
        <v>4864</v>
      </c>
      <c r="CN386" s="66"/>
      <c r="CO386" s="68">
        <f t="shared" si="718"/>
        <v>0</v>
      </c>
      <c r="CP386" s="79">
        <f t="shared" si="644"/>
        <v>3955</v>
      </c>
      <c r="CQ386" s="66"/>
      <c r="CR386" s="140">
        <f t="shared" si="719"/>
        <v>0</v>
      </c>
      <c r="CS386" s="79">
        <f t="shared" si="734"/>
        <v>6656</v>
      </c>
      <c r="CT386" s="66"/>
      <c r="CU386" s="68">
        <f t="shared" si="720"/>
        <v>0</v>
      </c>
      <c r="CV386" s="79">
        <f t="shared" si="645"/>
        <v>7769</v>
      </c>
      <c r="CW386" s="66"/>
      <c r="CX386" s="66">
        <f t="shared" si="721"/>
        <v>0</v>
      </c>
      <c r="CY386" s="40">
        <f t="shared" si="710"/>
        <v>6582</v>
      </c>
      <c r="CZ386" s="65"/>
      <c r="DA386" s="66">
        <f t="shared" si="646"/>
        <v>0</v>
      </c>
      <c r="DB386" s="67">
        <f t="shared" si="722"/>
        <v>83176</v>
      </c>
      <c r="DC386" s="66"/>
      <c r="DD386" s="66">
        <f t="shared" si="647"/>
        <v>0</v>
      </c>
      <c r="DE386" s="67">
        <f t="shared" si="723"/>
        <v>79947</v>
      </c>
      <c r="DF386" s="66"/>
      <c r="DG386" s="69">
        <f t="shared" si="724"/>
        <v>0</v>
      </c>
      <c r="DH386" s="67">
        <f t="shared" si="742"/>
        <v>119934</v>
      </c>
      <c r="DI386" s="66"/>
      <c r="DJ386" s="66">
        <f t="shared" si="725"/>
        <v>0</v>
      </c>
      <c r="DK386" s="67">
        <f t="shared" si="649"/>
        <v>993</v>
      </c>
      <c r="DM386" s="206">
        <f t="shared" si="726"/>
        <v>0</v>
      </c>
      <c r="DN386" s="25">
        <f t="shared" si="607"/>
        <v>0</v>
      </c>
      <c r="DO386" s="5"/>
      <c r="DP386" s="43">
        <f t="shared" si="727"/>
        <v>0</v>
      </c>
      <c r="DQ386" s="27">
        <f t="shared" si="650"/>
        <v>7022.5</v>
      </c>
      <c r="DR386" s="5"/>
      <c r="DS386" s="43">
        <f t="shared" si="728"/>
        <v>0</v>
      </c>
      <c r="DT386" s="27">
        <f t="shared" si="651"/>
        <v>4846</v>
      </c>
      <c r="DU386" s="5"/>
      <c r="DV386" s="43">
        <f t="shared" si="729"/>
        <v>0</v>
      </c>
      <c r="DW386" s="27">
        <f t="shared" si="652"/>
        <v>4835</v>
      </c>
      <c r="DX386" s="5"/>
      <c r="DY386" s="22">
        <f t="shared" si="730"/>
        <v>0</v>
      </c>
      <c r="DZ386" s="25">
        <f t="shared" si="653"/>
        <v>523</v>
      </c>
      <c r="EA386" s="22"/>
      <c r="EB386" s="22">
        <f t="shared" si="731"/>
        <v>0</v>
      </c>
      <c r="EC386" s="28">
        <f t="shared" si="654"/>
        <v>369</v>
      </c>
      <c r="ED386" s="5"/>
      <c r="EE386" s="43">
        <f t="shared" si="732"/>
        <v>0</v>
      </c>
      <c r="EF386" s="27">
        <f t="shared" si="655"/>
        <v>4769</v>
      </c>
      <c r="EG386" s="66"/>
      <c r="EH386" s="66">
        <f t="shared" si="733"/>
        <v>0</v>
      </c>
      <c r="EI386" s="67">
        <f t="shared" si="656"/>
        <v>24057</v>
      </c>
      <c r="EJ386" s="66"/>
      <c r="EK386" s="66">
        <f t="shared" si="694"/>
        <v>0</v>
      </c>
      <c r="EL386" s="67">
        <f t="shared" si="657"/>
        <v>22687</v>
      </c>
      <c r="EM386" s="110">
        <f t="shared" si="695"/>
        <v>153174.19399599996</v>
      </c>
    </row>
    <row r="387" spans="1:143" ht="11.25" customHeight="1" x14ac:dyDescent="0.25">
      <c r="A387" s="169">
        <v>46067</v>
      </c>
      <c r="B387" s="193">
        <v>46074</v>
      </c>
      <c r="C387" s="204">
        <v>8004960341</v>
      </c>
      <c r="D387" s="17" t="s">
        <v>295</v>
      </c>
      <c r="E387" s="18">
        <v>60</v>
      </c>
      <c r="F387" s="19">
        <v>0.15</v>
      </c>
      <c r="G387" s="20">
        <v>191516127975</v>
      </c>
      <c r="H387" s="66"/>
      <c r="I387" s="41">
        <f t="shared" si="590"/>
        <v>0</v>
      </c>
      <c r="J387" s="48">
        <f t="shared" si="711"/>
        <v>145533</v>
      </c>
      <c r="K387" s="66"/>
      <c r="L387" s="41">
        <f t="shared" si="735"/>
        <v>0</v>
      </c>
      <c r="M387" s="48">
        <f t="shared" si="738"/>
        <v>242014</v>
      </c>
      <c r="N387" s="66"/>
      <c r="O387" s="41">
        <f t="shared" si="591"/>
        <v>0</v>
      </c>
      <c r="P387" s="48">
        <f t="shared" si="713"/>
        <v>139143</v>
      </c>
      <c r="Q387" s="66"/>
      <c r="R387" s="66">
        <f t="shared" si="592"/>
        <v>0</v>
      </c>
      <c r="S387" s="67">
        <f t="shared" si="714"/>
        <v>100870</v>
      </c>
      <c r="T387" s="66"/>
      <c r="U387" s="66">
        <f t="shared" si="615"/>
        <v>0</v>
      </c>
      <c r="V387" s="67">
        <f t="shared" si="616"/>
        <v>84216.700000000012</v>
      </c>
      <c r="X387" s="69">
        <f t="shared" si="593"/>
        <v>0</v>
      </c>
      <c r="Y387" s="67">
        <f t="shared" si="715"/>
        <v>8383.2999999999993</v>
      </c>
      <c r="Z387" s="66"/>
      <c r="AA387" s="68">
        <f t="shared" si="670"/>
        <v>0</v>
      </c>
      <c r="AB387" s="67">
        <f t="shared" si="617"/>
        <v>2208.5</v>
      </c>
      <c r="AC387" s="66"/>
      <c r="AD387" s="66">
        <f t="shared" si="671"/>
        <v>0</v>
      </c>
      <c r="AE387" s="67">
        <f t="shared" si="618"/>
        <v>1291.1999999999998</v>
      </c>
      <c r="AF387" s="66"/>
      <c r="AG387" s="78">
        <f t="shared" si="672"/>
        <v>0</v>
      </c>
      <c r="AH387" s="79">
        <f t="shared" si="619"/>
        <v>4900.7999999999993</v>
      </c>
      <c r="AI387" s="66"/>
      <c r="AJ387" s="68">
        <f t="shared" si="673"/>
        <v>0</v>
      </c>
      <c r="AK387" s="67">
        <f t="shared" si="620"/>
        <v>8272.5</v>
      </c>
      <c r="AL387" s="66"/>
      <c r="AM387" s="68">
        <f t="shared" si="674"/>
        <v>0</v>
      </c>
      <c r="AN387" s="67">
        <f t="shared" si="621"/>
        <v>15267.099999999999</v>
      </c>
      <c r="AO387" s="66"/>
      <c r="AP387" s="68">
        <f t="shared" si="597"/>
        <v>0</v>
      </c>
      <c r="AQ387" s="67">
        <f t="shared" si="707"/>
        <v>2892.3999999999996</v>
      </c>
      <c r="AR387" s="66"/>
      <c r="AS387" s="68">
        <f t="shared" si="716"/>
        <v>0</v>
      </c>
      <c r="AT387" s="67">
        <f t="shared" si="623"/>
        <v>3085.6000000000004</v>
      </c>
      <c r="AU387" s="66"/>
      <c r="AV387" s="66">
        <f t="shared" si="624"/>
        <v>0</v>
      </c>
      <c r="AW387" s="42">
        <f t="shared" si="625"/>
        <v>4406.4000000000015</v>
      </c>
      <c r="AX387" s="66"/>
      <c r="AY387" s="66">
        <f t="shared" si="626"/>
        <v>0</v>
      </c>
      <c r="AZ387" s="67">
        <f t="shared" si="627"/>
        <v>1832.8</v>
      </c>
      <c r="BA387" s="66"/>
      <c r="BB387" s="68">
        <f t="shared" si="628"/>
        <v>0</v>
      </c>
      <c r="BC387" s="67">
        <f t="shared" si="629"/>
        <v>2791.8</v>
      </c>
      <c r="BD387" s="66"/>
      <c r="BE387" s="68">
        <f t="shared" si="630"/>
        <v>16.200000000000003</v>
      </c>
      <c r="BF387" s="67">
        <f t="shared" si="631"/>
        <v>81.60000000000035</v>
      </c>
      <c r="BG387" s="66"/>
      <c r="BH387" s="68">
        <f t="shared" si="701"/>
        <v>0</v>
      </c>
      <c r="BI387" s="67">
        <f t="shared" si="736"/>
        <v>604.60000000000218</v>
      </c>
      <c r="BJ387" s="66"/>
      <c r="BK387" s="68">
        <f t="shared" si="717"/>
        <v>0</v>
      </c>
      <c r="BL387" s="67">
        <f t="shared" si="633"/>
        <v>5278.8</v>
      </c>
      <c r="BM387" s="66"/>
      <c r="BN387" s="68">
        <f t="shared" si="634"/>
        <v>0</v>
      </c>
      <c r="BO387" s="67">
        <f t="shared" si="635"/>
        <v>5282.5000000000009</v>
      </c>
      <c r="BP387" s="66"/>
      <c r="BQ387" s="68">
        <f t="shared" si="636"/>
        <v>0</v>
      </c>
      <c r="BR387" s="67">
        <f t="shared" si="637"/>
        <v>11100.299999999994</v>
      </c>
      <c r="BS387" s="66"/>
      <c r="BT387" s="66">
        <f t="shared" si="659"/>
        <v>120</v>
      </c>
      <c r="BU387" s="67">
        <f t="shared" si="739"/>
        <v>44759</v>
      </c>
      <c r="BV387" s="66"/>
      <c r="BW387" s="66">
        <f t="shared" si="660"/>
        <v>120</v>
      </c>
      <c r="BX387" s="67">
        <f t="shared" si="737"/>
        <v>73723</v>
      </c>
      <c r="BY387" s="66"/>
      <c r="BZ387" s="66">
        <f t="shared" si="662"/>
        <v>120</v>
      </c>
      <c r="CA387" s="67">
        <f t="shared" si="740"/>
        <v>38833</v>
      </c>
      <c r="CB387" s="66"/>
      <c r="CC387" s="66">
        <f t="shared" si="638"/>
        <v>0</v>
      </c>
      <c r="CD387" s="67">
        <f t="shared" si="741"/>
        <v>358.24999999999983</v>
      </c>
      <c r="CE387" s="66"/>
      <c r="CF387" s="66">
        <f t="shared" si="639"/>
        <v>0</v>
      </c>
      <c r="CG387" s="67">
        <f t="shared" si="640"/>
        <v>6982.9</v>
      </c>
      <c r="CH387" s="66"/>
      <c r="CI387" s="66">
        <f t="shared" si="602"/>
        <v>0</v>
      </c>
      <c r="CJ387" s="67">
        <f t="shared" si="641"/>
        <v>8750</v>
      </c>
      <c r="CK387" s="66"/>
      <c r="CL387" s="68">
        <f t="shared" si="642"/>
        <v>0</v>
      </c>
      <c r="CM387" s="79">
        <f t="shared" si="643"/>
        <v>4864</v>
      </c>
      <c r="CN387" s="66"/>
      <c r="CO387" s="68">
        <f t="shared" si="718"/>
        <v>0</v>
      </c>
      <c r="CP387" s="79">
        <f t="shared" si="644"/>
        <v>3955</v>
      </c>
      <c r="CQ387" s="66"/>
      <c r="CR387" s="140">
        <f t="shared" si="719"/>
        <v>0</v>
      </c>
      <c r="CS387" s="79">
        <f t="shared" si="734"/>
        <v>6656</v>
      </c>
      <c r="CT387" s="66"/>
      <c r="CU387" s="68">
        <f t="shared" si="720"/>
        <v>0</v>
      </c>
      <c r="CV387" s="79">
        <f t="shared" si="645"/>
        <v>7769</v>
      </c>
      <c r="CW387" s="66"/>
      <c r="CX387" s="66">
        <f t="shared" si="721"/>
        <v>0</v>
      </c>
      <c r="CY387" s="40">
        <f t="shared" si="710"/>
        <v>6582</v>
      </c>
      <c r="CZ387" s="65"/>
      <c r="DA387" s="66">
        <f t="shared" si="646"/>
        <v>0</v>
      </c>
      <c r="DB387" s="67">
        <f t="shared" si="722"/>
        <v>83176</v>
      </c>
      <c r="DC387" s="66"/>
      <c r="DD387" s="66">
        <f t="shared" si="647"/>
        <v>0</v>
      </c>
      <c r="DE387" s="67">
        <f t="shared" si="723"/>
        <v>79947</v>
      </c>
      <c r="DF387" s="66"/>
      <c r="DG387" s="69">
        <f t="shared" si="724"/>
        <v>0</v>
      </c>
      <c r="DH387" s="67">
        <f t="shared" si="742"/>
        <v>119934</v>
      </c>
      <c r="DI387" s="66"/>
      <c r="DJ387" s="66">
        <f t="shared" si="725"/>
        <v>0</v>
      </c>
      <c r="DK387" s="67">
        <f t="shared" si="649"/>
        <v>993</v>
      </c>
      <c r="DM387" s="206">
        <f t="shared" si="726"/>
        <v>0</v>
      </c>
      <c r="DN387" s="25">
        <f t="shared" si="607"/>
        <v>0</v>
      </c>
      <c r="DO387" s="5"/>
      <c r="DP387" s="43">
        <f t="shared" si="727"/>
        <v>0</v>
      </c>
      <c r="DQ387" s="27">
        <f t="shared" si="650"/>
        <v>7022.5</v>
      </c>
      <c r="DR387" s="5"/>
      <c r="DS387" s="43">
        <f t="shared" si="728"/>
        <v>0</v>
      </c>
      <c r="DT387" s="27">
        <f t="shared" si="651"/>
        <v>4846</v>
      </c>
      <c r="DU387" s="5"/>
      <c r="DV387" s="43">
        <f t="shared" si="729"/>
        <v>0</v>
      </c>
      <c r="DW387" s="27">
        <f t="shared" si="652"/>
        <v>4835</v>
      </c>
      <c r="DX387" s="5"/>
      <c r="DY387" s="22">
        <f t="shared" si="730"/>
        <v>0</v>
      </c>
      <c r="DZ387" s="25">
        <f t="shared" si="653"/>
        <v>523</v>
      </c>
      <c r="EA387" s="22"/>
      <c r="EB387" s="22">
        <f t="shared" si="731"/>
        <v>0</v>
      </c>
      <c r="EC387" s="28">
        <f t="shared" si="654"/>
        <v>369</v>
      </c>
      <c r="ED387" s="5"/>
      <c r="EE387" s="43">
        <f t="shared" si="732"/>
        <v>0</v>
      </c>
      <c r="EF387" s="27">
        <f t="shared" si="655"/>
        <v>4769</v>
      </c>
      <c r="EG387" s="66"/>
      <c r="EH387" s="66">
        <f t="shared" si="733"/>
        <v>0</v>
      </c>
      <c r="EI387" s="67">
        <f t="shared" si="656"/>
        <v>24057</v>
      </c>
      <c r="EJ387" s="66"/>
      <c r="EK387" s="66">
        <f t="shared" si="694"/>
        <v>0</v>
      </c>
      <c r="EL387" s="67">
        <f t="shared" si="657"/>
        <v>22687</v>
      </c>
      <c r="EM387" s="110">
        <f t="shared" si="695"/>
        <v>153155.24119599999</v>
      </c>
    </row>
    <row r="388" spans="1:143" ht="11.25" customHeight="1" x14ac:dyDescent="0.25">
      <c r="A388" s="169">
        <v>46067</v>
      </c>
      <c r="B388" s="193">
        <v>46074</v>
      </c>
      <c r="C388" s="204">
        <v>8004960343</v>
      </c>
      <c r="D388" s="17" t="s">
        <v>296</v>
      </c>
      <c r="E388" s="18">
        <v>60</v>
      </c>
      <c r="F388" s="19">
        <v>0.15</v>
      </c>
      <c r="G388" s="20">
        <v>191516396210</v>
      </c>
      <c r="H388" s="66"/>
      <c r="I388" s="41">
        <f t="shared" si="590"/>
        <v>0</v>
      </c>
      <c r="J388" s="48">
        <f t="shared" si="711"/>
        <v>145533</v>
      </c>
      <c r="K388" s="66"/>
      <c r="L388" s="41">
        <f t="shared" si="735"/>
        <v>0</v>
      </c>
      <c r="M388" s="48">
        <f t="shared" si="738"/>
        <v>242014</v>
      </c>
      <c r="N388" s="66"/>
      <c r="O388" s="41">
        <f t="shared" si="591"/>
        <v>0</v>
      </c>
      <c r="P388" s="48">
        <f t="shared" si="713"/>
        <v>139143</v>
      </c>
      <c r="Q388" s="66"/>
      <c r="R388" s="66">
        <f t="shared" si="592"/>
        <v>0</v>
      </c>
      <c r="S388" s="67">
        <f t="shared" si="714"/>
        <v>100870</v>
      </c>
      <c r="T388" s="66"/>
      <c r="U388" s="66">
        <f t="shared" si="615"/>
        <v>0</v>
      </c>
      <c r="V388" s="67">
        <f t="shared" si="616"/>
        <v>84216.700000000012</v>
      </c>
      <c r="X388" s="69">
        <f t="shared" si="593"/>
        <v>0</v>
      </c>
      <c r="Y388" s="67">
        <f t="shared" si="715"/>
        <v>8383.2999999999993</v>
      </c>
      <c r="Z388" s="66"/>
      <c r="AA388" s="68">
        <f t="shared" si="670"/>
        <v>0</v>
      </c>
      <c r="AB388" s="67">
        <f t="shared" si="617"/>
        <v>2208.5</v>
      </c>
      <c r="AC388" s="66"/>
      <c r="AD388" s="66">
        <f t="shared" si="671"/>
        <v>0</v>
      </c>
      <c r="AE388" s="67">
        <f t="shared" si="618"/>
        <v>1291.1999999999998</v>
      </c>
      <c r="AF388" s="66"/>
      <c r="AG388" s="78">
        <f t="shared" si="672"/>
        <v>0</v>
      </c>
      <c r="AH388" s="79">
        <f t="shared" si="619"/>
        <v>4900.7999999999993</v>
      </c>
      <c r="AI388" s="66"/>
      <c r="AJ388" s="68">
        <f t="shared" si="673"/>
        <v>0</v>
      </c>
      <c r="AK388" s="67">
        <f t="shared" si="620"/>
        <v>8272.5</v>
      </c>
      <c r="AL388" s="66"/>
      <c r="AM388" s="68">
        <f t="shared" si="674"/>
        <v>0</v>
      </c>
      <c r="AN388" s="67">
        <f t="shared" si="621"/>
        <v>15267.099999999999</v>
      </c>
      <c r="AO388" s="66"/>
      <c r="AP388" s="68">
        <f t="shared" si="597"/>
        <v>0</v>
      </c>
      <c r="AQ388" s="67">
        <f t="shared" si="707"/>
        <v>2892.3999999999996</v>
      </c>
      <c r="AR388" s="66"/>
      <c r="AS388" s="68">
        <f t="shared" si="716"/>
        <v>0</v>
      </c>
      <c r="AT388" s="67">
        <f t="shared" si="623"/>
        <v>3085.6000000000004</v>
      </c>
      <c r="AU388" s="66"/>
      <c r="AV388" s="66">
        <f t="shared" si="624"/>
        <v>0</v>
      </c>
      <c r="AW388" s="42">
        <f t="shared" si="625"/>
        <v>4406.4000000000015</v>
      </c>
      <c r="AX388" s="66"/>
      <c r="AY388" s="66">
        <f t="shared" si="626"/>
        <v>0</v>
      </c>
      <c r="AZ388" s="67">
        <f>+AZ387+AX388-AY388-16</f>
        <v>1816.8</v>
      </c>
      <c r="BA388" s="66"/>
      <c r="BB388" s="68">
        <f t="shared" si="628"/>
        <v>0</v>
      </c>
      <c r="BC388" s="67">
        <f t="shared" si="629"/>
        <v>2791.8</v>
      </c>
      <c r="BD388" s="66"/>
      <c r="BE388" s="68">
        <f t="shared" si="630"/>
        <v>0</v>
      </c>
      <c r="BF388" s="67">
        <f t="shared" si="631"/>
        <v>81.60000000000035</v>
      </c>
      <c r="BG388" s="66"/>
      <c r="BH388" s="68">
        <f t="shared" si="701"/>
        <v>0</v>
      </c>
      <c r="BI388" s="67">
        <f t="shared" si="736"/>
        <v>604.60000000000218</v>
      </c>
      <c r="BJ388" s="66"/>
      <c r="BK388" s="68">
        <f t="shared" si="717"/>
        <v>0</v>
      </c>
      <c r="BL388" s="67">
        <f t="shared" si="633"/>
        <v>5278.8</v>
      </c>
      <c r="BM388" s="66"/>
      <c r="BN388" s="68">
        <f t="shared" si="634"/>
        <v>0</v>
      </c>
      <c r="BO388" s="67">
        <f t="shared" si="635"/>
        <v>5282.5000000000009</v>
      </c>
      <c r="BP388" s="66"/>
      <c r="BQ388" s="68">
        <f t="shared" si="636"/>
        <v>0</v>
      </c>
      <c r="BR388" s="67">
        <f t="shared" si="637"/>
        <v>11100.299999999994</v>
      </c>
      <c r="BS388" s="66"/>
      <c r="BT388" s="66">
        <f t="shared" si="659"/>
        <v>0</v>
      </c>
      <c r="BU388" s="67">
        <f>BU387+BS388-BT388-120</f>
        <v>44639</v>
      </c>
      <c r="BV388" s="66"/>
      <c r="BW388" s="66">
        <f t="shared" si="660"/>
        <v>0</v>
      </c>
      <c r="BX388" s="67">
        <f>+BX387+BV388-BW388-120</f>
        <v>73603</v>
      </c>
      <c r="BY388" s="66"/>
      <c r="BZ388" s="66">
        <f t="shared" si="662"/>
        <v>0</v>
      </c>
      <c r="CA388" s="67">
        <f>+CA387+BY388-BZ388-120</f>
        <v>38713</v>
      </c>
      <c r="CB388" s="66"/>
      <c r="CC388" s="66">
        <f t="shared" si="638"/>
        <v>0</v>
      </c>
      <c r="CD388" s="67">
        <f t="shared" si="741"/>
        <v>358.24999999999983</v>
      </c>
      <c r="CE388" s="66"/>
      <c r="CF388" s="66">
        <f t="shared" si="639"/>
        <v>0</v>
      </c>
      <c r="CG388" s="67">
        <f t="shared" si="640"/>
        <v>6982.9</v>
      </c>
      <c r="CH388" s="66"/>
      <c r="CI388" s="66">
        <f t="shared" si="602"/>
        <v>0</v>
      </c>
      <c r="CJ388" s="67">
        <f t="shared" si="641"/>
        <v>8750</v>
      </c>
      <c r="CK388" s="66"/>
      <c r="CL388" s="68">
        <f t="shared" si="642"/>
        <v>0</v>
      </c>
      <c r="CM388" s="79">
        <f t="shared" si="643"/>
        <v>4864</v>
      </c>
      <c r="CN388" s="66"/>
      <c r="CO388" s="68">
        <f t="shared" si="718"/>
        <v>0</v>
      </c>
      <c r="CP388" s="79">
        <f t="shared" si="644"/>
        <v>3955</v>
      </c>
      <c r="CQ388" s="66"/>
      <c r="CR388" s="140">
        <f t="shared" si="719"/>
        <v>0</v>
      </c>
      <c r="CS388" s="79">
        <f t="shared" si="734"/>
        <v>6656</v>
      </c>
      <c r="CT388" s="66"/>
      <c r="CU388" s="68">
        <f t="shared" si="720"/>
        <v>0</v>
      </c>
      <c r="CV388" s="79">
        <f t="shared" si="645"/>
        <v>7769</v>
      </c>
      <c r="CW388" s="66"/>
      <c r="CX388" s="66">
        <f t="shared" si="721"/>
        <v>0</v>
      </c>
      <c r="CY388" s="40">
        <f t="shared" si="710"/>
        <v>6582</v>
      </c>
      <c r="CZ388" s="65"/>
      <c r="DA388" s="66">
        <f t="shared" si="646"/>
        <v>0</v>
      </c>
      <c r="DB388" s="67">
        <f t="shared" si="722"/>
        <v>83176</v>
      </c>
      <c r="DC388" s="66"/>
      <c r="DD388" s="66">
        <f t="shared" si="647"/>
        <v>0</v>
      </c>
      <c r="DE388" s="67">
        <f t="shared" si="723"/>
        <v>79947</v>
      </c>
      <c r="DF388" s="66"/>
      <c r="DG388" s="69">
        <f t="shared" si="724"/>
        <v>0</v>
      </c>
      <c r="DH388" s="67">
        <f t="shared" si="742"/>
        <v>119934</v>
      </c>
      <c r="DI388" s="66"/>
      <c r="DJ388" s="66">
        <f t="shared" si="725"/>
        <v>0</v>
      </c>
      <c r="DK388" s="67">
        <f t="shared" si="649"/>
        <v>993</v>
      </c>
      <c r="DM388" s="206">
        <f t="shared" si="726"/>
        <v>0</v>
      </c>
      <c r="DN388" s="25">
        <f t="shared" si="607"/>
        <v>0</v>
      </c>
      <c r="DO388" s="5"/>
      <c r="DP388" s="43">
        <f t="shared" si="727"/>
        <v>0</v>
      </c>
      <c r="DQ388" s="27">
        <f t="shared" si="650"/>
        <v>7022.5</v>
      </c>
      <c r="DR388" s="5"/>
      <c r="DS388" s="43">
        <f t="shared" si="728"/>
        <v>0</v>
      </c>
      <c r="DT388" s="27">
        <f t="shared" si="651"/>
        <v>4846</v>
      </c>
      <c r="DU388" s="5"/>
      <c r="DV388" s="43">
        <f t="shared" si="729"/>
        <v>0</v>
      </c>
      <c r="DW388" s="27">
        <f t="shared" si="652"/>
        <v>4835</v>
      </c>
      <c r="DX388" s="5"/>
      <c r="DY388" s="22">
        <f t="shared" si="730"/>
        <v>0</v>
      </c>
      <c r="DZ388" s="25">
        <f t="shared" si="653"/>
        <v>523</v>
      </c>
      <c r="EA388" s="22"/>
      <c r="EB388" s="22">
        <f t="shared" si="731"/>
        <v>0</v>
      </c>
      <c r="EC388" s="28">
        <f t="shared" si="654"/>
        <v>369</v>
      </c>
      <c r="ED388" s="5"/>
      <c r="EE388" s="43">
        <f t="shared" si="732"/>
        <v>0</v>
      </c>
      <c r="EF388" s="27">
        <f t="shared" si="655"/>
        <v>4769</v>
      </c>
      <c r="EG388" s="66"/>
      <c r="EH388" s="66">
        <f t="shared" si="733"/>
        <v>0</v>
      </c>
      <c r="EI388" s="67">
        <f t="shared" si="656"/>
        <v>24057</v>
      </c>
      <c r="EJ388" s="66"/>
      <c r="EK388" s="66">
        <f t="shared" si="694"/>
        <v>0</v>
      </c>
      <c r="EL388" s="67">
        <f t="shared" si="657"/>
        <v>22687</v>
      </c>
      <c r="EM388" s="110">
        <f t="shared" si="695"/>
        <v>153136.265996</v>
      </c>
    </row>
    <row r="389" spans="1:143" ht="11.25" customHeight="1" x14ac:dyDescent="0.25">
      <c r="A389" s="169">
        <v>46067</v>
      </c>
      <c r="B389" s="202">
        <v>46074</v>
      </c>
      <c r="C389" s="204">
        <v>8004960344</v>
      </c>
      <c r="D389" s="17" t="s">
        <v>297</v>
      </c>
      <c r="E389" s="18">
        <v>60</v>
      </c>
      <c r="F389" s="19">
        <v>0.15</v>
      </c>
      <c r="G389" s="20">
        <v>191516128514</v>
      </c>
      <c r="H389" s="66"/>
      <c r="I389" s="41">
        <f t="shared" ref="I389:I452" si="743">IF(OR(D389="NPC6ASZDB-RD015M",D389="NPC06SZDB-OR050C",D389="NPC6ASZDB-WT008M",D389="NPC6ASZDB-WT018M",D389="NPC6ASZDB-WT023M",D389="NPC6ASZDB-WT024M",D389="NPC6ASZDB-OR020M",D389="NPC6ASZDB-RD006M",D389="NPC6ASZDB-WT017M",D389="NPC6ASZDB-GY750C",D389="NPC6ASZDB-YL015M",D389="NPC6ASZDB-BL004M ",D389="NPC6ASZDB-WT016M",D389="NPC06SZDB-BK006M",D389="NPC06SZDB-BK007M",D389="NPC6ASZDB-OR750C",D389="NPC06SZDB-BK004M",D389="NPC06SZDB-BL015M",D389="NPC6ASZDB-BL013C",D389="NPC6ASZDB-BL030C",D389="NPC6ASZDB-GY009M",D389="NPC06SZDB-BK002M",D389="NPC6ASZDB-GY025C",D389="NPC06SZDB-BK003M",D389="NPC06SZDB-GY005M",D389="NPC6ASZDB-RD020C",D389="NPC06SZDB-YL040M",D389="NPC6ASZDB-GY125C",D389="NPC06SZDB-YL002M",D389="NPC6ASZDB-WT100M",D389="NPC6ASZDB-RD008M",D389="NPC6ASZDB-YL009M",D389="NPC6ASZDB-VT010M",D389="NPC6ASZDB-OR007M",D389="NPC6ASZDB-VT007M",D389="NPC6ASZDB-BK007M",D389="NPC6ASZDB-GY350C",D389="NPC6ASZDB-YL350C",D389="NPC6ASZDB-OR350C",D389="NPC6ASZDB-VT350C",D389="NPC6ASZDB-BL350C",D389="NPC6ASZDB-RD350C",D389="NPC6ASZDB-BK350C",D389="NPC6ASZDB-VT003M",D389="NPC6ASZDB-OR250C",D389="NPC6ASZDB-VT250C",D389="NPC6ASZDB-VT002M",D389="NPC6ASZDB-VT050C",D389="NPC6ASZDB-VT001M",D389="NPC6ASZDB-VT150C",D389="NPC6ASZDB-WT017C",D389="NPC6ASZDB-RD030C",D389="NPC6ASZDB-WT030C",D389="NPC6ASZDB-OR020M",D389="NPC6ASZDB-OR015M",D389="NPC06SZDB-WT025C",D389="NPC6ASZDB-WT013M",D389="NPC6ASZDB-GY075C",D389="NPC6ASZDB-BK075C",D389="NPC6ASZDB-BK125C",D389="NPC6ASZDB-GN250C",D389="NPC6ASZDB-WT011M",D389="NPC6ASZDB-WT014M",D389="NPC6ASZDB-OR005M",D389="NPC6ASZDB-GY006M",D389="NPC6ASZDB-WT550C",D389="NPC6ASZDB-WT650C",D389="NPC6ASZDB-WT850C",D389="NPC6ASZDB-WT950C",D389="NPC6ASZDB-RD250C",D389="NPC06SZDB-GY015C",D389="NPC06SZDB-BL020C",D389="NPC06SZDB-YL015C",D389="NPC6ASZDB-BL012M",D389="NPC6ASZDB-WT020C",D389="NPC6ASZDB-BL008M",D389="NPC6ASZDB-BL009M",D389="NPC6ASZDB-WT022M",D389="NPC6ASZDB-YL007M",D389="NPC06SZDB-WT250C",D389="NPC6ASZDB-BL007M",D389="NPC6ASZDB-BK050C",D389="NPC6ASZDB-BK025C",D389="NPC6ASZDB-BL750C",D389="NPC6ASZDB-OR010M",D389="NPC06SZDB-RD015M",D389="NPC6ASZDB-YL012M",D389="NPC6ASZDB-YL020M",D389="NPC6ASZDB-YL030M",D389="NPC6ASZDB-RD050C",D389="NPC06SZDB-BL050C",D389="NPC06SZDB-RD050C",D389="NPC06SZDB-YL050C",D389="NPC06SZDB-YL003M",D389="NPC06SZDB-GN002M",D389="NPC6ASZDB-RD010M",D389="NPC6ASZDB-GY450C",D389="NPC6ASZDB-WT006M",D389="NPC6ASZDB-BL250C",D389="NPC6ASZDB-GY050C",D389="NPC6ASZDB-YL250C",D389="NPC6ASZDB-YL008M",D389="NPC06SZDB-YL010M",D389="NPC6ASZDB-GY008M",D389="NPC06SZDB-RD005M",D389="NPC6ASZDB-BL050C",D389="NPC6ASZDB-WT450C",D389="NPC6ASZDB-OR050C",D389="NPC06SZDB-GN010M",D389="NPC06SZDB-RD010M",D389="NPC06SZDB-BL010M",D389="NPC6ASZDB-GY050C",D389="NPC6ASZDB-YL025C",D389="NPC6ASZDB-BK250C",D389="NPC6ASZDB-BK004M",D389="NPC6ASZDB-YL006M",D389="NPC06SZDB-WT007M",D389="NPC6ASZDB-BL015M",D389="NPC6ASZDB-BL020M",D389="NPC6ASZDB-GN010M",D389="NPC6ASZDB-GN015M",D389="NPC6ASZDB-GY250C",D389="NPC6ASZDB-BK030M",D389="NPC06SZDB-GY003M",D389="NPC06SZDB-BL150C",D389="NPC6ASZDB-BK013M",D389="NPC6ASZDB-OR150C",D389="NPC6ASZDB-GY007M",D389="NPC6ASZDB-BK750C",D389="NPC06SZDB-GN003M",D389="NPC06SZDB-BK150C",D389="NPC06SZDB-BK001M",D389="NPC6ASZDB-RD007M",D389="NPC6ASZDB-RD010M",D389="NPC06SZDB-GY006M",D389="NPC06SZDB-GY015M",D389="NPC06SZDB-BK050C",D389="NPC6ASZDB-BL010M",D389="NPC6ASZDB-GN025C",D389="NPC6ASZDB-WT009M",D389="NPC6ASZDB-OR004M",D389="NPC6ASZDB-WT075C",D389="NPC6ASZDB-WT175C",D389="NPC06SZDB-GY001M",D389="NPC06SZDB-GY002M",D389="NPC6ASZDB-WT125C",D389="NPC6ASZDB-WT225C",D389="NPC6ASZDB-WT275C",D389="NPC6ASZDB-GY015M",D389="NPC6ASZDB-RD001M",D389="NPC6ASZDB-RD005M",D389="NPC6ASZDB-WT025C",D389="NPC6ASZDB-YL001M",D389="NPC6ASZDB-YL005M",D389="NPC06SZDB-GY010M",D389="NPC06SZDB-YL005M",D389="NPC06SZDB-YL001M",D389="NPC6ASZDB-BK150C",D389="NPC6ASZDB-BL030M",D389="NPC6ASZDB-GY003M",D389="NPC6ASZDB-YL050C",D389="NPC6ASZDB-YL010M",D389="NPC6ASZDB-OR010M",D389="NPC06SZDB-YL150C",D389="NPC6ASZDB-OR005M",D389="NPC06SZDB-OR002M",D389="NPC6ASZDB-RD150C",D389="NPC6ASZDB-WT025M",D389="NPC6ASZDB-WT150C",D389="NPC6ASZDB-WT012M",D389="NPC6ASZDB-WT250C",D389="NPC6ASZDB-WT350C",D389="NPC6ASZDB-YL002M",D389="NPC6ASZDB-BL150C",D389="NPC6ASZDB-WT015M",D389="NPC6ASZDB-YL150C",D389="NPC6ASZDB-YL003M",D389="NPC6ASZDB-WT750C",D389="NPC6ASZDB-GN050C",D389="NPC6ASZDB-WT008M",D389="NPC06SZDB-OR010M",D389="NPC6ASZDB-GY150C",D389="NPC6ASZDB-GN150C",D389="NPC6ASZDB-OR001M",D389="NPC6ASZDB-OR002M",D389="NPC6ASZDB-OR003M",D389="NPC06SZDB-RD002M",D389="NPC06SZDB-RD150C",D389="NPC6ASZDB-BK015M",D389="NPC06SZDB-GN001M",D389="NPC06SZDB-GN150C",D389="NPC06SZDB-WT030M",D389="NPC06SZDB-WT750C",D389="NPC06SZDB-WT015M",D389="NPC6ASZDB-WT030M",D389="NPC06SZDB-RD001M",D389="NPC06SZDB-RD003M",D389="NPC06SZDB-OR003M",D389="NPC06SZDB-OR001M",D389="NPC06SZDB-BL001M",D389="NPC06SZDB-BL003M",D389="NPC06SZDB-WT150C",D389="NPC06SZDB-BL002M",D389="NPC6ASZDB-WT050C",D389="NPC06SZDB-WT050C",D389="NPC06SZDB-WT001M",D389="NPC06SZDB-WT002M",D389="NPC06SZDB-WT003M",D389="NPC06SZDB-WT004M",D389="NPC06SZDB-WT005M",D389="NPC06SZDB-WT010M",D389="NPC06SZDB-WT020M",D389=1711815,D389="NPC6ASZDB-GN001M",D389="NPC6ASZDB-GN002M",D389="NPC6ASZDB-GN003M",D389="NPC6ASZDB-GN004M",D389="NPC6ASZDB-GN005M",D389="NPC6ASZDB-GN020M",D389="NPC6ASZDB-GN030M",D389="NPC6ASZDB-WT001M",D389="NPC6ASZDB-WT002M",D389="NPC6ASZDB-WT003M",D389="NPC6ASZDB-WT004M",D389="NPC6ASZDB-WT006M",D389="NPC6ASZDB-WT007M",D389="NPC6ASZDB-WT004M",D389="NPC6ASZDB-WT005M",D389="NPC6ASZDB-WT010M",D389="NPC6ASZDB-WT020M",D389="NPC6ASZDB-RD002M",D389="NPC6ASZDB-RD003M",D389="NPC6ASZDB-RD020M",D389="NPC6ASZDB-GY001M",D389="NPC6ASZDB-GY002M",D389="NPC6ASZDB-GY003M",D389="NPC6ASZDB-GY004M",D389="NPC6ASZDB-GY005M",D389="NPC6ASZDB-GY010M",D389="NPC6ASZDB-GY020M",D389="NPC6ASZDB-GY025M",D389="NPC6ASZDB-GY030M",D389="NPC6ASZDB-BL001M",D389="NPC6ASZDB-BL002M",D389="NPC6ASZDB-BL003M",D389="NPC6ASZDB-BL004M",D389="NPC6ASZDB-BL005M",D389="NPC6ASZDB-BL010M",D389="NPC6ASZDB-BK001M",D389="NPC6ASZDB-BK002M",D389="NPC6ASZDB-BK003M",D389="NPC6ASZDB-BK005M",D389="NPC6ASZDB-BK010M",D389="NPC6ASZDB-BK020M",),E389*2,0)</f>
        <v>0</v>
      </c>
      <c r="J389" s="48">
        <f t="shared" si="711"/>
        <v>145533</v>
      </c>
      <c r="K389" s="66"/>
      <c r="L389" s="41">
        <f t="shared" si="735"/>
        <v>0</v>
      </c>
      <c r="M389" s="48">
        <f t="shared" si="738"/>
        <v>242014</v>
      </c>
      <c r="N389" s="66"/>
      <c r="O389" s="41">
        <f t="shared" ref="O389:O452" si="744">IF(OR(D389="NPC6ASZDB-WT019M",D389="NPC6ASZDB-RD015M",D389="NPC06SZDB-BK006M",D389="NPC06SZDB-BK007M",D389="NPC6ASZDB-OR750C",D389="NPC06SZDB-BK004M",D389="NPC06SZDB-BL015M",D389="NPC6ASZDB-BL013C",D389="NPC6ASZDB-BL030C",D389="NPC6ASZDB-GY009M",D389="NPC06SZDB-BK002M",D389="NPC6ASZDB-GY025C",D389="NPC06SZDB-BK003M",D389="NPC06SZDB-GY005M",D389="NPC6ASZDB-RD020C",D389="NPC06SZDB-YL040M",D389="NPC6ASZDB-GY125C",D389="NPC06SZDB-YL002M",D389="NPC6ASZDB-WT100M",D389="NPC6ASZDB-RD008M",D389="NPC6ASZDB-YL009M",D389="NPC6ASZDB-VT010M",D389="NPC6ASZDB-OR007M",D389="NPC6ASZDB-VT007M",D389="NPC6ASZDB-BK007M",D389="NPC6ASZDB-GY350C",D389="NPC6ASZDB-YL350C",D389="NPC6ASZDB-OR350C",D389="NPC6ASZDB-VT350C",D389="NPC6ASZDB-BL350C",D389="NPC6ASZDB-RD350C",D389="NPC6ASZDB-BK350C",D389="NPC6ASZDB-VT003M",D389="NPC6ASZDB-OR250C",D389="NPC6ASZDB-VT250C",D389="NPC6ASZDB-VT002M",D389="NPC6ASZDB-VT050C",D389="NPC6ASZDB-VT001M",D389="NPC6ASZDB-VT150C",D389="NPC6ASZDB-WT017C",D389="NPC6ASZDB-RD030C",D389="NPC6ASZDB-WT030C",D389="NPC6ASZDB-OR020M",D389="NPC6ASZDB-OR020M",D389="NPC6ASZDB-OR015M",D389="NPC06SZDB-WT025C",D389="NPC6ASZDB-WT013M",D389="NPC6ASZDB-BK175C",D389="NPC6ASZDB-GY075C",D389="NPC6ASZDB-BK075C",D389="NPC6ASZDB-BK125C",D389="NPC6ASZDB-GN250C",D389="NPC6ASZDB-WT011M",D389="NPC6ASZDB-WT014M",D389="NPC6ASZDB-OR005M",D389="NPC6ASZDB-GY006M",D389="NPC6ASZDB-WT550C",D389="NPC6ASZDB-WT650C",D389="NPC6ASZDB-WT850C",D389="NPC6ASZDB-WT950C",D389="NPC6ASZDB-RD250C",D389="NPC06SZDB-GY015C",D389="NPC06SZDB-BL020C",D389="NPC06SZDB-YL015C",D389="NPC6ASZDB-BL012M",D389="NPC6ASZDB-WT020C",D389="NPC6ASZDB-BL008M",D389="NPC6ASZDB-BL009M",D389="NPC6ASZDB-WT022M",D389="NPC6ASZDB-YL007M",D389="NPC06SZDB-WT250C",D389="NPC6ASZDB-BL007M",D389="NPC6ASZDB-BK050C",D389="NPC6ASZDB-BK025C",D389="NPC6ASZDB-BL750C",D389="NPC6ASZDB-OR010M",D389="NPC06SZDB-RD015M",D389="NPC6ASZDB-YL012M",D389="NPC6ASZDB-YL030M",D389="NPC6ASZDB-YL020M",D389="NPC6ASZDB-RD050C",D389="NPC06SZDB-BL050C",D389="NPC06SZDB-RD050C",D389="NPC06SZDB-YL050C",D389="NPC06SZDB-YL003M",D389="NPC06SZDB-GN002M",D389="NPC6ASZDB-RD010M",D389="NPC6ASZDB-GY450C",D389="NPC6ASZDB-GY450C",D389="NPC6ASZDB-BL250C",D389="NPC6ASZDB-GY050C",D389="NPC6ASZDB-YL250C",D389="NPC6ASZDB-YL008M",D389="NPC06SZDB-YL010M",D389="NPC6ASZDB-GY008M",D389="NPC06SZDB-RD005M",D389="NPC6ASZDB-BL050C",D389="NPC6ASZDB-WT450C",D389="NPC6ASZDB-OR050C",D389="NPC06SZDB-GN010M",D389="NPC06SZDB-RD010M",D389="NPC06SZDB-BL010M",D389="NPC6ASZDB-GY050C",D389="NPC6ASZDB-YL025C",D389="NPC6ASZDB-BK250C",D389="NPC6ASZDB-BK004M",D389="NPC6ASZDB-YL006M",D389="NPC06SZDB-WT007M",D389="NPC6ASZDB-BL015M",D389="NPC6ASZDB-BL020M",D389="NPC6ASZDB-GN010M",D389="NPC6ASZDB-GN015M",D389="NPC6ASZDB-GY250C",D389="NPC6ASZDB-BK030M",D389="NPC06SZDB-GY003M",D389="NPC06SZDB-BL150C",D389="NPC6ASZDB-BK013M",D389="NPC6ASZDB-OR150C",D389="NPC6ASZDB-GY007M",D389="NPC6ASZDB-BK750C",D389="NPC06SZDB-GN003M",D389="NPC06SZDB-BK150C",D389="NPC06SZDB-BK001M",D389="NPC6ASZDB-RD007M",D389="NPC6ASZDB-RD010M",D389="NPC06SZDB-GY006M",D389="NPC06SZDB-GY015M",D389="NPC06SZDB-BK050C",D389="NPC6ASZDB-GN025C",D389="NPC6ASZDB-WT009M",D389="NPC6ASZDB-OR004M",D389="NPC6ASZDB-WT075C",D389="NPC6ASZDB-WT175C",D389="NPC06SZDB-GY001M",D389="NPC06SZDB-GY002M",D389="NPC6ASZDB-WT125C",D389="NPC6ASZDB-WT225C",D389="NPC6ASZDB-WT275C",D389="NPC6ASZDB-GY015M",D389="NPC6ASZDB-RD001M",D389="NPC6ASZDB-RD005M",D389="NPC6ASZDB-WT025C",D389="NPC6ASZDB-YL001M",D389="NPC6ASZDB-YL005M",D389="NPC06SZDB-GY010M",D389="NPC06SZDB-YL005M",D389="NPC06SZDB-YL001M",D389="NPC6ASZDB-BK150C",D389="NPC6ASZDB-BL030M",D389="NPC6ASZDB-YL050C",D389="NPC6ASZDB-YL010M",D389=1711167,D389="NPC6ASZDB-OR010M",D389="NPC06SZDB-YL150C",D389="NPC6ASZDB-OR005M",D389="NPC06SZDB-OR002M",D389="NPC6ASZDB-RD150C",D389="NPC6ASZDB-WT025M",D389="NPC6ASZDB-WT150C",D389="NPC6ASZDB-WT250C",D389="NPC6ASZDB-WT350C",D389="NPC6ASZDB-YL002M",D389="NPC6ASZDB-WT012M",D389="NPC6ASZDB-BL150C",D389="NPC6ASZDB-WT015M",D389="NPC6ASZDB-YL150C",D389="NPC6ASZDB-YL003M",D389="NPC6ASZDB-WT750C",D389="NPC6ASZDB-GN050C",D389="NPC6ASZDB-WT008M",D389="NPC06SZDB-OR010M",D389="NPC6ASZDB-GY150C",D389="NPC6ASZDB-GN150C",D389="NPC6ASZDB-OR001M",D389="NPC6ASZDB-OR002M",D389="NPC6ASZDB-OR003M",D389="NPC06SZDB-RD002M",D389="NPC06SZDB-RD150C",D389="NPC6ASZDB-BK015M",D389="NPC06SZDB-GN001M",D389="NPC06SZDB-GN150C",D389="NPC06SZDB-WT030M",D389="NPC06SZDB-WT750C",D389="NPC06SZDB-WT015M",D389="NPC6ASZDB-WT030M",D389="NPC06SZDB-RD001M",D389="NPC06SZDB-RD003M",D389="NPC06SZDB-OR003M",D389="NPC06SZDB-OR001M",D389="NPC06SZDB-BL001M",D389="NPC06SZDB-BL003M",D389="NPC06SZDB-WT150C",D389="NPC06SZDB-BL002M",D389="NPC6ASZDB-WT050C",D389="NPC06SZDB-WT050C",D389="NPC06SZDB-WT001M",D389="NPC06SZDB-WT002M",D389="NPC06SZDB-WT003M",D389="NPC06SZDB-WT004M",D389="NPC06SZDB-WT005M",D389="NPC06SZDB-WT020M",D389="NPC6ASZDB-GN001M",D389="NPC6ASZDB-GN002M",D389="NPC6ASZDB-GN003M",D389="NPC6ASZDB-GN004M",D389="NPC6ASZDB-GN005M",D389="NPC6ASZDB-GN020M",D389="NPC06SZDB-WT010M",D389="NPC6ASZDB-GN030M",D389=1711091,D389=1711093,D389=1711815,D389=1711094,D389=1711095,D389=1711098,D389=2153215,D389=1711096,D389=1711097,D389=1711027,D389=2153463,D389=1711911,D389="NPC6ASZDB-WT001M",D389="NPC6ASZDB-WT002M",D389="NPC6ASZDB-WT003M",D389="NPC6ASZDB-WT004M",D389="NPC6ASZDB-WT005M",D389="NPC6ASZDB-WT006M",D389="NPC6ASZDB-WT007M",D389="NPC6ASZDB-WT010M",D389="NPC6ASZDB-WT020M",D389="NPC6ASZDB-RD002M",D389="NPC6ASZDB-RD003M",D389="NPC6ASZDB-RD020M",D389="NPC6ASZDB-GY001M",D389="NPC6ASZDB-GY002M",D389="NPC6ASZDB-GY003M",D389="NPC6ASZDB-GY004M",D389="NPC6ASZDB-GY005M",D389="NPC6ASZDB-GY010M",D389="NPC6ASZDB-GY020M",D389="NPC6ASZDB-GY025M",D389="NPC6ASZDB-GY030M",D389="NPC6ASZDB-BL001M",D389="NPC6ASZDB-BL002M",D389="NPC6ASZDB-BL003M",D389="NPC6ASZDB-BL004M",D389="NPC6ASZDB-BL005M",D389="NPC6ASZDB-BL010M",D389="NPC6ASZDB-BK001M",D389="NPC6ASZDB-BK002M",D389="NPC6ASZDB-BK003M",D389="NPC6ASZDB-BK005M",D389="NPC6ASZDB-BK010M",D389="NPC6ASZDB-BK020M",D389=1711171),E389*2,0)</f>
        <v>0</v>
      </c>
      <c r="P389" s="48">
        <f t="shared" si="713"/>
        <v>139143</v>
      </c>
      <c r="Q389" s="66"/>
      <c r="R389" s="66">
        <f t="shared" ref="R389:R452" si="745">IF(OR(D389="CO17772-0ZM010",D389="NPC6ASZDB-BK950C",D389="NPC6ASZDB-BK550C",D389="NPC6ASZDB-GN750C",D389="NPC6ASZDB-WT035M",D389="CO17772-0ZM002",D389="CO17772-01M001",D389="NPC6ASZDB-WT028M ",D389="NPC6ASZDB-WT019M",D389="CO17772-0CC050",D389="NPC6ASZDB-WT018M",D389="NPC6ASZDB-WT023M",D389="NPC6ASZDB-WT024M",D389="NPC6ASZDB-OR020M",D389="NPC6ASZDB-RD006M",D389="NPC6ASZDB-WT017M",D389="NPC6ASZDB-GY750C",D389="NPC6ASZDB-YL015M",D389="NPC6ASZDB-WT016M",D389="CO17772-0CM015",D389="NPC6ASZDB-OR750C",D389="NPC6ASZDB-BL013C",D389="NPC6ASZDB-BL030C",D389="NPC6ASZDB-GY009M",D389="NPC6ASZDB-GY025C",D389="NPC6ASZDB-RD020C",D389="CO17772-08F004",D389="CO17772-08F010",D389="NPC6ASZDB-GY125C",D389="CO17772-08C750",D389="NPC06SZDB-YL002M",D389="NPC6ASZDB-WT100M",D389="NPC6ASZDB-RD008M",D389="NPC6ASZDB-YL009M",D389="NPC6ASZDB-VT010M",D389="NPC6ASZDB-OR007M",D389="NPC6ASZDB-VT007M",D389="NPC6ASZDB-BK007M",D389="NPC6ASZDB-GY350C",D389="NPC6ASZDB-YL350C",D389="NPC6ASZDB-OR350C",D389="NPC6ASZDB-VT350C",D389="NPC6ASZDB-BL350C",D389="NPC6ASZDB-RD350C",D389="NPC6ASZDB-VT003M",D389="NPC6ASZDB-OR250C",D389="NPC6ASZDB-VT250C",D389="NPC6ASZDB-VT002M",D389="NPC6ASZDB-VT050C",D389="NPC6ASZDB-VT001M",D389="NPC6ASZDB-VT150C",D389="NPC6ASZDB-WT017C",D389="NPC6ASZDB-RD030C",D389="NPC6ASZDB-WT030C",D389="NPC6ASZDB-OR020M",D389="NPC6ASZDB-OR015M",D389="CO17772-08C250",D389="NPC6ASZDB-WT013M",D389="NPC6ASZDB-BK175C",D389="NPC6ASZDB-GY075C",D389="NPC6ASZDB-BK075C",D389="CO17772-07M001",D389="CO17772-09M001",D389="CO17772-0ZM001",D389="CO17772-0MM001",D389="CO17772-08F002",D389="NPC6ASZDB-BK125C",D389="NPC6ASZDB-GN250C",D389="NPC6ASZDB-WT011M",D389="NPC6ASZDB-WT014M",D389="NPC6ASZDB-OR005M",D389="NPC6ASZDB-GY006M",D389="NPC6ASZDB-WT550C",D389="NPC6ASZDB-WT650C",D389="NPC6ASZDB-WT850C",D389="NPC6ASZDB-WT950C",D389="NPC6ASZDB-RD250C",D389="NPC6ASZDB-BL012M",D389="NPC6ASZDB-WT020C",D389="NPC6ASZDB-BL008M",D389="NPC6ASZDB-BL009M",D389="NPC6ASZDB-WT022M",D389="NPC6ASZDB-YL007M",D389="NPC6ASZDB-BL007M",D389="CO17772-0ZM008",D389="CO17772-0ZM005",D389="NPC6ASZDB-BK050C",D389="NPC6ASZDB-BK025C",D389="NPC6ASZDB-BL750C",D389="NPC6ASZDB-OR010M",D389="NPC6ASZDB-YL012M",D389="NPC6ASZDB-YL020M",D389="NPC6ASZDB-YL030M",D389="NPC6ASZDB-RD050C",D389="NPC6ASZDB-RD010M",D389="NPC6ASZDB-GY450C",D389="CO17772-0CM005",D389="NPC6ASZDB-BL250C",D389="NPC6ASZDB-GY050C",D389="NPC6ASZDB-YL250C",D389="CO17772-0CM007",D389="NPC6ASZDB-YL008M",D389="NPC6ASZDB-GY008M",D389="NPC6ASZDB-BL050C",D389="NPC6ASZDB-GY050C",D389="NPC6ASZDB-WT450C",D389="NPC6ASZDB-OR050C",D389="CO17772-08M020",D389="NPC6ASZDB-YL025C",D389="NPC6ASZDB-BK250C",D389="CO17772-0MC150",D389="NPC6ASZDB-BK004M",D389="NPC6ASZDB-YL006M",D389="NPC6ASZDB-BL015M",D389="NPC6ASZDB-BL020M",D389="NPC6ASZDB-GN010M",D389="NPC6ASZDB-GN015M",D389="NPC6ASZDB-GY250C",D389="NPC6ASZDB-BK030M",D389="CO17772-08M010",D389="CO17772-08M006",D389="NPC6ASZDB-BK013M",D389="NPC6ASZDB-OR150C",D389="CO17772-08C050",D389="CO17772-0CM007",D389="CO17772-0CM010",D389="CO17772-0CM003",D389="CO17772-08C150",D389="CO17772-08M007",D389="CO17772-0MM005",D389="CO17772-0MM015",D389="CO17772-0CM002",D389="CO17772-0CM001",D389="CO17772-08M010",D389="CO17772-08M001",D389="CO17772-08M002",D389="CO17772-08M003",D389="CO17772-08M004",D389="CO17772-08M015",D389="CO17772-08M005",D389="NPC6ASZDB-BK750C",D389="NPC6ASZDB-RD007M",D389="NPC6ASZDB-RD010M",D389="NPC6ASZDB-GN025C",D389="NPC6ASZDB-WT009M",D389="NPC6ASZDB-OR004M",D389="NPC6ASZDB-WT075C",D389="NPC6ASZDB-WT175C",D389="NPC6ASZDB-WT125C",D389="NPC6ASZDB-WT225C",D389="NPC6ASZDB-WT275C",D389="NPC6ASZDB-GY015M",D389="NPC6ASZDB-RD001M",D389="NPC6ASZDB-RD005M",D389="NPC6ASZDB-WT025C",D389="NPC6ASZDB-YL001M",D389="NPC6ASZDB-YL005M",D389="NPC6ASZDB-BK150C",D389="NPC6ASZDB-BL030M",D389="NPC6ASZDB-YL050C",D389="NPC6ASZDB-YL010M",D389="NPC6ASZDB-OR010M",D389="NPC6ASZDB-OR005M",D389="NPC6ASZDB-RD150C",D389="NPC6ASZDB-WT025M",D389="NPC6ASZDB-WT150C",D389="NPC6ASZDB-WT012M",D389="NPC6ASZDB-WT250C",D389="NPC6ASZDB-WT350C",D389="NPC6ASZDB-YL002M",D389="NPC6ASZDB-BL150C",D389="NPC6ASZDB-WT015M",D389="NPC6ASZDB-YL150C",D389="NPC6ASZDB-YL003M",D389="NPC6ASZDB-WT750C",D389="NPC6ASZDB-GN050C",D389="NPC6ASZDB-WT008M",D389="NPC6ASZDB-GY150C",D389="NPC6ASZDB-GN150C",D389="NPC6ASZDB-OR001M",D389="NPC6ASZDB-OR002M",D389="NPC6ASZDB-OR003M",D389="NPC6ASZDB-BK015M",D389="NPC6ASZDB-WT030M",D389="NPC6ASZDB-WT050C",D389="NPC6ASZDB-GN001M",D389="NPC6ASZDB-GN002M",D389="NPC6ASZDB-GN003M",D389="NPC6ASZDB-GN004M",D389="NPC6ASZDB-GN005M",D389="NPC6ASZDB-GN020M",D389="NPC6ASZDB-GN030M",D389="NPC6ASZDB-WT001M",D389="NPC6ASZDB-WT002M",D389="NPC6ASZDB-WT003M",D389="NPC6ASZDB-WT004M",D389="NPC6ASZDB-WT005M",D389="NPC6ASZDB-WT006M",D389="NPC6ASZDB-WT007M",D389="NPC6ASZDB-WT010M",D389="NPC6ASZDB-WT020M",D389="NPC6ASZDB-RD002M",D389="NPC6ASZDB-RD003M",D389="NPC6ASZDB-RD020M",D389="NPC6ASZDB-GY001M",D389="NPC6ASZDB-GY002M",D389="NPC6ASZDB-GY003M",D389="NPC6ASZDB-GY004M",D389="NPC6ASZDB-GY005M",D389="NPC6ASZDB-GY010M",D389="NPC6ASZDB-GY020M",D389="NPC6ASZDB-GY025M",D389="NPC6ASZDB-GY030M",D389="NPC6ASZDB-BL001M",D389="NPC6ASZDB-BL002M",D389="NPC6ASZDB-BL003M",D389="NPC6ASZDB-BL004M",D389="NPC6ASZDB-BL005M",D389="NPC6ASZDB-BL010M",D389="NPC6ASZDB-BK001M",D389="NPC6ASZDB-BK002M",D389="NPC6ASZDB-BK003M",D389="NPC6ASZDB-BK005M",D389="NPC6ASZDB-BK010M",D389="NPC6ASZDB-BK020M",D389="NPC6ASZDB-GY007M",),E389*2,0)</f>
        <v>0</v>
      </c>
      <c r="S389" s="67">
        <f t="shared" si="714"/>
        <v>100870</v>
      </c>
      <c r="T389" s="66"/>
      <c r="U389" s="66">
        <f t="shared" si="615"/>
        <v>0</v>
      </c>
      <c r="V389" s="67">
        <f t="shared" si="616"/>
        <v>84216.700000000012</v>
      </c>
      <c r="X389" s="69">
        <f t="shared" ref="X389:X452" si="746">IF(OR(D389="NPC6ASZDB-BK015C",D389="NPP6ASZDB-BK010M",D389="NPP6ASZDB-BK005M",D389="NPP6ASZDB-BK003M",D389="NPP6ASZDB-BK002M",D389="NPP6ASZDB-BK001M",D389="NPC6ASZDB-BK030C",D389="NPC6ASZDB-BK950C",D389="NPC6ASZDB-BK550C",D389="NPC06SZDB-BK006M",D389="NPC06SZDB-BK007M",D389="NPC06SZDB-BK004M",D389="NPC06SZDB-BK002M",D389="NPC06SZDB-BK003M",D389="NPC6ASZDB-BK007M",D389="NPC6ASZDB-BK350C",D389="NPC6ASZDB-BK175C",D389="NPC6ASZDB-BK075C",D389="NPC6ASZDB-BK125C",D389="NPC6ASZDB-BK050C",D389="NPC6ASZDB-BK025C",D389="NPC6ASZDB-BK250C",D389="NPC6ASZDB-BK004M",D389="NPC6ASZDB-BK030M",D389="NPC6ASZDB-BK013M",D389="NPC6ASZDB-BK750C",D389="NPC06SZDB-BK150C",D389="NPC06SZDB-BK001M",D389="NPC06SZDB-BK050C",D389="NPC6ASZDB-BK150C",D389="NPC6ASZDB-BK015M",D389="NPC6ASZDB-BK001M",D389="NPC6ASZDB-BK002M",D389="NPC6ASZDB-BK003M",D389="NPC6ASZDB-BK005M",D389="NPC6ASZDB-BK010M",D389="NPC6ASZDB-BK020M",),E389*(F389+0.1),0)</f>
        <v>0</v>
      </c>
      <c r="Y389" s="67">
        <f t="shared" si="715"/>
        <v>8383.2999999999993</v>
      </c>
      <c r="Z389" s="66"/>
      <c r="AA389" s="68">
        <f t="shared" si="670"/>
        <v>0</v>
      </c>
      <c r="AB389" s="67">
        <f t="shared" si="617"/>
        <v>2208.5</v>
      </c>
      <c r="AC389" s="66"/>
      <c r="AD389" s="66">
        <f t="shared" si="671"/>
        <v>0</v>
      </c>
      <c r="AE389" s="67">
        <f t="shared" si="618"/>
        <v>1291.1999999999998</v>
      </c>
      <c r="AF389" s="66"/>
      <c r="AG389" s="78">
        <f t="shared" si="672"/>
        <v>0</v>
      </c>
      <c r="AH389" s="79">
        <f t="shared" si="619"/>
        <v>4900.7999999999993</v>
      </c>
      <c r="AI389" s="66"/>
      <c r="AJ389" s="68">
        <f t="shared" si="673"/>
        <v>0</v>
      </c>
      <c r="AK389" s="67">
        <f t="shared" si="620"/>
        <v>8272.5</v>
      </c>
      <c r="AL389" s="66"/>
      <c r="AM389" s="68">
        <f t="shared" si="674"/>
        <v>0</v>
      </c>
      <c r="AN389" s="67">
        <f t="shared" si="621"/>
        <v>15267.099999999999</v>
      </c>
      <c r="AO389" s="66"/>
      <c r="AP389" s="68">
        <f t="shared" ref="AP389:AP452" si="747">IF(OR(D389="NPC6ASZDB-BL015C",D389="NPP6ASZDB-BL150C",D389="NPP6ASZDB-BL009M",D389="NPP6ASZDB-BL006M",D389="NPP6ASZDB-BL008M",D389="NPP6ASZDB-BL010M",D389="NPP6ASZDB-BL250C",D389="NPP6ASZDB-BL002M",D389="NPC6ASZDB-BL025C",D389="NPC6ASZDB-BL006M",D389="NPC6ASZDB-BL014M",D389="NPC6ASZDB-BL015M",D389="NPC06SZDB-BL015M",D389="NPC6ASZDB-BL013C",D389="NPC6ASZDB-BL030C",D389="NPC6ASZDB-BL350C",D389="NPC06SZDB-BL020C",D389="NPC6ASZDB-BL012M",D389="NPC6ASZDB-BL008M",D389="NPC6ASZDB-BL009M",D389="NPC6ASZDB-BL007M",D389="NPC6ASZDB-BL750C",D389="NPC06SZDB-BL050C",D389="NPC6ASZDB-BL250C",D389="NPC6ASZDB-BL050C",D389="NPC06SZDB-BL010M",D389="NPC6ASZDB-BL015M",D389="NPC6ASZDB-BL020M",D389="NPC06SZDB-BL150C",D389="NPC6ASZDB-BL030M",D389="NPC6ASZDB-BL150C",D389="NPC06SZDB-BL001M",D389="NPC06SZDB-BL003M",D389="NPC06SZDB-BL002M",D389="NPC6ASZDB-BL001M",D389="NPC6ASZDB-BL002M",D389="NPC6ASZDB-BL003M",D389="NPC6ASZDB-BL004M",D389="NPC6ASZDB-BL005M",D389="NPC6ASZDB-BL010M",),E389*(F389+0.1),0)</f>
        <v>0</v>
      </c>
      <c r="AQ389" s="67">
        <f t="shared" si="707"/>
        <v>2892.3999999999996</v>
      </c>
      <c r="AR389" s="66"/>
      <c r="AS389" s="68">
        <f t="shared" si="716"/>
        <v>0</v>
      </c>
      <c r="AT389" s="67">
        <f t="shared" si="623"/>
        <v>3085.6000000000004</v>
      </c>
      <c r="AU389" s="66"/>
      <c r="AV389" s="66">
        <f t="shared" si="624"/>
        <v>0</v>
      </c>
      <c r="AW389" s="42">
        <f t="shared" si="625"/>
        <v>4406.4000000000015</v>
      </c>
      <c r="AX389" s="66"/>
      <c r="AY389" s="66">
        <f t="shared" si="626"/>
        <v>0</v>
      </c>
      <c r="AZ389" s="67">
        <f t="shared" ref="AZ389:AZ452" si="748">+AZ388+AX389-AY389</f>
        <v>1816.8</v>
      </c>
      <c r="BA389" s="66"/>
      <c r="BB389" s="68">
        <f t="shared" si="628"/>
        <v>0</v>
      </c>
      <c r="BC389" s="67">
        <f>BC388+BA389-BB389-16</f>
        <v>2775.8</v>
      </c>
      <c r="BD389" s="66"/>
      <c r="BE389" s="68">
        <f t="shared" si="630"/>
        <v>0</v>
      </c>
      <c r="BF389" s="67">
        <f t="shared" si="631"/>
        <v>81.60000000000035</v>
      </c>
      <c r="BG389" s="66"/>
      <c r="BH389" s="68">
        <f t="shared" si="701"/>
        <v>0</v>
      </c>
      <c r="BI389" s="67">
        <f t="shared" si="736"/>
        <v>604.60000000000218</v>
      </c>
      <c r="BJ389" s="66"/>
      <c r="BK389" s="68">
        <f t="shared" si="717"/>
        <v>0</v>
      </c>
      <c r="BL389" s="67">
        <f t="shared" si="633"/>
        <v>5278.8</v>
      </c>
      <c r="BM389" s="66"/>
      <c r="BN389" s="68">
        <f t="shared" si="634"/>
        <v>0</v>
      </c>
      <c r="BO389" s="67">
        <f t="shared" si="635"/>
        <v>5282.5000000000009</v>
      </c>
      <c r="BP389" s="66"/>
      <c r="BQ389" s="68">
        <f t="shared" si="636"/>
        <v>0</v>
      </c>
      <c r="BR389" s="67">
        <f t="shared" si="637"/>
        <v>11100.299999999994</v>
      </c>
      <c r="BS389" s="66"/>
      <c r="BT389" s="66">
        <f t="shared" si="659"/>
        <v>0</v>
      </c>
      <c r="BU389" s="67">
        <f>BU388+BS389-BT389-120</f>
        <v>44519</v>
      </c>
      <c r="BV389" s="66"/>
      <c r="BW389" s="66">
        <f t="shared" si="660"/>
        <v>0</v>
      </c>
      <c r="BX389" s="67">
        <f>+BX388+BV389-BW389-120</f>
        <v>73483</v>
      </c>
      <c r="BY389" s="66"/>
      <c r="BZ389" s="66">
        <f t="shared" si="662"/>
        <v>0</v>
      </c>
      <c r="CA389" s="67">
        <f>+CA388+BY389-BZ389-120</f>
        <v>38593</v>
      </c>
      <c r="CB389" s="66"/>
      <c r="CC389" s="66">
        <f t="shared" si="638"/>
        <v>0</v>
      </c>
      <c r="CD389" s="67">
        <f t="shared" si="741"/>
        <v>358.24999999999983</v>
      </c>
      <c r="CE389" s="66"/>
      <c r="CF389" s="66">
        <f t="shared" si="639"/>
        <v>0</v>
      </c>
      <c r="CG389" s="67">
        <f t="shared" si="640"/>
        <v>6982.9</v>
      </c>
      <c r="CH389" s="66"/>
      <c r="CI389" s="66">
        <f t="shared" ref="CI389:CI452" si="749">IF(OR(D389="NPC6AUZDB-YL025C",D389="NPC6AUZDB-YL002M",D389="NPC6AUZDB-YL015M",D389="NPC6AUZDB-YL001M",D389="PC6AUZDB-YL002M",D389="NPC6AUZDB-YL003M",D389="NPC6AUZDB-YL005M",),E389*(F389+0.1),0)</f>
        <v>0</v>
      </c>
      <c r="CJ389" s="67">
        <f t="shared" si="641"/>
        <v>8750</v>
      </c>
      <c r="CK389" s="66"/>
      <c r="CL389" s="68">
        <f t="shared" si="642"/>
        <v>0</v>
      </c>
      <c r="CM389" s="79">
        <f t="shared" si="643"/>
        <v>4864</v>
      </c>
      <c r="CN389" s="66"/>
      <c r="CO389" s="68">
        <f t="shared" si="718"/>
        <v>0</v>
      </c>
      <c r="CP389" s="79">
        <f t="shared" si="644"/>
        <v>3955</v>
      </c>
      <c r="CQ389" s="66"/>
      <c r="CR389" s="140">
        <f t="shared" si="719"/>
        <v>0</v>
      </c>
      <c r="CS389" s="79">
        <f t="shared" si="734"/>
        <v>6656</v>
      </c>
      <c r="CT389" s="66"/>
      <c r="CU389" s="68">
        <f t="shared" si="720"/>
        <v>0</v>
      </c>
      <c r="CV389" s="79">
        <f t="shared" si="645"/>
        <v>7769</v>
      </c>
      <c r="CW389" s="66"/>
      <c r="CX389" s="66">
        <f t="shared" si="721"/>
        <v>0</v>
      </c>
      <c r="CY389" s="40">
        <f t="shared" si="710"/>
        <v>6582</v>
      </c>
      <c r="CZ389" s="65"/>
      <c r="DA389" s="66">
        <f t="shared" si="646"/>
        <v>0</v>
      </c>
      <c r="DB389" s="67">
        <f t="shared" si="722"/>
        <v>83176</v>
      </c>
      <c r="DC389" s="66"/>
      <c r="DD389" s="66">
        <f t="shared" si="647"/>
        <v>0</v>
      </c>
      <c r="DE389" s="67">
        <f t="shared" si="723"/>
        <v>79947</v>
      </c>
      <c r="DF389" s="66"/>
      <c r="DG389" s="69">
        <f t="shared" si="724"/>
        <v>0</v>
      </c>
      <c r="DH389" s="67">
        <f t="shared" si="742"/>
        <v>119934</v>
      </c>
      <c r="DI389" s="66"/>
      <c r="DJ389" s="66">
        <f t="shared" si="725"/>
        <v>0</v>
      </c>
      <c r="DK389" s="67">
        <f t="shared" si="649"/>
        <v>993</v>
      </c>
      <c r="DM389" s="206">
        <f t="shared" si="726"/>
        <v>0</v>
      </c>
      <c r="DN389" s="25">
        <f t="shared" ref="DN389:DN452" si="750">DN388+DL389-DM389</f>
        <v>0</v>
      </c>
      <c r="DO389" s="5"/>
      <c r="DP389" s="43">
        <f t="shared" si="727"/>
        <v>0</v>
      </c>
      <c r="DQ389" s="27">
        <f t="shared" si="650"/>
        <v>7022.5</v>
      </c>
      <c r="DR389" s="5"/>
      <c r="DS389" s="43">
        <f t="shared" si="728"/>
        <v>0</v>
      </c>
      <c r="DT389" s="27">
        <f t="shared" si="651"/>
        <v>4846</v>
      </c>
      <c r="DU389" s="5"/>
      <c r="DV389" s="43">
        <f t="shared" si="729"/>
        <v>0</v>
      </c>
      <c r="DW389" s="27">
        <f t="shared" si="652"/>
        <v>4835</v>
      </c>
      <c r="DX389" s="5"/>
      <c r="DY389" s="22">
        <f t="shared" si="730"/>
        <v>0</v>
      </c>
      <c r="DZ389" s="25">
        <f t="shared" si="653"/>
        <v>523</v>
      </c>
      <c r="EA389" s="22"/>
      <c r="EB389" s="22">
        <f t="shared" si="731"/>
        <v>0</v>
      </c>
      <c r="EC389" s="28">
        <f t="shared" si="654"/>
        <v>369</v>
      </c>
      <c r="ED389" s="5"/>
      <c r="EE389" s="43">
        <f t="shared" si="732"/>
        <v>0</v>
      </c>
      <c r="EF389" s="27">
        <f t="shared" si="655"/>
        <v>4769</v>
      </c>
      <c r="EG389" s="66"/>
      <c r="EH389" s="66">
        <f t="shared" si="733"/>
        <v>0</v>
      </c>
      <c r="EI389" s="67">
        <f t="shared" si="656"/>
        <v>24057</v>
      </c>
      <c r="EJ389" s="66"/>
      <c r="EK389" s="66">
        <f t="shared" si="694"/>
        <v>0</v>
      </c>
      <c r="EL389" s="67">
        <f t="shared" si="657"/>
        <v>22687</v>
      </c>
      <c r="EM389" s="110">
        <f t="shared" si="695"/>
        <v>153117.234176</v>
      </c>
    </row>
    <row r="390" spans="1:143" s="35" customFormat="1" ht="11.25" customHeight="1" x14ac:dyDescent="0.25">
      <c r="A390" s="169">
        <v>46067</v>
      </c>
      <c r="B390" s="202">
        <v>46074</v>
      </c>
      <c r="C390" s="204">
        <v>8004960345</v>
      </c>
      <c r="D390" s="17" t="s">
        <v>298</v>
      </c>
      <c r="E390" s="18">
        <v>60</v>
      </c>
      <c r="F390" s="19">
        <v>0.15</v>
      </c>
      <c r="G390" s="20">
        <v>191516199644</v>
      </c>
      <c r="H390" s="66"/>
      <c r="I390" s="41">
        <f t="shared" si="743"/>
        <v>0</v>
      </c>
      <c r="J390" s="48">
        <f t="shared" si="711"/>
        <v>145533</v>
      </c>
      <c r="K390" s="66"/>
      <c r="L390" s="41">
        <f t="shared" si="735"/>
        <v>0</v>
      </c>
      <c r="M390" s="48">
        <f t="shared" si="738"/>
        <v>242014</v>
      </c>
      <c r="N390" s="66"/>
      <c r="O390" s="41">
        <f t="shared" si="744"/>
        <v>0</v>
      </c>
      <c r="P390" s="48">
        <f t="shared" si="713"/>
        <v>139143</v>
      </c>
      <c r="Q390" s="66"/>
      <c r="R390" s="66">
        <f t="shared" si="745"/>
        <v>0</v>
      </c>
      <c r="S390" s="67">
        <f t="shared" si="714"/>
        <v>100870</v>
      </c>
      <c r="T390" s="66"/>
      <c r="U390" s="66">
        <f t="shared" ref="U390:U453" si="751">IF(OR(D390="NPP6ASZDB-WT020M",D390="NPP6ASZDB-WT012M",1301="NPP6ASZDB-WT008M",D390="NPP6ASZDB-WT004M",D390="NPP6ASZDB-WT025M",D390="NPP6ASZDB-WT250C",D390="NPP6ASZDB-WT010M",D390="NPP6ASZDB-WT015M",D390="NPP6ASZDB-WT650C",D390="NPP6ASZDB-WT007M",D390="NPP6ASZDB-WT750C",D390="NPP6ASZDB-WT008M",D390="NPP6ASZDB-WT006M",D390="NPP6ASZDB-WT003M",D390="NPP6ASZDB-WT150C",D390="NPP6ASZDB-WT350C",D390="NPP6ASZDB-WT005M",D390="NPC6ASZDB-WT015C",D390="NPP6ASZDB-WT001M",D390="NPP6ASZDB-WT002M",D390="NPC6ASZDB-WT028M",D390="NPC06SZDB-WT025M",D390="NPC6ASZDB-WT035M",D390="NPC6ASZDB-WT028M ",D390="NPC6ASZDB-WT019M",D390="NPC6ASZDB-WT018M",D390="NPC6ASZDB-WT023M",D390="NPC6ASZDB-WT024M",D390="NPC6ASZDB-WT017M",D390="NPC6ASZDB-WT016M",D390="NPC6ASZDB-WT100M",D390="NPC6ASZDB-WT017C",D390="NPC6ASZDB-WT030C",D390="NPC06SZDB-WT025C",D390="NPC6ASZDB-WT013M",D390="NPC6ASZDB-WT011M",D390="NPC6ASZDB-WT014M",D390="NPC6ASZDB-WT550C",D390="NPC6ASZDB-WT650C",D390="NPC6ASZDB-WT850C",D390="NPC6ASZDB-WT950C",D390="NPC6ASZDB-WT020C",D390="NPC6ASZDB-WT022M",D390="NPC06SZDB-WT250C",D390="NPC6ASZDB-WT125C",D390="NPC6ASZDB-WT450C",D390="NPC06SZDB-WT007M",D390="NPC6ASZDB-WT009M",D390="NPC6ASZDB-WT075C",D390="NPC6ASZDB-WT175C",D390="NPC6ASZDB-WT125C",D390="NPC6ASZDB-WT225C",D390="NPC6ASZDB-WT275C",D390="NPC6ASZDB-WT025C",D390="NPC6ASZDB-WT025M",D390="NPC6ASZDB-WT150C",D390="NPC6ASZDB-WT250C",D390="NPC6ASZDB-WT350C",D390="NPC6ASZDB-WT012M",D390="NPC6ASZDB-WT015M",D390="NPC6ASZDB-WT750C",D390="NPC6ASZDB-WT008M",D390="NPC06SZDB-WT030M",D390="NPC06SZDB-WT750C",D390="NPC06SZDB-WT015M",D390="NPC6ASZDB-WT030M",D390="NPC06SZDB-WT150C",D390="NPC6ASZDB-WT050C",D390="NPC06SZDB-WT050C",D390="NPC06SZDB-WT001M",D390="NPC06SZDB-WT002M",D390="NPC06SZDB-WT003M",D390="NPC06SZDB-WT004M",D390="NPC06SZDB-WT005M",D390="NPC06SZDB-WT010M",D390="NPC06SZDB-WT020M",D390=1711815,D390="NPC6ASZDB-WT001M",D390="NPC6ASZDB-WT002M",D390="NPC6ASZDB-WT003M",D390="NPC6ASZDB-WT004M",D390="NPC6ASZDB-WT005M",D390="NPC6ASZDB-WT006M",D390="NPC6ASZDB-WT007M",D390="NPC6ASZDB-WT010M",D390="NPC6ASZDB-WT020M",D390="NPC6ASZDB-WT027M",),E390*(F390+0.1),0)</f>
        <v>0</v>
      </c>
      <c r="V390" s="67">
        <f t="shared" ref="V390:V453" si="752">V389+T390-U390</f>
        <v>84216.700000000012</v>
      </c>
      <c r="W390" s="136"/>
      <c r="X390" s="69">
        <f t="shared" si="746"/>
        <v>0</v>
      </c>
      <c r="Y390" s="67">
        <f t="shared" si="715"/>
        <v>8383.2999999999993</v>
      </c>
      <c r="Z390" s="66"/>
      <c r="AA390" s="68">
        <f t="shared" si="670"/>
        <v>0</v>
      </c>
      <c r="AB390" s="67">
        <f t="shared" ref="AB390:AB446" si="753">+AB389+Z390-AA390</f>
        <v>2208.5</v>
      </c>
      <c r="AC390" s="66"/>
      <c r="AD390" s="66">
        <f t="shared" si="671"/>
        <v>0</v>
      </c>
      <c r="AE390" s="67">
        <f t="shared" ref="AE390:AE453" si="754">+AE389+AC390-AD390</f>
        <v>1291.1999999999998</v>
      </c>
      <c r="AF390" s="66"/>
      <c r="AG390" s="78">
        <f t="shared" si="672"/>
        <v>0</v>
      </c>
      <c r="AH390" s="79">
        <f t="shared" ref="AH390:AH453" si="755">+AH389+AF390-AG390</f>
        <v>4900.7999999999993</v>
      </c>
      <c r="AI390" s="66"/>
      <c r="AJ390" s="68">
        <f t="shared" si="673"/>
        <v>0</v>
      </c>
      <c r="AK390" s="67">
        <f t="shared" ref="AK390:AK453" si="756">+AK389+AI390-AJ390</f>
        <v>8272.5</v>
      </c>
      <c r="AL390" s="66"/>
      <c r="AM390" s="68">
        <f t="shared" si="674"/>
        <v>0</v>
      </c>
      <c r="AN390" s="67">
        <f t="shared" ref="AN390:AN453" si="757">+AN389+AL390-AM390</f>
        <v>15267.099999999999</v>
      </c>
      <c r="AO390" s="66"/>
      <c r="AP390" s="68">
        <f t="shared" si="747"/>
        <v>0</v>
      </c>
      <c r="AQ390" s="67">
        <f t="shared" si="707"/>
        <v>2892.3999999999996</v>
      </c>
      <c r="AR390" s="66"/>
      <c r="AS390" s="68">
        <f t="shared" si="716"/>
        <v>0</v>
      </c>
      <c r="AT390" s="67">
        <f t="shared" ref="AT390:AT453" si="758">+AT389+AR390-AS390</f>
        <v>3085.6000000000004</v>
      </c>
      <c r="AU390" s="66"/>
      <c r="AV390" s="66">
        <f t="shared" ref="AV390:AV453" si="759">IF(OR(D390="NPC06UZDB-BK025C",D390="NPC06UZDB-BK020M",D390="NPP06UZDB-BK005M",D390="NPP06UZDB-BK150C",D390="NPP06UZDB-BK010M",D390="NPP06UZDB-BK001M",D390="NPP06UZDB-BK001M",D390="NPP06UZDB-BK002M",D390="NPP06UZDB-BK003M",D390="NPC06UZDB-BK350C",D390="NPC06UZDB-BK016M",D390="NPC06UZDB-BK011M",D390="CO155E2-01M007",D390="CO155E2-01M004",D390="NPC06UZDB-BK750C",D390="CO155E2-01M007",D390="NPC06UZDB-BK010M",D390="NPC06UZDB-BK150C",D390="NPC06UZDB-BK250C",D390="CO155E2-01C050",D390="NPC06UZDB-BK007M",D390="CO155E2-01C250",D390="CO155E2-01C150",D390="CO155E2-01C250",D390="CO155E2-01M015",D390="CO155E2-01M003",D390="CO155E2-01M005",D390="NPC06UZDB-BK005M",D390="CO155E2-01M001",D390="CO155E2-01M002",D390="CO155E2-01M010",D390="NPC06UZDB-BK050C",D390="NPC06UZDB-BK001M",D390="NPC06UZDB-BK002M",D390="NPC06UZDB-BK003M",),E390*(F390+0.12),0)</f>
        <v>0</v>
      </c>
      <c r="AW390" s="42">
        <f t="shared" ref="AW390:AW453" si="760">AW389+AU390-AV390</f>
        <v>4406.4000000000015</v>
      </c>
      <c r="AX390" s="66"/>
      <c r="AY390" s="66">
        <f t="shared" ref="AY390:AY453" si="761">IF(OR(D390="NPP06UZDB-GN005M",D390="NPP06UZDB-GN001M",D390="NPC06UZDB-GN015M",D390="CO155E2-0MC150 ",D390="NPC06UZDB-GN250C",D390="NPC06UZDB-GN020C",D390="CO155E2-0MC250",D390="CO155E2-0MC150",D390="NPC06UZDB-GN350C",D390="NPC06UZDB-GN450C",D390="NPC06UZDB-GN007M",D390="NPC06UZDB-GN050C",D390="NPC06UZDB-GN750C",D390="CO155E2-0MM010",D390="CO155E2-0MC050",D390="NPC06UZDB-GN150C",D390="NPC06UZDB-GN150C",D390="CO155E2-0MM015",D390="NPC06UZDB-GN020M",D390="CO155E2-0MM003",D390="CO155E2-0MM005",D390="CO155E2-0MM007",D390="NPC06UZDB-GN010M",D390="NPC06UZDB-GN125C",D390="NPC06UZDB-GN012M",D390="CO155E2-0MM001",D390="NPC06UZDB-GN001M",D390="NPC06UZDB-GN002M",D390="NPC06UZDB-GN003M",D390="NPC06UZDB-GN004M",D390="NPC06UZDB-GN005M",D390="NPC06UZDB-GN006M",D390="CO155E2-0MM002",),E390*(F390+0.12),0)</f>
        <v>0</v>
      </c>
      <c r="AZ390" s="67">
        <f t="shared" si="748"/>
        <v>1816.8</v>
      </c>
      <c r="BA390" s="66"/>
      <c r="BB390" s="68">
        <f t="shared" ref="BB390:BB453" si="762">IF(OR(D390="NPC6AUZDB-RD025C",D390="NPP06UZDB-RD150C",D390="NPC06UZDB-RD250C",D390="NPC06UZDB-OR050C",D390="NPC06UZDB-RD015M",D390="CO155E2-07C150",D390="NPC06UZDB-RD150C",D390="NPC06UZDB-RD020C",D390="NPC06UZDB-RD750C",D390="CO155E2-07M015",D390="CO155E2-07M010",D390="NPC06UZDB-RD050C",D390="NPC06UZDB-RD150C",D390="CO155E2-07M005",D390="CO155E2-07M007",D390="CO155E2-07C050",D390="NPC06UZDB-RD750C",D390="NPC06UZDB-RD005M",D390="CO155E2-07C150",D390="NPC06UZDB-RD010M",D390="NPC06UZDB-RD020M",D390="CO155E2-07M001",D390="CO155E2-07M003",D390="CO155E2-07M002",D390="NPC06UZDB-RD001M",D390="NPC06UZDB-RD002M",D390="NPC06UZDB-RD002M",D390="NPC06UZDB-RD003M",D390="NPC06UZDB-RD004M",),E390*(F390+0.12),0)</f>
        <v>0</v>
      </c>
      <c r="BC390" s="67">
        <f t="shared" ref="BC390:BC453" si="763">BC389+BA390-BB390</f>
        <v>2775.8</v>
      </c>
      <c r="BD390" s="66"/>
      <c r="BE390" s="68">
        <f t="shared" ref="BE390:BE453" si="764">IF(OR(D390="NPC06UZDB-BL030M",D390="NPP06UZDB-BL004M",D390="NPP06UZDB-BL020M",D390="NPP06UZDB-BL250C",D390="NPP06UZDB-BL010M",D390="CO155E2-0ZM020",D390="CO155E2-0ZM025",D390="NPP06UZDB-BL007M",D390="NPP06UZDB-BL009M",D390="NPP06UZDB-BL003M",D390="NPP06UZDB-BL008M",D390="NPC06UZDB-BL017C",D390="NPP06UZDB-BL002M",D390="NPP06UZDB-BL150C",D390="NPP06UZDB-BL006M",D390="CO155E2-0ZC750",D390="NPC06UZDB-BL011M",D390="NPC06UZDB-BL250C",D390="NPC06UZDB-BL009M",D390="NPC06UZDB-BL020C",D390="NPC06UZDB-BL012M",D390="NPC06UZDB-BL015C",D390="NPC06UZDB-BL030C",D390="NPC06UZDB-BL013M",D390="CO155E2-0ZC050",D390="CO155E2-0ZC250",D390="CO155E2-0ZM009",D390="CO155E2-0ZM008",D390="CO155E2-0ZM006",D390="CO155E2-0ZM012",D390="CO155E2-0ZM004",D390="CO155E2-0ZC150",D390="CO155E2-0ZM015",D390="CO155E2-0ZM010",D390="CO155E2-0ZM005",D390="CO155E2-0ZC150",D390="CO155E2-0ZM015",D390="NPC06UZDB-BL020M",D390="CO155E2-0ZM003",D390="CO155E2-0ZM007",D390="NPC06UZDB-BL750C",D390="NPC06UZDB-BL150C",D390="NPC06UZDB-BL020M",D390="NPC06UZDB-BL050C",D390="NPC06UZDB-BL008M",D390="NPC06UZDB-BL006M",D390="NPC06UZDB-BL010M",D390="NPC06UZDB-BL007M",D390="NPC06UZDB-BL001M",D390="NPC06UZDB-BL002M",D390="NPC06UZDB-BL003M",D390="NPC06UZDB-BL004M",D390="NPC06UZDB-BL005M",D390="NPC06UZDB-BL015M",D390="CO155E2-0ZM001",D390="CO155E2-0ZM002",),E390*(F390+0.12),0)</f>
        <v>0</v>
      </c>
      <c r="BF390" s="67">
        <f t="shared" ref="BF390:BF453" si="765">+BF389+BD390-BE390</f>
        <v>81.60000000000035</v>
      </c>
      <c r="BG390" s="66"/>
      <c r="BH390" s="68">
        <f t="shared" si="701"/>
        <v>0</v>
      </c>
      <c r="BI390" s="67">
        <f t="shared" si="736"/>
        <v>604.60000000000218</v>
      </c>
      <c r="BJ390" s="66"/>
      <c r="BK390" s="68">
        <f t="shared" si="717"/>
        <v>0</v>
      </c>
      <c r="BL390" s="67">
        <f t="shared" ref="BL390:BL453" si="766">+BL389+BJ390-BK390</f>
        <v>5278.8</v>
      </c>
      <c r="BM390" s="66"/>
      <c r="BN390" s="68">
        <f t="shared" ref="BN390:BN453" si="767">IF(OR(D390="NPP06UZDB-OR005M",D390="NPP06UZDB-OR002M",D390="NPP06UZDB-OR003M",D390="NPP06UZDB-OR008M",D390="NPP06UZDB-OR020M",D390="NPP06UZDB-OR150C",D390="NPP06UZDB-OR010M",D390="NPC06UZDB-OR015C",D390="NPP06UZDB-OR007M",D390="NPP06UZDB-OR001M",D390="NPC06UZDB-OR008M",D390="NPC06UZDB-OR350C",D390="NPC06UZDB-OR150C",D390="NPC06UZDB-OR350C",D390="NPC06UZDB-OR007M",D390="NPC06UZDB-OR015M",D390="CO155E2-06C150",D390="CO155E2-06M001",D390="NPC06UZDB-OR750C",D390="CO155E2-06M003",D390="CO155E2-06M002",D390="NPC06UZDB-OR050C",D390="NPC06UZDB-OR001M",D390="NPC06UZDB-OR002M",D390="NPC06UZDB-OR003M",D390="NPC06UZDB-OR004M",D390="NPC06UZDB-OR005M",D390="NPC06UZDB-OR006M",D390="NPC06UZDB-OR010M",D390="NPC06UZDB-OR020M",),E390*(F390+0.12),0)</f>
        <v>0</v>
      </c>
      <c r="BO390" s="67">
        <f t="shared" ref="BO390:BO453" si="768">+BO389+BM390-BN390</f>
        <v>5282.5000000000009</v>
      </c>
      <c r="BP390" s="66"/>
      <c r="BQ390" s="68">
        <f t="shared" ref="BQ390:BQ453" si="769">IF(OR(D390="NPP06UZDB-WT150C",D390="NPP06UZDB-WT015M",D390="NPP06UZDB-WT005M",D390="NPP06UZDB-WT005M",D390="NPP06UZDB-WT250C",D390="NPP06UZDB-WT007M",D390="NPP06UZDB-WT010M",D390="NPP06UZDB-WT001M",D390="NPP06UZDB-WT002M",D390="NPP06UZDB-WT008M",D390="NPC06UZDB-WT030C",D390="NPC06UZDB-WT020C",D390="NPC06UZDB-WT020C",D390="NPC06UZDB-WT450C",D390="NPC06UZDB-WT015C",D390="CO155E2-08C150",D390="NPC06UZDB-WT016M",D390="NPC06UZDB-WT025M",D390="NPC06UZDB-WT012M",D390="NPC06UZDB-WT009M",D390="NPC06UZDB-WT750C",D390="NPC06UZDB-WT030M",D390="CO155E2-08C750",D390="NPC06UZDB-WT050M",D390="NPC06UZDB-WT007M",D390="NPC06UZDB-WT025M",D390="NPC06UZDB-WT025C",D390="NPC06UZDB-WT250C",D390="CO155E2-08C250",D390="CO155E2-08M007",D390="CO155E2-08M015",D390="CO155E2-08C150",D390="NPC06UZDB-WT150C",D390="NPC06UZDB-WT050C",D390="CO155E2-08F008",D390="CO155E2-08F005",D390="CO155E2-08C050",D390="CO155E2-08M001",D390="CO155E2-08M002",D390="CO155E2-08M003",D390="CO155E2-08M004",D390="CO155E2-08M005",D390="CO155E2-08M006",D390="CO155E2-08M008",D390="CO155E2-08M020",D390="CO155E2-08M010",D390="NPC06UZDB-WT050C",D390="NPC06UZDB-WT001M",D390="NPC06UZDB-WT002M",D390="NPC06UZDB-WT003M",D390="NPC06UZDB-WT004M",D390="NPC06UZDB-WT005M",D390="NPC06UZDB-WT006M",D390="NPC06UZDB-WT008M",D390="NPC06UZDB-WT010M",D390="NPC06UZDB-WT015M",D390="NPC06UZDB-WT020M",),E390*(F390+0.12),0)</f>
        <v>16.200000000000003</v>
      </c>
      <c r="BR390" s="67">
        <f t="shared" ref="BR390:BR403" si="770">+BR389+BP390-BQ390</f>
        <v>11084.099999999993</v>
      </c>
      <c r="BS390" s="66"/>
      <c r="BT390" s="66">
        <f t="shared" si="659"/>
        <v>120</v>
      </c>
      <c r="BU390" s="67">
        <f>BU389+BS390-BT390</f>
        <v>44399</v>
      </c>
      <c r="BV390" s="66"/>
      <c r="BW390" s="66">
        <f t="shared" si="660"/>
        <v>120</v>
      </c>
      <c r="BX390" s="67">
        <f>+BX389+BV390-BW390</f>
        <v>73363</v>
      </c>
      <c r="BY390" s="66"/>
      <c r="BZ390" s="66">
        <f t="shared" si="662"/>
        <v>120</v>
      </c>
      <c r="CA390" s="67">
        <f>+CA389+BY390-BZ390</f>
        <v>38473</v>
      </c>
      <c r="CB390" s="66"/>
      <c r="CC390" s="66">
        <f t="shared" ref="CC390:CC453" si="771">IF(OR(D390="NPP6AUZDB-WT005M",D390="NPP6AUZDB-WT001M",D390="NPC6AUZDB-WT030M",D390="NPP6AUZDB-WT003M",D390="NPP6AUZDB-WT002M",D390="NPC6AUZDB-WT030C",D390="NPC6AUZDB-WT025C",D390="NPC6AUZDB-WT004M",D390="NPC6AUZDB-WT008M",D390="NPC6AUZDB-WT050C",D390="NPC6AUZDB-WT007M",D390="NPC6AUZDB-WT020M",D390="NPC6AUZDB-WT250C",D390="NPC6AUZDB-WT750C",D390="NPC6AUZDB-WT150C",D390="NPC6AUZDB-WT010M",D390="NPC6AUZDB-WT015M",D390="NPC6AUZDB-WT005M",D390="NPC6AUZDB-WT003M",D390="NPC6AUZDB-WT002M",D390="NPC6AUZDB-WT001M",),E390*(F390+0.15),0)</f>
        <v>0</v>
      </c>
      <c r="CD390" s="67">
        <f t="shared" si="741"/>
        <v>358.24999999999983</v>
      </c>
      <c r="CE390" s="66"/>
      <c r="CF390" s="66">
        <f t="shared" ref="CF390:CF453" si="772">IF(OR(D390="NPC6AUZDB-BL030C",D390="NPC6AUZDB-BL030C",D390="NPC6AUZDB-BL025C",D390="NPC6AUZDB-BL010M",D390="NPC6AUZDB-BL015M",D390="NPC6AUZDB-BL002M",D390="NPC6AUZDB-BL050C",D390="NPC6AUZDB-BL002M",D390="NPC6AUZDA-BL030M",D390="NPC6AUZDB-BL150C",D390="NPC6AUZDB-BL005M",D390="NPC6AUZDB-BL003M",D390="NPC6AUZDB-BL007M",D390="NPC6AUZDB-BL001M"),E390*(F390+0.1),0)</f>
        <v>0</v>
      </c>
      <c r="CG390" s="67">
        <f t="shared" ref="CG390:CG453" si="773">+CG389+CE390-CF390</f>
        <v>6982.9</v>
      </c>
      <c r="CH390" s="66"/>
      <c r="CI390" s="66">
        <f t="shared" si="749"/>
        <v>0</v>
      </c>
      <c r="CJ390" s="67">
        <f t="shared" ref="CJ390:CJ391" si="774">+CJ389+CH390-CI390</f>
        <v>8750</v>
      </c>
      <c r="CK390" s="66"/>
      <c r="CL390" s="68">
        <f t="shared" ref="CL390:CL453" si="775">IF(OR(D390="NPC6AUZDB-GN007M",D390="NPC6AUZDB-GN010M",D390="NPC6AUZDB-GN002M",D390="NPC6AUZDB-GN001M",D390="NPC6AUZDB-GN003M",D390="NPC6AUZDB-GN005M",),E390*(F390+0.1),0)</f>
        <v>0</v>
      </c>
      <c r="CM390" s="79">
        <f t="shared" ref="CM390:CM453" si="776">+CM389+CK390-CL390</f>
        <v>4864</v>
      </c>
      <c r="CN390" s="66"/>
      <c r="CO390" s="68">
        <f t="shared" si="718"/>
        <v>0</v>
      </c>
      <c r="CP390" s="79">
        <f t="shared" ref="CP390:CP453" si="777">+CP389+CN390-CO390</f>
        <v>3955</v>
      </c>
      <c r="CQ390" s="66"/>
      <c r="CR390" s="140">
        <f t="shared" si="719"/>
        <v>0</v>
      </c>
      <c r="CS390" s="79">
        <f t="shared" si="734"/>
        <v>6656</v>
      </c>
      <c r="CT390" s="66"/>
      <c r="CU390" s="68">
        <f t="shared" si="720"/>
        <v>0</v>
      </c>
      <c r="CV390" s="79">
        <f t="shared" ref="CV390:CV453" si="778">+CV389+CT390-CU390</f>
        <v>7769</v>
      </c>
      <c r="CW390" s="66"/>
      <c r="CX390" s="66">
        <f t="shared" si="721"/>
        <v>0</v>
      </c>
      <c r="CY390" s="40">
        <f t="shared" si="710"/>
        <v>6582</v>
      </c>
      <c r="CZ390" s="65"/>
      <c r="DA390" s="66">
        <f t="shared" ref="DA390:DA453" si="779">IF(OR(D390="NPP6AUZDB-BK001M",D390="NPP6AUZDB-WT005M",D390="NPC6AUZDB-WT020C",D390="NPP6AUZDB-WT002M",D390="NPC6AUZDB-GY030C",D390="NPC6AUZDB-WT030C",D390="NPC6AUZDB-BL030C",D390="NPC6AUZDB-YL050C",D390="NPC6AUZDB-WT020C",D390="NPC6AUZDB-BK002M",D390="NPC6AUZDB-GN002M",D390="NPC6AUZDB-OR002M",D390="NPC6AUZDB-RD005M",D390="NPC6AUZDB-RD025C",D390="NPC6AUZDB-BL025C",D390="NPC6AUZDB-YL025C",D390="NPC6AUZDB-WT025C",D390="NPC6AUZDB-GN001M",D390="NPC6AUZDB-GY150C",D390="NPC6AUZDB-YL015M",D390="NPC6AUZDB-GY010M",D390="NPC6AUZDB-GY001M",D390="NPC6AUZDB-GY005M",D390="NPC6AUZDB-YL003M",D390="PC6AUZDB-YL002M",D390="NPC6AUZDB-BL015M",D390="NPC6AUZDB-WT007M",D390="NPC6AUZDB-YL001M",D390="NPC6AUZDB-GY002M",D390="NPC6AUZDB-GN001M",D390="NPC6AUZDB-BL150C",D390="NPC6AUZDB-RD002M",D390="NPC6AUZDB-RD005M",D390="NPC6AUZDB-WT012M",D390="NPC6AUZDB-GY020C",D390="NPC6AUZDB-RD020C",D390="NPC6AUZDB-WT050C",D390="NPC6AUZDB-BL020M",D390="NPC6AUZDB-BL002M",D390="NPC6AUZDB-BL025C",D390="NPC6AUZDB-GN025C",D390="NPC6AUZDB-GY025C",D390="NPC6AUZDB-RD025C",D390="NPC6AUZDB-YL025C",D390="NPC6AUZDA-GY001M",D390="NPC6AUZDA-GY002M",D390="NPC6AUZDA-GY003M",D390="NPC6AUZDB-WT004M",D390="NPC6AUZDB-WT006M",D390="NPC6AUZDB-WT007M",D390="NPC6AUZDB-WT025M",D390="NPC6AUZDB-WT020M",D390="NPC6AUZDB-GN002M",D390="NPC6AUZDB-BL150C",D390="NPC6AUZDB-YL002M",D390="NPC6AUZDB-WT008M",D390="NPC6AUZDB-BL250C",D390="NPC6AUZDB-GN150C",D390="NPC6AUZDB-OR001M",D390="NPC6AUZDB-OR005M",D390="NPC6AUZDB-WT007M",D390="NPC6AUZDA-GY020M",D390="NPC6AUZDB-RD003M",D390="NPC6AUZDB-GN001M",D390="NPC6AUZDB-RD001M",D390="NPC6AUZDB-GN003M",D390="NPC6AUZDB-GY003M",D390="NPC6AUZDB-OR003M",D390="NPC6AUZDB-WT025C",D390="NPC6AUZDB-WT250C",D390="NPC6AUZDB-BK003M",D390="NPC6AUZDB-BK002M",D390="NPC6AUZDB-BK001M",D390="NPC6AUZDB-GN005M",D390="NPC6AUZDB-WT750C",D390="NPC6AUZDB-WT150C",D390="NPC6AUZDB-BL005M",D390="NPC6AUZDB-WT010M",D390="NPC6AUZDB-WT015M",D390="NPC6AUZDB-YL005M",D390="NPC6AUZDB-WT010M",D390="NPC6AUZDB-BL003M",D390="NPC6AUZDB-BL007M",D390="NPC6AUZDB-BL001M",D390="NPC6AUZDB-WT005M",D390="NPC6AUZDB-WT003M",D390="NPC6AUZDB-WT002M",D390="NPC6AUZDB-WT001M",),E390*2,0)</f>
        <v>0</v>
      </c>
      <c r="DB390" s="67">
        <f t="shared" si="722"/>
        <v>83176</v>
      </c>
      <c r="DC390" s="66"/>
      <c r="DD390" s="66">
        <f t="shared" ref="DD390:DD453" si="780">IF(OR(D390="NPP6AUZDB-BK001M",D390="NPP6AUZDB-WT005M",D390="NPP6AUZDB-WT003M",D390="NPP6AUZDB-WT002M",D390="NPC6AUZDB-GY030C",D390="NPC6AUZDB-WT030C",D390="NPC6AUZDB-BL030C",D390="NPC6AUZDB-YL050C",D390="NPC6AUZDB-WT020C",D390="NPC6AUZDB-BK002M",D390="NPC6AUZDB-GN002M",D390="NPC6AUZDB-OR002M",D390="NPC6AUZDB-WT006M",D390="NPC6AUZDB-RD005M",D390="NPC6AUZDB-RD025C",D390="NPC6AUZDB-BL025C",D390="NPC6AUZDB-YL025C",D390="NPC6AUZDB-WT025C",D390="NPC6AUZDB-GY150C",D390="NPC6AUZDB-YL015M",D390="NPC6AUZDB-GY010M",D390="NPC6AUZDB-GY001M",D390="NPC6AUZDB-GY005M",D390="NPC6AUZDB-YL003M",D390="PC6AUZDB-YL002M",D390="NPC6AUZDB-BL015M",D390="NPC6AUZDB-WT007M",D390="NPC6AUZDB-YL001M",D390="NPC6AUZDB-GY002M",D390="NPC6AUZDB-GN001M",D390="NPC6AUZDB-BL150C",D390="NPC6AUZDB-RD002M",D390="NPC6AUZDB-RD005M",D390="NPC6AUZDB-WT012M",D390="NPC6AUZDB-GY020C",D390="NPC6AUZDB-RD020C",D390="NPC6AUZDB-WT050C",D390="NPC6AUZDB-BL020M",D390="NPC6AUZDB-BL002M",D390="NPC6AUZDB-BL025C",D390="NPC6AUZDB-GN025C",D390="NPC6AUZDB-GY025C",D390="NPC6AUZDB-RD025C",D390="NPC6AUZDB-YL025C",D390="NPC6AUZDA-GY001M",D390="NPC6AUZDA-GY002M",D390="NPC6AUZDA-GY003M",D390="NPC6AUZDB-WT004M",D390="NPC6AUZDB-WT006M",D390="NPC6AUZDB-WT007M",D390="NPC6AUZDB-WT025M",D390="NPC6AUZDB-WT020M",D390="NPC6AUZDB-GN002M",D390="NPC6AUZDB-BL150C",D390="NPC6AUZDB-YL002M",D390="NPC6AUZDB-WT008M",D390="NPC6AUZDB-BL250C",D390="NPC6AUZDB-GN150C",D390="NPC6AUZDB-OR001M",D390="NPC6AUZDB-OR005M",D390="NPC6AUZDB-WT007M",D390="NPC6AUZDA-GY020M",D390="NPC6AUZDB-RD003M",D390="NPC6AUZDB-GN001M",D390="NPC6AUZDB-RD001M",D390="NPC6AUZDB-GN003M",D390="NPC6AUZDB-GY003M",D390="NPC6AUZDB-OR003M",D390="NPC6AUZDB-WT025C",D390="NPC6AUZDB-WT250C",D390="NPC6AUZDB-BK003M",D390="NPC6AUZDB-BK002M",D390="NPC6AUZDB-BK001M",D390="NPC6AUZDB-GN005M",D390="NPC6AUZDB-WT750C",D390="NPC6AUZDB-WT150C",D390="NPC6AUZDB-BL005M",D390="NPC6AUZDB-WT015M",D390="NPC6AUZDB-YL005M",D390="NPC6AUZDB-WT010M",D390="NPC6AUZDB-BL003M",D390="NPC6AUZDB-BL007M",D390="NPC6AUZDB-BL001M",D390="NPC6AUZDB-WT005M",D390="NPC6AUZDB-WT003M",D390="NPC6AUZDB-WT002M",D390="NPC6AUZDB-WT001M",),E390*2,0)</f>
        <v>0</v>
      </c>
      <c r="DE390" s="67">
        <f t="shared" si="723"/>
        <v>79947</v>
      </c>
      <c r="DF390" s="66"/>
      <c r="DG390" s="69">
        <f t="shared" si="724"/>
        <v>0</v>
      </c>
      <c r="DH390" s="67">
        <f t="shared" si="742"/>
        <v>119934</v>
      </c>
      <c r="DI390" s="66"/>
      <c r="DJ390" s="66">
        <f t="shared" si="725"/>
        <v>0</v>
      </c>
      <c r="DK390" s="67">
        <f t="shared" ref="DK390:DK453" si="781">+DK389+DI390-DJ390</f>
        <v>993</v>
      </c>
      <c r="DL390" s="210"/>
      <c r="DM390" s="206">
        <f t="shared" si="726"/>
        <v>0</v>
      </c>
      <c r="DN390" s="25">
        <f t="shared" si="750"/>
        <v>0</v>
      </c>
      <c r="DO390" s="5"/>
      <c r="DP390" s="43">
        <f t="shared" si="727"/>
        <v>0</v>
      </c>
      <c r="DQ390" s="27">
        <f t="shared" ref="DQ390:DQ453" si="782">DQ389+DO390-DP390</f>
        <v>7022.5</v>
      </c>
      <c r="DR390" s="5"/>
      <c r="DS390" s="43">
        <f t="shared" si="728"/>
        <v>0</v>
      </c>
      <c r="DT390" s="27">
        <f t="shared" ref="DT390:DT453" si="783">DT389+DR390-DS390</f>
        <v>4846</v>
      </c>
      <c r="DU390" s="5"/>
      <c r="DV390" s="43">
        <f t="shared" si="729"/>
        <v>0</v>
      </c>
      <c r="DW390" s="27">
        <f t="shared" ref="DW390:DW453" si="784">DW389+DU390-DV390</f>
        <v>4835</v>
      </c>
      <c r="DX390" s="5"/>
      <c r="DY390" s="22">
        <f t="shared" si="730"/>
        <v>0</v>
      </c>
      <c r="DZ390" s="25">
        <f t="shared" ref="DZ390:DZ453" si="785">DZ389+DX390-DY390</f>
        <v>523</v>
      </c>
      <c r="EA390" s="22"/>
      <c r="EB390" s="22">
        <f t="shared" si="731"/>
        <v>0</v>
      </c>
      <c r="EC390" s="28">
        <f t="shared" ref="EC390:EC453" si="786">EC389+EA390-EB390</f>
        <v>369</v>
      </c>
      <c r="ED390" s="5"/>
      <c r="EE390" s="43">
        <f t="shared" si="732"/>
        <v>0</v>
      </c>
      <c r="EF390" s="27">
        <f t="shared" ref="EF390:EF453" si="787">EF389+ED390-EE390</f>
        <v>4769</v>
      </c>
      <c r="EG390" s="66"/>
      <c r="EH390" s="66">
        <f t="shared" si="733"/>
        <v>0</v>
      </c>
      <c r="EI390" s="67">
        <f t="shared" ref="EI390:EI453" si="788">+EI389+EG390-EH390</f>
        <v>24057</v>
      </c>
      <c r="EJ390" s="66"/>
      <c r="EK390" s="66">
        <f t="shared" si="694"/>
        <v>0</v>
      </c>
      <c r="EL390" s="67">
        <f t="shared" ref="EL390:EL453" si="789">EL389+EJ390-EK390</f>
        <v>22687</v>
      </c>
      <c r="EM390" s="110">
        <f t="shared" si="695"/>
        <v>153098.21045600003</v>
      </c>
    </row>
    <row r="391" spans="1:143" ht="11.25" customHeight="1" x14ac:dyDescent="0.25">
      <c r="A391" s="169">
        <v>46067</v>
      </c>
      <c r="B391" s="202">
        <v>46074</v>
      </c>
      <c r="C391" s="204">
        <v>8004960346</v>
      </c>
      <c r="D391" s="17" t="s">
        <v>299</v>
      </c>
      <c r="E391" s="18">
        <v>60</v>
      </c>
      <c r="F391" s="19">
        <v>0.15</v>
      </c>
      <c r="G391" s="20">
        <v>191516127999</v>
      </c>
      <c r="H391" s="66"/>
      <c r="I391" s="41">
        <f t="shared" si="743"/>
        <v>0</v>
      </c>
      <c r="J391" s="48">
        <f t="shared" si="711"/>
        <v>145533</v>
      </c>
      <c r="K391" s="66"/>
      <c r="L391" s="41">
        <f t="shared" si="735"/>
        <v>0</v>
      </c>
      <c r="M391" s="48">
        <f t="shared" si="738"/>
        <v>242014</v>
      </c>
      <c r="N391" s="66"/>
      <c r="O391" s="41">
        <f t="shared" si="744"/>
        <v>0</v>
      </c>
      <c r="P391" s="48">
        <f t="shared" si="713"/>
        <v>139143</v>
      </c>
      <c r="Q391" s="66"/>
      <c r="R391" s="66">
        <f t="shared" si="745"/>
        <v>0</v>
      </c>
      <c r="S391" s="67">
        <f t="shared" si="714"/>
        <v>100870</v>
      </c>
      <c r="T391" s="66"/>
      <c r="U391" s="66">
        <f t="shared" si="751"/>
        <v>0</v>
      </c>
      <c r="V391" s="67">
        <f t="shared" si="752"/>
        <v>84216.700000000012</v>
      </c>
      <c r="X391" s="69">
        <f t="shared" si="746"/>
        <v>0</v>
      </c>
      <c r="Y391" s="67">
        <f t="shared" si="715"/>
        <v>8383.2999999999993</v>
      </c>
      <c r="Z391" s="66"/>
      <c r="AA391" s="68">
        <f t="shared" si="670"/>
        <v>0</v>
      </c>
      <c r="AB391" s="67">
        <f t="shared" si="753"/>
        <v>2208.5</v>
      </c>
      <c r="AC391" s="66"/>
      <c r="AD391" s="66">
        <f t="shared" si="671"/>
        <v>0</v>
      </c>
      <c r="AE391" s="67">
        <f t="shared" si="754"/>
        <v>1291.1999999999998</v>
      </c>
      <c r="AF391" s="66"/>
      <c r="AG391" s="78">
        <f t="shared" si="672"/>
        <v>0</v>
      </c>
      <c r="AH391" s="79">
        <f t="shared" si="755"/>
        <v>4900.7999999999993</v>
      </c>
      <c r="AI391" s="66"/>
      <c r="AJ391" s="68">
        <f t="shared" si="673"/>
        <v>0</v>
      </c>
      <c r="AK391" s="67">
        <f t="shared" si="756"/>
        <v>8272.5</v>
      </c>
      <c r="AL391" s="66"/>
      <c r="AM391" s="68">
        <f t="shared" si="674"/>
        <v>0</v>
      </c>
      <c r="AN391" s="67">
        <f t="shared" si="757"/>
        <v>15267.099999999999</v>
      </c>
      <c r="AO391" s="66"/>
      <c r="AP391" s="68">
        <f t="shared" si="747"/>
        <v>0</v>
      </c>
      <c r="AQ391" s="67">
        <f t="shared" ref="AQ391:AQ422" si="790">+AQ390+AO391-AP391</f>
        <v>2892.3999999999996</v>
      </c>
      <c r="AR391" s="66"/>
      <c r="AS391" s="68">
        <f t="shared" si="716"/>
        <v>0</v>
      </c>
      <c r="AT391" s="67">
        <f t="shared" si="758"/>
        <v>3085.6000000000004</v>
      </c>
      <c r="AU391" s="66"/>
      <c r="AV391" s="66">
        <f t="shared" si="759"/>
        <v>0</v>
      </c>
      <c r="AW391" s="42">
        <f t="shared" si="760"/>
        <v>4406.4000000000015</v>
      </c>
      <c r="AX391" s="66"/>
      <c r="AY391" s="66">
        <f t="shared" si="761"/>
        <v>0</v>
      </c>
      <c r="AZ391" s="67">
        <f t="shared" si="748"/>
        <v>1816.8</v>
      </c>
      <c r="BA391" s="66"/>
      <c r="BB391" s="68">
        <f t="shared" si="762"/>
        <v>0</v>
      </c>
      <c r="BC391" s="67">
        <f t="shared" si="763"/>
        <v>2775.8</v>
      </c>
      <c r="BD391" s="66"/>
      <c r="BE391" s="68">
        <f t="shared" si="764"/>
        <v>0</v>
      </c>
      <c r="BF391" s="67">
        <f t="shared" si="765"/>
        <v>81.60000000000035</v>
      </c>
      <c r="BG391" s="66"/>
      <c r="BH391" s="68">
        <f t="shared" si="701"/>
        <v>0</v>
      </c>
      <c r="BI391" s="67">
        <f t="shared" si="736"/>
        <v>604.60000000000218</v>
      </c>
      <c r="BJ391" s="66"/>
      <c r="BK391" s="68">
        <f t="shared" si="717"/>
        <v>16.200000000000003</v>
      </c>
      <c r="BL391" s="67">
        <f t="shared" si="766"/>
        <v>5262.6</v>
      </c>
      <c r="BM391" s="66"/>
      <c r="BN391" s="68">
        <f t="shared" si="767"/>
        <v>0</v>
      </c>
      <c r="BO391" s="67">
        <f t="shared" si="768"/>
        <v>5282.5000000000009</v>
      </c>
      <c r="BP391" s="66"/>
      <c r="BQ391" s="68">
        <f t="shared" si="769"/>
        <v>0</v>
      </c>
      <c r="BR391" s="67">
        <f t="shared" si="770"/>
        <v>11084.099999999993</v>
      </c>
      <c r="BS391" s="66"/>
      <c r="BT391" s="66">
        <f t="shared" si="659"/>
        <v>0</v>
      </c>
      <c r="BU391" s="67">
        <f>BU390+BS391-BT391-120</f>
        <v>44279</v>
      </c>
      <c r="BV391" s="66"/>
      <c r="BW391" s="66">
        <f t="shared" si="660"/>
        <v>0</v>
      </c>
      <c r="BX391" s="67">
        <f>+BX390+BV391-BW391-120</f>
        <v>73243</v>
      </c>
      <c r="BY391" s="66"/>
      <c r="BZ391" s="66">
        <f t="shared" si="662"/>
        <v>0</v>
      </c>
      <c r="CA391" s="67">
        <f>+CA390+BY391-BZ391-120</f>
        <v>38353</v>
      </c>
      <c r="CB391" s="66"/>
      <c r="CC391" s="66">
        <f t="shared" si="771"/>
        <v>0</v>
      </c>
      <c r="CD391" s="67">
        <f t="shared" si="741"/>
        <v>358.24999999999983</v>
      </c>
      <c r="CE391" s="66"/>
      <c r="CF391" s="66">
        <f t="shared" si="772"/>
        <v>0</v>
      </c>
      <c r="CG391" s="67">
        <f t="shared" si="773"/>
        <v>6982.9</v>
      </c>
      <c r="CH391" s="66"/>
      <c r="CI391" s="66">
        <f t="shared" si="749"/>
        <v>0</v>
      </c>
      <c r="CJ391" s="67">
        <f t="shared" si="774"/>
        <v>8750</v>
      </c>
      <c r="CK391" s="66"/>
      <c r="CL391" s="68">
        <f t="shared" si="775"/>
        <v>0</v>
      </c>
      <c r="CM391" s="79">
        <f t="shared" si="776"/>
        <v>4864</v>
      </c>
      <c r="CN391" s="66"/>
      <c r="CO391" s="68">
        <f t="shared" si="718"/>
        <v>0</v>
      </c>
      <c r="CP391" s="79">
        <f t="shared" si="777"/>
        <v>3955</v>
      </c>
      <c r="CQ391" s="66"/>
      <c r="CR391" s="140">
        <f t="shared" si="719"/>
        <v>0</v>
      </c>
      <c r="CS391" s="79">
        <f t="shared" si="734"/>
        <v>6656</v>
      </c>
      <c r="CT391" s="66"/>
      <c r="CU391" s="68">
        <f t="shared" si="720"/>
        <v>0</v>
      </c>
      <c r="CV391" s="79">
        <f t="shared" si="778"/>
        <v>7769</v>
      </c>
      <c r="CW391" s="66"/>
      <c r="CX391" s="66">
        <f t="shared" si="721"/>
        <v>0</v>
      </c>
      <c r="CY391" s="40">
        <f t="shared" si="710"/>
        <v>6582</v>
      </c>
      <c r="CZ391" s="65"/>
      <c r="DA391" s="66">
        <f t="shared" si="779"/>
        <v>0</v>
      </c>
      <c r="DB391" s="67">
        <f t="shared" si="722"/>
        <v>83176</v>
      </c>
      <c r="DC391" s="66"/>
      <c r="DD391" s="66">
        <f t="shared" si="780"/>
        <v>0</v>
      </c>
      <c r="DE391" s="67">
        <f t="shared" si="723"/>
        <v>79947</v>
      </c>
      <c r="DF391" s="66"/>
      <c r="DG391" s="69">
        <f t="shared" si="724"/>
        <v>0</v>
      </c>
      <c r="DH391" s="67">
        <f t="shared" si="742"/>
        <v>119934</v>
      </c>
      <c r="DI391" s="66"/>
      <c r="DJ391" s="66">
        <f t="shared" si="725"/>
        <v>0</v>
      </c>
      <c r="DK391" s="67">
        <f t="shared" si="781"/>
        <v>993</v>
      </c>
      <c r="DM391" s="206">
        <f t="shared" si="726"/>
        <v>0</v>
      </c>
      <c r="DN391" s="25">
        <f t="shared" si="750"/>
        <v>0</v>
      </c>
      <c r="DO391" s="5"/>
      <c r="DP391" s="43">
        <f t="shared" si="727"/>
        <v>0</v>
      </c>
      <c r="DQ391" s="27">
        <f t="shared" si="782"/>
        <v>7022.5</v>
      </c>
      <c r="DR391" s="5"/>
      <c r="DS391" s="43">
        <f t="shared" si="728"/>
        <v>0</v>
      </c>
      <c r="DT391" s="27">
        <f t="shared" si="783"/>
        <v>4846</v>
      </c>
      <c r="DU391" s="5"/>
      <c r="DV391" s="43">
        <f t="shared" si="729"/>
        <v>0</v>
      </c>
      <c r="DW391" s="27">
        <f t="shared" si="784"/>
        <v>4835</v>
      </c>
      <c r="DX391" s="5"/>
      <c r="DY391" s="22">
        <f t="shared" si="730"/>
        <v>0</v>
      </c>
      <c r="DZ391" s="25">
        <f t="shared" si="785"/>
        <v>523</v>
      </c>
      <c r="EA391" s="22"/>
      <c r="EB391" s="22">
        <f t="shared" si="731"/>
        <v>0</v>
      </c>
      <c r="EC391" s="28">
        <f t="shared" si="786"/>
        <v>369</v>
      </c>
      <c r="ED391" s="5"/>
      <c r="EE391" s="43">
        <f t="shared" si="732"/>
        <v>0</v>
      </c>
      <c r="EF391" s="27">
        <f t="shared" si="787"/>
        <v>4769</v>
      </c>
      <c r="EG391" s="66"/>
      <c r="EH391" s="66">
        <f t="shared" si="733"/>
        <v>0</v>
      </c>
      <c r="EI391" s="67">
        <f t="shared" si="788"/>
        <v>24057</v>
      </c>
      <c r="EJ391" s="66"/>
      <c r="EK391" s="66">
        <f t="shared" si="694"/>
        <v>0</v>
      </c>
      <c r="EL391" s="67">
        <f t="shared" si="789"/>
        <v>22687</v>
      </c>
      <c r="EM391" s="110">
        <f t="shared" si="695"/>
        <v>153078.67785600002</v>
      </c>
    </row>
    <row r="392" spans="1:143" ht="11.25" customHeight="1" x14ac:dyDescent="0.25">
      <c r="A392" s="202">
        <v>46067</v>
      </c>
      <c r="B392" s="202">
        <v>46067</v>
      </c>
      <c r="C392" s="203">
        <v>8004960447</v>
      </c>
      <c r="D392" s="111" t="s">
        <v>301</v>
      </c>
      <c r="E392" s="138">
        <v>53</v>
      </c>
      <c r="F392" s="139">
        <v>0.2</v>
      </c>
      <c r="G392" s="85">
        <v>198845174434</v>
      </c>
      <c r="H392" s="66"/>
      <c r="I392" s="41">
        <f t="shared" si="743"/>
        <v>0</v>
      </c>
      <c r="J392" s="48">
        <f t="shared" si="711"/>
        <v>145533</v>
      </c>
      <c r="K392" s="66"/>
      <c r="L392" s="41">
        <f t="shared" si="735"/>
        <v>0</v>
      </c>
      <c r="M392" s="48">
        <f t="shared" si="738"/>
        <v>242014</v>
      </c>
      <c r="N392" s="66"/>
      <c r="O392" s="41">
        <f t="shared" si="744"/>
        <v>0</v>
      </c>
      <c r="P392" s="48">
        <f t="shared" si="713"/>
        <v>139143</v>
      </c>
      <c r="Q392" s="66"/>
      <c r="R392" s="66">
        <f t="shared" si="745"/>
        <v>0</v>
      </c>
      <c r="S392" s="67">
        <f t="shared" si="714"/>
        <v>100870</v>
      </c>
      <c r="T392" s="66"/>
      <c r="U392" s="66">
        <f t="shared" si="751"/>
        <v>0</v>
      </c>
      <c r="V392" s="67">
        <f t="shared" si="752"/>
        <v>84216.700000000012</v>
      </c>
      <c r="X392" s="69">
        <f t="shared" si="746"/>
        <v>0</v>
      </c>
      <c r="Y392" s="67">
        <f t="shared" si="715"/>
        <v>8383.2999999999993</v>
      </c>
      <c r="Z392" s="66"/>
      <c r="AA392" s="68">
        <f t="shared" si="670"/>
        <v>0</v>
      </c>
      <c r="AB392" s="67">
        <f t="shared" si="753"/>
        <v>2208.5</v>
      </c>
      <c r="AC392" s="66"/>
      <c r="AD392" s="66">
        <f t="shared" si="671"/>
        <v>0</v>
      </c>
      <c r="AE392" s="67">
        <f t="shared" si="754"/>
        <v>1291.1999999999998</v>
      </c>
      <c r="AF392" s="66"/>
      <c r="AG392" s="78">
        <f t="shared" si="672"/>
        <v>0</v>
      </c>
      <c r="AH392" s="79">
        <f t="shared" si="755"/>
        <v>4900.7999999999993</v>
      </c>
      <c r="AI392" s="66"/>
      <c r="AJ392" s="68">
        <f t="shared" si="673"/>
        <v>0</v>
      </c>
      <c r="AK392" s="67">
        <f t="shared" si="756"/>
        <v>8272.5</v>
      </c>
      <c r="AL392" s="66"/>
      <c r="AM392" s="68">
        <f t="shared" si="674"/>
        <v>0</v>
      </c>
      <c r="AN392" s="67">
        <f t="shared" si="757"/>
        <v>15267.099999999999</v>
      </c>
      <c r="AO392" s="66"/>
      <c r="AP392" s="68">
        <f t="shared" si="747"/>
        <v>0</v>
      </c>
      <c r="AQ392" s="67">
        <f t="shared" si="790"/>
        <v>2892.3999999999996</v>
      </c>
      <c r="AR392" s="66"/>
      <c r="AS392" s="68">
        <f t="shared" si="716"/>
        <v>0</v>
      </c>
      <c r="AT392" s="67">
        <f t="shared" si="758"/>
        <v>3085.6000000000004</v>
      </c>
      <c r="AU392" s="66"/>
      <c r="AV392" s="66">
        <f t="shared" si="759"/>
        <v>0</v>
      </c>
      <c r="AW392" s="42">
        <f t="shared" si="760"/>
        <v>4406.4000000000015</v>
      </c>
      <c r="AX392" s="66"/>
      <c r="AY392" s="66">
        <f t="shared" si="761"/>
        <v>0</v>
      </c>
      <c r="AZ392" s="67">
        <f t="shared" si="748"/>
        <v>1816.8</v>
      </c>
      <c r="BA392" s="66"/>
      <c r="BB392" s="68">
        <f t="shared" si="762"/>
        <v>0</v>
      </c>
      <c r="BC392" s="67">
        <f t="shared" si="763"/>
        <v>2775.8</v>
      </c>
      <c r="BD392" s="66"/>
      <c r="BE392" s="68">
        <f t="shared" si="764"/>
        <v>0</v>
      </c>
      <c r="BF392" s="67">
        <f t="shared" si="765"/>
        <v>81.60000000000035</v>
      </c>
      <c r="BG392" s="66"/>
      <c r="BH392" s="68">
        <f t="shared" si="701"/>
        <v>0</v>
      </c>
      <c r="BI392" s="67">
        <f t="shared" si="736"/>
        <v>604.60000000000218</v>
      </c>
      <c r="BJ392" s="66"/>
      <c r="BK392" s="68">
        <f t="shared" si="717"/>
        <v>0</v>
      </c>
      <c r="BL392" s="67">
        <f t="shared" si="766"/>
        <v>5262.6</v>
      </c>
      <c r="BM392" s="66"/>
      <c r="BN392" s="68">
        <f t="shared" si="767"/>
        <v>0</v>
      </c>
      <c r="BO392" s="67">
        <f t="shared" si="768"/>
        <v>5282.5000000000009</v>
      </c>
      <c r="BP392" s="66"/>
      <c r="BQ392" s="68">
        <f t="shared" si="769"/>
        <v>0</v>
      </c>
      <c r="BR392" s="67">
        <f t="shared" si="770"/>
        <v>11084.099999999993</v>
      </c>
      <c r="BS392" s="66"/>
      <c r="BT392" s="66">
        <f t="shared" si="659"/>
        <v>0</v>
      </c>
      <c r="BU392" s="67">
        <f t="shared" ref="BU392:BU399" si="791">BU391+BS392-BT392</f>
        <v>44279</v>
      </c>
      <c r="BV392" s="66"/>
      <c r="BW392" s="66">
        <f t="shared" si="660"/>
        <v>0</v>
      </c>
      <c r="BX392" s="67">
        <f>+BX391+BV392-BW392-106</f>
        <v>73137</v>
      </c>
      <c r="BY392" s="66"/>
      <c r="BZ392" s="66">
        <f t="shared" si="662"/>
        <v>0</v>
      </c>
      <c r="CA392" s="67">
        <f t="shared" ref="CA392:CA399" si="792">+CA391+BY392-BZ392</f>
        <v>38353</v>
      </c>
      <c r="CB392" s="66"/>
      <c r="CC392" s="66">
        <f t="shared" si="771"/>
        <v>0</v>
      </c>
      <c r="CD392" s="67">
        <f t="shared" si="741"/>
        <v>358.24999999999983</v>
      </c>
      <c r="CE392" s="66"/>
      <c r="CF392" s="66">
        <f t="shared" si="772"/>
        <v>0</v>
      </c>
      <c r="CG392" s="67">
        <f t="shared" si="773"/>
        <v>6982.9</v>
      </c>
      <c r="CH392" s="66"/>
      <c r="CI392" s="66">
        <f t="shared" si="749"/>
        <v>0</v>
      </c>
      <c r="CJ392" s="67">
        <f>+CJ391+CH392-CI392-16</f>
        <v>8734</v>
      </c>
      <c r="CK392" s="66"/>
      <c r="CL392" s="68">
        <f t="shared" si="775"/>
        <v>0</v>
      </c>
      <c r="CM392" s="79">
        <f t="shared" si="776"/>
        <v>4864</v>
      </c>
      <c r="CN392" s="66"/>
      <c r="CO392" s="68">
        <f t="shared" si="718"/>
        <v>0</v>
      </c>
      <c r="CP392" s="79">
        <f t="shared" si="777"/>
        <v>3955</v>
      </c>
      <c r="CQ392" s="66"/>
      <c r="CR392" s="140">
        <f t="shared" si="719"/>
        <v>0</v>
      </c>
      <c r="CS392" s="79">
        <f t="shared" si="734"/>
        <v>6656</v>
      </c>
      <c r="CT392" s="66"/>
      <c r="CU392" s="68">
        <f t="shared" si="720"/>
        <v>0</v>
      </c>
      <c r="CV392" s="79">
        <f t="shared" si="778"/>
        <v>7769</v>
      </c>
      <c r="CW392" s="66"/>
      <c r="CX392" s="66">
        <f t="shared" si="721"/>
        <v>0</v>
      </c>
      <c r="CY392" s="40">
        <f t="shared" si="710"/>
        <v>6582</v>
      </c>
      <c r="CZ392" s="65"/>
      <c r="DA392" s="66">
        <f t="shared" si="779"/>
        <v>0</v>
      </c>
      <c r="DB392" s="67">
        <f>+DB391+CZ392-DA392-106</f>
        <v>83070</v>
      </c>
      <c r="DC392" s="66"/>
      <c r="DD392" s="66">
        <f t="shared" si="780"/>
        <v>0</v>
      </c>
      <c r="DE392" s="67">
        <f>+DE391+DC392-DD392-106</f>
        <v>79841</v>
      </c>
      <c r="DF392" s="66"/>
      <c r="DG392" s="69">
        <f t="shared" si="724"/>
        <v>0</v>
      </c>
      <c r="DH392" s="67">
        <f t="shared" si="742"/>
        <v>119934</v>
      </c>
      <c r="DI392" s="66"/>
      <c r="DJ392" s="66">
        <f t="shared" si="725"/>
        <v>0</v>
      </c>
      <c r="DK392" s="67">
        <f t="shared" si="781"/>
        <v>993</v>
      </c>
      <c r="DM392" s="206">
        <f t="shared" si="726"/>
        <v>0</v>
      </c>
      <c r="DN392" s="25">
        <f t="shared" si="750"/>
        <v>0</v>
      </c>
      <c r="DO392" s="5"/>
      <c r="DP392" s="43">
        <f t="shared" si="727"/>
        <v>0</v>
      </c>
      <c r="DQ392" s="27">
        <f t="shared" si="782"/>
        <v>7022.5</v>
      </c>
      <c r="DR392" s="5"/>
      <c r="DS392" s="43">
        <f t="shared" si="728"/>
        <v>0</v>
      </c>
      <c r="DT392" s="27">
        <f t="shared" si="783"/>
        <v>4846</v>
      </c>
      <c r="DU392" s="5"/>
      <c r="DV392" s="43">
        <f t="shared" si="729"/>
        <v>0</v>
      </c>
      <c r="DW392" s="27">
        <f t="shared" si="784"/>
        <v>4835</v>
      </c>
      <c r="DX392" s="5"/>
      <c r="DY392" s="22">
        <f t="shared" si="730"/>
        <v>0</v>
      </c>
      <c r="DZ392" s="25">
        <f t="shared" si="785"/>
        <v>523</v>
      </c>
      <c r="EA392" s="22"/>
      <c r="EB392" s="22">
        <f t="shared" si="731"/>
        <v>0</v>
      </c>
      <c r="EC392" s="28">
        <f t="shared" si="786"/>
        <v>369</v>
      </c>
      <c r="ED392" s="5"/>
      <c r="EE392" s="43">
        <f t="shared" si="732"/>
        <v>0</v>
      </c>
      <c r="EF392" s="27">
        <f t="shared" si="787"/>
        <v>4769</v>
      </c>
      <c r="EG392" s="66"/>
      <c r="EH392" s="66">
        <f t="shared" si="733"/>
        <v>0</v>
      </c>
      <c r="EI392" s="67">
        <f t="shared" si="788"/>
        <v>24057</v>
      </c>
      <c r="EJ392" s="66"/>
      <c r="EK392" s="66">
        <f t="shared" si="694"/>
        <v>0</v>
      </c>
      <c r="EL392" s="67">
        <f t="shared" si="789"/>
        <v>22687</v>
      </c>
      <c r="EM392" s="110">
        <f t="shared" si="695"/>
        <v>153021.12513600005</v>
      </c>
    </row>
    <row r="393" spans="1:143" ht="11.25" customHeight="1" x14ac:dyDescent="0.25">
      <c r="A393" s="169">
        <v>46067</v>
      </c>
      <c r="B393" s="202">
        <v>46074</v>
      </c>
      <c r="C393" s="204">
        <v>8004960885</v>
      </c>
      <c r="D393" s="17" t="s">
        <v>38</v>
      </c>
      <c r="E393" s="18">
        <v>30</v>
      </c>
      <c r="F393" s="19">
        <v>5</v>
      </c>
      <c r="G393" s="20">
        <v>191516042025</v>
      </c>
      <c r="H393" s="66"/>
      <c r="I393" s="41">
        <f t="shared" si="743"/>
        <v>0</v>
      </c>
      <c r="J393" s="48">
        <f t="shared" si="711"/>
        <v>145533</v>
      </c>
      <c r="K393" s="66"/>
      <c r="L393" s="41">
        <f t="shared" si="735"/>
        <v>0</v>
      </c>
      <c r="M393" s="48">
        <f t="shared" si="738"/>
        <v>242014</v>
      </c>
      <c r="N393" s="66"/>
      <c r="O393" s="41">
        <f t="shared" si="744"/>
        <v>0</v>
      </c>
      <c r="P393" s="48">
        <f t="shared" si="713"/>
        <v>139143</v>
      </c>
      <c r="Q393" s="66"/>
      <c r="R393" s="66">
        <f t="shared" si="745"/>
        <v>0</v>
      </c>
      <c r="S393" s="67">
        <f t="shared" si="714"/>
        <v>100870</v>
      </c>
      <c r="T393" s="66"/>
      <c r="U393" s="66">
        <f t="shared" si="751"/>
        <v>0</v>
      </c>
      <c r="V393" s="67">
        <f t="shared" si="752"/>
        <v>84216.700000000012</v>
      </c>
      <c r="X393" s="69">
        <f t="shared" si="746"/>
        <v>0</v>
      </c>
      <c r="Y393" s="67">
        <f t="shared" si="715"/>
        <v>8383.2999999999993</v>
      </c>
      <c r="Z393" s="66"/>
      <c r="AA393" s="68">
        <f t="shared" si="670"/>
        <v>0</v>
      </c>
      <c r="AB393" s="67">
        <f t="shared" si="753"/>
        <v>2208.5</v>
      </c>
      <c r="AC393" s="66"/>
      <c r="AD393" s="66">
        <f t="shared" si="671"/>
        <v>0</v>
      </c>
      <c r="AE393" s="67">
        <f t="shared" si="754"/>
        <v>1291.1999999999998</v>
      </c>
      <c r="AF393" s="66"/>
      <c r="AG393" s="78">
        <f t="shared" si="672"/>
        <v>0</v>
      </c>
      <c r="AH393" s="79">
        <f t="shared" si="755"/>
        <v>4900.7999999999993</v>
      </c>
      <c r="AI393" s="66"/>
      <c r="AJ393" s="68">
        <f t="shared" si="673"/>
        <v>0</v>
      </c>
      <c r="AK393" s="67">
        <f t="shared" si="756"/>
        <v>8272.5</v>
      </c>
      <c r="AL393" s="66"/>
      <c r="AM393" s="68">
        <f t="shared" si="674"/>
        <v>0</v>
      </c>
      <c r="AN393" s="67">
        <f t="shared" si="757"/>
        <v>15267.099999999999</v>
      </c>
      <c r="AO393" s="66"/>
      <c r="AP393" s="68">
        <f t="shared" si="747"/>
        <v>0</v>
      </c>
      <c r="AQ393" s="67">
        <f t="shared" si="790"/>
        <v>2892.3999999999996</v>
      </c>
      <c r="AR393" s="66"/>
      <c r="AS393" s="68">
        <f t="shared" si="716"/>
        <v>0</v>
      </c>
      <c r="AT393" s="67">
        <f t="shared" si="758"/>
        <v>3085.6000000000004</v>
      </c>
      <c r="AU393" s="66"/>
      <c r="AV393" s="66">
        <f t="shared" si="759"/>
        <v>0</v>
      </c>
      <c r="AW393" s="42">
        <f t="shared" si="760"/>
        <v>4406.4000000000015</v>
      </c>
      <c r="AX393" s="66"/>
      <c r="AY393" s="66">
        <f t="shared" si="761"/>
        <v>0</v>
      </c>
      <c r="AZ393" s="67">
        <f t="shared" si="748"/>
        <v>1816.8</v>
      </c>
      <c r="BA393" s="66"/>
      <c r="BB393" s="68">
        <f t="shared" si="762"/>
        <v>0</v>
      </c>
      <c r="BC393" s="67">
        <f t="shared" si="763"/>
        <v>2775.8</v>
      </c>
      <c r="BD393" s="66"/>
      <c r="BE393" s="68">
        <f t="shared" si="764"/>
        <v>0</v>
      </c>
      <c r="BF393" s="67">
        <f t="shared" si="765"/>
        <v>81.60000000000035</v>
      </c>
      <c r="BG393" s="66"/>
      <c r="BH393" s="68">
        <f t="shared" si="701"/>
        <v>153.6</v>
      </c>
      <c r="BI393" s="67">
        <f t="shared" si="736"/>
        <v>451.00000000000216</v>
      </c>
      <c r="BJ393" s="66"/>
      <c r="BK393" s="68">
        <f t="shared" si="717"/>
        <v>0</v>
      </c>
      <c r="BL393" s="67">
        <f t="shared" si="766"/>
        <v>5262.6</v>
      </c>
      <c r="BM393" s="66"/>
      <c r="BN393" s="68">
        <f t="shared" si="767"/>
        <v>0</v>
      </c>
      <c r="BO393" s="67">
        <f t="shared" si="768"/>
        <v>5282.5000000000009</v>
      </c>
      <c r="BP393" s="66"/>
      <c r="BQ393" s="68">
        <f t="shared" si="769"/>
        <v>0</v>
      </c>
      <c r="BR393" s="67">
        <f t="shared" si="770"/>
        <v>11084.099999999993</v>
      </c>
      <c r="BS393" s="66"/>
      <c r="BT393" s="66">
        <f t="shared" si="659"/>
        <v>60</v>
      </c>
      <c r="BU393" s="67">
        <f t="shared" si="791"/>
        <v>44219</v>
      </c>
      <c r="BV393" s="66"/>
      <c r="BW393" s="66">
        <f t="shared" si="660"/>
        <v>60</v>
      </c>
      <c r="BX393" s="67">
        <f>+BX392+BV393-BW393</f>
        <v>73077</v>
      </c>
      <c r="BY393" s="66"/>
      <c r="BZ393" s="66">
        <f t="shared" si="662"/>
        <v>60</v>
      </c>
      <c r="CA393" s="67">
        <f t="shared" si="792"/>
        <v>38293</v>
      </c>
      <c r="CB393" s="66"/>
      <c r="CC393" s="66">
        <f t="shared" si="771"/>
        <v>0</v>
      </c>
      <c r="CD393" s="67">
        <f t="shared" si="741"/>
        <v>358.24999999999983</v>
      </c>
      <c r="CE393" s="66"/>
      <c r="CF393" s="66">
        <f t="shared" si="772"/>
        <v>0</v>
      </c>
      <c r="CG393" s="67">
        <f t="shared" si="773"/>
        <v>6982.9</v>
      </c>
      <c r="CH393" s="66"/>
      <c r="CI393" s="66">
        <f t="shared" si="749"/>
        <v>0</v>
      </c>
      <c r="CJ393" s="67">
        <f>+CJ392+CH393-CI393</f>
        <v>8734</v>
      </c>
      <c r="CK393" s="66"/>
      <c r="CL393" s="68">
        <f t="shared" si="775"/>
        <v>0</v>
      </c>
      <c r="CM393" s="79">
        <f t="shared" si="776"/>
        <v>4864</v>
      </c>
      <c r="CN393" s="66"/>
      <c r="CO393" s="68">
        <f t="shared" si="718"/>
        <v>0</v>
      </c>
      <c r="CP393" s="79">
        <f t="shared" si="777"/>
        <v>3955</v>
      </c>
      <c r="CQ393" s="66"/>
      <c r="CR393" s="140">
        <f t="shared" si="719"/>
        <v>0</v>
      </c>
      <c r="CS393" s="79">
        <f t="shared" si="734"/>
        <v>6656</v>
      </c>
      <c r="CT393" s="66"/>
      <c r="CU393" s="68">
        <f t="shared" si="720"/>
        <v>0</v>
      </c>
      <c r="CV393" s="79">
        <f t="shared" si="778"/>
        <v>7769</v>
      </c>
      <c r="CW393" s="66"/>
      <c r="CX393" s="66">
        <f t="shared" si="721"/>
        <v>0</v>
      </c>
      <c r="CY393" s="40">
        <f t="shared" si="710"/>
        <v>6582</v>
      </c>
      <c r="CZ393" s="65"/>
      <c r="DA393" s="66">
        <f t="shared" si="779"/>
        <v>0</v>
      </c>
      <c r="DB393" s="67">
        <f>+DB392+CZ393-DA393</f>
        <v>83070</v>
      </c>
      <c r="DC393" s="66"/>
      <c r="DD393" s="66">
        <f t="shared" si="780"/>
        <v>0</v>
      </c>
      <c r="DE393" s="67">
        <f>+DE392+DC393-DD393</f>
        <v>79841</v>
      </c>
      <c r="DF393" s="66"/>
      <c r="DG393" s="69">
        <f t="shared" si="724"/>
        <v>0</v>
      </c>
      <c r="DH393" s="67">
        <f t="shared" si="742"/>
        <v>119934</v>
      </c>
      <c r="DI393" s="66"/>
      <c r="DJ393" s="66">
        <f t="shared" si="725"/>
        <v>0</v>
      </c>
      <c r="DK393" s="67">
        <f t="shared" si="781"/>
        <v>993</v>
      </c>
      <c r="DM393" s="206">
        <f t="shared" si="726"/>
        <v>0</v>
      </c>
      <c r="DN393" s="25">
        <f t="shared" si="750"/>
        <v>0</v>
      </c>
      <c r="DO393" s="5"/>
      <c r="DP393" s="43">
        <f t="shared" si="727"/>
        <v>0</v>
      </c>
      <c r="DQ393" s="27">
        <f t="shared" si="782"/>
        <v>7022.5</v>
      </c>
      <c r="DR393" s="5"/>
      <c r="DS393" s="43">
        <f t="shared" si="728"/>
        <v>0</v>
      </c>
      <c r="DT393" s="27">
        <f t="shared" si="783"/>
        <v>4846</v>
      </c>
      <c r="DU393" s="5"/>
      <c r="DV393" s="43">
        <f t="shared" si="729"/>
        <v>0</v>
      </c>
      <c r="DW393" s="27">
        <f t="shared" si="784"/>
        <v>4835</v>
      </c>
      <c r="DX393" s="5"/>
      <c r="DY393" s="22">
        <f t="shared" si="730"/>
        <v>0</v>
      </c>
      <c r="DZ393" s="25">
        <f t="shared" si="785"/>
        <v>523</v>
      </c>
      <c r="EA393" s="22"/>
      <c r="EB393" s="22">
        <f t="shared" si="731"/>
        <v>0</v>
      </c>
      <c r="EC393" s="28">
        <f t="shared" si="786"/>
        <v>369</v>
      </c>
      <c r="ED393" s="5"/>
      <c r="EE393" s="43">
        <f t="shared" si="732"/>
        <v>0</v>
      </c>
      <c r="EF393" s="27">
        <f t="shared" si="787"/>
        <v>4769</v>
      </c>
      <c r="EG393" s="66"/>
      <c r="EH393" s="66">
        <f t="shared" si="733"/>
        <v>0</v>
      </c>
      <c r="EI393" s="67">
        <f t="shared" si="788"/>
        <v>24057</v>
      </c>
      <c r="EJ393" s="66"/>
      <c r="EK393" s="66">
        <f t="shared" si="694"/>
        <v>0</v>
      </c>
      <c r="EL393" s="67">
        <f t="shared" si="789"/>
        <v>22687</v>
      </c>
      <c r="EM393" s="110">
        <f t="shared" si="695"/>
        <v>152963.57241600004</v>
      </c>
    </row>
    <row r="394" spans="1:143" ht="11.25" customHeight="1" x14ac:dyDescent="0.25">
      <c r="A394" s="169">
        <v>46067</v>
      </c>
      <c r="B394" s="202">
        <v>46074</v>
      </c>
      <c r="C394" s="204">
        <v>8004961104</v>
      </c>
      <c r="D394" s="17" t="s">
        <v>38</v>
      </c>
      <c r="E394" s="18">
        <v>30</v>
      </c>
      <c r="F394" s="19">
        <v>5</v>
      </c>
      <c r="G394" s="20">
        <v>191516042025</v>
      </c>
      <c r="H394" s="66"/>
      <c r="I394" s="41">
        <f t="shared" si="743"/>
        <v>0</v>
      </c>
      <c r="J394" s="48">
        <f t="shared" si="711"/>
        <v>145533</v>
      </c>
      <c r="K394" s="66"/>
      <c r="L394" s="41">
        <f t="shared" si="735"/>
        <v>0</v>
      </c>
      <c r="M394" s="48">
        <f t="shared" si="738"/>
        <v>242014</v>
      </c>
      <c r="N394" s="66"/>
      <c r="O394" s="41">
        <f t="shared" si="744"/>
        <v>0</v>
      </c>
      <c r="P394" s="48">
        <f t="shared" si="713"/>
        <v>139143</v>
      </c>
      <c r="Q394" s="66"/>
      <c r="R394" s="66">
        <f t="shared" si="745"/>
        <v>0</v>
      </c>
      <c r="S394" s="67">
        <f t="shared" si="714"/>
        <v>100870</v>
      </c>
      <c r="T394" s="66"/>
      <c r="U394" s="66">
        <f t="shared" si="751"/>
        <v>0</v>
      </c>
      <c r="V394" s="67">
        <f t="shared" si="752"/>
        <v>84216.700000000012</v>
      </c>
      <c r="X394" s="69">
        <f t="shared" si="746"/>
        <v>0</v>
      </c>
      <c r="Y394" s="67">
        <f t="shared" si="715"/>
        <v>8383.2999999999993</v>
      </c>
      <c r="Z394" s="66"/>
      <c r="AA394" s="68">
        <f t="shared" si="670"/>
        <v>0</v>
      </c>
      <c r="AB394" s="67">
        <f t="shared" si="753"/>
        <v>2208.5</v>
      </c>
      <c r="AC394" s="66"/>
      <c r="AD394" s="66">
        <f t="shared" si="671"/>
        <v>0</v>
      </c>
      <c r="AE394" s="67">
        <f t="shared" si="754"/>
        <v>1291.1999999999998</v>
      </c>
      <c r="AF394" s="66"/>
      <c r="AG394" s="78">
        <f t="shared" si="672"/>
        <v>0</v>
      </c>
      <c r="AH394" s="79">
        <f t="shared" si="755"/>
        <v>4900.7999999999993</v>
      </c>
      <c r="AI394" s="66"/>
      <c r="AJ394" s="68">
        <f t="shared" si="673"/>
        <v>0</v>
      </c>
      <c r="AK394" s="67">
        <f t="shared" si="756"/>
        <v>8272.5</v>
      </c>
      <c r="AL394" s="66"/>
      <c r="AM394" s="68">
        <f t="shared" si="674"/>
        <v>0</v>
      </c>
      <c r="AN394" s="67">
        <f t="shared" si="757"/>
        <v>15267.099999999999</v>
      </c>
      <c r="AO394" s="66"/>
      <c r="AP394" s="68">
        <f t="shared" si="747"/>
        <v>0</v>
      </c>
      <c r="AQ394" s="67">
        <f t="shared" si="790"/>
        <v>2892.3999999999996</v>
      </c>
      <c r="AR394" s="66"/>
      <c r="AS394" s="68">
        <f t="shared" si="716"/>
        <v>0</v>
      </c>
      <c r="AT394" s="67">
        <f t="shared" si="758"/>
        <v>3085.6000000000004</v>
      </c>
      <c r="AU394" s="66"/>
      <c r="AV394" s="66">
        <f t="shared" si="759"/>
        <v>0</v>
      </c>
      <c r="AW394" s="42">
        <f t="shared" si="760"/>
        <v>4406.4000000000015</v>
      </c>
      <c r="AX394" s="66"/>
      <c r="AY394" s="66">
        <f t="shared" si="761"/>
        <v>0</v>
      </c>
      <c r="AZ394" s="67">
        <f t="shared" si="748"/>
        <v>1816.8</v>
      </c>
      <c r="BA394" s="66"/>
      <c r="BB394" s="68">
        <f t="shared" si="762"/>
        <v>0</v>
      </c>
      <c r="BC394" s="67">
        <f t="shared" si="763"/>
        <v>2775.8</v>
      </c>
      <c r="BD394" s="66"/>
      <c r="BE394" s="68">
        <f t="shared" si="764"/>
        <v>0</v>
      </c>
      <c r="BF394" s="67">
        <f t="shared" si="765"/>
        <v>81.60000000000035</v>
      </c>
      <c r="BG394" s="66"/>
      <c r="BH394" s="68">
        <f t="shared" si="701"/>
        <v>153.6</v>
      </c>
      <c r="BI394" s="67">
        <f t="shared" si="736"/>
        <v>297.40000000000214</v>
      </c>
      <c r="BJ394" s="66"/>
      <c r="BK394" s="68">
        <f t="shared" si="717"/>
        <v>0</v>
      </c>
      <c r="BL394" s="67">
        <f t="shared" si="766"/>
        <v>5262.6</v>
      </c>
      <c r="BM394" s="66"/>
      <c r="BN394" s="68">
        <f t="shared" si="767"/>
        <v>0</v>
      </c>
      <c r="BO394" s="67">
        <f t="shared" si="768"/>
        <v>5282.5000000000009</v>
      </c>
      <c r="BP394" s="66"/>
      <c r="BQ394" s="68">
        <f t="shared" si="769"/>
        <v>0</v>
      </c>
      <c r="BR394" s="67">
        <f t="shared" si="770"/>
        <v>11084.099999999993</v>
      </c>
      <c r="BS394" s="66"/>
      <c r="BT394" s="66">
        <f t="shared" si="659"/>
        <v>60</v>
      </c>
      <c r="BU394" s="67">
        <f t="shared" si="791"/>
        <v>44159</v>
      </c>
      <c r="BV394" s="66"/>
      <c r="BW394" s="66">
        <f t="shared" si="660"/>
        <v>60</v>
      </c>
      <c r="BX394" s="67">
        <f>+BX393+BV394-BW394</f>
        <v>73017</v>
      </c>
      <c r="BY394" s="66"/>
      <c r="BZ394" s="66">
        <f t="shared" si="662"/>
        <v>60</v>
      </c>
      <c r="CA394" s="67">
        <f t="shared" si="792"/>
        <v>38233</v>
      </c>
      <c r="CB394" s="66"/>
      <c r="CC394" s="66">
        <f t="shared" si="771"/>
        <v>0</v>
      </c>
      <c r="CD394" s="67">
        <f t="shared" si="741"/>
        <v>358.24999999999983</v>
      </c>
      <c r="CE394" s="66"/>
      <c r="CF394" s="66">
        <f t="shared" si="772"/>
        <v>0</v>
      </c>
      <c r="CG394" s="67">
        <f t="shared" si="773"/>
        <v>6982.9</v>
      </c>
      <c r="CH394" s="66"/>
      <c r="CI394" s="66">
        <f t="shared" si="749"/>
        <v>0</v>
      </c>
      <c r="CJ394" s="67">
        <f>+CJ393+CH394-CI394</f>
        <v>8734</v>
      </c>
      <c r="CK394" s="66"/>
      <c r="CL394" s="68">
        <f t="shared" si="775"/>
        <v>0</v>
      </c>
      <c r="CM394" s="79">
        <f t="shared" si="776"/>
        <v>4864</v>
      </c>
      <c r="CN394" s="66"/>
      <c r="CO394" s="68">
        <f t="shared" si="718"/>
        <v>0</v>
      </c>
      <c r="CP394" s="79">
        <f t="shared" si="777"/>
        <v>3955</v>
      </c>
      <c r="CQ394" s="66"/>
      <c r="CR394" s="140">
        <f t="shared" si="719"/>
        <v>0</v>
      </c>
      <c r="CS394" s="79">
        <f t="shared" si="734"/>
        <v>6656</v>
      </c>
      <c r="CT394" s="66"/>
      <c r="CU394" s="68">
        <f t="shared" si="720"/>
        <v>0</v>
      </c>
      <c r="CV394" s="79">
        <f t="shared" si="778"/>
        <v>7769</v>
      </c>
      <c r="CW394" s="66"/>
      <c r="CX394" s="66">
        <f t="shared" si="721"/>
        <v>0</v>
      </c>
      <c r="CY394" s="40">
        <f t="shared" si="710"/>
        <v>6582</v>
      </c>
      <c r="CZ394" s="65"/>
      <c r="DA394" s="66">
        <f t="shared" si="779"/>
        <v>0</v>
      </c>
      <c r="DB394" s="67">
        <f>+DB393+CZ394-DA394</f>
        <v>83070</v>
      </c>
      <c r="DC394" s="66"/>
      <c r="DD394" s="66">
        <f t="shared" si="780"/>
        <v>0</v>
      </c>
      <c r="DE394" s="67">
        <f>+DE393+DC394-DD394</f>
        <v>79841</v>
      </c>
      <c r="DF394" s="66"/>
      <c r="DG394" s="69">
        <f t="shared" si="724"/>
        <v>0</v>
      </c>
      <c r="DH394" s="67">
        <f t="shared" si="742"/>
        <v>119934</v>
      </c>
      <c r="DI394" s="66"/>
      <c r="DJ394" s="66">
        <f t="shared" si="725"/>
        <v>0</v>
      </c>
      <c r="DK394" s="67">
        <f t="shared" si="781"/>
        <v>993</v>
      </c>
      <c r="DM394" s="206">
        <f t="shared" si="726"/>
        <v>0</v>
      </c>
      <c r="DN394" s="25">
        <f t="shared" si="750"/>
        <v>0</v>
      </c>
      <c r="DO394" s="5"/>
      <c r="DP394" s="43">
        <f t="shared" si="727"/>
        <v>0</v>
      </c>
      <c r="DQ394" s="27">
        <f t="shared" si="782"/>
        <v>7022.5</v>
      </c>
      <c r="DR394" s="5"/>
      <c r="DS394" s="43">
        <f t="shared" si="728"/>
        <v>0</v>
      </c>
      <c r="DT394" s="27">
        <f t="shared" si="783"/>
        <v>4846</v>
      </c>
      <c r="DU394" s="5"/>
      <c r="DV394" s="43">
        <f t="shared" si="729"/>
        <v>0</v>
      </c>
      <c r="DW394" s="27">
        <f t="shared" si="784"/>
        <v>4835</v>
      </c>
      <c r="DX394" s="5"/>
      <c r="DY394" s="22">
        <f t="shared" si="730"/>
        <v>0</v>
      </c>
      <c r="DZ394" s="25">
        <f t="shared" si="785"/>
        <v>523</v>
      </c>
      <c r="EA394" s="22"/>
      <c r="EB394" s="22">
        <f t="shared" si="731"/>
        <v>0</v>
      </c>
      <c r="EC394" s="28">
        <f t="shared" si="786"/>
        <v>369</v>
      </c>
      <c r="ED394" s="5"/>
      <c r="EE394" s="43">
        <f t="shared" si="732"/>
        <v>0</v>
      </c>
      <c r="EF394" s="27">
        <f t="shared" si="787"/>
        <v>4769</v>
      </c>
      <c r="EG394" s="66"/>
      <c r="EH394" s="66">
        <f t="shared" si="733"/>
        <v>0</v>
      </c>
      <c r="EI394" s="67">
        <f t="shared" si="788"/>
        <v>24057</v>
      </c>
      <c r="EJ394" s="66"/>
      <c r="EK394" s="66">
        <f t="shared" si="694"/>
        <v>0</v>
      </c>
      <c r="EL394" s="67">
        <f t="shared" si="789"/>
        <v>22687</v>
      </c>
      <c r="EM394" s="110">
        <f t="shared" si="695"/>
        <v>151978.97361600003</v>
      </c>
    </row>
    <row r="395" spans="1:143" ht="11.25" customHeight="1" x14ac:dyDescent="0.25">
      <c r="A395" s="169">
        <v>46067</v>
      </c>
      <c r="B395" s="202">
        <v>46067</v>
      </c>
      <c r="C395" s="12">
        <v>8004955179</v>
      </c>
      <c r="D395" s="13" t="s">
        <v>66</v>
      </c>
      <c r="E395" s="14">
        <v>40</v>
      </c>
      <c r="F395" s="15">
        <v>2</v>
      </c>
      <c r="G395" s="16">
        <v>191516031098</v>
      </c>
      <c r="H395" s="66"/>
      <c r="I395" s="41">
        <f t="shared" si="743"/>
        <v>80</v>
      </c>
      <c r="J395" s="48">
        <f t="shared" si="711"/>
        <v>145453</v>
      </c>
      <c r="K395" s="66"/>
      <c r="L395" s="41">
        <f t="shared" si="735"/>
        <v>80</v>
      </c>
      <c r="M395" s="48">
        <f t="shared" si="738"/>
        <v>241934</v>
      </c>
      <c r="N395" s="66"/>
      <c r="O395" s="41">
        <f t="shared" si="744"/>
        <v>80</v>
      </c>
      <c r="P395" s="48">
        <f t="shared" si="713"/>
        <v>139063</v>
      </c>
      <c r="Q395" s="66"/>
      <c r="R395" s="66">
        <f t="shared" si="745"/>
        <v>80</v>
      </c>
      <c r="S395" s="67">
        <f t="shared" si="714"/>
        <v>100790</v>
      </c>
      <c r="T395" s="66"/>
      <c r="U395" s="66">
        <f t="shared" si="751"/>
        <v>0</v>
      </c>
      <c r="V395" s="67">
        <f t="shared" si="752"/>
        <v>84216.700000000012</v>
      </c>
      <c r="X395" s="69">
        <f t="shared" si="746"/>
        <v>0</v>
      </c>
      <c r="Y395" s="67">
        <f t="shared" si="715"/>
        <v>8383.2999999999993</v>
      </c>
      <c r="Z395" s="66"/>
      <c r="AA395" s="68">
        <f t="shared" si="670"/>
        <v>0</v>
      </c>
      <c r="AB395" s="67">
        <f t="shared" si="753"/>
        <v>2208.5</v>
      </c>
      <c r="AC395" s="66"/>
      <c r="AD395" s="66">
        <f t="shared" si="671"/>
        <v>0</v>
      </c>
      <c r="AE395" s="67">
        <f t="shared" si="754"/>
        <v>1291.1999999999998</v>
      </c>
      <c r="AF395" s="66"/>
      <c r="AG395" s="78">
        <f t="shared" si="672"/>
        <v>84</v>
      </c>
      <c r="AH395" s="79">
        <f t="shared" si="755"/>
        <v>4816.7999999999993</v>
      </c>
      <c r="AI395" s="66"/>
      <c r="AJ395" s="68">
        <f t="shared" si="673"/>
        <v>0</v>
      </c>
      <c r="AK395" s="67">
        <f t="shared" si="756"/>
        <v>8272.5</v>
      </c>
      <c r="AL395" s="66"/>
      <c r="AM395" s="68">
        <f t="shared" si="674"/>
        <v>0</v>
      </c>
      <c r="AN395" s="67">
        <f t="shared" si="757"/>
        <v>15267.099999999999</v>
      </c>
      <c r="AO395" s="66"/>
      <c r="AP395" s="68">
        <f t="shared" si="747"/>
        <v>0</v>
      </c>
      <c r="AQ395" s="67">
        <f t="shared" si="790"/>
        <v>2892.3999999999996</v>
      </c>
      <c r="AR395" s="66"/>
      <c r="AS395" s="68">
        <f t="shared" si="716"/>
        <v>0</v>
      </c>
      <c r="AT395" s="67">
        <f t="shared" si="758"/>
        <v>3085.6000000000004</v>
      </c>
      <c r="AU395" s="66"/>
      <c r="AV395" s="66">
        <f t="shared" si="759"/>
        <v>0</v>
      </c>
      <c r="AW395" s="42">
        <f t="shared" si="760"/>
        <v>4406.4000000000015</v>
      </c>
      <c r="AX395" s="66"/>
      <c r="AY395" s="66">
        <f t="shared" si="761"/>
        <v>0</v>
      </c>
      <c r="AZ395" s="67">
        <f t="shared" si="748"/>
        <v>1816.8</v>
      </c>
      <c r="BA395" s="66"/>
      <c r="BB395" s="68">
        <f t="shared" si="762"/>
        <v>0</v>
      </c>
      <c r="BC395" s="67">
        <f t="shared" si="763"/>
        <v>2775.8</v>
      </c>
      <c r="BD395" s="66"/>
      <c r="BE395" s="68">
        <f t="shared" si="764"/>
        <v>0</v>
      </c>
      <c r="BF395" s="67">
        <f t="shared" si="765"/>
        <v>81.60000000000035</v>
      </c>
      <c r="BG395" s="66"/>
      <c r="BH395" s="68">
        <f t="shared" si="701"/>
        <v>0</v>
      </c>
      <c r="BI395" s="67">
        <f t="shared" si="736"/>
        <v>297.40000000000214</v>
      </c>
      <c r="BJ395" s="66"/>
      <c r="BK395" s="68">
        <f t="shared" si="717"/>
        <v>0</v>
      </c>
      <c r="BL395" s="67">
        <f t="shared" si="766"/>
        <v>5262.6</v>
      </c>
      <c r="BM395" s="66"/>
      <c r="BN395" s="68">
        <f t="shared" si="767"/>
        <v>0</v>
      </c>
      <c r="BO395" s="67">
        <f t="shared" si="768"/>
        <v>5282.5000000000009</v>
      </c>
      <c r="BP395" s="66"/>
      <c r="BQ395" s="68">
        <f t="shared" si="769"/>
        <v>0</v>
      </c>
      <c r="BR395" s="67">
        <f t="shared" si="770"/>
        <v>11084.099999999993</v>
      </c>
      <c r="BS395" s="66"/>
      <c r="BT395" s="66">
        <f t="shared" si="659"/>
        <v>0</v>
      </c>
      <c r="BU395" s="67">
        <f t="shared" si="791"/>
        <v>44159</v>
      </c>
      <c r="BV395" s="66"/>
      <c r="BW395" s="66">
        <f t="shared" si="660"/>
        <v>0</v>
      </c>
      <c r="BX395" s="67">
        <f>+BX394+BV395-BW395</f>
        <v>73017</v>
      </c>
      <c r="BY395" s="66"/>
      <c r="BZ395" s="66">
        <f t="shared" si="662"/>
        <v>0</v>
      </c>
      <c r="CA395" s="67">
        <f t="shared" si="792"/>
        <v>38233</v>
      </c>
      <c r="CB395" s="66"/>
      <c r="CC395" s="66">
        <f t="shared" si="771"/>
        <v>0</v>
      </c>
      <c r="CD395" s="67">
        <f t="shared" si="741"/>
        <v>358.24999999999983</v>
      </c>
      <c r="CE395" s="66"/>
      <c r="CF395" s="66">
        <f t="shared" si="772"/>
        <v>0</v>
      </c>
      <c r="CG395" s="67">
        <f t="shared" si="773"/>
        <v>6982.9</v>
      </c>
      <c r="CH395" s="66"/>
      <c r="CI395" s="66">
        <f t="shared" si="749"/>
        <v>0</v>
      </c>
      <c r="CJ395" s="67">
        <f>+CJ394+CH395-CI395</f>
        <v>8734</v>
      </c>
      <c r="CK395" s="66"/>
      <c r="CL395" s="68">
        <f t="shared" si="775"/>
        <v>0</v>
      </c>
      <c r="CM395" s="79">
        <f t="shared" si="776"/>
        <v>4864</v>
      </c>
      <c r="CN395" s="66"/>
      <c r="CO395" s="68">
        <f t="shared" si="718"/>
        <v>0</v>
      </c>
      <c r="CP395" s="79">
        <f t="shared" si="777"/>
        <v>3955</v>
      </c>
      <c r="CQ395" s="66"/>
      <c r="CR395" s="140">
        <f t="shared" si="719"/>
        <v>0</v>
      </c>
      <c r="CS395" s="79">
        <f t="shared" si="734"/>
        <v>6656</v>
      </c>
      <c r="CT395" s="66"/>
      <c r="CU395" s="68">
        <f t="shared" si="720"/>
        <v>0</v>
      </c>
      <c r="CV395" s="79">
        <f t="shared" si="778"/>
        <v>7769</v>
      </c>
      <c r="CW395" s="66"/>
      <c r="CX395" s="66">
        <f t="shared" si="721"/>
        <v>0</v>
      </c>
      <c r="CY395" s="40">
        <f t="shared" si="710"/>
        <v>6582</v>
      </c>
      <c r="CZ395" s="65"/>
      <c r="DA395" s="66">
        <f t="shared" si="779"/>
        <v>0</v>
      </c>
      <c r="DB395" s="67">
        <f>+DB394+CZ395-DA395</f>
        <v>83070</v>
      </c>
      <c r="DC395" s="66"/>
      <c r="DD395" s="66">
        <f t="shared" si="780"/>
        <v>0</v>
      </c>
      <c r="DE395" s="67">
        <f>+DE394+DC395-DD395</f>
        <v>79841</v>
      </c>
      <c r="DF395" s="66"/>
      <c r="DG395" s="69">
        <f t="shared" si="724"/>
        <v>0</v>
      </c>
      <c r="DH395" s="67">
        <f>+DH394+DF395-DG395-26398</f>
        <v>93536</v>
      </c>
      <c r="DI395" s="66"/>
      <c r="DJ395" s="66">
        <f t="shared" si="725"/>
        <v>0</v>
      </c>
      <c r="DK395" s="67">
        <f t="shared" si="781"/>
        <v>993</v>
      </c>
      <c r="DM395" s="206">
        <f t="shared" si="726"/>
        <v>0</v>
      </c>
      <c r="DN395" s="25">
        <f t="shared" si="750"/>
        <v>0</v>
      </c>
      <c r="DO395" s="5"/>
      <c r="DP395" s="43">
        <f t="shared" si="727"/>
        <v>0</v>
      </c>
      <c r="DQ395" s="27">
        <f t="shared" si="782"/>
        <v>7022.5</v>
      </c>
      <c r="DR395" s="5"/>
      <c r="DS395" s="43">
        <f t="shared" si="728"/>
        <v>0</v>
      </c>
      <c r="DT395" s="27">
        <f t="shared" si="783"/>
        <v>4846</v>
      </c>
      <c r="DU395" s="5"/>
      <c r="DV395" s="43">
        <f t="shared" si="729"/>
        <v>0</v>
      </c>
      <c r="DW395" s="27">
        <f t="shared" si="784"/>
        <v>4835</v>
      </c>
      <c r="DX395" s="5"/>
      <c r="DY395" s="22">
        <f t="shared" si="730"/>
        <v>0</v>
      </c>
      <c r="DZ395" s="25">
        <f t="shared" si="785"/>
        <v>523</v>
      </c>
      <c r="EA395" s="22"/>
      <c r="EB395" s="22">
        <f t="shared" si="731"/>
        <v>0</v>
      </c>
      <c r="EC395" s="28">
        <f t="shared" si="786"/>
        <v>369</v>
      </c>
      <c r="ED395" s="5"/>
      <c r="EE395" s="43">
        <f t="shared" si="732"/>
        <v>0</v>
      </c>
      <c r="EF395" s="27">
        <f t="shared" si="787"/>
        <v>4769</v>
      </c>
      <c r="EG395" s="66"/>
      <c r="EH395" s="66">
        <f t="shared" si="733"/>
        <v>0</v>
      </c>
      <c r="EI395" s="67">
        <f t="shared" si="788"/>
        <v>24057</v>
      </c>
      <c r="EJ395" s="66"/>
      <c r="EK395" s="66">
        <f t="shared" si="694"/>
        <v>0</v>
      </c>
      <c r="EL395" s="67">
        <f t="shared" si="789"/>
        <v>22687</v>
      </c>
      <c r="EM395" s="110">
        <f t="shared" si="695"/>
        <v>151390.41105599998</v>
      </c>
    </row>
    <row r="396" spans="1:143" ht="11.25" customHeight="1" x14ac:dyDescent="0.25">
      <c r="A396" s="219">
        <v>46067</v>
      </c>
      <c r="B396" s="447"/>
      <c r="C396" s="220" t="s">
        <v>328</v>
      </c>
      <c r="D396" s="221"/>
      <c r="E396" s="222"/>
      <c r="F396" s="223"/>
      <c r="G396" s="224"/>
      <c r="H396" s="225">
        <v>-5472</v>
      </c>
      <c r="I396" s="226">
        <f t="shared" si="743"/>
        <v>0</v>
      </c>
      <c r="J396" s="227">
        <f t="shared" si="711"/>
        <v>139981</v>
      </c>
      <c r="K396" s="225">
        <v>-1346</v>
      </c>
      <c r="L396" s="226">
        <f t="shared" si="735"/>
        <v>0</v>
      </c>
      <c r="M396" s="227">
        <f t="shared" si="738"/>
        <v>240588</v>
      </c>
      <c r="N396" s="225">
        <v>-472</v>
      </c>
      <c r="O396" s="226">
        <f t="shared" si="744"/>
        <v>0</v>
      </c>
      <c r="P396" s="227">
        <f t="shared" si="713"/>
        <v>138591</v>
      </c>
      <c r="Q396" s="225">
        <v>-2</v>
      </c>
      <c r="R396" s="225">
        <f t="shared" si="745"/>
        <v>0</v>
      </c>
      <c r="S396" s="225">
        <f t="shared" si="714"/>
        <v>100788</v>
      </c>
      <c r="T396" s="225">
        <v>-36</v>
      </c>
      <c r="U396" s="225">
        <f t="shared" si="751"/>
        <v>0</v>
      </c>
      <c r="V396" s="225">
        <f t="shared" si="752"/>
        <v>84180.700000000012</v>
      </c>
      <c r="W396" s="228">
        <v>-6</v>
      </c>
      <c r="X396" s="229">
        <f t="shared" si="746"/>
        <v>0</v>
      </c>
      <c r="Y396" s="225">
        <f t="shared" si="715"/>
        <v>8377.2999999999993</v>
      </c>
      <c r="Z396" s="225">
        <v>-50</v>
      </c>
      <c r="AA396" s="228">
        <f t="shared" si="670"/>
        <v>0</v>
      </c>
      <c r="AB396" s="225">
        <f t="shared" si="753"/>
        <v>2158.5</v>
      </c>
      <c r="AC396" s="225">
        <v>-21</v>
      </c>
      <c r="AD396" s="225">
        <f t="shared" si="671"/>
        <v>0</v>
      </c>
      <c r="AE396" s="225">
        <f t="shared" si="754"/>
        <v>1270.1999999999998</v>
      </c>
      <c r="AF396" s="225">
        <v>-27</v>
      </c>
      <c r="AG396" s="224">
        <f t="shared" si="672"/>
        <v>0</v>
      </c>
      <c r="AH396" s="230">
        <f t="shared" si="755"/>
        <v>4789.7999999999993</v>
      </c>
      <c r="AI396" s="225">
        <v>-3</v>
      </c>
      <c r="AJ396" s="228">
        <f t="shared" si="673"/>
        <v>0</v>
      </c>
      <c r="AK396" s="225">
        <f t="shared" si="756"/>
        <v>8269.5</v>
      </c>
      <c r="AL396" s="225">
        <v>-35</v>
      </c>
      <c r="AM396" s="228">
        <f t="shared" si="674"/>
        <v>0</v>
      </c>
      <c r="AN396" s="225">
        <f t="shared" si="757"/>
        <v>15232.099999999999</v>
      </c>
      <c r="AO396" s="225">
        <v>-86</v>
      </c>
      <c r="AP396" s="228">
        <f t="shared" si="747"/>
        <v>0</v>
      </c>
      <c r="AQ396" s="225">
        <f t="shared" si="790"/>
        <v>2806.3999999999996</v>
      </c>
      <c r="AR396" s="225">
        <v>-10</v>
      </c>
      <c r="AS396" s="228">
        <f t="shared" si="716"/>
        <v>0</v>
      </c>
      <c r="AT396" s="225">
        <f t="shared" si="758"/>
        <v>3075.6000000000004</v>
      </c>
      <c r="AU396" s="225">
        <v>-6</v>
      </c>
      <c r="AV396" s="225">
        <f t="shared" si="759"/>
        <v>0</v>
      </c>
      <c r="AW396" s="231">
        <f t="shared" si="760"/>
        <v>4400.4000000000015</v>
      </c>
      <c r="AX396" s="225">
        <v>-1</v>
      </c>
      <c r="AY396" s="225">
        <f t="shared" si="761"/>
        <v>0</v>
      </c>
      <c r="AZ396" s="225">
        <f t="shared" si="748"/>
        <v>1815.8</v>
      </c>
      <c r="BA396" s="225">
        <v>-1</v>
      </c>
      <c r="BB396" s="228">
        <f t="shared" si="762"/>
        <v>0</v>
      </c>
      <c r="BC396" s="225">
        <f t="shared" si="763"/>
        <v>2774.8</v>
      </c>
      <c r="BD396" s="225">
        <v>-3</v>
      </c>
      <c r="BE396" s="228">
        <f t="shared" si="764"/>
        <v>0</v>
      </c>
      <c r="BF396" s="225">
        <f t="shared" si="765"/>
        <v>78.60000000000035</v>
      </c>
      <c r="BG396" s="225">
        <v>-6</v>
      </c>
      <c r="BH396" s="228">
        <f t="shared" si="701"/>
        <v>0</v>
      </c>
      <c r="BI396" s="225">
        <f t="shared" si="736"/>
        <v>291.40000000000214</v>
      </c>
      <c r="BJ396" s="225">
        <v>-2</v>
      </c>
      <c r="BK396" s="228">
        <f t="shared" si="717"/>
        <v>0</v>
      </c>
      <c r="BL396" s="225">
        <f t="shared" si="766"/>
        <v>5260.6</v>
      </c>
      <c r="BM396" s="225">
        <v>-15</v>
      </c>
      <c r="BN396" s="228">
        <f t="shared" si="767"/>
        <v>0</v>
      </c>
      <c r="BO396" s="225">
        <f t="shared" si="768"/>
        <v>5267.5000000000009</v>
      </c>
      <c r="BP396" s="225">
        <v>-18</v>
      </c>
      <c r="BQ396" s="228">
        <f t="shared" si="769"/>
        <v>0</v>
      </c>
      <c r="BR396" s="225">
        <f t="shared" si="770"/>
        <v>11066.099999999993</v>
      </c>
      <c r="BS396" s="225">
        <v>-793</v>
      </c>
      <c r="BT396" s="225">
        <f t="shared" si="659"/>
        <v>0</v>
      </c>
      <c r="BU396" s="225">
        <f t="shared" si="791"/>
        <v>43366</v>
      </c>
      <c r="BV396" s="225">
        <v>-89</v>
      </c>
      <c r="BW396" s="225">
        <f t="shared" si="660"/>
        <v>0</v>
      </c>
      <c r="BX396" s="225">
        <f>+BX395+BV396-BW396-106</f>
        <v>72822</v>
      </c>
      <c r="BY396" s="225">
        <v>-89</v>
      </c>
      <c r="BZ396" s="225">
        <f t="shared" si="662"/>
        <v>0</v>
      </c>
      <c r="CA396" s="225">
        <f t="shared" si="792"/>
        <v>38144</v>
      </c>
      <c r="CB396" s="225"/>
      <c r="CC396" s="225">
        <f t="shared" si="771"/>
        <v>0</v>
      </c>
      <c r="CD396" s="225">
        <f t="shared" si="741"/>
        <v>358.24999999999983</v>
      </c>
      <c r="CE396" s="225"/>
      <c r="CF396" s="225">
        <f t="shared" si="772"/>
        <v>0</v>
      </c>
      <c r="CG396" s="225">
        <f t="shared" si="773"/>
        <v>6982.9</v>
      </c>
      <c r="CH396" s="225"/>
      <c r="CI396" s="225">
        <f t="shared" si="749"/>
        <v>0</v>
      </c>
      <c r="CJ396" s="225">
        <f>+CJ395+CH396-CI396-19</f>
        <v>8715</v>
      </c>
      <c r="CK396" s="225"/>
      <c r="CL396" s="228">
        <f t="shared" si="775"/>
        <v>0</v>
      </c>
      <c r="CM396" s="230">
        <f t="shared" si="776"/>
        <v>4864</v>
      </c>
      <c r="CN396" s="225"/>
      <c r="CO396" s="228">
        <f t="shared" si="718"/>
        <v>0</v>
      </c>
      <c r="CP396" s="230">
        <f t="shared" si="777"/>
        <v>3955</v>
      </c>
      <c r="CQ396" s="225"/>
      <c r="CR396" s="228">
        <f t="shared" si="719"/>
        <v>0</v>
      </c>
      <c r="CS396" s="230">
        <f t="shared" si="734"/>
        <v>6656</v>
      </c>
      <c r="CT396" s="225"/>
      <c r="CU396" s="228">
        <f t="shared" si="720"/>
        <v>0</v>
      </c>
      <c r="CV396" s="230">
        <f t="shared" si="778"/>
        <v>7769</v>
      </c>
      <c r="CW396" s="225"/>
      <c r="CX396" s="225">
        <f t="shared" si="721"/>
        <v>0</v>
      </c>
      <c r="CY396" s="224">
        <f t="shared" si="710"/>
        <v>6582</v>
      </c>
      <c r="CZ396" s="230"/>
      <c r="DA396" s="225">
        <f t="shared" si="779"/>
        <v>0</v>
      </c>
      <c r="DB396" s="225">
        <f>+DB395+CZ396-DA396-106</f>
        <v>82964</v>
      </c>
      <c r="DC396" s="225"/>
      <c r="DD396" s="225">
        <f t="shared" si="780"/>
        <v>0</v>
      </c>
      <c r="DE396" s="225">
        <f>+DE395+DC396-DD396-106</f>
        <v>79735</v>
      </c>
      <c r="DF396" s="225"/>
      <c r="DG396" s="229">
        <f t="shared" si="724"/>
        <v>0</v>
      </c>
      <c r="DH396" s="225">
        <f t="shared" ref="DH396:DH432" si="793">+DH395+DF396-DG396</f>
        <v>93536</v>
      </c>
      <c r="DI396" s="225"/>
      <c r="DJ396" s="225">
        <f t="shared" si="725"/>
        <v>0</v>
      </c>
      <c r="DK396" s="225">
        <f t="shared" si="781"/>
        <v>993</v>
      </c>
      <c r="DL396" s="232"/>
      <c r="DM396" s="233">
        <f t="shared" si="726"/>
        <v>0</v>
      </c>
      <c r="DN396" s="234">
        <f t="shared" si="750"/>
        <v>0</v>
      </c>
      <c r="DO396" s="235"/>
      <c r="DP396" s="236">
        <f t="shared" si="727"/>
        <v>0</v>
      </c>
      <c r="DQ396" s="237">
        <f t="shared" si="782"/>
        <v>7022.5</v>
      </c>
      <c r="DR396" s="235"/>
      <c r="DS396" s="236">
        <f t="shared" si="728"/>
        <v>0</v>
      </c>
      <c r="DT396" s="237">
        <f t="shared" si="783"/>
        <v>4846</v>
      </c>
      <c r="DU396" s="235"/>
      <c r="DV396" s="236">
        <f t="shared" si="729"/>
        <v>0</v>
      </c>
      <c r="DW396" s="237">
        <f t="shared" si="784"/>
        <v>4835</v>
      </c>
      <c r="DX396" s="235"/>
      <c r="DY396" s="238">
        <f t="shared" si="730"/>
        <v>0</v>
      </c>
      <c r="DZ396" s="234">
        <f t="shared" si="785"/>
        <v>523</v>
      </c>
      <c r="EA396" s="238"/>
      <c r="EB396" s="238">
        <f t="shared" si="731"/>
        <v>0</v>
      </c>
      <c r="EC396" s="239">
        <f t="shared" si="786"/>
        <v>369</v>
      </c>
      <c r="ED396" s="235"/>
      <c r="EE396" s="236">
        <f t="shared" si="732"/>
        <v>0</v>
      </c>
      <c r="EF396" s="237">
        <f t="shared" si="787"/>
        <v>4769</v>
      </c>
      <c r="EG396" s="225"/>
      <c r="EH396" s="225">
        <f t="shared" si="733"/>
        <v>0</v>
      </c>
      <c r="EI396" s="225">
        <f t="shared" si="788"/>
        <v>24057</v>
      </c>
      <c r="EJ396" s="225"/>
      <c r="EK396" s="225">
        <f t="shared" si="694"/>
        <v>0</v>
      </c>
      <c r="EL396" s="225">
        <f t="shared" si="789"/>
        <v>22687</v>
      </c>
      <c r="EM396" s="240">
        <f t="shared" si="695"/>
        <v>150378.44105599998</v>
      </c>
    </row>
    <row r="397" spans="1:143" ht="11.25" customHeight="1" x14ac:dyDescent="0.25">
      <c r="A397" s="170">
        <v>46074</v>
      </c>
      <c r="B397" s="195">
        <v>46060</v>
      </c>
      <c r="C397" s="12">
        <v>8004952465</v>
      </c>
      <c r="D397" s="13" t="s">
        <v>185</v>
      </c>
      <c r="E397" s="14">
        <v>1000</v>
      </c>
      <c r="F397" s="15">
        <v>1</v>
      </c>
      <c r="G397" s="16">
        <v>191516031463</v>
      </c>
      <c r="H397" s="66"/>
      <c r="I397" s="41">
        <f t="shared" si="743"/>
        <v>2000</v>
      </c>
      <c r="J397" s="48">
        <f t="shared" si="711"/>
        <v>137981</v>
      </c>
      <c r="K397" s="66"/>
      <c r="L397" s="41">
        <f t="shared" si="735"/>
        <v>2000</v>
      </c>
      <c r="M397" s="48">
        <f t="shared" si="738"/>
        <v>238588</v>
      </c>
      <c r="N397" s="66"/>
      <c r="O397" s="41">
        <f t="shared" si="744"/>
        <v>2000</v>
      </c>
      <c r="P397" s="48">
        <f t="shared" si="713"/>
        <v>136591</v>
      </c>
      <c r="Q397" s="66"/>
      <c r="R397" s="66">
        <f t="shared" si="745"/>
        <v>2000</v>
      </c>
      <c r="S397" s="67">
        <f t="shared" si="714"/>
        <v>98788</v>
      </c>
      <c r="T397" s="66"/>
      <c r="U397" s="66">
        <f t="shared" si="751"/>
        <v>0</v>
      </c>
      <c r="V397" s="67">
        <f t="shared" si="752"/>
        <v>84180.700000000012</v>
      </c>
      <c r="X397" s="69">
        <f t="shared" si="746"/>
        <v>0</v>
      </c>
      <c r="Y397" s="67">
        <f t="shared" si="715"/>
        <v>8377.2999999999993</v>
      </c>
      <c r="Z397" s="66"/>
      <c r="AA397" s="68">
        <f t="shared" si="670"/>
        <v>0</v>
      </c>
      <c r="AB397" s="67">
        <f t="shared" si="753"/>
        <v>2158.5</v>
      </c>
      <c r="AC397" s="66"/>
      <c r="AD397" s="66">
        <f t="shared" si="671"/>
        <v>0</v>
      </c>
      <c r="AE397" s="67">
        <f t="shared" si="754"/>
        <v>1270.1999999999998</v>
      </c>
      <c r="AF397" s="66"/>
      <c r="AG397" s="78">
        <f t="shared" si="672"/>
        <v>0</v>
      </c>
      <c r="AH397" s="79">
        <f t="shared" si="755"/>
        <v>4789.7999999999993</v>
      </c>
      <c r="AI397" s="66"/>
      <c r="AJ397" s="68">
        <f t="shared" si="673"/>
        <v>0</v>
      </c>
      <c r="AK397" s="67">
        <f t="shared" si="756"/>
        <v>8269.5</v>
      </c>
      <c r="AL397" s="66"/>
      <c r="AM397" s="68">
        <f t="shared" si="674"/>
        <v>1100</v>
      </c>
      <c r="AN397" s="67">
        <f t="shared" si="757"/>
        <v>14132.099999999999</v>
      </c>
      <c r="AO397" s="66"/>
      <c r="AP397" s="68">
        <f t="shared" si="747"/>
        <v>0</v>
      </c>
      <c r="AQ397" s="67">
        <f t="shared" si="790"/>
        <v>2806.3999999999996</v>
      </c>
      <c r="AR397" s="66"/>
      <c r="AS397" s="68">
        <f t="shared" si="716"/>
        <v>0</v>
      </c>
      <c r="AT397" s="67">
        <f t="shared" si="758"/>
        <v>3075.6000000000004</v>
      </c>
      <c r="AU397" s="66"/>
      <c r="AV397" s="66">
        <f t="shared" si="759"/>
        <v>0</v>
      </c>
      <c r="AW397" s="42">
        <f t="shared" si="760"/>
        <v>4400.4000000000015</v>
      </c>
      <c r="AX397" s="66"/>
      <c r="AY397" s="66">
        <f t="shared" si="761"/>
        <v>0</v>
      </c>
      <c r="AZ397" s="67">
        <f t="shared" si="748"/>
        <v>1815.8</v>
      </c>
      <c r="BA397" s="66"/>
      <c r="BB397" s="68">
        <f t="shared" si="762"/>
        <v>0</v>
      </c>
      <c r="BC397" s="67">
        <f t="shared" si="763"/>
        <v>2774.8</v>
      </c>
      <c r="BD397" s="66"/>
      <c r="BE397" s="68">
        <f t="shared" si="764"/>
        <v>0</v>
      </c>
      <c r="BF397" s="67">
        <f t="shared" si="765"/>
        <v>78.60000000000035</v>
      </c>
      <c r="BG397" s="66"/>
      <c r="BH397" s="68">
        <f t="shared" si="701"/>
        <v>0</v>
      </c>
      <c r="BI397" s="67">
        <f t="shared" si="736"/>
        <v>291.40000000000214</v>
      </c>
      <c r="BJ397" s="66"/>
      <c r="BK397" s="68">
        <f t="shared" si="717"/>
        <v>0</v>
      </c>
      <c r="BL397" s="67">
        <f t="shared" si="766"/>
        <v>5260.6</v>
      </c>
      <c r="BM397" s="66"/>
      <c r="BN397" s="68">
        <f t="shared" si="767"/>
        <v>0</v>
      </c>
      <c r="BO397" s="67">
        <f t="shared" si="768"/>
        <v>5267.5000000000009</v>
      </c>
      <c r="BP397" s="66"/>
      <c r="BQ397" s="68">
        <f t="shared" si="769"/>
        <v>0</v>
      </c>
      <c r="BR397" s="67">
        <f t="shared" si="770"/>
        <v>11066.099999999993</v>
      </c>
      <c r="BS397" s="66"/>
      <c r="BT397" s="66">
        <f t="shared" si="659"/>
        <v>0</v>
      </c>
      <c r="BU397" s="67">
        <f t="shared" si="791"/>
        <v>43366</v>
      </c>
      <c r="BV397" s="66"/>
      <c r="BW397" s="66">
        <f t="shared" si="660"/>
        <v>0</v>
      </c>
      <c r="BX397" s="67">
        <f>+BX396+BV397-BW397</f>
        <v>72822</v>
      </c>
      <c r="BY397" s="66"/>
      <c r="BZ397" s="66">
        <f t="shared" si="662"/>
        <v>0</v>
      </c>
      <c r="CA397" s="67">
        <f t="shared" si="792"/>
        <v>38144</v>
      </c>
      <c r="CB397" s="66"/>
      <c r="CC397" s="66">
        <f t="shared" si="771"/>
        <v>0</v>
      </c>
      <c r="CD397" s="67">
        <f t="shared" si="741"/>
        <v>358.24999999999983</v>
      </c>
      <c r="CE397" s="66"/>
      <c r="CF397" s="66">
        <f t="shared" si="772"/>
        <v>0</v>
      </c>
      <c r="CG397" s="67">
        <f t="shared" si="773"/>
        <v>6982.9</v>
      </c>
      <c r="CH397" s="66"/>
      <c r="CI397" s="66">
        <f t="shared" si="749"/>
        <v>0</v>
      </c>
      <c r="CJ397" s="67">
        <f t="shared" ref="CJ397:CJ460" si="794">+CJ396+CH397-CI397</f>
        <v>8715</v>
      </c>
      <c r="CK397" s="66"/>
      <c r="CL397" s="68">
        <f t="shared" si="775"/>
        <v>0</v>
      </c>
      <c r="CM397" s="79">
        <f t="shared" si="776"/>
        <v>4864</v>
      </c>
      <c r="CN397" s="66"/>
      <c r="CO397" s="68">
        <f t="shared" si="718"/>
        <v>0</v>
      </c>
      <c r="CP397" s="79">
        <f t="shared" si="777"/>
        <v>3955</v>
      </c>
      <c r="CQ397" s="66"/>
      <c r="CR397" s="140">
        <f t="shared" si="719"/>
        <v>0</v>
      </c>
      <c r="CS397" s="79">
        <f t="shared" si="734"/>
        <v>6656</v>
      </c>
      <c r="CT397" s="66"/>
      <c r="CU397" s="68">
        <f t="shared" si="720"/>
        <v>0</v>
      </c>
      <c r="CV397" s="79">
        <f t="shared" si="778"/>
        <v>7769</v>
      </c>
      <c r="CW397" s="66"/>
      <c r="CX397" s="66">
        <f t="shared" si="721"/>
        <v>0</v>
      </c>
      <c r="CY397" s="40">
        <f t="shared" si="710"/>
        <v>6582</v>
      </c>
      <c r="CZ397" s="65"/>
      <c r="DA397" s="66">
        <f t="shared" si="779"/>
        <v>0</v>
      </c>
      <c r="DB397" s="67">
        <f t="shared" ref="DB397:DB460" si="795">+DB396+CZ397-DA397</f>
        <v>82964</v>
      </c>
      <c r="DC397" s="66"/>
      <c r="DD397" s="66">
        <f t="shared" si="780"/>
        <v>0</v>
      </c>
      <c r="DE397" s="67">
        <f t="shared" ref="DE397:DE460" si="796">+DE396+DC397-DD397</f>
        <v>79735</v>
      </c>
      <c r="DF397" s="66"/>
      <c r="DG397" s="69">
        <f t="shared" si="724"/>
        <v>0</v>
      </c>
      <c r="DH397" s="67">
        <f t="shared" si="793"/>
        <v>93536</v>
      </c>
      <c r="DI397" s="66"/>
      <c r="DJ397" s="66">
        <f t="shared" si="725"/>
        <v>0</v>
      </c>
      <c r="DK397" s="67">
        <f t="shared" si="781"/>
        <v>993</v>
      </c>
      <c r="DM397" s="206">
        <f t="shared" si="726"/>
        <v>0</v>
      </c>
      <c r="DN397" s="25">
        <f t="shared" si="750"/>
        <v>0</v>
      </c>
      <c r="DO397" s="5"/>
      <c r="DP397" s="43">
        <f t="shared" si="727"/>
        <v>0</v>
      </c>
      <c r="DQ397" s="27">
        <f t="shared" si="782"/>
        <v>7022.5</v>
      </c>
      <c r="DR397" s="5"/>
      <c r="DS397" s="43">
        <f t="shared" si="728"/>
        <v>0</v>
      </c>
      <c r="DT397" s="27">
        <f t="shared" si="783"/>
        <v>4846</v>
      </c>
      <c r="DU397" s="5"/>
      <c r="DV397" s="43">
        <f t="shared" si="729"/>
        <v>0</v>
      </c>
      <c r="DW397" s="27">
        <f t="shared" si="784"/>
        <v>4835</v>
      </c>
      <c r="DX397" s="5"/>
      <c r="DY397" s="22">
        <f t="shared" si="730"/>
        <v>0</v>
      </c>
      <c r="DZ397" s="25">
        <f t="shared" si="785"/>
        <v>523</v>
      </c>
      <c r="EA397" s="22"/>
      <c r="EB397" s="22">
        <f t="shared" si="731"/>
        <v>0</v>
      </c>
      <c r="EC397" s="28">
        <f t="shared" si="786"/>
        <v>369</v>
      </c>
      <c r="ED397" s="5"/>
      <c r="EE397" s="43">
        <f t="shared" si="732"/>
        <v>0</v>
      </c>
      <c r="EF397" s="27">
        <f t="shared" si="787"/>
        <v>4769</v>
      </c>
      <c r="EG397" s="66"/>
      <c r="EH397" s="66">
        <f t="shared" si="733"/>
        <v>0</v>
      </c>
      <c r="EI397" s="67">
        <f t="shared" si="788"/>
        <v>24057</v>
      </c>
      <c r="EJ397" s="66"/>
      <c r="EK397" s="66">
        <f t="shared" si="694"/>
        <v>0</v>
      </c>
      <c r="EL397" s="67">
        <f t="shared" si="789"/>
        <v>22687</v>
      </c>
      <c r="EM397" s="110">
        <f t="shared" si="695"/>
        <v>139606.98105599996</v>
      </c>
    </row>
    <row r="398" spans="1:143" s="241" customFormat="1" ht="11.25" customHeight="1" x14ac:dyDescent="0.25">
      <c r="A398" s="151">
        <v>46074</v>
      </c>
      <c r="B398" s="195">
        <v>46067</v>
      </c>
      <c r="C398" s="12">
        <v>8004944578</v>
      </c>
      <c r="D398" s="13" t="s">
        <v>213</v>
      </c>
      <c r="E398" s="14">
        <v>7000</v>
      </c>
      <c r="F398" s="15">
        <v>3</v>
      </c>
      <c r="G398" s="16">
        <v>191516031265</v>
      </c>
      <c r="H398" s="66"/>
      <c r="I398" s="41">
        <f t="shared" si="743"/>
        <v>14000</v>
      </c>
      <c r="J398" s="48">
        <f t="shared" si="711"/>
        <v>123981</v>
      </c>
      <c r="K398" s="66"/>
      <c r="L398" s="41">
        <f t="shared" si="735"/>
        <v>14000</v>
      </c>
      <c r="M398" s="48">
        <f t="shared" si="738"/>
        <v>224588</v>
      </c>
      <c r="N398" s="66"/>
      <c r="O398" s="41">
        <f t="shared" si="744"/>
        <v>14000</v>
      </c>
      <c r="P398" s="48">
        <f t="shared" si="713"/>
        <v>122591</v>
      </c>
      <c r="Q398" s="66"/>
      <c r="R398" s="66">
        <f t="shared" si="745"/>
        <v>14000</v>
      </c>
      <c r="S398" s="67">
        <f t="shared" si="714"/>
        <v>84788</v>
      </c>
      <c r="T398" s="66"/>
      <c r="U398" s="66">
        <f t="shared" si="751"/>
        <v>21700</v>
      </c>
      <c r="V398" s="67">
        <f t="shared" si="752"/>
        <v>62480.700000000012</v>
      </c>
      <c r="W398" s="136"/>
      <c r="X398" s="69">
        <f t="shared" si="746"/>
        <v>0</v>
      </c>
      <c r="Y398" s="67">
        <f t="shared" si="715"/>
        <v>8377.2999999999993</v>
      </c>
      <c r="Z398" s="66"/>
      <c r="AA398" s="68">
        <f t="shared" si="670"/>
        <v>0</v>
      </c>
      <c r="AB398" s="67">
        <f t="shared" si="753"/>
        <v>2158.5</v>
      </c>
      <c r="AC398" s="66"/>
      <c r="AD398" s="66">
        <f t="shared" si="671"/>
        <v>0</v>
      </c>
      <c r="AE398" s="67">
        <f t="shared" si="754"/>
        <v>1270.1999999999998</v>
      </c>
      <c r="AF398" s="66"/>
      <c r="AG398" s="78">
        <f t="shared" si="672"/>
        <v>0</v>
      </c>
      <c r="AH398" s="79">
        <f t="shared" si="755"/>
        <v>4789.7999999999993</v>
      </c>
      <c r="AI398" s="66"/>
      <c r="AJ398" s="68">
        <f t="shared" si="673"/>
        <v>0</v>
      </c>
      <c r="AK398" s="67">
        <f t="shared" si="756"/>
        <v>8269.5</v>
      </c>
      <c r="AL398" s="66"/>
      <c r="AM398" s="68">
        <f t="shared" si="674"/>
        <v>0</v>
      </c>
      <c r="AN398" s="67">
        <f t="shared" si="757"/>
        <v>14132.099999999999</v>
      </c>
      <c r="AO398" s="66"/>
      <c r="AP398" s="68">
        <f t="shared" si="747"/>
        <v>0</v>
      </c>
      <c r="AQ398" s="67">
        <f t="shared" si="790"/>
        <v>2806.3999999999996</v>
      </c>
      <c r="AR398" s="66"/>
      <c r="AS398" s="68">
        <f t="shared" si="716"/>
        <v>0</v>
      </c>
      <c r="AT398" s="67">
        <f t="shared" si="758"/>
        <v>3075.6000000000004</v>
      </c>
      <c r="AU398" s="66"/>
      <c r="AV398" s="66">
        <f t="shared" si="759"/>
        <v>0</v>
      </c>
      <c r="AW398" s="42">
        <f t="shared" si="760"/>
        <v>4400.4000000000015</v>
      </c>
      <c r="AX398" s="66"/>
      <c r="AY398" s="66">
        <f t="shared" si="761"/>
        <v>0</v>
      </c>
      <c r="AZ398" s="67">
        <f t="shared" si="748"/>
        <v>1815.8</v>
      </c>
      <c r="BA398" s="66"/>
      <c r="BB398" s="68">
        <f t="shared" si="762"/>
        <v>0</v>
      </c>
      <c r="BC398" s="67">
        <f t="shared" si="763"/>
        <v>2774.8</v>
      </c>
      <c r="BD398" s="66"/>
      <c r="BE398" s="68">
        <f t="shared" si="764"/>
        <v>0</v>
      </c>
      <c r="BF398" s="67">
        <f t="shared" si="765"/>
        <v>78.60000000000035</v>
      </c>
      <c r="BG398" s="66"/>
      <c r="BH398" s="68">
        <f t="shared" si="701"/>
        <v>0</v>
      </c>
      <c r="BI398" s="67">
        <f t="shared" si="736"/>
        <v>291.40000000000214</v>
      </c>
      <c r="BJ398" s="66"/>
      <c r="BK398" s="68">
        <f t="shared" si="717"/>
        <v>0</v>
      </c>
      <c r="BL398" s="67">
        <f t="shared" si="766"/>
        <v>5260.6</v>
      </c>
      <c r="BM398" s="66"/>
      <c r="BN398" s="68">
        <f t="shared" si="767"/>
        <v>0</v>
      </c>
      <c r="BO398" s="67">
        <f t="shared" si="768"/>
        <v>5267.5000000000009</v>
      </c>
      <c r="BP398" s="66"/>
      <c r="BQ398" s="68">
        <f t="shared" si="769"/>
        <v>0</v>
      </c>
      <c r="BR398" s="67">
        <f t="shared" si="770"/>
        <v>11066.099999999993</v>
      </c>
      <c r="BS398" s="66"/>
      <c r="BT398" s="66">
        <f t="shared" ref="BT398:BT461" si="797">IF(OR(D398="NPC06UZDB-YL020M",D398="NPC06UZDB-WT020C",D398="CO155E2-0ZC750",D398="CO155E2-09M008",D398="NPC06UZDB-BL011M",D398="NPC06UZDB-OR008M",D398="NPC06UZDB-WT450C",D398="NPC06UZDB-GN015M",D398="NPC06UZDB-RD015M",D398="NPC06UZDB-YL004M",D398="CO155E2-07C150",D398="NPC06UZDB-WT015C",D398="NPC06UZDB-GY350C",D398="NPC06UZDB-OR350C",D398="NPC06UZDB-YL003M",D398="CO155E2-0MC150 ",D398="NPC06UZDB-GY030M",D398="NPC06UZDB-YL250C",D398="CO155E2-09C050",D398="CO155E2-08C150",D398="NPC06UZDB-GN250C",D398="NPC06UZDB-BL250C",D398="NPC06UZDB-WT004M",D398="NPC06UZDB-RD150C",D398="NPC06UZDB-RD150C",D398="NPC06UZDB-BL009M",D398="NPC06UZDB-GY020C",D398="NPC06UZDB-GN020C",D398="NPC06UZDB-RD020C",D398="NPC06UZDB-YL020C",D398="NPC06UZDB-GY030M",D398="CO155E2-0MC250",D398="CO155E2-0MC150",D398="NPC06UZDB-BL020C",D398="NPC06UZDB-OR150C",D398="NPC06UZDB-BL012M",D398="NPC06UZDB-BK350C",D398="NPC06UZDB-GN350C",D398="NPC06UZDB-GN450C",D398="NPC06UZDB-GY350C",D398="NPC06UZDB-OR350C",D398="NPC06UZDB-YL350C",D398="CO155E2-0CM007",D398="NPC06UZDB-GN007M",D398="NPC06UZDB-GY150C",D398="NPC06UZDB-OR007M",D398="NPC06UZDB-BL015C",D398="NPC06UZDB-BL030C",D398="NPC06UZDB-BL013M",D398="NPC06UZDB-WT016M",D398="NPC06UZDB-WT025M",D398="CO155E2-0ZC050",D398="CO155E2-0ZC250",D398="CO155E2-0ZM009",D398="CO155E2-0ZM008",D398="CO155E2-0ZM006",D398="CO155E2-0ZM012",D398="NPC06UZDB-BK016M",D398="NPC06UZDB-BK011M",D398="NPC06UZDB-GY250C",D398="NPC06UZDB-GY007M",D398="CO155E2-07M015",D398="CO155E2-0ZM004",D398="CO155E2-09M004",D398="CO155E2-0CC050",D398="CO155E2-09M015",D398="CO155E2-0ZC150",D398="CO155E2-01M007",D398="CO155E2-07M010",D398="NPC06UZDB-YL050C",D398="NPC06UZDB-OR007M",D398="NPC06UZDB-GN050C",D398="NPC06UZDB-WT012M",D398="NPC06UZDB-GY006M",D398="NPC06UZDB-GY008M",D398="CO155E2-0ZM015",D398="NPC06UZDB-RD050C",D398="NPC06UZDB-RD150C",D398="NPC06UZDB-WT009M",D398="CO155E2-01M004",D398="NPC06UZDB-OR015M",D398="NPC06UZDB-GN750C",D398="NPC06UZDB-WT750C",D398="CO155E2-0MM010",D398="CO155E2-07M005",D398="CO155E2-07M007",D398="NPC06UZDB-BK750C",D398="CO155E2-07C050",D398="CO155E2-01M007",D398="CO155E2-0MC050",D398="NPC06UZDB-BK010M",D398="NPC06UZDB-BK150C",D398="NPC06UZDB-BK250C",D398="NPC06UZDB-RD750C",D398="NPC06UZDB-WT030M",D398="CO155E2-01C050",D398="CO155E2-08C750",D398="NPC06UZDB-WT050M",D398="NPC06UZDB-GY050C",D398="CO155E2-0ZM010",D398="NPC06UZDB-BK007M",D398="CO155E2-0CC250",D398="CO155E2-01C250",D398="NPC06UZDB-WT007M",D398="CO155E2-06C150",D398="NPC06UZDB-WT025M",D398="NPC06UZDB-WT025C",D398="NPC06UZDB-GY750C",D398="NPC06UZDB-WT250C",D398="CO155E2-09M010",D398="CO155E2-06M001",D398="CO155E2-0ZM005",D398="NPC06UZDB-YL010M",D398="NPC06UZDB-GN150C",D398="NPC06UZDB-RD005M",D398="NPC06UZDB-GY007M",D398="NPC06UZDB-GY020M",D398="NPC06UZDB-YL005M",D398="NPC06UZDB-YL007M",D398="NPC06UZDB-YL150C",D398="NPC06UZDB-OR750C",D398="CO155E2-0ZC150",D398="CO155E2-0ZM015",D398="NPC06UZDB-OR020M",D398="CO155E2-09M015",D398="CO155E2-0MM015",D398="CO155E2-01C150",D398="CO155E2-01C250",D398="CO155E2-01M015",D398="CO155E2-07C150",D398="CO155E2-08C250",D398="CO155E2-09C150",D398="CO155E2-0CC150",D398="CO155E2-0CM015",D398="CO155E2-01M003",D398="CO155E2-01M005",D398="NPC06UZDB-GN020M",D398="CO155E2-09M005",D398="NPC06UZDB-BK005M",D398="NPC06UZDB-BL020M",D398="NPC06UZDB-RD010M",D398="NPC06UZDB-RD020M",D398="CO155E2-08M015",D398="CO155E2-08C150",D398="CO155E2-01M001",D398="CO155E2-01M002",D398="CO155E2-06M003",D398="CO155E2-07M001",D398="CO155E2-09M003",D398="CO155E2-09M001",D398="CO155E2-09M007",D398="CO155E2-0ZM003",D398="CO155E2-0MM003",D398="CO155E2-0MM005",D398="CO155E2-0MM007",D398="CO155E2-0ZM007",D398="CO155E2-01M010",D398="NPC06UZDB-WT150C",D398="NPC06UZDB-WT050C",D398="NPC06UZDB-BL002M",D398="CO155E2-0CM010",D398="CO155E2-08F008",D398="CO155E2-08F005",D398="CO155E2-08C050",D398="NPC06UZDB-BL750C",D398="CO155E2-07M003",D398="NPC06UZDB-BL150C",D398="NPC06UZDB-BL020M",D398="NPC06UZDB-BL050C",D398="NPC06UZDB-BL008M",D398="NPC06UZDB-BL006M",D398="NPC06UZDB-GY450C",D398="NPC06UZDB-GY015M",D398="NPC06UZDB-GY150C",D398="NPC06UZDB-BL010M",D398="NPC06UZDB-GN010M",D398="NPC06UZDB-BK050C",D398="NPC06UZDB-GN125C",D398="NPC06UZDB-GN012M",D398="NPC06UZDB-BK001M",D398="NPC06UZDB-BL007M",D398="NPC06UZDB-GY450C",D398="NPC06UZDB-OR050C",D398="CO155E2-0MM001",D398="CO155E2-06M002",D398="CO155E2-0MM002",D398="NPC06UZDB-GN001M",D398="NPC06UZDB-GN002M",D398="NPC06UZDB-GN003M",D398="NPC06UZDB-GN004M",D398="NPC06UZDB-GN005M",D398="NPC06UZDB-GN006M",D398="NPC06UZDB-WT050C",D398="NPC06UZDB-OR001M",D398="NPC06UZDB-OR002M",D398="NPC06UZDB-OR003M",D398="NPC06UZDB-OR004M",D398="NPC06UZDB-OR005M",D398="NPC06UZDB-OR006M",D398="NPC06UZDB-OR010M",D398="CO155E2-07M002",D398="NPC06UZDB-RD001M",D398="NPC06UZDB-RD002M",D398="NPC06UZDB-RD002M",D398="NPC06UZDB-RD003M",D398="NPC06UZDB-RD004M",D398="CO155E2-0ZM001",D398="CO155E2-0ZM002",D398="NPC06UZDB-BK002M",D398="NPC06UZDB-BK003M",D398="NPC06UZDB-BL001M",D398="NPC06UZDB-BL002M",D398="NPC06UZDB-BL003M",D398="NPC06UZDB-BL004M",D398="NPC06UZDB-BL005M",D398="NPC06UZDB-BL015M",D398="NPC06UZDB-GY010M",D398="NPC06UZDB-GY001M",D398="NPC06UZDB-GY002M",D398="NPC06UZDB-GY003M",D398="NPC06UZDB-GY004M",D398="NPC06UZDB-GY005M",D398="NPC06UZDB-YL001M",D398="NPC06UZDB-YL002M",D398="NPC06UZDB-YL003M",D398="CO155E2-0CM001",D398="CO155E2-0CM002",D398="CO155E2-0CM003",D398="CO155E2-0CM004",D398="CO155E2-0CM005",D398="CO155E2-08M001",D398="CO155E2-08M002",D398="CO155E2-08M003",D398="CO155E2-08M004",D398="CO155E2-08M005",D398="CO155E2-08M006",D398="CO155E2-08M007",D398="CO155E2-08M008",D398="CO155E2-08M009",D398="CO155E2-08M010",D398="CO155E2-08M020",D398="CO155E2-0ZM001",D398="CO155E2-0ZM002",D398="CO155E2-09M002",D398="NPC06UZDB-WT001M",D398="NPC06UZDB-WT002M",D398="NPC06UZDB-WT003M",D398="NPC06UZDB-WT004M",D398="NPC06UZDB-WT005M",D398="NPC06UZDB-WT006M",D398="NPC06UZDB-WT008M",D398="NPC06UZDB-WT010M",D398="NPC06UZDB-WT015M",D398="NPC06UZDB-WT020M",),E398*2,0)</f>
        <v>0</v>
      </c>
      <c r="BU398" s="67">
        <f t="shared" si="791"/>
        <v>43366</v>
      </c>
      <c r="BV398" s="66"/>
      <c r="BW398" s="66">
        <f t="shared" ref="BW398:BW461" si="798">IF(OR(D398="CO155E2-0CM020",D398="NPC06UZDB-YL020M",D398="NPC06UZDB-OR050C",D398="NPC06UZDB-WT020C",D398="CO155E2-0ZC750",D398="CO155E2-09M008",D398="NPC06UZDB-BL011M",D398="NPC06UZDB-OR008M",D398="NPC06UZDB-WT450C",D398="NPC06UZDB-GN015M",D398="NPC06UZDB-RD015M",D398="NPC06UZDB-YL004M",D398="CO155E2-07C150",D398="NPC06UZDB-WT015C",D398="NPC06UZDB-GY350C",D398="NPC06UZDB-OR350C",D398="NPC06UZDB-YL003M",D398="CO155E2-0MC150 ",D398="NPC06UZDB-YL250C",D398="CO155E2-09C050",D398="NPC06UZDB-GN250C",D398="NPC06UZDB-BL250C",D398="NPC06UZDB-WT004M",D398="NPC06UZDB-RD150C",D398="NPC06UZDB-BL009M",D398="NPC06UZDB-GY020C",D398="NPC06UZDB-GN020C",D398="NPC06UZDB-RD020C",D398="NPC06UZDB-YL020C",D398="NPC06UZDB-GY030M",D398="CO155E2-0MC250",D398="CO155E2-0MC150",D398="NPC06UZDB-BL020C",D398="NPC06UZDB-OR150C",D398="NPC06UZDB-BL012M",D398="NPC06UZDB-BK350C",D398="NPC06UZDB-GN350C",D398="NPC06UZDB-GN450C",D398="NPC06UZDB-GY350C",D398="NPC06UZDB-OR350C",D398="NPC06UZDB-YL350C",D398="CO155E2-0CM007",D398="NPC06UZDB-GN007M",D398="NPC06UZDB-GY150C",D398="NPC06UZDB-BL015C",D398="NPC06UZDB-BL030C",D398="NPC06UZDB-BL013M",D398="NPC06UZDB-WT016M",D398="NPC06UZDB-WT025M",D398="CO155E2-0ZC050",D398="CO155E2-0ZC250",D398="CO155E2-0ZM009",D398="CO155E2-0ZM008",D398="CO155E2-0ZM006",D398="CO155E2-0ZM012",D398="NPC06UZDB-BK016M",D398="NPC06UZDB-BK011M",D398="NPC06UZDB-GY250C",D398="NPC06UZDB-GY007M",D398="CO155E2-07M015",D398="CO155E2-0ZM004",D398="CO155E2-09M004",D398="CO155E2-0CC050",D398="CO155E2-09M015",D398="CO155E2-0ZC150",D398="CO155E2-01M007",D398="CO155E2-07M010",D398="NPC06UZDB-YL050C",D398="NPC06UZDB-OR007M",D398="NPC06UZDB-GN050C",D398="NPC06UZDB-WT012M",D398="NPC06UZDB-GY006M",D398="NPC06UZDB-GY008M",D398="CO155E2-0ZM015",D398="NPC06UZDB-RD050C",D398="NPC06UZDB-RD150C",D398="NPC06UZDB-WT009M",D398="CO155E2-01M004",D398="NPC06UZDB-OR015M",D398="NPC06UZDB-GN750C",D398="NPC06UZDB-WT750C",D398="CO155E2-0MM010",D398="CO155E2-07M005",D398="CO155E2-07M007",D398="NPC06UZDB-BK750C",D398="CO155E2-07C050",D398="CO155E2-01M007",D398="CO155E2-0MC050",D398="NPC06UZDB-BK010M",D398="NPC06UZDB-BK150C",D398="NPC06UZDB-BK250C",D398="NPC06UZDB-RD750C",D398="NPC06UZDB-WT030M",D398="CO155E2-01C050",D398="CO155E2-08C750",D398="NPC06UZDB-WT050M",D398="NPC06UZDB-GY050C",D398="CO155E2-0ZM010",D398="NPC06UZDB-BK007M",D398="CO155E2-0CC250",D398="NPC06UZDB-WT007M",D398="CO155E2-06C150",D398="NPC06UZDB-WT025M",D398="NPC06UZDB-WT025C",D398="NPC06UZDB-GY750C",D398="NPC06UZDB-WT250C",D398="CO155E2-09M010",D398="CO155E2-06M001",D398="CO155E2-0ZM005",D398="NPC06UZDB-YL010M",D398="NPC06UZDB-GN150C",D398="NPC06UZDB-RD005M",D398="NPC06UZDB-GY007M",D398="NPC06UZDB-GY020M",D398="NPC06UZDB-YL005M",D398="NPC06UZDB-YL007M",D398="NPC06UZDB-YL150C",D398="NPC06UZDB-OR750C",D398="CO155E2-0ZC150",D398="CO155E2-0ZM015",D398="NPC06UZDB-OR020M",D398="CO155E2-09M015",D398="CO155E2-0MM015",D398="CO155E2-01C150",D398="CO155E2-01C250",D398="CO155E2-01M015",D398="CO155E2-07C150",D398="CO155E2-08C250",D398="CO155E2-09C150",D398="CO155E2-0CC150",D398="CO155E2-0CM015",D398="CO155E2-01M003",D398="CO155E2-01M005",D398="NPC06UZDB-GN020M",D398="CO155E2-09M005",D398="NPC06UZDB-BK005M",D398="NPC06UZDB-BL020M",D398="NPC06UZDB-RD010M",D398="NPC06UZDB-RD020M",D398="CO155E2-08M015",D398="CO155E2-08C150",D398="CO155E2-01M001",D398="CO155E2-01M002",D398="CO155E2-06M003",D398="CO155E2-07M001",D398="CO155E2-09M003",D398="CO155E2-09M001",D398="CO155E2-09M007",D398="CO155E2-0ZM003",D398="CO155E2-0MM003",D398="CO155E2-0MM005",D398="CO155E2-0MM007",D398="CO155E2-0ZM007",D398="CO155E2-01M010",D398="NPC06UZDB-WT150C",D398="NPC06UZDB-WT050C",D398="CO155E2-0CM010",D398="CO155E2-08F008",D398="CO155E2-08F005",D398="CO155E2-08C050",D398="NPC06UZDB-BL750C",D398="CO155E2-07M003",D398="NPC06UZDB-BL150C",D398="NPC06UZDB-BL020M",D398="NPC06UZDB-BL050C",D398="NPC06UZDB-BL008M",D398="NPC06UZDB-BL006M",D398="NPC06UZDB-GY450C",D398="NPC06UZDB-GY015M",D398="NPC06UZDB-GY150C",D398="NPC06UZDB-BL010M",D398="NPC06UZDB-GN010M",D398="NPC06UZDB-BK050C",D398="NPC06UZDB-GN125C",D398="NPC06UZDB-GN012M",D398="NPC06UZDB-BK001M",D398="NPC06UZDB-BL007M",D398="NPC06UZDB-GY450C",D398="NPC06UZDB-OR050C",D398="CO155E2-0MM001",D398="CO155E2-06M002",D398="CO155E2-0MM002",D398="NPC06UZDB-GN001M",D398="NPC06UZDB-GN002M",D398="NPC06UZDB-GN003M",D398="NPC06UZDB-GN004M",D398="NPC06UZDB-GN005M",D398="NPC06UZDB-GN006M",D398="NPC06UZDB-WT050C",D398="NPC06UZDB-OR001M",D398="NPC06UZDB-OR002M",D398="NPC06UZDB-OR003M",D398="NPC06UZDB-OR004M",D398="NPC06UZDB-OR005M",D398="NPC06UZDB-OR006M",D398="NPC06UZDB-OR010M",D398="CO155E2-07M002",D398="NPC06UZDB-RD001M",D398="NPC06UZDB-RD002M",D398="NPC06UZDB-RD002M",D398="NPC06UZDB-RD003M",D398="NPC06UZDB-RD004M",D398="CO155E2-0ZM001",D398="CO155E2-0ZM002",D398="NPC06UZDB-BK002M",D398="NPC06UZDB-BK003M",D398="NPC06UZDB-BL001M",D398="NPC06UZDB-BL002M",D398="NPC06UZDB-BL003M",D398="NPC06UZDB-BL004M",D398="NPC06UZDB-BL005M",D398="NPC06UZDB-BL015M",D398="NPC06UZDB-GY010M",D398="NPC06UZDB-GY001M",D398="NPC06UZDB-GY002M",D398="NPC06UZDB-GY003M",D398="NPC06UZDB-GY004M",D398="NPC06UZDB-GY005M",D398="NPC06UZDB-YL001M",D398="NPC06UZDB-YL002M",D398="NPC06UZDB-YL003M",D398="CO155E2-0CM001",D398="CO155E2-0CM002",D398="CO155E2-0CM003",D398="CO155E2-0CM004",D398="CO155E2-0CM005",D398="CO155E2-08M001",D398="CO155E2-08M002",D398="CO155E2-08M003",D398="CO155E2-08M004",D398="CO155E2-08M005",D398="CO155E2-08M006",D398="CO155E2-08M007",D398="CO155E2-08M008",D398="CO155E2-08M009",D398="CO155E2-08M010",D398="CO155E2-08M020",D398="CO155E2-0ZM001",D398="CO155E2-0ZM002",D398="CO155E2-09M002",D398="NPC06UZDB-WT001M",D398="NPC06UZDB-WT002M",D398="NPC06UZDB-WT003M",D398="NPC06UZDB-WT004M",D398="NPC06UZDB-WT005M",D398="NPC06UZDB-WT006M",D398="NPC06UZDB-WT008M",D398="NPC06UZDB-WT010M",D398="NPC06UZDB-WT015M",D398="NPC06UZDB-WT020M",),E398*2,0)</f>
        <v>0</v>
      </c>
      <c r="BX398" s="67">
        <f>+BX397+BV398-BW398</f>
        <v>72822</v>
      </c>
      <c r="BY398" s="66"/>
      <c r="BZ398" s="66">
        <f t="shared" ref="BZ398:BZ461" si="799">IF(OR(D398="CO155E2-0CM020",D398="NPC06UZDB-YL020M",D398="NPC06UZDB-OR050C",D398="NPC06UZDB-WT020C",D398="CO155E2-0ZC750",D398="CO155E2-09M008",D398="NPC06UZDB-BL011M",D398="NPC06UZDB-OR008M",D398="NPC06UZDB-WT450C",D398="NPC06UZDB-GN015M",D398="NPC06UZDB-RD015M",D398="NPC06UZDB-YL004M",D398="CO155E2-07C150",D398="NPC06UZDB-WT015C",D398="NPC06UZDB-GY350C",D398="NPC06UZDB-OR350C",D398="NPC06UZDB-YL003M",D398="CO155E2-0MC150 ",D398="NPC06UZDB-YL250C",D398="CO155E2-09C050",D398="NPC06UZDB-GN250C",D398="NPC06UZDB-BL250C",D398="NPC06UZDB-WT004M",D398="NPC06UZDB-BL009M",D398="NPC06UZDB-GY020C",D398="NPC06UZDB-GN020C",D398="NPC06UZDB-RD020C",D398="NPC06UZDB-YL020C",D398="NPC06UZDB-GY030M",D398="CO155E2-0MC250",D398="CO155E2-0MC150",D398="NPC06UZDB-BL020C",D398="NPC06UZDB-OR150C",D398="NPC06UZDB-BL012M",D398="NPC06UZDB-BK350C",D398="NPC06UZDB-GN350C",D398="NPC06UZDB-GN450C",D398="NPC06UZDB-GY350C",D398="NPC06UZDB-OR350C",D398="NPC06UZDB-YL350C",D398="CO155E2-0CM007",D398="NPC06UZDB-GN007M",D398="NPC06UZDB-GY150C",D398="NPC06UZDB-BL015C",D398="NPC06UZDB-BL030C",D398="NPC06UZDB-BL013M",D398="NPC06UZDB-WT016M",D398="CO155E2-0ZC050",D398="CO155E2-0ZC250",D398="CO155E2-0ZM009",D398="CO155E2-0ZM008",D398="CO155E2-0ZM006",D398="CO155E2-0ZM012",D398="NPC06UZDB-BK016M",D398="NPC06UZDB-BK011M",D398="NPC06UZDB-GY250C",D398="NPC06UZDB-GY007M",D398="CO155E2-07M015",D398="CO155E2-0ZM004",D398="CO155E2-09M004",D398="CO155E2-0CC050",D398="CO155E2-09M015",D398="CO155E2-0ZC150",D398="CO155E2-01M007",D398="CO155E2-07M010",D398="NPC06UZDB-YL050C",D398="NPC06UZDB-OR007M",D398="NPC06UZDB-GN050C",D398="NPC06UZDB-WT012M",D398="NPC06UZDB-GY006M",D398="NPC06UZDB-GY008M",D398="CO155E2-0ZM015",D398="NPC06UZDB-RD050C",D398="NPC06UZDB-RD150C",D398="NPC06UZDB-WT009M",D398="CO155E2-01M004",D398="NPC06UZDB-OR015M",D398="NPC06UZDB-GN750C",D398="NPC06UZDB-WT750C",D398="CO155E2-0MM010",D398="CO155E2-07M005",D398="CO155E2-07M007",D398="NPC06UZDB-BK750C",D398="CO155E2-07C050",D398="CO155E2-01M007",D398="CO155E2-0MC050",D398="NPC06UZDB-BK010M",D398="NPC06UZDB-BK150C",D398="NPC06UZDB-BK250C",D398="NPC06UZDB-RD750C",D398="NPC06UZDB-WT030M",D398="CO155E2-01C050",D398="CO155E2-08C750",D398="NPC06UZDB-WT050M",D398="NPC06UZDB-GY050C",D398="CO155E2-0ZM010",D398="NPC06UZDB-BK007M",D398="CO155E2-0CC250",D398="NPC06UZDB-WT007M",D398="CO155E2-06C150",D398="NPC06UZDB-WT025M",D398="NPC06UZDB-WT025C",D398="NPC06UZDB-GY750C",D398="NPC06UZDB-WT250C",D398="CO155E2-09M010",D398="CO155E2-06M001",D398="CO155E2-0ZM005",D398="NPC06UZDB-YL010M",D398="NPC06UZDB-GN150C",D398="NPC06UZDB-RD005M",D398="NPC06UZDB-GY007M",D398="NPC06UZDB-GY020M",D398="NPC06UZDB-YL005M",D398="NPC06UZDB-YL007M",D398="NPC06UZDB-YL150C",D398="NPC06UZDB-OR750C",D398="CO155E2-0ZC150",D398="CO155E2-0ZM015",D398="NPC06UZDB-OR020M",D398="CO155E2-09M015",D398="CO155E2-0MM015",D398="CO155E2-01C150",D398="CO155E2-01C250",D398="CO155E2-01M015",D398="CO155E2-07C150",D398="CO155E2-08C250",D398="CO155E2-09C150",D398="CO155E2-0CC150",D398="CO155E2-0CM015",D398="CO155E2-01M003",D398="CO155E2-01M005",D398="NPC06UZDB-GN020M",D398="CO155E2-09M005",D398="NPC06UZDB-BK005M",D398="NPC06UZDB-BL020M",D398="NPC06UZDB-RD010M",D398="NPC06UZDB-RD020M",D398="CO155E2-08M015",D398="CO155E2-08C150",D398="CO155E2-01M001",D398="CO155E2-01M002",D398="CO155E2-06M003",D398="CO155E2-07M001",D398="CO155E2-09M003",D398="CO155E2-09M001",D398="CO155E2-09M007",D398="CO155E2-0ZM003",D398="CO155E2-0MM003",D398="CO155E2-0MM005",D398="CO155E2-0MM007",D398="CO155E2-0ZM007",D398="CO155E2-01M010",D398="NPC06UZDB-WT150C",D398="NPC06UZDB-WT050C",D398="CO155E2-0CM010",D398="CO155E2-08F008",D398="CO155E2-08F005",D398="CO155E2-08C050",D398="NPC06UZDB-BL750C",D398="CO155E2-07M003",D398="NPC06UZDB-BL150C",D398="NPC06UZDB-BL020M",D398="NPC06UZDB-BL050C",D398="NPC06UZDB-BL008M",D398="NPC06UZDB-BL006M",D398="NPC06UZDB-GY450C",D398="NPC06UZDB-GY015M",D398="NPC06UZDB-GY150C",D398="NPC06UZDB-BL010M",D398="NPC06UZDB-GN010M",D398="NPC06UZDB-BK050C",D398="NPC06UZDB-GN125C",D398="NPC06UZDB-GN012M",D398="NPC06UZDB-BK001M",D398="NPC06UZDB-BL007M",D398="NPC06UZDB-GY450C",D398="NPC06UZDB-OR050C",D398="CO155E2-0MM001",D398="CO155E2-06M002",D398="CO155E2-0MM002",D398="NPC06UZDB-GN001M",D398="NPC06UZDB-GN002M",D398="NPC06UZDB-GN003M",D398="NPC06UZDB-GN004M",D398="NPC06UZDB-GN005M",D398="NPC06UZDB-GN006M",D398="NPC06UZDB-WT050C",D398="NPC06UZDB-OR001M",D398="NPC06UZDB-OR002M",D398="NPC06UZDB-OR003M",D398="NPC06UZDB-OR004M",D398="NPC06UZDB-OR005M",D398="NPC06UZDB-OR006M",D398="NPC06UZDB-OR010M",D398="CO155E2-07M002",D398="NPC06UZDB-RD001M",D398="NPC06UZDB-RD002M",D398="NPC06UZDB-RD002M",D398="NPC06UZDB-RD003M",D398="NPC06UZDB-RD004M",D398="CO155E2-0ZM001",D398="CO155E2-0ZM002",D398="NPC06UZDB-BK002M",D398="NPC06UZDB-BK003M",D398="NPC06UZDB-BL001M",D398="NPC06UZDB-BL002M",D398="NPC06UZDB-BL003M",D398="NPC06UZDB-BL004M",D398="NPC06UZDB-BL005M",D398="NPC06UZDB-BL015M",D398="NPC06UZDB-GY010M",D398="NPC06UZDB-GY001M",D398="NPC06UZDB-GY002M",D398="NPC06UZDB-GY003M",D398="NPC06UZDB-GY004M",D398="NPC06UZDB-GY005M",D398="NPC06UZDB-YL001M",D398="NPC06UZDB-YL002M",D398="NPC06UZDB-YL003M",D398="CO155E2-0CM001",D398="CO155E2-0CM002",D398="CO155E2-0CM003",D398="CO155E2-0CM004",D398="CO155E2-0CM005",D398="CO155E2-08M001",D398="CO155E2-08M002",D398="CO155E2-08M003",D398="CO155E2-08M004",D398="CO155E2-08M005",D398="CO155E2-08M006",D398="CO155E2-08M007",D398="CO155E2-08M008",D398="CO155E2-08M009",D398="CO155E2-08M010",D398="CO155E2-08M020",D398="CO155E2-0ZM001",D398="CO155E2-0ZM002",D398="CO155E2-09M002",D398="NPC06UZDB-WT001M",D398="NPC06UZDB-WT002M",D398="NPC06UZDB-WT003M",D398="NPC06UZDB-WT004M",D398="NPC06UZDB-WT005M",D398="NPC06UZDB-WT006M",D398="NPC06UZDB-WT008M",D398="NPC06UZDB-WT010M",D398="NPC06UZDB-WT015M",D398="NPC06UZDB-WT020M",),E398*2,0)</f>
        <v>0</v>
      </c>
      <c r="CA398" s="67">
        <f t="shared" si="792"/>
        <v>38144</v>
      </c>
      <c r="CB398" s="66"/>
      <c r="CC398" s="66">
        <f t="shared" si="771"/>
        <v>0</v>
      </c>
      <c r="CD398" s="67">
        <f t="shared" si="741"/>
        <v>358.24999999999983</v>
      </c>
      <c r="CE398" s="66"/>
      <c r="CF398" s="66">
        <f t="shared" si="772"/>
        <v>0</v>
      </c>
      <c r="CG398" s="67">
        <f t="shared" si="773"/>
        <v>6982.9</v>
      </c>
      <c r="CH398" s="66"/>
      <c r="CI398" s="66">
        <f t="shared" si="749"/>
        <v>0</v>
      </c>
      <c r="CJ398" s="67">
        <f t="shared" si="794"/>
        <v>8715</v>
      </c>
      <c r="CK398" s="66"/>
      <c r="CL398" s="68">
        <f t="shared" si="775"/>
        <v>0</v>
      </c>
      <c r="CM398" s="79">
        <f t="shared" si="776"/>
        <v>4864</v>
      </c>
      <c r="CN398" s="66"/>
      <c r="CO398" s="68">
        <f t="shared" si="718"/>
        <v>0</v>
      </c>
      <c r="CP398" s="79">
        <f t="shared" si="777"/>
        <v>3955</v>
      </c>
      <c r="CQ398" s="66"/>
      <c r="CR398" s="140">
        <f t="shared" si="719"/>
        <v>0</v>
      </c>
      <c r="CS398" s="79">
        <f t="shared" si="734"/>
        <v>6656</v>
      </c>
      <c r="CT398" s="66"/>
      <c r="CU398" s="68">
        <f t="shared" si="720"/>
        <v>0</v>
      </c>
      <c r="CV398" s="79">
        <f t="shared" si="778"/>
        <v>7769</v>
      </c>
      <c r="CW398" s="66"/>
      <c r="CX398" s="66">
        <f t="shared" si="721"/>
        <v>0</v>
      </c>
      <c r="CY398" s="40">
        <f t="shared" si="710"/>
        <v>6582</v>
      </c>
      <c r="CZ398" s="65"/>
      <c r="DA398" s="66">
        <f t="shared" si="779"/>
        <v>0</v>
      </c>
      <c r="DB398" s="67">
        <f t="shared" si="795"/>
        <v>82964</v>
      </c>
      <c r="DC398" s="66"/>
      <c r="DD398" s="66">
        <f t="shared" si="780"/>
        <v>0</v>
      </c>
      <c r="DE398" s="67">
        <f t="shared" si="796"/>
        <v>79735</v>
      </c>
      <c r="DF398" s="66"/>
      <c r="DG398" s="69">
        <f t="shared" si="724"/>
        <v>0</v>
      </c>
      <c r="DH398" s="67">
        <f t="shared" si="793"/>
        <v>93536</v>
      </c>
      <c r="DI398" s="66"/>
      <c r="DJ398" s="66">
        <f t="shared" si="725"/>
        <v>0</v>
      </c>
      <c r="DK398" s="67">
        <f t="shared" si="781"/>
        <v>993</v>
      </c>
      <c r="DL398" s="210"/>
      <c r="DM398" s="206">
        <f t="shared" si="726"/>
        <v>0</v>
      </c>
      <c r="DN398" s="25">
        <f t="shared" si="750"/>
        <v>0</v>
      </c>
      <c r="DO398" s="5"/>
      <c r="DP398" s="43">
        <f t="shared" si="727"/>
        <v>0</v>
      </c>
      <c r="DQ398" s="27">
        <f t="shared" si="782"/>
        <v>7022.5</v>
      </c>
      <c r="DR398" s="5"/>
      <c r="DS398" s="43">
        <f t="shared" si="728"/>
        <v>0</v>
      </c>
      <c r="DT398" s="27">
        <f t="shared" si="783"/>
        <v>4846</v>
      </c>
      <c r="DU398" s="5"/>
      <c r="DV398" s="43">
        <f t="shared" si="729"/>
        <v>0</v>
      </c>
      <c r="DW398" s="27">
        <f t="shared" si="784"/>
        <v>4835</v>
      </c>
      <c r="DX398" s="5"/>
      <c r="DY398" s="22">
        <f t="shared" si="730"/>
        <v>0</v>
      </c>
      <c r="DZ398" s="25">
        <f t="shared" si="785"/>
        <v>523</v>
      </c>
      <c r="EA398" s="22"/>
      <c r="EB398" s="22">
        <f t="shared" si="731"/>
        <v>0</v>
      </c>
      <c r="EC398" s="28">
        <f t="shared" si="786"/>
        <v>369</v>
      </c>
      <c r="ED398" s="5"/>
      <c r="EE398" s="43">
        <f t="shared" si="732"/>
        <v>0</v>
      </c>
      <c r="EF398" s="27">
        <f t="shared" si="787"/>
        <v>4769</v>
      </c>
      <c r="EG398" s="66"/>
      <c r="EH398" s="66">
        <f t="shared" si="733"/>
        <v>0</v>
      </c>
      <c r="EI398" s="67">
        <f t="shared" si="788"/>
        <v>24057</v>
      </c>
      <c r="EJ398" s="66"/>
      <c r="EK398" s="66">
        <f t="shared" si="694"/>
        <v>0</v>
      </c>
      <c r="EL398" s="67">
        <f t="shared" si="789"/>
        <v>22687</v>
      </c>
      <c r="EM398" s="110">
        <f t="shared" si="695"/>
        <v>138073.26105599996</v>
      </c>
    </row>
    <row r="399" spans="1:143" ht="11.25" customHeight="1" x14ac:dyDescent="0.25">
      <c r="A399" s="151">
        <v>46074</v>
      </c>
      <c r="B399" s="195">
        <v>46060</v>
      </c>
      <c r="C399" s="12">
        <v>8004951390</v>
      </c>
      <c r="D399" s="150" t="s">
        <v>69</v>
      </c>
      <c r="E399" s="154">
        <v>1500</v>
      </c>
      <c r="F399" s="12">
        <v>1.5</v>
      </c>
      <c r="G399" s="16">
        <v>191516152601</v>
      </c>
      <c r="H399" s="66"/>
      <c r="I399" s="41">
        <f t="shared" si="743"/>
        <v>3000</v>
      </c>
      <c r="J399" s="48">
        <f t="shared" si="711"/>
        <v>120981</v>
      </c>
      <c r="K399" s="66"/>
      <c r="L399" s="41">
        <f t="shared" si="735"/>
        <v>3000</v>
      </c>
      <c r="M399" s="48">
        <f t="shared" si="738"/>
        <v>221588</v>
      </c>
      <c r="N399" s="66"/>
      <c r="O399" s="41">
        <f t="shared" si="744"/>
        <v>3000</v>
      </c>
      <c r="P399" s="48">
        <f t="shared" si="713"/>
        <v>119591</v>
      </c>
      <c r="Q399" s="66"/>
      <c r="R399" s="66">
        <f t="shared" si="745"/>
        <v>3000</v>
      </c>
      <c r="S399" s="67">
        <f t="shared" si="714"/>
        <v>81788</v>
      </c>
      <c r="T399" s="66"/>
      <c r="U399" s="66">
        <f t="shared" si="751"/>
        <v>2400</v>
      </c>
      <c r="V399" s="67">
        <f t="shared" si="752"/>
        <v>60080.700000000012</v>
      </c>
      <c r="X399" s="69">
        <f t="shared" si="746"/>
        <v>0</v>
      </c>
      <c r="Y399" s="67">
        <f t="shared" si="715"/>
        <v>8377.2999999999993</v>
      </c>
      <c r="Z399" s="66"/>
      <c r="AA399" s="68">
        <f t="shared" si="670"/>
        <v>0</v>
      </c>
      <c r="AB399" s="67">
        <f t="shared" si="753"/>
        <v>2158.5</v>
      </c>
      <c r="AC399" s="66"/>
      <c r="AD399" s="66">
        <f t="shared" si="671"/>
        <v>0</v>
      </c>
      <c r="AE399" s="67">
        <f t="shared" si="754"/>
        <v>1270.1999999999998</v>
      </c>
      <c r="AF399" s="66"/>
      <c r="AG399" s="78">
        <f t="shared" si="672"/>
        <v>0</v>
      </c>
      <c r="AH399" s="79">
        <f t="shared" si="755"/>
        <v>4789.7999999999993</v>
      </c>
      <c r="AI399" s="66"/>
      <c r="AJ399" s="68">
        <f t="shared" si="673"/>
        <v>0</v>
      </c>
      <c r="AK399" s="67">
        <f t="shared" si="756"/>
        <v>8269.5</v>
      </c>
      <c r="AL399" s="66"/>
      <c r="AM399" s="68">
        <f t="shared" si="674"/>
        <v>0</v>
      </c>
      <c r="AN399" s="67">
        <f t="shared" si="757"/>
        <v>14132.099999999999</v>
      </c>
      <c r="AO399" s="66"/>
      <c r="AP399" s="68">
        <f t="shared" si="747"/>
        <v>0</v>
      </c>
      <c r="AQ399" s="67">
        <f t="shared" si="790"/>
        <v>2806.3999999999996</v>
      </c>
      <c r="AR399" s="66"/>
      <c r="AS399" s="68">
        <f t="shared" si="716"/>
        <v>0</v>
      </c>
      <c r="AT399" s="67">
        <f t="shared" si="758"/>
        <v>3075.6000000000004</v>
      </c>
      <c r="AU399" s="66"/>
      <c r="AV399" s="66">
        <f t="shared" si="759"/>
        <v>0</v>
      </c>
      <c r="AW399" s="42">
        <f t="shared" si="760"/>
        <v>4400.4000000000015</v>
      </c>
      <c r="AX399" s="66"/>
      <c r="AY399" s="66">
        <f t="shared" si="761"/>
        <v>0</v>
      </c>
      <c r="AZ399" s="67">
        <f t="shared" si="748"/>
        <v>1815.8</v>
      </c>
      <c r="BA399" s="66"/>
      <c r="BB399" s="68">
        <f t="shared" si="762"/>
        <v>0</v>
      </c>
      <c r="BC399" s="67">
        <f t="shared" si="763"/>
        <v>2774.8</v>
      </c>
      <c r="BD399" s="66"/>
      <c r="BE399" s="68">
        <f t="shared" si="764"/>
        <v>0</v>
      </c>
      <c r="BF399" s="67">
        <f t="shared" si="765"/>
        <v>78.60000000000035</v>
      </c>
      <c r="BG399" s="66"/>
      <c r="BH399" s="68">
        <f t="shared" si="701"/>
        <v>0</v>
      </c>
      <c r="BI399" s="67">
        <f t="shared" si="736"/>
        <v>291.40000000000214</v>
      </c>
      <c r="BJ399" s="66"/>
      <c r="BK399" s="68">
        <f t="shared" si="717"/>
        <v>0</v>
      </c>
      <c r="BL399" s="67">
        <f t="shared" si="766"/>
        <v>5260.6</v>
      </c>
      <c r="BM399" s="66"/>
      <c r="BN399" s="68">
        <f t="shared" si="767"/>
        <v>0</v>
      </c>
      <c r="BO399" s="67">
        <f t="shared" si="768"/>
        <v>5267.5000000000009</v>
      </c>
      <c r="BP399" s="66"/>
      <c r="BQ399" s="68">
        <f t="shared" si="769"/>
        <v>0</v>
      </c>
      <c r="BR399" s="67">
        <f t="shared" si="770"/>
        <v>11066.099999999993</v>
      </c>
      <c r="BS399" s="66"/>
      <c r="BT399" s="66">
        <f t="shared" si="797"/>
        <v>0</v>
      </c>
      <c r="BU399" s="67">
        <f t="shared" si="791"/>
        <v>43366</v>
      </c>
      <c r="BV399" s="66"/>
      <c r="BW399" s="66">
        <f t="shared" si="798"/>
        <v>0</v>
      </c>
      <c r="BX399" s="67">
        <f>+BX398+BV399-BW399</f>
        <v>72822</v>
      </c>
      <c r="BY399" s="66"/>
      <c r="BZ399" s="66">
        <f t="shared" si="799"/>
        <v>0</v>
      </c>
      <c r="CA399" s="67">
        <f t="shared" si="792"/>
        <v>38144</v>
      </c>
      <c r="CB399" s="66"/>
      <c r="CC399" s="66">
        <f t="shared" si="771"/>
        <v>0</v>
      </c>
      <c r="CD399" s="67">
        <f t="shared" si="741"/>
        <v>358.24999999999983</v>
      </c>
      <c r="CE399" s="66"/>
      <c r="CF399" s="66">
        <f t="shared" si="772"/>
        <v>0</v>
      </c>
      <c r="CG399" s="67">
        <f t="shared" si="773"/>
        <v>6982.9</v>
      </c>
      <c r="CH399" s="66"/>
      <c r="CI399" s="66">
        <f t="shared" si="749"/>
        <v>0</v>
      </c>
      <c r="CJ399" s="67">
        <f t="shared" si="794"/>
        <v>8715</v>
      </c>
      <c r="CK399" s="66"/>
      <c r="CL399" s="68">
        <f t="shared" si="775"/>
        <v>0</v>
      </c>
      <c r="CM399" s="79">
        <f t="shared" si="776"/>
        <v>4864</v>
      </c>
      <c r="CN399" s="66"/>
      <c r="CO399" s="68">
        <f t="shared" si="718"/>
        <v>0</v>
      </c>
      <c r="CP399" s="79">
        <f t="shared" si="777"/>
        <v>3955</v>
      </c>
      <c r="CQ399" s="66"/>
      <c r="CR399" s="140">
        <f t="shared" si="719"/>
        <v>0</v>
      </c>
      <c r="CS399" s="79">
        <f t="shared" si="734"/>
        <v>6656</v>
      </c>
      <c r="CT399" s="66"/>
      <c r="CU399" s="68">
        <f t="shared" si="720"/>
        <v>0</v>
      </c>
      <c r="CV399" s="79">
        <f t="shared" si="778"/>
        <v>7769</v>
      </c>
      <c r="CW399" s="66"/>
      <c r="CX399" s="66">
        <f t="shared" si="721"/>
        <v>0</v>
      </c>
      <c r="CY399" s="40">
        <f t="shared" si="710"/>
        <v>6582</v>
      </c>
      <c r="CZ399" s="65"/>
      <c r="DA399" s="66">
        <f t="shared" si="779"/>
        <v>0</v>
      </c>
      <c r="DB399" s="67">
        <f t="shared" si="795"/>
        <v>82964</v>
      </c>
      <c r="DC399" s="66"/>
      <c r="DD399" s="66">
        <f t="shared" si="780"/>
        <v>0</v>
      </c>
      <c r="DE399" s="67">
        <f t="shared" si="796"/>
        <v>79735</v>
      </c>
      <c r="DF399" s="66"/>
      <c r="DG399" s="69">
        <f t="shared" si="724"/>
        <v>0</v>
      </c>
      <c r="DH399" s="67">
        <f t="shared" si="793"/>
        <v>93536</v>
      </c>
      <c r="DI399" s="66"/>
      <c r="DJ399" s="66">
        <f t="shared" si="725"/>
        <v>0</v>
      </c>
      <c r="DK399" s="67">
        <f t="shared" si="781"/>
        <v>993</v>
      </c>
      <c r="DM399" s="206">
        <f t="shared" si="726"/>
        <v>0</v>
      </c>
      <c r="DN399" s="25">
        <f t="shared" si="750"/>
        <v>0</v>
      </c>
      <c r="DO399" s="5"/>
      <c r="DP399" s="43">
        <f t="shared" si="727"/>
        <v>0</v>
      </c>
      <c r="DQ399" s="27">
        <f t="shared" si="782"/>
        <v>7022.5</v>
      </c>
      <c r="DR399" s="5"/>
      <c r="DS399" s="43">
        <f t="shared" si="728"/>
        <v>0</v>
      </c>
      <c r="DT399" s="27">
        <f t="shared" si="783"/>
        <v>4846</v>
      </c>
      <c r="DU399" s="5"/>
      <c r="DV399" s="43">
        <f t="shared" si="729"/>
        <v>0</v>
      </c>
      <c r="DW399" s="27">
        <f t="shared" si="784"/>
        <v>4835</v>
      </c>
      <c r="DX399" s="5"/>
      <c r="DY399" s="22">
        <f t="shared" si="730"/>
        <v>0</v>
      </c>
      <c r="DZ399" s="25">
        <f t="shared" si="785"/>
        <v>523</v>
      </c>
      <c r="EA399" s="22"/>
      <c r="EB399" s="22">
        <f t="shared" si="731"/>
        <v>0</v>
      </c>
      <c r="EC399" s="28">
        <f t="shared" si="786"/>
        <v>369</v>
      </c>
      <c r="ED399" s="5"/>
      <c r="EE399" s="43">
        <f t="shared" si="732"/>
        <v>0</v>
      </c>
      <c r="EF399" s="27">
        <f t="shared" si="787"/>
        <v>4769</v>
      </c>
      <c r="EG399" s="66"/>
      <c r="EH399" s="66">
        <f t="shared" si="733"/>
        <v>0</v>
      </c>
      <c r="EI399" s="67">
        <f t="shared" si="788"/>
        <v>24057</v>
      </c>
      <c r="EJ399" s="66"/>
      <c r="EK399" s="66">
        <f t="shared" si="694"/>
        <v>0</v>
      </c>
      <c r="EL399" s="67">
        <f t="shared" si="789"/>
        <v>22687</v>
      </c>
      <c r="EM399" s="110">
        <f t="shared" si="695"/>
        <v>137983.46625599996</v>
      </c>
    </row>
    <row r="400" spans="1:143" ht="11.25" customHeight="1" x14ac:dyDescent="0.25">
      <c r="A400" s="169">
        <v>46074</v>
      </c>
      <c r="B400" s="169">
        <v>46074</v>
      </c>
      <c r="C400" s="97">
        <v>8004960858</v>
      </c>
      <c r="D400" s="88" t="s">
        <v>302</v>
      </c>
      <c r="E400" s="198">
        <v>150</v>
      </c>
      <c r="F400" s="199">
        <v>1</v>
      </c>
      <c r="G400" s="90">
        <v>191516768994</v>
      </c>
      <c r="H400" s="66"/>
      <c r="I400" s="41">
        <f t="shared" si="743"/>
        <v>0</v>
      </c>
      <c r="J400" s="48">
        <f t="shared" si="711"/>
        <v>120981</v>
      </c>
      <c r="K400" s="66"/>
      <c r="L400" s="41">
        <f t="shared" si="735"/>
        <v>0</v>
      </c>
      <c r="M400" s="48">
        <f t="shared" si="738"/>
        <v>221588</v>
      </c>
      <c r="N400" s="66"/>
      <c r="O400" s="41">
        <f t="shared" si="744"/>
        <v>0</v>
      </c>
      <c r="P400" s="48">
        <f t="shared" si="713"/>
        <v>119591</v>
      </c>
      <c r="Q400" s="66"/>
      <c r="R400" s="66">
        <f t="shared" si="745"/>
        <v>0</v>
      </c>
      <c r="S400" s="67">
        <f t="shared" si="714"/>
        <v>81788</v>
      </c>
      <c r="T400" s="66"/>
      <c r="U400" s="66">
        <f t="shared" si="751"/>
        <v>0</v>
      </c>
      <c r="V400" s="67">
        <f t="shared" si="752"/>
        <v>60080.700000000012</v>
      </c>
      <c r="X400" s="69">
        <f t="shared" si="746"/>
        <v>0</v>
      </c>
      <c r="Y400" s="67">
        <f t="shared" si="715"/>
        <v>8377.2999999999993</v>
      </c>
      <c r="Z400" s="66"/>
      <c r="AA400" s="68">
        <f t="shared" si="670"/>
        <v>0</v>
      </c>
      <c r="AB400" s="67">
        <f t="shared" si="753"/>
        <v>2158.5</v>
      </c>
      <c r="AC400" s="66"/>
      <c r="AD400" s="66">
        <f t="shared" si="671"/>
        <v>0</v>
      </c>
      <c r="AE400" s="67">
        <f t="shared" si="754"/>
        <v>1270.1999999999998</v>
      </c>
      <c r="AF400" s="66"/>
      <c r="AG400" s="78">
        <f t="shared" si="672"/>
        <v>0</v>
      </c>
      <c r="AH400" s="79">
        <f t="shared" si="755"/>
        <v>4789.7999999999993</v>
      </c>
      <c r="AI400" s="66"/>
      <c r="AJ400" s="68">
        <f t="shared" si="673"/>
        <v>0</v>
      </c>
      <c r="AK400" s="67">
        <f t="shared" si="756"/>
        <v>8269.5</v>
      </c>
      <c r="AL400" s="66"/>
      <c r="AM400" s="68">
        <f t="shared" si="674"/>
        <v>0</v>
      </c>
      <c r="AN400" s="67">
        <f t="shared" si="757"/>
        <v>14132.099999999999</v>
      </c>
      <c r="AO400" s="66"/>
      <c r="AP400" s="68">
        <f t="shared" si="747"/>
        <v>0</v>
      </c>
      <c r="AQ400" s="67">
        <f t="shared" si="790"/>
        <v>2806.3999999999996</v>
      </c>
      <c r="AR400" s="66"/>
      <c r="AS400" s="68">
        <f t="shared" si="716"/>
        <v>0</v>
      </c>
      <c r="AT400" s="67">
        <f t="shared" si="758"/>
        <v>3075.6000000000004</v>
      </c>
      <c r="AU400" s="66"/>
      <c r="AV400" s="66">
        <f t="shared" si="759"/>
        <v>0</v>
      </c>
      <c r="AW400" s="42">
        <f t="shared" si="760"/>
        <v>4400.4000000000015</v>
      </c>
      <c r="AX400" s="66"/>
      <c r="AY400" s="66">
        <f t="shared" si="761"/>
        <v>0</v>
      </c>
      <c r="AZ400" s="67">
        <f t="shared" si="748"/>
        <v>1815.8</v>
      </c>
      <c r="BA400" s="66"/>
      <c r="BB400" s="68">
        <f t="shared" si="762"/>
        <v>0</v>
      </c>
      <c r="BC400" s="67">
        <f t="shared" si="763"/>
        <v>2774.8</v>
      </c>
      <c r="BD400" s="66"/>
      <c r="BE400" s="68">
        <f t="shared" si="764"/>
        <v>0</v>
      </c>
      <c r="BF400" s="67">
        <f t="shared" si="765"/>
        <v>78.60000000000035</v>
      </c>
      <c r="BG400" s="66"/>
      <c r="BH400" s="68">
        <f t="shared" si="701"/>
        <v>0</v>
      </c>
      <c r="BI400" s="67">
        <f t="shared" si="736"/>
        <v>291.40000000000214</v>
      </c>
      <c r="BJ400" s="66"/>
      <c r="BK400" s="68">
        <f t="shared" si="717"/>
        <v>0</v>
      </c>
      <c r="BL400" s="67">
        <f t="shared" si="766"/>
        <v>5260.6</v>
      </c>
      <c r="BM400" s="66"/>
      <c r="BN400" s="68">
        <f t="shared" si="767"/>
        <v>0</v>
      </c>
      <c r="BO400" s="67">
        <f t="shared" si="768"/>
        <v>5267.5000000000009</v>
      </c>
      <c r="BP400" s="66"/>
      <c r="BQ400" s="68">
        <f t="shared" si="769"/>
        <v>168.00000000000003</v>
      </c>
      <c r="BR400" s="67">
        <f t="shared" si="770"/>
        <v>10898.099999999993</v>
      </c>
      <c r="BS400" s="66"/>
      <c r="BT400" s="66">
        <f t="shared" si="797"/>
        <v>0</v>
      </c>
      <c r="BU400" s="67">
        <f>BU399+BS400-BT400-300</f>
        <v>43066</v>
      </c>
      <c r="BV400" s="66"/>
      <c r="BW400" s="66">
        <f t="shared" si="798"/>
        <v>0</v>
      </c>
      <c r="BX400" s="67">
        <f>+BX399+BV400-BW400-300</f>
        <v>72522</v>
      </c>
      <c r="BY400" s="66"/>
      <c r="BZ400" s="66">
        <f t="shared" si="799"/>
        <v>0</v>
      </c>
      <c r="CA400" s="67">
        <f>+CA399+BY400-BZ400-300</f>
        <v>37844</v>
      </c>
      <c r="CB400" s="66"/>
      <c r="CC400" s="66">
        <f t="shared" si="771"/>
        <v>0</v>
      </c>
      <c r="CD400" s="67">
        <f t="shared" si="741"/>
        <v>358.24999999999983</v>
      </c>
      <c r="CE400" s="66"/>
      <c r="CF400" s="66">
        <f t="shared" si="772"/>
        <v>0</v>
      </c>
      <c r="CG400" s="67">
        <f t="shared" si="773"/>
        <v>6982.9</v>
      </c>
      <c r="CH400" s="66"/>
      <c r="CI400" s="66">
        <f t="shared" si="749"/>
        <v>0</v>
      </c>
      <c r="CJ400" s="67">
        <f t="shared" si="794"/>
        <v>8715</v>
      </c>
      <c r="CK400" s="66"/>
      <c r="CL400" s="68">
        <f t="shared" si="775"/>
        <v>0</v>
      </c>
      <c r="CM400" s="79">
        <f t="shared" si="776"/>
        <v>4864</v>
      </c>
      <c r="CN400" s="66"/>
      <c r="CO400" s="68">
        <f t="shared" si="718"/>
        <v>0</v>
      </c>
      <c r="CP400" s="79">
        <f t="shared" si="777"/>
        <v>3955</v>
      </c>
      <c r="CQ400" s="66"/>
      <c r="CR400" s="140">
        <f t="shared" si="719"/>
        <v>0</v>
      </c>
      <c r="CS400" s="79">
        <f t="shared" si="734"/>
        <v>6656</v>
      </c>
      <c r="CT400" s="66"/>
      <c r="CU400" s="68">
        <f t="shared" si="720"/>
        <v>0</v>
      </c>
      <c r="CV400" s="79">
        <f t="shared" si="778"/>
        <v>7769</v>
      </c>
      <c r="CW400" s="66"/>
      <c r="CX400" s="66">
        <f t="shared" si="721"/>
        <v>0</v>
      </c>
      <c r="CY400" s="40">
        <f t="shared" si="710"/>
        <v>6582</v>
      </c>
      <c r="CZ400" s="65"/>
      <c r="DA400" s="66">
        <f t="shared" si="779"/>
        <v>0</v>
      </c>
      <c r="DB400" s="67">
        <f t="shared" si="795"/>
        <v>82964</v>
      </c>
      <c r="DC400" s="66"/>
      <c r="DD400" s="66">
        <f t="shared" si="780"/>
        <v>0</v>
      </c>
      <c r="DE400" s="67">
        <f t="shared" si="796"/>
        <v>79735</v>
      </c>
      <c r="DF400" s="66"/>
      <c r="DG400" s="69">
        <f t="shared" si="724"/>
        <v>0</v>
      </c>
      <c r="DH400" s="67">
        <f t="shared" si="793"/>
        <v>93536</v>
      </c>
      <c r="DI400" s="66"/>
      <c r="DJ400" s="66">
        <f t="shared" si="725"/>
        <v>0</v>
      </c>
      <c r="DK400" s="67">
        <f t="shared" si="781"/>
        <v>993</v>
      </c>
      <c r="DM400" s="206">
        <f t="shared" si="726"/>
        <v>0</v>
      </c>
      <c r="DN400" s="25">
        <f t="shared" si="750"/>
        <v>0</v>
      </c>
      <c r="DO400" s="5"/>
      <c r="DP400" s="43">
        <f t="shared" si="727"/>
        <v>0</v>
      </c>
      <c r="DQ400" s="27">
        <f t="shared" si="782"/>
        <v>7022.5</v>
      </c>
      <c r="DR400" s="5"/>
      <c r="DS400" s="43">
        <f t="shared" si="728"/>
        <v>0</v>
      </c>
      <c r="DT400" s="27">
        <f t="shared" si="783"/>
        <v>4846</v>
      </c>
      <c r="DU400" s="5"/>
      <c r="DV400" s="43">
        <f t="shared" si="729"/>
        <v>0</v>
      </c>
      <c r="DW400" s="27">
        <f t="shared" si="784"/>
        <v>4835</v>
      </c>
      <c r="DX400" s="5"/>
      <c r="DY400" s="22">
        <f t="shared" si="730"/>
        <v>0</v>
      </c>
      <c r="DZ400" s="25">
        <f t="shared" si="785"/>
        <v>523</v>
      </c>
      <c r="EA400" s="22"/>
      <c r="EB400" s="22">
        <f t="shared" si="731"/>
        <v>0</v>
      </c>
      <c r="EC400" s="28">
        <f t="shared" si="786"/>
        <v>369</v>
      </c>
      <c r="ED400" s="5"/>
      <c r="EE400" s="43">
        <f t="shared" si="732"/>
        <v>0</v>
      </c>
      <c r="EF400" s="27">
        <f t="shared" si="787"/>
        <v>4769</v>
      </c>
      <c r="EG400" s="66"/>
      <c r="EH400" s="66">
        <f t="shared" si="733"/>
        <v>0</v>
      </c>
      <c r="EI400" s="67">
        <f t="shared" si="788"/>
        <v>24057</v>
      </c>
      <c r="EJ400" s="66"/>
      <c r="EK400" s="66">
        <f t="shared" si="694"/>
        <v>0</v>
      </c>
      <c r="EL400" s="67">
        <f t="shared" si="789"/>
        <v>22687</v>
      </c>
      <c r="EM400" s="110">
        <f t="shared" si="695"/>
        <v>137751.03325599997</v>
      </c>
    </row>
    <row r="401" spans="1:143" ht="11.25" customHeight="1" x14ac:dyDescent="0.25">
      <c r="A401" s="169">
        <v>46074</v>
      </c>
      <c r="B401" s="169">
        <v>46074</v>
      </c>
      <c r="C401" s="97">
        <v>8004960857</v>
      </c>
      <c r="D401" s="88" t="s">
        <v>303</v>
      </c>
      <c r="E401" s="198">
        <v>250</v>
      </c>
      <c r="F401" s="199">
        <v>2</v>
      </c>
      <c r="G401" s="90">
        <v>191516769007</v>
      </c>
      <c r="H401" s="66"/>
      <c r="I401" s="41">
        <f t="shared" si="743"/>
        <v>0</v>
      </c>
      <c r="J401" s="48">
        <f t="shared" si="711"/>
        <v>120981</v>
      </c>
      <c r="K401" s="66"/>
      <c r="L401" s="41">
        <f t="shared" si="735"/>
        <v>0</v>
      </c>
      <c r="M401" s="48">
        <f t="shared" si="738"/>
        <v>221588</v>
      </c>
      <c r="N401" s="66"/>
      <c r="O401" s="41">
        <f t="shared" si="744"/>
        <v>0</v>
      </c>
      <c r="P401" s="48">
        <f t="shared" si="713"/>
        <v>119591</v>
      </c>
      <c r="Q401" s="66"/>
      <c r="R401" s="66">
        <f t="shared" si="745"/>
        <v>0</v>
      </c>
      <c r="S401" s="67">
        <f t="shared" si="714"/>
        <v>81788</v>
      </c>
      <c r="T401" s="66"/>
      <c r="U401" s="66">
        <f t="shared" si="751"/>
        <v>0</v>
      </c>
      <c r="V401" s="67">
        <f t="shared" si="752"/>
        <v>60080.700000000012</v>
      </c>
      <c r="X401" s="69">
        <f t="shared" si="746"/>
        <v>0</v>
      </c>
      <c r="Y401" s="67">
        <f t="shared" si="715"/>
        <v>8377.2999999999993</v>
      </c>
      <c r="Z401" s="66"/>
      <c r="AA401" s="68">
        <f t="shared" si="670"/>
        <v>0</v>
      </c>
      <c r="AB401" s="67">
        <f t="shared" si="753"/>
        <v>2158.5</v>
      </c>
      <c r="AC401" s="66"/>
      <c r="AD401" s="66">
        <f t="shared" si="671"/>
        <v>0</v>
      </c>
      <c r="AE401" s="67">
        <f t="shared" si="754"/>
        <v>1270.1999999999998</v>
      </c>
      <c r="AF401" s="66"/>
      <c r="AG401" s="78">
        <f t="shared" si="672"/>
        <v>0</v>
      </c>
      <c r="AH401" s="79">
        <f t="shared" si="755"/>
        <v>4789.7999999999993</v>
      </c>
      <c r="AI401" s="66"/>
      <c r="AJ401" s="68">
        <f t="shared" si="673"/>
        <v>0</v>
      </c>
      <c r="AK401" s="67">
        <f t="shared" si="756"/>
        <v>8269.5</v>
      </c>
      <c r="AL401" s="66"/>
      <c r="AM401" s="68">
        <f t="shared" si="674"/>
        <v>0</v>
      </c>
      <c r="AN401" s="67">
        <f t="shared" si="757"/>
        <v>14132.099999999999</v>
      </c>
      <c r="AO401" s="66"/>
      <c r="AP401" s="68">
        <f t="shared" si="747"/>
        <v>0</v>
      </c>
      <c r="AQ401" s="67">
        <f t="shared" si="790"/>
        <v>2806.3999999999996</v>
      </c>
      <c r="AR401" s="66"/>
      <c r="AS401" s="68">
        <f t="shared" si="716"/>
        <v>0</v>
      </c>
      <c r="AT401" s="67">
        <f t="shared" si="758"/>
        <v>3075.6000000000004</v>
      </c>
      <c r="AU401" s="66"/>
      <c r="AV401" s="66">
        <f t="shared" si="759"/>
        <v>0</v>
      </c>
      <c r="AW401" s="42">
        <f t="shared" si="760"/>
        <v>4400.4000000000015</v>
      </c>
      <c r="AX401" s="66"/>
      <c r="AY401" s="66">
        <f t="shared" si="761"/>
        <v>0</v>
      </c>
      <c r="AZ401" s="67">
        <f t="shared" si="748"/>
        <v>1815.8</v>
      </c>
      <c r="BA401" s="66"/>
      <c r="BB401" s="68">
        <f t="shared" si="762"/>
        <v>0</v>
      </c>
      <c r="BC401" s="67">
        <f t="shared" si="763"/>
        <v>2774.8</v>
      </c>
      <c r="BD401" s="66"/>
      <c r="BE401" s="68">
        <f t="shared" si="764"/>
        <v>0</v>
      </c>
      <c r="BF401" s="67">
        <f t="shared" si="765"/>
        <v>78.60000000000035</v>
      </c>
      <c r="BG401" s="66"/>
      <c r="BH401" s="68">
        <f t="shared" si="701"/>
        <v>0</v>
      </c>
      <c r="BI401" s="67">
        <f t="shared" si="736"/>
        <v>291.40000000000214</v>
      </c>
      <c r="BJ401" s="66"/>
      <c r="BK401" s="68">
        <f t="shared" si="717"/>
        <v>0</v>
      </c>
      <c r="BL401" s="67">
        <f t="shared" si="766"/>
        <v>5260.6</v>
      </c>
      <c r="BM401" s="66"/>
      <c r="BN401" s="68">
        <f t="shared" si="767"/>
        <v>0</v>
      </c>
      <c r="BO401" s="67">
        <f t="shared" si="768"/>
        <v>5267.5000000000009</v>
      </c>
      <c r="BP401" s="66"/>
      <c r="BQ401" s="68">
        <f t="shared" si="769"/>
        <v>530</v>
      </c>
      <c r="BR401" s="67">
        <f t="shared" si="770"/>
        <v>10368.099999999993</v>
      </c>
      <c r="BS401" s="66"/>
      <c r="BT401" s="66">
        <f t="shared" si="797"/>
        <v>0</v>
      </c>
      <c r="BU401" s="67">
        <f>BU400+BS401-BT401-500</f>
        <v>42566</v>
      </c>
      <c r="BV401" s="66"/>
      <c r="BW401" s="66">
        <f t="shared" si="798"/>
        <v>0</v>
      </c>
      <c r="BX401" s="67">
        <f>+BX400+BV401-BW401-500</f>
        <v>72022</v>
      </c>
      <c r="BY401" s="66"/>
      <c r="BZ401" s="66">
        <f t="shared" si="799"/>
        <v>0</v>
      </c>
      <c r="CA401" s="67">
        <f>+CA400+BY401-BZ401-500</f>
        <v>37344</v>
      </c>
      <c r="CB401" s="66"/>
      <c r="CC401" s="66">
        <f t="shared" si="771"/>
        <v>0</v>
      </c>
      <c r="CD401" s="67">
        <f t="shared" si="741"/>
        <v>358.24999999999983</v>
      </c>
      <c r="CE401" s="66"/>
      <c r="CF401" s="66">
        <f t="shared" si="772"/>
        <v>0</v>
      </c>
      <c r="CG401" s="67">
        <f t="shared" si="773"/>
        <v>6982.9</v>
      </c>
      <c r="CH401" s="66"/>
      <c r="CI401" s="66">
        <f t="shared" si="749"/>
        <v>0</v>
      </c>
      <c r="CJ401" s="67">
        <f t="shared" si="794"/>
        <v>8715</v>
      </c>
      <c r="CK401" s="66"/>
      <c r="CL401" s="68">
        <f t="shared" si="775"/>
        <v>0</v>
      </c>
      <c r="CM401" s="79">
        <f t="shared" si="776"/>
        <v>4864</v>
      </c>
      <c r="CN401" s="66"/>
      <c r="CO401" s="68">
        <f t="shared" si="718"/>
        <v>0</v>
      </c>
      <c r="CP401" s="79">
        <f t="shared" si="777"/>
        <v>3955</v>
      </c>
      <c r="CQ401" s="66"/>
      <c r="CR401" s="140">
        <f t="shared" si="719"/>
        <v>0</v>
      </c>
      <c r="CS401" s="79">
        <f t="shared" si="734"/>
        <v>6656</v>
      </c>
      <c r="CT401" s="66"/>
      <c r="CU401" s="68">
        <f t="shared" si="720"/>
        <v>0</v>
      </c>
      <c r="CV401" s="79">
        <f t="shared" si="778"/>
        <v>7769</v>
      </c>
      <c r="CW401" s="66"/>
      <c r="CX401" s="66">
        <f t="shared" si="721"/>
        <v>0</v>
      </c>
      <c r="CY401" s="40">
        <f t="shared" si="710"/>
        <v>6582</v>
      </c>
      <c r="CZ401" s="65"/>
      <c r="DA401" s="66">
        <f t="shared" si="779"/>
        <v>0</v>
      </c>
      <c r="DB401" s="67">
        <f t="shared" si="795"/>
        <v>82964</v>
      </c>
      <c r="DC401" s="66"/>
      <c r="DD401" s="66">
        <f t="shared" si="780"/>
        <v>0</v>
      </c>
      <c r="DE401" s="67">
        <f t="shared" si="796"/>
        <v>79735</v>
      </c>
      <c r="DF401" s="66"/>
      <c r="DG401" s="69">
        <f t="shared" si="724"/>
        <v>0</v>
      </c>
      <c r="DH401" s="67">
        <f t="shared" si="793"/>
        <v>93536</v>
      </c>
      <c r="DI401" s="66"/>
      <c r="DJ401" s="66">
        <f t="shared" si="725"/>
        <v>0</v>
      </c>
      <c r="DK401" s="67">
        <f t="shared" si="781"/>
        <v>993</v>
      </c>
      <c r="DM401" s="206">
        <f t="shared" si="726"/>
        <v>0</v>
      </c>
      <c r="DN401" s="25">
        <f t="shared" si="750"/>
        <v>0</v>
      </c>
      <c r="DO401" s="5"/>
      <c r="DP401" s="43">
        <f t="shared" si="727"/>
        <v>0</v>
      </c>
      <c r="DQ401" s="27">
        <f t="shared" si="782"/>
        <v>7022.5</v>
      </c>
      <c r="DR401" s="5"/>
      <c r="DS401" s="43">
        <f t="shared" si="728"/>
        <v>0</v>
      </c>
      <c r="DT401" s="27">
        <f t="shared" si="783"/>
        <v>4846</v>
      </c>
      <c r="DU401" s="5"/>
      <c r="DV401" s="43">
        <f t="shared" si="729"/>
        <v>0</v>
      </c>
      <c r="DW401" s="27">
        <f t="shared" si="784"/>
        <v>4835</v>
      </c>
      <c r="DX401" s="5"/>
      <c r="DY401" s="22">
        <f t="shared" si="730"/>
        <v>0</v>
      </c>
      <c r="DZ401" s="25">
        <f t="shared" si="785"/>
        <v>523</v>
      </c>
      <c r="EA401" s="22"/>
      <c r="EB401" s="22">
        <f t="shared" si="731"/>
        <v>0</v>
      </c>
      <c r="EC401" s="28">
        <f t="shared" si="786"/>
        <v>369</v>
      </c>
      <c r="ED401" s="5"/>
      <c r="EE401" s="43">
        <f t="shared" si="732"/>
        <v>0</v>
      </c>
      <c r="EF401" s="27">
        <f t="shared" si="787"/>
        <v>4769</v>
      </c>
      <c r="EG401" s="66"/>
      <c r="EH401" s="66">
        <f t="shared" si="733"/>
        <v>0</v>
      </c>
      <c r="EI401" s="67">
        <f t="shared" si="788"/>
        <v>24057</v>
      </c>
      <c r="EJ401" s="66"/>
      <c r="EK401" s="66">
        <f t="shared" si="694"/>
        <v>0</v>
      </c>
      <c r="EL401" s="67">
        <f t="shared" si="789"/>
        <v>22687</v>
      </c>
      <c r="EM401" s="110">
        <f t="shared" si="695"/>
        <v>137641.08285599996</v>
      </c>
    </row>
    <row r="402" spans="1:143" ht="11.25" customHeight="1" x14ac:dyDescent="0.25">
      <c r="A402" s="169">
        <v>46074</v>
      </c>
      <c r="B402" s="169">
        <v>46074</v>
      </c>
      <c r="C402" s="12">
        <v>8004960859</v>
      </c>
      <c r="D402" s="13" t="s">
        <v>219</v>
      </c>
      <c r="E402" s="14">
        <v>20</v>
      </c>
      <c r="F402" s="15">
        <v>10</v>
      </c>
      <c r="G402" s="16">
        <v>191516031012</v>
      </c>
      <c r="H402" s="66"/>
      <c r="I402" s="41">
        <f t="shared" si="743"/>
        <v>40</v>
      </c>
      <c r="J402" s="48">
        <f t="shared" ref="J402:J419" si="800">J401+H402-I402</f>
        <v>120941</v>
      </c>
      <c r="K402" s="66"/>
      <c r="L402" s="41">
        <f t="shared" si="735"/>
        <v>40</v>
      </c>
      <c r="M402" s="48">
        <f t="shared" si="738"/>
        <v>221548</v>
      </c>
      <c r="N402" s="66"/>
      <c r="O402" s="41">
        <f t="shared" si="744"/>
        <v>40</v>
      </c>
      <c r="P402" s="48">
        <f t="shared" ref="P402:P419" si="801">P401+N402-O402</f>
        <v>119551</v>
      </c>
      <c r="Q402" s="66"/>
      <c r="R402" s="66">
        <f t="shared" si="745"/>
        <v>40</v>
      </c>
      <c r="S402" s="67">
        <f t="shared" ref="S402:S419" si="802">S401+Q402-R402</f>
        <v>81748</v>
      </c>
      <c r="T402" s="66"/>
      <c r="U402" s="66">
        <f t="shared" si="751"/>
        <v>0</v>
      </c>
      <c r="V402" s="67">
        <f t="shared" si="752"/>
        <v>60080.700000000012</v>
      </c>
      <c r="X402" s="69">
        <f t="shared" si="746"/>
        <v>0</v>
      </c>
      <c r="Y402" s="67">
        <f t="shared" si="715"/>
        <v>8377.2999999999993</v>
      </c>
      <c r="Z402" s="66"/>
      <c r="AA402" s="68">
        <f t="shared" si="670"/>
        <v>0</v>
      </c>
      <c r="AB402" s="67">
        <f t="shared" si="753"/>
        <v>2158.5</v>
      </c>
      <c r="AC402" s="66"/>
      <c r="AD402" s="66">
        <f t="shared" si="671"/>
        <v>0</v>
      </c>
      <c r="AE402" s="67">
        <f t="shared" si="754"/>
        <v>1270.1999999999998</v>
      </c>
      <c r="AF402" s="66"/>
      <c r="AG402" s="78">
        <f t="shared" si="672"/>
        <v>202</v>
      </c>
      <c r="AH402" s="79">
        <f t="shared" si="755"/>
        <v>4587.7999999999993</v>
      </c>
      <c r="AI402" s="66"/>
      <c r="AJ402" s="68">
        <f t="shared" si="673"/>
        <v>0</v>
      </c>
      <c r="AK402" s="67">
        <f t="shared" si="756"/>
        <v>8269.5</v>
      </c>
      <c r="AL402" s="66"/>
      <c r="AM402" s="68">
        <f t="shared" si="674"/>
        <v>0</v>
      </c>
      <c r="AN402" s="67">
        <f t="shared" si="757"/>
        <v>14132.099999999999</v>
      </c>
      <c r="AO402" s="66"/>
      <c r="AP402" s="68">
        <f t="shared" si="747"/>
        <v>0</v>
      </c>
      <c r="AQ402" s="67">
        <f t="shared" si="790"/>
        <v>2806.3999999999996</v>
      </c>
      <c r="AR402" s="66"/>
      <c r="AS402" s="68">
        <f t="shared" si="716"/>
        <v>0</v>
      </c>
      <c r="AT402" s="67">
        <f t="shared" si="758"/>
        <v>3075.6000000000004</v>
      </c>
      <c r="AU402" s="66"/>
      <c r="AV402" s="66">
        <f t="shared" si="759"/>
        <v>0</v>
      </c>
      <c r="AW402" s="42">
        <f t="shared" si="760"/>
        <v>4400.4000000000015</v>
      </c>
      <c r="AX402" s="66"/>
      <c r="AY402" s="66">
        <f t="shared" si="761"/>
        <v>0</v>
      </c>
      <c r="AZ402" s="67">
        <f t="shared" si="748"/>
        <v>1815.8</v>
      </c>
      <c r="BA402" s="66"/>
      <c r="BB402" s="68">
        <f t="shared" si="762"/>
        <v>0</v>
      </c>
      <c r="BC402" s="67">
        <f t="shared" si="763"/>
        <v>2774.8</v>
      </c>
      <c r="BD402" s="66"/>
      <c r="BE402" s="68">
        <f t="shared" si="764"/>
        <v>0</v>
      </c>
      <c r="BF402" s="67">
        <f t="shared" si="765"/>
        <v>78.60000000000035</v>
      </c>
      <c r="BG402" s="66"/>
      <c r="BH402" s="68">
        <f t="shared" si="701"/>
        <v>0</v>
      </c>
      <c r="BI402" s="67">
        <f t="shared" si="736"/>
        <v>291.40000000000214</v>
      </c>
      <c r="BJ402" s="66"/>
      <c r="BK402" s="68">
        <f t="shared" si="717"/>
        <v>0</v>
      </c>
      <c r="BL402" s="67">
        <f t="shared" si="766"/>
        <v>5260.6</v>
      </c>
      <c r="BM402" s="66"/>
      <c r="BN402" s="68">
        <f t="shared" si="767"/>
        <v>0</v>
      </c>
      <c r="BO402" s="67">
        <f t="shared" si="768"/>
        <v>5267.5000000000009</v>
      </c>
      <c r="BP402" s="66"/>
      <c r="BQ402" s="68">
        <f t="shared" si="769"/>
        <v>0</v>
      </c>
      <c r="BR402" s="67">
        <f t="shared" si="770"/>
        <v>10368.099999999993</v>
      </c>
      <c r="BS402" s="66"/>
      <c r="BT402" s="66">
        <f t="shared" si="797"/>
        <v>0</v>
      </c>
      <c r="BU402" s="67">
        <f>BU401+BS402-BT402</f>
        <v>42566</v>
      </c>
      <c r="BV402" s="66"/>
      <c r="BW402" s="66">
        <f t="shared" si="798"/>
        <v>0</v>
      </c>
      <c r="BX402" s="67">
        <f>+BX401+BV402-BW402</f>
        <v>72022</v>
      </c>
      <c r="BY402" s="66"/>
      <c r="BZ402" s="66">
        <f t="shared" si="799"/>
        <v>0</v>
      </c>
      <c r="CA402" s="67">
        <f>+CA401+BY402-BZ402</f>
        <v>37344</v>
      </c>
      <c r="CB402" s="66"/>
      <c r="CC402" s="66">
        <f t="shared" si="771"/>
        <v>0</v>
      </c>
      <c r="CD402" s="67">
        <f t="shared" si="741"/>
        <v>358.24999999999983</v>
      </c>
      <c r="CE402" s="66"/>
      <c r="CF402" s="66">
        <f t="shared" si="772"/>
        <v>0</v>
      </c>
      <c r="CG402" s="67">
        <f t="shared" si="773"/>
        <v>6982.9</v>
      </c>
      <c r="CH402" s="66"/>
      <c r="CI402" s="66">
        <f t="shared" si="749"/>
        <v>0</v>
      </c>
      <c r="CJ402" s="67">
        <f t="shared" si="794"/>
        <v>8715</v>
      </c>
      <c r="CK402" s="66"/>
      <c r="CL402" s="68">
        <f t="shared" si="775"/>
        <v>0</v>
      </c>
      <c r="CM402" s="79">
        <f t="shared" si="776"/>
        <v>4864</v>
      </c>
      <c r="CN402" s="66"/>
      <c r="CO402" s="68">
        <f t="shared" si="718"/>
        <v>0</v>
      </c>
      <c r="CP402" s="79">
        <f t="shared" si="777"/>
        <v>3955</v>
      </c>
      <c r="CQ402" s="66"/>
      <c r="CR402" s="140">
        <f t="shared" si="719"/>
        <v>0</v>
      </c>
      <c r="CS402" s="79">
        <f t="shared" si="734"/>
        <v>6656</v>
      </c>
      <c r="CT402" s="66"/>
      <c r="CU402" s="68">
        <f t="shared" si="720"/>
        <v>0</v>
      </c>
      <c r="CV402" s="79">
        <f t="shared" si="778"/>
        <v>7769</v>
      </c>
      <c r="CW402" s="66"/>
      <c r="CX402" s="66">
        <f t="shared" si="721"/>
        <v>0</v>
      </c>
      <c r="CY402" s="40">
        <f t="shared" si="710"/>
        <v>6582</v>
      </c>
      <c r="CZ402" s="65"/>
      <c r="DA402" s="66">
        <f t="shared" si="779"/>
        <v>0</v>
      </c>
      <c r="DB402" s="67">
        <f t="shared" si="795"/>
        <v>82964</v>
      </c>
      <c r="DC402" s="66"/>
      <c r="DD402" s="66">
        <f t="shared" si="780"/>
        <v>0</v>
      </c>
      <c r="DE402" s="67">
        <f t="shared" si="796"/>
        <v>79735</v>
      </c>
      <c r="DF402" s="66"/>
      <c r="DG402" s="69">
        <f t="shared" si="724"/>
        <v>0</v>
      </c>
      <c r="DH402" s="67">
        <f t="shared" si="793"/>
        <v>93536</v>
      </c>
      <c r="DI402" s="66"/>
      <c r="DJ402" s="66">
        <f t="shared" si="725"/>
        <v>0</v>
      </c>
      <c r="DK402" s="67">
        <f t="shared" si="781"/>
        <v>993</v>
      </c>
      <c r="DM402" s="206">
        <f t="shared" si="726"/>
        <v>0</v>
      </c>
      <c r="DN402" s="25">
        <f t="shared" si="750"/>
        <v>0</v>
      </c>
      <c r="DO402" s="5"/>
      <c r="DP402" s="43">
        <f t="shared" si="727"/>
        <v>0</v>
      </c>
      <c r="DQ402" s="27">
        <f t="shared" si="782"/>
        <v>7022.5</v>
      </c>
      <c r="DR402" s="5"/>
      <c r="DS402" s="43">
        <f t="shared" si="728"/>
        <v>0</v>
      </c>
      <c r="DT402" s="27">
        <f t="shared" si="783"/>
        <v>4846</v>
      </c>
      <c r="DU402" s="5"/>
      <c r="DV402" s="43">
        <f t="shared" si="729"/>
        <v>0</v>
      </c>
      <c r="DW402" s="27">
        <f t="shared" si="784"/>
        <v>4835</v>
      </c>
      <c r="DX402" s="5"/>
      <c r="DY402" s="22">
        <f t="shared" si="730"/>
        <v>0</v>
      </c>
      <c r="DZ402" s="25">
        <f t="shared" si="785"/>
        <v>523</v>
      </c>
      <c r="EA402" s="22"/>
      <c r="EB402" s="22">
        <f t="shared" si="731"/>
        <v>0</v>
      </c>
      <c r="EC402" s="28">
        <f t="shared" si="786"/>
        <v>369</v>
      </c>
      <c r="ED402" s="5"/>
      <c r="EE402" s="43">
        <f t="shared" si="732"/>
        <v>0</v>
      </c>
      <c r="EF402" s="27">
        <f t="shared" si="787"/>
        <v>4769</v>
      </c>
      <c r="EG402" s="66"/>
      <c r="EH402" s="66">
        <f t="shared" si="733"/>
        <v>0</v>
      </c>
      <c r="EI402" s="67">
        <f t="shared" si="788"/>
        <v>24057</v>
      </c>
      <c r="EJ402" s="66"/>
      <c r="EK402" s="66">
        <f t="shared" si="694"/>
        <v>0</v>
      </c>
      <c r="EL402" s="67">
        <f t="shared" si="789"/>
        <v>22687</v>
      </c>
      <c r="EM402" s="110">
        <f t="shared" si="695"/>
        <v>137576.45205599998</v>
      </c>
    </row>
    <row r="403" spans="1:143" s="36" customFormat="1" ht="11.25" customHeight="1" x14ac:dyDescent="0.25">
      <c r="A403" s="169">
        <v>46074</v>
      </c>
      <c r="B403" s="193">
        <v>46074</v>
      </c>
      <c r="C403" s="204">
        <v>8004961106</v>
      </c>
      <c r="D403" s="95" t="s">
        <v>306</v>
      </c>
      <c r="E403" s="259">
        <v>25</v>
      </c>
      <c r="F403" s="260">
        <v>7</v>
      </c>
      <c r="G403" s="20">
        <v>191516041615</v>
      </c>
      <c r="H403" s="66"/>
      <c r="I403" s="41">
        <f t="shared" si="743"/>
        <v>0</v>
      </c>
      <c r="J403" s="48">
        <f t="shared" si="800"/>
        <v>120941</v>
      </c>
      <c r="K403" s="66"/>
      <c r="L403" s="41">
        <f t="shared" si="735"/>
        <v>0</v>
      </c>
      <c r="M403" s="48">
        <f t="shared" si="738"/>
        <v>221548</v>
      </c>
      <c r="N403" s="66"/>
      <c r="O403" s="41">
        <f t="shared" si="744"/>
        <v>0</v>
      </c>
      <c r="P403" s="48">
        <f t="shared" si="801"/>
        <v>119551</v>
      </c>
      <c r="Q403" s="66"/>
      <c r="R403" s="66">
        <f t="shared" si="745"/>
        <v>0</v>
      </c>
      <c r="S403" s="67">
        <f t="shared" si="802"/>
        <v>81748</v>
      </c>
      <c r="T403" s="66"/>
      <c r="U403" s="66">
        <f t="shared" si="751"/>
        <v>0</v>
      </c>
      <c r="V403" s="67">
        <f t="shared" si="752"/>
        <v>60080.700000000012</v>
      </c>
      <c r="W403" s="136"/>
      <c r="X403" s="69">
        <f t="shared" si="746"/>
        <v>0</v>
      </c>
      <c r="Y403" s="67">
        <f t="shared" si="715"/>
        <v>8377.2999999999993</v>
      </c>
      <c r="Z403" s="66"/>
      <c r="AA403" s="68">
        <f t="shared" si="670"/>
        <v>0</v>
      </c>
      <c r="AB403" s="67">
        <f t="shared" si="753"/>
        <v>2158.5</v>
      </c>
      <c r="AC403" s="66"/>
      <c r="AD403" s="66">
        <f t="shared" si="671"/>
        <v>0</v>
      </c>
      <c r="AE403" s="67">
        <f t="shared" si="754"/>
        <v>1270.1999999999998</v>
      </c>
      <c r="AF403" s="66"/>
      <c r="AG403" s="78">
        <f t="shared" si="672"/>
        <v>0</v>
      </c>
      <c r="AH403" s="79">
        <f t="shared" si="755"/>
        <v>4587.7999999999993</v>
      </c>
      <c r="AI403" s="66"/>
      <c r="AJ403" s="68">
        <f t="shared" si="673"/>
        <v>0</v>
      </c>
      <c r="AK403" s="67">
        <f t="shared" si="756"/>
        <v>8269.5</v>
      </c>
      <c r="AL403" s="66"/>
      <c r="AM403" s="68">
        <f t="shared" si="674"/>
        <v>0</v>
      </c>
      <c r="AN403" s="67">
        <f t="shared" si="757"/>
        <v>14132.099999999999</v>
      </c>
      <c r="AO403" s="66"/>
      <c r="AP403" s="68">
        <f t="shared" si="747"/>
        <v>0</v>
      </c>
      <c r="AQ403" s="67">
        <f t="shared" si="790"/>
        <v>2806.3999999999996</v>
      </c>
      <c r="AR403" s="66"/>
      <c r="AS403" s="68">
        <f t="shared" si="716"/>
        <v>0</v>
      </c>
      <c r="AT403" s="67">
        <f t="shared" si="758"/>
        <v>3075.6000000000004</v>
      </c>
      <c r="AU403" s="66"/>
      <c r="AV403" s="66">
        <f t="shared" si="759"/>
        <v>0</v>
      </c>
      <c r="AW403" s="42">
        <f t="shared" si="760"/>
        <v>4400.4000000000015</v>
      </c>
      <c r="AX403" s="66"/>
      <c r="AY403" s="66">
        <f t="shared" si="761"/>
        <v>0</v>
      </c>
      <c r="AZ403" s="67">
        <f t="shared" si="748"/>
        <v>1815.8</v>
      </c>
      <c r="BA403" s="66"/>
      <c r="BB403" s="68">
        <f t="shared" si="762"/>
        <v>0</v>
      </c>
      <c r="BC403" s="67">
        <f t="shared" si="763"/>
        <v>2774.8</v>
      </c>
      <c r="BD403" s="66"/>
      <c r="BE403" s="68">
        <f t="shared" si="764"/>
        <v>0</v>
      </c>
      <c r="BF403" s="67">
        <f t="shared" si="765"/>
        <v>78.60000000000035</v>
      </c>
      <c r="BG403" s="66"/>
      <c r="BH403" s="68">
        <f t="shared" si="701"/>
        <v>0</v>
      </c>
      <c r="BI403" s="67">
        <f t="shared" si="736"/>
        <v>291.40000000000214</v>
      </c>
      <c r="BJ403" s="66"/>
      <c r="BK403" s="68">
        <f t="shared" si="717"/>
        <v>0</v>
      </c>
      <c r="BL403" s="67">
        <f t="shared" si="766"/>
        <v>5260.6</v>
      </c>
      <c r="BM403" s="66"/>
      <c r="BN403" s="68">
        <f t="shared" si="767"/>
        <v>0</v>
      </c>
      <c r="BO403" s="67">
        <f t="shared" si="768"/>
        <v>5267.5000000000009</v>
      </c>
      <c r="BP403" s="66"/>
      <c r="BQ403" s="68">
        <f t="shared" si="769"/>
        <v>178</v>
      </c>
      <c r="BR403" s="67">
        <f t="shared" si="770"/>
        <v>10190.099999999993</v>
      </c>
      <c r="BS403" s="66"/>
      <c r="BT403" s="66">
        <f t="shared" si="797"/>
        <v>50</v>
      </c>
      <c r="BU403" s="67">
        <f>BU402+BS403-BT403</f>
        <v>42516</v>
      </c>
      <c r="BV403" s="66"/>
      <c r="BW403" s="66">
        <f t="shared" si="798"/>
        <v>50</v>
      </c>
      <c r="BX403" s="67">
        <f>+BX402+BV403-BW403</f>
        <v>71972</v>
      </c>
      <c r="BY403" s="66"/>
      <c r="BZ403" s="66">
        <f t="shared" si="799"/>
        <v>50</v>
      </c>
      <c r="CA403" s="67">
        <f>+CA402+BY403-BZ403</f>
        <v>37294</v>
      </c>
      <c r="CB403" s="66"/>
      <c r="CC403" s="66">
        <f t="shared" si="771"/>
        <v>0</v>
      </c>
      <c r="CD403" s="67">
        <f t="shared" si="741"/>
        <v>358.24999999999983</v>
      </c>
      <c r="CE403" s="66"/>
      <c r="CF403" s="66">
        <f t="shared" si="772"/>
        <v>0</v>
      </c>
      <c r="CG403" s="67">
        <f t="shared" si="773"/>
        <v>6982.9</v>
      </c>
      <c r="CH403" s="66"/>
      <c r="CI403" s="66">
        <f t="shared" si="749"/>
        <v>0</v>
      </c>
      <c r="CJ403" s="67">
        <f t="shared" si="794"/>
        <v>8715</v>
      </c>
      <c r="CK403" s="66"/>
      <c r="CL403" s="68">
        <f t="shared" si="775"/>
        <v>0</v>
      </c>
      <c r="CM403" s="79">
        <f t="shared" si="776"/>
        <v>4864</v>
      </c>
      <c r="CN403" s="66"/>
      <c r="CO403" s="68">
        <f t="shared" si="718"/>
        <v>0</v>
      </c>
      <c r="CP403" s="79">
        <f t="shared" si="777"/>
        <v>3955</v>
      </c>
      <c r="CQ403" s="66"/>
      <c r="CR403" s="140">
        <f t="shared" si="719"/>
        <v>0</v>
      </c>
      <c r="CS403" s="79">
        <f t="shared" si="734"/>
        <v>6656</v>
      </c>
      <c r="CT403" s="66"/>
      <c r="CU403" s="68">
        <f t="shared" si="720"/>
        <v>0</v>
      </c>
      <c r="CV403" s="79">
        <f t="shared" si="778"/>
        <v>7769</v>
      </c>
      <c r="CW403" s="66"/>
      <c r="CX403" s="66">
        <f t="shared" si="721"/>
        <v>0</v>
      </c>
      <c r="CY403" s="40">
        <f t="shared" si="710"/>
        <v>6582</v>
      </c>
      <c r="CZ403" s="65"/>
      <c r="DA403" s="66">
        <f t="shared" si="779"/>
        <v>0</v>
      </c>
      <c r="DB403" s="67">
        <f t="shared" si="795"/>
        <v>82964</v>
      </c>
      <c r="DC403" s="66"/>
      <c r="DD403" s="66">
        <f t="shared" si="780"/>
        <v>0</v>
      </c>
      <c r="DE403" s="67">
        <f t="shared" si="796"/>
        <v>79735</v>
      </c>
      <c r="DF403" s="66"/>
      <c r="DG403" s="69">
        <f t="shared" si="724"/>
        <v>0</v>
      </c>
      <c r="DH403" s="67">
        <f t="shared" si="793"/>
        <v>93536</v>
      </c>
      <c r="DI403" s="66"/>
      <c r="DJ403" s="66">
        <f t="shared" si="725"/>
        <v>0</v>
      </c>
      <c r="DK403" s="67">
        <f t="shared" si="781"/>
        <v>993</v>
      </c>
      <c r="DL403" s="210"/>
      <c r="DM403" s="206">
        <f t="shared" si="726"/>
        <v>0</v>
      </c>
      <c r="DN403" s="25">
        <f t="shared" si="750"/>
        <v>0</v>
      </c>
      <c r="DO403" s="5"/>
      <c r="DP403" s="43">
        <f t="shared" si="727"/>
        <v>0</v>
      </c>
      <c r="DQ403" s="27">
        <f t="shared" si="782"/>
        <v>7022.5</v>
      </c>
      <c r="DR403" s="5"/>
      <c r="DS403" s="43">
        <f t="shared" si="728"/>
        <v>0</v>
      </c>
      <c r="DT403" s="27">
        <f t="shared" si="783"/>
        <v>4846</v>
      </c>
      <c r="DU403" s="5"/>
      <c r="DV403" s="43">
        <f t="shared" si="729"/>
        <v>0</v>
      </c>
      <c r="DW403" s="27">
        <f t="shared" si="784"/>
        <v>4835</v>
      </c>
      <c r="DX403" s="5"/>
      <c r="DY403" s="22">
        <f t="shared" si="730"/>
        <v>0</v>
      </c>
      <c r="DZ403" s="25">
        <f t="shared" si="785"/>
        <v>523</v>
      </c>
      <c r="EA403" s="22"/>
      <c r="EB403" s="22">
        <f t="shared" si="731"/>
        <v>0</v>
      </c>
      <c r="EC403" s="28">
        <f t="shared" si="786"/>
        <v>369</v>
      </c>
      <c r="ED403" s="5"/>
      <c r="EE403" s="43">
        <f t="shared" si="732"/>
        <v>0</v>
      </c>
      <c r="EF403" s="27">
        <f t="shared" si="787"/>
        <v>4769</v>
      </c>
      <c r="EG403" s="66"/>
      <c r="EH403" s="66">
        <f t="shared" si="733"/>
        <v>0</v>
      </c>
      <c r="EI403" s="67">
        <f t="shared" si="788"/>
        <v>24057</v>
      </c>
      <c r="EJ403" s="66"/>
      <c r="EK403" s="66">
        <f t="shared" si="694"/>
        <v>0</v>
      </c>
      <c r="EL403" s="67">
        <f t="shared" si="789"/>
        <v>22687</v>
      </c>
      <c r="EM403" s="110">
        <f t="shared" si="695"/>
        <v>137275.44165599995</v>
      </c>
    </row>
    <row r="404" spans="1:143" s="36" customFormat="1" ht="11.25" customHeight="1" x14ac:dyDescent="0.25">
      <c r="A404" s="169">
        <v>46074</v>
      </c>
      <c r="B404" s="193">
        <v>46074</v>
      </c>
      <c r="C404" s="176">
        <v>8004961776</v>
      </c>
      <c r="D404" s="17" t="s">
        <v>307</v>
      </c>
      <c r="E404" s="18">
        <v>240</v>
      </c>
      <c r="F404" s="19">
        <v>3</v>
      </c>
      <c r="G404" s="20">
        <v>191516769014</v>
      </c>
      <c r="H404" s="66"/>
      <c r="I404" s="41">
        <f t="shared" si="743"/>
        <v>0</v>
      </c>
      <c r="J404" s="48">
        <f t="shared" si="800"/>
        <v>120941</v>
      </c>
      <c r="K404" s="66"/>
      <c r="L404" s="41">
        <f t="shared" si="735"/>
        <v>0</v>
      </c>
      <c r="M404" s="48">
        <f t="shared" si="738"/>
        <v>221548</v>
      </c>
      <c r="N404" s="66"/>
      <c r="O404" s="41">
        <f t="shared" si="744"/>
        <v>0</v>
      </c>
      <c r="P404" s="48">
        <f t="shared" si="801"/>
        <v>119551</v>
      </c>
      <c r="Q404" s="66"/>
      <c r="R404" s="66">
        <f t="shared" si="745"/>
        <v>0</v>
      </c>
      <c r="S404" s="67">
        <f t="shared" si="802"/>
        <v>81748</v>
      </c>
      <c r="T404" s="66"/>
      <c r="U404" s="66">
        <f t="shared" si="751"/>
        <v>0</v>
      </c>
      <c r="V404" s="67">
        <f t="shared" si="752"/>
        <v>60080.700000000012</v>
      </c>
      <c r="W404" s="136"/>
      <c r="X404" s="69">
        <f t="shared" si="746"/>
        <v>0</v>
      </c>
      <c r="Y404" s="67">
        <f t="shared" si="715"/>
        <v>8377.2999999999993</v>
      </c>
      <c r="Z404" s="66"/>
      <c r="AA404" s="68">
        <f t="shared" si="670"/>
        <v>0</v>
      </c>
      <c r="AB404" s="67">
        <f t="shared" si="753"/>
        <v>2158.5</v>
      </c>
      <c r="AC404" s="66"/>
      <c r="AD404" s="66">
        <f t="shared" si="671"/>
        <v>0</v>
      </c>
      <c r="AE404" s="67">
        <f t="shared" si="754"/>
        <v>1270.1999999999998</v>
      </c>
      <c r="AF404" s="66"/>
      <c r="AG404" s="78">
        <f t="shared" si="672"/>
        <v>0</v>
      </c>
      <c r="AH404" s="79">
        <f t="shared" si="755"/>
        <v>4587.7999999999993</v>
      </c>
      <c r="AI404" s="66"/>
      <c r="AJ404" s="68">
        <f t="shared" si="673"/>
        <v>0</v>
      </c>
      <c r="AK404" s="67">
        <f t="shared" si="756"/>
        <v>8269.5</v>
      </c>
      <c r="AL404" s="66"/>
      <c r="AM404" s="68">
        <f t="shared" si="674"/>
        <v>0</v>
      </c>
      <c r="AN404" s="67">
        <f t="shared" si="757"/>
        <v>14132.099999999999</v>
      </c>
      <c r="AO404" s="66"/>
      <c r="AP404" s="68">
        <f t="shared" si="747"/>
        <v>0</v>
      </c>
      <c r="AQ404" s="67">
        <f t="shared" si="790"/>
        <v>2806.3999999999996</v>
      </c>
      <c r="AR404" s="66"/>
      <c r="AS404" s="68">
        <f t="shared" si="716"/>
        <v>0</v>
      </c>
      <c r="AT404" s="67">
        <f t="shared" si="758"/>
        <v>3075.6000000000004</v>
      </c>
      <c r="AU404" s="66"/>
      <c r="AV404" s="66">
        <f t="shared" si="759"/>
        <v>0</v>
      </c>
      <c r="AW404" s="42">
        <f t="shared" si="760"/>
        <v>4400.4000000000015</v>
      </c>
      <c r="AX404" s="66"/>
      <c r="AY404" s="66">
        <f t="shared" si="761"/>
        <v>0</v>
      </c>
      <c r="AZ404" s="67">
        <f t="shared" si="748"/>
        <v>1815.8</v>
      </c>
      <c r="BA404" s="66"/>
      <c r="BB404" s="68">
        <f t="shared" si="762"/>
        <v>0</v>
      </c>
      <c r="BC404" s="67">
        <f t="shared" si="763"/>
        <v>2774.8</v>
      </c>
      <c r="BD404" s="66"/>
      <c r="BE404" s="68">
        <f t="shared" si="764"/>
        <v>0</v>
      </c>
      <c r="BF404" s="67">
        <f t="shared" si="765"/>
        <v>78.60000000000035</v>
      </c>
      <c r="BG404" s="66"/>
      <c r="BH404" s="68">
        <f t="shared" si="701"/>
        <v>0</v>
      </c>
      <c r="BI404" s="67">
        <f t="shared" si="736"/>
        <v>291.40000000000214</v>
      </c>
      <c r="BJ404" s="66"/>
      <c r="BK404" s="68">
        <f t="shared" si="717"/>
        <v>0</v>
      </c>
      <c r="BL404" s="67">
        <f t="shared" si="766"/>
        <v>5260.6</v>
      </c>
      <c r="BM404" s="66"/>
      <c r="BN404" s="68">
        <f t="shared" si="767"/>
        <v>0</v>
      </c>
      <c r="BO404" s="67">
        <f t="shared" si="768"/>
        <v>5267.5000000000009</v>
      </c>
      <c r="BP404" s="66"/>
      <c r="BQ404" s="68">
        <f t="shared" si="769"/>
        <v>0</v>
      </c>
      <c r="BR404" s="67">
        <f>+BR403+BP404-BQ404-744</f>
        <v>9446.0999999999931</v>
      </c>
      <c r="BS404" s="66"/>
      <c r="BT404" s="66">
        <f t="shared" si="797"/>
        <v>0</v>
      </c>
      <c r="BU404" s="67">
        <f>BU403+BS404-BT404-480</f>
        <v>42036</v>
      </c>
      <c r="BV404" s="66"/>
      <c r="BW404" s="66">
        <f t="shared" si="798"/>
        <v>0</v>
      </c>
      <c r="BX404" s="67">
        <f>+BX403+BV404-BW404-480</f>
        <v>71492</v>
      </c>
      <c r="BY404" s="66"/>
      <c r="BZ404" s="66">
        <f t="shared" si="799"/>
        <v>0</v>
      </c>
      <c r="CA404" s="67">
        <f>+CA403+BY404-BZ404-480</f>
        <v>36814</v>
      </c>
      <c r="CB404" s="66"/>
      <c r="CC404" s="66">
        <f t="shared" si="771"/>
        <v>0</v>
      </c>
      <c r="CD404" s="67">
        <f t="shared" si="741"/>
        <v>358.24999999999983</v>
      </c>
      <c r="CE404" s="66"/>
      <c r="CF404" s="66">
        <f t="shared" si="772"/>
        <v>0</v>
      </c>
      <c r="CG404" s="67">
        <f t="shared" si="773"/>
        <v>6982.9</v>
      </c>
      <c r="CH404" s="66"/>
      <c r="CI404" s="66">
        <f t="shared" si="749"/>
        <v>0</v>
      </c>
      <c r="CJ404" s="67">
        <f t="shared" si="794"/>
        <v>8715</v>
      </c>
      <c r="CK404" s="66"/>
      <c r="CL404" s="68">
        <f t="shared" si="775"/>
        <v>0</v>
      </c>
      <c r="CM404" s="79">
        <f t="shared" si="776"/>
        <v>4864</v>
      </c>
      <c r="CN404" s="66"/>
      <c r="CO404" s="68">
        <f t="shared" si="718"/>
        <v>0</v>
      </c>
      <c r="CP404" s="79">
        <f t="shared" si="777"/>
        <v>3955</v>
      </c>
      <c r="CQ404" s="66"/>
      <c r="CR404" s="140">
        <f t="shared" si="719"/>
        <v>0</v>
      </c>
      <c r="CS404" s="79">
        <f t="shared" si="734"/>
        <v>6656</v>
      </c>
      <c r="CT404" s="66"/>
      <c r="CU404" s="68">
        <f t="shared" si="720"/>
        <v>0</v>
      </c>
      <c r="CV404" s="79">
        <f t="shared" si="778"/>
        <v>7769</v>
      </c>
      <c r="CW404" s="66"/>
      <c r="CX404" s="66">
        <f t="shared" si="721"/>
        <v>0</v>
      </c>
      <c r="CY404" s="40">
        <f t="shared" si="710"/>
        <v>6582</v>
      </c>
      <c r="CZ404" s="65"/>
      <c r="DA404" s="66">
        <f t="shared" si="779"/>
        <v>0</v>
      </c>
      <c r="DB404" s="67">
        <f t="shared" si="795"/>
        <v>82964</v>
      </c>
      <c r="DC404" s="66"/>
      <c r="DD404" s="66">
        <f t="shared" si="780"/>
        <v>0</v>
      </c>
      <c r="DE404" s="67">
        <f t="shared" si="796"/>
        <v>79735</v>
      </c>
      <c r="DF404" s="66"/>
      <c r="DG404" s="69">
        <f t="shared" si="724"/>
        <v>0</v>
      </c>
      <c r="DH404" s="67">
        <f t="shared" si="793"/>
        <v>93536</v>
      </c>
      <c r="DI404" s="66"/>
      <c r="DJ404" s="66">
        <f t="shared" si="725"/>
        <v>0</v>
      </c>
      <c r="DK404" s="67">
        <f t="shared" si="781"/>
        <v>993</v>
      </c>
      <c r="DL404" s="210"/>
      <c r="DM404" s="206">
        <f t="shared" si="726"/>
        <v>0</v>
      </c>
      <c r="DN404" s="25">
        <f t="shared" si="750"/>
        <v>0</v>
      </c>
      <c r="DO404" s="5"/>
      <c r="DP404" s="43">
        <f t="shared" si="727"/>
        <v>0</v>
      </c>
      <c r="DQ404" s="27">
        <f t="shared" si="782"/>
        <v>7022.5</v>
      </c>
      <c r="DR404" s="5"/>
      <c r="DS404" s="43">
        <f t="shared" si="728"/>
        <v>0</v>
      </c>
      <c r="DT404" s="27">
        <f t="shared" si="783"/>
        <v>4846</v>
      </c>
      <c r="DU404" s="5"/>
      <c r="DV404" s="43">
        <f t="shared" si="729"/>
        <v>0</v>
      </c>
      <c r="DW404" s="27">
        <f t="shared" si="784"/>
        <v>4835</v>
      </c>
      <c r="DX404" s="5"/>
      <c r="DY404" s="22">
        <f t="shared" si="730"/>
        <v>0</v>
      </c>
      <c r="DZ404" s="25">
        <f t="shared" si="785"/>
        <v>523</v>
      </c>
      <c r="EA404" s="22"/>
      <c r="EB404" s="22">
        <f t="shared" si="731"/>
        <v>0</v>
      </c>
      <c r="EC404" s="28">
        <f t="shared" si="786"/>
        <v>369</v>
      </c>
      <c r="ED404" s="5"/>
      <c r="EE404" s="43">
        <f t="shared" si="732"/>
        <v>0</v>
      </c>
      <c r="EF404" s="27">
        <f t="shared" si="787"/>
        <v>4769</v>
      </c>
      <c r="EG404" s="66"/>
      <c r="EH404" s="66">
        <f t="shared" si="733"/>
        <v>0</v>
      </c>
      <c r="EI404" s="67">
        <f t="shared" si="788"/>
        <v>24057</v>
      </c>
      <c r="EJ404" s="66"/>
      <c r="EK404" s="66">
        <f t="shared" si="694"/>
        <v>0</v>
      </c>
      <c r="EL404" s="67">
        <f t="shared" si="789"/>
        <v>22687</v>
      </c>
      <c r="EM404" s="110">
        <f t="shared" si="695"/>
        <v>137199.67941599997</v>
      </c>
    </row>
    <row r="405" spans="1:143" s="36" customFormat="1" ht="11.25" customHeight="1" x14ac:dyDescent="0.25">
      <c r="A405" s="169">
        <v>46074</v>
      </c>
      <c r="B405" s="193">
        <v>46074</v>
      </c>
      <c r="C405" s="176">
        <v>8004961806</v>
      </c>
      <c r="D405" s="17" t="s">
        <v>308</v>
      </c>
      <c r="E405" s="18">
        <v>60</v>
      </c>
      <c r="F405" s="19">
        <v>3</v>
      </c>
      <c r="G405" s="20">
        <v>191516078710</v>
      </c>
      <c r="H405" s="66"/>
      <c r="I405" s="41">
        <f t="shared" si="743"/>
        <v>0</v>
      </c>
      <c r="J405" s="48">
        <f t="shared" si="800"/>
        <v>120941</v>
      </c>
      <c r="K405" s="66"/>
      <c r="L405" s="41">
        <f t="shared" si="735"/>
        <v>0</v>
      </c>
      <c r="M405" s="48">
        <f t="shared" si="738"/>
        <v>221548</v>
      </c>
      <c r="N405" s="66"/>
      <c r="O405" s="41">
        <f t="shared" si="744"/>
        <v>0</v>
      </c>
      <c r="P405" s="48">
        <f t="shared" si="801"/>
        <v>119551</v>
      </c>
      <c r="Q405" s="66"/>
      <c r="R405" s="66">
        <f t="shared" si="745"/>
        <v>0</v>
      </c>
      <c r="S405" s="67">
        <f t="shared" si="802"/>
        <v>81748</v>
      </c>
      <c r="T405" s="66"/>
      <c r="U405" s="66">
        <f t="shared" si="751"/>
        <v>0</v>
      </c>
      <c r="V405" s="67">
        <f t="shared" si="752"/>
        <v>60080.700000000012</v>
      </c>
      <c r="W405" s="136"/>
      <c r="X405" s="69">
        <f t="shared" si="746"/>
        <v>0</v>
      </c>
      <c r="Y405" s="67">
        <f t="shared" si="715"/>
        <v>8377.2999999999993</v>
      </c>
      <c r="Z405" s="66"/>
      <c r="AA405" s="68">
        <f t="shared" ref="AA405:AA468" si="803">IF(OR(D405="NPP6ASZDB-GY015M",D405="NPP6ASZDB-GY010M",D405="NPP6ASZDB-GY002M",D405="NPP6ASZDB-GY150C",D405="NPP6ASZDB-GY005M",D405="NPC6ASZDB-GY020C",D405="NPC06SZDB-GY008M",D405="NPC06SZDB-GY013M",D405="NPC06SZDB-GY018M",D405="NPC6ASZDB-GY750C",D405="NPC6ASZDB-GY009M",D405="NPC6ASZDB-GY025C",D405="NPC06SZDB-GY005M",D405="NPC6ASZDB-GY125C",D405="NPC6ASZDB-GY350C",D405="NPC6ASZDB-GY075C",D405="NPC6ASZDB-GY006M",D405="NPC06SZDB-GY015C",D405="NPC6ASZDB-GY450C",D405="NPC6ASZDB-GY050C",D405="NPC6ASZDB-GY050C",D405="NPC6ASZDB-GY250C",D405="NPC06SZDB-GY003M",D405="NPC6ASZDB-GY007M",D405="NPC06SZDB-GY006M",D405="NPC06SZDB-GY015M",D405="NPC06SZDB-GY001M",D405="NPC06SZDB-GY002M",D405="NPC6ASZDB-GY015M",D405="NPC06SZDB-GY010M",D405="NPC6ASZDB-GY150C",D405="NPC6ASZDB-GY008M",D405="NPC6ASZDB-GY012M",D405="NPC6ASZDB-GY015M",D405="NPC6ASZDB-GY018M",D405="NPC6ASZDB-GY001M",D405="NPC6ASZDB-GY002M",D405="NPC6ASZDB-GY003M",D405="NPC6ASZDB-GY004M",D405="NPC6ASZDB-GY005M",D405="NPC6ASZDB-GY010M",D405="NPC6ASZDB-GY020M",D405="NPC6ASZDB-GY025M",D405="NPC6ASZDB-GY030M",D405="NPC6ASZDB-GY030C",D405="NPC6ASZDB-GY015C",),E405*(F405+0.1),0)</f>
        <v>0</v>
      </c>
      <c r="AB405" s="67">
        <f t="shared" si="753"/>
        <v>2158.5</v>
      </c>
      <c r="AC405" s="66"/>
      <c r="AD405" s="66">
        <f t="shared" ref="AD405:AD468" si="804">IF(OR(D405="NPC6ASZDB-GN007M",D405="NPP6ASZDB-GN001M",D405="NPC6ASZDB-GN015C",D405="NPC6ASZDB-GN008M",D405="NPP6ASZDB-GN010M",D405="NPC6ASZDB-GN030C",D405="NPC6ASZDB-GN750C",D405="NPC06SZDB-GN050C",D405="NPC6ASZDB-GN250C",D405="NPC06SZDB-GN002M",D405="NPC06SZDB-GN010M",D405="NPC6ASZDB-GN015M",D405="NPC6ASZDB-GN010M",D405="NPC06SZDB-GN003M",D405="NPC6ASZDB-GN025C",D405="NPC6ASZDB-GN050C",D405="NPC6ASZDB-GN150C",D405="NPC06SZDB-GN001M",D405="NPC06SZDB-GN150C",D405="NPC6ASZDB-GN001M",D405="NPC6ASZDB-GN002M",D405="NPC6ASZDB-GN003M",D405="NPC6ASZDB-GN004M",D405="NPC6ASZDB-GN005M",D405="NPC6ASZDB-GN020M",D405="NPC6ASZDB-GN030M",),E405*(F405+0.1),0)</f>
        <v>0</v>
      </c>
      <c r="AE405" s="67">
        <f t="shared" si="754"/>
        <v>1270.1999999999998</v>
      </c>
      <c r="AF405" s="66"/>
      <c r="AG405" s="78">
        <f t="shared" ref="AG405:AG468" si="805">IF(OR(D405="NPC6ASZDB-YL030C",D405="NPP6ASZDB-YL001M",D405="NPC6ASZDB-YL015C",D405="NPP6ASZDB-YL005M",D405="NPP6ASZDB-YL003M",D405="NPP6ASZDB-YL002M",D405="NPC6ASZDB-YL004M",D405="NPP6ASZDB-YL010M",D405="NPC6ASZDB-YL125C",D405="NPC6ASZDB-YL015M",D405="NPC06SZDB-YL040M",D405="NPC06SZDB-YL002M",D405="NPC6ASZDB-YL009M",D405="NPC6ASZDB-YL350C",D405="NPC06SZDB-YL015C",D405="NPC6ASZDB-YL007M",D405="NPC6ASZDB-YL012M",D405="NPC6ASZDB-YL020M",D405="NPC6ASZDB-YL030M",D405="NPC06SZDB-YL050C",D405="NPC06SZDB-YL003M",D405="NPC6ASZDB-YL250C",D405="NPC6ASZDB-YL008M",D405="NPC06SZDB-YL010M",D405="NPC6ASZDB-YL025C",D405="NPC6ASZDB-YL006M",D405="NPC6ASZDB-YL001M",D405="NPC6ASZDB-YL005M",D405="NPC06SZDB-YL005M",D405="NPC06SZDB-YL001M",D405="NPC6ASZDB-YL050C",D405="NPC6ASZDB-YL010M",D405="NPC06SZDB-YL150C",D405="NPC6ASZDB-YL002M",D405="NPC6ASZDB-YL150C",D405="NPC6ASZDB-YL003M",),E405*(F405+0.1),0)</f>
        <v>0</v>
      </c>
      <c r="AH405" s="79">
        <f t="shared" si="755"/>
        <v>4587.7999999999993</v>
      </c>
      <c r="AI405" s="66"/>
      <c r="AJ405" s="68">
        <f t="shared" ref="AJ405:AJ468" si="806">IF(OR(D405="NPC6ASZDB-OR030C",D405="NPP6ASZDB-OR003M",D405="NPP6ASZDB-OR002M",D405="NPP6ASZDB-OR005M",D405="NPP6ASZDB-OR001M",D405="NPC6ASZDB-OR025C",D405="NPP6ASZDB-OR010M",D405="NPC6ASZDB-OR008M",D405="NPC06SZDB-OR005M",D405="NPC06SZDB-OR150C",D405="NPC06SZDB-OR050C",D405="NPC6ASZDB-OR020M",D405="NPC6ASZDB-OR750C",D405="NPC6ASZDB-OR007M",D405="NPC6ASZDB-OR350C",D405="NPC6ASZDB-OR250C",D405="NPC6ASZDB-OR020M",D405="NPC6ASZDB-OR015M",D405="NPC6ASZDB-OR005M",D405="NPC6ASZDB-OR010M",D405="NPC6ASZDB-OR050C",D405="NPC6ASZDB-OR150C",D405="NPC6ASZDB-OR004M",D405="NPC6ASZDB-OR010M",D405="NPC6ASZDB-OR005M",D405="NPC06SZDB-OR010M",D405="NPC6ASZDB-OR001M",D405="NPC6ASZDB-OR002M",D405="NPC6ASZDB-OR003M",D405="NPC06SZDB-OR001M",D405="NPC06SZDB-OR002M",D405="NPC06SZDB-OR003M",D405="NPC6ASZDB-OR012M",D405="NPC6ASZDB-OR030M",),E405*(F405+0.1),0)</f>
        <v>0</v>
      </c>
      <c r="AK405" s="67">
        <f t="shared" si="756"/>
        <v>8269.5</v>
      </c>
      <c r="AL405" s="66"/>
      <c r="AM405" s="68">
        <f t="shared" ref="AM405:AM468" si="807">IF(OR(D405="NPC6ASZDB-RD015C",D405="NPP6ASZDB-RD005M",D405="NPC6ASZDB-RD750C",D405="NPC6ASZDB-RD030M",D405="NPP6ASZDB-RD010M",D405="NPP6ASZDB-RD002M",D405="NPP6ASZDB-RD001M",D405="NPP6ASZDB-RD003M",D405="NPC6ASZDB-RD075C",D405="NPC6ASZDB-RD009M",D405="NPC6ASZDB-RD025C",D405="NPC6ASZDB-RD015M",D405="NPC6ASZDB-RD004M",D405="NPC6ASZDB-RD006M",D405="NPC6ASZDB-RD020C",D405="NPC6ASZDB-RD008M",D405="NPC6ASZDB-RD350C",D405="NPC6ASZDB-RD030C",D405="NPC6ASZDB-RD250C",D405="NPC06SZDB-RD015M",D405="NPC6ASZDB-RD050C",D405="NPC6ASZDB-RD050C",D405="NPC06SZDB-RD050C",D405="NPC6ASZDB-RD010M",D405="NPC06SZDB-RD005M",D405="NPC06SZDB-RD010M",D405="NPC6ASZDB-RD007M",D405="NPC6ASZDB-RD010M",D405="NPC6ASZDB-RD001M",D405="NPC6ASZDB-RD005M",D405="NPC6ASZDB-RD150C",D405="NPC06SZDB-RD002M",D405="NPC06SZDB-RD150C",D405="NPC06SZDB-RD001M",D405="NPC06SZDB-RD003M",D405="NPC6ASZDB-RD002M",D405="NPC6ASZDB-RD003M",D405="NPC6ASZDB-RD020M",),E405*(F405+0.1),0)</f>
        <v>0</v>
      </c>
      <c r="AN405" s="67">
        <f t="shared" si="757"/>
        <v>14132.099999999999</v>
      </c>
      <c r="AO405" s="66"/>
      <c r="AP405" s="68">
        <f t="shared" si="747"/>
        <v>0</v>
      </c>
      <c r="AQ405" s="67">
        <f t="shared" si="790"/>
        <v>2806.3999999999996</v>
      </c>
      <c r="AR405" s="66"/>
      <c r="AS405" s="68">
        <f t="shared" ref="AS405:AS436" si="808">IF(OR(D405="NPC6ASZDB-VT015C",D405="NPP6ASZDB-VT005M",D405="NPP6ASZDB-VT003M",D405="NPC6ASZDB-VT030C",D405="NPC6ASZDB-VT005M",D405="NPC6ASZDB-VT125C",D405="NPC6ASZDB-VT010M",D405="NPC6ASZDB-VT007M",D405="NPC6ASZDB-VT350C",D405="NPC6ASZDB-VT003M",D405="NPC6ASZDB-VT250C",D405="NPC6ASZDB-VT002M",D405="NPC6ASZDB-VT050C",D405="NPC6ASZDB-VT001M",D405="NPC6ASZDB-VT150C",),E405*(F405+0.1),0)</f>
        <v>0</v>
      </c>
      <c r="AT405" s="67">
        <f t="shared" si="758"/>
        <v>3075.6000000000004</v>
      </c>
      <c r="AU405" s="66"/>
      <c r="AV405" s="66">
        <f t="shared" si="759"/>
        <v>0</v>
      </c>
      <c r="AW405" s="42">
        <f t="shared" si="760"/>
        <v>4400.4000000000015</v>
      </c>
      <c r="AX405" s="66"/>
      <c r="AY405" s="66">
        <f t="shared" si="761"/>
        <v>0</v>
      </c>
      <c r="AZ405" s="67">
        <f t="shared" si="748"/>
        <v>1815.8</v>
      </c>
      <c r="BA405" s="66"/>
      <c r="BB405" s="68">
        <f t="shared" si="762"/>
        <v>0</v>
      </c>
      <c r="BC405" s="67">
        <f t="shared" si="763"/>
        <v>2774.8</v>
      </c>
      <c r="BD405" s="66"/>
      <c r="BE405" s="68">
        <f t="shared" si="764"/>
        <v>0</v>
      </c>
      <c r="BF405" s="67">
        <f t="shared" si="765"/>
        <v>78.60000000000035</v>
      </c>
      <c r="BG405" s="66"/>
      <c r="BH405" s="68">
        <f t="shared" si="701"/>
        <v>0</v>
      </c>
      <c r="BI405" s="67">
        <f t="shared" si="736"/>
        <v>291.40000000000214</v>
      </c>
      <c r="BJ405" s="66"/>
      <c r="BK405" s="68">
        <f t="shared" ref="BK405:BK436" si="809">IF(OR(D405="NPP06UZDB-YL002M",D405="NPP06UZDB-YL001M",D405="NPP06UZDB-YL150C",D405="NPP06UZDB-YL010M",D405="NPC06UZDB-YL015C",D405="NPC06UZDB-YL020M",D405="CO155E2-09M016",D405="CO155E2-09M012",D405="CO155E2-09M016",D405="NPC06UZDB-YL750C",D405="CO155E2-09M008",D405="NPC06UZDB-YL004M",D405="NPC06UZDB-YL004M",D405="NPC06UZDB-YL003M",D405="NPC06UZDB-YL250C",D405="CO155E2-09C050",D405="NPC06UZDB-YL020C",D405="NPC06UZDB-YL350C",D405="CO155E2-09M004",D405="CO155E2-09M004C6",D405="CO155E2-09M015",D405="NPC06UZDB-YL050C",D405="NPC06UZDB-YL010M",D405="CO155E2-09M010",D405="NPC06UZDB-YL010M",D405="NPC06UZDB-YL007M",D405="NPC06UZDB-YL150C",D405="CO155E2-09M015",D405="CO155E2-09C150",D405="CO155E2-09M005",D405="CO155E2-09M003",D405="CO155E2-09M001",D405="CO155E2-09M007",D405="NPC06UZDB-YL001M",D405="NPC06UZDB-YL002M",D405="NPC06UZDB-YL003M",D405="NPC06UZDB-YL004M",D405="NPC06UZDB-YL005M",D405="CO155E2-09M002",),E405*(F405+0.12),0)</f>
        <v>0</v>
      </c>
      <c r="BL405" s="67">
        <f t="shared" si="766"/>
        <v>5260.6</v>
      </c>
      <c r="BM405" s="66"/>
      <c r="BN405" s="68">
        <f t="shared" si="767"/>
        <v>187.20000000000002</v>
      </c>
      <c r="BO405" s="67">
        <f t="shared" si="768"/>
        <v>5080.3000000000011</v>
      </c>
      <c r="BP405" s="66"/>
      <c r="BQ405" s="68">
        <f t="shared" si="769"/>
        <v>0</v>
      </c>
      <c r="BR405" s="67">
        <f t="shared" ref="BR405:BR468" si="810">+BR404+BP405-BQ405</f>
        <v>9446.0999999999931</v>
      </c>
      <c r="BS405" s="66"/>
      <c r="BT405" s="66">
        <f t="shared" si="797"/>
        <v>120</v>
      </c>
      <c r="BU405" s="67">
        <f>BU404+BS405-BT405</f>
        <v>41916</v>
      </c>
      <c r="BV405" s="66"/>
      <c r="BW405" s="66">
        <f t="shared" si="798"/>
        <v>120</v>
      </c>
      <c r="BX405" s="67">
        <f>+BX404+BV405-BW405</f>
        <v>71372</v>
      </c>
      <c r="BY405" s="66"/>
      <c r="BZ405" s="66">
        <f t="shared" si="799"/>
        <v>120</v>
      </c>
      <c r="CA405" s="67">
        <f>+CA404+BY405-BZ405</f>
        <v>36694</v>
      </c>
      <c r="CB405" s="66"/>
      <c r="CC405" s="66">
        <f t="shared" si="771"/>
        <v>0</v>
      </c>
      <c r="CD405" s="67">
        <f t="shared" si="741"/>
        <v>358.24999999999983</v>
      </c>
      <c r="CE405" s="66"/>
      <c r="CF405" s="66">
        <f t="shared" si="772"/>
        <v>0</v>
      </c>
      <c r="CG405" s="67">
        <f t="shared" si="773"/>
        <v>6982.9</v>
      </c>
      <c r="CH405" s="66"/>
      <c r="CI405" s="66">
        <f t="shared" si="749"/>
        <v>0</v>
      </c>
      <c r="CJ405" s="67">
        <f t="shared" si="794"/>
        <v>8715</v>
      </c>
      <c r="CK405" s="66"/>
      <c r="CL405" s="68">
        <f t="shared" si="775"/>
        <v>0</v>
      </c>
      <c r="CM405" s="79">
        <f t="shared" si="776"/>
        <v>4864</v>
      </c>
      <c r="CN405" s="66"/>
      <c r="CO405" s="68">
        <f t="shared" ref="CO405:CO436" si="811">IF(OR(D405="NPC6AUZDB-BK002M",D405="NPC6AUZDB-BK010M",D405="NPC6AUZDB-BK003M",D405="NPC6AUZDB-BK001M",),E405*(F405+0.1),0)</f>
        <v>0</v>
      </c>
      <c r="CP405" s="79">
        <f t="shared" si="777"/>
        <v>3955</v>
      </c>
      <c r="CQ405" s="66"/>
      <c r="CR405" s="140">
        <f t="shared" ref="CR405:CR436" si="812">IF(OR(D405="NPC6AUZDB-RD005M",D405="NPC6AUZDB-RD025C",D405="NPC6AUZDB-RD002M",D405="NPC6AUZDB-RD003M",D405="NPC6AUZDB-RD001M",),E405*(F405+0.1),0)</f>
        <v>0</v>
      </c>
      <c r="CS405" s="79">
        <f t="shared" si="734"/>
        <v>6656</v>
      </c>
      <c r="CT405" s="66"/>
      <c r="CU405" s="68">
        <f t="shared" ref="CU405:CU436" si="813">IF(OR(D405="NPC6AUZDB-OR002M",D405="NPC6AUZDB-RD003M",D405="NPC6AUZDB-RD001M",),E405*(F405+0.1),0)</f>
        <v>0</v>
      </c>
      <c r="CV405" s="79">
        <f t="shared" si="778"/>
        <v>7769</v>
      </c>
      <c r="CW405" s="66"/>
      <c r="CX405" s="66">
        <f t="shared" ref="CX405:CX436" si="814">IF(OR(D405="NPC6AUZDB-GY030C",D405="NPC6AUZDA-GY003M",D396="NPC6AUZDA-GY003M",D405="NPC6AUZDB-GY150C",D405="NPC6AUZDB-GY010M",D405="NPC6AUZDB-GY001M",D405="NPC6AUZDB-GY005M",D405="NPC6AUZDA-GY020M",D405="NPC6AUZDB-GY003M",D405="NPC6AUZDB-GY002M",),E405*(F405+0.1),0)</f>
        <v>0</v>
      </c>
      <c r="CY405" s="40">
        <f t="shared" si="710"/>
        <v>6582</v>
      </c>
      <c r="CZ405" s="65"/>
      <c r="DA405" s="66">
        <f t="shared" si="779"/>
        <v>0</v>
      </c>
      <c r="DB405" s="67">
        <f t="shared" si="795"/>
        <v>82964</v>
      </c>
      <c r="DC405" s="66"/>
      <c r="DD405" s="66">
        <f t="shared" si="780"/>
        <v>0</v>
      </c>
      <c r="DE405" s="67">
        <f t="shared" si="796"/>
        <v>79735</v>
      </c>
      <c r="DF405" s="66"/>
      <c r="DG405" s="69">
        <f t="shared" ref="DG405:DG436" si="815">IF(OR(D405="NPP6AUZDB-WT003M",D405="NPC06SZDB-WT004M",D405="CO155E2-01C150",D405="CO155E2-0CM002",D405="CO155E2-08M020",D405="CO155E2-06M002",D405="NPC06SZDB-WT001M",D405="CO155E2-08M007",D405="CO17772-08M003",D405="CO155E2-08M003",D405="CO155E2-0MM001",D405="CO155E2-0ZC750",D405="CO155E2-09M008",D405="CO155E2-09M015",D405="CO155E2-08M010",D405="CO155E2-08M015",D405="CO155E2-08M001",D405="CO155E2-0MM015",D405="CO17772-0CM003",D405="CO155E2-0MC050",D405="CO155E2-0CM001",D405="CO155E2-0CM007",D405="CO155E2-08C050",D405="NPC06SZDB-YL010M",D405="NPC06SZDB-GY003M",D405="NPC06SZDB-WT002M",D405="NPC06SZDB-GY001M",D405="NPC06SZDB-WT010M",D405="NPC06SZDB-WT050C",D405="NPC06SZDB-WT005M",D405="NPC06SZDB-WT003M",D405="CO155E2-08M005",D405="CO155E2-08M002",D405="CO155E2-08C150",D405="CO155E2-07M010", D405="CO155E2-0ZM015",D405="CO155E2-0CM010",D405="CO155E2-0CM015",D405="CO155E2-01M010",D405="CO17772-08C150",D405="CO17772-08C050",D405="NPC06SZDB-WT015M",D405="NPC06SZDB-WT015M",D405="NPC06SZDB-WT150C"),E405,0)</f>
        <v>0</v>
      </c>
      <c r="DH405" s="67">
        <f t="shared" si="793"/>
        <v>93536</v>
      </c>
      <c r="DI405" s="66"/>
      <c r="DJ405" s="66">
        <f t="shared" ref="DJ405:DJ436" si="816">IF(OR(D405="CO17772-08C250",D405="CO17772-08F004",D405="CO17772-08F010",D405="CO17772-08C750",D405="CO17772-08C250",D405="CO17772-08F002",D405="CO17772-08M020",D405="CO17772-08M010",D405="CO17772-08M006",D405="CO17772-08C050",D405="CO17772-08C150",D405="CO17772-08M007",D405="CO17772-08M010",D405=1644077,D405="CO17772-08M001",D405="CO17772-08M002",D405="CO17772-08M003",D405="CO17772-08M004",D405="CO17772-08M005",D405="CO17772-08M015",),E405*(F405+0.15),0)</f>
        <v>0</v>
      </c>
      <c r="DK405" s="67">
        <f t="shared" si="781"/>
        <v>993</v>
      </c>
      <c r="DL405" s="210"/>
      <c r="DM405" s="206">
        <f t="shared" ref="DM405:DM436" si="817">IF(D405=2153276,E405*(F405+0.15),0)</f>
        <v>0</v>
      </c>
      <c r="DN405" s="25">
        <f t="shared" si="750"/>
        <v>0</v>
      </c>
      <c r="DO405" s="5"/>
      <c r="DP405" s="43">
        <f t="shared" ref="DP405:DP436" si="818">IF(OR(D405="CO17772-0CC050",D405="CO17772-0CM015",D405="CO17772-0CM007",D405="CO17772-0CM005",D405="CO17772-0CM007",D405="CO17772-0CM007",D405="CO17772-0CM010",D405="CO17772-0CM003",D405="CO17772-0MM015",D405="CO17772-0CM002",D405=959305,D405="CO17772-0CM001",),E405*(F405+0.15),0)</f>
        <v>0</v>
      </c>
      <c r="DQ405" s="27">
        <f t="shared" si="782"/>
        <v>7022.5</v>
      </c>
      <c r="DR405" s="5"/>
      <c r="DS405" s="43">
        <f t="shared" ref="DS405:DS436" si="819">IF(OR(D405="CO17772-0ZM010",D405="CO17772-0ZM002",D405="CO17772-0ZM001",D405="CO17772-0ZM005",D405="CO17772-0ZM008",D405=959308,),E405*(F405+0.15),0)</f>
        <v>0</v>
      </c>
      <c r="DT405" s="27">
        <f t="shared" si="783"/>
        <v>4846</v>
      </c>
      <c r="DU405" s="5"/>
      <c r="DV405" s="43">
        <f t="shared" ref="DV405:DV436" si="820">IF(OR(D405="CO17772-0MM003",D405="CO17772-0MM001",D405="CO17772-0MC150",D405="CO17772-0MM005",D405=959306,),E405*(F405+0.15),0)</f>
        <v>0</v>
      </c>
      <c r="DW405" s="27">
        <f t="shared" si="784"/>
        <v>4835</v>
      </c>
      <c r="DX405" s="5"/>
      <c r="DY405" s="22">
        <f t="shared" ref="DY405:DY436" si="821">IF(OR(D405="CO17772-09M001",D405=959307,),E405*(F405+0.15),0)</f>
        <v>0</v>
      </c>
      <c r="DZ405" s="25">
        <f t="shared" si="785"/>
        <v>523</v>
      </c>
      <c r="EA405" s="22"/>
      <c r="EB405" s="22">
        <f t="shared" ref="EB405:EB436" si="822">IF(OR(D405="CO17772-01M001",),E405*(F405+0.15),0)</f>
        <v>0</v>
      </c>
      <c r="EC405" s="28">
        <f t="shared" si="786"/>
        <v>369</v>
      </c>
      <c r="ED405" s="5"/>
      <c r="EE405" s="43">
        <f t="shared" ref="EE405:EE436" si="823">IF(OR(CA405="CO17772-07M015",D405="CO17772-07M007",D405="CO17772-07M001",D405="CO17772-07M001",D405=959309,),E405*(F405+0.15),0)</f>
        <v>0</v>
      </c>
      <c r="EF405" s="27">
        <f t="shared" si="787"/>
        <v>4769</v>
      </c>
      <c r="EG405" s="66"/>
      <c r="EH405" s="66">
        <f t="shared" ref="EH405:EH436" si="824">IF(OR(D405="CO17772-0MM003",D405="CO17772-0ZM010",D405="CO17772-07M007",D405="CO17772-0ZM002",D405="CO17772-01M001",D405="CO17772-0CC050",D405="CO17772-0CM015",D405="CO17772-08F004",D405="CO17772-08F010",D405="CO17772-08C750",D405="CO17772-08C250",D405="CO17772-07M001",D405="CO17772-09M001",D405="CO17772-0ZM001",D405="CO17772-0MM001",D405="CO17772-08F002",D405="CO17772-0ZM008",D405="CO17772-0ZM005",D405="CO17772-0CM005",D405="CO17772-0CM007",D405="CO17772-08M020",D405="CO17772-0MC150",D405="CO17772-08M006",D405="CO17772-08C050",D405="CO17772-0CM007",D405="CO17772-0CM010",D405="CO17772-0CM003",D405="CO17772-08C150",D405="CO17772-08M007",D405="CO17772-0MM005",D405="CO17772-0MM015",D405="CO17772-0CM002",D405="CO17772-0CM001",D405="CO17772-08M010",D405="CO17772-08M001",D405="CO17772-08M002",D405="CO17772-08M003",D405="CO17772-08M004",D405="CO17772-08M015",D405=959308,D405=959305,D405=959306,D405=959307,D405=959309,D405=1644077,D405="CO17772-08M005",),E405*2,0)</f>
        <v>0</v>
      </c>
      <c r="EI405" s="67">
        <f t="shared" si="788"/>
        <v>24057</v>
      </c>
      <c r="EJ405" s="66"/>
      <c r="EK405" s="66">
        <f t="shared" ref="EK405:EK468" si="825">(IF(OR(D405="CO17772-0MM003",D405="CO17772-0ZM010",D405="CO17772-07M015",D405="CO17772-07M007",D405="CO17772-0ZM002",D405="CO17772-01M001",D405="CO17772-0CC050",D405="CO17772-0CM015",D405="CO17772-08F004",D405="CO17772-08F010",D405="CO17772-08C750",D405="CO17772-08C250",D405="CO17772-07M001",D405="CO17772-09M001",D405="CO17772-0ZM001",D405="CO17772-0MM001",D405="CO17772-08F002",D405="CO17772-0ZM008",D405="CO17772-0ZM005",D405="CO17772-0CM005",D405="CO17772-0CM007",D405="CO17772-08M020",D405="CO17772-0MC150",D405="CO17772-08M006",D405="CO17772-08C050",D405="CO17772-0CM007",D405="CO17772-0CM010",D405="CO17772-0CM003",D405="CO17772-08C150",D405="CO17772-08M007",D405="CO17772-0MM005",D405="CO17772-0MM015",D405="CO17772-0CM002",D405="CO17772-0CM001",D405="CO17772-08M010",D405="CO17772-08M001",D405="CO17772-08M005",D405="CO17772-08M002",D405="CO17772-08M003",D405="CO17772-08M004",D405="CO17772-08M015",D405=1644077,D405=959308,D405=959305,D405=959306,D405=959307,D405=959309),E405*2,0))</f>
        <v>0</v>
      </c>
      <c r="EL405" s="67">
        <f t="shared" si="789"/>
        <v>22687</v>
      </c>
      <c r="EM405" s="110">
        <f t="shared" ref="EM405:EM468" si="826">((J406*0.03672)+(M406*0.1205)+(P406*0.05856)+(S406*0.0201)+(V406*0.3442)+(Y406*0.4888)+(AB406*0.5596)+(AE406*0.486)+(AH406*0.4976)+(AK406*0.487)+(AN406*0.4911)+(AQ406*0.4976)+(AT406*0.4994)+(AW406*0.3297)+(AZ406*0.3303)+(BC406*0.3317)+(BF406*0.3307)+(BI406*0.3302)+(BL406* 0.3306)+(BO406*0.3317)+(BR406*0.3311)+(BU406*0.023)+(BX406*0.0746)+(CA406*0.0163)+(CD406*0.4367)+(CG406*0.46063)+(CJ406*0.4344)+(CM406*0.426837)+(CP406*0.411417)+(CS406*0.419619)+(CV406*0.427493)+(CY406*0.4341)+(DB406*0.0349)+(DE406*0.0092)+(DH406*0.035 )+(DK406*0.029)+(DN406*0.27723)+(DQ406*0.19)+(DT406*0.27723)+(DZ406*0.20242)+(EC406*0.43)+(EF406*0.18111)+(EI406*0.19879)+(EL406*0.12124)+(EO406*0.02104)+(ER406*0.24981))</f>
        <v>136992.99345599997</v>
      </c>
    </row>
    <row r="406" spans="1:143" s="36" customFormat="1" ht="11.25" customHeight="1" x14ac:dyDescent="0.25">
      <c r="A406" s="169">
        <v>46074</v>
      </c>
      <c r="B406" s="193">
        <v>46074</v>
      </c>
      <c r="C406" s="176">
        <v>8004962759</v>
      </c>
      <c r="D406" s="17" t="s">
        <v>311</v>
      </c>
      <c r="E406" s="18">
        <v>30</v>
      </c>
      <c r="F406" s="19">
        <v>20</v>
      </c>
      <c r="G406" s="20">
        <v>191516036567</v>
      </c>
      <c r="H406" s="66"/>
      <c r="I406" s="41">
        <f t="shared" si="743"/>
        <v>0</v>
      </c>
      <c r="J406" s="48">
        <f t="shared" si="800"/>
        <v>120941</v>
      </c>
      <c r="K406" s="66"/>
      <c r="L406" s="41">
        <f t="shared" si="735"/>
        <v>0</v>
      </c>
      <c r="M406" s="48">
        <f t="shared" si="738"/>
        <v>221548</v>
      </c>
      <c r="N406" s="66"/>
      <c r="O406" s="41">
        <f t="shared" si="744"/>
        <v>0</v>
      </c>
      <c r="P406" s="48">
        <f t="shared" si="801"/>
        <v>119551</v>
      </c>
      <c r="Q406" s="66"/>
      <c r="R406" s="66">
        <f t="shared" si="745"/>
        <v>0</v>
      </c>
      <c r="S406" s="67">
        <f t="shared" si="802"/>
        <v>81748</v>
      </c>
      <c r="T406" s="66"/>
      <c r="U406" s="66">
        <f t="shared" si="751"/>
        <v>0</v>
      </c>
      <c r="V406" s="67">
        <f t="shared" si="752"/>
        <v>60080.700000000012</v>
      </c>
      <c r="W406" s="136"/>
      <c r="X406" s="69">
        <f t="shared" si="746"/>
        <v>0</v>
      </c>
      <c r="Y406" s="67">
        <f t="shared" si="715"/>
        <v>8377.2999999999993</v>
      </c>
      <c r="Z406" s="66"/>
      <c r="AA406" s="68">
        <f t="shared" si="803"/>
        <v>0</v>
      </c>
      <c r="AB406" s="67">
        <f t="shared" si="753"/>
        <v>2158.5</v>
      </c>
      <c r="AC406" s="66"/>
      <c r="AD406" s="66">
        <f t="shared" si="804"/>
        <v>0</v>
      </c>
      <c r="AE406" s="67">
        <f t="shared" si="754"/>
        <v>1270.1999999999998</v>
      </c>
      <c r="AF406" s="66"/>
      <c r="AG406" s="78">
        <f t="shared" si="805"/>
        <v>0</v>
      </c>
      <c r="AH406" s="79">
        <f t="shared" si="755"/>
        <v>4587.7999999999993</v>
      </c>
      <c r="AI406" s="66"/>
      <c r="AJ406" s="68">
        <f t="shared" si="806"/>
        <v>0</v>
      </c>
      <c r="AK406" s="67">
        <f t="shared" si="756"/>
        <v>8269.5</v>
      </c>
      <c r="AL406" s="66"/>
      <c r="AM406" s="68">
        <f t="shared" si="807"/>
        <v>0</v>
      </c>
      <c r="AN406" s="67">
        <f t="shared" si="757"/>
        <v>14132.099999999999</v>
      </c>
      <c r="AO406" s="66"/>
      <c r="AP406" s="68">
        <f t="shared" si="747"/>
        <v>0</v>
      </c>
      <c r="AQ406" s="67">
        <f t="shared" si="790"/>
        <v>2806.3999999999996</v>
      </c>
      <c r="AR406" s="66"/>
      <c r="AS406" s="68">
        <f t="shared" si="808"/>
        <v>0</v>
      </c>
      <c r="AT406" s="67">
        <f t="shared" si="758"/>
        <v>3075.6000000000004</v>
      </c>
      <c r="AU406" s="66"/>
      <c r="AV406" s="66">
        <f t="shared" si="759"/>
        <v>0</v>
      </c>
      <c r="AW406" s="42">
        <f t="shared" si="760"/>
        <v>4400.4000000000015</v>
      </c>
      <c r="AX406" s="66"/>
      <c r="AY406" s="66">
        <f t="shared" si="761"/>
        <v>0</v>
      </c>
      <c r="AZ406" s="67">
        <f t="shared" si="748"/>
        <v>1815.8</v>
      </c>
      <c r="BA406" s="66"/>
      <c r="BB406" s="68">
        <f t="shared" si="762"/>
        <v>0</v>
      </c>
      <c r="BC406" s="67">
        <f t="shared" si="763"/>
        <v>2774.8</v>
      </c>
      <c r="BD406" s="66"/>
      <c r="BE406" s="68">
        <f t="shared" si="764"/>
        <v>0</v>
      </c>
      <c r="BF406" s="67">
        <f t="shared" si="765"/>
        <v>78.60000000000035</v>
      </c>
      <c r="BG406" s="66"/>
      <c r="BH406" s="68">
        <f t="shared" si="701"/>
        <v>0</v>
      </c>
      <c r="BI406" s="67">
        <f t="shared" si="736"/>
        <v>291.40000000000214</v>
      </c>
      <c r="BJ406" s="66"/>
      <c r="BK406" s="68">
        <f t="shared" si="809"/>
        <v>0</v>
      </c>
      <c r="BL406" s="67">
        <f t="shared" si="766"/>
        <v>5260.6</v>
      </c>
      <c r="BM406" s="66"/>
      <c r="BN406" s="68">
        <f t="shared" si="767"/>
        <v>0</v>
      </c>
      <c r="BO406" s="67">
        <f t="shared" si="768"/>
        <v>5080.3000000000011</v>
      </c>
      <c r="BP406" s="66"/>
      <c r="BQ406" s="68">
        <f t="shared" si="769"/>
        <v>603.6</v>
      </c>
      <c r="BR406" s="67">
        <f t="shared" si="810"/>
        <v>8842.4999999999927</v>
      </c>
      <c r="BS406" s="66"/>
      <c r="BT406" s="66">
        <f t="shared" si="797"/>
        <v>60</v>
      </c>
      <c r="BU406" s="67">
        <f>BU405+BS406-BT406</f>
        <v>41856</v>
      </c>
      <c r="BV406" s="66"/>
      <c r="BW406" s="66">
        <f t="shared" si="798"/>
        <v>60</v>
      </c>
      <c r="BX406" s="67">
        <f>+BX405+BV406-BW406</f>
        <v>71312</v>
      </c>
      <c r="BY406" s="66"/>
      <c r="BZ406" s="66">
        <f t="shared" si="799"/>
        <v>60</v>
      </c>
      <c r="CA406" s="67">
        <f>+CA405+BY406-BZ406</f>
        <v>36634</v>
      </c>
      <c r="CB406" s="66"/>
      <c r="CC406" s="66">
        <f t="shared" si="771"/>
        <v>0</v>
      </c>
      <c r="CD406" s="67">
        <f t="shared" si="741"/>
        <v>358.24999999999983</v>
      </c>
      <c r="CE406" s="66"/>
      <c r="CF406" s="66">
        <f t="shared" si="772"/>
        <v>0</v>
      </c>
      <c r="CG406" s="67">
        <f t="shared" si="773"/>
        <v>6982.9</v>
      </c>
      <c r="CH406" s="66"/>
      <c r="CI406" s="66">
        <f t="shared" si="749"/>
        <v>0</v>
      </c>
      <c r="CJ406" s="67">
        <f t="shared" si="794"/>
        <v>8715</v>
      </c>
      <c r="CK406" s="66"/>
      <c r="CL406" s="68">
        <f t="shared" si="775"/>
        <v>0</v>
      </c>
      <c r="CM406" s="79">
        <f t="shared" si="776"/>
        <v>4864</v>
      </c>
      <c r="CN406" s="66"/>
      <c r="CO406" s="68">
        <f t="shared" si="811"/>
        <v>0</v>
      </c>
      <c r="CP406" s="79">
        <f t="shared" si="777"/>
        <v>3955</v>
      </c>
      <c r="CQ406" s="66"/>
      <c r="CR406" s="68">
        <f t="shared" si="812"/>
        <v>0</v>
      </c>
      <c r="CS406" s="79">
        <f t="shared" si="734"/>
        <v>6656</v>
      </c>
      <c r="CT406" s="66"/>
      <c r="CU406" s="68">
        <f t="shared" si="813"/>
        <v>0</v>
      </c>
      <c r="CV406" s="79">
        <f t="shared" si="778"/>
        <v>7769</v>
      </c>
      <c r="CW406" s="66"/>
      <c r="CX406" s="66">
        <f t="shared" si="814"/>
        <v>0</v>
      </c>
      <c r="CY406" s="40">
        <f t="shared" si="710"/>
        <v>6582</v>
      </c>
      <c r="CZ406" s="65"/>
      <c r="DA406" s="66">
        <f t="shared" si="779"/>
        <v>0</v>
      </c>
      <c r="DB406" s="67">
        <f t="shared" si="795"/>
        <v>82964</v>
      </c>
      <c r="DC406" s="66"/>
      <c r="DD406" s="66">
        <f t="shared" si="780"/>
        <v>0</v>
      </c>
      <c r="DE406" s="67">
        <f t="shared" si="796"/>
        <v>79735</v>
      </c>
      <c r="DF406" s="66"/>
      <c r="DG406" s="69">
        <f t="shared" si="815"/>
        <v>0</v>
      </c>
      <c r="DH406" s="67">
        <f t="shared" si="793"/>
        <v>93536</v>
      </c>
      <c r="DI406" s="66"/>
      <c r="DJ406" s="66">
        <f t="shared" si="816"/>
        <v>0</v>
      </c>
      <c r="DK406" s="67">
        <f t="shared" si="781"/>
        <v>993</v>
      </c>
      <c r="DL406" s="210"/>
      <c r="DM406" s="206">
        <f t="shared" si="817"/>
        <v>0</v>
      </c>
      <c r="DN406" s="25">
        <f t="shared" si="750"/>
        <v>0</v>
      </c>
      <c r="DO406" s="5"/>
      <c r="DP406" s="43">
        <f t="shared" si="818"/>
        <v>0</v>
      </c>
      <c r="DQ406" s="27">
        <f t="shared" si="782"/>
        <v>7022.5</v>
      </c>
      <c r="DR406" s="5"/>
      <c r="DS406" s="43">
        <f t="shared" si="819"/>
        <v>0</v>
      </c>
      <c r="DT406" s="27">
        <f t="shared" si="783"/>
        <v>4846</v>
      </c>
      <c r="DU406" s="5"/>
      <c r="DV406" s="43">
        <f t="shared" si="820"/>
        <v>0</v>
      </c>
      <c r="DW406" s="27">
        <f t="shared" si="784"/>
        <v>4835</v>
      </c>
      <c r="DX406" s="5"/>
      <c r="DY406" s="22">
        <f t="shared" si="821"/>
        <v>0</v>
      </c>
      <c r="DZ406" s="25">
        <f t="shared" si="785"/>
        <v>523</v>
      </c>
      <c r="EA406" s="22"/>
      <c r="EB406" s="22">
        <f t="shared" si="822"/>
        <v>0</v>
      </c>
      <c r="EC406" s="28">
        <f t="shared" si="786"/>
        <v>369</v>
      </c>
      <c r="ED406" s="5"/>
      <c r="EE406" s="43">
        <f t="shared" si="823"/>
        <v>0</v>
      </c>
      <c r="EF406" s="27">
        <f t="shared" si="787"/>
        <v>4769</v>
      </c>
      <c r="EG406" s="66"/>
      <c r="EH406" s="66">
        <f t="shared" si="824"/>
        <v>0</v>
      </c>
      <c r="EI406" s="67">
        <f t="shared" si="788"/>
        <v>24057</v>
      </c>
      <c r="EJ406" s="66"/>
      <c r="EK406" s="66">
        <f t="shared" si="825"/>
        <v>0</v>
      </c>
      <c r="EL406" s="67">
        <f t="shared" si="789"/>
        <v>22687</v>
      </c>
      <c r="EM406" s="110">
        <f t="shared" si="826"/>
        <v>136853.34285599997</v>
      </c>
    </row>
    <row r="407" spans="1:143" s="36" customFormat="1" ht="11.25" customHeight="1" x14ac:dyDescent="0.25">
      <c r="A407" s="169">
        <v>46074</v>
      </c>
      <c r="B407" s="193">
        <v>46074</v>
      </c>
      <c r="C407" s="197">
        <v>8004962911</v>
      </c>
      <c r="D407" s="88" t="s">
        <v>289</v>
      </c>
      <c r="E407" s="198">
        <v>150</v>
      </c>
      <c r="F407" s="199">
        <v>2</v>
      </c>
      <c r="G407" s="90"/>
      <c r="H407" s="66"/>
      <c r="I407" s="41">
        <f t="shared" si="743"/>
        <v>0</v>
      </c>
      <c r="J407" s="48">
        <f t="shared" si="800"/>
        <v>120941</v>
      </c>
      <c r="K407" s="66"/>
      <c r="L407" s="41">
        <f t="shared" si="735"/>
        <v>0</v>
      </c>
      <c r="M407" s="48">
        <f t="shared" si="738"/>
        <v>221548</v>
      </c>
      <c r="N407" s="66"/>
      <c r="O407" s="41">
        <f t="shared" si="744"/>
        <v>0</v>
      </c>
      <c r="P407" s="48">
        <f t="shared" si="801"/>
        <v>119551</v>
      </c>
      <c r="Q407" s="66"/>
      <c r="R407" s="66">
        <f t="shared" si="745"/>
        <v>0</v>
      </c>
      <c r="S407" s="67">
        <f t="shared" si="802"/>
        <v>81748</v>
      </c>
      <c r="T407" s="66"/>
      <c r="U407" s="66">
        <f t="shared" si="751"/>
        <v>0</v>
      </c>
      <c r="V407" s="67">
        <f t="shared" si="752"/>
        <v>60080.700000000012</v>
      </c>
      <c r="W407" s="136"/>
      <c r="X407" s="69">
        <f t="shared" si="746"/>
        <v>0</v>
      </c>
      <c r="Y407" s="67">
        <f t="shared" si="715"/>
        <v>8377.2999999999993</v>
      </c>
      <c r="Z407" s="66"/>
      <c r="AA407" s="68">
        <f t="shared" si="803"/>
        <v>0</v>
      </c>
      <c r="AB407" s="67">
        <f t="shared" si="753"/>
        <v>2158.5</v>
      </c>
      <c r="AC407" s="66"/>
      <c r="AD407" s="66">
        <f t="shared" si="804"/>
        <v>0</v>
      </c>
      <c r="AE407" s="67">
        <f t="shared" si="754"/>
        <v>1270.1999999999998</v>
      </c>
      <c r="AF407" s="66"/>
      <c r="AG407" s="78">
        <f t="shared" si="805"/>
        <v>0</v>
      </c>
      <c r="AH407" s="79">
        <f t="shared" si="755"/>
        <v>4587.7999999999993</v>
      </c>
      <c r="AI407" s="66"/>
      <c r="AJ407" s="68">
        <f t="shared" si="806"/>
        <v>0</v>
      </c>
      <c r="AK407" s="67">
        <f t="shared" si="756"/>
        <v>8269.5</v>
      </c>
      <c r="AL407" s="66"/>
      <c r="AM407" s="68">
        <f t="shared" si="807"/>
        <v>0</v>
      </c>
      <c r="AN407" s="67">
        <f t="shared" si="757"/>
        <v>14132.099999999999</v>
      </c>
      <c r="AO407" s="66"/>
      <c r="AP407" s="68">
        <f t="shared" si="747"/>
        <v>0</v>
      </c>
      <c r="AQ407" s="67">
        <f t="shared" si="790"/>
        <v>2806.3999999999996</v>
      </c>
      <c r="AR407" s="66"/>
      <c r="AS407" s="68">
        <f t="shared" si="808"/>
        <v>0</v>
      </c>
      <c r="AT407" s="67">
        <f t="shared" si="758"/>
        <v>3075.6000000000004</v>
      </c>
      <c r="AU407" s="66"/>
      <c r="AV407" s="66">
        <f t="shared" si="759"/>
        <v>0</v>
      </c>
      <c r="AW407" s="42">
        <f t="shared" si="760"/>
        <v>4400.4000000000015</v>
      </c>
      <c r="AX407" s="66"/>
      <c r="AY407" s="66">
        <f t="shared" si="761"/>
        <v>0</v>
      </c>
      <c r="AZ407" s="67">
        <f t="shared" si="748"/>
        <v>1815.8</v>
      </c>
      <c r="BA407" s="66"/>
      <c r="BB407" s="68">
        <f t="shared" si="762"/>
        <v>0</v>
      </c>
      <c r="BC407" s="67">
        <f t="shared" si="763"/>
        <v>2774.8</v>
      </c>
      <c r="BD407" s="66"/>
      <c r="BE407" s="68">
        <f t="shared" si="764"/>
        <v>0</v>
      </c>
      <c r="BF407" s="67">
        <f t="shared" si="765"/>
        <v>78.60000000000035</v>
      </c>
      <c r="BG407" s="66"/>
      <c r="BH407" s="68">
        <f t="shared" si="701"/>
        <v>0</v>
      </c>
      <c r="BI407" s="67">
        <f t="shared" si="736"/>
        <v>291.40000000000214</v>
      </c>
      <c r="BJ407" s="66"/>
      <c r="BK407" s="68">
        <f t="shared" si="809"/>
        <v>0</v>
      </c>
      <c r="BL407" s="67">
        <f t="shared" si="766"/>
        <v>5260.6</v>
      </c>
      <c r="BM407" s="66"/>
      <c r="BN407" s="68">
        <f t="shared" si="767"/>
        <v>318</v>
      </c>
      <c r="BO407" s="67">
        <f t="shared" si="768"/>
        <v>4762.3000000000011</v>
      </c>
      <c r="BP407" s="66"/>
      <c r="BQ407" s="68">
        <f t="shared" si="769"/>
        <v>0</v>
      </c>
      <c r="BR407" s="67">
        <f t="shared" si="810"/>
        <v>8842.4999999999927</v>
      </c>
      <c r="BS407" s="66"/>
      <c r="BT407" s="66">
        <f t="shared" si="797"/>
        <v>0</v>
      </c>
      <c r="BU407" s="67">
        <f>BU406+BS407-BT407-300</f>
        <v>41556</v>
      </c>
      <c r="BV407" s="66"/>
      <c r="BW407" s="66">
        <f t="shared" si="798"/>
        <v>0</v>
      </c>
      <c r="BX407" s="67">
        <f>+BX406+BV407-BW407-300</f>
        <v>71012</v>
      </c>
      <c r="BY407" s="66"/>
      <c r="BZ407" s="66">
        <f t="shared" si="799"/>
        <v>0</v>
      </c>
      <c r="CA407" s="67">
        <f>+CA406+BY407-BZ407-300</f>
        <v>36334</v>
      </c>
      <c r="CB407" s="66"/>
      <c r="CC407" s="66">
        <f t="shared" si="771"/>
        <v>0</v>
      </c>
      <c r="CD407" s="67">
        <f t="shared" si="741"/>
        <v>358.24999999999983</v>
      </c>
      <c r="CE407" s="66"/>
      <c r="CF407" s="66">
        <f t="shared" si="772"/>
        <v>0</v>
      </c>
      <c r="CG407" s="67">
        <f t="shared" si="773"/>
        <v>6982.9</v>
      </c>
      <c r="CH407" s="66"/>
      <c r="CI407" s="66">
        <f t="shared" si="749"/>
        <v>0</v>
      </c>
      <c r="CJ407" s="67">
        <f t="shared" si="794"/>
        <v>8715</v>
      </c>
      <c r="CK407" s="66"/>
      <c r="CL407" s="68">
        <f t="shared" si="775"/>
        <v>0</v>
      </c>
      <c r="CM407" s="79">
        <f t="shared" si="776"/>
        <v>4864</v>
      </c>
      <c r="CN407" s="66"/>
      <c r="CO407" s="68">
        <f t="shared" si="811"/>
        <v>0</v>
      </c>
      <c r="CP407" s="79">
        <f t="shared" si="777"/>
        <v>3955</v>
      </c>
      <c r="CQ407" s="66"/>
      <c r="CR407" s="68">
        <f t="shared" si="812"/>
        <v>0</v>
      </c>
      <c r="CS407" s="79">
        <f t="shared" si="734"/>
        <v>6656</v>
      </c>
      <c r="CT407" s="66"/>
      <c r="CU407" s="68">
        <f t="shared" si="813"/>
        <v>0</v>
      </c>
      <c r="CV407" s="79">
        <f t="shared" si="778"/>
        <v>7769</v>
      </c>
      <c r="CW407" s="66"/>
      <c r="CX407" s="66">
        <f t="shared" si="814"/>
        <v>0</v>
      </c>
      <c r="CY407" s="40">
        <f t="shared" si="710"/>
        <v>6582</v>
      </c>
      <c r="CZ407" s="65"/>
      <c r="DA407" s="66">
        <f t="shared" si="779"/>
        <v>0</v>
      </c>
      <c r="DB407" s="67">
        <f t="shared" si="795"/>
        <v>82964</v>
      </c>
      <c r="DC407" s="66"/>
      <c r="DD407" s="66">
        <f t="shared" si="780"/>
        <v>0</v>
      </c>
      <c r="DE407" s="67">
        <f t="shared" si="796"/>
        <v>79735</v>
      </c>
      <c r="DF407" s="66"/>
      <c r="DG407" s="69">
        <f t="shared" si="815"/>
        <v>0</v>
      </c>
      <c r="DH407" s="67">
        <f t="shared" si="793"/>
        <v>93536</v>
      </c>
      <c r="DI407" s="66"/>
      <c r="DJ407" s="66">
        <f t="shared" si="816"/>
        <v>0</v>
      </c>
      <c r="DK407" s="67">
        <f t="shared" si="781"/>
        <v>993</v>
      </c>
      <c r="DL407" s="210"/>
      <c r="DM407" s="206">
        <f t="shared" si="817"/>
        <v>0</v>
      </c>
      <c r="DN407" s="25">
        <f t="shared" si="750"/>
        <v>0</v>
      </c>
      <c r="DO407" s="5"/>
      <c r="DP407" s="43">
        <f t="shared" si="818"/>
        <v>0</v>
      </c>
      <c r="DQ407" s="27">
        <f t="shared" si="782"/>
        <v>7022.5</v>
      </c>
      <c r="DR407" s="5"/>
      <c r="DS407" s="43">
        <f t="shared" si="819"/>
        <v>0</v>
      </c>
      <c r="DT407" s="27">
        <f t="shared" si="783"/>
        <v>4846</v>
      </c>
      <c r="DU407" s="5"/>
      <c r="DV407" s="43">
        <f t="shared" si="820"/>
        <v>0</v>
      </c>
      <c r="DW407" s="27">
        <f t="shared" si="784"/>
        <v>4835</v>
      </c>
      <c r="DX407" s="5"/>
      <c r="DY407" s="22">
        <f t="shared" si="821"/>
        <v>0</v>
      </c>
      <c r="DZ407" s="25">
        <f t="shared" si="785"/>
        <v>523</v>
      </c>
      <c r="EA407" s="22"/>
      <c r="EB407" s="22">
        <f t="shared" si="822"/>
        <v>0</v>
      </c>
      <c r="EC407" s="28">
        <f t="shared" si="786"/>
        <v>369</v>
      </c>
      <c r="ED407" s="5"/>
      <c r="EE407" s="43">
        <f t="shared" si="823"/>
        <v>0</v>
      </c>
      <c r="EF407" s="27">
        <f t="shared" si="787"/>
        <v>4769</v>
      </c>
      <c r="EG407" s="66"/>
      <c r="EH407" s="66">
        <f t="shared" si="824"/>
        <v>0</v>
      </c>
      <c r="EI407" s="67">
        <f t="shared" si="788"/>
        <v>24057</v>
      </c>
      <c r="EJ407" s="66"/>
      <c r="EK407" s="66">
        <f t="shared" si="825"/>
        <v>0</v>
      </c>
      <c r="EL407" s="67">
        <f t="shared" si="789"/>
        <v>22687</v>
      </c>
      <c r="EM407" s="110">
        <f t="shared" si="826"/>
        <v>136813.38375599997</v>
      </c>
    </row>
    <row r="408" spans="1:143" s="36" customFormat="1" ht="11.25" customHeight="1" x14ac:dyDescent="0.25">
      <c r="A408" s="169">
        <v>46074</v>
      </c>
      <c r="B408" s="193">
        <v>46081</v>
      </c>
      <c r="C408" s="177">
        <v>8004963643</v>
      </c>
      <c r="D408" s="147" t="s">
        <v>316</v>
      </c>
      <c r="E408" s="148">
        <v>50</v>
      </c>
      <c r="F408" s="149">
        <v>1.5</v>
      </c>
      <c r="G408" s="148">
        <v>191516154971</v>
      </c>
      <c r="H408" s="66"/>
      <c r="I408" s="41">
        <f t="shared" si="743"/>
        <v>0</v>
      </c>
      <c r="J408" s="48">
        <f t="shared" si="800"/>
        <v>120941</v>
      </c>
      <c r="K408" s="66"/>
      <c r="L408" s="41">
        <f t="shared" si="735"/>
        <v>0</v>
      </c>
      <c r="M408" s="48">
        <f t="shared" si="738"/>
        <v>221548</v>
      </c>
      <c r="N408" s="66"/>
      <c r="O408" s="41">
        <f t="shared" si="744"/>
        <v>0</v>
      </c>
      <c r="P408" s="48">
        <f t="shared" si="801"/>
        <v>119551</v>
      </c>
      <c r="Q408" s="66"/>
      <c r="R408" s="66">
        <f t="shared" si="745"/>
        <v>0</v>
      </c>
      <c r="S408" s="67">
        <f t="shared" si="802"/>
        <v>81748</v>
      </c>
      <c r="T408" s="66"/>
      <c r="U408" s="66">
        <f t="shared" si="751"/>
        <v>0</v>
      </c>
      <c r="V408" s="67">
        <f t="shared" si="752"/>
        <v>60080.700000000012</v>
      </c>
      <c r="W408" s="136"/>
      <c r="X408" s="69">
        <f t="shared" si="746"/>
        <v>0</v>
      </c>
      <c r="Y408" s="67">
        <f t="shared" si="715"/>
        <v>8377.2999999999993</v>
      </c>
      <c r="Z408" s="66"/>
      <c r="AA408" s="68">
        <f t="shared" si="803"/>
        <v>0</v>
      </c>
      <c r="AB408" s="67">
        <f t="shared" si="753"/>
        <v>2158.5</v>
      </c>
      <c r="AC408" s="66"/>
      <c r="AD408" s="66">
        <f t="shared" si="804"/>
        <v>0</v>
      </c>
      <c r="AE408" s="67">
        <f t="shared" si="754"/>
        <v>1270.1999999999998</v>
      </c>
      <c r="AF408" s="66"/>
      <c r="AG408" s="78">
        <f t="shared" si="805"/>
        <v>0</v>
      </c>
      <c r="AH408" s="79">
        <f t="shared" si="755"/>
        <v>4587.7999999999993</v>
      </c>
      <c r="AI408" s="66"/>
      <c r="AJ408" s="68">
        <f t="shared" si="806"/>
        <v>0</v>
      </c>
      <c r="AK408" s="67">
        <f t="shared" si="756"/>
        <v>8269.5</v>
      </c>
      <c r="AL408" s="66"/>
      <c r="AM408" s="68">
        <f t="shared" si="807"/>
        <v>0</v>
      </c>
      <c r="AN408" s="67">
        <f t="shared" si="757"/>
        <v>14132.099999999999</v>
      </c>
      <c r="AO408" s="66"/>
      <c r="AP408" s="68">
        <f t="shared" si="747"/>
        <v>0</v>
      </c>
      <c r="AQ408" s="67">
        <f t="shared" si="790"/>
        <v>2806.3999999999996</v>
      </c>
      <c r="AR408" s="66"/>
      <c r="AS408" s="68">
        <f t="shared" si="808"/>
        <v>0</v>
      </c>
      <c r="AT408" s="67">
        <f t="shared" si="758"/>
        <v>3075.6000000000004</v>
      </c>
      <c r="AU408" s="66"/>
      <c r="AV408" s="66">
        <f t="shared" si="759"/>
        <v>0</v>
      </c>
      <c r="AW408" s="42">
        <f t="shared" si="760"/>
        <v>4400.4000000000015</v>
      </c>
      <c r="AX408" s="66"/>
      <c r="AY408" s="66">
        <f t="shared" si="761"/>
        <v>0</v>
      </c>
      <c r="AZ408" s="67">
        <f t="shared" si="748"/>
        <v>1815.8</v>
      </c>
      <c r="BA408" s="66"/>
      <c r="BB408" s="68">
        <f t="shared" si="762"/>
        <v>0</v>
      </c>
      <c r="BC408" s="67">
        <f t="shared" si="763"/>
        <v>2774.8</v>
      </c>
      <c r="BD408" s="66"/>
      <c r="BE408" s="68">
        <f t="shared" si="764"/>
        <v>0</v>
      </c>
      <c r="BF408" s="67">
        <f t="shared" si="765"/>
        <v>78.60000000000035</v>
      </c>
      <c r="BG408" s="66"/>
      <c r="BH408" s="68">
        <f t="shared" si="701"/>
        <v>0</v>
      </c>
      <c r="BI408" s="67">
        <f t="shared" ref="BI408:BI433" si="827">+BI407+BG408-BH408</f>
        <v>291.40000000000214</v>
      </c>
      <c r="BJ408" s="66"/>
      <c r="BK408" s="68">
        <f t="shared" si="809"/>
        <v>0</v>
      </c>
      <c r="BL408" s="67">
        <f t="shared" si="766"/>
        <v>5260.6</v>
      </c>
      <c r="BM408" s="66"/>
      <c r="BN408" s="68">
        <f t="shared" si="767"/>
        <v>0</v>
      </c>
      <c r="BO408" s="67">
        <f t="shared" si="768"/>
        <v>4762.3000000000011</v>
      </c>
      <c r="BP408" s="66"/>
      <c r="BQ408" s="68">
        <f t="shared" si="769"/>
        <v>81</v>
      </c>
      <c r="BR408" s="67">
        <f t="shared" si="810"/>
        <v>8761.4999999999927</v>
      </c>
      <c r="BS408" s="66"/>
      <c r="BT408" s="66">
        <f t="shared" si="797"/>
        <v>100</v>
      </c>
      <c r="BU408" s="67">
        <f t="shared" ref="BU408:BU439" si="828">BU407+BS408-BT408</f>
        <v>41456</v>
      </c>
      <c r="BV408" s="66"/>
      <c r="BW408" s="66">
        <f t="shared" si="798"/>
        <v>100</v>
      </c>
      <c r="BX408" s="67">
        <f t="shared" ref="BX408:BX439" si="829">+BX407+BV408-BW408</f>
        <v>70912</v>
      </c>
      <c r="BY408" s="66"/>
      <c r="BZ408" s="66">
        <f t="shared" si="799"/>
        <v>100</v>
      </c>
      <c r="CA408" s="67">
        <f t="shared" ref="CA408:CA439" si="830">+CA407+BY408-BZ408</f>
        <v>36234</v>
      </c>
      <c r="CB408" s="66"/>
      <c r="CC408" s="66">
        <f t="shared" si="771"/>
        <v>0</v>
      </c>
      <c r="CD408" s="67">
        <f t="shared" si="741"/>
        <v>358.24999999999983</v>
      </c>
      <c r="CE408" s="66"/>
      <c r="CF408" s="66">
        <f t="shared" si="772"/>
        <v>0</v>
      </c>
      <c r="CG408" s="67">
        <f t="shared" si="773"/>
        <v>6982.9</v>
      </c>
      <c r="CH408" s="66"/>
      <c r="CI408" s="66">
        <f t="shared" si="749"/>
        <v>0</v>
      </c>
      <c r="CJ408" s="67">
        <f t="shared" si="794"/>
        <v>8715</v>
      </c>
      <c r="CK408" s="66"/>
      <c r="CL408" s="68">
        <f t="shared" si="775"/>
        <v>0</v>
      </c>
      <c r="CM408" s="79">
        <f t="shared" si="776"/>
        <v>4864</v>
      </c>
      <c r="CN408" s="66"/>
      <c r="CO408" s="68">
        <f t="shared" si="811"/>
        <v>0</v>
      </c>
      <c r="CP408" s="79">
        <f t="shared" si="777"/>
        <v>3955</v>
      </c>
      <c r="CQ408" s="66"/>
      <c r="CR408" s="68">
        <f t="shared" si="812"/>
        <v>0</v>
      </c>
      <c r="CS408" s="79">
        <f t="shared" si="734"/>
        <v>6656</v>
      </c>
      <c r="CT408" s="66"/>
      <c r="CU408" s="68">
        <f t="shared" si="813"/>
        <v>0</v>
      </c>
      <c r="CV408" s="79">
        <f t="shared" si="778"/>
        <v>7769</v>
      </c>
      <c r="CW408" s="66"/>
      <c r="CX408" s="66">
        <f t="shared" si="814"/>
        <v>0</v>
      </c>
      <c r="CY408" s="40">
        <f t="shared" si="710"/>
        <v>6582</v>
      </c>
      <c r="CZ408" s="65"/>
      <c r="DA408" s="66">
        <f t="shared" si="779"/>
        <v>0</v>
      </c>
      <c r="DB408" s="67">
        <f t="shared" si="795"/>
        <v>82964</v>
      </c>
      <c r="DC408" s="66"/>
      <c r="DD408" s="66">
        <f t="shared" si="780"/>
        <v>0</v>
      </c>
      <c r="DE408" s="67">
        <f t="shared" si="796"/>
        <v>79735</v>
      </c>
      <c r="DF408" s="66"/>
      <c r="DG408" s="69">
        <f t="shared" si="815"/>
        <v>50</v>
      </c>
      <c r="DH408" s="67">
        <f t="shared" si="793"/>
        <v>93486</v>
      </c>
      <c r="DI408" s="66"/>
      <c r="DJ408" s="66">
        <f t="shared" si="816"/>
        <v>0</v>
      </c>
      <c r="DK408" s="67">
        <f t="shared" si="781"/>
        <v>993</v>
      </c>
      <c r="DL408" s="210"/>
      <c r="DM408" s="206">
        <f t="shared" si="817"/>
        <v>0</v>
      </c>
      <c r="DN408" s="25">
        <f t="shared" si="750"/>
        <v>0</v>
      </c>
      <c r="DO408" s="5"/>
      <c r="DP408" s="43">
        <f t="shared" si="818"/>
        <v>0</v>
      </c>
      <c r="DQ408" s="27">
        <f t="shared" si="782"/>
        <v>7022.5</v>
      </c>
      <c r="DR408" s="5"/>
      <c r="DS408" s="43">
        <f t="shared" si="819"/>
        <v>0</v>
      </c>
      <c r="DT408" s="27">
        <f t="shared" si="783"/>
        <v>4846</v>
      </c>
      <c r="DU408" s="5"/>
      <c r="DV408" s="43">
        <f t="shared" si="820"/>
        <v>0</v>
      </c>
      <c r="DW408" s="27">
        <f t="shared" si="784"/>
        <v>4835</v>
      </c>
      <c r="DX408" s="5"/>
      <c r="DY408" s="22">
        <f t="shared" si="821"/>
        <v>0</v>
      </c>
      <c r="DZ408" s="25">
        <f t="shared" si="785"/>
        <v>523</v>
      </c>
      <c r="EA408" s="22"/>
      <c r="EB408" s="22">
        <f t="shared" si="822"/>
        <v>0</v>
      </c>
      <c r="EC408" s="28">
        <f t="shared" si="786"/>
        <v>369</v>
      </c>
      <c r="ED408" s="5"/>
      <c r="EE408" s="43">
        <f t="shared" si="823"/>
        <v>0</v>
      </c>
      <c r="EF408" s="27">
        <f t="shared" si="787"/>
        <v>4769</v>
      </c>
      <c r="EG408" s="66"/>
      <c r="EH408" s="66">
        <f t="shared" si="824"/>
        <v>0</v>
      </c>
      <c r="EI408" s="67">
        <f t="shared" si="788"/>
        <v>24057</v>
      </c>
      <c r="EJ408" s="66"/>
      <c r="EK408" s="66">
        <f t="shared" si="825"/>
        <v>0</v>
      </c>
      <c r="EL408" s="67">
        <f t="shared" si="789"/>
        <v>22687</v>
      </c>
      <c r="EM408" s="110">
        <f t="shared" si="826"/>
        <v>136497.24183599997</v>
      </c>
    </row>
    <row r="409" spans="1:143" ht="11.25" customHeight="1" x14ac:dyDescent="0.25">
      <c r="A409" s="169">
        <v>46074</v>
      </c>
      <c r="B409" s="193">
        <v>46081</v>
      </c>
      <c r="C409" s="177">
        <v>8004963644</v>
      </c>
      <c r="D409" s="147" t="s">
        <v>317</v>
      </c>
      <c r="E409" s="148">
        <v>60</v>
      </c>
      <c r="F409" s="149">
        <v>15</v>
      </c>
      <c r="G409" s="148">
        <v>191516154988</v>
      </c>
      <c r="H409" s="66"/>
      <c r="I409" s="41">
        <f t="shared" si="743"/>
        <v>0</v>
      </c>
      <c r="J409" s="48">
        <f t="shared" si="800"/>
        <v>120941</v>
      </c>
      <c r="K409" s="66"/>
      <c r="L409" s="41">
        <f t="shared" si="735"/>
        <v>0</v>
      </c>
      <c r="M409" s="48">
        <f t="shared" si="738"/>
        <v>221548</v>
      </c>
      <c r="N409" s="66"/>
      <c r="O409" s="41">
        <f t="shared" si="744"/>
        <v>0</v>
      </c>
      <c r="P409" s="48">
        <f t="shared" si="801"/>
        <v>119551</v>
      </c>
      <c r="Q409" s="66"/>
      <c r="R409" s="66">
        <f t="shared" si="745"/>
        <v>0</v>
      </c>
      <c r="S409" s="67">
        <f t="shared" si="802"/>
        <v>81748</v>
      </c>
      <c r="T409" s="66"/>
      <c r="U409" s="66">
        <f t="shared" si="751"/>
        <v>0</v>
      </c>
      <c r="V409" s="67">
        <f t="shared" si="752"/>
        <v>60080.700000000012</v>
      </c>
      <c r="X409" s="69">
        <f t="shared" si="746"/>
        <v>0</v>
      </c>
      <c r="Y409" s="67">
        <f t="shared" si="715"/>
        <v>8377.2999999999993</v>
      </c>
      <c r="Z409" s="66"/>
      <c r="AA409" s="68">
        <f t="shared" si="803"/>
        <v>0</v>
      </c>
      <c r="AB409" s="67">
        <f t="shared" si="753"/>
        <v>2158.5</v>
      </c>
      <c r="AC409" s="66"/>
      <c r="AD409" s="66">
        <f t="shared" si="804"/>
        <v>0</v>
      </c>
      <c r="AE409" s="67">
        <f t="shared" si="754"/>
        <v>1270.1999999999998</v>
      </c>
      <c r="AF409" s="66"/>
      <c r="AG409" s="78">
        <f t="shared" si="805"/>
        <v>0</v>
      </c>
      <c r="AH409" s="79">
        <f t="shared" si="755"/>
        <v>4587.7999999999993</v>
      </c>
      <c r="AI409" s="66"/>
      <c r="AJ409" s="68">
        <f t="shared" si="806"/>
        <v>0</v>
      </c>
      <c r="AK409" s="67">
        <f t="shared" si="756"/>
        <v>8269.5</v>
      </c>
      <c r="AL409" s="66"/>
      <c r="AM409" s="68">
        <f t="shared" si="807"/>
        <v>0</v>
      </c>
      <c r="AN409" s="67">
        <f t="shared" si="757"/>
        <v>14132.099999999999</v>
      </c>
      <c r="AO409" s="66"/>
      <c r="AP409" s="68">
        <f t="shared" si="747"/>
        <v>0</v>
      </c>
      <c r="AQ409" s="67">
        <f t="shared" si="790"/>
        <v>2806.3999999999996</v>
      </c>
      <c r="AR409" s="66"/>
      <c r="AS409" s="68">
        <f t="shared" si="808"/>
        <v>0</v>
      </c>
      <c r="AT409" s="67">
        <f t="shared" si="758"/>
        <v>3075.6000000000004</v>
      </c>
      <c r="AU409" s="66"/>
      <c r="AV409" s="66">
        <f t="shared" si="759"/>
        <v>0</v>
      </c>
      <c r="AW409" s="42">
        <f t="shared" si="760"/>
        <v>4400.4000000000015</v>
      </c>
      <c r="AX409" s="66"/>
      <c r="AY409" s="66">
        <f t="shared" si="761"/>
        <v>0</v>
      </c>
      <c r="AZ409" s="67">
        <f t="shared" si="748"/>
        <v>1815.8</v>
      </c>
      <c r="BA409" s="66"/>
      <c r="BB409" s="68">
        <f t="shared" si="762"/>
        <v>0</v>
      </c>
      <c r="BC409" s="67">
        <f t="shared" si="763"/>
        <v>2774.8</v>
      </c>
      <c r="BD409" s="66"/>
      <c r="BE409" s="68">
        <f t="shared" si="764"/>
        <v>0</v>
      </c>
      <c r="BF409" s="67">
        <f t="shared" si="765"/>
        <v>78.60000000000035</v>
      </c>
      <c r="BG409" s="66"/>
      <c r="BH409" s="68">
        <f t="shared" si="701"/>
        <v>0</v>
      </c>
      <c r="BI409" s="67">
        <f t="shared" si="827"/>
        <v>291.40000000000214</v>
      </c>
      <c r="BJ409" s="66"/>
      <c r="BK409" s="68">
        <f t="shared" si="809"/>
        <v>0</v>
      </c>
      <c r="BL409" s="67">
        <f t="shared" si="766"/>
        <v>5260.6</v>
      </c>
      <c r="BM409" s="66"/>
      <c r="BN409" s="68">
        <f t="shared" si="767"/>
        <v>0</v>
      </c>
      <c r="BO409" s="67">
        <f t="shared" si="768"/>
        <v>4762.3000000000011</v>
      </c>
      <c r="BP409" s="66"/>
      <c r="BQ409" s="68">
        <f t="shared" si="769"/>
        <v>907.19999999999993</v>
      </c>
      <c r="BR409" s="67">
        <f t="shared" si="810"/>
        <v>7854.2999999999929</v>
      </c>
      <c r="BS409" s="66"/>
      <c r="BT409" s="66">
        <f t="shared" si="797"/>
        <v>120</v>
      </c>
      <c r="BU409" s="67">
        <f t="shared" si="828"/>
        <v>41336</v>
      </c>
      <c r="BV409" s="66"/>
      <c r="BW409" s="66">
        <f t="shared" si="798"/>
        <v>120</v>
      </c>
      <c r="BX409" s="67">
        <f t="shared" si="829"/>
        <v>70792</v>
      </c>
      <c r="BY409" s="66"/>
      <c r="BZ409" s="66">
        <f t="shared" si="799"/>
        <v>120</v>
      </c>
      <c r="CA409" s="67">
        <f t="shared" si="830"/>
        <v>36114</v>
      </c>
      <c r="CB409" s="66"/>
      <c r="CC409" s="66">
        <f t="shared" si="771"/>
        <v>0</v>
      </c>
      <c r="CD409" s="67">
        <f t="shared" si="741"/>
        <v>358.24999999999983</v>
      </c>
      <c r="CE409" s="66"/>
      <c r="CF409" s="66">
        <f t="shared" si="772"/>
        <v>0</v>
      </c>
      <c r="CG409" s="67">
        <f t="shared" si="773"/>
        <v>6982.9</v>
      </c>
      <c r="CH409" s="66"/>
      <c r="CI409" s="66">
        <f t="shared" si="749"/>
        <v>0</v>
      </c>
      <c r="CJ409" s="67">
        <f t="shared" si="794"/>
        <v>8715</v>
      </c>
      <c r="CK409" s="66"/>
      <c r="CL409" s="68">
        <f t="shared" si="775"/>
        <v>0</v>
      </c>
      <c r="CM409" s="79">
        <f t="shared" si="776"/>
        <v>4864</v>
      </c>
      <c r="CN409" s="66"/>
      <c r="CO409" s="68">
        <f t="shared" si="811"/>
        <v>0</v>
      </c>
      <c r="CP409" s="79">
        <f t="shared" si="777"/>
        <v>3955</v>
      </c>
      <c r="CQ409" s="66"/>
      <c r="CR409" s="68">
        <f t="shared" si="812"/>
        <v>0</v>
      </c>
      <c r="CS409" s="79">
        <f t="shared" si="734"/>
        <v>6656</v>
      </c>
      <c r="CT409" s="66"/>
      <c r="CU409" s="68">
        <f t="shared" si="813"/>
        <v>0</v>
      </c>
      <c r="CV409" s="79">
        <f t="shared" si="778"/>
        <v>7769</v>
      </c>
      <c r="CW409" s="66"/>
      <c r="CX409" s="66">
        <f t="shared" si="814"/>
        <v>0</v>
      </c>
      <c r="CY409" s="40">
        <f t="shared" si="710"/>
        <v>6582</v>
      </c>
      <c r="CZ409" s="65"/>
      <c r="DA409" s="66">
        <f t="shared" si="779"/>
        <v>0</v>
      </c>
      <c r="DB409" s="67">
        <f t="shared" si="795"/>
        <v>82964</v>
      </c>
      <c r="DC409" s="66"/>
      <c r="DD409" s="66">
        <f t="shared" si="780"/>
        <v>0</v>
      </c>
      <c r="DE409" s="67">
        <f t="shared" si="796"/>
        <v>79735</v>
      </c>
      <c r="DF409" s="66"/>
      <c r="DG409" s="69">
        <f t="shared" si="815"/>
        <v>60</v>
      </c>
      <c r="DH409" s="67">
        <f t="shared" si="793"/>
        <v>93426</v>
      </c>
      <c r="DI409" s="66"/>
      <c r="DJ409" s="66">
        <f t="shared" si="816"/>
        <v>0</v>
      </c>
      <c r="DK409" s="67">
        <f t="shared" si="781"/>
        <v>993</v>
      </c>
      <c r="DM409" s="206">
        <f t="shared" si="817"/>
        <v>0</v>
      </c>
      <c r="DN409" s="25">
        <f t="shared" si="750"/>
        <v>0</v>
      </c>
      <c r="DO409" s="5"/>
      <c r="DP409" s="43">
        <f t="shared" si="818"/>
        <v>0</v>
      </c>
      <c r="DQ409" s="27">
        <f t="shared" si="782"/>
        <v>7022.5</v>
      </c>
      <c r="DR409" s="5"/>
      <c r="DS409" s="43">
        <f t="shared" si="819"/>
        <v>0</v>
      </c>
      <c r="DT409" s="27">
        <f t="shared" si="783"/>
        <v>4846</v>
      </c>
      <c r="DU409" s="5"/>
      <c r="DV409" s="43">
        <f t="shared" si="820"/>
        <v>0</v>
      </c>
      <c r="DW409" s="27">
        <f t="shared" si="784"/>
        <v>4835</v>
      </c>
      <c r="DX409" s="5"/>
      <c r="DY409" s="22">
        <f t="shared" si="821"/>
        <v>0</v>
      </c>
      <c r="DZ409" s="25">
        <f t="shared" si="785"/>
        <v>523</v>
      </c>
      <c r="EA409" s="22"/>
      <c r="EB409" s="22">
        <f t="shared" si="822"/>
        <v>0</v>
      </c>
      <c r="EC409" s="28">
        <f t="shared" si="786"/>
        <v>369</v>
      </c>
      <c r="ED409" s="5"/>
      <c r="EE409" s="43">
        <f t="shared" si="823"/>
        <v>0</v>
      </c>
      <c r="EF409" s="27">
        <f t="shared" si="787"/>
        <v>4769</v>
      </c>
      <c r="EG409" s="66"/>
      <c r="EH409" s="66">
        <f t="shared" si="824"/>
        <v>0</v>
      </c>
      <c r="EI409" s="67">
        <f t="shared" si="788"/>
        <v>24057</v>
      </c>
      <c r="EJ409" s="66"/>
      <c r="EK409" s="66">
        <f t="shared" si="825"/>
        <v>0</v>
      </c>
      <c r="EL409" s="67">
        <f t="shared" si="789"/>
        <v>22687</v>
      </c>
      <c r="EM409" s="110">
        <f t="shared" si="826"/>
        <v>136425.54975599996</v>
      </c>
    </row>
    <row r="410" spans="1:143" ht="11.25" customHeight="1" x14ac:dyDescent="0.25">
      <c r="A410" s="169">
        <v>46074</v>
      </c>
      <c r="B410" s="193">
        <v>46074</v>
      </c>
      <c r="C410" s="176">
        <v>8004963649</v>
      </c>
      <c r="D410" s="17" t="s">
        <v>277</v>
      </c>
      <c r="E410" s="18">
        <v>20</v>
      </c>
      <c r="F410" s="19">
        <v>10</v>
      </c>
      <c r="G410" s="20">
        <v>191516078789</v>
      </c>
      <c r="H410" s="66"/>
      <c r="I410" s="41">
        <f t="shared" si="743"/>
        <v>0</v>
      </c>
      <c r="J410" s="48">
        <f t="shared" si="800"/>
        <v>120941</v>
      </c>
      <c r="K410" s="66"/>
      <c r="L410" s="41">
        <f t="shared" si="735"/>
        <v>0</v>
      </c>
      <c r="M410" s="48">
        <f t="shared" si="738"/>
        <v>221548</v>
      </c>
      <c r="N410" s="66"/>
      <c r="O410" s="41">
        <f t="shared" si="744"/>
        <v>0</v>
      </c>
      <c r="P410" s="48">
        <f t="shared" si="801"/>
        <v>119551</v>
      </c>
      <c r="Q410" s="66"/>
      <c r="R410" s="66">
        <f t="shared" si="745"/>
        <v>0</v>
      </c>
      <c r="S410" s="67">
        <f t="shared" si="802"/>
        <v>81748</v>
      </c>
      <c r="T410" s="66"/>
      <c r="U410" s="66">
        <f t="shared" si="751"/>
        <v>0</v>
      </c>
      <c r="V410" s="67">
        <f t="shared" si="752"/>
        <v>60080.700000000012</v>
      </c>
      <c r="X410" s="69">
        <f t="shared" si="746"/>
        <v>0</v>
      </c>
      <c r="Y410" s="67">
        <f t="shared" si="715"/>
        <v>8377.2999999999993</v>
      </c>
      <c r="Z410" s="66"/>
      <c r="AA410" s="68">
        <f t="shared" si="803"/>
        <v>0</v>
      </c>
      <c r="AB410" s="67">
        <f t="shared" si="753"/>
        <v>2158.5</v>
      </c>
      <c r="AC410" s="66"/>
      <c r="AD410" s="66">
        <f t="shared" si="804"/>
        <v>0</v>
      </c>
      <c r="AE410" s="67">
        <f t="shared" si="754"/>
        <v>1270.1999999999998</v>
      </c>
      <c r="AF410" s="66"/>
      <c r="AG410" s="78">
        <f t="shared" si="805"/>
        <v>0</v>
      </c>
      <c r="AH410" s="79">
        <f t="shared" si="755"/>
        <v>4587.7999999999993</v>
      </c>
      <c r="AI410" s="66"/>
      <c r="AJ410" s="68">
        <f t="shared" si="806"/>
        <v>0</v>
      </c>
      <c r="AK410" s="67">
        <f t="shared" si="756"/>
        <v>8269.5</v>
      </c>
      <c r="AL410" s="66"/>
      <c r="AM410" s="68">
        <f t="shared" si="807"/>
        <v>0</v>
      </c>
      <c r="AN410" s="67">
        <f t="shared" si="757"/>
        <v>14132.099999999999</v>
      </c>
      <c r="AO410" s="66"/>
      <c r="AP410" s="68">
        <f t="shared" si="747"/>
        <v>0</v>
      </c>
      <c r="AQ410" s="67">
        <f t="shared" si="790"/>
        <v>2806.3999999999996</v>
      </c>
      <c r="AR410" s="66"/>
      <c r="AS410" s="68">
        <f t="shared" si="808"/>
        <v>0</v>
      </c>
      <c r="AT410" s="67">
        <f t="shared" si="758"/>
        <v>3075.6000000000004</v>
      </c>
      <c r="AU410" s="66"/>
      <c r="AV410" s="66">
        <f t="shared" si="759"/>
        <v>0</v>
      </c>
      <c r="AW410" s="42">
        <f t="shared" si="760"/>
        <v>4400.4000000000015</v>
      </c>
      <c r="AX410" s="66"/>
      <c r="AY410" s="66">
        <f t="shared" si="761"/>
        <v>0</v>
      </c>
      <c r="AZ410" s="67">
        <f t="shared" si="748"/>
        <v>1815.8</v>
      </c>
      <c r="BA410" s="66"/>
      <c r="BB410" s="68">
        <f t="shared" si="762"/>
        <v>0</v>
      </c>
      <c r="BC410" s="67">
        <f t="shared" si="763"/>
        <v>2774.8</v>
      </c>
      <c r="BD410" s="66"/>
      <c r="BE410" s="68">
        <f t="shared" si="764"/>
        <v>0</v>
      </c>
      <c r="BF410" s="67">
        <f t="shared" si="765"/>
        <v>78.60000000000035</v>
      </c>
      <c r="BG410" s="66"/>
      <c r="BH410" s="68">
        <f t="shared" si="701"/>
        <v>0</v>
      </c>
      <c r="BI410" s="67">
        <f t="shared" si="827"/>
        <v>291.40000000000214</v>
      </c>
      <c r="BJ410" s="66"/>
      <c r="BK410" s="68">
        <f t="shared" si="809"/>
        <v>0</v>
      </c>
      <c r="BL410" s="67">
        <f t="shared" si="766"/>
        <v>5260.6</v>
      </c>
      <c r="BM410" s="66"/>
      <c r="BN410" s="68">
        <f t="shared" si="767"/>
        <v>202.39999999999998</v>
      </c>
      <c r="BO410" s="67">
        <f t="shared" si="768"/>
        <v>4559.9000000000015</v>
      </c>
      <c r="BP410" s="66"/>
      <c r="BQ410" s="68">
        <f t="shared" si="769"/>
        <v>0</v>
      </c>
      <c r="BR410" s="67">
        <f t="shared" si="810"/>
        <v>7854.2999999999929</v>
      </c>
      <c r="BS410" s="66"/>
      <c r="BT410" s="66">
        <f t="shared" si="797"/>
        <v>40</v>
      </c>
      <c r="BU410" s="67">
        <f t="shared" si="828"/>
        <v>41296</v>
      </c>
      <c r="BV410" s="66"/>
      <c r="BW410" s="66">
        <f t="shared" si="798"/>
        <v>40</v>
      </c>
      <c r="BX410" s="67">
        <f t="shared" si="829"/>
        <v>70752</v>
      </c>
      <c r="BY410" s="66"/>
      <c r="BZ410" s="66">
        <f t="shared" si="799"/>
        <v>40</v>
      </c>
      <c r="CA410" s="67">
        <f t="shared" si="830"/>
        <v>36074</v>
      </c>
      <c r="CB410" s="66"/>
      <c r="CC410" s="66">
        <f t="shared" si="771"/>
        <v>0</v>
      </c>
      <c r="CD410" s="67">
        <f t="shared" si="741"/>
        <v>358.24999999999983</v>
      </c>
      <c r="CE410" s="66"/>
      <c r="CF410" s="66">
        <f t="shared" si="772"/>
        <v>0</v>
      </c>
      <c r="CG410" s="67">
        <f t="shared" si="773"/>
        <v>6982.9</v>
      </c>
      <c r="CH410" s="66"/>
      <c r="CI410" s="66">
        <f t="shared" si="749"/>
        <v>0</v>
      </c>
      <c r="CJ410" s="67">
        <f t="shared" si="794"/>
        <v>8715</v>
      </c>
      <c r="CK410" s="66"/>
      <c r="CL410" s="68">
        <f t="shared" si="775"/>
        <v>0</v>
      </c>
      <c r="CM410" s="79">
        <f t="shared" si="776"/>
        <v>4864</v>
      </c>
      <c r="CN410" s="66"/>
      <c r="CO410" s="68">
        <f t="shared" si="811"/>
        <v>0</v>
      </c>
      <c r="CP410" s="79">
        <f t="shared" si="777"/>
        <v>3955</v>
      </c>
      <c r="CQ410" s="66"/>
      <c r="CR410" s="68">
        <f t="shared" si="812"/>
        <v>0</v>
      </c>
      <c r="CS410" s="79">
        <f t="shared" si="734"/>
        <v>6656</v>
      </c>
      <c r="CT410" s="66"/>
      <c r="CU410" s="68">
        <f t="shared" si="813"/>
        <v>0</v>
      </c>
      <c r="CV410" s="79">
        <f t="shared" si="778"/>
        <v>7769</v>
      </c>
      <c r="CW410" s="66"/>
      <c r="CX410" s="66">
        <f t="shared" si="814"/>
        <v>0</v>
      </c>
      <c r="CY410" s="40">
        <f t="shared" si="710"/>
        <v>6582</v>
      </c>
      <c r="CZ410" s="65"/>
      <c r="DA410" s="66">
        <f t="shared" si="779"/>
        <v>0</v>
      </c>
      <c r="DB410" s="67">
        <f t="shared" si="795"/>
        <v>82964</v>
      </c>
      <c r="DC410" s="66"/>
      <c r="DD410" s="66">
        <f t="shared" si="780"/>
        <v>0</v>
      </c>
      <c r="DE410" s="67">
        <f t="shared" si="796"/>
        <v>79735</v>
      </c>
      <c r="DF410" s="66"/>
      <c r="DG410" s="69">
        <f t="shared" si="815"/>
        <v>0</v>
      </c>
      <c r="DH410" s="67">
        <f t="shared" si="793"/>
        <v>93426</v>
      </c>
      <c r="DI410" s="66"/>
      <c r="DJ410" s="66">
        <f t="shared" si="816"/>
        <v>0</v>
      </c>
      <c r="DK410" s="67">
        <f t="shared" si="781"/>
        <v>993</v>
      </c>
      <c r="DM410" s="206">
        <f t="shared" si="817"/>
        <v>0</v>
      </c>
      <c r="DN410" s="25">
        <f t="shared" si="750"/>
        <v>0</v>
      </c>
      <c r="DO410" s="5"/>
      <c r="DP410" s="43">
        <f t="shared" si="818"/>
        <v>0</v>
      </c>
      <c r="DQ410" s="27">
        <f t="shared" si="782"/>
        <v>7022.5</v>
      </c>
      <c r="DR410" s="5"/>
      <c r="DS410" s="43">
        <f t="shared" si="819"/>
        <v>0</v>
      </c>
      <c r="DT410" s="27">
        <f t="shared" si="783"/>
        <v>4846</v>
      </c>
      <c r="DU410" s="5"/>
      <c r="DV410" s="43">
        <f t="shared" si="820"/>
        <v>0</v>
      </c>
      <c r="DW410" s="27">
        <f t="shared" si="784"/>
        <v>4835</v>
      </c>
      <c r="DX410" s="5"/>
      <c r="DY410" s="22">
        <f t="shared" si="821"/>
        <v>0</v>
      </c>
      <c r="DZ410" s="25">
        <f t="shared" si="785"/>
        <v>523</v>
      </c>
      <c r="EA410" s="22"/>
      <c r="EB410" s="22">
        <f t="shared" si="822"/>
        <v>0</v>
      </c>
      <c r="EC410" s="28">
        <f t="shared" si="786"/>
        <v>369</v>
      </c>
      <c r="ED410" s="5"/>
      <c r="EE410" s="43">
        <f t="shared" si="823"/>
        <v>0</v>
      </c>
      <c r="EF410" s="27">
        <f t="shared" si="787"/>
        <v>4769</v>
      </c>
      <c r="EG410" s="66"/>
      <c r="EH410" s="66">
        <f t="shared" si="824"/>
        <v>0</v>
      </c>
      <c r="EI410" s="67">
        <f t="shared" si="788"/>
        <v>24057</v>
      </c>
      <c r="EJ410" s="66"/>
      <c r="EK410" s="66">
        <f t="shared" si="825"/>
        <v>0</v>
      </c>
      <c r="EL410" s="67">
        <f t="shared" si="789"/>
        <v>22687</v>
      </c>
      <c r="EM410" s="110">
        <f t="shared" si="826"/>
        <v>136258.73223599998</v>
      </c>
    </row>
    <row r="411" spans="1:143" ht="11.25" customHeight="1" x14ac:dyDescent="0.25">
      <c r="A411" s="169">
        <v>46074</v>
      </c>
      <c r="B411" s="193">
        <v>46081</v>
      </c>
      <c r="C411" s="176">
        <v>8004963690</v>
      </c>
      <c r="D411" s="17" t="s">
        <v>41</v>
      </c>
      <c r="E411" s="18">
        <v>180</v>
      </c>
      <c r="F411" s="19">
        <v>2</v>
      </c>
      <c r="G411" s="20">
        <v>191516078857</v>
      </c>
      <c r="H411" s="66"/>
      <c r="I411" s="41">
        <f t="shared" si="743"/>
        <v>0</v>
      </c>
      <c r="J411" s="48">
        <f t="shared" si="800"/>
        <v>120941</v>
      </c>
      <c r="K411" s="66"/>
      <c r="L411" s="41">
        <f t="shared" si="735"/>
        <v>0</v>
      </c>
      <c r="M411" s="48">
        <f t="shared" si="738"/>
        <v>221548</v>
      </c>
      <c r="N411" s="66"/>
      <c r="O411" s="41">
        <f t="shared" si="744"/>
        <v>0</v>
      </c>
      <c r="P411" s="48">
        <f t="shared" si="801"/>
        <v>119551</v>
      </c>
      <c r="Q411" s="66"/>
      <c r="R411" s="66">
        <f t="shared" si="745"/>
        <v>0</v>
      </c>
      <c r="S411" s="67">
        <f t="shared" si="802"/>
        <v>81748</v>
      </c>
      <c r="T411" s="66"/>
      <c r="U411" s="66">
        <f t="shared" si="751"/>
        <v>0</v>
      </c>
      <c r="V411" s="67">
        <f t="shared" si="752"/>
        <v>60080.700000000012</v>
      </c>
      <c r="X411" s="69">
        <f t="shared" si="746"/>
        <v>0</v>
      </c>
      <c r="Y411" s="67">
        <f t="shared" si="715"/>
        <v>8377.2999999999993</v>
      </c>
      <c r="Z411" s="66"/>
      <c r="AA411" s="68">
        <f t="shared" si="803"/>
        <v>0</v>
      </c>
      <c r="AB411" s="67">
        <f t="shared" si="753"/>
        <v>2158.5</v>
      </c>
      <c r="AC411" s="66"/>
      <c r="AD411" s="66">
        <f t="shared" si="804"/>
        <v>0</v>
      </c>
      <c r="AE411" s="67">
        <f t="shared" si="754"/>
        <v>1270.1999999999998</v>
      </c>
      <c r="AF411" s="66"/>
      <c r="AG411" s="78">
        <f t="shared" si="805"/>
        <v>0</v>
      </c>
      <c r="AH411" s="79">
        <f t="shared" si="755"/>
        <v>4587.7999999999993</v>
      </c>
      <c r="AI411" s="66"/>
      <c r="AJ411" s="68">
        <f t="shared" si="806"/>
        <v>0</v>
      </c>
      <c r="AK411" s="67">
        <f t="shared" si="756"/>
        <v>8269.5</v>
      </c>
      <c r="AL411" s="66"/>
      <c r="AM411" s="68">
        <f t="shared" si="807"/>
        <v>0</v>
      </c>
      <c r="AN411" s="67">
        <f t="shared" si="757"/>
        <v>14132.099999999999</v>
      </c>
      <c r="AO411" s="66"/>
      <c r="AP411" s="68">
        <f t="shared" si="747"/>
        <v>0</v>
      </c>
      <c r="AQ411" s="67">
        <f t="shared" si="790"/>
        <v>2806.3999999999996</v>
      </c>
      <c r="AR411" s="66"/>
      <c r="AS411" s="68">
        <f t="shared" si="808"/>
        <v>0</v>
      </c>
      <c r="AT411" s="67">
        <f t="shared" si="758"/>
        <v>3075.6000000000004</v>
      </c>
      <c r="AU411" s="66"/>
      <c r="AV411" s="66">
        <f t="shared" si="759"/>
        <v>381.6</v>
      </c>
      <c r="AW411" s="42">
        <f t="shared" si="760"/>
        <v>4018.8000000000015</v>
      </c>
      <c r="AX411" s="66"/>
      <c r="AY411" s="66">
        <f t="shared" si="761"/>
        <v>0</v>
      </c>
      <c r="AZ411" s="67">
        <f t="shared" si="748"/>
        <v>1815.8</v>
      </c>
      <c r="BA411" s="66"/>
      <c r="BB411" s="68">
        <f t="shared" si="762"/>
        <v>0</v>
      </c>
      <c r="BC411" s="67">
        <f t="shared" si="763"/>
        <v>2774.8</v>
      </c>
      <c r="BD411" s="66"/>
      <c r="BE411" s="68">
        <f t="shared" si="764"/>
        <v>0</v>
      </c>
      <c r="BF411" s="67">
        <f t="shared" si="765"/>
        <v>78.60000000000035</v>
      </c>
      <c r="BG411" s="66"/>
      <c r="BH411" s="68">
        <f t="shared" si="701"/>
        <v>0</v>
      </c>
      <c r="BI411" s="67">
        <f t="shared" si="827"/>
        <v>291.40000000000214</v>
      </c>
      <c r="BJ411" s="66"/>
      <c r="BK411" s="68">
        <f t="shared" si="809"/>
        <v>0</v>
      </c>
      <c r="BL411" s="67">
        <f t="shared" si="766"/>
        <v>5260.6</v>
      </c>
      <c r="BM411" s="66"/>
      <c r="BN411" s="68">
        <f t="shared" si="767"/>
        <v>0</v>
      </c>
      <c r="BO411" s="67">
        <f t="shared" si="768"/>
        <v>4559.9000000000015</v>
      </c>
      <c r="BP411" s="66"/>
      <c r="BQ411" s="68">
        <f t="shared" si="769"/>
        <v>0</v>
      </c>
      <c r="BR411" s="67">
        <f t="shared" si="810"/>
        <v>7854.2999999999929</v>
      </c>
      <c r="BS411" s="66"/>
      <c r="BT411" s="66">
        <f t="shared" si="797"/>
        <v>360</v>
      </c>
      <c r="BU411" s="67">
        <f t="shared" si="828"/>
        <v>40936</v>
      </c>
      <c r="BV411" s="66"/>
      <c r="BW411" s="66">
        <f t="shared" si="798"/>
        <v>360</v>
      </c>
      <c r="BX411" s="67">
        <f t="shared" si="829"/>
        <v>70392</v>
      </c>
      <c r="BY411" s="66"/>
      <c r="BZ411" s="66">
        <f t="shared" si="799"/>
        <v>360</v>
      </c>
      <c r="CA411" s="67">
        <f t="shared" si="830"/>
        <v>35714</v>
      </c>
      <c r="CB411" s="66"/>
      <c r="CC411" s="66">
        <f t="shared" si="771"/>
        <v>0</v>
      </c>
      <c r="CD411" s="67">
        <f t="shared" si="741"/>
        <v>358.24999999999983</v>
      </c>
      <c r="CE411" s="66"/>
      <c r="CF411" s="66">
        <f t="shared" si="772"/>
        <v>0</v>
      </c>
      <c r="CG411" s="67">
        <f t="shared" si="773"/>
        <v>6982.9</v>
      </c>
      <c r="CH411" s="66"/>
      <c r="CI411" s="66">
        <f t="shared" si="749"/>
        <v>0</v>
      </c>
      <c r="CJ411" s="67">
        <f t="shared" si="794"/>
        <v>8715</v>
      </c>
      <c r="CK411" s="66"/>
      <c r="CL411" s="68">
        <f t="shared" si="775"/>
        <v>0</v>
      </c>
      <c r="CM411" s="79">
        <f t="shared" si="776"/>
        <v>4864</v>
      </c>
      <c r="CN411" s="66"/>
      <c r="CO411" s="68">
        <f t="shared" si="811"/>
        <v>0</v>
      </c>
      <c r="CP411" s="79">
        <f t="shared" si="777"/>
        <v>3955</v>
      </c>
      <c r="CQ411" s="66"/>
      <c r="CR411" s="68">
        <f t="shared" si="812"/>
        <v>0</v>
      </c>
      <c r="CS411" s="79">
        <f t="shared" si="734"/>
        <v>6656</v>
      </c>
      <c r="CT411" s="66"/>
      <c r="CU411" s="68">
        <f t="shared" si="813"/>
        <v>0</v>
      </c>
      <c r="CV411" s="79">
        <f t="shared" si="778"/>
        <v>7769</v>
      </c>
      <c r="CW411" s="66"/>
      <c r="CX411" s="66">
        <f t="shared" si="814"/>
        <v>0</v>
      </c>
      <c r="CY411" s="40">
        <f t="shared" si="710"/>
        <v>6582</v>
      </c>
      <c r="CZ411" s="65"/>
      <c r="DA411" s="66">
        <f t="shared" si="779"/>
        <v>0</v>
      </c>
      <c r="DB411" s="67">
        <f t="shared" si="795"/>
        <v>82964</v>
      </c>
      <c r="DC411" s="66"/>
      <c r="DD411" s="66">
        <f t="shared" si="780"/>
        <v>0</v>
      </c>
      <c r="DE411" s="67">
        <f t="shared" si="796"/>
        <v>79735</v>
      </c>
      <c r="DF411" s="66"/>
      <c r="DG411" s="69">
        <f t="shared" si="815"/>
        <v>0</v>
      </c>
      <c r="DH411" s="67">
        <f t="shared" si="793"/>
        <v>93426</v>
      </c>
      <c r="DI411" s="66"/>
      <c r="DJ411" s="66">
        <f t="shared" si="816"/>
        <v>0</v>
      </c>
      <c r="DK411" s="67">
        <f t="shared" si="781"/>
        <v>993</v>
      </c>
      <c r="DM411" s="206">
        <f t="shared" si="817"/>
        <v>0</v>
      </c>
      <c r="DN411" s="25">
        <f t="shared" si="750"/>
        <v>0</v>
      </c>
      <c r="DO411" s="5"/>
      <c r="DP411" s="43">
        <f t="shared" si="818"/>
        <v>0</v>
      </c>
      <c r="DQ411" s="27">
        <f t="shared" si="782"/>
        <v>7022.5</v>
      </c>
      <c r="DR411" s="5"/>
      <c r="DS411" s="43">
        <f t="shared" si="819"/>
        <v>0</v>
      </c>
      <c r="DT411" s="27">
        <f t="shared" si="783"/>
        <v>4846</v>
      </c>
      <c r="DU411" s="5"/>
      <c r="DV411" s="43">
        <f t="shared" si="820"/>
        <v>0</v>
      </c>
      <c r="DW411" s="27">
        <f t="shared" si="784"/>
        <v>4835</v>
      </c>
      <c r="DX411" s="5"/>
      <c r="DY411" s="22">
        <f t="shared" si="821"/>
        <v>0</v>
      </c>
      <c r="DZ411" s="25">
        <f t="shared" si="785"/>
        <v>523</v>
      </c>
      <c r="EA411" s="22"/>
      <c r="EB411" s="22">
        <f t="shared" si="822"/>
        <v>0</v>
      </c>
      <c r="EC411" s="28">
        <f t="shared" si="786"/>
        <v>369</v>
      </c>
      <c r="ED411" s="5"/>
      <c r="EE411" s="43">
        <f t="shared" si="823"/>
        <v>0</v>
      </c>
      <c r="EF411" s="27">
        <f t="shared" si="787"/>
        <v>4769</v>
      </c>
      <c r="EG411" s="66"/>
      <c r="EH411" s="66">
        <f t="shared" si="824"/>
        <v>0</v>
      </c>
      <c r="EI411" s="67">
        <f t="shared" si="788"/>
        <v>24057</v>
      </c>
      <c r="EJ411" s="66"/>
      <c r="EK411" s="66">
        <f t="shared" si="825"/>
        <v>0</v>
      </c>
      <c r="EL411" s="67">
        <f t="shared" si="789"/>
        <v>22687</v>
      </c>
      <c r="EM411" s="110">
        <f t="shared" si="826"/>
        <v>136050.99627599999</v>
      </c>
    </row>
    <row r="412" spans="1:143" ht="11.25" customHeight="1" x14ac:dyDescent="0.25">
      <c r="A412" s="169">
        <v>46074</v>
      </c>
      <c r="B412" s="193">
        <v>46081</v>
      </c>
      <c r="C412" s="177">
        <v>8004963691</v>
      </c>
      <c r="D412" s="147" t="s">
        <v>212</v>
      </c>
      <c r="E412" s="148">
        <v>30</v>
      </c>
      <c r="F412" s="149">
        <v>20</v>
      </c>
      <c r="G412" s="148">
        <v>191516097919</v>
      </c>
      <c r="H412" s="66"/>
      <c r="I412" s="41">
        <f t="shared" si="743"/>
        <v>0</v>
      </c>
      <c r="J412" s="48">
        <f t="shared" si="800"/>
        <v>120941</v>
      </c>
      <c r="K412" s="66"/>
      <c r="L412" s="41">
        <f t="shared" si="735"/>
        <v>0</v>
      </c>
      <c r="M412" s="48">
        <f t="shared" si="738"/>
        <v>221548</v>
      </c>
      <c r="N412" s="66"/>
      <c r="O412" s="41">
        <f t="shared" si="744"/>
        <v>0</v>
      </c>
      <c r="P412" s="48">
        <f t="shared" si="801"/>
        <v>119551</v>
      </c>
      <c r="Q412" s="66"/>
      <c r="R412" s="66">
        <f t="shared" si="745"/>
        <v>0</v>
      </c>
      <c r="S412" s="67">
        <f t="shared" si="802"/>
        <v>81748</v>
      </c>
      <c r="T412" s="66"/>
      <c r="U412" s="66">
        <f t="shared" si="751"/>
        <v>0</v>
      </c>
      <c r="V412" s="67">
        <f t="shared" si="752"/>
        <v>60080.700000000012</v>
      </c>
      <c r="X412" s="69">
        <f t="shared" si="746"/>
        <v>0</v>
      </c>
      <c r="Y412" s="67">
        <f t="shared" si="715"/>
        <v>8377.2999999999993</v>
      </c>
      <c r="Z412" s="66"/>
      <c r="AA412" s="68">
        <f t="shared" si="803"/>
        <v>0</v>
      </c>
      <c r="AB412" s="67">
        <f t="shared" si="753"/>
        <v>2158.5</v>
      </c>
      <c r="AC412" s="66"/>
      <c r="AD412" s="66">
        <f t="shared" si="804"/>
        <v>0</v>
      </c>
      <c r="AE412" s="67">
        <f t="shared" si="754"/>
        <v>1270.1999999999998</v>
      </c>
      <c r="AF412" s="66"/>
      <c r="AG412" s="78">
        <f t="shared" si="805"/>
        <v>0</v>
      </c>
      <c r="AH412" s="79">
        <f t="shared" si="755"/>
        <v>4587.7999999999993</v>
      </c>
      <c r="AI412" s="66"/>
      <c r="AJ412" s="68">
        <f t="shared" si="806"/>
        <v>0</v>
      </c>
      <c r="AK412" s="67">
        <f t="shared" si="756"/>
        <v>8269.5</v>
      </c>
      <c r="AL412" s="66"/>
      <c r="AM412" s="68">
        <f t="shared" si="807"/>
        <v>0</v>
      </c>
      <c r="AN412" s="67">
        <f t="shared" si="757"/>
        <v>14132.099999999999</v>
      </c>
      <c r="AO412" s="66"/>
      <c r="AP412" s="68">
        <f t="shared" si="747"/>
        <v>0</v>
      </c>
      <c r="AQ412" s="67">
        <f t="shared" si="790"/>
        <v>2806.3999999999996</v>
      </c>
      <c r="AR412" s="66"/>
      <c r="AS412" s="68">
        <f t="shared" si="808"/>
        <v>0</v>
      </c>
      <c r="AT412" s="67">
        <f t="shared" si="758"/>
        <v>3075.6000000000004</v>
      </c>
      <c r="AU412" s="66"/>
      <c r="AV412" s="66">
        <f t="shared" si="759"/>
        <v>0</v>
      </c>
      <c r="AW412" s="42">
        <f t="shared" si="760"/>
        <v>4018.8000000000015</v>
      </c>
      <c r="AX412" s="66"/>
      <c r="AY412" s="66">
        <f t="shared" si="761"/>
        <v>0</v>
      </c>
      <c r="AZ412" s="67">
        <f t="shared" si="748"/>
        <v>1815.8</v>
      </c>
      <c r="BA412" s="66"/>
      <c r="BB412" s="68">
        <f t="shared" si="762"/>
        <v>0</v>
      </c>
      <c r="BC412" s="67">
        <f t="shared" si="763"/>
        <v>2774.8</v>
      </c>
      <c r="BD412" s="66"/>
      <c r="BE412" s="68">
        <f t="shared" si="764"/>
        <v>0</v>
      </c>
      <c r="BF412" s="67">
        <f t="shared" si="765"/>
        <v>78.60000000000035</v>
      </c>
      <c r="BG412" s="66"/>
      <c r="BH412" s="68">
        <f t="shared" ref="BH412:BH475" si="831">IF(OR(D432="NPC06UZDB-GY026M",D432="NPP06UZDB-GY010M",D412="CO155E2-0CM018",D412="CO155E2-0CM023",D412="CO155E2-0CM026",D412="NPP06UZDB-GY150C",D412="NPP06UZDB-GY025M",D412="NPC06UZDB-GY013M",D412="NPP06UZDB-GY001M",D412="NPP06UZDB-GY250C",D412="NPC06UZDB-GY028M",D412="NPC06UZDB-GY018M",D412="NPC06UZDB-GY014M",D412="NPC06UZDB-GY012M",D412="NPC06UZDB-GY011M",D412="NPC06UZDB-GY006M",D412="CO155E2-0CM006",D412="NPP06UZDB-GY005M",D412="NPP06UZDB-GY005M",D412="NPP06UZDB-GY003M",D412="NPP06UZDB-GY002M",D412="NPC06UZDB-GY025M",D412="CO155E2-0CM020",D412="CO155E2-0CM030",D412="NPC06UZDB-GY350C",D412="NPC06UZDB-GY030M",D412="NPC06UZDB-GY020C",D412="NPC06UZDB-GY030M",D412="NPC06UZDB-GY350C",D412="CO155E2-0CM007",D412="NPC06UZDB-GY150C",D412="NPC06UZDB-GY250C",D412="NPC06UZDB-GY007M",D412="CO155E2-0CC050",D412="NPC06UZDB-GY006M",D412="NPC06UZDB-GY008M",D412="NPC06UZDB-GY050C",D412="CO155E2-0CC250",D412="NPC06UZDB-GY750C",D412="NPC06UZDB-GY007M",D412="NPC06UZDB-GY020M",D412="CO155E2-0CC150",D412="CO155E2-0CM015",D412="CO155E2-0CM010",D412="NPC06UZDB-GY450C",D412="NPC06UZDB-GY015M",D412="NPC06UZDB-GY150C",D412="CO155E2-0CM001",D412="CO155E2-0CM002",D412="CO155E2-0CM003",D412="CO155E2-0CM004",D412="CO155E2-0CM005",D412="CO155E2-0CM008",D412="NPC06UZDB-GY010M",D412="NPC06UZDB-GY001M",D412="NPC06UZDB-GY002M",D412="NPC06UZDB-GY003M",D412="NPC06UZDB-GY004M",D412="NPC06UZDB-GY005M",),E412*(F412+0.12),0)</f>
        <v>0</v>
      </c>
      <c r="BI412" s="67">
        <f t="shared" si="827"/>
        <v>291.40000000000214</v>
      </c>
      <c r="BJ412" s="66"/>
      <c r="BK412" s="68">
        <f t="shared" si="809"/>
        <v>0</v>
      </c>
      <c r="BL412" s="67">
        <f t="shared" si="766"/>
        <v>5260.6</v>
      </c>
      <c r="BM412" s="66"/>
      <c r="BN412" s="68">
        <f t="shared" si="767"/>
        <v>0</v>
      </c>
      <c r="BO412" s="67">
        <f t="shared" si="768"/>
        <v>4559.9000000000015</v>
      </c>
      <c r="BP412" s="66"/>
      <c r="BQ412" s="68">
        <f t="shared" si="769"/>
        <v>603.6</v>
      </c>
      <c r="BR412" s="67">
        <f t="shared" si="810"/>
        <v>7250.6999999999925</v>
      </c>
      <c r="BS412" s="66"/>
      <c r="BT412" s="66">
        <f t="shared" si="797"/>
        <v>60</v>
      </c>
      <c r="BU412" s="67">
        <f t="shared" si="828"/>
        <v>40876</v>
      </c>
      <c r="BV412" s="66"/>
      <c r="BW412" s="66">
        <f t="shared" si="798"/>
        <v>60</v>
      </c>
      <c r="BX412" s="67">
        <f t="shared" si="829"/>
        <v>70332</v>
      </c>
      <c r="BY412" s="66"/>
      <c r="BZ412" s="66">
        <f t="shared" si="799"/>
        <v>60</v>
      </c>
      <c r="CA412" s="67">
        <f t="shared" si="830"/>
        <v>35654</v>
      </c>
      <c r="CB412" s="66"/>
      <c r="CC412" s="66">
        <f t="shared" si="771"/>
        <v>0</v>
      </c>
      <c r="CD412" s="67">
        <f t="shared" si="741"/>
        <v>358.24999999999983</v>
      </c>
      <c r="CE412" s="66"/>
      <c r="CF412" s="66">
        <f t="shared" si="772"/>
        <v>0</v>
      </c>
      <c r="CG412" s="67">
        <f t="shared" si="773"/>
        <v>6982.9</v>
      </c>
      <c r="CH412" s="66"/>
      <c r="CI412" s="66">
        <f t="shared" si="749"/>
        <v>0</v>
      </c>
      <c r="CJ412" s="67">
        <f t="shared" si="794"/>
        <v>8715</v>
      </c>
      <c r="CK412" s="66"/>
      <c r="CL412" s="68">
        <f t="shared" si="775"/>
        <v>0</v>
      </c>
      <c r="CM412" s="79">
        <f t="shared" si="776"/>
        <v>4864</v>
      </c>
      <c r="CN412" s="66"/>
      <c r="CO412" s="68">
        <f t="shared" si="811"/>
        <v>0</v>
      </c>
      <c r="CP412" s="79">
        <f t="shared" si="777"/>
        <v>3955</v>
      </c>
      <c r="CQ412" s="66"/>
      <c r="CR412" s="68">
        <f t="shared" si="812"/>
        <v>0</v>
      </c>
      <c r="CS412" s="79">
        <f t="shared" si="734"/>
        <v>6656</v>
      </c>
      <c r="CT412" s="66"/>
      <c r="CU412" s="68">
        <f t="shared" si="813"/>
        <v>0</v>
      </c>
      <c r="CV412" s="79">
        <f t="shared" si="778"/>
        <v>7769</v>
      </c>
      <c r="CW412" s="66"/>
      <c r="CX412" s="66">
        <f t="shared" si="814"/>
        <v>0</v>
      </c>
      <c r="CY412" s="40">
        <f t="shared" si="710"/>
        <v>6582</v>
      </c>
      <c r="CZ412" s="65"/>
      <c r="DA412" s="66">
        <f t="shared" si="779"/>
        <v>0</v>
      </c>
      <c r="DB412" s="67">
        <f t="shared" si="795"/>
        <v>82964</v>
      </c>
      <c r="DC412" s="66"/>
      <c r="DD412" s="66">
        <f t="shared" si="780"/>
        <v>0</v>
      </c>
      <c r="DE412" s="67">
        <f t="shared" si="796"/>
        <v>79735</v>
      </c>
      <c r="DF412" s="66"/>
      <c r="DG412" s="69">
        <f t="shared" si="815"/>
        <v>30</v>
      </c>
      <c r="DH412" s="67">
        <f t="shared" si="793"/>
        <v>93396</v>
      </c>
      <c r="DI412" s="66"/>
      <c r="DJ412" s="66">
        <f t="shared" si="816"/>
        <v>0</v>
      </c>
      <c r="DK412" s="67">
        <f t="shared" si="781"/>
        <v>993</v>
      </c>
      <c r="DM412" s="206">
        <f t="shared" si="817"/>
        <v>0</v>
      </c>
      <c r="DN412" s="25">
        <f t="shared" si="750"/>
        <v>0</v>
      </c>
      <c r="DO412" s="5"/>
      <c r="DP412" s="43">
        <f t="shared" si="818"/>
        <v>0</v>
      </c>
      <c r="DQ412" s="27">
        <f t="shared" si="782"/>
        <v>7022.5</v>
      </c>
      <c r="DR412" s="5"/>
      <c r="DS412" s="43">
        <f t="shared" si="819"/>
        <v>0</v>
      </c>
      <c r="DT412" s="27">
        <f t="shared" si="783"/>
        <v>4846</v>
      </c>
      <c r="DU412" s="5"/>
      <c r="DV412" s="43">
        <f t="shared" si="820"/>
        <v>0</v>
      </c>
      <c r="DW412" s="27">
        <f t="shared" si="784"/>
        <v>4835</v>
      </c>
      <c r="DX412" s="5"/>
      <c r="DY412" s="22">
        <f t="shared" si="821"/>
        <v>0</v>
      </c>
      <c r="DZ412" s="25">
        <f t="shared" si="785"/>
        <v>523</v>
      </c>
      <c r="EA412" s="22"/>
      <c r="EB412" s="22">
        <f t="shared" si="822"/>
        <v>0</v>
      </c>
      <c r="EC412" s="28">
        <f t="shared" si="786"/>
        <v>369</v>
      </c>
      <c r="ED412" s="5"/>
      <c r="EE412" s="43">
        <f t="shared" si="823"/>
        <v>0</v>
      </c>
      <c r="EF412" s="27">
        <f t="shared" si="787"/>
        <v>4769</v>
      </c>
      <c r="EG412" s="66"/>
      <c r="EH412" s="66">
        <f t="shared" si="824"/>
        <v>0</v>
      </c>
      <c r="EI412" s="67">
        <f t="shared" si="788"/>
        <v>24057</v>
      </c>
      <c r="EJ412" s="66"/>
      <c r="EK412" s="66">
        <f t="shared" si="825"/>
        <v>0</v>
      </c>
      <c r="EL412" s="67">
        <f t="shared" si="789"/>
        <v>22687</v>
      </c>
      <c r="EM412" s="110">
        <f t="shared" si="826"/>
        <v>135960.83099599998</v>
      </c>
    </row>
    <row r="413" spans="1:143" ht="11.25" customHeight="1" x14ac:dyDescent="0.25">
      <c r="A413" s="169">
        <v>46074</v>
      </c>
      <c r="B413" s="187"/>
      <c r="C413" s="176">
        <v>8004961105</v>
      </c>
      <c r="D413" s="17" t="s">
        <v>321</v>
      </c>
      <c r="E413" s="18">
        <v>40</v>
      </c>
      <c r="F413" s="19">
        <v>6</v>
      </c>
      <c r="G413" s="20"/>
      <c r="H413" s="66"/>
      <c r="I413" s="41">
        <f t="shared" si="743"/>
        <v>0</v>
      </c>
      <c r="J413" s="48">
        <f t="shared" si="800"/>
        <v>120941</v>
      </c>
      <c r="K413" s="66"/>
      <c r="L413" s="41">
        <f t="shared" si="735"/>
        <v>0</v>
      </c>
      <c r="M413" s="48">
        <f t="shared" si="738"/>
        <v>221548</v>
      </c>
      <c r="N413" s="66"/>
      <c r="O413" s="41">
        <f t="shared" si="744"/>
        <v>0</v>
      </c>
      <c r="P413" s="48">
        <f t="shared" si="801"/>
        <v>119551</v>
      </c>
      <c r="Q413" s="66"/>
      <c r="R413" s="66">
        <f t="shared" si="745"/>
        <v>0</v>
      </c>
      <c r="S413" s="67">
        <f t="shared" si="802"/>
        <v>81748</v>
      </c>
      <c r="T413" s="66"/>
      <c r="U413" s="66">
        <f t="shared" si="751"/>
        <v>0</v>
      </c>
      <c r="V413" s="67">
        <f t="shared" si="752"/>
        <v>60080.700000000012</v>
      </c>
      <c r="X413" s="69">
        <f t="shared" si="746"/>
        <v>0</v>
      </c>
      <c r="Y413" s="67">
        <f t="shared" si="715"/>
        <v>8377.2999999999993</v>
      </c>
      <c r="Z413" s="66"/>
      <c r="AA413" s="68">
        <f t="shared" si="803"/>
        <v>0</v>
      </c>
      <c r="AB413" s="67">
        <f t="shared" si="753"/>
        <v>2158.5</v>
      </c>
      <c r="AC413" s="66"/>
      <c r="AD413" s="66">
        <f t="shared" si="804"/>
        <v>0</v>
      </c>
      <c r="AE413" s="67">
        <f t="shared" si="754"/>
        <v>1270.1999999999998</v>
      </c>
      <c r="AF413" s="66"/>
      <c r="AG413" s="78">
        <f t="shared" si="805"/>
        <v>0</v>
      </c>
      <c r="AH413" s="79">
        <f t="shared" si="755"/>
        <v>4587.7999999999993</v>
      </c>
      <c r="AI413" s="66"/>
      <c r="AJ413" s="68">
        <f t="shared" si="806"/>
        <v>0</v>
      </c>
      <c r="AK413" s="67">
        <f t="shared" si="756"/>
        <v>8269.5</v>
      </c>
      <c r="AL413" s="66"/>
      <c r="AM413" s="68">
        <f t="shared" si="807"/>
        <v>0</v>
      </c>
      <c r="AN413" s="67">
        <f t="shared" si="757"/>
        <v>14132.099999999999</v>
      </c>
      <c r="AO413" s="66"/>
      <c r="AP413" s="68">
        <f t="shared" si="747"/>
        <v>0</v>
      </c>
      <c r="AQ413" s="67">
        <f t="shared" si="790"/>
        <v>2806.3999999999996</v>
      </c>
      <c r="AR413" s="66"/>
      <c r="AS413" s="68">
        <f t="shared" si="808"/>
        <v>0</v>
      </c>
      <c r="AT413" s="67">
        <f t="shared" si="758"/>
        <v>3075.6000000000004</v>
      </c>
      <c r="AU413" s="66"/>
      <c r="AV413" s="66">
        <f t="shared" si="759"/>
        <v>0</v>
      </c>
      <c r="AW413" s="42">
        <f t="shared" si="760"/>
        <v>4018.8000000000015</v>
      </c>
      <c r="AX413" s="66"/>
      <c r="AY413" s="66">
        <f t="shared" si="761"/>
        <v>0</v>
      </c>
      <c r="AZ413" s="67">
        <f t="shared" si="748"/>
        <v>1815.8</v>
      </c>
      <c r="BA413" s="66"/>
      <c r="BB413" s="68">
        <f t="shared" si="762"/>
        <v>0</v>
      </c>
      <c r="BC413" s="67">
        <f t="shared" si="763"/>
        <v>2774.8</v>
      </c>
      <c r="BD413" s="66"/>
      <c r="BE413" s="68">
        <f t="shared" si="764"/>
        <v>0</v>
      </c>
      <c r="BF413" s="67">
        <f t="shared" si="765"/>
        <v>78.60000000000035</v>
      </c>
      <c r="BG413" s="66"/>
      <c r="BH413" s="68">
        <f t="shared" si="831"/>
        <v>0</v>
      </c>
      <c r="BI413" s="67">
        <f t="shared" si="827"/>
        <v>291.40000000000214</v>
      </c>
      <c r="BJ413" s="66"/>
      <c r="BK413" s="68">
        <f t="shared" si="809"/>
        <v>0</v>
      </c>
      <c r="BL413" s="67">
        <f t="shared" si="766"/>
        <v>5260.6</v>
      </c>
      <c r="BM413" s="66"/>
      <c r="BN413" s="68">
        <f t="shared" si="767"/>
        <v>0</v>
      </c>
      <c r="BO413" s="67">
        <f t="shared" si="768"/>
        <v>4559.9000000000015</v>
      </c>
      <c r="BP413" s="66"/>
      <c r="BQ413" s="68">
        <f t="shared" si="769"/>
        <v>244.8</v>
      </c>
      <c r="BR413" s="67">
        <f t="shared" si="810"/>
        <v>7005.8999999999924</v>
      </c>
      <c r="BS413" s="66"/>
      <c r="BT413" s="66">
        <f t="shared" si="797"/>
        <v>80</v>
      </c>
      <c r="BU413" s="67">
        <f t="shared" si="828"/>
        <v>40796</v>
      </c>
      <c r="BV413" s="66"/>
      <c r="BW413" s="66">
        <f t="shared" si="798"/>
        <v>80</v>
      </c>
      <c r="BX413" s="67">
        <f t="shared" si="829"/>
        <v>70252</v>
      </c>
      <c r="BY413" s="66"/>
      <c r="BZ413" s="66">
        <f t="shared" si="799"/>
        <v>80</v>
      </c>
      <c r="CA413" s="67">
        <f t="shared" si="830"/>
        <v>35574</v>
      </c>
      <c r="CB413" s="66"/>
      <c r="CC413" s="66">
        <f t="shared" si="771"/>
        <v>0</v>
      </c>
      <c r="CD413" s="67">
        <f t="shared" si="741"/>
        <v>358.24999999999983</v>
      </c>
      <c r="CE413" s="66"/>
      <c r="CF413" s="66">
        <f t="shared" si="772"/>
        <v>0</v>
      </c>
      <c r="CG413" s="67">
        <f t="shared" si="773"/>
        <v>6982.9</v>
      </c>
      <c r="CH413" s="66"/>
      <c r="CI413" s="66">
        <f t="shared" si="749"/>
        <v>0</v>
      </c>
      <c r="CJ413" s="67">
        <f t="shared" si="794"/>
        <v>8715</v>
      </c>
      <c r="CK413" s="66"/>
      <c r="CL413" s="68">
        <f t="shared" si="775"/>
        <v>0</v>
      </c>
      <c r="CM413" s="79">
        <f t="shared" si="776"/>
        <v>4864</v>
      </c>
      <c r="CN413" s="66"/>
      <c r="CO413" s="68">
        <f t="shared" si="811"/>
        <v>0</v>
      </c>
      <c r="CP413" s="79">
        <f t="shared" si="777"/>
        <v>3955</v>
      </c>
      <c r="CQ413" s="66"/>
      <c r="CR413" s="68">
        <f t="shared" si="812"/>
        <v>0</v>
      </c>
      <c r="CS413" s="79">
        <f t="shared" si="734"/>
        <v>6656</v>
      </c>
      <c r="CT413" s="66"/>
      <c r="CU413" s="68">
        <f t="shared" si="813"/>
        <v>0</v>
      </c>
      <c r="CV413" s="79">
        <f t="shared" si="778"/>
        <v>7769</v>
      </c>
      <c r="CW413" s="66"/>
      <c r="CX413" s="66">
        <f t="shared" si="814"/>
        <v>0</v>
      </c>
      <c r="CY413" s="40">
        <f t="shared" si="710"/>
        <v>6582</v>
      </c>
      <c r="CZ413" s="65"/>
      <c r="DA413" s="66">
        <f t="shared" si="779"/>
        <v>0</v>
      </c>
      <c r="DB413" s="67">
        <f t="shared" si="795"/>
        <v>82964</v>
      </c>
      <c r="DC413" s="66"/>
      <c r="DD413" s="66">
        <f t="shared" si="780"/>
        <v>0</v>
      </c>
      <c r="DE413" s="67">
        <f t="shared" si="796"/>
        <v>79735</v>
      </c>
      <c r="DF413" s="66"/>
      <c r="DG413" s="69">
        <f t="shared" si="815"/>
        <v>0</v>
      </c>
      <c r="DH413" s="67">
        <f t="shared" si="793"/>
        <v>93396</v>
      </c>
      <c r="DI413" s="66"/>
      <c r="DJ413" s="66">
        <f t="shared" si="816"/>
        <v>0</v>
      </c>
      <c r="DK413" s="67">
        <f t="shared" si="781"/>
        <v>993</v>
      </c>
      <c r="DM413" s="206">
        <f t="shared" si="817"/>
        <v>0</v>
      </c>
      <c r="DN413" s="25">
        <f t="shared" si="750"/>
        <v>0</v>
      </c>
      <c r="DO413" s="5"/>
      <c r="DP413" s="43">
        <f t="shared" si="818"/>
        <v>0</v>
      </c>
      <c r="DQ413" s="27">
        <f t="shared" si="782"/>
        <v>7022.5</v>
      </c>
      <c r="DR413" s="5"/>
      <c r="DS413" s="43">
        <f t="shared" si="819"/>
        <v>0</v>
      </c>
      <c r="DT413" s="27">
        <f t="shared" si="783"/>
        <v>4846</v>
      </c>
      <c r="DU413" s="5"/>
      <c r="DV413" s="43">
        <f t="shared" si="820"/>
        <v>0</v>
      </c>
      <c r="DW413" s="27">
        <f t="shared" si="784"/>
        <v>4835</v>
      </c>
      <c r="DX413" s="5"/>
      <c r="DY413" s="22">
        <f t="shared" si="821"/>
        <v>0</v>
      </c>
      <c r="DZ413" s="25">
        <f t="shared" si="785"/>
        <v>523</v>
      </c>
      <c r="EA413" s="22"/>
      <c r="EB413" s="22">
        <f t="shared" si="822"/>
        <v>0</v>
      </c>
      <c r="EC413" s="28">
        <f t="shared" si="786"/>
        <v>369</v>
      </c>
      <c r="ED413" s="5"/>
      <c r="EE413" s="43">
        <f t="shared" si="823"/>
        <v>0</v>
      </c>
      <c r="EF413" s="27">
        <f t="shared" si="787"/>
        <v>4769</v>
      </c>
      <c r="EG413" s="66"/>
      <c r="EH413" s="66">
        <f t="shared" si="824"/>
        <v>0</v>
      </c>
      <c r="EI413" s="67">
        <f t="shared" si="788"/>
        <v>24057</v>
      </c>
      <c r="EJ413" s="66"/>
      <c r="EK413" s="66">
        <f t="shared" si="825"/>
        <v>0</v>
      </c>
      <c r="EL413" s="67">
        <f t="shared" si="789"/>
        <v>22687</v>
      </c>
      <c r="EM413" s="110">
        <f t="shared" si="826"/>
        <v>135844.17771599998</v>
      </c>
    </row>
    <row r="414" spans="1:143" ht="11.25" customHeight="1" x14ac:dyDescent="0.25">
      <c r="A414" s="169">
        <v>46074</v>
      </c>
      <c r="B414" s="193">
        <v>46081</v>
      </c>
      <c r="C414" s="213">
        <v>8004964803</v>
      </c>
      <c r="D414" s="17" t="s">
        <v>322</v>
      </c>
      <c r="E414" s="18">
        <v>40</v>
      </c>
      <c r="F414" s="19">
        <v>8</v>
      </c>
      <c r="G414" s="20">
        <v>191516041608</v>
      </c>
      <c r="H414" s="66"/>
      <c r="I414" s="41">
        <f t="shared" si="743"/>
        <v>0</v>
      </c>
      <c r="J414" s="48">
        <f t="shared" si="800"/>
        <v>120941</v>
      </c>
      <c r="K414" s="66"/>
      <c r="L414" s="41">
        <f t="shared" si="735"/>
        <v>0</v>
      </c>
      <c r="M414" s="48">
        <f t="shared" si="738"/>
        <v>221548</v>
      </c>
      <c r="N414" s="66"/>
      <c r="O414" s="41">
        <f t="shared" si="744"/>
        <v>0</v>
      </c>
      <c r="P414" s="48">
        <f t="shared" si="801"/>
        <v>119551</v>
      </c>
      <c r="Q414" s="66"/>
      <c r="R414" s="66">
        <f t="shared" si="745"/>
        <v>0</v>
      </c>
      <c r="S414" s="67">
        <f t="shared" si="802"/>
        <v>81748</v>
      </c>
      <c r="T414" s="66"/>
      <c r="U414" s="66">
        <f t="shared" si="751"/>
        <v>0</v>
      </c>
      <c r="V414" s="67">
        <f t="shared" si="752"/>
        <v>60080.700000000012</v>
      </c>
      <c r="X414" s="69">
        <f t="shared" si="746"/>
        <v>0</v>
      </c>
      <c r="Y414" s="67">
        <f t="shared" si="715"/>
        <v>8377.2999999999993</v>
      </c>
      <c r="Z414" s="66"/>
      <c r="AA414" s="68">
        <f t="shared" si="803"/>
        <v>0</v>
      </c>
      <c r="AB414" s="67">
        <f t="shared" si="753"/>
        <v>2158.5</v>
      </c>
      <c r="AC414" s="66"/>
      <c r="AD414" s="66">
        <f t="shared" si="804"/>
        <v>0</v>
      </c>
      <c r="AE414" s="67">
        <f t="shared" si="754"/>
        <v>1270.1999999999998</v>
      </c>
      <c r="AF414" s="66"/>
      <c r="AG414" s="78">
        <f t="shared" si="805"/>
        <v>0</v>
      </c>
      <c r="AH414" s="79">
        <f t="shared" si="755"/>
        <v>4587.7999999999993</v>
      </c>
      <c r="AI414" s="66"/>
      <c r="AJ414" s="68">
        <f t="shared" si="806"/>
        <v>0</v>
      </c>
      <c r="AK414" s="67">
        <f t="shared" si="756"/>
        <v>8269.5</v>
      </c>
      <c r="AL414" s="66"/>
      <c r="AM414" s="68">
        <f t="shared" si="807"/>
        <v>0</v>
      </c>
      <c r="AN414" s="67">
        <f t="shared" si="757"/>
        <v>14132.099999999999</v>
      </c>
      <c r="AO414" s="66"/>
      <c r="AP414" s="68">
        <f t="shared" si="747"/>
        <v>0</v>
      </c>
      <c r="AQ414" s="67">
        <f t="shared" si="790"/>
        <v>2806.3999999999996</v>
      </c>
      <c r="AR414" s="66"/>
      <c r="AS414" s="68">
        <f t="shared" si="808"/>
        <v>0</v>
      </c>
      <c r="AT414" s="67">
        <f t="shared" si="758"/>
        <v>3075.6000000000004</v>
      </c>
      <c r="AU414" s="66"/>
      <c r="AV414" s="66">
        <f t="shared" si="759"/>
        <v>0</v>
      </c>
      <c r="AW414" s="42">
        <f t="shared" si="760"/>
        <v>4018.8000000000015</v>
      </c>
      <c r="AX414" s="66"/>
      <c r="AY414" s="66">
        <f t="shared" si="761"/>
        <v>0</v>
      </c>
      <c r="AZ414" s="67">
        <f t="shared" si="748"/>
        <v>1815.8</v>
      </c>
      <c r="BA414" s="66"/>
      <c r="BB414" s="68">
        <f t="shared" si="762"/>
        <v>0</v>
      </c>
      <c r="BC414" s="67">
        <f t="shared" si="763"/>
        <v>2774.8</v>
      </c>
      <c r="BD414" s="66"/>
      <c r="BE414" s="68">
        <f t="shared" si="764"/>
        <v>0</v>
      </c>
      <c r="BF414" s="67">
        <f t="shared" si="765"/>
        <v>78.60000000000035</v>
      </c>
      <c r="BG414" s="66"/>
      <c r="BH414" s="68">
        <f t="shared" si="831"/>
        <v>0</v>
      </c>
      <c r="BI414" s="67">
        <f t="shared" si="827"/>
        <v>291.40000000000214</v>
      </c>
      <c r="BJ414" s="66"/>
      <c r="BK414" s="68">
        <f t="shared" si="809"/>
        <v>0</v>
      </c>
      <c r="BL414" s="67">
        <f t="shared" si="766"/>
        <v>5260.6</v>
      </c>
      <c r="BM414" s="66"/>
      <c r="BN414" s="68">
        <f t="shared" si="767"/>
        <v>0</v>
      </c>
      <c r="BO414" s="67">
        <f t="shared" si="768"/>
        <v>4559.9000000000015</v>
      </c>
      <c r="BP414" s="66"/>
      <c r="BQ414" s="68">
        <f t="shared" si="769"/>
        <v>324.79999999999995</v>
      </c>
      <c r="BR414" s="67">
        <f t="shared" si="810"/>
        <v>6681.0999999999922</v>
      </c>
      <c r="BS414" s="66"/>
      <c r="BT414" s="66">
        <f t="shared" si="797"/>
        <v>80</v>
      </c>
      <c r="BU414" s="67">
        <f t="shared" si="828"/>
        <v>40716</v>
      </c>
      <c r="BV414" s="66"/>
      <c r="BW414" s="66">
        <f t="shared" si="798"/>
        <v>80</v>
      </c>
      <c r="BX414" s="67">
        <f t="shared" si="829"/>
        <v>70172</v>
      </c>
      <c r="BY414" s="66"/>
      <c r="BZ414" s="66">
        <f t="shared" si="799"/>
        <v>80</v>
      </c>
      <c r="CA414" s="67">
        <f t="shared" si="830"/>
        <v>35494</v>
      </c>
      <c r="CB414" s="66"/>
      <c r="CC414" s="66">
        <f t="shared" si="771"/>
        <v>0</v>
      </c>
      <c r="CD414" s="67">
        <f t="shared" si="741"/>
        <v>358.24999999999983</v>
      </c>
      <c r="CE414" s="66"/>
      <c r="CF414" s="66">
        <f t="shared" si="772"/>
        <v>0</v>
      </c>
      <c r="CG414" s="67">
        <f t="shared" si="773"/>
        <v>6982.9</v>
      </c>
      <c r="CH414" s="66"/>
      <c r="CI414" s="66">
        <f t="shared" si="749"/>
        <v>0</v>
      </c>
      <c r="CJ414" s="67">
        <f t="shared" si="794"/>
        <v>8715</v>
      </c>
      <c r="CK414" s="66"/>
      <c r="CL414" s="68">
        <f t="shared" si="775"/>
        <v>0</v>
      </c>
      <c r="CM414" s="79">
        <f t="shared" si="776"/>
        <v>4864</v>
      </c>
      <c r="CN414" s="66"/>
      <c r="CO414" s="68">
        <f t="shared" si="811"/>
        <v>0</v>
      </c>
      <c r="CP414" s="79">
        <f t="shared" si="777"/>
        <v>3955</v>
      </c>
      <c r="CQ414" s="66"/>
      <c r="CR414" s="68">
        <f t="shared" si="812"/>
        <v>0</v>
      </c>
      <c r="CS414" s="79">
        <f t="shared" si="734"/>
        <v>6656</v>
      </c>
      <c r="CT414" s="66"/>
      <c r="CU414" s="68">
        <f t="shared" si="813"/>
        <v>0</v>
      </c>
      <c r="CV414" s="79">
        <f t="shared" si="778"/>
        <v>7769</v>
      </c>
      <c r="CW414" s="66"/>
      <c r="CX414" s="66">
        <f t="shared" si="814"/>
        <v>0</v>
      </c>
      <c r="CY414" s="40">
        <f t="shared" si="710"/>
        <v>6582</v>
      </c>
      <c r="CZ414" s="65"/>
      <c r="DA414" s="66">
        <f t="shared" si="779"/>
        <v>0</v>
      </c>
      <c r="DB414" s="67">
        <f t="shared" si="795"/>
        <v>82964</v>
      </c>
      <c r="DC414" s="66"/>
      <c r="DD414" s="66">
        <f t="shared" si="780"/>
        <v>0</v>
      </c>
      <c r="DE414" s="67">
        <f t="shared" si="796"/>
        <v>79735</v>
      </c>
      <c r="DF414" s="66"/>
      <c r="DG414" s="69">
        <f t="shared" si="815"/>
        <v>0</v>
      </c>
      <c r="DH414" s="67">
        <f t="shared" si="793"/>
        <v>93396</v>
      </c>
      <c r="DI414" s="66"/>
      <c r="DJ414" s="66">
        <f t="shared" si="816"/>
        <v>0</v>
      </c>
      <c r="DK414" s="67">
        <f t="shared" si="781"/>
        <v>993</v>
      </c>
      <c r="DM414" s="206">
        <f t="shared" si="817"/>
        <v>0</v>
      </c>
      <c r="DN414" s="25">
        <f t="shared" si="750"/>
        <v>0</v>
      </c>
      <c r="DO414" s="5"/>
      <c r="DP414" s="43">
        <f t="shared" si="818"/>
        <v>0</v>
      </c>
      <c r="DQ414" s="27">
        <f t="shared" si="782"/>
        <v>7022.5</v>
      </c>
      <c r="DR414" s="5"/>
      <c r="DS414" s="43">
        <f t="shared" si="819"/>
        <v>0</v>
      </c>
      <c r="DT414" s="27">
        <f t="shared" si="783"/>
        <v>4846</v>
      </c>
      <c r="DU414" s="5"/>
      <c r="DV414" s="43">
        <f t="shared" si="820"/>
        <v>0</v>
      </c>
      <c r="DW414" s="27">
        <f t="shared" si="784"/>
        <v>4835</v>
      </c>
      <c r="DX414" s="5"/>
      <c r="DY414" s="22">
        <f t="shared" si="821"/>
        <v>0</v>
      </c>
      <c r="DZ414" s="25">
        <f t="shared" si="785"/>
        <v>523</v>
      </c>
      <c r="EA414" s="22"/>
      <c r="EB414" s="22">
        <f t="shared" si="822"/>
        <v>0</v>
      </c>
      <c r="EC414" s="28">
        <f t="shared" si="786"/>
        <v>369</v>
      </c>
      <c r="ED414" s="5"/>
      <c r="EE414" s="43">
        <f t="shared" si="823"/>
        <v>0</v>
      </c>
      <c r="EF414" s="27">
        <f t="shared" si="787"/>
        <v>4769</v>
      </c>
      <c r="EG414" s="66"/>
      <c r="EH414" s="66">
        <f t="shared" si="824"/>
        <v>0</v>
      </c>
      <c r="EI414" s="67">
        <f t="shared" si="788"/>
        <v>24057</v>
      </c>
      <c r="EJ414" s="66"/>
      <c r="EK414" s="66">
        <f t="shared" si="825"/>
        <v>0</v>
      </c>
      <c r="EL414" s="67">
        <f t="shared" si="789"/>
        <v>22687</v>
      </c>
      <c r="EM414" s="110">
        <f t="shared" si="826"/>
        <v>135732.96603599997</v>
      </c>
    </row>
    <row r="415" spans="1:143" ht="11.25" customHeight="1" x14ac:dyDescent="0.25">
      <c r="A415" s="169">
        <v>46074</v>
      </c>
      <c r="B415" s="193">
        <v>46081</v>
      </c>
      <c r="C415" s="204">
        <v>8004964827</v>
      </c>
      <c r="D415" s="17" t="s">
        <v>41</v>
      </c>
      <c r="E415" s="18">
        <v>120</v>
      </c>
      <c r="F415" s="19">
        <v>2</v>
      </c>
      <c r="G415" s="20">
        <v>191516078857</v>
      </c>
      <c r="H415" s="66"/>
      <c r="I415" s="41">
        <f t="shared" si="743"/>
        <v>0</v>
      </c>
      <c r="J415" s="48">
        <f t="shared" si="800"/>
        <v>120941</v>
      </c>
      <c r="K415" s="66"/>
      <c r="L415" s="41">
        <f t="shared" si="735"/>
        <v>0</v>
      </c>
      <c r="M415" s="48">
        <f t="shared" si="738"/>
        <v>221548</v>
      </c>
      <c r="N415" s="66"/>
      <c r="O415" s="41">
        <f t="shared" si="744"/>
        <v>0</v>
      </c>
      <c r="P415" s="48">
        <f t="shared" si="801"/>
        <v>119551</v>
      </c>
      <c r="Q415" s="66"/>
      <c r="R415" s="66">
        <f t="shared" si="745"/>
        <v>0</v>
      </c>
      <c r="S415" s="67">
        <f t="shared" si="802"/>
        <v>81748</v>
      </c>
      <c r="T415" s="66"/>
      <c r="U415" s="66">
        <f t="shared" si="751"/>
        <v>0</v>
      </c>
      <c r="V415" s="67">
        <f t="shared" si="752"/>
        <v>60080.700000000012</v>
      </c>
      <c r="X415" s="69">
        <f t="shared" si="746"/>
        <v>0</v>
      </c>
      <c r="Y415" s="67">
        <f t="shared" si="715"/>
        <v>8377.2999999999993</v>
      </c>
      <c r="Z415" s="66"/>
      <c r="AA415" s="68">
        <f t="shared" si="803"/>
        <v>0</v>
      </c>
      <c r="AB415" s="67">
        <f t="shared" si="753"/>
        <v>2158.5</v>
      </c>
      <c r="AC415" s="66"/>
      <c r="AD415" s="66">
        <f t="shared" si="804"/>
        <v>0</v>
      </c>
      <c r="AE415" s="67">
        <f t="shared" si="754"/>
        <v>1270.1999999999998</v>
      </c>
      <c r="AF415" s="66"/>
      <c r="AG415" s="78">
        <f t="shared" si="805"/>
        <v>0</v>
      </c>
      <c r="AH415" s="79">
        <f t="shared" si="755"/>
        <v>4587.7999999999993</v>
      </c>
      <c r="AI415" s="66"/>
      <c r="AJ415" s="68">
        <f t="shared" si="806"/>
        <v>0</v>
      </c>
      <c r="AK415" s="67">
        <f t="shared" si="756"/>
        <v>8269.5</v>
      </c>
      <c r="AL415" s="66"/>
      <c r="AM415" s="68">
        <f t="shared" si="807"/>
        <v>0</v>
      </c>
      <c r="AN415" s="67">
        <f t="shared" si="757"/>
        <v>14132.099999999999</v>
      </c>
      <c r="AO415" s="66"/>
      <c r="AP415" s="68">
        <f t="shared" si="747"/>
        <v>0</v>
      </c>
      <c r="AQ415" s="67">
        <f t="shared" si="790"/>
        <v>2806.3999999999996</v>
      </c>
      <c r="AR415" s="66"/>
      <c r="AS415" s="68">
        <f t="shared" si="808"/>
        <v>0</v>
      </c>
      <c r="AT415" s="67">
        <f t="shared" si="758"/>
        <v>3075.6000000000004</v>
      </c>
      <c r="AU415" s="66"/>
      <c r="AV415" s="66">
        <f t="shared" si="759"/>
        <v>254.4</v>
      </c>
      <c r="AW415" s="42">
        <f t="shared" si="760"/>
        <v>3764.4000000000015</v>
      </c>
      <c r="AX415" s="66"/>
      <c r="AY415" s="66">
        <f t="shared" si="761"/>
        <v>0</v>
      </c>
      <c r="AZ415" s="67">
        <f t="shared" si="748"/>
        <v>1815.8</v>
      </c>
      <c r="BA415" s="66"/>
      <c r="BB415" s="68">
        <f t="shared" si="762"/>
        <v>0</v>
      </c>
      <c r="BC415" s="67">
        <f t="shared" si="763"/>
        <v>2774.8</v>
      </c>
      <c r="BD415" s="66"/>
      <c r="BE415" s="68">
        <f t="shared" si="764"/>
        <v>0</v>
      </c>
      <c r="BF415" s="67">
        <f t="shared" si="765"/>
        <v>78.60000000000035</v>
      </c>
      <c r="BG415" s="66"/>
      <c r="BH415" s="68">
        <f t="shared" si="831"/>
        <v>0</v>
      </c>
      <c r="BI415" s="67">
        <f t="shared" si="827"/>
        <v>291.40000000000214</v>
      </c>
      <c r="BJ415" s="66"/>
      <c r="BK415" s="68">
        <f t="shared" si="809"/>
        <v>0</v>
      </c>
      <c r="BL415" s="67">
        <f t="shared" si="766"/>
        <v>5260.6</v>
      </c>
      <c r="BM415" s="66"/>
      <c r="BN415" s="68">
        <f t="shared" si="767"/>
        <v>0</v>
      </c>
      <c r="BO415" s="67">
        <f t="shared" si="768"/>
        <v>4559.9000000000015</v>
      </c>
      <c r="BP415" s="66"/>
      <c r="BQ415" s="68">
        <f t="shared" si="769"/>
        <v>0</v>
      </c>
      <c r="BR415" s="67">
        <f t="shared" si="810"/>
        <v>6681.0999999999922</v>
      </c>
      <c r="BS415" s="66"/>
      <c r="BT415" s="66">
        <f t="shared" si="797"/>
        <v>240</v>
      </c>
      <c r="BU415" s="67">
        <f t="shared" si="828"/>
        <v>40476</v>
      </c>
      <c r="BV415" s="66"/>
      <c r="BW415" s="66">
        <f t="shared" si="798"/>
        <v>240</v>
      </c>
      <c r="BX415" s="67">
        <f t="shared" si="829"/>
        <v>69932</v>
      </c>
      <c r="BY415" s="66"/>
      <c r="BZ415" s="66">
        <f t="shared" si="799"/>
        <v>240</v>
      </c>
      <c r="CA415" s="67">
        <f t="shared" si="830"/>
        <v>35254</v>
      </c>
      <c r="CB415" s="66"/>
      <c r="CC415" s="66">
        <f t="shared" si="771"/>
        <v>0</v>
      </c>
      <c r="CD415" s="67">
        <f t="shared" si="741"/>
        <v>358.24999999999983</v>
      </c>
      <c r="CE415" s="66"/>
      <c r="CF415" s="66">
        <f t="shared" si="772"/>
        <v>0</v>
      </c>
      <c r="CG415" s="67">
        <f t="shared" si="773"/>
        <v>6982.9</v>
      </c>
      <c r="CH415" s="66"/>
      <c r="CI415" s="66">
        <f t="shared" si="749"/>
        <v>0</v>
      </c>
      <c r="CJ415" s="67">
        <f t="shared" si="794"/>
        <v>8715</v>
      </c>
      <c r="CK415" s="66"/>
      <c r="CL415" s="68">
        <f t="shared" si="775"/>
        <v>0</v>
      </c>
      <c r="CM415" s="79">
        <f t="shared" si="776"/>
        <v>4864</v>
      </c>
      <c r="CN415" s="66"/>
      <c r="CO415" s="68">
        <f t="shared" si="811"/>
        <v>0</v>
      </c>
      <c r="CP415" s="79">
        <f t="shared" si="777"/>
        <v>3955</v>
      </c>
      <c r="CQ415" s="66"/>
      <c r="CR415" s="68">
        <f t="shared" si="812"/>
        <v>0</v>
      </c>
      <c r="CS415" s="79">
        <f t="shared" si="734"/>
        <v>6656</v>
      </c>
      <c r="CT415" s="66"/>
      <c r="CU415" s="68">
        <f t="shared" si="813"/>
        <v>0</v>
      </c>
      <c r="CV415" s="79">
        <f t="shared" si="778"/>
        <v>7769</v>
      </c>
      <c r="CW415" s="66"/>
      <c r="CX415" s="66">
        <f t="shared" si="814"/>
        <v>0</v>
      </c>
      <c r="CY415" s="40">
        <f t="shared" si="710"/>
        <v>6582</v>
      </c>
      <c r="CZ415" s="65"/>
      <c r="DA415" s="66">
        <f t="shared" si="779"/>
        <v>0</v>
      </c>
      <c r="DB415" s="67">
        <f t="shared" si="795"/>
        <v>82964</v>
      </c>
      <c r="DC415" s="66"/>
      <c r="DD415" s="66">
        <f t="shared" si="780"/>
        <v>0</v>
      </c>
      <c r="DE415" s="67">
        <f t="shared" si="796"/>
        <v>79735</v>
      </c>
      <c r="DF415" s="66"/>
      <c r="DG415" s="69">
        <f t="shared" si="815"/>
        <v>0</v>
      </c>
      <c r="DH415" s="67">
        <f t="shared" si="793"/>
        <v>93396</v>
      </c>
      <c r="DI415" s="66"/>
      <c r="DJ415" s="66">
        <f t="shared" si="816"/>
        <v>0</v>
      </c>
      <c r="DK415" s="67">
        <f t="shared" si="781"/>
        <v>993</v>
      </c>
      <c r="DM415" s="206">
        <f t="shared" si="817"/>
        <v>0</v>
      </c>
      <c r="DN415" s="25">
        <f t="shared" si="750"/>
        <v>0</v>
      </c>
      <c r="DO415" s="5"/>
      <c r="DP415" s="43">
        <f t="shared" si="818"/>
        <v>0</v>
      </c>
      <c r="DQ415" s="27">
        <f t="shared" si="782"/>
        <v>7022.5</v>
      </c>
      <c r="DR415" s="5"/>
      <c r="DS415" s="43">
        <f t="shared" si="819"/>
        <v>0</v>
      </c>
      <c r="DT415" s="27">
        <f t="shared" si="783"/>
        <v>4846</v>
      </c>
      <c r="DU415" s="5"/>
      <c r="DV415" s="43">
        <f t="shared" si="820"/>
        <v>0</v>
      </c>
      <c r="DW415" s="27">
        <f t="shared" si="784"/>
        <v>4835</v>
      </c>
      <c r="DX415" s="5"/>
      <c r="DY415" s="22">
        <f t="shared" si="821"/>
        <v>0</v>
      </c>
      <c r="DZ415" s="25">
        <f t="shared" si="785"/>
        <v>523</v>
      </c>
      <c r="EA415" s="22"/>
      <c r="EB415" s="22">
        <f t="shared" si="822"/>
        <v>0</v>
      </c>
      <c r="EC415" s="28">
        <f t="shared" si="786"/>
        <v>369</v>
      </c>
      <c r="ED415" s="5"/>
      <c r="EE415" s="43">
        <f t="shared" si="823"/>
        <v>0</v>
      </c>
      <c r="EF415" s="27">
        <f t="shared" si="787"/>
        <v>4769</v>
      </c>
      <c r="EG415" s="66"/>
      <c r="EH415" s="66">
        <f t="shared" si="824"/>
        <v>0</v>
      </c>
      <c r="EI415" s="67">
        <f t="shared" si="788"/>
        <v>24057</v>
      </c>
      <c r="EJ415" s="66"/>
      <c r="EK415" s="66">
        <f t="shared" si="825"/>
        <v>0</v>
      </c>
      <c r="EL415" s="67">
        <f t="shared" si="789"/>
        <v>22687</v>
      </c>
      <c r="EM415" s="110">
        <f t="shared" si="826"/>
        <v>135661.49659599998</v>
      </c>
    </row>
    <row r="416" spans="1:143" ht="11.25" customHeight="1" x14ac:dyDescent="0.25">
      <c r="A416" s="169">
        <v>46074</v>
      </c>
      <c r="B416" s="193">
        <v>46081</v>
      </c>
      <c r="C416" s="82">
        <v>8004965901</v>
      </c>
      <c r="D416" s="147" t="s">
        <v>325</v>
      </c>
      <c r="E416" s="148">
        <v>20</v>
      </c>
      <c r="F416" s="149">
        <v>10</v>
      </c>
      <c r="G416" s="148">
        <v>191516098640</v>
      </c>
      <c r="H416" s="66"/>
      <c r="I416" s="41">
        <f t="shared" si="743"/>
        <v>0</v>
      </c>
      <c r="J416" s="48">
        <f t="shared" si="800"/>
        <v>120941</v>
      </c>
      <c r="K416" s="66"/>
      <c r="L416" s="41">
        <f t="shared" si="735"/>
        <v>0</v>
      </c>
      <c r="M416" s="48">
        <f t="shared" si="738"/>
        <v>221548</v>
      </c>
      <c r="N416" s="66"/>
      <c r="O416" s="41">
        <f t="shared" si="744"/>
        <v>0</v>
      </c>
      <c r="P416" s="48">
        <f t="shared" si="801"/>
        <v>119551</v>
      </c>
      <c r="Q416" s="66"/>
      <c r="R416" s="66">
        <f t="shared" si="745"/>
        <v>0</v>
      </c>
      <c r="S416" s="67">
        <f t="shared" si="802"/>
        <v>81748</v>
      </c>
      <c r="T416" s="66"/>
      <c r="U416" s="66">
        <f t="shared" si="751"/>
        <v>0</v>
      </c>
      <c r="V416" s="67">
        <f t="shared" si="752"/>
        <v>60080.700000000012</v>
      </c>
      <c r="X416" s="69">
        <f t="shared" si="746"/>
        <v>0</v>
      </c>
      <c r="Y416" s="67">
        <f t="shared" si="715"/>
        <v>8377.2999999999993</v>
      </c>
      <c r="Z416" s="66"/>
      <c r="AA416" s="68">
        <f t="shared" si="803"/>
        <v>0</v>
      </c>
      <c r="AB416" s="67">
        <f t="shared" si="753"/>
        <v>2158.5</v>
      </c>
      <c r="AC416" s="66"/>
      <c r="AD416" s="66">
        <f t="shared" si="804"/>
        <v>0</v>
      </c>
      <c r="AE416" s="67">
        <f t="shared" si="754"/>
        <v>1270.1999999999998</v>
      </c>
      <c r="AF416" s="66"/>
      <c r="AG416" s="78">
        <f t="shared" si="805"/>
        <v>0</v>
      </c>
      <c r="AH416" s="79">
        <f t="shared" si="755"/>
        <v>4587.7999999999993</v>
      </c>
      <c r="AI416" s="66"/>
      <c r="AJ416" s="68">
        <f t="shared" si="806"/>
        <v>0</v>
      </c>
      <c r="AK416" s="67">
        <f t="shared" si="756"/>
        <v>8269.5</v>
      </c>
      <c r="AL416" s="66"/>
      <c r="AM416" s="68">
        <f t="shared" si="807"/>
        <v>0</v>
      </c>
      <c r="AN416" s="67">
        <f t="shared" si="757"/>
        <v>14132.099999999999</v>
      </c>
      <c r="AO416" s="66"/>
      <c r="AP416" s="68">
        <f t="shared" si="747"/>
        <v>0</v>
      </c>
      <c r="AQ416" s="67">
        <f t="shared" si="790"/>
        <v>2806.3999999999996</v>
      </c>
      <c r="AR416" s="66"/>
      <c r="AS416" s="68">
        <f t="shared" si="808"/>
        <v>0</v>
      </c>
      <c r="AT416" s="67">
        <f t="shared" si="758"/>
        <v>3075.6000000000004</v>
      </c>
      <c r="AU416" s="66"/>
      <c r="AV416" s="66">
        <f t="shared" si="759"/>
        <v>0</v>
      </c>
      <c r="AW416" s="42">
        <f t="shared" si="760"/>
        <v>3764.4000000000015</v>
      </c>
      <c r="AX416" s="66"/>
      <c r="AY416" s="66">
        <f t="shared" si="761"/>
        <v>0</v>
      </c>
      <c r="AZ416" s="67">
        <f t="shared" si="748"/>
        <v>1815.8</v>
      </c>
      <c r="BA416" s="66"/>
      <c r="BB416" s="68">
        <f t="shared" si="762"/>
        <v>0</v>
      </c>
      <c r="BC416" s="67">
        <f t="shared" si="763"/>
        <v>2774.8</v>
      </c>
      <c r="BD416" s="66"/>
      <c r="BE416" s="68">
        <f t="shared" si="764"/>
        <v>0</v>
      </c>
      <c r="BF416" s="67">
        <f t="shared" si="765"/>
        <v>78.60000000000035</v>
      </c>
      <c r="BG416" s="66"/>
      <c r="BH416" s="68">
        <f t="shared" si="831"/>
        <v>0</v>
      </c>
      <c r="BI416" s="67">
        <f t="shared" si="827"/>
        <v>291.40000000000214</v>
      </c>
      <c r="BJ416" s="66"/>
      <c r="BK416" s="68">
        <f t="shared" si="809"/>
        <v>202.39999999999998</v>
      </c>
      <c r="BL416" s="67">
        <f t="shared" si="766"/>
        <v>5058.2000000000007</v>
      </c>
      <c r="BM416" s="66"/>
      <c r="BN416" s="68">
        <f t="shared" si="767"/>
        <v>0</v>
      </c>
      <c r="BO416" s="67">
        <f t="shared" si="768"/>
        <v>4559.9000000000015</v>
      </c>
      <c r="BP416" s="66"/>
      <c r="BQ416" s="68">
        <f t="shared" si="769"/>
        <v>0</v>
      </c>
      <c r="BR416" s="67">
        <f t="shared" si="810"/>
        <v>6681.0999999999922</v>
      </c>
      <c r="BS416" s="66"/>
      <c r="BT416" s="66">
        <f t="shared" si="797"/>
        <v>40</v>
      </c>
      <c r="BU416" s="67">
        <f t="shared" si="828"/>
        <v>40436</v>
      </c>
      <c r="BV416" s="66"/>
      <c r="BW416" s="66">
        <f t="shared" si="798"/>
        <v>40</v>
      </c>
      <c r="BX416" s="67">
        <f t="shared" si="829"/>
        <v>69892</v>
      </c>
      <c r="BY416" s="66"/>
      <c r="BZ416" s="66">
        <f t="shared" si="799"/>
        <v>40</v>
      </c>
      <c r="CA416" s="67">
        <f t="shared" si="830"/>
        <v>35214</v>
      </c>
      <c r="CB416" s="66"/>
      <c r="CC416" s="66">
        <f t="shared" si="771"/>
        <v>0</v>
      </c>
      <c r="CD416" s="67">
        <f t="shared" si="741"/>
        <v>358.24999999999983</v>
      </c>
      <c r="CE416" s="66"/>
      <c r="CF416" s="66">
        <f t="shared" si="772"/>
        <v>0</v>
      </c>
      <c r="CG416" s="67">
        <f t="shared" si="773"/>
        <v>6982.9</v>
      </c>
      <c r="CH416" s="66"/>
      <c r="CI416" s="66">
        <f t="shared" si="749"/>
        <v>0</v>
      </c>
      <c r="CJ416" s="67">
        <f t="shared" si="794"/>
        <v>8715</v>
      </c>
      <c r="CK416" s="66"/>
      <c r="CL416" s="68">
        <f t="shared" si="775"/>
        <v>0</v>
      </c>
      <c r="CM416" s="79">
        <f t="shared" si="776"/>
        <v>4864</v>
      </c>
      <c r="CN416" s="66"/>
      <c r="CO416" s="68">
        <f t="shared" si="811"/>
        <v>0</v>
      </c>
      <c r="CP416" s="79">
        <f t="shared" si="777"/>
        <v>3955</v>
      </c>
      <c r="CQ416" s="66"/>
      <c r="CR416" s="140">
        <f t="shared" si="812"/>
        <v>0</v>
      </c>
      <c r="CS416" s="79">
        <f t="shared" si="734"/>
        <v>6656</v>
      </c>
      <c r="CT416" s="66"/>
      <c r="CU416" s="68">
        <f t="shared" si="813"/>
        <v>0</v>
      </c>
      <c r="CV416" s="79">
        <f t="shared" si="778"/>
        <v>7769</v>
      </c>
      <c r="CW416" s="66"/>
      <c r="CX416" s="66">
        <f t="shared" si="814"/>
        <v>0</v>
      </c>
      <c r="CY416" s="40">
        <f t="shared" si="710"/>
        <v>6582</v>
      </c>
      <c r="CZ416" s="65"/>
      <c r="DA416" s="66">
        <f t="shared" si="779"/>
        <v>0</v>
      </c>
      <c r="DB416" s="67">
        <f t="shared" si="795"/>
        <v>82964</v>
      </c>
      <c r="DC416" s="66"/>
      <c r="DD416" s="66">
        <f t="shared" si="780"/>
        <v>0</v>
      </c>
      <c r="DE416" s="67">
        <f t="shared" si="796"/>
        <v>79735</v>
      </c>
      <c r="DF416" s="66"/>
      <c r="DG416" s="69">
        <f t="shared" si="815"/>
        <v>0</v>
      </c>
      <c r="DH416" s="67">
        <f t="shared" si="793"/>
        <v>93396</v>
      </c>
      <c r="DI416" s="66"/>
      <c r="DJ416" s="66">
        <f t="shared" si="816"/>
        <v>0</v>
      </c>
      <c r="DK416" s="67">
        <f t="shared" si="781"/>
        <v>993</v>
      </c>
      <c r="DM416" s="206">
        <f t="shared" si="817"/>
        <v>0</v>
      </c>
      <c r="DN416" s="25">
        <f t="shared" si="750"/>
        <v>0</v>
      </c>
      <c r="DO416" s="5"/>
      <c r="DP416" s="43">
        <f t="shared" si="818"/>
        <v>0</v>
      </c>
      <c r="DQ416" s="27">
        <f t="shared" si="782"/>
        <v>7022.5</v>
      </c>
      <c r="DR416" s="5"/>
      <c r="DS416" s="43">
        <f t="shared" si="819"/>
        <v>0</v>
      </c>
      <c r="DT416" s="27">
        <f t="shared" si="783"/>
        <v>4846</v>
      </c>
      <c r="DU416" s="5"/>
      <c r="DV416" s="43">
        <f t="shared" si="820"/>
        <v>0</v>
      </c>
      <c r="DW416" s="27">
        <f t="shared" si="784"/>
        <v>4835</v>
      </c>
      <c r="DX416" s="5"/>
      <c r="DY416" s="22">
        <f t="shared" si="821"/>
        <v>0</v>
      </c>
      <c r="DZ416" s="25">
        <f t="shared" si="785"/>
        <v>523</v>
      </c>
      <c r="EA416" s="22"/>
      <c r="EB416" s="22">
        <f t="shared" si="822"/>
        <v>0</v>
      </c>
      <c r="EC416" s="28">
        <f t="shared" si="786"/>
        <v>369</v>
      </c>
      <c r="ED416" s="5"/>
      <c r="EE416" s="43">
        <f t="shared" si="823"/>
        <v>0</v>
      </c>
      <c r="EF416" s="27">
        <f t="shared" si="787"/>
        <v>4769</v>
      </c>
      <c r="EG416" s="66"/>
      <c r="EH416" s="66">
        <f t="shared" si="824"/>
        <v>0</v>
      </c>
      <c r="EI416" s="67">
        <f t="shared" si="788"/>
        <v>24057</v>
      </c>
      <c r="EJ416" s="66"/>
      <c r="EK416" s="66">
        <f t="shared" si="825"/>
        <v>0</v>
      </c>
      <c r="EL416" s="67">
        <f t="shared" si="789"/>
        <v>22687</v>
      </c>
      <c r="EM416" s="110">
        <f t="shared" si="826"/>
        <v>135586.25859599997</v>
      </c>
    </row>
    <row r="417" spans="1:143" s="33" customFormat="1" ht="11.25" customHeight="1" x14ac:dyDescent="0.25">
      <c r="A417" s="169">
        <v>46074</v>
      </c>
      <c r="B417" s="193">
        <v>46074</v>
      </c>
      <c r="C417" s="12">
        <v>8004960861</v>
      </c>
      <c r="D417" s="13" t="s">
        <v>119</v>
      </c>
      <c r="E417" s="14">
        <v>25</v>
      </c>
      <c r="F417" s="15">
        <v>5</v>
      </c>
      <c r="G417" s="16">
        <v>191516031067</v>
      </c>
      <c r="H417" s="66"/>
      <c r="I417" s="41">
        <f t="shared" si="743"/>
        <v>50</v>
      </c>
      <c r="J417" s="48">
        <f t="shared" si="800"/>
        <v>120891</v>
      </c>
      <c r="K417" s="66"/>
      <c r="L417" s="41">
        <f t="shared" si="735"/>
        <v>50</v>
      </c>
      <c r="M417" s="48">
        <f t="shared" si="738"/>
        <v>221498</v>
      </c>
      <c r="N417" s="66"/>
      <c r="O417" s="41">
        <f t="shared" si="744"/>
        <v>50</v>
      </c>
      <c r="P417" s="48">
        <f t="shared" si="801"/>
        <v>119501</v>
      </c>
      <c r="Q417" s="66"/>
      <c r="R417" s="66">
        <f t="shared" si="745"/>
        <v>50</v>
      </c>
      <c r="S417" s="67">
        <f t="shared" si="802"/>
        <v>81698</v>
      </c>
      <c r="T417" s="66"/>
      <c r="U417" s="66">
        <f t="shared" si="751"/>
        <v>0</v>
      </c>
      <c r="V417" s="67">
        <f t="shared" si="752"/>
        <v>60080.700000000012</v>
      </c>
      <c r="W417" s="136"/>
      <c r="X417" s="69">
        <f t="shared" si="746"/>
        <v>0</v>
      </c>
      <c r="Y417" s="67">
        <f t="shared" si="715"/>
        <v>8377.2999999999993</v>
      </c>
      <c r="Z417" s="66"/>
      <c r="AA417" s="68">
        <f t="shared" si="803"/>
        <v>0</v>
      </c>
      <c r="AB417" s="67">
        <f t="shared" si="753"/>
        <v>2158.5</v>
      </c>
      <c r="AC417" s="66"/>
      <c r="AD417" s="66">
        <f t="shared" si="804"/>
        <v>0</v>
      </c>
      <c r="AE417" s="67">
        <f t="shared" si="754"/>
        <v>1270.1999999999998</v>
      </c>
      <c r="AF417" s="66"/>
      <c r="AG417" s="78">
        <f t="shared" si="805"/>
        <v>127.49999999999999</v>
      </c>
      <c r="AH417" s="79">
        <f t="shared" si="755"/>
        <v>4460.2999999999993</v>
      </c>
      <c r="AI417" s="66"/>
      <c r="AJ417" s="68">
        <f t="shared" si="806"/>
        <v>0</v>
      </c>
      <c r="AK417" s="67">
        <f t="shared" si="756"/>
        <v>8269.5</v>
      </c>
      <c r="AL417" s="66"/>
      <c r="AM417" s="68">
        <f t="shared" si="807"/>
        <v>0</v>
      </c>
      <c r="AN417" s="67">
        <f t="shared" si="757"/>
        <v>14132.099999999999</v>
      </c>
      <c r="AO417" s="66"/>
      <c r="AP417" s="68">
        <f t="shared" si="747"/>
        <v>0</v>
      </c>
      <c r="AQ417" s="67">
        <f t="shared" si="790"/>
        <v>2806.3999999999996</v>
      </c>
      <c r="AR417" s="66"/>
      <c r="AS417" s="68">
        <f t="shared" si="808"/>
        <v>0</v>
      </c>
      <c r="AT417" s="67">
        <f t="shared" si="758"/>
        <v>3075.6000000000004</v>
      </c>
      <c r="AU417" s="66"/>
      <c r="AV417" s="66">
        <f t="shared" si="759"/>
        <v>0</v>
      </c>
      <c r="AW417" s="42">
        <f t="shared" si="760"/>
        <v>3764.4000000000015</v>
      </c>
      <c r="AX417" s="66"/>
      <c r="AY417" s="66">
        <f t="shared" si="761"/>
        <v>0</v>
      </c>
      <c r="AZ417" s="67">
        <f t="shared" si="748"/>
        <v>1815.8</v>
      </c>
      <c r="BA417" s="66"/>
      <c r="BB417" s="68">
        <f t="shared" si="762"/>
        <v>0</v>
      </c>
      <c r="BC417" s="67">
        <f t="shared" si="763"/>
        <v>2774.8</v>
      </c>
      <c r="BD417" s="66"/>
      <c r="BE417" s="68">
        <f t="shared" si="764"/>
        <v>0</v>
      </c>
      <c r="BF417" s="67">
        <f t="shared" si="765"/>
        <v>78.60000000000035</v>
      </c>
      <c r="BG417" s="66"/>
      <c r="BH417" s="68">
        <f t="shared" si="831"/>
        <v>0</v>
      </c>
      <c r="BI417" s="67">
        <f t="shared" si="827"/>
        <v>291.40000000000214</v>
      </c>
      <c r="BJ417" s="66"/>
      <c r="BK417" s="68">
        <f t="shared" si="809"/>
        <v>0</v>
      </c>
      <c r="BL417" s="67">
        <f t="shared" si="766"/>
        <v>5058.2000000000007</v>
      </c>
      <c r="BM417" s="66"/>
      <c r="BN417" s="68">
        <f t="shared" si="767"/>
        <v>0</v>
      </c>
      <c r="BO417" s="67">
        <f t="shared" si="768"/>
        <v>4559.9000000000015</v>
      </c>
      <c r="BP417" s="66"/>
      <c r="BQ417" s="68">
        <f t="shared" si="769"/>
        <v>0</v>
      </c>
      <c r="BR417" s="67">
        <f t="shared" si="810"/>
        <v>6681.0999999999922</v>
      </c>
      <c r="BS417" s="66"/>
      <c r="BT417" s="66">
        <f t="shared" si="797"/>
        <v>0</v>
      </c>
      <c r="BU417" s="67">
        <f t="shared" si="828"/>
        <v>40436</v>
      </c>
      <c r="BV417" s="66"/>
      <c r="BW417" s="66">
        <f t="shared" si="798"/>
        <v>0</v>
      </c>
      <c r="BX417" s="67">
        <f t="shared" si="829"/>
        <v>69892</v>
      </c>
      <c r="BY417" s="66"/>
      <c r="BZ417" s="66">
        <f t="shared" si="799"/>
        <v>0</v>
      </c>
      <c r="CA417" s="67">
        <f t="shared" si="830"/>
        <v>35214</v>
      </c>
      <c r="CB417" s="66"/>
      <c r="CC417" s="66">
        <f t="shared" si="771"/>
        <v>0</v>
      </c>
      <c r="CD417" s="67">
        <f t="shared" si="741"/>
        <v>358.24999999999983</v>
      </c>
      <c r="CE417" s="66"/>
      <c r="CF417" s="66">
        <f t="shared" si="772"/>
        <v>0</v>
      </c>
      <c r="CG417" s="67">
        <f t="shared" si="773"/>
        <v>6982.9</v>
      </c>
      <c r="CH417" s="66"/>
      <c r="CI417" s="66">
        <f t="shared" si="749"/>
        <v>0</v>
      </c>
      <c r="CJ417" s="67">
        <f t="shared" si="794"/>
        <v>8715</v>
      </c>
      <c r="CK417" s="66"/>
      <c r="CL417" s="68">
        <f t="shared" si="775"/>
        <v>0</v>
      </c>
      <c r="CM417" s="79">
        <f t="shared" si="776"/>
        <v>4864</v>
      </c>
      <c r="CN417" s="66"/>
      <c r="CO417" s="68">
        <f t="shared" si="811"/>
        <v>0</v>
      </c>
      <c r="CP417" s="79">
        <f t="shared" si="777"/>
        <v>3955</v>
      </c>
      <c r="CQ417" s="66"/>
      <c r="CR417" s="140">
        <f t="shared" si="812"/>
        <v>0</v>
      </c>
      <c r="CS417" s="79">
        <f t="shared" si="734"/>
        <v>6656</v>
      </c>
      <c r="CT417" s="66"/>
      <c r="CU417" s="68">
        <f t="shared" si="813"/>
        <v>0</v>
      </c>
      <c r="CV417" s="79">
        <f t="shared" si="778"/>
        <v>7769</v>
      </c>
      <c r="CW417" s="66"/>
      <c r="CX417" s="66">
        <f t="shared" si="814"/>
        <v>0</v>
      </c>
      <c r="CY417" s="40">
        <f t="shared" si="710"/>
        <v>6582</v>
      </c>
      <c r="CZ417" s="65"/>
      <c r="DA417" s="66">
        <f t="shared" si="779"/>
        <v>0</v>
      </c>
      <c r="DB417" s="67">
        <f t="shared" si="795"/>
        <v>82964</v>
      </c>
      <c r="DC417" s="66"/>
      <c r="DD417" s="66">
        <f t="shared" si="780"/>
        <v>0</v>
      </c>
      <c r="DE417" s="67">
        <f t="shared" si="796"/>
        <v>79735</v>
      </c>
      <c r="DF417" s="66"/>
      <c r="DG417" s="69">
        <f t="shared" si="815"/>
        <v>0</v>
      </c>
      <c r="DH417" s="67">
        <f t="shared" si="793"/>
        <v>93396</v>
      </c>
      <c r="DI417" s="66"/>
      <c r="DJ417" s="66">
        <f t="shared" si="816"/>
        <v>0</v>
      </c>
      <c r="DK417" s="67">
        <f t="shared" si="781"/>
        <v>993</v>
      </c>
      <c r="DL417" s="210"/>
      <c r="DM417" s="206">
        <f t="shared" si="817"/>
        <v>0</v>
      </c>
      <c r="DN417" s="25">
        <f t="shared" si="750"/>
        <v>0</v>
      </c>
      <c r="DO417" s="5"/>
      <c r="DP417" s="43">
        <f t="shared" si="818"/>
        <v>0</v>
      </c>
      <c r="DQ417" s="27">
        <f t="shared" si="782"/>
        <v>7022.5</v>
      </c>
      <c r="DR417" s="5"/>
      <c r="DS417" s="43">
        <f t="shared" si="819"/>
        <v>0</v>
      </c>
      <c r="DT417" s="27">
        <f t="shared" si="783"/>
        <v>4846</v>
      </c>
      <c r="DU417" s="5"/>
      <c r="DV417" s="43">
        <f t="shared" si="820"/>
        <v>0</v>
      </c>
      <c r="DW417" s="27">
        <f t="shared" si="784"/>
        <v>4835</v>
      </c>
      <c r="DX417" s="5"/>
      <c r="DY417" s="22">
        <f t="shared" si="821"/>
        <v>0</v>
      </c>
      <c r="DZ417" s="25">
        <f t="shared" si="785"/>
        <v>523</v>
      </c>
      <c r="EA417" s="22"/>
      <c r="EB417" s="22">
        <f t="shared" si="822"/>
        <v>0</v>
      </c>
      <c r="EC417" s="28">
        <f t="shared" si="786"/>
        <v>369</v>
      </c>
      <c r="ED417" s="5"/>
      <c r="EE417" s="43">
        <f t="shared" si="823"/>
        <v>0</v>
      </c>
      <c r="EF417" s="27">
        <f t="shared" si="787"/>
        <v>4769</v>
      </c>
      <c r="EG417" s="66"/>
      <c r="EH417" s="66">
        <f t="shared" si="824"/>
        <v>0</v>
      </c>
      <c r="EI417" s="67">
        <f t="shared" si="788"/>
        <v>24057</v>
      </c>
      <c r="EJ417" s="66"/>
      <c r="EK417" s="66">
        <f t="shared" si="825"/>
        <v>0</v>
      </c>
      <c r="EL417" s="67">
        <f t="shared" si="789"/>
        <v>22687</v>
      </c>
      <c r="EM417" s="110">
        <f t="shared" si="826"/>
        <v>135473.70059599998</v>
      </c>
    </row>
    <row r="418" spans="1:143" s="36" customFormat="1" ht="11.25" customHeight="1" x14ac:dyDescent="0.25">
      <c r="A418" s="169">
        <v>46074</v>
      </c>
      <c r="B418" s="193">
        <v>46074</v>
      </c>
      <c r="C418" s="12">
        <v>8004960860</v>
      </c>
      <c r="D418" s="13" t="s">
        <v>304</v>
      </c>
      <c r="E418" s="14">
        <v>25</v>
      </c>
      <c r="F418" s="15">
        <v>8</v>
      </c>
      <c r="G418" s="16">
        <v>191516031036</v>
      </c>
      <c r="H418" s="66"/>
      <c r="I418" s="41">
        <f t="shared" si="743"/>
        <v>50</v>
      </c>
      <c r="J418" s="48">
        <f t="shared" si="800"/>
        <v>120841</v>
      </c>
      <c r="K418" s="66"/>
      <c r="L418" s="41">
        <f t="shared" si="735"/>
        <v>50</v>
      </c>
      <c r="M418" s="48">
        <f t="shared" si="738"/>
        <v>221448</v>
      </c>
      <c r="N418" s="66"/>
      <c r="O418" s="41">
        <f t="shared" si="744"/>
        <v>50</v>
      </c>
      <c r="P418" s="48">
        <f t="shared" si="801"/>
        <v>119451</v>
      </c>
      <c r="Q418" s="66"/>
      <c r="R418" s="66">
        <f t="shared" si="745"/>
        <v>50</v>
      </c>
      <c r="S418" s="67">
        <f t="shared" si="802"/>
        <v>81648</v>
      </c>
      <c r="T418" s="66"/>
      <c r="U418" s="66">
        <f t="shared" si="751"/>
        <v>0</v>
      </c>
      <c r="V418" s="67">
        <f t="shared" si="752"/>
        <v>60080.700000000012</v>
      </c>
      <c r="W418" s="136"/>
      <c r="X418" s="69">
        <f t="shared" si="746"/>
        <v>0</v>
      </c>
      <c r="Y418" s="67">
        <f t="shared" si="715"/>
        <v>8377.2999999999993</v>
      </c>
      <c r="Z418" s="66"/>
      <c r="AA418" s="68">
        <f t="shared" si="803"/>
        <v>0</v>
      </c>
      <c r="AB418" s="67">
        <f t="shared" si="753"/>
        <v>2158.5</v>
      </c>
      <c r="AC418" s="66"/>
      <c r="AD418" s="66">
        <f t="shared" si="804"/>
        <v>0</v>
      </c>
      <c r="AE418" s="67">
        <f t="shared" si="754"/>
        <v>1270.1999999999998</v>
      </c>
      <c r="AF418" s="66"/>
      <c r="AG418" s="78">
        <f t="shared" si="805"/>
        <v>202.5</v>
      </c>
      <c r="AH418" s="79">
        <f t="shared" si="755"/>
        <v>4257.7999999999993</v>
      </c>
      <c r="AI418" s="66"/>
      <c r="AJ418" s="68">
        <f t="shared" si="806"/>
        <v>0</v>
      </c>
      <c r="AK418" s="67">
        <f t="shared" si="756"/>
        <v>8269.5</v>
      </c>
      <c r="AL418" s="66"/>
      <c r="AM418" s="68">
        <f t="shared" si="807"/>
        <v>0</v>
      </c>
      <c r="AN418" s="67">
        <f t="shared" si="757"/>
        <v>14132.099999999999</v>
      </c>
      <c r="AO418" s="66"/>
      <c r="AP418" s="68">
        <f t="shared" si="747"/>
        <v>0</v>
      </c>
      <c r="AQ418" s="67">
        <f t="shared" si="790"/>
        <v>2806.3999999999996</v>
      </c>
      <c r="AR418" s="66"/>
      <c r="AS418" s="68">
        <f t="shared" si="808"/>
        <v>0</v>
      </c>
      <c r="AT418" s="67">
        <f t="shared" si="758"/>
        <v>3075.6000000000004</v>
      </c>
      <c r="AU418" s="66"/>
      <c r="AV418" s="66">
        <f t="shared" si="759"/>
        <v>0</v>
      </c>
      <c r="AW418" s="42">
        <f t="shared" si="760"/>
        <v>3764.4000000000015</v>
      </c>
      <c r="AX418" s="66"/>
      <c r="AY418" s="66">
        <f t="shared" si="761"/>
        <v>0</v>
      </c>
      <c r="AZ418" s="67">
        <f t="shared" si="748"/>
        <v>1815.8</v>
      </c>
      <c r="BA418" s="66"/>
      <c r="BB418" s="68">
        <f t="shared" si="762"/>
        <v>0</v>
      </c>
      <c r="BC418" s="67">
        <f t="shared" si="763"/>
        <v>2774.8</v>
      </c>
      <c r="BD418" s="66"/>
      <c r="BE418" s="68">
        <f t="shared" si="764"/>
        <v>0</v>
      </c>
      <c r="BF418" s="67">
        <f t="shared" si="765"/>
        <v>78.60000000000035</v>
      </c>
      <c r="BG418" s="66"/>
      <c r="BH418" s="68">
        <f t="shared" si="831"/>
        <v>0</v>
      </c>
      <c r="BI418" s="67">
        <f t="shared" si="827"/>
        <v>291.40000000000214</v>
      </c>
      <c r="BJ418" s="66"/>
      <c r="BK418" s="68">
        <f t="shared" si="809"/>
        <v>0</v>
      </c>
      <c r="BL418" s="67">
        <f t="shared" si="766"/>
        <v>5058.2000000000007</v>
      </c>
      <c r="BM418" s="66"/>
      <c r="BN418" s="68">
        <f t="shared" si="767"/>
        <v>0</v>
      </c>
      <c r="BO418" s="67">
        <f t="shared" si="768"/>
        <v>4559.9000000000015</v>
      </c>
      <c r="BP418" s="66"/>
      <c r="BQ418" s="68">
        <f t="shared" si="769"/>
        <v>0</v>
      </c>
      <c r="BR418" s="67">
        <f t="shared" si="810"/>
        <v>6681.0999999999922</v>
      </c>
      <c r="BS418" s="66"/>
      <c r="BT418" s="66">
        <f t="shared" si="797"/>
        <v>0</v>
      </c>
      <c r="BU418" s="67">
        <f t="shared" si="828"/>
        <v>40436</v>
      </c>
      <c r="BV418" s="66"/>
      <c r="BW418" s="66">
        <f t="shared" si="798"/>
        <v>0</v>
      </c>
      <c r="BX418" s="67">
        <f t="shared" si="829"/>
        <v>69892</v>
      </c>
      <c r="BY418" s="66"/>
      <c r="BZ418" s="66">
        <f t="shared" si="799"/>
        <v>0</v>
      </c>
      <c r="CA418" s="67">
        <f t="shared" si="830"/>
        <v>35214</v>
      </c>
      <c r="CB418" s="66"/>
      <c r="CC418" s="66">
        <f t="shared" si="771"/>
        <v>0</v>
      </c>
      <c r="CD418" s="67">
        <f t="shared" si="741"/>
        <v>358.24999999999983</v>
      </c>
      <c r="CE418" s="66"/>
      <c r="CF418" s="66">
        <f t="shared" si="772"/>
        <v>0</v>
      </c>
      <c r="CG418" s="67">
        <f t="shared" si="773"/>
        <v>6982.9</v>
      </c>
      <c r="CH418" s="66"/>
      <c r="CI418" s="66">
        <f t="shared" si="749"/>
        <v>0</v>
      </c>
      <c r="CJ418" s="67">
        <f t="shared" si="794"/>
        <v>8715</v>
      </c>
      <c r="CK418" s="66"/>
      <c r="CL418" s="68">
        <f t="shared" si="775"/>
        <v>0</v>
      </c>
      <c r="CM418" s="79">
        <f t="shared" si="776"/>
        <v>4864</v>
      </c>
      <c r="CN418" s="66"/>
      <c r="CO418" s="68">
        <f t="shared" si="811"/>
        <v>0</v>
      </c>
      <c r="CP418" s="79">
        <f t="shared" si="777"/>
        <v>3955</v>
      </c>
      <c r="CQ418" s="66"/>
      <c r="CR418" s="140">
        <f t="shared" si="812"/>
        <v>0</v>
      </c>
      <c r="CS418" s="79">
        <f t="shared" si="734"/>
        <v>6656</v>
      </c>
      <c r="CT418" s="66"/>
      <c r="CU418" s="68">
        <f t="shared" si="813"/>
        <v>0</v>
      </c>
      <c r="CV418" s="79">
        <f t="shared" si="778"/>
        <v>7769</v>
      </c>
      <c r="CW418" s="66"/>
      <c r="CX418" s="66">
        <f t="shared" si="814"/>
        <v>0</v>
      </c>
      <c r="CY418" s="40">
        <f t="shared" si="710"/>
        <v>6582</v>
      </c>
      <c r="CZ418" s="65"/>
      <c r="DA418" s="66">
        <f t="shared" si="779"/>
        <v>0</v>
      </c>
      <c r="DB418" s="67">
        <f t="shared" si="795"/>
        <v>82964</v>
      </c>
      <c r="DC418" s="66"/>
      <c r="DD418" s="66">
        <f t="shared" si="780"/>
        <v>0</v>
      </c>
      <c r="DE418" s="67">
        <f t="shared" si="796"/>
        <v>79735</v>
      </c>
      <c r="DF418" s="66"/>
      <c r="DG418" s="69">
        <f t="shared" si="815"/>
        <v>0</v>
      </c>
      <c r="DH418" s="67">
        <f t="shared" si="793"/>
        <v>93396</v>
      </c>
      <c r="DI418" s="66"/>
      <c r="DJ418" s="66">
        <f t="shared" si="816"/>
        <v>0</v>
      </c>
      <c r="DK418" s="67">
        <f t="shared" si="781"/>
        <v>993</v>
      </c>
      <c r="DL418" s="210"/>
      <c r="DM418" s="206">
        <f t="shared" si="817"/>
        <v>0</v>
      </c>
      <c r="DN418" s="25">
        <f t="shared" si="750"/>
        <v>0</v>
      </c>
      <c r="DO418" s="5"/>
      <c r="DP418" s="43">
        <f t="shared" si="818"/>
        <v>0</v>
      </c>
      <c r="DQ418" s="27">
        <f t="shared" si="782"/>
        <v>7022.5</v>
      </c>
      <c r="DR418" s="5"/>
      <c r="DS418" s="43">
        <f t="shared" si="819"/>
        <v>0</v>
      </c>
      <c r="DT418" s="27">
        <f t="shared" si="783"/>
        <v>4846</v>
      </c>
      <c r="DU418" s="5"/>
      <c r="DV418" s="43">
        <f t="shared" si="820"/>
        <v>0</v>
      </c>
      <c r="DW418" s="27">
        <f t="shared" si="784"/>
        <v>4835</v>
      </c>
      <c r="DX418" s="5"/>
      <c r="DY418" s="22">
        <f t="shared" si="821"/>
        <v>0</v>
      </c>
      <c r="DZ418" s="25">
        <f t="shared" si="785"/>
        <v>523</v>
      </c>
      <c r="EA418" s="22"/>
      <c r="EB418" s="22">
        <f t="shared" si="822"/>
        <v>0</v>
      </c>
      <c r="EC418" s="28">
        <f t="shared" si="786"/>
        <v>369</v>
      </c>
      <c r="ED418" s="5"/>
      <c r="EE418" s="43">
        <f t="shared" si="823"/>
        <v>0</v>
      </c>
      <c r="EF418" s="27">
        <f t="shared" si="787"/>
        <v>4769</v>
      </c>
      <c r="EG418" s="66"/>
      <c r="EH418" s="66">
        <f t="shared" si="824"/>
        <v>0</v>
      </c>
      <c r="EI418" s="67">
        <f t="shared" si="788"/>
        <v>24057</v>
      </c>
      <c r="EJ418" s="66"/>
      <c r="EK418" s="66">
        <f t="shared" si="825"/>
        <v>0</v>
      </c>
      <c r="EL418" s="67">
        <f t="shared" si="789"/>
        <v>22687</v>
      </c>
      <c r="EM418" s="110">
        <f t="shared" si="826"/>
        <v>135332.69819599998</v>
      </c>
    </row>
    <row r="419" spans="1:143" s="33" customFormat="1" ht="11.25" customHeight="1" x14ac:dyDescent="0.25">
      <c r="A419" s="169">
        <v>46074</v>
      </c>
      <c r="B419" s="193">
        <v>46074</v>
      </c>
      <c r="C419" s="174">
        <v>8004960862</v>
      </c>
      <c r="D419" s="13" t="s">
        <v>127</v>
      </c>
      <c r="E419" s="14">
        <v>70</v>
      </c>
      <c r="F419" s="15">
        <v>3</v>
      </c>
      <c r="G419" s="16">
        <v>191516031081</v>
      </c>
      <c r="H419" s="66"/>
      <c r="I419" s="41">
        <f t="shared" si="743"/>
        <v>140</v>
      </c>
      <c r="J419" s="48">
        <f t="shared" si="800"/>
        <v>120701</v>
      </c>
      <c r="K419" s="66"/>
      <c r="L419" s="41">
        <f t="shared" si="735"/>
        <v>140</v>
      </c>
      <c r="M419" s="48">
        <f t="shared" si="738"/>
        <v>221308</v>
      </c>
      <c r="N419" s="66"/>
      <c r="O419" s="41">
        <f t="shared" si="744"/>
        <v>140</v>
      </c>
      <c r="P419" s="48">
        <f t="shared" si="801"/>
        <v>119311</v>
      </c>
      <c r="Q419" s="66"/>
      <c r="R419" s="66">
        <f t="shared" si="745"/>
        <v>140</v>
      </c>
      <c r="S419" s="67">
        <f t="shared" si="802"/>
        <v>81508</v>
      </c>
      <c r="T419" s="66"/>
      <c r="U419" s="66">
        <f t="shared" si="751"/>
        <v>0</v>
      </c>
      <c r="V419" s="67">
        <f t="shared" si="752"/>
        <v>60080.700000000012</v>
      </c>
      <c r="W419" s="136"/>
      <c r="X419" s="69">
        <f t="shared" si="746"/>
        <v>0</v>
      </c>
      <c r="Y419" s="67">
        <f t="shared" si="715"/>
        <v>8377.2999999999993</v>
      </c>
      <c r="Z419" s="66"/>
      <c r="AA419" s="68">
        <f t="shared" si="803"/>
        <v>0</v>
      </c>
      <c r="AB419" s="67">
        <f t="shared" si="753"/>
        <v>2158.5</v>
      </c>
      <c r="AC419" s="66"/>
      <c r="AD419" s="66">
        <f t="shared" si="804"/>
        <v>0</v>
      </c>
      <c r="AE419" s="67">
        <f t="shared" si="754"/>
        <v>1270.1999999999998</v>
      </c>
      <c r="AF419" s="66"/>
      <c r="AG419" s="78">
        <f t="shared" si="805"/>
        <v>217</v>
      </c>
      <c r="AH419" s="79">
        <f t="shared" si="755"/>
        <v>4040.7999999999993</v>
      </c>
      <c r="AI419" s="66"/>
      <c r="AJ419" s="68">
        <f t="shared" si="806"/>
        <v>0</v>
      </c>
      <c r="AK419" s="67">
        <f t="shared" si="756"/>
        <v>8269.5</v>
      </c>
      <c r="AL419" s="66"/>
      <c r="AM419" s="68">
        <f t="shared" si="807"/>
        <v>0</v>
      </c>
      <c r="AN419" s="67">
        <f t="shared" si="757"/>
        <v>14132.099999999999</v>
      </c>
      <c r="AO419" s="66"/>
      <c r="AP419" s="68">
        <f t="shared" si="747"/>
        <v>0</v>
      </c>
      <c r="AQ419" s="67">
        <f t="shared" si="790"/>
        <v>2806.3999999999996</v>
      </c>
      <c r="AR419" s="66"/>
      <c r="AS419" s="68">
        <f t="shared" si="808"/>
        <v>0</v>
      </c>
      <c r="AT419" s="67">
        <f t="shared" si="758"/>
        <v>3075.6000000000004</v>
      </c>
      <c r="AU419" s="66"/>
      <c r="AV419" s="66">
        <f t="shared" si="759"/>
        <v>0</v>
      </c>
      <c r="AW419" s="42">
        <f t="shared" si="760"/>
        <v>3764.4000000000015</v>
      </c>
      <c r="AX419" s="66"/>
      <c r="AY419" s="66">
        <f t="shared" si="761"/>
        <v>0</v>
      </c>
      <c r="AZ419" s="67">
        <f t="shared" si="748"/>
        <v>1815.8</v>
      </c>
      <c r="BA419" s="66"/>
      <c r="BB419" s="68">
        <f t="shared" si="762"/>
        <v>0</v>
      </c>
      <c r="BC419" s="67">
        <f t="shared" si="763"/>
        <v>2774.8</v>
      </c>
      <c r="BD419" s="66"/>
      <c r="BE419" s="68">
        <f t="shared" si="764"/>
        <v>0</v>
      </c>
      <c r="BF419" s="67">
        <f t="shared" si="765"/>
        <v>78.60000000000035</v>
      </c>
      <c r="BG419" s="66"/>
      <c r="BH419" s="68">
        <f t="shared" si="831"/>
        <v>0</v>
      </c>
      <c r="BI419" s="67">
        <f t="shared" si="827"/>
        <v>291.40000000000214</v>
      </c>
      <c r="BJ419" s="66"/>
      <c r="BK419" s="68">
        <f t="shared" si="809"/>
        <v>0</v>
      </c>
      <c r="BL419" s="67">
        <f t="shared" si="766"/>
        <v>5058.2000000000007</v>
      </c>
      <c r="BM419" s="66"/>
      <c r="BN419" s="68">
        <f t="shared" si="767"/>
        <v>0</v>
      </c>
      <c r="BO419" s="67">
        <f t="shared" si="768"/>
        <v>4559.9000000000015</v>
      </c>
      <c r="BP419" s="66"/>
      <c r="BQ419" s="68">
        <f t="shared" si="769"/>
        <v>0</v>
      </c>
      <c r="BR419" s="67">
        <f t="shared" si="810"/>
        <v>6681.0999999999922</v>
      </c>
      <c r="BS419" s="66"/>
      <c r="BT419" s="66">
        <f t="shared" si="797"/>
        <v>0</v>
      </c>
      <c r="BU419" s="67">
        <f t="shared" si="828"/>
        <v>40436</v>
      </c>
      <c r="BV419" s="66"/>
      <c r="BW419" s="66">
        <f t="shared" si="798"/>
        <v>0</v>
      </c>
      <c r="BX419" s="67">
        <f t="shared" si="829"/>
        <v>69892</v>
      </c>
      <c r="BY419" s="66"/>
      <c r="BZ419" s="66">
        <f t="shared" si="799"/>
        <v>0</v>
      </c>
      <c r="CA419" s="67">
        <f t="shared" si="830"/>
        <v>35214</v>
      </c>
      <c r="CB419" s="66"/>
      <c r="CC419" s="66">
        <f t="shared" si="771"/>
        <v>0</v>
      </c>
      <c r="CD419" s="67">
        <f t="shared" si="741"/>
        <v>358.24999999999983</v>
      </c>
      <c r="CE419" s="66"/>
      <c r="CF419" s="66">
        <f t="shared" si="772"/>
        <v>0</v>
      </c>
      <c r="CG419" s="67">
        <f t="shared" si="773"/>
        <v>6982.9</v>
      </c>
      <c r="CH419" s="66"/>
      <c r="CI419" s="66">
        <f t="shared" si="749"/>
        <v>0</v>
      </c>
      <c r="CJ419" s="67">
        <f t="shared" si="794"/>
        <v>8715</v>
      </c>
      <c r="CK419" s="66"/>
      <c r="CL419" s="68">
        <f t="shared" si="775"/>
        <v>0</v>
      </c>
      <c r="CM419" s="79">
        <f t="shared" si="776"/>
        <v>4864</v>
      </c>
      <c r="CN419" s="66"/>
      <c r="CO419" s="68">
        <f t="shared" si="811"/>
        <v>0</v>
      </c>
      <c r="CP419" s="79">
        <f t="shared" si="777"/>
        <v>3955</v>
      </c>
      <c r="CQ419" s="66"/>
      <c r="CR419" s="140">
        <f t="shared" si="812"/>
        <v>0</v>
      </c>
      <c r="CS419" s="79">
        <f t="shared" si="734"/>
        <v>6656</v>
      </c>
      <c r="CT419" s="66"/>
      <c r="CU419" s="68">
        <f t="shared" si="813"/>
        <v>0</v>
      </c>
      <c r="CV419" s="79">
        <f t="shared" si="778"/>
        <v>7769</v>
      </c>
      <c r="CW419" s="66"/>
      <c r="CX419" s="66">
        <f t="shared" si="814"/>
        <v>0</v>
      </c>
      <c r="CY419" s="40">
        <f t="shared" si="710"/>
        <v>6582</v>
      </c>
      <c r="CZ419" s="65"/>
      <c r="DA419" s="66">
        <f t="shared" si="779"/>
        <v>0</v>
      </c>
      <c r="DB419" s="67">
        <f t="shared" si="795"/>
        <v>82964</v>
      </c>
      <c r="DC419" s="66"/>
      <c r="DD419" s="66">
        <f t="shared" si="780"/>
        <v>0</v>
      </c>
      <c r="DE419" s="67">
        <f t="shared" si="796"/>
        <v>79735</v>
      </c>
      <c r="DF419" s="66"/>
      <c r="DG419" s="69">
        <f t="shared" si="815"/>
        <v>0</v>
      </c>
      <c r="DH419" s="67">
        <f t="shared" si="793"/>
        <v>93396</v>
      </c>
      <c r="DI419" s="66"/>
      <c r="DJ419" s="66">
        <f t="shared" si="816"/>
        <v>0</v>
      </c>
      <c r="DK419" s="67">
        <f t="shared" si="781"/>
        <v>993</v>
      </c>
      <c r="DL419" s="210"/>
      <c r="DM419" s="206">
        <f t="shared" si="817"/>
        <v>0</v>
      </c>
      <c r="DN419" s="25">
        <f t="shared" si="750"/>
        <v>0</v>
      </c>
      <c r="DO419" s="5"/>
      <c r="DP419" s="43">
        <f t="shared" si="818"/>
        <v>0</v>
      </c>
      <c r="DQ419" s="27">
        <f t="shared" si="782"/>
        <v>7022.5</v>
      </c>
      <c r="DR419" s="5"/>
      <c r="DS419" s="43">
        <f t="shared" si="819"/>
        <v>0</v>
      </c>
      <c r="DT419" s="27">
        <f t="shared" si="783"/>
        <v>4846</v>
      </c>
      <c r="DU419" s="5"/>
      <c r="DV419" s="43">
        <f t="shared" si="820"/>
        <v>0</v>
      </c>
      <c r="DW419" s="27">
        <f t="shared" si="784"/>
        <v>4835</v>
      </c>
      <c r="DX419" s="5"/>
      <c r="DY419" s="22">
        <f t="shared" si="821"/>
        <v>0</v>
      </c>
      <c r="DZ419" s="25">
        <f t="shared" si="785"/>
        <v>523</v>
      </c>
      <c r="EA419" s="22"/>
      <c r="EB419" s="22">
        <f t="shared" si="822"/>
        <v>0</v>
      </c>
      <c r="EC419" s="28">
        <f t="shared" si="786"/>
        <v>369</v>
      </c>
      <c r="ED419" s="5"/>
      <c r="EE419" s="43">
        <f t="shared" si="823"/>
        <v>0</v>
      </c>
      <c r="EF419" s="27">
        <f t="shared" si="787"/>
        <v>4769</v>
      </c>
      <c r="EG419" s="66"/>
      <c r="EH419" s="66">
        <f t="shared" si="824"/>
        <v>0</v>
      </c>
      <c r="EI419" s="67">
        <f t="shared" si="788"/>
        <v>24057</v>
      </c>
      <c r="EJ419" s="66"/>
      <c r="EK419" s="66">
        <f t="shared" si="825"/>
        <v>0</v>
      </c>
      <c r="EL419" s="67">
        <f t="shared" si="789"/>
        <v>22687</v>
      </c>
      <c r="EM419" s="110">
        <f t="shared" si="826"/>
        <v>135325.62179599996</v>
      </c>
    </row>
    <row r="420" spans="1:143" s="33" customFormat="1" ht="11.25" customHeight="1" x14ac:dyDescent="0.25">
      <c r="A420" s="169">
        <v>46074</v>
      </c>
      <c r="B420" s="193">
        <v>46074</v>
      </c>
      <c r="C420" s="12">
        <v>8004960867</v>
      </c>
      <c r="D420" s="13" t="s">
        <v>305</v>
      </c>
      <c r="E420" s="14">
        <v>15</v>
      </c>
      <c r="F420" s="15">
        <v>12</v>
      </c>
      <c r="G420" s="16">
        <v>191516032262</v>
      </c>
      <c r="H420" s="66"/>
      <c r="I420" s="41">
        <f t="shared" si="743"/>
        <v>0</v>
      </c>
      <c r="J420" s="48">
        <f>J419+H420-I420-30</f>
        <v>120671</v>
      </c>
      <c r="K420" s="66"/>
      <c r="L420" s="41">
        <f t="shared" si="735"/>
        <v>0</v>
      </c>
      <c r="M420" s="48">
        <f>M419+K420-L420-30</f>
        <v>221278</v>
      </c>
      <c r="N420" s="66"/>
      <c r="O420" s="41">
        <f t="shared" si="744"/>
        <v>0</v>
      </c>
      <c r="P420" s="48">
        <f>P419+N420-O420-30</f>
        <v>119281</v>
      </c>
      <c r="Q420" s="66"/>
      <c r="R420" s="66">
        <f t="shared" si="745"/>
        <v>0</v>
      </c>
      <c r="S420" s="67">
        <f>S419+Q420-R420-30</f>
        <v>81478</v>
      </c>
      <c r="T420" s="66"/>
      <c r="U420" s="66">
        <f t="shared" si="751"/>
        <v>0</v>
      </c>
      <c r="V420" s="67">
        <f t="shared" si="752"/>
        <v>60080.700000000012</v>
      </c>
      <c r="W420" s="136"/>
      <c r="X420" s="69">
        <f t="shared" si="746"/>
        <v>0</v>
      </c>
      <c r="Y420" s="67">
        <f t="shared" si="715"/>
        <v>8377.2999999999993</v>
      </c>
      <c r="Z420" s="66"/>
      <c r="AA420" s="68">
        <f t="shared" si="803"/>
        <v>0</v>
      </c>
      <c r="AB420" s="67">
        <f t="shared" si="753"/>
        <v>2158.5</v>
      </c>
      <c r="AC420" s="66"/>
      <c r="AD420" s="66">
        <f t="shared" si="804"/>
        <v>0</v>
      </c>
      <c r="AE420" s="67">
        <f t="shared" si="754"/>
        <v>1270.1999999999998</v>
      </c>
      <c r="AF420" s="66"/>
      <c r="AG420" s="78">
        <f t="shared" si="805"/>
        <v>0</v>
      </c>
      <c r="AH420" s="79">
        <f t="shared" si="755"/>
        <v>4040.7999999999993</v>
      </c>
      <c r="AI420" s="66"/>
      <c r="AJ420" s="68">
        <f t="shared" si="806"/>
        <v>0</v>
      </c>
      <c r="AK420" s="67">
        <f t="shared" si="756"/>
        <v>8269.5</v>
      </c>
      <c r="AL420" s="66"/>
      <c r="AM420" s="68">
        <f t="shared" si="807"/>
        <v>0</v>
      </c>
      <c r="AN420" s="67">
        <f t="shared" si="757"/>
        <v>14132.099999999999</v>
      </c>
      <c r="AO420" s="66"/>
      <c r="AP420" s="68">
        <f t="shared" si="747"/>
        <v>0</v>
      </c>
      <c r="AQ420" s="67">
        <f t="shared" si="790"/>
        <v>2806.3999999999996</v>
      </c>
      <c r="AR420" s="66"/>
      <c r="AS420" s="68">
        <f t="shared" si="808"/>
        <v>0</v>
      </c>
      <c r="AT420" s="67">
        <f t="shared" si="758"/>
        <v>3075.6000000000004</v>
      </c>
      <c r="AU420" s="66"/>
      <c r="AV420" s="66">
        <f t="shared" si="759"/>
        <v>0</v>
      </c>
      <c r="AW420" s="42">
        <f t="shared" si="760"/>
        <v>3764.4000000000015</v>
      </c>
      <c r="AX420" s="66"/>
      <c r="AY420" s="66">
        <f t="shared" si="761"/>
        <v>0</v>
      </c>
      <c r="AZ420" s="67">
        <f t="shared" si="748"/>
        <v>1815.8</v>
      </c>
      <c r="BA420" s="66"/>
      <c r="BB420" s="68">
        <f t="shared" si="762"/>
        <v>0</v>
      </c>
      <c r="BC420" s="67">
        <f t="shared" si="763"/>
        <v>2774.8</v>
      </c>
      <c r="BD420" s="66"/>
      <c r="BE420" s="68">
        <f t="shared" si="764"/>
        <v>0</v>
      </c>
      <c r="BF420" s="67">
        <f t="shared" si="765"/>
        <v>78.60000000000035</v>
      </c>
      <c r="BG420" s="66"/>
      <c r="BH420" s="68">
        <f t="shared" si="831"/>
        <v>0</v>
      </c>
      <c r="BI420" s="67">
        <f t="shared" si="827"/>
        <v>291.40000000000214</v>
      </c>
      <c r="BJ420" s="66"/>
      <c r="BK420" s="68">
        <f t="shared" si="809"/>
        <v>0</v>
      </c>
      <c r="BL420" s="67">
        <f t="shared" si="766"/>
        <v>5058.2000000000007</v>
      </c>
      <c r="BM420" s="66"/>
      <c r="BN420" s="68">
        <f t="shared" si="767"/>
        <v>0</v>
      </c>
      <c r="BO420" s="67">
        <f t="shared" si="768"/>
        <v>4559.9000000000015</v>
      </c>
      <c r="BP420" s="66"/>
      <c r="BQ420" s="68">
        <f t="shared" si="769"/>
        <v>0</v>
      </c>
      <c r="BR420" s="67">
        <f t="shared" si="810"/>
        <v>6681.0999999999922</v>
      </c>
      <c r="BS420" s="66"/>
      <c r="BT420" s="66">
        <f t="shared" si="797"/>
        <v>0</v>
      </c>
      <c r="BU420" s="67">
        <f t="shared" si="828"/>
        <v>40436</v>
      </c>
      <c r="BV420" s="66"/>
      <c r="BW420" s="66">
        <f t="shared" si="798"/>
        <v>0</v>
      </c>
      <c r="BX420" s="67">
        <f t="shared" si="829"/>
        <v>69892</v>
      </c>
      <c r="BY420" s="66"/>
      <c r="BZ420" s="66">
        <f t="shared" si="799"/>
        <v>0</v>
      </c>
      <c r="CA420" s="67">
        <f t="shared" si="830"/>
        <v>35214</v>
      </c>
      <c r="CB420" s="66"/>
      <c r="CC420" s="66">
        <f t="shared" si="771"/>
        <v>0</v>
      </c>
      <c r="CD420" s="67">
        <f t="shared" si="741"/>
        <v>358.24999999999983</v>
      </c>
      <c r="CE420" s="66"/>
      <c r="CF420" s="66">
        <f t="shared" si="772"/>
        <v>0</v>
      </c>
      <c r="CG420" s="67">
        <f t="shared" si="773"/>
        <v>6982.9</v>
      </c>
      <c r="CH420" s="66"/>
      <c r="CI420" s="66">
        <f t="shared" si="749"/>
        <v>0</v>
      </c>
      <c r="CJ420" s="67">
        <f t="shared" si="794"/>
        <v>8715</v>
      </c>
      <c r="CK420" s="66"/>
      <c r="CL420" s="68">
        <f t="shared" si="775"/>
        <v>0</v>
      </c>
      <c r="CM420" s="79">
        <f t="shared" si="776"/>
        <v>4864</v>
      </c>
      <c r="CN420" s="66"/>
      <c r="CO420" s="68">
        <f t="shared" si="811"/>
        <v>0</v>
      </c>
      <c r="CP420" s="79">
        <f t="shared" si="777"/>
        <v>3955</v>
      </c>
      <c r="CQ420" s="66"/>
      <c r="CR420" s="140">
        <f t="shared" si="812"/>
        <v>0</v>
      </c>
      <c r="CS420" s="79">
        <f t="shared" si="734"/>
        <v>6656</v>
      </c>
      <c r="CT420" s="66"/>
      <c r="CU420" s="68">
        <f t="shared" si="813"/>
        <v>0</v>
      </c>
      <c r="CV420" s="79">
        <f t="shared" si="778"/>
        <v>7769</v>
      </c>
      <c r="CW420" s="66"/>
      <c r="CX420" s="66">
        <f t="shared" si="814"/>
        <v>0</v>
      </c>
      <c r="CY420" s="40">
        <f t="shared" si="710"/>
        <v>6582</v>
      </c>
      <c r="CZ420" s="65"/>
      <c r="DA420" s="66">
        <f t="shared" si="779"/>
        <v>0</v>
      </c>
      <c r="DB420" s="67">
        <f t="shared" si="795"/>
        <v>82964</v>
      </c>
      <c r="DC420" s="66"/>
      <c r="DD420" s="66">
        <f t="shared" si="780"/>
        <v>0</v>
      </c>
      <c r="DE420" s="67">
        <f t="shared" si="796"/>
        <v>79735</v>
      </c>
      <c r="DF420" s="66"/>
      <c r="DG420" s="69">
        <f t="shared" si="815"/>
        <v>0</v>
      </c>
      <c r="DH420" s="67">
        <f t="shared" si="793"/>
        <v>93396</v>
      </c>
      <c r="DI420" s="66"/>
      <c r="DJ420" s="66">
        <f t="shared" si="816"/>
        <v>0</v>
      </c>
      <c r="DK420" s="67">
        <f t="shared" si="781"/>
        <v>993</v>
      </c>
      <c r="DL420" s="210"/>
      <c r="DM420" s="206">
        <f t="shared" si="817"/>
        <v>0</v>
      </c>
      <c r="DN420" s="25">
        <f t="shared" si="750"/>
        <v>0</v>
      </c>
      <c r="DO420" s="5"/>
      <c r="DP420" s="43">
        <f t="shared" si="818"/>
        <v>0</v>
      </c>
      <c r="DQ420" s="27">
        <f t="shared" si="782"/>
        <v>7022.5</v>
      </c>
      <c r="DR420" s="5"/>
      <c r="DS420" s="43">
        <f t="shared" si="819"/>
        <v>0</v>
      </c>
      <c r="DT420" s="27">
        <f t="shared" si="783"/>
        <v>4846</v>
      </c>
      <c r="DU420" s="5"/>
      <c r="DV420" s="43">
        <f t="shared" si="820"/>
        <v>0</v>
      </c>
      <c r="DW420" s="27">
        <f t="shared" si="784"/>
        <v>4835</v>
      </c>
      <c r="DX420" s="5"/>
      <c r="DY420" s="22">
        <f t="shared" si="821"/>
        <v>0</v>
      </c>
      <c r="DZ420" s="25">
        <f t="shared" si="785"/>
        <v>523</v>
      </c>
      <c r="EA420" s="22"/>
      <c r="EB420" s="22">
        <f t="shared" si="822"/>
        <v>0</v>
      </c>
      <c r="EC420" s="28">
        <f t="shared" si="786"/>
        <v>369</v>
      </c>
      <c r="ED420" s="5"/>
      <c r="EE420" s="43">
        <f t="shared" si="823"/>
        <v>0</v>
      </c>
      <c r="EF420" s="27">
        <f t="shared" si="787"/>
        <v>4769</v>
      </c>
      <c r="EG420" s="66"/>
      <c r="EH420" s="66">
        <f t="shared" si="824"/>
        <v>0</v>
      </c>
      <c r="EI420" s="67">
        <f t="shared" si="788"/>
        <v>24057</v>
      </c>
      <c r="EJ420" s="66"/>
      <c r="EK420" s="66">
        <f t="shared" si="825"/>
        <v>0</v>
      </c>
      <c r="EL420" s="67">
        <f t="shared" si="789"/>
        <v>22687</v>
      </c>
      <c r="EM420" s="110">
        <f t="shared" si="826"/>
        <v>135047.43619599997</v>
      </c>
    </row>
    <row r="421" spans="1:143" s="33" customFormat="1" ht="11.25" customHeight="1" x14ac:dyDescent="0.25">
      <c r="A421" s="159">
        <v>46074</v>
      </c>
      <c r="B421" s="195">
        <v>46067</v>
      </c>
      <c r="C421" s="174">
        <v>8004954605</v>
      </c>
      <c r="D421" s="13" t="s">
        <v>230</v>
      </c>
      <c r="E421" s="14">
        <v>140</v>
      </c>
      <c r="F421" s="15">
        <v>3</v>
      </c>
      <c r="G421" s="16">
        <v>191516032347</v>
      </c>
      <c r="H421" s="66"/>
      <c r="I421" s="41">
        <f t="shared" si="743"/>
        <v>280</v>
      </c>
      <c r="J421" s="48">
        <f t="shared" ref="J421:J426" si="832">J420+H421-I421</f>
        <v>120391</v>
      </c>
      <c r="K421" s="66"/>
      <c r="L421" s="41">
        <f t="shared" si="735"/>
        <v>280</v>
      </c>
      <c r="M421" s="48">
        <f t="shared" ref="M421:M426" si="833">M420+K421-L421</f>
        <v>220998</v>
      </c>
      <c r="N421" s="66"/>
      <c r="O421" s="41">
        <f t="shared" si="744"/>
        <v>280</v>
      </c>
      <c r="P421" s="48">
        <f t="shared" ref="P421:P426" si="834">P420+N421-O421</f>
        <v>119001</v>
      </c>
      <c r="Q421" s="66"/>
      <c r="R421" s="66">
        <f t="shared" si="745"/>
        <v>280</v>
      </c>
      <c r="S421" s="67">
        <f t="shared" ref="S421:S426" si="835">S420+Q421-R421</f>
        <v>81198</v>
      </c>
      <c r="T421" s="66"/>
      <c r="U421" s="66">
        <f t="shared" si="751"/>
        <v>0</v>
      </c>
      <c r="V421" s="67">
        <f t="shared" si="752"/>
        <v>60080.700000000012</v>
      </c>
      <c r="W421" s="136"/>
      <c r="X421" s="69">
        <f t="shared" si="746"/>
        <v>434</v>
      </c>
      <c r="Y421" s="67">
        <f t="shared" si="715"/>
        <v>7943.2999999999993</v>
      </c>
      <c r="Z421" s="66"/>
      <c r="AA421" s="68">
        <f t="shared" si="803"/>
        <v>0</v>
      </c>
      <c r="AB421" s="67">
        <f t="shared" si="753"/>
        <v>2158.5</v>
      </c>
      <c r="AC421" s="66"/>
      <c r="AD421" s="66">
        <f t="shared" si="804"/>
        <v>0</v>
      </c>
      <c r="AE421" s="67">
        <f t="shared" si="754"/>
        <v>1270.1999999999998</v>
      </c>
      <c r="AF421" s="66"/>
      <c r="AG421" s="78">
        <f t="shared" si="805"/>
        <v>0</v>
      </c>
      <c r="AH421" s="79">
        <f t="shared" si="755"/>
        <v>4040.7999999999993</v>
      </c>
      <c r="AI421" s="66"/>
      <c r="AJ421" s="68">
        <f t="shared" si="806"/>
        <v>0</v>
      </c>
      <c r="AK421" s="67">
        <f t="shared" si="756"/>
        <v>8269.5</v>
      </c>
      <c r="AL421" s="66"/>
      <c r="AM421" s="68">
        <f t="shared" si="807"/>
        <v>0</v>
      </c>
      <c r="AN421" s="67">
        <f t="shared" si="757"/>
        <v>14132.099999999999</v>
      </c>
      <c r="AO421" s="66"/>
      <c r="AP421" s="68">
        <f t="shared" si="747"/>
        <v>0</v>
      </c>
      <c r="AQ421" s="67">
        <f t="shared" si="790"/>
        <v>2806.3999999999996</v>
      </c>
      <c r="AR421" s="66"/>
      <c r="AS421" s="68">
        <f t="shared" si="808"/>
        <v>0</v>
      </c>
      <c r="AT421" s="67">
        <f t="shared" si="758"/>
        <v>3075.6000000000004</v>
      </c>
      <c r="AU421" s="66"/>
      <c r="AV421" s="66">
        <f t="shared" si="759"/>
        <v>0</v>
      </c>
      <c r="AW421" s="42">
        <f t="shared" si="760"/>
        <v>3764.4000000000015</v>
      </c>
      <c r="AX421" s="66"/>
      <c r="AY421" s="66">
        <f t="shared" si="761"/>
        <v>0</v>
      </c>
      <c r="AZ421" s="67">
        <f t="shared" si="748"/>
        <v>1815.8</v>
      </c>
      <c r="BA421" s="66"/>
      <c r="BB421" s="68">
        <f t="shared" si="762"/>
        <v>0</v>
      </c>
      <c r="BC421" s="67">
        <f t="shared" si="763"/>
        <v>2774.8</v>
      </c>
      <c r="BD421" s="66"/>
      <c r="BE421" s="68">
        <f t="shared" si="764"/>
        <v>0</v>
      </c>
      <c r="BF421" s="67">
        <f t="shared" si="765"/>
        <v>78.60000000000035</v>
      </c>
      <c r="BG421" s="66"/>
      <c r="BH421" s="68">
        <f t="shared" si="831"/>
        <v>0</v>
      </c>
      <c r="BI421" s="67">
        <f t="shared" si="827"/>
        <v>291.40000000000214</v>
      </c>
      <c r="BJ421" s="66"/>
      <c r="BK421" s="68">
        <f t="shared" si="809"/>
        <v>0</v>
      </c>
      <c r="BL421" s="67">
        <f t="shared" si="766"/>
        <v>5058.2000000000007</v>
      </c>
      <c r="BM421" s="66"/>
      <c r="BN421" s="68">
        <f t="shared" si="767"/>
        <v>0</v>
      </c>
      <c r="BO421" s="67">
        <f t="shared" si="768"/>
        <v>4559.9000000000015</v>
      </c>
      <c r="BP421" s="66"/>
      <c r="BQ421" s="68">
        <f t="shared" si="769"/>
        <v>0</v>
      </c>
      <c r="BR421" s="67">
        <f t="shared" si="810"/>
        <v>6681.0999999999922</v>
      </c>
      <c r="BS421" s="66"/>
      <c r="BT421" s="66">
        <f t="shared" si="797"/>
        <v>0</v>
      </c>
      <c r="BU421" s="67">
        <f t="shared" si="828"/>
        <v>40436</v>
      </c>
      <c r="BV421" s="66"/>
      <c r="BW421" s="66">
        <f t="shared" si="798"/>
        <v>0</v>
      </c>
      <c r="BX421" s="67">
        <f t="shared" si="829"/>
        <v>69892</v>
      </c>
      <c r="BY421" s="66"/>
      <c r="BZ421" s="66">
        <f t="shared" si="799"/>
        <v>0</v>
      </c>
      <c r="CA421" s="67">
        <f t="shared" si="830"/>
        <v>35214</v>
      </c>
      <c r="CB421" s="66"/>
      <c r="CC421" s="66">
        <f t="shared" si="771"/>
        <v>0</v>
      </c>
      <c r="CD421" s="67">
        <f t="shared" si="741"/>
        <v>358.24999999999983</v>
      </c>
      <c r="CE421" s="66"/>
      <c r="CF421" s="66">
        <f t="shared" si="772"/>
        <v>0</v>
      </c>
      <c r="CG421" s="67">
        <f t="shared" si="773"/>
        <v>6982.9</v>
      </c>
      <c r="CH421" s="66"/>
      <c r="CI421" s="66">
        <f t="shared" si="749"/>
        <v>0</v>
      </c>
      <c r="CJ421" s="67">
        <f t="shared" si="794"/>
        <v>8715</v>
      </c>
      <c r="CK421" s="66"/>
      <c r="CL421" s="68">
        <f t="shared" si="775"/>
        <v>0</v>
      </c>
      <c r="CM421" s="79">
        <f t="shared" si="776"/>
        <v>4864</v>
      </c>
      <c r="CN421" s="66"/>
      <c r="CO421" s="68">
        <f t="shared" si="811"/>
        <v>0</v>
      </c>
      <c r="CP421" s="79">
        <f t="shared" si="777"/>
        <v>3955</v>
      </c>
      <c r="CQ421" s="66"/>
      <c r="CR421" s="140">
        <f t="shared" si="812"/>
        <v>0</v>
      </c>
      <c r="CS421" s="79">
        <f t="shared" si="734"/>
        <v>6656</v>
      </c>
      <c r="CT421" s="66"/>
      <c r="CU421" s="68">
        <f t="shared" si="813"/>
        <v>0</v>
      </c>
      <c r="CV421" s="79">
        <f t="shared" si="778"/>
        <v>7769</v>
      </c>
      <c r="CW421" s="66"/>
      <c r="CX421" s="66">
        <f t="shared" si="814"/>
        <v>0</v>
      </c>
      <c r="CY421" s="40">
        <f t="shared" si="710"/>
        <v>6582</v>
      </c>
      <c r="CZ421" s="65"/>
      <c r="DA421" s="66">
        <f t="shared" si="779"/>
        <v>0</v>
      </c>
      <c r="DB421" s="67">
        <f t="shared" si="795"/>
        <v>82964</v>
      </c>
      <c r="DC421" s="66"/>
      <c r="DD421" s="66">
        <f t="shared" si="780"/>
        <v>0</v>
      </c>
      <c r="DE421" s="67">
        <f t="shared" si="796"/>
        <v>79735</v>
      </c>
      <c r="DF421" s="66"/>
      <c r="DG421" s="69">
        <f t="shared" si="815"/>
        <v>0</v>
      </c>
      <c r="DH421" s="67">
        <f t="shared" si="793"/>
        <v>93396</v>
      </c>
      <c r="DI421" s="66"/>
      <c r="DJ421" s="66">
        <f t="shared" si="816"/>
        <v>0</v>
      </c>
      <c r="DK421" s="67">
        <f t="shared" si="781"/>
        <v>993</v>
      </c>
      <c r="DL421" s="210"/>
      <c r="DM421" s="206">
        <f t="shared" si="817"/>
        <v>0</v>
      </c>
      <c r="DN421" s="25">
        <f t="shared" si="750"/>
        <v>0</v>
      </c>
      <c r="DO421" s="5"/>
      <c r="DP421" s="43">
        <f t="shared" si="818"/>
        <v>0</v>
      </c>
      <c r="DQ421" s="27">
        <f t="shared" si="782"/>
        <v>7022.5</v>
      </c>
      <c r="DR421" s="5"/>
      <c r="DS421" s="43">
        <f t="shared" si="819"/>
        <v>0</v>
      </c>
      <c r="DT421" s="27">
        <f t="shared" si="783"/>
        <v>4846</v>
      </c>
      <c r="DU421" s="5"/>
      <c r="DV421" s="43">
        <f t="shared" si="820"/>
        <v>0</v>
      </c>
      <c r="DW421" s="27">
        <f t="shared" si="784"/>
        <v>4835</v>
      </c>
      <c r="DX421" s="5"/>
      <c r="DY421" s="22">
        <f t="shared" si="821"/>
        <v>0</v>
      </c>
      <c r="DZ421" s="25">
        <f t="shared" si="785"/>
        <v>523</v>
      </c>
      <c r="EA421" s="22"/>
      <c r="EB421" s="22">
        <f t="shared" si="822"/>
        <v>0</v>
      </c>
      <c r="EC421" s="28">
        <f t="shared" si="786"/>
        <v>369</v>
      </c>
      <c r="ED421" s="5"/>
      <c r="EE421" s="43">
        <f t="shared" si="823"/>
        <v>0</v>
      </c>
      <c r="EF421" s="27">
        <f t="shared" si="787"/>
        <v>4769</v>
      </c>
      <c r="EG421" s="66"/>
      <c r="EH421" s="66">
        <f t="shared" si="824"/>
        <v>0</v>
      </c>
      <c r="EI421" s="67">
        <f t="shared" si="788"/>
        <v>24057</v>
      </c>
      <c r="EJ421" s="66"/>
      <c r="EK421" s="66">
        <f t="shared" si="825"/>
        <v>0</v>
      </c>
      <c r="EL421" s="67">
        <f t="shared" si="789"/>
        <v>22687</v>
      </c>
      <c r="EM421" s="110">
        <f t="shared" si="826"/>
        <v>134890.38339599996</v>
      </c>
    </row>
    <row r="422" spans="1:143" s="33" customFormat="1" ht="11.25" customHeight="1" x14ac:dyDescent="0.25">
      <c r="A422" s="195">
        <v>46074</v>
      </c>
      <c r="B422" s="195">
        <v>46067</v>
      </c>
      <c r="C422" s="12">
        <v>8004954608</v>
      </c>
      <c r="D422" s="13" t="s">
        <v>199</v>
      </c>
      <c r="E422" s="14">
        <v>20</v>
      </c>
      <c r="F422" s="15">
        <v>15</v>
      </c>
      <c r="G422" s="16">
        <v>191516105997</v>
      </c>
      <c r="H422" s="66"/>
      <c r="I422" s="41">
        <f t="shared" si="743"/>
        <v>40</v>
      </c>
      <c r="J422" s="48">
        <f t="shared" si="832"/>
        <v>120351</v>
      </c>
      <c r="K422" s="66"/>
      <c r="L422" s="41">
        <f t="shared" si="735"/>
        <v>40</v>
      </c>
      <c r="M422" s="48">
        <f t="shared" si="833"/>
        <v>220958</v>
      </c>
      <c r="N422" s="66"/>
      <c r="O422" s="41">
        <f t="shared" si="744"/>
        <v>40</v>
      </c>
      <c r="P422" s="48">
        <f t="shared" si="834"/>
        <v>118961</v>
      </c>
      <c r="Q422" s="66"/>
      <c r="R422" s="66">
        <f t="shared" si="745"/>
        <v>40</v>
      </c>
      <c r="S422" s="67">
        <f t="shared" si="835"/>
        <v>81158</v>
      </c>
      <c r="T422" s="66"/>
      <c r="U422" s="66">
        <f t="shared" si="751"/>
        <v>0</v>
      </c>
      <c r="V422" s="67">
        <f t="shared" si="752"/>
        <v>60080.700000000012</v>
      </c>
      <c r="W422" s="136"/>
      <c r="X422" s="69">
        <f t="shared" si="746"/>
        <v>302</v>
      </c>
      <c r="Y422" s="67">
        <f t="shared" si="715"/>
        <v>7641.2999999999993</v>
      </c>
      <c r="Z422" s="66"/>
      <c r="AA422" s="68">
        <f t="shared" si="803"/>
        <v>0</v>
      </c>
      <c r="AB422" s="67">
        <f t="shared" si="753"/>
        <v>2158.5</v>
      </c>
      <c r="AC422" s="66"/>
      <c r="AD422" s="66">
        <f t="shared" si="804"/>
        <v>0</v>
      </c>
      <c r="AE422" s="67">
        <f t="shared" si="754"/>
        <v>1270.1999999999998</v>
      </c>
      <c r="AF422" s="66"/>
      <c r="AG422" s="78">
        <f t="shared" si="805"/>
        <v>0</v>
      </c>
      <c r="AH422" s="79">
        <f t="shared" si="755"/>
        <v>4040.7999999999993</v>
      </c>
      <c r="AI422" s="66"/>
      <c r="AJ422" s="68">
        <f t="shared" si="806"/>
        <v>0</v>
      </c>
      <c r="AK422" s="67">
        <f t="shared" si="756"/>
        <v>8269.5</v>
      </c>
      <c r="AL422" s="66"/>
      <c r="AM422" s="68">
        <f t="shared" si="807"/>
        <v>0</v>
      </c>
      <c r="AN422" s="67">
        <f t="shared" si="757"/>
        <v>14132.099999999999</v>
      </c>
      <c r="AO422" s="66"/>
      <c r="AP422" s="68">
        <f t="shared" si="747"/>
        <v>0</v>
      </c>
      <c r="AQ422" s="67">
        <f t="shared" si="790"/>
        <v>2806.3999999999996</v>
      </c>
      <c r="AR422" s="66"/>
      <c r="AS422" s="68">
        <f t="shared" si="808"/>
        <v>0</v>
      </c>
      <c r="AT422" s="67">
        <f t="shared" si="758"/>
        <v>3075.6000000000004</v>
      </c>
      <c r="AU422" s="66"/>
      <c r="AV422" s="66">
        <f t="shared" si="759"/>
        <v>0</v>
      </c>
      <c r="AW422" s="42">
        <f t="shared" si="760"/>
        <v>3764.4000000000015</v>
      </c>
      <c r="AX422" s="66"/>
      <c r="AY422" s="66">
        <f t="shared" si="761"/>
        <v>0</v>
      </c>
      <c r="AZ422" s="67">
        <f t="shared" si="748"/>
        <v>1815.8</v>
      </c>
      <c r="BA422" s="66"/>
      <c r="BB422" s="68">
        <f t="shared" si="762"/>
        <v>0</v>
      </c>
      <c r="BC422" s="67">
        <f t="shared" si="763"/>
        <v>2774.8</v>
      </c>
      <c r="BD422" s="66"/>
      <c r="BE422" s="68">
        <f t="shared" si="764"/>
        <v>0</v>
      </c>
      <c r="BF422" s="67">
        <f t="shared" si="765"/>
        <v>78.60000000000035</v>
      </c>
      <c r="BG422" s="66"/>
      <c r="BH422" s="68">
        <f t="shared" si="831"/>
        <v>0</v>
      </c>
      <c r="BI422" s="67">
        <f t="shared" si="827"/>
        <v>291.40000000000214</v>
      </c>
      <c r="BJ422" s="66"/>
      <c r="BK422" s="68">
        <f t="shared" si="809"/>
        <v>0</v>
      </c>
      <c r="BL422" s="67">
        <f t="shared" si="766"/>
        <v>5058.2000000000007</v>
      </c>
      <c r="BM422" s="66"/>
      <c r="BN422" s="68">
        <f t="shared" si="767"/>
        <v>0</v>
      </c>
      <c r="BO422" s="67">
        <f t="shared" si="768"/>
        <v>4559.9000000000015</v>
      </c>
      <c r="BP422" s="66"/>
      <c r="BQ422" s="68">
        <f t="shared" si="769"/>
        <v>0</v>
      </c>
      <c r="BR422" s="67">
        <f t="shared" si="810"/>
        <v>6681.0999999999922</v>
      </c>
      <c r="BS422" s="66"/>
      <c r="BT422" s="66">
        <f t="shared" si="797"/>
        <v>0</v>
      </c>
      <c r="BU422" s="67">
        <f t="shared" si="828"/>
        <v>40436</v>
      </c>
      <c r="BV422" s="66"/>
      <c r="BW422" s="66">
        <f t="shared" si="798"/>
        <v>0</v>
      </c>
      <c r="BX422" s="67">
        <f t="shared" si="829"/>
        <v>69892</v>
      </c>
      <c r="BY422" s="66"/>
      <c r="BZ422" s="66">
        <f t="shared" si="799"/>
        <v>0</v>
      </c>
      <c r="CA422" s="67">
        <f t="shared" si="830"/>
        <v>35214</v>
      </c>
      <c r="CB422" s="66"/>
      <c r="CC422" s="66">
        <f t="shared" si="771"/>
        <v>0</v>
      </c>
      <c r="CD422" s="67">
        <f t="shared" si="741"/>
        <v>358.24999999999983</v>
      </c>
      <c r="CE422" s="66"/>
      <c r="CF422" s="66">
        <f t="shared" si="772"/>
        <v>0</v>
      </c>
      <c r="CG422" s="67">
        <f t="shared" si="773"/>
        <v>6982.9</v>
      </c>
      <c r="CH422" s="66"/>
      <c r="CI422" s="66">
        <f t="shared" si="749"/>
        <v>0</v>
      </c>
      <c r="CJ422" s="67">
        <f t="shared" si="794"/>
        <v>8715</v>
      </c>
      <c r="CK422" s="66"/>
      <c r="CL422" s="68">
        <f t="shared" si="775"/>
        <v>0</v>
      </c>
      <c r="CM422" s="79">
        <f t="shared" si="776"/>
        <v>4864</v>
      </c>
      <c r="CN422" s="66"/>
      <c r="CO422" s="68">
        <f t="shared" si="811"/>
        <v>0</v>
      </c>
      <c r="CP422" s="79">
        <f t="shared" si="777"/>
        <v>3955</v>
      </c>
      <c r="CQ422" s="66"/>
      <c r="CR422" s="140">
        <f t="shared" si="812"/>
        <v>0</v>
      </c>
      <c r="CS422" s="79">
        <f t="shared" si="734"/>
        <v>6656</v>
      </c>
      <c r="CT422" s="66"/>
      <c r="CU422" s="68">
        <f t="shared" si="813"/>
        <v>0</v>
      </c>
      <c r="CV422" s="79">
        <f t="shared" si="778"/>
        <v>7769</v>
      </c>
      <c r="CW422" s="66"/>
      <c r="CX422" s="66">
        <f t="shared" si="814"/>
        <v>0</v>
      </c>
      <c r="CY422" s="40">
        <f t="shared" si="710"/>
        <v>6582</v>
      </c>
      <c r="CZ422" s="65"/>
      <c r="DA422" s="66">
        <f t="shared" si="779"/>
        <v>0</v>
      </c>
      <c r="DB422" s="67">
        <f t="shared" si="795"/>
        <v>82964</v>
      </c>
      <c r="DC422" s="66"/>
      <c r="DD422" s="66">
        <f t="shared" si="780"/>
        <v>0</v>
      </c>
      <c r="DE422" s="67">
        <f t="shared" si="796"/>
        <v>79735</v>
      </c>
      <c r="DF422" s="66"/>
      <c r="DG422" s="69">
        <f t="shared" si="815"/>
        <v>0</v>
      </c>
      <c r="DH422" s="67">
        <f t="shared" si="793"/>
        <v>93396</v>
      </c>
      <c r="DI422" s="66"/>
      <c r="DJ422" s="66">
        <f t="shared" si="816"/>
        <v>0</v>
      </c>
      <c r="DK422" s="67">
        <f t="shared" si="781"/>
        <v>993</v>
      </c>
      <c r="DL422" s="210"/>
      <c r="DM422" s="206">
        <f t="shared" si="817"/>
        <v>0</v>
      </c>
      <c r="DN422" s="25">
        <f t="shared" si="750"/>
        <v>0</v>
      </c>
      <c r="DO422" s="5"/>
      <c r="DP422" s="43">
        <f t="shared" si="818"/>
        <v>0</v>
      </c>
      <c r="DQ422" s="27">
        <f t="shared" si="782"/>
        <v>7022.5</v>
      </c>
      <c r="DR422" s="5"/>
      <c r="DS422" s="43">
        <f t="shared" si="819"/>
        <v>0</v>
      </c>
      <c r="DT422" s="27">
        <f t="shared" si="783"/>
        <v>4846</v>
      </c>
      <c r="DU422" s="5"/>
      <c r="DV422" s="43">
        <f t="shared" si="820"/>
        <v>0</v>
      </c>
      <c r="DW422" s="27">
        <f t="shared" si="784"/>
        <v>4835</v>
      </c>
      <c r="DX422" s="5"/>
      <c r="DY422" s="22">
        <f t="shared" si="821"/>
        <v>0</v>
      </c>
      <c r="DZ422" s="25">
        <f t="shared" si="785"/>
        <v>523</v>
      </c>
      <c r="EA422" s="22"/>
      <c r="EB422" s="22">
        <f t="shared" si="822"/>
        <v>0</v>
      </c>
      <c r="EC422" s="28">
        <f t="shared" si="786"/>
        <v>369</v>
      </c>
      <c r="ED422" s="5"/>
      <c r="EE422" s="43">
        <f t="shared" si="823"/>
        <v>0</v>
      </c>
      <c r="EF422" s="27">
        <f t="shared" si="787"/>
        <v>4769</v>
      </c>
      <c r="EG422" s="66"/>
      <c r="EH422" s="66">
        <f t="shared" si="824"/>
        <v>0</v>
      </c>
      <c r="EI422" s="67">
        <f t="shared" si="788"/>
        <v>24057</v>
      </c>
      <c r="EJ422" s="66"/>
      <c r="EK422" s="66">
        <f t="shared" si="825"/>
        <v>0</v>
      </c>
      <c r="EL422" s="67">
        <f t="shared" si="789"/>
        <v>22687</v>
      </c>
      <c r="EM422" s="110">
        <f t="shared" si="826"/>
        <v>134593.91939599998</v>
      </c>
    </row>
    <row r="423" spans="1:143" s="33" customFormat="1" ht="11.25" customHeight="1" x14ac:dyDescent="0.25">
      <c r="A423" s="170">
        <v>46074</v>
      </c>
      <c r="B423" s="195">
        <v>46067</v>
      </c>
      <c r="C423" s="12">
        <v>8004954606</v>
      </c>
      <c r="D423" s="13" t="s">
        <v>133</v>
      </c>
      <c r="E423" s="14">
        <v>100</v>
      </c>
      <c r="F423" s="15">
        <v>5</v>
      </c>
      <c r="G423" s="16">
        <v>191516032323</v>
      </c>
      <c r="H423" s="66"/>
      <c r="I423" s="41">
        <f t="shared" si="743"/>
        <v>200</v>
      </c>
      <c r="J423" s="48">
        <f t="shared" si="832"/>
        <v>120151</v>
      </c>
      <c r="K423" s="66"/>
      <c r="L423" s="41">
        <f t="shared" si="735"/>
        <v>200</v>
      </c>
      <c r="M423" s="48">
        <f t="shared" si="833"/>
        <v>220758</v>
      </c>
      <c r="N423" s="66"/>
      <c r="O423" s="41">
        <f t="shared" si="744"/>
        <v>200</v>
      </c>
      <c r="P423" s="48">
        <f t="shared" si="834"/>
        <v>118761</v>
      </c>
      <c r="Q423" s="66"/>
      <c r="R423" s="66">
        <f t="shared" si="745"/>
        <v>200</v>
      </c>
      <c r="S423" s="67">
        <f t="shared" si="835"/>
        <v>80958</v>
      </c>
      <c r="T423" s="66"/>
      <c r="U423" s="66">
        <f t="shared" si="751"/>
        <v>0</v>
      </c>
      <c r="V423" s="67">
        <f t="shared" si="752"/>
        <v>60080.700000000012</v>
      </c>
      <c r="W423" s="136"/>
      <c r="X423" s="69">
        <f t="shared" si="746"/>
        <v>509.99999999999994</v>
      </c>
      <c r="Y423" s="67">
        <f t="shared" si="715"/>
        <v>7131.2999999999993</v>
      </c>
      <c r="Z423" s="66"/>
      <c r="AA423" s="68">
        <f t="shared" si="803"/>
        <v>0</v>
      </c>
      <c r="AB423" s="67">
        <f t="shared" si="753"/>
        <v>2158.5</v>
      </c>
      <c r="AC423" s="66"/>
      <c r="AD423" s="66">
        <f t="shared" si="804"/>
        <v>0</v>
      </c>
      <c r="AE423" s="67">
        <f t="shared" si="754"/>
        <v>1270.1999999999998</v>
      </c>
      <c r="AF423" s="66"/>
      <c r="AG423" s="78">
        <f t="shared" si="805"/>
        <v>0</v>
      </c>
      <c r="AH423" s="79">
        <f t="shared" si="755"/>
        <v>4040.7999999999993</v>
      </c>
      <c r="AI423" s="66"/>
      <c r="AJ423" s="68">
        <f t="shared" si="806"/>
        <v>0</v>
      </c>
      <c r="AK423" s="67">
        <f t="shared" si="756"/>
        <v>8269.5</v>
      </c>
      <c r="AL423" s="66"/>
      <c r="AM423" s="68">
        <f t="shared" si="807"/>
        <v>0</v>
      </c>
      <c r="AN423" s="67">
        <f t="shared" si="757"/>
        <v>14132.099999999999</v>
      </c>
      <c r="AO423" s="66"/>
      <c r="AP423" s="68">
        <f t="shared" si="747"/>
        <v>0</v>
      </c>
      <c r="AQ423" s="67">
        <f t="shared" ref="AQ423:AQ438" si="836">+AQ422+AO423-AP423</f>
        <v>2806.3999999999996</v>
      </c>
      <c r="AR423" s="66"/>
      <c r="AS423" s="68">
        <f t="shared" si="808"/>
        <v>0</v>
      </c>
      <c r="AT423" s="67">
        <f t="shared" si="758"/>
        <v>3075.6000000000004</v>
      </c>
      <c r="AU423" s="66"/>
      <c r="AV423" s="66">
        <f t="shared" si="759"/>
        <v>0</v>
      </c>
      <c r="AW423" s="42">
        <f t="shared" si="760"/>
        <v>3764.4000000000015</v>
      </c>
      <c r="AX423" s="66"/>
      <c r="AY423" s="66">
        <f t="shared" si="761"/>
        <v>0</v>
      </c>
      <c r="AZ423" s="67">
        <f t="shared" si="748"/>
        <v>1815.8</v>
      </c>
      <c r="BA423" s="66"/>
      <c r="BB423" s="68">
        <f t="shared" si="762"/>
        <v>0</v>
      </c>
      <c r="BC423" s="67">
        <f t="shared" si="763"/>
        <v>2774.8</v>
      </c>
      <c r="BD423" s="66"/>
      <c r="BE423" s="68">
        <f t="shared" si="764"/>
        <v>0</v>
      </c>
      <c r="BF423" s="67">
        <f t="shared" si="765"/>
        <v>78.60000000000035</v>
      </c>
      <c r="BG423" s="66"/>
      <c r="BH423" s="68">
        <f t="shared" si="831"/>
        <v>0</v>
      </c>
      <c r="BI423" s="67">
        <f t="shared" si="827"/>
        <v>291.40000000000214</v>
      </c>
      <c r="BJ423" s="66"/>
      <c r="BK423" s="68">
        <f t="shared" si="809"/>
        <v>0</v>
      </c>
      <c r="BL423" s="67">
        <f t="shared" si="766"/>
        <v>5058.2000000000007</v>
      </c>
      <c r="BM423" s="66"/>
      <c r="BN423" s="68">
        <f t="shared" si="767"/>
        <v>0</v>
      </c>
      <c r="BO423" s="67">
        <f t="shared" si="768"/>
        <v>4559.9000000000015</v>
      </c>
      <c r="BP423" s="66"/>
      <c r="BQ423" s="68">
        <f t="shared" si="769"/>
        <v>0</v>
      </c>
      <c r="BR423" s="67">
        <f t="shared" si="810"/>
        <v>6681.0999999999922</v>
      </c>
      <c r="BS423" s="66"/>
      <c r="BT423" s="66">
        <f t="shared" si="797"/>
        <v>0</v>
      </c>
      <c r="BU423" s="67">
        <f t="shared" si="828"/>
        <v>40436</v>
      </c>
      <c r="BV423" s="66"/>
      <c r="BW423" s="66">
        <f t="shared" si="798"/>
        <v>0</v>
      </c>
      <c r="BX423" s="67">
        <f t="shared" si="829"/>
        <v>69892</v>
      </c>
      <c r="BY423" s="66"/>
      <c r="BZ423" s="66">
        <f t="shared" si="799"/>
        <v>0</v>
      </c>
      <c r="CA423" s="67">
        <f t="shared" si="830"/>
        <v>35214</v>
      </c>
      <c r="CB423" s="66"/>
      <c r="CC423" s="66">
        <f t="shared" si="771"/>
        <v>0</v>
      </c>
      <c r="CD423" s="67">
        <f t="shared" si="741"/>
        <v>358.24999999999983</v>
      </c>
      <c r="CE423" s="66"/>
      <c r="CF423" s="66">
        <f t="shared" si="772"/>
        <v>0</v>
      </c>
      <c r="CG423" s="67">
        <f t="shared" si="773"/>
        <v>6982.9</v>
      </c>
      <c r="CH423" s="66"/>
      <c r="CI423" s="66">
        <f t="shared" si="749"/>
        <v>0</v>
      </c>
      <c r="CJ423" s="67">
        <f t="shared" si="794"/>
        <v>8715</v>
      </c>
      <c r="CK423" s="66"/>
      <c r="CL423" s="68">
        <f t="shared" si="775"/>
        <v>0</v>
      </c>
      <c r="CM423" s="79">
        <f t="shared" si="776"/>
        <v>4864</v>
      </c>
      <c r="CN423" s="66"/>
      <c r="CO423" s="68">
        <f t="shared" si="811"/>
        <v>0</v>
      </c>
      <c r="CP423" s="79">
        <f t="shared" si="777"/>
        <v>3955</v>
      </c>
      <c r="CQ423" s="66"/>
      <c r="CR423" s="140">
        <f t="shared" si="812"/>
        <v>0</v>
      </c>
      <c r="CS423" s="79">
        <f t="shared" si="734"/>
        <v>6656</v>
      </c>
      <c r="CT423" s="66"/>
      <c r="CU423" s="68">
        <f t="shared" si="813"/>
        <v>0</v>
      </c>
      <c r="CV423" s="79">
        <f t="shared" si="778"/>
        <v>7769</v>
      </c>
      <c r="CW423" s="66"/>
      <c r="CX423" s="66">
        <f t="shared" si="814"/>
        <v>0</v>
      </c>
      <c r="CY423" s="40">
        <f t="shared" si="710"/>
        <v>6582</v>
      </c>
      <c r="CZ423" s="65"/>
      <c r="DA423" s="66">
        <f t="shared" si="779"/>
        <v>0</v>
      </c>
      <c r="DB423" s="67">
        <f t="shared" si="795"/>
        <v>82964</v>
      </c>
      <c r="DC423" s="66"/>
      <c r="DD423" s="66">
        <f t="shared" si="780"/>
        <v>0</v>
      </c>
      <c r="DE423" s="67">
        <f t="shared" si="796"/>
        <v>79735</v>
      </c>
      <c r="DF423" s="66"/>
      <c r="DG423" s="69">
        <f t="shared" si="815"/>
        <v>0</v>
      </c>
      <c r="DH423" s="67">
        <f t="shared" si="793"/>
        <v>93396</v>
      </c>
      <c r="DI423" s="66"/>
      <c r="DJ423" s="66">
        <f t="shared" si="816"/>
        <v>0</v>
      </c>
      <c r="DK423" s="67">
        <f t="shared" si="781"/>
        <v>993</v>
      </c>
      <c r="DL423" s="210"/>
      <c r="DM423" s="206">
        <f t="shared" si="817"/>
        <v>0</v>
      </c>
      <c r="DN423" s="25">
        <f t="shared" si="750"/>
        <v>0</v>
      </c>
      <c r="DO423" s="5"/>
      <c r="DP423" s="43">
        <f t="shared" si="818"/>
        <v>0</v>
      </c>
      <c r="DQ423" s="27">
        <f t="shared" si="782"/>
        <v>7022.5</v>
      </c>
      <c r="DR423" s="5"/>
      <c r="DS423" s="43">
        <f t="shared" si="819"/>
        <v>0</v>
      </c>
      <c r="DT423" s="27">
        <f t="shared" si="783"/>
        <v>4846</v>
      </c>
      <c r="DU423" s="5"/>
      <c r="DV423" s="43">
        <f t="shared" si="820"/>
        <v>0</v>
      </c>
      <c r="DW423" s="27">
        <f t="shared" si="784"/>
        <v>4835</v>
      </c>
      <c r="DX423" s="5"/>
      <c r="DY423" s="22">
        <f t="shared" si="821"/>
        <v>0</v>
      </c>
      <c r="DZ423" s="25">
        <f t="shared" si="785"/>
        <v>523</v>
      </c>
      <c r="EA423" s="22"/>
      <c r="EB423" s="22">
        <f t="shared" si="822"/>
        <v>0</v>
      </c>
      <c r="EC423" s="28">
        <f t="shared" si="786"/>
        <v>369</v>
      </c>
      <c r="ED423" s="5"/>
      <c r="EE423" s="43">
        <f t="shared" si="823"/>
        <v>0</v>
      </c>
      <c r="EF423" s="27">
        <f t="shared" si="787"/>
        <v>4769</v>
      </c>
      <c r="EG423" s="66"/>
      <c r="EH423" s="66">
        <f t="shared" si="824"/>
        <v>0</v>
      </c>
      <c r="EI423" s="67">
        <f t="shared" si="788"/>
        <v>24057</v>
      </c>
      <c r="EJ423" s="66"/>
      <c r="EK423" s="66">
        <f t="shared" si="825"/>
        <v>0</v>
      </c>
      <c r="EL423" s="67">
        <f t="shared" si="789"/>
        <v>22687</v>
      </c>
      <c r="EM423" s="110">
        <f t="shared" si="826"/>
        <v>134485.74659599995</v>
      </c>
    </row>
    <row r="424" spans="1:143" ht="11.25" customHeight="1" x14ac:dyDescent="0.25">
      <c r="A424" s="170">
        <v>46074</v>
      </c>
      <c r="B424" s="195">
        <v>46067</v>
      </c>
      <c r="C424" s="12">
        <v>8004954607</v>
      </c>
      <c r="D424" s="13" t="s">
        <v>227</v>
      </c>
      <c r="E424" s="14">
        <v>20</v>
      </c>
      <c r="F424" s="15">
        <v>10</v>
      </c>
      <c r="G424" s="16">
        <v>191516032279</v>
      </c>
      <c r="H424" s="66"/>
      <c r="I424" s="41">
        <f t="shared" si="743"/>
        <v>40</v>
      </c>
      <c r="J424" s="48">
        <f t="shared" si="832"/>
        <v>120111</v>
      </c>
      <c r="K424" s="66"/>
      <c r="L424" s="41">
        <f t="shared" si="735"/>
        <v>40</v>
      </c>
      <c r="M424" s="48">
        <f t="shared" si="833"/>
        <v>220718</v>
      </c>
      <c r="N424" s="66"/>
      <c r="O424" s="41">
        <f t="shared" si="744"/>
        <v>40</v>
      </c>
      <c r="P424" s="48">
        <f t="shared" si="834"/>
        <v>118721</v>
      </c>
      <c r="Q424" s="66"/>
      <c r="R424" s="66">
        <f t="shared" si="745"/>
        <v>40</v>
      </c>
      <c r="S424" s="67">
        <f t="shared" si="835"/>
        <v>80918</v>
      </c>
      <c r="T424" s="66"/>
      <c r="U424" s="66">
        <f t="shared" si="751"/>
        <v>0</v>
      </c>
      <c r="V424" s="67">
        <f t="shared" si="752"/>
        <v>60080.700000000012</v>
      </c>
      <c r="X424" s="69">
        <f t="shared" si="746"/>
        <v>202</v>
      </c>
      <c r="Y424" s="67">
        <f t="shared" si="715"/>
        <v>6929.2999999999993</v>
      </c>
      <c r="Z424" s="66"/>
      <c r="AA424" s="68">
        <f t="shared" si="803"/>
        <v>0</v>
      </c>
      <c r="AB424" s="67">
        <f t="shared" si="753"/>
        <v>2158.5</v>
      </c>
      <c r="AC424" s="66"/>
      <c r="AD424" s="66">
        <f t="shared" si="804"/>
        <v>0</v>
      </c>
      <c r="AE424" s="67">
        <f t="shared" si="754"/>
        <v>1270.1999999999998</v>
      </c>
      <c r="AF424" s="66"/>
      <c r="AG424" s="78">
        <f t="shared" si="805"/>
        <v>0</v>
      </c>
      <c r="AH424" s="79">
        <f t="shared" si="755"/>
        <v>4040.7999999999993</v>
      </c>
      <c r="AI424" s="66"/>
      <c r="AJ424" s="68">
        <f t="shared" si="806"/>
        <v>0</v>
      </c>
      <c r="AK424" s="67">
        <f t="shared" si="756"/>
        <v>8269.5</v>
      </c>
      <c r="AL424" s="66"/>
      <c r="AM424" s="68">
        <f t="shared" si="807"/>
        <v>0</v>
      </c>
      <c r="AN424" s="67">
        <f t="shared" si="757"/>
        <v>14132.099999999999</v>
      </c>
      <c r="AO424" s="66"/>
      <c r="AP424" s="68">
        <f t="shared" si="747"/>
        <v>0</v>
      </c>
      <c r="AQ424" s="67">
        <f t="shared" si="836"/>
        <v>2806.3999999999996</v>
      </c>
      <c r="AR424" s="66"/>
      <c r="AS424" s="68">
        <f t="shared" si="808"/>
        <v>0</v>
      </c>
      <c r="AT424" s="67">
        <f t="shared" si="758"/>
        <v>3075.6000000000004</v>
      </c>
      <c r="AU424" s="66"/>
      <c r="AV424" s="66">
        <f t="shared" si="759"/>
        <v>0</v>
      </c>
      <c r="AW424" s="42">
        <f t="shared" si="760"/>
        <v>3764.4000000000015</v>
      </c>
      <c r="AX424" s="66"/>
      <c r="AY424" s="66">
        <f t="shared" si="761"/>
        <v>0</v>
      </c>
      <c r="AZ424" s="67">
        <f t="shared" si="748"/>
        <v>1815.8</v>
      </c>
      <c r="BA424" s="66"/>
      <c r="BB424" s="68">
        <f t="shared" si="762"/>
        <v>0</v>
      </c>
      <c r="BC424" s="67">
        <f t="shared" si="763"/>
        <v>2774.8</v>
      </c>
      <c r="BD424" s="66"/>
      <c r="BE424" s="68">
        <f t="shared" si="764"/>
        <v>0</v>
      </c>
      <c r="BF424" s="67">
        <f t="shared" si="765"/>
        <v>78.60000000000035</v>
      </c>
      <c r="BG424" s="66"/>
      <c r="BH424" s="68">
        <f t="shared" si="831"/>
        <v>0</v>
      </c>
      <c r="BI424" s="67">
        <f t="shared" si="827"/>
        <v>291.40000000000214</v>
      </c>
      <c r="BJ424" s="66"/>
      <c r="BK424" s="68">
        <f t="shared" si="809"/>
        <v>0</v>
      </c>
      <c r="BL424" s="67">
        <f t="shared" si="766"/>
        <v>5058.2000000000007</v>
      </c>
      <c r="BM424" s="66"/>
      <c r="BN424" s="68">
        <f t="shared" si="767"/>
        <v>0</v>
      </c>
      <c r="BO424" s="67">
        <f t="shared" si="768"/>
        <v>4559.9000000000015</v>
      </c>
      <c r="BP424" s="66"/>
      <c r="BQ424" s="68">
        <f t="shared" si="769"/>
        <v>0</v>
      </c>
      <c r="BR424" s="67">
        <f t="shared" si="810"/>
        <v>6681.0999999999922</v>
      </c>
      <c r="BS424" s="66"/>
      <c r="BT424" s="66">
        <f t="shared" si="797"/>
        <v>0</v>
      </c>
      <c r="BU424" s="67">
        <f t="shared" si="828"/>
        <v>40436</v>
      </c>
      <c r="BV424" s="66"/>
      <c r="BW424" s="66">
        <f t="shared" si="798"/>
        <v>0</v>
      </c>
      <c r="BX424" s="67">
        <f t="shared" si="829"/>
        <v>69892</v>
      </c>
      <c r="BY424" s="66"/>
      <c r="BZ424" s="66">
        <f t="shared" si="799"/>
        <v>0</v>
      </c>
      <c r="CA424" s="67">
        <f t="shared" si="830"/>
        <v>35214</v>
      </c>
      <c r="CB424" s="66"/>
      <c r="CC424" s="66">
        <f t="shared" si="771"/>
        <v>0</v>
      </c>
      <c r="CD424" s="67">
        <f t="shared" si="741"/>
        <v>358.24999999999983</v>
      </c>
      <c r="CE424" s="66"/>
      <c r="CF424" s="66">
        <f t="shared" si="772"/>
        <v>0</v>
      </c>
      <c r="CG424" s="67">
        <f t="shared" si="773"/>
        <v>6982.9</v>
      </c>
      <c r="CH424" s="66"/>
      <c r="CI424" s="66">
        <f t="shared" si="749"/>
        <v>0</v>
      </c>
      <c r="CJ424" s="67">
        <f t="shared" si="794"/>
        <v>8715</v>
      </c>
      <c r="CK424" s="66"/>
      <c r="CL424" s="68">
        <f t="shared" si="775"/>
        <v>0</v>
      </c>
      <c r="CM424" s="79">
        <f t="shared" si="776"/>
        <v>4864</v>
      </c>
      <c r="CN424" s="66"/>
      <c r="CO424" s="68">
        <f t="shared" si="811"/>
        <v>0</v>
      </c>
      <c r="CP424" s="79">
        <f t="shared" si="777"/>
        <v>3955</v>
      </c>
      <c r="CQ424" s="66"/>
      <c r="CR424" s="140">
        <f t="shared" si="812"/>
        <v>0</v>
      </c>
      <c r="CS424" s="79">
        <f t="shared" si="734"/>
        <v>6656</v>
      </c>
      <c r="CT424" s="66"/>
      <c r="CU424" s="68">
        <f t="shared" si="813"/>
        <v>0</v>
      </c>
      <c r="CV424" s="79">
        <f t="shared" si="778"/>
        <v>7769</v>
      </c>
      <c r="CW424" s="66"/>
      <c r="CX424" s="66">
        <f t="shared" si="814"/>
        <v>0</v>
      </c>
      <c r="CY424" s="40">
        <f t="shared" si="710"/>
        <v>6582</v>
      </c>
      <c r="CZ424" s="65"/>
      <c r="DA424" s="66">
        <f t="shared" si="779"/>
        <v>0</v>
      </c>
      <c r="DB424" s="67">
        <f t="shared" si="795"/>
        <v>82964</v>
      </c>
      <c r="DC424" s="66"/>
      <c r="DD424" s="66">
        <f t="shared" si="780"/>
        <v>0</v>
      </c>
      <c r="DE424" s="67">
        <f t="shared" si="796"/>
        <v>79735</v>
      </c>
      <c r="DF424" s="66"/>
      <c r="DG424" s="69">
        <f t="shared" si="815"/>
        <v>0</v>
      </c>
      <c r="DH424" s="67">
        <f t="shared" si="793"/>
        <v>93396</v>
      </c>
      <c r="DI424" s="66"/>
      <c r="DJ424" s="66">
        <f t="shared" si="816"/>
        <v>0</v>
      </c>
      <c r="DK424" s="67">
        <f t="shared" si="781"/>
        <v>993</v>
      </c>
      <c r="DM424" s="206">
        <f t="shared" si="817"/>
        <v>0</v>
      </c>
      <c r="DN424" s="25">
        <f t="shared" si="750"/>
        <v>0</v>
      </c>
      <c r="DO424" s="5"/>
      <c r="DP424" s="43">
        <f t="shared" si="818"/>
        <v>0</v>
      </c>
      <c r="DQ424" s="27">
        <f t="shared" si="782"/>
        <v>7022.5</v>
      </c>
      <c r="DR424" s="5"/>
      <c r="DS424" s="43">
        <f t="shared" si="819"/>
        <v>0</v>
      </c>
      <c r="DT424" s="27">
        <f t="shared" si="783"/>
        <v>4846</v>
      </c>
      <c r="DU424" s="5"/>
      <c r="DV424" s="43">
        <f t="shared" si="820"/>
        <v>0</v>
      </c>
      <c r="DW424" s="27">
        <f t="shared" si="784"/>
        <v>4835</v>
      </c>
      <c r="DX424" s="5"/>
      <c r="DY424" s="22">
        <f t="shared" si="821"/>
        <v>0</v>
      </c>
      <c r="DZ424" s="25">
        <f t="shared" si="785"/>
        <v>523</v>
      </c>
      <c r="EA424" s="22"/>
      <c r="EB424" s="22">
        <f t="shared" si="822"/>
        <v>0</v>
      </c>
      <c r="EC424" s="28">
        <f t="shared" si="786"/>
        <v>369</v>
      </c>
      <c r="ED424" s="5"/>
      <c r="EE424" s="43">
        <f t="shared" si="823"/>
        <v>0</v>
      </c>
      <c r="EF424" s="27">
        <f t="shared" si="787"/>
        <v>4769</v>
      </c>
      <c r="EG424" s="66"/>
      <c r="EH424" s="66">
        <f t="shared" si="824"/>
        <v>0</v>
      </c>
      <c r="EI424" s="67">
        <f t="shared" si="788"/>
        <v>24057</v>
      </c>
      <c r="EJ424" s="66"/>
      <c r="EK424" s="66">
        <f t="shared" si="825"/>
        <v>0</v>
      </c>
      <c r="EL424" s="67">
        <f t="shared" si="789"/>
        <v>22687</v>
      </c>
      <c r="EM424" s="110">
        <f t="shared" si="826"/>
        <v>134415.95064599995</v>
      </c>
    </row>
    <row r="425" spans="1:143" ht="11.25" customHeight="1" x14ac:dyDescent="0.25">
      <c r="A425" s="170">
        <v>46074</v>
      </c>
      <c r="B425" s="195"/>
      <c r="C425" s="12">
        <v>8004953420</v>
      </c>
      <c r="D425" s="13" t="s">
        <v>262</v>
      </c>
      <c r="E425" s="14">
        <v>35</v>
      </c>
      <c r="F425" s="15">
        <v>3</v>
      </c>
      <c r="G425" s="16">
        <v>191516031449</v>
      </c>
      <c r="H425" s="66"/>
      <c r="I425" s="41">
        <f t="shared" si="743"/>
        <v>70</v>
      </c>
      <c r="J425" s="48">
        <f t="shared" si="832"/>
        <v>120041</v>
      </c>
      <c r="K425" s="66"/>
      <c r="L425" s="41">
        <f t="shared" si="735"/>
        <v>70</v>
      </c>
      <c r="M425" s="48">
        <f t="shared" si="833"/>
        <v>220648</v>
      </c>
      <c r="N425" s="66"/>
      <c r="O425" s="41">
        <f t="shared" si="744"/>
        <v>70</v>
      </c>
      <c r="P425" s="48">
        <f t="shared" si="834"/>
        <v>118651</v>
      </c>
      <c r="Q425" s="66"/>
      <c r="R425" s="66">
        <f t="shared" si="745"/>
        <v>70</v>
      </c>
      <c r="S425" s="67">
        <f t="shared" si="835"/>
        <v>80848</v>
      </c>
      <c r="T425" s="66"/>
      <c r="U425" s="66">
        <f t="shared" si="751"/>
        <v>0</v>
      </c>
      <c r="V425" s="67">
        <f t="shared" si="752"/>
        <v>60080.700000000012</v>
      </c>
      <c r="X425" s="69">
        <f t="shared" si="746"/>
        <v>0</v>
      </c>
      <c r="Y425" s="67">
        <f t="shared" si="715"/>
        <v>6929.2999999999993</v>
      </c>
      <c r="Z425" s="66"/>
      <c r="AA425" s="68">
        <f t="shared" si="803"/>
        <v>0</v>
      </c>
      <c r="AB425" s="67">
        <f t="shared" si="753"/>
        <v>2158.5</v>
      </c>
      <c r="AC425" s="66"/>
      <c r="AD425" s="66">
        <f t="shared" si="804"/>
        <v>0</v>
      </c>
      <c r="AE425" s="67">
        <f t="shared" si="754"/>
        <v>1270.1999999999998</v>
      </c>
      <c r="AF425" s="66"/>
      <c r="AG425" s="78">
        <f t="shared" si="805"/>
        <v>0</v>
      </c>
      <c r="AH425" s="79">
        <f t="shared" si="755"/>
        <v>4040.7999999999993</v>
      </c>
      <c r="AI425" s="66"/>
      <c r="AJ425" s="68">
        <f t="shared" si="806"/>
        <v>0</v>
      </c>
      <c r="AK425" s="67">
        <f t="shared" si="756"/>
        <v>8269.5</v>
      </c>
      <c r="AL425" s="66"/>
      <c r="AM425" s="68">
        <f t="shared" si="807"/>
        <v>108.5</v>
      </c>
      <c r="AN425" s="67">
        <f t="shared" si="757"/>
        <v>14023.599999999999</v>
      </c>
      <c r="AO425" s="66"/>
      <c r="AP425" s="68">
        <f t="shared" si="747"/>
        <v>0</v>
      </c>
      <c r="AQ425" s="67">
        <f t="shared" si="836"/>
        <v>2806.3999999999996</v>
      </c>
      <c r="AR425" s="66"/>
      <c r="AS425" s="68">
        <f t="shared" si="808"/>
        <v>0</v>
      </c>
      <c r="AT425" s="67">
        <f t="shared" si="758"/>
        <v>3075.6000000000004</v>
      </c>
      <c r="AU425" s="66"/>
      <c r="AV425" s="66">
        <f t="shared" si="759"/>
        <v>0</v>
      </c>
      <c r="AW425" s="42">
        <f t="shared" si="760"/>
        <v>3764.4000000000015</v>
      </c>
      <c r="AX425" s="66"/>
      <c r="AY425" s="66">
        <f t="shared" si="761"/>
        <v>0</v>
      </c>
      <c r="AZ425" s="67">
        <f t="shared" si="748"/>
        <v>1815.8</v>
      </c>
      <c r="BA425" s="66"/>
      <c r="BB425" s="68">
        <f t="shared" si="762"/>
        <v>0</v>
      </c>
      <c r="BC425" s="67">
        <f t="shared" si="763"/>
        <v>2774.8</v>
      </c>
      <c r="BD425" s="66"/>
      <c r="BE425" s="68">
        <f t="shared" si="764"/>
        <v>0</v>
      </c>
      <c r="BF425" s="67">
        <f t="shared" si="765"/>
        <v>78.60000000000035</v>
      </c>
      <c r="BG425" s="66"/>
      <c r="BH425" s="68">
        <f t="shared" si="831"/>
        <v>0</v>
      </c>
      <c r="BI425" s="67">
        <f t="shared" si="827"/>
        <v>291.40000000000214</v>
      </c>
      <c r="BJ425" s="66"/>
      <c r="BK425" s="68">
        <f t="shared" si="809"/>
        <v>0</v>
      </c>
      <c r="BL425" s="67">
        <f t="shared" si="766"/>
        <v>5058.2000000000007</v>
      </c>
      <c r="BM425" s="66"/>
      <c r="BN425" s="68">
        <f t="shared" si="767"/>
        <v>0</v>
      </c>
      <c r="BO425" s="67">
        <f t="shared" si="768"/>
        <v>4559.9000000000015</v>
      </c>
      <c r="BP425" s="66"/>
      <c r="BQ425" s="68">
        <f t="shared" si="769"/>
        <v>0</v>
      </c>
      <c r="BR425" s="67">
        <f t="shared" si="810"/>
        <v>6681.0999999999922</v>
      </c>
      <c r="BS425" s="66"/>
      <c r="BT425" s="66">
        <f t="shared" si="797"/>
        <v>0</v>
      </c>
      <c r="BU425" s="67">
        <f t="shared" si="828"/>
        <v>40436</v>
      </c>
      <c r="BV425" s="66"/>
      <c r="BW425" s="66">
        <f t="shared" si="798"/>
        <v>0</v>
      </c>
      <c r="BX425" s="67">
        <f t="shared" si="829"/>
        <v>69892</v>
      </c>
      <c r="BY425" s="66"/>
      <c r="BZ425" s="66">
        <f t="shared" si="799"/>
        <v>0</v>
      </c>
      <c r="CA425" s="67">
        <f t="shared" si="830"/>
        <v>35214</v>
      </c>
      <c r="CB425" s="66"/>
      <c r="CC425" s="66">
        <f t="shared" si="771"/>
        <v>0</v>
      </c>
      <c r="CD425" s="67">
        <f t="shared" si="741"/>
        <v>358.24999999999983</v>
      </c>
      <c r="CE425" s="66"/>
      <c r="CF425" s="66">
        <f t="shared" si="772"/>
        <v>0</v>
      </c>
      <c r="CG425" s="67">
        <f t="shared" si="773"/>
        <v>6982.9</v>
      </c>
      <c r="CH425" s="66"/>
      <c r="CI425" s="66">
        <f t="shared" si="749"/>
        <v>0</v>
      </c>
      <c r="CJ425" s="67">
        <f t="shared" si="794"/>
        <v>8715</v>
      </c>
      <c r="CK425" s="66"/>
      <c r="CL425" s="68">
        <f t="shared" si="775"/>
        <v>0</v>
      </c>
      <c r="CM425" s="79">
        <f t="shared" si="776"/>
        <v>4864</v>
      </c>
      <c r="CN425" s="66"/>
      <c r="CO425" s="68">
        <f t="shared" si="811"/>
        <v>0</v>
      </c>
      <c r="CP425" s="79">
        <f t="shared" si="777"/>
        <v>3955</v>
      </c>
      <c r="CQ425" s="66"/>
      <c r="CR425" s="140">
        <f t="shared" si="812"/>
        <v>0</v>
      </c>
      <c r="CS425" s="79">
        <f t="shared" si="734"/>
        <v>6656</v>
      </c>
      <c r="CT425" s="66"/>
      <c r="CU425" s="68">
        <f t="shared" si="813"/>
        <v>0</v>
      </c>
      <c r="CV425" s="79">
        <f t="shared" si="778"/>
        <v>7769</v>
      </c>
      <c r="CW425" s="66"/>
      <c r="CX425" s="66">
        <f t="shared" si="814"/>
        <v>0</v>
      </c>
      <c r="CY425" s="40">
        <f t="shared" si="710"/>
        <v>6582</v>
      </c>
      <c r="CZ425" s="65"/>
      <c r="DA425" s="66">
        <f t="shared" si="779"/>
        <v>0</v>
      </c>
      <c r="DB425" s="67">
        <f t="shared" si="795"/>
        <v>82964</v>
      </c>
      <c r="DC425" s="66"/>
      <c r="DD425" s="66">
        <f t="shared" si="780"/>
        <v>0</v>
      </c>
      <c r="DE425" s="67">
        <f t="shared" si="796"/>
        <v>79735</v>
      </c>
      <c r="DF425" s="66"/>
      <c r="DG425" s="69">
        <f t="shared" si="815"/>
        <v>0</v>
      </c>
      <c r="DH425" s="67">
        <f t="shared" si="793"/>
        <v>93396</v>
      </c>
      <c r="DI425" s="66"/>
      <c r="DJ425" s="66">
        <f t="shared" si="816"/>
        <v>0</v>
      </c>
      <c r="DK425" s="67">
        <f t="shared" si="781"/>
        <v>993</v>
      </c>
      <c r="DM425" s="206">
        <f t="shared" si="817"/>
        <v>0</v>
      </c>
      <c r="DN425" s="25">
        <f t="shared" si="750"/>
        <v>0</v>
      </c>
      <c r="DO425" s="5"/>
      <c r="DP425" s="43">
        <f t="shared" si="818"/>
        <v>0</v>
      </c>
      <c r="DQ425" s="27">
        <f t="shared" si="782"/>
        <v>7022.5</v>
      </c>
      <c r="DR425" s="5"/>
      <c r="DS425" s="43">
        <f t="shared" si="819"/>
        <v>0</v>
      </c>
      <c r="DT425" s="27">
        <f t="shared" si="783"/>
        <v>4846</v>
      </c>
      <c r="DU425" s="5"/>
      <c r="DV425" s="43">
        <f t="shared" si="820"/>
        <v>0</v>
      </c>
      <c r="DW425" s="27">
        <f t="shared" si="784"/>
        <v>4835</v>
      </c>
      <c r="DX425" s="5"/>
      <c r="DY425" s="22">
        <f t="shared" si="821"/>
        <v>0</v>
      </c>
      <c r="DZ425" s="25">
        <f t="shared" si="785"/>
        <v>523</v>
      </c>
      <c r="EA425" s="22"/>
      <c r="EB425" s="22">
        <f t="shared" si="822"/>
        <v>0</v>
      </c>
      <c r="EC425" s="28">
        <f t="shared" si="786"/>
        <v>369</v>
      </c>
      <c r="ED425" s="5"/>
      <c r="EE425" s="43">
        <f t="shared" si="823"/>
        <v>0</v>
      </c>
      <c r="EF425" s="27">
        <f t="shared" si="787"/>
        <v>4769</v>
      </c>
      <c r="EG425" s="66"/>
      <c r="EH425" s="66">
        <f t="shared" si="824"/>
        <v>0</v>
      </c>
      <c r="EI425" s="67">
        <f t="shared" si="788"/>
        <v>24057</v>
      </c>
      <c r="EJ425" s="66"/>
      <c r="EK425" s="66">
        <f t="shared" si="825"/>
        <v>0</v>
      </c>
      <c r="EL425" s="67">
        <f t="shared" si="789"/>
        <v>22687</v>
      </c>
      <c r="EM425" s="110">
        <f t="shared" si="826"/>
        <v>134173.27544599996</v>
      </c>
    </row>
    <row r="426" spans="1:143" s="35" customFormat="1" ht="11.25" customHeight="1" x14ac:dyDescent="0.25">
      <c r="A426" s="170">
        <v>46074</v>
      </c>
      <c r="B426" s="195"/>
      <c r="C426" s="12">
        <v>8004953428</v>
      </c>
      <c r="D426" s="13" t="s">
        <v>52</v>
      </c>
      <c r="E426" s="14">
        <v>160</v>
      </c>
      <c r="F426" s="15">
        <v>2</v>
      </c>
      <c r="G426" s="16">
        <v>191516032170</v>
      </c>
      <c r="H426" s="66"/>
      <c r="I426" s="41">
        <f t="shared" si="743"/>
        <v>320</v>
      </c>
      <c r="J426" s="48">
        <f t="shared" si="832"/>
        <v>119721</v>
      </c>
      <c r="K426" s="66"/>
      <c r="L426" s="41">
        <f t="shared" si="735"/>
        <v>320</v>
      </c>
      <c r="M426" s="48">
        <f t="shared" si="833"/>
        <v>220328</v>
      </c>
      <c r="N426" s="66"/>
      <c r="O426" s="41">
        <f t="shared" si="744"/>
        <v>320</v>
      </c>
      <c r="P426" s="48">
        <f t="shared" si="834"/>
        <v>118331</v>
      </c>
      <c r="Q426" s="66"/>
      <c r="R426" s="66">
        <f t="shared" si="745"/>
        <v>320</v>
      </c>
      <c r="S426" s="67">
        <f t="shared" si="835"/>
        <v>80528</v>
      </c>
      <c r="T426" s="66"/>
      <c r="U426" s="66">
        <f t="shared" si="751"/>
        <v>0</v>
      </c>
      <c r="V426" s="67">
        <f t="shared" si="752"/>
        <v>60080.700000000012</v>
      </c>
      <c r="W426" s="136"/>
      <c r="X426" s="69">
        <f t="shared" si="746"/>
        <v>0</v>
      </c>
      <c r="Y426" s="67">
        <f t="shared" si="715"/>
        <v>6929.2999999999993</v>
      </c>
      <c r="Z426" s="66"/>
      <c r="AA426" s="68">
        <f t="shared" si="803"/>
        <v>0</v>
      </c>
      <c r="AB426" s="67">
        <f t="shared" si="753"/>
        <v>2158.5</v>
      </c>
      <c r="AC426" s="66"/>
      <c r="AD426" s="66">
        <f t="shared" si="804"/>
        <v>0</v>
      </c>
      <c r="AE426" s="67">
        <f t="shared" si="754"/>
        <v>1270.1999999999998</v>
      </c>
      <c r="AF426" s="66"/>
      <c r="AG426" s="78">
        <f t="shared" si="805"/>
        <v>0</v>
      </c>
      <c r="AH426" s="79">
        <f t="shared" si="755"/>
        <v>4040.7999999999993</v>
      </c>
      <c r="AI426" s="66"/>
      <c r="AJ426" s="68">
        <f t="shared" si="806"/>
        <v>0</v>
      </c>
      <c r="AK426" s="67">
        <f t="shared" si="756"/>
        <v>8269.5</v>
      </c>
      <c r="AL426" s="66"/>
      <c r="AM426" s="68">
        <f t="shared" si="807"/>
        <v>0</v>
      </c>
      <c r="AN426" s="67">
        <f t="shared" si="757"/>
        <v>14023.599999999999</v>
      </c>
      <c r="AO426" s="66"/>
      <c r="AP426" s="68">
        <f t="shared" si="747"/>
        <v>336</v>
      </c>
      <c r="AQ426" s="67">
        <f t="shared" si="836"/>
        <v>2470.3999999999996</v>
      </c>
      <c r="AR426" s="66"/>
      <c r="AS426" s="68">
        <f t="shared" si="808"/>
        <v>0</v>
      </c>
      <c r="AT426" s="67">
        <f t="shared" si="758"/>
        <v>3075.6000000000004</v>
      </c>
      <c r="AU426" s="66"/>
      <c r="AV426" s="66">
        <f t="shared" si="759"/>
        <v>0</v>
      </c>
      <c r="AW426" s="42">
        <f t="shared" si="760"/>
        <v>3764.4000000000015</v>
      </c>
      <c r="AX426" s="66"/>
      <c r="AY426" s="66">
        <f t="shared" si="761"/>
        <v>0</v>
      </c>
      <c r="AZ426" s="67">
        <f t="shared" si="748"/>
        <v>1815.8</v>
      </c>
      <c r="BA426" s="66"/>
      <c r="BB426" s="68">
        <f t="shared" si="762"/>
        <v>0</v>
      </c>
      <c r="BC426" s="67">
        <f t="shared" si="763"/>
        <v>2774.8</v>
      </c>
      <c r="BD426" s="66"/>
      <c r="BE426" s="68">
        <f t="shared" si="764"/>
        <v>0</v>
      </c>
      <c r="BF426" s="67">
        <f t="shared" si="765"/>
        <v>78.60000000000035</v>
      </c>
      <c r="BG426" s="66"/>
      <c r="BH426" s="68">
        <f t="shared" si="831"/>
        <v>0</v>
      </c>
      <c r="BI426" s="67">
        <f t="shared" si="827"/>
        <v>291.40000000000214</v>
      </c>
      <c r="BJ426" s="66"/>
      <c r="BK426" s="68">
        <f t="shared" si="809"/>
        <v>0</v>
      </c>
      <c r="BL426" s="67">
        <f t="shared" si="766"/>
        <v>5058.2000000000007</v>
      </c>
      <c r="BM426" s="66"/>
      <c r="BN426" s="68">
        <f t="shared" si="767"/>
        <v>0</v>
      </c>
      <c r="BO426" s="67">
        <f t="shared" si="768"/>
        <v>4559.9000000000015</v>
      </c>
      <c r="BP426" s="66"/>
      <c r="BQ426" s="68">
        <f t="shared" si="769"/>
        <v>0</v>
      </c>
      <c r="BR426" s="67">
        <f t="shared" si="810"/>
        <v>6681.0999999999922</v>
      </c>
      <c r="BS426" s="66"/>
      <c r="BT426" s="66">
        <f t="shared" si="797"/>
        <v>0</v>
      </c>
      <c r="BU426" s="67">
        <f t="shared" si="828"/>
        <v>40436</v>
      </c>
      <c r="BV426" s="66"/>
      <c r="BW426" s="66">
        <f t="shared" si="798"/>
        <v>0</v>
      </c>
      <c r="BX426" s="67">
        <f t="shared" si="829"/>
        <v>69892</v>
      </c>
      <c r="BY426" s="66"/>
      <c r="BZ426" s="66">
        <f t="shared" si="799"/>
        <v>0</v>
      </c>
      <c r="CA426" s="67">
        <f t="shared" si="830"/>
        <v>35214</v>
      </c>
      <c r="CB426" s="66"/>
      <c r="CC426" s="66">
        <f t="shared" si="771"/>
        <v>0</v>
      </c>
      <c r="CD426" s="67">
        <f t="shared" si="741"/>
        <v>358.24999999999983</v>
      </c>
      <c r="CE426" s="66"/>
      <c r="CF426" s="66">
        <f t="shared" si="772"/>
        <v>0</v>
      </c>
      <c r="CG426" s="67">
        <f t="shared" si="773"/>
        <v>6982.9</v>
      </c>
      <c r="CH426" s="66"/>
      <c r="CI426" s="66">
        <f t="shared" si="749"/>
        <v>0</v>
      </c>
      <c r="CJ426" s="67">
        <f t="shared" si="794"/>
        <v>8715</v>
      </c>
      <c r="CK426" s="66"/>
      <c r="CL426" s="68">
        <f t="shared" si="775"/>
        <v>0</v>
      </c>
      <c r="CM426" s="79">
        <f t="shared" si="776"/>
        <v>4864</v>
      </c>
      <c r="CN426" s="66"/>
      <c r="CO426" s="68">
        <f t="shared" si="811"/>
        <v>0</v>
      </c>
      <c r="CP426" s="79">
        <f t="shared" si="777"/>
        <v>3955</v>
      </c>
      <c r="CQ426" s="66"/>
      <c r="CR426" s="140">
        <f t="shared" si="812"/>
        <v>0</v>
      </c>
      <c r="CS426" s="79">
        <f t="shared" si="734"/>
        <v>6656</v>
      </c>
      <c r="CT426" s="66"/>
      <c r="CU426" s="68">
        <f t="shared" si="813"/>
        <v>0</v>
      </c>
      <c r="CV426" s="79">
        <f t="shared" si="778"/>
        <v>7769</v>
      </c>
      <c r="CW426" s="66"/>
      <c r="CX426" s="66">
        <f t="shared" si="814"/>
        <v>0</v>
      </c>
      <c r="CY426" s="40">
        <f t="shared" ref="CY426:CY489" si="837">+CY425+CW426-CX426</f>
        <v>6582</v>
      </c>
      <c r="CZ426" s="65"/>
      <c r="DA426" s="66">
        <f t="shared" si="779"/>
        <v>0</v>
      </c>
      <c r="DB426" s="67">
        <f t="shared" si="795"/>
        <v>82964</v>
      </c>
      <c r="DC426" s="66"/>
      <c r="DD426" s="66">
        <f t="shared" si="780"/>
        <v>0</v>
      </c>
      <c r="DE426" s="67">
        <f t="shared" si="796"/>
        <v>79735</v>
      </c>
      <c r="DF426" s="66"/>
      <c r="DG426" s="69">
        <f t="shared" si="815"/>
        <v>0</v>
      </c>
      <c r="DH426" s="67">
        <f t="shared" si="793"/>
        <v>93396</v>
      </c>
      <c r="DI426" s="66"/>
      <c r="DJ426" s="66">
        <f t="shared" si="816"/>
        <v>0</v>
      </c>
      <c r="DK426" s="67">
        <f t="shared" si="781"/>
        <v>993</v>
      </c>
      <c r="DL426" s="210"/>
      <c r="DM426" s="206">
        <f t="shared" si="817"/>
        <v>0</v>
      </c>
      <c r="DN426" s="25">
        <f t="shared" si="750"/>
        <v>0</v>
      </c>
      <c r="DO426" s="5"/>
      <c r="DP426" s="43">
        <f t="shared" si="818"/>
        <v>0</v>
      </c>
      <c r="DQ426" s="27">
        <f t="shared" si="782"/>
        <v>7022.5</v>
      </c>
      <c r="DR426" s="5"/>
      <c r="DS426" s="43">
        <f t="shared" si="819"/>
        <v>0</v>
      </c>
      <c r="DT426" s="27">
        <f t="shared" si="783"/>
        <v>4846</v>
      </c>
      <c r="DU426" s="5"/>
      <c r="DV426" s="43">
        <f t="shared" si="820"/>
        <v>0</v>
      </c>
      <c r="DW426" s="27">
        <f t="shared" si="784"/>
        <v>4835</v>
      </c>
      <c r="DX426" s="5"/>
      <c r="DY426" s="22">
        <f t="shared" si="821"/>
        <v>0</v>
      </c>
      <c r="DZ426" s="25">
        <f t="shared" si="785"/>
        <v>523</v>
      </c>
      <c r="EA426" s="22"/>
      <c r="EB426" s="22">
        <f t="shared" si="822"/>
        <v>0</v>
      </c>
      <c r="EC426" s="28">
        <f t="shared" si="786"/>
        <v>369</v>
      </c>
      <c r="ED426" s="5"/>
      <c r="EE426" s="43">
        <f t="shared" si="823"/>
        <v>0</v>
      </c>
      <c r="EF426" s="27">
        <f t="shared" si="787"/>
        <v>4769</v>
      </c>
      <c r="EG426" s="66"/>
      <c r="EH426" s="66">
        <f t="shared" si="824"/>
        <v>0</v>
      </c>
      <c r="EI426" s="67">
        <f t="shared" si="788"/>
        <v>24057</v>
      </c>
      <c r="EJ426" s="66"/>
      <c r="EK426" s="66">
        <f t="shared" si="825"/>
        <v>0</v>
      </c>
      <c r="EL426" s="67">
        <f t="shared" si="789"/>
        <v>22687</v>
      </c>
      <c r="EM426" s="110">
        <f t="shared" si="826"/>
        <v>133803.76644599997</v>
      </c>
    </row>
    <row r="427" spans="1:143" s="35" customFormat="1" ht="11.25" customHeight="1" x14ac:dyDescent="0.25">
      <c r="A427" s="170">
        <v>46074</v>
      </c>
      <c r="B427" s="195"/>
      <c r="C427" s="87">
        <v>8004955168</v>
      </c>
      <c r="D427" s="88" t="s">
        <v>272</v>
      </c>
      <c r="E427" s="89">
        <v>50</v>
      </c>
      <c r="F427" s="137">
        <v>20</v>
      </c>
      <c r="G427" s="90">
        <v>191516864078</v>
      </c>
      <c r="H427" s="66"/>
      <c r="I427" s="41">
        <f t="shared" si="743"/>
        <v>0</v>
      </c>
      <c r="J427" s="48">
        <f>J426+H427-I427-100</f>
        <v>119621</v>
      </c>
      <c r="K427" s="66"/>
      <c r="L427" s="41">
        <f t="shared" si="735"/>
        <v>0</v>
      </c>
      <c r="M427" s="48">
        <f>M426+K427-L427-100</f>
        <v>220228</v>
      </c>
      <c r="N427" s="66"/>
      <c r="O427" s="41">
        <f t="shared" si="744"/>
        <v>0</v>
      </c>
      <c r="P427" s="48">
        <f>P426+N427-O427-100</f>
        <v>118231</v>
      </c>
      <c r="Q427" s="66"/>
      <c r="R427" s="66">
        <f t="shared" si="745"/>
        <v>0</v>
      </c>
      <c r="S427" s="67">
        <f>S426+Q427-R427-100</f>
        <v>80428</v>
      </c>
      <c r="T427" s="66"/>
      <c r="U427" s="66">
        <f t="shared" si="751"/>
        <v>1005.0000000000001</v>
      </c>
      <c r="V427" s="67">
        <f t="shared" si="752"/>
        <v>59075.700000000012</v>
      </c>
      <c r="W427" s="136"/>
      <c r="X427" s="69">
        <f t="shared" si="746"/>
        <v>0</v>
      </c>
      <c r="Y427" s="67">
        <f t="shared" si="715"/>
        <v>6929.2999999999993</v>
      </c>
      <c r="Z427" s="66"/>
      <c r="AA427" s="68">
        <f t="shared" si="803"/>
        <v>0</v>
      </c>
      <c r="AB427" s="67">
        <f t="shared" si="753"/>
        <v>2158.5</v>
      </c>
      <c r="AC427" s="66"/>
      <c r="AD427" s="66">
        <f t="shared" si="804"/>
        <v>0</v>
      </c>
      <c r="AE427" s="67">
        <f t="shared" si="754"/>
        <v>1270.1999999999998</v>
      </c>
      <c r="AF427" s="66"/>
      <c r="AG427" s="78">
        <f t="shared" si="805"/>
        <v>0</v>
      </c>
      <c r="AH427" s="79">
        <f t="shared" si="755"/>
        <v>4040.7999999999993</v>
      </c>
      <c r="AI427" s="66"/>
      <c r="AJ427" s="68">
        <f t="shared" si="806"/>
        <v>0</v>
      </c>
      <c r="AK427" s="67">
        <f t="shared" si="756"/>
        <v>8269.5</v>
      </c>
      <c r="AL427" s="66"/>
      <c r="AM427" s="68">
        <f t="shared" si="807"/>
        <v>0</v>
      </c>
      <c r="AN427" s="67">
        <f t="shared" si="757"/>
        <v>14023.599999999999</v>
      </c>
      <c r="AO427" s="66"/>
      <c r="AP427" s="68">
        <f t="shared" si="747"/>
        <v>0</v>
      </c>
      <c r="AQ427" s="67">
        <f t="shared" si="836"/>
        <v>2470.3999999999996</v>
      </c>
      <c r="AR427" s="66"/>
      <c r="AS427" s="68">
        <f t="shared" si="808"/>
        <v>0</v>
      </c>
      <c r="AT427" s="67">
        <f t="shared" si="758"/>
        <v>3075.6000000000004</v>
      </c>
      <c r="AU427" s="66"/>
      <c r="AV427" s="66">
        <f t="shared" si="759"/>
        <v>0</v>
      </c>
      <c r="AW427" s="42">
        <f t="shared" si="760"/>
        <v>3764.4000000000015</v>
      </c>
      <c r="AX427" s="66"/>
      <c r="AY427" s="66">
        <f t="shared" si="761"/>
        <v>0</v>
      </c>
      <c r="AZ427" s="67">
        <f t="shared" si="748"/>
        <v>1815.8</v>
      </c>
      <c r="BA427" s="66"/>
      <c r="BB427" s="68">
        <f t="shared" si="762"/>
        <v>0</v>
      </c>
      <c r="BC427" s="67">
        <f t="shared" si="763"/>
        <v>2774.8</v>
      </c>
      <c r="BD427" s="66"/>
      <c r="BE427" s="68">
        <f t="shared" si="764"/>
        <v>0</v>
      </c>
      <c r="BF427" s="67">
        <f t="shared" si="765"/>
        <v>78.60000000000035</v>
      </c>
      <c r="BG427" s="66"/>
      <c r="BH427" s="68">
        <f t="shared" si="831"/>
        <v>0</v>
      </c>
      <c r="BI427" s="67">
        <f t="shared" si="827"/>
        <v>291.40000000000214</v>
      </c>
      <c r="BJ427" s="66"/>
      <c r="BK427" s="68">
        <f t="shared" si="809"/>
        <v>0</v>
      </c>
      <c r="BL427" s="67">
        <f t="shared" si="766"/>
        <v>5058.2000000000007</v>
      </c>
      <c r="BM427" s="66"/>
      <c r="BN427" s="68">
        <f t="shared" si="767"/>
        <v>0</v>
      </c>
      <c r="BO427" s="67">
        <f t="shared" si="768"/>
        <v>4559.9000000000015</v>
      </c>
      <c r="BP427" s="66"/>
      <c r="BQ427" s="68">
        <f t="shared" si="769"/>
        <v>0</v>
      </c>
      <c r="BR427" s="67">
        <f t="shared" si="810"/>
        <v>6681.0999999999922</v>
      </c>
      <c r="BS427" s="66"/>
      <c r="BT427" s="66">
        <f t="shared" si="797"/>
        <v>0</v>
      </c>
      <c r="BU427" s="67">
        <f t="shared" si="828"/>
        <v>40436</v>
      </c>
      <c r="BV427" s="66"/>
      <c r="BW427" s="66">
        <f t="shared" si="798"/>
        <v>0</v>
      </c>
      <c r="BX427" s="67">
        <f t="shared" si="829"/>
        <v>69892</v>
      </c>
      <c r="BY427" s="66"/>
      <c r="BZ427" s="66">
        <f t="shared" si="799"/>
        <v>0</v>
      </c>
      <c r="CA427" s="67">
        <f t="shared" si="830"/>
        <v>35214</v>
      </c>
      <c r="CB427" s="66"/>
      <c r="CC427" s="66">
        <f t="shared" si="771"/>
        <v>0</v>
      </c>
      <c r="CD427" s="67">
        <f t="shared" si="741"/>
        <v>358.24999999999983</v>
      </c>
      <c r="CE427" s="66"/>
      <c r="CF427" s="66">
        <f t="shared" si="772"/>
        <v>0</v>
      </c>
      <c r="CG427" s="67">
        <f t="shared" si="773"/>
        <v>6982.9</v>
      </c>
      <c r="CH427" s="66"/>
      <c r="CI427" s="66">
        <f t="shared" si="749"/>
        <v>0</v>
      </c>
      <c r="CJ427" s="67">
        <f t="shared" si="794"/>
        <v>8715</v>
      </c>
      <c r="CK427" s="66"/>
      <c r="CL427" s="68">
        <f t="shared" si="775"/>
        <v>0</v>
      </c>
      <c r="CM427" s="79">
        <f t="shared" si="776"/>
        <v>4864</v>
      </c>
      <c r="CN427" s="66"/>
      <c r="CO427" s="68">
        <f t="shared" si="811"/>
        <v>0</v>
      </c>
      <c r="CP427" s="79">
        <f t="shared" si="777"/>
        <v>3955</v>
      </c>
      <c r="CQ427" s="66"/>
      <c r="CR427" s="140">
        <f t="shared" si="812"/>
        <v>0</v>
      </c>
      <c r="CS427" s="79">
        <f t="shared" si="734"/>
        <v>6656</v>
      </c>
      <c r="CT427" s="66"/>
      <c r="CU427" s="68">
        <f t="shared" si="813"/>
        <v>0</v>
      </c>
      <c r="CV427" s="79">
        <f t="shared" si="778"/>
        <v>7769</v>
      </c>
      <c r="CW427" s="66"/>
      <c r="CX427" s="66">
        <f t="shared" si="814"/>
        <v>0</v>
      </c>
      <c r="CY427" s="40">
        <f t="shared" si="837"/>
        <v>6582</v>
      </c>
      <c r="CZ427" s="65"/>
      <c r="DA427" s="66">
        <f t="shared" si="779"/>
        <v>0</v>
      </c>
      <c r="DB427" s="67">
        <f t="shared" si="795"/>
        <v>82964</v>
      </c>
      <c r="DC427" s="66"/>
      <c r="DD427" s="66">
        <f t="shared" si="780"/>
        <v>0</v>
      </c>
      <c r="DE427" s="67">
        <f t="shared" si="796"/>
        <v>79735</v>
      </c>
      <c r="DF427" s="66"/>
      <c r="DG427" s="69">
        <f t="shared" si="815"/>
        <v>0</v>
      </c>
      <c r="DH427" s="67">
        <f t="shared" si="793"/>
        <v>93396</v>
      </c>
      <c r="DI427" s="66"/>
      <c r="DJ427" s="66">
        <f t="shared" si="816"/>
        <v>0</v>
      </c>
      <c r="DK427" s="67">
        <f t="shared" si="781"/>
        <v>993</v>
      </c>
      <c r="DL427" s="210"/>
      <c r="DM427" s="206">
        <f t="shared" si="817"/>
        <v>0</v>
      </c>
      <c r="DN427" s="25">
        <f t="shared" si="750"/>
        <v>0</v>
      </c>
      <c r="DO427" s="5"/>
      <c r="DP427" s="43">
        <f t="shared" si="818"/>
        <v>0</v>
      </c>
      <c r="DQ427" s="27">
        <f t="shared" si="782"/>
        <v>7022.5</v>
      </c>
      <c r="DR427" s="5"/>
      <c r="DS427" s="43">
        <f t="shared" si="819"/>
        <v>0</v>
      </c>
      <c r="DT427" s="27">
        <f t="shared" si="783"/>
        <v>4846</v>
      </c>
      <c r="DU427" s="5"/>
      <c r="DV427" s="43">
        <f t="shared" si="820"/>
        <v>0</v>
      </c>
      <c r="DW427" s="27">
        <f t="shared" si="784"/>
        <v>4835</v>
      </c>
      <c r="DX427" s="5"/>
      <c r="DY427" s="22">
        <f t="shared" si="821"/>
        <v>0</v>
      </c>
      <c r="DZ427" s="25">
        <f t="shared" si="785"/>
        <v>523</v>
      </c>
      <c r="EA427" s="22"/>
      <c r="EB427" s="22">
        <f t="shared" si="822"/>
        <v>0</v>
      </c>
      <c r="EC427" s="28">
        <f t="shared" si="786"/>
        <v>369</v>
      </c>
      <c r="ED427" s="5"/>
      <c r="EE427" s="43">
        <f t="shared" si="823"/>
        <v>0</v>
      </c>
      <c r="EF427" s="27">
        <f t="shared" si="787"/>
        <v>4769</v>
      </c>
      <c r="EG427" s="66"/>
      <c r="EH427" s="66">
        <f t="shared" si="824"/>
        <v>0</v>
      </c>
      <c r="EI427" s="67">
        <f t="shared" si="788"/>
        <v>24057</v>
      </c>
      <c r="EJ427" s="66"/>
      <c r="EK427" s="66">
        <f t="shared" si="825"/>
        <v>0</v>
      </c>
      <c r="EL427" s="67">
        <f t="shared" si="789"/>
        <v>22687</v>
      </c>
      <c r="EM427" s="110">
        <f t="shared" si="826"/>
        <v>133684.30844599995</v>
      </c>
    </row>
    <row r="428" spans="1:143" s="35" customFormat="1" ht="11.25" customHeight="1" x14ac:dyDescent="0.25">
      <c r="A428" s="170">
        <v>46074</v>
      </c>
      <c r="B428" s="195"/>
      <c r="C428" s="87">
        <v>8004955169</v>
      </c>
      <c r="D428" s="88" t="s">
        <v>273</v>
      </c>
      <c r="E428" s="89">
        <v>100</v>
      </c>
      <c r="F428" s="137">
        <v>2</v>
      </c>
      <c r="G428" s="90">
        <v>191516769120</v>
      </c>
      <c r="H428" s="66"/>
      <c r="I428" s="41">
        <f t="shared" si="743"/>
        <v>0</v>
      </c>
      <c r="J428" s="48">
        <f>J427+H428-I428-200</f>
        <v>119421</v>
      </c>
      <c r="K428" s="66"/>
      <c r="L428" s="41">
        <f t="shared" si="735"/>
        <v>0</v>
      </c>
      <c r="M428" s="48">
        <f>M427+K428-L428-200</f>
        <v>220028</v>
      </c>
      <c r="N428" s="66"/>
      <c r="O428" s="41">
        <f t="shared" si="744"/>
        <v>0</v>
      </c>
      <c r="P428" s="48">
        <f>P427+N428-O428-200</f>
        <v>118031</v>
      </c>
      <c r="Q428" s="66"/>
      <c r="R428" s="66">
        <f t="shared" si="745"/>
        <v>0</v>
      </c>
      <c r="S428" s="67">
        <f>S427+Q428-R428-200</f>
        <v>80228</v>
      </c>
      <c r="T428" s="66"/>
      <c r="U428" s="66">
        <f t="shared" si="751"/>
        <v>210</v>
      </c>
      <c r="V428" s="67">
        <f t="shared" si="752"/>
        <v>58865.700000000012</v>
      </c>
      <c r="W428" s="136"/>
      <c r="X428" s="69">
        <f t="shared" si="746"/>
        <v>0</v>
      </c>
      <c r="Y428" s="67">
        <f t="shared" si="715"/>
        <v>6929.2999999999993</v>
      </c>
      <c r="Z428" s="66"/>
      <c r="AA428" s="68">
        <f t="shared" si="803"/>
        <v>0</v>
      </c>
      <c r="AB428" s="67">
        <f t="shared" si="753"/>
        <v>2158.5</v>
      </c>
      <c r="AC428" s="66"/>
      <c r="AD428" s="66">
        <f t="shared" si="804"/>
        <v>0</v>
      </c>
      <c r="AE428" s="67">
        <f t="shared" si="754"/>
        <v>1270.1999999999998</v>
      </c>
      <c r="AF428" s="66"/>
      <c r="AG428" s="78">
        <f t="shared" si="805"/>
        <v>0</v>
      </c>
      <c r="AH428" s="79">
        <f t="shared" si="755"/>
        <v>4040.7999999999993</v>
      </c>
      <c r="AI428" s="66"/>
      <c r="AJ428" s="68">
        <f t="shared" si="806"/>
        <v>0</v>
      </c>
      <c r="AK428" s="67">
        <f t="shared" si="756"/>
        <v>8269.5</v>
      </c>
      <c r="AL428" s="66"/>
      <c r="AM428" s="68">
        <f t="shared" si="807"/>
        <v>0</v>
      </c>
      <c r="AN428" s="67">
        <f t="shared" si="757"/>
        <v>14023.599999999999</v>
      </c>
      <c r="AO428" s="66"/>
      <c r="AP428" s="68">
        <f t="shared" si="747"/>
        <v>0</v>
      </c>
      <c r="AQ428" s="67">
        <f t="shared" si="836"/>
        <v>2470.3999999999996</v>
      </c>
      <c r="AR428" s="66"/>
      <c r="AS428" s="68">
        <f t="shared" si="808"/>
        <v>0</v>
      </c>
      <c r="AT428" s="67">
        <f t="shared" si="758"/>
        <v>3075.6000000000004</v>
      </c>
      <c r="AU428" s="66"/>
      <c r="AV428" s="66">
        <f t="shared" si="759"/>
        <v>0</v>
      </c>
      <c r="AW428" s="42">
        <f t="shared" si="760"/>
        <v>3764.4000000000015</v>
      </c>
      <c r="AX428" s="66"/>
      <c r="AY428" s="66">
        <f t="shared" si="761"/>
        <v>0</v>
      </c>
      <c r="AZ428" s="67">
        <f t="shared" si="748"/>
        <v>1815.8</v>
      </c>
      <c r="BA428" s="66"/>
      <c r="BB428" s="68">
        <f t="shared" si="762"/>
        <v>0</v>
      </c>
      <c r="BC428" s="67">
        <f t="shared" si="763"/>
        <v>2774.8</v>
      </c>
      <c r="BD428" s="66"/>
      <c r="BE428" s="68">
        <f t="shared" si="764"/>
        <v>0</v>
      </c>
      <c r="BF428" s="67">
        <f t="shared" si="765"/>
        <v>78.60000000000035</v>
      </c>
      <c r="BG428" s="66"/>
      <c r="BH428" s="68">
        <f t="shared" si="831"/>
        <v>0</v>
      </c>
      <c r="BI428" s="67">
        <f t="shared" si="827"/>
        <v>291.40000000000214</v>
      </c>
      <c r="BJ428" s="66"/>
      <c r="BK428" s="68">
        <f t="shared" si="809"/>
        <v>0</v>
      </c>
      <c r="BL428" s="67">
        <f t="shared" si="766"/>
        <v>5058.2000000000007</v>
      </c>
      <c r="BM428" s="66"/>
      <c r="BN428" s="68">
        <f t="shared" si="767"/>
        <v>0</v>
      </c>
      <c r="BO428" s="67">
        <f t="shared" si="768"/>
        <v>4559.9000000000015</v>
      </c>
      <c r="BP428" s="66"/>
      <c r="BQ428" s="68">
        <f t="shared" si="769"/>
        <v>0</v>
      </c>
      <c r="BR428" s="67">
        <f t="shared" si="810"/>
        <v>6681.0999999999922</v>
      </c>
      <c r="BS428" s="66"/>
      <c r="BT428" s="66">
        <f t="shared" si="797"/>
        <v>0</v>
      </c>
      <c r="BU428" s="67">
        <f t="shared" si="828"/>
        <v>40436</v>
      </c>
      <c r="BV428" s="66"/>
      <c r="BW428" s="66">
        <f t="shared" si="798"/>
        <v>0</v>
      </c>
      <c r="BX428" s="67">
        <f t="shared" si="829"/>
        <v>69892</v>
      </c>
      <c r="BY428" s="66"/>
      <c r="BZ428" s="66">
        <f t="shared" si="799"/>
        <v>0</v>
      </c>
      <c r="CA428" s="67">
        <f t="shared" si="830"/>
        <v>35214</v>
      </c>
      <c r="CB428" s="66"/>
      <c r="CC428" s="66">
        <f t="shared" si="771"/>
        <v>0</v>
      </c>
      <c r="CD428" s="67">
        <f t="shared" si="741"/>
        <v>358.24999999999983</v>
      </c>
      <c r="CE428" s="66"/>
      <c r="CF428" s="66">
        <f t="shared" si="772"/>
        <v>0</v>
      </c>
      <c r="CG428" s="67">
        <f t="shared" si="773"/>
        <v>6982.9</v>
      </c>
      <c r="CH428" s="66"/>
      <c r="CI428" s="66">
        <f t="shared" si="749"/>
        <v>0</v>
      </c>
      <c r="CJ428" s="67">
        <f t="shared" si="794"/>
        <v>8715</v>
      </c>
      <c r="CK428" s="66"/>
      <c r="CL428" s="68">
        <f t="shared" si="775"/>
        <v>0</v>
      </c>
      <c r="CM428" s="79">
        <f t="shared" si="776"/>
        <v>4864</v>
      </c>
      <c r="CN428" s="66"/>
      <c r="CO428" s="68">
        <f t="shared" si="811"/>
        <v>0</v>
      </c>
      <c r="CP428" s="79">
        <f t="shared" si="777"/>
        <v>3955</v>
      </c>
      <c r="CQ428" s="66"/>
      <c r="CR428" s="140">
        <f t="shared" si="812"/>
        <v>0</v>
      </c>
      <c r="CS428" s="79">
        <f t="shared" si="734"/>
        <v>6656</v>
      </c>
      <c r="CT428" s="66"/>
      <c r="CU428" s="68">
        <f t="shared" si="813"/>
        <v>0</v>
      </c>
      <c r="CV428" s="79">
        <f t="shared" si="778"/>
        <v>7769</v>
      </c>
      <c r="CW428" s="66"/>
      <c r="CX428" s="66">
        <f t="shared" si="814"/>
        <v>0</v>
      </c>
      <c r="CY428" s="40">
        <f t="shared" si="837"/>
        <v>6582</v>
      </c>
      <c r="CZ428" s="65"/>
      <c r="DA428" s="66">
        <f t="shared" si="779"/>
        <v>0</v>
      </c>
      <c r="DB428" s="67">
        <f t="shared" si="795"/>
        <v>82964</v>
      </c>
      <c r="DC428" s="66"/>
      <c r="DD428" s="66">
        <f t="shared" si="780"/>
        <v>0</v>
      </c>
      <c r="DE428" s="67">
        <f t="shared" si="796"/>
        <v>79735</v>
      </c>
      <c r="DF428" s="66"/>
      <c r="DG428" s="69">
        <f t="shared" si="815"/>
        <v>0</v>
      </c>
      <c r="DH428" s="67">
        <f t="shared" si="793"/>
        <v>93396</v>
      </c>
      <c r="DI428" s="66"/>
      <c r="DJ428" s="66">
        <f t="shared" si="816"/>
        <v>0</v>
      </c>
      <c r="DK428" s="67">
        <f t="shared" si="781"/>
        <v>993</v>
      </c>
      <c r="DL428" s="210"/>
      <c r="DM428" s="206">
        <f t="shared" si="817"/>
        <v>0</v>
      </c>
      <c r="DN428" s="25">
        <f t="shared" si="750"/>
        <v>0</v>
      </c>
      <c r="DO428" s="5"/>
      <c r="DP428" s="43">
        <f t="shared" si="818"/>
        <v>0</v>
      </c>
      <c r="DQ428" s="27">
        <f t="shared" si="782"/>
        <v>7022.5</v>
      </c>
      <c r="DR428" s="5"/>
      <c r="DS428" s="43">
        <f t="shared" si="819"/>
        <v>0</v>
      </c>
      <c r="DT428" s="27">
        <f t="shared" si="783"/>
        <v>4846</v>
      </c>
      <c r="DU428" s="5"/>
      <c r="DV428" s="43">
        <f t="shared" si="820"/>
        <v>0</v>
      </c>
      <c r="DW428" s="27">
        <f t="shared" si="784"/>
        <v>4835</v>
      </c>
      <c r="DX428" s="5"/>
      <c r="DY428" s="22">
        <f t="shared" si="821"/>
        <v>0</v>
      </c>
      <c r="DZ428" s="25">
        <f t="shared" si="785"/>
        <v>523</v>
      </c>
      <c r="EA428" s="22"/>
      <c r="EB428" s="22">
        <f t="shared" si="822"/>
        <v>0</v>
      </c>
      <c r="EC428" s="28">
        <f t="shared" si="786"/>
        <v>369</v>
      </c>
      <c r="ED428" s="5"/>
      <c r="EE428" s="43">
        <f t="shared" si="823"/>
        <v>0</v>
      </c>
      <c r="EF428" s="27">
        <f t="shared" si="787"/>
        <v>4769</v>
      </c>
      <c r="EG428" s="66"/>
      <c r="EH428" s="66">
        <f t="shared" si="824"/>
        <v>0</v>
      </c>
      <c r="EI428" s="67">
        <f t="shared" si="788"/>
        <v>24057</v>
      </c>
      <c r="EJ428" s="66"/>
      <c r="EK428" s="66">
        <f t="shared" si="825"/>
        <v>0</v>
      </c>
      <c r="EL428" s="67">
        <f t="shared" si="789"/>
        <v>22687</v>
      </c>
      <c r="EM428" s="110">
        <f t="shared" si="826"/>
        <v>133582.39644599997</v>
      </c>
    </row>
    <row r="429" spans="1:143" s="35" customFormat="1" ht="11.25" customHeight="1" x14ac:dyDescent="0.25">
      <c r="A429" s="170">
        <v>46074</v>
      </c>
      <c r="B429" s="195">
        <v>46067</v>
      </c>
      <c r="C429" s="12">
        <v>8004955183</v>
      </c>
      <c r="D429" s="13" t="s">
        <v>264</v>
      </c>
      <c r="E429" s="14">
        <v>100</v>
      </c>
      <c r="F429" s="15">
        <v>1</v>
      </c>
      <c r="G429" s="16">
        <v>191516032187</v>
      </c>
      <c r="H429" s="66"/>
      <c r="I429" s="41">
        <f t="shared" si="743"/>
        <v>200</v>
      </c>
      <c r="J429" s="48">
        <f t="shared" ref="J429:J438" si="838">J428+H429-I429</f>
        <v>119221</v>
      </c>
      <c r="K429" s="66"/>
      <c r="L429" s="41">
        <f t="shared" si="735"/>
        <v>200</v>
      </c>
      <c r="M429" s="48">
        <f t="shared" ref="M429:M438" si="839">M428+K429-L429</f>
        <v>219828</v>
      </c>
      <c r="N429" s="66"/>
      <c r="O429" s="41">
        <f t="shared" si="744"/>
        <v>200</v>
      </c>
      <c r="P429" s="48">
        <f t="shared" ref="P429:P438" si="840">P428+N429-O429</f>
        <v>117831</v>
      </c>
      <c r="Q429" s="66"/>
      <c r="R429" s="66">
        <f t="shared" si="745"/>
        <v>200</v>
      </c>
      <c r="S429" s="67">
        <f t="shared" ref="S429:S438" si="841">S428+Q429-R429</f>
        <v>80028</v>
      </c>
      <c r="T429" s="66"/>
      <c r="U429" s="66">
        <f t="shared" si="751"/>
        <v>0</v>
      </c>
      <c r="V429" s="67">
        <f t="shared" si="752"/>
        <v>58865.700000000012</v>
      </c>
      <c r="W429" s="136"/>
      <c r="X429" s="69">
        <f t="shared" si="746"/>
        <v>0</v>
      </c>
      <c r="Y429" s="67">
        <f t="shared" si="715"/>
        <v>6929.2999999999993</v>
      </c>
      <c r="Z429" s="66"/>
      <c r="AA429" s="68">
        <f t="shared" si="803"/>
        <v>0</v>
      </c>
      <c r="AB429" s="67">
        <f t="shared" si="753"/>
        <v>2158.5</v>
      </c>
      <c r="AC429" s="66"/>
      <c r="AD429" s="66">
        <f t="shared" si="804"/>
        <v>0</v>
      </c>
      <c r="AE429" s="67">
        <f t="shared" si="754"/>
        <v>1270.1999999999998</v>
      </c>
      <c r="AF429" s="66"/>
      <c r="AG429" s="78">
        <f t="shared" si="805"/>
        <v>0</v>
      </c>
      <c r="AH429" s="79">
        <f t="shared" si="755"/>
        <v>4040.7999999999993</v>
      </c>
      <c r="AI429" s="66"/>
      <c r="AJ429" s="68">
        <f t="shared" si="806"/>
        <v>0</v>
      </c>
      <c r="AK429" s="67">
        <f t="shared" si="756"/>
        <v>8269.5</v>
      </c>
      <c r="AL429" s="66"/>
      <c r="AM429" s="68">
        <f t="shared" si="807"/>
        <v>0</v>
      </c>
      <c r="AN429" s="67">
        <f t="shared" si="757"/>
        <v>14023.599999999999</v>
      </c>
      <c r="AO429" s="66"/>
      <c r="AP429" s="68">
        <f t="shared" si="747"/>
        <v>110.00000000000001</v>
      </c>
      <c r="AQ429" s="67">
        <f t="shared" si="836"/>
        <v>2360.3999999999996</v>
      </c>
      <c r="AR429" s="66"/>
      <c r="AS429" s="68">
        <f t="shared" si="808"/>
        <v>0</v>
      </c>
      <c r="AT429" s="67">
        <f t="shared" si="758"/>
        <v>3075.6000000000004</v>
      </c>
      <c r="AU429" s="66"/>
      <c r="AV429" s="66">
        <f t="shared" si="759"/>
        <v>0</v>
      </c>
      <c r="AW429" s="42">
        <f t="shared" si="760"/>
        <v>3764.4000000000015</v>
      </c>
      <c r="AX429" s="66"/>
      <c r="AY429" s="66">
        <f t="shared" si="761"/>
        <v>0</v>
      </c>
      <c r="AZ429" s="67">
        <f t="shared" si="748"/>
        <v>1815.8</v>
      </c>
      <c r="BA429" s="66"/>
      <c r="BB429" s="68">
        <f t="shared" si="762"/>
        <v>0</v>
      </c>
      <c r="BC429" s="67">
        <f t="shared" si="763"/>
        <v>2774.8</v>
      </c>
      <c r="BD429" s="66"/>
      <c r="BE429" s="68">
        <f t="shared" si="764"/>
        <v>0</v>
      </c>
      <c r="BF429" s="67">
        <f t="shared" si="765"/>
        <v>78.60000000000035</v>
      </c>
      <c r="BG429" s="66"/>
      <c r="BH429" s="68">
        <f t="shared" si="831"/>
        <v>0</v>
      </c>
      <c r="BI429" s="67">
        <f t="shared" si="827"/>
        <v>291.40000000000214</v>
      </c>
      <c r="BJ429" s="66"/>
      <c r="BK429" s="68">
        <f t="shared" si="809"/>
        <v>0</v>
      </c>
      <c r="BL429" s="67">
        <f t="shared" si="766"/>
        <v>5058.2000000000007</v>
      </c>
      <c r="BM429" s="66"/>
      <c r="BN429" s="68">
        <f t="shared" si="767"/>
        <v>0</v>
      </c>
      <c r="BO429" s="67">
        <f t="shared" si="768"/>
        <v>4559.9000000000015</v>
      </c>
      <c r="BP429" s="66"/>
      <c r="BQ429" s="68">
        <f t="shared" si="769"/>
        <v>0</v>
      </c>
      <c r="BR429" s="67">
        <f t="shared" si="810"/>
        <v>6681.0999999999922</v>
      </c>
      <c r="BS429" s="66"/>
      <c r="BT429" s="66">
        <f t="shared" si="797"/>
        <v>0</v>
      </c>
      <c r="BU429" s="67">
        <f t="shared" si="828"/>
        <v>40436</v>
      </c>
      <c r="BV429" s="66"/>
      <c r="BW429" s="66">
        <f t="shared" si="798"/>
        <v>0</v>
      </c>
      <c r="BX429" s="67">
        <f t="shared" si="829"/>
        <v>69892</v>
      </c>
      <c r="BY429" s="66"/>
      <c r="BZ429" s="66">
        <f t="shared" si="799"/>
        <v>0</v>
      </c>
      <c r="CA429" s="67">
        <f t="shared" si="830"/>
        <v>35214</v>
      </c>
      <c r="CB429" s="66"/>
      <c r="CC429" s="66">
        <f t="shared" si="771"/>
        <v>0</v>
      </c>
      <c r="CD429" s="67">
        <f t="shared" si="741"/>
        <v>358.24999999999983</v>
      </c>
      <c r="CE429" s="66"/>
      <c r="CF429" s="66">
        <f t="shared" si="772"/>
        <v>0</v>
      </c>
      <c r="CG429" s="67">
        <f t="shared" si="773"/>
        <v>6982.9</v>
      </c>
      <c r="CH429" s="66"/>
      <c r="CI429" s="66">
        <f t="shared" si="749"/>
        <v>0</v>
      </c>
      <c r="CJ429" s="67">
        <f t="shared" si="794"/>
        <v>8715</v>
      </c>
      <c r="CK429" s="66"/>
      <c r="CL429" s="68">
        <f t="shared" si="775"/>
        <v>0</v>
      </c>
      <c r="CM429" s="79">
        <f t="shared" si="776"/>
        <v>4864</v>
      </c>
      <c r="CN429" s="66"/>
      <c r="CO429" s="68">
        <f t="shared" si="811"/>
        <v>0</v>
      </c>
      <c r="CP429" s="79">
        <f t="shared" si="777"/>
        <v>3955</v>
      </c>
      <c r="CQ429" s="66"/>
      <c r="CR429" s="140">
        <f t="shared" si="812"/>
        <v>0</v>
      </c>
      <c r="CS429" s="79">
        <f t="shared" si="734"/>
        <v>6656</v>
      </c>
      <c r="CT429" s="66"/>
      <c r="CU429" s="68">
        <f t="shared" si="813"/>
        <v>0</v>
      </c>
      <c r="CV429" s="79">
        <f t="shared" si="778"/>
        <v>7769</v>
      </c>
      <c r="CW429" s="66"/>
      <c r="CX429" s="66">
        <f t="shared" si="814"/>
        <v>0</v>
      </c>
      <c r="CY429" s="40">
        <f t="shared" si="837"/>
        <v>6582</v>
      </c>
      <c r="CZ429" s="65"/>
      <c r="DA429" s="66">
        <f t="shared" si="779"/>
        <v>0</v>
      </c>
      <c r="DB429" s="67">
        <f t="shared" si="795"/>
        <v>82964</v>
      </c>
      <c r="DC429" s="66"/>
      <c r="DD429" s="66">
        <f t="shared" si="780"/>
        <v>0</v>
      </c>
      <c r="DE429" s="67">
        <f t="shared" si="796"/>
        <v>79735</v>
      </c>
      <c r="DF429" s="66"/>
      <c r="DG429" s="69">
        <f t="shared" si="815"/>
        <v>0</v>
      </c>
      <c r="DH429" s="67">
        <f t="shared" si="793"/>
        <v>93396</v>
      </c>
      <c r="DI429" s="66"/>
      <c r="DJ429" s="66">
        <f t="shared" si="816"/>
        <v>0</v>
      </c>
      <c r="DK429" s="67">
        <f t="shared" si="781"/>
        <v>993</v>
      </c>
      <c r="DL429" s="210"/>
      <c r="DM429" s="206">
        <f t="shared" si="817"/>
        <v>0</v>
      </c>
      <c r="DN429" s="25">
        <f t="shared" si="750"/>
        <v>0</v>
      </c>
      <c r="DO429" s="5"/>
      <c r="DP429" s="43">
        <f t="shared" si="818"/>
        <v>0</v>
      </c>
      <c r="DQ429" s="27">
        <f t="shared" si="782"/>
        <v>7022.5</v>
      </c>
      <c r="DR429" s="5"/>
      <c r="DS429" s="43">
        <f t="shared" si="819"/>
        <v>0</v>
      </c>
      <c r="DT429" s="27">
        <f t="shared" si="783"/>
        <v>4846</v>
      </c>
      <c r="DU429" s="5"/>
      <c r="DV429" s="43">
        <f t="shared" si="820"/>
        <v>0</v>
      </c>
      <c r="DW429" s="27">
        <f t="shared" si="784"/>
        <v>4835</v>
      </c>
      <c r="DX429" s="5"/>
      <c r="DY429" s="22">
        <f t="shared" si="821"/>
        <v>0</v>
      </c>
      <c r="DZ429" s="25">
        <f t="shared" si="785"/>
        <v>523</v>
      </c>
      <c r="EA429" s="22"/>
      <c r="EB429" s="22">
        <f t="shared" si="822"/>
        <v>0</v>
      </c>
      <c r="EC429" s="28">
        <f t="shared" si="786"/>
        <v>369</v>
      </c>
      <c r="ED429" s="5"/>
      <c r="EE429" s="43">
        <f t="shared" si="823"/>
        <v>0</v>
      </c>
      <c r="EF429" s="27">
        <f t="shared" si="787"/>
        <v>4769</v>
      </c>
      <c r="EG429" s="66"/>
      <c r="EH429" s="66">
        <f t="shared" si="824"/>
        <v>0</v>
      </c>
      <c r="EI429" s="67">
        <f t="shared" si="788"/>
        <v>24057</v>
      </c>
      <c r="EJ429" s="66"/>
      <c r="EK429" s="66">
        <f t="shared" si="825"/>
        <v>0</v>
      </c>
      <c r="EL429" s="67">
        <f t="shared" si="789"/>
        <v>22687</v>
      </c>
      <c r="EM429" s="110">
        <f t="shared" si="826"/>
        <v>128565.16044599997</v>
      </c>
    </row>
    <row r="430" spans="1:143" s="35" customFormat="1" ht="11.25" customHeight="1" x14ac:dyDescent="0.25">
      <c r="A430" s="169">
        <v>46074</v>
      </c>
      <c r="B430" s="193">
        <v>46074</v>
      </c>
      <c r="C430" s="12">
        <v>8004955866</v>
      </c>
      <c r="D430" s="13" t="s">
        <v>214</v>
      </c>
      <c r="E430" s="14">
        <v>4200</v>
      </c>
      <c r="F430" s="15">
        <v>2</v>
      </c>
      <c r="G430" s="16">
        <v>191516031272</v>
      </c>
      <c r="H430" s="66"/>
      <c r="I430" s="41">
        <f t="shared" si="743"/>
        <v>8400</v>
      </c>
      <c r="J430" s="48">
        <f t="shared" si="838"/>
        <v>110821</v>
      </c>
      <c r="K430" s="66"/>
      <c r="L430" s="41">
        <f t="shared" si="735"/>
        <v>8400</v>
      </c>
      <c r="M430" s="48">
        <f t="shared" si="839"/>
        <v>211428</v>
      </c>
      <c r="N430" s="66"/>
      <c r="O430" s="41">
        <f t="shared" si="744"/>
        <v>8400</v>
      </c>
      <c r="P430" s="48">
        <f t="shared" si="840"/>
        <v>109431</v>
      </c>
      <c r="Q430" s="66"/>
      <c r="R430" s="66">
        <f t="shared" si="745"/>
        <v>8400</v>
      </c>
      <c r="S430" s="67">
        <f t="shared" si="841"/>
        <v>71628</v>
      </c>
      <c r="T430" s="66"/>
      <c r="U430" s="66">
        <f t="shared" si="751"/>
        <v>8820</v>
      </c>
      <c r="V430" s="67">
        <f t="shared" si="752"/>
        <v>50045.700000000012</v>
      </c>
      <c r="W430" s="136"/>
      <c r="X430" s="69">
        <f t="shared" si="746"/>
        <v>0</v>
      </c>
      <c r="Y430" s="67">
        <f t="shared" si="715"/>
        <v>6929.2999999999993</v>
      </c>
      <c r="Z430" s="66"/>
      <c r="AA430" s="68">
        <f t="shared" si="803"/>
        <v>0</v>
      </c>
      <c r="AB430" s="67">
        <f t="shared" si="753"/>
        <v>2158.5</v>
      </c>
      <c r="AC430" s="66"/>
      <c r="AD430" s="66">
        <f t="shared" si="804"/>
        <v>0</v>
      </c>
      <c r="AE430" s="67">
        <f t="shared" si="754"/>
        <v>1270.1999999999998</v>
      </c>
      <c r="AF430" s="66"/>
      <c r="AG430" s="78">
        <f t="shared" si="805"/>
        <v>0</v>
      </c>
      <c r="AH430" s="79">
        <f t="shared" si="755"/>
        <v>4040.7999999999993</v>
      </c>
      <c r="AI430" s="66"/>
      <c r="AJ430" s="68">
        <f t="shared" si="806"/>
        <v>0</v>
      </c>
      <c r="AK430" s="67">
        <f t="shared" si="756"/>
        <v>8269.5</v>
      </c>
      <c r="AL430" s="66"/>
      <c r="AM430" s="68">
        <f t="shared" si="807"/>
        <v>0</v>
      </c>
      <c r="AN430" s="67">
        <f t="shared" si="757"/>
        <v>14023.599999999999</v>
      </c>
      <c r="AO430" s="66"/>
      <c r="AP430" s="68">
        <f t="shared" si="747"/>
        <v>0</v>
      </c>
      <c r="AQ430" s="67">
        <f t="shared" si="836"/>
        <v>2360.3999999999996</v>
      </c>
      <c r="AR430" s="66"/>
      <c r="AS430" s="68">
        <f t="shared" si="808"/>
        <v>0</v>
      </c>
      <c r="AT430" s="67">
        <f t="shared" si="758"/>
        <v>3075.6000000000004</v>
      </c>
      <c r="AU430" s="66"/>
      <c r="AV430" s="66">
        <f t="shared" si="759"/>
        <v>0</v>
      </c>
      <c r="AW430" s="42">
        <f t="shared" si="760"/>
        <v>3764.4000000000015</v>
      </c>
      <c r="AX430" s="66"/>
      <c r="AY430" s="66">
        <f t="shared" si="761"/>
        <v>0</v>
      </c>
      <c r="AZ430" s="67">
        <f t="shared" si="748"/>
        <v>1815.8</v>
      </c>
      <c r="BA430" s="66"/>
      <c r="BB430" s="68">
        <f t="shared" si="762"/>
        <v>0</v>
      </c>
      <c r="BC430" s="67">
        <f t="shared" si="763"/>
        <v>2774.8</v>
      </c>
      <c r="BD430" s="66"/>
      <c r="BE430" s="68">
        <f t="shared" si="764"/>
        <v>0</v>
      </c>
      <c r="BF430" s="67">
        <f t="shared" si="765"/>
        <v>78.60000000000035</v>
      </c>
      <c r="BG430" s="66"/>
      <c r="BH430" s="68">
        <f t="shared" si="831"/>
        <v>0</v>
      </c>
      <c r="BI430" s="67">
        <f t="shared" si="827"/>
        <v>291.40000000000214</v>
      </c>
      <c r="BJ430" s="66"/>
      <c r="BK430" s="68">
        <f t="shared" si="809"/>
        <v>0</v>
      </c>
      <c r="BL430" s="67">
        <f t="shared" si="766"/>
        <v>5058.2000000000007</v>
      </c>
      <c r="BM430" s="66"/>
      <c r="BN430" s="68">
        <f t="shared" si="767"/>
        <v>0</v>
      </c>
      <c r="BO430" s="67">
        <f t="shared" si="768"/>
        <v>4559.9000000000015</v>
      </c>
      <c r="BP430" s="66"/>
      <c r="BQ430" s="68">
        <f t="shared" si="769"/>
        <v>0</v>
      </c>
      <c r="BR430" s="67">
        <f t="shared" si="810"/>
        <v>6681.0999999999922</v>
      </c>
      <c r="BS430" s="66"/>
      <c r="BT430" s="66">
        <f t="shared" si="797"/>
        <v>0</v>
      </c>
      <c r="BU430" s="67">
        <f t="shared" si="828"/>
        <v>40436</v>
      </c>
      <c r="BV430" s="66"/>
      <c r="BW430" s="66">
        <f t="shared" si="798"/>
        <v>0</v>
      </c>
      <c r="BX430" s="67">
        <f t="shared" si="829"/>
        <v>69892</v>
      </c>
      <c r="BY430" s="66"/>
      <c r="BZ430" s="66">
        <f t="shared" si="799"/>
        <v>0</v>
      </c>
      <c r="CA430" s="67">
        <f t="shared" si="830"/>
        <v>35214</v>
      </c>
      <c r="CB430" s="66"/>
      <c r="CC430" s="66">
        <f t="shared" si="771"/>
        <v>0</v>
      </c>
      <c r="CD430" s="67">
        <f t="shared" si="741"/>
        <v>358.24999999999983</v>
      </c>
      <c r="CE430" s="66"/>
      <c r="CF430" s="66">
        <f t="shared" si="772"/>
        <v>0</v>
      </c>
      <c r="CG430" s="67">
        <f t="shared" si="773"/>
        <v>6982.9</v>
      </c>
      <c r="CH430" s="66"/>
      <c r="CI430" s="66">
        <f t="shared" si="749"/>
        <v>0</v>
      </c>
      <c r="CJ430" s="67">
        <f t="shared" si="794"/>
        <v>8715</v>
      </c>
      <c r="CK430" s="66"/>
      <c r="CL430" s="68">
        <f t="shared" si="775"/>
        <v>0</v>
      </c>
      <c r="CM430" s="79">
        <f t="shared" si="776"/>
        <v>4864</v>
      </c>
      <c r="CN430" s="66"/>
      <c r="CO430" s="68">
        <f t="shared" si="811"/>
        <v>0</v>
      </c>
      <c r="CP430" s="79">
        <f t="shared" si="777"/>
        <v>3955</v>
      </c>
      <c r="CQ430" s="66"/>
      <c r="CR430" s="140">
        <f t="shared" si="812"/>
        <v>0</v>
      </c>
      <c r="CS430" s="79">
        <f t="shared" si="734"/>
        <v>6656</v>
      </c>
      <c r="CT430" s="66"/>
      <c r="CU430" s="68">
        <f t="shared" si="813"/>
        <v>0</v>
      </c>
      <c r="CV430" s="79">
        <f t="shared" si="778"/>
        <v>7769</v>
      </c>
      <c r="CW430" s="66"/>
      <c r="CX430" s="66">
        <f t="shared" si="814"/>
        <v>0</v>
      </c>
      <c r="CY430" s="40">
        <f t="shared" si="837"/>
        <v>6582</v>
      </c>
      <c r="CZ430" s="65"/>
      <c r="DA430" s="66">
        <f t="shared" si="779"/>
        <v>0</v>
      </c>
      <c r="DB430" s="67">
        <f t="shared" si="795"/>
        <v>82964</v>
      </c>
      <c r="DC430" s="66"/>
      <c r="DD430" s="66">
        <f t="shared" si="780"/>
        <v>0</v>
      </c>
      <c r="DE430" s="67">
        <f t="shared" si="796"/>
        <v>79735</v>
      </c>
      <c r="DF430" s="66"/>
      <c r="DG430" s="69">
        <f t="shared" si="815"/>
        <v>0</v>
      </c>
      <c r="DH430" s="67">
        <f t="shared" si="793"/>
        <v>93396</v>
      </c>
      <c r="DI430" s="66"/>
      <c r="DJ430" s="66">
        <f t="shared" si="816"/>
        <v>0</v>
      </c>
      <c r="DK430" s="67">
        <f t="shared" si="781"/>
        <v>993</v>
      </c>
      <c r="DL430" s="210"/>
      <c r="DM430" s="206">
        <f t="shared" si="817"/>
        <v>0</v>
      </c>
      <c r="DN430" s="25">
        <f t="shared" si="750"/>
        <v>0</v>
      </c>
      <c r="DO430" s="5"/>
      <c r="DP430" s="43">
        <f t="shared" si="818"/>
        <v>0</v>
      </c>
      <c r="DQ430" s="27">
        <f t="shared" si="782"/>
        <v>7022.5</v>
      </c>
      <c r="DR430" s="5"/>
      <c r="DS430" s="43">
        <f t="shared" si="819"/>
        <v>0</v>
      </c>
      <c r="DT430" s="27">
        <f t="shared" si="783"/>
        <v>4846</v>
      </c>
      <c r="DU430" s="5"/>
      <c r="DV430" s="43">
        <f t="shared" si="820"/>
        <v>0</v>
      </c>
      <c r="DW430" s="27">
        <f t="shared" si="784"/>
        <v>4835</v>
      </c>
      <c r="DX430" s="5"/>
      <c r="DY430" s="22">
        <f t="shared" si="821"/>
        <v>0</v>
      </c>
      <c r="DZ430" s="25">
        <f t="shared" si="785"/>
        <v>523</v>
      </c>
      <c r="EA430" s="22"/>
      <c r="EB430" s="22">
        <f t="shared" si="822"/>
        <v>0</v>
      </c>
      <c r="EC430" s="28">
        <f t="shared" si="786"/>
        <v>369</v>
      </c>
      <c r="ED430" s="5"/>
      <c r="EE430" s="43">
        <f t="shared" si="823"/>
        <v>0</v>
      </c>
      <c r="EF430" s="27">
        <f t="shared" si="787"/>
        <v>4769</v>
      </c>
      <c r="EG430" s="66"/>
      <c r="EH430" s="66">
        <f t="shared" si="824"/>
        <v>0</v>
      </c>
      <c r="EI430" s="67">
        <f t="shared" si="788"/>
        <v>24057</v>
      </c>
      <c r="EJ430" s="66"/>
      <c r="EK430" s="66">
        <f t="shared" si="825"/>
        <v>0</v>
      </c>
      <c r="EL430" s="67">
        <f t="shared" si="789"/>
        <v>22687</v>
      </c>
      <c r="EM430" s="110">
        <f t="shared" si="826"/>
        <v>128149.05384599997</v>
      </c>
    </row>
    <row r="431" spans="1:143" ht="11.25" customHeight="1" x14ac:dyDescent="0.25">
      <c r="A431" s="170">
        <v>46074</v>
      </c>
      <c r="B431" s="195">
        <v>46067</v>
      </c>
      <c r="C431" s="12">
        <v>8004957156</v>
      </c>
      <c r="D431" s="13" t="s">
        <v>100</v>
      </c>
      <c r="E431" s="14">
        <v>210</v>
      </c>
      <c r="F431" s="15">
        <v>3</v>
      </c>
      <c r="G431" s="16">
        <v>191516031623</v>
      </c>
      <c r="H431" s="66"/>
      <c r="I431" s="41">
        <f t="shared" si="743"/>
        <v>420</v>
      </c>
      <c r="J431" s="48">
        <f t="shared" si="838"/>
        <v>110401</v>
      </c>
      <c r="K431" s="66"/>
      <c r="L431" s="41">
        <f t="shared" si="735"/>
        <v>420</v>
      </c>
      <c r="M431" s="48">
        <f t="shared" si="839"/>
        <v>211008</v>
      </c>
      <c r="N431" s="66"/>
      <c r="O431" s="41">
        <f t="shared" si="744"/>
        <v>420</v>
      </c>
      <c r="P431" s="48">
        <f t="shared" si="840"/>
        <v>109011</v>
      </c>
      <c r="Q431" s="66"/>
      <c r="R431" s="66">
        <f t="shared" si="745"/>
        <v>420</v>
      </c>
      <c r="S431" s="67">
        <f t="shared" si="841"/>
        <v>71208</v>
      </c>
      <c r="T431" s="66"/>
      <c r="U431" s="66">
        <f t="shared" si="751"/>
        <v>0</v>
      </c>
      <c r="V431" s="67">
        <f t="shared" si="752"/>
        <v>50045.700000000012</v>
      </c>
      <c r="X431" s="69">
        <f t="shared" si="746"/>
        <v>0</v>
      </c>
      <c r="Y431" s="67">
        <f t="shared" si="715"/>
        <v>6929.2999999999993</v>
      </c>
      <c r="Z431" s="66"/>
      <c r="AA431" s="68">
        <f t="shared" si="803"/>
        <v>0</v>
      </c>
      <c r="AB431" s="67">
        <f t="shared" si="753"/>
        <v>2158.5</v>
      </c>
      <c r="AC431" s="66"/>
      <c r="AD431" s="66">
        <f t="shared" si="804"/>
        <v>0</v>
      </c>
      <c r="AE431" s="67">
        <f t="shared" si="754"/>
        <v>1270.1999999999998</v>
      </c>
      <c r="AF431" s="66"/>
      <c r="AG431" s="78">
        <f t="shared" si="805"/>
        <v>0</v>
      </c>
      <c r="AH431" s="79">
        <f t="shared" si="755"/>
        <v>4040.7999999999993</v>
      </c>
      <c r="AI431" s="66"/>
      <c r="AJ431" s="68">
        <f t="shared" si="806"/>
        <v>651</v>
      </c>
      <c r="AK431" s="67">
        <f t="shared" si="756"/>
        <v>7618.5</v>
      </c>
      <c r="AL431" s="66"/>
      <c r="AM431" s="68">
        <f t="shared" si="807"/>
        <v>0</v>
      </c>
      <c r="AN431" s="67">
        <f t="shared" si="757"/>
        <v>14023.599999999999</v>
      </c>
      <c r="AO431" s="66"/>
      <c r="AP431" s="68">
        <f t="shared" si="747"/>
        <v>0</v>
      </c>
      <c r="AQ431" s="67">
        <f t="shared" si="836"/>
        <v>2360.3999999999996</v>
      </c>
      <c r="AR431" s="66"/>
      <c r="AS431" s="68">
        <f t="shared" si="808"/>
        <v>0</v>
      </c>
      <c r="AT431" s="67">
        <f t="shared" si="758"/>
        <v>3075.6000000000004</v>
      </c>
      <c r="AU431" s="66"/>
      <c r="AV431" s="66">
        <f t="shared" si="759"/>
        <v>0</v>
      </c>
      <c r="AW431" s="42">
        <f t="shared" si="760"/>
        <v>3764.4000000000015</v>
      </c>
      <c r="AX431" s="66"/>
      <c r="AY431" s="66">
        <f t="shared" si="761"/>
        <v>0</v>
      </c>
      <c r="AZ431" s="67">
        <f t="shared" si="748"/>
        <v>1815.8</v>
      </c>
      <c r="BA431" s="66"/>
      <c r="BB431" s="68">
        <f t="shared" si="762"/>
        <v>0</v>
      </c>
      <c r="BC431" s="67">
        <f t="shared" si="763"/>
        <v>2774.8</v>
      </c>
      <c r="BD431" s="66"/>
      <c r="BE431" s="68">
        <f t="shared" si="764"/>
        <v>0</v>
      </c>
      <c r="BF431" s="67">
        <f t="shared" si="765"/>
        <v>78.60000000000035</v>
      </c>
      <c r="BG431" s="66"/>
      <c r="BH431" s="68">
        <f t="shared" si="831"/>
        <v>0</v>
      </c>
      <c r="BI431" s="67">
        <f t="shared" si="827"/>
        <v>291.40000000000214</v>
      </c>
      <c r="BJ431" s="66"/>
      <c r="BK431" s="68">
        <f t="shared" si="809"/>
        <v>0</v>
      </c>
      <c r="BL431" s="67">
        <f t="shared" si="766"/>
        <v>5058.2000000000007</v>
      </c>
      <c r="BM431" s="66"/>
      <c r="BN431" s="68">
        <f t="shared" si="767"/>
        <v>0</v>
      </c>
      <c r="BO431" s="67">
        <f t="shared" si="768"/>
        <v>4559.9000000000015</v>
      </c>
      <c r="BP431" s="66"/>
      <c r="BQ431" s="68">
        <f t="shared" si="769"/>
        <v>0</v>
      </c>
      <c r="BR431" s="67">
        <f t="shared" si="810"/>
        <v>6681.0999999999922</v>
      </c>
      <c r="BS431" s="66"/>
      <c r="BT431" s="66">
        <f t="shared" si="797"/>
        <v>0</v>
      </c>
      <c r="BU431" s="67">
        <f t="shared" si="828"/>
        <v>40436</v>
      </c>
      <c r="BV431" s="66"/>
      <c r="BW431" s="66">
        <f t="shared" si="798"/>
        <v>0</v>
      </c>
      <c r="BX431" s="67">
        <f t="shared" si="829"/>
        <v>69892</v>
      </c>
      <c r="BY431" s="66"/>
      <c r="BZ431" s="66">
        <f t="shared" si="799"/>
        <v>0</v>
      </c>
      <c r="CA431" s="67">
        <f t="shared" si="830"/>
        <v>35214</v>
      </c>
      <c r="CB431" s="66"/>
      <c r="CC431" s="66">
        <f t="shared" si="771"/>
        <v>0</v>
      </c>
      <c r="CD431" s="67">
        <f t="shared" si="741"/>
        <v>358.24999999999983</v>
      </c>
      <c r="CE431" s="66"/>
      <c r="CF431" s="66">
        <f t="shared" si="772"/>
        <v>0</v>
      </c>
      <c r="CG431" s="67">
        <f t="shared" si="773"/>
        <v>6982.9</v>
      </c>
      <c r="CH431" s="66"/>
      <c r="CI431" s="66">
        <f t="shared" si="749"/>
        <v>0</v>
      </c>
      <c r="CJ431" s="67">
        <f t="shared" si="794"/>
        <v>8715</v>
      </c>
      <c r="CK431" s="66"/>
      <c r="CL431" s="68">
        <f t="shared" si="775"/>
        <v>0</v>
      </c>
      <c r="CM431" s="79">
        <f t="shared" si="776"/>
        <v>4864</v>
      </c>
      <c r="CN431" s="66"/>
      <c r="CO431" s="68">
        <f t="shared" si="811"/>
        <v>0</v>
      </c>
      <c r="CP431" s="79">
        <f t="shared" si="777"/>
        <v>3955</v>
      </c>
      <c r="CQ431" s="66"/>
      <c r="CR431" s="140">
        <f t="shared" si="812"/>
        <v>0</v>
      </c>
      <c r="CS431" s="79">
        <f t="shared" si="734"/>
        <v>6656</v>
      </c>
      <c r="CT431" s="66"/>
      <c r="CU431" s="68">
        <f t="shared" si="813"/>
        <v>0</v>
      </c>
      <c r="CV431" s="79">
        <f t="shared" si="778"/>
        <v>7769</v>
      </c>
      <c r="CW431" s="66"/>
      <c r="CX431" s="66">
        <f t="shared" si="814"/>
        <v>0</v>
      </c>
      <c r="CY431" s="40">
        <f t="shared" si="837"/>
        <v>6582</v>
      </c>
      <c r="CZ431" s="65"/>
      <c r="DA431" s="66">
        <f t="shared" si="779"/>
        <v>0</v>
      </c>
      <c r="DB431" s="67">
        <f t="shared" si="795"/>
        <v>82964</v>
      </c>
      <c r="DC431" s="66"/>
      <c r="DD431" s="66">
        <f t="shared" si="780"/>
        <v>0</v>
      </c>
      <c r="DE431" s="67">
        <f t="shared" si="796"/>
        <v>79735</v>
      </c>
      <c r="DF431" s="66"/>
      <c r="DG431" s="69">
        <f t="shared" si="815"/>
        <v>0</v>
      </c>
      <c r="DH431" s="67">
        <f t="shared" si="793"/>
        <v>93396</v>
      </c>
      <c r="DI431" s="66"/>
      <c r="DJ431" s="66">
        <f t="shared" si="816"/>
        <v>0</v>
      </c>
      <c r="DK431" s="67">
        <f t="shared" si="781"/>
        <v>993</v>
      </c>
      <c r="DM431" s="206">
        <f t="shared" si="817"/>
        <v>0</v>
      </c>
      <c r="DN431" s="25">
        <f t="shared" si="750"/>
        <v>0</v>
      </c>
      <c r="DO431" s="5"/>
      <c r="DP431" s="43">
        <f t="shared" si="818"/>
        <v>0</v>
      </c>
      <c r="DQ431" s="27">
        <f t="shared" si="782"/>
        <v>7022.5</v>
      </c>
      <c r="DR431" s="5"/>
      <c r="DS431" s="43">
        <f t="shared" si="819"/>
        <v>0</v>
      </c>
      <c r="DT431" s="27">
        <f t="shared" si="783"/>
        <v>4846</v>
      </c>
      <c r="DU431" s="5"/>
      <c r="DV431" s="43">
        <f t="shared" si="820"/>
        <v>0</v>
      </c>
      <c r="DW431" s="27">
        <f t="shared" si="784"/>
        <v>4835</v>
      </c>
      <c r="DX431" s="5"/>
      <c r="DY431" s="22">
        <f t="shared" si="821"/>
        <v>0</v>
      </c>
      <c r="DZ431" s="25">
        <f t="shared" si="785"/>
        <v>523</v>
      </c>
      <c r="EA431" s="22"/>
      <c r="EB431" s="22">
        <f t="shared" si="822"/>
        <v>0</v>
      </c>
      <c r="EC431" s="28">
        <f t="shared" si="786"/>
        <v>369</v>
      </c>
      <c r="ED431" s="5"/>
      <c r="EE431" s="43">
        <f t="shared" si="823"/>
        <v>0</v>
      </c>
      <c r="EF431" s="27">
        <f t="shared" si="787"/>
        <v>4769</v>
      </c>
      <c r="EG431" s="66"/>
      <c r="EH431" s="66">
        <f t="shared" si="824"/>
        <v>0</v>
      </c>
      <c r="EI431" s="67">
        <f t="shared" si="788"/>
        <v>24057</v>
      </c>
      <c r="EJ431" s="66"/>
      <c r="EK431" s="66">
        <f t="shared" si="825"/>
        <v>0</v>
      </c>
      <c r="EL431" s="67">
        <f t="shared" si="789"/>
        <v>22687</v>
      </c>
      <c r="EM431" s="110">
        <f t="shared" si="826"/>
        <v>127786.64520599996</v>
      </c>
    </row>
    <row r="432" spans="1:143" s="35" customFormat="1" ht="11.25" customHeight="1" x14ac:dyDescent="0.25">
      <c r="A432" s="170">
        <v>46074</v>
      </c>
      <c r="B432" s="195">
        <v>46067</v>
      </c>
      <c r="C432" s="12">
        <v>8004959252</v>
      </c>
      <c r="D432" s="13" t="s">
        <v>233</v>
      </c>
      <c r="E432" s="14">
        <v>24</v>
      </c>
      <c r="F432" s="15">
        <v>30</v>
      </c>
      <c r="G432" s="16">
        <v>191516031845</v>
      </c>
      <c r="H432" s="66"/>
      <c r="I432" s="41">
        <f t="shared" si="743"/>
        <v>48</v>
      </c>
      <c r="J432" s="48">
        <f t="shared" si="838"/>
        <v>110353</v>
      </c>
      <c r="K432" s="66"/>
      <c r="L432" s="41">
        <f t="shared" si="735"/>
        <v>48</v>
      </c>
      <c r="M432" s="48">
        <f t="shared" si="839"/>
        <v>210960</v>
      </c>
      <c r="N432" s="66"/>
      <c r="O432" s="41">
        <f t="shared" si="744"/>
        <v>48</v>
      </c>
      <c r="P432" s="48">
        <f t="shared" si="840"/>
        <v>108963</v>
      </c>
      <c r="Q432" s="66"/>
      <c r="R432" s="66">
        <f t="shared" si="745"/>
        <v>48</v>
      </c>
      <c r="S432" s="67">
        <f t="shared" si="841"/>
        <v>71160</v>
      </c>
      <c r="T432" s="66"/>
      <c r="U432" s="66">
        <f t="shared" si="751"/>
        <v>0</v>
      </c>
      <c r="V432" s="67">
        <f t="shared" si="752"/>
        <v>50045.700000000012</v>
      </c>
      <c r="W432" s="136"/>
      <c r="X432" s="69">
        <f t="shared" si="746"/>
        <v>0</v>
      </c>
      <c r="Y432" s="67">
        <f t="shared" si="715"/>
        <v>6929.2999999999993</v>
      </c>
      <c r="Z432" s="66"/>
      <c r="AA432" s="68">
        <f t="shared" si="803"/>
        <v>0</v>
      </c>
      <c r="AB432" s="67">
        <f t="shared" si="753"/>
        <v>2158.5</v>
      </c>
      <c r="AC432" s="66"/>
      <c r="AD432" s="66">
        <f t="shared" si="804"/>
        <v>722.40000000000009</v>
      </c>
      <c r="AE432" s="67">
        <f t="shared" si="754"/>
        <v>547.79999999999973</v>
      </c>
      <c r="AF432" s="66"/>
      <c r="AG432" s="78">
        <f t="shared" si="805"/>
        <v>0</v>
      </c>
      <c r="AH432" s="79">
        <f t="shared" si="755"/>
        <v>4040.7999999999993</v>
      </c>
      <c r="AI432" s="66"/>
      <c r="AJ432" s="68">
        <f t="shared" si="806"/>
        <v>0</v>
      </c>
      <c r="AK432" s="67">
        <f t="shared" si="756"/>
        <v>7618.5</v>
      </c>
      <c r="AL432" s="66"/>
      <c r="AM432" s="68">
        <f t="shared" si="807"/>
        <v>0</v>
      </c>
      <c r="AN432" s="67">
        <f t="shared" si="757"/>
        <v>14023.599999999999</v>
      </c>
      <c r="AO432" s="66"/>
      <c r="AP432" s="68">
        <f t="shared" si="747"/>
        <v>0</v>
      </c>
      <c r="AQ432" s="67">
        <f t="shared" si="836"/>
        <v>2360.3999999999996</v>
      </c>
      <c r="AR432" s="66"/>
      <c r="AS432" s="68">
        <f t="shared" si="808"/>
        <v>0</v>
      </c>
      <c r="AT432" s="67">
        <f t="shared" si="758"/>
        <v>3075.6000000000004</v>
      </c>
      <c r="AU432" s="66"/>
      <c r="AV432" s="66">
        <f t="shared" si="759"/>
        <v>0</v>
      </c>
      <c r="AW432" s="42">
        <f t="shared" si="760"/>
        <v>3764.4000000000015</v>
      </c>
      <c r="AX432" s="66"/>
      <c r="AY432" s="66">
        <f t="shared" si="761"/>
        <v>0</v>
      </c>
      <c r="AZ432" s="67">
        <f t="shared" si="748"/>
        <v>1815.8</v>
      </c>
      <c r="BA432" s="66"/>
      <c r="BB432" s="68">
        <f t="shared" si="762"/>
        <v>0</v>
      </c>
      <c r="BC432" s="67">
        <f t="shared" si="763"/>
        <v>2774.8</v>
      </c>
      <c r="BD432" s="66"/>
      <c r="BE432" s="68">
        <f t="shared" si="764"/>
        <v>0</v>
      </c>
      <c r="BF432" s="67">
        <f t="shared" si="765"/>
        <v>78.60000000000035</v>
      </c>
      <c r="BG432" s="66"/>
      <c r="BH432" s="68">
        <f t="shared" si="831"/>
        <v>0</v>
      </c>
      <c r="BI432" s="67">
        <f t="shared" si="827"/>
        <v>291.40000000000214</v>
      </c>
      <c r="BJ432" s="66"/>
      <c r="BK432" s="68">
        <f t="shared" si="809"/>
        <v>0</v>
      </c>
      <c r="BL432" s="67">
        <f t="shared" si="766"/>
        <v>5058.2000000000007</v>
      </c>
      <c r="BM432" s="66"/>
      <c r="BN432" s="68">
        <f t="shared" si="767"/>
        <v>0</v>
      </c>
      <c r="BO432" s="67">
        <f t="shared" si="768"/>
        <v>4559.9000000000015</v>
      </c>
      <c r="BP432" s="66"/>
      <c r="BQ432" s="68">
        <f t="shared" si="769"/>
        <v>0</v>
      </c>
      <c r="BR432" s="67">
        <f t="shared" si="810"/>
        <v>6681.0999999999922</v>
      </c>
      <c r="BS432" s="66"/>
      <c r="BT432" s="66">
        <f t="shared" si="797"/>
        <v>0</v>
      </c>
      <c r="BU432" s="67">
        <f t="shared" si="828"/>
        <v>40436</v>
      </c>
      <c r="BV432" s="66"/>
      <c r="BW432" s="66">
        <f t="shared" si="798"/>
        <v>0</v>
      </c>
      <c r="BX432" s="67">
        <f t="shared" si="829"/>
        <v>69892</v>
      </c>
      <c r="BY432" s="66"/>
      <c r="BZ432" s="66">
        <f t="shared" si="799"/>
        <v>0</v>
      </c>
      <c r="CA432" s="67">
        <f t="shared" si="830"/>
        <v>35214</v>
      </c>
      <c r="CB432" s="66"/>
      <c r="CC432" s="66">
        <f t="shared" si="771"/>
        <v>0</v>
      </c>
      <c r="CD432" s="67">
        <f t="shared" si="741"/>
        <v>358.24999999999983</v>
      </c>
      <c r="CE432" s="66"/>
      <c r="CF432" s="66">
        <f t="shared" si="772"/>
        <v>0</v>
      </c>
      <c r="CG432" s="67">
        <f t="shared" si="773"/>
        <v>6982.9</v>
      </c>
      <c r="CH432" s="66"/>
      <c r="CI432" s="66">
        <f t="shared" si="749"/>
        <v>0</v>
      </c>
      <c r="CJ432" s="67">
        <f t="shared" si="794"/>
        <v>8715</v>
      </c>
      <c r="CK432" s="66"/>
      <c r="CL432" s="68">
        <f t="shared" si="775"/>
        <v>0</v>
      </c>
      <c r="CM432" s="79">
        <f t="shared" si="776"/>
        <v>4864</v>
      </c>
      <c r="CN432" s="66"/>
      <c r="CO432" s="68">
        <f t="shared" si="811"/>
        <v>0</v>
      </c>
      <c r="CP432" s="79">
        <f t="shared" si="777"/>
        <v>3955</v>
      </c>
      <c r="CQ432" s="66"/>
      <c r="CR432" s="140">
        <f t="shared" si="812"/>
        <v>0</v>
      </c>
      <c r="CS432" s="79">
        <f t="shared" si="734"/>
        <v>6656</v>
      </c>
      <c r="CT432" s="66"/>
      <c r="CU432" s="68">
        <f t="shared" si="813"/>
        <v>0</v>
      </c>
      <c r="CV432" s="79">
        <f t="shared" si="778"/>
        <v>7769</v>
      </c>
      <c r="CW432" s="66"/>
      <c r="CX432" s="66">
        <f t="shared" si="814"/>
        <v>0</v>
      </c>
      <c r="CY432" s="40">
        <f t="shared" si="837"/>
        <v>6582</v>
      </c>
      <c r="CZ432" s="65"/>
      <c r="DA432" s="66">
        <f t="shared" si="779"/>
        <v>0</v>
      </c>
      <c r="DB432" s="67">
        <f t="shared" si="795"/>
        <v>82964</v>
      </c>
      <c r="DC432" s="66"/>
      <c r="DD432" s="66">
        <f t="shared" si="780"/>
        <v>0</v>
      </c>
      <c r="DE432" s="67">
        <f t="shared" si="796"/>
        <v>79735</v>
      </c>
      <c r="DF432" s="66"/>
      <c r="DG432" s="69">
        <f t="shared" si="815"/>
        <v>0</v>
      </c>
      <c r="DH432" s="67">
        <f t="shared" si="793"/>
        <v>93396</v>
      </c>
      <c r="DI432" s="66"/>
      <c r="DJ432" s="66">
        <f t="shared" si="816"/>
        <v>0</v>
      </c>
      <c r="DK432" s="67">
        <f t="shared" si="781"/>
        <v>993</v>
      </c>
      <c r="DL432" s="210"/>
      <c r="DM432" s="206">
        <f t="shared" si="817"/>
        <v>0</v>
      </c>
      <c r="DN432" s="25">
        <f t="shared" si="750"/>
        <v>0</v>
      </c>
      <c r="DO432" s="5"/>
      <c r="DP432" s="43">
        <f t="shared" si="818"/>
        <v>0</v>
      </c>
      <c r="DQ432" s="27">
        <f t="shared" si="782"/>
        <v>7022.5</v>
      </c>
      <c r="DR432" s="5"/>
      <c r="DS432" s="43">
        <f t="shared" si="819"/>
        <v>0</v>
      </c>
      <c r="DT432" s="27">
        <f t="shared" si="783"/>
        <v>4846</v>
      </c>
      <c r="DU432" s="5"/>
      <c r="DV432" s="43">
        <f t="shared" si="820"/>
        <v>0</v>
      </c>
      <c r="DW432" s="27">
        <f t="shared" si="784"/>
        <v>4835</v>
      </c>
      <c r="DX432" s="5"/>
      <c r="DY432" s="22">
        <f t="shared" si="821"/>
        <v>0</v>
      </c>
      <c r="DZ432" s="25">
        <f t="shared" si="785"/>
        <v>523</v>
      </c>
      <c r="EA432" s="22"/>
      <c r="EB432" s="22">
        <f t="shared" si="822"/>
        <v>0</v>
      </c>
      <c r="EC432" s="28">
        <f t="shared" si="786"/>
        <v>369</v>
      </c>
      <c r="ED432" s="5"/>
      <c r="EE432" s="43">
        <f t="shared" si="823"/>
        <v>0</v>
      </c>
      <c r="EF432" s="27">
        <f t="shared" si="787"/>
        <v>4769</v>
      </c>
      <c r="EG432" s="66"/>
      <c r="EH432" s="66">
        <f t="shared" si="824"/>
        <v>0</v>
      </c>
      <c r="EI432" s="67">
        <f t="shared" si="788"/>
        <v>24057</v>
      </c>
      <c r="EJ432" s="66"/>
      <c r="EK432" s="66">
        <f t="shared" si="825"/>
        <v>0</v>
      </c>
      <c r="EL432" s="67">
        <f t="shared" si="789"/>
        <v>22687</v>
      </c>
      <c r="EM432" s="110">
        <f t="shared" si="826"/>
        <v>125302.95134599996</v>
      </c>
    </row>
    <row r="433" spans="1:143" s="35" customFormat="1" ht="11.25" customHeight="1" x14ac:dyDescent="0.25">
      <c r="A433" s="169">
        <v>46074</v>
      </c>
      <c r="B433" s="193">
        <v>46088</v>
      </c>
      <c r="C433" s="204">
        <v>8004964799</v>
      </c>
      <c r="D433" s="17" t="s">
        <v>80</v>
      </c>
      <c r="E433" s="18">
        <v>4980</v>
      </c>
      <c r="F433" s="19">
        <v>0.25</v>
      </c>
      <c r="G433" s="20">
        <v>191516164604</v>
      </c>
      <c r="H433" s="66"/>
      <c r="I433" s="41">
        <f t="shared" si="743"/>
        <v>0</v>
      </c>
      <c r="J433" s="48">
        <f t="shared" si="838"/>
        <v>110353</v>
      </c>
      <c r="K433" s="66"/>
      <c r="L433" s="41">
        <f t="shared" si="735"/>
        <v>0</v>
      </c>
      <c r="M433" s="48">
        <f t="shared" si="839"/>
        <v>210960</v>
      </c>
      <c r="N433" s="66"/>
      <c r="O433" s="41">
        <f t="shared" si="744"/>
        <v>0</v>
      </c>
      <c r="P433" s="48">
        <f t="shared" si="840"/>
        <v>108963</v>
      </c>
      <c r="Q433" s="66"/>
      <c r="R433" s="66">
        <f t="shared" si="745"/>
        <v>0</v>
      </c>
      <c r="S433" s="67">
        <f t="shared" si="841"/>
        <v>71160</v>
      </c>
      <c r="T433" s="66"/>
      <c r="U433" s="66">
        <f t="shared" si="751"/>
        <v>0</v>
      </c>
      <c r="V433" s="67">
        <f t="shared" si="752"/>
        <v>50045.700000000012</v>
      </c>
      <c r="W433" s="136"/>
      <c r="X433" s="69">
        <f t="shared" si="746"/>
        <v>0</v>
      </c>
      <c r="Y433" s="67">
        <f t="shared" si="715"/>
        <v>6929.2999999999993</v>
      </c>
      <c r="Z433" s="66"/>
      <c r="AA433" s="68">
        <f t="shared" si="803"/>
        <v>0</v>
      </c>
      <c r="AB433" s="67">
        <f t="shared" si="753"/>
        <v>2158.5</v>
      </c>
      <c r="AC433" s="66"/>
      <c r="AD433" s="66">
        <f t="shared" si="804"/>
        <v>0</v>
      </c>
      <c r="AE433" s="67">
        <f t="shared" si="754"/>
        <v>547.79999999999973</v>
      </c>
      <c r="AF433" s="66"/>
      <c r="AG433" s="78">
        <f t="shared" si="805"/>
        <v>0</v>
      </c>
      <c r="AH433" s="79">
        <f t="shared" si="755"/>
        <v>4040.7999999999993</v>
      </c>
      <c r="AI433" s="66"/>
      <c r="AJ433" s="68">
        <f t="shared" si="806"/>
        <v>0</v>
      </c>
      <c r="AK433" s="67">
        <f t="shared" si="756"/>
        <v>7618.5</v>
      </c>
      <c r="AL433" s="66"/>
      <c r="AM433" s="68">
        <f t="shared" si="807"/>
        <v>0</v>
      </c>
      <c r="AN433" s="67">
        <f t="shared" si="757"/>
        <v>14023.599999999999</v>
      </c>
      <c r="AO433" s="66"/>
      <c r="AP433" s="68">
        <f t="shared" si="747"/>
        <v>0</v>
      </c>
      <c r="AQ433" s="67">
        <f t="shared" si="836"/>
        <v>2360.3999999999996</v>
      </c>
      <c r="AR433" s="66"/>
      <c r="AS433" s="68">
        <f t="shared" si="808"/>
        <v>0</v>
      </c>
      <c r="AT433" s="67">
        <f t="shared" si="758"/>
        <v>3075.6000000000004</v>
      </c>
      <c r="AU433" s="66"/>
      <c r="AV433" s="66">
        <f t="shared" si="759"/>
        <v>0</v>
      </c>
      <c r="AW433" s="42">
        <f t="shared" si="760"/>
        <v>3764.4000000000015</v>
      </c>
      <c r="AX433" s="66"/>
      <c r="AY433" s="66">
        <f t="shared" si="761"/>
        <v>0</v>
      </c>
      <c r="AZ433" s="67">
        <f t="shared" si="748"/>
        <v>1815.8</v>
      </c>
      <c r="BA433" s="66"/>
      <c r="BB433" s="68">
        <f t="shared" si="762"/>
        <v>0</v>
      </c>
      <c r="BC433" s="67">
        <f t="shared" si="763"/>
        <v>2774.8</v>
      </c>
      <c r="BD433" s="66"/>
      <c r="BE433" s="68">
        <f t="shared" si="764"/>
        <v>0</v>
      </c>
      <c r="BF433" s="67">
        <f t="shared" si="765"/>
        <v>78.60000000000035</v>
      </c>
      <c r="BG433" s="66"/>
      <c r="BH433" s="68">
        <f t="shared" si="831"/>
        <v>0</v>
      </c>
      <c r="BI433" s="67">
        <f t="shared" si="827"/>
        <v>291.40000000000214</v>
      </c>
      <c r="BJ433" s="66"/>
      <c r="BK433" s="68">
        <f t="shared" si="809"/>
        <v>0</v>
      </c>
      <c r="BL433" s="67">
        <f t="shared" si="766"/>
        <v>5058.2000000000007</v>
      </c>
      <c r="BM433" s="66"/>
      <c r="BN433" s="68">
        <f t="shared" si="767"/>
        <v>0</v>
      </c>
      <c r="BO433" s="67">
        <f t="shared" si="768"/>
        <v>4559.9000000000015</v>
      </c>
      <c r="BP433" s="66"/>
      <c r="BQ433" s="68">
        <f t="shared" si="769"/>
        <v>1842.6</v>
      </c>
      <c r="BR433" s="67">
        <f t="shared" si="810"/>
        <v>4838.4999999999927</v>
      </c>
      <c r="BS433" s="66"/>
      <c r="BT433" s="66">
        <f t="shared" si="797"/>
        <v>9960</v>
      </c>
      <c r="BU433" s="67">
        <f t="shared" si="828"/>
        <v>30476</v>
      </c>
      <c r="BV433" s="66"/>
      <c r="BW433" s="66">
        <f t="shared" si="798"/>
        <v>9960</v>
      </c>
      <c r="BX433" s="67">
        <f t="shared" si="829"/>
        <v>59932</v>
      </c>
      <c r="BY433" s="66"/>
      <c r="BZ433" s="66">
        <f t="shared" si="799"/>
        <v>9960</v>
      </c>
      <c r="CA433" s="67">
        <f t="shared" si="830"/>
        <v>25254</v>
      </c>
      <c r="CB433" s="66"/>
      <c r="CC433" s="66">
        <f t="shared" si="771"/>
        <v>0</v>
      </c>
      <c r="CD433" s="67">
        <f t="shared" si="741"/>
        <v>358.24999999999983</v>
      </c>
      <c r="CE433" s="66"/>
      <c r="CF433" s="66">
        <f t="shared" si="772"/>
        <v>0</v>
      </c>
      <c r="CG433" s="67">
        <f t="shared" si="773"/>
        <v>6982.9</v>
      </c>
      <c r="CH433" s="66"/>
      <c r="CI433" s="66">
        <f t="shared" si="749"/>
        <v>0</v>
      </c>
      <c r="CJ433" s="67">
        <f t="shared" si="794"/>
        <v>8715</v>
      </c>
      <c r="CK433" s="66"/>
      <c r="CL433" s="68">
        <f t="shared" si="775"/>
        <v>0</v>
      </c>
      <c r="CM433" s="79">
        <f t="shared" si="776"/>
        <v>4864</v>
      </c>
      <c r="CN433" s="66"/>
      <c r="CO433" s="68">
        <f t="shared" si="811"/>
        <v>0</v>
      </c>
      <c r="CP433" s="79">
        <f t="shared" si="777"/>
        <v>3955</v>
      </c>
      <c r="CQ433" s="66"/>
      <c r="CR433" s="68">
        <f t="shared" si="812"/>
        <v>0</v>
      </c>
      <c r="CS433" s="79">
        <f t="shared" si="734"/>
        <v>6656</v>
      </c>
      <c r="CT433" s="66"/>
      <c r="CU433" s="68">
        <f t="shared" si="813"/>
        <v>0</v>
      </c>
      <c r="CV433" s="79">
        <f t="shared" si="778"/>
        <v>7769</v>
      </c>
      <c r="CW433" s="66"/>
      <c r="CX433" s="66">
        <f t="shared" si="814"/>
        <v>0</v>
      </c>
      <c r="CY433" s="40">
        <f t="shared" si="837"/>
        <v>6582</v>
      </c>
      <c r="CZ433" s="65"/>
      <c r="DA433" s="66">
        <f t="shared" si="779"/>
        <v>0</v>
      </c>
      <c r="DB433" s="67">
        <f t="shared" si="795"/>
        <v>82964</v>
      </c>
      <c r="DC433" s="66"/>
      <c r="DD433" s="66">
        <f t="shared" si="780"/>
        <v>0</v>
      </c>
      <c r="DE433" s="67">
        <f t="shared" si="796"/>
        <v>79735</v>
      </c>
      <c r="DF433" s="66"/>
      <c r="DG433" s="69">
        <f t="shared" si="815"/>
        <v>0</v>
      </c>
      <c r="DH433" s="67">
        <f>+DH432+DF433-DG433-21119</f>
        <v>72277</v>
      </c>
      <c r="DI433" s="66"/>
      <c r="DJ433" s="66">
        <f t="shared" si="816"/>
        <v>0</v>
      </c>
      <c r="DK433" s="67">
        <f t="shared" si="781"/>
        <v>993</v>
      </c>
      <c r="DL433" s="210"/>
      <c r="DM433" s="206">
        <f t="shared" si="817"/>
        <v>0</v>
      </c>
      <c r="DN433" s="25">
        <f t="shared" si="750"/>
        <v>0</v>
      </c>
      <c r="DO433" s="5"/>
      <c r="DP433" s="43">
        <f t="shared" si="818"/>
        <v>0</v>
      </c>
      <c r="DQ433" s="27">
        <f t="shared" si="782"/>
        <v>7022.5</v>
      </c>
      <c r="DR433" s="5"/>
      <c r="DS433" s="43">
        <f t="shared" si="819"/>
        <v>0</v>
      </c>
      <c r="DT433" s="27">
        <f t="shared" si="783"/>
        <v>4846</v>
      </c>
      <c r="DU433" s="5"/>
      <c r="DV433" s="43">
        <f t="shared" si="820"/>
        <v>0</v>
      </c>
      <c r="DW433" s="27">
        <f t="shared" si="784"/>
        <v>4835</v>
      </c>
      <c r="DX433" s="5"/>
      <c r="DY433" s="22">
        <f t="shared" si="821"/>
        <v>0</v>
      </c>
      <c r="DZ433" s="25">
        <f t="shared" si="785"/>
        <v>523</v>
      </c>
      <c r="EA433" s="22"/>
      <c r="EB433" s="22">
        <f t="shared" si="822"/>
        <v>0</v>
      </c>
      <c r="EC433" s="28">
        <f t="shared" si="786"/>
        <v>369</v>
      </c>
      <c r="ED433" s="5"/>
      <c r="EE433" s="43">
        <f t="shared" si="823"/>
        <v>0</v>
      </c>
      <c r="EF433" s="27">
        <f t="shared" si="787"/>
        <v>4769</v>
      </c>
      <c r="EG433" s="66"/>
      <c r="EH433" s="66">
        <f t="shared" si="824"/>
        <v>0</v>
      </c>
      <c r="EI433" s="67">
        <f t="shared" si="788"/>
        <v>24057</v>
      </c>
      <c r="EJ433" s="66"/>
      <c r="EK433" s="66">
        <f t="shared" si="825"/>
        <v>0</v>
      </c>
      <c r="EL433" s="67">
        <f t="shared" si="789"/>
        <v>22687</v>
      </c>
      <c r="EM433" s="110">
        <f t="shared" si="826"/>
        <v>124351.61848599996</v>
      </c>
    </row>
    <row r="434" spans="1:143" s="35" customFormat="1" ht="11.25" customHeight="1" x14ac:dyDescent="0.25">
      <c r="A434" s="219">
        <v>46076</v>
      </c>
      <c r="B434" s="242"/>
      <c r="C434" s="243" t="s">
        <v>165</v>
      </c>
      <c r="D434" s="244"/>
      <c r="E434" s="245"/>
      <c r="F434" s="246"/>
      <c r="G434" s="224"/>
      <c r="H434" s="225">
        <v>-286</v>
      </c>
      <c r="I434" s="226">
        <f t="shared" si="743"/>
        <v>0</v>
      </c>
      <c r="J434" s="227">
        <f t="shared" si="838"/>
        <v>110067</v>
      </c>
      <c r="K434" s="225">
        <v>-1534</v>
      </c>
      <c r="L434" s="226">
        <f t="shared" si="735"/>
        <v>0</v>
      </c>
      <c r="M434" s="227">
        <f t="shared" si="839"/>
        <v>209426</v>
      </c>
      <c r="N434" s="225">
        <v>-286</v>
      </c>
      <c r="O434" s="226">
        <f t="shared" si="744"/>
        <v>0</v>
      </c>
      <c r="P434" s="227">
        <f t="shared" si="840"/>
        <v>108677</v>
      </c>
      <c r="Q434" s="225"/>
      <c r="R434" s="225">
        <f t="shared" si="745"/>
        <v>0</v>
      </c>
      <c r="S434" s="225">
        <f t="shared" si="841"/>
        <v>71160</v>
      </c>
      <c r="T434" s="225">
        <v>-688</v>
      </c>
      <c r="U434" s="225">
        <f t="shared" si="751"/>
        <v>0</v>
      </c>
      <c r="V434" s="225">
        <f t="shared" si="752"/>
        <v>49357.700000000012</v>
      </c>
      <c r="W434" s="228">
        <v>-236</v>
      </c>
      <c r="X434" s="229">
        <f t="shared" si="746"/>
        <v>0</v>
      </c>
      <c r="Y434" s="225">
        <f t="shared" ref="Y434:Y497" si="842">Y433+W434-X434</f>
        <v>6693.2999999999993</v>
      </c>
      <c r="Z434" s="225">
        <v>-120</v>
      </c>
      <c r="AA434" s="228">
        <f t="shared" si="803"/>
        <v>0</v>
      </c>
      <c r="AB434" s="225">
        <f t="shared" si="753"/>
        <v>2038.5</v>
      </c>
      <c r="AC434" s="251">
        <v>-99</v>
      </c>
      <c r="AD434" s="225">
        <f t="shared" si="804"/>
        <v>0</v>
      </c>
      <c r="AE434" s="225">
        <f t="shared" si="754"/>
        <v>448.79999999999973</v>
      </c>
      <c r="AF434" s="225">
        <v>-239</v>
      </c>
      <c r="AG434" s="224">
        <f t="shared" si="805"/>
        <v>0</v>
      </c>
      <c r="AH434" s="230">
        <f t="shared" si="755"/>
        <v>3801.7999999999993</v>
      </c>
      <c r="AI434" s="225">
        <v>-33</v>
      </c>
      <c r="AJ434" s="228">
        <f t="shared" si="806"/>
        <v>0</v>
      </c>
      <c r="AK434" s="225">
        <f t="shared" si="756"/>
        <v>7585.5</v>
      </c>
      <c r="AL434" s="225">
        <v>-11</v>
      </c>
      <c r="AM434" s="228">
        <f t="shared" si="807"/>
        <v>0</v>
      </c>
      <c r="AN434" s="225">
        <f t="shared" si="757"/>
        <v>14012.599999999999</v>
      </c>
      <c r="AO434" s="225">
        <v>-1</v>
      </c>
      <c r="AP434" s="228">
        <f t="shared" si="747"/>
        <v>0</v>
      </c>
      <c r="AQ434" s="225">
        <f t="shared" si="836"/>
        <v>2359.3999999999996</v>
      </c>
      <c r="AR434" s="225">
        <v>-33</v>
      </c>
      <c r="AS434" s="228">
        <f t="shared" si="808"/>
        <v>0</v>
      </c>
      <c r="AT434" s="225">
        <f t="shared" si="758"/>
        <v>3042.6000000000004</v>
      </c>
      <c r="AU434" s="225"/>
      <c r="AV434" s="225">
        <f t="shared" si="759"/>
        <v>0</v>
      </c>
      <c r="AW434" s="231">
        <f t="shared" si="760"/>
        <v>3764.4000000000015</v>
      </c>
      <c r="AX434" s="225"/>
      <c r="AY434" s="225">
        <f t="shared" si="761"/>
        <v>0</v>
      </c>
      <c r="AZ434" s="225">
        <f t="shared" si="748"/>
        <v>1815.8</v>
      </c>
      <c r="BA434" s="225"/>
      <c r="BB434" s="228">
        <f t="shared" si="762"/>
        <v>0</v>
      </c>
      <c r="BC434" s="225">
        <f t="shared" si="763"/>
        <v>2774.8</v>
      </c>
      <c r="BD434" s="225"/>
      <c r="BE434" s="228">
        <f t="shared" si="764"/>
        <v>0</v>
      </c>
      <c r="BF434" s="225">
        <f t="shared" si="765"/>
        <v>78.60000000000035</v>
      </c>
      <c r="BG434" s="225"/>
      <c r="BH434" s="228">
        <f t="shared" si="831"/>
        <v>0</v>
      </c>
      <c r="BI434" s="225">
        <v>0</v>
      </c>
      <c r="BJ434" s="225"/>
      <c r="BK434" s="228">
        <f t="shared" si="809"/>
        <v>0</v>
      </c>
      <c r="BL434" s="225">
        <f t="shared" si="766"/>
        <v>5058.2000000000007</v>
      </c>
      <c r="BM434" s="225">
        <v>-14</v>
      </c>
      <c r="BN434" s="228">
        <f t="shared" si="767"/>
        <v>0</v>
      </c>
      <c r="BO434" s="225">
        <f t="shared" si="768"/>
        <v>4545.9000000000015</v>
      </c>
      <c r="BP434" s="225">
        <v>-10</v>
      </c>
      <c r="BQ434" s="228">
        <f t="shared" si="769"/>
        <v>0</v>
      </c>
      <c r="BR434" s="225">
        <f t="shared" si="810"/>
        <v>4828.4999999999927</v>
      </c>
      <c r="BS434" s="225">
        <v>-90</v>
      </c>
      <c r="BT434" s="225">
        <f t="shared" si="797"/>
        <v>0</v>
      </c>
      <c r="BU434" s="225">
        <f t="shared" si="828"/>
        <v>30386</v>
      </c>
      <c r="BV434" s="225">
        <v>-90</v>
      </c>
      <c r="BW434" s="225">
        <f t="shared" si="798"/>
        <v>0</v>
      </c>
      <c r="BX434" s="225">
        <f t="shared" si="829"/>
        <v>59842</v>
      </c>
      <c r="BY434" s="225">
        <v>-90</v>
      </c>
      <c r="BZ434" s="225">
        <f t="shared" si="799"/>
        <v>0</v>
      </c>
      <c r="CA434" s="225">
        <f t="shared" si="830"/>
        <v>25164</v>
      </c>
      <c r="CB434" s="225"/>
      <c r="CC434" s="225">
        <f t="shared" si="771"/>
        <v>0</v>
      </c>
      <c r="CD434" s="225">
        <f t="shared" si="741"/>
        <v>358.24999999999983</v>
      </c>
      <c r="CE434" s="225"/>
      <c r="CF434" s="225">
        <f t="shared" si="772"/>
        <v>0</v>
      </c>
      <c r="CG434" s="225">
        <f t="shared" si="773"/>
        <v>6982.9</v>
      </c>
      <c r="CH434" s="225"/>
      <c r="CI434" s="225">
        <f t="shared" si="749"/>
        <v>0</v>
      </c>
      <c r="CJ434" s="225">
        <f t="shared" si="794"/>
        <v>8715</v>
      </c>
      <c r="CK434" s="225"/>
      <c r="CL434" s="228">
        <f t="shared" si="775"/>
        <v>0</v>
      </c>
      <c r="CM434" s="230">
        <f t="shared" si="776"/>
        <v>4864</v>
      </c>
      <c r="CN434" s="225"/>
      <c r="CO434" s="228">
        <f t="shared" si="811"/>
        <v>0</v>
      </c>
      <c r="CP434" s="230">
        <f t="shared" si="777"/>
        <v>3955</v>
      </c>
      <c r="CQ434" s="225"/>
      <c r="CR434" s="228">
        <f t="shared" si="812"/>
        <v>0</v>
      </c>
      <c r="CS434" s="230">
        <f t="shared" si="734"/>
        <v>6656</v>
      </c>
      <c r="CT434" s="225"/>
      <c r="CU434" s="228">
        <f t="shared" si="813"/>
        <v>0</v>
      </c>
      <c r="CV434" s="230">
        <f t="shared" si="778"/>
        <v>7769</v>
      </c>
      <c r="CW434" s="225"/>
      <c r="CX434" s="225">
        <f t="shared" si="814"/>
        <v>0</v>
      </c>
      <c r="CY434" s="224">
        <f t="shared" si="837"/>
        <v>6582</v>
      </c>
      <c r="CZ434" s="230"/>
      <c r="DA434" s="225">
        <f t="shared" si="779"/>
        <v>0</v>
      </c>
      <c r="DB434" s="225">
        <f t="shared" si="795"/>
        <v>82964</v>
      </c>
      <c r="DC434" s="225"/>
      <c r="DD434" s="225">
        <f t="shared" si="780"/>
        <v>0</v>
      </c>
      <c r="DE434" s="225">
        <f t="shared" si="796"/>
        <v>79735</v>
      </c>
      <c r="DF434" s="225"/>
      <c r="DG434" s="229">
        <f t="shared" si="815"/>
        <v>0</v>
      </c>
      <c r="DH434" s="225">
        <f t="shared" ref="DH434:DH470" si="843">+DH433+DF434-DG434</f>
        <v>72277</v>
      </c>
      <c r="DI434" s="225"/>
      <c r="DJ434" s="225">
        <f t="shared" si="816"/>
        <v>0</v>
      </c>
      <c r="DK434" s="225">
        <f t="shared" si="781"/>
        <v>993</v>
      </c>
      <c r="DL434" s="232"/>
      <c r="DM434" s="233">
        <f t="shared" si="817"/>
        <v>0</v>
      </c>
      <c r="DN434" s="234">
        <f t="shared" si="750"/>
        <v>0</v>
      </c>
      <c r="DO434" s="235"/>
      <c r="DP434" s="236">
        <f t="shared" si="818"/>
        <v>0</v>
      </c>
      <c r="DQ434" s="237">
        <f t="shared" si="782"/>
        <v>7022.5</v>
      </c>
      <c r="DR434" s="235"/>
      <c r="DS434" s="236">
        <f t="shared" si="819"/>
        <v>0</v>
      </c>
      <c r="DT434" s="237">
        <f t="shared" si="783"/>
        <v>4846</v>
      </c>
      <c r="DU434" s="235"/>
      <c r="DV434" s="236">
        <f t="shared" si="820"/>
        <v>0</v>
      </c>
      <c r="DW434" s="237">
        <f t="shared" si="784"/>
        <v>4835</v>
      </c>
      <c r="DX434" s="235"/>
      <c r="DY434" s="238">
        <f t="shared" si="821"/>
        <v>0</v>
      </c>
      <c r="DZ434" s="234">
        <f t="shared" si="785"/>
        <v>523</v>
      </c>
      <c r="EA434" s="238"/>
      <c r="EB434" s="238">
        <f t="shared" si="822"/>
        <v>0</v>
      </c>
      <c r="EC434" s="239">
        <f t="shared" si="786"/>
        <v>369</v>
      </c>
      <c r="ED434" s="235"/>
      <c r="EE434" s="236">
        <f t="shared" si="823"/>
        <v>0</v>
      </c>
      <c r="EF434" s="237">
        <f t="shared" si="787"/>
        <v>4769</v>
      </c>
      <c r="EG434" s="225"/>
      <c r="EH434" s="225">
        <f t="shared" si="824"/>
        <v>0</v>
      </c>
      <c r="EI434" s="225">
        <f t="shared" si="788"/>
        <v>24057</v>
      </c>
      <c r="EJ434" s="225"/>
      <c r="EK434" s="225">
        <f t="shared" si="825"/>
        <v>0</v>
      </c>
      <c r="EL434" s="225">
        <f t="shared" si="789"/>
        <v>22687</v>
      </c>
      <c r="EM434" s="240">
        <f t="shared" si="826"/>
        <v>127944.05348599996</v>
      </c>
    </row>
    <row r="435" spans="1:143" s="35" customFormat="1" ht="11.25" customHeight="1" x14ac:dyDescent="0.25">
      <c r="A435" s="130">
        <v>46080</v>
      </c>
      <c r="B435" s="185">
        <v>46070</v>
      </c>
      <c r="C435" s="215">
        <v>4907</v>
      </c>
      <c r="D435" s="113"/>
      <c r="E435" s="114"/>
      <c r="F435" s="201"/>
      <c r="G435" s="116"/>
      <c r="H435" s="117"/>
      <c r="I435" s="118">
        <f t="shared" si="743"/>
        <v>0</v>
      </c>
      <c r="J435" s="119">
        <f t="shared" si="838"/>
        <v>110067</v>
      </c>
      <c r="K435" s="117"/>
      <c r="L435" s="118">
        <f t="shared" si="735"/>
        <v>0</v>
      </c>
      <c r="M435" s="119">
        <f t="shared" si="839"/>
        <v>209426</v>
      </c>
      <c r="N435" s="117"/>
      <c r="O435" s="118">
        <f t="shared" si="744"/>
        <v>0</v>
      </c>
      <c r="P435" s="119">
        <f t="shared" si="840"/>
        <v>108677</v>
      </c>
      <c r="Q435" s="117"/>
      <c r="R435" s="117">
        <f t="shared" si="745"/>
        <v>0</v>
      </c>
      <c r="S435" s="117">
        <f t="shared" si="841"/>
        <v>71160</v>
      </c>
      <c r="T435" s="117"/>
      <c r="U435" s="117">
        <f t="shared" si="751"/>
        <v>0</v>
      </c>
      <c r="V435" s="117">
        <f t="shared" si="752"/>
        <v>49357.700000000012</v>
      </c>
      <c r="W435" s="121"/>
      <c r="X435" s="120">
        <f t="shared" si="746"/>
        <v>0</v>
      </c>
      <c r="Y435" s="117">
        <f t="shared" si="842"/>
        <v>6693.2999999999993</v>
      </c>
      <c r="Z435" s="117"/>
      <c r="AA435" s="121">
        <f t="shared" si="803"/>
        <v>0</v>
      </c>
      <c r="AB435" s="117">
        <f t="shared" si="753"/>
        <v>2038.5</v>
      </c>
      <c r="AC435" s="117"/>
      <c r="AD435" s="117">
        <f t="shared" si="804"/>
        <v>0</v>
      </c>
      <c r="AE435" s="117">
        <f t="shared" si="754"/>
        <v>448.79999999999973</v>
      </c>
      <c r="AF435" s="117"/>
      <c r="AG435" s="116">
        <f t="shared" si="805"/>
        <v>0</v>
      </c>
      <c r="AH435" s="123">
        <f t="shared" si="755"/>
        <v>3801.7999999999993</v>
      </c>
      <c r="AI435" s="117"/>
      <c r="AJ435" s="121">
        <f t="shared" si="806"/>
        <v>0</v>
      </c>
      <c r="AK435" s="117">
        <f t="shared" si="756"/>
        <v>7585.5</v>
      </c>
      <c r="AL435" s="117"/>
      <c r="AM435" s="121">
        <f t="shared" si="807"/>
        <v>0</v>
      </c>
      <c r="AN435" s="117">
        <f t="shared" si="757"/>
        <v>14012.599999999999</v>
      </c>
      <c r="AO435" s="117"/>
      <c r="AP435" s="121">
        <f t="shared" si="747"/>
        <v>0</v>
      </c>
      <c r="AQ435" s="117">
        <f t="shared" si="836"/>
        <v>2359.3999999999996</v>
      </c>
      <c r="AR435" s="117"/>
      <c r="AS435" s="121">
        <f t="shared" si="808"/>
        <v>0</v>
      </c>
      <c r="AT435" s="117">
        <f t="shared" si="758"/>
        <v>3042.6000000000004</v>
      </c>
      <c r="AU435" s="117"/>
      <c r="AV435" s="117">
        <f t="shared" si="759"/>
        <v>0</v>
      </c>
      <c r="AW435" s="122">
        <f t="shared" si="760"/>
        <v>3764.4000000000015</v>
      </c>
      <c r="AX435" s="117"/>
      <c r="AY435" s="117">
        <f t="shared" si="761"/>
        <v>0</v>
      </c>
      <c r="AZ435" s="117">
        <f t="shared" si="748"/>
        <v>1815.8</v>
      </c>
      <c r="BA435" s="117"/>
      <c r="BB435" s="121">
        <f t="shared" si="762"/>
        <v>0</v>
      </c>
      <c r="BC435" s="117">
        <f t="shared" si="763"/>
        <v>2774.8</v>
      </c>
      <c r="BD435" s="117"/>
      <c r="BE435" s="121">
        <f t="shared" si="764"/>
        <v>0</v>
      </c>
      <c r="BF435" s="117">
        <f t="shared" si="765"/>
        <v>78.60000000000035</v>
      </c>
      <c r="BG435" s="117"/>
      <c r="BH435" s="121">
        <f t="shared" si="831"/>
        <v>0</v>
      </c>
      <c r="BI435" s="117">
        <f t="shared" ref="BI435:BI466" si="844">+BI434+BG435-BH435</f>
        <v>0</v>
      </c>
      <c r="BJ435" s="117"/>
      <c r="BK435" s="121">
        <f t="shared" si="809"/>
        <v>0</v>
      </c>
      <c r="BL435" s="117">
        <f t="shared" si="766"/>
        <v>5058.2000000000007</v>
      </c>
      <c r="BM435" s="117"/>
      <c r="BN435" s="121">
        <f t="shared" si="767"/>
        <v>0</v>
      </c>
      <c r="BO435" s="117">
        <f t="shared" si="768"/>
        <v>4545.9000000000015</v>
      </c>
      <c r="BP435" s="117">
        <v>10850</v>
      </c>
      <c r="BQ435" s="121">
        <f t="shared" si="769"/>
        <v>0</v>
      </c>
      <c r="BR435" s="117">
        <f t="shared" si="810"/>
        <v>15678.499999999993</v>
      </c>
      <c r="BS435" s="117"/>
      <c r="BT435" s="117">
        <f t="shared" si="797"/>
        <v>0</v>
      </c>
      <c r="BU435" s="117">
        <f t="shared" si="828"/>
        <v>30386</v>
      </c>
      <c r="BV435" s="117"/>
      <c r="BW435" s="117">
        <f t="shared" si="798"/>
        <v>0</v>
      </c>
      <c r="BX435" s="117">
        <f t="shared" si="829"/>
        <v>59842</v>
      </c>
      <c r="BY435" s="117"/>
      <c r="BZ435" s="117">
        <f t="shared" si="799"/>
        <v>0</v>
      </c>
      <c r="CA435" s="117">
        <f t="shared" si="830"/>
        <v>25164</v>
      </c>
      <c r="CB435" s="117"/>
      <c r="CC435" s="117">
        <f t="shared" si="771"/>
        <v>0</v>
      </c>
      <c r="CD435" s="117">
        <f t="shared" si="741"/>
        <v>358.24999999999983</v>
      </c>
      <c r="CE435" s="117"/>
      <c r="CF435" s="117">
        <f t="shared" si="772"/>
        <v>0</v>
      </c>
      <c r="CG435" s="117">
        <f t="shared" si="773"/>
        <v>6982.9</v>
      </c>
      <c r="CH435" s="117"/>
      <c r="CI435" s="117">
        <f t="shared" si="749"/>
        <v>0</v>
      </c>
      <c r="CJ435" s="117">
        <f t="shared" si="794"/>
        <v>8715</v>
      </c>
      <c r="CK435" s="117"/>
      <c r="CL435" s="121">
        <f t="shared" si="775"/>
        <v>0</v>
      </c>
      <c r="CM435" s="123">
        <f t="shared" si="776"/>
        <v>4864</v>
      </c>
      <c r="CN435" s="117"/>
      <c r="CO435" s="121">
        <f t="shared" si="811"/>
        <v>0</v>
      </c>
      <c r="CP435" s="123">
        <f t="shared" si="777"/>
        <v>3955</v>
      </c>
      <c r="CQ435" s="117"/>
      <c r="CR435" s="121">
        <f t="shared" si="812"/>
        <v>0</v>
      </c>
      <c r="CS435" s="123">
        <f t="shared" si="734"/>
        <v>6656</v>
      </c>
      <c r="CT435" s="117"/>
      <c r="CU435" s="121">
        <f t="shared" si="813"/>
        <v>0</v>
      </c>
      <c r="CV435" s="123">
        <f t="shared" si="778"/>
        <v>7769</v>
      </c>
      <c r="CW435" s="117"/>
      <c r="CX435" s="117">
        <f t="shared" si="814"/>
        <v>0</v>
      </c>
      <c r="CY435" s="116">
        <f t="shared" si="837"/>
        <v>6582</v>
      </c>
      <c r="CZ435" s="123"/>
      <c r="DA435" s="117">
        <f t="shared" si="779"/>
        <v>0</v>
      </c>
      <c r="DB435" s="117">
        <f t="shared" si="795"/>
        <v>82964</v>
      </c>
      <c r="DC435" s="117"/>
      <c r="DD435" s="117">
        <f t="shared" si="780"/>
        <v>0</v>
      </c>
      <c r="DE435" s="117">
        <f t="shared" si="796"/>
        <v>79735</v>
      </c>
      <c r="DF435" s="117"/>
      <c r="DG435" s="120">
        <f t="shared" si="815"/>
        <v>0</v>
      </c>
      <c r="DH435" s="117">
        <f t="shared" si="843"/>
        <v>72277</v>
      </c>
      <c r="DI435" s="117"/>
      <c r="DJ435" s="117">
        <f t="shared" si="816"/>
        <v>0</v>
      </c>
      <c r="DK435" s="117">
        <f t="shared" si="781"/>
        <v>993</v>
      </c>
      <c r="DL435" s="211"/>
      <c r="DM435" s="207">
        <f t="shared" si="817"/>
        <v>0</v>
      </c>
      <c r="DN435" s="125">
        <f t="shared" si="750"/>
        <v>0</v>
      </c>
      <c r="DO435" s="126"/>
      <c r="DP435" s="127">
        <f t="shared" si="818"/>
        <v>0</v>
      </c>
      <c r="DQ435" s="128">
        <f t="shared" si="782"/>
        <v>7022.5</v>
      </c>
      <c r="DR435" s="126"/>
      <c r="DS435" s="127">
        <f t="shared" si="819"/>
        <v>0</v>
      </c>
      <c r="DT435" s="128">
        <f t="shared" si="783"/>
        <v>4846</v>
      </c>
      <c r="DU435" s="126"/>
      <c r="DV435" s="127">
        <f t="shared" si="820"/>
        <v>0</v>
      </c>
      <c r="DW435" s="128">
        <f t="shared" si="784"/>
        <v>4835</v>
      </c>
      <c r="DX435" s="126"/>
      <c r="DY435" s="124">
        <f t="shared" si="821"/>
        <v>0</v>
      </c>
      <c r="DZ435" s="125">
        <f t="shared" si="785"/>
        <v>523</v>
      </c>
      <c r="EA435" s="124"/>
      <c r="EB435" s="124">
        <f t="shared" si="822"/>
        <v>0</v>
      </c>
      <c r="EC435" s="129">
        <f t="shared" si="786"/>
        <v>369</v>
      </c>
      <c r="ED435" s="126"/>
      <c r="EE435" s="127">
        <f t="shared" si="823"/>
        <v>0</v>
      </c>
      <c r="EF435" s="128">
        <f t="shared" si="787"/>
        <v>4769</v>
      </c>
      <c r="EG435" s="117"/>
      <c r="EH435" s="117">
        <f t="shared" si="824"/>
        <v>0</v>
      </c>
      <c r="EI435" s="117">
        <f t="shared" si="788"/>
        <v>24057</v>
      </c>
      <c r="EJ435" s="117"/>
      <c r="EK435" s="117">
        <f t="shared" si="825"/>
        <v>0</v>
      </c>
      <c r="EL435" s="117">
        <f t="shared" si="789"/>
        <v>22687</v>
      </c>
      <c r="EM435" s="131">
        <f t="shared" si="826"/>
        <v>129094.05348599996</v>
      </c>
    </row>
    <row r="436" spans="1:143" s="33" customFormat="1" ht="11.25" customHeight="1" x14ac:dyDescent="0.25">
      <c r="A436" s="130">
        <v>46080</v>
      </c>
      <c r="B436" s="185">
        <v>46070</v>
      </c>
      <c r="C436" s="215">
        <v>4907</v>
      </c>
      <c r="D436" s="113"/>
      <c r="E436" s="114"/>
      <c r="F436" s="201"/>
      <c r="G436" s="116"/>
      <c r="H436" s="117"/>
      <c r="I436" s="118">
        <f t="shared" si="743"/>
        <v>0</v>
      </c>
      <c r="J436" s="119">
        <f t="shared" si="838"/>
        <v>110067</v>
      </c>
      <c r="K436" s="117"/>
      <c r="L436" s="118">
        <f t="shared" si="735"/>
        <v>0</v>
      </c>
      <c r="M436" s="119">
        <f t="shared" si="839"/>
        <v>209426</v>
      </c>
      <c r="N436" s="117"/>
      <c r="O436" s="118">
        <f t="shared" si="744"/>
        <v>0</v>
      </c>
      <c r="P436" s="119">
        <f t="shared" si="840"/>
        <v>108677</v>
      </c>
      <c r="Q436" s="117"/>
      <c r="R436" s="117">
        <f t="shared" si="745"/>
        <v>0</v>
      </c>
      <c r="S436" s="117">
        <f t="shared" si="841"/>
        <v>71160</v>
      </c>
      <c r="T436" s="117"/>
      <c r="U436" s="117">
        <f t="shared" si="751"/>
        <v>0</v>
      </c>
      <c r="V436" s="117">
        <f t="shared" si="752"/>
        <v>49357.700000000012</v>
      </c>
      <c r="W436" s="121"/>
      <c r="X436" s="120">
        <f t="shared" si="746"/>
        <v>0</v>
      </c>
      <c r="Y436" s="117">
        <f t="shared" si="842"/>
        <v>6693.2999999999993</v>
      </c>
      <c r="Z436" s="117"/>
      <c r="AA436" s="121">
        <f t="shared" si="803"/>
        <v>0</v>
      </c>
      <c r="AB436" s="117">
        <f t="shared" si="753"/>
        <v>2038.5</v>
      </c>
      <c r="AC436" s="117"/>
      <c r="AD436" s="117">
        <f t="shared" si="804"/>
        <v>0</v>
      </c>
      <c r="AE436" s="117">
        <f t="shared" si="754"/>
        <v>448.79999999999973</v>
      </c>
      <c r="AF436" s="117"/>
      <c r="AG436" s="116">
        <f t="shared" si="805"/>
        <v>0</v>
      </c>
      <c r="AH436" s="123">
        <f t="shared" si="755"/>
        <v>3801.7999999999993</v>
      </c>
      <c r="AI436" s="117"/>
      <c r="AJ436" s="121">
        <f t="shared" si="806"/>
        <v>0</v>
      </c>
      <c r="AK436" s="117">
        <f t="shared" si="756"/>
        <v>7585.5</v>
      </c>
      <c r="AL436" s="117"/>
      <c r="AM436" s="121">
        <f t="shared" si="807"/>
        <v>0</v>
      </c>
      <c r="AN436" s="117">
        <f t="shared" si="757"/>
        <v>14012.599999999999</v>
      </c>
      <c r="AO436" s="117"/>
      <c r="AP436" s="121">
        <f t="shared" si="747"/>
        <v>0</v>
      </c>
      <c r="AQ436" s="117">
        <f t="shared" si="836"/>
        <v>2359.3999999999996</v>
      </c>
      <c r="AR436" s="117"/>
      <c r="AS436" s="121">
        <f t="shared" si="808"/>
        <v>0</v>
      </c>
      <c r="AT436" s="117">
        <f t="shared" si="758"/>
        <v>3042.6000000000004</v>
      </c>
      <c r="AU436" s="117"/>
      <c r="AV436" s="117">
        <f t="shared" si="759"/>
        <v>0</v>
      </c>
      <c r="AW436" s="122">
        <f t="shared" si="760"/>
        <v>3764.4000000000015</v>
      </c>
      <c r="AX436" s="117"/>
      <c r="AY436" s="117">
        <f t="shared" si="761"/>
        <v>0</v>
      </c>
      <c r="AZ436" s="117">
        <f t="shared" si="748"/>
        <v>1815.8</v>
      </c>
      <c r="BA436" s="117"/>
      <c r="BB436" s="121">
        <f t="shared" si="762"/>
        <v>0</v>
      </c>
      <c r="BC436" s="117">
        <f t="shared" si="763"/>
        <v>2774.8</v>
      </c>
      <c r="BD436" s="117"/>
      <c r="BE436" s="121">
        <f t="shared" si="764"/>
        <v>0</v>
      </c>
      <c r="BF436" s="117">
        <f t="shared" si="765"/>
        <v>78.60000000000035</v>
      </c>
      <c r="BG436" s="117"/>
      <c r="BH436" s="121">
        <f t="shared" si="831"/>
        <v>0</v>
      </c>
      <c r="BI436" s="117">
        <f t="shared" si="844"/>
        <v>0</v>
      </c>
      <c r="BJ436" s="117"/>
      <c r="BK436" s="121">
        <f t="shared" si="809"/>
        <v>0</v>
      </c>
      <c r="BL436" s="117">
        <f t="shared" si="766"/>
        <v>5058.2000000000007</v>
      </c>
      <c r="BM436" s="117"/>
      <c r="BN436" s="121">
        <f t="shared" si="767"/>
        <v>0</v>
      </c>
      <c r="BO436" s="117">
        <f t="shared" si="768"/>
        <v>4545.9000000000015</v>
      </c>
      <c r="BP436" s="117"/>
      <c r="BQ436" s="121">
        <f t="shared" si="769"/>
        <v>0</v>
      </c>
      <c r="BR436" s="117">
        <f t="shared" si="810"/>
        <v>15678.499999999993</v>
      </c>
      <c r="BS436" s="117">
        <v>50000</v>
      </c>
      <c r="BT436" s="117">
        <f t="shared" si="797"/>
        <v>0</v>
      </c>
      <c r="BU436" s="117">
        <f t="shared" si="828"/>
        <v>80386</v>
      </c>
      <c r="BV436" s="117"/>
      <c r="BW436" s="117">
        <f t="shared" si="798"/>
        <v>0</v>
      </c>
      <c r="BX436" s="117">
        <f t="shared" si="829"/>
        <v>59842</v>
      </c>
      <c r="BY436" s="117"/>
      <c r="BZ436" s="117">
        <f t="shared" si="799"/>
        <v>0</v>
      </c>
      <c r="CA436" s="117">
        <f t="shared" si="830"/>
        <v>25164</v>
      </c>
      <c r="CB436" s="117"/>
      <c r="CC436" s="117">
        <f t="shared" si="771"/>
        <v>0</v>
      </c>
      <c r="CD436" s="117">
        <f t="shared" si="741"/>
        <v>358.24999999999983</v>
      </c>
      <c r="CE436" s="117"/>
      <c r="CF436" s="117">
        <f t="shared" si="772"/>
        <v>0</v>
      </c>
      <c r="CG436" s="117">
        <f t="shared" si="773"/>
        <v>6982.9</v>
      </c>
      <c r="CH436" s="117"/>
      <c r="CI436" s="117">
        <f t="shared" si="749"/>
        <v>0</v>
      </c>
      <c r="CJ436" s="117">
        <f t="shared" si="794"/>
        <v>8715</v>
      </c>
      <c r="CK436" s="117"/>
      <c r="CL436" s="121">
        <f t="shared" si="775"/>
        <v>0</v>
      </c>
      <c r="CM436" s="123">
        <f t="shared" si="776"/>
        <v>4864</v>
      </c>
      <c r="CN436" s="117"/>
      <c r="CO436" s="121">
        <f t="shared" si="811"/>
        <v>0</v>
      </c>
      <c r="CP436" s="123">
        <f t="shared" si="777"/>
        <v>3955</v>
      </c>
      <c r="CQ436" s="117"/>
      <c r="CR436" s="121">
        <f t="shared" si="812"/>
        <v>0</v>
      </c>
      <c r="CS436" s="123">
        <f t="shared" si="734"/>
        <v>6656</v>
      </c>
      <c r="CT436" s="117"/>
      <c r="CU436" s="121">
        <f t="shared" si="813"/>
        <v>0</v>
      </c>
      <c r="CV436" s="123">
        <f t="shared" si="778"/>
        <v>7769</v>
      </c>
      <c r="CW436" s="117"/>
      <c r="CX436" s="117">
        <f t="shared" si="814"/>
        <v>0</v>
      </c>
      <c r="CY436" s="116">
        <f t="shared" si="837"/>
        <v>6582</v>
      </c>
      <c r="CZ436" s="123"/>
      <c r="DA436" s="117">
        <f t="shared" si="779"/>
        <v>0</v>
      </c>
      <c r="DB436" s="117">
        <f t="shared" si="795"/>
        <v>82964</v>
      </c>
      <c r="DC436" s="117"/>
      <c r="DD436" s="117">
        <f t="shared" si="780"/>
        <v>0</v>
      </c>
      <c r="DE436" s="117">
        <f t="shared" si="796"/>
        <v>79735</v>
      </c>
      <c r="DF436" s="117"/>
      <c r="DG436" s="120">
        <f t="shared" si="815"/>
        <v>0</v>
      </c>
      <c r="DH436" s="117">
        <f t="shared" si="843"/>
        <v>72277</v>
      </c>
      <c r="DI436" s="117"/>
      <c r="DJ436" s="117">
        <f t="shared" si="816"/>
        <v>0</v>
      </c>
      <c r="DK436" s="117">
        <f t="shared" si="781"/>
        <v>993</v>
      </c>
      <c r="DL436" s="211"/>
      <c r="DM436" s="207">
        <f t="shared" si="817"/>
        <v>0</v>
      </c>
      <c r="DN436" s="125">
        <f t="shared" si="750"/>
        <v>0</v>
      </c>
      <c r="DO436" s="126"/>
      <c r="DP436" s="127">
        <f t="shared" si="818"/>
        <v>0</v>
      </c>
      <c r="DQ436" s="128">
        <f t="shared" si="782"/>
        <v>7022.5</v>
      </c>
      <c r="DR436" s="126"/>
      <c r="DS436" s="127">
        <f t="shared" si="819"/>
        <v>0</v>
      </c>
      <c r="DT436" s="128">
        <f t="shared" si="783"/>
        <v>4846</v>
      </c>
      <c r="DU436" s="126"/>
      <c r="DV436" s="127">
        <f t="shared" si="820"/>
        <v>0</v>
      </c>
      <c r="DW436" s="128">
        <f t="shared" si="784"/>
        <v>4835</v>
      </c>
      <c r="DX436" s="126"/>
      <c r="DY436" s="124">
        <f t="shared" si="821"/>
        <v>0</v>
      </c>
      <c r="DZ436" s="125">
        <f t="shared" si="785"/>
        <v>523</v>
      </c>
      <c r="EA436" s="124"/>
      <c r="EB436" s="124">
        <f t="shared" si="822"/>
        <v>0</v>
      </c>
      <c r="EC436" s="129">
        <f t="shared" si="786"/>
        <v>369</v>
      </c>
      <c r="ED436" s="126"/>
      <c r="EE436" s="127">
        <f t="shared" si="823"/>
        <v>0</v>
      </c>
      <c r="EF436" s="128">
        <f t="shared" si="787"/>
        <v>4769</v>
      </c>
      <c r="EG436" s="117"/>
      <c r="EH436" s="117">
        <f t="shared" si="824"/>
        <v>0</v>
      </c>
      <c r="EI436" s="117">
        <f t="shared" si="788"/>
        <v>24057</v>
      </c>
      <c r="EJ436" s="117"/>
      <c r="EK436" s="117">
        <f t="shared" si="825"/>
        <v>0</v>
      </c>
      <c r="EL436" s="117">
        <f t="shared" si="789"/>
        <v>22687</v>
      </c>
      <c r="EM436" s="131">
        <f t="shared" si="826"/>
        <v>132824.05348599996</v>
      </c>
    </row>
    <row r="437" spans="1:143" s="35" customFormat="1" ht="11.25" customHeight="1" x14ac:dyDescent="0.25">
      <c r="A437" s="130">
        <v>46080</v>
      </c>
      <c r="B437" s="185">
        <v>46070</v>
      </c>
      <c r="C437" s="215">
        <v>4907</v>
      </c>
      <c r="D437" s="113"/>
      <c r="E437" s="114"/>
      <c r="F437" s="201"/>
      <c r="G437" s="116"/>
      <c r="H437" s="117"/>
      <c r="I437" s="118">
        <f t="shared" si="743"/>
        <v>0</v>
      </c>
      <c r="J437" s="119">
        <f t="shared" si="838"/>
        <v>110067</v>
      </c>
      <c r="K437" s="117"/>
      <c r="L437" s="118">
        <f t="shared" si="735"/>
        <v>0</v>
      </c>
      <c r="M437" s="119">
        <f t="shared" si="839"/>
        <v>209426</v>
      </c>
      <c r="N437" s="117"/>
      <c r="O437" s="118">
        <f t="shared" si="744"/>
        <v>0</v>
      </c>
      <c r="P437" s="119">
        <f t="shared" si="840"/>
        <v>108677</v>
      </c>
      <c r="Q437" s="117"/>
      <c r="R437" s="117">
        <f t="shared" si="745"/>
        <v>0</v>
      </c>
      <c r="S437" s="117">
        <f t="shared" si="841"/>
        <v>71160</v>
      </c>
      <c r="T437" s="117"/>
      <c r="U437" s="117">
        <f t="shared" si="751"/>
        <v>0</v>
      </c>
      <c r="V437" s="117">
        <f t="shared" si="752"/>
        <v>49357.700000000012</v>
      </c>
      <c r="W437" s="121"/>
      <c r="X437" s="120">
        <f t="shared" si="746"/>
        <v>0</v>
      </c>
      <c r="Y437" s="117">
        <f t="shared" si="842"/>
        <v>6693.2999999999993</v>
      </c>
      <c r="Z437" s="117"/>
      <c r="AA437" s="121">
        <f t="shared" si="803"/>
        <v>0</v>
      </c>
      <c r="AB437" s="117">
        <f t="shared" si="753"/>
        <v>2038.5</v>
      </c>
      <c r="AC437" s="117"/>
      <c r="AD437" s="117">
        <f t="shared" si="804"/>
        <v>0</v>
      </c>
      <c r="AE437" s="117">
        <f t="shared" si="754"/>
        <v>448.79999999999973</v>
      </c>
      <c r="AF437" s="117"/>
      <c r="AG437" s="116">
        <f t="shared" si="805"/>
        <v>0</v>
      </c>
      <c r="AH437" s="123">
        <f t="shared" si="755"/>
        <v>3801.7999999999993</v>
      </c>
      <c r="AI437" s="117"/>
      <c r="AJ437" s="121">
        <f t="shared" si="806"/>
        <v>0</v>
      </c>
      <c r="AK437" s="117">
        <f t="shared" si="756"/>
        <v>7585.5</v>
      </c>
      <c r="AL437" s="117"/>
      <c r="AM437" s="121">
        <f t="shared" si="807"/>
        <v>0</v>
      </c>
      <c r="AN437" s="117">
        <f t="shared" si="757"/>
        <v>14012.599999999999</v>
      </c>
      <c r="AO437" s="117"/>
      <c r="AP437" s="121">
        <f t="shared" si="747"/>
        <v>0</v>
      </c>
      <c r="AQ437" s="117">
        <f t="shared" si="836"/>
        <v>2359.3999999999996</v>
      </c>
      <c r="AR437" s="117"/>
      <c r="AS437" s="121">
        <f t="shared" ref="AS437:AS468" si="845">IF(OR(D437="NPC6ASZDB-VT015C",D437="NPP6ASZDB-VT005M",D437="NPP6ASZDB-VT003M",D437="NPC6ASZDB-VT030C",D437="NPC6ASZDB-VT005M",D437="NPC6ASZDB-VT125C",D437="NPC6ASZDB-VT010M",D437="NPC6ASZDB-VT007M",D437="NPC6ASZDB-VT350C",D437="NPC6ASZDB-VT003M",D437="NPC6ASZDB-VT250C",D437="NPC6ASZDB-VT002M",D437="NPC6ASZDB-VT050C",D437="NPC6ASZDB-VT001M",D437="NPC6ASZDB-VT150C",),E437*(F437+0.1),0)</f>
        <v>0</v>
      </c>
      <c r="AT437" s="117">
        <f t="shared" si="758"/>
        <v>3042.6000000000004</v>
      </c>
      <c r="AU437" s="117"/>
      <c r="AV437" s="117">
        <f t="shared" si="759"/>
        <v>0</v>
      </c>
      <c r="AW437" s="122">
        <f t="shared" si="760"/>
        <v>3764.4000000000015</v>
      </c>
      <c r="AX437" s="117"/>
      <c r="AY437" s="117">
        <f t="shared" si="761"/>
        <v>0</v>
      </c>
      <c r="AZ437" s="117">
        <f t="shared" si="748"/>
        <v>1815.8</v>
      </c>
      <c r="BA437" s="117"/>
      <c r="BB437" s="121">
        <f t="shared" si="762"/>
        <v>0</v>
      </c>
      <c r="BC437" s="117">
        <f t="shared" si="763"/>
        <v>2774.8</v>
      </c>
      <c r="BD437" s="117"/>
      <c r="BE437" s="121">
        <f t="shared" si="764"/>
        <v>0</v>
      </c>
      <c r="BF437" s="117">
        <f t="shared" si="765"/>
        <v>78.60000000000035</v>
      </c>
      <c r="BG437" s="117"/>
      <c r="BH437" s="121">
        <f t="shared" si="831"/>
        <v>0</v>
      </c>
      <c r="BI437" s="117">
        <f t="shared" si="844"/>
        <v>0</v>
      </c>
      <c r="BJ437" s="117"/>
      <c r="BK437" s="121">
        <f t="shared" ref="BK437:BK468" si="846">IF(OR(D437="NPP06UZDB-YL002M",D437="NPP06UZDB-YL001M",D437="NPP06UZDB-YL150C",D437="NPP06UZDB-YL010M",D437="NPC06UZDB-YL015C",D437="NPC06UZDB-YL020M",D437="CO155E2-09M016",D437="CO155E2-09M012",D437="CO155E2-09M016",D437="NPC06UZDB-YL750C",D437="CO155E2-09M008",D437="NPC06UZDB-YL004M",D437="NPC06UZDB-YL004M",D437="NPC06UZDB-YL003M",D437="NPC06UZDB-YL250C",D437="CO155E2-09C050",D437="NPC06UZDB-YL020C",D437="NPC06UZDB-YL350C",D437="CO155E2-09M004",D437="CO155E2-09M004C6",D437="CO155E2-09M015",D437="NPC06UZDB-YL050C",D437="NPC06UZDB-YL010M",D437="CO155E2-09M010",D437="NPC06UZDB-YL010M",D437="NPC06UZDB-YL007M",D437="NPC06UZDB-YL150C",D437="CO155E2-09M015",D437="CO155E2-09C150",D437="CO155E2-09M005",D437="CO155E2-09M003",D437="CO155E2-09M001",D437="CO155E2-09M007",D437="NPC06UZDB-YL001M",D437="NPC06UZDB-YL002M",D437="NPC06UZDB-YL003M",D437="NPC06UZDB-YL004M",D437="NPC06UZDB-YL005M",D437="CO155E2-09M002",),E437*(F437+0.12),0)</f>
        <v>0</v>
      </c>
      <c r="BL437" s="117">
        <f t="shared" si="766"/>
        <v>5058.2000000000007</v>
      </c>
      <c r="BM437" s="117"/>
      <c r="BN437" s="121">
        <f t="shared" si="767"/>
        <v>0</v>
      </c>
      <c r="BO437" s="117">
        <f t="shared" si="768"/>
        <v>4545.9000000000015</v>
      </c>
      <c r="BP437" s="117"/>
      <c r="BQ437" s="121">
        <f t="shared" si="769"/>
        <v>0</v>
      </c>
      <c r="BR437" s="117">
        <f t="shared" si="810"/>
        <v>15678.499999999993</v>
      </c>
      <c r="BS437" s="117"/>
      <c r="BT437" s="117">
        <f t="shared" si="797"/>
        <v>0</v>
      </c>
      <c r="BU437" s="117">
        <f t="shared" si="828"/>
        <v>80386</v>
      </c>
      <c r="BV437" s="117">
        <v>50000</v>
      </c>
      <c r="BW437" s="117">
        <f t="shared" si="798"/>
        <v>0</v>
      </c>
      <c r="BX437" s="117">
        <f t="shared" si="829"/>
        <v>109842</v>
      </c>
      <c r="BY437" s="117"/>
      <c r="BZ437" s="117">
        <f t="shared" si="799"/>
        <v>0</v>
      </c>
      <c r="CA437" s="117">
        <f t="shared" si="830"/>
        <v>25164</v>
      </c>
      <c r="CB437" s="117"/>
      <c r="CC437" s="117">
        <f t="shared" si="771"/>
        <v>0</v>
      </c>
      <c r="CD437" s="117">
        <f t="shared" si="741"/>
        <v>358.24999999999983</v>
      </c>
      <c r="CE437" s="117"/>
      <c r="CF437" s="117">
        <f t="shared" si="772"/>
        <v>0</v>
      </c>
      <c r="CG437" s="117">
        <f t="shared" si="773"/>
        <v>6982.9</v>
      </c>
      <c r="CH437" s="117"/>
      <c r="CI437" s="117">
        <f t="shared" si="749"/>
        <v>0</v>
      </c>
      <c r="CJ437" s="117">
        <f t="shared" si="794"/>
        <v>8715</v>
      </c>
      <c r="CK437" s="117"/>
      <c r="CL437" s="121">
        <f t="shared" si="775"/>
        <v>0</v>
      </c>
      <c r="CM437" s="123">
        <f t="shared" si="776"/>
        <v>4864</v>
      </c>
      <c r="CN437" s="117"/>
      <c r="CO437" s="121">
        <f t="shared" ref="CO437:CO468" si="847">IF(OR(D437="NPC6AUZDB-BK002M",D437="NPC6AUZDB-BK010M",D437="NPC6AUZDB-BK003M",D437="NPC6AUZDB-BK001M",),E437*(F437+0.1),0)</f>
        <v>0</v>
      </c>
      <c r="CP437" s="123">
        <f t="shared" si="777"/>
        <v>3955</v>
      </c>
      <c r="CQ437" s="117"/>
      <c r="CR437" s="121">
        <f t="shared" ref="CR437:CR468" si="848">IF(OR(D437="NPC6AUZDB-RD005M",D437="NPC6AUZDB-RD025C",D437="NPC6AUZDB-RD002M",D437="NPC6AUZDB-RD003M",D437="NPC6AUZDB-RD001M",),E437*(F437+0.1),0)</f>
        <v>0</v>
      </c>
      <c r="CS437" s="123">
        <f t="shared" si="734"/>
        <v>6656</v>
      </c>
      <c r="CT437" s="117"/>
      <c r="CU437" s="121">
        <f t="shared" ref="CU437:CU468" si="849">IF(OR(D437="NPC6AUZDB-OR002M",D437="NPC6AUZDB-RD003M",D437="NPC6AUZDB-RD001M",),E437*(F437+0.1),0)</f>
        <v>0</v>
      </c>
      <c r="CV437" s="123">
        <f t="shared" si="778"/>
        <v>7769</v>
      </c>
      <c r="CW437" s="117"/>
      <c r="CX437" s="117">
        <f t="shared" ref="CX437:CX468" si="850">IF(OR(D437="NPC6AUZDB-GY030C",D437="NPC6AUZDA-GY003M",D428="NPC6AUZDA-GY003M",D437="NPC6AUZDB-GY150C",D437="NPC6AUZDB-GY010M",D437="NPC6AUZDB-GY001M",D437="NPC6AUZDB-GY005M",D437="NPC6AUZDA-GY020M",D437="NPC6AUZDB-GY003M",D437="NPC6AUZDB-GY002M",),E437*(F437+0.1),0)</f>
        <v>0</v>
      </c>
      <c r="CY437" s="116">
        <f t="shared" si="837"/>
        <v>6582</v>
      </c>
      <c r="CZ437" s="123"/>
      <c r="DA437" s="117">
        <f t="shared" si="779"/>
        <v>0</v>
      </c>
      <c r="DB437" s="117">
        <f t="shared" si="795"/>
        <v>82964</v>
      </c>
      <c r="DC437" s="117"/>
      <c r="DD437" s="117">
        <f t="shared" si="780"/>
        <v>0</v>
      </c>
      <c r="DE437" s="117">
        <f t="shared" si="796"/>
        <v>79735</v>
      </c>
      <c r="DF437" s="117"/>
      <c r="DG437" s="120">
        <f t="shared" ref="DG437:DG468" si="851">IF(OR(D437="NPP6AUZDB-WT003M",D437="NPC06SZDB-WT004M",D437="CO155E2-01C150",D437="CO155E2-0CM002",D437="CO155E2-08M020",D437="CO155E2-06M002",D437="NPC06SZDB-WT001M",D437="CO155E2-08M007",D437="CO17772-08M003",D437="CO155E2-08M003",D437="CO155E2-0MM001",D437="CO155E2-0ZC750",D437="CO155E2-09M008",D437="CO155E2-09M015",D437="CO155E2-08M010",D437="CO155E2-08M015",D437="CO155E2-08M001",D437="CO155E2-0MM015",D437="CO17772-0CM003",D437="CO155E2-0MC050",D437="CO155E2-0CM001",D437="CO155E2-0CM007",D437="CO155E2-08C050",D437="NPC06SZDB-YL010M",D437="NPC06SZDB-GY003M",D437="NPC06SZDB-WT002M",D437="NPC06SZDB-GY001M",D437="NPC06SZDB-WT010M",D437="NPC06SZDB-WT050C",D437="NPC06SZDB-WT005M",D437="NPC06SZDB-WT003M",D437="CO155E2-08M005",D437="CO155E2-08M002",D437="CO155E2-08C150",D437="CO155E2-07M010", D437="CO155E2-0ZM015",D437="CO155E2-0CM010",D437="CO155E2-0CM015",D437="CO155E2-01M010",D437="CO17772-08C150",D437="CO17772-08C050",D437="NPC06SZDB-WT015M",D437="NPC06SZDB-WT015M",D437="NPC06SZDB-WT150C"),E437,0)</f>
        <v>0</v>
      </c>
      <c r="DH437" s="117">
        <f t="shared" si="843"/>
        <v>72277</v>
      </c>
      <c r="DI437" s="117"/>
      <c r="DJ437" s="117">
        <f t="shared" ref="DJ437:DJ468" si="852">IF(OR(D437="CO17772-08C250",D437="CO17772-08F004",D437="CO17772-08F010",D437="CO17772-08C750",D437="CO17772-08C250",D437="CO17772-08F002",D437="CO17772-08M020",D437="CO17772-08M010",D437="CO17772-08M006",D437="CO17772-08C050",D437="CO17772-08C150",D437="CO17772-08M007",D437="CO17772-08M010",D437=1644077,D437="CO17772-08M001",D437="CO17772-08M002",D437="CO17772-08M003",D437="CO17772-08M004",D437="CO17772-08M005",D437="CO17772-08M015",),E437*(F437+0.15),0)</f>
        <v>0</v>
      </c>
      <c r="DK437" s="117">
        <f t="shared" si="781"/>
        <v>993</v>
      </c>
      <c r="DL437" s="211"/>
      <c r="DM437" s="207">
        <f t="shared" ref="DM437:DM468" si="853">IF(D437=2153276,E437*(F437+0.15),0)</f>
        <v>0</v>
      </c>
      <c r="DN437" s="125">
        <f t="shared" si="750"/>
        <v>0</v>
      </c>
      <c r="DO437" s="126"/>
      <c r="DP437" s="127">
        <f t="shared" ref="DP437:DP468" si="854">IF(OR(D437="CO17772-0CC050",D437="CO17772-0CM015",D437="CO17772-0CM007",D437="CO17772-0CM005",D437="CO17772-0CM007",D437="CO17772-0CM007",D437="CO17772-0CM010",D437="CO17772-0CM003",D437="CO17772-0MM015",D437="CO17772-0CM002",D437=959305,D437="CO17772-0CM001",),E437*(F437+0.15),0)</f>
        <v>0</v>
      </c>
      <c r="DQ437" s="128">
        <f t="shared" si="782"/>
        <v>7022.5</v>
      </c>
      <c r="DR437" s="126"/>
      <c r="DS437" s="127">
        <f t="shared" ref="DS437:DS468" si="855">IF(OR(D437="CO17772-0ZM010",D437="CO17772-0ZM002",D437="CO17772-0ZM001",D437="CO17772-0ZM005",D437="CO17772-0ZM008",D437=959308,),E437*(F437+0.15),0)</f>
        <v>0</v>
      </c>
      <c r="DT437" s="128">
        <f t="shared" si="783"/>
        <v>4846</v>
      </c>
      <c r="DU437" s="126"/>
      <c r="DV437" s="127">
        <f t="shared" ref="DV437:DV468" si="856">IF(OR(D437="CO17772-0MM003",D437="CO17772-0MM001",D437="CO17772-0MC150",D437="CO17772-0MM005",D437=959306,),E437*(F437+0.15),0)</f>
        <v>0</v>
      </c>
      <c r="DW437" s="128">
        <f t="shared" si="784"/>
        <v>4835</v>
      </c>
      <c r="DX437" s="126"/>
      <c r="DY437" s="124">
        <f t="shared" ref="DY437:DY468" si="857">IF(OR(D437="CO17772-09M001",D437=959307,),E437*(F437+0.15),0)</f>
        <v>0</v>
      </c>
      <c r="DZ437" s="125">
        <f t="shared" si="785"/>
        <v>523</v>
      </c>
      <c r="EA437" s="124"/>
      <c r="EB437" s="124">
        <f t="shared" ref="EB437:EB468" si="858">IF(OR(D437="CO17772-01M001",),E437*(F437+0.15),0)</f>
        <v>0</v>
      </c>
      <c r="EC437" s="129">
        <f t="shared" si="786"/>
        <v>369</v>
      </c>
      <c r="ED437" s="126"/>
      <c r="EE437" s="127">
        <f t="shared" ref="EE437:EE468" si="859">IF(OR(CA437="CO17772-07M015",D437="CO17772-07M007",D437="CO17772-07M001",D437="CO17772-07M001",D437=959309,),E437*(F437+0.15),0)</f>
        <v>0</v>
      </c>
      <c r="EF437" s="128">
        <f t="shared" si="787"/>
        <v>4769</v>
      </c>
      <c r="EG437" s="117"/>
      <c r="EH437" s="117">
        <f t="shared" ref="EH437:EH468" si="860">IF(OR(D437="CO17772-0MM003",D437="CO17772-0ZM010",D437="CO17772-07M007",D437="CO17772-0ZM002",D437="CO17772-01M001",D437="CO17772-0CC050",D437="CO17772-0CM015",D437="CO17772-08F004",D437="CO17772-08F010",D437="CO17772-08C750",D437="CO17772-08C250",D437="CO17772-07M001",D437="CO17772-09M001",D437="CO17772-0ZM001",D437="CO17772-0MM001",D437="CO17772-08F002",D437="CO17772-0ZM008",D437="CO17772-0ZM005",D437="CO17772-0CM005",D437="CO17772-0CM007",D437="CO17772-08M020",D437="CO17772-0MC150",D437="CO17772-08M006",D437="CO17772-08C050",D437="CO17772-0CM007",D437="CO17772-0CM010",D437="CO17772-0CM003",D437="CO17772-08C150",D437="CO17772-08M007",D437="CO17772-0MM005",D437="CO17772-0MM015",D437="CO17772-0CM002",D437="CO17772-0CM001",D437="CO17772-08M010",D437="CO17772-08M001",D437="CO17772-08M002",D437="CO17772-08M003",D437="CO17772-08M004",D437="CO17772-08M015",D437=959308,D437=959305,D437=959306,D437=959307,D437=959309,D437=1644077,D437="CO17772-08M005",),E437*2,0)</f>
        <v>0</v>
      </c>
      <c r="EI437" s="117">
        <f t="shared" si="788"/>
        <v>24057</v>
      </c>
      <c r="EJ437" s="117"/>
      <c r="EK437" s="117">
        <f t="shared" si="825"/>
        <v>0</v>
      </c>
      <c r="EL437" s="117">
        <f t="shared" si="789"/>
        <v>22687</v>
      </c>
      <c r="EM437" s="131">
        <f t="shared" si="826"/>
        <v>133639.05348599996</v>
      </c>
    </row>
    <row r="438" spans="1:143" s="36" customFormat="1" ht="11.25" customHeight="1" x14ac:dyDescent="0.25">
      <c r="A438" s="130">
        <v>46080</v>
      </c>
      <c r="B438" s="185">
        <v>46070</v>
      </c>
      <c r="C438" s="215">
        <v>4907</v>
      </c>
      <c r="D438" s="113"/>
      <c r="E438" s="114"/>
      <c r="F438" s="201"/>
      <c r="G438" s="116"/>
      <c r="H438" s="117"/>
      <c r="I438" s="118">
        <f t="shared" si="743"/>
        <v>0</v>
      </c>
      <c r="J438" s="119">
        <f t="shared" si="838"/>
        <v>110067</v>
      </c>
      <c r="K438" s="117"/>
      <c r="L438" s="118">
        <f t="shared" si="735"/>
        <v>0</v>
      </c>
      <c r="M438" s="119">
        <f t="shared" si="839"/>
        <v>209426</v>
      </c>
      <c r="N438" s="117"/>
      <c r="O438" s="118">
        <f t="shared" si="744"/>
        <v>0</v>
      </c>
      <c r="P438" s="119">
        <f t="shared" si="840"/>
        <v>108677</v>
      </c>
      <c r="Q438" s="117"/>
      <c r="R438" s="117">
        <f t="shared" si="745"/>
        <v>0</v>
      </c>
      <c r="S438" s="117">
        <f t="shared" si="841"/>
        <v>71160</v>
      </c>
      <c r="T438" s="117"/>
      <c r="U438" s="117">
        <f t="shared" si="751"/>
        <v>0</v>
      </c>
      <c r="V438" s="117">
        <f t="shared" si="752"/>
        <v>49357.700000000012</v>
      </c>
      <c r="W438" s="121"/>
      <c r="X438" s="120">
        <f t="shared" si="746"/>
        <v>0</v>
      </c>
      <c r="Y438" s="117">
        <f t="shared" si="842"/>
        <v>6693.2999999999993</v>
      </c>
      <c r="Z438" s="117"/>
      <c r="AA438" s="121">
        <f t="shared" si="803"/>
        <v>0</v>
      </c>
      <c r="AB438" s="117">
        <f t="shared" si="753"/>
        <v>2038.5</v>
      </c>
      <c r="AC438" s="117"/>
      <c r="AD438" s="117">
        <f t="shared" si="804"/>
        <v>0</v>
      </c>
      <c r="AE438" s="117">
        <f t="shared" si="754"/>
        <v>448.79999999999973</v>
      </c>
      <c r="AF438" s="117"/>
      <c r="AG438" s="116">
        <f t="shared" si="805"/>
        <v>0</v>
      </c>
      <c r="AH438" s="123">
        <f t="shared" si="755"/>
        <v>3801.7999999999993</v>
      </c>
      <c r="AI438" s="117"/>
      <c r="AJ438" s="121">
        <f t="shared" si="806"/>
        <v>0</v>
      </c>
      <c r="AK438" s="117">
        <f t="shared" si="756"/>
        <v>7585.5</v>
      </c>
      <c r="AL438" s="117"/>
      <c r="AM438" s="121">
        <f t="shared" si="807"/>
        <v>0</v>
      </c>
      <c r="AN438" s="117">
        <f t="shared" si="757"/>
        <v>14012.599999999999</v>
      </c>
      <c r="AO438" s="117"/>
      <c r="AP438" s="121">
        <f t="shared" si="747"/>
        <v>0</v>
      </c>
      <c r="AQ438" s="117">
        <f t="shared" si="836"/>
        <v>2359.3999999999996</v>
      </c>
      <c r="AR438" s="117"/>
      <c r="AS438" s="121">
        <f t="shared" si="845"/>
        <v>0</v>
      </c>
      <c r="AT438" s="117">
        <f t="shared" si="758"/>
        <v>3042.6000000000004</v>
      </c>
      <c r="AU438" s="117"/>
      <c r="AV438" s="117">
        <f t="shared" si="759"/>
        <v>0</v>
      </c>
      <c r="AW438" s="122">
        <f t="shared" si="760"/>
        <v>3764.4000000000015</v>
      </c>
      <c r="AX438" s="117"/>
      <c r="AY438" s="117">
        <f t="shared" si="761"/>
        <v>0</v>
      </c>
      <c r="AZ438" s="117">
        <f t="shared" si="748"/>
        <v>1815.8</v>
      </c>
      <c r="BA438" s="117"/>
      <c r="BB438" s="121">
        <f t="shared" si="762"/>
        <v>0</v>
      </c>
      <c r="BC438" s="117">
        <f t="shared" si="763"/>
        <v>2774.8</v>
      </c>
      <c r="BD438" s="117"/>
      <c r="BE438" s="121">
        <f t="shared" si="764"/>
        <v>0</v>
      </c>
      <c r="BF438" s="117">
        <f t="shared" si="765"/>
        <v>78.60000000000035</v>
      </c>
      <c r="BG438" s="117"/>
      <c r="BH438" s="121">
        <f t="shared" si="831"/>
        <v>0</v>
      </c>
      <c r="BI438" s="117">
        <f t="shared" si="844"/>
        <v>0</v>
      </c>
      <c r="BJ438" s="117"/>
      <c r="BK438" s="121">
        <f t="shared" si="846"/>
        <v>0</v>
      </c>
      <c r="BL438" s="117">
        <f t="shared" si="766"/>
        <v>5058.2000000000007</v>
      </c>
      <c r="BM438" s="117"/>
      <c r="BN438" s="121">
        <f t="shared" si="767"/>
        <v>0</v>
      </c>
      <c r="BO438" s="117">
        <f t="shared" si="768"/>
        <v>4545.9000000000015</v>
      </c>
      <c r="BP438" s="117"/>
      <c r="BQ438" s="121">
        <f t="shared" si="769"/>
        <v>0</v>
      </c>
      <c r="BR438" s="117">
        <f t="shared" si="810"/>
        <v>15678.499999999993</v>
      </c>
      <c r="BS438" s="117"/>
      <c r="BT438" s="117">
        <f t="shared" si="797"/>
        <v>0</v>
      </c>
      <c r="BU438" s="117">
        <f t="shared" si="828"/>
        <v>80386</v>
      </c>
      <c r="BV438" s="117"/>
      <c r="BW438" s="117">
        <f t="shared" si="798"/>
        <v>0</v>
      </c>
      <c r="BX438" s="117">
        <f t="shared" si="829"/>
        <v>109842</v>
      </c>
      <c r="BY438" s="117">
        <v>50000</v>
      </c>
      <c r="BZ438" s="117">
        <f t="shared" si="799"/>
        <v>0</v>
      </c>
      <c r="CA438" s="117">
        <f t="shared" si="830"/>
        <v>75164</v>
      </c>
      <c r="CB438" s="117"/>
      <c r="CC438" s="117">
        <f t="shared" si="771"/>
        <v>0</v>
      </c>
      <c r="CD438" s="117">
        <f t="shared" si="741"/>
        <v>358.24999999999983</v>
      </c>
      <c r="CE438" s="117"/>
      <c r="CF438" s="117">
        <f t="shared" si="772"/>
        <v>0</v>
      </c>
      <c r="CG438" s="117">
        <f t="shared" si="773"/>
        <v>6982.9</v>
      </c>
      <c r="CH438" s="117"/>
      <c r="CI438" s="117">
        <f t="shared" si="749"/>
        <v>0</v>
      </c>
      <c r="CJ438" s="117">
        <f t="shared" si="794"/>
        <v>8715</v>
      </c>
      <c r="CK438" s="117"/>
      <c r="CL438" s="121">
        <f t="shared" si="775"/>
        <v>0</v>
      </c>
      <c r="CM438" s="123">
        <f t="shared" si="776"/>
        <v>4864</v>
      </c>
      <c r="CN438" s="117"/>
      <c r="CO438" s="121">
        <f t="shared" si="847"/>
        <v>0</v>
      </c>
      <c r="CP438" s="123">
        <f t="shared" si="777"/>
        <v>3955</v>
      </c>
      <c r="CQ438" s="117"/>
      <c r="CR438" s="121">
        <f t="shared" si="848"/>
        <v>0</v>
      </c>
      <c r="CS438" s="123">
        <f t="shared" ref="CS438:CS501" si="861">+CS437+CQ438-CR438</f>
        <v>6656</v>
      </c>
      <c r="CT438" s="117"/>
      <c r="CU438" s="121">
        <f t="shared" si="849"/>
        <v>0</v>
      </c>
      <c r="CV438" s="123">
        <f t="shared" si="778"/>
        <v>7769</v>
      </c>
      <c r="CW438" s="117"/>
      <c r="CX438" s="117">
        <f t="shared" si="850"/>
        <v>0</v>
      </c>
      <c r="CY438" s="116">
        <f t="shared" si="837"/>
        <v>6582</v>
      </c>
      <c r="CZ438" s="123"/>
      <c r="DA438" s="117">
        <f t="shared" si="779"/>
        <v>0</v>
      </c>
      <c r="DB438" s="117">
        <f t="shared" si="795"/>
        <v>82964</v>
      </c>
      <c r="DC438" s="117"/>
      <c r="DD438" s="117">
        <f t="shared" si="780"/>
        <v>0</v>
      </c>
      <c r="DE438" s="117">
        <f t="shared" si="796"/>
        <v>79735</v>
      </c>
      <c r="DF438" s="117"/>
      <c r="DG438" s="120">
        <f t="shared" si="851"/>
        <v>0</v>
      </c>
      <c r="DH438" s="117">
        <f t="shared" si="843"/>
        <v>72277</v>
      </c>
      <c r="DI438" s="117"/>
      <c r="DJ438" s="117">
        <f t="shared" si="852"/>
        <v>0</v>
      </c>
      <c r="DK438" s="117">
        <f t="shared" si="781"/>
        <v>993</v>
      </c>
      <c r="DL438" s="211"/>
      <c r="DM438" s="207">
        <f t="shared" si="853"/>
        <v>0</v>
      </c>
      <c r="DN438" s="125">
        <f t="shared" si="750"/>
        <v>0</v>
      </c>
      <c r="DO438" s="126"/>
      <c r="DP438" s="127">
        <f t="shared" si="854"/>
        <v>0</v>
      </c>
      <c r="DQ438" s="128">
        <f t="shared" si="782"/>
        <v>7022.5</v>
      </c>
      <c r="DR438" s="126"/>
      <c r="DS438" s="127">
        <f t="shared" si="855"/>
        <v>0</v>
      </c>
      <c r="DT438" s="128">
        <f t="shared" si="783"/>
        <v>4846</v>
      </c>
      <c r="DU438" s="126"/>
      <c r="DV438" s="127">
        <f t="shared" si="856"/>
        <v>0</v>
      </c>
      <c r="DW438" s="128">
        <f t="shared" si="784"/>
        <v>4835</v>
      </c>
      <c r="DX438" s="126"/>
      <c r="DY438" s="124">
        <f t="shared" si="857"/>
        <v>0</v>
      </c>
      <c r="DZ438" s="125">
        <f t="shared" si="785"/>
        <v>523</v>
      </c>
      <c r="EA438" s="124"/>
      <c r="EB438" s="124">
        <f t="shared" si="858"/>
        <v>0</v>
      </c>
      <c r="EC438" s="129">
        <f t="shared" si="786"/>
        <v>369</v>
      </c>
      <c r="ED438" s="126"/>
      <c r="EE438" s="127">
        <f t="shared" si="859"/>
        <v>0</v>
      </c>
      <c r="EF438" s="128">
        <f t="shared" si="787"/>
        <v>4769</v>
      </c>
      <c r="EG438" s="117"/>
      <c r="EH438" s="117">
        <f t="shared" si="860"/>
        <v>0</v>
      </c>
      <c r="EI438" s="117">
        <f t="shared" si="788"/>
        <v>24057</v>
      </c>
      <c r="EJ438" s="117"/>
      <c r="EK438" s="117">
        <f t="shared" si="825"/>
        <v>0</v>
      </c>
      <c r="EL438" s="117">
        <f t="shared" si="789"/>
        <v>22687</v>
      </c>
      <c r="EM438" s="131">
        <f t="shared" si="826"/>
        <v>133262.22636599996</v>
      </c>
    </row>
    <row r="439" spans="1:143" s="36" customFormat="1" ht="11.25" customHeight="1" x14ac:dyDescent="0.25">
      <c r="A439" s="11">
        <v>46081</v>
      </c>
      <c r="B439" s="187"/>
      <c r="C439" s="87">
        <v>8004935069</v>
      </c>
      <c r="D439" s="88" t="s">
        <v>137</v>
      </c>
      <c r="E439" s="89">
        <v>187</v>
      </c>
      <c r="F439" s="137">
        <v>3</v>
      </c>
      <c r="G439" s="90">
        <v>191516809833</v>
      </c>
      <c r="H439" s="66"/>
      <c r="I439" s="41">
        <f t="shared" si="743"/>
        <v>0</v>
      </c>
      <c r="J439" s="48">
        <f>J438+H439-I439-374</f>
        <v>109693</v>
      </c>
      <c r="K439" s="66"/>
      <c r="L439" s="41">
        <f t="shared" ref="L439:L502" si="862">IF(OR(D439="NPC6ASZDB-RD015M",D439="NPC6ASZDB-GN750C",D439="NPC6ASZDB-WT035M",D439="NPC6ASZDB-WT028M ",D439="NPC6ASZDB-WT019M",D439="NPC06SZDB-GN050C",D439="NPC06SZDB-OR050C",D439="NPC6ASZDB-WT018M",D439="NPC6ASZDB-WT023M",D439="NPC6ASZDB-WT024M",D439="NPC6ASZDB-OR020M",D439="NPC6ASZDB-RD006M",D439="NPC6ASZDB-WT017M",D439="NPC6ASZDB-GY750C",D439="NPC6ASZDB-YL015M",D439="NPC6ASZDB-BL004M ",D439="NPC6ASZDB-WT016M",D439="NPC06SZDB-BK006M",D439="NPC06SZDB-BK007M",D439="NPC6ASZDB-OR750C",D439="NPC06SZDB-BK004M",D439="NPC06SZDB-BL015M",D439="NPC6ASZDB-BL013C",D439="NPC6ASZDB-BL030C",D439="NPC6ASZDB-GY009M",D439="NPC06SZDB-BK002M",D439="NPC6ASZDB-GY025C",D439="NPC06SZDB-BK003M",D439="NPC06SZDB-GY005M",D439="NPC6ASZDB-RD020C",D439="NPC06SZDB-YL040M",D439="NPC6ASZDB-GY125C",D439="NPC06SZDB-YL002M",D439="NPC6ASZDB-WT100M",D439="NPC6ASZDB-RD008M",D439="NPC6ASZDB-YL009M",D439="NPC6ASZDB-VT010M",D439="NPC6ASZDB-OR007M",D439="NPC6ASZDB-VT007M",D439="NPC6ASZDB-BK007M",D439="NPC6ASZDB-GY350C",D439="NPC6ASZDB-YL350C",D439="NPC6ASZDB-OR350C",D439="NPC6ASZDB-VT350C",D439="NPC6ASZDB-BL350C",D439="NPC6ASZDB-RD350C",D439="NPC6ASZDB-BK350C",D439="NPC6ASZDB-VT003M",D439="NPC6ASZDB-OR250C",D439="NPC6ASZDB-VT250C",D439="NPC6ASZDB-VT002M",D439="NPC6ASZDB-VT050C",D439="NPC6ASZDB-VT001M",D439="NPC6ASZDB-VT150C",D439="NPC6ASZDB-WT017C",D439="NPC6ASZDB-RD030C",D439="NPC6ASZDB-WT030C",D439="NPC6ASZDB-OR020M",D439="NPC6ASZDB-OR015M",D439="NPC06SZDB-WT025C",D439="NPC6ASZDB-WT013M",D439="NPC6ASZDB-GY075C",D439="NPC6ASZDB-BK075C",D439="NPC6ASZDB-BK125C",D439="NPC6ASZDB-GN250C",D439="NPC6ASZDB-WT011M",D439="NPC6ASZDB-WT014M",D439="NPC6ASZDB-OR005M",D439="NPC6ASZDB-GY006M",D439="NPC6ASZDB-WT550C",D439="NPC6ASZDB-WT650C",D439="NPC6ASZDB-WT850C",D439="NPC6ASZDB-WT950C",D439="NPC6ASZDB-RD250C",D439="NPC06SZDB-GY015C",D439="NPC06SZDB-BL020C",D439="NPC06SZDB-YL015C",D439="NPC6ASZDB-BL012M",D439="NPC6ASZDB-WT020C",D439="NPC6ASZDB-BL008M",D439="NPC6ASZDB-BL009M",D439="NPC6ASZDB-WT022M",D439="NPC6ASZDB-YL007M",D439="NPC06SZDB-WT250C",D439="NPC6ASZDB-BL007M",D439="NPC6ASZDB-BK050C",D439="NPC6ASZDB-BK025C",D439="NPC6ASZDB-BL750C",D439="NPC6ASZDB-OR010M",D439="NPC06SZDB-RD015M",D439="NPC6ASZDB-YL012M",D439="NPC6ASZDB-YL030M",D439="NPC6ASZDB-YL020M",D439="NPC6ASZDB-RD050C",D439="NPC06SZDB-BL050C",D439="NPC06SZDB-RD050C",D439="NPC06SZDB-YL050C",D439="NPC06SZDB-YL003M",D439="NPC06SZDB-GN002M",D439="NPC6ASZDB-RD010M",D439="NPC6ASZDB-GY450C",D439="NPC6ASZDB-WT006M",D439="NPC6ASZDB-BL250C",D439="NPC6ASZDB-GY050C",D439="NPC6ASZDB-YL250C",D439="NPC6ASZDB-YL008M",D439="NPC06SZDB-YL010M",D439="NPC6ASZDB-GY008M",D439="NPC06SZDB-RD005M",D439="NPC6ASZDB-BL050C",D439="NPC6ASZDB-WT450C",D439="NPC6ASZDB-OR050C",D439="NPC06SZDB-GN010M",D439="NPC06SZDB-RD010M",D439="NPC06SZDB-BL010M",D439="NPC6ASZDB-GY050C",D439="NPC6ASZDB-YL025C",D439="NPC6ASZDB-BK250C",D439="NPC6ASZDB-BK004M",D439="NPC6ASZDB-YL006M",D439="NPC06SZDB-WT007M",D439="NPC6ASZDB-BL015M",D439="NPC6ASZDB-BL020M",D439="NPC6ASZDB-GN010M",D439="NPC6ASZDB-GN015M",D439="NPC6ASZDB-GY250C",D439="NPC6ASZDB-BK030M",D439="NPC06SZDB-GY003M",D439="NPC06SZDB-BL150C",D439="NPC6ASZDB-BK013M",D439="NPC6ASZDB-OR150C",D439="NPC6ASZDB-GY007M",D439="NPC6ASZDB-BK750C",D439="NPC06SZDB-GN003M",D439="NPC06SZDB-BK150C",D439="NPC06SZDB-BK001M",D439="NPC6ASZDB-RD007M",D439="NPC6ASZDB-RD010M",D439="NPC06SZDB-GY006M",D439="NPC06SZDB-GY015M",D439="NPC06SZDB-BK050C",D439="NPC6ASZDB-GN025C",D439="NPC6ASZDB-WT009M",D439="NPC6ASZDB-OR004M",D439="NPC6ASZDB-WT075C",D439="NPC6ASZDB-WT175C",D439="NPC06SZDB-GY001M",D439="NPC06SZDB-GY002M",D439="NPC6ASZDB-WT125C",D439="NPC6ASZDB-WT225C",D439="NPC6ASZDB-WT275C",D439="NPC6ASZDB-GY015M",D439="NPC6ASZDB-RD001M",D439="NPC6ASZDB-RD005M",D439="NPC6ASZDB-WT025C",D439="NPC6ASZDB-YL001M",D439="NPC6ASZDB-YL005M",D439="NPC06SZDB-GY010M",D439="NPC06SZDB-YL005M",D439="NPC06SZDB-YL001M",D439="NPC6ASZDB-BK150C",D439="NPC6ASZDB-BL030M",D439="NPC6ASZDB-YL050C",D439="NPC6ASZDB-YL010M",D439="NPC6ASZDB-OR010M",D439="NPC06SZDB-YL150C",D439="NPC6ASZDB-OR005M",D439="NPC06SZDB-OR002M",D439="NPC6ASZDB-RD150C",D439="NPC6ASZDB-WT025M",D439="NPC6ASZDB-WT150C",D439="NPC6ASZDB-WT012M",D439="NPC6ASZDB-WT250C",D439="NPC6ASZDB-WT350C",D439="NPC6ASZDB-YL002M",D439="NPC6ASZDB-BL150C",D439="NPC6ASZDB-WT015M",D439="NPC6ASZDB-YL150C",D439="NPC6ASZDB-YL003M",D439="NPC6ASZDB-WT750C",D439="NPC6ASZDB-GN050C",D439="NPC6ASZDB-WT008M",D439="NPC06SZDB-OR010M",D439="NPC6ASZDB-GY150C",D439="NPC6ASZDB-GN150C",D439="NPC6ASZDB-OR001M",D439="NPC6ASZDB-OR002M",D439="NPC6ASZDB-OR003M",D439="NPC06SZDB-RD002M",D439="NPC06SZDB-RD150C",D439="NPC6ASZDB-BK015M",D439="NPC06SZDB-GN001M",D439="NPC06SZDB-GN150C",D439="NPC06SZDB-WT030M",D439="NPC06SZDB-WT750C",D439="NPC06SZDB-WT015M",D439="NPC6ASZDB-WT030M",D439="NPC06SZDB-RD001M",D439="NPC06SZDB-RD003M",D439="NPC06SZDB-OR003M",D439="NPC06SZDB-OR001M",D439="NPC06SZDB-BL001M",D439="NPC06SZDB-BL003M",D439="NPC06SZDB-WT150C",D439="NPC06SZDB-BL002M",D439="NPC6ASZDB-WT050C",D439="NPC06SZDB-WT050C",D439="NPC06SZDB-WT001M",D439="NPC06SZDB-WT002M",D439="NPC06SZDB-WT003M",D439="NPC06SZDB-WT004M",D439="NPC06SZDB-WT005M",D439="NPC06SZDB-WT010M",D439="NPC06SZDB-WT020M",D439="NPC6ASZDB-GN001M",D439="NPC6ASZDB-GN002M",D439="NPC6ASZDB-GN003M",D439="NPC6ASZDB-GN004M",D439="NPC6ASZDB-GN005M",D439="NPC6ASZDB-GN020M",D439="NPC6ASZDB-GN030M",D439="NPC6ASZDB-WT001M",D439="NPC6ASZDB-WT002M",D439="NPC6ASZDB-WT003M",D439="NPC6ASZDB-WT004M",D439="NPC6ASZDB-WT005M",D439="NPC6ASZDB-WT006M",D439="NPC6ASZDB-WT007M",D439="NPC6ASZDB-WT010M",D439="NPC6ASZDB-WT020M",D439="NPC6ASZDB-RD002M",D439="NPC6ASZDB-RD003M",D439="NPC6ASZDB-RD020M",D439="NPC6ASZDB-GY001M",D439="NPC6ASZDB-GY002M",D439="NPC6ASZDB-GY003M",D439="NPC6ASZDB-GY004M",D439="NPC6ASZDB-GY005M",D439="NPC6ASZDB-GY010M",D439="NPC6ASZDB-GY020M",D439="NPC6ASZDB-GY025M",D439="NPC6ASZDB-GY030M",D439="NPC6ASZDB-BL001M",D439="NPC6ASZDB-BL002M",D439="NPC6ASZDB-BL003M",D439="NPC6ASZDB-BL004M",D439="NPC6ASZDB-BL005M",D439="NPC6ASZDB-BL010M",D439="NPC6ASZDB-BK001M",D439="NPC6ASZDB-BK002M",D439="NPC6ASZDB-BK003M",D439="NPC6ASZDB-BK005M",D439="NPC6ASZDB-BK010M",D439="NPC6ASZDB-BK020M",),E439*2,0)</f>
        <v>0</v>
      </c>
      <c r="M439" s="48">
        <f>M438+K439-L439-374</f>
        <v>209052</v>
      </c>
      <c r="N439" s="66"/>
      <c r="O439" s="41">
        <f t="shared" si="744"/>
        <v>0</v>
      </c>
      <c r="P439" s="48">
        <f>P438+N439-O439-374</f>
        <v>108303</v>
      </c>
      <c r="Q439" s="66"/>
      <c r="R439" s="66">
        <f t="shared" si="745"/>
        <v>0</v>
      </c>
      <c r="S439" s="67">
        <f>S438+Q439-R439-374</f>
        <v>70786</v>
      </c>
      <c r="T439" s="66"/>
      <c r="U439" s="66">
        <f t="shared" si="751"/>
        <v>0</v>
      </c>
      <c r="V439" s="67">
        <f t="shared" si="752"/>
        <v>49357.700000000012</v>
      </c>
      <c r="W439" s="136"/>
      <c r="X439" s="69">
        <f t="shared" si="746"/>
        <v>0</v>
      </c>
      <c r="Y439" s="67">
        <f t="shared" si="842"/>
        <v>6693.2999999999993</v>
      </c>
      <c r="Z439" s="66"/>
      <c r="AA439" s="68">
        <f t="shared" si="803"/>
        <v>0</v>
      </c>
      <c r="AB439" s="67">
        <f t="shared" si="753"/>
        <v>2038.5</v>
      </c>
      <c r="AC439" s="66"/>
      <c r="AD439" s="66">
        <f t="shared" si="804"/>
        <v>0</v>
      </c>
      <c r="AE439" s="67">
        <f t="shared" si="754"/>
        <v>448.79999999999973</v>
      </c>
      <c r="AF439" s="66"/>
      <c r="AG439" s="78">
        <f t="shared" si="805"/>
        <v>0</v>
      </c>
      <c r="AH439" s="79">
        <f t="shared" si="755"/>
        <v>3801.7999999999993</v>
      </c>
      <c r="AI439" s="66"/>
      <c r="AJ439" s="68">
        <f t="shared" si="806"/>
        <v>0</v>
      </c>
      <c r="AK439" s="67">
        <f t="shared" si="756"/>
        <v>7585.5</v>
      </c>
      <c r="AL439" s="66"/>
      <c r="AM439" s="68">
        <f t="shared" si="807"/>
        <v>0</v>
      </c>
      <c r="AN439" s="67">
        <f t="shared" si="757"/>
        <v>14012.599999999999</v>
      </c>
      <c r="AO439" s="66"/>
      <c r="AP439" s="68">
        <f t="shared" si="747"/>
        <v>0</v>
      </c>
      <c r="AQ439" s="67">
        <f>+AQ438+AO439-AP439-580</f>
        <v>1779.3999999999996</v>
      </c>
      <c r="AR439" s="66"/>
      <c r="AS439" s="68">
        <f t="shared" si="845"/>
        <v>0</v>
      </c>
      <c r="AT439" s="67">
        <f t="shared" si="758"/>
        <v>3042.6000000000004</v>
      </c>
      <c r="AU439" s="66"/>
      <c r="AV439" s="66">
        <f t="shared" si="759"/>
        <v>0</v>
      </c>
      <c r="AW439" s="42">
        <f t="shared" si="760"/>
        <v>3764.4000000000015</v>
      </c>
      <c r="AX439" s="66"/>
      <c r="AY439" s="66">
        <f t="shared" si="761"/>
        <v>0</v>
      </c>
      <c r="AZ439" s="67">
        <f t="shared" si="748"/>
        <v>1815.8</v>
      </c>
      <c r="BA439" s="66"/>
      <c r="BB439" s="68">
        <f t="shared" si="762"/>
        <v>0</v>
      </c>
      <c r="BC439" s="67">
        <f t="shared" si="763"/>
        <v>2774.8</v>
      </c>
      <c r="BD439" s="66"/>
      <c r="BE439" s="68">
        <f t="shared" si="764"/>
        <v>0</v>
      </c>
      <c r="BF439" s="67">
        <f t="shared" si="765"/>
        <v>78.60000000000035</v>
      </c>
      <c r="BG439" s="66"/>
      <c r="BH439" s="68">
        <f t="shared" si="831"/>
        <v>0</v>
      </c>
      <c r="BI439" s="67">
        <f t="shared" si="844"/>
        <v>0</v>
      </c>
      <c r="BJ439" s="66"/>
      <c r="BK439" s="68">
        <f t="shared" si="846"/>
        <v>0</v>
      </c>
      <c r="BL439" s="67">
        <f t="shared" si="766"/>
        <v>5058.2000000000007</v>
      </c>
      <c r="BM439" s="66"/>
      <c r="BN439" s="68">
        <f t="shared" si="767"/>
        <v>0</v>
      </c>
      <c r="BO439" s="67">
        <f t="shared" si="768"/>
        <v>4545.9000000000015</v>
      </c>
      <c r="BP439" s="66"/>
      <c r="BQ439" s="68">
        <f t="shared" si="769"/>
        <v>0</v>
      </c>
      <c r="BR439" s="67">
        <f t="shared" si="810"/>
        <v>15678.499999999993</v>
      </c>
      <c r="BS439" s="66"/>
      <c r="BT439" s="66">
        <f t="shared" si="797"/>
        <v>0</v>
      </c>
      <c r="BU439" s="67">
        <f t="shared" si="828"/>
        <v>80386</v>
      </c>
      <c r="BV439" s="66"/>
      <c r="BW439" s="66">
        <f t="shared" si="798"/>
        <v>0</v>
      </c>
      <c r="BX439" s="67">
        <f t="shared" si="829"/>
        <v>109842</v>
      </c>
      <c r="BY439" s="66"/>
      <c r="BZ439" s="66">
        <f t="shared" si="799"/>
        <v>0</v>
      </c>
      <c r="CA439" s="67">
        <f t="shared" si="830"/>
        <v>75164</v>
      </c>
      <c r="CB439" s="66"/>
      <c r="CC439" s="66">
        <f t="shared" si="771"/>
        <v>0</v>
      </c>
      <c r="CD439" s="67">
        <f t="shared" si="741"/>
        <v>358.24999999999983</v>
      </c>
      <c r="CE439" s="66"/>
      <c r="CF439" s="66">
        <f t="shared" si="772"/>
        <v>0</v>
      </c>
      <c r="CG439" s="67">
        <f t="shared" si="773"/>
        <v>6982.9</v>
      </c>
      <c r="CH439" s="66"/>
      <c r="CI439" s="66">
        <f t="shared" si="749"/>
        <v>0</v>
      </c>
      <c r="CJ439" s="67">
        <f t="shared" si="794"/>
        <v>8715</v>
      </c>
      <c r="CK439" s="66"/>
      <c r="CL439" s="68">
        <f t="shared" si="775"/>
        <v>0</v>
      </c>
      <c r="CM439" s="79">
        <f t="shared" si="776"/>
        <v>4864</v>
      </c>
      <c r="CN439" s="66"/>
      <c r="CO439" s="68">
        <f t="shared" si="847"/>
        <v>0</v>
      </c>
      <c r="CP439" s="79">
        <f t="shared" si="777"/>
        <v>3955</v>
      </c>
      <c r="CQ439" s="66"/>
      <c r="CR439" s="68">
        <f t="shared" si="848"/>
        <v>0</v>
      </c>
      <c r="CS439" s="79">
        <f t="shared" si="861"/>
        <v>6656</v>
      </c>
      <c r="CT439" s="66"/>
      <c r="CU439" s="68">
        <f t="shared" si="849"/>
        <v>0</v>
      </c>
      <c r="CV439" s="79">
        <f t="shared" si="778"/>
        <v>7769</v>
      </c>
      <c r="CW439" s="66"/>
      <c r="CX439" s="66">
        <f t="shared" si="850"/>
        <v>0</v>
      </c>
      <c r="CY439" s="40">
        <f t="shared" si="837"/>
        <v>6582</v>
      </c>
      <c r="CZ439" s="65"/>
      <c r="DA439" s="66">
        <f t="shared" si="779"/>
        <v>0</v>
      </c>
      <c r="DB439" s="67">
        <f t="shared" si="795"/>
        <v>82964</v>
      </c>
      <c r="DC439" s="66"/>
      <c r="DD439" s="66">
        <f t="shared" si="780"/>
        <v>0</v>
      </c>
      <c r="DE439" s="67">
        <f t="shared" si="796"/>
        <v>79735</v>
      </c>
      <c r="DF439" s="66"/>
      <c r="DG439" s="69">
        <f t="shared" si="851"/>
        <v>0</v>
      </c>
      <c r="DH439" s="67">
        <f t="shared" si="843"/>
        <v>72277</v>
      </c>
      <c r="DI439" s="66"/>
      <c r="DJ439" s="66">
        <f t="shared" si="852"/>
        <v>0</v>
      </c>
      <c r="DK439" s="67">
        <f t="shared" si="781"/>
        <v>993</v>
      </c>
      <c r="DL439" s="210"/>
      <c r="DM439" s="206">
        <f t="shared" si="853"/>
        <v>0</v>
      </c>
      <c r="DN439" s="25">
        <f t="shared" si="750"/>
        <v>0</v>
      </c>
      <c r="DO439" s="5"/>
      <c r="DP439" s="43">
        <f t="shared" si="854"/>
        <v>0</v>
      </c>
      <c r="DQ439" s="27">
        <f t="shared" si="782"/>
        <v>7022.5</v>
      </c>
      <c r="DR439" s="5"/>
      <c r="DS439" s="43">
        <f t="shared" si="855"/>
        <v>0</v>
      </c>
      <c r="DT439" s="27">
        <f t="shared" si="783"/>
        <v>4846</v>
      </c>
      <c r="DU439" s="5"/>
      <c r="DV439" s="43">
        <f t="shared" si="856"/>
        <v>0</v>
      </c>
      <c r="DW439" s="27">
        <f t="shared" si="784"/>
        <v>4835</v>
      </c>
      <c r="DX439" s="5"/>
      <c r="DY439" s="22">
        <f t="shared" si="857"/>
        <v>0</v>
      </c>
      <c r="DZ439" s="25">
        <f t="shared" si="785"/>
        <v>523</v>
      </c>
      <c r="EA439" s="22"/>
      <c r="EB439" s="22">
        <f t="shared" si="858"/>
        <v>0</v>
      </c>
      <c r="EC439" s="28">
        <f t="shared" si="786"/>
        <v>369</v>
      </c>
      <c r="ED439" s="5"/>
      <c r="EE439" s="43">
        <f t="shared" si="859"/>
        <v>0</v>
      </c>
      <c r="EF439" s="27">
        <f t="shared" si="787"/>
        <v>4769</v>
      </c>
      <c r="EG439" s="66"/>
      <c r="EH439" s="66">
        <f t="shared" si="860"/>
        <v>0</v>
      </c>
      <c r="EI439" s="67">
        <f t="shared" si="788"/>
        <v>24057</v>
      </c>
      <c r="EJ439" s="66"/>
      <c r="EK439" s="66">
        <f t="shared" si="825"/>
        <v>0</v>
      </c>
      <c r="EL439" s="67">
        <f t="shared" si="789"/>
        <v>22687</v>
      </c>
      <c r="EM439" s="110">
        <f t="shared" si="826"/>
        <v>133206.55692599996</v>
      </c>
    </row>
    <row r="440" spans="1:143" s="36" customFormat="1" ht="11.25" customHeight="1" x14ac:dyDescent="0.25">
      <c r="A440" s="109">
        <v>46081</v>
      </c>
      <c r="B440" s="193">
        <v>46081</v>
      </c>
      <c r="C440" s="204">
        <v>8004965898</v>
      </c>
      <c r="D440" s="17" t="s">
        <v>122</v>
      </c>
      <c r="E440" s="18">
        <v>60</v>
      </c>
      <c r="F440" s="19">
        <v>2</v>
      </c>
      <c r="G440" s="20">
        <v>191516052314</v>
      </c>
      <c r="H440" s="66"/>
      <c r="I440" s="41">
        <f t="shared" si="743"/>
        <v>0</v>
      </c>
      <c r="J440" s="48">
        <f t="shared" ref="J440:J446" si="863">J439+H440-I440</f>
        <v>109693</v>
      </c>
      <c r="K440" s="66"/>
      <c r="L440" s="41">
        <f t="shared" si="862"/>
        <v>0</v>
      </c>
      <c r="M440" s="48">
        <f t="shared" ref="M440:M446" si="864">M439+K440-L440</f>
        <v>209052</v>
      </c>
      <c r="N440" s="66"/>
      <c r="O440" s="41">
        <f t="shared" si="744"/>
        <v>0</v>
      </c>
      <c r="P440" s="48">
        <f t="shared" ref="P440:P446" si="865">P439+N440-O440</f>
        <v>108303</v>
      </c>
      <c r="Q440" s="66"/>
      <c r="R440" s="66">
        <f t="shared" si="745"/>
        <v>0</v>
      </c>
      <c r="S440" s="67">
        <f t="shared" ref="S440:S446" si="866">S439+Q440-R440</f>
        <v>70786</v>
      </c>
      <c r="T440" s="66"/>
      <c r="U440" s="66">
        <f t="shared" si="751"/>
        <v>0</v>
      </c>
      <c r="V440" s="67">
        <f t="shared" si="752"/>
        <v>49357.700000000012</v>
      </c>
      <c r="W440" s="136"/>
      <c r="X440" s="69">
        <f t="shared" si="746"/>
        <v>0</v>
      </c>
      <c r="Y440" s="67">
        <f t="shared" si="842"/>
        <v>6693.2999999999993</v>
      </c>
      <c r="Z440" s="66"/>
      <c r="AA440" s="68">
        <f t="shared" si="803"/>
        <v>0</v>
      </c>
      <c r="AB440" s="67">
        <f t="shared" si="753"/>
        <v>2038.5</v>
      </c>
      <c r="AC440" s="66"/>
      <c r="AD440" s="66">
        <f t="shared" si="804"/>
        <v>0</v>
      </c>
      <c r="AE440" s="67">
        <f t="shared" si="754"/>
        <v>448.79999999999973</v>
      </c>
      <c r="AF440" s="66"/>
      <c r="AG440" s="78">
        <f t="shared" si="805"/>
        <v>0</v>
      </c>
      <c r="AH440" s="79">
        <f t="shared" si="755"/>
        <v>3801.7999999999993</v>
      </c>
      <c r="AI440" s="66"/>
      <c r="AJ440" s="68">
        <f t="shared" si="806"/>
        <v>0</v>
      </c>
      <c r="AK440" s="67">
        <f t="shared" si="756"/>
        <v>7585.5</v>
      </c>
      <c r="AL440" s="66"/>
      <c r="AM440" s="68">
        <f t="shared" si="807"/>
        <v>0</v>
      </c>
      <c r="AN440" s="67">
        <f t="shared" si="757"/>
        <v>14012.599999999999</v>
      </c>
      <c r="AO440" s="66"/>
      <c r="AP440" s="68">
        <f t="shared" si="747"/>
        <v>0</v>
      </c>
      <c r="AQ440" s="67">
        <f t="shared" ref="AQ440:AQ503" si="867">+AQ439+AO440-AP440</f>
        <v>1779.3999999999996</v>
      </c>
      <c r="AR440" s="66"/>
      <c r="AS440" s="68">
        <f t="shared" si="845"/>
        <v>0</v>
      </c>
      <c r="AT440" s="67">
        <f t="shared" si="758"/>
        <v>3042.6000000000004</v>
      </c>
      <c r="AU440" s="66"/>
      <c r="AV440" s="66">
        <f t="shared" si="759"/>
        <v>0</v>
      </c>
      <c r="AW440" s="42">
        <f t="shared" si="760"/>
        <v>3764.4000000000015</v>
      </c>
      <c r="AX440" s="66"/>
      <c r="AY440" s="66">
        <f t="shared" si="761"/>
        <v>0</v>
      </c>
      <c r="AZ440" s="67">
        <f t="shared" si="748"/>
        <v>1815.8</v>
      </c>
      <c r="BA440" s="66"/>
      <c r="BB440" s="68">
        <f t="shared" si="762"/>
        <v>0</v>
      </c>
      <c r="BC440" s="67">
        <f t="shared" si="763"/>
        <v>2774.8</v>
      </c>
      <c r="BD440" s="66"/>
      <c r="BE440" s="68">
        <f t="shared" si="764"/>
        <v>0</v>
      </c>
      <c r="BF440" s="67">
        <f t="shared" si="765"/>
        <v>78.60000000000035</v>
      </c>
      <c r="BG440" s="66"/>
      <c r="BH440" s="68">
        <f t="shared" si="831"/>
        <v>127.2</v>
      </c>
      <c r="BI440" s="67">
        <f t="shared" si="844"/>
        <v>-127.2</v>
      </c>
      <c r="BJ440" s="66"/>
      <c r="BK440" s="68">
        <f t="shared" si="846"/>
        <v>0</v>
      </c>
      <c r="BL440" s="67">
        <f t="shared" si="766"/>
        <v>5058.2000000000007</v>
      </c>
      <c r="BM440" s="66"/>
      <c r="BN440" s="68">
        <f t="shared" si="767"/>
        <v>0</v>
      </c>
      <c r="BO440" s="67">
        <f t="shared" si="768"/>
        <v>4545.9000000000015</v>
      </c>
      <c r="BP440" s="66"/>
      <c r="BQ440" s="68">
        <f t="shared" si="769"/>
        <v>0</v>
      </c>
      <c r="BR440" s="67">
        <f t="shared" si="810"/>
        <v>15678.499999999993</v>
      </c>
      <c r="BS440" s="66"/>
      <c r="BT440" s="66">
        <f t="shared" si="797"/>
        <v>120</v>
      </c>
      <c r="BU440" s="67">
        <f t="shared" ref="BU440:BU460" si="868">BU439+BS440-BT440</f>
        <v>80266</v>
      </c>
      <c r="BV440" s="66"/>
      <c r="BW440" s="66">
        <f t="shared" si="798"/>
        <v>120</v>
      </c>
      <c r="BX440" s="67">
        <f t="shared" ref="BX440:BX460" si="869">+BX439+BV440-BW440</f>
        <v>109722</v>
      </c>
      <c r="BY440" s="66"/>
      <c r="BZ440" s="66">
        <f t="shared" si="799"/>
        <v>120</v>
      </c>
      <c r="CA440" s="67">
        <f t="shared" ref="CA440:CA460" si="870">+CA439+BY440-BZ440</f>
        <v>75044</v>
      </c>
      <c r="CB440" s="66"/>
      <c r="CC440" s="66">
        <f t="shared" si="771"/>
        <v>0</v>
      </c>
      <c r="CD440" s="67">
        <f t="shared" si="741"/>
        <v>358.24999999999983</v>
      </c>
      <c r="CE440" s="66"/>
      <c r="CF440" s="66">
        <f t="shared" si="772"/>
        <v>0</v>
      </c>
      <c r="CG440" s="67">
        <f t="shared" si="773"/>
        <v>6982.9</v>
      </c>
      <c r="CH440" s="66"/>
      <c r="CI440" s="66">
        <f t="shared" si="749"/>
        <v>0</v>
      </c>
      <c r="CJ440" s="67">
        <f t="shared" si="794"/>
        <v>8715</v>
      </c>
      <c r="CK440" s="66"/>
      <c r="CL440" s="68">
        <f t="shared" si="775"/>
        <v>0</v>
      </c>
      <c r="CM440" s="79">
        <f t="shared" si="776"/>
        <v>4864</v>
      </c>
      <c r="CN440" s="66"/>
      <c r="CO440" s="68">
        <f t="shared" si="847"/>
        <v>0</v>
      </c>
      <c r="CP440" s="79">
        <f t="shared" si="777"/>
        <v>3955</v>
      </c>
      <c r="CQ440" s="66"/>
      <c r="CR440" s="68">
        <f t="shared" si="848"/>
        <v>0</v>
      </c>
      <c r="CS440" s="79">
        <f t="shared" si="861"/>
        <v>6656</v>
      </c>
      <c r="CT440" s="66"/>
      <c r="CU440" s="68">
        <f t="shared" si="849"/>
        <v>0</v>
      </c>
      <c r="CV440" s="79">
        <f t="shared" si="778"/>
        <v>7769</v>
      </c>
      <c r="CW440" s="66"/>
      <c r="CX440" s="66">
        <f t="shared" si="850"/>
        <v>0</v>
      </c>
      <c r="CY440" s="40">
        <f t="shared" si="837"/>
        <v>6582</v>
      </c>
      <c r="CZ440" s="65"/>
      <c r="DA440" s="66">
        <f t="shared" si="779"/>
        <v>0</v>
      </c>
      <c r="DB440" s="67">
        <f t="shared" si="795"/>
        <v>82964</v>
      </c>
      <c r="DC440" s="66"/>
      <c r="DD440" s="66">
        <f t="shared" si="780"/>
        <v>0</v>
      </c>
      <c r="DE440" s="67">
        <f t="shared" si="796"/>
        <v>79735</v>
      </c>
      <c r="DF440" s="66"/>
      <c r="DG440" s="69">
        <f t="shared" si="851"/>
        <v>0</v>
      </c>
      <c r="DH440" s="67">
        <f t="shared" si="843"/>
        <v>72277</v>
      </c>
      <c r="DI440" s="66"/>
      <c r="DJ440" s="66">
        <f t="shared" si="852"/>
        <v>0</v>
      </c>
      <c r="DK440" s="67">
        <f t="shared" si="781"/>
        <v>993</v>
      </c>
      <c r="DL440" s="210"/>
      <c r="DM440" s="206">
        <f t="shared" si="853"/>
        <v>0</v>
      </c>
      <c r="DN440" s="25">
        <f t="shared" si="750"/>
        <v>0</v>
      </c>
      <c r="DO440" s="5"/>
      <c r="DP440" s="43">
        <f t="shared" si="854"/>
        <v>0</v>
      </c>
      <c r="DQ440" s="27">
        <f t="shared" si="782"/>
        <v>7022.5</v>
      </c>
      <c r="DR440" s="5"/>
      <c r="DS440" s="43">
        <f t="shared" si="855"/>
        <v>0</v>
      </c>
      <c r="DT440" s="27">
        <f t="shared" si="783"/>
        <v>4846</v>
      </c>
      <c r="DU440" s="5"/>
      <c r="DV440" s="43">
        <f t="shared" si="856"/>
        <v>0</v>
      </c>
      <c r="DW440" s="27">
        <f t="shared" si="784"/>
        <v>4835</v>
      </c>
      <c r="DX440" s="5"/>
      <c r="DY440" s="22">
        <f t="shared" si="857"/>
        <v>0</v>
      </c>
      <c r="DZ440" s="25">
        <f t="shared" si="785"/>
        <v>523</v>
      </c>
      <c r="EA440" s="22"/>
      <c r="EB440" s="22">
        <f t="shared" si="858"/>
        <v>0</v>
      </c>
      <c r="EC440" s="28">
        <f t="shared" si="786"/>
        <v>369</v>
      </c>
      <c r="ED440" s="5"/>
      <c r="EE440" s="43">
        <f t="shared" si="859"/>
        <v>0</v>
      </c>
      <c r="EF440" s="27">
        <f t="shared" si="787"/>
        <v>4769</v>
      </c>
      <c r="EG440" s="66"/>
      <c r="EH440" s="66">
        <f t="shared" si="860"/>
        <v>0</v>
      </c>
      <c r="EI440" s="67">
        <f t="shared" si="788"/>
        <v>24057</v>
      </c>
      <c r="EJ440" s="66"/>
      <c r="EK440" s="66">
        <f t="shared" si="825"/>
        <v>0</v>
      </c>
      <c r="EL440" s="67">
        <f t="shared" si="789"/>
        <v>22687</v>
      </c>
      <c r="EM440" s="110">
        <f t="shared" si="826"/>
        <v>132648.71772599997</v>
      </c>
    </row>
    <row r="441" spans="1:143" s="36" customFormat="1" ht="11.25" customHeight="1" x14ac:dyDescent="0.25">
      <c r="A441" s="169">
        <v>46081</v>
      </c>
      <c r="B441" s="193">
        <v>46096</v>
      </c>
      <c r="C441" s="204">
        <v>8004962783</v>
      </c>
      <c r="D441" s="17" t="s">
        <v>314</v>
      </c>
      <c r="E441" s="18">
        <v>600</v>
      </c>
      <c r="F441" s="19">
        <v>2</v>
      </c>
      <c r="G441" s="20">
        <v>191516041646</v>
      </c>
      <c r="H441" s="66"/>
      <c r="I441" s="41">
        <f t="shared" si="743"/>
        <v>0</v>
      </c>
      <c r="J441" s="48">
        <f t="shared" si="863"/>
        <v>109693</v>
      </c>
      <c r="K441" s="66"/>
      <c r="L441" s="41">
        <f t="shared" si="862"/>
        <v>0</v>
      </c>
      <c r="M441" s="48">
        <f t="shared" si="864"/>
        <v>209052</v>
      </c>
      <c r="N441" s="66"/>
      <c r="O441" s="41">
        <f t="shared" si="744"/>
        <v>0</v>
      </c>
      <c r="P441" s="48">
        <f t="shared" si="865"/>
        <v>108303</v>
      </c>
      <c r="Q441" s="66"/>
      <c r="R441" s="66">
        <f t="shared" si="745"/>
        <v>0</v>
      </c>
      <c r="S441" s="67">
        <f t="shared" si="866"/>
        <v>70786</v>
      </c>
      <c r="T441" s="66"/>
      <c r="U441" s="66">
        <f t="shared" si="751"/>
        <v>0</v>
      </c>
      <c r="V441" s="67">
        <f t="shared" si="752"/>
        <v>49357.700000000012</v>
      </c>
      <c r="W441" s="136"/>
      <c r="X441" s="69">
        <f t="shared" si="746"/>
        <v>0</v>
      </c>
      <c r="Y441" s="67">
        <f t="shared" si="842"/>
        <v>6693.2999999999993</v>
      </c>
      <c r="Z441" s="66"/>
      <c r="AA441" s="68">
        <f t="shared" si="803"/>
        <v>0</v>
      </c>
      <c r="AB441" s="67">
        <f t="shared" si="753"/>
        <v>2038.5</v>
      </c>
      <c r="AC441" s="66"/>
      <c r="AD441" s="66">
        <f t="shared" si="804"/>
        <v>0</v>
      </c>
      <c r="AE441" s="67">
        <f t="shared" si="754"/>
        <v>448.79999999999973</v>
      </c>
      <c r="AF441" s="66"/>
      <c r="AG441" s="78">
        <f t="shared" si="805"/>
        <v>0</v>
      </c>
      <c r="AH441" s="79">
        <f t="shared" si="755"/>
        <v>3801.7999999999993</v>
      </c>
      <c r="AI441" s="66"/>
      <c r="AJ441" s="68">
        <f t="shared" si="806"/>
        <v>0</v>
      </c>
      <c r="AK441" s="67">
        <f t="shared" si="756"/>
        <v>7585.5</v>
      </c>
      <c r="AL441" s="66"/>
      <c r="AM441" s="68">
        <f t="shared" si="807"/>
        <v>0</v>
      </c>
      <c r="AN441" s="67">
        <f t="shared" si="757"/>
        <v>14012.599999999999</v>
      </c>
      <c r="AO441" s="66"/>
      <c r="AP441" s="68">
        <f t="shared" si="747"/>
        <v>0</v>
      </c>
      <c r="AQ441" s="67">
        <f t="shared" si="867"/>
        <v>1779.3999999999996</v>
      </c>
      <c r="AR441" s="66"/>
      <c r="AS441" s="68">
        <f t="shared" si="845"/>
        <v>0</v>
      </c>
      <c r="AT441" s="67">
        <f t="shared" si="758"/>
        <v>3042.6000000000004</v>
      </c>
      <c r="AU441" s="66"/>
      <c r="AV441" s="66">
        <f t="shared" si="759"/>
        <v>0</v>
      </c>
      <c r="AW441" s="42">
        <f t="shared" si="760"/>
        <v>3764.4000000000015</v>
      </c>
      <c r="AX441" s="66"/>
      <c r="AY441" s="66">
        <f t="shared" si="761"/>
        <v>0</v>
      </c>
      <c r="AZ441" s="67">
        <f t="shared" si="748"/>
        <v>1815.8</v>
      </c>
      <c r="BA441" s="66"/>
      <c r="BB441" s="68">
        <f t="shared" si="762"/>
        <v>0</v>
      </c>
      <c r="BC441" s="67">
        <f t="shared" si="763"/>
        <v>2774.8</v>
      </c>
      <c r="BD441" s="66"/>
      <c r="BE441" s="68">
        <f t="shared" si="764"/>
        <v>0</v>
      </c>
      <c r="BF441" s="67">
        <f t="shared" si="765"/>
        <v>78.60000000000035</v>
      </c>
      <c r="BG441" s="66"/>
      <c r="BH441" s="68">
        <f t="shared" si="831"/>
        <v>0</v>
      </c>
      <c r="BI441" s="67">
        <f t="shared" si="844"/>
        <v>-127.2</v>
      </c>
      <c r="BJ441" s="66"/>
      <c r="BK441" s="68">
        <f t="shared" si="846"/>
        <v>0</v>
      </c>
      <c r="BL441" s="67">
        <f t="shared" si="766"/>
        <v>5058.2000000000007</v>
      </c>
      <c r="BM441" s="66"/>
      <c r="BN441" s="68">
        <f t="shared" si="767"/>
        <v>0</v>
      </c>
      <c r="BO441" s="67">
        <f t="shared" si="768"/>
        <v>4545.9000000000015</v>
      </c>
      <c r="BP441" s="66"/>
      <c r="BQ441" s="68">
        <f t="shared" si="769"/>
        <v>1272</v>
      </c>
      <c r="BR441" s="67">
        <f t="shared" si="810"/>
        <v>14406.499999999993</v>
      </c>
      <c r="BS441" s="66"/>
      <c r="BT441" s="66">
        <f t="shared" si="797"/>
        <v>1200</v>
      </c>
      <c r="BU441" s="67">
        <f t="shared" si="868"/>
        <v>79066</v>
      </c>
      <c r="BV441" s="66"/>
      <c r="BW441" s="66">
        <f t="shared" si="798"/>
        <v>1200</v>
      </c>
      <c r="BX441" s="67">
        <f t="shared" si="869"/>
        <v>108522</v>
      </c>
      <c r="BY441" s="66"/>
      <c r="BZ441" s="66">
        <f t="shared" si="799"/>
        <v>1200</v>
      </c>
      <c r="CA441" s="67">
        <f t="shared" si="870"/>
        <v>73844</v>
      </c>
      <c r="CB441" s="66"/>
      <c r="CC441" s="66">
        <f t="shared" si="771"/>
        <v>0</v>
      </c>
      <c r="CD441" s="67">
        <f t="shared" si="741"/>
        <v>358.24999999999983</v>
      </c>
      <c r="CE441" s="66"/>
      <c r="CF441" s="66">
        <f t="shared" si="772"/>
        <v>0</v>
      </c>
      <c r="CG441" s="67">
        <f t="shared" si="773"/>
        <v>6982.9</v>
      </c>
      <c r="CH441" s="66"/>
      <c r="CI441" s="66">
        <f t="shared" si="749"/>
        <v>0</v>
      </c>
      <c r="CJ441" s="67">
        <f t="shared" si="794"/>
        <v>8715</v>
      </c>
      <c r="CK441" s="66"/>
      <c r="CL441" s="68">
        <f t="shared" si="775"/>
        <v>0</v>
      </c>
      <c r="CM441" s="79">
        <f t="shared" si="776"/>
        <v>4864</v>
      </c>
      <c r="CN441" s="66"/>
      <c r="CO441" s="68">
        <f t="shared" si="847"/>
        <v>0</v>
      </c>
      <c r="CP441" s="79">
        <f t="shared" si="777"/>
        <v>3955</v>
      </c>
      <c r="CQ441" s="66"/>
      <c r="CR441" s="68">
        <f t="shared" si="848"/>
        <v>0</v>
      </c>
      <c r="CS441" s="79">
        <f t="shared" si="861"/>
        <v>6656</v>
      </c>
      <c r="CT441" s="66"/>
      <c r="CU441" s="68">
        <f t="shared" si="849"/>
        <v>0</v>
      </c>
      <c r="CV441" s="79">
        <f t="shared" si="778"/>
        <v>7769</v>
      </c>
      <c r="CW441" s="66"/>
      <c r="CX441" s="66">
        <f t="shared" si="850"/>
        <v>0</v>
      </c>
      <c r="CY441" s="40">
        <f t="shared" si="837"/>
        <v>6582</v>
      </c>
      <c r="CZ441" s="65"/>
      <c r="DA441" s="66">
        <f t="shared" si="779"/>
        <v>0</v>
      </c>
      <c r="DB441" s="67">
        <f t="shared" si="795"/>
        <v>82964</v>
      </c>
      <c r="DC441" s="66"/>
      <c r="DD441" s="66">
        <f t="shared" si="780"/>
        <v>0</v>
      </c>
      <c r="DE441" s="67">
        <f t="shared" si="796"/>
        <v>79735</v>
      </c>
      <c r="DF441" s="66"/>
      <c r="DG441" s="69">
        <f t="shared" si="851"/>
        <v>0</v>
      </c>
      <c r="DH441" s="67">
        <f t="shared" si="843"/>
        <v>72277</v>
      </c>
      <c r="DI441" s="66"/>
      <c r="DJ441" s="66">
        <f t="shared" si="852"/>
        <v>0</v>
      </c>
      <c r="DK441" s="67">
        <f t="shared" si="781"/>
        <v>993</v>
      </c>
      <c r="DL441" s="210"/>
      <c r="DM441" s="206">
        <f t="shared" si="853"/>
        <v>0</v>
      </c>
      <c r="DN441" s="25">
        <f t="shared" si="750"/>
        <v>0</v>
      </c>
      <c r="DO441" s="5"/>
      <c r="DP441" s="43">
        <f t="shared" si="854"/>
        <v>0</v>
      </c>
      <c r="DQ441" s="27">
        <f t="shared" si="782"/>
        <v>7022.5</v>
      </c>
      <c r="DR441" s="5"/>
      <c r="DS441" s="43">
        <f t="shared" si="855"/>
        <v>0</v>
      </c>
      <c r="DT441" s="27">
        <f t="shared" si="783"/>
        <v>4846</v>
      </c>
      <c r="DU441" s="5"/>
      <c r="DV441" s="43">
        <f t="shared" si="856"/>
        <v>0</v>
      </c>
      <c r="DW441" s="27">
        <f t="shared" si="784"/>
        <v>4835</v>
      </c>
      <c r="DX441" s="5"/>
      <c r="DY441" s="22">
        <f t="shared" si="857"/>
        <v>0</v>
      </c>
      <c r="DZ441" s="25">
        <f t="shared" si="785"/>
        <v>523</v>
      </c>
      <c r="EA441" s="22"/>
      <c r="EB441" s="22">
        <f t="shared" si="858"/>
        <v>0</v>
      </c>
      <c r="EC441" s="28">
        <f t="shared" si="786"/>
        <v>369</v>
      </c>
      <c r="ED441" s="5"/>
      <c r="EE441" s="43">
        <f t="shared" si="859"/>
        <v>0</v>
      </c>
      <c r="EF441" s="27">
        <f t="shared" si="787"/>
        <v>4769</v>
      </c>
      <c r="EG441" s="66"/>
      <c r="EH441" s="66">
        <f t="shared" si="860"/>
        <v>0</v>
      </c>
      <c r="EI441" s="67">
        <f t="shared" si="788"/>
        <v>24057</v>
      </c>
      <c r="EJ441" s="66"/>
      <c r="EK441" s="66">
        <f t="shared" si="825"/>
        <v>0</v>
      </c>
      <c r="EL441" s="67">
        <f t="shared" si="789"/>
        <v>22687</v>
      </c>
      <c r="EM441" s="110">
        <f t="shared" si="826"/>
        <v>130024.17372599998</v>
      </c>
    </row>
    <row r="442" spans="1:143" ht="11.25" customHeight="1" x14ac:dyDescent="0.25">
      <c r="A442" s="170">
        <v>46081</v>
      </c>
      <c r="B442" s="195">
        <v>46067</v>
      </c>
      <c r="C442" s="174">
        <v>8004954603</v>
      </c>
      <c r="D442" s="13" t="s">
        <v>210</v>
      </c>
      <c r="E442" s="14">
        <v>2600</v>
      </c>
      <c r="F442" s="15">
        <v>1</v>
      </c>
      <c r="G442" s="16">
        <v>191516032361</v>
      </c>
      <c r="H442" s="66"/>
      <c r="I442" s="41">
        <f t="shared" si="743"/>
        <v>5200</v>
      </c>
      <c r="J442" s="48">
        <f t="shared" si="863"/>
        <v>104493</v>
      </c>
      <c r="K442" s="66"/>
      <c r="L442" s="41">
        <f t="shared" si="862"/>
        <v>5200</v>
      </c>
      <c r="M442" s="48">
        <f t="shared" si="864"/>
        <v>203852</v>
      </c>
      <c r="N442" s="66"/>
      <c r="O442" s="41">
        <f t="shared" si="744"/>
        <v>5200</v>
      </c>
      <c r="P442" s="48">
        <f t="shared" si="865"/>
        <v>103103</v>
      </c>
      <c r="Q442" s="66"/>
      <c r="R442" s="66">
        <f t="shared" si="745"/>
        <v>5200</v>
      </c>
      <c r="S442" s="67">
        <f t="shared" si="866"/>
        <v>65586</v>
      </c>
      <c r="T442" s="66"/>
      <c r="U442" s="66">
        <f t="shared" si="751"/>
        <v>0</v>
      </c>
      <c r="V442" s="67">
        <f t="shared" si="752"/>
        <v>49357.700000000012</v>
      </c>
      <c r="X442" s="69">
        <f t="shared" si="746"/>
        <v>2860.0000000000005</v>
      </c>
      <c r="Y442" s="67">
        <f t="shared" si="842"/>
        <v>3833.2999999999988</v>
      </c>
      <c r="Z442" s="66"/>
      <c r="AA442" s="68">
        <f t="shared" si="803"/>
        <v>0</v>
      </c>
      <c r="AB442" s="67">
        <f t="shared" si="753"/>
        <v>2038.5</v>
      </c>
      <c r="AC442" s="66"/>
      <c r="AD442" s="66">
        <f t="shared" si="804"/>
        <v>0</v>
      </c>
      <c r="AE442" s="67">
        <f t="shared" si="754"/>
        <v>448.79999999999973</v>
      </c>
      <c r="AF442" s="66"/>
      <c r="AG442" s="78">
        <f t="shared" si="805"/>
        <v>0</v>
      </c>
      <c r="AH442" s="79">
        <f t="shared" si="755"/>
        <v>3801.7999999999993</v>
      </c>
      <c r="AI442" s="66"/>
      <c r="AJ442" s="68">
        <f t="shared" si="806"/>
        <v>0</v>
      </c>
      <c r="AK442" s="67">
        <f t="shared" si="756"/>
        <v>7585.5</v>
      </c>
      <c r="AL442" s="66"/>
      <c r="AM442" s="68">
        <f t="shared" si="807"/>
        <v>0</v>
      </c>
      <c r="AN442" s="67">
        <f t="shared" si="757"/>
        <v>14012.599999999999</v>
      </c>
      <c r="AO442" s="66"/>
      <c r="AP442" s="68">
        <f t="shared" si="747"/>
        <v>0</v>
      </c>
      <c r="AQ442" s="67">
        <f t="shared" si="867"/>
        <v>1779.3999999999996</v>
      </c>
      <c r="AR442" s="66"/>
      <c r="AS442" s="68">
        <f t="shared" si="845"/>
        <v>0</v>
      </c>
      <c r="AT442" s="67">
        <f t="shared" si="758"/>
        <v>3042.6000000000004</v>
      </c>
      <c r="AU442" s="66"/>
      <c r="AV442" s="66">
        <f t="shared" si="759"/>
        <v>0</v>
      </c>
      <c r="AW442" s="42">
        <f t="shared" si="760"/>
        <v>3764.4000000000015</v>
      </c>
      <c r="AX442" s="66"/>
      <c r="AY442" s="66">
        <f t="shared" si="761"/>
        <v>0</v>
      </c>
      <c r="AZ442" s="67">
        <f t="shared" si="748"/>
        <v>1815.8</v>
      </c>
      <c r="BA442" s="66"/>
      <c r="BB442" s="68">
        <f t="shared" si="762"/>
        <v>0</v>
      </c>
      <c r="BC442" s="67">
        <f t="shared" si="763"/>
        <v>2774.8</v>
      </c>
      <c r="BD442" s="66"/>
      <c r="BE442" s="68">
        <f t="shared" si="764"/>
        <v>0</v>
      </c>
      <c r="BF442" s="67">
        <f t="shared" si="765"/>
        <v>78.60000000000035</v>
      </c>
      <c r="BG442" s="66"/>
      <c r="BH442" s="68">
        <f t="shared" si="831"/>
        <v>0</v>
      </c>
      <c r="BI442" s="67">
        <f t="shared" si="844"/>
        <v>-127.2</v>
      </c>
      <c r="BJ442" s="66"/>
      <c r="BK442" s="68">
        <f t="shared" si="846"/>
        <v>0</v>
      </c>
      <c r="BL442" s="67">
        <f t="shared" si="766"/>
        <v>5058.2000000000007</v>
      </c>
      <c r="BM442" s="66"/>
      <c r="BN442" s="68">
        <f t="shared" si="767"/>
        <v>0</v>
      </c>
      <c r="BO442" s="67">
        <f t="shared" si="768"/>
        <v>4545.9000000000015</v>
      </c>
      <c r="BP442" s="66"/>
      <c r="BQ442" s="68">
        <f t="shared" si="769"/>
        <v>0</v>
      </c>
      <c r="BR442" s="67">
        <f t="shared" si="810"/>
        <v>14406.499999999993</v>
      </c>
      <c r="BS442" s="66"/>
      <c r="BT442" s="66">
        <f t="shared" si="797"/>
        <v>0</v>
      </c>
      <c r="BU442" s="67">
        <f t="shared" si="868"/>
        <v>79066</v>
      </c>
      <c r="BV442" s="66"/>
      <c r="BW442" s="66">
        <f t="shared" si="798"/>
        <v>0</v>
      </c>
      <c r="BX442" s="67">
        <f t="shared" si="869"/>
        <v>108522</v>
      </c>
      <c r="BY442" s="66"/>
      <c r="BZ442" s="66">
        <f t="shared" si="799"/>
        <v>0</v>
      </c>
      <c r="CA442" s="67">
        <f t="shared" si="870"/>
        <v>73844</v>
      </c>
      <c r="CB442" s="66"/>
      <c r="CC442" s="66">
        <f t="shared" si="771"/>
        <v>0</v>
      </c>
      <c r="CD442" s="67">
        <f t="shared" si="741"/>
        <v>358.24999999999983</v>
      </c>
      <c r="CE442" s="66"/>
      <c r="CF442" s="66">
        <f t="shared" si="772"/>
        <v>0</v>
      </c>
      <c r="CG442" s="67">
        <f t="shared" si="773"/>
        <v>6982.9</v>
      </c>
      <c r="CH442" s="66"/>
      <c r="CI442" s="66">
        <f t="shared" si="749"/>
        <v>0</v>
      </c>
      <c r="CJ442" s="67">
        <f t="shared" si="794"/>
        <v>8715</v>
      </c>
      <c r="CK442" s="66"/>
      <c r="CL442" s="68">
        <f t="shared" si="775"/>
        <v>0</v>
      </c>
      <c r="CM442" s="79">
        <f t="shared" si="776"/>
        <v>4864</v>
      </c>
      <c r="CN442" s="66"/>
      <c r="CO442" s="68">
        <f t="shared" si="847"/>
        <v>0</v>
      </c>
      <c r="CP442" s="79">
        <f t="shared" si="777"/>
        <v>3955</v>
      </c>
      <c r="CQ442" s="66"/>
      <c r="CR442" s="140">
        <f t="shared" si="848"/>
        <v>0</v>
      </c>
      <c r="CS442" s="79">
        <f t="shared" si="861"/>
        <v>6656</v>
      </c>
      <c r="CT442" s="66"/>
      <c r="CU442" s="68">
        <f t="shared" si="849"/>
        <v>0</v>
      </c>
      <c r="CV442" s="79">
        <f t="shared" si="778"/>
        <v>7769</v>
      </c>
      <c r="CW442" s="66"/>
      <c r="CX442" s="66">
        <f t="shared" si="850"/>
        <v>0</v>
      </c>
      <c r="CY442" s="40">
        <f t="shared" si="837"/>
        <v>6582</v>
      </c>
      <c r="CZ442" s="65"/>
      <c r="DA442" s="66">
        <f t="shared" si="779"/>
        <v>0</v>
      </c>
      <c r="DB442" s="67">
        <f t="shared" si="795"/>
        <v>82964</v>
      </c>
      <c r="DC442" s="66"/>
      <c r="DD442" s="66">
        <f t="shared" si="780"/>
        <v>0</v>
      </c>
      <c r="DE442" s="67">
        <f t="shared" si="796"/>
        <v>79735</v>
      </c>
      <c r="DF442" s="66"/>
      <c r="DG442" s="69">
        <f t="shared" si="851"/>
        <v>0</v>
      </c>
      <c r="DH442" s="67">
        <f t="shared" si="843"/>
        <v>72277</v>
      </c>
      <c r="DI442" s="66"/>
      <c r="DJ442" s="66">
        <f t="shared" si="852"/>
        <v>0</v>
      </c>
      <c r="DK442" s="67">
        <f t="shared" si="781"/>
        <v>993</v>
      </c>
      <c r="DM442" s="206">
        <f t="shared" si="853"/>
        <v>0</v>
      </c>
      <c r="DN442" s="25">
        <f t="shared" si="750"/>
        <v>0</v>
      </c>
      <c r="DO442" s="5"/>
      <c r="DP442" s="43">
        <f t="shared" si="854"/>
        <v>0</v>
      </c>
      <c r="DQ442" s="27">
        <f t="shared" si="782"/>
        <v>7022.5</v>
      </c>
      <c r="DR442" s="5"/>
      <c r="DS442" s="43">
        <f t="shared" si="855"/>
        <v>0</v>
      </c>
      <c r="DT442" s="27">
        <f t="shared" si="783"/>
        <v>4846</v>
      </c>
      <c r="DU442" s="5"/>
      <c r="DV442" s="43">
        <f t="shared" si="856"/>
        <v>0</v>
      </c>
      <c r="DW442" s="27">
        <f t="shared" si="784"/>
        <v>4835</v>
      </c>
      <c r="DX442" s="5"/>
      <c r="DY442" s="22">
        <f t="shared" si="857"/>
        <v>0</v>
      </c>
      <c r="DZ442" s="25">
        <f t="shared" si="785"/>
        <v>523</v>
      </c>
      <c r="EA442" s="22"/>
      <c r="EB442" s="22">
        <f t="shared" si="858"/>
        <v>0</v>
      </c>
      <c r="EC442" s="28">
        <f t="shared" si="786"/>
        <v>369</v>
      </c>
      <c r="ED442" s="5"/>
      <c r="EE442" s="43">
        <f t="shared" si="859"/>
        <v>0</v>
      </c>
      <c r="EF442" s="27">
        <f t="shared" si="787"/>
        <v>4769</v>
      </c>
      <c r="EG442" s="66"/>
      <c r="EH442" s="66">
        <f t="shared" si="860"/>
        <v>0</v>
      </c>
      <c r="EI442" s="67">
        <f t="shared" si="788"/>
        <v>24057</v>
      </c>
      <c r="EJ442" s="66"/>
      <c r="EK442" s="66">
        <f t="shared" si="825"/>
        <v>0</v>
      </c>
      <c r="EL442" s="67">
        <f t="shared" si="789"/>
        <v>22687</v>
      </c>
      <c r="EM442" s="110">
        <f t="shared" si="826"/>
        <v>127387.27132599996</v>
      </c>
    </row>
    <row r="443" spans="1:143" ht="11.25" customHeight="1" x14ac:dyDescent="0.25">
      <c r="A443" s="170">
        <v>46081</v>
      </c>
      <c r="B443" s="195">
        <v>46067</v>
      </c>
      <c r="C443" s="12">
        <v>8004954604</v>
      </c>
      <c r="D443" s="13" t="s">
        <v>211</v>
      </c>
      <c r="E443" s="14">
        <v>1760</v>
      </c>
      <c r="F443" s="15">
        <v>2</v>
      </c>
      <c r="G443" s="16">
        <v>191516032354</v>
      </c>
      <c r="H443" s="66"/>
      <c r="I443" s="41">
        <f t="shared" si="743"/>
        <v>3520</v>
      </c>
      <c r="J443" s="48">
        <f t="shared" si="863"/>
        <v>100973</v>
      </c>
      <c r="K443" s="66"/>
      <c r="L443" s="41">
        <f t="shared" si="862"/>
        <v>3520</v>
      </c>
      <c r="M443" s="48">
        <f t="shared" si="864"/>
        <v>200332</v>
      </c>
      <c r="N443" s="66"/>
      <c r="O443" s="41">
        <f t="shared" si="744"/>
        <v>3520</v>
      </c>
      <c r="P443" s="48">
        <f t="shared" si="865"/>
        <v>99583</v>
      </c>
      <c r="Q443" s="66"/>
      <c r="R443" s="66">
        <f t="shared" si="745"/>
        <v>3520</v>
      </c>
      <c r="S443" s="67">
        <f t="shared" si="866"/>
        <v>62066</v>
      </c>
      <c r="T443" s="66"/>
      <c r="U443" s="66">
        <f t="shared" si="751"/>
        <v>0</v>
      </c>
      <c r="V443" s="67">
        <f t="shared" si="752"/>
        <v>49357.700000000012</v>
      </c>
      <c r="X443" s="69">
        <f t="shared" si="746"/>
        <v>3696</v>
      </c>
      <c r="Y443" s="67">
        <f t="shared" si="842"/>
        <v>137.29999999999882</v>
      </c>
      <c r="Z443" s="66"/>
      <c r="AA443" s="68">
        <f t="shared" si="803"/>
        <v>0</v>
      </c>
      <c r="AB443" s="67">
        <f t="shared" si="753"/>
        <v>2038.5</v>
      </c>
      <c r="AC443" s="66"/>
      <c r="AD443" s="66">
        <f t="shared" si="804"/>
        <v>0</v>
      </c>
      <c r="AE443" s="67">
        <f t="shared" si="754"/>
        <v>448.79999999999973</v>
      </c>
      <c r="AF443" s="66"/>
      <c r="AG443" s="78">
        <f t="shared" si="805"/>
        <v>0</v>
      </c>
      <c r="AH443" s="79">
        <f t="shared" si="755"/>
        <v>3801.7999999999993</v>
      </c>
      <c r="AI443" s="66"/>
      <c r="AJ443" s="68">
        <f t="shared" si="806"/>
        <v>0</v>
      </c>
      <c r="AK443" s="67">
        <f t="shared" si="756"/>
        <v>7585.5</v>
      </c>
      <c r="AL443" s="66"/>
      <c r="AM443" s="68">
        <f t="shared" si="807"/>
        <v>0</v>
      </c>
      <c r="AN443" s="67">
        <f t="shared" si="757"/>
        <v>14012.599999999999</v>
      </c>
      <c r="AO443" s="66"/>
      <c r="AP443" s="68">
        <f t="shared" si="747"/>
        <v>0</v>
      </c>
      <c r="AQ443" s="67">
        <f t="shared" si="867"/>
        <v>1779.3999999999996</v>
      </c>
      <c r="AR443" s="66"/>
      <c r="AS443" s="68">
        <f t="shared" si="845"/>
        <v>0</v>
      </c>
      <c r="AT443" s="67">
        <f t="shared" si="758"/>
        <v>3042.6000000000004</v>
      </c>
      <c r="AU443" s="66"/>
      <c r="AV443" s="66">
        <f t="shared" si="759"/>
        <v>0</v>
      </c>
      <c r="AW443" s="42">
        <f t="shared" si="760"/>
        <v>3764.4000000000015</v>
      </c>
      <c r="AX443" s="66"/>
      <c r="AY443" s="66">
        <f t="shared" si="761"/>
        <v>0</v>
      </c>
      <c r="AZ443" s="67">
        <f t="shared" si="748"/>
        <v>1815.8</v>
      </c>
      <c r="BA443" s="66"/>
      <c r="BB443" s="68">
        <f t="shared" si="762"/>
        <v>0</v>
      </c>
      <c r="BC443" s="67">
        <f t="shared" si="763"/>
        <v>2774.8</v>
      </c>
      <c r="BD443" s="66"/>
      <c r="BE443" s="68">
        <f t="shared" si="764"/>
        <v>0</v>
      </c>
      <c r="BF443" s="67">
        <f t="shared" si="765"/>
        <v>78.60000000000035</v>
      </c>
      <c r="BG443" s="66"/>
      <c r="BH443" s="68">
        <f t="shared" si="831"/>
        <v>0</v>
      </c>
      <c r="BI443" s="67">
        <f t="shared" si="844"/>
        <v>-127.2</v>
      </c>
      <c r="BJ443" s="66"/>
      <c r="BK443" s="68">
        <f t="shared" si="846"/>
        <v>0</v>
      </c>
      <c r="BL443" s="67">
        <f t="shared" si="766"/>
        <v>5058.2000000000007</v>
      </c>
      <c r="BM443" s="66"/>
      <c r="BN443" s="68">
        <f t="shared" si="767"/>
        <v>0</v>
      </c>
      <c r="BO443" s="67">
        <f t="shared" si="768"/>
        <v>4545.9000000000015</v>
      </c>
      <c r="BP443" s="66"/>
      <c r="BQ443" s="68">
        <f t="shared" si="769"/>
        <v>0</v>
      </c>
      <c r="BR443" s="67">
        <f t="shared" si="810"/>
        <v>14406.499999999993</v>
      </c>
      <c r="BS443" s="66"/>
      <c r="BT443" s="66">
        <f t="shared" si="797"/>
        <v>0</v>
      </c>
      <c r="BU443" s="67">
        <f t="shared" si="868"/>
        <v>79066</v>
      </c>
      <c r="BV443" s="66"/>
      <c r="BW443" s="66">
        <f t="shared" si="798"/>
        <v>0</v>
      </c>
      <c r="BX443" s="67">
        <f t="shared" si="869"/>
        <v>108522</v>
      </c>
      <c r="BY443" s="66"/>
      <c r="BZ443" s="66">
        <f t="shared" si="799"/>
        <v>0</v>
      </c>
      <c r="CA443" s="67">
        <f t="shared" si="870"/>
        <v>73844</v>
      </c>
      <c r="CB443" s="66"/>
      <c r="CC443" s="66">
        <f t="shared" si="771"/>
        <v>0</v>
      </c>
      <c r="CD443" s="67">
        <f t="shared" si="741"/>
        <v>358.24999999999983</v>
      </c>
      <c r="CE443" s="66"/>
      <c r="CF443" s="66">
        <f t="shared" si="772"/>
        <v>0</v>
      </c>
      <c r="CG443" s="67">
        <f t="shared" si="773"/>
        <v>6982.9</v>
      </c>
      <c r="CH443" s="66"/>
      <c r="CI443" s="66">
        <f t="shared" si="749"/>
        <v>0</v>
      </c>
      <c r="CJ443" s="67">
        <f t="shared" si="794"/>
        <v>8715</v>
      </c>
      <c r="CK443" s="66"/>
      <c r="CL443" s="68">
        <f t="shared" si="775"/>
        <v>0</v>
      </c>
      <c r="CM443" s="79">
        <f t="shared" si="776"/>
        <v>4864</v>
      </c>
      <c r="CN443" s="66"/>
      <c r="CO443" s="68">
        <f t="shared" si="847"/>
        <v>0</v>
      </c>
      <c r="CP443" s="79">
        <f t="shared" si="777"/>
        <v>3955</v>
      </c>
      <c r="CQ443" s="66"/>
      <c r="CR443" s="140">
        <f t="shared" si="848"/>
        <v>0</v>
      </c>
      <c r="CS443" s="79">
        <f t="shared" si="861"/>
        <v>6656</v>
      </c>
      <c r="CT443" s="66"/>
      <c r="CU443" s="68">
        <f t="shared" si="849"/>
        <v>0</v>
      </c>
      <c r="CV443" s="79">
        <f t="shared" si="778"/>
        <v>7769</v>
      </c>
      <c r="CW443" s="66"/>
      <c r="CX443" s="66">
        <f t="shared" si="850"/>
        <v>0</v>
      </c>
      <c r="CY443" s="40">
        <f t="shared" si="837"/>
        <v>6582</v>
      </c>
      <c r="CZ443" s="65"/>
      <c r="DA443" s="66">
        <f t="shared" si="779"/>
        <v>0</v>
      </c>
      <c r="DB443" s="67">
        <f t="shared" si="795"/>
        <v>82964</v>
      </c>
      <c r="DC443" s="66"/>
      <c r="DD443" s="66">
        <f t="shared" si="780"/>
        <v>0</v>
      </c>
      <c r="DE443" s="67">
        <f t="shared" si="796"/>
        <v>79735</v>
      </c>
      <c r="DF443" s="66"/>
      <c r="DG443" s="69">
        <f t="shared" si="851"/>
        <v>0</v>
      </c>
      <c r="DH443" s="67">
        <f t="shared" si="843"/>
        <v>72277</v>
      </c>
      <c r="DI443" s="66"/>
      <c r="DJ443" s="66">
        <f t="shared" si="852"/>
        <v>0</v>
      </c>
      <c r="DK443" s="67">
        <f t="shared" si="781"/>
        <v>993</v>
      </c>
      <c r="DM443" s="206">
        <f t="shared" si="853"/>
        <v>0</v>
      </c>
      <c r="DN443" s="25">
        <f t="shared" si="750"/>
        <v>0</v>
      </c>
      <c r="DO443" s="5"/>
      <c r="DP443" s="43">
        <f t="shared" si="854"/>
        <v>0</v>
      </c>
      <c r="DQ443" s="27">
        <f t="shared" si="782"/>
        <v>7022.5</v>
      </c>
      <c r="DR443" s="5"/>
      <c r="DS443" s="43">
        <f t="shared" si="855"/>
        <v>0</v>
      </c>
      <c r="DT443" s="27">
        <f t="shared" si="783"/>
        <v>4846</v>
      </c>
      <c r="DU443" s="5"/>
      <c r="DV443" s="43">
        <f t="shared" si="856"/>
        <v>0</v>
      </c>
      <c r="DW443" s="27">
        <f t="shared" si="784"/>
        <v>4835</v>
      </c>
      <c r="DX443" s="5"/>
      <c r="DY443" s="22">
        <f t="shared" si="857"/>
        <v>0</v>
      </c>
      <c r="DZ443" s="25">
        <f t="shared" si="785"/>
        <v>523</v>
      </c>
      <c r="EA443" s="22"/>
      <c r="EB443" s="22">
        <f t="shared" si="858"/>
        <v>0</v>
      </c>
      <c r="EC443" s="28">
        <f t="shared" si="786"/>
        <v>369</v>
      </c>
      <c r="ED443" s="5"/>
      <c r="EE443" s="43">
        <f t="shared" si="859"/>
        <v>0</v>
      </c>
      <c r="EF443" s="27">
        <f t="shared" si="787"/>
        <v>4769</v>
      </c>
      <c r="EG443" s="66"/>
      <c r="EH443" s="66">
        <f t="shared" si="860"/>
        <v>0</v>
      </c>
      <c r="EI443" s="67">
        <f t="shared" si="788"/>
        <v>24057</v>
      </c>
      <c r="EJ443" s="66"/>
      <c r="EK443" s="66">
        <f t="shared" si="825"/>
        <v>0</v>
      </c>
      <c r="EL443" s="67">
        <f t="shared" si="789"/>
        <v>22687</v>
      </c>
      <c r="EM443" s="110">
        <f t="shared" si="826"/>
        <v>125884.20132599998</v>
      </c>
    </row>
    <row r="444" spans="1:143" ht="11.25" customHeight="1" x14ac:dyDescent="0.25">
      <c r="A444" s="170">
        <v>46081</v>
      </c>
      <c r="B444" s="195"/>
      <c r="C444" s="174">
        <v>8004952466</v>
      </c>
      <c r="D444" s="13" t="s">
        <v>128</v>
      </c>
      <c r="E444" s="14">
        <v>1000</v>
      </c>
      <c r="F444" s="15">
        <v>2</v>
      </c>
      <c r="G444" s="16">
        <v>191516031456</v>
      </c>
      <c r="H444" s="66"/>
      <c r="I444" s="41">
        <f t="shared" si="743"/>
        <v>2000</v>
      </c>
      <c r="J444" s="48">
        <f t="shared" si="863"/>
        <v>98973</v>
      </c>
      <c r="K444" s="66"/>
      <c r="L444" s="41">
        <f t="shared" si="862"/>
        <v>2000</v>
      </c>
      <c r="M444" s="48">
        <f t="shared" si="864"/>
        <v>198332</v>
      </c>
      <c r="N444" s="66"/>
      <c r="O444" s="41">
        <f t="shared" si="744"/>
        <v>2000</v>
      </c>
      <c r="P444" s="48">
        <f t="shared" si="865"/>
        <v>97583</v>
      </c>
      <c r="Q444" s="66"/>
      <c r="R444" s="66">
        <f t="shared" si="745"/>
        <v>2000</v>
      </c>
      <c r="S444" s="67">
        <f t="shared" si="866"/>
        <v>60066</v>
      </c>
      <c r="T444" s="66"/>
      <c r="U444" s="66">
        <f t="shared" si="751"/>
        <v>0</v>
      </c>
      <c r="V444" s="67">
        <f t="shared" si="752"/>
        <v>49357.700000000012</v>
      </c>
      <c r="X444" s="69">
        <f t="shared" si="746"/>
        <v>0</v>
      </c>
      <c r="Y444" s="67">
        <f t="shared" si="842"/>
        <v>137.29999999999882</v>
      </c>
      <c r="Z444" s="66"/>
      <c r="AA444" s="68">
        <f t="shared" si="803"/>
        <v>0</v>
      </c>
      <c r="AB444" s="67">
        <f t="shared" si="753"/>
        <v>2038.5</v>
      </c>
      <c r="AC444" s="66"/>
      <c r="AD444" s="66">
        <f t="shared" si="804"/>
        <v>0</v>
      </c>
      <c r="AE444" s="67">
        <f t="shared" si="754"/>
        <v>448.79999999999973</v>
      </c>
      <c r="AF444" s="66"/>
      <c r="AG444" s="78">
        <f t="shared" si="805"/>
        <v>0</v>
      </c>
      <c r="AH444" s="79">
        <f t="shared" si="755"/>
        <v>3801.7999999999993</v>
      </c>
      <c r="AI444" s="66"/>
      <c r="AJ444" s="68">
        <f t="shared" si="806"/>
        <v>0</v>
      </c>
      <c r="AK444" s="67">
        <f t="shared" si="756"/>
        <v>7585.5</v>
      </c>
      <c r="AL444" s="66"/>
      <c r="AM444" s="68">
        <f t="shared" si="807"/>
        <v>2100</v>
      </c>
      <c r="AN444" s="67">
        <f t="shared" si="757"/>
        <v>11912.599999999999</v>
      </c>
      <c r="AO444" s="66"/>
      <c r="AP444" s="68">
        <f t="shared" si="747"/>
        <v>0</v>
      </c>
      <c r="AQ444" s="67">
        <f t="shared" si="867"/>
        <v>1779.3999999999996</v>
      </c>
      <c r="AR444" s="66"/>
      <c r="AS444" s="68">
        <f t="shared" si="845"/>
        <v>0</v>
      </c>
      <c r="AT444" s="67">
        <f t="shared" si="758"/>
        <v>3042.6000000000004</v>
      </c>
      <c r="AU444" s="66"/>
      <c r="AV444" s="66">
        <f t="shared" si="759"/>
        <v>0</v>
      </c>
      <c r="AW444" s="42">
        <f t="shared" si="760"/>
        <v>3764.4000000000015</v>
      </c>
      <c r="AX444" s="66"/>
      <c r="AY444" s="66">
        <f t="shared" si="761"/>
        <v>0</v>
      </c>
      <c r="AZ444" s="67">
        <f t="shared" si="748"/>
        <v>1815.8</v>
      </c>
      <c r="BA444" s="66"/>
      <c r="BB444" s="68">
        <f t="shared" si="762"/>
        <v>0</v>
      </c>
      <c r="BC444" s="67">
        <f t="shared" si="763"/>
        <v>2774.8</v>
      </c>
      <c r="BD444" s="66"/>
      <c r="BE444" s="68">
        <f t="shared" si="764"/>
        <v>0</v>
      </c>
      <c r="BF444" s="67">
        <f t="shared" si="765"/>
        <v>78.60000000000035</v>
      </c>
      <c r="BG444" s="66"/>
      <c r="BH444" s="68">
        <f t="shared" si="831"/>
        <v>0</v>
      </c>
      <c r="BI444" s="67">
        <f t="shared" si="844"/>
        <v>-127.2</v>
      </c>
      <c r="BJ444" s="66"/>
      <c r="BK444" s="68">
        <f t="shared" si="846"/>
        <v>0</v>
      </c>
      <c r="BL444" s="67">
        <f t="shared" si="766"/>
        <v>5058.2000000000007</v>
      </c>
      <c r="BM444" s="66"/>
      <c r="BN444" s="68">
        <f t="shared" si="767"/>
        <v>0</v>
      </c>
      <c r="BO444" s="67">
        <f t="shared" si="768"/>
        <v>4545.9000000000015</v>
      </c>
      <c r="BP444" s="66"/>
      <c r="BQ444" s="68">
        <f t="shared" si="769"/>
        <v>0</v>
      </c>
      <c r="BR444" s="67">
        <f t="shared" si="810"/>
        <v>14406.499999999993</v>
      </c>
      <c r="BS444" s="66"/>
      <c r="BT444" s="66">
        <f t="shared" si="797"/>
        <v>0</v>
      </c>
      <c r="BU444" s="67">
        <f t="shared" si="868"/>
        <v>79066</v>
      </c>
      <c r="BV444" s="66"/>
      <c r="BW444" s="66">
        <f t="shared" si="798"/>
        <v>0</v>
      </c>
      <c r="BX444" s="67">
        <f t="shared" si="869"/>
        <v>108522</v>
      </c>
      <c r="BY444" s="66"/>
      <c r="BZ444" s="66">
        <f t="shared" si="799"/>
        <v>0</v>
      </c>
      <c r="CA444" s="67">
        <f t="shared" si="870"/>
        <v>73844</v>
      </c>
      <c r="CB444" s="66"/>
      <c r="CC444" s="66">
        <f t="shared" si="771"/>
        <v>0</v>
      </c>
      <c r="CD444" s="67">
        <f t="shared" si="741"/>
        <v>358.24999999999983</v>
      </c>
      <c r="CE444" s="66"/>
      <c r="CF444" s="66">
        <f t="shared" si="772"/>
        <v>0</v>
      </c>
      <c r="CG444" s="67">
        <f t="shared" si="773"/>
        <v>6982.9</v>
      </c>
      <c r="CH444" s="66"/>
      <c r="CI444" s="66">
        <f t="shared" si="749"/>
        <v>0</v>
      </c>
      <c r="CJ444" s="67">
        <f t="shared" si="794"/>
        <v>8715</v>
      </c>
      <c r="CK444" s="66"/>
      <c r="CL444" s="68">
        <f t="shared" si="775"/>
        <v>0</v>
      </c>
      <c r="CM444" s="79">
        <f t="shared" si="776"/>
        <v>4864</v>
      </c>
      <c r="CN444" s="66"/>
      <c r="CO444" s="68">
        <f t="shared" si="847"/>
        <v>0</v>
      </c>
      <c r="CP444" s="79">
        <f t="shared" si="777"/>
        <v>3955</v>
      </c>
      <c r="CQ444" s="66"/>
      <c r="CR444" s="140">
        <f t="shared" si="848"/>
        <v>0</v>
      </c>
      <c r="CS444" s="79">
        <f t="shared" si="861"/>
        <v>6656</v>
      </c>
      <c r="CT444" s="66"/>
      <c r="CU444" s="68">
        <f t="shared" si="849"/>
        <v>0</v>
      </c>
      <c r="CV444" s="79">
        <f t="shared" si="778"/>
        <v>7769</v>
      </c>
      <c r="CW444" s="66"/>
      <c r="CX444" s="66">
        <f t="shared" si="850"/>
        <v>0</v>
      </c>
      <c r="CY444" s="40">
        <f t="shared" si="837"/>
        <v>6582</v>
      </c>
      <c r="CZ444" s="65"/>
      <c r="DA444" s="66">
        <f t="shared" si="779"/>
        <v>0</v>
      </c>
      <c r="DB444" s="67">
        <f t="shared" si="795"/>
        <v>82964</v>
      </c>
      <c r="DC444" s="66"/>
      <c r="DD444" s="66">
        <f t="shared" si="780"/>
        <v>0</v>
      </c>
      <c r="DE444" s="67">
        <f t="shared" si="796"/>
        <v>79735</v>
      </c>
      <c r="DF444" s="66"/>
      <c r="DG444" s="69">
        <f t="shared" si="851"/>
        <v>0</v>
      </c>
      <c r="DH444" s="67">
        <f t="shared" si="843"/>
        <v>72277</v>
      </c>
      <c r="DI444" s="66"/>
      <c r="DJ444" s="66">
        <f t="shared" si="852"/>
        <v>0</v>
      </c>
      <c r="DK444" s="67">
        <f t="shared" si="781"/>
        <v>993</v>
      </c>
      <c r="DM444" s="206">
        <f t="shared" si="853"/>
        <v>0</v>
      </c>
      <c r="DN444" s="25">
        <f t="shared" si="750"/>
        <v>0</v>
      </c>
      <c r="DO444" s="5"/>
      <c r="DP444" s="43">
        <f t="shared" si="854"/>
        <v>0</v>
      </c>
      <c r="DQ444" s="27">
        <f t="shared" si="782"/>
        <v>7022.5</v>
      </c>
      <c r="DR444" s="5"/>
      <c r="DS444" s="43">
        <f t="shared" si="855"/>
        <v>0</v>
      </c>
      <c r="DT444" s="27">
        <f t="shared" si="783"/>
        <v>4846</v>
      </c>
      <c r="DU444" s="5"/>
      <c r="DV444" s="43">
        <f t="shared" si="856"/>
        <v>0</v>
      </c>
      <c r="DW444" s="27">
        <f t="shared" si="784"/>
        <v>4835</v>
      </c>
      <c r="DX444" s="5"/>
      <c r="DY444" s="22">
        <f t="shared" si="857"/>
        <v>0</v>
      </c>
      <c r="DZ444" s="25">
        <f t="shared" si="785"/>
        <v>523</v>
      </c>
      <c r="EA444" s="22"/>
      <c r="EB444" s="22">
        <f t="shared" si="858"/>
        <v>0</v>
      </c>
      <c r="EC444" s="28">
        <f t="shared" si="786"/>
        <v>369</v>
      </c>
      <c r="ED444" s="5"/>
      <c r="EE444" s="43">
        <f t="shared" si="859"/>
        <v>0</v>
      </c>
      <c r="EF444" s="27">
        <f t="shared" si="787"/>
        <v>4769</v>
      </c>
      <c r="EG444" s="66"/>
      <c r="EH444" s="66">
        <f t="shared" si="860"/>
        <v>0</v>
      </c>
      <c r="EI444" s="67">
        <f t="shared" si="788"/>
        <v>24057</v>
      </c>
      <c r="EJ444" s="66"/>
      <c r="EK444" s="66">
        <f t="shared" si="825"/>
        <v>0</v>
      </c>
      <c r="EL444" s="67">
        <f t="shared" si="789"/>
        <v>22687</v>
      </c>
      <c r="EM444" s="110">
        <f t="shared" si="826"/>
        <v>123720.52687599999</v>
      </c>
    </row>
    <row r="445" spans="1:143" ht="11.25" customHeight="1" x14ac:dyDescent="0.25">
      <c r="A445" s="170">
        <v>46081</v>
      </c>
      <c r="B445" s="195"/>
      <c r="C445" s="174">
        <v>8004952467</v>
      </c>
      <c r="D445" s="13" t="s">
        <v>262</v>
      </c>
      <c r="E445" s="14">
        <v>1085</v>
      </c>
      <c r="F445" s="15">
        <v>3</v>
      </c>
      <c r="G445" s="16">
        <v>191516031449</v>
      </c>
      <c r="H445" s="66"/>
      <c r="I445" s="41">
        <f t="shared" si="743"/>
        <v>2170</v>
      </c>
      <c r="J445" s="48">
        <f t="shared" si="863"/>
        <v>96803</v>
      </c>
      <c r="K445" s="66"/>
      <c r="L445" s="41">
        <f t="shared" si="862"/>
        <v>2170</v>
      </c>
      <c r="M445" s="48">
        <f t="shared" si="864"/>
        <v>196162</v>
      </c>
      <c r="N445" s="66"/>
      <c r="O445" s="41">
        <f t="shared" si="744"/>
        <v>2170</v>
      </c>
      <c r="P445" s="48">
        <f t="shared" si="865"/>
        <v>95413</v>
      </c>
      <c r="Q445" s="66"/>
      <c r="R445" s="66">
        <f t="shared" si="745"/>
        <v>2170</v>
      </c>
      <c r="S445" s="67">
        <f t="shared" si="866"/>
        <v>57896</v>
      </c>
      <c r="T445" s="66"/>
      <c r="U445" s="66">
        <f t="shared" si="751"/>
        <v>0</v>
      </c>
      <c r="V445" s="67">
        <f t="shared" si="752"/>
        <v>49357.700000000012</v>
      </c>
      <c r="X445" s="69">
        <f t="shared" si="746"/>
        <v>0</v>
      </c>
      <c r="Y445" s="67">
        <f t="shared" si="842"/>
        <v>137.29999999999882</v>
      </c>
      <c r="Z445" s="66"/>
      <c r="AA445" s="68">
        <f t="shared" si="803"/>
        <v>0</v>
      </c>
      <c r="AB445" s="67">
        <f t="shared" si="753"/>
        <v>2038.5</v>
      </c>
      <c r="AC445" s="66"/>
      <c r="AD445" s="66">
        <f t="shared" si="804"/>
        <v>0</v>
      </c>
      <c r="AE445" s="67">
        <f t="shared" si="754"/>
        <v>448.79999999999973</v>
      </c>
      <c r="AF445" s="66"/>
      <c r="AG445" s="78">
        <f t="shared" si="805"/>
        <v>0</v>
      </c>
      <c r="AH445" s="79">
        <f t="shared" si="755"/>
        <v>3801.7999999999993</v>
      </c>
      <c r="AI445" s="66"/>
      <c r="AJ445" s="68">
        <f t="shared" si="806"/>
        <v>0</v>
      </c>
      <c r="AK445" s="67">
        <f t="shared" si="756"/>
        <v>7585.5</v>
      </c>
      <c r="AL445" s="66"/>
      <c r="AM445" s="68">
        <f t="shared" si="807"/>
        <v>3363.5</v>
      </c>
      <c r="AN445" s="67">
        <f t="shared" si="757"/>
        <v>8549.0999999999985</v>
      </c>
      <c r="AO445" s="66"/>
      <c r="AP445" s="68">
        <f t="shared" si="747"/>
        <v>0</v>
      </c>
      <c r="AQ445" s="67">
        <f t="shared" si="867"/>
        <v>1779.3999999999996</v>
      </c>
      <c r="AR445" s="66"/>
      <c r="AS445" s="68">
        <f t="shared" si="845"/>
        <v>0</v>
      </c>
      <c r="AT445" s="67">
        <f t="shared" si="758"/>
        <v>3042.6000000000004</v>
      </c>
      <c r="AU445" s="66"/>
      <c r="AV445" s="66">
        <f t="shared" si="759"/>
        <v>0</v>
      </c>
      <c r="AW445" s="42">
        <f t="shared" si="760"/>
        <v>3764.4000000000015</v>
      </c>
      <c r="AX445" s="66"/>
      <c r="AY445" s="66">
        <f t="shared" si="761"/>
        <v>0</v>
      </c>
      <c r="AZ445" s="67">
        <f t="shared" si="748"/>
        <v>1815.8</v>
      </c>
      <c r="BA445" s="66"/>
      <c r="BB445" s="68">
        <f t="shared" si="762"/>
        <v>0</v>
      </c>
      <c r="BC445" s="67">
        <f t="shared" si="763"/>
        <v>2774.8</v>
      </c>
      <c r="BD445" s="66"/>
      <c r="BE445" s="68">
        <f t="shared" si="764"/>
        <v>0</v>
      </c>
      <c r="BF445" s="67">
        <f t="shared" si="765"/>
        <v>78.60000000000035</v>
      </c>
      <c r="BG445" s="66"/>
      <c r="BH445" s="68">
        <f t="shared" si="831"/>
        <v>0</v>
      </c>
      <c r="BI445" s="67">
        <f t="shared" si="844"/>
        <v>-127.2</v>
      </c>
      <c r="BJ445" s="66"/>
      <c r="BK445" s="68">
        <f t="shared" si="846"/>
        <v>0</v>
      </c>
      <c r="BL445" s="67">
        <f t="shared" si="766"/>
        <v>5058.2000000000007</v>
      </c>
      <c r="BM445" s="66"/>
      <c r="BN445" s="68">
        <f t="shared" si="767"/>
        <v>0</v>
      </c>
      <c r="BO445" s="67">
        <f t="shared" si="768"/>
        <v>4545.9000000000015</v>
      </c>
      <c r="BP445" s="66"/>
      <c r="BQ445" s="68">
        <f t="shared" si="769"/>
        <v>0</v>
      </c>
      <c r="BR445" s="67">
        <f t="shared" si="810"/>
        <v>14406.499999999993</v>
      </c>
      <c r="BS445" s="66"/>
      <c r="BT445" s="66">
        <f t="shared" si="797"/>
        <v>0</v>
      </c>
      <c r="BU445" s="67">
        <f t="shared" si="868"/>
        <v>79066</v>
      </c>
      <c r="BV445" s="66"/>
      <c r="BW445" s="66">
        <f t="shared" si="798"/>
        <v>0</v>
      </c>
      <c r="BX445" s="67">
        <f t="shared" si="869"/>
        <v>108522</v>
      </c>
      <c r="BY445" s="66"/>
      <c r="BZ445" s="66">
        <f t="shared" si="799"/>
        <v>0</v>
      </c>
      <c r="CA445" s="67">
        <f t="shared" si="870"/>
        <v>73844</v>
      </c>
      <c r="CB445" s="66"/>
      <c r="CC445" s="66">
        <f t="shared" si="771"/>
        <v>0</v>
      </c>
      <c r="CD445" s="67">
        <f t="shared" si="741"/>
        <v>358.24999999999983</v>
      </c>
      <c r="CE445" s="66"/>
      <c r="CF445" s="66">
        <f t="shared" si="772"/>
        <v>0</v>
      </c>
      <c r="CG445" s="67">
        <f t="shared" si="773"/>
        <v>6982.9</v>
      </c>
      <c r="CH445" s="66"/>
      <c r="CI445" s="66">
        <f t="shared" si="749"/>
        <v>0</v>
      </c>
      <c r="CJ445" s="67">
        <f t="shared" si="794"/>
        <v>8715</v>
      </c>
      <c r="CK445" s="66"/>
      <c r="CL445" s="68">
        <f t="shared" si="775"/>
        <v>0</v>
      </c>
      <c r="CM445" s="79">
        <f t="shared" si="776"/>
        <v>4864</v>
      </c>
      <c r="CN445" s="66"/>
      <c r="CO445" s="68">
        <f t="shared" si="847"/>
        <v>0</v>
      </c>
      <c r="CP445" s="79">
        <f t="shared" si="777"/>
        <v>3955</v>
      </c>
      <c r="CQ445" s="66"/>
      <c r="CR445" s="140">
        <f t="shared" si="848"/>
        <v>0</v>
      </c>
      <c r="CS445" s="79">
        <f t="shared" si="861"/>
        <v>6656</v>
      </c>
      <c r="CT445" s="66"/>
      <c r="CU445" s="68">
        <f t="shared" si="849"/>
        <v>0</v>
      </c>
      <c r="CV445" s="79">
        <f t="shared" si="778"/>
        <v>7769</v>
      </c>
      <c r="CW445" s="66"/>
      <c r="CX445" s="66">
        <f t="shared" si="850"/>
        <v>0</v>
      </c>
      <c r="CY445" s="40">
        <f t="shared" si="837"/>
        <v>6582</v>
      </c>
      <c r="CZ445" s="65"/>
      <c r="DA445" s="66">
        <f t="shared" si="779"/>
        <v>0</v>
      </c>
      <c r="DB445" s="67">
        <f t="shared" si="795"/>
        <v>82964</v>
      </c>
      <c r="DC445" s="66"/>
      <c r="DD445" s="66">
        <f t="shared" si="780"/>
        <v>0</v>
      </c>
      <c r="DE445" s="67">
        <f t="shared" si="796"/>
        <v>79735</v>
      </c>
      <c r="DF445" s="66"/>
      <c r="DG445" s="69">
        <f t="shared" si="851"/>
        <v>0</v>
      </c>
      <c r="DH445" s="67">
        <f t="shared" si="843"/>
        <v>72277</v>
      </c>
      <c r="DI445" s="66"/>
      <c r="DJ445" s="66">
        <f t="shared" si="852"/>
        <v>0</v>
      </c>
      <c r="DK445" s="67">
        <f t="shared" si="781"/>
        <v>993</v>
      </c>
      <c r="DM445" s="206">
        <f t="shared" si="853"/>
        <v>0</v>
      </c>
      <c r="DN445" s="25">
        <f t="shared" si="750"/>
        <v>0</v>
      </c>
      <c r="DO445" s="5"/>
      <c r="DP445" s="43">
        <f t="shared" si="854"/>
        <v>0</v>
      </c>
      <c r="DQ445" s="27">
        <f t="shared" si="782"/>
        <v>7022.5</v>
      </c>
      <c r="DR445" s="5"/>
      <c r="DS445" s="43">
        <f t="shared" si="855"/>
        <v>0</v>
      </c>
      <c r="DT445" s="27">
        <f t="shared" si="783"/>
        <v>4846</v>
      </c>
      <c r="DU445" s="5"/>
      <c r="DV445" s="43">
        <f t="shared" si="856"/>
        <v>0</v>
      </c>
      <c r="DW445" s="27">
        <f t="shared" si="784"/>
        <v>4835</v>
      </c>
      <c r="DX445" s="5"/>
      <c r="DY445" s="22">
        <f t="shared" si="857"/>
        <v>0</v>
      </c>
      <c r="DZ445" s="25">
        <f t="shared" si="785"/>
        <v>523</v>
      </c>
      <c r="EA445" s="22"/>
      <c r="EB445" s="22">
        <f t="shared" si="858"/>
        <v>0</v>
      </c>
      <c r="EC445" s="28">
        <f t="shared" si="786"/>
        <v>369</v>
      </c>
      <c r="ED445" s="5"/>
      <c r="EE445" s="43">
        <f t="shared" si="859"/>
        <v>0</v>
      </c>
      <c r="EF445" s="27">
        <f t="shared" si="787"/>
        <v>4769</v>
      </c>
      <c r="EG445" s="66"/>
      <c r="EH445" s="66">
        <f t="shared" si="860"/>
        <v>0</v>
      </c>
      <c r="EI445" s="67">
        <f t="shared" si="788"/>
        <v>24057</v>
      </c>
      <c r="EJ445" s="66"/>
      <c r="EK445" s="66">
        <f t="shared" si="825"/>
        <v>0</v>
      </c>
      <c r="EL445" s="67">
        <f t="shared" si="789"/>
        <v>22687</v>
      </c>
      <c r="EM445" s="110">
        <f t="shared" si="826"/>
        <v>121547.77887599997</v>
      </c>
    </row>
    <row r="446" spans="1:143" ht="11.25" customHeight="1" x14ac:dyDescent="0.25">
      <c r="A446" s="170">
        <v>46081</v>
      </c>
      <c r="B446" s="195"/>
      <c r="C446" s="174">
        <v>8004952469</v>
      </c>
      <c r="D446" s="13" t="s">
        <v>263</v>
      </c>
      <c r="E446" s="14">
        <v>400</v>
      </c>
      <c r="F446" s="15">
        <v>10</v>
      </c>
      <c r="G446" s="16">
        <v>191516031371</v>
      </c>
      <c r="H446" s="66"/>
      <c r="I446" s="41">
        <f t="shared" si="743"/>
        <v>800</v>
      </c>
      <c r="J446" s="48">
        <f t="shared" si="863"/>
        <v>96003</v>
      </c>
      <c r="K446" s="66"/>
      <c r="L446" s="41">
        <f t="shared" si="862"/>
        <v>800</v>
      </c>
      <c r="M446" s="48">
        <f t="shared" si="864"/>
        <v>195362</v>
      </c>
      <c r="N446" s="66"/>
      <c r="O446" s="41">
        <f t="shared" si="744"/>
        <v>800</v>
      </c>
      <c r="P446" s="48">
        <f t="shared" si="865"/>
        <v>94613</v>
      </c>
      <c r="Q446" s="66"/>
      <c r="R446" s="66">
        <f t="shared" si="745"/>
        <v>800</v>
      </c>
      <c r="S446" s="67">
        <f t="shared" si="866"/>
        <v>57096</v>
      </c>
      <c r="T446" s="66"/>
      <c r="U446" s="66">
        <f t="shared" si="751"/>
        <v>0</v>
      </c>
      <c r="V446" s="67">
        <f t="shared" si="752"/>
        <v>49357.700000000012</v>
      </c>
      <c r="X446" s="69">
        <f t="shared" si="746"/>
        <v>0</v>
      </c>
      <c r="Y446" s="67">
        <f t="shared" si="842"/>
        <v>137.29999999999882</v>
      </c>
      <c r="Z446" s="66"/>
      <c r="AA446" s="68">
        <f t="shared" si="803"/>
        <v>0</v>
      </c>
      <c r="AB446" s="67">
        <f t="shared" si="753"/>
        <v>2038.5</v>
      </c>
      <c r="AC446" s="66"/>
      <c r="AD446" s="66">
        <f t="shared" si="804"/>
        <v>0</v>
      </c>
      <c r="AE446" s="67">
        <f t="shared" si="754"/>
        <v>448.79999999999973</v>
      </c>
      <c r="AF446" s="66"/>
      <c r="AG446" s="78">
        <f t="shared" si="805"/>
        <v>0</v>
      </c>
      <c r="AH446" s="79">
        <f t="shared" si="755"/>
        <v>3801.7999999999993</v>
      </c>
      <c r="AI446" s="66"/>
      <c r="AJ446" s="68">
        <f t="shared" si="806"/>
        <v>0</v>
      </c>
      <c r="AK446" s="67">
        <f t="shared" si="756"/>
        <v>7585.5</v>
      </c>
      <c r="AL446" s="66"/>
      <c r="AM446" s="68">
        <f t="shared" si="807"/>
        <v>4040</v>
      </c>
      <c r="AN446" s="67">
        <f t="shared" si="757"/>
        <v>4509.0999999999985</v>
      </c>
      <c r="AO446" s="66"/>
      <c r="AP446" s="68">
        <f t="shared" si="747"/>
        <v>0</v>
      </c>
      <c r="AQ446" s="67">
        <f t="shared" si="867"/>
        <v>1779.3999999999996</v>
      </c>
      <c r="AR446" s="66"/>
      <c r="AS446" s="68">
        <f t="shared" si="845"/>
        <v>0</v>
      </c>
      <c r="AT446" s="67">
        <f t="shared" si="758"/>
        <v>3042.6000000000004</v>
      </c>
      <c r="AU446" s="66"/>
      <c r="AV446" s="66">
        <f t="shared" si="759"/>
        <v>0</v>
      </c>
      <c r="AW446" s="42">
        <f t="shared" si="760"/>
        <v>3764.4000000000015</v>
      </c>
      <c r="AX446" s="66"/>
      <c r="AY446" s="66">
        <f t="shared" si="761"/>
        <v>0</v>
      </c>
      <c r="AZ446" s="67">
        <f t="shared" si="748"/>
        <v>1815.8</v>
      </c>
      <c r="BA446" s="66"/>
      <c r="BB446" s="68">
        <f t="shared" si="762"/>
        <v>0</v>
      </c>
      <c r="BC446" s="67">
        <f t="shared" si="763"/>
        <v>2774.8</v>
      </c>
      <c r="BD446" s="66"/>
      <c r="BE446" s="68">
        <f t="shared" si="764"/>
        <v>0</v>
      </c>
      <c r="BF446" s="67">
        <f t="shared" si="765"/>
        <v>78.60000000000035</v>
      </c>
      <c r="BG446" s="66"/>
      <c r="BH446" s="68">
        <f t="shared" si="831"/>
        <v>0</v>
      </c>
      <c r="BI446" s="67">
        <f t="shared" si="844"/>
        <v>-127.2</v>
      </c>
      <c r="BJ446" s="66"/>
      <c r="BK446" s="68">
        <f t="shared" si="846"/>
        <v>0</v>
      </c>
      <c r="BL446" s="67">
        <f t="shared" si="766"/>
        <v>5058.2000000000007</v>
      </c>
      <c r="BM446" s="66"/>
      <c r="BN446" s="68">
        <f t="shared" si="767"/>
        <v>0</v>
      </c>
      <c r="BO446" s="67">
        <f t="shared" si="768"/>
        <v>4545.9000000000015</v>
      </c>
      <c r="BP446" s="66"/>
      <c r="BQ446" s="68">
        <f t="shared" si="769"/>
        <v>0</v>
      </c>
      <c r="BR446" s="67">
        <f t="shared" si="810"/>
        <v>14406.499999999993</v>
      </c>
      <c r="BS446" s="66"/>
      <c r="BT446" s="66">
        <f t="shared" si="797"/>
        <v>0</v>
      </c>
      <c r="BU446" s="67">
        <f t="shared" si="868"/>
        <v>79066</v>
      </c>
      <c r="BV446" s="66"/>
      <c r="BW446" s="66">
        <f t="shared" si="798"/>
        <v>0</v>
      </c>
      <c r="BX446" s="67">
        <f t="shared" si="869"/>
        <v>108522</v>
      </c>
      <c r="BY446" s="66"/>
      <c r="BZ446" s="66">
        <f t="shared" si="799"/>
        <v>0</v>
      </c>
      <c r="CA446" s="67">
        <f t="shared" si="870"/>
        <v>73844</v>
      </c>
      <c r="CB446" s="66"/>
      <c r="CC446" s="66">
        <f t="shared" si="771"/>
        <v>0</v>
      </c>
      <c r="CD446" s="67">
        <f t="shared" ref="CD446:CD480" si="871">+CD445+CB446-CC446</f>
        <v>358.24999999999983</v>
      </c>
      <c r="CE446" s="66"/>
      <c r="CF446" s="66">
        <f t="shared" si="772"/>
        <v>0</v>
      </c>
      <c r="CG446" s="67">
        <f t="shared" si="773"/>
        <v>6982.9</v>
      </c>
      <c r="CH446" s="66"/>
      <c r="CI446" s="66">
        <f t="shared" si="749"/>
        <v>0</v>
      </c>
      <c r="CJ446" s="67">
        <f t="shared" si="794"/>
        <v>8715</v>
      </c>
      <c r="CK446" s="66"/>
      <c r="CL446" s="68">
        <f t="shared" si="775"/>
        <v>0</v>
      </c>
      <c r="CM446" s="79">
        <f t="shared" si="776"/>
        <v>4864</v>
      </c>
      <c r="CN446" s="66"/>
      <c r="CO446" s="68">
        <f t="shared" si="847"/>
        <v>0</v>
      </c>
      <c r="CP446" s="79">
        <f t="shared" si="777"/>
        <v>3955</v>
      </c>
      <c r="CQ446" s="66"/>
      <c r="CR446" s="140">
        <f t="shared" si="848"/>
        <v>0</v>
      </c>
      <c r="CS446" s="79">
        <f t="shared" si="861"/>
        <v>6656</v>
      </c>
      <c r="CT446" s="66"/>
      <c r="CU446" s="68">
        <f t="shared" si="849"/>
        <v>0</v>
      </c>
      <c r="CV446" s="79">
        <f t="shared" si="778"/>
        <v>7769</v>
      </c>
      <c r="CW446" s="66"/>
      <c r="CX446" s="66">
        <f t="shared" si="850"/>
        <v>0</v>
      </c>
      <c r="CY446" s="40">
        <f t="shared" si="837"/>
        <v>6582</v>
      </c>
      <c r="CZ446" s="65"/>
      <c r="DA446" s="66">
        <f t="shared" si="779"/>
        <v>0</v>
      </c>
      <c r="DB446" s="67">
        <f t="shared" si="795"/>
        <v>82964</v>
      </c>
      <c r="DC446" s="66"/>
      <c r="DD446" s="66">
        <f t="shared" si="780"/>
        <v>0</v>
      </c>
      <c r="DE446" s="67">
        <f t="shared" si="796"/>
        <v>79735</v>
      </c>
      <c r="DF446" s="66"/>
      <c r="DG446" s="69">
        <f t="shared" si="851"/>
        <v>0</v>
      </c>
      <c r="DH446" s="67">
        <f t="shared" si="843"/>
        <v>72277</v>
      </c>
      <c r="DI446" s="66"/>
      <c r="DJ446" s="66">
        <f t="shared" si="852"/>
        <v>0</v>
      </c>
      <c r="DK446" s="67">
        <f t="shared" si="781"/>
        <v>993</v>
      </c>
      <c r="DM446" s="206">
        <f t="shared" si="853"/>
        <v>0</v>
      </c>
      <c r="DN446" s="25">
        <f t="shared" si="750"/>
        <v>0</v>
      </c>
      <c r="DO446" s="5"/>
      <c r="DP446" s="43">
        <f t="shared" si="854"/>
        <v>0</v>
      </c>
      <c r="DQ446" s="27">
        <f t="shared" si="782"/>
        <v>7022.5</v>
      </c>
      <c r="DR446" s="5"/>
      <c r="DS446" s="43">
        <f t="shared" si="855"/>
        <v>0</v>
      </c>
      <c r="DT446" s="27">
        <f t="shared" si="783"/>
        <v>4846</v>
      </c>
      <c r="DU446" s="5"/>
      <c r="DV446" s="43">
        <f t="shared" si="856"/>
        <v>0</v>
      </c>
      <c r="DW446" s="27">
        <f t="shared" si="784"/>
        <v>4835</v>
      </c>
      <c r="DX446" s="5"/>
      <c r="DY446" s="22">
        <f t="shared" si="857"/>
        <v>0</v>
      </c>
      <c r="DZ446" s="25">
        <f t="shared" si="785"/>
        <v>523</v>
      </c>
      <c r="EA446" s="22"/>
      <c r="EB446" s="22">
        <f t="shared" si="858"/>
        <v>0</v>
      </c>
      <c r="EC446" s="28">
        <f t="shared" si="786"/>
        <v>369</v>
      </c>
      <c r="ED446" s="5"/>
      <c r="EE446" s="43">
        <f t="shared" si="859"/>
        <v>0</v>
      </c>
      <c r="EF446" s="27">
        <f t="shared" si="787"/>
        <v>4769</v>
      </c>
      <c r="EG446" s="66"/>
      <c r="EH446" s="66">
        <f t="shared" si="860"/>
        <v>0</v>
      </c>
      <c r="EI446" s="67">
        <f t="shared" si="788"/>
        <v>24057</v>
      </c>
      <c r="EJ446" s="66"/>
      <c r="EK446" s="66">
        <f t="shared" si="825"/>
        <v>0</v>
      </c>
      <c r="EL446" s="67">
        <f t="shared" si="789"/>
        <v>22687</v>
      </c>
      <c r="EM446" s="110">
        <f t="shared" si="826"/>
        <v>121459.51807599998</v>
      </c>
    </row>
    <row r="447" spans="1:143" ht="11.25" customHeight="1" x14ac:dyDescent="0.25">
      <c r="A447" s="170">
        <v>46081</v>
      </c>
      <c r="B447" s="195"/>
      <c r="C447" s="178">
        <v>8004952473</v>
      </c>
      <c r="D447" s="88" t="s">
        <v>111</v>
      </c>
      <c r="E447" s="89">
        <v>40</v>
      </c>
      <c r="F447" s="137">
        <v>3</v>
      </c>
      <c r="G447" s="90">
        <v>191516769076</v>
      </c>
      <c r="H447" s="66"/>
      <c r="I447" s="41">
        <f t="shared" si="743"/>
        <v>0</v>
      </c>
      <c r="J447" s="48">
        <f>J446+H447-I447-80</f>
        <v>95923</v>
      </c>
      <c r="K447" s="66"/>
      <c r="L447" s="41">
        <f t="shared" si="862"/>
        <v>0</v>
      </c>
      <c r="M447" s="48">
        <f>M446+K447-L447-80</f>
        <v>195282</v>
      </c>
      <c r="N447" s="66"/>
      <c r="O447" s="41">
        <f t="shared" si="744"/>
        <v>0</v>
      </c>
      <c r="P447" s="48">
        <f>P446+N447-O447-80</f>
        <v>94533</v>
      </c>
      <c r="Q447" s="66"/>
      <c r="R447" s="66">
        <f t="shared" si="745"/>
        <v>0</v>
      </c>
      <c r="S447" s="67">
        <f>S446+Q447-R447-80</f>
        <v>57016</v>
      </c>
      <c r="T447" s="66"/>
      <c r="U447" s="66">
        <f t="shared" si="751"/>
        <v>0</v>
      </c>
      <c r="V447" s="67">
        <f t="shared" si="752"/>
        <v>49357.700000000012</v>
      </c>
      <c r="X447" s="69">
        <f t="shared" si="746"/>
        <v>0</v>
      </c>
      <c r="Y447" s="67">
        <f t="shared" si="842"/>
        <v>137.29999999999882</v>
      </c>
      <c r="Z447" s="66"/>
      <c r="AA447" s="68">
        <f t="shared" si="803"/>
        <v>0</v>
      </c>
      <c r="AB447" s="67">
        <f>+AB446+Z447-AA447-124</f>
        <v>1914.5</v>
      </c>
      <c r="AC447" s="66"/>
      <c r="AD447" s="66">
        <f t="shared" si="804"/>
        <v>0</v>
      </c>
      <c r="AE447" s="67">
        <f t="shared" si="754"/>
        <v>448.79999999999973</v>
      </c>
      <c r="AF447" s="66"/>
      <c r="AG447" s="78">
        <f t="shared" si="805"/>
        <v>0</v>
      </c>
      <c r="AH447" s="79">
        <f t="shared" si="755"/>
        <v>3801.7999999999993</v>
      </c>
      <c r="AI447" s="66"/>
      <c r="AJ447" s="68">
        <f t="shared" si="806"/>
        <v>0</v>
      </c>
      <c r="AK447" s="67">
        <f t="shared" si="756"/>
        <v>7585.5</v>
      </c>
      <c r="AL447" s="66"/>
      <c r="AM447" s="68">
        <f t="shared" si="807"/>
        <v>0</v>
      </c>
      <c r="AN447" s="67">
        <f t="shared" si="757"/>
        <v>4509.0999999999985</v>
      </c>
      <c r="AO447" s="66"/>
      <c r="AP447" s="68">
        <f t="shared" si="747"/>
        <v>0</v>
      </c>
      <c r="AQ447" s="67">
        <f t="shared" si="867"/>
        <v>1779.3999999999996</v>
      </c>
      <c r="AR447" s="66"/>
      <c r="AS447" s="68">
        <f t="shared" si="845"/>
        <v>0</v>
      </c>
      <c r="AT447" s="67">
        <f t="shared" si="758"/>
        <v>3042.6000000000004</v>
      </c>
      <c r="AU447" s="66"/>
      <c r="AV447" s="66">
        <f t="shared" si="759"/>
        <v>0</v>
      </c>
      <c r="AW447" s="42">
        <f t="shared" si="760"/>
        <v>3764.4000000000015</v>
      </c>
      <c r="AX447" s="66"/>
      <c r="AY447" s="66">
        <f t="shared" si="761"/>
        <v>0</v>
      </c>
      <c r="AZ447" s="67">
        <f t="shared" si="748"/>
        <v>1815.8</v>
      </c>
      <c r="BA447" s="66"/>
      <c r="BB447" s="68">
        <f t="shared" si="762"/>
        <v>0</v>
      </c>
      <c r="BC447" s="67">
        <f t="shared" si="763"/>
        <v>2774.8</v>
      </c>
      <c r="BD447" s="66"/>
      <c r="BE447" s="68">
        <f t="shared" si="764"/>
        <v>0</v>
      </c>
      <c r="BF447" s="67">
        <f t="shared" si="765"/>
        <v>78.60000000000035</v>
      </c>
      <c r="BG447" s="66"/>
      <c r="BH447" s="68">
        <f t="shared" si="831"/>
        <v>0</v>
      </c>
      <c r="BI447" s="67">
        <f t="shared" si="844"/>
        <v>-127.2</v>
      </c>
      <c r="BJ447" s="66"/>
      <c r="BK447" s="68">
        <f t="shared" si="846"/>
        <v>0</v>
      </c>
      <c r="BL447" s="67">
        <f t="shared" si="766"/>
        <v>5058.2000000000007</v>
      </c>
      <c r="BM447" s="66"/>
      <c r="BN447" s="68">
        <f t="shared" si="767"/>
        <v>0</v>
      </c>
      <c r="BO447" s="67">
        <f t="shared" si="768"/>
        <v>4545.9000000000015</v>
      </c>
      <c r="BP447" s="66"/>
      <c r="BQ447" s="68">
        <f t="shared" si="769"/>
        <v>0</v>
      </c>
      <c r="BR447" s="67">
        <f t="shared" si="810"/>
        <v>14406.499999999993</v>
      </c>
      <c r="BS447" s="66"/>
      <c r="BT447" s="66">
        <f t="shared" si="797"/>
        <v>0</v>
      </c>
      <c r="BU447" s="67">
        <f t="shared" si="868"/>
        <v>79066</v>
      </c>
      <c r="BV447" s="66"/>
      <c r="BW447" s="66">
        <f t="shared" si="798"/>
        <v>0</v>
      </c>
      <c r="BX447" s="67">
        <f t="shared" si="869"/>
        <v>108522</v>
      </c>
      <c r="BY447" s="66"/>
      <c r="BZ447" s="66">
        <f t="shared" si="799"/>
        <v>0</v>
      </c>
      <c r="CA447" s="67">
        <f t="shared" si="870"/>
        <v>73844</v>
      </c>
      <c r="CB447" s="66"/>
      <c r="CC447" s="66">
        <f t="shared" si="771"/>
        <v>0</v>
      </c>
      <c r="CD447" s="67">
        <f t="shared" si="871"/>
        <v>358.24999999999983</v>
      </c>
      <c r="CE447" s="66"/>
      <c r="CF447" s="66">
        <f t="shared" si="772"/>
        <v>0</v>
      </c>
      <c r="CG447" s="67">
        <f t="shared" si="773"/>
        <v>6982.9</v>
      </c>
      <c r="CH447" s="66"/>
      <c r="CI447" s="66">
        <f t="shared" si="749"/>
        <v>0</v>
      </c>
      <c r="CJ447" s="67">
        <f t="shared" si="794"/>
        <v>8715</v>
      </c>
      <c r="CK447" s="66"/>
      <c r="CL447" s="68">
        <f t="shared" si="775"/>
        <v>0</v>
      </c>
      <c r="CM447" s="79">
        <f t="shared" si="776"/>
        <v>4864</v>
      </c>
      <c r="CN447" s="66"/>
      <c r="CO447" s="68">
        <f t="shared" si="847"/>
        <v>0</v>
      </c>
      <c r="CP447" s="79">
        <f t="shared" si="777"/>
        <v>3955</v>
      </c>
      <c r="CQ447" s="66"/>
      <c r="CR447" s="140">
        <f t="shared" si="848"/>
        <v>0</v>
      </c>
      <c r="CS447" s="79">
        <f t="shared" si="861"/>
        <v>6656</v>
      </c>
      <c r="CT447" s="66"/>
      <c r="CU447" s="68">
        <f t="shared" si="849"/>
        <v>0</v>
      </c>
      <c r="CV447" s="79">
        <f t="shared" si="778"/>
        <v>7769</v>
      </c>
      <c r="CW447" s="66"/>
      <c r="CX447" s="66">
        <f t="shared" si="850"/>
        <v>0</v>
      </c>
      <c r="CY447" s="40">
        <f t="shared" si="837"/>
        <v>6582</v>
      </c>
      <c r="CZ447" s="65"/>
      <c r="DA447" s="66">
        <f t="shared" si="779"/>
        <v>0</v>
      </c>
      <c r="DB447" s="67">
        <f t="shared" si="795"/>
        <v>82964</v>
      </c>
      <c r="DC447" s="66"/>
      <c r="DD447" s="66">
        <f t="shared" si="780"/>
        <v>0</v>
      </c>
      <c r="DE447" s="67">
        <f t="shared" si="796"/>
        <v>79735</v>
      </c>
      <c r="DF447" s="66"/>
      <c r="DG447" s="69">
        <f t="shared" si="851"/>
        <v>0</v>
      </c>
      <c r="DH447" s="67">
        <f t="shared" si="843"/>
        <v>72277</v>
      </c>
      <c r="DI447" s="66"/>
      <c r="DJ447" s="66">
        <f t="shared" si="852"/>
        <v>0</v>
      </c>
      <c r="DK447" s="67">
        <f t="shared" si="781"/>
        <v>993</v>
      </c>
      <c r="DM447" s="206">
        <f t="shared" si="853"/>
        <v>0</v>
      </c>
      <c r="DN447" s="25">
        <f t="shared" si="750"/>
        <v>0</v>
      </c>
      <c r="DO447" s="5"/>
      <c r="DP447" s="43">
        <f t="shared" si="854"/>
        <v>0</v>
      </c>
      <c r="DQ447" s="27">
        <f t="shared" si="782"/>
        <v>7022.5</v>
      </c>
      <c r="DR447" s="5"/>
      <c r="DS447" s="43">
        <f t="shared" si="855"/>
        <v>0</v>
      </c>
      <c r="DT447" s="27">
        <f t="shared" si="783"/>
        <v>4846</v>
      </c>
      <c r="DU447" s="5"/>
      <c r="DV447" s="43">
        <f t="shared" si="856"/>
        <v>0</v>
      </c>
      <c r="DW447" s="27">
        <f t="shared" si="784"/>
        <v>4835</v>
      </c>
      <c r="DX447" s="5"/>
      <c r="DY447" s="22">
        <f t="shared" si="857"/>
        <v>0</v>
      </c>
      <c r="DZ447" s="25">
        <f t="shared" si="785"/>
        <v>523</v>
      </c>
      <c r="EA447" s="22"/>
      <c r="EB447" s="22">
        <f t="shared" si="858"/>
        <v>0</v>
      </c>
      <c r="EC447" s="28">
        <f t="shared" si="786"/>
        <v>369</v>
      </c>
      <c r="ED447" s="5"/>
      <c r="EE447" s="43">
        <f t="shared" si="859"/>
        <v>0</v>
      </c>
      <c r="EF447" s="27">
        <f t="shared" si="787"/>
        <v>4769</v>
      </c>
      <c r="EG447" s="66"/>
      <c r="EH447" s="66">
        <f t="shared" si="860"/>
        <v>0</v>
      </c>
      <c r="EI447" s="67">
        <f t="shared" si="788"/>
        <v>24057</v>
      </c>
      <c r="EJ447" s="66"/>
      <c r="EK447" s="66">
        <f t="shared" si="825"/>
        <v>0</v>
      </c>
      <c r="EL447" s="67">
        <f t="shared" si="789"/>
        <v>22687</v>
      </c>
      <c r="EM447" s="110">
        <f t="shared" si="826"/>
        <v>120312.72127599997</v>
      </c>
    </row>
    <row r="448" spans="1:143" ht="11.25" customHeight="1" x14ac:dyDescent="0.25">
      <c r="A448" s="170">
        <v>46081</v>
      </c>
      <c r="B448" s="195">
        <v>46074</v>
      </c>
      <c r="C448" s="174">
        <v>8004955200</v>
      </c>
      <c r="D448" s="13" t="s">
        <v>214</v>
      </c>
      <c r="E448" s="14">
        <v>960</v>
      </c>
      <c r="F448" s="15">
        <v>2</v>
      </c>
      <c r="G448" s="16">
        <v>191516031272</v>
      </c>
      <c r="H448" s="66"/>
      <c r="I448" s="41">
        <f t="shared" si="743"/>
        <v>1920</v>
      </c>
      <c r="J448" s="48">
        <f t="shared" ref="J448:J479" si="872">J447+H448-I448</f>
        <v>94003</v>
      </c>
      <c r="K448" s="66"/>
      <c r="L448" s="41">
        <f t="shared" si="862"/>
        <v>1920</v>
      </c>
      <c r="M448" s="48">
        <f t="shared" ref="M448:M479" si="873">M447+K448-L448</f>
        <v>193362</v>
      </c>
      <c r="N448" s="66"/>
      <c r="O448" s="41">
        <f t="shared" si="744"/>
        <v>1920</v>
      </c>
      <c r="P448" s="48">
        <f t="shared" ref="P448:P479" si="874">P447+N448-O448</f>
        <v>92613</v>
      </c>
      <c r="Q448" s="66"/>
      <c r="R448" s="66">
        <f t="shared" si="745"/>
        <v>1920</v>
      </c>
      <c r="S448" s="67">
        <f t="shared" ref="S448:S479" si="875">S447+Q448-R448</f>
        <v>55096</v>
      </c>
      <c r="T448" s="66"/>
      <c r="U448" s="66">
        <f t="shared" si="751"/>
        <v>2016</v>
      </c>
      <c r="V448" s="67">
        <f t="shared" si="752"/>
        <v>47341.700000000012</v>
      </c>
      <c r="X448" s="69">
        <f t="shared" si="746"/>
        <v>0</v>
      </c>
      <c r="Y448" s="67">
        <f t="shared" si="842"/>
        <v>137.29999999999882</v>
      </c>
      <c r="Z448" s="66"/>
      <c r="AA448" s="68">
        <f t="shared" si="803"/>
        <v>0</v>
      </c>
      <c r="AB448" s="67">
        <f t="shared" ref="AB448:AB511" si="876">+AB447+Z448-AA448</f>
        <v>1914.5</v>
      </c>
      <c r="AC448" s="66"/>
      <c r="AD448" s="66">
        <f t="shared" si="804"/>
        <v>0</v>
      </c>
      <c r="AE448" s="67">
        <f t="shared" si="754"/>
        <v>448.79999999999973</v>
      </c>
      <c r="AF448" s="66"/>
      <c r="AG448" s="78">
        <f t="shared" si="805"/>
        <v>0</v>
      </c>
      <c r="AH448" s="79">
        <f t="shared" si="755"/>
        <v>3801.7999999999993</v>
      </c>
      <c r="AI448" s="66"/>
      <c r="AJ448" s="68">
        <f t="shared" si="806"/>
        <v>0</v>
      </c>
      <c r="AK448" s="67">
        <f t="shared" si="756"/>
        <v>7585.5</v>
      </c>
      <c r="AL448" s="66"/>
      <c r="AM448" s="68">
        <f t="shared" si="807"/>
        <v>0</v>
      </c>
      <c r="AN448" s="67">
        <f t="shared" si="757"/>
        <v>4509.0999999999985</v>
      </c>
      <c r="AO448" s="66"/>
      <c r="AP448" s="68">
        <f t="shared" si="747"/>
        <v>0</v>
      </c>
      <c r="AQ448" s="67">
        <f t="shared" si="867"/>
        <v>1779.3999999999996</v>
      </c>
      <c r="AR448" s="66"/>
      <c r="AS448" s="68">
        <f t="shared" si="845"/>
        <v>0</v>
      </c>
      <c r="AT448" s="67">
        <f t="shared" si="758"/>
        <v>3042.6000000000004</v>
      </c>
      <c r="AU448" s="66"/>
      <c r="AV448" s="66">
        <f t="shared" si="759"/>
        <v>0</v>
      </c>
      <c r="AW448" s="42">
        <f t="shared" si="760"/>
        <v>3764.4000000000015</v>
      </c>
      <c r="AX448" s="66"/>
      <c r="AY448" s="66">
        <f t="shared" si="761"/>
        <v>0</v>
      </c>
      <c r="AZ448" s="67">
        <f t="shared" si="748"/>
        <v>1815.8</v>
      </c>
      <c r="BA448" s="66"/>
      <c r="BB448" s="68">
        <f t="shared" si="762"/>
        <v>0</v>
      </c>
      <c r="BC448" s="67">
        <f t="shared" si="763"/>
        <v>2774.8</v>
      </c>
      <c r="BD448" s="66"/>
      <c r="BE448" s="68">
        <f t="shared" si="764"/>
        <v>0</v>
      </c>
      <c r="BF448" s="67">
        <f t="shared" si="765"/>
        <v>78.60000000000035</v>
      </c>
      <c r="BG448" s="66"/>
      <c r="BH448" s="68">
        <f t="shared" si="831"/>
        <v>0</v>
      </c>
      <c r="BI448" s="67">
        <f t="shared" si="844"/>
        <v>-127.2</v>
      </c>
      <c r="BJ448" s="66"/>
      <c r="BK448" s="68">
        <f t="shared" si="846"/>
        <v>0</v>
      </c>
      <c r="BL448" s="67">
        <f t="shared" si="766"/>
        <v>5058.2000000000007</v>
      </c>
      <c r="BM448" s="66"/>
      <c r="BN448" s="68">
        <f t="shared" si="767"/>
        <v>0</v>
      </c>
      <c r="BO448" s="67">
        <f t="shared" si="768"/>
        <v>4545.9000000000015</v>
      </c>
      <c r="BP448" s="66"/>
      <c r="BQ448" s="68">
        <f t="shared" si="769"/>
        <v>0</v>
      </c>
      <c r="BR448" s="67">
        <f t="shared" si="810"/>
        <v>14406.499999999993</v>
      </c>
      <c r="BS448" s="66"/>
      <c r="BT448" s="66">
        <f t="shared" si="797"/>
        <v>0</v>
      </c>
      <c r="BU448" s="67">
        <f t="shared" si="868"/>
        <v>79066</v>
      </c>
      <c r="BV448" s="66"/>
      <c r="BW448" s="66">
        <f t="shared" si="798"/>
        <v>0</v>
      </c>
      <c r="BX448" s="67">
        <f t="shared" si="869"/>
        <v>108522</v>
      </c>
      <c r="BY448" s="66"/>
      <c r="BZ448" s="66">
        <f t="shared" si="799"/>
        <v>0</v>
      </c>
      <c r="CA448" s="67">
        <f t="shared" si="870"/>
        <v>73844</v>
      </c>
      <c r="CB448" s="66"/>
      <c r="CC448" s="66">
        <f t="shared" si="771"/>
        <v>0</v>
      </c>
      <c r="CD448" s="67">
        <f t="shared" si="871"/>
        <v>358.24999999999983</v>
      </c>
      <c r="CE448" s="66"/>
      <c r="CF448" s="66">
        <f t="shared" si="772"/>
        <v>0</v>
      </c>
      <c r="CG448" s="67">
        <f t="shared" si="773"/>
        <v>6982.9</v>
      </c>
      <c r="CH448" s="66"/>
      <c r="CI448" s="66">
        <f t="shared" si="749"/>
        <v>0</v>
      </c>
      <c r="CJ448" s="67">
        <f t="shared" si="794"/>
        <v>8715</v>
      </c>
      <c r="CK448" s="66"/>
      <c r="CL448" s="68">
        <f t="shared" si="775"/>
        <v>0</v>
      </c>
      <c r="CM448" s="79">
        <f t="shared" si="776"/>
        <v>4864</v>
      </c>
      <c r="CN448" s="66"/>
      <c r="CO448" s="68">
        <f t="shared" si="847"/>
        <v>0</v>
      </c>
      <c r="CP448" s="79">
        <f t="shared" si="777"/>
        <v>3955</v>
      </c>
      <c r="CQ448" s="66"/>
      <c r="CR448" s="140">
        <f t="shared" si="848"/>
        <v>0</v>
      </c>
      <c r="CS448" s="79">
        <f t="shared" si="861"/>
        <v>6656</v>
      </c>
      <c r="CT448" s="66"/>
      <c r="CU448" s="68">
        <f t="shared" si="849"/>
        <v>0</v>
      </c>
      <c r="CV448" s="79">
        <f t="shared" si="778"/>
        <v>7769</v>
      </c>
      <c r="CW448" s="66"/>
      <c r="CX448" s="66">
        <f t="shared" si="850"/>
        <v>0</v>
      </c>
      <c r="CY448" s="40">
        <f t="shared" si="837"/>
        <v>6582</v>
      </c>
      <c r="CZ448" s="65"/>
      <c r="DA448" s="66">
        <f t="shared" si="779"/>
        <v>0</v>
      </c>
      <c r="DB448" s="67">
        <f t="shared" si="795"/>
        <v>82964</v>
      </c>
      <c r="DC448" s="66"/>
      <c r="DD448" s="66">
        <f t="shared" si="780"/>
        <v>0</v>
      </c>
      <c r="DE448" s="67">
        <f t="shared" si="796"/>
        <v>79735</v>
      </c>
      <c r="DF448" s="66"/>
      <c r="DG448" s="69">
        <f t="shared" si="851"/>
        <v>0</v>
      </c>
      <c r="DH448" s="67">
        <f t="shared" si="843"/>
        <v>72277</v>
      </c>
      <c r="DI448" s="66"/>
      <c r="DJ448" s="66">
        <f t="shared" si="852"/>
        <v>0</v>
      </c>
      <c r="DK448" s="67">
        <f t="shared" si="781"/>
        <v>993</v>
      </c>
      <c r="DM448" s="206">
        <f t="shared" si="853"/>
        <v>0</v>
      </c>
      <c r="DN448" s="25">
        <f t="shared" si="750"/>
        <v>0</v>
      </c>
      <c r="DO448" s="5"/>
      <c r="DP448" s="43">
        <f t="shared" si="854"/>
        <v>0</v>
      </c>
      <c r="DQ448" s="27">
        <f t="shared" si="782"/>
        <v>7022.5</v>
      </c>
      <c r="DR448" s="5"/>
      <c r="DS448" s="43">
        <f t="shared" si="855"/>
        <v>0</v>
      </c>
      <c r="DT448" s="27">
        <f t="shared" si="783"/>
        <v>4846</v>
      </c>
      <c r="DU448" s="5"/>
      <c r="DV448" s="43">
        <f t="shared" si="856"/>
        <v>0</v>
      </c>
      <c r="DW448" s="27">
        <f t="shared" si="784"/>
        <v>4835</v>
      </c>
      <c r="DX448" s="5"/>
      <c r="DY448" s="22">
        <f t="shared" si="857"/>
        <v>0</v>
      </c>
      <c r="DZ448" s="25">
        <f t="shared" si="785"/>
        <v>523</v>
      </c>
      <c r="EA448" s="22"/>
      <c r="EB448" s="22">
        <f t="shared" si="858"/>
        <v>0</v>
      </c>
      <c r="EC448" s="28">
        <f t="shared" si="786"/>
        <v>369</v>
      </c>
      <c r="ED448" s="5"/>
      <c r="EE448" s="43">
        <f t="shared" si="859"/>
        <v>0</v>
      </c>
      <c r="EF448" s="27">
        <f t="shared" si="787"/>
        <v>4769</v>
      </c>
      <c r="EG448" s="66"/>
      <c r="EH448" s="66">
        <f t="shared" si="860"/>
        <v>0</v>
      </c>
      <c r="EI448" s="67">
        <f t="shared" si="788"/>
        <v>24057</v>
      </c>
      <c r="EJ448" s="66"/>
      <c r="EK448" s="66">
        <f t="shared" si="825"/>
        <v>0</v>
      </c>
      <c r="EL448" s="67">
        <f t="shared" si="789"/>
        <v>22687</v>
      </c>
      <c r="EM448" s="110">
        <f t="shared" si="826"/>
        <v>119987.14687599998</v>
      </c>
    </row>
    <row r="449" spans="1:143" ht="11.25" customHeight="1" x14ac:dyDescent="0.25">
      <c r="A449" s="169">
        <v>46081</v>
      </c>
      <c r="B449" s="193">
        <v>46081</v>
      </c>
      <c r="C449" s="174">
        <v>8004955848</v>
      </c>
      <c r="D449" s="13" t="s">
        <v>33</v>
      </c>
      <c r="E449" s="14">
        <v>480</v>
      </c>
      <c r="F449" s="15">
        <v>0.5</v>
      </c>
      <c r="G449" s="16">
        <v>191516146501</v>
      </c>
      <c r="H449" s="66"/>
      <c r="I449" s="41">
        <f t="shared" si="743"/>
        <v>960</v>
      </c>
      <c r="J449" s="48">
        <f t="shared" si="872"/>
        <v>93043</v>
      </c>
      <c r="K449" s="66"/>
      <c r="L449" s="41">
        <f t="shared" si="862"/>
        <v>960</v>
      </c>
      <c r="M449" s="48">
        <f t="shared" si="873"/>
        <v>192402</v>
      </c>
      <c r="N449" s="66"/>
      <c r="O449" s="41">
        <f t="shared" si="744"/>
        <v>960</v>
      </c>
      <c r="P449" s="48">
        <f t="shared" si="874"/>
        <v>91653</v>
      </c>
      <c r="Q449" s="66"/>
      <c r="R449" s="66">
        <f t="shared" si="745"/>
        <v>960</v>
      </c>
      <c r="S449" s="67">
        <f t="shared" si="875"/>
        <v>54136</v>
      </c>
      <c r="T449" s="66"/>
      <c r="U449" s="66">
        <f t="shared" si="751"/>
        <v>288</v>
      </c>
      <c r="V449" s="67">
        <f t="shared" si="752"/>
        <v>47053.700000000012</v>
      </c>
      <c r="X449" s="69">
        <f t="shared" si="746"/>
        <v>0</v>
      </c>
      <c r="Y449" s="67">
        <f t="shared" si="842"/>
        <v>137.29999999999882</v>
      </c>
      <c r="Z449" s="66"/>
      <c r="AA449" s="68">
        <f t="shared" si="803"/>
        <v>0</v>
      </c>
      <c r="AB449" s="67">
        <f t="shared" si="876"/>
        <v>1914.5</v>
      </c>
      <c r="AC449" s="66"/>
      <c r="AD449" s="66">
        <f t="shared" si="804"/>
        <v>0</v>
      </c>
      <c r="AE449" s="67">
        <f t="shared" si="754"/>
        <v>448.79999999999973</v>
      </c>
      <c r="AF449" s="66"/>
      <c r="AG449" s="78">
        <f t="shared" si="805"/>
        <v>0</v>
      </c>
      <c r="AH449" s="79">
        <f t="shared" si="755"/>
        <v>3801.7999999999993</v>
      </c>
      <c r="AI449" s="66"/>
      <c r="AJ449" s="68">
        <f t="shared" si="806"/>
        <v>0</v>
      </c>
      <c r="AK449" s="67">
        <f t="shared" si="756"/>
        <v>7585.5</v>
      </c>
      <c r="AL449" s="66"/>
      <c r="AM449" s="68">
        <f t="shared" si="807"/>
        <v>0</v>
      </c>
      <c r="AN449" s="67">
        <f t="shared" si="757"/>
        <v>4509.0999999999985</v>
      </c>
      <c r="AO449" s="66"/>
      <c r="AP449" s="68">
        <f t="shared" si="747"/>
        <v>0</v>
      </c>
      <c r="AQ449" s="67">
        <f t="shared" si="867"/>
        <v>1779.3999999999996</v>
      </c>
      <c r="AR449" s="66"/>
      <c r="AS449" s="68">
        <f t="shared" si="845"/>
        <v>0</v>
      </c>
      <c r="AT449" s="67">
        <f t="shared" si="758"/>
        <v>3042.6000000000004</v>
      </c>
      <c r="AU449" s="66"/>
      <c r="AV449" s="66">
        <f t="shared" si="759"/>
        <v>0</v>
      </c>
      <c r="AW449" s="42">
        <f t="shared" si="760"/>
        <v>3764.4000000000015</v>
      </c>
      <c r="AX449" s="66"/>
      <c r="AY449" s="66">
        <f t="shared" si="761"/>
        <v>0</v>
      </c>
      <c r="AZ449" s="67">
        <f t="shared" si="748"/>
        <v>1815.8</v>
      </c>
      <c r="BA449" s="66"/>
      <c r="BB449" s="68">
        <f t="shared" si="762"/>
        <v>0</v>
      </c>
      <c r="BC449" s="67">
        <f t="shared" si="763"/>
        <v>2774.8</v>
      </c>
      <c r="BD449" s="66"/>
      <c r="BE449" s="68">
        <f t="shared" si="764"/>
        <v>0</v>
      </c>
      <c r="BF449" s="67">
        <f t="shared" si="765"/>
        <v>78.60000000000035</v>
      </c>
      <c r="BG449" s="66"/>
      <c r="BH449" s="68">
        <f t="shared" si="831"/>
        <v>0</v>
      </c>
      <c r="BI449" s="67">
        <f t="shared" si="844"/>
        <v>-127.2</v>
      </c>
      <c r="BJ449" s="66"/>
      <c r="BK449" s="68">
        <f t="shared" si="846"/>
        <v>0</v>
      </c>
      <c r="BL449" s="67">
        <f t="shared" si="766"/>
        <v>5058.2000000000007</v>
      </c>
      <c r="BM449" s="66"/>
      <c r="BN449" s="68">
        <f t="shared" si="767"/>
        <v>0</v>
      </c>
      <c r="BO449" s="67">
        <f t="shared" si="768"/>
        <v>4545.9000000000015</v>
      </c>
      <c r="BP449" s="66"/>
      <c r="BQ449" s="68">
        <f t="shared" si="769"/>
        <v>0</v>
      </c>
      <c r="BR449" s="67">
        <f t="shared" si="810"/>
        <v>14406.499999999993</v>
      </c>
      <c r="BS449" s="66"/>
      <c r="BT449" s="66">
        <f t="shared" si="797"/>
        <v>0</v>
      </c>
      <c r="BU449" s="67">
        <f t="shared" si="868"/>
        <v>79066</v>
      </c>
      <c r="BV449" s="66"/>
      <c r="BW449" s="66">
        <f t="shared" si="798"/>
        <v>0</v>
      </c>
      <c r="BX449" s="67">
        <f t="shared" si="869"/>
        <v>108522</v>
      </c>
      <c r="BY449" s="66"/>
      <c r="BZ449" s="66">
        <f t="shared" si="799"/>
        <v>0</v>
      </c>
      <c r="CA449" s="67">
        <f t="shared" si="870"/>
        <v>73844</v>
      </c>
      <c r="CB449" s="66"/>
      <c r="CC449" s="66">
        <f t="shared" si="771"/>
        <v>0</v>
      </c>
      <c r="CD449" s="67">
        <f t="shared" si="871"/>
        <v>358.24999999999983</v>
      </c>
      <c r="CE449" s="66"/>
      <c r="CF449" s="66">
        <f t="shared" si="772"/>
        <v>0</v>
      </c>
      <c r="CG449" s="67">
        <f t="shared" si="773"/>
        <v>6982.9</v>
      </c>
      <c r="CH449" s="66"/>
      <c r="CI449" s="66">
        <f t="shared" si="749"/>
        <v>0</v>
      </c>
      <c r="CJ449" s="67">
        <f t="shared" si="794"/>
        <v>8715</v>
      </c>
      <c r="CK449" s="66"/>
      <c r="CL449" s="68">
        <f t="shared" si="775"/>
        <v>0</v>
      </c>
      <c r="CM449" s="79">
        <f t="shared" si="776"/>
        <v>4864</v>
      </c>
      <c r="CN449" s="66"/>
      <c r="CO449" s="68">
        <f t="shared" si="847"/>
        <v>0</v>
      </c>
      <c r="CP449" s="79">
        <f t="shared" si="777"/>
        <v>3955</v>
      </c>
      <c r="CQ449" s="66"/>
      <c r="CR449" s="140">
        <f t="shared" si="848"/>
        <v>0</v>
      </c>
      <c r="CS449" s="79">
        <f t="shared" si="861"/>
        <v>6656</v>
      </c>
      <c r="CT449" s="66"/>
      <c r="CU449" s="68">
        <f t="shared" si="849"/>
        <v>0</v>
      </c>
      <c r="CV449" s="79">
        <f t="shared" si="778"/>
        <v>7769</v>
      </c>
      <c r="CW449" s="66"/>
      <c r="CX449" s="66">
        <f t="shared" si="850"/>
        <v>0</v>
      </c>
      <c r="CY449" s="40">
        <f t="shared" si="837"/>
        <v>6582</v>
      </c>
      <c r="CZ449" s="65"/>
      <c r="DA449" s="66">
        <f t="shared" si="779"/>
        <v>0</v>
      </c>
      <c r="DB449" s="67">
        <f t="shared" si="795"/>
        <v>82964</v>
      </c>
      <c r="DC449" s="66"/>
      <c r="DD449" s="66">
        <f t="shared" si="780"/>
        <v>0</v>
      </c>
      <c r="DE449" s="67">
        <f t="shared" si="796"/>
        <v>79735</v>
      </c>
      <c r="DF449" s="66"/>
      <c r="DG449" s="69">
        <f t="shared" si="851"/>
        <v>0</v>
      </c>
      <c r="DH449" s="67">
        <f t="shared" si="843"/>
        <v>72277</v>
      </c>
      <c r="DI449" s="66"/>
      <c r="DJ449" s="66">
        <f t="shared" si="852"/>
        <v>0</v>
      </c>
      <c r="DK449" s="67">
        <f t="shared" si="781"/>
        <v>993</v>
      </c>
      <c r="DM449" s="206">
        <f t="shared" si="853"/>
        <v>0</v>
      </c>
      <c r="DN449" s="25">
        <f t="shared" si="750"/>
        <v>0</v>
      </c>
      <c r="DO449" s="5"/>
      <c r="DP449" s="43">
        <f t="shared" si="854"/>
        <v>0</v>
      </c>
      <c r="DQ449" s="27">
        <f t="shared" si="782"/>
        <v>7022.5</v>
      </c>
      <c r="DR449" s="5"/>
      <c r="DS449" s="43">
        <f t="shared" si="855"/>
        <v>0</v>
      </c>
      <c r="DT449" s="27">
        <f t="shared" si="783"/>
        <v>4846</v>
      </c>
      <c r="DU449" s="5"/>
      <c r="DV449" s="43">
        <f t="shared" si="856"/>
        <v>0</v>
      </c>
      <c r="DW449" s="27">
        <f t="shared" si="784"/>
        <v>4835</v>
      </c>
      <c r="DX449" s="5"/>
      <c r="DY449" s="22">
        <f t="shared" si="857"/>
        <v>0</v>
      </c>
      <c r="DZ449" s="25">
        <f t="shared" si="785"/>
        <v>523</v>
      </c>
      <c r="EA449" s="22"/>
      <c r="EB449" s="22">
        <f t="shared" si="858"/>
        <v>0</v>
      </c>
      <c r="EC449" s="28">
        <f t="shared" si="786"/>
        <v>369</v>
      </c>
      <c r="ED449" s="5"/>
      <c r="EE449" s="43">
        <f t="shared" si="859"/>
        <v>0</v>
      </c>
      <c r="EF449" s="27">
        <f t="shared" si="787"/>
        <v>4769</v>
      </c>
      <c r="EG449" s="66"/>
      <c r="EH449" s="66">
        <f t="shared" si="860"/>
        <v>0</v>
      </c>
      <c r="EI449" s="67">
        <f t="shared" si="788"/>
        <v>24057</v>
      </c>
      <c r="EJ449" s="66"/>
      <c r="EK449" s="66">
        <f t="shared" si="825"/>
        <v>0</v>
      </c>
      <c r="EL449" s="67">
        <f t="shared" si="789"/>
        <v>22687</v>
      </c>
      <c r="EM449" s="110">
        <f t="shared" si="826"/>
        <v>119723.63967599996</v>
      </c>
    </row>
    <row r="450" spans="1:143" s="35" customFormat="1" ht="11.25" customHeight="1" x14ac:dyDescent="0.25">
      <c r="A450" s="169">
        <v>46081</v>
      </c>
      <c r="B450" s="193">
        <v>46081</v>
      </c>
      <c r="C450" s="174">
        <v>8004955854</v>
      </c>
      <c r="D450" s="13" t="s">
        <v>42</v>
      </c>
      <c r="E450" s="14">
        <v>160</v>
      </c>
      <c r="F450" s="15">
        <v>2</v>
      </c>
      <c r="G450" s="16">
        <v>191516031814</v>
      </c>
      <c r="H450" s="66"/>
      <c r="I450" s="41">
        <f t="shared" si="743"/>
        <v>320</v>
      </c>
      <c r="J450" s="48">
        <f t="shared" si="872"/>
        <v>92723</v>
      </c>
      <c r="K450" s="66"/>
      <c r="L450" s="41">
        <f t="shared" si="862"/>
        <v>320</v>
      </c>
      <c r="M450" s="48">
        <f t="shared" si="873"/>
        <v>192082</v>
      </c>
      <c r="N450" s="66"/>
      <c r="O450" s="41">
        <f t="shared" si="744"/>
        <v>320</v>
      </c>
      <c r="P450" s="48">
        <f t="shared" si="874"/>
        <v>91333</v>
      </c>
      <c r="Q450" s="66"/>
      <c r="R450" s="66">
        <f t="shared" si="745"/>
        <v>320</v>
      </c>
      <c r="S450" s="67">
        <f t="shared" si="875"/>
        <v>53816</v>
      </c>
      <c r="T450" s="66"/>
      <c r="U450" s="66">
        <f t="shared" si="751"/>
        <v>0</v>
      </c>
      <c r="V450" s="67">
        <f t="shared" si="752"/>
        <v>47053.700000000012</v>
      </c>
      <c r="W450" s="136"/>
      <c r="X450" s="69">
        <f t="shared" si="746"/>
        <v>0</v>
      </c>
      <c r="Y450" s="67">
        <f t="shared" si="842"/>
        <v>137.29999999999882</v>
      </c>
      <c r="Z450" s="66"/>
      <c r="AA450" s="68">
        <f t="shared" si="803"/>
        <v>336</v>
      </c>
      <c r="AB450" s="67">
        <f t="shared" si="876"/>
        <v>1578.5</v>
      </c>
      <c r="AC450" s="66"/>
      <c r="AD450" s="66">
        <f t="shared" si="804"/>
        <v>0</v>
      </c>
      <c r="AE450" s="67">
        <f t="shared" si="754"/>
        <v>448.79999999999973</v>
      </c>
      <c r="AF450" s="66"/>
      <c r="AG450" s="78">
        <f t="shared" si="805"/>
        <v>0</v>
      </c>
      <c r="AH450" s="79">
        <f t="shared" si="755"/>
        <v>3801.7999999999993</v>
      </c>
      <c r="AI450" s="66"/>
      <c r="AJ450" s="68">
        <f t="shared" si="806"/>
        <v>0</v>
      </c>
      <c r="AK450" s="67">
        <f t="shared" si="756"/>
        <v>7585.5</v>
      </c>
      <c r="AL450" s="66"/>
      <c r="AM450" s="68">
        <f t="shared" si="807"/>
        <v>0</v>
      </c>
      <c r="AN450" s="67">
        <f t="shared" si="757"/>
        <v>4509.0999999999985</v>
      </c>
      <c r="AO450" s="66"/>
      <c r="AP450" s="68">
        <f t="shared" si="747"/>
        <v>0</v>
      </c>
      <c r="AQ450" s="67">
        <f t="shared" si="867"/>
        <v>1779.3999999999996</v>
      </c>
      <c r="AR450" s="66"/>
      <c r="AS450" s="68">
        <f t="shared" si="845"/>
        <v>0</v>
      </c>
      <c r="AT450" s="67">
        <f t="shared" si="758"/>
        <v>3042.6000000000004</v>
      </c>
      <c r="AU450" s="66"/>
      <c r="AV450" s="66">
        <f t="shared" si="759"/>
        <v>0</v>
      </c>
      <c r="AW450" s="42">
        <f t="shared" si="760"/>
        <v>3764.4000000000015</v>
      </c>
      <c r="AX450" s="66"/>
      <c r="AY450" s="66">
        <f t="shared" si="761"/>
        <v>0</v>
      </c>
      <c r="AZ450" s="67">
        <f t="shared" si="748"/>
        <v>1815.8</v>
      </c>
      <c r="BA450" s="66"/>
      <c r="BB450" s="68">
        <f t="shared" si="762"/>
        <v>0</v>
      </c>
      <c r="BC450" s="67">
        <f t="shared" si="763"/>
        <v>2774.8</v>
      </c>
      <c r="BD450" s="66"/>
      <c r="BE450" s="68">
        <f t="shared" si="764"/>
        <v>0</v>
      </c>
      <c r="BF450" s="67">
        <f t="shared" si="765"/>
        <v>78.60000000000035</v>
      </c>
      <c r="BG450" s="66"/>
      <c r="BH450" s="68">
        <f t="shared" si="831"/>
        <v>0</v>
      </c>
      <c r="BI450" s="67">
        <f t="shared" si="844"/>
        <v>-127.2</v>
      </c>
      <c r="BJ450" s="66"/>
      <c r="BK450" s="68">
        <f t="shared" si="846"/>
        <v>0</v>
      </c>
      <c r="BL450" s="67">
        <f t="shared" si="766"/>
        <v>5058.2000000000007</v>
      </c>
      <c r="BM450" s="66"/>
      <c r="BN450" s="68">
        <f t="shared" si="767"/>
        <v>0</v>
      </c>
      <c r="BO450" s="67">
        <f t="shared" si="768"/>
        <v>4545.9000000000015</v>
      </c>
      <c r="BP450" s="66"/>
      <c r="BQ450" s="68">
        <f t="shared" si="769"/>
        <v>0</v>
      </c>
      <c r="BR450" s="67">
        <f t="shared" si="810"/>
        <v>14406.499999999993</v>
      </c>
      <c r="BS450" s="66"/>
      <c r="BT450" s="66">
        <f t="shared" si="797"/>
        <v>0</v>
      </c>
      <c r="BU450" s="67">
        <f t="shared" si="868"/>
        <v>79066</v>
      </c>
      <c r="BV450" s="66"/>
      <c r="BW450" s="66">
        <f t="shared" si="798"/>
        <v>0</v>
      </c>
      <c r="BX450" s="67">
        <f t="shared" si="869"/>
        <v>108522</v>
      </c>
      <c r="BY450" s="66"/>
      <c r="BZ450" s="66">
        <f t="shared" si="799"/>
        <v>0</v>
      </c>
      <c r="CA450" s="67">
        <f t="shared" si="870"/>
        <v>73844</v>
      </c>
      <c r="CB450" s="66"/>
      <c r="CC450" s="66">
        <f t="shared" si="771"/>
        <v>0</v>
      </c>
      <c r="CD450" s="67">
        <f t="shared" si="871"/>
        <v>358.24999999999983</v>
      </c>
      <c r="CE450" s="66"/>
      <c r="CF450" s="66">
        <f t="shared" si="772"/>
        <v>0</v>
      </c>
      <c r="CG450" s="67">
        <f t="shared" si="773"/>
        <v>6982.9</v>
      </c>
      <c r="CH450" s="66"/>
      <c r="CI450" s="66">
        <f t="shared" si="749"/>
        <v>0</v>
      </c>
      <c r="CJ450" s="67">
        <f t="shared" si="794"/>
        <v>8715</v>
      </c>
      <c r="CK450" s="66"/>
      <c r="CL450" s="68">
        <f t="shared" si="775"/>
        <v>0</v>
      </c>
      <c r="CM450" s="79">
        <f t="shared" si="776"/>
        <v>4864</v>
      </c>
      <c r="CN450" s="66"/>
      <c r="CO450" s="68">
        <f t="shared" si="847"/>
        <v>0</v>
      </c>
      <c r="CP450" s="79">
        <f t="shared" si="777"/>
        <v>3955</v>
      </c>
      <c r="CQ450" s="66"/>
      <c r="CR450" s="140">
        <f t="shared" si="848"/>
        <v>0</v>
      </c>
      <c r="CS450" s="79">
        <f t="shared" si="861"/>
        <v>6656</v>
      </c>
      <c r="CT450" s="66"/>
      <c r="CU450" s="68">
        <f t="shared" si="849"/>
        <v>0</v>
      </c>
      <c r="CV450" s="79">
        <f t="shared" si="778"/>
        <v>7769</v>
      </c>
      <c r="CW450" s="66"/>
      <c r="CX450" s="66">
        <f t="shared" si="850"/>
        <v>0</v>
      </c>
      <c r="CY450" s="40">
        <f t="shared" si="837"/>
        <v>6582</v>
      </c>
      <c r="CZ450" s="65"/>
      <c r="DA450" s="66">
        <f t="shared" si="779"/>
        <v>0</v>
      </c>
      <c r="DB450" s="67">
        <f t="shared" si="795"/>
        <v>82964</v>
      </c>
      <c r="DC450" s="66"/>
      <c r="DD450" s="66">
        <f t="shared" si="780"/>
        <v>0</v>
      </c>
      <c r="DE450" s="67">
        <f t="shared" si="796"/>
        <v>79735</v>
      </c>
      <c r="DF450" s="66"/>
      <c r="DG450" s="69">
        <f t="shared" si="851"/>
        <v>0</v>
      </c>
      <c r="DH450" s="67">
        <f t="shared" si="843"/>
        <v>72277</v>
      </c>
      <c r="DI450" s="66"/>
      <c r="DJ450" s="66">
        <f t="shared" si="852"/>
        <v>0</v>
      </c>
      <c r="DK450" s="67">
        <f t="shared" si="781"/>
        <v>993</v>
      </c>
      <c r="DL450" s="210"/>
      <c r="DM450" s="206">
        <f t="shared" si="853"/>
        <v>0</v>
      </c>
      <c r="DN450" s="25">
        <f t="shared" si="750"/>
        <v>0</v>
      </c>
      <c r="DO450" s="5"/>
      <c r="DP450" s="43">
        <f t="shared" si="854"/>
        <v>0</v>
      </c>
      <c r="DQ450" s="27">
        <f t="shared" si="782"/>
        <v>7022.5</v>
      </c>
      <c r="DR450" s="5"/>
      <c r="DS450" s="43">
        <f t="shared" si="855"/>
        <v>0</v>
      </c>
      <c r="DT450" s="27">
        <f t="shared" si="783"/>
        <v>4846</v>
      </c>
      <c r="DU450" s="5"/>
      <c r="DV450" s="43">
        <f t="shared" si="856"/>
        <v>0</v>
      </c>
      <c r="DW450" s="27">
        <f t="shared" si="784"/>
        <v>4835</v>
      </c>
      <c r="DX450" s="5"/>
      <c r="DY450" s="22">
        <f t="shared" si="857"/>
        <v>0</v>
      </c>
      <c r="DZ450" s="25">
        <f t="shared" si="785"/>
        <v>523</v>
      </c>
      <c r="EA450" s="22"/>
      <c r="EB450" s="22">
        <f t="shared" si="858"/>
        <v>0</v>
      </c>
      <c r="EC450" s="28">
        <f t="shared" si="786"/>
        <v>369</v>
      </c>
      <c r="ED450" s="5"/>
      <c r="EE450" s="43">
        <f t="shared" si="859"/>
        <v>0</v>
      </c>
      <c r="EF450" s="27">
        <f t="shared" si="787"/>
        <v>4769</v>
      </c>
      <c r="EG450" s="66"/>
      <c r="EH450" s="66">
        <f t="shared" si="860"/>
        <v>0</v>
      </c>
      <c r="EI450" s="67">
        <f t="shared" si="788"/>
        <v>24057</v>
      </c>
      <c r="EJ450" s="66"/>
      <c r="EK450" s="66">
        <f t="shared" si="825"/>
        <v>0</v>
      </c>
      <c r="EL450" s="67">
        <f t="shared" si="789"/>
        <v>22687</v>
      </c>
      <c r="EM450" s="110">
        <f t="shared" si="826"/>
        <v>119614.90767599997</v>
      </c>
    </row>
    <row r="451" spans="1:143" s="35" customFormat="1" ht="11.25" customHeight="1" x14ac:dyDescent="0.25">
      <c r="A451" s="170">
        <v>46081</v>
      </c>
      <c r="B451" s="195">
        <v>46067</v>
      </c>
      <c r="C451" s="174">
        <v>8004955855</v>
      </c>
      <c r="D451" s="13" t="s">
        <v>118</v>
      </c>
      <c r="E451" s="14">
        <v>100</v>
      </c>
      <c r="F451" s="15">
        <v>1</v>
      </c>
      <c r="G451" s="16">
        <v>191516031821</v>
      </c>
      <c r="H451" s="66"/>
      <c r="I451" s="41">
        <f t="shared" si="743"/>
        <v>200</v>
      </c>
      <c r="J451" s="48">
        <f t="shared" si="872"/>
        <v>92523</v>
      </c>
      <c r="K451" s="66"/>
      <c r="L451" s="41">
        <f t="shared" si="862"/>
        <v>200</v>
      </c>
      <c r="M451" s="48">
        <f t="shared" si="873"/>
        <v>191882</v>
      </c>
      <c r="N451" s="66"/>
      <c r="O451" s="41">
        <f t="shared" si="744"/>
        <v>200</v>
      </c>
      <c r="P451" s="48">
        <f t="shared" si="874"/>
        <v>91133</v>
      </c>
      <c r="Q451" s="66"/>
      <c r="R451" s="66">
        <f t="shared" si="745"/>
        <v>200</v>
      </c>
      <c r="S451" s="67">
        <f t="shared" si="875"/>
        <v>53616</v>
      </c>
      <c r="T451" s="66"/>
      <c r="U451" s="66">
        <f t="shared" si="751"/>
        <v>0</v>
      </c>
      <c r="V451" s="67">
        <f t="shared" si="752"/>
        <v>47053.700000000012</v>
      </c>
      <c r="W451" s="136"/>
      <c r="X451" s="69">
        <f t="shared" si="746"/>
        <v>0</v>
      </c>
      <c r="Y451" s="67">
        <f t="shared" si="842"/>
        <v>137.29999999999882</v>
      </c>
      <c r="Z451" s="66"/>
      <c r="AA451" s="68">
        <f t="shared" si="803"/>
        <v>110.00000000000001</v>
      </c>
      <c r="AB451" s="67">
        <f t="shared" si="876"/>
        <v>1468.5</v>
      </c>
      <c r="AC451" s="66"/>
      <c r="AD451" s="66">
        <f t="shared" si="804"/>
        <v>0</v>
      </c>
      <c r="AE451" s="67">
        <f t="shared" si="754"/>
        <v>448.79999999999973</v>
      </c>
      <c r="AF451" s="66"/>
      <c r="AG451" s="78">
        <f t="shared" si="805"/>
        <v>0</v>
      </c>
      <c r="AH451" s="79">
        <f t="shared" si="755"/>
        <v>3801.7999999999993</v>
      </c>
      <c r="AI451" s="66"/>
      <c r="AJ451" s="68">
        <f t="shared" si="806"/>
        <v>0</v>
      </c>
      <c r="AK451" s="67">
        <f t="shared" si="756"/>
        <v>7585.5</v>
      </c>
      <c r="AL451" s="66"/>
      <c r="AM451" s="68">
        <f t="shared" si="807"/>
        <v>0</v>
      </c>
      <c r="AN451" s="67">
        <f t="shared" si="757"/>
        <v>4509.0999999999985</v>
      </c>
      <c r="AO451" s="66"/>
      <c r="AP451" s="68">
        <f t="shared" si="747"/>
        <v>0</v>
      </c>
      <c r="AQ451" s="67">
        <f t="shared" si="867"/>
        <v>1779.3999999999996</v>
      </c>
      <c r="AR451" s="66"/>
      <c r="AS451" s="68">
        <f t="shared" si="845"/>
        <v>0</v>
      </c>
      <c r="AT451" s="67">
        <f t="shared" si="758"/>
        <v>3042.6000000000004</v>
      </c>
      <c r="AU451" s="66"/>
      <c r="AV451" s="66">
        <f t="shared" si="759"/>
        <v>0</v>
      </c>
      <c r="AW451" s="42">
        <f t="shared" si="760"/>
        <v>3764.4000000000015</v>
      </c>
      <c r="AX451" s="66"/>
      <c r="AY451" s="66">
        <f t="shared" si="761"/>
        <v>0</v>
      </c>
      <c r="AZ451" s="67">
        <f t="shared" si="748"/>
        <v>1815.8</v>
      </c>
      <c r="BA451" s="66"/>
      <c r="BB451" s="68">
        <f t="shared" si="762"/>
        <v>0</v>
      </c>
      <c r="BC451" s="67">
        <f t="shared" si="763"/>
        <v>2774.8</v>
      </c>
      <c r="BD451" s="66"/>
      <c r="BE451" s="68">
        <f t="shared" si="764"/>
        <v>0</v>
      </c>
      <c r="BF451" s="67">
        <f t="shared" si="765"/>
        <v>78.60000000000035</v>
      </c>
      <c r="BG451" s="66"/>
      <c r="BH451" s="68">
        <f t="shared" si="831"/>
        <v>0</v>
      </c>
      <c r="BI451" s="67">
        <f t="shared" si="844"/>
        <v>-127.2</v>
      </c>
      <c r="BJ451" s="66"/>
      <c r="BK451" s="68">
        <f t="shared" si="846"/>
        <v>0</v>
      </c>
      <c r="BL451" s="67">
        <f t="shared" si="766"/>
        <v>5058.2000000000007</v>
      </c>
      <c r="BM451" s="66"/>
      <c r="BN451" s="68">
        <f t="shared" si="767"/>
        <v>0</v>
      </c>
      <c r="BO451" s="67">
        <f t="shared" si="768"/>
        <v>4545.9000000000015</v>
      </c>
      <c r="BP451" s="66"/>
      <c r="BQ451" s="68">
        <f t="shared" si="769"/>
        <v>0</v>
      </c>
      <c r="BR451" s="67">
        <f t="shared" si="810"/>
        <v>14406.499999999993</v>
      </c>
      <c r="BS451" s="66"/>
      <c r="BT451" s="66">
        <f t="shared" si="797"/>
        <v>0</v>
      </c>
      <c r="BU451" s="67">
        <f t="shared" si="868"/>
        <v>79066</v>
      </c>
      <c r="BV451" s="66"/>
      <c r="BW451" s="66">
        <f t="shared" si="798"/>
        <v>0</v>
      </c>
      <c r="BX451" s="67">
        <f t="shared" si="869"/>
        <v>108522</v>
      </c>
      <c r="BY451" s="66"/>
      <c r="BZ451" s="66">
        <f t="shared" si="799"/>
        <v>0</v>
      </c>
      <c r="CA451" s="67">
        <f t="shared" si="870"/>
        <v>73844</v>
      </c>
      <c r="CB451" s="66"/>
      <c r="CC451" s="66">
        <f t="shared" si="771"/>
        <v>0</v>
      </c>
      <c r="CD451" s="67">
        <f t="shared" si="871"/>
        <v>358.24999999999983</v>
      </c>
      <c r="CE451" s="66"/>
      <c r="CF451" s="66">
        <f t="shared" si="772"/>
        <v>0</v>
      </c>
      <c r="CG451" s="67">
        <f t="shared" si="773"/>
        <v>6982.9</v>
      </c>
      <c r="CH451" s="66"/>
      <c r="CI451" s="66">
        <f t="shared" si="749"/>
        <v>0</v>
      </c>
      <c r="CJ451" s="67">
        <f t="shared" si="794"/>
        <v>8715</v>
      </c>
      <c r="CK451" s="66"/>
      <c r="CL451" s="68">
        <f t="shared" si="775"/>
        <v>0</v>
      </c>
      <c r="CM451" s="79">
        <f t="shared" si="776"/>
        <v>4864</v>
      </c>
      <c r="CN451" s="66"/>
      <c r="CO451" s="68">
        <f t="shared" si="847"/>
        <v>0</v>
      </c>
      <c r="CP451" s="79">
        <f t="shared" si="777"/>
        <v>3955</v>
      </c>
      <c r="CQ451" s="66"/>
      <c r="CR451" s="140">
        <f t="shared" si="848"/>
        <v>0</v>
      </c>
      <c r="CS451" s="79">
        <f t="shared" si="861"/>
        <v>6656</v>
      </c>
      <c r="CT451" s="66"/>
      <c r="CU451" s="68">
        <f t="shared" si="849"/>
        <v>0</v>
      </c>
      <c r="CV451" s="79">
        <f t="shared" si="778"/>
        <v>7769</v>
      </c>
      <c r="CW451" s="66"/>
      <c r="CX451" s="66">
        <f t="shared" si="850"/>
        <v>0</v>
      </c>
      <c r="CY451" s="40">
        <f t="shared" si="837"/>
        <v>6582</v>
      </c>
      <c r="CZ451" s="65"/>
      <c r="DA451" s="66">
        <f t="shared" si="779"/>
        <v>0</v>
      </c>
      <c r="DB451" s="67">
        <f t="shared" si="795"/>
        <v>82964</v>
      </c>
      <c r="DC451" s="66"/>
      <c r="DD451" s="66">
        <f t="shared" si="780"/>
        <v>0</v>
      </c>
      <c r="DE451" s="67">
        <f t="shared" si="796"/>
        <v>79735</v>
      </c>
      <c r="DF451" s="66"/>
      <c r="DG451" s="69">
        <f t="shared" si="851"/>
        <v>0</v>
      </c>
      <c r="DH451" s="67">
        <f t="shared" si="843"/>
        <v>72277</v>
      </c>
      <c r="DI451" s="66"/>
      <c r="DJ451" s="66">
        <f t="shared" si="852"/>
        <v>0</v>
      </c>
      <c r="DK451" s="67">
        <f t="shared" si="781"/>
        <v>993</v>
      </c>
      <c r="DL451" s="210"/>
      <c r="DM451" s="206">
        <f t="shared" si="853"/>
        <v>0</v>
      </c>
      <c r="DN451" s="25">
        <f t="shared" si="750"/>
        <v>0</v>
      </c>
      <c r="DO451" s="5"/>
      <c r="DP451" s="43">
        <f t="shared" si="854"/>
        <v>0</v>
      </c>
      <c r="DQ451" s="27">
        <f t="shared" si="782"/>
        <v>7022.5</v>
      </c>
      <c r="DR451" s="5"/>
      <c r="DS451" s="43">
        <f t="shared" si="855"/>
        <v>0</v>
      </c>
      <c r="DT451" s="27">
        <f t="shared" si="783"/>
        <v>4846</v>
      </c>
      <c r="DU451" s="5"/>
      <c r="DV451" s="43">
        <f t="shared" si="856"/>
        <v>0</v>
      </c>
      <c r="DW451" s="27">
        <f t="shared" si="784"/>
        <v>4835</v>
      </c>
      <c r="DX451" s="5"/>
      <c r="DY451" s="22">
        <f t="shared" si="857"/>
        <v>0</v>
      </c>
      <c r="DZ451" s="25">
        <f t="shared" si="785"/>
        <v>523</v>
      </c>
      <c r="EA451" s="22"/>
      <c r="EB451" s="22">
        <f t="shared" si="858"/>
        <v>0</v>
      </c>
      <c r="EC451" s="28">
        <f t="shared" si="786"/>
        <v>369</v>
      </c>
      <c r="ED451" s="5"/>
      <c r="EE451" s="43">
        <f t="shared" si="859"/>
        <v>0</v>
      </c>
      <c r="EF451" s="27">
        <f t="shared" si="787"/>
        <v>4769</v>
      </c>
      <c r="EG451" s="66"/>
      <c r="EH451" s="66">
        <f t="shared" si="860"/>
        <v>0</v>
      </c>
      <c r="EI451" s="67">
        <f t="shared" si="788"/>
        <v>24057</v>
      </c>
      <c r="EJ451" s="66"/>
      <c r="EK451" s="66">
        <f t="shared" si="825"/>
        <v>0</v>
      </c>
      <c r="EL451" s="67">
        <f t="shared" si="789"/>
        <v>22687</v>
      </c>
      <c r="EM451" s="110">
        <f t="shared" si="826"/>
        <v>119493.57007599997</v>
      </c>
    </row>
    <row r="452" spans="1:143" s="35" customFormat="1" ht="11.25" customHeight="1" x14ac:dyDescent="0.25">
      <c r="A452" s="170">
        <v>46081</v>
      </c>
      <c r="B452" s="195">
        <v>46067</v>
      </c>
      <c r="C452" s="174">
        <v>8004955856</v>
      </c>
      <c r="D452" s="13" t="s">
        <v>52</v>
      </c>
      <c r="E452" s="14">
        <v>80</v>
      </c>
      <c r="F452" s="15">
        <v>2</v>
      </c>
      <c r="G452" s="16">
        <v>191516032170</v>
      </c>
      <c r="H452" s="66"/>
      <c r="I452" s="41">
        <f t="shared" si="743"/>
        <v>160</v>
      </c>
      <c r="J452" s="48">
        <f t="shared" si="872"/>
        <v>92363</v>
      </c>
      <c r="K452" s="66"/>
      <c r="L452" s="41">
        <f t="shared" si="862"/>
        <v>160</v>
      </c>
      <c r="M452" s="48">
        <f t="shared" si="873"/>
        <v>191722</v>
      </c>
      <c r="N452" s="66"/>
      <c r="O452" s="41">
        <f t="shared" si="744"/>
        <v>160</v>
      </c>
      <c r="P452" s="48">
        <f t="shared" si="874"/>
        <v>90973</v>
      </c>
      <c r="Q452" s="66"/>
      <c r="R452" s="66">
        <f t="shared" si="745"/>
        <v>160</v>
      </c>
      <c r="S452" s="67">
        <f t="shared" si="875"/>
        <v>53456</v>
      </c>
      <c r="T452" s="66"/>
      <c r="U452" s="66">
        <f t="shared" si="751"/>
        <v>0</v>
      </c>
      <c r="V452" s="67">
        <f t="shared" si="752"/>
        <v>47053.700000000012</v>
      </c>
      <c r="W452" s="136"/>
      <c r="X452" s="69">
        <f t="shared" si="746"/>
        <v>0</v>
      </c>
      <c r="Y452" s="67">
        <f t="shared" si="842"/>
        <v>137.29999999999882</v>
      </c>
      <c r="Z452" s="66"/>
      <c r="AA452" s="68">
        <f t="shared" si="803"/>
        <v>0</v>
      </c>
      <c r="AB452" s="67">
        <f t="shared" si="876"/>
        <v>1468.5</v>
      </c>
      <c r="AC452" s="66"/>
      <c r="AD452" s="66">
        <f t="shared" si="804"/>
        <v>0</v>
      </c>
      <c r="AE452" s="67">
        <f t="shared" si="754"/>
        <v>448.79999999999973</v>
      </c>
      <c r="AF452" s="66"/>
      <c r="AG452" s="78">
        <f t="shared" si="805"/>
        <v>0</v>
      </c>
      <c r="AH452" s="79">
        <f t="shared" si="755"/>
        <v>3801.7999999999993</v>
      </c>
      <c r="AI452" s="66"/>
      <c r="AJ452" s="68">
        <f t="shared" si="806"/>
        <v>0</v>
      </c>
      <c r="AK452" s="67">
        <f t="shared" si="756"/>
        <v>7585.5</v>
      </c>
      <c r="AL452" s="66"/>
      <c r="AM452" s="68">
        <f t="shared" si="807"/>
        <v>0</v>
      </c>
      <c r="AN452" s="67">
        <f t="shared" si="757"/>
        <v>4509.0999999999985</v>
      </c>
      <c r="AO452" s="66"/>
      <c r="AP452" s="68">
        <f t="shared" si="747"/>
        <v>168</v>
      </c>
      <c r="AQ452" s="67">
        <f t="shared" si="867"/>
        <v>1611.3999999999996</v>
      </c>
      <c r="AR452" s="66"/>
      <c r="AS452" s="68">
        <f t="shared" si="845"/>
        <v>0</v>
      </c>
      <c r="AT452" s="67">
        <f t="shared" si="758"/>
        <v>3042.6000000000004</v>
      </c>
      <c r="AU452" s="66"/>
      <c r="AV452" s="66">
        <f t="shared" si="759"/>
        <v>0</v>
      </c>
      <c r="AW452" s="42">
        <f t="shared" si="760"/>
        <v>3764.4000000000015</v>
      </c>
      <c r="AX452" s="66"/>
      <c r="AY452" s="66">
        <f t="shared" si="761"/>
        <v>0</v>
      </c>
      <c r="AZ452" s="67">
        <f t="shared" si="748"/>
        <v>1815.8</v>
      </c>
      <c r="BA452" s="66"/>
      <c r="BB452" s="68">
        <f t="shared" si="762"/>
        <v>0</v>
      </c>
      <c r="BC452" s="67">
        <f t="shared" si="763"/>
        <v>2774.8</v>
      </c>
      <c r="BD452" s="66"/>
      <c r="BE452" s="68">
        <f t="shared" si="764"/>
        <v>0</v>
      </c>
      <c r="BF452" s="67">
        <f t="shared" si="765"/>
        <v>78.60000000000035</v>
      </c>
      <c r="BG452" s="66"/>
      <c r="BH452" s="68">
        <f t="shared" si="831"/>
        <v>0</v>
      </c>
      <c r="BI452" s="67">
        <f t="shared" si="844"/>
        <v>-127.2</v>
      </c>
      <c r="BJ452" s="66"/>
      <c r="BK452" s="68">
        <f t="shared" si="846"/>
        <v>0</v>
      </c>
      <c r="BL452" s="67">
        <f t="shared" si="766"/>
        <v>5058.2000000000007</v>
      </c>
      <c r="BM452" s="66"/>
      <c r="BN452" s="68">
        <f t="shared" si="767"/>
        <v>0</v>
      </c>
      <c r="BO452" s="67">
        <f t="shared" si="768"/>
        <v>4545.9000000000015</v>
      </c>
      <c r="BP452" s="66"/>
      <c r="BQ452" s="68">
        <f t="shared" si="769"/>
        <v>0</v>
      </c>
      <c r="BR452" s="67">
        <f t="shared" si="810"/>
        <v>14406.499999999993</v>
      </c>
      <c r="BS452" s="66"/>
      <c r="BT452" s="66">
        <f t="shared" si="797"/>
        <v>0</v>
      </c>
      <c r="BU452" s="67">
        <f t="shared" si="868"/>
        <v>79066</v>
      </c>
      <c r="BV452" s="66"/>
      <c r="BW452" s="66">
        <f t="shared" si="798"/>
        <v>0</v>
      </c>
      <c r="BX452" s="67">
        <f t="shared" si="869"/>
        <v>108522</v>
      </c>
      <c r="BY452" s="66"/>
      <c r="BZ452" s="66">
        <f t="shared" si="799"/>
        <v>0</v>
      </c>
      <c r="CA452" s="67">
        <f t="shared" si="870"/>
        <v>73844</v>
      </c>
      <c r="CB452" s="66"/>
      <c r="CC452" s="66">
        <f t="shared" si="771"/>
        <v>0</v>
      </c>
      <c r="CD452" s="67">
        <f t="shared" si="871"/>
        <v>358.24999999999983</v>
      </c>
      <c r="CE452" s="66"/>
      <c r="CF452" s="66">
        <f t="shared" si="772"/>
        <v>0</v>
      </c>
      <c r="CG452" s="67">
        <f t="shared" si="773"/>
        <v>6982.9</v>
      </c>
      <c r="CH452" s="66"/>
      <c r="CI452" s="66">
        <f t="shared" si="749"/>
        <v>0</v>
      </c>
      <c r="CJ452" s="67">
        <f t="shared" si="794"/>
        <v>8715</v>
      </c>
      <c r="CK452" s="66"/>
      <c r="CL452" s="68">
        <f t="shared" si="775"/>
        <v>0</v>
      </c>
      <c r="CM452" s="79">
        <f t="shared" si="776"/>
        <v>4864</v>
      </c>
      <c r="CN452" s="66"/>
      <c r="CO452" s="68">
        <f t="shared" si="847"/>
        <v>0</v>
      </c>
      <c r="CP452" s="79">
        <f t="shared" si="777"/>
        <v>3955</v>
      </c>
      <c r="CQ452" s="66"/>
      <c r="CR452" s="140">
        <f t="shared" si="848"/>
        <v>0</v>
      </c>
      <c r="CS452" s="79">
        <f t="shared" si="861"/>
        <v>6656</v>
      </c>
      <c r="CT452" s="66"/>
      <c r="CU452" s="68">
        <f t="shared" si="849"/>
        <v>0</v>
      </c>
      <c r="CV452" s="79">
        <f t="shared" si="778"/>
        <v>7769</v>
      </c>
      <c r="CW452" s="66"/>
      <c r="CX452" s="66">
        <f t="shared" si="850"/>
        <v>0</v>
      </c>
      <c r="CY452" s="40">
        <f t="shared" si="837"/>
        <v>6582</v>
      </c>
      <c r="CZ452" s="65"/>
      <c r="DA452" s="66">
        <f t="shared" si="779"/>
        <v>0</v>
      </c>
      <c r="DB452" s="67">
        <f t="shared" si="795"/>
        <v>82964</v>
      </c>
      <c r="DC452" s="66"/>
      <c r="DD452" s="66">
        <f t="shared" si="780"/>
        <v>0</v>
      </c>
      <c r="DE452" s="67">
        <f t="shared" si="796"/>
        <v>79735</v>
      </c>
      <c r="DF452" s="66"/>
      <c r="DG452" s="69">
        <f t="shared" si="851"/>
        <v>0</v>
      </c>
      <c r="DH452" s="67">
        <f t="shared" si="843"/>
        <v>72277</v>
      </c>
      <c r="DI452" s="66"/>
      <c r="DJ452" s="66">
        <f t="shared" si="852"/>
        <v>0</v>
      </c>
      <c r="DK452" s="67">
        <f t="shared" si="781"/>
        <v>993</v>
      </c>
      <c r="DL452" s="210"/>
      <c r="DM452" s="206">
        <f t="shared" si="853"/>
        <v>0</v>
      </c>
      <c r="DN452" s="25">
        <f t="shared" si="750"/>
        <v>0</v>
      </c>
      <c r="DO452" s="5"/>
      <c r="DP452" s="43">
        <f t="shared" si="854"/>
        <v>0</v>
      </c>
      <c r="DQ452" s="27">
        <f t="shared" si="782"/>
        <v>7022.5</v>
      </c>
      <c r="DR452" s="5"/>
      <c r="DS452" s="43">
        <f t="shared" si="855"/>
        <v>0</v>
      </c>
      <c r="DT452" s="27">
        <f t="shared" si="783"/>
        <v>4846</v>
      </c>
      <c r="DU452" s="5"/>
      <c r="DV452" s="43">
        <f t="shared" si="856"/>
        <v>0</v>
      </c>
      <c r="DW452" s="27">
        <f t="shared" si="784"/>
        <v>4835</v>
      </c>
      <c r="DX452" s="5"/>
      <c r="DY452" s="22">
        <f t="shared" si="857"/>
        <v>0</v>
      </c>
      <c r="DZ452" s="25">
        <f t="shared" si="785"/>
        <v>523</v>
      </c>
      <c r="EA452" s="22"/>
      <c r="EB452" s="22">
        <f t="shared" si="858"/>
        <v>0</v>
      </c>
      <c r="EC452" s="28">
        <f t="shared" si="786"/>
        <v>369</v>
      </c>
      <c r="ED452" s="5"/>
      <c r="EE452" s="43">
        <f t="shared" si="859"/>
        <v>0</v>
      </c>
      <c r="EF452" s="27">
        <f t="shared" si="787"/>
        <v>4769</v>
      </c>
      <c r="EG452" s="66"/>
      <c r="EH452" s="66">
        <f t="shared" si="860"/>
        <v>0</v>
      </c>
      <c r="EI452" s="67">
        <f t="shared" si="788"/>
        <v>24057</v>
      </c>
      <c r="EJ452" s="66"/>
      <c r="EK452" s="66">
        <f t="shared" si="825"/>
        <v>0</v>
      </c>
      <c r="EL452" s="67">
        <f t="shared" si="789"/>
        <v>22687</v>
      </c>
      <c r="EM452" s="110">
        <f t="shared" si="826"/>
        <v>106783.24727599998</v>
      </c>
    </row>
    <row r="453" spans="1:143" s="35" customFormat="1" ht="11.25" customHeight="1" x14ac:dyDescent="0.25">
      <c r="A453" s="170">
        <v>46081</v>
      </c>
      <c r="B453" s="195">
        <v>46074</v>
      </c>
      <c r="C453" s="174">
        <v>8004955864</v>
      </c>
      <c r="D453" s="13" t="s">
        <v>213</v>
      </c>
      <c r="E453" s="14">
        <v>8260</v>
      </c>
      <c r="F453" s="15">
        <v>3</v>
      </c>
      <c r="G453" s="16">
        <v>191516031265</v>
      </c>
      <c r="H453" s="66"/>
      <c r="I453" s="41">
        <f t="shared" ref="I453:I516" si="877">IF(OR(D453="NPC6ASZDB-RD015M",D453="NPC06SZDB-OR050C",D453="NPC6ASZDB-WT008M",D453="NPC6ASZDB-WT018M",D453="NPC6ASZDB-WT023M",D453="NPC6ASZDB-WT024M",D453="NPC6ASZDB-OR020M",D453="NPC6ASZDB-RD006M",D453="NPC6ASZDB-WT017M",D453="NPC6ASZDB-GY750C",D453="NPC6ASZDB-YL015M",D453="NPC6ASZDB-BL004M ",D453="NPC6ASZDB-WT016M",D453="NPC06SZDB-BK006M",D453="NPC06SZDB-BK007M",D453="NPC6ASZDB-OR750C",D453="NPC06SZDB-BK004M",D453="NPC06SZDB-BL015M",D453="NPC6ASZDB-BL013C",D453="NPC6ASZDB-BL030C",D453="NPC6ASZDB-GY009M",D453="NPC06SZDB-BK002M",D453="NPC6ASZDB-GY025C",D453="NPC06SZDB-BK003M",D453="NPC06SZDB-GY005M",D453="NPC6ASZDB-RD020C",D453="NPC06SZDB-YL040M",D453="NPC6ASZDB-GY125C",D453="NPC06SZDB-YL002M",D453="NPC6ASZDB-WT100M",D453="NPC6ASZDB-RD008M",D453="NPC6ASZDB-YL009M",D453="NPC6ASZDB-VT010M",D453="NPC6ASZDB-OR007M",D453="NPC6ASZDB-VT007M",D453="NPC6ASZDB-BK007M",D453="NPC6ASZDB-GY350C",D453="NPC6ASZDB-YL350C",D453="NPC6ASZDB-OR350C",D453="NPC6ASZDB-VT350C",D453="NPC6ASZDB-BL350C",D453="NPC6ASZDB-RD350C",D453="NPC6ASZDB-BK350C",D453="NPC6ASZDB-VT003M",D453="NPC6ASZDB-OR250C",D453="NPC6ASZDB-VT250C",D453="NPC6ASZDB-VT002M",D453="NPC6ASZDB-VT050C",D453="NPC6ASZDB-VT001M",D453="NPC6ASZDB-VT150C",D453="NPC6ASZDB-WT017C",D453="NPC6ASZDB-RD030C",D453="NPC6ASZDB-WT030C",D453="NPC6ASZDB-OR020M",D453="NPC6ASZDB-OR015M",D453="NPC06SZDB-WT025C",D453="NPC6ASZDB-WT013M",D453="NPC6ASZDB-GY075C",D453="NPC6ASZDB-BK075C",D453="NPC6ASZDB-BK125C",D453="NPC6ASZDB-GN250C",D453="NPC6ASZDB-WT011M",D453="NPC6ASZDB-WT014M",D453="NPC6ASZDB-OR005M",D453="NPC6ASZDB-GY006M",D453="NPC6ASZDB-WT550C",D453="NPC6ASZDB-WT650C",D453="NPC6ASZDB-WT850C",D453="NPC6ASZDB-WT950C",D453="NPC6ASZDB-RD250C",D453="NPC06SZDB-GY015C",D453="NPC06SZDB-BL020C",D453="NPC06SZDB-YL015C",D453="NPC6ASZDB-BL012M",D453="NPC6ASZDB-WT020C",D453="NPC6ASZDB-BL008M",D453="NPC6ASZDB-BL009M",D453="NPC6ASZDB-WT022M",D453="NPC6ASZDB-YL007M",D453="NPC06SZDB-WT250C",D453="NPC6ASZDB-BL007M",D453="NPC6ASZDB-BK050C",D453="NPC6ASZDB-BK025C",D453="NPC6ASZDB-BL750C",D453="NPC6ASZDB-OR010M",D453="NPC06SZDB-RD015M",D453="NPC6ASZDB-YL012M",D453="NPC6ASZDB-YL020M",D453="NPC6ASZDB-YL030M",D453="NPC6ASZDB-RD050C",D453="NPC06SZDB-BL050C",D453="NPC06SZDB-RD050C",D453="NPC06SZDB-YL050C",D453="NPC06SZDB-YL003M",D453="NPC06SZDB-GN002M",D453="NPC6ASZDB-RD010M",D453="NPC6ASZDB-GY450C",D453="NPC6ASZDB-WT006M",D453="NPC6ASZDB-BL250C",D453="NPC6ASZDB-GY050C",D453="NPC6ASZDB-YL250C",D453="NPC6ASZDB-YL008M",D453="NPC06SZDB-YL010M",D453="NPC6ASZDB-GY008M",D453="NPC06SZDB-RD005M",D453="NPC6ASZDB-BL050C",D453="NPC6ASZDB-WT450C",D453="NPC6ASZDB-OR050C",D453="NPC06SZDB-GN010M",D453="NPC06SZDB-RD010M",D453="NPC06SZDB-BL010M",D453="NPC6ASZDB-GY050C",D453="NPC6ASZDB-YL025C",D453="NPC6ASZDB-BK250C",D453="NPC6ASZDB-BK004M",D453="NPC6ASZDB-YL006M",D453="NPC06SZDB-WT007M",D453="NPC6ASZDB-BL015M",D453="NPC6ASZDB-BL020M",D453="NPC6ASZDB-GN010M",D453="NPC6ASZDB-GN015M",D453="NPC6ASZDB-GY250C",D453="NPC6ASZDB-BK030M",D453="NPC06SZDB-GY003M",D453="NPC06SZDB-BL150C",D453="NPC6ASZDB-BK013M",D453="NPC6ASZDB-OR150C",D453="NPC6ASZDB-GY007M",D453="NPC6ASZDB-BK750C",D453="NPC06SZDB-GN003M",D453="NPC06SZDB-BK150C",D453="NPC06SZDB-BK001M",D453="NPC6ASZDB-RD007M",D453="NPC6ASZDB-RD010M",D453="NPC06SZDB-GY006M",D453="NPC06SZDB-GY015M",D453="NPC06SZDB-BK050C",D453="NPC6ASZDB-BL010M",D453="NPC6ASZDB-GN025C",D453="NPC6ASZDB-WT009M",D453="NPC6ASZDB-OR004M",D453="NPC6ASZDB-WT075C",D453="NPC6ASZDB-WT175C",D453="NPC06SZDB-GY001M",D453="NPC06SZDB-GY002M",D453="NPC6ASZDB-WT125C",D453="NPC6ASZDB-WT225C",D453="NPC6ASZDB-WT275C",D453="NPC6ASZDB-GY015M",D453="NPC6ASZDB-RD001M",D453="NPC6ASZDB-RD005M",D453="NPC6ASZDB-WT025C",D453="NPC6ASZDB-YL001M",D453="NPC6ASZDB-YL005M",D453="NPC06SZDB-GY010M",D453="NPC06SZDB-YL005M",D453="NPC06SZDB-YL001M",D453="NPC6ASZDB-BK150C",D453="NPC6ASZDB-BL030M",D453="NPC6ASZDB-GY003M",D453="NPC6ASZDB-YL050C",D453="NPC6ASZDB-YL010M",D453="NPC6ASZDB-OR010M",D453="NPC06SZDB-YL150C",D453="NPC6ASZDB-OR005M",D453="NPC06SZDB-OR002M",D453="NPC6ASZDB-RD150C",D453="NPC6ASZDB-WT025M",D453="NPC6ASZDB-WT150C",D453="NPC6ASZDB-WT012M",D453="NPC6ASZDB-WT250C",D453="NPC6ASZDB-WT350C",D453="NPC6ASZDB-YL002M",D453="NPC6ASZDB-BL150C",D453="NPC6ASZDB-WT015M",D453="NPC6ASZDB-YL150C",D453="NPC6ASZDB-YL003M",D453="NPC6ASZDB-WT750C",D453="NPC6ASZDB-GN050C",D453="NPC6ASZDB-WT008M",D453="NPC06SZDB-OR010M",D453="NPC6ASZDB-GY150C",D453="NPC6ASZDB-GN150C",D453="NPC6ASZDB-OR001M",D453="NPC6ASZDB-OR002M",D453="NPC6ASZDB-OR003M",D453="NPC06SZDB-RD002M",D453="NPC06SZDB-RD150C",D453="NPC6ASZDB-BK015M",D453="NPC06SZDB-GN001M",D453="NPC06SZDB-GN150C",D453="NPC06SZDB-WT030M",D453="NPC06SZDB-WT750C",D453="NPC06SZDB-WT015M",D453="NPC6ASZDB-WT030M",D453="NPC06SZDB-RD001M",D453="NPC06SZDB-RD003M",D453="NPC06SZDB-OR003M",D453="NPC06SZDB-OR001M",D453="NPC06SZDB-BL001M",D453="NPC06SZDB-BL003M",D453="NPC06SZDB-WT150C",D453="NPC06SZDB-BL002M",D453="NPC6ASZDB-WT050C",D453="NPC06SZDB-WT050C",D453="NPC06SZDB-WT001M",D453="NPC06SZDB-WT002M",D453="NPC06SZDB-WT003M",D453="NPC06SZDB-WT004M",D453="NPC06SZDB-WT005M",D453="NPC06SZDB-WT010M",D453="NPC06SZDB-WT020M",D453=1711815,D453="NPC6ASZDB-GN001M",D453="NPC6ASZDB-GN002M",D453="NPC6ASZDB-GN003M",D453="NPC6ASZDB-GN004M",D453="NPC6ASZDB-GN005M",D453="NPC6ASZDB-GN020M",D453="NPC6ASZDB-GN030M",D453="NPC6ASZDB-WT001M",D453="NPC6ASZDB-WT002M",D453="NPC6ASZDB-WT003M",D453="NPC6ASZDB-WT004M",D453="NPC6ASZDB-WT006M",D453="NPC6ASZDB-WT007M",D453="NPC6ASZDB-WT004M",D453="NPC6ASZDB-WT005M",D453="NPC6ASZDB-WT010M",D453="NPC6ASZDB-WT020M",D453="NPC6ASZDB-RD002M",D453="NPC6ASZDB-RD003M",D453="NPC6ASZDB-RD020M",D453="NPC6ASZDB-GY001M",D453="NPC6ASZDB-GY002M",D453="NPC6ASZDB-GY003M",D453="NPC6ASZDB-GY004M",D453="NPC6ASZDB-GY005M",D453="NPC6ASZDB-GY010M",D453="NPC6ASZDB-GY020M",D453="NPC6ASZDB-GY025M",D453="NPC6ASZDB-GY030M",D453="NPC6ASZDB-BL001M",D453="NPC6ASZDB-BL002M",D453="NPC6ASZDB-BL003M",D453="NPC6ASZDB-BL004M",D453="NPC6ASZDB-BL005M",D453="NPC6ASZDB-BL010M",D453="NPC6ASZDB-BK001M",D453="NPC6ASZDB-BK002M",D453="NPC6ASZDB-BK003M",D453="NPC6ASZDB-BK005M",D453="NPC6ASZDB-BK010M",D453="NPC6ASZDB-BK020M",),E453*2,0)</f>
        <v>16520</v>
      </c>
      <c r="J453" s="48">
        <f t="shared" si="872"/>
        <v>75843</v>
      </c>
      <c r="K453" s="66"/>
      <c r="L453" s="41">
        <f t="shared" si="862"/>
        <v>16520</v>
      </c>
      <c r="M453" s="48">
        <f t="shared" si="873"/>
        <v>175202</v>
      </c>
      <c r="N453" s="66"/>
      <c r="O453" s="41">
        <f t="shared" ref="O453:O516" si="878">IF(OR(D453="NPC6ASZDB-WT019M",D453="NPC6ASZDB-RD015M",D453="NPC06SZDB-BK006M",D453="NPC06SZDB-BK007M",D453="NPC6ASZDB-OR750C",D453="NPC06SZDB-BK004M",D453="NPC06SZDB-BL015M",D453="NPC6ASZDB-BL013C",D453="NPC6ASZDB-BL030C",D453="NPC6ASZDB-GY009M",D453="NPC06SZDB-BK002M",D453="NPC6ASZDB-GY025C",D453="NPC06SZDB-BK003M",D453="NPC06SZDB-GY005M",D453="NPC6ASZDB-RD020C",D453="NPC06SZDB-YL040M",D453="NPC6ASZDB-GY125C",D453="NPC06SZDB-YL002M",D453="NPC6ASZDB-WT100M",D453="NPC6ASZDB-RD008M",D453="NPC6ASZDB-YL009M",D453="NPC6ASZDB-VT010M",D453="NPC6ASZDB-OR007M",D453="NPC6ASZDB-VT007M",D453="NPC6ASZDB-BK007M",D453="NPC6ASZDB-GY350C",D453="NPC6ASZDB-YL350C",D453="NPC6ASZDB-OR350C",D453="NPC6ASZDB-VT350C",D453="NPC6ASZDB-BL350C",D453="NPC6ASZDB-RD350C",D453="NPC6ASZDB-BK350C",D453="NPC6ASZDB-VT003M",D453="NPC6ASZDB-OR250C",D453="NPC6ASZDB-VT250C",D453="NPC6ASZDB-VT002M",D453="NPC6ASZDB-VT050C",D453="NPC6ASZDB-VT001M",D453="NPC6ASZDB-VT150C",D453="NPC6ASZDB-WT017C",D453="NPC6ASZDB-RD030C",D453="NPC6ASZDB-WT030C",D453="NPC6ASZDB-OR020M",D453="NPC6ASZDB-OR020M",D453="NPC6ASZDB-OR015M",D453="NPC06SZDB-WT025C",D453="NPC6ASZDB-WT013M",D453="NPC6ASZDB-BK175C",D453="NPC6ASZDB-GY075C",D453="NPC6ASZDB-BK075C",D453="NPC6ASZDB-BK125C",D453="NPC6ASZDB-GN250C",D453="NPC6ASZDB-WT011M",D453="NPC6ASZDB-WT014M",D453="NPC6ASZDB-OR005M",D453="NPC6ASZDB-GY006M",D453="NPC6ASZDB-WT550C",D453="NPC6ASZDB-WT650C",D453="NPC6ASZDB-WT850C",D453="NPC6ASZDB-WT950C",D453="NPC6ASZDB-RD250C",D453="NPC06SZDB-GY015C",D453="NPC06SZDB-BL020C",D453="NPC06SZDB-YL015C",D453="NPC6ASZDB-BL012M",D453="NPC6ASZDB-WT020C",D453="NPC6ASZDB-BL008M",D453="NPC6ASZDB-BL009M",D453="NPC6ASZDB-WT022M",D453="NPC6ASZDB-YL007M",D453="NPC06SZDB-WT250C",D453="NPC6ASZDB-BL007M",D453="NPC6ASZDB-BK050C",D453="NPC6ASZDB-BK025C",D453="NPC6ASZDB-BL750C",D453="NPC6ASZDB-OR010M",D453="NPC06SZDB-RD015M",D453="NPC6ASZDB-YL012M",D453="NPC6ASZDB-YL030M",D453="NPC6ASZDB-YL020M",D453="NPC6ASZDB-RD050C",D453="NPC06SZDB-BL050C",D453="NPC06SZDB-RD050C",D453="NPC06SZDB-YL050C",D453="NPC06SZDB-YL003M",D453="NPC06SZDB-GN002M",D453="NPC6ASZDB-RD010M",D453="NPC6ASZDB-GY450C",D453="NPC6ASZDB-GY450C",D453="NPC6ASZDB-BL250C",D453="NPC6ASZDB-GY050C",D453="NPC6ASZDB-YL250C",D453="NPC6ASZDB-YL008M",D453="NPC06SZDB-YL010M",D453="NPC6ASZDB-GY008M",D453="NPC06SZDB-RD005M",D453="NPC6ASZDB-BL050C",D453="NPC6ASZDB-WT450C",D453="NPC6ASZDB-OR050C",D453="NPC06SZDB-GN010M",D453="NPC06SZDB-RD010M",D453="NPC06SZDB-BL010M",D453="NPC6ASZDB-GY050C",D453="NPC6ASZDB-YL025C",D453="NPC6ASZDB-BK250C",D453="NPC6ASZDB-BK004M",D453="NPC6ASZDB-YL006M",D453="NPC06SZDB-WT007M",D453="NPC6ASZDB-BL015M",D453="NPC6ASZDB-BL020M",D453="NPC6ASZDB-GN010M",D453="NPC6ASZDB-GN015M",D453="NPC6ASZDB-GY250C",D453="NPC6ASZDB-BK030M",D453="NPC06SZDB-GY003M",D453="NPC06SZDB-BL150C",D453="NPC6ASZDB-BK013M",D453="NPC6ASZDB-OR150C",D453="NPC6ASZDB-GY007M",D453="NPC6ASZDB-BK750C",D453="NPC06SZDB-GN003M",D453="NPC06SZDB-BK150C",D453="NPC06SZDB-BK001M",D453="NPC6ASZDB-RD007M",D453="NPC6ASZDB-RD010M",D453="NPC06SZDB-GY006M",D453="NPC06SZDB-GY015M",D453="NPC06SZDB-BK050C",D453="NPC6ASZDB-GN025C",D453="NPC6ASZDB-WT009M",D453="NPC6ASZDB-OR004M",D453="NPC6ASZDB-WT075C",D453="NPC6ASZDB-WT175C",D453="NPC06SZDB-GY001M",D453="NPC06SZDB-GY002M",D453="NPC6ASZDB-WT125C",D453="NPC6ASZDB-WT225C",D453="NPC6ASZDB-WT275C",D453="NPC6ASZDB-GY015M",D453="NPC6ASZDB-RD001M",D453="NPC6ASZDB-RD005M",D453="NPC6ASZDB-WT025C",D453="NPC6ASZDB-YL001M",D453="NPC6ASZDB-YL005M",D453="NPC06SZDB-GY010M",D453="NPC06SZDB-YL005M",D453="NPC06SZDB-YL001M",D453="NPC6ASZDB-BK150C",D453="NPC6ASZDB-BL030M",D453="NPC6ASZDB-YL050C",D453="NPC6ASZDB-YL010M",D453=1711167,D453="NPC6ASZDB-OR010M",D453="NPC06SZDB-YL150C",D453="NPC6ASZDB-OR005M",D453="NPC06SZDB-OR002M",D453="NPC6ASZDB-RD150C",D453="NPC6ASZDB-WT025M",D453="NPC6ASZDB-WT150C",D453="NPC6ASZDB-WT250C",D453="NPC6ASZDB-WT350C",D453="NPC6ASZDB-YL002M",D453="NPC6ASZDB-WT012M",D453="NPC6ASZDB-BL150C",D453="NPC6ASZDB-WT015M",D453="NPC6ASZDB-YL150C",D453="NPC6ASZDB-YL003M",D453="NPC6ASZDB-WT750C",D453="NPC6ASZDB-GN050C",D453="NPC6ASZDB-WT008M",D453="NPC06SZDB-OR010M",D453="NPC6ASZDB-GY150C",D453="NPC6ASZDB-GN150C",D453="NPC6ASZDB-OR001M",D453="NPC6ASZDB-OR002M",D453="NPC6ASZDB-OR003M",D453="NPC06SZDB-RD002M",D453="NPC06SZDB-RD150C",D453="NPC6ASZDB-BK015M",D453="NPC06SZDB-GN001M",D453="NPC06SZDB-GN150C",D453="NPC06SZDB-WT030M",D453="NPC06SZDB-WT750C",D453="NPC06SZDB-WT015M",D453="NPC6ASZDB-WT030M",D453="NPC06SZDB-RD001M",D453="NPC06SZDB-RD003M",D453="NPC06SZDB-OR003M",D453="NPC06SZDB-OR001M",D453="NPC06SZDB-BL001M",D453="NPC06SZDB-BL003M",D453="NPC06SZDB-WT150C",D453="NPC06SZDB-BL002M",D453="NPC6ASZDB-WT050C",D453="NPC06SZDB-WT050C",D453="NPC06SZDB-WT001M",D453="NPC06SZDB-WT002M",D453="NPC06SZDB-WT003M",D453="NPC06SZDB-WT004M",D453="NPC06SZDB-WT005M",D453="NPC06SZDB-WT020M",D453="NPC6ASZDB-GN001M",D453="NPC6ASZDB-GN002M",D453="NPC6ASZDB-GN003M",D453="NPC6ASZDB-GN004M",D453="NPC6ASZDB-GN005M",D453="NPC6ASZDB-GN020M",D453="NPC06SZDB-WT010M",D453="NPC6ASZDB-GN030M",D453=1711091,D453=1711093,D453=1711815,D453=1711094,D453=1711095,D453=1711098,D453=2153215,D453=1711096,D453=1711097,D453=1711027,D453=2153463,D453=1711911,D453="NPC6ASZDB-WT001M",D453="NPC6ASZDB-WT002M",D453="NPC6ASZDB-WT003M",D453="NPC6ASZDB-WT004M",D453="NPC6ASZDB-WT005M",D453="NPC6ASZDB-WT006M",D453="NPC6ASZDB-WT007M",D453="NPC6ASZDB-WT010M",D453="NPC6ASZDB-WT020M",D453="NPC6ASZDB-RD002M",D453="NPC6ASZDB-RD003M",D453="NPC6ASZDB-RD020M",D453="NPC6ASZDB-GY001M",D453="NPC6ASZDB-GY002M",D453="NPC6ASZDB-GY003M",D453="NPC6ASZDB-GY004M",D453="NPC6ASZDB-GY005M",D453="NPC6ASZDB-GY010M",D453="NPC6ASZDB-GY020M",D453="NPC6ASZDB-GY025M",D453="NPC6ASZDB-GY030M",D453="NPC6ASZDB-BL001M",D453="NPC6ASZDB-BL002M",D453="NPC6ASZDB-BL003M",D453="NPC6ASZDB-BL004M",D453="NPC6ASZDB-BL005M",D453="NPC6ASZDB-BL010M",D453="NPC6ASZDB-BK001M",D453="NPC6ASZDB-BK002M",D453="NPC6ASZDB-BK003M",D453="NPC6ASZDB-BK005M",D453="NPC6ASZDB-BK010M",D453="NPC6ASZDB-BK020M",D453=1711171),E453*2,0)</f>
        <v>16520</v>
      </c>
      <c r="P453" s="48">
        <f t="shared" si="874"/>
        <v>74453</v>
      </c>
      <c r="Q453" s="66"/>
      <c r="R453" s="66">
        <f t="shared" ref="R453:R516" si="879">IF(OR(D453="CO17772-0ZM010",D453="NPC6ASZDB-BK950C",D453="NPC6ASZDB-BK550C",D453="NPC6ASZDB-GN750C",D453="NPC6ASZDB-WT035M",D453="CO17772-0ZM002",D453="CO17772-01M001",D453="NPC6ASZDB-WT028M ",D453="NPC6ASZDB-WT019M",D453="CO17772-0CC050",D453="NPC6ASZDB-WT018M",D453="NPC6ASZDB-WT023M",D453="NPC6ASZDB-WT024M",D453="NPC6ASZDB-OR020M",D453="NPC6ASZDB-RD006M",D453="NPC6ASZDB-WT017M",D453="NPC6ASZDB-GY750C",D453="NPC6ASZDB-YL015M",D453="NPC6ASZDB-WT016M",D453="CO17772-0CM015",D453="NPC6ASZDB-OR750C",D453="NPC6ASZDB-BL013C",D453="NPC6ASZDB-BL030C",D453="NPC6ASZDB-GY009M",D453="NPC6ASZDB-GY025C",D453="NPC6ASZDB-RD020C",D453="CO17772-08F004",D453="CO17772-08F010",D453="NPC6ASZDB-GY125C",D453="CO17772-08C750",D453="NPC06SZDB-YL002M",D453="NPC6ASZDB-WT100M",D453="NPC6ASZDB-RD008M",D453="NPC6ASZDB-YL009M",D453="NPC6ASZDB-VT010M",D453="NPC6ASZDB-OR007M",D453="NPC6ASZDB-VT007M",D453="NPC6ASZDB-BK007M",D453="NPC6ASZDB-GY350C",D453="NPC6ASZDB-YL350C",D453="NPC6ASZDB-OR350C",D453="NPC6ASZDB-VT350C",D453="NPC6ASZDB-BL350C",D453="NPC6ASZDB-RD350C",D453="NPC6ASZDB-VT003M",D453="NPC6ASZDB-OR250C",D453="NPC6ASZDB-VT250C",D453="NPC6ASZDB-VT002M",D453="NPC6ASZDB-VT050C",D453="NPC6ASZDB-VT001M",D453="NPC6ASZDB-VT150C",D453="NPC6ASZDB-WT017C",D453="NPC6ASZDB-RD030C",D453="NPC6ASZDB-WT030C",D453="NPC6ASZDB-OR020M",D453="NPC6ASZDB-OR015M",D453="CO17772-08C250",D453="NPC6ASZDB-WT013M",D453="NPC6ASZDB-BK175C",D453="NPC6ASZDB-GY075C",D453="NPC6ASZDB-BK075C",D453="CO17772-07M001",D453="CO17772-09M001",D453="CO17772-0ZM001",D453="CO17772-0MM001",D453="CO17772-08F002",D453="NPC6ASZDB-BK125C",D453="NPC6ASZDB-GN250C",D453="NPC6ASZDB-WT011M",D453="NPC6ASZDB-WT014M",D453="NPC6ASZDB-OR005M",D453="NPC6ASZDB-GY006M",D453="NPC6ASZDB-WT550C",D453="NPC6ASZDB-WT650C",D453="NPC6ASZDB-WT850C",D453="NPC6ASZDB-WT950C",D453="NPC6ASZDB-RD250C",D453="NPC6ASZDB-BL012M",D453="NPC6ASZDB-WT020C",D453="NPC6ASZDB-BL008M",D453="NPC6ASZDB-BL009M",D453="NPC6ASZDB-WT022M",D453="NPC6ASZDB-YL007M",D453="NPC6ASZDB-BL007M",D453="CO17772-0ZM008",D453="CO17772-0ZM005",D453="NPC6ASZDB-BK050C",D453="NPC6ASZDB-BK025C",D453="NPC6ASZDB-BL750C",D453="NPC6ASZDB-OR010M",D453="NPC6ASZDB-YL012M",D453="NPC6ASZDB-YL020M",D453="NPC6ASZDB-YL030M",D453="NPC6ASZDB-RD050C",D453="NPC6ASZDB-RD010M",D453="NPC6ASZDB-GY450C",D453="CO17772-0CM005",D453="NPC6ASZDB-BL250C",D453="NPC6ASZDB-GY050C",D453="NPC6ASZDB-YL250C",D453="CO17772-0CM007",D453="NPC6ASZDB-YL008M",D453="NPC6ASZDB-GY008M",D453="NPC6ASZDB-BL050C",D453="NPC6ASZDB-GY050C",D453="NPC6ASZDB-WT450C",D453="NPC6ASZDB-OR050C",D453="CO17772-08M020",D453="NPC6ASZDB-YL025C",D453="NPC6ASZDB-BK250C",D453="CO17772-0MC150",D453="NPC6ASZDB-BK004M",D453="NPC6ASZDB-YL006M",D453="NPC6ASZDB-BL015M",D453="NPC6ASZDB-BL020M",D453="NPC6ASZDB-GN010M",D453="NPC6ASZDB-GN015M",D453="NPC6ASZDB-GY250C",D453="NPC6ASZDB-BK030M",D453="CO17772-08M010",D453="CO17772-08M006",D453="NPC6ASZDB-BK013M",D453="NPC6ASZDB-OR150C",D453="CO17772-08C050",D453="CO17772-0CM007",D453="CO17772-0CM010",D453="CO17772-0CM003",D453="CO17772-08C150",D453="CO17772-08M007",D453="CO17772-0MM005",D453="CO17772-0MM015",D453="CO17772-0CM002",D453="CO17772-0CM001",D453="CO17772-08M010",D453="CO17772-08M001",D453="CO17772-08M002",D453="CO17772-08M003",D453="CO17772-08M004",D453="CO17772-08M015",D453="CO17772-08M005",D453="NPC6ASZDB-BK750C",D453="NPC6ASZDB-RD007M",D453="NPC6ASZDB-RD010M",D453="NPC6ASZDB-GN025C",D453="NPC6ASZDB-WT009M",D453="NPC6ASZDB-OR004M",D453="NPC6ASZDB-WT075C",D453="NPC6ASZDB-WT175C",D453="NPC6ASZDB-WT125C",D453="NPC6ASZDB-WT225C",D453="NPC6ASZDB-WT275C",D453="NPC6ASZDB-GY015M",D453="NPC6ASZDB-RD001M",D453="NPC6ASZDB-RD005M",D453="NPC6ASZDB-WT025C",D453="NPC6ASZDB-YL001M",D453="NPC6ASZDB-YL005M",D453="NPC6ASZDB-BK150C",D453="NPC6ASZDB-BL030M",D453="NPC6ASZDB-YL050C",D453="NPC6ASZDB-YL010M",D453="NPC6ASZDB-OR010M",D453="NPC6ASZDB-OR005M",D453="NPC6ASZDB-RD150C",D453="NPC6ASZDB-WT025M",D453="NPC6ASZDB-WT150C",D453="NPC6ASZDB-WT012M",D453="NPC6ASZDB-WT250C",D453="NPC6ASZDB-WT350C",D453="NPC6ASZDB-YL002M",D453="NPC6ASZDB-BL150C",D453="NPC6ASZDB-WT015M",D453="NPC6ASZDB-YL150C",D453="NPC6ASZDB-YL003M",D453="NPC6ASZDB-WT750C",D453="NPC6ASZDB-GN050C",D453="NPC6ASZDB-WT008M",D453="NPC6ASZDB-GY150C",D453="NPC6ASZDB-GN150C",D453="NPC6ASZDB-OR001M",D453="NPC6ASZDB-OR002M",D453="NPC6ASZDB-OR003M",D453="NPC6ASZDB-BK015M",D453="NPC6ASZDB-WT030M",D453="NPC6ASZDB-WT050C",D453="NPC6ASZDB-GN001M",D453="NPC6ASZDB-GN002M",D453="NPC6ASZDB-GN003M",D453="NPC6ASZDB-GN004M",D453="NPC6ASZDB-GN005M",D453="NPC6ASZDB-GN020M",D453="NPC6ASZDB-GN030M",D453="NPC6ASZDB-WT001M",D453="NPC6ASZDB-WT002M",D453="NPC6ASZDB-WT003M",D453="NPC6ASZDB-WT004M",D453="NPC6ASZDB-WT005M",D453="NPC6ASZDB-WT006M",D453="NPC6ASZDB-WT007M",D453="NPC6ASZDB-WT010M",D453="NPC6ASZDB-WT020M",D453="NPC6ASZDB-RD002M",D453="NPC6ASZDB-RD003M",D453="NPC6ASZDB-RD020M",D453="NPC6ASZDB-GY001M",D453="NPC6ASZDB-GY002M",D453="NPC6ASZDB-GY003M",D453="NPC6ASZDB-GY004M",D453="NPC6ASZDB-GY005M",D453="NPC6ASZDB-GY010M",D453="NPC6ASZDB-GY020M",D453="NPC6ASZDB-GY025M",D453="NPC6ASZDB-GY030M",D453="NPC6ASZDB-BL001M",D453="NPC6ASZDB-BL002M",D453="NPC6ASZDB-BL003M",D453="NPC6ASZDB-BL004M",D453="NPC6ASZDB-BL005M",D453="NPC6ASZDB-BL010M",D453="NPC6ASZDB-BK001M",D453="NPC6ASZDB-BK002M",D453="NPC6ASZDB-BK003M",D453="NPC6ASZDB-BK005M",D453="NPC6ASZDB-BK010M",D453="NPC6ASZDB-BK020M",D453="NPC6ASZDB-GY007M",),E453*2,0)</f>
        <v>16520</v>
      </c>
      <c r="S453" s="67">
        <f t="shared" si="875"/>
        <v>36936</v>
      </c>
      <c r="T453" s="66"/>
      <c r="U453" s="66">
        <f t="shared" si="751"/>
        <v>25606</v>
      </c>
      <c r="V453" s="67">
        <f t="shared" si="752"/>
        <v>21447.700000000012</v>
      </c>
      <c r="W453" s="136"/>
      <c r="X453" s="69">
        <f t="shared" ref="X453:X516" si="880">IF(OR(D453="NPC6ASZDB-BK015C",D453="NPP6ASZDB-BK010M",D453="NPP6ASZDB-BK005M",D453="NPP6ASZDB-BK003M",D453="NPP6ASZDB-BK002M",D453="NPP6ASZDB-BK001M",D453="NPC6ASZDB-BK030C",D453="NPC6ASZDB-BK950C",D453="NPC6ASZDB-BK550C",D453="NPC06SZDB-BK006M",D453="NPC06SZDB-BK007M",D453="NPC06SZDB-BK004M",D453="NPC06SZDB-BK002M",D453="NPC06SZDB-BK003M",D453="NPC6ASZDB-BK007M",D453="NPC6ASZDB-BK350C",D453="NPC6ASZDB-BK175C",D453="NPC6ASZDB-BK075C",D453="NPC6ASZDB-BK125C",D453="NPC6ASZDB-BK050C",D453="NPC6ASZDB-BK025C",D453="NPC6ASZDB-BK250C",D453="NPC6ASZDB-BK004M",D453="NPC6ASZDB-BK030M",D453="NPC6ASZDB-BK013M",D453="NPC6ASZDB-BK750C",D453="NPC06SZDB-BK150C",D453="NPC06SZDB-BK001M",D453="NPC06SZDB-BK050C",D453="NPC6ASZDB-BK150C",D453="NPC6ASZDB-BK015M",D453="NPC6ASZDB-BK001M",D453="NPC6ASZDB-BK002M",D453="NPC6ASZDB-BK003M",D453="NPC6ASZDB-BK005M",D453="NPC6ASZDB-BK010M",D453="NPC6ASZDB-BK020M",),E453*(F453+0.1),0)</f>
        <v>0</v>
      </c>
      <c r="Y453" s="67">
        <f t="shared" si="842"/>
        <v>137.29999999999882</v>
      </c>
      <c r="Z453" s="66"/>
      <c r="AA453" s="68">
        <f t="shared" si="803"/>
        <v>0</v>
      </c>
      <c r="AB453" s="67">
        <f t="shared" si="876"/>
        <v>1468.5</v>
      </c>
      <c r="AC453" s="66"/>
      <c r="AD453" s="66">
        <f t="shared" si="804"/>
        <v>0</v>
      </c>
      <c r="AE453" s="67">
        <f t="shared" si="754"/>
        <v>448.79999999999973</v>
      </c>
      <c r="AF453" s="66"/>
      <c r="AG453" s="78">
        <f t="shared" si="805"/>
        <v>0</v>
      </c>
      <c r="AH453" s="79">
        <f t="shared" si="755"/>
        <v>3801.7999999999993</v>
      </c>
      <c r="AI453" s="66"/>
      <c r="AJ453" s="68">
        <f t="shared" si="806"/>
        <v>0</v>
      </c>
      <c r="AK453" s="67">
        <f t="shared" si="756"/>
        <v>7585.5</v>
      </c>
      <c r="AL453" s="66"/>
      <c r="AM453" s="68">
        <f t="shared" si="807"/>
        <v>0</v>
      </c>
      <c r="AN453" s="67">
        <f t="shared" si="757"/>
        <v>4509.0999999999985</v>
      </c>
      <c r="AO453" s="66"/>
      <c r="AP453" s="68">
        <f t="shared" ref="AP453:AP516" si="881">IF(OR(D453="NPC6ASZDB-BL015C",D453="NPP6ASZDB-BL150C",D453="NPP6ASZDB-BL009M",D453="NPP6ASZDB-BL006M",D453="NPP6ASZDB-BL008M",D453="NPP6ASZDB-BL010M",D453="NPP6ASZDB-BL250C",D453="NPP6ASZDB-BL002M",D453="NPC6ASZDB-BL025C",D453="NPC6ASZDB-BL006M",D453="NPC6ASZDB-BL014M",D453="NPC6ASZDB-BL015M",D453="NPC06SZDB-BL015M",D453="NPC6ASZDB-BL013C",D453="NPC6ASZDB-BL030C",D453="NPC6ASZDB-BL350C",D453="NPC06SZDB-BL020C",D453="NPC6ASZDB-BL012M",D453="NPC6ASZDB-BL008M",D453="NPC6ASZDB-BL009M",D453="NPC6ASZDB-BL007M",D453="NPC6ASZDB-BL750C",D453="NPC06SZDB-BL050C",D453="NPC6ASZDB-BL250C",D453="NPC6ASZDB-BL050C",D453="NPC06SZDB-BL010M",D453="NPC6ASZDB-BL015M",D453="NPC6ASZDB-BL020M",D453="NPC06SZDB-BL150C",D453="NPC6ASZDB-BL030M",D453="NPC6ASZDB-BL150C",D453="NPC06SZDB-BL001M",D453="NPC06SZDB-BL003M",D453="NPC06SZDB-BL002M",D453="NPC6ASZDB-BL001M",D453="NPC6ASZDB-BL002M",D453="NPC6ASZDB-BL003M",D453="NPC6ASZDB-BL004M",D453="NPC6ASZDB-BL005M",D453="NPC6ASZDB-BL010M",),E453*(F453+0.1),0)</f>
        <v>0</v>
      </c>
      <c r="AQ453" s="67">
        <f t="shared" si="867"/>
        <v>1611.3999999999996</v>
      </c>
      <c r="AR453" s="66"/>
      <c r="AS453" s="68">
        <f t="shared" si="845"/>
        <v>0</v>
      </c>
      <c r="AT453" s="67">
        <f t="shared" si="758"/>
        <v>3042.6000000000004</v>
      </c>
      <c r="AU453" s="66"/>
      <c r="AV453" s="66">
        <f t="shared" si="759"/>
        <v>0</v>
      </c>
      <c r="AW453" s="42">
        <f t="shared" si="760"/>
        <v>3764.4000000000015</v>
      </c>
      <c r="AX453" s="66"/>
      <c r="AY453" s="66">
        <f t="shared" si="761"/>
        <v>0</v>
      </c>
      <c r="AZ453" s="67">
        <f t="shared" ref="AZ453:AZ516" si="882">+AZ452+AX453-AY453</f>
        <v>1815.8</v>
      </c>
      <c r="BA453" s="66"/>
      <c r="BB453" s="68">
        <f t="shared" si="762"/>
        <v>0</v>
      </c>
      <c r="BC453" s="67">
        <f t="shared" si="763"/>
        <v>2774.8</v>
      </c>
      <c r="BD453" s="66"/>
      <c r="BE453" s="68">
        <f t="shared" si="764"/>
        <v>0</v>
      </c>
      <c r="BF453" s="67">
        <f t="shared" si="765"/>
        <v>78.60000000000035</v>
      </c>
      <c r="BG453" s="66"/>
      <c r="BH453" s="68">
        <f t="shared" si="831"/>
        <v>0</v>
      </c>
      <c r="BI453" s="67">
        <f t="shared" si="844"/>
        <v>-127.2</v>
      </c>
      <c r="BJ453" s="66"/>
      <c r="BK453" s="68">
        <f t="shared" si="846"/>
        <v>0</v>
      </c>
      <c r="BL453" s="67">
        <f t="shared" si="766"/>
        <v>5058.2000000000007</v>
      </c>
      <c r="BM453" s="66"/>
      <c r="BN453" s="68">
        <f t="shared" si="767"/>
        <v>0</v>
      </c>
      <c r="BO453" s="67">
        <f t="shared" si="768"/>
        <v>4545.9000000000015</v>
      </c>
      <c r="BP453" s="66"/>
      <c r="BQ453" s="68">
        <f t="shared" si="769"/>
        <v>0</v>
      </c>
      <c r="BR453" s="67">
        <f t="shared" si="810"/>
        <v>14406.499999999993</v>
      </c>
      <c r="BS453" s="66"/>
      <c r="BT453" s="66">
        <f t="shared" si="797"/>
        <v>0</v>
      </c>
      <c r="BU453" s="67">
        <f t="shared" si="868"/>
        <v>79066</v>
      </c>
      <c r="BV453" s="66"/>
      <c r="BW453" s="66">
        <f t="shared" si="798"/>
        <v>0</v>
      </c>
      <c r="BX453" s="67">
        <f t="shared" si="869"/>
        <v>108522</v>
      </c>
      <c r="BY453" s="66"/>
      <c r="BZ453" s="66">
        <f t="shared" si="799"/>
        <v>0</v>
      </c>
      <c r="CA453" s="67">
        <f t="shared" si="870"/>
        <v>73844</v>
      </c>
      <c r="CB453" s="66"/>
      <c r="CC453" s="66">
        <f t="shared" si="771"/>
        <v>0</v>
      </c>
      <c r="CD453" s="67">
        <f t="shared" si="871"/>
        <v>358.24999999999983</v>
      </c>
      <c r="CE453" s="66"/>
      <c r="CF453" s="66">
        <f t="shared" si="772"/>
        <v>0</v>
      </c>
      <c r="CG453" s="67">
        <f t="shared" si="773"/>
        <v>6982.9</v>
      </c>
      <c r="CH453" s="66"/>
      <c r="CI453" s="66">
        <f t="shared" ref="CI453:CI477" si="883">IF(OR(D453="NPC6AUZDB-YL025C",D453="NPC6AUZDB-YL002M",D453="NPC6AUZDB-YL015M",D453="NPC6AUZDB-YL001M",D453="PC6AUZDB-YL002M",D453="NPC6AUZDB-YL003M",D453="NPC6AUZDB-YL005M",),E453*(F453+0.1),0)</f>
        <v>0</v>
      </c>
      <c r="CJ453" s="67">
        <f t="shared" si="794"/>
        <v>8715</v>
      </c>
      <c r="CK453" s="66"/>
      <c r="CL453" s="68">
        <f t="shared" si="775"/>
        <v>0</v>
      </c>
      <c r="CM453" s="79">
        <f t="shared" si="776"/>
        <v>4864</v>
      </c>
      <c r="CN453" s="66"/>
      <c r="CO453" s="68">
        <f t="shared" si="847"/>
        <v>0</v>
      </c>
      <c r="CP453" s="79">
        <f t="shared" si="777"/>
        <v>3955</v>
      </c>
      <c r="CQ453" s="66"/>
      <c r="CR453" s="140">
        <f t="shared" si="848"/>
        <v>0</v>
      </c>
      <c r="CS453" s="79">
        <f t="shared" si="861"/>
        <v>6656</v>
      </c>
      <c r="CT453" s="66"/>
      <c r="CU453" s="68">
        <f t="shared" si="849"/>
        <v>0</v>
      </c>
      <c r="CV453" s="79">
        <f t="shared" si="778"/>
        <v>7769</v>
      </c>
      <c r="CW453" s="66"/>
      <c r="CX453" s="66">
        <f t="shared" si="850"/>
        <v>0</v>
      </c>
      <c r="CY453" s="40">
        <f t="shared" si="837"/>
        <v>6582</v>
      </c>
      <c r="CZ453" s="65"/>
      <c r="DA453" s="66">
        <f t="shared" si="779"/>
        <v>0</v>
      </c>
      <c r="DB453" s="67">
        <f t="shared" si="795"/>
        <v>82964</v>
      </c>
      <c r="DC453" s="66"/>
      <c r="DD453" s="66">
        <f t="shared" si="780"/>
        <v>0</v>
      </c>
      <c r="DE453" s="67">
        <f t="shared" si="796"/>
        <v>79735</v>
      </c>
      <c r="DF453" s="66"/>
      <c r="DG453" s="69">
        <f t="shared" si="851"/>
        <v>0</v>
      </c>
      <c r="DH453" s="67">
        <f t="shared" si="843"/>
        <v>72277</v>
      </c>
      <c r="DI453" s="66"/>
      <c r="DJ453" s="66">
        <f t="shared" si="852"/>
        <v>0</v>
      </c>
      <c r="DK453" s="67">
        <f t="shared" si="781"/>
        <v>993</v>
      </c>
      <c r="DL453" s="210"/>
      <c r="DM453" s="206">
        <f t="shared" si="853"/>
        <v>0</v>
      </c>
      <c r="DN453" s="25">
        <f t="shared" ref="DN453:DN516" si="884">DN452+DL453-DM453</f>
        <v>0</v>
      </c>
      <c r="DO453" s="5"/>
      <c r="DP453" s="43">
        <f t="shared" si="854"/>
        <v>0</v>
      </c>
      <c r="DQ453" s="27">
        <f t="shared" si="782"/>
        <v>7022.5</v>
      </c>
      <c r="DR453" s="5"/>
      <c r="DS453" s="43">
        <f t="shared" si="855"/>
        <v>0</v>
      </c>
      <c r="DT453" s="27">
        <f t="shared" si="783"/>
        <v>4846</v>
      </c>
      <c r="DU453" s="5"/>
      <c r="DV453" s="43">
        <f t="shared" si="856"/>
        <v>0</v>
      </c>
      <c r="DW453" s="27">
        <f t="shared" si="784"/>
        <v>4835</v>
      </c>
      <c r="DX453" s="5"/>
      <c r="DY453" s="22">
        <f t="shared" si="857"/>
        <v>0</v>
      </c>
      <c r="DZ453" s="25">
        <f t="shared" si="785"/>
        <v>523</v>
      </c>
      <c r="EA453" s="22"/>
      <c r="EB453" s="22">
        <f t="shared" si="858"/>
        <v>0</v>
      </c>
      <c r="EC453" s="28">
        <f t="shared" si="786"/>
        <v>369</v>
      </c>
      <c r="ED453" s="5"/>
      <c r="EE453" s="43">
        <f t="shared" si="859"/>
        <v>0</v>
      </c>
      <c r="EF453" s="27">
        <f t="shared" si="787"/>
        <v>4769</v>
      </c>
      <c r="EG453" s="66"/>
      <c r="EH453" s="66">
        <f t="shared" si="860"/>
        <v>0</v>
      </c>
      <c r="EI453" s="67">
        <f t="shared" si="788"/>
        <v>24057</v>
      </c>
      <c r="EJ453" s="66"/>
      <c r="EK453" s="66">
        <f t="shared" si="825"/>
        <v>0</v>
      </c>
      <c r="EL453" s="67">
        <f t="shared" si="789"/>
        <v>22687</v>
      </c>
      <c r="EM453" s="110">
        <f t="shared" si="826"/>
        <v>106661.15687599999</v>
      </c>
    </row>
    <row r="454" spans="1:143" s="35" customFormat="1" ht="11.25" customHeight="1" x14ac:dyDescent="0.25">
      <c r="A454" s="169">
        <v>46081</v>
      </c>
      <c r="B454" s="193">
        <v>46081</v>
      </c>
      <c r="C454" s="174">
        <v>8004960286</v>
      </c>
      <c r="D454" s="13" t="s">
        <v>33</v>
      </c>
      <c r="E454" s="14">
        <v>180</v>
      </c>
      <c r="F454" s="15">
        <v>0.5</v>
      </c>
      <c r="G454" s="16">
        <v>191516146501</v>
      </c>
      <c r="H454" s="66"/>
      <c r="I454" s="41">
        <f t="shared" si="877"/>
        <v>360</v>
      </c>
      <c r="J454" s="48">
        <f t="shared" si="872"/>
        <v>75483</v>
      </c>
      <c r="K454" s="66"/>
      <c r="L454" s="41">
        <f t="shared" si="862"/>
        <v>360</v>
      </c>
      <c r="M454" s="48">
        <f t="shared" si="873"/>
        <v>174842</v>
      </c>
      <c r="N454" s="66"/>
      <c r="O454" s="41">
        <f t="shared" si="878"/>
        <v>360</v>
      </c>
      <c r="P454" s="48">
        <f t="shared" si="874"/>
        <v>74093</v>
      </c>
      <c r="Q454" s="66"/>
      <c r="R454" s="66">
        <f t="shared" si="879"/>
        <v>360</v>
      </c>
      <c r="S454" s="67">
        <f t="shared" si="875"/>
        <v>36576</v>
      </c>
      <c r="T454" s="66"/>
      <c r="U454" s="66">
        <f t="shared" ref="U454:U517" si="885">IF(OR(D454="NPP6ASZDB-WT020M",D454="NPP6ASZDB-WT012M",1301="NPP6ASZDB-WT008M",D454="NPP6ASZDB-WT004M",D454="NPP6ASZDB-WT025M",D454="NPP6ASZDB-WT250C",D454="NPP6ASZDB-WT010M",D454="NPP6ASZDB-WT015M",D454="NPP6ASZDB-WT650C",D454="NPP6ASZDB-WT007M",D454="NPP6ASZDB-WT750C",D454="NPP6ASZDB-WT008M",D454="NPP6ASZDB-WT006M",D454="NPP6ASZDB-WT003M",D454="NPP6ASZDB-WT150C",D454="NPP6ASZDB-WT350C",D454="NPP6ASZDB-WT005M",D454="NPC6ASZDB-WT015C",D454="NPP6ASZDB-WT001M",D454="NPP6ASZDB-WT002M",D454="NPC6ASZDB-WT028M",D454="NPC06SZDB-WT025M",D454="NPC6ASZDB-WT035M",D454="NPC6ASZDB-WT028M ",D454="NPC6ASZDB-WT019M",D454="NPC6ASZDB-WT018M",D454="NPC6ASZDB-WT023M",D454="NPC6ASZDB-WT024M",D454="NPC6ASZDB-WT017M",D454="NPC6ASZDB-WT016M",D454="NPC6ASZDB-WT100M",D454="NPC6ASZDB-WT017C",D454="NPC6ASZDB-WT030C",D454="NPC06SZDB-WT025C",D454="NPC6ASZDB-WT013M",D454="NPC6ASZDB-WT011M",D454="NPC6ASZDB-WT014M",D454="NPC6ASZDB-WT550C",D454="NPC6ASZDB-WT650C",D454="NPC6ASZDB-WT850C",D454="NPC6ASZDB-WT950C",D454="NPC6ASZDB-WT020C",D454="NPC6ASZDB-WT022M",D454="NPC06SZDB-WT250C",D454="NPC6ASZDB-WT125C",D454="NPC6ASZDB-WT450C",D454="NPC06SZDB-WT007M",D454="NPC6ASZDB-WT009M",D454="NPC6ASZDB-WT075C",D454="NPC6ASZDB-WT175C",D454="NPC6ASZDB-WT125C",D454="NPC6ASZDB-WT225C",D454="NPC6ASZDB-WT275C",D454="NPC6ASZDB-WT025C",D454="NPC6ASZDB-WT025M",D454="NPC6ASZDB-WT150C",D454="NPC6ASZDB-WT250C",D454="NPC6ASZDB-WT350C",D454="NPC6ASZDB-WT012M",D454="NPC6ASZDB-WT015M",D454="NPC6ASZDB-WT750C",D454="NPC6ASZDB-WT008M",D454="NPC06SZDB-WT030M",D454="NPC06SZDB-WT750C",D454="NPC06SZDB-WT015M",D454="NPC6ASZDB-WT030M",D454="NPC06SZDB-WT150C",D454="NPC6ASZDB-WT050C",D454="NPC06SZDB-WT050C",D454="NPC06SZDB-WT001M",D454="NPC06SZDB-WT002M",D454="NPC06SZDB-WT003M",D454="NPC06SZDB-WT004M",D454="NPC06SZDB-WT005M",D454="NPC06SZDB-WT010M",D454="NPC06SZDB-WT020M",D454=1711815,D454="NPC6ASZDB-WT001M",D454="NPC6ASZDB-WT002M",D454="NPC6ASZDB-WT003M",D454="NPC6ASZDB-WT004M",D454="NPC6ASZDB-WT005M",D454="NPC6ASZDB-WT006M",D454="NPC6ASZDB-WT007M",D454="NPC6ASZDB-WT010M",D454="NPC6ASZDB-WT020M",D454="NPC6ASZDB-WT027M",),E454*(F454+0.1),0)</f>
        <v>108</v>
      </c>
      <c r="V454" s="67">
        <f t="shared" ref="V454:V517" si="886">V453+T454-U454</f>
        <v>21339.700000000012</v>
      </c>
      <c r="W454" s="136"/>
      <c r="X454" s="69">
        <f t="shared" si="880"/>
        <v>0</v>
      </c>
      <c r="Y454" s="67">
        <f t="shared" si="842"/>
        <v>137.29999999999882</v>
      </c>
      <c r="Z454" s="66"/>
      <c r="AA454" s="68">
        <f t="shared" si="803"/>
        <v>0</v>
      </c>
      <c r="AB454" s="67">
        <f t="shared" si="876"/>
        <v>1468.5</v>
      </c>
      <c r="AC454" s="66"/>
      <c r="AD454" s="66">
        <f t="shared" si="804"/>
        <v>0</v>
      </c>
      <c r="AE454" s="67">
        <f t="shared" ref="AE454:AE517" si="887">+AE453+AC454-AD454</f>
        <v>448.79999999999973</v>
      </c>
      <c r="AF454" s="66"/>
      <c r="AG454" s="78">
        <f t="shared" si="805"/>
        <v>0</v>
      </c>
      <c r="AH454" s="79">
        <f t="shared" ref="AH454:AH517" si="888">+AH453+AF454-AG454</f>
        <v>3801.7999999999993</v>
      </c>
      <c r="AI454" s="66"/>
      <c r="AJ454" s="68">
        <f t="shared" si="806"/>
        <v>0</v>
      </c>
      <c r="AK454" s="67">
        <f t="shared" ref="AK454:AK517" si="889">+AK453+AI454-AJ454</f>
        <v>7585.5</v>
      </c>
      <c r="AL454" s="66"/>
      <c r="AM454" s="68">
        <f t="shared" si="807"/>
        <v>0</v>
      </c>
      <c r="AN454" s="67">
        <f t="shared" ref="AN454:AN517" si="890">+AN453+AL454-AM454</f>
        <v>4509.0999999999985</v>
      </c>
      <c r="AO454" s="66"/>
      <c r="AP454" s="68">
        <f t="shared" si="881"/>
        <v>0</v>
      </c>
      <c r="AQ454" s="67">
        <f t="shared" si="867"/>
        <v>1611.3999999999996</v>
      </c>
      <c r="AR454" s="66"/>
      <c r="AS454" s="68">
        <f t="shared" si="845"/>
        <v>0</v>
      </c>
      <c r="AT454" s="67">
        <f t="shared" ref="AT454:AT517" si="891">+AT453+AR454-AS454</f>
        <v>3042.6000000000004</v>
      </c>
      <c r="AU454" s="66"/>
      <c r="AV454" s="66">
        <f t="shared" ref="AV454:AV517" si="892">IF(OR(D454="NPC06UZDB-BK025C",D454="NPC06UZDB-BK020M",D454="NPP06UZDB-BK005M",D454="NPP06UZDB-BK150C",D454="NPP06UZDB-BK010M",D454="NPP06UZDB-BK001M",D454="NPP06UZDB-BK001M",D454="NPP06UZDB-BK002M",D454="NPP06UZDB-BK003M",D454="NPC06UZDB-BK350C",D454="NPC06UZDB-BK016M",D454="NPC06UZDB-BK011M",D454="CO155E2-01M007",D454="CO155E2-01M004",D454="NPC06UZDB-BK750C",D454="CO155E2-01M007",D454="NPC06UZDB-BK010M",D454="NPC06UZDB-BK150C",D454="NPC06UZDB-BK250C",D454="CO155E2-01C050",D454="NPC06UZDB-BK007M",D454="CO155E2-01C250",D454="CO155E2-01C150",D454="CO155E2-01C250",D454="CO155E2-01M015",D454="CO155E2-01M003",D454="CO155E2-01M005",D454="NPC06UZDB-BK005M",D454="CO155E2-01M001",D454="CO155E2-01M002",D454="CO155E2-01M010",D454="NPC06UZDB-BK050C",D454="NPC06UZDB-BK001M",D454="NPC06UZDB-BK002M",D454="NPC06UZDB-BK003M",),E454*(F454+0.12),0)</f>
        <v>0</v>
      </c>
      <c r="AW454" s="42">
        <f t="shared" ref="AW454:AW502" si="893">AW453+AU454-AV454</f>
        <v>3764.4000000000015</v>
      </c>
      <c r="AX454" s="66"/>
      <c r="AY454" s="66">
        <f t="shared" ref="AY454:AY477" si="894">IF(OR(D454="NPP06UZDB-GN005M",D454="NPP06UZDB-GN001M",D454="NPC06UZDB-GN015M",D454="CO155E2-0MC150 ",D454="NPC06UZDB-GN250C",D454="NPC06UZDB-GN020C",D454="CO155E2-0MC250",D454="CO155E2-0MC150",D454="NPC06UZDB-GN350C",D454="NPC06UZDB-GN450C",D454="NPC06UZDB-GN007M",D454="NPC06UZDB-GN050C",D454="NPC06UZDB-GN750C",D454="CO155E2-0MM010",D454="CO155E2-0MC050",D454="NPC06UZDB-GN150C",D454="NPC06UZDB-GN150C",D454="CO155E2-0MM015",D454="NPC06UZDB-GN020M",D454="CO155E2-0MM003",D454="CO155E2-0MM005",D454="CO155E2-0MM007",D454="NPC06UZDB-GN010M",D454="NPC06UZDB-GN125C",D454="NPC06UZDB-GN012M",D454="CO155E2-0MM001",D454="NPC06UZDB-GN001M",D454="NPC06UZDB-GN002M",D454="NPC06UZDB-GN003M",D454="NPC06UZDB-GN004M",D454="NPC06UZDB-GN005M",D454="NPC06UZDB-GN006M",D454="CO155E2-0MM002",),E454*(F454+0.12),0)</f>
        <v>0</v>
      </c>
      <c r="AZ454" s="67">
        <f t="shared" si="882"/>
        <v>1815.8</v>
      </c>
      <c r="BA454" s="66"/>
      <c r="BB454" s="68">
        <f t="shared" ref="BB454:BB477" si="895">IF(OR(D454="NPC6AUZDB-RD025C",D454="NPP06UZDB-RD150C",D454="NPC06UZDB-RD250C",D454="NPC06UZDB-OR050C",D454="NPC06UZDB-RD015M",D454="CO155E2-07C150",D454="NPC06UZDB-RD150C",D454="NPC06UZDB-RD020C",D454="NPC06UZDB-RD750C",D454="CO155E2-07M015",D454="CO155E2-07M010",D454="NPC06UZDB-RD050C",D454="NPC06UZDB-RD150C",D454="CO155E2-07M005",D454="CO155E2-07M007",D454="CO155E2-07C050",D454="NPC06UZDB-RD750C",D454="NPC06UZDB-RD005M",D454="CO155E2-07C150",D454="NPC06UZDB-RD010M",D454="NPC06UZDB-RD020M",D454="CO155E2-07M001",D454="CO155E2-07M003",D454="CO155E2-07M002",D454="NPC06UZDB-RD001M",D454="NPC06UZDB-RD002M",D454="NPC06UZDB-RD002M",D454="NPC06UZDB-RD003M",D454="NPC06UZDB-RD004M",),E454*(F454+0.12),0)</f>
        <v>0</v>
      </c>
      <c r="BC454" s="67">
        <f t="shared" ref="BC454:BC517" si="896">BC453+BA454-BB454</f>
        <v>2774.8</v>
      </c>
      <c r="BD454" s="66"/>
      <c r="BE454" s="68">
        <f t="shared" ref="BE454:BE477" si="897">IF(OR(D454="NPC06UZDB-BL030M",D454="NPP06UZDB-BL004M",D454="NPP06UZDB-BL020M",D454="NPP06UZDB-BL250C",D454="NPP06UZDB-BL010M",D454="CO155E2-0ZM020",D454="CO155E2-0ZM025",D454="NPP06UZDB-BL007M",D454="NPP06UZDB-BL009M",D454="NPP06UZDB-BL003M",D454="NPP06UZDB-BL008M",D454="NPC06UZDB-BL017C",D454="NPP06UZDB-BL002M",D454="NPP06UZDB-BL150C",D454="NPP06UZDB-BL006M",D454="CO155E2-0ZC750",D454="NPC06UZDB-BL011M",D454="NPC06UZDB-BL250C",D454="NPC06UZDB-BL009M",D454="NPC06UZDB-BL020C",D454="NPC06UZDB-BL012M",D454="NPC06UZDB-BL015C",D454="NPC06UZDB-BL030C",D454="NPC06UZDB-BL013M",D454="CO155E2-0ZC050",D454="CO155E2-0ZC250",D454="CO155E2-0ZM009",D454="CO155E2-0ZM008",D454="CO155E2-0ZM006",D454="CO155E2-0ZM012",D454="CO155E2-0ZM004",D454="CO155E2-0ZC150",D454="CO155E2-0ZM015",D454="CO155E2-0ZM010",D454="CO155E2-0ZM005",D454="CO155E2-0ZC150",D454="CO155E2-0ZM015",D454="NPC06UZDB-BL020M",D454="CO155E2-0ZM003",D454="CO155E2-0ZM007",D454="NPC06UZDB-BL750C",D454="NPC06UZDB-BL150C",D454="NPC06UZDB-BL020M",D454="NPC06UZDB-BL050C",D454="NPC06UZDB-BL008M",D454="NPC06UZDB-BL006M",D454="NPC06UZDB-BL010M",D454="NPC06UZDB-BL007M",D454="NPC06UZDB-BL001M",D454="NPC06UZDB-BL002M",D454="NPC06UZDB-BL003M",D454="NPC06UZDB-BL004M",D454="NPC06UZDB-BL005M",D454="NPC06UZDB-BL015M",D454="CO155E2-0ZM001",D454="CO155E2-0ZM002",),E454*(F454+0.12),0)</f>
        <v>0</v>
      </c>
      <c r="BF454" s="67">
        <f t="shared" ref="BF454:BF517" si="898">+BF453+BD454-BE454</f>
        <v>78.60000000000035</v>
      </c>
      <c r="BG454" s="66"/>
      <c r="BH454" s="68">
        <f t="shared" si="831"/>
        <v>0</v>
      </c>
      <c r="BI454" s="67">
        <f t="shared" si="844"/>
        <v>-127.2</v>
      </c>
      <c r="BJ454" s="66"/>
      <c r="BK454" s="68">
        <f t="shared" si="846"/>
        <v>0</v>
      </c>
      <c r="BL454" s="67">
        <f t="shared" ref="BL454:BL517" si="899">+BL453+BJ454-BK454</f>
        <v>5058.2000000000007</v>
      </c>
      <c r="BM454" s="66"/>
      <c r="BN454" s="68">
        <f t="shared" ref="BN454:BN517" si="900">IF(OR(D454="NPP06UZDB-OR005M",D454="NPP06UZDB-OR002M",D454="NPP06UZDB-OR003M",D454="NPP06UZDB-OR008M",D454="NPP06UZDB-OR020M",D454="NPP06UZDB-OR150C",D454="NPP06UZDB-OR010M",D454="NPC06UZDB-OR015C",D454="NPP06UZDB-OR007M",D454="NPP06UZDB-OR001M",D454="NPC06UZDB-OR008M",D454="NPC06UZDB-OR350C",D454="NPC06UZDB-OR150C",D454="NPC06UZDB-OR350C",D454="NPC06UZDB-OR007M",D454="NPC06UZDB-OR015M",D454="CO155E2-06C150",D454="CO155E2-06M001",D454="NPC06UZDB-OR750C",D454="CO155E2-06M003",D454="CO155E2-06M002",D454="NPC06UZDB-OR050C",D454="NPC06UZDB-OR001M",D454="NPC06UZDB-OR002M",D454="NPC06UZDB-OR003M",D454="NPC06UZDB-OR004M",D454="NPC06UZDB-OR005M",D454="NPC06UZDB-OR006M",D454="NPC06UZDB-OR010M",D454="NPC06UZDB-OR020M",),E454*(F454+0.12),0)</f>
        <v>0</v>
      </c>
      <c r="BO454" s="67">
        <f t="shared" ref="BO454:BO517" si="901">+BO453+BM454-BN454</f>
        <v>4545.9000000000015</v>
      </c>
      <c r="BP454" s="66"/>
      <c r="BQ454" s="68">
        <f t="shared" ref="BQ454:BQ517" si="902">IF(OR(D454="NPP06UZDB-WT150C",D454="NPP06UZDB-WT015M",D454="NPP06UZDB-WT005M",D454="NPP06UZDB-WT005M",D454="NPP06UZDB-WT250C",D454="NPP06UZDB-WT007M",D454="NPP06UZDB-WT010M",D454="NPP06UZDB-WT001M",D454="NPP06UZDB-WT002M",D454="NPP06UZDB-WT008M",D454="NPC06UZDB-WT030C",D454="NPC06UZDB-WT020C",D454="NPC06UZDB-WT020C",D454="NPC06UZDB-WT450C",D454="NPC06UZDB-WT015C",D454="CO155E2-08C150",D454="NPC06UZDB-WT016M",D454="NPC06UZDB-WT025M",D454="NPC06UZDB-WT012M",D454="NPC06UZDB-WT009M",D454="NPC06UZDB-WT750C",D454="NPC06UZDB-WT030M",D454="CO155E2-08C750",D454="NPC06UZDB-WT050M",D454="NPC06UZDB-WT007M",D454="NPC06UZDB-WT025M",D454="NPC06UZDB-WT025C",D454="NPC06UZDB-WT250C",D454="CO155E2-08C250",D454="CO155E2-08M007",D454="CO155E2-08M015",D454="CO155E2-08C150",D454="NPC06UZDB-WT150C",D454="NPC06UZDB-WT050C",D454="CO155E2-08F008",D454="CO155E2-08F005",D454="CO155E2-08C050",D454="CO155E2-08M001",D454="CO155E2-08M002",D454="CO155E2-08M003",D454="CO155E2-08M004",D454="CO155E2-08M005",D454="CO155E2-08M006",D454="CO155E2-08M008",D454="CO155E2-08M020",D454="CO155E2-08M010",D454="NPC06UZDB-WT050C",D454="NPC06UZDB-WT001M",D454="NPC06UZDB-WT002M",D454="NPC06UZDB-WT003M",D454="NPC06UZDB-WT004M",D454="NPC06UZDB-WT005M",D454="NPC06UZDB-WT006M",D454="NPC06UZDB-WT008M",D454="NPC06UZDB-WT010M",D454="NPC06UZDB-WT015M",D454="NPC06UZDB-WT020M",),E454*(F454+0.12),0)</f>
        <v>0</v>
      </c>
      <c r="BR454" s="67">
        <f t="shared" si="810"/>
        <v>14406.499999999993</v>
      </c>
      <c r="BS454" s="66"/>
      <c r="BT454" s="66">
        <f t="shared" si="797"/>
        <v>0</v>
      </c>
      <c r="BU454" s="67">
        <f t="shared" si="868"/>
        <v>79066</v>
      </c>
      <c r="BV454" s="66"/>
      <c r="BW454" s="66">
        <f t="shared" si="798"/>
        <v>0</v>
      </c>
      <c r="BX454" s="67">
        <f t="shared" si="869"/>
        <v>108522</v>
      </c>
      <c r="BY454" s="66"/>
      <c r="BZ454" s="66">
        <f t="shared" si="799"/>
        <v>0</v>
      </c>
      <c r="CA454" s="67">
        <f t="shared" si="870"/>
        <v>73844</v>
      </c>
      <c r="CB454" s="66"/>
      <c r="CC454" s="66">
        <f t="shared" ref="CC454:CC517" si="903">IF(OR(D454="NPP6AUZDB-WT005M",D454="NPP6AUZDB-WT001M",D454="NPC6AUZDB-WT030M",D454="NPP6AUZDB-WT003M",D454="NPP6AUZDB-WT002M",D454="NPC6AUZDB-WT030C",D454="NPC6AUZDB-WT025C",D454="NPC6AUZDB-WT004M",D454="NPC6AUZDB-WT008M",D454="NPC6AUZDB-WT050C",D454="NPC6AUZDB-WT007M",D454="NPC6AUZDB-WT020M",D454="NPC6AUZDB-WT250C",D454="NPC6AUZDB-WT750C",D454="NPC6AUZDB-WT150C",D454="NPC6AUZDB-WT010M",D454="NPC6AUZDB-WT015M",D454="NPC6AUZDB-WT005M",D454="NPC6AUZDB-WT003M",D454="NPC6AUZDB-WT002M",D454="NPC6AUZDB-WT001M",),E454*(F454+0.15),0)</f>
        <v>0</v>
      </c>
      <c r="CD454" s="67">
        <f t="shared" si="871"/>
        <v>358.24999999999983</v>
      </c>
      <c r="CE454" s="66"/>
      <c r="CF454" s="66">
        <f t="shared" ref="CF454:CF517" si="904">IF(OR(D454="NPC6AUZDB-BL030C",D454="NPC6AUZDB-BL030C",D454="NPC6AUZDB-BL025C",D454="NPC6AUZDB-BL010M",D454="NPC6AUZDB-BL015M",D454="NPC6AUZDB-BL002M",D454="NPC6AUZDB-BL050C",D454="NPC6AUZDB-BL002M",D454="NPC6AUZDA-BL030M",D454="NPC6AUZDB-BL150C",D454="NPC6AUZDB-BL005M",D454="NPC6AUZDB-BL003M",D454="NPC6AUZDB-BL007M",D454="NPC6AUZDB-BL001M"),E454*(F454+0.1),0)</f>
        <v>0</v>
      </c>
      <c r="CG454" s="67">
        <f t="shared" ref="CG454:CG517" si="905">+CG453+CE454-CF454</f>
        <v>6982.9</v>
      </c>
      <c r="CH454" s="66"/>
      <c r="CI454" s="66">
        <f t="shared" si="883"/>
        <v>0</v>
      </c>
      <c r="CJ454" s="67">
        <f t="shared" si="794"/>
        <v>8715</v>
      </c>
      <c r="CK454" s="66"/>
      <c r="CL454" s="68">
        <f t="shared" ref="CL454:CL477" si="906">IF(OR(D454="NPC6AUZDB-GN007M",D454="NPC6AUZDB-GN010M",D454="NPC6AUZDB-GN002M",D454="NPC6AUZDB-GN001M",D454="NPC6AUZDB-GN003M",D454="NPC6AUZDB-GN005M",),E454*(F454+0.1),0)</f>
        <v>0</v>
      </c>
      <c r="CM454" s="79">
        <f t="shared" ref="CM454:CM517" si="907">+CM453+CK454-CL454</f>
        <v>4864</v>
      </c>
      <c r="CN454" s="66"/>
      <c r="CO454" s="68">
        <f t="shared" si="847"/>
        <v>0</v>
      </c>
      <c r="CP454" s="79">
        <f t="shared" ref="CP454:CP517" si="908">+CP453+CN454-CO454</f>
        <v>3955</v>
      </c>
      <c r="CQ454" s="66"/>
      <c r="CR454" s="140">
        <f t="shared" si="848"/>
        <v>0</v>
      </c>
      <c r="CS454" s="79">
        <f t="shared" si="861"/>
        <v>6656</v>
      </c>
      <c r="CT454" s="66"/>
      <c r="CU454" s="68">
        <f t="shared" si="849"/>
        <v>0</v>
      </c>
      <c r="CV454" s="79">
        <f t="shared" ref="CV454:CV517" si="909">+CV453+CT454-CU454</f>
        <v>7769</v>
      </c>
      <c r="CW454" s="66"/>
      <c r="CX454" s="66">
        <f t="shared" si="850"/>
        <v>0</v>
      </c>
      <c r="CY454" s="40">
        <f t="shared" si="837"/>
        <v>6582</v>
      </c>
      <c r="CZ454" s="65"/>
      <c r="DA454" s="66">
        <f t="shared" ref="DA454:DA477" si="910">IF(OR(D454="NPP6AUZDB-BK001M",D454="NPP6AUZDB-WT005M",D454="NPC6AUZDB-WT020C",D454="NPP6AUZDB-WT002M",D454="NPC6AUZDB-GY030C",D454="NPC6AUZDB-WT030C",D454="NPC6AUZDB-BL030C",D454="NPC6AUZDB-YL050C",D454="NPC6AUZDB-WT020C",D454="NPC6AUZDB-BK002M",D454="NPC6AUZDB-GN002M",D454="NPC6AUZDB-OR002M",D454="NPC6AUZDB-RD005M",D454="NPC6AUZDB-RD025C",D454="NPC6AUZDB-BL025C",D454="NPC6AUZDB-YL025C",D454="NPC6AUZDB-WT025C",D454="NPC6AUZDB-GN001M",D454="NPC6AUZDB-GY150C",D454="NPC6AUZDB-YL015M",D454="NPC6AUZDB-GY010M",D454="NPC6AUZDB-GY001M",D454="NPC6AUZDB-GY005M",D454="NPC6AUZDB-YL003M",D454="PC6AUZDB-YL002M",D454="NPC6AUZDB-BL015M",D454="NPC6AUZDB-WT007M",D454="NPC6AUZDB-YL001M",D454="NPC6AUZDB-GY002M",D454="NPC6AUZDB-GN001M",D454="NPC6AUZDB-BL150C",D454="NPC6AUZDB-RD002M",D454="NPC6AUZDB-RD005M",D454="NPC6AUZDB-WT012M",D454="NPC6AUZDB-GY020C",D454="NPC6AUZDB-RD020C",D454="NPC6AUZDB-WT050C",D454="NPC6AUZDB-BL020M",D454="NPC6AUZDB-BL002M",D454="NPC6AUZDB-BL025C",D454="NPC6AUZDB-GN025C",D454="NPC6AUZDB-GY025C",D454="NPC6AUZDB-RD025C",D454="NPC6AUZDB-YL025C",D454="NPC6AUZDA-GY001M",D454="NPC6AUZDA-GY002M",D454="NPC6AUZDA-GY003M",D454="NPC6AUZDB-WT004M",D454="NPC6AUZDB-WT006M",D454="NPC6AUZDB-WT007M",D454="NPC6AUZDB-WT025M",D454="NPC6AUZDB-WT020M",D454="NPC6AUZDB-GN002M",D454="NPC6AUZDB-BL150C",D454="NPC6AUZDB-YL002M",D454="NPC6AUZDB-WT008M",D454="NPC6AUZDB-BL250C",D454="NPC6AUZDB-GN150C",D454="NPC6AUZDB-OR001M",D454="NPC6AUZDB-OR005M",D454="NPC6AUZDB-WT007M",D454="NPC6AUZDA-GY020M",D454="NPC6AUZDB-RD003M",D454="NPC6AUZDB-GN001M",D454="NPC6AUZDB-RD001M",D454="NPC6AUZDB-GN003M",D454="NPC6AUZDB-GY003M",D454="NPC6AUZDB-OR003M",D454="NPC6AUZDB-WT025C",D454="NPC6AUZDB-WT250C",D454="NPC6AUZDB-BK003M",D454="NPC6AUZDB-BK002M",D454="NPC6AUZDB-BK001M",D454="NPC6AUZDB-GN005M",D454="NPC6AUZDB-WT750C",D454="NPC6AUZDB-WT150C",D454="NPC6AUZDB-BL005M",D454="NPC6AUZDB-WT010M",D454="NPC6AUZDB-WT015M",D454="NPC6AUZDB-YL005M",D454="NPC6AUZDB-WT010M",D454="NPC6AUZDB-BL003M",D454="NPC6AUZDB-BL007M",D454="NPC6AUZDB-BL001M",D454="NPC6AUZDB-WT005M",D454="NPC6AUZDB-WT003M",D454="NPC6AUZDB-WT002M",D454="NPC6AUZDB-WT001M",),E454*2,0)</f>
        <v>0</v>
      </c>
      <c r="DB454" s="67">
        <f t="shared" si="795"/>
        <v>82964</v>
      </c>
      <c r="DC454" s="66"/>
      <c r="DD454" s="66">
        <f t="shared" ref="DD454:DD477" si="911">IF(OR(D454="NPP6AUZDB-BK001M",D454="NPP6AUZDB-WT005M",D454="NPP6AUZDB-WT003M",D454="NPP6AUZDB-WT002M",D454="NPC6AUZDB-GY030C",D454="NPC6AUZDB-WT030C",D454="NPC6AUZDB-BL030C",D454="NPC6AUZDB-YL050C",D454="NPC6AUZDB-WT020C",D454="NPC6AUZDB-BK002M",D454="NPC6AUZDB-GN002M",D454="NPC6AUZDB-OR002M",D454="NPC6AUZDB-WT006M",D454="NPC6AUZDB-RD005M",D454="NPC6AUZDB-RD025C",D454="NPC6AUZDB-BL025C",D454="NPC6AUZDB-YL025C",D454="NPC6AUZDB-WT025C",D454="NPC6AUZDB-GY150C",D454="NPC6AUZDB-YL015M",D454="NPC6AUZDB-GY010M",D454="NPC6AUZDB-GY001M",D454="NPC6AUZDB-GY005M",D454="NPC6AUZDB-YL003M",D454="PC6AUZDB-YL002M",D454="NPC6AUZDB-BL015M",D454="NPC6AUZDB-WT007M",D454="NPC6AUZDB-YL001M",D454="NPC6AUZDB-GY002M",D454="NPC6AUZDB-GN001M",D454="NPC6AUZDB-BL150C",D454="NPC6AUZDB-RD002M",D454="NPC6AUZDB-RD005M",D454="NPC6AUZDB-WT012M",D454="NPC6AUZDB-GY020C",D454="NPC6AUZDB-RD020C",D454="NPC6AUZDB-WT050C",D454="NPC6AUZDB-BL020M",D454="NPC6AUZDB-BL002M",D454="NPC6AUZDB-BL025C",D454="NPC6AUZDB-GN025C",D454="NPC6AUZDB-GY025C",D454="NPC6AUZDB-RD025C",D454="NPC6AUZDB-YL025C",D454="NPC6AUZDA-GY001M",D454="NPC6AUZDA-GY002M",D454="NPC6AUZDA-GY003M",D454="NPC6AUZDB-WT004M",D454="NPC6AUZDB-WT006M",D454="NPC6AUZDB-WT007M",D454="NPC6AUZDB-WT025M",D454="NPC6AUZDB-WT020M",D454="NPC6AUZDB-GN002M",D454="NPC6AUZDB-BL150C",D454="NPC6AUZDB-YL002M",D454="NPC6AUZDB-WT008M",D454="NPC6AUZDB-BL250C",D454="NPC6AUZDB-GN150C",D454="NPC6AUZDB-OR001M",D454="NPC6AUZDB-OR005M",D454="NPC6AUZDB-WT007M",D454="NPC6AUZDA-GY020M",D454="NPC6AUZDB-RD003M",D454="NPC6AUZDB-GN001M",D454="NPC6AUZDB-RD001M",D454="NPC6AUZDB-GN003M",D454="NPC6AUZDB-GY003M",D454="NPC6AUZDB-OR003M",D454="NPC6AUZDB-WT025C",D454="NPC6AUZDB-WT250C",D454="NPC6AUZDB-BK003M",D454="NPC6AUZDB-BK002M",D454="NPC6AUZDB-BK001M",D454="NPC6AUZDB-GN005M",D454="NPC6AUZDB-WT750C",D454="NPC6AUZDB-WT150C",D454="NPC6AUZDB-BL005M",D454="NPC6AUZDB-WT015M",D454="NPC6AUZDB-YL005M",D454="NPC6AUZDB-WT010M",D454="NPC6AUZDB-BL003M",D454="NPC6AUZDB-BL007M",D454="NPC6AUZDB-BL001M",D454="NPC6AUZDB-WT005M",D454="NPC6AUZDB-WT003M",D454="NPC6AUZDB-WT002M",D454="NPC6AUZDB-WT001M",),E454*2,0)</f>
        <v>0</v>
      </c>
      <c r="DE454" s="67">
        <f t="shared" si="796"/>
        <v>79735</v>
      </c>
      <c r="DF454" s="66"/>
      <c r="DG454" s="69">
        <f t="shared" si="851"/>
        <v>0</v>
      </c>
      <c r="DH454" s="67">
        <f t="shared" si="843"/>
        <v>72277</v>
      </c>
      <c r="DI454" s="66"/>
      <c r="DJ454" s="66">
        <f t="shared" si="852"/>
        <v>0</v>
      </c>
      <c r="DK454" s="67">
        <f t="shared" ref="DK454:DK517" si="912">+DK453+DI454-DJ454</f>
        <v>993</v>
      </c>
      <c r="DL454" s="210"/>
      <c r="DM454" s="206">
        <f t="shared" si="853"/>
        <v>0</v>
      </c>
      <c r="DN454" s="25">
        <f t="shared" si="884"/>
        <v>0</v>
      </c>
      <c r="DO454" s="5"/>
      <c r="DP454" s="43">
        <f t="shared" si="854"/>
        <v>0</v>
      </c>
      <c r="DQ454" s="27">
        <f t="shared" ref="DQ454:DQ517" si="913">DQ453+DO454-DP454</f>
        <v>7022.5</v>
      </c>
      <c r="DR454" s="5"/>
      <c r="DS454" s="43">
        <f t="shared" si="855"/>
        <v>0</v>
      </c>
      <c r="DT454" s="27">
        <f t="shared" ref="DT454:DT517" si="914">DT453+DR454-DS454</f>
        <v>4846</v>
      </c>
      <c r="DU454" s="5"/>
      <c r="DV454" s="43">
        <f t="shared" si="856"/>
        <v>0</v>
      </c>
      <c r="DW454" s="27">
        <f t="shared" ref="DW454:DW517" si="915">DW453+DU454-DV454</f>
        <v>4835</v>
      </c>
      <c r="DX454" s="5"/>
      <c r="DY454" s="22">
        <f t="shared" si="857"/>
        <v>0</v>
      </c>
      <c r="DZ454" s="25">
        <f t="shared" ref="DZ454:DZ517" si="916">DZ453+DX454-DY454</f>
        <v>523</v>
      </c>
      <c r="EA454" s="22"/>
      <c r="EB454" s="22">
        <f t="shared" si="858"/>
        <v>0</v>
      </c>
      <c r="EC454" s="28">
        <f t="shared" ref="EC454:EC517" si="917">EC453+EA454-EB454</f>
        <v>369</v>
      </c>
      <c r="ED454" s="5"/>
      <c r="EE454" s="43">
        <f t="shared" si="859"/>
        <v>0</v>
      </c>
      <c r="EF454" s="27">
        <f t="shared" ref="EF454:EF517" si="918">EF453+ED454-EE454</f>
        <v>4769</v>
      </c>
      <c r="EG454" s="66"/>
      <c r="EH454" s="66">
        <f t="shared" si="860"/>
        <v>0</v>
      </c>
      <c r="EI454" s="67">
        <f t="shared" ref="EI454:EI517" si="919">+EI453+EG454-EH454</f>
        <v>24057</v>
      </c>
      <c r="EJ454" s="66"/>
      <c r="EK454" s="66">
        <f t="shared" si="825"/>
        <v>0</v>
      </c>
      <c r="EL454" s="67">
        <f t="shared" ref="EL454:EL517" si="920">EL453+EJ454-EK454</f>
        <v>22687</v>
      </c>
      <c r="EM454" s="110">
        <f t="shared" si="826"/>
        <v>106596.16379599998</v>
      </c>
    </row>
    <row r="455" spans="1:143" s="35" customFormat="1" ht="11.25" customHeight="1" x14ac:dyDescent="0.25">
      <c r="A455" s="169">
        <v>46081</v>
      </c>
      <c r="B455" s="193">
        <v>46081</v>
      </c>
      <c r="C455" s="174">
        <v>8004960865</v>
      </c>
      <c r="D455" s="13" t="s">
        <v>221</v>
      </c>
      <c r="E455" s="14">
        <v>6</v>
      </c>
      <c r="F455" s="15">
        <v>30</v>
      </c>
      <c r="G455" s="16">
        <v>191516031128</v>
      </c>
      <c r="H455" s="66"/>
      <c r="I455" s="41">
        <f t="shared" si="877"/>
        <v>12</v>
      </c>
      <c r="J455" s="48">
        <f t="shared" si="872"/>
        <v>75471</v>
      </c>
      <c r="K455" s="66"/>
      <c r="L455" s="41">
        <f t="shared" si="862"/>
        <v>12</v>
      </c>
      <c r="M455" s="48">
        <f t="shared" si="873"/>
        <v>174830</v>
      </c>
      <c r="N455" s="66"/>
      <c r="O455" s="41">
        <f t="shared" si="878"/>
        <v>12</v>
      </c>
      <c r="P455" s="48">
        <f t="shared" si="874"/>
        <v>74081</v>
      </c>
      <c r="Q455" s="66"/>
      <c r="R455" s="66">
        <f t="shared" si="879"/>
        <v>12</v>
      </c>
      <c r="S455" s="67">
        <f t="shared" si="875"/>
        <v>36564</v>
      </c>
      <c r="T455" s="66"/>
      <c r="U455" s="66">
        <f t="shared" si="885"/>
        <v>180.60000000000002</v>
      </c>
      <c r="V455" s="67">
        <f t="shared" si="886"/>
        <v>21159.100000000013</v>
      </c>
      <c r="W455" s="136"/>
      <c r="X455" s="69">
        <f t="shared" si="880"/>
        <v>0</v>
      </c>
      <c r="Y455" s="67">
        <f t="shared" si="842"/>
        <v>137.29999999999882</v>
      </c>
      <c r="Z455" s="66"/>
      <c r="AA455" s="68">
        <f t="shared" si="803"/>
        <v>0</v>
      </c>
      <c r="AB455" s="67">
        <f t="shared" si="876"/>
        <v>1468.5</v>
      </c>
      <c r="AC455" s="66"/>
      <c r="AD455" s="66">
        <f t="shared" si="804"/>
        <v>0</v>
      </c>
      <c r="AE455" s="67">
        <f t="shared" si="887"/>
        <v>448.79999999999973</v>
      </c>
      <c r="AF455" s="66"/>
      <c r="AG455" s="78">
        <f t="shared" si="805"/>
        <v>0</v>
      </c>
      <c r="AH455" s="79">
        <f t="shared" si="888"/>
        <v>3801.7999999999993</v>
      </c>
      <c r="AI455" s="66"/>
      <c r="AJ455" s="68">
        <f t="shared" si="806"/>
        <v>0</v>
      </c>
      <c r="AK455" s="67">
        <f t="shared" si="889"/>
        <v>7585.5</v>
      </c>
      <c r="AL455" s="66"/>
      <c r="AM455" s="68">
        <f t="shared" si="807"/>
        <v>0</v>
      </c>
      <c r="AN455" s="67">
        <f t="shared" si="890"/>
        <v>4509.0999999999985</v>
      </c>
      <c r="AO455" s="66"/>
      <c r="AP455" s="68">
        <f t="shared" si="881"/>
        <v>0</v>
      </c>
      <c r="AQ455" s="67">
        <f t="shared" si="867"/>
        <v>1611.3999999999996</v>
      </c>
      <c r="AR455" s="66"/>
      <c r="AS455" s="68">
        <f t="shared" si="845"/>
        <v>0</v>
      </c>
      <c r="AT455" s="67">
        <f t="shared" si="891"/>
        <v>3042.6000000000004</v>
      </c>
      <c r="AU455" s="66"/>
      <c r="AV455" s="66">
        <f t="shared" si="892"/>
        <v>0</v>
      </c>
      <c r="AW455" s="42">
        <f t="shared" si="893"/>
        <v>3764.4000000000015</v>
      </c>
      <c r="AX455" s="66"/>
      <c r="AY455" s="66">
        <f t="shared" si="894"/>
        <v>0</v>
      </c>
      <c r="AZ455" s="67">
        <f t="shared" si="882"/>
        <v>1815.8</v>
      </c>
      <c r="BA455" s="66"/>
      <c r="BB455" s="68">
        <f t="shared" si="895"/>
        <v>0</v>
      </c>
      <c r="BC455" s="67">
        <f t="shared" si="896"/>
        <v>2774.8</v>
      </c>
      <c r="BD455" s="66"/>
      <c r="BE455" s="68">
        <f t="shared" si="897"/>
        <v>0</v>
      </c>
      <c r="BF455" s="67">
        <f t="shared" si="898"/>
        <v>78.60000000000035</v>
      </c>
      <c r="BG455" s="66"/>
      <c r="BH455" s="68">
        <f t="shared" si="831"/>
        <v>0</v>
      </c>
      <c r="BI455" s="67">
        <f t="shared" si="844"/>
        <v>-127.2</v>
      </c>
      <c r="BJ455" s="66"/>
      <c r="BK455" s="68">
        <f t="shared" si="846"/>
        <v>0</v>
      </c>
      <c r="BL455" s="67">
        <f t="shared" si="899"/>
        <v>5058.2000000000007</v>
      </c>
      <c r="BM455" s="66"/>
      <c r="BN455" s="68">
        <f t="shared" si="900"/>
        <v>0</v>
      </c>
      <c r="BO455" s="67">
        <f t="shared" si="901"/>
        <v>4545.9000000000015</v>
      </c>
      <c r="BP455" s="66"/>
      <c r="BQ455" s="68">
        <f t="shared" si="902"/>
        <v>0</v>
      </c>
      <c r="BR455" s="67">
        <f t="shared" si="810"/>
        <v>14406.499999999993</v>
      </c>
      <c r="BS455" s="66"/>
      <c r="BT455" s="66">
        <f t="shared" si="797"/>
        <v>0</v>
      </c>
      <c r="BU455" s="67">
        <f t="shared" si="868"/>
        <v>79066</v>
      </c>
      <c r="BV455" s="66"/>
      <c r="BW455" s="66">
        <f t="shared" si="798"/>
        <v>0</v>
      </c>
      <c r="BX455" s="67">
        <f t="shared" si="869"/>
        <v>108522</v>
      </c>
      <c r="BY455" s="66"/>
      <c r="BZ455" s="66">
        <f t="shared" si="799"/>
        <v>0</v>
      </c>
      <c r="CA455" s="67">
        <f t="shared" si="870"/>
        <v>73844</v>
      </c>
      <c r="CB455" s="66"/>
      <c r="CC455" s="66">
        <f t="shared" si="903"/>
        <v>0</v>
      </c>
      <c r="CD455" s="67">
        <f t="shared" si="871"/>
        <v>358.24999999999983</v>
      </c>
      <c r="CE455" s="66"/>
      <c r="CF455" s="66">
        <f t="shared" si="904"/>
        <v>0</v>
      </c>
      <c r="CG455" s="67">
        <f t="shared" si="905"/>
        <v>6982.9</v>
      </c>
      <c r="CH455" s="66"/>
      <c r="CI455" s="66">
        <f t="shared" si="883"/>
        <v>0</v>
      </c>
      <c r="CJ455" s="67">
        <f t="shared" si="794"/>
        <v>8715</v>
      </c>
      <c r="CK455" s="66"/>
      <c r="CL455" s="68">
        <f t="shared" si="906"/>
        <v>0</v>
      </c>
      <c r="CM455" s="79">
        <f t="shared" si="907"/>
        <v>4864</v>
      </c>
      <c r="CN455" s="66"/>
      <c r="CO455" s="68">
        <f t="shared" si="847"/>
        <v>0</v>
      </c>
      <c r="CP455" s="79">
        <f t="shared" si="908"/>
        <v>3955</v>
      </c>
      <c r="CQ455" s="66"/>
      <c r="CR455" s="140">
        <f t="shared" si="848"/>
        <v>0</v>
      </c>
      <c r="CS455" s="79">
        <f t="shared" si="861"/>
        <v>6656</v>
      </c>
      <c r="CT455" s="66"/>
      <c r="CU455" s="68">
        <f t="shared" si="849"/>
        <v>0</v>
      </c>
      <c r="CV455" s="79">
        <f t="shared" si="909"/>
        <v>7769</v>
      </c>
      <c r="CW455" s="66"/>
      <c r="CX455" s="66">
        <f t="shared" si="850"/>
        <v>0</v>
      </c>
      <c r="CY455" s="40">
        <f t="shared" si="837"/>
        <v>6582</v>
      </c>
      <c r="CZ455" s="65"/>
      <c r="DA455" s="66">
        <f t="shared" si="910"/>
        <v>0</v>
      </c>
      <c r="DB455" s="67">
        <f t="shared" si="795"/>
        <v>82964</v>
      </c>
      <c r="DC455" s="66"/>
      <c r="DD455" s="66">
        <f t="shared" si="911"/>
        <v>0</v>
      </c>
      <c r="DE455" s="67">
        <f t="shared" si="796"/>
        <v>79735</v>
      </c>
      <c r="DF455" s="66"/>
      <c r="DG455" s="69">
        <f t="shared" si="851"/>
        <v>0</v>
      </c>
      <c r="DH455" s="67">
        <f t="shared" si="843"/>
        <v>72277</v>
      </c>
      <c r="DI455" s="66"/>
      <c r="DJ455" s="66">
        <f t="shared" si="852"/>
        <v>0</v>
      </c>
      <c r="DK455" s="67">
        <f t="shared" si="912"/>
        <v>993</v>
      </c>
      <c r="DL455" s="210"/>
      <c r="DM455" s="206">
        <f t="shared" si="853"/>
        <v>0</v>
      </c>
      <c r="DN455" s="25">
        <f t="shared" si="884"/>
        <v>0</v>
      </c>
      <c r="DO455" s="5"/>
      <c r="DP455" s="43">
        <f t="shared" si="854"/>
        <v>0</v>
      </c>
      <c r="DQ455" s="27">
        <f t="shared" si="913"/>
        <v>7022.5</v>
      </c>
      <c r="DR455" s="5"/>
      <c r="DS455" s="43">
        <f t="shared" si="855"/>
        <v>0</v>
      </c>
      <c r="DT455" s="27">
        <f t="shared" si="914"/>
        <v>4846</v>
      </c>
      <c r="DU455" s="5"/>
      <c r="DV455" s="43">
        <f t="shared" si="856"/>
        <v>0</v>
      </c>
      <c r="DW455" s="27">
        <f t="shared" si="915"/>
        <v>4835</v>
      </c>
      <c r="DX455" s="5"/>
      <c r="DY455" s="22">
        <f t="shared" si="857"/>
        <v>0</v>
      </c>
      <c r="DZ455" s="25">
        <f t="shared" si="916"/>
        <v>523</v>
      </c>
      <c r="EA455" s="22"/>
      <c r="EB455" s="22">
        <f t="shared" si="858"/>
        <v>0</v>
      </c>
      <c r="EC455" s="28">
        <f t="shared" si="917"/>
        <v>369</v>
      </c>
      <c r="ED455" s="5"/>
      <c r="EE455" s="43">
        <f t="shared" si="859"/>
        <v>0</v>
      </c>
      <c r="EF455" s="27">
        <f t="shared" si="918"/>
        <v>4769</v>
      </c>
      <c r="EG455" s="66"/>
      <c r="EH455" s="66">
        <f t="shared" si="860"/>
        <v>0</v>
      </c>
      <c r="EI455" s="67">
        <f t="shared" si="919"/>
        <v>24057</v>
      </c>
      <c r="EJ455" s="66"/>
      <c r="EK455" s="66">
        <f t="shared" si="825"/>
        <v>0</v>
      </c>
      <c r="EL455" s="67">
        <f t="shared" si="920"/>
        <v>22687</v>
      </c>
      <c r="EM455" s="110">
        <f t="shared" si="826"/>
        <v>106373.74043599996</v>
      </c>
    </row>
    <row r="456" spans="1:143" s="35" customFormat="1" ht="11.25" customHeight="1" x14ac:dyDescent="0.25">
      <c r="A456" s="169">
        <v>46081</v>
      </c>
      <c r="B456" s="193">
        <v>46081</v>
      </c>
      <c r="C456" s="176">
        <v>8004966169</v>
      </c>
      <c r="D456" s="17" t="s">
        <v>41</v>
      </c>
      <c r="E456" s="18">
        <v>240</v>
      </c>
      <c r="F456" s="19">
        <v>2</v>
      </c>
      <c r="G456" s="20">
        <v>191516078857</v>
      </c>
      <c r="H456" s="66"/>
      <c r="I456" s="41">
        <f t="shared" si="877"/>
        <v>0</v>
      </c>
      <c r="J456" s="48">
        <f t="shared" si="872"/>
        <v>75471</v>
      </c>
      <c r="K456" s="66"/>
      <c r="L456" s="41">
        <f t="shared" si="862"/>
        <v>0</v>
      </c>
      <c r="M456" s="48">
        <f t="shared" si="873"/>
        <v>174830</v>
      </c>
      <c r="N456" s="66"/>
      <c r="O456" s="41">
        <f t="shared" si="878"/>
        <v>0</v>
      </c>
      <c r="P456" s="48">
        <f t="shared" si="874"/>
        <v>74081</v>
      </c>
      <c r="Q456" s="66"/>
      <c r="R456" s="66">
        <f t="shared" si="879"/>
        <v>0</v>
      </c>
      <c r="S456" s="67">
        <f t="shared" si="875"/>
        <v>36564</v>
      </c>
      <c r="T456" s="66"/>
      <c r="U456" s="66">
        <f t="shared" si="885"/>
        <v>0</v>
      </c>
      <c r="V456" s="67">
        <f t="shared" si="886"/>
        <v>21159.100000000013</v>
      </c>
      <c r="W456" s="136"/>
      <c r="X456" s="69">
        <f t="shared" si="880"/>
        <v>0</v>
      </c>
      <c r="Y456" s="67">
        <f t="shared" si="842"/>
        <v>137.29999999999882</v>
      </c>
      <c r="Z456" s="66"/>
      <c r="AA456" s="68">
        <f t="shared" si="803"/>
        <v>0</v>
      </c>
      <c r="AB456" s="67">
        <f t="shared" si="876"/>
        <v>1468.5</v>
      </c>
      <c r="AC456" s="66"/>
      <c r="AD456" s="66">
        <f t="shared" si="804"/>
        <v>0</v>
      </c>
      <c r="AE456" s="67">
        <f t="shared" si="887"/>
        <v>448.79999999999973</v>
      </c>
      <c r="AF456" s="66"/>
      <c r="AG456" s="78">
        <f t="shared" si="805"/>
        <v>0</v>
      </c>
      <c r="AH456" s="79">
        <f t="shared" si="888"/>
        <v>3801.7999999999993</v>
      </c>
      <c r="AI456" s="66"/>
      <c r="AJ456" s="68">
        <f t="shared" si="806"/>
        <v>0</v>
      </c>
      <c r="AK456" s="67">
        <f t="shared" si="889"/>
        <v>7585.5</v>
      </c>
      <c r="AL456" s="66"/>
      <c r="AM456" s="68">
        <f t="shared" si="807"/>
        <v>0</v>
      </c>
      <c r="AN456" s="67">
        <f t="shared" si="890"/>
        <v>4509.0999999999985</v>
      </c>
      <c r="AO456" s="66"/>
      <c r="AP456" s="68">
        <f t="shared" si="881"/>
        <v>0</v>
      </c>
      <c r="AQ456" s="67">
        <f t="shared" si="867"/>
        <v>1611.3999999999996</v>
      </c>
      <c r="AR456" s="66"/>
      <c r="AS456" s="68">
        <f t="shared" si="845"/>
        <v>0</v>
      </c>
      <c r="AT456" s="67">
        <f t="shared" si="891"/>
        <v>3042.6000000000004</v>
      </c>
      <c r="AU456" s="66"/>
      <c r="AV456" s="66">
        <f t="shared" si="892"/>
        <v>508.8</v>
      </c>
      <c r="AW456" s="42">
        <f t="shared" si="893"/>
        <v>3255.6000000000013</v>
      </c>
      <c r="AX456" s="66"/>
      <c r="AY456" s="66">
        <f t="shared" si="894"/>
        <v>0</v>
      </c>
      <c r="AZ456" s="67">
        <f t="shared" si="882"/>
        <v>1815.8</v>
      </c>
      <c r="BA456" s="66"/>
      <c r="BB456" s="68">
        <f t="shared" si="895"/>
        <v>0</v>
      </c>
      <c r="BC456" s="67">
        <f t="shared" si="896"/>
        <v>2774.8</v>
      </c>
      <c r="BD456" s="66"/>
      <c r="BE456" s="68">
        <f t="shared" si="897"/>
        <v>0</v>
      </c>
      <c r="BF456" s="67">
        <f t="shared" si="898"/>
        <v>78.60000000000035</v>
      </c>
      <c r="BG456" s="66"/>
      <c r="BH456" s="68">
        <f t="shared" si="831"/>
        <v>0</v>
      </c>
      <c r="BI456" s="67">
        <f t="shared" si="844"/>
        <v>-127.2</v>
      </c>
      <c r="BJ456" s="66"/>
      <c r="BK456" s="68">
        <f t="shared" si="846"/>
        <v>0</v>
      </c>
      <c r="BL456" s="67">
        <f t="shared" si="899"/>
        <v>5058.2000000000007</v>
      </c>
      <c r="BM456" s="66"/>
      <c r="BN456" s="68">
        <f t="shared" si="900"/>
        <v>0</v>
      </c>
      <c r="BO456" s="67">
        <f t="shared" si="901"/>
        <v>4545.9000000000015</v>
      </c>
      <c r="BP456" s="66"/>
      <c r="BQ456" s="68">
        <f t="shared" si="902"/>
        <v>0</v>
      </c>
      <c r="BR456" s="67">
        <f t="shared" si="810"/>
        <v>14406.499999999993</v>
      </c>
      <c r="BS456" s="66"/>
      <c r="BT456" s="66">
        <f t="shared" si="797"/>
        <v>480</v>
      </c>
      <c r="BU456" s="67">
        <f t="shared" si="868"/>
        <v>78586</v>
      </c>
      <c r="BV456" s="66"/>
      <c r="BW456" s="66">
        <f t="shared" si="798"/>
        <v>480</v>
      </c>
      <c r="BX456" s="67">
        <f t="shared" si="869"/>
        <v>108042</v>
      </c>
      <c r="BY456" s="66"/>
      <c r="BZ456" s="66">
        <f t="shared" si="799"/>
        <v>480</v>
      </c>
      <c r="CA456" s="67">
        <f t="shared" si="870"/>
        <v>73364</v>
      </c>
      <c r="CB456" s="66"/>
      <c r="CC456" s="66">
        <f t="shared" si="903"/>
        <v>0</v>
      </c>
      <c r="CD456" s="67">
        <f t="shared" si="871"/>
        <v>358.24999999999983</v>
      </c>
      <c r="CE456" s="66"/>
      <c r="CF456" s="66">
        <f t="shared" si="904"/>
        <v>0</v>
      </c>
      <c r="CG456" s="67">
        <f t="shared" si="905"/>
        <v>6982.9</v>
      </c>
      <c r="CH456" s="66"/>
      <c r="CI456" s="66">
        <f t="shared" si="883"/>
        <v>0</v>
      </c>
      <c r="CJ456" s="67">
        <f t="shared" si="794"/>
        <v>8715</v>
      </c>
      <c r="CK456" s="66"/>
      <c r="CL456" s="68">
        <f t="shared" si="906"/>
        <v>0</v>
      </c>
      <c r="CM456" s="79">
        <f t="shared" si="907"/>
        <v>4864</v>
      </c>
      <c r="CN456" s="66"/>
      <c r="CO456" s="68">
        <f t="shared" si="847"/>
        <v>0</v>
      </c>
      <c r="CP456" s="79">
        <f t="shared" si="908"/>
        <v>3955</v>
      </c>
      <c r="CQ456" s="66"/>
      <c r="CR456" s="140">
        <f t="shared" si="848"/>
        <v>0</v>
      </c>
      <c r="CS456" s="79">
        <f t="shared" si="861"/>
        <v>6656</v>
      </c>
      <c r="CT456" s="66"/>
      <c r="CU456" s="68">
        <f t="shared" si="849"/>
        <v>0</v>
      </c>
      <c r="CV456" s="79">
        <f t="shared" si="909"/>
        <v>7769</v>
      </c>
      <c r="CW456" s="66"/>
      <c r="CX456" s="66">
        <f t="shared" si="850"/>
        <v>0</v>
      </c>
      <c r="CY456" s="40">
        <f t="shared" si="837"/>
        <v>6582</v>
      </c>
      <c r="CZ456" s="65"/>
      <c r="DA456" s="66">
        <f t="shared" si="910"/>
        <v>0</v>
      </c>
      <c r="DB456" s="67">
        <f t="shared" si="795"/>
        <v>82964</v>
      </c>
      <c r="DC456" s="66"/>
      <c r="DD456" s="66">
        <f t="shared" si="911"/>
        <v>0</v>
      </c>
      <c r="DE456" s="67">
        <f t="shared" si="796"/>
        <v>79735</v>
      </c>
      <c r="DF456" s="66"/>
      <c r="DG456" s="69">
        <f t="shared" si="851"/>
        <v>0</v>
      </c>
      <c r="DH456" s="67">
        <f t="shared" si="843"/>
        <v>72277</v>
      </c>
      <c r="DI456" s="66"/>
      <c r="DJ456" s="66">
        <f t="shared" si="852"/>
        <v>0</v>
      </c>
      <c r="DK456" s="67">
        <f t="shared" si="912"/>
        <v>993</v>
      </c>
      <c r="DL456" s="210"/>
      <c r="DM456" s="206">
        <f t="shared" si="853"/>
        <v>0</v>
      </c>
      <c r="DN456" s="25">
        <f t="shared" si="884"/>
        <v>0</v>
      </c>
      <c r="DO456" s="5"/>
      <c r="DP456" s="43">
        <f t="shared" si="854"/>
        <v>0</v>
      </c>
      <c r="DQ456" s="27">
        <f t="shared" si="913"/>
        <v>7022.5</v>
      </c>
      <c r="DR456" s="5"/>
      <c r="DS456" s="43">
        <f t="shared" si="855"/>
        <v>0</v>
      </c>
      <c r="DT456" s="27">
        <f t="shared" si="914"/>
        <v>4846</v>
      </c>
      <c r="DU456" s="5"/>
      <c r="DV456" s="43">
        <f t="shared" si="856"/>
        <v>0</v>
      </c>
      <c r="DW456" s="27">
        <f t="shared" si="915"/>
        <v>4835</v>
      </c>
      <c r="DX456" s="5"/>
      <c r="DY456" s="22">
        <f t="shared" si="857"/>
        <v>0</v>
      </c>
      <c r="DZ456" s="25">
        <f t="shared" si="916"/>
        <v>523</v>
      </c>
      <c r="EA456" s="22"/>
      <c r="EB456" s="22">
        <f t="shared" si="858"/>
        <v>0</v>
      </c>
      <c r="EC456" s="28">
        <f t="shared" si="917"/>
        <v>369</v>
      </c>
      <c r="ED456" s="5"/>
      <c r="EE456" s="43">
        <f t="shared" si="859"/>
        <v>0</v>
      </c>
      <c r="EF456" s="27">
        <f t="shared" si="918"/>
        <v>4769</v>
      </c>
      <c r="EG456" s="66"/>
      <c r="EH456" s="66">
        <f t="shared" si="860"/>
        <v>0</v>
      </c>
      <c r="EI456" s="67">
        <f t="shared" si="919"/>
        <v>24057</v>
      </c>
      <c r="EJ456" s="66"/>
      <c r="EK456" s="66">
        <f t="shared" si="825"/>
        <v>0</v>
      </c>
      <c r="EL456" s="67">
        <f t="shared" si="920"/>
        <v>22687</v>
      </c>
      <c r="EM456" s="110">
        <f t="shared" si="826"/>
        <v>106258.35851599998</v>
      </c>
    </row>
    <row r="457" spans="1:143" s="35" customFormat="1" ht="11.25" customHeight="1" x14ac:dyDescent="0.25">
      <c r="A457" s="169">
        <v>46081</v>
      </c>
      <c r="B457" s="193">
        <v>46081</v>
      </c>
      <c r="C457" s="176">
        <v>8004964805</v>
      </c>
      <c r="D457" s="17" t="s">
        <v>37</v>
      </c>
      <c r="E457" s="18">
        <v>60</v>
      </c>
      <c r="F457" s="19">
        <v>5</v>
      </c>
      <c r="G457" s="20">
        <v>191516041622</v>
      </c>
      <c r="H457" s="66"/>
      <c r="I457" s="41">
        <f t="shared" si="877"/>
        <v>0</v>
      </c>
      <c r="J457" s="48">
        <f t="shared" si="872"/>
        <v>75471</v>
      </c>
      <c r="K457" s="66"/>
      <c r="L457" s="41">
        <f t="shared" si="862"/>
        <v>0</v>
      </c>
      <c r="M457" s="48">
        <f t="shared" si="873"/>
        <v>174830</v>
      </c>
      <c r="N457" s="66"/>
      <c r="O457" s="41">
        <f t="shared" si="878"/>
        <v>0</v>
      </c>
      <c r="P457" s="48">
        <f t="shared" si="874"/>
        <v>74081</v>
      </c>
      <c r="Q457" s="66"/>
      <c r="R457" s="66">
        <f t="shared" si="879"/>
        <v>0</v>
      </c>
      <c r="S457" s="67">
        <f t="shared" si="875"/>
        <v>36564</v>
      </c>
      <c r="T457" s="66"/>
      <c r="U457" s="66">
        <f t="shared" si="885"/>
        <v>0</v>
      </c>
      <c r="V457" s="67">
        <f t="shared" si="886"/>
        <v>21159.100000000013</v>
      </c>
      <c r="W457" s="136"/>
      <c r="X457" s="69">
        <f t="shared" si="880"/>
        <v>0</v>
      </c>
      <c r="Y457" s="67">
        <f t="shared" si="842"/>
        <v>137.29999999999882</v>
      </c>
      <c r="Z457" s="66"/>
      <c r="AA457" s="68">
        <f t="shared" si="803"/>
        <v>0</v>
      </c>
      <c r="AB457" s="67">
        <f t="shared" si="876"/>
        <v>1468.5</v>
      </c>
      <c r="AC457" s="66"/>
      <c r="AD457" s="66">
        <f t="shared" si="804"/>
        <v>0</v>
      </c>
      <c r="AE457" s="67">
        <f t="shared" si="887"/>
        <v>448.79999999999973</v>
      </c>
      <c r="AF457" s="66"/>
      <c r="AG457" s="78">
        <f t="shared" si="805"/>
        <v>0</v>
      </c>
      <c r="AH457" s="79">
        <f t="shared" si="888"/>
        <v>3801.7999999999993</v>
      </c>
      <c r="AI457" s="66"/>
      <c r="AJ457" s="68">
        <f t="shared" si="806"/>
        <v>0</v>
      </c>
      <c r="AK457" s="67">
        <f t="shared" si="889"/>
        <v>7585.5</v>
      </c>
      <c r="AL457" s="66"/>
      <c r="AM457" s="68">
        <f t="shared" si="807"/>
        <v>0</v>
      </c>
      <c r="AN457" s="67">
        <f t="shared" si="890"/>
        <v>4509.0999999999985</v>
      </c>
      <c r="AO457" s="66"/>
      <c r="AP457" s="68">
        <f t="shared" si="881"/>
        <v>0</v>
      </c>
      <c r="AQ457" s="67">
        <f t="shared" si="867"/>
        <v>1611.3999999999996</v>
      </c>
      <c r="AR457" s="66"/>
      <c r="AS457" s="68">
        <f t="shared" si="845"/>
        <v>0</v>
      </c>
      <c r="AT457" s="67">
        <f t="shared" si="891"/>
        <v>3042.6000000000004</v>
      </c>
      <c r="AU457" s="66"/>
      <c r="AV457" s="66">
        <f t="shared" si="892"/>
        <v>0</v>
      </c>
      <c r="AW457" s="42">
        <f t="shared" si="893"/>
        <v>3255.6000000000013</v>
      </c>
      <c r="AX457" s="66"/>
      <c r="AY457" s="66">
        <f t="shared" si="894"/>
        <v>0</v>
      </c>
      <c r="AZ457" s="67">
        <f t="shared" si="882"/>
        <v>1815.8</v>
      </c>
      <c r="BA457" s="66"/>
      <c r="BB457" s="68">
        <f t="shared" si="895"/>
        <v>0</v>
      </c>
      <c r="BC457" s="67">
        <f t="shared" si="896"/>
        <v>2774.8</v>
      </c>
      <c r="BD457" s="66"/>
      <c r="BE457" s="68">
        <f t="shared" si="897"/>
        <v>0</v>
      </c>
      <c r="BF457" s="67">
        <f t="shared" si="898"/>
        <v>78.60000000000035</v>
      </c>
      <c r="BG457" s="66"/>
      <c r="BH457" s="68">
        <f t="shared" si="831"/>
        <v>0</v>
      </c>
      <c r="BI457" s="67">
        <f t="shared" si="844"/>
        <v>-127.2</v>
      </c>
      <c r="BJ457" s="66"/>
      <c r="BK457" s="68">
        <f t="shared" si="846"/>
        <v>0</v>
      </c>
      <c r="BL457" s="67">
        <f t="shared" si="899"/>
        <v>5058.2000000000007</v>
      </c>
      <c r="BM457" s="66"/>
      <c r="BN457" s="68">
        <f t="shared" si="900"/>
        <v>0</v>
      </c>
      <c r="BO457" s="67">
        <f t="shared" si="901"/>
        <v>4545.9000000000015</v>
      </c>
      <c r="BP457" s="66"/>
      <c r="BQ457" s="68">
        <f t="shared" si="902"/>
        <v>307.2</v>
      </c>
      <c r="BR457" s="67">
        <f t="shared" si="810"/>
        <v>14099.299999999992</v>
      </c>
      <c r="BS457" s="66"/>
      <c r="BT457" s="66">
        <f t="shared" si="797"/>
        <v>120</v>
      </c>
      <c r="BU457" s="67">
        <f t="shared" si="868"/>
        <v>78466</v>
      </c>
      <c r="BV457" s="66"/>
      <c r="BW457" s="66">
        <f t="shared" si="798"/>
        <v>120</v>
      </c>
      <c r="BX457" s="67">
        <f t="shared" si="869"/>
        <v>107922</v>
      </c>
      <c r="BY457" s="66"/>
      <c r="BZ457" s="66">
        <f t="shared" si="799"/>
        <v>120</v>
      </c>
      <c r="CA457" s="67">
        <f t="shared" si="870"/>
        <v>73244</v>
      </c>
      <c r="CB457" s="66"/>
      <c r="CC457" s="66">
        <f t="shared" si="903"/>
        <v>0</v>
      </c>
      <c r="CD457" s="67">
        <f t="shared" si="871"/>
        <v>358.24999999999983</v>
      </c>
      <c r="CE457" s="66"/>
      <c r="CF457" s="66">
        <f t="shared" si="904"/>
        <v>0</v>
      </c>
      <c r="CG457" s="67">
        <f t="shared" si="905"/>
        <v>6982.9</v>
      </c>
      <c r="CH457" s="66"/>
      <c r="CI457" s="66">
        <f t="shared" si="883"/>
        <v>0</v>
      </c>
      <c r="CJ457" s="67">
        <f t="shared" si="794"/>
        <v>8715</v>
      </c>
      <c r="CK457" s="66"/>
      <c r="CL457" s="68">
        <f t="shared" si="906"/>
        <v>0</v>
      </c>
      <c r="CM457" s="79">
        <f t="shared" si="907"/>
        <v>4864</v>
      </c>
      <c r="CN457" s="66"/>
      <c r="CO457" s="68">
        <f t="shared" si="847"/>
        <v>0</v>
      </c>
      <c r="CP457" s="79">
        <f t="shared" si="908"/>
        <v>3955</v>
      </c>
      <c r="CQ457" s="66"/>
      <c r="CR457" s="68">
        <f t="shared" si="848"/>
        <v>0</v>
      </c>
      <c r="CS457" s="79">
        <f t="shared" si="861"/>
        <v>6656</v>
      </c>
      <c r="CT457" s="66"/>
      <c r="CU457" s="68">
        <f t="shared" si="849"/>
        <v>0</v>
      </c>
      <c r="CV457" s="79">
        <f t="shared" si="909"/>
        <v>7769</v>
      </c>
      <c r="CW457" s="66"/>
      <c r="CX457" s="66">
        <f t="shared" si="850"/>
        <v>0</v>
      </c>
      <c r="CY457" s="40">
        <f t="shared" si="837"/>
        <v>6582</v>
      </c>
      <c r="CZ457" s="65"/>
      <c r="DA457" s="66">
        <f t="shared" si="910"/>
        <v>0</v>
      </c>
      <c r="DB457" s="67">
        <f t="shared" si="795"/>
        <v>82964</v>
      </c>
      <c r="DC457" s="66"/>
      <c r="DD457" s="66">
        <f t="shared" si="911"/>
        <v>0</v>
      </c>
      <c r="DE457" s="67">
        <f t="shared" si="796"/>
        <v>79735</v>
      </c>
      <c r="DF457" s="66"/>
      <c r="DG457" s="69">
        <f t="shared" si="851"/>
        <v>0</v>
      </c>
      <c r="DH457" s="67">
        <f t="shared" si="843"/>
        <v>72277</v>
      </c>
      <c r="DI457" s="66"/>
      <c r="DJ457" s="66">
        <f t="shared" si="852"/>
        <v>0</v>
      </c>
      <c r="DK457" s="67">
        <f t="shared" si="912"/>
        <v>993</v>
      </c>
      <c r="DL457" s="210"/>
      <c r="DM457" s="206">
        <f t="shared" si="853"/>
        <v>0</v>
      </c>
      <c r="DN457" s="25">
        <f t="shared" si="884"/>
        <v>0</v>
      </c>
      <c r="DO457" s="5"/>
      <c r="DP457" s="43">
        <f t="shared" si="854"/>
        <v>0</v>
      </c>
      <c r="DQ457" s="27">
        <f t="shared" si="913"/>
        <v>7022.5</v>
      </c>
      <c r="DR457" s="5"/>
      <c r="DS457" s="43">
        <f t="shared" si="855"/>
        <v>0</v>
      </c>
      <c r="DT457" s="27">
        <f t="shared" si="914"/>
        <v>4846</v>
      </c>
      <c r="DU457" s="5"/>
      <c r="DV457" s="43">
        <f t="shared" si="856"/>
        <v>0</v>
      </c>
      <c r="DW457" s="27">
        <f t="shared" si="915"/>
        <v>4835</v>
      </c>
      <c r="DX457" s="5"/>
      <c r="DY457" s="22">
        <f t="shared" si="857"/>
        <v>0</v>
      </c>
      <c r="DZ457" s="25">
        <f t="shared" si="916"/>
        <v>523</v>
      </c>
      <c r="EA457" s="22"/>
      <c r="EB457" s="22">
        <f t="shared" si="858"/>
        <v>0</v>
      </c>
      <c r="EC457" s="28">
        <f t="shared" si="917"/>
        <v>369</v>
      </c>
      <c r="ED457" s="5"/>
      <c r="EE457" s="43">
        <f t="shared" si="859"/>
        <v>0</v>
      </c>
      <c r="EF457" s="27">
        <f t="shared" si="918"/>
        <v>4769</v>
      </c>
      <c r="EG457" s="66"/>
      <c r="EH457" s="66">
        <f t="shared" si="860"/>
        <v>0</v>
      </c>
      <c r="EI457" s="67">
        <f t="shared" si="919"/>
        <v>24057</v>
      </c>
      <c r="EJ457" s="66"/>
      <c r="EK457" s="66">
        <f t="shared" si="825"/>
        <v>0</v>
      </c>
      <c r="EL457" s="67">
        <f t="shared" si="920"/>
        <v>22687</v>
      </c>
      <c r="EM457" s="110">
        <f t="shared" si="826"/>
        <v>106140.87659599996</v>
      </c>
    </row>
    <row r="458" spans="1:143" ht="11.25" customHeight="1" x14ac:dyDescent="0.25">
      <c r="A458" s="169">
        <v>46081</v>
      </c>
      <c r="B458" s="193">
        <v>46081</v>
      </c>
      <c r="C458" s="177">
        <v>8004964831</v>
      </c>
      <c r="D458" s="147" t="s">
        <v>258</v>
      </c>
      <c r="E458" s="148">
        <v>60</v>
      </c>
      <c r="F458" s="149">
        <v>5</v>
      </c>
      <c r="G458" s="148">
        <v>191516097810</v>
      </c>
      <c r="H458" s="66"/>
      <c r="I458" s="41">
        <f t="shared" si="877"/>
        <v>0</v>
      </c>
      <c r="J458" s="48">
        <f t="shared" si="872"/>
        <v>75471</v>
      </c>
      <c r="K458" s="66"/>
      <c r="L458" s="41">
        <f t="shared" si="862"/>
        <v>0</v>
      </c>
      <c r="M458" s="48">
        <f t="shared" si="873"/>
        <v>174830</v>
      </c>
      <c r="N458" s="66"/>
      <c r="O458" s="41">
        <f t="shared" si="878"/>
        <v>0</v>
      </c>
      <c r="P458" s="48">
        <f t="shared" si="874"/>
        <v>74081</v>
      </c>
      <c r="Q458" s="66"/>
      <c r="R458" s="66">
        <f t="shared" si="879"/>
        <v>0</v>
      </c>
      <c r="S458" s="67">
        <f t="shared" si="875"/>
        <v>36564</v>
      </c>
      <c r="T458" s="66"/>
      <c r="U458" s="66">
        <f t="shared" si="885"/>
        <v>0</v>
      </c>
      <c r="V458" s="67">
        <f t="shared" si="886"/>
        <v>21159.100000000013</v>
      </c>
      <c r="X458" s="69">
        <f t="shared" si="880"/>
        <v>0</v>
      </c>
      <c r="Y458" s="67">
        <f t="shared" si="842"/>
        <v>137.29999999999882</v>
      </c>
      <c r="Z458" s="66"/>
      <c r="AA458" s="68">
        <f t="shared" si="803"/>
        <v>0</v>
      </c>
      <c r="AB458" s="67">
        <f t="shared" si="876"/>
        <v>1468.5</v>
      </c>
      <c r="AC458" s="66"/>
      <c r="AD458" s="66">
        <f t="shared" si="804"/>
        <v>0</v>
      </c>
      <c r="AE458" s="67">
        <f t="shared" si="887"/>
        <v>448.79999999999973</v>
      </c>
      <c r="AF458" s="66"/>
      <c r="AG458" s="78">
        <f t="shared" si="805"/>
        <v>0</v>
      </c>
      <c r="AH458" s="79">
        <f t="shared" si="888"/>
        <v>3801.7999999999993</v>
      </c>
      <c r="AI458" s="66"/>
      <c r="AJ458" s="68">
        <f t="shared" si="806"/>
        <v>0</v>
      </c>
      <c r="AK458" s="67">
        <f t="shared" si="889"/>
        <v>7585.5</v>
      </c>
      <c r="AL458" s="66"/>
      <c r="AM458" s="68">
        <f t="shared" si="807"/>
        <v>0</v>
      </c>
      <c r="AN458" s="67">
        <f t="shared" si="890"/>
        <v>4509.0999999999985</v>
      </c>
      <c r="AO458" s="66"/>
      <c r="AP458" s="68">
        <f t="shared" si="881"/>
        <v>0</v>
      </c>
      <c r="AQ458" s="67">
        <f t="shared" si="867"/>
        <v>1611.3999999999996</v>
      </c>
      <c r="AR458" s="66"/>
      <c r="AS458" s="68">
        <f t="shared" si="845"/>
        <v>0</v>
      </c>
      <c r="AT458" s="67">
        <f t="shared" si="891"/>
        <v>3042.6000000000004</v>
      </c>
      <c r="AU458" s="66"/>
      <c r="AV458" s="66">
        <f t="shared" si="892"/>
        <v>0</v>
      </c>
      <c r="AW458" s="42">
        <f t="shared" si="893"/>
        <v>3255.6000000000013</v>
      </c>
      <c r="AX458" s="66"/>
      <c r="AY458" s="66">
        <f t="shared" si="894"/>
        <v>0</v>
      </c>
      <c r="AZ458" s="67">
        <f t="shared" si="882"/>
        <v>1815.8</v>
      </c>
      <c r="BA458" s="66"/>
      <c r="BB458" s="68">
        <f t="shared" si="895"/>
        <v>0</v>
      </c>
      <c r="BC458" s="67">
        <f t="shared" si="896"/>
        <v>2774.8</v>
      </c>
      <c r="BD458" s="66"/>
      <c r="BE458" s="68">
        <f t="shared" si="897"/>
        <v>0</v>
      </c>
      <c r="BF458" s="67">
        <f t="shared" si="898"/>
        <v>78.60000000000035</v>
      </c>
      <c r="BG458" s="66"/>
      <c r="BH458" s="68">
        <f t="shared" si="831"/>
        <v>0</v>
      </c>
      <c r="BI458" s="67">
        <f t="shared" si="844"/>
        <v>-127.2</v>
      </c>
      <c r="BJ458" s="66"/>
      <c r="BK458" s="68">
        <f t="shared" si="846"/>
        <v>0</v>
      </c>
      <c r="BL458" s="67">
        <f t="shared" si="899"/>
        <v>5058.2000000000007</v>
      </c>
      <c r="BM458" s="66"/>
      <c r="BN458" s="68">
        <f t="shared" si="900"/>
        <v>0</v>
      </c>
      <c r="BO458" s="67">
        <f t="shared" si="901"/>
        <v>4545.9000000000015</v>
      </c>
      <c r="BP458" s="66"/>
      <c r="BQ458" s="68">
        <f t="shared" si="902"/>
        <v>307.2</v>
      </c>
      <c r="BR458" s="67">
        <f t="shared" si="810"/>
        <v>13792.099999999991</v>
      </c>
      <c r="BS458" s="66"/>
      <c r="BT458" s="66">
        <f t="shared" si="797"/>
        <v>120</v>
      </c>
      <c r="BU458" s="67">
        <f t="shared" si="868"/>
        <v>78346</v>
      </c>
      <c r="BV458" s="66"/>
      <c r="BW458" s="66">
        <f t="shared" si="798"/>
        <v>120</v>
      </c>
      <c r="BX458" s="67">
        <f t="shared" si="869"/>
        <v>107802</v>
      </c>
      <c r="BY458" s="66"/>
      <c r="BZ458" s="66">
        <f t="shared" si="799"/>
        <v>120</v>
      </c>
      <c r="CA458" s="67">
        <f t="shared" si="870"/>
        <v>73124</v>
      </c>
      <c r="CB458" s="66"/>
      <c r="CC458" s="66">
        <f t="shared" si="903"/>
        <v>0</v>
      </c>
      <c r="CD458" s="67">
        <f t="shared" si="871"/>
        <v>358.24999999999983</v>
      </c>
      <c r="CE458" s="66"/>
      <c r="CF458" s="66">
        <f t="shared" si="904"/>
        <v>0</v>
      </c>
      <c r="CG458" s="67">
        <f t="shared" si="905"/>
        <v>6982.9</v>
      </c>
      <c r="CH458" s="66"/>
      <c r="CI458" s="66">
        <f t="shared" si="883"/>
        <v>0</v>
      </c>
      <c r="CJ458" s="67">
        <f t="shared" si="794"/>
        <v>8715</v>
      </c>
      <c r="CK458" s="66"/>
      <c r="CL458" s="68">
        <f t="shared" si="906"/>
        <v>0</v>
      </c>
      <c r="CM458" s="79">
        <f t="shared" si="907"/>
        <v>4864</v>
      </c>
      <c r="CN458" s="66"/>
      <c r="CO458" s="68">
        <f t="shared" si="847"/>
        <v>0</v>
      </c>
      <c r="CP458" s="79">
        <f t="shared" si="908"/>
        <v>3955</v>
      </c>
      <c r="CQ458" s="66"/>
      <c r="CR458" s="68">
        <f t="shared" si="848"/>
        <v>0</v>
      </c>
      <c r="CS458" s="79">
        <f t="shared" si="861"/>
        <v>6656</v>
      </c>
      <c r="CT458" s="66"/>
      <c r="CU458" s="68">
        <f t="shared" si="849"/>
        <v>0</v>
      </c>
      <c r="CV458" s="79">
        <f t="shared" si="909"/>
        <v>7769</v>
      </c>
      <c r="CW458" s="66"/>
      <c r="CX458" s="66">
        <f t="shared" si="850"/>
        <v>0</v>
      </c>
      <c r="CY458" s="40">
        <f t="shared" si="837"/>
        <v>6582</v>
      </c>
      <c r="CZ458" s="65"/>
      <c r="DA458" s="66">
        <f t="shared" si="910"/>
        <v>0</v>
      </c>
      <c r="DB458" s="67">
        <f t="shared" si="795"/>
        <v>82964</v>
      </c>
      <c r="DC458" s="66"/>
      <c r="DD458" s="66">
        <f t="shared" si="911"/>
        <v>0</v>
      </c>
      <c r="DE458" s="67">
        <f t="shared" si="796"/>
        <v>79735</v>
      </c>
      <c r="DF458" s="66"/>
      <c r="DG458" s="69">
        <f t="shared" si="851"/>
        <v>60</v>
      </c>
      <c r="DH458" s="67">
        <f t="shared" si="843"/>
        <v>72217</v>
      </c>
      <c r="DI458" s="66"/>
      <c r="DJ458" s="66">
        <f t="shared" si="852"/>
        <v>0</v>
      </c>
      <c r="DK458" s="67">
        <f t="shared" si="912"/>
        <v>993</v>
      </c>
      <c r="DM458" s="206">
        <f t="shared" si="853"/>
        <v>0</v>
      </c>
      <c r="DN458" s="25">
        <f t="shared" si="884"/>
        <v>0</v>
      </c>
      <c r="DO458" s="5"/>
      <c r="DP458" s="43">
        <f t="shared" si="854"/>
        <v>0</v>
      </c>
      <c r="DQ458" s="27">
        <f t="shared" si="913"/>
        <v>7022.5</v>
      </c>
      <c r="DR458" s="5"/>
      <c r="DS458" s="43">
        <f t="shared" si="855"/>
        <v>0</v>
      </c>
      <c r="DT458" s="27">
        <f t="shared" si="914"/>
        <v>4846</v>
      </c>
      <c r="DU458" s="5"/>
      <c r="DV458" s="43">
        <f t="shared" si="856"/>
        <v>0</v>
      </c>
      <c r="DW458" s="27">
        <f t="shared" si="915"/>
        <v>4835</v>
      </c>
      <c r="DX458" s="5"/>
      <c r="DY458" s="22">
        <f t="shared" si="857"/>
        <v>0</v>
      </c>
      <c r="DZ458" s="25">
        <f t="shared" si="916"/>
        <v>523</v>
      </c>
      <c r="EA458" s="22"/>
      <c r="EB458" s="22">
        <f t="shared" si="858"/>
        <v>0</v>
      </c>
      <c r="EC458" s="28">
        <f t="shared" si="917"/>
        <v>369</v>
      </c>
      <c r="ED458" s="5"/>
      <c r="EE458" s="43">
        <f t="shared" si="859"/>
        <v>0</v>
      </c>
      <c r="EF458" s="27">
        <f t="shared" si="918"/>
        <v>4769</v>
      </c>
      <c r="EG458" s="66"/>
      <c r="EH458" s="66">
        <f t="shared" si="860"/>
        <v>0</v>
      </c>
      <c r="EI458" s="67">
        <f t="shared" si="919"/>
        <v>24057</v>
      </c>
      <c r="EJ458" s="66"/>
      <c r="EK458" s="66">
        <f t="shared" si="825"/>
        <v>0</v>
      </c>
      <c r="EL458" s="67">
        <f t="shared" si="920"/>
        <v>22687</v>
      </c>
      <c r="EM458" s="110">
        <f t="shared" si="826"/>
        <v>106014.15019599997</v>
      </c>
    </row>
    <row r="459" spans="1:143" ht="11.25" customHeight="1" x14ac:dyDescent="0.25">
      <c r="A459" s="169">
        <v>46081</v>
      </c>
      <c r="B459" s="193">
        <v>46081</v>
      </c>
      <c r="C459" s="177">
        <v>8004964832</v>
      </c>
      <c r="D459" s="147" t="s">
        <v>241</v>
      </c>
      <c r="E459" s="148">
        <v>200</v>
      </c>
      <c r="F459" s="149">
        <v>1</v>
      </c>
      <c r="G459" s="148">
        <v>191516097773</v>
      </c>
      <c r="H459" s="66"/>
      <c r="I459" s="41">
        <f t="shared" si="877"/>
        <v>0</v>
      </c>
      <c r="J459" s="48">
        <f t="shared" si="872"/>
        <v>75471</v>
      </c>
      <c r="K459" s="66"/>
      <c r="L459" s="41">
        <f t="shared" si="862"/>
        <v>0</v>
      </c>
      <c r="M459" s="48">
        <f t="shared" si="873"/>
        <v>174830</v>
      </c>
      <c r="N459" s="66"/>
      <c r="O459" s="41">
        <f t="shared" si="878"/>
        <v>0</v>
      </c>
      <c r="P459" s="48">
        <f t="shared" si="874"/>
        <v>74081</v>
      </c>
      <c r="Q459" s="66"/>
      <c r="R459" s="66">
        <f t="shared" si="879"/>
        <v>0</v>
      </c>
      <c r="S459" s="67">
        <f t="shared" si="875"/>
        <v>36564</v>
      </c>
      <c r="T459" s="66"/>
      <c r="U459" s="66">
        <f t="shared" si="885"/>
        <v>0</v>
      </c>
      <c r="V459" s="67">
        <f t="shared" si="886"/>
        <v>21159.100000000013</v>
      </c>
      <c r="X459" s="69">
        <f t="shared" si="880"/>
        <v>0</v>
      </c>
      <c r="Y459" s="67">
        <f t="shared" si="842"/>
        <v>137.29999999999882</v>
      </c>
      <c r="Z459" s="66"/>
      <c r="AA459" s="68">
        <f t="shared" si="803"/>
        <v>0</v>
      </c>
      <c r="AB459" s="67">
        <f t="shared" si="876"/>
        <v>1468.5</v>
      </c>
      <c r="AC459" s="66"/>
      <c r="AD459" s="66">
        <f t="shared" si="804"/>
        <v>0</v>
      </c>
      <c r="AE459" s="67">
        <f t="shared" si="887"/>
        <v>448.79999999999973</v>
      </c>
      <c r="AF459" s="66"/>
      <c r="AG459" s="78">
        <f t="shared" si="805"/>
        <v>0</v>
      </c>
      <c r="AH459" s="79">
        <f t="shared" si="888"/>
        <v>3801.7999999999993</v>
      </c>
      <c r="AI459" s="66"/>
      <c r="AJ459" s="68">
        <f t="shared" si="806"/>
        <v>0</v>
      </c>
      <c r="AK459" s="67">
        <f t="shared" si="889"/>
        <v>7585.5</v>
      </c>
      <c r="AL459" s="66"/>
      <c r="AM459" s="68">
        <f t="shared" si="807"/>
        <v>0</v>
      </c>
      <c r="AN459" s="67">
        <f t="shared" si="890"/>
        <v>4509.0999999999985</v>
      </c>
      <c r="AO459" s="66"/>
      <c r="AP459" s="68">
        <f t="shared" si="881"/>
        <v>0</v>
      </c>
      <c r="AQ459" s="67">
        <f t="shared" si="867"/>
        <v>1611.3999999999996</v>
      </c>
      <c r="AR459" s="66"/>
      <c r="AS459" s="68">
        <f t="shared" si="845"/>
        <v>0</v>
      </c>
      <c r="AT459" s="67">
        <f t="shared" si="891"/>
        <v>3042.6000000000004</v>
      </c>
      <c r="AU459" s="66"/>
      <c r="AV459" s="66">
        <f t="shared" si="892"/>
        <v>0</v>
      </c>
      <c r="AW459" s="42">
        <f t="shared" si="893"/>
        <v>3255.6000000000013</v>
      </c>
      <c r="AX459" s="66"/>
      <c r="AY459" s="66">
        <f t="shared" si="894"/>
        <v>0</v>
      </c>
      <c r="AZ459" s="67">
        <f t="shared" si="882"/>
        <v>1815.8</v>
      </c>
      <c r="BA459" s="66"/>
      <c r="BB459" s="68">
        <f t="shared" si="895"/>
        <v>0</v>
      </c>
      <c r="BC459" s="67">
        <f t="shared" si="896"/>
        <v>2774.8</v>
      </c>
      <c r="BD459" s="66"/>
      <c r="BE459" s="68">
        <f t="shared" si="897"/>
        <v>0</v>
      </c>
      <c r="BF459" s="67">
        <f t="shared" si="898"/>
        <v>78.60000000000035</v>
      </c>
      <c r="BG459" s="66"/>
      <c r="BH459" s="68">
        <f t="shared" si="831"/>
        <v>0</v>
      </c>
      <c r="BI459" s="67">
        <f t="shared" si="844"/>
        <v>-127.2</v>
      </c>
      <c r="BJ459" s="66"/>
      <c r="BK459" s="68">
        <f t="shared" si="846"/>
        <v>0</v>
      </c>
      <c r="BL459" s="67">
        <f t="shared" si="899"/>
        <v>5058.2000000000007</v>
      </c>
      <c r="BM459" s="66"/>
      <c r="BN459" s="68">
        <f t="shared" si="900"/>
        <v>0</v>
      </c>
      <c r="BO459" s="67">
        <f t="shared" si="901"/>
        <v>4545.9000000000015</v>
      </c>
      <c r="BP459" s="66"/>
      <c r="BQ459" s="68">
        <f t="shared" si="902"/>
        <v>224.00000000000003</v>
      </c>
      <c r="BR459" s="67">
        <f t="shared" si="810"/>
        <v>13568.099999999991</v>
      </c>
      <c r="BS459" s="66"/>
      <c r="BT459" s="66">
        <f t="shared" si="797"/>
        <v>400</v>
      </c>
      <c r="BU459" s="67">
        <f t="shared" si="868"/>
        <v>77946</v>
      </c>
      <c r="BV459" s="66"/>
      <c r="BW459" s="66">
        <f t="shared" si="798"/>
        <v>400</v>
      </c>
      <c r="BX459" s="67">
        <f t="shared" si="869"/>
        <v>107402</v>
      </c>
      <c r="BY459" s="66"/>
      <c r="BZ459" s="66">
        <f t="shared" si="799"/>
        <v>400</v>
      </c>
      <c r="CA459" s="67">
        <f t="shared" si="870"/>
        <v>72724</v>
      </c>
      <c r="CB459" s="66"/>
      <c r="CC459" s="66">
        <f t="shared" si="903"/>
        <v>0</v>
      </c>
      <c r="CD459" s="67">
        <f t="shared" si="871"/>
        <v>358.24999999999983</v>
      </c>
      <c r="CE459" s="66"/>
      <c r="CF459" s="66">
        <f t="shared" si="904"/>
        <v>0</v>
      </c>
      <c r="CG459" s="67">
        <f t="shared" si="905"/>
        <v>6982.9</v>
      </c>
      <c r="CH459" s="66"/>
      <c r="CI459" s="66">
        <f t="shared" si="883"/>
        <v>0</v>
      </c>
      <c r="CJ459" s="67">
        <f t="shared" si="794"/>
        <v>8715</v>
      </c>
      <c r="CK459" s="66"/>
      <c r="CL459" s="68">
        <f t="shared" si="906"/>
        <v>0</v>
      </c>
      <c r="CM459" s="79">
        <f t="shared" si="907"/>
        <v>4864</v>
      </c>
      <c r="CN459" s="66"/>
      <c r="CO459" s="68">
        <f t="shared" si="847"/>
        <v>0</v>
      </c>
      <c r="CP459" s="79">
        <f t="shared" si="908"/>
        <v>3955</v>
      </c>
      <c r="CQ459" s="66"/>
      <c r="CR459" s="68">
        <f t="shared" si="848"/>
        <v>0</v>
      </c>
      <c r="CS459" s="79">
        <f t="shared" si="861"/>
        <v>6656</v>
      </c>
      <c r="CT459" s="66"/>
      <c r="CU459" s="68">
        <f t="shared" si="849"/>
        <v>0</v>
      </c>
      <c r="CV459" s="79">
        <f t="shared" si="909"/>
        <v>7769</v>
      </c>
      <c r="CW459" s="66"/>
      <c r="CX459" s="66">
        <f t="shared" si="850"/>
        <v>0</v>
      </c>
      <c r="CY459" s="40">
        <f t="shared" si="837"/>
        <v>6582</v>
      </c>
      <c r="CZ459" s="65"/>
      <c r="DA459" s="66">
        <f t="shared" si="910"/>
        <v>0</v>
      </c>
      <c r="DB459" s="67">
        <f t="shared" si="795"/>
        <v>82964</v>
      </c>
      <c r="DC459" s="66"/>
      <c r="DD459" s="66">
        <f t="shared" si="911"/>
        <v>0</v>
      </c>
      <c r="DE459" s="67">
        <f t="shared" si="796"/>
        <v>79735</v>
      </c>
      <c r="DF459" s="66"/>
      <c r="DG459" s="69">
        <f t="shared" si="851"/>
        <v>200</v>
      </c>
      <c r="DH459" s="67">
        <f t="shared" si="843"/>
        <v>72017</v>
      </c>
      <c r="DI459" s="66"/>
      <c r="DJ459" s="66">
        <f t="shared" si="852"/>
        <v>0</v>
      </c>
      <c r="DK459" s="67">
        <f t="shared" si="912"/>
        <v>993</v>
      </c>
      <c r="DM459" s="206">
        <f t="shared" si="853"/>
        <v>0</v>
      </c>
      <c r="DN459" s="25">
        <f t="shared" si="884"/>
        <v>0</v>
      </c>
      <c r="DO459" s="5"/>
      <c r="DP459" s="43">
        <f t="shared" si="854"/>
        <v>0</v>
      </c>
      <c r="DQ459" s="27">
        <f t="shared" si="913"/>
        <v>7022.5</v>
      </c>
      <c r="DR459" s="5"/>
      <c r="DS459" s="43">
        <f t="shared" si="855"/>
        <v>0</v>
      </c>
      <c r="DT459" s="27">
        <f t="shared" si="914"/>
        <v>4846</v>
      </c>
      <c r="DU459" s="5"/>
      <c r="DV459" s="43">
        <f t="shared" si="856"/>
        <v>0</v>
      </c>
      <c r="DW459" s="27">
        <f t="shared" si="915"/>
        <v>4835</v>
      </c>
      <c r="DX459" s="5"/>
      <c r="DY459" s="22">
        <f t="shared" si="857"/>
        <v>0</v>
      </c>
      <c r="DZ459" s="25">
        <f t="shared" si="916"/>
        <v>523</v>
      </c>
      <c r="EA459" s="22"/>
      <c r="EB459" s="22">
        <f t="shared" si="858"/>
        <v>0</v>
      </c>
      <c r="EC459" s="28">
        <f t="shared" si="917"/>
        <v>369</v>
      </c>
      <c r="ED459" s="5"/>
      <c r="EE459" s="43">
        <f t="shared" si="859"/>
        <v>0</v>
      </c>
      <c r="EF459" s="27">
        <f t="shared" si="918"/>
        <v>4769</v>
      </c>
      <c r="EG459" s="66"/>
      <c r="EH459" s="66">
        <f t="shared" si="860"/>
        <v>0</v>
      </c>
      <c r="EI459" s="67">
        <f t="shared" si="919"/>
        <v>24057</v>
      </c>
      <c r="EJ459" s="66"/>
      <c r="EK459" s="66">
        <f t="shared" si="825"/>
        <v>0</v>
      </c>
      <c r="EL459" s="67">
        <f t="shared" si="920"/>
        <v>22687</v>
      </c>
      <c r="EM459" s="110">
        <f t="shared" si="826"/>
        <v>105928.69987599997</v>
      </c>
    </row>
    <row r="460" spans="1:143" ht="11.25" customHeight="1" x14ac:dyDescent="0.25">
      <c r="A460" s="169">
        <v>46081</v>
      </c>
      <c r="B460" s="193">
        <v>46081</v>
      </c>
      <c r="C460" s="176">
        <v>8004965115</v>
      </c>
      <c r="D460" s="17" t="s">
        <v>323</v>
      </c>
      <c r="E460" s="18">
        <v>10</v>
      </c>
      <c r="F460" s="19">
        <v>25</v>
      </c>
      <c r="G460" s="20">
        <v>191516041578</v>
      </c>
      <c r="H460" s="66"/>
      <c r="I460" s="41">
        <f t="shared" si="877"/>
        <v>0</v>
      </c>
      <c r="J460" s="48">
        <f t="shared" si="872"/>
        <v>75471</v>
      </c>
      <c r="K460" s="66"/>
      <c r="L460" s="41">
        <f t="shared" si="862"/>
        <v>0</v>
      </c>
      <c r="M460" s="48">
        <f t="shared" si="873"/>
        <v>174830</v>
      </c>
      <c r="N460" s="66"/>
      <c r="O460" s="41">
        <f t="shared" si="878"/>
        <v>0</v>
      </c>
      <c r="P460" s="48">
        <f t="shared" si="874"/>
        <v>74081</v>
      </c>
      <c r="Q460" s="66"/>
      <c r="R460" s="66">
        <f t="shared" si="879"/>
        <v>0</v>
      </c>
      <c r="S460" s="67">
        <f t="shared" si="875"/>
        <v>36564</v>
      </c>
      <c r="T460" s="66"/>
      <c r="U460" s="66">
        <f t="shared" si="885"/>
        <v>0</v>
      </c>
      <c r="V460" s="67">
        <f t="shared" si="886"/>
        <v>21159.100000000013</v>
      </c>
      <c r="X460" s="69">
        <f t="shared" si="880"/>
        <v>0</v>
      </c>
      <c r="Y460" s="67">
        <f t="shared" si="842"/>
        <v>137.29999999999882</v>
      </c>
      <c r="Z460" s="66"/>
      <c r="AA460" s="68">
        <f t="shared" si="803"/>
        <v>0</v>
      </c>
      <c r="AB460" s="67">
        <f t="shared" si="876"/>
        <v>1468.5</v>
      </c>
      <c r="AC460" s="66"/>
      <c r="AD460" s="66">
        <f t="shared" si="804"/>
        <v>0</v>
      </c>
      <c r="AE460" s="67">
        <f t="shared" si="887"/>
        <v>448.79999999999973</v>
      </c>
      <c r="AF460" s="66"/>
      <c r="AG460" s="78">
        <f t="shared" si="805"/>
        <v>0</v>
      </c>
      <c r="AH460" s="79">
        <f t="shared" si="888"/>
        <v>3801.7999999999993</v>
      </c>
      <c r="AI460" s="66"/>
      <c r="AJ460" s="68">
        <f t="shared" si="806"/>
        <v>0</v>
      </c>
      <c r="AK460" s="67">
        <f t="shared" si="889"/>
        <v>7585.5</v>
      </c>
      <c r="AL460" s="66"/>
      <c r="AM460" s="68">
        <f t="shared" si="807"/>
        <v>0</v>
      </c>
      <c r="AN460" s="67">
        <f t="shared" si="890"/>
        <v>4509.0999999999985</v>
      </c>
      <c r="AO460" s="66"/>
      <c r="AP460" s="68">
        <f t="shared" si="881"/>
        <v>0</v>
      </c>
      <c r="AQ460" s="67">
        <f t="shared" si="867"/>
        <v>1611.3999999999996</v>
      </c>
      <c r="AR460" s="66"/>
      <c r="AS460" s="68">
        <f t="shared" si="845"/>
        <v>0</v>
      </c>
      <c r="AT460" s="67">
        <f t="shared" si="891"/>
        <v>3042.6000000000004</v>
      </c>
      <c r="AU460" s="66"/>
      <c r="AV460" s="66">
        <f t="shared" si="892"/>
        <v>0</v>
      </c>
      <c r="AW460" s="42">
        <f t="shared" si="893"/>
        <v>3255.6000000000013</v>
      </c>
      <c r="AX460" s="66"/>
      <c r="AY460" s="66">
        <f t="shared" si="894"/>
        <v>0</v>
      </c>
      <c r="AZ460" s="67">
        <f t="shared" si="882"/>
        <v>1815.8</v>
      </c>
      <c r="BA460" s="66"/>
      <c r="BB460" s="68">
        <f t="shared" si="895"/>
        <v>0</v>
      </c>
      <c r="BC460" s="67">
        <f t="shared" si="896"/>
        <v>2774.8</v>
      </c>
      <c r="BD460" s="66"/>
      <c r="BE460" s="68">
        <f t="shared" si="897"/>
        <v>0</v>
      </c>
      <c r="BF460" s="67">
        <f t="shared" si="898"/>
        <v>78.60000000000035</v>
      </c>
      <c r="BG460" s="66"/>
      <c r="BH460" s="68">
        <f t="shared" si="831"/>
        <v>0</v>
      </c>
      <c r="BI460" s="67">
        <f t="shared" si="844"/>
        <v>-127.2</v>
      </c>
      <c r="BJ460" s="66"/>
      <c r="BK460" s="68">
        <f t="shared" si="846"/>
        <v>0</v>
      </c>
      <c r="BL460" s="67">
        <f t="shared" si="899"/>
        <v>5058.2000000000007</v>
      </c>
      <c r="BM460" s="66"/>
      <c r="BN460" s="68">
        <f t="shared" si="900"/>
        <v>0</v>
      </c>
      <c r="BO460" s="67">
        <f t="shared" si="901"/>
        <v>4545.9000000000015</v>
      </c>
      <c r="BP460" s="66"/>
      <c r="BQ460" s="68">
        <f t="shared" si="902"/>
        <v>251.20000000000002</v>
      </c>
      <c r="BR460" s="67">
        <f t="shared" si="810"/>
        <v>13316.899999999991</v>
      </c>
      <c r="BS460" s="66"/>
      <c r="BT460" s="66">
        <f t="shared" si="797"/>
        <v>20</v>
      </c>
      <c r="BU460" s="67">
        <f t="shared" si="868"/>
        <v>77926</v>
      </c>
      <c r="BV460" s="66"/>
      <c r="BW460" s="66">
        <f t="shared" si="798"/>
        <v>20</v>
      </c>
      <c r="BX460" s="67">
        <f t="shared" si="869"/>
        <v>107382</v>
      </c>
      <c r="BY460" s="66"/>
      <c r="BZ460" s="66">
        <f t="shared" si="799"/>
        <v>20</v>
      </c>
      <c r="CA460" s="67">
        <f t="shared" si="870"/>
        <v>72704</v>
      </c>
      <c r="CB460" s="66"/>
      <c r="CC460" s="66">
        <f t="shared" si="903"/>
        <v>0</v>
      </c>
      <c r="CD460" s="67">
        <f t="shared" si="871"/>
        <v>358.24999999999983</v>
      </c>
      <c r="CE460" s="66"/>
      <c r="CF460" s="66">
        <f t="shared" si="904"/>
        <v>0</v>
      </c>
      <c r="CG460" s="67">
        <f t="shared" si="905"/>
        <v>6982.9</v>
      </c>
      <c r="CH460" s="66"/>
      <c r="CI460" s="66">
        <f t="shared" si="883"/>
        <v>0</v>
      </c>
      <c r="CJ460" s="67">
        <f t="shared" si="794"/>
        <v>8715</v>
      </c>
      <c r="CK460" s="66"/>
      <c r="CL460" s="68">
        <f t="shared" si="906"/>
        <v>0</v>
      </c>
      <c r="CM460" s="79">
        <f t="shared" si="907"/>
        <v>4864</v>
      </c>
      <c r="CN460" s="66"/>
      <c r="CO460" s="68">
        <f t="shared" si="847"/>
        <v>0</v>
      </c>
      <c r="CP460" s="79">
        <f t="shared" si="908"/>
        <v>3955</v>
      </c>
      <c r="CQ460" s="66"/>
      <c r="CR460" s="68">
        <f t="shared" si="848"/>
        <v>0</v>
      </c>
      <c r="CS460" s="79">
        <f t="shared" si="861"/>
        <v>6656</v>
      </c>
      <c r="CT460" s="66"/>
      <c r="CU460" s="68">
        <f t="shared" si="849"/>
        <v>0</v>
      </c>
      <c r="CV460" s="79">
        <f t="shared" si="909"/>
        <v>7769</v>
      </c>
      <c r="CW460" s="66"/>
      <c r="CX460" s="66">
        <f t="shared" si="850"/>
        <v>0</v>
      </c>
      <c r="CY460" s="40">
        <f t="shared" si="837"/>
        <v>6582</v>
      </c>
      <c r="CZ460" s="65"/>
      <c r="DA460" s="66">
        <f t="shared" si="910"/>
        <v>0</v>
      </c>
      <c r="DB460" s="67">
        <f t="shared" si="795"/>
        <v>82964</v>
      </c>
      <c r="DC460" s="66"/>
      <c r="DD460" s="66">
        <f t="shared" si="911"/>
        <v>0</v>
      </c>
      <c r="DE460" s="67">
        <f t="shared" si="796"/>
        <v>79735</v>
      </c>
      <c r="DF460" s="66"/>
      <c r="DG460" s="69">
        <f t="shared" si="851"/>
        <v>0</v>
      </c>
      <c r="DH460" s="67">
        <f t="shared" si="843"/>
        <v>72017</v>
      </c>
      <c r="DI460" s="66"/>
      <c r="DJ460" s="66">
        <f t="shared" si="852"/>
        <v>0</v>
      </c>
      <c r="DK460" s="67">
        <f t="shared" si="912"/>
        <v>993</v>
      </c>
      <c r="DM460" s="206">
        <f t="shared" si="853"/>
        <v>0</v>
      </c>
      <c r="DN460" s="25">
        <f t="shared" si="884"/>
        <v>0</v>
      </c>
      <c r="DO460" s="5"/>
      <c r="DP460" s="43">
        <f t="shared" si="854"/>
        <v>0</v>
      </c>
      <c r="DQ460" s="27">
        <f t="shared" si="913"/>
        <v>7022.5</v>
      </c>
      <c r="DR460" s="5"/>
      <c r="DS460" s="43">
        <f t="shared" si="855"/>
        <v>0</v>
      </c>
      <c r="DT460" s="27">
        <f t="shared" si="914"/>
        <v>4846</v>
      </c>
      <c r="DU460" s="5"/>
      <c r="DV460" s="43">
        <f t="shared" si="856"/>
        <v>0</v>
      </c>
      <c r="DW460" s="27">
        <f t="shared" si="915"/>
        <v>4835</v>
      </c>
      <c r="DX460" s="5"/>
      <c r="DY460" s="22">
        <f t="shared" si="857"/>
        <v>0</v>
      </c>
      <c r="DZ460" s="25">
        <f t="shared" si="916"/>
        <v>523</v>
      </c>
      <c r="EA460" s="22"/>
      <c r="EB460" s="22">
        <f t="shared" si="858"/>
        <v>0</v>
      </c>
      <c r="EC460" s="28">
        <f t="shared" si="917"/>
        <v>369</v>
      </c>
      <c r="ED460" s="5"/>
      <c r="EE460" s="43">
        <f t="shared" si="859"/>
        <v>0</v>
      </c>
      <c r="EF460" s="27">
        <f t="shared" si="918"/>
        <v>4769</v>
      </c>
      <c r="EG460" s="66"/>
      <c r="EH460" s="66">
        <f t="shared" si="860"/>
        <v>0</v>
      </c>
      <c r="EI460" s="67">
        <f t="shared" si="919"/>
        <v>24057</v>
      </c>
      <c r="EJ460" s="66"/>
      <c r="EK460" s="66">
        <f t="shared" si="825"/>
        <v>0</v>
      </c>
      <c r="EL460" s="67">
        <f t="shared" si="920"/>
        <v>22687</v>
      </c>
      <c r="EM460" s="110">
        <f t="shared" si="826"/>
        <v>105882.21327599997</v>
      </c>
    </row>
    <row r="461" spans="1:143" s="33" customFormat="1" ht="11.25" customHeight="1" x14ac:dyDescent="0.25">
      <c r="A461" s="169">
        <v>46081</v>
      </c>
      <c r="B461" s="193">
        <v>46081</v>
      </c>
      <c r="C461" s="178">
        <v>8004965858</v>
      </c>
      <c r="D461" s="88" t="s">
        <v>303</v>
      </c>
      <c r="E461" s="89">
        <v>50</v>
      </c>
      <c r="F461" s="137">
        <v>2</v>
      </c>
      <c r="G461" s="90">
        <v>191516769007</v>
      </c>
      <c r="H461" s="66"/>
      <c r="I461" s="41">
        <f t="shared" si="877"/>
        <v>0</v>
      </c>
      <c r="J461" s="48">
        <f t="shared" si="872"/>
        <v>75471</v>
      </c>
      <c r="K461" s="66"/>
      <c r="L461" s="41">
        <f t="shared" si="862"/>
        <v>0</v>
      </c>
      <c r="M461" s="48">
        <f t="shared" si="873"/>
        <v>174830</v>
      </c>
      <c r="N461" s="66"/>
      <c r="O461" s="41">
        <f t="shared" si="878"/>
        <v>0</v>
      </c>
      <c r="P461" s="48">
        <f t="shared" si="874"/>
        <v>74081</v>
      </c>
      <c r="Q461" s="66"/>
      <c r="R461" s="66">
        <f t="shared" si="879"/>
        <v>0</v>
      </c>
      <c r="S461" s="67">
        <f t="shared" si="875"/>
        <v>36564</v>
      </c>
      <c r="T461" s="66"/>
      <c r="U461" s="66">
        <f t="shared" si="885"/>
        <v>0</v>
      </c>
      <c r="V461" s="67">
        <f t="shared" si="886"/>
        <v>21159.100000000013</v>
      </c>
      <c r="W461" s="136"/>
      <c r="X461" s="69">
        <f t="shared" si="880"/>
        <v>0</v>
      </c>
      <c r="Y461" s="67">
        <f t="shared" si="842"/>
        <v>137.29999999999882</v>
      </c>
      <c r="Z461" s="66"/>
      <c r="AA461" s="68">
        <f t="shared" si="803"/>
        <v>0</v>
      </c>
      <c r="AB461" s="67">
        <f t="shared" si="876"/>
        <v>1468.5</v>
      </c>
      <c r="AC461" s="66"/>
      <c r="AD461" s="66">
        <f t="shared" si="804"/>
        <v>0</v>
      </c>
      <c r="AE461" s="67">
        <f t="shared" si="887"/>
        <v>448.79999999999973</v>
      </c>
      <c r="AF461" s="66"/>
      <c r="AG461" s="78">
        <f t="shared" si="805"/>
        <v>0</v>
      </c>
      <c r="AH461" s="79">
        <f t="shared" si="888"/>
        <v>3801.7999999999993</v>
      </c>
      <c r="AI461" s="66"/>
      <c r="AJ461" s="68">
        <f t="shared" si="806"/>
        <v>0</v>
      </c>
      <c r="AK461" s="67">
        <f t="shared" si="889"/>
        <v>7585.5</v>
      </c>
      <c r="AL461" s="66"/>
      <c r="AM461" s="68">
        <f t="shared" si="807"/>
        <v>0</v>
      </c>
      <c r="AN461" s="67">
        <f t="shared" si="890"/>
        <v>4509.0999999999985</v>
      </c>
      <c r="AO461" s="66"/>
      <c r="AP461" s="68">
        <f t="shared" si="881"/>
        <v>0</v>
      </c>
      <c r="AQ461" s="67">
        <f t="shared" si="867"/>
        <v>1611.3999999999996</v>
      </c>
      <c r="AR461" s="66"/>
      <c r="AS461" s="68">
        <f t="shared" si="845"/>
        <v>0</v>
      </c>
      <c r="AT461" s="67">
        <f t="shared" si="891"/>
        <v>3042.6000000000004</v>
      </c>
      <c r="AU461" s="66"/>
      <c r="AV461" s="66">
        <f t="shared" si="892"/>
        <v>0</v>
      </c>
      <c r="AW461" s="42">
        <f t="shared" si="893"/>
        <v>3255.6000000000013</v>
      </c>
      <c r="AX461" s="66"/>
      <c r="AY461" s="66">
        <f t="shared" si="894"/>
        <v>0</v>
      </c>
      <c r="AZ461" s="67">
        <f t="shared" si="882"/>
        <v>1815.8</v>
      </c>
      <c r="BA461" s="66"/>
      <c r="BB461" s="68">
        <f t="shared" si="895"/>
        <v>0</v>
      </c>
      <c r="BC461" s="67">
        <f t="shared" si="896"/>
        <v>2774.8</v>
      </c>
      <c r="BD461" s="66"/>
      <c r="BE461" s="68">
        <f t="shared" si="897"/>
        <v>0</v>
      </c>
      <c r="BF461" s="67">
        <f t="shared" si="898"/>
        <v>78.60000000000035</v>
      </c>
      <c r="BG461" s="66"/>
      <c r="BH461" s="68">
        <f t="shared" si="831"/>
        <v>0</v>
      </c>
      <c r="BI461" s="67">
        <f t="shared" si="844"/>
        <v>-127.2</v>
      </c>
      <c r="BJ461" s="66"/>
      <c r="BK461" s="68">
        <f t="shared" si="846"/>
        <v>0</v>
      </c>
      <c r="BL461" s="67">
        <f t="shared" si="899"/>
        <v>5058.2000000000007</v>
      </c>
      <c r="BM461" s="66"/>
      <c r="BN461" s="68">
        <f t="shared" si="900"/>
        <v>0</v>
      </c>
      <c r="BO461" s="67">
        <f t="shared" si="901"/>
        <v>4545.9000000000015</v>
      </c>
      <c r="BP461" s="66"/>
      <c r="BQ461" s="68">
        <f t="shared" si="902"/>
        <v>106</v>
      </c>
      <c r="BR461" s="67">
        <f t="shared" si="810"/>
        <v>13210.899999999991</v>
      </c>
      <c r="BS461" s="66"/>
      <c r="BT461" s="66">
        <f t="shared" si="797"/>
        <v>0</v>
      </c>
      <c r="BU461" s="67">
        <f>BU460+BS461-BT461-100</f>
        <v>77826</v>
      </c>
      <c r="BV461" s="66"/>
      <c r="BW461" s="66">
        <f t="shared" si="798"/>
        <v>0</v>
      </c>
      <c r="BX461" s="67">
        <f>+BX460+BV461-BW461-100</f>
        <v>107282</v>
      </c>
      <c r="BY461" s="66"/>
      <c r="BZ461" s="66">
        <f t="shared" si="799"/>
        <v>0</v>
      </c>
      <c r="CA461" s="67">
        <f>+CA460+BY461-BZ461-100</f>
        <v>72604</v>
      </c>
      <c r="CB461" s="66"/>
      <c r="CC461" s="66">
        <f t="shared" si="903"/>
        <v>0</v>
      </c>
      <c r="CD461" s="67">
        <f t="shared" si="871"/>
        <v>358.24999999999983</v>
      </c>
      <c r="CE461" s="66"/>
      <c r="CF461" s="66">
        <f t="shared" si="904"/>
        <v>0</v>
      </c>
      <c r="CG461" s="67">
        <f t="shared" si="905"/>
        <v>6982.9</v>
      </c>
      <c r="CH461" s="66"/>
      <c r="CI461" s="66">
        <f t="shared" si="883"/>
        <v>0</v>
      </c>
      <c r="CJ461" s="67">
        <f t="shared" ref="CJ461:CJ524" si="921">+CJ460+CH461-CI461</f>
        <v>8715</v>
      </c>
      <c r="CK461" s="66"/>
      <c r="CL461" s="68">
        <f t="shared" si="906"/>
        <v>0</v>
      </c>
      <c r="CM461" s="79">
        <f t="shared" si="907"/>
        <v>4864</v>
      </c>
      <c r="CN461" s="66"/>
      <c r="CO461" s="68">
        <f t="shared" si="847"/>
        <v>0</v>
      </c>
      <c r="CP461" s="79">
        <f t="shared" si="908"/>
        <v>3955</v>
      </c>
      <c r="CQ461" s="66"/>
      <c r="CR461" s="68">
        <f t="shared" si="848"/>
        <v>0</v>
      </c>
      <c r="CS461" s="79">
        <f t="shared" si="861"/>
        <v>6656</v>
      </c>
      <c r="CT461" s="66"/>
      <c r="CU461" s="68">
        <f t="shared" si="849"/>
        <v>0</v>
      </c>
      <c r="CV461" s="79">
        <f t="shared" si="909"/>
        <v>7769</v>
      </c>
      <c r="CW461" s="66"/>
      <c r="CX461" s="66">
        <f t="shared" si="850"/>
        <v>0</v>
      </c>
      <c r="CY461" s="40">
        <f t="shared" si="837"/>
        <v>6582</v>
      </c>
      <c r="CZ461" s="65"/>
      <c r="DA461" s="66">
        <f t="shared" si="910"/>
        <v>0</v>
      </c>
      <c r="DB461" s="67">
        <f t="shared" ref="DB461:DB524" si="922">+DB460+CZ461-DA461</f>
        <v>82964</v>
      </c>
      <c r="DC461" s="66"/>
      <c r="DD461" s="66">
        <f t="shared" si="911"/>
        <v>0</v>
      </c>
      <c r="DE461" s="67">
        <f t="shared" ref="DE461:DE524" si="923">+DE460+DC461-DD461</f>
        <v>79735</v>
      </c>
      <c r="DF461" s="66"/>
      <c r="DG461" s="69">
        <f t="shared" si="851"/>
        <v>0</v>
      </c>
      <c r="DH461" s="67">
        <f t="shared" si="843"/>
        <v>72017</v>
      </c>
      <c r="DI461" s="66"/>
      <c r="DJ461" s="66">
        <f t="shared" si="852"/>
        <v>0</v>
      </c>
      <c r="DK461" s="67">
        <f t="shared" si="912"/>
        <v>993</v>
      </c>
      <c r="DL461" s="210"/>
      <c r="DM461" s="206">
        <f t="shared" si="853"/>
        <v>0</v>
      </c>
      <c r="DN461" s="25">
        <f t="shared" si="884"/>
        <v>0</v>
      </c>
      <c r="DO461" s="5"/>
      <c r="DP461" s="43">
        <f t="shared" si="854"/>
        <v>0</v>
      </c>
      <c r="DQ461" s="27">
        <f t="shared" si="913"/>
        <v>7022.5</v>
      </c>
      <c r="DR461" s="5"/>
      <c r="DS461" s="43">
        <f t="shared" si="855"/>
        <v>0</v>
      </c>
      <c r="DT461" s="27">
        <f t="shared" si="914"/>
        <v>4846</v>
      </c>
      <c r="DU461" s="5"/>
      <c r="DV461" s="43">
        <f t="shared" si="856"/>
        <v>0</v>
      </c>
      <c r="DW461" s="27">
        <f t="shared" si="915"/>
        <v>4835</v>
      </c>
      <c r="DX461" s="5"/>
      <c r="DY461" s="22">
        <f t="shared" si="857"/>
        <v>0</v>
      </c>
      <c r="DZ461" s="25">
        <f t="shared" si="916"/>
        <v>523</v>
      </c>
      <c r="EA461" s="22"/>
      <c r="EB461" s="22">
        <f t="shared" si="858"/>
        <v>0</v>
      </c>
      <c r="EC461" s="28">
        <f t="shared" si="917"/>
        <v>369</v>
      </c>
      <c r="ED461" s="5"/>
      <c r="EE461" s="43">
        <f t="shared" si="859"/>
        <v>0</v>
      </c>
      <c r="EF461" s="27">
        <f t="shared" si="918"/>
        <v>4769</v>
      </c>
      <c r="EG461" s="66"/>
      <c r="EH461" s="66">
        <f t="shared" si="860"/>
        <v>0</v>
      </c>
      <c r="EI461" s="67">
        <f t="shared" si="919"/>
        <v>24057</v>
      </c>
      <c r="EJ461" s="66"/>
      <c r="EK461" s="66">
        <f t="shared" si="825"/>
        <v>0</v>
      </c>
      <c r="EL461" s="67">
        <f t="shared" si="920"/>
        <v>22687</v>
      </c>
      <c r="EM461" s="110">
        <f t="shared" si="826"/>
        <v>105709.14039599997</v>
      </c>
    </row>
    <row r="462" spans="1:143" s="33" customFormat="1" ht="11.25" customHeight="1" x14ac:dyDescent="0.25">
      <c r="A462" s="169">
        <v>46081</v>
      </c>
      <c r="B462" s="193">
        <v>46088</v>
      </c>
      <c r="C462" s="176">
        <v>8004965896</v>
      </c>
      <c r="D462" s="17" t="s">
        <v>37</v>
      </c>
      <c r="E462" s="18">
        <v>90</v>
      </c>
      <c r="F462" s="19">
        <v>5</v>
      </c>
      <c r="G462" s="20">
        <v>191516041622</v>
      </c>
      <c r="H462" s="66"/>
      <c r="I462" s="41">
        <f t="shared" si="877"/>
        <v>0</v>
      </c>
      <c r="J462" s="48">
        <f t="shared" si="872"/>
        <v>75471</v>
      </c>
      <c r="K462" s="66"/>
      <c r="L462" s="41">
        <f t="shared" si="862"/>
        <v>0</v>
      </c>
      <c r="M462" s="48">
        <f t="shared" si="873"/>
        <v>174830</v>
      </c>
      <c r="N462" s="66"/>
      <c r="O462" s="41">
        <f t="shared" si="878"/>
        <v>0</v>
      </c>
      <c r="P462" s="48">
        <f t="shared" si="874"/>
        <v>74081</v>
      </c>
      <c r="Q462" s="66"/>
      <c r="R462" s="66">
        <f t="shared" si="879"/>
        <v>0</v>
      </c>
      <c r="S462" s="67">
        <f t="shared" si="875"/>
        <v>36564</v>
      </c>
      <c r="T462" s="66"/>
      <c r="U462" s="66">
        <f t="shared" si="885"/>
        <v>0</v>
      </c>
      <c r="V462" s="67">
        <f t="shared" si="886"/>
        <v>21159.100000000013</v>
      </c>
      <c r="W462" s="136"/>
      <c r="X462" s="69">
        <f t="shared" si="880"/>
        <v>0</v>
      </c>
      <c r="Y462" s="67">
        <f t="shared" si="842"/>
        <v>137.29999999999882</v>
      </c>
      <c r="Z462" s="66"/>
      <c r="AA462" s="68">
        <f t="shared" si="803"/>
        <v>0</v>
      </c>
      <c r="AB462" s="67">
        <f t="shared" si="876"/>
        <v>1468.5</v>
      </c>
      <c r="AC462" s="66"/>
      <c r="AD462" s="66">
        <f t="shared" si="804"/>
        <v>0</v>
      </c>
      <c r="AE462" s="67">
        <f t="shared" si="887"/>
        <v>448.79999999999973</v>
      </c>
      <c r="AF462" s="66"/>
      <c r="AG462" s="78">
        <f t="shared" si="805"/>
        <v>0</v>
      </c>
      <c r="AH462" s="79">
        <f t="shared" si="888"/>
        <v>3801.7999999999993</v>
      </c>
      <c r="AI462" s="66"/>
      <c r="AJ462" s="68">
        <f t="shared" si="806"/>
        <v>0</v>
      </c>
      <c r="AK462" s="67">
        <f t="shared" si="889"/>
        <v>7585.5</v>
      </c>
      <c r="AL462" s="66"/>
      <c r="AM462" s="68">
        <f t="shared" si="807"/>
        <v>0</v>
      </c>
      <c r="AN462" s="67">
        <f t="shared" si="890"/>
        <v>4509.0999999999985</v>
      </c>
      <c r="AO462" s="66"/>
      <c r="AP462" s="68">
        <f t="shared" si="881"/>
        <v>0</v>
      </c>
      <c r="AQ462" s="67">
        <f t="shared" si="867"/>
        <v>1611.3999999999996</v>
      </c>
      <c r="AR462" s="66"/>
      <c r="AS462" s="68">
        <f t="shared" si="845"/>
        <v>0</v>
      </c>
      <c r="AT462" s="67">
        <f t="shared" si="891"/>
        <v>3042.6000000000004</v>
      </c>
      <c r="AU462" s="66"/>
      <c r="AV462" s="66">
        <f t="shared" si="892"/>
        <v>0</v>
      </c>
      <c r="AW462" s="42">
        <f t="shared" si="893"/>
        <v>3255.6000000000013</v>
      </c>
      <c r="AX462" s="66"/>
      <c r="AY462" s="66">
        <f t="shared" si="894"/>
        <v>0</v>
      </c>
      <c r="AZ462" s="67">
        <f t="shared" si="882"/>
        <v>1815.8</v>
      </c>
      <c r="BA462" s="66"/>
      <c r="BB462" s="68">
        <f t="shared" si="895"/>
        <v>0</v>
      </c>
      <c r="BC462" s="67">
        <f t="shared" si="896"/>
        <v>2774.8</v>
      </c>
      <c r="BD462" s="66"/>
      <c r="BE462" s="68">
        <f t="shared" si="897"/>
        <v>0</v>
      </c>
      <c r="BF462" s="67">
        <f t="shared" si="898"/>
        <v>78.60000000000035</v>
      </c>
      <c r="BG462" s="66"/>
      <c r="BH462" s="68">
        <f t="shared" si="831"/>
        <v>0</v>
      </c>
      <c r="BI462" s="67">
        <f t="shared" si="844"/>
        <v>-127.2</v>
      </c>
      <c r="BJ462" s="66"/>
      <c r="BK462" s="68">
        <f t="shared" si="846"/>
        <v>0</v>
      </c>
      <c r="BL462" s="67">
        <f t="shared" si="899"/>
        <v>5058.2000000000007</v>
      </c>
      <c r="BM462" s="66"/>
      <c r="BN462" s="68">
        <f t="shared" si="900"/>
        <v>0</v>
      </c>
      <c r="BO462" s="67">
        <f t="shared" si="901"/>
        <v>4545.9000000000015</v>
      </c>
      <c r="BP462" s="66"/>
      <c r="BQ462" s="68">
        <f t="shared" si="902"/>
        <v>460.8</v>
      </c>
      <c r="BR462" s="67">
        <f t="shared" si="810"/>
        <v>12750.099999999991</v>
      </c>
      <c r="BS462" s="66"/>
      <c r="BT462" s="66">
        <f t="shared" ref="BT462:BT525" si="924">IF(OR(D462="NPC06UZDB-YL020M",D462="NPC06UZDB-WT020C",D462="CO155E2-0ZC750",D462="CO155E2-09M008",D462="NPC06UZDB-BL011M",D462="NPC06UZDB-OR008M",D462="NPC06UZDB-WT450C",D462="NPC06UZDB-GN015M",D462="NPC06UZDB-RD015M",D462="NPC06UZDB-YL004M",D462="CO155E2-07C150",D462="NPC06UZDB-WT015C",D462="NPC06UZDB-GY350C",D462="NPC06UZDB-OR350C",D462="NPC06UZDB-YL003M",D462="CO155E2-0MC150 ",D462="NPC06UZDB-GY030M",D462="NPC06UZDB-YL250C",D462="CO155E2-09C050",D462="CO155E2-08C150",D462="NPC06UZDB-GN250C",D462="NPC06UZDB-BL250C",D462="NPC06UZDB-WT004M",D462="NPC06UZDB-RD150C",D462="NPC06UZDB-RD150C",D462="NPC06UZDB-BL009M",D462="NPC06UZDB-GY020C",D462="NPC06UZDB-GN020C",D462="NPC06UZDB-RD020C",D462="NPC06UZDB-YL020C",D462="NPC06UZDB-GY030M",D462="CO155E2-0MC250",D462="CO155E2-0MC150",D462="NPC06UZDB-BL020C",D462="NPC06UZDB-OR150C",D462="NPC06UZDB-BL012M",D462="NPC06UZDB-BK350C",D462="NPC06UZDB-GN350C",D462="NPC06UZDB-GN450C",D462="NPC06UZDB-GY350C",D462="NPC06UZDB-OR350C",D462="NPC06UZDB-YL350C",D462="CO155E2-0CM007",D462="NPC06UZDB-GN007M",D462="NPC06UZDB-GY150C",D462="NPC06UZDB-OR007M",D462="NPC06UZDB-BL015C",D462="NPC06UZDB-BL030C",D462="NPC06UZDB-BL013M",D462="NPC06UZDB-WT016M",D462="NPC06UZDB-WT025M",D462="CO155E2-0ZC050",D462="CO155E2-0ZC250",D462="CO155E2-0ZM009",D462="CO155E2-0ZM008",D462="CO155E2-0ZM006",D462="CO155E2-0ZM012",D462="NPC06UZDB-BK016M",D462="NPC06UZDB-BK011M",D462="NPC06UZDB-GY250C",D462="NPC06UZDB-GY007M",D462="CO155E2-07M015",D462="CO155E2-0ZM004",D462="CO155E2-09M004",D462="CO155E2-0CC050",D462="CO155E2-09M015",D462="CO155E2-0ZC150",D462="CO155E2-01M007",D462="CO155E2-07M010",D462="NPC06UZDB-YL050C",D462="NPC06UZDB-OR007M",D462="NPC06UZDB-GN050C",D462="NPC06UZDB-WT012M",D462="NPC06UZDB-GY006M",D462="NPC06UZDB-GY008M",D462="CO155E2-0ZM015",D462="NPC06UZDB-RD050C",D462="NPC06UZDB-RD150C",D462="NPC06UZDB-WT009M",D462="CO155E2-01M004",D462="NPC06UZDB-OR015M",D462="NPC06UZDB-GN750C",D462="NPC06UZDB-WT750C",D462="CO155E2-0MM010",D462="CO155E2-07M005",D462="CO155E2-07M007",D462="NPC06UZDB-BK750C",D462="CO155E2-07C050",D462="CO155E2-01M007",D462="CO155E2-0MC050",D462="NPC06UZDB-BK010M",D462="NPC06UZDB-BK150C",D462="NPC06UZDB-BK250C",D462="NPC06UZDB-RD750C",D462="NPC06UZDB-WT030M",D462="CO155E2-01C050",D462="CO155E2-08C750",D462="NPC06UZDB-WT050M",D462="NPC06UZDB-GY050C",D462="CO155E2-0ZM010",D462="NPC06UZDB-BK007M",D462="CO155E2-0CC250",D462="CO155E2-01C250",D462="NPC06UZDB-WT007M",D462="CO155E2-06C150",D462="NPC06UZDB-WT025M",D462="NPC06UZDB-WT025C",D462="NPC06UZDB-GY750C",D462="NPC06UZDB-WT250C",D462="CO155E2-09M010",D462="CO155E2-06M001",D462="CO155E2-0ZM005",D462="NPC06UZDB-YL010M",D462="NPC06UZDB-GN150C",D462="NPC06UZDB-RD005M",D462="NPC06UZDB-GY007M",D462="NPC06UZDB-GY020M",D462="NPC06UZDB-YL005M",D462="NPC06UZDB-YL007M",D462="NPC06UZDB-YL150C",D462="NPC06UZDB-OR750C",D462="CO155E2-0ZC150",D462="CO155E2-0ZM015",D462="NPC06UZDB-OR020M",D462="CO155E2-09M015",D462="CO155E2-0MM015",D462="CO155E2-01C150",D462="CO155E2-01C250",D462="CO155E2-01M015",D462="CO155E2-07C150",D462="CO155E2-08C250",D462="CO155E2-09C150",D462="CO155E2-0CC150",D462="CO155E2-0CM015",D462="CO155E2-01M003",D462="CO155E2-01M005",D462="NPC06UZDB-GN020M",D462="CO155E2-09M005",D462="NPC06UZDB-BK005M",D462="NPC06UZDB-BL020M",D462="NPC06UZDB-RD010M",D462="NPC06UZDB-RD020M",D462="CO155E2-08M015",D462="CO155E2-08C150",D462="CO155E2-01M001",D462="CO155E2-01M002",D462="CO155E2-06M003",D462="CO155E2-07M001",D462="CO155E2-09M003",D462="CO155E2-09M001",D462="CO155E2-09M007",D462="CO155E2-0ZM003",D462="CO155E2-0MM003",D462="CO155E2-0MM005",D462="CO155E2-0MM007",D462="CO155E2-0ZM007",D462="CO155E2-01M010",D462="NPC06UZDB-WT150C",D462="NPC06UZDB-WT050C",D462="NPC06UZDB-BL002M",D462="CO155E2-0CM010",D462="CO155E2-08F008",D462="CO155E2-08F005",D462="CO155E2-08C050",D462="NPC06UZDB-BL750C",D462="CO155E2-07M003",D462="NPC06UZDB-BL150C",D462="NPC06UZDB-BL020M",D462="NPC06UZDB-BL050C",D462="NPC06UZDB-BL008M",D462="NPC06UZDB-BL006M",D462="NPC06UZDB-GY450C",D462="NPC06UZDB-GY015M",D462="NPC06UZDB-GY150C",D462="NPC06UZDB-BL010M",D462="NPC06UZDB-GN010M",D462="NPC06UZDB-BK050C",D462="NPC06UZDB-GN125C",D462="NPC06UZDB-GN012M",D462="NPC06UZDB-BK001M",D462="NPC06UZDB-BL007M",D462="NPC06UZDB-GY450C",D462="NPC06UZDB-OR050C",D462="CO155E2-0MM001",D462="CO155E2-06M002",D462="CO155E2-0MM002",D462="NPC06UZDB-GN001M",D462="NPC06UZDB-GN002M",D462="NPC06UZDB-GN003M",D462="NPC06UZDB-GN004M",D462="NPC06UZDB-GN005M",D462="NPC06UZDB-GN006M",D462="NPC06UZDB-WT050C",D462="NPC06UZDB-OR001M",D462="NPC06UZDB-OR002M",D462="NPC06UZDB-OR003M",D462="NPC06UZDB-OR004M",D462="NPC06UZDB-OR005M",D462="NPC06UZDB-OR006M",D462="NPC06UZDB-OR010M",D462="CO155E2-07M002",D462="NPC06UZDB-RD001M",D462="NPC06UZDB-RD002M",D462="NPC06UZDB-RD002M",D462="NPC06UZDB-RD003M",D462="NPC06UZDB-RD004M",D462="CO155E2-0ZM001",D462="CO155E2-0ZM002",D462="NPC06UZDB-BK002M",D462="NPC06UZDB-BK003M",D462="NPC06UZDB-BL001M",D462="NPC06UZDB-BL002M",D462="NPC06UZDB-BL003M",D462="NPC06UZDB-BL004M",D462="NPC06UZDB-BL005M",D462="NPC06UZDB-BL015M",D462="NPC06UZDB-GY010M",D462="NPC06UZDB-GY001M",D462="NPC06UZDB-GY002M",D462="NPC06UZDB-GY003M",D462="NPC06UZDB-GY004M",D462="NPC06UZDB-GY005M",D462="NPC06UZDB-YL001M",D462="NPC06UZDB-YL002M",D462="NPC06UZDB-YL003M",D462="CO155E2-0CM001",D462="CO155E2-0CM002",D462="CO155E2-0CM003",D462="CO155E2-0CM004",D462="CO155E2-0CM005",D462="CO155E2-08M001",D462="CO155E2-08M002",D462="CO155E2-08M003",D462="CO155E2-08M004",D462="CO155E2-08M005",D462="CO155E2-08M006",D462="CO155E2-08M007",D462="CO155E2-08M008",D462="CO155E2-08M009",D462="CO155E2-08M010",D462="CO155E2-08M020",D462="CO155E2-0ZM001",D462="CO155E2-0ZM002",D462="CO155E2-09M002",D462="NPC06UZDB-WT001M",D462="NPC06UZDB-WT002M",D462="NPC06UZDB-WT003M",D462="NPC06UZDB-WT004M",D462="NPC06UZDB-WT005M",D462="NPC06UZDB-WT006M",D462="NPC06UZDB-WT008M",D462="NPC06UZDB-WT010M",D462="NPC06UZDB-WT015M",D462="NPC06UZDB-WT020M",),E462*2,0)</f>
        <v>180</v>
      </c>
      <c r="BU462" s="67">
        <f>BU461+BS462-BT462</f>
        <v>77646</v>
      </c>
      <c r="BV462" s="66"/>
      <c r="BW462" s="66">
        <f t="shared" ref="BW462:BW525" si="925">IF(OR(D462="CO155E2-0CM020",D462="NPC06UZDB-YL020M",D462="NPC06UZDB-OR050C",D462="NPC06UZDB-WT020C",D462="CO155E2-0ZC750",D462="CO155E2-09M008",D462="NPC06UZDB-BL011M",D462="NPC06UZDB-OR008M",D462="NPC06UZDB-WT450C",D462="NPC06UZDB-GN015M",D462="NPC06UZDB-RD015M",D462="NPC06UZDB-YL004M",D462="CO155E2-07C150",D462="NPC06UZDB-WT015C",D462="NPC06UZDB-GY350C",D462="NPC06UZDB-OR350C",D462="NPC06UZDB-YL003M",D462="CO155E2-0MC150 ",D462="NPC06UZDB-YL250C",D462="CO155E2-09C050",D462="NPC06UZDB-GN250C",D462="NPC06UZDB-BL250C",D462="NPC06UZDB-WT004M",D462="NPC06UZDB-RD150C",D462="NPC06UZDB-BL009M",D462="NPC06UZDB-GY020C",D462="NPC06UZDB-GN020C",D462="NPC06UZDB-RD020C",D462="NPC06UZDB-YL020C",D462="NPC06UZDB-GY030M",D462="CO155E2-0MC250",D462="CO155E2-0MC150",D462="NPC06UZDB-BL020C",D462="NPC06UZDB-OR150C",D462="NPC06UZDB-BL012M",D462="NPC06UZDB-BK350C",D462="NPC06UZDB-GN350C",D462="NPC06UZDB-GN450C",D462="NPC06UZDB-GY350C",D462="NPC06UZDB-OR350C",D462="NPC06UZDB-YL350C",D462="CO155E2-0CM007",D462="NPC06UZDB-GN007M",D462="NPC06UZDB-GY150C",D462="NPC06UZDB-BL015C",D462="NPC06UZDB-BL030C",D462="NPC06UZDB-BL013M",D462="NPC06UZDB-WT016M",D462="NPC06UZDB-WT025M",D462="CO155E2-0ZC050",D462="CO155E2-0ZC250",D462="CO155E2-0ZM009",D462="CO155E2-0ZM008",D462="CO155E2-0ZM006",D462="CO155E2-0ZM012",D462="NPC06UZDB-BK016M",D462="NPC06UZDB-BK011M",D462="NPC06UZDB-GY250C",D462="NPC06UZDB-GY007M",D462="CO155E2-07M015",D462="CO155E2-0ZM004",D462="CO155E2-09M004",D462="CO155E2-0CC050",D462="CO155E2-09M015",D462="CO155E2-0ZC150",D462="CO155E2-01M007",D462="CO155E2-07M010",D462="NPC06UZDB-YL050C",D462="NPC06UZDB-OR007M",D462="NPC06UZDB-GN050C",D462="NPC06UZDB-WT012M",D462="NPC06UZDB-GY006M",D462="NPC06UZDB-GY008M",D462="CO155E2-0ZM015",D462="NPC06UZDB-RD050C",D462="NPC06UZDB-RD150C",D462="NPC06UZDB-WT009M",D462="CO155E2-01M004",D462="NPC06UZDB-OR015M",D462="NPC06UZDB-GN750C",D462="NPC06UZDB-WT750C",D462="CO155E2-0MM010",D462="CO155E2-07M005",D462="CO155E2-07M007",D462="NPC06UZDB-BK750C",D462="CO155E2-07C050",D462="CO155E2-01M007",D462="CO155E2-0MC050",D462="NPC06UZDB-BK010M",D462="NPC06UZDB-BK150C",D462="NPC06UZDB-BK250C",D462="NPC06UZDB-RD750C",D462="NPC06UZDB-WT030M",D462="CO155E2-01C050",D462="CO155E2-08C750",D462="NPC06UZDB-WT050M",D462="NPC06UZDB-GY050C",D462="CO155E2-0ZM010",D462="NPC06UZDB-BK007M",D462="CO155E2-0CC250",D462="NPC06UZDB-WT007M",D462="CO155E2-06C150",D462="NPC06UZDB-WT025M",D462="NPC06UZDB-WT025C",D462="NPC06UZDB-GY750C",D462="NPC06UZDB-WT250C",D462="CO155E2-09M010",D462="CO155E2-06M001",D462="CO155E2-0ZM005",D462="NPC06UZDB-YL010M",D462="NPC06UZDB-GN150C",D462="NPC06UZDB-RD005M",D462="NPC06UZDB-GY007M",D462="NPC06UZDB-GY020M",D462="NPC06UZDB-YL005M",D462="NPC06UZDB-YL007M",D462="NPC06UZDB-YL150C",D462="NPC06UZDB-OR750C",D462="CO155E2-0ZC150",D462="CO155E2-0ZM015",D462="NPC06UZDB-OR020M",D462="CO155E2-09M015",D462="CO155E2-0MM015",D462="CO155E2-01C150",D462="CO155E2-01C250",D462="CO155E2-01M015",D462="CO155E2-07C150",D462="CO155E2-08C250",D462="CO155E2-09C150",D462="CO155E2-0CC150",D462="CO155E2-0CM015",D462="CO155E2-01M003",D462="CO155E2-01M005",D462="NPC06UZDB-GN020M",D462="CO155E2-09M005",D462="NPC06UZDB-BK005M",D462="NPC06UZDB-BL020M",D462="NPC06UZDB-RD010M",D462="NPC06UZDB-RD020M",D462="CO155E2-08M015",D462="CO155E2-08C150",D462="CO155E2-01M001",D462="CO155E2-01M002",D462="CO155E2-06M003",D462="CO155E2-07M001",D462="CO155E2-09M003",D462="CO155E2-09M001",D462="CO155E2-09M007",D462="CO155E2-0ZM003",D462="CO155E2-0MM003",D462="CO155E2-0MM005",D462="CO155E2-0MM007",D462="CO155E2-0ZM007",D462="CO155E2-01M010",D462="NPC06UZDB-WT150C",D462="NPC06UZDB-WT050C",D462="CO155E2-0CM010",D462="CO155E2-08F008",D462="CO155E2-08F005",D462="CO155E2-08C050",D462="NPC06UZDB-BL750C",D462="CO155E2-07M003",D462="NPC06UZDB-BL150C",D462="NPC06UZDB-BL020M",D462="NPC06UZDB-BL050C",D462="NPC06UZDB-BL008M",D462="NPC06UZDB-BL006M",D462="NPC06UZDB-GY450C",D462="NPC06UZDB-GY015M",D462="NPC06UZDB-GY150C",D462="NPC06UZDB-BL010M",D462="NPC06UZDB-GN010M",D462="NPC06UZDB-BK050C",D462="NPC06UZDB-GN125C",D462="NPC06UZDB-GN012M",D462="NPC06UZDB-BK001M",D462="NPC06UZDB-BL007M",D462="NPC06UZDB-GY450C",D462="NPC06UZDB-OR050C",D462="CO155E2-0MM001",D462="CO155E2-06M002",D462="CO155E2-0MM002",D462="NPC06UZDB-GN001M",D462="NPC06UZDB-GN002M",D462="NPC06UZDB-GN003M",D462="NPC06UZDB-GN004M",D462="NPC06UZDB-GN005M",D462="NPC06UZDB-GN006M",D462="NPC06UZDB-WT050C",D462="NPC06UZDB-OR001M",D462="NPC06UZDB-OR002M",D462="NPC06UZDB-OR003M",D462="NPC06UZDB-OR004M",D462="NPC06UZDB-OR005M",D462="NPC06UZDB-OR006M",D462="NPC06UZDB-OR010M",D462="CO155E2-07M002",D462="NPC06UZDB-RD001M",D462="NPC06UZDB-RD002M",D462="NPC06UZDB-RD002M",D462="NPC06UZDB-RD003M",D462="NPC06UZDB-RD004M",D462="CO155E2-0ZM001",D462="CO155E2-0ZM002",D462="NPC06UZDB-BK002M",D462="NPC06UZDB-BK003M",D462="NPC06UZDB-BL001M",D462="NPC06UZDB-BL002M",D462="NPC06UZDB-BL003M",D462="NPC06UZDB-BL004M",D462="NPC06UZDB-BL005M",D462="NPC06UZDB-BL015M",D462="NPC06UZDB-GY010M",D462="NPC06UZDB-GY001M",D462="NPC06UZDB-GY002M",D462="NPC06UZDB-GY003M",D462="NPC06UZDB-GY004M",D462="NPC06UZDB-GY005M",D462="NPC06UZDB-YL001M",D462="NPC06UZDB-YL002M",D462="NPC06UZDB-YL003M",D462="CO155E2-0CM001",D462="CO155E2-0CM002",D462="CO155E2-0CM003",D462="CO155E2-0CM004",D462="CO155E2-0CM005",D462="CO155E2-08M001",D462="CO155E2-08M002",D462="CO155E2-08M003",D462="CO155E2-08M004",D462="CO155E2-08M005",D462="CO155E2-08M006",D462="CO155E2-08M007",D462="CO155E2-08M008",D462="CO155E2-08M009",D462="CO155E2-08M010",D462="CO155E2-08M020",D462="CO155E2-0ZM001",D462="CO155E2-0ZM002",D462="CO155E2-09M002",D462="NPC06UZDB-WT001M",D462="NPC06UZDB-WT002M",D462="NPC06UZDB-WT003M",D462="NPC06UZDB-WT004M",D462="NPC06UZDB-WT005M",D462="NPC06UZDB-WT006M",D462="NPC06UZDB-WT008M",D462="NPC06UZDB-WT010M",D462="NPC06UZDB-WT015M",D462="NPC06UZDB-WT020M",),E462*2,0)</f>
        <v>180</v>
      </c>
      <c r="BX462" s="67">
        <f>+BX461+BV462-BW462</f>
        <v>107102</v>
      </c>
      <c r="BY462" s="66"/>
      <c r="BZ462" s="66">
        <f t="shared" ref="BZ462:BZ525" si="926">IF(OR(D462="CO155E2-0CM020",D462="NPC06UZDB-YL020M",D462="NPC06UZDB-OR050C",D462="NPC06UZDB-WT020C",D462="CO155E2-0ZC750",D462="CO155E2-09M008",D462="NPC06UZDB-BL011M",D462="NPC06UZDB-OR008M",D462="NPC06UZDB-WT450C",D462="NPC06UZDB-GN015M",D462="NPC06UZDB-RD015M",D462="NPC06UZDB-YL004M",D462="CO155E2-07C150",D462="NPC06UZDB-WT015C",D462="NPC06UZDB-GY350C",D462="NPC06UZDB-OR350C",D462="NPC06UZDB-YL003M",D462="CO155E2-0MC150 ",D462="NPC06UZDB-YL250C",D462="CO155E2-09C050",D462="NPC06UZDB-GN250C",D462="NPC06UZDB-BL250C",D462="NPC06UZDB-WT004M",D462="NPC06UZDB-BL009M",D462="NPC06UZDB-GY020C",D462="NPC06UZDB-GN020C",D462="NPC06UZDB-RD020C",D462="NPC06UZDB-YL020C",D462="NPC06UZDB-GY030M",D462="CO155E2-0MC250",D462="CO155E2-0MC150",D462="NPC06UZDB-BL020C",D462="NPC06UZDB-OR150C",D462="NPC06UZDB-BL012M",D462="NPC06UZDB-BK350C",D462="NPC06UZDB-GN350C",D462="NPC06UZDB-GN450C",D462="NPC06UZDB-GY350C",D462="NPC06UZDB-OR350C",D462="NPC06UZDB-YL350C",D462="CO155E2-0CM007",D462="NPC06UZDB-GN007M",D462="NPC06UZDB-GY150C",D462="NPC06UZDB-BL015C",D462="NPC06UZDB-BL030C",D462="NPC06UZDB-BL013M",D462="NPC06UZDB-WT016M",D462="CO155E2-0ZC050",D462="CO155E2-0ZC250",D462="CO155E2-0ZM009",D462="CO155E2-0ZM008",D462="CO155E2-0ZM006",D462="CO155E2-0ZM012",D462="NPC06UZDB-BK016M",D462="NPC06UZDB-BK011M",D462="NPC06UZDB-GY250C",D462="NPC06UZDB-GY007M",D462="CO155E2-07M015",D462="CO155E2-0ZM004",D462="CO155E2-09M004",D462="CO155E2-0CC050",D462="CO155E2-09M015",D462="CO155E2-0ZC150",D462="CO155E2-01M007",D462="CO155E2-07M010",D462="NPC06UZDB-YL050C",D462="NPC06UZDB-OR007M",D462="NPC06UZDB-GN050C",D462="NPC06UZDB-WT012M",D462="NPC06UZDB-GY006M",D462="NPC06UZDB-GY008M",D462="CO155E2-0ZM015",D462="NPC06UZDB-RD050C",D462="NPC06UZDB-RD150C",D462="NPC06UZDB-WT009M",D462="CO155E2-01M004",D462="NPC06UZDB-OR015M",D462="NPC06UZDB-GN750C",D462="NPC06UZDB-WT750C",D462="CO155E2-0MM010",D462="CO155E2-07M005",D462="CO155E2-07M007",D462="NPC06UZDB-BK750C",D462="CO155E2-07C050",D462="CO155E2-01M007",D462="CO155E2-0MC050",D462="NPC06UZDB-BK010M",D462="NPC06UZDB-BK150C",D462="NPC06UZDB-BK250C",D462="NPC06UZDB-RD750C",D462="NPC06UZDB-WT030M",D462="CO155E2-01C050",D462="CO155E2-08C750",D462="NPC06UZDB-WT050M",D462="NPC06UZDB-GY050C",D462="CO155E2-0ZM010",D462="NPC06UZDB-BK007M",D462="CO155E2-0CC250",D462="NPC06UZDB-WT007M",D462="CO155E2-06C150",D462="NPC06UZDB-WT025M",D462="NPC06UZDB-WT025C",D462="NPC06UZDB-GY750C",D462="NPC06UZDB-WT250C",D462="CO155E2-09M010",D462="CO155E2-06M001",D462="CO155E2-0ZM005",D462="NPC06UZDB-YL010M",D462="NPC06UZDB-GN150C",D462="NPC06UZDB-RD005M",D462="NPC06UZDB-GY007M",D462="NPC06UZDB-GY020M",D462="NPC06UZDB-YL005M",D462="NPC06UZDB-YL007M",D462="NPC06UZDB-YL150C",D462="NPC06UZDB-OR750C",D462="CO155E2-0ZC150",D462="CO155E2-0ZM015",D462="NPC06UZDB-OR020M",D462="CO155E2-09M015",D462="CO155E2-0MM015",D462="CO155E2-01C150",D462="CO155E2-01C250",D462="CO155E2-01M015",D462="CO155E2-07C150",D462="CO155E2-08C250",D462="CO155E2-09C150",D462="CO155E2-0CC150",D462="CO155E2-0CM015",D462="CO155E2-01M003",D462="CO155E2-01M005",D462="NPC06UZDB-GN020M",D462="CO155E2-09M005",D462="NPC06UZDB-BK005M",D462="NPC06UZDB-BL020M",D462="NPC06UZDB-RD010M",D462="NPC06UZDB-RD020M",D462="CO155E2-08M015",D462="CO155E2-08C150",D462="CO155E2-01M001",D462="CO155E2-01M002",D462="CO155E2-06M003",D462="CO155E2-07M001",D462="CO155E2-09M003",D462="CO155E2-09M001",D462="CO155E2-09M007",D462="CO155E2-0ZM003",D462="CO155E2-0MM003",D462="CO155E2-0MM005",D462="CO155E2-0MM007",D462="CO155E2-0ZM007",D462="CO155E2-01M010",D462="NPC06UZDB-WT150C",D462="NPC06UZDB-WT050C",D462="CO155E2-0CM010",D462="CO155E2-08F008",D462="CO155E2-08F005",D462="CO155E2-08C050",D462="NPC06UZDB-BL750C",D462="CO155E2-07M003",D462="NPC06UZDB-BL150C",D462="NPC06UZDB-BL020M",D462="NPC06UZDB-BL050C",D462="NPC06UZDB-BL008M",D462="NPC06UZDB-BL006M",D462="NPC06UZDB-GY450C",D462="NPC06UZDB-GY015M",D462="NPC06UZDB-GY150C",D462="NPC06UZDB-BL010M",D462="NPC06UZDB-GN010M",D462="NPC06UZDB-BK050C",D462="NPC06UZDB-GN125C",D462="NPC06UZDB-GN012M",D462="NPC06UZDB-BK001M",D462="NPC06UZDB-BL007M",D462="NPC06UZDB-GY450C",D462="NPC06UZDB-OR050C",D462="CO155E2-0MM001",D462="CO155E2-06M002",D462="CO155E2-0MM002",D462="NPC06UZDB-GN001M",D462="NPC06UZDB-GN002M",D462="NPC06UZDB-GN003M",D462="NPC06UZDB-GN004M",D462="NPC06UZDB-GN005M",D462="NPC06UZDB-GN006M",D462="NPC06UZDB-WT050C",D462="NPC06UZDB-OR001M",D462="NPC06UZDB-OR002M",D462="NPC06UZDB-OR003M",D462="NPC06UZDB-OR004M",D462="NPC06UZDB-OR005M",D462="NPC06UZDB-OR006M",D462="NPC06UZDB-OR010M",D462="CO155E2-07M002",D462="NPC06UZDB-RD001M",D462="NPC06UZDB-RD002M",D462="NPC06UZDB-RD002M",D462="NPC06UZDB-RD003M",D462="NPC06UZDB-RD004M",D462="CO155E2-0ZM001",D462="CO155E2-0ZM002",D462="NPC06UZDB-BK002M",D462="NPC06UZDB-BK003M",D462="NPC06UZDB-BL001M",D462="NPC06UZDB-BL002M",D462="NPC06UZDB-BL003M",D462="NPC06UZDB-BL004M",D462="NPC06UZDB-BL005M",D462="NPC06UZDB-BL015M",D462="NPC06UZDB-GY010M",D462="NPC06UZDB-GY001M",D462="NPC06UZDB-GY002M",D462="NPC06UZDB-GY003M",D462="NPC06UZDB-GY004M",D462="NPC06UZDB-GY005M",D462="NPC06UZDB-YL001M",D462="NPC06UZDB-YL002M",D462="NPC06UZDB-YL003M",D462="CO155E2-0CM001",D462="CO155E2-0CM002",D462="CO155E2-0CM003",D462="CO155E2-0CM004",D462="CO155E2-0CM005",D462="CO155E2-08M001",D462="CO155E2-08M002",D462="CO155E2-08M003",D462="CO155E2-08M004",D462="CO155E2-08M005",D462="CO155E2-08M006",D462="CO155E2-08M007",D462="CO155E2-08M008",D462="CO155E2-08M009",D462="CO155E2-08M010",D462="CO155E2-08M020",D462="CO155E2-0ZM001",D462="CO155E2-0ZM002",D462="CO155E2-09M002",D462="NPC06UZDB-WT001M",D462="NPC06UZDB-WT002M",D462="NPC06UZDB-WT003M",D462="NPC06UZDB-WT004M",D462="NPC06UZDB-WT005M",D462="NPC06UZDB-WT006M",D462="NPC06UZDB-WT008M",D462="NPC06UZDB-WT010M",D462="NPC06UZDB-WT015M",D462="NPC06UZDB-WT020M",),E462*2,0)</f>
        <v>180</v>
      </c>
      <c r="CA462" s="67">
        <f>+CA461+BY462-BZ462</f>
        <v>72424</v>
      </c>
      <c r="CB462" s="66"/>
      <c r="CC462" s="66">
        <f t="shared" si="903"/>
        <v>0</v>
      </c>
      <c r="CD462" s="67">
        <f t="shared" si="871"/>
        <v>358.24999999999983</v>
      </c>
      <c r="CE462" s="66"/>
      <c r="CF462" s="66">
        <f t="shared" si="904"/>
        <v>0</v>
      </c>
      <c r="CG462" s="67">
        <f t="shared" si="905"/>
        <v>6982.9</v>
      </c>
      <c r="CH462" s="66"/>
      <c r="CI462" s="66">
        <f t="shared" si="883"/>
        <v>0</v>
      </c>
      <c r="CJ462" s="67">
        <f t="shared" si="921"/>
        <v>8715</v>
      </c>
      <c r="CK462" s="66"/>
      <c r="CL462" s="68">
        <f t="shared" si="906"/>
        <v>0</v>
      </c>
      <c r="CM462" s="79">
        <f t="shared" si="907"/>
        <v>4864</v>
      </c>
      <c r="CN462" s="66"/>
      <c r="CO462" s="68">
        <f t="shared" si="847"/>
        <v>0</v>
      </c>
      <c r="CP462" s="79">
        <f t="shared" si="908"/>
        <v>3955</v>
      </c>
      <c r="CQ462" s="66"/>
      <c r="CR462" s="68">
        <f t="shared" si="848"/>
        <v>0</v>
      </c>
      <c r="CS462" s="79">
        <f t="shared" si="861"/>
        <v>6656</v>
      </c>
      <c r="CT462" s="66"/>
      <c r="CU462" s="68">
        <f t="shared" si="849"/>
        <v>0</v>
      </c>
      <c r="CV462" s="79">
        <f t="shared" si="909"/>
        <v>7769</v>
      </c>
      <c r="CW462" s="66"/>
      <c r="CX462" s="66">
        <f t="shared" si="850"/>
        <v>0</v>
      </c>
      <c r="CY462" s="40">
        <f t="shared" si="837"/>
        <v>6582</v>
      </c>
      <c r="CZ462" s="65"/>
      <c r="DA462" s="66">
        <f t="shared" si="910"/>
        <v>0</v>
      </c>
      <c r="DB462" s="67">
        <f t="shared" si="922"/>
        <v>82964</v>
      </c>
      <c r="DC462" s="66"/>
      <c r="DD462" s="66">
        <f t="shared" si="911"/>
        <v>0</v>
      </c>
      <c r="DE462" s="67">
        <f t="shared" si="923"/>
        <v>79735</v>
      </c>
      <c r="DF462" s="66"/>
      <c r="DG462" s="69">
        <f t="shared" si="851"/>
        <v>0</v>
      </c>
      <c r="DH462" s="67">
        <f t="shared" si="843"/>
        <v>72017</v>
      </c>
      <c r="DI462" s="66"/>
      <c r="DJ462" s="66">
        <f t="shared" si="852"/>
        <v>0</v>
      </c>
      <c r="DK462" s="67">
        <f t="shared" si="912"/>
        <v>993</v>
      </c>
      <c r="DL462" s="210"/>
      <c r="DM462" s="206">
        <f t="shared" si="853"/>
        <v>0</v>
      </c>
      <c r="DN462" s="25">
        <f t="shared" si="884"/>
        <v>0</v>
      </c>
      <c r="DO462" s="5"/>
      <c r="DP462" s="43">
        <f t="shared" si="854"/>
        <v>0</v>
      </c>
      <c r="DQ462" s="27">
        <f t="shared" si="913"/>
        <v>7022.5</v>
      </c>
      <c r="DR462" s="5"/>
      <c r="DS462" s="43">
        <f t="shared" si="855"/>
        <v>0</v>
      </c>
      <c r="DT462" s="27">
        <f t="shared" si="914"/>
        <v>4846</v>
      </c>
      <c r="DU462" s="5"/>
      <c r="DV462" s="43">
        <f t="shared" si="856"/>
        <v>0</v>
      </c>
      <c r="DW462" s="27">
        <f t="shared" si="915"/>
        <v>4835</v>
      </c>
      <c r="DX462" s="5"/>
      <c r="DY462" s="22">
        <f t="shared" si="857"/>
        <v>0</v>
      </c>
      <c r="DZ462" s="25">
        <f t="shared" si="916"/>
        <v>523</v>
      </c>
      <c r="EA462" s="22"/>
      <c r="EB462" s="22">
        <f t="shared" si="858"/>
        <v>0</v>
      </c>
      <c r="EC462" s="28">
        <f t="shared" si="917"/>
        <v>369</v>
      </c>
      <c r="ED462" s="5"/>
      <c r="EE462" s="43">
        <f t="shared" si="859"/>
        <v>0</v>
      </c>
      <c r="EF462" s="27">
        <f t="shared" si="918"/>
        <v>4769</v>
      </c>
      <c r="EG462" s="66"/>
      <c r="EH462" s="66">
        <f t="shared" si="860"/>
        <v>0</v>
      </c>
      <c r="EI462" s="67">
        <f t="shared" si="919"/>
        <v>24057</v>
      </c>
      <c r="EJ462" s="66"/>
      <c r="EK462" s="66">
        <f t="shared" si="825"/>
        <v>0</v>
      </c>
      <c r="EL462" s="67">
        <f t="shared" si="920"/>
        <v>22687</v>
      </c>
      <c r="EM462" s="110">
        <f t="shared" si="826"/>
        <v>105679.20879599996</v>
      </c>
    </row>
    <row r="463" spans="1:143" s="33" customFormat="1" ht="11.25" customHeight="1" x14ac:dyDescent="0.25">
      <c r="A463" s="169">
        <v>46081</v>
      </c>
      <c r="B463" s="193">
        <v>46081</v>
      </c>
      <c r="C463" s="178">
        <v>8004965859</v>
      </c>
      <c r="D463" s="88" t="s">
        <v>302</v>
      </c>
      <c r="E463" s="89">
        <v>50</v>
      </c>
      <c r="F463" s="137">
        <v>1</v>
      </c>
      <c r="G463" s="90"/>
      <c r="H463" s="66"/>
      <c r="I463" s="41">
        <f t="shared" si="877"/>
        <v>0</v>
      </c>
      <c r="J463" s="48">
        <f t="shared" si="872"/>
        <v>75471</v>
      </c>
      <c r="K463" s="66"/>
      <c r="L463" s="41">
        <f t="shared" si="862"/>
        <v>0</v>
      </c>
      <c r="M463" s="48">
        <f t="shared" si="873"/>
        <v>174830</v>
      </c>
      <c r="N463" s="66"/>
      <c r="O463" s="41">
        <f t="shared" si="878"/>
        <v>0</v>
      </c>
      <c r="P463" s="48">
        <f t="shared" si="874"/>
        <v>74081</v>
      </c>
      <c r="Q463" s="66"/>
      <c r="R463" s="66">
        <f t="shared" si="879"/>
        <v>0</v>
      </c>
      <c r="S463" s="67">
        <f t="shared" si="875"/>
        <v>36564</v>
      </c>
      <c r="T463" s="66"/>
      <c r="U463" s="66">
        <f t="shared" si="885"/>
        <v>0</v>
      </c>
      <c r="V463" s="67">
        <f t="shared" si="886"/>
        <v>21159.100000000013</v>
      </c>
      <c r="W463" s="136"/>
      <c r="X463" s="69">
        <f t="shared" si="880"/>
        <v>0</v>
      </c>
      <c r="Y463" s="67">
        <f t="shared" si="842"/>
        <v>137.29999999999882</v>
      </c>
      <c r="Z463" s="66"/>
      <c r="AA463" s="68">
        <f t="shared" si="803"/>
        <v>0</v>
      </c>
      <c r="AB463" s="67">
        <f t="shared" si="876"/>
        <v>1468.5</v>
      </c>
      <c r="AC463" s="66"/>
      <c r="AD463" s="66">
        <f t="shared" si="804"/>
        <v>0</v>
      </c>
      <c r="AE463" s="67">
        <f t="shared" si="887"/>
        <v>448.79999999999973</v>
      </c>
      <c r="AF463" s="66"/>
      <c r="AG463" s="78">
        <f t="shared" si="805"/>
        <v>0</v>
      </c>
      <c r="AH463" s="79">
        <f t="shared" si="888"/>
        <v>3801.7999999999993</v>
      </c>
      <c r="AI463" s="66"/>
      <c r="AJ463" s="68">
        <f t="shared" si="806"/>
        <v>0</v>
      </c>
      <c r="AK463" s="67">
        <f t="shared" si="889"/>
        <v>7585.5</v>
      </c>
      <c r="AL463" s="66"/>
      <c r="AM463" s="68">
        <f t="shared" si="807"/>
        <v>0</v>
      </c>
      <c r="AN463" s="67">
        <f t="shared" si="890"/>
        <v>4509.0999999999985</v>
      </c>
      <c r="AO463" s="66"/>
      <c r="AP463" s="68">
        <f t="shared" si="881"/>
        <v>0</v>
      </c>
      <c r="AQ463" s="67">
        <f t="shared" si="867"/>
        <v>1611.3999999999996</v>
      </c>
      <c r="AR463" s="66"/>
      <c r="AS463" s="68">
        <f t="shared" si="845"/>
        <v>0</v>
      </c>
      <c r="AT463" s="67">
        <f t="shared" si="891"/>
        <v>3042.6000000000004</v>
      </c>
      <c r="AU463" s="66"/>
      <c r="AV463" s="66">
        <f t="shared" si="892"/>
        <v>0</v>
      </c>
      <c r="AW463" s="42">
        <f t="shared" si="893"/>
        <v>3255.6000000000013</v>
      </c>
      <c r="AX463" s="66"/>
      <c r="AY463" s="66">
        <f t="shared" si="894"/>
        <v>0</v>
      </c>
      <c r="AZ463" s="67">
        <f t="shared" si="882"/>
        <v>1815.8</v>
      </c>
      <c r="BA463" s="66"/>
      <c r="BB463" s="68">
        <f t="shared" si="895"/>
        <v>0</v>
      </c>
      <c r="BC463" s="67">
        <f t="shared" si="896"/>
        <v>2774.8</v>
      </c>
      <c r="BD463" s="66"/>
      <c r="BE463" s="68">
        <f t="shared" si="897"/>
        <v>0</v>
      </c>
      <c r="BF463" s="67">
        <f t="shared" si="898"/>
        <v>78.60000000000035</v>
      </c>
      <c r="BG463" s="66"/>
      <c r="BH463" s="68">
        <f t="shared" si="831"/>
        <v>0</v>
      </c>
      <c r="BI463" s="67">
        <f t="shared" si="844"/>
        <v>-127.2</v>
      </c>
      <c r="BJ463" s="66"/>
      <c r="BK463" s="68">
        <f t="shared" si="846"/>
        <v>0</v>
      </c>
      <c r="BL463" s="67">
        <f t="shared" si="899"/>
        <v>5058.2000000000007</v>
      </c>
      <c r="BM463" s="66"/>
      <c r="BN463" s="68">
        <f t="shared" si="900"/>
        <v>0</v>
      </c>
      <c r="BO463" s="67">
        <f t="shared" si="901"/>
        <v>4545.9000000000015</v>
      </c>
      <c r="BP463" s="66"/>
      <c r="BQ463" s="68">
        <f t="shared" si="902"/>
        <v>56.000000000000007</v>
      </c>
      <c r="BR463" s="67">
        <f t="shared" si="810"/>
        <v>12694.099999999991</v>
      </c>
      <c r="BS463" s="66"/>
      <c r="BT463" s="66">
        <f t="shared" si="924"/>
        <v>0</v>
      </c>
      <c r="BU463" s="67">
        <f>BU462+BS463-BT463-100</f>
        <v>77546</v>
      </c>
      <c r="BV463" s="66"/>
      <c r="BW463" s="66">
        <f t="shared" si="925"/>
        <v>0</v>
      </c>
      <c r="BX463" s="67">
        <f>+BX462+BV463-BW463-100</f>
        <v>107002</v>
      </c>
      <c r="BY463" s="66"/>
      <c r="BZ463" s="66">
        <f t="shared" si="926"/>
        <v>0</v>
      </c>
      <c r="CA463" s="67">
        <f>+CA462+BY463-BZ463-100</f>
        <v>72324</v>
      </c>
      <c r="CB463" s="66"/>
      <c r="CC463" s="66">
        <f t="shared" si="903"/>
        <v>0</v>
      </c>
      <c r="CD463" s="67">
        <f t="shared" si="871"/>
        <v>358.24999999999983</v>
      </c>
      <c r="CE463" s="66"/>
      <c r="CF463" s="66">
        <f t="shared" si="904"/>
        <v>0</v>
      </c>
      <c r="CG463" s="67">
        <f t="shared" si="905"/>
        <v>6982.9</v>
      </c>
      <c r="CH463" s="66"/>
      <c r="CI463" s="66">
        <f t="shared" si="883"/>
        <v>0</v>
      </c>
      <c r="CJ463" s="67">
        <f t="shared" si="921"/>
        <v>8715</v>
      </c>
      <c r="CK463" s="66"/>
      <c r="CL463" s="68">
        <f t="shared" si="906"/>
        <v>0</v>
      </c>
      <c r="CM463" s="79">
        <f t="shared" si="907"/>
        <v>4864</v>
      </c>
      <c r="CN463" s="66"/>
      <c r="CO463" s="68">
        <f t="shared" si="847"/>
        <v>0</v>
      </c>
      <c r="CP463" s="79">
        <f t="shared" si="908"/>
        <v>3955</v>
      </c>
      <c r="CQ463" s="66"/>
      <c r="CR463" s="68">
        <f t="shared" si="848"/>
        <v>0</v>
      </c>
      <c r="CS463" s="79">
        <f t="shared" si="861"/>
        <v>6656</v>
      </c>
      <c r="CT463" s="66"/>
      <c r="CU463" s="68">
        <f t="shared" si="849"/>
        <v>0</v>
      </c>
      <c r="CV463" s="79">
        <f t="shared" si="909"/>
        <v>7769</v>
      </c>
      <c r="CW463" s="66"/>
      <c r="CX463" s="66">
        <f t="shared" si="850"/>
        <v>0</v>
      </c>
      <c r="CY463" s="40">
        <f t="shared" si="837"/>
        <v>6582</v>
      </c>
      <c r="CZ463" s="65"/>
      <c r="DA463" s="66">
        <f t="shared" si="910"/>
        <v>0</v>
      </c>
      <c r="DB463" s="67">
        <f t="shared" si="922"/>
        <v>82964</v>
      </c>
      <c r="DC463" s="66"/>
      <c r="DD463" s="66">
        <f t="shared" si="911"/>
        <v>0</v>
      </c>
      <c r="DE463" s="67">
        <f t="shared" si="923"/>
        <v>79735</v>
      </c>
      <c r="DF463" s="66"/>
      <c r="DG463" s="69">
        <f t="shared" si="851"/>
        <v>0</v>
      </c>
      <c r="DH463" s="67">
        <f t="shared" si="843"/>
        <v>72017</v>
      </c>
      <c r="DI463" s="66"/>
      <c r="DJ463" s="66">
        <f t="shared" si="852"/>
        <v>0</v>
      </c>
      <c r="DK463" s="67">
        <f t="shared" si="912"/>
        <v>993</v>
      </c>
      <c r="DL463" s="210"/>
      <c r="DM463" s="206">
        <f t="shared" si="853"/>
        <v>0</v>
      </c>
      <c r="DN463" s="25">
        <f t="shared" si="884"/>
        <v>0</v>
      </c>
      <c r="DO463" s="5"/>
      <c r="DP463" s="43">
        <f t="shared" si="854"/>
        <v>0</v>
      </c>
      <c r="DQ463" s="27">
        <f t="shared" si="913"/>
        <v>7022.5</v>
      </c>
      <c r="DR463" s="5"/>
      <c r="DS463" s="43">
        <f t="shared" si="855"/>
        <v>0</v>
      </c>
      <c r="DT463" s="27">
        <f t="shared" si="914"/>
        <v>4846</v>
      </c>
      <c r="DU463" s="5"/>
      <c r="DV463" s="43">
        <f t="shared" si="856"/>
        <v>0</v>
      </c>
      <c r="DW463" s="27">
        <f t="shared" si="915"/>
        <v>4835</v>
      </c>
      <c r="DX463" s="5"/>
      <c r="DY463" s="22">
        <f t="shared" si="857"/>
        <v>0</v>
      </c>
      <c r="DZ463" s="25">
        <f t="shared" si="916"/>
        <v>523</v>
      </c>
      <c r="EA463" s="22"/>
      <c r="EB463" s="22">
        <f t="shared" si="858"/>
        <v>0</v>
      </c>
      <c r="EC463" s="28">
        <f t="shared" si="917"/>
        <v>369</v>
      </c>
      <c r="ED463" s="5"/>
      <c r="EE463" s="43">
        <f t="shared" si="859"/>
        <v>0</v>
      </c>
      <c r="EF463" s="27">
        <f t="shared" si="918"/>
        <v>4769</v>
      </c>
      <c r="EG463" s="66"/>
      <c r="EH463" s="66">
        <f t="shared" si="860"/>
        <v>0</v>
      </c>
      <c r="EI463" s="67">
        <f t="shared" si="919"/>
        <v>24057</v>
      </c>
      <c r="EJ463" s="66"/>
      <c r="EK463" s="66">
        <f t="shared" si="825"/>
        <v>0</v>
      </c>
      <c r="EL463" s="67">
        <f t="shared" si="920"/>
        <v>22687</v>
      </c>
      <c r="EM463" s="110">
        <f t="shared" si="826"/>
        <v>105632.72219599996</v>
      </c>
    </row>
    <row r="464" spans="1:143" s="33" customFormat="1" ht="11.25" customHeight="1" x14ac:dyDescent="0.25">
      <c r="A464" s="169">
        <v>46081</v>
      </c>
      <c r="B464" s="193">
        <v>46088</v>
      </c>
      <c r="C464" s="178">
        <v>8004968569</v>
      </c>
      <c r="D464" s="88" t="s">
        <v>303</v>
      </c>
      <c r="E464" s="89">
        <v>50</v>
      </c>
      <c r="F464" s="137">
        <v>2</v>
      </c>
      <c r="G464" s="90">
        <v>191516769007</v>
      </c>
      <c r="H464" s="66"/>
      <c r="I464" s="41">
        <f t="shared" si="877"/>
        <v>0</v>
      </c>
      <c r="J464" s="48">
        <f t="shared" si="872"/>
        <v>75471</v>
      </c>
      <c r="K464" s="66"/>
      <c r="L464" s="41">
        <f t="shared" si="862"/>
        <v>0</v>
      </c>
      <c r="M464" s="48">
        <f t="shared" si="873"/>
        <v>174830</v>
      </c>
      <c r="N464" s="66"/>
      <c r="O464" s="41">
        <f t="shared" si="878"/>
        <v>0</v>
      </c>
      <c r="P464" s="48">
        <f t="shared" si="874"/>
        <v>74081</v>
      </c>
      <c r="Q464" s="66"/>
      <c r="R464" s="66">
        <f t="shared" si="879"/>
        <v>0</v>
      </c>
      <c r="S464" s="67">
        <f t="shared" si="875"/>
        <v>36564</v>
      </c>
      <c r="T464" s="66"/>
      <c r="U464" s="66">
        <f t="shared" si="885"/>
        <v>0</v>
      </c>
      <c r="V464" s="67">
        <f t="shared" si="886"/>
        <v>21159.100000000013</v>
      </c>
      <c r="W464" s="136"/>
      <c r="X464" s="69">
        <f t="shared" si="880"/>
        <v>0</v>
      </c>
      <c r="Y464" s="67">
        <f t="shared" si="842"/>
        <v>137.29999999999882</v>
      </c>
      <c r="Z464" s="66"/>
      <c r="AA464" s="68">
        <f t="shared" si="803"/>
        <v>0</v>
      </c>
      <c r="AB464" s="67">
        <f t="shared" si="876"/>
        <v>1468.5</v>
      </c>
      <c r="AC464" s="66"/>
      <c r="AD464" s="66">
        <f t="shared" si="804"/>
        <v>0</v>
      </c>
      <c r="AE464" s="67">
        <f t="shared" si="887"/>
        <v>448.79999999999973</v>
      </c>
      <c r="AF464" s="66"/>
      <c r="AG464" s="78">
        <f t="shared" si="805"/>
        <v>0</v>
      </c>
      <c r="AH464" s="79">
        <f t="shared" si="888"/>
        <v>3801.7999999999993</v>
      </c>
      <c r="AI464" s="66"/>
      <c r="AJ464" s="68">
        <f t="shared" si="806"/>
        <v>0</v>
      </c>
      <c r="AK464" s="67">
        <f t="shared" si="889"/>
        <v>7585.5</v>
      </c>
      <c r="AL464" s="66"/>
      <c r="AM464" s="68">
        <f t="shared" si="807"/>
        <v>0</v>
      </c>
      <c r="AN464" s="67">
        <f t="shared" si="890"/>
        <v>4509.0999999999985</v>
      </c>
      <c r="AO464" s="66"/>
      <c r="AP464" s="68">
        <f t="shared" si="881"/>
        <v>0</v>
      </c>
      <c r="AQ464" s="67">
        <f t="shared" si="867"/>
        <v>1611.3999999999996</v>
      </c>
      <c r="AR464" s="66"/>
      <c r="AS464" s="68">
        <f t="shared" si="845"/>
        <v>0</v>
      </c>
      <c r="AT464" s="67">
        <f t="shared" si="891"/>
        <v>3042.6000000000004</v>
      </c>
      <c r="AU464" s="66"/>
      <c r="AV464" s="66">
        <f t="shared" si="892"/>
        <v>0</v>
      </c>
      <c r="AW464" s="42">
        <f t="shared" si="893"/>
        <v>3255.6000000000013</v>
      </c>
      <c r="AX464" s="66"/>
      <c r="AY464" s="66">
        <f t="shared" si="894"/>
        <v>0</v>
      </c>
      <c r="AZ464" s="67">
        <f t="shared" si="882"/>
        <v>1815.8</v>
      </c>
      <c r="BA464" s="66"/>
      <c r="BB464" s="68">
        <f t="shared" si="895"/>
        <v>0</v>
      </c>
      <c r="BC464" s="67">
        <f t="shared" si="896"/>
        <v>2774.8</v>
      </c>
      <c r="BD464" s="66"/>
      <c r="BE464" s="68">
        <f t="shared" si="897"/>
        <v>0</v>
      </c>
      <c r="BF464" s="67">
        <f t="shared" si="898"/>
        <v>78.60000000000035</v>
      </c>
      <c r="BG464" s="66"/>
      <c r="BH464" s="68">
        <f t="shared" si="831"/>
        <v>0</v>
      </c>
      <c r="BI464" s="67">
        <f t="shared" si="844"/>
        <v>-127.2</v>
      </c>
      <c r="BJ464" s="66"/>
      <c r="BK464" s="68">
        <f t="shared" si="846"/>
        <v>0</v>
      </c>
      <c r="BL464" s="67">
        <f t="shared" si="899"/>
        <v>5058.2000000000007</v>
      </c>
      <c r="BM464" s="66"/>
      <c r="BN464" s="68">
        <f t="shared" si="900"/>
        <v>0</v>
      </c>
      <c r="BO464" s="67">
        <f t="shared" si="901"/>
        <v>4545.9000000000015</v>
      </c>
      <c r="BP464" s="66"/>
      <c r="BQ464" s="68">
        <f t="shared" si="902"/>
        <v>106</v>
      </c>
      <c r="BR464" s="67">
        <f t="shared" si="810"/>
        <v>12588.099999999991</v>
      </c>
      <c r="BS464" s="66"/>
      <c r="BT464" s="66">
        <f t="shared" si="924"/>
        <v>0</v>
      </c>
      <c r="BU464" s="67">
        <f>BU463+BS464-BT464-100</f>
        <v>77446</v>
      </c>
      <c r="BV464" s="66"/>
      <c r="BW464" s="66">
        <f t="shared" si="925"/>
        <v>0</v>
      </c>
      <c r="BX464" s="67">
        <f>+BX463+BV464-BW464-100</f>
        <v>106902</v>
      </c>
      <c r="BY464" s="66"/>
      <c r="BZ464" s="66">
        <f t="shared" si="926"/>
        <v>0</v>
      </c>
      <c r="CA464" s="67">
        <f>+CA463+BY464-BZ464-100</f>
        <v>72224</v>
      </c>
      <c r="CB464" s="66"/>
      <c r="CC464" s="66">
        <f t="shared" si="903"/>
        <v>0</v>
      </c>
      <c r="CD464" s="67">
        <f t="shared" si="871"/>
        <v>358.24999999999983</v>
      </c>
      <c r="CE464" s="66"/>
      <c r="CF464" s="66">
        <f t="shared" si="904"/>
        <v>0</v>
      </c>
      <c r="CG464" s="67">
        <f t="shared" si="905"/>
        <v>6982.9</v>
      </c>
      <c r="CH464" s="66"/>
      <c r="CI464" s="66">
        <f t="shared" si="883"/>
        <v>0</v>
      </c>
      <c r="CJ464" s="67">
        <f t="shared" si="921"/>
        <v>8715</v>
      </c>
      <c r="CK464" s="66"/>
      <c r="CL464" s="68">
        <f t="shared" si="906"/>
        <v>0</v>
      </c>
      <c r="CM464" s="79">
        <f t="shared" si="907"/>
        <v>4864</v>
      </c>
      <c r="CN464" s="66"/>
      <c r="CO464" s="68">
        <f t="shared" si="847"/>
        <v>0</v>
      </c>
      <c r="CP464" s="79">
        <f t="shared" si="908"/>
        <v>3955</v>
      </c>
      <c r="CQ464" s="66"/>
      <c r="CR464" s="68">
        <f t="shared" si="848"/>
        <v>0</v>
      </c>
      <c r="CS464" s="79">
        <f t="shared" si="861"/>
        <v>6656</v>
      </c>
      <c r="CT464" s="66"/>
      <c r="CU464" s="68">
        <f t="shared" si="849"/>
        <v>0</v>
      </c>
      <c r="CV464" s="79">
        <f t="shared" si="909"/>
        <v>7769</v>
      </c>
      <c r="CW464" s="66"/>
      <c r="CX464" s="66">
        <f t="shared" si="850"/>
        <v>0</v>
      </c>
      <c r="CY464" s="40">
        <f t="shared" si="837"/>
        <v>6582</v>
      </c>
      <c r="CZ464" s="65"/>
      <c r="DA464" s="66">
        <f t="shared" si="910"/>
        <v>0</v>
      </c>
      <c r="DB464" s="67">
        <f t="shared" si="922"/>
        <v>82964</v>
      </c>
      <c r="DC464" s="66"/>
      <c r="DD464" s="66">
        <f t="shared" si="911"/>
        <v>0</v>
      </c>
      <c r="DE464" s="67">
        <f t="shared" si="923"/>
        <v>79735</v>
      </c>
      <c r="DF464" s="66"/>
      <c r="DG464" s="69">
        <f t="shared" si="851"/>
        <v>0</v>
      </c>
      <c r="DH464" s="67">
        <f t="shared" si="843"/>
        <v>72017</v>
      </c>
      <c r="DI464" s="66"/>
      <c r="DJ464" s="66">
        <f t="shared" si="852"/>
        <v>0</v>
      </c>
      <c r="DK464" s="67">
        <f t="shared" si="912"/>
        <v>993</v>
      </c>
      <c r="DL464" s="210"/>
      <c r="DM464" s="206">
        <f t="shared" si="853"/>
        <v>0</v>
      </c>
      <c r="DN464" s="25">
        <f t="shared" si="884"/>
        <v>0</v>
      </c>
      <c r="DO464" s="5"/>
      <c r="DP464" s="43">
        <f t="shared" si="854"/>
        <v>0</v>
      </c>
      <c r="DQ464" s="27">
        <f t="shared" si="913"/>
        <v>7022.5</v>
      </c>
      <c r="DR464" s="5"/>
      <c r="DS464" s="43">
        <f t="shared" si="855"/>
        <v>0</v>
      </c>
      <c r="DT464" s="27">
        <f t="shared" si="914"/>
        <v>4846</v>
      </c>
      <c r="DU464" s="5"/>
      <c r="DV464" s="43">
        <f t="shared" si="856"/>
        <v>0</v>
      </c>
      <c r="DW464" s="27">
        <f t="shared" si="915"/>
        <v>4835</v>
      </c>
      <c r="DX464" s="5"/>
      <c r="DY464" s="22">
        <f t="shared" si="857"/>
        <v>0</v>
      </c>
      <c r="DZ464" s="25">
        <f t="shared" si="916"/>
        <v>523</v>
      </c>
      <c r="EA464" s="22"/>
      <c r="EB464" s="22">
        <f t="shared" si="858"/>
        <v>0</v>
      </c>
      <c r="EC464" s="28">
        <f t="shared" si="917"/>
        <v>369</v>
      </c>
      <c r="ED464" s="5"/>
      <c r="EE464" s="43">
        <f t="shared" si="859"/>
        <v>0</v>
      </c>
      <c r="EF464" s="27">
        <f t="shared" si="918"/>
        <v>4769</v>
      </c>
      <c r="EG464" s="66"/>
      <c r="EH464" s="66">
        <f t="shared" si="860"/>
        <v>0</v>
      </c>
      <c r="EI464" s="67">
        <f t="shared" si="919"/>
        <v>24057</v>
      </c>
      <c r="EJ464" s="66"/>
      <c r="EK464" s="66">
        <f t="shared" si="825"/>
        <v>0</v>
      </c>
      <c r="EL464" s="67">
        <f t="shared" si="920"/>
        <v>22687</v>
      </c>
      <c r="EM464" s="110">
        <f t="shared" si="826"/>
        <v>105582.21403599996</v>
      </c>
    </row>
    <row r="465" spans="1:143" s="33" customFormat="1" ht="11.25" customHeight="1" x14ac:dyDescent="0.25">
      <c r="A465" s="169">
        <v>46081</v>
      </c>
      <c r="B465" s="169">
        <v>46088</v>
      </c>
      <c r="C465" s="87">
        <v>8004968570</v>
      </c>
      <c r="D465" s="88" t="s">
        <v>333</v>
      </c>
      <c r="E465" s="89">
        <v>40</v>
      </c>
      <c r="F465" s="137">
        <v>3</v>
      </c>
      <c r="G465" s="90"/>
      <c r="H465" s="66"/>
      <c r="I465" s="41">
        <f t="shared" si="877"/>
        <v>0</v>
      </c>
      <c r="J465" s="48">
        <f t="shared" si="872"/>
        <v>75471</v>
      </c>
      <c r="K465" s="66"/>
      <c r="L465" s="41">
        <f t="shared" si="862"/>
        <v>0</v>
      </c>
      <c r="M465" s="48">
        <f t="shared" si="873"/>
        <v>174830</v>
      </c>
      <c r="N465" s="66"/>
      <c r="O465" s="41">
        <f t="shared" si="878"/>
        <v>0</v>
      </c>
      <c r="P465" s="48">
        <f t="shared" si="874"/>
        <v>74081</v>
      </c>
      <c r="Q465" s="66"/>
      <c r="R465" s="66">
        <f t="shared" si="879"/>
        <v>0</v>
      </c>
      <c r="S465" s="67">
        <f t="shared" si="875"/>
        <v>36564</v>
      </c>
      <c r="T465" s="66"/>
      <c r="U465" s="66">
        <f t="shared" si="885"/>
        <v>0</v>
      </c>
      <c r="V465" s="67">
        <f t="shared" si="886"/>
        <v>21159.100000000013</v>
      </c>
      <c r="W465" s="136"/>
      <c r="X465" s="69">
        <f t="shared" si="880"/>
        <v>0</v>
      </c>
      <c r="Y465" s="67">
        <f t="shared" si="842"/>
        <v>137.29999999999882</v>
      </c>
      <c r="Z465" s="66"/>
      <c r="AA465" s="68">
        <f t="shared" si="803"/>
        <v>0</v>
      </c>
      <c r="AB465" s="67">
        <f t="shared" si="876"/>
        <v>1468.5</v>
      </c>
      <c r="AC465" s="66"/>
      <c r="AD465" s="66">
        <f t="shared" si="804"/>
        <v>0</v>
      </c>
      <c r="AE465" s="67">
        <f t="shared" si="887"/>
        <v>448.79999999999973</v>
      </c>
      <c r="AF465" s="66"/>
      <c r="AG465" s="78">
        <f t="shared" si="805"/>
        <v>0</v>
      </c>
      <c r="AH465" s="79">
        <f t="shared" si="888"/>
        <v>3801.7999999999993</v>
      </c>
      <c r="AI465" s="66"/>
      <c r="AJ465" s="68">
        <f t="shared" si="806"/>
        <v>0</v>
      </c>
      <c r="AK465" s="67">
        <f t="shared" si="889"/>
        <v>7585.5</v>
      </c>
      <c r="AL465" s="66"/>
      <c r="AM465" s="68">
        <f t="shared" si="807"/>
        <v>0</v>
      </c>
      <c r="AN465" s="67">
        <f t="shared" si="890"/>
        <v>4509.0999999999985</v>
      </c>
      <c r="AO465" s="66"/>
      <c r="AP465" s="68">
        <f t="shared" si="881"/>
        <v>0</v>
      </c>
      <c r="AQ465" s="67">
        <f t="shared" si="867"/>
        <v>1611.3999999999996</v>
      </c>
      <c r="AR465" s="66"/>
      <c r="AS465" s="68">
        <f t="shared" si="845"/>
        <v>0</v>
      </c>
      <c r="AT465" s="67">
        <f t="shared" si="891"/>
        <v>3042.6000000000004</v>
      </c>
      <c r="AU465" s="66"/>
      <c r="AV465" s="66">
        <f t="shared" si="892"/>
        <v>0</v>
      </c>
      <c r="AW465" s="42">
        <f t="shared" si="893"/>
        <v>3255.6000000000013</v>
      </c>
      <c r="AX465" s="66"/>
      <c r="AY465" s="66">
        <f t="shared" si="894"/>
        <v>0</v>
      </c>
      <c r="AZ465" s="67">
        <f t="shared" si="882"/>
        <v>1815.8</v>
      </c>
      <c r="BA465" s="66"/>
      <c r="BB465" s="68">
        <f t="shared" si="895"/>
        <v>0</v>
      </c>
      <c r="BC465" s="67">
        <f t="shared" si="896"/>
        <v>2774.8</v>
      </c>
      <c r="BD465" s="66"/>
      <c r="BE465" s="68">
        <f t="shared" si="897"/>
        <v>0</v>
      </c>
      <c r="BF465" s="67">
        <f t="shared" si="898"/>
        <v>78.60000000000035</v>
      </c>
      <c r="BG465" s="66"/>
      <c r="BH465" s="68">
        <f t="shared" si="831"/>
        <v>0</v>
      </c>
      <c r="BI465" s="67">
        <f t="shared" si="844"/>
        <v>-127.2</v>
      </c>
      <c r="BJ465" s="66"/>
      <c r="BK465" s="68">
        <f t="shared" si="846"/>
        <v>0</v>
      </c>
      <c r="BL465" s="67">
        <f t="shared" si="899"/>
        <v>5058.2000000000007</v>
      </c>
      <c r="BM465" s="66"/>
      <c r="BN465" s="68">
        <f t="shared" si="900"/>
        <v>124.80000000000001</v>
      </c>
      <c r="BO465" s="67">
        <f t="shared" si="901"/>
        <v>4421.1000000000013</v>
      </c>
      <c r="BP465" s="66"/>
      <c r="BQ465" s="68">
        <f t="shared" si="902"/>
        <v>0</v>
      </c>
      <c r="BR465" s="67">
        <f t="shared" si="810"/>
        <v>12588.099999999991</v>
      </c>
      <c r="BS465" s="66"/>
      <c r="BT465" s="66">
        <f t="shared" si="924"/>
        <v>0</v>
      </c>
      <c r="BU465" s="67">
        <f>BU464+BS465-BT465-80</f>
        <v>77366</v>
      </c>
      <c r="BV465" s="66"/>
      <c r="BW465" s="66">
        <f t="shared" si="925"/>
        <v>0</v>
      </c>
      <c r="BX465" s="67">
        <f>+BX464+BV465-BW465-80</f>
        <v>106822</v>
      </c>
      <c r="BY465" s="66"/>
      <c r="BZ465" s="66">
        <f t="shared" si="926"/>
        <v>0</v>
      </c>
      <c r="CA465" s="67">
        <f>+CA464+BY465-BZ465-80</f>
        <v>72144</v>
      </c>
      <c r="CB465" s="66"/>
      <c r="CC465" s="66">
        <f t="shared" si="903"/>
        <v>0</v>
      </c>
      <c r="CD465" s="67">
        <f t="shared" si="871"/>
        <v>358.24999999999983</v>
      </c>
      <c r="CE465" s="66"/>
      <c r="CF465" s="66">
        <f t="shared" si="904"/>
        <v>0</v>
      </c>
      <c r="CG465" s="67">
        <f t="shared" si="905"/>
        <v>6982.9</v>
      </c>
      <c r="CH465" s="66"/>
      <c r="CI465" s="66">
        <f t="shared" si="883"/>
        <v>0</v>
      </c>
      <c r="CJ465" s="67">
        <f t="shared" si="921"/>
        <v>8715</v>
      </c>
      <c r="CK465" s="66"/>
      <c r="CL465" s="68">
        <f t="shared" si="906"/>
        <v>0</v>
      </c>
      <c r="CM465" s="79">
        <f t="shared" si="907"/>
        <v>4864</v>
      </c>
      <c r="CN465" s="66"/>
      <c r="CO465" s="68">
        <f t="shared" si="847"/>
        <v>0</v>
      </c>
      <c r="CP465" s="79">
        <f t="shared" si="908"/>
        <v>3955</v>
      </c>
      <c r="CQ465" s="66"/>
      <c r="CR465" s="68">
        <f t="shared" si="848"/>
        <v>0</v>
      </c>
      <c r="CS465" s="79">
        <f t="shared" si="861"/>
        <v>6656</v>
      </c>
      <c r="CT465" s="66"/>
      <c r="CU465" s="68">
        <f t="shared" si="849"/>
        <v>0</v>
      </c>
      <c r="CV465" s="79">
        <f t="shared" si="909"/>
        <v>7769</v>
      </c>
      <c r="CW465" s="66"/>
      <c r="CX465" s="66">
        <f t="shared" si="850"/>
        <v>0</v>
      </c>
      <c r="CY465" s="40">
        <f t="shared" si="837"/>
        <v>6582</v>
      </c>
      <c r="CZ465" s="65"/>
      <c r="DA465" s="66">
        <f t="shared" si="910"/>
        <v>0</v>
      </c>
      <c r="DB465" s="67">
        <f t="shared" si="922"/>
        <v>82964</v>
      </c>
      <c r="DC465" s="66"/>
      <c r="DD465" s="66">
        <f t="shared" si="911"/>
        <v>0</v>
      </c>
      <c r="DE465" s="67">
        <f t="shared" si="923"/>
        <v>79735</v>
      </c>
      <c r="DF465" s="66"/>
      <c r="DG465" s="69">
        <f t="shared" si="851"/>
        <v>0</v>
      </c>
      <c r="DH465" s="67">
        <f t="shared" si="843"/>
        <v>72017</v>
      </c>
      <c r="DI465" s="66"/>
      <c r="DJ465" s="66">
        <f t="shared" si="852"/>
        <v>0</v>
      </c>
      <c r="DK465" s="67">
        <f t="shared" si="912"/>
        <v>993</v>
      </c>
      <c r="DL465" s="210"/>
      <c r="DM465" s="206">
        <f t="shared" si="853"/>
        <v>0</v>
      </c>
      <c r="DN465" s="25">
        <f t="shared" si="884"/>
        <v>0</v>
      </c>
      <c r="DO465" s="5"/>
      <c r="DP465" s="43">
        <f t="shared" si="854"/>
        <v>0</v>
      </c>
      <c r="DQ465" s="27">
        <f t="shared" si="913"/>
        <v>7022.5</v>
      </c>
      <c r="DR465" s="5"/>
      <c r="DS465" s="43">
        <f t="shared" si="855"/>
        <v>0</v>
      </c>
      <c r="DT465" s="27">
        <f t="shared" si="914"/>
        <v>4846</v>
      </c>
      <c r="DU465" s="5"/>
      <c r="DV465" s="43">
        <f t="shared" si="856"/>
        <v>0</v>
      </c>
      <c r="DW465" s="27">
        <f t="shared" si="915"/>
        <v>4835</v>
      </c>
      <c r="DX465" s="5"/>
      <c r="DY465" s="22">
        <f t="shared" si="857"/>
        <v>0</v>
      </c>
      <c r="DZ465" s="25">
        <f t="shared" si="916"/>
        <v>523</v>
      </c>
      <c r="EA465" s="22"/>
      <c r="EB465" s="22">
        <f t="shared" si="858"/>
        <v>0</v>
      </c>
      <c r="EC465" s="28">
        <f t="shared" si="917"/>
        <v>369</v>
      </c>
      <c r="ED465" s="5"/>
      <c r="EE465" s="43">
        <f t="shared" si="859"/>
        <v>0</v>
      </c>
      <c r="EF465" s="27">
        <f t="shared" si="918"/>
        <v>4769</v>
      </c>
      <c r="EG465" s="66"/>
      <c r="EH465" s="66">
        <f t="shared" si="860"/>
        <v>0</v>
      </c>
      <c r="EI465" s="67">
        <f t="shared" si="919"/>
        <v>24057</v>
      </c>
      <c r="EJ465" s="66"/>
      <c r="EK465" s="66">
        <f t="shared" si="825"/>
        <v>0</v>
      </c>
      <c r="EL465" s="67">
        <f t="shared" si="920"/>
        <v>22687</v>
      </c>
      <c r="EM465" s="110">
        <f t="shared" si="826"/>
        <v>105500.50363599998</v>
      </c>
    </row>
    <row r="466" spans="1:143" s="33" customFormat="1" ht="11.25" customHeight="1" x14ac:dyDescent="0.25">
      <c r="A466" s="169">
        <v>46081</v>
      </c>
      <c r="B466" s="193">
        <v>46088</v>
      </c>
      <c r="C466" s="178">
        <v>8004968571</v>
      </c>
      <c r="D466" s="88" t="s">
        <v>289</v>
      </c>
      <c r="E466" s="89">
        <v>100</v>
      </c>
      <c r="F466" s="137">
        <v>2</v>
      </c>
      <c r="G466" s="90"/>
      <c r="H466" s="66"/>
      <c r="I466" s="41">
        <f t="shared" si="877"/>
        <v>0</v>
      </c>
      <c r="J466" s="48">
        <f t="shared" si="872"/>
        <v>75471</v>
      </c>
      <c r="K466" s="66"/>
      <c r="L466" s="41">
        <f t="shared" si="862"/>
        <v>0</v>
      </c>
      <c r="M466" s="48">
        <f t="shared" si="873"/>
        <v>174830</v>
      </c>
      <c r="N466" s="66"/>
      <c r="O466" s="41">
        <f t="shared" si="878"/>
        <v>0</v>
      </c>
      <c r="P466" s="48">
        <f t="shared" si="874"/>
        <v>74081</v>
      </c>
      <c r="Q466" s="66"/>
      <c r="R466" s="66">
        <f t="shared" si="879"/>
        <v>0</v>
      </c>
      <c r="S466" s="67">
        <f t="shared" si="875"/>
        <v>36564</v>
      </c>
      <c r="T466" s="66"/>
      <c r="U466" s="66">
        <f t="shared" si="885"/>
        <v>0</v>
      </c>
      <c r="V466" s="67">
        <f t="shared" si="886"/>
        <v>21159.100000000013</v>
      </c>
      <c r="W466" s="136"/>
      <c r="X466" s="69">
        <f t="shared" si="880"/>
        <v>0</v>
      </c>
      <c r="Y466" s="67">
        <f t="shared" si="842"/>
        <v>137.29999999999882</v>
      </c>
      <c r="Z466" s="66"/>
      <c r="AA466" s="68">
        <f t="shared" si="803"/>
        <v>0</v>
      </c>
      <c r="AB466" s="67">
        <f t="shared" si="876"/>
        <v>1468.5</v>
      </c>
      <c r="AC466" s="66"/>
      <c r="AD466" s="66">
        <f t="shared" si="804"/>
        <v>0</v>
      </c>
      <c r="AE466" s="67">
        <f t="shared" si="887"/>
        <v>448.79999999999973</v>
      </c>
      <c r="AF466" s="66"/>
      <c r="AG466" s="78">
        <f t="shared" si="805"/>
        <v>0</v>
      </c>
      <c r="AH466" s="79">
        <f t="shared" si="888"/>
        <v>3801.7999999999993</v>
      </c>
      <c r="AI466" s="66"/>
      <c r="AJ466" s="68">
        <f t="shared" si="806"/>
        <v>0</v>
      </c>
      <c r="AK466" s="67">
        <f t="shared" si="889"/>
        <v>7585.5</v>
      </c>
      <c r="AL466" s="66"/>
      <c r="AM466" s="68">
        <f t="shared" si="807"/>
        <v>0</v>
      </c>
      <c r="AN466" s="67">
        <f t="shared" si="890"/>
        <v>4509.0999999999985</v>
      </c>
      <c r="AO466" s="66"/>
      <c r="AP466" s="68">
        <f t="shared" si="881"/>
        <v>0</v>
      </c>
      <c r="AQ466" s="67">
        <f t="shared" si="867"/>
        <v>1611.3999999999996</v>
      </c>
      <c r="AR466" s="66"/>
      <c r="AS466" s="68">
        <f t="shared" si="845"/>
        <v>0</v>
      </c>
      <c r="AT466" s="67">
        <f t="shared" si="891"/>
        <v>3042.6000000000004</v>
      </c>
      <c r="AU466" s="66"/>
      <c r="AV466" s="66">
        <f t="shared" si="892"/>
        <v>0</v>
      </c>
      <c r="AW466" s="42">
        <f t="shared" si="893"/>
        <v>3255.6000000000013</v>
      </c>
      <c r="AX466" s="66"/>
      <c r="AY466" s="66">
        <f t="shared" si="894"/>
        <v>0</v>
      </c>
      <c r="AZ466" s="67">
        <f t="shared" si="882"/>
        <v>1815.8</v>
      </c>
      <c r="BA466" s="66"/>
      <c r="BB466" s="68">
        <f t="shared" si="895"/>
        <v>0</v>
      </c>
      <c r="BC466" s="67">
        <f t="shared" si="896"/>
        <v>2774.8</v>
      </c>
      <c r="BD466" s="66"/>
      <c r="BE466" s="68">
        <f t="shared" si="897"/>
        <v>0</v>
      </c>
      <c r="BF466" s="67">
        <f t="shared" si="898"/>
        <v>78.60000000000035</v>
      </c>
      <c r="BG466" s="66"/>
      <c r="BH466" s="68">
        <f t="shared" si="831"/>
        <v>0</v>
      </c>
      <c r="BI466" s="67">
        <f t="shared" si="844"/>
        <v>-127.2</v>
      </c>
      <c r="BJ466" s="66"/>
      <c r="BK466" s="68">
        <f t="shared" si="846"/>
        <v>0</v>
      </c>
      <c r="BL466" s="67">
        <f t="shared" si="899"/>
        <v>5058.2000000000007</v>
      </c>
      <c r="BM466" s="66"/>
      <c r="BN466" s="68">
        <f t="shared" si="900"/>
        <v>212</v>
      </c>
      <c r="BO466" s="67">
        <f t="shared" si="901"/>
        <v>4209.1000000000013</v>
      </c>
      <c r="BP466" s="66"/>
      <c r="BQ466" s="68">
        <f t="shared" si="902"/>
        <v>0</v>
      </c>
      <c r="BR466" s="67">
        <f t="shared" si="810"/>
        <v>12588.099999999991</v>
      </c>
      <c r="BS466" s="66"/>
      <c r="BT466" s="66">
        <f t="shared" si="924"/>
        <v>0</v>
      </c>
      <c r="BU466" s="67">
        <f>BU465+BS466-BT466-100</f>
        <v>77266</v>
      </c>
      <c r="BV466" s="66"/>
      <c r="BW466" s="66">
        <f t="shared" si="925"/>
        <v>0</v>
      </c>
      <c r="BX466" s="67">
        <f>+BX465+BV466-BW466-100</f>
        <v>106722</v>
      </c>
      <c r="BY466" s="66"/>
      <c r="BZ466" s="66">
        <f t="shared" si="926"/>
        <v>0</v>
      </c>
      <c r="CA466" s="67">
        <f>+CA465+BY466-BZ466-100</f>
        <v>72044</v>
      </c>
      <c r="CB466" s="66"/>
      <c r="CC466" s="66">
        <f t="shared" si="903"/>
        <v>0</v>
      </c>
      <c r="CD466" s="67">
        <f t="shared" si="871"/>
        <v>358.24999999999983</v>
      </c>
      <c r="CE466" s="66"/>
      <c r="CF466" s="66">
        <f t="shared" si="904"/>
        <v>0</v>
      </c>
      <c r="CG466" s="67">
        <f t="shared" si="905"/>
        <v>6982.9</v>
      </c>
      <c r="CH466" s="66"/>
      <c r="CI466" s="66">
        <f t="shared" si="883"/>
        <v>0</v>
      </c>
      <c r="CJ466" s="67">
        <f t="shared" si="921"/>
        <v>8715</v>
      </c>
      <c r="CK466" s="66"/>
      <c r="CL466" s="68">
        <f t="shared" si="906"/>
        <v>0</v>
      </c>
      <c r="CM466" s="79">
        <f t="shared" si="907"/>
        <v>4864</v>
      </c>
      <c r="CN466" s="66"/>
      <c r="CO466" s="68">
        <f t="shared" si="847"/>
        <v>0</v>
      </c>
      <c r="CP466" s="79">
        <f t="shared" si="908"/>
        <v>3955</v>
      </c>
      <c r="CQ466" s="66"/>
      <c r="CR466" s="68">
        <f t="shared" si="848"/>
        <v>0</v>
      </c>
      <c r="CS466" s="79">
        <f t="shared" si="861"/>
        <v>6656</v>
      </c>
      <c r="CT466" s="66"/>
      <c r="CU466" s="68">
        <f t="shared" si="849"/>
        <v>0</v>
      </c>
      <c r="CV466" s="79">
        <f t="shared" si="909"/>
        <v>7769</v>
      </c>
      <c r="CW466" s="66"/>
      <c r="CX466" s="66">
        <f t="shared" si="850"/>
        <v>0</v>
      </c>
      <c r="CY466" s="40">
        <f t="shared" si="837"/>
        <v>6582</v>
      </c>
      <c r="CZ466" s="65"/>
      <c r="DA466" s="66">
        <f t="shared" si="910"/>
        <v>0</v>
      </c>
      <c r="DB466" s="67">
        <f t="shared" si="922"/>
        <v>82964</v>
      </c>
      <c r="DC466" s="66"/>
      <c r="DD466" s="66">
        <f t="shared" si="911"/>
        <v>0</v>
      </c>
      <c r="DE466" s="67">
        <f t="shared" si="923"/>
        <v>79735</v>
      </c>
      <c r="DF466" s="66"/>
      <c r="DG466" s="69">
        <f t="shared" si="851"/>
        <v>0</v>
      </c>
      <c r="DH466" s="67">
        <f t="shared" si="843"/>
        <v>72017</v>
      </c>
      <c r="DI466" s="66"/>
      <c r="DJ466" s="66">
        <f t="shared" si="852"/>
        <v>0</v>
      </c>
      <c r="DK466" s="67">
        <f t="shared" si="912"/>
        <v>993</v>
      </c>
      <c r="DL466" s="210"/>
      <c r="DM466" s="206">
        <f t="shared" si="853"/>
        <v>0</v>
      </c>
      <c r="DN466" s="25">
        <f t="shared" si="884"/>
        <v>0</v>
      </c>
      <c r="DO466" s="5"/>
      <c r="DP466" s="43">
        <f t="shared" si="854"/>
        <v>0</v>
      </c>
      <c r="DQ466" s="27">
        <f t="shared" si="913"/>
        <v>7022.5</v>
      </c>
      <c r="DR466" s="5"/>
      <c r="DS466" s="43">
        <f t="shared" si="855"/>
        <v>0</v>
      </c>
      <c r="DT466" s="27">
        <f t="shared" si="914"/>
        <v>4846</v>
      </c>
      <c r="DU466" s="5"/>
      <c r="DV466" s="43">
        <f t="shared" si="856"/>
        <v>0</v>
      </c>
      <c r="DW466" s="27">
        <f t="shared" si="915"/>
        <v>4835</v>
      </c>
      <c r="DX466" s="5"/>
      <c r="DY466" s="22">
        <f t="shared" si="857"/>
        <v>0</v>
      </c>
      <c r="DZ466" s="25">
        <f t="shared" si="916"/>
        <v>523</v>
      </c>
      <c r="EA466" s="22"/>
      <c r="EB466" s="22">
        <f t="shared" si="858"/>
        <v>0</v>
      </c>
      <c r="EC466" s="28">
        <f t="shared" si="917"/>
        <v>369</v>
      </c>
      <c r="ED466" s="5"/>
      <c r="EE466" s="43">
        <f t="shared" si="859"/>
        <v>0</v>
      </c>
      <c r="EF466" s="27">
        <f t="shared" si="918"/>
        <v>4769</v>
      </c>
      <c r="EG466" s="66"/>
      <c r="EH466" s="66">
        <f t="shared" si="860"/>
        <v>0</v>
      </c>
      <c r="EI466" s="67">
        <f t="shared" si="919"/>
        <v>24057</v>
      </c>
      <c r="EJ466" s="66"/>
      <c r="EK466" s="66">
        <f t="shared" si="825"/>
        <v>0</v>
      </c>
      <c r="EL466" s="67">
        <f t="shared" si="920"/>
        <v>22687</v>
      </c>
      <c r="EM466" s="110">
        <f t="shared" si="826"/>
        <v>105470.53843599997</v>
      </c>
    </row>
    <row r="467" spans="1:143" s="33" customFormat="1" ht="11.25" customHeight="1" x14ac:dyDescent="0.25">
      <c r="A467" s="169">
        <v>46081</v>
      </c>
      <c r="B467" s="193">
        <v>46088</v>
      </c>
      <c r="C467" s="178">
        <v>8004968572</v>
      </c>
      <c r="D467" s="88" t="s">
        <v>290</v>
      </c>
      <c r="E467" s="89">
        <v>50</v>
      </c>
      <c r="F467" s="137">
        <v>1</v>
      </c>
      <c r="G467" s="90">
        <v>191516810310</v>
      </c>
      <c r="H467" s="66"/>
      <c r="I467" s="41">
        <f t="shared" si="877"/>
        <v>0</v>
      </c>
      <c r="J467" s="48">
        <f t="shared" si="872"/>
        <v>75471</v>
      </c>
      <c r="K467" s="66"/>
      <c r="L467" s="41">
        <f t="shared" si="862"/>
        <v>0</v>
      </c>
      <c r="M467" s="48">
        <f t="shared" si="873"/>
        <v>174830</v>
      </c>
      <c r="N467" s="66"/>
      <c r="O467" s="41">
        <f t="shared" si="878"/>
        <v>0</v>
      </c>
      <c r="P467" s="48">
        <f t="shared" si="874"/>
        <v>74081</v>
      </c>
      <c r="Q467" s="66"/>
      <c r="R467" s="66">
        <f t="shared" si="879"/>
        <v>0</v>
      </c>
      <c r="S467" s="67">
        <f t="shared" si="875"/>
        <v>36564</v>
      </c>
      <c r="T467" s="66"/>
      <c r="U467" s="66">
        <f t="shared" si="885"/>
        <v>0</v>
      </c>
      <c r="V467" s="67">
        <f t="shared" si="886"/>
        <v>21159.100000000013</v>
      </c>
      <c r="W467" s="136"/>
      <c r="X467" s="69">
        <f t="shared" si="880"/>
        <v>0</v>
      </c>
      <c r="Y467" s="67">
        <f t="shared" si="842"/>
        <v>137.29999999999882</v>
      </c>
      <c r="Z467" s="66"/>
      <c r="AA467" s="68">
        <f t="shared" si="803"/>
        <v>0</v>
      </c>
      <c r="AB467" s="67">
        <f t="shared" si="876"/>
        <v>1468.5</v>
      </c>
      <c r="AC467" s="66"/>
      <c r="AD467" s="66">
        <f t="shared" si="804"/>
        <v>0</v>
      </c>
      <c r="AE467" s="67">
        <f t="shared" si="887"/>
        <v>448.79999999999973</v>
      </c>
      <c r="AF467" s="66"/>
      <c r="AG467" s="78">
        <f t="shared" si="805"/>
        <v>0</v>
      </c>
      <c r="AH467" s="79">
        <f t="shared" si="888"/>
        <v>3801.7999999999993</v>
      </c>
      <c r="AI467" s="66"/>
      <c r="AJ467" s="68">
        <f t="shared" si="806"/>
        <v>0</v>
      </c>
      <c r="AK467" s="67">
        <f t="shared" si="889"/>
        <v>7585.5</v>
      </c>
      <c r="AL467" s="66"/>
      <c r="AM467" s="68">
        <f t="shared" si="807"/>
        <v>0</v>
      </c>
      <c r="AN467" s="67">
        <f t="shared" si="890"/>
        <v>4509.0999999999985</v>
      </c>
      <c r="AO467" s="66"/>
      <c r="AP467" s="68">
        <f t="shared" si="881"/>
        <v>0</v>
      </c>
      <c r="AQ467" s="67">
        <f t="shared" si="867"/>
        <v>1611.3999999999996</v>
      </c>
      <c r="AR467" s="66"/>
      <c r="AS467" s="68">
        <f t="shared" si="845"/>
        <v>0</v>
      </c>
      <c r="AT467" s="67">
        <f t="shared" si="891"/>
        <v>3042.6000000000004</v>
      </c>
      <c r="AU467" s="66"/>
      <c r="AV467" s="66">
        <f t="shared" si="892"/>
        <v>0</v>
      </c>
      <c r="AW467" s="42">
        <f t="shared" si="893"/>
        <v>3255.6000000000013</v>
      </c>
      <c r="AX467" s="66"/>
      <c r="AY467" s="66">
        <f t="shared" si="894"/>
        <v>0</v>
      </c>
      <c r="AZ467" s="67">
        <f t="shared" si="882"/>
        <v>1815.8</v>
      </c>
      <c r="BA467" s="66"/>
      <c r="BB467" s="68">
        <f t="shared" si="895"/>
        <v>0</v>
      </c>
      <c r="BC467" s="67">
        <f t="shared" si="896"/>
        <v>2774.8</v>
      </c>
      <c r="BD467" s="66"/>
      <c r="BE467" s="68">
        <f t="shared" si="897"/>
        <v>0</v>
      </c>
      <c r="BF467" s="67">
        <f t="shared" si="898"/>
        <v>78.60000000000035</v>
      </c>
      <c r="BG467" s="66"/>
      <c r="BH467" s="68">
        <f t="shared" si="831"/>
        <v>0</v>
      </c>
      <c r="BI467" s="67">
        <f t="shared" ref="BI467:BI498" si="927">+BI466+BG467-BH467</f>
        <v>-127.2</v>
      </c>
      <c r="BJ467" s="66"/>
      <c r="BK467" s="68">
        <f t="shared" si="846"/>
        <v>0</v>
      </c>
      <c r="BL467" s="67">
        <f t="shared" si="899"/>
        <v>5058.2000000000007</v>
      </c>
      <c r="BM467" s="66"/>
      <c r="BN467" s="68">
        <f t="shared" si="900"/>
        <v>56.000000000000007</v>
      </c>
      <c r="BO467" s="67">
        <f t="shared" si="901"/>
        <v>4153.1000000000013</v>
      </c>
      <c r="BP467" s="66"/>
      <c r="BQ467" s="68">
        <f t="shared" si="902"/>
        <v>0</v>
      </c>
      <c r="BR467" s="67">
        <f t="shared" si="810"/>
        <v>12588.099999999991</v>
      </c>
      <c r="BS467" s="66"/>
      <c r="BT467" s="66">
        <f t="shared" si="924"/>
        <v>0</v>
      </c>
      <c r="BU467" s="67">
        <f>BU466+BS467-BT467-100</f>
        <v>77166</v>
      </c>
      <c r="BV467" s="66"/>
      <c r="BW467" s="66">
        <f t="shared" si="925"/>
        <v>0</v>
      </c>
      <c r="BX467" s="67">
        <f>+BX466+BV467-BW467-100</f>
        <v>106622</v>
      </c>
      <c r="BY467" s="66"/>
      <c r="BZ467" s="66">
        <f t="shared" si="926"/>
        <v>0</v>
      </c>
      <c r="CA467" s="67">
        <f>+CA466+BY467-BZ467-100</f>
        <v>71944</v>
      </c>
      <c r="CB467" s="66"/>
      <c r="CC467" s="66">
        <f t="shared" si="903"/>
        <v>0</v>
      </c>
      <c r="CD467" s="67">
        <f t="shared" si="871"/>
        <v>358.24999999999983</v>
      </c>
      <c r="CE467" s="66"/>
      <c r="CF467" s="66">
        <f t="shared" si="904"/>
        <v>0</v>
      </c>
      <c r="CG467" s="67">
        <f t="shared" si="905"/>
        <v>6982.9</v>
      </c>
      <c r="CH467" s="66"/>
      <c r="CI467" s="66">
        <f t="shared" si="883"/>
        <v>0</v>
      </c>
      <c r="CJ467" s="67">
        <f t="shared" si="921"/>
        <v>8715</v>
      </c>
      <c r="CK467" s="66"/>
      <c r="CL467" s="68">
        <f t="shared" si="906"/>
        <v>0</v>
      </c>
      <c r="CM467" s="79">
        <f t="shared" si="907"/>
        <v>4864</v>
      </c>
      <c r="CN467" s="66"/>
      <c r="CO467" s="68">
        <f t="shared" si="847"/>
        <v>0</v>
      </c>
      <c r="CP467" s="79">
        <f t="shared" si="908"/>
        <v>3955</v>
      </c>
      <c r="CQ467" s="66"/>
      <c r="CR467" s="68">
        <f t="shared" si="848"/>
        <v>0</v>
      </c>
      <c r="CS467" s="79">
        <f t="shared" si="861"/>
        <v>6656</v>
      </c>
      <c r="CT467" s="66"/>
      <c r="CU467" s="68">
        <f t="shared" si="849"/>
        <v>0</v>
      </c>
      <c r="CV467" s="79">
        <f t="shared" si="909"/>
        <v>7769</v>
      </c>
      <c r="CW467" s="66"/>
      <c r="CX467" s="66">
        <f t="shared" si="850"/>
        <v>0</v>
      </c>
      <c r="CY467" s="40">
        <f t="shared" si="837"/>
        <v>6582</v>
      </c>
      <c r="CZ467" s="65"/>
      <c r="DA467" s="66">
        <f t="shared" si="910"/>
        <v>0</v>
      </c>
      <c r="DB467" s="67">
        <f t="shared" si="922"/>
        <v>82964</v>
      </c>
      <c r="DC467" s="66"/>
      <c r="DD467" s="66">
        <f t="shared" si="911"/>
        <v>0</v>
      </c>
      <c r="DE467" s="67">
        <f t="shared" si="923"/>
        <v>79735</v>
      </c>
      <c r="DF467" s="66"/>
      <c r="DG467" s="69">
        <f t="shared" si="851"/>
        <v>0</v>
      </c>
      <c r="DH467" s="67">
        <f t="shared" si="843"/>
        <v>72017</v>
      </c>
      <c r="DI467" s="66"/>
      <c r="DJ467" s="66">
        <f t="shared" si="852"/>
        <v>0</v>
      </c>
      <c r="DK467" s="67">
        <f t="shared" si="912"/>
        <v>993</v>
      </c>
      <c r="DL467" s="210"/>
      <c r="DM467" s="206">
        <f t="shared" si="853"/>
        <v>0</v>
      </c>
      <c r="DN467" s="25">
        <f t="shared" si="884"/>
        <v>0</v>
      </c>
      <c r="DO467" s="5"/>
      <c r="DP467" s="43">
        <f t="shared" si="854"/>
        <v>0</v>
      </c>
      <c r="DQ467" s="27">
        <f t="shared" si="913"/>
        <v>7022.5</v>
      </c>
      <c r="DR467" s="5"/>
      <c r="DS467" s="43">
        <f t="shared" si="855"/>
        <v>0</v>
      </c>
      <c r="DT467" s="27">
        <f t="shared" si="914"/>
        <v>4846</v>
      </c>
      <c r="DU467" s="5"/>
      <c r="DV467" s="43">
        <f t="shared" si="856"/>
        <v>0</v>
      </c>
      <c r="DW467" s="27">
        <f t="shared" si="915"/>
        <v>4835</v>
      </c>
      <c r="DX467" s="5"/>
      <c r="DY467" s="22">
        <f t="shared" si="857"/>
        <v>0</v>
      </c>
      <c r="DZ467" s="25">
        <f t="shared" si="916"/>
        <v>523</v>
      </c>
      <c r="EA467" s="22"/>
      <c r="EB467" s="22">
        <f t="shared" si="858"/>
        <v>0</v>
      </c>
      <c r="EC467" s="28">
        <f t="shared" si="917"/>
        <v>369</v>
      </c>
      <c r="ED467" s="5"/>
      <c r="EE467" s="43">
        <f t="shared" si="859"/>
        <v>0</v>
      </c>
      <c r="EF467" s="27">
        <f t="shared" si="918"/>
        <v>4769</v>
      </c>
      <c r="EG467" s="66"/>
      <c r="EH467" s="66">
        <f t="shared" si="860"/>
        <v>0</v>
      </c>
      <c r="EI467" s="67">
        <f t="shared" si="919"/>
        <v>24057</v>
      </c>
      <c r="EJ467" s="66"/>
      <c r="EK467" s="66">
        <f t="shared" si="825"/>
        <v>0</v>
      </c>
      <c r="EL467" s="67">
        <f t="shared" si="920"/>
        <v>22687</v>
      </c>
      <c r="EM467" s="110">
        <f t="shared" si="826"/>
        <v>105297.46555599998</v>
      </c>
    </row>
    <row r="468" spans="1:143" s="33" customFormat="1" ht="11.25" customHeight="1" x14ac:dyDescent="0.25">
      <c r="A468" s="158">
        <v>46081</v>
      </c>
      <c r="B468" s="188">
        <v>46088</v>
      </c>
      <c r="C468" s="176">
        <v>8004968577</v>
      </c>
      <c r="D468" s="17" t="s">
        <v>37</v>
      </c>
      <c r="E468" s="18">
        <v>90</v>
      </c>
      <c r="F468" s="19">
        <v>5</v>
      </c>
      <c r="G468" s="20">
        <v>191516041622</v>
      </c>
      <c r="H468" s="66"/>
      <c r="I468" s="41">
        <f t="shared" si="877"/>
        <v>0</v>
      </c>
      <c r="J468" s="48">
        <f t="shared" si="872"/>
        <v>75471</v>
      </c>
      <c r="K468" s="66"/>
      <c r="L468" s="41">
        <f t="shared" si="862"/>
        <v>0</v>
      </c>
      <c r="M468" s="48">
        <f t="shared" si="873"/>
        <v>174830</v>
      </c>
      <c r="N468" s="66"/>
      <c r="O468" s="41">
        <f t="shared" si="878"/>
        <v>0</v>
      </c>
      <c r="P468" s="48">
        <f t="shared" si="874"/>
        <v>74081</v>
      </c>
      <c r="Q468" s="66"/>
      <c r="R468" s="66">
        <f t="shared" si="879"/>
        <v>0</v>
      </c>
      <c r="S468" s="67">
        <f t="shared" si="875"/>
        <v>36564</v>
      </c>
      <c r="T468" s="66"/>
      <c r="U468" s="66">
        <f t="shared" si="885"/>
        <v>0</v>
      </c>
      <c r="V468" s="67">
        <f t="shared" si="886"/>
        <v>21159.100000000013</v>
      </c>
      <c r="W468" s="136"/>
      <c r="X468" s="69">
        <f t="shared" si="880"/>
        <v>0</v>
      </c>
      <c r="Y468" s="67">
        <f t="shared" si="842"/>
        <v>137.29999999999882</v>
      </c>
      <c r="Z468" s="66"/>
      <c r="AA468" s="68">
        <f t="shared" si="803"/>
        <v>0</v>
      </c>
      <c r="AB468" s="67">
        <f t="shared" si="876"/>
        <v>1468.5</v>
      </c>
      <c r="AC468" s="66"/>
      <c r="AD468" s="66">
        <f t="shared" si="804"/>
        <v>0</v>
      </c>
      <c r="AE468" s="67">
        <f t="shared" si="887"/>
        <v>448.79999999999973</v>
      </c>
      <c r="AF468" s="66"/>
      <c r="AG468" s="78">
        <f t="shared" si="805"/>
        <v>0</v>
      </c>
      <c r="AH468" s="79">
        <f t="shared" si="888"/>
        <v>3801.7999999999993</v>
      </c>
      <c r="AI468" s="66"/>
      <c r="AJ468" s="68">
        <f t="shared" si="806"/>
        <v>0</v>
      </c>
      <c r="AK468" s="67">
        <f t="shared" si="889"/>
        <v>7585.5</v>
      </c>
      <c r="AL468" s="66"/>
      <c r="AM468" s="68">
        <f t="shared" si="807"/>
        <v>0</v>
      </c>
      <c r="AN468" s="67">
        <f t="shared" si="890"/>
        <v>4509.0999999999985</v>
      </c>
      <c r="AO468" s="66"/>
      <c r="AP468" s="68">
        <f t="shared" si="881"/>
        <v>0</v>
      </c>
      <c r="AQ468" s="67">
        <f t="shared" si="867"/>
        <v>1611.3999999999996</v>
      </c>
      <c r="AR468" s="66"/>
      <c r="AS468" s="68">
        <f t="shared" si="845"/>
        <v>0</v>
      </c>
      <c r="AT468" s="67">
        <f t="shared" si="891"/>
        <v>3042.6000000000004</v>
      </c>
      <c r="AU468" s="66"/>
      <c r="AV468" s="66">
        <f t="shared" si="892"/>
        <v>0</v>
      </c>
      <c r="AW468" s="42">
        <f t="shared" si="893"/>
        <v>3255.6000000000013</v>
      </c>
      <c r="AX468" s="66"/>
      <c r="AY468" s="66">
        <f t="shared" si="894"/>
        <v>0</v>
      </c>
      <c r="AZ468" s="67">
        <f t="shared" si="882"/>
        <v>1815.8</v>
      </c>
      <c r="BA468" s="66"/>
      <c r="BB468" s="68">
        <f t="shared" si="895"/>
        <v>0</v>
      </c>
      <c r="BC468" s="67">
        <f t="shared" si="896"/>
        <v>2774.8</v>
      </c>
      <c r="BD468" s="66"/>
      <c r="BE468" s="68">
        <f t="shared" si="897"/>
        <v>0</v>
      </c>
      <c r="BF468" s="67">
        <f t="shared" si="898"/>
        <v>78.60000000000035</v>
      </c>
      <c r="BG468" s="66"/>
      <c r="BH468" s="68">
        <f t="shared" si="831"/>
        <v>0</v>
      </c>
      <c r="BI468" s="67">
        <f t="shared" si="927"/>
        <v>-127.2</v>
      </c>
      <c r="BJ468" s="66"/>
      <c r="BK468" s="68">
        <f t="shared" si="846"/>
        <v>0</v>
      </c>
      <c r="BL468" s="67">
        <f t="shared" si="899"/>
        <v>5058.2000000000007</v>
      </c>
      <c r="BM468" s="66"/>
      <c r="BN468" s="68">
        <f t="shared" si="900"/>
        <v>0</v>
      </c>
      <c r="BO468" s="67">
        <f t="shared" si="901"/>
        <v>4153.1000000000013</v>
      </c>
      <c r="BP468" s="66"/>
      <c r="BQ468" s="68">
        <f t="shared" si="902"/>
        <v>460.8</v>
      </c>
      <c r="BR468" s="67">
        <f t="shared" si="810"/>
        <v>12127.299999999992</v>
      </c>
      <c r="BS468" s="66"/>
      <c r="BT468" s="66">
        <f t="shared" si="924"/>
        <v>180</v>
      </c>
      <c r="BU468" s="67">
        <f t="shared" ref="BU468:BU486" si="928">BU467+BS468-BT468</f>
        <v>76986</v>
      </c>
      <c r="BV468" s="66"/>
      <c r="BW468" s="66">
        <f t="shared" si="925"/>
        <v>180</v>
      </c>
      <c r="BX468" s="67">
        <f t="shared" ref="BX468:BX479" si="929">+BX467+BV468-BW468</f>
        <v>106442</v>
      </c>
      <c r="BY468" s="66"/>
      <c r="BZ468" s="66">
        <f t="shared" si="926"/>
        <v>180</v>
      </c>
      <c r="CA468" s="67">
        <f t="shared" ref="CA468:CA486" si="930">+CA467+BY468-BZ468</f>
        <v>71764</v>
      </c>
      <c r="CB468" s="66"/>
      <c r="CC468" s="66">
        <f t="shared" si="903"/>
        <v>0</v>
      </c>
      <c r="CD468" s="67">
        <f t="shared" si="871"/>
        <v>358.24999999999983</v>
      </c>
      <c r="CE468" s="66"/>
      <c r="CF468" s="66">
        <f t="shared" si="904"/>
        <v>0</v>
      </c>
      <c r="CG468" s="67">
        <f t="shared" si="905"/>
        <v>6982.9</v>
      </c>
      <c r="CH468" s="66"/>
      <c r="CI468" s="66">
        <f t="shared" si="883"/>
        <v>0</v>
      </c>
      <c r="CJ468" s="67">
        <f t="shared" si="921"/>
        <v>8715</v>
      </c>
      <c r="CK468" s="66"/>
      <c r="CL468" s="68">
        <f t="shared" si="906"/>
        <v>0</v>
      </c>
      <c r="CM468" s="79">
        <f t="shared" si="907"/>
        <v>4864</v>
      </c>
      <c r="CN468" s="66"/>
      <c r="CO468" s="68">
        <f t="shared" si="847"/>
        <v>0</v>
      </c>
      <c r="CP468" s="79">
        <f t="shared" si="908"/>
        <v>3955</v>
      </c>
      <c r="CQ468" s="66"/>
      <c r="CR468" s="68">
        <f t="shared" si="848"/>
        <v>0</v>
      </c>
      <c r="CS468" s="79">
        <f t="shared" si="861"/>
        <v>6656</v>
      </c>
      <c r="CT468" s="66"/>
      <c r="CU468" s="68">
        <f t="shared" si="849"/>
        <v>0</v>
      </c>
      <c r="CV468" s="79">
        <f t="shared" si="909"/>
        <v>7769</v>
      </c>
      <c r="CW468" s="66"/>
      <c r="CX468" s="66">
        <f t="shared" si="850"/>
        <v>0</v>
      </c>
      <c r="CY468" s="40">
        <f t="shared" si="837"/>
        <v>6582</v>
      </c>
      <c r="CZ468" s="65"/>
      <c r="DA468" s="66">
        <f t="shared" si="910"/>
        <v>0</v>
      </c>
      <c r="DB468" s="67">
        <f t="shared" si="922"/>
        <v>82964</v>
      </c>
      <c r="DC468" s="66"/>
      <c r="DD468" s="66">
        <f t="shared" si="911"/>
        <v>0</v>
      </c>
      <c r="DE468" s="67">
        <f t="shared" si="923"/>
        <v>79735</v>
      </c>
      <c r="DF468" s="66"/>
      <c r="DG468" s="69">
        <f t="shared" si="851"/>
        <v>0</v>
      </c>
      <c r="DH468" s="67">
        <f t="shared" si="843"/>
        <v>72017</v>
      </c>
      <c r="DI468" s="66"/>
      <c r="DJ468" s="66">
        <f t="shared" si="852"/>
        <v>0</v>
      </c>
      <c r="DK468" s="67">
        <f t="shared" si="912"/>
        <v>993</v>
      </c>
      <c r="DL468" s="210"/>
      <c r="DM468" s="206">
        <f t="shared" si="853"/>
        <v>0</v>
      </c>
      <c r="DN468" s="25">
        <f t="shared" si="884"/>
        <v>0</v>
      </c>
      <c r="DO468" s="5"/>
      <c r="DP468" s="43">
        <f t="shared" si="854"/>
        <v>0</v>
      </c>
      <c r="DQ468" s="27">
        <f t="shared" si="913"/>
        <v>7022.5</v>
      </c>
      <c r="DR468" s="5"/>
      <c r="DS468" s="43">
        <f t="shared" si="855"/>
        <v>0</v>
      </c>
      <c r="DT468" s="27">
        <f t="shared" si="914"/>
        <v>4846</v>
      </c>
      <c r="DU468" s="5"/>
      <c r="DV468" s="43">
        <f t="shared" si="856"/>
        <v>0</v>
      </c>
      <c r="DW468" s="27">
        <f t="shared" si="915"/>
        <v>4835</v>
      </c>
      <c r="DX468" s="5"/>
      <c r="DY468" s="22">
        <f t="shared" si="857"/>
        <v>0</v>
      </c>
      <c r="DZ468" s="25">
        <f t="shared" si="916"/>
        <v>523</v>
      </c>
      <c r="EA468" s="22"/>
      <c r="EB468" s="22">
        <f t="shared" si="858"/>
        <v>0</v>
      </c>
      <c r="EC468" s="28">
        <f t="shared" si="917"/>
        <v>369</v>
      </c>
      <c r="ED468" s="5"/>
      <c r="EE468" s="43">
        <f t="shared" si="859"/>
        <v>0</v>
      </c>
      <c r="EF468" s="27">
        <f t="shared" si="918"/>
        <v>4769</v>
      </c>
      <c r="EG468" s="66"/>
      <c r="EH468" s="66">
        <f t="shared" si="860"/>
        <v>0</v>
      </c>
      <c r="EI468" s="67">
        <f t="shared" si="919"/>
        <v>24057</v>
      </c>
      <c r="EJ468" s="66"/>
      <c r="EK468" s="66">
        <f t="shared" si="825"/>
        <v>0</v>
      </c>
      <c r="EL468" s="67">
        <f t="shared" si="920"/>
        <v>22687</v>
      </c>
      <c r="EM468" s="110">
        <f t="shared" si="826"/>
        <v>105179.98363599996</v>
      </c>
    </row>
    <row r="469" spans="1:143" s="33" customFormat="1" ht="11.25" customHeight="1" x14ac:dyDescent="0.25">
      <c r="A469" s="169">
        <v>46081</v>
      </c>
      <c r="B469" s="193">
        <v>46088</v>
      </c>
      <c r="C469" s="177">
        <v>8004968582</v>
      </c>
      <c r="D469" s="147" t="s">
        <v>258</v>
      </c>
      <c r="E469" s="148">
        <v>60</v>
      </c>
      <c r="F469" s="149">
        <v>5</v>
      </c>
      <c r="G469" s="148">
        <v>191516097810</v>
      </c>
      <c r="H469" s="66"/>
      <c r="I469" s="41">
        <f t="shared" si="877"/>
        <v>0</v>
      </c>
      <c r="J469" s="48">
        <f t="shared" si="872"/>
        <v>75471</v>
      </c>
      <c r="K469" s="66"/>
      <c r="L469" s="41">
        <f t="shared" si="862"/>
        <v>0</v>
      </c>
      <c r="M469" s="48">
        <f t="shared" si="873"/>
        <v>174830</v>
      </c>
      <c r="N469" s="66"/>
      <c r="O469" s="41">
        <f t="shared" si="878"/>
        <v>0</v>
      </c>
      <c r="P469" s="48">
        <f t="shared" si="874"/>
        <v>74081</v>
      </c>
      <c r="Q469" s="66"/>
      <c r="R469" s="66">
        <f t="shared" si="879"/>
        <v>0</v>
      </c>
      <c r="S469" s="67">
        <f t="shared" si="875"/>
        <v>36564</v>
      </c>
      <c r="T469" s="66"/>
      <c r="U469" s="66">
        <f t="shared" si="885"/>
        <v>0</v>
      </c>
      <c r="V469" s="67">
        <f t="shared" si="886"/>
        <v>21159.100000000013</v>
      </c>
      <c r="W469" s="136"/>
      <c r="X469" s="69">
        <f t="shared" si="880"/>
        <v>0</v>
      </c>
      <c r="Y469" s="67">
        <f t="shared" si="842"/>
        <v>137.29999999999882</v>
      </c>
      <c r="Z469" s="66"/>
      <c r="AA469" s="68">
        <f t="shared" ref="AA469:AA532" si="931">IF(OR(D469="NPP6ASZDB-GY015M",D469="NPP6ASZDB-GY010M",D469="NPP6ASZDB-GY002M",D469="NPP6ASZDB-GY150C",D469="NPP6ASZDB-GY005M",D469="NPC6ASZDB-GY020C",D469="NPC06SZDB-GY008M",D469="NPC06SZDB-GY013M",D469="NPC06SZDB-GY018M",D469="NPC6ASZDB-GY750C",D469="NPC6ASZDB-GY009M",D469="NPC6ASZDB-GY025C",D469="NPC06SZDB-GY005M",D469="NPC6ASZDB-GY125C",D469="NPC6ASZDB-GY350C",D469="NPC6ASZDB-GY075C",D469="NPC6ASZDB-GY006M",D469="NPC06SZDB-GY015C",D469="NPC6ASZDB-GY450C",D469="NPC6ASZDB-GY050C",D469="NPC6ASZDB-GY050C",D469="NPC6ASZDB-GY250C",D469="NPC06SZDB-GY003M",D469="NPC6ASZDB-GY007M",D469="NPC06SZDB-GY006M",D469="NPC06SZDB-GY015M",D469="NPC06SZDB-GY001M",D469="NPC06SZDB-GY002M",D469="NPC6ASZDB-GY015M",D469="NPC06SZDB-GY010M",D469="NPC6ASZDB-GY150C",D469="NPC6ASZDB-GY008M",D469="NPC6ASZDB-GY012M",D469="NPC6ASZDB-GY015M",D469="NPC6ASZDB-GY018M",D469="NPC6ASZDB-GY001M",D469="NPC6ASZDB-GY002M",D469="NPC6ASZDB-GY003M",D469="NPC6ASZDB-GY004M",D469="NPC6ASZDB-GY005M",D469="NPC6ASZDB-GY010M",D469="NPC6ASZDB-GY020M",D469="NPC6ASZDB-GY025M",D469="NPC6ASZDB-GY030M",D469="NPC6ASZDB-GY030C",D469="NPC6ASZDB-GY015C",),E469*(F469+0.1),0)</f>
        <v>0</v>
      </c>
      <c r="AB469" s="67">
        <f t="shared" si="876"/>
        <v>1468.5</v>
      </c>
      <c r="AC469" s="66"/>
      <c r="AD469" s="66">
        <f t="shared" ref="AD469:AD532" si="932">IF(OR(D469="NPC6ASZDB-GN007M",D469="NPP6ASZDB-GN001M",D469="NPC6ASZDB-GN015C",D469="NPC6ASZDB-GN008M",D469="NPP6ASZDB-GN010M",D469="NPC6ASZDB-GN030C",D469="NPC6ASZDB-GN750C",D469="NPC06SZDB-GN050C",D469="NPC6ASZDB-GN250C",D469="NPC06SZDB-GN002M",D469="NPC06SZDB-GN010M",D469="NPC6ASZDB-GN015M",D469="NPC6ASZDB-GN010M",D469="NPC06SZDB-GN003M",D469="NPC6ASZDB-GN025C",D469="NPC6ASZDB-GN050C",D469="NPC6ASZDB-GN150C",D469="NPC06SZDB-GN001M",D469="NPC06SZDB-GN150C",D469="NPC6ASZDB-GN001M",D469="NPC6ASZDB-GN002M",D469="NPC6ASZDB-GN003M",D469="NPC6ASZDB-GN004M",D469="NPC6ASZDB-GN005M",D469="NPC6ASZDB-GN020M",D469="NPC6ASZDB-GN030M",),E469*(F469+0.1),0)</f>
        <v>0</v>
      </c>
      <c r="AE469" s="67">
        <f t="shared" si="887"/>
        <v>448.79999999999973</v>
      </c>
      <c r="AF469" s="66"/>
      <c r="AG469" s="78">
        <f t="shared" ref="AG469:AG532" si="933">IF(OR(D469="NPC6ASZDB-YL030C",D469="NPP6ASZDB-YL001M",D469="NPC6ASZDB-YL015C",D469="NPP6ASZDB-YL005M",D469="NPP6ASZDB-YL003M",D469="NPP6ASZDB-YL002M",D469="NPC6ASZDB-YL004M",D469="NPP6ASZDB-YL010M",D469="NPC6ASZDB-YL125C",D469="NPC6ASZDB-YL015M",D469="NPC06SZDB-YL040M",D469="NPC06SZDB-YL002M",D469="NPC6ASZDB-YL009M",D469="NPC6ASZDB-YL350C",D469="NPC06SZDB-YL015C",D469="NPC6ASZDB-YL007M",D469="NPC6ASZDB-YL012M",D469="NPC6ASZDB-YL020M",D469="NPC6ASZDB-YL030M",D469="NPC06SZDB-YL050C",D469="NPC06SZDB-YL003M",D469="NPC6ASZDB-YL250C",D469="NPC6ASZDB-YL008M",D469="NPC06SZDB-YL010M",D469="NPC6ASZDB-YL025C",D469="NPC6ASZDB-YL006M",D469="NPC6ASZDB-YL001M",D469="NPC6ASZDB-YL005M",D469="NPC06SZDB-YL005M",D469="NPC06SZDB-YL001M",D469="NPC6ASZDB-YL050C",D469="NPC6ASZDB-YL010M",D469="NPC06SZDB-YL150C",D469="NPC6ASZDB-YL002M",D469="NPC6ASZDB-YL150C",D469="NPC6ASZDB-YL003M",),E469*(F469+0.1),0)</f>
        <v>0</v>
      </c>
      <c r="AH469" s="79">
        <f t="shared" si="888"/>
        <v>3801.7999999999993</v>
      </c>
      <c r="AI469" s="66"/>
      <c r="AJ469" s="68">
        <f t="shared" ref="AJ469:AJ532" si="934">IF(OR(D469="NPC6ASZDB-OR030C",D469="NPP6ASZDB-OR003M",D469="NPP6ASZDB-OR002M",D469="NPP6ASZDB-OR005M",D469="NPP6ASZDB-OR001M",D469="NPC6ASZDB-OR025C",D469="NPP6ASZDB-OR010M",D469="NPC6ASZDB-OR008M",D469="NPC06SZDB-OR005M",D469="NPC06SZDB-OR150C",D469="NPC06SZDB-OR050C",D469="NPC6ASZDB-OR020M",D469="NPC6ASZDB-OR750C",D469="NPC6ASZDB-OR007M",D469="NPC6ASZDB-OR350C",D469="NPC6ASZDB-OR250C",D469="NPC6ASZDB-OR020M",D469="NPC6ASZDB-OR015M",D469="NPC6ASZDB-OR005M",D469="NPC6ASZDB-OR010M",D469="NPC6ASZDB-OR050C",D469="NPC6ASZDB-OR150C",D469="NPC6ASZDB-OR004M",D469="NPC6ASZDB-OR010M",D469="NPC6ASZDB-OR005M",D469="NPC06SZDB-OR010M",D469="NPC6ASZDB-OR001M",D469="NPC6ASZDB-OR002M",D469="NPC6ASZDB-OR003M",D469="NPC06SZDB-OR001M",D469="NPC06SZDB-OR002M",D469="NPC06SZDB-OR003M",D469="NPC6ASZDB-OR012M",D469="NPC6ASZDB-OR030M",),E469*(F469+0.1),0)</f>
        <v>0</v>
      </c>
      <c r="AK469" s="67">
        <f t="shared" si="889"/>
        <v>7585.5</v>
      </c>
      <c r="AL469" s="66"/>
      <c r="AM469" s="68">
        <f t="shared" ref="AM469:AM532" si="935">IF(OR(D469="NPC6ASZDB-RD015C",D469="NPP6ASZDB-RD005M",D469="NPC6ASZDB-RD750C",D469="NPC6ASZDB-RD030M",D469="NPP6ASZDB-RD010M",D469="NPP6ASZDB-RD002M",D469="NPP6ASZDB-RD001M",D469="NPP6ASZDB-RD003M",D469="NPC6ASZDB-RD075C",D469="NPC6ASZDB-RD009M",D469="NPC6ASZDB-RD025C",D469="NPC6ASZDB-RD015M",D469="NPC6ASZDB-RD004M",D469="NPC6ASZDB-RD006M",D469="NPC6ASZDB-RD020C",D469="NPC6ASZDB-RD008M",D469="NPC6ASZDB-RD350C",D469="NPC6ASZDB-RD030C",D469="NPC6ASZDB-RD250C",D469="NPC06SZDB-RD015M",D469="NPC6ASZDB-RD050C",D469="NPC6ASZDB-RD050C",D469="NPC06SZDB-RD050C",D469="NPC6ASZDB-RD010M",D469="NPC06SZDB-RD005M",D469="NPC06SZDB-RD010M",D469="NPC6ASZDB-RD007M",D469="NPC6ASZDB-RD010M",D469="NPC6ASZDB-RD001M",D469="NPC6ASZDB-RD005M",D469="NPC6ASZDB-RD150C",D469="NPC06SZDB-RD002M",D469="NPC06SZDB-RD150C",D469="NPC06SZDB-RD001M",D469="NPC06SZDB-RD003M",D469="NPC6ASZDB-RD002M",D469="NPC6ASZDB-RD003M",D469="NPC6ASZDB-RD020M",),E469*(F469+0.1),0)</f>
        <v>0</v>
      </c>
      <c r="AN469" s="67">
        <f t="shared" si="890"/>
        <v>4509.0999999999985</v>
      </c>
      <c r="AO469" s="66"/>
      <c r="AP469" s="68">
        <f t="shared" si="881"/>
        <v>0</v>
      </c>
      <c r="AQ469" s="67">
        <f t="shared" si="867"/>
        <v>1611.3999999999996</v>
      </c>
      <c r="AR469" s="66"/>
      <c r="AS469" s="68">
        <f t="shared" ref="AS469:AS477" si="936">IF(OR(D469="NPC6ASZDB-VT015C",D469="NPP6ASZDB-VT005M",D469="NPP6ASZDB-VT003M",D469="NPC6ASZDB-VT030C",D469="NPC6ASZDB-VT005M",D469="NPC6ASZDB-VT125C",D469="NPC6ASZDB-VT010M",D469="NPC6ASZDB-VT007M",D469="NPC6ASZDB-VT350C",D469="NPC6ASZDB-VT003M",D469="NPC6ASZDB-VT250C",D469="NPC6ASZDB-VT002M",D469="NPC6ASZDB-VT050C",D469="NPC6ASZDB-VT001M",D469="NPC6ASZDB-VT150C",),E469*(F469+0.1),0)</f>
        <v>0</v>
      </c>
      <c r="AT469" s="67">
        <f t="shared" si="891"/>
        <v>3042.6000000000004</v>
      </c>
      <c r="AU469" s="66"/>
      <c r="AV469" s="66">
        <f t="shared" si="892"/>
        <v>0</v>
      </c>
      <c r="AW469" s="42">
        <f t="shared" si="893"/>
        <v>3255.6000000000013</v>
      </c>
      <c r="AX469" s="66"/>
      <c r="AY469" s="66">
        <f t="shared" si="894"/>
        <v>0</v>
      </c>
      <c r="AZ469" s="67">
        <f t="shared" si="882"/>
        <v>1815.8</v>
      </c>
      <c r="BA469" s="66"/>
      <c r="BB469" s="68">
        <f t="shared" si="895"/>
        <v>0</v>
      </c>
      <c r="BC469" s="67">
        <f t="shared" si="896"/>
        <v>2774.8</v>
      </c>
      <c r="BD469" s="66"/>
      <c r="BE469" s="68">
        <f t="shared" si="897"/>
        <v>0</v>
      </c>
      <c r="BF469" s="67">
        <f t="shared" si="898"/>
        <v>78.60000000000035</v>
      </c>
      <c r="BG469" s="66"/>
      <c r="BH469" s="68">
        <f t="shared" si="831"/>
        <v>0</v>
      </c>
      <c r="BI469" s="67">
        <f t="shared" si="927"/>
        <v>-127.2</v>
      </c>
      <c r="BJ469" s="66"/>
      <c r="BK469" s="68">
        <f t="shared" ref="BK469:BK477" si="937">IF(OR(D469="NPP06UZDB-YL002M",D469="NPP06UZDB-YL001M",D469="NPP06UZDB-YL150C",D469="NPP06UZDB-YL010M",D469="NPC06UZDB-YL015C",D469="NPC06UZDB-YL020M",D469="CO155E2-09M016",D469="CO155E2-09M012",D469="CO155E2-09M016",D469="NPC06UZDB-YL750C",D469="CO155E2-09M008",D469="NPC06UZDB-YL004M",D469="NPC06UZDB-YL004M",D469="NPC06UZDB-YL003M",D469="NPC06UZDB-YL250C",D469="CO155E2-09C050",D469="NPC06UZDB-YL020C",D469="NPC06UZDB-YL350C",D469="CO155E2-09M004",D469="CO155E2-09M004C6",D469="CO155E2-09M015",D469="NPC06UZDB-YL050C",D469="NPC06UZDB-YL010M",D469="CO155E2-09M010",D469="NPC06UZDB-YL010M",D469="NPC06UZDB-YL007M",D469="NPC06UZDB-YL150C",D469="CO155E2-09M015",D469="CO155E2-09C150",D469="CO155E2-09M005",D469="CO155E2-09M003",D469="CO155E2-09M001",D469="CO155E2-09M007",D469="NPC06UZDB-YL001M",D469="NPC06UZDB-YL002M",D469="NPC06UZDB-YL003M",D469="NPC06UZDB-YL004M",D469="NPC06UZDB-YL005M",D469="CO155E2-09M002",),E469*(F469+0.12),0)</f>
        <v>0</v>
      </c>
      <c r="BL469" s="67">
        <f t="shared" si="899"/>
        <v>5058.2000000000007</v>
      </c>
      <c r="BM469" s="66"/>
      <c r="BN469" s="68">
        <f t="shared" si="900"/>
        <v>0</v>
      </c>
      <c r="BO469" s="67">
        <f t="shared" si="901"/>
        <v>4153.1000000000013</v>
      </c>
      <c r="BP469" s="66"/>
      <c r="BQ469" s="68">
        <f t="shared" si="902"/>
        <v>307.2</v>
      </c>
      <c r="BR469" s="67">
        <f t="shared" ref="BR469:BR532" si="938">+BR468+BP469-BQ469</f>
        <v>11820.099999999991</v>
      </c>
      <c r="BS469" s="66"/>
      <c r="BT469" s="66">
        <f t="shared" si="924"/>
        <v>120</v>
      </c>
      <c r="BU469" s="67">
        <f t="shared" si="928"/>
        <v>76866</v>
      </c>
      <c r="BV469" s="66"/>
      <c r="BW469" s="66">
        <f t="shared" si="925"/>
        <v>120</v>
      </c>
      <c r="BX469" s="67">
        <f t="shared" si="929"/>
        <v>106322</v>
      </c>
      <c r="BY469" s="66"/>
      <c r="BZ469" s="66">
        <f t="shared" si="926"/>
        <v>120</v>
      </c>
      <c r="CA469" s="67">
        <f t="shared" si="930"/>
        <v>71644</v>
      </c>
      <c r="CB469" s="66"/>
      <c r="CC469" s="66">
        <f t="shared" si="903"/>
        <v>0</v>
      </c>
      <c r="CD469" s="67">
        <f t="shared" si="871"/>
        <v>358.24999999999983</v>
      </c>
      <c r="CE469" s="66"/>
      <c r="CF469" s="66">
        <f t="shared" si="904"/>
        <v>0</v>
      </c>
      <c r="CG469" s="67">
        <f t="shared" si="905"/>
        <v>6982.9</v>
      </c>
      <c r="CH469" s="66"/>
      <c r="CI469" s="66">
        <f t="shared" si="883"/>
        <v>0</v>
      </c>
      <c r="CJ469" s="67">
        <f t="shared" si="921"/>
        <v>8715</v>
      </c>
      <c r="CK469" s="66"/>
      <c r="CL469" s="68">
        <f t="shared" si="906"/>
        <v>0</v>
      </c>
      <c r="CM469" s="79">
        <f t="shared" si="907"/>
        <v>4864</v>
      </c>
      <c r="CN469" s="66"/>
      <c r="CO469" s="68">
        <f t="shared" ref="CO469:CO477" si="939">IF(OR(D469="NPC6AUZDB-BK002M",D469="NPC6AUZDB-BK010M",D469="NPC6AUZDB-BK003M",D469="NPC6AUZDB-BK001M",),E469*(F469+0.1),0)</f>
        <v>0</v>
      </c>
      <c r="CP469" s="79">
        <f t="shared" si="908"/>
        <v>3955</v>
      </c>
      <c r="CQ469" s="66"/>
      <c r="CR469" s="68">
        <f t="shared" ref="CR469:CR477" si="940">IF(OR(D469="NPC6AUZDB-RD005M",D469="NPC6AUZDB-RD025C",D469="NPC6AUZDB-RD002M",D469="NPC6AUZDB-RD003M",D469="NPC6AUZDB-RD001M",),E469*(F469+0.1),0)</f>
        <v>0</v>
      </c>
      <c r="CS469" s="79">
        <f t="shared" si="861"/>
        <v>6656</v>
      </c>
      <c r="CT469" s="66"/>
      <c r="CU469" s="68">
        <f t="shared" ref="CU469:CU477" si="941">IF(OR(D469="NPC6AUZDB-OR002M",D469="NPC6AUZDB-RD003M",D469="NPC6AUZDB-RD001M",),E469*(F469+0.1),0)</f>
        <v>0</v>
      </c>
      <c r="CV469" s="79">
        <f t="shared" si="909"/>
        <v>7769</v>
      </c>
      <c r="CW469" s="66"/>
      <c r="CX469" s="66">
        <f t="shared" ref="CX469:CX477" si="942">IF(OR(D469="NPC6AUZDB-GY030C",D469="NPC6AUZDA-GY003M",D460="NPC6AUZDA-GY003M",D469="NPC6AUZDB-GY150C",D469="NPC6AUZDB-GY010M",D469="NPC6AUZDB-GY001M",D469="NPC6AUZDB-GY005M",D469="NPC6AUZDA-GY020M",D469="NPC6AUZDB-GY003M",D469="NPC6AUZDB-GY002M",),E469*(F469+0.1),0)</f>
        <v>0</v>
      </c>
      <c r="CY469" s="40">
        <f t="shared" si="837"/>
        <v>6582</v>
      </c>
      <c r="CZ469" s="65"/>
      <c r="DA469" s="66">
        <f t="shared" si="910"/>
        <v>0</v>
      </c>
      <c r="DB469" s="67">
        <f t="shared" si="922"/>
        <v>82964</v>
      </c>
      <c r="DC469" s="66"/>
      <c r="DD469" s="66">
        <f t="shared" si="911"/>
        <v>0</v>
      </c>
      <c r="DE469" s="67">
        <f t="shared" si="923"/>
        <v>79735</v>
      </c>
      <c r="DF469" s="66"/>
      <c r="DG469" s="69">
        <f t="shared" ref="DG469:DG477" si="943">IF(OR(D469="NPP6AUZDB-WT003M",D469="NPC06SZDB-WT004M",D469="CO155E2-01C150",D469="CO155E2-0CM002",D469="CO155E2-08M020",D469="CO155E2-06M002",D469="NPC06SZDB-WT001M",D469="CO155E2-08M007",D469="CO17772-08M003",D469="CO155E2-08M003",D469="CO155E2-0MM001",D469="CO155E2-0ZC750",D469="CO155E2-09M008",D469="CO155E2-09M015",D469="CO155E2-08M010",D469="CO155E2-08M015",D469="CO155E2-08M001",D469="CO155E2-0MM015",D469="CO17772-0CM003",D469="CO155E2-0MC050",D469="CO155E2-0CM001",D469="CO155E2-0CM007",D469="CO155E2-08C050",D469="NPC06SZDB-YL010M",D469="NPC06SZDB-GY003M",D469="NPC06SZDB-WT002M",D469="NPC06SZDB-GY001M",D469="NPC06SZDB-WT010M",D469="NPC06SZDB-WT050C",D469="NPC06SZDB-WT005M",D469="NPC06SZDB-WT003M",D469="CO155E2-08M005",D469="CO155E2-08M002",D469="CO155E2-08C150",D469="CO155E2-07M010", D469="CO155E2-0ZM015",D469="CO155E2-0CM010",D469="CO155E2-0CM015",D469="CO155E2-01M010",D469="CO17772-08C150",D469="CO17772-08C050",D469="NPC06SZDB-WT015M",D469="NPC06SZDB-WT015M",D469="NPC06SZDB-WT150C"),E469,0)</f>
        <v>60</v>
      </c>
      <c r="DH469" s="67">
        <f t="shared" si="843"/>
        <v>71957</v>
      </c>
      <c r="DI469" s="66"/>
      <c r="DJ469" s="66">
        <f t="shared" ref="DJ469:DJ477" si="944">IF(OR(D469="CO17772-08C250",D469="CO17772-08F004",D469="CO17772-08F010",D469="CO17772-08C750",D469="CO17772-08C250",D469="CO17772-08F002",D469="CO17772-08M020",D469="CO17772-08M010",D469="CO17772-08M006",D469="CO17772-08C050",D469="CO17772-08C150",D469="CO17772-08M007",D469="CO17772-08M010",D469=1644077,D469="CO17772-08M001",D469="CO17772-08M002",D469="CO17772-08M003",D469="CO17772-08M004",D469="CO17772-08M005",D469="CO17772-08M015",),E469*(F469+0.15),0)</f>
        <v>0</v>
      </c>
      <c r="DK469" s="67">
        <f t="shared" si="912"/>
        <v>993</v>
      </c>
      <c r="DL469" s="210"/>
      <c r="DM469" s="206">
        <f t="shared" ref="DM469:DM477" si="945">IF(D469=2153276,E469*(F469+0.15),0)</f>
        <v>0</v>
      </c>
      <c r="DN469" s="25">
        <f t="shared" si="884"/>
        <v>0</v>
      </c>
      <c r="DO469" s="5"/>
      <c r="DP469" s="43">
        <f t="shared" ref="DP469:DP477" si="946">IF(OR(D469="CO17772-0CC050",D469="CO17772-0CM015",D469="CO17772-0CM007",D469="CO17772-0CM005",D469="CO17772-0CM007",D469="CO17772-0CM007",D469="CO17772-0CM010",D469="CO17772-0CM003",D469="CO17772-0MM015",D469="CO17772-0CM002",D469=959305,D469="CO17772-0CM001",),E469*(F469+0.15),0)</f>
        <v>0</v>
      </c>
      <c r="DQ469" s="27">
        <f t="shared" si="913"/>
        <v>7022.5</v>
      </c>
      <c r="DR469" s="5"/>
      <c r="DS469" s="43">
        <f t="shared" ref="DS469:DS477" si="947">IF(OR(D469="CO17772-0ZM010",D469="CO17772-0ZM002",D469="CO17772-0ZM001",D469="CO17772-0ZM005",D469="CO17772-0ZM008",D469=959308,),E469*(F469+0.15),0)</f>
        <v>0</v>
      </c>
      <c r="DT469" s="27">
        <f t="shared" si="914"/>
        <v>4846</v>
      </c>
      <c r="DU469" s="5"/>
      <c r="DV469" s="43">
        <f t="shared" ref="DV469:DV477" si="948">IF(OR(D469="CO17772-0MM003",D469="CO17772-0MM001",D469="CO17772-0MC150",D469="CO17772-0MM005",D469=959306,),E469*(F469+0.15),0)</f>
        <v>0</v>
      </c>
      <c r="DW469" s="27">
        <f t="shared" si="915"/>
        <v>4835</v>
      </c>
      <c r="DX469" s="5"/>
      <c r="DY469" s="22">
        <f t="shared" ref="DY469:DY477" si="949">IF(OR(D469="CO17772-09M001",D469=959307,),E469*(F469+0.15),0)</f>
        <v>0</v>
      </c>
      <c r="DZ469" s="25">
        <f t="shared" si="916"/>
        <v>523</v>
      </c>
      <c r="EA469" s="22"/>
      <c r="EB469" s="22">
        <f t="shared" ref="EB469:EB477" si="950">IF(OR(D469="CO17772-01M001",),E469*(F469+0.15),0)</f>
        <v>0</v>
      </c>
      <c r="EC469" s="28">
        <f t="shared" si="917"/>
        <v>369</v>
      </c>
      <c r="ED469" s="5"/>
      <c r="EE469" s="43">
        <f t="shared" ref="EE469:EE477" si="951">IF(OR(CA469="CO17772-07M015",D469="CO17772-07M007",D469="CO17772-07M001",D469="CO17772-07M001",D469=959309,),E469*(F469+0.15),0)</f>
        <v>0</v>
      </c>
      <c r="EF469" s="27">
        <f t="shared" si="918"/>
        <v>4769</v>
      </c>
      <c r="EG469" s="66"/>
      <c r="EH469" s="66">
        <f t="shared" ref="EH469:EH477" si="952">IF(OR(D469="CO17772-0MM003",D469="CO17772-0ZM010",D469="CO17772-07M007",D469="CO17772-0ZM002",D469="CO17772-01M001",D469="CO17772-0CC050",D469="CO17772-0CM015",D469="CO17772-08F004",D469="CO17772-08F010",D469="CO17772-08C750",D469="CO17772-08C250",D469="CO17772-07M001",D469="CO17772-09M001",D469="CO17772-0ZM001",D469="CO17772-0MM001",D469="CO17772-08F002",D469="CO17772-0ZM008",D469="CO17772-0ZM005",D469="CO17772-0CM005",D469="CO17772-0CM007",D469="CO17772-08M020",D469="CO17772-0MC150",D469="CO17772-08M006",D469="CO17772-08C050",D469="CO17772-0CM007",D469="CO17772-0CM010",D469="CO17772-0CM003",D469="CO17772-08C150",D469="CO17772-08M007",D469="CO17772-0MM005",D469="CO17772-0MM015",D469="CO17772-0CM002",D469="CO17772-0CM001",D469="CO17772-08M010",D469="CO17772-08M001",D469="CO17772-08M002",D469="CO17772-08M003",D469="CO17772-08M004",D469="CO17772-08M015",D469=959308,D469=959305,D469=959306,D469=959307,D469=959309,D469=1644077,D469="CO17772-08M005",),E469*2,0)</f>
        <v>0</v>
      </c>
      <c r="EI469" s="67">
        <f t="shared" si="919"/>
        <v>24057</v>
      </c>
      <c r="EJ469" s="66"/>
      <c r="EK469" s="66">
        <f t="shared" ref="EK469:EK532" si="953">(IF(OR(D469="CO17772-0MM003",D469="CO17772-0ZM010",D469="CO17772-07M015",D469="CO17772-07M007",D469="CO17772-0ZM002",D469="CO17772-01M001",D469="CO17772-0CC050",D469="CO17772-0CM015",D469="CO17772-08F004",D469="CO17772-08F010",D469="CO17772-08C750",D469="CO17772-08C250",D469="CO17772-07M001",D469="CO17772-09M001",D469="CO17772-0ZM001",D469="CO17772-0MM001",D469="CO17772-08F002",D469="CO17772-0ZM008",D469="CO17772-0ZM005",D469="CO17772-0CM005",D469="CO17772-0CM007",D469="CO17772-08M020",D469="CO17772-0MC150",D469="CO17772-08M006",D469="CO17772-08C050",D469="CO17772-0CM007",D469="CO17772-0CM010",D469="CO17772-0CM003",D469="CO17772-08C150",D469="CO17772-08M007",D469="CO17772-0MM005",D469="CO17772-0MM015",D469="CO17772-0CM002",D469="CO17772-0CM001",D469="CO17772-08M010",D469="CO17772-08M001",D469="CO17772-08M005",D469="CO17772-08M002",D469="CO17772-08M003",D469="CO17772-08M004",D469="CO17772-08M015",D469=1644077,D469=959308,D469=959305,D469=959306,D469=959307,D469=959309),E469*2,0))</f>
        <v>0</v>
      </c>
      <c r="EL469" s="67">
        <f t="shared" si="920"/>
        <v>22687</v>
      </c>
      <c r="EM469" s="110">
        <f t="shared" ref="EM469:EM532" si="954">((J470*0.03672)+(M470*0.1205)+(P470*0.05856)+(S470*0.0201)+(V470*0.3442)+(Y470*0.4888)+(AB470*0.5596)+(AE470*0.486)+(AH470*0.4976)+(AK470*0.487)+(AN470*0.4911)+(AQ470*0.4976)+(AT470*0.4994)+(AW470*0.3297)+(AZ470*0.3303)+(BC470*0.3317)+(BF470*0.3307)+(BI470*0.3302)+(BL470* 0.3306)+(BO470*0.3317)+(BR470*0.3311)+(BU470*0.023)+(BX470*0.0746)+(CA470*0.0163)+(CD470*0.4367)+(CG470*0.46063)+(CJ470*0.4344)+(CM470*0.426837)+(CP470*0.411417)+(CS470*0.419619)+(CV470*0.427493)+(CY470*0.4341)+(DB470*0.0349)+(DE470*0.0092)+(DH470*0.035 )+(DK470*0.029)+(DN470*0.27723)+(DQ470*0.19)+(DT470*0.27723)+(DZ470*0.20242)+(EC470*0.43)+(EF470*0.18111)+(EI470*0.19879)+(EL470*0.12124)+(EO470*0.02104)+(ER470*0.24981))</f>
        <v>105121.50703599995</v>
      </c>
    </row>
    <row r="470" spans="1:143" s="33" customFormat="1" ht="11.25" customHeight="1" x14ac:dyDescent="0.25">
      <c r="A470" s="169">
        <v>46081</v>
      </c>
      <c r="B470" s="193">
        <v>46088</v>
      </c>
      <c r="C470" s="180">
        <v>8004972204</v>
      </c>
      <c r="D470" s="37" t="s">
        <v>284</v>
      </c>
      <c r="E470" s="38">
        <v>60</v>
      </c>
      <c r="F470" s="39">
        <v>10</v>
      </c>
      <c r="G470" s="40">
        <v>191516130241</v>
      </c>
      <c r="H470" s="66"/>
      <c r="I470" s="41">
        <f t="shared" si="877"/>
        <v>0</v>
      </c>
      <c r="J470" s="48">
        <f t="shared" si="872"/>
        <v>75471</v>
      </c>
      <c r="K470" s="66"/>
      <c r="L470" s="41">
        <f t="shared" si="862"/>
        <v>0</v>
      </c>
      <c r="M470" s="48">
        <f t="shared" si="873"/>
        <v>174830</v>
      </c>
      <c r="N470" s="66"/>
      <c r="O470" s="41">
        <f t="shared" si="878"/>
        <v>0</v>
      </c>
      <c r="P470" s="48">
        <f t="shared" si="874"/>
        <v>74081</v>
      </c>
      <c r="Q470" s="66"/>
      <c r="R470" s="66">
        <f t="shared" si="879"/>
        <v>120</v>
      </c>
      <c r="S470" s="67">
        <f t="shared" si="875"/>
        <v>36444</v>
      </c>
      <c r="T470" s="66"/>
      <c r="U470" s="66">
        <f t="shared" si="885"/>
        <v>0</v>
      </c>
      <c r="V470" s="67">
        <f t="shared" si="886"/>
        <v>21159.100000000013</v>
      </c>
      <c r="W470" s="136"/>
      <c r="X470" s="69">
        <f t="shared" si="880"/>
        <v>0</v>
      </c>
      <c r="Y470" s="67">
        <f t="shared" si="842"/>
        <v>137.29999999999882</v>
      </c>
      <c r="Z470" s="66"/>
      <c r="AA470" s="68">
        <f t="shared" si="931"/>
        <v>0</v>
      </c>
      <c r="AB470" s="67">
        <f t="shared" si="876"/>
        <v>1468.5</v>
      </c>
      <c r="AC470" s="66"/>
      <c r="AD470" s="66">
        <f t="shared" si="932"/>
        <v>0</v>
      </c>
      <c r="AE470" s="67">
        <f t="shared" si="887"/>
        <v>448.79999999999973</v>
      </c>
      <c r="AF470" s="66"/>
      <c r="AG470" s="78">
        <f t="shared" si="933"/>
        <v>0</v>
      </c>
      <c r="AH470" s="79">
        <f t="shared" si="888"/>
        <v>3801.7999999999993</v>
      </c>
      <c r="AI470" s="66"/>
      <c r="AJ470" s="68">
        <f t="shared" si="934"/>
        <v>0</v>
      </c>
      <c r="AK470" s="67">
        <f t="shared" si="889"/>
        <v>7585.5</v>
      </c>
      <c r="AL470" s="66"/>
      <c r="AM470" s="68">
        <f t="shared" si="935"/>
        <v>0</v>
      </c>
      <c r="AN470" s="67">
        <f t="shared" si="890"/>
        <v>4509.0999999999985</v>
      </c>
      <c r="AO470" s="66"/>
      <c r="AP470" s="68">
        <f t="shared" si="881"/>
        <v>0</v>
      </c>
      <c r="AQ470" s="67">
        <f t="shared" si="867"/>
        <v>1611.3999999999996</v>
      </c>
      <c r="AR470" s="66"/>
      <c r="AS470" s="68">
        <f t="shared" si="936"/>
        <v>0</v>
      </c>
      <c r="AT470" s="67">
        <f t="shared" si="891"/>
        <v>3042.6000000000004</v>
      </c>
      <c r="AU470" s="66"/>
      <c r="AV470" s="66">
        <f t="shared" si="892"/>
        <v>0</v>
      </c>
      <c r="AW470" s="42">
        <f t="shared" si="893"/>
        <v>3255.6000000000013</v>
      </c>
      <c r="AX470" s="66"/>
      <c r="AY470" s="66">
        <f t="shared" si="894"/>
        <v>0</v>
      </c>
      <c r="AZ470" s="67">
        <f t="shared" si="882"/>
        <v>1815.8</v>
      </c>
      <c r="BA470" s="66"/>
      <c r="BB470" s="68">
        <f t="shared" si="895"/>
        <v>0</v>
      </c>
      <c r="BC470" s="67">
        <f t="shared" si="896"/>
        <v>2774.8</v>
      </c>
      <c r="BD470" s="66"/>
      <c r="BE470" s="68">
        <f t="shared" si="897"/>
        <v>0</v>
      </c>
      <c r="BF470" s="67">
        <f t="shared" si="898"/>
        <v>78.60000000000035</v>
      </c>
      <c r="BG470" s="66"/>
      <c r="BH470" s="68">
        <f t="shared" si="831"/>
        <v>0</v>
      </c>
      <c r="BI470" s="67">
        <f t="shared" si="927"/>
        <v>-127.2</v>
      </c>
      <c r="BJ470" s="66"/>
      <c r="BK470" s="68">
        <f t="shared" si="937"/>
        <v>0</v>
      </c>
      <c r="BL470" s="67">
        <f t="shared" si="899"/>
        <v>5058.2000000000007</v>
      </c>
      <c r="BM470" s="66"/>
      <c r="BN470" s="68">
        <f t="shared" si="900"/>
        <v>0</v>
      </c>
      <c r="BO470" s="67">
        <f t="shared" si="901"/>
        <v>4153.1000000000013</v>
      </c>
      <c r="BP470" s="66"/>
      <c r="BQ470" s="68">
        <f t="shared" si="902"/>
        <v>0</v>
      </c>
      <c r="BR470" s="67">
        <f t="shared" si="938"/>
        <v>11820.099999999991</v>
      </c>
      <c r="BS470" s="66"/>
      <c r="BT470" s="66">
        <f t="shared" si="924"/>
        <v>0</v>
      </c>
      <c r="BU470" s="67">
        <f t="shared" si="928"/>
        <v>76866</v>
      </c>
      <c r="BV470" s="66"/>
      <c r="BW470" s="66">
        <f t="shared" si="925"/>
        <v>0</v>
      </c>
      <c r="BX470" s="67">
        <f t="shared" si="929"/>
        <v>106322</v>
      </c>
      <c r="BY470" s="66"/>
      <c r="BZ470" s="66">
        <f t="shared" si="926"/>
        <v>0</v>
      </c>
      <c r="CA470" s="67">
        <f t="shared" si="930"/>
        <v>71644</v>
      </c>
      <c r="CB470" s="66"/>
      <c r="CC470" s="66">
        <f t="shared" si="903"/>
        <v>0</v>
      </c>
      <c r="CD470" s="67">
        <f t="shared" si="871"/>
        <v>358.24999999999983</v>
      </c>
      <c r="CE470" s="66"/>
      <c r="CF470" s="66">
        <f t="shared" si="904"/>
        <v>0</v>
      </c>
      <c r="CG470" s="67">
        <f t="shared" si="905"/>
        <v>6982.9</v>
      </c>
      <c r="CH470" s="66"/>
      <c r="CI470" s="66">
        <f t="shared" si="883"/>
        <v>0</v>
      </c>
      <c r="CJ470" s="67">
        <f t="shared" si="921"/>
        <v>8715</v>
      </c>
      <c r="CK470" s="66"/>
      <c r="CL470" s="68">
        <f t="shared" si="906"/>
        <v>0</v>
      </c>
      <c r="CM470" s="79">
        <f t="shared" si="907"/>
        <v>4864</v>
      </c>
      <c r="CN470" s="66"/>
      <c r="CO470" s="68">
        <f t="shared" si="939"/>
        <v>0</v>
      </c>
      <c r="CP470" s="79">
        <f t="shared" si="908"/>
        <v>3955</v>
      </c>
      <c r="CQ470" s="66"/>
      <c r="CR470" s="68">
        <f t="shared" si="940"/>
        <v>0</v>
      </c>
      <c r="CS470" s="79">
        <f t="shared" si="861"/>
        <v>6656</v>
      </c>
      <c r="CT470" s="66"/>
      <c r="CU470" s="68">
        <f t="shared" si="941"/>
        <v>0</v>
      </c>
      <c r="CV470" s="79">
        <f t="shared" si="909"/>
        <v>7769</v>
      </c>
      <c r="CW470" s="66"/>
      <c r="CX470" s="66">
        <f t="shared" si="942"/>
        <v>0</v>
      </c>
      <c r="CY470" s="40">
        <f t="shared" si="837"/>
        <v>6582</v>
      </c>
      <c r="CZ470" s="65"/>
      <c r="DA470" s="66">
        <f t="shared" si="910"/>
        <v>0</v>
      </c>
      <c r="DB470" s="67">
        <f t="shared" si="922"/>
        <v>82964</v>
      </c>
      <c r="DC470" s="66"/>
      <c r="DD470" s="66">
        <f t="shared" si="911"/>
        <v>0</v>
      </c>
      <c r="DE470" s="67">
        <f t="shared" si="923"/>
        <v>79735</v>
      </c>
      <c r="DF470" s="66"/>
      <c r="DG470" s="69">
        <f t="shared" si="943"/>
        <v>0</v>
      </c>
      <c r="DH470" s="67">
        <f t="shared" si="843"/>
        <v>71957</v>
      </c>
      <c r="DI470" s="66"/>
      <c r="DJ470" s="66">
        <f t="shared" si="944"/>
        <v>609</v>
      </c>
      <c r="DK470" s="67">
        <f t="shared" si="912"/>
        <v>384</v>
      </c>
      <c r="DL470" s="210"/>
      <c r="DM470" s="206">
        <f t="shared" si="945"/>
        <v>0</v>
      </c>
      <c r="DN470" s="25">
        <f t="shared" si="884"/>
        <v>0</v>
      </c>
      <c r="DO470" s="5"/>
      <c r="DP470" s="43">
        <f t="shared" si="946"/>
        <v>0</v>
      </c>
      <c r="DQ470" s="27">
        <f t="shared" si="913"/>
        <v>7022.5</v>
      </c>
      <c r="DR470" s="5"/>
      <c r="DS470" s="43">
        <f t="shared" si="947"/>
        <v>0</v>
      </c>
      <c r="DT470" s="27">
        <f t="shared" si="914"/>
        <v>4846</v>
      </c>
      <c r="DU470" s="5"/>
      <c r="DV470" s="43">
        <f t="shared" si="948"/>
        <v>0</v>
      </c>
      <c r="DW470" s="27">
        <f t="shared" si="915"/>
        <v>4835</v>
      </c>
      <c r="DX470" s="5"/>
      <c r="DY470" s="22">
        <f t="shared" si="949"/>
        <v>0</v>
      </c>
      <c r="DZ470" s="25">
        <f t="shared" si="916"/>
        <v>523</v>
      </c>
      <c r="EA470" s="22"/>
      <c r="EB470" s="22">
        <f t="shared" si="950"/>
        <v>0</v>
      </c>
      <c r="EC470" s="28">
        <f t="shared" si="917"/>
        <v>369</v>
      </c>
      <c r="ED470" s="5"/>
      <c r="EE470" s="43">
        <f t="shared" si="951"/>
        <v>0</v>
      </c>
      <c r="EF470" s="27">
        <f t="shared" si="918"/>
        <v>4769</v>
      </c>
      <c r="EG470" s="66"/>
      <c r="EH470" s="66">
        <f t="shared" si="952"/>
        <v>120</v>
      </c>
      <c r="EI470" s="67">
        <f t="shared" si="919"/>
        <v>23937</v>
      </c>
      <c r="EJ470" s="66"/>
      <c r="EK470" s="66">
        <f t="shared" si="953"/>
        <v>120</v>
      </c>
      <c r="EL470" s="67">
        <f t="shared" si="920"/>
        <v>22567</v>
      </c>
      <c r="EM470" s="110">
        <f t="shared" si="954"/>
        <v>104389.55639599997</v>
      </c>
    </row>
    <row r="471" spans="1:143" s="33" customFormat="1" ht="11.25" customHeight="1" x14ac:dyDescent="0.25">
      <c r="A471" s="169">
        <v>46081</v>
      </c>
      <c r="B471" s="193">
        <v>46088</v>
      </c>
      <c r="C471" s="177">
        <v>8004972205</v>
      </c>
      <c r="D471" s="147" t="s">
        <v>292</v>
      </c>
      <c r="E471" s="148">
        <v>20</v>
      </c>
      <c r="F471" s="149">
        <v>10</v>
      </c>
      <c r="G471" s="148">
        <v>191516097865</v>
      </c>
      <c r="H471" s="66"/>
      <c r="I471" s="41">
        <f t="shared" si="877"/>
        <v>0</v>
      </c>
      <c r="J471" s="48">
        <f t="shared" si="872"/>
        <v>75471</v>
      </c>
      <c r="K471" s="66"/>
      <c r="L471" s="41">
        <f t="shared" si="862"/>
        <v>0</v>
      </c>
      <c r="M471" s="48">
        <f t="shared" si="873"/>
        <v>174830</v>
      </c>
      <c r="N471" s="66"/>
      <c r="O471" s="41">
        <f t="shared" si="878"/>
        <v>0</v>
      </c>
      <c r="P471" s="48">
        <f t="shared" si="874"/>
        <v>74081</v>
      </c>
      <c r="Q471" s="66"/>
      <c r="R471" s="66">
        <f t="shared" si="879"/>
        <v>0</v>
      </c>
      <c r="S471" s="67">
        <f t="shared" si="875"/>
        <v>36444</v>
      </c>
      <c r="T471" s="66"/>
      <c r="U471" s="66">
        <f t="shared" si="885"/>
        <v>0</v>
      </c>
      <c r="V471" s="67">
        <f t="shared" si="886"/>
        <v>21159.100000000013</v>
      </c>
      <c r="W471" s="136"/>
      <c r="X471" s="69">
        <f t="shared" si="880"/>
        <v>0</v>
      </c>
      <c r="Y471" s="67">
        <f t="shared" si="842"/>
        <v>137.29999999999882</v>
      </c>
      <c r="Z471" s="66"/>
      <c r="AA471" s="68">
        <f t="shared" si="931"/>
        <v>0</v>
      </c>
      <c r="AB471" s="67">
        <f t="shared" si="876"/>
        <v>1468.5</v>
      </c>
      <c r="AC471" s="66"/>
      <c r="AD471" s="66">
        <f t="shared" si="932"/>
        <v>0</v>
      </c>
      <c r="AE471" s="67">
        <f t="shared" si="887"/>
        <v>448.79999999999973</v>
      </c>
      <c r="AF471" s="66"/>
      <c r="AG471" s="78">
        <f t="shared" si="933"/>
        <v>0</v>
      </c>
      <c r="AH471" s="79">
        <f t="shared" si="888"/>
        <v>3801.7999999999993</v>
      </c>
      <c r="AI471" s="66"/>
      <c r="AJ471" s="68">
        <f t="shared" si="934"/>
        <v>0</v>
      </c>
      <c r="AK471" s="67">
        <f t="shared" si="889"/>
        <v>7585.5</v>
      </c>
      <c r="AL471" s="66"/>
      <c r="AM471" s="68">
        <f t="shared" si="935"/>
        <v>0</v>
      </c>
      <c r="AN471" s="67">
        <f t="shared" si="890"/>
        <v>4509.0999999999985</v>
      </c>
      <c r="AO471" s="66"/>
      <c r="AP471" s="68">
        <f t="shared" si="881"/>
        <v>0</v>
      </c>
      <c r="AQ471" s="67">
        <f t="shared" si="867"/>
        <v>1611.3999999999996</v>
      </c>
      <c r="AR471" s="66"/>
      <c r="AS471" s="68">
        <f t="shared" si="936"/>
        <v>0</v>
      </c>
      <c r="AT471" s="67">
        <f t="shared" si="891"/>
        <v>3042.6000000000004</v>
      </c>
      <c r="AU471" s="66"/>
      <c r="AV471" s="66">
        <f t="shared" si="892"/>
        <v>0</v>
      </c>
      <c r="AW471" s="42">
        <f t="shared" si="893"/>
        <v>3255.6000000000013</v>
      </c>
      <c r="AX471" s="66"/>
      <c r="AY471" s="66">
        <f t="shared" si="894"/>
        <v>0</v>
      </c>
      <c r="AZ471" s="67">
        <f t="shared" si="882"/>
        <v>1815.8</v>
      </c>
      <c r="BA471" s="66"/>
      <c r="BB471" s="68">
        <f t="shared" si="895"/>
        <v>0</v>
      </c>
      <c r="BC471" s="67">
        <f t="shared" si="896"/>
        <v>2774.8</v>
      </c>
      <c r="BD471" s="66"/>
      <c r="BE471" s="68">
        <f t="shared" si="897"/>
        <v>0</v>
      </c>
      <c r="BF471" s="67">
        <f t="shared" si="898"/>
        <v>78.60000000000035</v>
      </c>
      <c r="BG471" s="66"/>
      <c r="BH471" s="68">
        <f t="shared" si="831"/>
        <v>0</v>
      </c>
      <c r="BI471" s="67">
        <f t="shared" si="927"/>
        <v>-127.2</v>
      </c>
      <c r="BJ471" s="66"/>
      <c r="BK471" s="68">
        <f t="shared" si="937"/>
        <v>0</v>
      </c>
      <c r="BL471" s="67">
        <f t="shared" si="899"/>
        <v>5058.2000000000007</v>
      </c>
      <c r="BM471" s="66"/>
      <c r="BN471" s="68">
        <f t="shared" si="900"/>
        <v>0</v>
      </c>
      <c r="BO471" s="67">
        <f t="shared" si="901"/>
        <v>4153.1000000000013</v>
      </c>
      <c r="BP471" s="66"/>
      <c r="BQ471" s="68">
        <f t="shared" si="902"/>
        <v>202.39999999999998</v>
      </c>
      <c r="BR471" s="67">
        <f t="shared" si="938"/>
        <v>11617.699999999992</v>
      </c>
      <c r="BS471" s="66"/>
      <c r="BT471" s="66">
        <f t="shared" si="924"/>
        <v>40</v>
      </c>
      <c r="BU471" s="67">
        <f t="shared" si="928"/>
        <v>76826</v>
      </c>
      <c r="BV471" s="66"/>
      <c r="BW471" s="66">
        <f t="shared" si="925"/>
        <v>40</v>
      </c>
      <c r="BX471" s="67">
        <f t="shared" si="929"/>
        <v>106282</v>
      </c>
      <c r="BY471" s="66"/>
      <c r="BZ471" s="66">
        <f t="shared" si="926"/>
        <v>40</v>
      </c>
      <c r="CA471" s="67">
        <f t="shared" si="930"/>
        <v>71604</v>
      </c>
      <c r="CB471" s="66"/>
      <c r="CC471" s="66">
        <f t="shared" si="903"/>
        <v>0</v>
      </c>
      <c r="CD471" s="67">
        <f t="shared" si="871"/>
        <v>358.24999999999983</v>
      </c>
      <c r="CE471" s="66"/>
      <c r="CF471" s="66">
        <f t="shared" si="904"/>
        <v>0</v>
      </c>
      <c r="CG471" s="67">
        <f t="shared" si="905"/>
        <v>6982.9</v>
      </c>
      <c r="CH471" s="66"/>
      <c r="CI471" s="66">
        <f t="shared" si="883"/>
        <v>0</v>
      </c>
      <c r="CJ471" s="67">
        <f t="shared" si="921"/>
        <v>8715</v>
      </c>
      <c r="CK471" s="66"/>
      <c r="CL471" s="68">
        <f t="shared" si="906"/>
        <v>0</v>
      </c>
      <c r="CM471" s="79">
        <f t="shared" si="907"/>
        <v>4864</v>
      </c>
      <c r="CN471" s="66"/>
      <c r="CO471" s="68">
        <f t="shared" si="939"/>
        <v>0</v>
      </c>
      <c r="CP471" s="79">
        <f t="shared" si="908"/>
        <v>3955</v>
      </c>
      <c r="CQ471" s="66"/>
      <c r="CR471" s="68">
        <f t="shared" si="940"/>
        <v>0</v>
      </c>
      <c r="CS471" s="79">
        <f t="shared" si="861"/>
        <v>6656</v>
      </c>
      <c r="CT471" s="66"/>
      <c r="CU471" s="68">
        <f t="shared" si="941"/>
        <v>0</v>
      </c>
      <c r="CV471" s="79">
        <f t="shared" si="909"/>
        <v>7769</v>
      </c>
      <c r="CW471" s="66"/>
      <c r="CX471" s="66">
        <f t="shared" si="942"/>
        <v>0</v>
      </c>
      <c r="CY471" s="40">
        <f t="shared" si="837"/>
        <v>6582</v>
      </c>
      <c r="CZ471" s="65"/>
      <c r="DA471" s="66">
        <f t="shared" si="910"/>
        <v>0</v>
      </c>
      <c r="DB471" s="67">
        <f t="shared" si="922"/>
        <v>82964</v>
      </c>
      <c r="DC471" s="66"/>
      <c r="DD471" s="66">
        <f t="shared" si="911"/>
        <v>0</v>
      </c>
      <c r="DE471" s="67">
        <f t="shared" si="923"/>
        <v>79735</v>
      </c>
      <c r="DF471" s="66"/>
      <c r="DG471" s="69">
        <f t="shared" si="943"/>
        <v>20</v>
      </c>
      <c r="DH471" s="67">
        <f>+DH470+DF471-DG471-18848</f>
        <v>53089</v>
      </c>
      <c r="DI471" s="66"/>
      <c r="DJ471" s="66">
        <f t="shared" si="944"/>
        <v>0</v>
      </c>
      <c r="DK471" s="67">
        <f t="shared" si="912"/>
        <v>384</v>
      </c>
      <c r="DL471" s="210"/>
      <c r="DM471" s="206">
        <f t="shared" si="945"/>
        <v>0</v>
      </c>
      <c r="DN471" s="25">
        <f t="shared" si="884"/>
        <v>0</v>
      </c>
      <c r="DO471" s="5"/>
      <c r="DP471" s="43">
        <f t="shared" si="946"/>
        <v>0</v>
      </c>
      <c r="DQ471" s="27">
        <f t="shared" si="913"/>
        <v>7022.5</v>
      </c>
      <c r="DR471" s="5"/>
      <c r="DS471" s="43">
        <f t="shared" si="947"/>
        <v>0</v>
      </c>
      <c r="DT471" s="27">
        <f t="shared" si="914"/>
        <v>4846</v>
      </c>
      <c r="DU471" s="5"/>
      <c r="DV471" s="43">
        <f t="shared" si="948"/>
        <v>0</v>
      </c>
      <c r="DW471" s="27">
        <f t="shared" si="915"/>
        <v>4835</v>
      </c>
      <c r="DX471" s="5"/>
      <c r="DY471" s="22">
        <f t="shared" si="949"/>
        <v>0</v>
      </c>
      <c r="DZ471" s="25">
        <f t="shared" si="916"/>
        <v>523</v>
      </c>
      <c r="EA471" s="22"/>
      <c r="EB471" s="22">
        <f t="shared" si="950"/>
        <v>0</v>
      </c>
      <c r="EC471" s="28">
        <f t="shared" si="917"/>
        <v>369</v>
      </c>
      <c r="ED471" s="5"/>
      <c r="EE471" s="43">
        <f t="shared" si="951"/>
        <v>0</v>
      </c>
      <c r="EF471" s="27">
        <f t="shared" si="918"/>
        <v>4769</v>
      </c>
      <c r="EG471" s="66"/>
      <c r="EH471" s="66">
        <f t="shared" si="952"/>
        <v>0</v>
      </c>
      <c r="EI471" s="67">
        <f t="shared" si="919"/>
        <v>23937</v>
      </c>
      <c r="EJ471" s="66"/>
      <c r="EK471" s="66">
        <f t="shared" si="953"/>
        <v>0</v>
      </c>
      <c r="EL471" s="67">
        <f t="shared" si="920"/>
        <v>22567</v>
      </c>
      <c r="EM471" s="110">
        <f t="shared" si="954"/>
        <v>104350.20069599999</v>
      </c>
    </row>
    <row r="472" spans="1:143" s="35" customFormat="1" ht="11.25" customHeight="1" x14ac:dyDescent="0.25">
      <c r="A472" s="219">
        <v>46082</v>
      </c>
      <c r="B472" s="242"/>
      <c r="C472" s="247" t="s">
        <v>165</v>
      </c>
      <c r="D472" s="244"/>
      <c r="E472" s="245"/>
      <c r="F472" s="246"/>
      <c r="G472" s="224"/>
      <c r="H472" s="225"/>
      <c r="I472" s="226">
        <f t="shared" si="877"/>
        <v>0</v>
      </c>
      <c r="J472" s="227">
        <f t="shared" si="872"/>
        <v>75471</v>
      </c>
      <c r="K472" s="225"/>
      <c r="L472" s="226">
        <f t="shared" si="862"/>
        <v>0</v>
      </c>
      <c r="M472" s="227">
        <f t="shared" si="873"/>
        <v>174830</v>
      </c>
      <c r="N472" s="225"/>
      <c r="O472" s="226">
        <f t="shared" si="878"/>
        <v>0</v>
      </c>
      <c r="P472" s="227">
        <f t="shared" si="874"/>
        <v>74081</v>
      </c>
      <c r="Q472" s="225"/>
      <c r="R472" s="225">
        <f t="shared" si="879"/>
        <v>0</v>
      </c>
      <c r="S472" s="225">
        <f t="shared" si="875"/>
        <v>36444</v>
      </c>
      <c r="T472" s="225">
        <v>-94</v>
      </c>
      <c r="U472" s="225">
        <f t="shared" si="885"/>
        <v>0</v>
      </c>
      <c r="V472" s="225">
        <f t="shared" si="886"/>
        <v>21065.100000000013</v>
      </c>
      <c r="W472" s="228">
        <v>-5</v>
      </c>
      <c r="X472" s="229">
        <f t="shared" si="880"/>
        <v>0</v>
      </c>
      <c r="Y472" s="225">
        <f t="shared" si="842"/>
        <v>132.29999999999882</v>
      </c>
      <c r="Z472" s="225">
        <v>-2</v>
      </c>
      <c r="AA472" s="228">
        <f t="shared" si="931"/>
        <v>0</v>
      </c>
      <c r="AB472" s="225">
        <f t="shared" si="876"/>
        <v>1466.5</v>
      </c>
      <c r="AC472" s="225"/>
      <c r="AD472" s="225">
        <f t="shared" si="932"/>
        <v>0</v>
      </c>
      <c r="AE472" s="225">
        <f t="shared" si="887"/>
        <v>448.79999999999973</v>
      </c>
      <c r="AF472" s="225"/>
      <c r="AG472" s="224">
        <f t="shared" si="933"/>
        <v>0</v>
      </c>
      <c r="AH472" s="230">
        <f t="shared" si="888"/>
        <v>3801.7999999999993</v>
      </c>
      <c r="AI472" s="225"/>
      <c r="AJ472" s="228">
        <f t="shared" si="934"/>
        <v>0</v>
      </c>
      <c r="AK472" s="225">
        <f t="shared" si="889"/>
        <v>7585.5</v>
      </c>
      <c r="AL472" s="225">
        <v>-7</v>
      </c>
      <c r="AM472" s="228">
        <f t="shared" si="935"/>
        <v>0</v>
      </c>
      <c r="AN472" s="225">
        <f t="shared" si="890"/>
        <v>4502.0999999999985</v>
      </c>
      <c r="AO472" s="225"/>
      <c r="AP472" s="228">
        <f t="shared" si="881"/>
        <v>0</v>
      </c>
      <c r="AQ472" s="225">
        <f t="shared" si="867"/>
        <v>1611.3999999999996</v>
      </c>
      <c r="AR472" s="225"/>
      <c r="AS472" s="228">
        <f t="shared" si="936"/>
        <v>0</v>
      </c>
      <c r="AT472" s="225">
        <f t="shared" si="891"/>
        <v>3042.6000000000004</v>
      </c>
      <c r="AU472" s="225"/>
      <c r="AV472" s="225">
        <f t="shared" si="892"/>
        <v>0</v>
      </c>
      <c r="AW472" s="231">
        <f t="shared" si="893"/>
        <v>3255.6000000000013</v>
      </c>
      <c r="AX472" s="225"/>
      <c r="AY472" s="225">
        <f t="shared" si="894"/>
        <v>0</v>
      </c>
      <c r="AZ472" s="225">
        <f t="shared" si="882"/>
        <v>1815.8</v>
      </c>
      <c r="BA472" s="225"/>
      <c r="BB472" s="228">
        <f t="shared" si="895"/>
        <v>0</v>
      </c>
      <c r="BC472" s="225">
        <f t="shared" si="896"/>
        <v>2774.8</v>
      </c>
      <c r="BD472" s="225"/>
      <c r="BE472" s="228">
        <f t="shared" si="897"/>
        <v>0</v>
      </c>
      <c r="BF472" s="225">
        <f t="shared" si="898"/>
        <v>78.60000000000035</v>
      </c>
      <c r="BG472" s="225"/>
      <c r="BH472" s="228">
        <f t="shared" si="831"/>
        <v>0</v>
      </c>
      <c r="BI472" s="225">
        <f t="shared" si="927"/>
        <v>-127.2</v>
      </c>
      <c r="BJ472" s="225"/>
      <c r="BK472" s="228">
        <f t="shared" si="937"/>
        <v>0</v>
      </c>
      <c r="BL472" s="225">
        <f t="shared" si="899"/>
        <v>5058.2000000000007</v>
      </c>
      <c r="BM472" s="225"/>
      <c r="BN472" s="228">
        <f t="shared" si="900"/>
        <v>0</v>
      </c>
      <c r="BO472" s="225">
        <f t="shared" si="901"/>
        <v>4153.1000000000013</v>
      </c>
      <c r="BP472" s="225"/>
      <c r="BQ472" s="228">
        <f t="shared" si="902"/>
        <v>0</v>
      </c>
      <c r="BR472" s="225">
        <f t="shared" si="938"/>
        <v>11617.699999999992</v>
      </c>
      <c r="BS472" s="225"/>
      <c r="BT472" s="225">
        <f t="shared" si="924"/>
        <v>0</v>
      </c>
      <c r="BU472" s="225">
        <f t="shared" si="928"/>
        <v>76826</v>
      </c>
      <c r="BV472" s="225"/>
      <c r="BW472" s="225">
        <f t="shared" si="925"/>
        <v>0</v>
      </c>
      <c r="BX472" s="225">
        <f t="shared" si="929"/>
        <v>106282</v>
      </c>
      <c r="BY472" s="225"/>
      <c r="BZ472" s="225">
        <f t="shared" si="926"/>
        <v>0</v>
      </c>
      <c r="CA472" s="225">
        <f t="shared" si="930"/>
        <v>71604</v>
      </c>
      <c r="CB472" s="225"/>
      <c r="CC472" s="225">
        <f t="shared" si="903"/>
        <v>0</v>
      </c>
      <c r="CD472" s="225">
        <f t="shared" si="871"/>
        <v>358.24999999999983</v>
      </c>
      <c r="CE472" s="225"/>
      <c r="CF472" s="225">
        <f t="shared" si="904"/>
        <v>0</v>
      </c>
      <c r="CG472" s="225">
        <f t="shared" si="905"/>
        <v>6982.9</v>
      </c>
      <c r="CH472" s="225"/>
      <c r="CI472" s="225">
        <f t="shared" si="883"/>
        <v>0</v>
      </c>
      <c r="CJ472" s="225">
        <f t="shared" si="921"/>
        <v>8715</v>
      </c>
      <c r="CK472" s="225"/>
      <c r="CL472" s="228">
        <f t="shared" si="906"/>
        <v>0</v>
      </c>
      <c r="CM472" s="230">
        <f t="shared" si="907"/>
        <v>4864</v>
      </c>
      <c r="CN472" s="225"/>
      <c r="CO472" s="228">
        <f t="shared" si="939"/>
        <v>0</v>
      </c>
      <c r="CP472" s="230">
        <f t="shared" si="908"/>
        <v>3955</v>
      </c>
      <c r="CQ472" s="225"/>
      <c r="CR472" s="228">
        <f t="shared" si="940"/>
        <v>0</v>
      </c>
      <c r="CS472" s="230">
        <f t="shared" si="861"/>
        <v>6656</v>
      </c>
      <c r="CT472" s="225"/>
      <c r="CU472" s="228">
        <f t="shared" si="941"/>
        <v>0</v>
      </c>
      <c r="CV472" s="230">
        <f t="shared" si="909"/>
        <v>7769</v>
      </c>
      <c r="CW472" s="225"/>
      <c r="CX472" s="225">
        <f t="shared" si="942"/>
        <v>0</v>
      </c>
      <c r="CY472" s="224">
        <f t="shared" si="837"/>
        <v>6582</v>
      </c>
      <c r="CZ472" s="230"/>
      <c r="DA472" s="225">
        <f t="shared" si="910"/>
        <v>0</v>
      </c>
      <c r="DB472" s="225">
        <f t="shared" si="922"/>
        <v>82964</v>
      </c>
      <c r="DC472" s="225"/>
      <c r="DD472" s="225">
        <f t="shared" si="911"/>
        <v>0</v>
      </c>
      <c r="DE472" s="225">
        <f t="shared" si="923"/>
        <v>79735</v>
      </c>
      <c r="DF472" s="225"/>
      <c r="DG472" s="229">
        <f t="shared" si="943"/>
        <v>0</v>
      </c>
      <c r="DH472" s="225">
        <f t="shared" ref="DH472:DH503" si="955">+DH471+DF472-DG472</f>
        <v>53089</v>
      </c>
      <c r="DI472" s="225"/>
      <c r="DJ472" s="225">
        <f t="shared" si="944"/>
        <v>0</v>
      </c>
      <c r="DK472" s="225">
        <f t="shared" si="912"/>
        <v>384</v>
      </c>
      <c r="DL472" s="232"/>
      <c r="DM472" s="233">
        <f t="shared" si="945"/>
        <v>0</v>
      </c>
      <c r="DN472" s="234">
        <f t="shared" si="884"/>
        <v>0</v>
      </c>
      <c r="DO472" s="235"/>
      <c r="DP472" s="236">
        <f t="shared" si="946"/>
        <v>0</v>
      </c>
      <c r="DQ472" s="237">
        <f t="shared" si="913"/>
        <v>7022.5</v>
      </c>
      <c r="DR472" s="235"/>
      <c r="DS472" s="236">
        <f t="shared" si="947"/>
        <v>0</v>
      </c>
      <c r="DT472" s="237">
        <f t="shared" si="914"/>
        <v>4846</v>
      </c>
      <c r="DU472" s="235"/>
      <c r="DV472" s="236">
        <f t="shared" si="948"/>
        <v>0</v>
      </c>
      <c r="DW472" s="237">
        <f t="shared" si="915"/>
        <v>4835</v>
      </c>
      <c r="DX472" s="235"/>
      <c r="DY472" s="238">
        <f t="shared" si="949"/>
        <v>0</v>
      </c>
      <c r="DZ472" s="234">
        <f t="shared" si="916"/>
        <v>523</v>
      </c>
      <c r="EA472" s="238"/>
      <c r="EB472" s="238">
        <f t="shared" si="950"/>
        <v>0</v>
      </c>
      <c r="EC472" s="239">
        <f t="shared" si="917"/>
        <v>369</v>
      </c>
      <c r="ED472" s="235"/>
      <c r="EE472" s="236">
        <f t="shared" si="951"/>
        <v>0</v>
      </c>
      <c r="EF472" s="237">
        <f t="shared" si="918"/>
        <v>4769</v>
      </c>
      <c r="EG472" s="225"/>
      <c r="EH472" s="225">
        <f t="shared" si="952"/>
        <v>0</v>
      </c>
      <c r="EI472" s="225">
        <f t="shared" si="919"/>
        <v>23937</v>
      </c>
      <c r="EJ472" s="225"/>
      <c r="EK472" s="225">
        <f t="shared" si="953"/>
        <v>0</v>
      </c>
      <c r="EL472" s="225">
        <f t="shared" si="920"/>
        <v>22567</v>
      </c>
      <c r="EM472" s="240">
        <f t="shared" si="954"/>
        <v>107932.870696</v>
      </c>
    </row>
    <row r="473" spans="1:143" s="35" customFormat="1" ht="11.25" customHeight="1" x14ac:dyDescent="0.25">
      <c r="A473" s="185">
        <v>46086</v>
      </c>
      <c r="B473" s="185">
        <v>46063</v>
      </c>
      <c r="C473" s="172">
        <v>4892</v>
      </c>
      <c r="D473" s="113"/>
      <c r="E473" s="114"/>
      <c r="F473" s="201"/>
      <c r="G473" s="116"/>
      <c r="H473" s="117"/>
      <c r="I473" s="118">
        <f t="shared" si="877"/>
        <v>0</v>
      </c>
      <c r="J473" s="119">
        <f t="shared" si="872"/>
        <v>75471</v>
      </c>
      <c r="K473" s="117"/>
      <c r="L473" s="118">
        <f t="shared" si="862"/>
        <v>0</v>
      </c>
      <c r="M473" s="119">
        <f t="shared" si="873"/>
        <v>174830</v>
      </c>
      <c r="N473" s="117"/>
      <c r="O473" s="118">
        <f t="shared" si="878"/>
        <v>0</v>
      </c>
      <c r="P473" s="119">
        <f t="shared" si="874"/>
        <v>74081</v>
      </c>
      <c r="Q473" s="117"/>
      <c r="R473" s="117">
        <f t="shared" si="879"/>
        <v>0</v>
      </c>
      <c r="S473" s="117">
        <f t="shared" si="875"/>
        <v>36444</v>
      </c>
      <c r="T473" s="117"/>
      <c r="U473" s="117">
        <f t="shared" si="885"/>
        <v>0</v>
      </c>
      <c r="V473" s="117">
        <f t="shared" si="886"/>
        <v>21065.100000000013</v>
      </c>
      <c r="W473" s="121"/>
      <c r="X473" s="120">
        <f t="shared" si="880"/>
        <v>0</v>
      </c>
      <c r="Y473" s="117">
        <f t="shared" si="842"/>
        <v>132.29999999999882</v>
      </c>
      <c r="Z473" s="117"/>
      <c r="AA473" s="121">
        <f t="shared" si="931"/>
        <v>0</v>
      </c>
      <c r="AB473" s="117">
        <f t="shared" si="876"/>
        <v>1466.5</v>
      </c>
      <c r="AC473" s="117"/>
      <c r="AD473" s="117">
        <f t="shared" si="932"/>
        <v>0</v>
      </c>
      <c r="AE473" s="117">
        <f t="shared" si="887"/>
        <v>448.79999999999973</v>
      </c>
      <c r="AF473" s="117"/>
      <c r="AG473" s="116">
        <f t="shared" si="933"/>
        <v>0</v>
      </c>
      <c r="AH473" s="123">
        <f t="shared" si="888"/>
        <v>3801.7999999999993</v>
      </c>
      <c r="AI473" s="117"/>
      <c r="AJ473" s="121">
        <f t="shared" si="934"/>
        <v>0</v>
      </c>
      <c r="AK473" s="117">
        <f t="shared" si="889"/>
        <v>7585.5</v>
      </c>
      <c r="AL473" s="117"/>
      <c r="AM473" s="121">
        <f t="shared" si="935"/>
        <v>0</v>
      </c>
      <c r="AN473" s="117">
        <f t="shared" si="890"/>
        <v>4502.0999999999985</v>
      </c>
      <c r="AO473" s="117"/>
      <c r="AP473" s="121">
        <f t="shared" si="881"/>
        <v>0</v>
      </c>
      <c r="AQ473" s="117">
        <f t="shared" si="867"/>
        <v>1611.3999999999996</v>
      </c>
      <c r="AR473" s="117"/>
      <c r="AS473" s="121">
        <f t="shared" si="936"/>
        <v>0</v>
      </c>
      <c r="AT473" s="117">
        <f t="shared" si="891"/>
        <v>3042.6000000000004</v>
      </c>
      <c r="AU473" s="117"/>
      <c r="AV473" s="117">
        <f t="shared" si="892"/>
        <v>0</v>
      </c>
      <c r="AW473" s="122">
        <f t="shared" si="893"/>
        <v>3255.6000000000013</v>
      </c>
      <c r="AX473" s="117"/>
      <c r="AY473" s="117">
        <f t="shared" si="894"/>
        <v>0</v>
      </c>
      <c r="AZ473" s="117">
        <f t="shared" si="882"/>
        <v>1815.8</v>
      </c>
      <c r="BA473" s="117"/>
      <c r="BB473" s="121">
        <f t="shared" si="895"/>
        <v>0</v>
      </c>
      <c r="BC473" s="117">
        <f t="shared" si="896"/>
        <v>2774.8</v>
      </c>
      <c r="BD473" s="117"/>
      <c r="BE473" s="121">
        <f t="shared" si="897"/>
        <v>0</v>
      </c>
      <c r="BF473" s="117">
        <f t="shared" si="898"/>
        <v>78.60000000000035</v>
      </c>
      <c r="BG473" s="117">
        <v>10850</v>
      </c>
      <c r="BH473" s="121">
        <f t="shared" si="831"/>
        <v>0</v>
      </c>
      <c r="BI473" s="117">
        <f t="shared" si="927"/>
        <v>10722.8</v>
      </c>
      <c r="BJ473" s="117"/>
      <c r="BK473" s="121">
        <f t="shared" si="937"/>
        <v>0</v>
      </c>
      <c r="BL473" s="117">
        <f t="shared" si="899"/>
        <v>5058.2000000000007</v>
      </c>
      <c r="BM473" s="117"/>
      <c r="BN473" s="121">
        <f t="shared" si="900"/>
        <v>0</v>
      </c>
      <c r="BO473" s="117">
        <f t="shared" si="901"/>
        <v>4153.1000000000013</v>
      </c>
      <c r="BP473" s="117"/>
      <c r="BQ473" s="121">
        <f t="shared" si="902"/>
        <v>0</v>
      </c>
      <c r="BR473" s="117">
        <f t="shared" si="938"/>
        <v>11617.699999999992</v>
      </c>
      <c r="BS473" s="117"/>
      <c r="BT473" s="117">
        <f t="shared" si="924"/>
        <v>0</v>
      </c>
      <c r="BU473" s="117">
        <f t="shared" si="928"/>
        <v>76826</v>
      </c>
      <c r="BV473" s="117"/>
      <c r="BW473" s="117">
        <f t="shared" si="925"/>
        <v>0</v>
      </c>
      <c r="BX473" s="117">
        <f t="shared" si="929"/>
        <v>106282</v>
      </c>
      <c r="BY473" s="117"/>
      <c r="BZ473" s="117">
        <f t="shared" si="926"/>
        <v>0</v>
      </c>
      <c r="CA473" s="117">
        <f t="shared" si="930"/>
        <v>71604</v>
      </c>
      <c r="CB473" s="117"/>
      <c r="CC473" s="117">
        <f t="shared" si="903"/>
        <v>0</v>
      </c>
      <c r="CD473" s="117">
        <f t="shared" si="871"/>
        <v>358.24999999999983</v>
      </c>
      <c r="CE473" s="117"/>
      <c r="CF473" s="117">
        <f t="shared" si="904"/>
        <v>0</v>
      </c>
      <c r="CG473" s="117">
        <f t="shared" si="905"/>
        <v>6982.9</v>
      </c>
      <c r="CH473" s="117"/>
      <c r="CI473" s="117">
        <f t="shared" si="883"/>
        <v>0</v>
      </c>
      <c r="CJ473" s="117">
        <f t="shared" si="921"/>
        <v>8715</v>
      </c>
      <c r="CK473" s="117"/>
      <c r="CL473" s="121">
        <f t="shared" si="906"/>
        <v>0</v>
      </c>
      <c r="CM473" s="123">
        <f t="shared" si="907"/>
        <v>4864</v>
      </c>
      <c r="CN473" s="117"/>
      <c r="CO473" s="121">
        <f t="shared" si="939"/>
        <v>0</v>
      </c>
      <c r="CP473" s="123">
        <f t="shared" si="908"/>
        <v>3955</v>
      </c>
      <c r="CQ473" s="117"/>
      <c r="CR473" s="121">
        <f t="shared" si="940"/>
        <v>0</v>
      </c>
      <c r="CS473" s="123">
        <f t="shared" si="861"/>
        <v>6656</v>
      </c>
      <c r="CT473" s="117"/>
      <c r="CU473" s="121">
        <f t="shared" si="941"/>
        <v>0</v>
      </c>
      <c r="CV473" s="123">
        <f t="shared" si="909"/>
        <v>7769</v>
      </c>
      <c r="CW473" s="117"/>
      <c r="CX473" s="117">
        <f t="shared" si="942"/>
        <v>0</v>
      </c>
      <c r="CY473" s="116">
        <f t="shared" si="837"/>
        <v>6582</v>
      </c>
      <c r="CZ473" s="123"/>
      <c r="DA473" s="117">
        <f t="shared" si="910"/>
        <v>0</v>
      </c>
      <c r="DB473" s="117">
        <f t="shared" si="922"/>
        <v>82964</v>
      </c>
      <c r="DC473" s="117"/>
      <c r="DD473" s="117">
        <f t="shared" si="911"/>
        <v>0</v>
      </c>
      <c r="DE473" s="117">
        <f t="shared" si="923"/>
        <v>79735</v>
      </c>
      <c r="DF473" s="117"/>
      <c r="DG473" s="120">
        <f t="shared" si="943"/>
        <v>0</v>
      </c>
      <c r="DH473" s="117">
        <f t="shared" si="955"/>
        <v>53089</v>
      </c>
      <c r="DI473" s="117"/>
      <c r="DJ473" s="117">
        <f t="shared" si="944"/>
        <v>0</v>
      </c>
      <c r="DK473" s="117">
        <f t="shared" si="912"/>
        <v>384</v>
      </c>
      <c r="DL473" s="211"/>
      <c r="DM473" s="207">
        <f t="shared" si="945"/>
        <v>0</v>
      </c>
      <c r="DN473" s="125">
        <f t="shared" si="884"/>
        <v>0</v>
      </c>
      <c r="DO473" s="126"/>
      <c r="DP473" s="127">
        <f t="shared" si="946"/>
        <v>0</v>
      </c>
      <c r="DQ473" s="128">
        <f t="shared" si="913"/>
        <v>7022.5</v>
      </c>
      <c r="DR473" s="126"/>
      <c r="DS473" s="127">
        <f t="shared" si="947"/>
        <v>0</v>
      </c>
      <c r="DT473" s="128">
        <f t="shared" si="914"/>
        <v>4846</v>
      </c>
      <c r="DU473" s="126"/>
      <c r="DV473" s="127">
        <f t="shared" si="948"/>
        <v>0</v>
      </c>
      <c r="DW473" s="128">
        <f t="shared" si="915"/>
        <v>4835</v>
      </c>
      <c r="DX473" s="126"/>
      <c r="DY473" s="124">
        <f t="shared" si="949"/>
        <v>0</v>
      </c>
      <c r="DZ473" s="125">
        <f t="shared" si="916"/>
        <v>523</v>
      </c>
      <c r="EA473" s="124"/>
      <c r="EB473" s="124">
        <f t="shared" si="950"/>
        <v>0</v>
      </c>
      <c r="EC473" s="129">
        <f t="shared" si="917"/>
        <v>369</v>
      </c>
      <c r="ED473" s="126"/>
      <c r="EE473" s="127">
        <f t="shared" si="951"/>
        <v>0</v>
      </c>
      <c r="EF473" s="128">
        <f t="shared" si="918"/>
        <v>4769</v>
      </c>
      <c r="EG473" s="117"/>
      <c r="EH473" s="117">
        <f t="shared" si="952"/>
        <v>0</v>
      </c>
      <c r="EI473" s="117">
        <f t="shared" si="919"/>
        <v>23937</v>
      </c>
      <c r="EJ473" s="117"/>
      <c r="EK473" s="117">
        <f t="shared" si="953"/>
        <v>0</v>
      </c>
      <c r="EL473" s="117">
        <f t="shared" si="920"/>
        <v>22567</v>
      </c>
      <c r="EM473" s="131">
        <f t="shared" si="954"/>
        <v>111593.29009600001</v>
      </c>
    </row>
    <row r="474" spans="1:143" s="35" customFormat="1" ht="11.25" customHeight="1" x14ac:dyDescent="0.25">
      <c r="A474" s="185">
        <v>46086</v>
      </c>
      <c r="B474" s="185">
        <v>46070</v>
      </c>
      <c r="C474" s="172">
        <v>4886</v>
      </c>
      <c r="D474" s="113"/>
      <c r="E474" s="114"/>
      <c r="F474" s="201"/>
      <c r="G474" s="116"/>
      <c r="H474" s="117"/>
      <c r="I474" s="118">
        <f t="shared" si="877"/>
        <v>0</v>
      </c>
      <c r="J474" s="119">
        <f t="shared" si="872"/>
        <v>75471</v>
      </c>
      <c r="K474" s="117"/>
      <c r="L474" s="118">
        <f t="shared" si="862"/>
        <v>0</v>
      </c>
      <c r="M474" s="119">
        <f t="shared" si="873"/>
        <v>174830</v>
      </c>
      <c r="N474" s="117"/>
      <c r="O474" s="118">
        <f t="shared" si="878"/>
        <v>0</v>
      </c>
      <c r="P474" s="119">
        <f t="shared" si="874"/>
        <v>74081</v>
      </c>
      <c r="Q474" s="117"/>
      <c r="R474" s="117">
        <f t="shared" si="879"/>
        <v>0</v>
      </c>
      <c r="S474" s="117">
        <f t="shared" si="875"/>
        <v>36444</v>
      </c>
      <c r="T474" s="117"/>
      <c r="U474" s="117">
        <f t="shared" si="885"/>
        <v>0</v>
      </c>
      <c r="V474" s="117">
        <f t="shared" si="886"/>
        <v>21065.100000000013</v>
      </c>
      <c r="W474" s="121"/>
      <c r="X474" s="120">
        <f t="shared" si="880"/>
        <v>0</v>
      </c>
      <c r="Y474" s="117">
        <f t="shared" si="842"/>
        <v>132.29999999999882</v>
      </c>
      <c r="Z474" s="117"/>
      <c r="AA474" s="121">
        <f t="shared" si="931"/>
        <v>0</v>
      </c>
      <c r="AB474" s="117">
        <f t="shared" si="876"/>
        <v>1466.5</v>
      </c>
      <c r="AC474" s="117"/>
      <c r="AD474" s="117">
        <f t="shared" si="932"/>
        <v>0</v>
      </c>
      <c r="AE474" s="117">
        <f t="shared" si="887"/>
        <v>448.79999999999973</v>
      </c>
      <c r="AF474" s="117"/>
      <c r="AG474" s="116">
        <f t="shared" si="933"/>
        <v>0</v>
      </c>
      <c r="AH474" s="123">
        <f t="shared" si="888"/>
        <v>3801.7999999999993</v>
      </c>
      <c r="AI474" s="117"/>
      <c r="AJ474" s="121">
        <f t="shared" si="934"/>
        <v>0</v>
      </c>
      <c r="AK474" s="117">
        <f t="shared" si="889"/>
        <v>7585.5</v>
      </c>
      <c r="AL474" s="117"/>
      <c r="AM474" s="121">
        <f t="shared" si="935"/>
        <v>0</v>
      </c>
      <c r="AN474" s="117">
        <f t="shared" si="890"/>
        <v>4502.0999999999985</v>
      </c>
      <c r="AO474" s="117"/>
      <c r="AP474" s="121">
        <f t="shared" si="881"/>
        <v>0</v>
      </c>
      <c r="AQ474" s="117">
        <f t="shared" si="867"/>
        <v>1611.3999999999996</v>
      </c>
      <c r="AR474" s="117"/>
      <c r="AS474" s="121">
        <f t="shared" si="936"/>
        <v>0</v>
      </c>
      <c r="AT474" s="117">
        <f t="shared" si="891"/>
        <v>3042.6000000000004</v>
      </c>
      <c r="AU474" s="117"/>
      <c r="AV474" s="117">
        <f t="shared" si="892"/>
        <v>0</v>
      </c>
      <c r="AW474" s="122">
        <f t="shared" si="893"/>
        <v>3255.6000000000013</v>
      </c>
      <c r="AX474" s="117"/>
      <c r="AY474" s="117">
        <f t="shared" si="894"/>
        <v>0</v>
      </c>
      <c r="AZ474" s="117">
        <f t="shared" si="882"/>
        <v>1815.8</v>
      </c>
      <c r="BA474" s="117"/>
      <c r="BB474" s="121">
        <f t="shared" si="895"/>
        <v>0</v>
      </c>
      <c r="BC474" s="117">
        <f t="shared" si="896"/>
        <v>2774.8</v>
      </c>
      <c r="BD474" s="117"/>
      <c r="BE474" s="121">
        <f t="shared" si="897"/>
        <v>0</v>
      </c>
      <c r="BF474" s="117">
        <f t="shared" si="898"/>
        <v>78.60000000000035</v>
      </c>
      <c r="BG474" s="117"/>
      <c r="BH474" s="121">
        <f t="shared" si="831"/>
        <v>0</v>
      </c>
      <c r="BI474" s="117">
        <f t="shared" si="927"/>
        <v>10722.8</v>
      </c>
      <c r="BJ474" s="117"/>
      <c r="BK474" s="121">
        <f t="shared" si="937"/>
        <v>0</v>
      </c>
      <c r="BL474" s="117">
        <f t="shared" si="899"/>
        <v>5058.2000000000007</v>
      </c>
      <c r="BM474" s="117"/>
      <c r="BN474" s="121">
        <f t="shared" si="900"/>
        <v>0</v>
      </c>
      <c r="BO474" s="117">
        <f t="shared" si="901"/>
        <v>4153.1000000000013</v>
      </c>
      <c r="BP474" s="117"/>
      <c r="BQ474" s="121">
        <f t="shared" si="902"/>
        <v>0</v>
      </c>
      <c r="BR474" s="117">
        <f t="shared" si="938"/>
        <v>11617.699999999992</v>
      </c>
      <c r="BS474" s="117"/>
      <c r="BT474" s="117">
        <f t="shared" si="924"/>
        <v>0</v>
      </c>
      <c r="BU474" s="117">
        <f t="shared" si="928"/>
        <v>76826</v>
      </c>
      <c r="BV474" s="117"/>
      <c r="BW474" s="117">
        <f t="shared" si="925"/>
        <v>0</v>
      </c>
      <c r="BX474" s="117">
        <f t="shared" si="929"/>
        <v>106282</v>
      </c>
      <c r="BY474" s="117"/>
      <c r="BZ474" s="117">
        <f t="shared" si="926"/>
        <v>0</v>
      </c>
      <c r="CA474" s="117">
        <f t="shared" si="930"/>
        <v>71604</v>
      </c>
      <c r="CB474" s="117">
        <v>8382</v>
      </c>
      <c r="CC474" s="117">
        <f t="shared" si="903"/>
        <v>0</v>
      </c>
      <c r="CD474" s="117">
        <f t="shared" si="871"/>
        <v>8740.25</v>
      </c>
      <c r="CE474" s="117"/>
      <c r="CF474" s="117">
        <f t="shared" si="904"/>
        <v>0</v>
      </c>
      <c r="CG474" s="117">
        <f t="shared" si="905"/>
        <v>6982.9</v>
      </c>
      <c r="CH474" s="117"/>
      <c r="CI474" s="117">
        <f t="shared" si="883"/>
        <v>0</v>
      </c>
      <c r="CJ474" s="117">
        <f t="shared" si="921"/>
        <v>8715</v>
      </c>
      <c r="CK474" s="117"/>
      <c r="CL474" s="121">
        <f t="shared" si="906"/>
        <v>0</v>
      </c>
      <c r="CM474" s="123">
        <f t="shared" si="907"/>
        <v>4864</v>
      </c>
      <c r="CN474" s="117"/>
      <c r="CO474" s="121">
        <f t="shared" si="939"/>
        <v>0</v>
      </c>
      <c r="CP474" s="123">
        <f t="shared" si="908"/>
        <v>3955</v>
      </c>
      <c r="CQ474" s="117"/>
      <c r="CR474" s="121">
        <f t="shared" si="940"/>
        <v>0</v>
      </c>
      <c r="CS474" s="123">
        <f t="shared" si="861"/>
        <v>6656</v>
      </c>
      <c r="CT474" s="117"/>
      <c r="CU474" s="121">
        <f t="shared" si="941"/>
        <v>0</v>
      </c>
      <c r="CV474" s="123">
        <f t="shared" si="909"/>
        <v>7769</v>
      </c>
      <c r="CW474" s="117"/>
      <c r="CX474" s="117">
        <f t="shared" si="942"/>
        <v>0</v>
      </c>
      <c r="CY474" s="116">
        <f t="shared" si="837"/>
        <v>6582</v>
      </c>
      <c r="CZ474" s="123"/>
      <c r="DA474" s="117">
        <f t="shared" si="910"/>
        <v>0</v>
      </c>
      <c r="DB474" s="117">
        <f t="shared" si="922"/>
        <v>82964</v>
      </c>
      <c r="DC474" s="117"/>
      <c r="DD474" s="117">
        <f t="shared" si="911"/>
        <v>0</v>
      </c>
      <c r="DE474" s="117">
        <f t="shared" si="923"/>
        <v>79735</v>
      </c>
      <c r="DF474" s="117"/>
      <c r="DG474" s="120">
        <f t="shared" si="943"/>
        <v>0</v>
      </c>
      <c r="DH474" s="117">
        <f t="shared" si="955"/>
        <v>53089</v>
      </c>
      <c r="DI474" s="117"/>
      <c r="DJ474" s="117">
        <f t="shared" si="944"/>
        <v>0</v>
      </c>
      <c r="DK474" s="117">
        <f t="shared" si="912"/>
        <v>384</v>
      </c>
      <c r="DL474" s="211"/>
      <c r="DM474" s="207">
        <f t="shared" si="945"/>
        <v>0</v>
      </c>
      <c r="DN474" s="125">
        <f t="shared" si="884"/>
        <v>0</v>
      </c>
      <c r="DO474" s="126"/>
      <c r="DP474" s="127">
        <f t="shared" si="946"/>
        <v>0</v>
      </c>
      <c r="DQ474" s="128">
        <f t="shared" si="913"/>
        <v>7022.5</v>
      </c>
      <c r="DR474" s="126"/>
      <c r="DS474" s="127">
        <f t="shared" si="947"/>
        <v>0</v>
      </c>
      <c r="DT474" s="128">
        <f t="shared" si="914"/>
        <v>4846</v>
      </c>
      <c r="DU474" s="126"/>
      <c r="DV474" s="127">
        <f t="shared" si="948"/>
        <v>0</v>
      </c>
      <c r="DW474" s="128">
        <f t="shared" si="915"/>
        <v>4835</v>
      </c>
      <c r="DX474" s="126"/>
      <c r="DY474" s="124">
        <f t="shared" si="949"/>
        <v>0</v>
      </c>
      <c r="DZ474" s="125">
        <f t="shared" si="916"/>
        <v>523</v>
      </c>
      <c r="EA474" s="124"/>
      <c r="EB474" s="124">
        <f t="shared" si="950"/>
        <v>0</v>
      </c>
      <c r="EC474" s="129">
        <f t="shared" si="917"/>
        <v>369</v>
      </c>
      <c r="ED474" s="126"/>
      <c r="EE474" s="127">
        <f t="shared" si="951"/>
        <v>0</v>
      </c>
      <c r="EF474" s="128">
        <f t="shared" si="918"/>
        <v>4769</v>
      </c>
      <c r="EG474" s="117"/>
      <c r="EH474" s="117">
        <f t="shared" si="952"/>
        <v>0</v>
      </c>
      <c r="EI474" s="117">
        <f t="shared" si="919"/>
        <v>23937</v>
      </c>
      <c r="EJ474" s="117"/>
      <c r="EK474" s="117">
        <f t="shared" si="953"/>
        <v>0</v>
      </c>
      <c r="EL474" s="117">
        <f t="shared" si="920"/>
        <v>22567</v>
      </c>
      <c r="EM474" s="131">
        <f t="shared" si="954"/>
        <v>113313.223696</v>
      </c>
    </row>
    <row r="475" spans="1:143" s="35" customFormat="1" ht="11.25" customHeight="1" x14ac:dyDescent="0.25">
      <c r="A475" s="185">
        <v>46086</v>
      </c>
      <c r="B475" s="185">
        <v>46070</v>
      </c>
      <c r="C475" s="172">
        <v>4880</v>
      </c>
      <c r="D475" s="113"/>
      <c r="E475" s="114"/>
      <c r="F475" s="201"/>
      <c r="G475" s="116"/>
      <c r="H475" s="117"/>
      <c r="I475" s="118">
        <f t="shared" si="877"/>
        <v>0</v>
      </c>
      <c r="J475" s="119">
        <f t="shared" si="872"/>
        <v>75471</v>
      </c>
      <c r="K475" s="117"/>
      <c r="L475" s="118">
        <f t="shared" si="862"/>
        <v>0</v>
      </c>
      <c r="M475" s="119">
        <f t="shared" si="873"/>
        <v>174830</v>
      </c>
      <c r="N475" s="117"/>
      <c r="O475" s="118">
        <f t="shared" si="878"/>
        <v>0</v>
      </c>
      <c r="P475" s="119">
        <f t="shared" si="874"/>
        <v>74081</v>
      </c>
      <c r="Q475" s="117"/>
      <c r="R475" s="117">
        <f t="shared" si="879"/>
        <v>0</v>
      </c>
      <c r="S475" s="117">
        <f t="shared" si="875"/>
        <v>36444</v>
      </c>
      <c r="T475" s="117"/>
      <c r="U475" s="117">
        <f t="shared" si="885"/>
        <v>0</v>
      </c>
      <c r="V475" s="117">
        <f t="shared" si="886"/>
        <v>21065.100000000013</v>
      </c>
      <c r="W475" s="121"/>
      <c r="X475" s="120">
        <f t="shared" si="880"/>
        <v>0</v>
      </c>
      <c r="Y475" s="117">
        <f t="shared" si="842"/>
        <v>132.29999999999882</v>
      </c>
      <c r="Z475" s="117"/>
      <c r="AA475" s="121">
        <f t="shared" si="931"/>
        <v>0</v>
      </c>
      <c r="AB475" s="117">
        <f t="shared" si="876"/>
        <v>1466.5</v>
      </c>
      <c r="AC475" s="117"/>
      <c r="AD475" s="117">
        <f t="shared" si="932"/>
        <v>0</v>
      </c>
      <c r="AE475" s="117">
        <f t="shared" si="887"/>
        <v>448.79999999999973</v>
      </c>
      <c r="AF475" s="117"/>
      <c r="AG475" s="116">
        <f t="shared" si="933"/>
        <v>0</v>
      </c>
      <c r="AH475" s="123">
        <f t="shared" si="888"/>
        <v>3801.7999999999993</v>
      </c>
      <c r="AI475" s="117"/>
      <c r="AJ475" s="121">
        <f t="shared" si="934"/>
        <v>0</v>
      </c>
      <c r="AK475" s="117">
        <f t="shared" si="889"/>
        <v>7585.5</v>
      </c>
      <c r="AL475" s="117"/>
      <c r="AM475" s="121">
        <f t="shared" si="935"/>
        <v>0</v>
      </c>
      <c r="AN475" s="117">
        <f t="shared" si="890"/>
        <v>4502.0999999999985</v>
      </c>
      <c r="AO475" s="117"/>
      <c r="AP475" s="121">
        <f t="shared" si="881"/>
        <v>0</v>
      </c>
      <c r="AQ475" s="117">
        <f t="shared" si="867"/>
        <v>1611.3999999999996</v>
      </c>
      <c r="AR475" s="117">
        <v>3444</v>
      </c>
      <c r="AS475" s="121">
        <f t="shared" si="936"/>
        <v>0</v>
      </c>
      <c r="AT475" s="117">
        <f t="shared" si="891"/>
        <v>6486.6</v>
      </c>
      <c r="AU475" s="117"/>
      <c r="AV475" s="117">
        <f t="shared" si="892"/>
        <v>0</v>
      </c>
      <c r="AW475" s="122">
        <f t="shared" si="893"/>
        <v>3255.6000000000013</v>
      </c>
      <c r="AX475" s="117"/>
      <c r="AY475" s="117">
        <f t="shared" si="894"/>
        <v>0</v>
      </c>
      <c r="AZ475" s="117">
        <f t="shared" si="882"/>
        <v>1815.8</v>
      </c>
      <c r="BA475" s="117"/>
      <c r="BB475" s="121">
        <f t="shared" si="895"/>
        <v>0</v>
      </c>
      <c r="BC475" s="117">
        <f t="shared" si="896"/>
        <v>2774.8</v>
      </c>
      <c r="BD475" s="117"/>
      <c r="BE475" s="121">
        <f t="shared" si="897"/>
        <v>0</v>
      </c>
      <c r="BF475" s="117">
        <f t="shared" si="898"/>
        <v>78.60000000000035</v>
      </c>
      <c r="BG475" s="117"/>
      <c r="BH475" s="121">
        <f t="shared" si="831"/>
        <v>0</v>
      </c>
      <c r="BI475" s="117">
        <f t="shared" si="927"/>
        <v>10722.8</v>
      </c>
      <c r="BJ475" s="117"/>
      <c r="BK475" s="121">
        <f t="shared" si="937"/>
        <v>0</v>
      </c>
      <c r="BL475" s="117">
        <f t="shared" si="899"/>
        <v>5058.2000000000007</v>
      </c>
      <c r="BM475" s="117"/>
      <c r="BN475" s="121">
        <f t="shared" si="900"/>
        <v>0</v>
      </c>
      <c r="BO475" s="117">
        <f t="shared" si="901"/>
        <v>4153.1000000000013</v>
      </c>
      <c r="BP475" s="117"/>
      <c r="BQ475" s="121">
        <f t="shared" si="902"/>
        <v>0</v>
      </c>
      <c r="BR475" s="117">
        <f t="shared" si="938"/>
        <v>11617.699999999992</v>
      </c>
      <c r="BS475" s="117"/>
      <c r="BT475" s="117">
        <f t="shared" si="924"/>
        <v>0</v>
      </c>
      <c r="BU475" s="117">
        <f t="shared" si="928"/>
        <v>76826</v>
      </c>
      <c r="BV475" s="117"/>
      <c r="BW475" s="117">
        <f t="shared" si="925"/>
        <v>0</v>
      </c>
      <c r="BX475" s="117">
        <f t="shared" si="929"/>
        <v>106282</v>
      </c>
      <c r="BY475" s="117"/>
      <c r="BZ475" s="117">
        <f t="shared" si="926"/>
        <v>0</v>
      </c>
      <c r="CA475" s="117">
        <f t="shared" si="930"/>
        <v>71604</v>
      </c>
      <c r="CB475" s="117"/>
      <c r="CC475" s="117">
        <f t="shared" si="903"/>
        <v>0</v>
      </c>
      <c r="CD475" s="117">
        <f t="shared" si="871"/>
        <v>8740.25</v>
      </c>
      <c r="CE475" s="117"/>
      <c r="CF475" s="117">
        <f t="shared" si="904"/>
        <v>0</v>
      </c>
      <c r="CG475" s="117">
        <f t="shared" si="905"/>
        <v>6982.9</v>
      </c>
      <c r="CH475" s="117"/>
      <c r="CI475" s="117">
        <f t="shared" si="883"/>
        <v>0</v>
      </c>
      <c r="CJ475" s="117">
        <f t="shared" si="921"/>
        <v>8715</v>
      </c>
      <c r="CK475" s="117"/>
      <c r="CL475" s="121">
        <f t="shared" si="906"/>
        <v>0</v>
      </c>
      <c r="CM475" s="123">
        <f t="shared" si="907"/>
        <v>4864</v>
      </c>
      <c r="CN475" s="117"/>
      <c r="CO475" s="121">
        <f t="shared" si="939"/>
        <v>0</v>
      </c>
      <c r="CP475" s="123">
        <f t="shared" si="908"/>
        <v>3955</v>
      </c>
      <c r="CQ475" s="117"/>
      <c r="CR475" s="121">
        <f t="shared" si="940"/>
        <v>0</v>
      </c>
      <c r="CS475" s="123">
        <f t="shared" si="861"/>
        <v>6656</v>
      </c>
      <c r="CT475" s="117"/>
      <c r="CU475" s="121">
        <f t="shared" si="941"/>
        <v>0</v>
      </c>
      <c r="CV475" s="123">
        <f t="shared" si="909"/>
        <v>7769</v>
      </c>
      <c r="CW475" s="117"/>
      <c r="CX475" s="117">
        <f t="shared" si="942"/>
        <v>0</v>
      </c>
      <c r="CY475" s="116">
        <f t="shared" si="837"/>
        <v>6582</v>
      </c>
      <c r="CZ475" s="123"/>
      <c r="DA475" s="117">
        <f t="shared" si="910"/>
        <v>0</v>
      </c>
      <c r="DB475" s="117">
        <f t="shared" si="922"/>
        <v>82964</v>
      </c>
      <c r="DC475" s="117"/>
      <c r="DD475" s="117">
        <f t="shared" si="911"/>
        <v>0</v>
      </c>
      <c r="DE475" s="117">
        <f t="shared" si="923"/>
        <v>79735</v>
      </c>
      <c r="DF475" s="117"/>
      <c r="DG475" s="120">
        <f t="shared" si="943"/>
        <v>0</v>
      </c>
      <c r="DH475" s="117">
        <f t="shared" si="955"/>
        <v>53089</v>
      </c>
      <c r="DI475" s="117"/>
      <c r="DJ475" s="117">
        <f t="shared" si="944"/>
        <v>0</v>
      </c>
      <c r="DK475" s="117">
        <f t="shared" si="912"/>
        <v>384</v>
      </c>
      <c r="DL475" s="211"/>
      <c r="DM475" s="207">
        <f t="shared" si="945"/>
        <v>0</v>
      </c>
      <c r="DN475" s="125">
        <f t="shared" si="884"/>
        <v>0</v>
      </c>
      <c r="DO475" s="126"/>
      <c r="DP475" s="127">
        <f t="shared" si="946"/>
        <v>0</v>
      </c>
      <c r="DQ475" s="128">
        <f t="shared" si="913"/>
        <v>7022.5</v>
      </c>
      <c r="DR475" s="126"/>
      <c r="DS475" s="127">
        <f t="shared" si="947"/>
        <v>0</v>
      </c>
      <c r="DT475" s="128">
        <f t="shared" si="914"/>
        <v>4846</v>
      </c>
      <c r="DU475" s="126"/>
      <c r="DV475" s="127">
        <f t="shared" si="948"/>
        <v>0</v>
      </c>
      <c r="DW475" s="128">
        <f t="shared" si="915"/>
        <v>4835</v>
      </c>
      <c r="DX475" s="126"/>
      <c r="DY475" s="124">
        <f t="shared" si="949"/>
        <v>0</v>
      </c>
      <c r="DZ475" s="125">
        <f t="shared" si="916"/>
        <v>523</v>
      </c>
      <c r="EA475" s="124"/>
      <c r="EB475" s="124">
        <f t="shared" si="950"/>
        <v>0</v>
      </c>
      <c r="EC475" s="129">
        <f t="shared" si="917"/>
        <v>369</v>
      </c>
      <c r="ED475" s="126"/>
      <c r="EE475" s="127">
        <f t="shared" si="951"/>
        <v>0</v>
      </c>
      <c r="EF475" s="128">
        <f t="shared" si="918"/>
        <v>4769</v>
      </c>
      <c r="EG475" s="117"/>
      <c r="EH475" s="117">
        <f t="shared" si="952"/>
        <v>0</v>
      </c>
      <c r="EI475" s="117">
        <f t="shared" si="919"/>
        <v>23937</v>
      </c>
      <c r="EJ475" s="117"/>
      <c r="EK475" s="117">
        <f t="shared" si="953"/>
        <v>0</v>
      </c>
      <c r="EL475" s="117">
        <f t="shared" si="920"/>
        <v>22567</v>
      </c>
      <c r="EM475" s="131">
        <f t="shared" si="954"/>
        <v>119757.577296</v>
      </c>
    </row>
    <row r="476" spans="1:143" s="241" customFormat="1" ht="11.25" customHeight="1" x14ac:dyDescent="0.25">
      <c r="A476" s="185">
        <v>46086</v>
      </c>
      <c r="B476" s="185">
        <v>46070</v>
      </c>
      <c r="C476" s="172">
        <v>4880</v>
      </c>
      <c r="D476" s="113"/>
      <c r="E476" s="114"/>
      <c r="F476" s="201"/>
      <c r="G476" s="116"/>
      <c r="H476" s="117"/>
      <c r="I476" s="118">
        <f t="shared" si="877"/>
        <v>0</v>
      </c>
      <c r="J476" s="119">
        <f t="shared" si="872"/>
        <v>75471</v>
      </c>
      <c r="K476" s="117"/>
      <c r="L476" s="118">
        <f t="shared" si="862"/>
        <v>0</v>
      </c>
      <c r="M476" s="119">
        <f t="shared" si="873"/>
        <v>174830</v>
      </c>
      <c r="N476" s="117"/>
      <c r="O476" s="118">
        <f t="shared" si="878"/>
        <v>0</v>
      </c>
      <c r="P476" s="119">
        <f t="shared" si="874"/>
        <v>74081</v>
      </c>
      <c r="Q476" s="117"/>
      <c r="R476" s="117">
        <f t="shared" si="879"/>
        <v>0</v>
      </c>
      <c r="S476" s="117">
        <f t="shared" si="875"/>
        <v>36444</v>
      </c>
      <c r="T476" s="117"/>
      <c r="U476" s="117">
        <f t="shared" si="885"/>
        <v>0</v>
      </c>
      <c r="V476" s="117">
        <f t="shared" si="886"/>
        <v>21065.100000000013</v>
      </c>
      <c r="W476" s="121"/>
      <c r="X476" s="120">
        <f t="shared" si="880"/>
        <v>0</v>
      </c>
      <c r="Y476" s="117">
        <f t="shared" si="842"/>
        <v>132.29999999999882</v>
      </c>
      <c r="Z476" s="117">
        <v>11516</v>
      </c>
      <c r="AA476" s="121">
        <f t="shared" si="931"/>
        <v>0</v>
      </c>
      <c r="AB476" s="117">
        <f t="shared" si="876"/>
        <v>12982.5</v>
      </c>
      <c r="AC476" s="117"/>
      <c r="AD476" s="117">
        <f t="shared" si="932"/>
        <v>0</v>
      </c>
      <c r="AE476" s="117">
        <f t="shared" si="887"/>
        <v>448.79999999999973</v>
      </c>
      <c r="AF476" s="117"/>
      <c r="AG476" s="116">
        <f t="shared" si="933"/>
        <v>0</v>
      </c>
      <c r="AH476" s="123">
        <f t="shared" si="888"/>
        <v>3801.7999999999993</v>
      </c>
      <c r="AI476" s="117"/>
      <c r="AJ476" s="121">
        <f t="shared" si="934"/>
        <v>0</v>
      </c>
      <c r="AK476" s="117">
        <f t="shared" si="889"/>
        <v>7585.5</v>
      </c>
      <c r="AL476" s="117"/>
      <c r="AM476" s="121">
        <f t="shared" si="935"/>
        <v>0</v>
      </c>
      <c r="AN476" s="117">
        <f t="shared" si="890"/>
        <v>4502.0999999999985</v>
      </c>
      <c r="AO476" s="117"/>
      <c r="AP476" s="121">
        <f t="shared" si="881"/>
        <v>0</v>
      </c>
      <c r="AQ476" s="117">
        <f t="shared" si="867"/>
        <v>1611.3999999999996</v>
      </c>
      <c r="AR476" s="117"/>
      <c r="AS476" s="121">
        <f t="shared" si="936"/>
        <v>0</v>
      </c>
      <c r="AT476" s="117">
        <f t="shared" si="891"/>
        <v>6486.6</v>
      </c>
      <c r="AU476" s="117"/>
      <c r="AV476" s="117">
        <f t="shared" si="892"/>
        <v>0</v>
      </c>
      <c r="AW476" s="122">
        <f t="shared" si="893"/>
        <v>3255.6000000000013</v>
      </c>
      <c r="AX476" s="117"/>
      <c r="AY476" s="117">
        <f t="shared" si="894"/>
        <v>0</v>
      </c>
      <c r="AZ476" s="117">
        <f t="shared" si="882"/>
        <v>1815.8</v>
      </c>
      <c r="BA476" s="117"/>
      <c r="BB476" s="121">
        <f t="shared" si="895"/>
        <v>0</v>
      </c>
      <c r="BC476" s="117">
        <f t="shared" si="896"/>
        <v>2774.8</v>
      </c>
      <c r="BD476" s="117"/>
      <c r="BE476" s="121">
        <f t="shared" si="897"/>
        <v>0</v>
      </c>
      <c r="BF476" s="117">
        <f t="shared" si="898"/>
        <v>78.60000000000035</v>
      </c>
      <c r="BG476" s="117"/>
      <c r="BH476" s="121">
        <f t="shared" ref="BH476:BH539" si="956">IF(OR(D496="NPC06UZDB-GY026M",D496="NPP06UZDB-GY010M",D476="CO155E2-0CM018",D476="CO155E2-0CM023",D476="CO155E2-0CM026",D476="NPP06UZDB-GY150C",D476="NPP06UZDB-GY025M",D476="NPC06UZDB-GY013M",D476="NPP06UZDB-GY001M",D476="NPP06UZDB-GY250C",D476="NPC06UZDB-GY028M",D476="NPC06UZDB-GY018M",D476="NPC06UZDB-GY014M",D476="NPC06UZDB-GY012M",D476="NPC06UZDB-GY011M",D476="NPC06UZDB-GY006M",D476="CO155E2-0CM006",D476="NPP06UZDB-GY005M",D476="NPP06UZDB-GY005M",D476="NPP06UZDB-GY003M",D476="NPP06UZDB-GY002M",D476="NPC06UZDB-GY025M",D476="CO155E2-0CM020",D476="CO155E2-0CM030",D476="NPC06UZDB-GY350C",D476="NPC06UZDB-GY030M",D476="NPC06UZDB-GY020C",D476="NPC06UZDB-GY030M",D476="NPC06UZDB-GY350C",D476="CO155E2-0CM007",D476="NPC06UZDB-GY150C",D476="NPC06UZDB-GY250C",D476="NPC06UZDB-GY007M",D476="CO155E2-0CC050",D476="NPC06UZDB-GY006M",D476="NPC06UZDB-GY008M",D476="NPC06UZDB-GY050C",D476="CO155E2-0CC250",D476="NPC06UZDB-GY750C",D476="NPC06UZDB-GY007M",D476="NPC06UZDB-GY020M",D476="CO155E2-0CC150",D476="CO155E2-0CM015",D476="CO155E2-0CM010",D476="NPC06UZDB-GY450C",D476="NPC06UZDB-GY015M",D476="NPC06UZDB-GY150C",D476="CO155E2-0CM001",D476="CO155E2-0CM002",D476="CO155E2-0CM003",D476="CO155E2-0CM004",D476="CO155E2-0CM005",D476="CO155E2-0CM008",D476="NPC06UZDB-GY010M",D476="NPC06UZDB-GY001M",D476="NPC06UZDB-GY002M",D476="NPC06UZDB-GY003M",D476="NPC06UZDB-GY004M",D476="NPC06UZDB-GY005M",),E476*(F476+0.12),0)</f>
        <v>0</v>
      </c>
      <c r="BI476" s="117">
        <f t="shared" si="927"/>
        <v>10722.8</v>
      </c>
      <c r="BJ476" s="117"/>
      <c r="BK476" s="121">
        <f t="shared" si="937"/>
        <v>0</v>
      </c>
      <c r="BL476" s="117">
        <f t="shared" si="899"/>
        <v>5058.2000000000007</v>
      </c>
      <c r="BM476" s="117"/>
      <c r="BN476" s="121">
        <f t="shared" si="900"/>
        <v>0</v>
      </c>
      <c r="BO476" s="117">
        <f t="shared" si="901"/>
        <v>4153.1000000000013</v>
      </c>
      <c r="BP476" s="117"/>
      <c r="BQ476" s="121">
        <f t="shared" si="902"/>
        <v>0</v>
      </c>
      <c r="BR476" s="117">
        <f t="shared" si="938"/>
        <v>11617.699999999992</v>
      </c>
      <c r="BS476" s="117"/>
      <c r="BT476" s="117">
        <f t="shared" si="924"/>
        <v>0</v>
      </c>
      <c r="BU476" s="117">
        <f t="shared" si="928"/>
        <v>76826</v>
      </c>
      <c r="BV476" s="117"/>
      <c r="BW476" s="117">
        <f t="shared" si="925"/>
        <v>0</v>
      </c>
      <c r="BX476" s="117">
        <f t="shared" si="929"/>
        <v>106282</v>
      </c>
      <c r="BY476" s="117"/>
      <c r="BZ476" s="117">
        <f t="shared" si="926"/>
        <v>0</v>
      </c>
      <c r="CA476" s="117">
        <f t="shared" si="930"/>
        <v>71604</v>
      </c>
      <c r="CB476" s="117"/>
      <c r="CC476" s="117">
        <f t="shared" si="903"/>
        <v>0</v>
      </c>
      <c r="CD476" s="117">
        <f t="shared" si="871"/>
        <v>8740.25</v>
      </c>
      <c r="CE476" s="117"/>
      <c r="CF476" s="117">
        <f t="shared" si="904"/>
        <v>0</v>
      </c>
      <c r="CG476" s="117">
        <f t="shared" si="905"/>
        <v>6982.9</v>
      </c>
      <c r="CH476" s="117"/>
      <c r="CI476" s="117">
        <f t="shared" si="883"/>
        <v>0</v>
      </c>
      <c r="CJ476" s="117">
        <f t="shared" si="921"/>
        <v>8715</v>
      </c>
      <c r="CK476" s="117"/>
      <c r="CL476" s="121">
        <f t="shared" si="906"/>
        <v>0</v>
      </c>
      <c r="CM476" s="123">
        <f t="shared" si="907"/>
        <v>4864</v>
      </c>
      <c r="CN476" s="117"/>
      <c r="CO476" s="121">
        <f t="shared" si="939"/>
        <v>0</v>
      </c>
      <c r="CP476" s="123">
        <f t="shared" si="908"/>
        <v>3955</v>
      </c>
      <c r="CQ476" s="117"/>
      <c r="CR476" s="121">
        <f t="shared" si="940"/>
        <v>0</v>
      </c>
      <c r="CS476" s="123">
        <f t="shared" si="861"/>
        <v>6656</v>
      </c>
      <c r="CT476" s="117"/>
      <c r="CU476" s="121">
        <f t="shared" si="941"/>
        <v>0</v>
      </c>
      <c r="CV476" s="123">
        <f t="shared" si="909"/>
        <v>7769</v>
      </c>
      <c r="CW476" s="117"/>
      <c r="CX476" s="117">
        <f t="shared" si="942"/>
        <v>0</v>
      </c>
      <c r="CY476" s="116">
        <f t="shared" si="837"/>
        <v>6582</v>
      </c>
      <c r="CZ476" s="123"/>
      <c r="DA476" s="117">
        <f t="shared" si="910"/>
        <v>0</v>
      </c>
      <c r="DB476" s="117">
        <f t="shared" si="922"/>
        <v>82964</v>
      </c>
      <c r="DC476" s="117"/>
      <c r="DD476" s="117">
        <f t="shared" si="911"/>
        <v>0</v>
      </c>
      <c r="DE476" s="117">
        <f t="shared" si="923"/>
        <v>79735</v>
      </c>
      <c r="DF476" s="117"/>
      <c r="DG476" s="120">
        <f t="shared" si="943"/>
        <v>0</v>
      </c>
      <c r="DH476" s="117">
        <f t="shared" si="955"/>
        <v>53089</v>
      </c>
      <c r="DI476" s="117"/>
      <c r="DJ476" s="117">
        <f t="shared" si="944"/>
        <v>0</v>
      </c>
      <c r="DK476" s="117">
        <f t="shared" si="912"/>
        <v>384</v>
      </c>
      <c r="DL476" s="211"/>
      <c r="DM476" s="207">
        <f t="shared" si="945"/>
        <v>0</v>
      </c>
      <c r="DN476" s="125">
        <f t="shared" si="884"/>
        <v>0</v>
      </c>
      <c r="DO476" s="126"/>
      <c r="DP476" s="127">
        <f t="shared" si="946"/>
        <v>0</v>
      </c>
      <c r="DQ476" s="128">
        <f t="shared" si="913"/>
        <v>7022.5</v>
      </c>
      <c r="DR476" s="126"/>
      <c r="DS476" s="127">
        <f t="shared" si="947"/>
        <v>0</v>
      </c>
      <c r="DT476" s="128">
        <f t="shared" si="914"/>
        <v>4846</v>
      </c>
      <c r="DU476" s="126"/>
      <c r="DV476" s="127">
        <f t="shared" si="948"/>
        <v>0</v>
      </c>
      <c r="DW476" s="128">
        <f t="shared" si="915"/>
        <v>4835</v>
      </c>
      <c r="DX476" s="126"/>
      <c r="DY476" s="124">
        <f t="shared" si="949"/>
        <v>0</v>
      </c>
      <c r="DZ476" s="125">
        <f t="shared" si="916"/>
        <v>523</v>
      </c>
      <c r="EA476" s="124"/>
      <c r="EB476" s="124">
        <f t="shared" si="950"/>
        <v>0</v>
      </c>
      <c r="EC476" s="129">
        <f t="shared" si="917"/>
        <v>369</v>
      </c>
      <c r="ED476" s="126"/>
      <c r="EE476" s="127">
        <f t="shared" si="951"/>
        <v>0</v>
      </c>
      <c r="EF476" s="128">
        <f t="shared" si="918"/>
        <v>4769</v>
      </c>
      <c r="EG476" s="117"/>
      <c r="EH476" s="117">
        <f t="shared" si="952"/>
        <v>0</v>
      </c>
      <c r="EI476" s="117">
        <f t="shared" si="919"/>
        <v>23937</v>
      </c>
      <c r="EJ476" s="117"/>
      <c r="EK476" s="117">
        <f t="shared" si="953"/>
        <v>0</v>
      </c>
      <c r="EL476" s="117">
        <f t="shared" si="920"/>
        <v>22567</v>
      </c>
      <c r="EM476" s="131">
        <f t="shared" si="954"/>
        <v>123099.02169599998</v>
      </c>
    </row>
    <row r="477" spans="1:143" ht="11.25" customHeight="1" x14ac:dyDescent="0.25">
      <c r="A477" s="185">
        <v>46086</v>
      </c>
      <c r="B477" s="185"/>
      <c r="C477" s="172">
        <v>4882</v>
      </c>
      <c r="D477" s="113"/>
      <c r="E477" s="114"/>
      <c r="F477" s="201"/>
      <c r="G477" s="116"/>
      <c r="H477" s="117"/>
      <c r="I477" s="118">
        <f t="shared" si="877"/>
        <v>0</v>
      </c>
      <c r="J477" s="119">
        <f t="shared" si="872"/>
        <v>75471</v>
      </c>
      <c r="K477" s="117"/>
      <c r="L477" s="118">
        <f t="shared" si="862"/>
        <v>0</v>
      </c>
      <c r="M477" s="119">
        <f t="shared" si="873"/>
        <v>174830</v>
      </c>
      <c r="N477" s="117"/>
      <c r="O477" s="118">
        <f t="shared" si="878"/>
        <v>0</v>
      </c>
      <c r="P477" s="119">
        <f t="shared" si="874"/>
        <v>74081</v>
      </c>
      <c r="Q477" s="117"/>
      <c r="R477" s="117">
        <f t="shared" si="879"/>
        <v>0</v>
      </c>
      <c r="S477" s="117">
        <f t="shared" si="875"/>
        <v>36444</v>
      </c>
      <c r="T477" s="117"/>
      <c r="U477" s="117">
        <f t="shared" si="885"/>
        <v>0</v>
      </c>
      <c r="V477" s="117">
        <f t="shared" si="886"/>
        <v>21065.100000000013</v>
      </c>
      <c r="W477" s="121"/>
      <c r="X477" s="120">
        <f t="shared" si="880"/>
        <v>0</v>
      </c>
      <c r="Y477" s="117">
        <f t="shared" si="842"/>
        <v>132.29999999999882</v>
      </c>
      <c r="Z477" s="117"/>
      <c r="AA477" s="121">
        <f t="shared" si="931"/>
        <v>0</v>
      </c>
      <c r="AB477" s="117">
        <f t="shared" si="876"/>
        <v>12982.5</v>
      </c>
      <c r="AC477" s="117"/>
      <c r="AD477" s="117">
        <f t="shared" si="932"/>
        <v>0</v>
      </c>
      <c r="AE477" s="117">
        <f t="shared" si="887"/>
        <v>448.79999999999973</v>
      </c>
      <c r="AF477" s="117"/>
      <c r="AG477" s="116">
        <f t="shared" si="933"/>
        <v>0</v>
      </c>
      <c r="AH477" s="123">
        <f t="shared" si="888"/>
        <v>3801.7999999999993</v>
      </c>
      <c r="AI477" s="117"/>
      <c r="AJ477" s="121">
        <f t="shared" si="934"/>
        <v>0</v>
      </c>
      <c r="AK477" s="117">
        <f t="shared" si="889"/>
        <v>7585.5</v>
      </c>
      <c r="AL477" s="117">
        <v>6804</v>
      </c>
      <c r="AM477" s="121">
        <f t="shared" si="935"/>
        <v>0</v>
      </c>
      <c r="AN477" s="117">
        <f t="shared" si="890"/>
        <v>11306.099999999999</v>
      </c>
      <c r="AO477" s="117"/>
      <c r="AP477" s="121">
        <f t="shared" si="881"/>
        <v>0</v>
      </c>
      <c r="AQ477" s="117">
        <f t="shared" si="867"/>
        <v>1611.3999999999996</v>
      </c>
      <c r="AR477" s="117"/>
      <c r="AS477" s="121">
        <f t="shared" si="936"/>
        <v>0</v>
      </c>
      <c r="AT477" s="117">
        <f t="shared" si="891"/>
        <v>6486.6</v>
      </c>
      <c r="AU477" s="117"/>
      <c r="AV477" s="117">
        <f t="shared" si="892"/>
        <v>0</v>
      </c>
      <c r="AW477" s="122">
        <f t="shared" si="893"/>
        <v>3255.6000000000013</v>
      </c>
      <c r="AX477" s="117"/>
      <c r="AY477" s="117">
        <f t="shared" si="894"/>
        <v>0</v>
      </c>
      <c r="AZ477" s="117">
        <f t="shared" si="882"/>
        <v>1815.8</v>
      </c>
      <c r="BA477" s="117"/>
      <c r="BB477" s="121">
        <f t="shared" si="895"/>
        <v>0</v>
      </c>
      <c r="BC477" s="117">
        <f t="shared" si="896"/>
        <v>2774.8</v>
      </c>
      <c r="BD477" s="117"/>
      <c r="BE477" s="121">
        <f t="shared" si="897"/>
        <v>0</v>
      </c>
      <c r="BF477" s="117">
        <f t="shared" si="898"/>
        <v>78.60000000000035</v>
      </c>
      <c r="BG477" s="117"/>
      <c r="BH477" s="121">
        <f t="shared" si="956"/>
        <v>0</v>
      </c>
      <c r="BI477" s="117">
        <f t="shared" si="927"/>
        <v>10722.8</v>
      </c>
      <c r="BJ477" s="117"/>
      <c r="BK477" s="121">
        <f t="shared" si="937"/>
        <v>0</v>
      </c>
      <c r="BL477" s="117">
        <f t="shared" si="899"/>
        <v>5058.2000000000007</v>
      </c>
      <c r="BM477" s="117"/>
      <c r="BN477" s="121">
        <f t="shared" si="900"/>
        <v>0</v>
      </c>
      <c r="BO477" s="117">
        <f t="shared" si="901"/>
        <v>4153.1000000000013</v>
      </c>
      <c r="BP477" s="117"/>
      <c r="BQ477" s="121">
        <f t="shared" si="902"/>
        <v>0</v>
      </c>
      <c r="BR477" s="117">
        <f t="shared" si="938"/>
        <v>11617.699999999992</v>
      </c>
      <c r="BS477" s="117"/>
      <c r="BT477" s="117">
        <f t="shared" si="924"/>
        <v>0</v>
      </c>
      <c r="BU477" s="117">
        <f t="shared" si="928"/>
        <v>76826</v>
      </c>
      <c r="BV477" s="117"/>
      <c r="BW477" s="117">
        <f t="shared" si="925"/>
        <v>0</v>
      </c>
      <c r="BX477" s="117">
        <f t="shared" si="929"/>
        <v>106282</v>
      </c>
      <c r="BY477" s="117"/>
      <c r="BZ477" s="117">
        <f t="shared" si="926"/>
        <v>0</v>
      </c>
      <c r="CA477" s="117">
        <f t="shared" si="930"/>
        <v>71604</v>
      </c>
      <c r="CB477" s="117"/>
      <c r="CC477" s="117">
        <f t="shared" si="903"/>
        <v>0</v>
      </c>
      <c r="CD477" s="117">
        <f t="shared" si="871"/>
        <v>8740.25</v>
      </c>
      <c r="CE477" s="117"/>
      <c r="CF477" s="117">
        <f t="shared" si="904"/>
        <v>0</v>
      </c>
      <c r="CG477" s="117">
        <f t="shared" si="905"/>
        <v>6982.9</v>
      </c>
      <c r="CH477" s="117"/>
      <c r="CI477" s="117">
        <f t="shared" si="883"/>
        <v>0</v>
      </c>
      <c r="CJ477" s="117">
        <f t="shared" si="921"/>
        <v>8715</v>
      </c>
      <c r="CK477" s="117"/>
      <c r="CL477" s="121">
        <f t="shared" si="906"/>
        <v>0</v>
      </c>
      <c r="CM477" s="123">
        <f t="shared" si="907"/>
        <v>4864</v>
      </c>
      <c r="CN477" s="117"/>
      <c r="CO477" s="121">
        <f t="shared" si="939"/>
        <v>0</v>
      </c>
      <c r="CP477" s="123">
        <f t="shared" si="908"/>
        <v>3955</v>
      </c>
      <c r="CQ477" s="117"/>
      <c r="CR477" s="121">
        <f t="shared" si="940"/>
        <v>0</v>
      </c>
      <c r="CS477" s="123">
        <f t="shared" si="861"/>
        <v>6656</v>
      </c>
      <c r="CT477" s="117"/>
      <c r="CU477" s="121">
        <f t="shared" si="941"/>
        <v>0</v>
      </c>
      <c r="CV477" s="123">
        <f t="shared" si="909"/>
        <v>7769</v>
      </c>
      <c r="CW477" s="117"/>
      <c r="CX477" s="117">
        <f t="shared" si="942"/>
        <v>0</v>
      </c>
      <c r="CY477" s="116">
        <f t="shared" si="837"/>
        <v>6582</v>
      </c>
      <c r="CZ477" s="123"/>
      <c r="DA477" s="117">
        <f t="shared" si="910"/>
        <v>0</v>
      </c>
      <c r="DB477" s="117">
        <f t="shared" si="922"/>
        <v>82964</v>
      </c>
      <c r="DC477" s="117"/>
      <c r="DD477" s="117">
        <f t="shared" si="911"/>
        <v>0</v>
      </c>
      <c r="DE477" s="117">
        <f t="shared" si="923"/>
        <v>79735</v>
      </c>
      <c r="DF477" s="117"/>
      <c r="DG477" s="120">
        <f t="shared" si="943"/>
        <v>0</v>
      </c>
      <c r="DH477" s="117">
        <f t="shared" si="955"/>
        <v>53089</v>
      </c>
      <c r="DI477" s="117"/>
      <c r="DJ477" s="117">
        <f t="shared" si="944"/>
        <v>0</v>
      </c>
      <c r="DK477" s="117">
        <f t="shared" si="912"/>
        <v>384</v>
      </c>
      <c r="DL477" s="211"/>
      <c r="DM477" s="207">
        <f t="shared" si="945"/>
        <v>0</v>
      </c>
      <c r="DN477" s="125">
        <f t="shared" si="884"/>
        <v>0</v>
      </c>
      <c r="DO477" s="126"/>
      <c r="DP477" s="127">
        <f t="shared" si="946"/>
        <v>0</v>
      </c>
      <c r="DQ477" s="128">
        <f t="shared" si="913"/>
        <v>7022.5</v>
      </c>
      <c r="DR477" s="126"/>
      <c r="DS477" s="127">
        <f t="shared" si="947"/>
        <v>0</v>
      </c>
      <c r="DT477" s="128">
        <f t="shared" si="914"/>
        <v>4846</v>
      </c>
      <c r="DU477" s="126"/>
      <c r="DV477" s="127">
        <f t="shared" si="948"/>
        <v>0</v>
      </c>
      <c r="DW477" s="128">
        <f t="shared" si="915"/>
        <v>4835</v>
      </c>
      <c r="DX477" s="126"/>
      <c r="DY477" s="124">
        <f t="shared" si="949"/>
        <v>0</v>
      </c>
      <c r="DZ477" s="125">
        <f t="shared" si="916"/>
        <v>523</v>
      </c>
      <c r="EA477" s="124"/>
      <c r="EB477" s="124">
        <f t="shared" si="950"/>
        <v>0</v>
      </c>
      <c r="EC477" s="129">
        <f t="shared" si="917"/>
        <v>369</v>
      </c>
      <c r="ED477" s="126"/>
      <c r="EE477" s="127">
        <f t="shared" si="951"/>
        <v>0</v>
      </c>
      <c r="EF477" s="128">
        <f t="shared" si="918"/>
        <v>4769</v>
      </c>
      <c r="EG477" s="117"/>
      <c r="EH477" s="117">
        <f t="shared" si="952"/>
        <v>0</v>
      </c>
      <c r="EI477" s="117">
        <f t="shared" si="919"/>
        <v>23937</v>
      </c>
      <c r="EJ477" s="117"/>
      <c r="EK477" s="117">
        <f t="shared" si="953"/>
        <v>0</v>
      </c>
      <c r="EL477" s="117">
        <f t="shared" si="920"/>
        <v>22567</v>
      </c>
      <c r="EM477" s="131">
        <f t="shared" si="954"/>
        <v>123601.52169599998</v>
      </c>
    </row>
    <row r="478" spans="1:143" s="253" customFormat="1" ht="11.25" customHeight="1" x14ac:dyDescent="0.25">
      <c r="A478" s="151">
        <v>46086</v>
      </c>
      <c r="B478" s="274">
        <v>46098</v>
      </c>
      <c r="C478" s="271">
        <v>4810</v>
      </c>
      <c r="D478" s="275"/>
      <c r="E478" s="276"/>
      <c r="F478" s="277"/>
      <c r="G478" s="278"/>
      <c r="H478" s="251"/>
      <c r="I478" s="279">
        <f t="shared" si="877"/>
        <v>0</v>
      </c>
      <c r="J478" s="280">
        <f t="shared" si="872"/>
        <v>75471</v>
      </c>
      <c r="K478" s="251"/>
      <c r="L478" s="279">
        <f t="shared" si="862"/>
        <v>0</v>
      </c>
      <c r="M478" s="280">
        <f t="shared" si="873"/>
        <v>174830</v>
      </c>
      <c r="N478" s="251"/>
      <c r="O478" s="279">
        <f t="shared" si="878"/>
        <v>0</v>
      </c>
      <c r="P478" s="280">
        <f t="shared" si="874"/>
        <v>74081</v>
      </c>
      <c r="Q478" s="251">
        <v>25000</v>
      </c>
      <c r="R478" s="251">
        <f t="shared" si="879"/>
        <v>0</v>
      </c>
      <c r="S478" s="251">
        <f t="shared" si="875"/>
        <v>61444</v>
      </c>
      <c r="T478" s="251"/>
      <c r="U478" s="251">
        <f t="shared" si="885"/>
        <v>0</v>
      </c>
      <c r="V478" s="251">
        <f t="shared" si="886"/>
        <v>21065.100000000013</v>
      </c>
      <c r="W478" s="281"/>
      <c r="X478" s="282">
        <f t="shared" si="880"/>
        <v>0</v>
      </c>
      <c r="Y478" s="251">
        <f t="shared" si="842"/>
        <v>132.29999999999882</v>
      </c>
      <c r="Z478" s="251"/>
      <c r="AA478" s="281">
        <f t="shared" si="931"/>
        <v>0</v>
      </c>
      <c r="AB478" s="251">
        <f t="shared" si="876"/>
        <v>12982.5</v>
      </c>
      <c r="AC478" s="251"/>
      <c r="AD478" s="251">
        <f t="shared" si="932"/>
        <v>0</v>
      </c>
      <c r="AE478" s="251">
        <f t="shared" si="887"/>
        <v>448.79999999999973</v>
      </c>
      <c r="AF478" s="251"/>
      <c r="AG478" s="278">
        <f t="shared" si="933"/>
        <v>0</v>
      </c>
      <c r="AH478" s="283">
        <f t="shared" si="888"/>
        <v>3801.7999999999993</v>
      </c>
      <c r="AI478" s="251"/>
      <c r="AJ478" s="281">
        <f t="shared" si="934"/>
        <v>0</v>
      </c>
      <c r="AK478" s="251">
        <f t="shared" si="889"/>
        <v>7585.5</v>
      </c>
      <c r="AL478" s="251"/>
      <c r="AM478" s="281">
        <f t="shared" si="935"/>
        <v>0</v>
      </c>
      <c r="AN478" s="251">
        <f t="shared" si="890"/>
        <v>11306.099999999999</v>
      </c>
      <c r="AO478" s="251"/>
      <c r="AP478" s="281">
        <f t="shared" si="881"/>
        <v>0</v>
      </c>
      <c r="AQ478" s="251">
        <f t="shared" si="867"/>
        <v>1611.3999999999996</v>
      </c>
      <c r="AR478" s="251"/>
      <c r="AS478" s="281"/>
      <c r="AT478" s="251">
        <f t="shared" si="891"/>
        <v>6486.6</v>
      </c>
      <c r="AU478" s="251"/>
      <c r="AV478" s="251">
        <f t="shared" si="892"/>
        <v>0</v>
      </c>
      <c r="AW478" s="284">
        <f t="shared" si="893"/>
        <v>3255.6000000000013</v>
      </c>
      <c r="AX478" s="251"/>
      <c r="AY478" s="251"/>
      <c r="AZ478" s="251">
        <f t="shared" si="882"/>
        <v>1815.8</v>
      </c>
      <c r="BA478" s="251"/>
      <c r="BB478" s="281"/>
      <c r="BC478" s="251">
        <f t="shared" si="896"/>
        <v>2774.8</v>
      </c>
      <c r="BD478" s="251"/>
      <c r="BE478" s="281"/>
      <c r="BF478" s="251">
        <f t="shared" si="898"/>
        <v>78.60000000000035</v>
      </c>
      <c r="BG478" s="251"/>
      <c r="BH478" s="281">
        <f t="shared" si="956"/>
        <v>0</v>
      </c>
      <c r="BI478" s="251">
        <f t="shared" si="927"/>
        <v>10722.8</v>
      </c>
      <c r="BJ478" s="251"/>
      <c r="BK478" s="281"/>
      <c r="BL478" s="251">
        <f t="shared" si="899"/>
        <v>5058.2000000000007</v>
      </c>
      <c r="BM478" s="251"/>
      <c r="BN478" s="281">
        <f t="shared" si="900"/>
        <v>0</v>
      </c>
      <c r="BO478" s="251">
        <f t="shared" si="901"/>
        <v>4153.1000000000013</v>
      </c>
      <c r="BP478" s="251"/>
      <c r="BQ478" s="281">
        <f t="shared" si="902"/>
        <v>0</v>
      </c>
      <c r="BR478" s="251">
        <f t="shared" si="938"/>
        <v>11617.699999999992</v>
      </c>
      <c r="BS478" s="251"/>
      <c r="BT478" s="251">
        <f t="shared" si="924"/>
        <v>0</v>
      </c>
      <c r="BU478" s="251">
        <f t="shared" si="928"/>
        <v>76826</v>
      </c>
      <c r="BV478" s="251"/>
      <c r="BW478" s="251">
        <f t="shared" si="925"/>
        <v>0</v>
      </c>
      <c r="BX478" s="251">
        <f t="shared" si="929"/>
        <v>106282</v>
      </c>
      <c r="BY478" s="251"/>
      <c r="BZ478" s="251">
        <f t="shared" si="926"/>
        <v>0</v>
      </c>
      <c r="CA478" s="251">
        <f t="shared" si="930"/>
        <v>71604</v>
      </c>
      <c r="CB478" s="251"/>
      <c r="CC478" s="251">
        <f t="shared" si="903"/>
        <v>0</v>
      </c>
      <c r="CD478" s="251">
        <f t="shared" si="871"/>
        <v>8740.25</v>
      </c>
      <c r="CE478" s="251"/>
      <c r="CF478" s="251">
        <f t="shared" si="904"/>
        <v>0</v>
      </c>
      <c r="CG478" s="251">
        <f t="shared" si="905"/>
        <v>6982.9</v>
      </c>
      <c r="CH478" s="251"/>
      <c r="CI478" s="251"/>
      <c r="CJ478" s="251">
        <f t="shared" si="921"/>
        <v>8715</v>
      </c>
      <c r="CK478" s="251"/>
      <c r="CL478" s="281"/>
      <c r="CM478" s="283">
        <f t="shared" si="907"/>
        <v>4864</v>
      </c>
      <c r="CN478" s="251"/>
      <c r="CO478" s="281"/>
      <c r="CP478" s="283">
        <f t="shared" si="908"/>
        <v>3955</v>
      </c>
      <c r="CQ478" s="251"/>
      <c r="CR478" s="281"/>
      <c r="CS478" s="283">
        <f t="shared" si="861"/>
        <v>6656</v>
      </c>
      <c r="CT478" s="251"/>
      <c r="CU478" s="281"/>
      <c r="CV478" s="283">
        <f t="shared" si="909"/>
        <v>7769</v>
      </c>
      <c r="CW478" s="251"/>
      <c r="CX478" s="251"/>
      <c r="CY478" s="278">
        <f t="shared" si="837"/>
        <v>6582</v>
      </c>
      <c r="CZ478" s="283"/>
      <c r="DA478" s="251"/>
      <c r="DB478" s="251">
        <f t="shared" si="922"/>
        <v>82964</v>
      </c>
      <c r="DC478" s="251"/>
      <c r="DD478" s="251"/>
      <c r="DE478" s="251">
        <f t="shared" si="923"/>
        <v>79735</v>
      </c>
      <c r="DF478" s="251"/>
      <c r="DG478" s="282"/>
      <c r="DH478" s="251">
        <f t="shared" si="955"/>
        <v>53089</v>
      </c>
      <c r="DI478" s="251"/>
      <c r="DJ478" s="251"/>
      <c r="DK478" s="251">
        <f t="shared" si="912"/>
        <v>384</v>
      </c>
      <c r="DL478" s="285"/>
      <c r="DM478" s="286"/>
      <c r="DN478" s="287">
        <f t="shared" si="884"/>
        <v>0</v>
      </c>
      <c r="DO478" s="288"/>
      <c r="DP478" s="286"/>
      <c r="DQ478" s="289">
        <f t="shared" si="913"/>
        <v>7022.5</v>
      </c>
      <c r="DR478" s="288"/>
      <c r="DS478" s="286"/>
      <c r="DT478" s="289">
        <f t="shared" si="914"/>
        <v>4846</v>
      </c>
      <c r="DU478" s="288"/>
      <c r="DV478" s="286"/>
      <c r="DW478" s="289">
        <f t="shared" si="915"/>
        <v>4835</v>
      </c>
      <c r="DX478" s="288"/>
      <c r="DY478" s="290"/>
      <c r="DZ478" s="287">
        <f t="shared" si="916"/>
        <v>523</v>
      </c>
      <c r="EA478" s="290"/>
      <c r="EB478" s="290"/>
      <c r="EC478" s="291">
        <f t="shared" si="917"/>
        <v>369</v>
      </c>
      <c r="ED478" s="288"/>
      <c r="EE478" s="286"/>
      <c r="EF478" s="289">
        <f t="shared" si="918"/>
        <v>4769</v>
      </c>
      <c r="EG478" s="251"/>
      <c r="EH478" s="251"/>
      <c r="EI478" s="251">
        <f t="shared" si="919"/>
        <v>23937</v>
      </c>
      <c r="EJ478" s="251"/>
      <c r="EK478" s="251">
        <f t="shared" si="953"/>
        <v>0</v>
      </c>
      <c r="EL478" s="251">
        <f t="shared" si="920"/>
        <v>22567</v>
      </c>
      <c r="EM478" s="292">
        <f t="shared" si="954"/>
        <v>122708.97897599998</v>
      </c>
    </row>
    <row r="479" spans="1:143" s="33" customFormat="1" ht="11.25" customHeight="1" x14ac:dyDescent="0.25">
      <c r="A479" s="255">
        <v>46088</v>
      </c>
      <c r="B479" s="254">
        <v>46088</v>
      </c>
      <c r="C479" s="176">
        <v>8004965907</v>
      </c>
      <c r="D479" s="17" t="s">
        <v>314</v>
      </c>
      <c r="E479" s="18">
        <v>960</v>
      </c>
      <c r="F479" s="19">
        <v>2</v>
      </c>
      <c r="G479" s="20">
        <v>191516041646</v>
      </c>
      <c r="H479" s="66"/>
      <c r="I479" s="41">
        <f t="shared" si="877"/>
        <v>0</v>
      </c>
      <c r="J479" s="48">
        <f t="shared" si="872"/>
        <v>75471</v>
      </c>
      <c r="K479" s="66"/>
      <c r="L479" s="41">
        <f t="shared" si="862"/>
        <v>0</v>
      </c>
      <c r="M479" s="48">
        <f t="shared" si="873"/>
        <v>174830</v>
      </c>
      <c r="N479" s="66"/>
      <c r="O479" s="41">
        <f t="shared" si="878"/>
        <v>0</v>
      </c>
      <c r="P479" s="48">
        <f t="shared" si="874"/>
        <v>74081</v>
      </c>
      <c r="Q479" s="66"/>
      <c r="R479" s="66">
        <f t="shared" si="879"/>
        <v>0</v>
      </c>
      <c r="S479" s="67">
        <f t="shared" si="875"/>
        <v>61444</v>
      </c>
      <c r="T479" s="66"/>
      <c r="U479" s="66">
        <f t="shared" si="885"/>
        <v>0</v>
      </c>
      <c r="V479" s="67">
        <f t="shared" si="886"/>
        <v>21065.100000000013</v>
      </c>
      <c r="W479" s="136"/>
      <c r="X479" s="69">
        <f t="shared" si="880"/>
        <v>0</v>
      </c>
      <c r="Y479" s="67">
        <f t="shared" si="842"/>
        <v>132.29999999999882</v>
      </c>
      <c r="Z479" s="66"/>
      <c r="AA479" s="68">
        <f t="shared" si="931"/>
        <v>0</v>
      </c>
      <c r="AB479" s="67">
        <f t="shared" si="876"/>
        <v>12982.5</v>
      </c>
      <c r="AC479" s="66"/>
      <c r="AD479" s="66">
        <f t="shared" si="932"/>
        <v>0</v>
      </c>
      <c r="AE479" s="67">
        <f t="shared" si="887"/>
        <v>448.79999999999973</v>
      </c>
      <c r="AF479" s="66"/>
      <c r="AG479" s="78">
        <f t="shared" si="933"/>
        <v>0</v>
      </c>
      <c r="AH479" s="79">
        <f t="shared" si="888"/>
        <v>3801.7999999999993</v>
      </c>
      <c r="AI479" s="66"/>
      <c r="AJ479" s="68">
        <f t="shared" si="934"/>
        <v>0</v>
      </c>
      <c r="AK479" s="67">
        <f t="shared" si="889"/>
        <v>7585.5</v>
      </c>
      <c r="AL479" s="66"/>
      <c r="AM479" s="68">
        <f t="shared" si="935"/>
        <v>0</v>
      </c>
      <c r="AN479" s="67">
        <f t="shared" si="890"/>
        <v>11306.099999999999</v>
      </c>
      <c r="AO479" s="66"/>
      <c r="AP479" s="68">
        <f t="shared" si="881"/>
        <v>0</v>
      </c>
      <c r="AQ479" s="67">
        <f t="shared" si="867"/>
        <v>1611.3999999999996</v>
      </c>
      <c r="AR479" s="66"/>
      <c r="AS479" s="68">
        <f t="shared" ref="AS479:AS542" si="957">IF(OR(D479="NPC6ASZDB-VT015C",D479="NPP6ASZDB-VT005M",D479="NPP6ASZDB-VT003M",D479="NPC6ASZDB-VT030C",D479="NPC6ASZDB-VT005M",D479="NPC6ASZDB-VT125C",D479="NPC6ASZDB-VT010M",D479="NPC6ASZDB-VT007M",D479="NPC6ASZDB-VT350C",D479="NPC6ASZDB-VT003M",D479="NPC6ASZDB-VT250C",D479="NPC6ASZDB-VT002M",D479="NPC6ASZDB-VT050C",D479="NPC6ASZDB-VT001M",D479="NPC6ASZDB-VT150C",),E479*(F479+0.1),0)</f>
        <v>0</v>
      </c>
      <c r="AT479" s="67">
        <f t="shared" si="891"/>
        <v>6486.6</v>
      </c>
      <c r="AU479" s="66"/>
      <c r="AV479" s="66">
        <f t="shared" si="892"/>
        <v>0</v>
      </c>
      <c r="AW479" s="42">
        <f t="shared" si="893"/>
        <v>3255.6000000000013</v>
      </c>
      <c r="AX479" s="66"/>
      <c r="AY479" s="66">
        <f t="shared" ref="AY479:AY542" si="958">IF(OR(D479="NPP06UZDB-GN005M",D479="NPP06UZDB-GN001M",D479="NPC06UZDB-GN015M",D479="CO155E2-0MC150 ",D479="NPC06UZDB-GN250C",D479="NPC06UZDB-GN020C",D479="CO155E2-0MC250",D479="CO155E2-0MC150",D479="NPC06UZDB-GN350C",D479="NPC06UZDB-GN450C",D479="NPC06UZDB-GN007M",D479="NPC06UZDB-GN050C",D479="NPC06UZDB-GN750C",D479="CO155E2-0MM010",D479="CO155E2-0MC050",D479="NPC06UZDB-GN150C",D479="NPC06UZDB-GN150C",D479="CO155E2-0MM015",D479="NPC06UZDB-GN020M",D479="CO155E2-0MM003",D479="CO155E2-0MM005",D479="CO155E2-0MM007",D479="NPC06UZDB-GN010M",D479="NPC06UZDB-GN125C",D479="NPC06UZDB-GN012M",D479="CO155E2-0MM001",D479="NPC06UZDB-GN001M",D479="NPC06UZDB-GN002M",D479="NPC06UZDB-GN003M",D479="NPC06UZDB-GN004M",D479="NPC06UZDB-GN005M",D479="NPC06UZDB-GN006M",D479="CO155E2-0MM002",),E479*(F479+0.12),0)</f>
        <v>0</v>
      </c>
      <c r="AZ479" s="67">
        <f t="shared" si="882"/>
        <v>1815.8</v>
      </c>
      <c r="BA479" s="66"/>
      <c r="BB479" s="68">
        <f t="shared" ref="BB479:BB542" si="959">IF(OR(D479="NPC6AUZDB-RD025C",D479="NPP06UZDB-RD150C",D479="NPC06UZDB-RD250C",D479="NPC06UZDB-OR050C",D479="NPC06UZDB-RD015M",D479="CO155E2-07C150",D479="NPC06UZDB-RD150C",D479="NPC06UZDB-RD020C",D479="NPC06UZDB-RD750C",D479="CO155E2-07M015",D479="CO155E2-07M010",D479="NPC06UZDB-RD050C",D479="NPC06UZDB-RD150C",D479="CO155E2-07M005",D479="CO155E2-07M007",D479="CO155E2-07C050",D479="NPC06UZDB-RD750C",D479="NPC06UZDB-RD005M",D479="CO155E2-07C150",D479="NPC06UZDB-RD010M",D479="NPC06UZDB-RD020M",D479="CO155E2-07M001",D479="CO155E2-07M003",D479="CO155E2-07M002",D479="NPC06UZDB-RD001M",D479="NPC06UZDB-RD002M",D479="NPC06UZDB-RD002M",D479="NPC06UZDB-RD003M",D479="NPC06UZDB-RD004M",),E479*(F479+0.12),0)</f>
        <v>0</v>
      </c>
      <c r="BC479" s="67">
        <f t="shared" si="896"/>
        <v>2774.8</v>
      </c>
      <c r="BD479" s="66"/>
      <c r="BE479" s="68">
        <f t="shared" ref="BE479:BE542" si="960">IF(OR(D479="NPC06UZDB-BL030M",D479="NPP06UZDB-BL004M",D479="NPP06UZDB-BL020M",D479="NPP06UZDB-BL250C",D479="NPP06UZDB-BL010M",D479="CO155E2-0ZM020",D479="CO155E2-0ZM025",D479="NPP06UZDB-BL007M",D479="NPP06UZDB-BL009M",D479="NPP06UZDB-BL003M",D479="NPP06UZDB-BL008M",D479="NPC06UZDB-BL017C",D479="NPP06UZDB-BL002M",D479="NPP06UZDB-BL150C",D479="NPP06UZDB-BL006M",D479="CO155E2-0ZC750",D479="NPC06UZDB-BL011M",D479="NPC06UZDB-BL250C",D479="NPC06UZDB-BL009M",D479="NPC06UZDB-BL020C",D479="NPC06UZDB-BL012M",D479="NPC06UZDB-BL015C",D479="NPC06UZDB-BL030C",D479="NPC06UZDB-BL013M",D479="CO155E2-0ZC050",D479="CO155E2-0ZC250",D479="CO155E2-0ZM009",D479="CO155E2-0ZM008",D479="CO155E2-0ZM006",D479="CO155E2-0ZM012",D479="CO155E2-0ZM004",D479="CO155E2-0ZC150",D479="CO155E2-0ZM015",D479="CO155E2-0ZM010",D479="CO155E2-0ZM005",D479="CO155E2-0ZC150",D479="CO155E2-0ZM015",D479="NPC06UZDB-BL020M",D479="CO155E2-0ZM003",D479="CO155E2-0ZM007",D479="NPC06UZDB-BL750C",D479="NPC06UZDB-BL150C",D479="NPC06UZDB-BL020M",D479="NPC06UZDB-BL050C",D479="NPC06UZDB-BL008M",D479="NPC06UZDB-BL006M",D479="NPC06UZDB-BL010M",D479="NPC06UZDB-BL007M",D479="NPC06UZDB-BL001M",D479="NPC06UZDB-BL002M",D479="NPC06UZDB-BL003M",D479="NPC06UZDB-BL004M",D479="NPC06UZDB-BL005M",D479="NPC06UZDB-BL015M",D479="CO155E2-0ZM001",D479="CO155E2-0ZM002",),E479*(F479+0.12),0)</f>
        <v>0</v>
      </c>
      <c r="BF479" s="67">
        <f t="shared" si="898"/>
        <v>78.60000000000035</v>
      </c>
      <c r="BG479" s="66"/>
      <c r="BH479" s="68">
        <f t="shared" si="956"/>
        <v>0</v>
      </c>
      <c r="BI479" s="67">
        <f t="shared" si="927"/>
        <v>10722.8</v>
      </c>
      <c r="BJ479" s="66"/>
      <c r="BK479" s="68">
        <f t="shared" ref="BK479:BK542" si="961">IF(OR(D479="NPP06UZDB-YL002M",D479="NPP06UZDB-YL001M",D479="NPP06UZDB-YL150C",D479="NPP06UZDB-YL010M",D479="NPC06UZDB-YL015C",D479="NPC06UZDB-YL020M",D479="CO155E2-09M016",D479="CO155E2-09M012",D479="CO155E2-09M016",D479="NPC06UZDB-YL750C",D479="CO155E2-09M008",D479="NPC06UZDB-YL004M",D479="NPC06UZDB-YL004M",D479="NPC06UZDB-YL003M",D479="NPC06UZDB-YL250C",D479="CO155E2-09C050",D479="NPC06UZDB-YL020C",D479="NPC06UZDB-YL350C",D479="CO155E2-09M004",D479="CO155E2-09M004C6",D479="CO155E2-09M015",D479="NPC06UZDB-YL050C",D479="NPC06UZDB-YL010M",D479="CO155E2-09M010",D479="NPC06UZDB-YL010M",D479="NPC06UZDB-YL007M",D479="NPC06UZDB-YL150C",D479="CO155E2-09M015",D479="CO155E2-09C150",D479="CO155E2-09M005",D479="CO155E2-09M003",D479="CO155E2-09M001",D479="CO155E2-09M007",D479="NPC06UZDB-YL001M",D479="NPC06UZDB-YL002M",D479="NPC06UZDB-YL003M",D479="NPC06UZDB-YL004M",D479="NPC06UZDB-YL005M",D479="CO155E2-09M002",),E479*(F479+0.12),0)</f>
        <v>0</v>
      </c>
      <c r="BL479" s="67">
        <f t="shared" si="899"/>
        <v>5058.2000000000007</v>
      </c>
      <c r="BM479" s="66"/>
      <c r="BN479" s="68">
        <f t="shared" si="900"/>
        <v>0</v>
      </c>
      <c r="BO479" s="67">
        <f t="shared" si="901"/>
        <v>4153.1000000000013</v>
      </c>
      <c r="BP479" s="66"/>
      <c r="BQ479" s="68">
        <f t="shared" si="902"/>
        <v>2035.2</v>
      </c>
      <c r="BR479" s="67">
        <f t="shared" si="938"/>
        <v>9582.4999999999909</v>
      </c>
      <c r="BS479" s="66"/>
      <c r="BT479" s="66">
        <f t="shared" si="924"/>
        <v>1920</v>
      </c>
      <c r="BU479" s="67">
        <f t="shared" si="928"/>
        <v>74906</v>
      </c>
      <c r="BV479" s="66"/>
      <c r="BW479" s="66">
        <f t="shared" si="925"/>
        <v>1920</v>
      </c>
      <c r="BX479" s="67">
        <f t="shared" si="929"/>
        <v>104362</v>
      </c>
      <c r="BY479" s="66"/>
      <c r="BZ479" s="66">
        <f t="shared" si="926"/>
        <v>1920</v>
      </c>
      <c r="CA479" s="67">
        <f t="shared" si="930"/>
        <v>69684</v>
      </c>
      <c r="CB479" s="66"/>
      <c r="CC479" s="66">
        <f t="shared" si="903"/>
        <v>0</v>
      </c>
      <c r="CD479" s="67">
        <f t="shared" si="871"/>
        <v>8740.25</v>
      </c>
      <c r="CE479" s="66"/>
      <c r="CF479" s="66">
        <f t="shared" si="904"/>
        <v>0</v>
      </c>
      <c r="CG479" s="67">
        <f t="shared" si="905"/>
        <v>6982.9</v>
      </c>
      <c r="CH479" s="66"/>
      <c r="CI479" s="66">
        <f t="shared" ref="CI479:CI542" si="962">IF(OR(D479="NPC6AUZDB-YL025C",D479="NPC6AUZDB-YL002M",D479="NPC6AUZDB-YL015M",D479="NPC6AUZDB-YL001M",D479="PC6AUZDB-YL002M",D479="NPC6AUZDB-YL003M",D479="NPC6AUZDB-YL005M",),E479*(F479+0.1),0)</f>
        <v>0</v>
      </c>
      <c r="CJ479" s="67">
        <f t="shared" si="921"/>
        <v>8715</v>
      </c>
      <c r="CK479" s="66"/>
      <c r="CL479" s="68">
        <f t="shared" ref="CL479:CL542" si="963">IF(OR(D479="NPC6AUZDB-GN007M",D479="NPC6AUZDB-GN010M",D479="NPC6AUZDB-GN002M",D479="NPC6AUZDB-GN001M",D479="NPC6AUZDB-GN003M",D479="NPC6AUZDB-GN005M",),E479*(F479+0.1),0)</f>
        <v>0</v>
      </c>
      <c r="CM479" s="79">
        <f t="shared" si="907"/>
        <v>4864</v>
      </c>
      <c r="CN479" s="66"/>
      <c r="CO479" s="68">
        <f t="shared" ref="CO479:CO542" si="964">IF(OR(D479="NPC6AUZDB-BK002M",D479="NPC6AUZDB-BK010M",D479="NPC6AUZDB-BK003M",D479="NPC6AUZDB-BK001M",),E479*(F479+0.1),0)</f>
        <v>0</v>
      </c>
      <c r="CP479" s="79">
        <f t="shared" si="908"/>
        <v>3955</v>
      </c>
      <c r="CQ479" s="66"/>
      <c r="CR479" s="68">
        <f t="shared" ref="CR479:CR542" si="965">IF(OR(D479="NPC6AUZDB-RD005M",D479="NPC6AUZDB-RD025C",D479="NPC6AUZDB-RD002M",D479="NPC6AUZDB-RD003M",D479="NPC6AUZDB-RD001M",),E479*(F479+0.1),0)</f>
        <v>0</v>
      </c>
      <c r="CS479" s="79">
        <f t="shared" si="861"/>
        <v>6656</v>
      </c>
      <c r="CT479" s="66"/>
      <c r="CU479" s="68">
        <f t="shared" ref="CU479:CU542" si="966">IF(OR(D479="NPC6AUZDB-OR002M",D479="NPC6AUZDB-RD003M",D479="NPC6AUZDB-RD001M",),E479*(F479+0.1),0)</f>
        <v>0</v>
      </c>
      <c r="CV479" s="79">
        <f t="shared" si="909"/>
        <v>7769</v>
      </c>
      <c r="CW479" s="66"/>
      <c r="CX479" s="66">
        <f t="shared" ref="CX479:CX542" si="967">IF(OR(D479="NPC6AUZDB-GY030C",D479="NPC6AUZDA-GY003M",D470="NPC6AUZDA-GY003M",D479="NPC6AUZDB-GY150C",D479="NPC6AUZDB-GY010M",D479="NPC6AUZDB-GY001M",D479="NPC6AUZDB-GY005M",D479="NPC6AUZDA-GY020M",D479="NPC6AUZDB-GY003M",D479="NPC6AUZDB-GY002M",),E479*(F479+0.1),0)</f>
        <v>0</v>
      </c>
      <c r="CY479" s="40">
        <f t="shared" si="837"/>
        <v>6582</v>
      </c>
      <c r="CZ479" s="65"/>
      <c r="DA479" s="66">
        <f t="shared" ref="DA479:DA542" si="968">IF(OR(D479="NPP6AUZDB-BK001M",D479="NPP6AUZDB-WT005M",D479="NPC6AUZDB-WT020C",D479="NPP6AUZDB-WT002M",D479="NPC6AUZDB-GY030C",D479="NPC6AUZDB-WT030C",D479="NPC6AUZDB-BL030C",D479="NPC6AUZDB-YL050C",D479="NPC6AUZDB-WT020C",D479="NPC6AUZDB-BK002M",D479="NPC6AUZDB-GN002M",D479="NPC6AUZDB-OR002M",D479="NPC6AUZDB-RD005M",D479="NPC6AUZDB-RD025C",D479="NPC6AUZDB-BL025C",D479="NPC6AUZDB-YL025C",D479="NPC6AUZDB-WT025C",D479="NPC6AUZDB-GN001M",D479="NPC6AUZDB-GY150C",D479="NPC6AUZDB-YL015M",D479="NPC6AUZDB-GY010M",D479="NPC6AUZDB-GY001M",D479="NPC6AUZDB-GY005M",D479="NPC6AUZDB-YL003M",D479="PC6AUZDB-YL002M",D479="NPC6AUZDB-BL015M",D479="NPC6AUZDB-WT007M",D479="NPC6AUZDB-YL001M",D479="NPC6AUZDB-GY002M",D479="NPC6AUZDB-GN001M",D479="NPC6AUZDB-BL150C",D479="NPC6AUZDB-RD002M",D479="NPC6AUZDB-RD005M",D479="NPC6AUZDB-WT012M",D479="NPC6AUZDB-GY020C",D479="NPC6AUZDB-RD020C",D479="NPC6AUZDB-WT050C",D479="NPC6AUZDB-BL020M",D479="NPC6AUZDB-BL002M",D479="NPC6AUZDB-BL025C",D479="NPC6AUZDB-GN025C",D479="NPC6AUZDB-GY025C",D479="NPC6AUZDB-RD025C",D479="NPC6AUZDB-YL025C",D479="NPC6AUZDA-GY001M",D479="NPC6AUZDA-GY002M",D479="NPC6AUZDA-GY003M",D479="NPC6AUZDB-WT004M",D479="NPC6AUZDB-WT006M",D479="NPC6AUZDB-WT007M",D479="NPC6AUZDB-WT025M",D479="NPC6AUZDB-WT020M",D479="NPC6AUZDB-GN002M",D479="NPC6AUZDB-BL150C",D479="NPC6AUZDB-YL002M",D479="NPC6AUZDB-WT008M",D479="NPC6AUZDB-BL250C",D479="NPC6AUZDB-GN150C",D479="NPC6AUZDB-OR001M",D479="NPC6AUZDB-OR005M",D479="NPC6AUZDB-WT007M",D479="NPC6AUZDA-GY020M",D479="NPC6AUZDB-RD003M",D479="NPC6AUZDB-GN001M",D479="NPC6AUZDB-RD001M",D479="NPC6AUZDB-GN003M",D479="NPC6AUZDB-GY003M",D479="NPC6AUZDB-OR003M",D479="NPC6AUZDB-WT025C",D479="NPC6AUZDB-WT250C",D479="NPC6AUZDB-BK003M",D479="NPC6AUZDB-BK002M",D479="NPC6AUZDB-BK001M",D479="NPC6AUZDB-GN005M",D479="NPC6AUZDB-WT750C",D479="NPC6AUZDB-WT150C",D479="NPC6AUZDB-BL005M",D479="NPC6AUZDB-WT010M",D479="NPC6AUZDB-WT015M",D479="NPC6AUZDB-YL005M",D479="NPC6AUZDB-WT010M",D479="NPC6AUZDB-BL003M",D479="NPC6AUZDB-BL007M",D479="NPC6AUZDB-BL001M",D479="NPC6AUZDB-WT005M",D479="NPC6AUZDB-WT003M",D479="NPC6AUZDB-WT002M",D479="NPC6AUZDB-WT001M",),E479*2,0)</f>
        <v>0</v>
      </c>
      <c r="DB479" s="67">
        <f t="shared" si="922"/>
        <v>82964</v>
      </c>
      <c r="DC479" s="66"/>
      <c r="DD479" s="66">
        <f t="shared" ref="DD479:DD542" si="969">IF(OR(D479="NPP6AUZDB-BK001M",D479="NPP6AUZDB-WT005M",D479="NPP6AUZDB-WT003M",D479="NPP6AUZDB-WT002M",D479="NPC6AUZDB-GY030C",D479="NPC6AUZDB-WT030C",D479="NPC6AUZDB-BL030C",D479="NPC6AUZDB-YL050C",D479="NPC6AUZDB-WT020C",D479="NPC6AUZDB-BK002M",D479="NPC6AUZDB-GN002M",D479="NPC6AUZDB-OR002M",D479="NPC6AUZDB-WT006M",D479="NPC6AUZDB-RD005M",D479="NPC6AUZDB-RD025C",D479="NPC6AUZDB-BL025C",D479="NPC6AUZDB-YL025C",D479="NPC6AUZDB-WT025C",D479="NPC6AUZDB-GY150C",D479="NPC6AUZDB-YL015M",D479="NPC6AUZDB-GY010M",D479="NPC6AUZDB-GY001M",D479="NPC6AUZDB-GY005M",D479="NPC6AUZDB-YL003M",D479="PC6AUZDB-YL002M",D479="NPC6AUZDB-BL015M",D479="NPC6AUZDB-WT007M",D479="NPC6AUZDB-YL001M",D479="NPC6AUZDB-GY002M",D479="NPC6AUZDB-GN001M",D479="NPC6AUZDB-BL150C",D479="NPC6AUZDB-RD002M",D479="NPC6AUZDB-RD005M",D479="NPC6AUZDB-WT012M",D479="NPC6AUZDB-GY020C",D479="NPC6AUZDB-RD020C",D479="NPC6AUZDB-WT050C",D479="NPC6AUZDB-BL020M",D479="NPC6AUZDB-BL002M",D479="NPC6AUZDB-BL025C",D479="NPC6AUZDB-GN025C",D479="NPC6AUZDB-GY025C",D479="NPC6AUZDB-RD025C",D479="NPC6AUZDB-YL025C",D479="NPC6AUZDA-GY001M",D479="NPC6AUZDA-GY002M",D479="NPC6AUZDA-GY003M",D479="NPC6AUZDB-WT004M",D479="NPC6AUZDB-WT006M",D479="NPC6AUZDB-WT007M",D479="NPC6AUZDB-WT025M",D479="NPC6AUZDB-WT020M",D479="NPC6AUZDB-GN002M",D479="NPC6AUZDB-BL150C",D479="NPC6AUZDB-YL002M",D479="NPC6AUZDB-WT008M",D479="NPC6AUZDB-BL250C",D479="NPC6AUZDB-GN150C",D479="NPC6AUZDB-OR001M",D479="NPC6AUZDB-OR005M",D479="NPC6AUZDB-WT007M",D479="NPC6AUZDA-GY020M",D479="NPC6AUZDB-RD003M",D479="NPC6AUZDB-GN001M",D479="NPC6AUZDB-RD001M",D479="NPC6AUZDB-GN003M",D479="NPC6AUZDB-GY003M",D479="NPC6AUZDB-OR003M",D479="NPC6AUZDB-WT025C",D479="NPC6AUZDB-WT250C",D479="NPC6AUZDB-BK003M",D479="NPC6AUZDB-BK002M",D479="NPC6AUZDB-BK001M",D479="NPC6AUZDB-GN005M",D479="NPC6AUZDB-WT750C",D479="NPC6AUZDB-WT150C",D479="NPC6AUZDB-BL005M",D479="NPC6AUZDB-WT015M",D479="NPC6AUZDB-YL005M",D479="NPC6AUZDB-WT010M",D479="NPC6AUZDB-BL003M",D479="NPC6AUZDB-BL007M",D479="NPC6AUZDB-BL001M",D479="NPC6AUZDB-WT005M",D479="NPC6AUZDB-WT003M",D479="NPC6AUZDB-WT002M",D479="NPC6AUZDB-WT001M",),E479*2,0)</f>
        <v>0</v>
      </c>
      <c r="DE479" s="67">
        <f t="shared" si="923"/>
        <v>79735</v>
      </c>
      <c r="DF479" s="66"/>
      <c r="DG479" s="69">
        <f t="shared" ref="DG479:DG542" si="970">IF(OR(D479="NPP6AUZDB-WT003M",D479="NPC06SZDB-WT004M",D479="CO155E2-01C150",D479="CO155E2-0CM002",D479="CO155E2-08M020",D479="CO155E2-06M002",D479="NPC06SZDB-WT001M",D479="CO155E2-08M007",D479="CO17772-08M003",D479="CO155E2-08M003",D479="CO155E2-0MM001",D479="CO155E2-0ZC750",D479="CO155E2-09M008",D479="CO155E2-09M015",D479="CO155E2-08M010",D479="CO155E2-08M015",D479="CO155E2-08M001",D479="CO155E2-0MM015",D479="CO17772-0CM003",D479="CO155E2-0MC050",D479="CO155E2-0CM001",D479="CO155E2-0CM007",D479="CO155E2-08C050",D479="NPC06SZDB-YL010M",D479="NPC06SZDB-GY003M",D479="NPC06SZDB-WT002M",D479="NPC06SZDB-GY001M",D479="NPC06SZDB-WT010M",D479="NPC06SZDB-WT050C",D479="NPC06SZDB-WT005M",D479="NPC06SZDB-WT003M",D479="CO155E2-08M005",D479="CO155E2-08M002",D479="CO155E2-08C150",D479="CO155E2-07M010", D479="CO155E2-0ZM015",D479="CO155E2-0CM010",D479="CO155E2-0CM015",D479="CO155E2-01M010",D479="CO17772-08C150",D479="CO17772-08C050",D479="NPC06SZDB-WT015M",D479="NPC06SZDB-WT015M",D479="NPC06SZDB-WT150C"),E479,0)</f>
        <v>0</v>
      </c>
      <c r="DH479" s="67">
        <f t="shared" si="955"/>
        <v>53089</v>
      </c>
      <c r="DI479" s="66"/>
      <c r="DJ479" s="66">
        <f t="shared" ref="DJ479:DJ542" si="971">IF(OR(D479="CO17772-08C250",D479="CO17772-08F004",D479="CO17772-08F010",D479="CO17772-08C750",D479="CO17772-08C250",D479="CO17772-08F002",D479="CO17772-08M020",D479="CO17772-08M010",D479="CO17772-08M006",D479="CO17772-08C050",D479="CO17772-08C150",D479="CO17772-08M007",D479="CO17772-08M010",D479=1644077,D479="CO17772-08M001",D479="CO17772-08M002",D479="CO17772-08M003",D479="CO17772-08M004",D479="CO17772-08M005",D479="CO17772-08M015",),E479*(F479+0.15),0)</f>
        <v>0</v>
      </c>
      <c r="DK479" s="67">
        <f t="shared" si="912"/>
        <v>384</v>
      </c>
      <c r="DL479" s="210"/>
      <c r="DM479" s="206">
        <f t="shared" ref="DM479:DM542" si="972">IF(D479=2153276,E479*(F479+0.15),0)</f>
        <v>0</v>
      </c>
      <c r="DN479" s="25">
        <f t="shared" si="884"/>
        <v>0</v>
      </c>
      <c r="DO479" s="5"/>
      <c r="DP479" s="43">
        <f t="shared" ref="DP479:DP542" si="973">IF(OR(D479="CO17772-0CC050",D479="CO17772-0CM015",D479="CO17772-0CM007",D479="CO17772-0CM005",D479="CO17772-0CM007",D479="CO17772-0CM007",D479="CO17772-0CM010",D479="CO17772-0CM003",D479="CO17772-0MM015",D479="CO17772-0CM002",D479=959305,D479="CO17772-0CM001",),E479*(F479+0.15),0)</f>
        <v>0</v>
      </c>
      <c r="DQ479" s="27">
        <f t="shared" si="913"/>
        <v>7022.5</v>
      </c>
      <c r="DR479" s="5"/>
      <c r="DS479" s="43">
        <f t="shared" ref="DS479:DS542" si="974">IF(OR(D479="CO17772-0ZM010",D479="CO17772-0ZM002",D479="CO17772-0ZM001",D479="CO17772-0ZM005",D479="CO17772-0ZM008",D479=959308,),E479*(F479+0.15),0)</f>
        <v>0</v>
      </c>
      <c r="DT479" s="27">
        <f t="shared" si="914"/>
        <v>4846</v>
      </c>
      <c r="DU479" s="5"/>
      <c r="DV479" s="43">
        <f t="shared" ref="DV479:DV542" si="975">IF(OR(D479="CO17772-0MM003",D479="CO17772-0MM001",D479="CO17772-0MC150",D479="CO17772-0MM005",D479=959306,),E479*(F479+0.15),0)</f>
        <v>0</v>
      </c>
      <c r="DW479" s="27">
        <f t="shared" si="915"/>
        <v>4835</v>
      </c>
      <c r="DX479" s="5"/>
      <c r="DY479" s="22">
        <f t="shared" ref="DY479:DY542" si="976">IF(OR(D479="CO17772-09M001",D479=959307,),E479*(F479+0.15),0)</f>
        <v>0</v>
      </c>
      <c r="DZ479" s="25">
        <f t="shared" si="916"/>
        <v>523</v>
      </c>
      <c r="EA479" s="22"/>
      <c r="EB479" s="22">
        <f t="shared" ref="EB479:EB542" si="977">IF(OR(D479="CO17772-01M001",),E479*(F479+0.15),0)</f>
        <v>0</v>
      </c>
      <c r="EC479" s="28">
        <f t="shared" si="917"/>
        <v>369</v>
      </c>
      <c r="ED479" s="5"/>
      <c r="EE479" s="43">
        <f t="shared" ref="EE479:EE542" si="978">IF(OR(CA479="CO17772-07M015",D479="CO17772-07M007",D479="CO17772-07M001",D479="CO17772-07M001",D479=959309,),E479*(F479+0.15),0)</f>
        <v>0</v>
      </c>
      <c r="EF479" s="27">
        <f t="shared" si="918"/>
        <v>4769</v>
      </c>
      <c r="EG479" s="66"/>
      <c r="EH479" s="66">
        <f t="shared" ref="EH479:EH542" si="979">IF(OR(D479="CO17772-0MM003",D479="CO17772-0ZM010",D479="CO17772-07M007",D479="CO17772-0ZM002",D479="CO17772-01M001",D479="CO17772-0CC050",D479="CO17772-0CM015",D479="CO17772-08F004",D479="CO17772-08F010",D479="CO17772-08C750",D479="CO17772-08C250",D479="CO17772-07M001",D479="CO17772-09M001",D479="CO17772-0ZM001",D479="CO17772-0MM001",D479="CO17772-08F002",D479="CO17772-0ZM008",D479="CO17772-0ZM005",D479="CO17772-0CM005",D479="CO17772-0CM007",D479="CO17772-08M020",D479="CO17772-0MC150",D479="CO17772-08M006",D479="CO17772-08C050",D479="CO17772-0CM007",D479="CO17772-0CM010",D479="CO17772-0CM003",D479="CO17772-08C150",D479="CO17772-08M007",D479="CO17772-0MM005",D479="CO17772-0MM015",D479="CO17772-0CM002",D479="CO17772-0CM001",D479="CO17772-08M010",D479="CO17772-08M001",D479="CO17772-08M002",D479="CO17772-08M003",D479="CO17772-08M004",D479="CO17772-08M015",D479=959308,D479=959305,D479=959306,D479=959307,D479=959309,D479=1644077,D479="CO17772-08M005",),E479*2,0)</f>
        <v>0</v>
      </c>
      <c r="EI479" s="67">
        <f t="shared" si="919"/>
        <v>23937</v>
      </c>
      <c r="EJ479" s="66"/>
      <c r="EK479" s="66">
        <f t="shared" si="953"/>
        <v>0</v>
      </c>
      <c r="EL479" s="67">
        <f t="shared" si="920"/>
        <v>22567</v>
      </c>
      <c r="EM479" s="110">
        <f t="shared" si="954"/>
        <v>122652.94011599995</v>
      </c>
    </row>
    <row r="480" spans="1:143" ht="11.25" customHeight="1" x14ac:dyDescent="0.25">
      <c r="A480" s="255">
        <v>46088</v>
      </c>
      <c r="B480" s="254">
        <v>46067</v>
      </c>
      <c r="C480" s="181">
        <v>8004952472</v>
      </c>
      <c r="D480" s="111" t="s">
        <v>180</v>
      </c>
      <c r="E480" s="138">
        <v>12</v>
      </c>
      <c r="F480" s="139">
        <v>10</v>
      </c>
      <c r="G480" s="85">
        <v>191516203105</v>
      </c>
      <c r="H480" s="66"/>
      <c r="I480" s="41">
        <f t="shared" si="877"/>
        <v>0</v>
      </c>
      <c r="J480" s="48">
        <f t="shared" ref="J480:J511" si="980">J479+H480-I480</f>
        <v>75471</v>
      </c>
      <c r="K480" s="66"/>
      <c r="L480" s="41">
        <f t="shared" si="862"/>
        <v>0</v>
      </c>
      <c r="M480" s="48">
        <f t="shared" ref="M480:M511" si="981">M479+K480-L480</f>
        <v>174830</v>
      </c>
      <c r="N480" s="66"/>
      <c r="O480" s="41">
        <f t="shared" si="878"/>
        <v>0</v>
      </c>
      <c r="P480" s="48">
        <f t="shared" ref="P480:P511" si="982">P479+N480-O480</f>
        <v>74081</v>
      </c>
      <c r="Q480" s="66"/>
      <c r="R480" s="66">
        <f t="shared" si="879"/>
        <v>0</v>
      </c>
      <c r="S480" s="67">
        <f t="shared" ref="S480:S511" si="983">S479+Q480-R480</f>
        <v>61444</v>
      </c>
      <c r="T480" s="66"/>
      <c r="U480" s="66">
        <f t="shared" si="885"/>
        <v>0</v>
      </c>
      <c r="V480" s="67">
        <f t="shared" si="886"/>
        <v>21065.100000000013</v>
      </c>
      <c r="X480" s="69">
        <f t="shared" si="880"/>
        <v>0</v>
      </c>
      <c r="Y480" s="67">
        <f t="shared" si="842"/>
        <v>132.29999999999882</v>
      </c>
      <c r="Z480" s="66"/>
      <c r="AA480" s="68">
        <f t="shared" si="931"/>
        <v>0</v>
      </c>
      <c r="AB480" s="67">
        <f t="shared" si="876"/>
        <v>12982.5</v>
      </c>
      <c r="AC480" s="66"/>
      <c r="AD480" s="66">
        <f t="shared" si="932"/>
        <v>0</v>
      </c>
      <c r="AE480" s="67">
        <f t="shared" si="887"/>
        <v>448.79999999999973</v>
      </c>
      <c r="AF480" s="66"/>
      <c r="AG480" s="78">
        <f t="shared" si="933"/>
        <v>0</v>
      </c>
      <c r="AH480" s="79">
        <f t="shared" si="888"/>
        <v>3801.7999999999993</v>
      </c>
      <c r="AI480" s="66"/>
      <c r="AJ480" s="68">
        <f t="shared" si="934"/>
        <v>0</v>
      </c>
      <c r="AK480" s="67">
        <f t="shared" si="889"/>
        <v>7585.5</v>
      </c>
      <c r="AL480" s="66"/>
      <c r="AM480" s="68">
        <f t="shared" si="935"/>
        <v>0</v>
      </c>
      <c r="AN480" s="67">
        <f t="shared" si="890"/>
        <v>11306.099999999999</v>
      </c>
      <c r="AO480" s="66"/>
      <c r="AP480" s="68">
        <f t="shared" si="881"/>
        <v>0</v>
      </c>
      <c r="AQ480" s="67">
        <f t="shared" si="867"/>
        <v>1611.3999999999996</v>
      </c>
      <c r="AR480" s="66"/>
      <c r="AS480" s="68">
        <f t="shared" si="957"/>
        <v>0</v>
      </c>
      <c r="AT480" s="67">
        <f t="shared" si="891"/>
        <v>6486.6</v>
      </c>
      <c r="AU480" s="66"/>
      <c r="AV480" s="66">
        <f t="shared" si="892"/>
        <v>0</v>
      </c>
      <c r="AW480" s="42">
        <f t="shared" si="893"/>
        <v>3255.6000000000013</v>
      </c>
      <c r="AX480" s="66"/>
      <c r="AY480" s="66">
        <f t="shared" si="958"/>
        <v>0</v>
      </c>
      <c r="AZ480" s="67">
        <f t="shared" si="882"/>
        <v>1815.8</v>
      </c>
      <c r="BA480" s="66"/>
      <c r="BB480" s="68">
        <f t="shared" si="959"/>
        <v>0</v>
      </c>
      <c r="BC480" s="67">
        <f t="shared" si="896"/>
        <v>2774.8</v>
      </c>
      <c r="BD480" s="66"/>
      <c r="BE480" s="68">
        <f t="shared" si="960"/>
        <v>0</v>
      </c>
      <c r="BF480" s="67">
        <f t="shared" si="898"/>
        <v>78.60000000000035</v>
      </c>
      <c r="BG480" s="66"/>
      <c r="BH480" s="68">
        <f t="shared" si="956"/>
        <v>0</v>
      </c>
      <c r="BI480" s="67">
        <f t="shared" si="927"/>
        <v>10722.8</v>
      </c>
      <c r="BJ480" s="66"/>
      <c r="BK480" s="68">
        <f t="shared" si="961"/>
        <v>0</v>
      </c>
      <c r="BL480" s="67">
        <f t="shared" si="899"/>
        <v>5058.2000000000007</v>
      </c>
      <c r="BM480" s="66"/>
      <c r="BN480" s="68">
        <f t="shared" si="900"/>
        <v>0</v>
      </c>
      <c r="BO480" s="67">
        <f t="shared" si="901"/>
        <v>4153.1000000000013</v>
      </c>
      <c r="BP480" s="66"/>
      <c r="BQ480" s="68">
        <f t="shared" si="902"/>
        <v>0</v>
      </c>
      <c r="BR480" s="67">
        <f t="shared" si="938"/>
        <v>9582.4999999999909</v>
      </c>
      <c r="BS480" s="66"/>
      <c r="BT480" s="66">
        <f t="shared" si="924"/>
        <v>0</v>
      </c>
      <c r="BU480" s="67">
        <f t="shared" si="928"/>
        <v>74906</v>
      </c>
      <c r="BV480" s="66"/>
      <c r="BW480" s="66">
        <f t="shared" si="925"/>
        <v>0</v>
      </c>
      <c r="BX480" s="67">
        <f>+BX479+BV480-BW480-24</f>
        <v>104338</v>
      </c>
      <c r="BY480" s="66"/>
      <c r="BZ480" s="66">
        <f t="shared" si="926"/>
        <v>0</v>
      </c>
      <c r="CA480" s="67">
        <f t="shared" si="930"/>
        <v>69684</v>
      </c>
      <c r="CB480" s="66"/>
      <c r="CC480" s="66">
        <f t="shared" si="903"/>
        <v>121.80000000000001</v>
      </c>
      <c r="CD480" s="67">
        <f t="shared" si="871"/>
        <v>8618.4500000000007</v>
      </c>
      <c r="CE480" s="66"/>
      <c r="CF480" s="66">
        <f t="shared" si="904"/>
        <v>0</v>
      </c>
      <c r="CG480" s="67">
        <f t="shared" si="905"/>
        <v>6982.9</v>
      </c>
      <c r="CH480" s="66"/>
      <c r="CI480" s="66">
        <f t="shared" si="962"/>
        <v>0</v>
      </c>
      <c r="CJ480" s="67">
        <f t="shared" si="921"/>
        <v>8715</v>
      </c>
      <c r="CK480" s="66"/>
      <c r="CL480" s="68">
        <f t="shared" si="963"/>
        <v>0</v>
      </c>
      <c r="CM480" s="79">
        <f t="shared" si="907"/>
        <v>4864</v>
      </c>
      <c r="CN480" s="66"/>
      <c r="CO480" s="68">
        <f t="shared" si="964"/>
        <v>0</v>
      </c>
      <c r="CP480" s="79">
        <f t="shared" si="908"/>
        <v>3955</v>
      </c>
      <c r="CQ480" s="66"/>
      <c r="CR480" s="140">
        <f t="shared" si="965"/>
        <v>0</v>
      </c>
      <c r="CS480" s="79">
        <f t="shared" si="861"/>
        <v>6656</v>
      </c>
      <c r="CT480" s="66"/>
      <c r="CU480" s="68">
        <f t="shared" si="966"/>
        <v>0</v>
      </c>
      <c r="CV480" s="79">
        <f t="shared" si="909"/>
        <v>7769</v>
      </c>
      <c r="CW480" s="66"/>
      <c r="CX480" s="66">
        <f t="shared" si="967"/>
        <v>0</v>
      </c>
      <c r="CY480" s="40">
        <f t="shared" si="837"/>
        <v>6582</v>
      </c>
      <c r="CZ480" s="65"/>
      <c r="DA480" s="66">
        <f t="shared" si="968"/>
        <v>24</v>
      </c>
      <c r="DB480" s="67">
        <f t="shared" si="922"/>
        <v>82940</v>
      </c>
      <c r="DC480" s="66"/>
      <c r="DD480" s="66">
        <f t="shared" si="969"/>
        <v>24</v>
      </c>
      <c r="DE480" s="67">
        <f t="shared" si="923"/>
        <v>79711</v>
      </c>
      <c r="DF480" s="66"/>
      <c r="DG480" s="69">
        <f t="shared" si="970"/>
        <v>0</v>
      </c>
      <c r="DH480" s="67">
        <f t="shared" si="955"/>
        <v>53089</v>
      </c>
      <c r="DI480" s="66"/>
      <c r="DJ480" s="66">
        <f t="shared" si="971"/>
        <v>0</v>
      </c>
      <c r="DK480" s="67">
        <f t="shared" si="912"/>
        <v>384</v>
      </c>
      <c r="DM480" s="206">
        <f t="shared" si="972"/>
        <v>0</v>
      </c>
      <c r="DN480" s="25">
        <f t="shared" si="884"/>
        <v>0</v>
      </c>
      <c r="DO480" s="5"/>
      <c r="DP480" s="43">
        <f t="shared" si="973"/>
        <v>0</v>
      </c>
      <c r="DQ480" s="27">
        <f t="shared" si="913"/>
        <v>7022.5</v>
      </c>
      <c r="DR480" s="5"/>
      <c r="DS480" s="43">
        <f t="shared" si="974"/>
        <v>0</v>
      </c>
      <c r="DT480" s="27">
        <f t="shared" si="914"/>
        <v>4846</v>
      </c>
      <c r="DU480" s="5"/>
      <c r="DV480" s="43">
        <f t="shared" si="975"/>
        <v>0</v>
      </c>
      <c r="DW480" s="27">
        <f t="shared" si="915"/>
        <v>4835</v>
      </c>
      <c r="DX480" s="5"/>
      <c r="DY480" s="22">
        <f t="shared" si="976"/>
        <v>0</v>
      </c>
      <c r="DZ480" s="25">
        <f t="shared" si="916"/>
        <v>523</v>
      </c>
      <c r="EA480" s="22"/>
      <c r="EB480" s="22">
        <f t="shared" si="977"/>
        <v>0</v>
      </c>
      <c r="EC480" s="28">
        <f t="shared" si="917"/>
        <v>369</v>
      </c>
      <c r="ED480" s="5"/>
      <c r="EE480" s="43">
        <f t="shared" si="978"/>
        <v>0</v>
      </c>
      <c r="EF480" s="27">
        <f t="shared" si="918"/>
        <v>4769</v>
      </c>
      <c r="EG480" s="66"/>
      <c r="EH480" s="66">
        <f t="shared" si="979"/>
        <v>0</v>
      </c>
      <c r="EI480" s="67">
        <f t="shared" si="919"/>
        <v>23937</v>
      </c>
      <c r="EJ480" s="66"/>
      <c r="EK480" s="66">
        <f t="shared" si="953"/>
        <v>0</v>
      </c>
      <c r="EL480" s="67">
        <f t="shared" si="920"/>
        <v>22567</v>
      </c>
      <c r="EM480" s="110">
        <f t="shared" si="954"/>
        <v>122116.39501599997</v>
      </c>
    </row>
    <row r="481" spans="1:143" ht="11.25" customHeight="1" x14ac:dyDescent="0.25">
      <c r="A481" s="255">
        <v>46088</v>
      </c>
      <c r="B481" s="254">
        <v>46067</v>
      </c>
      <c r="C481" s="181">
        <v>8004953411</v>
      </c>
      <c r="D481" s="111" t="s">
        <v>181</v>
      </c>
      <c r="E481" s="138">
        <v>1390</v>
      </c>
      <c r="F481" s="139">
        <v>0.2</v>
      </c>
      <c r="G481" s="85">
        <v>191516379022</v>
      </c>
      <c r="H481" s="66"/>
      <c r="I481" s="41">
        <f t="shared" si="877"/>
        <v>0</v>
      </c>
      <c r="J481" s="48">
        <f t="shared" si="980"/>
        <v>75471</v>
      </c>
      <c r="K481" s="66"/>
      <c r="L481" s="41">
        <f t="shared" si="862"/>
        <v>0</v>
      </c>
      <c r="M481" s="48">
        <f t="shared" si="981"/>
        <v>174830</v>
      </c>
      <c r="N481" s="66"/>
      <c r="O481" s="41">
        <f t="shared" si="878"/>
        <v>0</v>
      </c>
      <c r="P481" s="48">
        <f t="shared" si="982"/>
        <v>74081</v>
      </c>
      <c r="Q481" s="66"/>
      <c r="R481" s="66">
        <f t="shared" si="879"/>
        <v>0</v>
      </c>
      <c r="S481" s="67">
        <f t="shared" si="983"/>
        <v>61444</v>
      </c>
      <c r="T481" s="66"/>
      <c r="U481" s="66">
        <f t="shared" si="885"/>
        <v>0</v>
      </c>
      <c r="V481" s="67">
        <f t="shared" si="886"/>
        <v>21065.100000000013</v>
      </c>
      <c r="X481" s="69">
        <f t="shared" si="880"/>
        <v>0</v>
      </c>
      <c r="Y481" s="67">
        <f t="shared" si="842"/>
        <v>132.29999999999882</v>
      </c>
      <c r="Z481" s="66"/>
      <c r="AA481" s="68">
        <f t="shared" si="931"/>
        <v>0</v>
      </c>
      <c r="AB481" s="67">
        <f t="shared" si="876"/>
        <v>12982.5</v>
      </c>
      <c r="AC481" s="66"/>
      <c r="AD481" s="66">
        <f t="shared" si="932"/>
        <v>0</v>
      </c>
      <c r="AE481" s="67">
        <f t="shared" si="887"/>
        <v>448.79999999999973</v>
      </c>
      <c r="AF481" s="66"/>
      <c r="AG481" s="78">
        <f t="shared" si="933"/>
        <v>0</v>
      </c>
      <c r="AH481" s="79">
        <f t="shared" si="888"/>
        <v>3801.7999999999993</v>
      </c>
      <c r="AI481" s="66"/>
      <c r="AJ481" s="68">
        <f t="shared" si="934"/>
        <v>0</v>
      </c>
      <c r="AK481" s="67">
        <f t="shared" si="889"/>
        <v>7585.5</v>
      </c>
      <c r="AL481" s="66"/>
      <c r="AM481" s="68">
        <f t="shared" si="935"/>
        <v>0</v>
      </c>
      <c r="AN481" s="67">
        <f t="shared" si="890"/>
        <v>11306.099999999999</v>
      </c>
      <c r="AO481" s="66"/>
      <c r="AP481" s="68">
        <f t="shared" si="881"/>
        <v>0</v>
      </c>
      <c r="AQ481" s="67">
        <f t="shared" si="867"/>
        <v>1611.3999999999996</v>
      </c>
      <c r="AR481" s="66"/>
      <c r="AS481" s="68">
        <f t="shared" si="957"/>
        <v>0</v>
      </c>
      <c r="AT481" s="67">
        <f t="shared" si="891"/>
        <v>6486.6</v>
      </c>
      <c r="AU481" s="66"/>
      <c r="AV481" s="66">
        <f t="shared" si="892"/>
        <v>0</v>
      </c>
      <c r="AW481" s="42">
        <f t="shared" si="893"/>
        <v>3255.6000000000013</v>
      </c>
      <c r="AX481" s="66"/>
      <c r="AY481" s="66">
        <f t="shared" si="958"/>
        <v>0</v>
      </c>
      <c r="AZ481" s="67">
        <f t="shared" si="882"/>
        <v>1815.8</v>
      </c>
      <c r="BA481" s="66"/>
      <c r="BB481" s="68">
        <f t="shared" si="959"/>
        <v>0</v>
      </c>
      <c r="BC481" s="67">
        <f t="shared" si="896"/>
        <v>2774.8</v>
      </c>
      <c r="BD481" s="66"/>
      <c r="BE481" s="68">
        <f t="shared" si="960"/>
        <v>0</v>
      </c>
      <c r="BF481" s="67">
        <f t="shared" si="898"/>
        <v>78.60000000000035</v>
      </c>
      <c r="BG481" s="66"/>
      <c r="BH481" s="68">
        <f t="shared" si="956"/>
        <v>0</v>
      </c>
      <c r="BI481" s="67">
        <f t="shared" si="927"/>
        <v>10722.8</v>
      </c>
      <c r="BJ481" s="66"/>
      <c r="BK481" s="68">
        <f t="shared" si="961"/>
        <v>0</v>
      </c>
      <c r="BL481" s="67">
        <f t="shared" si="899"/>
        <v>5058.2000000000007</v>
      </c>
      <c r="BM481" s="66"/>
      <c r="BN481" s="68">
        <f t="shared" si="900"/>
        <v>0</v>
      </c>
      <c r="BO481" s="67">
        <f t="shared" si="901"/>
        <v>4153.1000000000013</v>
      </c>
      <c r="BP481" s="66"/>
      <c r="BQ481" s="68">
        <f t="shared" si="902"/>
        <v>0</v>
      </c>
      <c r="BR481" s="67">
        <f t="shared" si="938"/>
        <v>9582.4999999999909</v>
      </c>
      <c r="BS481" s="66"/>
      <c r="BT481" s="66">
        <f t="shared" si="924"/>
        <v>0</v>
      </c>
      <c r="BU481" s="67">
        <f t="shared" si="928"/>
        <v>74906</v>
      </c>
      <c r="BV481" s="66"/>
      <c r="BW481" s="66">
        <f t="shared" si="925"/>
        <v>0</v>
      </c>
      <c r="BX481" s="67">
        <f>+BX480+BV481-BW481-2780</f>
        <v>101558</v>
      </c>
      <c r="BY481" s="66"/>
      <c r="BZ481" s="66">
        <f t="shared" si="926"/>
        <v>0</v>
      </c>
      <c r="CA481" s="67">
        <f t="shared" si="930"/>
        <v>69684</v>
      </c>
      <c r="CB481" s="66"/>
      <c r="CC481" s="66">
        <f t="shared" si="903"/>
        <v>0</v>
      </c>
      <c r="CD481" s="67">
        <f>+CD480+CB481-CC481-473</f>
        <v>8145.4500000000007</v>
      </c>
      <c r="CE481" s="66"/>
      <c r="CF481" s="66">
        <f t="shared" si="904"/>
        <v>0</v>
      </c>
      <c r="CG481" s="67">
        <f t="shared" si="905"/>
        <v>6982.9</v>
      </c>
      <c r="CH481" s="66"/>
      <c r="CI481" s="66">
        <f t="shared" si="962"/>
        <v>0</v>
      </c>
      <c r="CJ481" s="67">
        <f t="shared" si="921"/>
        <v>8715</v>
      </c>
      <c r="CK481" s="66"/>
      <c r="CL481" s="68">
        <f t="shared" si="963"/>
        <v>0</v>
      </c>
      <c r="CM481" s="79">
        <f t="shared" si="907"/>
        <v>4864</v>
      </c>
      <c r="CN481" s="66"/>
      <c r="CO481" s="68">
        <f t="shared" si="964"/>
        <v>0</v>
      </c>
      <c r="CP481" s="79">
        <f t="shared" si="908"/>
        <v>3955</v>
      </c>
      <c r="CQ481" s="66"/>
      <c r="CR481" s="140">
        <f t="shared" si="965"/>
        <v>0</v>
      </c>
      <c r="CS481" s="79">
        <f t="shared" si="861"/>
        <v>6656</v>
      </c>
      <c r="CT481" s="66"/>
      <c r="CU481" s="68">
        <f t="shared" si="966"/>
        <v>0</v>
      </c>
      <c r="CV481" s="79">
        <f t="shared" si="909"/>
        <v>7769</v>
      </c>
      <c r="CW481" s="66"/>
      <c r="CX481" s="66">
        <f t="shared" si="967"/>
        <v>0</v>
      </c>
      <c r="CY481" s="40">
        <f t="shared" si="837"/>
        <v>6582</v>
      </c>
      <c r="CZ481" s="65"/>
      <c r="DA481" s="66">
        <f t="shared" si="968"/>
        <v>2780</v>
      </c>
      <c r="DB481" s="67">
        <f t="shared" si="922"/>
        <v>80160</v>
      </c>
      <c r="DC481" s="66"/>
      <c r="DD481" s="66">
        <f t="shared" si="969"/>
        <v>2780</v>
      </c>
      <c r="DE481" s="67">
        <f t="shared" si="923"/>
        <v>76931</v>
      </c>
      <c r="DF481" s="66"/>
      <c r="DG481" s="69">
        <f t="shared" si="970"/>
        <v>0</v>
      </c>
      <c r="DH481" s="67">
        <f t="shared" si="955"/>
        <v>53089</v>
      </c>
      <c r="DI481" s="66"/>
      <c r="DJ481" s="66">
        <f t="shared" si="971"/>
        <v>0</v>
      </c>
      <c r="DK481" s="67">
        <f t="shared" si="912"/>
        <v>384</v>
      </c>
      <c r="DM481" s="206">
        <f t="shared" si="972"/>
        <v>0</v>
      </c>
      <c r="DN481" s="25">
        <f t="shared" si="884"/>
        <v>0</v>
      </c>
      <c r="DO481" s="5"/>
      <c r="DP481" s="43">
        <f t="shared" si="973"/>
        <v>0</v>
      </c>
      <c r="DQ481" s="27">
        <f t="shared" si="913"/>
        <v>7022.5</v>
      </c>
      <c r="DR481" s="5"/>
      <c r="DS481" s="43">
        <f t="shared" si="974"/>
        <v>0</v>
      </c>
      <c r="DT481" s="27">
        <f t="shared" si="914"/>
        <v>4846</v>
      </c>
      <c r="DU481" s="5"/>
      <c r="DV481" s="43">
        <f t="shared" si="975"/>
        <v>0</v>
      </c>
      <c r="DW481" s="27">
        <f t="shared" si="915"/>
        <v>4835</v>
      </c>
      <c r="DX481" s="5"/>
      <c r="DY481" s="22">
        <f t="shared" si="976"/>
        <v>0</v>
      </c>
      <c r="DZ481" s="25">
        <f t="shared" si="916"/>
        <v>523</v>
      </c>
      <c r="EA481" s="22"/>
      <c r="EB481" s="22">
        <f t="shared" si="977"/>
        <v>0</v>
      </c>
      <c r="EC481" s="28">
        <f t="shared" si="917"/>
        <v>369</v>
      </c>
      <c r="ED481" s="5"/>
      <c r="EE481" s="43">
        <f t="shared" si="978"/>
        <v>0</v>
      </c>
      <c r="EF481" s="27">
        <f t="shared" si="918"/>
        <v>4769</v>
      </c>
      <c r="EG481" s="66"/>
      <c r="EH481" s="66">
        <f t="shared" si="979"/>
        <v>0</v>
      </c>
      <c r="EI481" s="67">
        <f t="shared" si="919"/>
        <v>23937</v>
      </c>
      <c r="EJ481" s="66"/>
      <c r="EK481" s="66">
        <f t="shared" si="953"/>
        <v>0</v>
      </c>
      <c r="EL481" s="67">
        <f t="shared" si="920"/>
        <v>22567</v>
      </c>
      <c r="EM481" s="110">
        <f t="shared" si="954"/>
        <v>120103.55661599996</v>
      </c>
    </row>
    <row r="482" spans="1:143" s="35" customFormat="1" ht="11.25" customHeight="1" x14ac:dyDescent="0.25">
      <c r="A482" s="255">
        <v>46088</v>
      </c>
      <c r="B482" s="254">
        <v>46067</v>
      </c>
      <c r="C482" s="176">
        <v>8004957173</v>
      </c>
      <c r="D482" s="17" t="s">
        <v>32</v>
      </c>
      <c r="E482" s="18">
        <v>1600</v>
      </c>
      <c r="F482" s="19">
        <v>3</v>
      </c>
      <c r="G482" s="20">
        <v>191516042049</v>
      </c>
      <c r="H482" s="66"/>
      <c r="I482" s="41">
        <f t="shared" si="877"/>
        <v>0</v>
      </c>
      <c r="J482" s="48">
        <f t="shared" si="980"/>
        <v>75471</v>
      </c>
      <c r="K482" s="66"/>
      <c r="L482" s="41">
        <f t="shared" si="862"/>
        <v>0</v>
      </c>
      <c r="M482" s="48">
        <f t="shared" si="981"/>
        <v>174830</v>
      </c>
      <c r="N482" s="66"/>
      <c r="O482" s="41">
        <f t="shared" si="878"/>
        <v>0</v>
      </c>
      <c r="P482" s="48">
        <f t="shared" si="982"/>
        <v>74081</v>
      </c>
      <c r="Q482" s="66"/>
      <c r="R482" s="66">
        <f t="shared" si="879"/>
        <v>0</v>
      </c>
      <c r="S482" s="67">
        <f t="shared" si="983"/>
        <v>61444</v>
      </c>
      <c r="T482" s="66"/>
      <c r="U482" s="66">
        <f t="shared" si="885"/>
        <v>0</v>
      </c>
      <c r="V482" s="67">
        <f t="shared" si="886"/>
        <v>21065.100000000013</v>
      </c>
      <c r="W482" s="136"/>
      <c r="X482" s="69">
        <f t="shared" si="880"/>
        <v>0</v>
      </c>
      <c r="Y482" s="67">
        <f t="shared" si="842"/>
        <v>132.29999999999882</v>
      </c>
      <c r="Z482" s="66"/>
      <c r="AA482" s="68">
        <f t="shared" si="931"/>
        <v>0</v>
      </c>
      <c r="AB482" s="67">
        <f t="shared" si="876"/>
        <v>12982.5</v>
      </c>
      <c r="AC482" s="66"/>
      <c r="AD482" s="66">
        <f t="shared" si="932"/>
        <v>0</v>
      </c>
      <c r="AE482" s="67">
        <f t="shared" si="887"/>
        <v>448.79999999999973</v>
      </c>
      <c r="AF482" s="66"/>
      <c r="AG482" s="78">
        <f t="shared" si="933"/>
        <v>0</v>
      </c>
      <c r="AH482" s="79">
        <f t="shared" si="888"/>
        <v>3801.7999999999993</v>
      </c>
      <c r="AI482" s="66"/>
      <c r="AJ482" s="68">
        <f t="shared" si="934"/>
        <v>0</v>
      </c>
      <c r="AK482" s="67">
        <f t="shared" si="889"/>
        <v>7585.5</v>
      </c>
      <c r="AL482" s="66"/>
      <c r="AM482" s="68">
        <f t="shared" si="935"/>
        <v>0</v>
      </c>
      <c r="AN482" s="67">
        <f t="shared" si="890"/>
        <v>11306.099999999999</v>
      </c>
      <c r="AO482" s="66"/>
      <c r="AP482" s="68">
        <f t="shared" si="881"/>
        <v>0</v>
      </c>
      <c r="AQ482" s="67">
        <f t="shared" si="867"/>
        <v>1611.3999999999996</v>
      </c>
      <c r="AR482" s="66"/>
      <c r="AS482" s="68">
        <f t="shared" si="957"/>
        <v>0</v>
      </c>
      <c r="AT482" s="67">
        <f t="shared" si="891"/>
        <v>6486.6</v>
      </c>
      <c r="AU482" s="66"/>
      <c r="AV482" s="66">
        <f t="shared" si="892"/>
        <v>0</v>
      </c>
      <c r="AW482" s="42">
        <f t="shared" si="893"/>
        <v>3255.6000000000013</v>
      </c>
      <c r="AX482" s="66"/>
      <c r="AY482" s="66">
        <f t="shared" si="958"/>
        <v>0</v>
      </c>
      <c r="AZ482" s="67">
        <f t="shared" si="882"/>
        <v>1815.8</v>
      </c>
      <c r="BA482" s="66"/>
      <c r="BB482" s="68">
        <f t="shared" si="959"/>
        <v>0</v>
      </c>
      <c r="BC482" s="67">
        <f t="shared" si="896"/>
        <v>2774.8</v>
      </c>
      <c r="BD482" s="66"/>
      <c r="BE482" s="68">
        <f t="shared" si="960"/>
        <v>0</v>
      </c>
      <c r="BF482" s="67">
        <f t="shared" si="898"/>
        <v>78.60000000000035</v>
      </c>
      <c r="BG482" s="66"/>
      <c r="BH482" s="68">
        <f t="shared" si="956"/>
        <v>4992</v>
      </c>
      <c r="BI482" s="67">
        <f t="shared" si="927"/>
        <v>5730.7999999999993</v>
      </c>
      <c r="BJ482" s="66"/>
      <c r="BK482" s="68">
        <f t="shared" si="961"/>
        <v>0</v>
      </c>
      <c r="BL482" s="67">
        <f t="shared" si="899"/>
        <v>5058.2000000000007</v>
      </c>
      <c r="BM482" s="66"/>
      <c r="BN482" s="68">
        <f t="shared" si="900"/>
        <v>0</v>
      </c>
      <c r="BO482" s="67">
        <f t="shared" si="901"/>
        <v>4153.1000000000013</v>
      </c>
      <c r="BP482" s="66"/>
      <c r="BQ482" s="68">
        <f t="shared" si="902"/>
        <v>0</v>
      </c>
      <c r="BR482" s="67">
        <f t="shared" si="938"/>
        <v>9582.4999999999909</v>
      </c>
      <c r="BS482" s="66"/>
      <c r="BT482" s="66">
        <f t="shared" si="924"/>
        <v>3200</v>
      </c>
      <c r="BU482" s="67">
        <f t="shared" si="928"/>
        <v>71706</v>
      </c>
      <c r="BV482" s="66"/>
      <c r="BW482" s="66">
        <f t="shared" si="925"/>
        <v>3200</v>
      </c>
      <c r="BX482" s="67">
        <f>+BX481+BV482-BW482</f>
        <v>98358</v>
      </c>
      <c r="BY482" s="66"/>
      <c r="BZ482" s="66">
        <f t="shared" si="926"/>
        <v>3200</v>
      </c>
      <c r="CA482" s="67">
        <f t="shared" si="930"/>
        <v>66484</v>
      </c>
      <c r="CB482" s="66"/>
      <c r="CC482" s="66">
        <f t="shared" si="903"/>
        <v>0</v>
      </c>
      <c r="CD482" s="67">
        <f>+CD481+CB482-CC482</f>
        <v>8145.4500000000007</v>
      </c>
      <c r="CE482" s="66"/>
      <c r="CF482" s="66">
        <f t="shared" si="904"/>
        <v>0</v>
      </c>
      <c r="CG482" s="67">
        <f t="shared" si="905"/>
        <v>6982.9</v>
      </c>
      <c r="CH482" s="66"/>
      <c r="CI482" s="66">
        <f t="shared" si="962"/>
        <v>0</v>
      </c>
      <c r="CJ482" s="67">
        <f t="shared" si="921"/>
        <v>8715</v>
      </c>
      <c r="CK482" s="66"/>
      <c r="CL482" s="68">
        <f t="shared" si="963"/>
        <v>0</v>
      </c>
      <c r="CM482" s="79">
        <f t="shared" si="907"/>
        <v>4864</v>
      </c>
      <c r="CN482" s="66"/>
      <c r="CO482" s="68">
        <f t="shared" si="964"/>
        <v>0</v>
      </c>
      <c r="CP482" s="79">
        <f t="shared" si="908"/>
        <v>3955</v>
      </c>
      <c r="CQ482" s="66"/>
      <c r="CR482" s="140">
        <f t="shared" si="965"/>
        <v>0</v>
      </c>
      <c r="CS482" s="79">
        <f t="shared" si="861"/>
        <v>6656</v>
      </c>
      <c r="CT482" s="66"/>
      <c r="CU482" s="68">
        <f t="shared" si="966"/>
        <v>0</v>
      </c>
      <c r="CV482" s="79">
        <f t="shared" si="909"/>
        <v>7769</v>
      </c>
      <c r="CW482" s="66"/>
      <c r="CX482" s="66">
        <f t="shared" si="967"/>
        <v>0</v>
      </c>
      <c r="CY482" s="40">
        <f t="shared" si="837"/>
        <v>6582</v>
      </c>
      <c r="CZ482" s="65"/>
      <c r="DA482" s="66">
        <f t="shared" si="968"/>
        <v>0</v>
      </c>
      <c r="DB482" s="67">
        <f t="shared" si="922"/>
        <v>80160</v>
      </c>
      <c r="DC482" s="66"/>
      <c r="DD482" s="66">
        <f t="shared" si="969"/>
        <v>0</v>
      </c>
      <c r="DE482" s="67">
        <f t="shared" si="923"/>
        <v>76931</v>
      </c>
      <c r="DF482" s="66"/>
      <c r="DG482" s="69">
        <f t="shared" si="970"/>
        <v>0</v>
      </c>
      <c r="DH482" s="67">
        <f t="shared" si="955"/>
        <v>53089</v>
      </c>
      <c r="DI482" s="66"/>
      <c r="DJ482" s="66">
        <f t="shared" si="971"/>
        <v>0</v>
      </c>
      <c r="DK482" s="67">
        <f t="shared" si="912"/>
        <v>384</v>
      </c>
      <c r="DL482" s="210"/>
      <c r="DM482" s="206">
        <f t="shared" si="972"/>
        <v>0</v>
      </c>
      <c r="DN482" s="25">
        <f t="shared" si="884"/>
        <v>0</v>
      </c>
      <c r="DO482" s="5"/>
      <c r="DP482" s="43">
        <f t="shared" si="973"/>
        <v>0</v>
      </c>
      <c r="DQ482" s="27">
        <f t="shared" si="913"/>
        <v>7022.5</v>
      </c>
      <c r="DR482" s="5"/>
      <c r="DS482" s="43">
        <f t="shared" si="974"/>
        <v>0</v>
      </c>
      <c r="DT482" s="27">
        <f t="shared" si="914"/>
        <v>4846</v>
      </c>
      <c r="DU482" s="5"/>
      <c r="DV482" s="43">
        <f t="shared" si="975"/>
        <v>0</v>
      </c>
      <c r="DW482" s="27">
        <f t="shared" si="915"/>
        <v>4835</v>
      </c>
      <c r="DX482" s="5"/>
      <c r="DY482" s="22">
        <f t="shared" si="976"/>
        <v>0</v>
      </c>
      <c r="DZ482" s="25">
        <f t="shared" si="916"/>
        <v>523</v>
      </c>
      <c r="EA482" s="22"/>
      <c r="EB482" s="22">
        <f t="shared" si="977"/>
        <v>0</v>
      </c>
      <c r="EC482" s="28">
        <f t="shared" si="917"/>
        <v>369</v>
      </c>
      <c r="ED482" s="5"/>
      <c r="EE482" s="43">
        <f t="shared" si="978"/>
        <v>0</v>
      </c>
      <c r="EF482" s="27">
        <f t="shared" si="918"/>
        <v>4769</v>
      </c>
      <c r="EG482" s="66"/>
      <c r="EH482" s="66">
        <f t="shared" si="979"/>
        <v>0</v>
      </c>
      <c r="EI482" s="67">
        <f t="shared" si="919"/>
        <v>23937</v>
      </c>
      <c r="EJ482" s="66"/>
      <c r="EK482" s="66">
        <f t="shared" si="953"/>
        <v>0</v>
      </c>
      <c r="EL482" s="67">
        <f t="shared" si="920"/>
        <v>22567</v>
      </c>
      <c r="EM482" s="110">
        <f t="shared" si="954"/>
        <v>120010.15851599997</v>
      </c>
    </row>
    <row r="483" spans="1:143" s="35" customFormat="1" ht="11.25" customHeight="1" x14ac:dyDescent="0.25">
      <c r="A483" s="255">
        <v>46088</v>
      </c>
      <c r="B483" s="254">
        <v>46067</v>
      </c>
      <c r="C483" s="181">
        <v>8004959247</v>
      </c>
      <c r="D483" s="111" t="s">
        <v>180</v>
      </c>
      <c r="E483" s="138">
        <v>20</v>
      </c>
      <c r="F483" s="139">
        <v>10</v>
      </c>
      <c r="G483" s="85">
        <v>191516203105</v>
      </c>
      <c r="H483" s="66"/>
      <c r="I483" s="41">
        <f t="shared" si="877"/>
        <v>0</v>
      </c>
      <c r="J483" s="48">
        <f t="shared" si="980"/>
        <v>75471</v>
      </c>
      <c r="K483" s="66"/>
      <c r="L483" s="41">
        <f t="shared" si="862"/>
        <v>0</v>
      </c>
      <c r="M483" s="48">
        <f t="shared" si="981"/>
        <v>174830</v>
      </c>
      <c r="N483" s="66"/>
      <c r="O483" s="41">
        <f t="shared" si="878"/>
        <v>0</v>
      </c>
      <c r="P483" s="48">
        <f t="shared" si="982"/>
        <v>74081</v>
      </c>
      <c r="Q483" s="66"/>
      <c r="R483" s="66">
        <f t="shared" si="879"/>
        <v>0</v>
      </c>
      <c r="S483" s="67">
        <f t="shared" si="983"/>
        <v>61444</v>
      </c>
      <c r="T483" s="66"/>
      <c r="U483" s="66">
        <f t="shared" si="885"/>
        <v>0</v>
      </c>
      <c r="V483" s="67">
        <f t="shared" si="886"/>
        <v>21065.100000000013</v>
      </c>
      <c r="W483" s="136"/>
      <c r="X483" s="69">
        <f t="shared" si="880"/>
        <v>0</v>
      </c>
      <c r="Y483" s="67">
        <f t="shared" si="842"/>
        <v>132.29999999999882</v>
      </c>
      <c r="Z483" s="66"/>
      <c r="AA483" s="68">
        <f t="shared" si="931"/>
        <v>0</v>
      </c>
      <c r="AB483" s="67">
        <f t="shared" si="876"/>
        <v>12982.5</v>
      </c>
      <c r="AC483" s="66"/>
      <c r="AD483" s="66">
        <f t="shared" si="932"/>
        <v>0</v>
      </c>
      <c r="AE483" s="67">
        <f t="shared" si="887"/>
        <v>448.79999999999973</v>
      </c>
      <c r="AF483" s="66"/>
      <c r="AG483" s="78">
        <f t="shared" si="933"/>
        <v>0</v>
      </c>
      <c r="AH483" s="79">
        <f t="shared" si="888"/>
        <v>3801.7999999999993</v>
      </c>
      <c r="AI483" s="66"/>
      <c r="AJ483" s="68">
        <f t="shared" si="934"/>
        <v>0</v>
      </c>
      <c r="AK483" s="67">
        <f t="shared" si="889"/>
        <v>7585.5</v>
      </c>
      <c r="AL483" s="66"/>
      <c r="AM483" s="68">
        <f t="shared" si="935"/>
        <v>0</v>
      </c>
      <c r="AN483" s="67">
        <f t="shared" si="890"/>
        <v>11306.099999999999</v>
      </c>
      <c r="AO483" s="66"/>
      <c r="AP483" s="68">
        <f t="shared" si="881"/>
        <v>0</v>
      </c>
      <c r="AQ483" s="67">
        <f t="shared" si="867"/>
        <v>1611.3999999999996</v>
      </c>
      <c r="AR483" s="66"/>
      <c r="AS483" s="68">
        <f t="shared" si="957"/>
        <v>0</v>
      </c>
      <c r="AT483" s="67">
        <f t="shared" si="891"/>
        <v>6486.6</v>
      </c>
      <c r="AU483" s="66"/>
      <c r="AV483" s="66">
        <f t="shared" si="892"/>
        <v>0</v>
      </c>
      <c r="AW483" s="42">
        <f t="shared" si="893"/>
        <v>3255.6000000000013</v>
      </c>
      <c r="AX483" s="66"/>
      <c r="AY483" s="66">
        <f t="shared" si="958"/>
        <v>0</v>
      </c>
      <c r="AZ483" s="67">
        <f t="shared" si="882"/>
        <v>1815.8</v>
      </c>
      <c r="BA483" s="66"/>
      <c r="BB483" s="68">
        <f t="shared" si="959"/>
        <v>0</v>
      </c>
      <c r="BC483" s="67">
        <f t="shared" si="896"/>
        <v>2774.8</v>
      </c>
      <c r="BD483" s="66"/>
      <c r="BE483" s="68">
        <f t="shared" si="960"/>
        <v>0</v>
      </c>
      <c r="BF483" s="67">
        <f t="shared" si="898"/>
        <v>78.60000000000035</v>
      </c>
      <c r="BG483" s="66"/>
      <c r="BH483" s="68">
        <f t="shared" si="956"/>
        <v>0</v>
      </c>
      <c r="BI483" s="67">
        <f t="shared" si="927"/>
        <v>5730.7999999999993</v>
      </c>
      <c r="BJ483" s="66"/>
      <c r="BK483" s="68">
        <f t="shared" si="961"/>
        <v>0</v>
      </c>
      <c r="BL483" s="67">
        <f t="shared" si="899"/>
        <v>5058.2000000000007</v>
      </c>
      <c r="BM483" s="66"/>
      <c r="BN483" s="68">
        <f t="shared" si="900"/>
        <v>0</v>
      </c>
      <c r="BO483" s="67">
        <f t="shared" si="901"/>
        <v>4153.1000000000013</v>
      </c>
      <c r="BP483" s="66"/>
      <c r="BQ483" s="68">
        <f t="shared" si="902"/>
        <v>0</v>
      </c>
      <c r="BR483" s="67">
        <f t="shared" si="938"/>
        <v>9582.4999999999909</v>
      </c>
      <c r="BS483" s="66"/>
      <c r="BT483" s="66">
        <f t="shared" si="924"/>
        <v>0</v>
      </c>
      <c r="BU483" s="67">
        <f t="shared" si="928"/>
        <v>71706</v>
      </c>
      <c r="BV483" s="66"/>
      <c r="BW483" s="66">
        <f t="shared" si="925"/>
        <v>0</v>
      </c>
      <c r="BX483" s="67">
        <f>+BX482+BV483-BW483-40</f>
        <v>98318</v>
      </c>
      <c r="BY483" s="66"/>
      <c r="BZ483" s="66">
        <f t="shared" si="926"/>
        <v>0</v>
      </c>
      <c r="CA483" s="67">
        <f t="shared" si="930"/>
        <v>66484</v>
      </c>
      <c r="CB483" s="66"/>
      <c r="CC483" s="66">
        <f t="shared" si="903"/>
        <v>203</v>
      </c>
      <c r="CD483" s="67">
        <f>+CD482+CB483-CC483</f>
        <v>7942.4500000000007</v>
      </c>
      <c r="CE483" s="66"/>
      <c r="CF483" s="66">
        <f t="shared" si="904"/>
        <v>0</v>
      </c>
      <c r="CG483" s="67">
        <f t="shared" si="905"/>
        <v>6982.9</v>
      </c>
      <c r="CH483" s="66"/>
      <c r="CI483" s="66">
        <f t="shared" si="962"/>
        <v>0</v>
      </c>
      <c r="CJ483" s="67">
        <f t="shared" si="921"/>
        <v>8715</v>
      </c>
      <c r="CK483" s="66"/>
      <c r="CL483" s="68">
        <f t="shared" si="963"/>
        <v>0</v>
      </c>
      <c r="CM483" s="79">
        <f t="shared" si="907"/>
        <v>4864</v>
      </c>
      <c r="CN483" s="66"/>
      <c r="CO483" s="68">
        <f t="shared" si="964"/>
        <v>0</v>
      </c>
      <c r="CP483" s="79">
        <f t="shared" si="908"/>
        <v>3955</v>
      </c>
      <c r="CQ483" s="66"/>
      <c r="CR483" s="140">
        <f t="shared" si="965"/>
        <v>0</v>
      </c>
      <c r="CS483" s="79">
        <f t="shared" si="861"/>
        <v>6656</v>
      </c>
      <c r="CT483" s="66"/>
      <c r="CU483" s="68">
        <f t="shared" si="966"/>
        <v>0</v>
      </c>
      <c r="CV483" s="79">
        <f t="shared" si="909"/>
        <v>7769</v>
      </c>
      <c r="CW483" s="66"/>
      <c r="CX483" s="66">
        <f t="shared" si="967"/>
        <v>0</v>
      </c>
      <c r="CY483" s="40">
        <f t="shared" si="837"/>
        <v>6582</v>
      </c>
      <c r="CZ483" s="65"/>
      <c r="DA483" s="66">
        <f t="shared" si="968"/>
        <v>40</v>
      </c>
      <c r="DB483" s="67">
        <f t="shared" si="922"/>
        <v>80120</v>
      </c>
      <c r="DC483" s="66"/>
      <c r="DD483" s="66">
        <f t="shared" si="969"/>
        <v>40</v>
      </c>
      <c r="DE483" s="67">
        <f t="shared" si="923"/>
        <v>76891</v>
      </c>
      <c r="DF483" s="66"/>
      <c r="DG483" s="69">
        <f t="shared" si="970"/>
        <v>0</v>
      </c>
      <c r="DH483" s="67">
        <f t="shared" si="955"/>
        <v>53089</v>
      </c>
      <c r="DI483" s="66"/>
      <c r="DJ483" s="66">
        <f t="shared" si="971"/>
        <v>0</v>
      </c>
      <c r="DK483" s="67">
        <f t="shared" si="912"/>
        <v>384</v>
      </c>
      <c r="DL483" s="210"/>
      <c r="DM483" s="206">
        <f t="shared" si="972"/>
        <v>0</v>
      </c>
      <c r="DN483" s="25">
        <f t="shared" si="884"/>
        <v>0</v>
      </c>
      <c r="DO483" s="5"/>
      <c r="DP483" s="43">
        <f t="shared" si="973"/>
        <v>0</v>
      </c>
      <c r="DQ483" s="27">
        <f t="shared" si="913"/>
        <v>7022.5</v>
      </c>
      <c r="DR483" s="5"/>
      <c r="DS483" s="43">
        <f t="shared" si="974"/>
        <v>0</v>
      </c>
      <c r="DT483" s="27">
        <f t="shared" si="914"/>
        <v>4846</v>
      </c>
      <c r="DU483" s="5"/>
      <c r="DV483" s="43">
        <f t="shared" si="975"/>
        <v>0</v>
      </c>
      <c r="DW483" s="27">
        <f t="shared" si="915"/>
        <v>4835</v>
      </c>
      <c r="DX483" s="5"/>
      <c r="DY483" s="22">
        <f t="shared" si="976"/>
        <v>0</v>
      </c>
      <c r="DZ483" s="25">
        <f t="shared" si="916"/>
        <v>523</v>
      </c>
      <c r="EA483" s="22"/>
      <c r="EB483" s="22">
        <f t="shared" si="977"/>
        <v>0</v>
      </c>
      <c r="EC483" s="28">
        <f t="shared" si="917"/>
        <v>369</v>
      </c>
      <c r="ED483" s="5"/>
      <c r="EE483" s="43">
        <f t="shared" si="978"/>
        <v>0</v>
      </c>
      <c r="EF483" s="27">
        <f t="shared" si="918"/>
        <v>4769</v>
      </c>
      <c r="EG483" s="66"/>
      <c r="EH483" s="66">
        <f t="shared" si="979"/>
        <v>0</v>
      </c>
      <c r="EI483" s="67">
        <f t="shared" si="919"/>
        <v>23937</v>
      </c>
      <c r="EJ483" s="66"/>
      <c r="EK483" s="66">
        <f t="shared" si="953"/>
        <v>0</v>
      </c>
      <c r="EL483" s="67">
        <f t="shared" si="920"/>
        <v>22567</v>
      </c>
      <c r="EM483" s="110">
        <f t="shared" si="954"/>
        <v>119916.76041599998</v>
      </c>
    </row>
    <row r="484" spans="1:143" s="35" customFormat="1" ht="11.25" customHeight="1" x14ac:dyDescent="0.25">
      <c r="A484" s="255">
        <v>46088</v>
      </c>
      <c r="B484" s="254">
        <v>46067</v>
      </c>
      <c r="C484" s="181">
        <v>8004960300</v>
      </c>
      <c r="D484" s="111" t="s">
        <v>180</v>
      </c>
      <c r="E484" s="138">
        <v>20</v>
      </c>
      <c r="F484" s="139">
        <v>10</v>
      </c>
      <c r="G484" s="85">
        <v>191516203105</v>
      </c>
      <c r="H484" s="66"/>
      <c r="I484" s="41">
        <f t="shared" si="877"/>
        <v>0</v>
      </c>
      <c r="J484" s="48">
        <f t="shared" si="980"/>
        <v>75471</v>
      </c>
      <c r="K484" s="66"/>
      <c r="L484" s="41">
        <f t="shared" si="862"/>
        <v>0</v>
      </c>
      <c r="M484" s="48">
        <f t="shared" si="981"/>
        <v>174830</v>
      </c>
      <c r="N484" s="66"/>
      <c r="O484" s="41">
        <f t="shared" si="878"/>
        <v>0</v>
      </c>
      <c r="P484" s="48">
        <f t="shared" si="982"/>
        <v>74081</v>
      </c>
      <c r="Q484" s="66"/>
      <c r="R484" s="66">
        <f t="shared" si="879"/>
        <v>0</v>
      </c>
      <c r="S484" s="67">
        <f t="shared" si="983"/>
        <v>61444</v>
      </c>
      <c r="T484" s="66"/>
      <c r="U484" s="66">
        <f t="shared" si="885"/>
        <v>0</v>
      </c>
      <c r="V484" s="67">
        <f t="shared" si="886"/>
        <v>21065.100000000013</v>
      </c>
      <c r="W484" s="136"/>
      <c r="X484" s="69">
        <f t="shared" si="880"/>
        <v>0</v>
      </c>
      <c r="Y484" s="67">
        <f t="shared" si="842"/>
        <v>132.29999999999882</v>
      </c>
      <c r="Z484" s="66"/>
      <c r="AA484" s="68">
        <f t="shared" si="931"/>
        <v>0</v>
      </c>
      <c r="AB484" s="67">
        <f t="shared" si="876"/>
        <v>12982.5</v>
      </c>
      <c r="AC484" s="66"/>
      <c r="AD484" s="66">
        <f t="shared" si="932"/>
        <v>0</v>
      </c>
      <c r="AE484" s="67">
        <f t="shared" si="887"/>
        <v>448.79999999999973</v>
      </c>
      <c r="AF484" s="66"/>
      <c r="AG484" s="78">
        <f t="shared" si="933"/>
        <v>0</v>
      </c>
      <c r="AH484" s="79">
        <f t="shared" si="888"/>
        <v>3801.7999999999993</v>
      </c>
      <c r="AI484" s="66"/>
      <c r="AJ484" s="68">
        <f t="shared" si="934"/>
        <v>0</v>
      </c>
      <c r="AK484" s="67">
        <f t="shared" si="889"/>
        <v>7585.5</v>
      </c>
      <c r="AL484" s="66"/>
      <c r="AM484" s="68">
        <f t="shared" si="935"/>
        <v>0</v>
      </c>
      <c r="AN484" s="67">
        <f t="shared" si="890"/>
        <v>11306.099999999999</v>
      </c>
      <c r="AO484" s="66"/>
      <c r="AP484" s="68">
        <f t="shared" si="881"/>
        <v>0</v>
      </c>
      <c r="AQ484" s="67">
        <f t="shared" si="867"/>
        <v>1611.3999999999996</v>
      </c>
      <c r="AR484" s="66"/>
      <c r="AS484" s="68">
        <f t="shared" si="957"/>
        <v>0</v>
      </c>
      <c r="AT484" s="67">
        <f t="shared" si="891"/>
        <v>6486.6</v>
      </c>
      <c r="AU484" s="66"/>
      <c r="AV484" s="66">
        <f t="shared" si="892"/>
        <v>0</v>
      </c>
      <c r="AW484" s="42">
        <f t="shared" si="893"/>
        <v>3255.6000000000013</v>
      </c>
      <c r="AX484" s="66"/>
      <c r="AY484" s="66">
        <f t="shared" si="958"/>
        <v>0</v>
      </c>
      <c r="AZ484" s="67">
        <f t="shared" si="882"/>
        <v>1815.8</v>
      </c>
      <c r="BA484" s="66"/>
      <c r="BB484" s="68">
        <f t="shared" si="959"/>
        <v>0</v>
      </c>
      <c r="BC484" s="67">
        <f t="shared" si="896"/>
        <v>2774.8</v>
      </c>
      <c r="BD484" s="66"/>
      <c r="BE484" s="68">
        <f t="shared" si="960"/>
        <v>0</v>
      </c>
      <c r="BF484" s="67">
        <f t="shared" si="898"/>
        <v>78.60000000000035</v>
      </c>
      <c r="BG484" s="66"/>
      <c r="BH484" s="68">
        <f t="shared" si="956"/>
        <v>0</v>
      </c>
      <c r="BI484" s="67">
        <f t="shared" si="927"/>
        <v>5730.7999999999993</v>
      </c>
      <c r="BJ484" s="66"/>
      <c r="BK484" s="68">
        <f t="shared" si="961"/>
        <v>0</v>
      </c>
      <c r="BL484" s="67">
        <f t="shared" si="899"/>
        <v>5058.2000000000007</v>
      </c>
      <c r="BM484" s="66"/>
      <c r="BN484" s="68">
        <f t="shared" si="900"/>
        <v>0</v>
      </c>
      <c r="BO484" s="67">
        <f t="shared" si="901"/>
        <v>4153.1000000000013</v>
      </c>
      <c r="BP484" s="66"/>
      <c r="BQ484" s="68">
        <f t="shared" si="902"/>
        <v>0</v>
      </c>
      <c r="BR484" s="67">
        <f t="shared" si="938"/>
        <v>9582.4999999999909</v>
      </c>
      <c r="BS484" s="66"/>
      <c r="BT484" s="66">
        <f t="shared" si="924"/>
        <v>0</v>
      </c>
      <c r="BU484" s="67">
        <f t="shared" si="928"/>
        <v>71706</v>
      </c>
      <c r="BV484" s="66"/>
      <c r="BW484" s="66">
        <f t="shared" si="925"/>
        <v>0</v>
      </c>
      <c r="BX484" s="67">
        <f>+BX483+BV484-BW484-40</f>
        <v>98278</v>
      </c>
      <c r="BY484" s="66"/>
      <c r="BZ484" s="66">
        <f t="shared" si="926"/>
        <v>0</v>
      </c>
      <c r="CA484" s="67">
        <f t="shared" si="930"/>
        <v>66484</v>
      </c>
      <c r="CB484" s="66"/>
      <c r="CC484" s="66">
        <f t="shared" si="903"/>
        <v>203</v>
      </c>
      <c r="CD484" s="67">
        <f>+CD483+CB484-CC484</f>
        <v>7739.4500000000007</v>
      </c>
      <c r="CE484" s="66"/>
      <c r="CF484" s="66">
        <f t="shared" si="904"/>
        <v>0</v>
      </c>
      <c r="CG484" s="67">
        <f t="shared" si="905"/>
        <v>6982.9</v>
      </c>
      <c r="CH484" s="66"/>
      <c r="CI484" s="66">
        <f t="shared" si="962"/>
        <v>0</v>
      </c>
      <c r="CJ484" s="67">
        <f t="shared" si="921"/>
        <v>8715</v>
      </c>
      <c r="CK484" s="66"/>
      <c r="CL484" s="68">
        <f t="shared" si="963"/>
        <v>0</v>
      </c>
      <c r="CM484" s="79">
        <f t="shared" si="907"/>
        <v>4864</v>
      </c>
      <c r="CN484" s="66"/>
      <c r="CO484" s="68">
        <f t="shared" si="964"/>
        <v>0</v>
      </c>
      <c r="CP484" s="79">
        <f t="shared" si="908"/>
        <v>3955</v>
      </c>
      <c r="CQ484" s="66"/>
      <c r="CR484" s="140">
        <f t="shared" si="965"/>
        <v>0</v>
      </c>
      <c r="CS484" s="79">
        <f t="shared" si="861"/>
        <v>6656</v>
      </c>
      <c r="CT484" s="66"/>
      <c r="CU484" s="68">
        <f t="shared" si="966"/>
        <v>0</v>
      </c>
      <c r="CV484" s="79">
        <f t="shared" si="909"/>
        <v>7769</v>
      </c>
      <c r="CW484" s="66"/>
      <c r="CX484" s="66">
        <f t="shared" si="967"/>
        <v>0</v>
      </c>
      <c r="CY484" s="40">
        <f t="shared" si="837"/>
        <v>6582</v>
      </c>
      <c r="CZ484" s="65"/>
      <c r="DA484" s="66">
        <f t="shared" si="968"/>
        <v>40</v>
      </c>
      <c r="DB484" s="67">
        <f t="shared" si="922"/>
        <v>80080</v>
      </c>
      <c r="DC484" s="66"/>
      <c r="DD484" s="66">
        <f t="shared" si="969"/>
        <v>40</v>
      </c>
      <c r="DE484" s="67">
        <f t="shared" si="923"/>
        <v>76851</v>
      </c>
      <c r="DF484" s="66"/>
      <c r="DG484" s="69">
        <f t="shared" si="970"/>
        <v>0</v>
      </c>
      <c r="DH484" s="67">
        <f t="shared" si="955"/>
        <v>53089</v>
      </c>
      <c r="DI484" s="66"/>
      <c r="DJ484" s="66">
        <f t="shared" si="971"/>
        <v>0</v>
      </c>
      <c r="DK484" s="67">
        <f t="shared" si="912"/>
        <v>384</v>
      </c>
      <c r="DL484" s="210"/>
      <c r="DM484" s="206">
        <f t="shared" si="972"/>
        <v>0</v>
      </c>
      <c r="DN484" s="25">
        <f t="shared" si="884"/>
        <v>0</v>
      </c>
      <c r="DO484" s="5"/>
      <c r="DP484" s="43">
        <f t="shared" si="973"/>
        <v>0</v>
      </c>
      <c r="DQ484" s="27">
        <f t="shared" si="913"/>
        <v>7022.5</v>
      </c>
      <c r="DR484" s="5"/>
      <c r="DS484" s="43">
        <f t="shared" si="974"/>
        <v>0</v>
      </c>
      <c r="DT484" s="27">
        <f t="shared" si="914"/>
        <v>4846</v>
      </c>
      <c r="DU484" s="5"/>
      <c r="DV484" s="43">
        <f t="shared" si="975"/>
        <v>0</v>
      </c>
      <c r="DW484" s="27">
        <f t="shared" si="915"/>
        <v>4835</v>
      </c>
      <c r="DX484" s="5"/>
      <c r="DY484" s="22">
        <f t="shared" si="976"/>
        <v>0</v>
      </c>
      <c r="DZ484" s="25">
        <f t="shared" si="916"/>
        <v>523</v>
      </c>
      <c r="EA484" s="22"/>
      <c r="EB484" s="22">
        <f t="shared" si="977"/>
        <v>0</v>
      </c>
      <c r="EC484" s="28">
        <f t="shared" si="917"/>
        <v>369</v>
      </c>
      <c r="ED484" s="5"/>
      <c r="EE484" s="43">
        <f t="shared" si="978"/>
        <v>0</v>
      </c>
      <c r="EF484" s="27">
        <f t="shared" si="918"/>
        <v>4769</v>
      </c>
      <c r="EG484" s="66"/>
      <c r="EH484" s="66">
        <f t="shared" si="979"/>
        <v>0</v>
      </c>
      <c r="EI484" s="67">
        <f t="shared" si="919"/>
        <v>23937</v>
      </c>
      <c r="EJ484" s="66"/>
      <c r="EK484" s="66">
        <f t="shared" si="953"/>
        <v>0</v>
      </c>
      <c r="EL484" s="67">
        <f t="shared" si="920"/>
        <v>22567</v>
      </c>
      <c r="EM484" s="110">
        <f t="shared" si="954"/>
        <v>119782.02821599995</v>
      </c>
    </row>
    <row r="485" spans="1:143" s="35" customFormat="1" ht="11.25" customHeight="1" x14ac:dyDescent="0.25">
      <c r="A485" s="255">
        <v>46088</v>
      </c>
      <c r="B485" s="254">
        <v>46067</v>
      </c>
      <c r="C485" s="181">
        <v>8004956029</v>
      </c>
      <c r="D485" s="111" t="s">
        <v>286</v>
      </c>
      <c r="E485" s="138">
        <v>12</v>
      </c>
      <c r="F485" s="139">
        <v>25</v>
      </c>
      <c r="G485" s="85">
        <v>191516439481</v>
      </c>
      <c r="H485" s="66"/>
      <c r="I485" s="41">
        <f t="shared" si="877"/>
        <v>0</v>
      </c>
      <c r="J485" s="48">
        <f t="shared" si="980"/>
        <v>75471</v>
      </c>
      <c r="K485" s="66"/>
      <c r="L485" s="41">
        <f t="shared" si="862"/>
        <v>0</v>
      </c>
      <c r="M485" s="48">
        <f t="shared" si="981"/>
        <v>174830</v>
      </c>
      <c r="N485" s="66"/>
      <c r="O485" s="41">
        <f t="shared" si="878"/>
        <v>0</v>
      </c>
      <c r="P485" s="48">
        <f t="shared" si="982"/>
        <v>74081</v>
      </c>
      <c r="Q485" s="66"/>
      <c r="R485" s="66">
        <f t="shared" si="879"/>
        <v>0</v>
      </c>
      <c r="S485" s="67">
        <f t="shared" si="983"/>
        <v>61444</v>
      </c>
      <c r="T485" s="66"/>
      <c r="U485" s="66">
        <f t="shared" si="885"/>
        <v>0</v>
      </c>
      <c r="V485" s="67">
        <f t="shared" si="886"/>
        <v>21065.100000000013</v>
      </c>
      <c r="W485" s="136"/>
      <c r="X485" s="69">
        <f t="shared" si="880"/>
        <v>0</v>
      </c>
      <c r="Y485" s="67">
        <f t="shared" si="842"/>
        <v>132.29999999999882</v>
      </c>
      <c r="Z485" s="66"/>
      <c r="AA485" s="68">
        <f t="shared" si="931"/>
        <v>0</v>
      </c>
      <c r="AB485" s="67">
        <f t="shared" si="876"/>
        <v>12982.5</v>
      </c>
      <c r="AC485" s="66"/>
      <c r="AD485" s="66">
        <f t="shared" si="932"/>
        <v>0</v>
      </c>
      <c r="AE485" s="67">
        <f t="shared" si="887"/>
        <v>448.79999999999973</v>
      </c>
      <c r="AF485" s="66"/>
      <c r="AG485" s="78">
        <f t="shared" si="933"/>
        <v>0</v>
      </c>
      <c r="AH485" s="79">
        <f t="shared" si="888"/>
        <v>3801.7999999999993</v>
      </c>
      <c r="AI485" s="66"/>
      <c r="AJ485" s="68">
        <f t="shared" si="934"/>
        <v>0</v>
      </c>
      <c r="AK485" s="67">
        <f t="shared" si="889"/>
        <v>7585.5</v>
      </c>
      <c r="AL485" s="66"/>
      <c r="AM485" s="68">
        <f t="shared" si="935"/>
        <v>0</v>
      </c>
      <c r="AN485" s="67">
        <f t="shared" si="890"/>
        <v>11306.099999999999</v>
      </c>
      <c r="AO485" s="66"/>
      <c r="AP485" s="68">
        <f t="shared" si="881"/>
        <v>0</v>
      </c>
      <c r="AQ485" s="67">
        <f t="shared" si="867"/>
        <v>1611.3999999999996</v>
      </c>
      <c r="AR485" s="66"/>
      <c r="AS485" s="68">
        <f t="shared" si="957"/>
        <v>0</v>
      </c>
      <c r="AT485" s="67">
        <f t="shared" si="891"/>
        <v>6486.6</v>
      </c>
      <c r="AU485" s="66"/>
      <c r="AV485" s="66">
        <f t="shared" si="892"/>
        <v>0</v>
      </c>
      <c r="AW485" s="42">
        <f t="shared" si="893"/>
        <v>3255.6000000000013</v>
      </c>
      <c r="AX485" s="66"/>
      <c r="AY485" s="66">
        <f t="shared" si="958"/>
        <v>0</v>
      </c>
      <c r="AZ485" s="67">
        <f t="shared" si="882"/>
        <v>1815.8</v>
      </c>
      <c r="BA485" s="66"/>
      <c r="BB485" s="68">
        <f t="shared" si="959"/>
        <v>0</v>
      </c>
      <c r="BC485" s="67">
        <f t="shared" si="896"/>
        <v>2774.8</v>
      </c>
      <c r="BD485" s="66"/>
      <c r="BE485" s="68">
        <f t="shared" si="960"/>
        <v>0</v>
      </c>
      <c r="BF485" s="67">
        <f t="shared" si="898"/>
        <v>78.60000000000035</v>
      </c>
      <c r="BG485" s="66"/>
      <c r="BH485" s="68">
        <f t="shared" si="956"/>
        <v>0</v>
      </c>
      <c r="BI485" s="67">
        <f t="shared" si="927"/>
        <v>5730.7999999999993</v>
      </c>
      <c r="BJ485" s="66"/>
      <c r="BK485" s="68">
        <f t="shared" si="961"/>
        <v>0</v>
      </c>
      <c r="BL485" s="67">
        <f t="shared" si="899"/>
        <v>5058.2000000000007</v>
      </c>
      <c r="BM485" s="66"/>
      <c r="BN485" s="68">
        <f t="shared" si="900"/>
        <v>0</v>
      </c>
      <c r="BO485" s="67">
        <f t="shared" si="901"/>
        <v>4153.1000000000013</v>
      </c>
      <c r="BP485" s="66"/>
      <c r="BQ485" s="68">
        <f t="shared" si="902"/>
        <v>0</v>
      </c>
      <c r="BR485" s="67">
        <f t="shared" si="938"/>
        <v>9582.4999999999909</v>
      </c>
      <c r="BS485" s="66"/>
      <c r="BT485" s="66">
        <f t="shared" si="924"/>
        <v>0</v>
      </c>
      <c r="BU485" s="67">
        <f t="shared" si="928"/>
        <v>71706</v>
      </c>
      <c r="BV485" s="66"/>
      <c r="BW485" s="66">
        <f t="shared" si="925"/>
        <v>0</v>
      </c>
      <c r="BX485" s="67">
        <f>+BX484+BV485-BW485-24</f>
        <v>98254</v>
      </c>
      <c r="BY485" s="66"/>
      <c r="BZ485" s="66">
        <f t="shared" si="926"/>
        <v>0</v>
      </c>
      <c r="CA485" s="67">
        <f t="shared" si="930"/>
        <v>66484</v>
      </c>
      <c r="CB485" s="66"/>
      <c r="CC485" s="66">
        <f t="shared" si="903"/>
        <v>0</v>
      </c>
      <c r="CD485" s="67">
        <f>+CD484+CB485-CC485-302</f>
        <v>7437.4500000000007</v>
      </c>
      <c r="CE485" s="66"/>
      <c r="CF485" s="66">
        <f t="shared" si="904"/>
        <v>0</v>
      </c>
      <c r="CG485" s="67">
        <f t="shared" si="905"/>
        <v>6982.9</v>
      </c>
      <c r="CH485" s="66"/>
      <c r="CI485" s="66">
        <f t="shared" si="962"/>
        <v>0</v>
      </c>
      <c r="CJ485" s="67">
        <f t="shared" si="921"/>
        <v>8715</v>
      </c>
      <c r="CK485" s="66"/>
      <c r="CL485" s="68">
        <f t="shared" si="963"/>
        <v>0</v>
      </c>
      <c r="CM485" s="79">
        <f t="shared" si="907"/>
        <v>4864</v>
      </c>
      <c r="CN485" s="66"/>
      <c r="CO485" s="68">
        <f t="shared" si="964"/>
        <v>0</v>
      </c>
      <c r="CP485" s="79">
        <f t="shared" si="908"/>
        <v>3955</v>
      </c>
      <c r="CQ485" s="66"/>
      <c r="CR485" s="140">
        <f t="shared" si="965"/>
        <v>0</v>
      </c>
      <c r="CS485" s="79">
        <f t="shared" si="861"/>
        <v>6656</v>
      </c>
      <c r="CT485" s="66"/>
      <c r="CU485" s="68">
        <f t="shared" si="966"/>
        <v>0</v>
      </c>
      <c r="CV485" s="79">
        <f t="shared" si="909"/>
        <v>7769</v>
      </c>
      <c r="CW485" s="66"/>
      <c r="CX485" s="66">
        <f t="shared" si="967"/>
        <v>0</v>
      </c>
      <c r="CY485" s="40">
        <f t="shared" si="837"/>
        <v>6582</v>
      </c>
      <c r="CZ485" s="65"/>
      <c r="DA485" s="66">
        <f t="shared" si="968"/>
        <v>24</v>
      </c>
      <c r="DB485" s="67">
        <f t="shared" si="922"/>
        <v>80056</v>
      </c>
      <c r="DC485" s="66"/>
      <c r="DD485" s="66">
        <f t="shared" si="969"/>
        <v>24</v>
      </c>
      <c r="DE485" s="67">
        <f t="shared" si="923"/>
        <v>76827</v>
      </c>
      <c r="DF485" s="66"/>
      <c r="DG485" s="69">
        <f t="shared" si="970"/>
        <v>0</v>
      </c>
      <c r="DH485" s="67">
        <f t="shared" si="955"/>
        <v>53089</v>
      </c>
      <c r="DI485" s="66"/>
      <c r="DJ485" s="66">
        <f t="shared" si="971"/>
        <v>0</v>
      </c>
      <c r="DK485" s="67">
        <f t="shared" si="912"/>
        <v>384</v>
      </c>
      <c r="DL485" s="210"/>
      <c r="DM485" s="206">
        <f t="shared" si="972"/>
        <v>0</v>
      </c>
      <c r="DN485" s="25">
        <f t="shared" si="884"/>
        <v>0</v>
      </c>
      <c r="DO485" s="5"/>
      <c r="DP485" s="43">
        <f t="shared" si="973"/>
        <v>0</v>
      </c>
      <c r="DQ485" s="27">
        <f t="shared" si="913"/>
        <v>7022.5</v>
      </c>
      <c r="DR485" s="5"/>
      <c r="DS485" s="43">
        <f t="shared" si="974"/>
        <v>0</v>
      </c>
      <c r="DT485" s="27">
        <f t="shared" si="914"/>
        <v>4846</v>
      </c>
      <c r="DU485" s="5"/>
      <c r="DV485" s="43">
        <f t="shared" si="975"/>
        <v>0</v>
      </c>
      <c r="DW485" s="27">
        <f t="shared" si="915"/>
        <v>4835</v>
      </c>
      <c r="DX485" s="5"/>
      <c r="DY485" s="22">
        <f t="shared" si="976"/>
        <v>0</v>
      </c>
      <c r="DZ485" s="25">
        <f t="shared" si="916"/>
        <v>523</v>
      </c>
      <c r="EA485" s="22"/>
      <c r="EB485" s="22">
        <f t="shared" si="977"/>
        <v>0</v>
      </c>
      <c r="EC485" s="28">
        <f t="shared" si="917"/>
        <v>369</v>
      </c>
      <c r="ED485" s="5"/>
      <c r="EE485" s="43">
        <f t="shared" si="978"/>
        <v>0</v>
      </c>
      <c r="EF485" s="27">
        <f t="shared" si="918"/>
        <v>4769</v>
      </c>
      <c r="EG485" s="66"/>
      <c r="EH485" s="66">
        <f t="shared" si="979"/>
        <v>0</v>
      </c>
      <c r="EI485" s="67">
        <f t="shared" si="919"/>
        <v>23937</v>
      </c>
      <c r="EJ485" s="66"/>
      <c r="EK485" s="66">
        <f t="shared" si="953"/>
        <v>0</v>
      </c>
      <c r="EL485" s="67">
        <f t="shared" si="920"/>
        <v>22567</v>
      </c>
      <c r="EM485" s="110">
        <f t="shared" si="954"/>
        <v>119724.47549599997</v>
      </c>
    </row>
    <row r="486" spans="1:143" s="35" customFormat="1" ht="11.25" customHeight="1" x14ac:dyDescent="0.25">
      <c r="A486" s="255">
        <v>46088</v>
      </c>
      <c r="B486" s="254">
        <v>46074</v>
      </c>
      <c r="C486" s="176">
        <v>8004961948</v>
      </c>
      <c r="D486" s="17" t="s">
        <v>38</v>
      </c>
      <c r="E486" s="18">
        <v>30</v>
      </c>
      <c r="F486" s="19">
        <v>5</v>
      </c>
      <c r="G486" s="20">
        <v>191516042025</v>
      </c>
      <c r="H486" s="66"/>
      <c r="I486" s="41">
        <f t="shared" si="877"/>
        <v>0</v>
      </c>
      <c r="J486" s="48">
        <f t="shared" si="980"/>
        <v>75471</v>
      </c>
      <c r="K486" s="66"/>
      <c r="L486" s="41">
        <f t="shared" si="862"/>
        <v>0</v>
      </c>
      <c r="M486" s="48">
        <f t="shared" si="981"/>
        <v>174830</v>
      </c>
      <c r="N486" s="66"/>
      <c r="O486" s="41">
        <f t="shared" si="878"/>
        <v>0</v>
      </c>
      <c r="P486" s="48">
        <f t="shared" si="982"/>
        <v>74081</v>
      </c>
      <c r="Q486" s="66"/>
      <c r="R486" s="66">
        <f t="shared" si="879"/>
        <v>0</v>
      </c>
      <c r="S486" s="67">
        <f t="shared" si="983"/>
        <v>61444</v>
      </c>
      <c r="T486" s="66"/>
      <c r="U486" s="66">
        <f t="shared" si="885"/>
        <v>0</v>
      </c>
      <c r="V486" s="67">
        <f t="shared" si="886"/>
        <v>21065.100000000013</v>
      </c>
      <c r="W486" s="136"/>
      <c r="X486" s="69">
        <f t="shared" si="880"/>
        <v>0</v>
      </c>
      <c r="Y486" s="67">
        <f t="shared" si="842"/>
        <v>132.29999999999882</v>
      </c>
      <c r="Z486" s="66"/>
      <c r="AA486" s="68">
        <f t="shared" si="931"/>
        <v>0</v>
      </c>
      <c r="AB486" s="67">
        <f t="shared" si="876"/>
        <v>12982.5</v>
      </c>
      <c r="AC486" s="66"/>
      <c r="AD486" s="66">
        <f t="shared" si="932"/>
        <v>0</v>
      </c>
      <c r="AE486" s="67">
        <f t="shared" si="887"/>
        <v>448.79999999999973</v>
      </c>
      <c r="AF486" s="66"/>
      <c r="AG486" s="78">
        <f t="shared" si="933"/>
        <v>0</v>
      </c>
      <c r="AH486" s="79">
        <f t="shared" si="888"/>
        <v>3801.7999999999993</v>
      </c>
      <c r="AI486" s="66"/>
      <c r="AJ486" s="68">
        <f t="shared" si="934"/>
        <v>0</v>
      </c>
      <c r="AK486" s="67">
        <f t="shared" si="889"/>
        <v>7585.5</v>
      </c>
      <c r="AL486" s="66"/>
      <c r="AM486" s="68">
        <f t="shared" si="935"/>
        <v>0</v>
      </c>
      <c r="AN486" s="67">
        <f t="shared" si="890"/>
        <v>11306.099999999999</v>
      </c>
      <c r="AO486" s="66"/>
      <c r="AP486" s="68">
        <f t="shared" si="881"/>
        <v>0</v>
      </c>
      <c r="AQ486" s="67">
        <f t="shared" si="867"/>
        <v>1611.3999999999996</v>
      </c>
      <c r="AR486" s="66"/>
      <c r="AS486" s="68">
        <f t="shared" si="957"/>
        <v>0</v>
      </c>
      <c r="AT486" s="67">
        <f t="shared" si="891"/>
        <v>6486.6</v>
      </c>
      <c r="AU486" s="66"/>
      <c r="AV486" s="66">
        <f t="shared" si="892"/>
        <v>0</v>
      </c>
      <c r="AW486" s="42">
        <f t="shared" si="893"/>
        <v>3255.6000000000013</v>
      </c>
      <c r="AX486" s="66"/>
      <c r="AY486" s="66">
        <f t="shared" si="958"/>
        <v>0</v>
      </c>
      <c r="AZ486" s="67">
        <f t="shared" si="882"/>
        <v>1815.8</v>
      </c>
      <c r="BA486" s="66"/>
      <c r="BB486" s="68">
        <f t="shared" si="959"/>
        <v>0</v>
      </c>
      <c r="BC486" s="67">
        <f t="shared" si="896"/>
        <v>2774.8</v>
      </c>
      <c r="BD486" s="66"/>
      <c r="BE486" s="68">
        <f t="shared" si="960"/>
        <v>0</v>
      </c>
      <c r="BF486" s="67">
        <f t="shared" si="898"/>
        <v>78.60000000000035</v>
      </c>
      <c r="BG486" s="66"/>
      <c r="BH486" s="68">
        <f t="shared" si="956"/>
        <v>153.6</v>
      </c>
      <c r="BI486" s="67">
        <f t="shared" si="927"/>
        <v>5577.1999999999989</v>
      </c>
      <c r="BJ486" s="66"/>
      <c r="BK486" s="68">
        <f t="shared" si="961"/>
        <v>0</v>
      </c>
      <c r="BL486" s="67">
        <f t="shared" si="899"/>
        <v>5058.2000000000007</v>
      </c>
      <c r="BM486" s="66"/>
      <c r="BN486" s="68">
        <f t="shared" si="900"/>
        <v>0</v>
      </c>
      <c r="BO486" s="67">
        <f t="shared" si="901"/>
        <v>4153.1000000000013</v>
      </c>
      <c r="BP486" s="66"/>
      <c r="BQ486" s="68">
        <f t="shared" si="902"/>
        <v>0</v>
      </c>
      <c r="BR486" s="67">
        <f t="shared" si="938"/>
        <v>9582.4999999999909</v>
      </c>
      <c r="BS486" s="66"/>
      <c r="BT486" s="66">
        <f t="shared" si="924"/>
        <v>60</v>
      </c>
      <c r="BU486" s="67">
        <f t="shared" si="928"/>
        <v>71646</v>
      </c>
      <c r="BV486" s="66"/>
      <c r="BW486" s="66">
        <f t="shared" si="925"/>
        <v>60</v>
      </c>
      <c r="BX486" s="67">
        <f>+BX485+BV486-BW486</f>
        <v>98194</v>
      </c>
      <c r="BY486" s="66"/>
      <c r="BZ486" s="66">
        <f t="shared" si="926"/>
        <v>60</v>
      </c>
      <c r="CA486" s="67">
        <f t="shared" si="930"/>
        <v>66424</v>
      </c>
      <c r="CB486" s="66"/>
      <c r="CC486" s="66">
        <f t="shared" si="903"/>
        <v>0</v>
      </c>
      <c r="CD486" s="67">
        <f t="shared" ref="CD486:CD549" si="984">+CD485+CB486-CC486</f>
        <v>7437.4500000000007</v>
      </c>
      <c r="CE486" s="66"/>
      <c r="CF486" s="66">
        <f t="shared" si="904"/>
        <v>0</v>
      </c>
      <c r="CG486" s="67">
        <f t="shared" si="905"/>
        <v>6982.9</v>
      </c>
      <c r="CH486" s="66"/>
      <c r="CI486" s="66">
        <f t="shared" si="962"/>
        <v>0</v>
      </c>
      <c r="CJ486" s="67">
        <f t="shared" si="921"/>
        <v>8715</v>
      </c>
      <c r="CK486" s="66"/>
      <c r="CL486" s="68">
        <f t="shared" si="963"/>
        <v>0</v>
      </c>
      <c r="CM486" s="79">
        <f t="shared" si="907"/>
        <v>4864</v>
      </c>
      <c r="CN486" s="66"/>
      <c r="CO486" s="68">
        <f t="shared" si="964"/>
        <v>0</v>
      </c>
      <c r="CP486" s="79">
        <f t="shared" si="908"/>
        <v>3955</v>
      </c>
      <c r="CQ486" s="66"/>
      <c r="CR486" s="140">
        <f t="shared" si="965"/>
        <v>0</v>
      </c>
      <c r="CS486" s="79">
        <f t="shared" si="861"/>
        <v>6656</v>
      </c>
      <c r="CT486" s="66"/>
      <c r="CU486" s="68">
        <f t="shared" si="966"/>
        <v>0</v>
      </c>
      <c r="CV486" s="79">
        <f t="shared" si="909"/>
        <v>7769</v>
      </c>
      <c r="CW486" s="66"/>
      <c r="CX486" s="66">
        <f t="shared" si="967"/>
        <v>0</v>
      </c>
      <c r="CY486" s="40">
        <f t="shared" si="837"/>
        <v>6582</v>
      </c>
      <c r="CZ486" s="65"/>
      <c r="DA486" s="66">
        <f t="shared" si="968"/>
        <v>0</v>
      </c>
      <c r="DB486" s="67">
        <f t="shared" si="922"/>
        <v>80056</v>
      </c>
      <c r="DC486" s="66"/>
      <c r="DD486" s="66">
        <f t="shared" si="969"/>
        <v>0</v>
      </c>
      <c r="DE486" s="67">
        <f t="shared" si="923"/>
        <v>76827</v>
      </c>
      <c r="DF486" s="66"/>
      <c r="DG486" s="69">
        <f t="shared" si="970"/>
        <v>0</v>
      </c>
      <c r="DH486" s="67">
        <f t="shared" si="955"/>
        <v>53089</v>
      </c>
      <c r="DI486" s="66"/>
      <c r="DJ486" s="66">
        <f t="shared" si="971"/>
        <v>0</v>
      </c>
      <c r="DK486" s="67">
        <f t="shared" si="912"/>
        <v>384</v>
      </c>
      <c r="DL486" s="210"/>
      <c r="DM486" s="206">
        <f t="shared" si="972"/>
        <v>0</v>
      </c>
      <c r="DN486" s="25">
        <f t="shared" si="884"/>
        <v>0</v>
      </c>
      <c r="DO486" s="5"/>
      <c r="DP486" s="43">
        <f t="shared" si="973"/>
        <v>0</v>
      </c>
      <c r="DQ486" s="27">
        <f t="shared" si="913"/>
        <v>7022.5</v>
      </c>
      <c r="DR486" s="5"/>
      <c r="DS486" s="43">
        <f t="shared" si="974"/>
        <v>0</v>
      </c>
      <c r="DT486" s="27">
        <f t="shared" si="914"/>
        <v>4846</v>
      </c>
      <c r="DU486" s="5"/>
      <c r="DV486" s="43">
        <f t="shared" si="975"/>
        <v>0</v>
      </c>
      <c r="DW486" s="27">
        <f t="shared" si="915"/>
        <v>4835</v>
      </c>
      <c r="DX486" s="5"/>
      <c r="DY486" s="22">
        <f t="shared" si="976"/>
        <v>0</v>
      </c>
      <c r="DZ486" s="25">
        <f t="shared" si="916"/>
        <v>523</v>
      </c>
      <c r="EA486" s="22"/>
      <c r="EB486" s="22">
        <f t="shared" si="977"/>
        <v>0</v>
      </c>
      <c r="EC486" s="28">
        <f t="shared" si="917"/>
        <v>369</v>
      </c>
      <c r="ED486" s="5"/>
      <c r="EE486" s="43">
        <f t="shared" si="978"/>
        <v>0</v>
      </c>
      <c r="EF486" s="27">
        <f t="shared" si="918"/>
        <v>4769</v>
      </c>
      <c r="EG486" s="66"/>
      <c r="EH486" s="66">
        <f t="shared" si="979"/>
        <v>0</v>
      </c>
      <c r="EI486" s="67">
        <f t="shared" si="919"/>
        <v>23937</v>
      </c>
      <c r="EJ486" s="66"/>
      <c r="EK486" s="66">
        <f t="shared" si="953"/>
        <v>0</v>
      </c>
      <c r="EL486" s="67">
        <f t="shared" si="920"/>
        <v>22567</v>
      </c>
      <c r="EM486" s="110">
        <f t="shared" si="954"/>
        <v>119554.02701599998</v>
      </c>
    </row>
    <row r="487" spans="1:143" s="35" customFormat="1" ht="11.25" customHeight="1" x14ac:dyDescent="0.25">
      <c r="A487" s="255">
        <v>46088</v>
      </c>
      <c r="B487" s="254">
        <v>46074</v>
      </c>
      <c r="C487" s="176">
        <v>8004962760</v>
      </c>
      <c r="D487" s="17" t="s">
        <v>312</v>
      </c>
      <c r="E487" s="18">
        <v>20</v>
      </c>
      <c r="F487" s="19">
        <v>25</v>
      </c>
      <c r="G487" s="20">
        <v>191516036659</v>
      </c>
      <c r="H487" s="66"/>
      <c r="I487" s="41">
        <f t="shared" si="877"/>
        <v>0</v>
      </c>
      <c r="J487" s="48">
        <f t="shared" si="980"/>
        <v>75471</v>
      </c>
      <c r="K487" s="66"/>
      <c r="L487" s="41">
        <f t="shared" si="862"/>
        <v>0</v>
      </c>
      <c r="M487" s="48">
        <f t="shared" si="981"/>
        <v>174830</v>
      </c>
      <c r="N487" s="66"/>
      <c r="O487" s="41">
        <f t="shared" si="878"/>
        <v>0</v>
      </c>
      <c r="P487" s="48">
        <f t="shared" si="982"/>
        <v>74081</v>
      </c>
      <c r="Q487" s="66"/>
      <c r="R487" s="66">
        <f t="shared" si="879"/>
        <v>0</v>
      </c>
      <c r="S487" s="67">
        <f t="shared" si="983"/>
        <v>61444</v>
      </c>
      <c r="T487" s="66"/>
      <c r="U487" s="66">
        <f t="shared" si="885"/>
        <v>0</v>
      </c>
      <c r="V487" s="67">
        <f t="shared" si="886"/>
        <v>21065.100000000013</v>
      </c>
      <c r="W487" s="136"/>
      <c r="X487" s="69">
        <f t="shared" si="880"/>
        <v>0</v>
      </c>
      <c r="Y487" s="67">
        <f t="shared" si="842"/>
        <v>132.29999999999882</v>
      </c>
      <c r="Z487" s="66"/>
      <c r="AA487" s="68">
        <f t="shared" si="931"/>
        <v>0</v>
      </c>
      <c r="AB487" s="67">
        <f t="shared" si="876"/>
        <v>12982.5</v>
      </c>
      <c r="AC487" s="66"/>
      <c r="AD487" s="66">
        <f t="shared" si="932"/>
        <v>0</v>
      </c>
      <c r="AE487" s="67">
        <f t="shared" si="887"/>
        <v>448.79999999999973</v>
      </c>
      <c r="AF487" s="66"/>
      <c r="AG487" s="78">
        <f t="shared" si="933"/>
        <v>0</v>
      </c>
      <c r="AH487" s="79">
        <f t="shared" si="888"/>
        <v>3801.7999999999993</v>
      </c>
      <c r="AI487" s="66"/>
      <c r="AJ487" s="68">
        <f t="shared" si="934"/>
        <v>0</v>
      </c>
      <c r="AK487" s="67">
        <f t="shared" si="889"/>
        <v>7585.5</v>
      </c>
      <c r="AL487" s="66"/>
      <c r="AM487" s="68">
        <f t="shared" si="935"/>
        <v>0</v>
      </c>
      <c r="AN487" s="67">
        <f t="shared" si="890"/>
        <v>11306.099999999999</v>
      </c>
      <c r="AO487" s="66"/>
      <c r="AP487" s="68">
        <f t="shared" si="881"/>
        <v>0</v>
      </c>
      <c r="AQ487" s="67">
        <f t="shared" si="867"/>
        <v>1611.3999999999996</v>
      </c>
      <c r="AR487" s="66"/>
      <c r="AS487" s="68">
        <f t="shared" si="957"/>
        <v>0</v>
      </c>
      <c r="AT487" s="67">
        <f t="shared" si="891"/>
        <v>6486.6</v>
      </c>
      <c r="AU487" s="66"/>
      <c r="AV487" s="66">
        <f t="shared" si="892"/>
        <v>0</v>
      </c>
      <c r="AW487" s="42">
        <f t="shared" si="893"/>
        <v>3255.6000000000013</v>
      </c>
      <c r="AX487" s="66"/>
      <c r="AY487" s="66">
        <f t="shared" si="958"/>
        <v>0</v>
      </c>
      <c r="AZ487" s="67">
        <f t="shared" si="882"/>
        <v>1815.8</v>
      </c>
      <c r="BA487" s="66"/>
      <c r="BB487" s="68">
        <f t="shared" si="959"/>
        <v>0</v>
      </c>
      <c r="BC487" s="67">
        <f t="shared" si="896"/>
        <v>2774.8</v>
      </c>
      <c r="BD487" s="66"/>
      <c r="BE487" s="68">
        <f t="shared" si="960"/>
        <v>0</v>
      </c>
      <c r="BF487" s="67">
        <f t="shared" si="898"/>
        <v>78.60000000000035</v>
      </c>
      <c r="BG487" s="66"/>
      <c r="BH487" s="68">
        <f t="shared" si="956"/>
        <v>502.40000000000003</v>
      </c>
      <c r="BI487" s="67">
        <f t="shared" si="927"/>
        <v>5074.7999999999993</v>
      </c>
      <c r="BJ487" s="66"/>
      <c r="BK487" s="68">
        <f t="shared" si="961"/>
        <v>0</v>
      </c>
      <c r="BL487" s="67">
        <f t="shared" si="899"/>
        <v>5058.2000000000007</v>
      </c>
      <c r="BM487" s="66"/>
      <c r="BN487" s="68">
        <f t="shared" si="900"/>
        <v>0</v>
      </c>
      <c r="BO487" s="67">
        <f t="shared" si="901"/>
        <v>4153.1000000000013</v>
      </c>
      <c r="BP487" s="66"/>
      <c r="BQ487" s="68">
        <f t="shared" si="902"/>
        <v>0</v>
      </c>
      <c r="BR487" s="67">
        <f t="shared" si="938"/>
        <v>9582.4999999999909</v>
      </c>
      <c r="BS487" s="66"/>
      <c r="BT487" s="66">
        <f t="shared" si="924"/>
        <v>0</v>
      </c>
      <c r="BU487" s="67">
        <f>BU486+BS487-BT487-40</f>
        <v>71606</v>
      </c>
      <c r="BV487" s="66"/>
      <c r="BW487" s="66">
        <f t="shared" si="925"/>
        <v>0</v>
      </c>
      <c r="BX487" s="67">
        <f>+BX486+BV487-BW487-40</f>
        <v>98154</v>
      </c>
      <c r="BY487" s="66"/>
      <c r="BZ487" s="66">
        <f t="shared" si="926"/>
        <v>0</v>
      </c>
      <c r="CA487" s="67">
        <f>+CA486+BY487-BZ487-40</f>
        <v>66384</v>
      </c>
      <c r="CB487" s="66"/>
      <c r="CC487" s="66">
        <f t="shared" si="903"/>
        <v>0</v>
      </c>
      <c r="CD487" s="67">
        <f t="shared" si="984"/>
        <v>7437.4500000000007</v>
      </c>
      <c r="CE487" s="66"/>
      <c r="CF487" s="66">
        <f t="shared" si="904"/>
        <v>0</v>
      </c>
      <c r="CG487" s="67">
        <f t="shared" si="905"/>
        <v>6982.9</v>
      </c>
      <c r="CH487" s="66"/>
      <c r="CI487" s="66">
        <f t="shared" si="962"/>
        <v>0</v>
      </c>
      <c r="CJ487" s="67">
        <f t="shared" si="921"/>
        <v>8715</v>
      </c>
      <c r="CK487" s="66"/>
      <c r="CL487" s="68">
        <f t="shared" si="963"/>
        <v>0</v>
      </c>
      <c r="CM487" s="79">
        <f t="shared" si="907"/>
        <v>4864</v>
      </c>
      <c r="CN487" s="66"/>
      <c r="CO487" s="68">
        <f t="shared" si="964"/>
        <v>0</v>
      </c>
      <c r="CP487" s="79">
        <f t="shared" si="908"/>
        <v>3955</v>
      </c>
      <c r="CQ487" s="66"/>
      <c r="CR487" s="68">
        <f t="shared" si="965"/>
        <v>0</v>
      </c>
      <c r="CS487" s="79">
        <f t="shared" si="861"/>
        <v>6656</v>
      </c>
      <c r="CT487" s="66"/>
      <c r="CU487" s="68">
        <f t="shared" si="966"/>
        <v>0</v>
      </c>
      <c r="CV487" s="79">
        <f t="shared" si="909"/>
        <v>7769</v>
      </c>
      <c r="CW487" s="66"/>
      <c r="CX487" s="66">
        <f t="shared" si="967"/>
        <v>0</v>
      </c>
      <c r="CY487" s="40">
        <f t="shared" si="837"/>
        <v>6582</v>
      </c>
      <c r="CZ487" s="65"/>
      <c r="DA487" s="66">
        <f t="shared" si="968"/>
        <v>0</v>
      </c>
      <c r="DB487" s="67">
        <f t="shared" si="922"/>
        <v>80056</v>
      </c>
      <c r="DC487" s="66"/>
      <c r="DD487" s="66">
        <f t="shared" si="969"/>
        <v>0</v>
      </c>
      <c r="DE487" s="67">
        <f t="shared" si="923"/>
        <v>76827</v>
      </c>
      <c r="DF487" s="66"/>
      <c r="DG487" s="69">
        <f t="shared" si="970"/>
        <v>0</v>
      </c>
      <c r="DH487" s="67">
        <f t="shared" si="955"/>
        <v>53089</v>
      </c>
      <c r="DI487" s="66"/>
      <c r="DJ487" s="66">
        <f t="shared" si="971"/>
        <v>0</v>
      </c>
      <c r="DK487" s="67">
        <f t="shared" si="912"/>
        <v>384</v>
      </c>
      <c r="DL487" s="210"/>
      <c r="DM487" s="206">
        <f t="shared" si="972"/>
        <v>0</v>
      </c>
      <c r="DN487" s="25">
        <f t="shared" si="884"/>
        <v>0</v>
      </c>
      <c r="DO487" s="5"/>
      <c r="DP487" s="43">
        <f t="shared" si="973"/>
        <v>0</v>
      </c>
      <c r="DQ487" s="27">
        <f t="shared" si="913"/>
        <v>7022.5</v>
      </c>
      <c r="DR487" s="5"/>
      <c r="DS487" s="43">
        <f t="shared" si="974"/>
        <v>0</v>
      </c>
      <c r="DT487" s="27">
        <f t="shared" si="914"/>
        <v>4846</v>
      </c>
      <c r="DU487" s="5"/>
      <c r="DV487" s="43">
        <f t="shared" si="975"/>
        <v>0</v>
      </c>
      <c r="DW487" s="27">
        <f t="shared" si="915"/>
        <v>4835</v>
      </c>
      <c r="DX487" s="5"/>
      <c r="DY487" s="22">
        <f t="shared" si="976"/>
        <v>0</v>
      </c>
      <c r="DZ487" s="25">
        <f t="shared" si="916"/>
        <v>523</v>
      </c>
      <c r="EA487" s="22"/>
      <c r="EB487" s="22">
        <f t="shared" si="977"/>
        <v>0</v>
      </c>
      <c r="EC487" s="28">
        <f t="shared" si="917"/>
        <v>369</v>
      </c>
      <c r="ED487" s="5"/>
      <c r="EE487" s="43">
        <f t="shared" si="978"/>
        <v>0</v>
      </c>
      <c r="EF487" s="27">
        <f t="shared" si="918"/>
        <v>4769</v>
      </c>
      <c r="EG487" s="66"/>
      <c r="EH487" s="66">
        <f t="shared" si="979"/>
        <v>0</v>
      </c>
      <c r="EI487" s="67">
        <f t="shared" si="919"/>
        <v>23937</v>
      </c>
      <c r="EJ487" s="66"/>
      <c r="EK487" s="66">
        <f t="shared" si="953"/>
        <v>0</v>
      </c>
      <c r="EL487" s="67">
        <f t="shared" si="920"/>
        <v>22567</v>
      </c>
      <c r="EM487" s="110">
        <f t="shared" si="954"/>
        <v>119437.66605599996</v>
      </c>
    </row>
    <row r="488" spans="1:143" s="35" customFormat="1" ht="11.25" customHeight="1" x14ac:dyDescent="0.25">
      <c r="A488" s="255">
        <v>46088</v>
      </c>
      <c r="B488" s="254">
        <v>46074</v>
      </c>
      <c r="C488" s="176">
        <v>8004962761</v>
      </c>
      <c r="D488" s="17" t="s">
        <v>73</v>
      </c>
      <c r="E488" s="18">
        <v>40</v>
      </c>
      <c r="F488" s="19">
        <v>8</v>
      </c>
      <c r="G488" s="20">
        <v>191516041998</v>
      </c>
      <c r="H488" s="66"/>
      <c r="I488" s="41">
        <f t="shared" si="877"/>
        <v>0</v>
      </c>
      <c r="J488" s="48">
        <f t="shared" si="980"/>
        <v>75471</v>
      </c>
      <c r="K488" s="66"/>
      <c r="L488" s="41">
        <f t="shared" si="862"/>
        <v>0</v>
      </c>
      <c r="M488" s="48">
        <f t="shared" si="981"/>
        <v>174830</v>
      </c>
      <c r="N488" s="66"/>
      <c r="O488" s="41">
        <f t="shared" si="878"/>
        <v>0</v>
      </c>
      <c r="P488" s="48">
        <f t="shared" si="982"/>
        <v>74081</v>
      </c>
      <c r="Q488" s="66"/>
      <c r="R488" s="66">
        <f t="shared" si="879"/>
        <v>0</v>
      </c>
      <c r="S488" s="67">
        <f t="shared" si="983"/>
        <v>61444</v>
      </c>
      <c r="T488" s="66"/>
      <c r="U488" s="66">
        <f t="shared" si="885"/>
        <v>0</v>
      </c>
      <c r="V488" s="67">
        <f t="shared" si="886"/>
        <v>21065.100000000013</v>
      </c>
      <c r="W488" s="136"/>
      <c r="X488" s="69">
        <f t="shared" si="880"/>
        <v>0</v>
      </c>
      <c r="Y488" s="67">
        <f t="shared" si="842"/>
        <v>132.29999999999882</v>
      </c>
      <c r="Z488" s="66"/>
      <c r="AA488" s="68">
        <f t="shared" si="931"/>
        <v>0</v>
      </c>
      <c r="AB488" s="67">
        <f t="shared" si="876"/>
        <v>12982.5</v>
      </c>
      <c r="AC488" s="66"/>
      <c r="AD488" s="66">
        <f t="shared" si="932"/>
        <v>0</v>
      </c>
      <c r="AE488" s="67">
        <f t="shared" si="887"/>
        <v>448.79999999999973</v>
      </c>
      <c r="AF488" s="66"/>
      <c r="AG488" s="78">
        <f t="shared" si="933"/>
        <v>0</v>
      </c>
      <c r="AH488" s="79">
        <f t="shared" si="888"/>
        <v>3801.7999999999993</v>
      </c>
      <c r="AI488" s="66"/>
      <c r="AJ488" s="68">
        <f t="shared" si="934"/>
        <v>0</v>
      </c>
      <c r="AK488" s="67">
        <f t="shared" si="889"/>
        <v>7585.5</v>
      </c>
      <c r="AL488" s="66"/>
      <c r="AM488" s="68">
        <f t="shared" si="935"/>
        <v>0</v>
      </c>
      <c r="AN488" s="67">
        <f t="shared" si="890"/>
        <v>11306.099999999999</v>
      </c>
      <c r="AO488" s="66"/>
      <c r="AP488" s="68">
        <f t="shared" si="881"/>
        <v>0</v>
      </c>
      <c r="AQ488" s="67">
        <f t="shared" si="867"/>
        <v>1611.3999999999996</v>
      </c>
      <c r="AR488" s="66"/>
      <c r="AS488" s="68">
        <f t="shared" si="957"/>
        <v>0</v>
      </c>
      <c r="AT488" s="67">
        <f t="shared" si="891"/>
        <v>6486.6</v>
      </c>
      <c r="AU488" s="66"/>
      <c r="AV488" s="66">
        <f t="shared" si="892"/>
        <v>0</v>
      </c>
      <c r="AW488" s="42">
        <f t="shared" si="893"/>
        <v>3255.6000000000013</v>
      </c>
      <c r="AX488" s="66"/>
      <c r="AY488" s="66">
        <f t="shared" si="958"/>
        <v>0</v>
      </c>
      <c r="AZ488" s="67">
        <f t="shared" si="882"/>
        <v>1815.8</v>
      </c>
      <c r="BA488" s="66"/>
      <c r="BB488" s="68">
        <f t="shared" si="959"/>
        <v>0</v>
      </c>
      <c r="BC488" s="67">
        <f t="shared" si="896"/>
        <v>2774.8</v>
      </c>
      <c r="BD488" s="66"/>
      <c r="BE488" s="68">
        <f t="shared" si="960"/>
        <v>0</v>
      </c>
      <c r="BF488" s="67">
        <f t="shared" si="898"/>
        <v>78.60000000000035</v>
      </c>
      <c r="BG488" s="66"/>
      <c r="BH488" s="68">
        <f t="shared" si="956"/>
        <v>324.79999999999995</v>
      </c>
      <c r="BI488" s="67">
        <f t="shared" si="927"/>
        <v>4749.9999999999991</v>
      </c>
      <c r="BJ488" s="66"/>
      <c r="BK488" s="68">
        <f t="shared" si="961"/>
        <v>0</v>
      </c>
      <c r="BL488" s="67">
        <f t="shared" si="899"/>
        <v>5058.2000000000007</v>
      </c>
      <c r="BM488" s="66"/>
      <c r="BN488" s="68">
        <f t="shared" si="900"/>
        <v>0</v>
      </c>
      <c r="BO488" s="67">
        <f t="shared" si="901"/>
        <v>4153.1000000000013</v>
      </c>
      <c r="BP488" s="66"/>
      <c r="BQ488" s="68">
        <f t="shared" si="902"/>
        <v>0</v>
      </c>
      <c r="BR488" s="67">
        <f t="shared" si="938"/>
        <v>9582.4999999999909</v>
      </c>
      <c r="BS488" s="66"/>
      <c r="BT488" s="66">
        <f t="shared" si="924"/>
        <v>80</v>
      </c>
      <c r="BU488" s="67">
        <f>BU487+BS488-BT488</f>
        <v>71526</v>
      </c>
      <c r="BV488" s="66"/>
      <c r="BW488" s="66">
        <f t="shared" si="925"/>
        <v>80</v>
      </c>
      <c r="BX488" s="67">
        <f>+BX487+BV488-BW488</f>
        <v>98074</v>
      </c>
      <c r="BY488" s="66"/>
      <c r="BZ488" s="66">
        <f t="shared" si="926"/>
        <v>80</v>
      </c>
      <c r="CA488" s="67">
        <f>+CA487+BY488-BZ488</f>
        <v>66304</v>
      </c>
      <c r="CB488" s="66"/>
      <c r="CC488" s="66">
        <f t="shared" si="903"/>
        <v>0</v>
      </c>
      <c r="CD488" s="67">
        <f t="shared" si="984"/>
        <v>7437.4500000000007</v>
      </c>
      <c r="CE488" s="66"/>
      <c r="CF488" s="66">
        <f t="shared" si="904"/>
        <v>0</v>
      </c>
      <c r="CG488" s="67">
        <f t="shared" si="905"/>
        <v>6982.9</v>
      </c>
      <c r="CH488" s="66"/>
      <c r="CI488" s="66">
        <f t="shared" si="962"/>
        <v>0</v>
      </c>
      <c r="CJ488" s="67">
        <f t="shared" si="921"/>
        <v>8715</v>
      </c>
      <c r="CK488" s="66"/>
      <c r="CL488" s="68">
        <f t="shared" si="963"/>
        <v>0</v>
      </c>
      <c r="CM488" s="79">
        <f t="shared" si="907"/>
        <v>4864</v>
      </c>
      <c r="CN488" s="66"/>
      <c r="CO488" s="68">
        <f t="shared" si="964"/>
        <v>0</v>
      </c>
      <c r="CP488" s="79">
        <f t="shared" si="908"/>
        <v>3955</v>
      </c>
      <c r="CQ488" s="66"/>
      <c r="CR488" s="68">
        <f t="shared" si="965"/>
        <v>0</v>
      </c>
      <c r="CS488" s="79">
        <f t="shared" si="861"/>
        <v>6656</v>
      </c>
      <c r="CT488" s="66"/>
      <c r="CU488" s="68">
        <f t="shared" si="966"/>
        <v>0</v>
      </c>
      <c r="CV488" s="79">
        <f t="shared" si="909"/>
        <v>7769</v>
      </c>
      <c r="CW488" s="66"/>
      <c r="CX488" s="66">
        <f t="shared" si="967"/>
        <v>0</v>
      </c>
      <c r="CY488" s="40">
        <f t="shared" si="837"/>
        <v>6582</v>
      </c>
      <c r="CZ488" s="65"/>
      <c r="DA488" s="66">
        <f t="shared" si="968"/>
        <v>0</v>
      </c>
      <c r="DB488" s="67">
        <f t="shared" si="922"/>
        <v>80056</v>
      </c>
      <c r="DC488" s="66"/>
      <c r="DD488" s="66">
        <f t="shared" si="969"/>
        <v>0</v>
      </c>
      <c r="DE488" s="67">
        <f t="shared" si="923"/>
        <v>76827</v>
      </c>
      <c r="DF488" s="66"/>
      <c r="DG488" s="69">
        <f t="shared" si="970"/>
        <v>0</v>
      </c>
      <c r="DH488" s="67">
        <f t="shared" si="955"/>
        <v>53089</v>
      </c>
      <c r="DI488" s="66"/>
      <c r="DJ488" s="66">
        <f t="shared" si="971"/>
        <v>0</v>
      </c>
      <c r="DK488" s="67">
        <f t="shared" si="912"/>
        <v>384</v>
      </c>
      <c r="DL488" s="210"/>
      <c r="DM488" s="206">
        <f t="shared" si="972"/>
        <v>0</v>
      </c>
      <c r="DN488" s="25">
        <f t="shared" si="884"/>
        <v>0</v>
      </c>
      <c r="DO488" s="5"/>
      <c r="DP488" s="43">
        <f t="shared" si="973"/>
        <v>0</v>
      </c>
      <c r="DQ488" s="27">
        <f t="shared" si="913"/>
        <v>7022.5</v>
      </c>
      <c r="DR488" s="5"/>
      <c r="DS488" s="43">
        <f t="shared" si="974"/>
        <v>0</v>
      </c>
      <c r="DT488" s="27">
        <f t="shared" si="914"/>
        <v>4846</v>
      </c>
      <c r="DU488" s="5"/>
      <c r="DV488" s="43">
        <f t="shared" si="975"/>
        <v>0</v>
      </c>
      <c r="DW488" s="27">
        <f t="shared" si="915"/>
        <v>4835</v>
      </c>
      <c r="DX488" s="5"/>
      <c r="DY488" s="22">
        <f t="shared" si="976"/>
        <v>0</v>
      </c>
      <c r="DZ488" s="25">
        <f t="shared" si="916"/>
        <v>523</v>
      </c>
      <c r="EA488" s="22"/>
      <c r="EB488" s="22">
        <f t="shared" si="977"/>
        <v>0</v>
      </c>
      <c r="EC488" s="28">
        <f t="shared" si="917"/>
        <v>369</v>
      </c>
      <c r="ED488" s="5"/>
      <c r="EE488" s="43">
        <f t="shared" si="978"/>
        <v>0</v>
      </c>
      <c r="EF488" s="27">
        <f t="shared" si="918"/>
        <v>4769</v>
      </c>
      <c r="EG488" s="66"/>
      <c r="EH488" s="66">
        <f t="shared" si="979"/>
        <v>0</v>
      </c>
      <c r="EI488" s="67">
        <f t="shared" si="919"/>
        <v>23937</v>
      </c>
      <c r="EJ488" s="66"/>
      <c r="EK488" s="66">
        <f t="shared" si="953"/>
        <v>0</v>
      </c>
      <c r="EL488" s="67">
        <f t="shared" si="920"/>
        <v>22567</v>
      </c>
      <c r="EM488" s="110">
        <f t="shared" si="954"/>
        <v>119406.03485599995</v>
      </c>
    </row>
    <row r="489" spans="1:143" s="35" customFormat="1" ht="11.25" customHeight="1" x14ac:dyDescent="0.25">
      <c r="A489" s="255">
        <v>46088</v>
      </c>
      <c r="B489" s="254">
        <v>46074</v>
      </c>
      <c r="C489" s="177">
        <v>8004963634</v>
      </c>
      <c r="D489" s="147" t="s">
        <v>267</v>
      </c>
      <c r="E489" s="148">
        <v>50</v>
      </c>
      <c r="F489" s="149">
        <v>1</v>
      </c>
      <c r="G489" s="148">
        <v>191516097964</v>
      </c>
      <c r="H489" s="66"/>
      <c r="I489" s="41">
        <f t="shared" si="877"/>
        <v>0</v>
      </c>
      <c r="J489" s="48">
        <f t="shared" si="980"/>
        <v>75471</v>
      </c>
      <c r="K489" s="66"/>
      <c r="L489" s="41">
        <f t="shared" si="862"/>
        <v>0</v>
      </c>
      <c r="M489" s="48">
        <f t="shared" si="981"/>
        <v>174830</v>
      </c>
      <c r="N489" s="66"/>
      <c r="O489" s="41">
        <f t="shared" si="878"/>
        <v>0</v>
      </c>
      <c r="P489" s="48">
        <f t="shared" si="982"/>
        <v>74081</v>
      </c>
      <c r="Q489" s="66"/>
      <c r="R489" s="66">
        <f t="shared" si="879"/>
        <v>0</v>
      </c>
      <c r="S489" s="67">
        <f t="shared" si="983"/>
        <v>61444</v>
      </c>
      <c r="T489" s="66"/>
      <c r="U489" s="66">
        <f t="shared" si="885"/>
        <v>0</v>
      </c>
      <c r="V489" s="67">
        <f t="shared" si="886"/>
        <v>21065.100000000013</v>
      </c>
      <c r="W489" s="136"/>
      <c r="X489" s="69">
        <f t="shared" si="880"/>
        <v>0</v>
      </c>
      <c r="Y489" s="67">
        <f t="shared" si="842"/>
        <v>132.29999999999882</v>
      </c>
      <c r="Z489" s="66"/>
      <c r="AA489" s="68">
        <f t="shared" si="931"/>
        <v>0</v>
      </c>
      <c r="AB489" s="67">
        <f t="shared" si="876"/>
        <v>12982.5</v>
      </c>
      <c r="AC489" s="66"/>
      <c r="AD489" s="66">
        <f t="shared" si="932"/>
        <v>0</v>
      </c>
      <c r="AE489" s="67">
        <f t="shared" si="887"/>
        <v>448.79999999999973</v>
      </c>
      <c r="AF489" s="66"/>
      <c r="AG489" s="78">
        <f t="shared" si="933"/>
        <v>0</v>
      </c>
      <c r="AH489" s="79">
        <f t="shared" si="888"/>
        <v>3801.7999999999993</v>
      </c>
      <c r="AI489" s="66"/>
      <c r="AJ489" s="68">
        <f t="shared" si="934"/>
        <v>0</v>
      </c>
      <c r="AK489" s="67">
        <f t="shared" si="889"/>
        <v>7585.5</v>
      </c>
      <c r="AL489" s="66"/>
      <c r="AM489" s="68">
        <f t="shared" si="935"/>
        <v>0</v>
      </c>
      <c r="AN489" s="67">
        <f t="shared" si="890"/>
        <v>11306.099999999999</v>
      </c>
      <c r="AO489" s="66"/>
      <c r="AP489" s="68">
        <f t="shared" si="881"/>
        <v>0</v>
      </c>
      <c r="AQ489" s="67">
        <f t="shared" si="867"/>
        <v>1611.3999999999996</v>
      </c>
      <c r="AR489" s="66"/>
      <c r="AS489" s="68">
        <f t="shared" si="957"/>
        <v>0</v>
      </c>
      <c r="AT489" s="67">
        <f t="shared" si="891"/>
        <v>6486.6</v>
      </c>
      <c r="AU489" s="66"/>
      <c r="AV489" s="66">
        <f t="shared" si="892"/>
        <v>0</v>
      </c>
      <c r="AW489" s="42">
        <f t="shared" si="893"/>
        <v>3255.6000000000013</v>
      </c>
      <c r="AX489" s="66"/>
      <c r="AY489" s="66">
        <f t="shared" si="958"/>
        <v>0</v>
      </c>
      <c r="AZ489" s="67">
        <f t="shared" si="882"/>
        <v>1815.8</v>
      </c>
      <c r="BA489" s="66"/>
      <c r="BB489" s="68">
        <f t="shared" si="959"/>
        <v>0</v>
      </c>
      <c r="BC489" s="67">
        <f t="shared" si="896"/>
        <v>2774.8</v>
      </c>
      <c r="BD489" s="66"/>
      <c r="BE489" s="68">
        <f t="shared" si="960"/>
        <v>0</v>
      </c>
      <c r="BF489" s="67">
        <f t="shared" si="898"/>
        <v>78.60000000000035</v>
      </c>
      <c r="BG489" s="66"/>
      <c r="BH489" s="68">
        <f t="shared" si="956"/>
        <v>56.000000000000007</v>
      </c>
      <c r="BI489" s="67">
        <f t="shared" si="927"/>
        <v>4693.9999999999991</v>
      </c>
      <c r="BJ489" s="66"/>
      <c r="BK489" s="68">
        <f t="shared" si="961"/>
        <v>0</v>
      </c>
      <c r="BL489" s="67">
        <f t="shared" si="899"/>
        <v>5058.2000000000007</v>
      </c>
      <c r="BM489" s="66"/>
      <c r="BN489" s="68">
        <f t="shared" si="900"/>
        <v>0</v>
      </c>
      <c r="BO489" s="67">
        <f t="shared" si="901"/>
        <v>4153.1000000000013</v>
      </c>
      <c r="BP489" s="66"/>
      <c r="BQ489" s="68">
        <f t="shared" si="902"/>
        <v>0</v>
      </c>
      <c r="BR489" s="67">
        <f t="shared" si="938"/>
        <v>9582.4999999999909</v>
      </c>
      <c r="BS489" s="66"/>
      <c r="BT489" s="66">
        <f t="shared" si="924"/>
        <v>100</v>
      </c>
      <c r="BU489" s="67">
        <f>BU488+BS489-BT489</f>
        <v>71426</v>
      </c>
      <c r="BV489" s="66"/>
      <c r="BW489" s="66">
        <f t="shared" si="925"/>
        <v>100</v>
      </c>
      <c r="BX489" s="67">
        <f>+BX488+BV489-BW489</f>
        <v>97974</v>
      </c>
      <c r="BY489" s="66"/>
      <c r="BZ489" s="66">
        <f t="shared" si="926"/>
        <v>100</v>
      </c>
      <c r="CA489" s="67">
        <f>+CA488+BY489-BZ489</f>
        <v>66204</v>
      </c>
      <c r="CB489" s="66"/>
      <c r="CC489" s="66">
        <f t="shared" si="903"/>
        <v>0</v>
      </c>
      <c r="CD489" s="67">
        <f t="shared" si="984"/>
        <v>7437.4500000000007</v>
      </c>
      <c r="CE489" s="66"/>
      <c r="CF489" s="66">
        <f t="shared" si="904"/>
        <v>0</v>
      </c>
      <c r="CG489" s="67">
        <f t="shared" si="905"/>
        <v>6982.9</v>
      </c>
      <c r="CH489" s="66"/>
      <c r="CI489" s="66">
        <f t="shared" si="962"/>
        <v>0</v>
      </c>
      <c r="CJ489" s="67">
        <f t="shared" si="921"/>
        <v>8715</v>
      </c>
      <c r="CK489" s="66"/>
      <c r="CL489" s="68">
        <f t="shared" si="963"/>
        <v>0</v>
      </c>
      <c r="CM489" s="79">
        <f t="shared" si="907"/>
        <v>4864</v>
      </c>
      <c r="CN489" s="66"/>
      <c r="CO489" s="68">
        <f t="shared" si="964"/>
        <v>0</v>
      </c>
      <c r="CP489" s="79">
        <f t="shared" si="908"/>
        <v>3955</v>
      </c>
      <c r="CQ489" s="66"/>
      <c r="CR489" s="68">
        <f t="shared" si="965"/>
        <v>0</v>
      </c>
      <c r="CS489" s="79">
        <f t="shared" si="861"/>
        <v>6656</v>
      </c>
      <c r="CT489" s="66"/>
      <c r="CU489" s="68">
        <f t="shared" si="966"/>
        <v>0</v>
      </c>
      <c r="CV489" s="79">
        <f t="shared" si="909"/>
        <v>7769</v>
      </c>
      <c r="CW489" s="66"/>
      <c r="CX489" s="66">
        <f t="shared" si="967"/>
        <v>0</v>
      </c>
      <c r="CY489" s="40">
        <f t="shared" si="837"/>
        <v>6582</v>
      </c>
      <c r="CZ489" s="65"/>
      <c r="DA489" s="66">
        <f t="shared" si="968"/>
        <v>0</v>
      </c>
      <c r="DB489" s="67">
        <f t="shared" si="922"/>
        <v>80056</v>
      </c>
      <c r="DC489" s="66"/>
      <c r="DD489" s="66">
        <f t="shared" si="969"/>
        <v>0</v>
      </c>
      <c r="DE489" s="67">
        <f t="shared" si="923"/>
        <v>76827</v>
      </c>
      <c r="DF489" s="66"/>
      <c r="DG489" s="69">
        <f t="shared" si="970"/>
        <v>50</v>
      </c>
      <c r="DH489" s="67">
        <f t="shared" si="955"/>
        <v>53039</v>
      </c>
      <c r="DI489" s="66"/>
      <c r="DJ489" s="66">
        <f t="shared" si="971"/>
        <v>0</v>
      </c>
      <c r="DK489" s="67">
        <f t="shared" si="912"/>
        <v>384</v>
      </c>
      <c r="DL489" s="210"/>
      <c r="DM489" s="206">
        <f t="shared" si="972"/>
        <v>0</v>
      </c>
      <c r="DN489" s="25">
        <f t="shared" si="884"/>
        <v>0</v>
      </c>
      <c r="DO489" s="5"/>
      <c r="DP489" s="43">
        <f t="shared" si="973"/>
        <v>0</v>
      </c>
      <c r="DQ489" s="27">
        <f t="shared" si="913"/>
        <v>7022.5</v>
      </c>
      <c r="DR489" s="5"/>
      <c r="DS489" s="43">
        <f t="shared" si="974"/>
        <v>0</v>
      </c>
      <c r="DT489" s="27">
        <f t="shared" si="914"/>
        <v>4846</v>
      </c>
      <c r="DU489" s="5"/>
      <c r="DV489" s="43">
        <f t="shared" si="975"/>
        <v>0</v>
      </c>
      <c r="DW489" s="27">
        <f t="shared" si="915"/>
        <v>4835</v>
      </c>
      <c r="DX489" s="5"/>
      <c r="DY489" s="22">
        <f t="shared" si="976"/>
        <v>0</v>
      </c>
      <c r="DZ489" s="25">
        <f t="shared" si="916"/>
        <v>523</v>
      </c>
      <c r="EA489" s="22"/>
      <c r="EB489" s="22">
        <f t="shared" si="977"/>
        <v>0</v>
      </c>
      <c r="EC489" s="28">
        <f t="shared" si="917"/>
        <v>369</v>
      </c>
      <c r="ED489" s="5"/>
      <c r="EE489" s="43">
        <f t="shared" si="978"/>
        <v>0</v>
      </c>
      <c r="EF489" s="27">
        <f t="shared" si="918"/>
        <v>4769</v>
      </c>
      <c r="EG489" s="66"/>
      <c r="EH489" s="66">
        <f t="shared" si="979"/>
        <v>0</v>
      </c>
      <c r="EI489" s="67">
        <f t="shared" si="919"/>
        <v>23937</v>
      </c>
      <c r="EJ489" s="66"/>
      <c r="EK489" s="66">
        <f t="shared" si="953"/>
        <v>0</v>
      </c>
      <c r="EL489" s="67">
        <f t="shared" si="920"/>
        <v>22567</v>
      </c>
      <c r="EM489" s="110">
        <f t="shared" si="954"/>
        <v>119347.85437599994</v>
      </c>
    </row>
    <row r="490" spans="1:143" ht="11.25" customHeight="1" x14ac:dyDescent="0.25">
      <c r="A490" s="255">
        <v>46088</v>
      </c>
      <c r="B490" s="254">
        <v>46074</v>
      </c>
      <c r="C490" s="176">
        <v>8004963647</v>
      </c>
      <c r="D490" s="17" t="s">
        <v>73</v>
      </c>
      <c r="E490" s="18">
        <v>20</v>
      </c>
      <c r="F490" s="19">
        <v>8</v>
      </c>
      <c r="G490" s="20">
        <v>191516041998</v>
      </c>
      <c r="H490" s="66"/>
      <c r="I490" s="41">
        <f t="shared" si="877"/>
        <v>0</v>
      </c>
      <c r="J490" s="48">
        <f t="shared" si="980"/>
        <v>75471</v>
      </c>
      <c r="K490" s="66"/>
      <c r="L490" s="41">
        <f t="shared" si="862"/>
        <v>0</v>
      </c>
      <c r="M490" s="48">
        <f t="shared" si="981"/>
        <v>174830</v>
      </c>
      <c r="N490" s="66"/>
      <c r="O490" s="41">
        <f t="shared" si="878"/>
        <v>0</v>
      </c>
      <c r="P490" s="48">
        <f t="shared" si="982"/>
        <v>74081</v>
      </c>
      <c r="Q490" s="66"/>
      <c r="R490" s="66">
        <f t="shared" si="879"/>
        <v>0</v>
      </c>
      <c r="S490" s="67">
        <f t="shared" si="983"/>
        <v>61444</v>
      </c>
      <c r="T490" s="66"/>
      <c r="U490" s="66">
        <f t="shared" si="885"/>
        <v>0</v>
      </c>
      <c r="V490" s="67">
        <f t="shared" si="886"/>
        <v>21065.100000000013</v>
      </c>
      <c r="X490" s="69">
        <f t="shared" si="880"/>
        <v>0</v>
      </c>
      <c r="Y490" s="67">
        <f t="shared" si="842"/>
        <v>132.29999999999882</v>
      </c>
      <c r="Z490" s="66"/>
      <c r="AA490" s="68">
        <f t="shared" si="931"/>
        <v>0</v>
      </c>
      <c r="AB490" s="67">
        <f t="shared" si="876"/>
        <v>12982.5</v>
      </c>
      <c r="AC490" s="66"/>
      <c r="AD490" s="66">
        <f t="shared" si="932"/>
        <v>0</v>
      </c>
      <c r="AE490" s="67">
        <f t="shared" si="887"/>
        <v>448.79999999999973</v>
      </c>
      <c r="AF490" s="66"/>
      <c r="AG490" s="78">
        <f t="shared" si="933"/>
        <v>0</v>
      </c>
      <c r="AH490" s="79">
        <f t="shared" si="888"/>
        <v>3801.7999999999993</v>
      </c>
      <c r="AI490" s="66"/>
      <c r="AJ490" s="68">
        <f t="shared" si="934"/>
        <v>0</v>
      </c>
      <c r="AK490" s="67">
        <f t="shared" si="889"/>
        <v>7585.5</v>
      </c>
      <c r="AL490" s="66"/>
      <c r="AM490" s="68">
        <f t="shared" si="935"/>
        <v>0</v>
      </c>
      <c r="AN490" s="67">
        <f t="shared" si="890"/>
        <v>11306.099999999999</v>
      </c>
      <c r="AO490" s="66"/>
      <c r="AP490" s="68">
        <f t="shared" si="881"/>
        <v>0</v>
      </c>
      <c r="AQ490" s="67">
        <f t="shared" si="867"/>
        <v>1611.3999999999996</v>
      </c>
      <c r="AR490" s="66"/>
      <c r="AS490" s="68">
        <f t="shared" si="957"/>
        <v>0</v>
      </c>
      <c r="AT490" s="67">
        <f t="shared" si="891"/>
        <v>6486.6</v>
      </c>
      <c r="AU490" s="66"/>
      <c r="AV490" s="66">
        <f t="shared" si="892"/>
        <v>0</v>
      </c>
      <c r="AW490" s="42">
        <f t="shared" si="893"/>
        <v>3255.6000000000013</v>
      </c>
      <c r="AX490" s="66"/>
      <c r="AY490" s="66">
        <f t="shared" si="958"/>
        <v>0</v>
      </c>
      <c r="AZ490" s="67">
        <f t="shared" si="882"/>
        <v>1815.8</v>
      </c>
      <c r="BA490" s="66"/>
      <c r="BB490" s="68">
        <f t="shared" si="959"/>
        <v>0</v>
      </c>
      <c r="BC490" s="67">
        <f t="shared" si="896"/>
        <v>2774.8</v>
      </c>
      <c r="BD490" s="66"/>
      <c r="BE490" s="68">
        <f t="shared" si="960"/>
        <v>0</v>
      </c>
      <c r="BF490" s="67">
        <f t="shared" si="898"/>
        <v>78.60000000000035</v>
      </c>
      <c r="BG490" s="66"/>
      <c r="BH490" s="68">
        <f t="shared" si="956"/>
        <v>162.39999999999998</v>
      </c>
      <c r="BI490" s="67">
        <f t="shared" si="927"/>
        <v>4531.5999999999995</v>
      </c>
      <c r="BJ490" s="66"/>
      <c r="BK490" s="68">
        <f t="shared" si="961"/>
        <v>0</v>
      </c>
      <c r="BL490" s="67">
        <f t="shared" si="899"/>
        <v>5058.2000000000007</v>
      </c>
      <c r="BM490" s="66"/>
      <c r="BN490" s="68">
        <f t="shared" si="900"/>
        <v>0</v>
      </c>
      <c r="BO490" s="67">
        <f t="shared" si="901"/>
        <v>4153.1000000000013</v>
      </c>
      <c r="BP490" s="66"/>
      <c r="BQ490" s="68">
        <f t="shared" si="902"/>
        <v>0</v>
      </c>
      <c r="BR490" s="67">
        <f t="shared" si="938"/>
        <v>9582.4999999999909</v>
      </c>
      <c r="BS490" s="66"/>
      <c r="BT490" s="66">
        <f t="shared" si="924"/>
        <v>40</v>
      </c>
      <c r="BU490" s="67">
        <f>BU489+BS490-BT490</f>
        <v>71386</v>
      </c>
      <c r="BV490" s="66"/>
      <c r="BW490" s="66">
        <f t="shared" si="925"/>
        <v>40</v>
      </c>
      <c r="BX490" s="67">
        <f>+BX489+BV490-BW490</f>
        <v>97934</v>
      </c>
      <c r="BY490" s="66"/>
      <c r="BZ490" s="66">
        <f t="shared" si="926"/>
        <v>40</v>
      </c>
      <c r="CA490" s="67">
        <f>+CA489+BY490-BZ490</f>
        <v>66164</v>
      </c>
      <c r="CB490" s="66"/>
      <c r="CC490" s="66">
        <f t="shared" si="903"/>
        <v>0</v>
      </c>
      <c r="CD490" s="67">
        <f t="shared" si="984"/>
        <v>7437.4500000000007</v>
      </c>
      <c r="CE490" s="66"/>
      <c r="CF490" s="66">
        <f t="shared" si="904"/>
        <v>0</v>
      </c>
      <c r="CG490" s="67">
        <f t="shared" si="905"/>
        <v>6982.9</v>
      </c>
      <c r="CH490" s="66"/>
      <c r="CI490" s="66">
        <f t="shared" si="962"/>
        <v>0</v>
      </c>
      <c r="CJ490" s="67">
        <f t="shared" si="921"/>
        <v>8715</v>
      </c>
      <c r="CK490" s="66"/>
      <c r="CL490" s="68">
        <f t="shared" si="963"/>
        <v>0</v>
      </c>
      <c r="CM490" s="79">
        <f t="shared" si="907"/>
        <v>4864</v>
      </c>
      <c r="CN490" s="66"/>
      <c r="CO490" s="68">
        <f t="shared" si="964"/>
        <v>0</v>
      </c>
      <c r="CP490" s="79">
        <f t="shared" si="908"/>
        <v>3955</v>
      </c>
      <c r="CQ490" s="66"/>
      <c r="CR490" s="68">
        <f t="shared" si="965"/>
        <v>0</v>
      </c>
      <c r="CS490" s="79">
        <f t="shared" si="861"/>
        <v>6656</v>
      </c>
      <c r="CT490" s="66"/>
      <c r="CU490" s="68">
        <f t="shared" si="966"/>
        <v>0</v>
      </c>
      <c r="CV490" s="79">
        <f t="shared" si="909"/>
        <v>7769</v>
      </c>
      <c r="CW490" s="66"/>
      <c r="CX490" s="66">
        <f t="shared" si="967"/>
        <v>0</v>
      </c>
      <c r="CY490" s="40">
        <f t="shared" ref="CY490:CY553" si="985">+CY489+CW490-CX490</f>
        <v>6582</v>
      </c>
      <c r="CZ490" s="65"/>
      <c r="DA490" s="66">
        <f t="shared" si="968"/>
        <v>0</v>
      </c>
      <c r="DB490" s="67">
        <f t="shared" si="922"/>
        <v>80056</v>
      </c>
      <c r="DC490" s="66"/>
      <c r="DD490" s="66">
        <f t="shared" si="969"/>
        <v>0</v>
      </c>
      <c r="DE490" s="67">
        <f t="shared" si="923"/>
        <v>76827</v>
      </c>
      <c r="DF490" s="66"/>
      <c r="DG490" s="69">
        <f t="shared" si="970"/>
        <v>0</v>
      </c>
      <c r="DH490" s="67">
        <f t="shared" si="955"/>
        <v>53039</v>
      </c>
      <c r="DI490" s="66"/>
      <c r="DJ490" s="66">
        <f t="shared" si="971"/>
        <v>0</v>
      </c>
      <c r="DK490" s="67">
        <f t="shared" si="912"/>
        <v>384</v>
      </c>
      <c r="DM490" s="206">
        <f t="shared" si="972"/>
        <v>0</v>
      </c>
      <c r="DN490" s="25">
        <f t="shared" si="884"/>
        <v>0</v>
      </c>
      <c r="DO490" s="5"/>
      <c r="DP490" s="43">
        <f t="shared" si="973"/>
        <v>0</v>
      </c>
      <c r="DQ490" s="27">
        <f t="shared" si="913"/>
        <v>7022.5</v>
      </c>
      <c r="DR490" s="5"/>
      <c r="DS490" s="43">
        <f t="shared" si="974"/>
        <v>0</v>
      </c>
      <c r="DT490" s="27">
        <f t="shared" si="914"/>
        <v>4846</v>
      </c>
      <c r="DU490" s="5"/>
      <c r="DV490" s="43">
        <f t="shared" si="975"/>
        <v>0</v>
      </c>
      <c r="DW490" s="27">
        <f t="shared" si="915"/>
        <v>4835</v>
      </c>
      <c r="DX490" s="5"/>
      <c r="DY490" s="22">
        <f t="shared" si="976"/>
        <v>0</v>
      </c>
      <c r="DZ490" s="25">
        <f t="shared" si="916"/>
        <v>523</v>
      </c>
      <c r="EA490" s="22"/>
      <c r="EB490" s="22">
        <f t="shared" si="977"/>
        <v>0</v>
      </c>
      <c r="EC490" s="28">
        <f t="shared" si="917"/>
        <v>369</v>
      </c>
      <c r="ED490" s="5"/>
      <c r="EE490" s="43">
        <f t="shared" si="978"/>
        <v>0</v>
      </c>
      <c r="EF490" s="27">
        <f t="shared" si="918"/>
        <v>4769</v>
      </c>
      <c r="EG490" s="66"/>
      <c r="EH490" s="66">
        <f t="shared" si="979"/>
        <v>0</v>
      </c>
      <c r="EI490" s="67">
        <f t="shared" si="919"/>
        <v>23937</v>
      </c>
      <c r="EJ490" s="66"/>
      <c r="EK490" s="66">
        <f t="shared" si="953"/>
        <v>0</v>
      </c>
      <c r="EL490" s="67">
        <f t="shared" si="920"/>
        <v>22567</v>
      </c>
      <c r="EM490" s="110">
        <f t="shared" si="954"/>
        <v>119262.63013599996</v>
      </c>
    </row>
    <row r="491" spans="1:143" s="35" customFormat="1" ht="11.25" customHeight="1" x14ac:dyDescent="0.25">
      <c r="A491" s="255">
        <v>46088</v>
      </c>
      <c r="B491" s="254">
        <v>46074</v>
      </c>
      <c r="C491" s="176">
        <v>8004963648</v>
      </c>
      <c r="D491" s="17" t="s">
        <v>312</v>
      </c>
      <c r="E491" s="18">
        <v>10</v>
      </c>
      <c r="F491" s="19">
        <v>25</v>
      </c>
      <c r="G491" s="20">
        <v>191516036659</v>
      </c>
      <c r="H491" s="66"/>
      <c r="I491" s="41">
        <f t="shared" si="877"/>
        <v>0</v>
      </c>
      <c r="J491" s="48">
        <f t="shared" si="980"/>
        <v>75471</v>
      </c>
      <c r="K491" s="66"/>
      <c r="L491" s="41">
        <f t="shared" si="862"/>
        <v>0</v>
      </c>
      <c r="M491" s="48">
        <f t="shared" si="981"/>
        <v>174830</v>
      </c>
      <c r="N491" s="66"/>
      <c r="O491" s="41">
        <f t="shared" si="878"/>
        <v>0</v>
      </c>
      <c r="P491" s="48">
        <f t="shared" si="982"/>
        <v>74081</v>
      </c>
      <c r="Q491" s="66"/>
      <c r="R491" s="66">
        <f t="shared" si="879"/>
        <v>0</v>
      </c>
      <c r="S491" s="67">
        <f t="shared" si="983"/>
        <v>61444</v>
      </c>
      <c r="T491" s="66"/>
      <c r="U491" s="66">
        <f t="shared" si="885"/>
        <v>0</v>
      </c>
      <c r="V491" s="67">
        <f t="shared" si="886"/>
        <v>21065.100000000013</v>
      </c>
      <c r="W491" s="136"/>
      <c r="X491" s="69">
        <f t="shared" si="880"/>
        <v>0</v>
      </c>
      <c r="Y491" s="67">
        <f t="shared" si="842"/>
        <v>132.29999999999882</v>
      </c>
      <c r="Z491" s="66"/>
      <c r="AA491" s="68">
        <f t="shared" si="931"/>
        <v>0</v>
      </c>
      <c r="AB491" s="67">
        <f t="shared" si="876"/>
        <v>12982.5</v>
      </c>
      <c r="AC491" s="66"/>
      <c r="AD491" s="66">
        <f t="shared" si="932"/>
        <v>0</v>
      </c>
      <c r="AE491" s="67">
        <f t="shared" si="887"/>
        <v>448.79999999999973</v>
      </c>
      <c r="AF491" s="66"/>
      <c r="AG491" s="78">
        <f t="shared" si="933"/>
        <v>0</v>
      </c>
      <c r="AH491" s="79">
        <f t="shared" si="888"/>
        <v>3801.7999999999993</v>
      </c>
      <c r="AI491" s="66"/>
      <c r="AJ491" s="68">
        <f t="shared" si="934"/>
        <v>0</v>
      </c>
      <c r="AK491" s="67">
        <f t="shared" si="889"/>
        <v>7585.5</v>
      </c>
      <c r="AL491" s="66"/>
      <c r="AM491" s="68">
        <f t="shared" si="935"/>
        <v>0</v>
      </c>
      <c r="AN491" s="67">
        <f t="shared" si="890"/>
        <v>11306.099999999999</v>
      </c>
      <c r="AO491" s="66"/>
      <c r="AP491" s="68">
        <f t="shared" si="881"/>
        <v>0</v>
      </c>
      <c r="AQ491" s="67">
        <f t="shared" si="867"/>
        <v>1611.3999999999996</v>
      </c>
      <c r="AR491" s="66"/>
      <c r="AS491" s="68">
        <f t="shared" si="957"/>
        <v>0</v>
      </c>
      <c r="AT491" s="67">
        <f t="shared" si="891"/>
        <v>6486.6</v>
      </c>
      <c r="AU491" s="66"/>
      <c r="AV491" s="66">
        <f t="shared" si="892"/>
        <v>0</v>
      </c>
      <c r="AW491" s="42">
        <f t="shared" si="893"/>
        <v>3255.6000000000013</v>
      </c>
      <c r="AX491" s="66"/>
      <c r="AY491" s="66">
        <f t="shared" si="958"/>
        <v>0</v>
      </c>
      <c r="AZ491" s="67">
        <f t="shared" si="882"/>
        <v>1815.8</v>
      </c>
      <c r="BA491" s="66"/>
      <c r="BB491" s="68">
        <f t="shared" si="959"/>
        <v>0</v>
      </c>
      <c r="BC491" s="67">
        <f t="shared" si="896"/>
        <v>2774.8</v>
      </c>
      <c r="BD491" s="66"/>
      <c r="BE491" s="68">
        <f t="shared" si="960"/>
        <v>0</v>
      </c>
      <c r="BF491" s="67">
        <f t="shared" si="898"/>
        <v>78.60000000000035</v>
      </c>
      <c r="BG491" s="66"/>
      <c r="BH491" s="68">
        <f t="shared" si="956"/>
        <v>251.20000000000002</v>
      </c>
      <c r="BI491" s="67">
        <f t="shared" si="927"/>
        <v>4280.3999999999996</v>
      </c>
      <c r="BJ491" s="66"/>
      <c r="BK491" s="68">
        <f t="shared" si="961"/>
        <v>0</v>
      </c>
      <c r="BL491" s="67">
        <f t="shared" si="899"/>
        <v>5058.2000000000007</v>
      </c>
      <c r="BM491" s="66"/>
      <c r="BN491" s="68">
        <f t="shared" si="900"/>
        <v>0</v>
      </c>
      <c r="BO491" s="67">
        <f t="shared" si="901"/>
        <v>4153.1000000000013</v>
      </c>
      <c r="BP491" s="66"/>
      <c r="BQ491" s="68">
        <f t="shared" si="902"/>
        <v>0</v>
      </c>
      <c r="BR491" s="67">
        <f t="shared" si="938"/>
        <v>9582.4999999999909</v>
      </c>
      <c r="BS491" s="66"/>
      <c r="BT491" s="66">
        <f t="shared" si="924"/>
        <v>0</v>
      </c>
      <c r="BU491" s="67">
        <f>BU490+BS491-BT491-20</f>
        <v>71366</v>
      </c>
      <c r="BV491" s="66"/>
      <c r="BW491" s="66">
        <f t="shared" si="925"/>
        <v>0</v>
      </c>
      <c r="BX491" s="67">
        <f>+BX490+BV491-BW491-20</f>
        <v>97914</v>
      </c>
      <c r="BY491" s="66"/>
      <c r="BZ491" s="66">
        <f t="shared" si="926"/>
        <v>0</v>
      </c>
      <c r="CA491" s="67">
        <f>+CA490+BY491-BZ491-20</f>
        <v>66144</v>
      </c>
      <c r="CB491" s="66"/>
      <c r="CC491" s="66">
        <f t="shared" si="903"/>
        <v>0</v>
      </c>
      <c r="CD491" s="67">
        <f t="shared" si="984"/>
        <v>7437.4500000000007</v>
      </c>
      <c r="CE491" s="66"/>
      <c r="CF491" s="66">
        <f t="shared" si="904"/>
        <v>0</v>
      </c>
      <c r="CG491" s="67">
        <f t="shared" si="905"/>
        <v>6982.9</v>
      </c>
      <c r="CH491" s="66"/>
      <c r="CI491" s="66">
        <f t="shared" si="962"/>
        <v>0</v>
      </c>
      <c r="CJ491" s="67">
        <f t="shared" si="921"/>
        <v>8715</v>
      </c>
      <c r="CK491" s="66"/>
      <c r="CL491" s="68">
        <f t="shared" si="963"/>
        <v>0</v>
      </c>
      <c r="CM491" s="79">
        <f t="shared" si="907"/>
        <v>4864</v>
      </c>
      <c r="CN491" s="66"/>
      <c r="CO491" s="68">
        <f t="shared" si="964"/>
        <v>0</v>
      </c>
      <c r="CP491" s="79">
        <f t="shared" si="908"/>
        <v>3955</v>
      </c>
      <c r="CQ491" s="66"/>
      <c r="CR491" s="68">
        <f t="shared" si="965"/>
        <v>0</v>
      </c>
      <c r="CS491" s="79">
        <f t="shared" si="861"/>
        <v>6656</v>
      </c>
      <c r="CT491" s="66"/>
      <c r="CU491" s="68">
        <f t="shared" si="966"/>
        <v>0</v>
      </c>
      <c r="CV491" s="79">
        <f t="shared" si="909"/>
        <v>7769</v>
      </c>
      <c r="CW491" s="66"/>
      <c r="CX491" s="66">
        <f t="shared" si="967"/>
        <v>0</v>
      </c>
      <c r="CY491" s="40">
        <f t="shared" si="985"/>
        <v>6582</v>
      </c>
      <c r="CZ491" s="65"/>
      <c r="DA491" s="66">
        <f t="shared" si="968"/>
        <v>0</v>
      </c>
      <c r="DB491" s="67">
        <f t="shared" si="922"/>
        <v>80056</v>
      </c>
      <c r="DC491" s="66"/>
      <c r="DD491" s="66">
        <f t="shared" si="969"/>
        <v>0</v>
      </c>
      <c r="DE491" s="67">
        <f t="shared" si="923"/>
        <v>76827</v>
      </c>
      <c r="DF491" s="66"/>
      <c r="DG491" s="69">
        <f t="shared" si="970"/>
        <v>0</v>
      </c>
      <c r="DH491" s="67">
        <f t="shared" si="955"/>
        <v>53039</v>
      </c>
      <c r="DI491" s="66"/>
      <c r="DJ491" s="66">
        <f t="shared" si="971"/>
        <v>0</v>
      </c>
      <c r="DK491" s="67">
        <f t="shared" si="912"/>
        <v>384</v>
      </c>
      <c r="DL491" s="210"/>
      <c r="DM491" s="206">
        <f t="shared" si="972"/>
        <v>0</v>
      </c>
      <c r="DN491" s="25">
        <f t="shared" si="884"/>
        <v>0</v>
      </c>
      <c r="DO491" s="5"/>
      <c r="DP491" s="43">
        <f t="shared" si="973"/>
        <v>0</v>
      </c>
      <c r="DQ491" s="27">
        <f t="shared" si="913"/>
        <v>7022.5</v>
      </c>
      <c r="DR491" s="5"/>
      <c r="DS491" s="43">
        <f t="shared" si="974"/>
        <v>0</v>
      </c>
      <c r="DT491" s="27">
        <f t="shared" si="914"/>
        <v>4846</v>
      </c>
      <c r="DU491" s="5"/>
      <c r="DV491" s="43">
        <f t="shared" si="975"/>
        <v>0</v>
      </c>
      <c r="DW491" s="27">
        <f t="shared" si="915"/>
        <v>4835</v>
      </c>
      <c r="DX491" s="5"/>
      <c r="DY491" s="22">
        <f t="shared" si="976"/>
        <v>0</v>
      </c>
      <c r="DZ491" s="25">
        <f t="shared" si="916"/>
        <v>523</v>
      </c>
      <c r="EA491" s="22"/>
      <c r="EB491" s="22">
        <f t="shared" si="977"/>
        <v>0</v>
      </c>
      <c r="EC491" s="28">
        <f t="shared" si="917"/>
        <v>369</v>
      </c>
      <c r="ED491" s="5"/>
      <c r="EE491" s="43">
        <f t="shared" si="978"/>
        <v>0</v>
      </c>
      <c r="EF491" s="27">
        <f t="shared" si="918"/>
        <v>4769</v>
      </c>
      <c r="EG491" s="66"/>
      <c r="EH491" s="66">
        <f t="shared" si="979"/>
        <v>0</v>
      </c>
      <c r="EI491" s="67">
        <f t="shared" si="919"/>
        <v>23937</v>
      </c>
      <c r="EJ491" s="66"/>
      <c r="EK491" s="66">
        <f t="shared" si="953"/>
        <v>0</v>
      </c>
      <c r="EL491" s="67">
        <f t="shared" si="920"/>
        <v>22567</v>
      </c>
      <c r="EM491" s="110">
        <f t="shared" si="954"/>
        <v>119160.89589599997</v>
      </c>
    </row>
    <row r="492" spans="1:143" ht="11.25" customHeight="1" x14ac:dyDescent="0.25">
      <c r="A492" s="255">
        <v>46088</v>
      </c>
      <c r="B492" s="254">
        <v>46074</v>
      </c>
      <c r="C492" s="176">
        <v>8004964807</v>
      </c>
      <c r="D492" s="17" t="s">
        <v>136</v>
      </c>
      <c r="E492" s="18">
        <v>10</v>
      </c>
      <c r="F492" s="19">
        <v>30</v>
      </c>
      <c r="G492" s="20">
        <v>191516041912</v>
      </c>
      <c r="H492" s="66"/>
      <c r="I492" s="41">
        <f t="shared" si="877"/>
        <v>0</v>
      </c>
      <c r="J492" s="48">
        <f t="shared" si="980"/>
        <v>75471</v>
      </c>
      <c r="K492" s="66"/>
      <c r="L492" s="41">
        <f t="shared" si="862"/>
        <v>0</v>
      </c>
      <c r="M492" s="48">
        <f t="shared" si="981"/>
        <v>174830</v>
      </c>
      <c r="N492" s="66"/>
      <c r="O492" s="41">
        <f t="shared" si="878"/>
        <v>0</v>
      </c>
      <c r="P492" s="48">
        <f t="shared" si="982"/>
        <v>74081</v>
      </c>
      <c r="Q492" s="66"/>
      <c r="R492" s="66">
        <f t="shared" si="879"/>
        <v>0</v>
      </c>
      <c r="S492" s="67">
        <f t="shared" si="983"/>
        <v>61444</v>
      </c>
      <c r="T492" s="66"/>
      <c r="U492" s="66">
        <f t="shared" si="885"/>
        <v>0</v>
      </c>
      <c r="V492" s="67">
        <f t="shared" si="886"/>
        <v>21065.100000000013</v>
      </c>
      <c r="X492" s="69">
        <f t="shared" si="880"/>
        <v>0</v>
      </c>
      <c r="Y492" s="67">
        <f t="shared" si="842"/>
        <v>132.29999999999882</v>
      </c>
      <c r="Z492" s="66"/>
      <c r="AA492" s="68">
        <f t="shared" si="931"/>
        <v>0</v>
      </c>
      <c r="AB492" s="67">
        <f t="shared" si="876"/>
        <v>12982.5</v>
      </c>
      <c r="AC492" s="66"/>
      <c r="AD492" s="66">
        <f t="shared" si="932"/>
        <v>0</v>
      </c>
      <c r="AE492" s="67">
        <f t="shared" si="887"/>
        <v>448.79999999999973</v>
      </c>
      <c r="AF492" s="66"/>
      <c r="AG492" s="78">
        <f t="shared" si="933"/>
        <v>0</v>
      </c>
      <c r="AH492" s="79">
        <f t="shared" si="888"/>
        <v>3801.7999999999993</v>
      </c>
      <c r="AI492" s="66"/>
      <c r="AJ492" s="68">
        <f t="shared" si="934"/>
        <v>0</v>
      </c>
      <c r="AK492" s="67">
        <f t="shared" si="889"/>
        <v>7585.5</v>
      </c>
      <c r="AL492" s="66"/>
      <c r="AM492" s="68">
        <f t="shared" si="935"/>
        <v>0</v>
      </c>
      <c r="AN492" s="67">
        <f t="shared" si="890"/>
        <v>11306.099999999999</v>
      </c>
      <c r="AO492" s="66"/>
      <c r="AP492" s="68">
        <f t="shared" si="881"/>
        <v>0</v>
      </c>
      <c r="AQ492" s="67">
        <f t="shared" si="867"/>
        <v>1611.3999999999996</v>
      </c>
      <c r="AR492" s="66"/>
      <c r="AS492" s="68">
        <f t="shared" si="957"/>
        <v>0</v>
      </c>
      <c r="AT492" s="67">
        <f t="shared" si="891"/>
        <v>6486.6</v>
      </c>
      <c r="AU492" s="66"/>
      <c r="AV492" s="66">
        <f t="shared" si="892"/>
        <v>0</v>
      </c>
      <c r="AW492" s="42">
        <f t="shared" si="893"/>
        <v>3255.6000000000013</v>
      </c>
      <c r="AX492" s="66"/>
      <c r="AY492" s="66">
        <f t="shared" si="958"/>
        <v>0</v>
      </c>
      <c r="AZ492" s="67">
        <f t="shared" si="882"/>
        <v>1815.8</v>
      </c>
      <c r="BA492" s="66"/>
      <c r="BB492" s="68">
        <f t="shared" si="959"/>
        <v>0</v>
      </c>
      <c r="BC492" s="67">
        <f t="shared" si="896"/>
        <v>2774.8</v>
      </c>
      <c r="BD492" s="66"/>
      <c r="BE492" s="68">
        <f t="shared" si="960"/>
        <v>0</v>
      </c>
      <c r="BF492" s="67">
        <f t="shared" si="898"/>
        <v>78.60000000000035</v>
      </c>
      <c r="BG492" s="66"/>
      <c r="BH492" s="68">
        <f t="shared" si="956"/>
        <v>301.2</v>
      </c>
      <c r="BI492" s="67">
        <f t="shared" si="927"/>
        <v>3979.2</v>
      </c>
      <c r="BJ492" s="66"/>
      <c r="BK492" s="68">
        <f t="shared" si="961"/>
        <v>0</v>
      </c>
      <c r="BL492" s="67">
        <f t="shared" si="899"/>
        <v>5058.2000000000007</v>
      </c>
      <c r="BM492" s="66"/>
      <c r="BN492" s="68">
        <f t="shared" si="900"/>
        <v>0</v>
      </c>
      <c r="BO492" s="67">
        <f t="shared" si="901"/>
        <v>4153.1000000000013</v>
      </c>
      <c r="BP492" s="66"/>
      <c r="BQ492" s="68">
        <f t="shared" si="902"/>
        <v>0</v>
      </c>
      <c r="BR492" s="67">
        <f t="shared" si="938"/>
        <v>9582.4999999999909</v>
      </c>
      <c r="BS492" s="66"/>
      <c r="BT492" s="66">
        <f t="shared" si="924"/>
        <v>20</v>
      </c>
      <c r="BU492" s="67">
        <f t="shared" ref="BU492:BU523" si="986">BU491+BS492-BT492</f>
        <v>71346</v>
      </c>
      <c r="BV492" s="66"/>
      <c r="BW492" s="66">
        <f t="shared" si="925"/>
        <v>20</v>
      </c>
      <c r="BX492" s="67">
        <f t="shared" ref="BX492:BX523" si="987">+BX491+BV492-BW492</f>
        <v>97894</v>
      </c>
      <c r="BY492" s="66"/>
      <c r="BZ492" s="66">
        <f t="shared" si="926"/>
        <v>20</v>
      </c>
      <c r="CA492" s="67">
        <f t="shared" ref="CA492:CA523" si="988">+CA491+BY492-BZ492</f>
        <v>66124</v>
      </c>
      <c r="CB492" s="66"/>
      <c r="CC492" s="66">
        <f t="shared" si="903"/>
        <v>0</v>
      </c>
      <c r="CD492" s="67">
        <f t="shared" si="984"/>
        <v>7437.4500000000007</v>
      </c>
      <c r="CE492" s="66"/>
      <c r="CF492" s="66">
        <f t="shared" si="904"/>
        <v>0</v>
      </c>
      <c r="CG492" s="67">
        <f t="shared" si="905"/>
        <v>6982.9</v>
      </c>
      <c r="CH492" s="66"/>
      <c r="CI492" s="66">
        <f t="shared" si="962"/>
        <v>0</v>
      </c>
      <c r="CJ492" s="67">
        <f t="shared" si="921"/>
        <v>8715</v>
      </c>
      <c r="CK492" s="66"/>
      <c r="CL492" s="68">
        <f t="shared" si="963"/>
        <v>0</v>
      </c>
      <c r="CM492" s="79">
        <f t="shared" si="907"/>
        <v>4864</v>
      </c>
      <c r="CN492" s="66"/>
      <c r="CO492" s="68">
        <f t="shared" si="964"/>
        <v>0</v>
      </c>
      <c r="CP492" s="79">
        <f t="shared" si="908"/>
        <v>3955</v>
      </c>
      <c r="CQ492" s="66"/>
      <c r="CR492" s="68">
        <f t="shared" si="965"/>
        <v>0</v>
      </c>
      <c r="CS492" s="79">
        <f t="shared" si="861"/>
        <v>6656</v>
      </c>
      <c r="CT492" s="66"/>
      <c r="CU492" s="68">
        <f t="shared" si="966"/>
        <v>0</v>
      </c>
      <c r="CV492" s="79">
        <f t="shared" si="909"/>
        <v>7769</v>
      </c>
      <c r="CW492" s="66"/>
      <c r="CX492" s="66">
        <f t="shared" si="967"/>
        <v>0</v>
      </c>
      <c r="CY492" s="40">
        <f t="shared" si="985"/>
        <v>6582</v>
      </c>
      <c r="CZ492" s="65"/>
      <c r="DA492" s="66">
        <f t="shared" si="968"/>
        <v>0</v>
      </c>
      <c r="DB492" s="67">
        <f t="shared" si="922"/>
        <v>80056</v>
      </c>
      <c r="DC492" s="66"/>
      <c r="DD492" s="66">
        <f t="shared" si="969"/>
        <v>0</v>
      </c>
      <c r="DE492" s="67">
        <f t="shared" si="923"/>
        <v>76827</v>
      </c>
      <c r="DF492" s="66"/>
      <c r="DG492" s="69">
        <f t="shared" si="970"/>
        <v>0</v>
      </c>
      <c r="DH492" s="67">
        <f t="shared" si="955"/>
        <v>53039</v>
      </c>
      <c r="DI492" s="66"/>
      <c r="DJ492" s="66">
        <f t="shared" si="971"/>
        <v>0</v>
      </c>
      <c r="DK492" s="67">
        <f t="shared" si="912"/>
        <v>384</v>
      </c>
      <c r="DM492" s="206">
        <f t="shared" si="972"/>
        <v>0</v>
      </c>
      <c r="DN492" s="25">
        <f t="shared" si="884"/>
        <v>0</v>
      </c>
      <c r="DO492" s="5"/>
      <c r="DP492" s="43">
        <f t="shared" si="973"/>
        <v>0</v>
      </c>
      <c r="DQ492" s="27">
        <f t="shared" si="913"/>
        <v>7022.5</v>
      </c>
      <c r="DR492" s="5"/>
      <c r="DS492" s="43">
        <f t="shared" si="974"/>
        <v>0</v>
      </c>
      <c r="DT492" s="27">
        <f t="shared" si="914"/>
        <v>4846</v>
      </c>
      <c r="DU492" s="5"/>
      <c r="DV492" s="43">
        <f t="shared" si="975"/>
        <v>0</v>
      </c>
      <c r="DW492" s="27">
        <f t="shared" si="915"/>
        <v>4835</v>
      </c>
      <c r="DX492" s="5"/>
      <c r="DY492" s="22">
        <f t="shared" si="976"/>
        <v>0</v>
      </c>
      <c r="DZ492" s="25">
        <f t="shared" si="916"/>
        <v>523</v>
      </c>
      <c r="EA492" s="22"/>
      <c r="EB492" s="22">
        <f t="shared" si="977"/>
        <v>0</v>
      </c>
      <c r="EC492" s="28">
        <f t="shared" si="917"/>
        <v>369</v>
      </c>
      <c r="ED492" s="5"/>
      <c r="EE492" s="43">
        <f t="shared" si="978"/>
        <v>0</v>
      </c>
      <c r="EF492" s="27">
        <f t="shared" si="918"/>
        <v>4769</v>
      </c>
      <c r="EG492" s="66"/>
      <c r="EH492" s="66">
        <f t="shared" si="979"/>
        <v>0</v>
      </c>
      <c r="EI492" s="67">
        <f t="shared" si="919"/>
        <v>23937</v>
      </c>
      <c r="EJ492" s="66"/>
      <c r="EK492" s="66">
        <f t="shared" si="953"/>
        <v>0</v>
      </c>
      <c r="EL492" s="67">
        <f t="shared" si="920"/>
        <v>22567</v>
      </c>
      <c r="EM492" s="110">
        <f t="shared" si="954"/>
        <v>119092.18165599997</v>
      </c>
    </row>
    <row r="493" spans="1:143" ht="11.25" customHeight="1" x14ac:dyDescent="0.25">
      <c r="A493" s="255">
        <v>46088</v>
      </c>
      <c r="B493" s="254">
        <v>46081</v>
      </c>
      <c r="C493" s="176">
        <v>8004964808</v>
      </c>
      <c r="D493" s="17" t="s">
        <v>75</v>
      </c>
      <c r="E493" s="18">
        <v>10</v>
      </c>
      <c r="F493" s="19">
        <v>20</v>
      </c>
      <c r="G493" s="20">
        <v>191516041929</v>
      </c>
      <c r="H493" s="66"/>
      <c r="I493" s="41">
        <f t="shared" si="877"/>
        <v>0</v>
      </c>
      <c r="J493" s="48">
        <f t="shared" si="980"/>
        <v>75471</v>
      </c>
      <c r="K493" s="66"/>
      <c r="L493" s="41">
        <f t="shared" si="862"/>
        <v>0</v>
      </c>
      <c r="M493" s="48">
        <f t="shared" si="981"/>
        <v>174830</v>
      </c>
      <c r="N493" s="66"/>
      <c r="O493" s="41">
        <f t="shared" si="878"/>
        <v>0</v>
      </c>
      <c r="P493" s="48">
        <f t="shared" si="982"/>
        <v>74081</v>
      </c>
      <c r="Q493" s="66"/>
      <c r="R493" s="66">
        <f t="shared" si="879"/>
        <v>0</v>
      </c>
      <c r="S493" s="67">
        <f t="shared" si="983"/>
        <v>61444</v>
      </c>
      <c r="T493" s="66"/>
      <c r="U493" s="66">
        <f t="shared" si="885"/>
        <v>0</v>
      </c>
      <c r="V493" s="67">
        <f t="shared" si="886"/>
        <v>21065.100000000013</v>
      </c>
      <c r="X493" s="69">
        <f t="shared" si="880"/>
        <v>0</v>
      </c>
      <c r="Y493" s="67">
        <f t="shared" si="842"/>
        <v>132.29999999999882</v>
      </c>
      <c r="Z493" s="66"/>
      <c r="AA493" s="68">
        <f t="shared" si="931"/>
        <v>0</v>
      </c>
      <c r="AB493" s="67">
        <f t="shared" si="876"/>
        <v>12982.5</v>
      </c>
      <c r="AC493" s="66"/>
      <c r="AD493" s="66">
        <f t="shared" si="932"/>
        <v>0</v>
      </c>
      <c r="AE493" s="67">
        <f t="shared" si="887"/>
        <v>448.79999999999973</v>
      </c>
      <c r="AF493" s="66"/>
      <c r="AG493" s="78">
        <f t="shared" si="933"/>
        <v>0</v>
      </c>
      <c r="AH493" s="79">
        <f t="shared" si="888"/>
        <v>3801.7999999999993</v>
      </c>
      <c r="AI493" s="66"/>
      <c r="AJ493" s="68">
        <f t="shared" si="934"/>
        <v>0</v>
      </c>
      <c r="AK493" s="67">
        <f t="shared" si="889"/>
        <v>7585.5</v>
      </c>
      <c r="AL493" s="66"/>
      <c r="AM493" s="68">
        <f t="shared" si="935"/>
        <v>0</v>
      </c>
      <c r="AN493" s="67">
        <f t="shared" si="890"/>
        <v>11306.099999999999</v>
      </c>
      <c r="AO493" s="66"/>
      <c r="AP493" s="68">
        <f t="shared" si="881"/>
        <v>0</v>
      </c>
      <c r="AQ493" s="67">
        <f t="shared" si="867"/>
        <v>1611.3999999999996</v>
      </c>
      <c r="AR493" s="66"/>
      <c r="AS493" s="68">
        <f t="shared" si="957"/>
        <v>0</v>
      </c>
      <c r="AT493" s="67">
        <f t="shared" si="891"/>
        <v>6486.6</v>
      </c>
      <c r="AU493" s="66"/>
      <c r="AV493" s="66">
        <f t="shared" si="892"/>
        <v>0</v>
      </c>
      <c r="AW493" s="42">
        <f t="shared" si="893"/>
        <v>3255.6000000000013</v>
      </c>
      <c r="AX493" s="66"/>
      <c r="AY493" s="66">
        <f t="shared" si="958"/>
        <v>0</v>
      </c>
      <c r="AZ493" s="67">
        <f t="shared" si="882"/>
        <v>1815.8</v>
      </c>
      <c r="BA493" s="66"/>
      <c r="BB493" s="68">
        <f t="shared" si="959"/>
        <v>0</v>
      </c>
      <c r="BC493" s="67">
        <f t="shared" si="896"/>
        <v>2774.8</v>
      </c>
      <c r="BD493" s="66"/>
      <c r="BE493" s="68">
        <f t="shared" si="960"/>
        <v>0</v>
      </c>
      <c r="BF493" s="67">
        <f t="shared" si="898"/>
        <v>78.60000000000035</v>
      </c>
      <c r="BG493" s="66"/>
      <c r="BH493" s="68">
        <f t="shared" si="956"/>
        <v>201.20000000000002</v>
      </c>
      <c r="BI493" s="67">
        <f t="shared" si="927"/>
        <v>3778</v>
      </c>
      <c r="BJ493" s="66"/>
      <c r="BK493" s="68">
        <f t="shared" si="961"/>
        <v>0</v>
      </c>
      <c r="BL493" s="67">
        <f t="shared" si="899"/>
        <v>5058.2000000000007</v>
      </c>
      <c r="BM493" s="66"/>
      <c r="BN493" s="68">
        <f t="shared" si="900"/>
        <v>0</v>
      </c>
      <c r="BO493" s="67">
        <f t="shared" si="901"/>
        <v>4153.1000000000013</v>
      </c>
      <c r="BP493" s="66"/>
      <c r="BQ493" s="68">
        <f t="shared" si="902"/>
        <v>0</v>
      </c>
      <c r="BR493" s="67">
        <f t="shared" si="938"/>
        <v>9582.4999999999909</v>
      </c>
      <c r="BS493" s="66"/>
      <c r="BT493" s="66">
        <f t="shared" si="924"/>
        <v>20</v>
      </c>
      <c r="BU493" s="67">
        <f t="shared" si="986"/>
        <v>71326</v>
      </c>
      <c r="BV493" s="66"/>
      <c r="BW493" s="66">
        <f t="shared" si="925"/>
        <v>20</v>
      </c>
      <c r="BX493" s="67">
        <f t="shared" si="987"/>
        <v>97874</v>
      </c>
      <c r="BY493" s="66"/>
      <c r="BZ493" s="66">
        <f t="shared" si="926"/>
        <v>20</v>
      </c>
      <c r="CA493" s="67">
        <f t="shared" si="988"/>
        <v>66104</v>
      </c>
      <c r="CB493" s="66"/>
      <c r="CC493" s="66">
        <f t="shared" si="903"/>
        <v>0</v>
      </c>
      <c r="CD493" s="67">
        <f t="shared" si="984"/>
        <v>7437.4500000000007</v>
      </c>
      <c r="CE493" s="66"/>
      <c r="CF493" s="66">
        <f t="shared" si="904"/>
        <v>0</v>
      </c>
      <c r="CG493" s="67">
        <f t="shared" si="905"/>
        <v>6982.9</v>
      </c>
      <c r="CH493" s="66"/>
      <c r="CI493" s="66">
        <f t="shared" si="962"/>
        <v>0</v>
      </c>
      <c r="CJ493" s="67">
        <f t="shared" si="921"/>
        <v>8715</v>
      </c>
      <c r="CK493" s="66"/>
      <c r="CL493" s="68">
        <f t="shared" si="963"/>
        <v>0</v>
      </c>
      <c r="CM493" s="79">
        <f t="shared" si="907"/>
        <v>4864</v>
      </c>
      <c r="CN493" s="66"/>
      <c r="CO493" s="68">
        <f t="shared" si="964"/>
        <v>0</v>
      </c>
      <c r="CP493" s="79">
        <f t="shared" si="908"/>
        <v>3955</v>
      </c>
      <c r="CQ493" s="66"/>
      <c r="CR493" s="68">
        <f t="shared" si="965"/>
        <v>0</v>
      </c>
      <c r="CS493" s="79">
        <f t="shared" si="861"/>
        <v>6656</v>
      </c>
      <c r="CT493" s="66"/>
      <c r="CU493" s="68">
        <f t="shared" si="966"/>
        <v>0</v>
      </c>
      <c r="CV493" s="79">
        <f t="shared" si="909"/>
        <v>7769</v>
      </c>
      <c r="CW493" s="66"/>
      <c r="CX493" s="66">
        <f t="shared" si="967"/>
        <v>0</v>
      </c>
      <c r="CY493" s="40">
        <f t="shared" si="985"/>
        <v>6582</v>
      </c>
      <c r="CZ493" s="65"/>
      <c r="DA493" s="66">
        <f t="shared" si="968"/>
        <v>0</v>
      </c>
      <c r="DB493" s="67">
        <f t="shared" si="922"/>
        <v>80056</v>
      </c>
      <c r="DC493" s="66"/>
      <c r="DD493" s="66">
        <f t="shared" si="969"/>
        <v>0</v>
      </c>
      <c r="DE493" s="67">
        <f t="shared" si="923"/>
        <v>76827</v>
      </c>
      <c r="DF493" s="66"/>
      <c r="DG493" s="69">
        <f t="shared" si="970"/>
        <v>0</v>
      </c>
      <c r="DH493" s="67">
        <f t="shared" si="955"/>
        <v>53039</v>
      </c>
      <c r="DI493" s="66"/>
      <c r="DJ493" s="66">
        <f t="shared" si="971"/>
        <v>0</v>
      </c>
      <c r="DK493" s="67">
        <f t="shared" si="912"/>
        <v>384</v>
      </c>
      <c r="DM493" s="206">
        <f t="shared" si="972"/>
        <v>0</v>
      </c>
      <c r="DN493" s="25">
        <f t="shared" si="884"/>
        <v>0</v>
      </c>
      <c r="DO493" s="5"/>
      <c r="DP493" s="43">
        <f t="shared" si="973"/>
        <v>0</v>
      </c>
      <c r="DQ493" s="27">
        <f t="shared" si="913"/>
        <v>7022.5</v>
      </c>
      <c r="DR493" s="5"/>
      <c r="DS493" s="43">
        <f t="shared" si="974"/>
        <v>0</v>
      </c>
      <c r="DT493" s="27">
        <f t="shared" si="914"/>
        <v>4846</v>
      </c>
      <c r="DU493" s="5"/>
      <c r="DV493" s="43">
        <f t="shared" si="975"/>
        <v>0</v>
      </c>
      <c r="DW493" s="27">
        <f t="shared" si="915"/>
        <v>4835</v>
      </c>
      <c r="DX493" s="5"/>
      <c r="DY493" s="22">
        <f t="shared" si="976"/>
        <v>0</v>
      </c>
      <c r="DZ493" s="25">
        <f t="shared" si="916"/>
        <v>523</v>
      </c>
      <c r="EA493" s="22"/>
      <c r="EB493" s="22">
        <f t="shared" si="977"/>
        <v>0</v>
      </c>
      <c r="EC493" s="28">
        <f t="shared" si="917"/>
        <v>369</v>
      </c>
      <c r="ED493" s="5"/>
      <c r="EE493" s="43">
        <f t="shared" si="978"/>
        <v>0</v>
      </c>
      <c r="EF493" s="27">
        <f t="shared" si="918"/>
        <v>4769</v>
      </c>
      <c r="EG493" s="66"/>
      <c r="EH493" s="66">
        <f t="shared" si="979"/>
        <v>0</v>
      </c>
      <c r="EI493" s="67">
        <f t="shared" si="919"/>
        <v>23937</v>
      </c>
      <c r="EJ493" s="66"/>
      <c r="EK493" s="66">
        <f t="shared" si="953"/>
        <v>0</v>
      </c>
      <c r="EL493" s="67">
        <f t="shared" si="920"/>
        <v>22567</v>
      </c>
      <c r="EM493" s="110">
        <f t="shared" si="954"/>
        <v>118903.47805599996</v>
      </c>
    </row>
    <row r="494" spans="1:143" ht="11.25" customHeight="1" x14ac:dyDescent="0.25">
      <c r="A494" s="255">
        <v>46088</v>
      </c>
      <c r="B494" s="254">
        <v>46081</v>
      </c>
      <c r="C494" s="176">
        <v>8004964811</v>
      </c>
      <c r="D494" s="17" t="s">
        <v>32</v>
      </c>
      <c r="E494" s="18">
        <v>150</v>
      </c>
      <c r="F494" s="19">
        <v>3</v>
      </c>
      <c r="G494" s="20">
        <v>191516042049</v>
      </c>
      <c r="H494" s="66"/>
      <c r="I494" s="41">
        <f t="shared" si="877"/>
        <v>0</v>
      </c>
      <c r="J494" s="48">
        <f t="shared" si="980"/>
        <v>75471</v>
      </c>
      <c r="K494" s="66"/>
      <c r="L494" s="41">
        <f t="shared" si="862"/>
        <v>0</v>
      </c>
      <c r="M494" s="48">
        <f t="shared" si="981"/>
        <v>174830</v>
      </c>
      <c r="N494" s="66"/>
      <c r="O494" s="41">
        <f t="shared" si="878"/>
        <v>0</v>
      </c>
      <c r="P494" s="48">
        <f t="shared" si="982"/>
        <v>74081</v>
      </c>
      <c r="Q494" s="66"/>
      <c r="R494" s="66">
        <f t="shared" si="879"/>
        <v>0</v>
      </c>
      <c r="S494" s="67">
        <f t="shared" si="983"/>
        <v>61444</v>
      </c>
      <c r="T494" s="66"/>
      <c r="U494" s="66">
        <f t="shared" si="885"/>
        <v>0</v>
      </c>
      <c r="V494" s="67">
        <f t="shared" si="886"/>
        <v>21065.100000000013</v>
      </c>
      <c r="X494" s="69">
        <f t="shared" si="880"/>
        <v>0</v>
      </c>
      <c r="Y494" s="67">
        <f t="shared" si="842"/>
        <v>132.29999999999882</v>
      </c>
      <c r="Z494" s="66"/>
      <c r="AA494" s="68">
        <f t="shared" si="931"/>
        <v>0</v>
      </c>
      <c r="AB494" s="67">
        <f t="shared" si="876"/>
        <v>12982.5</v>
      </c>
      <c r="AC494" s="66"/>
      <c r="AD494" s="66">
        <f t="shared" si="932"/>
        <v>0</v>
      </c>
      <c r="AE494" s="67">
        <f t="shared" si="887"/>
        <v>448.79999999999973</v>
      </c>
      <c r="AF494" s="66"/>
      <c r="AG494" s="78">
        <f t="shared" si="933"/>
        <v>0</v>
      </c>
      <c r="AH494" s="79">
        <f t="shared" si="888"/>
        <v>3801.7999999999993</v>
      </c>
      <c r="AI494" s="66"/>
      <c r="AJ494" s="68">
        <f t="shared" si="934"/>
        <v>0</v>
      </c>
      <c r="AK494" s="67">
        <f t="shared" si="889"/>
        <v>7585.5</v>
      </c>
      <c r="AL494" s="66"/>
      <c r="AM494" s="68">
        <f t="shared" si="935"/>
        <v>0</v>
      </c>
      <c r="AN494" s="67">
        <f t="shared" si="890"/>
        <v>11306.099999999999</v>
      </c>
      <c r="AO494" s="66"/>
      <c r="AP494" s="68">
        <f t="shared" si="881"/>
        <v>0</v>
      </c>
      <c r="AQ494" s="67">
        <f t="shared" si="867"/>
        <v>1611.3999999999996</v>
      </c>
      <c r="AR494" s="66"/>
      <c r="AS494" s="68">
        <f t="shared" si="957"/>
        <v>0</v>
      </c>
      <c r="AT494" s="67">
        <f t="shared" si="891"/>
        <v>6486.6</v>
      </c>
      <c r="AU494" s="66"/>
      <c r="AV494" s="66">
        <f t="shared" si="892"/>
        <v>0</v>
      </c>
      <c r="AW494" s="42">
        <f t="shared" si="893"/>
        <v>3255.6000000000013</v>
      </c>
      <c r="AX494" s="66"/>
      <c r="AY494" s="66">
        <f t="shared" si="958"/>
        <v>0</v>
      </c>
      <c r="AZ494" s="67">
        <f t="shared" si="882"/>
        <v>1815.8</v>
      </c>
      <c r="BA494" s="66"/>
      <c r="BB494" s="68">
        <f t="shared" si="959"/>
        <v>0</v>
      </c>
      <c r="BC494" s="67">
        <f t="shared" si="896"/>
        <v>2774.8</v>
      </c>
      <c r="BD494" s="66"/>
      <c r="BE494" s="68">
        <f t="shared" si="960"/>
        <v>0</v>
      </c>
      <c r="BF494" s="67">
        <f t="shared" si="898"/>
        <v>78.60000000000035</v>
      </c>
      <c r="BG494" s="66"/>
      <c r="BH494" s="68">
        <f t="shared" si="956"/>
        <v>468</v>
      </c>
      <c r="BI494" s="67">
        <f t="shared" si="927"/>
        <v>3310</v>
      </c>
      <c r="BJ494" s="66"/>
      <c r="BK494" s="68">
        <f t="shared" si="961"/>
        <v>0</v>
      </c>
      <c r="BL494" s="67">
        <f t="shared" si="899"/>
        <v>5058.2000000000007</v>
      </c>
      <c r="BM494" s="66"/>
      <c r="BN494" s="68">
        <f t="shared" si="900"/>
        <v>0</v>
      </c>
      <c r="BO494" s="67">
        <f t="shared" si="901"/>
        <v>4153.1000000000013</v>
      </c>
      <c r="BP494" s="66"/>
      <c r="BQ494" s="68">
        <f t="shared" si="902"/>
        <v>0</v>
      </c>
      <c r="BR494" s="67">
        <f t="shared" si="938"/>
        <v>9582.4999999999909</v>
      </c>
      <c r="BS494" s="66"/>
      <c r="BT494" s="66">
        <f t="shared" si="924"/>
        <v>300</v>
      </c>
      <c r="BU494" s="67">
        <f t="shared" si="986"/>
        <v>71026</v>
      </c>
      <c r="BV494" s="66"/>
      <c r="BW494" s="66">
        <f t="shared" si="925"/>
        <v>300</v>
      </c>
      <c r="BX494" s="67">
        <f t="shared" si="987"/>
        <v>97574</v>
      </c>
      <c r="BY494" s="66"/>
      <c r="BZ494" s="66">
        <f t="shared" si="926"/>
        <v>300</v>
      </c>
      <c r="CA494" s="67">
        <f t="shared" si="988"/>
        <v>65804</v>
      </c>
      <c r="CB494" s="66"/>
      <c r="CC494" s="66">
        <f t="shared" si="903"/>
        <v>0</v>
      </c>
      <c r="CD494" s="67">
        <f t="shared" si="984"/>
        <v>7437.4500000000007</v>
      </c>
      <c r="CE494" s="66"/>
      <c r="CF494" s="66">
        <f t="shared" si="904"/>
        <v>0</v>
      </c>
      <c r="CG494" s="67">
        <f t="shared" si="905"/>
        <v>6982.9</v>
      </c>
      <c r="CH494" s="66"/>
      <c r="CI494" s="66">
        <f t="shared" si="962"/>
        <v>0</v>
      </c>
      <c r="CJ494" s="67">
        <f t="shared" si="921"/>
        <v>8715</v>
      </c>
      <c r="CK494" s="66"/>
      <c r="CL494" s="68">
        <f t="shared" si="963"/>
        <v>0</v>
      </c>
      <c r="CM494" s="79">
        <f t="shared" si="907"/>
        <v>4864</v>
      </c>
      <c r="CN494" s="66"/>
      <c r="CO494" s="68">
        <f t="shared" si="964"/>
        <v>0</v>
      </c>
      <c r="CP494" s="79">
        <f t="shared" si="908"/>
        <v>3955</v>
      </c>
      <c r="CQ494" s="66"/>
      <c r="CR494" s="68">
        <f t="shared" si="965"/>
        <v>0</v>
      </c>
      <c r="CS494" s="79">
        <f t="shared" si="861"/>
        <v>6656</v>
      </c>
      <c r="CT494" s="66"/>
      <c r="CU494" s="68">
        <f t="shared" si="966"/>
        <v>0</v>
      </c>
      <c r="CV494" s="79">
        <f t="shared" si="909"/>
        <v>7769</v>
      </c>
      <c r="CW494" s="66"/>
      <c r="CX494" s="66">
        <f t="shared" si="967"/>
        <v>0</v>
      </c>
      <c r="CY494" s="40">
        <f t="shared" si="985"/>
        <v>6582</v>
      </c>
      <c r="CZ494" s="65"/>
      <c r="DA494" s="66">
        <f t="shared" si="968"/>
        <v>0</v>
      </c>
      <c r="DB494" s="67">
        <f t="shared" si="922"/>
        <v>80056</v>
      </c>
      <c r="DC494" s="66"/>
      <c r="DD494" s="66">
        <f t="shared" si="969"/>
        <v>0</v>
      </c>
      <c r="DE494" s="67">
        <f t="shared" si="923"/>
        <v>76827</v>
      </c>
      <c r="DF494" s="66"/>
      <c r="DG494" s="69">
        <f t="shared" si="970"/>
        <v>0</v>
      </c>
      <c r="DH494" s="67">
        <f t="shared" si="955"/>
        <v>53039</v>
      </c>
      <c r="DI494" s="66"/>
      <c r="DJ494" s="66">
        <f t="shared" si="971"/>
        <v>0</v>
      </c>
      <c r="DK494" s="67">
        <f t="shared" si="912"/>
        <v>384</v>
      </c>
      <c r="DM494" s="206">
        <f t="shared" si="972"/>
        <v>0</v>
      </c>
      <c r="DN494" s="25">
        <f t="shared" si="884"/>
        <v>0</v>
      </c>
      <c r="DO494" s="5"/>
      <c r="DP494" s="43">
        <f t="shared" si="973"/>
        <v>0</v>
      </c>
      <c r="DQ494" s="27">
        <f t="shared" si="913"/>
        <v>7022.5</v>
      </c>
      <c r="DR494" s="5"/>
      <c r="DS494" s="43">
        <f t="shared" si="974"/>
        <v>0</v>
      </c>
      <c r="DT494" s="27">
        <f t="shared" si="914"/>
        <v>4846</v>
      </c>
      <c r="DU494" s="5"/>
      <c r="DV494" s="43">
        <f t="shared" si="975"/>
        <v>0</v>
      </c>
      <c r="DW494" s="27">
        <f t="shared" si="915"/>
        <v>4835</v>
      </c>
      <c r="DX494" s="5"/>
      <c r="DY494" s="22">
        <f t="shared" si="976"/>
        <v>0</v>
      </c>
      <c r="DZ494" s="25">
        <f t="shared" si="916"/>
        <v>523</v>
      </c>
      <c r="EA494" s="22"/>
      <c r="EB494" s="22">
        <f t="shared" si="977"/>
        <v>0</v>
      </c>
      <c r="EC494" s="28">
        <f t="shared" si="917"/>
        <v>369</v>
      </c>
      <c r="ED494" s="5"/>
      <c r="EE494" s="43">
        <f t="shared" si="978"/>
        <v>0</v>
      </c>
      <c r="EF494" s="27">
        <f t="shared" si="918"/>
        <v>4769</v>
      </c>
      <c r="EG494" s="66"/>
      <c r="EH494" s="66">
        <f t="shared" si="979"/>
        <v>0</v>
      </c>
      <c r="EI494" s="67">
        <f t="shared" si="919"/>
        <v>23937</v>
      </c>
      <c r="EJ494" s="66"/>
      <c r="EK494" s="66">
        <f t="shared" si="953"/>
        <v>0</v>
      </c>
      <c r="EL494" s="67">
        <f t="shared" si="920"/>
        <v>22567</v>
      </c>
      <c r="EM494" s="110">
        <f t="shared" si="954"/>
        <v>118843.71565599996</v>
      </c>
    </row>
    <row r="495" spans="1:143" ht="11.25" customHeight="1" x14ac:dyDescent="0.25">
      <c r="A495" s="254">
        <v>46088</v>
      </c>
      <c r="B495" s="254">
        <v>46081</v>
      </c>
      <c r="C495" s="176">
        <v>8004964821</v>
      </c>
      <c r="D495" s="17" t="s">
        <v>31</v>
      </c>
      <c r="E495" s="18">
        <v>100</v>
      </c>
      <c r="F495" s="19">
        <v>1</v>
      </c>
      <c r="G495" s="20">
        <v>191516042056</v>
      </c>
      <c r="H495" s="66"/>
      <c r="I495" s="41">
        <f t="shared" si="877"/>
        <v>0</v>
      </c>
      <c r="J495" s="48">
        <f t="shared" si="980"/>
        <v>75471</v>
      </c>
      <c r="K495" s="66"/>
      <c r="L495" s="41">
        <f t="shared" si="862"/>
        <v>0</v>
      </c>
      <c r="M495" s="48">
        <f t="shared" si="981"/>
        <v>174830</v>
      </c>
      <c r="N495" s="66"/>
      <c r="O495" s="41">
        <f t="shared" si="878"/>
        <v>0</v>
      </c>
      <c r="P495" s="48">
        <f t="shared" si="982"/>
        <v>74081</v>
      </c>
      <c r="Q495" s="66"/>
      <c r="R495" s="66">
        <f t="shared" si="879"/>
        <v>0</v>
      </c>
      <c r="S495" s="67">
        <f t="shared" si="983"/>
        <v>61444</v>
      </c>
      <c r="T495" s="66"/>
      <c r="U495" s="66">
        <f t="shared" si="885"/>
        <v>0</v>
      </c>
      <c r="V495" s="67">
        <f t="shared" si="886"/>
        <v>21065.100000000013</v>
      </c>
      <c r="X495" s="69">
        <f t="shared" si="880"/>
        <v>0</v>
      </c>
      <c r="Y495" s="67">
        <f t="shared" si="842"/>
        <v>132.29999999999882</v>
      </c>
      <c r="Z495" s="66"/>
      <c r="AA495" s="68">
        <f t="shared" si="931"/>
        <v>0</v>
      </c>
      <c r="AB495" s="67">
        <f t="shared" si="876"/>
        <v>12982.5</v>
      </c>
      <c r="AC495" s="66"/>
      <c r="AD495" s="66">
        <f t="shared" si="932"/>
        <v>0</v>
      </c>
      <c r="AE495" s="67">
        <f t="shared" si="887"/>
        <v>448.79999999999973</v>
      </c>
      <c r="AF495" s="66"/>
      <c r="AG495" s="78">
        <f t="shared" si="933"/>
        <v>0</v>
      </c>
      <c r="AH495" s="79">
        <f t="shared" si="888"/>
        <v>3801.7999999999993</v>
      </c>
      <c r="AI495" s="66"/>
      <c r="AJ495" s="68">
        <f t="shared" si="934"/>
        <v>0</v>
      </c>
      <c r="AK495" s="67">
        <f t="shared" si="889"/>
        <v>7585.5</v>
      </c>
      <c r="AL495" s="66"/>
      <c r="AM495" s="68">
        <f t="shared" si="935"/>
        <v>0</v>
      </c>
      <c r="AN495" s="67">
        <f t="shared" si="890"/>
        <v>11306.099999999999</v>
      </c>
      <c r="AO495" s="66"/>
      <c r="AP495" s="68">
        <f t="shared" si="881"/>
        <v>0</v>
      </c>
      <c r="AQ495" s="67">
        <f t="shared" si="867"/>
        <v>1611.3999999999996</v>
      </c>
      <c r="AR495" s="66"/>
      <c r="AS495" s="68">
        <f t="shared" si="957"/>
        <v>0</v>
      </c>
      <c r="AT495" s="67">
        <f t="shared" si="891"/>
        <v>6486.6</v>
      </c>
      <c r="AU495" s="66"/>
      <c r="AV495" s="66">
        <f t="shared" si="892"/>
        <v>0</v>
      </c>
      <c r="AW495" s="42">
        <f t="shared" si="893"/>
        <v>3255.6000000000013</v>
      </c>
      <c r="AX495" s="66"/>
      <c r="AY495" s="66">
        <f t="shared" si="958"/>
        <v>0</v>
      </c>
      <c r="AZ495" s="67">
        <f t="shared" si="882"/>
        <v>1815.8</v>
      </c>
      <c r="BA495" s="66"/>
      <c r="BB495" s="68">
        <f t="shared" si="959"/>
        <v>0</v>
      </c>
      <c r="BC495" s="67">
        <f t="shared" si="896"/>
        <v>2774.8</v>
      </c>
      <c r="BD495" s="66"/>
      <c r="BE495" s="68">
        <f t="shared" si="960"/>
        <v>0</v>
      </c>
      <c r="BF495" s="67">
        <f t="shared" si="898"/>
        <v>78.60000000000035</v>
      </c>
      <c r="BG495" s="66"/>
      <c r="BH495" s="68">
        <f t="shared" si="956"/>
        <v>112.00000000000001</v>
      </c>
      <c r="BI495" s="67">
        <f t="shared" si="927"/>
        <v>3198</v>
      </c>
      <c r="BJ495" s="66"/>
      <c r="BK495" s="68">
        <f t="shared" si="961"/>
        <v>0</v>
      </c>
      <c r="BL495" s="67">
        <f t="shared" si="899"/>
        <v>5058.2000000000007</v>
      </c>
      <c r="BM495" s="66"/>
      <c r="BN495" s="68">
        <f t="shared" si="900"/>
        <v>0</v>
      </c>
      <c r="BO495" s="67">
        <f t="shared" si="901"/>
        <v>4153.1000000000013</v>
      </c>
      <c r="BP495" s="66"/>
      <c r="BQ495" s="68">
        <f t="shared" si="902"/>
        <v>0</v>
      </c>
      <c r="BR495" s="67">
        <f t="shared" si="938"/>
        <v>9582.4999999999909</v>
      </c>
      <c r="BS495" s="66"/>
      <c r="BT495" s="66">
        <f t="shared" si="924"/>
        <v>200</v>
      </c>
      <c r="BU495" s="67">
        <f t="shared" si="986"/>
        <v>70826</v>
      </c>
      <c r="BV495" s="66"/>
      <c r="BW495" s="66">
        <f t="shared" si="925"/>
        <v>200</v>
      </c>
      <c r="BX495" s="67">
        <f t="shared" si="987"/>
        <v>97374</v>
      </c>
      <c r="BY495" s="66"/>
      <c r="BZ495" s="66">
        <f t="shared" si="926"/>
        <v>200</v>
      </c>
      <c r="CA495" s="67">
        <f t="shared" si="988"/>
        <v>65604</v>
      </c>
      <c r="CB495" s="66"/>
      <c r="CC495" s="66">
        <f t="shared" si="903"/>
        <v>0</v>
      </c>
      <c r="CD495" s="67">
        <f t="shared" si="984"/>
        <v>7437.4500000000007</v>
      </c>
      <c r="CE495" s="66"/>
      <c r="CF495" s="66">
        <f t="shared" si="904"/>
        <v>0</v>
      </c>
      <c r="CG495" s="67">
        <f t="shared" si="905"/>
        <v>6982.9</v>
      </c>
      <c r="CH495" s="66"/>
      <c r="CI495" s="66">
        <f t="shared" si="962"/>
        <v>0</v>
      </c>
      <c r="CJ495" s="67">
        <f t="shared" si="921"/>
        <v>8715</v>
      </c>
      <c r="CK495" s="66"/>
      <c r="CL495" s="68">
        <f t="shared" si="963"/>
        <v>0</v>
      </c>
      <c r="CM495" s="79">
        <f t="shared" si="907"/>
        <v>4864</v>
      </c>
      <c r="CN495" s="66"/>
      <c r="CO495" s="68">
        <f t="shared" si="964"/>
        <v>0</v>
      </c>
      <c r="CP495" s="79">
        <f t="shared" si="908"/>
        <v>3955</v>
      </c>
      <c r="CQ495" s="66"/>
      <c r="CR495" s="68">
        <f t="shared" si="965"/>
        <v>0</v>
      </c>
      <c r="CS495" s="79">
        <f t="shared" si="861"/>
        <v>6656</v>
      </c>
      <c r="CT495" s="66"/>
      <c r="CU495" s="68">
        <f t="shared" si="966"/>
        <v>0</v>
      </c>
      <c r="CV495" s="79">
        <f t="shared" si="909"/>
        <v>7769</v>
      </c>
      <c r="CW495" s="66"/>
      <c r="CX495" s="66">
        <f t="shared" si="967"/>
        <v>0</v>
      </c>
      <c r="CY495" s="40">
        <f t="shared" si="985"/>
        <v>6582</v>
      </c>
      <c r="CZ495" s="65"/>
      <c r="DA495" s="66">
        <f t="shared" si="968"/>
        <v>0</v>
      </c>
      <c r="DB495" s="67">
        <f t="shared" si="922"/>
        <v>80056</v>
      </c>
      <c r="DC495" s="66"/>
      <c r="DD495" s="66">
        <f t="shared" si="969"/>
        <v>0</v>
      </c>
      <c r="DE495" s="67">
        <f t="shared" si="923"/>
        <v>76827</v>
      </c>
      <c r="DF495" s="66"/>
      <c r="DG495" s="69">
        <f t="shared" si="970"/>
        <v>0</v>
      </c>
      <c r="DH495" s="67">
        <f t="shared" si="955"/>
        <v>53039</v>
      </c>
      <c r="DI495" s="66"/>
      <c r="DJ495" s="66">
        <f t="shared" si="971"/>
        <v>0</v>
      </c>
      <c r="DK495" s="67">
        <f t="shared" si="912"/>
        <v>384</v>
      </c>
      <c r="DM495" s="206">
        <f t="shared" si="972"/>
        <v>0</v>
      </c>
      <c r="DN495" s="25">
        <f t="shared" si="884"/>
        <v>0</v>
      </c>
      <c r="DO495" s="5"/>
      <c r="DP495" s="43">
        <f t="shared" si="973"/>
        <v>0</v>
      </c>
      <c r="DQ495" s="27">
        <f t="shared" si="913"/>
        <v>7022.5</v>
      </c>
      <c r="DR495" s="5"/>
      <c r="DS495" s="43">
        <f t="shared" si="974"/>
        <v>0</v>
      </c>
      <c r="DT495" s="27">
        <f t="shared" si="914"/>
        <v>4846</v>
      </c>
      <c r="DU495" s="5"/>
      <c r="DV495" s="43">
        <f t="shared" si="975"/>
        <v>0</v>
      </c>
      <c r="DW495" s="27">
        <f t="shared" si="915"/>
        <v>4835</v>
      </c>
      <c r="DX495" s="5"/>
      <c r="DY495" s="22">
        <f t="shared" si="976"/>
        <v>0</v>
      </c>
      <c r="DZ495" s="25">
        <f t="shared" si="916"/>
        <v>523</v>
      </c>
      <c r="EA495" s="22"/>
      <c r="EB495" s="22">
        <f t="shared" si="977"/>
        <v>0</v>
      </c>
      <c r="EC495" s="28">
        <f t="shared" si="917"/>
        <v>369</v>
      </c>
      <c r="ED495" s="5"/>
      <c r="EE495" s="43">
        <f t="shared" si="978"/>
        <v>0</v>
      </c>
      <c r="EF495" s="27">
        <f t="shared" si="918"/>
        <v>4769</v>
      </c>
      <c r="EG495" s="66"/>
      <c r="EH495" s="66">
        <f t="shared" si="979"/>
        <v>0</v>
      </c>
      <c r="EI495" s="67">
        <f t="shared" si="919"/>
        <v>23937</v>
      </c>
      <c r="EJ495" s="66"/>
      <c r="EK495" s="66">
        <f t="shared" si="953"/>
        <v>0</v>
      </c>
      <c r="EL495" s="67">
        <f t="shared" si="920"/>
        <v>22567</v>
      </c>
      <c r="EM495" s="110">
        <f t="shared" si="954"/>
        <v>118788.12781599996</v>
      </c>
    </row>
    <row r="496" spans="1:143" ht="11.25" customHeight="1" x14ac:dyDescent="0.25">
      <c r="A496" s="254">
        <v>46088</v>
      </c>
      <c r="B496" s="254">
        <v>46081</v>
      </c>
      <c r="C496" s="176">
        <v>8004964850</v>
      </c>
      <c r="D496" s="17" t="s">
        <v>160</v>
      </c>
      <c r="E496" s="18">
        <v>35</v>
      </c>
      <c r="F496" s="19">
        <v>4</v>
      </c>
      <c r="G496" s="20">
        <v>191516042032</v>
      </c>
      <c r="H496" s="66"/>
      <c r="I496" s="41">
        <f t="shared" si="877"/>
        <v>0</v>
      </c>
      <c r="J496" s="48">
        <f t="shared" si="980"/>
        <v>75471</v>
      </c>
      <c r="K496" s="66"/>
      <c r="L496" s="41">
        <f t="shared" si="862"/>
        <v>0</v>
      </c>
      <c r="M496" s="48">
        <f t="shared" si="981"/>
        <v>174830</v>
      </c>
      <c r="N496" s="66"/>
      <c r="O496" s="41">
        <f t="shared" si="878"/>
        <v>0</v>
      </c>
      <c r="P496" s="48">
        <f t="shared" si="982"/>
        <v>74081</v>
      </c>
      <c r="Q496" s="66"/>
      <c r="R496" s="66">
        <f t="shared" si="879"/>
        <v>0</v>
      </c>
      <c r="S496" s="67">
        <f t="shared" si="983"/>
        <v>61444</v>
      </c>
      <c r="T496" s="66"/>
      <c r="U496" s="66">
        <f t="shared" si="885"/>
        <v>0</v>
      </c>
      <c r="V496" s="67">
        <f t="shared" si="886"/>
        <v>21065.100000000013</v>
      </c>
      <c r="X496" s="69">
        <f t="shared" si="880"/>
        <v>0</v>
      </c>
      <c r="Y496" s="67">
        <f t="shared" si="842"/>
        <v>132.29999999999882</v>
      </c>
      <c r="Z496" s="66"/>
      <c r="AA496" s="68">
        <f t="shared" si="931"/>
        <v>0</v>
      </c>
      <c r="AB496" s="67">
        <f t="shared" si="876"/>
        <v>12982.5</v>
      </c>
      <c r="AC496" s="66"/>
      <c r="AD496" s="66">
        <f t="shared" si="932"/>
        <v>0</v>
      </c>
      <c r="AE496" s="67">
        <f t="shared" si="887"/>
        <v>448.79999999999973</v>
      </c>
      <c r="AF496" s="66"/>
      <c r="AG496" s="78">
        <f t="shared" si="933"/>
        <v>0</v>
      </c>
      <c r="AH496" s="79">
        <f t="shared" si="888"/>
        <v>3801.7999999999993</v>
      </c>
      <c r="AI496" s="66"/>
      <c r="AJ496" s="68">
        <f t="shared" si="934"/>
        <v>0</v>
      </c>
      <c r="AK496" s="67">
        <f t="shared" si="889"/>
        <v>7585.5</v>
      </c>
      <c r="AL496" s="66"/>
      <c r="AM496" s="68">
        <f t="shared" si="935"/>
        <v>0</v>
      </c>
      <c r="AN496" s="67">
        <f t="shared" si="890"/>
        <v>11306.099999999999</v>
      </c>
      <c r="AO496" s="66"/>
      <c r="AP496" s="68">
        <f t="shared" si="881"/>
        <v>0</v>
      </c>
      <c r="AQ496" s="67">
        <f t="shared" si="867"/>
        <v>1611.3999999999996</v>
      </c>
      <c r="AR496" s="66"/>
      <c r="AS496" s="68">
        <f t="shared" si="957"/>
        <v>0</v>
      </c>
      <c r="AT496" s="67">
        <f t="shared" si="891"/>
        <v>6486.6</v>
      </c>
      <c r="AU496" s="66"/>
      <c r="AV496" s="66">
        <f t="shared" si="892"/>
        <v>0</v>
      </c>
      <c r="AW496" s="42">
        <f t="shared" si="893"/>
        <v>3255.6000000000013</v>
      </c>
      <c r="AX496" s="66"/>
      <c r="AY496" s="66">
        <f t="shared" si="958"/>
        <v>0</v>
      </c>
      <c r="AZ496" s="67">
        <f t="shared" si="882"/>
        <v>1815.8</v>
      </c>
      <c r="BA496" s="66"/>
      <c r="BB496" s="68">
        <f t="shared" si="959"/>
        <v>0</v>
      </c>
      <c r="BC496" s="67">
        <f t="shared" si="896"/>
        <v>2774.8</v>
      </c>
      <c r="BD496" s="66"/>
      <c r="BE496" s="68">
        <f t="shared" si="960"/>
        <v>0</v>
      </c>
      <c r="BF496" s="67">
        <f t="shared" si="898"/>
        <v>78.60000000000035</v>
      </c>
      <c r="BG496" s="66"/>
      <c r="BH496" s="68">
        <f t="shared" si="956"/>
        <v>144.20000000000002</v>
      </c>
      <c r="BI496" s="67">
        <f t="shared" si="927"/>
        <v>3053.8</v>
      </c>
      <c r="BJ496" s="66"/>
      <c r="BK496" s="68">
        <f t="shared" si="961"/>
        <v>0</v>
      </c>
      <c r="BL496" s="67">
        <f t="shared" si="899"/>
        <v>5058.2000000000007</v>
      </c>
      <c r="BM496" s="66"/>
      <c r="BN496" s="68">
        <f t="shared" si="900"/>
        <v>0</v>
      </c>
      <c r="BO496" s="67">
        <f t="shared" si="901"/>
        <v>4153.1000000000013</v>
      </c>
      <c r="BP496" s="66"/>
      <c r="BQ496" s="68">
        <f t="shared" si="902"/>
        <v>0</v>
      </c>
      <c r="BR496" s="67">
        <f t="shared" si="938"/>
        <v>9582.4999999999909</v>
      </c>
      <c r="BS496" s="66"/>
      <c r="BT496" s="66">
        <f t="shared" si="924"/>
        <v>70</v>
      </c>
      <c r="BU496" s="67">
        <f t="shared" si="986"/>
        <v>70756</v>
      </c>
      <c r="BV496" s="66"/>
      <c r="BW496" s="66">
        <f t="shared" si="925"/>
        <v>70</v>
      </c>
      <c r="BX496" s="67">
        <f t="shared" si="987"/>
        <v>97304</v>
      </c>
      <c r="BY496" s="66"/>
      <c r="BZ496" s="66">
        <f t="shared" si="926"/>
        <v>70</v>
      </c>
      <c r="CA496" s="67">
        <f t="shared" si="988"/>
        <v>65534</v>
      </c>
      <c r="CB496" s="66"/>
      <c r="CC496" s="66">
        <f t="shared" si="903"/>
        <v>0</v>
      </c>
      <c r="CD496" s="67">
        <f t="shared" si="984"/>
        <v>7437.4500000000007</v>
      </c>
      <c r="CE496" s="66"/>
      <c r="CF496" s="66">
        <f t="shared" si="904"/>
        <v>0</v>
      </c>
      <c r="CG496" s="67">
        <f t="shared" si="905"/>
        <v>6982.9</v>
      </c>
      <c r="CH496" s="66"/>
      <c r="CI496" s="66">
        <f t="shared" si="962"/>
        <v>0</v>
      </c>
      <c r="CJ496" s="67">
        <f t="shared" si="921"/>
        <v>8715</v>
      </c>
      <c r="CK496" s="66"/>
      <c r="CL496" s="68">
        <f t="shared" si="963"/>
        <v>0</v>
      </c>
      <c r="CM496" s="79">
        <f t="shared" si="907"/>
        <v>4864</v>
      </c>
      <c r="CN496" s="66"/>
      <c r="CO496" s="68">
        <f t="shared" si="964"/>
        <v>0</v>
      </c>
      <c r="CP496" s="79">
        <f t="shared" si="908"/>
        <v>3955</v>
      </c>
      <c r="CQ496" s="66"/>
      <c r="CR496" s="68">
        <f t="shared" si="965"/>
        <v>0</v>
      </c>
      <c r="CS496" s="79">
        <f t="shared" si="861"/>
        <v>6656</v>
      </c>
      <c r="CT496" s="66"/>
      <c r="CU496" s="68">
        <f t="shared" si="966"/>
        <v>0</v>
      </c>
      <c r="CV496" s="79">
        <f t="shared" si="909"/>
        <v>7769</v>
      </c>
      <c r="CW496" s="66"/>
      <c r="CX496" s="66">
        <f t="shared" si="967"/>
        <v>0</v>
      </c>
      <c r="CY496" s="40">
        <f t="shared" si="985"/>
        <v>6582</v>
      </c>
      <c r="CZ496" s="65"/>
      <c r="DA496" s="66">
        <f t="shared" si="968"/>
        <v>0</v>
      </c>
      <c r="DB496" s="67">
        <f t="shared" si="922"/>
        <v>80056</v>
      </c>
      <c r="DC496" s="66"/>
      <c r="DD496" s="66">
        <f t="shared" si="969"/>
        <v>0</v>
      </c>
      <c r="DE496" s="67">
        <f t="shared" si="923"/>
        <v>76827</v>
      </c>
      <c r="DF496" s="66"/>
      <c r="DG496" s="69">
        <f t="shared" si="970"/>
        <v>0</v>
      </c>
      <c r="DH496" s="67">
        <f t="shared" si="955"/>
        <v>53039</v>
      </c>
      <c r="DI496" s="66"/>
      <c r="DJ496" s="66">
        <f t="shared" si="971"/>
        <v>0</v>
      </c>
      <c r="DK496" s="67">
        <f t="shared" si="912"/>
        <v>384</v>
      </c>
      <c r="DM496" s="206">
        <f t="shared" si="972"/>
        <v>0</v>
      </c>
      <c r="DN496" s="25">
        <f t="shared" si="884"/>
        <v>0</v>
      </c>
      <c r="DO496" s="5"/>
      <c r="DP496" s="43">
        <f t="shared" si="973"/>
        <v>0</v>
      </c>
      <c r="DQ496" s="27">
        <f t="shared" si="913"/>
        <v>7022.5</v>
      </c>
      <c r="DR496" s="5"/>
      <c r="DS496" s="43">
        <f t="shared" si="974"/>
        <v>0</v>
      </c>
      <c r="DT496" s="27">
        <f t="shared" si="914"/>
        <v>4846</v>
      </c>
      <c r="DU496" s="5"/>
      <c r="DV496" s="43">
        <f t="shared" si="975"/>
        <v>0</v>
      </c>
      <c r="DW496" s="27">
        <f t="shared" si="915"/>
        <v>4835</v>
      </c>
      <c r="DX496" s="5"/>
      <c r="DY496" s="22">
        <f t="shared" si="976"/>
        <v>0</v>
      </c>
      <c r="DZ496" s="25">
        <f t="shared" si="916"/>
        <v>523</v>
      </c>
      <c r="EA496" s="22"/>
      <c r="EB496" s="22">
        <f t="shared" si="977"/>
        <v>0</v>
      </c>
      <c r="EC496" s="28">
        <f t="shared" si="917"/>
        <v>369</v>
      </c>
      <c r="ED496" s="5"/>
      <c r="EE496" s="43">
        <f t="shared" si="978"/>
        <v>0</v>
      </c>
      <c r="EF496" s="27">
        <f t="shared" si="918"/>
        <v>4769</v>
      </c>
      <c r="EG496" s="66"/>
      <c r="EH496" s="66">
        <f t="shared" si="979"/>
        <v>0</v>
      </c>
      <c r="EI496" s="67">
        <f t="shared" si="919"/>
        <v>23937</v>
      </c>
      <c r="EJ496" s="66"/>
      <c r="EK496" s="66">
        <f t="shared" si="953"/>
        <v>0</v>
      </c>
      <c r="EL496" s="67">
        <f t="shared" si="920"/>
        <v>22567</v>
      </c>
      <c r="EM496" s="110">
        <f t="shared" si="954"/>
        <v>118673.02237599998</v>
      </c>
    </row>
    <row r="497" spans="1:143" s="35" customFormat="1" ht="11.25" customHeight="1" x14ac:dyDescent="0.25">
      <c r="A497" s="254">
        <v>46088</v>
      </c>
      <c r="B497" s="254">
        <v>46081</v>
      </c>
      <c r="C497" s="176">
        <v>8004964851</v>
      </c>
      <c r="D497" s="17" t="s">
        <v>38</v>
      </c>
      <c r="E497" s="18">
        <v>60</v>
      </c>
      <c r="F497" s="19">
        <v>5</v>
      </c>
      <c r="G497" s="20">
        <v>191516042025</v>
      </c>
      <c r="H497" s="66"/>
      <c r="I497" s="41">
        <f t="shared" si="877"/>
        <v>0</v>
      </c>
      <c r="J497" s="48">
        <f t="shared" si="980"/>
        <v>75471</v>
      </c>
      <c r="K497" s="66"/>
      <c r="L497" s="41">
        <f t="shared" si="862"/>
        <v>0</v>
      </c>
      <c r="M497" s="48">
        <f t="shared" si="981"/>
        <v>174830</v>
      </c>
      <c r="N497" s="66"/>
      <c r="O497" s="41">
        <f t="shared" si="878"/>
        <v>0</v>
      </c>
      <c r="P497" s="48">
        <f t="shared" si="982"/>
        <v>74081</v>
      </c>
      <c r="Q497" s="66"/>
      <c r="R497" s="66">
        <f t="shared" si="879"/>
        <v>0</v>
      </c>
      <c r="S497" s="67">
        <f t="shared" si="983"/>
        <v>61444</v>
      </c>
      <c r="T497" s="66"/>
      <c r="U497" s="66">
        <f t="shared" si="885"/>
        <v>0</v>
      </c>
      <c r="V497" s="67">
        <f t="shared" si="886"/>
        <v>21065.100000000013</v>
      </c>
      <c r="W497" s="136"/>
      <c r="X497" s="69">
        <f t="shared" si="880"/>
        <v>0</v>
      </c>
      <c r="Y497" s="67">
        <f t="shared" si="842"/>
        <v>132.29999999999882</v>
      </c>
      <c r="Z497" s="66"/>
      <c r="AA497" s="68">
        <f t="shared" si="931"/>
        <v>0</v>
      </c>
      <c r="AB497" s="67">
        <f t="shared" si="876"/>
        <v>12982.5</v>
      </c>
      <c r="AC497" s="66"/>
      <c r="AD497" s="66">
        <f t="shared" si="932"/>
        <v>0</v>
      </c>
      <c r="AE497" s="67">
        <f t="shared" si="887"/>
        <v>448.79999999999973</v>
      </c>
      <c r="AF497" s="66"/>
      <c r="AG497" s="78">
        <f t="shared" si="933"/>
        <v>0</v>
      </c>
      <c r="AH497" s="79">
        <f t="shared" si="888"/>
        <v>3801.7999999999993</v>
      </c>
      <c r="AI497" s="66"/>
      <c r="AJ497" s="68">
        <f t="shared" si="934"/>
        <v>0</v>
      </c>
      <c r="AK497" s="67">
        <f t="shared" si="889"/>
        <v>7585.5</v>
      </c>
      <c r="AL497" s="66"/>
      <c r="AM497" s="68">
        <f t="shared" si="935"/>
        <v>0</v>
      </c>
      <c r="AN497" s="67">
        <f t="shared" si="890"/>
        <v>11306.099999999999</v>
      </c>
      <c r="AO497" s="66"/>
      <c r="AP497" s="68">
        <f t="shared" si="881"/>
        <v>0</v>
      </c>
      <c r="AQ497" s="67">
        <f t="shared" si="867"/>
        <v>1611.3999999999996</v>
      </c>
      <c r="AR497" s="66"/>
      <c r="AS497" s="68">
        <f t="shared" si="957"/>
        <v>0</v>
      </c>
      <c r="AT497" s="67">
        <f t="shared" si="891"/>
        <v>6486.6</v>
      </c>
      <c r="AU497" s="66"/>
      <c r="AV497" s="66">
        <f t="shared" si="892"/>
        <v>0</v>
      </c>
      <c r="AW497" s="42">
        <f t="shared" si="893"/>
        <v>3255.6000000000013</v>
      </c>
      <c r="AX497" s="66"/>
      <c r="AY497" s="66">
        <f t="shared" si="958"/>
        <v>0</v>
      </c>
      <c r="AZ497" s="67">
        <f t="shared" si="882"/>
        <v>1815.8</v>
      </c>
      <c r="BA497" s="66"/>
      <c r="BB497" s="68">
        <f t="shared" si="959"/>
        <v>0</v>
      </c>
      <c r="BC497" s="67">
        <f t="shared" si="896"/>
        <v>2774.8</v>
      </c>
      <c r="BD497" s="66"/>
      <c r="BE497" s="68">
        <f t="shared" si="960"/>
        <v>0</v>
      </c>
      <c r="BF497" s="67">
        <f t="shared" si="898"/>
        <v>78.60000000000035</v>
      </c>
      <c r="BG497" s="66"/>
      <c r="BH497" s="68">
        <f t="shared" si="956"/>
        <v>307.2</v>
      </c>
      <c r="BI497" s="67">
        <f t="shared" si="927"/>
        <v>2746.6000000000004</v>
      </c>
      <c r="BJ497" s="66"/>
      <c r="BK497" s="68">
        <f t="shared" si="961"/>
        <v>0</v>
      </c>
      <c r="BL497" s="67">
        <f t="shared" si="899"/>
        <v>5058.2000000000007</v>
      </c>
      <c r="BM497" s="66"/>
      <c r="BN497" s="68">
        <f t="shared" si="900"/>
        <v>0</v>
      </c>
      <c r="BO497" s="67">
        <f t="shared" si="901"/>
        <v>4153.1000000000013</v>
      </c>
      <c r="BP497" s="66"/>
      <c r="BQ497" s="68">
        <f t="shared" si="902"/>
        <v>0</v>
      </c>
      <c r="BR497" s="67">
        <f t="shared" si="938"/>
        <v>9582.4999999999909</v>
      </c>
      <c r="BS497" s="66"/>
      <c r="BT497" s="66">
        <f t="shared" si="924"/>
        <v>120</v>
      </c>
      <c r="BU497" s="67">
        <f t="shared" si="986"/>
        <v>70636</v>
      </c>
      <c r="BV497" s="66"/>
      <c r="BW497" s="66">
        <f t="shared" si="925"/>
        <v>120</v>
      </c>
      <c r="BX497" s="67">
        <f t="shared" si="987"/>
        <v>97184</v>
      </c>
      <c r="BY497" s="66"/>
      <c r="BZ497" s="66">
        <f t="shared" si="926"/>
        <v>120</v>
      </c>
      <c r="CA497" s="67">
        <f t="shared" si="988"/>
        <v>65414</v>
      </c>
      <c r="CB497" s="66"/>
      <c r="CC497" s="66">
        <f t="shared" si="903"/>
        <v>0</v>
      </c>
      <c r="CD497" s="67">
        <f t="shared" si="984"/>
        <v>7437.4500000000007</v>
      </c>
      <c r="CE497" s="66"/>
      <c r="CF497" s="66">
        <f t="shared" si="904"/>
        <v>0</v>
      </c>
      <c r="CG497" s="67">
        <f t="shared" si="905"/>
        <v>6982.9</v>
      </c>
      <c r="CH497" s="66"/>
      <c r="CI497" s="66">
        <f t="shared" si="962"/>
        <v>0</v>
      </c>
      <c r="CJ497" s="67">
        <f t="shared" si="921"/>
        <v>8715</v>
      </c>
      <c r="CK497" s="66"/>
      <c r="CL497" s="68">
        <f t="shared" si="963"/>
        <v>0</v>
      </c>
      <c r="CM497" s="79">
        <f t="shared" si="907"/>
        <v>4864</v>
      </c>
      <c r="CN497" s="66"/>
      <c r="CO497" s="68">
        <f t="shared" si="964"/>
        <v>0</v>
      </c>
      <c r="CP497" s="79">
        <f t="shared" si="908"/>
        <v>3955</v>
      </c>
      <c r="CQ497" s="66"/>
      <c r="CR497" s="68">
        <f t="shared" si="965"/>
        <v>0</v>
      </c>
      <c r="CS497" s="79">
        <f t="shared" si="861"/>
        <v>6656</v>
      </c>
      <c r="CT497" s="66"/>
      <c r="CU497" s="68">
        <f t="shared" si="966"/>
        <v>0</v>
      </c>
      <c r="CV497" s="79">
        <f t="shared" si="909"/>
        <v>7769</v>
      </c>
      <c r="CW497" s="66"/>
      <c r="CX497" s="66">
        <f t="shared" si="967"/>
        <v>0</v>
      </c>
      <c r="CY497" s="40">
        <f t="shared" si="985"/>
        <v>6582</v>
      </c>
      <c r="CZ497" s="65"/>
      <c r="DA497" s="66">
        <f t="shared" si="968"/>
        <v>0</v>
      </c>
      <c r="DB497" s="67">
        <f t="shared" si="922"/>
        <v>80056</v>
      </c>
      <c r="DC497" s="66"/>
      <c r="DD497" s="66">
        <f t="shared" si="969"/>
        <v>0</v>
      </c>
      <c r="DE497" s="67">
        <f t="shared" si="923"/>
        <v>76827</v>
      </c>
      <c r="DF497" s="66"/>
      <c r="DG497" s="69">
        <f t="shared" si="970"/>
        <v>0</v>
      </c>
      <c r="DH497" s="67">
        <f t="shared" si="955"/>
        <v>53039</v>
      </c>
      <c r="DI497" s="66"/>
      <c r="DJ497" s="66">
        <f t="shared" si="971"/>
        <v>0</v>
      </c>
      <c r="DK497" s="67">
        <f t="shared" si="912"/>
        <v>384</v>
      </c>
      <c r="DL497" s="210"/>
      <c r="DM497" s="206">
        <f t="shared" si="972"/>
        <v>0</v>
      </c>
      <c r="DN497" s="25">
        <f t="shared" si="884"/>
        <v>0</v>
      </c>
      <c r="DO497" s="5"/>
      <c r="DP497" s="43">
        <f t="shared" si="973"/>
        <v>0</v>
      </c>
      <c r="DQ497" s="27">
        <f t="shared" si="913"/>
        <v>7022.5</v>
      </c>
      <c r="DR497" s="5"/>
      <c r="DS497" s="43">
        <f t="shared" si="974"/>
        <v>0</v>
      </c>
      <c r="DT497" s="27">
        <f t="shared" si="914"/>
        <v>4846</v>
      </c>
      <c r="DU497" s="5"/>
      <c r="DV497" s="43">
        <f t="shared" si="975"/>
        <v>0</v>
      </c>
      <c r="DW497" s="27">
        <f t="shared" si="915"/>
        <v>4835</v>
      </c>
      <c r="DX497" s="5"/>
      <c r="DY497" s="22">
        <f t="shared" si="976"/>
        <v>0</v>
      </c>
      <c r="DZ497" s="25">
        <f t="shared" si="916"/>
        <v>523</v>
      </c>
      <c r="EA497" s="22"/>
      <c r="EB497" s="22">
        <f t="shared" si="977"/>
        <v>0</v>
      </c>
      <c r="EC497" s="28">
        <f t="shared" si="917"/>
        <v>369</v>
      </c>
      <c r="ED497" s="5"/>
      <c r="EE497" s="43">
        <f t="shared" si="978"/>
        <v>0</v>
      </c>
      <c r="EF497" s="27">
        <f t="shared" si="918"/>
        <v>4769</v>
      </c>
      <c r="EG497" s="66"/>
      <c r="EH497" s="66">
        <f t="shared" si="979"/>
        <v>0</v>
      </c>
      <c r="EI497" s="67">
        <f t="shared" si="919"/>
        <v>23937</v>
      </c>
      <c r="EJ497" s="66"/>
      <c r="EK497" s="66">
        <f t="shared" si="953"/>
        <v>0</v>
      </c>
      <c r="EL497" s="67">
        <f t="shared" si="920"/>
        <v>22567</v>
      </c>
      <c r="EM497" s="110">
        <f t="shared" si="954"/>
        <v>118530.24541599996</v>
      </c>
    </row>
    <row r="498" spans="1:143" ht="11.25" customHeight="1" x14ac:dyDescent="0.25">
      <c r="A498" s="254">
        <v>46088</v>
      </c>
      <c r="B498" s="254">
        <v>46081</v>
      </c>
      <c r="C498" s="176">
        <v>8004964854</v>
      </c>
      <c r="D498" s="17" t="s">
        <v>62</v>
      </c>
      <c r="E498" s="18">
        <v>40</v>
      </c>
      <c r="F498" s="19">
        <v>10</v>
      </c>
      <c r="G498" s="20">
        <v>191516041981</v>
      </c>
      <c r="H498" s="66"/>
      <c r="I498" s="41">
        <f t="shared" si="877"/>
        <v>0</v>
      </c>
      <c r="J498" s="48">
        <f t="shared" si="980"/>
        <v>75471</v>
      </c>
      <c r="K498" s="66"/>
      <c r="L498" s="41">
        <f t="shared" si="862"/>
        <v>0</v>
      </c>
      <c r="M498" s="48">
        <f t="shared" si="981"/>
        <v>174830</v>
      </c>
      <c r="N498" s="66"/>
      <c r="O498" s="41">
        <f t="shared" si="878"/>
        <v>0</v>
      </c>
      <c r="P498" s="48">
        <f t="shared" si="982"/>
        <v>74081</v>
      </c>
      <c r="Q498" s="66"/>
      <c r="R498" s="66">
        <f t="shared" si="879"/>
        <v>0</v>
      </c>
      <c r="S498" s="67">
        <f t="shared" si="983"/>
        <v>61444</v>
      </c>
      <c r="T498" s="66"/>
      <c r="U498" s="66">
        <f t="shared" si="885"/>
        <v>0</v>
      </c>
      <c r="V498" s="67">
        <f t="shared" si="886"/>
        <v>21065.100000000013</v>
      </c>
      <c r="X498" s="69">
        <f t="shared" si="880"/>
        <v>0</v>
      </c>
      <c r="Y498" s="67">
        <f t="shared" ref="Y498:Y561" si="989">Y497+W498-X498</f>
        <v>132.29999999999882</v>
      </c>
      <c r="Z498" s="66"/>
      <c r="AA498" s="68">
        <f t="shared" si="931"/>
        <v>0</v>
      </c>
      <c r="AB498" s="67">
        <f t="shared" si="876"/>
        <v>12982.5</v>
      </c>
      <c r="AC498" s="66"/>
      <c r="AD498" s="66">
        <f t="shared" si="932"/>
        <v>0</v>
      </c>
      <c r="AE498" s="67">
        <f t="shared" si="887"/>
        <v>448.79999999999973</v>
      </c>
      <c r="AF498" s="66"/>
      <c r="AG498" s="78">
        <f t="shared" si="933"/>
        <v>0</v>
      </c>
      <c r="AH498" s="79">
        <f t="shared" si="888"/>
        <v>3801.7999999999993</v>
      </c>
      <c r="AI498" s="66"/>
      <c r="AJ498" s="68">
        <f t="shared" si="934"/>
        <v>0</v>
      </c>
      <c r="AK498" s="67">
        <f t="shared" si="889"/>
        <v>7585.5</v>
      </c>
      <c r="AL498" s="66"/>
      <c r="AM498" s="68">
        <f t="shared" si="935"/>
        <v>0</v>
      </c>
      <c r="AN498" s="67">
        <f t="shared" si="890"/>
        <v>11306.099999999999</v>
      </c>
      <c r="AO498" s="66"/>
      <c r="AP498" s="68">
        <f t="shared" si="881"/>
        <v>0</v>
      </c>
      <c r="AQ498" s="67">
        <f t="shared" si="867"/>
        <v>1611.3999999999996</v>
      </c>
      <c r="AR498" s="66"/>
      <c r="AS498" s="68">
        <f t="shared" si="957"/>
        <v>0</v>
      </c>
      <c r="AT498" s="67">
        <f t="shared" si="891"/>
        <v>6486.6</v>
      </c>
      <c r="AU498" s="66"/>
      <c r="AV498" s="66">
        <f t="shared" si="892"/>
        <v>0</v>
      </c>
      <c r="AW498" s="42">
        <f t="shared" si="893"/>
        <v>3255.6000000000013</v>
      </c>
      <c r="AX498" s="66"/>
      <c r="AY498" s="66">
        <f t="shared" si="958"/>
        <v>0</v>
      </c>
      <c r="AZ498" s="67">
        <f t="shared" si="882"/>
        <v>1815.8</v>
      </c>
      <c r="BA498" s="66"/>
      <c r="BB498" s="68">
        <f t="shared" si="959"/>
        <v>0</v>
      </c>
      <c r="BC498" s="67">
        <f t="shared" si="896"/>
        <v>2774.8</v>
      </c>
      <c r="BD498" s="66"/>
      <c r="BE498" s="68">
        <f t="shared" si="960"/>
        <v>0</v>
      </c>
      <c r="BF498" s="67">
        <f t="shared" si="898"/>
        <v>78.60000000000035</v>
      </c>
      <c r="BG498" s="66"/>
      <c r="BH498" s="68">
        <f t="shared" si="956"/>
        <v>404.79999999999995</v>
      </c>
      <c r="BI498" s="67">
        <f t="shared" si="927"/>
        <v>2341.8000000000002</v>
      </c>
      <c r="BJ498" s="66"/>
      <c r="BK498" s="68">
        <f t="shared" si="961"/>
        <v>0</v>
      </c>
      <c r="BL498" s="67">
        <f t="shared" si="899"/>
        <v>5058.2000000000007</v>
      </c>
      <c r="BM498" s="66"/>
      <c r="BN498" s="68">
        <f t="shared" si="900"/>
        <v>0</v>
      </c>
      <c r="BO498" s="67">
        <f t="shared" si="901"/>
        <v>4153.1000000000013</v>
      </c>
      <c r="BP498" s="66"/>
      <c r="BQ498" s="68">
        <f t="shared" si="902"/>
        <v>0</v>
      </c>
      <c r="BR498" s="67">
        <f t="shared" si="938"/>
        <v>9582.4999999999909</v>
      </c>
      <c r="BS498" s="66"/>
      <c r="BT498" s="66">
        <f t="shared" si="924"/>
        <v>80</v>
      </c>
      <c r="BU498" s="67">
        <f t="shared" si="986"/>
        <v>70556</v>
      </c>
      <c r="BV498" s="66"/>
      <c r="BW498" s="66">
        <f t="shared" si="925"/>
        <v>80</v>
      </c>
      <c r="BX498" s="67">
        <f t="shared" si="987"/>
        <v>97104</v>
      </c>
      <c r="BY498" s="66"/>
      <c r="BZ498" s="66">
        <f t="shared" si="926"/>
        <v>80</v>
      </c>
      <c r="CA498" s="67">
        <f t="shared" si="988"/>
        <v>65334</v>
      </c>
      <c r="CB498" s="66"/>
      <c r="CC498" s="66">
        <f t="shared" si="903"/>
        <v>0</v>
      </c>
      <c r="CD498" s="67">
        <f t="shared" si="984"/>
        <v>7437.4500000000007</v>
      </c>
      <c r="CE498" s="66"/>
      <c r="CF498" s="66">
        <f t="shared" si="904"/>
        <v>0</v>
      </c>
      <c r="CG498" s="67">
        <f t="shared" si="905"/>
        <v>6982.9</v>
      </c>
      <c r="CH498" s="66"/>
      <c r="CI498" s="66">
        <f t="shared" si="962"/>
        <v>0</v>
      </c>
      <c r="CJ498" s="67">
        <f t="shared" si="921"/>
        <v>8715</v>
      </c>
      <c r="CK498" s="66"/>
      <c r="CL498" s="68">
        <f t="shared" si="963"/>
        <v>0</v>
      </c>
      <c r="CM498" s="79">
        <f t="shared" si="907"/>
        <v>4864</v>
      </c>
      <c r="CN498" s="66"/>
      <c r="CO498" s="68">
        <f t="shared" si="964"/>
        <v>0</v>
      </c>
      <c r="CP498" s="79">
        <f t="shared" si="908"/>
        <v>3955</v>
      </c>
      <c r="CQ498" s="66"/>
      <c r="CR498" s="68">
        <f t="shared" si="965"/>
        <v>0</v>
      </c>
      <c r="CS498" s="79">
        <f t="shared" si="861"/>
        <v>6656</v>
      </c>
      <c r="CT498" s="66"/>
      <c r="CU498" s="68">
        <f t="shared" si="966"/>
        <v>0</v>
      </c>
      <c r="CV498" s="79">
        <f t="shared" si="909"/>
        <v>7769</v>
      </c>
      <c r="CW498" s="66"/>
      <c r="CX498" s="66">
        <f t="shared" si="967"/>
        <v>0</v>
      </c>
      <c r="CY498" s="40">
        <f t="shared" si="985"/>
        <v>6582</v>
      </c>
      <c r="CZ498" s="65"/>
      <c r="DA498" s="66">
        <f t="shared" si="968"/>
        <v>0</v>
      </c>
      <c r="DB498" s="67">
        <f t="shared" si="922"/>
        <v>80056</v>
      </c>
      <c r="DC498" s="66"/>
      <c r="DD498" s="66">
        <f t="shared" si="969"/>
        <v>0</v>
      </c>
      <c r="DE498" s="67">
        <f t="shared" si="923"/>
        <v>76827</v>
      </c>
      <c r="DF498" s="66"/>
      <c r="DG498" s="69">
        <f t="shared" si="970"/>
        <v>0</v>
      </c>
      <c r="DH498" s="67">
        <f t="shared" si="955"/>
        <v>53039</v>
      </c>
      <c r="DI498" s="66"/>
      <c r="DJ498" s="66">
        <f t="shared" si="971"/>
        <v>0</v>
      </c>
      <c r="DK498" s="67">
        <f t="shared" si="912"/>
        <v>384</v>
      </c>
      <c r="DM498" s="206">
        <f t="shared" si="972"/>
        <v>0</v>
      </c>
      <c r="DN498" s="25">
        <f t="shared" si="884"/>
        <v>0</v>
      </c>
      <c r="DO498" s="5"/>
      <c r="DP498" s="43">
        <f t="shared" si="973"/>
        <v>0</v>
      </c>
      <c r="DQ498" s="27">
        <f t="shared" si="913"/>
        <v>7022.5</v>
      </c>
      <c r="DR498" s="5"/>
      <c r="DS498" s="43">
        <f t="shared" si="974"/>
        <v>0</v>
      </c>
      <c r="DT498" s="27">
        <f t="shared" si="914"/>
        <v>4846</v>
      </c>
      <c r="DU498" s="5"/>
      <c r="DV498" s="43">
        <f t="shared" si="975"/>
        <v>0</v>
      </c>
      <c r="DW498" s="27">
        <f t="shared" si="915"/>
        <v>4835</v>
      </c>
      <c r="DX498" s="5"/>
      <c r="DY498" s="22">
        <f t="shared" si="976"/>
        <v>0</v>
      </c>
      <c r="DZ498" s="25">
        <f t="shared" si="916"/>
        <v>523</v>
      </c>
      <c r="EA498" s="22"/>
      <c r="EB498" s="22">
        <f t="shared" si="977"/>
        <v>0</v>
      </c>
      <c r="EC498" s="28">
        <f t="shared" si="917"/>
        <v>369</v>
      </c>
      <c r="ED498" s="5"/>
      <c r="EE498" s="43">
        <f t="shared" si="978"/>
        <v>0</v>
      </c>
      <c r="EF498" s="27">
        <f t="shared" si="918"/>
        <v>4769</v>
      </c>
      <c r="EG498" s="66"/>
      <c r="EH498" s="66">
        <f t="shared" si="979"/>
        <v>0</v>
      </c>
      <c r="EI498" s="67">
        <f t="shared" si="919"/>
        <v>23937</v>
      </c>
      <c r="EJ498" s="66"/>
      <c r="EK498" s="66">
        <f t="shared" si="953"/>
        <v>0</v>
      </c>
      <c r="EL498" s="67">
        <f t="shared" si="920"/>
        <v>22567</v>
      </c>
      <c r="EM498" s="110">
        <f t="shared" si="954"/>
        <v>118363.23709599997</v>
      </c>
    </row>
    <row r="499" spans="1:143" ht="11.25" customHeight="1" x14ac:dyDescent="0.25">
      <c r="A499" s="254">
        <v>46088</v>
      </c>
      <c r="B499" s="254">
        <v>46081</v>
      </c>
      <c r="C499" s="176" t="s">
        <v>332</v>
      </c>
      <c r="D499" s="17" t="s">
        <v>122</v>
      </c>
      <c r="E499" s="18">
        <v>180</v>
      </c>
      <c r="F499" s="19">
        <v>2</v>
      </c>
      <c r="G499" s="20">
        <v>191516052314</v>
      </c>
      <c r="H499" s="66"/>
      <c r="I499" s="41">
        <f t="shared" si="877"/>
        <v>0</v>
      </c>
      <c r="J499" s="48">
        <f t="shared" si="980"/>
        <v>75471</v>
      </c>
      <c r="K499" s="66"/>
      <c r="L499" s="41">
        <f t="shared" si="862"/>
        <v>0</v>
      </c>
      <c r="M499" s="48">
        <f t="shared" si="981"/>
        <v>174830</v>
      </c>
      <c r="N499" s="66"/>
      <c r="O499" s="41">
        <f t="shared" si="878"/>
        <v>0</v>
      </c>
      <c r="P499" s="48">
        <f t="shared" si="982"/>
        <v>74081</v>
      </c>
      <c r="Q499" s="66"/>
      <c r="R499" s="66">
        <f t="shared" si="879"/>
        <v>0</v>
      </c>
      <c r="S499" s="67">
        <f t="shared" si="983"/>
        <v>61444</v>
      </c>
      <c r="T499" s="66"/>
      <c r="U499" s="66">
        <f t="shared" si="885"/>
        <v>0</v>
      </c>
      <c r="V499" s="67">
        <f t="shared" si="886"/>
        <v>21065.100000000013</v>
      </c>
      <c r="X499" s="69">
        <f t="shared" si="880"/>
        <v>0</v>
      </c>
      <c r="Y499" s="67">
        <f t="shared" si="989"/>
        <v>132.29999999999882</v>
      </c>
      <c r="Z499" s="66"/>
      <c r="AA499" s="68">
        <f t="shared" si="931"/>
        <v>0</v>
      </c>
      <c r="AB499" s="67">
        <f t="shared" si="876"/>
        <v>12982.5</v>
      </c>
      <c r="AC499" s="66"/>
      <c r="AD499" s="66">
        <f t="shared" si="932"/>
        <v>0</v>
      </c>
      <c r="AE499" s="67">
        <f t="shared" si="887"/>
        <v>448.79999999999973</v>
      </c>
      <c r="AF499" s="66"/>
      <c r="AG499" s="78">
        <f t="shared" si="933"/>
        <v>0</v>
      </c>
      <c r="AH499" s="79">
        <f t="shared" si="888"/>
        <v>3801.7999999999993</v>
      </c>
      <c r="AI499" s="66"/>
      <c r="AJ499" s="68">
        <f t="shared" si="934"/>
        <v>0</v>
      </c>
      <c r="AK499" s="67">
        <f t="shared" si="889"/>
        <v>7585.5</v>
      </c>
      <c r="AL499" s="66"/>
      <c r="AM499" s="68">
        <f t="shared" si="935"/>
        <v>0</v>
      </c>
      <c r="AN499" s="67">
        <f t="shared" si="890"/>
        <v>11306.099999999999</v>
      </c>
      <c r="AO499" s="66"/>
      <c r="AP499" s="68">
        <f t="shared" si="881"/>
        <v>0</v>
      </c>
      <c r="AQ499" s="67">
        <f t="shared" si="867"/>
        <v>1611.3999999999996</v>
      </c>
      <c r="AR499" s="66"/>
      <c r="AS499" s="68">
        <f t="shared" si="957"/>
        <v>0</v>
      </c>
      <c r="AT499" s="67">
        <f t="shared" si="891"/>
        <v>6486.6</v>
      </c>
      <c r="AU499" s="66"/>
      <c r="AV499" s="66">
        <f t="shared" si="892"/>
        <v>0</v>
      </c>
      <c r="AW499" s="42">
        <f t="shared" si="893"/>
        <v>3255.6000000000013</v>
      </c>
      <c r="AX499" s="66"/>
      <c r="AY499" s="66">
        <f t="shared" si="958"/>
        <v>0</v>
      </c>
      <c r="AZ499" s="67">
        <f t="shared" si="882"/>
        <v>1815.8</v>
      </c>
      <c r="BA499" s="66"/>
      <c r="BB499" s="68">
        <f t="shared" si="959"/>
        <v>0</v>
      </c>
      <c r="BC499" s="67">
        <f t="shared" si="896"/>
        <v>2774.8</v>
      </c>
      <c r="BD499" s="66"/>
      <c r="BE499" s="68">
        <f t="shared" si="960"/>
        <v>0</v>
      </c>
      <c r="BF499" s="67">
        <f t="shared" si="898"/>
        <v>78.60000000000035</v>
      </c>
      <c r="BG499" s="66"/>
      <c r="BH499" s="68">
        <f t="shared" si="956"/>
        <v>381.6</v>
      </c>
      <c r="BI499" s="67">
        <f t="shared" ref="BI499:BI530" si="990">+BI498+BG499-BH499</f>
        <v>1960.2000000000003</v>
      </c>
      <c r="BJ499" s="66"/>
      <c r="BK499" s="68">
        <f t="shared" si="961"/>
        <v>0</v>
      </c>
      <c r="BL499" s="67">
        <f t="shared" si="899"/>
        <v>5058.2000000000007</v>
      </c>
      <c r="BM499" s="66"/>
      <c r="BN499" s="68">
        <f t="shared" si="900"/>
        <v>0</v>
      </c>
      <c r="BO499" s="67">
        <f t="shared" si="901"/>
        <v>4153.1000000000013</v>
      </c>
      <c r="BP499" s="66"/>
      <c r="BQ499" s="68">
        <f t="shared" si="902"/>
        <v>0</v>
      </c>
      <c r="BR499" s="67">
        <f t="shared" si="938"/>
        <v>9582.4999999999909</v>
      </c>
      <c r="BS499" s="66"/>
      <c r="BT499" s="66">
        <f t="shared" si="924"/>
        <v>360</v>
      </c>
      <c r="BU499" s="67">
        <f t="shared" si="986"/>
        <v>70196</v>
      </c>
      <c r="BV499" s="66"/>
      <c r="BW499" s="66">
        <f t="shared" si="925"/>
        <v>360</v>
      </c>
      <c r="BX499" s="67">
        <f t="shared" si="987"/>
        <v>96744</v>
      </c>
      <c r="BY499" s="66"/>
      <c r="BZ499" s="66">
        <f t="shared" si="926"/>
        <v>360</v>
      </c>
      <c r="CA499" s="67">
        <f t="shared" si="988"/>
        <v>64974</v>
      </c>
      <c r="CB499" s="66"/>
      <c r="CC499" s="66">
        <f t="shared" si="903"/>
        <v>0</v>
      </c>
      <c r="CD499" s="67">
        <f t="shared" si="984"/>
        <v>7437.4500000000007</v>
      </c>
      <c r="CE499" s="66"/>
      <c r="CF499" s="66">
        <f t="shared" si="904"/>
        <v>0</v>
      </c>
      <c r="CG499" s="67">
        <f t="shared" si="905"/>
        <v>6982.9</v>
      </c>
      <c r="CH499" s="66"/>
      <c r="CI499" s="66">
        <f t="shared" si="962"/>
        <v>0</v>
      </c>
      <c r="CJ499" s="67">
        <f t="shared" si="921"/>
        <v>8715</v>
      </c>
      <c r="CK499" s="66"/>
      <c r="CL499" s="68">
        <f t="shared" si="963"/>
        <v>0</v>
      </c>
      <c r="CM499" s="79">
        <f t="shared" si="907"/>
        <v>4864</v>
      </c>
      <c r="CN499" s="66"/>
      <c r="CO499" s="68">
        <f t="shared" si="964"/>
        <v>0</v>
      </c>
      <c r="CP499" s="79">
        <f t="shared" si="908"/>
        <v>3955</v>
      </c>
      <c r="CQ499" s="66"/>
      <c r="CR499" s="68">
        <f t="shared" si="965"/>
        <v>0</v>
      </c>
      <c r="CS499" s="79">
        <f t="shared" si="861"/>
        <v>6656</v>
      </c>
      <c r="CT499" s="66"/>
      <c r="CU499" s="68">
        <f t="shared" si="966"/>
        <v>0</v>
      </c>
      <c r="CV499" s="79">
        <f t="shared" si="909"/>
        <v>7769</v>
      </c>
      <c r="CW499" s="66"/>
      <c r="CX499" s="66">
        <f t="shared" si="967"/>
        <v>0</v>
      </c>
      <c r="CY499" s="40">
        <f t="shared" si="985"/>
        <v>6582</v>
      </c>
      <c r="CZ499" s="65"/>
      <c r="DA499" s="66">
        <f t="shared" si="968"/>
        <v>0</v>
      </c>
      <c r="DB499" s="67">
        <f t="shared" si="922"/>
        <v>80056</v>
      </c>
      <c r="DC499" s="66"/>
      <c r="DD499" s="66">
        <f t="shared" si="969"/>
        <v>0</v>
      </c>
      <c r="DE499" s="67">
        <f t="shared" si="923"/>
        <v>76827</v>
      </c>
      <c r="DF499" s="66"/>
      <c r="DG499" s="69">
        <f t="shared" si="970"/>
        <v>0</v>
      </c>
      <c r="DH499" s="67">
        <f t="shared" si="955"/>
        <v>53039</v>
      </c>
      <c r="DI499" s="66"/>
      <c r="DJ499" s="66">
        <f t="shared" si="971"/>
        <v>0</v>
      </c>
      <c r="DK499" s="67">
        <f t="shared" si="912"/>
        <v>384</v>
      </c>
      <c r="DM499" s="206">
        <f t="shared" si="972"/>
        <v>0</v>
      </c>
      <c r="DN499" s="25">
        <f t="shared" si="884"/>
        <v>0</v>
      </c>
      <c r="DO499" s="5"/>
      <c r="DP499" s="43">
        <f t="shared" si="973"/>
        <v>0</v>
      </c>
      <c r="DQ499" s="27">
        <f t="shared" si="913"/>
        <v>7022.5</v>
      </c>
      <c r="DR499" s="5"/>
      <c r="DS499" s="43">
        <f t="shared" si="974"/>
        <v>0</v>
      </c>
      <c r="DT499" s="27">
        <f t="shared" si="914"/>
        <v>4846</v>
      </c>
      <c r="DU499" s="5"/>
      <c r="DV499" s="43">
        <f t="shared" si="975"/>
        <v>0</v>
      </c>
      <c r="DW499" s="27">
        <f t="shared" si="915"/>
        <v>4835</v>
      </c>
      <c r="DX499" s="5"/>
      <c r="DY499" s="22">
        <f t="shared" si="976"/>
        <v>0</v>
      </c>
      <c r="DZ499" s="25">
        <f t="shared" si="916"/>
        <v>523</v>
      </c>
      <c r="EA499" s="22"/>
      <c r="EB499" s="22">
        <f t="shared" si="977"/>
        <v>0</v>
      </c>
      <c r="EC499" s="28">
        <f t="shared" si="917"/>
        <v>369</v>
      </c>
      <c r="ED499" s="5"/>
      <c r="EE499" s="43">
        <f t="shared" si="978"/>
        <v>0</v>
      </c>
      <c r="EF499" s="27">
        <f t="shared" si="918"/>
        <v>4769</v>
      </c>
      <c r="EG499" s="66"/>
      <c r="EH499" s="66">
        <f t="shared" si="979"/>
        <v>0</v>
      </c>
      <c r="EI499" s="67">
        <f t="shared" si="919"/>
        <v>23937</v>
      </c>
      <c r="EJ499" s="66"/>
      <c r="EK499" s="66">
        <f t="shared" si="953"/>
        <v>0</v>
      </c>
      <c r="EL499" s="67">
        <f t="shared" si="920"/>
        <v>22567</v>
      </c>
      <c r="EM499" s="110">
        <f t="shared" si="954"/>
        <v>116387.75149599998</v>
      </c>
    </row>
    <row r="500" spans="1:143" ht="11.25" customHeight="1" x14ac:dyDescent="0.25">
      <c r="A500" s="254">
        <v>46088</v>
      </c>
      <c r="B500" s="254">
        <v>46095</v>
      </c>
      <c r="C500" s="176">
        <v>8004962784</v>
      </c>
      <c r="D500" s="17" t="s">
        <v>285</v>
      </c>
      <c r="E500" s="18">
        <v>3300</v>
      </c>
      <c r="F500" s="19">
        <v>1</v>
      </c>
      <c r="G500" s="20">
        <v>191516041653</v>
      </c>
      <c r="H500" s="66"/>
      <c r="I500" s="41">
        <f t="shared" si="877"/>
        <v>0</v>
      </c>
      <c r="J500" s="48">
        <f t="shared" si="980"/>
        <v>75471</v>
      </c>
      <c r="K500" s="66"/>
      <c r="L500" s="41">
        <f t="shared" si="862"/>
        <v>0</v>
      </c>
      <c r="M500" s="48">
        <f t="shared" si="981"/>
        <v>174830</v>
      </c>
      <c r="N500" s="66"/>
      <c r="O500" s="41">
        <f t="shared" si="878"/>
        <v>0</v>
      </c>
      <c r="P500" s="48">
        <f t="shared" si="982"/>
        <v>74081</v>
      </c>
      <c r="Q500" s="66"/>
      <c r="R500" s="66">
        <f t="shared" si="879"/>
        <v>0</v>
      </c>
      <c r="S500" s="67">
        <f t="shared" si="983"/>
        <v>61444</v>
      </c>
      <c r="T500" s="66"/>
      <c r="U500" s="66">
        <f t="shared" si="885"/>
        <v>0</v>
      </c>
      <c r="V500" s="67">
        <f t="shared" si="886"/>
        <v>21065.100000000013</v>
      </c>
      <c r="X500" s="69">
        <f t="shared" si="880"/>
        <v>0</v>
      </c>
      <c r="Y500" s="67">
        <f t="shared" si="989"/>
        <v>132.29999999999882</v>
      </c>
      <c r="Z500" s="66"/>
      <c r="AA500" s="68">
        <f t="shared" si="931"/>
        <v>0</v>
      </c>
      <c r="AB500" s="67">
        <f t="shared" si="876"/>
        <v>12982.5</v>
      </c>
      <c r="AC500" s="66"/>
      <c r="AD500" s="66">
        <f t="shared" si="932"/>
        <v>0</v>
      </c>
      <c r="AE500" s="67">
        <f t="shared" si="887"/>
        <v>448.79999999999973</v>
      </c>
      <c r="AF500" s="66"/>
      <c r="AG500" s="78">
        <f t="shared" si="933"/>
        <v>0</v>
      </c>
      <c r="AH500" s="79">
        <f t="shared" si="888"/>
        <v>3801.7999999999993</v>
      </c>
      <c r="AI500" s="66"/>
      <c r="AJ500" s="68">
        <f t="shared" si="934"/>
        <v>0</v>
      </c>
      <c r="AK500" s="67">
        <f t="shared" si="889"/>
        <v>7585.5</v>
      </c>
      <c r="AL500" s="66"/>
      <c r="AM500" s="68">
        <f t="shared" si="935"/>
        <v>0</v>
      </c>
      <c r="AN500" s="67">
        <f t="shared" si="890"/>
        <v>11306.099999999999</v>
      </c>
      <c r="AO500" s="66"/>
      <c r="AP500" s="68">
        <f t="shared" si="881"/>
        <v>0</v>
      </c>
      <c r="AQ500" s="67">
        <f t="shared" si="867"/>
        <v>1611.3999999999996</v>
      </c>
      <c r="AR500" s="66"/>
      <c r="AS500" s="68">
        <f t="shared" si="957"/>
        <v>0</v>
      </c>
      <c r="AT500" s="67">
        <f t="shared" si="891"/>
        <v>6486.6</v>
      </c>
      <c r="AU500" s="66"/>
      <c r="AV500" s="66">
        <f t="shared" si="892"/>
        <v>0</v>
      </c>
      <c r="AW500" s="42">
        <f t="shared" si="893"/>
        <v>3255.6000000000013</v>
      </c>
      <c r="AX500" s="66"/>
      <c r="AY500" s="66">
        <f t="shared" si="958"/>
        <v>0</v>
      </c>
      <c r="AZ500" s="67">
        <f t="shared" si="882"/>
        <v>1815.8</v>
      </c>
      <c r="BA500" s="66"/>
      <c r="BB500" s="68">
        <f t="shared" si="959"/>
        <v>0</v>
      </c>
      <c r="BC500" s="67">
        <f t="shared" si="896"/>
        <v>2774.8</v>
      </c>
      <c r="BD500" s="66"/>
      <c r="BE500" s="68">
        <f t="shared" si="960"/>
        <v>0</v>
      </c>
      <c r="BF500" s="67">
        <f t="shared" si="898"/>
        <v>78.60000000000035</v>
      </c>
      <c r="BG500" s="66"/>
      <c r="BH500" s="68">
        <f t="shared" si="956"/>
        <v>0</v>
      </c>
      <c r="BI500" s="67">
        <f t="shared" si="990"/>
        <v>1960.2000000000003</v>
      </c>
      <c r="BJ500" s="66"/>
      <c r="BK500" s="68">
        <f t="shared" si="961"/>
        <v>0</v>
      </c>
      <c r="BL500" s="67">
        <f t="shared" si="899"/>
        <v>5058.2000000000007</v>
      </c>
      <c r="BM500" s="66"/>
      <c r="BN500" s="68">
        <f t="shared" si="900"/>
        <v>0</v>
      </c>
      <c r="BO500" s="67">
        <f t="shared" si="901"/>
        <v>4153.1000000000013</v>
      </c>
      <c r="BP500" s="66"/>
      <c r="BQ500" s="68">
        <f t="shared" si="902"/>
        <v>3696.0000000000005</v>
      </c>
      <c r="BR500" s="67">
        <f t="shared" si="938"/>
        <v>5886.4999999999909</v>
      </c>
      <c r="BS500" s="66"/>
      <c r="BT500" s="66">
        <f t="shared" si="924"/>
        <v>6600</v>
      </c>
      <c r="BU500" s="67">
        <f t="shared" si="986"/>
        <v>63596</v>
      </c>
      <c r="BV500" s="66"/>
      <c r="BW500" s="66">
        <f t="shared" si="925"/>
        <v>6600</v>
      </c>
      <c r="BX500" s="67">
        <f t="shared" si="987"/>
        <v>90144</v>
      </c>
      <c r="BY500" s="66"/>
      <c r="BZ500" s="66">
        <f t="shared" si="926"/>
        <v>6600</v>
      </c>
      <c r="CA500" s="67">
        <f t="shared" si="988"/>
        <v>58374</v>
      </c>
      <c r="CB500" s="66"/>
      <c r="CC500" s="66">
        <f t="shared" si="903"/>
        <v>0</v>
      </c>
      <c r="CD500" s="67">
        <f t="shared" si="984"/>
        <v>7437.4500000000007</v>
      </c>
      <c r="CE500" s="66"/>
      <c r="CF500" s="66">
        <f t="shared" si="904"/>
        <v>0</v>
      </c>
      <c r="CG500" s="67">
        <f t="shared" si="905"/>
        <v>6982.9</v>
      </c>
      <c r="CH500" s="66"/>
      <c r="CI500" s="66">
        <f t="shared" si="962"/>
        <v>0</v>
      </c>
      <c r="CJ500" s="67">
        <f t="shared" si="921"/>
        <v>8715</v>
      </c>
      <c r="CK500" s="66"/>
      <c r="CL500" s="68">
        <f t="shared" si="963"/>
        <v>0</v>
      </c>
      <c r="CM500" s="79">
        <f t="shared" si="907"/>
        <v>4864</v>
      </c>
      <c r="CN500" s="66"/>
      <c r="CO500" s="68">
        <f t="shared" si="964"/>
        <v>0</v>
      </c>
      <c r="CP500" s="79">
        <f t="shared" si="908"/>
        <v>3955</v>
      </c>
      <c r="CQ500" s="66"/>
      <c r="CR500" s="68">
        <f t="shared" si="965"/>
        <v>0</v>
      </c>
      <c r="CS500" s="79">
        <f t="shared" si="861"/>
        <v>6656</v>
      </c>
      <c r="CT500" s="66"/>
      <c r="CU500" s="68">
        <f t="shared" si="966"/>
        <v>0</v>
      </c>
      <c r="CV500" s="79">
        <f t="shared" si="909"/>
        <v>7769</v>
      </c>
      <c r="CW500" s="66"/>
      <c r="CX500" s="66">
        <f t="shared" si="967"/>
        <v>0</v>
      </c>
      <c r="CY500" s="40">
        <f t="shared" si="985"/>
        <v>6582</v>
      </c>
      <c r="CZ500" s="65"/>
      <c r="DA500" s="66">
        <f t="shared" si="968"/>
        <v>0</v>
      </c>
      <c r="DB500" s="67">
        <f t="shared" si="922"/>
        <v>80056</v>
      </c>
      <c r="DC500" s="66"/>
      <c r="DD500" s="66">
        <f t="shared" si="969"/>
        <v>0</v>
      </c>
      <c r="DE500" s="67">
        <f t="shared" si="923"/>
        <v>76827</v>
      </c>
      <c r="DF500" s="66"/>
      <c r="DG500" s="69">
        <f t="shared" si="970"/>
        <v>0</v>
      </c>
      <c r="DH500" s="67">
        <f t="shared" si="955"/>
        <v>53039</v>
      </c>
      <c r="DI500" s="66"/>
      <c r="DJ500" s="66">
        <f t="shared" si="971"/>
        <v>0</v>
      </c>
      <c r="DK500" s="67">
        <f t="shared" si="912"/>
        <v>384</v>
      </c>
      <c r="DM500" s="206">
        <f t="shared" si="972"/>
        <v>0</v>
      </c>
      <c r="DN500" s="25">
        <f t="shared" si="884"/>
        <v>0</v>
      </c>
      <c r="DO500" s="5"/>
      <c r="DP500" s="43">
        <f t="shared" si="973"/>
        <v>0</v>
      </c>
      <c r="DQ500" s="27">
        <f t="shared" si="913"/>
        <v>7022.5</v>
      </c>
      <c r="DR500" s="5"/>
      <c r="DS500" s="43">
        <f t="shared" si="974"/>
        <v>0</v>
      </c>
      <c r="DT500" s="27">
        <f t="shared" si="914"/>
        <v>4846</v>
      </c>
      <c r="DU500" s="5"/>
      <c r="DV500" s="43">
        <f t="shared" si="975"/>
        <v>0</v>
      </c>
      <c r="DW500" s="27">
        <f t="shared" si="915"/>
        <v>4835</v>
      </c>
      <c r="DX500" s="5"/>
      <c r="DY500" s="22">
        <f t="shared" si="976"/>
        <v>0</v>
      </c>
      <c r="DZ500" s="25">
        <f t="shared" si="916"/>
        <v>523</v>
      </c>
      <c r="EA500" s="22"/>
      <c r="EB500" s="22">
        <f t="shared" si="977"/>
        <v>0</v>
      </c>
      <c r="EC500" s="28">
        <f t="shared" si="917"/>
        <v>369</v>
      </c>
      <c r="ED500" s="5"/>
      <c r="EE500" s="43">
        <f t="shared" si="978"/>
        <v>0</v>
      </c>
      <c r="EF500" s="27">
        <f t="shared" si="918"/>
        <v>4769</v>
      </c>
      <c r="EG500" s="66"/>
      <c r="EH500" s="66">
        <f t="shared" si="979"/>
        <v>0</v>
      </c>
      <c r="EI500" s="67">
        <f t="shared" si="919"/>
        <v>23937</v>
      </c>
      <c r="EJ500" s="66"/>
      <c r="EK500" s="66">
        <f t="shared" si="953"/>
        <v>0</v>
      </c>
      <c r="EL500" s="67">
        <f t="shared" si="920"/>
        <v>22567</v>
      </c>
      <c r="EM500" s="110">
        <f t="shared" si="954"/>
        <v>116053.734856</v>
      </c>
    </row>
    <row r="501" spans="1:143" ht="11.25" customHeight="1" x14ac:dyDescent="0.25">
      <c r="A501" s="254">
        <v>46088</v>
      </c>
      <c r="B501" s="254">
        <v>46081</v>
      </c>
      <c r="C501" s="176">
        <v>8004966933</v>
      </c>
      <c r="D501" s="17" t="s">
        <v>122</v>
      </c>
      <c r="E501" s="18">
        <v>360</v>
      </c>
      <c r="F501" s="19">
        <v>2</v>
      </c>
      <c r="G501" s="20">
        <v>191516052314</v>
      </c>
      <c r="H501" s="66"/>
      <c r="I501" s="41">
        <f t="shared" si="877"/>
        <v>0</v>
      </c>
      <c r="J501" s="48">
        <f t="shared" si="980"/>
        <v>75471</v>
      </c>
      <c r="K501" s="66"/>
      <c r="L501" s="41">
        <f t="shared" si="862"/>
        <v>0</v>
      </c>
      <c r="M501" s="48">
        <f t="shared" si="981"/>
        <v>174830</v>
      </c>
      <c r="N501" s="66"/>
      <c r="O501" s="41">
        <f t="shared" si="878"/>
        <v>0</v>
      </c>
      <c r="P501" s="48">
        <f t="shared" si="982"/>
        <v>74081</v>
      </c>
      <c r="Q501" s="66"/>
      <c r="R501" s="66">
        <f t="shared" si="879"/>
        <v>0</v>
      </c>
      <c r="S501" s="67">
        <f t="shared" si="983"/>
        <v>61444</v>
      </c>
      <c r="T501" s="66"/>
      <c r="U501" s="66">
        <f t="shared" si="885"/>
        <v>0</v>
      </c>
      <c r="V501" s="67">
        <f t="shared" si="886"/>
        <v>21065.100000000013</v>
      </c>
      <c r="X501" s="69">
        <f t="shared" si="880"/>
        <v>0</v>
      </c>
      <c r="Y501" s="67">
        <f t="shared" si="989"/>
        <v>132.29999999999882</v>
      </c>
      <c r="Z501" s="66"/>
      <c r="AA501" s="68">
        <f t="shared" si="931"/>
        <v>0</v>
      </c>
      <c r="AB501" s="67">
        <f t="shared" si="876"/>
        <v>12982.5</v>
      </c>
      <c r="AC501" s="66"/>
      <c r="AD501" s="66">
        <f t="shared" si="932"/>
        <v>0</v>
      </c>
      <c r="AE501" s="67">
        <f t="shared" si="887"/>
        <v>448.79999999999973</v>
      </c>
      <c r="AF501" s="66"/>
      <c r="AG501" s="78">
        <f t="shared" si="933"/>
        <v>0</v>
      </c>
      <c r="AH501" s="79">
        <f t="shared" si="888"/>
        <v>3801.7999999999993</v>
      </c>
      <c r="AI501" s="66"/>
      <c r="AJ501" s="68">
        <f t="shared" si="934"/>
        <v>0</v>
      </c>
      <c r="AK501" s="67">
        <f t="shared" si="889"/>
        <v>7585.5</v>
      </c>
      <c r="AL501" s="66"/>
      <c r="AM501" s="68">
        <f t="shared" si="935"/>
        <v>0</v>
      </c>
      <c r="AN501" s="67">
        <f t="shared" si="890"/>
        <v>11306.099999999999</v>
      </c>
      <c r="AO501" s="66"/>
      <c r="AP501" s="68">
        <f t="shared" si="881"/>
        <v>0</v>
      </c>
      <c r="AQ501" s="67">
        <f t="shared" si="867"/>
        <v>1611.3999999999996</v>
      </c>
      <c r="AR501" s="66"/>
      <c r="AS501" s="68">
        <f t="shared" si="957"/>
        <v>0</v>
      </c>
      <c r="AT501" s="67">
        <f t="shared" si="891"/>
        <v>6486.6</v>
      </c>
      <c r="AU501" s="66"/>
      <c r="AV501" s="66">
        <f t="shared" si="892"/>
        <v>0</v>
      </c>
      <c r="AW501" s="42">
        <f t="shared" si="893"/>
        <v>3255.6000000000013</v>
      </c>
      <c r="AX501" s="66"/>
      <c r="AY501" s="66">
        <f t="shared" si="958"/>
        <v>0</v>
      </c>
      <c r="AZ501" s="67">
        <f t="shared" si="882"/>
        <v>1815.8</v>
      </c>
      <c r="BA501" s="66"/>
      <c r="BB501" s="68">
        <f t="shared" si="959"/>
        <v>0</v>
      </c>
      <c r="BC501" s="67">
        <f t="shared" si="896"/>
        <v>2774.8</v>
      </c>
      <c r="BD501" s="66"/>
      <c r="BE501" s="68">
        <f t="shared" si="960"/>
        <v>0</v>
      </c>
      <c r="BF501" s="67">
        <f t="shared" si="898"/>
        <v>78.60000000000035</v>
      </c>
      <c r="BG501" s="66"/>
      <c r="BH501" s="68">
        <f t="shared" si="956"/>
        <v>763.2</v>
      </c>
      <c r="BI501" s="67">
        <f t="shared" si="990"/>
        <v>1197.0000000000002</v>
      </c>
      <c r="BJ501" s="66"/>
      <c r="BK501" s="68">
        <f t="shared" si="961"/>
        <v>0</v>
      </c>
      <c r="BL501" s="67">
        <f t="shared" si="899"/>
        <v>5058.2000000000007</v>
      </c>
      <c r="BM501" s="66"/>
      <c r="BN501" s="68">
        <f t="shared" si="900"/>
        <v>0</v>
      </c>
      <c r="BO501" s="67">
        <f t="shared" si="901"/>
        <v>4153.1000000000013</v>
      </c>
      <c r="BP501" s="66"/>
      <c r="BQ501" s="68">
        <f t="shared" si="902"/>
        <v>0</v>
      </c>
      <c r="BR501" s="67">
        <f t="shared" si="938"/>
        <v>5886.4999999999909</v>
      </c>
      <c r="BS501" s="66"/>
      <c r="BT501" s="66">
        <f t="shared" si="924"/>
        <v>720</v>
      </c>
      <c r="BU501" s="67">
        <f t="shared" si="986"/>
        <v>62876</v>
      </c>
      <c r="BV501" s="66"/>
      <c r="BW501" s="66">
        <f t="shared" si="925"/>
        <v>720</v>
      </c>
      <c r="BX501" s="67">
        <f t="shared" si="987"/>
        <v>89424</v>
      </c>
      <c r="BY501" s="66"/>
      <c r="BZ501" s="66">
        <f t="shared" si="926"/>
        <v>720</v>
      </c>
      <c r="CA501" s="67">
        <f t="shared" si="988"/>
        <v>57654</v>
      </c>
      <c r="CB501" s="66"/>
      <c r="CC501" s="66">
        <f t="shared" si="903"/>
        <v>0</v>
      </c>
      <c r="CD501" s="67">
        <f t="shared" si="984"/>
        <v>7437.4500000000007</v>
      </c>
      <c r="CE501" s="66"/>
      <c r="CF501" s="66">
        <f t="shared" si="904"/>
        <v>0</v>
      </c>
      <c r="CG501" s="67">
        <f t="shared" si="905"/>
        <v>6982.9</v>
      </c>
      <c r="CH501" s="66"/>
      <c r="CI501" s="66">
        <f t="shared" si="962"/>
        <v>0</v>
      </c>
      <c r="CJ501" s="67">
        <f t="shared" si="921"/>
        <v>8715</v>
      </c>
      <c r="CK501" s="66"/>
      <c r="CL501" s="68">
        <f t="shared" si="963"/>
        <v>0</v>
      </c>
      <c r="CM501" s="79">
        <f t="shared" si="907"/>
        <v>4864</v>
      </c>
      <c r="CN501" s="66"/>
      <c r="CO501" s="68">
        <f t="shared" si="964"/>
        <v>0</v>
      </c>
      <c r="CP501" s="79">
        <f t="shared" si="908"/>
        <v>3955</v>
      </c>
      <c r="CQ501" s="66"/>
      <c r="CR501" s="140">
        <f t="shared" si="965"/>
        <v>0</v>
      </c>
      <c r="CS501" s="79">
        <f t="shared" si="861"/>
        <v>6656</v>
      </c>
      <c r="CT501" s="66"/>
      <c r="CU501" s="68">
        <f t="shared" si="966"/>
        <v>0</v>
      </c>
      <c r="CV501" s="79">
        <f t="shared" si="909"/>
        <v>7769</v>
      </c>
      <c r="CW501" s="66"/>
      <c r="CX501" s="66">
        <f t="shared" si="967"/>
        <v>0</v>
      </c>
      <c r="CY501" s="40">
        <f t="shared" si="985"/>
        <v>6582</v>
      </c>
      <c r="CZ501" s="65"/>
      <c r="DA501" s="66">
        <f t="shared" si="968"/>
        <v>0</v>
      </c>
      <c r="DB501" s="67">
        <f t="shared" si="922"/>
        <v>80056</v>
      </c>
      <c r="DC501" s="66"/>
      <c r="DD501" s="66">
        <f t="shared" si="969"/>
        <v>0</v>
      </c>
      <c r="DE501" s="67">
        <f t="shared" si="923"/>
        <v>76827</v>
      </c>
      <c r="DF501" s="66"/>
      <c r="DG501" s="69">
        <f t="shared" si="970"/>
        <v>0</v>
      </c>
      <c r="DH501" s="67">
        <f t="shared" si="955"/>
        <v>53039</v>
      </c>
      <c r="DI501" s="66"/>
      <c r="DJ501" s="66">
        <f t="shared" si="971"/>
        <v>0</v>
      </c>
      <c r="DK501" s="67">
        <f t="shared" si="912"/>
        <v>384</v>
      </c>
      <c r="DM501" s="206">
        <f t="shared" si="972"/>
        <v>0</v>
      </c>
      <c r="DN501" s="25">
        <f t="shared" si="884"/>
        <v>0</v>
      </c>
      <c r="DO501" s="5"/>
      <c r="DP501" s="43">
        <f t="shared" si="973"/>
        <v>0</v>
      </c>
      <c r="DQ501" s="27">
        <f t="shared" si="913"/>
        <v>7022.5</v>
      </c>
      <c r="DR501" s="5"/>
      <c r="DS501" s="43">
        <f t="shared" si="974"/>
        <v>0</v>
      </c>
      <c r="DT501" s="27">
        <f t="shared" si="914"/>
        <v>4846</v>
      </c>
      <c r="DU501" s="5"/>
      <c r="DV501" s="43">
        <f t="shared" si="975"/>
        <v>0</v>
      </c>
      <c r="DW501" s="27">
        <f t="shared" si="915"/>
        <v>4835</v>
      </c>
      <c r="DX501" s="5"/>
      <c r="DY501" s="22">
        <f t="shared" si="976"/>
        <v>0</v>
      </c>
      <c r="DZ501" s="25">
        <f t="shared" si="916"/>
        <v>523</v>
      </c>
      <c r="EA501" s="22"/>
      <c r="EB501" s="22">
        <f t="shared" si="977"/>
        <v>0</v>
      </c>
      <c r="EC501" s="28">
        <f t="shared" si="917"/>
        <v>369</v>
      </c>
      <c r="ED501" s="5"/>
      <c r="EE501" s="43">
        <f t="shared" si="978"/>
        <v>0</v>
      </c>
      <c r="EF501" s="27">
        <f t="shared" si="918"/>
        <v>4769</v>
      </c>
      <c r="EG501" s="66"/>
      <c r="EH501" s="66">
        <f t="shared" si="979"/>
        <v>0</v>
      </c>
      <c r="EI501" s="67">
        <f t="shared" si="919"/>
        <v>23937</v>
      </c>
      <c r="EJ501" s="66"/>
      <c r="EK501" s="66">
        <f t="shared" si="953"/>
        <v>0</v>
      </c>
      <c r="EL501" s="67">
        <f t="shared" si="920"/>
        <v>22567</v>
      </c>
      <c r="EM501" s="110">
        <f t="shared" si="954"/>
        <v>115993.97245599996</v>
      </c>
    </row>
    <row r="502" spans="1:143" ht="11.25" customHeight="1" x14ac:dyDescent="0.25">
      <c r="A502" s="254">
        <v>46088</v>
      </c>
      <c r="B502" s="254">
        <v>46081</v>
      </c>
      <c r="C502" s="176">
        <v>8004967083</v>
      </c>
      <c r="D502" s="17" t="s">
        <v>31</v>
      </c>
      <c r="E502" s="18">
        <v>100</v>
      </c>
      <c r="F502" s="19">
        <v>1</v>
      </c>
      <c r="G502" s="20">
        <v>191516042056</v>
      </c>
      <c r="H502" s="66"/>
      <c r="I502" s="41">
        <f t="shared" si="877"/>
        <v>0</v>
      </c>
      <c r="J502" s="48">
        <f t="shared" si="980"/>
        <v>75471</v>
      </c>
      <c r="K502" s="66"/>
      <c r="L502" s="41">
        <f t="shared" si="862"/>
        <v>0</v>
      </c>
      <c r="M502" s="48">
        <f t="shared" si="981"/>
        <v>174830</v>
      </c>
      <c r="N502" s="66"/>
      <c r="O502" s="41">
        <f t="shared" si="878"/>
        <v>0</v>
      </c>
      <c r="P502" s="48">
        <f t="shared" si="982"/>
        <v>74081</v>
      </c>
      <c r="Q502" s="66"/>
      <c r="R502" s="66">
        <f t="shared" si="879"/>
        <v>0</v>
      </c>
      <c r="S502" s="67">
        <f t="shared" si="983"/>
        <v>61444</v>
      </c>
      <c r="T502" s="66"/>
      <c r="U502" s="66">
        <f t="shared" si="885"/>
        <v>0</v>
      </c>
      <c r="V502" s="67">
        <f t="shared" si="886"/>
        <v>21065.100000000013</v>
      </c>
      <c r="X502" s="69">
        <f t="shared" si="880"/>
        <v>0</v>
      </c>
      <c r="Y502" s="67">
        <f t="shared" si="989"/>
        <v>132.29999999999882</v>
      </c>
      <c r="Z502" s="66"/>
      <c r="AA502" s="68">
        <f t="shared" si="931"/>
        <v>0</v>
      </c>
      <c r="AB502" s="67">
        <f t="shared" si="876"/>
        <v>12982.5</v>
      </c>
      <c r="AC502" s="66"/>
      <c r="AD502" s="66">
        <f t="shared" si="932"/>
        <v>0</v>
      </c>
      <c r="AE502" s="67">
        <f t="shared" si="887"/>
        <v>448.79999999999973</v>
      </c>
      <c r="AF502" s="66"/>
      <c r="AG502" s="78">
        <f t="shared" si="933"/>
        <v>0</v>
      </c>
      <c r="AH502" s="79">
        <f t="shared" si="888"/>
        <v>3801.7999999999993</v>
      </c>
      <c r="AI502" s="66"/>
      <c r="AJ502" s="68">
        <f t="shared" si="934"/>
        <v>0</v>
      </c>
      <c r="AK502" s="67">
        <f t="shared" si="889"/>
        <v>7585.5</v>
      </c>
      <c r="AL502" s="66"/>
      <c r="AM502" s="68">
        <f t="shared" si="935"/>
        <v>0</v>
      </c>
      <c r="AN502" s="67">
        <f t="shared" si="890"/>
        <v>11306.099999999999</v>
      </c>
      <c r="AO502" s="66"/>
      <c r="AP502" s="68">
        <f t="shared" si="881"/>
        <v>0</v>
      </c>
      <c r="AQ502" s="67">
        <f t="shared" si="867"/>
        <v>1611.3999999999996</v>
      </c>
      <c r="AR502" s="66"/>
      <c r="AS502" s="68">
        <f t="shared" si="957"/>
        <v>0</v>
      </c>
      <c r="AT502" s="67">
        <f t="shared" si="891"/>
        <v>6486.6</v>
      </c>
      <c r="AU502" s="66"/>
      <c r="AV502" s="66">
        <f t="shared" si="892"/>
        <v>0</v>
      </c>
      <c r="AW502" s="42">
        <f t="shared" si="893"/>
        <v>3255.6000000000013</v>
      </c>
      <c r="AX502" s="66"/>
      <c r="AY502" s="66">
        <f t="shared" si="958"/>
        <v>0</v>
      </c>
      <c r="AZ502" s="67">
        <f t="shared" si="882"/>
        <v>1815.8</v>
      </c>
      <c r="BA502" s="66"/>
      <c r="BB502" s="68">
        <f t="shared" si="959"/>
        <v>0</v>
      </c>
      <c r="BC502" s="67">
        <f t="shared" si="896"/>
        <v>2774.8</v>
      </c>
      <c r="BD502" s="66"/>
      <c r="BE502" s="68">
        <f t="shared" si="960"/>
        <v>0</v>
      </c>
      <c r="BF502" s="67">
        <f t="shared" si="898"/>
        <v>78.60000000000035</v>
      </c>
      <c r="BG502" s="66"/>
      <c r="BH502" s="68">
        <f t="shared" si="956"/>
        <v>112.00000000000001</v>
      </c>
      <c r="BI502" s="67">
        <f t="shared" si="990"/>
        <v>1085.0000000000002</v>
      </c>
      <c r="BJ502" s="66"/>
      <c r="BK502" s="68">
        <f t="shared" si="961"/>
        <v>0</v>
      </c>
      <c r="BL502" s="67">
        <f t="shared" si="899"/>
        <v>5058.2000000000007</v>
      </c>
      <c r="BM502" s="66"/>
      <c r="BN502" s="68">
        <f t="shared" si="900"/>
        <v>0</v>
      </c>
      <c r="BO502" s="67">
        <f t="shared" si="901"/>
        <v>4153.1000000000013</v>
      </c>
      <c r="BP502" s="66"/>
      <c r="BQ502" s="68">
        <f t="shared" si="902"/>
        <v>0</v>
      </c>
      <c r="BR502" s="67">
        <f t="shared" si="938"/>
        <v>5886.4999999999909</v>
      </c>
      <c r="BS502" s="66"/>
      <c r="BT502" s="66">
        <f t="shared" si="924"/>
        <v>200</v>
      </c>
      <c r="BU502" s="67">
        <f t="shared" si="986"/>
        <v>62676</v>
      </c>
      <c r="BV502" s="66"/>
      <c r="BW502" s="66">
        <f t="shared" si="925"/>
        <v>200</v>
      </c>
      <c r="BX502" s="67">
        <f t="shared" si="987"/>
        <v>89224</v>
      </c>
      <c r="BY502" s="66"/>
      <c r="BZ502" s="66">
        <f t="shared" si="926"/>
        <v>200</v>
      </c>
      <c r="CA502" s="67">
        <f t="shared" si="988"/>
        <v>57454</v>
      </c>
      <c r="CB502" s="66"/>
      <c r="CC502" s="66">
        <f t="shared" si="903"/>
        <v>0</v>
      </c>
      <c r="CD502" s="67">
        <f t="shared" si="984"/>
        <v>7437.4500000000007</v>
      </c>
      <c r="CE502" s="66"/>
      <c r="CF502" s="66">
        <f t="shared" si="904"/>
        <v>0</v>
      </c>
      <c r="CG502" s="67">
        <f t="shared" si="905"/>
        <v>6982.9</v>
      </c>
      <c r="CH502" s="66"/>
      <c r="CI502" s="66">
        <f t="shared" si="962"/>
        <v>0</v>
      </c>
      <c r="CJ502" s="67">
        <f t="shared" si="921"/>
        <v>8715</v>
      </c>
      <c r="CK502" s="66"/>
      <c r="CL502" s="68">
        <f t="shared" si="963"/>
        <v>0</v>
      </c>
      <c r="CM502" s="79">
        <f t="shared" si="907"/>
        <v>4864</v>
      </c>
      <c r="CN502" s="66"/>
      <c r="CO502" s="68">
        <f t="shared" si="964"/>
        <v>0</v>
      </c>
      <c r="CP502" s="79">
        <f t="shared" si="908"/>
        <v>3955</v>
      </c>
      <c r="CQ502" s="66"/>
      <c r="CR502" s="140">
        <f t="shared" si="965"/>
        <v>0</v>
      </c>
      <c r="CS502" s="79">
        <f t="shared" ref="CS502:CS565" si="991">+CS501+CQ502-CR502</f>
        <v>6656</v>
      </c>
      <c r="CT502" s="66"/>
      <c r="CU502" s="68">
        <f t="shared" si="966"/>
        <v>0</v>
      </c>
      <c r="CV502" s="79">
        <f t="shared" si="909"/>
        <v>7769</v>
      </c>
      <c r="CW502" s="66"/>
      <c r="CX502" s="66">
        <f t="shared" si="967"/>
        <v>0</v>
      </c>
      <c r="CY502" s="40">
        <f t="shared" si="985"/>
        <v>6582</v>
      </c>
      <c r="CZ502" s="65"/>
      <c r="DA502" s="66">
        <f t="shared" si="968"/>
        <v>0</v>
      </c>
      <c r="DB502" s="67">
        <f t="shared" si="922"/>
        <v>80056</v>
      </c>
      <c r="DC502" s="66"/>
      <c r="DD502" s="66">
        <f t="shared" si="969"/>
        <v>0</v>
      </c>
      <c r="DE502" s="67">
        <f t="shared" si="923"/>
        <v>76827</v>
      </c>
      <c r="DF502" s="66"/>
      <c r="DG502" s="69">
        <f t="shared" si="970"/>
        <v>0</v>
      </c>
      <c r="DH502" s="67">
        <f t="shared" si="955"/>
        <v>53039</v>
      </c>
      <c r="DI502" s="66"/>
      <c r="DJ502" s="66">
        <f t="shared" si="971"/>
        <v>0</v>
      </c>
      <c r="DK502" s="67">
        <f t="shared" si="912"/>
        <v>384</v>
      </c>
      <c r="DM502" s="206">
        <f t="shared" si="972"/>
        <v>0</v>
      </c>
      <c r="DN502" s="25">
        <f t="shared" si="884"/>
        <v>0</v>
      </c>
      <c r="DO502" s="5"/>
      <c r="DP502" s="43">
        <f t="shared" si="973"/>
        <v>0</v>
      </c>
      <c r="DQ502" s="27">
        <f t="shared" si="913"/>
        <v>7022.5</v>
      </c>
      <c r="DR502" s="5"/>
      <c r="DS502" s="43">
        <f t="shared" si="974"/>
        <v>0</v>
      </c>
      <c r="DT502" s="27">
        <f t="shared" si="914"/>
        <v>4846</v>
      </c>
      <c r="DU502" s="5"/>
      <c r="DV502" s="43">
        <f t="shared" si="975"/>
        <v>0</v>
      </c>
      <c r="DW502" s="27">
        <f t="shared" si="915"/>
        <v>4835</v>
      </c>
      <c r="DX502" s="5"/>
      <c r="DY502" s="22">
        <f t="shared" si="976"/>
        <v>0</v>
      </c>
      <c r="DZ502" s="25">
        <f t="shared" si="916"/>
        <v>523</v>
      </c>
      <c r="EA502" s="22"/>
      <c r="EB502" s="22">
        <f t="shared" si="977"/>
        <v>0</v>
      </c>
      <c r="EC502" s="28">
        <f t="shared" si="917"/>
        <v>369</v>
      </c>
      <c r="ED502" s="5"/>
      <c r="EE502" s="43">
        <f t="shared" si="978"/>
        <v>0</v>
      </c>
      <c r="EF502" s="27">
        <f t="shared" si="918"/>
        <v>4769</v>
      </c>
      <c r="EG502" s="66"/>
      <c r="EH502" s="66">
        <f t="shared" si="979"/>
        <v>0</v>
      </c>
      <c r="EI502" s="67">
        <f t="shared" si="919"/>
        <v>23937</v>
      </c>
      <c r="EJ502" s="66"/>
      <c r="EK502" s="66">
        <f t="shared" si="953"/>
        <v>0</v>
      </c>
      <c r="EL502" s="67">
        <f t="shared" si="920"/>
        <v>22567</v>
      </c>
      <c r="EM502" s="110">
        <f t="shared" si="954"/>
        <v>115777.97881599999</v>
      </c>
    </row>
    <row r="503" spans="1:143" s="253" customFormat="1" ht="11.25" customHeight="1" x14ac:dyDescent="0.25">
      <c r="A503" s="254">
        <v>46088</v>
      </c>
      <c r="B503" s="254">
        <v>46081</v>
      </c>
      <c r="C503" s="176">
        <v>8004967085</v>
      </c>
      <c r="D503" s="17" t="s">
        <v>38</v>
      </c>
      <c r="E503" s="18">
        <v>60</v>
      </c>
      <c r="F503" s="19">
        <v>5</v>
      </c>
      <c r="G503" s="20">
        <v>191516042025</v>
      </c>
      <c r="H503" s="66"/>
      <c r="I503" s="41">
        <f t="shared" si="877"/>
        <v>0</v>
      </c>
      <c r="J503" s="48">
        <f t="shared" si="980"/>
        <v>75471</v>
      </c>
      <c r="K503" s="66"/>
      <c r="L503" s="41">
        <f t="shared" ref="L503:L566" si="992">IF(OR(D503="NPC6ASZDB-RD015M",D503="NPC6ASZDB-GN750C",D503="NPC6ASZDB-WT035M",D503="NPC6ASZDB-WT028M ",D503="NPC6ASZDB-WT019M",D503="NPC06SZDB-GN050C",D503="NPC06SZDB-OR050C",D503="NPC6ASZDB-WT018M",D503="NPC6ASZDB-WT023M",D503="NPC6ASZDB-WT024M",D503="NPC6ASZDB-OR020M",D503="NPC6ASZDB-RD006M",D503="NPC6ASZDB-WT017M",D503="NPC6ASZDB-GY750C",D503="NPC6ASZDB-YL015M",D503="NPC6ASZDB-BL004M ",D503="NPC6ASZDB-WT016M",D503="NPC06SZDB-BK006M",D503="NPC06SZDB-BK007M",D503="NPC6ASZDB-OR750C",D503="NPC06SZDB-BK004M",D503="NPC06SZDB-BL015M",D503="NPC6ASZDB-BL013C",D503="NPC6ASZDB-BL030C",D503="NPC6ASZDB-GY009M",D503="NPC06SZDB-BK002M",D503="NPC6ASZDB-GY025C",D503="NPC06SZDB-BK003M",D503="NPC06SZDB-GY005M",D503="NPC6ASZDB-RD020C",D503="NPC06SZDB-YL040M",D503="NPC6ASZDB-GY125C",D503="NPC06SZDB-YL002M",D503="NPC6ASZDB-WT100M",D503="NPC6ASZDB-RD008M",D503="NPC6ASZDB-YL009M",D503="NPC6ASZDB-VT010M",D503="NPC6ASZDB-OR007M",D503="NPC6ASZDB-VT007M",D503="NPC6ASZDB-BK007M",D503="NPC6ASZDB-GY350C",D503="NPC6ASZDB-YL350C",D503="NPC6ASZDB-OR350C",D503="NPC6ASZDB-VT350C",D503="NPC6ASZDB-BL350C",D503="NPC6ASZDB-RD350C",D503="NPC6ASZDB-BK350C",D503="NPC6ASZDB-VT003M",D503="NPC6ASZDB-OR250C",D503="NPC6ASZDB-VT250C",D503="NPC6ASZDB-VT002M",D503="NPC6ASZDB-VT050C",D503="NPC6ASZDB-VT001M",D503="NPC6ASZDB-VT150C",D503="NPC6ASZDB-WT017C",D503="NPC6ASZDB-RD030C",D503="NPC6ASZDB-WT030C",D503="NPC6ASZDB-OR020M",D503="NPC6ASZDB-OR015M",D503="NPC06SZDB-WT025C",D503="NPC6ASZDB-WT013M",D503="NPC6ASZDB-GY075C",D503="NPC6ASZDB-BK075C",D503="NPC6ASZDB-BK125C",D503="NPC6ASZDB-GN250C",D503="NPC6ASZDB-WT011M",D503="NPC6ASZDB-WT014M",D503="NPC6ASZDB-OR005M",D503="NPC6ASZDB-GY006M",D503="NPC6ASZDB-WT550C",D503="NPC6ASZDB-WT650C",D503="NPC6ASZDB-WT850C",D503="NPC6ASZDB-WT950C",D503="NPC6ASZDB-RD250C",D503="NPC06SZDB-GY015C",D503="NPC06SZDB-BL020C",D503="NPC06SZDB-YL015C",D503="NPC6ASZDB-BL012M",D503="NPC6ASZDB-WT020C",D503="NPC6ASZDB-BL008M",D503="NPC6ASZDB-BL009M",D503="NPC6ASZDB-WT022M",D503="NPC6ASZDB-YL007M",D503="NPC06SZDB-WT250C",D503="NPC6ASZDB-BL007M",D503="NPC6ASZDB-BK050C",D503="NPC6ASZDB-BK025C",D503="NPC6ASZDB-BL750C",D503="NPC6ASZDB-OR010M",D503="NPC06SZDB-RD015M",D503="NPC6ASZDB-YL012M",D503="NPC6ASZDB-YL030M",D503="NPC6ASZDB-YL020M",D503="NPC6ASZDB-RD050C",D503="NPC06SZDB-BL050C",D503="NPC06SZDB-RD050C",D503="NPC06SZDB-YL050C",D503="NPC06SZDB-YL003M",D503="NPC06SZDB-GN002M",D503="NPC6ASZDB-RD010M",D503="NPC6ASZDB-GY450C",D503="NPC6ASZDB-WT006M",D503="NPC6ASZDB-BL250C",D503="NPC6ASZDB-GY050C",D503="NPC6ASZDB-YL250C",D503="NPC6ASZDB-YL008M",D503="NPC06SZDB-YL010M",D503="NPC6ASZDB-GY008M",D503="NPC06SZDB-RD005M",D503="NPC6ASZDB-BL050C",D503="NPC6ASZDB-WT450C",D503="NPC6ASZDB-OR050C",D503="NPC06SZDB-GN010M",D503="NPC06SZDB-RD010M",D503="NPC06SZDB-BL010M",D503="NPC6ASZDB-GY050C",D503="NPC6ASZDB-YL025C",D503="NPC6ASZDB-BK250C",D503="NPC6ASZDB-BK004M",D503="NPC6ASZDB-YL006M",D503="NPC06SZDB-WT007M",D503="NPC6ASZDB-BL015M",D503="NPC6ASZDB-BL020M",D503="NPC6ASZDB-GN010M",D503="NPC6ASZDB-GN015M",D503="NPC6ASZDB-GY250C",D503="NPC6ASZDB-BK030M",D503="NPC06SZDB-GY003M",D503="NPC06SZDB-BL150C",D503="NPC6ASZDB-BK013M",D503="NPC6ASZDB-OR150C",D503="NPC6ASZDB-GY007M",D503="NPC6ASZDB-BK750C",D503="NPC06SZDB-GN003M",D503="NPC06SZDB-BK150C",D503="NPC06SZDB-BK001M",D503="NPC6ASZDB-RD007M",D503="NPC6ASZDB-RD010M",D503="NPC06SZDB-GY006M",D503="NPC06SZDB-GY015M",D503="NPC06SZDB-BK050C",D503="NPC6ASZDB-GN025C",D503="NPC6ASZDB-WT009M",D503="NPC6ASZDB-OR004M",D503="NPC6ASZDB-WT075C",D503="NPC6ASZDB-WT175C",D503="NPC06SZDB-GY001M",D503="NPC06SZDB-GY002M",D503="NPC6ASZDB-WT125C",D503="NPC6ASZDB-WT225C",D503="NPC6ASZDB-WT275C",D503="NPC6ASZDB-GY015M",D503="NPC6ASZDB-RD001M",D503="NPC6ASZDB-RD005M",D503="NPC6ASZDB-WT025C",D503="NPC6ASZDB-YL001M",D503="NPC6ASZDB-YL005M",D503="NPC06SZDB-GY010M",D503="NPC06SZDB-YL005M",D503="NPC06SZDB-YL001M",D503="NPC6ASZDB-BK150C",D503="NPC6ASZDB-BL030M",D503="NPC6ASZDB-YL050C",D503="NPC6ASZDB-YL010M",D503="NPC6ASZDB-OR010M",D503="NPC06SZDB-YL150C",D503="NPC6ASZDB-OR005M",D503="NPC06SZDB-OR002M",D503="NPC6ASZDB-RD150C",D503="NPC6ASZDB-WT025M",D503="NPC6ASZDB-WT150C",D503="NPC6ASZDB-WT012M",D503="NPC6ASZDB-WT250C",D503="NPC6ASZDB-WT350C",D503="NPC6ASZDB-YL002M",D503="NPC6ASZDB-BL150C",D503="NPC6ASZDB-WT015M",D503="NPC6ASZDB-YL150C",D503="NPC6ASZDB-YL003M",D503="NPC6ASZDB-WT750C",D503="NPC6ASZDB-GN050C",D503="NPC6ASZDB-WT008M",D503="NPC06SZDB-OR010M",D503="NPC6ASZDB-GY150C",D503="NPC6ASZDB-GN150C",D503="NPC6ASZDB-OR001M",D503="NPC6ASZDB-OR002M",D503="NPC6ASZDB-OR003M",D503="NPC06SZDB-RD002M",D503="NPC06SZDB-RD150C",D503="NPC6ASZDB-BK015M",D503="NPC06SZDB-GN001M",D503="NPC06SZDB-GN150C",D503="NPC06SZDB-WT030M",D503="NPC06SZDB-WT750C",D503="NPC06SZDB-WT015M",D503="NPC6ASZDB-WT030M",D503="NPC06SZDB-RD001M",D503="NPC06SZDB-RD003M",D503="NPC06SZDB-OR003M",D503="NPC06SZDB-OR001M",D503="NPC06SZDB-BL001M",D503="NPC06SZDB-BL003M",D503="NPC06SZDB-WT150C",D503="NPC06SZDB-BL002M",D503="NPC6ASZDB-WT050C",D503="NPC06SZDB-WT050C",D503="NPC06SZDB-WT001M",D503="NPC06SZDB-WT002M",D503="NPC06SZDB-WT003M",D503="NPC06SZDB-WT004M",D503="NPC06SZDB-WT005M",D503="NPC06SZDB-WT010M",D503="NPC06SZDB-WT020M",D503="NPC6ASZDB-GN001M",D503="NPC6ASZDB-GN002M",D503="NPC6ASZDB-GN003M",D503="NPC6ASZDB-GN004M",D503="NPC6ASZDB-GN005M",D503="NPC6ASZDB-GN020M",D503="NPC6ASZDB-GN030M",D503="NPC6ASZDB-WT001M",D503="NPC6ASZDB-WT002M",D503="NPC6ASZDB-WT003M",D503="NPC6ASZDB-WT004M",D503="NPC6ASZDB-WT005M",D503="NPC6ASZDB-WT006M",D503="NPC6ASZDB-WT007M",D503="NPC6ASZDB-WT010M",D503="NPC6ASZDB-WT020M",D503="NPC6ASZDB-RD002M",D503="NPC6ASZDB-RD003M",D503="NPC6ASZDB-RD020M",D503="NPC6ASZDB-GY001M",D503="NPC6ASZDB-GY002M",D503="NPC6ASZDB-GY003M",D503="NPC6ASZDB-GY004M",D503="NPC6ASZDB-GY005M",D503="NPC6ASZDB-GY010M",D503="NPC6ASZDB-GY020M",D503="NPC6ASZDB-GY025M",D503="NPC6ASZDB-GY030M",D503="NPC6ASZDB-BL001M",D503="NPC6ASZDB-BL002M",D503="NPC6ASZDB-BL003M",D503="NPC6ASZDB-BL004M",D503="NPC6ASZDB-BL005M",D503="NPC6ASZDB-BL010M",D503="NPC6ASZDB-BK001M",D503="NPC6ASZDB-BK002M",D503="NPC6ASZDB-BK003M",D503="NPC6ASZDB-BK005M",D503="NPC6ASZDB-BK010M",D503="NPC6ASZDB-BK020M",),E503*2,0)</f>
        <v>0</v>
      </c>
      <c r="M503" s="48">
        <f t="shared" si="981"/>
        <v>174830</v>
      </c>
      <c r="N503" s="66"/>
      <c r="O503" s="41">
        <f t="shared" si="878"/>
        <v>0</v>
      </c>
      <c r="P503" s="48">
        <f t="shared" si="982"/>
        <v>74081</v>
      </c>
      <c r="Q503" s="66"/>
      <c r="R503" s="66">
        <f t="shared" si="879"/>
        <v>0</v>
      </c>
      <c r="S503" s="67">
        <f t="shared" si="983"/>
        <v>61444</v>
      </c>
      <c r="T503" s="66"/>
      <c r="U503" s="66">
        <f t="shared" si="885"/>
        <v>0</v>
      </c>
      <c r="V503" s="67">
        <f t="shared" si="886"/>
        <v>21065.100000000013</v>
      </c>
      <c r="W503" s="136"/>
      <c r="X503" s="69">
        <f t="shared" si="880"/>
        <v>0</v>
      </c>
      <c r="Y503" s="67">
        <f t="shared" si="989"/>
        <v>132.29999999999882</v>
      </c>
      <c r="Z503" s="66"/>
      <c r="AA503" s="68">
        <f t="shared" si="931"/>
        <v>0</v>
      </c>
      <c r="AB503" s="67">
        <f t="shared" si="876"/>
        <v>12982.5</v>
      </c>
      <c r="AC503" s="66"/>
      <c r="AD503" s="66">
        <f t="shared" si="932"/>
        <v>0</v>
      </c>
      <c r="AE503" s="67">
        <f t="shared" si="887"/>
        <v>448.79999999999973</v>
      </c>
      <c r="AF503" s="66"/>
      <c r="AG503" s="78">
        <f t="shared" si="933"/>
        <v>0</v>
      </c>
      <c r="AH503" s="79">
        <f t="shared" si="888"/>
        <v>3801.7999999999993</v>
      </c>
      <c r="AI503" s="66"/>
      <c r="AJ503" s="68">
        <f t="shared" si="934"/>
        <v>0</v>
      </c>
      <c r="AK503" s="67">
        <f t="shared" si="889"/>
        <v>7585.5</v>
      </c>
      <c r="AL503" s="66"/>
      <c r="AM503" s="68">
        <f t="shared" si="935"/>
        <v>0</v>
      </c>
      <c r="AN503" s="67">
        <f t="shared" si="890"/>
        <v>11306.099999999999</v>
      </c>
      <c r="AO503" s="66"/>
      <c r="AP503" s="68">
        <f t="shared" si="881"/>
        <v>0</v>
      </c>
      <c r="AQ503" s="67">
        <f t="shared" si="867"/>
        <v>1611.3999999999996</v>
      </c>
      <c r="AR503" s="66"/>
      <c r="AS503" s="68">
        <f t="shared" si="957"/>
        <v>0</v>
      </c>
      <c r="AT503" s="67">
        <f t="shared" si="891"/>
        <v>6486.6</v>
      </c>
      <c r="AU503" s="66"/>
      <c r="AV503" s="66">
        <f t="shared" si="892"/>
        <v>0</v>
      </c>
      <c r="AW503" s="42">
        <f>AW502+AU503-AV503-306</f>
        <v>2949.6000000000013</v>
      </c>
      <c r="AX503" s="66"/>
      <c r="AY503" s="66">
        <f t="shared" si="958"/>
        <v>0</v>
      </c>
      <c r="AZ503" s="67">
        <f t="shared" si="882"/>
        <v>1815.8</v>
      </c>
      <c r="BA503" s="66"/>
      <c r="BB503" s="68">
        <f t="shared" si="959"/>
        <v>0</v>
      </c>
      <c r="BC503" s="67">
        <f t="shared" si="896"/>
        <v>2774.8</v>
      </c>
      <c r="BD503" s="66"/>
      <c r="BE503" s="68">
        <f t="shared" si="960"/>
        <v>0</v>
      </c>
      <c r="BF503" s="67">
        <f t="shared" si="898"/>
        <v>78.60000000000035</v>
      </c>
      <c r="BG503" s="66"/>
      <c r="BH503" s="68">
        <f t="shared" si="956"/>
        <v>307.2</v>
      </c>
      <c r="BI503" s="67">
        <f t="shared" si="990"/>
        <v>777.80000000000018</v>
      </c>
      <c r="BJ503" s="66"/>
      <c r="BK503" s="68">
        <f t="shared" si="961"/>
        <v>0</v>
      </c>
      <c r="BL503" s="67">
        <f t="shared" si="899"/>
        <v>5058.2000000000007</v>
      </c>
      <c r="BM503" s="66"/>
      <c r="BN503" s="68">
        <f t="shared" si="900"/>
        <v>0</v>
      </c>
      <c r="BO503" s="67">
        <f t="shared" si="901"/>
        <v>4153.1000000000013</v>
      </c>
      <c r="BP503" s="66"/>
      <c r="BQ503" s="68">
        <f t="shared" si="902"/>
        <v>0</v>
      </c>
      <c r="BR503" s="67">
        <f t="shared" si="938"/>
        <v>5886.4999999999909</v>
      </c>
      <c r="BS503" s="66"/>
      <c r="BT503" s="66">
        <f t="shared" si="924"/>
        <v>120</v>
      </c>
      <c r="BU503" s="67">
        <f t="shared" si="986"/>
        <v>62556</v>
      </c>
      <c r="BV503" s="66"/>
      <c r="BW503" s="66">
        <f t="shared" si="925"/>
        <v>120</v>
      </c>
      <c r="BX503" s="67">
        <f t="shared" si="987"/>
        <v>89104</v>
      </c>
      <c r="BY503" s="66"/>
      <c r="BZ503" s="66">
        <f t="shared" si="926"/>
        <v>120</v>
      </c>
      <c r="CA503" s="67">
        <f t="shared" si="988"/>
        <v>57334</v>
      </c>
      <c r="CB503" s="66"/>
      <c r="CC503" s="66">
        <f t="shared" si="903"/>
        <v>0</v>
      </c>
      <c r="CD503" s="67">
        <f t="shared" si="984"/>
        <v>7437.4500000000007</v>
      </c>
      <c r="CE503" s="66"/>
      <c r="CF503" s="66">
        <f t="shared" si="904"/>
        <v>0</v>
      </c>
      <c r="CG503" s="67">
        <f t="shared" si="905"/>
        <v>6982.9</v>
      </c>
      <c r="CH503" s="66"/>
      <c r="CI503" s="66">
        <f t="shared" si="962"/>
        <v>0</v>
      </c>
      <c r="CJ503" s="67">
        <f t="shared" si="921"/>
        <v>8715</v>
      </c>
      <c r="CK503" s="66"/>
      <c r="CL503" s="68">
        <f t="shared" si="963"/>
        <v>0</v>
      </c>
      <c r="CM503" s="79">
        <f t="shared" si="907"/>
        <v>4864</v>
      </c>
      <c r="CN503" s="66"/>
      <c r="CO503" s="68">
        <f t="shared" si="964"/>
        <v>0</v>
      </c>
      <c r="CP503" s="79">
        <f t="shared" si="908"/>
        <v>3955</v>
      </c>
      <c r="CQ503" s="66"/>
      <c r="CR503" s="68">
        <f t="shared" si="965"/>
        <v>0</v>
      </c>
      <c r="CS503" s="79">
        <f t="shared" si="991"/>
        <v>6656</v>
      </c>
      <c r="CT503" s="66"/>
      <c r="CU503" s="68">
        <f t="shared" si="966"/>
        <v>0</v>
      </c>
      <c r="CV503" s="79">
        <f t="shared" si="909"/>
        <v>7769</v>
      </c>
      <c r="CW503" s="66"/>
      <c r="CX503" s="66">
        <f t="shared" si="967"/>
        <v>0</v>
      </c>
      <c r="CY503" s="40">
        <f t="shared" si="985"/>
        <v>6582</v>
      </c>
      <c r="CZ503" s="65"/>
      <c r="DA503" s="66">
        <f t="shared" si="968"/>
        <v>0</v>
      </c>
      <c r="DB503" s="67">
        <f t="shared" si="922"/>
        <v>80056</v>
      </c>
      <c r="DC503" s="66"/>
      <c r="DD503" s="66">
        <f t="shared" si="969"/>
        <v>0</v>
      </c>
      <c r="DE503" s="67">
        <f t="shared" si="923"/>
        <v>76827</v>
      </c>
      <c r="DF503" s="66"/>
      <c r="DG503" s="69">
        <f t="shared" si="970"/>
        <v>0</v>
      </c>
      <c r="DH503" s="67">
        <f t="shared" si="955"/>
        <v>53039</v>
      </c>
      <c r="DI503" s="66"/>
      <c r="DJ503" s="66">
        <f t="shared" si="971"/>
        <v>0</v>
      </c>
      <c r="DK503" s="67">
        <f t="shared" si="912"/>
        <v>384</v>
      </c>
      <c r="DL503" s="210"/>
      <c r="DM503" s="206">
        <f t="shared" si="972"/>
        <v>0</v>
      </c>
      <c r="DN503" s="25">
        <f t="shared" si="884"/>
        <v>0</v>
      </c>
      <c r="DO503" s="5"/>
      <c r="DP503" s="43">
        <f t="shared" si="973"/>
        <v>0</v>
      </c>
      <c r="DQ503" s="27">
        <f t="shared" si="913"/>
        <v>7022.5</v>
      </c>
      <c r="DR503" s="5"/>
      <c r="DS503" s="43">
        <f t="shared" si="974"/>
        <v>0</v>
      </c>
      <c r="DT503" s="27">
        <f t="shared" si="914"/>
        <v>4846</v>
      </c>
      <c r="DU503" s="5"/>
      <c r="DV503" s="43">
        <f t="shared" si="975"/>
        <v>0</v>
      </c>
      <c r="DW503" s="27">
        <f t="shared" si="915"/>
        <v>4835</v>
      </c>
      <c r="DX503" s="5"/>
      <c r="DY503" s="22">
        <f t="shared" si="976"/>
        <v>0</v>
      </c>
      <c r="DZ503" s="25">
        <f t="shared" si="916"/>
        <v>523</v>
      </c>
      <c r="EA503" s="22"/>
      <c r="EB503" s="22">
        <f t="shared" si="977"/>
        <v>0</v>
      </c>
      <c r="EC503" s="28">
        <f t="shared" si="917"/>
        <v>369</v>
      </c>
      <c r="ED503" s="5"/>
      <c r="EE503" s="43">
        <f t="shared" si="978"/>
        <v>0</v>
      </c>
      <c r="EF503" s="27">
        <f t="shared" si="918"/>
        <v>4769</v>
      </c>
      <c r="EG503" s="66"/>
      <c r="EH503" s="66">
        <f t="shared" si="979"/>
        <v>0</v>
      </c>
      <c r="EI503" s="67">
        <f t="shared" si="919"/>
        <v>23937</v>
      </c>
      <c r="EJ503" s="66"/>
      <c r="EK503" s="66">
        <f t="shared" si="953"/>
        <v>0</v>
      </c>
      <c r="EL503" s="67">
        <f t="shared" si="920"/>
        <v>22567</v>
      </c>
      <c r="EM503" s="110">
        <f t="shared" si="954"/>
        <v>115698.123616</v>
      </c>
    </row>
    <row r="504" spans="1:143" ht="11.25" customHeight="1" x14ac:dyDescent="0.25">
      <c r="A504" s="188">
        <v>46088</v>
      </c>
      <c r="B504" s="188">
        <v>46088</v>
      </c>
      <c r="C504" s="174">
        <v>8004962793</v>
      </c>
      <c r="D504" s="13" t="s">
        <v>176</v>
      </c>
      <c r="E504" s="14">
        <v>10</v>
      </c>
      <c r="F504" s="15">
        <v>15</v>
      </c>
      <c r="G504" s="16">
        <v>191516105409</v>
      </c>
      <c r="H504" s="66"/>
      <c r="I504" s="41">
        <f t="shared" si="877"/>
        <v>20</v>
      </c>
      <c r="J504" s="48">
        <f t="shared" si="980"/>
        <v>75451</v>
      </c>
      <c r="K504" s="66"/>
      <c r="L504" s="41">
        <f t="shared" si="992"/>
        <v>20</v>
      </c>
      <c r="M504" s="48">
        <f t="shared" si="981"/>
        <v>174810</v>
      </c>
      <c r="N504" s="66"/>
      <c r="O504" s="41">
        <f t="shared" si="878"/>
        <v>20</v>
      </c>
      <c r="P504" s="48">
        <f t="shared" si="982"/>
        <v>74061</v>
      </c>
      <c r="Q504" s="66"/>
      <c r="R504" s="66">
        <f t="shared" si="879"/>
        <v>20</v>
      </c>
      <c r="S504" s="67">
        <f t="shared" si="983"/>
        <v>61424</v>
      </c>
      <c r="T504" s="66"/>
      <c r="U504" s="66">
        <f t="shared" si="885"/>
        <v>0</v>
      </c>
      <c r="V504" s="67">
        <f t="shared" si="886"/>
        <v>21065.100000000013</v>
      </c>
      <c r="X504" s="69">
        <f t="shared" si="880"/>
        <v>0</v>
      </c>
      <c r="Y504" s="67">
        <f t="shared" si="989"/>
        <v>132.29999999999882</v>
      </c>
      <c r="Z504" s="66"/>
      <c r="AA504" s="68">
        <f t="shared" si="931"/>
        <v>0</v>
      </c>
      <c r="AB504" s="67">
        <f t="shared" si="876"/>
        <v>12982.5</v>
      </c>
      <c r="AC504" s="66"/>
      <c r="AD504" s="66">
        <f t="shared" si="932"/>
        <v>0</v>
      </c>
      <c r="AE504" s="67">
        <f t="shared" si="887"/>
        <v>448.79999999999973</v>
      </c>
      <c r="AF504" s="66"/>
      <c r="AG504" s="78">
        <f t="shared" si="933"/>
        <v>0</v>
      </c>
      <c r="AH504" s="79">
        <f t="shared" si="888"/>
        <v>3801.7999999999993</v>
      </c>
      <c r="AI504" s="66"/>
      <c r="AJ504" s="68">
        <f t="shared" si="934"/>
        <v>0</v>
      </c>
      <c r="AK504" s="67">
        <f t="shared" si="889"/>
        <v>7585.5</v>
      </c>
      <c r="AL504" s="66"/>
      <c r="AM504" s="68">
        <f t="shared" si="935"/>
        <v>0</v>
      </c>
      <c r="AN504" s="67">
        <f t="shared" si="890"/>
        <v>11306.099999999999</v>
      </c>
      <c r="AO504" s="66"/>
      <c r="AP504" s="68">
        <f t="shared" si="881"/>
        <v>151</v>
      </c>
      <c r="AQ504" s="67">
        <f t="shared" ref="AQ504:AQ567" si="993">+AQ503+AO504-AP504</f>
        <v>1460.3999999999996</v>
      </c>
      <c r="AR504" s="66"/>
      <c r="AS504" s="68">
        <f t="shared" si="957"/>
        <v>0</v>
      </c>
      <c r="AT504" s="67">
        <f t="shared" si="891"/>
        <v>6486.6</v>
      </c>
      <c r="AU504" s="66"/>
      <c r="AV504" s="66">
        <f t="shared" si="892"/>
        <v>0</v>
      </c>
      <c r="AW504" s="42">
        <f t="shared" ref="AW504:AW567" si="994">AW503+AU504-AV504</f>
        <v>2949.6000000000013</v>
      </c>
      <c r="AX504" s="66"/>
      <c r="AY504" s="66">
        <f t="shared" si="958"/>
        <v>0</v>
      </c>
      <c r="AZ504" s="67">
        <f t="shared" si="882"/>
        <v>1815.8</v>
      </c>
      <c r="BA504" s="66"/>
      <c r="BB504" s="68">
        <f t="shared" si="959"/>
        <v>0</v>
      </c>
      <c r="BC504" s="67">
        <f t="shared" si="896"/>
        <v>2774.8</v>
      </c>
      <c r="BD504" s="66"/>
      <c r="BE504" s="68">
        <f t="shared" si="960"/>
        <v>0</v>
      </c>
      <c r="BF504" s="67">
        <f t="shared" si="898"/>
        <v>78.60000000000035</v>
      </c>
      <c r="BG504" s="66"/>
      <c r="BH504" s="68">
        <f t="shared" si="956"/>
        <v>0</v>
      </c>
      <c r="BI504" s="67">
        <f t="shared" si="990"/>
        <v>777.80000000000018</v>
      </c>
      <c r="BJ504" s="66"/>
      <c r="BK504" s="68">
        <f t="shared" si="961"/>
        <v>0</v>
      </c>
      <c r="BL504" s="67">
        <f t="shared" si="899"/>
        <v>5058.2000000000007</v>
      </c>
      <c r="BM504" s="66"/>
      <c r="BN504" s="68">
        <f t="shared" si="900"/>
        <v>0</v>
      </c>
      <c r="BO504" s="67">
        <f t="shared" si="901"/>
        <v>4153.1000000000013</v>
      </c>
      <c r="BP504" s="66"/>
      <c r="BQ504" s="68">
        <f t="shared" si="902"/>
        <v>0</v>
      </c>
      <c r="BR504" s="67">
        <f t="shared" si="938"/>
        <v>5886.4999999999909</v>
      </c>
      <c r="BS504" s="66"/>
      <c r="BT504" s="66">
        <f t="shared" si="924"/>
        <v>0</v>
      </c>
      <c r="BU504" s="67">
        <f t="shared" si="986"/>
        <v>62556</v>
      </c>
      <c r="BV504" s="66"/>
      <c r="BW504" s="66">
        <f t="shared" si="925"/>
        <v>0</v>
      </c>
      <c r="BX504" s="67">
        <f t="shared" si="987"/>
        <v>89104</v>
      </c>
      <c r="BY504" s="66"/>
      <c r="BZ504" s="66">
        <f t="shared" si="926"/>
        <v>0</v>
      </c>
      <c r="CA504" s="67">
        <f t="shared" si="988"/>
        <v>57334</v>
      </c>
      <c r="CB504" s="66"/>
      <c r="CC504" s="66">
        <f t="shared" si="903"/>
        <v>0</v>
      </c>
      <c r="CD504" s="67">
        <f t="shared" si="984"/>
        <v>7437.4500000000007</v>
      </c>
      <c r="CE504" s="66"/>
      <c r="CF504" s="66">
        <f t="shared" si="904"/>
        <v>0</v>
      </c>
      <c r="CG504" s="67">
        <f t="shared" si="905"/>
        <v>6982.9</v>
      </c>
      <c r="CH504" s="66"/>
      <c r="CI504" s="66">
        <f t="shared" si="962"/>
        <v>0</v>
      </c>
      <c r="CJ504" s="67">
        <f t="shared" si="921"/>
        <v>8715</v>
      </c>
      <c r="CK504" s="66"/>
      <c r="CL504" s="68">
        <f t="shared" si="963"/>
        <v>0</v>
      </c>
      <c r="CM504" s="79">
        <f t="shared" si="907"/>
        <v>4864</v>
      </c>
      <c r="CN504" s="66"/>
      <c r="CO504" s="68">
        <f t="shared" si="964"/>
        <v>0</v>
      </c>
      <c r="CP504" s="79">
        <f t="shared" si="908"/>
        <v>3955</v>
      </c>
      <c r="CQ504" s="66"/>
      <c r="CR504" s="68">
        <f t="shared" si="965"/>
        <v>0</v>
      </c>
      <c r="CS504" s="79">
        <f t="shared" si="991"/>
        <v>6656</v>
      </c>
      <c r="CT504" s="66"/>
      <c r="CU504" s="68">
        <f t="shared" si="966"/>
        <v>0</v>
      </c>
      <c r="CV504" s="79">
        <f t="shared" si="909"/>
        <v>7769</v>
      </c>
      <c r="CW504" s="66"/>
      <c r="CX504" s="66">
        <f t="shared" si="967"/>
        <v>0</v>
      </c>
      <c r="CY504" s="40">
        <f t="shared" si="985"/>
        <v>6582</v>
      </c>
      <c r="CZ504" s="65"/>
      <c r="DA504" s="66">
        <f t="shared" si="968"/>
        <v>0</v>
      </c>
      <c r="DB504" s="67">
        <f t="shared" si="922"/>
        <v>80056</v>
      </c>
      <c r="DC504" s="66"/>
      <c r="DD504" s="66">
        <f t="shared" si="969"/>
        <v>0</v>
      </c>
      <c r="DE504" s="67">
        <f t="shared" si="923"/>
        <v>76827</v>
      </c>
      <c r="DF504" s="66"/>
      <c r="DG504" s="69">
        <f t="shared" si="970"/>
        <v>0</v>
      </c>
      <c r="DH504" s="67">
        <f t="shared" ref="DH504:DH535" si="995">+DH503+DF504-DG504</f>
        <v>53039</v>
      </c>
      <c r="DI504" s="66"/>
      <c r="DJ504" s="66">
        <f t="shared" si="971"/>
        <v>0</v>
      </c>
      <c r="DK504" s="67">
        <f t="shared" si="912"/>
        <v>384</v>
      </c>
      <c r="DM504" s="206">
        <f t="shared" si="972"/>
        <v>0</v>
      </c>
      <c r="DN504" s="25">
        <f t="shared" si="884"/>
        <v>0</v>
      </c>
      <c r="DO504" s="5"/>
      <c r="DP504" s="43">
        <f t="shared" si="973"/>
        <v>0</v>
      </c>
      <c r="DQ504" s="27">
        <f t="shared" si="913"/>
        <v>7022.5</v>
      </c>
      <c r="DR504" s="5"/>
      <c r="DS504" s="43">
        <f t="shared" si="974"/>
        <v>0</v>
      </c>
      <c r="DT504" s="27">
        <f t="shared" si="914"/>
        <v>4846</v>
      </c>
      <c r="DU504" s="5"/>
      <c r="DV504" s="43">
        <f t="shared" si="975"/>
        <v>0</v>
      </c>
      <c r="DW504" s="27">
        <f t="shared" si="915"/>
        <v>4835</v>
      </c>
      <c r="DX504" s="5"/>
      <c r="DY504" s="22">
        <f t="shared" si="976"/>
        <v>0</v>
      </c>
      <c r="DZ504" s="25">
        <f t="shared" si="916"/>
        <v>523</v>
      </c>
      <c r="EA504" s="22"/>
      <c r="EB504" s="22">
        <f t="shared" si="977"/>
        <v>0</v>
      </c>
      <c r="EC504" s="28">
        <f t="shared" si="917"/>
        <v>369</v>
      </c>
      <c r="ED504" s="5"/>
      <c r="EE504" s="43">
        <f t="shared" si="978"/>
        <v>0</v>
      </c>
      <c r="EF504" s="27">
        <f t="shared" si="918"/>
        <v>4769</v>
      </c>
      <c r="EG504" s="66"/>
      <c r="EH504" s="66">
        <f t="shared" si="979"/>
        <v>0</v>
      </c>
      <c r="EI504" s="67">
        <f t="shared" si="919"/>
        <v>23937</v>
      </c>
      <c r="EJ504" s="66"/>
      <c r="EK504" s="66">
        <f t="shared" si="953"/>
        <v>0</v>
      </c>
      <c r="EL504" s="67">
        <f t="shared" si="920"/>
        <v>22567</v>
      </c>
      <c r="EM504" s="110">
        <f t="shared" si="954"/>
        <v>115517.98393599998</v>
      </c>
    </row>
    <row r="505" spans="1:143" ht="11.25" customHeight="1" x14ac:dyDescent="0.25">
      <c r="A505" s="158">
        <v>46088</v>
      </c>
      <c r="B505" s="188">
        <v>46088</v>
      </c>
      <c r="C505" s="176">
        <v>8004969424</v>
      </c>
      <c r="D505" s="17" t="s">
        <v>341</v>
      </c>
      <c r="E505" s="18">
        <v>540</v>
      </c>
      <c r="F505" s="19">
        <v>0.2</v>
      </c>
      <c r="G505" s="20">
        <v>191516210127</v>
      </c>
      <c r="H505" s="66"/>
      <c r="I505" s="41">
        <f t="shared" si="877"/>
        <v>0</v>
      </c>
      <c r="J505" s="48">
        <f t="shared" si="980"/>
        <v>75451</v>
      </c>
      <c r="K505" s="66"/>
      <c r="L505" s="41">
        <f t="shared" si="992"/>
        <v>0</v>
      </c>
      <c r="M505" s="48">
        <f t="shared" si="981"/>
        <v>174810</v>
      </c>
      <c r="N505" s="66"/>
      <c r="O505" s="41">
        <f t="shared" si="878"/>
        <v>0</v>
      </c>
      <c r="P505" s="48">
        <f t="shared" si="982"/>
        <v>74061</v>
      </c>
      <c r="Q505" s="66"/>
      <c r="R505" s="66">
        <f t="shared" si="879"/>
        <v>0</v>
      </c>
      <c r="S505" s="67">
        <f t="shared" si="983"/>
        <v>61424</v>
      </c>
      <c r="T505" s="66"/>
      <c r="U505" s="66">
        <f t="shared" si="885"/>
        <v>0</v>
      </c>
      <c r="V505" s="67">
        <f t="shared" si="886"/>
        <v>21065.100000000013</v>
      </c>
      <c r="X505" s="69">
        <f t="shared" si="880"/>
        <v>0</v>
      </c>
      <c r="Y505" s="67">
        <f t="shared" si="989"/>
        <v>132.29999999999882</v>
      </c>
      <c r="Z505" s="66"/>
      <c r="AA505" s="68">
        <f t="shared" si="931"/>
        <v>0</v>
      </c>
      <c r="AB505" s="67">
        <f t="shared" si="876"/>
        <v>12982.5</v>
      </c>
      <c r="AC505" s="66"/>
      <c r="AD505" s="66">
        <f t="shared" si="932"/>
        <v>0</v>
      </c>
      <c r="AE505" s="67">
        <f t="shared" si="887"/>
        <v>448.79999999999973</v>
      </c>
      <c r="AF505" s="66"/>
      <c r="AG505" s="78">
        <f t="shared" si="933"/>
        <v>0</v>
      </c>
      <c r="AH505" s="79">
        <f t="shared" si="888"/>
        <v>3801.7999999999993</v>
      </c>
      <c r="AI505" s="66"/>
      <c r="AJ505" s="68">
        <f t="shared" si="934"/>
        <v>0</v>
      </c>
      <c r="AK505" s="67">
        <f t="shared" si="889"/>
        <v>7585.5</v>
      </c>
      <c r="AL505" s="66"/>
      <c r="AM505" s="68">
        <f t="shared" si="935"/>
        <v>0</v>
      </c>
      <c r="AN505" s="67">
        <f t="shared" si="890"/>
        <v>11306.099999999999</v>
      </c>
      <c r="AO505" s="66"/>
      <c r="AP505" s="68">
        <f t="shared" si="881"/>
        <v>0</v>
      </c>
      <c r="AQ505" s="67">
        <f t="shared" si="993"/>
        <v>1460.3999999999996</v>
      </c>
      <c r="AR505" s="66"/>
      <c r="AS505" s="68">
        <f t="shared" si="957"/>
        <v>0</v>
      </c>
      <c r="AT505" s="67">
        <f t="shared" si="891"/>
        <v>6486.6</v>
      </c>
      <c r="AU505" s="66"/>
      <c r="AV505" s="66">
        <f t="shared" si="892"/>
        <v>0</v>
      </c>
      <c r="AW505" s="42">
        <f t="shared" si="994"/>
        <v>2949.6000000000013</v>
      </c>
      <c r="AX505" s="66"/>
      <c r="AY505" s="66">
        <f t="shared" si="958"/>
        <v>0</v>
      </c>
      <c r="AZ505" s="67">
        <f t="shared" si="882"/>
        <v>1815.8</v>
      </c>
      <c r="BA505" s="66"/>
      <c r="BB505" s="68">
        <f t="shared" si="959"/>
        <v>0</v>
      </c>
      <c r="BC505" s="67">
        <f t="shared" si="896"/>
        <v>2774.8</v>
      </c>
      <c r="BD505" s="66"/>
      <c r="BE505" s="68">
        <f t="shared" si="960"/>
        <v>0</v>
      </c>
      <c r="BF505" s="67">
        <f t="shared" si="898"/>
        <v>78.60000000000035</v>
      </c>
      <c r="BG505" s="66"/>
      <c r="BH505" s="68">
        <f t="shared" si="956"/>
        <v>0</v>
      </c>
      <c r="BI505" s="67">
        <f t="shared" si="990"/>
        <v>777.80000000000018</v>
      </c>
      <c r="BJ505" s="66"/>
      <c r="BK505" s="68">
        <f t="shared" si="961"/>
        <v>172.8</v>
      </c>
      <c r="BL505" s="67">
        <f t="shared" si="899"/>
        <v>4885.4000000000005</v>
      </c>
      <c r="BM505" s="66"/>
      <c r="BN505" s="68">
        <f t="shared" si="900"/>
        <v>0</v>
      </c>
      <c r="BO505" s="67">
        <f t="shared" si="901"/>
        <v>4153.1000000000013</v>
      </c>
      <c r="BP505" s="66"/>
      <c r="BQ505" s="68">
        <f t="shared" si="902"/>
        <v>0</v>
      </c>
      <c r="BR505" s="67">
        <f t="shared" si="938"/>
        <v>5886.4999999999909</v>
      </c>
      <c r="BS505" s="66"/>
      <c r="BT505" s="66">
        <f t="shared" si="924"/>
        <v>1080</v>
      </c>
      <c r="BU505" s="67">
        <f t="shared" si="986"/>
        <v>61476</v>
      </c>
      <c r="BV505" s="66"/>
      <c r="BW505" s="66">
        <f t="shared" si="925"/>
        <v>1080</v>
      </c>
      <c r="BX505" s="67">
        <f t="shared" si="987"/>
        <v>88024</v>
      </c>
      <c r="BY505" s="66"/>
      <c r="BZ505" s="66">
        <f t="shared" si="926"/>
        <v>1080</v>
      </c>
      <c r="CA505" s="67">
        <f t="shared" si="988"/>
        <v>56254</v>
      </c>
      <c r="CB505" s="66"/>
      <c r="CC505" s="66">
        <f t="shared" si="903"/>
        <v>0</v>
      </c>
      <c r="CD505" s="67">
        <f t="shared" si="984"/>
        <v>7437.4500000000007</v>
      </c>
      <c r="CE505" s="66"/>
      <c r="CF505" s="66">
        <f t="shared" si="904"/>
        <v>0</v>
      </c>
      <c r="CG505" s="67">
        <f t="shared" si="905"/>
        <v>6982.9</v>
      </c>
      <c r="CH505" s="66"/>
      <c r="CI505" s="66">
        <f t="shared" si="962"/>
        <v>0</v>
      </c>
      <c r="CJ505" s="67">
        <f t="shared" si="921"/>
        <v>8715</v>
      </c>
      <c r="CK505" s="66"/>
      <c r="CL505" s="68">
        <f t="shared" si="963"/>
        <v>0</v>
      </c>
      <c r="CM505" s="79">
        <f t="shared" si="907"/>
        <v>4864</v>
      </c>
      <c r="CN505" s="66"/>
      <c r="CO505" s="68">
        <f t="shared" si="964"/>
        <v>0</v>
      </c>
      <c r="CP505" s="79">
        <f t="shared" si="908"/>
        <v>3955</v>
      </c>
      <c r="CQ505" s="66"/>
      <c r="CR505" s="68">
        <f t="shared" si="965"/>
        <v>0</v>
      </c>
      <c r="CS505" s="79">
        <f t="shared" si="991"/>
        <v>6656</v>
      </c>
      <c r="CT505" s="66"/>
      <c r="CU505" s="68">
        <f t="shared" si="966"/>
        <v>0</v>
      </c>
      <c r="CV505" s="79">
        <f t="shared" si="909"/>
        <v>7769</v>
      </c>
      <c r="CW505" s="66"/>
      <c r="CX505" s="66">
        <f t="shared" si="967"/>
        <v>0</v>
      </c>
      <c r="CY505" s="40">
        <f t="shared" si="985"/>
        <v>6582</v>
      </c>
      <c r="CZ505" s="65"/>
      <c r="DA505" s="66">
        <f t="shared" si="968"/>
        <v>0</v>
      </c>
      <c r="DB505" s="67">
        <f t="shared" si="922"/>
        <v>80056</v>
      </c>
      <c r="DC505" s="66"/>
      <c r="DD505" s="66">
        <f t="shared" si="969"/>
        <v>0</v>
      </c>
      <c r="DE505" s="67">
        <f t="shared" si="923"/>
        <v>76827</v>
      </c>
      <c r="DF505" s="66"/>
      <c r="DG505" s="69">
        <f t="shared" si="970"/>
        <v>0</v>
      </c>
      <c r="DH505" s="67">
        <f t="shared" si="995"/>
        <v>53039</v>
      </c>
      <c r="DI505" s="66"/>
      <c r="DJ505" s="66">
        <f t="shared" si="971"/>
        <v>0</v>
      </c>
      <c r="DK505" s="67">
        <f t="shared" si="912"/>
        <v>384</v>
      </c>
      <c r="DM505" s="206">
        <f t="shared" si="972"/>
        <v>0</v>
      </c>
      <c r="DN505" s="25">
        <f t="shared" si="884"/>
        <v>0</v>
      </c>
      <c r="DO505" s="5"/>
      <c r="DP505" s="43">
        <f t="shared" si="973"/>
        <v>0</v>
      </c>
      <c r="DQ505" s="27">
        <f t="shared" si="913"/>
        <v>7022.5</v>
      </c>
      <c r="DR505" s="5"/>
      <c r="DS505" s="43">
        <f t="shared" si="974"/>
        <v>0</v>
      </c>
      <c r="DT505" s="27">
        <f t="shared" si="914"/>
        <v>4846</v>
      </c>
      <c r="DU505" s="5"/>
      <c r="DV505" s="43">
        <f t="shared" si="975"/>
        <v>0</v>
      </c>
      <c r="DW505" s="27">
        <f t="shared" si="915"/>
        <v>4835</v>
      </c>
      <c r="DX505" s="5"/>
      <c r="DY505" s="22">
        <f t="shared" si="976"/>
        <v>0</v>
      </c>
      <c r="DZ505" s="25">
        <f t="shared" si="916"/>
        <v>523</v>
      </c>
      <c r="EA505" s="22"/>
      <c r="EB505" s="22">
        <f t="shared" si="977"/>
        <v>0</v>
      </c>
      <c r="EC505" s="28">
        <f t="shared" si="917"/>
        <v>369</v>
      </c>
      <c r="ED505" s="5"/>
      <c r="EE505" s="43">
        <f t="shared" si="978"/>
        <v>0</v>
      </c>
      <c r="EF505" s="27">
        <f t="shared" si="918"/>
        <v>4769</v>
      </c>
      <c r="EG505" s="66"/>
      <c r="EH505" s="66">
        <f t="shared" si="979"/>
        <v>0</v>
      </c>
      <c r="EI505" s="67">
        <f t="shared" si="919"/>
        <v>23937</v>
      </c>
      <c r="EJ505" s="66"/>
      <c r="EK505" s="66">
        <f t="shared" si="953"/>
        <v>0</v>
      </c>
      <c r="EL505" s="67">
        <f t="shared" si="920"/>
        <v>22567</v>
      </c>
      <c r="EM505" s="110">
        <f t="shared" si="954"/>
        <v>115337.65417599998</v>
      </c>
    </row>
    <row r="506" spans="1:143" ht="11.25" customHeight="1" x14ac:dyDescent="0.25">
      <c r="A506" s="158">
        <v>46088</v>
      </c>
      <c r="B506" s="188">
        <v>46088</v>
      </c>
      <c r="C506" s="176">
        <v>8004969427</v>
      </c>
      <c r="D506" s="17" t="s">
        <v>342</v>
      </c>
      <c r="E506" s="18">
        <v>540</v>
      </c>
      <c r="F506" s="19">
        <v>0.2</v>
      </c>
      <c r="G506" s="20">
        <v>191516775015</v>
      </c>
      <c r="H506" s="66"/>
      <c r="I506" s="41">
        <f t="shared" si="877"/>
        <v>0</v>
      </c>
      <c r="J506" s="48">
        <f t="shared" si="980"/>
        <v>75451</v>
      </c>
      <c r="K506" s="66"/>
      <c r="L506" s="41">
        <f t="shared" si="992"/>
        <v>0</v>
      </c>
      <c r="M506" s="48">
        <f t="shared" si="981"/>
        <v>174810</v>
      </c>
      <c r="N506" s="66"/>
      <c r="O506" s="41">
        <f t="shared" si="878"/>
        <v>0</v>
      </c>
      <c r="P506" s="48">
        <f t="shared" si="982"/>
        <v>74061</v>
      </c>
      <c r="Q506" s="66"/>
      <c r="R506" s="66">
        <f t="shared" si="879"/>
        <v>0</v>
      </c>
      <c r="S506" s="67">
        <f t="shared" si="983"/>
        <v>61424</v>
      </c>
      <c r="T506" s="66"/>
      <c r="U506" s="66">
        <f t="shared" si="885"/>
        <v>0</v>
      </c>
      <c r="V506" s="67">
        <f t="shared" si="886"/>
        <v>21065.100000000013</v>
      </c>
      <c r="X506" s="69">
        <f t="shared" si="880"/>
        <v>0</v>
      </c>
      <c r="Y506" s="67">
        <f t="shared" si="989"/>
        <v>132.29999999999882</v>
      </c>
      <c r="Z506" s="66"/>
      <c r="AA506" s="68">
        <f t="shared" si="931"/>
        <v>0</v>
      </c>
      <c r="AB506" s="67">
        <f t="shared" si="876"/>
        <v>12982.5</v>
      </c>
      <c r="AC506" s="66"/>
      <c r="AD506" s="66">
        <f t="shared" si="932"/>
        <v>0</v>
      </c>
      <c r="AE506" s="67">
        <f t="shared" si="887"/>
        <v>448.79999999999973</v>
      </c>
      <c r="AF506" s="66"/>
      <c r="AG506" s="78">
        <f t="shared" si="933"/>
        <v>0</v>
      </c>
      <c r="AH506" s="79">
        <f t="shared" si="888"/>
        <v>3801.7999999999993</v>
      </c>
      <c r="AI506" s="66"/>
      <c r="AJ506" s="68">
        <f t="shared" si="934"/>
        <v>0</v>
      </c>
      <c r="AK506" s="67">
        <f t="shared" si="889"/>
        <v>7585.5</v>
      </c>
      <c r="AL506" s="66"/>
      <c r="AM506" s="68">
        <f t="shared" si="935"/>
        <v>0</v>
      </c>
      <c r="AN506" s="67">
        <f t="shared" si="890"/>
        <v>11306.099999999999</v>
      </c>
      <c r="AO506" s="66"/>
      <c r="AP506" s="68">
        <f t="shared" si="881"/>
        <v>0</v>
      </c>
      <c r="AQ506" s="67">
        <f t="shared" si="993"/>
        <v>1460.3999999999996</v>
      </c>
      <c r="AR506" s="66"/>
      <c r="AS506" s="68">
        <f t="shared" si="957"/>
        <v>0</v>
      </c>
      <c r="AT506" s="67">
        <f t="shared" si="891"/>
        <v>6486.6</v>
      </c>
      <c r="AU506" s="66"/>
      <c r="AV506" s="66">
        <f t="shared" si="892"/>
        <v>0</v>
      </c>
      <c r="AW506" s="42">
        <f t="shared" si="994"/>
        <v>2949.6000000000013</v>
      </c>
      <c r="AX506" s="66"/>
      <c r="AY506" s="66">
        <f t="shared" si="958"/>
        <v>0</v>
      </c>
      <c r="AZ506" s="67">
        <f t="shared" si="882"/>
        <v>1815.8</v>
      </c>
      <c r="BA506" s="66"/>
      <c r="BB506" s="68">
        <f t="shared" si="959"/>
        <v>172.8</v>
      </c>
      <c r="BC506" s="67">
        <f t="shared" si="896"/>
        <v>2602</v>
      </c>
      <c r="BD506" s="66"/>
      <c r="BE506" s="68">
        <f t="shared" si="960"/>
        <v>0</v>
      </c>
      <c r="BF506" s="67">
        <f t="shared" si="898"/>
        <v>78.60000000000035</v>
      </c>
      <c r="BG506" s="66"/>
      <c r="BH506" s="68">
        <f t="shared" si="956"/>
        <v>0</v>
      </c>
      <c r="BI506" s="67">
        <f t="shared" si="990"/>
        <v>777.80000000000018</v>
      </c>
      <c r="BJ506" s="66"/>
      <c r="BK506" s="68">
        <f t="shared" si="961"/>
        <v>0</v>
      </c>
      <c r="BL506" s="67">
        <f t="shared" si="899"/>
        <v>4885.4000000000005</v>
      </c>
      <c r="BM506" s="66"/>
      <c r="BN506" s="68">
        <f t="shared" si="900"/>
        <v>0</v>
      </c>
      <c r="BO506" s="67">
        <f t="shared" si="901"/>
        <v>4153.1000000000013</v>
      </c>
      <c r="BP506" s="66"/>
      <c r="BQ506" s="68">
        <f t="shared" si="902"/>
        <v>0</v>
      </c>
      <c r="BR506" s="67">
        <f t="shared" si="938"/>
        <v>5886.4999999999909</v>
      </c>
      <c r="BS506" s="66"/>
      <c r="BT506" s="66">
        <f t="shared" si="924"/>
        <v>1080</v>
      </c>
      <c r="BU506" s="67">
        <f t="shared" si="986"/>
        <v>60396</v>
      </c>
      <c r="BV506" s="66"/>
      <c r="BW506" s="66">
        <f t="shared" si="925"/>
        <v>1080</v>
      </c>
      <c r="BX506" s="67">
        <f t="shared" si="987"/>
        <v>86944</v>
      </c>
      <c r="BY506" s="66"/>
      <c r="BZ506" s="66">
        <f t="shared" si="926"/>
        <v>1080</v>
      </c>
      <c r="CA506" s="67">
        <f t="shared" si="988"/>
        <v>55174</v>
      </c>
      <c r="CB506" s="66"/>
      <c r="CC506" s="66">
        <f t="shared" si="903"/>
        <v>0</v>
      </c>
      <c r="CD506" s="67">
        <f t="shared" si="984"/>
        <v>7437.4500000000007</v>
      </c>
      <c r="CE506" s="66"/>
      <c r="CF506" s="66">
        <f t="shared" si="904"/>
        <v>0</v>
      </c>
      <c r="CG506" s="67">
        <f t="shared" si="905"/>
        <v>6982.9</v>
      </c>
      <c r="CH506" s="66"/>
      <c r="CI506" s="66">
        <f t="shared" si="962"/>
        <v>0</v>
      </c>
      <c r="CJ506" s="67">
        <f t="shared" si="921"/>
        <v>8715</v>
      </c>
      <c r="CK506" s="66"/>
      <c r="CL506" s="68">
        <f t="shared" si="963"/>
        <v>0</v>
      </c>
      <c r="CM506" s="79">
        <f t="shared" si="907"/>
        <v>4864</v>
      </c>
      <c r="CN506" s="66"/>
      <c r="CO506" s="68">
        <f t="shared" si="964"/>
        <v>0</v>
      </c>
      <c r="CP506" s="79">
        <f t="shared" si="908"/>
        <v>3955</v>
      </c>
      <c r="CQ506" s="66"/>
      <c r="CR506" s="68">
        <f t="shared" si="965"/>
        <v>0</v>
      </c>
      <c r="CS506" s="79">
        <f t="shared" si="991"/>
        <v>6656</v>
      </c>
      <c r="CT506" s="66"/>
      <c r="CU506" s="68">
        <f t="shared" si="966"/>
        <v>0</v>
      </c>
      <c r="CV506" s="79">
        <f t="shared" si="909"/>
        <v>7769</v>
      </c>
      <c r="CW506" s="66"/>
      <c r="CX506" s="66">
        <f t="shared" si="967"/>
        <v>0</v>
      </c>
      <c r="CY506" s="40">
        <f t="shared" si="985"/>
        <v>6582</v>
      </c>
      <c r="CZ506" s="65"/>
      <c r="DA506" s="66">
        <f t="shared" si="968"/>
        <v>0</v>
      </c>
      <c r="DB506" s="67">
        <f t="shared" si="922"/>
        <v>80056</v>
      </c>
      <c r="DC506" s="66"/>
      <c r="DD506" s="66">
        <f t="shared" si="969"/>
        <v>0</v>
      </c>
      <c r="DE506" s="67">
        <f t="shared" si="923"/>
        <v>76827</v>
      </c>
      <c r="DF506" s="66"/>
      <c r="DG506" s="69">
        <f t="shared" si="970"/>
        <v>0</v>
      </c>
      <c r="DH506" s="67">
        <f t="shared" si="995"/>
        <v>53039</v>
      </c>
      <c r="DI506" s="66"/>
      <c r="DJ506" s="66">
        <f t="shared" si="971"/>
        <v>0</v>
      </c>
      <c r="DK506" s="67">
        <f t="shared" si="912"/>
        <v>384</v>
      </c>
      <c r="DM506" s="206">
        <f t="shared" si="972"/>
        <v>0</v>
      </c>
      <c r="DN506" s="25">
        <f t="shared" si="884"/>
        <v>0</v>
      </c>
      <c r="DO506" s="5"/>
      <c r="DP506" s="43">
        <f t="shared" si="973"/>
        <v>0</v>
      </c>
      <c r="DQ506" s="27">
        <f t="shared" si="913"/>
        <v>7022.5</v>
      </c>
      <c r="DR506" s="5"/>
      <c r="DS506" s="43">
        <f t="shared" si="974"/>
        <v>0</v>
      </c>
      <c r="DT506" s="27">
        <f t="shared" si="914"/>
        <v>4846</v>
      </c>
      <c r="DU506" s="5"/>
      <c r="DV506" s="43">
        <f t="shared" si="975"/>
        <v>0</v>
      </c>
      <c r="DW506" s="27">
        <f t="shared" si="915"/>
        <v>4835</v>
      </c>
      <c r="DX506" s="5"/>
      <c r="DY506" s="22">
        <f t="shared" si="976"/>
        <v>0</v>
      </c>
      <c r="DZ506" s="25">
        <f t="shared" si="916"/>
        <v>523</v>
      </c>
      <c r="EA506" s="22"/>
      <c r="EB506" s="22">
        <f t="shared" si="977"/>
        <v>0</v>
      </c>
      <c r="EC506" s="28">
        <f t="shared" si="917"/>
        <v>369</v>
      </c>
      <c r="ED506" s="5"/>
      <c r="EE506" s="43">
        <f t="shared" si="978"/>
        <v>0</v>
      </c>
      <c r="EF506" s="27">
        <f t="shared" si="918"/>
        <v>4769</v>
      </c>
      <c r="EG506" s="66"/>
      <c r="EH506" s="66">
        <f t="shared" si="979"/>
        <v>0</v>
      </c>
      <c r="EI506" s="67">
        <f t="shared" si="919"/>
        <v>23937</v>
      </c>
      <c r="EJ506" s="66"/>
      <c r="EK506" s="66">
        <f t="shared" si="953"/>
        <v>0</v>
      </c>
      <c r="EL506" s="67">
        <f t="shared" si="920"/>
        <v>22567</v>
      </c>
      <c r="EM506" s="110">
        <f t="shared" si="954"/>
        <v>114556.67929599999</v>
      </c>
    </row>
    <row r="507" spans="1:143" s="36" customFormat="1" ht="11.25" customHeight="1" x14ac:dyDescent="0.25">
      <c r="A507" s="158">
        <v>46088</v>
      </c>
      <c r="B507" s="188">
        <v>46095</v>
      </c>
      <c r="C507" s="176">
        <v>8004969430</v>
      </c>
      <c r="D507" s="17" t="s">
        <v>314</v>
      </c>
      <c r="E507" s="18">
        <v>840</v>
      </c>
      <c r="F507" s="19">
        <v>2</v>
      </c>
      <c r="G507" s="20">
        <v>191516041646</v>
      </c>
      <c r="H507" s="66"/>
      <c r="I507" s="41">
        <f t="shared" si="877"/>
        <v>0</v>
      </c>
      <c r="J507" s="48">
        <f t="shared" si="980"/>
        <v>75451</v>
      </c>
      <c r="K507" s="66"/>
      <c r="L507" s="41">
        <f t="shared" si="992"/>
        <v>0</v>
      </c>
      <c r="M507" s="48">
        <f t="shared" si="981"/>
        <v>174810</v>
      </c>
      <c r="N507" s="66"/>
      <c r="O507" s="41">
        <f t="shared" si="878"/>
        <v>0</v>
      </c>
      <c r="P507" s="48">
        <f t="shared" si="982"/>
        <v>74061</v>
      </c>
      <c r="Q507" s="66"/>
      <c r="R507" s="66">
        <f t="shared" si="879"/>
        <v>0</v>
      </c>
      <c r="S507" s="67">
        <f t="shared" si="983"/>
        <v>61424</v>
      </c>
      <c r="T507" s="66"/>
      <c r="U507" s="66">
        <f t="shared" si="885"/>
        <v>0</v>
      </c>
      <c r="V507" s="67">
        <f t="shared" si="886"/>
        <v>21065.100000000013</v>
      </c>
      <c r="W507" s="136"/>
      <c r="X507" s="69">
        <f t="shared" si="880"/>
        <v>0</v>
      </c>
      <c r="Y507" s="67">
        <f t="shared" si="989"/>
        <v>132.29999999999882</v>
      </c>
      <c r="Z507" s="66"/>
      <c r="AA507" s="68">
        <f t="shared" si="931"/>
        <v>0</v>
      </c>
      <c r="AB507" s="67">
        <f t="shared" si="876"/>
        <v>12982.5</v>
      </c>
      <c r="AC507" s="66"/>
      <c r="AD507" s="66">
        <f t="shared" si="932"/>
        <v>0</v>
      </c>
      <c r="AE507" s="67">
        <f t="shared" si="887"/>
        <v>448.79999999999973</v>
      </c>
      <c r="AF507" s="66"/>
      <c r="AG507" s="78">
        <f t="shared" si="933"/>
        <v>0</v>
      </c>
      <c r="AH507" s="79">
        <f t="shared" si="888"/>
        <v>3801.7999999999993</v>
      </c>
      <c r="AI507" s="66"/>
      <c r="AJ507" s="68">
        <f t="shared" si="934"/>
        <v>0</v>
      </c>
      <c r="AK507" s="67">
        <f t="shared" si="889"/>
        <v>7585.5</v>
      </c>
      <c r="AL507" s="66"/>
      <c r="AM507" s="68">
        <f t="shared" si="935"/>
        <v>0</v>
      </c>
      <c r="AN507" s="67">
        <f t="shared" si="890"/>
        <v>11306.099999999999</v>
      </c>
      <c r="AO507" s="66"/>
      <c r="AP507" s="68">
        <f t="shared" si="881"/>
        <v>0</v>
      </c>
      <c r="AQ507" s="67">
        <f t="shared" si="993"/>
        <v>1460.3999999999996</v>
      </c>
      <c r="AR507" s="66"/>
      <c r="AS507" s="68">
        <f t="shared" si="957"/>
        <v>0</v>
      </c>
      <c r="AT507" s="67">
        <f t="shared" si="891"/>
        <v>6486.6</v>
      </c>
      <c r="AU507" s="66"/>
      <c r="AV507" s="66">
        <f t="shared" si="892"/>
        <v>0</v>
      </c>
      <c r="AW507" s="42">
        <f t="shared" si="994"/>
        <v>2949.6000000000013</v>
      </c>
      <c r="AX507" s="66"/>
      <c r="AY507" s="66">
        <f t="shared" si="958"/>
        <v>0</v>
      </c>
      <c r="AZ507" s="67">
        <f t="shared" si="882"/>
        <v>1815.8</v>
      </c>
      <c r="BA507" s="66"/>
      <c r="BB507" s="68">
        <f t="shared" si="959"/>
        <v>0</v>
      </c>
      <c r="BC507" s="67">
        <f t="shared" si="896"/>
        <v>2602</v>
      </c>
      <c r="BD507" s="66"/>
      <c r="BE507" s="68">
        <f t="shared" si="960"/>
        <v>0</v>
      </c>
      <c r="BF507" s="67">
        <f t="shared" si="898"/>
        <v>78.60000000000035</v>
      </c>
      <c r="BG507" s="66"/>
      <c r="BH507" s="68">
        <f t="shared" si="956"/>
        <v>0</v>
      </c>
      <c r="BI507" s="67">
        <f t="shared" si="990"/>
        <v>777.80000000000018</v>
      </c>
      <c r="BJ507" s="66"/>
      <c r="BK507" s="68">
        <f t="shared" si="961"/>
        <v>0</v>
      </c>
      <c r="BL507" s="67">
        <f t="shared" si="899"/>
        <v>4885.4000000000005</v>
      </c>
      <c r="BM507" s="66"/>
      <c r="BN507" s="68">
        <f t="shared" si="900"/>
        <v>0</v>
      </c>
      <c r="BO507" s="67">
        <f t="shared" si="901"/>
        <v>4153.1000000000013</v>
      </c>
      <c r="BP507" s="66"/>
      <c r="BQ507" s="68">
        <f t="shared" si="902"/>
        <v>1780.8000000000002</v>
      </c>
      <c r="BR507" s="67">
        <f t="shared" si="938"/>
        <v>4105.6999999999907</v>
      </c>
      <c r="BS507" s="66"/>
      <c r="BT507" s="66">
        <f t="shared" si="924"/>
        <v>1680</v>
      </c>
      <c r="BU507" s="67">
        <f t="shared" si="986"/>
        <v>58716</v>
      </c>
      <c r="BV507" s="66"/>
      <c r="BW507" s="66">
        <f t="shared" si="925"/>
        <v>1680</v>
      </c>
      <c r="BX507" s="67">
        <f t="shared" si="987"/>
        <v>85264</v>
      </c>
      <c r="BY507" s="66"/>
      <c r="BZ507" s="66">
        <f t="shared" si="926"/>
        <v>1680</v>
      </c>
      <c r="CA507" s="67">
        <f t="shared" si="988"/>
        <v>53494</v>
      </c>
      <c r="CB507" s="66"/>
      <c r="CC507" s="66">
        <f t="shared" si="903"/>
        <v>0</v>
      </c>
      <c r="CD507" s="67">
        <f t="shared" si="984"/>
        <v>7437.4500000000007</v>
      </c>
      <c r="CE507" s="66"/>
      <c r="CF507" s="66">
        <f t="shared" si="904"/>
        <v>0</v>
      </c>
      <c r="CG507" s="67">
        <f t="shared" si="905"/>
        <v>6982.9</v>
      </c>
      <c r="CH507" s="66"/>
      <c r="CI507" s="66">
        <f t="shared" si="962"/>
        <v>0</v>
      </c>
      <c r="CJ507" s="67">
        <f t="shared" si="921"/>
        <v>8715</v>
      </c>
      <c r="CK507" s="66"/>
      <c r="CL507" s="68">
        <f t="shared" si="963"/>
        <v>0</v>
      </c>
      <c r="CM507" s="79">
        <f t="shared" si="907"/>
        <v>4864</v>
      </c>
      <c r="CN507" s="66"/>
      <c r="CO507" s="68">
        <f t="shared" si="964"/>
        <v>0</v>
      </c>
      <c r="CP507" s="79">
        <f t="shared" si="908"/>
        <v>3955</v>
      </c>
      <c r="CQ507" s="66"/>
      <c r="CR507" s="68">
        <f t="shared" si="965"/>
        <v>0</v>
      </c>
      <c r="CS507" s="79">
        <f t="shared" si="991"/>
        <v>6656</v>
      </c>
      <c r="CT507" s="66"/>
      <c r="CU507" s="68">
        <f t="shared" si="966"/>
        <v>0</v>
      </c>
      <c r="CV507" s="79">
        <f t="shared" si="909"/>
        <v>7769</v>
      </c>
      <c r="CW507" s="66"/>
      <c r="CX507" s="66">
        <f t="shared" si="967"/>
        <v>0</v>
      </c>
      <c r="CY507" s="40">
        <f t="shared" si="985"/>
        <v>6582</v>
      </c>
      <c r="CZ507" s="65"/>
      <c r="DA507" s="66">
        <f t="shared" si="968"/>
        <v>0</v>
      </c>
      <c r="DB507" s="67">
        <f t="shared" si="922"/>
        <v>80056</v>
      </c>
      <c r="DC507" s="66"/>
      <c r="DD507" s="66">
        <f t="shared" si="969"/>
        <v>0</v>
      </c>
      <c r="DE507" s="67">
        <f t="shared" si="923"/>
        <v>76827</v>
      </c>
      <c r="DF507" s="66"/>
      <c r="DG507" s="69">
        <f t="shared" si="970"/>
        <v>0</v>
      </c>
      <c r="DH507" s="67">
        <f t="shared" si="995"/>
        <v>53039</v>
      </c>
      <c r="DI507" s="66"/>
      <c r="DJ507" s="66">
        <f t="shared" si="971"/>
        <v>0</v>
      </c>
      <c r="DK507" s="67">
        <f t="shared" si="912"/>
        <v>384</v>
      </c>
      <c r="DL507" s="210"/>
      <c r="DM507" s="206">
        <f t="shared" si="972"/>
        <v>0</v>
      </c>
      <c r="DN507" s="25">
        <f t="shared" si="884"/>
        <v>0</v>
      </c>
      <c r="DO507" s="5"/>
      <c r="DP507" s="43">
        <f t="shared" si="973"/>
        <v>0</v>
      </c>
      <c r="DQ507" s="27">
        <f t="shared" si="913"/>
        <v>7022.5</v>
      </c>
      <c r="DR507" s="5"/>
      <c r="DS507" s="43">
        <f t="shared" si="974"/>
        <v>0</v>
      </c>
      <c r="DT507" s="27">
        <f t="shared" si="914"/>
        <v>4846</v>
      </c>
      <c r="DU507" s="5"/>
      <c r="DV507" s="43">
        <f t="shared" si="975"/>
        <v>0</v>
      </c>
      <c r="DW507" s="27">
        <f t="shared" si="915"/>
        <v>4835</v>
      </c>
      <c r="DX507" s="5"/>
      <c r="DY507" s="22">
        <f t="shared" si="976"/>
        <v>0</v>
      </c>
      <c r="DZ507" s="25">
        <f t="shared" si="916"/>
        <v>523</v>
      </c>
      <c r="EA507" s="22"/>
      <c r="EB507" s="22">
        <f t="shared" si="977"/>
        <v>0</v>
      </c>
      <c r="EC507" s="28">
        <f t="shared" si="917"/>
        <v>369</v>
      </c>
      <c r="ED507" s="5"/>
      <c r="EE507" s="43">
        <f t="shared" si="978"/>
        <v>0</v>
      </c>
      <c r="EF507" s="27">
        <f t="shared" si="918"/>
        <v>4769</v>
      </c>
      <c r="EG507" s="66"/>
      <c r="EH507" s="66">
        <f t="shared" si="979"/>
        <v>0</v>
      </c>
      <c r="EI507" s="67">
        <f t="shared" si="919"/>
        <v>23937</v>
      </c>
      <c r="EJ507" s="66"/>
      <c r="EK507" s="66">
        <f t="shared" si="953"/>
        <v>0</v>
      </c>
      <c r="EL507" s="67">
        <f t="shared" si="920"/>
        <v>22567</v>
      </c>
      <c r="EM507" s="110">
        <f t="shared" si="954"/>
        <v>114484.98721599998</v>
      </c>
    </row>
    <row r="508" spans="1:143" ht="11.25" customHeight="1" x14ac:dyDescent="0.25">
      <c r="A508" s="158">
        <v>46088</v>
      </c>
      <c r="B508" s="188">
        <v>46088</v>
      </c>
      <c r="C508" s="176">
        <v>8004970135</v>
      </c>
      <c r="D508" s="17" t="s">
        <v>344</v>
      </c>
      <c r="E508" s="18">
        <v>20</v>
      </c>
      <c r="F508" s="19">
        <v>10</v>
      </c>
      <c r="G508" s="20">
        <v>191516036628</v>
      </c>
      <c r="H508" s="66"/>
      <c r="I508" s="41">
        <f t="shared" si="877"/>
        <v>0</v>
      </c>
      <c r="J508" s="48">
        <f t="shared" si="980"/>
        <v>75451</v>
      </c>
      <c r="K508" s="66"/>
      <c r="L508" s="41">
        <f t="shared" si="992"/>
        <v>0</v>
      </c>
      <c r="M508" s="48">
        <f t="shared" si="981"/>
        <v>174810</v>
      </c>
      <c r="N508" s="66"/>
      <c r="O508" s="41">
        <f t="shared" si="878"/>
        <v>0</v>
      </c>
      <c r="P508" s="48">
        <f t="shared" si="982"/>
        <v>74061</v>
      </c>
      <c r="Q508" s="66"/>
      <c r="R508" s="66">
        <f t="shared" si="879"/>
        <v>0</v>
      </c>
      <c r="S508" s="67">
        <f t="shared" si="983"/>
        <v>61424</v>
      </c>
      <c r="T508" s="66"/>
      <c r="U508" s="66">
        <f t="shared" si="885"/>
        <v>0</v>
      </c>
      <c r="V508" s="67">
        <f t="shared" si="886"/>
        <v>21065.100000000013</v>
      </c>
      <c r="X508" s="69">
        <f t="shared" si="880"/>
        <v>0</v>
      </c>
      <c r="Y508" s="67">
        <f t="shared" si="989"/>
        <v>132.29999999999882</v>
      </c>
      <c r="Z508" s="66"/>
      <c r="AA508" s="68">
        <f t="shared" si="931"/>
        <v>0</v>
      </c>
      <c r="AB508" s="67">
        <f t="shared" si="876"/>
        <v>12982.5</v>
      </c>
      <c r="AC508" s="66"/>
      <c r="AD508" s="66">
        <f t="shared" si="932"/>
        <v>0</v>
      </c>
      <c r="AE508" s="67">
        <f t="shared" si="887"/>
        <v>448.79999999999973</v>
      </c>
      <c r="AF508" s="66"/>
      <c r="AG508" s="78">
        <f t="shared" si="933"/>
        <v>0</v>
      </c>
      <c r="AH508" s="79">
        <f t="shared" si="888"/>
        <v>3801.7999999999993</v>
      </c>
      <c r="AI508" s="66"/>
      <c r="AJ508" s="68">
        <f t="shared" si="934"/>
        <v>0</v>
      </c>
      <c r="AK508" s="67">
        <f t="shared" si="889"/>
        <v>7585.5</v>
      </c>
      <c r="AL508" s="66"/>
      <c r="AM508" s="68">
        <f t="shared" si="935"/>
        <v>0</v>
      </c>
      <c r="AN508" s="67">
        <f t="shared" si="890"/>
        <v>11306.099999999999</v>
      </c>
      <c r="AO508" s="66"/>
      <c r="AP508" s="68">
        <f t="shared" si="881"/>
        <v>0</v>
      </c>
      <c r="AQ508" s="67">
        <f t="shared" si="993"/>
        <v>1460.3999999999996</v>
      </c>
      <c r="AR508" s="66"/>
      <c r="AS508" s="68">
        <f t="shared" si="957"/>
        <v>0</v>
      </c>
      <c r="AT508" s="67">
        <f t="shared" si="891"/>
        <v>6486.6</v>
      </c>
      <c r="AU508" s="66"/>
      <c r="AV508" s="66">
        <f t="shared" si="892"/>
        <v>0</v>
      </c>
      <c r="AW508" s="42">
        <f t="shared" si="994"/>
        <v>2949.6000000000013</v>
      </c>
      <c r="AX508" s="66"/>
      <c r="AY508" s="66">
        <f t="shared" si="958"/>
        <v>0</v>
      </c>
      <c r="AZ508" s="67">
        <f t="shared" si="882"/>
        <v>1815.8</v>
      </c>
      <c r="BA508" s="66"/>
      <c r="BB508" s="68">
        <f t="shared" si="959"/>
        <v>202.39999999999998</v>
      </c>
      <c r="BC508" s="67">
        <f t="shared" si="896"/>
        <v>2399.6</v>
      </c>
      <c r="BD508" s="66"/>
      <c r="BE508" s="68">
        <f t="shared" si="960"/>
        <v>0</v>
      </c>
      <c r="BF508" s="67">
        <f t="shared" si="898"/>
        <v>78.60000000000035</v>
      </c>
      <c r="BG508" s="66"/>
      <c r="BH508" s="68">
        <f t="shared" si="956"/>
        <v>0</v>
      </c>
      <c r="BI508" s="67">
        <f t="shared" si="990"/>
        <v>777.80000000000018</v>
      </c>
      <c r="BJ508" s="66"/>
      <c r="BK508" s="68">
        <f t="shared" si="961"/>
        <v>0</v>
      </c>
      <c r="BL508" s="67">
        <f t="shared" si="899"/>
        <v>4885.4000000000005</v>
      </c>
      <c r="BM508" s="66"/>
      <c r="BN508" s="68">
        <f t="shared" si="900"/>
        <v>0</v>
      </c>
      <c r="BO508" s="67">
        <f t="shared" si="901"/>
        <v>4153.1000000000013</v>
      </c>
      <c r="BP508" s="66"/>
      <c r="BQ508" s="68">
        <f t="shared" si="902"/>
        <v>0</v>
      </c>
      <c r="BR508" s="67">
        <f t="shared" si="938"/>
        <v>4105.6999999999907</v>
      </c>
      <c r="BS508" s="66"/>
      <c r="BT508" s="66">
        <f t="shared" si="924"/>
        <v>40</v>
      </c>
      <c r="BU508" s="67">
        <f t="shared" si="986"/>
        <v>58676</v>
      </c>
      <c r="BV508" s="66"/>
      <c r="BW508" s="66">
        <f t="shared" si="925"/>
        <v>40</v>
      </c>
      <c r="BX508" s="67">
        <f t="shared" si="987"/>
        <v>85224</v>
      </c>
      <c r="BY508" s="66"/>
      <c r="BZ508" s="66">
        <f t="shared" si="926"/>
        <v>40</v>
      </c>
      <c r="CA508" s="67">
        <f t="shared" si="988"/>
        <v>53454</v>
      </c>
      <c r="CB508" s="66"/>
      <c r="CC508" s="66">
        <f t="shared" si="903"/>
        <v>0</v>
      </c>
      <c r="CD508" s="67">
        <f t="shared" si="984"/>
        <v>7437.4500000000007</v>
      </c>
      <c r="CE508" s="66"/>
      <c r="CF508" s="66">
        <f t="shared" si="904"/>
        <v>0</v>
      </c>
      <c r="CG508" s="67">
        <f t="shared" si="905"/>
        <v>6982.9</v>
      </c>
      <c r="CH508" s="66"/>
      <c r="CI508" s="66">
        <f t="shared" si="962"/>
        <v>0</v>
      </c>
      <c r="CJ508" s="67">
        <f t="shared" si="921"/>
        <v>8715</v>
      </c>
      <c r="CK508" s="66"/>
      <c r="CL508" s="68">
        <f t="shared" si="963"/>
        <v>0</v>
      </c>
      <c r="CM508" s="79">
        <f t="shared" si="907"/>
        <v>4864</v>
      </c>
      <c r="CN508" s="66"/>
      <c r="CO508" s="68">
        <f t="shared" si="964"/>
        <v>0</v>
      </c>
      <c r="CP508" s="79">
        <f t="shared" si="908"/>
        <v>3955</v>
      </c>
      <c r="CQ508" s="66"/>
      <c r="CR508" s="68">
        <f t="shared" si="965"/>
        <v>0</v>
      </c>
      <c r="CS508" s="79">
        <f t="shared" si="991"/>
        <v>6656</v>
      </c>
      <c r="CT508" s="66"/>
      <c r="CU508" s="68">
        <f t="shared" si="966"/>
        <v>0</v>
      </c>
      <c r="CV508" s="79">
        <f t="shared" si="909"/>
        <v>7769</v>
      </c>
      <c r="CW508" s="66"/>
      <c r="CX508" s="66">
        <f t="shared" si="967"/>
        <v>0</v>
      </c>
      <c r="CY508" s="40">
        <f t="shared" si="985"/>
        <v>6582</v>
      </c>
      <c r="CZ508" s="65"/>
      <c r="DA508" s="66">
        <f t="shared" si="968"/>
        <v>0</v>
      </c>
      <c r="DB508" s="67">
        <f t="shared" si="922"/>
        <v>80056</v>
      </c>
      <c r="DC508" s="66"/>
      <c r="DD508" s="66">
        <f t="shared" si="969"/>
        <v>0</v>
      </c>
      <c r="DE508" s="67">
        <f t="shared" si="923"/>
        <v>76827</v>
      </c>
      <c r="DF508" s="66"/>
      <c r="DG508" s="69">
        <f t="shared" si="970"/>
        <v>0</v>
      </c>
      <c r="DH508" s="67">
        <f t="shared" si="995"/>
        <v>53039</v>
      </c>
      <c r="DI508" s="66"/>
      <c r="DJ508" s="66">
        <f t="shared" si="971"/>
        <v>0</v>
      </c>
      <c r="DK508" s="67">
        <f t="shared" si="912"/>
        <v>384</v>
      </c>
      <c r="DM508" s="206">
        <f t="shared" si="972"/>
        <v>0</v>
      </c>
      <c r="DN508" s="25">
        <f t="shared" si="884"/>
        <v>0</v>
      </c>
      <c r="DO508" s="5"/>
      <c r="DP508" s="43">
        <f t="shared" si="973"/>
        <v>0</v>
      </c>
      <c r="DQ508" s="27">
        <f t="shared" si="913"/>
        <v>7022.5</v>
      </c>
      <c r="DR508" s="5"/>
      <c r="DS508" s="43">
        <f t="shared" si="974"/>
        <v>0</v>
      </c>
      <c r="DT508" s="27">
        <f t="shared" si="914"/>
        <v>4846</v>
      </c>
      <c r="DU508" s="5"/>
      <c r="DV508" s="43">
        <f t="shared" si="975"/>
        <v>0</v>
      </c>
      <c r="DW508" s="27">
        <f t="shared" si="915"/>
        <v>4835</v>
      </c>
      <c r="DX508" s="5"/>
      <c r="DY508" s="22">
        <f t="shared" si="976"/>
        <v>0</v>
      </c>
      <c r="DZ508" s="25">
        <f t="shared" si="916"/>
        <v>523</v>
      </c>
      <c r="EA508" s="22"/>
      <c r="EB508" s="22">
        <f t="shared" si="977"/>
        <v>0</v>
      </c>
      <c r="EC508" s="28">
        <f t="shared" si="917"/>
        <v>369</v>
      </c>
      <c r="ED508" s="5"/>
      <c r="EE508" s="43">
        <f t="shared" si="978"/>
        <v>0</v>
      </c>
      <c r="EF508" s="27">
        <f t="shared" si="918"/>
        <v>4769</v>
      </c>
      <c r="EG508" s="66"/>
      <c r="EH508" s="66">
        <f t="shared" si="979"/>
        <v>0</v>
      </c>
      <c r="EI508" s="67">
        <f t="shared" si="919"/>
        <v>23937</v>
      </c>
      <c r="EJ508" s="66"/>
      <c r="EK508" s="66">
        <f t="shared" si="953"/>
        <v>0</v>
      </c>
      <c r="EL508" s="67">
        <f t="shared" si="920"/>
        <v>22567</v>
      </c>
      <c r="EM508" s="110">
        <f t="shared" si="954"/>
        <v>114427.20409599997</v>
      </c>
    </row>
    <row r="509" spans="1:143" ht="11.25" customHeight="1" x14ac:dyDescent="0.25">
      <c r="A509" s="158">
        <v>46088</v>
      </c>
      <c r="B509" s="188">
        <v>46088</v>
      </c>
      <c r="C509" s="176">
        <v>8004970137</v>
      </c>
      <c r="D509" s="17" t="s">
        <v>239</v>
      </c>
      <c r="E509" s="18">
        <v>30</v>
      </c>
      <c r="F509" s="19">
        <v>5</v>
      </c>
      <c r="G509" s="20">
        <v>191516041837</v>
      </c>
      <c r="H509" s="66"/>
      <c r="I509" s="41">
        <f t="shared" si="877"/>
        <v>0</v>
      </c>
      <c r="J509" s="48">
        <f t="shared" si="980"/>
        <v>75451</v>
      </c>
      <c r="K509" s="66"/>
      <c r="L509" s="41">
        <f t="shared" si="992"/>
        <v>0</v>
      </c>
      <c r="M509" s="48">
        <f t="shared" si="981"/>
        <v>174810</v>
      </c>
      <c r="N509" s="66"/>
      <c r="O509" s="41">
        <f t="shared" si="878"/>
        <v>0</v>
      </c>
      <c r="P509" s="48">
        <f t="shared" si="982"/>
        <v>74061</v>
      </c>
      <c r="Q509" s="66"/>
      <c r="R509" s="66">
        <f t="shared" si="879"/>
        <v>0</v>
      </c>
      <c r="S509" s="67">
        <f t="shared" si="983"/>
        <v>61424</v>
      </c>
      <c r="T509" s="66"/>
      <c r="U509" s="66">
        <f t="shared" si="885"/>
        <v>0</v>
      </c>
      <c r="V509" s="67">
        <f t="shared" si="886"/>
        <v>21065.100000000013</v>
      </c>
      <c r="X509" s="69">
        <f t="shared" si="880"/>
        <v>0</v>
      </c>
      <c r="Y509" s="67">
        <f t="shared" si="989"/>
        <v>132.29999999999882</v>
      </c>
      <c r="Z509" s="66"/>
      <c r="AA509" s="68">
        <f t="shared" si="931"/>
        <v>0</v>
      </c>
      <c r="AB509" s="67">
        <f t="shared" si="876"/>
        <v>12982.5</v>
      </c>
      <c r="AC509" s="66"/>
      <c r="AD509" s="66">
        <f t="shared" si="932"/>
        <v>0</v>
      </c>
      <c r="AE509" s="67">
        <f t="shared" si="887"/>
        <v>448.79999999999973</v>
      </c>
      <c r="AF509" s="66"/>
      <c r="AG509" s="78">
        <f t="shared" si="933"/>
        <v>0</v>
      </c>
      <c r="AH509" s="79">
        <f t="shared" si="888"/>
        <v>3801.7999999999993</v>
      </c>
      <c r="AI509" s="66"/>
      <c r="AJ509" s="68">
        <f t="shared" si="934"/>
        <v>0</v>
      </c>
      <c r="AK509" s="67">
        <f t="shared" si="889"/>
        <v>7585.5</v>
      </c>
      <c r="AL509" s="66"/>
      <c r="AM509" s="68">
        <f t="shared" si="935"/>
        <v>0</v>
      </c>
      <c r="AN509" s="67">
        <f t="shared" si="890"/>
        <v>11306.099999999999</v>
      </c>
      <c r="AO509" s="66"/>
      <c r="AP509" s="68">
        <f t="shared" si="881"/>
        <v>0</v>
      </c>
      <c r="AQ509" s="67">
        <f t="shared" si="993"/>
        <v>1460.3999999999996</v>
      </c>
      <c r="AR509" s="66"/>
      <c r="AS509" s="68">
        <f t="shared" si="957"/>
        <v>0</v>
      </c>
      <c r="AT509" s="67">
        <f t="shared" si="891"/>
        <v>6486.6</v>
      </c>
      <c r="AU509" s="66"/>
      <c r="AV509" s="66">
        <f t="shared" si="892"/>
        <v>0</v>
      </c>
      <c r="AW509" s="42">
        <f t="shared" si="994"/>
        <v>2949.6000000000013</v>
      </c>
      <c r="AX509" s="66"/>
      <c r="AY509" s="66">
        <f t="shared" si="958"/>
        <v>0</v>
      </c>
      <c r="AZ509" s="67">
        <f t="shared" si="882"/>
        <v>1815.8</v>
      </c>
      <c r="BA509" s="66"/>
      <c r="BB509" s="68">
        <f t="shared" si="959"/>
        <v>153.6</v>
      </c>
      <c r="BC509" s="67">
        <f t="shared" si="896"/>
        <v>2246</v>
      </c>
      <c r="BD509" s="66"/>
      <c r="BE509" s="68">
        <f t="shared" si="960"/>
        <v>0</v>
      </c>
      <c r="BF509" s="67">
        <f t="shared" si="898"/>
        <v>78.60000000000035</v>
      </c>
      <c r="BG509" s="66"/>
      <c r="BH509" s="68">
        <f t="shared" si="956"/>
        <v>0</v>
      </c>
      <c r="BI509" s="67">
        <f t="shared" si="990"/>
        <v>777.80000000000018</v>
      </c>
      <c r="BJ509" s="66"/>
      <c r="BK509" s="68">
        <f t="shared" si="961"/>
        <v>0</v>
      </c>
      <c r="BL509" s="67">
        <f t="shared" si="899"/>
        <v>4885.4000000000005</v>
      </c>
      <c r="BM509" s="66"/>
      <c r="BN509" s="68">
        <f t="shared" si="900"/>
        <v>0</v>
      </c>
      <c r="BO509" s="67">
        <f t="shared" si="901"/>
        <v>4153.1000000000013</v>
      </c>
      <c r="BP509" s="66"/>
      <c r="BQ509" s="68">
        <f t="shared" si="902"/>
        <v>0</v>
      </c>
      <c r="BR509" s="67">
        <f t="shared" si="938"/>
        <v>4105.6999999999907</v>
      </c>
      <c r="BS509" s="66"/>
      <c r="BT509" s="66">
        <f t="shared" si="924"/>
        <v>60</v>
      </c>
      <c r="BU509" s="67">
        <f t="shared" si="986"/>
        <v>58616</v>
      </c>
      <c r="BV509" s="66"/>
      <c r="BW509" s="66">
        <f t="shared" si="925"/>
        <v>60</v>
      </c>
      <c r="BX509" s="67">
        <f t="shared" si="987"/>
        <v>85164</v>
      </c>
      <c r="BY509" s="66"/>
      <c r="BZ509" s="66">
        <f t="shared" si="926"/>
        <v>60</v>
      </c>
      <c r="CA509" s="67">
        <f t="shared" si="988"/>
        <v>53394</v>
      </c>
      <c r="CB509" s="66"/>
      <c r="CC509" s="66">
        <f t="shared" si="903"/>
        <v>0</v>
      </c>
      <c r="CD509" s="67">
        <f t="shared" si="984"/>
        <v>7437.4500000000007</v>
      </c>
      <c r="CE509" s="66"/>
      <c r="CF509" s="66">
        <f t="shared" si="904"/>
        <v>0</v>
      </c>
      <c r="CG509" s="67">
        <f t="shared" si="905"/>
        <v>6982.9</v>
      </c>
      <c r="CH509" s="66"/>
      <c r="CI509" s="66">
        <f t="shared" si="962"/>
        <v>0</v>
      </c>
      <c r="CJ509" s="67">
        <f t="shared" si="921"/>
        <v>8715</v>
      </c>
      <c r="CK509" s="66"/>
      <c r="CL509" s="68">
        <f t="shared" si="963"/>
        <v>0</v>
      </c>
      <c r="CM509" s="79">
        <f t="shared" si="907"/>
        <v>4864</v>
      </c>
      <c r="CN509" s="66"/>
      <c r="CO509" s="68">
        <f t="shared" si="964"/>
        <v>0</v>
      </c>
      <c r="CP509" s="79">
        <f t="shared" si="908"/>
        <v>3955</v>
      </c>
      <c r="CQ509" s="66"/>
      <c r="CR509" s="68">
        <f t="shared" si="965"/>
        <v>0</v>
      </c>
      <c r="CS509" s="79">
        <f t="shared" si="991"/>
        <v>6656</v>
      </c>
      <c r="CT509" s="66"/>
      <c r="CU509" s="68">
        <f t="shared" si="966"/>
        <v>0</v>
      </c>
      <c r="CV509" s="79">
        <f t="shared" si="909"/>
        <v>7769</v>
      </c>
      <c r="CW509" s="66"/>
      <c r="CX509" s="66">
        <f t="shared" si="967"/>
        <v>0</v>
      </c>
      <c r="CY509" s="40">
        <f t="shared" si="985"/>
        <v>6582</v>
      </c>
      <c r="CZ509" s="65"/>
      <c r="DA509" s="66">
        <f t="shared" si="968"/>
        <v>0</v>
      </c>
      <c r="DB509" s="67">
        <f t="shared" si="922"/>
        <v>80056</v>
      </c>
      <c r="DC509" s="66"/>
      <c r="DD509" s="66">
        <f t="shared" si="969"/>
        <v>0</v>
      </c>
      <c r="DE509" s="67">
        <f t="shared" si="923"/>
        <v>76827</v>
      </c>
      <c r="DF509" s="66"/>
      <c r="DG509" s="69">
        <f t="shared" si="970"/>
        <v>0</v>
      </c>
      <c r="DH509" s="67">
        <f t="shared" si="995"/>
        <v>53039</v>
      </c>
      <c r="DI509" s="66"/>
      <c r="DJ509" s="66">
        <f t="shared" si="971"/>
        <v>0</v>
      </c>
      <c r="DK509" s="67">
        <f t="shared" si="912"/>
        <v>384</v>
      </c>
      <c r="DM509" s="206">
        <f t="shared" si="972"/>
        <v>0</v>
      </c>
      <c r="DN509" s="25">
        <f t="shared" si="884"/>
        <v>0</v>
      </c>
      <c r="DO509" s="5"/>
      <c r="DP509" s="43">
        <f t="shared" si="973"/>
        <v>0</v>
      </c>
      <c r="DQ509" s="27">
        <f t="shared" si="913"/>
        <v>7022.5</v>
      </c>
      <c r="DR509" s="5"/>
      <c r="DS509" s="43">
        <f t="shared" si="974"/>
        <v>0</v>
      </c>
      <c r="DT509" s="27">
        <f t="shared" si="914"/>
        <v>4846</v>
      </c>
      <c r="DU509" s="5"/>
      <c r="DV509" s="43">
        <f t="shared" si="975"/>
        <v>0</v>
      </c>
      <c r="DW509" s="27">
        <f t="shared" si="915"/>
        <v>4835</v>
      </c>
      <c r="DX509" s="5"/>
      <c r="DY509" s="22">
        <f t="shared" si="976"/>
        <v>0</v>
      </c>
      <c r="DZ509" s="25">
        <f t="shared" si="916"/>
        <v>523</v>
      </c>
      <c r="EA509" s="22"/>
      <c r="EB509" s="22">
        <f t="shared" si="977"/>
        <v>0</v>
      </c>
      <c r="EC509" s="28">
        <f t="shared" si="917"/>
        <v>369</v>
      </c>
      <c r="ED509" s="5"/>
      <c r="EE509" s="43">
        <f t="shared" si="978"/>
        <v>0</v>
      </c>
      <c r="EF509" s="27">
        <f t="shared" si="918"/>
        <v>4769</v>
      </c>
      <c r="EG509" s="66"/>
      <c r="EH509" s="66">
        <f t="shared" si="979"/>
        <v>0</v>
      </c>
      <c r="EI509" s="67">
        <f t="shared" si="919"/>
        <v>23937</v>
      </c>
      <c r="EJ509" s="66"/>
      <c r="EK509" s="66">
        <f t="shared" si="953"/>
        <v>0</v>
      </c>
      <c r="EL509" s="67">
        <f t="shared" si="920"/>
        <v>22567</v>
      </c>
      <c r="EM509" s="110">
        <f t="shared" si="954"/>
        <v>114417.92373599997</v>
      </c>
    </row>
    <row r="510" spans="1:143" ht="11.25" customHeight="1" x14ac:dyDescent="0.25">
      <c r="A510" s="158">
        <v>46088</v>
      </c>
      <c r="B510" s="188">
        <v>46088</v>
      </c>
      <c r="C510" s="176">
        <v>8004970139</v>
      </c>
      <c r="D510" s="17" t="s">
        <v>345</v>
      </c>
      <c r="E510" s="18">
        <v>10</v>
      </c>
      <c r="F510" s="19">
        <v>2</v>
      </c>
      <c r="G510" s="20">
        <v>191516042209</v>
      </c>
      <c r="H510" s="66"/>
      <c r="I510" s="41">
        <f t="shared" si="877"/>
        <v>0</v>
      </c>
      <c r="J510" s="48">
        <f t="shared" si="980"/>
        <v>75451</v>
      </c>
      <c r="K510" s="66"/>
      <c r="L510" s="41">
        <f t="shared" si="992"/>
        <v>0</v>
      </c>
      <c r="M510" s="48">
        <f t="shared" si="981"/>
        <v>174810</v>
      </c>
      <c r="N510" s="66"/>
      <c r="O510" s="41">
        <f t="shared" si="878"/>
        <v>0</v>
      </c>
      <c r="P510" s="48">
        <f t="shared" si="982"/>
        <v>74061</v>
      </c>
      <c r="Q510" s="66"/>
      <c r="R510" s="66">
        <f t="shared" si="879"/>
        <v>0</v>
      </c>
      <c r="S510" s="67">
        <f t="shared" si="983"/>
        <v>61424</v>
      </c>
      <c r="T510" s="66"/>
      <c r="U510" s="66">
        <f t="shared" si="885"/>
        <v>0</v>
      </c>
      <c r="V510" s="67">
        <f t="shared" si="886"/>
        <v>21065.100000000013</v>
      </c>
      <c r="X510" s="69">
        <f t="shared" si="880"/>
        <v>0</v>
      </c>
      <c r="Y510" s="67">
        <f t="shared" si="989"/>
        <v>132.29999999999882</v>
      </c>
      <c r="Z510" s="66"/>
      <c r="AA510" s="68">
        <f t="shared" si="931"/>
        <v>0</v>
      </c>
      <c r="AB510" s="67">
        <f t="shared" si="876"/>
        <v>12982.5</v>
      </c>
      <c r="AC510" s="66"/>
      <c r="AD510" s="66">
        <f t="shared" si="932"/>
        <v>0</v>
      </c>
      <c r="AE510" s="67">
        <f t="shared" si="887"/>
        <v>448.79999999999973</v>
      </c>
      <c r="AF510" s="66"/>
      <c r="AG510" s="78">
        <f t="shared" si="933"/>
        <v>0</v>
      </c>
      <c r="AH510" s="79">
        <f t="shared" si="888"/>
        <v>3801.7999999999993</v>
      </c>
      <c r="AI510" s="66"/>
      <c r="AJ510" s="68">
        <f t="shared" si="934"/>
        <v>0</v>
      </c>
      <c r="AK510" s="67">
        <f t="shared" si="889"/>
        <v>7585.5</v>
      </c>
      <c r="AL510" s="66"/>
      <c r="AM510" s="68">
        <f t="shared" si="935"/>
        <v>0</v>
      </c>
      <c r="AN510" s="67">
        <f t="shared" si="890"/>
        <v>11306.099999999999</v>
      </c>
      <c r="AO510" s="66"/>
      <c r="AP510" s="68">
        <f t="shared" si="881"/>
        <v>0</v>
      </c>
      <c r="AQ510" s="67">
        <f t="shared" si="993"/>
        <v>1460.3999999999996</v>
      </c>
      <c r="AR510" s="66"/>
      <c r="AS510" s="68">
        <f t="shared" si="957"/>
        <v>0</v>
      </c>
      <c r="AT510" s="67">
        <f t="shared" si="891"/>
        <v>6486.6</v>
      </c>
      <c r="AU510" s="66"/>
      <c r="AV510" s="66">
        <f t="shared" si="892"/>
        <v>0</v>
      </c>
      <c r="AW510" s="42">
        <f t="shared" si="994"/>
        <v>2949.6000000000013</v>
      </c>
      <c r="AX510" s="66"/>
      <c r="AY510" s="66">
        <f t="shared" si="958"/>
        <v>21.200000000000003</v>
      </c>
      <c r="AZ510" s="67">
        <f t="shared" si="882"/>
        <v>1794.6</v>
      </c>
      <c r="BA510" s="66"/>
      <c r="BB510" s="68">
        <f t="shared" si="959"/>
        <v>0</v>
      </c>
      <c r="BC510" s="67">
        <f t="shared" si="896"/>
        <v>2246</v>
      </c>
      <c r="BD510" s="66"/>
      <c r="BE510" s="68">
        <f t="shared" si="960"/>
        <v>0</v>
      </c>
      <c r="BF510" s="67">
        <f t="shared" si="898"/>
        <v>78.60000000000035</v>
      </c>
      <c r="BG510" s="66"/>
      <c r="BH510" s="68">
        <f t="shared" si="956"/>
        <v>0</v>
      </c>
      <c r="BI510" s="67">
        <f t="shared" si="990"/>
        <v>777.80000000000018</v>
      </c>
      <c r="BJ510" s="66"/>
      <c r="BK510" s="68">
        <f t="shared" si="961"/>
        <v>0</v>
      </c>
      <c r="BL510" s="67">
        <f t="shared" si="899"/>
        <v>4885.4000000000005</v>
      </c>
      <c r="BM510" s="66"/>
      <c r="BN510" s="68">
        <f t="shared" si="900"/>
        <v>0</v>
      </c>
      <c r="BO510" s="67">
        <f t="shared" si="901"/>
        <v>4153.1000000000013</v>
      </c>
      <c r="BP510" s="66"/>
      <c r="BQ510" s="68">
        <f t="shared" si="902"/>
        <v>0</v>
      </c>
      <c r="BR510" s="67">
        <f t="shared" si="938"/>
        <v>4105.6999999999907</v>
      </c>
      <c r="BS510" s="66"/>
      <c r="BT510" s="66">
        <f t="shared" si="924"/>
        <v>20</v>
      </c>
      <c r="BU510" s="67">
        <f t="shared" si="986"/>
        <v>58596</v>
      </c>
      <c r="BV510" s="66"/>
      <c r="BW510" s="66">
        <f t="shared" si="925"/>
        <v>20</v>
      </c>
      <c r="BX510" s="67">
        <f t="shared" si="987"/>
        <v>85144</v>
      </c>
      <c r="BY510" s="66"/>
      <c r="BZ510" s="66">
        <f t="shared" si="926"/>
        <v>20</v>
      </c>
      <c r="CA510" s="67">
        <f t="shared" si="988"/>
        <v>53374</v>
      </c>
      <c r="CB510" s="66"/>
      <c r="CC510" s="66">
        <f t="shared" si="903"/>
        <v>0</v>
      </c>
      <c r="CD510" s="67">
        <f t="shared" si="984"/>
        <v>7437.4500000000007</v>
      </c>
      <c r="CE510" s="66"/>
      <c r="CF510" s="66">
        <f t="shared" si="904"/>
        <v>0</v>
      </c>
      <c r="CG510" s="67">
        <f t="shared" si="905"/>
        <v>6982.9</v>
      </c>
      <c r="CH510" s="66"/>
      <c r="CI510" s="66">
        <f t="shared" si="962"/>
        <v>0</v>
      </c>
      <c r="CJ510" s="67">
        <f t="shared" si="921"/>
        <v>8715</v>
      </c>
      <c r="CK510" s="66"/>
      <c r="CL510" s="68">
        <f t="shared" si="963"/>
        <v>0</v>
      </c>
      <c r="CM510" s="79">
        <f t="shared" si="907"/>
        <v>4864</v>
      </c>
      <c r="CN510" s="66"/>
      <c r="CO510" s="68">
        <f t="shared" si="964"/>
        <v>0</v>
      </c>
      <c r="CP510" s="79">
        <f t="shared" si="908"/>
        <v>3955</v>
      </c>
      <c r="CQ510" s="66"/>
      <c r="CR510" s="68">
        <f t="shared" si="965"/>
        <v>0</v>
      </c>
      <c r="CS510" s="79">
        <f t="shared" si="991"/>
        <v>6656</v>
      </c>
      <c r="CT510" s="66"/>
      <c r="CU510" s="68">
        <f t="shared" si="966"/>
        <v>0</v>
      </c>
      <c r="CV510" s="79">
        <f t="shared" si="909"/>
        <v>7769</v>
      </c>
      <c r="CW510" s="66"/>
      <c r="CX510" s="66">
        <f t="shared" si="967"/>
        <v>0</v>
      </c>
      <c r="CY510" s="40">
        <f t="shared" si="985"/>
        <v>6582</v>
      </c>
      <c r="CZ510" s="65"/>
      <c r="DA510" s="66">
        <f t="shared" si="968"/>
        <v>0</v>
      </c>
      <c r="DB510" s="67">
        <f t="shared" si="922"/>
        <v>80056</v>
      </c>
      <c r="DC510" s="66"/>
      <c r="DD510" s="66">
        <f t="shared" si="969"/>
        <v>0</v>
      </c>
      <c r="DE510" s="67">
        <f t="shared" si="923"/>
        <v>76827</v>
      </c>
      <c r="DF510" s="66"/>
      <c r="DG510" s="69">
        <f t="shared" si="970"/>
        <v>0</v>
      </c>
      <c r="DH510" s="67">
        <f t="shared" si="995"/>
        <v>53039</v>
      </c>
      <c r="DI510" s="66"/>
      <c r="DJ510" s="66">
        <f t="shared" si="971"/>
        <v>0</v>
      </c>
      <c r="DK510" s="67">
        <f t="shared" si="912"/>
        <v>384</v>
      </c>
      <c r="DM510" s="206">
        <f t="shared" si="972"/>
        <v>0</v>
      </c>
      <c r="DN510" s="25">
        <f t="shared" si="884"/>
        <v>0</v>
      </c>
      <c r="DO510" s="5"/>
      <c r="DP510" s="43">
        <f t="shared" si="973"/>
        <v>0</v>
      </c>
      <c r="DQ510" s="27">
        <f t="shared" si="913"/>
        <v>7022.5</v>
      </c>
      <c r="DR510" s="5"/>
      <c r="DS510" s="43">
        <f t="shared" si="974"/>
        <v>0</v>
      </c>
      <c r="DT510" s="27">
        <f t="shared" si="914"/>
        <v>4846</v>
      </c>
      <c r="DU510" s="5"/>
      <c r="DV510" s="43">
        <f t="shared" si="975"/>
        <v>0</v>
      </c>
      <c r="DW510" s="27">
        <f t="shared" si="915"/>
        <v>4835</v>
      </c>
      <c r="DX510" s="5"/>
      <c r="DY510" s="22">
        <f t="shared" si="976"/>
        <v>0</v>
      </c>
      <c r="DZ510" s="25">
        <f t="shared" si="916"/>
        <v>523</v>
      </c>
      <c r="EA510" s="22"/>
      <c r="EB510" s="22">
        <f t="shared" si="977"/>
        <v>0</v>
      </c>
      <c r="EC510" s="28">
        <f t="shared" si="917"/>
        <v>369</v>
      </c>
      <c r="ED510" s="5"/>
      <c r="EE510" s="43">
        <f t="shared" si="978"/>
        <v>0</v>
      </c>
      <c r="EF510" s="27">
        <f t="shared" si="918"/>
        <v>4769</v>
      </c>
      <c r="EG510" s="66"/>
      <c r="EH510" s="66">
        <f t="shared" si="979"/>
        <v>0</v>
      </c>
      <c r="EI510" s="67">
        <f t="shared" si="919"/>
        <v>23937</v>
      </c>
      <c r="EJ510" s="66"/>
      <c r="EK510" s="66">
        <f t="shared" si="953"/>
        <v>0</v>
      </c>
      <c r="EL510" s="67">
        <f t="shared" si="920"/>
        <v>22567</v>
      </c>
      <c r="EM510" s="110">
        <f t="shared" si="954"/>
        <v>114026.90205599999</v>
      </c>
    </row>
    <row r="511" spans="1:143" s="33" customFormat="1" ht="11.25" customHeight="1" x14ac:dyDescent="0.25">
      <c r="A511" s="158">
        <v>46088</v>
      </c>
      <c r="B511" s="188">
        <v>46088</v>
      </c>
      <c r="C511" s="176">
        <v>8004970138</v>
      </c>
      <c r="D511" s="17" t="s">
        <v>346</v>
      </c>
      <c r="E511" s="18">
        <v>420</v>
      </c>
      <c r="F511" s="19">
        <v>2</v>
      </c>
      <c r="G511" s="20">
        <v>191516041851</v>
      </c>
      <c r="H511" s="66"/>
      <c r="I511" s="41">
        <f t="shared" si="877"/>
        <v>0</v>
      </c>
      <c r="J511" s="48">
        <f t="shared" si="980"/>
        <v>75451</v>
      </c>
      <c r="K511" s="66"/>
      <c r="L511" s="41">
        <f t="shared" si="992"/>
        <v>0</v>
      </c>
      <c r="M511" s="48">
        <f t="shared" si="981"/>
        <v>174810</v>
      </c>
      <c r="N511" s="66"/>
      <c r="O511" s="41">
        <f t="shared" si="878"/>
        <v>0</v>
      </c>
      <c r="P511" s="48">
        <f t="shared" si="982"/>
        <v>74061</v>
      </c>
      <c r="Q511" s="66"/>
      <c r="R511" s="66">
        <f t="shared" si="879"/>
        <v>0</v>
      </c>
      <c r="S511" s="67">
        <f t="shared" si="983"/>
        <v>61424</v>
      </c>
      <c r="T511" s="66"/>
      <c r="U511" s="66">
        <f t="shared" si="885"/>
        <v>0</v>
      </c>
      <c r="V511" s="67">
        <f t="shared" si="886"/>
        <v>21065.100000000013</v>
      </c>
      <c r="W511" s="136"/>
      <c r="X511" s="69">
        <f t="shared" si="880"/>
        <v>0</v>
      </c>
      <c r="Y511" s="67">
        <f t="shared" si="989"/>
        <v>132.29999999999882</v>
      </c>
      <c r="Z511" s="66"/>
      <c r="AA511" s="68">
        <f t="shared" si="931"/>
        <v>0</v>
      </c>
      <c r="AB511" s="67">
        <f t="shared" si="876"/>
        <v>12982.5</v>
      </c>
      <c r="AC511" s="66"/>
      <c r="AD511" s="66">
        <f t="shared" si="932"/>
        <v>0</v>
      </c>
      <c r="AE511" s="67">
        <f t="shared" si="887"/>
        <v>448.79999999999973</v>
      </c>
      <c r="AF511" s="66"/>
      <c r="AG511" s="78">
        <f t="shared" si="933"/>
        <v>0</v>
      </c>
      <c r="AH511" s="79">
        <f t="shared" si="888"/>
        <v>3801.7999999999993</v>
      </c>
      <c r="AI511" s="66"/>
      <c r="AJ511" s="68">
        <f t="shared" si="934"/>
        <v>0</v>
      </c>
      <c r="AK511" s="67">
        <f t="shared" si="889"/>
        <v>7585.5</v>
      </c>
      <c r="AL511" s="66"/>
      <c r="AM511" s="68">
        <f t="shared" si="935"/>
        <v>0</v>
      </c>
      <c r="AN511" s="67">
        <f t="shared" si="890"/>
        <v>11306.099999999999</v>
      </c>
      <c r="AO511" s="66"/>
      <c r="AP511" s="68">
        <f t="shared" si="881"/>
        <v>0</v>
      </c>
      <c r="AQ511" s="67">
        <f t="shared" si="993"/>
        <v>1460.3999999999996</v>
      </c>
      <c r="AR511" s="66"/>
      <c r="AS511" s="68">
        <f t="shared" si="957"/>
        <v>0</v>
      </c>
      <c r="AT511" s="67">
        <f t="shared" si="891"/>
        <v>6486.6</v>
      </c>
      <c r="AU511" s="66"/>
      <c r="AV511" s="66">
        <f t="shared" si="892"/>
        <v>0</v>
      </c>
      <c r="AW511" s="42">
        <f t="shared" si="994"/>
        <v>2949.6000000000013</v>
      </c>
      <c r="AX511" s="66"/>
      <c r="AY511" s="66">
        <f t="shared" si="958"/>
        <v>0</v>
      </c>
      <c r="AZ511" s="67">
        <f t="shared" si="882"/>
        <v>1794.6</v>
      </c>
      <c r="BA511" s="66"/>
      <c r="BB511" s="68">
        <f t="shared" si="959"/>
        <v>890.40000000000009</v>
      </c>
      <c r="BC511" s="67">
        <f t="shared" si="896"/>
        <v>1355.6</v>
      </c>
      <c r="BD511" s="66"/>
      <c r="BE511" s="68">
        <f t="shared" si="960"/>
        <v>0</v>
      </c>
      <c r="BF511" s="67">
        <f t="shared" si="898"/>
        <v>78.60000000000035</v>
      </c>
      <c r="BG511" s="66"/>
      <c r="BH511" s="68">
        <f t="shared" si="956"/>
        <v>0</v>
      </c>
      <c r="BI511" s="67">
        <f t="shared" si="990"/>
        <v>777.80000000000018</v>
      </c>
      <c r="BJ511" s="66"/>
      <c r="BK511" s="68">
        <f t="shared" si="961"/>
        <v>0</v>
      </c>
      <c r="BL511" s="67">
        <f t="shared" si="899"/>
        <v>4885.4000000000005</v>
      </c>
      <c r="BM511" s="66"/>
      <c r="BN511" s="68">
        <f t="shared" si="900"/>
        <v>0</v>
      </c>
      <c r="BO511" s="67">
        <f t="shared" si="901"/>
        <v>4153.1000000000013</v>
      </c>
      <c r="BP511" s="66"/>
      <c r="BQ511" s="68">
        <f t="shared" si="902"/>
        <v>0</v>
      </c>
      <c r="BR511" s="67">
        <f t="shared" si="938"/>
        <v>4105.6999999999907</v>
      </c>
      <c r="BS511" s="66"/>
      <c r="BT511" s="66">
        <f t="shared" si="924"/>
        <v>840</v>
      </c>
      <c r="BU511" s="67">
        <f t="shared" si="986"/>
        <v>57756</v>
      </c>
      <c r="BV511" s="66"/>
      <c r="BW511" s="66">
        <f t="shared" si="925"/>
        <v>840</v>
      </c>
      <c r="BX511" s="67">
        <f t="shared" si="987"/>
        <v>84304</v>
      </c>
      <c r="BY511" s="66"/>
      <c r="BZ511" s="66">
        <f t="shared" si="926"/>
        <v>840</v>
      </c>
      <c r="CA511" s="67">
        <f t="shared" si="988"/>
        <v>52534</v>
      </c>
      <c r="CB511" s="66"/>
      <c r="CC511" s="66">
        <f t="shared" si="903"/>
        <v>0</v>
      </c>
      <c r="CD511" s="67">
        <f t="shared" si="984"/>
        <v>7437.4500000000007</v>
      </c>
      <c r="CE511" s="66"/>
      <c r="CF511" s="66">
        <f t="shared" si="904"/>
        <v>0</v>
      </c>
      <c r="CG511" s="67">
        <f t="shared" si="905"/>
        <v>6982.9</v>
      </c>
      <c r="CH511" s="66"/>
      <c r="CI511" s="66">
        <f t="shared" si="962"/>
        <v>0</v>
      </c>
      <c r="CJ511" s="67">
        <f t="shared" si="921"/>
        <v>8715</v>
      </c>
      <c r="CK511" s="66"/>
      <c r="CL511" s="68">
        <f t="shared" si="963"/>
        <v>0</v>
      </c>
      <c r="CM511" s="79">
        <f t="shared" si="907"/>
        <v>4864</v>
      </c>
      <c r="CN511" s="66"/>
      <c r="CO511" s="68">
        <f t="shared" si="964"/>
        <v>0</v>
      </c>
      <c r="CP511" s="79">
        <f t="shared" si="908"/>
        <v>3955</v>
      </c>
      <c r="CQ511" s="66"/>
      <c r="CR511" s="68">
        <f t="shared" si="965"/>
        <v>0</v>
      </c>
      <c r="CS511" s="79">
        <f t="shared" si="991"/>
        <v>6656</v>
      </c>
      <c r="CT511" s="66"/>
      <c r="CU511" s="68">
        <f t="shared" si="966"/>
        <v>0</v>
      </c>
      <c r="CV511" s="79">
        <f t="shared" si="909"/>
        <v>7769</v>
      </c>
      <c r="CW511" s="66"/>
      <c r="CX511" s="66">
        <f t="shared" si="967"/>
        <v>0</v>
      </c>
      <c r="CY511" s="40">
        <f t="shared" si="985"/>
        <v>6582</v>
      </c>
      <c r="CZ511" s="65"/>
      <c r="DA511" s="66">
        <f t="shared" si="968"/>
        <v>0</v>
      </c>
      <c r="DB511" s="67">
        <f t="shared" si="922"/>
        <v>80056</v>
      </c>
      <c r="DC511" s="66"/>
      <c r="DD511" s="66">
        <f t="shared" si="969"/>
        <v>0</v>
      </c>
      <c r="DE511" s="67">
        <f t="shared" si="923"/>
        <v>76827</v>
      </c>
      <c r="DF511" s="66"/>
      <c r="DG511" s="69">
        <f t="shared" si="970"/>
        <v>0</v>
      </c>
      <c r="DH511" s="67">
        <f t="shared" si="995"/>
        <v>53039</v>
      </c>
      <c r="DI511" s="66"/>
      <c r="DJ511" s="66">
        <f t="shared" si="971"/>
        <v>0</v>
      </c>
      <c r="DK511" s="67">
        <f t="shared" si="912"/>
        <v>384</v>
      </c>
      <c r="DL511" s="210"/>
      <c r="DM511" s="206">
        <f t="shared" si="972"/>
        <v>0</v>
      </c>
      <c r="DN511" s="25">
        <f t="shared" si="884"/>
        <v>0</v>
      </c>
      <c r="DO511" s="5"/>
      <c r="DP511" s="43">
        <f t="shared" si="973"/>
        <v>0</v>
      </c>
      <c r="DQ511" s="27">
        <f t="shared" si="913"/>
        <v>7022.5</v>
      </c>
      <c r="DR511" s="5"/>
      <c r="DS511" s="43">
        <f t="shared" si="974"/>
        <v>0</v>
      </c>
      <c r="DT511" s="27">
        <f t="shared" si="914"/>
        <v>4846</v>
      </c>
      <c r="DU511" s="5"/>
      <c r="DV511" s="43">
        <f t="shared" si="975"/>
        <v>0</v>
      </c>
      <c r="DW511" s="27">
        <f t="shared" si="915"/>
        <v>4835</v>
      </c>
      <c r="DX511" s="5"/>
      <c r="DY511" s="22">
        <f t="shared" si="976"/>
        <v>0</v>
      </c>
      <c r="DZ511" s="25">
        <f t="shared" si="916"/>
        <v>523</v>
      </c>
      <c r="EA511" s="22"/>
      <c r="EB511" s="22">
        <f t="shared" si="977"/>
        <v>0</v>
      </c>
      <c r="EC511" s="28">
        <f t="shared" si="917"/>
        <v>369</v>
      </c>
      <c r="ED511" s="5"/>
      <c r="EE511" s="43">
        <f t="shared" si="978"/>
        <v>0</v>
      </c>
      <c r="EF511" s="27">
        <f t="shared" si="918"/>
        <v>4769</v>
      </c>
      <c r="EG511" s="66"/>
      <c r="EH511" s="66">
        <f t="shared" si="979"/>
        <v>0</v>
      </c>
      <c r="EI511" s="67">
        <f t="shared" si="919"/>
        <v>23937</v>
      </c>
      <c r="EJ511" s="66"/>
      <c r="EK511" s="66">
        <f t="shared" si="953"/>
        <v>0</v>
      </c>
      <c r="EL511" s="67">
        <f t="shared" si="920"/>
        <v>22567</v>
      </c>
      <c r="EM511" s="110">
        <f t="shared" si="954"/>
        <v>112526.93709599998</v>
      </c>
    </row>
    <row r="512" spans="1:143" ht="11.25" customHeight="1" x14ac:dyDescent="0.25">
      <c r="A512" s="188">
        <v>46088</v>
      </c>
      <c r="B512" s="188">
        <v>46088</v>
      </c>
      <c r="C512" s="176">
        <v>8004971575</v>
      </c>
      <c r="D512" s="17" t="s">
        <v>37</v>
      </c>
      <c r="E512" s="18">
        <v>780</v>
      </c>
      <c r="F512" s="19">
        <v>5</v>
      </c>
      <c r="G512" s="20">
        <v>191516041622</v>
      </c>
      <c r="H512" s="66"/>
      <c r="I512" s="41">
        <f t="shared" si="877"/>
        <v>0</v>
      </c>
      <c r="J512" s="48">
        <f t="shared" ref="J512:J529" si="996">J511+H512-I512</f>
        <v>75451</v>
      </c>
      <c r="K512" s="66"/>
      <c r="L512" s="41">
        <f t="shared" si="992"/>
        <v>0</v>
      </c>
      <c r="M512" s="48">
        <f t="shared" ref="M512:M529" si="997">M511+K512-L512</f>
        <v>174810</v>
      </c>
      <c r="N512" s="66"/>
      <c r="O512" s="41">
        <f t="shared" si="878"/>
        <v>0</v>
      </c>
      <c r="P512" s="48">
        <f t="shared" ref="P512:P529" si="998">P511+N512-O512</f>
        <v>74061</v>
      </c>
      <c r="Q512" s="66"/>
      <c r="R512" s="66">
        <f t="shared" si="879"/>
        <v>0</v>
      </c>
      <c r="S512" s="67">
        <f t="shared" ref="S512:S529" si="999">S511+Q512-R512</f>
        <v>61424</v>
      </c>
      <c r="T512" s="66"/>
      <c r="U512" s="66">
        <f t="shared" si="885"/>
        <v>0</v>
      </c>
      <c r="V512" s="67">
        <f t="shared" si="886"/>
        <v>21065.100000000013</v>
      </c>
      <c r="X512" s="69">
        <f t="shared" si="880"/>
        <v>0</v>
      </c>
      <c r="Y512" s="67">
        <f t="shared" si="989"/>
        <v>132.29999999999882</v>
      </c>
      <c r="Z512" s="66"/>
      <c r="AA512" s="68">
        <f t="shared" si="931"/>
        <v>0</v>
      </c>
      <c r="AB512" s="67">
        <f t="shared" ref="AB512:AB575" si="1000">+AB511+Z512-AA512</f>
        <v>12982.5</v>
      </c>
      <c r="AC512" s="66"/>
      <c r="AD512" s="66">
        <f t="shared" si="932"/>
        <v>0</v>
      </c>
      <c r="AE512" s="67">
        <f t="shared" si="887"/>
        <v>448.79999999999973</v>
      </c>
      <c r="AF512" s="66"/>
      <c r="AG512" s="78">
        <f t="shared" si="933"/>
        <v>0</v>
      </c>
      <c r="AH512" s="79">
        <f t="shared" si="888"/>
        <v>3801.7999999999993</v>
      </c>
      <c r="AI512" s="66"/>
      <c r="AJ512" s="68">
        <f t="shared" si="934"/>
        <v>0</v>
      </c>
      <c r="AK512" s="67">
        <f t="shared" si="889"/>
        <v>7585.5</v>
      </c>
      <c r="AL512" s="66"/>
      <c r="AM512" s="68">
        <f t="shared" si="935"/>
        <v>0</v>
      </c>
      <c r="AN512" s="67">
        <f t="shared" si="890"/>
        <v>11306.099999999999</v>
      </c>
      <c r="AO512" s="66"/>
      <c r="AP512" s="68">
        <f t="shared" si="881"/>
        <v>0</v>
      </c>
      <c r="AQ512" s="67">
        <f t="shared" si="993"/>
        <v>1460.3999999999996</v>
      </c>
      <c r="AR512" s="66"/>
      <c r="AS512" s="68">
        <f t="shared" si="957"/>
        <v>0</v>
      </c>
      <c r="AT512" s="67">
        <f t="shared" si="891"/>
        <v>6486.6</v>
      </c>
      <c r="AU512" s="66"/>
      <c r="AV512" s="66">
        <f t="shared" si="892"/>
        <v>0</v>
      </c>
      <c r="AW512" s="42">
        <f t="shared" si="994"/>
        <v>2949.6000000000013</v>
      </c>
      <c r="AX512" s="66"/>
      <c r="AY512" s="66">
        <f t="shared" si="958"/>
        <v>0</v>
      </c>
      <c r="AZ512" s="67">
        <f t="shared" si="882"/>
        <v>1794.6</v>
      </c>
      <c r="BA512" s="66"/>
      <c r="BB512" s="68">
        <f t="shared" si="959"/>
        <v>0</v>
      </c>
      <c r="BC512" s="67">
        <f t="shared" si="896"/>
        <v>1355.6</v>
      </c>
      <c r="BD512" s="66"/>
      <c r="BE512" s="68">
        <f t="shared" si="960"/>
        <v>0</v>
      </c>
      <c r="BF512" s="67">
        <f t="shared" si="898"/>
        <v>78.60000000000035</v>
      </c>
      <c r="BG512" s="66"/>
      <c r="BH512" s="68">
        <f t="shared" si="956"/>
        <v>0</v>
      </c>
      <c r="BI512" s="67">
        <f t="shared" si="990"/>
        <v>777.80000000000018</v>
      </c>
      <c r="BJ512" s="66"/>
      <c r="BK512" s="68">
        <f t="shared" si="961"/>
        <v>0</v>
      </c>
      <c r="BL512" s="67">
        <f t="shared" si="899"/>
        <v>4885.4000000000005</v>
      </c>
      <c r="BM512" s="66"/>
      <c r="BN512" s="68">
        <f t="shared" si="900"/>
        <v>0</v>
      </c>
      <c r="BO512" s="67">
        <f t="shared" si="901"/>
        <v>4153.1000000000013</v>
      </c>
      <c r="BP512" s="66"/>
      <c r="BQ512" s="68">
        <f t="shared" si="902"/>
        <v>3993.6</v>
      </c>
      <c r="BR512" s="67">
        <f t="shared" si="938"/>
        <v>112.09999999999081</v>
      </c>
      <c r="BS512" s="66"/>
      <c r="BT512" s="66">
        <f t="shared" si="924"/>
        <v>1560</v>
      </c>
      <c r="BU512" s="67">
        <f t="shared" si="986"/>
        <v>56196</v>
      </c>
      <c r="BV512" s="66"/>
      <c r="BW512" s="66">
        <f t="shared" si="925"/>
        <v>1560</v>
      </c>
      <c r="BX512" s="67">
        <f t="shared" si="987"/>
        <v>82744</v>
      </c>
      <c r="BY512" s="66"/>
      <c r="BZ512" s="66">
        <f t="shared" si="926"/>
        <v>1560</v>
      </c>
      <c r="CA512" s="67">
        <f t="shared" si="988"/>
        <v>50974</v>
      </c>
      <c r="CB512" s="66"/>
      <c r="CC512" s="66">
        <f t="shared" si="903"/>
        <v>0</v>
      </c>
      <c r="CD512" s="67">
        <f t="shared" si="984"/>
        <v>7437.4500000000007</v>
      </c>
      <c r="CE512" s="66"/>
      <c r="CF512" s="66">
        <f t="shared" si="904"/>
        <v>0</v>
      </c>
      <c r="CG512" s="67">
        <f t="shared" si="905"/>
        <v>6982.9</v>
      </c>
      <c r="CH512" s="66"/>
      <c r="CI512" s="66">
        <f t="shared" si="962"/>
        <v>0</v>
      </c>
      <c r="CJ512" s="67">
        <f t="shared" si="921"/>
        <v>8715</v>
      </c>
      <c r="CK512" s="66"/>
      <c r="CL512" s="68">
        <f t="shared" si="963"/>
        <v>0</v>
      </c>
      <c r="CM512" s="79">
        <f t="shared" si="907"/>
        <v>4864</v>
      </c>
      <c r="CN512" s="66"/>
      <c r="CO512" s="68">
        <f t="shared" si="964"/>
        <v>0</v>
      </c>
      <c r="CP512" s="79">
        <f t="shared" si="908"/>
        <v>3955</v>
      </c>
      <c r="CQ512" s="66"/>
      <c r="CR512" s="68">
        <f t="shared" si="965"/>
        <v>0</v>
      </c>
      <c r="CS512" s="79">
        <f t="shared" si="991"/>
        <v>6656</v>
      </c>
      <c r="CT512" s="66"/>
      <c r="CU512" s="68">
        <f t="shared" si="966"/>
        <v>0</v>
      </c>
      <c r="CV512" s="79">
        <f t="shared" si="909"/>
        <v>7769</v>
      </c>
      <c r="CW512" s="66"/>
      <c r="CX512" s="66">
        <f t="shared" si="967"/>
        <v>0</v>
      </c>
      <c r="CY512" s="40">
        <f t="shared" si="985"/>
        <v>6582</v>
      </c>
      <c r="CZ512" s="65"/>
      <c r="DA512" s="66">
        <f t="shared" si="968"/>
        <v>0</v>
      </c>
      <c r="DB512" s="67">
        <f t="shared" si="922"/>
        <v>80056</v>
      </c>
      <c r="DC512" s="66"/>
      <c r="DD512" s="66">
        <f t="shared" si="969"/>
        <v>0</v>
      </c>
      <c r="DE512" s="67">
        <f t="shared" si="923"/>
        <v>76827</v>
      </c>
      <c r="DF512" s="66"/>
      <c r="DG512" s="69">
        <f t="shared" si="970"/>
        <v>0</v>
      </c>
      <c r="DH512" s="67">
        <f t="shared" si="995"/>
        <v>53039</v>
      </c>
      <c r="DI512" s="66"/>
      <c r="DJ512" s="66">
        <f t="shared" si="971"/>
        <v>0</v>
      </c>
      <c r="DK512" s="67">
        <f t="shared" si="912"/>
        <v>384</v>
      </c>
      <c r="DM512" s="206">
        <f t="shared" si="972"/>
        <v>0</v>
      </c>
      <c r="DN512" s="25">
        <f t="shared" si="884"/>
        <v>0</v>
      </c>
      <c r="DO512" s="5"/>
      <c r="DP512" s="43">
        <f t="shared" si="973"/>
        <v>0</v>
      </c>
      <c r="DQ512" s="27">
        <f t="shared" si="913"/>
        <v>7022.5</v>
      </c>
      <c r="DR512" s="5"/>
      <c r="DS512" s="43">
        <f t="shared" si="974"/>
        <v>0</v>
      </c>
      <c r="DT512" s="27">
        <f t="shared" si="914"/>
        <v>4846</v>
      </c>
      <c r="DU512" s="5"/>
      <c r="DV512" s="43">
        <f t="shared" si="975"/>
        <v>0</v>
      </c>
      <c r="DW512" s="27">
        <f t="shared" si="915"/>
        <v>4835</v>
      </c>
      <c r="DX512" s="5"/>
      <c r="DY512" s="22">
        <f t="shared" si="976"/>
        <v>0</v>
      </c>
      <c r="DZ512" s="25">
        <f t="shared" si="916"/>
        <v>523</v>
      </c>
      <c r="EA512" s="22"/>
      <c r="EB512" s="22">
        <f t="shared" si="977"/>
        <v>0</v>
      </c>
      <c r="EC512" s="28">
        <f t="shared" si="917"/>
        <v>369</v>
      </c>
      <c r="ED512" s="5"/>
      <c r="EE512" s="43">
        <f t="shared" si="978"/>
        <v>0</v>
      </c>
      <c r="EF512" s="27">
        <f t="shared" si="918"/>
        <v>4769</v>
      </c>
      <c r="EG512" s="66"/>
      <c r="EH512" s="66">
        <f t="shared" si="979"/>
        <v>0</v>
      </c>
      <c r="EI512" s="67">
        <f t="shared" si="919"/>
        <v>23937</v>
      </c>
      <c r="EJ512" s="66"/>
      <c r="EK512" s="66">
        <f t="shared" si="953"/>
        <v>0</v>
      </c>
      <c r="EL512" s="67">
        <f t="shared" si="920"/>
        <v>22567</v>
      </c>
      <c r="EM512" s="110">
        <f t="shared" si="954"/>
        <v>112135.91541599997</v>
      </c>
    </row>
    <row r="513" spans="1:143" ht="11.25" customHeight="1" x14ac:dyDescent="0.25">
      <c r="A513" s="188">
        <v>46088</v>
      </c>
      <c r="B513" s="187">
        <v>46095</v>
      </c>
      <c r="C513" s="176">
        <v>8004971577</v>
      </c>
      <c r="D513" s="17" t="s">
        <v>294</v>
      </c>
      <c r="E513" s="18">
        <v>420</v>
      </c>
      <c r="F513" s="19">
        <v>2</v>
      </c>
      <c r="G513" s="20">
        <v>191516077393</v>
      </c>
      <c r="H513" s="66"/>
      <c r="I513" s="41">
        <f t="shared" si="877"/>
        <v>0</v>
      </c>
      <c r="J513" s="48">
        <f t="shared" si="996"/>
        <v>75451</v>
      </c>
      <c r="K513" s="66"/>
      <c r="L513" s="41">
        <f t="shared" si="992"/>
        <v>0</v>
      </c>
      <c r="M513" s="48">
        <f t="shared" si="997"/>
        <v>174810</v>
      </c>
      <c r="N513" s="66"/>
      <c r="O513" s="41">
        <f t="shared" si="878"/>
        <v>0</v>
      </c>
      <c r="P513" s="48">
        <f t="shared" si="998"/>
        <v>74061</v>
      </c>
      <c r="Q513" s="66"/>
      <c r="R513" s="66">
        <f t="shared" si="879"/>
        <v>0</v>
      </c>
      <c r="S513" s="67">
        <f t="shared" si="999"/>
        <v>61424</v>
      </c>
      <c r="T513" s="66"/>
      <c r="U513" s="66">
        <f t="shared" si="885"/>
        <v>0</v>
      </c>
      <c r="V513" s="67">
        <f t="shared" si="886"/>
        <v>21065.100000000013</v>
      </c>
      <c r="X513" s="69">
        <f t="shared" si="880"/>
        <v>0</v>
      </c>
      <c r="Y513" s="67">
        <f t="shared" si="989"/>
        <v>132.29999999999882</v>
      </c>
      <c r="Z513" s="66"/>
      <c r="AA513" s="68">
        <f t="shared" si="931"/>
        <v>0</v>
      </c>
      <c r="AB513" s="67">
        <f t="shared" si="1000"/>
        <v>12982.5</v>
      </c>
      <c r="AC513" s="66"/>
      <c r="AD513" s="66">
        <f t="shared" si="932"/>
        <v>0</v>
      </c>
      <c r="AE513" s="67">
        <f t="shared" si="887"/>
        <v>448.79999999999973</v>
      </c>
      <c r="AF513" s="66"/>
      <c r="AG513" s="78">
        <f t="shared" si="933"/>
        <v>0</v>
      </c>
      <c r="AH513" s="79">
        <f t="shared" si="888"/>
        <v>3801.7999999999993</v>
      </c>
      <c r="AI513" s="66"/>
      <c r="AJ513" s="68">
        <f t="shared" si="934"/>
        <v>0</v>
      </c>
      <c r="AK513" s="67">
        <f t="shared" si="889"/>
        <v>7585.5</v>
      </c>
      <c r="AL513" s="66"/>
      <c r="AM513" s="68">
        <f t="shared" si="935"/>
        <v>0</v>
      </c>
      <c r="AN513" s="67">
        <f t="shared" si="890"/>
        <v>11306.099999999999</v>
      </c>
      <c r="AO513" s="66"/>
      <c r="AP513" s="68">
        <f t="shared" si="881"/>
        <v>0</v>
      </c>
      <c r="AQ513" s="67">
        <f t="shared" si="993"/>
        <v>1460.3999999999996</v>
      </c>
      <c r="AR513" s="66"/>
      <c r="AS513" s="68">
        <f t="shared" si="957"/>
        <v>0</v>
      </c>
      <c r="AT513" s="67">
        <f t="shared" si="891"/>
        <v>6486.6</v>
      </c>
      <c r="AU513" s="66"/>
      <c r="AV513" s="66">
        <f t="shared" si="892"/>
        <v>0</v>
      </c>
      <c r="AW513" s="42">
        <f t="shared" si="994"/>
        <v>2949.6000000000013</v>
      </c>
      <c r="AX513" s="66"/>
      <c r="AY513" s="66">
        <f t="shared" si="958"/>
        <v>0</v>
      </c>
      <c r="AZ513" s="67">
        <f t="shared" si="882"/>
        <v>1794.6</v>
      </c>
      <c r="BA513" s="66"/>
      <c r="BB513" s="68">
        <f t="shared" si="959"/>
        <v>0</v>
      </c>
      <c r="BC513" s="67">
        <f t="shared" si="896"/>
        <v>1355.6</v>
      </c>
      <c r="BD513" s="66"/>
      <c r="BE513" s="68">
        <f t="shared" si="960"/>
        <v>0</v>
      </c>
      <c r="BF513" s="67">
        <f t="shared" si="898"/>
        <v>78.60000000000035</v>
      </c>
      <c r="BG513" s="66"/>
      <c r="BH513" s="68">
        <f t="shared" si="956"/>
        <v>0</v>
      </c>
      <c r="BI513" s="67">
        <f t="shared" si="990"/>
        <v>777.80000000000018</v>
      </c>
      <c r="BJ513" s="66"/>
      <c r="BK513" s="68">
        <f t="shared" si="961"/>
        <v>0</v>
      </c>
      <c r="BL513" s="67">
        <f t="shared" si="899"/>
        <v>4885.4000000000005</v>
      </c>
      <c r="BM513" s="66"/>
      <c r="BN513" s="68">
        <f t="shared" si="900"/>
        <v>890.40000000000009</v>
      </c>
      <c r="BO513" s="67">
        <f t="shared" si="901"/>
        <v>3262.7000000000012</v>
      </c>
      <c r="BP513" s="66"/>
      <c r="BQ513" s="68">
        <f t="shared" si="902"/>
        <v>0</v>
      </c>
      <c r="BR513" s="67">
        <f t="shared" si="938"/>
        <v>112.09999999999081</v>
      </c>
      <c r="BS513" s="66"/>
      <c r="BT513" s="66">
        <f t="shared" si="924"/>
        <v>840</v>
      </c>
      <c r="BU513" s="67">
        <f t="shared" si="986"/>
        <v>55356</v>
      </c>
      <c r="BV513" s="66"/>
      <c r="BW513" s="66">
        <f t="shared" si="925"/>
        <v>840</v>
      </c>
      <c r="BX513" s="67">
        <f t="shared" si="987"/>
        <v>81904</v>
      </c>
      <c r="BY513" s="66"/>
      <c r="BZ513" s="66">
        <f t="shared" si="926"/>
        <v>840</v>
      </c>
      <c r="CA513" s="67">
        <f t="shared" si="988"/>
        <v>50134</v>
      </c>
      <c r="CB513" s="66"/>
      <c r="CC513" s="66">
        <f t="shared" si="903"/>
        <v>0</v>
      </c>
      <c r="CD513" s="67">
        <f t="shared" si="984"/>
        <v>7437.4500000000007</v>
      </c>
      <c r="CE513" s="66"/>
      <c r="CF513" s="66">
        <f t="shared" si="904"/>
        <v>0</v>
      </c>
      <c r="CG513" s="67">
        <f t="shared" si="905"/>
        <v>6982.9</v>
      </c>
      <c r="CH513" s="66"/>
      <c r="CI513" s="66">
        <f t="shared" si="962"/>
        <v>0</v>
      </c>
      <c r="CJ513" s="67">
        <f t="shared" si="921"/>
        <v>8715</v>
      </c>
      <c r="CK513" s="66"/>
      <c r="CL513" s="68">
        <f t="shared" si="963"/>
        <v>0</v>
      </c>
      <c r="CM513" s="79">
        <f t="shared" si="907"/>
        <v>4864</v>
      </c>
      <c r="CN513" s="66"/>
      <c r="CO513" s="68">
        <f t="shared" si="964"/>
        <v>0</v>
      </c>
      <c r="CP513" s="79">
        <f t="shared" si="908"/>
        <v>3955</v>
      </c>
      <c r="CQ513" s="66"/>
      <c r="CR513" s="68">
        <f t="shared" si="965"/>
        <v>0</v>
      </c>
      <c r="CS513" s="79">
        <f t="shared" si="991"/>
        <v>6656</v>
      </c>
      <c r="CT513" s="66"/>
      <c r="CU513" s="68">
        <f t="shared" si="966"/>
        <v>0</v>
      </c>
      <c r="CV513" s="79">
        <f t="shared" si="909"/>
        <v>7769</v>
      </c>
      <c r="CW513" s="66"/>
      <c r="CX513" s="66">
        <f t="shared" si="967"/>
        <v>0</v>
      </c>
      <c r="CY513" s="40">
        <f t="shared" si="985"/>
        <v>6582</v>
      </c>
      <c r="CZ513" s="65"/>
      <c r="DA513" s="66">
        <f t="shared" si="968"/>
        <v>0</v>
      </c>
      <c r="DB513" s="67">
        <f t="shared" si="922"/>
        <v>80056</v>
      </c>
      <c r="DC513" s="66"/>
      <c r="DD513" s="66">
        <f t="shared" si="969"/>
        <v>0</v>
      </c>
      <c r="DE513" s="67">
        <f t="shared" si="923"/>
        <v>76827</v>
      </c>
      <c r="DF513" s="66"/>
      <c r="DG513" s="69">
        <f t="shared" si="970"/>
        <v>0</v>
      </c>
      <c r="DH513" s="67">
        <f t="shared" si="995"/>
        <v>53039</v>
      </c>
      <c r="DI513" s="66"/>
      <c r="DJ513" s="66">
        <f t="shared" si="971"/>
        <v>0</v>
      </c>
      <c r="DK513" s="67">
        <f t="shared" si="912"/>
        <v>384</v>
      </c>
      <c r="DM513" s="206">
        <f t="shared" si="972"/>
        <v>0</v>
      </c>
      <c r="DN513" s="25">
        <f t="shared" si="884"/>
        <v>0</v>
      </c>
      <c r="DO513" s="5"/>
      <c r="DP513" s="43">
        <f t="shared" si="973"/>
        <v>0</v>
      </c>
      <c r="DQ513" s="27">
        <f t="shared" si="913"/>
        <v>7022.5</v>
      </c>
      <c r="DR513" s="5"/>
      <c r="DS513" s="43">
        <f t="shared" si="974"/>
        <v>0</v>
      </c>
      <c r="DT513" s="27">
        <f t="shared" si="914"/>
        <v>4846</v>
      </c>
      <c r="DU513" s="5"/>
      <c r="DV513" s="43">
        <f t="shared" si="975"/>
        <v>0</v>
      </c>
      <c r="DW513" s="27">
        <f t="shared" si="915"/>
        <v>4835</v>
      </c>
      <c r="DX513" s="5"/>
      <c r="DY513" s="22">
        <f t="shared" si="976"/>
        <v>0</v>
      </c>
      <c r="DZ513" s="25">
        <f t="shared" si="916"/>
        <v>523</v>
      </c>
      <c r="EA513" s="22"/>
      <c r="EB513" s="22">
        <f t="shared" si="977"/>
        <v>0</v>
      </c>
      <c r="EC513" s="28">
        <f t="shared" si="917"/>
        <v>369</v>
      </c>
      <c r="ED513" s="5"/>
      <c r="EE513" s="43">
        <f t="shared" si="978"/>
        <v>0</v>
      </c>
      <c r="EF513" s="27">
        <f t="shared" si="918"/>
        <v>4769</v>
      </c>
      <c r="EG513" s="66"/>
      <c r="EH513" s="66">
        <f t="shared" si="979"/>
        <v>0</v>
      </c>
      <c r="EI513" s="67">
        <f t="shared" si="919"/>
        <v>23937</v>
      </c>
      <c r="EJ513" s="66"/>
      <c r="EK513" s="66">
        <f t="shared" si="953"/>
        <v>0</v>
      </c>
      <c r="EL513" s="67">
        <f t="shared" si="920"/>
        <v>22567</v>
      </c>
      <c r="EM513" s="110">
        <f t="shared" si="954"/>
        <v>112064.52693599998</v>
      </c>
    </row>
    <row r="514" spans="1:143" ht="12" customHeight="1" x14ac:dyDescent="0.25">
      <c r="A514" s="188">
        <v>46088</v>
      </c>
      <c r="B514" s="187">
        <v>46095</v>
      </c>
      <c r="C514" s="176">
        <v>8004971579</v>
      </c>
      <c r="D514" s="17" t="s">
        <v>62</v>
      </c>
      <c r="E514" s="18">
        <v>20</v>
      </c>
      <c r="F514" s="19">
        <v>10</v>
      </c>
      <c r="G514" s="20">
        <v>191516041981</v>
      </c>
      <c r="H514" s="66"/>
      <c r="I514" s="41">
        <f t="shared" si="877"/>
        <v>0</v>
      </c>
      <c r="J514" s="48">
        <f t="shared" si="996"/>
        <v>75451</v>
      </c>
      <c r="K514" s="66"/>
      <c r="L514" s="41">
        <f t="shared" si="992"/>
        <v>0</v>
      </c>
      <c r="M514" s="48">
        <f t="shared" si="997"/>
        <v>174810</v>
      </c>
      <c r="N514" s="66"/>
      <c r="O514" s="41">
        <f t="shared" si="878"/>
        <v>0</v>
      </c>
      <c r="P514" s="48">
        <f t="shared" si="998"/>
        <v>74061</v>
      </c>
      <c r="Q514" s="66"/>
      <c r="R514" s="66">
        <f t="shared" si="879"/>
        <v>0</v>
      </c>
      <c r="S514" s="67">
        <f t="shared" si="999"/>
        <v>61424</v>
      </c>
      <c r="T514" s="66"/>
      <c r="U514" s="66">
        <f t="shared" si="885"/>
        <v>0</v>
      </c>
      <c r="V514" s="67">
        <f t="shared" si="886"/>
        <v>21065.100000000013</v>
      </c>
      <c r="X514" s="69">
        <f t="shared" si="880"/>
        <v>0</v>
      </c>
      <c r="Y514" s="67">
        <f t="shared" si="989"/>
        <v>132.29999999999882</v>
      </c>
      <c r="Z514" s="66"/>
      <c r="AA514" s="68">
        <f t="shared" si="931"/>
        <v>0</v>
      </c>
      <c r="AB514" s="67">
        <f t="shared" si="1000"/>
        <v>12982.5</v>
      </c>
      <c r="AC514" s="66"/>
      <c r="AD514" s="66">
        <f t="shared" si="932"/>
        <v>0</v>
      </c>
      <c r="AE514" s="67">
        <f t="shared" si="887"/>
        <v>448.79999999999973</v>
      </c>
      <c r="AF514" s="66"/>
      <c r="AG514" s="78">
        <f t="shared" si="933"/>
        <v>0</v>
      </c>
      <c r="AH514" s="79">
        <f t="shared" si="888"/>
        <v>3801.7999999999993</v>
      </c>
      <c r="AI514" s="66"/>
      <c r="AJ514" s="68">
        <f t="shared" si="934"/>
        <v>0</v>
      </c>
      <c r="AK514" s="67">
        <f t="shared" si="889"/>
        <v>7585.5</v>
      </c>
      <c r="AL514" s="66"/>
      <c r="AM514" s="68">
        <f t="shared" si="935"/>
        <v>0</v>
      </c>
      <c r="AN514" s="67">
        <f t="shared" si="890"/>
        <v>11306.099999999999</v>
      </c>
      <c r="AO514" s="66"/>
      <c r="AP514" s="68">
        <f t="shared" si="881"/>
        <v>0</v>
      </c>
      <c r="AQ514" s="67">
        <f t="shared" si="993"/>
        <v>1460.3999999999996</v>
      </c>
      <c r="AR514" s="66"/>
      <c r="AS514" s="68">
        <f t="shared" si="957"/>
        <v>0</v>
      </c>
      <c r="AT514" s="67">
        <f t="shared" si="891"/>
        <v>6486.6</v>
      </c>
      <c r="AU514" s="66"/>
      <c r="AV514" s="66">
        <f t="shared" si="892"/>
        <v>0</v>
      </c>
      <c r="AW514" s="42">
        <f t="shared" si="994"/>
        <v>2949.6000000000013</v>
      </c>
      <c r="AX514" s="66"/>
      <c r="AY514" s="66">
        <f t="shared" si="958"/>
        <v>0</v>
      </c>
      <c r="AZ514" s="67">
        <f t="shared" si="882"/>
        <v>1794.6</v>
      </c>
      <c r="BA514" s="66"/>
      <c r="BB514" s="68">
        <f t="shared" si="959"/>
        <v>0</v>
      </c>
      <c r="BC514" s="67">
        <f t="shared" si="896"/>
        <v>1355.6</v>
      </c>
      <c r="BD514" s="66"/>
      <c r="BE514" s="68">
        <f t="shared" si="960"/>
        <v>0</v>
      </c>
      <c r="BF514" s="67">
        <f t="shared" si="898"/>
        <v>78.60000000000035</v>
      </c>
      <c r="BG514" s="66"/>
      <c r="BH514" s="68">
        <f t="shared" si="956"/>
        <v>202.39999999999998</v>
      </c>
      <c r="BI514" s="67">
        <f t="shared" si="990"/>
        <v>575.4000000000002</v>
      </c>
      <c r="BJ514" s="66"/>
      <c r="BK514" s="68">
        <f t="shared" si="961"/>
        <v>0</v>
      </c>
      <c r="BL514" s="67">
        <f t="shared" si="899"/>
        <v>4885.4000000000005</v>
      </c>
      <c r="BM514" s="66"/>
      <c r="BN514" s="68">
        <f t="shared" si="900"/>
        <v>0</v>
      </c>
      <c r="BO514" s="67">
        <f t="shared" si="901"/>
        <v>3262.7000000000012</v>
      </c>
      <c r="BP514" s="66"/>
      <c r="BQ514" s="68">
        <f t="shared" si="902"/>
        <v>0</v>
      </c>
      <c r="BR514" s="67">
        <f t="shared" si="938"/>
        <v>112.09999999999081</v>
      </c>
      <c r="BS514" s="66"/>
      <c r="BT514" s="66">
        <f t="shared" si="924"/>
        <v>40</v>
      </c>
      <c r="BU514" s="67">
        <f t="shared" si="986"/>
        <v>55316</v>
      </c>
      <c r="BV514" s="66"/>
      <c r="BW514" s="66">
        <f t="shared" si="925"/>
        <v>40</v>
      </c>
      <c r="BX514" s="67">
        <f t="shared" si="987"/>
        <v>81864</v>
      </c>
      <c r="BY514" s="66"/>
      <c r="BZ514" s="66">
        <f t="shared" si="926"/>
        <v>40</v>
      </c>
      <c r="CA514" s="67">
        <f t="shared" si="988"/>
        <v>50094</v>
      </c>
      <c r="CB514" s="66"/>
      <c r="CC514" s="66">
        <f t="shared" si="903"/>
        <v>0</v>
      </c>
      <c r="CD514" s="67">
        <f t="shared" si="984"/>
        <v>7437.4500000000007</v>
      </c>
      <c r="CE514" s="66"/>
      <c r="CF514" s="66">
        <f t="shared" si="904"/>
        <v>0</v>
      </c>
      <c r="CG514" s="67">
        <f t="shared" si="905"/>
        <v>6982.9</v>
      </c>
      <c r="CH514" s="66"/>
      <c r="CI514" s="66">
        <f t="shared" si="962"/>
        <v>0</v>
      </c>
      <c r="CJ514" s="67">
        <f t="shared" si="921"/>
        <v>8715</v>
      </c>
      <c r="CK514" s="66"/>
      <c r="CL514" s="68">
        <f t="shared" si="963"/>
        <v>0</v>
      </c>
      <c r="CM514" s="79">
        <f t="shared" si="907"/>
        <v>4864</v>
      </c>
      <c r="CN514" s="66"/>
      <c r="CO514" s="68">
        <f t="shared" si="964"/>
        <v>0</v>
      </c>
      <c r="CP514" s="79">
        <f t="shared" si="908"/>
        <v>3955</v>
      </c>
      <c r="CQ514" s="66"/>
      <c r="CR514" s="68">
        <f t="shared" si="965"/>
        <v>0</v>
      </c>
      <c r="CS514" s="79">
        <f t="shared" si="991"/>
        <v>6656</v>
      </c>
      <c r="CT514" s="66"/>
      <c r="CU514" s="68">
        <f t="shared" si="966"/>
        <v>0</v>
      </c>
      <c r="CV514" s="79">
        <f t="shared" si="909"/>
        <v>7769</v>
      </c>
      <c r="CW514" s="66"/>
      <c r="CX514" s="66">
        <f t="shared" si="967"/>
        <v>0</v>
      </c>
      <c r="CY514" s="40">
        <f t="shared" si="985"/>
        <v>6582</v>
      </c>
      <c r="CZ514" s="65"/>
      <c r="DA514" s="66">
        <f t="shared" si="968"/>
        <v>0</v>
      </c>
      <c r="DB514" s="67">
        <f t="shared" si="922"/>
        <v>80056</v>
      </c>
      <c r="DC514" s="66"/>
      <c r="DD514" s="66">
        <f t="shared" si="969"/>
        <v>0</v>
      </c>
      <c r="DE514" s="67">
        <f t="shared" si="923"/>
        <v>76827</v>
      </c>
      <c r="DF514" s="66"/>
      <c r="DG514" s="69">
        <f t="shared" si="970"/>
        <v>0</v>
      </c>
      <c r="DH514" s="67">
        <f t="shared" si="995"/>
        <v>53039</v>
      </c>
      <c r="DI514" s="66"/>
      <c r="DJ514" s="66">
        <f t="shared" si="971"/>
        <v>0</v>
      </c>
      <c r="DK514" s="67">
        <f t="shared" si="912"/>
        <v>384</v>
      </c>
      <c r="DM514" s="206">
        <f t="shared" si="972"/>
        <v>0</v>
      </c>
      <c r="DN514" s="25">
        <f t="shared" si="884"/>
        <v>0</v>
      </c>
      <c r="DO514" s="5"/>
      <c r="DP514" s="43">
        <f t="shared" si="973"/>
        <v>0</v>
      </c>
      <c r="DQ514" s="27">
        <f t="shared" si="913"/>
        <v>7022.5</v>
      </c>
      <c r="DR514" s="5"/>
      <c r="DS514" s="43">
        <f t="shared" si="974"/>
        <v>0</v>
      </c>
      <c r="DT514" s="27">
        <f t="shared" si="914"/>
        <v>4846</v>
      </c>
      <c r="DU514" s="5"/>
      <c r="DV514" s="43">
        <f t="shared" si="975"/>
        <v>0</v>
      </c>
      <c r="DW514" s="27">
        <f t="shared" si="915"/>
        <v>4835</v>
      </c>
      <c r="DX514" s="5"/>
      <c r="DY514" s="22">
        <f t="shared" si="976"/>
        <v>0</v>
      </c>
      <c r="DZ514" s="25">
        <f t="shared" si="916"/>
        <v>523</v>
      </c>
      <c r="EA514" s="22"/>
      <c r="EB514" s="22">
        <f t="shared" si="977"/>
        <v>0</v>
      </c>
      <c r="EC514" s="28">
        <f t="shared" si="917"/>
        <v>369</v>
      </c>
      <c r="ED514" s="5"/>
      <c r="EE514" s="43">
        <f t="shared" si="978"/>
        <v>0</v>
      </c>
      <c r="EF514" s="27">
        <f t="shared" si="918"/>
        <v>4769</v>
      </c>
      <c r="EG514" s="66"/>
      <c r="EH514" s="66">
        <f t="shared" si="979"/>
        <v>0</v>
      </c>
      <c r="EI514" s="67">
        <f t="shared" si="919"/>
        <v>23937</v>
      </c>
      <c r="EJ514" s="66"/>
      <c r="EK514" s="66">
        <f t="shared" si="953"/>
        <v>0</v>
      </c>
      <c r="EL514" s="67">
        <f t="shared" si="920"/>
        <v>22567</v>
      </c>
      <c r="EM514" s="110">
        <f t="shared" si="954"/>
        <v>111974.63133599999</v>
      </c>
    </row>
    <row r="515" spans="1:143" s="35" customFormat="1" ht="11.25" customHeight="1" x14ac:dyDescent="0.25">
      <c r="A515" s="188">
        <v>46088</v>
      </c>
      <c r="B515" s="187">
        <v>46095</v>
      </c>
      <c r="C515" s="176">
        <v>8004971578</v>
      </c>
      <c r="D515" s="17" t="s">
        <v>347</v>
      </c>
      <c r="E515" s="18">
        <v>150</v>
      </c>
      <c r="F515" s="19">
        <v>1</v>
      </c>
      <c r="G515" s="20">
        <v>191516077386</v>
      </c>
      <c r="H515" s="66"/>
      <c r="I515" s="41">
        <f t="shared" si="877"/>
        <v>0</v>
      </c>
      <c r="J515" s="48">
        <f t="shared" si="996"/>
        <v>75451</v>
      </c>
      <c r="K515" s="66"/>
      <c r="L515" s="41">
        <f t="shared" si="992"/>
        <v>0</v>
      </c>
      <c r="M515" s="48">
        <f t="shared" si="997"/>
        <v>174810</v>
      </c>
      <c r="N515" s="66"/>
      <c r="O515" s="41">
        <f t="shared" si="878"/>
        <v>0</v>
      </c>
      <c r="P515" s="48">
        <f t="shared" si="998"/>
        <v>74061</v>
      </c>
      <c r="Q515" s="66"/>
      <c r="R515" s="66">
        <f t="shared" si="879"/>
        <v>0</v>
      </c>
      <c r="S515" s="67">
        <f t="shared" si="999"/>
        <v>61424</v>
      </c>
      <c r="T515" s="66"/>
      <c r="U515" s="66">
        <f t="shared" si="885"/>
        <v>0</v>
      </c>
      <c r="V515" s="67">
        <f t="shared" si="886"/>
        <v>21065.100000000013</v>
      </c>
      <c r="W515" s="136"/>
      <c r="X515" s="69">
        <f t="shared" si="880"/>
        <v>0</v>
      </c>
      <c r="Y515" s="67">
        <f t="shared" si="989"/>
        <v>132.29999999999882</v>
      </c>
      <c r="Z515" s="66"/>
      <c r="AA515" s="68">
        <f t="shared" si="931"/>
        <v>0</v>
      </c>
      <c r="AB515" s="67">
        <f t="shared" si="1000"/>
        <v>12982.5</v>
      </c>
      <c r="AC515" s="66"/>
      <c r="AD515" s="66">
        <f t="shared" si="932"/>
        <v>0</v>
      </c>
      <c r="AE515" s="67">
        <f t="shared" si="887"/>
        <v>448.79999999999973</v>
      </c>
      <c r="AF515" s="66"/>
      <c r="AG515" s="78">
        <f t="shared" si="933"/>
        <v>0</v>
      </c>
      <c r="AH515" s="79">
        <f t="shared" si="888"/>
        <v>3801.7999999999993</v>
      </c>
      <c r="AI515" s="66"/>
      <c r="AJ515" s="68">
        <f t="shared" si="934"/>
        <v>0</v>
      </c>
      <c r="AK515" s="67">
        <f t="shared" si="889"/>
        <v>7585.5</v>
      </c>
      <c r="AL515" s="66"/>
      <c r="AM515" s="68">
        <f t="shared" si="935"/>
        <v>0</v>
      </c>
      <c r="AN515" s="67">
        <f t="shared" si="890"/>
        <v>11306.099999999999</v>
      </c>
      <c r="AO515" s="66"/>
      <c r="AP515" s="68">
        <f t="shared" si="881"/>
        <v>0</v>
      </c>
      <c r="AQ515" s="67">
        <f t="shared" si="993"/>
        <v>1460.3999999999996</v>
      </c>
      <c r="AR515" s="66"/>
      <c r="AS515" s="68">
        <f t="shared" si="957"/>
        <v>0</v>
      </c>
      <c r="AT515" s="67">
        <f t="shared" si="891"/>
        <v>6486.6</v>
      </c>
      <c r="AU515" s="66"/>
      <c r="AV515" s="66">
        <f t="shared" si="892"/>
        <v>0</v>
      </c>
      <c r="AW515" s="42">
        <f t="shared" si="994"/>
        <v>2949.6000000000013</v>
      </c>
      <c r="AX515" s="66"/>
      <c r="AY515" s="66">
        <f t="shared" si="958"/>
        <v>0</v>
      </c>
      <c r="AZ515" s="67">
        <f t="shared" si="882"/>
        <v>1794.6</v>
      </c>
      <c r="BA515" s="66"/>
      <c r="BB515" s="68">
        <f t="shared" si="959"/>
        <v>0</v>
      </c>
      <c r="BC515" s="67">
        <f t="shared" si="896"/>
        <v>1355.6</v>
      </c>
      <c r="BD515" s="66"/>
      <c r="BE515" s="68">
        <f t="shared" si="960"/>
        <v>0</v>
      </c>
      <c r="BF515" s="67">
        <f t="shared" si="898"/>
        <v>78.60000000000035</v>
      </c>
      <c r="BG515" s="66"/>
      <c r="BH515" s="68">
        <f t="shared" si="956"/>
        <v>0</v>
      </c>
      <c r="BI515" s="67">
        <f t="shared" si="990"/>
        <v>575.4000000000002</v>
      </c>
      <c r="BJ515" s="66"/>
      <c r="BK515" s="68">
        <f t="shared" si="961"/>
        <v>0</v>
      </c>
      <c r="BL515" s="67">
        <f t="shared" si="899"/>
        <v>4885.4000000000005</v>
      </c>
      <c r="BM515" s="66"/>
      <c r="BN515" s="68">
        <f t="shared" si="900"/>
        <v>168.00000000000003</v>
      </c>
      <c r="BO515" s="67">
        <f t="shared" si="901"/>
        <v>3094.7000000000012</v>
      </c>
      <c r="BP515" s="66"/>
      <c r="BQ515" s="68">
        <f t="shared" si="902"/>
        <v>0</v>
      </c>
      <c r="BR515" s="67">
        <f t="shared" si="938"/>
        <v>112.09999999999081</v>
      </c>
      <c r="BS515" s="66"/>
      <c r="BT515" s="66">
        <f t="shared" si="924"/>
        <v>300</v>
      </c>
      <c r="BU515" s="67">
        <f t="shared" si="986"/>
        <v>55016</v>
      </c>
      <c r="BV515" s="66"/>
      <c r="BW515" s="66">
        <f t="shared" si="925"/>
        <v>300</v>
      </c>
      <c r="BX515" s="67">
        <f t="shared" si="987"/>
        <v>81564</v>
      </c>
      <c r="BY515" s="66"/>
      <c r="BZ515" s="66">
        <f t="shared" si="926"/>
        <v>300</v>
      </c>
      <c r="CA515" s="67">
        <f t="shared" si="988"/>
        <v>49794</v>
      </c>
      <c r="CB515" s="66"/>
      <c r="CC515" s="66">
        <f t="shared" si="903"/>
        <v>0</v>
      </c>
      <c r="CD515" s="67">
        <f t="shared" si="984"/>
        <v>7437.4500000000007</v>
      </c>
      <c r="CE515" s="66"/>
      <c r="CF515" s="66">
        <f t="shared" si="904"/>
        <v>0</v>
      </c>
      <c r="CG515" s="67">
        <f t="shared" si="905"/>
        <v>6982.9</v>
      </c>
      <c r="CH515" s="66"/>
      <c r="CI515" s="66">
        <f t="shared" si="962"/>
        <v>0</v>
      </c>
      <c r="CJ515" s="67">
        <f t="shared" si="921"/>
        <v>8715</v>
      </c>
      <c r="CK515" s="66"/>
      <c r="CL515" s="68">
        <f t="shared" si="963"/>
        <v>0</v>
      </c>
      <c r="CM515" s="79">
        <f t="shared" si="907"/>
        <v>4864</v>
      </c>
      <c r="CN515" s="66"/>
      <c r="CO515" s="68">
        <f t="shared" si="964"/>
        <v>0</v>
      </c>
      <c r="CP515" s="79">
        <f t="shared" si="908"/>
        <v>3955</v>
      </c>
      <c r="CQ515" s="66"/>
      <c r="CR515" s="68">
        <f t="shared" si="965"/>
        <v>0</v>
      </c>
      <c r="CS515" s="79">
        <f t="shared" si="991"/>
        <v>6656</v>
      </c>
      <c r="CT515" s="66"/>
      <c r="CU515" s="68">
        <f t="shared" si="966"/>
        <v>0</v>
      </c>
      <c r="CV515" s="79">
        <f t="shared" si="909"/>
        <v>7769</v>
      </c>
      <c r="CW515" s="66"/>
      <c r="CX515" s="66">
        <f t="shared" si="967"/>
        <v>0</v>
      </c>
      <c r="CY515" s="40">
        <f t="shared" si="985"/>
        <v>6582</v>
      </c>
      <c r="CZ515" s="65"/>
      <c r="DA515" s="66">
        <f t="shared" si="968"/>
        <v>0</v>
      </c>
      <c r="DB515" s="67">
        <f t="shared" si="922"/>
        <v>80056</v>
      </c>
      <c r="DC515" s="66"/>
      <c r="DD515" s="66">
        <f t="shared" si="969"/>
        <v>0</v>
      </c>
      <c r="DE515" s="67">
        <f t="shared" si="923"/>
        <v>76827</v>
      </c>
      <c r="DF515" s="66"/>
      <c r="DG515" s="69">
        <f t="shared" si="970"/>
        <v>0</v>
      </c>
      <c r="DH515" s="67">
        <f t="shared" si="995"/>
        <v>53039</v>
      </c>
      <c r="DI515" s="66"/>
      <c r="DJ515" s="66">
        <f t="shared" si="971"/>
        <v>0</v>
      </c>
      <c r="DK515" s="67">
        <f t="shared" si="912"/>
        <v>384</v>
      </c>
      <c r="DL515" s="210"/>
      <c r="DM515" s="206">
        <f t="shared" si="972"/>
        <v>0</v>
      </c>
      <c r="DN515" s="25">
        <f t="shared" si="884"/>
        <v>0</v>
      </c>
      <c r="DO515" s="5"/>
      <c r="DP515" s="43">
        <f t="shared" si="973"/>
        <v>0</v>
      </c>
      <c r="DQ515" s="27">
        <f t="shared" si="913"/>
        <v>7022.5</v>
      </c>
      <c r="DR515" s="5"/>
      <c r="DS515" s="43">
        <f t="shared" si="974"/>
        <v>0</v>
      </c>
      <c r="DT515" s="27">
        <f t="shared" si="914"/>
        <v>4846</v>
      </c>
      <c r="DU515" s="5"/>
      <c r="DV515" s="43">
        <f t="shared" si="975"/>
        <v>0</v>
      </c>
      <c r="DW515" s="27">
        <f t="shared" si="915"/>
        <v>4835</v>
      </c>
      <c r="DX515" s="5"/>
      <c r="DY515" s="22">
        <f t="shared" si="976"/>
        <v>0</v>
      </c>
      <c r="DZ515" s="25">
        <f t="shared" si="916"/>
        <v>523</v>
      </c>
      <c r="EA515" s="22"/>
      <c r="EB515" s="22">
        <f t="shared" si="977"/>
        <v>0</v>
      </c>
      <c r="EC515" s="28">
        <f t="shared" si="917"/>
        <v>369</v>
      </c>
      <c r="ED515" s="5"/>
      <c r="EE515" s="43">
        <f t="shared" si="978"/>
        <v>0</v>
      </c>
      <c r="EF515" s="27">
        <f t="shared" si="918"/>
        <v>4769</v>
      </c>
      <c r="EG515" s="66"/>
      <c r="EH515" s="66">
        <f t="shared" si="979"/>
        <v>0</v>
      </c>
      <c r="EI515" s="67">
        <f t="shared" si="919"/>
        <v>23937</v>
      </c>
      <c r="EJ515" s="66"/>
      <c r="EK515" s="66">
        <f t="shared" si="953"/>
        <v>0</v>
      </c>
      <c r="EL515" s="67">
        <f t="shared" si="920"/>
        <v>22567</v>
      </c>
      <c r="EM515" s="110">
        <f t="shared" si="954"/>
        <v>111911.49613599997</v>
      </c>
    </row>
    <row r="516" spans="1:143" s="35" customFormat="1" ht="11.25" customHeight="1" x14ac:dyDescent="0.25">
      <c r="A516" s="188">
        <v>46088</v>
      </c>
      <c r="B516" s="187">
        <v>46095</v>
      </c>
      <c r="C516" s="204">
        <v>8004972894</v>
      </c>
      <c r="D516" s="17" t="s">
        <v>308</v>
      </c>
      <c r="E516" s="18">
        <v>50</v>
      </c>
      <c r="F516" s="19">
        <v>3</v>
      </c>
      <c r="G516" s="20">
        <v>191516078710</v>
      </c>
      <c r="H516" s="66"/>
      <c r="I516" s="41">
        <f t="shared" si="877"/>
        <v>0</v>
      </c>
      <c r="J516" s="48">
        <f t="shared" si="996"/>
        <v>75451</v>
      </c>
      <c r="K516" s="66"/>
      <c r="L516" s="41">
        <f t="shared" si="992"/>
        <v>0</v>
      </c>
      <c r="M516" s="48">
        <f t="shared" si="997"/>
        <v>174810</v>
      </c>
      <c r="N516" s="66"/>
      <c r="O516" s="41">
        <f t="shared" si="878"/>
        <v>0</v>
      </c>
      <c r="P516" s="48">
        <f t="shared" si="998"/>
        <v>74061</v>
      </c>
      <c r="Q516" s="66"/>
      <c r="R516" s="66">
        <f t="shared" si="879"/>
        <v>0</v>
      </c>
      <c r="S516" s="67">
        <f t="shared" si="999"/>
        <v>61424</v>
      </c>
      <c r="T516" s="66"/>
      <c r="U516" s="66">
        <f t="shared" si="885"/>
        <v>0</v>
      </c>
      <c r="V516" s="67">
        <f t="shared" si="886"/>
        <v>21065.100000000013</v>
      </c>
      <c r="W516" s="136"/>
      <c r="X516" s="69">
        <f t="shared" si="880"/>
        <v>0</v>
      </c>
      <c r="Y516" s="67">
        <f t="shared" si="989"/>
        <v>132.29999999999882</v>
      </c>
      <c r="Z516" s="66"/>
      <c r="AA516" s="68">
        <f t="shared" si="931"/>
        <v>0</v>
      </c>
      <c r="AB516" s="67">
        <f t="shared" si="1000"/>
        <v>12982.5</v>
      </c>
      <c r="AC516" s="66"/>
      <c r="AD516" s="66">
        <f t="shared" si="932"/>
        <v>0</v>
      </c>
      <c r="AE516" s="67">
        <f t="shared" si="887"/>
        <v>448.79999999999973</v>
      </c>
      <c r="AF516" s="66"/>
      <c r="AG516" s="78">
        <f t="shared" si="933"/>
        <v>0</v>
      </c>
      <c r="AH516" s="79">
        <f t="shared" si="888"/>
        <v>3801.7999999999993</v>
      </c>
      <c r="AI516" s="66"/>
      <c r="AJ516" s="68">
        <f t="shared" si="934"/>
        <v>0</v>
      </c>
      <c r="AK516" s="67">
        <f t="shared" si="889"/>
        <v>7585.5</v>
      </c>
      <c r="AL516" s="66"/>
      <c r="AM516" s="68">
        <f t="shared" si="935"/>
        <v>0</v>
      </c>
      <c r="AN516" s="67">
        <f t="shared" si="890"/>
        <v>11306.099999999999</v>
      </c>
      <c r="AO516" s="66"/>
      <c r="AP516" s="68">
        <f t="shared" si="881"/>
        <v>0</v>
      </c>
      <c r="AQ516" s="67">
        <f t="shared" si="993"/>
        <v>1460.3999999999996</v>
      </c>
      <c r="AR516" s="66"/>
      <c r="AS516" s="68">
        <f t="shared" si="957"/>
        <v>0</v>
      </c>
      <c r="AT516" s="67">
        <f t="shared" si="891"/>
        <v>6486.6</v>
      </c>
      <c r="AU516" s="66"/>
      <c r="AV516" s="66">
        <f t="shared" si="892"/>
        <v>0</v>
      </c>
      <c r="AW516" s="42">
        <f t="shared" si="994"/>
        <v>2949.6000000000013</v>
      </c>
      <c r="AX516" s="66"/>
      <c r="AY516" s="66">
        <f t="shared" si="958"/>
        <v>0</v>
      </c>
      <c r="AZ516" s="67">
        <f t="shared" si="882"/>
        <v>1794.6</v>
      </c>
      <c r="BA516" s="66"/>
      <c r="BB516" s="68">
        <f t="shared" si="959"/>
        <v>0</v>
      </c>
      <c r="BC516" s="67">
        <f t="shared" si="896"/>
        <v>1355.6</v>
      </c>
      <c r="BD516" s="66"/>
      <c r="BE516" s="68">
        <f t="shared" si="960"/>
        <v>0</v>
      </c>
      <c r="BF516" s="67">
        <f t="shared" si="898"/>
        <v>78.60000000000035</v>
      </c>
      <c r="BG516" s="66"/>
      <c r="BH516" s="68">
        <f t="shared" si="956"/>
        <v>0</v>
      </c>
      <c r="BI516" s="67">
        <f t="shared" si="990"/>
        <v>575.4000000000002</v>
      </c>
      <c r="BJ516" s="66"/>
      <c r="BK516" s="68">
        <f t="shared" si="961"/>
        <v>0</v>
      </c>
      <c r="BL516" s="67">
        <f t="shared" si="899"/>
        <v>4885.4000000000005</v>
      </c>
      <c r="BM516" s="66"/>
      <c r="BN516" s="68">
        <f t="shared" si="900"/>
        <v>156</v>
      </c>
      <c r="BO516" s="67">
        <f t="shared" si="901"/>
        <v>2938.7000000000012</v>
      </c>
      <c r="BP516" s="66"/>
      <c r="BQ516" s="68">
        <f t="shared" si="902"/>
        <v>0</v>
      </c>
      <c r="BR516" s="67">
        <f t="shared" si="938"/>
        <v>112.09999999999081</v>
      </c>
      <c r="BS516" s="66"/>
      <c r="BT516" s="66">
        <f t="shared" si="924"/>
        <v>100</v>
      </c>
      <c r="BU516" s="67">
        <f t="shared" si="986"/>
        <v>54916</v>
      </c>
      <c r="BV516" s="66"/>
      <c r="BW516" s="66">
        <f t="shared" si="925"/>
        <v>100</v>
      </c>
      <c r="BX516" s="67">
        <f t="shared" si="987"/>
        <v>81464</v>
      </c>
      <c r="BY516" s="66"/>
      <c r="BZ516" s="66">
        <f t="shared" si="926"/>
        <v>100</v>
      </c>
      <c r="CA516" s="67">
        <f t="shared" si="988"/>
        <v>49694</v>
      </c>
      <c r="CB516" s="66"/>
      <c r="CC516" s="66">
        <f t="shared" si="903"/>
        <v>0</v>
      </c>
      <c r="CD516" s="67">
        <f t="shared" si="984"/>
        <v>7437.4500000000007</v>
      </c>
      <c r="CE516" s="66"/>
      <c r="CF516" s="66">
        <f t="shared" si="904"/>
        <v>0</v>
      </c>
      <c r="CG516" s="67">
        <f t="shared" si="905"/>
        <v>6982.9</v>
      </c>
      <c r="CH516" s="66"/>
      <c r="CI516" s="66">
        <f t="shared" si="962"/>
        <v>0</v>
      </c>
      <c r="CJ516" s="67">
        <f t="shared" si="921"/>
        <v>8715</v>
      </c>
      <c r="CK516" s="66"/>
      <c r="CL516" s="68">
        <f t="shared" si="963"/>
        <v>0</v>
      </c>
      <c r="CM516" s="79">
        <f t="shared" si="907"/>
        <v>4864</v>
      </c>
      <c r="CN516" s="66"/>
      <c r="CO516" s="68">
        <f t="shared" si="964"/>
        <v>0</v>
      </c>
      <c r="CP516" s="79">
        <f t="shared" si="908"/>
        <v>3955</v>
      </c>
      <c r="CQ516" s="66"/>
      <c r="CR516" s="68">
        <f t="shared" si="965"/>
        <v>0</v>
      </c>
      <c r="CS516" s="79">
        <f t="shared" si="991"/>
        <v>6656</v>
      </c>
      <c r="CT516" s="66"/>
      <c r="CU516" s="68">
        <f t="shared" si="966"/>
        <v>0</v>
      </c>
      <c r="CV516" s="79">
        <f t="shared" si="909"/>
        <v>7769</v>
      </c>
      <c r="CW516" s="66"/>
      <c r="CX516" s="66">
        <f t="shared" si="967"/>
        <v>0</v>
      </c>
      <c r="CY516" s="40">
        <f t="shared" si="985"/>
        <v>6582</v>
      </c>
      <c r="CZ516" s="65"/>
      <c r="DA516" s="66">
        <f t="shared" si="968"/>
        <v>0</v>
      </c>
      <c r="DB516" s="67">
        <f t="shared" si="922"/>
        <v>80056</v>
      </c>
      <c r="DC516" s="66"/>
      <c r="DD516" s="66">
        <f t="shared" si="969"/>
        <v>0</v>
      </c>
      <c r="DE516" s="67">
        <f t="shared" si="923"/>
        <v>76827</v>
      </c>
      <c r="DF516" s="66"/>
      <c r="DG516" s="69">
        <f t="shared" si="970"/>
        <v>0</v>
      </c>
      <c r="DH516" s="67">
        <f t="shared" si="995"/>
        <v>53039</v>
      </c>
      <c r="DI516" s="66"/>
      <c r="DJ516" s="66">
        <f t="shared" si="971"/>
        <v>0</v>
      </c>
      <c r="DK516" s="67">
        <f t="shared" si="912"/>
        <v>384</v>
      </c>
      <c r="DL516" s="210"/>
      <c r="DM516" s="206">
        <f t="shared" si="972"/>
        <v>0</v>
      </c>
      <c r="DN516" s="25">
        <f t="shared" si="884"/>
        <v>0</v>
      </c>
      <c r="DO516" s="5"/>
      <c r="DP516" s="43">
        <f t="shared" si="973"/>
        <v>0</v>
      </c>
      <c r="DQ516" s="27">
        <f t="shared" si="913"/>
        <v>7022.5</v>
      </c>
      <c r="DR516" s="5"/>
      <c r="DS516" s="43">
        <f t="shared" si="974"/>
        <v>0</v>
      </c>
      <c r="DT516" s="27">
        <f t="shared" si="914"/>
        <v>4846</v>
      </c>
      <c r="DU516" s="5"/>
      <c r="DV516" s="43">
        <f t="shared" si="975"/>
        <v>0</v>
      </c>
      <c r="DW516" s="27">
        <f t="shared" si="915"/>
        <v>4835</v>
      </c>
      <c r="DX516" s="5"/>
      <c r="DY516" s="22">
        <f t="shared" si="976"/>
        <v>0</v>
      </c>
      <c r="DZ516" s="25">
        <f t="shared" si="916"/>
        <v>523</v>
      </c>
      <c r="EA516" s="22"/>
      <c r="EB516" s="22">
        <f t="shared" si="977"/>
        <v>0</v>
      </c>
      <c r="EC516" s="28">
        <f t="shared" si="917"/>
        <v>369</v>
      </c>
      <c r="ED516" s="5"/>
      <c r="EE516" s="43">
        <f t="shared" si="978"/>
        <v>0</v>
      </c>
      <c r="EF516" s="27">
        <f t="shared" si="918"/>
        <v>4769</v>
      </c>
      <c r="EG516" s="66"/>
      <c r="EH516" s="66">
        <f t="shared" si="979"/>
        <v>0</v>
      </c>
      <c r="EI516" s="67">
        <f t="shared" si="919"/>
        <v>23937</v>
      </c>
      <c r="EJ516" s="66"/>
      <c r="EK516" s="66">
        <f t="shared" si="953"/>
        <v>0</v>
      </c>
      <c r="EL516" s="67">
        <f t="shared" si="920"/>
        <v>22567</v>
      </c>
      <c r="EM516" s="110">
        <f t="shared" si="954"/>
        <v>111881.530936</v>
      </c>
    </row>
    <row r="517" spans="1:143" ht="11.25" customHeight="1" x14ac:dyDescent="0.25">
      <c r="A517" s="188">
        <v>46088</v>
      </c>
      <c r="B517" s="187">
        <v>46095</v>
      </c>
      <c r="C517" s="204">
        <v>8004972895</v>
      </c>
      <c r="D517" s="17" t="s">
        <v>347</v>
      </c>
      <c r="E517" s="18">
        <v>50</v>
      </c>
      <c r="F517" s="19">
        <v>1</v>
      </c>
      <c r="G517" s="20">
        <v>191516077386</v>
      </c>
      <c r="H517" s="66"/>
      <c r="I517" s="41">
        <f t="shared" ref="I517:I580" si="1001">IF(OR(D517="NPC6ASZDB-RD015M",D517="NPC06SZDB-OR050C",D517="NPC6ASZDB-WT008M",D517="NPC6ASZDB-WT018M",D517="NPC6ASZDB-WT023M",D517="NPC6ASZDB-WT024M",D517="NPC6ASZDB-OR020M",D517="NPC6ASZDB-RD006M",D517="NPC6ASZDB-WT017M",D517="NPC6ASZDB-GY750C",D517="NPC6ASZDB-YL015M",D517="NPC6ASZDB-BL004M ",D517="NPC6ASZDB-WT016M",D517="NPC06SZDB-BK006M",D517="NPC06SZDB-BK007M",D517="NPC6ASZDB-OR750C",D517="NPC06SZDB-BK004M",D517="NPC06SZDB-BL015M",D517="NPC6ASZDB-BL013C",D517="NPC6ASZDB-BL030C",D517="NPC6ASZDB-GY009M",D517="NPC06SZDB-BK002M",D517="NPC6ASZDB-GY025C",D517="NPC06SZDB-BK003M",D517="NPC06SZDB-GY005M",D517="NPC6ASZDB-RD020C",D517="NPC06SZDB-YL040M",D517="NPC6ASZDB-GY125C",D517="NPC06SZDB-YL002M",D517="NPC6ASZDB-WT100M",D517="NPC6ASZDB-RD008M",D517="NPC6ASZDB-YL009M",D517="NPC6ASZDB-VT010M",D517="NPC6ASZDB-OR007M",D517="NPC6ASZDB-VT007M",D517="NPC6ASZDB-BK007M",D517="NPC6ASZDB-GY350C",D517="NPC6ASZDB-YL350C",D517="NPC6ASZDB-OR350C",D517="NPC6ASZDB-VT350C",D517="NPC6ASZDB-BL350C",D517="NPC6ASZDB-RD350C",D517="NPC6ASZDB-BK350C",D517="NPC6ASZDB-VT003M",D517="NPC6ASZDB-OR250C",D517="NPC6ASZDB-VT250C",D517="NPC6ASZDB-VT002M",D517="NPC6ASZDB-VT050C",D517="NPC6ASZDB-VT001M",D517="NPC6ASZDB-VT150C",D517="NPC6ASZDB-WT017C",D517="NPC6ASZDB-RD030C",D517="NPC6ASZDB-WT030C",D517="NPC6ASZDB-OR020M",D517="NPC6ASZDB-OR015M",D517="NPC06SZDB-WT025C",D517="NPC6ASZDB-WT013M",D517="NPC6ASZDB-GY075C",D517="NPC6ASZDB-BK075C",D517="NPC6ASZDB-BK125C",D517="NPC6ASZDB-GN250C",D517="NPC6ASZDB-WT011M",D517="NPC6ASZDB-WT014M",D517="NPC6ASZDB-OR005M",D517="NPC6ASZDB-GY006M",D517="NPC6ASZDB-WT550C",D517="NPC6ASZDB-WT650C",D517="NPC6ASZDB-WT850C",D517="NPC6ASZDB-WT950C",D517="NPC6ASZDB-RD250C",D517="NPC06SZDB-GY015C",D517="NPC06SZDB-BL020C",D517="NPC06SZDB-YL015C",D517="NPC6ASZDB-BL012M",D517="NPC6ASZDB-WT020C",D517="NPC6ASZDB-BL008M",D517="NPC6ASZDB-BL009M",D517="NPC6ASZDB-WT022M",D517="NPC6ASZDB-YL007M",D517="NPC06SZDB-WT250C",D517="NPC6ASZDB-BL007M",D517="NPC6ASZDB-BK050C",D517="NPC6ASZDB-BK025C",D517="NPC6ASZDB-BL750C",D517="NPC6ASZDB-OR010M",D517="NPC06SZDB-RD015M",D517="NPC6ASZDB-YL012M",D517="NPC6ASZDB-YL020M",D517="NPC6ASZDB-YL030M",D517="NPC6ASZDB-RD050C",D517="NPC06SZDB-BL050C",D517="NPC06SZDB-RD050C",D517="NPC06SZDB-YL050C",D517="NPC06SZDB-YL003M",D517="NPC06SZDB-GN002M",D517="NPC6ASZDB-RD010M",D517="NPC6ASZDB-GY450C",D517="NPC6ASZDB-WT006M",D517="NPC6ASZDB-BL250C",D517="NPC6ASZDB-GY050C",D517="NPC6ASZDB-YL250C",D517="NPC6ASZDB-YL008M",D517="NPC06SZDB-YL010M",D517="NPC6ASZDB-GY008M",D517="NPC06SZDB-RD005M",D517="NPC6ASZDB-BL050C",D517="NPC6ASZDB-WT450C",D517="NPC6ASZDB-OR050C",D517="NPC06SZDB-GN010M",D517="NPC06SZDB-RD010M",D517="NPC06SZDB-BL010M",D517="NPC6ASZDB-GY050C",D517="NPC6ASZDB-YL025C",D517="NPC6ASZDB-BK250C",D517="NPC6ASZDB-BK004M",D517="NPC6ASZDB-YL006M",D517="NPC06SZDB-WT007M",D517="NPC6ASZDB-BL015M",D517="NPC6ASZDB-BL020M",D517="NPC6ASZDB-GN010M",D517="NPC6ASZDB-GN015M",D517="NPC6ASZDB-GY250C",D517="NPC6ASZDB-BK030M",D517="NPC06SZDB-GY003M",D517="NPC06SZDB-BL150C",D517="NPC6ASZDB-BK013M",D517="NPC6ASZDB-OR150C",D517="NPC6ASZDB-GY007M",D517="NPC6ASZDB-BK750C",D517="NPC06SZDB-GN003M",D517="NPC06SZDB-BK150C",D517="NPC06SZDB-BK001M",D517="NPC6ASZDB-RD007M",D517="NPC6ASZDB-RD010M",D517="NPC06SZDB-GY006M",D517="NPC06SZDB-GY015M",D517="NPC06SZDB-BK050C",D517="NPC6ASZDB-BL010M",D517="NPC6ASZDB-GN025C",D517="NPC6ASZDB-WT009M",D517="NPC6ASZDB-OR004M",D517="NPC6ASZDB-WT075C",D517="NPC6ASZDB-WT175C",D517="NPC06SZDB-GY001M",D517="NPC06SZDB-GY002M",D517="NPC6ASZDB-WT125C",D517="NPC6ASZDB-WT225C",D517="NPC6ASZDB-WT275C",D517="NPC6ASZDB-GY015M",D517="NPC6ASZDB-RD001M",D517="NPC6ASZDB-RD005M",D517="NPC6ASZDB-WT025C",D517="NPC6ASZDB-YL001M",D517="NPC6ASZDB-YL005M",D517="NPC06SZDB-GY010M",D517="NPC06SZDB-YL005M",D517="NPC06SZDB-YL001M",D517="NPC6ASZDB-BK150C",D517="NPC6ASZDB-BL030M",D517="NPC6ASZDB-GY003M",D517="NPC6ASZDB-YL050C",D517="NPC6ASZDB-YL010M",D517="NPC6ASZDB-OR010M",D517="NPC06SZDB-YL150C",D517="NPC6ASZDB-OR005M",D517="NPC06SZDB-OR002M",D517="NPC6ASZDB-RD150C",D517="NPC6ASZDB-WT025M",D517="NPC6ASZDB-WT150C",D517="NPC6ASZDB-WT012M",D517="NPC6ASZDB-WT250C",D517="NPC6ASZDB-WT350C",D517="NPC6ASZDB-YL002M",D517="NPC6ASZDB-BL150C",D517="NPC6ASZDB-WT015M",D517="NPC6ASZDB-YL150C",D517="NPC6ASZDB-YL003M",D517="NPC6ASZDB-WT750C",D517="NPC6ASZDB-GN050C",D517="NPC6ASZDB-WT008M",D517="NPC06SZDB-OR010M",D517="NPC6ASZDB-GY150C",D517="NPC6ASZDB-GN150C",D517="NPC6ASZDB-OR001M",D517="NPC6ASZDB-OR002M",D517="NPC6ASZDB-OR003M",D517="NPC06SZDB-RD002M",D517="NPC06SZDB-RD150C",D517="NPC6ASZDB-BK015M",D517="NPC06SZDB-GN001M",D517="NPC06SZDB-GN150C",D517="NPC06SZDB-WT030M",D517="NPC06SZDB-WT750C",D517="NPC06SZDB-WT015M",D517="NPC6ASZDB-WT030M",D517="NPC06SZDB-RD001M",D517="NPC06SZDB-RD003M",D517="NPC06SZDB-OR003M",D517="NPC06SZDB-OR001M",D517="NPC06SZDB-BL001M",D517="NPC06SZDB-BL003M",D517="NPC06SZDB-WT150C",D517="NPC06SZDB-BL002M",D517="NPC6ASZDB-WT050C",D517="NPC06SZDB-WT050C",D517="NPC06SZDB-WT001M",D517="NPC06SZDB-WT002M",D517="NPC06SZDB-WT003M",D517="NPC06SZDB-WT004M",D517="NPC06SZDB-WT005M",D517="NPC06SZDB-WT010M",D517="NPC06SZDB-WT020M",D517=1711815,D517="NPC6ASZDB-GN001M",D517="NPC6ASZDB-GN002M",D517="NPC6ASZDB-GN003M",D517="NPC6ASZDB-GN004M",D517="NPC6ASZDB-GN005M",D517="NPC6ASZDB-GN020M",D517="NPC6ASZDB-GN030M",D517="NPC6ASZDB-WT001M",D517="NPC6ASZDB-WT002M",D517="NPC6ASZDB-WT003M",D517="NPC6ASZDB-WT004M",D517="NPC6ASZDB-WT006M",D517="NPC6ASZDB-WT007M",D517="NPC6ASZDB-WT004M",D517="NPC6ASZDB-WT005M",D517="NPC6ASZDB-WT010M",D517="NPC6ASZDB-WT020M",D517="NPC6ASZDB-RD002M",D517="NPC6ASZDB-RD003M",D517="NPC6ASZDB-RD020M",D517="NPC6ASZDB-GY001M",D517="NPC6ASZDB-GY002M",D517="NPC6ASZDB-GY003M",D517="NPC6ASZDB-GY004M",D517="NPC6ASZDB-GY005M",D517="NPC6ASZDB-GY010M",D517="NPC6ASZDB-GY020M",D517="NPC6ASZDB-GY025M",D517="NPC6ASZDB-GY030M",D517="NPC6ASZDB-BL001M",D517="NPC6ASZDB-BL002M",D517="NPC6ASZDB-BL003M",D517="NPC6ASZDB-BL004M",D517="NPC6ASZDB-BL005M",D517="NPC6ASZDB-BL010M",D517="NPC6ASZDB-BK001M",D517="NPC6ASZDB-BK002M",D517="NPC6ASZDB-BK003M",D517="NPC6ASZDB-BK005M",D517="NPC6ASZDB-BK010M",D517="NPC6ASZDB-BK020M",),E517*2,0)</f>
        <v>0</v>
      </c>
      <c r="J517" s="48">
        <f t="shared" si="996"/>
        <v>75451</v>
      </c>
      <c r="K517" s="66"/>
      <c r="L517" s="41">
        <f t="shared" si="992"/>
        <v>0</v>
      </c>
      <c r="M517" s="48">
        <f t="shared" si="997"/>
        <v>174810</v>
      </c>
      <c r="N517" s="66"/>
      <c r="O517" s="41">
        <f t="shared" ref="O517:O580" si="1002">IF(OR(D517="NPC6ASZDB-WT019M",D517="NPC6ASZDB-RD015M",D517="NPC06SZDB-BK006M",D517="NPC06SZDB-BK007M",D517="NPC6ASZDB-OR750C",D517="NPC06SZDB-BK004M",D517="NPC06SZDB-BL015M",D517="NPC6ASZDB-BL013C",D517="NPC6ASZDB-BL030C",D517="NPC6ASZDB-GY009M",D517="NPC06SZDB-BK002M",D517="NPC6ASZDB-GY025C",D517="NPC06SZDB-BK003M",D517="NPC06SZDB-GY005M",D517="NPC6ASZDB-RD020C",D517="NPC06SZDB-YL040M",D517="NPC6ASZDB-GY125C",D517="NPC06SZDB-YL002M",D517="NPC6ASZDB-WT100M",D517="NPC6ASZDB-RD008M",D517="NPC6ASZDB-YL009M",D517="NPC6ASZDB-VT010M",D517="NPC6ASZDB-OR007M",D517="NPC6ASZDB-VT007M",D517="NPC6ASZDB-BK007M",D517="NPC6ASZDB-GY350C",D517="NPC6ASZDB-YL350C",D517="NPC6ASZDB-OR350C",D517="NPC6ASZDB-VT350C",D517="NPC6ASZDB-BL350C",D517="NPC6ASZDB-RD350C",D517="NPC6ASZDB-BK350C",D517="NPC6ASZDB-VT003M",D517="NPC6ASZDB-OR250C",D517="NPC6ASZDB-VT250C",D517="NPC6ASZDB-VT002M",D517="NPC6ASZDB-VT050C",D517="NPC6ASZDB-VT001M",D517="NPC6ASZDB-VT150C",D517="NPC6ASZDB-WT017C",D517="NPC6ASZDB-RD030C",D517="NPC6ASZDB-WT030C",D517="NPC6ASZDB-OR020M",D517="NPC6ASZDB-OR020M",D517="NPC6ASZDB-OR015M",D517="NPC06SZDB-WT025C",D517="NPC6ASZDB-WT013M",D517="NPC6ASZDB-BK175C",D517="NPC6ASZDB-GY075C",D517="NPC6ASZDB-BK075C",D517="NPC6ASZDB-BK125C",D517="NPC6ASZDB-GN250C",D517="NPC6ASZDB-WT011M",D517="NPC6ASZDB-WT014M",D517="NPC6ASZDB-OR005M",D517="NPC6ASZDB-GY006M",D517="NPC6ASZDB-WT550C",D517="NPC6ASZDB-WT650C",D517="NPC6ASZDB-WT850C",D517="NPC6ASZDB-WT950C",D517="NPC6ASZDB-RD250C",D517="NPC06SZDB-GY015C",D517="NPC06SZDB-BL020C",D517="NPC06SZDB-YL015C",D517="NPC6ASZDB-BL012M",D517="NPC6ASZDB-WT020C",D517="NPC6ASZDB-BL008M",D517="NPC6ASZDB-BL009M",D517="NPC6ASZDB-WT022M",D517="NPC6ASZDB-YL007M",D517="NPC06SZDB-WT250C",D517="NPC6ASZDB-BL007M",D517="NPC6ASZDB-BK050C",D517="NPC6ASZDB-BK025C",D517="NPC6ASZDB-BL750C",D517="NPC6ASZDB-OR010M",D517="NPC06SZDB-RD015M",D517="NPC6ASZDB-YL012M",D517="NPC6ASZDB-YL030M",D517="NPC6ASZDB-YL020M",D517="NPC6ASZDB-RD050C",D517="NPC06SZDB-BL050C",D517="NPC06SZDB-RD050C",D517="NPC06SZDB-YL050C",D517="NPC06SZDB-YL003M",D517="NPC06SZDB-GN002M",D517="NPC6ASZDB-RD010M",D517="NPC6ASZDB-GY450C",D517="NPC6ASZDB-GY450C",D517="NPC6ASZDB-BL250C",D517="NPC6ASZDB-GY050C",D517="NPC6ASZDB-YL250C",D517="NPC6ASZDB-YL008M",D517="NPC06SZDB-YL010M",D517="NPC6ASZDB-GY008M",D517="NPC06SZDB-RD005M",D517="NPC6ASZDB-BL050C",D517="NPC6ASZDB-WT450C",D517="NPC6ASZDB-OR050C",D517="NPC06SZDB-GN010M",D517="NPC06SZDB-RD010M",D517="NPC06SZDB-BL010M",D517="NPC6ASZDB-GY050C",D517="NPC6ASZDB-YL025C",D517="NPC6ASZDB-BK250C",D517="NPC6ASZDB-BK004M",D517="NPC6ASZDB-YL006M",D517="NPC06SZDB-WT007M",D517="NPC6ASZDB-BL015M",D517="NPC6ASZDB-BL020M",D517="NPC6ASZDB-GN010M",D517="NPC6ASZDB-GN015M",D517="NPC6ASZDB-GY250C",D517="NPC6ASZDB-BK030M",D517="NPC06SZDB-GY003M",D517="NPC06SZDB-BL150C",D517="NPC6ASZDB-BK013M",D517="NPC6ASZDB-OR150C",D517="NPC6ASZDB-GY007M",D517="NPC6ASZDB-BK750C",D517="NPC06SZDB-GN003M",D517="NPC06SZDB-BK150C",D517="NPC06SZDB-BK001M",D517="NPC6ASZDB-RD007M",D517="NPC6ASZDB-RD010M",D517="NPC06SZDB-GY006M",D517="NPC06SZDB-GY015M",D517="NPC06SZDB-BK050C",D517="NPC6ASZDB-GN025C",D517="NPC6ASZDB-WT009M",D517="NPC6ASZDB-OR004M",D517="NPC6ASZDB-WT075C",D517="NPC6ASZDB-WT175C",D517="NPC06SZDB-GY001M",D517="NPC06SZDB-GY002M",D517="NPC6ASZDB-WT125C",D517="NPC6ASZDB-WT225C",D517="NPC6ASZDB-WT275C",D517="NPC6ASZDB-GY015M",D517="NPC6ASZDB-RD001M",D517="NPC6ASZDB-RD005M",D517="NPC6ASZDB-WT025C",D517="NPC6ASZDB-YL001M",D517="NPC6ASZDB-YL005M",D517="NPC06SZDB-GY010M",D517="NPC06SZDB-YL005M",D517="NPC06SZDB-YL001M",D517="NPC6ASZDB-BK150C",D517="NPC6ASZDB-BL030M",D517="NPC6ASZDB-YL050C",D517="NPC6ASZDB-YL010M",D517=1711167,D517="NPC6ASZDB-OR010M",D517="NPC06SZDB-YL150C",D517="NPC6ASZDB-OR005M",D517="NPC06SZDB-OR002M",D517="NPC6ASZDB-RD150C",D517="NPC6ASZDB-WT025M",D517="NPC6ASZDB-WT150C",D517="NPC6ASZDB-WT250C",D517="NPC6ASZDB-WT350C",D517="NPC6ASZDB-YL002M",D517="NPC6ASZDB-WT012M",D517="NPC6ASZDB-BL150C",D517="NPC6ASZDB-WT015M",D517="NPC6ASZDB-YL150C",D517="NPC6ASZDB-YL003M",D517="NPC6ASZDB-WT750C",D517="NPC6ASZDB-GN050C",D517="NPC6ASZDB-WT008M",D517="NPC06SZDB-OR010M",D517="NPC6ASZDB-GY150C",D517="NPC6ASZDB-GN150C",D517="NPC6ASZDB-OR001M",D517="NPC6ASZDB-OR002M",D517="NPC6ASZDB-OR003M",D517="NPC06SZDB-RD002M",D517="NPC06SZDB-RD150C",D517="NPC6ASZDB-BK015M",D517="NPC06SZDB-GN001M",D517="NPC06SZDB-GN150C",D517="NPC06SZDB-WT030M",D517="NPC06SZDB-WT750C",D517="NPC06SZDB-WT015M",D517="NPC6ASZDB-WT030M",D517="NPC06SZDB-RD001M",D517="NPC06SZDB-RD003M",D517="NPC06SZDB-OR003M",D517="NPC06SZDB-OR001M",D517="NPC06SZDB-BL001M",D517="NPC06SZDB-BL003M",D517="NPC06SZDB-WT150C",D517="NPC06SZDB-BL002M",D517="NPC6ASZDB-WT050C",D517="NPC06SZDB-WT050C",D517="NPC06SZDB-WT001M",D517="NPC06SZDB-WT002M",D517="NPC06SZDB-WT003M",D517="NPC06SZDB-WT004M",D517="NPC06SZDB-WT005M",D517="NPC06SZDB-WT020M",D517="NPC6ASZDB-GN001M",D517="NPC6ASZDB-GN002M",D517="NPC6ASZDB-GN003M",D517="NPC6ASZDB-GN004M",D517="NPC6ASZDB-GN005M",D517="NPC6ASZDB-GN020M",D517="NPC06SZDB-WT010M",D517="NPC6ASZDB-GN030M",D517=1711091,D517=1711093,D517=1711815,D517=1711094,D517=1711095,D517=1711098,D517=2153215,D517=1711096,D517=1711097,D517=1711027,D517=2153463,D517=1711911,D517="NPC6ASZDB-WT001M",D517="NPC6ASZDB-WT002M",D517="NPC6ASZDB-WT003M",D517="NPC6ASZDB-WT004M",D517="NPC6ASZDB-WT005M",D517="NPC6ASZDB-WT006M",D517="NPC6ASZDB-WT007M",D517="NPC6ASZDB-WT010M",D517="NPC6ASZDB-WT020M",D517="NPC6ASZDB-RD002M",D517="NPC6ASZDB-RD003M",D517="NPC6ASZDB-RD020M",D517="NPC6ASZDB-GY001M",D517="NPC6ASZDB-GY002M",D517="NPC6ASZDB-GY003M",D517="NPC6ASZDB-GY004M",D517="NPC6ASZDB-GY005M",D517="NPC6ASZDB-GY010M",D517="NPC6ASZDB-GY020M",D517="NPC6ASZDB-GY025M",D517="NPC6ASZDB-GY030M",D517="NPC6ASZDB-BL001M",D517="NPC6ASZDB-BL002M",D517="NPC6ASZDB-BL003M",D517="NPC6ASZDB-BL004M",D517="NPC6ASZDB-BL005M",D517="NPC6ASZDB-BL010M",D517="NPC6ASZDB-BK001M",D517="NPC6ASZDB-BK002M",D517="NPC6ASZDB-BK003M",D517="NPC6ASZDB-BK005M",D517="NPC6ASZDB-BK010M",D517="NPC6ASZDB-BK020M",D517=1711171),E517*2,0)</f>
        <v>0</v>
      </c>
      <c r="P517" s="48">
        <f t="shared" si="998"/>
        <v>74061</v>
      </c>
      <c r="Q517" s="66"/>
      <c r="R517" s="66">
        <f t="shared" ref="R517:R580" si="1003">IF(OR(D517="CO17772-0ZM010",D517="NPC6ASZDB-BK950C",D517="NPC6ASZDB-BK550C",D517="NPC6ASZDB-GN750C",D517="NPC6ASZDB-WT035M",D517="CO17772-0ZM002",D517="CO17772-01M001",D517="NPC6ASZDB-WT028M ",D517="NPC6ASZDB-WT019M",D517="CO17772-0CC050",D517="NPC6ASZDB-WT018M",D517="NPC6ASZDB-WT023M",D517="NPC6ASZDB-WT024M",D517="NPC6ASZDB-OR020M",D517="NPC6ASZDB-RD006M",D517="NPC6ASZDB-WT017M",D517="NPC6ASZDB-GY750C",D517="NPC6ASZDB-YL015M",D517="NPC6ASZDB-WT016M",D517="CO17772-0CM015",D517="NPC6ASZDB-OR750C",D517="NPC6ASZDB-BL013C",D517="NPC6ASZDB-BL030C",D517="NPC6ASZDB-GY009M",D517="NPC6ASZDB-GY025C",D517="NPC6ASZDB-RD020C",D517="CO17772-08F004",D517="CO17772-08F010",D517="NPC6ASZDB-GY125C",D517="CO17772-08C750",D517="NPC06SZDB-YL002M",D517="NPC6ASZDB-WT100M",D517="NPC6ASZDB-RD008M",D517="NPC6ASZDB-YL009M",D517="NPC6ASZDB-VT010M",D517="NPC6ASZDB-OR007M",D517="NPC6ASZDB-VT007M",D517="NPC6ASZDB-BK007M",D517="NPC6ASZDB-GY350C",D517="NPC6ASZDB-YL350C",D517="NPC6ASZDB-OR350C",D517="NPC6ASZDB-VT350C",D517="NPC6ASZDB-BL350C",D517="NPC6ASZDB-RD350C",D517="NPC6ASZDB-VT003M",D517="NPC6ASZDB-OR250C",D517="NPC6ASZDB-VT250C",D517="NPC6ASZDB-VT002M",D517="NPC6ASZDB-VT050C",D517="NPC6ASZDB-VT001M",D517="NPC6ASZDB-VT150C",D517="NPC6ASZDB-WT017C",D517="NPC6ASZDB-RD030C",D517="NPC6ASZDB-WT030C",D517="NPC6ASZDB-OR020M",D517="NPC6ASZDB-OR015M",D517="CO17772-08C250",D517="NPC6ASZDB-WT013M",D517="NPC6ASZDB-BK175C",D517="NPC6ASZDB-GY075C",D517="NPC6ASZDB-BK075C",D517="CO17772-07M001",D517="CO17772-09M001",D517="CO17772-0ZM001",D517="CO17772-0MM001",D517="CO17772-08F002",D517="NPC6ASZDB-BK125C",D517="NPC6ASZDB-GN250C",D517="NPC6ASZDB-WT011M",D517="NPC6ASZDB-WT014M",D517="NPC6ASZDB-OR005M",D517="NPC6ASZDB-GY006M",D517="NPC6ASZDB-WT550C",D517="NPC6ASZDB-WT650C",D517="NPC6ASZDB-WT850C",D517="NPC6ASZDB-WT950C",D517="NPC6ASZDB-RD250C",D517="NPC6ASZDB-BL012M",D517="NPC6ASZDB-WT020C",D517="NPC6ASZDB-BL008M",D517="NPC6ASZDB-BL009M",D517="NPC6ASZDB-WT022M",D517="NPC6ASZDB-YL007M",D517="NPC6ASZDB-BL007M",D517="CO17772-0ZM008",D517="CO17772-0ZM005",D517="NPC6ASZDB-BK050C",D517="NPC6ASZDB-BK025C",D517="NPC6ASZDB-BL750C",D517="NPC6ASZDB-OR010M",D517="NPC6ASZDB-YL012M",D517="NPC6ASZDB-YL020M",D517="NPC6ASZDB-YL030M",D517="NPC6ASZDB-RD050C",D517="NPC6ASZDB-RD010M",D517="NPC6ASZDB-GY450C",D517="CO17772-0CM005",D517="NPC6ASZDB-BL250C",D517="NPC6ASZDB-GY050C",D517="NPC6ASZDB-YL250C",D517="CO17772-0CM007",D517="NPC6ASZDB-YL008M",D517="NPC6ASZDB-GY008M",D517="NPC6ASZDB-BL050C",D517="NPC6ASZDB-GY050C",D517="NPC6ASZDB-WT450C",D517="NPC6ASZDB-OR050C",D517="CO17772-08M020",D517="NPC6ASZDB-YL025C",D517="NPC6ASZDB-BK250C",D517="CO17772-0MC150",D517="NPC6ASZDB-BK004M",D517="NPC6ASZDB-YL006M",D517="NPC6ASZDB-BL015M",D517="NPC6ASZDB-BL020M",D517="NPC6ASZDB-GN010M",D517="NPC6ASZDB-GN015M",D517="NPC6ASZDB-GY250C",D517="NPC6ASZDB-BK030M",D517="CO17772-08M010",D517="CO17772-08M006",D517="NPC6ASZDB-BK013M",D517="NPC6ASZDB-OR150C",D517="CO17772-08C050",D517="CO17772-0CM007",D517="CO17772-0CM010",D517="CO17772-0CM003",D517="CO17772-08C150",D517="CO17772-08M007",D517="CO17772-0MM005",D517="CO17772-0MM015",D517="CO17772-0CM002",D517="CO17772-0CM001",D517="CO17772-08M010",D517="CO17772-08M001",D517="CO17772-08M002",D517="CO17772-08M003",D517="CO17772-08M004",D517="CO17772-08M015",D517="CO17772-08M005",D517="NPC6ASZDB-BK750C",D517="NPC6ASZDB-RD007M",D517="NPC6ASZDB-RD010M",D517="NPC6ASZDB-GN025C",D517="NPC6ASZDB-WT009M",D517="NPC6ASZDB-OR004M",D517="NPC6ASZDB-WT075C",D517="NPC6ASZDB-WT175C",D517="NPC6ASZDB-WT125C",D517="NPC6ASZDB-WT225C",D517="NPC6ASZDB-WT275C",D517="NPC6ASZDB-GY015M",D517="NPC6ASZDB-RD001M",D517="NPC6ASZDB-RD005M",D517="NPC6ASZDB-WT025C",D517="NPC6ASZDB-YL001M",D517="NPC6ASZDB-YL005M",D517="NPC6ASZDB-BK150C",D517="NPC6ASZDB-BL030M",D517="NPC6ASZDB-YL050C",D517="NPC6ASZDB-YL010M",D517="NPC6ASZDB-OR010M",D517="NPC6ASZDB-OR005M",D517="NPC6ASZDB-RD150C",D517="NPC6ASZDB-WT025M",D517="NPC6ASZDB-WT150C",D517="NPC6ASZDB-WT012M",D517="NPC6ASZDB-WT250C",D517="NPC6ASZDB-WT350C",D517="NPC6ASZDB-YL002M",D517="NPC6ASZDB-BL150C",D517="NPC6ASZDB-WT015M",D517="NPC6ASZDB-YL150C",D517="NPC6ASZDB-YL003M",D517="NPC6ASZDB-WT750C",D517="NPC6ASZDB-GN050C",D517="NPC6ASZDB-WT008M",D517="NPC6ASZDB-GY150C",D517="NPC6ASZDB-GN150C",D517="NPC6ASZDB-OR001M",D517="NPC6ASZDB-OR002M",D517="NPC6ASZDB-OR003M",D517="NPC6ASZDB-BK015M",D517="NPC6ASZDB-WT030M",D517="NPC6ASZDB-WT050C",D517="NPC6ASZDB-GN001M",D517="NPC6ASZDB-GN002M",D517="NPC6ASZDB-GN003M",D517="NPC6ASZDB-GN004M",D517="NPC6ASZDB-GN005M",D517="NPC6ASZDB-GN020M",D517="NPC6ASZDB-GN030M",D517="NPC6ASZDB-WT001M",D517="NPC6ASZDB-WT002M",D517="NPC6ASZDB-WT003M",D517="NPC6ASZDB-WT004M",D517="NPC6ASZDB-WT005M",D517="NPC6ASZDB-WT006M",D517="NPC6ASZDB-WT007M",D517="NPC6ASZDB-WT010M",D517="NPC6ASZDB-WT020M",D517="NPC6ASZDB-RD002M",D517="NPC6ASZDB-RD003M",D517="NPC6ASZDB-RD020M",D517="NPC6ASZDB-GY001M",D517="NPC6ASZDB-GY002M",D517="NPC6ASZDB-GY003M",D517="NPC6ASZDB-GY004M",D517="NPC6ASZDB-GY005M",D517="NPC6ASZDB-GY010M",D517="NPC6ASZDB-GY020M",D517="NPC6ASZDB-GY025M",D517="NPC6ASZDB-GY030M",D517="NPC6ASZDB-BL001M",D517="NPC6ASZDB-BL002M",D517="NPC6ASZDB-BL003M",D517="NPC6ASZDB-BL004M",D517="NPC6ASZDB-BL005M",D517="NPC6ASZDB-BL010M",D517="NPC6ASZDB-BK001M",D517="NPC6ASZDB-BK002M",D517="NPC6ASZDB-BK003M",D517="NPC6ASZDB-BK005M",D517="NPC6ASZDB-BK010M",D517="NPC6ASZDB-BK020M",D517="NPC6ASZDB-GY007M",),E517*2,0)</f>
        <v>0</v>
      </c>
      <c r="S517" s="67">
        <f t="shared" si="999"/>
        <v>61424</v>
      </c>
      <c r="T517" s="66"/>
      <c r="U517" s="66">
        <f t="shared" si="885"/>
        <v>0</v>
      </c>
      <c r="V517" s="67">
        <f t="shared" si="886"/>
        <v>21065.100000000013</v>
      </c>
      <c r="X517" s="69">
        <f t="shared" ref="X517:X580" si="1004">IF(OR(D517="NPC6ASZDB-BK015C",D517="NPP6ASZDB-BK010M",D517="NPP6ASZDB-BK005M",D517="NPP6ASZDB-BK003M",D517="NPP6ASZDB-BK002M",D517="NPP6ASZDB-BK001M",D517="NPC6ASZDB-BK030C",D517="NPC6ASZDB-BK950C",D517="NPC6ASZDB-BK550C",D517="NPC06SZDB-BK006M",D517="NPC06SZDB-BK007M",D517="NPC06SZDB-BK004M",D517="NPC06SZDB-BK002M",D517="NPC06SZDB-BK003M",D517="NPC6ASZDB-BK007M",D517="NPC6ASZDB-BK350C",D517="NPC6ASZDB-BK175C",D517="NPC6ASZDB-BK075C",D517="NPC6ASZDB-BK125C",D517="NPC6ASZDB-BK050C",D517="NPC6ASZDB-BK025C",D517="NPC6ASZDB-BK250C",D517="NPC6ASZDB-BK004M",D517="NPC6ASZDB-BK030M",D517="NPC6ASZDB-BK013M",D517="NPC6ASZDB-BK750C",D517="NPC06SZDB-BK150C",D517="NPC06SZDB-BK001M",D517="NPC06SZDB-BK050C",D517="NPC6ASZDB-BK150C",D517="NPC6ASZDB-BK015M",D517="NPC6ASZDB-BK001M",D517="NPC6ASZDB-BK002M",D517="NPC6ASZDB-BK003M",D517="NPC6ASZDB-BK005M",D517="NPC6ASZDB-BK010M",D517="NPC6ASZDB-BK020M",),E517*(F517+0.1),0)</f>
        <v>0</v>
      </c>
      <c r="Y517" s="67">
        <f t="shared" si="989"/>
        <v>132.29999999999882</v>
      </c>
      <c r="Z517" s="66"/>
      <c r="AA517" s="68">
        <f t="shared" si="931"/>
        <v>0</v>
      </c>
      <c r="AB517" s="67">
        <f t="shared" si="1000"/>
        <v>12982.5</v>
      </c>
      <c r="AC517" s="66"/>
      <c r="AD517" s="66">
        <f t="shared" si="932"/>
        <v>0</v>
      </c>
      <c r="AE517" s="67">
        <f t="shared" si="887"/>
        <v>448.79999999999973</v>
      </c>
      <c r="AF517" s="66"/>
      <c r="AG517" s="78">
        <f t="shared" si="933"/>
        <v>0</v>
      </c>
      <c r="AH517" s="79">
        <f t="shared" si="888"/>
        <v>3801.7999999999993</v>
      </c>
      <c r="AI517" s="66"/>
      <c r="AJ517" s="68">
        <f t="shared" si="934"/>
        <v>0</v>
      </c>
      <c r="AK517" s="67">
        <f t="shared" si="889"/>
        <v>7585.5</v>
      </c>
      <c r="AL517" s="66"/>
      <c r="AM517" s="68">
        <f t="shared" si="935"/>
        <v>0</v>
      </c>
      <c r="AN517" s="67">
        <f t="shared" si="890"/>
        <v>11306.099999999999</v>
      </c>
      <c r="AO517" s="66"/>
      <c r="AP517" s="68">
        <f t="shared" ref="AP517:AP580" si="1005">IF(OR(D517="NPC6ASZDB-BL015C",D517="NPP6ASZDB-BL150C",D517="NPP6ASZDB-BL009M",D517="NPP6ASZDB-BL006M",D517="NPP6ASZDB-BL008M",D517="NPP6ASZDB-BL010M",D517="NPP6ASZDB-BL250C",D517="NPP6ASZDB-BL002M",D517="NPC6ASZDB-BL025C",D517="NPC6ASZDB-BL006M",D517="NPC6ASZDB-BL014M",D517="NPC6ASZDB-BL015M",D517="NPC06SZDB-BL015M",D517="NPC6ASZDB-BL013C",D517="NPC6ASZDB-BL030C",D517="NPC6ASZDB-BL350C",D517="NPC06SZDB-BL020C",D517="NPC6ASZDB-BL012M",D517="NPC6ASZDB-BL008M",D517="NPC6ASZDB-BL009M",D517="NPC6ASZDB-BL007M",D517="NPC6ASZDB-BL750C",D517="NPC06SZDB-BL050C",D517="NPC6ASZDB-BL250C",D517="NPC6ASZDB-BL050C",D517="NPC06SZDB-BL010M",D517="NPC6ASZDB-BL015M",D517="NPC6ASZDB-BL020M",D517="NPC06SZDB-BL150C",D517="NPC6ASZDB-BL030M",D517="NPC6ASZDB-BL150C",D517="NPC06SZDB-BL001M",D517="NPC06SZDB-BL003M",D517="NPC06SZDB-BL002M",D517="NPC6ASZDB-BL001M",D517="NPC6ASZDB-BL002M",D517="NPC6ASZDB-BL003M",D517="NPC6ASZDB-BL004M",D517="NPC6ASZDB-BL005M",D517="NPC6ASZDB-BL010M",),E517*(F517+0.1),0)</f>
        <v>0</v>
      </c>
      <c r="AQ517" s="67">
        <f t="shared" si="993"/>
        <v>1460.3999999999996</v>
      </c>
      <c r="AR517" s="66"/>
      <c r="AS517" s="68">
        <f t="shared" si="957"/>
        <v>0</v>
      </c>
      <c r="AT517" s="67">
        <f t="shared" si="891"/>
        <v>6486.6</v>
      </c>
      <c r="AU517" s="66"/>
      <c r="AV517" s="66">
        <f t="shared" si="892"/>
        <v>0</v>
      </c>
      <c r="AW517" s="42">
        <f t="shared" si="994"/>
        <v>2949.6000000000013</v>
      </c>
      <c r="AX517" s="66"/>
      <c r="AY517" s="66">
        <f t="shared" si="958"/>
        <v>0</v>
      </c>
      <c r="AZ517" s="67">
        <f t="shared" ref="AZ517:AZ580" si="1006">+AZ516+AX517-AY517</f>
        <v>1794.6</v>
      </c>
      <c r="BA517" s="66"/>
      <c r="BB517" s="68">
        <f t="shared" si="959"/>
        <v>0</v>
      </c>
      <c r="BC517" s="67">
        <f t="shared" si="896"/>
        <v>1355.6</v>
      </c>
      <c r="BD517" s="66"/>
      <c r="BE517" s="68">
        <f t="shared" si="960"/>
        <v>0</v>
      </c>
      <c r="BF517" s="67">
        <f t="shared" si="898"/>
        <v>78.60000000000035</v>
      </c>
      <c r="BG517" s="66"/>
      <c r="BH517" s="68">
        <f t="shared" si="956"/>
        <v>0</v>
      </c>
      <c r="BI517" s="67">
        <f t="shared" si="990"/>
        <v>575.4000000000002</v>
      </c>
      <c r="BJ517" s="66"/>
      <c r="BK517" s="68">
        <f t="shared" si="961"/>
        <v>0</v>
      </c>
      <c r="BL517" s="67">
        <f t="shared" si="899"/>
        <v>4885.4000000000005</v>
      </c>
      <c r="BM517" s="66"/>
      <c r="BN517" s="68">
        <f t="shared" si="900"/>
        <v>56.000000000000007</v>
      </c>
      <c r="BO517" s="67">
        <f t="shared" si="901"/>
        <v>2882.7000000000012</v>
      </c>
      <c r="BP517" s="66"/>
      <c r="BQ517" s="68">
        <f t="shared" si="902"/>
        <v>0</v>
      </c>
      <c r="BR517" s="67">
        <f t="shared" si="938"/>
        <v>112.09999999999081</v>
      </c>
      <c r="BS517" s="66"/>
      <c r="BT517" s="66">
        <f t="shared" si="924"/>
        <v>100</v>
      </c>
      <c r="BU517" s="67">
        <f t="shared" si="986"/>
        <v>54816</v>
      </c>
      <c r="BV517" s="66"/>
      <c r="BW517" s="66">
        <f t="shared" si="925"/>
        <v>100</v>
      </c>
      <c r="BX517" s="67">
        <f t="shared" si="987"/>
        <v>81364</v>
      </c>
      <c r="BY517" s="66"/>
      <c r="BZ517" s="66">
        <f t="shared" si="926"/>
        <v>100</v>
      </c>
      <c r="CA517" s="67">
        <f t="shared" si="988"/>
        <v>49594</v>
      </c>
      <c r="CB517" s="66"/>
      <c r="CC517" s="66">
        <f t="shared" si="903"/>
        <v>0</v>
      </c>
      <c r="CD517" s="67">
        <f t="shared" si="984"/>
        <v>7437.4500000000007</v>
      </c>
      <c r="CE517" s="66"/>
      <c r="CF517" s="66">
        <f t="shared" si="904"/>
        <v>0</v>
      </c>
      <c r="CG517" s="67">
        <f t="shared" si="905"/>
        <v>6982.9</v>
      </c>
      <c r="CH517" s="66"/>
      <c r="CI517" s="66">
        <f t="shared" si="962"/>
        <v>0</v>
      </c>
      <c r="CJ517" s="67">
        <f t="shared" si="921"/>
        <v>8715</v>
      </c>
      <c r="CK517" s="66"/>
      <c r="CL517" s="68">
        <f t="shared" si="963"/>
        <v>0</v>
      </c>
      <c r="CM517" s="79">
        <f t="shared" si="907"/>
        <v>4864</v>
      </c>
      <c r="CN517" s="66"/>
      <c r="CO517" s="68">
        <f t="shared" si="964"/>
        <v>0</v>
      </c>
      <c r="CP517" s="79">
        <f t="shared" si="908"/>
        <v>3955</v>
      </c>
      <c r="CQ517" s="66"/>
      <c r="CR517" s="68">
        <f t="shared" si="965"/>
        <v>0</v>
      </c>
      <c r="CS517" s="79">
        <f t="shared" si="991"/>
        <v>6656</v>
      </c>
      <c r="CT517" s="66"/>
      <c r="CU517" s="68">
        <f t="shared" si="966"/>
        <v>0</v>
      </c>
      <c r="CV517" s="79">
        <f t="shared" si="909"/>
        <v>7769</v>
      </c>
      <c r="CW517" s="66"/>
      <c r="CX517" s="66">
        <f t="shared" si="967"/>
        <v>0</v>
      </c>
      <c r="CY517" s="40">
        <f t="shared" si="985"/>
        <v>6582</v>
      </c>
      <c r="CZ517" s="65"/>
      <c r="DA517" s="66">
        <f t="shared" si="968"/>
        <v>0</v>
      </c>
      <c r="DB517" s="67">
        <f t="shared" si="922"/>
        <v>80056</v>
      </c>
      <c r="DC517" s="66"/>
      <c r="DD517" s="66">
        <f t="shared" si="969"/>
        <v>0</v>
      </c>
      <c r="DE517" s="67">
        <f t="shared" si="923"/>
        <v>76827</v>
      </c>
      <c r="DF517" s="66"/>
      <c r="DG517" s="69">
        <f t="shared" si="970"/>
        <v>0</v>
      </c>
      <c r="DH517" s="67">
        <f t="shared" si="995"/>
        <v>53039</v>
      </c>
      <c r="DI517" s="66"/>
      <c r="DJ517" s="66">
        <f t="shared" si="971"/>
        <v>0</v>
      </c>
      <c r="DK517" s="67">
        <f t="shared" si="912"/>
        <v>384</v>
      </c>
      <c r="DM517" s="206">
        <f t="shared" si="972"/>
        <v>0</v>
      </c>
      <c r="DN517" s="25">
        <f t="shared" ref="DN517:DN580" si="1007">DN516+DL517-DM517</f>
        <v>0</v>
      </c>
      <c r="DO517" s="5"/>
      <c r="DP517" s="43">
        <f t="shared" si="973"/>
        <v>0</v>
      </c>
      <c r="DQ517" s="27">
        <f t="shared" si="913"/>
        <v>7022.5</v>
      </c>
      <c r="DR517" s="5"/>
      <c r="DS517" s="43">
        <f t="shared" si="974"/>
        <v>0</v>
      </c>
      <c r="DT517" s="27">
        <f t="shared" si="914"/>
        <v>4846</v>
      </c>
      <c r="DU517" s="5"/>
      <c r="DV517" s="43">
        <f t="shared" si="975"/>
        <v>0</v>
      </c>
      <c r="DW517" s="27">
        <f t="shared" si="915"/>
        <v>4835</v>
      </c>
      <c r="DX517" s="5"/>
      <c r="DY517" s="22">
        <f t="shared" si="976"/>
        <v>0</v>
      </c>
      <c r="DZ517" s="25">
        <f t="shared" si="916"/>
        <v>523</v>
      </c>
      <c r="EA517" s="22"/>
      <c r="EB517" s="22">
        <f t="shared" si="977"/>
        <v>0</v>
      </c>
      <c r="EC517" s="28">
        <f t="shared" si="917"/>
        <v>369</v>
      </c>
      <c r="ED517" s="5"/>
      <c r="EE517" s="43">
        <f t="shared" si="978"/>
        <v>0</v>
      </c>
      <c r="EF517" s="27">
        <f t="shared" si="918"/>
        <v>4769</v>
      </c>
      <c r="EG517" s="66"/>
      <c r="EH517" s="66">
        <f t="shared" si="979"/>
        <v>0</v>
      </c>
      <c r="EI517" s="67">
        <f t="shared" si="919"/>
        <v>23937</v>
      </c>
      <c r="EJ517" s="66"/>
      <c r="EK517" s="66">
        <f t="shared" si="953"/>
        <v>0</v>
      </c>
      <c r="EL517" s="67">
        <f t="shared" si="920"/>
        <v>22567</v>
      </c>
      <c r="EM517" s="110">
        <f t="shared" si="954"/>
        <v>111825.810616</v>
      </c>
    </row>
    <row r="518" spans="1:143" ht="11.25" customHeight="1" x14ac:dyDescent="0.25">
      <c r="A518" s="188">
        <v>46088</v>
      </c>
      <c r="B518" s="11">
        <v>46102</v>
      </c>
      <c r="C518" s="204">
        <v>8004973962</v>
      </c>
      <c r="D518" s="17" t="s">
        <v>352</v>
      </c>
      <c r="E518" s="18">
        <v>60</v>
      </c>
      <c r="F518" s="19">
        <v>2</v>
      </c>
      <c r="G518" s="20">
        <v>191516041547</v>
      </c>
      <c r="H518" s="66"/>
      <c r="I518" s="41">
        <f t="shared" si="1001"/>
        <v>0</v>
      </c>
      <c r="J518" s="48">
        <f t="shared" si="996"/>
        <v>75451</v>
      </c>
      <c r="K518" s="66"/>
      <c r="L518" s="41">
        <f t="shared" si="992"/>
        <v>0</v>
      </c>
      <c r="M518" s="48">
        <f t="shared" si="997"/>
        <v>174810</v>
      </c>
      <c r="N518" s="66"/>
      <c r="O518" s="41">
        <f t="shared" si="1002"/>
        <v>0</v>
      </c>
      <c r="P518" s="48">
        <f t="shared" si="998"/>
        <v>74061</v>
      </c>
      <c r="Q518" s="66"/>
      <c r="R518" s="66">
        <f t="shared" si="1003"/>
        <v>0</v>
      </c>
      <c r="S518" s="67">
        <f t="shared" si="999"/>
        <v>61424</v>
      </c>
      <c r="T518" s="66"/>
      <c r="U518" s="66">
        <f t="shared" ref="U518:U581" si="1008">IF(OR(D518="NPP6ASZDB-WT020M",D518="NPP6ASZDB-WT012M",1301="NPP6ASZDB-WT008M",D518="NPP6ASZDB-WT004M",D518="NPP6ASZDB-WT025M",D518="NPP6ASZDB-WT250C",D518="NPP6ASZDB-WT010M",D518="NPP6ASZDB-WT015M",D518="NPP6ASZDB-WT650C",D518="NPP6ASZDB-WT007M",D518="NPP6ASZDB-WT750C",D518="NPP6ASZDB-WT008M",D518="NPP6ASZDB-WT006M",D518="NPP6ASZDB-WT003M",D518="NPP6ASZDB-WT150C",D518="NPP6ASZDB-WT350C",D518="NPP6ASZDB-WT005M",D518="NPC6ASZDB-WT015C",D518="NPP6ASZDB-WT001M",D518="NPP6ASZDB-WT002M",D518="NPC6ASZDB-WT028M",D518="NPC06SZDB-WT025M",D518="NPC6ASZDB-WT035M",D518="NPC6ASZDB-WT028M ",D518="NPC6ASZDB-WT019M",D518="NPC6ASZDB-WT018M",D518="NPC6ASZDB-WT023M",D518="NPC6ASZDB-WT024M",D518="NPC6ASZDB-WT017M",D518="NPC6ASZDB-WT016M",D518="NPC6ASZDB-WT100M",D518="NPC6ASZDB-WT017C",D518="NPC6ASZDB-WT030C",D518="NPC06SZDB-WT025C",D518="NPC6ASZDB-WT013M",D518="NPC6ASZDB-WT011M",D518="NPC6ASZDB-WT014M",D518="NPC6ASZDB-WT550C",D518="NPC6ASZDB-WT650C",D518="NPC6ASZDB-WT850C",D518="NPC6ASZDB-WT950C",D518="NPC6ASZDB-WT020C",D518="NPC6ASZDB-WT022M",D518="NPC06SZDB-WT250C",D518="NPC6ASZDB-WT125C",D518="NPC6ASZDB-WT450C",D518="NPC06SZDB-WT007M",D518="NPC6ASZDB-WT009M",D518="NPC6ASZDB-WT075C",D518="NPC6ASZDB-WT175C",D518="NPC6ASZDB-WT125C",D518="NPC6ASZDB-WT225C",D518="NPC6ASZDB-WT275C",D518="NPC6ASZDB-WT025C",D518="NPC6ASZDB-WT025M",D518="NPC6ASZDB-WT150C",D518="NPC6ASZDB-WT250C",D518="NPC6ASZDB-WT350C",D518="NPC6ASZDB-WT012M",D518="NPC6ASZDB-WT015M",D518="NPC6ASZDB-WT750C",D518="NPC6ASZDB-WT008M",D518="NPC06SZDB-WT030M",D518="NPC06SZDB-WT750C",D518="NPC06SZDB-WT015M",D518="NPC6ASZDB-WT030M",D518="NPC06SZDB-WT150C",D518="NPC6ASZDB-WT050C",D518="NPC06SZDB-WT050C",D518="NPC06SZDB-WT001M",D518="NPC06SZDB-WT002M",D518="NPC06SZDB-WT003M",D518="NPC06SZDB-WT004M",D518="NPC06SZDB-WT005M",D518="NPC06SZDB-WT010M",D518="NPC06SZDB-WT020M",D518=1711815,D518="NPC6ASZDB-WT001M",D518="NPC6ASZDB-WT002M",D518="NPC6ASZDB-WT003M",D518="NPC6ASZDB-WT004M",D518="NPC6ASZDB-WT005M",D518="NPC6ASZDB-WT006M",D518="NPC6ASZDB-WT007M",D518="NPC6ASZDB-WT010M",D518="NPC6ASZDB-WT020M",D518="NPC6ASZDB-WT027M",),E518*(F518+0.1),0)</f>
        <v>0</v>
      </c>
      <c r="V518" s="67">
        <f t="shared" ref="V518:V581" si="1009">V517+T518-U518</f>
        <v>21065.100000000013</v>
      </c>
      <c r="X518" s="69">
        <f t="shared" si="1004"/>
        <v>0</v>
      </c>
      <c r="Y518" s="67">
        <f t="shared" si="989"/>
        <v>132.29999999999882</v>
      </c>
      <c r="Z518" s="66"/>
      <c r="AA518" s="68">
        <f t="shared" si="931"/>
        <v>0</v>
      </c>
      <c r="AB518" s="67">
        <f t="shared" si="1000"/>
        <v>12982.5</v>
      </c>
      <c r="AC518" s="66"/>
      <c r="AD518" s="66">
        <f t="shared" si="932"/>
        <v>0</v>
      </c>
      <c r="AE518" s="67">
        <f t="shared" ref="AE518:AE581" si="1010">+AE517+AC518-AD518</f>
        <v>448.79999999999973</v>
      </c>
      <c r="AF518" s="66"/>
      <c r="AG518" s="78">
        <f t="shared" si="933"/>
        <v>0</v>
      </c>
      <c r="AH518" s="79">
        <f t="shared" ref="AH518:AH581" si="1011">+AH517+AF518-AG518</f>
        <v>3801.7999999999993</v>
      </c>
      <c r="AI518" s="66"/>
      <c r="AJ518" s="68">
        <f t="shared" si="934"/>
        <v>0</v>
      </c>
      <c r="AK518" s="67">
        <f t="shared" ref="AK518:AK581" si="1012">+AK517+AI518-AJ518</f>
        <v>7585.5</v>
      </c>
      <c r="AL518" s="66"/>
      <c r="AM518" s="68">
        <f t="shared" si="935"/>
        <v>0</v>
      </c>
      <c r="AN518" s="67">
        <f t="shared" ref="AN518:AN581" si="1013">+AN517+AL518-AM518</f>
        <v>11306.099999999999</v>
      </c>
      <c r="AO518" s="66"/>
      <c r="AP518" s="68">
        <f t="shared" si="1005"/>
        <v>0</v>
      </c>
      <c r="AQ518" s="67">
        <f t="shared" si="993"/>
        <v>1460.3999999999996</v>
      </c>
      <c r="AR518" s="66"/>
      <c r="AS518" s="68">
        <f t="shared" si="957"/>
        <v>0</v>
      </c>
      <c r="AT518" s="67">
        <f t="shared" ref="AT518:AT581" si="1014">+AT517+AR518-AS518</f>
        <v>6486.6</v>
      </c>
      <c r="AU518" s="66"/>
      <c r="AV518" s="66">
        <f t="shared" ref="AV518:AV581" si="1015">IF(OR(D518="NPC06UZDB-BK025C",D518="NPC06UZDB-BK020M",D518="NPP06UZDB-BK005M",D518="NPP06UZDB-BK150C",D518="NPP06UZDB-BK010M",D518="NPP06UZDB-BK001M",D518="NPP06UZDB-BK001M",D518="NPP06UZDB-BK002M",D518="NPP06UZDB-BK003M",D518="NPC06UZDB-BK350C",D518="NPC06UZDB-BK016M",D518="NPC06UZDB-BK011M",D518="CO155E2-01M007",D518="CO155E2-01M004",D518="NPC06UZDB-BK750C",D518="CO155E2-01M007",D518="NPC06UZDB-BK010M",D518="NPC06UZDB-BK150C",D518="NPC06UZDB-BK250C",D518="CO155E2-01C050",D518="NPC06UZDB-BK007M",D518="CO155E2-01C250",D518="CO155E2-01C150",D518="CO155E2-01C250",D518="CO155E2-01M015",D518="CO155E2-01M003",D518="CO155E2-01M005",D518="NPC06UZDB-BK005M",D518="CO155E2-01M001",D518="CO155E2-01M002",D518="CO155E2-01M010",D518="NPC06UZDB-BK050C",D518="NPC06UZDB-BK001M",D518="NPC06UZDB-BK002M",D518="NPC06UZDB-BK003M",),E518*(F518+0.12),0)</f>
        <v>0</v>
      </c>
      <c r="AW518" s="42">
        <f t="shared" si="994"/>
        <v>2949.6000000000013</v>
      </c>
      <c r="AX518" s="66"/>
      <c r="AY518" s="66">
        <f t="shared" si="958"/>
        <v>0</v>
      </c>
      <c r="AZ518" s="67">
        <f t="shared" si="1006"/>
        <v>1794.6</v>
      </c>
      <c r="BA518" s="66"/>
      <c r="BB518" s="68">
        <f t="shared" si="959"/>
        <v>0</v>
      </c>
      <c r="BC518" s="67">
        <f t="shared" ref="BC518:BC581" si="1016">BC517+BA518-BB518</f>
        <v>1355.6</v>
      </c>
      <c r="BD518" s="66"/>
      <c r="BE518" s="68">
        <f t="shared" si="960"/>
        <v>0</v>
      </c>
      <c r="BF518" s="67">
        <f t="shared" ref="BF518:BF581" si="1017">+BF517+BD518-BE518</f>
        <v>78.60000000000035</v>
      </c>
      <c r="BG518" s="66"/>
      <c r="BH518" s="68">
        <f t="shared" si="956"/>
        <v>0</v>
      </c>
      <c r="BI518" s="67">
        <f t="shared" si="990"/>
        <v>575.4000000000002</v>
      </c>
      <c r="BJ518" s="66"/>
      <c r="BK518" s="68">
        <f t="shared" si="961"/>
        <v>127.2</v>
      </c>
      <c r="BL518" s="67">
        <f t="shared" ref="BL518:BL581" si="1018">+BL517+BJ518-BK518</f>
        <v>4758.2000000000007</v>
      </c>
      <c r="BM518" s="66"/>
      <c r="BN518" s="68">
        <f t="shared" ref="BN518:BN581" si="1019">IF(OR(D518="NPP06UZDB-OR005M",D518="NPP06UZDB-OR002M",D518="NPP06UZDB-OR003M",D518="NPP06UZDB-OR008M",D518="NPP06UZDB-OR020M",D518="NPP06UZDB-OR150C",D518="NPP06UZDB-OR010M",D518="NPC06UZDB-OR015C",D518="NPP06UZDB-OR007M",D518="NPP06UZDB-OR001M",D518="NPC06UZDB-OR008M",D518="NPC06UZDB-OR350C",D518="NPC06UZDB-OR150C",D518="NPC06UZDB-OR350C",D518="NPC06UZDB-OR007M",D518="NPC06UZDB-OR015M",D518="CO155E2-06C150",D518="CO155E2-06M001",D518="NPC06UZDB-OR750C",D518="CO155E2-06M003",D518="CO155E2-06M002",D518="NPC06UZDB-OR050C",D518="NPC06UZDB-OR001M",D518="NPC06UZDB-OR002M",D518="NPC06UZDB-OR003M",D518="NPC06UZDB-OR004M",D518="NPC06UZDB-OR005M",D518="NPC06UZDB-OR006M",D518="NPC06UZDB-OR010M",D518="NPC06UZDB-OR020M",),E518*(F518+0.12),0)</f>
        <v>0</v>
      </c>
      <c r="BO518" s="67">
        <f t="shared" ref="BO518:BO581" si="1020">+BO517+BM518-BN518</f>
        <v>2882.7000000000012</v>
      </c>
      <c r="BP518" s="66"/>
      <c r="BQ518" s="68">
        <f t="shared" ref="BQ518:BQ581" si="1021">IF(OR(D518="NPP06UZDB-WT150C",D518="NPP06UZDB-WT015M",D518="NPP06UZDB-WT005M",D518="NPP06UZDB-WT005M",D518="NPP06UZDB-WT250C",D518="NPP06UZDB-WT007M",D518="NPP06UZDB-WT010M",D518="NPP06UZDB-WT001M",D518="NPP06UZDB-WT002M",D518="NPP06UZDB-WT008M",D518="NPC06UZDB-WT030C",D518="NPC06UZDB-WT020C",D518="NPC06UZDB-WT020C",D518="NPC06UZDB-WT450C",D518="NPC06UZDB-WT015C",D518="CO155E2-08C150",D518="NPC06UZDB-WT016M",D518="NPC06UZDB-WT025M",D518="NPC06UZDB-WT012M",D518="NPC06UZDB-WT009M",D518="NPC06UZDB-WT750C",D518="NPC06UZDB-WT030M",D518="CO155E2-08C750",D518="NPC06UZDB-WT050M",D518="NPC06UZDB-WT007M",D518="NPC06UZDB-WT025M",D518="NPC06UZDB-WT025C",D518="NPC06UZDB-WT250C",D518="CO155E2-08C250",D518="CO155E2-08M007",D518="CO155E2-08M015",D518="CO155E2-08C150",D518="NPC06UZDB-WT150C",D518="NPC06UZDB-WT050C",D518="CO155E2-08F008",D518="CO155E2-08F005",D518="CO155E2-08C050",D518="CO155E2-08M001",D518="CO155E2-08M002",D518="CO155E2-08M003",D518="CO155E2-08M004",D518="CO155E2-08M005",D518="CO155E2-08M006",D518="CO155E2-08M008",D518="CO155E2-08M020",D518="CO155E2-08M010",D518="NPC06UZDB-WT050C",D518="NPC06UZDB-WT001M",D518="NPC06UZDB-WT002M",D518="NPC06UZDB-WT003M",D518="NPC06UZDB-WT004M",D518="NPC06UZDB-WT005M",D518="NPC06UZDB-WT006M",D518="NPC06UZDB-WT008M",D518="NPC06UZDB-WT010M",D518="NPC06UZDB-WT015M",D518="NPC06UZDB-WT020M",),E518*(F518+0.12),0)</f>
        <v>0</v>
      </c>
      <c r="BR518" s="67">
        <f t="shared" si="938"/>
        <v>112.09999999999081</v>
      </c>
      <c r="BS518" s="66"/>
      <c r="BT518" s="66">
        <f t="shared" si="924"/>
        <v>120</v>
      </c>
      <c r="BU518" s="67">
        <f t="shared" si="986"/>
        <v>54696</v>
      </c>
      <c r="BV518" s="66"/>
      <c r="BW518" s="66">
        <f t="shared" si="925"/>
        <v>120</v>
      </c>
      <c r="BX518" s="67">
        <f t="shared" si="987"/>
        <v>81244</v>
      </c>
      <c r="BY518" s="66"/>
      <c r="BZ518" s="66">
        <f t="shared" si="926"/>
        <v>120</v>
      </c>
      <c r="CA518" s="67">
        <f t="shared" si="988"/>
        <v>49474</v>
      </c>
      <c r="CB518" s="66"/>
      <c r="CC518" s="66">
        <f t="shared" ref="CC518:CC581" si="1022">IF(OR(D518="NPP6AUZDB-WT005M",D518="NPP6AUZDB-WT001M",D518="NPC6AUZDB-WT030M",D518="NPP6AUZDB-WT003M",D518="NPP6AUZDB-WT002M",D518="NPC6AUZDB-WT030C",D518="NPC6AUZDB-WT025C",D518="NPC6AUZDB-WT004M",D518="NPC6AUZDB-WT008M",D518="NPC6AUZDB-WT050C",D518="NPC6AUZDB-WT007M",D518="NPC6AUZDB-WT020M",D518="NPC6AUZDB-WT250C",D518="NPC6AUZDB-WT750C",D518="NPC6AUZDB-WT150C",D518="NPC6AUZDB-WT010M",D518="NPC6AUZDB-WT015M",D518="NPC6AUZDB-WT005M",D518="NPC6AUZDB-WT003M",D518="NPC6AUZDB-WT002M",D518="NPC6AUZDB-WT001M",),E518*(F518+0.15),0)</f>
        <v>0</v>
      </c>
      <c r="CD518" s="67">
        <f t="shared" si="984"/>
        <v>7437.4500000000007</v>
      </c>
      <c r="CE518" s="66"/>
      <c r="CF518" s="66">
        <f t="shared" ref="CF518:CF581" si="1023">IF(OR(D518="NPC6AUZDB-BL030C",D518="NPC6AUZDB-BL030C",D518="NPC6AUZDB-BL025C",D518="NPC6AUZDB-BL010M",D518="NPC6AUZDB-BL015M",D518="NPC6AUZDB-BL002M",D518="NPC6AUZDB-BL050C",D518="NPC6AUZDB-BL002M",D518="NPC6AUZDA-BL030M",D518="NPC6AUZDB-BL150C",D518="NPC6AUZDB-BL005M",D518="NPC6AUZDB-BL003M",D518="NPC6AUZDB-BL007M",D518="NPC6AUZDB-BL001M"),E518*(F518+0.1),0)</f>
        <v>0</v>
      </c>
      <c r="CG518" s="67">
        <f t="shared" ref="CG518:CG581" si="1024">+CG517+CE518-CF518</f>
        <v>6982.9</v>
      </c>
      <c r="CH518" s="66"/>
      <c r="CI518" s="66">
        <f t="shared" si="962"/>
        <v>0</v>
      </c>
      <c r="CJ518" s="67">
        <f t="shared" si="921"/>
        <v>8715</v>
      </c>
      <c r="CK518" s="66"/>
      <c r="CL518" s="68">
        <f t="shared" si="963"/>
        <v>0</v>
      </c>
      <c r="CM518" s="79">
        <f t="shared" ref="CM518:CM581" si="1025">+CM517+CK518-CL518</f>
        <v>4864</v>
      </c>
      <c r="CN518" s="66"/>
      <c r="CO518" s="68">
        <f t="shared" si="964"/>
        <v>0</v>
      </c>
      <c r="CP518" s="79">
        <f t="shared" ref="CP518:CP581" si="1026">+CP517+CN518-CO518</f>
        <v>3955</v>
      </c>
      <c r="CQ518" s="66"/>
      <c r="CR518" s="68">
        <f t="shared" si="965"/>
        <v>0</v>
      </c>
      <c r="CS518" s="79">
        <f t="shared" si="991"/>
        <v>6656</v>
      </c>
      <c r="CT518" s="66"/>
      <c r="CU518" s="68">
        <f t="shared" si="966"/>
        <v>0</v>
      </c>
      <c r="CV518" s="79">
        <f t="shared" ref="CV518:CV581" si="1027">+CV517+CT518-CU518</f>
        <v>7769</v>
      </c>
      <c r="CW518" s="66"/>
      <c r="CX518" s="66">
        <f t="shared" si="967"/>
        <v>0</v>
      </c>
      <c r="CY518" s="40">
        <f t="shared" si="985"/>
        <v>6582</v>
      </c>
      <c r="CZ518" s="65"/>
      <c r="DA518" s="66">
        <f t="shared" si="968"/>
        <v>0</v>
      </c>
      <c r="DB518" s="67">
        <f t="shared" si="922"/>
        <v>80056</v>
      </c>
      <c r="DC518" s="66"/>
      <c r="DD518" s="66">
        <f t="shared" si="969"/>
        <v>0</v>
      </c>
      <c r="DE518" s="67">
        <f t="shared" si="923"/>
        <v>76827</v>
      </c>
      <c r="DF518" s="66"/>
      <c r="DG518" s="69">
        <f t="shared" si="970"/>
        <v>0</v>
      </c>
      <c r="DH518" s="67">
        <f t="shared" si="995"/>
        <v>53039</v>
      </c>
      <c r="DI518" s="66"/>
      <c r="DJ518" s="66">
        <f t="shared" si="971"/>
        <v>0</v>
      </c>
      <c r="DK518" s="67">
        <f t="shared" ref="DK518:DK581" si="1028">+DK517+DI518-DJ518</f>
        <v>384</v>
      </c>
      <c r="DM518" s="206">
        <f t="shared" si="972"/>
        <v>0</v>
      </c>
      <c r="DN518" s="25">
        <f t="shared" si="1007"/>
        <v>0</v>
      </c>
      <c r="DO518" s="5"/>
      <c r="DP518" s="43">
        <f t="shared" si="973"/>
        <v>0</v>
      </c>
      <c r="DQ518" s="27">
        <f t="shared" ref="DQ518:DQ581" si="1029">DQ517+DO518-DP518</f>
        <v>7022.5</v>
      </c>
      <c r="DR518" s="5"/>
      <c r="DS518" s="43">
        <f t="shared" si="974"/>
        <v>0</v>
      </c>
      <c r="DT518" s="27">
        <f t="shared" ref="DT518:DT581" si="1030">DT517+DR518-DS518</f>
        <v>4846</v>
      </c>
      <c r="DU518" s="5"/>
      <c r="DV518" s="43">
        <f t="shared" si="975"/>
        <v>0</v>
      </c>
      <c r="DW518" s="27">
        <f t="shared" ref="DW518:DW581" si="1031">DW517+DU518-DV518</f>
        <v>4835</v>
      </c>
      <c r="DX518" s="5"/>
      <c r="DY518" s="22">
        <f t="shared" si="976"/>
        <v>0</v>
      </c>
      <c r="DZ518" s="25">
        <f t="shared" ref="DZ518:DZ581" si="1032">DZ517+DX518-DY518</f>
        <v>523</v>
      </c>
      <c r="EA518" s="22"/>
      <c r="EB518" s="22">
        <f t="shared" si="977"/>
        <v>0</v>
      </c>
      <c r="EC518" s="28">
        <f t="shared" ref="EC518:EC581" si="1033">EC517+EA518-EB518</f>
        <v>369</v>
      </c>
      <c r="ED518" s="5"/>
      <c r="EE518" s="43">
        <f t="shared" si="978"/>
        <v>0</v>
      </c>
      <c r="EF518" s="27">
        <f t="shared" ref="EF518:EF581" si="1034">EF517+ED518-EE518</f>
        <v>4769</v>
      </c>
      <c r="EG518" s="66"/>
      <c r="EH518" s="66">
        <f t="shared" si="979"/>
        <v>0</v>
      </c>
      <c r="EI518" s="67">
        <f t="shared" ref="EI518:EI581" si="1035">+EI517+EG518-EH518</f>
        <v>23937</v>
      </c>
      <c r="EJ518" s="66"/>
      <c r="EK518" s="66">
        <f t="shared" si="953"/>
        <v>0</v>
      </c>
      <c r="EL518" s="67">
        <f t="shared" ref="EL518:EL581" si="1036">EL517+EJ518-EK518</f>
        <v>22567</v>
      </c>
      <c r="EM518" s="110">
        <f t="shared" si="954"/>
        <v>111787.55291599999</v>
      </c>
    </row>
    <row r="519" spans="1:143" ht="11.25" customHeight="1" x14ac:dyDescent="0.25">
      <c r="A519" s="188">
        <v>46088</v>
      </c>
      <c r="B519" s="11">
        <v>46102</v>
      </c>
      <c r="C519" s="204">
        <v>8004973965</v>
      </c>
      <c r="D519" s="17" t="s">
        <v>353</v>
      </c>
      <c r="E519" s="18">
        <v>50</v>
      </c>
      <c r="F519" s="19">
        <v>1.5</v>
      </c>
      <c r="G519" s="20">
        <v>191516092198</v>
      </c>
      <c r="H519" s="66"/>
      <c r="I519" s="41">
        <f t="shared" si="1001"/>
        <v>0</v>
      </c>
      <c r="J519" s="48">
        <f t="shared" si="996"/>
        <v>75451</v>
      </c>
      <c r="K519" s="66"/>
      <c r="L519" s="41">
        <f t="shared" si="992"/>
        <v>0</v>
      </c>
      <c r="M519" s="48">
        <f t="shared" si="997"/>
        <v>174810</v>
      </c>
      <c r="N519" s="66"/>
      <c r="O519" s="41">
        <f t="shared" si="1002"/>
        <v>0</v>
      </c>
      <c r="P519" s="48">
        <f t="shared" si="998"/>
        <v>74061</v>
      </c>
      <c r="Q519" s="66"/>
      <c r="R519" s="66">
        <f t="shared" si="1003"/>
        <v>0</v>
      </c>
      <c r="S519" s="67">
        <f t="shared" si="999"/>
        <v>61424</v>
      </c>
      <c r="T519" s="66"/>
      <c r="U519" s="66">
        <f t="shared" si="1008"/>
        <v>0</v>
      </c>
      <c r="V519" s="67">
        <f t="shared" si="1009"/>
        <v>21065.100000000013</v>
      </c>
      <c r="X519" s="69">
        <f t="shared" si="1004"/>
        <v>0</v>
      </c>
      <c r="Y519" s="67">
        <f t="shared" si="989"/>
        <v>132.29999999999882</v>
      </c>
      <c r="Z519" s="66"/>
      <c r="AA519" s="68">
        <f t="shared" si="931"/>
        <v>0</v>
      </c>
      <c r="AB519" s="67">
        <f t="shared" si="1000"/>
        <v>12982.5</v>
      </c>
      <c r="AC519" s="66"/>
      <c r="AD519" s="66">
        <f t="shared" si="932"/>
        <v>0</v>
      </c>
      <c r="AE519" s="67">
        <f t="shared" si="1010"/>
        <v>448.79999999999973</v>
      </c>
      <c r="AF519" s="66"/>
      <c r="AG519" s="78">
        <f t="shared" si="933"/>
        <v>0</v>
      </c>
      <c r="AH519" s="79">
        <f t="shared" si="1011"/>
        <v>3801.7999999999993</v>
      </c>
      <c r="AI519" s="66"/>
      <c r="AJ519" s="68">
        <f t="shared" si="934"/>
        <v>0</v>
      </c>
      <c r="AK519" s="67">
        <f t="shared" si="1012"/>
        <v>7585.5</v>
      </c>
      <c r="AL519" s="66"/>
      <c r="AM519" s="68">
        <f t="shared" si="935"/>
        <v>0</v>
      </c>
      <c r="AN519" s="67">
        <f t="shared" si="1013"/>
        <v>11306.099999999999</v>
      </c>
      <c r="AO519" s="66"/>
      <c r="AP519" s="68">
        <f t="shared" si="1005"/>
        <v>0</v>
      </c>
      <c r="AQ519" s="67">
        <f t="shared" si="993"/>
        <v>1460.3999999999996</v>
      </c>
      <c r="AR519" s="66"/>
      <c r="AS519" s="68">
        <f t="shared" si="957"/>
        <v>0</v>
      </c>
      <c r="AT519" s="67">
        <f t="shared" si="1014"/>
        <v>6486.6</v>
      </c>
      <c r="AU519" s="66"/>
      <c r="AV519" s="66">
        <f t="shared" si="1015"/>
        <v>0</v>
      </c>
      <c r="AW519" s="42">
        <f t="shared" si="994"/>
        <v>2949.6000000000013</v>
      </c>
      <c r="AX519" s="66"/>
      <c r="AY519" s="66">
        <f t="shared" si="958"/>
        <v>0</v>
      </c>
      <c r="AZ519" s="67">
        <f t="shared" si="1006"/>
        <v>1794.6</v>
      </c>
      <c r="BA519" s="66"/>
      <c r="BB519" s="68">
        <f t="shared" si="959"/>
        <v>81</v>
      </c>
      <c r="BC519" s="67">
        <f t="shared" si="1016"/>
        <v>1274.5999999999999</v>
      </c>
      <c r="BD519" s="66"/>
      <c r="BE519" s="68">
        <f t="shared" si="960"/>
        <v>0</v>
      </c>
      <c r="BF519" s="67">
        <f t="shared" si="1017"/>
        <v>78.60000000000035</v>
      </c>
      <c r="BG519" s="66"/>
      <c r="BH519" s="68">
        <f t="shared" si="956"/>
        <v>0</v>
      </c>
      <c r="BI519" s="67">
        <f t="shared" si="990"/>
        <v>575.4000000000002</v>
      </c>
      <c r="BJ519" s="66"/>
      <c r="BK519" s="68">
        <f t="shared" si="961"/>
        <v>0</v>
      </c>
      <c r="BL519" s="67">
        <f t="shared" si="1018"/>
        <v>4758.2000000000007</v>
      </c>
      <c r="BM519" s="66"/>
      <c r="BN519" s="68">
        <f t="shared" si="1019"/>
        <v>0</v>
      </c>
      <c r="BO519" s="67">
        <f t="shared" si="1020"/>
        <v>2882.7000000000012</v>
      </c>
      <c r="BP519" s="66"/>
      <c r="BQ519" s="68">
        <f t="shared" si="1021"/>
        <v>0</v>
      </c>
      <c r="BR519" s="67">
        <f t="shared" si="938"/>
        <v>112.09999999999081</v>
      </c>
      <c r="BS519" s="66"/>
      <c r="BT519" s="66">
        <f t="shared" si="924"/>
        <v>100</v>
      </c>
      <c r="BU519" s="67">
        <f t="shared" si="986"/>
        <v>54596</v>
      </c>
      <c r="BV519" s="66"/>
      <c r="BW519" s="66">
        <f t="shared" si="925"/>
        <v>100</v>
      </c>
      <c r="BX519" s="67">
        <f t="shared" si="987"/>
        <v>81144</v>
      </c>
      <c r="BY519" s="66"/>
      <c r="BZ519" s="66">
        <f t="shared" si="926"/>
        <v>100</v>
      </c>
      <c r="CA519" s="67">
        <f t="shared" si="988"/>
        <v>49374</v>
      </c>
      <c r="CB519" s="66"/>
      <c r="CC519" s="66">
        <f t="shared" si="1022"/>
        <v>0</v>
      </c>
      <c r="CD519" s="67">
        <f t="shared" si="984"/>
        <v>7437.4500000000007</v>
      </c>
      <c r="CE519" s="66"/>
      <c r="CF519" s="66">
        <f t="shared" si="1023"/>
        <v>0</v>
      </c>
      <c r="CG519" s="67">
        <f t="shared" si="1024"/>
        <v>6982.9</v>
      </c>
      <c r="CH519" s="66"/>
      <c r="CI519" s="66">
        <f t="shared" si="962"/>
        <v>0</v>
      </c>
      <c r="CJ519" s="67">
        <f t="shared" si="921"/>
        <v>8715</v>
      </c>
      <c r="CK519" s="66"/>
      <c r="CL519" s="68">
        <f t="shared" si="963"/>
        <v>0</v>
      </c>
      <c r="CM519" s="79">
        <f t="shared" si="1025"/>
        <v>4864</v>
      </c>
      <c r="CN519" s="66"/>
      <c r="CO519" s="68">
        <f t="shared" si="964"/>
        <v>0</v>
      </c>
      <c r="CP519" s="79">
        <f t="shared" si="1026"/>
        <v>3955</v>
      </c>
      <c r="CQ519" s="66"/>
      <c r="CR519" s="68">
        <f t="shared" si="965"/>
        <v>0</v>
      </c>
      <c r="CS519" s="79">
        <f t="shared" si="991"/>
        <v>6656</v>
      </c>
      <c r="CT519" s="66"/>
      <c r="CU519" s="68">
        <f t="shared" si="966"/>
        <v>0</v>
      </c>
      <c r="CV519" s="79">
        <f t="shared" si="1027"/>
        <v>7769</v>
      </c>
      <c r="CW519" s="66"/>
      <c r="CX519" s="66">
        <f t="shared" si="967"/>
        <v>0</v>
      </c>
      <c r="CY519" s="40">
        <f t="shared" si="985"/>
        <v>6582</v>
      </c>
      <c r="CZ519" s="65"/>
      <c r="DA519" s="66">
        <f t="shared" si="968"/>
        <v>0</v>
      </c>
      <c r="DB519" s="67">
        <f t="shared" si="922"/>
        <v>80056</v>
      </c>
      <c r="DC519" s="66"/>
      <c r="DD519" s="66">
        <f t="shared" si="969"/>
        <v>0</v>
      </c>
      <c r="DE519" s="67">
        <f t="shared" si="923"/>
        <v>76827</v>
      </c>
      <c r="DF519" s="66"/>
      <c r="DG519" s="69">
        <f t="shared" si="970"/>
        <v>0</v>
      </c>
      <c r="DH519" s="67">
        <f t="shared" si="995"/>
        <v>53039</v>
      </c>
      <c r="DI519" s="66"/>
      <c r="DJ519" s="66">
        <f t="shared" si="971"/>
        <v>0</v>
      </c>
      <c r="DK519" s="67">
        <f t="shared" si="1028"/>
        <v>384</v>
      </c>
      <c r="DM519" s="206">
        <f t="shared" si="972"/>
        <v>0</v>
      </c>
      <c r="DN519" s="25">
        <f t="shared" si="1007"/>
        <v>0</v>
      </c>
      <c r="DO519" s="5"/>
      <c r="DP519" s="43">
        <f t="shared" si="973"/>
        <v>0</v>
      </c>
      <c r="DQ519" s="27">
        <f t="shared" si="1029"/>
        <v>7022.5</v>
      </c>
      <c r="DR519" s="5"/>
      <c r="DS519" s="43">
        <f t="shared" si="974"/>
        <v>0</v>
      </c>
      <c r="DT519" s="27">
        <f t="shared" si="1030"/>
        <v>4846</v>
      </c>
      <c r="DU519" s="5"/>
      <c r="DV519" s="43">
        <f t="shared" si="975"/>
        <v>0</v>
      </c>
      <c r="DW519" s="27">
        <f t="shared" si="1031"/>
        <v>4835</v>
      </c>
      <c r="DX519" s="5"/>
      <c r="DY519" s="22">
        <f t="shared" si="976"/>
        <v>0</v>
      </c>
      <c r="DZ519" s="25">
        <f t="shared" si="1032"/>
        <v>523</v>
      </c>
      <c r="EA519" s="22"/>
      <c r="EB519" s="22">
        <f t="shared" si="977"/>
        <v>0</v>
      </c>
      <c r="EC519" s="28">
        <f t="shared" si="1033"/>
        <v>369</v>
      </c>
      <c r="ED519" s="5"/>
      <c r="EE519" s="43">
        <f t="shared" si="978"/>
        <v>0</v>
      </c>
      <c r="EF519" s="27">
        <f t="shared" si="1034"/>
        <v>4769</v>
      </c>
      <c r="EG519" s="66"/>
      <c r="EH519" s="66">
        <f t="shared" si="979"/>
        <v>0</v>
      </c>
      <c r="EI519" s="67">
        <f t="shared" si="1035"/>
        <v>23937</v>
      </c>
      <c r="EJ519" s="66"/>
      <c r="EK519" s="66">
        <f t="shared" si="953"/>
        <v>0</v>
      </c>
      <c r="EL519" s="67">
        <f t="shared" si="1036"/>
        <v>22567</v>
      </c>
      <c r="EM519" s="110">
        <f t="shared" si="954"/>
        <v>111661.28251599998</v>
      </c>
    </row>
    <row r="520" spans="1:143" ht="11.25" customHeight="1" x14ac:dyDescent="0.25">
      <c r="A520" s="158">
        <v>46088</v>
      </c>
      <c r="B520" s="187">
        <v>46102</v>
      </c>
      <c r="C520" s="204">
        <v>8004973966</v>
      </c>
      <c r="D520" s="17" t="s">
        <v>308</v>
      </c>
      <c r="E520" s="18">
        <v>100</v>
      </c>
      <c r="F520" s="19">
        <v>3</v>
      </c>
      <c r="G520" s="20">
        <v>191516078710</v>
      </c>
      <c r="H520" s="66"/>
      <c r="I520" s="41">
        <f t="shared" si="1001"/>
        <v>0</v>
      </c>
      <c r="J520" s="48">
        <f t="shared" si="996"/>
        <v>75451</v>
      </c>
      <c r="K520" s="66"/>
      <c r="L520" s="41">
        <f t="shared" si="992"/>
        <v>0</v>
      </c>
      <c r="M520" s="48">
        <f t="shared" si="997"/>
        <v>174810</v>
      </c>
      <c r="N520" s="66"/>
      <c r="O520" s="41">
        <f t="shared" si="1002"/>
        <v>0</v>
      </c>
      <c r="P520" s="48">
        <f t="shared" si="998"/>
        <v>74061</v>
      </c>
      <c r="Q520" s="66"/>
      <c r="R520" s="66">
        <f t="shared" si="1003"/>
        <v>0</v>
      </c>
      <c r="S520" s="67">
        <f t="shared" si="999"/>
        <v>61424</v>
      </c>
      <c r="T520" s="66"/>
      <c r="U520" s="66">
        <f t="shared" si="1008"/>
        <v>0</v>
      </c>
      <c r="V520" s="67">
        <f t="shared" si="1009"/>
        <v>21065.100000000013</v>
      </c>
      <c r="X520" s="69">
        <f t="shared" si="1004"/>
        <v>0</v>
      </c>
      <c r="Y520" s="67">
        <f t="shared" si="989"/>
        <v>132.29999999999882</v>
      </c>
      <c r="Z520" s="66"/>
      <c r="AA520" s="68">
        <f t="shared" si="931"/>
        <v>0</v>
      </c>
      <c r="AB520" s="67">
        <f t="shared" si="1000"/>
        <v>12982.5</v>
      </c>
      <c r="AC520" s="66"/>
      <c r="AD520" s="66">
        <f t="shared" si="932"/>
        <v>0</v>
      </c>
      <c r="AE520" s="67">
        <f t="shared" si="1010"/>
        <v>448.79999999999973</v>
      </c>
      <c r="AF520" s="66"/>
      <c r="AG520" s="78">
        <f t="shared" si="933"/>
        <v>0</v>
      </c>
      <c r="AH520" s="79">
        <f t="shared" si="1011"/>
        <v>3801.7999999999993</v>
      </c>
      <c r="AI520" s="66"/>
      <c r="AJ520" s="68">
        <f t="shared" si="934"/>
        <v>0</v>
      </c>
      <c r="AK520" s="67">
        <f t="shared" si="1012"/>
        <v>7585.5</v>
      </c>
      <c r="AL520" s="66"/>
      <c r="AM520" s="68">
        <f t="shared" si="935"/>
        <v>0</v>
      </c>
      <c r="AN520" s="67">
        <f t="shared" si="1013"/>
        <v>11306.099999999999</v>
      </c>
      <c r="AO520" s="66"/>
      <c r="AP520" s="68">
        <f t="shared" si="1005"/>
        <v>0</v>
      </c>
      <c r="AQ520" s="67">
        <f t="shared" si="993"/>
        <v>1460.3999999999996</v>
      </c>
      <c r="AR520" s="66"/>
      <c r="AS520" s="68">
        <f t="shared" si="957"/>
        <v>0</v>
      </c>
      <c r="AT520" s="67">
        <f t="shared" si="1014"/>
        <v>6486.6</v>
      </c>
      <c r="AU520" s="66"/>
      <c r="AV520" s="66">
        <f t="shared" si="1015"/>
        <v>0</v>
      </c>
      <c r="AW520" s="42">
        <f t="shared" si="994"/>
        <v>2949.6000000000013</v>
      </c>
      <c r="AX520" s="66"/>
      <c r="AY520" s="66">
        <f t="shared" si="958"/>
        <v>0</v>
      </c>
      <c r="AZ520" s="67">
        <f t="shared" si="1006"/>
        <v>1794.6</v>
      </c>
      <c r="BA520" s="66"/>
      <c r="BB520" s="68">
        <f t="shared" si="959"/>
        <v>0</v>
      </c>
      <c r="BC520" s="67">
        <f t="shared" si="1016"/>
        <v>1274.5999999999999</v>
      </c>
      <c r="BD520" s="66"/>
      <c r="BE520" s="68">
        <f t="shared" si="960"/>
        <v>0</v>
      </c>
      <c r="BF520" s="67">
        <f t="shared" si="1017"/>
        <v>78.60000000000035</v>
      </c>
      <c r="BG520" s="66"/>
      <c r="BH520" s="68">
        <f t="shared" si="956"/>
        <v>0</v>
      </c>
      <c r="BI520" s="67">
        <f t="shared" si="990"/>
        <v>575.4000000000002</v>
      </c>
      <c r="BJ520" s="66"/>
      <c r="BK520" s="68">
        <f t="shared" si="961"/>
        <v>0</v>
      </c>
      <c r="BL520" s="67">
        <f t="shared" si="1018"/>
        <v>4758.2000000000007</v>
      </c>
      <c r="BM520" s="66"/>
      <c r="BN520" s="68">
        <f t="shared" si="1019"/>
        <v>312</v>
      </c>
      <c r="BO520" s="67">
        <f t="shared" si="1020"/>
        <v>2570.7000000000012</v>
      </c>
      <c r="BP520" s="66"/>
      <c r="BQ520" s="68">
        <f t="shared" si="1021"/>
        <v>0</v>
      </c>
      <c r="BR520" s="67">
        <f t="shared" si="938"/>
        <v>112.09999999999081</v>
      </c>
      <c r="BS520" s="66"/>
      <c r="BT520" s="66">
        <f t="shared" si="924"/>
        <v>200</v>
      </c>
      <c r="BU520" s="67">
        <f t="shared" si="986"/>
        <v>54396</v>
      </c>
      <c r="BV520" s="66"/>
      <c r="BW520" s="66">
        <f t="shared" si="925"/>
        <v>200</v>
      </c>
      <c r="BX520" s="67">
        <f t="shared" si="987"/>
        <v>80944</v>
      </c>
      <c r="BY520" s="66"/>
      <c r="BZ520" s="66">
        <f t="shared" si="926"/>
        <v>200</v>
      </c>
      <c r="CA520" s="67">
        <f t="shared" si="988"/>
        <v>49174</v>
      </c>
      <c r="CB520" s="66"/>
      <c r="CC520" s="66">
        <f t="shared" si="1022"/>
        <v>0</v>
      </c>
      <c r="CD520" s="67">
        <f t="shared" si="984"/>
        <v>7437.4500000000007</v>
      </c>
      <c r="CE520" s="66"/>
      <c r="CF520" s="66">
        <f t="shared" si="1023"/>
        <v>0</v>
      </c>
      <c r="CG520" s="67">
        <f t="shared" si="1024"/>
        <v>6982.9</v>
      </c>
      <c r="CH520" s="66"/>
      <c r="CI520" s="66">
        <f t="shared" si="962"/>
        <v>0</v>
      </c>
      <c r="CJ520" s="67">
        <f t="shared" si="921"/>
        <v>8715</v>
      </c>
      <c r="CK520" s="66"/>
      <c r="CL520" s="68">
        <f t="shared" si="963"/>
        <v>0</v>
      </c>
      <c r="CM520" s="79">
        <f t="shared" si="1025"/>
        <v>4864</v>
      </c>
      <c r="CN520" s="66"/>
      <c r="CO520" s="68">
        <f t="shared" si="964"/>
        <v>0</v>
      </c>
      <c r="CP520" s="79">
        <f t="shared" si="1026"/>
        <v>3955</v>
      </c>
      <c r="CQ520" s="66"/>
      <c r="CR520" s="68">
        <f t="shared" si="965"/>
        <v>0</v>
      </c>
      <c r="CS520" s="79">
        <f t="shared" si="991"/>
        <v>6656</v>
      </c>
      <c r="CT520" s="66"/>
      <c r="CU520" s="68">
        <f t="shared" si="966"/>
        <v>0</v>
      </c>
      <c r="CV520" s="79">
        <f t="shared" si="1027"/>
        <v>7769</v>
      </c>
      <c r="CW520" s="66"/>
      <c r="CX520" s="66">
        <f t="shared" si="967"/>
        <v>0</v>
      </c>
      <c r="CY520" s="40">
        <f t="shared" si="985"/>
        <v>6582</v>
      </c>
      <c r="CZ520" s="65"/>
      <c r="DA520" s="66">
        <f t="shared" si="968"/>
        <v>0</v>
      </c>
      <c r="DB520" s="67">
        <f t="shared" si="922"/>
        <v>80056</v>
      </c>
      <c r="DC520" s="66"/>
      <c r="DD520" s="66">
        <f t="shared" si="969"/>
        <v>0</v>
      </c>
      <c r="DE520" s="67">
        <f t="shared" si="923"/>
        <v>76827</v>
      </c>
      <c r="DF520" s="66"/>
      <c r="DG520" s="69">
        <f t="shared" si="970"/>
        <v>0</v>
      </c>
      <c r="DH520" s="67">
        <f t="shared" si="995"/>
        <v>53039</v>
      </c>
      <c r="DI520" s="66"/>
      <c r="DJ520" s="66">
        <f t="shared" si="971"/>
        <v>0</v>
      </c>
      <c r="DK520" s="67">
        <f t="shared" si="1028"/>
        <v>384</v>
      </c>
      <c r="DM520" s="206">
        <f t="shared" si="972"/>
        <v>0</v>
      </c>
      <c r="DN520" s="25">
        <f t="shared" si="1007"/>
        <v>0</v>
      </c>
      <c r="DO520" s="5"/>
      <c r="DP520" s="43">
        <f t="shared" si="973"/>
        <v>0</v>
      </c>
      <c r="DQ520" s="27">
        <f t="shared" si="1029"/>
        <v>7022.5</v>
      </c>
      <c r="DR520" s="5"/>
      <c r="DS520" s="43">
        <f t="shared" si="974"/>
        <v>0</v>
      </c>
      <c r="DT520" s="27">
        <f t="shared" si="1030"/>
        <v>4846</v>
      </c>
      <c r="DU520" s="5"/>
      <c r="DV520" s="43">
        <f t="shared" si="975"/>
        <v>0</v>
      </c>
      <c r="DW520" s="27">
        <f t="shared" si="1031"/>
        <v>4835</v>
      </c>
      <c r="DX520" s="5"/>
      <c r="DY520" s="22">
        <f t="shared" si="976"/>
        <v>0</v>
      </c>
      <c r="DZ520" s="25">
        <f t="shared" si="1032"/>
        <v>523</v>
      </c>
      <c r="EA520" s="22"/>
      <c r="EB520" s="22">
        <f t="shared" si="977"/>
        <v>0</v>
      </c>
      <c r="EC520" s="28">
        <f t="shared" si="1033"/>
        <v>369</v>
      </c>
      <c r="ED520" s="5"/>
      <c r="EE520" s="43">
        <f t="shared" si="978"/>
        <v>0</v>
      </c>
      <c r="EF520" s="27">
        <f t="shared" si="1034"/>
        <v>4769</v>
      </c>
      <c r="EG520" s="66"/>
      <c r="EH520" s="66">
        <f t="shared" si="979"/>
        <v>0</v>
      </c>
      <c r="EI520" s="67">
        <f t="shared" si="1035"/>
        <v>23937</v>
      </c>
      <c r="EJ520" s="66"/>
      <c r="EK520" s="66">
        <f t="shared" si="953"/>
        <v>0</v>
      </c>
      <c r="EL520" s="67">
        <f t="shared" si="1036"/>
        <v>22567</v>
      </c>
      <c r="EM520" s="110">
        <f t="shared" si="954"/>
        <v>111633.19759599998</v>
      </c>
    </row>
    <row r="521" spans="1:143" ht="11.25" customHeight="1" x14ac:dyDescent="0.25">
      <c r="A521" s="158">
        <v>46088</v>
      </c>
      <c r="B521" s="187">
        <v>46095</v>
      </c>
      <c r="C521" s="82">
        <v>8004973969</v>
      </c>
      <c r="D521" s="147" t="s">
        <v>354</v>
      </c>
      <c r="E521" s="148">
        <v>60</v>
      </c>
      <c r="F521" s="149">
        <v>0.5</v>
      </c>
      <c r="G521" s="148">
        <v>191516150423</v>
      </c>
      <c r="H521" s="66"/>
      <c r="I521" s="41">
        <f t="shared" si="1001"/>
        <v>0</v>
      </c>
      <c r="J521" s="48">
        <f t="shared" si="996"/>
        <v>75451</v>
      </c>
      <c r="K521" s="66"/>
      <c r="L521" s="41">
        <f t="shared" si="992"/>
        <v>0</v>
      </c>
      <c r="M521" s="48">
        <f t="shared" si="997"/>
        <v>174810</v>
      </c>
      <c r="N521" s="66"/>
      <c r="O521" s="41">
        <f t="shared" si="1002"/>
        <v>0</v>
      </c>
      <c r="P521" s="48">
        <f t="shared" si="998"/>
        <v>74061</v>
      </c>
      <c r="Q521" s="66"/>
      <c r="R521" s="66">
        <f t="shared" si="1003"/>
        <v>0</v>
      </c>
      <c r="S521" s="67">
        <f t="shared" si="999"/>
        <v>61424</v>
      </c>
      <c r="T521" s="66"/>
      <c r="U521" s="66">
        <f t="shared" si="1008"/>
        <v>0</v>
      </c>
      <c r="V521" s="67">
        <f t="shared" si="1009"/>
        <v>21065.100000000013</v>
      </c>
      <c r="X521" s="69">
        <f t="shared" si="1004"/>
        <v>0</v>
      </c>
      <c r="Y521" s="67">
        <f t="shared" si="989"/>
        <v>132.29999999999882</v>
      </c>
      <c r="Z521" s="66"/>
      <c r="AA521" s="68">
        <f t="shared" si="931"/>
        <v>0</v>
      </c>
      <c r="AB521" s="67">
        <f t="shared" si="1000"/>
        <v>12982.5</v>
      </c>
      <c r="AC521" s="66"/>
      <c r="AD521" s="66">
        <f t="shared" si="932"/>
        <v>0</v>
      </c>
      <c r="AE521" s="67">
        <f t="shared" si="1010"/>
        <v>448.79999999999973</v>
      </c>
      <c r="AF521" s="66"/>
      <c r="AG521" s="78">
        <f t="shared" si="933"/>
        <v>0</v>
      </c>
      <c r="AH521" s="79">
        <f t="shared" si="1011"/>
        <v>3801.7999999999993</v>
      </c>
      <c r="AI521" s="66"/>
      <c r="AJ521" s="68">
        <f t="shared" si="934"/>
        <v>0</v>
      </c>
      <c r="AK521" s="67">
        <f t="shared" si="1012"/>
        <v>7585.5</v>
      </c>
      <c r="AL521" s="66"/>
      <c r="AM521" s="68">
        <f t="shared" si="935"/>
        <v>0</v>
      </c>
      <c r="AN521" s="67">
        <f t="shared" si="1013"/>
        <v>11306.099999999999</v>
      </c>
      <c r="AO521" s="66"/>
      <c r="AP521" s="68">
        <f t="shared" si="1005"/>
        <v>0</v>
      </c>
      <c r="AQ521" s="67">
        <f t="shared" si="993"/>
        <v>1460.3999999999996</v>
      </c>
      <c r="AR521" s="66"/>
      <c r="AS521" s="68">
        <f t="shared" si="957"/>
        <v>0</v>
      </c>
      <c r="AT521" s="67">
        <f t="shared" si="1014"/>
        <v>6486.6</v>
      </c>
      <c r="AU521" s="66"/>
      <c r="AV521" s="66">
        <f t="shared" si="1015"/>
        <v>0</v>
      </c>
      <c r="AW521" s="42">
        <f t="shared" si="994"/>
        <v>2949.6000000000013</v>
      </c>
      <c r="AX521" s="66"/>
      <c r="AY521" s="66">
        <f t="shared" si="958"/>
        <v>0</v>
      </c>
      <c r="AZ521" s="67">
        <f t="shared" si="1006"/>
        <v>1794.6</v>
      </c>
      <c r="BA521" s="66"/>
      <c r="BB521" s="68">
        <f t="shared" si="959"/>
        <v>0</v>
      </c>
      <c r="BC521" s="67">
        <f t="shared" si="1016"/>
        <v>1274.5999999999999</v>
      </c>
      <c r="BD521" s="66"/>
      <c r="BE521" s="68">
        <f t="shared" si="960"/>
        <v>0</v>
      </c>
      <c r="BF521" s="67">
        <f t="shared" si="1017"/>
        <v>78.60000000000035</v>
      </c>
      <c r="BG521" s="66"/>
      <c r="BH521" s="68">
        <f t="shared" si="956"/>
        <v>0</v>
      </c>
      <c r="BI521" s="67">
        <f t="shared" si="990"/>
        <v>575.4000000000002</v>
      </c>
      <c r="BJ521" s="66"/>
      <c r="BK521" s="68">
        <f t="shared" si="961"/>
        <v>0</v>
      </c>
      <c r="BL521" s="67">
        <f t="shared" si="1018"/>
        <v>4758.2000000000007</v>
      </c>
      <c r="BM521" s="66"/>
      <c r="BN521" s="68">
        <f t="shared" si="1019"/>
        <v>0</v>
      </c>
      <c r="BO521" s="67">
        <f t="shared" si="1020"/>
        <v>2570.7000000000012</v>
      </c>
      <c r="BP521" s="66"/>
      <c r="BQ521" s="68">
        <f t="shared" si="1021"/>
        <v>37.200000000000003</v>
      </c>
      <c r="BR521" s="67">
        <f t="shared" si="938"/>
        <v>74.899999999990811</v>
      </c>
      <c r="BS521" s="66"/>
      <c r="BT521" s="66">
        <f t="shared" si="924"/>
        <v>120</v>
      </c>
      <c r="BU521" s="67">
        <f t="shared" si="986"/>
        <v>54276</v>
      </c>
      <c r="BV521" s="66"/>
      <c r="BW521" s="66">
        <f t="shared" si="925"/>
        <v>120</v>
      </c>
      <c r="BX521" s="67">
        <f t="shared" si="987"/>
        <v>80824</v>
      </c>
      <c r="BY521" s="66"/>
      <c r="BZ521" s="66">
        <f t="shared" si="926"/>
        <v>120</v>
      </c>
      <c r="CA521" s="67">
        <f t="shared" si="988"/>
        <v>49054</v>
      </c>
      <c r="CB521" s="66"/>
      <c r="CC521" s="66">
        <f t="shared" si="1022"/>
        <v>0</v>
      </c>
      <c r="CD521" s="67">
        <f t="shared" si="984"/>
        <v>7437.4500000000007</v>
      </c>
      <c r="CE521" s="66"/>
      <c r="CF521" s="66">
        <f t="shared" si="1023"/>
        <v>0</v>
      </c>
      <c r="CG521" s="67">
        <f t="shared" si="1024"/>
        <v>6982.9</v>
      </c>
      <c r="CH521" s="66"/>
      <c r="CI521" s="66">
        <f t="shared" si="962"/>
        <v>0</v>
      </c>
      <c r="CJ521" s="67">
        <f t="shared" si="921"/>
        <v>8715</v>
      </c>
      <c r="CK521" s="66"/>
      <c r="CL521" s="68">
        <f t="shared" si="963"/>
        <v>0</v>
      </c>
      <c r="CM521" s="79">
        <f t="shared" si="1025"/>
        <v>4864</v>
      </c>
      <c r="CN521" s="66"/>
      <c r="CO521" s="68">
        <f t="shared" si="964"/>
        <v>0</v>
      </c>
      <c r="CP521" s="79">
        <f t="shared" si="1026"/>
        <v>3955</v>
      </c>
      <c r="CQ521" s="66"/>
      <c r="CR521" s="68">
        <f t="shared" si="965"/>
        <v>0</v>
      </c>
      <c r="CS521" s="79">
        <f t="shared" si="991"/>
        <v>6656</v>
      </c>
      <c r="CT521" s="66"/>
      <c r="CU521" s="68">
        <f t="shared" si="966"/>
        <v>0</v>
      </c>
      <c r="CV521" s="79">
        <f t="shared" si="1027"/>
        <v>7769</v>
      </c>
      <c r="CW521" s="66"/>
      <c r="CX521" s="66">
        <f t="shared" si="967"/>
        <v>0</v>
      </c>
      <c r="CY521" s="40">
        <f t="shared" si="985"/>
        <v>6582</v>
      </c>
      <c r="CZ521" s="65"/>
      <c r="DA521" s="66">
        <f t="shared" si="968"/>
        <v>0</v>
      </c>
      <c r="DB521" s="67">
        <f t="shared" si="922"/>
        <v>80056</v>
      </c>
      <c r="DC521" s="66"/>
      <c r="DD521" s="66">
        <f t="shared" si="969"/>
        <v>0</v>
      </c>
      <c r="DE521" s="67">
        <f t="shared" si="923"/>
        <v>76827</v>
      </c>
      <c r="DF521" s="66"/>
      <c r="DG521" s="69">
        <f t="shared" si="970"/>
        <v>60</v>
      </c>
      <c r="DH521" s="67">
        <f t="shared" si="995"/>
        <v>52979</v>
      </c>
      <c r="DI521" s="66"/>
      <c r="DJ521" s="66">
        <f t="shared" si="971"/>
        <v>0</v>
      </c>
      <c r="DK521" s="67">
        <f t="shared" si="1028"/>
        <v>384</v>
      </c>
      <c r="DM521" s="206">
        <f t="shared" si="972"/>
        <v>0</v>
      </c>
      <c r="DN521" s="25">
        <f t="shared" si="1007"/>
        <v>0</v>
      </c>
      <c r="DO521" s="5"/>
      <c r="DP521" s="43">
        <f t="shared" si="973"/>
        <v>0</v>
      </c>
      <c r="DQ521" s="27">
        <f t="shared" si="1029"/>
        <v>7022.5</v>
      </c>
      <c r="DR521" s="5"/>
      <c r="DS521" s="43">
        <f t="shared" si="974"/>
        <v>0</v>
      </c>
      <c r="DT521" s="27">
        <f t="shared" si="1030"/>
        <v>4846</v>
      </c>
      <c r="DU521" s="5"/>
      <c r="DV521" s="43">
        <f t="shared" si="975"/>
        <v>0</v>
      </c>
      <c r="DW521" s="27">
        <f t="shared" si="1031"/>
        <v>4835</v>
      </c>
      <c r="DX521" s="5"/>
      <c r="DY521" s="22">
        <f t="shared" si="976"/>
        <v>0</v>
      </c>
      <c r="DZ521" s="25">
        <f t="shared" si="1032"/>
        <v>523</v>
      </c>
      <c r="EA521" s="22"/>
      <c r="EB521" s="22">
        <f t="shared" si="977"/>
        <v>0</v>
      </c>
      <c r="EC521" s="28">
        <f t="shared" si="1033"/>
        <v>369</v>
      </c>
      <c r="ED521" s="5"/>
      <c r="EE521" s="43">
        <f t="shared" si="978"/>
        <v>0</v>
      </c>
      <c r="EF521" s="27">
        <f t="shared" si="1034"/>
        <v>4769</v>
      </c>
      <c r="EG521" s="66"/>
      <c r="EH521" s="66">
        <f t="shared" si="979"/>
        <v>0</v>
      </c>
      <c r="EI521" s="67">
        <f t="shared" si="1035"/>
        <v>23937</v>
      </c>
      <c r="EJ521" s="66"/>
      <c r="EK521" s="66">
        <f t="shared" si="953"/>
        <v>0</v>
      </c>
      <c r="EL521" s="67">
        <f t="shared" si="1036"/>
        <v>22567</v>
      </c>
      <c r="EM521" s="110">
        <f t="shared" si="954"/>
        <v>111511.85999599998</v>
      </c>
    </row>
    <row r="522" spans="1:143" ht="11.25" customHeight="1" x14ac:dyDescent="0.25">
      <c r="A522" s="158">
        <v>46088</v>
      </c>
      <c r="B522" s="188">
        <v>46102</v>
      </c>
      <c r="C522" s="12">
        <v>8004960863</v>
      </c>
      <c r="D522" s="13" t="s">
        <v>66</v>
      </c>
      <c r="E522" s="14">
        <v>80</v>
      </c>
      <c r="F522" s="15">
        <v>2</v>
      </c>
      <c r="G522" s="16">
        <v>191516031098</v>
      </c>
      <c r="H522" s="66"/>
      <c r="I522" s="41">
        <f t="shared" si="1001"/>
        <v>160</v>
      </c>
      <c r="J522" s="48">
        <f t="shared" si="996"/>
        <v>75291</v>
      </c>
      <c r="K522" s="66"/>
      <c r="L522" s="41">
        <f t="shared" si="992"/>
        <v>160</v>
      </c>
      <c r="M522" s="48">
        <f t="shared" si="997"/>
        <v>174650</v>
      </c>
      <c r="N522" s="66"/>
      <c r="O522" s="41">
        <f t="shared" si="1002"/>
        <v>160</v>
      </c>
      <c r="P522" s="48">
        <f t="shared" si="998"/>
        <v>73901</v>
      </c>
      <c r="Q522" s="66"/>
      <c r="R522" s="66">
        <f t="shared" si="1003"/>
        <v>160</v>
      </c>
      <c r="S522" s="67">
        <f t="shared" si="999"/>
        <v>61264</v>
      </c>
      <c r="T522" s="66"/>
      <c r="U522" s="66">
        <f t="shared" si="1008"/>
        <v>0</v>
      </c>
      <c r="V522" s="67">
        <f t="shared" si="1009"/>
        <v>21065.100000000013</v>
      </c>
      <c r="X522" s="69">
        <f t="shared" si="1004"/>
        <v>0</v>
      </c>
      <c r="Y522" s="67">
        <f t="shared" si="989"/>
        <v>132.29999999999882</v>
      </c>
      <c r="Z522" s="66"/>
      <c r="AA522" s="68">
        <f t="shared" si="931"/>
        <v>0</v>
      </c>
      <c r="AB522" s="67">
        <f t="shared" si="1000"/>
        <v>12982.5</v>
      </c>
      <c r="AC522" s="66"/>
      <c r="AD522" s="66">
        <f t="shared" si="932"/>
        <v>0</v>
      </c>
      <c r="AE522" s="67">
        <f t="shared" si="1010"/>
        <v>448.79999999999973</v>
      </c>
      <c r="AF522" s="66"/>
      <c r="AG522" s="78">
        <f t="shared" si="933"/>
        <v>168</v>
      </c>
      <c r="AH522" s="79">
        <f t="shared" si="1011"/>
        <v>3633.7999999999993</v>
      </c>
      <c r="AI522" s="66"/>
      <c r="AJ522" s="68">
        <f t="shared" si="934"/>
        <v>0</v>
      </c>
      <c r="AK522" s="67">
        <f t="shared" si="1012"/>
        <v>7585.5</v>
      </c>
      <c r="AL522" s="66"/>
      <c r="AM522" s="68">
        <f t="shared" si="935"/>
        <v>0</v>
      </c>
      <c r="AN522" s="67">
        <f t="shared" si="1013"/>
        <v>11306.099999999999</v>
      </c>
      <c r="AO522" s="66"/>
      <c r="AP522" s="68">
        <f t="shared" si="1005"/>
        <v>0</v>
      </c>
      <c r="AQ522" s="67">
        <f t="shared" si="993"/>
        <v>1460.3999999999996</v>
      </c>
      <c r="AR522" s="66"/>
      <c r="AS522" s="68">
        <f t="shared" si="957"/>
        <v>0</v>
      </c>
      <c r="AT522" s="67">
        <f t="shared" si="1014"/>
        <v>6486.6</v>
      </c>
      <c r="AU522" s="66"/>
      <c r="AV522" s="66">
        <f t="shared" si="1015"/>
        <v>0</v>
      </c>
      <c r="AW522" s="42">
        <f t="shared" si="994"/>
        <v>2949.6000000000013</v>
      </c>
      <c r="AX522" s="66"/>
      <c r="AY522" s="66">
        <f t="shared" si="958"/>
        <v>0</v>
      </c>
      <c r="AZ522" s="67">
        <f t="shared" si="1006"/>
        <v>1794.6</v>
      </c>
      <c r="BA522" s="66"/>
      <c r="BB522" s="68">
        <f t="shared" si="959"/>
        <v>0</v>
      </c>
      <c r="BC522" s="67">
        <f t="shared" si="1016"/>
        <v>1274.5999999999999</v>
      </c>
      <c r="BD522" s="66"/>
      <c r="BE522" s="68">
        <f t="shared" si="960"/>
        <v>0</v>
      </c>
      <c r="BF522" s="67">
        <f t="shared" si="1017"/>
        <v>78.60000000000035</v>
      </c>
      <c r="BG522" s="66"/>
      <c r="BH522" s="68">
        <f t="shared" si="956"/>
        <v>0</v>
      </c>
      <c r="BI522" s="67">
        <f t="shared" si="990"/>
        <v>575.4000000000002</v>
      </c>
      <c r="BJ522" s="66"/>
      <c r="BK522" s="68">
        <f t="shared" si="961"/>
        <v>0</v>
      </c>
      <c r="BL522" s="67">
        <f t="shared" si="1018"/>
        <v>4758.2000000000007</v>
      </c>
      <c r="BM522" s="66"/>
      <c r="BN522" s="68">
        <f t="shared" si="1019"/>
        <v>0</v>
      </c>
      <c r="BO522" s="67">
        <f t="shared" si="1020"/>
        <v>2570.7000000000012</v>
      </c>
      <c r="BP522" s="66"/>
      <c r="BQ522" s="68">
        <f t="shared" si="1021"/>
        <v>0</v>
      </c>
      <c r="BR522" s="67">
        <f t="shared" si="938"/>
        <v>74.899999999990811</v>
      </c>
      <c r="BS522" s="66"/>
      <c r="BT522" s="66">
        <f t="shared" si="924"/>
        <v>0</v>
      </c>
      <c r="BU522" s="67">
        <f t="shared" si="986"/>
        <v>54276</v>
      </c>
      <c r="BV522" s="66"/>
      <c r="BW522" s="66">
        <f t="shared" si="925"/>
        <v>0</v>
      </c>
      <c r="BX522" s="67">
        <f t="shared" si="987"/>
        <v>80824</v>
      </c>
      <c r="BY522" s="66"/>
      <c r="BZ522" s="66">
        <f t="shared" si="926"/>
        <v>0</v>
      </c>
      <c r="CA522" s="67">
        <f t="shared" si="988"/>
        <v>49054</v>
      </c>
      <c r="CB522" s="66"/>
      <c r="CC522" s="66">
        <f t="shared" si="1022"/>
        <v>0</v>
      </c>
      <c r="CD522" s="67">
        <f t="shared" si="984"/>
        <v>7437.4500000000007</v>
      </c>
      <c r="CE522" s="66"/>
      <c r="CF522" s="66">
        <f t="shared" si="1023"/>
        <v>0</v>
      </c>
      <c r="CG522" s="67">
        <f t="shared" si="1024"/>
        <v>6982.9</v>
      </c>
      <c r="CH522" s="66"/>
      <c r="CI522" s="66">
        <f t="shared" si="962"/>
        <v>0</v>
      </c>
      <c r="CJ522" s="67">
        <f t="shared" si="921"/>
        <v>8715</v>
      </c>
      <c r="CK522" s="66"/>
      <c r="CL522" s="68">
        <f t="shared" si="963"/>
        <v>0</v>
      </c>
      <c r="CM522" s="79">
        <f t="shared" si="1025"/>
        <v>4864</v>
      </c>
      <c r="CN522" s="66"/>
      <c r="CO522" s="68">
        <f t="shared" si="964"/>
        <v>0</v>
      </c>
      <c r="CP522" s="79">
        <f t="shared" si="1026"/>
        <v>3955</v>
      </c>
      <c r="CQ522" s="66"/>
      <c r="CR522" s="140">
        <f t="shared" si="965"/>
        <v>0</v>
      </c>
      <c r="CS522" s="79">
        <f t="shared" si="991"/>
        <v>6656</v>
      </c>
      <c r="CT522" s="66"/>
      <c r="CU522" s="68">
        <f t="shared" si="966"/>
        <v>0</v>
      </c>
      <c r="CV522" s="79">
        <f t="shared" si="1027"/>
        <v>7769</v>
      </c>
      <c r="CW522" s="66"/>
      <c r="CX522" s="66">
        <f t="shared" si="967"/>
        <v>0</v>
      </c>
      <c r="CY522" s="40">
        <f t="shared" si="985"/>
        <v>6582</v>
      </c>
      <c r="CZ522" s="65"/>
      <c r="DA522" s="66">
        <f t="shared" si="968"/>
        <v>0</v>
      </c>
      <c r="DB522" s="67">
        <f t="shared" si="922"/>
        <v>80056</v>
      </c>
      <c r="DC522" s="66"/>
      <c r="DD522" s="66">
        <f t="shared" si="969"/>
        <v>0</v>
      </c>
      <c r="DE522" s="67">
        <f t="shared" si="923"/>
        <v>76827</v>
      </c>
      <c r="DF522" s="66"/>
      <c r="DG522" s="69">
        <f t="shared" si="970"/>
        <v>0</v>
      </c>
      <c r="DH522" s="67">
        <f t="shared" si="995"/>
        <v>52979</v>
      </c>
      <c r="DI522" s="66"/>
      <c r="DJ522" s="66">
        <f t="shared" si="971"/>
        <v>0</v>
      </c>
      <c r="DK522" s="67">
        <f t="shared" si="1028"/>
        <v>384</v>
      </c>
      <c r="DM522" s="206">
        <f t="shared" si="972"/>
        <v>0</v>
      </c>
      <c r="DN522" s="25">
        <f t="shared" si="1007"/>
        <v>0</v>
      </c>
      <c r="DO522" s="5"/>
      <c r="DP522" s="43">
        <f t="shared" si="973"/>
        <v>0</v>
      </c>
      <c r="DQ522" s="27">
        <f t="shared" si="1029"/>
        <v>7022.5</v>
      </c>
      <c r="DR522" s="5"/>
      <c r="DS522" s="43">
        <f t="shared" si="974"/>
        <v>0</v>
      </c>
      <c r="DT522" s="27">
        <f t="shared" si="1030"/>
        <v>4846</v>
      </c>
      <c r="DU522" s="5"/>
      <c r="DV522" s="43">
        <f t="shared" si="975"/>
        <v>0</v>
      </c>
      <c r="DW522" s="27">
        <f t="shared" si="1031"/>
        <v>4835</v>
      </c>
      <c r="DX522" s="5"/>
      <c r="DY522" s="22">
        <f t="shared" si="976"/>
        <v>0</v>
      </c>
      <c r="DZ522" s="25">
        <f t="shared" si="1032"/>
        <v>523</v>
      </c>
      <c r="EA522" s="22"/>
      <c r="EB522" s="22">
        <f t="shared" si="977"/>
        <v>0</v>
      </c>
      <c r="EC522" s="28">
        <f t="shared" si="1033"/>
        <v>369</v>
      </c>
      <c r="ED522" s="5"/>
      <c r="EE522" s="43">
        <f t="shared" si="978"/>
        <v>0</v>
      </c>
      <c r="EF522" s="27">
        <f t="shared" si="1034"/>
        <v>4769</v>
      </c>
      <c r="EG522" s="66"/>
      <c r="EH522" s="66">
        <f t="shared" si="979"/>
        <v>0</v>
      </c>
      <c r="EI522" s="67">
        <f t="shared" si="1035"/>
        <v>23937</v>
      </c>
      <c r="EJ522" s="66"/>
      <c r="EK522" s="66">
        <f t="shared" si="953"/>
        <v>0</v>
      </c>
      <c r="EL522" s="67">
        <f t="shared" si="1036"/>
        <v>22567</v>
      </c>
      <c r="EM522" s="110">
        <f t="shared" si="954"/>
        <v>111441.35879599999</v>
      </c>
    </row>
    <row r="523" spans="1:143" ht="11.25" customHeight="1" x14ac:dyDescent="0.25">
      <c r="A523" s="158">
        <v>46088</v>
      </c>
      <c r="B523" s="188">
        <v>46102</v>
      </c>
      <c r="C523" s="174">
        <v>8004961794</v>
      </c>
      <c r="D523" s="13" t="s">
        <v>127</v>
      </c>
      <c r="E523" s="14">
        <v>35</v>
      </c>
      <c r="F523" s="15">
        <v>3</v>
      </c>
      <c r="G523" s="16">
        <v>191516031081</v>
      </c>
      <c r="H523" s="66"/>
      <c r="I523" s="41">
        <f t="shared" si="1001"/>
        <v>70</v>
      </c>
      <c r="J523" s="48">
        <f t="shared" si="996"/>
        <v>75221</v>
      </c>
      <c r="K523" s="66"/>
      <c r="L523" s="41">
        <f t="shared" si="992"/>
        <v>70</v>
      </c>
      <c r="M523" s="48">
        <f t="shared" si="997"/>
        <v>174580</v>
      </c>
      <c r="N523" s="66"/>
      <c r="O523" s="41">
        <f t="shared" si="1002"/>
        <v>70</v>
      </c>
      <c r="P523" s="48">
        <f t="shared" si="998"/>
        <v>73831</v>
      </c>
      <c r="Q523" s="66"/>
      <c r="R523" s="66">
        <f t="shared" si="1003"/>
        <v>70</v>
      </c>
      <c r="S523" s="67">
        <f t="shared" si="999"/>
        <v>61194</v>
      </c>
      <c r="T523" s="66"/>
      <c r="U523" s="66">
        <f t="shared" si="1008"/>
        <v>0</v>
      </c>
      <c r="V523" s="67">
        <f t="shared" si="1009"/>
        <v>21065.100000000013</v>
      </c>
      <c r="X523" s="69">
        <f t="shared" si="1004"/>
        <v>0</v>
      </c>
      <c r="Y523" s="67">
        <f t="shared" si="989"/>
        <v>132.29999999999882</v>
      </c>
      <c r="Z523" s="66"/>
      <c r="AA523" s="68">
        <f t="shared" si="931"/>
        <v>0</v>
      </c>
      <c r="AB523" s="67">
        <f t="shared" si="1000"/>
        <v>12982.5</v>
      </c>
      <c r="AC523" s="66"/>
      <c r="AD523" s="66">
        <f t="shared" si="932"/>
        <v>0</v>
      </c>
      <c r="AE523" s="67">
        <f t="shared" si="1010"/>
        <v>448.79999999999973</v>
      </c>
      <c r="AF523" s="66"/>
      <c r="AG523" s="78">
        <f t="shared" si="933"/>
        <v>108.5</v>
      </c>
      <c r="AH523" s="79">
        <f t="shared" si="1011"/>
        <v>3525.2999999999993</v>
      </c>
      <c r="AI523" s="66"/>
      <c r="AJ523" s="68">
        <f t="shared" si="934"/>
        <v>0</v>
      </c>
      <c r="AK523" s="67">
        <f t="shared" si="1012"/>
        <v>7585.5</v>
      </c>
      <c r="AL523" s="66"/>
      <c r="AM523" s="68">
        <f t="shared" si="935"/>
        <v>0</v>
      </c>
      <c r="AN523" s="67">
        <f t="shared" si="1013"/>
        <v>11306.099999999999</v>
      </c>
      <c r="AO523" s="66"/>
      <c r="AP523" s="68">
        <f t="shared" si="1005"/>
        <v>0</v>
      </c>
      <c r="AQ523" s="67">
        <f t="shared" si="993"/>
        <v>1460.3999999999996</v>
      </c>
      <c r="AR523" s="66"/>
      <c r="AS523" s="68">
        <f t="shared" si="957"/>
        <v>0</v>
      </c>
      <c r="AT523" s="67">
        <f t="shared" si="1014"/>
        <v>6486.6</v>
      </c>
      <c r="AU523" s="66"/>
      <c r="AV523" s="66">
        <f t="shared" si="1015"/>
        <v>0</v>
      </c>
      <c r="AW523" s="42">
        <f t="shared" si="994"/>
        <v>2949.6000000000013</v>
      </c>
      <c r="AX523" s="66"/>
      <c r="AY523" s="66">
        <f t="shared" si="958"/>
        <v>0</v>
      </c>
      <c r="AZ523" s="67">
        <f t="shared" si="1006"/>
        <v>1794.6</v>
      </c>
      <c r="BA523" s="66"/>
      <c r="BB523" s="68">
        <f t="shared" si="959"/>
        <v>0</v>
      </c>
      <c r="BC523" s="67">
        <f t="shared" si="1016"/>
        <v>1274.5999999999999</v>
      </c>
      <c r="BD523" s="66"/>
      <c r="BE523" s="68">
        <f t="shared" si="960"/>
        <v>0</v>
      </c>
      <c r="BF523" s="67">
        <f t="shared" si="1017"/>
        <v>78.60000000000035</v>
      </c>
      <c r="BG523" s="66"/>
      <c r="BH523" s="68">
        <f t="shared" si="956"/>
        <v>0</v>
      </c>
      <c r="BI523" s="67">
        <f t="shared" si="990"/>
        <v>575.4000000000002</v>
      </c>
      <c r="BJ523" s="66"/>
      <c r="BK523" s="68">
        <f t="shared" si="961"/>
        <v>0</v>
      </c>
      <c r="BL523" s="67">
        <f t="shared" si="1018"/>
        <v>4758.2000000000007</v>
      </c>
      <c r="BM523" s="66"/>
      <c r="BN523" s="68">
        <f t="shared" si="1019"/>
        <v>0</v>
      </c>
      <c r="BO523" s="67">
        <f t="shared" si="1020"/>
        <v>2570.7000000000012</v>
      </c>
      <c r="BP523" s="66"/>
      <c r="BQ523" s="68">
        <f t="shared" si="1021"/>
        <v>0</v>
      </c>
      <c r="BR523" s="67">
        <f t="shared" si="938"/>
        <v>74.899999999990811</v>
      </c>
      <c r="BS523" s="66"/>
      <c r="BT523" s="66">
        <f t="shared" si="924"/>
        <v>0</v>
      </c>
      <c r="BU523" s="67">
        <f t="shared" si="986"/>
        <v>54276</v>
      </c>
      <c r="BV523" s="66"/>
      <c r="BW523" s="66">
        <f t="shared" si="925"/>
        <v>0</v>
      </c>
      <c r="BX523" s="67">
        <f t="shared" si="987"/>
        <v>80824</v>
      </c>
      <c r="BY523" s="66"/>
      <c r="BZ523" s="66">
        <f t="shared" si="926"/>
        <v>0</v>
      </c>
      <c r="CA523" s="67">
        <f t="shared" si="988"/>
        <v>49054</v>
      </c>
      <c r="CB523" s="66"/>
      <c r="CC523" s="66">
        <f t="shared" si="1022"/>
        <v>0</v>
      </c>
      <c r="CD523" s="67">
        <f t="shared" si="984"/>
        <v>7437.4500000000007</v>
      </c>
      <c r="CE523" s="66"/>
      <c r="CF523" s="66">
        <f t="shared" si="1023"/>
        <v>0</v>
      </c>
      <c r="CG523" s="67">
        <f t="shared" si="1024"/>
        <v>6982.9</v>
      </c>
      <c r="CH523" s="66"/>
      <c r="CI523" s="66">
        <f t="shared" si="962"/>
        <v>0</v>
      </c>
      <c r="CJ523" s="67">
        <f t="shared" si="921"/>
        <v>8715</v>
      </c>
      <c r="CK523" s="66"/>
      <c r="CL523" s="68">
        <f t="shared" si="963"/>
        <v>0</v>
      </c>
      <c r="CM523" s="79">
        <f t="shared" si="1025"/>
        <v>4864</v>
      </c>
      <c r="CN523" s="66"/>
      <c r="CO523" s="68">
        <f t="shared" si="964"/>
        <v>0</v>
      </c>
      <c r="CP523" s="79">
        <f t="shared" si="1026"/>
        <v>3955</v>
      </c>
      <c r="CQ523" s="66"/>
      <c r="CR523" s="140">
        <f t="shared" si="965"/>
        <v>0</v>
      </c>
      <c r="CS523" s="79">
        <f t="shared" si="991"/>
        <v>6656</v>
      </c>
      <c r="CT523" s="66"/>
      <c r="CU523" s="68">
        <f t="shared" si="966"/>
        <v>0</v>
      </c>
      <c r="CV523" s="79">
        <f t="shared" si="1027"/>
        <v>7769</v>
      </c>
      <c r="CW523" s="66"/>
      <c r="CX523" s="66">
        <f t="shared" si="967"/>
        <v>0</v>
      </c>
      <c r="CY523" s="40">
        <f t="shared" si="985"/>
        <v>6582</v>
      </c>
      <c r="CZ523" s="65"/>
      <c r="DA523" s="66">
        <f t="shared" si="968"/>
        <v>0</v>
      </c>
      <c r="DB523" s="67">
        <f t="shared" si="922"/>
        <v>80056</v>
      </c>
      <c r="DC523" s="66"/>
      <c r="DD523" s="66">
        <f t="shared" si="969"/>
        <v>0</v>
      </c>
      <c r="DE523" s="67">
        <f t="shared" si="923"/>
        <v>76827</v>
      </c>
      <c r="DF523" s="66"/>
      <c r="DG523" s="69">
        <f t="shared" si="970"/>
        <v>0</v>
      </c>
      <c r="DH523" s="67">
        <f t="shared" si="995"/>
        <v>52979</v>
      </c>
      <c r="DI523" s="66"/>
      <c r="DJ523" s="66">
        <f t="shared" si="971"/>
        <v>0</v>
      </c>
      <c r="DK523" s="67">
        <f t="shared" si="1028"/>
        <v>384</v>
      </c>
      <c r="DM523" s="206">
        <f t="shared" si="972"/>
        <v>0</v>
      </c>
      <c r="DN523" s="25">
        <f t="shared" si="1007"/>
        <v>0</v>
      </c>
      <c r="DO523" s="5"/>
      <c r="DP523" s="43">
        <f t="shared" si="973"/>
        <v>0</v>
      </c>
      <c r="DQ523" s="27">
        <f t="shared" si="1029"/>
        <v>7022.5</v>
      </c>
      <c r="DR523" s="5"/>
      <c r="DS523" s="43">
        <f t="shared" si="974"/>
        <v>0</v>
      </c>
      <c r="DT523" s="27">
        <f t="shared" si="1030"/>
        <v>4846</v>
      </c>
      <c r="DU523" s="5"/>
      <c r="DV523" s="43">
        <f t="shared" si="975"/>
        <v>0</v>
      </c>
      <c r="DW523" s="27">
        <f t="shared" si="1031"/>
        <v>4835</v>
      </c>
      <c r="DX523" s="5"/>
      <c r="DY523" s="22">
        <f t="shared" si="976"/>
        <v>0</v>
      </c>
      <c r="DZ523" s="25">
        <f t="shared" si="1032"/>
        <v>523</v>
      </c>
      <c r="EA523" s="22"/>
      <c r="EB523" s="22">
        <f t="shared" si="977"/>
        <v>0</v>
      </c>
      <c r="EC523" s="28">
        <f t="shared" si="1033"/>
        <v>369</v>
      </c>
      <c r="ED523" s="5"/>
      <c r="EE523" s="43">
        <f t="shared" si="978"/>
        <v>0</v>
      </c>
      <c r="EF523" s="27">
        <f t="shared" si="1034"/>
        <v>4769</v>
      </c>
      <c r="EG523" s="66"/>
      <c r="EH523" s="66">
        <f t="shared" si="979"/>
        <v>0</v>
      </c>
      <c r="EI523" s="67">
        <f t="shared" si="1035"/>
        <v>23937</v>
      </c>
      <c r="EJ523" s="66"/>
      <c r="EK523" s="66">
        <f t="shared" si="953"/>
        <v>0</v>
      </c>
      <c r="EL523" s="67">
        <f t="shared" si="1036"/>
        <v>22567</v>
      </c>
      <c r="EM523" s="110">
        <f t="shared" si="954"/>
        <v>110879.75379599998</v>
      </c>
    </row>
    <row r="524" spans="1:143" ht="11.25" customHeight="1" x14ac:dyDescent="0.25">
      <c r="A524" s="217">
        <v>46088</v>
      </c>
      <c r="B524" s="188">
        <v>46102</v>
      </c>
      <c r="C524" s="12">
        <v>8004961795</v>
      </c>
      <c r="D524" s="13" t="s">
        <v>253</v>
      </c>
      <c r="E524" s="14">
        <v>550</v>
      </c>
      <c r="F524" s="15">
        <v>1</v>
      </c>
      <c r="G524" s="16">
        <v>191516219397</v>
      </c>
      <c r="H524" s="66"/>
      <c r="I524" s="41">
        <f t="shared" si="1001"/>
        <v>1100</v>
      </c>
      <c r="J524" s="48">
        <f t="shared" si="996"/>
        <v>74121</v>
      </c>
      <c r="K524" s="66"/>
      <c r="L524" s="41">
        <f t="shared" si="992"/>
        <v>1100</v>
      </c>
      <c r="M524" s="48">
        <f t="shared" si="997"/>
        <v>173480</v>
      </c>
      <c r="N524" s="66"/>
      <c r="O524" s="41">
        <f t="shared" si="1002"/>
        <v>1100</v>
      </c>
      <c r="P524" s="48">
        <f t="shared" si="998"/>
        <v>72731</v>
      </c>
      <c r="Q524" s="66"/>
      <c r="R524" s="66">
        <f t="shared" si="1003"/>
        <v>1100</v>
      </c>
      <c r="S524" s="67">
        <f t="shared" si="999"/>
        <v>60094</v>
      </c>
      <c r="T524" s="66"/>
      <c r="U524" s="66">
        <f t="shared" si="1008"/>
        <v>0</v>
      </c>
      <c r="V524" s="67">
        <f t="shared" si="1009"/>
        <v>21065.100000000013</v>
      </c>
      <c r="X524" s="69">
        <f t="shared" si="1004"/>
        <v>0</v>
      </c>
      <c r="Y524" s="67">
        <f t="shared" si="989"/>
        <v>132.29999999999882</v>
      </c>
      <c r="Z524" s="66"/>
      <c r="AA524" s="68">
        <f t="shared" si="931"/>
        <v>0</v>
      </c>
      <c r="AB524" s="67">
        <f t="shared" si="1000"/>
        <v>12982.5</v>
      </c>
      <c r="AC524" s="66"/>
      <c r="AD524" s="66">
        <f t="shared" si="932"/>
        <v>0</v>
      </c>
      <c r="AE524" s="67">
        <f t="shared" si="1010"/>
        <v>448.79999999999973</v>
      </c>
      <c r="AF524" s="66"/>
      <c r="AG524" s="78">
        <f t="shared" si="933"/>
        <v>0</v>
      </c>
      <c r="AH524" s="79">
        <f t="shared" si="1011"/>
        <v>3525.2999999999993</v>
      </c>
      <c r="AI524" s="66"/>
      <c r="AJ524" s="68">
        <f t="shared" si="934"/>
        <v>0</v>
      </c>
      <c r="AK524" s="67">
        <f t="shared" si="1012"/>
        <v>7585.5</v>
      </c>
      <c r="AL524" s="66"/>
      <c r="AM524" s="68">
        <f t="shared" si="935"/>
        <v>0</v>
      </c>
      <c r="AN524" s="67">
        <f t="shared" si="1013"/>
        <v>11306.099999999999</v>
      </c>
      <c r="AO524" s="66"/>
      <c r="AP524" s="68">
        <f t="shared" si="1005"/>
        <v>0</v>
      </c>
      <c r="AQ524" s="67">
        <f t="shared" si="993"/>
        <v>1460.3999999999996</v>
      </c>
      <c r="AR524" s="66"/>
      <c r="AS524" s="68">
        <f t="shared" si="957"/>
        <v>605</v>
      </c>
      <c r="AT524" s="67">
        <f t="shared" si="1014"/>
        <v>5881.6</v>
      </c>
      <c r="AU524" s="66"/>
      <c r="AV524" s="66">
        <f t="shared" si="1015"/>
        <v>0</v>
      </c>
      <c r="AW524" s="42">
        <f t="shared" si="994"/>
        <v>2949.6000000000013</v>
      </c>
      <c r="AX524" s="66"/>
      <c r="AY524" s="66">
        <f t="shared" si="958"/>
        <v>0</v>
      </c>
      <c r="AZ524" s="67">
        <f t="shared" si="1006"/>
        <v>1794.6</v>
      </c>
      <c r="BA524" s="66"/>
      <c r="BB524" s="68">
        <f t="shared" si="959"/>
        <v>0</v>
      </c>
      <c r="BC524" s="67">
        <f t="shared" si="1016"/>
        <v>1274.5999999999999</v>
      </c>
      <c r="BD524" s="66"/>
      <c r="BE524" s="68">
        <f t="shared" si="960"/>
        <v>0</v>
      </c>
      <c r="BF524" s="67">
        <f t="shared" si="1017"/>
        <v>78.60000000000035</v>
      </c>
      <c r="BG524" s="66"/>
      <c r="BH524" s="68">
        <f t="shared" si="956"/>
        <v>0</v>
      </c>
      <c r="BI524" s="67">
        <f t="shared" si="990"/>
        <v>575.4000000000002</v>
      </c>
      <c r="BJ524" s="66"/>
      <c r="BK524" s="68">
        <f t="shared" si="961"/>
        <v>0</v>
      </c>
      <c r="BL524" s="67">
        <f t="shared" si="1018"/>
        <v>4758.2000000000007</v>
      </c>
      <c r="BM524" s="66"/>
      <c r="BN524" s="68">
        <f t="shared" si="1019"/>
        <v>0</v>
      </c>
      <c r="BO524" s="67">
        <f t="shared" si="1020"/>
        <v>2570.7000000000012</v>
      </c>
      <c r="BP524" s="66"/>
      <c r="BQ524" s="68">
        <f t="shared" si="1021"/>
        <v>0</v>
      </c>
      <c r="BR524" s="67">
        <f t="shared" si="938"/>
        <v>74.899999999990811</v>
      </c>
      <c r="BS524" s="66"/>
      <c r="BT524" s="66">
        <f t="shared" si="924"/>
        <v>0</v>
      </c>
      <c r="BU524" s="67">
        <f t="shared" ref="BU524:BU555" si="1037">BU523+BS524-BT524</f>
        <v>54276</v>
      </c>
      <c r="BV524" s="66"/>
      <c r="BW524" s="66">
        <f t="shared" si="925"/>
        <v>0</v>
      </c>
      <c r="BX524" s="67">
        <f t="shared" ref="BX524:BX555" si="1038">+BX523+BV524-BW524</f>
        <v>80824</v>
      </c>
      <c r="BY524" s="66"/>
      <c r="BZ524" s="66">
        <f t="shared" si="926"/>
        <v>0</v>
      </c>
      <c r="CA524" s="67">
        <f t="shared" ref="CA524:CA555" si="1039">+CA523+BY524-BZ524</f>
        <v>49054</v>
      </c>
      <c r="CB524" s="66"/>
      <c r="CC524" s="66">
        <f t="shared" si="1022"/>
        <v>0</v>
      </c>
      <c r="CD524" s="67">
        <f t="shared" si="984"/>
        <v>7437.4500000000007</v>
      </c>
      <c r="CE524" s="66"/>
      <c r="CF524" s="66">
        <f t="shared" si="1023"/>
        <v>0</v>
      </c>
      <c r="CG524" s="67">
        <f t="shared" si="1024"/>
        <v>6982.9</v>
      </c>
      <c r="CH524" s="66"/>
      <c r="CI524" s="66">
        <f t="shared" si="962"/>
        <v>0</v>
      </c>
      <c r="CJ524" s="67">
        <f t="shared" si="921"/>
        <v>8715</v>
      </c>
      <c r="CK524" s="66"/>
      <c r="CL524" s="68">
        <f t="shared" si="963"/>
        <v>0</v>
      </c>
      <c r="CM524" s="79">
        <f t="shared" si="1025"/>
        <v>4864</v>
      </c>
      <c r="CN524" s="66"/>
      <c r="CO524" s="68">
        <f t="shared" si="964"/>
        <v>0</v>
      </c>
      <c r="CP524" s="79">
        <f t="shared" si="1026"/>
        <v>3955</v>
      </c>
      <c r="CQ524" s="66"/>
      <c r="CR524" s="140">
        <f t="shared" si="965"/>
        <v>0</v>
      </c>
      <c r="CS524" s="79">
        <f t="shared" si="991"/>
        <v>6656</v>
      </c>
      <c r="CT524" s="66"/>
      <c r="CU524" s="68">
        <f t="shared" si="966"/>
        <v>0</v>
      </c>
      <c r="CV524" s="79">
        <f t="shared" si="1027"/>
        <v>7769</v>
      </c>
      <c r="CW524" s="66"/>
      <c r="CX524" s="66">
        <f t="shared" si="967"/>
        <v>0</v>
      </c>
      <c r="CY524" s="40">
        <f t="shared" si="985"/>
        <v>6582</v>
      </c>
      <c r="CZ524" s="65"/>
      <c r="DA524" s="66">
        <f t="shared" si="968"/>
        <v>0</v>
      </c>
      <c r="DB524" s="67">
        <f t="shared" si="922"/>
        <v>80056</v>
      </c>
      <c r="DC524" s="66"/>
      <c r="DD524" s="66">
        <f t="shared" si="969"/>
        <v>0</v>
      </c>
      <c r="DE524" s="67">
        <f t="shared" si="923"/>
        <v>76827</v>
      </c>
      <c r="DF524" s="66"/>
      <c r="DG524" s="69">
        <f t="shared" si="970"/>
        <v>0</v>
      </c>
      <c r="DH524" s="67">
        <f t="shared" si="995"/>
        <v>52979</v>
      </c>
      <c r="DI524" s="66"/>
      <c r="DJ524" s="66">
        <f t="shared" si="971"/>
        <v>0</v>
      </c>
      <c r="DK524" s="67">
        <f t="shared" si="1028"/>
        <v>384</v>
      </c>
      <c r="DM524" s="206">
        <f t="shared" si="972"/>
        <v>0</v>
      </c>
      <c r="DN524" s="25">
        <f t="shared" si="1007"/>
        <v>0</v>
      </c>
      <c r="DO524" s="5"/>
      <c r="DP524" s="43">
        <f t="shared" si="973"/>
        <v>0</v>
      </c>
      <c r="DQ524" s="27">
        <f t="shared" si="1029"/>
        <v>7022.5</v>
      </c>
      <c r="DR524" s="5"/>
      <c r="DS524" s="43">
        <f t="shared" si="974"/>
        <v>0</v>
      </c>
      <c r="DT524" s="27">
        <f t="shared" si="1030"/>
        <v>4846</v>
      </c>
      <c r="DU524" s="5"/>
      <c r="DV524" s="43">
        <f t="shared" si="975"/>
        <v>0</v>
      </c>
      <c r="DW524" s="27">
        <f t="shared" si="1031"/>
        <v>4835</v>
      </c>
      <c r="DX524" s="5"/>
      <c r="DY524" s="22">
        <f t="shared" si="976"/>
        <v>0</v>
      </c>
      <c r="DZ524" s="25">
        <f t="shared" si="1032"/>
        <v>523</v>
      </c>
      <c r="EA524" s="22"/>
      <c r="EB524" s="22">
        <f t="shared" si="977"/>
        <v>0</v>
      </c>
      <c r="EC524" s="28">
        <f t="shared" si="1033"/>
        <v>369</v>
      </c>
      <c r="ED524" s="5"/>
      <c r="EE524" s="43">
        <f t="shared" si="978"/>
        <v>0</v>
      </c>
      <c r="EF524" s="27">
        <f t="shared" si="1034"/>
        <v>4769</v>
      </c>
      <c r="EG524" s="66"/>
      <c r="EH524" s="66">
        <f t="shared" si="979"/>
        <v>0</v>
      </c>
      <c r="EI524" s="67">
        <f t="shared" si="1035"/>
        <v>23937</v>
      </c>
      <c r="EJ524" s="66"/>
      <c r="EK524" s="66">
        <f t="shared" si="953"/>
        <v>0</v>
      </c>
      <c r="EL524" s="67">
        <f t="shared" si="1036"/>
        <v>22567</v>
      </c>
      <c r="EM524" s="110">
        <f t="shared" si="954"/>
        <v>109873.73779599997</v>
      </c>
    </row>
    <row r="525" spans="1:143" s="35" customFormat="1" ht="11.25" customHeight="1" x14ac:dyDescent="0.25">
      <c r="A525" s="217">
        <v>46088</v>
      </c>
      <c r="B525" s="188">
        <v>46102</v>
      </c>
      <c r="C525" s="12">
        <v>8004961797</v>
      </c>
      <c r="D525" s="13" t="s">
        <v>35</v>
      </c>
      <c r="E525" s="14">
        <v>800</v>
      </c>
      <c r="F525" s="15">
        <v>1.5</v>
      </c>
      <c r="G525" s="16">
        <v>191516144361</v>
      </c>
      <c r="H525" s="66"/>
      <c r="I525" s="41">
        <f t="shared" si="1001"/>
        <v>1600</v>
      </c>
      <c r="J525" s="48">
        <f t="shared" si="996"/>
        <v>72521</v>
      </c>
      <c r="K525" s="66"/>
      <c r="L525" s="41">
        <f t="shared" si="992"/>
        <v>1600</v>
      </c>
      <c r="M525" s="48">
        <f t="shared" si="997"/>
        <v>171880</v>
      </c>
      <c r="N525" s="66"/>
      <c r="O525" s="41">
        <f t="shared" si="1002"/>
        <v>1600</v>
      </c>
      <c r="P525" s="48">
        <f t="shared" si="998"/>
        <v>71131</v>
      </c>
      <c r="Q525" s="66"/>
      <c r="R525" s="66">
        <f t="shared" si="1003"/>
        <v>1600</v>
      </c>
      <c r="S525" s="67">
        <f t="shared" si="999"/>
        <v>58494</v>
      </c>
      <c r="T525" s="66"/>
      <c r="U525" s="66">
        <f t="shared" si="1008"/>
        <v>0</v>
      </c>
      <c r="V525" s="67">
        <f t="shared" si="1009"/>
        <v>21065.100000000013</v>
      </c>
      <c r="W525" s="136"/>
      <c r="X525" s="69">
        <f t="shared" si="1004"/>
        <v>0</v>
      </c>
      <c r="Y525" s="67">
        <f t="shared" si="989"/>
        <v>132.29999999999882</v>
      </c>
      <c r="Z525" s="66"/>
      <c r="AA525" s="68">
        <f t="shared" si="931"/>
        <v>0</v>
      </c>
      <c r="AB525" s="67">
        <f t="shared" si="1000"/>
        <v>12982.5</v>
      </c>
      <c r="AC525" s="66"/>
      <c r="AD525" s="66">
        <f t="shared" si="932"/>
        <v>0</v>
      </c>
      <c r="AE525" s="67">
        <f t="shared" si="1010"/>
        <v>448.79999999999973</v>
      </c>
      <c r="AF525" s="66"/>
      <c r="AG525" s="78">
        <f t="shared" si="933"/>
        <v>0</v>
      </c>
      <c r="AH525" s="79">
        <f t="shared" si="1011"/>
        <v>3525.2999999999993</v>
      </c>
      <c r="AI525" s="66"/>
      <c r="AJ525" s="68">
        <f t="shared" si="934"/>
        <v>0</v>
      </c>
      <c r="AK525" s="67">
        <f t="shared" si="1012"/>
        <v>7585.5</v>
      </c>
      <c r="AL525" s="66"/>
      <c r="AM525" s="68">
        <f t="shared" si="935"/>
        <v>1280</v>
      </c>
      <c r="AN525" s="67">
        <f t="shared" si="1013"/>
        <v>10026.099999999999</v>
      </c>
      <c r="AO525" s="66"/>
      <c r="AP525" s="68">
        <f t="shared" si="1005"/>
        <v>0</v>
      </c>
      <c r="AQ525" s="67">
        <f t="shared" si="993"/>
        <v>1460.3999999999996</v>
      </c>
      <c r="AR525" s="66"/>
      <c r="AS525" s="68">
        <f t="shared" si="957"/>
        <v>0</v>
      </c>
      <c r="AT525" s="67">
        <f t="shared" si="1014"/>
        <v>5881.6</v>
      </c>
      <c r="AU525" s="66"/>
      <c r="AV525" s="66">
        <f t="shared" si="1015"/>
        <v>0</v>
      </c>
      <c r="AW525" s="42">
        <f t="shared" si="994"/>
        <v>2949.6000000000013</v>
      </c>
      <c r="AX525" s="66"/>
      <c r="AY525" s="66">
        <f t="shared" si="958"/>
        <v>0</v>
      </c>
      <c r="AZ525" s="67">
        <f t="shared" si="1006"/>
        <v>1794.6</v>
      </c>
      <c r="BA525" s="66"/>
      <c r="BB525" s="68">
        <f t="shared" si="959"/>
        <v>0</v>
      </c>
      <c r="BC525" s="67">
        <f t="shared" si="1016"/>
        <v>1274.5999999999999</v>
      </c>
      <c r="BD525" s="66"/>
      <c r="BE525" s="68">
        <f t="shared" si="960"/>
        <v>0</v>
      </c>
      <c r="BF525" s="67">
        <f t="shared" si="1017"/>
        <v>78.60000000000035</v>
      </c>
      <c r="BG525" s="66"/>
      <c r="BH525" s="68">
        <f t="shared" si="956"/>
        <v>0</v>
      </c>
      <c r="BI525" s="67">
        <f t="shared" si="990"/>
        <v>575.4000000000002</v>
      </c>
      <c r="BJ525" s="66"/>
      <c r="BK525" s="68">
        <f t="shared" si="961"/>
        <v>0</v>
      </c>
      <c r="BL525" s="67">
        <f t="shared" si="1018"/>
        <v>4758.2000000000007</v>
      </c>
      <c r="BM525" s="66"/>
      <c r="BN525" s="68">
        <f t="shared" si="1019"/>
        <v>0</v>
      </c>
      <c r="BO525" s="67">
        <f t="shared" si="1020"/>
        <v>2570.7000000000012</v>
      </c>
      <c r="BP525" s="66"/>
      <c r="BQ525" s="68">
        <f t="shared" si="1021"/>
        <v>0</v>
      </c>
      <c r="BR525" s="67">
        <f t="shared" si="938"/>
        <v>74.899999999990811</v>
      </c>
      <c r="BS525" s="66"/>
      <c r="BT525" s="66">
        <f t="shared" si="924"/>
        <v>0</v>
      </c>
      <c r="BU525" s="67">
        <f t="shared" si="1037"/>
        <v>54276</v>
      </c>
      <c r="BV525" s="66"/>
      <c r="BW525" s="66">
        <f t="shared" si="925"/>
        <v>0</v>
      </c>
      <c r="BX525" s="67">
        <f t="shared" si="1038"/>
        <v>80824</v>
      </c>
      <c r="BY525" s="66"/>
      <c r="BZ525" s="66">
        <f t="shared" si="926"/>
        <v>0</v>
      </c>
      <c r="CA525" s="67">
        <f t="shared" si="1039"/>
        <v>49054</v>
      </c>
      <c r="CB525" s="66"/>
      <c r="CC525" s="66">
        <f t="shared" si="1022"/>
        <v>0</v>
      </c>
      <c r="CD525" s="67">
        <f t="shared" si="984"/>
        <v>7437.4500000000007</v>
      </c>
      <c r="CE525" s="66"/>
      <c r="CF525" s="66">
        <f t="shared" si="1023"/>
        <v>0</v>
      </c>
      <c r="CG525" s="67">
        <f t="shared" si="1024"/>
        <v>6982.9</v>
      </c>
      <c r="CH525" s="66"/>
      <c r="CI525" s="66">
        <f t="shared" si="962"/>
        <v>0</v>
      </c>
      <c r="CJ525" s="67">
        <f t="shared" ref="CJ525:CJ588" si="1040">+CJ524+CH525-CI525</f>
        <v>8715</v>
      </c>
      <c r="CK525" s="66"/>
      <c r="CL525" s="68">
        <f t="shared" si="963"/>
        <v>0</v>
      </c>
      <c r="CM525" s="79">
        <f t="shared" si="1025"/>
        <v>4864</v>
      </c>
      <c r="CN525" s="66"/>
      <c r="CO525" s="68">
        <f t="shared" si="964"/>
        <v>0</v>
      </c>
      <c r="CP525" s="79">
        <f t="shared" si="1026"/>
        <v>3955</v>
      </c>
      <c r="CQ525" s="66"/>
      <c r="CR525" s="140">
        <f t="shared" si="965"/>
        <v>0</v>
      </c>
      <c r="CS525" s="79">
        <f t="shared" si="991"/>
        <v>6656</v>
      </c>
      <c r="CT525" s="66"/>
      <c r="CU525" s="68">
        <f t="shared" si="966"/>
        <v>0</v>
      </c>
      <c r="CV525" s="79">
        <f t="shared" si="1027"/>
        <v>7769</v>
      </c>
      <c r="CW525" s="66"/>
      <c r="CX525" s="66">
        <f t="shared" si="967"/>
        <v>0</v>
      </c>
      <c r="CY525" s="40">
        <f t="shared" si="985"/>
        <v>6582</v>
      </c>
      <c r="CZ525" s="65"/>
      <c r="DA525" s="66">
        <f t="shared" si="968"/>
        <v>0</v>
      </c>
      <c r="DB525" s="67">
        <f t="shared" ref="DB525:DB588" si="1041">+DB524+CZ525-DA525</f>
        <v>80056</v>
      </c>
      <c r="DC525" s="66"/>
      <c r="DD525" s="66">
        <f t="shared" si="969"/>
        <v>0</v>
      </c>
      <c r="DE525" s="67">
        <f t="shared" ref="DE525:DE588" si="1042">+DE524+DC525-DD525</f>
        <v>76827</v>
      </c>
      <c r="DF525" s="66"/>
      <c r="DG525" s="69">
        <f t="shared" si="970"/>
        <v>0</v>
      </c>
      <c r="DH525" s="67">
        <f t="shared" si="995"/>
        <v>52979</v>
      </c>
      <c r="DI525" s="66"/>
      <c r="DJ525" s="66">
        <f t="shared" si="971"/>
        <v>0</v>
      </c>
      <c r="DK525" s="67">
        <f t="shared" si="1028"/>
        <v>384</v>
      </c>
      <c r="DL525" s="210"/>
      <c r="DM525" s="206">
        <f t="shared" si="972"/>
        <v>0</v>
      </c>
      <c r="DN525" s="25">
        <f t="shared" si="1007"/>
        <v>0</v>
      </c>
      <c r="DO525" s="5"/>
      <c r="DP525" s="43">
        <f t="shared" si="973"/>
        <v>0</v>
      </c>
      <c r="DQ525" s="27">
        <f t="shared" si="1029"/>
        <v>7022.5</v>
      </c>
      <c r="DR525" s="5"/>
      <c r="DS525" s="43">
        <f t="shared" si="974"/>
        <v>0</v>
      </c>
      <c r="DT525" s="27">
        <f t="shared" si="1030"/>
        <v>4846</v>
      </c>
      <c r="DU525" s="5"/>
      <c r="DV525" s="43">
        <f t="shared" si="975"/>
        <v>0</v>
      </c>
      <c r="DW525" s="27">
        <f t="shared" si="1031"/>
        <v>4835</v>
      </c>
      <c r="DX525" s="5"/>
      <c r="DY525" s="22">
        <f t="shared" si="976"/>
        <v>0</v>
      </c>
      <c r="DZ525" s="25">
        <f t="shared" si="1032"/>
        <v>523</v>
      </c>
      <c r="EA525" s="22"/>
      <c r="EB525" s="22">
        <f t="shared" si="977"/>
        <v>0</v>
      </c>
      <c r="EC525" s="28">
        <f t="shared" si="1033"/>
        <v>369</v>
      </c>
      <c r="ED525" s="5"/>
      <c r="EE525" s="43">
        <f t="shared" si="978"/>
        <v>0</v>
      </c>
      <c r="EF525" s="27">
        <f t="shared" si="1034"/>
        <v>4769</v>
      </c>
      <c r="EG525" s="66"/>
      <c r="EH525" s="66">
        <f t="shared" si="979"/>
        <v>0</v>
      </c>
      <c r="EI525" s="67">
        <f t="shared" si="1035"/>
        <v>23937</v>
      </c>
      <c r="EJ525" s="66"/>
      <c r="EK525" s="66">
        <f t="shared" si="953"/>
        <v>0</v>
      </c>
      <c r="EL525" s="67">
        <f t="shared" si="1036"/>
        <v>22567</v>
      </c>
      <c r="EM525" s="110">
        <f t="shared" si="954"/>
        <v>109317.15429599999</v>
      </c>
    </row>
    <row r="526" spans="1:143" s="33" customFormat="1" ht="11.25" customHeight="1" x14ac:dyDescent="0.25">
      <c r="A526" s="158">
        <v>46088</v>
      </c>
      <c r="B526" s="188">
        <v>46102</v>
      </c>
      <c r="C526" s="12">
        <v>8004961799</v>
      </c>
      <c r="D526" s="13" t="s">
        <v>185</v>
      </c>
      <c r="E526" s="14">
        <v>550</v>
      </c>
      <c r="F526" s="15">
        <v>1</v>
      </c>
      <c r="G526" s="16">
        <v>191516031463</v>
      </c>
      <c r="H526" s="66"/>
      <c r="I526" s="41">
        <f t="shared" si="1001"/>
        <v>1100</v>
      </c>
      <c r="J526" s="48">
        <f t="shared" si="996"/>
        <v>71421</v>
      </c>
      <c r="K526" s="66"/>
      <c r="L526" s="41">
        <f t="shared" si="992"/>
        <v>1100</v>
      </c>
      <c r="M526" s="48">
        <f t="shared" si="997"/>
        <v>170780</v>
      </c>
      <c r="N526" s="66"/>
      <c r="O526" s="41">
        <f t="shared" si="1002"/>
        <v>1100</v>
      </c>
      <c r="P526" s="48">
        <f t="shared" si="998"/>
        <v>70031</v>
      </c>
      <c r="Q526" s="66"/>
      <c r="R526" s="66">
        <f t="shared" si="1003"/>
        <v>1100</v>
      </c>
      <c r="S526" s="67">
        <f t="shared" si="999"/>
        <v>57394</v>
      </c>
      <c r="T526" s="66"/>
      <c r="U526" s="66">
        <f t="shared" si="1008"/>
        <v>0</v>
      </c>
      <c r="V526" s="67">
        <f t="shared" si="1009"/>
        <v>21065.100000000013</v>
      </c>
      <c r="W526" s="136"/>
      <c r="X526" s="69">
        <f t="shared" si="1004"/>
        <v>0</v>
      </c>
      <c r="Y526" s="67">
        <f t="shared" si="989"/>
        <v>132.29999999999882</v>
      </c>
      <c r="Z526" s="66"/>
      <c r="AA526" s="68">
        <f t="shared" si="931"/>
        <v>0</v>
      </c>
      <c r="AB526" s="67">
        <f t="shared" si="1000"/>
        <v>12982.5</v>
      </c>
      <c r="AC526" s="66"/>
      <c r="AD526" s="66">
        <f t="shared" si="932"/>
        <v>0</v>
      </c>
      <c r="AE526" s="67">
        <f t="shared" si="1010"/>
        <v>448.79999999999973</v>
      </c>
      <c r="AF526" s="66"/>
      <c r="AG526" s="78">
        <f t="shared" si="933"/>
        <v>0</v>
      </c>
      <c r="AH526" s="79">
        <f t="shared" si="1011"/>
        <v>3525.2999999999993</v>
      </c>
      <c r="AI526" s="66"/>
      <c r="AJ526" s="68">
        <f t="shared" si="934"/>
        <v>0</v>
      </c>
      <c r="AK526" s="67">
        <f t="shared" si="1012"/>
        <v>7585.5</v>
      </c>
      <c r="AL526" s="66"/>
      <c r="AM526" s="68">
        <f t="shared" si="935"/>
        <v>605</v>
      </c>
      <c r="AN526" s="67">
        <f t="shared" si="1013"/>
        <v>9421.0999999999985</v>
      </c>
      <c r="AO526" s="66"/>
      <c r="AP526" s="68">
        <f t="shared" si="1005"/>
        <v>0</v>
      </c>
      <c r="AQ526" s="67">
        <f t="shared" si="993"/>
        <v>1460.3999999999996</v>
      </c>
      <c r="AR526" s="66"/>
      <c r="AS526" s="68">
        <f t="shared" si="957"/>
        <v>0</v>
      </c>
      <c r="AT526" s="67">
        <f t="shared" si="1014"/>
        <v>5881.6</v>
      </c>
      <c r="AU526" s="66"/>
      <c r="AV526" s="66">
        <f t="shared" si="1015"/>
        <v>0</v>
      </c>
      <c r="AW526" s="42">
        <f t="shared" si="994"/>
        <v>2949.6000000000013</v>
      </c>
      <c r="AX526" s="66"/>
      <c r="AY526" s="66">
        <f t="shared" si="958"/>
        <v>0</v>
      </c>
      <c r="AZ526" s="67">
        <f t="shared" si="1006"/>
        <v>1794.6</v>
      </c>
      <c r="BA526" s="66"/>
      <c r="BB526" s="68">
        <f t="shared" si="959"/>
        <v>0</v>
      </c>
      <c r="BC526" s="67">
        <f t="shared" si="1016"/>
        <v>1274.5999999999999</v>
      </c>
      <c r="BD526" s="66"/>
      <c r="BE526" s="68">
        <f t="shared" si="960"/>
        <v>0</v>
      </c>
      <c r="BF526" s="67">
        <f t="shared" si="1017"/>
        <v>78.60000000000035</v>
      </c>
      <c r="BG526" s="66"/>
      <c r="BH526" s="68">
        <f t="shared" si="956"/>
        <v>0</v>
      </c>
      <c r="BI526" s="67">
        <f t="shared" si="990"/>
        <v>575.4000000000002</v>
      </c>
      <c r="BJ526" s="66"/>
      <c r="BK526" s="68">
        <f t="shared" si="961"/>
        <v>0</v>
      </c>
      <c r="BL526" s="67">
        <f t="shared" si="1018"/>
        <v>4758.2000000000007</v>
      </c>
      <c r="BM526" s="66"/>
      <c r="BN526" s="68">
        <f t="shared" si="1019"/>
        <v>0</v>
      </c>
      <c r="BO526" s="67">
        <f t="shared" si="1020"/>
        <v>2570.7000000000012</v>
      </c>
      <c r="BP526" s="66"/>
      <c r="BQ526" s="68">
        <f t="shared" si="1021"/>
        <v>0</v>
      </c>
      <c r="BR526" s="67">
        <f t="shared" si="938"/>
        <v>74.899999999990811</v>
      </c>
      <c r="BS526" s="66"/>
      <c r="BT526" s="66">
        <f t="shared" ref="BT526:BT589" si="1043">IF(OR(D526="NPC06UZDB-YL020M",D526="NPC06UZDB-WT020C",D526="CO155E2-0ZC750",D526="CO155E2-09M008",D526="NPC06UZDB-BL011M",D526="NPC06UZDB-OR008M",D526="NPC06UZDB-WT450C",D526="NPC06UZDB-GN015M",D526="NPC06UZDB-RD015M",D526="NPC06UZDB-YL004M",D526="CO155E2-07C150",D526="NPC06UZDB-WT015C",D526="NPC06UZDB-GY350C",D526="NPC06UZDB-OR350C",D526="NPC06UZDB-YL003M",D526="CO155E2-0MC150 ",D526="NPC06UZDB-GY030M",D526="NPC06UZDB-YL250C",D526="CO155E2-09C050",D526="CO155E2-08C150",D526="NPC06UZDB-GN250C",D526="NPC06UZDB-BL250C",D526="NPC06UZDB-WT004M",D526="NPC06UZDB-RD150C",D526="NPC06UZDB-RD150C",D526="NPC06UZDB-BL009M",D526="NPC06UZDB-GY020C",D526="NPC06UZDB-GN020C",D526="NPC06UZDB-RD020C",D526="NPC06UZDB-YL020C",D526="NPC06UZDB-GY030M",D526="CO155E2-0MC250",D526="CO155E2-0MC150",D526="NPC06UZDB-BL020C",D526="NPC06UZDB-OR150C",D526="NPC06UZDB-BL012M",D526="NPC06UZDB-BK350C",D526="NPC06UZDB-GN350C",D526="NPC06UZDB-GN450C",D526="NPC06UZDB-GY350C",D526="NPC06UZDB-OR350C",D526="NPC06UZDB-YL350C",D526="CO155E2-0CM007",D526="NPC06UZDB-GN007M",D526="NPC06UZDB-GY150C",D526="NPC06UZDB-OR007M",D526="NPC06UZDB-BL015C",D526="NPC06UZDB-BL030C",D526="NPC06UZDB-BL013M",D526="NPC06UZDB-WT016M",D526="NPC06UZDB-WT025M",D526="CO155E2-0ZC050",D526="CO155E2-0ZC250",D526="CO155E2-0ZM009",D526="CO155E2-0ZM008",D526="CO155E2-0ZM006",D526="CO155E2-0ZM012",D526="NPC06UZDB-BK016M",D526="NPC06UZDB-BK011M",D526="NPC06UZDB-GY250C",D526="NPC06UZDB-GY007M",D526="CO155E2-07M015",D526="CO155E2-0ZM004",D526="CO155E2-09M004",D526="CO155E2-0CC050",D526="CO155E2-09M015",D526="CO155E2-0ZC150",D526="CO155E2-01M007",D526="CO155E2-07M010",D526="NPC06UZDB-YL050C",D526="NPC06UZDB-OR007M",D526="NPC06UZDB-GN050C",D526="NPC06UZDB-WT012M",D526="NPC06UZDB-GY006M",D526="NPC06UZDB-GY008M",D526="CO155E2-0ZM015",D526="NPC06UZDB-RD050C",D526="NPC06UZDB-RD150C",D526="NPC06UZDB-WT009M",D526="CO155E2-01M004",D526="NPC06UZDB-OR015M",D526="NPC06UZDB-GN750C",D526="NPC06UZDB-WT750C",D526="CO155E2-0MM010",D526="CO155E2-07M005",D526="CO155E2-07M007",D526="NPC06UZDB-BK750C",D526="CO155E2-07C050",D526="CO155E2-01M007",D526="CO155E2-0MC050",D526="NPC06UZDB-BK010M",D526="NPC06UZDB-BK150C",D526="NPC06UZDB-BK250C",D526="NPC06UZDB-RD750C",D526="NPC06UZDB-WT030M",D526="CO155E2-01C050",D526="CO155E2-08C750",D526="NPC06UZDB-WT050M",D526="NPC06UZDB-GY050C",D526="CO155E2-0ZM010",D526="NPC06UZDB-BK007M",D526="CO155E2-0CC250",D526="CO155E2-01C250",D526="NPC06UZDB-WT007M",D526="CO155E2-06C150",D526="NPC06UZDB-WT025M",D526="NPC06UZDB-WT025C",D526="NPC06UZDB-GY750C",D526="NPC06UZDB-WT250C",D526="CO155E2-09M010",D526="CO155E2-06M001",D526="CO155E2-0ZM005",D526="NPC06UZDB-YL010M",D526="NPC06UZDB-GN150C",D526="NPC06UZDB-RD005M",D526="NPC06UZDB-GY007M",D526="NPC06UZDB-GY020M",D526="NPC06UZDB-YL005M",D526="NPC06UZDB-YL007M",D526="NPC06UZDB-YL150C",D526="NPC06UZDB-OR750C",D526="CO155E2-0ZC150",D526="CO155E2-0ZM015",D526="NPC06UZDB-OR020M",D526="CO155E2-09M015",D526="CO155E2-0MM015",D526="CO155E2-01C150",D526="CO155E2-01C250",D526="CO155E2-01M015",D526="CO155E2-07C150",D526="CO155E2-08C250",D526="CO155E2-09C150",D526="CO155E2-0CC150",D526="CO155E2-0CM015",D526="CO155E2-01M003",D526="CO155E2-01M005",D526="NPC06UZDB-GN020M",D526="CO155E2-09M005",D526="NPC06UZDB-BK005M",D526="NPC06UZDB-BL020M",D526="NPC06UZDB-RD010M",D526="NPC06UZDB-RD020M",D526="CO155E2-08M015",D526="CO155E2-08C150",D526="CO155E2-01M001",D526="CO155E2-01M002",D526="CO155E2-06M003",D526="CO155E2-07M001",D526="CO155E2-09M003",D526="CO155E2-09M001",D526="CO155E2-09M007",D526="CO155E2-0ZM003",D526="CO155E2-0MM003",D526="CO155E2-0MM005",D526="CO155E2-0MM007",D526="CO155E2-0ZM007",D526="CO155E2-01M010",D526="NPC06UZDB-WT150C",D526="NPC06UZDB-WT050C",D526="NPC06UZDB-BL002M",D526="CO155E2-0CM010",D526="CO155E2-08F008",D526="CO155E2-08F005",D526="CO155E2-08C050",D526="NPC06UZDB-BL750C",D526="CO155E2-07M003",D526="NPC06UZDB-BL150C",D526="NPC06UZDB-BL020M",D526="NPC06UZDB-BL050C",D526="NPC06UZDB-BL008M",D526="NPC06UZDB-BL006M",D526="NPC06UZDB-GY450C",D526="NPC06UZDB-GY015M",D526="NPC06UZDB-GY150C",D526="NPC06UZDB-BL010M",D526="NPC06UZDB-GN010M",D526="NPC06UZDB-BK050C",D526="NPC06UZDB-GN125C",D526="NPC06UZDB-GN012M",D526="NPC06UZDB-BK001M",D526="NPC06UZDB-BL007M",D526="NPC06UZDB-GY450C",D526="NPC06UZDB-OR050C",D526="CO155E2-0MM001",D526="CO155E2-06M002",D526="CO155E2-0MM002",D526="NPC06UZDB-GN001M",D526="NPC06UZDB-GN002M",D526="NPC06UZDB-GN003M",D526="NPC06UZDB-GN004M",D526="NPC06UZDB-GN005M",D526="NPC06UZDB-GN006M",D526="NPC06UZDB-WT050C",D526="NPC06UZDB-OR001M",D526="NPC06UZDB-OR002M",D526="NPC06UZDB-OR003M",D526="NPC06UZDB-OR004M",D526="NPC06UZDB-OR005M",D526="NPC06UZDB-OR006M",D526="NPC06UZDB-OR010M",D526="CO155E2-07M002",D526="NPC06UZDB-RD001M",D526="NPC06UZDB-RD002M",D526="NPC06UZDB-RD002M",D526="NPC06UZDB-RD003M",D526="NPC06UZDB-RD004M",D526="CO155E2-0ZM001",D526="CO155E2-0ZM002",D526="NPC06UZDB-BK002M",D526="NPC06UZDB-BK003M",D526="NPC06UZDB-BL001M",D526="NPC06UZDB-BL002M",D526="NPC06UZDB-BL003M",D526="NPC06UZDB-BL004M",D526="NPC06UZDB-BL005M",D526="NPC06UZDB-BL015M",D526="NPC06UZDB-GY010M",D526="NPC06UZDB-GY001M",D526="NPC06UZDB-GY002M",D526="NPC06UZDB-GY003M",D526="NPC06UZDB-GY004M",D526="NPC06UZDB-GY005M",D526="NPC06UZDB-YL001M",D526="NPC06UZDB-YL002M",D526="NPC06UZDB-YL003M",D526="CO155E2-0CM001",D526="CO155E2-0CM002",D526="CO155E2-0CM003",D526="CO155E2-0CM004",D526="CO155E2-0CM005",D526="CO155E2-08M001",D526="CO155E2-08M002",D526="CO155E2-08M003",D526="CO155E2-08M004",D526="CO155E2-08M005",D526="CO155E2-08M006",D526="CO155E2-08M007",D526="CO155E2-08M008",D526="CO155E2-08M009",D526="CO155E2-08M010",D526="CO155E2-08M020",D526="CO155E2-0ZM001",D526="CO155E2-0ZM002",D526="CO155E2-09M002",D526="NPC06UZDB-WT001M",D526="NPC06UZDB-WT002M",D526="NPC06UZDB-WT003M",D526="NPC06UZDB-WT004M",D526="NPC06UZDB-WT005M",D526="NPC06UZDB-WT006M",D526="NPC06UZDB-WT008M",D526="NPC06UZDB-WT010M",D526="NPC06UZDB-WT015M",D526="NPC06UZDB-WT020M",),E526*2,0)</f>
        <v>0</v>
      </c>
      <c r="BU526" s="67">
        <f t="shared" si="1037"/>
        <v>54276</v>
      </c>
      <c r="BV526" s="66"/>
      <c r="BW526" s="66">
        <f t="shared" ref="BW526:BW589" si="1044">IF(OR(D526="CO155E2-0CM020",D526="NPC06UZDB-YL020M",D526="NPC06UZDB-OR050C",D526="NPC06UZDB-WT020C",D526="CO155E2-0ZC750",D526="CO155E2-09M008",D526="NPC06UZDB-BL011M",D526="NPC06UZDB-OR008M",D526="NPC06UZDB-WT450C",D526="NPC06UZDB-GN015M",D526="NPC06UZDB-RD015M",D526="NPC06UZDB-YL004M",D526="CO155E2-07C150",D526="NPC06UZDB-WT015C",D526="NPC06UZDB-GY350C",D526="NPC06UZDB-OR350C",D526="NPC06UZDB-YL003M",D526="CO155E2-0MC150 ",D526="NPC06UZDB-YL250C",D526="CO155E2-09C050",D526="NPC06UZDB-GN250C",D526="NPC06UZDB-BL250C",D526="NPC06UZDB-WT004M",D526="NPC06UZDB-RD150C",D526="NPC06UZDB-BL009M",D526="NPC06UZDB-GY020C",D526="NPC06UZDB-GN020C",D526="NPC06UZDB-RD020C",D526="NPC06UZDB-YL020C",D526="NPC06UZDB-GY030M",D526="CO155E2-0MC250",D526="CO155E2-0MC150",D526="NPC06UZDB-BL020C",D526="NPC06UZDB-OR150C",D526="NPC06UZDB-BL012M",D526="NPC06UZDB-BK350C",D526="NPC06UZDB-GN350C",D526="NPC06UZDB-GN450C",D526="NPC06UZDB-GY350C",D526="NPC06UZDB-OR350C",D526="NPC06UZDB-YL350C",D526="CO155E2-0CM007",D526="NPC06UZDB-GN007M",D526="NPC06UZDB-GY150C",D526="NPC06UZDB-BL015C",D526="NPC06UZDB-BL030C",D526="NPC06UZDB-BL013M",D526="NPC06UZDB-WT016M",D526="NPC06UZDB-WT025M",D526="CO155E2-0ZC050",D526="CO155E2-0ZC250",D526="CO155E2-0ZM009",D526="CO155E2-0ZM008",D526="CO155E2-0ZM006",D526="CO155E2-0ZM012",D526="NPC06UZDB-BK016M",D526="NPC06UZDB-BK011M",D526="NPC06UZDB-GY250C",D526="NPC06UZDB-GY007M",D526="CO155E2-07M015",D526="CO155E2-0ZM004",D526="CO155E2-09M004",D526="CO155E2-0CC050",D526="CO155E2-09M015",D526="CO155E2-0ZC150",D526="CO155E2-01M007",D526="CO155E2-07M010",D526="NPC06UZDB-YL050C",D526="NPC06UZDB-OR007M",D526="NPC06UZDB-GN050C",D526="NPC06UZDB-WT012M",D526="NPC06UZDB-GY006M",D526="NPC06UZDB-GY008M",D526="CO155E2-0ZM015",D526="NPC06UZDB-RD050C",D526="NPC06UZDB-RD150C",D526="NPC06UZDB-WT009M",D526="CO155E2-01M004",D526="NPC06UZDB-OR015M",D526="NPC06UZDB-GN750C",D526="NPC06UZDB-WT750C",D526="CO155E2-0MM010",D526="CO155E2-07M005",D526="CO155E2-07M007",D526="NPC06UZDB-BK750C",D526="CO155E2-07C050",D526="CO155E2-01M007",D526="CO155E2-0MC050",D526="NPC06UZDB-BK010M",D526="NPC06UZDB-BK150C",D526="NPC06UZDB-BK250C",D526="NPC06UZDB-RD750C",D526="NPC06UZDB-WT030M",D526="CO155E2-01C050",D526="CO155E2-08C750",D526="NPC06UZDB-WT050M",D526="NPC06UZDB-GY050C",D526="CO155E2-0ZM010",D526="NPC06UZDB-BK007M",D526="CO155E2-0CC250",D526="NPC06UZDB-WT007M",D526="CO155E2-06C150",D526="NPC06UZDB-WT025M",D526="NPC06UZDB-WT025C",D526="NPC06UZDB-GY750C",D526="NPC06UZDB-WT250C",D526="CO155E2-09M010",D526="CO155E2-06M001",D526="CO155E2-0ZM005",D526="NPC06UZDB-YL010M",D526="NPC06UZDB-GN150C",D526="NPC06UZDB-RD005M",D526="NPC06UZDB-GY007M",D526="NPC06UZDB-GY020M",D526="NPC06UZDB-YL005M",D526="NPC06UZDB-YL007M",D526="NPC06UZDB-YL150C",D526="NPC06UZDB-OR750C",D526="CO155E2-0ZC150",D526="CO155E2-0ZM015",D526="NPC06UZDB-OR020M",D526="CO155E2-09M015",D526="CO155E2-0MM015",D526="CO155E2-01C150",D526="CO155E2-01C250",D526="CO155E2-01M015",D526="CO155E2-07C150",D526="CO155E2-08C250",D526="CO155E2-09C150",D526="CO155E2-0CC150",D526="CO155E2-0CM015",D526="CO155E2-01M003",D526="CO155E2-01M005",D526="NPC06UZDB-GN020M",D526="CO155E2-09M005",D526="NPC06UZDB-BK005M",D526="NPC06UZDB-BL020M",D526="NPC06UZDB-RD010M",D526="NPC06UZDB-RD020M",D526="CO155E2-08M015",D526="CO155E2-08C150",D526="CO155E2-01M001",D526="CO155E2-01M002",D526="CO155E2-06M003",D526="CO155E2-07M001",D526="CO155E2-09M003",D526="CO155E2-09M001",D526="CO155E2-09M007",D526="CO155E2-0ZM003",D526="CO155E2-0MM003",D526="CO155E2-0MM005",D526="CO155E2-0MM007",D526="CO155E2-0ZM007",D526="CO155E2-01M010",D526="NPC06UZDB-WT150C",D526="NPC06UZDB-WT050C",D526="CO155E2-0CM010",D526="CO155E2-08F008",D526="CO155E2-08F005",D526="CO155E2-08C050",D526="NPC06UZDB-BL750C",D526="CO155E2-07M003",D526="NPC06UZDB-BL150C",D526="NPC06UZDB-BL020M",D526="NPC06UZDB-BL050C",D526="NPC06UZDB-BL008M",D526="NPC06UZDB-BL006M",D526="NPC06UZDB-GY450C",D526="NPC06UZDB-GY015M",D526="NPC06UZDB-GY150C",D526="NPC06UZDB-BL010M",D526="NPC06UZDB-GN010M",D526="NPC06UZDB-BK050C",D526="NPC06UZDB-GN125C",D526="NPC06UZDB-GN012M",D526="NPC06UZDB-BK001M",D526="NPC06UZDB-BL007M",D526="NPC06UZDB-GY450C",D526="NPC06UZDB-OR050C",D526="CO155E2-0MM001",D526="CO155E2-06M002",D526="CO155E2-0MM002",D526="NPC06UZDB-GN001M",D526="NPC06UZDB-GN002M",D526="NPC06UZDB-GN003M",D526="NPC06UZDB-GN004M",D526="NPC06UZDB-GN005M",D526="NPC06UZDB-GN006M",D526="NPC06UZDB-WT050C",D526="NPC06UZDB-OR001M",D526="NPC06UZDB-OR002M",D526="NPC06UZDB-OR003M",D526="NPC06UZDB-OR004M",D526="NPC06UZDB-OR005M",D526="NPC06UZDB-OR006M",D526="NPC06UZDB-OR010M",D526="CO155E2-07M002",D526="NPC06UZDB-RD001M",D526="NPC06UZDB-RD002M",D526="NPC06UZDB-RD002M",D526="NPC06UZDB-RD003M",D526="NPC06UZDB-RD004M",D526="CO155E2-0ZM001",D526="CO155E2-0ZM002",D526="NPC06UZDB-BK002M",D526="NPC06UZDB-BK003M",D526="NPC06UZDB-BL001M",D526="NPC06UZDB-BL002M",D526="NPC06UZDB-BL003M",D526="NPC06UZDB-BL004M",D526="NPC06UZDB-BL005M",D526="NPC06UZDB-BL015M",D526="NPC06UZDB-GY010M",D526="NPC06UZDB-GY001M",D526="NPC06UZDB-GY002M",D526="NPC06UZDB-GY003M",D526="NPC06UZDB-GY004M",D526="NPC06UZDB-GY005M",D526="NPC06UZDB-YL001M",D526="NPC06UZDB-YL002M",D526="NPC06UZDB-YL003M",D526="CO155E2-0CM001",D526="CO155E2-0CM002",D526="CO155E2-0CM003",D526="CO155E2-0CM004",D526="CO155E2-0CM005",D526="CO155E2-08M001",D526="CO155E2-08M002",D526="CO155E2-08M003",D526="CO155E2-08M004",D526="CO155E2-08M005",D526="CO155E2-08M006",D526="CO155E2-08M007",D526="CO155E2-08M008",D526="CO155E2-08M009",D526="CO155E2-08M010",D526="CO155E2-08M020",D526="CO155E2-0ZM001",D526="CO155E2-0ZM002",D526="CO155E2-09M002",D526="NPC06UZDB-WT001M",D526="NPC06UZDB-WT002M",D526="NPC06UZDB-WT003M",D526="NPC06UZDB-WT004M",D526="NPC06UZDB-WT005M",D526="NPC06UZDB-WT006M",D526="NPC06UZDB-WT008M",D526="NPC06UZDB-WT010M",D526="NPC06UZDB-WT015M",D526="NPC06UZDB-WT020M",),E526*2,0)</f>
        <v>0</v>
      </c>
      <c r="BX526" s="67">
        <f t="shared" si="1038"/>
        <v>80824</v>
      </c>
      <c r="BY526" s="66"/>
      <c r="BZ526" s="66">
        <f t="shared" ref="BZ526:BZ589" si="1045">IF(OR(D526="CO155E2-0CM020",D526="NPC06UZDB-YL020M",D526="NPC06UZDB-OR050C",D526="NPC06UZDB-WT020C",D526="CO155E2-0ZC750",D526="CO155E2-09M008",D526="NPC06UZDB-BL011M",D526="NPC06UZDB-OR008M",D526="NPC06UZDB-WT450C",D526="NPC06UZDB-GN015M",D526="NPC06UZDB-RD015M",D526="NPC06UZDB-YL004M",D526="CO155E2-07C150",D526="NPC06UZDB-WT015C",D526="NPC06UZDB-GY350C",D526="NPC06UZDB-OR350C",D526="NPC06UZDB-YL003M",D526="CO155E2-0MC150 ",D526="NPC06UZDB-YL250C",D526="CO155E2-09C050",D526="NPC06UZDB-GN250C",D526="NPC06UZDB-BL250C",D526="NPC06UZDB-WT004M",D526="NPC06UZDB-BL009M",D526="NPC06UZDB-GY020C",D526="NPC06UZDB-GN020C",D526="NPC06UZDB-RD020C",D526="NPC06UZDB-YL020C",D526="NPC06UZDB-GY030M",D526="CO155E2-0MC250",D526="CO155E2-0MC150",D526="NPC06UZDB-BL020C",D526="NPC06UZDB-OR150C",D526="NPC06UZDB-BL012M",D526="NPC06UZDB-BK350C",D526="NPC06UZDB-GN350C",D526="NPC06UZDB-GN450C",D526="NPC06UZDB-GY350C",D526="NPC06UZDB-OR350C",D526="NPC06UZDB-YL350C",D526="CO155E2-0CM007",D526="NPC06UZDB-GN007M",D526="NPC06UZDB-GY150C",D526="NPC06UZDB-BL015C",D526="NPC06UZDB-BL030C",D526="NPC06UZDB-BL013M",D526="NPC06UZDB-WT016M",D526="CO155E2-0ZC050",D526="CO155E2-0ZC250",D526="CO155E2-0ZM009",D526="CO155E2-0ZM008",D526="CO155E2-0ZM006",D526="CO155E2-0ZM012",D526="NPC06UZDB-BK016M",D526="NPC06UZDB-BK011M",D526="NPC06UZDB-GY250C",D526="NPC06UZDB-GY007M",D526="CO155E2-07M015",D526="CO155E2-0ZM004",D526="CO155E2-09M004",D526="CO155E2-0CC050",D526="CO155E2-09M015",D526="CO155E2-0ZC150",D526="CO155E2-01M007",D526="CO155E2-07M010",D526="NPC06UZDB-YL050C",D526="NPC06UZDB-OR007M",D526="NPC06UZDB-GN050C",D526="NPC06UZDB-WT012M",D526="NPC06UZDB-GY006M",D526="NPC06UZDB-GY008M",D526="CO155E2-0ZM015",D526="NPC06UZDB-RD050C",D526="NPC06UZDB-RD150C",D526="NPC06UZDB-WT009M",D526="CO155E2-01M004",D526="NPC06UZDB-OR015M",D526="NPC06UZDB-GN750C",D526="NPC06UZDB-WT750C",D526="CO155E2-0MM010",D526="CO155E2-07M005",D526="CO155E2-07M007",D526="NPC06UZDB-BK750C",D526="CO155E2-07C050",D526="CO155E2-01M007",D526="CO155E2-0MC050",D526="NPC06UZDB-BK010M",D526="NPC06UZDB-BK150C",D526="NPC06UZDB-BK250C",D526="NPC06UZDB-RD750C",D526="NPC06UZDB-WT030M",D526="CO155E2-01C050",D526="CO155E2-08C750",D526="NPC06UZDB-WT050M",D526="NPC06UZDB-GY050C",D526="CO155E2-0ZM010",D526="NPC06UZDB-BK007M",D526="CO155E2-0CC250",D526="NPC06UZDB-WT007M",D526="CO155E2-06C150",D526="NPC06UZDB-WT025M",D526="NPC06UZDB-WT025C",D526="NPC06UZDB-GY750C",D526="NPC06UZDB-WT250C",D526="CO155E2-09M010",D526="CO155E2-06M001",D526="CO155E2-0ZM005",D526="NPC06UZDB-YL010M",D526="NPC06UZDB-GN150C",D526="NPC06UZDB-RD005M",D526="NPC06UZDB-GY007M",D526="NPC06UZDB-GY020M",D526="NPC06UZDB-YL005M",D526="NPC06UZDB-YL007M",D526="NPC06UZDB-YL150C",D526="NPC06UZDB-OR750C",D526="CO155E2-0ZC150",D526="CO155E2-0ZM015",D526="NPC06UZDB-OR020M",D526="CO155E2-09M015",D526="CO155E2-0MM015",D526="CO155E2-01C150",D526="CO155E2-01C250",D526="CO155E2-01M015",D526="CO155E2-07C150",D526="CO155E2-08C250",D526="CO155E2-09C150",D526="CO155E2-0CC150",D526="CO155E2-0CM015",D526="CO155E2-01M003",D526="CO155E2-01M005",D526="NPC06UZDB-GN020M",D526="CO155E2-09M005",D526="NPC06UZDB-BK005M",D526="NPC06UZDB-BL020M",D526="NPC06UZDB-RD010M",D526="NPC06UZDB-RD020M",D526="CO155E2-08M015",D526="CO155E2-08C150",D526="CO155E2-01M001",D526="CO155E2-01M002",D526="CO155E2-06M003",D526="CO155E2-07M001",D526="CO155E2-09M003",D526="CO155E2-09M001",D526="CO155E2-09M007",D526="CO155E2-0ZM003",D526="CO155E2-0MM003",D526="CO155E2-0MM005",D526="CO155E2-0MM007",D526="CO155E2-0ZM007",D526="CO155E2-01M010",D526="NPC06UZDB-WT150C",D526="NPC06UZDB-WT050C",D526="CO155E2-0CM010",D526="CO155E2-08F008",D526="CO155E2-08F005",D526="CO155E2-08C050",D526="NPC06UZDB-BL750C",D526="CO155E2-07M003",D526="NPC06UZDB-BL150C",D526="NPC06UZDB-BL020M",D526="NPC06UZDB-BL050C",D526="NPC06UZDB-BL008M",D526="NPC06UZDB-BL006M",D526="NPC06UZDB-GY450C",D526="NPC06UZDB-GY015M",D526="NPC06UZDB-GY150C",D526="NPC06UZDB-BL010M",D526="NPC06UZDB-GN010M",D526="NPC06UZDB-BK050C",D526="NPC06UZDB-GN125C",D526="NPC06UZDB-GN012M",D526="NPC06UZDB-BK001M",D526="NPC06UZDB-BL007M",D526="NPC06UZDB-GY450C",D526="NPC06UZDB-OR050C",D526="CO155E2-0MM001",D526="CO155E2-06M002",D526="CO155E2-0MM002",D526="NPC06UZDB-GN001M",D526="NPC06UZDB-GN002M",D526="NPC06UZDB-GN003M",D526="NPC06UZDB-GN004M",D526="NPC06UZDB-GN005M",D526="NPC06UZDB-GN006M",D526="NPC06UZDB-WT050C",D526="NPC06UZDB-OR001M",D526="NPC06UZDB-OR002M",D526="NPC06UZDB-OR003M",D526="NPC06UZDB-OR004M",D526="NPC06UZDB-OR005M",D526="NPC06UZDB-OR006M",D526="NPC06UZDB-OR010M",D526="CO155E2-07M002",D526="NPC06UZDB-RD001M",D526="NPC06UZDB-RD002M",D526="NPC06UZDB-RD002M",D526="NPC06UZDB-RD003M",D526="NPC06UZDB-RD004M",D526="CO155E2-0ZM001",D526="CO155E2-0ZM002",D526="NPC06UZDB-BK002M",D526="NPC06UZDB-BK003M",D526="NPC06UZDB-BL001M",D526="NPC06UZDB-BL002M",D526="NPC06UZDB-BL003M",D526="NPC06UZDB-BL004M",D526="NPC06UZDB-BL005M",D526="NPC06UZDB-BL015M",D526="NPC06UZDB-GY010M",D526="NPC06UZDB-GY001M",D526="NPC06UZDB-GY002M",D526="NPC06UZDB-GY003M",D526="NPC06UZDB-GY004M",D526="NPC06UZDB-GY005M",D526="NPC06UZDB-YL001M",D526="NPC06UZDB-YL002M",D526="NPC06UZDB-YL003M",D526="CO155E2-0CM001",D526="CO155E2-0CM002",D526="CO155E2-0CM003",D526="CO155E2-0CM004",D526="CO155E2-0CM005",D526="CO155E2-08M001",D526="CO155E2-08M002",D526="CO155E2-08M003",D526="CO155E2-08M004",D526="CO155E2-08M005",D526="CO155E2-08M006",D526="CO155E2-08M007",D526="CO155E2-08M008",D526="CO155E2-08M009",D526="CO155E2-08M010",D526="CO155E2-08M020",D526="CO155E2-0ZM001",D526="CO155E2-0ZM002",D526="CO155E2-09M002",D526="NPC06UZDB-WT001M",D526="NPC06UZDB-WT002M",D526="NPC06UZDB-WT003M",D526="NPC06UZDB-WT004M",D526="NPC06UZDB-WT005M",D526="NPC06UZDB-WT006M",D526="NPC06UZDB-WT008M",D526="NPC06UZDB-WT010M",D526="NPC06UZDB-WT015M",D526="NPC06UZDB-WT020M",),E526*2,0)</f>
        <v>0</v>
      </c>
      <c r="CA526" s="67">
        <f t="shared" si="1039"/>
        <v>49054</v>
      </c>
      <c r="CB526" s="66"/>
      <c r="CC526" s="66">
        <f t="shared" si="1022"/>
        <v>0</v>
      </c>
      <c r="CD526" s="67">
        <f t="shared" si="984"/>
        <v>7437.4500000000007</v>
      </c>
      <c r="CE526" s="66"/>
      <c r="CF526" s="66">
        <f t="shared" si="1023"/>
        <v>0</v>
      </c>
      <c r="CG526" s="67">
        <f t="shared" si="1024"/>
        <v>6982.9</v>
      </c>
      <c r="CH526" s="66"/>
      <c r="CI526" s="66">
        <f t="shared" si="962"/>
        <v>0</v>
      </c>
      <c r="CJ526" s="67">
        <f t="shared" si="1040"/>
        <v>8715</v>
      </c>
      <c r="CK526" s="66"/>
      <c r="CL526" s="68">
        <f t="shared" si="963"/>
        <v>0</v>
      </c>
      <c r="CM526" s="79">
        <f t="shared" si="1025"/>
        <v>4864</v>
      </c>
      <c r="CN526" s="66"/>
      <c r="CO526" s="68">
        <f t="shared" si="964"/>
        <v>0</v>
      </c>
      <c r="CP526" s="79">
        <f t="shared" si="1026"/>
        <v>3955</v>
      </c>
      <c r="CQ526" s="66"/>
      <c r="CR526" s="140">
        <f t="shared" si="965"/>
        <v>0</v>
      </c>
      <c r="CS526" s="79">
        <f t="shared" si="991"/>
        <v>6656</v>
      </c>
      <c r="CT526" s="66"/>
      <c r="CU526" s="68">
        <f t="shared" si="966"/>
        <v>0</v>
      </c>
      <c r="CV526" s="79">
        <f t="shared" si="1027"/>
        <v>7769</v>
      </c>
      <c r="CW526" s="66"/>
      <c r="CX526" s="66">
        <f t="shared" si="967"/>
        <v>0</v>
      </c>
      <c r="CY526" s="40">
        <f t="shared" si="985"/>
        <v>6582</v>
      </c>
      <c r="CZ526" s="65"/>
      <c r="DA526" s="66">
        <f t="shared" si="968"/>
        <v>0</v>
      </c>
      <c r="DB526" s="67">
        <f t="shared" si="1041"/>
        <v>80056</v>
      </c>
      <c r="DC526" s="66"/>
      <c r="DD526" s="66">
        <f t="shared" si="969"/>
        <v>0</v>
      </c>
      <c r="DE526" s="67">
        <f t="shared" si="1042"/>
        <v>76827</v>
      </c>
      <c r="DF526" s="66"/>
      <c r="DG526" s="69">
        <f t="shared" si="970"/>
        <v>0</v>
      </c>
      <c r="DH526" s="67">
        <f t="shared" si="995"/>
        <v>52979</v>
      </c>
      <c r="DI526" s="66"/>
      <c r="DJ526" s="66">
        <f t="shared" si="971"/>
        <v>0</v>
      </c>
      <c r="DK526" s="67">
        <f t="shared" si="1028"/>
        <v>384</v>
      </c>
      <c r="DL526" s="210"/>
      <c r="DM526" s="206">
        <f t="shared" si="972"/>
        <v>0</v>
      </c>
      <c r="DN526" s="25">
        <f t="shared" si="1007"/>
        <v>0</v>
      </c>
      <c r="DO526" s="5"/>
      <c r="DP526" s="43">
        <f t="shared" si="973"/>
        <v>0</v>
      </c>
      <c r="DQ526" s="27">
        <f t="shared" si="1029"/>
        <v>7022.5</v>
      </c>
      <c r="DR526" s="5"/>
      <c r="DS526" s="43">
        <f t="shared" si="974"/>
        <v>0</v>
      </c>
      <c r="DT526" s="27">
        <f t="shared" si="1030"/>
        <v>4846</v>
      </c>
      <c r="DU526" s="5"/>
      <c r="DV526" s="43">
        <f t="shared" si="975"/>
        <v>0</v>
      </c>
      <c r="DW526" s="27">
        <f t="shared" si="1031"/>
        <v>4835</v>
      </c>
      <c r="DX526" s="5"/>
      <c r="DY526" s="22">
        <f t="shared" si="976"/>
        <v>0</v>
      </c>
      <c r="DZ526" s="25">
        <f t="shared" si="1032"/>
        <v>523</v>
      </c>
      <c r="EA526" s="22"/>
      <c r="EB526" s="22">
        <f t="shared" si="977"/>
        <v>0</v>
      </c>
      <c r="EC526" s="28">
        <f t="shared" si="1033"/>
        <v>369</v>
      </c>
      <c r="ED526" s="5"/>
      <c r="EE526" s="43">
        <f t="shared" si="978"/>
        <v>0</v>
      </c>
      <c r="EF526" s="27">
        <f t="shared" si="1034"/>
        <v>4769</v>
      </c>
      <c r="EG526" s="66"/>
      <c r="EH526" s="66">
        <f t="shared" si="979"/>
        <v>0</v>
      </c>
      <c r="EI526" s="67">
        <f t="shared" si="1035"/>
        <v>23937</v>
      </c>
      <c r="EJ526" s="66"/>
      <c r="EK526" s="66">
        <f t="shared" si="953"/>
        <v>0</v>
      </c>
      <c r="EL526" s="67">
        <f t="shared" si="1036"/>
        <v>22567</v>
      </c>
      <c r="EM526" s="110">
        <f t="shared" si="954"/>
        <v>108541.64109599998</v>
      </c>
    </row>
    <row r="527" spans="1:143" s="33" customFormat="1" ht="11.25" customHeight="1" x14ac:dyDescent="0.25">
      <c r="A527" s="158">
        <v>46088</v>
      </c>
      <c r="B527" s="188">
        <v>46102</v>
      </c>
      <c r="C527" s="12">
        <v>8004962728</v>
      </c>
      <c r="D527" s="13" t="s">
        <v>127</v>
      </c>
      <c r="E527" s="14">
        <v>385</v>
      </c>
      <c r="F527" s="15">
        <v>3</v>
      </c>
      <c r="G527" s="16">
        <v>191516031081</v>
      </c>
      <c r="H527" s="66"/>
      <c r="I527" s="41">
        <f t="shared" si="1001"/>
        <v>770</v>
      </c>
      <c r="J527" s="48">
        <f t="shared" si="996"/>
        <v>70651</v>
      </c>
      <c r="K527" s="66"/>
      <c r="L527" s="41">
        <f t="shared" si="992"/>
        <v>770</v>
      </c>
      <c r="M527" s="48">
        <f t="shared" si="997"/>
        <v>170010</v>
      </c>
      <c r="N527" s="66"/>
      <c r="O527" s="41">
        <f t="shared" si="1002"/>
        <v>770</v>
      </c>
      <c r="P527" s="48">
        <f t="shared" si="998"/>
        <v>69261</v>
      </c>
      <c r="Q527" s="66"/>
      <c r="R527" s="66">
        <f t="shared" si="1003"/>
        <v>770</v>
      </c>
      <c r="S527" s="67">
        <f t="shared" si="999"/>
        <v>56624</v>
      </c>
      <c r="T527" s="66"/>
      <c r="U527" s="66">
        <f t="shared" si="1008"/>
        <v>0</v>
      </c>
      <c r="V527" s="67">
        <f t="shared" si="1009"/>
        <v>21065.100000000013</v>
      </c>
      <c r="W527" s="136"/>
      <c r="X527" s="69">
        <f t="shared" si="1004"/>
        <v>0</v>
      </c>
      <c r="Y527" s="67">
        <f t="shared" si="989"/>
        <v>132.29999999999882</v>
      </c>
      <c r="Z527" s="66"/>
      <c r="AA527" s="68">
        <f t="shared" si="931"/>
        <v>0</v>
      </c>
      <c r="AB527" s="67">
        <f t="shared" si="1000"/>
        <v>12982.5</v>
      </c>
      <c r="AC527" s="66"/>
      <c r="AD527" s="66">
        <f t="shared" si="932"/>
        <v>0</v>
      </c>
      <c r="AE527" s="67">
        <f t="shared" si="1010"/>
        <v>448.79999999999973</v>
      </c>
      <c r="AF527" s="66"/>
      <c r="AG527" s="78">
        <f t="shared" si="933"/>
        <v>1193.5</v>
      </c>
      <c r="AH527" s="79">
        <f t="shared" si="1011"/>
        <v>2331.7999999999993</v>
      </c>
      <c r="AI527" s="66"/>
      <c r="AJ527" s="68">
        <f t="shared" si="934"/>
        <v>0</v>
      </c>
      <c r="AK527" s="67">
        <f t="shared" si="1012"/>
        <v>7585.5</v>
      </c>
      <c r="AL527" s="66"/>
      <c r="AM527" s="68">
        <f t="shared" si="935"/>
        <v>0</v>
      </c>
      <c r="AN527" s="67">
        <f t="shared" si="1013"/>
        <v>9421.0999999999985</v>
      </c>
      <c r="AO527" s="66"/>
      <c r="AP527" s="68">
        <f t="shared" si="1005"/>
        <v>0</v>
      </c>
      <c r="AQ527" s="67">
        <f t="shared" si="993"/>
        <v>1460.3999999999996</v>
      </c>
      <c r="AR527" s="66"/>
      <c r="AS527" s="68">
        <f t="shared" si="957"/>
        <v>0</v>
      </c>
      <c r="AT527" s="67">
        <f t="shared" si="1014"/>
        <v>5881.6</v>
      </c>
      <c r="AU527" s="66"/>
      <c r="AV527" s="66">
        <f t="shared" si="1015"/>
        <v>0</v>
      </c>
      <c r="AW527" s="42">
        <f t="shared" si="994"/>
        <v>2949.6000000000013</v>
      </c>
      <c r="AX527" s="66"/>
      <c r="AY527" s="66">
        <f t="shared" si="958"/>
        <v>0</v>
      </c>
      <c r="AZ527" s="67">
        <f t="shared" si="1006"/>
        <v>1794.6</v>
      </c>
      <c r="BA527" s="66"/>
      <c r="BB527" s="68">
        <f t="shared" si="959"/>
        <v>0</v>
      </c>
      <c r="BC527" s="67">
        <f t="shared" si="1016"/>
        <v>1274.5999999999999</v>
      </c>
      <c r="BD527" s="66"/>
      <c r="BE527" s="68">
        <f t="shared" si="960"/>
        <v>0</v>
      </c>
      <c r="BF527" s="67">
        <f t="shared" si="1017"/>
        <v>78.60000000000035</v>
      </c>
      <c r="BG527" s="66"/>
      <c r="BH527" s="68">
        <f t="shared" si="956"/>
        <v>0</v>
      </c>
      <c r="BI527" s="67">
        <f t="shared" si="990"/>
        <v>575.4000000000002</v>
      </c>
      <c r="BJ527" s="66"/>
      <c r="BK527" s="68">
        <f t="shared" si="961"/>
        <v>0</v>
      </c>
      <c r="BL527" s="67">
        <f t="shared" si="1018"/>
        <v>4758.2000000000007</v>
      </c>
      <c r="BM527" s="66"/>
      <c r="BN527" s="68">
        <f t="shared" si="1019"/>
        <v>0</v>
      </c>
      <c r="BO527" s="67">
        <f t="shared" si="1020"/>
        <v>2570.7000000000012</v>
      </c>
      <c r="BP527" s="66"/>
      <c r="BQ527" s="68">
        <f t="shared" si="1021"/>
        <v>0</v>
      </c>
      <c r="BR527" s="67">
        <f t="shared" si="938"/>
        <v>74.899999999990811</v>
      </c>
      <c r="BS527" s="66"/>
      <c r="BT527" s="66">
        <f t="shared" si="1043"/>
        <v>0</v>
      </c>
      <c r="BU527" s="67">
        <f t="shared" si="1037"/>
        <v>54276</v>
      </c>
      <c r="BV527" s="66"/>
      <c r="BW527" s="66">
        <f t="shared" si="1044"/>
        <v>0</v>
      </c>
      <c r="BX527" s="67">
        <f t="shared" si="1038"/>
        <v>80824</v>
      </c>
      <c r="BY527" s="66"/>
      <c r="BZ527" s="66">
        <f t="shared" si="1045"/>
        <v>0</v>
      </c>
      <c r="CA527" s="67">
        <f t="shared" si="1039"/>
        <v>49054</v>
      </c>
      <c r="CB527" s="66"/>
      <c r="CC527" s="66">
        <f t="shared" si="1022"/>
        <v>0</v>
      </c>
      <c r="CD527" s="67">
        <f t="shared" si="984"/>
        <v>7437.4500000000007</v>
      </c>
      <c r="CE527" s="66"/>
      <c r="CF527" s="66">
        <f t="shared" si="1023"/>
        <v>0</v>
      </c>
      <c r="CG527" s="67">
        <f t="shared" si="1024"/>
        <v>6982.9</v>
      </c>
      <c r="CH527" s="66"/>
      <c r="CI527" s="66">
        <f t="shared" si="962"/>
        <v>0</v>
      </c>
      <c r="CJ527" s="67">
        <f t="shared" si="1040"/>
        <v>8715</v>
      </c>
      <c r="CK527" s="66"/>
      <c r="CL527" s="68">
        <f t="shared" si="963"/>
        <v>0</v>
      </c>
      <c r="CM527" s="79">
        <f t="shared" si="1025"/>
        <v>4864</v>
      </c>
      <c r="CN527" s="66"/>
      <c r="CO527" s="68">
        <f t="shared" si="964"/>
        <v>0</v>
      </c>
      <c r="CP527" s="79">
        <f t="shared" si="1026"/>
        <v>3955</v>
      </c>
      <c r="CQ527" s="66"/>
      <c r="CR527" s="68">
        <f t="shared" si="965"/>
        <v>0</v>
      </c>
      <c r="CS527" s="79">
        <f t="shared" si="991"/>
        <v>6656</v>
      </c>
      <c r="CT527" s="66"/>
      <c r="CU527" s="68">
        <f t="shared" si="966"/>
        <v>0</v>
      </c>
      <c r="CV527" s="79">
        <f t="shared" si="1027"/>
        <v>7769</v>
      </c>
      <c r="CW527" s="66"/>
      <c r="CX527" s="66">
        <f t="shared" si="967"/>
        <v>0</v>
      </c>
      <c r="CY527" s="40">
        <f t="shared" si="985"/>
        <v>6582</v>
      </c>
      <c r="CZ527" s="65"/>
      <c r="DA527" s="66">
        <f t="shared" si="968"/>
        <v>0</v>
      </c>
      <c r="DB527" s="67">
        <f t="shared" si="1041"/>
        <v>80056</v>
      </c>
      <c r="DC527" s="66"/>
      <c r="DD527" s="66">
        <f t="shared" si="969"/>
        <v>0</v>
      </c>
      <c r="DE527" s="67">
        <f t="shared" si="1042"/>
        <v>76827</v>
      </c>
      <c r="DF527" s="66"/>
      <c r="DG527" s="69">
        <f t="shared" si="970"/>
        <v>0</v>
      </c>
      <c r="DH527" s="67">
        <f t="shared" si="995"/>
        <v>52979</v>
      </c>
      <c r="DI527" s="66"/>
      <c r="DJ527" s="66">
        <f t="shared" si="971"/>
        <v>0</v>
      </c>
      <c r="DK527" s="67">
        <f t="shared" si="1028"/>
        <v>384</v>
      </c>
      <c r="DL527" s="210"/>
      <c r="DM527" s="206">
        <f t="shared" si="972"/>
        <v>0</v>
      </c>
      <c r="DN527" s="25">
        <f t="shared" si="1007"/>
        <v>0</v>
      </c>
      <c r="DO527" s="5"/>
      <c r="DP527" s="43">
        <f t="shared" si="973"/>
        <v>0</v>
      </c>
      <c r="DQ527" s="27">
        <f t="shared" si="1029"/>
        <v>7022.5</v>
      </c>
      <c r="DR527" s="5"/>
      <c r="DS527" s="43">
        <f t="shared" si="974"/>
        <v>0</v>
      </c>
      <c r="DT527" s="27">
        <f t="shared" si="1030"/>
        <v>4846</v>
      </c>
      <c r="DU527" s="5"/>
      <c r="DV527" s="43">
        <f t="shared" si="975"/>
        <v>0</v>
      </c>
      <c r="DW527" s="27">
        <f t="shared" si="1031"/>
        <v>4835</v>
      </c>
      <c r="DX527" s="5"/>
      <c r="DY527" s="22">
        <f t="shared" si="976"/>
        <v>0</v>
      </c>
      <c r="DZ527" s="25">
        <f t="shared" si="1032"/>
        <v>523</v>
      </c>
      <c r="EA527" s="22"/>
      <c r="EB527" s="22">
        <f t="shared" si="977"/>
        <v>0</v>
      </c>
      <c r="EC527" s="28">
        <f t="shared" si="1033"/>
        <v>369</v>
      </c>
      <c r="ED527" s="5"/>
      <c r="EE527" s="43">
        <f t="shared" si="978"/>
        <v>0</v>
      </c>
      <c r="EF527" s="27">
        <f t="shared" si="1034"/>
        <v>4769</v>
      </c>
      <c r="EG527" s="66"/>
      <c r="EH527" s="66">
        <f t="shared" si="979"/>
        <v>0</v>
      </c>
      <c r="EI527" s="67">
        <f t="shared" si="1035"/>
        <v>23937</v>
      </c>
      <c r="EJ527" s="66"/>
      <c r="EK527" s="66">
        <f t="shared" si="953"/>
        <v>0</v>
      </c>
      <c r="EL527" s="67">
        <f t="shared" si="1036"/>
        <v>22567</v>
      </c>
      <c r="EM527" s="110">
        <f t="shared" si="954"/>
        <v>107874.28429599997</v>
      </c>
    </row>
    <row r="528" spans="1:143" s="33" customFormat="1" ht="11.25" customHeight="1" x14ac:dyDescent="0.25">
      <c r="A528" s="158">
        <v>46088</v>
      </c>
      <c r="B528" s="188">
        <v>46102</v>
      </c>
      <c r="C528" s="12">
        <v>8004962729</v>
      </c>
      <c r="D528" s="13" t="s">
        <v>66</v>
      </c>
      <c r="E528" s="14">
        <v>440</v>
      </c>
      <c r="F528" s="15">
        <v>2</v>
      </c>
      <c r="G528" s="16">
        <v>191516031098</v>
      </c>
      <c r="H528" s="66"/>
      <c r="I528" s="41">
        <f t="shared" si="1001"/>
        <v>880</v>
      </c>
      <c r="J528" s="48">
        <f t="shared" si="996"/>
        <v>69771</v>
      </c>
      <c r="K528" s="66"/>
      <c r="L528" s="41">
        <f t="shared" si="992"/>
        <v>880</v>
      </c>
      <c r="M528" s="48">
        <f t="shared" si="997"/>
        <v>169130</v>
      </c>
      <c r="N528" s="66"/>
      <c r="O528" s="41">
        <f t="shared" si="1002"/>
        <v>880</v>
      </c>
      <c r="P528" s="48">
        <f t="shared" si="998"/>
        <v>68381</v>
      </c>
      <c r="Q528" s="66"/>
      <c r="R528" s="66">
        <f t="shared" si="1003"/>
        <v>880</v>
      </c>
      <c r="S528" s="67">
        <f t="shared" si="999"/>
        <v>55744</v>
      </c>
      <c r="T528" s="66"/>
      <c r="U528" s="66">
        <f t="shared" si="1008"/>
        <v>0</v>
      </c>
      <c r="V528" s="67">
        <f t="shared" si="1009"/>
        <v>21065.100000000013</v>
      </c>
      <c r="W528" s="136"/>
      <c r="X528" s="69">
        <f t="shared" si="1004"/>
        <v>0</v>
      </c>
      <c r="Y528" s="67">
        <f t="shared" si="989"/>
        <v>132.29999999999882</v>
      </c>
      <c r="Z528" s="66"/>
      <c r="AA528" s="68">
        <f t="shared" si="931"/>
        <v>0</v>
      </c>
      <c r="AB528" s="67">
        <f t="shared" si="1000"/>
        <v>12982.5</v>
      </c>
      <c r="AC528" s="66"/>
      <c r="AD528" s="66">
        <f t="shared" si="932"/>
        <v>0</v>
      </c>
      <c r="AE528" s="67">
        <f t="shared" si="1010"/>
        <v>448.79999999999973</v>
      </c>
      <c r="AF528" s="66"/>
      <c r="AG528" s="78">
        <f t="shared" si="933"/>
        <v>924</v>
      </c>
      <c r="AH528" s="79">
        <f t="shared" si="1011"/>
        <v>1407.7999999999993</v>
      </c>
      <c r="AI528" s="66"/>
      <c r="AJ528" s="68">
        <f t="shared" si="934"/>
        <v>0</v>
      </c>
      <c r="AK528" s="67">
        <f t="shared" si="1012"/>
        <v>7585.5</v>
      </c>
      <c r="AL528" s="66"/>
      <c r="AM528" s="68">
        <f t="shared" si="935"/>
        <v>0</v>
      </c>
      <c r="AN528" s="67">
        <f t="shared" si="1013"/>
        <v>9421.0999999999985</v>
      </c>
      <c r="AO528" s="66"/>
      <c r="AP528" s="68">
        <f t="shared" si="1005"/>
        <v>0</v>
      </c>
      <c r="AQ528" s="67">
        <f t="shared" si="993"/>
        <v>1460.3999999999996</v>
      </c>
      <c r="AR528" s="66"/>
      <c r="AS528" s="68">
        <f t="shared" si="957"/>
        <v>0</v>
      </c>
      <c r="AT528" s="67">
        <f t="shared" si="1014"/>
        <v>5881.6</v>
      </c>
      <c r="AU528" s="66"/>
      <c r="AV528" s="66">
        <f t="shared" si="1015"/>
        <v>0</v>
      </c>
      <c r="AW528" s="42">
        <f t="shared" si="994"/>
        <v>2949.6000000000013</v>
      </c>
      <c r="AX528" s="66"/>
      <c r="AY528" s="66">
        <f t="shared" si="958"/>
        <v>0</v>
      </c>
      <c r="AZ528" s="67">
        <f t="shared" si="1006"/>
        <v>1794.6</v>
      </c>
      <c r="BA528" s="66"/>
      <c r="BB528" s="68">
        <f t="shared" si="959"/>
        <v>0</v>
      </c>
      <c r="BC528" s="67">
        <f t="shared" si="1016"/>
        <v>1274.5999999999999</v>
      </c>
      <c r="BD528" s="66"/>
      <c r="BE528" s="68">
        <f t="shared" si="960"/>
        <v>0</v>
      </c>
      <c r="BF528" s="67">
        <f t="shared" si="1017"/>
        <v>78.60000000000035</v>
      </c>
      <c r="BG528" s="66"/>
      <c r="BH528" s="68">
        <f t="shared" si="956"/>
        <v>0</v>
      </c>
      <c r="BI528" s="67">
        <f t="shared" si="990"/>
        <v>575.4000000000002</v>
      </c>
      <c r="BJ528" s="66"/>
      <c r="BK528" s="68">
        <f t="shared" si="961"/>
        <v>0</v>
      </c>
      <c r="BL528" s="67">
        <f t="shared" si="1018"/>
        <v>4758.2000000000007</v>
      </c>
      <c r="BM528" s="66"/>
      <c r="BN528" s="68">
        <f t="shared" si="1019"/>
        <v>0</v>
      </c>
      <c r="BO528" s="67">
        <f t="shared" si="1020"/>
        <v>2570.7000000000012</v>
      </c>
      <c r="BP528" s="66"/>
      <c r="BQ528" s="68">
        <f t="shared" si="1021"/>
        <v>0</v>
      </c>
      <c r="BR528" s="67">
        <f t="shared" si="938"/>
        <v>74.899999999990811</v>
      </c>
      <c r="BS528" s="66"/>
      <c r="BT528" s="66">
        <f t="shared" si="1043"/>
        <v>0</v>
      </c>
      <c r="BU528" s="67">
        <f t="shared" si="1037"/>
        <v>54276</v>
      </c>
      <c r="BV528" s="66"/>
      <c r="BW528" s="66">
        <f t="shared" si="1044"/>
        <v>0</v>
      </c>
      <c r="BX528" s="67">
        <f t="shared" si="1038"/>
        <v>80824</v>
      </c>
      <c r="BY528" s="66"/>
      <c r="BZ528" s="66">
        <f t="shared" si="1045"/>
        <v>0</v>
      </c>
      <c r="CA528" s="67">
        <f t="shared" si="1039"/>
        <v>49054</v>
      </c>
      <c r="CB528" s="66"/>
      <c r="CC528" s="66">
        <f t="shared" si="1022"/>
        <v>0</v>
      </c>
      <c r="CD528" s="67">
        <f t="shared" si="984"/>
        <v>7437.4500000000007</v>
      </c>
      <c r="CE528" s="66"/>
      <c r="CF528" s="66">
        <f t="shared" si="1023"/>
        <v>0</v>
      </c>
      <c r="CG528" s="67">
        <f t="shared" si="1024"/>
        <v>6982.9</v>
      </c>
      <c r="CH528" s="66"/>
      <c r="CI528" s="66">
        <f t="shared" si="962"/>
        <v>0</v>
      </c>
      <c r="CJ528" s="67">
        <f t="shared" si="1040"/>
        <v>8715</v>
      </c>
      <c r="CK528" s="66"/>
      <c r="CL528" s="68">
        <f t="shared" si="963"/>
        <v>0</v>
      </c>
      <c r="CM528" s="79">
        <f t="shared" si="1025"/>
        <v>4864</v>
      </c>
      <c r="CN528" s="66"/>
      <c r="CO528" s="68">
        <f t="shared" si="964"/>
        <v>0</v>
      </c>
      <c r="CP528" s="79">
        <f t="shared" si="1026"/>
        <v>3955</v>
      </c>
      <c r="CQ528" s="66"/>
      <c r="CR528" s="68">
        <f t="shared" si="965"/>
        <v>0</v>
      </c>
      <c r="CS528" s="79">
        <f t="shared" si="991"/>
        <v>6656</v>
      </c>
      <c r="CT528" s="66"/>
      <c r="CU528" s="68">
        <f t="shared" si="966"/>
        <v>0</v>
      </c>
      <c r="CV528" s="79">
        <f t="shared" si="1027"/>
        <v>7769</v>
      </c>
      <c r="CW528" s="66"/>
      <c r="CX528" s="66">
        <f t="shared" si="967"/>
        <v>0</v>
      </c>
      <c r="CY528" s="40">
        <f t="shared" si="985"/>
        <v>6582</v>
      </c>
      <c r="CZ528" s="65"/>
      <c r="DA528" s="66">
        <f t="shared" si="968"/>
        <v>0</v>
      </c>
      <c r="DB528" s="67">
        <f t="shared" si="1041"/>
        <v>80056</v>
      </c>
      <c r="DC528" s="66"/>
      <c r="DD528" s="66">
        <f t="shared" si="969"/>
        <v>0</v>
      </c>
      <c r="DE528" s="67">
        <f t="shared" si="1042"/>
        <v>76827</v>
      </c>
      <c r="DF528" s="66"/>
      <c r="DG528" s="69">
        <f t="shared" si="970"/>
        <v>0</v>
      </c>
      <c r="DH528" s="67">
        <f t="shared" si="995"/>
        <v>52979</v>
      </c>
      <c r="DI528" s="66"/>
      <c r="DJ528" s="66">
        <f t="shared" si="971"/>
        <v>0</v>
      </c>
      <c r="DK528" s="67">
        <f t="shared" si="1028"/>
        <v>384</v>
      </c>
      <c r="DL528" s="210"/>
      <c r="DM528" s="206">
        <f t="shared" si="972"/>
        <v>0</v>
      </c>
      <c r="DN528" s="25">
        <f t="shared" si="1007"/>
        <v>0</v>
      </c>
      <c r="DO528" s="5"/>
      <c r="DP528" s="43">
        <f t="shared" si="973"/>
        <v>0</v>
      </c>
      <c r="DQ528" s="27">
        <f t="shared" si="1029"/>
        <v>7022.5</v>
      </c>
      <c r="DR528" s="5"/>
      <c r="DS528" s="43">
        <f t="shared" si="974"/>
        <v>0</v>
      </c>
      <c r="DT528" s="27">
        <f t="shared" si="1030"/>
        <v>4846</v>
      </c>
      <c r="DU528" s="5"/>
      <c r="DV528" s="43">
        <f t="shared" si="975"/>
        <v>0</v>
      </c>
      <c r="DW528" s="27">
        <f t="shared" si="1031"/>
        <v>4835</v>
      </c>
      <c r="DX528" s="5"/>
      <c r="DY528" s="22">
        <f t="shared" si="976"/>
        <v>0</v>
      </c>
      <c r="DZ528" s="25">
        <f t="shared" si="1032"/>
        <v>523</v>
      </c>
      <c r="EA528" s="22"/>
      <c r="EB528" s="22">
        <f t="shared" si="977"/>
        <v>0</v>
      </c>
      <c r="EC528" s="28">
        <f t="shared" si="1033"/>
        <v>369</v>
      </c>
      <c r="ED528" s="5"/>
      <c r="EE528" s="43">
        <f t="shared" si="978"/>
        <v>0</v>
      </c>
      <c r="EF528" s="27">
        <f t="shared" si="1034"/>
        <v>4769</v>
      </c>
      <c r="EG528" s="66"/>
      <c r="EH528" s="66">
        <f t="shared" si="979"/>
        <v>0</v>
      </c>
      <c r="EI528" s="67">
        <f t="shared" si="1035"/>
        <v>23937</v>
      </c>
      <c r="EJ528" s="66"/>
      <c r="EK528" s="66">
        <f t="shared" si="953"/>
        <v>0</v>
      </c>
      <c r="EL528" s="67">
        <f t="shared" si="1036"/>
        <v>22567</v>
      </c>
      <c r="EM528" s="110">
        <f t="shared" si="954"/>
        <v>107025.92629599999</v>
      </c>
    </row>
    <row r="529" spans="1:143" s="33" customFormat="1" ht="11.25" customHeight="1" x14ac:dyDescent="0.25">
      <c r="A529" s="158">
        <v>46088</v>
      </c>
      <c r="B529" s="188">
        <v>46102</v>
      </c>
      <c r="C529" s="12">
        <v>8004962746</v>
      </c>
      <c r="D529" s="13" t="s">
        <v>99</v>
      </c>
      <c r="E529" s="14">
        <v>420</v>
      </c>
      <c r="F529" s="15">
        <v>3</v>
      </c>
      <c r="G529" s="16">
        <v>191516219366</v>
      </c>
      <c r="H529" s="66"/>
      <c r="I529" s="41">
        <f t="shared" si="1001"/>
        <v>840</v>
      </c>
      <c r="J529" s="48">
        <f t="shared" si="996"/>
        <v>68931</v>
      </c>
      <c r="K529" s="66"/>
      <c r="L529" s="41">
        <f t="shared" si="992"/>
        <v>840</v>
      </c>
      <c r="M529" s="48">
        <f t="shared" si="997"/>
        <v>168290</v>
      </c>
      <c r="N529" s="66"/>
      <c r="O529" s="41">
        <f t="shared" si="1002"/>
        <v>840</v>
      </c>
      <c r="P529" s="48">
        <f t="shared" si="998"/>
        <v>67541</v>
      </c>
      <c r="Q529" s="66"/>
      <c r="R529" s="66">
        <f t="shared" si="1003"/>
        <v>840</v>
      </c>
      <c r="S529" s="67">
        <f t="shared" si="999"/>
        <v>54904</v>
      </c>
      <c r="T529" s="66"/>
      <c r="U529" s="66">
        <f t="shared" si="1008"/>
        <v>0</v>
      </c>
      <c r="V529" s="67">
        <f t="shared" si="1009"/>
        <v>21065.100000000013</v>
      </c>
      <c r="W529" s="136"/>
      <c r="X529" s="69">
        <f t="shared" si="1004"/>
        <v>0</v>
      </c>
      <c r="Y529" s="67">
        <f t="shared" si="989"/>
        <v>132.29999999999882</v>
      </c>
      <c r="Z529" s="66"/>
      <c r="AA529" s="68">
        <f t="shared" si="931"/>
        <v>0</v>
      </c>
      <c r="AB529" s="67">
        <f t="shared" si="1000"/>
        <v>12982.5</v>
      </c>
      <c r="AC529" s="66"/>
      <c r="AD529" s="66">
        <f t="shared" si="932"/>
        <v>0</v>
      </c>
      <c r="AE529" s="67">
        <f t="shared" si="1010"/>
        <v>448.79999999999973</v>
      </c>
      <c r="AF529" s="66"/>
      <c r="AG529" s="78">
        <f t="shared" si="933"/>
        <v>0</v>
      </c>
      <c r="AH529" s="79">
        <f t="shared" si="1011"/>
        <v>1407.7999999999993</v>
      </c>
      <c r="AI529" s="66"/>
      <c r="AJ529" s="68">
        <f t="shared" si="934"/>
        <v>0</v>
      </c>
      <c r="AK529" s="67">
        <f t="shared" si="1012"/>
        <v>7585.5</v>
      </c>
      <c r="AL529" s="66"/>
      <c r="AM529" s="68">
        <f t="shared" si="935"/>
        <v>0</v>
      </c>
      <c r="AN529" s="67">
        <f t="shared" si="1013"/>
        <v>9421.0999999999985</v>
      </c>
      <c r="AO529" s="66"/>
      <c r="AP529" s="68">
        <f t="shared" si="1005"/>
        <v>0</v>
      </c>
      <c r="AQ529" s="67">
        <f t="shared" si="993"/>
        <v>1460.3999999999996</v>
      </c>
      <c r="AR529" s="66"/>
      <c r="AS529" s="68">
        <f t="shared" si="957"/>
        <v>1302</v>
      </c>
      <c r="AT529" s="67">
        <f t="shared" si="1014"/>
        <v>4579.6000000000004</v>
      </c>
      <c r="AU529" s="66"/>
      <c r="AV529" s="66">
        <f t="shared" si="1015"/>
        <v>0</v>
      </c>
      <c r="AW529" s="42">
        <f t="shared" si="994"/>
        <v>2949.6000000000013</v>
      </c>
      <c r="AX529" s="66"/>
      <c r="AY529" s="66">
        <f t="shared" si="958"/>
        <v>0</v>
      </c>
      <c r="AZ529" s="67">
        <f t="shared" si="1006"/>
        <v>1794.6</v>
      </c>
      <c r="BA529" s="66"/>
      <c r="BB529" s="68">
        <f t="shared" si="959"/>
        <v>0</v>
      </c>
      <c r="BC529" s="67">
        <f t="shared" si="1016"/>
        <v>1274.5999999999999</v>
      </c>
      <c r="BD529" s="66"/>
      <c r="BE529" s="68">
        <f t="shared" si="960"/>
        <v>0</v>
      </c>
      <c r="BF529" s="67">
        <f t="shared" si="1017"/>
        <v>78.60000000000035</v>
      </c>
      <c r="BG529" s="66"/>
      <c r="BH529" s="68">
        <f t="shared" si="956"/>
        <v>0</v>
      </c>
      <c r="BI529" s="67">
        <f t="shared" si="990"/>
        <v>575.4000000000002</v>
      </c>
      <c r="BJ529" s="66"/>
      <c r="BK529" s="68">
        <f t="shared" si="961"/>
        <v>0</v>
      </c>
      <c r="BL529" s="67">
        <f t="shared" si="1018"/>
        <v>4758.2000000000007</v>
      </c>
      <c r="BM529" s="66"/>
      <c r="BN529" s="68">
        <f t="shared" si="1019"/>
        <v>0</v>
      </c>
      <c r="BO529" s="67">
        <f t="shared" si="1020"/>
        <v>2570.7000000000012</v>
      </c>
      <c r="BP529" s="66"/>
      <c r="BQ529" s="68">
        <f t="shared" si="1021"/>
        <v>0</v>
      </c>
      <c r="BR529" s="67">
        <f t="shared" si="938"/>
        <v>74.899999999990811</v>
      </c>
      <c r="BS529" s="66"/>
      <c r="BT529" s="66">
        <f t="shared" si="1043"/>
        <v>0</v>
      </c>
      <c r="BU529" s="67">
        <f t="shared" si="1037"/>
        <v>54276</v>
      </c>
      <c r="BV529" s="66"/>
      <c r="BW529" s="66">
        <f t="shared" si="1044"/>
        <v>0</v>
      </c>
      <c r="BX529" s="67">
        <f t="shared" si="1038"/>
        <v>80824</v>
      </c>
      <c r="BY529" s="66"/>
      <c r="BZ529" s="66">
        <f t="shared" si="1045"/>
        <v>0</v>
      </c>
      <c r="CA529" s="67">
        <f t="shared" si="1039"/>
        <v>49054</v>
      </c>
      <c r="CB529" s="66"/>
      <c r="CC529" s="66">
        <f t="shared" si="1022"/>
        <v>0</v>
      </c>
      <c r="CD529" s="67">
        <f t="shared" si="984"/>
        <v>7437.4500000000007</v>
      </c>
      <c r="CE529" s="66"/>
      <c r="CF529" s="66">
        <f t="shared" si="1023"/>
        <v>0</v>
      </c>
      <c r="CG529" s="67">
        <f t="shared" si="1024"/>
        <v>6982.9</v>
      </c>
      <c r="CH529" s="66"/>
      <c r="CI529" s="66">
        <f t="shared" si="962"/>
        <v>0</v>
      </c>
      <c r="CJ529" s="67">
        <f t="shared" si="1040"/>
        <v>8715</v>
      </c>
      <c r="CK529" s="66"/>
      <c r="CL529" s="68">
        <f t="shared" si="963"/>
        <v>0</v>
      </c>
      <c r="CM529" s="79">
        <f t="shared" si="1025"/>
        <v>4864</v>
      </c>
      <c r="CN529" s="66"/>
      <c r="CO529" s="68">
        <f t="shared" si="964"/>
        <v>0</v>
      </c>
      <c r="CP529" s="79">
        <f t="shared" si="1026"/>
        <v>3955</v>
      </c>
      <c r="CQ529" s="66"/>
      <c r="CR529" s="68">
        <f t="shared" si="965"/>
        <v>0</v>
      </c>
      <c r="CS529" s="79">
        <f t="shared" si="991"/>
        <v>6656</v>
      </c>
      <c r="CT529" s="66"/>
      <c r="CU529" s="68">
        <f t="shared" si="966"/>
        <v>0</v>
      </c>
      <c r="CV529" s="79">
        <f t="shared" si="1027"/>
        <v>7769</v>
      </c>
      <c r="CW529" s="66"/>
      <c r="CX529" s="66">
        <f t="shared" si="967"/>
        <v>0</v>
      </c>
      <c r="CY529" s="40">
        <f t="shared" si="985"/>
        <v>6582</v>
      </c>
      <c r="CZ529" s="65"/>
      <c r="DA529" s="66">
        <f t="shared" si="968"/>
        <v>0</v>
      </c>
      <c r="DB529" s="67">
        <f t="shared" si="1041"/>
        <v>80056</v>
      </c>
      <c r="DC529" s="66"/>
      <c r="DD529" s="66">
        <f t="shared" si="969"/>
        <v>0</v>
      </c>
      <c r="DE529" s="67">
        <f t="shared" si="1042"/>
        <v>76827</v>
      </c>
      <c r="DF529" s="66"/>
      <c r="DG529" s="69">
        <f t="shared" si="970"/>
        <v>0</v>
      </c>
      <c r="DH529" s="67">
        <f t="shared" si="995"/>
        <v>52979</v>
      </c>
      <c r="DI529" s="66"/>
      <c r="DJ529" s="66">
        <f t="shared" si="971"/>
        <v>0</v>
      </c>
      <c r="DK529" s="67">
        <f t="shared" si="1028"/>
        <v>384</v>
      </c>
      <c r="DL529" s="210"/>
      <c r="DM529" s="206">
        <f t="shared" si="972"/>
        <v>0</v>
      </c>
      <c r="DN529" s="25">
        <f t="shared" si="1007"/>
        <v>0</v>
      </c>
      <c r="DO529" s="5"/>
      <c r="DP529" s="43">
        <f t="shared" si="973"/>
        <v>0</v>
      </c>
      <c r="DQ529" s="27">
        <f t="shared" si="1029"/>
        <v>7022.5</v>
      </c>
      <c r="DR529" s="5"/>
      <c r="DS529" s="43">
        <f t="shared" si="974"/>
        <v>0</v>
      </c>
      <c r="DT529" s="27">
        <f t="shared" si="1030"/>
        <v>4846</v>
      </c>
      <c r="DU529" s="5"/>
      <c r="DV529" s="43">
        <f t="shared" si="975"/>
        <v>0</v>
      </c>
      <c r="DW529" s="27">
        <f t="shared" si="1031"/>
        <v>4835</v>
      </c>
      <c r="DX529" s="5"/>
      <c r="DY529" s="22">
        <f t="shared" si="976"/>
        <v>0</v>
      </c>
      <c r="DZ529" s="25">
        <f t="shared" si="1032"/>
        <v>523</v>
      </c>
      <c r="EA529" s="22"/>
      <c r="EB529" s="22">
        <f t="shared" si="977"/>
        <v>0</v>
      </c>
      <c r="EC529" s="28">
        <f t="shared" si="1033"/>
        <v>369</v>
      </c>
      <c r="ED529" s="5"/>
      <c r="EE529" s="43">
        <f t="shared" si="978"/>
        <v>0</v>
      </c>
      <c r="EF529" s="27">
        <f t="shared" si="1034"/>
        <v>4769</v>
      </c>
      <c r="EG529" s="66"/>
      <c r="EH529" s="66">
        <f t="shared" si="979"/>
        <v>0</v>
      </c>
      <c r="EI529" s="67">
        <f t="shared" si="1035"/>
        <v>23937</v>
      </c>
      <c r="EJ529" s="66"/>
      <c r="EK529" s="66">
        <f t="shared" si="953"/>
        <v>0</v>
      </c>
      <c r="EL529" s="67">
        <f t="shared" si="1036"/>
        <v>22567</v>
      </c>
      <c r="EM529" s="110">
        <f t="shared" si="954"/>
        <v>106803.20829599997</v>
      </c>
    </row>
    <row r="530" spans="1:143" ht="11.25" customHeight="1" x14ac:dyDescent="0.25">
      <c r="A530" s="188">
        <v>46088</v>
      </c>
      <c r="B530" s="188">
        <v>46102</v>
      </c>
      <c r="C530" s="87">
        <v>8004961778</v>
      </c>
      <c r="D530" s="88" t="s">
        <v>125</v>
      </c>
      <c r="E530" s="89">
        <v>100</v>
      </c>
      <c r="F530" s="137">
        <v>5</v>
      </c>
      <c r="G530" s="90">
        <v>191516769144</v>
      </c>
      <c r="H530" s="66"/>
      <c r="I530" s="41">
        <f t="shared" si="1001"/>
        <v>0</v>
      </c>
      <c r="J530" s="48">
        <f>J529+H530-I530-200</f>
        <v>68731</v>
      </c>
      <c r="K530" s="66"/>
      <c r="L530" s="41">
        <f t="shared" si="992"/>
        <v>0</v>
      </c>
      <c r="M530" s="48">
        <f>M529+K530-L530-200</f>
        <v>168090</v>
      </c>
      <c r="N530" s="66"/>
      <c r="O530" s="41">
        <f t="shared" si="1002"/>
        <v>0</v>
      </c>
      <c r="P530" s="48">
        <f>P529+N530-O530-200</f>
        <v>67341</v>
      </c>
      <c r="Q530" s="66"/>
      <c r="R530" s="66">
        <f t="shared" si="1003"/>
        <v>0</v>
      </c>
      <c r="S530" s="67">
        <f>S529+Q530-R530-200</f>
        <v>54704</v>
      </c>
      <c r="T530" s="66"/>
      <c r="U530" s="66">
        <f t="shared" si="1008"/>
        <v>509.99999999999994</v>
      </c>
      <c r="V530" s="67">
        <f t="shared" si="1009"/>
        <v>20555.100000000013</v>
      </c>
      <c r="X530" s="69">
        <f t="shared" si="1004"/>
        <v>0</v>
      </c>
      <c r="Y530" s="67">
        <f t="shared" si="989"/>
        <v>132.29999999999882</v>
      </c>
      <c r="Z530" s="66"/>
      <c r="AA530" s="68">
        <f t="shared" si="931"/>
        <v>0</v>
      </c>
      <c r="AB530" s="67">
        <f t="shared" si="1000"/>
        <v>12982.5</v>
      </c>
      <c r="AC530" s="66"/>
      <c r="AD530" s="66">
        <f t="shared" si="932"/>
        <v>0</v>
      </c>
      <c r="AE530" s="67">
        <f t="shared" si="1010"/>
        <v>448.79999999999973</v>
      </c>
      <c r="AF530" s="66"/>
      <c r="AG530" s="78">
        <f t="shared" si="933"/>
        <v>0</v>
      </c>
      <c r="AH530" s="79">
        <f t="shared" si="1011"/>
        <v>1407.7999999999993</v>
      </c>
      <c r="AI530" s="66"/>
      <c r="AJ530" s="68">
        <f t="shared" si="934"/>
        <v>0</v>
      </c>
      <c r="AK530" s="67">
        <f t="shared" si="1012"/>
        <v>7585.5</v>
      </c>
      <c r="AL530" s="66"/>
      <c r="AM530" s="68">
        <f t="shared" si="935"/>
        <v>0</v>
      </c>
      <c r="AN530" s="67">
        <f t="shared" si="1013"/>
        <v>9421.0999999999985</v>
      </c>
      <c r="AO530" s="66"/>
      <c r="AP530" s="68">
        <f t="shared" si="1005"/>
        <v>0</v>
      </c>
      <c r="AQ530" s="67">
        <f t="shared" si="993"/>
        <v>1460.3999999999996</v>
      </c>
      <c r="AR530" s="66"/>
      <c r="AS530" s="68">
        <f t="shared" si="957"/>
        <v>0</v>
      </c>
      <c r="AT530" s="67">
        <f t="shared" si="1014"/>
        <v>4579.6000000000004</v>
      </c>
      <c r="AU530" s="66"/>
      <c r="AV530" s="66">
        <f t="shared" si="1015"/>
        <v>0</v>
      </c>
      <c r="AW530" s="42">
        <f t="shared" si="994"/>
        <v>2949.6000000000013</v>
      </c>
      <c r="AX530" s="66"/>
      <c r="AY530" s="66">
        <f t="shared" si="958"/>
        <v>0</v>
      </c>
      <c r="AZ530" s="67">
        <f t="shared" si="1006"/>
        <v>1794.6</v>
      </c>
      <c r="BA530" s="66"/>
      <c r="BB530" s="68">
        <f t="shared" si="959"/>
        <v>0</v>
      </c>
      <c r="BC530" s="67">
        <f t="shared" si="1016"/>
        <v>1274.5999999999999</v>
      </c>
      <c r="BD530" s="66"/>
      <c r="BE530" s="68">
        <f t="shared" si="960"/>
        <v>0</v>
      </c>
      <c r="BF530" s="67">
        <f t="shared" si="1017"/>
        <v>78.60000000000035</v>
      </c>
      <c r="BG530" s="66"/>
      <c r="BH530" s="68">
        <f t="shared" si="956"/>
        <v>0</v>
      </c>
      <c r="BI530" s="67">
        <f t="shared" si="990"/>
        <v>575.4000000000002</v>
      </c>
      <c r="BJ530" s="66"/>
      <c r="BK530" s="68">
        <f t="shared" si="961"/>
        <v>0</v>
      </c>
      <c r="BL530" s="67">
        <f t="shared" si="1018"/>
        <v>4758.2000000000007</v>
      </c>
      <c r="BM530" s="66"/>
      <c r="BN530" s="68">
        <f t="shared" si="1019"/>
        <v>0</v>
      </c>
      <c r="BO530" s="67">
        <f t="shared" si="1020"/>
        <v>2570.7000000000012</v>
      </c>
      <c r="BP530" s="66"/>
      <c r="BQ530" s="68">
        <f t="shared" si="1021"/>
        <v>0</v>
      </c>
      <c r="BR530" s="67">
        <f t="shared" si="938"/>
        <v>74.899999999990811</v>
      </c>
      <c r="BS530" s="66"/>
      <c r="BT530" s="66">
        <f t="shared" si="1043"/>
        <v>0</v>
      </c>
      <c r="BU530" s="67">
        <f t="shared" si="1037"/>
        <v>54276</v>
      </c>
      <c r="BV530" s="66"/>
      <c r="BW530" s="66">
        <f t="shared" si="1044"/>
        <v>0</v>
      </c>
      <c r="BX530" s="67">
        <f t="shared" si="1038"/>
        <v>80824</v>
      </c>
      <c r="BY530" s="66"/>
      <c r="BZ530" s="66">
        <f t="shared" si="1045"/>
        <v>0</v>
      </c>
      <c r="CA530" s="67">
        <f t="shared" si="1039"/>
        <v>49054</v>
      </c>
      <c r="CB530" s="66"/>
      <c r="CC530" s="66">
        <f t="shared" si="1022"/>
        <v>0</v>
      </c>
      <c r="CD530" s="67">
        <f t="shared" si="984"/>
        <v>7437.4500000000007</v>
      </c>
      <c r="CE530" s="66"/>
      <c r="CF530" s="66">
        <f t="shared" si="1023"/>
        <v>0</v>
      </c>
      <c r="CG530" s="67">
        <f t="shared" si="1024"/>
        <v>6982.9</v>
      </c>
      <c r="CH530" s="66"/>
      <c r="CI530" s="66">
        <f t="shared" si="962"/>
        <v>0</v>
      </c>
      <c r="CJ530" s="67">
        <f t="shared" si="1040"/>
        <v>8715</v>
      </c>
      <c r="CK530" s="66"/>
      <c r="CL530" s="68">
        <f t="shared" si="963"/>
        <v>0</v>
      </c>
      <c r="CM530" s="79">
        <f t="shared" si="1025"/>
        <v>4864</v>
      </c>
      <c r="CN530" s="66"/>
      <c r="CO530" s="68">
        <f t="shared" si="964"/>
        <v>0</v>
      </c>
      <c r="CP530" s="79">
        <f t="shared" si="1026"/>
        <v>3955</v>
      </c>
      <c r="CQ530" s="66"/>
      <c r="CR530" s="140">
        <f t="shared" si="965"/>
        <v>0</v>
      </c>
      <c r="CS530" s="79">
        <f t="shared" si="991"/>
        <v>6656</v>
      </c>
      <c r="CT530" s="66"/>
      <c r="CU530" s="68">
        <f t="shared" si="966"/>
        <v>0</v>
      </c>
      <c r="CV530" s="79">
        <f t="shared" si="1027"/>
        <v>7769</v>
      </c>
      <c r="CW530" s="66"/>
      <c r="CX530" s="66">
        <f t="shared" si="967"/>
        <v>0</v>
      </c>
      <c r="CY530" s="40">
        <f t="shared" si="985"/>
        <v>6582</v>
      </c>
      <c r="CZ530" s="65"/>
      <c r="DA530" s="66">
        <f t="shared" si="968"/>
        <v>0</v>
      </c>
      <c r="DB530" s="67">
        <f t="shared" si="1041"/>
        <v>80056</v>
      </c>
      <c r="DC530" s="66"/>
      <c r="DD530" s="66">
        <f t="shared" si="969"/>
        <v>0</v>
      </c>
      <c r="DE530" s="67">
        <f t="shared" si="1042"/>
        <v>76827</v>
      </c>
      <c r="DF530" s="66"/>
      <c r="DG530" s="69">
        <f t="shared" si="970"/>
        <v>0</v>
      </c>
      <c r="DH530" s="67">
        <f t="shared" si="995"/>
        <v>52979</v>
      </c>
      <c r="DI530" s="66"/>
      <c r="DJ530" s="66">
        <f t="shared" si="971"/>
        <v>0</v>
      </c>
      <c r="DK530" s="67">
        <f t="shared" si="1028"/>
        <v>384</v>
      </c>
      <c r="DM530" s="206">
        <f t="shared" si="972"/>
        <v>0</v>
      </c>
      <c r="DN530" s="25">
        <f t="shared" si="1007"/>
        <v>0</v>
      </c>
      <c r="DO530" s="5"/>
      <c r="DP530" s="43">
        <f t="shared" si="973"/>
        <v>0</v>
      </c>
      <c r="DQ530" s="27">
        <f t="shared" si="1029"/>
        <v>7022.5</v>
      </c>
      <c r="DR530" s="5"/>
      <c r="DS530" s="43">
        <f t="shared" si="974"/>
        <v>0</v>
      </c>
      <c r="DT530" s="27">
        <f t="shared" si="1030"/>
        <v>4846</v>
      </c>
      <c r="DU530" s="5"/>
      <c r="DV530" s="43">
        <f t="shared" si="975"/>
        <v>0</v>
      </c>
      <c r="DW530" s="27">
        <f t="shared" si="1031"/>
        <v>4835</v>
      </c>
      <c r="DX530" s="5"/>
      <c r="DY530" s="22">
        <f t="shared" si="976"/>
        <v>0</v>
      </c>
      <c r="DZ530" s="25">
        <f t="shared" si="1032"/>
        <v>523</v>
      </c>
      <c r="EA530" s="22"/>
      <c r="EB530" s="22">
        <f t="shared" si="977"/>
        <v>0</v>
      </c>
      <c r="EC530" s="28">
        <f t="shared" si="1033"/>
        <v>369</v>
      </c>
      <c r="ED530" s="5"/>
      <c r="EE530" s="43">
        <f t="shared" si="978"/>
        <v>0</v>
      </c>
      <c r="EF530" s="27">
        <f t="shared" si="1034"/>
        <v>4769</v>
      </c>
      <c r="EG530" s="66"/>
      <c r="EH530" s="66">
        <f t="shared" si="979"/>
        <v>0</v>
      </c>
      <c r="EI530" s="67">
        <f t="shared" si="1035"/>
        <v>23937</v>
      </c>
      <c r="EJ530" s="66"/>
      <c r="EK530" s="66">
        <f t="shared" si="953"/>
        <v>0</v>
      </c>
      <c r="EL530" s="67">
        <f t="shared" si="1036"/>
        <v>22567</v>
      </c>
      <c r="EM530" s="110">
        <f t="shared" si="954"/>
        <v>106589.80429599999</v>
      </c>
    </row>
    <row r="531" spans="1:143" ht="11.25" customHeight="1" x14ac:dyDescent="0.25">
      <c r="A531" s="188">
        <v>46088</v>
      </c>
      <c r="B531" s="188">
        <v>46102</v>
      </c>
      <c r="C531" s="87">
        <v>8004961793</v>
      </c>
      <c r="D531" s="88" t="s">
        <v>208</v>
      </c>
      <c r="E531" s="89">
        <v>200</v>
      </c>
      <c r="F531" s="137">
        <v>3</v>
      </c>
      <c r="G531" s="90">
        <v>191516769137</v>
      </c>
      <c r="H531" s="66"/>
      <c r="I531" s="41">
        <f t="shared" si="1001"/>
        <v>0</v>
      </c>
      <c r="J531" s="48">
        <f t="shared" ref="J531:J536" si="1046">J530+H531-I531</f>
        <v>68731</v>
      </c>
      <c r="K531" s="66"/>
      <c r="L531" s="41">
        <f t="shared" si="992"/>
        <v>0</v>
      </c>
      <c r="M531" s="48">
        <f t="shared" ref="M531:M536" si="1047">M530+K531-L531</f>
        <v>168090</v>
      </c>
      <c r="N531" s="66"/>
      <c r="O531" s="41">
        <f t="shared" si="1002"/>
        <v>0</v>
      </c>
      <c r="P531" s="48">
        <f t="shared" ref="P531:P536" si="1048">P530+N531-O531</f>
        <v>67341</v>
      </c>
      <c r="Q531" s="66"/>
      <c r="R531" s="66">
        <f t="shared" si="1003"/>
        <v>0</v>
      </c>
      <c r="S531" s="67">
        <f t="shared" ref="S531:S536" si="1049">S530+Q531-R531</f>
        <v>54704</v>
      </c>
      <c r="T531" s="66"/>
      <c r="U531" s="66">
        <f t="shared" si="1008"/>
        <v>620</v>
      </c>
      <c r="V531" s="67">
        <f t="shared" si="1009"/>
        <v>19935.100000000013</v>
      </c>
      <c r="X531" s="69">
        <f t="shared" si="1004"/>
        <v>0</v>
      </c>
      <c r="Y531" s="67">
        <f t="shared" si="989"/>
        <v>132.29999999999882</v>
      </c>
      <c r="Z531" s="66"/>
      <c r="AA531" s="68">
        <f t="shared" si="931"/>
        <v>0</v>
      </c>
      <c r="AB531" s="67">
        <f t="shared" si="1000"/>
        <v>12982.5</v>
      </c>
      <c r="AC531" s="66"/>
      <c r="AD531" s="66">
        <f t="shared" si="932"/>
        <v>0</v>
      </c>
      <c r="AE531" s="67">
        <f t="shared" si="1010"/>
        <v>448.79999999999973</v>
      </c>
      <c r="AF531" s="66"/>
      <c r="AG531" s="78">
        <f t="shared" si="933"/>
        <v>0</v>
      </c>
      <c r="AH531" s="79">
        <f t="shared" si="1011"/>
        <v>1407.7999999999993</v>
      </c>
      <c r="AI531" s="66"/>
      <c r="AJ531" s="68">
        <f t="shared" si="934"/>
        <v>0</v>
      </c>
      <c r="AK531" s="67">
        <f t="shared" si="1012"/>
        <v>7585.5</v>
      </c>
      <c r="AL531" s="66"/>
      <c r="AM531" s="68">
        <f t="shared" si="935"/>
        <v>0</v>
      </c>
      <c r="AN531" s="67">
        <f t="shared" si="1013"/>
        <v>9421.0999999999985</v>
      </c>
      <c r="AO531" s="66"/>
      <c r="AP531" s="68">
        <f t="shared" si="1005"/>
        <v>0</v>
      </c>
      <c r="AQ531" s="67">
        <f t="shared" si="993"/>
        <v>1460.3999999999996</v>
      </c>
      <c r="AR531" s="66"/>
      <c r="AS531" s="68">
        <f t="shared" si="957"/>
        <v>0</v>
      </c>
      <c r="AT531" s="67">
        <f t="shared" si="1014"/>
        <v>4579.6000000000004</v>
      </c>
      <c r="AU531" s="66"/>
      <c r="AV531" s="66">
        <f t="shared" si="1015"/>
        <v>0</v>
      </c>
      <c r="AW531" s="42">
        <f t="shared" si="994"/>
        <v>2949.6000000000013</v>
      </c>
      <c r="AX531" s="66"/>
      <c r="AY531" s="66">
        <f t="shared" si="958"/>
        <v>0</v>
      </c>
      <c r="AZ531" s="67">
        <f t="shared" si="1006"/>
        <v>1794.6</v>
      </c>
      <c r="BA531" s="66"/>
      <c r="BB531" s="68">
        <f t="shared" si="959"/>
        <v>0</v>
      </c>
      <c r="BC531" s="67">
        <f t="shared" si="1016"/>
        <v>1274.5999999999999</v>
      </c>
      <c r="BD531" s="66"/>
      <c r="BE531" s="68">
        <f t="shared" si="960"/>
        <v>0</v>
      </c>
      <c r="BF531" s="67">
        <f t="shared" si="1017"/>
        <v>78.60000000000035</v>
      </c>
      <c r="BG531" s="66"/>
      <c r="BH531" s="68">
        <f t="shared" si="956"/>
        <v>0</v>
      </c>
      <c r="BI531" s="67">
        <f t="shared" ref="BI531:BI562" si="1050">+BI530+BG531-BH531</f>
        <v>575.4000000000002</v>
      </c>
      <c r="BJ531" s="66"/>
      <c r="BK531" s="68">
        <f t="shared" si="961"/>
        <v>0</v>
      </c>
      <c r="BL531" s="67">
        <f t="shared" si="1018"/>
        <v>4758.2000000000007</v>
      </c>
      <c r="BM531" s="66"/>
      <c r="BN531" s="68">
        <f t="shared" si="1019"/>
        <v>0</v>
      </c>
      <c r="BO531" s="67">
        <f t="shared" si="1020"/>
        <v>2570.7000000000012</v>
      </c>
      <c r="BP531" s="66"/>
      <c r="BQ531" s="68">
        <f t="shared" si="1021"/>
        <v>0</v>
      </c>
      <c r="BR531" s="67">
        <f t="shared" si="938"/>
        <v>74.899999999990811</v>
      </c>
      <c r="BS531" s="66"/>
      <c r="BT531" s="66">
        <f t="shared" si="1043"/>
        <v>0</v>
      </c>
      <c r="BU531" s="67">
        <f t="shared" si="1037"/>
        <v>54276</v>
      </c>
      <c r="BV531" s="66"/>
      <c r="BW531" s="66">
        <f t="shared" si="1044"/>
        <v>0</v>
      </c>
      <c r="BX531" s="67">
        <f t="shared" si="1038"/>
        <v>80824</v>
      </c>
      <c r="BY531" s="66"/>
      <c r="BZ531" s="66">
        <f t="shared" si="1045"/>
        <v>0</v>
      </c>
      <c r="CA531" s="67">
        <f t="shared" si="1039"/>
        <v>49054</v>
      </c>
      <c r="CB531" s="66"/>
      <c r="CC531" s="66">
        <f t="shared" si="1022"/>
        <v>0</v>
      </c>
      <c r="CD531" s="67">
        <f t="shared" si="984"/>
        <v>7437.4500000000007</v>
      </c>
      <c r="CE531" s="66"/>
      <c r="CF531" s="66">
        <f t="shared" si="1023"/>
        <v>0</v>
      </c>
      <c r="CG531" s="67">
        <f t="shared" si="1024"/>
        <v>6982.9</v>
      </c>
      <c r="CH531" s="66"/>
      <c r="CI531" s="66">
        <f t="shared" si="962"/>
        <v>0</v>
      </c>
      <c r="CJ531" s="67">
        <f t="shared" si="1040"/>
        <v>8715</v>
      </c>
      <c r="CK531" s="66"/>
      <c r="CL531" s="68">
        <f t="shared" si="963"/>
        <v>0</v>
      </c>
      <c r="CM531" s="79">
        <f t="shared" si="1025"/>
        <v>4864</v>
      </c>
      <c r="CN531" s="66"/>
      <c r="CO531" s="68">
        <f t="shared" si="964"/>
        <v>0</v>
      </c>
      <c r="CP531" s="79">
        <f t="shared" si="1026"/>
        <v>3955</v>
      </c>
      <c r="CQ531" s="66"/>
      <c r="CR531" s="140">
        <f t="shared" si="965"/>
        <v>0</v>
      </c>
      <c r="CS531" s="79">
        <f t="shared" si="991"/>
        <v>6656</v>
      </c>
      <c r="CT531" s="66"/>
      <c r="CU531" s="68">
        <f t="shared" si="966"/>
        <v>0</v>
      </c>
      <c r="CV531" s="79">
        <f t="shared" si="1027"/>
        <v>7769</v>
      </c>
      <c r="CW531" s="66"/>
      <c r="CX531" s="66">
        <f t="shared" si="967"/>
        <v>0</v>
      </c>
      <c r="CY531" s="40">
        <f t="shared" si="985"/>
        <v>6582</v>
      </c>
      <c r="CZ531" s="65"/>
      <c r="DA531" s="66">
        <f t="shared" si="968"/>
        <v>0</v>
      </c>
      <c r="DB531" s="67">
        <f t="shared" si="1041"/>
        <v>80056</v>
      </c>
      <c r="DC531" s="66"/>
      <c r="DD531" s="66">
        <f t="shared" si="969"/>
        <v>0</v>
      </c>
      <c r="DE531" s="67">
        <f t="shared" si="1042"/>
        <v>76827</v>
      </c>
      <c r="DF531" s="66"/>
      <c r="DG531" s="69">
        <f t="shared" si="970"/>
        <v>0</v>
      </c>
      <c r="DH531" s="67">
        <f t="shared" si="995"/>
        <v>52979</v>
      </c>
      <c r="DI531" s="66"/>
      <c r="DJ531" s="66">
        <f t="shared" si="971"/>
        <v>0</v>
      </c>
      <c r="DK531" s="67">
        <f t="shared" si="1028"/>
        <v>384</v>
      </c>
      <c r="DM531" s="206">
        <f t="shared" si="972"/>
        <v>0</v>
      </c>
      <c r="DN531" s="25">
        <f t="shared" si="1007"/>
        <v>0</v>
      </c>
      <c r="DO531" s="5"/>
      <c r="DP531" s="43">
        <f t="shared" si="973"/>
        <v>0</v>
      </c>
      <c r="DQ531" s="27">
        <f t="shared" si="1029"/>
        <v>7022.5</v>
      </c>
      <c r="DR531" s="5"/>
      <c r="DS531" s="43">
        <f t="shared" si="974"/>
        <v>0</v>
      </c>
      <c r="DT531" s="27">
        <f t="shared" si="1030"/>
        <v>4846</v>
      </c>
      <c r="DU531" s="5"/>
      <c r="DV531" s="43">
        <f t="shared" si="975"/>
        <v>0</v>
      </c>
      <c r="DW531" s="27">
        <f t="shared" si="1031"/>
        <v>4835</v>
      </c>
      <c r="DX531" s="5"/>
      <c r="DY531" s="22">
        <f t="shared" si="976"/>
        <v>0</v>
      </c>
      <c r="DZ531" s="25">
        <f t="shared" si="1032"/>
        <v>523</v>
      </c>
      <c r="EA531" s="22"/>
      <c r="EB531" s="22">
        <f t="shared" si="977"/>
        <v>0</v>
      </c>
      <c r="EC531" s="28">
        <f t="shared" si="1033"/>
        <v>369</v>
      </c>
      <c r="ED531" s="5"/>
      <c r="EE531" s="43">
        <f t="shared" si="978"/>
        <v>0</v>
      </c>
      <c r="EF531" s="27">
        <f t="shared" si="1034"/>
        <v>4769</v>
      </c>
      <c r="EG531" s="66"/>
      <c r="EH531" s="66">
        <f t="shared" si="979"/>
        <v>0</v>
      </c>
      <c r="EI531" s="67">
        <f t="shared" si="1035"/>
        <v>23937</v>
      </c>
      <c r="EJ531" s="66"/>
      <c r="EK531" s="66">
        <f t="shared" si="953"/>
        <v>0</v>
      </c>
      <c r="EL531" s="67">
        <f t="shared" si="1036"/>
        <v>22567</v>
      </c>
      <c r="EM531" s="110">
        <f t="shared" si="954"/>
        <v>104166.22129599997</v>
      </c>
    </row>
    <row r="532" spans="1:143" ht="11.25" customHeight="1" x14ac:dyDescent="0.25">
      <c r="A532" s="188">
        <v>46088</v>
      </c>
      <c r="B532" s="188">
        <v>46102</v>
      </c>
      <c r="C532" s="12">
        <v>8004961943</v>
      </c>
      <c r="D532" s="13" t="s">
        <v>77</v>
      </c>
      <c r="E532" s="14">
        <v>2850</v>
      </c>
      <c r="F532" s="15">
        <v>1</v>
      </c>
      <c r="G532" s="16">
        <v>191516031289</v>
      </c>
      <c r="H532" s="66"/>
      <c r="I532" s="41">
        <f t="shared" si="1001"/>
        <v>5700</v>
      </c>
      <c r="J532" s="48">
        <f t="shared" si="1046"/>
        <v>63031</v>
      </c>
      <c r="K532" s="66"/>
      <c r="L532" s="41">
        <f t="shared" si="992"/>
        <v>5700</v>
      </c>
      <c r="M532" s="48">
        <f t="shared" si="1047"/>
        <v>162390</v>
      </c>
      <c r="N532" s="66"/>
      <c r="O532" s="41">
        <f t="shared" si="1002"/>
        <v>5700</v>
      </c>
      <c r="P532" s="48">
        <f t="shared" si="1048"/>
        <v>61641</v>
      </c>
      <c r="Q532" s="66"/>
      <c r="R532" s="66">
        <f t="shared" si="1003"/>
        <v>5700</v>
      </c>
      <c r="S532" s="67">
        <f t="shared" si="1049"/>
        <v>49004</v>
      </c>
      <c r="T532" s="66"/>
      <c r="U532" s="66">
        <f t="shared" si="1008"/>
        <v>3135.0000000000005</v>
      </c>
      <c r="V532" s="67">
        <f t="shared" si="1009"/>
        <v>16800.100000000013</v>
      </c>
      <c r="X532" s="69">
        <f t="shared" si="1004"/>
        <v>0</v>
      </c>
      <c r="Y532" s="67">
        <f t="shared" si="989"/>
        <v>132.29999999999882</v>
      </c>
      <c r="Z532" s="66"/>
      <c r="AA532" s="68">
        <f t="shared" si="931"/>
        <v>0</v>
      </c>
      <c r="AB532" s="67">
        <f t="shared" si="1000"/>
        <v>12982.5</v>
      </c>
      <c r="AC532" s="66"/>
      <c r="AD532" s="66">
        <f t="shared" si="932"/>
        <v>0</v>
      </c>
      <c r="AE532" s="67">
        <f t="shared" si="1010"/>
        <v>448.79999999999973</v>
      </c>
      <c r="AF532" s="66"/>
      <c r="AG532" s="78">
        <f t="shared" si="933"/>
        <v>0</v>
      </c>
      <c r="AH532" s="79">
        <f t="shared" si="1011"/>
        <v>1407.7999999999993</v>
      </c>
      <c r="AI532" s="66"/>
      <c r="AJ532" s="68">
        <f t="shared" si="934"/>
        <v>0</v>
      </c>
      <c r="AK532" s="67">
        <f t="shared" si="1012"/>
        <v>7585.5</v>
      </c>
      <c r="AL532" s="66"/>
      <c r="AM532" s="68">
        <f t="shared" si="935"/>
        <v>0</v>
      </c>
      <c r="AN532" s="67">
        <f t="shared" si="1013"/>
        <v>9421.0999999999985</v>
      </c>
      <c r="AO532" s="66"/>
      <c r="AP532" s="68">
        <f t="shared" si="1005"/>
        <v>0</v>
      </c>
      <c r="AQ532" s="67">
        <f t="shared" si="993"/>
        <v>1460.3999999999996</v>
      </c>
      <c r="AR532" s="66"/>
      <c r="AS532" s="68">
        <f t="shared" si="957"/>
        <v>0</v>
      </c>
      <c r="AT532" s="67">
        <f t="shared" si="1014"/>
        <v>4579.6000000000004</v>
      </c>
      <c r="AU532" s="66"/>
      <c r="AV532" s="66">
        <f t="shared" si="1015"/>
        <v>0</v>
      </c>
      <c r="AW532" s="42">
        <f t="shared" si="994"/>
        <v>2949.6000000000013</v>
      </c>
      <c r="AX532" s="66"/>
      <c r="AY532" s="66">
        <f t="shared" si="958"/>
        <v>0</v>
      </c>
      <c r="AZ532" s="67">
        <f t="shared" si="1006"/>
        <v>1794.6</v>
      </c>
      <c r="BA532" s="66"/>
      <c r="BB532" s="68">
        <f t="shared" si="959"/>
        <v>0</v>
      </c>
      <c r="BC532" s="67">
        <f t="shared" si="1016"/>
        <v>1274.5999999999999</v>
      </c>
      <c r="BD532" s="66"/>
      <c r="BE532" s="68">
        <f t="shared" si="960"/>
        <v>0</v>
      </c>
      <c r="BF532" s="67">
        <f t="shared" si="1017"/>
        <v>78.60000000000035</v>
      </c>
      <c r="BG532" s="66"/>
      <c r="BH532" s="68">
        <f t="shared" si="956"/>
        <v>0</v>
      </c>
      <c r="BI532" s="67">
        <f t="shared" si="1050"/>
        <v>575.4000000000002</v>
      </c>
      <c r="BJ532" s="66"/>
      <c r="BK532" s="68">
        <f t="shared" si="961"/>
        <v>0</v>
      </c>
      <c r="BL532" s="67">
        <f t="shared" si="1018"/>
        <v>4758.2000000000007</v>
      </c>
      <c r="BM532" s="66"/>
      <c r="BN532" s="68">
        <f t="shared" si="1019"/>
        <v>0</v>
      </c>
      <c r="BO532" s="67">
        <f t="shared" si="1020"/>
        <v>2570.7000000000012</v>
      </c>
      <c r="BP532" s="66"/>
      <c r="BQ532" s="68">
        <f t="shared" si="1021"/>
        <v>0</v>
      </c>
      <c r="BR532" s="67">
        <f t="shared" si="938"/>
        <v>74.899999999990811</v>
      </c>
      <c r="BS532" s="66"/>
      <c r="BT532" s="66">
        <f t="shared" si="1043"/>
        <v>0</v>
      </c>
      <c r="BU532" s="67">
        <f t="shared" si="1037"/>
        <v>54276</v>
      </c>
      <c r="BV532" s="66"/>
      <c r="BW532" s="66">
        <f t="shared" si="1044"/>
        <v>0</v>
      </c>
      <c r="BX532" s="67">
        <f t="shared" si="1038"/>
        <v>80824</v>
      </c>
      <c r="BY532" s="66"/>
      <c r="BZ532" s="66">
        <f t="shared" si="1045"/>
        <v>0</v>
      </c>
      <c r="CA532" s="67">
        <f t="shared" si="1039"/>
        <v>49054</v>
      </c>
      <c r="CB532" s="66"/>
      <c r="CC532" s="66">
        <f t="shared" si="1022"/>
        <v>0</v>
      </c>
      <c r="CD532" s="67">
        <f t="shared" si="984"/>
        <v>7437.4500000000007</v>
      </c>
      <c r="CE532" s="66"/>
      <c r="CF532" s="66">
        <f t="shared" si="1023"/>
        <v>0</v>
      </c>
      <c r="CG532" s="67">
        <f t="shared" si="1024"/>
        <v>6982.9</v>
      </c>
      <c r="CH532" s="66"/>
      <c r="CI532" s="66">
        <f t="shared" si="962"/>
        <v>0</v>
      </c>
      <c r="CJ532" s="67">
        <f t="shared" si="1040"/>
        <v>8715</v>
      </c>
      <c r="CK532" s="66"/>
      <c r="CL532" s="68">
        <f t="shared" si="963"/>
        <v>0</v>
      </c>
      <c r="CM532" s="79">
        <f t="shared" si="1025"/>
        <v>4864</v>
      </c>
      <c r="CN532" s="66"/>
      <c r="CO532" s="68">
        <f t="shared" si="964"/>
        <v>0</v>
      </c>
      <c r="CP532" s="79">
        <f t="shared" si="1026"/>
        <v>3955</v>
      </c>
      <c r="CQ532" s="66"/>
      <c r="CR532" s="140">
        <f t="shared" si="965"/>
        <v>0</v>
      </c>
      <c r="CS532" s="79">
        <f t="shared" si="991"/>
        <v>6656</v>
      </c>
      <c r="CT532" s="66"/>
      <c r="CU532" s="68">
        <f t="shared" si="966"/>
        <v>0</v>
      </c>
      <c r="CV532" s="79">
        <f t="shared" si="1027"/>
        <v>7769</v>
      </c>
      <c r="CW532" s="66"/>
      <c r="CX532" s="66">
        <f t="shared" si="967"/>
        <v>0</v>
      </c>
      <c r="CY532" s="40">
        <f t="shared" si="985"/>
        <v>6582</v>
      </c>
      <c r="CZ532" s="65"/>
      <c r="DA532" s="66">
        <f t="shared" si="968"/>
        <v>0</v>
      </c>
      <c r="DB532" s="67">
        <f t="shared" si="1041"/>
        <v>80056</v>
      </c>
      <c r="DC532" s="66"/>
      <c r="DD532" s="66">
        <f t="shared" si="969"/>
        <v>0</v>
      </c>
      <c r="DE532" s="67">
        <f t="shared" si="1042"/>
        <v>76827</v>
      </c>
      <c r="DF532" s="66"/>
      <c r="DG532" s="69">
        <f t="shared" si="970"/>
        <v>0</v>
      </c>
      <c r="DH532" s="67">
        <f t="shared" si="995"/>
        <v>52979</v>
      </c>
      <c r="DI532" s="66"/>
      <c r="DJ532" s="66">
        <f t="shared" si="971"/>
        <v>0</v>
      </c>
      <c r="DK532" s="67">
        <f t="shared" si="1028"/>
        <v>384</v>
      </c>
      <c r="DM532" s="206">
        <f t="shared" si="972"/>
        <v>0</v>
      </c>
      <c r="DN532" s="25">
        <f t="shared" si="1007"/>
        <v>0</v>
      </c>
      <c r="DO532" s="5"/>
      <c r="DP532" s="43">
        <f t="shared" si="973"/>
        <v>0</v>
      </c>
      <c r="DQ532" s="27">
        <f t="shared" si="1029"/>
        <v>7022.5</v>
      </c>
      <c r="DR532" s="5"/>
      <c r="DS532" s="43">
        <f t="shared" si="974"/>
        <v>0</v>
      </c>
      <c r="DT532" s="27">
        <f t="shared" si="1030"/>
        <v>4846</v>
      </c>
      <c r="DU532" s="5"/>
      <c r="DV532" s="43">
        <f t="shared" si="975"/>
        <v>0</v>
      </c>
      <c r="DW532" s="27">
        <f t="shared" si="1031"/>
        <v>4835</v>
      </c>
      <c r="DX532" s="5"/>
      <c r="DY532" s="22">
        <f t="shared" si="976"/>
        <v>0</v>
      </c>
      <c r="DZ532" s="25">
        <f t="shared" si="1032"/>
        <v>523</v>
      </c>
      <c r="EA532" s="22"/>
      <c r="EB532" s="22">
        <f t="shared" si="977"/>
        <v>0</v>
      </c>
      <c r="EC532" s="28">
        <f t="shared" si="1033"/>
        <v>369</v>
      </c>
      <c r="ED532" s="5"/>
      <c r="EE532" s="43">
        <f t="shared" si="978"/>
        <v>0</v>
      </c>
      <c r="EF532" s="27">
        <f t="shared" si="1034"/>
        <v>4769</v>
      </c>
      <c r="EG532" s="66"/>
      <c r="EH532" s="66">
        <f t="shared" si="979"/>
        <v>0</v>
      </c>
      <c r="EI532" s="67">
        <f t="shared" si="1035"/>
        <v>23937</v>
      </c>
      <c r="EJ532" s="66"/>
      <c r="EK532" s="66">
        <f t="shared" si="953"/>
        <v>0</v>
      </c>
      <c r="EL532" s="67">
        <f t="shared" si="1036"/>
        <v>22567</v>
      </c>
      <c r="EM532" s="110">
        <f t="shared" si="954"/>
        <v>103687.88329599999</v>
      </c>
    </row>
    <row r="533" spans="1:143" ht="11.25" customHeight="1" x14ac:dyDescent="0.25">
      <c r="A533" s="158">
        <v>46088</v>
      </c>
      <c r="B533" s="188">
        <v>46102</v>
      </c>
      <c r="C533" s="12">
        <v>8004962742</v>
      </c>
      <c r="D533" s="13" t="s">
        <v>53</v>
      </c>
      <c r="E533" s="14">
        <v>350</v>
      </c>
      <c r="F533" s="15">
        <v>2.5</v>
      </c>
      <c r="G533" s="16">
        <v>191516147218</v>
      </c>
      <c r="H533" s="66"/>
      <c r="I533" s="41">
        <f t="shared" si="1001"/>
        <v>700</v>
      </c>
      <c r="J533" s="48">
        <f t="shared" si="1046"/>
        <v>62331</v>
      </c>
      <c r="K533" s="66"/>
      <c r="L533" s="41">
        <f t="shared" si="992"/>
        <v>700</v>
      </c>
      <c r="M533" s="48">
        <f t="shared" si="1047"/>
        <v>161690</v>
      </c>
      <c r="N533" s="66"/>
      <c r="O533" s="41">
        <f t="shared" si="1002"/>
        <v>700</v>
      </c>
      <c r="P533" s="48">
        <f t="shared" si="1048"/>
        <v>60941</v>
      </c>
      <c r="Q533" s="66"/>
      <c r="R533" s="66">
        <f t="shared" si="1003"/>
        <v>700</v>
      </c>
      <c r="S533" s="67">
        <f t="shared" si="1049"/>
        <v>48304</v>
      </c>
      <c r="T533" s="66"/>
      <c r="U533" s="66">
        <f t="shared" si="1008"/>
        <v>910</v>
      </c>
      <c r="V533" s="67">
        <f t="shared" si="1009"/>
        <v>15890.100000000013</v>
      </c>
      <c r="X533" s="69">
        <f t="shared" si="1004"/>
        <v>0</v>
      </c>
      <c r="Y533" s="67">
        <f t="shared" si="989"/>
        <v>132.29999999999882</v>
      </c>
      <c r="Z533" s="66"/>
      <c r="AA533" s="68">
        <f t="shared" ref="AA533:AA596" si="1051">IF(OR(D533="NPP6ASZDB-GY015M",D533="NPP6ASZDB-GY010M",D533="NPP6ASZDB-GY002M",D533="NPP6ASZDB-GY150C",D533="NPP6ASZDB-GY005M",D533="NPC6ASZDB-GY020C",D533="NPC06SZDB-GY008M",D533="NPC06SZDB-GY013M",D533="NPC06SZDB-GY018M",D533="NPC6ASZDB-GY750C",D533="NPC6ASZDB-GY009M",D533="NPC6ASZDB-GY025C",D533="NPC06SZDB-GY005M",D533="NPC6ASZDB-GY125C",D533="NPC6ASZDB-GY350C",D533="NPC6ASZDB-GY075C",D533="NPC6ASZDB-GY006M",D533="NPC06SZDB-GY015C",D533="NPC6ASZDB-GY450C",D533="NPC6ASZDB-GY050C",D533="NPC6ASZDB-GY050C",D533="NPC6ASZDB-GY250C",D533="NPC06SZDB-GY003M",D533="NPC6ASZDB-GY007M",D533="NPC06SZDB-GY006M",D533="NPC06SZDB-GY015M",D533="NPC06SZDB-GY001M",D533="NPC06SZDB-GY002M",D533="NPC6ASZDB-GY015M",D533="NPC06SZDB-GY010M",D533="NPC6ASZDB-GY150C",D533="NPC6ASZDB-GY008M",D533="NPC6ASZDB-GY012M",D533="NPC6ASZDB-GY015M",D533="NPC6ASZDB-GY018M",D533="NPC6ASZDB-GY001M",D533="NPC6ASZDB-GY002M",D533="NPC6ASZDB-GY003M",D533="NPC6ASZDB-GY004M",D533="NPC6ASZDB-GY005M",D533="NPC6ASZDB-GY010M",D533="NPC6ASZDB-GY020M",D533="NPC6ASZDB-GY025M",D533="NPC6ASZDB-GY030M",D533="NPC6ASZDB-GY030C",D533="NPC6ASZDB-GY015C",),E533*(F533+0.1),0)</f>
        <v>0</v>
      </c>
      <c r="AB533" s="67">
        <f t="shared" si="1000"/>
        <v>12982.5</v>
      </c>
      <c r="AC533" s="66"/>
      <c r="AD533" s="66">
        <f t="shared" ref="AD533:AD596" si="1052">IF(OR(D533="NPC6ASZDB-GN007M",D533="NPP6ASZDB-GN001M",D533="NPC6ASZDB-GN015C",D533="NPC6ASZDB-GN008M",D533="NPP6ASZDB-GN010M",D533="NPC6ASZDB-GN030C",D533="NPC6ASZDB-GN750C",D533="NPC06SZDB-GN050C",D533="NPC6ASZDB-GN250C",D533="NPC06SZDB-GN002M",D533="NPC06SZDB-GN010M",D533="NPC6ASZDB-GN015M",D533="NPC6ASZDB-GN010M",D533="NPC06SZDB-GN003M",D533="NPC6ASZDB-GN025C",D533="NPC6ASZDB-GN050C",D533="NPC6ASZDB-GN150C",D533="NPC06SZDB-GN001M",D533="NPC06SZDB-GN150C",D533="NPC6ASZDB-GN001M",D533="NPC6ASZDB-GN002M",D533="NPC6ASZDB-GN003M",D533="NPC6ASZDB-GN004M",D533="NPC6ASZDB-GN005M",D533="NPC6ASZDB-GN020M",D533="NPC6ASZDB-GN030M",),E533*(F533+0.1),0)</f>
        <v>0</v>
      </c>
      <c r="AE533" s="67">
        <f t="shared" si="1010"/>
        <v>448.79999999999973</v>
      </c>
      <c r="AF533" s="66"/>
      <c r="AG533" s="78">
        <f t="shared" ref="AG533:AG596" si="1053">IF(OR(D533="NPC6ASZDB-YL030C",D533="NPP6ASZDB-YL001M",D533="NPC6ASZDB-YL015C",D533="NPP6ASZDB-YL005M",D533="NPP6ASZDB-YL003M",D533="NPP6ASZDB-YL002M",D533="NPC6ASZDB-YL004M",D533="NPP6ASZDB-YL010M",D533="NPC6ASZDB-YL125C",D533="NPC6ASZDB-YL015M",D533="NPC06SZDB-YL040M",D533="NPC06SZDB-YL002M",D533="NPC6ASZDB-YL009M",D533="NPC6ASZDB-YL350C",D533="NPC06SZDB-YL015C",D533="NPC6ASZDB-YL007M",D533="NPC6ASZDB-YL012M",D533="NPC6ASZDB-YL020M",D533="NPC6ASZDB-YL030M",D533="NPC06SZDB-YL050C",D533="NPC06SZDB-YL003M",D533="NPC6ASZDB-YL250C",D533="NPC6ASZDB-YL008M",D533="NPC06SZDB-YL010M",D533="NPC6ASZDB-YL025C",D533="NPC6ASZDB-YL006M",D533="NPC6ASZDB-YL001M",D533="NPC6ASZDB-YL005M",D533="NPC06SZDB-YL005M",D533="NPC06SZDB-YL001M",D533="NPC6ASZDB-YL050C",D533="NPC6ASZDB-YL010M",D533="NPC06SZDB-YL150C",D533="NPC6ASZDB-YL002M",D533="NPC6ASZDB-YL150C",D533="NPC6ASZDB-YL003M",),E533*(F533+0.1),0)</f>
        <v>0</v>
      </c>
      <c r="AH533" s="79">
        <f t="shared" si="1011"/>
        <v>1407.7999999999993</v>
      </c>
      <c r="AI533" s="66"/>
      <c r="AJ533" s="68">
        <f t="shared" ref="AJ533:AJ596" si="1054">IF(OR(D533="NPC6ASZDB-OR030C",D533="NPP6ASZDB-OR003M",D533="NPP6ASZDB-OR002M",D533="NPP6ASZDB-OR005M",D533="NPP6ASZDB-OR001M",D533="NPC6ASZDB-OR025C",D533="NPP6ASZDB-OR010M",D533="NPC6ASZDB-OR008M",D533="NPC06SZDB-OR005M",D533="NPC06SZDB-OR150C",D533="NPC06SZDB-OR050C",D533="NPC6ASZDB-OR020M",D533="NPC6ASZDB-OR750C",D533="NPC6ASZDB-OR007M",D533="NPC6ASZDB-OR350C",D533="NPC6ASZDB-OR250C",D533="NPC6ASZDB-OR020M",D533="NPC6ASZDB-OR015M",D533="NPC6ASZDB-OR005M",D533="NPC6ASZDB-OR010M",D533="NPC6ASZDB-OR050C",D533="NPC6ASZDB-OR150C",D533="NPC6ASZDB-OR004M",D533="NPC6ASZDB-OR010M",D533="NPC6ASZDB-OR005M",D533="NPC06SZDB-OR010M",D533="NPC6ASZDB-OR001M",D533="NPC6ASZDB-OR002M",D533="NPC6ASZDB-OR003M",D533="NPC06SZDB-OR001M",D533="NPC06SZDB-OR002M",D533="NPC06SZDB-OR003M",D533="NPC6ASZDB-OR012M",D533="NPC6ASZDB-OR030M",),E533*(F533+0.1),0)</f>
        <v>0</v>
      </c>
      <c r="AK533" s="67">
        <f t="shared" si="1012"/>
        <v>7585.5</v>
      </c>
      <c r="AL533" s="66"/>
      <c r="AM533" s="68">
        <f t="shared" ref="AM533:AM596" si="1055">IF(OR(D533="NPC6ASZDB-RD015C",D533="NPP6ASZDB-RD005M",D533="NPC6ASZDB-RD750C",D533="NPC6ASZDB-RD030M",D533="NPP6ASZDB-RD010M",D533="NPP6ASZDB-RD002M",D533="NPP6ASZDB-RD001M",D533="NPP6ASZDB-RD003M",D533="NPC6ASZDB-RD075C",D533="NPC6ASZDB-RD009M",D533="NPC6ASZDB-RD025C",D533="NPC6ASZDB-RD015M",D533="NPC6ASZDB-RD004M",D533="NPC6ASZDB-RD006M",D533="NPC6ASZDB-RD020C",D533="NPC6ASZDB-RD008M",D533="NPC6ASZDB-RD350C",D533="NPC6ASZDB-RD030C",D533="NPC6ASZDB-RD250C",D533="NPC06SZDB-RD015M",D533="NPC6ASZDB-RD050C",D533="NPC6ASZDB-RD050C",D533="NPC06SZDB-RD050C",D533="NPC6ASZDB-RD010M",D533="NPC06SZDB-RD005M",D533="NPC06SZDB-RD010M",D533="NPC6ASZDB-RD007M",D533="NPC6ASZDB-RD010M",D533="NPC6ASZDB-RD001M",D533="NPC6ASZDB-RD005M",D533="NPC6ASZDB-RD150C",D533="NPC06SZDB-RD002M",D533="NPC06SZDB-RD150C",D533="NPC06SZDB-RD001M",D533="NPC06SZDB-RD003M",D533="NPC6ASZDB-RD002M",D533="NPC6ASZDB-RD003M",D533="NPC6ASZDB-RD020M",),E533*(F533+0.1),0)</f>
        <v>0</v>
      </c>
      <c r="AN533" s="67">
        <f t="shared" si="1013"/>
        <v>9421.0999999999985</v>
      </c>
      <c r="AO533" s="66"/>
      <c r="AP533" s="68">
        <f t="shared" si="1005"/>
        <v>0</v>
      </c>
      <c r="AQ533" s="67">
        <f t="shared" si="993"/>
        <v>1460.3999999999996</v>
      </c>
      <c r="AR533" s="66"/>
      <c r="AS533" s="68">
        <f t="shared" si="957"/>
        <v>0</v>
      </c>
      <c r="AT533" s="67">
        <f t="shared" si="1014"/>
        <v>4579.6000000000004</v>
      </c>
      <c r="AU533" s="66"/>
      <c r="AV533" s="66">
        <f t="shared" si="1015"/>
        <v>0</v>
      </c>
      <c r="AW533" s="42">
        <f t="shared" si="994"/>
        <v>2949.6000000000013</v>
      </c>
      <c r="AX533" s="66"/>
      <c r="AY533" s="66">
        <f t="shared" si="958"/>
        <v>0</v>
      </c>
      <c r="AZ533" s="67">
        <f t="shared" si="1006"/>
        <v>1794.6</v>
      </c>
      <c r="BA533" s="66"/>
      <c r="BB533" s="68">
        <f t="shared" si="959"/>
        <v>0</v>
      </c>
      <c r="BC533" s="67">
        <f t="shared" si="1016"/>
        <v>1274.5999999999999</v>
      </c>
      <c r="BD533" s="66"/>
      <c r="BE533" s="68">
        <f t="shared" si="960"/>
        <v>0</v>
      </c>
      <c r="BF533" s="67">
        <f t="shared" si="1017"/>
        <v>78.60000000000035</v>
      </c>
      <c r="BG533" s="66"/>
      <c r="BH533" s="68">
        <f t="shared" si="956"/>
        <v>0</v>
      </c>
      <c r="BI533" s="67">
        <f t="shared" si="1050"/>
        <v>575.4000000000002</v>
      </c>
      <c r="BJ533" s="66"/>
      <c r="BK533" s="68">
        <f t="shared" si="961"/>
        <v>0</v>
      </c>
      <c r="BL533" s="67">
        <f t="shared" si="1018"/>
        <v>4758.2000000000007</v>
      </c>
      <c r="BM533" s="66"/>
      <c r="BN533" s="68">
        <f t="shared" si="1019"/>
        <v>0</v>
      </c>
      <c r="BO533" s="67">
        <f t="shared" si="1020"/>
        <v>2570.7000000000012</v>
      </c>
      <c r="BP533" s="66"/>
      <c r="BQ533" s="68">
        <f t="shared" si="1021"/>
        <v>0</v>
      </c>
      <c r="BR533" s="67">
        <f t="shared" ref="BR533:BR596" si="1056">+BR532+BP533-BQ533</f>
        <v>74.899999999990811</v>
      </c>
      <c r="BS533" s="66"/>
      <c r="BT533" s="66">
        <f t="shared" si="1043"/>
        <v>0</v>
      </c>
      <c r="BU533" s="67">
        <f t="shared" si="1037"/>
        <v>54276</v>
      </c>
      <c r="BV533" s="66"/>
      <c r="BW533" s="66">
        <f t="shared" si="1044"/>
        <v>0</v>
      </c>
      <c r="BX533" s="67">
        <f t="shared" si="1038"/>
        <v>80824</v>
      </c>
      <c r="BY533" s="66"/>
      <c r="BZ533" s="66">
        <f t="shared" si="1045"/>
        <v>0</v>
      </c>
      <c r="CA533" s="67">
        <f t="shared" si="1039"/>
        <v>49054</v>
      </c>
      <c r="CB533" s="66"/>
      <c r="CC533" s="66">
        <f t="shared" si="1022"/>
        <v>0</v>
      </c>
      <c r="CD533" s="67">
        <f t="shared" si="984"/>
        <v>7437.4500000000007</v>
      </c>
      <c r="CE533" s="66"/>
      <c r="CF533" s="66">
        <f t="shared" si="1023"/>
        <v>0</v>
      </c>
      <c r="CG533" s="67">
        <f t="shared" si="1024"/>
        <v>6982.9</v>
      </c>
      <c r="CH533" s="66"/>
      <c r="CI533" s="66">
        <f t="shared" si="962"/>
        <v>0</v>
      </c>
      <c r="CJ533" s="67">
        <f t="shared" si="1040"/>
        <v>8715</v>
      </c>
      <c r="CK533" s="66"/>
      <c r="CL533" s="68">
        <f t="shared" si="963"/>
        <v>0</v>
      </c>
      <c r="CM533" s="79">
        <f t="shared" si="1025"/>
        <v>4864</v>
      </c>
      <c r="CN533" s="66"/>
      <c r="CO533" s="68">
        <f t="shared" si="964"/>
        <v>0</v>
      </c>
      <c r="CP533" s="79">
        <f t="shared" si="1026"/>
        <v>3955</v>
      </c>
      <c r="CQ533" s="66"/>
      <c r="CR533" s="68">
        <f t="shared" si="965"/>
        <v>0</v>
      </c>
      <c r="CS533" s="79">
        <f t="shared" si="991"/>
        <v>6656</v>
      </c>
      <c r="CT533" s="66"/>
      <c r="CU533" s="68">
        <f t="shared" si="966"/>
        <v>0</v>
      </c>
      <c r="CV533" s="79">
        <f t="shared" si="1027"/>
        <v>7769</v>
      </c>
      <c r="CW533" s="66"/>
      <c r="CX533" s="66">
        <f t="shared" si="967"/>
        <v>0</v>
      </c>
      <c r="CY533" s="40">
        <f t="shared" si="985"/>
        <v>6582</v>
      </c>
      <c r="CZ533" s="65"/>
      <c r="DA533" s="66">
        <f t="shared" si="968"/>
        <v>0</v>
      </c>
      <c r="DB533" s="67">
        <f t="shared" si="1041"/>
        <v>80056</v>
      </c>
      <c r="DC533" s="66"/>
      <c r="DD533" s="66">
        <f t="shared" si="969"/>
        <v>0</v>
      </c>
      <c r="DE533" s="67">
        <f t="shared" si="1042"/>
        <v>76827</v>
      </c>
      <c r="DF533" s="66"/>
      <c r="DG533" s="69">
        <f t="shared" si="970"/>
        <v>0</v>
      </c>
      <c r="DH533" s="67">
        <f t="shared" si="995"/>
        <v>52979</v>
      </c>
      <c r="DI533" s="66"/>
      <c r="DJ533" s="66">
        <f t="shared" si="971"/>
        <v>0</v>
      </c>
      <c r="DK533" s="67">
        <f t="shared" si="1028"/>
        <v>384</v>
      </c>
      <c r="DM533" s="206">
        <f t="shared" si="972"/>
        <v>0</v>
      </c>
      <c r="DN533" s="25">
        <f t="shared" si="1007"/>
        <v>0</v>
      </c>
      <c r="DO533" s="5"/>
      <c r="DP533" s="43">
        <f t="shared" si="973"/>
        <v>0</v>
      </c>
      <c r="DQ533" s="27">
        <f t="shared" si="1029"/>
        <v>7022.5</v>
      </c>
      <c r="DR533" s="5"/>
      <c r="DS533" s="43">
        <f t="shared" si="974"/>
        <v>0</v>
      </c>
      <c r="DT533" s="27">
        <f t="shared" si="1030"/>
        <v>4846</v>
      </c>
      <c r="DU533" s="5"/>
      <c r="DV533" s="43">
        <f t="shared" si="975"/>
        <v>0</v>
      </c>
      <c r="DW533" s="27">
        <f t="shared" si="1031"/>
        <v>4835</v>
      </c>
      <c r="DX533" s="5"/>
      <c r="DY533" s="22">
        <f t="shared" si="976"/>
        <v>0</v>
      </c>
      <c r="DZ533" s="25">
        <f t="shared" si="1032"/>
        <v>523</v>
      </c>
      <c r="EA533" s="22"/>
      <c r="EB533" s="22">
        <f t="shared" si="977"/>
        <v>0</v>
      </c>
      <c r="EC533" s="28">
        <f t="shared" si="1033"/>
        <v>369</v>
      </c>
      <c r="ED533" s="5"/>
      <c r="EE533" s="43">
        <f t="shared" si="978"/>
        <v>0</v>
      </c>
      <c r="EF533" s="27">
        <f t="shared" si="1034"/>
        <v>4769</v>
      </c>
      <c r="EG533" s="66"/>
      <c r="EH533" s="66">
        <f t="shared" si="979"/>
        <v>0</v>
      </c>
      <c r="EI533" s="67">
        <f t="shared" si="1035"/>
        <v>23937</v>
      </c>
      <c r="EJ533" s="66"/>
      <c r="EK533" s="66">
        <f t="shared" ref="EK533:EK596" si="1057">(IF(OR(D533="CO17772-0MM003",D533="CO17772-0ZM010",D533="CO17772-07M015",D533="CO17772-07M007",D533="CO17772-0ZM002",D533="CO17772-01M001",D533="CO17772-0CC050",D533="CO17772-0CM015",D533="CO17772-08F004",D533="CO17772-08F010",D533="CO17772-08C750",D533="CO17772-08C250",D533="CO17772-07M001",D533="CO17772-09M001",D533="CO17772-0ZM001",D533="CO17772-0MM001",D533="CO17772-08F002",D533="CO17772-0ZM008",D533="CO17772-0ZM005",D533="CO17772-0CM005",D533="CO17772-0CM007",D533="CO17772-08M020",D533="CO17772-0MC150",D533="CO17772-08M006",D533="CO17772-08C050",D533="CO17772-0CM007",D533="CO17772-0CM010",D533="CO17772-0CM003",D533="CO17772-08C150",D533="CO17772-08M007",D533="CO17772-0MM005",D533="CO17772-0MM015",D533="CO17772-0CM002",D533="CO17772-0CM001",D533="CO17772-08M010",D533="CO17772-08M001",D533="CO17772-08M005",D533="CO17772-08M002",D533="CO17772-08M003",D533="CO17772-08M004",D533="CO17772-08M015",D533=1644077,D533=959308,D533=959305,D533=959306,D533=959307,D533=959309),E533*2,0))</f>
        <v>0</v>
      </c>
      <c r="EL533" s="67">
        <f t="shared" si="1036"/>
        <v>22567</v>
      </c>
      <c r="EM533" s="110">
        <f t="shared" ref="EM533:EM596" si="1058">((J534*0.03672)+(M534*0.1205)+(P534*0.05856)+(S534*0.0201)+(V534*0.3442)+(Y534*0.4888)+(AB534*0.5596)+(AE534*0.486)+(AH534*0.4976)+(AK534*0.487)+(AN534*0.4911)+(AQ534*0.4976)+(AT534*0.4994)+(AW534*0.3297)+(AZ534*0.3303)+(BC534*0.3317)+(BF534*0.3307)+(BI534*0.3302)+(BL534* 0.3306)+(BO534*0.3317)+(BR534*0.3311)+(BU534*0.023)+(BX534*0.0746)+(CA534*0.0163)+(CD534*0.4367)+(CG534*0.46063)+(CJ534*0.4344)+(CM534*0.426837)+(CP534*0.411417)+(CS534*0.419619)+(CV534*0.427493)+(CY534*0.4341)+(DB534*0.0349)+(DE534*0.0092)+(DH534*0.035 )+(DK534*0.029)+(DN534*0.27723)+(DQ534*0.19)+(DT534*0.27723)+(DZ534*0.20242)+(EC534*0.43)+(EF534*0.18111)+(EI534*0.19879)+(EL534*0.12124)+(EO534*0.02104)+(ER534*0.24981))</f>
        <v>102740.32009599998</v>
      </c>
    </row>
    <row r="534" spans="1:143" ht="11.25" customHeight="1" x14ac:dyDescent="0.25">
      <c r="A534" s="158">
        <v>46088</v>
      </c>
      <c r="B534" s="188">
        <v>46102</v>
      </c>
      <c r="C534" s="12">
        <v>8004962744</v>
      </c>
      <c r="D534" s="13" t="s">
        <v>310</v>
      </c>
      <c r="E534" s="14">
        <v>240</v>
      </c>
      <c r="F534" s="15">
        <v>10</v>
      </c>
      <c r="G534" s="16">
        <v>191516031197</v>
      </c>
      <c r="H534" s="66"/>
      <c r="I534" s="41">
        <f t="shared" si="1001"/>
        <v>480</v>
      </c>
      <c r="J534" s="48">
        <f t="shared" si="1046"/>
        <v>61851</v>
      </c>
      <c r="K534" s="66"/>
      <c r="L534" s="41">
        <f t="shared" si="992"/>
        <v>480</v>
      </c>
      <c r="M534" s="48">
        <f t="shared" si="1047"/>
        <v>161210</v>
      </c>
      <c r="N534" s="66"/>
      <c r="O534" s="41">
        <f t="shared" si="1002"/>
        <v>480</v>
      </c>
      <c r="P534" s="48">
        <f t="shared" si="1048"/>
        <v>60461</v>
      </c>
      <c r="Q534" s="66"/>
      <c r="R534" s="66">
        <f t="shared" si="1003"/>
        <v>480</v>
      </c>
      <c r="S534" s="67">
        <f t="shared" si="1049"/>
        <v>47824</v>
      </c>
      <c r="T534" s="66"/>
      <c r="U534" s="66">
        <f t="shared" si="1008"/>
        <v>2424</v>
      </c>
      <c r="V534" s="67">
        <f t="shared" si="1009"/>
        <v>13466.100000000013</v>
      </c>
      <c r="X534" s="69">
        <f t="shared" si="1004"/>
        <v>0</v>
      </c>
      <c r="Y534" s="67">
        <f t="shared" si="989"/>
        <v>132.29999999999882</v>
      </c>
      <c r="Z534" s="66"/>
      <c r="AA534" s="68">
        <f t="shared" si="1051"/>
        <v>0</v>
      </c>
      <c r="AB534" s="67">
        <f t="shared" si="1000"/>
        <v>12982.5</v>
      </c>
      <c r="AC534" s="66"/>
      <c r="AD534" s="66">
        <f t="shared" si="1052"/>
        <v>0</v>
      </c>
      <c r="AE534" s="67">
        <f t="shared" si="1010"/>
        <v>448.79999999999973</v>
      </c>
      <c r="AF534" s="66"/>
      <c r="AG534" s="78">
        <f t="shared" si="1053"/>
        <v>0</v>
      </c>
      <c r="AH534" s="79">
        <f t="shared" si="1011"/>
        <v>1407.7999999999993</v>
      </c>
      <c r="AI534" s="66"/>
      <c r="AJ534" s="68">
        <f t="shared" si="1054"/>
        <v>0</v>
      </c>
      <c r="AK534" s="67">
        <f t="shared" si="1012"/>
        <v>7585.5</v>
      </c>
      <c r="AL534" s="66"/>
      <c r="AM534" s="68">
        <f t="shared" si="1055"/>
        <v>0</v>
      </c>
      <c r="AN534" s="67">
        <f t="shared" si="1013"/>
        <v>9421.0999999999985</v>
      </c>
      <c r="AO534" s="66"/>
      <c r="AP534" s="68">
        <f t="shared" si="1005"/>
        <v>0</v>
      </c>
      <c r="AQ534" s="67">
        <f t="shared" si="993"/>
        <v>1460.3999999999996</v>
      </c>
      <c r="AR534" s="66"/>
      <c r="AS534" s="68">
        <f t="shared" si="957"/>
        <v>0</v>
      </c>
      <c r="AT534" s="67">
        <f t="shared" si="1014"/>
        <v>4579.6000000000004</v>
      </c>
      <c r="AU534" s="66"/>
      <c r="AV534" s="66">
        <f t="shared" si="1015"/>
        <v>0</v>
      </c>
      <c r="AW534" s="42">
        <f t="shared" si="994"/>
        <v>2949.6000000000013</v>
      </c>
      <c r="AX534" s="66"/>
      <c r="AY534" s="66">
        <f t="shared" si="958"/>
        <v>0</v>
      </c>
      <c r="AZ534" s="67">
        <f t="shared" si="1006"/>
        <v>1794.6</v>
      </c>
      <c r="BA534" s="66"/>
      <c r="BB534" s="68">
        <f t="shared" si="959"/>
        <v>0</v>
      </c>
      <c r="BC534" s="67">
        <f t="shared" si="1016"/>
        <v>1274.5999999999999</v>
      </c>
      <c r="BD534" s="66"/>
      <c r="BE534" s="68">
        <f t="shared" si="960"/>
        <v>0</v>
      </c>
      <c r="BF534" s="67">
        <f t="shared" si="1017"/>
        <v>78.60000000000035</v>
      </c>
      <c r="BG534" s="66"/>
      <c r="BH534" s="68">
        <f t="shared" si="956"/>
        <v>0</v>
      </c>
      <c r="BI534" s="67">
        <f t="shared" si="1050"/>
        <v>575.4000000000002</v>
      </c>
      <c r="BJ534" s="66"/>
      <c r="BK534" s="68">
        <f t="shared" si="961"/>
        <v>0</v>
      </c>
      <c r="BL534" s="67">
        <f t="shared" si="1018"/>
        <v>4758.2000000000007</v>
      </c>
      <c r="BM534" s="66"/>
      <c r="BN534" s="68">
        <f t="shared" si="1019"/>
        <v>0</v>
      </c>
      <c r="BO534" s="67">
        <f t="shared" si="1020"/>
        <v>2570.7000000000012</v>
      </c>
      <c r="BP534" s="66"/>
      <c r="BQ534" s="68">
        <f t="shared" si="1021"/>
        <v>0</v>
      </c>
      <c r="BR534" s="67">
        <f t="shared" si="1056"/>
        <v>74.899999999990811</v>
      </c>
      <c r="BS534" s="66"/>
      <c r="BT534" s="66">
        <f t="shared" si="1043"/>
        <v>0</v>
      </c>
      <c r="BU534" s="67">
        <f t="shared" si="1037"/>
        <v>54276</v>
      </c>
      <c r="BV534" s="66"/>
      <c r="BW534" s="66">
        <f t="shared" si="1044"/>
        <v>0</v>
      </c>
      <c r="BX534" s="67">
        <f t="shared" si="1038"/>
        <v>80824</v>
      </c>
      <c r="BY534" s="66"/>
      <c r="BZ534" s="66">
        <f t="shared" si="1045"/>
        <v>0</v>
      </c>
      <c r="CA534" s="67">
        <f t="shared" si="1039"/>
        <v>49054</v>
      </c>
      <c r="CB534" s="66"/>
      <c r="CC534" s="66">
        <f t="shared" si="1022"/>
        <v>0</v>
      </c>
      <c r="CD534" s="67">
        <f t="shared" si="984"/>
        <v>7437.4500000000007</v>
      </c>
      <c r="CE534" s="66"/>
      <c r="CF534" s="66">
        <f t="shared" si="1023"/>
        <v>0</v>
      </c>
      <c r="CG534" s="67">
        <f t="shared" si="1024"/>
        <v>6982.9</v>
      </c>
      <c r="CH534" s="66"/>
      <c r="CI534" s="66">
        <f t="shared" si="962"/>
        <v>0</v>
      </c>
      <c r="CJ534" s="67">
        <f t="shared" si="1040"/>
        <v>8715</v>
      </c>
      <c r="CK534" s="66"/>
      <c r="CL534" s="68">
        <f t="shared" si="963"/>
        <v>0</v>
      </c>
      <c r="CM534" s="79">
        <f t="shared" si="1025"/>
        <v>4864</v>
      </c>
      <c r="CN534" s="66"/>
      <c r="CO534" s="68">
        <f t="shared" si="964"/>
        <v>0</v>
      </c>
      <c r="CP534" s="79">
        <f t="shared" si="1026"/>
        <v>3955</v>
      </c>
      <c r="CQ534" s="66"/>
      <c r="CR534" s="68">
        <f t="shared" si="965"/>
        <v>0</v>
      </c>
      <c r="CS534" s="79">
        <f t="shared" si="991"/>
        <v>6656</v>
      </c>
      <c r="CT534" s="66"/>
      <c r="CU534" s="68">
        <f t="shared" si="966"/>
        <v>0</v>
      </c>
      <c r="CV534" s="79">
        <f t="shared" si="1027"/>
        <v>7769</v>
      </c>
      <c r="CW534" s="66"/>
      <c r="CX534" s="66">
        <f t="shared" si="967"/>
        <v>0</v>
      </c>
      <c r="CY534" s="40">
        <f t="shared" si="985"/>
        <v>6582</v>
      </c>
      <c r="CZ534" s="65"/>
      <c r="DA534" s="66">
        <f t="shared" si="968"/>
        <v>0</v>
      </c>
      <c r="DB534" s="67">
        <f t="shared" si="1041"/>
        <v>80056</v>
      </c>
      <c r="DC534" s="66"/>
      <c r="DD534" s="66">
        <f t="shared" si="969"/>
        <v>0</v>
      </c>
      <c r="DE534" s="67">
        <f t="shared" si="1042"/>
        <v>76827</v>
      </c>
      <c r="DF534" s="66"/>
      <c r="DG534" s="69">
        <f t="shared" si="970"/>
        <v>0</v>
      </c>
      <c r="DH534" s="67">
        <f t="shared" si="995"/>
        <v>52979</v>
      </c>
      <c r="DI534" s="66"/>
      <c r="DJ534" s="66">
        <f t="shared" si="971"/>
        <v>0</v>
      </c>
      <c r="DK534" s="67">
        <f t="shared" si="1028"/>
        <v>384</v>
      </c>
      <c r="DM534" s="206">
        <f t="shared" si="972"/>
        <v>0</v>
      </c>
      <c r="DN534" s="25">
        <f t="shared" si="1007"/>
        <v>0</v>
      </c>
      <c r="DO534" s="5"/>
      <c r="DP534" s="43">
        <f t="shared" si="973"/>
        <v>0</v>
      </c>
      <c r="DQ534" s="27">
        <f t="shared" si="1029"/>
        <v>7022.5</v>
      </c>
      <c r="DR534" s="5"/>
      <c r="DS534" s="43">
        <f t="shared" si="974"/>
        <v>0</v>
      </c>
      <c r="DT534" s="27">
        <f t="shared" si="1030"/>
        <v>4846</v>
      </c>
      <c r="DU534" s="5"/>
      <c r="DV534" s="43">
        <f t="shared" si="975"/>
        <v>0</v>
      </c>
      <c r="DW534" s="27">
        <f t="shared" si="1031"/>
        <v>4835</v>
      </c>
      <c r="DX534" s="5"/>
      <c r="DY534" s="22">
        <f t="shared" si="976"/>
        <v>0</v>
      </c>
      <c r="DZ534" s="25">
        <f t="shared" si="1032"/>
        <v>523</v>
      </c>
      <c r="EA534" s="22"/>
      <c r="EB534" s="22">
        <f t="shared" si="977"/>
        <v>0</v>
      </c>
      <c r="EC534" s="28">
        <f t="shared" si="1033"/>
        <v>369</v>
      </c>
      <c r="ED534" s="5"/>
      <c r="EE534" s="43">
        <f t="shared" si="978"/>
        <v>0</v>
      </c>
      <c r="EF534" s="27">
        <f t="shared" si="1034"/>
        <v>4769</v>
      </c>
      <c r="EG534" s="66"/>
      <c r="EH534" s="66">
        <f t="shared" si="979"/>
        <v>0</v>
      </c>
      <c r="EI534" s="67">
        <f t="shared" si="1035"/>
        <v>23937</v>
      </c>
      <c r="EJ534" s="66"/>
      <c r="EK534" s="66">
        <f t="shared" si="1057"/>
        <v>0</v>
      </c>
      <c r="EL534" s="67">
        <f t="shared" si="1036"/>
        <v>22567</v>
      </c>
      <c r="EM534" s="110">
        <f t="shared" si="1058"/>
        <v>101537.86409599998</v>
      </c>
    </row>
    <row r="535" spans="1:143" s="35" customFormat="1" ht="11.25" customHeight="1" x14ac:dyDescent="0.25">
      <c r="A535" s="158">
        <v>46088</v>
      </c>
      <c r="B535" s="188">
        <v>46102</v>
      </c>
      <c r="C535" s="174">
        <v>8004962750</v>
      </c>
      <c r="D535" s="13" t="s">
        <v>128</v>
      </c>
      <c r="E535" s="14">
        <v>800</v>
      </c>
      <c r="F535" s="15">
        <v>2</v>
      </c>
      <c r="G535" s="16">
        <v>191516031456</v>
      </c>
      <c r="H535" s="66"/>
      <c r="I535" s="41">
        <f t="shared" si="1001"/>
        <v>1600</v>
      </c>
      <c r="J535" s="48">
        <f t="shared" si="1046"/>
        <v>60251</v>
      </c>
      <c r="K535" s="66"/>
      <c r="L535" s="41">
        <f t="shared" si="992"/>
        <v>1600</v>
      </c>
      <c r="M535" s="48">
        <f t="shared" si="1047"/>
        <v>159610</v>
      </c>
      <c r="N535" s="66"/>
      <c r="O535" s="41">
        <f t="shared" si="1002"/>
        <v>1600</v>
      </c>
      <c r="P535" s="48">
        <f t="shared" si="1048"/>
        <v>58861</v>
      </c>
      <c r="Q535" s="66"/>
      <c r="R535" s="66">
        <f t="shared" si="1003"/>
        <v>1600</v>
      </c>
      <c r="S535" s="67">
        <f t="shared" si="1049"/>
        <v>46224</v>
      </c>
      <c r="T535" s="66"/>
      <c r="U535" s="66">
        <f t="shared" si="1008"/>
        <v>0</v>
      </c>
      <c r="V535" s="67">
        <f t="shared" si="1009"/>
        <v>13466.100000000013</v>
      </c>
      <c r="W535" s="136"/>
      <c r="X535" s="69">
        <f t="shared" si="1004"/>
        <v>0</v>
      </c>
      <c r="Y535" s="67">
        <f t="shared" si="989"/>
        <v>132.29999999999882</v>
      </c>
      <c r="Z535" s="66"/>
      <c r="AA535" s="68">
        <f t="shared" si="1051"/>
        <v>0</v>
      </c>
      <c r="AB535" s="67">
        <f t="shared" si="1000"/>
        <v>12982.5</v>
      </c>
      <c r="AC535" s="66"/>
      <c r="AD535" s="66">
        <f t="shared" si="1052"/>
        <v>0</v>
      </c>
      <c r="AE535" s="67">
        <f t="shared" si="1010"/>
        <v>448.79999999999973</v>
      </c>
      <c r="AF535" s="66"/>
      <c r="AG535" s="78">
        <f t="shared" si="1053"/>
        <v>0</v>
      </c>
      <c r="AH535" s="79">
        <f t="shared" si="1011"/>
        <v>1407.7999999999993</v>
      </c>
      <c r="AI535" s="66"/>
      <c r="AJ535" s="68">
        <f t="shared" si="1054"/>
        <v>0</v>
      </c>
      <c r="AK535" s="67">
        <f t="shared" si="1012"/>
        <v>7585.5</v>
      </c>
      <c r="AL535" s="66"/>
      <c r="AM535" s="68">
        <f t="shared" si="1055"/>
        <v>1680</v>
      </c>
      <c r="AN535" s="67">
        <f t="shared" si="1013"/>
        <v>7741.0999999999985</v>
      </c>
      <c r="AO535" s="66"/>
      <c r="AP535" s="68">
        <f t="shared" si="1005"/>
        <v>0</v>
      </c>
      <c r="AQ535" s="67">
        <f t="shared" si="993"/>
        <v>1460.3999999999996</v>
      </c>
      <c r="AR535" s="66"/>
      <c r="AS535" s="68">
        <f t="shared" si="957"/>
        <v>0</v>
      </c>
      <c r="AT535" s="67">
        <f t="shared" si="1014"/>
        <v>4579.6000000000004</v>
      </c>
      <c r="AU535" s="66"/>
      <c r="AV535" s="66">
        <f t="shared" si="1015"/>
        <v>0</v>
      </c>
      <c r="AW535" s="42">
        <f t="shared" si="994"/>
        <v>2949.6000000000013</v>
      </c>
      <c r="AX535" s="66"/>
      <c r="AY535" s="66">
        <f t="shared" si="958"/>
        <v>0</v>
      </c>
      <c r="AZ535" s="67">
        <f t="shared" si="1006"/>
        <v>1794.6</v>
      </c>
      <c r="BA535" s="66"/>
      <c r="BB535" s="68">
        <f t="shared" si="959"/>
        <v>0</v>
      </c>
      <c r="BC535" s="67">
        <f t="shared" si="1016"/>
        <v>1274.5999999999999</v>
      </c>
      <c r="BD535" s="66"/>
      <c r="BE535" s="68">
        <f t="shared" si="960"/>
        <v>0</v>
      </c>
      <c r="BF535" s="67">
        <f t="shared" si="1017"/>
        <v>78.60000000000035</v>
      </c>
      <c r="BG535" s="66"/>
      <c r="BH535" s="68">
        <f t="shared" si="956"/>
        <v>0</v>
      </c>
      <c r="BI535" s="67">
        <f t="shared" si="1050"/>
        <v>575.4000000000002</v>
      </c>
      <c r="BJ535" s="66"/>
      <c r="BK535" s="68">
        <f t="shared" si="961"/>
        <v>0</v>
      </c>
      <c r="BL535" s="67">
        <f t="shared" si="1018"/>
        <v>4758.2000000000007</v>
      </c>
      <c r="BM535" s="66"/>
      <c r="BN535" s="68">
        <f t="shared" si="1019"/>
        <v>0</v>
      </c>
      <c r="BO535" s="67">
        <f t="shared" si="1020"/>
        <v>2570.7000000000012</v>
      </c>
      <c r="BP535" s="66"/>
      <c r="BQ535" s="68">
        <f t="shared" si="1021"/>
        <v>0</v>
      </c>
      <c r="BR535" s="67">
        <f t="shared" si="1056"/>
        <v>74.899999999990811</v>
      </c>
      <c r="BS535" s="66"/>
      <c r="BT535" s="66">
        <f t="shared" si="1043"/>
        <v>0</v>
      </c>
      <c r="BU535" s="67">
        <f t="shared" si="1037"/>
        <v>54276</v>
      </c>
      <c r="BV535" s="66"/>
      <c r="BW535" s="66">
        <f t="shared" si="1044"/>
        <v>0</v>
      </c>
      <c r="BX535" s="67">
        <f t="shared" si="1038"/>
        <v>80824</v>
      </c>
      <c r="BY535" s="66"/>
      <c r="BZ535" s="66">
        <f t="shared" si="1045"/>
        <v>0</v>
      </c>
      <c r="CA535" s="67">
        <f t="shared" si="1039"/>
        <v>49054</v>
      </c>
      <c r="CB535" s="66"/>
      <c r="CC535" s="66">
        <f t="shared" si="1022"/>
        <v>0</v>
      </c>
      <c r="CD535" s="67">
        <f t="shared" si="984"/>
        <v>7437.4500000000007</v>
      </c>
      <c r="CE535" s="66"/>
      <c r="CF535" s="66">
        <f t="shared" si="1023"/>
        <v>0</v>
      </c>
      <c r="CG535" s="67">
        <f t="shared" si="1024"/>
        <v>6982.9</v>
      </c>
      <c r="CH535" s="66"/>
      <c r="CI535" s="66">
        <f t="shared" si="962"/>
        <v>0</v>
      </c>
      <c r="CJ535" s="67">
        <f t="shared" si="1040"/>
        <v>8715</v>
      </c>
      <c r="CK535" s="66"/>
      <c r="CL535" s="68">
        <f t="shared" si="963"/>
        <v>0</v>
      </c>
      <c r="CM535" s="79">
        <f t="shared" si="1025"/>
        <v>4864</v>
      </c>
      <c r="CN535" s="66"/>
      <c r="CO535" s="68">
        <f t="shared" si="964"/>
        <v>0</v>
      </c>
      <c r="CP535" s="79">
        <f t="shared" si="1026"/>
        <v>3955</v>
      </c>
      <c r="CQ535" s="66"/>
      <c r="CR535" s="68">
        <f t="shared" si="965"/>
        <v>0</v>
      </c>
      <c r="CS535" s="79">
        <f t="shared" si="991"/>
        <v>6656</v>
      </c>
      <c r="CT535" s="66"/>
      <c r="CU535" s="68">
        <f t="shared" si="966"/>
        <v>0</v>
      </c>
      <c r="CV535" s="79">
        <f t="shared" si="1027"/>
        <v>7769</v>
      </c>
      <c r="CW535" s="66"/>
      <c r="CX535" s="66">
        <f t="shared" si="967"/>
        <v>0</v>
      </c>
      <c r="CY535" s="40">
        <f t="shared" si="985"/>
        <v>6582</v>
      </c>
      <c r="CZ535" s="65"/>
      <c r="DA535" s="66">
        <f t="shared" si="968"/>
        <v>0</v>
      </c>
      <c r="DB535" s="67">
        <f t="shared" si="1041"/>
        <v>80056</v>
      </c>
      <c r="DC535" s="66"/>
      <c r="DD535" s="66">
        <f t="shared" si="969"/>
        <v>0</v>
      </c>
      <c r="DE535" s="67">
        <f t="shared" si="1042"/>
        <v>76827</v>
      </c>
      <c r="DF535" s="66"/>
      <c r="DG535" s="69">
        <f t="shared" si="970"/>
        <v>0</v>
      </c>
      <c r="DH535" s="67">
        <f t="shared" si="995"/>
        <v>52979</v>
      </c>
      <c r="DI535" s="66"/>
      <c r="DJ535" s="66">
        <f t="shared" si="971"/>
        <v>0</v>
      </c>
      <c r="DK535" s="67">
        <f t="shared" si="1028"/>
        <v>384</v>
      </c>
      <c r="DL535" s="210"/>
      <c r="DM535" s="206">
        <f t="shared" si="972"/>
        <v>0</v>
      </c>
      <c r="DN535" s="25">
        <f t="shared" si="1007"/>
        <v>0</v>
      </c>
      <c r="DO535" s="5"/>
      <c r="DP535" s="43">
        <f t="shared" si="973"/>
        <v>0</v>
      </c>
      <c r="DQ535" s="27">
        <f t="shared" si="1029"/>
        <v>7022.5</v>
      </c>
      <c r="DR535" s="5"/>
      <c r="DS535" s="43">
        <f t="shared" si="974"/>
        <v>0</v>
      </c>
      <c r="DT535" s="27">
        <f t="shared" si="1030"/>
        <v>4846</v>
      </c>
      <c r="DU535" s="5"/>
      <c r="DV535" s="43">
        <f t="shared" si="975"/>
        <v>0</v>
      </c>
      <c r="DW535" s="27">
        <f t="shared" si="1031"/>
        <v>4835</v>
      </c>
      <c r="DX535" s="5"/>
      <c r="DY535" s="22">
        <f t="shared" si="976"/>
        <v>0</v>
      </c>
      <c r="DZ535" s="25">
        <f t="shared" si="1032"/>
        <v>523</v>
      </c>
      <c r="EA535" s="22"/>
      <c r="EB535" s="22">
        <f t="shared" si="977"/>
        <v>0</v>
      </c>
      <c r="EC535" s="28">
        <f t="shared" si="1033"/>
        <v>369</v>
      </c>
      <c r="ED535" s="5"/>
      <c r="EE535" s="43">
        <f t="shared" si="978"/>
        <v>0</v>
      </c>
      <c r="EF535" s="27">
        <f t="shared" si="1034"/>
        <v>4769</v>
      </c>
      <c r="EG535" s="66"/>
      <c r="EH535" s="66">
        <f t="shared" si="979"/>
        <v>0</v>
      </c>
      <c r="EI535" s="67">
        <f t="shared" si="1035"/>
        <v>23937</v>
      </c>
      <c r="EJ535" s="66"/>
      <c r="EK535" s="66">
        <f t="shared" si="1057"/>
        <v>0</v>
      </c>
      <c r="EL535" s="67">
        <f t="shared" si="1036"/>
        <v>22567</v>
      </c>
      <c r="EM535" s="110">
        <f t="shared" si="1058"/>
        <v>101082.91253599999</v>
      </c>
    </row>
    <row r="536" spans="1:143" s="35" customFormat="1" ht="11.25" customHeight="1" x14ac:dyDescent="0.25">
      <c r="A536" s="158">
        <v>46088</v>
      </c>
      <c r="B536" s="188">
        <v>46102</v>
      </c>
      <c r="C536" s="174">
        <v>8004962798</v>
      </c>
      <c r="D536" s="13" t="s">
        <v>221</v>
      </c>
      <c r="E536" s="14">
        <v>42</v>
      </c>
      <c r="F536" s="15">
        <v>30</v>
      </c>
      <c r="G536" s="16">
        <v>191516031128</v>
      </c>
      <c r="H536" s="66"/>
      <c r="I536" s="41">
        <f t="shared" si="1001"/>
        <v>84</v>
      </c>
      <c r="J536" s="48">
        <f t="shared" si="1046"/>
        <v>60167</v>
      </c>
      <c r="K536" s="66"/>
      <c r="L536" s="41">
        <f t="shared" si="992"/>
        <v>84</v>
      </c>
      <c r="M536" s="48">
        <f t="shared" si="1047"/>
        <v>159526</v>
      </c>
      <c r="N536" s="66"/>
      <c r="O536" s="41">
        <f t="shared" si="1002"/>
        <v>84</v>
      </c>
      <c r="P536" s="48">
        <f t="shared" si="1048"/>
        <v>58777</v>
      </c>
      <c r="Q536" s="66"/>
      <c r="R536" s="66">
        <f t="shared" si="1003"/>
        <v>84</v>
      </c>
      <c r="S536" s="67">
        <f t="shared" si="1049"/>
        <v>46140</v>
      </c>
      <c r="T536" s="66"/>
      <c r="U536" s="66">
        <f t="shared" si="1008"/>
        <v>1264.2</v>
      </c>
      <c r="V536" s="67">
        <f t="shared" si="1009"/>
        <v>12201.900000000012</v>
      </c>
      <c r="W536" s="136"/>
      <c r="X536" s="69">
        <f t="shared" si="1004"/>
        <v>0</v>
      </c>
      <c r="Y536" s="67">
        <f t="shared" si="989"/>
        <v>132.29999999999882</v>
      </c>
      <c r="Z536" s="66"/>
      <c r="AA536" s="68">
        <f t="shared" si="1051"/>
        <v>0</v>
      </c>
      <c r="AB536" s="67">
        <f t="shared" si="1000"/>
        <v>12982.5</v>
      </c>
      <c r="AC536" s="66"/>
      <c r="AD536" s="66">
        <f t="shared" si="1052"/>
        <v>0</v>
      </c>
      <c r="AE536" s="67">
        <f t="shared" si="1010"/>
        <v>448.79999999999973</v>
      </c>
      <c r="AF536" s="66"/>
      <c r="AG536" s="78">
        <f t="shared" si="1053"/>
        <v>0</v>
      </c>
      <c r="AH536" s="79">
        <f t="shared" si="1011"/>
        <v>1407.7999999999993</v>
      </c>
      <c r="AI536" s="66"/>
      <c r="AJ536" s="68">
        <f t="shared" si="1054"/>
        <v>0</v>
      </c>
      <c r="AK536" s="67">
        <f t="shared" si="1012"/>
        <v>7585.5</v>
      </c>
      <c r="AL536" s="66"/>
      <c r="AM536" s="68">
        <f t="shared" si="1055"/>
        <v>0</v>
      </c>
      <c r="AN536" s="67">
        <f t="shared" si="1013"/>
        <v>7741.0999999999985</v>
      </c>
      <c r="AO536" s="66"/>
      <c r="AP536" s="68">
        <f t="shared" si="1005"/>
        <v>0</v>
      </c>
      <c r="AQ536" s="67">
        <f t="shared" si="993"/>
        <v>1460.3999999999996</v>
      </c>
      <c r="AR536" s="66"/>
      <c r="AS536" s="68">
        <f t="shared" si="957"/>
        <v>0</v>
      </c>
      <c r="AT536" s="67">
        <f t="shared" si="1014"/>
        <v>4579.6000000000004</v>
      </c>
      <c r="AU536" s="66"/>
      <c r="AV536" s="66">
        <f t="shared" si="1015"/>
        <v>0</v>
      </c>
      <c r="AW536" s="42">
        <f t="shared" si="994"/>
        <v>2949.6000000000013</v>
      </c>
      <c r="AX536" s="66"/>
      <c r="AY536" s="66">
        <f t="shared" si="958"/>
        <v>0</v>
      </c>
      <c r="AZ536" s="67">
        <f t="shared" si="1006"/>
        <v>1794.6</v>
      </c>
      <c r="BA536" s="66"/>
      <c r="BB536" s="68">
        <f t="shared" si="959"/>
        <v>0</v>
      </c>
      <c r="BC536" s="67">
        <f t="shared" si="1016"/>
        <v>1274.5999999999999</v>
      </c>
      <c r="BD536" s="66"/>
      <c r="BE536" s="68">
        <f t="shared" si="960"/>
        <v>0</v>
      </c>
      <c r="BF536" s="67">
        <f t="shared" si="1017"/>
        <v>78.60000000000035</v>
      </c>
      <c r="BG536" s="66"/>
      <c r="BH536" s="68">
        <f t="shared" si="956"/>
        <v>0</v>
      </c>
      <c r="BI536" s="67">
        <f t="shared" si="1050"/>
        <v>575.4000000000002</v>
      </c>
      <c r="BJ536" s="66"/>
      <c r="BK536" s="68">
        <f t="shared" si="961"/>
        <v>0</v>
      </c>
      <c r="BL536" s="67">
        <f t="shared" si="1018"/>
        <v>4758.2000000000007</v>
      </c>
      <c r="BM536" s="66"/>
      <c r="BN536" s="68">
        <f t="shared" si="1019"/>
        <v>0</v>
      </c>
      <c r="BO536" s="67">
        <f t="shared" si="1020"/>
        <v>2570.7000000000012</v>
      </c>
      <c r="BP536" s="66"/>
      <c r="BQ536" s="68">
        <f t="shared" si="1021"/>
        <v>0</v>
      </c>
      <c r="BR536" s="67">
        <f t="shared" si="1056"/>
        <v>74.899999999990811</v>
      </c>
      <c r="BS536" s="66"/>
      <c r="BT536" s="66">
        <f t="shared" si="1043"/>
        <v>0</v>
      </c>
      <c r="BU536" s="67">
        <f t="shared" si="1037"/>
        <v>54276</v>
      </c>
      <c r="BV536" s="66"/>
      <c r="BW536" s="66">
        <f t="shared" si="1044"/>
        <v>0</v>
      </c>
      <c r="BX536" s="67">
        <f t="shared" si="1038"/>
        <v>80824</v>
      </c>
      <c r="BY536" s="66"/>
      <c r="BZ536" s="66">
        <f t="shared" si="1045"/>
        <v>0</v>
      </c>
      <c r="CA536" s="67">
        <f t="shared" si="1039"/>
        <v>49054</v>
      </c>
      <c r="CB536" s="66"/>
      <c r="CC536" s="66">
        <f t="shared" si="1022"/>
        <v>0</v>
      </c>
      <c r="CD536" s="67">
        <f t="shared" si="984"/>
        <v>7437.4500000000007</v>
      </c>
      <c r="CE536" s="66"/>
      <c r="CF536" s="66">
        <f t="shared" si="1023"/>
        <v>0</v>
      </c>
      <c r="CG536" s="67">
        <f t="shared" si="1024"/>
        <v>6982.9</v>
      </c>
      <c r="CH536" s="66"/>
      <c r="CI536" s="66">
        <f t="shared" si="962"/>
        <v>0</v>
      </c>
      <c r="CJ536" s="67">
        <f t="shared" si="1040"/>
        <v>8715</v>
      </c>
      <c r="CK536" s="66"/>
      <c r="CL536" s="68">
        <f t="shared" si="963"/>
        <v>0</v>
      </c>
      <c r="CM536" s="79">
        <f t="shared" si="1025"/>
        <v>4864</v>
      </c>
      <c r="CN536" s="66"/>
      <c r="CO536" s="68">
        <f t="shared" si="964"/>
        <v>0</v>
      </c>
      <c r="CP536" s="79">
        <f t="shared" si="1026"/>
        <v>3955</v>
      </c>
      <c r="CQ536" s="66"/>
      <c r="CR536" s="68">
        <f t="shared" si="965"/>
        <v>0</v>
      </c>
      <c r="CS536" s="79">
        <f t="shared" si="991"/>
        <v>6656</v>
      </c>
      <c r="CT536" s="66"/>
      <c r="CU536" s="68">
        <f t="shared" si="966"/>
        <v>0</v>
      </c>
      <c r="CV536" s="79">
        <f t="shared" si="1027"/>
        <v>7769</v>
      </c>
      <c r="CW536" s="66"/>
      <c r="CX536" s="66">
        <f t="shared" si="967"/>
        <v>0</v>
      </c>
      <c r="CY536" s="40">
        <f t="shared" si="985"/>
        <v>6582</v>
      </c>
      <c r="CZ536" s="65"/>
      <c r="DA536" s="66">
        <f t="shared" si="968"/>
        <v>0</v>
      </c>
      <c r="DB536" s="67">
        <f t="shared" si="1041"/>
        <v>80056</v>
      </c>
      <c r="DC536" s="66"/>
      <c r="DD536" s="66">
        <f t="shared" si="969"/>
        <v>0</v>
      </c>
      <c r="DE536" s="67">
        <f t="shared" si="1042"/>
        <v>76827</v>
      </c>
      <c r="DF536" s="66"/>
      <c r="DG536" s="69">
        <f t="shared" si="970"/>
        <v>0</v>
      </c>
      <c r="DH536" s="67">
        <f t="shared" ref="DH536:DH548" si="1059">+DH535+DF536-DG536</f>
        <v>52979</v>
      </c>
      <c r="DI536" s="66"/>
      <c r="DJ536" s="66">
        <f t="shared" si="971"/>
        <v>0</v>
      </c>
      <c r="DK536" s="67">
        <f t="shared" si="1028"/>
        <v>384</v>
      </c>
      <c r="DL536" s="210"/>
      <c r="DM536" s="206">
        <f t="shared" si="972"/>
        <v>0</v>
      </c>
      <c r="DN536" s="25">
        <f t="shared" si="1007"/>
        <v>0</v>
      </c>
      <c r="DO536" s="5"/>
      <c r="DP536" s="43">
        <f t="shared" si="973"/>
        <v>0</v>
      </c>
      <c r="DQ536" s="27">
        <f t="shared" si="1029"/>
        <v>7022.5</v>
      </c>
      <c r="DR536" s="5"/>
      <c r="DS536" s="43">
        <f t="shared" si="974"/>
        <v>0</v>
      </c>
      <c r="DT536" s="27">
        <f t="shared" si="1030"/>
        <v>4846</v>
      </c>
      <c r="DU536" s="5"/>
      <c r="DV536" s="43">
        <f t="shared" si="975"/>
        <v>0</v>
      </c>
      <c r="DW536" s="27">
        <f t="shared" si="1031"/>
        <v>4835</v>
      </c>
      <c r="DX536" s="5"/>
      <c r="DY536" s="22">
        <f t="shared" si="976"/>
        <v>0</v>
      </c>
      <c r="DZ536" s="25">
        <f t="shared" si="1032"/>
        <v>523</v>
      </c>
      <c r="EA536" s="22"/>
      <c r="EB536" s="22">
        <f t="shared" si="977"/>
        <v>0</v>
      </c>
      <c r="EC536" s="28">
        <f t="shared" si="1033"/>
        <v>369</v>
      </c>
      <c r="ED536" s="5"/>
      <c r="EE536" s="43">
        <f t="shared" si="978"/>
        <v>0</v>
      </c>
      <c r="EF536" s="27">
        <f t="shared" si="1034"/>
        <v>4769</v>
      </c>
      <c r="EG536" s="66"/>
      <c r="EH536" s="66">
        <f t="shared" si="979"/>
        <v>0</v>
      </c>
      <c r="EI536" s="67">
        <f t="shared" si="1035"/>
        <v>23937</v>
      </c>
      <c r="EJ536" s="66"/>
      <c r="EK536" s="66">
        <f t="shared" si="1057"/>
        <v>0</v>
      </c>
      <c r="EL536" s="67">
        <f t="shared" si="1036"/>
        <v>22567</v>
      </c>
      <c r="EM536" s="110" t="e">
        <f t="shared" si="1058"/>
        <v>#REF!</v>
      </c>
    </row>
    <row r="537" spans="1:143" s="35" customFormat="1" ht="11.25" customHeight="1" x14ac:dyDescent="0.25">
      <c r="A537" s="158">
        <v>46088</v>
      </c>
      <c r="B537" s="188">
        <v>46102</v>
      </c>
      <c r="C537" s="178">
        <v>8004963682</v>
      </c>
      <c r="D537" s="88" t="s">
        <v>124</v>
      </c>
      <c r="E537" s="89">
        <v>50</v>
      </c>
      <c r="F537" s="137">
        <v>2.5</v>
      </c>
      <c r="G537" s="90">
        <v>191516859043</v>
      </c>
      <c r="H537" s="66"/>
      <c r="I537" s="41">
        <f t="shared" si="1001"/>
        <v>0</v>
      </c>
      <c r="J537" s="48">
        <f>J536+H537-I537-100</f>
        <v>60067</v>
      </c>
      <c r="K537" s="66"/>
      <c r="L537" s="41">
        <f t="shared" si="992"/>
        <v>0</v>
      </c>
      <c r="M537" s="48">
        <f>M536+K537-L537-100</f>
        <v>159426</v>
      </c>
      <c r="N537" s="66"/>
      <c r="O537" s="41">
        <f t="shared" si="1002"/>
        <v>0</v>
      </c>
      <c r="P537" s="48">
        <f>P536+N537-O537-100</f>
        <v>58677</v>
      </c>
      <c r="Q537" s="66"/>
      <c r="R537" s="66">
        <f t="shared" si="1003"/>
        <v>0</v>
      </c>
      <c r="S537" s="67" t="e">
        <f>S536+Q537-#REF!-100</f>
        <v>#REF!</v>
      </c>
      <c r="T537" s="66"/>
      <c r="U537" s="66">
        <f t="shared" si="1008"/>
        <v>130</v>
      </c>
      <c r="V537" s="67">
        <f t="shared" si="1009"/>
        <v>12071.900000000012</v>
      </c>
      <c r="W537" s="136"/>
      <c r="X537" s="69">
        <f t="shared" si="1004"/>
        <v>0</v>
      </c>
      <c r="Y537" s="67">
        <f t="shared" si="989"/>
        <v>132.29999999999882</v>
      </c>
      <c r="Z537" s="66"/>
      <c r="AA537" s="68">
        <f t="shared" si="1051"/>
        <v>0</v>
      </c>
      <c r="AB537" s="67">
        <f t="shared" si="1000"/>
        <v>12982.5</v>
      </c>
      <c r="AC537" s="66"/>
      <c r="AD537" s="66">
        <f t="shared" si="1052"/>
        <v>0</v>
      </c>
      <c r="AE537" s="67">
        <f t="shared" si="1010"/>
        <v>448.79999999999973</v>
      </c>
      <c r="AF537" s="66"/>
      <c r="AG537" s="78">
        <f t="shared" si="1053"/>
        <v>0</v>
      </c>
      <c r="AH537" s="79">
        <f t="shared" si="1011"/>
        <v>1407.7999999999993</v>
      </c>
      <c r="AI537" s="66"/>
      <c r="AJ537" s="68">
        <f t="shared" si="1054"/>
        <v>0</v>
      </c>
      <c r="AK537" s="67">
        <f t="shared" si="1012"/>
        <v>7585.5</v>
      </c>
      <c r="AL537" s="66"/>
      <c r="AM537" s="68">
        <f t="shared" si="1055"/>
        <v>0</v>
      </c>
      <c r="AN537" s="67">
        <f t="shared" si="1013"/>
        <v>7741.0999999999985</v>
      </c>
      <c r="AO537" s="66"/>
      <c r="AP537" s="68">
        <f t="shared" si="1005"/>
        <v>0</v>
      </c>
      <c r="AQ537" s="67">
        <f t="shared" si="993"/>
        <v>1460.3999999999996</v>
      </c>
      <c r="AR537" s="66"/>
      <c r="AS537" s="68">
        <f t="shared" si="957"/>
        <v>0</v>
      </c>
      <c r="AT537" s="67">
        <f t="shared" si="1014"/>
        <v>4579.6000000000004</v>
      </c>
      <c r="AU537" s="66"/>
      <c r="AV537" s="66">
        <f t="shared" si="1015"/>
        <v>0</v>
      </c>
      <c r="AW537" s="42">
        <f t="shared" si="994"/>
        <v>2949.6000000000013</v>
      </c>
      <c r="AX537" s="66"/>
      <c r="AY537" s="66">
        <f t="shared" si="958"/>
        <v>0</v>
      </c>
      <c r="AZ537" s="67">
        <f t="shared" si="1006"/>
        <v>1794.6</v>
      </c>
      <c r="BA537" s="66"/>
      <c r="BB537" s="68">
        <f t="shared" si="959"/>
        <v>0</v>
      </c>
      <c r="BC537" s="67">
        <f t="shared" si="1016"/>
        <v>1274.5999999999999</v>
      </c>
      <c r="BD537" s="66"/>
      <c r="BE537" s="68">
        <f t="shared" si="960"/>
        <v>0</v>
      </c>
      <c r="BF537" s="67">
        <f t="shared" si="1017"/>
        <v>78.60000000000035</v>
      </c>
      <c r="BG537" s="66"/>
      <c r="BH537" s="68">
        <f t="shared" si="956"/>
        <v>0</v>
      </c>
      <c r="BI537" s="67">
        <f t="shared" si="1050"/>
        <v>575.4000000000002</v>
      </c>
      <c r="BJ537" s="66"/>
      <c r="BK537" s="68">
        <f t="shared" si="961"/>
        <v>0</v>
      </c>
      <c r="BL537" s="67">
        <f t="shared" si="1018"/>
        <v>4758.2000000000007</v>
      </c>
      <c r="BM537" s="66"/>
      <c r="BN537" s="68">
        <f t="shared" si="1019"/>
        <v>0</v>
      </c>
      <c r="BO537" s="67">
        <f t="shared" si="1020"/>
        <v>2570.7000000000012</v>
      </c>
      <c r="BP537" s="66"/>
      <c r="BQ537" s="68">
        <f t="shared" si="1021"/>
        <v>0</v>
      </c>
      <c r="BR537" s="67">
        <f t="shared" si="1056"/>
        <v>74.899999999990811</v>
      </c>
      <c r="BS537" s="66"/>
      <c r="BT537" s="66">
        <f t="shared" si="1043"/>
        <v>0</v>
      </c>
      <c r="BU537" s="67">
        <f t="shared" si="1037"/>
        <v>54276</v>
      </c>
      <c r="BV537" s="66"/>
      <c r="BW537" s="66">
        <f t="shared" si="1044"/>
        <v>0</v>
      </c>
      <c r="BX537" s="67">
        <f t="shared" si="1038"/>
        <v>80824</v>
      </c>
      <c r="BY537" s="66"/>
      <c r="BZ537" s="66">
        <f t="shared" si="1045"/>
        <v>0</v>
      </c>
      <c r="CA537" s="67">
        <f t="shared" si="1039"/>
        <v>49054</v>
      </c>
      <c r="CB537" s="66"/>
      <c r="CC537" s="66">
        <f t="shared" si="1022"/>
        <v>0</v>
      </c>
      <c r="CD537" s="67">
        <f t="shared" si="984"/>
        <v>7437.4500000000007</v>
      </c>
      <c r="CE537" s="66"/>
      <c r="CF537" s="66">
        <f t="shared" si="1023"/>
        <v>0</v>
      </c>
      <c r="CG537" s="67">
        <f t="shared" si="1024"/>
        <v>6982.9</v>
      </c>
      <c r="CH537" s="66"/>
      <c r="CI537" s="66">
        <f t="shared" si="962"/>
        <v>0</v>
      </c>
      <c r="CJ537" s="67">
        <f t="shared" si="1040"/>
        <v>8715</v>
      </c>
      <c r="CK537" s="66"/>
      <c r="CL537" s="68">
        <f t="shared" si="963"/>
        <v>0</v>
      </c>
      <c r="CM537" s="79">
        <f t="shared" si="1025"/>
        <v>4864</v>
      </c>
      <c r="CN537" s="66"/>
      <c r="CO537" s="68">
        <f t="shared" si="964"/>
        <v>0</v>
      </c>
      <c r="CP537" s="79">
        <f t="shared" si="1026"/>
        <v>3955</v>
      </c>
      <c r="CQ537" s="66"/>
      <c r="CR537" s="68">
        <f t="shared" si="965"/>
        <v>0</v>
      </c>
      <c r="CS537" s="79">
        <f t="shared" si="991"/>
        <v>6656</v>
      </c>
      <c r="CT537" s="66"/>
      <c r="CU537" s="68">
        <f t="shared" si="966"/>
        <v>0</v>
      </c>
      <c r="CV537" s="79">
        <f t="shared" si="1027"/>
        <v>7769</v>
      </c>
      <c r="CW537" s="66"/>
      <c r="CX537" s="66">
        <f t="shared" si="967"/>
        <v>0</v>
      </c>
      <c r="CY537" s="40">
        <f t="shared" si="985"/>
        <v>6582</v>
      </c>
      <c r="CZ537" s="65"/>
      <c r="DA537" s="66">
        <f t="shared" si="968"/>
        <v>0</v>
      </c>
      <c r="DB537" s="67">
        <f t="shared" si="1041"/>
        <v>80056</v>
      </c>
      <c r="DC537" s="66"/>
      <c r="DD537" s="66">
        <f t="shared" si="969"/>
        <v>0</v>
      </c>
      <c r="DE537" s="67">
        <f t="shared" si="1042"/>
        <v>76827</v>
      </c>
      <c r="DF537" s="66"/>
      <c r="DG537" s="69">
        <f t="shared" si="970"/>
        <v>0</v>
      </c>
      <c r="DH537" s="67">
        <f t="shared" si="1059"/>
        <v>52979</v>
      </c>
      <c r="DI537" s="66"/>
      <c r="DJ537" s="66">
        <f t="shared" si="971"/>
        <v>0</v>
      </c>
      <c r="DK537" s="67">
        <f t="shared" si="1028"/>
        <v>384</v>
      </c>
      <c r="DL537" s="210"/>
      <c r="DM537" s="206">
        <f t="shared" si="972"/>
        <v>0</v>
      </c>
      <c r="DN537" s="25">
        <f t="shared" si="1007"/>
        <v>0</v>
      </c>
      <c r="DO537" s="5"/>
      <c r="DP537" s="43">
        <f t="shared" si="973"/>
        <v>0</v>
      </c>
      <c r="DQ537" s="27">
        <f t="shared" si="1029"/>
        <v>7022.5</v>
      </c>
      <c r="DR537" s="5"/>
      <c r="DS537" s="43">
        <f t="shared" si="974"/>
        <v>0</v>
      </c>
      <c r="DT537" s="27">
        <f t="shared" si="1030"/>
        <v>4846</v>
      </c>
      <c r="DU537" s="5"/>
      <c r="DV537" s="43">
        <f t="shared" si="975"/>
        <v>0</v>
      </c>
      <c r="DW537" s="27">
        <f t="shared" si="1031"/>
        <v>4835</v>
      </c>
      <c r="DX537" s="5"/>
      <c r="DY537" s="22">
        <f t="shared" si="976"/>
        <v>0</v>
      </c>
      <c r="DZ537" s="25">
        <f t="shared" si="1032"/>
        <v>523</v>
      </c>
      <c r="EA537" s="22"/>
      <c r="EB537" s="22">
        <f t="shared" si="977"/>
        <v>0</v>
      </c>
      <c r="EC537" s="28">
        <f t="shared" si="1033"/>
        <v>369</v>
      </c>
      <c r="ED537" s="5"/>
      <c r="EE537" s="43">
        <f t="shared" si="978"/>
        <v>0</v>
      </c>
      <c r="EF537" s="27">
        <f t="shared" si="1034"/>
        <v>4769</v>
      </c>
      <c r="EG537" s="66"/>
      <c r="EH537" s="66">
        <f t="shared" si="979"/>
        <v>0</v>
      </c>
      <c r="EI537" s="67">
        <f t="shared" si="1035"/>
        <v>23937</v>
      </c>
      <c r="EJ537" s="66"/>
      <c r="EK537" s="66">
        <f t="shared" si="1057"/>
        <v>0</v>
      </c>
      <c r="EL537" s="67">
        <f t="shared" si="1036"/>
        <v>22567</v>
      </c>
      <c r="EM537" s="110" t="e">
        <f t="shared" si="1058"/>
        <v>#REF!</v>
      </c>
    </row>
    <row r="538" spans="1:143" s="36" customFormat="1" ht="11.25" customHeight="1" x14ac:dyDescent="0.25">
      <c r="A538" s="188">
        <v>46088</v>
      </c>
      <c r="B538" s="188">
        <v>46095</v>
      </c>
      <c r="C538" s="178">
        <v>8004968616</v>
      </c>
      <c r="D538" s="88" t="s">
        <v>125</v>
      </c>
      <c r="E538" s="89">
        <v>75</v>
      </c>
      <c r="F538" s="137">
        <v>5</v>
      </c>
      <c r="G538" s="90">
        <v>191516769144</v>
      </c>
      <c r="H538" s="66"/>
      <c r="I538" s="41">
        <f t="shared" si="1001"/>
        <v>0</v>
      </c>
      <c r="J538" s="48">
        <f>J537+H538-I538-150</f>
        <v>59917</v>
      </c>
      <c r="K538" s="66"/>
      <c r="L538" s="41">
        <f t="shared" si="992"/>
        <v>0</v>
      </c>
      <c r="M538" s="48">
        <f>M537+K538-L538-150</f>
        <v>159276</v>
      </c>
      <c r="N538" s="66"/>
      <c r="O538" s="41">
        <f t="shared" si="1002"/>
        <v>0</v>
      </c>
      <c r="P538" s="48">
        <f>P537+N538-O538-150</f>
        <v>58527</v>
      </c>
      <c r="Q538" s="66"/>
      <c r="R538" s="66">
        <f t="shared" si="1003"/>
        <v>0</v>
      </c>
      <c r="S538" s="67" t="e">
        <f>S537+Q538-R538-150</f>
        <v>#REF!</v>
      </c>
      <c r="T538" s="66"/>
      <c r="U538" s="66">
        <f t="shared" si="1008"/>
        <v>382.5</v>
      </c>
      <c r="V538" s="67">
        <f t="shared" si="1009"/>
        <v>11689.400000000012</v>
      </c>
      <c r="W538" s="136"/>
      <c r="X538" s="69">
        <f t="shared" si="1004"/>
        <v>0</v>
      </c>
      <c r="Y538" s="67">
        <f t="shared" si="989"/>
        <v>132.29999999999882</v>
      </c>
      <c r="Z538" s="66"/>
      <c r="AA538" s="68">
        <f t="shared" si="1051"/>
        <v>0</v>
      </c>
      <c r="AB538" s="67">
        <f t="shared" si="1000"/>
        <v>12982.5</v>
      </c>
      <c r="AC538" s="66"/>
      <c r="AD538" s="66">
        <f t="shared" si="1052"/>
        <v>0</v>
      </c>
      <c r="AE538" s="67">
        <f t="shared" si="1010"/>
        <v>448.79999999999973</v>
      </c>
      <c r="AF538" s="66"/>
      <c r="AG538" s="78">
        <f t="shared" si="1053"/>
        <v>0</v>
      </c>
      <c r="AH538" s="79">
        <f t="shared" si="1011"/>
        <v>1407.7999999999993</v>
      </c>
      <c r="AI538" s="66"/>
      <c r="AJ538" s="68">
        <f t="shared" si="1054"/>
        <v>0</v>
      </c>
      <c r="AK538" s="67">
        <f t="shared" si="1012"/>
        <v>7585.5</v>
      </c>
      <c r="AL538" s="66"/>
      <c r="AM538" s="68">
        <f t="shared" si="1055"/>
        <v>0</v>
      </c>
      <c r="AN538" s="67">
        <f t="shared" si="1013"/>
        <v>7741.0999999999985</v>
      </c>
      <c r="AO538" s="66"/>
      <c r="AP538" s="68">
        <f t="shared" si="1005"/>
        <v>0</v>
      </c>
      <c r="AQ538" s="67">
        <f t="shared" si="993"/>
        <v>1460.3999999999996</v>
      </c>
      <c r="AR538" s="66"/>
      <c r="AS538" s="68">
        <f t="shared" si="957"/>
        <v>0</v>
      </c>
      <c r="AT538" s="67">
        <f t="shared" si="1014"/>
        <v>4579.6000000000004</v>
      </c>
      <c r="AU538" s="66"/>
      <c r="AV538" s="66">
        <f t="shared" si="1015"/>
        <v>0</v>
      </c>
      <c r="AW538" s="42">
        <f t="shared" si="994"/>
        <v>2949.6000000000013</v>
      </c>
      <c r="AX538" s="66"/>
      <c r="AY538" s="66">
        <f t="shared" si="958"/>
        <v>0</v>
      </c>
      <c r="AZ538" s="67">
        <f t="shared" si="1006"/>
        <v>1794.6</v>
      </c>
      <c r="BA538" s="66"/>
      <c r="BB538" s="68">
        <f t="shared" si="959"/>
        <v>0</v>
      </c>
      <c r="BC538" s="67">
        <f t="shared" si="1016"/>
        <v>1274.5999999999999</v>
      </c>
      <c r="BD538" s="66"/>
      <c r="BE538" s="68">
        <f t="shared" si="960"/>
        <v>0</v>
      </c>
      <c r="BF538" s="67">
        <f t="shared" si="1017"/>
        <v>78.60000000000035</v>
      </c>
      <c r="BG538" s="66"/>
      <c r="BH538" s="68">
        <f t="shared" si="956"/>
        <v>0</v>
      </c>
      <c r="BI538" s="67">
        <f t="shared" si="1050"/>
        <v>575.4000000000002</v>
      </c>
      <c r="BJ538" s="66"/>
      <c r="BK538" s="68">
        <f t="shared" si="961"/>
        <v>0</v>
      </c>
      <c r="BL538" s="67">
        <f t="shared" si="1018"/>
        <v>4758.2000000000007</v>
      </c>
      <c r="BM538" s="66"/>
      <c r="BN538" s="68">
        <f t="shared" si="1019"/>
        <v>0</v>
      </c>
      <c r="BO538" s="67">
        <f t="shared" si="1020"/>
        <v>2570.7000000000012</v>
      </c>
      <c r="BP538" s="66"/>
      <c r="BQ538" s="68">
        <f t="shared" si="1021"/>
        <v>0</v>
      </c>
      <c r="BR538" s="67">
        <f t="shared" si="1056"/>
        <v>74.899999999990811</v>
      </c>
      <c r="BS538" s="66"/>
      <c r="BT538" s="66">
        <f t="shared" si="1043"/>
        <v>0</v>
      </c>
      <c r="BU538" s="67">
        <f t="shared" si="1037"/>
        <v>54276</v>
      </c>
      <c r="BV538" s="66"/>
      <c r="BW538" s="66">
        <f t="shared" si="1044"/>
        <v>0</v>
      </c>
      <c r="BX538" s="67">
        <f t="shared" si="1038"/>
        <v>80824</v>
      </c>
      <c r="BY538" s="66"/>
      <c r="BZ538" s="66">
        <f t="shared" si="1045"/>
        <v>0</v>
      </c>
      <c r="CA538" s="67">
        <f t="shared" si="1039"/>
        <v>49054</v>
      </c>
      <c r="CB538" s="66"/>
      <c r="CC538" s="66">
        <f t="shared" si="1022"/>
        <v>0</v>
      </c>
      <c r="CD538" s="67">
        <f t="shared" si="984"/>
        <v>7437.4500000000007</v>
      </c>
      <c r="CE538" s="66"/>
      <c r="CF538" s="66">
        <f t="shared" si="1023"/>
        <v>0</v>
      </c>
      <c r="CG538" s="67">
        <f t="shared" si="1024"/>
        <v>6982.9</v>
      </c>
      <c r="CH538" s="66"/>
      <c r="CI538" s="66">
        <f t="shared" si="962"/>
        <v>0</v>
      </c>
      <c r="CJ538" s="67">
        <f t="shared" si="1040"/>
        <v>8715</v>
      </c>
      <c r="CK538" s="66"/>
      <c r="CL538" s="68">
        <f t="shared" si="963"/>
        <v>0</v>
      </c>
      <c r="CM538" s="79">
        <f t="shared" si="1025"/>
        <v>4864</v>
      </c>
      <c r="CN538" s="66"/>
      <c r="CO538" s="68">
        <f t="shared" si="964"/>
        <v>0</v>
      </c>
      <c r="CP538" s="79">
        <f t="shared" si="1026"/>
        <v>3955</v>
      </c>
      <c r="CQ538" s="66"/>
      <c r="CR538" s="140">
        <f t="shared" si="965"/>
        <v>0</v>
      </c>
      <c r="CS538" s="79">
        <f t="shared" si="991"/>
        <v>6656</v>
      </c>
      <c r="CT538" s="66"/>
      <c r="CU538" s="68">
        <f t="shared" si="966"/>
        <v>0</v>
      </c>
      <c r="CV538" s="79">
        <f t="shared" si="1027"/>
        <v>7769</v>
      </c>
      <c r="CW538" s="66"/>
      <c r="CX538" s="66">
        <f t="shared" si="967"/>
        <v>0</v>
      </c>
      <c r="CY538" s="40">
        <f t="shared" si="985"/>
        <v>6582</v>
      </c>
      <c r="CZ538" s="65"/>
      <c r="DA538" s="66">
        <f t="shared" si="968"/>
        <v>0</v>
      </c>
      <c r="DB538" s="67">
        <f t="shared" si="1041"/>
        <v>80056</v>
      </c>
      <c r="DC538" s="66"/>
      <c r="DD538" s="66">
        <f t="shared" si="969"/>
        <v>0</v>
      </c>
      <c r="DE538" s="67">
        <f t="shared" si="1042"/>
        <v>76827</v>
      </c>
      <c r="DF538" s="66"/>
      <c r="DG538" s="69">
        <f t="shared" si="970"/>
        <v>0</v>
      </c>
      <c r="DH538" s="67">
        <f t="shared" si="1059"/>
        <v>52979</v>
      </c>
      <c r="DI538" s="66"/>
      <c r="DJ538" s="66">
        <f t="shared" si="971"/>
        <v>0</v>
      </c>
      <c r="DK538" s="67">
        <f t="shared" si="1028"/>
        <v>384</v>
      </c>
      <c r="DL538" s="210"/>
      <c r="DM538" s="206">
        <f t="shared" si="972"/>
        <v>0</v>
      </c>
      <c r="DN538" s="25">
        <f t="shared" si="1007"/>
        <v>0</v>
      </c>
      <c r="DO538" s="5"/>
      <c r="DP538" s="43">
        <f t="shared" si="973"/>
        <v>0</v>
      </c>
      <c r="DQ538" s="27">
        <f t="shared" si="1029"/>
        <v>7022.5</v>
      </c>
      <c r="DR538" s="5"/>
      <c r="DS538" s="43">
        <f t="shared" si="974"/>
        <v>0</v>
      </c>
      <c r="DT538" s="27">
        <f t="shared" si="1030"/>
        <v>4846</v>
      </c>
      <c r="DU538" s="5"/>
      <c r="DV538" s="43">
        <f t="shared" si="975"/>
        <v>0</v>
      </c>
      <c r="DW538" s="27">
        <f t="shared" si="1031"/>
        <v>4835</v>
      </c>
      <c r="DX538" s="5"/>
      <c r="DY538" s="22">
        <f t="shared" si="976"/>
        <v>0</v>
      </c>
      <c r="DZ538" s="25">
        <f t="shared" si="1032"/>
        <v>523</v>
      </c>
      <c r="EA538" s="22"/>
      <c r="EB538" s="22">
        <f t="shared" si="977"/>
        <v>0</v>
      </c>
      <c r="EC538" s="28">
        <f t="shared" si="1033"/>
        <v>369</v>
      </c>
      <c r="ED538" s="5"/>
      <c r="EE538" s="43">
        <f t="shared" si="978"/>
        <v>0</v>
      </c>
      <c r="EF538" s="27">
        <f t="shared" si="1034"/>
        <v>4769</v>
      </c>
      <c r="EG538" s="66"/>
      <c r="EH538" s="66">
        <f t="shared" si="979"/>
        <v>0</v>
      </c>
      <c r="EI538" s="67">
        <f t="shared" si="1035"/>
        <v>23937</v>
      </c>
      <c r="EJ538" s="66"/>
      <c r="EK538" s="66">
        <f t="shared" si="1057"/>
        <v>0</v>
      </c>
      <c r="EL538" s="67">
        <f t="shared" si="1036"/>
        <v>22567</v>
      </c>
      <c r="EM538" s="110" t="e">
        <f t="shared" si="1058"/>
        <v>#REF!</v>
      </c>
    </row>
    <row r="539" spans="1:143" s="36" customFormat="1" ht="11.25" customHeight="1" x14ac:dyDescent="0.25">
      <c r="A539" s="158">
        <v>46088</v>
      </c>
      <c r="B539" s="188">
        <v>46109</v>
      </c>
      <c r="C539" s="174">
        <v>8004965861</v>
      </c>
      <c r="D539" s="13" t="s">
        <v>183</v>
      </c>
      <c r="E539" s="14">
        <v>80</v>
      </c>
      <c r="F539" s="15">
        <v>20</v>
      </c>
      <c r="G539" s="16">
        <v>191516031142</v>
      </c>
      <c r="H539" s="66"/>
      <c r="I539" s="41">
        <f t="shared" si="1001"/>
        <v>160</v>
      </c>
      <c r="J539" s="48">
        <f>J538+H539-I539</f>
        <v>59757</v>
      </c>
      <c r="K539" s="66"/>
      <c r="L539" s="41">
        <f t="shared" si="992"/>
        <v>160</v>
      </c>
      <c r="M539" s="48">
        <f>M538+K539-L539</f>
        <v>159116</v>
      </c>
      <c r="N539" s="66"/>
      <c r="O539" s="41">
        <f t="shared" si="1002"/>
        <v>160</v>
      </c>
      <c r="P539" s="48">
        <f>P538+N539-O539</f>
        <v>58367</v>
      </c>
      <c r="Q539" s="66"/>
      <c r="R539" s="66">
        <f t="shared" si="1003"/>
        <v>160</v>
      </c>
      <c r="S539" s="67" t="e">
        <f>S538+Q539-R539</f>
        <v>#REF!</v>
      </c>
      <c r="T539" s="66"/>
      <c r="U539" s="66">
        <f t="shared" si="1008"/>
        <v>1608</v>
      </c>
      <c r="V539" s="67">
        <f t="shared" si="1009"/>
        <v>10081.400000000012</v>
      </c>
      <c r="W539" s="136"/>
      <c r="X539" s="69">
        <f t="shared" si="1004"/>
        <v>0</v>
      </c>
      <c r="Y539" s="67">
        <f t="shared" si="989"/>
        <v>132.29999999999882</v>
      </c>
      <c r="Z539" s="66"/>
      <c r="AA539" s="68">
        <f t="shared" si="1051"/>
        <v>0</v>
      </c>
      <c r="AB539" s="67">
        <f t="shared" si="1000"/>
        <v>12982.5</v>
      </c>
      <c r="AC539" s="66"/>
      <c r="AD539" s="66">
        <f t="shared" si="1052"/>
        <v>0</v>
      </c>
      <c r="AE539" s="67">
        <f t="shared" si="1010"/>
        <v>448.79999999999973</v>
      </c>
      <c r="AF539" s="66"/>
      <c r="AG539" s="78">
        <f t="shared" si="1053"/>
        <v>0</v>
      </c>
      <c r="AH539" s="79">
        <f t="shared" si="1011"/>
        <v>1407.7999999999993</v>
      </c>
      <c r="AI539" s="66"/>
      <c r="AJ539" s="68">
        <f t="shared" si="1054"/>
        <v>0</v>
      </c>
      <c r="AK539" s="67">
        <f t="shared" si="1012"/>
        <v>7585.5</v>
      </c>
      <c r="AL539" s="66"/>
      <c r="AM539" s="68">
        <f t="shared" si="1055"/>
        <v>0</v>
      </c>
      <c r="AN539" s="67">
        <f t="shared" si="1013"/>
        <v>7741.0999999999985</v>
      </c>
      <c r="AO539" s="66"/>
      <c r="AP539" s="68">
        <f t="shared" si="1005"/>
        <v>0</v>
      </c>
      <c r="AQ539" s="67">
        <f t="shared" si="993"/>
        <v>1460.3999999999996</v>
      </c>
      <c r="AR539" s="66"/>
      <c r="AS539" s="68">
        <f t="shared" si="957"/>
        <v>0</v>
      </c>
      <c r="AT539" s="67">
        <f t="shared" si="1014"/>
        <v>4579.6000000000004</v>
      </c>
      <c r="AU539" s="66"/>
      <c r="AV539" s="66">
        <f t="shared" si="1015"/>
        <v>0</v>
      </c>
      <c r="AW539" s="42">
        <f t="shared" si="994"/>
        <v>2949.6000000000013</v>
      </c>
      <c r="AX539" s="66"/>
      <c r="AY539" s="66">
        <f t="shared" si="958"/>
        <v>0</v>
      </c>
      <c r="AZ539" s="67">
        <f t="shared" si="1006"/>
        <v>1794.6</v>
      </c>
      <c r="BA539" s="66"/>
      <c r="BB539" s="68">
        <f t="shared" si="959"/>
        <v>0</v>
      </c>
      <c r="BC539" s="67">
        <f t="shared" si="1016"/>
        <v>1274.5999999999999</v>
      </c>
      <c r="BD539" s="66"/>
      <c r="BE539" s="68">
        <f t="shared" si="960"/>
        <v>0</v>
      </c>
      <c r="BF539" s="67">
        <f t="shared" si="1017"/>
        <v>78.60000000000035</v>
      </c>
      <c r="BG539" s="66"/>
      <c r="BH539" s="68">
        <f t="shared" si="956"/>
        <v>0</v>
      </c>
      <c r="BI539" s="67">
        <f t="shared" si="1050"/>
        <v>575.4000000000002</v>
      </c>
      <c r="BJ539" s="66"/>
      <c r="BK539" s="68">
        <f t="shared" si="961"/>
        <v>0</v>
      </c>
      <c r="BL539" s="67">
        <f t="shared" si="1018"/>
        <v>4758.2000000000007</v>
      </c>
      <c r="BM539" s="66"/>
      <c r="BN539" s="68">
        <f t="shared" si="1019"/>
        <v>0</v>
      </c>
      <c r="BO539" s="67">
        <f t="shared" si="1020"/>
        <v>2570.7000000000012</v>
      </c>
      <c r="BP539" s="66"/>
      <c r="BQ539" s="68">
        <f t="shared" si="1021"/>
        <v>0</v>
      </c>
      <c r="BR539" s="67">
        <f t="shared" si="1056"/>
        <v>74.899999999990811</v>
      </c>
      <c r="BS539" s="66"/>
      <c r="BT539" s="66">
        <f t="shared" si="1043"/>
        <v>0</v>
      </c>
      <c r="BU539" s="67">
        <f t="shared" si="1037"/>
        <v>54276</v>
      </c>
      <c r="BV539" s="66"/>
      <c r="BW539" s="66">
        <f t="shared" si="1044"/>
        <v>0</v>
      </c>
      <c r="BX539" s="67">
        <f t="shared" si="1038"/>
        <v>80824</v>
      </c>
      <c r="BY539" s="66"/>
      <c r="BZ539" s="66">
        <f t="shared" si="1045"/>
        <v>0</v>
      </c>
      <c r="CA539" s="67">
        <f t="shared" si="1039"/>
        <v>49054</v>
      </c>
      <c r="CB539" s="66"/>
      <c r="CC539" s="66">
        <f t="shared" si="1022"/>
        <v>0</v>
      </c>
      <c r="CD539" s="67">
        <f t="shared" si="984"/>
        <v>7437.4500000000007</v>
      </c>
      <c r="CE539" s="66"/>
      <c r="CF539" s="66">
        <f t="shared" si="1023"/>
        <v>0</v>
      </c>
      <c r="CG539" s="67">
        <f t="shared" si="1024"/>
        <v>6982.9</v>
      </c>
      <c r="CH539" s="66"/>
      <c r="CI539" s="66">
        <f t="shared" si="962"/>
        <v>0</v>
      </c>
      <c r="CJ539" s="67">
        <f t="shared" si="1040"/>
        <v>8715</v>
      </c>
      <c r="CK539" s="66"/>
      <c r="CL539" s="68">
        <f t="shared" si="963"/>
        <v>0</v>
      </c>
      <c r="CM539" s="79">
        <f t="shared" si="1025"/>
        <v>4864</v>
      </c>
      <c r="CN539" s="66"/>
      <c r="CO539" s="68">
        <f t="shared" si="964"/>
        <v>0</v>
      </c>
      <c r="CP539" s="79">
        <f t="shared" si="1026"/>
        <v>3955</v>
      </c>
      <c r="CQ539" s="66"/>
      <c r="CR539" s="68">
        <f t="shared" si="965"/>
        <v>0</v>
      </c>
      <c r="CS539" s="79">
        <f t="shared" si="991"/>
        <v>6656</v>
      </c>
      <c r="CT539" s="66"/>
      <c r="CU539" s="68">
        <f t="shared" si="966"/>
        <v>0</v>
      </c>
      <c r="CV539" s="79">
        <f t="shared" si="1027"/>
        <v>7769</v>
      </c>
      <c r="CW539" s="66"/>
      <c r="CX539" s="66">
        <f t="shared" si="967"/>
        <v>0</v>
      </c>
      <c r="CY539" s="40">
        <f t="shared" si="985"/>
        <v>6582</v>
      </c>
      <c r="CZ539" s="65"/>
      <c r="DA539" s="66">
        <f t="shared" si="968"/>
        <v>0</v>
      </c>
      <c r="DB539" s="67">
        <f t="shared" si="1041"/>
        <v>80056</v>
      </c>
      <c r="DC539" s="66"/>
      <c r="DD539" s="66">
        <f t="shared" si="969"/>
        <v>0</v>
      </c>
      <c r="DE539" s="67">
        <f t="shared" si="1042"/>
        <v>76827</v>
      </c>
      <c r="DF539" s="66"/>
      <c r="DG539" s="69">
        <f t="shared" si="970"/>
        <v>0</v>
      </c>
      <c r="DH539" s="67">
        <f t="shared" si="1059"/>
        <v>52979</v>
      </c>
      <c r="DI539" s="66"/>
      <c r="DJ539" s="66">
        <f t="shared" si="971"/>
        <v>0</v>
      </c>
      <c r="DK539" s="67">
        <f t="shared" si="1028"/>
        <v>384</v>
      </c>
      <c r="DL539" s="210"/>
      <c r="DM539" s="206">
        <f t="shared" si="972"/>
        <v>0</v>
      </c>
      <c r="DN539" s="25">
        <f t="shared" si="1007"/>
        <v>0</v>
      </c>
      <c r="DO539" s="5"/>
      <c r="DP539" s="43">
        <f t="shared" si="973"/>
        <v>0</v>
      </c>
      <c r="DQ539" s="27">
        <f t="shared" si="1029"/>
        <v>7022.5</v>
      </c>
      <c r="DR539" s="5"/>
      <c r="DS539" s="43">
        <f t="shared" si="974"/>
        <v>0</v>
      </c>
      <c r="DT539" s="27">
        <f t="shared" si="1030"/>
        <v>4846</v>
      </c>
      <c r="DU539" s="5"/>
      <c r="DV539" s="43">
        <f t="shared" si="975"/>
        <v>0</v>
      </c>
      <c r="DW539" s="27">
        <f t="shared" si="1031"/>
        <v>4835</v>
      </c>
      <c r="DX539" s="5"/>
      <c r="DY539" s="22">
        <f t="shared" si="976"/>
        <v>0</v>
      </c>
      <c r="DZ539" s="25">
        <f t="shared" si="1032"/>
        <v>523</v>
      </c>
      <c r="EA539" s="22"/>
      <c r="EB539" s="22">
        <f t="shared" si="977"/>
        <v>0</v>
      </c>
      <c r="EC539" s="28">
        <f t="shared" si="1033"/>
        <v>369</v>
      </c>
      <c r="ED539" s="5"/>
      <c r="EE539" s="43">
        <f t="shared" si="978"/>
        <v>0</v>
      </c>
      <c r="EF539" s="27">
        <f t="shared" si="1034"/>
        <v>4769</v>
      </c>
      <c r="EG539" s="66"/>
      <c r="EH539" s="66">
        <f t="shared" si="979"/>
        <v>0</v>
      </c>
      <c r="EI539" s="67">
        <f t="shared" si="1035"/>
        <v>23937</v>
      </c>
      <c r="EJ539" s="66"/>
      <c r="EK539" s="66">
        <f t="shared" si="1057"/>
        <v>0</v>
      </c>
      <c r="EL539" s="67">
        <f t="shared" si="1036"/>
        <v>22567</v>
      </c>
      <c r="EM539" s="110" t="e">
        <f t="shared" si="1058"/>
        <v>#REF!</v>
      </c>
    </row>
    <row r="540" spans="1:143" s="36" customFormat="1" ht="11.25" customHeight="1" x14ac:dyDescent="0.25">
      <c r="A540" s="158">
        <v>46088</v>
      </c>
      <c r="B540" s="188">
        <v>46109</v>
      </c>
      <c r="C540" s="174">
        <v>8004966188</v>
      </c>
      <c r="D540" s="13" t="s">
        <v>326</v>
      </c>
      <c r="E540" s="14">
        <v>75</v>
      </c>
      <c r="F540" s="15">
        <v>8</v>
      </c>
      <c r="G540" s="16">
        <v>191516031210</v>
      </c>
      <c r="H540" s="66"/>
      <c r="I540" s="41">
        <f t="shared" si="1001"/>
        <v>150</v>
      </c>
      <c r="J540" s="48">
        <f>J539+H540-I540</f>
        <v>59607</v>
      </c>
      <c r="K540" s="66"/>
      <c r="L540" s="41">
        <f t="shared" si="992"/>
        <v>150</v>
      </c>
      <c r="M540" s="48">
        <f>M539+K540-L540</f>
        <v>158966</v>
      </c>
      <c r="N540" s="66"/>
      <c r="O540" s="41">
        <f t="shared" si="1002"/>
        <v>150</v>
      </c>
      <c r="P540" s="48">
        <f>P539+N540-O540</f>
        <v>58217</v>
      </c>
      <c r="Q540" s="66"/>
      <c r="R540" s="66">
        <f t="shared" si="1003"/>
        <v>150</v>
      </c>
      <c r="S540" s="67" t="e">
        <f>S539+Q540-R540</f>
        <v>#REF!</v>
      </c>
      <c r="T540" s="66"/>
      <c r="U540" s="66">
        <f t="shared" si="1008"/>
        <v>607.5</v>
      </c>
      <c r="V540" s="67">
        <f t="shared" si="1009"/>
        <v>9473.9000000000124</v>
      </c>
      <c r="W540" s="136"/>
      <c r="X540" s="69">
        <f t="shared" si="1004"/>
        <v>0</v>
      </c>
      <c r="Y540" s="67">
        <f t="shared" si="989"/>
        <v>132.29999999999882</v>
      </c>
      <c r="Z540" s="66"/>
      <c r="AA540" s="68">
        <f t="shared" si="1051"/>
        <v>0</v>
      </c>
      <c r="AB540" s="67">
        <f t="shared" si="1000"/>
        <v>12982.5</v>
      </c>
      <c r="AC540" s="66"/>
      <c r="AD540" s="66">
        <f t="shared" si="1052"/>
        <v>0</v>
      </c>
      <c r="AE540" s="67">
        <f t="shared" si="1010"/>
        <v>448.79999999999973</v>
      </c>
      <c r="AF540" s="66"/>
      <c r="AG540" s="78">
        <f t="shared" si="1053"/>
        <v>0</v>
      </c>
      <c r="AH540" s="79">
        <f t="shared" si="1011"/>
        <v>1407.7999999999993</v>
      </c>
      <c r="AI540" s="66"/>
      <c r="AJ540" s="68">
        <f t="shared" si="1054"/>
        <v>0</v>
      </c>
      <c r="AK540" s="67">
        <f t="shared" si="1012"/>
        <v>7585.5</v>
      </c>
      <c r="AL540" s="66"/>
      <c r="AM540" s="68">
        <f t="shared" si="1055"/>
        <v>0</v>
      </c>
      <c r="AN540" s="67">
        <f t="shared" si="1013"/>
        <v>7741.0999999999985</v>
      </c>
      <c r="AO540" s="66"/>
      <c r="AP540" s="68">
        <f t="shared" si="1005"/>
        <v>0</v>
      </c>
      <c r="AQ540" s="67">
        <f t="shared" si="993"/>
        <v>1460.3999999999996</v>
      </c>
      <c r="AR540" s="66"/>
      <c r="AS540" s="68">
        <f t="shared" si="957"/>
        <v>0</v>
      </c>
      <c r="AT540" s="67">
        <f t="shared" si="1014"/>
        <v>4579.6000000000004</v>
      </c>
      <c r="AU540" s="66"/>
      <c r="AV540" s="66">
        <f t="shared" si="1015"/>
        <v>0</v>
      </c>
      <c r="AW540" s="42">
        <f t="shared" si="994"/>
        <v>2949.6000000000013</v>
      </c>
      <c r="AX540" s="66"/>
      <c r="AY540" s="66">
        <f t="shared" si="958"/>
        <v>0</v>
      </c>
      <c r="AZ540" s="67">
        <f t="shared" si="1006"/>
        <v>1794.6</v>
      </c>
      <c r="BA540" s="66"/>
      <c r="BB540" s="68">
        <f t="shared" si="959"/>
        <v>0</v>
      </c>
      <c r="BC540" s="67">
        <f t="shared" si="1016"/>
        <v>1274.5999999999999</v>
      </c>
      <c r="BD540" s="66"/>
      <c r="BE540" s="68">
        <f t="shared" si="960"/>
        <v>0</v>
      </c>
      <c r="BF540" s="67">
        <f t="shared" si="1017"/>
        <v>78.60000000000035</v>
      </c>
      <c r="BG540" s="66"/>
      <c r="BH540" s="68">
        <f t="shared" ref="BH540:BH562" si="1060">IF(OR(D560="NPC06UZDB-GY026M",D560="NPP06UZDB-GY010M",D540="CO155E2-0CM018",D540="CO155E2-0CM023",D540="CO155E2-0CM026",D540="NPP06UZDB-GY150C",D540="NPP06UZDB-GY025M",D540="NPC06UZDB-GY013M",D540="NPP06UZDB-GY001M",D540="NPP06UZDB-GY250C",D540="NPC06UZDB-GY028M",D540="NPC06UZDB-GY018M",D540="NPC06UZDB-GY014M",D540="NPC06UZDB-GY012M",D540="NPC06UZDB-GY011M",D540="NPC06UZDB-GY006M",D540="CO155E2-0CM006",D540="NPP06UZDB-GY005M",D540="NPP06UZDB-GY005M",D540="NPP06UZDB-GY003M",D540="NPP06UZDB-GY002M",D540="NPC06UZDB-GY025M",D540="CO155E2-0CM020",D540="CO155E2-0CM030",D540="NPC06UZDB-GY350C",D540="NPC06UZDB-GY030M",D540="NPC06UZDB-GY020C",D540="NPC06UZDB-GY030M",D540="NPC06UZDB-GY350C",D540="CO155E2-0CM007",D540="NPC06UZDB-GY150C",D540="NPC06UZDB-GY250C",D540="NPC06UZDB-GY007M",D540="CO155E2-0CC050",D540="NPC06UZDB-GY006M",D540="NPC06UZDB-GY008M",D540="NPC06UZDB-GY050C",D540="CO155E2-0CC250",D540="NPC06UZDB-GY750C",D540="NPC06UZDB-GY007M",D540="NPC06UZDB-GY020M",D540="CO155E2-0CC150",D540="CO155E2-0CM015",D540="CO155E2-0CM010",D540="NPC06UZDB-GY450C",D540="NPC06UZDB-GY015M",D540="NPC06UZDB-GY150C",D540="CO155E2-0CM001",D540="CO155E2-0CM002",D540="CO155E2-0CM003",D540="CO155E2-0CM004",D540="CO155E2-0CM005",D540="CO155E2-0CM008",D540="NPC06UZDB-GY010M",D540="NPC06UZDB-GY001M",D540="NPC06UZDB-GY002M",D540="NPC06UZDB-GY003M",D540="NPC06UZDB-GY004M",D540="NPC06UZDB-GY005M",),E540*(F540+0.12),0)</f>
        <v>0</v>
      </c>
      <c r="BI540" s="67">
        <f t="shared" si="1050"/>
        <v>575.4000000000002</v>
      </c>
      <c r="BJ540" s="66"/>
      <c r="BK540" s="68">
        <f t="shared" si="961"/>
        <v>0</v>
      </c>
      <c r="BL540" s="67">
        <f t="shared" si="1018"/>
        <v>4758.2000000000007</v>
      </c>
      <c r="BM540" s="66"/>
      <c r="BN540" s="68">
        <f t="shared" si="1019"/>
        <v>0</v>
      </c>
      <c r="BO540" s="67">
        <f t="shared" si="1020"/>
        <v>2570.7000000000012</v>
      </c>
      <c r="BP540" s="66"/>
      <c r="BQ540" s="68">
        <f t="shared" si="1021"/>
        <v>0</v>
      </c>
      <c r="BR540" s="67">
        <f t="shared" si="1056"/>
        <v>74.899999999990811</v>
      </c>
      <c r="BS540" s="66"/>
      <c r="BT540" s="66">
        <f t="shared" si="1043"/>
        <v>0</v>
      </c>
      <c r="BU540" s="67">
        <f t="shared" si="1037"/>
        <v>54276</v>
      </c>
      <c r="BV540" s="66"/>
      <c r="BW540" s="66">
        <f t="shared" si="1044"/>
        <v>0</v>
      </c>
      <c r="BX540" s="67">
        <f t="shared" si="1038"/>
        <v>80824</v>
      </c>
      <c r="BY540" s="66"/>
      <c r="BZ540" s="66">
        <f t="shared" si="1045"/>
        <v>0</v>
      </c>
      <c r="CA540" s="67">
        <f t="shared" si="1039"/>
        <v>49054</v>
      </c>
      <c r="CB540" s="66"/>
      <c r="CC540" s="66">
        <f t="shared" si="1022"/>
        <v>0</v>
      </c>
      <c r="CD540" s="67">
        <f t="shared" si="984"/>
        <v>7437.4500000000007</v>
      </c>
      <c r="CE540" s="66"/>
      <c r="CF540" s="66">
        <f t="shared" si="1023"/>
        <v>0</v>
      </c>
      <c r="CG540" s="67">
        <f t="shared" si="1024"/>
        <v>6982.9</v>
      </c>
      <c r="CH540" s="66"/>
      <c r="CI540" s="66">
        <f t="shared" si="962"/>
        <v>0</v>
      </c>
      <c r="CJ540" s="67">
        <f t="shared" si="1040"/>
        <v>8715</v>
      </c>
      <c r="CK540" s="66"/>
      <c r="CL540" s="68">
        <f t="shared" si="963"/>
        <v>0</v>
      </c>
      <c r="CM540" s="79">
        <f t="shared" si="1025"/>
        <v>4864</v>
      </c>
      <c r="CN540" s="66"/>
      <c r="CO540" s="68">
        <f t="shared" si="964"/>
        <v>0</v>
      </c>
      <c r="CP540" s="79">
        <f t="shared" si="1026"/>
        <v>3955</v>
      </c>
      <c r="CQ540" s="66"/>
      <c r="CR540" s="68">
        <f t="shared" si="965"/>
        <v>0</v>
      </c>
      <c r="CS540" s="79">
        <f t="shared" si="991"/>
        <v>6656</v>
      </c>
      <c r="CT540" s="66"/>
      <c r="CU540" s="68">
        <f t="shared" si="966"/>
        <v>0</v>
      </c>
      <c r="CV540" s="79">
        <f t="shared" si="1027"/>
        <v>7769</v>
      </c>
      <c r="CW540" s="66"/>
      <c r="CX540" s="66">
        <f t="shared" si="967"/>
        <v>0</v>
      </c>
      <c r="CY540" s="40">
        <f t="shared" si="985"/>
        <v>6582</v>
      </c>
      <c r="CZ540" s="65"/>
      <c r="DA540" s="66">
        <f t="shared" si="968"/>
        <v>0</v>
      </c>
      <c r="DB540" s="67">
        <f t="shared" si="1041"/>
        <v>80056</v>
      </c>
      <c r="DC540" s="66"/>
      <c r="DD540" s="66">
        <f t="shared" si="969"/>
        <v>0</v>
      </c>
      <c r="DE540" s="67">
        <f t="shared" si="1042"/>
        <v>76827</v>
      </c>
      <c r="DF540" s="66"/>
      <c r="DG540" s="69">
        <f t="shared" si="970"/>
        <v>0</v>
      </c>
      <c r="DH540" s="67">
        <f t="shared" si="1059"/>
        <v>52979</v>
      </c>
      <c r="DI540" s="66"/>
      <c r="DJ540" s="66">
        <f t="shared" si="971"/>
        <v>0</v>
      </c>
      <c r="DK540" s="67">
        <f t="shared" si="1028"/>
        <v>384</v>
      </c>
      <c r="DL540" s="210"/>
      <c r="DM540" s="206">
        <f t="shared" si="972"/>
        <v>0</v>
      </c>
      <c r="DN540" s="25">
        <f t="shared" si="1007"/>
        <v>0</v>
      </c>
      <c r="DO540" s="5"/>
      <c r="DP540" s="43">
        <f t="shared" si="973"/>
        <v>0</v>
      </c>
      <c r="DQ540" s="27">
        <f t="shared" si="1029"/>
        <v>7022.5</v>
      </c>
      <c r="DR540" s="5"/>
      <c r="DS540" s="43">
        <f t="shared" si="974"/>
        <v>0</v>
      </c>
      <c r="DT540" s="27">
        <f t="shared" si="1030"/>
        <v>4846</v>
      </c>
      <c r="DU540" s="5"/>
      <c r="DV540" s="43">
        <f t="shared" si="975"/>
        <v>0</v>
      </c>
      <c r="DW540" s="27">
        <f t="shared" si="1031"/>
        <v>4835</v>
      </c>
      <c r="DX540" s="5"/>
      <c r="DY540" s="22">
        <f t="shared" si="976"/>
        <v>0</v>
      </c>
      <c r="DZ540" s="25">
        <f t="shared" si="1032"/>
        <v>523</v>
      </c>
      <c r="EA540" s="22"/>
      <c r="EB540" s="22">
        <f t="shared" si="977"/>
        <v>0</v>
      </c>
      <c r="EC540" s="28">
        <f t="shared" si="1033"/>
        <v>369</v>
      </c>
      <c r="ED540" s="5"/>
      <c r="EE540" s="43">
        <f t="shared" si="978"/>
        <v>0</v>
      </c>
      <c r="EF540" s="27">
        <f t="shared" si="1034"/>
        <v>4769</v>
      </c>
      <c r="EG540" s="66"/>
      <c r="EH540" s="66">
        <f t="shared" si="979"/>
        <v>0</v>
      </c>
      <c r="EI540" s="67">
        <f t="shared" si="1035"/>
        <v>23937</v>
      </c>
      <c r="EJ540" s="66"/>
      <c r="EK540" s="66">
        <f t="shared" si="1057"/>
        <v>0</v>
      </c>
      <c r="EL540" s="67">
        <f t="shared" si="1036"/>
        <v>22567</v>
      </c>
      <c r="EM540" s="110" t="e">
        <f t="shared" si="1058"/>
        <v>#REF!</v>
      </c>
    </row>
    <row r="541" spans="1:143" s="36" customFormat="1" ht="11.25" customHeight="1" x14ac:dyDescent="0.25">
      <c r="A541" s="158">
        <v>46088</v>
      </c>
      <c r="B541" s="188">
        <v>46109</v>
      </c>
      <c r="C541" s="174">
        <v>8004967148</v>
      </c>
      <c r="D541" s="13" t="s">
        <v>119</v>
      </c>
      <c r="E541" s="14">
        <v>50</v>
      </c>
      <c r="F541" s="15">
        <v>5</v>
      </c>
      <c r="G541" s="16">
        <v>191516031067</v>
      </c>
      <c r="H541" s="66"/>
      <c r="I541" s="41">
        <f t="shared" si="1001"/>
        <v>100</v>
      </c>
      <c r="J541" s="48">
        <f>J540+H541-I541</f>
        <v>59507</v>
      </c>
      <c r="K541" s="66"/>
      <c r="L541" s="41">
        <f t="shared" si="992"/>
        <v>100</v>
      </c>
      <c r="M541" s="48">
        <f>M540+K541-L541</f>
        <v>158866</v>
      </c>
      <c r="N541" s="66"/>
      <c r="O541" s="41">
        <f t="shared" si="1002"/>
        <v>100</v>
      </c>
      <c r="P541" s="48">
        <f>P540+N541-O541</f>
        <v>58117</v>
      </c>
      <c r="Q541" s="66"/>
      <c r="R541" s="66">
        <f t="shared" si="1003"/>
        <v>100</v>
      </c>
      <c r="S541" s="67" t="e">
        <f>S540+Q541-R541</f>
        <v>#REF!</v>
      </c>
      <c r="T541" s="66"/>
      <c r="U541" s="66">
        <f t="shared" si="1008"/>
        <v>0</v>
      </c>
      <c r="V541" s="67">
        <f t="shared" si="1009"/>
        <v>9473.9000000000124</v>
      </c>
      <c r="W541" s="136"/>
      <c r="X541" s="69">
        <f t="shared" si="1004"/>
        <v>0</v>
      </c>
      <c r="Y541" s="67">
        <f t="shared" si="989"/>
        <v>132.29999999999882</v>
      </c>
      <c r="Z541" s="66"/>
      <c r="AA541" s="68">
        <f t="shared" si="1051"/>
        <v>0</v>
      </c>
      <c r="AB541" s="67">
        <f t="shared" si="1000"/>
        <v>12982.5</v>
      </c>
      <c r="AC541" s="66"/>
      <c r="AD541" s="66">
        <f t="shared" si="1052"/>
        <v>0</v>
      </c>
      <c r="AE541" s="67">
        <f t="shared" si="1010"/>
        <v>448.79999999999973</v>
      </c>
      <c r="AF541" s="66"/>
      <c r="AG541" s="78">
        <f t="shared" si="1053"/>
        <v>254.99999999999997</v>
      </c>
      <c r="AH541" s="79">
        <f t="shared" si="1011"/>
        <v>1152.7999999999993</v>
      </c>
      <c r="AI541" s="66"/>
      <c r="AJ541" s="68">
        <f t="shared" si="1054"/>
        <v>0</v>
      </c>
      <c r="AK541" s="67">
        <f t="shared" si="1012"/>
        <v>7585.5</v>
      </c>
      <c r="AL541" s="66"/>
      <c r="AM541" s="68">
        <f t="shared" si="1055"/>
        <v>0</v>
      </c>
      <c r="AN541" s="67">
        <f t="shared" si="1013"/>
        <v>7741.0999999999985</v>
      </c>
      <c r="AO541" s="66"/>
      <c r="AP541" s="68">
        <f t="shared" si="1005"/>
        <v>0</v>
      </c>
      <c r="AQ541" s="67">
        <f t="shared" si="993"/>
        <v>1460.3999999999996</v>
      </c>
      <c r="AR541" s="66"/>
      <c r="AS541" s="68">
        <f t="shared" si="957"/>
        <v>0</v>
      </c>
      <c r="AT541" s="67">
        <f t="shared" si="1014"/>
        <v>4579.6000000000004</v>
      </c>
      <c r="AU541" s="66"/>
      <c r="AV541" s="66">
        <f t="shared" si="1015"/>
        <v>0</v>
      </c>
      <c r="AW541" s="42">
        <f t="shared" si="994"/>
        <v>2949.6000000000013</v>
      </c>
      <c r="AX541" s="66"/>
      <c r="AY541" s="66">
        <f t="shared" si="958"/>
        <v>0</v>
      </c>
      <c r="AZ541" s="67">
        <f t="shared" si="1006"/>
        <v>1794.6</v>
      </c>
      <c r="BA541" s="66"/>
      <c r="BB541" s="68">
        <f t="shared" si="959"/>
        <v>0</v>
      </c>
      <c r="BC541" s="67">
        <f t="shared" si="1016"/>
        <v>1274.5999999999999</v>
      </c>
      <c r="BD541" s="66"/>
      <c r="BE541" s="68">
        <f t="shared" si="960"/>
        <v>0</v>
      </c>
      <c r="BF541" s="67">
        <f t="shared" si="1017"/>
        <v>78.60000000000035</v>
      </c>
      <c r="BG541" s="66"/>
      <c r="BH541" s="68">
        <f t="shared" si="1060"/>
        <v>0</v>
      </c>
      <c r="BI541" s="67">
        <f t="shared" si="1050"/>
        <v>575.4000000000002</v>
      </c>
      <c r="BJ541" s="66"/>
      <c r="BK541" s="68">
        <f t="shared" si="961"/>
        <v>0</v>
      </c>
      <c r="BL541" s="67">
        <f t="shared" si="1018"/>
        <v>4758.2000000000007</v>
      </c>
      <c r="BM541" s="66"/>
      <c r="BN541" s="68">
        <f t="shared" si="1019"/>
        <v>0</v>
      </c>
      <c r="BO541" s="67">
        <f t="shared" si="1020"/>
        <v>2570.7000000000012</v>
      </c>
      <c r="BP541" s="66"/>
      <c r="BQ541" s="68">
        <f t="shared" si="1021"/>
        <v>0</v>
      </c>
      <c r="BR541" s="67">
        <f t="shared" si="1056"/>
        <v>74.899999999990811</v>
      </c>
      <c r="BS541" s="66"/>
      <c r="BT541" s="66">
        <f t="shared" si="1043"/>
        <v>0</v>
      </c>
      <c r="BU541" s="67">
        <f t="shared" si="1037"/>
        <v>54276</v>
      </c>
      <c r="BV541" s="66"/>
      <c r="BW541" s="66">
        <f t="shared" si="1044"/>
        <v>0</v>
      </c>
      <c r="BX541" s="67">
        <f t="shared" si="1038"/>
        <v>80824</v>
      </c>
      <c r="BY541" s="66"/>
      <c r="BZ541" s="66">
        <f t="shared" si="1045"/>
        <v>0</v>
      </c>
      <c r="CA541" s="67">
        <f t="shared" si="1039"/>
        <v>49054</v>
      </c>
      <c r="CB541" s="66"/>
      <c r="CC541" s="66">
        <f t="shared" si="1022"/>
        <v>0</v>
      </c>
      <c r="CD541" s="67">
        <f t="shared" si="984"/>
        <v>7437.4500000000007</v>
      </c>
      <c r="CE541" s="66"/>
      <c r="CF541" s="66">
        <f t="shared" si="1023"/>
        <v>0</v>
      </c>
      <c r="CG541" s="67">
        <f t="shared" si="1024"/>
        <v>6982.9</v>
      </c>
      <c r="CH541" s="66"/>
      <c r="CI541" s="66">
        <f t="shared" si="962"/>
        <v>0</v>
      </c>
      <c r="CJ541" s="67">
        <f t="shared" si="1040"/>
        <v>8715</v>
      </c>
      <c r="CK541" s="66"/>
      <c r="CL541" s="68">
        <f t="shared" si="963"/>
        <v>0</v>
      </c>
      <c r="CM541" s="79">
        <f t="shared" si="1025"/>
        <v>4864</v>
      </c>
      <c r="CN541" s="66"/>
      <c r="CO541" s="68">
        <f t="shared" si="964"/>
        <v>0</v>
      </c>
      <c r="CP541" s="79">
        <f t="shared" si="1026"/>
        <v>3955</v>
      </c>
      <c r="CQ541" s="66"/>
      <c r="CR541" s="68">
        <f t="shared" si="965"/>
        <v>0</v>
      </c>
      <c r="CS541" s="79">
        <f t="shared" si="991"/>
        <v>6656</v>
      </c>
      <c r="CT541" s="66"/>
      <c r="CU541" s="68">
        <f t="shared" si="966"/>
        <v>0</v>
      </c>
      <c r="CV541" s="79">
        <f t="shared" si="1027"/>
        <v>7769</v>
      </c>
      <c r="CW541" s="66"/>
      <c r="CX541" s="66">
        <f t="shared" si="967"/>
        <v>0</v>
      </c>
      <c r="CY541" s="40">
        <f t="shared" si="985"/>
        <v>6582</v>
      </c>
      <c r="CZ541" s="65"/>
      <c r="DA541" s="66">
        <f t="shared" si="968"/>
        <v>0</v>
      </c>
      <c r="DB541" s="67">
        <f t="shared" si="1041"/>
        <v>80056</v>
      </c>
      <c r="DC541" s="66"/>
      <c r="DD541" s="66">
        <f t="shared" si="969"/>
        <v>0</v>
      </c>
      <c r="DE541" s="67">
        <f t="shared" si="1042"/>
        <v>76827</v>
      </c>
      <c r="DF541" s="66"/>
      <c r="DG541" s="69">
        <f t="shared" si="970"/>
        <v>0</v>
      </c>
      <c r="DH541" s="67">
        <f t="shared" si="1059"/>
        <v>52979</v>
      </c>
      <c r="DI541" s="66"/>
      <c r="DJ541" s="66">
        <f t="shared" si="971"/>
        <v>0</v>
      </c>
      <c r="DK541" s="67">
        <f t="shared" si="1028"/>
        <v>384</v>
      </c>
      <c r="DL541" s="210"/>
      <c r="DM541" s="206">
        <f t="shared" si="972"/>
        <v>0</v>
      </c>
      <c r="DN541" s="25">
        <f t="shared" si="1007"/>
        <v>0</v>
      </c>
      <c r="DO541" s="5"/>
      <c r="DP541" s="43">
        <f t="shared" si="973"/>
        <v>0</v>
      </c>
      <c r="DQ541" s="27">
        <f t="shared" si="1029"/>
        <v>7022.5</v>
      </c>
      <c r="DR541" s="5"/>
      <c r="DS541" s="43">
        <f t="shared" si="974"/>
        <v>0</v>
      </c>
      <c r="DT541" s="27">
        <f t="shared" si="1030"/>
        <v>4846</v>
      </c>
      <c r="DU541" s="5"/>
      <c r="DV541" s="43">
        <f t="shared" si="975"/>
        <v>0</v>
      </c>
      <c r="DW541" s="27">
        <f t="shared" si="1031"/>
        <v>4835</v>
      </c>
      <c r="DX541" s="5"/>
      <c r="DY541" s="22">
        <f t="shared" si="976"/>
        <v>0</v>
      </c>
      <c r="DZ541" s="25">
        <f t="shared" si="1032"/>
        <v>523</v>
      </c>
      <c r="EA541" s="22"/>
      <c r="EB541" s="22">
        <f t="shared" si="977"/>
        <v>0</v>
      </c>
      <c r="EC541" s="28">
        <f t="shared" si="1033"/>
        <v>369</v>
      </c>
      <c r="ED541" s="5"/>
      <c r="EE541" s="43">
        <f t="shared" si="978"/>
        <v>0</v>
      </c>
      <c r="EF541" s="27">
        <f t="shared" si="1034"/>
        <v>4769</v>
      </c>
      <c r="EG541" s="66"/>
      <c r="EH541" s="66">
        <f t="shared" si="979"/>
        <v>0</v>
      </c>
      <c r="EI541" s="67">
        <f t="shared" si="1035"/>
        <v>23937</v>
      </c>
      <c r="EJ541" s="66"/>
      <c r="EK541" s="66">
        <f t="shared" si="1057"/>
        <v>0</v>
      </c>
      <c r="EL541" s="67">
        <f t="shared" si="1036"/>
        <v>22567</v>
      </c>
      <c r="EM541" s="110" t="e">
        <f t="shared" si="1058"/>
        <v>#REF!</v>
      </c>
    </row>
    <row r="542" spans="1:143" s="36" customFormat="1" ht="11.25" customHeight="1" x14ac:dyDescent="0.25">
      <c r="A542" s="158">
        <v>46088</v>
      </c>
      <c r="B542" s="188">
        <v>46109</v>
      </c>
      <c r="C542" s="174">
        <v>8004967151</v>
      </c>
      <c r="D542" s="13" t="s">
        <v>329</v>
      </c>
      <c r="E542" s="14">
        <v>50</v>
      </c>
      <c r="F542" s="15">
        <v>6</v>
      </c>
      <c r="G542" s="16">
        <v>191516863972</v>
      </c>
      <c r="H542" s="66"/>
      <c r="I542" s="41">
        <f t="shared" si="1001"/>
        <v>0</v>
      </c>
      <c r="J542" s="48">
        <f>J541+H542-I542-100</f>
        <v>59407</v>
      </c>
      <c r="K542" s="66"/>
      <c r="L542" s="41">
        <f t="shared" si="992"/>
        <v>0</v>
      </c>
      <c r="M542" s="48">
        <f>M541+K542-L542-100</f>
        <v>158766</v>
      </c>
      <c r="N542" s="66"/>
      <c r="O542" s="41">
        <f t="shared" si="1002"/>
        <v>0</v>
      </c>
      <c r="P542" s="48">
        <f>P541+N542-O542-100</f>
        <v>58017</v>
      </c>
      <c r="Q542" s="66"/>
      <c r="R542" s="66">
        <f t="shared" si="1003"/>
        <v>0</v>
      </c>
      <c r="S542" s="67" t="e">
        <f>S541+Q542-R542-100</f>
        <v>#REF!</v>
      </c>
      <c r="T542" s="66"/>
      <c r="U542" s="66">
        <f t="shared" si="1008"/>
        <v>305</v>
      </c>
      <c r="V542" s="67">
        <f t="shared" si="1009"/>
        <v>9168.9000000000124</v>
      </c>
      <c r="W542" s="136"/>
      <c r="X542" s="69">
        <f t="shared" si="1004"/>
        <v>0</v>
      </c>
      <c r="Y542" s="67">
        <f t="shared" si="989"/>
        <v>132.29999999999882</v>
      </c>
      <c r="Z542" s="66"/>
      <c r="AA542" s="68">
        <f t="shared" si="1051"/>
        <v>0</v>
      </c>
      <c r="AB542" s="67">
        <f t="shared" si="1000"/>
        <v>12982.5</v>
      </c>
      <c r="AC542" s="66"/>
      <c r="AD542" s="66">
        <f t="shared" si="1052"/>
        <v>0</v>
      </c>
      <c r="AE542" s="67">
        <f t="shared" si="1010"/>
        <v>448.79999999999973</v>
      </c>
      <c r="AF542" s="66"/>
      <c r="AG542" s="78">
        <f t="shared" si="1053"/>
        <v>0</v>
      </c>
      <c r="AH542" s="79">
        <f t="shared" si="1011"/>
        <v>1152.7999999999993</v>
      </c>
      <c r="AI542" s="66"/>
      <c r="AJ542" s="68">
        <f t="shared" si="1054"/>
        <v>0</v>
      </c>
      <c r="AK542" s="67">
        <f t="shared" si="1012"/>
        <v>7585.5</v>
      </c>
      <c r="AL542" s="66"/>
      <c r="AM542" s="68">
        <f t="shared" si="1055"/>
        <v>0</v>
      </c>
      <c r="AN542" s="67">
        <f t="shared" si="1013"/>
        <v>7741.0999999999985</v>
      </c>
      <c r="AO542" s="66"/>
      <c r="AP542" s="68">
        <f t="shared" si="1005"/>
        <v>0</v>
      </c>
      <c r="AQ542" s="67">
        <f t="shared" si="993"/>
        <v>1460.3999999999996</v>
      </c>
      <c r="AR542" s="66"/>
      <c r="AS542" s="68">
        <f t="shared" si="957"/>
        <v>0</v>
      </c>
      <c r="AT542" s="67">
        <f t="shared" si="1014"/>
        <v>4579.6000000000004</v>
      </c>
      <c r="AU542" s="66"/>
      <c r="AV542" s="66">
        <f t="shared" si="1015"/>
        <v>0</v>
      </c>
      <c r="AW542" s="42">
        <f t="shared" si="994"/>
        <v>2949.6000000000013</v>
      </c>
      <c r="AX542" s="66"/>
      <c r="AY542" s="66">
        <f t="shared" si="958"/>
        <v>0</v>
      </c>
      <c r="AZ542" s="67">
        <f t="shared" si="1006"/>
        <v>1794.6</v>
      </c>
      <c r="BA542" s="66"/>
      <c r="BB542" s="68">
        <f t="shared" si="959"/>
        <v>0</v>
      </c>
      <c r="BC542" s="67">
        <f t="shared" si="1016"/>
        <v>1274.5999999999999</v>
      </c>
      <c r="BD542" s="66"/>
      <c r="BE542" s="68">
        <f t="shared" si="960"/>
        <v>0</v>
      </c>
      <c r="BF542" s="67">
        <f t="shared" si="1017"/>
        <v>78.60000000000035</v>
      </c>
      <c r="BG542" s="66"/>
      <c r="BH542" s="68">
        <f t="shared" si="1060"/>
        <v>0</v>
      </c>
      <c r="BI542" s="67">
        <f t="shared" si="1050"/>
        <v>575.4000000000002</v>
      </c>
      <c r="BJ542" s="66"/>
      <c r="BK542" s="68">
        <f t="shared" si="961"/>
        <v>0</v>
      </c>
      <c r="BL542" s="67">
        <f t="shared" si="1018"/>
        <v>4758.2000000000007</v>
      </c>
      <c r="BM542" s="66"/>
      <c r="BN542" s="68">
        <f t="shared" si="1019"/>
        <v>0</v>
      </c>
      <c r="BO542" s="67">
        <f t="shared" si="1020"/>
        <v>2570.7000000000012</v>
      </c>
      <c r="BP542" s="66"/>
      <c r="BQ542" s="68">
        <f t="shared" si="1021"/>
        <v>0</v>
      </c>
      <c r="BR542" s="67">
        <f t="shared" si="1056"/>
        <v>74.899999999990811</v>
      </c>
      <c r="BS542" s="66"/>
      <c r="BT542" s="66">
        <f t="shared" si="1043"/>
        <v>0</v>
      </c>
      <c r="BU542" s="67">
        <f t="shared" si="1037"/>
        <v>54276</v>
      </c>
      <c r="BV542" s="66"/>
      <c r="BW542" s="66">
        <f t="shared" si="1044"/>
        <v>0</v>
      </c>
      <c r="BX542" s="67">
        <f t="shared" si="1038"/>
        <v>80824</v>
      </c>
      <c r="BY542" s="66"/>
      <c r="BZ542" s="66">
        <f t="shared" si="1045"/>
        <v>0</v>
      </c>
      <c r="CA542" s="67">
        <f t="shared" si="1039"/>
        <v>49054</v>
      </c>
      <c r="CB542" s="66"/>
      <c r="CC542" s="66">
        <f t="shared" si="1022"/>
        <v>0</v>
      </c>
      <c r="CD542" s="67">
        <f t="shared" si="984"/>
        <v>7437.4500000000007</v>
      </c>
      <c r="CE542" s="66"/>
      <c r="CF542" s="66">
        <f t="shared" si="1023"/>
        <v>0</v>
      </c>
      <c r="CG542" s="67">
        <f t="shared" si="1024"/>
        <v>6982.9</v>
      </c>
      <c r="CH542" s="66"/>
      <c r="CI542" s="66">
        <f t="shared" si="962"/>
        <v>0</v>
      </c>
      <c r="CJ542" s="67">
        <f t="shared" si="1040"/>
        <v>8715</v>
      </c>
      <c r="CK542" s="66"/>
      <c r="CL542" s="68">
        <f t="shared" si="963"/>
        <v>0</v>
      </c>
      <c r="CM542" s="79">
        <f t="shared" si="1025"/>
        <v>4864</v>
      </c>
      <c r="CN542" s="66"/>
      <c r="CO542" s="68">
        <f t="shared" si="964"/>
        <v>0</v>
      </c>
      <c r="CP542" s="79">
        <f t="shared" si="1026"/>
        <v>3955</v>
      </c>
      <c r="CQ542" s="66"/>
      <c r="CR542" s="68">
        <f t="shared" si="965"/>
        <v>0</v>
      </c>
      <c r="CS542" s="79">
        <f t="shared" si="991"/>
        <v>6656</v>
      </c>
      <c r="CT542" s="66"/>
      <c r="CU542" s="68">
        <f t="shared" si="966"/>
        <v>0</v>
      </c>
      <c r="CV542" s="79">
        <f t="shared" si="1027"/>
        <v>7769</v>
      </c>
      <c r="CW542" s="66"/>
      <c r="CX542" s="66">
        <f t="shared" si="967"/>
        <v>0</v>
      </c>
      <c r="CY542" s="40">
        <f t="shared" si="985"/>
        <v>6582</v>
      </c>
      <c r="CZ542" s="65"/>
      <c r="DA542" s="66">
        <f t="shared" si="968"/>
        <v>0</v>
      </c>
      <c r="DB542" s="67">
        <f t="shared" si="1041"/>
        <v>80056</v>
      </c>
      <c r="DC542" s="66"/>
      <c r="DD542" s="66">
        <f t="shared" si="969"/>
        <v>0</v>
      </c>
      <c r="DE542" s="67">
        <f t="shared" si="1042"/>
        <v>76827</v>
      </c>
      <c r="DF542" s="66"/>
      <c r="DG542" s="69">
        <f t="shared" si="970"/>
        <v>0</v>
      </c>
      <c r="DH542" s="67">
        <f t="shared" si="1059"/>
        <v>52979</v>
      </c>
      <c r="DI542" s="66"/>
      <c r="DJ542" s="66">
        <f t="shared" si="971"/>
        <v>0</v>
      </c>
      <c r="DK542" s="67">
        <f t="shared" si="1028"/>
        <v>384</v>
      </c>
      <c r="DL542" s="210"/>
      <c r="DM542" s="206">
        <f t="shared" si="972"/>
        <v>0</v>
      </c>
      <c r="DN542" s="25">
        <f t="shared" si="1007"/>
        <v>0</v>
      </c>
      <c r="DO542" s="5"/>
      <c r="DP542" s="43">
        <f t="shared" si="973"/>
        <v>0</v>
      </c>
      <c r="DQ542" s="27">
        <f t="shared" si="1029"/>
        <v>7022.5</v>
      </c>
      <c r="DR542" s="5"/>
      <c r="DS542" s="43">
        <f t="shared" si="974"/>
        <v>0</v>
      </c>
      <c r="DT542" s="27">
        <f t="shared" si="1030"/>
        <v>4846</v>
      </c>
      <c r="DU542" s="5"/>
      <c r="DV542" s="43">
        <f t="shared" si="975"/>
        <v>0</v>
      </c>
      <c r="DW542" s="27">
        <f t="shared" si="1031"/>
        <v>4835</v>
      </c>
      <c r="DX542" s="5"/>
      <c r="DY542" s="22">
        <f t="shared" si="976"/>
        <v>0</v>
      </c>
      <c r="DZ542" s="25">
        <f t="shared" si="1032"/>
        <v>523</v>
      </c>
      <c r="EA542" s="22"/>
      <c r="EB542" s="22">
        <f t="shared" si="977"/>
        <v>0</v>
      </c>
      <c r="EC542" s="28">
        <f t="shared" si="1033"/>
        <v>369</v>
      </c>
      <c r="ED542" s="5"/>
      <c r="EE542" s="43">
        <f t="shared" si="978"/>
        <v>0</v>
      </c>
      <c r="EF542" s="27">
        <f t="shared" si="1034"/>
        <v>4769</v>
      </c>
      <c r="EG542" s="66"/>
      <c r="EH542" s="66">
        <f t="shared" si="979"/>
        <v>0</v>
      </c>
      <c r="EI542" s="67">
        <f t="shared" si="1035"/>
        <v>23937</v>
      </c>
      <c r="EJ542" s="66"/>
      <c r="EK542" s="66">
        <f t="shared" si="1057"/>
        <v>0</v>
      </c>
      <c r="EL542" s="67">
        <f t="shared" si="1036"/>
        <v>22567</v>
      </c>
      <c r="EM542" s="110" t="e">
        <f t="shared" si="1058"/>
        <v>#REF!</v>
      </c>
    </row>
    <row r="543" spans="1:143" s="36" customFormat="1" ht="11.25" customHeight="1" x14ac:dyDescent="0.25">
      <c r="A543" s="158">
        <v>46088</v>
      </c>
      <c r="B543" s="188">
        <v>46102</v>
      </c>
      <c r="C543" s="174">
        <v>8004962088</v>
      </c>
      <c r="D543" s="13" t="s">
        <v>147</v>
      </c>
      <c r="E543" s="14">
        <v>60</v>
      </c>
      <c r="F543" s="15">
        <v>0.5</v>
      </c>
      <c r="G543" s="16">
        <v>191516147560</v>
      </c>
      <c r="H543" s="66"/>
      <c r="I543" s="41">
        <f t="shared" si="1001"/>
        <v>120</v>
      </c>
      <c r="J543" s="48">
        <f t="shared" ref="J543:J574" si="1061">J542+H543-I543</f>
        <v>59287</v>
      </c>
      <c r="K543" s="66"/>
      <c r="L543" s="41">
        <f t="shared" si="992"/>
        <v>120</v>
      </c>
      <c r="M543" s="48">
        <f t="shared" ref="M543:M574" si="1062">M542+K543-L543</f>
        <v>158646</v>
      </c>
      <c r="N543" s="66"/>
      <c r="O543" s="41">
        <f t="shared" si="1002"/>
        <v>120</v>
      </c>
      <c r="P543" s="48">
        <f t="shared" ref="P543:P574" si="1063">P542+N543-O543</f>
        <v>57897</v>
      </c>
      <c r="Q543" s="66"/>
      <c r="R543" s="66">
        <f t="shared" si="1003"/>
        <v>120</v>
      </c>
      <c r="S543" s="67" t="e">
        <f t="shared" ref="S543:S574" si="1064">S542+Q543-R543</f>
        <v>#REF!</v>
      </c>
      <c r="T543" s="66"/>
      <c r="U543" s="66">
        <f t="shared" si="1008"/>
        <v>0</v>
      </c>
      <c r="V543" s="67">
        <f t="shared" si="1009"/>
        <v>9168.9000000000124</v>
      </c>
      <c r="W543" s="136"/>
      <c r="X543" s="69">
        <f t="shared" si="1004"/>
        <v>0</v>
      </c>
      <c r="Y543" s="67">
        <f t="shared" si="989"/>
        <v>132.29999999999882</v>
      </c>
      <c r="Z543" s="66"/>
      <c r="AA543" s="68">
        <f t="shared" si="1051"/>
        <v>0</v>
      </c>
      <c r="AB543" s="67">
        <f t="shared" si="1000"/>
        <v>12982.5</v>
      </c>
      <c r="AC543" s="66"/>
      <c r="AD543" s="66">
        <f t="shared" si="1052"/>
        <v>0</v>
      </c>
      <c r="AE543" s="67">
        <f t="shared" si="1010"/>
        <v>448.79999999999973</v>
      </c>
      <c r="AF543" s="66"/>
      <c r="AG543" s="78">
        <f t="shared" si="1053"/>
        <v>0</v>
      </c>
      <c r="AH543" s="79">
        <f t="shared" si="1011"/>
        <v>1152.7999999999993</v>
      </c>
      <c r="AI543" s="66"/>
      <c r="AJ543" s="68">
        <f t="shared" si="1054"/>
        <v>0</v>
      </c>
      <c r="AK543" s="67">
        <f t="shared" si="1012"/>
        <v>7585.5</v>
      </c>
      <c r="AL543" s="66"/>
      <c r="AM543" s="68">
        <f t="shared" si="1055"/>
        <v>0</v>
      </c>
      <c r="AN543" s="67">
        <f t="shared" si="1013"/>
        <v>7741.0999999999985</v>
      </c>
      <c r="AO543" s="66"/>
      <c r="AP543" s="68">
        <f t="shared" si="1005"/>
        <v>36</v>
      </c>
      <c r="AQ543" s="67">
        <f t="shared" si="993"/>
        <v>1424.3999999999996</v>
      </c>
      <c r="AR543" s="66"/>
      <c r="AS543" s="68">
        <f t="shared" ref="AS543:AS606" si="1065">IF(OR(D543="NPC6ASZDB-VT015C",D543="NPP6ASZDB-VT005M",D543="NPP6ASZDB-VT003M",D543="NPC6ASZDB-VT030C",D543="NPC6ASZDB-VT005M",D543="NPC6ASZDB-VT125C",D543="NPC6ASZDB-VT010M",D543="NPC6ASZDB-VT007M",D543="NPC6ASZDB-VT350C",D543="NPC6ASZDB-VT003M",D543="NPC6ASZDB-VT250C",D543="NPC6ASZDB-VT002M",D543="NPC6ASZDB-VT050C",D543="NPC6ASZDB-VT001M",D543="NPC6ASZDB-VT150C",),E543*(F543+0.1),0)</f>
        <v>0</v>
      </c>
      <c r="AT543" s="67">
        <f t="shared" si="1014"/>
        <v>4579.6000000000004</v>
      </c>
      <c r="AU543" s="66"/>
      <c r="AV543" s="66">
        <f t="shared" si="1015"/>
        <v>0</v>
      </c>
      <c r="AW543" s="42">
        <f t="shared" si="994"/>
        <v>2949.6000000000013</v>
      </c>
      <c r="AX543" s="66"/>
      <c r="AY543" s="66">
        <f t="shared" ref="AY543:AY606" si="1066">IF(OR(D543="NPP06UZDB-GN005M",D543="NPP06UZDB-GN001M",D543="NPC06UZDB-GN015M",D543="CO155E2-0MC150 ",D543="NPC06UZDB-GN250C",D543="NPC06UZDB-GN020C",D543="CO155E2-0MC250",D543="CO155E2-0MC150",D543="NPC06UZDB-GN350C",D543="NPC06UZDB-GN450C",D543="NPC06UZDB-GN007M",D543="NPC06UZDB-GN050C",D543="NPC06UZDB-GN750C",D543="CO155E2-0MM010",D543="CO155E2-0MC050",D543="NPC06UZDB-GN150C",D543="NPC06UZDB-GN150C",D543="CO155E2-0MM015",D543="NPC06UZDB-GN020M",D543="CO155E2-0MM003",D543="CO155E2-0MM005",D543="CO155E2-0MM007",D543="NPC06UZDB-GN010M",D543="NPC06UZDB-GN125C",D543="NPC06UZDB-GN012M",D543="CO155E2-0MM001",D543="NPC06UZDB-GN001M",D543="NPC06UZDB-GN002M",D543="NPC06UZDB-GN003M",D543="NPC06UZDB-GN004M",D543="NPC06UZDB-GN005M",D543="NPC06UZDB-GN006M",D543="CO155E2-0MM002",),E543*(F543+0.12),0)</f>
        <v>0</v>
      </c>
      <c r="AZ543" s="67">
        <f t="shared" si="1006"/>
        <v>1794.6</v>
      </c>
      <c r="BA543" s="66"/>
      <c r="BB543" s="68">
        <f t="shared" ref="BB543:BB606" si="1067">IF(OR(D543="NPC6AUZDB-RD025C",D543="NPP06UZDB-RD150C",D543="NPC06UZDB-RD250C",D543="NPC06UZDB-OR050C",D543="NPC06UZDB-RD015M",D543="CO155E2-07C150",D543="NPC06UZDB-RD150C",D543="NPC06UZDB-RD020C",D543="NPC06UZDB-RD750C",D543="CO155E2-07M015",D543="CO155E2-07M010",D543="NPC06UZDB-RD050C",D543="NPC06UZDB-RD150C",D543="CO155E2-07M005",D543="CO155E2-07M007",D543="CO155E2-07C050",D543="NPC06UZDB-RD750C",D543="NPC06UZDB-RD005M",D543="CO155E2-07C150",D543="NPC06UZDB-RD010M",D543="NPC06UZDB-RD020M",D543="CO155E2-07M001",D543="CO155E2-07M003",D543="CO155E2-07M002",D543="NPC06UZDB-RD001M",D543="NPC06UZDB-RD002M",D543="NPC06UZDB-RD002M",D543="NPC06UZDB-RD003M",D543="NPC06UZDB-RD004M",),E543*(F543+0.12),0)</f>
        <v>0</v>
      </c>
      <c r="BC543" s="67">
        <f t="shared" si="1016"/>
        <v>1274.5999999999999</v>
      </c>
      <c r="BD543" s="66"/>
      <c r="BE543" s="68">
        <f t="shared" ref="BE543:BE606" si="1068">IF(OR(D543="NPC06UZDB-BL030M",D543="NPP06UZDB-BL004M",D543="NPP06UZDB-BL020M",D543="NPP06UZDB-BL250C",D543="NPP06UZDB-BL010M",D543="CO155E2-0ZM020",D543="CO155E2-0ZM025",D543="NPP06UZDB-BL007M",D543="NPP06UZDB-BL009M",D543="NPP06UZDB-BL003M",D543="NPP06UZDB-BL008M",D543="NPC06UZDB-BL017C",D543="NPP06UZDB-BL002M",D543="NPP06UZDB-BL150C",D543="NPP06UZDB-BL006M",D543="CO155E2-0ZC750",D543="NPC06UZDB-BL011M",D543="NPC06UZDB-BL250C",D543="NPC06UZDB-BL009M",D543="NPC06UZDB-BL020C",D543="NPC06UZDB-BL012M",D543="NPC06UZDB-BL015C",D543="NPC06UZDB-BL030C",D543="NPC06UZDB-BL013M",D543="CO155E2-0ZC050",D543="CO155E2-0ZC250",D543="CO155E2-0ZM009",D543="CO155E2-0ZM008",D543="CO155E2-0ZM006",D543="CO155E2-0ZM012",D543="CO155E2-0ZM004",D543="CO155E2-0ZC150",D543="CO155E2-0ZM015",D543="CO155E2-0ZM010",D543="CO155E2-0ZM005",D543="CO155E2-0ZC150",D543="CO155E2-0ZM015",D543="NPC06UZDB-BL020M",D543="CO155E2-0ZM003",D543="CO155E2-0ZM007",D543="NPC06UZDB-BL750C",D543="NPC06UZDB-BL150C",D543="NPC06UZDB-BL020M",D543="NPC06UZDB-BL050C",D543="NPC06UZDB-BL008M",D543="NPC06UZDB-BL006M",D543="NPC06UZDB-BL010M",D543="NPC06UZDB-BL007M",D543="NPC06UZDB-BL001M",D543="NPC06UZDB-BL002M",D543="NPC06UZDB-BL003M",D543="NPC06UZDB-BL004M",D543="NPC06UZDB-BL005M",D543="NPC06UZDB-BL015M",D543="CO155E2-0ZM001",D543="CO155E2-0ZM002",),E543*(F543+0.12),0)</f>
        <v>0</v>
      </c>
      <c r="BF543" s="67">
        <f t="shared" si="1017"/>
        <v>78.60000000000035</v>
      </c>
      <c r="BG543" s="66"/>
      <c r="BH543" s="68">
        <f t="shared" si="1060"/>
        <v>0</v>
      </c>
      <c r="BI543" s="67">
        <f t="shared" si="1050"/>
        <v>575.4000000000002</v>
      </c>
      <c r="BJ543" s="66"/>
      <c r="BK543" s="68">
        <f t="shared" ref="BK543:BK606" si="1069">IF(OR(D543="NPP06UZDB-YL002M",D543="NPP06UZDB-YL001M",D543="NPP06UZDB-YL150C",D543="NPP06UZDB-YL010M",D543="NPC06UZDB-YL015C",D543="NPC06UZDB-YL020M",D543="CO155E2-09M016",D543="CO155E2-09M012",D543="CO155E2-09M016",D543="NPC06UZDB-YL750C",D543="CO155E2-09M008",D543="NPC06UZDB-YL004M",D543="NPC06UZDB-YL004M",D543="NPC06UZDB-YL003M",D543="NPC06UZDB-YL250C",D543="CO155E2-09C050",D543="NPC06UZDB-YL020C",D543="NPC06UZDB-YL350C",D543="CO155E2-09M004",D543="CO155E2-09M004C6",D543="CO155E2-09M015",D543="NPC06UZDB-YL050C",D543="NPC06UZDB-YL010M",D543="CO155E2-09M010",D543="NPC06UZDB-YL010M",D543="NPC06UZDB-YL007M",D543="NPC06UZDB-YL150C",D543="CO155E2-09M015",D543="CO155E2-09C150",D543="CO155E2-09M005",D543="CO155E2-09M003",D543="CO155E2-09M001",D543="CO155E2-09M007",D543="NPC06UZDB-YL001M",D543="NPC06UZDB-YL002M",D543="NPC06UZDB-YL003M",D543="NPC06UZDB-YL004M",D543="NPC06UZDB-YL005M",D543="CO155E2-09M002",),E543*(F543+0.12),0)</f>
        <v>0</v>
      </c>
      <c r="BL543" s="67">
        <f t="shared" si="1018"/>
        <v>4758.2000000000007</v>
      </c>
      <c r="BM543" s="66"/>
      <c r="BN543" s="68">
        <f t="shared" si="1019"/>
        <v>0</v>
      </c>
      <c r="BO543" s="67">
        <f t="shared" si="1020"/>
        <v>2570.7000000000012</v>
      </c>
      <c r="BP543" s="66"/>
      <c r="BQ543" s="68">
        <f t="shared" si="1021"/>
        <v>0</v>
      </c>
      <c r="BR543" s="67">
        <f t="shared" si="1056"/>
        <v>74.899999999990811</v>
      </c>
      <c r="BS543" s="66"/>
      <c r="BT543" s="66">
        <f t="shared" si="1043"/>
        <v>0</v>
      </c>
      <c r="BU543" s="67">
        <f t="shared" si="1037"/>
        <v>54276</v>
      </c>
      <c r="BV543" s="66"/>
      <c r="BW543" s="66">
        <f t="shared" si="1044"/>
        <v>0</v>
      </c>
      <c r="BX543" s="67">
        <f t="shared" si="1038"/>
        <v>80824</v>
      </c>
      <c r="BY543" s="66"/>
      <c r="BZ543" s="66">
        <f t="shared" si="1045"/>
        <v>0</v>
      </c>
      <c r="CA543" s="67">
        <f t="shared" si="1039"/>
        <v>49054</v>
      </c>
      <c r="CB543" s="66"/>
      <c r="CC543" s="66">
        <f t="shared" si="1022"/>
        <v>0</v>
      </c>
      <c r="CD543" s="67">
        <f t="shared" si="984"/>
        <v>7437.4500000000007</v>
      </c>
      <c r="CE543" s="66"/>
      <c r="CF543" s="66">
        <f t="shared" si="1023"/>
        <v>0</v>
      </c>
      <c r="CG543" s="67">
        <f t="shared" si="1024"/>
        <v>6982.9</v>
      </c>
      <c r="CH543" s="66"/>
      <c r="CI543" s="66">
        <f t="shared" ref="CI543:CI606" si="1070">IF(OR(D543="NPC6AUZDB-YL025C",D543="NPC6AUZDB-YL002M",D543="NPC6AUZDB-YL015M",D543="NPC6AUZDB-YL001M",D543="PC6AUZDB-YL002M",D543="NPC6AUZDB-YL003M",D543="NPC6AUZDB-YL005M",),E543*(F543+0.1),0)</f>
        <v>0</v>
      </c>
      <c r="CJ543" s="67">
        <f t="shared" si="1040"/>
        <v>8715</v>
      </c>
      <c r="CK543" s="66"/>
      <c r="CL543" s="68">
        <f t="shared" ref="CL543:CL606" si="1071">IF(OR(D543="NPC6AUZDB-GN007M",D543="NPC6AUZDB-GN010M",D543="NPC6AUZDB-GN002M",D543="NPC6AUZDB-GN001M",D543="NPC6AUZDB-GN003M",D543="NPC6AUZDB-GN005M",),E543*(F543+0.1),0)</f>
        <v>0</v>
      </c>
      <c r="CM543" s="79">
        <f t="shared" si="1025"/>
        <v>4864</v>
      </c>
      <c r="CN543" s="66"/>
      <c r="CO543" s="68">
        <f t="shared" ref="CO543:CO606" si="1072">IF(OR(D543="NPC6AUZDB-BK002M",D543="NPC6AUZDB-BK010M",D543="NPC6AUZDB-BK003M",D543="NPC6AUZDB-BK001M",),E543*(F543+0.1),0)</f>
        <v>0</v>
      </c>
      <c r="CP543" s="79">
        <f t="shared" si="1026"/>
        <v>3955</v>
      </c>
      <c r="CQ543" s="66"/>
      <c r="CR543" s="140">
        <f t="shared" ref="CR543:CR606" si="1073">IF(OR(D543="NPC6AUZDB-RD005M",D543="NPC6AUZDB-RD025C",D543="NPC6AUZDB-RD002M",D543="NPC6AUZDB-RD003M",D543="NPC6AUZDB-RD001M",),E543*(F543+0.1),0)</f>
        <v>0</v>
      </c>
      <c r="CS543" s="79">
        <f t="shared" si="991"/>
        <v>6656</v>
      </c>
      <c r="CT543" s="66"/>
      <c r="CU543" s="68">
        <f t="shared" ref="CU543:CU606" si="1074">IF(OR(D543="NPC6AUZDB-OR002M",D543="NPC6AUZDB-RD003M",D543="NPC6AUZDB-RD001M",),E543*(F543+0.1),0)</f>
        <v>0</v>
      </c>
      <c r="CV543" s="79">
        <f t="shared" si="1027"/>
        <v>7769</v>
      </c>
      <c r="CW543" s="66"/>
      <c r="CX543" s="66">
        <f t="shared" ref="CX543:CX606" si="1075">IF(OR(D543="NPC6AUZDB-GY030C",D543="NPC6AUZDA-GY003M",D534="NPC6AUZDA-GY003M",D543="NPC6AUZDB-GY150C",D543="NPC6AUZDB-GY010M",D543="NPC6AUZDB-GY001M",D543="NPC6AUZDB-GY005M",D543="NPC6AUZDA-GY020M",D543="NPC6AUZDB-GY003M",D543="NPC6AUZDB-GY002M",),E543*(F543+0.1),0)</f>
        <v>0</v>
      </c>
      <c r="CY543" s="40">
        <f t="shared" si="985"/>
        <v>6582</v>
      </c>
      <c r="CZ543" s="65"/>
      <c r="DA543" s="66">
        <f t="shared" ref="DA543:DA606" si="1076">IF(OR(D543="NPP6AUZDB-BK001M",D543="NPP6AUZDB-WT005M",D543="NPC6AUZDB-WT020C",D543="NPP6AUZDB-WT002M",D543="NPC6AUZDB-GY030C",D543="NPC6AUZDB-WT030C",D543="NPC6AUZDB-BL030C",D543="NPC6AUZDB-YL050C",D543="NPC6AUZDB-WT020C",D543="NPC6AUZDB-BK002M",D543="NPC6AUZDB-GN002M",D543="NPC6AUZDB-OR002M",D543="NPC6AUZDB-RD005M",D543="NPC6AUZDB-RD025C",D543="NPC6AUZDB-BL025C",D543="NPC6AUZDB-YL025C",D543="NPC6AUZDB-WT025C",D543="NPC6AUZDB-GN001M",D543="NPC6AUZDB-GY150C",D543="NPC6AUZDB-YL015M",D543="NPC6AUZDB-GY010M",D543="NPC6AUZDB-GY001M",D543="NPC6AUZDB-GY005M",D543="NPC6AUZDB-YL003M",D543="PC6AUZDB-YL002M",D543="NPC6AUZDB-BL015M",D543="NPC6AUZDB-WT007M",D543="NPC6AUZDB-YL001M",D543="NPC6AUZDB-GY002M",D543="NPC6AUZDB-GN001M",D543="NPC6AUZDB-BL150C",D543="NPC6AUZDB-RD002M",D543="NPC6AUZDB-RD005M",D543="NPC6AUZDB-WT012M",D543="NPC6AUZDB-GY020C",D543="NPC6AUZDB-RD020C",D543="NPC6AUZDB-WT050C",D543="NPC6AUZDB-BL020M",D543="NPC6AUZDB-BL002M",D543="NPC6AUZDB-BL025C",D543="NPC6AUZDB-GN025C",D543="NPC6AUZDB-GY025C",D543="NPC6AUZDB-RD025C",D543="NPC6AUZDB-YL025C",D543="NPC6AUZDA-GY001M",D543="NPC6AUZDA-GY002M",D543="NPC6AUZDA-GY003M",D543="NPC6AUZDB-WT004M",D543="NPC6AUZDB-WT006M",D543="NPC6AUZDB-WT007M",D543="NPC6AUZDB-WT025M",D543="NPC6AUZDB-WT020M",D543="NPC6AUZDB-GN002M",D543="NPC6AUZDB-BL150C",D543="NPC6AUZDB-YL002M",D543="NPC6AUZDB-WT008M",D543="NPC6AUZDB-BL250C",D543="NPC6AUZDB-GN150C",D543="NPC6AUZDB-OR001M",D543="NPC6AUZDB-OR005M",D543="NPC6AUZDB-WT007M",D543="NPC6AUZDA-GY020M",D543="NPC6AUZDB-RD003M",D543="NPC6AUZDB-GN001M",D543="NPC6AUZDB-RD001M",D543="NPC6AUZDB-GN003M",D543="NPC6AUZDB-GY003M",D543="NPC6AUZDB-OR003M",D543="NPC6AUZDB-WT025C",D543="NPC6AUZDB-WT250C",D543="NPC6AUZDB-BK003M",D543="NPC6AUZDB-BK002M",D543="NPC6AUZDB-BK001M",D543="NPC6AUZDB-GN005M",D543="NPC6AUZDB-WT750C",D543="NPC6AUZDB-WT150C",D543="NPC6AUZDB-BL005M",D543="NPC6AUZDB-WT010M",D543="NPC6AUZDB-WT015M",D543="NPC6AUZDB-YL005M",D543="NPC6AUZDB-WT010M",D543="NPC6AUZDB-BL003M",D543="NPC6AUZDB-BL007M",D543="NPC6AUZDB-BL001M",D543="NPC6AUZDB-WT005M",D543="NPC6AUZDB-WT003M",D543="NPC6AUZDB-WT002M",D543="NPC6AUZDB-WT001M",),E543*2,0)</f>
        <v>0</v>
      </c>
      <c r="DB543" s="67">
        <f t="shared" si="1041"/>
        <v>80056</v>
      </c>
      <c r="DC543" s="66"/>
      <c r="DD543" s="66">
        <f t="shared" ref="DD543:DD606" si="1077">IF(OR(D543="NPP6AUZDB-BK001M",D543="NPP6AUZDB-WT005M",D543="NPP6AUZDB-WT003M",D543="NPP6AUZDB-WT002M",D543="NPC6AUZDB-GY030C",D543="NPC6AUZDB-WT030C",D543="NPC6AUZDB-BL030C",D543="NPC6AUZDB-YL050C",D543="NPC6AUZDB-WT020C",D543="NPC6AUZDB-BK002M",D543="NPC6AUZDB-GN002M",D543="NPC6AUZDB-OR002M",D543="NPC6AUZDB-WT006M",D543="NPC6AUZDB-RD005M",D543="NPC6AUZDB-RD025C",D543="NPC6AUZDB-BL025C",D543="NPC6AUZDB-YL025C",D543="NPC6AUZDB-WT025C",D543="NPC6AUZDB-GY150C",D543="NPC6AUZDB-YL015M",D543="NPC6AUZDB-GY010M",D543="NPC6AUZDB-GY001M",D543="NPC6AUZDB-GY005M",D543="NPC6AUZDB-YL003M",D543="PC6AUZDB-YL002M",D543="NPC6AUZDB-BL015M",D543="NPC6AUZDB-WT007M",D543="NPC6AUZDB-YL001M",D543="NPC6AUZDB-GY002M",D543="NPC6AUZDB-GN001M",D543="NPC6AUZDB-BL150C",D543="NPC6AUZDB-RD002M",D543="NPC6AUZDB-RD005M",D543="NPC6AUZDB-WT012M",D543="NPC6AUZDB-GY020C",D543="NPC6AUZDB-RD020C",D543="NPC6AUZDB-WT050C",D543="NPC6AUZDB-BL020M",D543="NPC6AUZDB-BL002M",D543="NPC6AUZDB-BL025C",D543="NPC6AUZDB-GN025C",D543="NPC6AUZDB-GY025C",D543="NPC6AUZDB-RD025C",D543="NPC6AUZDB-YL025C",D543="NPC6AUZDA-GY001M",D543="NPC6AUZDA-GY002M",D543="NPC6AUZDA-GY003M",D543="NPC6AUZDB-WT004M",D543="NPC6AUZDB-WT006M",D543="NPC6AUZDB-WT007M",D543="NPC6AUZDB-WT025M",D543="NPC6AUZDB-WT020M",D543="NPC6AUZDB-GN002M",D543="NPC6AUZDB-BL150C",D543="NPC6AUZDB-YL002M",D543="NPC6AUZDB-WT008M",D543="NPC6AUZDB-BL250C",D543="NPC6AUZDB-GN150C",D543="NPC6AUZDB-OR001M",D543="NPC6AUZDB-OR005M",D543="NPC6AUZDB-WT007M",D543="NPC6AUZDA-GY020M",D543="NPC6AUZDB-RD003M",D543="NPC6AUZDB-GN001M",D543="NPC6AUZDB-RD001M",D543="NPC6AUZDB-GN003M",D543="NPC6AUZDB-GY003M",D543="NPC6AUZDB-OR003M",D543="NPC6AUZDB-WT025C",D543="NPC6AUZDB-WT250C",D543="NPC6AUZDB-BK003M",D543="NPC6AUZDB-BK002M",D543="NPC6AUZDB-BK001M",D543="NPC6AUZDB-GN005M",D543="NPC6AUZDB-WT750C",D543="NPC6AUZDB-WT150C",D543="NPC6AUZDB-BL005M",D543="NPC6AUZDB-WT015M",D543="NPC6AUZDB-YL005M",D543="NPC6AUZDB-WT010M",D543="NPC6AUZDB-BL003M",D543="NPC6AUZDB-BL007M",D543="NPC6AUZDB-BL001M",D543="NPC6AUZDB-WT005M",D543="NPC6AUZDB-WT003M",D543="NPC6AUZDB-WT002M",D543="NPC6AUZDB-WT001M",),E543*2,0)</f>
        <v>0</v>
      </c>
      <c r="DE543" s="67">
        <f t="shared" si="1042"/>
        <v>76827</v>
      </c>
      <c r="DF543" s="66"/>
      <c r="DG543" s="69">
        <f t="shared" ref="DG543:DG606" si="1078">IF(OR(D543="NPP6AUZDB-WT003M",D543="NPC06SZDB-WT004M",D543="CO155E2-01C150",D543="CO155E2-0CM002",D543="CO155E2-08M020",D543="CO155E2-06M002",D543="NPC06SZDB-WT001M",D543="CO155E2-08M007",D543="CO17772-08M003",D543="CO155E2-08M003",D543="CO155E2-0MM001",D543="CO155E2-0ZC750",D543="CO155E2-09M008",D543="CO155E2-09M015",D543="CO155E2-08M010",D543="CO155E2-08M015",D543="CO155E2-08M001",D543="CO155E2-0MM015",D543="CO17772-0CM003",D543="CO155E2-0MC050",D543="CO155E2-0CM001",D543="CO155E2-0CM007",D543="CO155E2-08C050",D543="NPC06SZDB-YL010M",D543="NPC06SZDB-GY003M",D543="NPC06SZDB-WT002M",D543="NPC06SZDB-GY001M",D543="NPC06SZDB-WT010M",D543="NPC06SZDB-WT050C",D543="NPC06SZDB-WT005M",D543="NPC06SZDB-WT003M",D543="CO155E2-08M005",D543="CO155E2-08M002",D543="CO155E2-08C150",D543="CO155E2-07M010", D543="CO155E2-0ZM015",D543="CO155E2-0CM010",D543="CO155E2-0CM015",D543="CO155E2-01M010",D543="CO17772-08C150",D543="CO17772-08C050",D543="NPC06SZDB-WT015M",D543="NPC06SZDB-WT015M",D543="NPC06SZDB-WT150C"),E543,0)</f>
        <v>0</v>
      </c>
      <c r="DH543" s="67">
        <f t="shared" si="1059"/>
        <v>52979</v>
      </c>
      <c r="DI543" s="66"/>
      <c r="DJ543" s="66">
        <f t="shared" ref="DJ543:DJ606" si="1079">IF(OR(D543="CO17772-08C250",D543="CO17772-08F004",D543="CO17772-08F010",D543="CO17772-08C750",D543="CO17772-08C250",D543="CO17772-08F002",D543="CO17772-08M020",D543="CO17772-08M010",D543="CO17772-08M006",D543="CO17772-08C050",D543="CO17772-08C150",D543="CO17772-08M007",D543="CO17772-08M010",D543=1644077,D543="CO17772-08M001",D543="CO17772-08M002",D543="CO17772-08M003",D543="CO17772-08M004",D543="CO17772-08M005",D543="CO17772-08M015",),E543*(F543+0.15),0)</f>
        <v>0</v>
      </c>
      <c r="DK543" s="67">
        <f t="shared" si="1028"/>
        <v>384</v>
      </c>
      <c r="DL543" s="210"/>
      <c r="DM543" s="206">
        <f t="shared" ref="DM543:DM606" si="1080">IF(D543=2153276,E543*(F543+0.15),0)</f>
        <v>0</v>
      </c>
      <c r="DN543" s="25">
        <f t="shared" si="1007"/>
        <v>0</v>
      </c>
      <c r="DO543" s="5"/>
      <c r="DP543" s="43">
        <f t="shared" ref="DP543:DP606" si="1081">IF(OR(D543="CO17772-0CC050",D543="CO17772-0CM015",D543="CO17772-0CM007",D543="CO17772-0CM005",D543="CO17772-0CM007",D543="CO17772-0CM007",D543="CO17772-0CM010",D543="CO17772-0CM003",D543="CO17772-0MM015",D543="CO17772-0CM002",D543=959305,D543="CO17772-0CM001",),E543*(F543+0.15),0)</f>
        <v>0</v>
      </c>
      <c r="DQ543" s="27">
        <f t="shared" si="1029"/>
        <v>7022.5</v>
      </c>
      <c r="DR543" s="5"/>
      <c r="DS543" s="43">
        <f t="shared" ref="DS543:DS606" si="1082">IF(OR(D543="CO17772-0ZM010",D543="CO17772-0ZM002",D543="CO17772-0ZM001",D543="CO17772-0ZM005",D543="CO17772-0ZM008",D543=959308,),E543*(F543+0.15),0)</f>
        <v>0</v>
      </c>
      <c r="DT543" s="27">
        <f t="shared" si="1030"/>
        <v>4846</v>
      </c>
      <c r="DU543" s="5"/>
      <c r="DV543" s="43">
        <f t="shared" ref="DV543:DV606" si="1083">IF(OR(D543="CO17772-0MM003",D543="CO17772-0MM001",D543="CO17772-0MC150",D543="CO17772-0MM005",D543=959306,),E543*(F543+0.15),0)</f>
        <v>0</v>
      </c>
      <c r="DW543" s="27">
        <f t="shared" si="1031"/>
        <v>4835</v>
      </c>
      <c r="DX543" s="5"/>
      <c r="DY543" s="22">
        <f t="shared" ref="DY543:DY606" si="1084">IF(OR(D543="CO17772-09M001",D543=959307,),E543*(F543+0.15),0)</f>
        <v>0</v>
      </c>
      <c r="DZ543" s="25">
        <f t="shared" si="1032"/>
        <v>523</v>
      </c>
      <c r="EA543" s="22"/>
      <c r="EB543" s="22">
        <f t="shared" ref="EB543:EB606" si="1085">IF(OR(D543="CO17772-01M001",),E543*(F543+0.15),0)</f>
        <v>0</v>
      </c>
      <c r="EC543" s="28">
        <f t="shared" si="1033"/>
        <v>369</v>
      </c>
      <c r="ED543" s="5"/>
      <c r="EE543" s="43">
        <f t="shared" ref="EE543:EE606" si="1086">IF(OR(CA543="CO17772-07M015",D543="CO17772-07M007",D543="CO17772-07M001",D543="CO17772-07M001",D543=959309,),E543*(F543+0.15),0)</f>
        <v>0</v>
      </c>
      <c r="EF543" s="27">
        <f t="shared" si="1034"/>
        <v>4769</v>
      </c>
      <c r="EG543" s="66"/>
      <c r="EH543" s="66">
        <f t="shared" ref="EH543:EH606" si="1087">IF(OR(D543="CO17772-0MM003",D543="CO17772-0ZM010",D543="CO17772-07M007",D543="CO17772-0ZM002",D543="CO17772-01M001",D543="CO17772-0CC050",D543="CO17772-0CM015",D543="CO17772-08F004",D543="CO17772-08F010",D543="CO17772-08C750",D543="CO17772-08C250",D543="CO17772-07M001",D543="CO17772-09M001",D543="CO17772-0ZM001",D543="CO17772-0MM001",D543="CO17772-08F002",D543="CO17772-0ZM008",D543="CO17772-0ZM005",D543="CO17772-0CM005",D543="CO17772-0CM007",D543="CO17772-08M020",D543="CO17772-0MC150",D543="CO17772-08M006",D543="CO17772-08C050",D543="CO17772-0CM007",D543="CO17772-0CM010",D543="CO17772-0CM003",D543="CO17772-08C150",D543="CO17772-08M007",D543="CO17772-0MM005",D543="CO17772-0MM015",D543="CO17772-0CM002",D543="CO17772-0CM001",D543="CO17772-08M010",D543="CO17772-08M001",D543="CO17772-08M002",D543="CO17772-08M003",D543="CO17772-08M004",D543="CO17772-08M015",D543=959308,D543=959305,D543=959306,D543=959307,D543=959309,D543=1644077,D543="CO17772-08M005",),E543*2,0)</f>
        <v>0</v>
      </c>
      <c r="EI543" s="67">
        <f t="shared" si="1035"/>
        <v>23937</v>
      </c>
      <c r="EJ543" s="66"/>
      <c r="EK543" s="66">
        <f t="shared" si="1057"/>
        <v>0</v>
      </c>
      <c r="EL543" s="67">
        <f t="shared" si="1036"/>
        <v>22567</v>
      </c>
      <c r="EM543" s="110" t="e">
        <f t="shared" si="1058"/>
        <v>#REF!</v>
      </c>
    </row>
    <row r="544" spans="1:143" s="36" customFormat="1" ht="11.25" customHeight="1" x14ac:dyDescent="0.25">
      <c r="A544" s="158">
        <v>46088</v>
      </c>
      <c r="B544" s="188">
        <v>46102</v>
      </c>
      <c r="C544" s="174">
        <v>8004962090</v>
      </c>
      <c r="D544" s="13" t="s">
        <v>309</v>
      </c>
      <c r="E544" s="14">
        <v>50</v>
      </c>
      <c r="F544" s="15">
        <v>1.5</v>
      </c>
      <c r="G544" s="16">
        <v>191516089105</v>
      </c>
      <c r="H544" s="66"/>
      <c r="I544" s="41">
        <f t="shared" si="1001"/>
        <v>100</v>
      </c>
      <c r="J544" s="48">
        <f t="shared" si="1061"/>
        <v>59187</v>
      </c>
      <c r="K544" s="66"/>
      <c r="L544" s="41">
        <f t="shared" si="992"/>
        <v>100</v>
      </c>
      <c r="M544" s="48">
        <f t="shared" si="1062"/>
        <v>158546</v>
      </c>
      <c r="N544" s="66"/>
      <c r="O544" s="41">
        <f t="shared" si="1002"/>
        <v>100</v>
      </c>
      <c r="P544" s="48">
        <f t="shared" si="1063"/>
        <v>57797</v>
      </c>
      <c r="Q544" s="66"/>
      <c r="R544" s="66">
        <f t="shared" si="1003"/>
        <v>100</v>
      </c>
      <c r="S544" s="67" t="e">
        <f t="shared" si="1064"/>
        <v>#REF!</v>
      </c>
      <c r="T544" s="66"/>
      <c r="U544" s="66">
        <f t="shared" si="1008"/>
        <v>0</v>
      </c>
      <c r="V544" s="67">
        <f t="shared" si="1009"/>
        <v>9168.9000000000124</v>
      </c>
      <c r="W544" s="136"/>
      <c r="X544" s="69">
        <f t="shared" si="1004"/>
        <v>0</v>
      </c>
      <c r="Y544" s="67">
        <f t="shared" si="989"/>
        <v>132.29999999999882</v>
      </c>
      <c r="Z544" s="66"/>
      <c r="AA544" s="68">
        <f t="shared" si="1051"/>
        <v>0</v>
      </c>
      <c r="AB544" s="67">
        <f t="shared" si="1000"/>
        <v>12982.5</v>
      </c>
      <c r="AC544" s="66"/>
      <c r="AD544" s="66">
        <f t="shared" si="1052"/>
        <v>0</v>
      </c>
      <c r="AE544" s="67">
        <f t="shared" si="1010"/>
        <v>448.79999999999973</v>
      </c>
      <c r="AF544" s="66"/>
      <c r="AG544" s="78">
        <f t="shared" si="1053"/>
        <v>0</v>
      </c>
      <c r="AH544" s="79">
        <f t="shared" si="1011"/>
        <v>1152.7999999999993</v>
      </c>
      <c r="AI544" s="66"/>
      <c r="AJ544" s="68">
        <f t="shared" si="1054"/>
        <v>0</v>
      </c>
      <c r="AK544" s="67">
        <f t="shared" si="1012"/>
        <v>7585.5</v>
      </c>
      <c r="AL544" s="66"/>
      <c r="AM544" s="68">
        <f t="shared" si="1055"/>
        <v>0</v>
      </c>
      <c r="AN544" s="67">
        <f t="shared" si="1013"/>
        <v>7741.0999999999985</v>
      </c>
      <c r="AO544" s="66"/>
      <c r="AP544" s="68">
        <f t="shared" si="1005"/>
        <v>80</v>
      </c>
      <c r="AQ544" s="67">
        <f t="shared" si="993"/>
        <v>1344.3999999999996</v>
      </c>
      <c r="AR544" s="66"/>
      <c r="AS544" s="68">
        <f t="shared" si="1065"/>
        <v>0</v>
      </c>
      <c r="AT544" s="67">
        <f t="shared" si="1014"/>
        <v>4579.6000000000004</v>
      </c>
      <c r="AU544" s="66"/>
      <c r="AV544" s="66">
        <f t="shared" si="1015"/>
        <v>0</v>
      </c>
      <c r="AW544" s="42">
        <f t="shared" si="994"/>
        <v>2949.6000000000013</v>
      </c>
      <c r="AX544" s="66"/>
      <c r="AY544" s="66">
        <f t="shared" si="1066"/>
        <v>0</v>
      </c>
      <c r="AZ544" s="67">
        <f t="shared" si="1006"/>
        <v>1794.6</v>
      </c>
      <c r="BA544" s="66"/>
      <c r="BB544" s="68">
        <f t="shared" si="1067"/>
        <v>0</v>
      </c>
      <c r="BC544" s="67">
        <f t="shared" si="1016"/>
        <v>1274.5999999999999</v>
      </c>
      <c r="BD544" s="66"/>
      <c r="BE544" s="68">
        <f t="shared" si="1068"/>
        <v>0</v>
      </c>
      <c r="BF544" s="67">
        <f t="shared" si="1017"/>
        <v>78.60000000000035</v>
      </c>
      <c r="BG544" s="66"/>
      <c r="BH544" s="68">
        <f t="shared" si="1060"/>
        <v>0</v>
      </c>
      <c r="BI544" s="67">
        <f t="shared" si="1050"/>
        <v>575.4000000000002</v>
      </c>
      <c r="BJ544" s="66"/>
      <c r="BK544" s="68">
        <f t="shared" si="1069"/>
        <v>0</v>
      </c>
      <c r="BL544" s="67">
        <f t="shared" si="1018"/>
        <v>4758.2000000000007</v>
      </c>
      <c r="BM544" s="66"/>
      <c r="BN544" s="68">
        <f t="shared" si="1019"/>
        <v>0</v>
      </c>
      <c r="BO544" s="67">
        <f t="shared" si="1020"/>
        <v>2570.7000000000012</v>
      </c>
      <c r="BP544" s="66"/>
      <c r="BQ544" s="68">
        <f t="shared" si="1021"/>
        <v>0</v>
      </c>
      <c r="BR544" s="67">
        <f t="shared" si="1056"/>
        <v>74.899999999990811</v>
      </c>
      <c r="BS544" s="66"/>
      <c r="BT544" s="66">
        <f t="shared" si="1043"/>
        <v>0</v>
      </c>
      <c r="BU544" s="67">
        <f t="shared" si="1037"/>
        <v>54276</v>
      </c>
      <c r="BV544" s="66"/>
      <c r="BW544" s="66">
        <f t="shared" si="1044"/>
        <v>0</v>
      </c>
      <c r="BX544" s="67">
        <f t="shared" si="1038"/>
        <v>80824</v>
      </c>
      <c r="BY544" s="66"/>
      <c r="BZ544" s="66">
        <f t="shared" si="1045"/>
        <v>0</v>
      </c>
      <c r="CA544" s="67">
        <f t="shared" si="1039"/>
        <v>49054</v>
      </c>
      <c r="CB544" s="66"/>
      <c r="CC544" s="66">
        <f t="shared" si="1022"/>
        <v>0</v>
      </c>
      <c r="CD544" s="67">
        <f t="shared" si="984"/>
        <v>7437.4500000000007</v>
      </c>
      <c r="CE544" s="66"/>
      <c r="CF544" s="66">
        <f t="shared" si="1023"/>
        <v>0</v>
      </c>
      <c r="CG544" s="67">
        <f t="shared" si="1024"/>
        <v>6982.9</v>
      </c>
      <c r="CH544" s="66"/>
      <c r="CI544" s="66">
        <f t="shared" si="1070"/>
        <v>0</v>
      </c>
      <c r="CJ544" s="67">
        <f t="shared" si="1040"/>
        <v>8715</v>
      </c>
      <c r="CK544" s="66"/>
      <c r="CL544" s="68">
        <f t="shared" si="1071"/>
        <v>0</v>
      </c>
      <c r="CM544" s="79">
        <f t="shared" si="1025"/>
        <v>4864</v>
      </c>
      <c r="CN544" s="66"/>
      <c r="CO544" s="68">
        <f t="shared" si="1072"/>
        <v>0</v>
      </c>
      <c r="CP544" s="79">
        <f t="shared" si="1026"/>
        <v>3955</v>
      </c>
      <c r="CQ544" s="66"/>
      <c r="CR544" s="68">
        <f t="shared" si="1073"/>
        <v>0</v>
      </c>
      <c r="CS544" s="79">
        <f t="shared" si="991"/>
        <v>6656</v>
      </c>
      <c r="CT544" s="66"/>
      <c r="CU544" s="68">
        <f t="shared" si="1074"/>
        <v>0</v>
      </c>
      <c r="CV544" s="79">
        <f t="shared" si="1027"/>
        <v>7769</v>
      </c>
      <c r="CW544" s="66"/>
      <c r="CX544" s="66">
        <f t="shared" si="1075"/>
        <v>0</v>
      </c>
      <c r="CY544" s="40">
        <f t="shared" si="985"/>
        <v>6582</v>
      </c>
      <c r="CZ544" s="65"/>
      <c r="DA544" s="66">
        <f t="shared" si="1076"/>
        <v>0</v>
      </c>
      <c r="DB544" s="67">
        <f t="shared" si="1041"/>
        <v>80056</v>
      </c>
      <c r="DC544" s="66"/>
      <c r="DD544" s="66">
        <f t="shared" si="1077"/>
        <v>0</v>
      </c>
      <c r="DE544" s="67">
        <f t="shared" si="1042"/>
        <v>76827</v>
      </c>
      <c r="DF544" s="66"/>
      <c r="DG544" s="69">
        <f t="shared" si="1078"/>
        <v>0</v>
      </c>
      <c r="DH544" s="67">
        <f t="shared" si="1059"/>
        <v>52979</v>
      </c>
      <c r="DI544" s="66"/>
      <c r="DJ544" s="66">
        <f t="shared" si="1079"/>
        <v>0</v>
      </c>
      <c r="DK544" s="67">
        <f t="shared" si="1028"/>
        <v>384</v>
      </c>
      <c r="DL544" s="210"/>
      <c r="DM544" s="206">
        <f t="shared" si="1080"/>
        <v>0</v>
      </c>
      <c r="DN544" s="25">
        <f t="shared" si="1007"/>
        <v>0</v>
      </c>
      <c r="DO544" s="5"/>
      <c r="DP544" s="43">
        <f t="shared" si="1081"/>
        <v>0</v>
      </c>
      <c r="DQ544" s="27">
        <f t="shared" si="1029"/>
        <v>7022.5</v>
      </c>
      <c r="DR544" s="5"/>
      <c r="DS544" s="43">
        <f t="shared" si="1082"/>
        <v>0</v>
      </c>
      <c r="DT544" s="27">
        <f t="shared" si="1030"/>
        <v>4846</v>
      </c>
      <c r="DU544" s="5"/>
      <c r="DV544" s="43">
        <f t="shared" si="1083"/>
        <v>0</v>
      </c>
      <c r="DW544" s="27">
        <f t="shared" si="1031"/>
        <v>4835</v>
      </c>
      <c r="DX544" s="5"/>
      <c r="DY544" s="22">
        <f t="shared" si="1084"/>
        <v>0</v>
      </c>
      <c r="DZ544" s="25">
        <f t="shared" si="1032"/>
        <v>523</v>
      </c>
      <c r="EA544" s="22"/>
      <c r="EB544" s="22">
        <f t="shared" si="1085"/>
        <v>0</v>
      </c>
      <c r="EC544" s="28">
        <f t="shared" si="1033"/>
        <v>369</v>
      </c>
      <c r="ED544" s="5"/>
      <c r="EE544" s="43">
        <f t="shared" si="1086"/>
        <v>0</v>
      </c>
      <c r="EF544" s="27">
        <f t="shared" si="1034"/>
        <v>4769</v>
      </c>
      <c r="EG544" s="66"/>
      <c r="EH544" s="66">
        <f t="shared" si="1087"/>
        <v>0</v>
      </c>
      <c r="EI544" s="67">
        <f t="shared" si="1035"/>
        <v>23937</v>
      </c>
      <c r="EJ544" s="66"/>
      <c r="EK544" s="66">
        <f t="shared" si="1057"/>
        <v>0</v>
      </c>
      <c r="EL544" s="67">
        <f t="shared" si="1036"/>
        <v>22567</v>
      </c>
      <c r="EM544" s="110" t="e">
        <f t="shared" si="1058"/>
        <v>#REF!</v>
      </c>
    </row>
    <row r="545" spans="1:150" s="36" customFormat="1" ht="11.25" customHeight="1" x14ac:dyDescent="0.25">
      <c r="A545" s="158">
        <v>46088</v>
      </c>
      <c r="B545" s="188">
        <v>46102</v>
      </c>
      <c r="C545" s="174">
        <v>8004962756</v>
      </c>
      <c r="D545" s="13" t="s">
        <v>120</v>
      </c>
      <c r="E545" s="14">
        <v>25</v>
      </c>
      <c r="F545" s="15">
        <v>5</v>
      </c>
      <c r="G545" s="16">
        <v>191516032149</v>
      </c>
      <c r="H545" s="66"/>
      <c r="I545" s="41">
        <f t="shared" si="1001"/>
        <v>50</v>
      </c>
      <c r="J545" s="48">
        <f t="shared" si="1061"/>
        <v>59137</v>
      </c>
      <c r="K545" s="66"/>
      <c r="L545" s="41">
        <f t="shared" si="992"/>
        <v>50</v>
      </c>
      <c r="M545" s="48">
        <f t="shared" si="1062"/>
        <v>158496</v>
      </c>
      <c r="N545" s="66"/>
      <c r="O545" s="41">
        <f t="shared" si="1002"/>
        <v>50</v>
      </c>
      <c r="P545" s="48">
        <f t="shared" si="1063"/>
        <v>57747</v>
      </c>
      <c r="Q545" s="66"/>
      <c r="R545" s="66">
        <f t="shared" si="1003"/>
        <v>50</v>
      </c>
      <c r="S545" s="67" t="e">
        <f t="shared" si="1064"/>
        <v>#REF!</v>
      </c>
      <c r="T545" s="66"/>
      <c r="U545" s="66">
        <f t="shared" si="1008"/>
        <v>0</v>
      </c>
      <c r="V545" s="67">
        <f t="shared" si="1009"/>
        <v>9168.9000000000124</v>
      </c>
      <c r="W545" s="136"/>
      <c r="X545" s="69">
        <f t="shared" si="1004"/>
        <v>0</v>
      </c>
      <c r="Y545" s="67">
        <f t="shared" si="989"/>
        <v>132.29999999999882</v>
      </c>
      <c r="Z545" s="66"/>
      <c r="AA545" s="68">
        <f t="shared" si="1051"/>
        <v>0</v>
      </c>
      <c r="AB545" s="67">
        <f t="shared" si="1000"/>
        <v>12982.5</v>
      </c>
      <c r="AC545" s="66"/>
      <c r="AD545" s="66">
        <f t="shared" si="1052"/>
        <v>0</v>
      </c>
      <c r="AE545" s="67">
        <f t="shared" si="1010"/>
        <v>448.79999999999973</v>
      </c>
      <c r="AF545" s="66"/>
      <c r="AG545" s="78">
        <f t="shared" si="1053"/>
        <v>0</v>
      </c>
      <c r="AH545" s="79">
        <f t="shared" si="1011"/>
        <v>1152.7999999999993</v>
      </c>
      <c r="AI545" s="66"/>
      <c r="AJ545" s="68">
        <f t="shared" si="1054"/>
        <v>0</v>
      </c>
      <c r="AK545" s="67">
        <f t="shared" si="1012"/>
        <v>7585.5</v>
      </c>
      <c r="AL545" s="66"/>
      <c r="AM545" s="68">
        <f t="shared" si="1055"/>
        <v>0</v>
      </c>
      <c r="AN545" s="67">
        <f t="shared" si="1013"/>
        <v>7741.0999999999985</v>
      </c>
      <c r="AO545" s="66"/>
      <c r="AP545" s="68">
        <f t="shared" si="1005"/>
        <v>127.49999999999999</v>
      </c>
      <c r="AQ545" s="67">
        <f t="shared" si="993"/>
        <v>1216.8999999999996</v>
      </c>
      <c r="AR545" s="66"/>
      <c r="AS545" s="68">
        <f t="shared" si="1065"/>
        <v>0</v>
      </c>
      <c r="AT545" s="67">
        <f t="shared" si="1014"/>
        <v>4579.6000000000004</v>
      </c>
      <c r="AU545" s="66"/>
      <c r="AV545" s="66">
        <f t="shared" si="1015"/>
        <v>0</v>
      </c>
      <c r="AW545" s="42">
        <f t="shared" si="994"/>
        <v>2949.6000000000013</v>
      </c>
      <c r="AX545" s="66"/>
      <c r="AY545" s="66">
        <f t="shared" si="1066"/>
        <v>0</v>
      </c>
      <c r="AZ545" s="67">
        <f t="shared" si="1006"/>
        <v>1794.6</v>
      </c>
      <c r="BA545" s="66"/>
      <c r="BB545" s="68">
        <f t="shared" si="1067"/>
        <v>0</v>
      </c>
      <c r="BC545" s="67">
        <f t="shared" si="1016"/>
        <v>1274.5999999999999</v>
      </c>
      <c r="BD545" s="66"/>
      <c r="BE545" s="68">
        <f t="shared" si="1068"/>
        <v>0</v>
      </c>
      <c r="BF545" s="67">
        <f t="shared" si="1017"/>
        <v>78.60000000000035</v>
      </c>
      <c r="BG545" s="66"/>
      <c r="BH545" s="68">
        <f t="shared" si="1060"/>
        <v>0</v>
      </c>
      <c r="BI545" s="67">
        <f t="shared" si="1050"/>
        <v>575.4000000000002</v>
      </c>
      <c r="BJ545" s="66"/>
      <c r="BK545" s="68">
        <f t="shared" si="1069"/>
        <v>0</v>
      </c>
      <c r="BL545" s="67">
        <f t="shared" si="1018"/>
        <v>4758.2000000000007</v>
      </c>
      <c r="BM545" s="66"/>
      <c r="BN545" s="68">
        <f t="shared" si="1019"/>
        <v>0</v>
      </c>
      <c r="BO545" s="67">
        <f t="shared" si="1020"/>
        <v>2570.7000000000012</v>
      </c>
      <c r="BP545" s="66"/>
      <c r="BQ545" s="68">
        <f t="shared" si="1021"/>
        <v>0</v>
      </c>
      <c r="BR545" s="67">
        <f t="shared" si="1056"/>
        <v>74.899999999990811</v>
      </c>
      <c r="BS545" s="66"/>
      <c r="BT545" s="66">
        <f t="shared" si="1043"/>
        <v>0</v>
      </c>
      <c r="BU545" s="67">
        <f t="shared" si="1037"/>
        <v>54276</v>
      </c>
      <c r="BV545" s="66"/>
      <c r="BW545" s="66">
        <f t="shared" si="1044"/>
        <v>0</v>
      </c>
      <c r="BX545" s="67">
        <f t="shared" si="1038"/>
        <v>80824</v>
      </c>
      <c r="BY545" s="66"/>
      <c r="BZ545" s="66">
        <f t="shared" si="1045"/>
        <v>0</v>
      </c>
      <c r="CA545" s="67">
        <f t="shared" si="1039"/>
        <v>49054</v>
      </c>
      <c r="CB545" s="66"/>
      <c r="CC545" s="66">
        <f t="shared" si="1022"/>
        <v>0</v>
      </c>
      <c r="CD545" s="67">
        <f t="shared" si="984"/>
        <v>7437.4500000000007</v>
      </c>
      <c r="CE545" s="66"/>
      <c r="CF545" s="66">
        <f t="shared" si="1023"/>
        <v>0</v>
      </c>
      <c r="CG545" s="67">
        <f t="shared" si="1024"/>
        <v>6982.9</v>
      </c>
      <c r="CH545" s="66"/>
      <c r="CI545" s="66">
        <f t="shared" si="1070"/>
        <v>0</v>
      </c>
      <c r="CJ545" s="67">
        <f t="shared" si="1040"/>
        <v>8715</v>
      </c>
      <c r="CK545" s="66"/>
      <c r="CL545" s="68">
        <f t="shared" si="1071"/>
        <v>0</v>
      </c>
      <c r="CM545" s="79">
        <f t="shared" si="1025"/>
        <v>4864</v>
      </c>
      <c r="CN545" s="66"/>
      <c r="CO545" s="68">
        <f t="shared" si="1072"/>
        <v>0</v>
      </c>
      <c r="CP545" s="79">
        <f t="shared" si="1026"/>
        <v>3955</v>
      </c>
      <c r="CQ545" s="66"/>
      <c r="CR545" s="68">
        <f t="shared" si="1073"/>
        <v>0</v>
      </c>
      <c r="CS545" s="79">
        <f t="shared" si="991"/>
        <v>6656</v>
      </c>
      <c r="CT545" s="66"/>
      <c r="CU545" s="68">
        <f t="shared" si="1074"/>
        <v>0</v>
      </c>
      <c r="CV545" s="79">
        <f t="shared" si="1027"/>
        <v>7769</v>
      </c>
      <c r="CW545" s="66"/>
      <c r="CX545" s="66">
        <f t="shared" si="1075"/>
        <v>0</v>
      </c>
      <c r="CY545" s="40">
        <f t="shared" si="985"/>
        <v>6582</v>
      </c>
      <c r="CZ545" s="65"/>
      <c r="DA545" s="66">
        <f t="shared" si="1076"/>
        <v>0</v>
      </c>
      <c r="DB545" s="67">
        <f t="shared" si="1041"/>
        <v>80056</v>
      </c>
      <c r="DC545" s="66"/>
      <c r="DD545" s="66">
        <f t="shared" si="1077"/>
        <v>0</v>
      </c>
      <c r="DE545" s="67">
        <f t="shared" si="1042"/>
        <v>76827</v>
      </c>
      <c r="DF545" s="66"/>
      <c r="DG545" s="69">
        <f t="shared" si="1078"/>
        <v>0</v>
      </c>
      <c r="DH545" s="67">
        <f t="shared" si="1059"/>
        <v>52979</v>
      </c>
      <c r="DI545" s="66"/>
      <c r="DJ545" s="66">
        <f t="shared" si="1079"/>
        <v>0</v>
      </c>
      <c r="DK545" s="67">
        <f t="shared" si="1028"/>
        <v>384</v>
      </c>
      <c r="DL545" s="210"/>
      <c r="DM545" s="206">
        <f t="shared" si="1080"/>
        <v>0</v>
      </c>
      <c r="DN545" s="25">
        <f t="shared" si="1007"/>
        <v>0</v>
      </c>
      <c r="DO545" s="5"/>
      <c r="DP545" s="43">
        <f t="shared" si="1081"/>
        <v>0</v>
      </c>
      <c r="DQ545" s="27">
        <f t="shared" si="1029"/>
        <v>7022.5</v>
      </c>
      <c r="DR545" s="5"/>
      <c r="DS545" s="43">
        <f t="shared" si="1082"/>
        <v>0</v>
      </c>
      <c r="DT545" s="27">
        <f t="shared" si="1030"/>
        <v>4846</v>
      </c>
      <c r="DU545" s="5"/>
      <c r="DV545" s="43">
        <f t="shared" si="1083"/>
        <v>0</v>
      </c>
      <c r="DW545" s="27">
        <f t="shared" si="1031"/>
        <v>4835</v>
      </c>
      <c r="DX545" s="5"/>
      <c r="DY545" s="22">
        <f t="shared" si="1084"/>
        <v>0</v>
      </c>
      <c r="DZ545" s="25">
        <f t="shared" si="1032"/>
        <v>523</v>
      </c>
      <c r="EA545" s="22"/>
      <c r="EB545" s="22">
        <f t="shared" si="1085"/>
        <v>0</v>
      </c>
      <c r="EC545" s="28">
        <f t="shared" si="1033"/>
        <v>369</v>
      </c>
      <c r="ED545" s="5"/>
      <c r="EE545" s="43">
        <f t="shared" si="1086"/>
        <v>0</v>
      </c>
      <c r="EF545" s="27">
        <f t="shared" si="1034"/>
        <v>4769</v>
      </c>
      <c r="EG545" s="66"/>
      <c r="EH545" s="66">
        <f t="shared" si="1087"/>
        <v>0</v>
      </c>
      <c r="EI545" s="67">
        <f t="shared" si="1035"/>
        <v>23937</v>
      </c>
      <c r="EJ545" s="66"/>
      <c r="EK545" s="66">
        <f t="shared" si="1057"/>
        <v>0</v>
      </c>
      <c r="EL545" s="67">
        <f t="shared" si="1036"/>
        <v>22567</v>
      </c>
      <c r="EM545" s="110" t="e">
        <f t="shared" si="1058"/>
        <v>#REF!</v>
      </c>
    </row>
    <row r="546" spans="1:150" s="36" customFormat="1" ht="11.25" customHeight="1" x14ac:dyDescent="0.25">
      <c r="A546" s="158">
        <v>46088</v>
      </c>
      <c r="B546" s="188">
        <v>46102</v>
      </c>
      <c r="C546" s="174">
        <v>8004962758</v>
      </c>
      <c r="D546" s="13" t="s">
        <v>264</v>
      </c>
      <c r="E546" s="14">
        <v>100</v>
      </c>
      <c r="F546" s="15">
        <v>1</v>
      </c>
      <c r="G546" s="16">
        <v>191516032187</v>
      </c>
      <c r="H546" s="66"/>
      <c r="I546" s="41">
        <f t="shared" si="1001"/>
        <v>200</v>
      </c>
      <c r="J546" s="48">
        <f t="shared" si="1061"/>
        <v>58937</v>
      </c>
      <c r="K546" s="66"/>
      <c r="L546" s="41">
        <f t="shared" si="992"/>
        <v>200</v>
      </c>
      <c r="M546" s="48">
        <f t="shared" si="1062"/>
        <v>158296</v>
      </c>
      <c r="N546" s="66"/>
      <c r="O546" s="41">
        <f t="shared" si="1002"/>
        <v>200</v>
      </c>
      <c r="P546" s="48">
        <f t="shared" si="1063"/>
        <v>57547</v>
      </c>
      <c r="Q546" s="66"/>
      <c r="R546" s="66">
        <f t="shared" si="1003"/>
        <v>200</v>
      </c>
      <c r="S546" s="67" t="e">
        <f t="shared" si="1064"/>
        <v>#REF!</v>
      </c>
      <c r="T546" s="66"/>
      <c r="U546" s="66">
        <f t="shared" si="1008"/>
        <v>0</v>
      </c>
      <c r="V546" s="67">
        <f t="shared" si="1009"/>
        <v>9168.9000000000124</v>
      </c>
      <c r="W546" s="136"/>
      <c r="X546" s="69">
        <f t="shared" si="1004"/>
        <v>0</v>
      </c>
      <c r="Y546" s="67">
        <f t="shared" si="989"/>
        <v>132.29999999999882</v>
      </c>
      <c r="Z546" s="66"/>
      <c r="AA546" s="68">
        <f t="shared" si="1051"/>
        <v>0</v>
      </c>
      <c r="AB546" s="67">
        <f t="shared" si="1000"/>
        <v>12982.5</v>
      </c>
      <c r="AC546" s="66"/>
      <c r="AD546" s="66">
        <f t="shared" si="1052"/>
        <v>0</v>
      </c>
      <c r="AE546" s="67">
        <f t="shared" si="1010"/>
        <v>448.79999999999973</v>
      </c>
      <c r="AF546" s="66"/>
      <c r="AG546" s="78">
        <f t="shared" si="1053"/>
        <v>0</v>
      </c>
      <c r="AH546" s="79">
        <f t="shared" si="1011"/>
        <v>1152.7999999999993</v>
      </c>
      <c r="AI546" s="66"/>
      <c r="AJ546" s="68">
        <f t="shared" si="1054"/>
        <v>0</v>
      </c>
      <c r="AK546" s="67">
        <f t="shared" si="1012"/>
        <v>7585.5</v>
      </c>
      <c r="AL546" s="66"/>
      <c r="AM546" s="68">
        <f t="shared" si="1055"/>
        <v>0</v>
      </c>
      <c r="AN546" s="67">
        <f t="shared" si="1013"/>
        <v>7741.0999999999985</v>
      </c>
      <c r="AO546" s="66"/>
      <c r="AP546" s="68">
        <f t="shared" si="1005"/>
        <v>110.00000000000001</v>
      </c>
      <c r="AQ546" s="67">
        <f t="shared" si="993"/>
        <v>1106.8999999999996</v>
      </c>
      <c r="AR546" s="66"/>
      <c r="AS546" s="68">
        <f t="shared" si="1065"/>
        <v>0</v>
      </c>
      <c r="AT546" s="67">
        <f t="shared" si="1014"/>
        <v>4579.6000000000004</v>
      </c>
      <c r="AU546" s="66"/>
      <c r="AV546" s="66">
        <f t="shared" si="1015"/>
        <v>0</v>
      </c>
      <c r="AW546" s="42">
        <f t="shared" si="994"/>
        <v>2949.6000000000013</v>
      </c>
      <c r="AX546" s="66"/>
      <c r="AY546" s="66">
        <f t="shared" si="1066"/>
        <v>0</v>
      </c>
      <c r="AZ546" s="67">
        <f t="shared" si="1006"/>
        <v>1794.6</v>
      </c>
      <c r="BA546" s="66"/>
      <c r="BB546" s="68">
        <f t="shared" si="1067"/>
        <v>0</v>
      </c>
      <c r="BC546" s="67">
        <f t="shared" si="1016"/>
        <v>1274.5999999999999</v>
      </c>
      <c r="BD546" s="66"/>
      <c r="BE546" s="68">
        <f t="shared" si="1068"/>
        <v>0</v>
      </c>
      <c r="BF546" s="67">
        <f t="shared" si="1017"/>
        <v>78.60000000000035</v>
      </c>
      <c r="BG546" s="66"/>
      <c r="BH546" s="68">
        <f t="shared" si="1060"/>
        <v>0</v>
      </c>
      <c r="BI546" s="67">
        <f t="shared" si="1050"/>
        <v>575.4000000000002</v>
      </c>
      <c r="BJ546" s="66"/>
      <c r="BK546" s="68">
        <f t="shared" si="1069"/>
        <v>0</v>
      </c>
      <c r="BL546" s="67">
        <f t="shared" si="1018"/>
        <v>4758.2000000000007</v>
      </c>
      <c r="BM546" s="66"/>
      <c r="BN546" s="68">
        <f t="shared" si="1019"/>
        <v>0</v>
      </c>
      <c r="BO546" s="67">
        <f t="shared" si="1020"/>
        <v>2570.7000000000012</v>
      </c>
      <c r="BP546" s="66"/>
      <c r="BQ546" s="68">
        <f t="shared" si="1021"/>
        <v>0</v>
      </c>
      <c r="BR546" s="67">
        <f t="shared" si="1056"/>
        <v>74.899999999990811</v>
      </c>
      <c r="BS546" s="66"/>
      <c r="BT546" s="66">
        <f t="shared" si="1043"/>
        <v>0</v>
      </c>
      <c r="BU546" s="67">
        <f t="shared" si="1037"/>
        <v>54276</v>
      </c>
      <c r="BV546" s="66"/>
      <c r="BW546" s="66">
        <f t="shared" si="1044"/>
        <v>0</v>
      </c>
      <c r="BX546" s="67">
        <f t="shared" si="1038"/>
        <v>80824</v>
      </c>
      <c r="BY546" s="66"/>
      <c r="BZ546" s="66">
        <f t="shared" si="1045"/>
        <v>0</v>
      </c>
      <c r="CA546" s="67">
        <f t="shared" si="1039"/>
        <v>49054</v>
      </c>
      <c r="CB546" s="66"/>
      <c r="CC546" s="66">
        <f t="shared" si="1022"/>
        <v>0</v>
      </c>
      <c r="CD546" s="67">
        <f t="shared" si="984"/>
        <v>7437.4500000000007</v>
      </c>
      <c r="CE546" s="66"/>
      <c r="CF546" s="66">
        <f t="shared" si="1023"/>
        <v>0</v>
      </c>
      <c r="CG546" s="67">
        <f t="shared" si="1024"/>
        <v>6982.9</v>
      </c>
      <c r="CH546" s="66"/>
      <c r="CI546" s="66">
        <f t="shared" si="1070"/>
        <v>0</v>
      </c>
      <c r="CJ546" s="67">
        <f t="shared" si="1040"/>
        <v>8715</v>
      </c>
      <c r="CK546" s="66"/>
      <c r="CL546" s="68">
        <f t="shared" si="1071"/>
        <v>0</v>
      </c>
      <c r="CM546" s="79">
        <f t="shared" si="1025"/>
        <v>4864</v>
      </c>
      <c r="CN546" s="66"/>
      <c r="CO546" s="68">
        <f t="shared" si="1072"/>
        <v>0</v>
      </c>
      <c r="CP546" s="79">
        <f t="shared" si="1026"/>
        <v>3955</v>
      </c>
      <c r="CQ546" s="66"/>
      <c r="CR546" s="68">
        <f t="shared" si="1073"/>
        <v>0</v>
      </c>
      <c r="CS546" s="79">
        <f t="shared" si="991"/>
        <v>6656</v>
      </c>
      <c r="CT546" s="66"/>
      <c r="CU546" s="68">
        <f t="shared" si="1074"/>
        <v>0</v>
      </c>
      <c r="CV546" s="79">
        <f t="shared" si="1027"/>
        <v>7769</v>
      </c>
      <c r="CW546" s="66"/>
      <c r="CX546" s="66">
        <f t="shared" si="1075"/>
        <v>0</v>
      </c>
      <c r="CY546" s="40">
        <f t="shared" si="985"/>
        <v>6582</v>
      </c>
      <c r="CZ546" s="65"/>
      <c r="DA546" s="66">
        <f t="shared" si="1076"/>
        <v>0</v>
      </c>
      <c r="DB546" s="67">
        <f t="shared" si="1041"/>
        <v>80056</v>
      </c>
      <c r="DC546" s="66"/>
      <c r="DD546" s="66">
        <f t="shared" si="1077"/>
        <v>0</v>
      </c>
      <c r="DE546" s="67">
        <f t="shared" si="1042"/>
        <v>76827</v>
      </c>
      <c r="DF546" s="66"/>
      <c r="DG546" s="69">
        <f t="shared" si="1078"/>
        <v>0</v>
      </c>
      <c r="DH546" s="67">
        <f t="shared" si="1059"/>
        <v>52979</v>
      </c>
      <c r="DI546" s="66"/>
      <c r="DJ546" s="66">
        <f t="shared" si="1079"/>
        <v>0</v>
      </c>
      <c r="DK546" s="67">
        <f t="shared" si="1028"/>
        <v>384</v>
      </c>
      <c r="DL546" s="210"/>
      <c r="DM546" s="206">
        <f t="shared" si="1080"/>
        <v>0</v>
      </c>
      <c r="DN546" s="25">
        <f t="shared" si="1007"/>
        <v>0</v>
      </c>
      <c r="DO546" s="5"/>
      <c r="DP546" s="43">
        <f t="shared" si="1081"/>
        <v>0</v>
      </c>
      <c r="DQ546" s="27">
        <f t="shared" si="1029"/>
        <v>7022.5</v>
      </c>
      <c r="DR546" s="5"/>
      <c r="DS546" s="43">
        <f t="shared" si="1082"/>
        <v>0</v>
      </c>
      <c r="DT546" s="27">
        <f t="shared" si="1030"/>
        <v>4846</v>
      </c>
      <c r="DU546" s="5"/>
      <c r="DV546" s="43">
        <f t="shared" si="1083"/>
        <v>0</v>
      </c>
      <c r="DW546" s="27">
        <f t="shared" si="1031"/>
        <v>4835</v>
      </c>
      <c r="DX546" s="5"/>
      <c r="DY546" s="22">
        <f t="shared" si="1084"/>
        <v>0</v>
      </c>
      <c r="DZ546" s="25">
        <f t="shared" si="1032"/>
        <v>523</v>
      </c>
      <c r="EA546" s="22"/>
      <c r="EB546" s="22">
        <f t="shared" si="1085"/>
        <v>0</v>
      </c>
      <c r="EC546" s="28">
        <f t="shared" si="1033"/>
        <v>369</v>
      </c>
      <c r="ED546" s="5"/>
      <c r="EE546" s="43">
        <f t="shared" si="1086"/>
        <v>0</v>
      </c>
      <c r="EF546" s="27">
        <f t="shared" si="1034"/>
        <v>4769</v>
      </c>
      <c r="EG546" s="66"/>
      <c r="EH546" s="66">
        <f t="shared" si="1087"/>
        <v>0</v>
      </c>
      <c r="EI546" s="67">
        <f t="shared" si="1035"/>
        <v>23937</v>
      </c>
      <c r="EJ546" s="66"/>
      <c r="EK546" s="66">
        <f t="shared" si="1057"/>
        <v>0</v>
      </c>
      <c r="EL546" s="67">
        <f t="shared" si="1036"/>
        <v>22567</v>
      </c>
      <c r="EM546" s="110" t="e">
        <f t="shared" si="1058"/>
        <v>#REF!</v>
      </c>
    </row>
    <row r="547" spans="1:150" s="36" customFormat="1" ht="11.25" customHeight="1" x14ac:dyDescent="0.25">
      <c r="A547" s="158">
        <v>46088</v>
      </c>
      <c r="B547" s="188">
        <v>46102</v>
      </c>
      <c r="C547" s="174">
        <v>8004963631</v>
      </c>
      <c r="D547" s="13" t="s">
        <v>176</v>
      </c>
      <c r="E547" s="14">
        <v>20</v>
      </c>
      <c r="F547" s="15">
        <v>15</v>
      </c>
      <c r="G547" s="16">
        <v>191516105409</v>
      </c>
      <c r="H547" s="66"/>
      <c r="I547" s="41">
        <f t="shared" si="1001"/>
        <v>40</v>
      </c>
      <c r="J547" s="48">
        <f t="shared" si="1061"/>
        <v>58897</v>
      </c>
      <c r="K547" s="66"/>
      <c r="L547" s="41">
        <f t="shared" si="992"/>
        <v>40</v>
      </c>
      <c r="M547" s="48">
        <f t="shared" si="1062"/>
        <v>158256</v>
      </c>
      <c r="N547" s="66"/>
      <c r="O547" s="41">
        <f t="shared" si="1002"/>
        <v>40</v>
      </c>
      <c r="P547" s="48">
        <f t="shared" si="1063"/>
        <v>57507</v>
      </c>
      <c r="Q547" s="66"/>
      <c r="R547" s="66">
        <f t="shared" si="1003"/>
        <v>40</v>
      </c>
      <c r="S547" s="67" t="e">
        <f t="shared" si="1064"/>
        <v>#REF!</v>
      </c>
      <c r="T547" s="66"/>
      <c r="U547" s="66">
        <f t="shared" si="1008"/>
        <v>0</v>
      </c>
      <c r="V547" s="67">
        <f t="shared" si="1009"/>
        <v>9168.9000000000124</v>
      </c>
      <c r="W547" s="136"/>
      <c r="X547" s="69">
        <f t="shared" si="1004"/>
        <v>0</v>
      </c>
      <c r="Y547" s="67">
        <f t="shared" si="989"/>
        <v>132.29999999999882</v>
      </c>
      <c r="Z547" s="66"/>
      <c r="AA547" s="68">
        <f t="shared" si="1051"/>
        <v>0</v>
      </c>
      <c r="AB547" s="67">
        <f t="shared" si="1000"/>
        <v>12982.5</v>
      </c>
      <c r="AC547" s="66"/>
      <c r="AD547" s="66">
        <f t="shared" si="1052"/>
        <v>0</v>
      </c>
      <c r="AE547" s="67">
        <f t="shared" si="1010"/>
        <v>448.79999999999973</v>
      </c>
      <c r="AF547" s="66"/>
      <c r="AG547" s="78">
        <f t="shared" si="1053"/>
        <v>0</v>
      </c>
      <c r="AH547" s="79">
        <f t="shared" si="1011"/>
        <v>1152.7999999999993</v>
      </c>
      <c r="AI547" s="66"/>
      <c r="AJ547" s="68">
        <f t="shared" si="1054"/>
        <v>0</v>
      </c>
      <c r="AK547" s="67">
        <f t="shared" si="1012"/>
        <v>7585.5</v>
      </c>
      <c r="AL547" s="66"/>
      <c r="AM547" s="68">
        <f t="shared" si="1055"/>
        <v>0</v>
      </c>
      <c r="AN547" s="67">
        <f t="shared" si="1013"/>
        <v>7741.0999999999985</v>
      </c>
      <c r="AO547" s="66"/>
      <c r="AP547" s="68">
        <f t="shared" si="1005"/>
        <v>302</v>
      </c>
      <c r="AQ547" s="67">
        <f t="shared" si="993"/>
        <v>804.89999999999964</v>
      </c>
      <c r="AR547" s="66"/>
      <c r="AS547" s="68">
        <f t="shared" si="1065"/>
        <v>0</v>
      </c>
      <c r="AT547" s="67">
        <f t="shared" si="1014"/>
        <v>4579.6000000000004</v>
      </c>
      <c r="AU547" s="66"/>
      <c r="AV547" s="66">
        <f t="shared" si="1015"/>
        <v>0</v>
      </c>
      <c r="AW547" s="42">
        <f t="shared" si="994"/>
        <v>2949.6000000000013</v>
      </c>
      <c r="AX547" s="66"/>
      <c r="AY547" s="66">
        <f t="shared" si="1066"/>
        <v>0</v>
      </c>
      <c r="AZ547" s="67">
        <f t="shared" si="1006"/>
        <v>1794.6</v>
      </c>
      <c r="BA547" s="66"/>
      <c r="BB547" s="68">
        <f t="shared" si="1067"/>
        <v>0</v>
      </c>
      <c r="BC547" s="67">
        <f t="shared" si="1016"/>
        <v>1274.5999999999999</v>
      </c>
      <c r="BD547" s="66"/>
      <c r="BE547" s="68">
        <f t="shared" si="1068"/>
        <v>0</v>
      </c>
      <c r="BF547" s="67">
        <f t="shared" si="1017"/>
        <v>78.60000000000035</v>
      </c>
      <c r="BG547" s="66"/>
      <c r="BH547" s="68">
        <f t="shared" si="1060"/>
        <v>0</v>
      </c>
      <c r="BI547" s="67">
        <f t="shared" si="1050"/>
        <v>575.4000000000002</v>
      </c>
      <c r="BJ547" s="66"/>
      <c r="BK547" s="68">
        <f t="shared" si="1069"/>
        <v>0</v>
      </c>
      <c r="BL547" s="67">
        <f t="shared" si="1018"/>
        <v>4758.2000000000007</v>
      </c>
      <c r="BM547" s="66"/>
      <c r="BN547" s="68">
        <f t="shared" si="1019"/>
        <v>0</v>
      </c>
      <c r="BO547" s="67">
        <f t="shared" si="1020"/>
        <v>2570.7000000000012</v>
      </c>
      <c r="BP547" s="66"/>
      <c r="BQ547" s="68">
        <f t="shared" si="1021"/>
        <v>0</v>
      </c>
      <c r="BR547" s="67">
        <f t="shared" si="1056"/>
        <v>74.899999999990811</v>
      </c>
      <c r="BS547" s="66"/>
      <c r="BT547" s="66">
        <f t="shared" si="1043"/>
        <v>0</v>
      </c>
      <c r="BU547" s="67">
        <f t="shared" si="1037"/>
        <v>54276</v>
      </c>
      <c r="BV547" s="66"/>
      <c r="BW547" s="66">
        <f t="shared" si="1044"/>
        <v>0</v>
      </c>
      <c r="BX547" s="67">
        <f t="shared" si="1038"/>
        <v>80824</v>
      </c>
      <c r="BY547" s="66"/>
      <c r="BZ547" s="66">
        <f t="shared" si="1045"/>
        <v>0</v>
      </c>
      <c r="CA547" s="67">
        <f t="shared" si="1039"/>
        <v>49054</v>
      </c>
      <c r="CB547" s="66"/>
      <c r="CC547" s="66">
        <f t="shared" si="1022"/>
        <v>0</v>
      </c>
      <c r="CD547" s="67">
        <f t="shared" si="984"/>
        <v>7437.4500000000007</v>
      </c>
      <c r="CE547" s="66"/>
      <c r="CF547" s="66">
        <f t="shared" si="1023"/>
        <v>0</v>
      </c>
      <c r="CG547" s="67">
        <f t="shared" si="1024"/>
        <v>6982.9</v>
      </c>
      <c r="CH547" s="66"/>
      <c r="CI547" s="66">
        <f t="shared" si="1070"/>
        <v>0</v>
      </c>
      <c r="CJ547" s="67">
        <f t="shared" si="1040"/>
        <v>8715</v>
      </c>
      <c r="CK547" s="66"/>
      <c r="CL547" s="68">
        <f t="shared" si="1071"/>
        <v>0</v>
      </c>
      <c r="CM547" s="79">
        <f t="shared" si="1025"/>
        <v>4864</v>
      </c>
      <c r="CN547" s="66"/>
      <c r="CO547" s="68">
        <f t="shared" si="1072"/>
        <v>0</v>
      </c>
      <c r="CP547" s="79">
        <f t="shared" si="1026"/>
        <v>3955</v>
      </c>
      <c r="CQ547" s="66"/>
      <c r="CR547" s="68">
        <f t="shared" si="1073"/>
        <v>0</v>
      </c>
      <c r="CS547" s="79">
        <f t="shared" si="991"/>
        <v>6656</v>
      </c>
      <c r="CT547" s="66"/>
      <c r="CU547" s="68">
        <f t="shared" si="1074"/>
        <v>0</v>
      </c>
      <c r="CV547" s="79">
        <f t="shared" si="1027"/>
        <v>7769</v>
      </c>
      <c r="CW547" s="66"/>
      <c r="CX547" s="66">
        <f t="shared" si="1075"/>
        <v>0</v>
      </c>
      <c r="CY547" s="40">
        <f t="shared" si="985"/>
        <v>6582</v>
      </c>
      <c r="CZ547" s="65"/>
      <c r="DA547" s="66">
        <f t="shared" si="1076"/>
        <v>0</v>
      </c>
      <c r="DB547" s="67">
        <f t="shared" si="1041"/>
        <v>80056</v>
      </c>
      <c r="DC547" s="66"/>
      <c r="DD547" s="66">
        <f t="shared" si="1077"/>
        <v>0</v>
      </c>
      <c r="DE547" s="67">
        <f t="shared" si="1042"/>
        <v>76827</v>
      </c>
      <c r="DF547" s="66"/>
      <c r="DG547" s="69">
        <f t="shared" si="1078"/>
        <v>0</v>
      </c>
      <c r="DH547" s="67">
        <f t="shared" si="1059"/>
        <v>52979</v>
      </c>
      <c r="DI547" s="66"/>
      <c r="DJ547" s="66">
        <f t="shared" si="1079"/>
        <v>0</v>
      </c>
      <c r="DK547" s="67">
        <f t="shared" si="1028"/>
        <v>384</v>
      </c>
      <c r="DL547" s="210"/>
      <c r="DM547" s="206">
        <f t="shared" si="1080"/>
        <v>0</v>
      </c>
      <c r="DN547" s="25">
        <f t="shared" si="1007"/>
        <v>0</v>
      </c>
      <c r="DO547" s="5"/>
      <c r="DP547" s="43">
        <f t="shared" si="1081"/>
        <v>0</v>
      </c>
      <c r="DQ547" s="27">
        <f t="shared" si="1029"/>
        <v>7022.5</v>
      </c>
      <c r="DR547" s="5"/>
      <c r="DS547" s="43">
        <f t="shared" si="1082"/>
        <v>0</v>
      </c>
      <c r="DT547" s="27">
        <f t="shared" si="1030"/>
        <v>4846</v>
      </c>
      <c r="DU547" s="5"/>
      <c r="DV547" s="43">
        <f t="shared" si="1083"/>
        <v>0</v>
      </c>
      <c r="DW547" s="27">
        <f t="shared" si="1031"/>
        <v>4835</v>
      </c>
      <c r="DX547" s="5"/>
      <c r="DY547" s="22">
        <f t="shared" si="1084"/>
        <v>0</v>
      </c>
      <c r="DZ547" s="25">
        <f t="shared" si="1032"/>
        <v>523</v>
      </c>
      <c r="EA547" s="22"/>
      <c r="EB547" s="22">
        <f t="shared" si="1085"/>
        <v>0</v>
      </c>
      <c r="EC547" s="28">
        <f t="shared" si="1033"/>
        <v>369</v>
      </c>
      <c r="ED547" s="5"/>
      <c r="EE547" s="43">
        <f t="shared" si="1086"/>
        <v>0</v>
      </c>
      <c r="EF547" s="27">
        <f t="shared" si="1034"/>
        <v>4769</v>
      </c>
      <c r="EG547" s="66"/>
      <c r="EH547" s="66">
        <f t="shared" si="1087"/>
        <v>0</v>
      </c>
      <c r="EI547" s="67">
        <f t="shared" si="1035"/>
        <v>23937</v>
      </c>
      <c r="EJ547" s="66"/>
      <c r="EK547" s="66">
        <f t="shared" si="1057"/>
        <v>0</v>
      </c>
      <c r="EL547" s="67">
        <f t="shared" si="1036"/>
        <v>22567</v>
      </c>
      <c r="EM547" s="110" t="e">
        <f t="shared" si="1058"/>
        <v>#REF!</v>
      </c>
      <c r="EN547" s="7"/>
      <c r="EO547" s="7"/>
      <c r="EP547" s="7"/>
      <c r="EQ547" s="7"/>
      <c r="ER547" s="7"/>
      <c r="ES547" s="7"/>
      <c r="ET547" s="7"/>
    </row>
    <row r="548" spans="1:150" s="36" customFormat="1" ht="11.25" customHeight="1" x14ac:dyDescent="0.25">
      <c r="A548" s="188">
        <v>46088</v>
      </c>
      <c r="B548" s="188">
        <v>46102</v>
      </c>
      <c r="C548" s="180">
        <v>8004963646</v>
      </c>
      <c r="D548" s="37" t="s">
        <v>195</v>
      </c>
      <c r="E548" s="38">
        <v>50</v>
      </c>
      <c r="F548" s="39">
        <v>3</v>
      </c>
      <c r="G548" s="40">
        <v>191516130272</v>
      </c>
      <c r="H548" s="66"/>
      <c r="I548" s="41">
        <f t="shared" si="1001"/>
        <v>0</v>
      </c>
      <c r="J548" s="48">
        <f t="shared" si="1061"/>
        <v>58897</v>
      </c>
      <c r="K548" s="66"/>
      <c r="L548" s="41">
        <f t="shared" si="992"/>
        <v>0</v>
      </c>
      <c r="M548" s="48">
        <f t="shared" si="1062"/>
        <v>158256</v>
      </c>
      <c r="N548" s="66"/>
      <c r="O548" s="41">
        <f t="shared" si="1002"/>
        <v>0</v>
      </c>
      <c r="P548" s="48">
        <f t="shared" si="1063"/>
        <v>57507</v>
      </c>
      <c r="Q548" s="66"/>
      <c r="R548" s="66">
        <f t="shared" si="1003"/>
        <v>100</v>
      </c>
      <c r="S548" s="67" t="e">
        <f t="shared" si="1064"/>
        <v>#REF!</v>
      </c>
      <c r="T548" s="66"/>
      <c r="U548" s="66">
        <f t="shared" si="1008"/>
        <v>0</v>
      </c>
      <c r="V548" s="67">
        <f t="shared" si="1009"/>
        <v>9168.9000000000124</v>
      </c>
      <c r="W548" s="136"/>
      <c r="X548" s="69">
        <f t="shared" si="1004"/>
        <v>0</v>
      </c>
      <c r="Y548" s="67">
        <f t="shared" si="989"/>
        <v>132.29999999999882</v>
      </c>
      <c r="Z548" s="66"/>
      <c r="AA548" s="68">
        <f t="shared" si="1051"/>
        <v>0</v>
      </c>
      <c r="AB548" s="67">
        <f t="shared" si="1000"/>
        <v>12982.5</v>
      </c>
      <c r="AC548" s="66"/>
      <c r="AD548" s="66">
        <f t="shared" si="1052"/>
        <v>0</v>
      </c>
      <c r="AE548" s="67">
        <f t="shared" si="1010"/>
        <v>448.79999999999973</v>
      </c>
      <c r="AF548" s="66"/>
      <c r="AG548" s="78">
        <f t="shared" si="1053"/>
        <v>0</v>
      </c>
      <c r="AH548" s="79">
        <f t="shared" si="1011"/>
        <v>1152.7999999999993</v>
      </c>
      <c r="AI548" s="66"/>
      <c r="AJ548" s="68">
        <f t="shared" si="1054"/>
        <v>0</v>
      </c>
      <c r="AK548" s="67">
        <f t="shared" si="1012"/>
        <v>7585.5</v>
      </c>
      <c r="AL548" s="66"/>
      <c r="AM548" s="68">
        <f t="shared" si="1055"/>
        <v>0</v>
      </c>
      <c r="AN548" s="67">
        <f t="shared" si="1013"/>
        <v>7741.0999999999985</v>
      </c>
      <c r="AO548" s="66"/>
      <c r="AP548" s="68">
        <f t="shared" si="1005"/>
        <v>0</v>
      </c>
      <c r="AQ548" s="67">
        <f t="shared" si="993"/>
        <v>804.89999999999964</v>
      </c>
      <c r="AR548" s="66"/>
      <c r="AS548" s="68">
        <f t="shared" si="1065"/>
        <v>0</v>
      </c>
      <c r="AT548" s="67">
        <f t="shared" si="1014"/>
        <v>4579.6000000000004</v>
      </c>
      <c r="AU548" s="66"/>
      <c r="AV548" s="66">
        <f t="shared" si="1015"/>
        <v>0</v>
      </c>
      <c r="AW548" s="42">
        <f t="shared" si="994"/>
        <v>2949.6000000000013</v>
      </c>
      <c r="AX548" s="66"/>
      <c r="AY548" s="66">
        <f t="shared" si="1066"/>
        <v>0</v>
      </c>
      <c r="AZ548" s="67">
        <f t="shared" si="1006"/>
        <v>1794.6</v>
      </c>
      <c r="BA548" s="66"/>
      <c r="BB548" s="68">
        <f t="shared" si="1067"/>
        <v>0</v>
      </c>
      <c r="BC548" s="67">
        <f t="shared" si="1016"/>
        <v>1274.5999999999999</v>
      </c>
      <c r="BD548" s="66"/>
      <c r="BE548" s="68">
        <f t="shared" si="1068"/>
        <v>0</v>
      </c>
      <c r="BF548" s="67">
        <f t="shared" si="1017"/>
        <v>78.60000000000035</v>
      </c>
      <c r="BG548" s="66"/>
      <c r="BH548" s="68">
        <f t="shared" si="1060"/>
        <v>0</v>
      </c>
      <c r="BI548" s="67">
        <f t="shared" si="1050"/>
        <v>575.4000000000002</v>
      </c>
      <c r="BJ548" s="66"/>
      <c r="BK548" s="68">
        <f t="shared" si="1069"/>
        <v>0</v>
      </c>
      <c r="BL548" s="67">
        <f t="shared" si="1018"/>
        <v>4758.2000000000007</v>
      </c>
      <c r="BM548" s="66"/>
      <c r="BN548" s="68">
        <f t="shared" si="1019"/>
        <v>0</v>
      </c>
      <c r="BO548" s="67">
        <f t="shared" si="1020"/>
        <v>2570.7000000000012</v>
      </c>
      <c r="BP548" s="66"/>
      <c r="BQ548" s="68">
        <f t="shared" si="1021"/>
        <v>0</v>
      </c>
      <c r="BR548" s="67">
        <f t="shared" si="1056"/>
        <v>74.899999999990811</v>
      </c>
      <c r="BS548" s="66"/>
      <c r="BT548" s="66">
        <f t="shared" si="1043"/>
        <v>0</v>
      </c>
      <c r="BU548" s="67">
        <f t="shared" si="1037"/>
        <v>54276</v>
      </c>
      <c r="BV548" s="66"/>
      <c r="BW548" s="66">
        <f t="shared" si="1044"/>
        <v>0</v>
      </c>
      <c r="BX548" s="67">
        <f t="shared" si="1038"/>
        <v>80824</v>
      </c>
      <c r="BY548" s="66"/>
      <c r="BZ548" s="66">
        <f t="shared" si="1045"/>
        <v>0</v>
      </c>
      <c r="CA548" s="67">
        <f t="shared" si="1039"/>
        <v>49054</v>
      </c>
      <c r="CB548" s="66"/>
      <c r="CC548" s="66">
        <f t="shared" si="1022"/>
        <v>0</v>
      </c>
      <c r="CD548" s="67">
        <f t="shared" si="984"/>
        <v>7437.4500000000007</v>
      </c>
      <c r="CE548" s="66"/>
      <c r="CF548" s="66">
        <f t="shared" si="1023"/>
        <v>0</v>
      </c>
      <c r="CG548" s="67">
        <f t="shared" si="1024"/>
        <v>6982.9</v>
      </c>
      <c r="CH548" s="66"/>
      <c r="CI548" s="66">
        <f t="shared" si="1070"/>
        <v>0</v>
      </c>
      <c r="CJ548" s="67">
        <f t="shared" si="1040"/>
        <v>8715</v>
      </c>
      <c r="CK548" s="66"/>
      <c r="CL548" s="68">
        <f t="shared" si="1071"/>
        <v>0</v>
      </c>
      <c r="CM548" s="79">
        <f t="shared" si="1025"/>
        <v>4864</v>
      </c>
      <c r="CN548" s="66"/>
      <c r="CO548" s="68">
        <f t="shared" si="1072"/>
        <v>0</v>
      </c>
      <c r="CP548" s="79">
        <f t="shared" si="1026"/>
        <v>3955</v>
      </c>
      <c r="CQ548" s="66"/>
      <c r="CR548" s="68">
        <f t="shared" si="1073"/>
        <v>0</v>
      </c>
      <c r="CS548" s="79">
        <f t="shared" si="991"/>
        <v>6656</v>
      </c>
      <c r="CT548" s="66"/>
      <c r="CU548" s="68">
        <f t="shared" si="1074"/>
        <v>0</v>
      </c>
      <c r="CV548" s="79">
        <f t="shared" si="1027"/>
        <v>7769</v>
      </c>
      <c r="CW548" s="66"/>
      <c r="CX548" s="66">
        <f t="shared" si="1075"/>
        <v>0</v>
      </c>
      <c r="CY548" s="40">
        <f t="shared" si="985"/>
        <v>6582</v>
      </c>
      <c r="CZ548" s="65"/>
      <c r="DA548" s="66">
        <f t="shared" si="1076"/>
        <v>0</v>
      </c>
      <c r="DB548" s="67">
        <f t="shared" si="1041"/>
        <v>80056</v>
      </c>
      <c r="DC548" s="66"/>
      <c r="DD548" s="66">
        <f t="shared" si="1077"/>
        <v>0</v>
      </c>
      <c r="DE548" s="67">
        <f t="shared" si="1042"/>
        <v>76827</v>
      </c>
      <c r="DF548" s="66"/>
      <c r="DG548" s="69">
        <f t="shared" si="1078"/>
        <v>50</v>
      </c>
      <c r="DH548" s="67">
        <f t="shared" si="1059"/>
        <v>52929</v>
      </c>
      <c r="DI548" s="66"/>
      <c r="DJ548" s="66">
        <f t="shared" si="1079"/>
        <v>157.5</v>
      </c>
      <c r="DK548" s="67">
        <f t="shared" si="1028"/>
        <v>226.5</v>
      </c>
      <c r="DL548" s="210"/>
      <c r="DM548" s="206">
        <f t="shared" si="1080"/>
        <v>0</v>
      </c>
      <c r="DN548" s="25">
        <f t="shared" si="1007"/>
        <v>0</v>
      </c>
      <c r="DO548" s="5"/>
      <c r="DP548" s="43">
        <f t="shared" si="1081"/>
        <v>0</v>
      </c>
      <c r="DQ548" s="27">
        <f t="shared" si="1029"/>
        <v>7022.5</v>
      </c>
      <c r="DR548" s="5"/>
      <c r="DS548" s="43">
        <f t="shared" si="1082"/>
        <v>0</v>
      </c>
      <c r="DT548" s="27">
        <f t="shared" si="1030"/>
        <v>4846</v>
      </c>
      <c r="DU548" s="5"/>
      <c r="DV548" s="43">
        <f t="shared" si="1083"/>
        <v>0</v>
      </c>
      <c r="DW548" s="27">
        <f t="shared" si="1031"/>
        <v>4835</v>
      </c>
      <c r="DX548" s="5"/>
      <c r="DY548" s="22">
        <f t="shared" si="1084"/>
        <v>0</v>
      </c>
      <c r="DZ548" s="25">
        <f t="shared" si="1032"/>
        <v>523</v>
      </c>
      <c r="EA548" s="22"/>
      <c r="EB548" s="22">
        <f t="shared" si="1085"/>
        <v>0</v>
      </c>
      <c r="EC548" s="28">
        <f t="shared" si="1033"/>
        <v>369</v>
      </c>
      <c r="ED548" s="5"/>
      <c r="EE548" s="43">
        <f t="shared" si="1086"/>
        <v>0</v>
      </c>
      <c r="EF548" s="27">
        <f t="shared" si="1034"/>
        <v>4769</v>
      </c>
      <c r="EG548" s="66"/>
      <c r="EH548" s="66">
        <f t="shared" si="1087"/>
        <v>100</v>
      </c>
      <c r="EI548" s="67">
        <f t="shared" si="1035"/>
        <v>23837</v>
      </c>
      <c r="EJ548" s="66"/>
      <c r="EK548" s="66">
        <f t="shared" si="1057"/>
        <v>100</v>
      </c>
      <c r="EL548" s="67">
        <f t="shared" si="1036"/>
        <v>22467</v>
      </c>
      <c r="EM548" s="110" t="e">
        <f t="shared" si="1058"/>
        <v>#REF!</v>
      </c>
      <c r="EN548" s="7"/>
      <c r="EO548" s="7"/>
      <c r="EP548" s="7"/>
      <c r="EQ548" s="7"/>
      <c r="ER548" s="7"/>
      <c r="ES548" s="7"/>
      <c r="ET548" s="7"/>
    </row>
    <row r="549" spans="1:150" ht="11.25" customHeight="1" x14ac:dyDescent="0.25">
      <c r="A549" s="188">
        <v>46088</v>
      </c>
      <c r="B549" s="188">
        <v>46102</v>
      </c>
      <c r="C549" s="174">
        <v>8004963650</v>
      </c>
      <c r="D549" s="13" t="s">
        <v>309</v>
      </c>
      <c r="E549" s="14">
        <v>200</v>
      </c>
      <c r="F549" s="15">
        <v>1.5</v>
      </c>
      <c r="G549" s="16">
        <v>191516089105</v>
      </c>
      <c r="H549" s="66"/>
      <c r="I549" s="41">
        <f t="shared" si="1001"/>
        <v>400</v>
      </c>
      <c r="J549" s="48">
        <f t="shared" si="1061"/>
        <v>58497</v>
      </c>
      <c r="K549" s="66"/>
      <c r="L549" s="41">
        <f t="shared" si="992"/>
        <v>400</v>
      </c>
      <c r="M549" s="48">
        <f t="shared" si="1062"/>
        <v>157856</v>
      </c>
      <c r="N549" s="66"/>
      <c r="O549" s="41">
        <f t="shared" si="1002"/>
        <v>400</v>
      </c>
      <c r="P549" s="48">
        <f t="shared" si="1063"/>
        <v>57107</v>
      </c>
      <c r="Q549" s="66"/>
      <c r="R549" s="66">
        <f t="shared" si="1003"/>
        <v>400</v>
      </c>
      <c r="S549" s="67" t="e">
        <f t="shared" si="1064"/>
        <v>#REF!</v>
      </c>
      <c r="T549" s="66"/>
      <c r="U549" s="66">
        <f t="shared" si="1008"/>
        <v>0</v>
      </c>
      <c r="V549" s="67">
        <f t="shared" si="1009"/>
        <v>9168.9000000000124</v>
      </c>
      <c r="X549" s="69">
        <f t="shared" si="1004"/>
        <v>0</v>
      </c>
      <c r="Y549" s="67">
        <f t="shared" si="989"/>
        <v>132.29999999999882</v>
      </c>
      <c r="Z549" s="66"/>
      <c r="AA549" s="68">
        <f t="shared" si="1051"/>
        <v>0</v>
      </c>
      <c r="AB549" s="67">
        <f t="shared" si="1000"/>
        <v>12982.5</v>
      </c>
      <c r="AC549" s="66"/>
      <c r="AD549" s="66">
        <f t="shared" si="1052"/>
        <v>0</v>
      </c>
      <c r="AE549" s="67">
        <f t="shared" si="1010"/>
        <v>448.79999999999973</v>
      </c>
      <c r="AF549" s="66"/>
      <c r="AG549" s="78">
        <f t="shared" si="1053"/>
        <v>0</v>
      </c>
      <c r="AH549" s="79">
        <f t="shared" si="1011"/>
        <v>1152.7999999999993</v>
      </c>
      <c r="AI549" s="66"/>
      <c r="AJ549" s="68">
        <f t="shared" si="1054"/>
        <v>0</v>
      </c>
      <c r="AK549" s="67">
        <f t="shared" si="1012"/>
        <v>7585.5</v>
      </c>
      <c r="AL549" s="66"/>
      <c r="AM549" s="68">
        <f t="shared" si="1055"/>
        <v>0</v>
      </c>
      <c r="AN549" s="67">
        <f t="shared" si="1013"/>
        <v>7741.0999999999985</v>
      </c>
      <c r="AO549" s="66"/>
      <c r="AP549" s="68">
        <f t="shared" si="1005"/>
        <v>320</v>
      </c>
      <c r="AQ549" s="67">
        <f t="shared" si="993"/>
        <v>484.89999999999964</v>
      </c>
      <c r="AR549" s="66"/>
      <c r="AS549" s="68">
        <f t="shared" si="1065"/>
        <v>0</v>
      </c>
      <c r="AT549" s="67">
        <f t="shared" si="1014"/>
        <v>4579.6000000000004</v>
      </c>
      <c r="AU549" s="66"/>
      <c r="AV549" s="66">
        <f t="shared" si="1015"/>
        <v>0</v>
      </c>
      <c r="AW549" s="42">
        <f t="shared" si="994"/>
        <v>2949.6000000000013</v>
      </c>
      <c r="AX549" s="66"/>
      <c r="AY549" s="66">
        <f t="shared" si="1066"/>
        <v>0</v>
      </c>
      <c r="AZ549" s="67">
        <f t="shared" si="1006"/>
        <v>1794.6</v>
      </c>
      <c r="BA549" s="66"/>
      <c r="BB549" s="68">
        <f t="shared" si="1067"/>
        <v>0</v>
      </c>
      <c r="BC549" s="67">
        <f t="shared" si="1016"/>
        <v>1274.5999999999999</v>
      </c>
      <c r="BD549" s="66"/>
      <c r="BE549" s="68">
        <f t="shared" si="1068"/>
        <v>0</v>
      </c>
      <c r="BF549" s="67">
        <f t="shared" si="1017"/>
        <v>78.60000000000035</v>
      </c>
      <c r="BG549" s="66"/>
      <c r="BH549" s="68">
        <f t="shared" si="1060"/>
        <v>0</v>
      </c>
      <c r="BI549" s="67">
        <f t="shared" si="1050"/>
        <v>575.4000000000002</v>
      </c>
      <c r="BJ549" s="66"/>
      <c r="BK549" s="68">
        <f t="shared" si="1069"/>
        <v>0</v>
      </c>
      <c r="BL549" s="67">
        <f t="shared" si="1018"/>
        <v>4758.2000000000007</v>
      </c>
      <c r="BM549" s="66"/>
      <c r="BN549" s="68">
        <f t="shared" si="1019"/>
        <v>0</v>
      </c>
      <c r="BO549" s="67">
        <f t="shared" si="1020"/>
        <v>2570.7000000000012</v>
      </c>
      <c r="BP549" s="66"/>
      <c r="BQ549" s="68">
        <f t="shared" si="1021"/>
        <v>0</v>
      </c>
      <c r="BR549" s="67">
        <f t="shared" si="1056"/>
        <v>74.899999999990811</v>
      </c>
      <c r="BS549" s="66"/>
      <c r="BT549" s="66">
        <f t="shared" si="1043"/>
        <v>0</v>
      </c>
      <c r="BU549" s="67">
        <f t="shared" si="1037"/>
        <v>54276</v>
      </c>
      <c r="BV549" s="66"/>
      <c r="BW549" s="66">
        <f t="shared" si="1044"/>
        <v>0</v>
      </c>
      <c r="BX549" s="67">
        <f t="shared" si="1038"/>
        <v>80824</v>
      </c>
      <c r="BY549" s="66"/>
      <c r="BZ549" s="66">
        <f t="shared" si="1045"/>
        <v>0</v>
      </c>
      <c r="CA549" s="67">
        <f t="shared" si="1039"/>
        <v>49054</v>
      </c>
      <c r="CB549" s="66"/>
      <c r="CC549" s="66">
        <f t="shared" si="1022"/>
        <v>0</v>
      </c>
      <c r="CD549" s="67">
        <f t="shared" si="984"/>
        <v>7437.4500000000007</v>
      </c>
      <c r="CE549" s="66"/>
      <c r="CF549" s="66">
        <f t="shared" si="1023"/>
        <v>0</v>
      </c>
      <c r="CG549" s="67">
        <f t="shared" si="1024"/>
        <v>6982.9</v>
      </c>
      <c r="CH549" s="66"/>
      <c r="CI549" s="66">
        <f t="shared" si="1070"/>
        <v>0</v>
      </c>
      <c r="CJ549" s="67">
        <f t="shared" si="1040"/>
        <v>8715</v>
      </c>
      <c r="CK549" s="66"/>
      <c r="CL549" s="68">
        <f t="shared" si="1071"/>
        <v>0</v>
      </c>
      <c r="CM549" s="79">
        <f t="shared" si="1025"/>
        <v>4864</v>
      </c>
      <c r="CN549" s="66"/>
      <c r="CO549" s="68">
        <f t="shared" si="1072"/>
        <v>0</v>
      </c>
      <c r="CP549" s="79">
        <f t="shared" si="1026"/>
        <v>3955</v>
      </c>
      <c r="CQ549" s="66"/>
      <c r="CR549" s="68">
        <f t="shared" si="1073"/>
        <v>0</v>
      </c>
      <c r="CS549" s="79">
        <f t="shared" si="991"/>
        <v>6656</v>
      </c>
      <c r="CT549" s="66"/>
      <c r="CU549" s="68">
        <f t="shared" si="1074"/>
        <v>0</v>
      </c>
      <c r="CV549" s="79">
        <f t="shared" si="1027"/>
        <v>7769</v>
      </c>
      <c r="CW549" s="66"/>
      <c r="CX549" s="66">
        <f t="shared" si="1075"/>
        <v>0</v>
      </c>
      <c r="CY549" s="40">
        <f t="shared" si="985"/>
        <v>6582</v>
      </c>
      <c r="CZ549" s="65"/>
      <c r="DA549" s="66">
        <f t="shared" si="1076"/>
        <v>0</v>
      </c>
      <c r="DB549" s="67">
        <f t="shared" si="1041"/>
        <v>80056</v>
      </c>
      <c r="DC549" s="66"/>
      <c r="DD549" s="66">
        <f t="shared" si="1077"/>
        <v>0</v>
      </c>
      <c r="DE549" s="67">
        <f t="shared" si="1042"/>
        <v>76827</v>
      </c>
      <c r="DF549" s="66"/>
      <c r="DG549" s="69">
        <f t="shared" si="1078"/>
        <v>0</v>
      </c>
      <c r="DH549" s="67">
        <f>+DH548+DF549-DG549-21356</f>
        <v>31573</v>
      </c>
      <c r="DI549" s="66"/>
      <c r="DJ549" s="66">
        <f t="shared" si="1079"/>
        <v>0</v>
      </c>
      <c r="DK549" s="67">
        <f t="shared" si="1028"/>
        <v>226.5</v>
      </c>
      <c r="DM549" s="206">
        <f t="shared" si="1080"/>
        <v>0</v>
      </c>
      <c r="DN549" s="25">
        <f t="shared" si="1007"/>
        <v>0</v>
      </c>
      <c r="DO549" s="5"/>
      <c r="DP549" s="43">
        <f t="shared" si="1081"/>
        <v>0</v>
      </c>
      <c r="DQ549" s="27">
        <f t="shared" si="1029"/>
        <v>7022.5</v>
      </c>
      <c r="DR549" s="5"/>
      <c r="DS549" s="43">
        <f t="shared" si="1082"/>
        <v>0</v>
      </c>
      <c r="DT549" s="27">
        <f t="shared" si="1030"/>
        <v>4846</v>
      </c>
      <c r="DU549" s="5"/>
      <c r="DV549" s="43">
        <f t="shared" si="1083"/>
        <v>0</v>
      </c>
      <c r="DW549" s="27">
        <f t="shared" si="1031"/>
        <v>4835</v>
      </c>
      <c r="DX549" s="5"/>
      <c r="DY549" s="22">
        <f t="shared" si="1084"/>
        <v>0</v>
      </c>
      <c r="DZ549" s="25">
        <f t="shared" si="1032"/>
        <v>523</v>
      </c>
      <c r="EA549" s="22"/>
      <c r="EB549" s="22">
        <f t="shared" si="1085"/>
        <v>0</v>
      </c>
      <c r="EC549" s="28">
        <f t="shared" si="1033"/>
        <v>369</v>
      </c>
      <c r="ED549" s="5"/>
      <c r="EE549" s="43">
        <f t="shared" si="1086"/>
        <v>0</v>
      </c>
      <c r="EF549" s="27">
        <f t="shared" si="1034"/>
        <v>4769</v>
      </c>
      <c r="EG549" s="66"/>
      <c r="EH549" s="66">
        <f t="shared" si="1087"/>
        <v>0</v>
      </c>
      <c r="EI549" s="67">
        <f t="shared" si="1035"/>
        <v>23837</v>
      </c>
      <c r="EJ549" s="66"/>
      <c r="EK549" s="66">
        <f t="shared" si="1057"/>
        <v>0</v>
      </c>
      <c r="EL549" s="67">
        <f t="shared" si="1036"/>
        <v>22467</v>
      </c>
      <c r="EM549" s="110" t="e">
        <f t="shared" si="1058"/>
        <v>#REF!</v>
      </c>
      <c r="EN549" s="7"/>
      <c r="EO549" s="7"/>
      <c r="EP549" s="7"/>
      <c r="EQ549" s="7"/>
      <c r="ER549" s="7"/>
      <c r="ES549" s="7"/>
      <c r="ET549" s="7"/>
    </row>
    <row r="550" spans="1:150" s="35" customFormat="1" ht="11.25" customHeight="1" x14ac:dyDescent="0.25">
      <c r="A550" s="219">
        <v>46089</v>
      </c>
      <c r="B550" s="242"/>
      <c r="C550" s="243" t="s">
        <v>165</v>
      </c>
      <c r="D550" s="244"/>
      <c r="E550" s="245"/>
      <c r="F550" s="246"/>
      <c r="G550" s="224"/>
      <c r="H550" s="225"/>
      <c r="I550" s="226">
        <f t="shared" si="1001"/>
        <v>0</v>
      </c>
      <c r="J550" s="227">
        <f t="shared" si="1061"/>
        <v>58497</v>
      </c>
      <c r="K550" s="225"/>
      <c r="L550" s="226">
        <f t="shared" si="992"/>
        <v>0</v>
      </c>
      <c r="M550" s="227">
        <f t="shared" si="1062"/>
        <v>157856</v>
      </c>
      <c r="N550" s="225"/>
      <c r="O550" s="226">
        <f t="shared" si="1002"/>
        <v>0</v>
      </c>
      <c r="P550" s="227">
        <f t="shared" si="1063"/>
        <v>57107</v>
      </c>
      <c r="Q550" s="225"/>
      <c r="R550" s="225">
        <f t="shared" si="1003"/>
        <v>0</v>
      </c>
      <c r="S550" s="225" t="e">
        <f t="shared" si="1064"/>
        <v>#REF!</v>
      </c>
      <c r="T550" s="225"/>
      <c r="U550" s="225">
        <f t="shared" si="1008"/>
        <v>0</v>
      </c>
      <c r="V550" s="225">
        <f t="shared" si="1009"/>
        <v>9168.9000000000124</v>
      </c>
      <c r="W550" s="228"/>
      <c r="X550" s="229">
        <f t="shared" si="1004"/>
        <v>0</v>
      </c>
      <c r="Y550" s="225">
        <f t="shared" si="989"/>
        <v>132.29999999999882</v>
      </c>
      <c r="Z550" s="225"/>
      <c r="AA550" s="228">
        <f t="shared" si="1051"/>
        <v>0</v>
      </c>
      <c r="AB550" s="225">
        <f t="shared" si="1000"/>
        <v>12982.5</v>
      </c>
      <c r="AC550" s="225"/>
      <c r="AD550" s="225">
        <f t="shared" si="1052"/>
        <v>0</v>
      </c>
      <c r="AE550" s="225">
        <f t="shared" si="1010"/>
        <v>448.79999999999973</v>
      </c>
      <c r="AF550" s="225"/>
      <c r="AG550" s="224">
        <f t="shared" si="1053"/>
        <v>0</v>
      </c>
      <c r="AH550" s="230">
        <f t="shared" si="1011"/>
        <v>1152.7999999999993</v>
      </c>
      <c r="AI550" s="225"/>
      <c r="AJ550" s="228">
        <f t="shared" si="1054"/>
        <v>0</v>
      </c>
      <c r="AK550" s="225">
        <f t="shared" si="1012"/>
        <v>7585.5</v>
      </c>
      <c r="AL550" s="225"/>
      <c r="AM550" s="228">
        <f t="shared" si="1055"/>
        <v>0</v>
      </c>
      <c r="AN550" s="225">
        <f t="shared" si="1013"/>
        <v>7741.0999999999985</v>
      </c>
      <c r="AO550" s="225"/>
      <c r="AP550" s="228">
        <f t="shared" si="1005"/>
        <v>0</v>
      </c>
      <c r="AQ550" s="225">
        <f t="shared" si="993"/>
        <v>484.89999999999964</v>
      </c>
      <c r="AR550" s="225"/>
      <c r="AS550" s="228">
        <f t="shared" si="1065"/>
        <v>0</v>
      </c>
      <c r="AT550" s="225">
        <f t="shared" si="1014"/>
        <v>4579.6000000000004</v>
      </c>
      <c r="AU550" s="225"/>
      <c r="AV550" s="225">
        <f t="shared" si="1015"/>
        <v>0</v>
      </c>
      <c r="AW550" s="231">
        <f t="shared" si="994"/>
        <v>2949.6000000000013</v>
      </c>
      <c r="AX550" s="225"/>
      <c r="AY550" s="225">
        <f t="shared" si="1066"/>
        <v>0</v>
      </c>
      <c r="AZ550" s="225">
        <f t="shared" si="1006"/>
        <v>1794.6</v>
      </c>
      <c r="BA550" s="225">
        <v>-20</v>
      </c>
      <c r="BB550" s="228">
        <f t="shared" si="1067"/>
        <v>0</v>
      </c>
      <c r="BC550" s="225">
        <f t="shared" si="1016"/>
        <v>1254.5999999999999</v>
      </c>
      <c r="BD550" s="225"/>
      <c r="BE550" s="228">
        <f t="shared" si="1068"/>
        <v>0</v>
      </c>
      <c r="BF550" s="225">
        <f t="shared" si="1017"/>
        <v>78.60000000000035</v>
      </c>
      <c r="BG550" s="225">
        <v>-18</v>
      </c>
      <c r="BH550" s="228">
        <f t="shared" si="1060"/>
        <v>0</v>
      </c>
      <c r="BI550" s="225">
        <f t="shared" si="1050"/>
        <v>557.4000000000002</v>
      </c>
      <c r="BJ550" s="225"/>
      <c r="BK550" s="228">
        <f t="shared" si="1069"/>
        <v>0</v>
      </c>
      <c r="BL550" s="225">
        <f t="shared" si="1018"/>
        <v>4758.2000000000007</v>
      </c>
      <c r="BM550" s="225"/>
      <c r="BN550" s="228">
        <f t="shared" si="1019"/>
        <v>0</v>
      </c>
      <c r="BO550" s="225">
        <f t="shared" si="1020"/>
        <v>2570.7000000000012</v>
      </c>
      <c r="BP550" s="225">
        <v>-16</v>
      </c>
      <c r="BQ550" s="228">
        <f t="shared" si="1021"/>
        <v>0</v>
      </c>
      <c r="BR550" s="225">
        <f t="shared" si="1056"/>
        <v>58.899999999990811</v>
      </c>
      <c r="BS550" s="225">
        <v>-886</v>
      </c>
      <c r="BT550" s="225">
        <f t="shared" si="1043"/>
        <v>0</v>
      </c>
      <c r="BU550" s="225">
        <f t="shared" si="1037"/>
        <v>53390</v>
      </c>
      <c r="BV550" s="225">
        <v>-184</v>
      </c>
      <c r="BW550" s="225">
        <f t="shared" si="1044"/>
        <v>0</v>
      </c>
      <c r="BX550" s="225">
        <f t="shared" si="1038"/>
        <v>80640</v>
      </c>
      <c r="BY550" s="225">
        <v>-184</v>
      </c>
      <c r="BZ550" s="225">
        <f t="shared" si="1045"/>
        <v>0</v>
      </c>
      <c r="CA550" s="225">
        <f t="shared" si="1039"/>
        <v>48870</v>
      </c>
      <c r="CB550" s="225"/>
      <c r="CC550" s="225">
        <f t="shared" si="1022"/>
        <v>0</v>
      </c>
      <c r="CD550" s="225">
        <f t="shared" ref="CD550:CD613" si="1088">+CD549+CB550-CC550</f>
        <v>7437.4500000000007</v>
      </c>
      <c r="CE550" s="225"/>
      <c r="CF550" s="225">
        <f t="shared" si="1023"/>
        <v>0</v>
      </c>
      <c r="CG550" s="225">
        <f t="shared" si="1024"/>
        <v>6982.9</v>
      </c>
      <c r="CH550" s="225"/>
      <c r="CI550" s="225">
        <f t="shared" si="1070"/>
        <v>0</v>
      </c>
      <c r="CJ550" s="225">
        <f t="shared" si="1040"/>
        <v>8715</v>
      </c>
      <c r="CK550" s="225"/>
      <c r="CL550" s="228">
        <f t="shared" si="1071"/>
        <v>0</v>
      </c>
      <c r="CM550" s="230">
        <f t="shared" si="1025"/>
        <v>4864</v>
      </c>
      <c r="CN550" s="225"/>
      <c r="CO550" s="228">
        <f t="shared" si="1072"/>
        <v>0</v>
      </c>
      <c r="CP550" s="230">
        <f t="shared" si="1026"/>
        <v>3955</v>
      </c>
      <c r="CQ550" s="225"/>
      <c r="CR550" s="228">
        <f t="shared" si="1073"/>
        <v>0</v>
      </c>
      <c r="CS550" s="230">
        <f t="shared" si="991"/>
        <v>6656</v>
      </c>
      <c r="CT550" s="225"/>
      <c r="CU550" s="228">
        <f t="shared" si="1074"/>
        <v>0</v>
      </c>
      <c r="CV550" s="230">
        <f t="shared" si="1027"/>
        <v>7769</v>
      </c>
      <c r="CW550" s="225"/>
      <c r="CX550" s="225">
        <f t="shared" si="1075"/>
        <v>0</v>
      </c>
      <c r="CY550" s="224">
        <f t="shared" si="985"/>
        <v>6582</v>
      </c>
      <c r="CZ550" s="230"/>
      <c r="DA550" s="225">
        <f t="shared" si="1076"/>
        <v>0</v>
      </c>
      <c r="DB550" s="225">
        <f t="shared" si="1041"/>
        <v>80056</v>
      </c>
      <c r="DC550" s="225"/>
      <c r="DD550" s="225">
        <f t="shared" si="1077"/>
        <v>0</v>
      </c>
      <c r="DE550" s="225">
        <f t="shared" si="1042"/>
        <v>76827</v>
      </c>
      <c r="DF550" s="225"/>
      <c r="DG550" s="229">
        <f t="shared" si="1078"/>
        <v>0</v>
      </c>
      <c r="DH550" s="225">
        <f t="shared" ref="DH550:DH583" si="1089">+DH549+DF550-DG550</f>
        <v>31573</v>
      </c>
      <c r="DI550" s="225"/>
      <c r="DJ550" s="225">
        <f t="shared" si="1079"/>
        <v>0</v>
      </c>
      <c r="DK550" s="225">
        <f t="shared" si="1028"/>
        <v>226.5</v>
      </c>
      <c r="DL550" s="232"/>
      <c r="DM550" s="233">
        <f t="shared" si="1080"/>
        <v>0</v>
      </c>
      <c r="DN550" s="234">
        <f t="shared" si="1007"/>
        <v>0</v>
      </c>
      <c r="DO550" s="235"/>
      <c r="DP550" s="236">
        <f t="shared" si="1081"/>
        <v>0</v>
      </c>
      <c r="DQ550" s="237">
        <f t="shared" si="1029"/>
        <v>7022.5</v>
      </c>
      <c r="DR550" s="235"/>
      <c r="DS550" s="236">
        <f t="shared" si="1082"/>
        <v>0</v>
      </c>
      <c r="DT550" s="237">
        <f t="shared" si="1030"/>
        <v>4846</v>
      </c>
      <c r="DU550" s="235"/>
      <c r="DV550" s="236">
        <f t="shared" si="1083"/>
        <v>0</v>
      </c>
      <c r="DW550" s="237">
        <f t="shared" si="1031"/>
        <v>4835</v>
      </c>
      <c r="DX550" s="235"/>
      <c r="DY550" s="238">
        <f t="shared" si="1084"/>
        <v>0</v>
      </c>
      <c r="DZ550" s="234">
        <f t="shared" si="1032"/>
        <v>523</v>
      </c>
      <c r="EA550" s="238"/>
      <c r="EB550" s="238">
        <f t="shared" si="1085"/>
        <v>0</v>
      </c>
      <c r="EC550" s="239">
        <f t="shared" si="1033"/>
        <v>369</v>
      </c>
      <c r="ED550" s="235"/>
      <c r="EE550" s="236">
        <f t="shared" si="1086"/>
        <v>0</v>
      </c>
      <c r="EF550" s="237">
        <f t="shared" si="1034"/>
        <v>4769</v>
      </c>
      <c r="EG550" s="225"/>
      <c r="EH550" s="225">
        <f t="shared" si="1087"/>
        <v>0</v>
      </c>
      <c r="EI550" s="225">
        <f t="shared" si="1035"/>
        <v>23837</v>
      </c>
      <c r="EJ550" s="225"/>
      <c r="EK550" s="225">
        <f t="shared" si="1057"/>
        <v>0</v>
      </c>
      <c r="EL550" s="225">
        <f t="shared" si="1036"/>
        <v>22467</v>
      </c>
      <c r="EM550" s="240" t="e">
        <f t="shared" si="1058"/>
        <v>#REF!</v>
      </c>
      <c r="EN550" s="7"/>
      <c r="EO550" s="7"/>
      <c r="EP550" s="7"/>
      <c r="EQ550" s="7"/>
      <c r="ER550" s="7"/>
      <c r="ES550" s="7"/>
      <c r="ET550" s="7"/>
    </row>
    <row r="551" spans="1:150" s="35" customFormat="1" ht="11.25" customHeight="1" x14ac:dyDescent="0.25">
      <c r="A551" s="130">
        <v>46093</v>
      </c>
      <c r="B551" s="185">
        <v>46070</v>
      </c>
      <c r="C551" s="215">
        <v>4903</v>
      </c>
      <c r="D551" s="113"/>
      <c r="E551" s="114"/>
      <c r="F551" s="201"/>
      <c r="G551" s="116"/>
      <c r="H551" s="117">
        <v>50000</v>
      </c>
      <c r="I551" s="118">
        <f t="shared" si="1001"/>
        <v>0</v>
      </c>
      <c r="J551" s="119">
        <f t="shared" si="1061"/>
        <v>108497</v>
      </c>
      <c r="K551" s="117"/>
      <c r="L551" s="118">
        <f t="shared" si="992"/>
        <v>0</v>
      </c>
      <c r="M551" s="119">
        <f t="shared" si="1062"/>
        <v>157856</v>
      </c>
      <c r="N551" s="117"/>
      <c r="O551" s="118">
        <f t="shared" si="1002"/>
        <v>0</v>
      </c>
      <c r="P551" s="119">
        <f t="shared" si="1063"/>
        <v>57107</v>
      </c>
      <c r="Q551" s="117"/>
      <c r="R551" s="117">
        <f t="shared" si="1003"/>
        <v>0</v>
      </c>
      <c r="S551" s="117" t="e">
        <f t="shared" si="1064"/>
        <v>#REF!</v>
      </c>
      <c r="T551" s="117"/>
      <c r="U551" s="117">
        <f t="shared" si="1008"/>
        <v>0</v>
      </c>
      <c r="V551" s="117">
        <f t="shared" si="1009"/>
        <v>9168.9000000000124</v>
      </c>
      <c r="W551" s="121"/>
      <c r="X551" s="120">
        <f t="shared" si="1004"/>
        <v>0</v>
      </c>
      <c r="Y551" s="117">
        <f t="shared" si="989"/>
        <v>132.29999999999882</v>
      </c>
      <c r="Z551" s="117"/>
      <c r="AA551" s="121">
        <f t="shared" si="1051"/>
        <v>0</v>
      </c>
      <c r="AB551" s="117">
        <f t="shared" si="1000"/>
        <v>12982.5</v>
      </c>
      <c r="AC551" s="117"/>
      <c r="AD551" s="117">
        <f t="shared" si="1052"/>
        <v>0</v>
      </c>
      <c r="AE551" s="117">
        <f t="shared" si="1010"/>
        <v>448.79999999999973</v>
      </c>
      <c r="AF551" s="117"/>
      <c r="AG551" s="116">
        <f t="shared" si="1053"/>
        <v>0</v>
      </c>
      <c r="AH551" s="123">
        <f t="shared" si="1011"/>
        <v>1152.7999999999993</v>
      </c>
      <c r="AI551" s="117"/>
      <c r="AJ551" s="121">
        <f t="shared" si="1054"/>
        <v>0</v>
      </c>
      <c r="AK551" s="117">
        <f t="shared" si="1012"/>
        <v>7585.5</v>
      </c>
      <c r="AL551" s="117"/>
      <c r="AM551" s="121">
        <f t="shared" si="1055"/>
        <v>0</v>
      </c>
      <c r="AN551" s="117">
        <f t="shared" si="1013"/>
        <v>7741.0999999999985</v>
      </c>
      <c r="AO551" s="117"/>
      <c r="AP551" s="121">
        <f t="shared" si="1005"/>
        <v>0</v>
      </c>
      <c r="AQ551" s="117">
        <f t="shared" si="993"/>
        <v>484.89999999999964</v>
      </c>
      <c r="AR551" s="117"/>
      <c r="AS551" s="121">
        <f t="shared" si="1065"/>
        <v>0</v>
      </c>
      <c r="AT551" s="117">
        <f t="shared" si="1014"/>
        <v>4579.6000000000004</v>
      </c>
      <c r="AU551" s="117"/>
      <c r="AV551" s="117">
        <f t="shared" si="1015"/>
        <v>0</v>
      </c>
      <c r="AW551" s="122">
        <f t="shared" si="994"/>
        <v>2949.6000000000013</v>
      </c>
      <c r="AX551" s="117"/>
      <c r="AY551" s="117">
        <f t="shared" si="1066"/>
        <v>0</v>
      </c>
      <c r="AZ551" s="117">
        <f t="shared" si="1006"/>
        <v>1794.6</v>
      </c>
      <c r="BA551" s="117"/>
      <c r="BB551" s="121">
        <f t="shared" si="1067"/>
        <v>0</v>
      </c>
      <c r="BC551" s="117">
        <f t="shared" si="1016"/>
        <v>1254.5999999999999</v>
      </c>
      <c r="BD551" s="117"/>
      <c r="BE551" s="121">
        <f t="shared" si="1068"/>
        <v>0</v>
      </c>
      <c r="BF551" s="117">
        <f t="shared" si="1017"/>
        <v>78.60000000000035</v>
      </c>
      <c r="BG551" s="117"/>
      <c r="BH551" s="121">
        <f t="shared" si="1060"/>
        <v>0</v>
      </c>
      <c r="BI551" s="117">
        <f t="shared" si="1050"/>
        <v>557.4000000000002</v>
      </c>
      <c r="BJ551" s="117"/>
      <c r="BK551" s="121">
        <f t="shared" si="1069"/>
        <v>0</v>
      </c>
      <c r="BL551" s="117">
        <f t="shared" si="1018"/>
        <v>4758.2000000000007</v>
      </c>
      <c r="BM551" s="117"/>
      <c r="BN551" s="121">
        <f t="shared" si="1019"/>
        <v>0</v>
      </c>
      <c r="BO551" s="117">
        <f t="shared" si="1020"/>
        <v>2570.7000000000012</v>
      </c>
      <c r="BP551" s="117"/>
      <c r="BQ551" s="121">
        <f t="shared" si="1021"/>
        <v>0</v>
      </c>
      <c r="BR551" s="117">
        <f t="shared" si="1056"/>
        <v>58.899999999990811</v>
      </c>
      <c r="BS551" s="117"/>
      <c r="BT551" s="117">
        <f t="shared" si="1043"/>
        <v>0</v>
      </c>
      <c r="BU551" s="117">
        <f t="shared" si="1037"/>
        <v>53390</v>
      </c>
      <c r="BV551" s="117"/>
      <c r="BW551" s="117">
        <f t="shared" si="1044"/>
        <v>0</v>
      </c>
      <c r="BX551" s="117">
        <f t="shared" si="1038"/>
        <v>80640</v>
      </c>
      <c r="BY551" s="117"/>
      <c r="BZ551" s="117">
        <f t="shared" si="1045"/>
        <v>0</v>
      </c>
      <c r="CA551" s="117">
        <f t="shared" si="1039"/>
        <v>48870</v>
      </c>
      <c r="CB551" s="117"/>
      <c r="CC551" s="117">
        <f t="shared" si="1022"/>
        <v>0</v>
      </c>
      <c r="CD551" s="117">
        <f t="shared" si="1088"/>
        <v>7437.4500000000007</v>
      </c>
      <c r="CE551" s="117"/>
      <c r="CF551" s="117">
        <f t="shared" si="1023"/>
        <v>0</v>
      </c>
      <c r="CG551" s="117">
        <f t="shared" si="1024"/>
        <v>6982.9</v>
      </c>
      <c r="CH551" s="117"/>
      <c r="CI551" s="117">
        <f t="shared" si="1070"/>
        <v>0</v>
      </c>
      <c r="CJ551" s="117">
        <f t="shared" si="1040"/>
        <v>8715</v>
      </c>
      <c r="CK551" s="117"/>
      <c r="CL551" s="121">
        <f t="shared" si="1071"/>
        <v>0</v>
      </c>
      <c r="CM551" s="123">
        <f t="shared" si="1025"/>
        <v>4864</v>
      </c>
      <c r="CN551" s="117"/>
      <c r="CO551" s="121">
        <f t="shared" si="1072"/>
        <v>0</v>
      </c>
      <c r="CP551" s="123">
        <f t="shared" si="1026"/>
        <v>3955</v>
      </c>
      <c r="CQ551" s="117"/>
      <c r="CR551" s="121">
        <f t="shared" si="1073"/>
        <v>0</v>
      </c>
      <c r="CS551" s="123">
        <f t="shared" si="991"/>
        <v>6656</v>
      </c>
      <c r="CT551" s="117"/>
      <c r="CU551" s="121">
        <f t="shared" si="1074"/>
        <v>0</v>
      </c>
      <c r="CV551" s="123">
        <f t="shared" si="1027"/>
        <v>7769</v>
      </c>
      <c r="CW551" s="117"/>
      <c r="CX551" s="117">
        <f t="shared" si="1075"/>
        <v>0</v>
      </c>
      <c r="CY551" s="116">
        <f t="shared" si="985"/>
        <v>6582</v>
      </c>
      <c r="CZ551" s="123"/>
      <c r="DA551" s="117">
        <f t="shared" si="1076"/>
        <v>0</v>
      </c>
      <c r="DB551" s="117">
        <f t="shared" si="1041"/>
        <v>80056</v>
      </c>
      <c r="DC551" s="117"/>
      <c r="DD551" s="117">
        <f t="shared" si="1077"/>
        <v>0</v>
      </c>
      <c r="DE551" s="117">
        <f t="shared" si="1042"/>
        <v>76827</v>
      </c>
      <c r="DF551" s="117"/>
      <c r="DG551" s="120">
        <f t="shared" si="1078"/>
        <v>0</v>
      </c>
      <c r="DH551" s="117">
        <f t="shared" si="1089"/>
        <v>31573</v>
      </c>
      <c r="DI551" s="117"/>
      <c r="DJ551" s="117">
        <f t="shared" si="1079"/>
        <v>0</v>
      </c>
      <c r="DK551" s="117">
        <f t="shared" si="1028"/>
        <v>226.5</v>
      </c>
      <c r="DL551" s="211"/>
      <c r="DM551" s="207">
        <f t="shared" si="1080"/>
        <v>0</v>
      </c>
      <c r="DN551" s="125">
        <f t="shared" si="1007"/>
        <v>0</v>
      </c>
      <c r="DO551" s="126"/>
      <c r="DP551" s="127">
        <f t="shared" si="1081"/>
        <v>0</v>
      </c>
      <c r="DQ551" s="128">
        <f t="shared" si="1029"/>
        <v>7022.5</v>
      </c>
      <c r="DR551" s="126"/>
      <c r="DS551" s="127">
        <f t="shared" si="1082"/>
        <v>0</v>
      </c>
      <c r="DT551" s="128">
        <f t="shared" si="1030"/>
        <v>4846</v>
      </c>
      <c r="DU551" s="126"/>
      <c r="DV551" s="127">
        <f t="shared" si="1083"/>
        <v>0</v>
      </c>
      <c r="DW551" s="128">
        <f t="shared" si="1031"/>
        <v>4835</v>
      </c>
      <c r="DX551" s="126"/>
      <c r="DY551" s="124">
        <f t="shared" si="1084"/>
        <v>0</v>
      </c>
      <c r="DZ551" s="125">
        <f t="shared" si="1032"/>
        <v>523</v>
      </c>
      <c r="EA551" s="124"/>
      <c r="EB551" s="124">
        <f t="shared" si="1085"/>
        <v>0</v>
      </c>
      <c r="EC551" s="129">
        <f t="shared" si="1033"/>
        <v>369</v>
      </c>
      <c r="ED551" s="126"/>
      <c r="EE551" s="127">
        <f t="shared" si="1086"/>
        <v>0</v>
      </c>
      <c r="EF551" s="128">
        <f t="shared" si="1034"/>
        <v>4769</v>
      </c>
      <c r="EG551" s="117"/>
      <c r="EH551" s="117">
        <f t="shared" si="1087"/>
        <v>0</v>
      </c>
      <c r="EI551" s="117">
        <f t="shared" si="1035"/>
        <v>23837</v>
      </c>
      <c r="EJ551" s="117"/>
      <c r="EK551" s="117">
        <f t="shared" si="1057"/>
        <v>0</v>
      </c>
      <c r="EL551" s="117">
        <f t="shared" si="1036"/>
        <v>22467</v>
      </c>
      <c r="EM551" s="131" t="e">
        <f t="shared" si="1058"/>
        <v>#REF!</v>
      </c>
      <c r="EN551" s="7"/>
      <c r="EO551" s="7"/>
      <c r="EP551" s="7"/>
      <c r="EQ551" s="7"/>
      <c r="ER551" s="7"/>
      <c r="ES551" s="7"/>
      <c r="ET551" s="7"/>
    </row>
    <row r="552" spans="1:150" s="36" customFormat="1" ht="13.2" x14ac:dyDescent="0.25">
      <c r="A552" s="130">
        <v>46093</v>
      </c>
      <c r="B552" s="185">
        <v>46070</v>
      </c>
      <c r="C552" s="215">
        <v>4903</v>
      </c>
      <c r="D552" s="113"/>
      <c r="E552" s="114"/>
      <c r="F552" s="201"/>
      <c r="G552" s="116"/>
      <c r="H552" s="117"/>
      <c r="I552" s="118">
        <f t="shared" si="1001"/>
        <v>0</v>
      </c>
      <c r="J552" s="119">
        <f t="shared" si="1061"/>
        <v>108497</v>
      </c>
      <c r="K552" s="117"/>
      <c r="L552" s="118">
        <f t="shared" si="992"/>
        <v>0</v>
      </c>
      <c r="M552" s="119">
        <f t="shared" si="1062"/>
        <v>157856</v>
      </c>
      <c r="N552" s="117">
        <v>50000</v>
      </c>
      <c r="O552" s="118">
        <f t="shared" si="1002"/>
        <v>0</v>
      </c>
      <c r="P552" s="119">
        <f t="shared" si="1063"/>
        <v>107107</v>
      </c>
      <c r="Q552" s="117"/>
      <c r="R552" s="117">
        <f t="shared" si="1003"/>
        <v>0</v>
      </c>
      <c r="S552" s="117" t="e">
        <f t="shared" si="1064"/>
        <v>#REF!</v>
      </c>
      <c r="T552" s="117"/>
      <c r="U552" s="117">
        <f t="shared" si="1008"/>
        <v>0</v>
      </c>
      <c r="V552" s="117">
        <f t="shared" si="1009"/>
        <v>9168.9000000000124</v>
      </c>
      <c r="W552" s="121"/>
      <c r="X552" s="120">
        <f t="shared" si="1004"/>
        <v>0</v>
      </c>
      <c r="Y552" s="117">
        <f t="shared" si="989"/>
        <v>132.29999999999882</v>
      </c>
      <c r="Z552" s="117"/>
      <c r="AA552" s="121">
        <f t="shared" si="1051"/>
        <v>0</v>
      </c>
      <c r="AB552" s="117">
        <f t="shared" si="1000"/>
        <v>12982.5</v>
      </c>
      <c r="AC552" s="117"/>
      <c r="AD552" s="117">
        <f t="shared" si="1052"/>
        <v>0</v>
      </c>
      <c r="AE552" s="117">
        <f t="shared" si="1010"/>
        <v>448.79999999999973</v>
      </c>
      <c r="AF552" s="117"/>
      <c r="AG552" s="116">
        <f t="shared" si="1053"/>
        <v>0</v>
      </c>
      <c r="AH552" s="123">
        <f t="shared" si="1011"/>
        <v>1152.7999999999993</v>
      </c>
      <c r="AI552" s="117"/>
      <c r="AJ552" s="121">
        <f t="shared" si="1054"/>
        <v>0</v>
      </c>
      <c r="AK552" s="117">
        <f t="shared" si="1012"/>
        <v>7585.5</v>
      </c>
      <c r="AL552" s="117"/>
      <c r="AM552" s="121">
        <f t="shared" si="1055"/>
        <v>0</v>
      </c>
      <c r="AN552" s="117">
        <f t="shared" si="1013"/>
        <v>7741.0999999999985</v>
      </c>
      <c r="AO552" s="117"/>
      <c r="AP552" s="121">
        <f t="shared" si="1005"/>
        <v>0</v>
      </c>
      <c r="AQ552" s="117">
        <f t="shared" si="993"/>
        <v>484.89999999999964</v>
      </c>
      <c r="AR552" s="117"/>
      <c r="AS552" s="121">
        <f t="shared" si="1065"/>
        <v>0</v>
      </c>
      <c r="AT552" s="117">
        <f t="shared" si="1014"/>
        <v>4579.6000000000004</v>
      </c>
      <c r="AU552" s="117"/>
      <c r="AV552" s="117">
        <f t="shared" si="1015"/>
        <v>0</v>
      </c>
      <c r="AW552" s="122">
        <f t="shared" si="994"/>
        <v>2949.6000000000013</v>
      </c>
      <c r="AX552" s="117"/>
      <c r="AY552" s="117">
        <f t="shared" si="1066"/>
        <v>0</v>
      </c>
      <c r="AZ552" s="117">
        <f t="shared" si="1006"/>
        <v>1794.6</v>
      </c>
      <c r="BA552" s="117"/>
      <c r="BB552" s="121">
        <f t="shared" si="1067"/>
        <v>0</v>
      </c>
      <c r="BC552" s="117">
        <f t="shared" si="1016"/>
        <v>1254.5999999999999</v>
      </c>
      <c r="BD552" s="117"/>
      <c r="BE552" s="121">
        <f t="shared" si="1068"/>
        <v>0</v>
      </c>
      <c r="BF552" s="117">
        <f t="shared" si="1017"/>
        <v>78.60000000000035</v>
      </c>
      <c r="BG552" s="117"/>
      <c r="BH552" s="121">
        <f t="shared" si="1060"/>
        <v>0</v>
      </c>
      <c r="BI552" s="117">
        <f t="shared" si="1050"/>
        <v>557.4000000000002</v>
      </c>
      <c r="BJ552" s="117"/>
      <c r="BK552" s="121">
        <f t="shared" si="1069"/>
        <v>0</v>
      </c>
      <c r="BL552" s="117">
        <f t="shared" si="1018"/>
        <v>4758.2000000000007</v>
      </c>
      <c r="BM552" s="117"/>
      <c r="BN552" s="121">
        <f t="shared" si="1019"/>
        <v>0</v>
      </c>
      <c r="BO552" s="117">
        <f t="shared" si="1020"/>
        <v>2570.7000000000012</v>
      </c>
      <c r="BP552" s="117"/>
      <c r="BQ552" s="121">
        <f t="shared" si="1021"/>
        <v>0</v>
      </c>
      <c r="BR552" s="117">
        <f t="shared" si="1056"/>
        <v>58.899999999990811</v>
      </c>
      <c r="BS552" s="117"/>
      <c r="BT552" s="117">
        <f t="shared" si="1043"/>
        <v>0</v>
      </c>
      <c r="BU552" s="117">
        <f t="shared" si="1037"/>
        <v>53390</v>
      </c>
      <c r="BV552" s="117"/>
      <c r="BW552" s="117">
        <f t="shared" si="1044"/>
        <v>0</v>
      </c>
      <c r="BX552" s="117">
        <f t="shared" si="1038"/>
        <v>80640</v>
      </c>
      <c r="BY552" s="117"/>
      <c r="BZ552" s="117">
        <f t="shared" si="1045"/>
        <v>0</v>
      </c>
      <c r="CA552" s="117">
        <f t="shared" si="1039"/>
        <v>48870</v>
      </c>
      <c r="CB552" s="117"/>
      <c r="CC552" s="117">
        <f t="shared" si="1022"/>
        <v>0</v>
      </c>
      <c r="CD552" s="117">
        <f t="shared" si="1088"/>
        <v>7437.4500000000007</v>
      </c>
      <c r="CE552" s="117"/>
      <c r="CF552" s="117">
        <f t="shared" si="1023"/>
        <v>0</v>
      </c>
      <c r="CG552" s="117">
        <f t="shared" si="1024"/>
        <v>6982.9</v>
      </c>
      <c r="CH552" s="117"/>
      <c r="CI552" s="117">
        <f t="shared" si="1070"/>
        <v>0</v>
      </c>
      <c r="CJ552" s="117">
        <f t="shared" si="1040"/>
        <v>8715</v>
      </c>
      <c r="CK552" s="117"/>
      <c r="CL552" s="121">
        <f t="shared" si="1071"/>
        <v>0</v>
      </c>
      <c r="CM552" s="123">
        <f t="shared" si="1025"/>
        <v>4864</v>
      </c>
      <c r="CN552" s="117"/>
      <c r="CO552" s="121">
        <f t="shared" si="1072"/>
        <v>0</v>
      </c>
      <c r="CP552" s="123">
        <f t="shared" si="1026"/>
        <v>3955</v>
      </c>
      <c r="CQ552" s="117"/>
      <c r="CR552" s="121">
        <f t="shared" si="1073"/>
        <v>0</v>
      </c>
      <c r="CS552" s="123">
        <f t="shared" si="991"/>
        <v>6656</v>
      </c>
      <c r="CT552" s="117"/>
      <c r="CU552" s="121">
        <f t="shared" si="1074"/>
        <v>0</v>
      </c>
      <c r="CV552" s="123">
        <f t="shared" si="1027"/>
        <v>7769</v>
      </c>
      <c r="CW552" s="117"/>
      <c r="CX552" s="117">
        <f t="shared" si="1075"/>
        <v>0</v>
      </c>
      <c r="CY552" s="116">
        <f t="shared" si="985"/>
        <v>6582</v>
      </c>
      <c r="CZ552" s="123"/>
      <c r="DA552" s="117">
        <f t="shared" si="1076"/>
        <v>0</v>
      </c>
      <c r="DB552" s="117">
        <f t="shared" si="1041"/>
        <v>80056</v>
      </c>
      <c r="DC552" s="117"/>
      <c r="DD552" s="117">
        <f t="shared" si="1077"/>
        <v>0</v>
      </c>
      <c r="DE552" s="117">
        <f t="shared" si="1042"/>
        <v>76827</v>
      </c>
      <c r="DF552" s="117"/>
      <c r="DG552" s="120">
        <f t="shared" si="1078"/>
        <v>0</v>
      </c>
      <c r="DH552" s="117">
        <f t="shared" si="1089"/>
        <v>31573</v>
      </c>
      <c r="DI552" s="117"/>
      <c r="DJ552" s="117">
        <f t="shared" si="1079"/>
        <v>0</v>
      </c>
      <c r="DK552" s="117">
        <f t="shared" si="1028"/>
        <v>226.5</v>
      </c>
      <c r="DL552" s="211"/>
      <c r="DM552" s="207">
        <f t="shared" si="1080"/>
        <v>0</v>
      </c>
      <c r="DN552" s="125">
        <f t="shared" si="1007"/>
        <v>0</v>
      </c>
      <c r="DO552" s="126"/>
      <c r="DP552" s="127">
        <f t="shared" si="1081"/>
        <v>0</v>
      </c>
      <c r="DQ552" s="128">
        <f t="shared" si="1029"/>
        <v>7022.5</v>
      </c>
      <c r="DR552" s="126"/>
      <c r="DS552" s="127">
        <f t="shared" si="1082"/>
        <v>0</v>
      </c>
      <c r="DT552" s="128">
        <f t="shared" si="1030"/>
        <v>4846</v>
      </c>
      <c r="DU552" s="126"/>
      <c r="DV552" s="127">
        <f t="shared" si="1083"/>
        <v>0</v>
      </c>
      <c r="DW552" s="128">
        <f t="shared" si="1031"/>
        <v>4835</v>
      </c>
      <c r="DX552" s="126"/>
      <c r="DY552" s="124">
        <f t="shared" si="1084"/>
        <v>0</v>
      </c>
      <c r="DZ552" s="125">
        <f t="shared" si="1032"/>
        <v>523</v>
      </c>
      <c r="EA552" s="124"/>
      <c r="EB552" s="124">
        <f t="shared" si="1085"/>
        <v>0</v>
      </c>
      <c r="EC552" s="129">
        <f t="shared" si="1033"/>
        <v>369</v>
      </c>
      <c r="ED552" s="126"/>
      <c r="EE552" s="127">
        <f t="shared" si="1086"/>
        <v>0</v>
      </c>
      <c r="EF552" s="128">
        <f t="shared" si="1034"/>
        <v>4769</v>
      </c>
      <c r="EG552" s="117"/>
      <c r="EH552" s="117">
        <f t="shared" si="1087"/>
        <v>0</v>
      </c>
      <c r="EI552" s="117">
        <f t="shared" si="1035"/>
        <v>23837</v>
      </c>
      <c r="EJ552" s="117"/>
      <c r="EK552" s="117">
        <f t="shared" si="1057"/>
        <v>0</v>
      </c>
      <c r="EL552" s="117">
        <f t="shared" si="1036"/>
        <v>22467</v>
      </c>
      <c r="EM552" s="131" t="e">
        <f t="shared" si="1058"/>
        <v>#REF!</v>
      </c>
    </row>
    <row r="553" spans="1:150" s="36" customFormat="1" ht="11.25" customHeight="1" x14ac:dyDescent="0.25">
      <c r="A553" s="130">
        <v>46093</v>
      </c>
      <c r="B553" s="185">
        <v>46070</v>
      </c>
      <c r="C553" s="215">
        <v>4903</v>
      </c>
      <c r="D553" s="113"/>
      <c r="E553" s="114"/>
      <c r="F553" s="201"/>
      <c r="G553" s="116"/>
      <c r="H553" s="117"/>
      <c r="I553" s="118">
        <f t="shared" si="1001"/>
        <v>0</v>
      </c>
      <c r="J553" s="119">
        <f t="shared" si="1061"/>
        <v>108497</v>
      </c>
      <c r="K553" s="117"/>
      <c r="L553" s="118">
        <f t="shared" si="992"/>
        <v>0</v>
      </c>
      <c r="M553" s="119">
        <f t="shared" si="1062"/>
        <v>157856</v>
      </c>
      <c r="N553" s="117"/>
      <c r="O553" s="118">
        <f t="shared" si="1002"/>
        <v>0</v>
      </c>
      <c r="P553" s="119">
        <f t="shared" si="1063"/>
        <v>107107</v>
      </c>
      <c r="Q553" s="117"/>
      <c r="R553" s="117">
        <f t="shared" si="1003"/>
        <v>0</v>
      </c>
      <c r="S553" s="117" t="e">
        <f t="shared" si="1064"/>
        <v>#REF!</v>
      </c>
      <c r="T553" s="117">
        <v>36000</v>
      </c>
      <c r="U553" s="117">
        <f t="shared" si="1008"/>
        <v>0</v>
      </c>
      <c r="V553" s="117">
        <f t="shared" si="1009"/>
        <v>45168.900000000009</v>
      </c>
      <c r="W553" s="121"/>
      <c r="X553" s="120">
        <f t="shared" si="1004"/>
        <v>0</v>
      </c>
      <c r="Y553" s="117">
        <f t="shared" si="989"/>
        <v>132.29999999999882</v>
      </c>
      <c r="Z553" s="117"/>
      <c r="AA553" s="121">
        <f t="shared" si="1051"/>
        <v>0</v>
      </c>
      <c r="AB553" s="117">
        <f t="shared" si="1000"/>
        <v>12982.5</v>
      </c>
      <c r="AC553" s="117"/>
      <c r="AD553" s="117">
        <f t="shared" si="1052"/>
        <v>0</v>
      </c>
      <c r="AE553" s="117">
        <f t="shared" si="1010"/>
        <v>448.79999999999973</v>
      </c>
      <c r="AF553" s="117"/>
      <c r="AG553" s="116">
        <f t="shared" si="1053"/>
        <v>0</v>
      </c>
      <c r="AH553" s="123">
        <f t="shared" si="1011"/>
        <v>1152.7999999999993</v>
      </c>
      <c r="AI553" s="117"/>
      <c r="AJ553" s="121">
        <f t="shared" si="1054"/>
        <v>0</v>
      </c>
      <c r="AK553" s="117">
        <f t="shared" si="1012"/>
        <v>7585.5</v>
      </c>
      <c r="AL553" s="117"/>
      <c r="AM553" s="121">
        <f t="shared" si="1055"/>
        <v>0</v>
      </c>
      <c r="AN553" s="117">
        <f t="shared" si="1013"/>
        <v>7741.0999999999985</v>
      </c>
      <c r="AO553" s="117"/>
      <c r="AP553" s="121">
        <f t="shared" si="1005"/>
        <v>0</v>
      </c>
      <c r="AQ553" s="117">
        <f t="shared" si="993"/>
        <v>484.89999999999964</v>
      </c>
      <c r="AR553" s="117"/>
      <c r="AS553" s="121">
        <f t="shared" si="1065"/>
        <v>0</v>
      </c>
      <c r="AT553" s="117">
        <f t="shared" si="1014"/>
        <v>4579.6000000000004</v>
      </c>
      <c r="AU553" s="117"/>
      <c r="AV553" s="117">
        <f t="shared" si="1015"/>
        <v>0</v>
      </c>
      <c r="AW553" s="122">
        <f t="shared" si="994"/>
        <v>2949.6000000000013</v>
      </c>
      <c r="AX553" s="117"/>
      <c r="AY553" s="117">
        <f t="shared" si="1066"/>
        <v>0</v>
      </c>
      <c r="AZ553" s="117">
        <f t="shared" si="1006"/>
        <v>1794.6</v>
      </c>
      <c r="BA553" s="117"/>
      <c r="BB553" s="121">
        <f t="shared" si="1067"/>
        <v>0</v>
      </c>
      <c r="BC553" s="117">
        <f t="shared" si="1016"/>
        <v>1254.5999999999999</v>
      </c>
      <c r="BD553" s="117"/>
      <c r="BE553" s="121">
        <f t="shared" si="1068"/>
        <v>0</v>
      </c>
      <c r="BF553" s="117">
        <f t="shared" si="1017"/>
        <v>78.60000000000035</v>
      </c>
      <c r="BG553" s="117"/>
      <c r="BH553" s="121">
        <f t="shared" si="1060"/>
        <v>0</v>
      </c>
      <c r="BI553" s="117">
        <f t="shared" si="1050"/>
        <v>557.4000000000002</v>
      </c>
      <c r="BJ553" s="117"/>
      <c r="BK553" s="121">
        <f t="shared" si="1069"/>
        <v>0</v>
      </c>
      <c r="BL553" s="117">
        <f t="shared" si="1018"/>
        <v>4758.2000000000007</v>
      </c>
      <c r="BM553" s="117"/>
      <c r="BN553" s="121">
        <f t="shared" si="1019"/>
        <v>0</v>
      </c>
      <c r="BO553" s="117">
        <f t="shared" si="1020"/>
        <v>2570.7000000000012</v>
      </c>
      <c r="BP553" s="117"/>
      <c r="BQ553" s="121">
        <f t="shared" si="1021"/>
        <v>0</v>
      </c>
      <c r="BR553" s="117">
        <f t="shared" si="1056"/>
        <v>58.899999999990811</v>
      </c>
      <c r="BS553" s="117"/>
      <c r="BT553" s="117">
        <f t="shared" si="1043"/>
        <v>0</v>
      </c>
      <c r="BU553" s="117">
        <f t="shared" si="1037"/>
        <v>53390</v>
      </c>
      <c r="BV553" s="117"/>
      <c r="BW553" s="117">
        <f t="shared" si="1044"/>
        <v>0</v>
      </c>
      <c r="BX553" s="117">
        <f t="shared" si="1038"/>
        <v>80640</v>
      </c>
      <c r="BY553" s="117"/>
      <c r="BZ553" s="117">
        <f t="shared" si="1045"/>
        <v>0</v>
      </c>
      <c r="CA553" s="117">
        <f t="shared" si="1039"/>
        <v>48870</v>
      </c>
      <c r="CB553" s="117"/>
      <c r="CC553" s="117">
        <f t="shared" si="1022"/>
        <v>0</v>
      </c>
      <c r="CD553" s="117">
        <f t="shared" si="1088"/>
        <v>7437.4500000000007</v>
      </c>
      <c r="CE553" s="117"/>
      <c r="CF553" s="117">
        <f t="shared" si="1023"/>
        <v>0</v>
      </c>
      <c r="CG553" s="117">
        <f t="shared" si="1024"/>
        <v>6982.9</v>
      </c>
      <c r="CH553" s="117"/>
      <c r="CI553" s="117">
        <f t="shared" si="1070"/>
        <v>0</v>
      </c>
      <c r="CJ553" s="117">
        <f t="shared" si="1040"/>
        <v>8715</v>
      </c>
      <c r="CK553" s="117"/>
      <c r="CL553" s="121">
        <f t="shared" si="1071"/>
        <v>0</v>
      </c>
      <c r="CM553" s="123">
        <f t="shared" si="1025"/>
        <v>4864</v>
      </c>
      <c r="CN553" s="117"/>
      <c r="CO553" s="121">
        <f t="shared" si="1072"/>
        <v>0</v>
      </c>
      <c r="CP553" s="123">
        <f t="shared" si="1026"/>
        <v>3955</v>
      </c>
      <c r="CQ553" s="117"/>
      <c r="CR553" s="121">
        <f t="shared" si="1073"/>
        <v>0</v>
      </c>
      <c r="CS553" s="123">
        <f t="shared" si="991"/>
        <v>6656</v>
      </c>
      <c r="CT553" s="117"/>
      <c r="CU553" s="121">
        <f t="shared" si="1074"/>
        <v>0</v>
      </c>
      <c r="CV553" s="123">
        <f t="shared" si="1027"/>
        <v>7769</v>
      </c>
      <c r="CW553" s="117"/>
      <c r="CX553" s="117">
        <f t="shared" si="1075"/>
        <v>0</v>
      </c>
      <c r="CY553" s="116">
        <f t="shared" si="985"/>
        <v>6582</v>
      </c>
      <c r="CZ553" s="123"/>
      <c r="DA553" s="117">
        <f t="shared" si="1076"/>
        <v>0</v>
      </c>
      <c r="DB553" s="117">
        <f t="shared" si="1041"/>
        <v>80056</v>
      </c>
      <c r="DC553" s="117"/>
      <c r="DD553" s="117">
        <f t="shared" si="1077"/>
        <v>0</v>
      </c>
      <c r="DE553" s="117">
        <f t="shared" si="1042"/>
        <v>76827</v>
      </c>
      <c r="DF553" s="117"/>
      <c r="DG553" s="120">
        <f t="shared" si="1078"/>
        <v>0</v>
      </c>
      <c r="DH553" s="117">
        <f t="shared" si="1089"/>
        <v>31573</v>
      </c>
      <c r="DI553" s="117"/>
      <c r="DJ553" s="117">
        <f t="shared" si="1079"/>
        <v>0</v>
      </c>
      <c r="DK553" s="117">
        <f t="shared" si="1028"/>
        <v>226.5</v>
      </c>
      <c r="DL553" s="211"/>
      <c r="DM553" s="207">
        <f t="shared" si="1080"/>
        <v>0</v>
      </c>
      <c r="DN553" s="125">
        <f t="shared" si="1007"/>
        <v>0</v>
      </c>
      <c r="DO553" s="126"/>
      <c r="DP553" s="127">
        <f t="shared" si="1081"/>
        <v>0</v>
      </c>
      <c r="DQ553" s="128">
        <f t="shared" si="1029"/>
        <v>7022.5</v>
      </c>
      <c r="DR553" s="126"/>
      <c r="DS553" s="127">
        <f t="shared" si="1082"/>
        <v>0</v>
      </c>
      <c r="DT553" s="128">
        <f t="shared" si="1030"/>
        <v>4846</v>
      </c>
      <c r="DU553" s="126"/>
      <c r="DV553" s="127">
        <f t="shared" si="1083"/>
        <v>0</v>
      </c>
      <c r="DW553" s="128">
        <f t="shared" si="1031"/>
        <v>4835</v>
      </c>
      <c r="DX553" s="126"/>
      <c r="DY553" s="124">
        <f t="shared" si="1084"/>
        <v>0</v>
      </c>
      <c r="DZ553" s="125">
        <f t="shared" si="1032"/>
        <v>523</v>
      </c>
      <c r="EA553" s="124"/>
      <c r="EB553" s="124">
        <f t="shared" si="1085"/>
        <v>0</v>
      </c>
      <c r="EC553" s="129">
        <f t="shared" si="1033"/>
        <v>369</v>
      </c>
      <c r="ED553" s="126"/>
      <c r="EE553" s="127">
        <f t="shared" si="1086"/>
        <v>0</v>
      </c>
      <c r="EF553" s="128">
        <f t="shared" si="1034"/>
        <v>4769</v>
      </c>
      <c r="EG553" s="117"/>
      <c r="EH553" s="117">
        <f t="shared" si="1087"/>
        <v>0</v>
      </c>
      <c r="EI553" s="117">
        <f t="shared" si="1035"/>
        <v>23837</v>
      </c>
      <c r="EJ553" s="117"/>
      <c r="EK553" s="117">
        <f t="shared" si="1057"/>
        <v>0</v>
      </c>
      <c r="EL553" s="117">
        <f t="shared" si="1036"/>
        <v>22467</v>
      </c>
      <c r="EM553" s="131" t="e">
        <f t="shared" si="1058"/>
        <v>#REF!</v>
      </c>
    </row>
    <row r="554" spans="1:150" s="36" customFormat="1" ht="11.25" customHeight="1" x14ac:dyDescent="0.25">
      <c r="A554" s="130">
        <v>46093</v>
      </c>
      <c r="B554" s="185">
        <v>46070</v>
      </c>
      <c r="C554" s="215">
        <v>4906</v>
      </c>
      <c r="D554" s="113"/>
      <c r="E554" s="114"/>
      <c r="F554" s="201"/>
      <c r="G554" s="116"/>
      <c r="H554" s="117">
        <v>50000</v>
      </c>
      <c r="I554" s="118">
        <f t="shared" si="1001"/>
        <v>0</v>
      </c>
      <c r="J554" s="119">
        <f t="shared" si="1061"/>
        <v>158497</v>
      </c>
      <c r="K554" s="117"/>
      <c r="L554" s="118">
        <f t="shared" si="992"/>
        <v>0</v>
      </c>
      <c r="M554" s="119">
        <f t="shared" si="1062"/>
        <v>157856</v>
      </c>
      <c r="N554" s="117"/>
      <c r="O554" s="118">
        <f t="shared" si="1002"/>
        <v>0</v>
      </c>
      <c r="P554" s="119">
        <f t="shared" si="1063"/>
        <v>107107</v>
      </c>
      <c r="Q554" s="117"/>
      <c r="R554" s="117">
        <f t="shared" si="1003"/>
        <v>0</v>
      </c>
      <c r="S554" s="117" t="e">
        <f t="shared" si="1064"/>
        <v>#REF!</v>
      </c>
      <c r="T554" s="117"/>
      <c r="U554" s="117">
        <f t="shared" si="1008"/>
        <v>0</v>
      </c>
      <c r="V554" s="117">
        <f t="shared" si="1009"/>
        <v>45168.900000000009</v>
      </c>
      <c r="W554" s="121"/>
      <c r="X554" s="120">
        <f t="shared" si="1004"/>
        <v>0</v>
      </c>
      <c r="Y554" s="117">
        <f t="shared" si="989"/>
        <v>132.29999999999882</v>
      </c>
      <c r="Z554" s="117"/>
      <c r="AA554" s="121">
        <f t="shared" si="1051"/>
        <v>0</v>
      </c>
      <c r="AB554" s="117">
        <f t="shared" si="1000"/>
        <v>12982.5</v>
      </c>
      <c r="AC554" s="117"/>
      <c r="AD554" s="117">
        <f t="shared" si="1052"/>
        <v>0</v>
      </c>
      <c r="AE554" s="117">
        <f t="shared" si="1010"/>
        <v>448.79999999999973</v>
      </c>
      <c r="AF554" s="117"/>
      <c r="AG554" s="116">
        <f t="shared" si="1053"/>
        <v>0</v>
      </c>
      <c r="AH554" s="123">
        <f t="shared" si="1011"/>
        <v>1152.7999999999993</v>
      </c>
      <c r="AI554" s="117"/>
      <c r="AJ554" s="121">
        <f t="shared" si="1054"/>
        <v>0</v>
      </c>
      <c r="AK554" s="117">
        <f t="shared" si="1012"/>
        <v>7585.5</v>
      </c>
      <c r="AL554" s="117"/>
      <c r="AM554" s="121">
        <f t="shared" si="1055"/>
        <v>0</v>
      </c>
      <c r="AN554" s="117">
        <f t="shared" si="1013"/>
        <v>7741.0999999999985</v>
      </c>
      <c r="AO554" s="117"/>
      <c r="AP554" s="121">
        <f t="shared" si="1005"/>
        <v>0</v>
      </c>
      <c r="AQ554" s="117">
        <f t="shared" si="993"/>
        <v>484.89999999999964</v>
      </c>
      <c r="AR554" s="117"/>
      <c r="AS554" s="121">
        <f t="shared" si="1065"/>
        <v>0</v>
      </c>
      <c r="AT554" s="117">
        <f t="shared" si="1014"/>
        <v>4579.6000000000004</v>
      </c>
      <c r="AU554" s="117"/>
      <c r="AV554" s="117">
        <f t="shared" si="1015"/>
        <v>0</v>
      </c>
      <c r="AW554" s="122">
        <f t="shared" si="994"/>
        <v>2949.6000000000013</v>
      </c>
      <c r="AX554" s="117"/>
      <c r="AY554" s="117">
        <f t="shared" si="1066"/>
        <v>0</v>
      </c>
      <c r="AZ554" s="117">
        <f t="shared" si="1006"/>
        <v>1794.6</v>
      </c>
      <c r="BA554" s="117"/>
      <c r="BB554" s="121">
        <f t="shared" si="1067"/>
        <v>0</v>
      </c>
      <c r="BC554" s="117">
        <f t="shared" si="1016"/>
        <v>1254.5999999999999</v>
      </c>
      <c r="BD554" s="117"/>
      <c r="BE554" s="121">
        <f t="shared" si="1068"/>
        <v>0</v>
      </c>
      <c r="BF554" s="117">
        <f t="shared" si="1017"/>
        <v>78.60000000000035</v>
      </c>
      <c r="BG554" s="117"/>
      <c r="BH554" s="121">
        <f t="shared" si="1060"/>
        <v>0</v>
      </c>
      <c r="BI554" s="117">
        <f t="shared" si="1050"/>
        <v>557.4000000000002</v>
      </c>
      <c r="BJ554" s="117"/>
      <c r="BK554" s="121">
        <f t="shared" si="1069"/>
        <v>0</v>
      </c>
      <c r="BL554" s="117">
        <f t="shared" si="1018"/>
        <v>4758.2000000000007</v>
      </c>
      <c r="BM554" s="117"/>
      <c r="BN554" s="121">
        <f t="shared" si="1019"/>
        <v>0</v>
      </c>
      <c r="BO554" s="117">
        <f t="shared" si="1020"/>
        <v>2570.7000000000012</v>
      </c>
      <c r="BP554" s="117"/>
      <c r="BQ554" s="121">
        <f t="shared" si="1021"/>
        <v>0</v>
      </c>
      <c r="BR554" s="117">
        <f t="shared" si="1056"/>
        <v>58.899999999990811</v>
      </c>
      <c r="BS554" s="117"/>
      <c r="BT554" s="117">
        <f t="shared" si="1043"/>
        <v>0</v>
      </c>
      <c r="BU554" s="117">
        <f t="shared" si="1037"/>
        <v>53390</v>
      </c>
      <c r="BV554" s="117"/>
      <c r="BW554" s="117">
        <f t="shared" si="1044"/>
        <v>0</v>
      </c>
      <c r="BX554" s="117">
        <f t="shared" si="1038"/>
        <v>80640</v>
      </c>
      <c r="BY554" s="117"/>
      <c r="BZ554" s="117">
        <f t="shared" si="1045"/>
        <v>0</v>
      </c>
      <c r="CA554" s="117">
        <f t="shared" si="1039"/>
        <v>48870</v>
      </c>
      <c r="CB554" s="117"/>
      <c r="CC554" s="117">
        <f t="shared" si="1022"/>
        <v>0</v>
      </c>
      <c r="CD554" s="117">
        <f t="shared" si="1088"/>
        <v>7437.4500000000007</v>
      </c>
      <c r="CE554" s="117"/>
      <c r="CF554" s="117">
        <f t="shared" si="1023"/>
        <v>0</v>
      </c>
      <c r="CG554" s="117">
        <f t="shared" si="1024"/>
        <v>6982.9</v>
      </c>
      <c r="CH554" s="117"/>
      <c r="CI554" s="117">
        <f t="shared" si="1070"/>
        <v>0</v>
      </c>
      <c r="CJ554" s="117">
        <f t="shared" si="1040"/>
        <v>8715</v>
      </c>
      <c r="CK554" s="117"/>
      <c r="CL554" s="121">
        <f t="shared" si="1071"/>
        <v>0</v>
      </c>
      <c r="CM554" s="123">
        <f t="shared" si="1025"/>
        <v>4864</v>
      </c>
      <c r="CN554" s="117"/>
      <c r="CO554" s="121">
        <f t="shared" si="1072"/>
        <v>0</v>
      </c>
      <c r="CP554" s="123">
        <f t="shared" si="1026"/>
        <v>3955</v>
      </c>
      <c r="CQ554" s="117"/>
      <c r="CR554" s="121">
        <f t="shared" si="1073"/>
        <v>0</v>
      </c>
      <c r="CS554" s="123">
        <f t="shared" si="991"/>
        <v>6656</v>
      </c>
      <c r="CT554" s="117"/>
      <c r="CU554" s="121">
        <f t="shared" si="1074"/>
        <v>0</v>
      </c>
      <c r="CV554" s="123">
        <f t="shared" si="1027"/>
        <v>7769</v>
      </c>
      <c r="CW554" s="117"/>
      <c r="CX554" s="117">
        <f t="shared" si="1075"/>
        <v>0</v>
      </c>
      <c r="CY554" s="116">
        <f t="shared" ref="CY554:CY617" si="1090">+CY553+CW554-CX554</f>
        <v>6582</v>
      </c>
      <c r="CZ554" s="123"/>
      <c r="DA554" s="117">
        <f t="shared" si="1076"/>
        <v>0</v>
      </c>
      <c r="DB554" s="117">
        <f t="shared" si="1041"/>
        <v>80056</v>
      </c>
      <c r="DC554" s="117"/>
      <c r="DD554" s="117">
        <f t="shared" si="1077"/>
        <v>0</v>
      </c>
      <c r="DE554" s="117">
        <f t="shared" si="1042"/>
        <v>76827</v>
      </c>
      <c r="DF554" s="117"/>
      <c r="DG554" s="120">
        <f t="shared" si="1078"/>
        <v>0</v>
      </c>
      <c r="DH554" s="117">
        <f t="shared" si="1089"/>
        <v>31573</v>
      </c>
      <c r="DI554" s="117"/>
      <c r="DJ554" s="117">
        <f t="shared" si="1079"/>
        <v>0</v>
      </c>
      <c r="DK554" s="117">
        <f t="shared" si="1028"/>
        <v>226.5</v>
      </c>
      <c r="DL554" s="211"/>
      <c r="DM554" s="207">
        <f t="shared" si="1080"/>
        <v>0</v>
      </c>
      <c r="DN554" s="125">
        <f t="shared" si="1007"/>
        <v>0</v>
      </c>
      <c r="DO554" s="126"/>
      <c r="DP554" s="127">
        <f t="shared" si="1081"/>
        <v>0</v>
      </c>
      <c r="DQ554" s="128">
        <f t="shared" si="1029"/>
        <v>7022.5</v>
      </c>
      <c r="DR554" s="126"/>
      <c r="DS554" s="127">
        <f t="shared" si="1082"/>
        <v>0</v>
      </c>
      <c r="DT554" s="128">
        <f t="shared" si="1030"/>
        <v>4846</v>
      </c>
      <c r="DU554" s="126"/>
      <c r="DV554" s="127">
        <f t="shared" si="1083"/>
        <v>0</v>
      </c>
      <c r="DW554" s="128">
        <f t="shared" si="1031"/>
        <v>4835</v>
      </c>
      <c r="DX554" s="126"/>
      <c r="DY554" s="124">
        <f t="shared" si="1084"/>
        <v>0</v>
      </c>
      <c r="DZ554" s="125">
        <f t="shared" si="1032"/>
        <v>523</v>
      </c>
      <c r="EA554" s="124"/>
      <c r="EB554" s="124">
        <f t="shared" si="1085"/>
        <v>0</v>
      </c>
      <c r="EC554" s="129">
        <f t="shared" si="1033"/>
        <v>369</v>
      </c>
      <c r="ED554" s="126"/>
      <c r="EE554" s="127">
        <f t="shared" si="1086"/>
        <v>0</v>
      </c>
      <c r="EF554" s="128">
        <f t="shared" si="1034"/>
        <v>4769</v>
      </c>
      <c r="EG554" s="117"/>
      <c r="EH554" s="117">
        <f t="shared" si="1087"/>
        <v>0</v>
      </c>
      <c r="EI554" s="117">
        <f t="shared" si="1035"/>
        <v>23837</v>
      </c>
      <c r="EJ554" s="117"/>
      <c r="EK554" s="117">
        <f t="shared" si="1057"/>
        <v>0</v>
      </c>
      <c r="EL554" s="117">
        <f t="shared" si="1036"/>
        <v>22467</v>
      </c>
      <c r="EM554" s="131" t="e">
        <f t="shared" si="1058"/>
        <v>#REF!</v>
      </c>
    </row>
    <row r="555" spans="1:150" s="36" customFormat="1" ht="11.25" customHeight="1" x14ac:dyDescent="0.25">
      <c r="A555" s="130">
        <v>46093</v>
      </c>
      <c r="B555" s="185">
        <v>46070</v>
      </c>
      <c r="C555" s="215">
        <v>4906</v>
      </c>
      <c r="D555" s="113"/>
      <c r="E555" s="114"/>
      <c r="F555" s="201"/>
      <c r="G555" s="116"/>
      <c r="H555" s="117"/>
      <c r="I555" s="118">
        <f t="shared" si="1001"/>
        <v>0</v>
      </c>
      <c r="J555" s="119">
        <f t="shared" si="1061"/>
        <v>158497</v>
      </c>
      <c r="K555" s="117">
        <v>50000</v>
      </c>
      <c r="L555" s="118">
        <f t="shared" si="992"/>
        <v>0</v>
      </c>
      <c r="M555" s="119">
        <f t="shared" si="1062"/>
        <v>207856</v>
      </c>
      <c r="N555" s="117"/>
      <c r="O555" s="118">
        <f t="shared" si="1002"/>
        <v>0</v>
      </c>
      <c r="P555" s="119">
        <f t="shared" si="1063"/>
        <v>107107</v>
      </c>
      <c r="Q555" s="117"/>
      <c r="R555" s="117">
        <f t="shared" si="1003"/>
        <v>0</v>
      </c>
      <c r="S555" s="117" t="e">
        <f t="shared" si="1064"/>
        <v>#REF!</v>
      </c>
      <c r="T555" s="117"/>
      <c r="U555" s="117">
        <f t="shared" si="1008"/>
        <v>0</v>
      </c>
      <c r="V555" s="117">
        <f t="shared" si="1009"/>
        <v>45168.900000000009</v>
      </c>
      <c r="W555" s="121"/>
      <c r="X555" s="120">
        <f t="shared" si="1004"/>
        <v>0</v>
      </c>
      <c r="Y555" s="117">
        <f t="shared" si="989"/>
        <v>132.29999999999882</v>
      </c>
      <c r="Z555" s="117"/>
      <c r="AA555" s="121">
        <f t="shared" si="1051"/>
        <v>0</v>
      </c>
      <c r="AB555" s="117">
        <f t="shared" si="1000"/>
        <v>12982.5</v>
      </c>
      <c r="AC555" s="117"/>
      <c r="AD555" s="117">
        <f t="shared" si="1052"/>
        <v>0</v>
      </c>
      <c r="AE555" s="117">
        <f t="shared" si="1010"/>
        <v>448.79999999999973</v>
      </c>
      <c r="AF555" s="117"/>
      <c r="AG555" s="116">
        <f t="shared" si="1053"/>
        <v>0</v>
      </c>
      <c r="AH555" s="123">
        <f t="shared" si="1011"/>
        <v>1152.7999999999993</v>
      </c>
      <c r="AI555" s="117"/>
      <c r="AJ555" s="121">
        <f t="shared" si="1054"/>
        <v>0</v>
      </c>
      <c r="AK555" s="117">
        <f t="shared" si="1012"/>
        <v>7585.5</v>
      </c>
      <c r="AL555" s="117"/>
      <c r="AM555" s="121">
        <f t="shared" si="1055"/>
        <v>0</v>
      </c>
      <c r="AN555" s="117">
        <f t="shared" si="1013"/>
        <v>7741.0999999999985</v>
      </c>
      <c r="AO555" s="117"/>
      <c r="AP555" s="121">
        <f t="shared" si="1005"/>
        <v>0</v>
      </c>
      <c r="AQ555" s="117">
        <f t="shared" si="993"/>
        <v>484.89999999999964</v>
      </c>
      <c r="AR555" s="117"/>
      <c r="AS555" s="121">
        <f t="shared" si="1065"/>
        <v>0</v>
      </c>
      <c r="AT555" s="117">
        <f t="shared" si="1014"/>
        <v>4579.6000000000004</v>
      </c>
      <c r="AU555" s="117"/>
      <c r="AV555" s="117">
        <f t="shared" si="1015"/>
        <v>0</v>
      </c>
      <c r="AW555" s="122">
        <f t="shared" si="994"/>
        <v>2949.6000000000013</v>
      </c>
      <c r="AX555" s="117"/>
      <c r="AY555" s="117">
        <f t="shared" si="1066"/>
        <v>0</v>
      </c>
      <c r="AZ555" s="117">
        <f t="shared" si="1006"/>
        <v>1794.6</v>
      </c>
      <c r="BA555" s="117"/>
      <c r="BB555" s="121">
        <f t="shared" si="1067"/>
        <v>0</v>
      </c>
      <c r="BC555" s="117">
        <f t="shared" si="1016"/>
        <v>1254.5999999999999</v>
      </c>
      <c r="BD555" s="117"/>
      <c r="BE555" s="121">
        <f t="shared" si="1068"/>
        <v>0</v>
      </c>
      <c r="BF555" s="117">
        <f t="shared" si="1017"/>
        <v>78.60000000000035</v>
      </c>
      <c r="BG555" s="117"/>
      <c r="BH555" s="121">
        <f t="shared" si="1060"/>
        <v>0</v>
      </c>
      <c r="BI555" s="117">
        <f t="shared" si="1050"/>
        <v>557.4000000000002</v>
      </c>
      <c r="BJ555" s="117"/>
      <c r="BK555" s="121">
        <f t="shared" si="1069"/>
        <v>0</v>
      </c>
      <c r="BL555" s="117">
        <f t="shared" si="1018"/>
        <v>4758.2000000000007</v>
      </c>
      <c r="BM555" s="117"/>
      <c r="BN555" s="121">
        <f t="shared" si="1019"/>
        <v>0</v>
      </c>
      <c r="BO555" s="117">
        <f t="shared" si="1020"/>
        <v>2570.7000000000012</v>
      </c>
      <c r="BP555" s="117"/>
      <c r="BQ555" s="121">
        <f t="shared" si="1021"/>
        <v>0</v>
      </c>
      <c r="BR555" s="117">
        <f t="shared" si="1056"/>
        <v>58.899999999990811</v>
      </c>
      <c r="BS555" s="117"/>
      <c r="BT555" s="117">
        <f t="shared" si="1043"/>
        <v>0</v>
      </c>
      <c r="BU555" s="117">
        <f t="shared" si="1037"/>
        <v>53390</v>
      </c>
      <c r="BV555" s="117"/>
      <c r="BW555" s="117">
        <f t="shared" si="1044"/>
        <v>0</v>
      </c>
      <c r="BX555" s="117">
        <f t="shared" si="1038"/>
        <v>80640</v>
      </c>
      <c r="BY555" s="117"/>
      <c r="BZ555" s="117">
        <f t="shared" si="1045"/>
        <v>0</v>
      </c>
      <c r="CA555" s="117">
        <f t="shared" si="1039"/>
        <v>48870</v>
      </c>
      <c r="CB555" s="117"/>
      <c r="CC555" s="117">
        <f t="shared" si="1022"/>
        <v>0</v>
      </c>
      <c r="CD555" s="117">
        <f t="shared" si="1088"/>
        <v>7437.4500000000007</v>
      </c>
      <c r="CE555" s="117"/>
      <c r="CF555" s="117">
        <f t="shared" si="1023"/>
        <v>0</v>
      </c>
      <c r="CG555" s="117">
        <f t="shared" si="1024"/>
        <v>6982.9</v>
      </c>
      <c r="CH555" s="117"/>
      <c r="CI555" s="117">
        <f t="shared" si="1070"/>
        <v>0</v>
      </c>
      <c r="CJ555" s="117">
        <f t="shared" si="1040"/>
        <v>8715</v>
      </c>
      <c r="CK555" s="117"/>
      <c r="CL555" s="121">
        <f t="shared" si="1071"/>
        <v>0</v>
      </c>
      <c r="CM555" s="123">
        <f t="shared" si="1025"/>
        <v>4864</v>
      </c>
      <c r="CN555" s="117"/>
      <c r="CO555" s="121">
        <f t="shared" si="1072"/>
        <v>0</v>
      </c>
      <c r="CP555" s="123">
        <f t="shared" si="1026"/>
        <v>3955</v>
      </c>
      <c r="CQ555" s="117"/>
      <c r="CR555" s="121">
        <f t="shared" si="1073"/>
        <v>0</v>
      </c>
      <c r="CS555" s="123">
        <f t="shared" si="991"/>
        <v>6656</v>
      </c>
      <c r="CT555" s="117"/>
      <c r="CU555" s="121">
        <f t="shared" si="1074"/>
        <v>0</v>
      </c>
      <c r="CV555" s="123">
        <f t="shared" si="1027"/>
        <v>7769</v>
      </c>
      <c r="CW555" s="117"/>
      <c r="CX555" s="117">
        <f t="shared" si="1075"/>
        <v>0</v>
      </c>
      <c r="CY555" s="116">
        <f t="shared" si="1090"/>
        <v>6582</v>
      </c>
      <c r="CZ555" s="123"/>
      <c r="DA555" s="117">
        <f t="shared" si="1076"/>
        <v>0</v>
      </c>
      <c r="DB555" s="117">
        <f t="shared" si="1041"/>
        <v>80056</v>
      </c>
      <c r="DC555" s="117"/>
      <c r="DD555" s="117">
        <f t="shared" si="1077"/>
        <v>0</v>
      </c>
      <c r="DE555" s="117">
        <f t="shared" si="1042"/>
        <v>76827</v>
      </c>
      <c r="DF555" s="117"/>
      <c r="DG555" s="120">
        <f t="shared" si="1078"/>
        <v>0</v>
      </c>
      <c r="DH555" s="117">
        <f t="shared" si="1089"/>
        <v>31573</v>
      </c>
      <c r="DI555" s="117"/>
      <c r="DJ555" s="117">
        <f t="shared" si="1079"/>
        <v>0</v>
      </c>
      <c r="DK555" s="117">
        <f t="shared" si="1028"/>
        <v>226.5</v>
      </c>
      <c r="DL555" s="211"/>
      <c r="DM555" s="207">
        <f t="shared" si="1080"/>
        <v>0</v>
      </c>
      <c r="DN555" s="125">
        <f t="shared" si="1007"/>
        <v>0</v>
      </c>
      <c r="DO555" s="126"/>
      <c r="DP555" s="127">
        <f t="shared" si="1081"/>
        <v>0</v>
      </c>
      <c r="DQ555" s="128">
        <f t="shared" si="1029"/>
        <v>7022.5</v>
      </c>
      <c r="DR555" s="126"/>
      <c r="DS555" s="127">
        <f t="shared" si="1082"/>
        <v>0</v>
      </c>
      <c r="DT555" s="128">
        <f t="shared" si="1030"/>
        <v>4846</v>
      </c>
      <c r="DU555" s="126"/>
      <c r="DV555" s="127">
        <f t="shared" si="1083"/>
        <v>0</v>
      </c>
      <c r="DW555" s="128">
        <f t="shared" si="1031"/>
        <v>4835</v>
      </c>
      <c r="DX555" s="126"/>
      <c r="DY555" s="124">
        <f t="shared" si="1084"/>
        <v>0</v>
      </c>
      <c r="DZ555" s="125">
        <f t="shared" si="1032"/>
        <v>523</v>
      </c>
      <c r="EA555" s="124"/>
      <c r="EB555" s="124">
        <f t="shared" si="1085"/>
        <v>0</v>
      </c>
      <c r="EC555" s="129">
        <f t="shared" si="1033"/>
        <v>369</v>
      </c>
      <c r="ED555" s="126"/>
      <c r="EE555" s="127">
        <f t="shared" si="1086"/>
        <v>0</v>
      </c>
      <c r="EF555" s="128">
        <f t="shared" si="1034"/>
        <v>4769</v>
      </c>
      <c r="EG555" s="117"/>
      <c r="EH555" s="117">
        <f t="shared" si="1087"/>
        <v>0</v>
      </c>
      <c r="EI555" s="117">
        <f t="shared" si="1035"/>
        <v>23837</v>
      </c>
      <c r="EJ555" s="117"/>
      <c r="EK555" s="117">
        <f t="shared" si="1057"/>
        <v>0</v>
      </c>
      <c r="EL555" s="117">
        <f t="shared" si="1036"/>
        <v>22467</v>
      </c>
      <c r="EM555" s="131" t="e">
        <f t="shared" si="1058"/>
        <v>#REF!</v>
      </c>
    </row>
    <row r="556" spans="1:150" s="35" customFormat="1" ht="11.25" customHeight="1" x14ac:dyDescent="0.25">
      <c r="A556" s="130">
        <v>46093</v>
      </c>
      <c r="B556" s="185">
        <v>46070</v>
      </c>
      <c r="C556" s="215">
        <v>4906</v>
      </c>
      <c r="D556" s="113"/>
      <c r="E556" s="114"/>
      <c r="F556" s="201"/>
      <c r="G556" s="116"/>
      <c r="H556" s="117"/>
      <c r="I556" s="118">
        <f t="shared" si="1001"/>
        <v>0</v>
      </c>
      <c r="J556" s="119">
        <f t="shared" si="1061"/>
        <v>158497</v>
      </c>
      <c r="K556" s="117"/>
      <c r="L556" s="118">
        <f t="shared" si="992"/>
        <v>0</v>
      </c>
      <c r="M556" s="119">
        <f t="shared" si="1062"/>
        <v>207856</v>
      </c>
      <c r="N556" s="117"/>
      <c r="O556" s="118">
        <f t="shared" si="1002"/>
        <v>0</v>
      </c>
      <c r="P556" s="119">
        <f t="shared" si="1063"/>
        <v>107107</v>
      </c>
      <c r="Q556" s="117"/>
      <c r="R556" s="117">
        <f t="shared" si="1003"/>
        <v>0</v>
      </c>
      <c r="S556" s="117" t="e">
        <f t="shared" si="1064"/>
        <v>#REF!</v>
      </c>
      <c r="T556" s="117">
        <v>48000</v>
      </c>
      <c r="U556" s="117">
        <f t="shared" si="1008"/>
        <v>0</v>
      </c>
      <c r="V556" s="117">
        <f t="shared" si="1009"/>
        <v>93168.900000000009</v>
      </c>
      <c r="W556" s="121"/>
      <c r="X556" s="120">
        <f t="shared" si="1004"/>
        <v>0</v>
      </c>
      <c r="Y556" s="117">
        <f t="shared" si="989"/>
        <v>132.29999999999882</v>
      </c>
      <c r="Z556" s="117"/>
      <c r="AA556" s="121">
        <f t="shared" si="1051"/>
        <v>0</v>
      </c>
      <c r="AB556" s="117">
        <f t="shared" si="1000"/>
        <v>12982.5</v>
      </c>
      <c r="AC556" s="117"/>
      <c r="AD556" s="117">
        <f t="shared" si="1052"/>
        <v>0</v>
      </c>
      <c r="AE556" s="117">
        <f t="shared" si="1010"/>
        <v>448.79999999999973</v>
      </c>
      <c r="AF556" s="117"/>
      <c r="AG556" s="116">
        <f t="shared" si="1053"/>
        <v>0</v>
      </c>
      <c r="AH556" s="123">
        <f t="shared" si="1011"/>
        <v>1152.7999999999993</v>
      </c>
      <c r="AI556" s="117"/>
      <c r="AJ556" s="121">
        <f t="shared" si="1054"/>
        <v>0</v>
      </c>
      <c r="AK556" s="117">
        <f t="shared" si="1012"/>
        <v>7585.5</v>
      </c>
      <c r="AL556" s="117"/>
      <c r="AM556" s="121">
        <f t="shared" si="1055"/>
        <v>0</v>
      </c>
      <c r="AN556" s="117">
        <f t="shared" si="1013"/>
        <v>7741.0999999999985</v>
      </c>
      <c r="AO556" s="117"/>
      <c r="AP556" s="121">
        <f t="shared" si="1005"/>
        <v>0</v>
      </c>
      <c r="AQ556" s="117">
        <f t="shared" si="993"/>
        <v>484.89999999999964</v>
      </c>
      <c r="AR556" s="117"/>
      <c r="AS556" s="121">
        <f t="shared" si="1065"/>
        <v>0</v>
      </c>
      <c r="AT556" s="117">
        <f t="shared" si="1014"/>
        <v>4579.6000000000004</v>
      </c>
      <c r="AU556" s="117"/>
      <c r="AV556" s="117">
        <f t="shared" si="1015"/>
        <v>0</v>
      </c>
      <c r="AW556" s="122">
        <f t="shared" si="994"/>
        <v>2949.6000000000013</v>
      </c>
      <c r="AX556" s="117"/>
      <c r="AY556" s="117">
        <f t="shared" si="1066"/>
        <v>0</v>
      </c>
      <c r="AZ556" s="117">
        <f t="shared" si="1006"/>
        <v>1794.6</v>
      </c>
      <c r="BA556" s="117"/>
      <c r="BB556" s="121">
        <f t="shared" si="1067"/>
        <v>0</v>
      </c>
      <c r="BC556" s="117">
        <f t="shared" si="1016"/>
        <v>1254.5999999999999</v>
      </c>
      <c r="BD556" s="117"/>
      <c r="BE556" s="121">
        <f t="shared" si="1068"/>
        <v>0</v>
      </c>
      <c r="BF556" s="117">
        <f t="shared" si="1017"/>
        <v>78.60000000000035</v>
      </c>
      <c r="BG556" s="117"/>
      <c r="BH556" s="121">
        <f t="shared" si="1060"/>
        <v>0</v>
      </c>
      <c r="BI556" s="117">
        <f t="shared" si="1050"/>
        <v>557.4000000000002</v>
      </c>
      <c r="BJ556" s="117"/>
      <c r="BK556" s="121">
        <f t="shared" si="1069"/>
        <v>0</v>
      </c>
      <c r="BL556" s="117">
        <f t="shared" si="1018"/>
        <v>4758.2000000000007</v>
      </c>
      <c r="BM556" s="117"/>
      <c r="BN556" s="121">
        <f t="shared" si="1019"/>
        <v>0</v>
      </c>
      <c r="BO556" s="117">
        <f t="shared" si="1020"/>
        <v>2570.7000000000012</v>
      </c>
      <c r="BP556" s="117"/>
      <c r="BQ556" s="121">
        <f t="shared" si="1021"/>
        <v>0</v>
      </c>
      <c r="BR556" s="117">
        <f t="shared" si="1056"/>
        <v>58.899999999990811</v>
      </c>
      <c r="BS556" s="117"/>
      <c r="BT556" s="117">
        <f t="shared" si="1043"/>
        <v>0</v>
      </c>
      <c r="BU556" s="117">
        <f t="shared" ref="BU556:BU573" si="1091">BU555+BS556-BT556</f>
        <v>53390</v>
      </c>
      <c r="BV556" s="117"/>
      <c r="BW556" s="117">
        <f t="shared" si="1044"/>
        <v>0</v>
      </c>
      <c r="BX556" s="117">
        <f t="shared" ref="BX556:BX564" si="1092">+BX555+BV556-BW556</f>
        <v>80640</v>
      </c>
      <c r="BY556" s="117"/>
      <c r="BZ556" s="117">
        <f t="shared" si="1045"/>
        <v>0</v>
      </c>
      <c r="CA556" s="117">
        <f t="shared" ref="CA556:CA573" si="1093">+CA555+BY556-BZ556</f>
        <v>48870</v>
      </c>
      <c r="CB556" s="117"/>
      <c r="CC556" s="117">
        <f t="shared" si="1022"/>
        <v>0</v>
      </c>
      <c r="CD556" s="117">
        <f t="shared" si="1088"/>
        <v>7437.4500000000007</v>
      </c>
      <c r="CE556" s="117"/>
      <c r="CF556" s="117">
        <f t="shared" si="1023"/>
        <v>0</v>
      </c>
      <c r="CG556" s="117">
        <f t="shared" si="1024"/>
        <v>6982.9</v>
      </c>
      <c r="CH556" s="117"/>
      <c r="CI556" s="117">
        <f t="shared" si="1070"/>
        <v>0</v>
      </c>
      <c r="CJ556" s="117">
        <f t="shared" si="1040"/>
        <v>8715</v>
      </c>
      <c r="CK556" s="117"/>
      <c r="CL556" s="121">
        <f t="shared" si="1071"/>
        <v>0</v>
      </c>
      <c r="CM556" s="123">
        <f t="shared" si="1025"/>
        <v>4864</v>
      </c>
      <c r="CN556" s="117"/>
      <c r="CO556" s="121">
        <f t="shared" si="1072"/>
        <v>0</v>
      </c>
      <c r="CP556" s="123">
        <f t="shared" si="1026"/>
        <v>3955</v>
      </c>
      <c r="CQ556" s="117"/>
      <c r="CR556" s="121">
        <f t="shared" si="1073"/>
        <v>0</v>
      </c>
      <c r="CS556" s="123">
        <f t="shared" si="991"/>
        <v>6656</v>
      </c>
      <c r="CT556" s="117"/>
      <c r="CU556" s="121">
        <f t="shared" si="1074"/>
        <v>0</v>
      </c>
      <c r="CV556" s="123">
        <f t="shared" si="1027"/>
        <v>7769</v>
      </c>
      <c r="CW556" s="117"/>
      <c r="CX556" s="117">
        <f t="shared" si="1075"/>
        <v>0</v>
      </c>
      <c r="CY556" s="116">
        <f t="shared" si="1090"/>
        <v>6582</v>
      </c>
      <c r="CZ556" s="123"/>
      <c r="DA556" s="117">
        <f t="shared" si="1076"/>
        <v>0</v>
      </c>
      <c r="DB556" s="117">
        <f t="shared" si="1041"/>
        <v>80056</v>
      </c>
      <c r="DC556" s="117"/>
      <c r="DD556" s="117">
        <f t="shared" si="1077"/>
        <v>0</v>
      </c>
      <c r="DE556" s="117">
        <f t="shared" si="1042"/>
        <v>76827</v>
      </c>
      <c r="DF556" s="117"/>
      <c r="DG556" s="120">
        <f t="shared" si="1078"/>
        <v>0</v>
      </c>
      <c r="DH556" s="117">
        <f t="shared" si="1089"/>
        <v>31573</v>
      </c>
      <c r="DI556" s="117"/>
      <c r="DJ556" s="117">
        <f t="shared" si="1079"/>
        <v>0</v>
      </c>
      <c r="DK556" s="117">
        <f t="shared" si="1028"/>
        <v>226.5</v>
      </c>
      <c r="DL556" s="211"/>
      <c r="DM556" s="207">
        <f t="shared" si="1080"/>
        <v>0</v>
      </c>
      <c r="DN556" s="125">
        <f t="shared" si="1007"/>
        <v>0</v>
      </c>
      <c r="DO556" s="126"/>
      <c r="DP556" s="127">
        <f t="shared" si="1081"/>
        <v>0</v>
      </c>
      <c r="DQ556" s="128">
        <f t="shared" si="1029"/>
        <v>7022.5</v>
      </c>
      <c r="DR556" s="126"/>
      <c r="DS556" s="127">
        <f t="shared" si="1082"/>
        <v>0</v>
      </c>
      <c r="DT556" s="128">
        <f t="shared" si="1030"/>
        <v>4846</v>
      </c>
      <c r="DU556" s="126"/>
      <c r="DV556" s="127">
        <f t="shared" si="1083"/>
        <v>0</v>
      </c>
      <c r="DW556" s="128">
        <f t="shared" si="1031"/>
        <v>4835</v>
      </c>
      <c r="DX556" s="126"/>
      <c r="DY556" s="124">
        <f t="shared" si="1084"/>
        <v>0</v>
      </c>
      <c r="DZ556" s="125">
        <f t="shared" si="1032"/>
        <v>523</v>
      </c>
      <c r="EA556" s="124"/>
      <c r="EB556" s="124">
        <f t="shared" si="1085"/>
        <v>0</v>
      </c>
      <c r="EC556" s="129">
        <f t="shared" si="1033"/>
        <v>369</v>
      </c>
      <c r="ED556" s="126"/>
      <c r="EE556" s="127">
        <f t="shared" si="1086"/>
        <v>0</v>
      </c>
      <c r="EF556" s="128">
        <f t="shared" si="1034"/>
        <v>4769</v>
      </c>
      <c r="EG556" s="117"/>
      <c r="EH556" s="117">
        <f t="shared" si="1087"/>
        <v>0</v>
      </c>
      <c r="EI556" s="117">
        <f t="shared" si="1035"/>
        <v>23837</v>
      </c>
      <c r="EJ556" s="117"/>
      <c r="EK556" s="117">
        <f t="shared" si="1057"/>
        <v>0</v>
      </c>
      <c r="EL556" s="117">
        <f t="shared" si="1036"/>
        <v>22467</v>
      </c>
      <c r="EM556" s="131" t="e">
        <f t="shared" si="1058"/>
        <v>#REF!</v>
      </c>
      <c r="EN556" s="7"/>
      <c r="EO556" s="7"/>
      <c r="EP556" s="7"/>
      <c r="EQ556" s="7"/>
      <c r="ER556" s="7"/>
      <c r="ES556" s="7"/>
      <c r="ET556" s="7"/>
    </row>
    <row r="557" spans="1:150" s="35" customFormat="1" ht="11.25" customHeight="1" x14ac:dyDescent="0.25">
      <c r="A557" s="130">
        <v>46093</v>
      </c>
      <c r="B557" s="185">
        <v>46070</v>
      </c>
      <c r="C557" s="215">
        <v>4911</v>
      </c>
      <c r="D557" s="113"/>
      <c r="E557" s="114"/>
      <c r="F557" s="201"/>
      <c r="G557" s="116"/>
      <c r="H557" s="117"/>
      <c r="I557" s="118">
        <f t="shared" si="1001"/>
        <v>0</v>
      </c>
      <c r="J557" s="119">
        <f t="shared" si="1061"/>
        <v>158497</v>
      </c>
      <c r="K557" s="117"/>
      <c r="L557" s="118">
        <f t="shared" si="992"/>
        <v>0</v>
      </c>
      <c r="M557" s="119">
        <f t="shared" si="1062"/>
        <v>207856</v>
      </c>
      <c r="N557" s="117"/>
      <c r="O557" s="118">
        <f t="shared" si="1002"/>
        <v>0</v>
      </c>
      <c r="P557" s="119">
        <f t="shared" si="1063"/>
        <v>107107</v>
      </c>
      <c r="Q557" s="117"/>
      <c r="R557" s="117">
        <f t="shared" si="1003"/>
        <v>0</v>
      </c>
      <c r="S557" s="117" t="e">
        <f t="shared" si="1064"/>
        <v>#REF!</v>
      </c>
      <c r="T557" s="117">
        <v>12000</v>
      </c>
      <c r="U557" s="117">
        <f t="shared" si="1008"/>
        <v>0</v>
      </c>
      <c r="V557" s="117">
        <f t="shared" si="1009"/>
        <v>105168.90000000001</v>
      </c>
      <c r="W557" s="121"/>
      <c r="X557" s="120">
        <f t="shared" si="1004"/>
        <v>0</v>
      </c>
      <c r="Y557" s="117">
        <f t="shared" si="989"/>
        <v>132.29999999999882</v>
      </c>
      <c r="Z557" s="117"/>
      <c r="AA557" s="121">
        <f t="shared" si="1051"/>
        <v>0</v>
      </c>
      <c r="AB557" s="117">
        <f t="shared" si="1000"/>
        <v>12982.5</v>
      </c>
      <c r="AC557" s="117"/>
      <c r="AD557" s="117">
        <f t="shared" si="1052"/>
        <v>0</v>
      </c>
      <c r="AE557" s="117">
        <f t="shared" si="1010"/>
        <v>448.79999999999973</v>
      </c>
      <c r="AF557" s="117"/>
      <c r="AG557" s="116">
        <f t="shared" si="1053"/>
        <v>0</v>
      </c>
      <c r="AH557" s="123">
        <f t="shared" si="1011"/>
        <v>1152.7999999999993</v>
      </c>
      <c r="AI557" s="117"/>
      <c r="AJ557" s="121">
        <f t="shared" si="1054"/>
        <v>0</v>
      </c>
      <c r="AK557" s="117">
        <f t="shared" si="1012"/>
        <v>7585.5</v>
      </c>
      <c r="AL557" s="117"/>
      <c r="AM557" s="121">
        <f t="shared" si="1055"/>
        <v>0</v>
      </c>
      <c r="AN557" s="117">
        <f t="shared" si="1013"/>
        <v>7741.0999999999985</v>
      </c>
      <c r="AO557" s="117"/>
      <c r="AP557" s="121">
        <f t="shared" si="1005"/>
        <v>0</v>
      </c>
      <c r="AQ557" s="117">
        <f t="shared" si="993"/>
        <v>484.89999999999964</v>
      </c>
      <c r="AR557" s="117"/>
      <c r="AS557" s="121">
        <f t="shared" si="1065"/>
        <v>0</v>
      </c>
      <c r="AT557" s="117">
        <f t="shared" si="1014"/>
        <v>4579.6000000000004</v>
      </c>
      <c r="AU557" s="117"/>
      <c r="AV557" s="117">
        <f t="shared" si="1015"/>
        <v>0</v>
      </c>
      <c r="AW557" s="122">
        <f t="shared" si="994"/>
        <v>2949.6000000000013</v>
      </c>
      <c r="AX557" s="117"/>
      <c r="AY557" s="117">
        <f t="shared" si="1066"/>
        <v>0</v>
      </c>
      <c r="AZ557" s="117">
        <f t="shared" si="1006"/>
        <v>1794.6</v>
      </c>
      <c r="BA557" s="117"/>
      <c r="BB557" s="121">
        <f t="shared" si="1067"/>
        <v>0</v>
      </c>
      <c r="BC557" s="117">
        <f t="shared" si="1016"/>
        <v>1254.5999999999999</v>
      </c>
      <c r="BD557" s="117"/>
      <c r="BE557" s="121">
        <f t="shared" si="1068"/>
        <v>0</v>
      </c>
      <c r="BF557" s="117">
        <f t="shared" si="1017"/>
        <v>78.60000000000035</v>
      </c>
      <c r="BG557" s="117"/>
      <c r="BH557" s="121">
        <f t="shared" si="1060"/>
        <v>0</v>
      </c>
      <c r="BI557" s="117">
        <f t="shared" si="1050"/>
        <v>557.4000000000002</v>
      </c>
      <c r="BJ557" s="117"/>
      <c r="BK557" s="121">
        <f t="shared" si="1069"/>
        <v>0</v>
      </c>
      <c r="BL557" s="117">
        <f t="shared" si="1018"/>
        <v>4758.2000000000007</v>
      </c>
      <c r="BM557" s="117"/>
      <c r="BN557" s="121">
        <f t="shared" si="1019"/>
        <v>0</v>
      </c>
      <c r="BO557" s="117">
        <f t="shared" si="1020"/>
        <v>2570.7000000000012</v>
      </c>
      <c r="BP557" s="117"/>
      <c r="BQ557" s="121">
        <f t="shared" si="1021"/>
        <v>0</v>
      </c>
      <c r="BR557" s="117">
        <f t="shared" si="1056"/>
        <v>58.899999999990811</v>
      </c>
      <c r="BS557" s="117"/>
      <c r="BT557" s="117">
        <f t="shared" si="1043"/>
        <v>0</v>
      </c>
      <c r="BU557" s="117">
        <f t="shared" si="1091"/>
        <v>53390</v>
      </c>
      <c r="BV557" s="117"/>
      <c r="BW557" s="117">
        <f t="shared" si="1044"/>
        <v>0</v>
      </c>
      <c r="BX557" s="117">
        <f t="shared" si="1092"/>
        <v>80640</v>
      </c>
      <c r="BY557" s="117"/>
      <c r="BZ557" s="117">
        <f t="shared" si="1045"/>
        <v>0</v>
      </c>
      <c r="CA557" s="117">
        <f t="shared" si="1093"/>
        <v>48870</v>
      </c>
      <c r="CB557" s="117"/>
      <c r="CC557" s="117">
        <f t="shared" si="1022"/>
        <v>0</v>
      </c>
      <c r="CD557" s="117">
        <f t="shared" si="1088"/>
        <v>7437.4500000000007</v>
      </c>
      <c r="CE557" s="117"/>
      <c r="CF557" s="117">
        <f t="shared" si="1023"/>
        <v>0</v>
      </c>
      <c r="CG557" s="117">
        <f t="shared" si="1024"/>
        <v>6982.9</v>
      </c>
      <c r="CH557" s="117"/>
      <c r="CI557" s="117">
        <f t="shared" si="1070"/>
        <v>0</v>
      </c>
      <c r="CJ557" s="117">
        <f t="shared" si="1040"/>
        <v>8715</v>
      </c>
      <c r="CK557" s="117"/>
      <c r="CL557" s="121">
        <f t="shared" si="1071"/>
        <v>0</v>
      </c>
      <c r="CM557" s="123">
        <f t="shared" si="1025"/>
        <v>4864</v>
      </c>
      <c r="CN557" s="117"/>
      <c r="CO557" s="121">
        <f t="shared" si="1072"/>
        <v>0</v>
      </c>
      <c r="CP557" s="123">
        <f t="shared" si="1026"/>
        <v>3955</v>
      </c>
      <c r="CQ557" s="117"/>
      <c r="CR557" s="121">
        <f t="shared" si="1073"/>
        <v>0</v>
      </c>
      <c r="CS557" s="123">
        <f t="shared" si="991"/>
        <v>6656</v>
      </c>
      <c r="CT557" s="117"/>
      <c r="CU557" s="121">
        <f t="shared" si="1074"/>
        <v>0</v>
      </c>
      <c r="CV557" s="123">
        <f t="shared" si="1027"/>
        <v>7769</v>
      </c>
      <c r="CW557" s="117"/>
      <c r="CX557" s="117">
        <f t="shared" si="1075"/>
        <v>0</v>
      </c>
      <c r="CY557" s="116">
        <f t="shared" si="1090"/>
        <v>6582</v>
      </c>
      <c r="CZ557" s="123"/>
      <c r="DA557" s="117">
        <f t="shared" si="1076"/>
        <v>0</v>
      </c>
      <c r="DB557" s="117">
        <f t="shared" si="1041"/>
        <v>80056</v>
      </c>
      <c r="DC557" s="117"/>
      <c r="DD557" s="117">
        <f t="shared" si="1077"/>
        <v>0</v>
      </c>
      <c r="DE557" s="117">
        <f t="shared" si="1042"/>
        <v>76827</v>
      </c>
      <c r="DF557" s="117"/>
      <c r="DG557" s="120">
        <f t="shared" si="1078"/>
        <v>0</v>
      </c>
      <c r="DH557" s="117">
        <f t="shared" si="1089"/>
        <v>31573</v>
      </c>
      <c r="DI557" s="117"/>
      <c r="DJ557" s="117">
        <f t="shared" si="1079"/>
        <v>0</v>
      </c>
      <c r="DK557" s="117">
        <f t="shared" si="1028"/>
        <v>226.5</v>
      </c>
      <c r="DL557" s="211"/>
      <c r="DM557" s="207">
        <f t="shared" si="1080"/>
        <v>0</v>
      </c>
      <c r="DN557" s="125">
        <f t="shared" si="1007"/>
        <v>0</v>
      </c>
      <c r="DO557" s="126"/>
      <c r="DP557" s="127">
        <f t="shared" si="1081"/>
        <v>0</v>
      </c>
      <c r="DQ557" s="128">
        <f t="shared" si="1029"/>
        <v>7022.5</v>
      </c>
      <c r="DR557" s="126"/>
      <c r="DS557" s="127">
        <f t="shared" si="1082"/>
        <v>0</v>
      </c>
      <c r="DT557" s="128">
        <f t="shared" si="1030"/>
        <v>4846</v>
      </c>
      <c r="DU557" s="126"/>
      <c r="DV557" s="127">
        <f t="shared" si="1083"/>
        <v>0</v>
      </c>
      <c r="DW557" s="128">
        <f t="shared" si="1031"/>
        <v>4835</v>
      </c>
      <c r="DX557" s="126"/>
      <c r="DY557" s="124">
        <f t="shared" si="1084"/>
        <v>0</v>
      </c>
      <c r="DZ557" s="125">
        <f t="shared" si="1032"/>
        <v>523</v>
      </c>
      <c r="EA557" s="124"/>
      <c r="EB557" s="124">
        <f t="shared" si="1085"/>
        <v>0</v>
      </c>
      <c r="EC557" s="129">
        <f t="shared" si="1033"/>
        <v>369</v>
      </c>
      <c r="ED557" s="126"/>
      <c r="EE557" s="127">
        <f t="shared" si="1086"/>
        <v>0</v>
      </c>
      <c r="EF557" s="128">
        <f t="shared" si="1034"/>
        <v>4769</v>
      </c>
      <c r="EG557" s="117"/>
      <c r="EH557" s="117">
        <f t="shared" si="1087"/>
        <v>0</v>
      </c>
      <c r="EI557" s="117">
        <f t="shared" si="1035"/>
        <v>23837</v>
      </c>
      <c r="EJ557" s="117"/>
      <c r="EK557" s="117">
        <f t="shared" si="1057"/>
        <v>0</v>
      </c>
      <c r="EL557" s="117">
        <f t="shared" si="1036"/>
        <v>22467</v>
      </c>
      <c r="EM557" s="131" t="e">
        <f t="shared" si="1058"/>
        <v>#REF!</v>
      </c>
    </row>
    <row r="558" spans="1:150" s="35" customFormat="1" ht="11.25" customHeight="1" x14ac:dyDescent="0.25">
      <c r="A558" s="130">
        <v>46093</v>
      </c>
      <c r="B558" s="185">
        <v>46070</v>
      </c>
      <c r="C558" s="215">
        <v>4911</v>
      </c>
      <c r="D558" s="113"/>
      <c r="E558" s="114"/>
      <c r="F558" s="201"/>
      <c r="G558" s="116"/>
      <c r="H558" s="117"/>
      <c r="I558" s="118">
        <f t="shared" si="1001"/>
        <v>0</v>
      </c>
      <c r="J558" s="119">
        <f t="shared" si="1061"/>
        <v>158497</v>
      </c>
      <c r="K558" s="117"/>
      <c r="L558" s="118">
        <f t="shared" si="992"/>
        <v>0</v>
      </c>
      <c r="M558" s="119">
        <f t="shared" si="1062"/>
        <v>207856</v>
      </c>
      <c r="N558" s="117"/>
      <c r="O558" s="118">
        <f t="shared" si="1002"/>
        <v>0</v>
      </c>
      <c r="P558" s="119">
        <f t="shared" si="1063"/>
        <v>107107</v>
      </c>
      <c r="Q558" s="117"/>
      <c r="R558" s="117">
        <f t="shared" si="1003"/>
        <v>0</v>
      </c>
      <c r="S558" s="117" t="e">
        <f t="shared" si="1064"/>
        <v>#REF!</v>
      </c>
      <c r="T558" s="117"/>
      <c r="U558" s="117">
        <f t="shared" si="1008"/>
        <v>0</v>
      </c>
      <c r="V558" s="117">
        <f t="shared" si="1009"/>
        <v>105168.90000000001</v>
      </c>
      <c r="W558" s="121"/>
      <c r="X558" s="120">
        <f t="shared" si="1004"/>
        <v>0</v>
      </c>
      <c r="Y558" s="117">
        <f t="shared" si="989"/>
        <v>132.29999999999882</v>
      </c>
      <c r="Z558" s="117"/>
      <c r="AA558" s="121">
        <f t="shared" si="1051"/>
        <v>0</v>
      </c>
      <c r="AB558" s="117">
        <f t="shared" si="1000"/>
        <v>12982.5</v>
      </c>
      <c r="AC558" s="117"/>
      <c r="AD558" s="117">
        <f t="shared" si="1052"/>
        <v>0</v>
      </c>
      <c r="AE558" s="117">
        <f t="shared" si="1010"/>
        <v>448.79999999999973</v>
      </c>
      <c r="AF558" s="117">
        <v>8000</v>
      </c>
      <c r="AG558" s="116">
        <f t="shared" si="1053"/>
        <v>0</v>
      </c>
      <c r="AH558" s="123">
        <f t="shared" si="1011"/>
        <v>9152.7999999999993</v>
      </c>
      <c r="AI558" s="117"/>
      <c r="AJ558" s="121">
        <f t="shared" si="1054"/>
        <v>0</v>
      </c>
      <c r="AK558" s="117">
        <f t="shared" si="1012"/>
        <v>7585.5</v>
      </c>
      <c r="AL558" s="117"/>
      <c r="AM558" s="121">
        <f t="shared" si="1055"/>
        <v>0</v>
      </c>
      <c r="AN558" s="117">
        <f t="shared" si="1013"/>
        <v>7741.0999999999985</v>
      </c>
      <c r="AO558" s="117"/>
      <c r="AP558" s="121">
        <f t="shared" si="1005"/>
        <v>0</v>
      </c>
      <c r="AQ558" s="117">
        <f t="shared" si="993"/>
        <v>484.89999999999964</v>
      </c>
      <c r="AR558" s="117"/>
      <c r="AS558" s="121">
        <f t="shared" si="1065"/>
        <v>0</v>
      </c>
      <c r="AT558" s="117">
        <f t="shared" si="1014"/>
        <v>4579.6000000000004</v>
      </c>
      <c r="AU558" s="117"/>
      <c r="AV558" s="117">
        <f t="shared" si="1015"/>
        <v>0</v>
      </c>
      <c r="AW558" s="122">
        <f t="shared" si="994"/>
        <v>2949.6000000000013</v>
      </c>
      <c r="AX558" s="117"/>
      <c r="AY558" s="117">
        <f t="shared" si="1066"/>
        <v>0</v>
      </c>
      <c r="AZ558" s="117">
        <f t="shared" si="1006"/>
        <v>1794.6</v>
      </c>
      <c r="BA558" s="117"/>
      <c r="BB558" s="121">
        <f t="shared" si="1067"/>
        <v>0</v>
      </c>
      <c r="BC558" s="117">
        <f t="shared" si="1016"/>
        <v>1254.5999999999999</v>
      </c>
      <c r="BD558" s="117"/>
      <c r="BE558" s="121">
        <f t="shared" si="1068"/>
        <v>0</v>
      </c>
      <c r="BF558" s="117">
        <f t="shared" si="1017"/>
        <v>78.60000000000035</v>
      </c>
      <c r="BG558" s="117"/>
      <c r="BH558" s="121">
        <f t="shared" si="1060"/>
        <v>0</v>
      </c>
      <c r="BI558" s="117">
        <f t="shared" si="1050"/>
        <v>557.4000000000002</v>
      </c>
      <c r="BJ558" s="117"/>
      <c r="BK558" s="121">
        <f t="shared" si="1069"/>
        <v>0</v>
      </c>
      <c r="BL558" s="117">
        <f t="shared" si="1018"/>
        <v>4758.2000000000007</v>
      </c>
      <c r="BM558" s="117"/>
      <c r="BN558" s="121">
        <f t="shared" si="1019"/>
        <v>0</v>
      </c>
      <c r="BO558" s="117">
        <f t="shared" si="1020"/>
        <v>2570.7000000000012</v>
      </c>
      <c r="BP558" s="117"/>
      <c r="BQ558" s="121">
        <f t="shared" si="1021"/>
        <v>0</v>
      </c>
      <c r="BR558" s="117">
        <f t="shared" si="1056"/>
        <v>58.899999999990811</v>
      </c>
      <c r="BS558" s="117"/>
      <c r="BT558" s="117">
        <f t="shared" si="1043"/>
        <v>0</v>
      </c>
      <c r="BU558" s="117">
        <f t="shared" si="1091"/>
        <v>53390</v>
      </c>
      <c r="BV558" s="117"/>
      <c r="BW558" s="117">
        <f t="shared" si="1044"/>
        <v>0</v>
      </c>
      <c r="BX558" s="117">
        <f t="shared" si="1092"/>
        <v>80640</v>
      </c>
      <c r="BY558" s="117"/>
      <c r="BZ558" s="117">
        <f t="shared" si="1045"/>
        <v>0</v>
      </c>
      <c r="CA558" s="117">
        <f t="shared" si="1093"/>
        <v>48870</v>
      </c>
      <c r="CB558" s="117"/>
      <c r="CC558" s="117">
        <f t="shared" si="1022"/>
        <v>0</v>
      </c>
      <c r="CD558" s="117">
        <f t="shared" si="1088"/>
        <v>7437.4500000000007</v>
      </c>
      <c r="CE558" s="117"/>
      <c r="CF558" s="117">
        <f t="shared" si="1023"/>
        <v>0</v>
      </c>
      <c r="CG558" s="117">
        <f t="shared" si="1024"/>
        <v>6982.9</v>
      </c>
      <c r="CH558" s="117"/>
      <c r="CI558" s="117">
        <f t="shared" si="1070"/>
        <v>0</v>
      </c>
      <c r="CJ558" s="117">
        <f t="shared" si="1040"/>
        <v>8715</v>
      </c>
      <c r="CK558" s="117"/>
      <c r="CL558" s="121">
        <f t="shared" si="1071"/>
        <v>0</v>
      </c>
      <c r="CM558" s="123">
        <f t="shared" si="1025"/>
        <v>4864</v>
      </c>
      <c r="CN558" s="117"/>
      <c r="CO558" s="121">
        <f t="shared" si="1072"/>
        <v>0</v>
      </c>
      <c r="CP558" s="123">
        <f t="shared" si="1026"/>
        <v>3955</v>
      </c>
      <c r="CQ558" s="117"/>
      <c r="CR558" s="121">
        <f t="shared" si="1073"/>
        <v>0</v>
      </c>
      <c r="CS558" s="123">
        <f t="shared" si="991"/>
        <v>6656</v>
      </c>
      <c r="CT558" s="117"/>
      <c r="CU558" s="121">
        <f t="shared" si="1074"/>
        <v>0</v>
      </c>
      <c r="CV558" s="123">
        <f t="shared" si="1027"/>
        <v>7769</v>
      </c>
      <c r="CW558" s="117"/>
      <c r="CX558" s="117">
        <f t="shared" si="1075"/>
        <v>0</v>
      </c>
      <c r="CY558" s="116">
        <f t="shared" si="1090"/>
        <v>6582</v>
      </c>
      <c r="CZ558" s="123"/>
      <c r="DA558" s="117">
        <f t="shared" si="1076"/>
        <v>0</v>
      </c>
      <c r="DB558" s="117">
        <f t="shared" si="1041"/>
        <v>80056</v>
      </c>
      <c r="DC558" s="117"/>
      <c r="DD558" s="117">
        <f t="shared" si="1077"/>
        <v>0</v>
      </c>
      <c r="DE558" s="117">
        <f t="shared" si="1042"/>
        <v>76827</v>
      </c>
      <c r="DF558" s="117"/>
      <c r="DG558" s="120">
        <f t="shared" si="1078"/>
        <v>0</v>
      </c>
      <c r="DH558" s="117">
        <f t="shared" si="1089"/>
        <v>31573</v>
      </c>
      <c r="DI558" s="117"/>
      <c r="DJ558" s="117">
        <f t="shared" si="1079"/>
        <v>0</v>
      </c>
      <c r="DK558" s="117">
        <f t="shared" si="1028"/>
        <v>226.5</v>
      </c>
      <c r="DL558" s="211"/>
      <c r="DM558" s="207">
        <f t="shared" si="1080"/>
        <v>0</v>
      </c>
      <c r="DN558" s="125">
        <f t="shared" si="1007"/>
        <v>0</v>
      </c>
      <c r="DO558" s="126"/>
      <c r="DP558" s="127">
        <f t="shared" si="1081"/>
        <v>0</v>
      </c>
      <c r="DQ558" s="128">
        <f t="shared" si="1029"/>
        <v>7022.5</v>
      </c>
      <c r="DR558" s="126"/>
      <c r="DS558" s="127">
        <f t="shared" si="1082"/>
        <v>0</v>
      </c>
      <c r="DT558" s="128">
        <f t="shared" si="1030"/>
        <v>4846</v>
      </c>
      <c r="DU558" s="126"/>
      <c r="DV558" s="127">
        <f t="shared" si="1083"/>
        <v>0</v>
      </c>
      <c r="DW558" s="128">
        <f t="shared" si="1031"/>
        <v>4835</v>
      </c>
      <c r="DX558" s="126"/>
      <c r="DY558" s="124">
        <f t="shared" si="1084"/>
        <v>0</v>
      </c>
      <c r="DZ558" s="125">
        <f t="shared" si="1032"/>
        <v>523</v>
      </c>
      <c r="EA558" s="124"/>
      <c r="EB558" s="124">
        <f t="shared" si="1085"/>
        <v>0</v>
      </c>
      <c r="EC558" s="129">
        <f t="shared" si="1033"/>
        <v>369</v>
      </c>
      <c r="ED558" s="126"/>
      <c r="EE558" s="127">
        <f t="shared" si="1086"/>
        <v>0</v>
      </c>
      <c r="EF558" s="128">
        <f t="shared" si="1034"/>
        <v>4769</v>
      </c>
      <c r="EG558" s="117"/>
      <c r="EH558" s="117">
        <f t="shared" si="1087"/>
        <v>0</v>
      </c>
      <c r="EI558" s="117">
        <f t="shared" si="1035"/>
        <v>23837</v>
      </c>
      <c r="EJ558" s="117"/>
      <c r="EK558" s="117">
        <f t="shared" si="1057"/>
        <v>0</v>
      </c>
      <c r="EL558" s="117">
        <f t="shared" si="1036"/>
        <v>22467</v>
      </c>
      <c r="EM558" s="131" t="e">
        <f t="shared" si="1058"/>
        <v>#REF!</v>
      </c>
      <c r="EN558" s="7"/>
      <c r="EO558" s="7"/>
      <c r="EP558" s="7"/>
      <c r="EQ558" s="7"/>
      <c r="ER558" s="7"/>
      <c r="ES558" s="7"/>
      <c r="ET558" s="7"/>
    </row>
    <row r="559" spans="1:150" s="36" customFormat="1" ht="11.25" customHeight="1" x14ac:dyDescent="0.25">
      <c r="A559" s="130">
        <v>46093</v>
      </c>
      <c r="B559" s="185">
        <v>46084</v>
      </c>
      <c r="C559" s="215">
        <v>4914</v>
      </c>
      <c r="D559" s="113"/>
      <c r="E559" s="114"/>
      <c r="F559" s="201"/>
      <c r="G559" s="116"/>
      <c r="H559" s="117">
        <v>100000</v>
      </c>
      <c r="I559" s="118">
        <f t="shared" si="1001"/>
        <v>0</v>
      </c>
      <c r="J559" s="119">
        <f t="shared" si="1061"/>
        <v>258497</v>
      </c>
      <c r="K559" s="117"/>
      <c r="L559" s="118">
        <f t="shared" si="992"/>
        <v>0</v>
      </c>
      <c r="M559" s="119">
        <f t="shared" si="1062"/>
        <v>207856</v>
      </c>
      <c r="N559" s="117"/>
      <c r="O559" s="118">
        <f t="shared" si="1002"/>
        <v>0</v>
      </c>
      <c r="P559" s="119">
        <f t="shared" si="1063"/>
        <v>107107</v>
      </c>
      <c r="Q559" s="117"/>
      <c r="R559" s="117">
        <f t="shared" si="1003"/>
        <v>0</v>
      </c>
      <c r="S559" s="117" t="e">
        <f t="shared" si="1064"/>
        <v>#REF!</v>
      </c>
      <c r="T559" s="117"/>
      <c r="U559" s="117">
        <f t="shared" si="1008"/>
        <v>0</v>
      </c>
      <c r="V559" s="117">
        <f t="shared" si="1009"/>
        <v>105168.90000000001</v>
      </c>
      <c r="W559" s="121"/>
      <c r="X559" s="120">
        <f t="shared" si="1004"/>
        <v>0</v>
      </c>
      <c r="Y559" s="117">
        <f t="shared" si="989"/>
        <v>132.29999999999882</v>
      </c>
      <c r="Z559" s="117"/>
      <c r="AA559" s="121">
        <f t="shared" si="1051"/>
        <v>0</v>
      </c>
      <c r="AB559" s="117">
        <f t="shared" si="1000"/>
        <v>12982.5</v>
      </c>
      <c r="AC559" s="117"/>
      <c r="AD559" s="117">
        <f t="shared" si="1052"/>
        <v>0</v>
      </c>
      <c r="AE559" s="117">
        <f t="shared" si="1010"/>
        <v>448.79999999999973</v>
      </c>
      <c r="AF559" s="117"/>
      <c r="AG559" s="116">
        <f t="shared" si="1053"/>
        <v>0</v>
      </c>
      <c r="AH559" s="123">
        <f t="shared" si="1011"/>
        <v>9152.7999999999993</v>
      </c>
      <c r="AI559" s="117"/>
      <c r="AJ559" s="121">
        <f t="shared" si="1054"/>
        <v>0</v>
      </c>
      <c r="AK559" s="117">
        <f t="shared" si="1012"/>
        <v>7585.5</v>
      </c>
      <c r="AL559" s="117"/>
      <c r="AM559" s="121">
        <f t="shared" si="1055"/>
        <v>0</v>
      </c>
      <c r="AN559" s="117">
        <f t="shared" si="1013"/>
        <v>7741.0999999999985</v>
      </c>
      <c r="AO559" s="117"/>
      <c r="AP559" s="121">
        <f t="shared" si="1005"/>
        <v>0</v>
      </c>
      <c r="AQ559" s="117">
        <f t="shared" si="993"/>
        <v>484.89999999999964</v>
      </c>
      <c r="AR559" s="117"/>
      <c r="AS559" s="121">
        <f t="shared" si="1065"/>
        <v>0</v>
      </c>
      <c r="AT559" s="117">
        <f t="shared" si="1014"/>
        <v>4579.6000000000004</v>
      </c>
      <c r="AU559" s="117"/>
      <c r="AV559" s="117">
        <f t="shared" si="1015"/>
        <v>0</v>
      </c>
      <c r="AW559" s="122">
        <f t="shared" si="994"/>
        <v>2949.6000000000013</v>
      </c>
      <c r="AX559" s="117"/>
      <c r="AY559" s="117">
        <f t="shared" si="1066"/>
        <v>0</v>
      </c>
      <c r="AZ559" s="117">
        <f t="shared" si="1006"/>
        <v>1794.6</v>
      </c>
      <c r="BA559" s="117"/>
      <c r="BB559" s="121">
        <f t="shared" si="1067"/>
        <v>0</v>
      </c>
      <c r="BC559" s="117">
        <f t="shared" si="1016"/>
        <v>1254.5999999999999</v>
      </c>
      <c r="BD559" s="117"/>
      <c r="BE559" s="121">
        <f t="shared" si="1068"/>
        <v>0</v>
      </c>
      <c r="BF559" s="117">
        <f t="shared" si="1017"/>
        <v>78.60000000000035</v>
      </c>
      <c r="BG559" s="117"/>
      <c r="BH559" s="121">
        <f t="shared" si="1060"/>
        <v>0</v>
      </c>
      <c r="BI559" s="117">
        <f t="shared" si="1050"/>
        <v>557.4000000000002</v>
      </c>
      <c r="BJ559" s="117"/>
      <c r="BK559" s="121">
        <f t="shared" si="1069"/>
        <v>0</v>
      </c>
      <c r="BL559" s="117">
        <f t="shared" si="1018"/>
        <v>4758.2000000000007</v>
      </c>
      <c r="BM559" s="117"/>
      <c r="BN559" s="121">
        <f t="shared" si="1019"/>
        <v>0</v>
      </c>
      <c r="BO559" s="117">
        <f t="shared" si="1020"/>
        <v>2570.7000000000012</v>
      </c>
      <c r="BP559" s="117"/>
      <c r="BQ559" s="121">
        <f t="shared" si="1021"/>
        <v>0</v>
      </c>
      <c r="BR559" s="117">
        <f t="shared" si="1056"/>
        <v>58.899999999990811</v>
      </c>
      <c r="BS559" s="117"/>
      <c r="BT559" s="117">
        <f t="shared" si="1043"/>
        <v>0</v>
      </c>
      <c r="BU559" s="117">
        <f t="shared" si="1091"/>
        <v>53390</v>
      </c>
      <c r="BV559" s="117"/>
      <c r="BW559" s="117">
        <f t="shared" si="1044"/>
        <v>0</v>
      </c>
      <c r="BX559" s="117">
        <f t="shared" si="1092"/>
        <v>80640</v>
      </c>
      <c r="BY559" s="117"/>
      <c r="BZ559" s="117">
        <f t="shared" si="1045"/>
        <v>0</v>
      </c>
      <c r="CA559" s="117">
        <f t="shared" si="1093"/>
        <v>48870</v>
      </c>
      <c r="CB559" s="117"/>
      <c r="CC559" s="117">
        <f t="shared" si="1022"/>
        <v>0</v>
      </c>
      <c r="CD559" s="117">
        <f t="shared" si="1088"/>
        <v>7437.4500000000007</v>
      </c>
      <c r="CE559" s="117"/>
      <c r="CF559" s="117">
        <f t="shared" si="1023"/>
        <v>0</v>
      </c>
      <c r="CG559" s="117">
        <f t="shared" si="1024"/>
        <v>6982.9</v>
      </c>
      <c r="CH559" s="117"/>
      <c r="CI559" s="117">
        <f t="shared" si="1070"/>
        <v>0</v>
      </c>
      <c r="CJ559" s="117">
        <f t="shared" si="1040"/>
        <v>8715</v>
      </c>
      <c r="CK559" s="117"/>
      <c r="CL559" s="121">
        <f t="shared" si="1071"/>
        <v>0</v>
      </c>
      <c r="CM559" s="123">
        <f t="shared" si="1025"/>
        <v>4864</v>
      </c>
      <c r="CN559" s="117"/>
      <c r="CO559" s="121">
        <f t="shared" si="1072"/>
        <v>0</v>
      </c>
      <c r="CP559" s="123">
        <f t="shared" si="1026"/>
        <v>3955</v>
      </c>
      <c r="CQ559" s="117"/>
      <c r="CR559" s="121">
        <f t="shared" si="1073"/>
        <v>0</v>
      </c>
      <c r="CS559" s="123">
        <f t="shared" si="991"/>
        <v>6656</v>
      </c>
      <c r="CT559" s="117"/>
      <c r="CU559" s="121">
        <f t="shared" si="1074"/>
        <v>0</v>
      </c>
      <c r="CV559" s="123">
        <f t="shared" si="1027"/>
        <v>7769</v>
      </c>
      <c r="CW559" s="117"/>
      <c r="CX559" s="117">
        <f t="shared" si="1075"/>
        <v>0</v>
      </c>
      <c r="CY559" s="116">
        <f t="shared" si="1090"/>
        <v>6582</v>
      </c>
      <c r="CZ559" s="123"/>
      <c r="DA559" s="117">
        <f t="shared" si="1076"/>
        <v>0</v>
      </c>
      <c r="DB559" s="117">
        <f t="shared" si="1041"/>
        <v>80056</v>
      </c>
      <c r="DC559" s="117"/>
      <c r="DD559" s="117">
        <f t="shared" si="1077"/>
        <v>0</v>
      </c>
      <c r="DE559" s="117">
        <f t="shared" si="1042"/>
        <v>76827</v>
      </c>
      <c r="DF559" s="117"/>
      <c r="DG559" s="120">
        <f t="shared" si="1078"/>
        <v>0</v>
      </c>
      <c r="DH559" s="117">
        <f t="shared" si="1089"/>
        <v>31573</v>
      </c>
      <c r="DI559" s="117"/>
      <c r="DJ559" s="117">
        <f t="shared" si="1079"/>
        <v>0</v>
      </c>
      <c r="DK559" s="117">
        <f t="shared" si="1028"/>
        <v>226.5</v>
      </c>
      <c r="DL559" s="211"/>
      <c r="DM559" s="207">
        <f t="shared" si="1080"/>
        <v>0</v>
      </c>
      <c r="DN559" s="125">
        <f t="shared" si="1007"/>
        <v>0</v>
      </c>
      <c r="DO559" s="126"/>
      <c r="DP559" s="127">
        <f t="shared" si="1081"/>
        <v>0</v>
      </c>
      <c r="DQ559" s="128">
        <f t="shared" si="1029"/>
        <v>7022.5</v>
      </c>
      <c r="DR559" s="126"/>
      <c r="DS559" s="127">
        <f t="shared" si="1082"/>
        <v>0</v>
      </c>
      <c r="DT559" s="128">
        <f t="shared" si="1030"/>
        <v>4846</v>
      </c>
      <c r="DU559" s="126"/>
      <c r="DV559" s="127">
        <f t="shared" si="1083"/>
        <v>0</v>
      </c>
      <c r="DW559" s="128">
        <f t="shared" si="1031"/>
        <v>4835</v>
      </c>
      <c r="DX559" s="126"/>
      <c r="DY559" s="124">
        <f t="shared" si="1084"/>
        <v>0</v>
      </c>
      <c r="DZ559" s="125">
        <f t="shared" si="1032"/>
        <v>523</v>
      </c>
      <c r="EA559" s="124"/>
      <c r="EB559" s="124">
        <f t="shared" si="1085"/>
        <v>0</v>
      </c>
      <c r="EC559" s="129">
        <f t="shared" si="1033"/>
        <v>369</v>
      </c>
      <c r="ED559" s="126"/>
      <c r="EE559" s="127">
        <f t="shared" si="1086"/>
        <v>0</v>
      </c>
      <c r="EF559" s="128">
        <f t="shared" si="1034"/>
        <v>4769</v>
      </c>
      <c r="EG559" s="117"/>
      <c r="EH559" s="117">
        <f t="shared" si="1087"/>
        <v>0</v>
      </c>
      <c r="EI559" s="117">
        <f t="shared" si="1035"/>
        <v>23837</v>
      </c>
      <c r="EJ559" s="117"/>
      <c r="EK559" s="117">
        <f t="shared" si="1057"/>
        <v>0</v>
      </c>
      <c r="EL559" s="117">
        <f t="shared" si="1036"/>
        <v>22467</v>
      </c>
      <c r="EM559" s="131" t="e">
        <f t="shared" si="1058"/>
        <v>#REF!</v>
      </c>
    </row>
    <row r="560" spans="1:150" s="35" customFormat="1" ht="11.25" customHeight="1" x14ac:dyDescent="0.25">
      <c r="A560" s="130">
        <v>46093</v>
      </c>
      <c r="B560" s="185">
        <v>46084</v>
      </c>
      <c r="C560" s="215">
        <v>4914</v>
      </c>
      <c r="D560" s="113"/>
      <c r="E560" s="114"/>
      <c r="F560" s="201"/>
      <c r="G560" s="116"/>
      <c r="H560" s="117"/>
      <c r="I560" s="118">
        <f t="shared" si="1001"/>
        <v>0</v>
      </c>
      <c r="J560" s="119">
        <f t="shared" si="1061"/>
        <v>258497</v>
      </c>
      <c r="K560" s="117"/>
      <c r="L560" s="118">
        <f t="shared" si="992"/>
        <v>0</v>
      </c>
      <c r="M560" s="119">
        <f t="shared" si="1062"/>
        <v>207856</v>
      </c>
      <c r="N560" s="117"/>
      <c r="O560" s="118">
        <f t="shared" si="1002"/>
        <v>0</v>
      </c>
      <c r="P560" s="119">
        <f t="shared" si="1063"/>
        <v>107107</v>
      </c>
      <c r="Q560" s="117"/>
      <c r="R560" s="117">
        <f t="shared" si="1003"/>
        <v>0</v>
      </c>
      <c r="S560" s="117" t="e">
        <f t="shared" si="1064"/>
        <v>#REF!</v>
      </c>
      <c r="T560" s="117">
        <v>120000</v>
      </c>
      <c r="U560" s="117">
        <f t="shared" si="1008"/>
        <v>0</v>
      </c>
      <c r="V560" s="117">
        <f t="shared" si="1009"/>
        <v>225168.90000000002</v>
      </c>
      <c r="W560" s="121"/>
      <c r="X560" s="120">
        <f t="shared" si="1004"/>
        <v>0</v>
      </c>
      <c r="Y560" s="117">
        <f t="shared" si="989"/>
        <v>132.29999999999882</v>
      </c>
      <c r="Z560" s="117"/>
      <c r="AA560" s="121">
        <f t="shared" si="1051"/>
        <v>0</v>
      </c>
      <c r="AB560" s="117">
        <f t="shared" si="1000"/>
        <v>12982.5</v>
      </c>
      <c r="AC560" s="117"/>
      <c r="AD560" s="117">
        <f t="shared" si="1052"/>
        <v>0</v>
      </c>
      <c r="AE560" s="117">
        <f t="shared" si="1010"/>
        <v>448.79999999999973</v>
      </c>
      <c r="AF560" s="117"/>
      <c r="AG560" s="116">
        <f t="shared" si="1053"/>
        <v>0</v>
      </c>
      <c r="AH560" s="123">
        <f t="shared" si="1011"/>
        <v>9152.7999999999993</v>
      </c>
      <c r="AI560" s="117"/>
      <c r="AJ560" s="121">
        <f t="shared" si="1054"/>
        <v>0</v>
      </c>
      <c r="AK560" s="117">
        <f t="shared" si="1012"/>
        <v>7585.5</v>
      </c>
      <c r="AL560" s="117"/>
      <c r="AM560" s="121">
        <f t="shared" si="1055"/>
        <v>0</v>
      </c>
      <c r="AN560" s="117">
        <f t="shared" si="1013"/>
        <v>7741.0999999999985</v>
      </c>
      <c r="AO560" s="117"/>
      <c r="AP560" s="121">
        <f t="shared" si="1005"/>
        <v>0</v>
      </c>
      <c r="AQ560" s="117">
        <f t="shared" si="993"/>
        <v>484.89999999999964</v>
      </c>
      <c r="AR560" s="117"/>
      <c r="AS560" s="121">
        <f t="shared" si="1065"/>
        <v>0</v>
      </c>
      <c r="AT560" s="117">
        <f t="shared" si="1014"/>
        <v>4579.6000000000004</v>
      </c>
      <c r="AU560" s="117"/>
      <c r="AV560" s="117">
        <f t="shared" si="1015"/>
        <v>0</v>
      </c>
      <c r="AW560" s="122">
        <f t="shared" si="994"/>
        <v>2949.6000000000013</v>
      </c>
      <c r="AX560" s="117"/>
      <c r="AY560" s="117">
        <f t="shared" si="1066"/>
        <v>0</v>
      </c>
      <c r="AZ560" s="117">
        <f t="shared" si="1006"/>
        <v>1794.6</v>
      </c>
      <c r="BA560" s="117"/>
      <c r="BB560" s="121">
        <f t="shared" si="1067"/>
        <v>0</v>
      </c>
      <c r="BC560" s="117">
        <f t="shared" si="1016"/>
        <v>1254.5999999999999</v>
      </c>
      <c r="BD560" s="117"/>
      <c r="BE560" s="121">
        <f t="shared" si="1068"/>
        <v>0</v>
      </c>
      <c r="BF560" s="117">
        <f t="shared" si="1017"/>
        <v>78.60000000000035</v>
      </c>
      <c r="BG560" s="117"/>
      <c r="BH560" s="121">
        <f t="shared" si="1060"/>
        <v>0</v>
      </c>
      <c r="BI560" s="117">
        <f t="shared" si="1050"/>
        <v>557.4000000000002</v>
      </c>
      <c r="BJ560" s="117"/>
      <c r="BK560" s="121">
        <f t="shared" si="1069"/>
        <v>0</v>
      </c>
      <c r="BL560" s="117">
        <f t="shared" si="1018"/>
        <v>4758.2000000000007</v>
      </c>
      <c r="BM560" s="117"/>
      <c r="BN560" s="121">
        <f t="shared" si="1019"/>
        <v>0</v>
      </c>
      <c r="BO560" s="117">
        <f t="shared" si="1020"/>
        <v>2570.7000000000012</v>
      </c>
      <c r="BP560" s="117"/>
      <c r="BQ560" s="121">
        <f t="shared" si="1021"/>
        <v>0</v>
      </c>
      <c r="BR560" s="117">
        <f t="shared" si="1056"/>
        <v>58.899999999990811</v>
      </c>
      <c r="BS560" s="117"/>
      <c r="BT560" s="117">
        <f t="shared" si="1043"/>
        <v>0</v>
      </c>
      <c r="BU560" s="117">
        <f t="shared" si="1091"/>
        <v>53390</v>
      </c>
      <c r="BV560" s="117"/>
      <c r="BW560" s="117">
        <f t="shared" si="1044"/>
        <v>0</v>
      </c>
      <c r="BX560" s="117">
        <f t="shared" si="1092"/>
        <v>80640</v>
      </c>
      <c r="BY560" s="117"/>
      <c r="BZ560" s="117">
        <f t="shared" si="1045"/>
        <v>0</v>
      </c>
      <c r="CA560" s="117">
        <f t="shared" si="1093"/>
        <v>48870</v>
      </c>
      <c r="CB560" s="117"/>
      <c r="CC560" s="117">
        <f t="shared" si="1022"/>
        <v>0</v>
      </c>
      <c r="CD560" s="117">
        <f t="shared" si="1088"/>
        <v>7437.4500000000007</v>
      </c>
      <c r="CE560" s="117"/>
      <c r="CF560" s="117">
        <f t="shared" si="1023"/>
        <v>0</v>
      </c>
      <c r="CG560" s="117">
        <f t="shared" si="1024"/>
        <v>6982.9</v>
      </c>
      <c r="CH560" s="117"/>
      <c r="CI560" s="117">
        <f t="shared" si="1070"/>
        <v>0</v>
      </c>
      <c r="CJ560" s="117">
        <f t="shared" si="1040"/>
        <v>8715</v>
      </c>
      <c r="CK560" s="117"/>
      <c r="CL560" s="121">
        <f t="shared" si="1071"/>
        <v>0</v>
      </c>
      <c r="CM560" s="123">
        <f t="shared" si="1025"/>
        <v>4864</v>
      </c>
      <c r="CN560" s="117"/>
      <c r="CO560" s="121">
        <f t="shared" si="1072"/>
        <v>0</v>
      </c>
      <c r="CP560" s="123">
        <f t="shared" si="1026"/>
        <v>3955</v>
      </c>
      <c r="CQ560" s="117"/>
      <c r="CR560" s="121">
        <f t="shared" si="1073"/>
        <v>0</v>
      </c>
      <c r="CS560" s="123">
        <f t="shared" si="991"/>
        <v>6656</v>
      </c>
      <c r="CT560" s="117"/>
      <c r="CU560" s="121">
        <f t="shared" si="1074"/>
        <v>0</v>
      </c>
      <c r="CV560" s="123">
        <f t="shared" si="1027"/>
        <v>7769</v>
      </c>
      <c r="CW560" s="117"/>
      <c r="CX560" s="117">
        <f t="shared" si="1075"/>
        <v>0</v>
      </c>
      <c r="CY560" s="116">
        <f t="shared" si="1090"/>
        <v>6582</v>
      </c>
      <c r="CZ560" s="123"/>
      <c r="DA560" s="117">
        <f t="shared" si="1076"/>
        <v>0</v>
      </c>
      <c r="DB560" s="117">
        <f t="shared" si="1041"/>
        <v>80056</v>
      </c>
      <c r="DC560" s="117"/>
      <c r="DD560" s="117">
        <f t="shared" si="1077"/>
        <v>0</v>
      </c>
      <c r="DE560" s="117">
        <f t="shared" si="1042"/>
        <v>76827</v>
      </c>
      <c r="DF560" s="117"/>
      <c r="DG560" s="120">
        <f t="shared" si="1078"/>
        <v>0</v>
      </c>
      <c r="DH560" s="117">
        <f t="shared" si="1089"/>
        <v>31573</v>
      </c>
      <c r="DI560" s="117"/>
      <c r="DJ560" s="117">
        <f t="shared" si="1079"/>
        <v>0</v>
      </c>
      <c r="DK560" s="117">
        <f t="shared" si="1028"/>
        <v>226.5</v>
      </c>
      <c r="DL560" s="211"/>
      <c r="DM560" s="207">
        <f t="shared" si="1080"/>
        <v>0</v>
      </c>
      <c r="DN560" s="125">
        <f t="shared" si="1007"/>
        <v>0</v>
      </c>
      <c r="DO560" s="126"/>
      <c r="DP560" s="127">
        <f t="shared" si="1081"/>
        <v>0</v>
      </c>
      <c r="DQ560" s="128">
        <f t="shared" si="1029"/>
        <v>7022.5</v>
      </c>
      <c r="DR560" s="126"/>
      <c r="DS560" s="127">
        <f t="shared" si="1082"/>
        <v>0</v>
      </c>
      <c r="DT560" s="128">
        <f t="shared" si="1030"/>
        <v>4846</v>
      </c>
      <c r="DU560" s="126"/>
      <c r="DV560" s="127">
        <f t="shared" si="1083"/>
        <v>0</v>
      </c>
      <c r="DW560" s="128">
        <f t="shared" si="1031"/>
        <v>4835</v>
      </c>
      <c r="DX560" s="126"/>
      <c r="DY560" s="124">
        <f t="shared" si="1084"/>
        <v>0</v>
      </c>
      <c r="DZ560" s="125">
        <f t="shared" si="1032"/>
        <v>523</v>
      </c>
      <c r="EA560" s="124"/>
      <c r="EB560" s="124">
        <f t="shared" si="1085"/>
        <v>0</v>
      </c>
      <c r="EC560" s="129">
        <f t="shared" si="1033"/>
        <v>369</v>
      </c>
      <c r="ED560" s="126"/>
      <c r="EE560" s="127">
        <f t="shared" si="1086"/>
        <v>0</v>
      </c>
      <c r="EF560" s="128">
        <f t="shared" si="1034"/>
        <v>4769</v>
      </c>
      <c r="EG560" s="117"/>
      <c r="EH560" s="117">
        <f t="shared" si="1087"/>
        <v>0</v>
      </c>
      <c r="EI560" s="117">
        <f t="shared" si="1035"/>
        <v>23837</v>
      </c>
      <c r="EJ560" s="117"/>
      <c r="EK560" s="117">
        <f t="shared" si="1057"/>
        <v>0</v>
      </c>
      <c r="EL560" s="117">
        <f t="shared" si="1036"/>
        <v>22467</v>
      </c>
      <c r="EM560" s="131" t="e">
        <f t="shared" si="1058"/>
        <v>#REF!</v>
      </c>
      <c r="EN560" s="7"/>
      <c r="EO560" s="7"/>
      <c r="EP560" s="7"/>
      <c r="EQ560" s="7"/>
      <c r="ER560" s="7"/>
      <c r="ES560" s="7"/>
      <c r="ET560" s="7"/>
    </row>
    <row r="561" spans="1:150" s="35" customFormat="1" ht="11.25" customHeight="1" x14ac:dyDescent="0.25">
      <c r="A561" s="130">
        <v>46093</v>
      </c>
      <c r="B561" s="185">
        <v>46084</v>
      </c>
      <c r="C561" s="215">
        <v>4920</v>
      </c>
      <c r="D561" s="113"/>
      <c r="E561" s="114"/>
      <c r="F561" s="201"/>
      <c r="G561" s="116"/>
      <c r="H561" s="117">
        <v>50000</v>
      </c>
      <c r="I561" s="118">
        <f t="shared" si="1001"/>
        <v>0</v>
      </c>
      <c r="J561" s="119">
        <f t="shared" si="1061"/>
        <v>308497</v>
      </c>
      <c r="K561" s="117"/>
      <c r="L561" s="118">
        <f t="shared" si="992"/>
        <v>0</v>
      </c>
      <c r="M561" s="119">
        <f t="shared" si="1062"/>
        <v>207856</v>
      </c>
      <c r="N561" s="117"/>
      <c r="O561" s="118">
        <f t="shared" si="1002"/>
        <v>0</v>
      </c>
      <c r="P561" s="119">
        <f t="shared" si="1063"/>
        <v>107107</v>
      </c>
      <c r="Q561" s="117"/>
      <c r="R561" s="117">
        <f t="shared" si="1003"/>
        <v>0</v>
      </c>
      <c r="S561" s="117" t="e">
        <f t="shared" si="1064"/>
        <v>#REF!</v>
      </c>
      <c r="T561" s="117"/>
      <c r="U561" s="117">
        <f t="shared" si="1008"/>
        <v>0</v>
      </c>
      <c r="V561" s="117">
        <f t="shared" si="1009"/>
        <v>225168.90000000002</v>
      </c>
      <c r="W561" s="121"/>
      <c r="X561" s="120">
        <f t="shared" si="1004"/>
        <v>0</v>
      </c>
      <c r="Y561" s="117">
        <f t="shared" si="989"/>
        <v>132.29999999999882</v>
      </c>
      <c r="Z561" s="117"/>
      <c r="AA561" s="121">
        <f t="shared" si="1051"/>
        <v>0</v>
      </c>
      <c r="AB561" s="117">
        <f t="shared" si="1000"/>
        <v>12982.5</v>
      </c>
      <c r="AC561" s="117"/>
      <c r="AD561" s="117">
        <f t="shared" si="1052"/>
        <v>0</v>
      </c>
      <c r="AE561" s="117">
        <f t="shared" si="1010"/>
        <v>448.79999999999973</v>
      </c>
      <c r="AF561" s="117"/>
      <c r="AG561" s="116">
        <f t="shared" si="1053"/>
        <v>0</v>
      </c>
      <c r="AH561" s="123">
        <f t="shared" si="1011"/>
        <v>9152.7999999999993</v>
      </c>
      <c r="AI561" s="117"/>
      <c r="AJ561" s="121">
        <f t="shared" si="1054"/>
        <v>0</v>
      </c>
      <c r="AK561" s="117">
        <f t="shared" si="1012"/>
        <v>7585.5</v>
      </c>
      <c r="AL561" s="117"/>
      <c r="AM561" s="121">
        <f t="shared" si="1055"/>
        <v>0</v>
      </c>
      <c r="AN561" s="117">
        <f t="shared" si="1013"/>
        <v>7741.0999999999985</v>
      </c>
      <c r="AO561" s="117"/>
      <c r="AP561" s="121">
        <f t="shared" si="1005"/>
        <v>0</v>
      </c>
      <c r="AQ561" s="117">
        <f t="shared" si="993"/>
        <v>484.89999999999964</v>
      </c>
      <c r="AR561" s="117"/>
      <c r="AS561" s="121">
        <f t="shared" si="1065"/>
        <v>0</v>
      </c>
      <c r="AT561" s="117">
        <f t="shared" si="1014"/>
        <v>4579.6000000000004</v>
      </c>
      <c r="AU561" s="117"/>
      <c r="AV561" s="117">
        <f t="shared" si="1015"/>
        <v>0</v>
      </c>
      <c r="AW561" s="122">
        <f t="shared" si="994"/>
        <v>2949.6000000000013</v>
      </c>
      <c r="AX561" s="117"/>
      <c r="AY561" s="117">
        <f t="shared" si="1066"/>
        <v>0</v>
      </c>
      <c r="AZ561" s="117">
        <f t="shared" si="1006"/>
        <v>1794.6</v>
      </c>
      <c r="BA561" s="117"/>
      <c r="BB561" s="121">
        <f t="shared" si="1067"/>
        <v>0</v>
      </c>
      <c r="BC561" s="117">
        <f t="shared" si="1016"/>
        <v>1254.5999999999999</v>
      </c>
      <c r="BD561" s="117"/>
      <c r="BE561" s="121">
        <f t="shared" si="1068"/>
        <v>0</v>
      </c>
      <c r="BF561" s="117">
        <f t="shared" si="1017"/>
        <v>78.60000000000035</v>
      </c>
      <c r="BG561" s="117"/>
      <c r="BH561" s="121">
        <f t="shared" si="1060"/>
        <v>0</v>
      </c>
      <c r="BI561" s="117">
        <f t="shared" si="1050"/>
        <v>557.4000000000002</v>
      </c>
      <c r="BJ561" s="117"/>
      <c r="BK561" s="121">
        <f t="shared" si="1069"/>
        <v>0</v>
      </c>
      <c r="BL561" s="117">
        <f t="shared" si="1018"/>
        <v>4758.2000000000007</v>
      </c>
      <c r="BM561" s="117"/>
      <c r="BN561" s="121">
        <f t="shared" si="1019"/>
        <v>0</v>
      </c>
      <c r="BO561" s="117">
        <f t="shared" si="1020"/>
        <v>2570.7000000000012</v>
      </c>
      <c r="BP561" s="117"/>
      <c r="BQ561" s="121">
        <f t="shared" si="1021"/>
        <v>0</v>
      </c>
      <c r="BR561" s="117">
        <f t="shared" si="1056"/>
        <v>58.899999999990811</v>
      </c>
      <c r="BS561" s="117"/>
      <c r="BT561" s="117">
        <f t="shared" si="1043"/>
        <v>0</v>
      </c>
      <c r="BU561" s="117">
        <f t="shared" si="1091"/>
        <v>53390</v>
      </c>
      <c r="BV561" s="117"/>
      <c r="BW561" s="117">
        <f t="shared" si="1044"/>
        <v>0</v>
      </c>
      <c r="BX561" s="117">
        <f t="shared" si="1092"/>
        <v>80640</v>
      </c>
      <c r="BY561" s="117"/>
      <c r="BZ561" s="117">
        <f t="shared" si="1045"/>
        <v>0</v>
      </c>
      <c r="CA561" s="117">
        <f t="shared" si="1093"/>
        <v>48870</v>
      </c>
      <c r="CB561" s="117"/>
      <c r="CC561" s="117">
        <f t="shared" si="1022"/>
        <v>0</v>
      </c>
      <c r="CD561" s="117">
        <f t="shared" si="1088"/>
        <v>7437.4500000000007</v>
      </c>
      <c r="CE561" s="117"/>
      <c r="CF561" s="117">
        <f t="shared" si="1023"/>
        <v>0</v>
      </c>
      <c r="CG561" s="117">
        <f t="shared" si="1024"/>
        <v>6982.9</v>
      </c>
      <c r="CH561" s="117"/>
      <c r="CI561" s="117">
        <f t="shared" si="1070"/>
        <v>0</v>
      </c>
      <c r="CJ561" s="117">
        <f t="shared" si="1040"/>
        <v>8715</v>
      </c>
      <c r="CK561" s="117"/>
      <c r="CL561" s="121">
        <f t="shared" si="1071"/>
        <v>0</v>
      </c>
      <c r="CM561" s="123">
        <f t="shared" si="1025"/>
        <v>4864</v>
      </c>
      <c r="CN561" s="117"/>
      <c r="CO561" s="121">
        <f t="shared" si="1072"/>
        <v>0</v>
      </c>
      <c r="CP561" s="123">
        <f t="shared" si="1026"/>
        <v>3955</v>
      </c>
      <c r="CQ561" s="117"/>
      <c r="CR561" s="121">
        <f t="shared" si="1073"/>
        <v>0</v>
      </c>
      <c r="CS561" s="123">
        <f t="shared" si="991"/>
        <v>6656</v>
      </c>
      <c r="CT561" s="117"/>
      <c r="CU561" s="121">
        <f t="shared" si="1074"/>
        <v>0</v>
      </c>
      <c r="CV561" s="123">
        <f t="shared" si="1027"/>
        <v>7769</v>
      </c>
      <c r="CW561" s="117"/>
      <c r="CX561" s="117">
        <f t="shared" si="1075"/>
        <v>0</v>
      </c>
      <c r="CY561" s="116">
        <f t="shared" si="1090"/>
        <v>6582</v>
      </c>
      <c r="CZ561" s="123"/>
      <c r="DA561" s="117">
        <f t="shared" si="1076"/>
        <v>0</v>
      </c>
      <c r="DB561" s="117">
        <f t="shared" si="1041"/>
        <v>80056</v>
      </c>
      <c r="DC561" s="117"/>
      <c r="DD561" s="117">
        <f t="shared" si="1077"/>
        <v>0</v>
      </c>
      <c r="DE561" s="117">
        <f t="shared" si="1042"/>
        <v>76827</v>
      </c>
      <c r="DF561" s="117"/>
      <c r="DG561" s="120">
        <f t="shared" si="1078"/>
        <v>0</v>
      </c>
      <c r="DH561" s="117">
        <f t="shared" si="1089"/>
        <v>31573</v>
      </c>
      <c r="DI561" s="117"/>
      <c r="DJ561" s="117">
        <f t="shared" si="1079"/>
        <v>0</v>
      </c>
      <c r="DK561" s="117">
        <f t="shared" si="1028"/>
        <v>226.5</v>
      </c>
      <c r="DL561" s="211"/>
      <c r="DM561" s="207">
        <f t="shared" si="1080"/>
        <v>0</v>
      </c>
      <c r="DN561" s="125">
        <f t="shared" si="1007"/>
        <v>0</v>
      </c>
      <c r="DO561" s="126"/>
      <c r="DP561" s="127">
        <f t="shared" si="1081"/>
        <v>0</v>
      </c>
      <c r="DQ561" s="128">
        <f t="shared" si="1029"/>
        <v>7022.5</v>
      </c>
      <c r="DR561" s="126"/>
      <c r="DS561" s="127">
        <f t="shared" si="1082"/>
        <v>0</v>
      </c>
      <c r="DT561" s="128">
        <f t="shared" si="1030"/>
        <v>4846</v>
      </c>
      <c r="DU561" s="126"/>
      <c r="DV561" s="127">
        <f t="shared" si="1083"/>
        <v>0</v>
      </c>
      <c r="DW561" s="128">
        <f t="shared" si="1031"/>
        <v>4835</v>
      </c>
      <c r="DX561" s="126"/>
      <c r="DY561" s="124">
        <f t="shared" si="1084"/>
        <v>0</v>
      </c>
      <c r="DZ561" s="125">
        <f t="shared" si="1032"/>
        <v>523</v>
      </c>
      <c r="EA561" s="124"/>
      <c r="EB561" s="124">
        <f t="shared" si="1085"/>
        <v>0</v>
      </c>
      <c r="EC561" s="129">
        <f t="shared" si="1033"/>
        <v>369</v>
      </c>
      <c r="ED561" s="126"/>
      <c r="EE561" s="127">
        <f t="shared" si="1086"/>
        <v>0</v>
      </c>
      <c r="EF561" s="128">
        <f t="shared" si="1034"/>
        <v>4769</v>
      </c>
      <c r="EG561" s="117"/>
      <c r="EH561" s="117">
        <f t="shared" si="1087"/>
        <v>0</v>
      </c>
      <c r="EI561" s="117">
        <f t="shared" si="1035"/>
        <v>23837</v>
      </c>
      <c r="EJ561" s="117"/>
      <c r="EK561" s="117">
        <f t="shared" si="1057"/>
        <v>0</v>
      </c>
      <c r="EL561" s="117">
        <f t="shared" si="1036"/>
        <v>22467</v>
      </c>
      <c r="EM561" s="131" t="e">
        <f t="shared" si="1058"/>
        <v>#REF!</v>
      </c>
      <c r="EN561" s="7"/>
      <c r="EO561" s="7"/>
      <c r="EP561" s="7"/>
      <c r="EQ561" s="7"/>
      <c r="ER561" s="7"/>
      <c r="ES561" s="7"/>
      <c r="ET561" s="7"/>
    </row>
    <row r="562" spans="1:150" ht="11.25" customHeight="1" x14ac:dyDescent="0.25">
      <c r="A562" s="130">
        <v>46093</v>
      </c>
      <c r="B562" s="185">
        <v>46091</v>
      </c>
      <c r="C562" s="215">
        <v>4900</v>
      </c>
      <c r="D562" s="113"/>
      <c r="E562" s="114"/>
      <c r="F562" s="201"/>
      <c r="G562" s="116"/>
      <c r="H562" s="117"/>
      <c r="I562" s="118">
        <f t="shared" si="1001"/>
        <v>0</v>
      </c>
      <c r="J562" s="119">
        <f t="shared" si="1061"/>
        <v>308497</v>
      </c>
      <c r="K562" s="117"/>
      <c r="L562" s="118">
        <f t="shared" si="992"/>
        <v>0</v>
      </c>
      <c r="M562" s="119">
        <f t="shared" si="1062"/>
        <v>207856</v>
      </c>
      <c r="N562" s="117"/>
      <c r="O562" s="118">
        <f t="shared" si="1002"/>
        <v>0</v>
      </c>
      <c r="P562" s="119">
        <f t="shared" si="1063"/>
        <v>107107</v>
      </c>
      <c r="Q562" s="117"/>
      <c r="R562" s="117">
        <f t="shared" si="1003"/>
        <v>0</v>
      </c>
      <c r="S562" s="117" t="e">
        <f t="shared" si="1064"/>
        <v>#REF!</v>
      </c>
      <c r="T562" s="117"/>
      <c r="U562" s="117">
        <f t="shared" si="1008"/>
        <v>0</v>
      </c>
      <c r="V562" s="117">
        <f t="shared" si="1009"/>
        <v>225168.90000000002</v>
      </c>
      <c r="W562" s="121"/>
      <c r="X562" s="120">
        <f t="shared" si="1004"/>
        <v>0</v>
      </c>
      <c r="Y562" s="117">
        <f t="shared" ref="Y562:Y625" si="1094">Y561+W562-X562</f>
        <v>132.29999999999882</v>
      </c>
      <c r="Z562" s="117"/>
      <c r="AA562" s="121">
        <f t="shared" si="1051"/>
        <v>0</v>
      </c>
      <c r="AB562" s="117">
        <f t="shared" si="1000"/>
        <v>12982.5</v>
      </c>
      <c r="AC562" s="117"/>
      <c r="AD562" s="117">
        <f t="shared" si="1052"/>
        <v>0</v>
      </c>
      <c r="AE562" s="117">
        <f t="shared" si="1010"/>
        <v>448.79999999999973</v>
      </c>
      <c r="AF562" s="117"/>
      <c r="AG562" s="116">
        <f t="shared" si="1053"/>
        <v>0</v>
      </c>
      <c r="AH562" s="123">
        <f t="shared" si="1011"/>
        <v>9152.7999999999993</v>
      </c>
      <c r="AI562" s="117"/>
      <c r="AJ562" s="121">
        <f t="shared" si="1054"/>
        <v>0</v>
      </c>
      <c r="AK562" s="117">
        <f t="shared" si="1012"/>
        <v>7585.5</v>
      </c>
      <c r="AL562" s="117"/>
      <c r="AM562" s="121">
        <f t="shared" si="1055"/>
        <v>0</v>
      </c>
      <c r="AN562" s="117">
        <f t="shared" si="1013"/>
        <v>7741.0999999999985</v>
      </c>
      <c r="AO562" s="117"/>
      <c r="AP562" s="121">
        <f t="shared" si="1005"/>
        <v>0</v>
      </c>
      <c r="AQ562" s="117">
        <f t="shared" si="993"/>
        <v>484.89999999999964</v>
      </c>
      <c r="AR562" s="117"/>
      <c r="AS562" s="121">
        <f t="shared" si="1065"/>
        <v>0</v>
      </c>
      <c r="AT562" s="117">
        <f t="shared" si="1014"/>
        <v>4579.6000000000004</v>
      </c>
      <c r="AU562" s="117"/>
      <c r="AV562" s="117">
        <f t="shared" si="1015"/>
        <v>0</v>
      </c>
      <c r="AW562" s="122">
        <f t="shared" si="994"/>
        <v>2949.6000000000013</v>
      </c>
      <c r="AX562" s="117"/>
      <c r="AY562" s="117">
        <f t="shared" si="1066"/>
        <v>0</v>
      </c>
      <c r="AZ562" s="117">
        <f t="shared" si="1006"/>
        <v>1794.6</v>
      </c>
      <c r="BA562" s="117"/>
      <c r="BB562" s="121">
        <f t="shared" si="1067"/>
        <v>0</v>
      </c>
      <c r="BC562" s="117">
        <f t="shared" si="1016"/>
        <v>1254.5999999999999</v>
      </c>
      <c r="BD562" s="117"/>
      <c r="BE562" s="121">
        <f t="shared" si="1068"/>
        <v>0</v>
      </c>
      <c r="BF562" s="117">
        <f t="shared" si="1017"/>
        <v>78.60000000000035</v>
      </c>
      <c r="BG562" s="117"/>
      <c r="BH562" s="121">
        <f t="shared" si="1060"/>
        <v>0</v>
      </c>
      <c r="BI562" s="117">
        <f t="shared" si="1050"/>
        <v>557.4000000000002</v>
      </c>
      <c r="BJ562" s="117"/>
      <c r="BK562" s="121">
        <f t="shared" si="1069"/>
        <v>0</v>
      </c>
      <c r="BL562" s="117">
        <f t="shared" si="1018"/>
        <v>4758.2000000000007</v>
      </c>
      <c r="BM562" s="117"/>
      <c r="BN562" s="121">
        <f t="shared" si="1019"/>
        <v>0</v>
      </c>
      <c r="BO562" s="117">
        <f t="shared" si="1020"/>
        <v>2570.7000000000012</v>
      </c>
      <c r="BP562" s="117"/>
      <c r="BQ562" s="121">
        <f t="shared" si="1021"/>
        <v>0</v>
      </c>
      <c r="BR562" s="117">
        <f t="shared" si="1056"/>
        <v>58.899999999990811</v>
      </c>
      <c r="BS562" s="117"/>
      <c r="BT562" s="117">
        <f t="shared" si="1043"/>
        <v>0</v>
      </c>
      <c r="BU562" s="117">
        <f t="shared" si="1091"/>
        <v>53390</v>
      </c>
      <c r="BV562" s="117"/>
      <c r="BW562" s="117">
        <f t="shared" si="1044"/>
        <v>0</v>
      </c>
      <c r="BX562" s="117">
        <f t="shared" si="1092"/>
        <v>80640</v>
      </c>
      <c r="BY562" s="117"/>
      <c r="BZ562" s="117">
        <f t="shared" si="1045"/>
        <v>0</v>
      </c>
      <c r="CA562" s="117">
        <f t="shared" si="1093"/>
        <v>48870</v>
      </c>
      <c r="CB562" s="117">
        <v>8046</v>
      </c>
      <c r="CC562" s="117">
        <f t="shared" si="1022"/>
        <v>0</v>
      </c>
      <c r="CD562" s="117">
        <f t="shared" si="1088"/>
        <v>15483.45</v>
      </c>
      <c r="CE562" s="117"/>
      <c r="CF562" s="117">
        <f t="shared" si="1023"/>
        <v>0</v>
      </c>
      <c r="CG562" s="117">
        <f t="shared" si="1024"/>
        <v>6982.9</v>
      </c>
      <c r="CH562" s="117"/>
      <c r="CI562" s="117">
        <f t="shared" si="1070"/>
        <v>0</v>
      </c>
      <c r="CJ562" s="117">
        <f t="shared" si="1040"/>
        <v>8715</v>
      </c>
      <c r="CK562" s="117"/>
      <c r="CL562" s="121">
        <f t="shared" si="1071"/>
        <v>0</v>
      </c>
      <c r="CM562" s="123">
        <f t="shared" si="1025"/>
        <v>4864</v>
      </c>
      <c r="CN562" s="117"/>
      <c r="CO562" s="121">
        <f t="shared" si="1072"/>
        <v>0</v>
      </c>
      <c r="CP562" s="123">
        <f t="shared" si="1026"/>
        <v>3955</v>
      </c>
      <c r="CQ562" s="117"/>
      <c r="CR562" s="121">
        <f t="shared" si="1073"/>
        <v>0</v>
      </c>
      <c r="CS562" s="123">
        <f t="shared" si="991"/>
        <v>6656</v>
      </c>
      <c r="CT562" s="117"/>
      <c r="CU562" s="121">
        <f t="shared" si="1074"/>
        <v>0</v>
      </c>
      <c r="CV562" s="123">
        <f t="shared" si="1027"/>
        <v>7769</v>
      </c>
      <c r="CW562" s="117"/>
      <c r="CX562" s="117">
        <f t="shared" si="1075"/>
        <v>0</v>
      </c>
      <c r="CY562" s="116">
        <f t="shared" si="1090"/>
        <v>6582</v>
      </c>
      <c r="CZ562" s="123"/>
      <c r="DA562" s="117">
        <f t="shared" si="1076"/>
        <v>0</v>
      </c>
      <c r="DB562" s="117">
        <f t="shared" si="1041"/>
        <v>80056</v>
      </c>
      <c r="DC562" s="117"/>
      <c r="DD562" s="117">
        <f t="shared" si="1077"/>
        <v>0</v>
      </c>
      <c r="DE562" s="117">
        <f t="shared" si="1042"/>
        <v>76827</v>
      </c>
      <c r="DF562" s="117"/>
      <c r="DG562" s="120">
        <f t="shared" si="1078"/>
        <v>0</v>
      </c>
      <c r="DH562" s="117">
        <f t="shared" si="1089"/>
        <v>31573</v>
      </c>
      <c r="DI562" s="117"/>
      <c r="DJ562" s="117">
        <f t="shared" si="1079"/>
        <v>0</v>
      </c>
      <c r="DK562" s="117">
        <f t="shared" si="1028"/>
        <v>226.5</v>
      </c>
      <c r="DL562" s="211"/>
      <c r="DM562" s="207">
        <f t="shared" si="1080"/>
        <v>0</v>
      </c>
      <c r="DN562" s="125">
        <f t="shared" si="1007"/>
        <v>0</v>
      </c>
      <c r="DO562" s="126"/>
      <c r="DP562" s="127">
        <f t="shared" si="1081"/>
        <v>0</v>
      </c>
      <c r="DQ562" s="128">
        <f t="shared" si="1029"/>
        <v>7022.5</v>
      </c>
      <c r="DR562" s="126"/>
      <c r="DS562" s="127">
        <f t="shared" si="1082"/>
        <v>0</v>
      </c>
      <c r="DT562" s="128">
        <f t="shared" si="1030"/>
        <v>4846</v>
      </c>
      <c r="DU562" s="126"/>
      <c r="DV562" s="127">
        <f t="shared" si="1083"/>
        <v>0</v>
      </c>
      <c r="DW562" s="128">
        <f t="shared" si="1031"/>
        <v>4835</v>
      </c>
      <c r="DX562" s="126"/>
      <c r="DY562" s="124">
        <f t="shared" si="1084"/>
        <v>0</v>
      </c>
      <c r="DZ562" s="125">
        <f t="shared" si="1032"/>
        <v>523</v>
      </c>
      <c r="EA562" s="124"/>
      <c r="EB562" s="124">
        <f t="shared" si="1085"/>
        <v>0</v>
      </c>
      <c r="EC562" s="129">
        <f t="shared" si="1033"/>
        <v>369</v>
      </c>
      <c r="ED562" s="126"/>
      <c r="EE562" s="127">
        <f t="shared" si="1086"/>
        <v>0</v>
      </c>
      <c r="EF562" s="128">
        <f t="shared" si="1034"/>
        <v>4769</v>
      </c>
      <c r="EG562" s="117"/>
      <c r="EH562" s="117">
        <f t="shared" si="1087"/>
        <v>0</v>
      </c>
      <c r="EI562" s="117">
        <f t="shared" si="1035"/>
        <v>23837</v>
      </c>
      <c r="EJ562" s="117"/>
      <c r="EK562" s="117">
        <f t="shared" si="1057"/>
        <v>0</v>
      </c>
      <c r="EL562" s="117">
        <f t="shared" si="1036"/>
        <v>22467</v>
      </c>
      <c r="EM562" s="131" t="e">
        <f t="shared" si="1058"/>
        <v>#REF!</v>
      </c>
      <c r="EN562" s="7"/>
      <c r="EO562" s="7"/>
      <c r="EP562" s="7"/>
      <c r="EQ562" s="7"/>
      <c r="ER562" s="7"/>
      <c r="ES562" s="7"/>
      <c r="ET562" s="7"/>
    </row>
    <row r="563" spans="1:150" s="36" customFormat="1" ht="11.25" customHeight="1" x14ac:dyDescent="0.25">
      <c r="A563" s="130">
        <v>46093</v>
      </c>
      <c r="B563" s="130">
        <v>46105</v>
      </c>
      <c r="C563" s="215">
        <v>4810</v>
      </c>
      <c r="D563" s="113"/>
      <c r="E563" s="114"/>
      <c r="F563" s="115"/>
      <c r="G563" s="116"/>
      <c r="H563" s="117"/>
      <c r="I563" s="118">
        <f t="shared" si="1001"/>
        <v>0</v>
      </c>
      <c r="J563" s="119">
        <f t="shared" si="1061"/>
        <v>308497</v>
      </c>
      <c r="K563" s="117"/>
      <c r="L563" s="118">
        <f t="shared" si="992"/>
        <v>0</v>
      </c>
      <c r="M563" s="119">
        <f t="shared" si="1062"/>
        <v>207856</v>
      </c>
      <c r="N563" s="117"/>
      <c r="O563" s="118">
        <f t="shared" si="1002"/>
        <v>0</v>
      </c>
      <c r="P563" s="119">
        <f t="shared" si="1063"/>
        <v>107107</v>
      </c>
      <c r="Q563" s="117">
        <v>60000</v>
      </c>
      <c r="R563" s="117">
        <f t="shared" si="1003"/>
        <v>0</v>
      </c>
      <c r="S563" s="117" t="e">
        <f t="shared" si="1064"/>
        <v>#REF!</v>
      </c>
      <c r="T563" s="117"/>
      <c r="U563" s="117">
        <f t="shared" si="1008"/>
        <v>0</v>
      </c>
      <c r="V563" s="117">
        <f t="shared" si="1009"/>
        <v>225168.90000000002</v>
      </c>
      <c r="W563" s="121"/>
      <c r="X563" s="120">
        <f t="shared" si="1004"/>
        <v>0</v>
      </c>
      <c r="Y563" s="117">
        <f t="shared" si="1094"/>
        <v>132.29999999999882</v>
      </c>
      <c r="Z563" s="117"/>
      <c r="AA563" s="121">
        <f t="shared" si="1051"/>
        <v>0</v>
      </c>
      <c r="AB563" s="117">
        <f t="shared" si="1000"/>
        <v>12982.5</v>
      </c>
      <c r="AC563" s="117"/>
      <c r="AD563" s="117">
        <f t="shared" si="1052"/>
        <v>0</v>
      </c>
      <c r="AE563" s="117">
        <f t="shared" si="1010"/>
        <v>448.79999999999973</v>
      </c>
      <c r="AF563" s="117"/>
      <c r="AG563" s="116">
        <f t="shared" si="1053"/>
        <v>0</v>
      </c>
      <c r="AH563" s="123">
        <f t="shared" si="1011"/>
        <v>9152.7999999999993</v>
      </c>
      <c r="AI563" s="117"/>
      <c r="AJ563" s="121">
        <f t="shared" si="1054"/>
        <v>0</v>
      </c>
      <c r="AK563" s="117">
        <f t="shared" si="1012"/>
        <v>7585.5</v>
      </c>
      <c r="AL563" s="117"/>
      <c r="AM563" s="121">
        <f t="shared" si="1055"/>
        <v>0</v>
      </c>
      <c r="AN563" s="117">
        <f t="shared" si="1013"/>
        <v>7741.0999999999985</v>
      </c>
      <c r="AO563" s="117"/>
      <c r="AP563" s="121">
        <f t="shared" si="1005"/>
        <v>0</v>
      </c>
      <c r="AQ563" s="117">
        <f t="shared" si="993"/>
        <v>484.89999999999964</v>
      </c>
      <c r="AR563" s="117"/>
      <c r="AS563" s="121">
        <f t="shared" si="1065"/>
        <v>0</v>
      </c>
      <c r="AT563" s="117">
        <f t="shared" si="1014"/>
        <v>4579.6000000000004</v>
      </c>
      <c r="AU563" s="117"/>
      <c r="AV563" s="117">
        <f t="shared" si="1015"/>
        <v>0</v>
      </c>
      <c r="AW563" s="122">
        <f t="shared" si="994"/>
        <v>2949.6000000000013</v>
      </c>
      <c r="AX563" s="117"/>
      <c r="AY563" s="117">
        <f t="shared" si="1066"/>
        <v>0</v>
      </c>
      <c r="AZ563" s="117">
        <f t="shared" si="1006"/>
        <v>1794.6</v>
      </c>
      <c r="BA563" s="117"/>
      <c r="BB563" s="121">
        <f t="shared" si="1067"/>
        <v>0</v>
      </c>
      <c r="BC563" s="117">
        <f t="shared" si="1016"/>
        <v>1254.5999999999999</v>
      </c>
      <c r="BD563" s="117"/>
      <c r="BE563" s="121">
        <f t="shared" si="1068"/>
        <v>0</v>
      </c>
      <c r="BF563" s="117">
        <f t="shared" si="1017"/>
        <v>78.60000000000035</v>
      </c>
      <c r="BG563" s="117"/>
      <c r="BH563" s="121">
        <v>0</v>
      </c>
      <c r="BI563" s="117">
        <f t="shared" ref="BI563:BI594" si="1095">+BI562+BG563-BH563</f>
        <v>557.4000000000002</v>
      </c>
      <c r="BJ563" s="117"/>
      <c r="BK563" s="121">
        <f t="shared" si="1069"/>
        <v>0</v>
      </c>
      <c r="BL563" s="117">
        <f t="shared" si="1018"/>
        <v>4758.2000000000007</v>
      </c>
      <c r="BM563" s="117"/>
      <c r="BN563" s="121">
        <f t="shared" si="1019"/>
        <v>0</v>
      </c>
      <c r="BO563" s="117">
        <f t="shared" si="1020"/>
        <v>2570.7000000000012</v>
      </c>
      <c r="BP563" s="117"/>
      <c r="BQ563" s="121">
        <f t="shared" si="1021"/>
        <v>0</v>
      </c>
      <c r="BR563" s="117">
        <f t="shared" si="1056"/>
        <v>58.899999999990811</v>
      </c>
      <c r="BS563" s="117"/>
      <c r="BT563" s="117">
        <f t="shared" si="1043"/>
        <v>0</v>
      </c>
      <c r="BU563" s="117">
        <f t="shared" si="1091"/>
        <v>53390</v>
      </c>
      <c r="BV563" s="117"/>
      <c r="BW563" s="117">
        <f t="shared" si="1044"/>
        <v>0</v>
      </c>
      <c r="BX563" s="117">
        <f t="shared" si="1092"/>
        <v>80640</v>
      </c>
      <c r="BY563" s="117"/>
      <c r="BZ563" s="117">
        <f t="shared" si="1045"/>
        <v>0</v>
      </c>
      <c r="CA563" s="117">
        <f t="shared" si="1093"/>
        <v>48870</v>
      </c>
      <c r="CB563" s="117"/>
      <c r="CC563" s="117">
        <f t="shared" si="1022"/>
        <v>0</v>
      </c>
      <c r="CD563" s="117">
        <f t="shared" si="1088"/>
        <v>15483.45</v>
      </c>
      <c r="CE563" s="117"/>
      <c r="CF563" s="117">
        <f t="shared" si="1023"/>
        <v>0</v>
      </c>
      <c r="CG563" s="117">
        <f t="shared" si="1024"/>
        <v>6982.9</v>
      </c>
      <c r="CH563" s="117"/>
      <c r="CI563" s="117">
        <f t="shared" si="1070"/>
        <v>0</v>
      </c>
      <c r="CJ563" s="117">
        <f t="shared" si="1040"/>
        <v>8715</v>
      </c>
      <c r="CK563" s="117"/>
      <c r="CL563" s="121">
        <f t="shared" si="1071"/>
        <v>0</v>
      </c>
      <c r="CM563" s="123">
        <f t="shared" si="1025"/>
        <v>4864</v>
      </c>
      <c r="CN563" s="117"/>
      <c r="CO563" s="121">
        <f t="shared" si="1072"/>
        <v>0</v>
      </c>
      <c r="CP563" s="123">
        <f t="shared" si="1026"/>
        <v>3955</v>
      </c>
      <c r="CQ563" s="117"/>
      <c r="CR563" s="121">
        <f t="shared" si="1073"/>
        <v>0</v>
      </c>
      <c r="CS563" s="123">
        <f t="shared" si="991"/>
        <v>6656</v>
      </c>
      <c r="CT563" s="117"/>
      <c r="CU563" s="121">
        <f t="shared" si="1074"/>
        <v>0</v>
      </c>
      <c r="CV563" s="123">
        <f t="shared" si="1027"/>
        <v>7769</v>
      </c>
      <c r="CW563" s="117"/>
      <c r="CX563" s="117">
        <f t="shared" si="1075"/>
        <v>0</v>
      </c>
      <c r="CY563" s="116">
        <f t="shared" si="1090"/>
        <v>6582</v>
      </c>
      <c r="CZ563" s="123"/>
      <c r="DA563" s="117">
        <f t="shared" si="1076"/>
        <v>0</v>
      </c>
      <c r="DB563" s="117">
        <f t="shared" si="1041"/>
        <v>80056</v>
      </c>
      <c r="DC563" s="117"/>
      <c r="DD563" s="117">
        <f t="shared" si="1077"/>
        <v>0</v>
      </c>
      <c r="DE563" s="117">
        <f t="shared" si="1042"/>
        <v>76827</v>
      </c>
      <c r="DF563" s="117"/>
      <c r="DG563" s="120">
        <f t="shared" si="1078"/>
        <v>0</v>
      </c>
      <c r="DH563" s="117">
        <f t="shared" si="1089"/>
        <v>31573</v>
      </c>
      <c r="DI563" s="117"/>
      <c r="DJ563" s="117">
        <f t="shared" si="1079"/>
        <v>0</v>
      </c>
      <c r="DK563" s="117">
        <f t="shared" si="1028"/>
        <v>226.5</v>
      </c>
      <c r="DL563" s="211"/>
      <c r="DM563" s="207">
        <f t="shared" si="1080"/>
        <v>0</v>
      </c>
      <c r="DN563" s="125">
        <f t="shared" si="1007"/>
        <v>0</v>
      </c>
      <c r="DO563" s="126"/>
      <c r="DP563" s="127">
        <f t="shared" si="1081"/>
        <v>0</v>
      </c>
      <c r="DQ563" s="128">
        <f t="shared" si="1029"/>
        <v>7022.5</v>
      </c>
      <c r="DR563" s="126"/>
      <c r="DS563" s="127">
        <f t="shared" si="1082"/>
        <v>0</v>
      </c>
      <c r="DT563" s="128">
        <f t="shared" si="1030"/>
        <v>4846</v>
      </c>
      <c r="DU563" s="126"/>
      <c r="DV563" s="127">
        <f t="shared" si="1083"/>
        <v>0</v>
      </c>
      <c r="DW563" s="128">
        <f t="shared" si="1031"/>
        <v>4835</v>
      </c>
      <c r="DX563" s="126"/>
      <c r="DY563" s="124">
        <f t="shared" si="1084"/>
        <v>0</v>
      </c>
      <c r="DZ563" s="125">
        <f t="shared" si="1032"/>
        <v>523</v>
      </c>
      <c r="EA563" s="124"/>
      <c r="EB563" s="124">
        <f t="shared" si="1085"/>
        <v>0</v>
      </c>
      <c r="EC563" s="129">
        <f t="shared" si="1033"/>
        <v>369</v>
      </c>
      <c r="ED563" s="126"/>
      <c r="EE563" s="127">
        <f t="shared" si="1086"/>
        <v>0</v>
      </c>
      <c r="EF563" s="128">
        <f t="shared" si="1034"/>
        <v>4769</v>
      </c>
      <c r="EG563" s="117"/>
      <c r="EH563" s="117">
        <f t="shared" si="1087"/>
        <v>0</v>
      </c>
      <c r="EI563" s="117">
        <f t="shared" si="1035"/>
        <v>23837</v>
      </c>
      <c r="EJ563" s="117"/>
      <c r="EK563" s="117">
        <f t="shared" si="1057"/>
        <v>0</v>
      </c>
      <c r="EL563" s="117">
        <f t="shared" si="1036"/>
        <v>22467</v>
      </c>
      <c r="EM563" s="131" t="e">
        <f t="shared" si="1058"/>
        <v>#REF!</v>
      </c>
    </row>
    <row r="564" spans="1:150" s="36" customFormat="1" ht="11.25" customHeight="1" x14ac:dyDescent="0.25">
      <c r="A564" s="130">
        <v>46093</v>
      </c>
      <c r="B564" s="130"/>
      <c r="C564" s="215">
        <v>4492</v>
      </c>
      <c r="D564" s="113"/>
      <c r="E564" s="114"/>
      <c r="F564" s="201"/>
      <c r="G564" s="116"/>
      <c r="H564" s="117"/>
      <c r="I564" s="118">
        <f t="shared" si="1001"/>
        <v>0</v>
      </c>
      <c r="J564" s="119">
        <f t="shared" si="1061"/>
        <v>308497</v>
      </c>
      <c r="K564" s="117"/>
      <c r="L564" s="118">
        <f t="shared" si="992"/>
        <v>0</v>
      </c>
      <c r="M564" s="119">
        <f t="shared" si="1062"/>
        <v>207856</v>
      </c>
      <c r="N564" s="117"/>
      <c r="O564" s="118">
        <f t="shared" si="1002"/>
        <v>0</v>
      </c>
      <c r="P564" s="119">
        <f t="shared" si="1063"/>
        <v>107107</v>
      </c>
      <c r="Q564" s="117"/>
      <c r="R564" s="117">
        <f t="shared" si="1003"/>
        <v>0</v>
      </c>
      <c r="S564" s="117" t="e">
        <f t="shared" si="1064"/>
        <v>#REF!</v>
      </c>
      <c r="T564" s="117"/>
      <c r="U564" s="117">
        <f t="shared" si="1008"/>
        <v>0</v>
      </c>
      <c r="V564" s="117">
        <f t="shared" si="1009"/>
        <v>225168.90000000002</v>
      </c>
      <c r="W564" s="121"/>
      <c r="X564" s="120">
        <f t="shared" si="1004"/>
        <v>0</v>
      </c>
      <c r="Y564" s="117">
        <f t="shared" si="1094"/>
        <v>132.29999999999882</v>
      </c>
      <c r="Z564" s="117"/>
      <c r="AA564" s="121">
        <f t="shared" si="1051"/>
        <v>0</v>
      </c>
      <c r="AB564" s="117">
        <f t="shared" si="1000"/>
        <v>12982.5</v>
      </c>
      <c r="AC564" s="117"/>
      <c r="AD564" s="117">
        <f t="shared" si="1052"/>
        <v>0</v>
      </c>
      <c r="AE564" s="117">
        <f t="shared" si="1010"/>
        <v>448.79999999999973</v>
      </c>
      <c r="AF564" s="117"/>
      <c r="AG564" s="116">
        <f t="shared" si="1053"/>
        <v>0</v>
      </c>
      <c r="AH564" s="123">
        <f t="shared" si="1011"/>
        <v>9152.7999999999993</v>
      </c>
      <c r="AI564" s="117"/>
      <c r="AJ564" s="121">
        <f t="shared" si="1054"/>
        <v>0</v>
      </c>
      <c r="AK564" s="117">
        <f t="shared" si="1012"/>
        <v>7585.5</v>
      </c>
      <c r="AL564" s="117"/>
      <c r="AM564" s="121">
        <f t="shared" si="1055"/>
        <v>0</v>
      </c>
      <c r="AN564" s="117">
        <f t="shared" si="1013"/>
        <v>7741.0999999999985</v>
      </c>
      <c r="AO564" s="117"/>
      <c r="AP564" s="121">
        <f t="shared" si="1005"/>
        <v>0</v>
      </c>
      <c r="AQ564" s="117">
        <f t="shared" si="993"/>
        <v>484.89999999999964</v>
      </c>
      <c r="AR564" s="117"/>
      <c r="AS564" s="121">
        <f t="shared" si="1065"/>
        <v>0</v>
      </c>
      <c r="AT564" s="117">
        <f t="shared" si="1014"/>
        <v>4579.6000000000004</v>
      </c>
      <c r="AU564" s="117"/>
      <c r="AV564" s="117">
        <f t="shared" si="1015"/>
        <v>0</v>
      </c>
      <c r="AW564" s="122">
        <f t="shared" si="994"/>
        <v>2949.6000000000013</v>
      </c>
      <c r="AX564" s="117"/>
      <c r="AY564" s="117">
        <f t="shared" si="1066"/>
        <v>0</v>
      </c>
      <c r="AZ564" s="117">
        <f t="shared" si="1006"/>
        <v>1794.6</v>
      </c>
      <c r="BA564" s="117"/>
      <c r="BB564" s="121">
        <f t="shared" si="1067"/>
        <v>0</v>
      </c>
      <c r="BC564" s="117">
        <f t="shared" si="1016"/>
        <v>1254.5999999999999</v>
      </c>
      <c r="BD564" s="117"/>
      <c r="BE564" s="121">
        <f t="shared" si="1068"/>
        <v>0</v>
      </c>
      <c r="BF564" s="117">
        <f t="shared" si="1017"/>
        <v>78.60000000000035</v>
      </c>
      <c r="BG564" s="117">
        <v>11269</v>
      </c>
      <c r="BH564" s="121">
        <f t="shared" ref="BH564:BH595" si="1096">IF(OR(D584="NPC06UZDB-GY026M",D584="NPP06UZDB-GY010M",D564="CO155E2-0CM018",D564="CO155E2-0CM023",D564="CO155E2-0CM026",D564="NPP06UZDB-GY150C",D564="NPP06UZDB-GY025M",D564="NPC06UZDB-GY013M",D564="NPP06UZDB-GY001M",D564="NPP06UZDB-GY250C",D564="NPC06UZDB-GY028M",D564="NPC06UZDB-GY018M",D564="NPC06UZDB-GY014M",D564="NPC06UZDB-GY012M",D564="NPC06UZDB-GY011M",D564="NPC06UZDB-GY006M",D564="CO155E2-0CM006",D564="NPP06UZDB-GY005M",D564="NPP06UZDB-GY005M",D564="NPP06UZDB-GY003M",D564="NPP06UZDB-GY002M",D564="NPC06UZDB-GY025M",D564="CO155E2-0CM020",D564="CO155E2-0CM030",D564="NPC06UZDB-GY350C",D564="NPC06UZDB-GY030M",D564="NPC06UZDB-GY020C",D564="NPC06UZDB-GY030M",D564="NPC06UZDB-GY350C",D564="CO155E2-0CM007",D564="NPC06UZDB-GY150C",D564="NPC06UZDB-GY250C",D564="NPC06UZDB-GY007M",D564="CO155E2-0CC050",D564="NPC06UZDB-GY006M",D564="NPC06UZDB-GY008M",D564="NPC06UZDB-GY050C",D564="CO155E2-0CC250",D564="NPC06UZDB-GY750C",D564="NPC06UZDB-GY007M",D564="NPC06UZDB-GY020M",D564="CO155E2-0CC150",D564="CO155E2-0CM015",D564="CO155E2-0CM010",D564="NPC06UZDB-GY450C",D564="NPC06UZDB-GY015M",D564="NPC06UZDB-GY150C",D564="CO155E2-0CM001",D564="CO155E2-0CM002",D564="CO155E2-0CM003",D564="CO155E2-0CM004",D564="CO155E2-0CM005",D564="CO155E2-0CM008",D564="NPC06UZDB-GY010M",D564="NPC06UZDB-GY001M",D564="NPC06UZDB-GY002M",D564="NPC06UZDB-GY003M",D564="NPC06UZDB-GY004M",D564="NPC06UZDB-GY005M",),E564*(F564+0.12),0)</f>
        <v>0</v>
      </c>
      <c r="BI564" s="117">
        <f t="shared" si="1095"/>
        <v>11826.4</v>
      </c>
      <c r="BJ564" s="117"/>
      <c r="BK564" s="121">
        <f t="shared" si="1069"/>
        <v>0</v>
      </c>
      <c r="BL564" s="117">
        <f t="shared" si="1018"/>
        <v>4758.2000000000007</v>
      </c>
      <c r="BM564" s="117"/>
      <c r="BN564" s="121">
        <f t="shared" si="1019"/>
        <v>0</v>
      </c>
      <c r="BO564" s="117">
        <f t="shared" si="1020"/>
        <v>2570.7000000000012</v>
      </c>
      <c r="BP564" s="117"/>
      <c r="BQ564" s="121">
        <f t="shared" si="1021"/>
        <v>0</v>
      </c>
      <c r="BR564" s="117">
        <f t="shared" si="1056"/>
        <v>58.899999999990811</v>
      </c>
      <c r="BS564" s="117"/>
      <c r="BT564" s="117">
        <f t="shared" si="1043"/>
        <v>0</v>
      </c>
      <c r="BU564" s="117">
        <f t="shared" si="1091"/>
        <v>53390</v>
      </c>
      <c r="BV564" s="117"/>
      <c r="BW564" s="117">
        <f t="shared" si="1044"/>
        <v>0</v>
      </c>
      <c r="BX564" s="117">
        <f t="shared" si="1092"/>
        <v>80640</v>
      </c>
      <c r="BY564" s="117"/>
      <c r="BZ564" s="117">
        <f t="shared" si="1045"/>
        <v>0</v>
      </c>
      <c r="CA564" s="117">
        <f t="shared" si="1093"/>
        <v>48870</v>
      </c>
      <c r="CB564" s="117"/>
      <c r="CC564" s="117">
        <f t="shared" si="1022"/>
        <v>0</v>
      </c>
      <c r="CD564" s="117">
        <f t="shared" si="1088"/>
        <v>15483.45</v>
      </c>
      <c r="CE564" s="117"/>
      <c r="CF564" s="117">
        <f t="shared" si="1023"/>
        <v>0</v>
      </c>
      <c r="CG564" s="117">
        <f t="shared" si="1024"/>
        <v>6982.9</v>
      </c>
      <c r="CH564" s="117"/>
      <c r="CI564" s="117">
        <f t="shared" si="1070"/>
        <v>0</v>
      </c>
      <c r="CJ564" s="117">
        <f t="shared" si="1040"/>
        <v>8715</v>
      </c>
      <c r="CK564" s="117"/>
      <c r="CL564" s="121">
        <f t="shared" si="1071"/>
        <v>0</v>
      </c>
      <c r="CM564" s="123">
        <f t="shared" si="1025"/>
        <v>4864</v>
      </c>
      <c r="CN564" s="117"/>
      <c r="CO564" s="121">
        <f t="shared" si="1072"/>
        <v>0</v>
      </c>
      <c r="CP564" s="123">
        <f t="shared" si="1026"/>
        <v>3955</v>
      </c>
      <c r="CQ564" s="117"/>
      <c r="CR564" s="121">
        <f t="shared" si="1073"/>
        <v>0</v>
      </c>
      <c r="CS564" s="123">
        <f t="shared" si="991"/>
        <v>6656</v>
      </c>
      <c r="CT564" s="117"/>
      <c r="CU564" s="121">
        <f t="shared" si="1074"/>
        <v>0</v>
      </c>
      <c r="CV564" s="123">
        <f t="shared" si="1027"/>
        <v>7769</v>
      </c>
      <c r="CW564" s="117"/>
      <c r="CX564" s="117">
        <f t="shared" si="1075"/>
        <v>0</v>
      </c>
      <c r="CY564" s="116">
        <f t="shared" si="1090"/>
        <v>6582</v>
      </c>
      <c r="CZ564" s="123"/>
      <c r="DA564" s="117">
        <f t="shared" si="1076"/>
        <v>0</v>
      </c>
      <c r="DB564" s="117">
        <f t="shared" si="1041"/>
        <v>80056</v>
      </c>
      <c r="DC564" s="117"/>
      <c r="DD564" s="117">
        <f t="shared" si="1077"/>
        <v>0</v>
      </c>
      <c r="DE564" s="117">
        <f t="shared" si="1042"/>
        <v>76827</v>
      </c>
      <c r="DF564" s="117"/>
      <c r="DG564" s="120">
        <f t="shared" si="1078"/>
        <v>0</v>
      </c>
      <c r="DH564" s="117">
        <f t="shared" si="1089"/>
        <v>31573</v>
      </c>
      <c r="DI564" s="117"/>
      <c r="DJ564" s="117">
        <f t="shared" si="1079"/>
        <v>0</v>
      </c>
      <c r="DK564" s="117">
        <f t="shared" si="1028"/>
        <v>226.5</v>
      </c>
      <c r="DL564" s="211"/>
      <c r="DM564" s="207">
        <f t="shared" si="1080"/>
        <v>0</v>
      </c>
      <c r="DN564" s="125">
        <f t="shared" si="1007"/>
        <v>0</v>
      </c>
      <c r="DO564" s="126"/>
      <c r="DP564" s="127">
        <f t="shared" si="1081"/>
        <v>0</v>
      </c>
      <c r="DQ564" s="128">
        <f t="shared" si="1029"/>
        <v>7022.5</v>
      </c>
      <c r="DR564" s="126"/>
      <c r="DS564" s="127">
        <f t="shared" si="1082"/>
        <v>0</v>
      </c>
      <c r="DT564" s="128">
        <f t="shared" si="1030"/>
        <v>4846</v>
      </c>
      <c r="DU564" s="126"/>
      <c r="DV564" s="127">
        <f t="shared" si="1083"/>
        <v>0</v>
      </c>
      <c r="DW564" s="128">
        <f t="shared" si="1031"/>
        <v>4835</v>
      </c>
      <c r="DX564" s="126"/>
      <c r="DY564" s="124">
        <f t="shared" si="1084"/>
        <v>0</v>
      </c>
      <c r="DZ564" s="125">
        <f t="shared" si="1032"/>
        <v>523</v>
      </c>
      <c r="EA564" s="124"/>
      <c r="EB564" s="124">
        <f t="shared" si="1085"/>
        <v>0</v>
      </c>
      <c r="EC564" s="129">
        <f t="shared" si="1033"/>
        <v>369</v>
      </c>
      <c r="ED564" s="126"/>
      <c r="EE564" s="127">
        <f t="shared" si="1086"/>
        <v>0</v>
      </c>
      <c r="EF564" s="128">
        <f t="shared" si="1034"/>
        <v>4769</v>
      </c>
      <c r="EG564" s="117"/>
      <c r="EH564" s="117">
        <f t="shared" si="1087"/>
        <v>0</v>
      </c>
      <c r="EI564" s="117">
        <f t="shared" si="1035"/>
        <v>23837</v>
      </c>
      <c r="EJ564" s="117"/>
      <c r="EK564" s="117">
        <f t="shared" si="1057"/>
        <v>0</v>
      </c>
      <c r="EL564" s="117">
        <f t="shared" si="1036"/>
        <v>22467</v>
      </c>
      <c r="EM564" s="131" t="e">
        <f t="shared" si="1058"/>
        <v>#REF!</v>
      </c>
    </row>
    <row r="565" spans="1:150" ht="11.25" customHeight="1" x14ac:dyDescent="0.25">
      <c r="A565" s="255">
        <v>46095</v>
      </c>
      <c r="B565" s="255">
        <v>46067</v>
      </c>
      <c r="C565" s="203">
        <v>8004955176</v>
      </c>
      <c r="D565" s="111" t="s">
        <v>275</v>
      </c>
      <c r="E565" s="138">
        <v>1290</v>
      </c>
      <c r="F565" s="139">
        <v>2</v>
      </c>
      <c r="G565" s="85">
        <v>191516149755</v>
      </c>
      <c r="H565" s="66"/>
      <c r="I565" s="41">
        <f t="shared" si="1001"/>
        <v>0</v>
      </c>
      <c r="J565" s="48">
        <f t="shared" si="1061"/>
        <v>308497</v>
      </c>
      <c r="K565" s="66"/>
      <c r="L565" s="41">
        <f t="shared" si="992"/>
        <v>0</v>
      </c>
      <c r="M565" s="48">
        <f t="shared" si="1062"/>
        <v>207856</v>
      </c>
      <c r="N565" s="66"/>
      <c r="O565" s="41">
        <f t="shared" si="1002"/>
        <v>0</v>
      </c>
      <c r="P565" s="48">
        <f t="shared" si="1063"/>
        <v>107107</v>
      </c>
      <c r="Q565" s="66"/>
      <c r="R565" s="66">
        <f t="shared" si="1003"/>
        <v>0</v>
      </c>
      <c r="S565" s="67" t="e">
        <f t="shared" si="1064"/>
        <v>#REF!</v>
      </c>
      <c r="T565" s="66"/>
      <c r="U565" s="66">
        <f t="shared" si="1008"/>
        <v>0</v>
      </c>
      <c r="V565" s="67">
        <f t="shared" si="1009"/>
        <v>225168.90000000002</v>
      </c>
      <c r="X565" s="69">
        <f t="shared" si="1004"/>
        <v>0</v>
      </c>
      <c r="Y565" s="67">
        <f t="shared" si="1094"/>
        <v>132.29999999999882</v>
      </c>
      <c r="Z565" s="66"/>
      <c r="AA565" s="68">
        <f t="shared" si="1051"/>
        <v>0</v>
      </c>
      <c r="AB565" s="67">
        <f t="shared" si="1000"/>
        <v>12982.5</v>
      </c>
      <c r="AC565" s="66"/>
      <c r="AD565" s="66">
        <f t="shared" si="1052"/>
        <v>0</v>
      </c>
      <c r="AE565" s="67">
        <f t="shared" si="1010"/>
        <v>448.79999999999973</v>
      </c>
      <c r="AF565" s="66"/>
      <c r="AG565" s="78">
        <f t="shared" si="1053"/>
        <v>0</v>
      </c>
      <c r="AH565" s="79">
        <f t="shared" si="1011"/>
        <v>9152.7999999999993</v>
      </c>
      <c r="AI565" s="66"/>
      <c r="AJ565" s="68">
        <f t="shared" si="1054"/>
        <v>0</v>
      </c>
      <c r="AK565" s="67">
        <f t="shared" si="1012"/>
        <v>7585.5</v>
      </c>
      <c r="AL565" s="66"/>
      <c r="AM565" s="68">
        <f t="shared" si="1055"/>
        <v>0</v>
      </c>
      <c r="AN565" s="67">
        <f t="shared" si="1013"/>
        <v>7741.0999999999985</v>
      </c>
      <c r="AO565" s="66"/>
      <c r="AP565" s="68">
        <f t="shared" si="1005"/>
        <v>0</v>
      </c>
      <c r="AQ565" s="67">
        <f t="shared" si="993"/>
        <v>484.89999999999964</v>
      </c>
      <c r="AR565" s="66"/>
      <c r="AS565" s="68">
        <f t="shared" si="1065"/>
        <v>0</v>
      </c>
      <c r="AT565" s="67">
        <f t="shared" si="1014"/>
        <v>4579.6000000000004</v>
      </c>
      <c r="AU565" s="66"/>
      <c r="AV565" s="66">
        <f t="shared" si="1015"/>
        <v>0</v>
      </c>
      <c r="AW565" s="42">
        <f t="shared" si="994"/>
        <v>2949.6000000000013</v>
      </c>
      <c r="AX565" s="66"/>
      <c r="AY565" s="66">
        <f t="shared" si="1066"/>
        <v>0</v>
      </c>
      <c r="AZ565" s="67">
        <f t="shared" si="1006"/>
        <v>1794.6</v>
      </c>
      <c r="BA565" s="66"/>
      <c r="BB565" s="68">
        <f t="shared" si="1067"/>
        <v>0</v>
      </c>
      <c r="BC565" s="67">
        <f t="shared" si="1016"/>
        <v>1254.5999999999999</v>
      </c>
      <c r="BD565" s="66"/>
      <c r="BE565" s="68">
        <f t="shared" si="1068"/>
        <v>0</v>
      </c>
      <c r="BF565" s="67">
        <f t="shared" si="1017"/>
        <v>78.60000000000035</v>
      </c>
      <c r="BG565" s="66"/>
      <c r="BH565" s="68">
        <f t="shared" si="1096"/>
        <v>0</v>
      </c>
      <c r="BI565" s="67">
        <f t="shared" si="1095"/>
        <v>11826.4</v>
      </c>
      <c r="BJ565" s="66"/>
      <c r="BK565" s="68">
        <f t="shared" si="1069"/>
        <v>0</v>
      </c>
      <c r="BL565" s="67">
        <f t="shared" si="1018"/>
        <v>4758.2000000000007</v>
      </c>
      <c r="BM565" s="66"/>
      <c r="BN565" s="68">
        <f t="shared" si="1019"/>
        <v>0</v>
      </c>
      <c r="BO565" s="67">
        <f t="shared" si="1020"/>
        <v>2570.7000000000012</v>
      </c>
      <c r="BP565" s="66"/>
      <c r="BQ565" s="68">
        <f t="shared" si="1021"/>
        <v>0</v>
      </c>
      <c r="BR565" s="67">
        <f t="shared" si="1056"/>
        <v>58.899999999990811</v>
      </c>
      <c r="BS565" s="66"/>
      <c r="BT565" s="66">
        <f t="shared" si="1043"/>
        <v>0</v>
      </c>
      <c r="BU565" s="67">
        <f t="shared" si="1091"/>
        <v>53390</v>
      </c>
      <c r="BV565" s="66"/>
      <c r="BW565" s="66">
        <f t="shared" si="1044"/>
        <v>0</v>
      </c>
      <c r="BX565" s="67">
        <f>+BX564+BV565-BW565-2580</f>
        <v>78060</v>
      </c>
      <c r="BY565" s="66"/>
      <c r="BZ565" s="66">
        <f t="shared" si="1045"/>
        <v>0</v>
      </c>
      <c r="CA565" s="67">
        <f t="shared" si="1093"/>
        <v>48870</v>
      </c>
      <c r="CB565" s="66"/>
      <c r="CC565" s="66">
        <f t="shared" si="1022"/>
        <v>2773.5</v>
      </c>
      <c r="CD565" s="67">
        <f t="shared" si="1088"/>
        <v>12709.95</v>
      </c>
      <c r="CE565" s="66"/>
      <c r="CF565" s="66">
        <f t="shared" si="1023"/>
        <v>0</v>
      </c>
      <c r="CG565" s="67">
        <f t="shared" si="1024"/>
        <v>6982.9</v>
      </c>
      <c r="CH565" s="66"/>
      <c r="CI565" s="66">
        <f t="shared" si="1070"/>
        <v>0</v>
      </c>
      <c r="CJ565" s="67">
        <f t="shared" si="1040"/>
        <v>8715</v>
      </c>
      <c r="CK565" s="66"/>
      <c r="CL565" s="68">
        <f t="shared" si="1071"/>
        <v>0</v>
      </c>
      <c r="CM565" s="79">
        <f t="shared" si="1025"/>
        <v>4864</v>
      </c>
      <c r="CN565" s="66"/>
      <c r="CO565" s="68">
        <f t="shared" si="1072"/>
        <v>0</v>
      </c>
      <c r="CP565" s="79">
        <f t="shared" si="1026"/>
        <v>3955</v>
      </c>
      <c r="CQ565" s="66"/>
      <c r="CR565" s="140">
        <f t="shared" si="1073"/>
        <v>0</v>
      </c>
      <c r="CS565" s="79">
        <f t="shared" si="991"/>
        <v>6656</v>
      </c>
      <c r="CT565" s="66"/>
      <c r="CU565" s="68">
        <f t="shared" si="1074"/>
        <v>0</v>
      </c>
      <c r="CV565" s="79">
        <f t="shared" si="1027"/>
        <v>7769</v>
      </c>
      <c r="CW565" s="66"/>
      <c r="CX565" s="66">
        <f t="shared" si="1075"/>
        <v>0</v>
      </c>
      <c r="CY565" s="40">
        <f t="shared" si="1090"/>
        <v>6582</v>
      </c>
      <c r="CZ565" s="65"/>
      <c r="DA565" s="66">
        <f t="shared" si="1076"/>
        <v>2580</v>
      </c>
      <c r="DB565" s="67">
        <f t="shared" si="1041"/>
        <v>77476</v>
      </c>
      <c r="DC565" s="66"/>
      <c r="DD565" s="66">
        <f t="shared" si="1077"/>
        <v>2580</v>
      </c>
      <c r="DE565" s="67">
        <f t="shared" si="1042"/>
        <v>74247</v>
      </c>
      <c r="DF565" s="66"/>
      <c r="DG565" s="69">
        <f t="shared" si="1078"/>
        <v>0</v>
      </c>
      <c r="DH565" s="67">
        <f t="shared" si="1089"/>
        <v>31573</v>
      </c>
      <c r="DI565" s="66"/>
      <c r="DJ565" s="66">
        <f t="shared" si="1079"/>
        <v>0</v>
      </c>
      <c r="DK565" s="67">
        <f t="shared" si="1028"/>
        <v>226.5</v>
      </c>
      <c r="DM565" s="206">
        <f t="shared" si="1080"/>
        <v>0</v>
      </c>
      <c r="DN565" s="25">
        <f t="shared" si="1007"/>
        <v>0</v>
      </c>
      <c r="DO565" s="5"/>
      <c r="DP565" s="43">
        <f t="shared" si="1081"/>
        <v>0</v>
      </c>
      <c r="DQ565" s="27">
        <f t="shared" si="1029"/>
        <v>7022.5</v>
      </c>
      <c r="DR565" s="5"/>
      <c r="DS565" s="43">
        <f t="shared" si="1082"/>
        <v>0</v>
      </c>
      <c r="DT565" s="27">
        <f t="shared" si="1030"/>
        <v>4846</v>
      </c>
      <c r="DU565" s="5"/>
      <c r="DV565" s="43">
        <f t="shared" si="1083"/>
        <v>0</v>
      </c>
      <c r="DW565" s="27">
        <f t="shared" si="1031"/>
        <v>4835</v>
      </c>
      <c r="DX565" s="5"/>
      <c r="DY565" s="22">
        <f t="shared" si="1084"/>
        <v>0</v>
      </c>
      <c r="DZ565" s="25">
        <f t="shared" si="1032"/>
        <v>523</v>
      </c>
      <c r="EA565" s="22"/>
      <c r="EB565" s="22">
        <f t="shared" si="1085"/>
        <v>0</v>
      </c>
      <c r="EC565" s="28">
        <f t="shared" si="1033"/>
        <v>369</v>
      </c>
      <c r="ED565" s="5"/>
      <c r="EE565" s="43">
        <f t="shared" si="1086"/>
        <v>0</v>
      </c>
      <c r="EF565" s="27">
        <f t="shared" si="1034"/>
        <v>4769</v>
      </c>
      <c r="EG565" s="66"/>
      <c r="EH565" s="66">
        <f t="shared" si="1087"/>
        <v>0</v>
      </c>
      <c r="EI565" s="67">
        <f t="shared" si="1035"/>
        <v>23837</v>
      </c>
      <c r="EJ565" s="66"/>
      <c r="EK565" s="66">
        <f t="shared" si="1057"/>
        <v>0</v>
      </c>
      <c r="EL565" s="67">
        <f t="shared" si="1036"/>
        <v>22467</v>
      </c>
      <c r="EM565" s="110" t="e">
        <f t="shared" si="1058"/>
        <v>#REF!</v>
      </c>
      <c r="EN565" s="7"/>
      <c r="EO565" s="7"/>
      <c r="EP565" s="7"/>
      <c r="EQ565" s="7"/>
      <c r="ER565" s="7"/>
      <c r="ES565" s="7"/>
      <c r="ET565" s="7"/>
    </row>
    <row r="566" spans="1:150" s="36" customFormat="1" ht="11.25" customHeight="1" x14ac:dyDescent="0.25">
      <c r="A566" s="255">
        <v>46095</v>
      </c>
      <c r="B566" s="255">
        <v>46067</v>
      </c>
      <c r="C566" s="203">
        <v>8004955178</v>
      </c>
      <c r="D566" s="111" t="s">
        <v>276</v>
      </c>
      <c r="E566" s="138">
        <v>3767</v>
      </c>
      <c r="F566" s="139">
        <v>1</v>
      </c>
      <c r="G566" s="85">
        <v>191516149748</v>
      </c>
      <c r="H566" s="66"/>
      <c r="I566" s="41">
        <f t="shared" si="1001"/>
        <v>0</v>
      </c>
      <c r="J566" s="48">
        <f t="shared" si="1061"/>
        <v>308497</v>
      </c>
      <c r="K566" s="66"/>
      <c r="L566" s="41">
        <f t="shared" si="992"/>
        <v>0</v>
      </c>
      <c r="M566" s="48">
        <f t="shared" si="1062"/>
        <v>207856</v>
      </c>
      <c r="N566" s="66"/>
      <c r="O566" s="41">
        <f t="shared" si="1002"/>
        <v>0</v>
      </c>
      <c r="P566" s="48">
        <f t="shared" si="1063"/>
        <v>107107</v>
      </c>
      <c r="Q566" s="66"/>
      <c r="R566" s="66">
        <f t="shared" si="1003"/>
        <v>0</v>
      </c>
      <c r="S566" s="67" t="e">
        <f t="shared" si="1064"/>
        <v>#REF!</v>
      </c>
      <c r="T566" s="66"/>
      <c r="U566" s="66">
        <f t="shared" si="1008"/>
        <v>0</v>
      </c>
      <c r="V566" s="67">
        <f t="shared" si="1009"/>
        <v>225168.90000000002</v>
      </c>
      <c r="W566" s="136"/>
      <c r="X566" s="69">
        <f t="shared" si="1004"/>
        <v>0</v>
      </c>
      <c r="Y566" s="67">
        <f t="shared" si="1094"/>
        <v>132.29999999999882</v>
      </c>
      <c r="Z566" s="66"/>
      <c r="AA566" s="68">
        <f t="shared" si="1051"/>
        <v>0</v>
      </c>
      <c r="AB566" s="67">
        <f t="shared" si="1000"/>
        <v>12982.5</v>
      </c>
      <c r="AC566" s="66"/>
      <c r="AD566" s="66">
        <f t="shared" si="1052"/>
        <v>0</v>
      </c>
      <c r="AE566" s="67">
        <f t="shared" si="1010"/>
        <v>448.79999999999973</v>
      </c>
      <c r="AF566" s="66"/>
      <c r="AG566" s="78">
        <f t="shared" si="1053"/>
        <v>0</v>
      </c>
      <c r="AH566" s="79">
        <f t="shared" si="1011"/>
        <v>9152.7999999999993</v>
      </c>
      <c r="AI566" s="66"/>
      <c r="AJ566" s="68">
        <f t="shared" si="1054"/>
        <v>0</v>
      </c>
      <c r="AK566" s="67">
        <f t="shared" si="1012"/>
        <v>7585.5</v>
      </c>
      <c r="AL566" s="66"/>
      <c r="AM566" s="68">
        <f t="shared" si="1055"/>
        <v>0</v>
      </c>
      <c r="AN566" s="67">
        <f t="shared" si="1013"/>
        <v>7741.0999999999985</v>
      </c>
      <c r="AO566" s="66"/>
      <c r="AP566" s="68">
        <f t="shared" si="1005"/>
        <v>0</v>
      </c>
      <c r="AQ566" s="67">
        <f t="shared" si="993"/>
        <v>484.89999999999964</v>
      </c>
      <c r="AR566" s="66"/>
      <c r="AS566" s="68">
        <f t="shared" si="1065"/>
        <v>0</v>
      </c>
      <c r="AT566" s="67">
        <f t="shared" si="1014"/>
        <v>4579.6000000000004</v>
      </c>
      <c r="AU566" s="66"/>
      <c r="AV566" s="66">
        <f t="shared" si="1015"/>
        <v>0</v>
      </c>
      <c r="AW566" s="42">
        <f t="shared" si="994"/>
        <v>2949.6000000000013</v>
      </c>
      <c r="AX566" s="66"/>
      <c r="AY566" s="66">
        <f t="shared" si="1066"/>
        <v>0</v>
      </c>
      <c r="AZ566" s="67">
        <f t="shared" si="1006"/>
        <v>1794.6</v>
      </c>
      <c r="BA566" s="66"/>
      <c r="BB566" s="68">
        <f t="shared" si="1067"/>
        <v>0</v>
      </c>
      <c r="BC566" s="67">
        <f t="shared" si="1016"/>
        <v>1254.5999999999999</v>
      </c>
      <c r="BD566" s="66"/>
      <c r="BE566" s="68">
        <f t="shared" si="1068"/>
        <v>0</v>
      </c>
      <c r="BF566" s="67">
        <f t="shared" si="1017"/>
        <v>78.60000000000035</v>
      </c>
      <c r="BG566" s="66"/>
      <c r="BH566" s="68">
        <f t="shared" si="1096"/>
        <v>0</v>
      </c>
      <c r="BI566" s="67">
        <f t="shared" si="1095"/>
        <v>11826.4</v>
      </c>
      <c r="BJ566" s="66"/>
      <c r="BK566" s="68">
        <f t="shared" si="1069"/>
        <v>0</v>
      </c>
      <c r="BL566" s="67">
        <f t="shared" si="1018"/>
        <v>4758.2000000000007</v>
      </c>
      <c r="BM566" s="66"/>
      <c r="BN566" s="68">
        <f t="shared" si="1019"/>
        <v>0</v>
      </c>
      <c r="BO566" s="67">
        <f t="shared" si="1020"/>
        <v>2570.7000000000012</v>
      </c>
      <c r="BP566" s="66"/>
      <c r="BQ566" s="68">
        <f t="shared" si="1021"/>
        <v>0</v>
      </c>
      <c r="BR566" s="67">
        <f t="shared" si="1056"/>
        <v>58.899999999990811</v>
      </c>
      <c r="BS566" s="66"/>
      <c r="BT566" s="66">
        <f t="shared" si="1043"/>
        <v>0</v>
      </c>
      <c r="BU566" s="67">
        <f t="shared" si="1091"/>
        <v>53390</v>
      </c>
      <c r="BV566" s="66"/>
      <c r="BW566" s="66">
        <f t="shared" si="1044"/>
        <v>0</v>
      </c>
      <c r="BX566" s="67">
        <f>+BX565+BV566-BW566-7534</f>
        <v>70526</v>
      </c>
      <c r="BY566" s="66"/>
      <c r="BZ566" s="66">
        <f t="shared" si="1045"/>
        <v>0</v>
      </c>
      <c r="CA566" s="67">
        <f t="shared" si="1093"/>
        <v>48870</v>
      </c>
      <c r="CB566" s="66"/>
      <c r="CC566" s="66">
        <f t="shared" si="1022"/>
        <v>4332.0499999999993</v>
      </c>
      <c r="CD566" s="67">
        <f t="shared" si="1088"/>
        <v>8377.9000000000015</v>
      </c>
      <c r="CE566" s="66"/>
      <c r="CF566" s="66">
        <f t="shared" si="1023"/>
        <v>0</v>
      </c>
      <c r="CG566" s="67">
        <f t="shared" si="1024"/>
        <v>6982.9</v>
      </c>
      <c r="CH566" s="66"/>
      <c r="CI566" s="66">
        <f t="shared" si="1070"/>
        <v>0</v>
      </c>
      <c r="CJ566" s="67">
        <f t="shared" si="1040"/>
        <v>8715</v>
      </c>
      <c r="CK566" s="66"/>
      <c r="CL566" s="68">
        <f t="shared" si="1071"/>
        <v>0</v>
      </c>
      <c r="CM566" s="79">
        <f t="shared" si="1025"/>
        <v>4864</v>
      </c>
      <c r="CN566" s="66"/>
      <c r="CO566" s="68">
        <f t="shared" si="1072"/>
        <v>0</v>
      </c>
      <c r="CP566" s="79">
        <f t="shared" si="1026"/>
        <v>3955</v>
      </c>
      <c r="CQ566" s="66"/>
      <c r="CR566" s="140">
        <f t="shared" si="1073"/>
        <v>0</v>
      </c>
      <c r="CS566" s="79">
        <f t="shared" ref="CS566:CS629" si="1097">+CS565+CQ566-CR566</f>
        <v>6656</v>
      </c>
      <c r="CT566" s="66"/>
      <c r="CU566" s="68">
        <f t="shared" si="1074"/>
        <v>0</v>
      </c>
      <c r="CV566" s="79">
        <f t="shared" si="1027"/>
        <v>7769</v>
      </c>
      <c r="CW566" s="66"/>
      <c r="CX566" s="66">
        <f t="shared" si="1075"/>
        <v>0</v>
      </c>
      <c r="CY566" s="40">
        <f t="shared" si="1090"/>
        <v>6582</v>
      </c>
      <c r="CZ566" s="65"/>
      <c r="DA566" s="66">
        <f t="shared" si="1076"/>
        <v>7534</v>
      </c>
      <c r="DB566" s="67">
        <f t="shared" si="1041"/>
        <v>69942</v>
      </c>
      <c r="DC566" s="66"/>
      <c r="DD566" s="66">
        <f t="shared" si="1077"/>
        <v>7534</v>
      </c>
      <c r="DE566" s="67">
        <f t="shared" si="1042"/>
        <v>66713</v>
      </c>
      <c r="DF566" s="66"/>
      <c r="DG566" s="69">
        <f t="shared" si="1078"/>
        <v>0</v>
      </c>
      <c r="DH566" s="67">
        <f t="shared" si="1089"/>
        <v>31573</v>
      </c>
      <c r="DI566" s="66"/>
      <c r="DJ566" s="66">
        <f t="shared" si="1079"/>
        <v>0</v>
      </c>
      <c r="DK566" s="67">
        <f t="shared" si="1028"/>
        <v>226.5</v>
      </c>
      <c r="DL566" s="210"/>
      <c r="DM566" s="206">
        <f t="shared" si="1080"/>
        <v>0</v>
      </c>
      <c r="DN566" s="25">
        <f t="shared" si="1007"/>
        <v>0</v>
      </c>
      <c r="DO566" s="5"/>
      <c r="DP566" s="43">
        <f t="shared" si="1081"/>
        <v>0</v>
      </c>
      <c r="DQ566" s="27">
        <f t="shared" si="1029"/>
        <v>7022.5</v>
      </c>
      <c r="DR566" s="5"/>
      <c r="DS566" s="43">
        <f t="shared" si="1082"/>
        <v>0</v>
      </c>
      <c r="DT566" s="27">
        <f t="shared" si="1030"/>
        <v>4846</v>
      </c>
      <c r="DU566" s="5"/>
      <c r="DV566" s="43">
        <f t="shared" si="1083"/>
        <v>0</v>
      </c>
      <c r="DW566" s="27">
        <f t="shared" si="1031"/>
        <v>4835</v>
      </c>
      <c r="DX566" s="5"/>
      <c r="DY566" s="22">
        <f t="shared" si="1084"/>
        <v>0</v>
      </c>
      <c r="DZ566" s="25">
        <f t="shared" si="1032"/>
        <v>523</v>
      </c>
      <c r="EA566" s="22"/>
      <c r="EB566" s="22">
        <f t="shared" si="1085"/>
        <v>0</v>
      </c>
      <c r="EC566" s="28">
        <f t="shared" si="1033"/>
        <v>369</v>
      </c>
      <c r="ED566" s="5"/>
      <c r="EE566" s="43">
        <f t="shared" si="1086"/>
        <v>0</v>
      </c>
      <c r="EF566" s="27">
        <f t="shared" si="1034"/>
        <v>4769</v>
      </c>
      <c r="EG566" s="66"/>
      <c r="EH566" s="66">
        <f t="shared" si="1087"/>
        <v>0</v>
      </c>
      <c r="EI566" s="67">
        <f t="shared" si="1035"/>
        <v>23837</v>
      </c>
      <c r="EJ566" s="66"/>
      <c r="EK566" s="66">
        <f t="shared" si="1057"/>
        <v>0</v>
      </c>
      <c r="EL566" s="67">
        <f t="shared" si="1036"/>
        <v>22467</v>
      </c>
      <c r="EM566" s="110" t="e">
        <f t="shared" si="1058"/>
        <v>#REF!</v>
      </c>
    </row>
    <row r="567" spans="1:150" s="36" customFormat="1" ht="11.25" customHeight="1" x14ac:dyDescent="0.25">
      <c r="A567" s="158">
        <v>46095</v>
      </c>
      <c r="B567" s="158">
        <v>46095</v>
      </c>
      <c r="C567" s="204">
        <v>8004971580</v>
      </c>
      <c r="D567" s="17" t="s">
        <v>68</v>
      </c>
      <c r="E567" s="18">
        <v>75</v>
      </c>
      <c r="F567" s="19">
        <v>7</v>
      </c>
      <c r="G567" s="20">
        <v>191516042001</v>
      </c>
      <c r="H567" s="66"/>
      <c r="I567" s="41">
        <f t="shared" si="1001"/>
        <v>0</v>
      </c>
      <c r="J567" s="48">
        <f t="shared" si="1061"/>
        <v>308497</v>
      </c>
      <c r="K567" s="66"/>
      <c r="L567" s="41">
        <f t="shared" ref="L567:L584" si="1098">IF(OR(D567="NPC6ASZDB-RD015M",D567="NPC6ASZDB-GN750C",D567="NPC6ASZDB-WT035M",D567="NPC6ASZDB-WT028M ",D567="NPC6ASZDB-WT019M",D567="NPC06SZDB-GN050C",D567="NPC06SZDB-OR050C",D567="NPC6ASZDB-WT018M",D567="NPC6ASZDB-WT023M",D567="NPC6ASZDB-WT024M",D567="NPC6ASZDB-OR020M",D567="NPC6ASZDB-RD006M",D567="NPC6ASZDB-WT017M",D567="NPC6ASZDB-GY750C",D567="NPC6ASZDB-YL015M",D567="NPC6ASZDB-BL004M ",D567="NPC6ASZDB-WT016M",D567="NPC06SZDB-BK006M",D567="NPC06SZDB-BK007M",D567="NPC6ASZDB-OR750C",D567="NPC06SZDB-BK004M",D567="NPC06SZDB-BL015M",D567="NPC6ASZDB-BL013C",D567="NPC6ASZDB-BL030C",D567="NPC6ASZDB-GY009M",D567="NPC06SZDB-BK002M",D567="NPC6ASZDB-GY025C",D567="NPC06SZDB-BK003M",D567="NPC06SZDB-GY005M",D567="NPC6ASZDB-RD020C",D567="NPC06SZDB-YL040M",D567="NPC6ASZDB-GY125C",D567="NPC06SZDB-YL002M",D567="NPC6ASZDB-WT100M",D567="NPC6ASZDB-RD008M",D567="NPC6ASZDB-YL009M",D567="NPC6ASZDB-VT010M",D567="NPC6ASZDB-OR007M",D567="NPC6ASZDB-VT007M",D567="NPC6ASZDB-BK007M",D567="NPC6ASZDB-GY350C",D567="NPC6ASZDB-YL350C",D567="NPC6ASZDB-OR350C",D567="NPC6ASZDB-VT350C",D567="NPC6ASZDB-BL350C",D567="NPC6ASZDB-RD350C",D567="NPC6ASZDB-BK350C",D567="NPC6ASZDB-VT003M",D567="NPC6ASZDB-OR250C",D567="NPC6ASZDB-VT250C",D567="NPC6ASZDB-VT002M",D567="NPC6ASZDB-VT050C",D567="NPC6ASZDB-VT001M",D567="NPC6ASZDB-VT150C",D567="NPC6ASZDB-WT017C",D567="NPC6ASZDB-RD030C",D567="NPC6ASZDB-WT030C",D567="NPC6ASZDB-OR020M",D567="NPC6ASZDB-OR015M",D567="NPC06SZDB-WT025C",D567="NPC6ASZDB-WT013M",D567="NPC6ASZDB-GY075C",D567="NPC6ASZDB-BK075C",D567="NPC6ASZDB-BK125C",D567="NPC6ASZDB-GN250C",D567="NPC6ASZDB-WT011M",D567="NPC6ASZDB-WT014M",D567="NPC6ASZDB-OR005M",D567="NPC6ASZDB-GY006M",D567="NPC6ASZDB-WT550C",D567="NPC6ASZDB-WT650C",D567="NPC6ASZDB-WT850C",D567="NPC6ASZDB-WT950C",D567="NPC6ASZDB-RD250C",D567="NPC06SZDB-GY015C",D567="NPC06SZDB-BL020C",D567="NPC06SZDB-YL015C",D567="NPC6ASZDB-BL012M",D567="NPC6ASZDB-WT020C",D567="NPC6ASZDB-BL008M",D567="NPC6ASZDB-BL009M",D567="NPC6ASZDB-WT022M",D567="NPC6ASZDB-YL007M",D567="NPC06SZDB-WT250C",D567="NPC6ASZDB-BL007M",D567="NPC6ASZDB-BK050C",D567="NPC6ASZDB-BK025C",D567="NPC6ASZDB-BL750C",D567="NPC6ASZDB-OR010M",D567="NPC06SZDB-RD015M",D567="NPC6ASZDB-YL012M",D567="NPC6ASZDB-YL030M",D567="NPC6ASZDB-YL020M",D567="NPC6ASZDB-RD050C",D567="NPC06SZDB-BL050C",D567="NPC06SZDB-RD050C",D567="NPC06SZDB-YL050C",D567="NPC06SZDB-YL003M",D567="NPC06SZDB-GN002M",D567="NPC6ASZDB-RD010M",D567="NPC6ASZDB-GY450C",D567="NPC6ASZDB-WT006M",D567="NPC6ASZDB-BL250C",D567="NPC6ASZDB-GY050C",D567="NPC6ASZDB-YL250C",D567="NPC6ASZDB-YL008M",D567="NPC06SZDB-YL010M",D567="NPC6ASZDB-GY008M",D567="NPC06SZDB-RD005M",D567="NPC6ASZDB-BL050C",D567="NPC6ASZDB-WT450C",D567="NPC6ASZDB-OR050C",D567="NPC06SZDB-GN010M",D567="NPC06SZDB-RD010M",D567="NPC06SZDB-BL010M",D567="NPC6ASZDB-GY050C",D567="NPC6ASZDB-YL025C",D567="NPC6ASZDB-BK250C",D567="NPC6ASZDB-BK004M",D567="NPC6ASZDB-YL006M",D567="NPC06SZDB-WT007M",D567="NPC6ASZDB-BL015M",D567="NPC6ASZDB-BL020M",D567="NPC6ASZDB-GN010M",D567="NPC6ASZDB-GN015M",D567="NPC6ASZDB-GY250C",D567="NPC6ASZDB-BK030M",D567="NPC06SZDB-GY003M",D567="NPC06SZDB-BL150C",D567="NPC6ASZDB-BK013M",D567="NPC6ASZDB-OR150C",D567="NPC6ASZDB-GY007M",D567="NPC6ASZDB-BK750C",D567="NPC06SZDB-GN003M",D567="NPC06SZDB-BK150C",D567="NPC06SZDB-BK001M",D567="NPC6ASZDB-RD007M",D567="NPC6ASZDB-RD010M",D567="NPC06SZDB-GY006M",D567="NPC06SZDB-GY015M",D567="NPC06SZDB-BK050C",D567="NPC6ASZDB-GN025C",D567="NPC6ASZDB-WT009M",D567="NPC6ASZDB-OR004M",D567="NPC6ASZDB-WT075C",D567="NPC6ASZDB-WT175C",D567="NPC06SZDB-GY001M",D567="NPC06SZDB-GY002M",D567="NPC6ASZDB-WT125C",D567="NPC6ASZDB-WT225C",D567="NPC6ASZDB-WT275C",D567="NPC6ASZDB-GY015M",D567="NPC6ASZDB-RD001M",D567="NPC6ASZDB-RD005M",D567="NPC6ASZDB-WT025C",D567="NPC6ASZDB-YL001M",D567="NPC6ASZDB-YL005M",D567="NPC06SZDB-GY010M",D567="NPC06SZDB-YL005M",D567="NPC06SZDB-YL001M",D567="NPC6ASZDB-BK150C",D567="NPC6ASZDB-BL030M",D567="NPC6ASZDB-YL050C",D567="NPC6ASZDB-YL010M",D567="NPC6ASZDB-OR010M",D567="NPC06SZDB-YL150C",D567="NPC6ASZDB-OR005M",D567="NPC06SZDB-OR002M",D567="NPC6ASZDB-RD150C",D567="NPC6ASZDB-WT025M",D567="NPC6ASZDB-WT150C",D567="NPC6ASZDB-WT012M",D567="NPC6ASZDB-WT250C",D567="NPC6ASZDB-WT350C",D567="NPC6ASZDB-YL002M",D567="NPC6ASZDB-BL150C",D567="NPC6ASZDB-WT015M",D567="NPC6ASZDB-YL150C",D567="NPC6ASZDB-YL003M",D567="NPC6ASZDB-WT750C",D567="NPC6ASZDB-GN050C",D567="NPC6ASZDB-WT008M",D567="NPC06SZDB-OR010M",D567="NPC6ASZDB-GY150C",D567="NPC6ASZDB-GN150C",D567="NPC6ASZDB-OR001M",D567="NPC6ASZDB-OR002M",D567="NPC6ASZDB-OR003M",D567="NPC06SZDB-RD002M",D567="NPC06SZDB-RD150C",D567="NPC6ASZDB-BK015M",D567="NPC06SZDB-GN001M",D567="NPC06SZDB-GN150C",D567="NPC06SZDB-WT030M",D567="NPC06SZDB-WT750C",D567="NPC06SZDB-WT015M",D567="NPC6ASZDB-WT030M",D567="NPC06SZDB-RD001M",D567="NPC06SZDB-RD003M",D567="NPC06SZDB-OR003M",D567="NPC06SZDB-OR001M",D567="NPC06SZDB-BL001M",D567="NPC06SZDB-BL003M",D567="NPC06SZDB-WT150C",D567="NPC06SZDB-BL002M",D567="NPC6ASZDB-WT050C",D567="NPC06SZDB-WT050C",D567="NPC06SZDB-WT001M",D567="NPC06SZDB-WT002M",D567="NPC06SZDB-WT003M",D567="NPC06SZDB-WT004M",D567="NPC06SZDB-WT005M",D567="NPC06SZDB-WT010M",D567="NPC06SZDB-WT020M",D567="NPC6ASZDB-GN001M",D567="NPC6ASZDB-GN002M",D567="NPC6ASZDB-GN003M",D567="NPC6ASZDB-GN004M",D567="NPC6ASZDB-GN005M",D567="NPC6ASZDB-GN020M",D567="NPC6ASZDB-GN030M",D567="NPC6ASZDB-WT001M",D567="NPC6ASZDB-WT002M",D567="NPC6ASZDB-WT003M",D567="NPC6ASZDB-WT004M",D567="NPC6ASZDB-WT005M",D567="NPC6ASZDB-WT006M",D567="NPC6ASZDB-WT007M",D567="NPC6ASZDB-WT010M",D567="NPC6ASZDB-WT020M",D567="NPC6ASZDB-RD002M",D567="NPC6ASZDB-RD003M",D567="NPC6ASZDB-RD020M",D567="NPC6ASZDB-GY001M",D567="NPC6ASZDB-GY002M",D567="NPC6ASZDB-GY003M",D567="NPC6ASZDB-GY004M",D567="NPC6ASZDB-GY005M",D567="NPC6ASZDB-GY010M",D567="NPC6ASZDB-GY020M",D567="NPC6ASZDB-GY025M",D567="NPC6ASZDB-GY030M",D567="NPC6ASZDB-BL001M",D567="NPC6ASZDB-BL002M",D567="NPC6ASZDB-BL003M",D567="NPC6ASZDB-BL004M",D567="NPC6ASZDB-BL005M",D567="NPC6ASZDB-BL010M",D567="NPC6ASZDB-BK001M",D567="NPC6ASZDB-BK002M",D567="NPC6ASZDB-BK003M",D567="NPC6ASZDB-BK005M",D567="NPC6ASZDB-BK010M",D567="NPC6ASZDB-BK020M",),E567*2,0)</f>
        <v>0</v>
      </c>
      <c r="M567" s="48">
        <f t="shared" si="1062"/>
        <v>207856</v>
      </c>
      <c r="N567" s="66"/>
      <c r="O567" s="41">
        <f t="shared" si="1002"/>
        <v>0</v>
      </c>
      <c r="P567" s="48">
        <f t="shared" si="1063"/>
        <v>107107</v>
      </c>
      <c r="Q567" s="66"/>
      <c r="R567" s="66">
        <f t="shared" si="1003"/>
        <v>0</v>
      </c>
      <c r="S567" s="67" t="e">
        <f t="shared" si="1064"/>
        <v>#REF!</v>
      </c>
      <c r="T567" s="66"/>
      <c r="U567" s="66">
        <f t="shared" si="1008"/>
        <v>0</v>
      </c>
      <c r="V567" s="67">
        <f t="shared" si="1009"/>
        <v>225168.90000000002</v>
      </c>
      <c r="W567" s="136"/>
      <c r="X567" s="69">
        <f t="shared" si="1004"/>
        <v>0</v>
      </c>
      <c r="Y567" s="67">
        <f t="shared" si="1094"/>
        <v>132.29999999999882</v>
      </c>
      <c r="Z567" s="66"/>
      <c r="AA567" s="68">
        <f t="shared" si="1051"/>
        <v>0</v>
      </c>
      <c r="AB567" s="67">
        <f t="shared" si="1000"/>
        <v>12982.5</v>
      </c>
      <c r="AC567" s="66"/>
      <c r="AD567" s="66">
        <f t="shared" si="1052"/>
        <v>0</v>
      </c>
      <c r="AE567" s="67">
        <f t="shared" si="1010"/>
        <v>448.79999999999973</v>
      </c>
      <c r="AF567" s="66"/>
      <c r="AG567" s="78">
        <f t="shared" si="1053"/>
        <v>0</v>
      </c>
      <c r="AH567" s="79">
        <f t="shared" si="1011"/>
        <v>9152.7999999999993</v>
      </c>
      <c r="AI567" s="66"/>
      <c r="AJ567" s="68">
        <f t="shared" si="1054"/>
        <v>0</v>
      </c>
      <c r="AK567" s="67">
        <f t="shared" si="1012"/>
        <v>7585.5</v>
      </c>
      <c r="AL567" s="66"/>
      <c r="AM567" s="68">
        <f t="shared" si="1055"/>
        <v>0</v>
      </c>
      <c r="AN567" s="67">
        <f t="shared" si="1013"/>
        <v>7741.0999999999985</v>
      </c>
      <c r="AO567" s="66"/>
      <c r="AP567" s="68">
        <f t="shared" si="1005"/>
        <v>0</v>
      </c>
      <c r="AQ567" s="67">
        <f t="shared" si="993"/>
        <v>484.89999999999964</v>
      </c>
      <c r="AR567" s="66"/>
      <c r="AS567" s="68">
        <f t="shared" si="1065"/>
        <v>0</v>
      </c>
      <c r="AT567" s="67">
        <f t="shared" si="1014"/>
        <v>4579.6000000000004</v>
      </c>
      <c r="AU567" s="66"/>
      <c r="AV567" s="66">
        <f t="shared" si="1015"/>
        <v>0</v>
      </c>
      <c r="AW567" s="42">
        <f t="shared" si="994"/>
        <v>2949.6000000000013</v>
      </c>
      <c r="AX567" s="66"/>
      <c r="AY567" s="66">
        <f t="shared" si="1066"/>
        <v>0</v>
      </c>
      <c r="AZ567" s="67">
        <f t="shared" si="1006"/>
        <v>1794.6</v>
      </c>
      <c r="BA567" s="66"/>
      <c r="BB567" s="68">
        <f t="shared" si="1067"/>
        <v>0</v>
      </c>
      <c r="BC567" s="67">
        <f t="shared" si="1016"/>
        <v>1254.5999999999999</v>
      </c>
      <c r="BD567" s="66"/>
      <c r="BE567" s="68">
        <f t="shared" si="1068"/>
        <v>0</v>
      </c>
      <c r="BF567" s="67">
        <f t="shared" si="1017"/>
        <v>78.60000000000035</v>
      </c>
      <c r="BG567" s="66"/>
      <c r="BH567" s="68">
        <f t="shared" si="1096"/>
        <v>534</v>
      </c>
      <c r="BI567" s="67">
        <f t="shared" si="1095"/>
        <v>11292.4</v>
      </c>
      <c r="BJ567" s="66"/>
      <c r="BK567" s="68">
        <f t="shared" si="1069"/>
        <v>0</v>
      </c>
      <c r="BL567" s="67">
        <f t="shared" si="1018"/>
        <v>4758.2000000000007</v>
      </c>
      <c r="BM567" s="66"/>
      <c r="BN567" s="68">
        <f t="shared" si="1019"/>
        <v>0</v>
      </c>
      <c r="BO567" s="67">
        <f t="shared" si="1020"/>
        <v>2570.7000000000012</v>
      </c>
      <c r="BP567" s="66"/>
      <c r="BQ567" s="68">
        <f t="shared" si="1021"/>
        <v>0</v>
      </c>
      <c r="BR567" s="67">
        <f t="shared" si="1056"/>
        <v>58.899999999990811</v>
      </c>
      <c r="BS567" s="66"/>
      <c r="BT567" s="66">
        <f t="shared" si="1043"/>
        <v>150</v>
      </c>
      <c r="BU567" s="67">
        <f t="shared" si="1091"/>
        <v>53240</v>
      </c>
      <c r="BV567" s="66"/>
      <c r="BW567" s="66">
        <f t="shared" si="1044"/>
        <v>150</v>
      </c>
      <c r="BX567" s="67">
        <f>+BX566+BV567-BW567</f>
        <v>70376</v>
      </c>
      <c r="BY567" s="66"/>
      <c r="BZ567" s="66">
        <f t="shared" si="1045"/>
        <v>150</v>
      </c>
      <c r="CA567" s="67">
        <f t="shared" si="1093"/>
        <v>48720</v>
      </c>
      <c r="CB567" s="66"/>
      <c r="CC567" s="66">
        <f t="shared" si="1022"/>
        <v>0</v>
      </c>
      <c r="CD567" s="67">
        <f t="shared" si="1088"/>
        <v>8377.9000000000015</v>
      </c>
      <c r="CE567" s="66"/>
      <c r="CF567" s="66">
        <f t="shared" si="1023"/>
        <v>0</v>
      </c>
      <c r="CG567" s="67">
        <f t="shared" si="1024"/>
        <v>6982.9</v>
      </c>
      <c r="CH567" s="66"/>
      <c r="CI567" s="66">
        <f t="shared" si="1070"/>
        <v>0</v>
      </c>
      <c r="CJ567" s="67">
        <f t="shared" si="1040"/>
        <v>8715</v>
      </c>
      <c r="CK567" s="66"/>
      <c r="CL567" s="68">
        <f t="shared" si="1071"/>
        <v>0</v>
      </c>
      <c r="CM567" s="79">
        <f t="shared" si="1025"/>
        <v>4864</v>
      </c>
      <c r="CN567" s="66"/>
      <c r="CO567" s="68">
        <f t="shared" si="1072"/>
        <v>0</v>
      </c>
      <c r="CP567" s="79">
        <f t="shared" si="1026"/>
        <v>3955</v>
      </c>
      <c r="CQ567" s="66"/>
      <c r="CR567" s="68">
        <f t="shared" si="1073"/>
        <v>0</v>
      </c>
      <c r="CS567" s="79">
        <f t="shared" si="1097"/>
        <v>6656</v>
      </c>
      <c r="CT567" s="66"/>
      <c r="CU567" s="68">
        <f t="shared" si="1074"/>
        <v>0</v>
      </c>
      <c r="CV567" s="79">
        <f t="shared" si="1027"/>
        <v>7769</v>
      </c>
      <c r="CW567" s="66"/>
      <c r="CX567" s="66">
        <f t="shared" si="1075"/>
        <v>0</v>
      </c>
      <c r="CY567" s="40">
        <f t="shared" si="1090"/>
        <v>6582</v>
      </c>
      <c r="CZ567" s="65"/>
      <c r="DA567" s="66">
        <f t="shared" si="1076"/>
        <v>0</v>
      </c>
      <c r="DB567" s="67">
        <f t="shared" si="1041"/>
        <v>69942</v>
      </c>
      <c r="DC567" s="66"/>
      <c r="DD567" s="66">
        <f t="shared" si="1077"/>
        <v>0</v>
      </c>
      <c r="DE567" s="67">
        <f t="shared" si="1042"/>
        <v>66713</v>
      </c>
      <c r="DF567" s="66"/>
      <c r="DG567" s="69">
        <f t="shared" si="1078"/>
        <v>0</v>
      </c>
      <c r="DH567" s="67">
        <f t="shared" si="1089"/>
        <v>31573</v>
      </c>
      <c r="DI567" s="66"/>
      <c r="DJ567" s="66">
        <f t="shared" si="1079"/>
        <v>0</v>
      </c>
      <c r="DK567" s="67">
        <f t="shared" si="1028"/>
        <v>226.5</v>
      </c>
      <c r="DL567" s="210"/>
      <c r="DM567" s="206">
        <f t="shared" si="1080"/>
        <v>0</v>
      </c>
      <c r="DN567" s="25">
        <f t="shared" si="1007"/>
        <v>0</v>
      </c>
      <c r="DO567" s="5"/>
      <c r="DP567" s="43">
        <f t="shared" si="1081"/>
        <v>0</v>
      </c>
      <c r="DQ567" s="27">
        <f t="shared" si="1029"/>
        <v>7022.5</v>
      </c>
      <c r="DR567" s="5"/>
      <c r="DS567" s="43">
        <f t="shared" si="1082"/>
        <v>0</v>
      </c>
      <c r="DT567" s="27">
        <f t="shared" si="1030"/>
        <v>4846</v>
      </c>
      <c r="DU567" s="5"/>
      <c r="DV567" s="43">
        <f t="shared" si="1083"/>
        <v>0</v>
      </c>
      <c r="DW567" s="27">
        <f t="shared" si="1031"/>
        <v>4835</v>
      </c>
      <c r="DX567" s="5"/>
      <c r="DY567" s="22">
        <f t="shared" si="1084"/>
        <v>0</v>
      </c>
      <c r="DZ567" s="25">
        <f t="shared" si="1032"/>
        <v>523</v>
      </c>
      <c r="EA567" s="22"/>
      <c r="EB567" s="22">
        <f t="shared" si="1085"/>
        <v>0</v>
      </c>
      <c r="EC567" s="28">
        <f t="shared" si="1033"/>
        <v>369</v>
      </c>
      <c r="ED567" s="5"/>
      <c r="EE567" s="43">
        <f t="shared" si="1086"/>
        <v>0</v>
      </c>
      <c r="EF567" s="27">
        <f t="shared" si="1034"/>
        <v>4769</v>
      </c>
      <c r="EG567" s="66"/>
      <c r="EH567" s="66">
        <f t="shared" si="1087"/>
        <v>0</v>
      </c>
      <c r="EI567" s="67">
        <f t="shared" si="1035"/>
        <v>23837</v>
      </c>
      <c r="EJ567" s="66"/>
      <c r="EK567" s="66">
        <f t="shared" si="1057"/>
        <v>0</v>
      </c>
      <c r="EL567" s="67">
        <f t="shared" si="1036"/>
        <v>22467</v>
      </c>
      <c r="EM567" s="110" t="e">
        <f t="shared" si="1058"/>
        <v>#REF!</v>
      </c>
    </row>
    <row r="568" spans="1:150" s="36" customFormat="1" ht="11.25" customHeight="1" x14ac:dyDescent="0.25">
      <c r="A568" s="158">
        <v>46095</v>
      </c>
      <c r="B568" s="158">
        <v>46095</v>
      </c>
      <c r="C568" s="204">
        <v>8004968611</v>
      </c>
      <c r="D568" s="17" t="s">
        <v>38</v>
      </c>
      <c r="E568" s="18">
        <v>30</v>
      </c>
      <c r="F568" s="19">
        <v>5</v>
      </c>
      <c r="G568" s="20">
        <v>191516042025</v>
      </c>
      <c r="H568" s="66"/>
      <c r="I568" s="41">
        <f t="shared" si="1001"/>
        <v>0</v>
      </c>
      <c r="J568" s="48">
        <f t="shared" si="1061"/>
        <v>308497</v>
      </c>
      <c r="K568" s="66"/>
      <c r="L568" s="41">
        <f t="shared" si="1098"/>
        <v>0</v>
      </c>
      <c r="M568" s="48">
        <f t="shared" si="1062"/>
        <v>207856</v>
      </c>
      <c r="N568" s="66"/>
      <c r="O568" s="41">
        <f t="shared" si="1002"/>
        <v>0</v>
      </c>
      <c r="P568" s="48">
        <f t="shared" si="1063"/>
        <v>107107</v>
      </c>
      <c r="Q568" s="66"/>
      <c r="R568" s="66">
        <f t="shared" si="1003"/>
        <v>0</v>
      </c>
      <c r="S568" s="67" t="e">
        <f t="shared" si="1064"/>
        <v>#REF!</v>
      </c>
      <c r="T568" s="66"/>
      <c r="U568" s="66">
        <f t="shared" si="1008"/>
        <v>0</v>
      </c>
      <c r="V568" s="67">
        <f t="shared" si="1009"/>
        <v>225168.90000000002</v>
      </c>
      <c r="W568" s="136"/>
      <c r="X568" s="69">
        <f t="shared" si="1004"/>
        <v>0</v>
      </c>
      <c r="Y568" s="67">
        <f t="shared" si="1094"/>
        <v>132.29999999999882</v>
      </c>
      <c r="Z568" s="66"/>
      <c r="AA568" s="68">
        <f t="shared" si="1051"/>
        <v>0</v>
      </c>
      <c r="AB568" s="67">
        <f t="shared" si="1000"/>
        <v>12982.5</v>
      </c>
      <c r="AC568" s="66"/>
      <c r="AD568" s="66">
        <f t="shared" si="1052"/>
        <v>0</v>
      </c>
      <c r="AE568" s="67">
        <f t="shared" si="1010"/>
        <v>448.79999999999973</v>
      </c>
      <c r="AF568" s="66"/>
      <c r="AG568" s="78">
        <f t="shared" si="1053"/>
        <v>0</v>
      </c>
      <c r="AH568" s="79">
        <f t="shared" si="1011"/>
        <v>9152.7999999999993</v>
      </c>
      <c r="AI568" s="66"/>
      <c r="AJ568" s="68">
        <f t="shared" si="1054"/>
        <v>0</v>
      </c>
      <c r="AK568" s="67">
        <f t="shared" si="1012"/>
        <v>7585.5</v>
      </c>
      <c r="AL568" s="66"/>
      <c r="AM568" s="68">
        <f t="shared" si="1055"/>
        <v>0</v>
      </c>
      <c r="AN568" s="67">
        <f t="shared" si="1013"/>
        <v>7741.0999999999985</v>
      </c>
      <c r="AO568" s="66"/>
      <c r="AP568" s="68">
        <f t="shared" si="1005"/>
        <v>0</v>
      </c>
      <c r="AQ568" s="67">
        <f t="shared" ref="AQ568:AQ631" si="1099">+AQ567+AO568-AP568</f>
        <v>484.89999999999964</v>
      </c>
      <c r="AR568" s="66"/>
      <c r="AS568" s="68">
        <f t="shared" si="1065"/>
        <v>0</v>
      </c>
      <c r="AT568" s="67">
        <f t="shared" si="1014"/>
        <v>4579.6000000000004</v>
      </c>
      <c r="AU568" s="66"/>
      <c r="AV568" s="66">
        <f t="shared" si="1015"/>
        <v>0</v>
      </c>
      <c r="AW568" s="42">
        <f t="shared" ref="AW568:AW631" si="1100">AW567+AU568-AV568</f>
        <v>2949.6000000000013</v>
      </c>
      <c r="AX568" s="66"/>
      <c r="AY568" s="66">
        <f t="shared" si="1066"/>
        <v>0</v>
      </c>
      <c r="AZ568" s="67">
        <f t="shared" si="1006"/>
        <v>1794.6</v>
      </c>
      <c r="BA568" s="66"/>
      <c r="BB568" s="68">
        <f t="shared" si="1067"/>
        <v>0</v>
      </c>
      <c r="BC568" s="67">
        <f t="shared" si="1016"/>
        <v>1254.5999999999999</v>
      </c>
      <c r="BD568" s="66"/>
      <c r="BE568" s="68">
        <f t="shared" si="1068"/>
        <v>0</v>
      </c>
      <c r="BF568" s="67">
        <f t="shared" si="1017"/>
        <v>78.60000000000035</v>
      </c>
      <c r="BG568" s="66"/>
      <c r="BH568" s="68">
        <f t="shared" si="1096"/>
        <v>153.6</v>
      </c>
      <c r="BI568" s="67">
        <f t="shared" si="1095"/>
        <v>11138.8</v>
      </c>
      <c r="BJ568" s="66"/>
      <c r="BK568" s="68">
        <f t="shared" si="1069"/>
        <v>0</v>
      </c>
      <c r="BL568" s="67">
        <f t="shared" si="1018"/>
        <v>4758.2000000000007</v>
      </c>
      <c r="BM568" s="66"/>
      <c r="BN568" s="68">
        <f t="shared" si="1019"/>
        <v>0</v>
      </c>
      <c r="BO568" s="67">
        <f t="shared" si="1020"/>
        <v>2570.7000000000012</v>
      </c>
      <c r="BP568" s="66"/>
      <c r="BQ568" s="68">
        <f t="shared" si="1021"/>
        <v>0</v>
      </c>
      <c r="BR568" s="67">
        <f t="shared" si="1056"/>
        <v>58.899999999990811</v>
      </c>
      <c r="BS568" s="66"/>
      <c r="BT568" s="66">
        <f t="shared" si="1043"/>
        <v>60</v>
      </c>
      <c r="BU568" s="67">
        <f t="shared" si="1091"/>
        <v>53180</v>
      </c>
      <c r="BV568" s="66"/>
      <c r="BW568" s="66">
        <f t="shared" si="1044"/>
        <v>60</v>
      </c>
      <c r="BX568" s="67">
        <f>+BX567+BV568-BW568</f>
        <v>70316</v>
      </c>
      <c r="BY568" s="66"/>
      <c r="BZ568" s="66">
        <f t="shared" si="1045"/>
        <v>60</v>
      </c>
      <c r="CA568" s="67">
        <f t="shared" si="1093"/>
        <v>48660</v>
      </c>
      <c r="CB568" s="66"/>
      <c r="CC568" s="66">
        <f t="shared" si="1022"/>
        <v>0</v>
      </c>
      <c r="CD568" s="67">
        <f t="shared" si="1088"/>
        <v>8377.9000000000015</v>
      </c>
      <c r="CE568" s="66"/>
      <c r="CF568" s="66">
        <f t="shared" si="1023"/>
        <v>0</v>
      </c>
      <c r="CG568" s="67">
        <f t="shared" si="1024"/>
        <v>6982.9</v>
      </c>
      <c r="CH568" s="66"/>
      <c r="CI568" s="66">
        <f t="shared" si="1070"/>
        <v>0</v>
      </c>
      <c r="CJ568" s="67">
        <f t="shared" si="1040"/>
        <v>8715</v>
      </c>
      <c r="CK568" s="66"/>
      <c r="CL568" s="68">
        <f t="shared" si="1071"/>
        <v>0</v>
      </c>
      <c r="CM568" s="79">
        <f t="shared" si="1025"/>
        <v>4864</v>
      </c>
      <c r="CN568" s="66"/>
      <c r="CO568" s="68">
        <f t="shared" si="1072"/>
        <v>0</v>
      </c>
      <c r="CP568" s="79">
        <f t="shared" si="1026"/>
        <v>3955</v>
      </c>
      <c r="CQ568" s="66"/>
      <c r="CR568" s="68">
        <f t="shared" si="1073"/>
        <v>0</v>
      </c>
      <c r="CS568" s="79">
        <f t="shared" si="1097"/>
        <v>6656</v>
      </c>
      <c r="CT568" s="66"/>
      <c r="CU568" s="68">
        <f t="shared" si="1074"/>
        <v>0</v>
      </c>
      <c r="CV568" s="79">
        <f t="shared" si="1027"/>
        <v>7769</v>
      </c>
      <c r="CW568" s="66"/>
      <c r="CX568" s="66">
        <f t="shared" si="1075"/>
        <v>0</v>
      </c>
      <c r="CY568" s="40">
        <f t="shared" si="1090"/>
        <v>6582</v>
      </c>
      <c r="CZ568" s="65"/>
      <c r="DA568" s="66">
        <f t="shared" si="1076"/>
        <v>0</v>
      </c>
      <c r="DB568" s="67">
        <f t="shared" si="1041"/>
        <v>69942</v>
      </c>
      <c r="DC568" s="66"/>
      <c r="DD568" s="66">
        <f t="shared" si="1077"/>
        <v>0</v>
      </c>
      <c r="DE568" s="67">
        <f t="shared" si="1042"/>
        <v>66713</v>
      </c>
      <c r="DF568" s="66"/>
      <c r="DG568" s="69">
        <f t="shared" si="1078"/>
        <v>0</v>
      </c>
      <c r="DH568" s="67">
        <f t="shared" si="1089"/>
        <v>31573</v>
      </c>
      <c r="DI568" s="66"/>
      <c r="DJ568" s="66">
        <f t="shared" si="1079"/>
        <v>0</v>
      </c>
      <c r="DK568" s="67">
        <f t="shared" si="1028"/>
        <v>226.5</v>
      </c>
      <c r="DL568" s="210"/>
      <c r="DM568" s="206">
        <f t="shared" si="1080"/>
        <v>0</v>
      </c>
      <c r="DN568" s="25">
        <f t="shared" si="1007"/>
        <v>0</v>
      </c>
      <c r="DO568" s="5"/>
      <c r="DP568" s="43">
        <f t="shared" si="1081"/>
        <v>0</v>
      </c>
      <c r="DQ568" s="27">
        <f t="shared" si="1029"/>
        <v>7022.5</v>
      </c>
      <c r="DR568" s="5"/>
      <c r="DS568" s="43">
        <f t="shared" si="1082"/>
        <v>0</v>
      </c>
      <c r="DT568" s="27">
        <f t="shared" si="1030"/>
        <v>4846</v>
      </c>
      <c r="DU568" s="5"/>
      <c r="DV568" s="43">
        <f t="shared" si="1083"/>
        <v>0</v>
      </c>
      <c r="DW568" s="27">
        <f t="shared" si="1031"/>
        <v>4835</v>
      </c>
      <c r="DX568" s="5"/>
      <c r="DY568" s="22">
        <f t="shared" si="1084"/>
        <v>0</v>
      </c>
      <c r="DZ568" s="25">
        <f t="shared" si="1032"/>
        <v>523</v>
      </c>
      <c r="EA568" s="22"/>
      <c r="EB568" s="22">
        <f t="shared" si="1085"/>
        <v>0</v>
      </c>
      <c r="EC568" s="28">
        <f t="shared" si="1033"/>
        <v>369</v>
      </c>
      <c r="ED568" s="5"/>
      <c r="EE568" s="43">
        <f t="shared" si="1086"/>
        <v>0</v>
      </c>
      <c r="EF568" s="27">
        <f t="shared" si="1034"/>
        <v>4769</v>
      </c>
      <c r="EG568" s="66"/>
      <c r="EH568" s="66">
        <f t="shared" si="1087"/>
        <v>0</v>
      </c>
      <c r="EI568" s="67">
        <f t="shared" si="1035"/>
        <v>23837</v>
      </c>
      <c r="EJ568" s="66"/>
      <c r="EK568" s="66">
        <f t="shared" si="1057"/>
        <v>0</v>
      </c>
      <c r="EL568" s="67">
        <f t="shared" si="1036"/>
        <v>22467</v>
      </c>
      <c r="EM568" s="110" t="e">
        <f t="shared" si="1058"/>
        <v>#REF!</v>
      </c>
    </row>
    <row r="569" spans="1:150" ht="11.25" customHeight="1" x14ac:dyDescent="0.25">
      <c r="A569" s="158">
        <v>46095</v>
      </c>
      <c r="B569" s="158">
        <v>46095</v>
      </c>
      <c r="C569" s="204">
        <v>8004966931</v>
      </c>
      <c r="D569" s="17" t="s">
        <v>32</v>
      </c>
      <c r="E569" s="18">
        <v>1000</v>
      </c>
      <c r="F569" s="19">
        <v>3</v>
      </c>
      <c r="G569" s="20">
        <v>191516042049</v>
      </c>
      <c r="H569" s="66"/>
      <c r="I569" s="41">
        <f t="shared" si="1001"/>
        <v>0</v>
      </c>
      <c r="J569" s="48">
        <f t="shared" si="1061"/>
        <v>308497</v>
      </c>
      <c r="K569" s="66"/>
      <c r="L569" s="41">
        <f t="shared" si="1098"/>
        <v>0</v>
      </c>
      <c r="M569" s="48">
        <f t="shared" si="1062"/>
        <v>207856</v>
      </c>
      <c r="N569" s="66"/>
      <c r="O569" s="41">
        <f t="shared" si="1002"/>
        <v>0</v>
      </c>
      <c r="P569" s="48">
        <f t="shared" si="1063"/>
        <v>107107</v>
      </c>
      <c r="Q569" s="66"/>
      <c r="R569" s="66">
        <f t="shared" si="1003"/>
        <v>0</v>
      </c>
      <c r="S569" s="67" t="e">
        <f t="shared" si="1064"/>
        <v>#REF!</v>
      </c>
      <c r="T569" s="66"/>
      <c r="U569" s="66">
        <f t="shared" si="1008"/>
        <v>0</v>
      </c>
      <c r="V569" s="67">
        <f t="shared" si="1009"/>
        <v>225168.90000000002</v>
      </c>
      <c r="X569" s="69">
        <f t="shared" si="1004"/>
        <v>0</v>
      </c>
      <c r="Y569" s="67">
        <f t="shared" si="1094"/>
        <v>132.29999999999882</v>
      </c>
      <c r="Z569" s="66"/>
      <c r="AA569" s="68">
        <f t="shared" si="1051"/>
        <v>0</v>
      </c>
      <c r="AB569" s="67">
        <f t="shared" si="1000"/>
        <v>12982.5</v>
      </c>
      <c r="AC569" s="66"/>
      <c r="AD569" s="66">
        <f t="shared" si="1052"/>
        <v>0</v>
      </c>
      <c r="AE569" s="67">
        <f t="shared" si="1010"/>
        <v>448.79999999999973</v>
      </c>
      <c r="AF569" s="66"/>
      <c r="AG569" s="78">
        <f t="shared" si="1053"/>
        <v>0</v>
      </c>
      <c r="AH569" s="79">
        <f t="shared" si="1011"/>
        <v>9152.7999999999993</v>
      </c>
      <c r="AI569" s="66"/>
      <c r="AJ569" s="68">
        <f t="shared" si="1054"/>
        <v>0</v>
      </c>
      <c r="AK569" s="67">
        <f t="shared" si="1012"/>
        <v>7585.5</v>
      </c>
      <c r="AL569" s="66"/>
      <c r="AM569" s="68">
        <f t="shared" si="1055"/>
        <v>0</v>
      </c>
      <c r="AN569" s="67">
        <f t="shared" si="1013"/>
        <v>7741.0999999999985</v>
      </c>
      <c r="AO569" s="66"/>
      <c r="AP569" s="68">
        <f t="shared" si="1005"/>
        <v>0</v>
      </c>
      <c r="AQ569" s="67">
        <f t="shared" si="1099"/>
        <v>484.89999999999964</v>
      </c>
      <c r="AR569" s="66"/>
      <c r="AS569" s="68">
        <f t="shared" si="1065"/>
        <v>0</v>
      </c>
      <c r="AT569" s="67">
        <f t="shared" si="1014"/>
        <v>4579.6000000000004</v>
      </c>
      <c r="AU569" s="66"/>
      <c r="AV569" s="66">
        <f t="shared" si="1015"/>
        <v>0</v>
      </c>
      <c r="AW569" s="42">
        <f t="shared" si="1100"/>
        <v>2949.6000000000013</v>
      </c>
      <c r="AX569" s="66"/>
      <c r="AY569" s="66">
        <f t="shared" si="1066"/>
        <v>0</v>
      </c>
      <c r="AZ569" s="67">
        <f t="shared" si="1006"/>
        <v>1794.6</v>
      </c>
      <c r="BA569" s="66"/>
      <c r="BB569" s="68">
        <f t="shared" si="1067"/>
        <v>0</v>
      </c>
      <c r="BC569" s="67">
        <f t="shared" si="1016"/>
        <v>1254.5999999999999</v>
      </c>
      <c r="BD569" s="66"/>
      <c r="BE569" s="68">
        <f t="shared" si="1068"/>
        <v>0</v>
      </c>
      <c r="BF569" s="67">
        <f t="shared" si="1017"/>
        <v>78.60000000000035</v>
      </c>
      <c r="BG569" s="66"/>
      <c r="BH569" s="68">
        <f t="shared" si="1096"/>
        <v>3120</v>
      </c>
      <c r="BI569" s="67">
        <f t="shared" si="1095"/>
        <v>8018.7999999999993</v>
      </c>
      <c r="BJ569" s="66"/>
      <c r="BK569" s="68">
        <f t="shared" si="1069"/>
        <v>0</v>
      </c>
      <c r="BL569" s="67">
        <f t="shared" si="1018"/>
        <v>4758.2000000000007</v>
      </c>
      <c r="BM569" s="66"/>
      <c r="BN569" s="68">
        <f t="shared" si="1019"/>
        <v>0</v>
      </c>
      <c r="BO569" s="67">
        <f t="shared" si="1020"/>
        <v>2570.7000000000012</v>
      </c>
      <c r="BP569" s="66"/>
      <c r="BQ569" s="68">
        <f t="shared" si="1021"/>
        <v>0</v>
      </c>
      <c r="BR569" s="67">
        <f t="shared" si="1056"/>
        <v>58.899999999990811</v>
      </c>
      <c r="BS569" s="66"/>
      <c r="BT569" s="66">
        <f t="shared" si="1043"/>
        <v>2000</v>
      </c>
      <c r="BU569" s="67">
        <f t="shared" si="1091"/>
        <v>51180</v>
      </c>
      <c r="BV569" s="66"/>
      <c r="BW569" s="66">
        <f t="shared" si="1044"/>
        <v>2000</v>
      </c>
      <c r="BX569" s="67">
        <f>+BX568+BV569-BW569</f>
        <v>68316</v>
      </c>
      <c r="BY569" s="66"/>
      <c r="BZ569" s="66">
        <f t="shared" si="1045"/>
        <v>2000</v>
      </c>
      <c r="CA569" s="67">
        <f t="shared" si="1093"/>
        <v>46660</v>
      </c>
      <c r="CB569" s="66"/>
      <c r="CC569" s="66">
        <f t="shared" si="1022"/>
        <v>0</v>
      </c>
      <c r="CD569" s="67">
        <f t="shared" si="1088"/>
        <v>8377.9000000000015</v>
      </c>
      <c r="CE569" s="66"/>
      <c r="CF569" s="66">
        <f t="shared" si="1023"/>
        <v>0</v>
      </c>
      <c r="CG569" s="67">
        <f t="shared" si="1024"/>
        <v>6982.9</v>
      </c>
      <c r="CH569" s="66"/>
      <c r="CI569" s="66">
        <f t="shared" si="1070"/>
        <v>0</v>
      </c>
      <c r="CJ569" s="67">
        <f t="shared" si="1040"/>
        <v>8715</v>
      </c>
      <c r="CK569" s="66"/>
      <c r="CL569" s="68">
        <f t="shared" si="1071"/>
        <v>0</v>
      </c>
      <c r="CM569" s="79">
        <f t="shared" si="1025"/>
        <v>4864</v>
      </c>
      <c r="CN569" s="66"/>
      <c r="CO569" s="68">
        <f t="shared" si="1072"/>
        <v>0</v>
      </c>
      <c r="CP569" s="79">
        <f t="shared" si="1026"/>
        <v>3955</v>
      </c>
      <c r="CQ569" s="66"/>
      <c r="CR569" s="140">
        <f t="shared" si="1073"/>
        <v>0</v>
      </c>
      <c r="CS569" s="79">
        <f t="shared" si="1097"/>
        <v>6656</v>
      </c>
      <c r="CT569" s="66"/>
      <c r="CU569" s="68">
        <f t="shared" si="1074"/>
        <v>0</v>
      </c>
      <c r="CV569" s="79">
        <f t="shared" si="1027"/>
        <v>7769</v>
      </c>
      <c r="CW569" s="66"/>
      <c r="CX569" s="66">
        <f t="shared" si="1075"/>
        <v>0</v>
      </c>
      <c r="CY569" s="40">
        <f t="shared" si="1090"/>
        <v>6582</v>
      </c>
      <c r="CZ569" s="65"/>
      <c r="DA569" s="66">
        <f t="shared" si="1076"/>
        <v>0</v>
      </c>
      <c r="DB569" s="67">
        <f t="shared" si="1041"/>
        <v>69942</v>
      </c>
      <c r="DC569" s="66"/>
      <c r="DD569" s="66">
        <f t="shared" si="1077"/>
        <v>0</v>
      </c>
      <c r="DE569" s="67">
        <f t="shared" si="1042"/>
        <v>66713</v>
      </c>
      <c r="DF569" s="66"/>
      <c r="DG569" s="69">
        <f t="shared" si="1078"/>
        <v>0</v>
      </c>
      <c r="DH569" s="67">
        <f t="shared" si="1089"/>
        <v>31573</v>
      </c>
      <c r="DI569" s="66"/>
      <c r="DJ569" s="66">
        <f t="shared" si="1079"/>
        <v>0</v>
      </c>
      <c r="DK569" s="67">
        <f t="shared" si="1028"/>
        <v>226.5</v>
      </c>
      <c r="DM569" s="206">
        <f t="shared" si="1080"/>
        <v>0</v>
      </c>
      <c r="DN569" s="25">
        <f t="shared" si="1007"/>
        <v>0</v>
      </c>
      <c r="DO569" s="5"/>
      <c r="DP569" s="43">
        <f t="shared" si="1081"/>
        <v>0</v>
      </c>
      <c r="DQ569" s="27">
        <f t="shared" si="1029"/>
        <v>7022.5</v>
      </c>
      <c r="DR569" s="5"/>
      <c r="DS569" s="43">
        <f t="shared" si="1082"/>
        <v>0</v>
      </c>
      <c r="DT569" s="27">
        <f t="shared" si="1030"/>
        <v>4846</v>
      </c>
      <c r="DU569" s="5"/>
      <c r="DV569" s="43">
        <f t="shared" si="1083"/>
        <v>0</v>
      </c>
      <c r="DW569" s="27">
        <f t="shared" si="1031"/>
        <v>4835</v>
      </c>
      <c r="DX569" s="5"/>
      <c r="DY569" s="22">
        <f t="shared" si="1084"/>
        <v>0</v>
      </c>
      <c r="DZ569" s="25">
        <f t="shared" si="1032"/>
        <v>523</v>
      </c>
      <c r="EA569" s="22"/>
      <c r="EB569" s="22">
        <f t="shared" si="1085"/>
        <v>0</v>
      </c>
      <c r="EC569" s="28">
        <f t="shared" si="1033"/>
        <v>369</v>
      </c>
      <c r="ED569" s="5"/>
      <c r="EE569" s="43">
        <f t="shared" si="1086"/>
        <v>0</v>
      </c>
      <c r="EF569" s="27">
        <f t="shared" si="1034"/>
        <v>4769</v>
      </c>
      <c r="EG569" s="66"/>
      <c r="EH569" s="66">
        <f t="shared" si="1087"/>
        <v>0</v>
      </c>
      <c r="EI569" s="67">
        <f t="shared" si="1035"/>
        <v>23837</v>
      </c>
      <c r="EJ569" s="66"/>
      <c r="EK569" s="66">
        <f t="shared" si="1057"/>
        <v>0</v>
      </c>
      <c r="EL569" s="67">
        <f t="shared" si="1036"/>
        <v>22467</v>
      </c>
      <c r="EM569" s="110" t="e">
        <f t="shared" si="1058"/>
        <v>#REF!</v>
      </c>
      <c r="EN569" s="7"/>
      <c r="EO569" s="7"/>
      <c r="EP569" s="7"/>
      <c r="EQ569" s="7"/>
      <c r="ER569" s="7"/>
      <c r="ES569" s="7"/>
      <c r="ET569" s="7"/>
    </row>
    <row r="570" spans="1:150" s="36" customFormat="1" ht="11.25" customHeight="1" x14ac:dyDescent="0.25">
      <c r="A570" s="158">
        <v>46095</v>
      </c>
      <c r="B570" s="158">
        <v>46095</v>
      </c>
      <c r="C570" s="204">
        <v>8004966934</v>
      </c>
      <c r="D570" s="17" t="s">
        <v>31</v>
      </c>
      <c r="E570" s="18">
        <v>900</v>
      </c>
      <c r="F570" s="19">
        <v>1</v>
      </c>
      <c r="G570" s="20">
        <v>191516042056</v>
      </c>
      <c r="H570" s="66"/>
      <c r="I570" s="41">
        <f t="shared" si="1001"/>
        <v>0</v>
      </c>
      <c r="J570" s="48">
        <f t="shared" si="1061"/>
        <v>308497</v>
      </c>
      <c r="K570" s="66"/>
      <c r="L570" s="41">
        <f t="shared" si="1098"/>
        <v>0</v>
      </c>
      <c r="M570" s="48">
        <f t="shared" si="1062"/>
        <v>207856</v>
      </c>
      <c r="N570" s="66"/>
      <c r="O570" s="41">
        <f t="shared" si="1002"/>
        <v>0</v>
      </c>
      <c r="P570" s="48">
        <f t="shared" si="1063"/>
        <v>107107</v>
      </c>
      <c r="Q570" s="66"/>
      <c r="R570" s="66">
        <f t="shared" si="1003"/>
        <v>0</v>
      </c>
      <c r="S570" s="67" t="e">
        <f t="shared" si="1064"/>
        <v>#REF!</v>
      </c>
      <c r="T570" s="66"/>
      <c r="U570" s="66">
        <f t="shared" si="1008"/>
        <v>0</v>
      </c>
      <c r="V570" s="67">
        <f t="shared" si="1009"/>
        <v>225168.90000000002</v>
      </c>
      <c r="W570" s="136"/>
      <c r="X570" s="69">
        <f t="shared" si="1004"/>
        <v>0</v>
      </c>
      <c r="Y570" s="67">
        <f t="shared" si="1094"/>
        <v>132.29999999999882</v>
      </c>
      <c r="Z570" s="66"/>
      <c r="AA570" s="68">
        <f t="shared" si="1051"/>
        <v>0</v>
      </c>
      <c r="AB570" s="67">
        <f t="shared" si="1000"/>
        <v>12982.5</v>
      </c>
      <c r="AC570" s="66"/>
      <c r="AD570" s="66">
        <f t="shared" si="1052"/>
        <v>0</v>
      </c>
      <c r="AE570" s="67">
        <f t="shared" si="1010"/>
        <v>448.79999999999973</v>
      </c>
      <c r="AF570" s="66"/>
      <c r="AG570" s="78">
        <f t="shared" si="1053"/>
        <v>0</v>
      </c>
      <c r="AH570" s="79">
        <f t="shared" si="1011"/>
        <v>9152.7999999999993</v>
      </c>
      <c r="AI570" s="66"/>
      <c r="AJ570" s="68">
        <f t="shared" si="1054"/>
        <v>0</v>
      </c>
      <c r="AK570" s="67">
        <f t="shared" si="1012"/>
        <v>7585.5</v>
      </c>
      <c r="AL570" s="66"/>
      <c r="AM570" s="68">
        <f t="shared" si="1055"/>
        <v>0</v>
      </c>
      <c r="AN570" s="67">
        <f t="shared" si="1013"/>
        <v>7741.0999999999985</v>
      </c>
      <c r="AO570" s="66"/>
      <c r="AP570" s="68">
        <f t="shared" si="1005"/>
        <v>0</v>
      </c>
      <c r="AQ570" s="67">
        <f t="shared" si="1099"/>
        <v>484.89999999999964</v>
      </c>
      <c r="AR570" s="66"/>
      <c r="AS570" s="68">
        <f t="shared" si="1065"/>
        <v>0</v>
      </c>
      <c r="AT570" s="67">
        <f t="shared" si="1014"/>
        <v>4579.6000000000004</v>
      </c>
      <c r="AU570" s="66"/>
      <c r="AV570" s="66">
        <f t="shared" si="1015"/>
        <v>0</v>
      </c>
      <c r="AW570" s="42">
        <f t="shared" si="1100"/>
        <v>2949.6000000000013</v>
      </c>
      <c r="AX570" s="66"/>
      <c r="AY570" s="66">
        <f t="shared" si="1066"/>
        <v>0</v>
      </c>
      <c r="AZ570" s="67">
        <f t="shared" si="1006"/>
        <v>1794.6</v>
      </c>
      <c r="BA570" s="66"/>
      <c r="BB570" s="68">
        <f t="shared" si="1067"/>
        <v>0</v>
      </c>
      <c r="BC570" s="67">
        <f t="shared" si="1016"/>
        <v>1254.5999999999999</v>
      </c>
      <c r="BD570" s="66"/>
      <c r="BE570" s="68">
        <f t="shared" si="1068"/>
        <v>0</v>
      </c>
      <c r="BF570" s="67">
        <f t="shared" si="1017"/>
        <v>78.60000000000035</v>
      </c>
      <c r="BG570" s="66"/>
      <c r="BH570" s="68">
        <f t="shared" si="1096"/>
        <v>1008.0000000000001</v>
      </c>
      <c r="BI570" s="67">
        <f t="shared" si="1095"/>
        <v>7010.7999999999993</v>
      </c>
      <c r="BJ570" s="66"/>
      <c r="BK570" s="68">
        <f t="shared" si="1069"/>
        <v>0</v>
      </c>
      <c r="BL570" s="67">
        <f t="shared" si="1018"/>
        <v>4758.2000000000007</v>
      </c>
      <c r="BM570" s="66"/>
      <c r="BN570" s="68">
        <f t="shared" si="1019"/>
        <v>0</v>
      </c>
      <c r="BO570" s="67">
        <f t="shared" si="1020"/>
        <v>2570.7000000000012</v>
      </c>
      <c r="BP570" s="66"/>
      <c r="BQ570" s="68">
        <f t="shared" si="1021"/>
        <v>0</v>
      </c>
      <c r="BR570" s="67">
        <f t="shared" si="1056"/>
        <v>58.899999999990811</v>
      </c>
      <c r="BS570" s="66"/>
      <c r="BT570" s="66">
        <f t="shared" si="1043"/>
        <v>1800</v>
      </c>
      <c r="BU570" s="67">
        <f t="shared" si="1091"/>
        <v>49380</v>
      </c>
      <c r="BV570" s="66"/>
      <c r="BW570" s="66">
        <f t="shared" si="1044"/>
        <v>1800</v>
      </c>
      <c r="BX570" s="67">
        <f>+BX569+BV570-BW570</f>
        <v>66516</v>
      </c>
      <c r="BY570" s="66"/>
      <c r="BZ570" s="66">
        <f t="shared" si="1045"/>
        <v>1800</v>
      </c>
      <c r="CA570" s="67">
        <f t="shared" si="1093"/>
        <v>44860</v>
      </c>
      <c r="CB570" s="66"/>
      <c r="CC570" s="66">
        <f t="shared" si="1022"/>
        <v>0</v>
      </c>
      <c r="CD570" s="67">
        <f t="shared" si="1088"/>
        <v>8377.9000000000015</v>
      </c>
      <c r="CE570" s="66"/>
      <c r="CF570" s="66">
        <f t="shared" si="1023"/>
        <v>0</v>
      </c>
      <c r="CG570" s="67">
        <f t="shared" si="1024"/>
        <v>6982.9</v>
      </c>
      <c r="CH570" s="66"/>
      <c r="CI570" s="66">
        <f t="shared" si="1070"/>
        <v>0</v>
      </c>
      <c r="CJ570" s="67">
        <f t="shared" si="1040"/>
        <v>8715</v>
      </c>
      <c r="CK570" s="66"/>
      <c r="CL570" s="68">
        <f t="shared" si="1071"/>
        <v>0</v>
      </c>
      <c r="CM570" s="79">
        <f t="shared" si="1025"/>
        <v>4864</v>
      </c>
      <c r="CN570" s="66"/>
      <c r="CO570" s="68">
        <f t="shared" si="1072"/>
        <v>0</v>
      </c>
      <c r="CP570" s="79">
        <f t="shared" si="1026"/>
        <v>3955</v>
      </c>
      <c r="CQ570" s="66"/>
      <c r="CR570" s="140">
        <f t="shared" si="1073"/>
        <v>0</v>
      </c>
      <c r="CS570" s="79">
        <f t="shared" si="1097"/>
        <v>6656</v>
      </c>
      <c r="CT570" s="66"/>
      <c r="CU570" s="68">
        <f t="shared" si="1074"/>
        <v>0</v>
      </c>
      <c r="CV570" s="79">
        <f t="shared" si="1027"/>
        <v>7769</v>
      </c>
      <c r="CW570" s="66"/>
      <c r="CX570" s="66">
        <f t="shared" si="1075"/>
        <v>0</v>
      </c>
      <c r="CY570" s="40">
        <f t="shared" si="1090"/>
        <v>6582</v>
      </c>
      <c r="CZ570" s="65"/>
      <c r="DA570" s="66">
        <f t="shared" si="1076"/>
        <v>0</v>
      </c>
      <c r="DB570" s="67">
        <f t="shared" si="1041"/>
        <v>69942</v>
      </c>
      <c r="DC570" s="66"/>
      <c r="DD570" s="66">
        <f t="shared" si="1077"/>
        <v>0</v>
      </c>
      <c r="DE570" s="67">
        <f t="shared" si="1042"/>
        <v>66713</v>
      </c>
      <c r="DF570" s="66"/>
      <c r="DG570" s="69">
        <f t="shared" si="1078"/>
        <v>0</v>
      </c>
      <c r="DH570" s="67">
        <f t="shared" si="1089"/>
        <v>31573</v>
      </c>
      <c r="DI570" s="66"/>
      <c r="DJ570" s="66">
        <f t="shared" si="1079"/>
        <v>0</v>
      </c>
      <c r="DK570" s="67">
        <f t="shared" si="1028"/>
        <v>226.5</v>
      </c>
      <c r="DL570" s="210"/>
      <c r="DM570" s="206">
        <f t="shared" si="1080"/>
        <v>0</v>
      </c>
      <c r="DN570" s="25">
        <f t="shared" si="1007"/>
        <v>0</v>
      </c>
      <c r="DO570" s="5"/>
      <c r="DP570" s="43">
        <f t="shared" si="1081"/>
        <v>0</v>
      </c>
      <c r="DQ570" s="27">
        <f t="shared" si="1029"/>
        <v>7022.5</v>
      </c>
      <c r="DR570" s="5"/>
      <c r="DS570" s="43">
        <f t="shared" si="1082"/>
        <v>0</v>
      </c>
      <c r="DT570" s="27">
        <f t="shared" si="1030"/>
        <v>4846</v>
      </c>
      <c r="DU570" s="5"/>
      <c r="DV570" s="43">
        <f t="shared" si="1083"/>
        <v>0</v>
      </c>
      <c r="DW570" s="27">
        <f t="shared" si="1031"/>
        <v>4835</v>
      </c>
      <c r="DX570" s="5"/>
      <c r="DY570" s="22">
        <f t="shared" si="1084"/>
        <v>0</v>
      </c>
      <c r="DZ570" s="25">
        <f t="shared" si="1032"/>
        <v>523</v>
      </c>
      <c r="EA570" s="22"/>
      <c r="EB570" s="22">
        <f t="shared" si="1085"/>
        <v>0</v>
      </c>
      <c r="EC570" s="28">
        <f t="shared" si="1033"/>
        <v>369</v>
      </c>
      <c r="ED570" s="5"/>
      <c r="EE570" s="43">
        <f t="shared" si="1086"/>
        <v>0</v>
      </c>
      <c r="EF570" s="27">
        <f t="shared" si="1034"/>
        <v>4769</v>
      </c>
      <c r="EG570" s="66"/>
      <c r="EH570" s="66">
        <f t="shared" si="1087"/>
        <v>0</v>
      </c>
      <c r="EI570" s="67">
        <f t="shared" si="1035"/>
        <v>23837</v>
      </c>
      <c r="EJ570" s="66"/>
      <c r="EK570" s="66">
        <f t="shared" si="1057"/>
        <v>0</v>
      </c>
      <c r="EL570" s="67">
        <f t="shared" si="1036"/>
        <v>22467</v>
      </c>
      <c r="EM570" s="110" t="e">
        <f t="shared" si="1058"/>
        <v>#REF!</v>
      </c>
    </row>
    <row r="571" spans="1:150" s="36" customFormat="1" ht="11.25" customHeight="1" x14ac:dyDescent="0.25">
      <c r="A571" s="158">
        <v>46095</v>
      </c>
      <c r="B571" s="158">
        <v>46095</v>
      </c>
      <c r="C571" s="203">
        <v>8004960282</v>
      </c>
      <c r="D571" s="111" t="s">
        <v>276</v>
      </c>
      <c r="E571" s="138">
        <v>200</v>
      </c>
      <c r="F571" s="139">
        <v>1</v>
      </c>
      <c r="G571" s="85">
        <v>191516149748</v>
      </c>
      <c r="H571" s="66"/>
      <c r="I571" s="41">
        <f t="shared" si="1001"/>
        <v>0</v>
      </c>
      <c r="J571" s="48">
        <f t="shared" si="1061"/>
        <v>308497</v>
      </c>
      <c r="K571" s="66"/>
      <c r="L571" s="41">
        <f t="shared" si="1098"/>
        <v>0</v>
      </c>
      <c r="M571" s="48">
        <f t="shared" si="1062"/>
        <v>207856</v>
      </c>
      <c r="N571" s="66"/>
      <c r="O571" s="41">
        <f t="shared" si="1002"/>
        <v>0</v>
      </c>
      <c r="P571" s="48">
        <f t="shared" si="1063"/>
        <v>107107</v>
      </c>
      <c r="Q571" s="66"/>
      <c r="R571" s="66">
        <f t="shared" si="1003"/>
        <v>0</v>
      </c>
      <c r="S571" s="67" t="e">
        <f t="shared" si="1064"/>
        <v>#REF!</v>
      </c>
      <c r="T571" s="66"/>
      <c r="U571" s="66">
        <f t="shared" si="1008"/>
        <v>0</v>
      </c>
      <c r="V571" s="67">
        <f t="shared" si="1009"/>
        <v>225168.90000000002</v>
      </c>
      <c r="W571" s="136"/>
      <c r="X571" s="69">
        <f t="shared" si="1004"/>
        <v>0</v>
      </c>
      <c r="Y571" s="67">
        <f t="shared" si="1094"/>
        <v>132.29999999999882</v>
      </c>
      <c r="Z571" s="66"/>
      <c r="AA571" s="68">
        <f t="shared" si="1051"/>
        <v>0</v>
      </c>
      <c r="AB571" s="67">
        <f t="shared" si="1000"/>
        <v>12982.5</v>
      </c>
      <c r="AC571" s="66"/>
      <c r="AD571" s="66">
        <f t="shared" si="1052"/>
        <v>0</v>
      </c>
      <c r="AE571" s="67">
        <f t="shared" si="1010"/>
        <v>448.79999999999973</v>
      </c>
      <c r="AF571" s="66"/>
      <c r="AG571" s="78">
        <f t="shared" si="1053"/>
        <v>0</v>
      </c>
      <c r="AH571" s="79">
        <f t="shared" si="1011"/>
        <v>9152.7999999999993</v>
      </c>
      <c r="AI571" s="66"/>
      <c r="AJ571" s="68">
        <f t="shared" si="1054"/>
        <v>0</v>
      </c>
      <c r="AK571" s="67">
        <f t="shared" si="1012"/>
        <v>7585.5</v>
      </c>
      <c r="AL571" s="66"/>
      <c r="AM571" s="68">
        <f t="shared" si="1055"/>
        <v>0</v>
      </c>
      <c r="AN571" s="67">
        <f t="shared" si="1013"/>
        <v>7741.0999999999985</v>
      </c>
      <c r="AO571" s="66"/>
      <c r="AP571" s="68">
        <f t="shared" si="1005"/>
        <v>0</v>
      </c>
      <c r="AQ571" s="67">
        <f t="shared" si="1099"/>
        <v>484.89999999999964</v>
      </c>
      <c r="AR571" s="66"/>
      <c r="AS571" s="68">
        <f t="shared" si="1065"/>
        <v>0</v>
      </c>
      <c r="AT571" s="67">
        <f t="shared" si="1014"/>
        <v>4579.6000000000004</v>
      </c>
      <c r="AU571" s="66"/>
      <c r="AV571" s="66">
        <f t="shared" si="1015"/>
        <v>0</v>
      </c>
      <c r="AW571" s="42">
        <f t="shared" si="1100"/>
        <v>2949.6000000000013</v>
      </c>
      <c r="AX571" s="66"/>
      <c r="AY571" s="66">
        <f t="shared" si="1066"/>
        <v>0</v>
      </c>
      <c r="AZ571" s="67">
        <f t="shared" si="1006"/>
        <v>1794.6</v>
      </c>
      <c r="BA571" s="66"/>
      <c r="BB571" s="68">
        <f t="shared" si="1067"/>
        <v>0</v>
      </c>
      <c r="BC571" s="67">
        <f t="shared" si="1016"/>
        <v>1254.5999999999999</v>
      </c>
      <c r="BD571" s="66"/>
      <c r="BE571" s="68">
        <f t="shared" si="1068"/>
        <v>0</v>
      </c>
      <c r="BF571" s="67">
        <f t="shared" si="1017"/>
        <v>78.60000000000035</v>
      </c>
      <c r="BG571" s="66"/>
      <c r="BH571" s="68">
        <f t="shared" si="1096"/>
        <v>0</v>
      </c>
      <c r="BI571" s="67">
        <f t="shared" si="1095"/>
        <v>7010.7999999999993</v>
      </c>
      <c r="BJ571" s="66"/>
      <c r="BK571" s="68">
        <f t="shared" si="1069"/>
        <v>0</v>
      </c>
      <c r="BL571" s="67">
        <f t="shared" si="1018"/>
        <v>4758.2000000000007</v>
      </c>
      <c r="BM571" s="66"/>
      <c r="BN571" s="68">
        <f t="shared" si="1019"/>
        <v>0</v>
      </c>
      <c r="BO571" s="67">
        <f t="shared" si="1020"/>
        <v>2570.7000000000012</v>
      </c>
      <c r="BP571" s="66"/>
      <c r="BQ571" s="68">
        <f t="shared" si="1021"/>
        <v>0</v>
      </c>
      <c r="BR571" s="67">
        <f t="shared" si="1056"/>
        <v>58.899999999990811</v>
      </c>
      <c r="BS571" s="66"/>
      <c r="BT571" s="66">
        <f t="shared" si="1043"/>
        <v>0</v>
      </c>
      <c r="BU571" s="67">
        <f t="shared" si="1091"/>
        <v>49380</v>
      </c>
      <c r="BV571" s="66"/>
      <c r="BW571" s="66">
        <f t="shared" si="1044"/>
        <v>0</v>
      </c>
      <c r="BX571" s="67">
        <f>+BX570+BV571-BW571-400</f>
        <v>66116</v>
      </c>
      <c r="BY571" s="66"/>
      <c r="BZ571" s="66">
        <f t="shared" si="1045"/>
        <v>0</v>
      </c>
      <c r="CA571" s="67">
        <f t="shared" si="1093"/>
        <v>44860</v>
      </c>
      <c r="CB571" s="66"/>
      <c r="CC571" s="66">
        <f t="shared" si="1022"/>
        <v>229.99999999999997</v>
      </c>
      <c r="CD571" s="67">
        <f t="shared" si="1088"/>
        <v>8147.9000000000015</v>
      </c>
      <c r="CE571" s="66"/>
      <c r="CF571" s="66">
        <f t="shared" si="1023"/>
        <v>0</v>
      </c>
      <c r="CG571" s="67">
        <f t="shared" si="1024"/>
        <v>6982.9</v>
      </c>
      <c r="CH571" s="66"/>
      <c r="CI571" s="66">
        <f t="shared" si="1070"/>
        <v>0</v>
      </c>
      <c r="CJ571" s="67">
        <f t="shared" si="1040"/>
        <v>8715</v>
      </c>
      <c r="CK571" s="66"/>
      <c r="CL571" s="68">
        <f t="shared" si="1071"/>
        <v>0</v>
      </c>
      <c r="CM571" s="79">
        <f t="shared" si="1025"/>
        <v>4864</v>
      </c>
      <c r="CN571" s="66"/>
      <c r="CO571" s="68">
        <f t="shared" si="1072"/>
        <v>0</v>
      </c>
      <c r="CP571" s="79">
        <f t="shared" si="1026"/>
        <v>3955</v>
      </c>
      <c r="CQ571" s="66"/>
      <c r="CR571" s="140">
        <f t="shared" si="1073"/>
        <v>0</v>
      </c>
      <c r="CS571" s="79">
        <f t="shared" si="1097"/>
        <v>6656</v>
      </c>
      <c r="CT571" s="66"/>
      <c r="CU571" s="68">
        <f t="shared" si="1074"/>
        <v>0</v>
      </c>
      <c r="CV571" s="79">
        <f t="shared" si="1027"/>
        <v>7769</v>
      </c>
      <c r="CW571" s="66"/>
      <c r="CX571" s="66">
        <f t="shared" si="1075"/>
        <v>0</v>
      </c>
      <c r="CY571" s="40">
        <f t="shared" si="1090"/>
        <v>6582</v>
      </c>
      <c r="CZ571" s="65"/>
      <c r="DA571" s="66">
        <f t="shared" si="1076"/>
        <v>400</v>
      </c>
      <c r="DB571" s="67">
        <f t="shared" si="1041"/>
        <v>69542</v>
      </c>
      <c r="DC571" s="66"/>
      <c r="DD571" s="66">
        <f t="shared" si="1077"/>
        <v>400</v>
      </c>
      <c r="DE571" s="67">
        <f t="shared" si="1042"/>
        <v>66313</v>
      </c>
      <c r="DF571" s="66"/>
      <c r="DG571" s="69">
        <f t="shared" si="1078"/>
        <v>0</v>
      </c>
      <c r="DH571" s="67">
        <f t="shared" si="1089"/>
        <v>31573</v>
      </c>
      <c r="DI571" s="66"/>
      <c r="DJ571" s="66">
        <f t="shared" si="1079"/>
        <v>0</v>
      </c>
      <c r="DK571" s="67">
        <f t="shared" si="1028"/>
        <v>226.5</v>
      </c>
      <c r="DL571" s="210"/>
      <c r="DM571" s="206">
        <f t="shared" si="1080"/>
        <v>0</v>
      </c>
      <c r="DN571" s="25">
        <f t="shared" si="1007"/>
        <v>0</v>
      </c>
      <c r="DO571" s="5"/>
      <c r="DP571" s="43">
        <f t="shared" si="1081"/>
        <v>0</v>
      </c>
      <c r="DQ571" s="27">
        <f t="shared" si="1029"/>
        <v>7022.5</v>
      </c>
      <c r="DR571" s="5"/>
      <c r="DS571" s="43">
        <f t="shared" si="1082"/>
        <v>0</v>
      </c>
      <c r="DT571" s="27">
        <f t="shared" si="1030"/>
        <v>4846</v>
      </c>
      <c r="DU571" s="5"/>
      <c r="DV571" s="43">
        <f t="shared" si="1083"/>
        <v>0</v>
      </c>
      <c r="DW571" s="27">
        <f t="shared" si="1031"/>
        <v>4835</v>
      </c>
      <c r="DX571" s="5"/>
      <c r="DY571" s="22">
        <f t="shared" si="1084"/>
        <v>0</v>
      </c>
      <c r="DZ571" s="25">
        <f t="shared" si="1032"/>
        <v>523</v>
      </c>
      <c r="EA571" s="22"/>
      <c r="EB571" s="22">
        <f t="shared" si="1085"/>
        <v>0</v>
      </c>
      <c r="EC571" s="28">
        <f t="shared" si="1033"/>
        <v>369</v>
      </c>
      <c r="ED571" s="5"/>
      <c r="EE571" s="43">
        <f t="shared" si="1086"/>
        <v>0</v>
      </c>
      <c r="EF571" s="27">
        <f t="shared" si="1034"/>
        <v>4769</v>
      </c>
      <c r="EG571" s="66"/>
      <c r="EH571" s="66">
        <f t="shared" si="1087"/>
        <v>0</v>
      </c>
      <c r="EI571" s="67">
        <f t="shared" si="1035"/>
        <v>23837</v>
      </c>
      <c r="EJ571" s="66"/>
      <c r="EK571" s="66">
        <f t="shared" si="1057"/>
        <v>0</v>
      </c>
      <c r="EL571" s="67">
        <f t="shared" si="1036"/>
        <v>22467</v>
      </c>
      <c r="EM571" s="110" t="e">
        <f t="shared" si="1058"/>
        <v>#REF!</v>
      </c>
    </row>
    <row r="572" spans="1:150" s="36" customFormat="1" ht="11.25" customHeight="1" x14ac:dyDescent="0.25">
      <c r="A572" s="158">
        <v>46095</v>
      </c>
      <c r="B572" s="158">
        <v>46095</v>
      </c>
      <c r="C572" s="203">
        <v>8004960284</v>
      </c>
      <c r="D572" s="111" t="s">
        <v>275</v>
      </c>
      <c r="E572" s="138">
        <v>200</v>
      </c>
      <c r="F572" s="139">
        <v>2</v>
      </c>
      <c r="G572" s="85">
        <v>191516149755</v>
      </c>
      <c r="H572" s="66"/>
      <c r="I572" s="41">
        <f t="shared" si="1001"/>
        <v>0</v>
      </c>
      <c r="J572" s="48">
        <f t="shared" si="1061"/>
        <v>308497</v>
      </c>
      <c r="K572" s="66"/>
      <c r="L572" s="41">
        <f t="shared" si="1098"/>
        <v>0</v>
      </c>
      <c r="M572" s="48">
        <f t="shared" si="1062"/>
        <v>207856</v>
      </c>
      <c r="N572" s="66"/>
      <c r="O572" s="41">
        <f t="shared" si="1002"/>
        <v>0</v>
      </c>
      <c r="P572" s="48">
        <f t="shared" si="1063"/>
        <v>107107</v>
      </c>
      <c r="Q572" s="66"/>
      <c r="R572" s="66">
        <f t="shared" si="1003"/>
        <v>0</v>
      </c>
      <c r="S572" s="67" t="e">
        <f t="shared" si="1064"/>
        <v>#REF!</v>
      </c>
      <c r="T572" s="66"/>
      <c r="U572" s="66">
        <f t="shared" si="1008"/>
        <v>0</v>
      </c>
      <c r="V572" s="67">
        <f t="shared" si="1009"/>
        <v>225168.90000000002</v>
      </c>
      <c r="W572" s="136"/>
      <c r="X572" s="69">
        <f t="shared" si="1004"/>
        <v>0</v>
      </c>
      <c r="Y572" s="67">
        <f t="shared" si="1094"/>
        <v>132.29999999999882</v>
      </c>
      <c r="Z572" s="66"/>
      <c r="AA572" s="68">
        <f t="shared" si="1051"/>
        <v>0</v>
      </c>
      <c r="AB572" s="67">
        <f t="shared" si="1000"/>
        <v>12982.5</v>
      </c>
      <c r="AC572" s="66"/>
      <c r="AD572" s="66">
        <f t="shared" si="1052"/>
        <v>0</v>
      </c>
      <c r="AE572" s="67">
        <f t="shared" si="1010"/>
        <v>448.79999999999973</v>
      </c>
      <c r="AF572" s="66"/>
      <c r="AG572" s="78">
        <f t="shared" si="1053"/>
        <v>0</v>
      </c>
      <c r="AH572" s="79">
        <f t="shared" si="1011"/>
        <v>9152.7999999999993</v>
      </c>
      <c r="AI572" s="66"/>
      <c r="AJ572" s="68">
        <f t="shared" si="1054"/>
        <v>0</v>
      </c>
      <c r="AK572" s="67">
        <f t="shared" si="1012"/>
        <v>7585.5</v>
      </c>
      <c r="AL572" s="66"/>
      <c r="AM572" s="68">
        <f t="shared" si="1055"/>
        <v>0</v>
      </c>
      <c r="AN572" s="67">
        <f t="shared" si="1013"/>
        <v>7741.0999999999985</v>
      </c>
      <c r="AO572" s="66"/>
      <c r="AP572" s="68">
        <f t="shared" si="1005"/>
        <v>0</v>
      </c>
      <c r="AQ572" s="67">
        <f t="shared" si="1099"/>
        <v>484.89999999999964</v>
      </c>
      <c r="AR572" s="66"/>
      <c r="AS572" s="68">
        <f t="shared" si="1065"/>
        <v>0</v>
      </c>
      <c r="AT572" s="67">
        <f t="shared" si="1014"/>
        <v>4579.6000000000004</v>
      </c>
      <c r="AU572" s="66"/>
      <c r="AV572" s="66">
        <f t="shared" si="1015"/>
        <v>0</v>
      </c>
      <c r="AW572" s="42">
        <f t="shared" si="1100"/>
        <v>2949.6000000000013</v>
      </c>
      <c r="AX572" s="66"/>
      <c r="AY572" s="66">
        <f t="shared" si="1066"/>
        <v>0</v>
      </c>
      <c r="AZ572" s="67">
        <f t="shared" si="1006"/>
        <v>1794.6</v>
      </c>
      <c r="BA572" s="66"/>
      <c r="BB572" s="68">
        <f t="shared" si="1067"/>
        <v>0</v>
      </c>
      <c r="BC572" s="67">
        <f t="shared" si="1016"/>
        <v>1254.5999999999999</v>
      </c>
      <c r="BD572" s="66"/>
      <c r="BE572" s="68">
        <f t="shared" si="1068"/>
        <v>0</v>
      </c>
      <c r="BF572" s="67">
        <f t="shared" si="1017"/>
        <v>78.60000000000035</v>
      </c>
      <c r="BG572" s="66"/>
      <c r="BH572" s="68">
        <f t="shared" si="1096"/>
        <v>0</v>
      </c>
      <c r="BI572" s="67">
        <f t="shared" si="1095"/>
        <v>7010.7999999999993</v>
      </c>
      <c r="BJ572" s="66"/>
      <c r="BK572" s="68">
        <f t="shared" si="1069"/>
        <v>0</v>
      </c>
      <c r="BL572" s="67">
        <f t="shared" si="1018"/>
        <v>4758.2000000000007</v>
      </c>
      <c r="BM572" s="66"/>
      <c r="BN572" s="68">
        <f t="shared" si="1019"/>
        <v>0</v>
      </c>
      <c r="BO572" s="67">
        <f t="shared" si="1020"/>
        <v>2570.7000000000012</v>
      </c>
      <c r="BP572" s="66"/>
      <c r="BQ572" s="68">
        <f t="shared" si="1021"/>
        <v>0</v>
      </c>
      <c r="BR572" s="67">
        <f t="shared" si="1056"/>
        <v>58.899999999990811</v>
      </c>
      <c r="BS572" s="66"/>
      <c r="BT572" s="66">
        <f t="shared" si="1043"/>
        <v>0</v>
      </c>
      <c r="BU572" s="67">
        <f t="shared" si="1091"/>
        <v>49380</v>
      </c>
      <c r="BV572" s="66"/>
      <c r="BW572" s="66">
        <f t="shared" si="1044"/>
        <v>0</v>
      </c>
      <c r="BX572" s="67">
        <f>+BX571+BV572-BW572-400</f>
        <v>65716</v>
      </c>
      <c r="BY572" s="66"/>
      <c r="BZ572" s="66">
        <f t="shared" si="1045"/>
        <v>0</v>
      </c>
      <c r="CA572" s="67">
        <f t="shared" si="1093"/>
        <v>44860</v>
      </c>
      <c r="CB572" s="66"/>
      <c r="CC572" s="66">
        <f t="shared" si="1022"/>
        <v>430</v>
      </c>
      <c r="CD572" s="67">
        <f t="shared" si="1088"/>
        <v>7717.9000000000015</v>
      </c>
      <c r="CE572" s="66"/>
      <c r="CF572" s="66">
        <f t="shared" si="1023"/>
        <v>0</v>
      </c>
      <c r="CG572" s="67">
        <f t="shared" si="1024"/>
        <v>6982.9</v>
      </c>
      <c r="CH572" s="66"/>
      <c r="CI572" s="66">
        <f t="shared" si="1070"/>
        <v>0</v>
      </c>
      <c r="CJ572" s="67">
        <f t="shared" si="1040"/>
        <v>8715</v>
      </c>
      <c r="CK572" s="66"/>
      <c r="CL572" s="68">
        <f t="shared" si="1071"/>
        <v>0</v>
      </c>
      <c r="CM572" s="79">
        <f t="shared" si="1025"/>
        <v>4864</v>
      </c>
      <c r="CN572" s="66"/>
      <c r="CO572" s="68">
        <f t="shared" si="1072"/>
        <v>0</v>
      </c>
      <c r="CP572" s="79">
        <f t="shared" si="1026"/>
        <v>3955</v>
      </c>
      <c r="CQ572" s="66"/>
      <c r="CR572" s="140">
        <f t="shared" si="1073"/>
        <v>0</v>
      </c>
      <c r="CS572" s="79">
        <f t="shared" si="1097"/>
        <v>6656</v>
      </c>
      <c r="CT572" s="66"/>
      <c r="CU572" s="68">
        <f t="shared" si="1074"/>
        <v>0</v>
      </c>
      <c r="CV572" s="79">
        <f t="shared" si="1027"/>
        <v>7769</v>
      </c>
      <c r="CW572" s="66"/>
      <c r="CX572" s="66">
        <f t="shared" si="1075"/>
        <v>0</v>
      </c>
      <c r="CY572" s="40">
        <f t="shared" si="1090"/>
        <v>6582</v>
      </c>
      <c r="CZ572" s="65"/>
      <c r="DA572" s="66">
        <f t="shared" si="1076"/>
        <v>400</v>
      </c>
      <c r="DB572" s="67">
        <f t="shared" si="1041"/>
        <v>69142</v>
      </c>
      <c r="DC572" s="66"/>
      <c r="DD572" s="66">
        <f t="shared" si="1077"/>
        <v>400</v>
      </c>
      <c r="DE572" s="67">
        <f t="shared" si="1042"/>
        <v>65913</v>
      </c>
      <c r="DF572" s="66"/>
      <c r="DG572" s="69">
        <f t="shared" si="1078"/>
        <v>0</v>
      </c>
      <c r="DH572" s="67">
        <f t="shared" si="1089"/>
        <v>31573</v>
      </c>
      <c r="DI572" s="66"/>
      <c r="DJ572" s="66">
        <f t="shared" si="1079"/>
        <v>0</v>
      </c>
      <c r="DK572" s="67">
        <f t="shared" si="1028"/>
        <v>226.5</v>
      </c>
      <c r="DL572" s="210"/>
      <c r="DM572" s="206">
        <f t="shared" si="1080"/>
        <v>0</v>
      </c>
      <c r="DN572" s="25">
        <f t="shared" si="1007"/>
        <v>0</v>
      </c>
      <c r="DO572" s="5"/>
      <c r="DP572" s="43">
        <f t="shared" si="1081"/>
        <v>0</v>
      </c>
      <c r="DQ572" s="27">
        <f t="shared" si="1029"/>
        <v>7022.5</v>
      </c>
      <c r="DR572" s="5"/>
      <c r="DS572" s="43">
        <f t="shared" si="1082"/>
        <v>0</v>
      </c>
      <c r="DT572" s="27">
        <f t="shared" si="1030"/>
        <v>4846</v>
      </c>
      <c r="DU572" s="5"/>
      <c r="DV572" s="43">
        <f t="shared" si="1083"/>
        <v>0</v>
      </c>
      <c r="DW572" s="27">
        <f t="shared" si="1031"/>
        <v>4835</v>
      </c>
      <c r="DX572" s="5"/>
      <c r="DY572" s="22">
        <f t="shared" si="1084"/>
        <v>0</v>
      </c>
      <c r="DZ572" s="25">
        <f t="shared" si="1032"/>
        <v>523</v>
      </c>
      <c r="EA572" s="22"/>
      <c r="EB572" s="22">
        <f t="shared" si="1085"/>
        <v>0</v>
      </c>
      <c r="EC572" s="28">
        <f t="shared" si="1033"/>
        <v>369</v>
      </c>
      <c r="ED572" s="5"/>
      <c r="EE572" s="43">
        <f t="shared" si="1086"/>
        <v>0</v>
      </c>
      <c r="EF572" s="27">
        <f t="shared" si="1034"/>
        <v>4769</v>
      </c>
      <c r="EG572" s="66"/>
      <c r="EH572" s="66">
        <f t="shared" si="1087"/>
        <v>0</v>
      </c>
      <c r="EI572" s="67">
        <f t="shared" si="1035"/>
        <v>23837</v>
      </c>
      <c r="EJ572" s="66"/>
      <c r="EK572" s="66">
        <f t="shared" si="1057"/>
        <v>0</v>
      </c>
      <c r="EL572" s="67">
        <f t="shared" si="1036"/>
        <v>22467</v>
      </c>
      <c r="EM572" s="110" t="e">
        <f t="shared" si="1058"/>
        <v>#REF!</v>
      </c>
    </row>
    <row r="573" spans="1:150" s="36" customFormat="1" ht="11.25" customHeight="1" x14ac:dyDescent="0.25">
      <c r="A573" s="158">
        <v>46095</v>
      </c>
      <c r="B573" s="158">
        <v>46095</v>
      </c>
      <c r="C573" s="204">
        <v>8004968613</v>
      </c>
      <c r="D573" s="17" t="s">
        <v>79</v>
      </c>
      <c r="E573" s="18">
        <v>40</v>
      </c>
      <c r="F573" s="19">
        <v>15</v>
      </c>
      <c r="G573" s="20">
        <v>191516041943</v>
      </c>
      <c r="H573" s="66"/>
      <c r="I573" s="41">
        <f t="shared" si="1001"/>
        <v>0</v>
      </c>
      <c r="J573" s="48">
        <f t="shared" si="1061"/>
        <v>308497</v>
      </c>
      <c r="K573" s="66"/>
      <c r="L573" s="41">
        <f t="shared" si="1098"/>
        <v>0</v>
      </c>
      <c r="M573" s="48">
        <f t="shared" si="1062"/>
        <v>207856</v>
      </c>
      <c r="N573" s="66"/>
      <c r="O573" s="41">
        <f t="shared" si="1002"/>
        <v>0</v>
      </c>
      <c r="P573" s="48">
        <f t="shared" si="1063"/>
        <v>107107</v>
      </c>
      <c r="Q573" s="66"/>
      <c r="R573" s="66">
        <f t="shared" si="1003"/>
        <v>0</v>
      </c>
      <c r="S573" s="67" t="e">
        <f t="shared" si="1064"/>
        <v>#REF!</v>
      </c>
      <c r="T573" s="66"/>
      <c r="U573" s="66">
        <f t="shared" si="1008"/>
        <v>0</v>
      </c>
      <c r="V573" s="67">
        <f t="shared" si="1009"/>
        <v>225168.90000000002</v>
      </c>
      <c r="W573" s="136"/>
      <c r="X573" s="69">
        <f t="shared" si="1004"/>
        <v>0</v>
      </c>
      <c r="Y573" s="67">
        <f t="shared" si="1094"/>
        <v>132.29999999999882</v>
      </c>
      <c r="Z573" s="66"/>
      <c r="AA573" s="68">
        <f t="shared" si="1051"/>
        <v>0</v>
      </c>
      <c r="AB573" s="67">
        <f t="shared" si="1000"/>
        <v>12982.5</v>
      </c>
      <c r="AC573" s="66"/>
      <c r="AD573" s="66">
        <f t="shared" si="1052"/>
        <v>0</v>
      </c>
      <c r="AE573" s="67">
        <f t="shared" si="1010"/>
        <v>448.79999999999973</v>
      </c>
      <c r="AF573" s="66"/>
      <c r="AG573" s="78">
        <f t="shared" si="1053"/>
        <v>0</v>
      </c>
      <c r="AH573" s="79">
        <f t="shared" si="1011"/>
        <v>9152.7999999999993</v>
      </c>
      <c r="AI573" s="66"/>
      <c r="AJ573" s="68">
        <f t="shared" si="1054"/>
        <v>0</v>
      </c>
      <c r="AK573" s="67">
        <f t="shared" si="1012"/>
        <v>7585.5</v>
      </c>
      <c r="AL573" s="66"/>
      <c r="AM573" s="68">
        <f t="shared" si="1055"/>
        <v>0</v>
      </c>
      <c r="AN573" s="67">
        <f t="shared" si="1013"/>
        <v>7741.0999999999985</v>
      </c>
      <c r="AO573" s="66"/>
      <c r="AP573" s="68">
        <f t="shared" si="1005"/>
        <v>0</v>
      </c>
      <c r="AQ573" s="67">
        <f t="shared" si="1099"/>
        <v>484.89999999999964</v>
      </c>
      <c r="AR573" s="66"/>
      <c r="AS573" s="68">
        <f t="shared" si="1065"/>
        <v>0</v>
      </c>
      <c r="AT573" s="67">
        <f t="shared" si="1014"/>
        <v>4579.6000000000004</v>
      </c>
      <c r="AU573" s="66"/>
      <c r="AV573" s="66">
        <f t="shared" si="1015"/>
        <v>0</v>
      </c>
      <c r="AW573" s="42">
        <f t="shared" si="1100"/>
        <v>2949.6000000000013</v>
      </c>
      <c r="AX573" s="66"/>
      <c r="AY573" s="66">
        <f t="shared" si="1066"/>
        <v>0</v>
      </c>
      <c r="AZ573" s="67">
        <f t="shared" si="1006"/>
        <v>1794.6</v>
      </c>
      <c r="BA573" s="66"/>
      <c r="BB573" s="68">
        <f t="shared" si="1067"/>
        <v>0</v>
      </c>
      <c r="BC573" s="67">
        <f t="shared" si="1016"/>
        <v>1254.5999999999999</v>
      </c>
      <c r="BD573" s="66"/>
      <c r="BE573" s="68">
        <f t="shared" si="1068"/>
        <v>0</v>
      </c>
      <c r="BF573" s="67">
        <f t="shared" si="1017"/>
        <v>78.60000000000035</v>
      </c>
      <c r="BG573" s="66"/>
      <c r="BH573" s="68">
        <f t="shared" si="1096"/>
        <v>604.79999999999995</v>
      </c>
      <c r="BI573" s="67">
        <f t="shared" si="1095"/>
        <v>6405.9999999999991</v>
      </c>
      <c r="BJ573" s="66"/>
      <c r="BK573" s="68">
        <f t="shared" si="1069"/>
        <v>0</v>
      </c>
      <c r="BL573" s="67">
        <f t="shared" si="1018"/>
        <v>4758.2000000000007</v>
      </c>
      <c r="BM573" s="66"/>
      <c r="BN573" s="68">
        <f t="shared" si="1019"/>
        <v>0</v>
      </c>
      <c r="BO573" s="67">
        <f t="shared" si="1020"/>
        <v>2570.7000000000012</v>
      </c>
      <c r="BP573" s="66"/>
      <c r="BQ573" s="68">
        <f t="shared" si="1021"/>
        <v>0</v>
      </c>
      <c r="BR573" s="67">
        <f t="shared" si="1056"/>
        <v>58.899999999990811</v>
      </c>
      <c r="BS573" s="66"/>
      <c r="BT573" s="66">
        <f t="shared" si="1043"/>
        <v>80</v>
      </c>
      <c r="BU573" s="67">
        <f t="shared" si="1091"/>
        <v>49300</v>
      </c>
      <c r="BV573" s="66"/>
      <c r="BW573" s="66">
        <f t="shared" si="1044"/>
        <v>80</v>
      </c>
      <c r="BX573" s="67">
        <f>+BX572+BV573-BW573</f>
        <v>65636</v>
      </c>
      <c r="BY573" s="66"/>
      <c r="BZ573" s="66">
        <f t="shared" si="1045"/>
        <v>80</v>
      </c>
      <c r="CA573" s="67">
        <f t="shared" si="1093"/>
        <v>44780</v>
      </c>
      <c r="CB573" s="66"/>
      <c r="CC573" s="66">
        <f t="shared" si="1022"/>
        <v>0</v>
      </c>
      <c r="CD573" s="67">
        <f t="shared" si="1088"/>
        <v>7717.9000000000015</v>
      </c>
      <c r="CE573" s="66"/>
      <c r="CF573" s="66">
        <f t="shared" si="1023"/>
        <v>0</v>
      </c>
      <c r="CG573" s="67">
        <f t="shared" si="1024"/>
        <v>6982.9</v>
      </c>
      <c r="CH573" s="66"/>
      <c r="CI573" s="66">
        <f t="shared" si="1070"/>
        <v>0</v>
      </c>
      <c r="CJ573" s="67">
        <f t="shared" si="1040"/>
        <v>8715</v>
      </c>
      <c r="CK573" s="66"/>
      <c r="CL573" s="68">
        <f t="shared" si="1071"/>
        <v>0</v>
      </c>
      <c r="CM573" s="79">
        <f t="shared" si="1025"/>
        <v>4864</v>
      </c>
      <c r="CN573" s="66"/>
      <c r="CO573" s="68">
        <f t="shared" si="1072"/>
        <v>0</v>
      </c>
      <c r="CP573" s="79">
        <f t="shared" si="1026"/>
        <v>3955</v>
      </c>
      <c r="CQ573" s="66"/>
      <c r="CR573" s="140">
        <f t="shared" si="1073"/>
        <v>0</v>
      </c>
      <c r="CS573" s="79">
        <f t="shared" si="1097"/>
        <v>6656</v>
      </c>
      <c r="CT573" s="66"/>
      <c r="CU573" s="68">
        <f t="shared" si="1074"/>
        <v>0</v>
      </c>
      <c r="CV573" s="79">
        <f t="shared" si="1027"/>
        <v>7769</v>
      </c>
      <c r="CW573" s="66"/>
      <c r="CX573" s="66">
        <f t="shared" si="1075"/>
        <v>0</v>
      </c>
      <c r="CY573" s="40">
        <f t="shared" si="1090"/>
        <v>6582</v>
      </c>
      <c r="CZ573" s="65"/>
      <c r="DA573" s="66">
        <f t="shared" si="1076"/>
        <v>0</v>
      </c>
      <c r="DB573" s="67">
        <f t="shared" si="1041"/>
        <v>69142</v>
      </c>
      <c r="DC573" s="66"/>
      <c r="DD573" s="66">
        <f t="shared" si="1077"/>
        <v>0</v>
      </c>
      <c r="DE573" s="67">
        <f t="shared" si="1042"/>
        <v>65913</v>
      </c>
      <c r="DF573" s="66"/>
      <c r="DG573" s="69">
        <f t="shared" si="1078"/>
        <v>0</v>
      </c>
      <c r="DH573" s="67">
        <f t="shared" si="1089"/>
        <v>31573</v>
      </c>
      <c r="DI573" s="66"/>
      <c r="DJ573" s="66">
        <f t="shared" si="1079"/>
        <v>0</v>
      </c>
      <c r="DK573" s="67">
        <f t="shared" si="1028"/>
        <v>226.5</v>
      </c>
      <c r="DL573" s="210"/>
      <c r="DM573" s="206">
        <f t="shared" si="1080"/>
        <v>0</v>
      </c>
      <c r="DN573" s="25">
        <f t="shared" si="1007"/>
        <v>0</v>
      </c>
      <c r="DO573" s="5"/>
      <c r="DP573" s="43">
        <f t="shared" si="1081"/>
        <v>0</v>
      </c>
      <c r="DQ573" s="27">
        <f t="shared" si="1029"/>
        <v>7022.5</v>
      </c>
      <c r="DR573" s="5"/>
      <c r="DS573" s="43">
        <f t="shared" si="1082"/>
        <v>0</v>
      </c>
      <c r="DT573" s="27">
        <f t="shared" si="1030"/>
        <v>4846</v>
      </c>
      <c r="DU573" s="5"/>
      <c r="DV573" s="43">
        <f t="shared" si="1083"/>
        <v>0</v>
      </c>
      <c r="DW573" s="27">
        <f t="shared" si="1031"/>
        <v>4835</v>
      </c>
      <c r="DX573" s="5"/>
      <c r="DY573" s="22">
        <f t="shared" si="1084"/>
        <v>0</v>
      </c>
      <c r="DZ573" s="25">
        <f t="shared" si="1032"/>
        <v>523</v>
      </c>
      <c r="EA573" s="22"/>
      <c r="EB573" s="22">
        <f t="shared" si="1085"/>
        <v>0</v>
      </c>
      <c r="EC573" s="28">
        <f t="shared" si="1033"/>
        <v>369</v>
      </c>
      <c r="ED573" s="5"/>
      <c r="EE573" s="43">
        <f t="shared" si="1086"/>
        <v>0</v>
      </c>
      <c r="EF573" s="27">
        <f t="shared" si="1034"/>
        <v>4769</v>
      </c>
      <c r="EG573" s="66"/>
      <c r="EH573" s="66">
        <f t="shared" si="1087"/>
        <v>0</v>
      </c>
      <c r="EI573" s="67">
        <f t="shared" si="1035"/>
        <v>23837</v>
      </c>
      <c r="EJ573" s="66"/>
      <c r="EK573" s="66">
        <f t="shared" si="1057"/>
        <v>0</v>
      </c>
      <c r="EL573" s="67">
        <f t="shared" si="1036"/>
        <v>22467</v>
      </c>
      <c r="EM573" s="110" t="e">
        <f t="shared" si="1058"/>
        <v>#REF!</v>
      </c>
    </row>
    <row r="574" spans="1:150" s="33" customFormat="1" ht="11.25" customHeight="1" x14ac:dyDescent="0.25">
      <c r="A574" s="158">
        <v>46095</v>
      </c>
      <c r="B574" s="188">
        <v>46095</v>
      </c>
      <c r="C574" s="87">
        <v>8004969416</v>
      </c>
      <c r="D574" s="88" t="s">
        <v>337</v>
      </c>
      <c r="E574" s="89">
        <v>25</v>
      </c>
      <c r="F574" s="137">
        <v>5</v>
      </c>
      <c r="G574" s="90">
        <v>191516768963</v>
      </c>
      <c r="H574" s="66"/>
      <c r="I574" s="41">
        <f t="shared" si="1001"/>
        <v>0</v>
      </c>
      <c r="J574" s="48">
        <f t="shared" si="1061"/>
        <v>308497</v>
      </c>
      <c r="K574" s="66"/>
      <c r="L574" s="41">
        <f t="shared" si="1098"/>
        <v>0</v>
      </c>
      <c r="M574" s="48">
        <f t="shared" si="1062"/>
        <v>207856</v>
      </c>
      <c r="N574" s="66"/>
      <c r="O574" s="41">
        <f t="shared" si="1002"/>
        <v>0</v>
      </c>
      <c r="P574" s="48">
        <f t="shared" si="1063"/>
        <v>107107</v>
      </c>
      <c r="Q574" s="66"/>
      <c r="R574" s="66">
        <f t="shared" si="1003"/>
        <v>0</v>
      </c>
      <c r="S574" s="67" t="e">
        <f t="shared" si="1064"/>
        <v>#REF!</v>
      </c>
      <c r="T574" s="66"/>
      <c r="U574" s="66">
        <f t="shared" si="1008"/>
        <v>0</v>
      </c>
      <c r="V574" s="67">
        <f t="shared" si="1009"/>
        <v>225168.90000000002</v>
      </c>
      <c r="W574" s="136"/>
      <c r="X574" s="69">
        <f t="shared" si="1004"/>
        <v>0</v>
      </c>
      <c r="Y574" s="67">
        <f t="shared" si="1094"/>
        <v>132.29999999999882</v>
      </c>
      <c r="Z574" s="66"/>
      <c r="AA574" s="68">
        <f t="shared" si="1051"/>
        <v>0</v>
      </c>
      <c r="AB574" s="67">
        <f t="shared" si="1000"/>
        <v>12982.5</v>
      </c>
      <c r="AC574" s="66"/>
      <c r="AD574" s="66">
        <f t="shared" si="1052"/>
        <v>0</v>
      </c>
      <c r="AE574" s="67">
        <f t="shared" si="1010"/>
        <v>448.79999999999973</v>
      </c>
      <c r="AF574" s="66"/>
      <c r="AG574" s="78">
        <f t="shared" si="1053"/>
        <v>0</v>
      </c>
      <c r="AH574" s="79">
        <f t="shared" si="1011"/>
        <v>9152.7999999999993</v>
      </c>
      <c r="AI574" s="66"/>
      <c r="AJ574" s="68">
        <f t="shared" si="1054"/>
        <v>0</v>
      </c>
      <c r="AK574" s="67">
        <f t="shared" si="1012"/>
        <v>7585.5</v>
      </c>
      <c r="AL574" s="66"/>
      <c r="AM574" s="68">
        <f t="shared" si="1055"/>
        <v>0</v>
      </c>
      <c r="AN574" s="67">
        <f t="shared" si="1013"/>
        <v>7741.0999999999985</v>
      </c>
      <c r="AO574" s="66"/>
      <c r="AP574" s="68">
        <f t="shared" si="1005"/>
        <v>0</v>
      </c>
      <c r="AQ574" s="67">
        <f t="shared" si="1099"/>
        <v>484.89999999999964</v>
      </c>
      <c r="AR574" s="66"/>
      <c r="AS574" s="68">
        <f t="shared" si="1065"/>
        <v>0</v>
      </c>
      <c r="AT574" s="67">
        <f t="shared" si="1014"/>
        <v>4579.6000000000004</v>
      </c>
      <c r="AU574" s="66"/>
      <c r="AV574" s="66">
        <f t="shared" si="1015"/>
        <v>0</v>
      </c>
      <c r="AW574" s="42">
        <f t="shared" si="1100"/>
        <v>2949.6000000000013</v>
      </c>
      <c r="AX574" s="66"/>
      <c r="AY574" s="66">
        <f t="shared" si="1066"/>
        <v>0</v>
      </c>
      <c r="AZ574" s="67">
        <f t="shared" si="1006"/>
        <v>1794.6</v>
      </c>
      <c r="BA574" s="66"/>
      <c r="BB574" s="68">
        <f t="shared" si="1067"/>
        <v>0</v>
      </c>
      <c r="BC574" s="67">
        <f t="shared" si="1016"/>
        <v>1254.5999999999999</v>
      </c>
      <c r="BD574" s="66"/>
      <c r="BE574" s="68">
        <f t="shared" si="1068"/>
        <v>0</v>
      </c>
      <c r="BF574" s="67">
        <f t="shared" si="1017"/>
        <v>78.60000000000035</v>
      </c>
      <c r="BG574" s="66"/>
      <c r="BH574" s="68">
        <f t="shared" si="1096"/>
        <v>128</v>
      </c>
      <c r="BI574" s="67">
        <f t="shared" si="1095"/>
        <v>6277.9999999999991</v>
      </c>
      <c r="BJ574" s="66"/>
      <c r="BK574" s="68">
        <f t="shared" si="1069"/>
        <v>0</v>
      </c>
      <c r="BL574" s="67">
        <f t="shared" si="1018"/>
        <v>4758.2000000000007</v>
      </c>
      <c r="BM574" s="66"/>
      <c r="BN574" s="68">
        <f t="shared" si="1019"/>
        <v>0</v>
      </c>
      <c r="BO574" s="67">
        <f t="shared" si="1020"/>
        <v>2570.7000000000012</v>
      </c>
      <c r="BP574" s="66"/>
      <c r="BQ574" s="68">
        <f t="shared" si="1021"/>
        <v>0</v>
      </c>
      <c r="BR574" s="67">
        <f t="shared" si="1056"/>
        <v>58.899999999990811</v>
      </c>
      <c r="BS574" s="66"/>
      <c r="BT574" s="66">
        <f t="shared" si="1043"/>
        <v>0</v>
      </c>
      <c r="BU574" s="67">
        <f>BU573+BS574-BT574-50</f>
        <v>49250</v>
      </c>
      <c r="BV574" s="66"/>
      <c r="BW574" s="66">
        <f t="shared" si="1044"/>
        <v>0</v>
      </c>
      <c r="BX574" s="67">
        <f>+BX573+BV574-BW574-50</f>
        <v>65586</v>
      </c>
      <c r="BY574" s="66"/>
      <c r="BZ574" s="66">
        <f t="shared" si="1045"/>
        <v>0</v>
      </c>
      <c r="CA574" s="67">
        <f>+CA573+BY574-BZ574-50</f>
        <v>44730</v>
      </c>
      <c r="CB574" s="66"/>
      <c r="CC574" s="66">
        <f t="shared" si="1022"/>
        <v>0</v>
      </c>
      <c r="CD574" s="67">
        <f t="shared" si="1088"/>
        <v>7717.9000000000015</v>
      </c>
      <c r="CE574" s="66"/>
      <c r="CF574" s="66">
        <f t="shared" si="1023"/>
        <v>0</v>
      </c>
      <c r="CG574" s="67">
        <f t="shared" si="1024"/>
        <v>6982.9</v>
      </c>
      <c r="CH574" s="66"/>
      <c r="CI574" s="66">
        <f t="shared" si="1070"/>
        <v>0</v>
      </c>
      <c r="CJ574" s="67">
        <f t="shared" si="1040"/>
        <v>8715</v>
      </c>
      <c r="CK574" s="66"/>
      <c r="CL574" s="68">
        <f t="shared" si="1071"/>
        <v>0</v>
      </c>
      <c r="CM574" s="79">
        <f t="shared" si="1025"/>
        <v>4864</v>
      </c>
      <c r="CN574" s="66"/>
      <c r="CO574" s="68">
        <f t="shared" si="1072"/>
        <v>0</v>
      </c>
      <c r="CP574" s="79">
        <f t="shared" si="1026"/>
        <v>3955</v>
      </c>
      <c r="CQ574" s="66"/>
      <c r="CR574" s="68">
        <f t="shared" si="1073"/>
        <v>0</v>
      </c>
      <c r="CS574" s="79">
        <f t="shared" si="1097"/>
        <v>6656</v>
      </c>
      <c r="CT574" s="66"/>
      <c r="CU574" s="68">
        <f t="shared" si="1074"/>
        <v>0</v>
      </c>
      <c r="CV574" s="79">
        <f t="shared" si="1027"/>
        <v>7769</v>
      </c>
      <c r="CW574" s="66"/>
      <c r="CX574" s="66">
        <f t="shared" si="1075"/>
        <v>0</v>
      </c>
      <c r="CY574" s="40">
        <f t="shared" si="1090"/>
        <v>6582</v>
      </c>
      <c r="CZ574" s="65"/>
      <c r="DA574" s="66">
        <f t="shared" si="1076"/>
        <v>0</v>
      </c>
      <c r="DB574" s="67">
        <f t="shared" si="1041"/>
        <v>69142</v>
      </c>
      <c r="DC574" s="66"/>
      <c r="DD574" s="66">
        <f t="shared" si="1077"/>
        <v>0</v>
      </c>
      <c r="DE574" s="67">
        <f t="shared" si="1042"/>
        <v>65913</v>
      </c>
      <c r="DF574" s="66"/>
      <c r="DG574" s="69">
        <f t="shared" si="1078"/>
        <v>0</v>
      </c>
      <c r="DH574" s="67">
        <f t="shared" si="1089"/>
        <v>31573</v>
      </c>
      <c r="DI574" s="66"/>
      <c r="DJ574" s="66">
        <f t="shared" si="1079"/>
        <v>0</v>
      </c>
      <c r="DK574" s="67">
        <f t="shared" si="1028"/>
        <v>226.5</v>
      </c>
      <c r="DL574" s="210"/>
      <c r="DM574" s="206">
        <f t="shared" si="1080"/>
        <v>0</v>
      </c>
      <c r="DN574" s="25">
        <f t="shared" si="1007"/>
        <v>0</v>
      </c>
      <c r="DO574" s="5"/>
      <c r="DP574" s="43">
        <f t="shared" si="1081"/>
        <v>0</v>
      </c>
      <c r="DQ574" s="27">
        <f t="shared" si="1029"/>
        <v>7022.5</v>
      </c>
      <c r="DR574" s="5"/>
      <c r="DS574" s="43">
        <f t="shared" si="1082"/>
        <v>0</v>
      </c>
      <c r="DT574" s="27">
        <f t="shared" si="1030"/>
        <v>4846</v>
      </c>
      <c r="DU574" s="5"/>
      <c r="DV574" s="43">
        <f t="shared" si="1083"/>
        <v>0</v>
      </c>
      <c r="DW574" s="27">
        <f t="shared" si="1031"/>
        <v>4835</v>
      </c>
      <c r="DX574" s="5"/>
      <c r="DY574" s="22">
        <f t="shared" si="1084"/>
        <v>0</v>
      </c>
      <c r="DZ574" s="25">
        <f t="shared" si="1032"/>
        <v>523</v>
      </c>
      <c r="EA574" s="22"/>
      <c r="EB574" s="22">
        <f t="shared" si="1085"/>
        <v>0</v>
      </c>
      <c r="EC574" s="28">
        <f t="shared" si="1033"/>
        <v>369</v>
      </c>
      <c r="ED574" s="5"/>
      <c r="EE574" s="43">
        <f t="shared" si="1086"/>
        <v>0</v>
      </c>
      <c r="EF574" s="27">
        <f t="shared" si="1034"/>
        <v>4769</v>
      </c>
      <c r="EG574" s="66"/>
      <c r="EH574" s="66">
        <f t="shared" si="1087"/>
        <v>0</v>
      </c>
      <c r="EI574" s="67">
        <f t="shared" si="1035"/>
        <v>23837</v>
      </c>
      <c r="EJ574" s="66"/>
      <c r="EK574" s="66">
        <f t="shared" si="1057"/>
        <v>0</v>
      </c>
      <c r="EL574" s="67">
        <f t="shared" si="1036"/>
        <v>22467</v>
      </c>
      <c r="EM574" s="110" t="e">
        <f t="shared" si="1058"/>
        <v>#REF!</v>
      </c>
      <c r="EN574" s="7"/>
      <c r="EO574" s="7"/>
      <c r="EP574" s="7"/>
      <c r="EQ574" s="7"/>
      <c r="ER574" s="7"/>
      <c r="ES574" s="7"/>
      <c r="ET574" s="7"/>
    </row>
    <row r="575" spans="1:150" s="33" customFormat="1" ht="11.25" customHeight="1" x14ac:dyDescent="0.25">
      <c r="A575" s="158">
        <v>46095</v>
      </c>
      <c r="B575" s="188">
        <v>46095</v>
      </c>
      <c r="C575" s="204" t="s">
        <v>395</v>
      </c>
      <c r="D575" s="17" t="s">
        <v>343</v>
      </c>
      <c r="E575" s="18">
        <v>900</v>
      </c>
      <c r="F575" s="19">
        <v>0.2</v>
      </c>
      <c r="G575" s="20">
        <v>191516222427</v>
      </c>
      <c r="H575" s="66"/>
      <c r="I575" s="41">
        <f t="shared" si="1001"/>
        <v>0</v>
      </c>
      <c r="J575" s="48">
        <f t="shared" ref="J575:J606" si="1101">J574+H575-I575</f>
        <v>308497</v>
      </c>
      <c r="K575" s="66"/>
      <c r="L575" s="41">
        <f t="shared" si="1098"/>
        <v>0</v>
      </c>
      <c r="M575" s="48">
        <f t="shared" ref="M575:M606" si="1102">M574+K575-L575</f>
        <v>207856</v>
      </c>
      <c r="N575" s="66"/>
      <c r="O575" s="41">
        <f t="shared" si="1002"/>
        <v>0</v>
      </c>
      <c r="P575" s="48">
        <f t="shared" ref="P575:P606" si="1103">P574+N575-O575</f>
        <v>107107</v>
      </c>
      <c r="Q575" s="66"/>
      <c r="R575" s="66">
        <f t="shared" si="1003"/>
        <v>0</v>
      </c>
      <c r="S575" s="67" t="e">
        <f t="shared" ref="S575:S606" si="1104">S574+Q575-R575</f>
        <v>#REF!</v>
      </c>
      <c r="T575" s="66"/>
      <c r="U575" s="66">
        <f t="shared" si="1008"/>
        <v>0</v>
      </c>
      <c r="V575" s="67">
        <f t="shared" si="1009"/>
        <v>225168.90000000002</v>
      </c>
      <c r="W575" s="136"/>
      <c r="X575" s="69">
        <f t="shared" si="1004"/>
        <v>0</v>
      </c>
      <c r="Y575" s="67">
        <f t="shared" si="1094"/>
        <v>132.29999999999882</v>
      </c>
      <c r="Z575" s="66"/>
      <c r="AA575" s="68">
        <f t="shared" si="1051"/>
        <v>0</v>
      </c>
      <c r="AB575" s="67">
        <f t="shared" si="1000"/>
        <v>12982.5</v>
      </c>
      <c r="AC575" s="66"/>
      <c r="AD575" s="66">
        <f t="shared" si="1052"/>
        <v>0</v>
      </c>
      <c r="AE575" s="67">
        <f t="shared" si="1010"/>
        <v>448.79999999999973</v>
      </c>
      <c r="AF575" s="66"/>
      <c r="AG575" s="78">
        <f t="shared" si="1053"/>
        <v>0</v>
      </c>
      <c r="AH575" s="79">
        <f t="shared" si="1011"/>
        <v>9152.7999999999993</v>
      </c>
      <c r="AI575" s="66"/>
      <c r="AJ575" s="68">
        <f t="shared" si="1054"/>
        <v>0</v>
      </c>
      <c r="AK575" s="67">
        <f t="shared" si="1012"/>
        <v>7585.5</v>
      </c>
      <c r="AL575" s="66"/>
      <c r="AM575" s="68">
        <f t="shared" si="1055"/>
        <v>0</v>
      </c>
      <c r="AN575" s="67">
        <f t="shared" si="1013"/>
        <v>7741.0999999999985</v>
      </c>
      <c r="AO575" s="66"/>
      <c r="AP575" s="68">
        <f t="shared" si="1005"/>
        <v>0</v>
      </c>
      <c r="AQ575" s="67">
        <f t="shared" si="1099"/>
        <v>484.89999999999964</v>
      </c>
      <c r="AR575" s="66"/>
      <c r="AS575" s="68">
        <f t="shared" si="1065"/>
        <v>0</v>
      </c>
      <c r="AT575" s="67">
        <f t="shared" si="1014"/>
        <v>4579.6000000000004</v>
      </c>
      <c r="AU575" s="66"/>
      <c r="AV575" s="66">
        <f t="shared" si="1015"/>
        <v>0</v>
      </c>
      <c r="AW575" s="42">
        <f t="shared" si="1100"/>
        <v>2949.6000000000013</v>
      </c>
      <c r="AX575" s="66"/>
      <c r="AY575" s="66">
        <f t="shared" si="1066"/>
        <v>0</v>
      </c>
      <c r="AZ575" s="67">
        <f t="shared" si="1006"/>
        <v>1794.6</v>
      </c>
      <c r="BA575" s="66"/>
      <c r="BB575" s="68">
        <f t="shared" si="1067"/>
        <v>0</v>
      </c>
      <c r="BC575" s="67">
        <f t="shared" si="1016"/>
        <v>1254.5999999999999</v>
      </c>
      <c r="BD575" s="66"/>
      <c r="BE575" s="68">
        <f t="shared" si="1068"/>
        <v>288</v>
      </c>
      <c r="BF575" s="67">
        <f t="shared" si="1017"/>
        <v>-209.39999999999964</v>
      </c>
      <c r="BG575" s="66"/>
      <c r="BH575" s="68">
        <f t="shared" si="1096"/>
        <v>0</v>
      </c>
      <c r="BI575" s="67">
        <f t="shared" si="1095"/>
        <v>6277.9999999999991</v>
      </c>
      <c r="BJ575" s="66"/>
      <c r="BK575" s="68">
        <f t="shared" si="1069"/>
        <v>0</v>
      </c>
      <c r="BL575" s="67">
        <f t="shared" si="1018"/>
        <v>4758.2000000000007</v>
      </c>
      <c r="BM575" s="66"/>
      <c r="BN575" s="68">
        <f t="shared" si="1019"/>
        <v>0</v>
      </c>
      <c r="BO575" s="67">
        <f t="shared" si="1020"/>
        <v>2570.7000000000012</v>
      </c>
      <c r="BP575" s="66"/>
      <c r="BQ575" s="68">
        <f t="shared" si="1021"/>
        <v>0</v>
      </c>
      <c r="BR575" s="67">
        <f t="shared" si="1056"/>
        <v>58.899999999990811</v>
      </c>
      <c r="BS575" s="66"/>
      <c r="BT575" s="66">
        <f t="shared" si="1043"/>
        <v>1800</v>
      </c>
      <c r="BU575" s="67">
        <f>BU574+BS575-BT575</f>
        <v>47450</v>
      </c>
      <c r="BV575" s="66"/>
      <c r="BW575" s="66">
        <f t="shared" si="1044"/>
        <v>1800</v>
      </c>
      <c r="BX575" s="67">
        <f>+BX574+BV575-BW575</f>
        <v>63786</v>
      </c>
      <c r="BY575" s="66"/>
      <c r="BZ575" s="66">
        <f t="shared" si="1045"/>
        <v>1800</v>
      </c>
      <c r="CA575" s="67">
        <f>+CA574+BY575-BZ575</f>
        <v>42930</v>
      </c>
      <c r="CB575" s="66"/>
      <c r="CC575" s="66">
        <f t="shared" si="1022"/>
        <v>0</v>
      </c>
      <c r="CD575" s="67">
        <f t="shared" si="1088"/>
        <v>7717.9000000000015</v>
      </c>
      <c r="CE575" s="66"/>
      <c r="CF575" s="66">
        <f t="shared" si="1023"/>
        <v>0</v>
      </c>
      <c r="CG575" s="67">
        <f t="shared" si="1024"/>
        <v>6982.9</v>
      </c>
      <c r="CH575" s="66"/>
      <c r="CI575" s="66">
        <f t="shared" si="1070"/>
        <v>0</v>
      </c>
      <c r="CJ575" s="67">
        <f t="shared" si="1040"/>
        <v>8715</v>
      </c>
      <c r="CK575" s="66"/>
      <c r="CL575" s="68">
        <f t="shared" si="1071"/>
        <v>0</v>
      </c>
      <c r="CM575" s="79">
        <f t="shared" si="1025"/>
        <v>4864</v>
      </c>
      <c r="CN575" s="66"/>
      <c r="CO575" s="68">
        <f t="shared" si="1072"/>
        <v>0</v>
      </c>
      <c r="CP575" s="79">
        <f t="shared" si="1026"/>
        <v>3955</v>
      </c>
      <c r="CQ575" s="66"/>
      <c r="CR575" s="68">
        <f t="shared" si="1073"/>
        <v>0</v>
      </c>
      <c r="CS575" s="79">
        <f t="shared" si="1097"/>
        <v>6656</v>
      </c>
      <c r="CT575" s="66"/>
      <c r="CU575" s="68">
        <f t="shared" si="1074"/>
        <v>0</v>
      </c>
      <c r="CV575" s="79">
        <f t="shared" si="1027"/>
        <v>7769</v>
      </c>
      <c r="CW575" s="66"/>
      <c r="CX575" s="66">
        <f t="shared" si="1075"/>
        <v>0</v>
      </c>
      <c r="CY575" s="40">
        <f t="shared" si="1090"/>
        <v>6582</v>
      </c>
      <c r="CZ575" s="65"/>
      <c r="DA575" s="66">
        <f t="shared" si="1076"/>
        <v>0</v>
      </c>
      <c r="DB575" s="67">
        <f t="shared" si="1041"/>
        <v>69142</v>
      </c>
      <c r="DC575" s="66"/>
      <c r="DD575" s="66">
        <f t="shared" si="1077"/>
        <v>0</v>
      </c>
      <c r="DE575" s="67">
        <f t="shared" si="1042"/>
        <v>65913</v>
      </c>
      <c r="DF575" s="66"/>
      <c r="DG575" s="69">
        <f t="shared" si="1078"/>
        <v>0</v>
      </c>
      <c r="DH575" s="67">
        <f t="shared" si="1089"/>
        <v>31573</v>
      </c>
      <c r="DI575" s="66"/>
      <c r="DJ575" s="66">
        <f t="shared" si="1079"/>
        <v>0</v>
      </c>
      <c r="DK575" s="67">
        <f t="shared" si="1028"/>
        <v>226.5</v>
      </c>
      <c r="DL575" s="210"/>
      <c r="DM575" s="206">
        <f t="shared" si="1080"/>
        <v>0</v>
      </c>
      <c r="DN575" s="25">
        <f t="shared" si="1007"/>
        <v>0</v>
      </c>
      <c r="DO575" s="5"/>
      <c r="DP575" s="43">
        <f t="shared" si="1081"/>
        <v>0</v>
      </c>
      <c r="DQ575" s="27">
        <f t="shared" si="1029"/>
        <v>7022.5</v>
      </c>
      <c r="DR575" s="5"/>
      <c r="DS575" s="43">
        <f t="shared" si="1082"/>
        <v>0</v>
      </c>
      <c r="DT575" s="27">
        <f t="shared" si="1030"/>
        <v>4846</v>
      </c>
      <c r="DU575" s="5"/>
      <c r="DV575" s="43">
        <f t="shared" si="1083"/>
        <v>0</v>
      </c>
      <c r="DW575" s="27">
        <f t="shared" si="1031"/>
        <v>4835</v>
      </c>
      <c r="DX575" s="5"/>
      <c r="DY575" s="22">
        <f t="shared" si="1084"/>
        <v>0</v>
      </c>
      <c r="DZ575" s="25">
        <f t="shared" si="1032"/>
        <v>523</v>
      </c>
      <c r="EA575" s="22"/>
      <c r="EB575" s="22">
        <f t="shared" si="1085"/>
        <v>0</v>
      </c>
      <c r="EC575" s="28">
        <f t="shared" si="1033"/>
        <v>369</v>
      </c>
      <c r="ED575" s="5"/>
      <c r="EE575" s="43">
        <f t="shared" si="1086"/>
        <v>0</v>
      </c>
      <c r="EF575" s="27">
        <f t="shared" si="1034"/>
        <v>4769</v>
      </c>
      <c r="EG575" s="66"/>
      <c r="EH575" s="66">
        <f t="shared" si="1087"/>
        <v>0</v>
      </c>
      <c r="EI575" s="67">
        <f t="shared" si="1035"/>
        <v>23837</v>
      </c>
      <c r="EJ575" s="66"/>
      <c r="EK575" s="66">
        <f t="shared" si="1057"/>
        <v>0</v>
      </c>
      <c r="EL575" s="67">
        <f t="shared" si="1036"/>
        <v>22467</v>
      </c>
      <c r="EM575" s="110" t="e">
        <f t="shared" si="1058"/>
        <v>#REF!</v>
      </c>
      <c r="EN575" s="7"/>
      <c r="EO575" s="7"/>
      <c r="EP575" s="7"/>
      <c r="EQ575" s="7"/>
      <c r="ER575" s="7"/>
      <c r="ES575" s="7"/>
      <c r="ET575" s="7"/>
    </row>
    <row r="576" spans="1:150" s="33" customFormat="1" ht="11.25" customHeight="1" x14ac:dyDescent="0.25">
      <c r="A576" s="158">
        <v>46095</v>
      </c>
      <c r="B576" s="188">
        <v>46095</v>
      </c>
      <c r="C576" s="203">
        <v>8004971572</v>
      </c>
      <c r="D576" s="111" t="s">
        <v>274</v>
      </c>
      <c r="E576" s="138">
        <v>351</v>
      </c>
      <c r="F576" s="139">
        <v>3</v>
      </c>
      <c r="G576" s="85">
        <v>191516149762</v>
      </c>
      <c r="H576" s="66"/>
      <c r="I576" s="41">
        <f t="shared" si="1001"/>
        <v>0</v>
      </c>
      <c r="J576" s="48">
        <f t="shared" si="1101"/>
        <v>308497</v>
      </c>
      <c r="K576" s="66"/>
      <c r="L576" s="41">
        <f t="shared" si="1098"/>
        <v>0</v>
      </c>
      <c r="M576" s="48">
        <f t="shared" si="1102"/>
        <v>207856</v>
      </c>
      <c r="N576" s="66"/>
      <c r="O576" s="41">
        <f t="shared" si="1002"/>
        <v>0</v>
      </c>
      <c r="P576" s="48">
        <f t="shared" si="1103"/>
        <v>107107</v>
      </c>
      <c r="Q576" s="66"/>
      <c r="R576" s="66">
        <f t="shared" si="1003"/>
        <v>0</v>
      </c>
      <c r="S576" s="67" t="e">
        <f t="shared" si="1104"/>
        <v>#REF!</v>
      </c>
      <c r="T576" s="66"/>
      <c r="U576" s="66">
        <f t="shared" si="1008"/>
        <v>0</v>
      </c>
      <c r="V576" s="67">
        <f t="shared" si="1009"/>
        <v>225168.90000000002</v>
      </c>
      <c r="W576" s="136"/>
      <c r="X576" s="69">
        <f t="shared" si="1004"/>
        <v>0</v>
      </c>
      <c r="Y576" s="67">
        <f t="shared" si="1094"/>
        <v>132.29999999999882</v>
      </c>
      <c r="Z576" s="66"/>
      <c r="AA576" s="68">
        <f t="shared" si="1051"/>
        <v>0</v>
      </c>
      <c r="AB576" s="67">
        <f t="shared" ref="AB576:AB639" si="1105">+AB575+Z576-AA576</f>
        <v>12982.5</v>
      </c>
      <c r="AC576" s="66"/>
      <c r="AD576" s="66">
        <f t="shared" si="1052"/>
        <v>0</v>
      </c>
      <c r="AE576" s="67">
        <f t="shared" si="1010"/>
        <v>448.79999999999973</v>
      </c>
      <c r="AF576" s="66"/>
      <c r="AG576" s="78">
        <f t="shared" si="1053"/>
        <v>0</v>
      </c>
      <c r="AH576" s="79">
        <f t="shared" si="1011"/>
        <v>9152.7999999999993</v>
      </c>
      <c r="AI576" s="66"/>
      <c r="AJ576" s="68">
        <f t="shared" si="1054"/>
        <v>0</v>
      </c>
      <c r="AK576" s="67">
        <f t="shared" si="1012"/>
        <v>7585.5</v>
      </c>
      <c r="AL576" s="66"/>
      <c r="AM576" s="68">
        <f t="shared" si="1055"/>
        <v>0</v>
      </c>
      <c r="AN576" s="67">
        <f t="shared" si="1013"/>
        <v>7741.0999999999985</v>
      </c>
      <c r="AO576" s="66"/>
      <c r="AP576" s="68">
        <f t="shared" si="1005"/>
        <v>0</v>
      </c>
      <c r="AQ576" s="67">
        <f t="shared" si="1099"/>
        <v>484.89999999999964</v>
      </c>
      <c r="AR576" s="66"/>
      <c r="AS576" s="68">
        <f t="shared" si="1065"/>
        <v>0</v>
      </c>
      <c r="AT576" s="67">
        <f t="shared" si="1014"/>
        <v>4579.6000000000004</v>
      </c>
      <c r="AU576" s="66"/>
      <c r="AV576" s="66">
        <f t="shared" si="1015"/>
        <v>0</v>
      </c>
      <c r="AW576" s="42">
        <f t="shared" si="1100"/>
        <v>2949.6000000000013</v>
      </c>
      <c r="AX576" s="66"/>
      <c r="AY576" s="66">
        <f t="shared" si="1066"/>
        <v>0</v>
      </c>
      <c r="AZ576" s="67">
        <f t="shared" si="1006"/>
        <v>1794.6</v>
      </c>
      <c r="BA576" s="66"/>
      <c r="BB576" s="68">
        <f t="shared" si="1067"/>
        <v>0</v>
      </c>
      <c r="BC576" s="67">
        <f t="shared" si="1016"/>
        <v>1254.5999999999999</v>
      </c>
      <c r="BD576" s="66"/>
      <c r="BE576" s="68">
        <f t="shared" si="1068"/>
        <v>0</v>
      </c>
      <c r="BF576" s="67">
        <f t="shared" si="1017"/>
        <v>-209.39999999999964</v>
      </c>
      <c r="BG576" s="66"/>
      <c r="BH576" s="68">
        <f t="shared" si="1096"/>
        <v>0</v>
      </c>
      <c r="BI576" s="67">
        <f t="shared" si="1095"/>
        <v>6277.9999999999991</v>
      </c>
      <c r="BJ576" s="66"/>
      <c r="BK576" s="68">
        <f t="shared" si="1069"/>
        <v>0</v>
      </c>
      <c r="BL576" s="67">
        <f t="shared" si="1018"/>
        <v>4758.2000000000007</v>
      </c>
      <c r="BM576" s="66"/>
      <c r="BN576" s="68">
        <f t="shared" si="1019"/>
        <v>0</v>
      </c>
      <c r="BO576" s="67">
        <f t="shared" si="1020"/>
        <v>2570.7000000000012</v>
      </c>
      <c r="BP576" s="66"/>
      <c r="BQ576" s="68">
        <f t="shared" si="1021"/>
        <v>0</v>
      </c>
      <c r="BR576" s="67">
        <f t="shared" si="1056"/>
        <v>58.899999999990811</v>
      </c>
      <c r="BS576" s="66"/>
      <c r="BT576" s="66">
        <f t="shared" si="1043"/>
        <v>0</v>
      </c>
      <c r="BU576" s="67">
        <f>BU575+BS576-BT576</f>
        <v>47450</v>
      </c>
      <c r="BV576" s="66"/>
      <c r="BW576" s="66">
        <f t="shared" si="1044"/>
        <v>0</v>
      </c>
      <c r="BX576" s="67">
        <f>+BX575+BV576-BW576-702</f>
        <v>63084</v>
      </c>
      <c r="BY576" s="66"/>
      <c r="BZ576" s="66">
        <f t="shared" si="1045"/>
        <v>0</v>
      </c>
      <c r="CA576" s="67">
        <f>+CA575+BY576-BZ576</f>
        <v>42930</v>
      </c>
      <c r="CB576" s="66"/>
      <c r="CC576" s="66">
        <f t="shared" si="1022"/>
        <v>1105.6499999999999</v>
      </c>
      <c r="CD576" s="67">
        <f t="shared" si="1088"/>
        <v>6612.2500000000018</v>
      </c>
      <c r="CE576" s="66"/>
      <c r="CF576" s="66">
        <f t="shared" si="1023"/>
        <v>0</v>
      </c>
      <c r="CG576" s="67">
        <f t="shared" si="1024"/>
        <v>6982.9</v>
      </c>
      <c r="CH576" s="66"/>
      <c r="CI576" s="66">
        <f t="shared" si="1070"/>
        <v>0</v>
      </c>
      <c r="CJ576" s="67">
        <f t="shared" si="1040"/>
        <v>8715</v>
      </c>
      <c r="CK576" s="66"/>
      <c r="CL576" s="68">
        <f t="shared" si="1071"/>
        <v>0</v>
      </c>
      <c r="CM576" s="79">
        <f t="shared" si="1025"/>
        <v>4864</v>
      </c>
      <c r="CN576" s="66"/>
      <c r="CO576" s="68">
        <f t="shared" si="1072"/>
        <v>0</v>
      </c>
      <c r="CP576" s="79">
        <f t="shared" si="1026"/>
        <v>3955</v>
      </c>
      <c r="CQ576" s="66"/>
      <c r="CR576" s="68">
        <f t="shared" si="1073"/>
        <v>0</v>
      </c>
      <c r="CS576" s="79">
        <f t="shared" si="1097"/>
        <v>6656</v>
      </c>
      <c r="CT576" s="66"/>
      <c r="CU576" s="68">
        <f t="shared" si="1074"/>
        <v>0</v>
      </c>
      <c r="CV576" s="79">
        <f t="shared" si="1027"/>
        <v>7769</v>
      </c>
      <c r="CW576" s="66"/>
      <c r="CX576" s="66">
        <f t="shared" si="1075"/>
        <v>0</v>
      </c>
      <c r="CY576" s="40">
        <f t="shared" si="1090"/>
        <v>6582</v>
      </c>
      <c r="CZ576" s="65"/>
      <c r="DA576" s="66">
        <f t="shared" si="1076"/>
        <v>702</v>
      </c>
      <c r="DB576" s="67">
        <f t="shared" si="1041"/>
        <v>68440</v>
      </c>
      <c r="DC576" s="66"/>
      <c r="DD576" s="66">
        <f t="shared" si="1077"/>
        <v>702</v>
      </c>
      <c r="DE576" s="67">
        <f t="shared" si="1042"/>
        <v>65211</v>
      </c>
      <c r="DF576" s="66"/>
      <c r="DG576" s="69">
        <f t="shared" si="1078"/>
        <v>0</v>
      </c>
      <c r="DH576" s="67">
        <f t="shared" si="1089"/>
        <v>31573</v>
      </c>
      <c r="DI576" s="66"/>
      <c r="DJ576" s="66">
        <f t="shared" si="1079"/>
        <v>0</v>
      </c>
      <c r="DK576" s="67">
        <f t="shared" si="1028"/>
        <v>226.5</v>
      </c>
      <c r="DL576" s="210"/>
      <c r="DM576" s="206">
        <f t="shared" si="1080"/>
        <v>0</v>
      </c>
      <c r="DN576" s="25">
        <f t="shared" si="1007"/>
        <v>0</v>
      </c>
      <c r="DO576" s="5"/>
      <c r="DP576" s="43">
        <f t="shared" si="1081"/>
        <v>0</v>
      </c>
      <c r="DQ576" s="27">
        <f t="shared" si="1029"/>
        <v>7022.5</v>
      </c>
      <c r="DR576" s="5"/>
      <c r="DS576" s="43">
        <f t="shared" si="1082"/>
        <v>0</v>
      </c>
      <c r="DT576" s="27">
        <f t="shared" si="1030"/>
        <v>4846</v>
      </c>
      <c r="DU576" s="5"/>
      <c r="DV576" s="43">
        <f t="shared" si="1083"/>
        <v>0</v>
      </c>
      <c r="DW576" s="27">
        <f t="shared" si="1031"/>
        <v>4835</v>
      </c>
      <c r="DX576" s="5"/>
      <c r="DY576" s="22">
        <f t="shared" si="1084"/>
        <v>0</v>
      </c>
      <c r="DZ576" s="25">
        <f t="shared" si="1032"/>
        <v>523</v>
      </c>
      <c r="EA576" s="22"/>
      <c r="EB576" s="22">
        <f t="shared" si="1085"/>
        <v>0</v>
      </c>
      <c r="EC576" s="28">
        <f t="shared" si="1033"/>
        <v>369</v>
      </c>
      <c r="ED576" s="5"/>
      <c r="EE576" s="43">
        <f t="shared" si="1086"/>
        <v>0</v>
      </c>
      <c r="EF576" s="27">
        <f t="shared" si="1034"/>
        <v>4769</v>
      </c>
      <c r="EG576" s="66"/>
      <c r="EH576" s="66">
        <f t="shared" si="1087"/>
        <v>0</v>
      </c>
      <c r="EI576" s="67">
        <f t="shared" si="1035"/>
        <v>23837</v>
      </c>
      <c r="EJ576" s="66"/>
      <c r="EK576" s="66">
        <f t="shared" si="1057"/>
        <v>0</v>
      </c>
      <c r="EL576" s="67">
        <f t="shared" si="1036"/>
        <v>22467</v>
      </c>
      <c r="EM576" s="110" t="e">
        <f t="shared" si="1058"/>
        <v>#REF!</v>
      </c>
      <c r="EN576" s="7"/>
      <c r="EO576" s="7"/>
      <c r="EP576" s="7"/>
      <c r="EQ576" s="7"/>
      <c r="ER576" s="7"/>
      <c r="ES576" s="7"/>
      <c r="ET576" s="7"/>
    </row>
    <row r="577" spans="1:150" ht="11.25" customHeight="1" x14ac:dyDescent="0.25">
      <c r="A577" s="158">
        <v>46095</v>
      </c>
      <c r="B577" s="188">
        <v>46095</v>
      </c>
      <c r="C577" s="82">
        <v>8004972119</v>
      </c>
      <c r="D577" s="147" t="s">
        <v>349</v>
      </c>
      <c r="E577" s="148">
        <v>20</v>
      </c>
      <c r="F577" s="149">
        <v>15</v>
      </c>
      <c r="G577" s="148">
        <v>191516160057</v>
      </c>
      <c r="H577" s="66"/>
      <c r="I577" s="41">
        <f t="shared" si="1001"/>
        <v>0</v>
      </c>
      <c r="J577" s="48">
        <f t="shared" si="1101"/>
        <v>308497</v>
      </c>
      <c r="K577" s="66"/>
      <c r="L577" s="41">
        <f t="shared" si="1098"/>
        <v>0</v>
      </c>
      <c r="M577" s="48">
        <f t="shared" si="1102"/>
        <v>207856</v>
      </c>
      <c r="N577" s="66"/>
      <c r="O577" s="41">
        <f t="shared" si="1002"/>
        <v>0</v>
      </c>
      <c r="P577" s="48">
        <f t="shared" si="1103"/>
        <v>107107</v>
      </c>
      <c r="Q577" s="66"/>
      <c r="R577" s="66">
        <f t="shared" si="1003"/>
        <v>0</v>
      </c>
      <c r="S577" s="67" t="e">
        <f t="shared" si="1104"/>
        <v>#REF!</v>
      </c>
      <c r="T577" s="66"/>
      <c r="U577" s="66">
        <f t="shared" si="1008"/>
        <v>0</v>
      </c>
      <c r="V577" s="67">
        <f t="shared" si="1009"/>
        <v>225168.90000000002</v>
      </c>
      <c r="X577" s="69">
        <f t="shared" si="1004"/>
        <v>0</v>
      </c>
      <c r="Y577" s="67">
        <f t="shared" si="1094"/>
        <v>132.29999999999882</v>
      </c>
      <c r="Z577" s="66"/>
      <c r="AA577" s="68">
        <f t="shared" si="1051"/>
        <v>0</v>
      </c>
      <c r="AB577" s="67">
        <f t="shared" si="1105"/>
        <v>12982.5</v>
      </c>
      <c r="AC577" s="66"/>
      <c r="AD577" s="66">
        <f t="shared" si="1052"/>
        <v>0</v>
      </c>
      <c r="AE577" s="67">
        <f t="shared" si="1010"/>
        <v>448.79999999999973</v>
      </c>
      <c r="AF577" s="66"/>
      <c r="AG577" s="78">
        <f t="shared" si="1053"/>
        <v>0</v>
      </c>
      <c r="AH577" s="79">
        <f t="shared" si="1011"/>
        <v>9152.7999999999993</v>
      </c>
      <c r="AI577" s="66"/>
      <c r="AJ577" s="68">
        <f t="shared" si="1054"/>
        <v>0</v>
      </c>
      <c r="AK577" s="67">
        <f t="shared" si="1012"/>
        <v>7585.5</v>
      </c>
      <c r="AL577" s="66"/>
      <c r="AM577" s="68">
        <f t="shared" si="1055"/>
        <v>0</v>
      </c>
      <c r="AN577" s="67">
        <f t="shared" si="1013"/>
        <v>7741.0999999999985</v>
      </c>
      <c r="AO577" s="66"/>
      <c r="AP577" s="68">
        <f t="shared" si="1005"/>
        <v>0</v>
      </c>
      <c r="AQ577" s="67">
        <f t="shared" si="1099"/>
        <v>484.89999999999964</v>
      </c>
      <c r="AR577" s="66"/>
      <c r="AS577" s="68">
        <f t="shared" si="1065"/>
        <v>0</v>
      </c>
      <c r="AT577" s="67">
        <f t="shared" si="1014"/>
        <v>4579.6000000000004</v>
      </c>
      <c r="AU577" s="66"/>
      <c r="AV577" s="66">
        <f t="shared" si="1015"/>
        <v>0</v>
      </c>
      <c r="AW577" s="42">
        <f t="shared" si="1100"/>
        <v>2949.6000000000013</v>
      </c>
      <c r="AX577" s="66"/>
      <c r="AY577" s="66">
        <f t="shared" si="1066"/>
        <v>0</v>
      </c>
      <c r="AZ577" s="67">
        <f t="shared" si="1006"/>
        <v>1794.6</v>
      </c>
      <c r="BA577" s="66"/>
      <c r="BB577" s="68">
        <f t="shared" si="1067"/>
        <v>0</v>
      </c>
      <c r="BC577" s="67">
        <f t="shared" si="1016"/>
        <v>1254.5999999999999</v>
      </c>
      <c r="BD577" s="66"/>
      <c r="BE577" s="68">
        <f t="shared" si="1068"/>
        <v>0</v>
      </c>
      <c r="BF577" s="67">
        <f t="shared" si="1017"/>
        <v>-209.39999999999964</v>
      </c>
      <c r="BG577" s="66"/>
      <c r="BH577" s="68">
        <f t="shared" si="1096"/>
        <v>302.39999999999998</v>
      </c>
      <c r="BI577" s="67">
        <f t="shared" si="1095"/>
        <v>5975.5999999999995</v>
      </c>
      <c r="BJ577" s="66"/>
      <c r="BK577" s="68">
        <f t="shared" si="1069"/>
        <v>0</v>
      </c>
      <c r="BL577" s="67">
        <f t="shared" si="1018"/>
        <v>4758.2000000000007</v>
      </c>
      <c r="BM577" s="66"/>
      <c r="BN577" s="68">
        <f t="shared" si="1019"/>
        <v>0</v>
      </c>
      <c r="BO577" s="67">
        <f t="shared" si="1020"/>
        <v>2570.7000000000012</v>
      </c>
      <c r="BP577" s="66"/>
      <c r="BQ577" s="68">
        <f t="shared" si="1021"/>
        <v>0</v>
      </c>
      <c r="BR577" s="67">
        <f t="shared" si="1056"/>
        <v>58.899999999990811</v>
      </c>
      <c r="BS577" s="66"/>
      <c r="BT577" s="66">
        <f t="shared" si="1043"/>
        <v>40</v>
      </c>
      <c r="BU577" s="67">
        <f>BU576+BS577-BT577</f>
        <v>47410</v>
      </c>
      <c r="BV577" s="66"/>
      <c r="BW577" s="66">
        <f t="shared" si="1044"/>
        <v>40</v>
      </c>
      <c r="BX577" s="67">
        <f>+BX576+BV577-BW577</f>
        <v>63044</v>
      </c>
      <c r="BY577" s="66"/>
      <c r="BZ577" s="66">
        <f t="shared" si="1045"/>
        <v>40</v>
      </c>
      <c r="CA577" s="67">
        <f>+CA576+BY577-BZ577</f>
        <v>42890</v>
      </c>
      <c r="CB577" s="66"/>
      <c r="CC577" s="66">
        <f t="shared" si="1022"/>
        <v>0</v>
      </c>
      <c r="CD577" s="67">
        <f t="shared" si="1088"/>
        <v>6612.2500000000018</v>
      </c>
      <c r="CE577" s="66"/>
      <c r="CF577" s="66">
        <f t="shared" si="1023"/>
        <v>0</v>
      </c>
      <c r="CG577" s="67">
        <f t="shared" si="1024"/>
        <v>6982.9</v>
      </c>
      <c r="CH577" s="66"/>
      <c r="CI577" s="66">
        <f t="shared" si="1070"/>
        <v>0</v>
      </c>
      <c r="CJ577" s="67">
        <f t="shared" si="1040"/>
        <v>8715</v>
      </c>
      <c r="CK577" s="66"/>
      <c r="CL577" s="68">
        <f t="shared" si="1071"/>
        <v>0</v>
      </c>
      <c r="CM577" s="79">
        <f t="shared" si="1025"/>
        <v>4864</v>
      </c>
      <c r="CN577" s="66"/>
      <c r="CO577" s="68">
        <f t="shared" si="1072"/>
        <v>0</v>
      </c>
      <c r="CP577" s="79">
        <f t="shared" si="1026"/>
        <v>3955</v>
      </c>
      <c r="CQ577" s="66"/>
      <c r="CR577" s="68">
        <f t="shared" si="1073"/>
        <v>0</v>
      </c>
      <c r="CS577" s="79">
        <f t="shared" si="1097"/>
        <v>6656</v>
      </c>
      <c r="CT577" s="66"/>
      <c r="CU577" s="68">
        <f t="shared" si="1074"/>
        <v>0</v>
      </c>
      <c r="CV577" s="79">
        <f t="shared" si="1027"/>
        <v>7769</v>
      </c>
      <c r="CW577" s="66"/>
      <c r="CX577" s="66">
        <f t="shared" si="1075"/>
        <v>0</v>
      </c>
      <c r="CY577" s="40">
        <f t="shared" si="1090"/>
        <v>6582</v>
      </c>
      <c r="CZ577" s="65"/>
      <c r="DA577" s="66">
        <f t="shared" si="1076"/>
        <v>0</v>
      </c>
      <c r="DB577" s="67">
        <f t="shared" si="1041"/>
        <v>68440</v>
      </c>
      <c r="DC577" s="66"/>
      <c r="DD577" s="66">
        <f t="shared" si="1077"/>
        <v>0</v>
      </c>
      <c r="DE577" s="67">
        <f t="shared" si="1042"/>
        <v>65211</v>
      </c>
      <c r="DF577" s="66"/>
      <c r="DG577" s="69">
        <f t="shared" si="1078"/>
        <v>20</v>
      </c>
      <c r="DH577" s="67">
        <f t="shared" si="1089"/>
        <v>31553</v>
      </c>
      <c r="DI577" s="66"/>
      <c r="DJ577" s="66">
        <f t="shared" si="1079"/>
        <v>0</v>
      </c>
      <c r="DK577" s="67">
        <f t="shared" si="1028"/>
        <v>226.5</v>
      </c>
      <c r="DM577" s="206">
        <f t="shared" si="1080"/>
        <v>0</v>
      </c>
      <c r="DN577" s="25">
        <f t="shared" si="1007"/>
        <v>0</v>
      </c>
      <c r="DO577" s="5"/>
      <c r="DP577" s="43">
        <f t="shared" si="1081"/>
        <v>0</v>
      </c>
      <c r="DQ577" s="27">
        <f t="shared" si="1029"/>
        <v>7022.5</v>
      </c>
      <c r="DR577" s="5"/>
      <c r="DS577" s="43">
        <f t="shared" si="1082"/>
        <v>0</v>
      </c>
      <c r="DT577" s="27">
        <f t="shared" si="1030"/>
        <v>4846</v>
      </c>
      <c r="DU577" s="5"/>
      <c r="DV577" s="43">
        <f t="shared" si="1083"/>
        <v>0</v>
      </c>
      <c r="DW577" s="27">
        <f t="shared" si="1031"/>
        <v>4835</v>
      </c>
      <c r="DX577" s="5"/>
      <c r="DY577" s="22">
        <f t="shared" si="1084"/>
        <v>0</v>
      </c>
      <c r="DZ577" s="25">
        <f t="shared" si="1032"/>
        <v>523</v>
      </c>
      <c r="EA577" s="22"/>
      <c r="EB577" s="22">
        <f t="shared" si="1085"/>
        <v>0</v>
      </c>
      <c r="EC577" s="28">
        <f t="shared" si="1033"/>
        <v>369</v>
      </c>
      <c r="ED577" s="5"/>
      <c r="EE577" s="43">
        <f t="shared" si="1086"/>
        <v>0</v>
      </c>
      <c r="EF577" s="27">
        <f t="shared" si="1034"/>
        <v>4769</v>
      </c>
      <c r="EG577" s="66"/>
      <c r="EH577" s="66">
        <f t="shared" si="1087"/>
        <v>0</v>
      </c>
      <c r="EI577" s="67">
        <f t="shared" si="1035"/>
        <v>23837</v>
      </c>
      <c r="EJ577" s="66"/>
      <c r="EK577" s="66">
        <f t="shared" si="1057"/>
        <v>0</v>
      </c>
      <c r="EL577" s="67">
        <f t="shared" si="1036"/>
        <v>22467</v>
      </c>
      <c r="EM577" s="110" t="e">
        <f t="shared" si="1058"/>
        <v>#REF!</v>
      </c>
      <c r="EN577" s="7"/>
      <c r="EO577" s="7"/>
      <c r="EP577" s="7"/>
      <c r="EQ577" s="7"/>
      <c r="ER577" s="7"/>
      <c r="ES577" s="7"/>
      <c r="ET577" s="7"/>
    </row>
    <row r="578" spans="1:150" ht="11.25" customHeight="1" x14ac:dyDescent="0.25">
      <c r="A578" s="158">
        <v>46095</v>
      </c>
      <c r="B578" s="188">
        <v>46095</v>
      </c>
      <c r="C578" s="204">
        <v>8004972121</v>
      </c>
      <c r="D578" s="17" t="s">
        <v>68</v>
      </c>
      <c r="E578" s="18">
        <v>25</v>
      </c>
      <c r="F578" s="19">
        <v>7</v>
      </c>
      <c r="G578" s="20">
        <v>191516042001</v>
      </c>
      <c r="H578" s="66"/>
      <c r="I578" s="41">
        <f t="shared" si="1001"/>
        <v>0</v>
      </c>
      <c r="J578" s="48">
        <f t="shared" si="1101"/>
        <v>308497</v>
      </c>
      <c r="K578" s="66"/>
      <c r="L578" s="41">
        <f t="shared" si="1098"/>
        <v>0</v>
      </c>
      <c r="M578" s="48">
        <f t="shared" si="1102"/>
        <v>207856</v>
      </c>
      <c r="N578" s="66"/>
      <c r="O578" s="41">
        <f t="shared" si="1002"/>
        <v>0</v>
      </c>
      <c r="P578" s="48">
        <f t="shared" si="1103"/>
        <v>107107</v>
      </c>
      <c r="Q578" s="66"/>
      <c r="R578" s="66">
        <f t="shared" si="1003"/>
        <v>0</v>
      </c>
      <c r="S578" s="67" t="e">
        <f t="shared" si="1104"/>
        <v>#REF!</v>
      </c>
      <c r="T578" s="66"/>
      <c r="U578" s="66">
        <f t="shared" si="1008"/>
        <v>0</v>
      </c>
      <c r="V578" s="67">
        <f t="shared" si="1009"/>
        <v>225168.90000000002</v>
      </c>
      <c r="X578" s="69">
        <f t="shared" si="1004"/>
        <v>0</v>
      </c>
      <c r="Y578" s="67">
        <f t="shared" si="1094"/>
        <v>132.29999999999882</v>
      </c>
      <c r="Z578" s="66"/>
      <c r="AA578" s="68">
        <f t="shared" si="1051"/>
        <v>0</v>
      </c>
      <c r="AB578" s="67">
        <f t="shared" si="1105"/>
        <v>12982.5</v>
      </c>
      <c r="AC578" s="66"/>
      <c r="AD578" s="66">
        <f t="shared" si="1052"/>
        <v>0</v>
      </c>
      <c r="AE578" s="67">
        <f t="shared" si="1010"/>
        <v>448.79999999999973</v>
      </c>
      <c r="AF578" s="66"/>
      <c r="AG578" s="78">
        <f t="shared" si="1053"/>
        <v>0</v>
      </c>
      <c r="AH578" s="79">
        <f t="shared" si="1011"/>
        <v>9152.7999999999993</v>
      </c>
      <c r="AI578" s="66"/>
      <c r="AJ578" s="68">
        <f t="shared" si="1054"/>
        <v>0</v>
      </c>
      <c r="AK578" s="67">
        <f t="shared" si="1012"/>
        <v>7585.5</v>
      </c>
      <c r="AL578" s="66"/>
      <c r="AM578" s="68">
        <f t="shared" si="1055"/>
        <v>0</v>
      </c>
      <c r="AN578" s="67">
        <f t="shared" si="1013"/>
        <v>7741.0999999999985</v>
      </c>
      <c r="AO578" s="66"/>
      <c r="AP578" s="68">
        <f t="shared" si="1005"/>
        <v>0</v>
      </c>
      <c r="AQ578" s="67">
        <f t="shared" si="1099"/>
        <v>484.89999999999964</v>
      </c>
      <c r="AR578" s="66"/>
      <c r="AS578" s="68">
        <f t="shared" si="1065"/>
        <v>0</v>
      </c>
      <c r="AT578" s="67">
        <f t="shared" si="1014"/>
        <v>4579.6000000000004</v>
      </c>
      <c r="AU578" s="66"/>
      <c r="AV578" s="66">
        <f t="shared" si="1015"/>
        <v>0</v>
      </c>
      <c r="AW578" s="42">
        <f t="shared" si="1100"/>
        <v>2949.6000000000013</v>
      </c>
      <c r="AX578" s="66"/>
      <c r="AY578" s="66">
        <f t="shared" si="1066"/>
        <v>0</v>
      </c>
      <c r="AZ578" s="67">
        <f t="shared" si="1006"/>
        <v>1794.6</v>
      </c>
      <c r="BA578" s="66"/>
      <c r="BB578" s="68">
        <f t="shared" si="1067"/>
        <v>0</v>
      </c>
      <c r="BC578" s="67">
        <f t="shared" si="1016"/>
        <v>1254.5999999999999</v>
      </c>
      <c r="BD578" s="66"/>
      <c r="BE578" s="68">
        <f t="shared" si="1068"/>
        <v>0</v>
      </c>
      <c r="BF578" s="67">
        <f t="shared" si="1017"/>
        <v>-209.39999999999964</v>
      </c>
      <c r="BG578" s="66"/>
      <c r="BH578" s="68">
        <f t="shared" si="1096"/>
        <v>178</v>
      </c>
      <c r="BI578" s="67">
        <f t="shared" si="1095"/>
        <v>5797.5999999999995</v>
      </c>
      <c r="BJ578" s="66"/>
      <c r="BK578" s="68">
        <f t="shared" si="1069"/>
        <v>0</v>
      </c>
      <c r="BL578" s="67">
        <f t="shared" si="1018"/>
        <v>4758.2000000000007</v>
      </c>
      <c r="BM578" s="66"/>
      <c r="BN578" s="68">
        <f t="shared" si="1019"/>
        <v>0</v>
      </c>
      <c r="BO578" s="67">
        <f t="shared" si="1020"/>
        <v>2570.7000000000012</v>
      </c>
      <c r="BP578" s="66"/>
      <c r="BQ578" s="68">
        <f t="shared" si="1021"/>
        <v>0</v>
      </c>
      <c r="BR578" s="67">
        <f t="shared" si="1056"/>
        <v>58.899999999990811</v>
      </c>
      <c r="BS578" s="66"/>
      <c r="BT578" s="66">
        <f t="shared" si="1043"/>
        <v>50</v>
      </c>
      <c r="BU578" s="67">
        <f>BU577+BS578-BT578</f>
        <v>47360</v>
      </c>
      <c r="BV578" s="66"/>
      <c r="BW578" s="66">
        <f t="shared" si="1044"/>
        <v>50</v>
      </c>
      <c r="BX578" s="67">
        <f>+BX577+BV578-BW578</f>
        <v>62994</v>
      </c>
      <c r="BY578" s="66"/>
      <c r="BZ578" s="66">
        <f t="shared" si="1045"/>
        <v>50</v>
      </c>
      <c r="CA578" s="67">
        <f>+CA577+BY578-BZ578</f>
        <v>42840</v>
      </c>
      <c r="CB578" s="66"/>
      <c r="CC578" s="66">
        <f t="shared" si="1022"/>
        <v>0</v>
      </c>
      <c r="CD578" s="67">
        <f t="shared" si="1088"/>
        <v>6612.2500000000018</v>
      </c>
      <c r="CE578" s="66"/>
      <c r="CF578" s="66">
        <f t="shared" si="1023"/>
        <v>0</v>
      </c>
      <c r="CG578" s="67">
        <f t="shared" si="1024"/>
        <v>6982.9</v>
      </c>
      <c r="CH578" s="66"/>
      <c r="CI578" s="66">
        <f t="shared" si="1070"/>
        <v>0</v>
      </c>
      <c r="CJ578" s="67">
        <f t="shared" si="1040"/>
        <v>8715</v>
      </c>
      <c r="CK578" s="66"/>
      <c r="CL578" s="68">
        <f t="shared" si="1071"/>
        <v>0</v>
      </c>
      <c r="CM578" s="79">
        <f t="shared" si="1025"/>
        <v>4864</v>
      </c>
      <c r="CN578" s="66"/>
      <c r="CO578" s="68">
        <f t="shared" si="1072"/>
        <v>0</v>
      </c>
      <c r="CP578" s="79">
        <f t="shared" si="1026"/>
        <v>3955</v>
      </c>
      <c r="CQ578" s="66"/>
      <c r="CR578" s="68">
        <f t="shared" si="1073"/>
        <v>0</v>
      </c>
      <c r="CS578" s="79">
        <f t="shared" si="1097"/>
        <v>6656</v>
      </c>
      <c r="CT578" s="66"/>
      <c r="CU578" s="68">
        <f t="shared" si="1074"/>
        <v>0</v>
      </c>
      <c r="CV578" s="79">
        <f t="shared" si="1027"/>
        <v>7769</v>
      </c>
      <c r="CW578" s="66"/>
      <c r="CX578" s="66">
        <f t="shared" si="1075"/>
        <v>0</v>
      </c>
      <c r="CY578" s="40">
        <f t="shared" si="1090"/>
        <v>6582</v>
      </c>
      <c r="CZ578" s="65"/>
      <c r="DA578" s="66">
        <f t="shared" si="1076"/>
        <v>0</v>
      </c>
      <c r="DB578" s="67">
        <f t="shared" si="1041"/>
        <v>68440</v>
      </c>
      <c r="DC578" s="66"/>
      <c r="DD578" s="66">
        <f t="shared" si="1077"/>
        <v>0</v>
      </c>
      <c r="DE578" s="67">
        <f t="shared" si="1042"/>
        <v>65211</v>
      </c>
      <c r="DF578" s="66"/>
      <c r="DG578" s="69">
        <f t="shared" si="1078"/>
        <v>0</v>
      </c>
      <c r="DH578" s="67">
        <f t="shared" si="1089"/>
        <v>31553</v>
      </c>
      <c r="DI578" s="66"/>
      <c r="DJ578" s="66">
        <f t="shared" si="1079"/>
        <v>0</v>
      </c>
      <c r="DK578" s="67">
        <f t="shared" si="1028"/>
        <v>226.5</v>
      </c>
      <c r="DM578" s="206">
        <f t="shared" si="1080"/>
        <v>0</v>
      </c>
      <c r="DN578" s="25">
        <f t="shared" si="1007"/>
        <v>0</v>
      </c>
      <c r="DO578" s="5"/>
      <c r="DP578" s="43">
        <f t="shared" si="1081"/>
        <v>0</v>
      </c>
      <c r="DQ578" s="27">
        <f t="shared" si="1029"/>
        <v>7022.5</v>
      </c>
      <c r="DR578" s="5"/>
      <c r="DS578" s="43">
        <f t="shared" si="1082"/>
        <v>0</v>
      </c>
      <c r="DT578" s="27">
        <f t="shared" si="1030"/>
        <v>4846</v>
      </c>
      <c r="DU578" s="5"/>
      <c r="DV578" s="43">
        <f t="shared" si="1083"/>
        <v>0</v>
      </c>
      <c r="DW578" s="27">
        <f t="shared" si="1031"/>
        <v>4835</v>
      </c>
      <c r="DX578" s="5"/>
      <c r="DY578" s="22">
        <f t="shared" si="1084"/>
        <v>0</v>
      </c>
      <c r="DZ578" s="25">
        <f t="shared" si="1032"/>
        <v>523</v>
      </c>
      <c r="EA578" s="22"/>
      <c r="EB578" s="22">
        <f t="shared" si="1085"/>
        <v>0</v>
      </c>
      <c r="EC578" s="28">
        <f t="shared" si="1033"/>
        <v>369</v>
      </c>
      <c r="ED578" s="5"/>
      <c r="EE578" s="43">
        <f t="shared" si="1086"/>
        <v>0</v>
      </c>
      <c r="EF578" s="27">
        <f t="shared" si="1034"/>
        <v>4769</v>
      </c>
      <c r="EG578" s="66"/>
      <c r="EH578" s="66">
        <f t="shared" si="1087"/>
        <v>0</v>
      </c>
      <c r="EI578" s="67">
        <f t="shared" si="1035"/>
        <v>23837</v>
      </c>
      <c r="EJ578" s="66"/>
      <c r="EK578" s="66">
        <f t="shared" si="1057"/>
        <v>0</v>
      </c>
      <c r="EL578" s="67">
        <f t="shared" si="1036"/>
        <v>22467</v>
      </c>
      <c r="EM578" s="110" t="e">
        <f t="shared" si="1058"/>
        <v>#REF!</v>
      </c>
      <c r="EN578" s="7"/>
      <c r="EO578" s="7"/>
      <c r="EP578" s="7"/>
      <c r="EQ578" s="7"/>
      <c r="ER578" s="7"/>
      <c r="ES578" s="7"/>
      <c r="ET578" s="7"/>
    </row>
    <row r="579" spans="1:150" ht="11.25" customHeight="1" x14ac:dyDescent="0.25">
      <c r="A579" s="158">
        <v>46095</v>
      </c>
      <c r="B579" s="188">
        <v>46095</v>
      </c>
      <c r="C579" s="204">
        <v>8004972186</v>
      </c>
      <c r="D579" s="17" t="s">
        <v>38</v>
      </c>
      <c r="E579" s="18">
        <v>90</v>
      </c>
      <c r="F579" s="19">
        <v>5</v>
      </c>
      <c r="G579" s="20">
        <v>191516042025</v>
      </c>
      <c r="H579" s="66"/>
      <c r="I579" s="41">
        <f t="shared" si="1001"/>
        <v>0</v>
      </c>
      <c r="J579" s="48">
        <f t="shared" si="1101"/>
        <v>308497</v>
      </c>
      <c r="K579" s="66"/>
      <c r="L579" s="41">
        <f t="shared" si="1098"/>
        <v>0</v>
      </c>
      <c r="M579" s="48">
        <f t="shared" si="1102"/>
        <v>207856</v>
      </c>
      <c r="N579" s="66"/>
      <c r="O579" s="41">
        <f t="shared" si="1002"/>
        <v>0</v>
      </c>
      <c r="P579" s="48">
        <f t="shared" si="1103"/>
        <v>107107</v>
      </c>
      <c r="Q579" s="66"/>
      <c r="R579" s="66">
        <f t="shared" si="1003"/>
        <v>0</v>
      </c>
      <c r="S579" s="67" t="e">
        <f t="shared" si="1104"/>
        <v>#REF!</v>
      </c>
      <c r="T579" s="66"/>
      <c r="U579" s="66">
        <f t="shared" si="1008"/>
        <v>0</v>
      </c>
      <c r="V579" s="67">
        <f t="shared" si="1009"/>
        <v>225168.90000000002</v>
      </c>
      <c r="X579" s="69">
        <f t="shared" si="1004"/>
        <v>0</v>
      </c>
      <c r="Y579" s="67">
        <f t="shared" si="1094"/>
        <v>132.29999999999882</v>
      </c>
      <c r="Z579" s="66"/>
      <c r="AA579" s="68">
        <f t="shared" si="1051"/>
        <v>0</v>
      </c>
      <c r="AB579" s="67">
        <f t="shared" si="1105"/>
        <v>12982.5</v>
      </c>
      <c r="AC579" s="66"/>
      <c r="AD579" s="66">
        <f t="shared" si="1052"/>
        <v>0</v>
      </c>
      <c r="AE579" s="67">
        <f t="shared" si="1010"/>
        <v>448.79999999999973</v>
      </c>
      <c r="AF579" s="66"/>
      <c r="AG579" s="78">
        <f t="shared" si="1053"/>
        <v>0</v>
      </c>
      <c r="AH579" s="79">
        <f t="shared" si="1011"/>
        <v>9152.7999999999993</v>
      </c>
      <c r="AI579" s="66"/>
      <c r="AJ579" s="68">
        <f t="shared" si="1054"/>
        <v>0</v>
      </c>
      <c r="AK579" s="67">
        <f t="shared" si="1012"/>
        <v>7585.5</v>
      </c>
      <c r="AL579" s="66"/>
      <c r="AM579" s="68">
        <f t="shared" si="1055"/>
        <v>0</v>
      </c>
      <c r="AN579" s="67">
        <f t="shared" si="1013"/>
        <v>7741.0999999999985</v>
      </c>
      <c r="AO579" s="66"/>
      <c r="AP579" s="68">
        <f t="shared" si="1005"/>
        <v>0</v>
      </c>
      <c r="AQ579" s="67">
        <f t="shared" si="1099"/>
        <v>484.89999999999964</v>
      </c>
      <c r="AR579" s="66"/>
      <c r="AS579" s="68">
        <f t="shared" si="1065"/>
        <v>0</v>
      </c>
      <c r="AT579" s="67">
        <f t="shared" si="1014"/>
        <v>4579.6000000000004</v>
      </c>
      <c r="AU579" s="66"/>
      <c r="AV579" s="66">
        <f t="shared" si="1015"/>
        <v>0</v>
      </c>
      <c r="AW579" s="42">
        <f t="shared" si="1100"/>
        <v>2949.6000000000013</v>
      </c>
      <c r="AX579" s="66"/>
      <c r="AY579" s="66">
        <f t="shared" si="1066"/>
        <v>0</v>
      </c>
      <c r="AZ579" s="67">
        <f t="shared" si="1006"/>
        <v>1794.6</v>
      </c>
      <c r="BA579" s="66"/>
      <c r="BB579" s="68">
        <f t="shared" si="1067"/>
        <v>0</v>
      </c>
      <c r="BC579" s="67">
        <f t="shared" si="1016"/>
        <v>1254.5999999999999</v>
      </c>
      <c r="BD579" s="66"/>
      <c r="BE579" s="68">
        <f t="shared" si="1068"/>
        <v>0</v>
      </c>
      <c r="BF579" s="67">
        <f t="shared" si="1017"/>
        <v>-209.39999999999964</v>
      </c>
      <c r="BG579" s="66"/>
      <c r="BH579" s="68">
        <f t="shared" si="1096"/>
        <v>460.8</v>
      </c>
      <c r="BI579" s="67">
        <f t="shared" si="1095"/>
        <v>5336.7999999999993</v>
      </c>
      <c r="BJ579" s="66"/>
      <c r="BK579" s="68">
        <f t="shared" si="1069"/>
        <v>0</v>
      </c>
      <c r="BL579" s="67">
        <f t="shared" si="1018"/>
        <v>4758.2000000000007</v>
      </c>
      <c r="BM579" s="66"/>
      <c r="BN579" s="68">
        <f t="shared" si="1019"/>
        <v>0</v>
      </c>
      <c r="BO579" s="67">
        <f t="shared" si="1020"/>
        <v>2570.7000000000012</v>
      </c>
      <c r="BP579" s="66"/>
      <c r="BQ579" s="68">
        <f t="shared" si="1021"/>
        <v>0</v>
      </c>
      <c r="BR579" s="67">
        <f t="shared" si="1056"/>
        <v>58.899999999990811</v>
      </c>
      <c r="BS579" s="66"/>
      <c r="BT579" s="66">
        <f t="shared" si="1043"/>
        <v>180</v>
      </c>
      <c r="BU579" s="67">
        <f>BU578+BS579-BT579</f>
        <v>47180</v>
      </c>
      <c r="BV579" s="66"/>
      <c r="BW579" s="66">
        <f t="shared" si="1044"/>
        <v>180</v>
      </c>
      <c r="BX579" s="67">
        <f>+BX578+BV579-BW579</f>
        <v>62814</v>
      </c>
      <c r="BY579" s="66"/>
      <c r="BZ579" s="66">
        <f t="shared" si="1045"/>
        <v>180</v>
      </c>
      <c r="CA579" s="67">
        <f>+CA578+BY579-BZ579</f>
        <v>42660</v>
      </c>
      <c r="CB579" s="66"/>
      <c r="CC579" s="66">
        <f t="shared" si="1022"/>
        <v>0</v>
      </c>
      <c r="CD579" s="67">
        <f t="shared" si="1088"/>
        <v>6612.2500000000018</v>
      </c>
      <c r="CE579" s="66"/>
      <c r="CF579" s="66">
        <f t="shared" si="1023"/>
        <v>0</v>
      </c>
      <c r="CG579" s="67">
        <f t="shared" si="1024"/>
        <v>6982.9</v>
      </c>
      <c r="CH579" s="66"/>
      <c r="CI579" s="66">
        <f t="shared" si="1070"/>
        <v>0</v>
      </c>
      <c r="CJ579" s="67">
        <f t="shared" si="1040"/>
        <v>8715</v>
      </c>
      <c r="CK579" s="66"/>
      <c r="CL579" s="68">
        <f t="shared" si="1071"/>
        <v>0</v>
      </c>
      <c r="CM579" s="79">
        <f t="shared" si="1025"/>
        <v>4864</v>
      </c>
      <c r="CN579" s="66"/>
      <c r="CO579" s="68">
        <f t="shared" si="1072"/>
        <v>0</v>
      </c>
      <c r="CP579" s="79">
        <f t="shared" si="1026"/>
        <v>3955</v>
      </c>
      <c r="CQ579" s="66"/>
      <c r="CR579" s="68">
        <f t="shared" si="1073"/>
        <v>0</v>
      </c>
      <c r="CS579" s="79">
        <f t="shared" si="1097"/>
        <v>6656</v>
      </c>
      <c r="CT579" s="66"/>
      <c r="CU579" s="68">
        <f t="shared" si="1074"/>
        <v>0</v>
      </c>
      <c r="CV579" s="79">
        <f t="shared" si="1027"/>
        <v>7769</v>
      </c>
      <c r="CW579" s="66"/>
      <c r="CX579" s="66">
        <f t="shared" si="1075"/>
        <v>0</v>
      </c>
      <c r="CY579" s="40">
        <f t="shared" si="1090"/>
        <v>6582</v>
      </c>
      <c r="CZ579" s="65"/>
      <c r="DA579" s="66">
        <f t="shared" si="1076"/>
        <v>0</v>
      </c>
      <c r="DB579" s="67">
        <f t="shared" si="1041"/>
        <v>68440</v>
      </c>
      <c r="DC579" s="66"/>
      <c r="DD579" s="66">
        <f t="shared" si="1077"/>
        <v>0</v>
      </c>
      <c r="DE579" s="67">
        <f t="shared" si="1042"/>
        <v>65211</v>
      </c>
      <c r="DF579" s="66"/>
      <c r="DG579" s="69">
        <f t="shared" si="1078"/>
        <v>0</v>
      </c>
      <c r="DH579" s="67">
        <f t="shared" si="1089"/>
        <v>31553</v>
      </c>
      <c r="DI579" s="66"/>
      <c r="DJ579" s="66">
        <f t="shared" si="1079"/>
        <v>0</v>
      </c>
      <c r="DK579" s="67">
        <f t="shared" si="1028"/>
        <v>226.5</v>
      </c>
      <c r="DM579" s="206">
        <f t="shared" si="1080"/>
        <v>0</v>
      </c>
      <c r="DN579" s="25">
        <f t="shared" si="1007"/>
        <v>0</v>
      </c>
      <c r="DO579" s="5"/>
      <c r="DP579" s="43">
        <f t="shared" si="1081"/>
        <v>0</v>
      </c>
      <c r="DQ579" s="27">
        <f t="shared" si="1029"/>
        <v>7022.5</v>
      </c>
      <c r="DR579" s="5"/>
      <c r="DS579" s="43">
        <f t="shared" si="1082"/>
        <v>0</v>
      </c>
      <c r="DT579" s="27">
        <f t="shared" si="1030"/>
        <v>4846</v>
      </c>
      <c r="DU579" s="5"/>
      <c r="DV579" s="43">
        <f t="shared" si="1083"/>
        <v>0</v>
      </c>
      <c r="DW579" s="27">
        <f t="shared" si="1031"/>
        <v>4835</v>
      </c>
      <c r="DX579" s="5"/>
      <c r="DY579" s="22">
        <f t="shared" si="1084"/>
        <v>0</v>
      </c>
      <c r="DZ579" s="25">
        <f t="shared" si="1032"/>
        <v>523</v>
      </c>
      <c r="EA579" s="22"/>
      <c r="EB579" s="22">
        <f t="shared" si="1085"/>
        <v>0</v>
      </c>
      <c r="EC579" s="28">
        <f t="shared" si="1033"/>
        <v>369</v>
      </c>
      <c r="ED579" s="5"/>
      <c r="EE579" s="43">
        <f t="shared" si="1086"/>
        <v>0</v>
      </c>
      <c r="EF579" s="27">
        <f t="shared" si="1034"/>
        <v>4769</v>
      </c>
      <c r="EG579" s="66"/>
      <c r="EH579" s="66">
        <f t="shared" si="1087"/>
        <v>0</v>
      </c>
      <c r="EI579" s="67">
        <f t="shared" si="1035"/>
        <v>23837</v>
      </c>
      <c r="EJ579" s="66"/>
      <c r="EK579" s="66">
        <f t="shared" si="1057"/>
        <v>0</v>
      </c>
      <c r="EL579" s="67">
        <f t="shared" si="1036"/>
        <v>22467</v>
      </c>
      <c r="EM579" s="110" t="e">
        <f t="shared" si="1058"/>
        <v>#REF!</v>
      </c>
      <c r="EN579" s="7"/>
      <c r="EO579" s="7"/>
      <c r="EP579" s="7"/>
      <c r="EQ579" s="7"/>
      <c r="ER579" s="7"/>
      <c r="ES579" s="7"/>
      <c r="ET579" s="7"/>
    </row>
    <row r="580" spans="1:150" ht="11.25" customHeight="1" x14ac:dyDescent="0.25">
      <c r="A580" s="158">
        <v>46095</v>
      </c>
      <c r="B580" s="188">
        <v>46095</v>
      </c>
      <c r="C580" s="204">
        <v>8004972189</v>
      </c>
      <c r="D580" s="17" t="s">
        <v>101</v>
      </c>
      <c r="E580" s="18">
        <v>15</v>
      </c>
      <c r="F580" s="19">
        <v>18</v>
      </c>
      <c r="G580" s="20">
        <v>191516175082</v>
      </c>
      <c r="H580" s="66"/>
      <c r="I580" s="41">
        <f t="shared" si="1001"/>
        <v>0</v>
      </c>
      <c r="J580" s="48">
        <f t="shared" si="1101"/>
        <v>308497</v>
      </c>
      <c r="K580" s="66"/>
      <c r="L580" s="41">
        <f t="shared" si="1098"/>
        <v>0</v>
      </c>
      <c r="M580" s="48">
        <f t="shared" si="1102"/>
        <v>207856</v>
      </c>
      <c r="N580" s="66"/>
      <c r="O580" s="41">
        <f t="shared" si="1002"/>
        <v>0</v>
      </c>
      <c r="P580" s="48">
        <f t="shared" si="1103"/>
        <v>107107</v>
      </c>
      <c r="Q580" s="66"/>
      <c r="R580" s="66">
        <f t="shared" si="1003"/>
        <v>0</v>
      </c>
      <c r="S580" s="67" t="e">
        <f t="shared" si="1104"/>
        <v>#REF!</v>
      </c>
      <c r="T580" s="66"/>
      <c r="U580" s="66">
        <f t="shared" si="1008"/>
        <v>0</v>
      </c>
      <c r="V580" s="67">
        <f t="shared" si="1009"/>
        <v>225168.90000000002</v>
      </c>
      <c r="X580" s="69">
        <f t="shared" si="1004"/>
        <v>0</v>
      </c>
      <c r="Y580" s="67">
        <f t="shared" si="1094"/>
        <v>132.29999999999882</v>
      </c>
      <c r="Z580" s="66"/>
      <c r="AA580" s="68">
        <f t="shared" si="1051"/>
        <v>0</v>
      </c>
      <c r="AB580" s="67">
        <f t="shared" si="1105"/>
        <v>12982.5</v>
      </c>
      <c r="AC580" s="66"/>
      <c r="AD580" s="66">
        <f t="shared" si="1052"/>
        <v>0</v>
      </c>
      <c r="AE580" s="67">
        <f t="shared" si="1010"/>
        <v>448.79999999999973</v>
      </c>
      <c r="AF580" s="66"/>
      <c r="AG580" s="78">
        <f t="shared" si="1053"/>
        <v>0</v>
      </c>
      <c r="AH580" s="79">
        <f t="shared" si="1011"/>
        <v>9152.7999999999993</v>
      </c>
      <c r="AI580" s="66"/>
      <c r="AJ580" s="68">
        <f t="shared" si="1054"/>
        <v>0</v>
      </c>
      <c r="AK580" s="67">
        <f t="shared" si="1012"/>
        <v>7585.5</v>
      </c>
      <c r="AL580" s="66"/>
      <c r="AM580" s="68">
        <f t="shared" si="1055"/>
        <v>0</v>
      </c>
      <c r="AN580" s="67">
        <f t="shared" si="1013"/>
        <v>7741.0999999999985</v>
      </c>
      <c r="AO580" s="66"/>
      <c r="AP580" s="68">
        <f t="shared" si="1005"/>
        <v>0</v>
      </c>
      <c r="AQ580" s="67">
        <f t="shared" si="1099"/>
        <v>484.89999999999964</v>
      </c>
      <c r="AR580" s="66"/>
      <c r="AS580" s="68">
        <f t="shared" si="1065"/>
        <v>0</v>
      </c>
      <c r="AT580" s="67">
        <f t="shared" si="1014"/>
        <v>4579.6000000000004</v>
      </c>
      <c r="AU580" s="66"/>
      <c r="AV580" s="66">
        <f t="shared" si="1015"/>
        <v>0</v>
      </c>
      <c r="AW580" s="42">
        <f t="shared" si="1100"/>
        <v>2949.6000000000013</v>
      </c>
      <c r="AX580" s="66"/>
      <c r="AY580" s="66">
        <f t="shared" si="1066"/>
        <v>0</v>
      </c>
      <c r="AZ580" s="67">
        <f t="shared" si="1006"/>
        <v>1794.6</v>
      </c>
      <c r="BA580" s="66"/>
      <c r="BB580" s="68">
        <f t="shared" si="1067"/>
        <v>0</v>
      </c>
      <c r="BC580" s="67">
        <f t="shared" si="1016"/>
        <v>1254.5999999999999</v>
      </c>
      <c r="BD580" s="66"/>
      <c r="BE580" s="68">
        <f t="shared" si="1068"/>
        <v>0</v>
      </c>
      <c r="BF580" s="67">
        <f t="shared" si="1017"/>
        <v>-209.39999999999964</v>
      </c>
      <c r="BG580" s="66"/>
      <c r="BH580" s="68">
        <f t="shared" si="1096"/>
        <v>271.8</v>
      </c>
      <c r="BI580" s="67">
        <f t="shared" si="1095"/>
        <v>5064.9999999999991</v>
      </c>
      <c r="BJ580" s="66"/>
      <c r="BK580" s="68">
        <f t="shared" si="1069"/>
        <v>0</v>
      </c>
      <c r="BL580" s="67">
        <f t="shared" si="1018"/>
        <v>4758.2000000000007</v>
      </c>
      <c r="BM580" s="66"/>
      <c r="BN580" s="68">
        <f t="shared" si="1019"/>
        <v>0</v>
      </c>
      <c r="BO580" s="67">
        <f t="shared" si="1020"/>
        <v>2570.7000000000012</v>
      </c>
      <c r="BP580" s="66"/>
      <c r="BQ580" s="68">
        <f t="shared" si="1021"/>
        <v>0</v>
      </c>
      <c r="BR580" s="67">
        <f t="shared" si="1056"/>
        <v>58.899999999990811</v>
      </c>
      <c r="BS580" s="66"/>
      <c r="BT580" s="66">
        <f t="shared" si="1043"/>
        <v>0</v>
      </c>
      <c r="BU580" s="67">
        <f>BU579+BS580-BT580-30</f>
        <v>47150</v>
      </c>
      <c r="BV580" s="66"/>
      <c r="BW580" s="66">
        <f t="shared" si="1044"/>
        <v>0</v>
      </c>
      <c r="BX580" s="67">
        <f>+BX579+BV580-BW580-30</f>
        <v>62784</v>
      </c>
      <c r="BY580" s="66"/>
      <c r="BZ580" s="66">
        <f t="shared" si="1045"/>
        <v>0</v>
      </c>
      <c r="CA580" s="67">
        <f>+CA579+BY580-BZ580-30</f>
        <v>42630</v>
      </c>
      <c r="CB580" s="66"/>
      <c r="CC580" s="66">
        <f t="shared" si="1022"/>
        <v>0</v>
      </c>
      <c r="CD580" s="67">
        <f t="shared" si="1088"/>
        <v>6612.2500000000018</v>
      </c>
      <c r="CE580" s="66"/>
      <c r="CF580" s="66">
        <f t="shared" si="1023"/>
        <v>0</v>
      </c>
      <c r="CG580" s="67">
        <f t="shared" si="1024"/>
        <v>6982.9</v>
      </c>
      <c r="CH580" s="66"/>
      <c r="CI580" s="66">
        <f t="shared" si="1070"/>
        <v>0</v>
      </c>
      <c r="CJ580" s="67">
        <f t="shared" si="1040"/>
        <v>8715</v>
      </c>
      <c r="CK580" s="66"/>
      <c r="CL580" s="68">
        <f t="shared" si="1071"/>
        <v>0</v>
      </c>
      <c r="CM580" s="79">
        <f t="shared" si="1025"/>
        <v>4864</v>
      </c>
      <c r="CN580" s="66"/>
      <c r="CO580" s="68">
        <f t="shared" si="1072"/>
        <v>0</v>
      </c>
      <c r="CP580" s="79">
        <f t="shared" si="1026"/>
        <v>3955</v>
      </c>
      <c r="CQ580" s="66"/>
      <c r="CR580" s="68">
        <f t="shared" si="1073"/>
        <v>0</v>
      </c>
      <c r="CS580" s="79">
        <f t="shared" si="1097"/>
        <v>6656</v>
      </c>
      <c r="CT580" s="66"/>
      <c r="CU580" s="68">
        <f t="shared" si="1074"/>
        <v>0</v>
      </c>
      <c r="CV580" s="79">
        <f t="shared" si="1027"/>
        <v>7769</v>
      </c>
      <c r="CW580" s="66"/>
      <c r="CX580" s="66">
        <f t="shared" si="1075"/>
        <v>0</v>
      </c>
      <c r="CY580" s="40">
        <f t="shared" si="1090"/>
        <v>6582</v>
      </c>
      <c r="CZ580" s="65"/>
      <c r="DA580" s="66">
        <f t="shared" si="1076"/>
        <v>0</v>
      </c>
      <c r="DB580" s="67">
        <f t="shared" si="1041"/>
        <v>68440</v>
      </c>
      <c r="DC580" s="66"/>
      <c r="DD580" s="66">
        <f t="shared" si="1077"/>
        <v>0</v>
      </c>
      <c r="DE580" s="67">
        <f t="shared" si="1042"/>
        <v>65211</v>
      </c>
      <c r="DF580" s="66"/>
      <c r="DG580" s="69">
        <f t="shared" si="1078"/>
        <v>0</v>
      </c>
      <c r="DH580" s="67">
        <f t="shared" si="1089"/>
        <v>31553</v>
      </c>
      <c r="DI580" s="66"/>
      <c r="DJ580" s="66">
        <f t="shared" si="1079"/>
        <v>0</v>
      </c>
      <c r="DK580" s="67">
        <f t="shared" si="1028"/>
        <v>226.5</v>
      </c>
      <c r="DM580" s="206">
        <f t="shared" si="1080"/>
        <v>0</v>
      </c>
      <c r="DN580" s="25">
        <f t="shared" si="1007"/>
        <v>0</v>
      </c>
      <c r="DO580" s="5"/>
      <c r="DP580" s="43">
        <f t="shared" si="1081"/>
        <v>0</v>
      </c>
      <c r="DQ580" s="27">
        <f t="shared" si="1029"/>
        <v>7022.5</v>
      </c>
      <c r="DR580" s="5"/>
      <c r="DS580" s="43">
        <f t="shared" si="1082"/>
        <v>0</v>
      </c>
      <c r="DT580" s="27">
        <f t="shared" si="1030"/>
        <v>4846</v>
      </c>
      <c r="DU580" s="5"/>
      <c r="DV580" s="43">
        <f t="shared" si="1083"/>
        <v>0</v>
      </c>
      <c r="DW580" s="27">
        <f t="shared" si="1031"/>
        <v>4835</v>
      </c>
      <c r="DX580" s="5"/>
      <c r="DY580" s="22">
        <f t="shared" si="1084"/>
        <v>0</v>
      </c>
      <c r="DZ580" s="25">
        <f t="shared" si="1032"/>
        <v>523</v>
      </c>
      <c r="EA580" s="22"/>
      <c r="EB580" s="22">
        <f t="shared" si="1085"/>
        <v>0</v>
      </c>
      <c r="EC580" s="28">
        <f t="shared" si="1033"/>
        <v>369</v>
      </c>
      <c r="ED580" s="5"/>
      <c r="EE580" s="43">
        <f t="shared" si="1086"/>
        <v>0</v>
      </c>
      <c r="EF580" s="27">
        <f t="shared" si="1034"/>
        <v>4769</v>
      </c>
      <c r="EG580" s="66"/>
      <c r="EH580" s="66">
        <f t="shared" si="1087"/>
        <v>0</v>
      </c>
      <c r="EI580" s="67">
        <f t="shared" si="1035"/>
        <v>23837</v>
      </c>
      <c r="EJ580" s="66"/>
      <c r="EK580" s="66">
        <f t="shared" si="1057"/>
        <v>0</v>
      </c>
      <c r="EL580" s="67">
        <f t="shared" si="1036"/>
        <v>22467</v>
      </c>
      <c r="EM580" s="110" t="e">
        <f t="shared" si="1058"/>
        <v>#REF!</v>
      </c>
    </row>
    <row r="581" spans="1:150" ht="11.25" customHeight="1" x14ac:dyDescent="0.25">
      <c r="A581" s="158">
        <v>46095</v>
      </c>
      <c r="B581" s="188">
        <v>46095</v>
      </c>
      <c r="C581" s="204">
        <v>8004972896</v>
      </c>
      <c r="D581" s="17" t="s">
        <v>136</v>
      </c>
      <c r="E581" s="18">
        <v>20</v>
      </c>
      <c r="F581" s="19">
        <v>30</v>
      </c>
      <c r="G581" s="20">
        <v>191516041912</v>
      </c>
      <c r="H581" s="66"/>
      <c r="I581" s="41">
        <f t="shared" ref="I581:I644" si="1106">IF(OR(D581="NPC6ASZDB-RD015M",D581="NPC06SZDB-OR050C",D581="NPC6ASZDB-WT008M",D581="NPC6ASZDB-WT018M",D581="NPC6ASZDB-WT023M",D581="NPC6ASZDB-WT024M",D581="NPC6ASZDB-OR020M",D581="NPC6ASZDB-RD006M",D581="NPC6ASZDB-WT017M",D581="NPC6ASZDB-GY750C",D581="NPC6ASZDB-YL015M",D581="NPC6ASZDB-BL004M ",D581="NPC6ASZDB-WT016M",D581="NPC06SZDB-BK006M",D581="NPC06SZDB-BK007M",D581="NPC6ASZDB-OR750C",D581="NPC06SZDB-BK004M",D581="NPC06SZDB-BL015M",D581="NPC6ASZDB-BL013C",D581="NPC6ASZDB-BL030C",D581="NPC6ASZDB-GY009M",D581="NPC06SZDB-BK002M",D581="NPC6ASZDB-GY025C",D581="NPC06SZDB-BK003M",D581="NPC06SZDB-GY005M",D581="NPC6ASZDB-RD020C",D581="NPC06SZDB-YL040M",D581="NPC6ASZDB-GY125C",D581="NPC06SZDB-YL002M",D581="NPC6ASZDB-WT100M",D581="NPC6ASZDB-RD008M",D581="NPC6ASZDB-YL009M",D581="NPC6ASZDB-VT010M",D581="NPC6ASZDB-OR007M",D581="NPC6ASZDB-VT007M",D581="NPC6ASZDB-BK007M",D581="NPC6ASZDB-GY350C",D581="NPC6ASZDB-YL350C",D581="NPC6ASZDB-OR350C",D581="NPC6ASZDB-VT350C",D581="NPC6ASZDB-BL350C",D581="NPC6ASZDB-RD350C",D581="NPC6ASZDB-BK350C",D581="NPC6ASZDB-VT003M",D581="NPC6ASZDB-OR250C",D581="NPC6ASZDB-VT250C",D581="NPC6ASZDB-VT002M",D581="NPC6ASZDB-VT050C",D581="NPC6ASZDB-VT001M",D581="NPC6ASZDB-VT150C",D581="NPC6ASZDB-WT017C",D581="NPC6ASZDB-RD030C",D581="NPC6ASZDB-WT030C",D581="NPC6ASZDB-OR020M",D581="NPC6ASZDB-OR015M",D581="NPC06SZDB-WT025C",D581="NPC6ASZDB-WT013M",D581="NPC6ASZDB-GY075C",D581="NPC6ASZDB-BK075C",D581="NPC6ASZDB-BK125C",D581="NPC6ASZDB-GN250C",D581="NPC6ASZDB-WT011M",D581="NPC6ASZDB-WT014M",D581="NPC6ASZDB-OR005M",D581="NPC6ASZDB-GY006M",D581="NPC6ASZDB-WT550C",D581="NPC6ASZDB-WT650C",D581="NPC6ASZDB-WT850C",D581="NPC6ASZDB-WT950C",D581="NPC6ASZDB-RD250C",D581="NPC06SZDB-GY015C",D581="NPC06SZDB-BL020C",D581="NPC06SZDB-YL015C",D581="NPC6ASZDB-BL012M",D581="NPC6ASZDB-WT020C",D581="NPC6ASZDB-BL008M",D581="NPC6ASZDB-BL009M",D581="NPC6ASZDB-WT022M",D581="NPC6ASZDB-YL007M",D581="NPC06SZDB-WT250C",D581="NPC6ASZDB-BL007M",D581="NPC6ASZDB-BK050C",D581="NPC6ASZDB-BK025C",D581="NPC6ASZDB-BL750C",D581="NPC6ASZDB-OR010M",D581="NPC06SZDB-RD015M",D581="NPC6ASZDB-YL012M",D581="NPC6ASZDB-YL020M",D581="NPC6ASZDB-YL030M",D581="NPC6ASZDB-RD050C",D581="NPC06SZDB-BL050C",D581="NPC06SZDB-RD050C",D581="NPC06SZDB-YL050C",D581="NPC06SZDB-YL003M",D581="NPC06SZDB-GN002M",D581="NPC6ASZDB-RD010M",D581="NPC6ASZDB-GY450C",D581="NPC6ASZDB-WT006M",D581="NPC6ASZDB-BL250C",D581="NPC6ASZDB-GY050C",D581="NPC6ASZDB-YL250C",D581="NPC6ASZDB-YL008M",D581="NPC06SZDB-YL010M",D581="NPC6ASZDB-GY008M",D581="NPC06SZDB-RD005M",D581="NPC6ASZDB-BL050C",D581="NPC6ASZDB-WT450C",D581="NPC6ASZDB-OR050C",D581="NPC06SZDB-GN010M",D581="NPC06SZDB-RD010M",D581="NPC06SZDB-BL010M",D581="NPC6ASZDB-GY050C",D581="NPC6ASZDB-YL025C",D581="NPC6ASZDB-BK250C",D581="NPC6ASZDB-BK004M",D581="NPC6ASZDB-YL006M",D581="NPC06SZDB-WT007M",D581="NPC6ASZDB-BL015M",D581="NPC6ASZDB-BL020M",D581="NPC6ASZDB-GN010M",D581="NPC6ASZDB-GN015M",D581="NPC6ASZDB-GY250C",D581="NPC6ASZDB-BK030M",D581="NPC06SZDB-GY003M",D581="NPC06SZDB-BL150C",D581="NPC6ASZDB-BK013M",D581="NPC6ASZDB-OR150C",D581="NPC6ASZDB-GY007M",D581="NPC6ASZDB-BK750C",D581="NPC06SZDB-GN003M",D581="NPC06SZDB-BK150C",D581="NPC06SZDB-BK001M",D581="NPC6ASZDB-RD007M",D581="NPC6ASZDB-RD010M",D581="NPC06SZDB-GY006M",D581="NPC06SZDB-GY015M",D581="NPC06SZDB-BK050C",D581="NPC6ASZDB-BL010M",D581="NPC6ASZDB-GN025C",D581="NPC6ASZDB-WT009M",D581="NPC6ASZDB-OR004M",D581="NPC6ASZDB-WT075C",D581="NPC6ASZDB-WT175C",D581="NPC06SZDB-GY001M",D581="NPC06SZDB-GY002M",D581="NPC6ASZDB-WT125C",D581="NPC6ASZDB-WT225C",D581="NPC6ASZDB-WT275C",D581="NPC6ASZDB-GY015M",D581="NPC6ASZDB-RD001M",D581="NPC6ASZDB-RD005M",D581="NPC6ASZDB-WT025C",D581="NPC6ASZDB-YL001M",D581="NPC6ASZDB-YL005M",D581="NPC06SZDB-GY010M",D581="NPC06SZDB-YL005M",D581="NPC06SZDB-YL001M",D581="NPC6ASZDB-BK150C",D581="NPC6ASZDB-BL030M",D581="NPC6ASZDB-GY003M",D581="NPC6ASZDB-YL050C",D581="NPC6ASZDB-YL010M",D581="NPC6ASZDB-OR010M",D581="NPC06SZDB-YL150C",D581="NPC6ASZDB-OR005M",D581="NPC06SZDB-OR002M",D581="NPC6ASZDB-RD150C",D581="NPC6ASZDB-WT025M",D581="NPC6ASZDB-WT150C",D581="NPC6ASZDB-WT012M",D581="NPC6ASZDB-WT250C",D581="NPC6ASZDB-WT350C",D581="NPC6ASZDB-YL002M",D581="NPC6ASZDB-BL150C",D581="NPC6ASZDB-WT015M",D581="NPC6ASZDB-YL150C",D581="NPC6ASZDB-YL003M",D581="NPC6ASZDB-WT750C",D581="NPC6ASZDB-GN050C",D581="NPC6ASZDB-WT008M",D581="NPC06SZDB-OR010M",D581="NPC6ASZDB-GY150C",D581="NPC6ASZDB-GN150C",D581="NPC6ASZDB-OR001M",D581="NPC6ASZDB-OR002M",D581="NPC6ASZDB-OR003M",D581="NPC06SZDB-RD002M",D581="NPC06SZDB-RD150C",D581="NPC6ASZDB-BK015M",D581="NPC06SZDB-GN001M",D581="NPC06SZDB-GN150C",D581="NPC06SZDB-WT030M",D581="NPC06SZDB-WT750C",D581="NPC06SZDB-WT015M",D581="NPC6ASZDB-WT030M",D581="NPC06SZDB-RD001M",D581="NPC06SZDB-RD003M",D581="NPC06SZDB-OR003M",D581="NPC06SZDB-OR001M",D581="NPC06SZDB-BL001M",D581="NPC06SZDB-BL003M",D581="NPC06SZDB-WT150C",D581="NPC06SZDB-BL002M",D581="NPC6ASZDB-WT050C",D581="NPC06SZDB-WT050C",D581="NPC06SZDB-WT001M",D581="NPC06SZDB-WT002M",D581="NPC06SZDB-WT003M",D581="NPC06SZDB-WT004M",D581="NPC06SZDB-WT005M",D581="NPC06SZDB-WT010M",D581="NPC06SZDB-WT020M",D581=1711815,D581="NPC6ASZDB-GN001M",D581="NPC6ASZDB-GN002M",D581="NPC6ASZDB-GN003M",D581="NPC6ASZDB-GN004M",D581="NPC6ASZDB-GN005M",D581="NPC6ASZDB-GN020M",D581="NPC6ASZDB-GN030M",D581="NPC6ASZDB-WT001M",D581="NPC6ASZDB-WT002M",D581="NPC6ASZDB-WT003M",D581="NPC6ASZDB-WT004M",D581="NPC6ASZDB-WT006M",D581="NPC6ASZDB-WT007M",D581="NPC6ASZDB-WT004M",D581="NPC6ASZDB-WT005M",D581="NPC6ASZDB-WT010M",D581="NPC6ASZDB-WT020M",D581="NPC6ASZDB-RD002M",D581="NPC6ASZDB-RD003M",D581="NPC6ASZDB-RD020M",D581="NPC6ASZDB-GY001M",D581="NPC6ASZDB-GY002M",D581="NPC6ASZDB-GY003M",D581="NPC6ASZDB-GY004M",D581="NPC6ASZDB-GY005M",D581="NPC6ASZDB-GY010M",D581="NPC6ASZDB-GY020M",D581="NPC6ASZDB-GY025M",D581="NPC6ASZDB-GY030M",D581="NPC6ASZDB-BL001M",D581="NPC6ASZDB-BL002M",D581="NPC6ASZDB-BL003M",D581="NPC6ASZDB-BL004M",D581="NPC6ASZDB-BL005M",D581="NPC6ASZDB-BL010M",D581="NPC6ASZDB-BK001M",D581="NPC6ASZDB-BK002M",D581="NPC6ASZDB-BK003M",D581="NPC6ASZDB-BK005M",D581="NPC6ASZDB-BK010M",D581="NPC6ASZDB-BK020M",),E581*2,0)</f>
        <v>0</v>
      </c>
      <c r="J581" s="48">
        <f t="shared" si="1101"/>
        <v>308497</v>
      </c>
      <c r="K581" s="66"/>
      <c r="L581" s="41">
        <f t="shared" si="1098"/>
        <v>0</v>
      </c>
      <c r="M581" s="48">
        <f t="shared" si="1102"/>
        <v>207856</v>
      </c>
      <c r="N581" s="66"/>
      <c r="O581" s="41">
        <f t="shared" ref="O581:O644" si="1107">IF(OR(D581="NPC6ASZDB-WT019M",D581="NPC6ASZDB-RD015M",D581="NPC06SZDB-BK006M",D581="NPC06SZDB-BK007M",D581="NPC6ASZDB-OR750C",D581="NPC06SZDB-BK004M",D581="NPC06SZDB-BL015M",D581="NPC6ASZDB-BL013C",D581="NPC6ASZDB-BL030C",D581="NPC6ASZDB-GY009M",D581="NPC06SZDB-BK002M",D581="NPC6ASZDB-GY025C",D581="NPC06SZDB-BK003M",D581="NPC06SZDB-GY005M",D581="NPC6ASZDB-RD020C",D581="NPC06SZDB-YL040M",D581="NPC6ASZDB-GY125C",D581="NPC06SZDB-YL002M",D581="NPC6ASZDB-WT100M",D581="NPC6ASZDB-RD008M",D581="NPC6ASZDB-YL009M",D581="NPC6ASZDB-VT010M",D581="NPC6ASZDB-OR007M",D581="NPC6ASZDB-VT007M",D581="NPC6ASZDB-BK007M",D581="NPC6ASZDB-GY350C",D581="NPC6ASZDB-YL350C",D581="NPC6ASZDB-OR350C",D581="NPC6ASZDB-VT350C",D581="NPC6ASZDB-BL350C",D581="NPC6ASZDB-RD350C",D581="NPC6ASZDB-BK350C",D581="NPC6ASZDB-VT003M",D581="NPC6ASZDB-OR250C",D581="NPC6ASZDB-VT250C",D581="NPC6ASZDB-VT002M",D581="NPC6ASZDB-VT050C",D581="NPC6ASZDB-VT001M",D581="NPC6ASZDB-VT150C",D581="NPC6ASZDB-WT017C",D581="NPC6ASZDB-RD030C",D581="NPC6ASZDB-WT030C",D581="NPC6ASZDB-OR020M",D581="NPC6ASZDB-OR020M",D581="NPC6ASZDB-OR015M",D581="NPC06SZDB-WT025C",D581="NPC6ASZDB-WT013M",D581="NPC6ASZDB-BK175C",D581="NPC6ASZDB-GY075C",D581="NPC6ASZDB-BK075C",D581="NPC6ASZDB-BK125C",D581="NPC6ASZDB-GN250C",D581="NPC6ASZDB-WT011M",D581="NPC6ASZDB-WT014M",D581="NPC6ASZDB-OR005M",D581="NPC6ASZDB-GY006M",D581="NPC6ASZDB-WT550C",D581="NPC6ASZDB-WT650C",D581="NPC6ASZDB-WT850C",D581="NPC6ASZDB-WT950C",D581="NPC6ASZDB-RD250C",D581="NPC06SZDB-GY015C",D581="NPC06SZDB-BL020C",D581="NPC06SZDB-YL015C",D581="NPC6ASZDB-BL012M",D581="NPC6ASZDB-WT020C",D581="NPC6ASZDB-BL008M",D581="NPC6ASZDB-BL009M",D581="NPC6ASZDB-WT022M",D581="NPC6ASZDB-YL007M",D581="NPC06SZDB-WT250C",D581="NPC6ASZDB-BL007M",D581="NPC6ASZDB-BK050C",D581="NPC6ASZDB-BK025C",D581="NPC6ASZDB-BL750C",D581="NPC6ASZDB-OR010M",D581="NPC06SZDB-RD015M",D581="NPC6ASZDB-YL012M",D581="NPC6ASZDB-YL030M",D581="NPC6ASZDB-YL020M",D581="NPC6ASZDB-RD050C",D581="NPC06SZDB-BL050C",D581="NPC06SZDB-RD050C",D581="NPC06SZDB-YL050C",D581="NPC06SZDB-YL003M",D581="NPC06SZDB-GN002M",D581="NPC6ASZDB-RD010M",D581="NPC6ASZDB-GY450C",D581="NPC6ASZDB-GY450C",D581="NPC6ASZDB-BL250C",D581="NPC6ASZDB-GY050C",D581="NPC6ASZDB-YL250C",D581="NPC6ASZDB-YL008M",D581="NPC06SZDB-YL010M",D581="NPC6ASZDB-GY008M",D581="NPC06SZDB-RD005M",D581="NPC6ASZDB-BL050C",D581="NPC6ASZDB-WT450C",D581="NPC6ASZDB-OR050C",D581="NPC06SZDB-GN010M",D581="NPC06SZDB-RD010M",D581="NPC06SZDB-BL010M",D581="NPC6ASZDB-GY050C",D581="NPC6ASZDB-YL025C",D581="NPC6ASZDB-BK250C",D581="NPC6ASZDB-BK004M",D581="NPC6ASZDB-YL006M",D581="NPC06SZDB-WT007M",D581="NPC6ASZDB-BL015M",D581="NPC6ASZDB-BL020M",D581="NPC6ASZDB-GN010M",D581="NPC6ASZDB-GN015M",D581="NPC6ASZDB-GY250C",D581="NPC6ASZDB-BK030M",D581="NPC06SZDB-GY003M",D581="NPC06SZDB-BL150C",D581="NPC6ASZDB-BK013M",D581="NPC6ASZDB-OR150C",D581="NPC6ASZDB-GY007M",D581="NPC6ASZDB-BK750C",D581="NPC06SZDB-GN003M",D581="NPC06SZDB-BK150C",D581="NPC06SZDB-BK001M",D581="NPC6ASZDB-RD007M",D581="NPC6ASZDB-RD010M",D581="NPC06SZDB-GY006M",D581="NPC06SZDB-GY015M",D581="NPC06SZDB-BK050C",D581="NPC6ASZDB-GN025C",D581="NPC6ASZDB-WT009M",D581="NPC6ASZDB-OR004M",D581="NPC6ASZDB-WT075C",D581="NPC6ASZDB-WT175C",D581="NPC06SZDB-GY001M",D581="NPC06SZDB-GY002M",D581="NPC6ASZDB-WT125C",D581="NPC6ASZDB-WT225C",D581="NPC6ASZDB-WT275C",D581="NPC6ASZDB-GY015M",D581="NPC6ASZDB-RD001M",D581="NPC6ASZDB-RD005M",D581="NPC6ASZDB-WT025C",D581="NPC6ASZDB-YL001M",D581="NPC6ASZDB-YL005M",D581="NPC06SZDB-GY010M",D581="NPC06SZDB-YL005M",D581="NPC06SZDB-YL001M",D581="NPC6ASZDB-BK150C",D581="NPC6ASZDB-BL030M",D581="NPC6ASZDB-YL050C",D581="NPC6ASZDB-YL010M",D581=1711167,D581="NPC6ASZDB-OR010M",D581="NPC06SZDB-YL150C",D581="NPC6ASZDB-OR005M",D581="NPC06SZDB-OR002M",D581="NPC6ASZDB-RD150C",D581="NPC6ASZDB-WT025M",D581="NPC6ASZDB-WT150C",D581="NPC6ASZDB-WT250C",D581="NPC6ASZDB-WT350C",D581="NPC6ASZDB-YL002M",D581="NPC6ASZDB-WT012M",D581="NPC6ASZDB-BL150C",D581="NPC6ASZDB-WT015M",D581="NPC6ASZDB-YL150C",D581="NPC6ASZDB-YL003M",D581="NPC6ASZDB-WT750C",D581="NPC6ASZDB-GN050C",D581="NPC6ASZDB-WT008M",D581="NPC06SZDB-OR010M",D581="NPC6ASZDB-GY150C",D581="NPC6ASZDB-GN150C",D581="NPC6ASZDB-OR001M",D581="NPC6ASZDB-OR002M",D581="NPC6ASZDB-OR003M",D581="NPC06SZDB-RD002M",D581="NPC06SZDB-RD150C",D581="NPC6ASZDB-BK015M",D581="NPC06SZDB-GN001M",D581="NPC06SZDB-GN150C",D581="NPC06SZDB-WT030M",D581="NPC06SZDB-WT750C",D581="NPC06SZDB-WT015M",D581="NPC6ASZDB-WT030M",D581="NPC06SZDB-RD001M",D581="NPC06SZDB-RD003M",D581="NPC06SZDB-OR003M",D581="NPC06SZDB-OR001M",D581="NPC06SZDB-BL001M",D581="NPC06SZDB-BL003M",D581="NPC06SZDB-WT150C",D581="NPC06SZDB-BL002M",D581="NPC6ASZDB-WT050C",D581="NPC06SZDB-WT050C",D581="NPC06SZDB-WT001M",D581="NPC06SZDB-WT002M",D581="NPC06SZDB-WT003M",D581="NPC06SZDB-WT004M",D581="NPC06SZDB-WT005M",D581="NPC06SZDB-WT020M",D581="NPC6ASZDB-GN001M",D581="NPC6ASZDB-GN002M",D581="NPC6ASZDB-GN003M",D581="NPC6ASZDB-GN004M",D581="NPC6ASZDB-GN005M",D581="NPC6ASZDB-GN020M",D581="NPC06SZDB-WT010M",D581="NPC6ASZDB-GN030M",D581=1711091,D581=1711093,D581=1711815,D581=1711094,D581=1711095,D581=1711098,D581=2153215,D581=1711096,D581=1711097,D581=1711027,D581=2153463,D581=1711911,D581="NPC6ASZDB-WT001M",D581="NPC6ASZDB-WT002M",D581="NPC6ASZDB-WT003M",D581="NPC6ASZDB-WT004M",D581="NPC6ASZDB-WT005M",D581="NPC6ASZDB-WT006M",D581="NPC6ASZDB-WT007M",D581="NPC6ASZDB-WT010M",D581="NPC6ASZDB-WT020M",D581="NPC6ASZDB-RD002M",D581="NPC6ASZDB-RD003M",D581="NPC6ASZDB-RD020M",D581="NPC6ASZDB-GY001M",D581="NPC6ASZDB-GY002M",D581="NPC6ASZDB-GY003M",D581="NPC6ASZDB-GY004M",D581="NPC6ASZDB-GY005M",D581="NPC6ASZDB-GY010M",D581="NPC6ASZDB-GY020M",D581="NPC6ASZDB-GY025M",D581="NPC6ASZDB-GY030M",D581="NPC6ASZDB-BL001M",D581="NPC6ASZDB-BL002M",D581="NPC6ASZDB-BL003M",D581="NPC6ASZDB-BL004M",D581="NPC6ASZDB-BL005M",D581="NPC6ASZDB-BL010M",D581="NPC6ASZDB-BK001M",D581="NPC6ASZDB-BK002M",D581="NPC6ASZDB-BK003M",D581="NPC6ASZDB-BK005M",D581="NPC6ASZDB-BK010M",D581="NPC6ASZDB-BK020M",D581=1711171),E581*2,0)</f>
        <v>0</v>
      </c>
      <c r="P581" s="48">
        <f t="shared" si="1103"/>
        <v>107107</v>
      </c>
      <c r="Q581" s="66"/>
      <c r="R581" s="66">
        <f t="shared" ref="R581:R644" si="1108">IF(OR(D581="CO17772-0ZM010",D581="NPC6ASZDB-BK950C",D581="NPC6ASZDB-BK550C",D581="NPC6ASZDB-GN750C",D581="NPC6ASZDB-WT035M",D581="CO17772-0ZM002",D581="CO17772-01M001",D581="NPC6ASZDB-WT028M ",D581="NPC6ASZDB-WT019M",D581="CO17772-0CC050",D581="NPC6ASZDB-WT018M",D581="NPC6ASZDB-WT023M",D581="NPC6ASZDB-WT024M",D581="NPC6ASZDB-OR020M",D581="NPC6ASZDB-RD006M",D581="NPC6ASZDB-WT017M",D581="NPC6ASZDB-GY750C",D581="NPC6ASZDB-YL015M",D581="NPC6ASZDB-WT016M",D581="CO17772-0CM015",D581="NPC6ASZDB-OR750C",D581="NPC6ASZDB-BL013C",D581="NPC6ASZDB-BL030C",D581="NPC6ASZDB-GY009M",D581="NPC6ASZDB-GY025C",D581="NPC6ASZDB-RD020C",D581="CO17772-08F004",D581="CO17772-08F010",D581="NPC6ASZDB-GY125C",D581="CO17772-08C750",D581="NPC06SZDB-YL002M",D581="NPC6ASZDB-WT100M",D581="NPC6ASZDB-RD008M",D581="NPC6ASZDB-YL009M",D581="NPC6ASZDB-VT010M",D581="NPC6ASZDB-OR007M",D581="NPC6ASZDB-VT007M",D581="NPC6ASZDB-BK007M",D581="NPC6ASZDB-GY350C",D581="NPC6ASZDB-YL350C",D581="NPC6ASZDB-OR350C",D581="NPC6ASZDB-VT350C",D581="NPC6ASZDB-BL350C",D581="NPC6ASZDB-RD350C",D581="NPC6ASZDB-VT003M",D581="NPC6ASZDB-OR250C",D581="NPC6ASZDB-VT250C",D581="NPC6ASZDB-VT002M",D581="NPC6ASZDB-VT050C",D581="NPC6ASZDB-VT001M",D581="NPC6ASZDB-VT150C",D581="NPC6ASZDB-WT017C",D581="NPC6ASZDB-RD030C",D581="NPC6ASZDB-WT030C",D581="NPC6ASZDB-OR020M",D581="NPC6ASZDB-OR015M",D581="CO17772-08C250",D581="NPC6ASZDB-WT013M",D581="NPC6ASZDB-BK175C",D581="NPC6ASZDB-GY075C",D581="NPC6ASZDB-BK075C",D581="CO17772-07M001",D581="CO17772-09M001",D581="CO17772-0ZM001",D581="CO17772-0MM001",D581="CO17772-08F002",D581="NPC6ASZDB-BK125C",D581="NPC6ASZDB-GN250C",D581="NPC6ASZDB-WT011M",D581="NPC6ASZDB-WT014M",D581="NPC6ASZDB-OR005M",D581="NPC6ASZDB-GY006M",D581="NPC6ASZDB-WT550C",D581="NPC6ASZDB-WT650C",D581="NPC6ASZDB-WT850C",D581="NPC6ASZDB-WT950C",D581="NPC6ASZDB-RD250C",D581="NPC6ASZDB-BL012M",D581="NPC6ASZDB-WT020C",D581="NPC6ASZDB-BL008M",D581="NPC6ASZDB-BL009M",D581="NPC6ASZDB-WT022M",D581="NPC6ASZDB-YL007M",D581="NPC6ASZDB-BL007M",D581="CO17772-0ZM008",D581="CO17772-0ZM005",D581="NPC6ASZDB-BK050C",D581="NPC6ASZDB-BK025C",D581="NPC6ASZDB-BL750C",D581="NPC6ASZDB-OR010M",D581="NPC6ASZDB-YL012M",D581="NPC6ASZDB-YL020M",D581="NPC6ASZDB-YL030M",D581="NPC6ASZDB-RD050C",D581="NPC6ASZDB-RD010M",D581="NPC6ASZDB-GY450C",D581="CO17772-0CM005",D581="NPC6ASZDB-BL250C",D581="NPC6ASZDB-GY050C",D581="NPC6ASZDB-YL250C",D581="CO17772-0CM007",D581="NPC6ASZDB-YL008M",D581="NPC6ASZDB-GY008M",D581="NPC6ASZDB-BL050C",D581="NPC6ASZDB-GY050C",D581="NPC6ASZDB-WT450C",D581="NPC6ASZDB-OR050C",D581="CO17772-08M020",D581="NPC6ASZDB-YL025C",D581="NPC6ASZDB-BK250C",D581="CO17772-0MC150",D581="NPC6ASZDB-BK004M",D581="NPC6ASZDB-YL006M",D581="NPC6ASZDB-BL015M",D581="NPC6ASZDB-BL020M",D581="NPC6ASZDB-GN010M",D581="NPC6ASZDB-GN015M",D581="NPC6ASZDB-GY250C",D581="NPC6ASZDB-BK030M",D581="CO17772-08M010",D581="CO17772-08M006",D581="NPC6ASZDB-BK013M",D581="NPC6ASZDB-OR150C",D581="CO17772-08C050",D581="CO17772-0CM007",D581="CO17772-0CM010",D581="CO17772-0CM003",D581="CO17772-08C150",D581="CO17772-08M007",D581="CO17772-0MM005",D581="CO17772-0MM015",D581="CO17772-0CM002",D581="CO17772-0CM001",D581="CO17772-08M010",D581="CO17772-08M001",D581="CO17772-08M002",D581="CO17772-08M003",D581="CO17772-08M004",D581="CO17772-08M015",D581="CO17772-08M005",D581="NPC6ASZDB-BK750C",D581="NPC6ASZDB-RD007M",D581="NPC6ASZDB-RD010M",D581="NPC6ASZDB-GN025C",D581="NPC6ASZDB-WT009M",D581="NPC6ASZDB-OR004M",D581="NPC6ASZDB-WT075C",D581="NPC6ASZDB-WT175C",D581="NPC6ASZDB-WT125C",D581="NPC6ASZDB-WT225C",D581="NPC6ASZDB-WT275C",D581="NPC6ASZDB-GY015M",D581="NPC6ASZDB-RD001M",D581="NPC6ASZDB-RD005M",D581="NPC6ASZDB-WT025C",D581="NPC6ASZDB-YL001M",D581="NPC6ASZDB-YL005M",D581="NPC6ASZDB-BK150C",D581="NPC6ASZDB-BL030M",D581="NPC6ASZDB-YL050C",D581="NPC6ASZDB-YL010M",D581="NPC6ASZDB-OR010M",D581="NPC6ASZDB-OR005M",D581="NPC6ASZDB-RD150C",D581="NPC6ASZDB-WT025M",D581="NPC6ASZDB-WT150C",D581="NPC6ASZDB-WT012M",D581="NPC6ASZDB-WT250C",D581="NPC6ASZDB-WT350C",D581="NPC6ASZDB-YL002M",D581="NPC6ASZDB-BL150C",D581="NPC6ASZDB-WT015M",D581="NPC6ASZDB-YL150C",D581="NPC6ASZDB-YL003M",D581="NPC6ASZDB-WT750C",D581="NPC6ASZDB-GN050C",D581="NPC6ASZDB-WT008M",D581="NPC6ASZDB-GY150C",D581="NPC6ASZDB-GN150C",D581="NPC6ASZDB-OR001M",D581="NPC6ASZDB-OR002M",D581="NPC6ASZDB-OR003M",D581="NPC6ASZDB-BK015M",D581="NPC6ASZDB-WT030M",D581="NPC6ASZDB-WT050C",D581="NPC6ASZDB-GN001M",D581="NPC6ASZDB-GN002M",D581="NPC6ASZDB-GN003M",D581="NPC6ASZDB-GN004M",D581="NPC6ASZDB-GN005M",D581="NPC6ASZDB-GN020M",D581="NPC6ASZDB-GN030M",D581="NPC6ASZDB-WT001M",D581="NPC6ASZDB-WT002M",D581="NPC6ASZDB-WT003M",D581="NPC6ASZDB-WT004M",D581="NPC6ASZDB-WT005M",D581="NPC6ASZDB-WT006M",D581="NPC6ASZDB-WT007M",D581="NPC6ASZDB-WT010M",D581="NPC6ASZDB-WT020M",D581="NPC6ASZDB-RD002M",D581="NPC6ASZDB-RD003M",D581="NPC6ASZDB-RD020M",D581="NPC6ASZDB-GY001M",D581="NPC6ASZDB-GY002M",D581="NPC6ASZDB-GY003M",D581="NPC6ASZDB-GY004M",D581="NPC6ASZDB-GY005M",D581="NPC6ASZDB-GY010M",D581="NPC6ASZDB-GY020M",D581="NPC6ASZDB-GY025M",D581="NPC6ASZDB-GY030M",D581="NPC6ASZDB-BL001M",D581="NPC6ASZDB-BL002M",D581="NPC6ASZDB-BL003M",D581="NPC6ASZDB-BL004M",D581="NPC6ASZDB-BL005M",D581="NPC6ASZDB-BL010M",D581="NPC6ASZDB-BK001M",D581="NPC6ASZDB-BK002M",D581="NPC6ASZDB-BK003M",D581="NPC6ASZDB-BK005M",D581="NPC6ASZDB-BK010M",D581="NPC6ASZDB-BK020M",D581="NPC6ASZDB-GY007M",),E581*2,0)</f>
        <v>0</v>
      </c>
      <c r="S581" s="67" t="e">
        <f t="shared" si="1104"/>
        <v>#REF!</v>
      </c>
      <c r="T581" s="66"/>
      <c r="U581" s="66">
        <f t="shared" si="1008"/>
        <v>0</v>
      </c>
      <c r="V581" s="67">
        <f t="shared" si="1009"/>
        <v>225168.90000000002</v>
      </c>
      <c r="X581" s="69">
        <f t="shared" ref="X581:X644" si="1109">IF(OR(D581="NPC6ASZDB-BK015C",D581="NPP6ASZDB-BK010M",D581="NPP6ASZDB-BK005M",D581="NPP6ASZDB-BK003M",D581="NPP6ASZDB-BK002M",D581="NPP6ASZDB-BK001M",D581="NPC6ASZDB-BK030C",D581="NPC6ASZDB-BK950C",D581="NPC6ASZDB-BK550C",D581="NPC06SZDB-BK006M",D581="NPC06SZDB-BK007M",D581="NPC06SZDB-BK004M",D581="NPC06SZDB-BK002M",D581="NPC06SZDB-BK003M",D581="NPC6ASZDB-BK007M",D581="NPC6ASZDB-BK350C",D581="NPC6ASZDB-BK175C",D581="NPC6ASZDB-BK075C",D581="NPC6ASZDB-BK125C",D581="NPC6ASZDB-BK050C",D581="NPC6ASZDB-BK025C",D581="NPC6ASZDB-BK250C",D581="NPC6ASZDB-BK004M",D581="NPC6ASZDB-BK030M",D581="NPC6ASZDB-BK013M",D581="NPC6ASZDB-BK750C",D581="NPC06SZDB-BK150C",D581="NPC06SZDB-BK001M",D581="NPC06SZDB-BK050C",D581="NPC6ASZDB-BK150C",D581="NPC6ASZDB-BK015M",D581="NPC6ASZDB-BK001M",D581="NPC6ASZDB-BK002M",D581="NPC6ASZDB-BK003M",D581="NPC6ASZDB-BK005M",D581="NPC6ASZDB-BK010M",D581="NPC6ASZDB-BK020M",),E581*(F581+0.1),0)</f>
        <v>0</v>
      </c>
      <c r="Y581" s="67">
        <f t="shared" si="1094"/>
        <v>132.29999999999882</v>
      </c>
      <c r="Z581" s="66"/>
      <c r="AA581" s="68">
        <f t="shared" si="1051"/>
        <v>0</v>
      </c>
      <c r="AB581" s="67">
        <f t="shared" si="1105"/>
        <v>12982.5</v>
      </c>
      <c r="AC581" s="66"/>
      <c r="AD581" s="66">
        <f t="shared" si="1052"/>
        <v>0</v>
      </c>
      <c r="AE581" s="67">
        <f t="shared" si="1010"/>
        <v>448.79999999999973</v>
      </c>
      <c r="AF581" s="66"/>
      <c r="AG581" s="78">
        <f t="shared" si="1053"/>
        <v>0</v>
      </c>
      <c r="AH581" s="79">
        <f t="shared" si="1011"/>
        <v>9152.7999999999993</v>
      </c>
      <c r="AI581" s="66"/>
      <c r="AJ581" s="68">
        <f t="shared" si="1054"/>
        <v>0</v>
      </c>
      <c r="AK581" s="67">
        <f t="shared" si="1012"/>
        <v>7585.5</v>
      </c>
      <c r="AL581" s="66"/>
      <c r="AM581" s="68">
        <f t="shared" si="1055"/>
        <v>0</v>
      </c>
      <c r="AN581" s="67">
        <f t="shared" si="1013"/>
        <v>7741.0999999999985</v>
      </c>
      <c r="AO581" s="66"/>
      <c r="AP581" s="68">
        <f t="shared" ref="AP581:AP644" si="1110">IF(OR(D581="NPC6ASZDB-BL015C",D581="NPP6ASZDB-BL150C",D581="NPP6ASZDB-BL009M",D581="NPP6ASZDB-BL006M",D581="NPP6ASZDB-BL008M",D581="NPP6ASZDB-BL010M",D581="NPP6ASZDB-BL250C",D581="NPP6ASZDB-BL002M",D581="NPC6ASZDB-BL025C",D581="NPC6ASZDB-BL006M",D581="NPC6ASZDB-BL014M",D581="NPC6ASZDB-BL015M",D581="NPC06SZDB-BL015M",D581="NPC6ASZDB-BL013C",D581="NPC6ASZDB-BL030C",D581="NPC6ASZDB-BL350C",D581="NPC06SZDB-BL020C",D581="NPC6ASZDB-BL012M",D581="NPC6ASZDB-BL008M",D581="NPC6ASZDB-BL009M",D581="NPC6ASZDB-BL007M",D581="NPC6ASZDB-BL750C",D581="NPC06SZDB-BL050C",D581="NPC6ASZDB-BL250C",D581="NPC6ASZDB-BL050C",D581="NPC06SZDB-BL010M",D581="NPC6ASZDB-BL015M",D581="NPC6ASZDB-BL020M",D581="NPC06SZDB-BL150C",D581="NPC6ASZDB-BL030M",D581="NPC6ASZDB-BL150C",D581="NPC06SZDB-BL001M",D581="NPC06SZDB-BL003M",D581="NPC06SZDB-BL002M",D581="NPC6ASZDB-BL001M",D581="NPC6ASZDB-BL002M",D581="NPC6ASZDB-BL003M",D581="NPC6ASZDB-BL004M",D581="NPC6ASZDB-BL005M",D581="NPC6ASZDB-BL010M",),E581*(F581+0.1),0)</f>
        <v>0</v>
      </c>
      <c r="AQ581" s="67">
        <f t="shared" si="1099"/>
        <v>484.89999999999964</v>
      </c>
      <c r="AR581" s="66"/>
      <c r="AS581" s="68">
        <f t="shared" si="1065"/>
        <v>0</v>
      </c>
      <c r="AT581" s="67">
        <f t="shared" si="1014"/>
        <v>4579.6000000000004</v>
      </c>
      <c r="AU581" s="66"/>
      <c r="AV581" s="66">
        <f t="shared" si="1015"/>
        <v>0</v>
      </c>
      <c r="AW581" s="42">
        <f t="shared" si="1100"/>
        <v>2949.6000000000013</v>
      </c>
      <c r="AX581" s="66"/>
      <c r="AY581" s="66">
        <f t="shared" si="1066"/>
        <v>0</v>
      </c>
      <c r="AZ581" s="67">
        <f t="shared" ref="AZ581:AZ644" si="1111">+AZ580+AX581-AY581</f>
        <v>1794.6</v>
      </c>
      <c r="BA581" s="66"/>
      <c r="BB581" s="68">
        <f t="shared" si="1067"/>
        <v>0</v>
      </c>
      <c r="BC581" s="67">
        <f t="shared" si="1016"/>
        <v>1254.5999999999999</v>
      </c>
      <c r="BD581" s="66"/>
      <c r="BE581" s="68">
        <f t="shared" si="1068"/>
        <v>0</v>
      </c>
      <c r="BF581" s="67">
        <f t="shared" si="1017"/>
        <v>-209.39999999999964</v>
      </c>
      <c r="BG581" s="66"/>
      <c r="BH581" s="68">
        <f t="shared" si="1096"/>
        <v>602.4</v>
      </c>
      <c r="BI581" s="67">
        <f t="shared" si="1095"/>
        <v>4462.5999999999995</v>
      </c>
      <c r="BJ581" s="66"/>
      <c r="BK581" s="68">
        <f t="shared" si="1069"/>
        <v>0</v>
      </c>
      <c r="BL581" s="67">
        <f t="shared" si="1018"/>
        <v>4758.2000000000007</v>
      </c>
      <c r="BM581" s="66"/>
      <c r="BN581" s="68">
        <f t="shared" si="1019"/>
        <v>0</v>
      </c>
      <c r="BO581" s="67">
        <f t="shared" si="1020"/>
        <v>2570.7000000000012</v>
      </c>
      <c r="BP581" s="66"/>
      <c r="BQ581" s="68">
        <f t="shared" si="1021"/>
        <v>0</v>
      </c>
      <c r="BR581" s="67">
        <f t="shared" si="1056"/>
        <v>58.899999999990811</v>
      </c>
      <c r="BS581" s="66"/>
      <c r="BT581" s="66">
        <f t="shared" si="1043"/>
        <v>40</v>
      </c>
      <c r="BU581" s="67">
        <f t="shared" ref="BU581:BU594" si="1112">BU580+BS581-BT581</f>
        <v>47110</v>
      </c>
      <c r="BV581" s="66"/>
      <c r="BW581" s="66">
        <f t="shared" si="1044"/>
        <v>40</v>
      </c>
      <c r="BX581" s="67">
        <f t="shared" ref="BX581:BX594" si="1113">+BX580+BV581-BW581</f>
        <v>62744</v>
      </c>
      <c r="BY581" s="66"/>
      <c r="BZ581" s="66">
        <f t="shared" si="1045"/>
        <v>40</v>
      </c>
      <c r="CA581" s="67">
        <f t="shared" ref="CA581:CA594" si="1114">+CA580+BY581-BZ581</f>
        <v>42590</v>
      </c>
      <c r="CB581" s="66"/>
      <c r="CC581" s="66">
        <f t="shared" si="1022"/>
        <v>0</v>
      </c>
      <c r="CD581" s="67">
        <f t="shared" si="1088"/>
        <v>6612.2500000000018</v>
      </c>
      <c r="CE581" s="66"/>
      <c r="CF581" s="66">
        <f t="shared" si="1023"/>
        <v>0</v>
      </c>
      <c r="CG581" s="67">
        <f t="shared" si="1024"/>
        <v>6982.9</v>
      </c>
      <c r="CH581" s="66"/>
      <c r="CI581" s="66">
        <f t="shared" si="1070"/>
        <v>0</v>
      </c>
      <c r="CJ581" s="67">
        <f t="shared" si="1040"/>
        <v>8715</v>
      </c>
      <c r="CK581" s="66"/>
      <c r="CL581" s="68">
        <f t="shared" si="1071"/>
        <v>0</v>
      </c>
      <c r="CM581" s="79">
        <f t="shared" si="1025"/>
        <v>4864</v>
      </c>
      <c r="CN581" s="66"/>
      <c r="CO581" s="68">
        <f t="shared" si="1072"/>
        <v>0</v>
      </c>
      <c r="CP581" s="79">
        <f t="shared" si="1026"/>
        <v>3955</v>
      </c>
      <c r="CQ581" s="66"/>
      <c r="CR581" s="68">
        <f t="shared" si="1073"/>
        <v>0</v>
      </c>
      <c r="CS581" s="79">
        <f t="shared" si="1097"/>
        <v>6656</v>
      </c>
      <c r="CT581" s="66"/>
      <c r="CU581" s="68">
        <f t="shared" si="1074"/>
        <v>0</v>
      </c>
      <c r="CV581" s="79">
        <f t="shared" si="1027"/>
        <v>7769</v>
      </c>
      <c r="CW581" s="66"/>
      <c r="CX581" s="66">
        <f t="shared" si="1075"/>
        <v>0</v>
      </c>
      <c r="CY581" s="40">
        <f t="shared" si="1090"/>
        <v>6582</v>
      </c>
      <c r="CZ581" s="65"/>
      <c r="DA581" s="66">
        <f t="shared" si="1076"/>
        <v>0</v>
      </c>
      <c r="DB581" s="67">
        <f t="shared" si="1041"/>
        <v>68440</v>
      </c>
      <c r="DC581" s="66"/>
      <c r="DD581" s="66">
        <f t="shared" si="1077"/>
        <v>0</v>
      </c>
      <c r="DE581" s="67">
        <f t="shared" si="1042"/>
        <v>65211</v>
      </c>
      <c r="DF581" s="66"/>
      <c r="DG581" s="69">
        <f t="shared" si="1078"/>
        <v>0</v>
      </c>
      <c r="DH581" s="67">
        <f t="shared" si="1089"/>
        <v>31553</v>
      </c>
      <c r="DI581" s="66"/>
      <c r="DJ581" s="66">
        <f t="shared" si="1079"/>
        <v>0</v>
      </c>
      <c r="DK581" s="67">
        <f t="shared" si="1028"/>
        <v>226.5</v>
      </c>
      <c r="DM581" s="206">
        <f t="shared" si="1080"/>
        <v>0</v>
      </c>
      <c r="DN581" s="25">
        <f t="shared" ref="DN581:DN644" si="1115">DN580+DL581-DM581</f>
        <v>0</v>
      </c>
      <c r="DO581" s="5"/>
      <c r="DP581" s="43">
        <f t="shared" si="1081"/>
        <v>0</v>
      </c>
      <c r="DQ581" s="27">
        <f t="shared" si="1029"/>
        <v>7022.5</v>
      </c>
      <c r="DR581" s="5"/>
      <c r="DS581" s="43">
        <f t="shared" si="1082"/>
        <v>0</v>
      </c>
      <c r="DT581" s="27">
        <f t="shared" si="1030"/>
        <v>4846</v>
      </c>
      <c r="DU581" s="5"/>
      <c r="DV581" s="43">
        <f t="shared" si="1083"/>
        <v>0</v>
      </c>
      <c r="DW581" s="27">
        <f t="shared" si="1031"/>
        <v>4835</v>
      </c>
      <c r="DX581" s="5"/>
      <c r="DY581" s="22">
        <f t="shared" si="1084"/>
        <v>0</v>
      </c>
      <c r="DZ581" s="25">
        <f t="shared" si="1032"/>
        <v>523</v>
      </c>
      <c r="EA581" s="22"/>
      <c r="EB581" s="22">
        <f t="shared" si="1085"/>
        <v>0</v>
      </c>
      <c r="EC581" s="28">
        <f t="shared" si="1033"/>
        <v>369</v>
      </c>
      <c r="ED581" s="5"/>
      <c r="EE581" s="43">
        <f t="shared" si="1086"/>
        <v>0</v>
      </c>
      <c r="EF581" s="27">
        <f t="shared" si="1034"/>
        <v>4769</v>
      </c>
      <c r="EG581" s="66"/>
      <c r="EH581" s="66">
        <f t="shared" si="1087"/>
        <v>0</v>
      </c>
      <c r="EI581" s="67">
        <f t="shared" si="1035"/>
        <v>23837</v>
      </c>
      <c r="EJ581" s="66"/>
      <c r="EK581" s="66">
        <f t="shared" si="1057"/>
        <v>0</v>
      </c>
      <c r="EL581" s="67">
        <f t="shared" si="1036"/>
        <v>22467</v>
      </c>
      <c r="EM581" s="110" t="e">
        <f t="shared" si="1058"/>
        <v>#REF!</v>
      </c>
    </row>
    <row r="582" spans="1:150" ht="11.25" customHeight="1" x14ac:dyDescent="0.25">
      <c r="A582" s="218">
        <v>46095</v>
      </c>
      <c r="B582" s="188">
        <v>46102</v>
      </c>
      <c r="C582" s="12" t="s">
        <v>393</v>
      </c>
      <c r="D582" s="13" t="s">
        <v>77</v>
      </c>
      <c r="E582" s="14">
        <v>5400</v>
      </c>
      <c r="F582" s="15">
        <v>1</v>
      </c>
      <c r="G582" s="16">
        <v>191516031289</v>
      </c>
      <c r="H582" s="66"/>
      <c r="I582" s="41">
        <f t="shared" si="1106"/>
        <v>10800</v>
      </c>
      <c r="J582" s="48">
        <f t="shared" si="1101"/>
        <v>297697</v>
      </c>
      <c r="K582" s="66"/>
      <c r="L582" s="41">
        <f t="shared" si="1098"/>
        <v>10800</v>
      </c>
      <c r="M582" s="48">
        <f t="shared" si="1102"/>
        <v>197056</v>
      </c>
      <c r="N582" s="66"/>
      <c r="O582" s="41">
        <f t="shared" si="1107"/>
        <v>10800</v>
      </c>
      <c r="P582" s="48">
        <f t="shared" si="1103"/>
        <v>96307</v>
      </c>
      <c r="Q582" s="66"/>
      <c r="R582" s="66">
        <f t="shared" si="1108"/>
        <v>10800</v>
      </c>
      <c r="S582" s="67" t="e">
        <f t="shared" si="1104"/>
        <v>#REF!</v>
      </c>
      <c r="T582" s="66"/>
      <c r="U582" s="66">
        <f t="shared" ref="U582:U645" si="1116">IF(OR(D582="NPP6ASZDB-WT020M",D582="NPP6ASZDB-WT012M",1301="NPP6ASZDB-WT008M",D582="NPP6ASZDB-WT004M",D582="NPP6ASZDB-WT025M",D582="NPP6ASZDB-WT250C",D582="NPP6ASZDB-WT010M",D582="NPP6ASZDB-WT015M",D582="NPP6ASZDB-WT650C",D582="NPP6ASZDB-WT007M",D582="NPP6ASZDB-WT750C",D582="NPP6ASZDB-WT008M",D582="NPP6ASZDB-WT006M",D582="NPP6ASZDB-WT003M",D582="NPP6ASZDB-WT150C",D582="NPP6ASZDB-WT350C",D582="NPP6ASZDB-WT005M",D582="NPC6ASZDB-WT015C",D582="NPP6ASZDB-WT001M",D582="NPP6ASZDB-WT002M",D582="NPC6ASZDB-WT028M",D582="NPC06SZDB-WT025M",D582="NPC6ASZDB-WT035M",D582="NPC6ASZDB-WT028M ",D582="NPC6ASZDB-WT019M",D582="NPC6ASZDB-WT018M",D582="NPC6ASZDB-WT023M",D582="NPC6ASZDB-WT024M",D582="NPC6ASZDB-WT017M",D582="NPC6ASZDB-WT016M",D582="NPC6ASZDB-WT100M",D582="NPC6ASZDB-WT017C",D582="NPC6ASZDB-WT030C",D582="NPC06SZDB-WT025C",D582="NPC6ASZDB-WT013M",D582="NPC6ASZDB-WT011M",D582="NPC6ASZDB-WT014M",D582="NPC6ASZDB-WT550C",D582="NPC6ASZDB-WT650C",D582="NPC6ASZDB-WT850C",D582="NPC6ASZDB-WT950C",D582="NPC6ASZDB-WT020C",D582="NPC6ASZDB-WT022M",D582="NPC06SZDB-WT250C",D582="NPC6ASZDB-WT125C",D582="NPC6ASZDB-WT450C",D582="NPC06SZDB-WT007M",D582="NPC6ASZDB-WT009M",D582="NPC6ASZDB-WT075C",D582="NPC6ASZDB-WT175C",D582="NPC6ASZDB-WT125C",D582="NPC6ASZDB-WT225C",D582="NPC6ASZDB-WT275C",D582="NPC6ASZDB-WT025C",D582="NPC6ASZDB-WT025M",D582="NPC6ASZDB-WT150C",D582="NPC6ASZDB-WT250C",D582="NPC6ASZDB-WT350C",D582="NPC6ASZDB-WT012M",D582="NPC6ASZDB-WT015M",D582="NPC6ASZDB-WT750C",D582="NPC6ASZDB-WT008M",D582="NPC06SZDB-WT030M",D582="NPC06SZDB-WT750C",D582="NPC06SZDB-WT015M",D582="NPC6ASZDB-WT030M",D582="NPC06SZDB-WT150C",D582="NPC6ASZDB-WT050C",D582="NPC06SZDB-WT050C",D582="NPC06SZDB-WT001M",D582="NPC06SZDB-WT002M",D582="NPC06SZDB-WT003M",D582="NPC06SZDB-WT004M",D582="NPC06SZDB-WT005M",D582="NPC06SZDB-WT010M",D582="NPC06SZDB-WT020M",D582=1711815,D582="NPC6ASZDB-WT001M",D582="NPC6ASZDB-WT002M",D582="NPC6ASZDB-WT003M",D582="NPC6ASZDB-WT004M",D582="NPC6ASZDB-WT005M",D582="NPC6ASZDB-WT006M",D582="NPC6ASZDB-WT007M",D582="NPC6ASZDB-WT010M",D582="NPC6ASZDB-WT020M",D582="NPC6ASZDB-WT027M",),E582*(F582+0.1),0)</f>
        <v>5940.0000000000009</v>
      </c>
      <c r="V582" s="67">
        <f t="shared" ref="V582:V645" si="1117">V581+T582-U582</f>
        <v>219228.90000000002</v>
      </c>
      <c r="X582" s="69">
        <f t="shared" si="1109"/>
        <v>0</v>
      </c>
      <c r="Y582" s="67">
        <f t="shared" si="1094"/>
        <v>132.29999999999882</v>
      </c>
      <c r="Z582" s="66"/>
      <c r="AA582" s="68">
        <f t="shared" si="1051"/>
        <v>0</v>
      </c>
      <c r="AB582" s="67">
        <f t="shared" si="1105"/>
        <v>12982.5</v>
      </c>
      <c r="AC582" s="66"/>
      <c r="AD582" s="66">
        <f t="shared" si="1052"/>
        <v>0</v>
      </c>
      <c r="AE582" s="67">
        <f t="shared" ref="AE582:AE645" si="1118">+AE581+AC582-AD582</f>
        <v>448.79999999999973</v>
      </c>
      <c r="AF582" s="66"/>
      <c r="AG582" s="78">
        <f t="shared" si="1053"/>
        <v>0</v>
      </c>
      <c r="AH582" s="79">
        <f t="shared" ref="AH582:AH645" si="1119">+AH581+AF582-AG582</f>
        <v>9152.7999999999993</v>
      </c>
      <c r="AI582" s="66"/>
      <c r="AJ582" s="68">
        <f t="shared" si="1054"/>
        <v>0</v>
      </c>
      <c r="AK582" s="67">
        <f t="shared" ref="AK582:AK645" si="1120">+AK581+AI582-AJ582</f>
        <v>7585.5</v>
      </c>
      <c r="AL582" s="66"/>
      <c r="AM582" s="68">
        <f t="shared" si="1055"/>
        <v>0</v>
      </c>
      <c r="AN582" s="67">
        <f t="shared" ref="AN582:AN645" si="1121">+AN581+AL582-AM582</f>
        <v>7741.0999999999985</v>
      </c>
      <c r="AO582" s="66"/>
      <c r="AP582" s="68">
        <f t="shared" si="1110"/>
        <v>0</v>
      </c>
      <c r="AQ582" s="67">
        <f t="shared" si="1099"/>
        <v>484.89999999999964</v>
      </c>
      <c r="AR582" s="66"/>
      <c r="AS582" s="68">
        <f t="shared" si="1065"/>
        <v>0</v>
      </c>
      <c r="AT582" s="67">
        <f t="shared" ref="AT582:AT645" si="1122">+AT581+AR582-AS582</f>
        <v>4579.6000000000004</v>
      </c>
      <c r="AU582" s="66"/>
      <c r="AV582" s="66">
        <f t="shared" ref="AV582:AV645" si="1123">IF(OR(D582="NPC06UZDB-BK025C",D582="NPC06UZDB-BK020M",D582="NPP06UZDB-BK005M",D582="NPP06UZDB-BK150C",D582="NPP06UZDB-BK010M",D582="NPP06UZDB-BK001M",D582="NPP06UZDB-BK001M",D582="NPP06UZDB-BK002M",D582="NPP06UZDB-BK003M",D582="NPC06UZDB-BK350C",D582="NPC06UZDB-BK016M",D582="NPC06UZDB-BK011M",D582="CO155E2-01M007",D582="CO155E2-01M004",D582="NPC06UZDB-BK750C",D582="CO155E2-01M007",D582="NPC06UZDB-BK010M",D582="NPC06UZDB-BK150C",D582="NPC06UZDB-BK250C",D582="CO155E2-01C050",D582="NPC06UZDB-BK007M",D582="CO155E2-01C250",D582="CO155E2-01C150",D582="CO155E2-01C250",D582="CO155E2-01M015",D582="CO155E2-01M003",D582="CO155E2-01M005",D582="NPC06UZDB-BK005M",D582="CO155E2-01M001",D582="CO155E2-01M002",D582="CO155E2-01M010",D582="NPC06UZDB-BK050C",D582="NPC06UZDB-BK001M",D582="NPC06UZDB-BK002M",D582="NPC06UZDB-BK003M",),E582*(F582+0.12),0)</f>
        <v>0</v>
      </c>
      <c r="AW582" s="42">
        <f t="shared" si="1100"/>
        <v>2949.6000000000013</v>
      </c>
      <c r="AX582" s="66"/>
      <c r="AY582" s="66">
        <f t="shared" si="1066"/>
        <v>0</v>
      </c>
      <c r="AZ582" s="67">
        <f t="shared" si="1111"/>
        <v>1794.6</v>
      </c>
      <c r="BA582" s="66"/>
      <c r="BB582" s="68">
        <f t="shared" si="1067"/>
        <v>0</v>
      </c>
      <c r="BC582" s="67">
        <f t="shared" ref="BC582:BC645" si="1124">BC581+BA582-BB582</f>
        <v>1254.5999999999999</v>
      </c>
      <c r="BD582" s="66"/>
      <c r="BE582" s="68">
        <f t="shared" si="1068"/>
        <v>0</v>
      </c>
      <c r="BF582" s="67">
        <f t="shared" ref="BF582:BF618" si="1125">+BF581+BD582-BE582</f>
        <v>-209.39999999999964</v>
      </c>
      <c r="BG582" s="66"/>
      <c r="BH582" s="68">
        <f t="shared" si="1096"/>
        <v>0</v>
      </c>
      <c r="BI582" s="67">
        <f t="shared" si="1095"/>
        <v>4462.5999999999995</v>
      </c>
      <c r="BJ582" s="66"/>
      <c r="BK582" s="68">
        <f t="shared" si="1069"/>
        <v>0</v>
      </c>
      <c r="BL582" s="67">
        <f t="shared" ref="BL582:BL645" si="1126">+BL581+BJ582-BK582</f>
        <v>4758.2000000000007</v>
      </c>
      <c r="BM582" s="66"/>
      <c r="BN582" s="68">
        <f t="shared" ref="BN582:BN645" si="1127">IF(OR(D582="NPP06UZDB-OR005M",D582="NPP06UZDB-OR002M",D582="NPP06UZDB-OR003M",D582="NPP06UZDB-OR008M",D582="NPP06UZDB-OR020M",D582="NPP06UZDB-OR150C",D582="NPP06UZDB-OR010M",D582="NPC06UZDB-OR015C",D582="NPP06UZDB-OR007M",D582="NPP06UZDB-OR001M",D582="NPC06UZDB-OR008M",D582="NPC06UZDB-OR350C",D582="NPC06UZDB-OR150C",D582="NPC06UZDB-OR350C",D582="NPC06UZDB-OR007M",D582="NPC06UZDB-OR015M",D582="CO155E2-06C150",D582="CO155E2-06M001",D582="NPC06UZDB-OR750C",D582="CO155E2-06M003",D582="CO155E2-06M002",D582="NPC06UZDB-OR050C",D582="NPC06UZDB-OR001M",D582="NPC06UZDB-OR002M",D582="NPC06UZDB-OR003M",D582="NPC06UZDB-OR004M",D582="NPC06UZDB-OR005M",D582="NPC06UZDB-OR006M",D582="NPC06UZDB-OR010M",D582="NPC06UZDB-OR020M",),E582*(F582+0.12),0)</f>
        <v>0</v>
      </c>
      <c r="BO582" s="67">
        <f t="shared" ref="BO582:BO645" si="1128">+BO581+BM582-BN582</f>
        <v>2570.7000000000012</v>
      </c>
      <c r="BP582" s="66"/>
      <c r="BQ582" s="68">
        <f t="shared" ref="BQ582:BQ645" si="1129">IF(OR(D582="NPP06UZDB-WT150C",D582="NPP06UZDB-WT015M",D582="NPP06UZDB-WT005M",D582="NPP06UZDB-WT005M",D582="NPP06UZDB-WT250C",D582="NPP06UZDB-WT007M",D582="NPP06UZDB-WT010M",D582="NPP06UZDB-WT001M",D582="NPP06UZDB-WT002M",D582="NPP06UZDB-WT008M",D582="NPC06UZDB-WT030C",D582="NPC06UZDB-WT020C",D582="NPC06UZDB-WT020C",D582="NPC06UZDB-WT450C",D582="NPC06UZDB-WT015C",D582="CO155E2-08C150",D582="NPC06UZDB-WT016M",D582="NPC06UZDB-WT025M",D582="NPC06UZDB-WT012M",D582="NPC06UZDB-WT009M",D582="NPC06UZDB-WT750C",D582="NPC06UZDB-WT030M",D582="CO155E2-08C750",D582="NPC06UZDB-WT050M",D582="NPC06UZDB-WT007M",D582="NPC06UZDB-WT025M",D582="NPC06UZDB-WT025C",D582="NPC06UZDB-WT250C",D582="CO155E2-08C250",D582="CO155E2-08M007",D582="CO155E2-08M015",D582="CO155E2-08C150",D582="NPC06UZDB-WT150C",D582="NPC06UZDB-WT050C",D582="CO155E2-08F008",D582="CO155E2-08F005",D582="CO155E2-08C050",D582="CO155E2-08M001",D582="CO155E2-08M002",D582="CO155E2-08M003",D582="CO155E2-08M004",D582="CO155E2-08M005",D582="CO155E2-08M006",D582="CO155E2-08M008",D582="CO155E2-08M020",D582="CO155E2-08M010",D582="NPC06UZDB-WT050C",D582="NPC06UZDB-WT001M",D582="NPC06UZDB-WT002M",D582="NPC06UZDB-WT003M",D582="NPC06UZDB-WT004M",D582="NPC06UZDB-WT005M",D582="NPC06UZDB-WT006M",D582="NPC06UZDB-WT008M",D582="NPC06UZDB-WT010M",D582="NPC06UZDB-WT015M",D582="NPC06UZDB-WT020M",),E582*(F582+0.12),0)</f>
        <v>0</v>
      </c>
      <c r="BR582" s="67">
        <f t="shared" si="1056"/>
        <v>58.899999999990811</v>
      </c>
      <c r="BS582" s="66"/>
      <c r="BT582" s="66">
        <f t="shared" si="1043"/>
        <v>0</v>
      </c>
      <c r="BU582" s="67">
        <f t="shared" si="1112"/>
        <v>47110</v>
      </c>
      <c r="BV582" s="66"/>
      <c r="BW582" s="66">
        <f t="shared" si="1044"/>
        <v>0</v>
      </c>
      <c r="BX582" s="67">
        <f t="shared" si="1113"/>
        <v>62744</v>
      </c>
      <c r="BY582" s="66"/>
      <c r="BZ582" s="66">
        <f t="shared" si="1045"/>
        <v>0</v>
      </c>
      <c r="CA582" s="67">
        <f t="shared" si="1114"/>
        <v>42590</v>
      </c>
      <c r="CB582" s="66"/>
      <c r="CC582" s="66">
        <f t="shared" ref="CC582:CC645" si="1130">IF(OR(D582="NPP6AUZDB-WT005M",D582="NPP6AUZDB-WT001M",D582="NPC6AUZDB-WT030M",D582="NPP6AUZDB-WT003M",D582="NPP6AUZDB-WT002M",D582="NPC6AUZDB-WT030C",D582="NPC6AUZDB-WT025C",D582="NPC6AUZDB-WT004M",D582="NPC6AUZDB-WT008M",D582="NPC6AUZDB-WT050C",D582="NPC6AUZDB-WT007M",D582="NPC6AUZDB-WT020M",D582="NPC6AUZDB-WT250C",D582="NPC6AUZDB-WT750C",D582="NPC6AUZDB-WT150C",D582="NPC6AUZDB-WT010M",D582="NPC6AUZDB-WT015M",D582="NPC6AUZDB-WT005M",D582="NPC6AUZDB-WT003M",D582="NPC6AUZDB-WT002M",D582="NPC6AUZDB-WT001M",),E582*(F582+0.15),0)</f>
        <v>0</v>
      </c>
      <c r="CD582" s="67">
        <f t="shared" si="1088"/>
        <v>6612.2500000000018</v>
      </c>
      <c r="CE582" s="66"/>
      <c r="CF582" s="66">
        <f t="shared" ref="CF582:CF645" si="1131">IF(OR(D582="NPC6AUZDB-BL030C",D582="NPC6AUZDB-BL030C",D582="NPC6AUZDB-BL025C",D582="NPC6AUZDB-BL010M",D582="NPC6AUZDB-BL015M",D582="NPC6AUZDB-BL002M",D582="NPC6AUZDB-BL050C",D582="NPC6AUZDB-BL002M",D582="NPC6AUZDA-BL030M",D582="NPC6AUZDB-BL150C",D582="NPC6AUZDB-BL005M",D582="NPC6AUZDB-BL003M",D582="NPC6AUZDB-BL007M",D582="NPC6AUZDB-BL001M"),E582*(F582+0.1),0)</f>
        <v>0</v>
      </c>
      <c r="CG582" s="67">
        <f t="shared" ref="CG582:CG645" si="1132">+CG581+CE582-CF582</f>
        <v>6982.9</v>
      </c>
      <c r="CH582" s="66"/>
      <c r="CI582" s="66">
        <f t="shared" si="1070"/>
        <v>0</v>
      </c>
      <c r="CJ582" s="67">
        <f t="shared" si="1040"/>
        <v>8715</v>
      </c>
      <c r="CK582" s="66"/>
      <c r="CL582" s="68">
        <f t="shared" si="1071"/>
        <v>0</v>
      </c>
      <c r="CM582" s="79">
        <f t="shared" ref="CM582:CM645" si="1133">+CM581+CK582-CL582</f>
        <v>4864</v>
      </c>
      <c r="CN582" s="66"/>
      <c r="CO582" s="68">
        <f t="shared" si="1072"/>
        <v>0</v>
      </c>
      <c r="CP582" s="79">
        <f t="shared" ref="CP582:CP645" si="1134">+CP581+CN582-CO582</f>
        <v>3955</v>
      </c>
      <c r="CQ582" s="66"/>
      <c r="CR582" s="140">
        <f t="shared" si="1073"/>
        <v>0</v>
      </c>
      <c r="CS582" s="79">
        <f t="shared" si="1097"/>
        <v>6656</v>
      </c>
      <c r="CT582" s="66"/>
      <c r="CU582" s="68">
        <f t="shared" si="1074"/>
        <v>0</v>
      </c>
      <c r="CV582" s="79">
        <f t="shared" ref="CV582:CV645" si="1135">+CV581+CT582-CU582</f>
        <v>7769</v>
      </c>
      <c r="CW582" s="66"/>
      <c r="CX582" s="66">
        <f t="shared" si="1075"/>
        <v>0</v>
      </c>
      <c r="CY582" s="40">
        <f t="shared" si="1090"/>
        <v>6582</v>
      </c>
      <c r="CZ582" s="65"/>
      <c r="DA582" s="66">
        <f t="shared" si="1076"/>
        <v>0</v>
      </c>
      <c r="DB582" s="67">
        <f t="shared" si="1041"/>
        <v>68440</v>
      </c>
      <c r="DC582" s="66"/>
      <c r="DD582" s="66">
        <f t="shared" si="1077"/>
        <v>0</v>
      </c>
      <c r="DE582" s="67">
        <f t="shared" si="1042"/>
        <v>65211</v>
      </c>
      <c r="DF582" s="66"/>
      <c r="DG582" s="69">
        <f t="shared" si="1078"/>
        <v>0</v>
      </c>
      <c r="DH582" s="67">
        <f t="shared" si="1089"/>
        <v>31553</v>
      </c>
      <c r="DI582" s="66"/>
      <c r="DJ582" s="66">
        <f t="shared" si="1079"/>
        <v>0</v>
      </c>
      <c r="DK582" s="67">
        <f t="shared" ref="DK582:DK645" si="1136">+DK581+DI582-DJ582</f>
        <v>226.5</v>
      </c>
      <c r="DM582" s="206">
        <f t="shared" si="1080"/>
        <v>0</v>
      </c>
      <c r="DN582" s="25">
        <f t="shared" si="1115"/>
        <v>0</v>
      </c>
      <c r="DO582" s="5"/>
      <c r="DP582" s="43">
        <f t="shared" si="1081"/>
        <v>0</v>
      </c>
      <c r="DQ582" s="27">
        <f t="shared" ref="DQ582:DQ645" si="1137">DQ581+DO582-DP582</f>
        <v>7022.5</v>
      </c>
      <c r="DR582" s="5"/>
      <c r="DS582" s="43">
        <f t="shared" si="1082"/>
        <v>0</v>
      </c>
      <c r="DT582" s="27">
        <f t="shared" ref="DT582:DT645" si="1138">DT581+DR582-DS582</f>
        <v>4846</v>
      </c>
      <c r="DU582" s="5"/>
      <c r="DV582" s="43">
        <f t="shared" si="1083"/>
        <v>0</v>
      </c>
      <c r="DW582" s="27">
        <f t="shared" ref="DW582:DW645" si="1139">DW581+DU582-DV582</f>
        <v>4835</v>
      </c>
      <c r="DX582" s="5"/>
      <c r="DY582" s="22">
        <f t="shared" si="1084"/>
        <v>0</v>
      </c>
      <c r="DZ582" s="25">
        <f t="shared" ref="DZ582:DZ645" si="1140">DZ581+DX582-DY582</f>
        <v>523</v>
      </c>
      <c r="EA582" s="22"/>
      <c r="EB582" s="22">
        <f t="shared" si="1085"/>
        <v>0</v>
      </c>
      <c r="EC582" s="28">
        <f t="shared" ref="EC582:EC645" si="1141">EC581+EA582-EB582</f>
        <v>369</v>
      </c>
      <c r="ED582" s="5"/>
      <c r="EE582" s="43">
        <f t="shared" si="1086"/>
        <v>0</v>
      </c>
      <c r="EF582" s="27">
        <f t="shared" ref="EF582:EF645" si="1142">EF581+ED582-EE582</f>
        <v>4769</v>
      </c>
      <c r="EG582" s="66"/>
      <c r="EH582" s="66">
        <f t="shared" si="1087"/>
        <v>0</v>
      </c>
      <c r="EI582" s="67">
        <f t="shared" ref="EI582:EI645" si="1143">+EI581+EG582-EH582</f>
        <v>23837</v>
      </c>
      <c r="EJ582" s="66"/>
      <c r="EK582" s="66">
        <f t="shared" si="1057"/>
        <v>0</v>
      </c>
      <c r="EL582" s="67">
        <f t="shared" ref="EL582:EL645" si="1144">EL581+EJ582-EK582</f>
        <v>22467</v>
      </c>
      <c r="EM582" s="110" t="e">
        <f t="shared" si="1058"/>
        <v>#REF!</v>
      </c>
    </row>
    <row r="583" spans="1:150" ht="11.25" customHeight="1" x14ac:dyDescent="0.25">
      <c r="A583" s="158">
        <v>46095</v>
      </c>
      <c r="B583" s="188">
        <v>46095</v>
      </c>
      <c r="C583" s="82">
        <v>8004976033</v>
      </c>
      <c r="D583" s="147" t="s">
        <v>356</v>
      </c>
      <c r="E583" s="148">
        <v>30</v>
      </c>
      <c r="F583" s="149">
        <v>5</v>
      </c>
      <c r="G583" s="148">
        <v>191516098961</v>
      </c>
      <c r="H583" s="66"/>
      <c r="I583" s="41">
        <f t="shared" si="1106"/>
        <v>0</v>
      </c>
      <c r="J583" s="48">
        <f t="shared" si="1101"/>
        <v>297697</v>
      </c>
      <c r="K583" s="66"/>
      <c r="L583" s="41">
        <f t="shared" si="1098"/>
        <v>0</v>
      </c>
      <c r="M583" s="48">
        <f t="shared" si="1102"/>
        <v>197056</v>
      </c>
      <c r="N583" s="66"/>
      <c r="O583" s="41">
        <f t="shared" si="1107"/>
        <v>0</v>
      </c>
      <c r="P583" s="48">
        <f t="shared" si="1103"/>
        <v>96307</v>
      </c>
      <c r="Q583" s="66"/>
      <c r="R583" s="66">
        <f t="shared" si="1108"/>
        <v>0</v>
      </c>
      <c r="S583" s="67" t="e">
        <f t="shared" si="1104"/>
        <v>#REF!</v>
      </c>
      <c r="T583" s="66"/>
      <c r="U583" s="66">
        <f t="shared" si="1116"/>
        <v>0</v>
      </c>
      <c r="V583" s="67">
        <f t="shared" si="1117"/>
        <v>219228.90000000002</v>
      </c>
      <c r="X583" s="69">
        <f t="shared" si="1109"/>
        <v>0</v>
      </c>
      <c r="Y583" s="67">
        <f t="shared" si="1094"/>
        <v>132.29999999999882</v>
      </c>
      <c r="Z583" s="66"/>
      <c r="AA583" s="68">
        <f t="shared" si="1051"/>
        <v>0</v>
      </c>
      <c r="AB583" s="67">
        <f t="shared" si="1105"/>
        <v>12982.5</v>
      </c>
      <c r="AC583" s="66"/>
      <c r="AD583" s="66">
        <f t="shared" si="1052"/>
        <v>0</v>
      </c>
      <c r="AE583" s="67">
        <f t="shared" si="1118"/>
        <v>448.79999999999973</v>
      </c>
      <c r="AF583" s="66"/>
      <c r="AG583" s="78">
        <f t="shared" si="1053"/>
        <v>0</v>
      </c>
      <c r="AH583" s="79">
        <f t="shared" si="1119"/>
        <v>9152.7999999999993</v>
      </c>
      <c r="AI583" s="66"/>
      <c r="AJ583" s="68">
        <f t="shared" si="1054"/>
        <v>0</v>
      </c>
      <c r="AK583" s="67">
        <f t="shared" si="1120"/>
        <v>7585.5</v>
      </c>
      <c r="AL583" s="66"/>
      <c r="AM583" s="68">
        <f t="shared" si="1055"/>
        <v>0</v>
      </c>
      <c r="AN583" s="67">
        <f t="shared" si="1121"/>
        <v>7741.0999999999985</v>
      </c>
      <c r="AO583" s="66"/>
      <c r="AP583" s="68">
        <f t="shared" si="1110"/>
        <v>0</v>
      </c>
      <c r="AQ583" s="67">
        <f t="shared" si="1099"/>
        <v>484.89999999999964</v>
      </c>
      <c r="AR583" s="66"/>
      <c r="AS583" s="68">
        <f t="shared" si="1065"/>
        <v>0</v>
      </c>
      <c r="AT583" s="67">
        <f t="shared" si="1122"/>
        <v>4579.6000000000004</v>
      </c>
      <c r="AU583" s="66"/>
      <c r="AV583" s="66">
        <f t="shared" si="1123"/>
        <v>153.6</v>
      </c>
      <c r="AW583" s="42">
        <f t="shared" si="1100"/>
        <v>2796.0000000000014</v>
      </c>
      <c r="AX583" s="66"/>
      <c r="AY583" s="66">
        <f t="shared" si="1066"/>
        <v>0</v>
      </c>
      <c r="AZ583" s="67">
        <f t="shared" si="1111"/>
        <v>1794.6</v>
      </c>
      <c r="BA583" s="66"/>
      <c r="BB583" s="68">
        <f t="shared" si="1067"/>
        <v>0</v>
      </c>
      <c r="BC583" s="67">
        <f t="shared" si="1124"/>
        <v>1254.5999999999999</v>
      </c>
      <c r="BD583" s="66"/>
      <c r="BE583" s="68">
        <f t="shared" si="1068"/>
        <v>0</v>
      </c>
      <c r="BF583" s="67">
        <f t="shared" si="1125"/>
        <v>-209.39999999999964</v>
      </c>
      <c r="BG583" s="66"/>
      <c r="BH583" s="68">
        <f t="shared" si="1096"/>
        <v>0</v>
      </c>
      <c r="BI583" s="67">
        <f t="shared" si="1095"/>
        <v>4462.5999999999995</v>
      </c>
      <c r="BJ583" s="66"/>
      <c r="BK583" s="68">
        <f t="shared" si="1069"/>
        <v>0</v>
      </c>
      <c r="BL583" s="67">
        <f t="shared" si="1126"/>
        <v>4758.2000000000007</v>
      </c>
      <c r="BM583" s="66"/>
      <c r="BN583" s="68">
        <f t="shared" si="1127"/>
        <v>0</v>
      </c>
      <c r="BO583" s="67">
        <f t="shared" si="1128"/>
        <v>2570.7000000000012</v>
      </c>
      <c r="BP583" s="66"/>
      <c r="BQ583" s="68">
        <f t="shared" si="1129"/>
        <v>0</v>
      </c>
      <c r="BR583" s="67">
        <f t="shared" si="1056"/>
        <v>58.899999999990811</v>
      </c>
      <c r="BS583" s="66"/>
      <c r="BT583" s="66">
        <f t="shared" si="1043"/>
        <v>60</v>
      </c>
      <c r="BU583" s="67">
        <f t="shared" si="1112"/>
        <v>47050</v>
      </c>
      <c r="BV583" s="66"/>
      <c r="BW583" s="66">
        <f t="shared" si="1044"/>
        <v>60</v>
      </c>
      <c r="BX583" s="67">
        <f t="shared" si="1113"/>
        <v>62684</v>
      </c>
      <c r="BY583" s="66"/>
      <c r="BZ583" s="66">
        <f t="shared" si="1045"/>
        <v>60</v>
      </c>
      <c r="CA583" s="67">
        <f t="shared" si="1114"/>
        <v>42530</v>
      </c>
      <c r="CB583" s="66"/>
      <c r="CC583" s="66">
        <f t="shared" si="1130"/>
        <v>0</v>
      </c>
      <c r="CD583" s="67">
        <f t="shared" si="1088"/>
        <v>6612.2500000000018</v>
      </c>
      <c r="CE583" s="66"/>
      <c r="CF583" s="66">
        <f t="shared" si="1131"/>
        <v>0</v>
      </c>
      <c r="CG583" s="67">
        <f t="shared" si="1132"/>
        <v>6982.9</v>
      </c>
      <c r="CH583" s="66"/>
      <c r="CI583" s="66">
        <f t="shared" si="1070"/>
        <v>0</v>
      </c>
      <c r="CJ583" s="67">
        <f t="shared" si="1040"/>
        <v>8715</v>
      </c>
      <c r="CK583" s="66"/>
      <c r="CL583" s="68">
        <f t="shared" si="1071"/>
        <v>0</v>
      </c>
      <c r="CM583" s="79">
        <f t="shared" si="1133"/>
        <v>4864</v>
      </c>
      <c r="CN583" s="66"/>
      <c r="CO583" s="68">
        <f t="shared" si="1072"/>
        <v>0</v>
      </c>
      <c r="CP583" s="79">
        <f t="shared" si="1134"/>
        <v>3955</v>
      </c>
      <c r="CQ583" s="66"/>
      <c r="CR583" s="68">
        <f t="shared" si="1073"/>
        <v>0</v>
      </c>
      <c r="CS583" s="79">
        <f t="shared" si="1097"/>
        <v>6656</v>
      </c>
      <c r="CT583" s="66"/>
      <c r="CU583" s="68">
        <f t="shared" si="1074"/>
        <v>0</v>
      </c>
      <c r="CV583" s="79">
        <f t="shared" si="1135"/>
        <v>7769</v>
      </c>
      <c r="CW583" s="66"/>
      <c r="CX583" s="66">
        <f t="shared" si="1075"/>
        <v>0</v>
      </c>
      <c r="CY583" s="40">
        <f t="shared" si="1090"/>
        <v>6582</v>
      </c>
      <c r="CZ583" s="65"/>
      <c r="DA583" s="66">
        <f t="shared" si="1076"/>
        <v>0</v>
      </c>
      <c r="DB583" s="67">
        <f t="shared" si="1041"/>
        <v>68440</v>
      </c>
      <c r="DC583" s="66"/>
      <c r="DD583" s="66">
        <f t="shared" si="1077"/>
        <v>0</v>
      </c>
      <c r="DE583" s="67">
        <f t="shared" si="1042"/>
        <v>65211</v>
      </c>
      <c r="DF583" s="66"/>
      <c r="DG583" s="69">
        <f t="shared" si="1078"/>
        <v>0</v>
      </c>
      <c r="DH583" s="67">
        <f t="shared" si="1089"/>
        <v>31553</v>
      </c>
      <c r="DI583" s="66"/>
      <c r="DJ583" s="66">
        <f t="shared" si="1079"/>
        <v>0</v>
      </c>
      <c r="DK583" s="67">
        <f t="shared" si="1136"/>
        <v>226.5</v>
      </c>
      <c r="DM583" s="206">
        <f t="shared" si="1080"/>
        <v>0</v>
      </c>
      <c r="DN583" s="25">
        <f t="shared" si="1115"/>
        <v>0</v>
      </c>
      <c r="DO583" s="5"/>
      <c r="DP583" s="43">
        <f t="shared" si="1081"/>
        <v>0</v>
      </c>
      <c r="DQ583" s="27">
        <f t="shared" si="1137"/>
        <v>7022.5</v>
      </c>
      <c r="DR583" s="5"/>
      <c r="DS583" s="43">
        <f t="shared" si="1082"/>
        <v>0</v>
      </c>
      <c r="DT583" s="27">
        <f t="shared" si="1138"/>
        <v>4846</v>
      </c>
      <c r="DU583" s="5"/>
      <c r="DV583" s="43">
        <f t="shared" si="1083"/>
        <v>0</v>
      </c>
      <c r="DW583" s="27">
        <f t="shared" si="1139"/>
        <v>4835</v>
      </c>
      <c r="DX583" s="5"/>
      <c r="DY583" s="22">
        <f t="shared" si="1084"/>
        <v>0</v>
      </c>
      <c r="DZ583" s="25">
        <f t="shared" si="1140"/>
        <v>523</v>
      </c>
      <c r="EA583" s="22"/>
      <c r="EB583" s="22">
        <f t="shared" si="1085"/>
        <v>0</v>
      </c>
      <c r="EC583" s="28">
        <f t="shared" si="1141"/>
        <v>369</v>
      </c>
      <c r="ED583" s="5"/>
      <c r="EE583" s="43">
        <f t="shared" si="1086"/>
        <v>0</v>
      </c>
      <c r="EF583" s="27">
        <f t="shared" si="1142"/>
        <v>4769</v>
      </c>
      <c r="EG583" s="66"/>
      <c r="EH583" s="66">
        <f t="shared" si="1087"/>
        <v>0</v>
      </c>
      <c r="EI583" s="67">
        <f t="shared" si="1143"/>
        <v>23837</v>
      </c>
      <c r="EJ583" s="66"/>
      <c r="EK583" s="66">
        <f t="shared" si="1057"/>
        <v>0</v>
      </c>
      <c r="EL583" s="67">
        <f t="shared" si="1144"/>
        <v>22467</v>
      </c>
      <c r="EM583" s="110" t="e">
        <f t="shared" si="1058"/>
        <v>#REF!</v>
      </c>
    </row>
    <row r="584" spans="1:150" s="33" customFormat="1" ht="11.25" customHeight="1" x14ac:dyDescent="0.25">
      <c r="A584" s="11">
        <v>46095</v>
      </c>
      <c r="B584" s="187">
        <v>46095</v>
      </c>
      <c r="C584" s="12" t="s">
        <v>387</v>
      </c>
      <c r="D584" s="13" t="s">
        <v>203</v>
      </c>
      <c r="E584" s="14">
        <v>150</v>
      </c>
      <c r="F584" s="15">
        <v>1</v>
      </c>
      <c r="G584" s="16">
        <v>191516032002</v>
      </c>
      <c r="H584" s="66"/>
      <c r="I584" s="41">
        <f t="shared" si="1106"/>
        <v>300</v>
      </c>
      <c r="J584" s="48">
        <f t="shared" si="1101"/>
        <v>297397</v>
      </c>
      <c r="K584" s="66"/>
      <c r="L584" s="41">
        <f t="shared" si="1098"/>
        <v>300</v>
      </c>
      <c r="M584" s="48">
        <f t="shared" si="1102"/>
        <v>196756</v>
      </c>
      <c r="N584" s="66"/>
      <c r="O584" s="41">
        <f t="shared" si="1107"/>
        <v>300</v>
      </c>
      <c r="P584" s="48">
        <f t="shared" si="1103"/>
        <v>96007</v>
      </c>
      <c r="Q584" s="66"/>
      <c r="R584" s="66">
        <f t="shared" si="1108"/>
        <v>300</v>
      </c>
      <c r="S584" s="67" t="e">
        <f t="shared" si="1104"/>
        <v>#REF!</v>
      </c>
      <c r="T584" s="66"/>
      <c r="U584" s="66">
        <f t="shared" si="1116"/>
        <v>0</v>
      </c>
      <c r="V584" s="67">
        <f t="shared" si="1117"/>
        <v>219228.90000000002</v>
      </c>
      <c r="W584" s="136"/>
      <c r="X584" s="69">
        <f t="shared" si="1109"/>
        <v>0</v>
      </c>
      <c r="Y584" s="67">
        <f t="shared" si="1094"/>
        <v>132.29999999999882</v>
      </c>
      <c r="Z584" s="66"/>
      <c r="AA584" s="68">
        <f t="shared" si="1051"/>
        <v>0</v>
      </c>
      <c r="AB584" s="67">
        <f t="shared" si="1105"/>
        <v>12982.5</v>
      </c>
      <c r="AC584" s="66"/>
      <c r="AD584" s="66">
        <f t="shared" si="1052"/>
        <v>165</v>
      </c>
      <c r="AE584" s="67">
        <f t="shared" si="1118"/>
        <v>283.79999999999973</v>
      </c>
      <c r="AF584" s="66"/>
      <c r="AG584" s="78">
        <f t="shared" si="1053"/>
        <v>0</v>
      </c>
      <c r="AH584" s="79">
        <f t="shared" si="1119"/>
        <v>9152.7999999999993</v>
      </c>
      <c r="AI584" s="66"/>
      <c r="AJ584" s="68">
        <f t="shared" si="1054"/>
        <v>0</v>
      </c>
      <c r="AK584" s="67">
        <f t="shared" si="1120"/>
        <v>7585.5</v>
      </c>
      <c r="AL584" s="66"/>
      <c r="AM584" s="68">
        <f t="shared" si="1055"/>
        <v>0</v>
      </c>
      <c r="AN584" s="67">
        <f t="shared" si="1121"/>
        <v>7741.0999999999985</v>
      </c>
      <c r="AO584" s="66"/>
      <c r="AP584" s="68">
        <f t="shared" si="1110"/>
        <v>0</v>
      </c>
      <c r="AQ584" s="67">
        <f t="shared" si="1099"/>
        <v>484.89999999999964</v>
      </c>
      <c r="AR584" s="66"/>
      <c r="AS584" s="68">
        <f t="shared" si="1065"/>
        <v>0</v>
      </c>
      <c r="AT584" s="67">
        <f t="shared" si="1122"/>
        <v>4579.6000000000004</v>
      </c>
      <c r="AU584" s="66"/>
      <c r="AV584" s="66">
        <f t="shared" si="1123"/>
        <v>0</v>
      </c>
      <c r="AW584" s="42">
        <f t="shared" si="1100"/>
        <v>2796.0000000000014</v>
      </c>
      <c r="AX584" s="66"/>
      <c r="AY584" s="66">
        <f t="shared" si="1066"/>
        <v>0</v>
      </c>
      <c r="AZ584" s="67">
        <f t="shared" si="1111"/>
        <v>1794.6</v>
      </c>
      <c r="BA584" s="66"/>
      <c r="BB584" s="68">
        <f t="shared" si="1067"/>
        <v>0</v>
      </c>
      <c r="BC584" s="67">
        <f t="shared" si="1124"/>
        <v>1254.5999999999999</v>
      </c>
      <c r="BD584" s="66"/>
      <c r="BE584" s="68">
        <f t="shared" si="1068"/>
        <v>0</v>
      </c>
      <c r="BF584" s="67">
        <f t="shared" si="1125"/>
        <v>-209.39999999999964</v>
      </c>
      <c r="BG584" s="66"/>
      <c r="BH584" s="68">
        <f t="shared" si="1096"/>
        <v>0</v>
      </c>
      <c r="BI584" s="67">
        <f t="shared" si="1095"/>
        <v>4462.5999999999995</v>
      </c>
      <c r="BJ584" s="66"/>
      <c r="BK584" s="68">
        <f t="shared" si="1069"/>
        <v>0</v>
      </c>
      <c r="BL584" s="67">
        <f t="shared" si="1126"/>
        <v>4758.2000000000007</v>
      </c>
      <c r="BM584" s="66"/>
      <c r="BN584" s="68">
        <f t="shared" si="1127"/>
        <v>0</v>
      </c>
      <c r="BO584" s="67">
        <f t="shared" si="1128"/>
        <v>2570.7000000000012</v>
      </c>
      <c r="BP584" s="66"/>
      <c r="BQ584" s="68">
        <f t="shared" si="1129"/>
        <v>0</v>
      </c>
      <c r="BR584" s="67">
        <f t="shared" si="1056"/>
        <v>58.899999999990811</v>
      </c>
      <c r="BS584" s="66"/>
      <c r="BT584" s="66">
        <f t="shared" si="1043"/>
        <v>0</v>
      </c>
      <c r="BU584" s="67">
        <f t="shared" si="1112"/>
        <v>47050</v>
      </c>
      <c r="BV584" s="66"/>
      <c r="BW584" s="66">
        <f t="shared" si="1044"/>
        <v>0</v>
      </c>
      <c r="BX584" s="67">
        <f t="shared" si="1113"/>
        <v>62684</v>
      </c>
      <c r="BY584" s="66"/>
      <c r="BZ584" s="66">
        <f t="shared" si="1045"/>
        <v>0</v>
      </c>
      <c r="CA584" s="67">
        <f t="shared" si="1114"/>
        <v>42530</v>
      </c>
      <c r="CB584" s="66"/>
      <c r="CC584" s="66">
        <f t="shared" si="1130"/>
        <v>0</v>
      </c>
      <c r="CD584" s="67">
        <f t="shared" si="1088"/>
        <v>6612.2500000000018</v>
      </c>
      <c r="CE584" s="66"/>
      <c r="CF584" s="66">
        <f t="shared" si="1131"/>
        <v>0</v>
      </c>
      <c r="CG584" s="67">
        <f t="shared" si="1132"/>
        <v>6982.9</v>
      </c>
      <c r="CH584" s="66"/>
      <c r="CI584" s="66">
        <f t="shared" si="1070"/>
        <v>0</v>
      </c>
      <c r="CJ584" s="67">
        <f t="shared" si="1040"/>
        <v>8715</v>
      </c>
      <c r="CK584" s="66"/>
      <c r="CL584" s="68">
        <f t="shared" si="1071"/>
        <v>0</v>
      </c>
      <c r="CM584" s="79">
        <f t="shared" si="1133"/>
        <v>4864</v>
      </c>
      <c r="CN584" s="66"/>
      <c r="CO584" s="68">
        <f t="shared" si="1072"/>
        <v>0</v>
      </c>
      <c r="CP584" s="79">
        <f t="shared" si="1134"/>
        <v>3955</v>
      </c>
      <c r="CQ584" s="66"/>
      <c r="CR584" s="68">
        <f t="shared" si="1073"/>
        <v>0</v>
      </c>
      <c r="CS584" s="79">
        <f t="shared" si="1097"/>
        <v>6656</v>
      </c>
      <c r="CT584" s="66"/>
      <c r="CU584" s="68">
        <f t="shared" si="1074"/>
        <v>0</v>
      </c>
      <c r="CV584" s="79">
        <f t="shared" si="1135"/>
        <v>7769</v>
      </c>
      <c r="CW584" s="66"/>
      <c r="CX584" s="66">
        <f t="shared" si="1075"/>
        <v>0</v>
      </c>
      <c r="CY584" s="40">
        <f t="shared" si="1090"/>
        <v>6582</v>
      </c>
      <c r="CZ584" s="65"/>
      <c r="DA584" s="66">
        <f t="shared" si="1076"/>
        <v>0</v>
      </c>
      <c r="DB584" s="67">
        <f t="shared" si="1041"/>
        <v>68440</v>
      </c>
      <c r="DC584" s="66"/>
      <c r="DD584" s="66">
        <f t="shared" si="1077"/>
        <v>0</v>
      </c>
      <c r="DE584" s="67">
        <f t="shared" si="1042"/>
        <v>65211</v>
      </c>
      <c r="DF584" s="66"/>
      <c r="DG584" s="69">
        <f t="shared" si="1078"/>
        <v>0</v>
      </c>
      <c r="DH584" s="67">
        <f>+DH583+DF584-DG584-14528</f>
        <v>17025</v>
      </c>
      <c r="DI584" s="66"/>
      <c r="DJ584" s="66">
        <f t="shared" si="1079"/>
        <v>0</v>
      </c>
      <c r="DK584" s="67">
        <f t="shared" si="1136"/>
        <v>226.5</v>
      </c>
      <c r="DL584" s="210"/>
      <c r="DM584" s="206">
        <f t="shared" si="1080"/>
        <v>0</v>
      </c>
      <c r="DN584" s="25">
        <f t="shared" si="1115"/>
        <v>0</v>
      </c>
      <c r="DO584" s="5"/>
      <c r="DP584" s="43">
        <f t="shared" si="1081"/>
        <v>0</v>
      </c>
      <c r="DQ584" s="27">
        <f t="shared" si="1137"/>
        <v>7022.5</v>
      </c>
      <c r="DR584" s="5"/>
      <c r="DS584" s="43">
        <f t="shared" si="1082"/>
        <v>0</v>
      </c>
      <c r="DT584" s="27">
        <f t="shared" si="1138"/>
        <v>4846</v>
      </c>
      <c r="DU584" s="5"/>
      <c r="DV584" s="43">
        <f t="shared" si="1083"/>
        <v>0</v>
      </c>
      <c r="DW584" s="27">
        <f t="shared" si="1139"/>
        <v>4835</v>
      </c>
      <c r="DX584" s="5"/>
      <c r="DY584" s="22">
        <f t="shared" si="1084"/>
        <v>0</v>
      </c>
      <c r="DZ584" s="25">
        <f t="shared" si="1140"/>
        <v>523</v>
      </c>
      <c r="EA584" s="22"/>
      <c r="EB584" s="22">
        <f t="shared" si="1085"/>
        <v>0</v>
      </c>
      <c r="EC584" s="28">
        <f t="shared" si="1141"/>
        <v>369</v>
      </c>
      <c r="ED584" s="5"/>
      <c r="EE584" s="43">
        <f t="shared" si="1086"/>
        <v>0</v>
      </c>
      <c r="EF584" s="27">
        <f t="shared" si="1142"/>
        <v>4769</v>
      </c>
      <c r="EG584" s="66"/>
      <c r="EH584" s="66">
        <f t="shared" si="1087"/>
        <v>0</v>
      </c>
      <c r="EI584" s="67">
        <f t="shared" si="1143"/>
        <v>23837</v>
      </c>
      <c r="EJ584" s="66"/>
      <c r="EK584" s="66">
        <f t="shared" si="1057"/>
        <v>0</v>
      </c>
      <c r="EL584" s="67">
        <f t="shared" si="1144"/>
        <v>22467</v>
      </c>
      <c r="EM584" s="110" t="e">
        <f t="shared" si="1058"/>
        <v>#REF!</v>
      </c>
    </row>
    <row r="585" spans="1:150" s="33" customFormat="1" ht="11.25" customHeight="1" x14ac:dyDescent="0.25">
      <c r="A585" s="219">
        <v>46096</v>
      </c>
      <c r="B585" s="242"/>
      <c r="C585" s="243" t="s">
        <v>328</v>
      </c>
      <c r="D585" s="244"/>
      <c r="E585" s="245"/>
      <c r="F585" s="246"/>
      <c r="G585" s="224"/>
      <c r="H585" s="225"/>
      <c r="I585" s="226">
        <f t="shared" si="1106"/>
        <v>0</v>
      </c>
      <c r="J585" s="227">
        <f t="shared" si="1101"/>
        <v>297397</v>
      </c>
      <c r="K585" s="225"/>
      <c r="L585" s="226">
        <v>0</v>
      </c>
      <c r="M585" s="227">
        <f t="shared" si="1102"/>
        <v>196756</v>
      </c>
      <c r="N585" s="225"/>
      <c r="O585" s="226">
        <f t="shared" si="1107"/>
        <v>0</v>
      </c>
      <c r="P585" s="227">
        <f t="shared" si="1103"/>
        <v>96007</v>
      </c>
      <c r="Q585" s="225"/>
      <c r="R585" s="225">
        <f t="shared" si="1108"/>
        <v>0</v>
      </c>
      <c r="S585" s="225" t="e">
        <f t="shared" si="1104"/>
        <v>#REF!</v>
      </c>
      <c r="T585" s="225"/>
      <c r="U585" s="225">
        <f t="shared" si="1116"/>
        <v>0</v>
      </c>
      <c r="V585" s="225">
        <f t="shared" si="1117"/>
        <v>219228.90000000002</v>
      </c>
      <c r="W585" s="228"/>
      <c r="X585" s="229">
        <f t="shared" si="1109"/>
        <v>0</v>
      </c>
      <c r="Y585" s="225">
        <f t="shared" si="1094"/>
        <v>132.29999999999882</v>
      </c>
      <c r="Z585" s="225"/>
      <c r="AA585" s="228">
        <f t="shared" si="1051"/>
        <v>0</v>
      </c>
      <c r="AB585" s="225">
        <f t="shared" si="1105"/>
        <v>12982.5</v>
      </c>
      <c r="AC585" s="225"/>
      <c r="AD585" s="225">
        <f t="shared" si="1052"/>
        <v>0</v>
      </c>
      <c r="AE585" s="225">
        <f t="shared" si="1118"/>
        <v>283.79999999999973</v>
      </c>
      <c r="AF585" s="225"/>
      <c r="AG585" s="224">
        <f t="shared" si="1053"/>
        <v>0</v>
      </c>
      <c r="AH585" s="230">
        <f t="shared" si="1119"/>
        <v>9152.7999999999993</v>
      </c>
      <c r="AI585" s="225"/>
      <c r="AJ585" s="228">
        <f t="shared" si="1054"/>
        <v>0</v>
      </c>
      <c r="AK585" s="225">
        <f t="shared" si="1120"/>
        <v>7585.5</v>
      </c>
      <c r="AL585" s="225"/>
      <c r="AM585" s="228">
        <f t="shared" si="1055"/>
        <v>0</v>
      </c>
      <c r="AN585" s="225">
        <f t="shared" si="1121"/>
        <v>7741.0999999999985</v>
      </c>
      <c r="AO585" s="225"/>
      <c r="AP585" s="228">
        <f t="shared" si="1110"/>
        <v>0</v>
      </c>
      <c r="AQ585" s="225">
        <f t="shared" si="1099"/>
        <v>484.89999999999964</v>
      </c>
      <c r="AR585" s="225"/>
      <c r="AS585" s="228">
        <f t="shared" si="1065"/>
        <v>0</v>
      </c>
      <c r="AT585" s="225">
        <f t="shared" si="1122"/>
        <v>4579.6000000000004</v>
      </c>
      <c r="AU585" s="225"/>
      <c r="AV585" s="225">
        <f t="shared" si="1123"/>
        <v>0</v>
      </c>
      <c r="AW585" s="231">
        <f t="shared" si="1100"/>
        <v>2796.0000000000014</v>
      </c>
      <c r="AX585" s="225"/>
      <c r="AY585" s="225">
        <f t="shared" si="1066"/>
        <v>0</v>
      </c>
      <c r="AZ585" s="225">
        <f t="shared" si="1111"/>
        <v>1794.6</v>
      </c>
      <c r="BA585" s="225"/>
      <c r="BB585" s="228">
        <f t="shared" si="1067"/>
        <v>0</v>
      </c>
      <c r="BC585" s="225">
        <f t="shared" si="1124"/>
        <v>1254.5999999999999</v>
      </c>
      <c r="BD585" s="225">
        <v>-1</v>
      </c>
      <c r="BE585" s="228">
        <f t="shared" si="1068"/>
        <v>0</v>
      </c>
      <c r="BF585" s="225">
        <f t="shared" si="1125"/>
        <v>-210.39999999999964</v>
      </c>
      <c r="BG585" s="225">
        <v>-42</v>
      </c>
      <c r="BH585" s="228">
        <f t="shared" si="1096"/>
        <v>0</v>
      </c>
      <c r="BI585" s="225">
        <f t="shared" si="1095"/>
        <v>4420.5999999999995</v>
      </c>
      <c r="BJ585" s="225"/>
      <c r="BK585" s="228">
        <f t="shared" si="1069"/>
        <v>0</v>
      </c>
      <c r="BL585" s="225">
        <f t="shared" si="1126"/>
        <v>4758.2000000000007</v>
      </c>
      <c r="BM585" s="225"/>
      <c r="BN585" s="228">
        <f t="shared" si="1127"/>
        <v>0</v>
      </c>
      <c r="BO585" s="225">
        <f t="shared" si="1128"/>
        <v>2570.7000000000012</v>
      </c>
      <c r="BP585" s="225">
        <v>-9</v>
      </c>
      <c r="BQ585" s="228">
        <f t="shared" si="1129"/>
        <v>0</v>
      </c>
      <c r="BR585" s="225">
        <f t="shared" si="1056"/>
        <v>49.899999999990811</v>
      </c>
      <c r="BS585" s="225">
        <v>-28</v>
      </c>
      <c r="BT585" s="225">
        <f t="shared" si="1043"/>
        <v>0</v>
      </c>
      <c r="BU585" s="225">
        <f t="shared" si="1112"/>
        <v>47022</v>
      </c>
      <c r="BV585" s="225">
        <v>-80</v>
      </c>
      <c r="BW585" s="225">
        <f t="shared" si="1044"/>
        <v>0</v>
      </c>
      <c r="BX585" s="225">
        <f t="shared" si="1113"/>
        <v>62604</v>
      </c>
      <c r="BY585" s="225">
        <v>-28</v>
      </c>
      <c r="BZ585" s="225">
        <f t="shared" si="1045"/>
        <v>0</v>
      </c>
      <c r="CA585" s="225">
        <f t="shared" si="1114"/>
        <v>42502</v>
      </c>
      <c r="CB585" s="225"/>
      <c r="CC585" s="225">
        <f t="shared" si="1130"/>
        <v>0</v>
      </c>
      <c r="CD585" s="225">
        <f t="shared" si="1088"/>
        <v>6612.2500000000018</v>
      </c>
      <c r="CE585" s="225"/>
      <c r="CF585" s="225">
        <f t="shared" si="1131"/>
        <v>0</v>
      </c>
      <c r="CG585" s="225">
        <f t="shared" si="1132"/>
        <v>6982.9</v>
      </c>
      <c r="CH585" s="225"/>
      <c r="CI585" s="225">
        <f t="shared" si="1070"/>
        <v>0</v>
      </c>
      <c r="CJ585" s="225">
        <f t="shared" si="1040"/>
        <v>8715</v>
      </c>
      <c r="CK585" s="225"/>
      <c r="CL585" s="228">
        <f t="shared" si="1071"/>
        <v>0</v>
      </c>
      <c r="CM585" s="230">
        <f t="shared" si="1133"/>
        <v>4864</v>
      </c>
      <c r="CN585" s="225"/>
      <c r="CO585" s="228">
        <f t="shared" si="1072"/>
        <v>0</v>
      </c>
      <c r="CP585" s="230">
        <f t="shared" si="1134"/>
        <v>3955</v>
      </c>
      <c r="CQ585" s="225"/>
      <c r="CR585" s="228">
        <f t="shared" si="1073"/>
        <v>0</v>
      </c>
      <c r="CS585" s="230">
        <f t="shared" si="1097"/>
        <v>6656</v>
      </c>
      <c r="CT585" s="225"/>
      <c r="CU585" s="228">
        <f t="shared" si="1074"/>
        <v>0</v>
      </c>
      <c r="CV585" s="230">
        <f t="shared" si="1135"/>
        <v>7769</v>
      </c>
      <c r="CW585" s="225"/>
      <c r="CX585" s="225">
        <f t="shared" si="1075"/>
        <v>0</v>
      </c>
      <c r="CY585" s="224">
        <f t="shared" si="1090"/>
        <v>6582</v>
      </c>
      <c r="CZ585" s="230">
        <v>-52</v>
      </c>
      <c r="DA585" s="225">
        <f t="shared" si="1076"/>
        <v>0</v>
      </c>
      <c r="DB585" s="225">
        <f t="shared" si="1041"/>
        <v>68388</v>
      </c>
      <c r="DC585" s="225">
        <v>-52</v>
      </c>
      <c r="DD585" s="225">
        <f t="shared" si="1077"/>
        <v>0</v>
      </c>
      <c r="DE585" s="225">
        <f t="shared" si="1042"/>
        <v>65159</v>
      </c>
      <c r="DF585" s="225"/>
      <c r="DG585" s="229">
        <f t="shared" si="1078"/>
        <v>0</v>
      </c>
      <c r="DH585" s="225">
        <f t="shared" ref="DH585:DH615" si="1145">+DH584+DF585-DG585</f>
        <v>17025</v>
      </c>
      <c r="DI585" s="225"/>
      <c r="DJ585" s="225">
        <f t="shared" si="1079"/>
        <v>0</v>
      </c>
      <c r="DK585" s="225">
        <f t="shared" si="1136"/>
        <v>226.5</v>
      </c>
      <c r="DL585" s="232"/>
      <c r="DM585" s="233">
        <f t="shared" si="1080"/>
        <v>0</v>
      </c>
      <c r="DN585" s="234">
        <f t="shared" si="1115"/>
        <v>0</v>
      </c>
      <c r="DO585" s="235"/>
      <c r="DP585" s="236">
        <f t="shared" si="1081"/>
        <v>0</v>
      </c>
      <c r="DQ585" s="237">
        <f t="shared" si="1137"/>
        <v>7022.5</v>
      </c>
      <c r="DR585" s="235"/>
      <c r="DS585" s="236">
        <f t="shared" si="1082"/>
        <v>0</v>
      </c>
      <c r="DT585" s="237">
        <f t="shared" si="1138"/>
        <v>4846</v>
      </c>
      <c r="DU585" s="235"/>
      <c r="DV585" s="236">
        <f t="shared" si="1083"/>
        <v>0</v>
      </c>
      <c r="DW585" s="237">
        <f t="shared" si="1139"/>
        <v>4835</v>
      </c>
      <c r="DX585" s="235"/>
      <c r="DY585" s="238">
        <f t="shared" si="1084"/>
        <v>0</v>
      </c>
      <c r="DZ585" s="234">
        <f t="shared" si="1140"/>
        <v>523</v>
      </c>
      <c r="EA585" s="238"/>
      <c r="EB585" s="238">
        <f t="shared" si="1085"/>
        <v>0</v>
      </c>
      <c r="EC585" s="239">
        <f t="shared" si="1141"/>
        <v>369</v>
      </c>
      <c r="ED585" s="235"/>
      <c r="EE585" s="236">
        <f t="shared" si="1086"/>
        <v>0</v>
      </c>
      <c r="EF585" s="237">
        <f t="shared" si="1142"/>
        <v>4769</v>
      </c>
      <c r="EG585" s="225"/>
      <c r="EH585" s="225">
        <f t="shared" si="1087"/>
        <v>0</v>
      </c>
      <c r="EI585" s="225">
        <f t="shared" si="1143"/>
        <v>23837</v>
      </c>
      <c r="EJ585" s="225"/>
      <c r="EK585" s="225">
        <f t="shared" si="1057"/>
        <v>0</v>
      </c>
      <c r="EL585" s="225">
        <f t="shared" si="1144"/>
        <v>22467</v>
      </c>
      <c r="EM585" s="110" t="e">
        <f t="shared" si="1058"/>
        <v>#REF!</v>
      </c>
    </row>
    <row r="586" spans="1:150" s="33" customFormat="1" ht="11.25" customHeight="1" x14ac:dyDescent="0.25">
      <c r="A586" s="272">
        <v>46097</v>
      </c>
      <c r="B586" s="267">
        <v>46110</v>
      </c>
      <c r="C586" s="215">
        <v>4932</v>
      </c>
      <c r="D586" s="113"/>
      <c r="E586" s="114"/>
      <c r="F586" s="201"/>
      <c r="G586" s="116"/>
      <c r="H586" s="117"/>
      <c r="I586" s="115">
        <f t="shared" si="1106"/>
        <v>0</v>
      </c>
      <c r="J586" s="117">
        <f t="shared" si="1101"/>
        <v>297397</v>
      </c>
      <c r="K586" s="117"/>
      <c r="L586" s="115">
        <f t="shared" ref="L586:L617" si="1146">IF(OR(D586="NPC6ASZDB-RD015M",D586="NPC6ASZDB-GN750C",D586="NPC6ASZDB-WT035M",D586="NPC6ASZDB-WT028M ",D586="NPC6ASZDB-WT019M",D586="NPC06SZDB-GN050C",D586="NPC06SZDB-OR050C",D586="NPC6ASZDB-WT018M",D586="NPC6ASZDB-WT023M",D586="NPC6ASZDB-WT024M",D586="NPC6ASZDB-OR020M",D586="NPC6ASZDB-RD006M",D586="NPC6ASZDB-WT017M",D586="NPC6ASZDB-GY750C",D586="NPC6ASZDB-YL015M",D586="NPC6ASZDB-BL004M ",D586="NPC6ASZDB-WT016M",D586="NPC06SZDB-BK006M",D586="NPC06SZDB-BK007M",D586="NPC6ASZDB-OR750C",D586="NPC06SZDB-BK004M",D586="NPC06SZDB-BL015M",D586="NPC6ASZDB-BL013C",D586="NPC6ASZDB-BL030C",D586="NPC6ASZDB-GY009M",D586="NPC06SZDB-BK002M",D586="NPC6ASZDB-GY025C",D586="NPC06SZDB-BK003M",D586="NPC06SZDB-GY005M",D586="NPC6ASZDB-RD020C",D586="NPC06SZDB-YL040M",D586="NPC6ASZDB-GY125C",D586="NPC06SZDB-YL002M",D586="NPC6ASZDB-WT100M",D586="NPC6ASZDB-RD008M",D586="NPC6ASZDB-YL009M",D586="NPC6ASZDB-VT010M",D586="NPC6ASZDB-OR007M",D586="NPC6ASZDB-VT007M",D586="NPC6ASZDB-BK007M",D586="NPC6ASZDB-GY350C",D586="NPC6ASZDB-YL350C",D586="NPC6ASZDB-OR350C",D586="NPC6ASZDB-VT350C",D586="NPC6ASZDB-BL350C",D586="NPC6ASZDB-RD350C",D586="NPC6ASZDB-BK350C",D586="NPC6ASZDB-VT003M",D586="NPC6ASZDB-OR250C",D586="NPC6ASZDB-VT250C",D586="NPC6ASZDB-VT002M",D586="NPC6ASZDB-VT050C",D586="NPC6ASZDB-VT001M",D586="NPC6ASZDB-VT150C",D586="NPC6ASZDB-WT017C",D586="NPC6ASZDB-RD030C",D586="NPC6ASZDB-WT030C",D586="NPC6ASZDB-OR020M",D586="NPC6ASZDB-OR015M",D586="NPC06SZDB-WT025C",D586="NPC6ASZDB-WT013M",D586="NPC6ASZDB-GY075C",D586="NPC6ASZDB-BK075C",D586="NPC6ASZDB-BK125C",D586="NPC6ASZDB-GN250C",D586="NPC6ASZDB-WT011M",D586="NPC6ASZDB-WT014M",D586="NPC6ASZDB-OR005M",D586="NPC6ASZDB-GY006M",D586="NPC6ASZDB-WT550C",D586="NPC6ASZDB-WT650C",D586="NPC6ASZDB-WT850C",D586="NPC6ASZDB-WT950C",D586="NPC6ASZDB-RD250C",D586="NPC06SZDB-GY015C",D586="NPC06SZDB-BL020C",D586="NPC06SZDB-YL015C",D586="NPC6ASZDB-BL012M",D586="NPC6ASZDB-WT020C",D586="NPC6ASZDB-BL008M",D586="NPC6ASZDB-BL009M",D586="NPC6ASZDB-WT022M",D586="NPC6ASZDB-YL007M",D586="NPC06SZDB-WT250C",D586="NPC6ASZDB-BL007M",D586="NPC6ASZDB-BK050C",D586="NPC6ASZDB-BK025C",D586="NPC6ASZDB-BL750C",D586="NPC6ASZDB-OR010M",D586="NPC06SZDB-RD015M",D586="NPC6ASZDB-YL012M",D586="NPC6ASZDB-YL030M",D586="NPC6ASZDB-YL020M",D586="NPC6ASZDB-RD050C",D586="NPC06SZDB-BL050C",D586="NPC06SZDB-RD050C",D586="NPC06SZDB-YL050C",D586="NPC06SZDB-YL003M",D586="NPC06SZDB-GN002M",D586="NPC6ASZDB-RD010M",D586="NPC6ASZDB-GY450C",D586="NPC6ASZDB-WT006M",D586="NPC6ASZDB-BL250C",D586="NPC6ASZDB-GY050C",D586="NPC6ASZDB-YL250C",D586="NPC6ASZDB-YL008M",D586="NPC06SZDB-YL010M",D586="NPC6ASZDB-GY008M",D586="NPC06SZDB-RD005M",D586="NPC6ASZDB-BL050C",D586="NPC6ASZDB-WT450C",D586="NPC6ASZDB-OR050C",D586="NPC06SZDB-GN010M",D586="NPC06SZDB-RD010M",D586="NPC06SZDB-BL010M",D586="NPC6ASZDB-GY050C",D586="NPC6ASZDB-YL025C",D586="NPC6ASZDB-BK250C",D586="NPC6ASZDB-BK004M",D586="NPC6ASZDB-YL006M",D586="NPC06SZDB-WT007M",D586="NPC6ASZDB-BL015M",D586="NPC6ASZDB-BL020M",D586="NPC6ASZDB-GN010M",D586="NPC6ASZDB-GN015M",D586="NPC6ASZDB-GY250C",D586="NPC6ASZDB-BK030M",D586="NPC06SZDB-GY003M",D586="NPC06SZDB-BL150C",D586="NPC6ASZDB-BK013M",D586="NPC6ASZDB-OR150C",D586="NPC6ASZDB-GY007M",D586="NPC6ASZDB-BK750C",D586="NPC06SZDB-GN003M",D586="NPC06SZDB-BK150C",D586="NPC06SZDB-BK001M",D586="NPC6ASZDB-RD007M",D586="NPC6ASZDB-RD010M",D586="NPC06SZDB-GY006M",D586="NPC06SZDB-GY015M",D586="NPC06SZDB-BK050C",D586="NPC6ASZDB-GN025C",D586="NPC6ASZDB-WT009M",D586="NPC6ASZDB-OR004M",D586="NPC6ASZDB-WT075C",D586="NPC6ASZDB-WT175C",D586="NPC06SZDB-GY001M",D586="NPC06SZDB-GY002M",D586="NPC6ASZDB-WT125C",D586="NPC6ASZDB-WT225C",D586="NPC6ASZDB-WT275C",D586="NPC6ASZDB-GY015M",D586="NPC6ASZDB-RD001M",D586="NPC6ASZDB-RD005M",D586="NPC6ASZDB-WT025C",D586="NPC6ASZDB-YL001M",D586="NPC6ASZDB-YL005M",D586="NPC06SZDB-GY010M",D586="NPC06SZDB-YL005M",D586="NPC06SZDB-YL001M",D586="NPC6ASZDB-BK150C",D586="NPC6ASZDB-BL030M",D586="NPC6ASZDB-YL050C",D586="NPC6ASZDB-YL010M",D586="NPC6ASZDB-OR010M",D586="NPC06SZDB-YL150C",D586="NPC6ASZDB-OR005M",D586="NPC06SZDB-OR002M",D586="NPC6ASZDB-RD150C",D586="NPC6ASZDB-WT025M",D586="NPC6ASZDB-WT150C",D586="NPC6ASZDB-WT012M",D586="NPC6ASZDB-WT250C",D586="NPC6ASZDB-WT350C",D586="NPC6ASZDB-YL002M",D586="NPC6ASZDB-BL150C",D586="NPC6ASZDB-WT015M",D586="NPC6ASZDB-YL150C",D586="NPC6ASZDB-YL003M",D586="NPC6ASZDB-WT750C",D586="NPC6ASZDB-GN050C",D586="NPC6ASZDB-WT008M",D586="NPC06SZDB-OR010M",D586="NPC6ASZDB-GY150C",D586="NPC6ASZDB-GN150C",D586="NPC6ASZDB-OR001M",D586="NPC6ASZDB-OR002M",D586="NPC6ASZDB-OR003M",D586="NPC06SZDB-RD002M",D586="NPC06SZDB-RD150C",D586="NPC6ASZDB-BK015M",D586="NPC06SZDB-GN001M",D586="NPC06SZDB-GN150C",D586="NPC06SZDB-WT030M",D586="NPC06SZDB-WT750C",D586="NPC06SZDB-WT015M",D586="NPC6ASZDB-WT030M",D586="NPC06SZDB-RD001M",D586="NPC06SZDB-RD003M",D586="NPC06SZDB-OR003M",D586="NPC06SZDB-OR001M",D586="NPC06SZDB-BL001M",D586="NPC06SZDB-BL003M",D586="NPC06SZDB-WT150C",D586="NPC06SZDB-BL002M",D586="NPC6ASZDB-WT050C",D586="NPC06SZDB-WT050C",D586="NPC06SZDB-WT001M",D586="NPC06SZDB-WT002M",D586="NPC06SZDB-WT003M",D586="NPC06SZDB-WT004M",D586="NPC06SZDB-WT005M",D586="NPC06SZDB-WT010M",D586="NPC06SZDB-WT020M",D586="NPC6ASZDB-GN001M",D586="NPC6ASZDB-GN002M",D586="NPC6ASZDB-GN003M",D586="NPC6ASZDB-GN004M",D586="NPC6ASZDB-GN005M",D586="NPC6ASZDB-GN020M",D586="NPC6ASZDB-GN030M",D586="NPC6ASZDB-WT001M",D586="NPC6ASZDB-WT002M",D586="NPC6ASZDB-WT003M",D586="NPC6ASZDB-WT004M",D586="NPC6ASZDB-WT005M",D586="NPC6ASZDB-WT006M",D586="NPC6ASZDB-WT007M",D586="NPC6ASZDB-WT010M",D586="NPC6ASZDB-WT020M",D586="NPC6ASZDB-RD002M",D586="NPC6ASZDB-RD003M",D586="NPC6ASZDB-RD020M",D586="NPC6ASZDB-GY001M",D586="NPC6ASZDB-GY002M",D586="NPC6ASZDB-GY003M",D586="NPC6ASZDB-GY004M",D586="NPC6ASZDB-GY005M",D586="NPC6ASZDB-GY010M",D586="NPC6ASZDB-GY020M",D586="NPC6ASZDB-GY025M",D586="NPC6ASZDB-GY030M",D586="NPC6ASZDB-BL001M",D586="NPC6ASZDB-BL002M",D586="NPC6ASZDB-BL003M",D586="NPC6ASZDB-BL004M",D586="NPC6ASZDB-BL005M",D586="NPC6ASZDB-BL010M",D586="NPC6ASZDB-BK001M",D586="NPC6ASZDB-BK002M",D586="NPC6ASZDB-BK003M",D586="NPC6ASZDB-BK005M",D586="NPC6ASZDB-BK010M",D586="NPC6ASZDB-BK020M",),E586*2,0)</f>
        <v>0</v>
      </c>
      <c r="M586" s="117">
        <f t="shared" si="1102"/>
        <v>196756</v>
      </c>
      <c r="N586" s="117"/>
      <c r="O586" s="115">
        <f t="shared" si="1107"/>
        <v>0</v>
      </c>
      <c r="P586" s="117">
        <f t="shared" si="1103"/>
        <v>96007</v>
      </c>
      <c r="Q586" s="117"/>
      <c r="R586" s="117">
        <f t="shared" si="1108"/>
        <v>0</v>
      </c>
      <c r="S586" s="117" t="e">
        <f t="shared" si="1104"/>
        <v>#REF!</v>
      </c>
      <c r="T586" s="117"/>
      <c r="U586" s="117">
        <f t="shared" si="1116"/>
        <v>0</v>
      </c>
      <c r="V586" s="117">
        <f t="shared" si="1117"/>
        <v>219228.90000000002</v>
      </c>
      <c r="W586" s="121"/>
      <c r="X586" s="120">
        <f t="shared" si="1109"/>
        <v>0</v>
      </c>
      <c r="Y586" s="117">
        <f t="shared" si="1094"/>
        <v>132.29999999999882</v>
      </c>
      <c r="Z586" s="117"/>
      <c r="AA586" s="121">
        <f t="shared" si="1051"/>
        <v>0</v>
      </c>
      <c r="AB586" s="117">
        <f t="shared" si="1105"/>
        <v>12982.5</v>
      </c>
      <c r="AC586" s="117"/>
      <c r="AD586" s="117">
        <f t="shared" si="1052"/>
        <v>0</v>
      </c>
      <c r="AE586" s="117">
        <f t="shared" si="1118"/>
        <v>283.79999999999973</v>
      </c>
      <c r="AF586" s="117"/>
      <c r="AG586" s="116">
        <f t="shared" si="1053"/>
        <v>0</v>
      </c>
      <c r="AH586" s="123">
        <f t="shared" si="1119"/>
        <v>9152.7999999999993</v>
      </c>
      <c r="AI586" s="117"/>
      <c r="AJ586" s="121">
        <f t="shared" si="1054"/>
        <v>0</v>
      </c>
      <c r="AK586" s="117">
        <f t="shared" si="1120"/>
        <v>7585.5</v>
      </c>
      <c r="AL586" s="117"/>
      <c r="AM586" s="121">
        <f t="shared" si="1055"/>
        <v>0</v>
      </c>
      <c r="AN586" s="117">
        <f t="shared" si="1121"/>
        <v>7741.0999999999985</v>
      </c>
      <c r="AO586" s="117"/>
      <c r="AP586" s="121">
        <f t="shared" si="1110"/>
        <v>0</v>
      </c>
      <c r="AQ586" s="117">
        <f t="shared" si="1099"/>
        <v>484.89999999999964</v>
      </c>
      <c r="AR586" s="117"/>
      <c r="AS586" s="121">
        <f t="shared" si="1065"/>
        <v>0</v>
      </c>
      <c r="AT586" s="117">
        <f t="shared" si="1122"/>
        <v>4579.6000000000004</v>
      </c>
      <c r="AU586" s="117"/>
      <c r="AV586" s="117">
        <f t="shared" si="1123"/>
        <v>0</v>
      </c>
      <c r="AW586" s="122">
        <f t="shared" si="1100"/>
        <v>2796.0000000000014</v>
      </c>
      <c r="AX586" s="117"/>
      <c r="AY586" s="117">
        <f t="shared" si="1066"/>
        <v>0</v>
      </c>
      <c r="AZ586" s="117">
        <f t="shared" si="1111"/>
        <v>1794.6</v>
      </c>
      <c r="BA586" s="117"/>
      <c r="BB586" s="121">
        <f t="shared" si="1067"/>
        <v>0</v>
      </c>
      <c r="BC586" s="117">
        <f t="shared" si="1124"/>
        <v>1254.5999999999999</v>
      </c>
      <c r="BD586" s="117"/>
      <c r="BE586" s="121">
        <f t="shared" si="1068"/>
        <v>0</v>
      </c>
      <c r="BF586" s="117">
        <f t="shared" si="1125"/>
        <v>-210.39999999999964</v>
      </c>
      <c r="BG586" s="117"/>
      <c r="BH586" s="121">
        <f t="shared" si="1096"/>
        <v>0</v>
      </c>
      <c r="BI586" s="117">
        <f t="shared" si="1095"/>
        <v>4420.5999999999995</v>
      </c>
      <c r="BJ586" s="117"/>
      <c r="BK586" s="121">
        <f t="shared" si="1069"/>
        <v>0</v>
      </c>
      <c r="BL586" s="117">
        <f t="shared" si="1126"/>
        <v>4758.2000000000007</v>
      </c>
      <c r="BM586" s="117"/>
      <c r="BN586" s="121">
        <f t="shared" si="1127"/>
        <v>0</v>
      </c>
      <c r="BO586" s="117">
        <f t="shared" si="1128"/>
        <v>2570.7000000000012</v>
      </c>
      <c r="BP586" s="117"/>
      <c r="BQ586" s="121">
        <f t="shared" si="1129"/>
        <v>0</v>
      </c>
      <c r="BR586" s="117">
        <f t="shared" si="1056"/>
        <v>49.899999999990811</v>
      </c>
      <c r="BS586" s="117"/>
      <c r="BT586" s="117">
        <f t="shared" si="1043"/>
        <v>0</v>
      </c>
      <c r="BU586" s="117">
        <f t="shared" si="1112"/>
        <v>47022</v>
      </c>
      <c r="BV586" s="117"/>
      <c r="BW586" s="117">
        <f t="shared" si="1044"/>
        <v>0</v>
      </c>
      <c r="BX586" s="117">
        <f t="shared" si="1113"/>
        <v>62604</v>
      </c>
      <c r="BY586" s="117"/>
      <c r="BZ586" s="117">
        <f t="shared" si="1045"/>
        <v>0</v>
      </c>
      <c r="CA586" s="117">
        <f t="shared" si="1114"/>
        <v>42502</v>
      </c>
      <c r="CB586" s="117"/>
      <c r="CC586" s="117">
        <f t="shared" si="1130"/>
        <v>0</v>
      </c>
      <c r="CD586" s="117">
        <f t="shared" si="1088"/>
        <v>6612.2500000000018</v>
      </c>
      <c r="CE586" s="117"/>
      <c r="CF586" s="117">
        <f t="shared" si="1131"/>
        <v>0</v>
      </c>
      <c r="CG586" s="117">
        <f t="shared" si="1132"/>
        <v>6982.9</v>
      </c>
      <c r="CH586" s="117"/>
      <c r="CI586" s="117">
        <f t="shared" si="1070"/>
        <v>0</v>
      </c>
      <c r="CJ586" s="117">
        <f t="shared" si="1040"/>
        <v>8715</v>
      </c>
      <c r="CK586" s="117"/>
      <c r="CL586" s="121">
        <f t="shared" si="1071"/>
        <v>0</v>
      </c>
      <c r="CM586" s="123">
        <f t="shared" si="1133"/>
        <v>4864</v>
      </c>
      <c r="CN586" s="117"/>
      <c r="CO586" s="121">
        <f t="shared" si="1072"/>
        <v>0</v>
      </c>
      <c r="CP586" s="123">
        <f t="shared" si="1134"/>
        <v>3955</v>
      </c>
      <c r="CQ586" s="117"/>
      <c r="CR586" s="121">
        <f t="shared" si="1073"/>
        <v>0</v>
      </c>
      <c r="CS586" s="123">
        <f t="shared" si="1097"/>
        <v>6656</v>
      </c>
      <c r="CT586" s="117"/>
      <c r="CU586" s="121">
        <f t="shared" si="1074"/>
        <v>0</v>
      </c>
      <c r="CV586" s="123">
        <f t="shared" si="1135"/>
        <v>7769</v>
      </c>
      <c r="CW586" s="117"/>
      <c r="CX586" s="117">
        <f t="shared" si="1075"/>
        <v>0</v>
      </c>
      <c r="CY586" s="116">
        <f t="shared" si="1090"/>
        <v>6582</v>
      </c>
      <c r="CZ586" s="123"/>
      <c r="DA586" s="117">
        <f t="shared" si="1076"/>
        <v>0</v>
      </c>
      <c r="DB586" s="117">
        <f t="shared" si="1041"/>
        <v>68388</v>
      </c>
      <c r="DC586" s="117"/>
      <c r="DD586" s="117">
        <f t="shared" si="1077"/>
        <v>0</v>
      </c>
      <c r="DE586" s="117">
        <f t="shared" si="1042"/>
        <v>65159</v>
      </c>
      <c r="DF586" s="117">
        <v>200000</v>
      </c>
      <c r="DG586" s="120">
        <f t="shared" si="1078"/>
        <v>0</v>
      </c>
      <c r="DH586" s="117">
        <f t="shared" si="1145"/>
        <v>217025</v>
      </c>
      <c r="DI586" s="117"/>
      <c r="DJ586" s="117">
        <f t="shared" si="1079"/>
        <v>0</v>
      </c>
      <c r="DK586" s="117">
        <f t="shared" si="1136"/>
        <v>226.5</v>
      </c>
      <c r="DL586" s="268"/>
      <c r="DM586" s="207">
        <f t="shared" si="1080"/>
        <v>0</v>
      </c>
      <c r="DN586" s="125">
        <f t="shared" si="1115"/>
        <v>0</v>
      </c>
      <c r="DO586" s="269"/>
      <c r="DP586" s="127">
        <f t="shared" si="1081"/>
        <v>0</v>
      </c>
      <c r="DQ586" s="128">
        <f t="shared" si="1137"/>
        <v>7022.5</v>
      </c>
      <c r="DR586" s="269"/>
      <c r="DS586" s="127">
        <f t="shared" si="1082"/>
        <v>0</v>
      </c>
      <c r="DT586" s="128">
        <f t="shared" si="1138"/>
        <v>4846</v>
      </c>
      <c r="DU586" s="269"/>
      <c r="DV586" s="127">
        <f t="shared" si="1083"/>
        <v>0</v>
      </c>
      <c r="DW586" s="128">
        <f t="shared" si="1139"/>
        <v>4835</v>
      </c>
      <c r="DX586" s="269"/>
      <c r="DY586" s="124">
        <f t="shared" si="1084"/>
        <v>0</v>
      </c>
      <c r="DZ586" s="125">
        <f t="shared" si="1140"/>
        <v>523</v>
      </c>
      <c r="EA586" s="124"/>
      <c r="EB586" s="124">
        <f t="shared" si="1085"/>
        <v>0</v>
      </c>
      <c r="EC586" s="124">
        <f t="shared" si="1141"/>
        <v>369</v>
      </c>
      <c r="ED586" s="269"/>
      <c r="EE586" s="127">
        <f t="shared" si="1086"/>
        <v>0</v>
      </c>
      <c r="EF586" s="128">
        <f t="shared" si="1142"/>
        <v>4769</v>
      </c>
      <c r="EG586" s="117"/>
      <c r="EH586" s="117">
        <f t="shared" si="1087"/>
        <v>0</v>
      </c>
      <c r="EI586" s="117">
        <f t="shared" si="1143"/>
        <v>23837</v>
      </c>
      <c r="EJ586" s="117"/>
      <c r="EK586" s="117">
        <f t="shared" si="1057"/>
        <v>0</v>
      </c>
      <c r="EL586" s="117">
        <f t="shared" si="1144"/>
        <v>22467</v>
      </c>
      <c r="EM586" s="270" t="e">
        <f t="shared" si="1058"/>
        <v>#REF!</v>
      </c>
    </row>
    <row r="587" spans="1:150" s="33" customFormat="1" ht="11.25" customHeight="1" x14ac:dyDescent="0.25">
      <c r="A587" s="158">
        <v>46102</v>
      </c>
      <c r="B587" s="188">
        <v>46102</v>
      </c>
      <c r="C587" s="204">
        <v>8004969428</v>
      </c>
      <c r="D587" s="17" t="s">
        <v>312</v>
      </c>
      <c r="E587" s="18">
        <v>10</v>
      </c>
      <c r="F587" s="19">
        <v>25</v>
      </c>
      <c r="G587" s="20">
        <v>191516036659</v>
      </c>
      <c r="H587" s="66"/>
      <c r="I587" s="41">
        <f t="shared" si="1106"/>
        <v>0</v>
      </c>
      <c r="J587" s="48">
        <f t="shared" si="1101"/>
        <v>297397</v>
      </c>
      <c r="K587" s="66"/>
      <c r="L587" s="41">
        <f t="shared" si="1146"/>
        <v>0</v>
      </c>
      <c r="M587" s="48">
        <f t="shared" si="1102"/>
        <v>196756</v>
      </c>
      <c r="N587" s="66"/>
      <c r="O587" s="41">
        <f t="shared" si="1107"/>
        <v>0</v>
      </c>
      <c r="P587" s="48">
        <f t="shared" si="1103"/>
        <v>96007</v>
      </c>
      <c r="Q587" s="66"/>
      <c r="R587" s="66">
        <f t="shared" si="1108"/>
        <v>0</v>
      </c>
      <c r="S587" s="67" t="e">
        <f t="shared" si="1104"/>
        <v>#REF!</v>
      </c>
      <c r="T587" s="66"/>
      <c r="U587" s="66">
        <f t="shared" si="1116"/>
        <v>0</v>
      </c>
      <c r="V587" s="67">
        <f t="shared" si="1117"/>
        <v>219228.90000000002</v>
      </c>
      <c r="W587" s="136"/>
      <c r="X587" s="69">
        <f t="shared" si="1109"/>
        <v>0</v>
      </c>
      <c r="Y587" s="67">
        <f t="shared" si="1094"/>
        <v>132.29999999999882</v>
      </c>
      <c r="Z587" s="66"/>
      <c r="AA587" s="68">
        <f t="shared" si="1051"/>
        <v>0</v>
      </c>
      <c r="AB587" s="67">
        <f t="shared" si="1105"/>
        <v>12982.5</v>
      </c>
      <c r="AC587" s="66"/>
      <c r="AD587" s="66">
        <f t="shared" si="1052"/>
        <v>0</v>
      </c>
      <c r="AE587" s="67">
        <f t="shared" si="1118"/>
        <v>283.79999999999973</v>
      </c>
      <c r="AF587" s="66"/>
      <c r="AG587" s="78">
        <f t="shared" si="1053"/>
        <v>0</v>
      </c>
      <c r="AH587" s="79">
        <f t="shared" si="1119"/>
        <v>9152.7999999999993</v>
      </c>
      <c r="AI587" s="66"/>
      <c r="AJ587" s="68">
        <f t="shared" si="1054"/>
        <v>0</v>
      </c>
      <c r="AK587" s="67">
        <f t="shared" si="1120"/>
        <v>7585.5</v>
      </c>
      <c r="AL587" s="66"/>
      <c r="AM587" s="68">
        <f t="shared" si="1055"/>
        <v>0</v>
      </c>
      <c r="AN587" s="67">
        <f t="shared" si="1121"/>
        <v>7741.0999999999985</v>
      </c>
      <c r="AO587" s="66"/>
      <c r="AP587" s="68">
        <f t="shared" si="1110"/>
        <v>0</v>
      </c>
      <c r="AQ587" s="67">
        <f t="shared" si="1099"/>
        <v>484.89999999999964</v>
      </c>
      <c r="AR587" s="66"/>
      <c r="AS587" s="68">
        <f t="shared" si="1065"/>
        <v>0</v>
      </c>
      <c r="AT587" s="67">
        <f t="shared" si="1122"/>
        <v>4579.6000000000004</v>
      </c>
      <c r="AU587" s="66"/>
      <c r="AV587" s="66">
        <f t="shared" si="1123"/>
        <v>0</v>
      </c>
      <c r="AW587" s="42">
        <f t="shared" si="1100"/>
        <v>2796.0000000000014</v>
      </c>
      <c r="AX587" s="66"/>
      <c r="AY587" s="66">
        <f t="shared" si="1066"/>
        <v>0</v>
      </c>
      <c r="AZ587" s="67">
        <f t="shared" si="1111"/>
        <v>1794.6</v>
      </c>
      <c r="BA587" s="66"/>
      <c r="BB587" s="68">
        <f t="shared" si="1067"/>
        <v>0</v>
      </c>
      <c r="BC587" s="67">
        <f t="shared" si="1124"/>
        <v>1254.5999999999999</v>
      </c>
      <c r="BD587" s="66"/>
      <c r="BE587" s="68">
        <f t="shared" si="1068"/>
        <v>0</v>
      </c>
      <c r="BF587" s="67">
        <f t="shared" si="1125"/>
        <v>-210.39999999999964</v>
      </c>
      <c r="BG587" s="66"/>
      <c r="BH587" s="68">
        <f t="shared" si="1096"/>
        <v>251.20000000000002</v>
      </c>
      <c r="BI587" s="67">
        <f t="shared" si="1095"/>
        <v>4169.3999999999996</v>
      </c>
      <c r="BJ587" s="66"/>
      <c r="BK587" s="68">
        <f t="shared" si="1069"/>
        <v>0</v>
      </c>
      <c r="BL587" s="67">
        <f t="shared" si="1126"/>
        <v>4758.2000000000007</v>
      </c>
      <c r="BM587" s="66"/>
      <c r="BN587" s="68">
        <f t="shared" si="1127"/>
        <v>0</v>
      </c>
      <c r="BO587" s="67">
        <f t="shared" si="1128"/>
        <v>2570.7000000000012</v>
      </c>
      <c r="BP587" s="66"/>
      <c r="BQ587" s="68">
        <f t="shared" si="1129"/>
        <v>0</v>
      </c>
      <c r="BR587" s="67">
        <f t="shared" si="1056"/>
        <v>49.899999999990811</v>
      </c>
      <c r="BS587" s="66"/>
      <c r="BT587" s="66">
        <f t="shared" si="1043"/>
        <v>0</v>
      </c>
      <c r="BU587" s="67">
        <f t="shared" si="1112"/>
        <v>47022</v>
      </c>
      <c r="BV587" s="66"/>
      <c r="BW587" s="66">
        <f t="shared" si="1044"/>
        <v>0</v>
      </c>
      <c r="BX587" s="67">
        <f t="shared" si="1113"/>
        <v>62604</v>
      </c>
      <c r="BY587" s="66"/>
      <c r="BZ587" s="66">
        <f t="shared" si="1045"/>
        <v>0</v>
      </c>
      <c r="CA587" s="67">
        <f t="shared" si="1114"/>
        <v>42502</v>
      </c>
      <c r="CB587" s="66"/>
      <c r="CC587" s="66">
        <f t="shared" si="1130"/>
        <v>0</v>
      </c>
      <c r="CD587" s="67">
        <f t="shared" si="1088"/>
        <v>6612.2500000000018</v>
      </c>
      <c r="CE587" s="66"/>
      <c r="CF587" s="66">
        <f t="shared" si="1131"/>
        <v>0</v>
      </c>
      <c r="CG587" s="67">
        <f t="shared" si="1132"/>
        <v>6982.9</v>
      </c>
      <c r="CH587" s="66"/>
      <c r="CI587" s="66">
        <f t="shared" si="1070"/>
        <v>0</v>
      </c>
      <c r="CJ587" s="67">
        <f t="shared" si="1040"/>
        <v>8715</v>
      </c>
      <c r="CK587" s="66"/>
      <c r="CL587" s="68">
        <f t="shared" si="1071"/>
        <v>0</v>
      </c>
      <c r="CM587" s="79">
        <f t="shared" si="1133"/>
        <v>4864</v>
      </c>
      <c r="CN587" s="66"/>
      <c r="CO587" s="68">
        <f t="shared" si="1072"/>
        <v>0</v>
      </c>
      <c r="CP587" s="79">
        <f t="shared" si="1134"/>
        <v>3955</v>
      </c>
      <c r="CQ587" s="66"/>
      <c r="CR587" s="68">
        <f t="shared" si="1073"/>
        <v>0</v>
      </c>
      <c r="CS587" s="79">
        <f t="shared" si="1097"/>
        <v>6656</v>
      </c>
      <c r="CT587" s="66"/>
      <c r="CU587" s="68">
        <f t="shared" si="1074"/>
        <v>0</v>
      </c>
      <c r="CV587" s="79">
        <f t="shared" si="1135"/>
        <v>7769</v>
      </c>
      <c r="CW587" s="66"/>
      <c r="CX587" s="66">
        <f t="shared" si="1075"/>
        <v>0</v>
      </c>
      <c r="CY587" s="40">
        <f t="shared" si="1090"/>
        <v>6582</v>
      </c>
      <c r="CZ587" s="65"/>
      <c r="DA587" s="66">
        <f t="shared" si="1076"/>
        <v>0</v>
      </c>
      <c r="DB587" s="67">
        <f t="shared" si="1041"/>
        <v>68388</v>
      </c>
      <c r="DC587" s="66"/>
      <c r="DD587" s="66">
        <f t="shared" si="1077"/>
        <v>0</v>
      </c>
      <c r="DE587" s="67">
        <f t="shared" si="1042"/>
        <v>65159</v>
      </c>
      <c r="DF587" s="66"/>
      <c r="DG587" s="69">
        <f t="shared" si="1078"/>
        <v>0</v>
      </c>
      <c r="DH587" s="67">
        <f t="shared" si="1145"/>
        <v>217025</v>
      </c>
      <c r="DI587" s="66"/>
      <c r="DJ587" s="66">
        <f t="shared" si="1079"/>
        <v>0</v>
      </c>
      <c r="DK587" s="67">
        <f t="shared" si="1136"/>
        <v>226.5</v>
      </c>
      <c r="DL587" s="210"/>
      <c r="DM587" s="206">
        <f t="shared" si="1080"/>
        <v>0</v>
      </c>
      <c r="DN587" s="25">
        <f t="shared" si="1115"/>
        <v>0</v>
      </c>
      <c r="DO587" s="5"/>
      <c r="DP587" s="43">
        <f t="shared" si="1081"/>
        <v>0</v>
      </c>
      <c r="DQ587" s="27">
        <f t="shared" si="1137"/>
        <v>7022.5</v>
      </c>
      <c r="DR587" s="5"/>
      <c r="DS587" s="43">
        <f t="shared" si="1082"/>
        <v>0</v>
      </c>
      <c r="DT587" s="27">
        <f t="shared" si="1138"/>
        <v>4846</v>
      </c>
      <c r="DU587" s="5"/>
      <c r="DV587" s="43">
        <f t="shared" si="1083"/>
        <v>0</v>
      </c>
      <c r="DW587" s="27">
        <f t="shared" si="1139"/>
        <v>4835</v>
      </c>
      <c r="DX587" s="5"/>
      <c r="DY587" s="22">
        <f t="shared" si="1084"/>
        <v>0</v>
      </c>
      <c r="DZ587" s="25">
        <f t="shared" si="1140"/>
        <v>523</v>
      </c>
      <c r="EA587" s="22"/>
      <c r="EB587" s="22">
        <f t="shared" si="1085"/>
        <v>0</v>
      </c>
      <c r="EC587" s="28">
        <f t="shared" si="1141"/>
        <v>369</v>
      </c>
      <c r="ED587" s="5"/>
      <c r="EE587" s="43">
        <f t="shared" si="1086"/>
        <v>0</v>
      </c>
      <c r="EF587" s="27">
        <f t="shared" si="1142"/>
        <v>4769</v>
      </c>
      <c r="EG587" s="66"/>
      <c r="EH587" s="66">
        <f t="shared" si="1087"/>
        <v>0</v>
      </c>
      <c r="EI587" s="67">
        <f t="shared" si="1143"/>
        <v>23837</v>
      </c>
      <c r="EJ587" s="66"/>
      <c r="EK587" s="66">
        <f t="shared" si="1057"/>
        <v>0</v>
      </c>
      <c r="EL587" s="67">
        <f t="shared" si="1144"/>
        <v>22467</v>
      </c>
      <c r="EM587" s="110" t="e">
        <f t="shared" si="1058"/>
        <v>#REF!</v>
      </c>
    </row>
    <row r="588" spans="1:150" ht="11.25" customHeight="1" x14ac:dyDescent="0.25">
      <c r="A588" s="158">
        <v>46102</v>
      </c>
      <c r="B588" s="187"/>
      <c r="C588" s="204">
        <v>8004972897</v>
      </c>
      <c r="D588" s="17" t="s">
        <v>73</v>
      </c>
      <c r="E588" s="18">
        <v>20</v>
      </c>
      <c r="F588" s="19">
        <v>8</v>
      </c>
      <c r="G588" s="20">
        <v>191516041998</v>
      </c>
      <c r="H588" s="66"/>
      <c r="I588" s="41">
        <f t="shared" si="1106"/>
        <v>0</v>
      </c>
      <c r="J588" s="48">
        <f t="shared" si="1101"/>
        <v>297397</v>
      </c>
      <c r="K588" s="66"/>
      <c r="L588" s="41">
        <f t="shared" si="1146"/>
        <v>0</v>
      </c>
      <c r="M588" s="48">
        <f t="shared" si="1102"/>
        <v>196756</v>
      </c>
      <c r="N588" s="66"/>
      <c r="O588" s="41">
        <f t="shared" si="1107"/>
        <v>0</v>
      </c>
      <c r="P588" s="48">
        <f t="shared" si="1103"/>
        <v>96007</v>
      </c>
      <c r="Q588" s="66"/>
      <c r="R588" s="66">
        <f t="shared" si="1108"/>
        <v>0</v>
      </c>
      <c r="S588" s="67" t="e">
        <f t="shared" si="1104"/>
        <v>#REF!</v>
      </c>
      <c r="T588" s="66"/>
      <c r="U588" s="66">
        <f t="shared" si="1116"/>
        <v>0</v>
      </c>
      <c r="V588" s="67">
        <f t="shared" si="1117"/>
        <v>219228.90000000002</v>
      </c>
      <c r="X588" s="69">
        <f t="shared" si="1109"/>
        <v>0</v>
      </c>
      <c r="Y588" s="67">
        <f t="shared" si="1094"/>
        <v>132.29999999999882</v>
      </c>
      <c r="Z588" s="66"/>
      <c r="AA588" s="68">
        <f t="shared" si="1051"/>
        <v>0</v>
      </c>
      <c r="AB588" s="67">
        <f t="shared" si="1105"/>
        <v>12982.5</v>
      </c>
      <c r="AC588" s="66"/>
      <c r="AD588" s="66">
        <f t="shared" si="1052"/>
        <v>0</v>
      </c>
      <c r="AE588" s="67">
        <f t="shared" si="1118"/>
        <v>283.79999999999973</v>
      </c>
      <c r="AF588" s="66"/>
      <c r="AG588" s="78">
        <f t="shared" si="1053"/>
        <v>0</v>
      </c>
      <c r="AH588" s="79">
        <f t="shared" si="1119"/>
        <v>9152.7999999999993</v>
      </c>
      <c r="AI588" s="66"/>
      <c r="AJ588" s="68">
        <f t="shared" si="1054"/>
        <v>0</v>
      </c>
      <c r="AK588" s="67">
        <f t="shared" si="1120"/>
        <v>7585.5</v>
      </c>
      <c r="AL588" s="66"/>
      <c r="AM588" s="68">
        <f t="shared" si="1055"/>
        <v>0</v>
      </c>
      <c r="AN588" s="67">
        <f t="shared" si="1121"/>
        <v>7741.0999999999985</v>
      </c>
      <c r="AO588" s="66"/>
      <c r="AP588" s="68">
        <f t="shared" si="1110"/>
        <v>0</v>
      </c>
      <c r="AQ588" s="67">
        <f t="shared" si="1099"/>
        <v>484.89999999999964</v>
      </c>
      <c r="AR588" s="66"/>
      <c r="AS588" s="68">
        <f t="shared" si="1065"/>
        <v>0</v>
      </c>
      <c r="AT588" s="67">
        <f t="shared" si="1122"/>
        <v>4579.6000000000004</v>
      </c>
      <c r="AU588" s="66"/>
      <c r="AV588" s="66">
        <f t="shared" si="1123"/>
        <v>0</v>
      </c>
      <c r="AW588" s="42">
        <f t="shared" si="1100"/>
        <v>2796.0000000000014</v>
      </c>
      <c r="AX588" s="66"/>
      <c r="AY588" s="66">
        <f t="shared" si="1066"/>
        <v>0</v>
      </c>
      <c r="AZ588" s="67">
        <f t="shared" si="1111"/>
        <v>1794.6</v>
      </c>
      <c r="BA588" s="66"/>
      <c r="BB588" s="68">
        <f t="shared" si="1067"/>
        <v>0</v>
      </c>
      <c r="BC588" s="67">
        <f t="shared" si="1124"/>
        <v>1254.5999999999999</v>
      </c>
      <c r="BD588" s="66"/>
      <c r="BE588" s="68">
        <f t="shared" si="1068"/>
        <v>0</v>
      </c>
      <c r="BF588" s="67">
        <f t="shared" si="1125"/>
        <v>-210.39999999999964</v>
      </c>
      <c r="BG588" s="66"/>
      <c r="BH588" s="68">
        <f t="shared" si="1096"/>
        <v>162.39999999999998</v>
      </c>
      <c r="BI588" s="67">
        <f t="shared" si="1095"/>
        <v>4006.9999999999995</v>
      </c>
      <c r="BJ588" s="66"/>
      <c r="BK588" s="68">
        <f t="shared" si="1069"/>
        <v>0</v>
      </c>
      <c r="BL588" s="67">
        <f t="shared" si="1126"/>
        <v>4758.2000000000007</v>
      </c>
      <c r="BM588" s="66"/>
      <c r="BN588" s="68">
        <f t="shared" si="1127"/>
        <v>0</v>
      </c>
      <c r="BO588" s="67">
        <f t="shared" si="1128"/>
        <v>2570.7000000000012</v>
      </c>
      <c r="BP588" s="66"/>
      <c r="BQ588" s="68">
        <f t="shared" si="1129"/>
        <v>0</v>
      </c>
      <c r="BR588" s="67">
        <f t="shared" si="1056"/>
        <v>49.899999999990811</v>
      </c>
      <c r="BS588" s="66"/>
      <c r="BT588" s="66">
        <f t="shared" si="1043"/>
        <v>40</v>
      </c>
      <c r="BU588" s="67">
        <f t="shared" si="1112"/>
        <v>46982</v>
      </c>
      <c r="BV588" s="66"/>
      <c r="BW588" s="66">
        <f t="shared" si="1044"/>
        <v>40</v>
      </c>
      <c r="BX588" s="67">
        <f t="shared" si="1113"/>
        <v>62564</v>
      </c>
      <c r="BY588" s="66"/>
      <c r="BZ588" s="66">
        <f t="shared" si="1045"/>
        <v>40</v>
      </c>
      <c r="CA588" s="67">
        <f t="shared" si="1114"/>
        <v>42462</v>
      </c>
      <c r="CB588" s="66"/>
      <c r="CC588" s="66">
        <f t="shared" si="1130"/>
        <v>0</v>
      </c>
      <c r="CD588" s="67">
        <f t="shared" si="1088"/>
        <v>6612.2500000000018</v>
      </c>
      <c r="CE588" s="66"/>
      <c r="CF588" s="66">
        <f t="shared" si="1131"/>
        <v>0</v>
      </c>
      <c r="CG588" s="67">
        <f t="shared" si="1132"/>
        <v>6982.9</v>
      </c>
      <c r="CH588" s="66"/>
      <c r="CI588" s="66">
        <f t="shared" si="1070"/>
        <v>0</v>
      </c>
      <c r="CJ588" s="67">
        <f t="shared" si="1040"/>
        <v>8715</v>
      </c>
      <c r="CK588" s="66"/>
      <c r="CL588" s="68">
        <f t="shared" si="1071"/>
        <v>0</v>
      </c>
      <c r="CM588" s="79">
        <f t="shared" si="1133"/>
        <v>4864</v>
      </c>
      <c r="CN588" s="66"/>
      <c r="CO588" s="68">
        <f t="shared" si="1072"/>
        <v>0</v>
      </c>
      <c r="CP588" s="79">
        <f t="shared" si="1134"/>
        <v>3955</v>
      </c>
      <c r="CQ588" s="66"/>
      <c r="CR588" s="68">
        <f t="shared" si="1073"/>
        <v>0</v>
      </c>
      <c r="CS588" s="79">
        <f t="shared" si="1097"/>
        <v>6656</v>
      </c>
      <c r="CT588" s="66"/>
      <c r="CU588" s="68">
        <f t="shared" si="1074"/>
        <v>0</v>
      </c>
      <c r="CV588" s="79">
        <f t="shared" si="1135"/>
        <v>7769</v>
      </c>
      <c r="CW588" s="66"/>
      <c r="CX588" s="66">
        <f t="shared" si="1075"/>
        <v>0</v>
      </c>
      <c r="CY588" s="40">
        <f t="shared" si="1090"/>
        <v>6582</v>
      </c>
      <c r="CZ588" s="65"/>
      <c r="DA588" s="66">
        <f t="shared" si="1076"/>
        <v>0</v>
      </c>
      <c r="DB588" s="67">
        <f t="shared" si="1041"/>
        <v>68388</v>
      </c>
      <c r="DC588" s="66"/>
      <c r="DD588" s="66">
        <f t="shared" si="1077"/>
        <v>0</v>
      </c>
      <c r="DE588" s="67">
        <f t="shared" si="1042"/>
        <v>65159</v>
      </c>
      <c r="DF588" s="66"/>
      <c r="DG588" s="69">
        <f t="shared" si="1078"/>
        <v>0</v>
      </c>
      <c r="DH588" s="67">
        <f t="shared" si="1145"/>
        <v>217025</v>
      </c>
      <c r="DI588" s="66"/>
      <c r="DJ588" s="66">
        <f t="shared" si="1079"/>
        <v>0</v>
      </c>
      <c r="DK588" s="67">
        <f t="shared" si="1136"/>
        <v>226.5</v>
      </c>
      <c r="DM588" s="206">
        <f t="shared" si="1080"/>
        <v>0</v>
      </c>
      <c r="DN588" s="25">
        <f t="shared" si="1115"/>
        <v>0</v>
      </c>
      <c r="DO588" s="5"/>
      <c r="DP588" s="43">
        <f t="shared" si="1081"/>
        <v>0</v>
      </c>
      <c r="DQ588" s="27">
        <f t="shared" si="1137"/>
        <v>7022.5</v>
      </c>
      <c r="DR588" s="5"/>
      <c r="DS588" s="43">
        <f t="shared" si="1082"/>
        <v>0</v>
      </c>
      <c r="DT588" s="27">
        <f t="shared" si="1138"/>
        <v>4846</v>
      </c>
      <c r="DU588" s="5"/>
      <c r="DV588" s="43">
        <f t="shared" si="1083"/>
        <v>0</v>
      </c>
      <c r="DW588" s="27">
        <f t="shared" si="1139"/>
        <v>4835</v>
      </c>
      <c r="DX588" s="5"/>
      <c r="DY588" s="22">
        <f t="shared" si="1084"/>
        <v>0</v>
      </c>
      <c r="DZ588" s="25">
        <f t="shared" si="1140"/>
        <v>523</v>
      </c>
      <c r="EA588" s="22"/>
      <c r="EB588" s="22">
        <f t="shared" si="1085"/>
        <v>0</v>
      </c>
      <c r="EC588" s="28">
        <f t="shared" si="1141"/>
        <v>369</v>
      </c>
      <c r="ED588" s="5"/>
      <c r="EE588" s="43">
        <f t="shared" si="1086"/>
        <v>0</v>
      </c>
      <c r="EF588" s="27">
        <f t="shared" si="1142"/>
        <v>4769</v>
      </c>
      <c r="EG588" s="66"/>
      <c r="EH588" s="66">
        <f t="shared" si="1087"/>
        <v>0</v>
      </c>
      <c r="EI588" s="67">
        <f t="shared" si="1143"/>
        <v>23837</v>
      </c>
      <c r="EJ588" s="66"/>
      <c r="EK588" s="66">
        <f t="shared" si="1057"/>
        <v>0</v>
      </c>
      <c r="EL588" s="67">
        <f t="shared" si="1144"/>
        <v>22467</v>
      </c>
      <c r="EM588" s="110" t="e">
        <f t="shared" si="1058"/>
        <v>#REF!</v>
      </c>
    </row>
    <row r="589" spans="1:150" ht="11.25" customHeight="1" x14ac:dyDescent="0.25">
      <c r="A589" s="158">
        <v>46102</v>
      </c>
      <c r="B589" s="187"/>
      <c r="C589" s="204">
        <v>8004967913</v>
      </c>
      <c r="D589" s="17" t="s">
        <v>122</v>
      </c>
      <c r="E589" s="18">
        <v>60</v>
      </c>
      <c r="F589" s="19">
        <v>2</v>
      </c>
      <c r="G589" s="20">
        <v>191516052314</v>
      </c>
      <c r="H589" s="66"/>
      <c r="I589" s="41">
        <f t="shared" si="1106"/>
        <v>0</v>
      </c>
      <c r="J589" s="48">
        <f t="shared" si="1101"/>
        <v>297397</v>
      </c>
      <c r="K589" s="66"/>
      <c r="L589" s="41">
        <f t="shared" si="1146"/>
        <v>0</v>
      </c>
      <c r="M589" s="48">
        <f t="shared" si="1102"/>
        <v>196756</v>
      </c>
      <c r="N589" s="66"/>
      <c r="O589" s="41">
        <f t="shared" si="1107"/>
        <v>0</v>
      </c>
      <c r="P589" s="48">
        <f t="shared" si="1103"/>
        <v>96007</v>
      </c>
      <c r="Q589" s="66"/>
      <c r="R589" s="66">
        <f t="shared" si="1108"/>
        <v>0</v>
      </c>
      <c r="S589" s="67" t="e">
        <f t="shared" si="1104"/>
        <v>#REF!</v>
      </c>
      <c r="T589" s="66"/>
      <c r="U589" s="66">
        <f t="shared" si="1116"/>
        <v>0</v>
      </c>
      <c r="V589" s="67">
        <f t="shared" si="1117"/>
        <v>219228.90000000002</v>
      </c>
      <c r="X589" s="69">
        <f t="shared" si="1109"/>
        <v>0</v>
      </c>
      <c r="Y589" s="67">
        <f t="shared" si="1094"/>
        <v>132.29999999999882</v>
      </c>
      <c r="Z589" s="66"/>
      <c r="AA589" s="68">
        <f t="shared" si="1051"/>
        <v>0</v>
      </c>
      <c r="AB589" s="67">
        <f t="shared" si="1105"/>
        <v>12982.5</v>
      </c>
      <c r="AC589" s="66"/>
      <c r="AD589" s="66">
        <f t="shared" si="1052"/>
        <v>0</v>
      </c>
      <c r="AE589" s="67">
        <f t="shared" si="1118"/>
        <v>283.79999999999973</v>
      </c>
      <c r="AF589" s="66"/>
      <c r="AG589" s="78">
        <f t="shared" si="1053"/>
        <v>0</v>
      </c>
      <c r="AH589" s="79">
        <f t="shared" si="1119"/>
        <v>9152.7999999999993</v>
      </c>
      <c r="AI589" s="66"/>
      <c r="AJ589" s="68">
        <f t="shared" si="1054"/>
        <v>0</v>
      </c>
      <c r="AK589" s="67">
        <f t="shared" si="1120"/>
        <v>7585.5</v>
      </c>
      <c r="AL589" s="66"/>
      <c r="AM589" s="68">
        <f t="shared" si="1055"/>
        <v>0</v>
      </c>
      <c r="AN589" s="67">
        <f t="shared" si="1121"/>
        <v>7741.0999999999985</v>
      </c>
      <c r="AO589" s="66"/>
      <c r="AP589" s="68">
        <f t="shared" si="1110"/>
        <v>0</v>
      </c>
      <c r="AQ589" s="67">
        <f t="shared" si="1099"/>
        <v>484.89999999999964</v>
      </c>
      <c r="AR589" s="66"/>
      <c r="AS589" s="68">
        <f t="shared" si="1065"/>
        <v>0</v>
      </c>
      <c r="AT589" s="67">
        <f t="shared" si="1122"/>
        <v>4579.6000000000004</v>
      </c>
      <c r="AU589" s="66"/>
      <c r="AV589" s="66">
        <f t="shared" si="1123"/>
        <v>0</v>
      </c>
      <c r="AW589" s="42">
        <f t="shared" si="1100"/>
        <v>2796.0000000000014</v>
      </c>
      <c r="AX589" s="66"/>
      <c r="AY589" s="66">
        <f t="shared" si="1066"/>
        <v>0</v>
      </c>
      <c r="AZ589" s="67">
        <f t="shared" si="1111"/>
        <v>1794.6</v>
      </c>
      <c r="BA589" s="66"/>
      <c r="BB589" s="68">
        <f t="shared" si="1067"/>
        <v>0</v>
      </c>
      <c r="BC589" s="67">
        <f t="shared" si="1124"/>
        <v>1254.5999999999999</v>
      </c>
      <c r="BD589" s="66"/>
      <c r="BE589" s="68">
        <f t="shared" si="1068"/>
        <v>0</v>
      </c>
      <c r="BF589" s="67">
        <f t="shared" si="1125"/>
        <v>-210.39999999999964</v>
      </c>
      <c r="BG589" s="66"/>
      <c r="BH589" s="68">
        <f t="shared" si="1096"/>
        <v>127.2</v>
      </c>
      <c r="BI589" s="67">
        <f t="shared" si="1095"/>
        <v>3879.7999999999997</v>
      </c>
      <c r="BJ589" s="66"/>
      <c r="BK589" s="68">
        <f t="shared" si="1069"/>
        <v>0</v>
      </c>
      <c r="BL589" s="67">
        <f t="shared" si="1126"/>
        <v>4758.2000000000007</v>
      </c>
      <c r="BM589" s="66"/>
      <c r="BN589" s="68">
        <f t="shared" si="1127"/>
        <v>0</v>
      </c>
      <c r="BO589" s="67">
        <f t="shared" si="1128"/>
        <v>2570.7000000000012</v>
      </c>
      <c r="BP589" s="66"/>
      <c r="BQ589" s="68">
        <f t="shared" si="1129"/>
        <v>0</v>
      </c>
      <c r="BR589" s="67">
        <f t="shared" si="1056"/>
        <v>49.899999999990811</v>
      </c>
      <c r="BS589" s="66"/>
      <c r="BT589" s="66">
        <f t="shared" si="1043"/>
        <v>120</v>
      </c>
      <c r="BU589" s="67">
        <f t="shared" si="1112"/>
        <v>46862</v>
      </c>
      <c r="BV589" s="66"/>
      <c r="BW589" s="66">
        <f t="shared" si="1044"/>
        <v>120</v>
      </c>
      <c r="BX589" s="67">
        <f t="shared" si="1113"/>
        <v>62444</v>
      </c>
      <c r="BY589" s="66"/>
      <c r="BZ589" s="66">
        <f t="shared" si="1045"/>
        <v>120</v>
      </c>
      <c r="CA589" s="67">
        <f t="shared" si="1114"/>
        <v>42342</v>
      </c>
      <c r="CB589" s="66"/>
      <c r="CC589" s="66">
        <f t="shared" si="1130"/>
        <v>0</v>
      </c>
      <c r="CD589" s="67">
        <f t="shared" si="1088"/>
        <v>6612.2500000000018</v>
      </c>
      <c r="CE589" s="66"/>
      <c r="CF589" s="66">
        <f t="shared" si="1131"/>
        <v>0</v>
      </c>
      <c r="CG589" s="67">
        <f t="shared" si="1132"/>
        <v>6982.9</v>
      </c>
      <c r="CH589" s="66"/>
      <c r="CI589" s="66">
        <f t="shared" si="1070"/>
        <v>0</v>
      </c>
      <c r="CJ589" s="67">
        <f t="shared" ref="CJ589:CJ652" si="1147">+CJ588+CH589-CI589</f>
        <v>8715</v>
      </c>
      <c r="CK589" s="66"/>
      <c r="CL589" s="68">
        <f t="shared" si="1071"/>
        <v>0</v>
      </c>
      <c r="CM589" s="79">
        <f t="shared" si="1133"/>
        <v>4864</v>
      </c>
      <c r="CN589" s="66"/>
      <c r="CO589" s="68">
        <f t="shared" si="1072"/>
        <v>0</v>
      </c>
      <c r="CP589" s="79">
        <f t="shared" si="1134"/>
        <v>3955</v>
      </c>
      <c r="CQ589" s="66"/>
      <c r="CR589" s="68">
        <f t="shared" si="1073"/>
        <v>0</v>
      </c>
      <c r="CS589" s="79">
        <f t="shared" si="1097"/>
        <v>6656</v>
      </c>
      <c r="CT589" s="66"/>
      <c r="CU589" s="68">
        <f t="shared" si="1074"/>
        <v>0</v>
      </c>
      <c r="CV589" s="79">
        <f t="shared" si="1135"/>
        <v>7769</v>
      </c>
      <c r="CW589" s="66"/>
      <c r="CX589" s="66">
        <f t="shared" si="1075"/>
        <v>0</v>
      </c>
      <c r="CY589" s="40">
        <f t="shared" si="1090"/>
        <v>6582</v>
      </c>
      <c r="CZ589" s="65"/>
      <c r="DA589" s="66">
        <f t="shared" si="1076"/>
        <v>0</v>
      </c>
      <c r="DB589" s="67">
        <f t="shared" ref="DB589:DB652" si="1148">+DB588+CZ589-DA589</f>
        <v>68388</v>
      </c>
      <c r="DC589" s="66"/>
      <c r="DD589" s="66">
        <f t="shared" si="1077"/>
        <v>0</v>
      </c>
      <c r="DE589" s="67">
        <f t="shared" ref="DE589:DE652" si="1149">+DE588+DC589-DD589</f>
        <v>65159</v>
      </c>
      <c r="DF589" s="66"/>
      <c r="DG589" s="69">
        <f t="shared" si="1078"/>
        <v>0</v>
      </c>
      <c r="DH589" s="67">
        <f t="shared" si="1145"/>
        <v>217025</v>
      </c>
      <c r="DI589" s="66"/>
      <c r="DJ589" s="66">
        <f t="shared" si="1079"/>
        <v>0</v>
      </c>
      <c r="DK589" s="67">
        <f t="shared" si="1136"/>
        <v>226.5</v>
      </c>
      <c r="DM589" s="206">
        <f t="shared" si="1080"/>
        <v>0</v>
      </c>
      <c r="DN589" s="25">
        <f t="shared" si="1115"/>
        <v>0</v>
      </c>
      <c r="DO589" s="5"/>
      <c r="DP589" s="43">
        <f t="shared" si="1081"/>
        <v>0</v>
      </c>
      <c r="DQ589" s="27">
        <f t="shared" si="1137"/>
        <v>7022.5</v>
      </c>
      <c r="DR589" s="5"/>
      <c r="DS589" s="43">
        <f t="shared" si="1082"/>
        <v>0</v>
      </c>
      <c r="DT589" s="27">
        <f t="shared" si="1138"/>
        <v>4846</v>
      </c>
      <c r="DU589" s="5"/>
      <c r="DV589" s="43">
        <f t="shared" si="1083"/>
        <v>0</v>
      </c>
      <c r="DW589" s="27">
        <f t="shared" si="1139"/>
        <v>4835</v>
      </c>
      <c r="DX589" s="5"/>
      <c r="DY589" s="22">
        <f t="shared" si="1084"/>
        <v>0</v>
      </c>
      <c r="DZ589" s="25">
        <f t="shared" si="1140"/>
        <v>523</v>
      </c>
      <c r="EA589" s="22"/>
      <c r="EB589" s="22">
        <f t="shared" si="1085"/>
        <v>0</v>
      </c>
      <c r="EC589" s="28">
        <f t="shared" si="1141"/>
        <v>369</v>
      </c>
      <c r="ED589" s="5"/>
      <c r="EE589" s="43">
        <f t="shared" si="1086"/>
        <v>0</v>
      </c>
      <c r="EF589" s="27">
        <f t="shared" si="1142"/>
        <v>4769</v>
      </c>
      <c r="EG589" s="66"/>
      <c r="EH589" s="66">
        <f t="shared" si="1087"/>
        <v>0</v>
      </c>
      <c r="EI589" s="67">
        <f t="shared" si="1143"/>
        <v>23837</v>
      </c>
      <c r="EJ589" s="66"/>
      <c r="EK589" s="66">
        <f t="shared" si="1057"/>
        <v>0</v>
      </c>
      <c r="EL589" s="67">
        <f t="shared" si="1144"/>
        <v>22467</v>
      </c>
      <c r="EM589" s="110" t="e">
        <f t="shared" si="1058"/>
        <v>#REF!</v>
      </c>
    </row>
    <row r="590" spans="1:150" s="35" customFormat="1" ht="11.25" customHeight="1" x14ac:dyDescent="0.25">
      <c r="A590" s="158">
        <v>46102</v>
      </c>
      <c r="B590" s="187"/>
      <c r="C590" s="204">
        <v>8004972899</v>
      </c>
      <c r="D590" s="17" t="s">
        <v>122</v>
      </c>
      <c r="E590" s="18">
        <v>840</v>
      </c>
      <c r="F590" s="19">
        <v>2</v>
      </c>
      <c r="G590" s="20">
        <v>191516052314</v>
      </c>
      <c r="H590" s="66"/>
      <c r="I590" s="41">
        <f t="shared" si="1106"/>
        <v>0</v>
      </c>
      <c r="J590" s="48">
        <f t="shared" si="1101"/>
        <v>297397</v>
      </c>
      <c r="K590" s="66"/>
      <c r="L590" s="41">
        <f t="shared" si="1146"/>
        <v>0</v>
      </c>
      <c r="M590" s="48">
        <f t="shared" si="1102"/>
        <v>196756</v>
      </c>
      <c r="N590" s="66"/>
      <c r="O590" s="41">
        <f t="shared" si="1107"/>
        <v>0</v>
      </c>
      <c r="P590" s="48">
        <f t="shared" si="1103"/>
        <v>96007</v>
      </c>
      <c r="Q590" s="66"/>
      <c r="R590" s="66">
        <f t="shared" si="1108"/>
        <v>0</v>
      </c>
      <c r="S590" s="67" t="e">
        <f t="shared" si="1104"/>
        <v>#REF!</v>
      </c>
      <c r="T590" s="66"/>
      <c r="U590" s="66">
        <f t="shared" si="1116"/>
        <v>0</v>
      </c>
      <c r="V590" s="67">
        <f t="shared" si="1117"/>
        <v>219228.90000000002</v>
      </c>
      <c r="W590" s="136"/>
      <c r="X590" s="69">
        <f t="shared" si="1109"/>
        <v>0</v>
      </c>
      <c r="Y590" s="67">
        <f t="shared" si="1094"/>
        <v>132.29999999999882</v>
      </c>
      <c r="Z590" s="66"/>
      <c r="AA590" s="68">
        <f t="shared" si="1051"/>
        <v>0</v>
      </c>
      <c r="AB590" s="67">
        <f t="shared" si="1105"/>
        <v>12982.5</v>
      </c>
      <c r="AC590" s="66"/>
      <c r="AD590" s="66">
        <f t="shared" si="1052"/>
        <v>0</v>
      </c>
      <c r="AE590" s="67">
        <f t="shared" si="1118"/>
        <v>283.79999999999973</v>
      </c>
      <c r="AF590" s="66"/>
      <c r="AG590" s="78">
        <f t="shared" si="1053"/>
        <v>0</v>
      </c>
      <c r="AH590" s="79">
        <f t="shared" si="1119"/>
        <v>9152.7999999999993</v>
      </c>
      <c r="AI590" s="66"/>
      <c r="AJ590" s="68">
        <f t="shared" si="1054"/>
        <v>0</v>
      </c>
      <c r="AK590" s="67">
        <f t="shared" si="1120"/>
        <v>7585.5</v>
      </c>
      <c r="AL590" s="66"/>
      <c r="AM590" s="68">
        <f t="shared" si="1055"/>
        <v>0</v>
      </c>
      <c r="AN590" s="67">
        <f t="shared" si="1121"/>
        <v>7741.0999999999985</v>
      </c>
      <c r="AO590" s="66"/>
      <c r="AP590" s="68">
        <f t="shared" si="1110"/>
        <v>0</v>
      </c>
      <c r="AQ590" s="67">
        <f t="shared" si="1099"/>
        <v>484.89999999999964</v>
      </c>
      <c r="AR590" s="66"/>
      <c r="AS590" s="68">
        <f t="shared" si="1065"/>
        <v>0</v>
      </c>
      <c r="AT590" s="67">
        <f t="shared" si="1122"/>
        <v>4579.6000000000004</v>
      </c>
      <c r="AU590" s="66"/>
      <c r="AV590" s="66">
        <f t="shared" si="1123"/>
        <v>0</v>
      </c>
      <c r="AW590" s="42">
        <f t="shared" si="1100"/>
        <v>2796.0000000000014</v>
      </c>
      <c r="AX590" s="66"/>
      <c r="AY590" s="66">
        <f t="shared" si="1066"/>
        <v>0</v>
      </c>
      <c r="AZ590" s="67">
        <f t="shared" si="1111"/>
        <v>1794.6</v>
      </c>
      <c r="BA590" s="66"/>
      <c r="BB590" s="68">
        <f t="shared" si="1067"/>
        <v>0</v>
      </c>
      <c r="BC590" s="67">
        <f t="shared" si="1124"/>
        <v>1254.5999999999999</v>
      </c>
      <c r="BD590" s="66"/>
      <c r="BE590" s="68">
        <f t="shared" si="1068"/>
        <v>0</v>
      </c>
      <c r="BF590" s="67">
        <f t="shared" si="1125"/>
        <v>-210.39999999999964</v>
      </c>
      <c r="BG590" s="66"/>
      <c r="BH590" s="68">
        <f t="shared" si="1096"/>
        <v>1780.8000000000002</v>
      </c>
      <c r="BI590" s="67">
        <f t="shared" si="1095"/>
        <v>2098.9999999999995</v>
      </c>
      <c r="BJ590" s="66"/>
      <c r="BK590" s="68">
        <f t="shared" si="1069"/>
        <v>0</v>
      </c>
      <c r="BL590" s="67">
        <f t="shared" si="1126"/>
        <v>4758.2000000000007</v>
      </c>
      <c r="BM590" s="66"/>
      <c r="BN590" s="68">
        <f t="shared" si="1127"/>
        <v>0</v>
      </c>
      <c r="BO590" s="67">
        <f t="shared" si="1128"/>
        <v>2570.7000000000012</v>
      </c>
      <c r="BP590" s="66"/>
      <c r="BQ590" s="68">
        <f t="shared" si="1129"/>
        <v>0</v>
      </c>
      <c r="BR590" s="67">
        <f t="shared" si="1056"/>
        <v>49.899999999990811</v>
      </c>
      <c r="BS590" s="66"/>
      <c r="BT590" s="66">
        <f t="shared" ref="BT590:BT653" si="1150">IF(OR(D590="NPC06UZDB-YL020M",D590="NPC06UZDB-WT020C",D590="CO155E2-0ZC750",D590="CO155E2-09M008",D590="NPC06UZDB-BL011M",D590="NPC06UZDB-OR008M",D590="NPC06UZDB-WT450C",D590="NPC06UZDB-GN015M",D590="NPC06UZDB-RD015M",D590="NPC06UZDB-YL004M",D590="CO155E2-07C150",D590="NPC06UZDB-WT015C",D590="NPC06UZDB-GY350C",D590="NPC06UZDB-OR350C",D590="NPC06UZDB-YL003M",D590="CO155E2-0MC150 ",D590="NPC06UZDB-GY030M",D590="NPC06UZDB-YL250C",D590="CO155E2-09C050",D590="CO155E2-08C150",D590="NPC06UZDB-GN250C",D590="NPC06UZDB-BL250C",D590="NPC06UZDB-WT004M",D590="NPC06UZDB-RD150C",D590="NPC06UZDB-RD150C",D590="NPC06UZDB-BL009M",D590="NPC06UZDB-GY020C",D590="NPC06UZDB-GN020C",D590="NPC06UZDB-RD020C",D590="NPC06UZDB-YL020C",D590="NPC06UZDB-GY030M",D590="CO155E2-0MC250",D590="CO155E2-0MC150",D590="NPC06UZDB-BL020C",D590="NPC06UZDB-OR150C",D590="NPC06UZDB-BL012M",D590="NPC06UZDB-BK350C",D590="NPC06UZDB-GN350C",D590="NPC06UZDB-GN450C",D590="NPC06UZDB-GY350C",D590="NPC06UZDB-OR350C",D590="NPC06UZDB-YL350C",D590="CO155E2-0CM007",D590="NPC06UZDB-GN007M",D590="NPC06UZDB-GY150C",D590="NPC06UZDB-OR007M",D590="NPC06UZDB-BL015C",D590="NPC06UZDB-BL030C",D590="NPC06UZDB-BL013M",D590="NPC06UZDB-WT016M",D590="NPC06UZDB-WT025M",D590="CO155E2-0ZC050",D590="CO155E2-0ZC250",D590="CO155E2-0ZM009",D590="CO155E2-0ZM008",D590="CO155E2-0ZM006",D590="CO155E2-0ZM012",D590="NPC06UZDB-BK016M",D590="NPC06UZDB-BK011M",D590="NPC06UZDB-GY250C",D590="NPC06UZDB-GY007M",D590="CO155E2-07M015",D590="CO155E2-0ZM004",D590="CO155E2-09M004",D590="CO155E2-0CC050",D590="CO155E2-09M015",D590="CO155E2-0ZC150",D590="CO155E2-01M007",D590="CO155E2-07M010",D590="NPC06UZDB-YL050C",D590="NPC06UZDB-OR007M",D590="NPC06UZDB-GN050C",D590="NPC06UZDB-WT012M",D590="NPC06UZDB-GY006M",D590="NPC06UZDB-GY008M",D590="CO155E2-0ZM015",D590="NPC06UZDB-RD050C",D590="NPC06UZDB-RD150C",D590="NPC06UZDB-WT009M",D590="CO155E2-01M004",D590="NPC06UZDB-OR015M",D590="NPC06UZDB-GN750C",D590="NPC06UZDB-WT750C",D590="CO155E2-0MM010",D590="CO155E2-07M005",D590="CO155E2-07M007",D590="NPC06UZDB-BK750C",D590="CO155E2-07C050",D590="CO155E2-01M007",D590="CO155E2-0MC050",D590="NPC06UZDB-BK010M",D590="NPC06UZDB-BK150C",D590="NPC06UZDB-BK250C",D590="NPC06UZDB-RD750C",D590="NPC06UZDB-WT030M",D590="CO155E2-01C050",D590="CO155E2-08C750",D590="NPC06UZDB-WT050M",D590="NPC06UZDB-GY050C",D590="CO155E2-0ZM010",D590="NPC06UZDB-BK007M",D590="CO155E2-0CC250",D590="CO155E2-01C250",D590="NPC06UZDB-WT007M",D590="CO155E2-06C150",D590="NPC06UZDB-WT025M",D590="NPC06UZDB-WT025C",D590="NPC06UZDB-GY750C",D590="NPC06UZDB-WT250C",D590="CO155E2-09M010",D590="CO155E2-06M001",D590="CO155E2-0ZM005",D590="NPC06UZDB-YL010M",D590="NPC06UZDB-GN150C",D590="NPC06UZDB-RD005M",D590="NPC06UZDB-GY007M",D590="NPC06UZDB-GY020M",D590="NPC06UZDB-YL005M",D590="NPC06UZDB-YL007M",D590="NPC06UZDB-YL150C",D590="NPC06UZDB-OR750C",D590="CO155E2-0ZC150",D590="CO155E2-0ZM015",D590="NPC06UZDB-OR020M",D590="CO155E2-09M015",D590="CO155E2-0MM015",D590="CO155E2-01C150",D590="CO155E2-01C250",D590="CO155E2-01M015",D590="CO155E2-07C150",D590="CO155E2-08C250",D590="CO155E2-09C150",D590="CO155E2-0CC150",D590="CO155E2-0CM015",D590="CO155E2-01M003",D590="CO155E2-01M005",D590="NPC06UZDB-GN020M",D590="CO155E2-09M005",D590="NPC06UZDB-BK005M",D590="NPC06UZDB-BL020M",D590="NPC06UZDB-RD010M",D590="NPC06UZDB-RD020M",D590="CO155E2-08M015",D590="CO155E2-08C150",D590="CO155E2-01M001",D590="CO155E2-01M002",D590="CO155E2-06M003",D590="CO155E2-07M001",D590="CO155E2-09M003",D590="CO155E2-09M001",D590="CO155E2-09M007",D590="CO155E2-0ZM003",D590="CO155E2-0MM003",D590="CO155E2-0MM005",D590="CO155E2-0MM007",D590="CO155E2-0ZM007",D590="CO155E2-01M010",D590="NPC06UZDB-WT150C",D590="NPC06UZDB-WT050C",D590="NPC06UZDB-BL002M",D590="CO155E2-0CM010",D590="CO155E2-08F008",D590="CO155E2-08F005",D590="CO155E2-08C050",D590="NPC06UZDB-BL750C",D590="CO155E2-07M003",D590="NPC06UZDB-BL150C",D590="NPC06UZDB-BL020M",D590="NPC06UZDB-BL050C",D590="NPC06UZDB-BL008M",D590="NPC06UZDB-BL006M",D590="NPC06UZDB-GY450C",D590="NPC06UZDB-GY015M",D590="NPC06UZDB-GY150C",D590="NPC06UZDB-BL010M",D590="NPC06UZDB-GN010M",D590="NPC06UZDB-BK050C",D590="NPC06UZDB-GN125C",D590="NPC06UZDB-GN012M",D590="NPC06UZDB-BK001M",D590="NPC06UZDB-BL007M",D590="NPC06UZDB-GY450C",D590="NPC06UZDB-OR050C",D590="CO155E2-0MM001",D590="CO155E2-06M002",D590="CO155E2-0MM002",D590="NPC06UZDB-GN001M",D590="NPC06UZDB-GN002M",D590="NPC06UZDB-GN003M",D590="NPC06UZDB-GN004M",D590="NPC06UZDB-GN005M",D590="NPC06UZDB-GN006M",D590="NPC06UZDB-WT050C",D590="NPC06UZDB-OR001M",D590="NPC06UZDB-OR002M",D590="NPC06UZDB-OR003M",D590="NPC06UZDB-OR004M",D590="NPC06UZDB-OR005M",D590="NPC06UZDB-OR006M",D590="NPC06UZDB-OR010M",D590="CO155E2-07M002",D590="NPC06UZDB-RD001M",D590="NPC06UZDB-RD002M",D590="NPC06UZDB-RD002M",D590="NPC06UZDB-RD003M",D590="NPC06UZDB-RD004M",D590="CO155E2-0ZM001",D590="CO155E2-0ZM002",D590="NPC06UZDB-BK002M",D590="NPC06UZDB-BK003M",D590="NPC06UZDB-BL001M",D590="NPC06UZDB-BL002M",D590="NPC06UZDB-BL003M",D590="NPC06UZDB-BL004M",D590="NPC06UZDB-BL005M",D590="NPC06UZDB-BL015M",D590="NPC06UZDB-GY010M",D590="NPC06UZDB-GY001M",D590="NPC06UZDB-GY002M",D590="NPC06UZDB-GY003M",D590="NPC06UZDB-GY004M",D590="NPC06UZDB-GY005M",D590="NPC06UZDB-YL001M",D590="NPC06UZDB-YL002M",D590="NPC06UZDB-YL003M",D590="CO155E2-0CM001",D590="CO155E2-0CM002",D590="CO155E2-0CM003",D590="CO155E2-0CM004",D590="CO155E2-0CM005",D590="CO155E2-08M001",D590="CO155E2-08M002",D590="CO155E2-08M003",D590="CO155E2-08M004",D590="CO155E2-08M005",D590="CO155E2-08M006",D590="CO155E2-08M007",D590="CO155E2-08M008",D590="CO155E2-08M009",D590="CO155E2-08M010",D590="CO155E2-08M020",D590="CO155E2-0ZM001",D590="CO155E2-0ZM002",D590="CO155E2-09M002",D590="NPC06UZDB-WT001M",D590="NPC06UZDB-WT002M",D590="NPC06UZDB-WT003M",D590="NPC06UZDB-WT004M",D590="NPC06UZDB-WT005M",D590="NPC06UZDB-WT006M",D590="NPC06UZDB-WT008M",D590="NPC06UZDB-WT010M",D590="NPC06UZDB-WT015M",D590="NPC06UZDB-WT020M",),E590*2,0)</f>
        <v>1680</v>
      </c>
      <c r="BU590" s="67">
        <f t="shared" si="1112"/>
        <v>45182</v>
      </c>
      <c r="BV590" s="66"/>
      <c r="BW590" s="66">
        <f t="shared" ref="BW590:BW653" si="1151">IF(OR(D590="CO155E2-0CM020",D590="NPC06UZDB-YL020M",D590="NPC06UZDB-OR050C",D590="NPC06UZDB-WT020C",D590="CO155E2-0ZC750",D590="CO155E2-09M008",D590="NPC06UZDB-BL011M",D590="NPC06UZDB-OR008M",D590="NPC06UZDB-WT450C",D590="NPC06UZDB-GN015M",D590="NPC06UZDB-RD015M",D590="NPC06UZDB-YL004M",D590="CO155E2-07C150",D590="NPC06UZDB-WT015C",D590="NPC06UZDB-GY350C",D590="NPC06UZDB-OR350C",D590="NPC06UZDB-YL003M",D590="CO155E2-0MC150 ",D590="NPC06UZDB-YL250C",D590="CO155E2-09C050",D590="NPC06UZDB-GN250C",D590="NPC06UZDB-BL250C",D590="NPC06UZDB-WT004M",D590="NPC06UZDB-RD150C",D590="NPC06UZDB-BL009M",D590="NPC06UZDB-GY020C",D590="NPC06UZDB-GN020C",D590="NPC06UZDB-RD020C",D590="NPC06UZDB-YL020C",D590="NPC06UZDB-GY030M",D590="CO155E2-0MC250",D590="CO155E2-0MC150",D590="NPC06UZDB-BL020C",D590="NPC06UZDB-OR150C",D590="NPC06UZDB-BL012M",D590="NPC06UZDB-BK350C",D590="NPC06UZDB-GN350C",D590="NPC06UZDB-GN450C",D590="NPC06UZDB-GY350C",D590="NPC06UZDB-OR350C",D590="NPC06UZDB-YL350C",D590="CO155E2-0CM007",D590="NPC06UZDB-GN007M",D590="NPC06UZDB-GY150C",D590="NPC06UZDB-BL015C",D590="NPC06UZDB-BL030C",D590="NPC06UZDB-BL013M",D590="NPC06UZDB-WT016M",D590="NPC06UZDB-WT025M",D590="CO155E2-0ZC050",D590="CO155E2-0ZC250",D590="CO155E2-0ZM009",D590="CO155E2-0ZM008",D590="CO155E2-0ZM006",D590="CO155E2-0ZM012",D590="NPC06UZDB-BK016M",D590="NPC06UZDB-BK011M",D590="NPC06UZDB-GY250C",D590="NPC06UZDB-GY007M",D590="CO155E2-07M015",D590="CO155E2-0ZM004",D590="CO155E2-09M004",D590="CO155E2-0CC050",D590="CO155E2-09M015",D590="CO155E2-0ZC150",D590="CO155E2-01M007",D590="CO155E2-07M010",D590="NPC06UZDB-YL050C",D590="NPC06UZDB-OR007M",D590="NPC06UZDB-GN050C",D590="NPC06UZDB-WT012M",D590="NPC06UZDB-GY006M",D590="NPC06UZDB-GY008M",D590="CO155E2-0ZM015",D590="NPC06UZDB-RD050C",D590="NPC06UZDB-RD150C",D590="NPC06UZDB-WT009M",D590="CO155E2-01M004",D590="NPC06UZDB-OR015M",D590="NPC06UZDB-GN750C",D590="NPC06UZDB-WT750C",D590="CO155E2-0MM010",D590="CO155E2-07M005",D590="CO155E2-07M007",D590="NPC06UZDB-BK750C",D590="CO155E2-07C050",D590="CO155E2-01M007",D590="CO155E2-0MC050",D590="NPC06UZDB-BK010M",D590="NPC06UZDB-BK150C",D590="NPC06UZDB-BK250C",D590="NPC06UZDB-RD750C",D590="NPC06UZDB-WT030M",D590="CO155E2-01C050",D590="CO155E2-08C750",D590="NPC06UZDB-WT050M",D590="NPC06UZDB-GY050C",D590="CO155E2-0ZM010",D590="NPC06UZDB-BK007M",D590="CO155E2-0CC250",D590="NPC06UZDB-WT007M",D590="CO155E2-06C150",D590="NPC06UZDB-WT025M",D590="NPC06UZDB-WT025C",D590="NPC06UZDB-GY750C",D590="NPC06UZDB-WT250C",D590="CO155E2-09M010",D590="CO155E2-06M001",D590="CO155E2-0ZM005",D590="NPC06UZDB-YL010M",D590="NPC06UZDB-GN150C",D590="NPC06UZDB-RD005M",D590="NPC06UZDB-GY007M",D590="NPC06UZDB-GY020M",D590="NPC06UZDB-YL005M",D590="NPC06UZDB-YL007M",D590="NPC06UZDB-YL150C",D590="NPC06UZDB-OR750C",D590="CO155E2-0ZC150",D590="CO155E2-0ZM015",D590="NPC06UZDB-OR020M",D590="CO155E2-09M015",D590="CO155E2-0MM015",D590="CO155E2-01C150",D590="CO155E2-01C250",D590="CO155E2-01M015",D590="CO155E2-07C150",D590="CO155E2-08C250",D590="CO155E2-09C150",D590="CO155E2-0CC150",D590="CO155E2-0CM015",D590="CO155E2-01M003",D590="CO155E2-01M005",D590="NPC06UZDB-GN020M",D590="CO155E2-09M005",D590="NPC06UZDB-BK005M",D590="NPC06UZDB-BL020M",D590="NPC06UZDB-RD010M",D590="NPC06UZDB-RD020M",D590="CO155E2-08M015",D590="CO155E2-08C150",D590="CO155E2-01M001",D590="CO155E2-01M002",D590="CO155E2-06M003",D590="CO155E2-07M001",D590="CO155E2-09M003",D590="CO155E2-09M001",D590="CO155E2-09M007",D590="CO155E2-0ZM003",D590="CO155E2-0MM003",D590="CO155E2-0MM005",D590="CO155E2-0MM007",D590="CO155E2-0ZM007",D590="CO155E2-01M010",D590="NPC06UZDB-WT150C",D590="NPC06UZDB-WT050C",D590="CO155E2-0CM010",D590="CO155E2-08F008",D590="CO155E2-08F005",D590="CO155E2-08C050",D590="NPC06UZDB-BL750C",D590="CO155E2-07M003",D590="NPC06UZDB-BL150C",D590="NPC06UZDB-BL020M",D590="NPC06UZDB-BL050C",D590="NPC06UZDB-BL008M",D590="NPC06UZDB-BL006M",D590="NPC06UZDB-GY450C",D590="NPC06UZDB-GY015M",D590="NPC06UZDB-GY150C",D590="NPC06UZDB-BL010M",D590="NPC06UZDB-GN010M",D590="NPC06UZDB-BK050C",D590="NPC06UZDB-GN125C",D590="NPC06UZDB-GN012M",D590="NPC06UZDB-BK001M",D590="NPC06UZDB-BL007M",D590="NPC06UZDB-GY450C",D590="NPC06UZDB-OR050C",D590="CO155E2-0MM001",D590="CO155E2-06M002",D590="CO155E2-0MM002",D590="NPC06UZDB-GN001M",D590="NPC06UZDB-GN002M",D590="NPC06UZDB-GN003M",D590="NPC06UZDB-GN004M",D590="NPC06UZDB-GN005M",D590="NPC06UZDB-GN006M",D590="NPC06UZDB-WT050C",D590="NPC06UZDB-OR001M",D590="NPC06UZDB-OR002M",D590="NPC06UZDB-OR003M",D590="NPC06UZDB-OR004M",D590="NPC06UZDB-OR005M",D590="NPC06UZDB-OR006M",D590="NPC06UZDB-OR010M",D590="CO155E2-07M002",D590="NPC06UZDB-RD001M",D590="NPC06UZDB-RD002M",D590="NPC06UZDB-RD002M",D590="NPC06UZDB-RD003M",D590="NPC06UZDB-RD004M",D590="CO155E2-0ZM001",D590="CO155E2-0ZM002",D590="NPC06UZDB-BK002M",D590="NPC06UZDB-BK003M",D590="NPC06UZDB-BL001M",D590="NPC06UZDB-BL002M",D590="NPC06UZDB-BL003M",D590="NPC06UZDB-BL004M",D590="NPC06UZDB-BL005M",D590="NPC06UZDB-BL015M",D590="NPC06UZDB-GY010M",D590="NPC06UZDB-GY001M",D590="NPC06UZDB-GY002M",D590="NPC06UZDB-GY003M",D590="NPC06UZDB-GY004M",D590="NPC06UZDB-GY005M",D590="NPC06UZDB-YL001M",D590="NPC06UZDB-YL002M",D590="NPC06UZDB-YL003M",D590="CO155E2-0CM001",D590="CO155E2-0CM002",D590="CO155E2-0CM003",D590="CO155E2-0CM004",D590="CO155E2-0CM005",D590="CO155E2-08M001",D590="CO155E2-08M002",D590="CO155E2-08M003",D590="CO155E2-08M004",D590="CO155E2-08M005",D590="CO155E2-08M006",D590="CO155E2-08M007",D590="CO155E2-08M008",D590="CO155E2-08M009",D590="CO155E2-08M010",D590="CO155E2-08M020",D590="CO155E2-0ZM001",D590="CO155E2-0ZM002",D590="CO155E2-09M002",D590="NPC06UZDB-WT001M",D590="NPC06UZDB-WT002M",D590="NPC06UZDB-WT003M",D590="NPC06UZDB-WT004M",D590="NPC06UZDB-WT005M",D590="NPC06UZDB-WT006M",D590="NPC06UZDB-WT008M",D590="NPC06UZDB-WT010M",D590="NPC06UZDB-WT015M",D590="NPC06UZDB-WT020M",),E590*2,0)</f>
        <v>1680</v>
      </c>
      <c r="BX590" s="67">
        <f t="shared" si="1113"/>
        <v>60764</v>
      </c>
      <c r="BY590" s="66"/>
      <c r="BZ590" s="66">
        <f t="shared" ref="BZ590:BZ653" si="1152">IF(OR(D590="CO155E2-0CM020",D590="NPC06UZDB-YL020M",D590="NPC06UZDB-OR050C",D590="NPC06UZDB-WT020C",D590="CO155E2-0ZC750",D590="CO155E2-09M008",D590="NPC06UZDB-BL011M",D590="NPC06UZDB-OR008M",D590="NPC06UZDB-WT450C",D590="NPC06UZDB-GN015M",D590="NPC06UZDB-RD015M",D590="NPC06UZDB-YL004M",D590="CO155E2-07C150",D590="NPC06UZDB-WT015C",D590="NPC06UZDB-GY350C",D590="NPC06UZDB-OR350C",D590="NPC06UZDB-YL003M",D590="CO155E2-0MC150 ",D590="NPC06UZDB-YL250C",D590="CO155E2-09C050",D590="NPC06UZDB-GN250C",D590="NPC06UZDB-BL250C",D590="NPC06UZDB-WT004M",D590="NPC06UZDB-BL009M",D590="NPC06UZDB-GY020C",D590="NPC06UZDB-GN020C",D590="NPC06UZDB-RD020C",D590="NPC06UZDB-YL020C",D590="NPC06UZDB-GY030M",D590="CO155E2-0MC250",D590="CO155E2-0MC150",D590="NPC06UZDB-BL020C",D590="NPC06UZDB-OR150C",D590="NPC06UZDB-BL012M",D590="NPC06UZDB-BK350C",D590="NPC06UZDB-GN350C",D590="NPC06UZDB-GN450C",D590="NPC06UZDB-GY350C",D590="NPC06UZDB-OR350C",D590="NPC06UZDB-YL350C",D590="CO155E2-0CM007",D590="NPC06UZDB-GN007M",D590="NPC06UZDB-GY150C",D590="NPC06UZDB-BL015C",D590="NPC06UZDB-BL030C",D590="NPC06UZDB-BL013M",D590="NPC06UZDB-WT016M",D590="CO155E2-0ZC050",D590="CO155E2-0ZC250",D590="CO155E2-0ZM009",D590="CO155E2-0ZM008",D590="CO155E2-0ZM006",D590="CO155E2-0ZM012",D590="NPC06UZDB-BK016M",D590="NPC06UZDB-BK011M",D590="NPC06UZDB-GY250C",D590="NPC06UZDB-GY007M",D590="CO155E2-07M015",D590="CO155E2-0ZM004",D590="CO155E2-09M004",D590="CO155E2-0CC050",D590="CO155E2-09M015",D590="CO155E2-0ZC150",D590="CO155E2-01M007",D590="CO155E2-07M010",D590="NPC06UZDB-YL050C",D590="NPC06UZDB-OR007M",D590="NPC06UZDB-GN050C",D590="NPC06UZDB-WT012M",D590="NPC06UZDB-GY006M",D590="NPC06UZDB-GY008M",D590="CO155E2-0ZM015",D590="NPC06UZDB-RD050C",D590="NPC06UZDB-RD150C",D590="NPC06UZDB-WT009M",D590="CO155E2-01M004",D590="NPC06UZDB-OR015M",D590="NPC06UZDB-GN750C",D590="NPC06UZDB-WT750C",D590="CO155E2-0MM010",D590="CO155E2-07M005",D590="CO155E2-07M007",D590="NPC06UZDB-BK750C",D590="CO155E2-07C050",D590="CO155E2-01M007",D590="CO155E2-0MC050",D590="NPC06UZDB-BK010M",D590="NPC06UZDB-BK150C",D590="NPC06UZDB-BK250C",D590="NPC06UZDB-RD750C",D590="NPC06UZDB-WT030M",D590="CO155E2-01C050",D590="CO155E2-08C750",D590="NPC06UZDB-WT050M",D590="NPC06UZDB-GY050C",D590="CO155E2-0ZM010",D590="NPC06UZDB-BK007M",D590="CO155E2-0CC250",D590="NPC06UZDB-WT007M",D590="CO155E2-06C150",D590="NPC06UZDB-WT025M",D590="NPC06UZDB-WT025C",D590="NPC06UZDB-GY750C",D590="NPC06UZDB-WT250C",D590="CO155E2-09M010",D590="CO155E2-06M001",D590="CO155E2-0ZM005",D590="NPC06UZDB-YL010M",D590="NPC06UZDB-GN150C",D590="NPC06UZDB-RD005M",D590="NPC06UZDB-GY007M",D590="NPC06UZDB-GY020M",D590="NPC06UZDB-YL005M",D590="NPC06UZDB-YL007M",D590="NPC06UZDB-YL150C",D590="NPC06UZDB-OR750C",D590="CO155E2-0ZC150",D590="CO155E2-0ZM015",D590="NPC06UZDB-OR020M",D590="CO155E2-09M015",D590="CO155E2-0MM015",D590="CO155E2-01C150",D590="CO155E2-01C250",D590="CO155E2-01M015",D590="CO155E2-07C150",D590="CO155E2-08C250",D590="CO155E2-09C150",D590="CO155E2-0CC150",D590="CO155E2-0CM015",D590="CO155E2-01M003",D590="CO155E2-01M005",D590="NPC06UZDB-GN020M",D590="CO155E2-09M005",D590="NPC06UZDB-BK005M",D590="NPC06UZDB-BL020M",D590="NPC06UZDB-RD010M",D590="NPC06UZDB-RD020M",D590="CO155E2-08M015",D590="CO155E2-08C150",D590="CO155E2-01M001",D590="CO155E2-01M002",D590="CO155E2-06M003",D590="CO155E2-07M001",D590="CO155E2-09M003",D590="CO155E2-09M001",D590="CO155E2-09M007",D590="CO155E2-0ZM003",D590="CO155E2-0MM003",D590="CO155E2-0MM005",D590="CO155E2-0MM007",D590="CO155E2-0ZM007",D590="CO155E2-01M010",D590="NPC06UZDB-WT150C",D590="NPC06UZDB-WT050C",D590="CO155E2-0CM010",D590="CO155E2-08F008",D590="CO155E2-08F005",D590="CO155E2-08C050",D590="NPC06UZDB-BL750C",D590="CO155E2-07M003",D590="NPC06UZDB-BL150C",D590="NPC06UZDB-BL020M",D590="NPC06UZDB-BL050C",D590="NPC06UZDB-BL008M",D590="NPC06UZDB-BL006M",D590="NPC06UZDB-GY450C",D590="NPC06UZDB-GY015M",D590="NPC06UZDB-GY150C",D590="NPC06UZDB-BL010M",D590="NPC06UZDB-GN010M",D590="NPC06UZDB-BK050C",D590="NPC06UZDB-GN125C",D590="NPC06UZDB-GN012M",D590="NPC06UZDB-BK001M",D590="NPC06UZDB-BL007M",D590="NPC06UZDB-GY450C",D590="NPC06UZDB-OR050C",D590="CO155E2-0MM001",D590="CO155E2-06M002",D590="CO155E2-0MM002",D590="NPC06UZDB-GN001M",D590="NPC06UZDB-GN002M",D590="NPC06UZDB-GN003M",D590="NPC06UZDB-GN004M",D590="NPC06UZDB-GN005M",D590="NPC06UZDB-GN006M",D590="NPC06UZDB-WT050C",D590="NPC06UZDB-OR001M",D590="NPC06UZDB-OR002M",D590="NPC06UZDB-OR003M",D590="NPC06UZDB-OR004M",D590="NPC06UZDB-OR005M",D590="NPC06UZDB-OR006M",D590="NPC06UZDB-OR010M",D590="CO155E2-07M002",D590="NPC06UZDB-RD001M",D590="NPC06UZDB-RD002M",D590="NPC06UZDB-RD002M",D590="NPC06UZDB-RD003M",D590="NPC06UZDB-RD004M",D590="CO155E2-0ZM001",D590="CO155E2-0ZM002",D590="NPC06UZDB-BK002M",D590="NPC06UZDB-BK003M",D590="NPC06UZDB-BL001M",D590="NPC06UZDB-BL002M",D590="NPC06UZDB-BL003M",D590="NPC06UZDB-BL004M",D590="NPC06UZDB-BL005M",D590="NPC06UZDB-BL015M",D590="NPC06UZDB-GY010M",D590="NPC06UZDB-GY001M",D590="NPC06UZDB-GY002M",D590="NPC06UZDB-GY003M",D590="NPC06UZDB-GY004M",D590="NPC06UZDB-GY005M",D590="NPC06UZDB-YL001M",D590="NPC06UZDB-YL002M",D590="NPC06UZDB-YL003M",D590="CO155E2-0CM001",D590="CO155E2-0CM002",D590="CO155E2-0CM003",D590="CO155E2-0CM004",D590="CO155E2-0CM005",D590="CO155E2-08M001",D590="CO155E2-08M002",D590="CO155E2-08M003",D590="CO155E2-08M004",D590="CO155E2-08M005",D590="CO155E2-08M006",D590="CO155E2-08M007",D590="CO155E2-08M008",D590="CO155E2-08M009",D590="CO155E2-08M010",D590="CO155E2-08M020",D590="CO155E2-0ZM001",D590="CO155E2-0ZM002",D590="CO155E2-09M002",D590="NPC06UZDB-WT001M",D590="NPC06UZDB-WT002M",D590="NPC06UZDB-WT003M",D590="NPC06UZDB-WT004M",D590="NPC06UZDB-WT005M",D590="NPC06UZDB-WT006M",D590="NPC06UZDB-WT008M",D590="NPC06UZDB-WT010M",D590="NPC06UZDB-WT015M",D590="NPC06UZDB-WT020M",),E590*2,0)</f>
        <v>1680</v>
      </c>
      <c r="CA590" s="67">
        <f t="shared" si="1114"/>
        <v>40662</v>
      </c>
      <c r="CB590" s="66"/>
      <c r="CC590" s="66">
        <f t="shared" si="1130"/>
        <v>0</v>
      </c>
      <c r="CD590" s="67">
        <f t="shared" si="1088"/>
        <v>6612.2500000000018</v>
      </c>
      <c r="CE590" s="66"/>
      <c r="CF590" s="66">
        <f t="shared" si="1131"/>
        <v>0</v>
      </c>
      <c r="CG590" s="67">
        <f t="shared" si="1132"/>
        <v>6982.9</v>
      </c>
      <c r="CH590" s="66"/>
      <c r="CI590" s="66">
        <f t="shared" si="1070"/>
        <v>0</v>
      </c>
      <c r="CJ590" s="67">
        <f t="shared" si="1147"/>
        <v>8715</v>
      </c>
      <c r="CK590" s="66"/>
      <c r="CL590" s="68">
        <f t="shared" si="1071"/>
        <v>0</v>
      </c>
      <c r="CM590" s="79">
        <f t="shared" si="1133"/>
        <v>4864</v>
      </c>
      <c r="CN590" s="66"/>
      <c r="CO590" s="68">
        <f t="shared" si="1072"/>
        <v>0</v>
      </c>
      <c r="CP590" s="79">
        <f t="shared" si="1134"/>
        <v>3955</v>
      </c>
      <c r="CQ590" s="66"/>
      <c r="CR590" s="68">
        <f t="shared" si="1073"/>
        <v>0</v>
      </c>
      <c r="CS590" s="79">
        <f t="shared" si="1097"/>
        <v>6656</v>
      </c>
      <c r="CT590" s="66"/>
      <c r="CU590" s="68">
        <f t="shared" si="1074"/>
        <v>0</v>
      </c>
      <c r="CV590" s="79">
        <f t="shared" si="1135"/>
        <v>7769</v>
      </c>
      <c r="CW590" s="66"/>
      <c r="CX590" s="66">
        <f t="shared" si="1075"/>
        <v>0</v>
      </c>
      <c r="CY590" s="40">
        <f t="shared" si="1090"/>
        <v>6582</v>
      </c>
      <c r="CZ590" s="65"/>
      <c r="DA590" s="66">
        <f t="shared" si="1076"/>
        <v>0</v>
      </c>
      <c r="DB590" s="67">
        <f t="shared" si="1148"/>
        <v>68388</v>
      </c>
      <c r="DC590" s="66"/>
      <c r="DD590" s="66">
        <f t="shared" si="1077"/>
        <v>0</v>
      </c>
      <c r="DE590" s="67">
        <f t="shared" si="1149"/>
        <v>65159</v>
      </c>
      <c r="DF590" s="66"/>
      <c r="DG590" s="69">
        <f t="shared" si="1078"/>
        <v>0</v>
      </c>
      <c r="DH590" s="67">
        <f t="shared" si="1145"/>
        <v>217025</v>
      </c>
      <c r="DI590" s="66"/>
      <c r="DJ590" s="66">
        <f t="shared" si="1079"/>
        <v>0</v>
      </c>
      <c r="DK590" s="67">
        <f t="shared" si="1136"/>
        <v>226.5</v>
      </c>
      <c r="DL590" s="210"/>
      <c r="DM590" s="206">
        <f t="shared" si="1080"/>
        <v>0</v>
      </c>
      <c r="DN590" s="25">
        <f t="shared" si="1115"/>
        <v>0</v>
      </c>
      <c r="DO590" s="5"/>
      <c r="DP590" s="43">
        <f t="shared" si="1081"/>
        <v>0</v>
      </c>
      <c r="DQ590" s="27">
        <f t="shared" si="1137"/>
        <v>7022.5</v>
      </c>
      <c r="DR590" s="5"/>
      <c r="DS590" s="43">
        <f t="shared" si="1082"/>
        <v>0</v>
      </c>
      <c r="DT590" s="27">
        <f t="shared" si="1138"/>
        <v>4846</v>
      </c>
      <c r="DU590" s="5"/>
      <c r="DV590" s="43">
        <f t="shared" si="1083"/>
        <v>0</v>
      </c>
      <c r="DW590" s="27">
        <f t="shared" si="1139"/>
        <v>4835</v>
      </c>
      <c r="DX590" s="5"/>
      <c r="DY590" s="22">
        <f t="shared" si="1084"/>
        <v>0</v>
      </c>
      <c r="DZ590" s="25">
        <f t="shared" si="1140"/>
        <v>523</v>
      </c>
      <c r="EA590" s="22"/>
      <c r="EB590" s="22">
        <f t="shared" si="1085"/>
        <v>0</v>
      </c>
      <c r="EC590" s="28">
        <f t="shared" si="1141"/>
        <v>369</v>
      </c>
      <c r="ED590" s="5"/>
      <c r="EE590" s="43">
        <f t="shared" si="1086"/>
        <v>0</v>
      </c>
      <c r="EF590" s="27">
        <f t="shared" si="1142"/>
        <v>4769</v>
      </c>
      <c r="EG590" s="66"/>
      <c r="EH590" s="66">
        <f t="shared" si="1087"/>
        <v>0</v>
      </c>
      <c r="EI590" s="67">
        <f t="shared" si="1143"/>
        <v>23837</v>
      </c>
      <c r="EJ590" s="66"/>
      <c r="EK590" s="66">
        <f t="shared" si="1057"/>
        <v>0</v>
      </c>
      <c r="EL590" s="67">
        <f t="shared" si="1144"/>
        <v>22467</v>
      </c>
      <c r="EM590" s="110" t="e">
        <f t="shared" si="1058"/>
        <v>#REF!</v>
      </c>
    </row>
    <row r="591" spans="1:150" s="33" customFormat="1" ht="11.25" customHeight="1" x14ac:dyDescent="0.25">
      <c r="A591" s="158">
        <v>46102</v>
      </c>
      <c r="B591" s="188">
        <v>46102</v>
      </c>
      <c r="C591" s="12">
        <v>8004962749</v>
      </c>
      <c r="D591" s="13" t="s">
        <v>262</v>
      </c>
      <c r="E591" s="14">
        <v>630</v>
      </c>
      <c r="F591" s="15">
        <v>3</v>
      </c>
      <c r="G591" s="16">
        <v>191516031449</v>
      </c>
      <c r="H591" s="66"/>
      <c r="I591" s="41">
        <f t="shared" si="1106"/>
        <v>1260</v>
      </c>
      <c r="J591" s="48">
        <f t="shared" si="1101"/>
        <v>296137</v>
      </c>
      <c r="K591" s="66"/>
      <c r="L591" s="41">
        <f t="shared" si="1146"/>
        <v>1260</v>
      </c>
      <c r="M591" s="48">
        <f t="shared" si="1102"/>
        <v>195496</v>
      </c>
      <c r="N591" s="66"/>
      <c r="O591" s="41">
        <f t="shared" si="1107"/>
        <v>1260</v>
      </c>
      <c r="P591" s="48">
        <f t="shared" si="1103"/>
        <v>94747</v>
      </c>
      <c r="Q591" s="66"/>
      <c r="R591" s="66">
        <f t="shared" si="1108"/>
        <v>1260</v>
      </c>
      <c r="S591" s="67" t="e">
        <f t="shared" si="1104"/>
        <v>#REF!</v>
      </c>
      <c r="T591" s="66"/>
      <c r="U591" s="66">
        <f t="shared" si="1116"/>
        <v>0</v>
      </c>
      <c r="V591" s="67">
        <f t="shared" si="1117"/>
        <v>219228.90000000002</v>
      </c>
      <c r="W591" s="136"/>
      <c r="X591" s="69">
        <f t="shared" si="1109"/>
        <v>0</v>
      </c>
      <c r="Y591" s="67">
        <f t="shared" si="1094"/>
        <v>132.29999999999882</v>
      </c>
      <c r="Z591" s="66"/>
      <c r="AA591" s="68">
        <f t="shared" si="1051"/>
        <v>0</v>
      </c>
      <c r="AB591" s="67">
        <f t="shared" si="1105"/>
        <v>12982.5</v>
      </c>
      <c r="AC591" s="66"/>
      <c r="AD591" s="66">
        <f t="shared" si="1052"/>
        <v>0</v>
      </c>
      <c r="AE591" s="67">
        <f t="shared" si="1118"/>
        <v>283.79999999999973</v>
      </c>
      <c r="AF591" s="66"/>
      <c r="AG591" s="78">
        <f t="shared" si="1053"/>
        <v>0</v>
      </c>
      <c r="AH591" s="79">
        <f t="shared" si="1119"/>
        <v>9152.7999999999993</v>
      </c>
      <c r="AI591" s="66"/>
      <c r="AJ591" s="68">
        <f t="shared" si="1054"/>
        <v>0</v>
      </c>
      <c r="AK591" s="67">
        <f t="shared" si="1120"/>
        <v>7585.5</v>
      </c>
      <c r="AL591" s="66"/>
      <c r="AM591" s="68">
        <f t="shared" si="1055"/>
        <v>1953</v>
      </c>
      <c r="AN591" s="67">
        <f t="shared" si="1121"/>
        <v>5788.0999999999985</v>
      </c>
      <c r="AO591" s="66"/>
      <c r="AP591" s="68">
        <f t="shared" si="1110"/>
        <v>0</v>
      </c>
      <c r="AQ591" s="67">
        <f t="shared" si="1099"/>
        <v>484.89999999999964</v>
      </c>
      <c r="AR591" s="66"/>
      <c r="AS591" s="68">
        <f t="shared" si="1065"/>
        <v>0</v>
      </c>
      <c r="AT591" s="67">
        <f t="shared" si="1122"/>
        <v>4579.6000000000004</v>
      </c>
      <c r="AU591" s="66"/>
      <c r="AV591" s="66">
        <f t="shared" si="1123"/>
        <v>0</v>
      </c>
      <c r="AW591" s="42">
        <f t="shared" si="1100"/>
        <v>2796.0000000000014</v>
      </c>
      <c r="AX591" s="66"/>
      <c r="AY591" s="66">
        <f t="shared" si="1066"/>
        <v>0</v>
      </c>
      <c r="AZ591" s="67">
        <f t="shared" si="1111"/>
        <v>1794.6</v>
      </c>
      <c r="BA591" s="66"/>
      <c r="BB591" s="68">
        <f t="shared" si="1067"/>
        <v>0</v>
      </c>
      <c r="BC591" s="67">
        <f t="shared" si="1124"/>
        <v>1254.5999999999999</v>
      </c>
      <c r="BD591" s="66"/>
      <c r="BE591" s="68">
        <f t="shared" si="1068"/>
        <v>0</v>
      </c>
      <c r="BF591" s="67">
        <f t="shared" si="1125"/>
        <v>-210.39999999999964</v>
      </c>
      <c r="BG591" s="66"/>
      <c r="BH591" s="68">
        <f t="shared" si="1096"/>
        <v>0</v>
      </c>
      <c r="BI591" s="67">
        <f t="shared" si="1095"/>
        <v>2098.9999999999995</v>
      </c>
      <c r="BJ591" s="66"/>
      <c r="BK591" s="68">
        <f t="shared" si="1069"/>
        <v>0</v>
      </c>
      <c r="BL591" s="67">
        <f t="shared" si="1126"/>
        <v>4758.2000000000007</v>
      </c>
      <c r="BM591" s="66"/>
      <c r="BN591" s="68">
        <f t="shared" si="1127"/>
        <v>0</v>
      </c>
      <c r="BO591" s="67">
        <f t="shared" si="1128"/>
        <v>2570.7000000000012</v>
      </c>
      <c r="BP591" s="66"/>
      <c r="BQ591" s="68">
        <f t="shared" si="1129"/>
        <v>0</v>
      </c>
      <c r="BR591" s="67">
        <f t="shared" si="1056"/>
        <v>49.899999999990811</v>
      </c>
      <c r="BS591" s="66"/>
      <c r="BT591" s="66">
        <f t="shared" si="1150"/>
        <v>0</v>
      </c>
      <c r="BU591" s="67">
        <f t="shared" si="1112"/>
        <v>45182</v>
      </c>
      <c r="BV591" s="66"/>
      <c r="BW591" s="66">
        <f t="shared" si="1151"/>
        <v>0</v>
      </c>
      <c r="BX591" s="67">
        <f t="shared" si="1113"/>
        <v>60764</v>
      </c>
      <c r="BY591" s="66"/>
      <c r="BZ591" s="66">
        <f t="shared" si="1152"/>
        <v>0</v>
      </c>
      <c r="CA591" s="67">
        <f t="shared" si="1114"/>
        <v>40662</v>
      </c>
      <c r="CB591" s="66"/>
      <c r="CC591" s="66">
        <f t="shared" si="1130"/>
        <v>0</v>
      </c>
      <c r="CD591" s="67">
        <f t="shared" si="1088"/>
        <v>6612.2500000000018</v>
      </c>
      <c r="CE591" s="66"/>
      <c r="CF591" s="66">
        <f t="shared" si="1131"/>
        <v>0</v>
      </c>
      <c r="CG591" s="67">
        <f t="shared" si="1132"/>
        <v>6982.9</v>
      </c>
      <c r="CH591" s="66"/>
      <c r="CI591" s="66">
        <f t="shared" si="1070"/>
        <v>0</v>
      </c>
      <c r="CJ591" s="67">
        <f t="shared" si="1147"/>
        <v>8715</v>
      </c>
      <c r="CK591" s="66"/>
      <c r="CL591" s="68">
        <f t="shared" si="1071"/>
        <v>0</v>
      </c>
      <c r="CM591" s="79">
        <f t="shared" si="1133"/>
        <v>4864</v>
      </c>
      <c r="CN591" s="66"/>
      <c r="CO591" s="68">
        <f t="shared" si="1072"/>
        <v>0</v>
      </c>
      <c r="CP591" s="79">
        <f t="shared" si="1134"/>
        <v>3955</v>
      </c>
      <c r="CQ591" s="66"/>
      <c r="CR591" s="68">
        <f t="shared" si="1073"/>
        <v>0</v>
      </c>
      <c r="CS591" s="79">
        <f t="shared" si="1097"/>
        <v>6656</v>
      </c>
      <c r="CT591" s="66"/>
      <c r="CU591" s="68">
        <f t="shared" si="1074"/>
        <v>0</v>
      </c>
      <c r="CV591" s="79">
        <f t="shared" si="1135"/>
        <v>7769</v>
      </c>
      <c r="CW591" s="66"/>
      <c r="CX591" s="66">
        <f t="shared" si="1075"/>
        <v>0</v>
      </c>
      <c r="CY591" s="40">
        <f t="shared" si="1090"/>
        <v>6582</v>
      </c>
      <c r="CZ591" s="65"/>
      <c r="DA591" s="66">
        <f t="shared" si="1076"/>
        <v>0</v>
      </c>
      <c r="DB591" s="67">
        <f t="shared" si="1148"/>
        <v>68388</v>
      </c>
      <c r="DC591" s="66"/>
      <c r="DD591" s="66">
        <f t="shared" si="1077"/>
        <v>0</v>
      </c>
      <c r="DE591" s="67">
        <f t="shared" si="1149"/>
        <v>65159</v>
      </c>
      <c r="DF591" s="66"/>
      <c r="DG591" s="69">
        <f t="shared" si="1078"/>
        <v>0</v>
      </c>
      <c r="DH591" s="67">
        <f t="shared" si="1145"/>
        <v>217025</v>
      </c>
      <c r="DI591" s="66"/>
      <c r="DJ591" s="66">
        <f t="shared" si="1079"/>
        <v>0</v>
      </c>
      <c r="DK591" s="67">
        <f t="shared" si="1136"/>
        <v>226.5</v>
      </c>
      <c r="DL591" s="210"/>
      <c r="DM591" s="206">
        <f t="shared" si="1080"/>
        <v>0</v>
      </c>
      <c r="DN591" s="25">
        <f t="shared" si="1115"/>
        <v>0</v>
      </c>
      <c r="DO591" s="5"/>
      <c r="DP591" s="43">
        <f t="shared" si="1081"/>
        <v>0</v>
      </c>
      <c r="DQ591" s="27">
        <f t="shared" si="1137"/>
        <v>7022.5</v>
      </c>
      <c r="DR591" s="5"/>
      <c r="DS591" s="43">
        <f t="shared" si="1082"/>
        <v>0</v>
      </c>
      <c r="DT591" s="27">
        <f t="shared" si="1138"/>
        <v>4846</v>
      </c>
      <c r="DU591" s="5"/>
      <c r="DV591" s="43">
        <f t="shared" si="1083"/>
        <v>0</v>
      </c>
      <c r="DW591" s="27">
        <f t="shared" si="1139"/>
        <v>4835</v>
      </c>
      <c r="DX591" s="5"/>
      <c r="DY591" s="22">
        <f t="shared" si="1084"/>
        <v>0</v>
      </c>
      <c r="DZ591" s="25">
        <f t="shared" si="1140"/>
        <v>523</v>
      </c>
      <c r="EA591" s="22"/>
      <c r="EB591" s="22">
        <f t="shared" si="1085"/>
        <v>0</v>
      </c>
      <c r="EC591" s="28">
        <f t="shared" si="1141"/>
        <v>369</v>
      </c>
      <c r="ED591" s="5"/>
      <c r="EE591" s="43">
        <f t="shared" si="1086"/>
        <v>0</v>
      </c>
      <c r="EF591" s="27">
        <f t="shared" si="1142"/>
        <v>4769</v>
      </c>
      <c r="EG591" s="66"/>
      <c r="EH591" s="66">
        <f t="shared" si="1087"/>
        <v>0</v>
      </c>
      <c r="EI591" s="67">
        <f t="shared" si="1143"/>
        <v>23837</v>
      </c>
      <c r="EJ591" s="66"/>
      <c r="EK591" s="66">
        <f t="shared" si="1057"/>
        <v>0</v>
      </c>
      <c r="EL591" s="67">
        <f t="shared" si="1144"/>
        <v>22467</v>
      </c>
      <c r="EM591" s="110" t="e">
        <f t="shared" si="1058"/>
        <v>#REF!</v>
      </c>
    </row>
    <row r="592" spans="1:150" ht="11.25" customHeight="1" x14ac:dyDescent="0.25">
      <c r="A592" s="158">
        <v>46102</v>
      </c>
      <c r="B592" s="188">
        <v>46102</v>
      </c>
      <c r="C592" s="12">
        <v>8004962748</v>
      </c>
      <c r="D592" s="13" t="s">
        <v>67</v>
      </c>
      <c r="E592" s="14">
        <v>760</v>
      </c>
      <c r="F592" s="15">
        <v>2</v>
      </c>
      <c r="G592" s="16">
        <v>191516219359</v>
      </c>
      <c r="H592" s="66"/>
      <c r="I592" s="41">
        <f t="shared" si="1106"/>
        <v>1520</v>
      </c>
      <c r="J592" s="48">
        <f t="shared" si="1101"/>
        <v>294617</v>
      </c>
      <c r="K592" s="66"/>
      <c r="L592" s="41">
        <f t="shared" si="1146"/>
        <v>1520</v>
      </c>
      <c r="M592" s="48">
        <f t="shared" si="1102"/>
        <v>193976</v>
      </c>
      <c r="N592" s="66"/>
      <c r="O592" s="41">
        <f t="shared" si="1107"/>
        <v>1520</v>
      </c>
      <c r="P592" s="48">
        <f t="shared" si="1103"/>
        <v>93227</v>
      </c>
      <c r="Q592" s="66"/>
      <c r="R592" s="66">
        <f t="shared" si="1108"/>
        <v>1520</v>
      </c>
      <c r="S592" s="67" t="e">
        <f t="shared" si="1104"/>
        <v>#REF!</v>
      </c>
      <c r="T592" s="66"/>
      <c r="U592" s="66">
        <f t="shared" si="1116"/>
        <v>0</v>
      </c>
      <c r="V592" s="67">
        <f t="shared" si="1117"/>
        <v>219228.90000000002</v>
      </c>
      <c r="X592" s="69">
        <f t="shared" si="1109"/>
        <v>0</v>
      </c>
      <c r="Y592" s="67">
        <f t="shared" si="1094"/>
        <v>132.29999999999882</v>
      </c>
      <c r="Z592" s="66"/>
      <c r="AA592" s="68">
        <f t="shared" si="1051"/>
        <v>0</v>
      </c>
      <c r="AB592" s="67">
        <f t="shared" si="1105"/>
        <v>12982.5</v>
      </c>
      <c r="AC592" s="66"/>
      <c r="AD592" s="66">
        <f t="shared" si="1052"/>
        <v>0</v>
      </c>
      <c r="AE592" s="67">
        <f t="shared" si="1118"/>
        <v>283.79999999999973</v>
      </c>
      <c r="AF592" s="66"/>
      <c r="AG592" s="78">
        <f t="shared" si="1053"/>
        <v>0</v>
      </c>
      <c r="AH592" s="79">
        <f t="shared" si="1119"/>
        <v>9152.7999999999993</v>
      </c>
      <c r="AI592" s="66"/>
      <c r="AJ592" s="68">
        <f t="shared" si="1054"/>
        <v>0</v>
      </c>
      <c r="AK592" s="67">
        <f t="shared" si="1120"/>
        <v>7585.5</v>
      </c>
      <c r="AL592" s="66"/>
      <c r="AM592" s="68">
        <f t="shared" si="1055"/>
        <v>0</v>
      </c>
      <c r="AN592" s="67">
        <f t="shared" si="1121"/>
        <v>5788.0999999999985</v>
      </c>
      <c r="AO592" s="66"/>
      <c r="AP592" s="68">
        <f t="shared" si="1110"/>
        <v>0</v>
      </c>
      <c r="AQ592" s="67">
        <f t="shared" si="1099"/>
        <v>484.89999999999964</v>
      </c>
      <c r="AR592" s="66"/>
      <c r="AS592" s="68">
        <f t="shared" si="1065"/>
        <v>1596</v>
      </c>
      <c r="AT592" s="67">
        <f t="shared" si="1122"/>
        <v>2983.6000000000004</v>
      </c>
      <c r="AU592" s="66"/>
      <c r="AV592" s="66">
        <f t="shared" si="1123"/>
        <v>0</v>
      </c>
      <c r="AW592" s="42">
        <f t="shared" si="1100"/>
        <v>2796.0000000000014</v>
      </c>
      <c r="AX592" s="66"/>
      <c r="AY592" s="66">
        <f t="shared" si="1066"/>
        <v>0</v>
      </c>
      <c r="AZ592" s="67">
        <f t="shared" si="1111"/>
        <v>1794.6</v>
      </c>
      <c r="BA592" s="66"/>
      <c r="BB592" s="68">
        <f t="shared" si="1067"/>
        <v>0</v>
      </c>
      <c r="BC592" s="67">
        <f t="shared" si="1124"/>
        <v>1254.5999999999999</v>
      </c>
      <c r="BD592" s="66"/>
      <c r="BE592" s="68">
        <f t="shared" si="1068"/>
        <v>0</v>
      </c>
      <c r="BF592" s="67">
        <f t="shared" si="1125"/>
        <v>-210.39999999999964</v>
      </c>
      <c r="BG592" s="66"/>
      <c r="BH592" s="68">
        <f t="shared" si="1096"/>
        <v>0</v>
      </c>
      <c r="BI592" s="67">
        <f t="shared" si="1095"/>
        <v>2098.9999999999995</v>
      </c>
      <c r="BJ592" s="66"/>
      <c r="BK592" s="68">
        <f t="shared" si="1069"/>
        <v>0</v>
      </c>
      <c r="BL592" s="67">
        <f t="shared" si="1126"/>
        <v>4758.2000000000007</v>
      </c>
      <c r="BM592" s="66"/>
      <c r="BN592" s="68">
        <f t="shared" si="1127"/>
        <v>0</v>
      </c>
      <c r="BO592" s="67">
        <f t="shared" si="1128"/>
        <v>2570.7000000000012</v>
      </c>
      <c r="BP592" s="66"/>
      <c r="BQ592" s="68">
        <f t="shared" si="1129"/>
        <v>0</v>
      </c>
      <c r="BR592" s="67">
        <f t="shared" si="1056"/>
        <v>49.899999999990811</v>
      </c>
      <c r="BS592" s="66"/>
      <c r="BT592" s="66">
        <f t="shared" si="1150"/>
        <v>0</v>
      </c>
      <c r="BU592" s="67">
        <f t="shared" si="1112"/>
        <v>45182</v>
      </c>
      <c r="BV592" s="66"/>
      <c r="BW592" s="66">
        <f t="shared" si="1151"/>
        <v>0</v>
      </c>
      <c r="BX592" s="67">
        <f t="shared" si="1113"/>
        <v>60764</v>
      </c>
      <c r="BY592" s="66"/>
      <c r="BZ592" s="66">
        <f t="shared" si="1152"/>
        <v>0</v>
      </c>
      <c r="CA592" s="67">
        <f t="shared" si="1114"/>
        <v>40662</v>
      </c>
      <c r="CB592" s="66"/>
      <c r="CC592" s="66">
        <f t="shared" si="1130"/>
        <v>0</v>
      </c>
      <c r="CD592" s="67">
        <f t="shared" si="1088"/>
        <v>6612.2500000000018</v>
      </c>
      <c r="CE592" s="66"/>
      <c r="CF592" s="66">
        <f t="shared" si="1131"/>
        <v>0</v>
      </c>
      <c r="CG592" s="67">
        <f t="shared" si="1132"/>
        <v>6982.9</v>
      </c>
      <c r="CH592" s="66"/>
      <c r="CI592" s="66">
        <f t="shared" si="1070"/>
        <v>0</v>
      </c>
      <c r="CJ592" s="67">
        <f t="shared" si="1147"/>
        <v>8715</v>
      </c>
      <c r="CK592" s="66"/>
      <c r="CL592" s="68">
        <f t="shared" si="1071"/>
        <v>0</v>
      </c>
      <c r="CM592" s="79">
        <f t="shared" si="1133"/>
        <v>4864</v>
      </c>
      <c r="CN592" s="66"/>
      <c r="CO592" s="68">
        <f t="shared" si="1072"/>
        <v>0</v>
      </c>
      <c r="CP592" s="79">
        <f t="shared" si="1134"/>
        <v>3955</v>
      </c>
      <c r="CQ592" s="66"/>
      <c r="CR592" s="68">
        <f t="shared" si="1073"/>
        <v>0</v>
      </c>
      <c r="CS592" s="79">
        <f t="shared" si="1097"/>
        <v>6656</v>
      </c>
      <c r="CT592" s="66"/>
      <c r="CU592" s="68">
        <f t="shared" si="1074"/>
        <v>0</v>
      </c>
      <c r="CV592" s="79">
        <f t="shared" si="1135"/>
        <v>7769</v>
      </c>
      <c r="CW592" s="66"/>
      <c r="CX592" s="66">
        <f t="shared" si="1075"/>
        <v>0</v>
      </c>
      <c r="CY592" s="40">
        <f t="shared" si="1090"/>
        <v>6582</v>
      </c>
      <c r="CZ592" s="65"/>
      <c r="DA592" s="66">
        <f t="shared" si="1076"/>
        <v>0</v>
      </c>
      <c r="DB592" s="67">
        <f t="shared" si="1148"/>
        <v>68388</v>
      </c>
      <c r="DC592" s="66"/>
      <c r="DD592" s="66">
        <f t="shared" si="1077"/>
        <v>0</v>
      </c>
      <c r="DE592" s="67">
        <f t="shared" si="1149"/>
        <v>65159</v>
      </c>
      <c r="DF592" s="66"/>
      <c r="DG592" s="69">
        <f t="shared" si="1078"/>
        <v>0</v>
      </c>
      <c r="DH592" s="67">
        <f t="shared" si="1145"/>
        <v>217025</v>
      </c>
      <c r="DI592" s="66"/>
      <c r="DJ592" s="66">
        <f t="shared" si="1079"/>
        <v>0</v>
      </c>
      <c r="DK592" s="67">
        <f t="shared" si="1136"/>
        <v>226.5</v>
      </c>
      <c r="DM592" s="206">
        <f t="shared" si="1080"/>
        <v>0</v>
      </c>
      <c r="DN592" s="25">
        <f t="shared" si="1115"/>
        <v>0</v>
      </c>
      <c r="DO592" s="5"/>
      <c r="DP592" s="43">
        <f t="shared" si="1081"/>
        <v>0</v>
      </c>
      <c r="DQ592" s="27">
        <f t="shared" si="1137"/>
        <v>7022.5</v>
      </c>
      <c r="DR592" s="5"/>
      <c r="DS592" s="43">
        <f t="shared" si="1082"/>
        <v>0</v>
      </c>
      <c r="DT592" s="27">
        <f t="shared" si="1138"/>
        <v>4846</v>
      </c>
      <c r="DU592" s="5"/>
      <c r="DV592" s="43">
        <f t="shared" si="1083"/>
        <v>0</v>
      </c>
      <c r="DW592" s="27">
        <f t="shared" si="1139"/>
        <v>4835</v>
      </c>
      <c r="DX592" s="5"/>
      <c r="DY592" s="22">
        <f t="shared" si="1084"/>
        <v>0</v>
      </c>
      <c r="DZ592" s="25">
        <f t="shared" si="1140"/>
        <v>523</v>
      </c>
      <c r="EA592" s="22"/>
      <c r="EB592" s="22">
        <f t="shared" si="1085"/>
        <v>0</v>
      </c>
      <c r="EC592" s="28">
        <f t="shared" si="1141"/>
        <v>369</v>
      </c>
      <c r="ED592" s="5"/>
      <c r="EE592" s="43">
        <f t="shared" si="1086"/>
        <v>0</v>
      </c>
      <c r="EF592" s="27">
        <f t="shared" si="1142"/>
        <v>4769</v>
      </c>
      <c r="EG592" s="66"/>
      <c r="EH592" s="66">
        <f t="shared" si="1087"/>
        <v>0</v>
      </c>
      <c r="EI592" s="67">
        <f t="shared" si="1143"/>
        <v>23837</v>
      </c>
      <c r="EJ592" s="66"/>
      <c r="EK592" s="66">
        <f t="shared" si="1057"/>
        <v>0</v>
      </c>
      <c r="EL592" s="67">
        <f t="shared" si="1144"/>
        <v>22467</v>
      </c>
      <c r="EM592" s="110" t="e">
        <f t="shared" si="1058"/>
        <v>#REF!</v>
      </c>
    </row>
    <row r="593" spans="1:143" ht="11.25" customHeight="1" x14ac:dyDescent="0.25">
      <c r="A593" s="158">
        <v>46102</v>
      </c>
      <c r="B593" s="188">
        <v>46102</v>
      </c>
      <c r="C593" s="176">
        <v>8004976045</v>
      </c>
      <c r="D593" s="17" t="s">
        <v>38</v>
      </c>
      <c r="E593" s="18">
        <v>30</v>
      </c>
      <c r="F593" s="19">
        <v>5</v>
      </c>
      <c r="G593" s="20">
        <v>191516042025</v>
      </c>
      <c r="H593" s="66"/>
      <c r="I593" s="41">
        <f t="shared" si="1106"/>
        <v>0</v>
      </c>
      <c r="J593" s="48">
        <f t="shared" si="1101"/>
        <v>294617</v>
      </c>
      <c r="K593" s="66"/>
      <c r="L593" s="41">
        <f t="shared" si="1146"/>
        <v>0</v>
      </c>
      <c r="M593" s="48">
        <f t="shared" si="1102"/>
        <v>193976</v>
      </c>
      <c r="N593" s="66"/>
      <c r="O593" s="41">
        <f t="shared" si="1107"/>
        <v>0</v>
      </c>
      <c r="P593" s="48">
        <f t="shared" si="1103"/>
        <v>93227</v>
      </c>
      <c r="Q593" s="66"/>
      <c r="R593" s="66">
        <f t="shared" si="1108"/>
        <v>0</v>
      </c>
      <c r="S593" s="67" t="e">
        <f t="shared" si="1104"/>
        <v>#REF!</v>
      </c>
      <c r="T593" s="66"/>
      <c r="U593" s="66">
        <f t="shared" si="1116"/>
        <v>0</v>
      </c>
      <c r="V593" s="67">
        <f t="shared" si="1117"/>
        <v>219228.90000000002</v>
      </c>
      <c r="X593" s="69">
        <f t="shared" si="1109"/>
        <v>0</v>
      </c>
      <c r="Y593" s="67">
        <f t="shared" si="1094"/>
        <v>132.29999999999882</v>
      </c>
      <c r="Z593" s="66"/>
      <c r="AA593" s="68">
        <f t="shared" si="1051"/>
        <v>0</v>
      </c>
      <c r="AB593" s="67">
        <f t="shared" si="1105"/>
        <v>12982.5</v>
      </c>
      <c r="AC593" s="66"/>
      <c r="AD593" s="66">
        <f t="shared" si="1052"/>
        <v>0</v>
      </c>
      <c r="AE593" s="67">
        <f t="shared" si="1118"/>
        <v>283.79999999999973</v>
      </c>
      <c r="AF593" s="66"/>
      <c r="AG593" s="78">
        <f t="shared" si="1053"/>
        <v>0</v>
      </c>
      <c r="AH593" s="79">
        <f t="shared" si="1119"/>
        <v>9152.7999999999993</v>
      </c>
      <c r="AI593" s="66"/>
      <c r="AJ593" s="68">
        <f t="shared" si="1054"/>
        <v>0</v>
      </c>
      <c r="AK593" s="67">
        <f t="shared" si="1120"/>
        <v>7585.5</v>
      </c>
      <c r="AL593" s="66"/>
      <c r="AM593" s="68">
        <f t="shared" si="1055"/>
        <v>0</v>
      </c>
      <c r="AN593" s="67">
        <f t="shared" si="1121"/>
        <v>5788.0999999999985</v>
      </c>
      <c r="AO593" s="66"/>
      <c r="AP593" s="68">
        <f t="shared" si="1110"/>
        <v>0</v>
      </c>
      <c r="AQ593" s="67">
        <f t="shared" si="1099"/>
        <v>484.89999999999964</v>
      </c>
      <c r="AR593" s="66"/>
      <c r="AS593" s="68">
        <f t="shared" si="1065"/>
        <v>0</v>
      </c>
      <c r="AT593" s="67">
        <f t="shared" si="1122"/>
        <v>2983.6000000000004</v>
      </c>
      <c r="AU593" s="66"/>
      <c r="AV593" s="66">
        <f t="shared" si="1123"/>
        <v>0</v>
      </c>
      <c r="AW593" s="42">
        <f t="shared" si="1100"/>
        <v>2796.0000000000014</v>
      </c>
      <c r="AX593" s="66"/>
      <c r="AY593" s="66">
        <f t="shared" si="1066"/>
        <v>0</v>
      </c>
      <c r="AZ593" s="67">
        <f t="shared" si="1111"/>
        <v>1794.6</v>
      </c>
      <c r="BA593" s="66"/>
      <c r="BB593" s="68">
        <f t="shared" si="1067"/>
        <v>0</v>
      </c>
      <c r="BC593" s="67">
        <f t="shared" si="1124"/>
        <v>1254.5999999999999</v>
      </c>
      <c r="BD593" s="66"/>
      <c r="BE593" s="68">
        <f t="shared" si="1068"/>
        <v>0</v>
      </c>
      <c r="BF593" s="67">
        <f t="shared" si="1125"/>
        <v>-210.39999999999964</v>
      </c>
      <c r="BG593" s="66"/>
      <c r="BH593" s="68">
        <f t="shared" si="1096"/>
        <v>153.6</v>
      </c>
      <c r="BI593" s="67">
        <f t="shared" si="1095"/>
        <v>1945.3999999999996</v>
      </c>
      <c r="BJ593" s="66"/>
      <c r="BK593" s="68">
        <f t="shared" si="1069"/>
        <v>0</v>
      </c>
      <c r="BL593" s="67">
        <f t="shared" si="1126"/>
        <v>4758.2000000000007</v>
      </c>
      <c r="BM593" s="66"/>
      <c r="BN593" s="68">
        <f t="shared" si="1127"/>
        <v>0</v>
      </c>
      <c r="BO593" s="67">
        <f t="shared" si="1128"/>
        <v>2570.7000000000012</v>
      </c>
      <c r="BP593" s="66"/>
      <c r="BQ593" s="68">
        <f t="shared" si="1129"/>
        <v>0</v>
      </c>
      <c r="BR593" s="67">
        <f t="shared" si="1056"/>
        <v>49.899999999990811</v>
      </c>
      <c r="BS593" s="66"/>
      <c r="BT593" s="66">
        <f t="shared" si="1150"/>
        <v>60</v>
      </c>
      <c r="BU593" s="67">
        <f t="shared" si="1112"/>
        <v>45122</v>
      </c>
      <c r="BV593" s="66"/>
      <c r="BW593" s="66">
        <f t="shared" si="1151"/>
        <v>60</v>
      </c>
      <c r="BX593" s="67">
        <f t="shared" si="1113"/>
        <v>60704</v>
      </c>
      <c r="BY593" s="66"/>
      <c r="BZ593" s="66">
        <f t="shared" si="1152"/>
        <v>60</v>
      </c>
      <c r="CA593" s="67">
        <f t="shared" si="1114"/>
        <v>40602</v>
      </c>
      <c r="CB593" s="66"/>
      <c r="CC593" s="66">
        <f t="shared" si="1130"/>
        <v>0</v>
      </c>
      <c r="CD593" s="67">
        <f t="shared" si="1088"/>
        <v>6612.2500000000018</v>
      </c>
      <c r="CE593" s="66"/>
      <c r="CF593" s="66">
        <f t="shared" si="1131"/>
        <v>0</v>
      </c>
      <c r="CG593" s="67">
        <f t="shared" si="1132"/>
        <v>6982.9</v>
      </c>
      <c r="CH593" s="66"/>
      <c r="CI593" s="66">
        <f t="shared" si="1070"/>
        <v>0</v>
      </c>
      <c r="CJ593" s="67">
        <f t="shared" si="1147"/>
        <v>8715</v>
      </c>
      <c r="CK593" s="66"/>
      <c r="CL593" s="68">
        <f t="shared" si="1071"/>
        <v>0</v>
      </c>
      <c r="CM593" s="79">
        <f t="shared" si="1133"/>
        <v>4864</v>
      </c>
      <c r="CN593" s="66"/>
      <c r="CO593" s="68">
        <f t="shared" si="1072"/>
        <v>0</v>
      </c>
      <c r="CP593" s="79">
        <f t="shared" si="1134"/>
        <v>3955</v>
      </c>
      <c r="CQ593" s="66"/>
      <c r="CR593" s="68">
        <f t="shared" si="1073"/>
        <v>0</v>
      </c>
      <c r="CS593" s="79">
        <f t="shared" si="1097"/>
        <v>6656</v>
      </c>
      <c r="CT593" s="66"/>
      <c r="CU593" s="68">
        <f t="shared" si="1074"/>
        <v>0</v>
      </c>
      <c r="CV593" s="79">
        <f t="shared" si="1135"/>
        <v>7769</v>
      </c>
      <c r="CW593" s="66"/>
      <c r="CX593" s="66">
        <f t="shared" si="1075"/>
        <v>0</v>
      </c>
      <c r="CY593" s="40">
        <f t="shared" si="1090"/>
        <v>6582</v>
      </c>
      <c r="CZ593" s="65"/>
      <c r="DA593" s="66">
        <f t="shared" si="1076"/>
        <v>0</v>
      </c>
      <c r="DB593" s="67">
        <f t="shared" si="1148"/>
        <v>68388</v>
      </c>
      <c r="DC593" s="66"/>
      <c r="DD593" s="66">
        <f t="shared" si="1077"/>
        <v>0</v>
      </c>
      <c r="DE593" s="67">
        <f t="shared" si="1149"/>
        <v>65159</v>
      </c>
      <c r="DF593" s="66"/>
      <c r="DG593" s="69">
        <f t="shared" si="1078"/>
        <v>0</v>
      </c>
      <c r="DH593" s="67">
        <f t="shared" si="1145"/>
        <v>217025</v>
      </c>
      <c r="DI593" s="66"/>
      <c r="DJ593" s="66">
        <f t="shared" si="1079"/>
        <v>0</v>
      </c>
      <c r="DK593" s="67">
        <f t="shared" si="1136"/>
        <v>226.5</v>
      </c>
      <c r="DM593" s="206">
        <f t="shared" si="1080"/>
        <v>0</v>
      </c>
      <c r="DN593" s="25">
        <f t="shared" si="1115"/>
        <v>0</v>
      </c>
      <c r="DO593" s="5"/>
      <c r="DP593" s="43">
        <f t="shared" si="1081"/>
        <v>0</v>
      </c>
      <c r="DQ593" s="27">
        <f t="shared" si="1137"/>
        <v>7022.5</v>
      </c>
      <c r="DR593" s="5"/>
      <c r="DS593" s="43">
        <f t="shared" si="1082"/>
        <v>0</v>
      </c>
      <c r="DT593" s="27">
        <f t="shared" si="1138"/>
        <v>4846</v>
      </c>
      <c r="DU593" s="5"/>
      <c r="DV593" s="43">
        <f t="shared" si="1083"/>
        <v>0</v>
      </c>
      <c r="DW593" s="27">
        <f t="shared" si="1139"/>
        <v>4835</v>
      </c>
      <c r="DX593" s="5"/>
      <c r="DY593" s="22">
        <f t="shared" si="1084"/>
        <v>0</v>
      </c>
      <c r="DZ593" s="25">
        <f t="shared" si="1140"/>
        <v>523</v>
      </c>
      <c r="EA593" s="22"/>
      <c r="EB593" s="22">
        <f t="shared" si="1085"/>
        <v>0</v>
      </c>
      <c r="EC593" s="28">
        <f t="shared" si="1141"/>
        <v>369</v>
      </c>
      <c r="ED593" s="5"/>
      <c r="EE593" s="43">
        <f t="shared" si="1086"/>
        <v>0</v>
      </c>
      <c r="EF593" s="27">
        <f t="shared" si="1142"/>
        <v>4769</v>
      </c>
      <c r="EG593" s="66"/>
      <c r="EH593" s="66">
        <f t="shared" si="1087"/>
        <v>0</v>
      </c>
      <c r="EI593" s="67">
        <f t="shared" si="1143"/>
        <v>23837</v>
      </c>
      <c r="EJ593" s="66"/>
      <c r="EK593" s="66">
        <f t="shared" si="1057"/>
        <v>0</v>
      </c>
      <c r="EL593" s="67">
        <f t="shared" si="1144"/>
        <v>22467</v>
      </c>
      <c r="EM593" s="110" t="e">
        <f t="shared" si="1058"/>
        <v>#REF!</v>
      </c>
    </row>
    <row r="594" spans="1:143" s="241" customFormat="1" ht="11.25" customHeight="1" x14ac:dyDescent="0.25">
      <c r="A594" s="188">
        <v>46102</v>
      </c>
      <c r="B594" s="188">
        <v>46102</v>
      </c>
      <c r="C594" s="176">
        <v>8004976107</v>
      </c>
      <c r="D594" s="17" t="s">
        <v>73</v>
      </c>
      <c r="E594" s="18">
        <v>20</v>
      </c>
      <c r="F594" s="19">
        <v>8</v>
      </c>
      <c r="G594" s="20">
        <v>191516041998</v>
      </c>
      <c r="H594" s="66"/>
      <c r="I594" s="41">
        <f t="shared" si="1106"/>
        <v>0</v>
      </c>
      <c r="J594" s="48">
        <f t="shared" si="1101"/>
        <v>294617</v>
      </c>
      <c r="K594" s="66"/>
      <c r="L594" s="41">
        <f t="shared" si="1146"/>
        <v>0</v>
      </c>
      <c r="M594" s="48">
        <f t="shared" si="1102"/>
        <v>193976</v>
      </c>
      <c r="N594" s="66"/>
      <c r="O594" s="41">
        <f t="shared" si="1107"/>
        <v>0</v>
      </c>
      <c r="P594" s="48">
        <f t="shared" si="1103"/>
        <v>93227</v>
      </c>
      <c r="Q594" s="66"/>
      <c r="R594" s="66">
        <f t="shared" si="1108"/>
        <v>0</v>
      </c>
      <c r="S594" s="67" t="e">
        <f t="shared" si="1104"/>
        <v>#REF!</v>
      </c>
      <c r="T594" s="66"/>
      <c r="U594" s="66">
        <f t="shared" si="1116"/>
        <v>0</v>
      </c>
      <c r="V594" s="67">
        <f t="shared" si="1117"/>
        <v>219228.90000000002</v>
      </c>
      <c r="W594" s="136"/>
      <c r="X594" s="69">
        <f t="shared" si="1109"/>
        <v>0</v>
      </c>
      <c r="Y594" s="67">
        <f t="shared" si="1094"/>
        <v>132.29999999999882</v>
      </c>
      <c r="Z594" s="66"/>
      <c r="AA594" s="68">
        <f t="shared" si="1051"/>
        <v>0</v>
      </c>
      <c r="AB594" s="67">
        <f t="shared" si="1105"/>
        <v>12982.5</v>
      </c>
      <c r="AC594" s="66"/>
      <c r="AD594" s="66">
        <f t="shared" si="1052"/>
        <v>0</v>
      </c>
      <c r="AE594" s="67">
        <f t="shared" si="1118"/>
        <v>283.79999999999973</v>
      </c>
      <c r="AF594" s="66"/>
      <c r="AG594" s="78">
        <f t="shared" si="1053"/>
        <v>0</v>
      </c>
      <c r="AH594" s="79">
        <f t="shared" si="1119"/>
        <v>9152.7999999999993</v>
      </c>
      <c r="AI594" s="66"/>
      <c r="AJ594" s="68">
        <f t="shared" si="1054"/>
        <v>0</v>
      </c>
      <c r="AK594" s="67">
        <f t="shared" si="1120"/>
        <v>7585.5</v>
      </c>
      <c r="AL594" s="66"/>
      <c r="AM594" s="68">
        <f t="shared" si="1055"/>
        <v>0</v>
      </c>
      <c r="AN594" s="67">
        <f t="shared" si="1121"/>
        <v>5788.0999999999985</v>
      </c>
      <c r="AO594" s="66"/>
      <c r="AP594" s="68">
        <f t="shared" si="1110"/>
        <v>0</v>
      </c>
      <c r="AQ594" s="67">
        <f t="shared" si="1099"/>
        <v>484.89999999999964</v>
      </c>
      <c r="AR594" s="66"/>
      <c r="AS594" s="68">
        <f t="shared" si="1065"/>
        <v>0</v>
      </c>
      <c r="AT594" s="67">
        <f t="shared" si="1122"/>
        <v>2983.6000000000004</v>
      </c>
      <c r="AU594" s="66"/>
      <c r="AV594" s="66">
        <f t="shared" si="1123"/>
        <v>0</v>
      </c>
      <c r="AW594" s="42">
        <f t="shared" si="1100"/>
        <v>2796.0000000000014</v>
      </c>
      <c r="AX594" s="66"/>
      <c r="AY594" s="66">
        <f t="shared" si="1066"/>
        <v>0</v>
      </c>
      <c r="AZ594" s="67">
        <f t="shared" si="1111"/>
        <v>1794.6</v>
      </c>
      <c r="BA594" s="66"/>
      <c r="BB594" s="68">
        <f t="shared" si="1067"/>
        <v>0</v>
      </c>
      <c r="BC594" s="67">
        <f t="shared" si="1124"/>
        <v>1254.5999999999999</v>
      </c>
      <c r="BD594" s="66"/>
      <c r="BE594" s="68">
        <f t="shared" si="1068"/>
        <v>0</v>
      </c>
      <c r="BF594" s="67">
        <f t="shared" si="1125"/>
        <v>-210.39999999999964</v>
      </c>
      <c r="BG594" s="66"/>
      <c r="BH594" s="68">
        <f t="shared" si="1096"/>
        <v>162.39999999999998</v>
      </c>
      <c r="BI594" s="67">
        <f t="shared" si="1095"/>
        <v>1782.9999999999995</v>
      </c>
      <c r="BJ594" s="66"/>
      <c r="BK594" s="68">
        <f t="shared" si="1069"/>
        <v>0</v>
      </c>
      <c r="BL594" s="67">
        <f t="shared" si="1126"/>
        <v>4758.2000000000007</v>
      </c>
      <c r="BM594" s="66"/>
      <c r="BN594" s="68">
        <f t="shared" si="1127"/>
        <v>0</v>
      </c>
      <c r="BO594" s="67">
        <f t="shared" si="1128"/>
        <v>2570.7000000000012</v>
      </c>
      <c r="BP594" s="66"/>
      <c r="BQ594" s="68">
        <f t="shared" si="1129"/>
        <v>0</v>
      </c>
      <c r="BR594" s="67">
        <f t="shared" si="1056"/>
        <v>49.899999999990811</v>
      </c>
      <c r="BS594" s="66"/>
      <c r="BT594" s="66">
        <f t="shared" si="1150"/>
        <v>40</v>
      </c>
      <c r="BU594" s="67">
        <f t="shared" si="1112"/>
        <v>45082</v>
      </c>
      <c r="BV594" s="66"/>
      <c r="BW594" s="66">
        <f t="shared" si="1151"/>
        <v>40</v>
      </c>
      <c r="BX594" s="67">
        <f t="shared" si="1113"/>
        <v>60664</v>
      </c>
      <c r="BY594" s="66"/>
      <c r="BZ594" s="66">
        <f t="shared" si="1152"/>
        <v>40</v>
      </c>
      <c r="CA594" s="67">
        <f t="shared" si="1114"/>
        <v>40562</v>
      </c>
      <c r="CB594" s="66"/>
      <c r="CC594" s="66">
        <f t="shared" si="1130"/>
        <v>0</v>
      </c>
      <c r="CD594" s="67">
        <f t="shared" si="1088"/>
        <v>6612.2500000000018</v>
      </c>
      <c r="CE594" s="66"/>
      <c r="CF594" s="66">
        <f t="shared" si="1131"/>
        <v>0</v>
      </c>
      <c r="CG594" s="67">
        <f t="shared" si="1132"/>
        <v>6982.9</v>
      </c>
      <c r="CH594" s="66"/>
      <c r="CI594" s="66">
        <f t="shared" si="1070"/>
        <v>0</v>
      </c>
      <c r="CJ594" s="67">
        <f t="shared" si="1147"/>
        <v>8715</v>
      </c>
      <c r="CK594" s="66"/>
      <c r="CL594" s="68">
        <f t="shared" si="1071"/>
        <v>0</v>
      </c>
      <c r="CM594" s="79">
        <f t="shared" si="1133"/>
        <v>4864</v>
      </c>
      <c r="CN594" s="66"/>
      <c r="CO594" s="68">
        <f t="shared" si="1072"/>
        <v>0</v>
      </c>
      <c r="CP594" s="79">
        <f t="shared" si="1134"/>
        <v>3955</v>
      </c>
      <c r="CQ594" s="66"/>
      <c r="CR594" s="68">
        <f t="shared" si="1073"/>
        <v>0</v>
      </c>
      <c r="CS594" s="79">
        <f t="shared" si="1097"/>
        <v>6656</v>
      </c>
      <c r="CT594" s="66"/>
      <c r="CU594" s="68">
        <f t="shared" si="1074"/>
        <v>0</v>
      </c>
      <c r="CV594" s="79">
        <f t="shared" si="1135"/>
        <v>7769</v>
      </c>
      <c r="CW594" s="66"/>
      <c r="CX594" s="66">
        <f t="shared" si="1075"/>
        <v>0</v>
      </c>
      <c r="CY594" s="40">
        <f t="shared" si="1090"/>
        <v>6582</v>
      </c>
      <c r="CZ594" s="65"/>
      <c r="DA594" s="66">
        <f t="shared" si="1076"/>
        <v>0</v>
      </c>
      <c r="DB594" s="67">
        <f t="shared" si="1148"/>
        <v>68388</v>
      </c>
      <c r="DC594" s="66"/>
      <c r="DD594" s="66">
        <f t="shared" si="1077"/>
        <v>0</v>
      </c>
      <c r="DE594" s="67">
        <f t="shared" si="1149"/>
        <v>65159</v>
      </c>
      <c r="DF594" s="66"/>
      <c r="DG594" s="69">
        <f t="shared" si="1078"/>
        <v>0</v>
      </c>
      <c r="DH594" s="67">
        <f t="shared" si="1145"/>
        <v>217025</v>
      </c>
      <c r="DI594" s="66"/>
      <c r="DJ594" s="66">
        <f t="shared" si="1079"/>
        <v>0</v>
      </c>
      <c r="DK594" s="67">
        <f t="shared" si="1136"/>
        <v>226.5</v>
      </c>
      <c r="DL594" s="210"/>
      <c r="DM594" s="206">
        <f t="shared" si="1080"/>
        <v>0</v>
      </c>
      <c r="DN594" s="25">
        <f t="shared" si="1115"/>
        <v>0</v>
      </c>
      <c r="DO594" s="5"/>
      <c r="DP594" s="43">
        <f t="shared" si="1081"/>
        <v>0</v>
      </c>
      <c r="DQ594" s="27">
        <f t="shared" si="1137"/>
        <v>7022.5</v>
      </c>
      <c r="DR594" s="5"/>
      <c r="DS594" s="43">
        <f t="shared" si="1082"/>
        <v>0</v>
      </c>
      <c r="DT594" s="27">
        <f t="shared" si="1138"/>
        <v>4846</v>
      </c>
      <c r="DU594" s="5"/>
      <c r="DV594" s="43">
        <f t="shared" si="1083"/>
        <v>0</v>
      </c>
      <c r="DW594" s="27">
        <f t="shared" si="1139"/>
        <v>4835</v>
      </c>
      <c r="DX594" s="5"/>
      <c r="DY594" s="22">
        <f t="shared" si="1084"/>
        <v>0</v>
      </c>
      <c r="DZ594" s="25">
        <f t="shared" si="1140"/>
        <v>523</v>
      </c>
      <c r="EA594" s="22"/>
      <c r="EB594" s="22">
        <f t="shared" si="1085"/>
        <v>0</v>
      </c>
      <c r="EC594" s="28">
        <f t="shared" si="1141"/>
        <v>369</v>
      </c>
      <c r="ED594" s="5"/>
      <c r="EE594" s="43">
        <f t="shared" si="1086"/>
        <v>0</v>
      </c>
      <c r="EF594" s="27">
        <f t="shared" si="1142"/>
        <v>4769</v>
      </c>
      <c r="EG594" s="66"/>
      <c r="EH594" s="66">
        <f t="shared" si="1087"/>
        <v>0</v>
      </c>
      <c r="EI594" s="67">
        <f t="shared" si="1143"/>
        <v>23837</v>
      </c>
      <c r="EJ594" s="66"/>
      <c r="EK594" s="66">
        <f t="shared" si="1057"/>
        <v>0</v>
      </c>
      <c r="EL594" s="67">
        <f t="shared" si="1144"/>
        <v>22467</v>
      </c>
      <c r="EM594" s="110" t="e">
        <f t="shared" si="1058"/>
        <v>#REF!</v>
      </c>
    </row>
    <row r="595" spans="1:143" ht="11.25" customHeight="1" x14ac:dyDescent="0.25">
      <c r="A595" s="158">
        <v>46102</v>
      </c>
      <c r="B595" s="158">
        <v>46102</v>
      </c>
      <c r="C595" s="176">
        <v>8004976299</v>
      </c>
      <c r="D595" s="17" t="s">
        <v>357</v>
      </c>
      <c r="E595" s="18">
        <v>10</v>
      </c>
      <c r="F595" s="19">
        <v>21</v>
      </c>
      <c r="G595" s="20">
        <v>198845181821</v>
      </c>
      <c r="H595" s="66"/>
      <c r="I595" s="41">
        <f t="shared" si="1106"/>
        <v>0</v>
      </c>
      <c r="J595" s="48">
        <f t="shared" si="1101"/>
        <v>294617</v>
      </c>
      <c r="K595" s="66"/>
      <c r="L595" s="41">
        <f t="shared" si="1146"/>
        <v>0</v>
      </c>
      <c r="M595" s="48">
        <f t="shared" si="1102"/>
        <v>193976</v>
      </c>
      <c r="N595" s="66"/>
      <c r="O595" s="41">
        <f t="shared" si="1107"/>
        <v>0</v>
      </c>
      <c r="P595" s="48">
        <f t="shared" si="1103"/>
        <v>93227</v>
      </c>
      <c r="Q595" s="66"/>
      <c r="R595" s="66">
        <f t="shared" si="1108"/>
        <v>0</v>
      </c>
      <c r="S595" s="67" t="e">
        <f t="shared" si="1104"/>
        <v>#REF!</v>
      </c>
      <c r="T595" s="66"/>
      <c r="U595" s="66">
        <f t="shared" si="1116"/>
        <v>0</v>
      </c>
      <c r="V595" s="67">
        <f t="shared" si="1117"/>
        <v>219228.90000000002</v>
      </c>
      <c r="X595" s="69">
        <f t="shared" si="1109"/>
        <v>0</v>
      </c>
      <c r="Y595" s="67">
        <f t="shared" si="1094"/>
        <v>132.29999999999882</v>
      </c>
      <c r="Z595" s="66"/>
      <c r="AA595" s="68">
        <f t="shared" si="1051"/>
        <v>0</v>
      </c>
      <c r="AB595" s="67">
        <f t="shared" si="1105"/>
        <v>12982.5</v>
      </c>
      <c r="AC595" s="66"/>
      <c r="AD595" s="66">
        <f t="shared" si="1052"/>
        <v>0</v>
      </c>
      <c r="AE595" s="67">
        <f t="shared" si="1118"/>
        <v>283.79999999999973</v>
      </c>
      <c r="AF595" s="66"/>
      <c r="AG595" s="78">
        <f t="shared" si="1053"/>
        <v>0</v>
      </c>
      <c r="AH595" s="79">
        <f t="shared" si="1119"/>
        <v>9152.7999999999993</v>
      </c>
      <c r="AI595" s="66"/>
      <c r="AJ595" s="68">
        <f t="shared" si="1054"/>
        <v>0</v>
      </c>
      <c r="AK595" s="67">
        <f t="shared" si="1120"/>
        <v>7585.5</v>
      </c>
      <c r="AL595" s="66"/>
      <c r="AM595" s="68">
        <f t="shared" si="1055"/>
        <v>0</v>
      </c>
      <c r="AN595" s="67">
        <f t="shared" si="1121"/>
        <v>5788.0999999999985</v>
      </c>
      <c r="AO595" s="66"/>
      <c r="AP595" s="68">
        <f t="shared" si="1110"/>
        <v>0</v>
      </c>
      <c r="AQ595" s="67">
        <f t="shared" si="1099"/>
        <v>484.89999999999964</v>
      </c>
      <c r="AR595" s="66"/>
      <c r="AS595" s="68">
        <f t="shared" si="1065"/>
        <v>0</v>
      </c>
      <c r="AT595" s="67">
        <f t="shared" si="1122"/>
        <v>2983.6000000000004</v>
      </c>
      <c r="AU595" s="66"/>
      <c r="AV595" s="66">
        <f t="shared" si="1123"/>
        <v>0</v>
      </c>
      <c r="AW595" s="42">
        <f t="shared" si="1100"/>
        <v>2796.0000000000014</v>
      </c>
      <c r="AX595" s="66"/>
      <c r="AY595" s="66">
        <f t="shared" si="1066"/>
        <v>0</v>
      </c>
      <c r="AZ595" s="67">
        <f t="shared" si="1111"/>
        <v>1794.6</v>
      </c>
      <c r="BA595" s="66"/>
      <c r="BB595" s="68">
        <f t="shared" si="1067"/>
        <v>0</v>
      </c>
      <c r="BC595" s="67">
        <f t="shared" si="1124"/>
        <v>1254.5999999999999</v>
      </c>
      <c r="BD595" s="66"/>
      <c r="BE595" s="68">
        <f t="shared" si="1068"/>
        <v>0</v>
      </c>
      <c r="BF595" s="67">
        <f t="shared" si="1125"/>
        <v>-210.39999999999964</v>
      </c>
      <c r="BG595" s="66"/>
      <c r="BH595" s="68">
        <f t="shared" si="1096"/>
        <v>0</v>
      </c>
      <c r="BI595" s="67">
        <f>+BI594+BG595-BH595-211</f>
        <v>1571.9999999999995</v>
      </c>
      <c r="BJ595" s="66"/>
      <c r="BK595" s="68">
        <f t="shared" si="1069"/>
        <v>0</v>
      </c>
      <c r="BL595" s="67">
        <f t="shared" si="1126"/>
        <v>4758.2000000000007</v>
      </c>
      <c r="BM595" s="66"/>
      <c r="BN595" s="68">
        <f t="shared" si="1127"/>
        <v>0</v>
      </c>
      <c r="BO595" s="67">
        <f t="shared" si="1128"/>
        <v>2570.7000000000012</v>
      </c>
      <c r="BP595" s="66"/>
      <c r="BQ595" s="68">
        <f t="shared" si="1129"/>
        <v>0</v>
      </c>
      <c r="BR595" s="67">
        <f t="shared" si="1056"/>
        <v>49.899999999990811</v>
      </c>
      <c r="BS595" s="66"/>
      <c r="BT595" s="66">
        <f t="shared" si="1150"/>
        <v>0</v>
      </c>
      <c r="BU595" s="67">
        <f>BU594+BS595-BT595-20</f>
        <v>45062</v>
      </c>
      <c r="BV595" s="66"/>
      <c r="BW595" s="66">
        <f t="shared" si="1151"/>
        <v>0</v>
      </c>
      <c r="BX595" s="67">
        <f>+BX594+BV595-BW595-20</f>
        <v>60644</v>
      </c>
      <c r="BY595" s="66"/>
      <c r="BZ595" s="66">
        <f t="shared" si="1152"/>
        <v>0</v>
      </c>
      <c r="CA595" s="67">
        <f>+CA594+BY595-BZ595-20</f>
        <v>40542</v>
      </c>
      <c r="CB595" s="66"/>
      <c r="CC595" s="66">
        <f t="shared" si="1130"/>
        <v>0</v>
      </c>
      <c r="CD595" s="67">
        <f t="shared" si="1088"/>
        <v>6612.2500000000018</v>
      </c>
      <c r="CE595" s="66"/>
      <c r="CF595" s="66">
        <f t="shared" si="1131"/>
        <v>0</v>
      </c>
      <c r="CG595" s="67">
        <f t="shared" si="1132"/>
        <v>6982.9</v>
      </c>
      <c r="CH595" s="66"/>
      <c r="CI595" s="66">
        <f t="shared" si="1070"/>
        <v>0</v>
      </c>
      <c r="CJ595" s="67">
        <f t="shared" si="1147"/>
        <v>8715</v>
      </c>
      <c r="CK595" s="66"/>
      <c r="CL595" s="68">
        <f t="shared" si="1071"/>
        <v>0</v>
      </c>
      <c r="CM595" s="79">
        <f t="shared" si="1133"/>
        <v>4864</v>
      </c>
      <c r="CN595" s="66"/>
      <c r="CO595" s="68">
        <f t="shared" si="1072"/>
        <v>0</v>
      </c>
      <c r="CP595" s="79">
        <f t="shared" si="1134"/>
        <v>3955</v>
      </c>
      <c r="CQ595" s="66"/>
      <c r="CR595" s="68">
        <f t="shared" si="1073"/>
        <v>0</v>
      </c>
      <c r="CS595" s="79">
        <f t="shared" si="1097"/>
        <v>6656</v>
      </c>
      <c r="CT595" s="66"/>
      <c r="CU595" s="68">
        <f t="shared" si="1074"/>
        <v>0</v>
      </c>
      <c r="CV595" s="79">
        <f t="shared" si="1135"/>
        <v>7769</v>
      </c>
      <c r="CW595" s="66"/>
      <c r="CX595" s="66">
        <f t="shared" si="1075"/>
        <v>0</v>
      </c>
      <c r="CY595" s="40">
        <f t="shared" si="1090"/>
        <v>6582</v>
      </c>
      <c r="CZ595" s="65"/>
      <c r="DA595" s="66">
        <f t="shared" si="1076"/>
        <v>0</v>
      </c>
      <c r="DB595" s="67">
        <f t="shared" si="1148"/>
        <v>68388</v>
      </c>
      <c r="DC595" s="66"/>
      <c r="DD595" s="66">
        <f t="shared" si="1077"/>
        <v>0</v>
      </c>
      <c r="DE595" s="67">
        <f t="shared" si="1149"/>
        <v>65159</v>
      </c>
      <c r="DF595" s="66"/>
      <c r="DG595" s="69">
        <f t="shared" si="1078"/>
        <v>0</v>
      </c>
      <c r="DH595" s="67">
        <f t="shared" si="1145"/>
        <v>217025</v>
      </c>
      <c r="DI595" s="66"/>
      <c r="DJ595" s="66">
        <f t="shared" si="1079"/>
        <v>0</v>
      </c>
      <c r="DK595" s="67">
        <f t="shared" si="1136"/>
        <v>226.5</v>
      </c>
      <c r="DM595" s="206">
        <f t="shared" si="1080"/>
        <v>0</v>
      </c>
      <c r="DN595" s="25">
        <f t="shared" si="1115"/>
        <v>0</v>
      </c>
      <c r="DO595" s="5"/>
      <c r="DP595" s="43">
        <f t="shared" si="1081"/>
        <v>0</v>
      </c>
      <c r="DQ595" s="27">
        <f t="shared" si="1137"/>
        <v>7022.5</v>
      </c>
      <c r="DR595" s="5"/>
      <c r="DS595" s="43">
        <f t="shared" si="1082"/>
        <v>0</v>
      </c>
      <c r="DT595" s="27">
        <f t="shared" si="1138"/>
        <v>4846</v>
      </c>
      <c r="DU595" s="5"/>
      <c r="DV595" s="43">
        <f t="shared" si="1083"/>
        <v>0</v>
      </c>
      <c r="DW595" s="27">
        <f t="shared" si="1139"/>
        <v>4835</v>
      </c>
      <c r="DX595" s="5"/>
      <c r="DY595" s="22">
        <f t="shared" si="1084"/>
        <v>0</v>
      </c>
      <c r="DZ595" s="25">
        <f t="shared" si="1140"/>
        <v>523</v>
      </c>
      <c r="EA595" s="22"/>
      <c r="EB595" s="22">
        <f t="shared" si="1085"/>
        <v>0</v>
      </c>
      <c r="EC595" s="28">
        <f t="shared" si="1141"/>
        <v>369</v>
      </c>
      <c r="ED595" s="5"/>
      <c r="EE595" s="43">
        <f t="shared" si="1086"/>
        <v>0</v>
      </c>
      <c r="EF595" s="27">
        <f t="shared" si="1142"/>
        <v>4769</v>
      </c>
      <c r="EG595" s="66"/>
      <c r="EH595" s="66">
        <f t="shared" si="1087"/>
        <v>0</v>
      </c>
      <c r="EI595" s="67">
        <f t="shared" si="1143"/>
        <v>23837</v>
      </c>
      <c r="EJ595" s="66"/>
      <c r="EK595" s="66">
        <f t="shared" si="1057"/>
        <v>0</v>
      </c>
      <c r="EL595" s="67">
        <f t="shared" si="1144"/>
        <v>22467</v>
      </c>
      <c r="EM595" s="110" t="e">
        <f t="shared" si="1058"/>
        <v>#REF!</v>
      </c>
    </row>
    <row r="596" spans="1:143" s="35" customFormat="1" ht="11.25" customHeight="1" x14ac:dyDescent="0.25">
      <c r="A596" s="158">
        <v>46102</v>
      </c>
      <c r="B596" s="158">
        <v>46102</v>
      </c>
      <c r="C596" s="204">
        <v>8004976301</v>
      </c>
      <c r="D596" s="17" t="s">
        <v>358</v>
      </c>
      <c r="E596" s="18">
        <v>10</v>
      </c>
      <c r="F596" s="19">
        <v>29</v>
      </c>
      <c r="G596" s="20">
        <v>198845181838</v>
      </c>
      <c r="H596" s="66"/>
      <c r="I596" s="41">
        <f t="shared" si="1106"/>
        <v>0</v>
      </c>
      <c r="J596" s="48">
        <f t="shared" si="1101"/>
        <v>294617</v>
      </c>
      <c r="K596" s="66"/>
      <c r="L596" s="41">
        <f t="shared" si="1146"/>
        <v>0</v>
      </c>
      <c r="M596" s="48">
        <f t="shared" si="1102"/>
        <v>193976</v>
      </c>
      <c r="N596" s="66"/>
      <c r="O596" s="41">
        <f t="shared" si="1107"/>
        <v>0</v>
      </c>
      <c r="P596" s="48">
        <f t="shared" si="1103"/>
        <v>93227</v>
      </c>
      <c r="Q596" s="66"/>
      <c r="R596" s="66">
        <f t="shared" si="1108"/>
        <v>0</v>
      </c>
      <c r="S596" s="67" t="e">
        <f t="shared" si="1104"/>
        <v>#REF!</v>
      </c>
      <c r="T596" s="66"/>
      <c r="U596" s="66">
        <f t="shared" si="1116"/>
        <v>0</v>
      </c>
      <c r="V596" s="67">
        <f t="shared" si="1117"/>
        <v>219228.90000000002</v>
      </c>
      <c r="W596" s="136"/>
      <c r="X596" s="69">
        <f t="shared" si="1109"/>
        <v>0</v>
      </c>
      <c r="Y596" s="67">
        <f t="shared" si="1094"/>
        <v>132.29999999999882</v>
      </c>
      <c r="Z596" s="66"/>
      <c r="AA596" s="68">
        <f t="shared" si="1051"/>
        <v>0</v>
      </c>
      <c r="AB596" s="67">
        <f t="shared" si="1105"/>
        <v>12982.5</v>
      </c>
      <c r="AC596" s="66"/>
      <c r="AD596" s="66">
        <f t="shared" si="1052"/>
        <v>0</v>
      </c>
      <c r="AE596" s="67">
        <f t="shared" si="1118"/>
        <v>283.79999999999973</v>
      </c>
      <c r="AF596" s="66"/>
      <c r="AG596" s="78">
        <f t="shared" si="1053"/>
        <v>0</v>
      </c>
      <c r="AH596" s="79">
        <f t="shared" si="1119"/>
        <v>9152.7999999999993</v>
      </c>
      <c r="AI596" s="66"/>
      <c r="AJ596" s="68">
        <f t="shared" si="1054"/>
        <v>0</v>
      </c>
      <c r="AK596" s="67">
        <f t="shared" si="1120"/>
        <v>7585.5</v>
      </c>
      <c r="AL596" s="66"/>
      <c r="AM596" s="68">
        <f t="shared" si="1055"/>
        <v>0</v>
      </c>
      <c r="AN596" s="67">
        <f t="shared" si="1121"/>
        <v>5788.0999999999985</v>
      </c>
      <c r="AO596" s="66"/>
      <c r="AP596" s="68">
        <f t="shared" si="1110"/>
        <v>0</v>
      </c>
      <c r="AQ596" s="67">
        <f t="shared" si="1099"/>
        <v>484.89999999999964</v>
      </c>
      <c r="AR596" s="66"/>
      <c r="AS596" s="68">
        <f t="shared" si="1065"/>
        <v>0</v>
      </c>
      <c r="AT596" s="67">
        <f t="shared" si="1122"/>
        <v>2983.6000000000004</v>
      </c>
      <c r="AU596" s="66"/>
      <c r="AV596" s="66">
        <f t="shared" si="1123"/>
        <v>0</v>
      </c>
      <c r="AW596" s="42">
        <f t="shared" si="1100"/>
        <v>2796.0000000000014</v>
      </c>
      <c r="AX596" s="66"/>
      <c r="AY596" s="66">
        <f t="shared" si="1066"/>
        <v>0</v>
      </c>
      <c r="AZ596" s="67">
        <f t="shared" si="1111"/>
        <v>1794.6</v>
      </c>
      <c r="BA596" s="66"/>
      <c r="BB596" s="68">
        <f t="shared" si="1067"/>
        <v>0</v>
      </c>
      <c r="BC596" s="67">
        <f t="shared" si="1124"/>
        <v>1254.5999999999999</v>
      </c>
      <c r="BD596" s="66"/>
      <c r="BE596" s="68">
        <f t="shared" si="1068"/>
        <v>0</v>
      </c>
      <c r="BF596" s="67">
        <f t="shared" si="1125"/>
        <v>-210.39999999999964</v>
      </c>
      <c r="BG596" s="66"/>
      <c r="BH596" s="68">
        <f t="shared" ref="BH596:BH618" si="1153">IF(OR(D616="NPC06UZDB-GY026M",D616="NPP06UZDB-GY010M",D596="CO155E2-0CM018",D596="CO155E2-0CM023",D596="CO155E2-0CM026",D596="NPP06UZDB-GY150C",D596="NPP06UZDB-GY025M",D596="NPC06UZDB-GY013M",D596="NPP06UZDB-GY001M",D596="NPP06UZDB-GY250C",D596="NPC06UZDB-GY028M",D596="NPC06UZDB-GY018M",D596="NPC06UZDB-GY014M",D596="NPC06UZDB-GY012M",D596="NPC06UZDB-GY011M",D596="NPC06UZDB-GY006M",D596="CO155E2-0CM006",D596="NPP06UZDB-GY005M",D596="NPP06UZDB-GY005M",D596="NPP06UZDB-GY003M",D596="NPP06UZDB-GY002M",D596="NPC06UZDB-GY025M",D596="CO155E2-0CM020",D596="CO155E2-0CM030",D596="NPC06UZDB-GY350C",D596="NPC06UZDB-GY030M",D596="NPC06UZDB-GY020C",D596="NPC06UZDB-GY030M",D596="NPC06UZDB-GY350C",D596="CO155E2-0CM007",D596="NPC06UZDB-GY150C",D596="NPC06UZDB-GY250C",D596="NPC06UZDB-GY007M",D596="CO155E2-0CC050",D596="NPC06UZDB-GY006M",D596="NPC06UZDB-GY008M",D596="NPC06UZDB-GY050C",D596="CO155E2-0CC250",D596="NPC06UZDB-GY750C",D596="NPC06UZDB-GY007M",D596="NPC06UZDB-GY020M",D596="CO155E2-0CC150",D596="CO155E2-0CM015",D596="CO155E2-0CM010",D596="NPC06UZDB-GY450C",D596="NPC06UZDB-GY015M",D596="NPC06UZDB-GY150C",D596="CO155E2-0CM001",D596="CO155E2-0CM002",D596="CO155E2-0CM003",D596="CO155E2-0CM004",D596="CO155E2-0CM005",D596="CO155E2-0CM008",D596="NPC06UZDB-GY010M",D596="NPC06UZDB-GY001M",D596="NPC06UZDB-GY002M",D596="NPC06UZDB-GY003M",D596="NPC06UZDB-GY004M",D596="NPC06UZDB-GY005M",),E596*(F596+0.12),0)</f>
        <v>0</v>
      </c>
      <c r="BI596" s="67">
        <f>+BI595+BG596-BH596-292</f>
        <v>1279.9999999999995</v>
      </c>
      <c r="BJ596" s="66"/>
      <c r="BK596" s="68">
        <f t="shared" si="1069"/>
        <v>0</v>
      </c>
      <c r="BL596" s="67">
        <f t="shared" si="1126"/>
        <v>4758.2000000000007</v>
      </c>
      <c r="BM596" s="66"/>
      <c r="BN596" s="68">
        <f t="shared" si="1127"/>
        <v>0</v>
      </c>
      <c r="BO596" s="67">
        <f t="shared" si="1128"/>
        <v>2570.7000000000012</v>
      </c>
      <c r="BP596" s="66"/>
      <c r="BQ596" s="68">
        <f t="shared" si="1129"/>
        <v>0</v>
      </c>
      <c r="BR596" s="67">
        <f t="shared" si="1056"/>
        <v>49.899999999990811</v>
      </c>
      <c r="BS596" s="66"/>
      <c r="BT596" s="66">
        <f t="shared" si="1150"/>
        <v>0</v>
      </c>
      <c r="BU596" s="67">
        <f>BU595+BS596-BT596-20</f>
        <v>45042</v>
      </c>
      <c r="BV596" s="66"/>
      <c r="BW596" s="66">
        <f t="shared" si="1151"/>
        <v>0</v>
      </c>
      <c r="BX596" s="67">
        <f>+BX595+BV596-BW596-20</f>
        <v>60624</v>
      </c>
      <c r="BY596" s="66"/>
      <c r="BZ596" s="66">
        <f t="shared" si="1152"/>
        <v>0</v>
      </c>
      <c r="CA596" s="67">
        <f>+CA595+BY596-BZ596-20</f>
        <v>40522</v>
      </c>
      <c r="CB596" s="66"/>
      <c r="CC596" s="66">
        <f t="shared" si="1130"/>
        <v>0</v>
      </c>
      <c r="CD596" s="67">
        <f t="shared" si="1088"/>
        <v>6612.2500000000018</v>
      </c>
      <c r="CE596" s="66"/>
      <c r="CF596" s="66">
        <f t="shared" si="1131"/>
        <v>0</v>
      </c>
      <c r="CG596" s="67">
        <f t="shared" si="1132"/>
        <v>6982.9</v>
      </c>
      <c r="CH596" s="66"/>
      <c r="CI596" s="66">
        <f t="shared" si="1070"/>
        <v>0</v>
      </c>
      <c r="CJ596" s="67">
        <f t="shared" si="1147"/>
        <v>8715</v>
      </c>
      <c r="CK596" s="66"/>
      <c r="CL596" s="68">
        <f t="shared" si="1071"/>
        <v>0</v>
      </c>
      <c r="CM596" s="79">
        <f t="shared" si="1133"/>
        <v>4864</v>
      </c>
      <c r="CN596" s="66"/>
      <c r="CO596" s="68">
        <f t="shared" si="1072"/>
        <v>0</v>
      </c>
      <c r="CP596" s="79">
        <f t="shared" si="1134"/>
        <v>3955</v>
      </c>
      <c r="CQ596" s="66"/>
      <c r="CR596" s="68">
        <f t="shared" si="1073"/>
        <v>0</v>
      </c>
      <c r="CS596" s="79">
        <f t="shared" si="1097"/>
        <v>6656</v>
      </c>
      <c r="CT596" s="66"/>
      <c r="CU596" s="68">
        <f t="shared" si="1074"/>
        <v>0</v>
      </c>
      <c r="CV596" s="79">
        <f t="shared" si="1135"/>
        <v>7769</v>
      </c>
      <c r="CW596" s="66"/>
      <c r="CX596" s="66">
        <f t="shared" si="1075"/>
        <v>0</v>
      </c>
      <c r="CY596" s="40">
        <f t="shared" si="1090"/>
        <v>6582</v>
      </c>
      <c r="CZ596" s="65"/>
      <c r="DA596" s="66">
        <f t="shared" si="1076"/>
        <v>0</v>
      </c>
      <c r="DB596" s="67">
        <f t="shared" si="1148"/>
        <v>68388</v>
      </c>
      <c r="DC596" s="66"/>
      <c r="DD596" s="66">
        <f t="shared" si="1077"/>
        <v>0</v>
      </c>
      <c r="DE596" s="67">
        <f t="shared" si="1149"/>
        <v>65159</v>
      </c>
      <c r="DF596" s="66"/>
      <c r="DG596" s="69">
        <f t="shared" si="1078"/>
        <v>0</v>
      </c>
      <c r="DH596" s="67">
        <f t="shared" si="1145"/>
        <v>217025</v>
      </c>
      <c r="DI596" s="66"/>
      <c r="DJ596" s="66">
        <f t="shared" si="1079"/>
        <v>0</v>
      </c>
      <c r="DK596" s="67">
        <f t="shared" si="1136"/>
        <v>226.5</v>
      </c>
      <c r="DL596" s="210"/>
      <c r="DM596" s="206">
        <f t="shared" si="1080"/>
        <v>0</v>
      </c>
      <c r="DN596" s="25">
        <f t="shared" si="1115"/>
        <v>0</v>
      </c>
      <c r="DO596" s="5"/>
      <c r="DP596" s="43">
        <f t="shared" si="1081"/>
        <v>0</v>
      </c>
      <c r="DQ596" s="27">
        <f t="shared" si="1137"/>
        <v>7022.5</v>
      </c>
      <c r="DR596" s="5"/>
      <c r="DS596" s="43">
        <f t="shared" si="1082"/>
        <v>0</v>
      </c>
      <c r="DT596" s="27">
        <f t="shared" si="1138"/>
        <v>4846</v>
      </c>
      <c r="DU596" s="5"/>
      <c r="DV596" s="43">
        <f t="shared" si="1083"/>
        <v>0</v>
      </c>
      <c r="DW596" s="27">
        <f t="shared" si="1139"/>
        <v>4835</v>
      </c>
      <c r="DX596" s="5"/>
      <c r="DY596" s="22">
        <f t="shared" si="1084"/>
        <v>0</v>
      </c>
      <c r="DZ596" s="25">
        <f t="shared" si="1140"/>
        <v>523</v>
      </c>
      <c r="EA596" s="22"/>
      <c r="EB596" s="22">
        <f t="shared" si="1085"/>
        <v>0</v>
      </c>
      <c r="EC596" s="28">
        <f t="shared" si="1141"/>
        <v>369</v>
      </c>
      <c r="ED596" s="5"/>
      <c r="EE596" s="43">
        <f t="shared" si="1086"/>
        <v>0</v>
      </c>
      <c r="EF596" s="27">
        <f t="shared" si="1142"/>
        <v>4769</v>
      </c>
      <c r="EG596" s="66"/>
      <c r="EH596" s="66">
        <f t="shared" si="1087"/>
        <v>0</v>
      </c>
      <c r="EI596" s="67">
        <f t="shared" si="1143"/>
        <v>23837</v>
      </c>
      <c r="EJ596" s="66"/>
      <c r="EK596" s="66">
        <f t="shared" si="1057"/>
        <v>0</v>
      </c>
      <c r="EL596" s="67">
        <f t="shared" si="1144"/>
        <v>22467</v>
      </c>
      <c r="EM596" s="110" t="e">
        <f t="shared" si="1058"/>
        <v>#REF!</v>
      </c>
    </row>
    <row r="597" spans="1:143" s="36" customFormat="1" ht="11.25" customHeight="1" x14ac:dyDescent="0.25">
      <c r="A597" s="158">
        <v>46102</v>
      </c>
      <c r="B597" s="158">
        <v>46102</v>
      </c>
      <c r="C597" s="97">
        <v>8004977008</v>
      </c>
      <c r="D597" s="88" t="s">
        <v>143</v>
      </c>
      <c r="E597" s="198">
        <v>100</v>
      </c>
      <c r="F597" s="199">
        <v>1</v>
      </c>
      <c r="G597" s="90">
        <v>191516768932</v>
      </c>
      <c r="H597" s="66"/>
      <c r="I597" s="41">
        <f t="shared" si="1106"/>
        <v>0</v>
      </c>
      <c r="J597" s="48">
        <f t="shared" si="1101"/>
        <v>294617</v>
      </c>
      <c r="K597" s="66"/>
      <c r="L597" s="41">
        <f t="shared" si="1146"/>
        <v>0</v>
      </c>
      <c r="M597" s="48">
        <f t="shared" si="1102"/>
        <v>193976</v>
      </c>
      <c r="N597" s="66"/>
      <c r="O597" s="41">
        <f t="shared" si="1107"/>
        <v>0</v>
      </c>
      <c r="P597" s="48">
        <f t="shared" si="1103"/>
        <v>93227</v>
      </c>
      <c r="Q597" s="66"/>
      <c r="R597" s="66">
        <f t="shared" si="1108"/>
        <v>0</v>
      </c>
      <c r="S597" s="67" t="e">
        <f t="shared" si="1104"/>
        <v>#REF!</v>
      </c>
      <c r="T597" s="66"/>
      <c r="U597" s="66">
        <f t="shared" si="1116"/>
        <v>0</v>
      </c>
      <c r="V597" s="67">
        <f t="shared" si="1117"/>
        <v>219228.90000000002</v>
      </c>
      <c r="W597" s="136"/>
      <c r="X597" s="69">
        <f t="shared" si="1109"/>
        <v>0</v>
      </c>
      <c r="Y597" s="67">
        <f t="shared" si="1094"/>
        <v>132.29999999999882</v>
      </c>
      <c r="Z597" s="66"/>
      <c r="AA597" s="68">
        <f t="shared" ref="AA597:AA660" si="1154">IF(OR(D597="NPP6ASZDB-GY015M",D597="NPP6ASZDB-GY010M",D597="NPP6ASZDB-GY002M",D597="NPP6ASZDB-GY150C",D597="NPP6ASZDB-GY005M",D597="NPC6ASZDB-GY020C",D597="NPC06SZDB-GY008M",D597="NPC06SZDB-GY013M",D597="NPC06SZDB-GY018M",D597="NPC6ASZDB-GY750C",D597="NPC6ASZDB-GY009M",D597="NPC6ASZDB-GY025C",D597="NPC06SZDB-GY005M",D597="NPC6ASZDB-GY125C",D597="NPC6ASZDB-GY350C",D597="NPC6ASZDB-GY075C",D597="NPC6ASZDB-GY006M",D597="NPC06SZDB-GY015C",D597="NPC6ASZDB-GY450C",D597="NPC6ASZDB-GY050C",D597="NPC6ASZDB-GY050C",D597="NPC6ASZDB-GY250C",D597="NPC06SZDB-GY003M",D597="NPC6ASZDB-GY007M",D597="NPC06SZDB-GY006M",D597="NPC06SZDB-GY015M",D597="NPC06SZDB-GY001M",D597="NPC06SZDB-GY002M",D597="NPC6ASZDB-GY015M",D597="NPC06SZDB-GY010M",D597="NPC6ASZDB-GY150C",D597="NPC6ASZDB-GY008M",D597="NPC6ASZDB-GY012M",D597="NPC6ASZDB-GY015M",D597="NPC6ASZDB-GY018M",D597="NPC6ASZDB-GY001M",D597="NPC6ASZDB-GY002M",D597="NPC6ASZDB-GY003M",D597="NPC6ASZDB-GY004M",D597="NPC6ASZDB-GY005M",D597="NPC6ASZDB-GY010M",D597="NPC6ASZDB-GY020M",D597="NPC6ASZDB-GY025M",D597="NPC6ASZDB-GY030M",D597="NPC6ASZDB-GY030C",D597="NPC6ASZDB-GY015C",),E597*(F597+0.1),0)</f>
        <v>0</v>
      </c>
      <c r="AB597" s="67">
        <f t="shared" si="1105"/>
        <v>12982.5</v>
      </c>
      <c r="AC597" s="66"/>
      <c r="AD597" s="66">
        <f t="shared" ref="AD597:AD660" si="1155">IF(OR(D597="NPC6ASZDB-GN007M",D597="NPP6ASZDB-GN001M",D597="NPC6ASZDB-GN015C",D597="NPC6ASZDB-GN008M",D597="NPP6ASZDB-GN010M",D597="NPC6ASZDB-GN030C",D597="NPC6ASZDB-GN750C",D597="NPC06SZDB-GN050C",D597="NPC6ASZDB-GN250C",D597="NPC06SZDB-GN002M",D597="NPC06SZDB-GN010M",D597="NPC6ASZDB-GN015M",D597="NPC6ASZDB-GN010M",D597="NPC06SZDB-GN003M",D597="NPC6ASZDB-GN025C",D597="NPC6ASZDB-GN050C",D597="NPC6ASZDB-GN150C",D597="NPC06SZDB-GN001M",D597="NPC06SZDB-GN150C",D597="NPC6ASZDB-GN001M",D597="NPC6ASZDB-GN002M",D597="NPC6ASZDB-GN003M",D597="NPC6ASZDB-GN004M",D597="NPC6ASZDB-GN005M",D597="NPC6ASZDB-GN020M",D597="NPC6ASZDB-GN030M",),E597*(F597+0.1),0)</f>
        <v>0</v>
      </c>
      <c r="AE597" s="67">
        <f t="shared" si="1118"/>
        <v>283.79999999999973</v>
      </c>
      <c r="AF597" s="66"/>
      <c r="AG597" s="78">
        <f t="shared" ref="AG597:AG660" si="1156">IF(OR(D597="NPC6ASZDB-YL030C",D597="NPP6ASZDB-YL001M",D597="NPC6ASZDB-YL015C",D597="NPP6ASZDB-YL005M",D597="NPP6ASZDB-YL003M",D597="NPP6ASZDB-YL002M",D597="NPC6ASZDB-YL004M",D597="NPP6ASZDB-YL010M",D597="NPC6ASZDB-YL125C",D597="NPC6ASZDB-YL015M",D597="NPC06SZDB-YL040M",D597="NPC06SZDB-YL002M",D597="NPC6ASZDB-YL009M",D597="NPC6ASZDB-YL350C",D597="NPC06SZDB-YL015C",D597="NPC6ASZDB-YL007M",D597="NPC6ASZDB-YL012M",D597="NPC6ASZDB-YL020M",D597="NPC6ASZDB-YL030M",D597="NPC06SZDB-YL050C",D597="NPC06SZDB-YL003M",D597="NPC6ASZDB-YL250C",D597="NPC6ASZDB-YL008M",D597="NPC06SZDB-YL010M",D597="NPC6ASZDB-YL025C",D597="NPC6ASZDB-YL006M",D597="NPC6ASZDB-YL001M",D597="NPC6ASZDB-YL005M",D597="NPC06SZDB-YL005M",D597="NPC06SZDB-YL001M",D597="NPC6ASZDB-YL050C",D597="NPC6ASZDB-YL010M",D597="NPC06SZDB-YL150C",D597="NPC6ASZDB-YL002M",D597="NPC6ASZDB-YL150C",D597="NPC6ASZDB-YL003M",),E597*(F597+0.1),0)</f>
        <v>0</v>
      </c>
      <c r="AH597" s="79">
        <f t="shared" si="1119"/>
        <v>9152.7999999999993</v>
      </c>
      <c r="AI597" s="66"/>
      <c r="AJ597" s="68">
        <f t="shared" ref="AJ597:AJ660" si="1157">IF(OR(D597="NPC6ASZDB-OR030C",D597="NPP6ASZDB-OR003M",D597="NPP6ASZDB-OR002M",D597="NPP6ASZDB-OR005M",D597="NPP6ASZDB-OR001M",D597="NPC6ASZDB-OR025C",D597="NPP6ASZDB-OR010M",D597="NPC6ASZDB-OR008M",D597="NPC06SZDB-OR005M",D597="NPC06SZDB-OR150C",D597="NPC06SZDB-OR050C",D597="NPC6ASZDB-OR020M",D597="NPC6ASZDB-OR750C",D597="NPC6ASZDB-OR007M",D597="NPC6ASZDB-OR350C",D597="NPC6ASZDB-OR250C",D597="NPC6ASZDB-OR020M",D597="NPC6ASZDB-OR015M",D597="NPC6ASZDB-OR005M",D597="NPC6ASZDB-OR010M",D597="NPC6ASZDB-OR050C",D597="NPC6ASZDB-OR150C",D597="NPC6ASZDB-OR004M",D597="NPC6ASZDB-OR010M",D597="NPC6ASZDB-OR005M",D597="NPC06SZDB-OR010M",D597="NPC6ASZDB-OR001M",D597="NPC6ASZDB-OR002M",D597="NPC6ASZDB-OR003M",D597="NPC06SZDB-OR001M",D597="NPC06SZDB-OR002M",D597="NPC06SZDB-OR003M",D597="NPC6ASZDB-OR012M",D597="NPC6ASZDB-OR030M",),E597*(F597+0.1),0)</f>
        <v>0</v>
      </c>
      <c r="AK597" s="67">
        <f t="shared" si="1120"/>
        <v>7585.5</v>
      </c>
      <c r="AL597" s="66"/>
      <c r="AM597" s="68">
        <f t="shared" ref="AM597:AM660" si="1158">IF(OR(D597="NPC6ASZDB-RD015C",D597="NPP6ASZDB-RD005M",D597="NPC6ASZDB-RD750C",D597="NPC6ASZDB-RD030M",D597="NPP6ASZDB-RD010M",D597="NPP6ASZDB-RD002M",D597="NPP6ASZDB-RD001M",D597="NPP6ASZDB-RD003M",D597="NPC6ASZDB-RD075C",D597="NPC6ASZDB-RD009M",D597="NPC6ASZDB-RD025C",D597="NPC6ASZDB-RD015M",D597="NPC6ASZDB-RD004M",D597="NPC6ASZDB-RD006M",D597="NPC6ASZDB-RD020C",D597="NPC6ASZDB-RD008M",D597="NPC6ASZDB-RD350C",D597="NPC6ASZDB-RD030C",D597="NPC6ASZDB-RD250C",D597="NPC06SZDB-RD015M",D597="NPC6ASZDB-RD050C",D597="NPC6ASZDB-RD050C",D597="NPC06SZDB-RD050C",D597="NPC6ASZDB-RD010M",D597="NPC06SZDB-RD005M",D597="NPC06SZDB-RD010M",D597="NPC6ASZDB-RD007M",D597="NPC6ASZDB-RD010M",D597="NPC6ASZDB-RD001M",D597="NPC6ASZDB-RD005M",D597="NPC6ASZDB-RD150C",D597="NPC06SZDB-RD002M",D597="NPC06SZDB-RD150C",D597="NPC06SZDB-RD001M",D597="NPC06SZDB-RD003M",D597="NPC6ASZDB-RD002M",D597="NPC6ASZDB-RD003M",D597="NPC6ASZDB-RD020M",),E597*(F597+0.1),0)</f>
        <v>0</v>
      </c>
      <c r="AN597" s="67">
        <f t="shared" si="1121"/>
        <v>5788.0999999999985</v>
      </c>
      <c r="AO597" s="66"/>
      <c r="AP597" s="68">
        <f t="shared" si="1110"/>
        <v>0</v>
      </c>
      <c r="AQ597" s="67">
        <f t="shared" si="1099"/>
        <v>484.89999999999964</v>
      </c>
      <c r="AR597" s="66"/>
      <c r="AS597" s="68">
        <f t="shared" si="1065"/>
        <v>0</v>
      </c>
      <c r="AT597" s="67">
        <f t="shared" si="1122"/>
        <v>2983.6000000000004</v>
      </c>
      <c r="AU597" s="66"/>
      <c r="AV597" s="66">
        <f t="shared" si="1123"/>
        <v>0</v>
      </c>
      <c r="AW597" s="42">
        <f t="shared" si="1100"/>
        <v>2796.0000000000014</v>
      </c>
      <c r="AX597" s="66"/>
      <c r="AY597" s="66">
        <f t="shared" si="1066"/>
        <v>0</v>
      </c>
      <c r="AZ597" s="67">
        <f t="shared" si="1111"/>
        <v>1794.6</v>
      </c>
      <c r="BA597" s="66"/>
      <c r="BB597" s="68">
        <f t="shared" si="1067"/>
        <v>0</v>
      </c>
      <c r="BC597" s="67">
        <f t="shared" si="1124"/>
        <v>1254.5999999999999</v>
      </c>
      <c r="BD597" s="66"/>
      <c r="BE597" s="68">
        <f t="shared" si="1068"/>
        <v>0</v>
      </c>
      <c r="BF597" s="67">
        <f t="shared" si="1125"/>
        <v>-210.39999999999964</v>
      </c>
      <c r="BG597" s="66"/>
      <c r="BH597" s="68">
        <f t="shared" si="1153"/>
        <v>112.00000000000001</v>
      </c>
      <c r="BI597" s="67">
        <f t="shared" ref="BI597:BI660" si="1159">+BI596+BG597-BH597</f>
        <v>1167.9999999999995</v>
      </c>
      <c r="BJ597" s="66"/>
      <c r="BK597" s="68">
        <f t="shared" si="1069"/>
        <v>0</v>
      </c>
      <c r="BL597" s="67">
        <f t="shared" si="1126"/>
        <v>4758.2000000000007</v>
      </c>
      <c r="BM597" s="66"/>
      <c r="BN597" s="68">
        <f t="shared" si="1127"/>
        <v>0</v>
      </c>
      <c r="BO597" s="67">
        <f t="shared" si="1128"/>
        <v>2570.7000000000012</v>
      </c>
      <c r="BP597" s="66"/>
      <c r="BQ597" s="68">
        <f t="shared" si="1129"/>
        <v>0</v>
      </c>
      <c r="BR597" s="67">
        <f t="shared" ref="BR597:BR660" si="1160">+BR596+BP597-BQ597</f>
        <v>49.899999999990811</v>
      </c>
      <c r="BS597" s="66"/>
      <c r="BT597" s="66">
        <f t="shared" si="1150"/>
        <v>0</v>
      </c>
      <c r="BU597" s="67">
        <f>BU596+BS597-BT597-200</f>
        <v>44842</v>
      </c>
      <c r="BV597" s="66"/>
      <c r="BW597" s="66">
        <f t="shared" si="1151"/>
        <v>0</v>
      </c>
      <c r="BX597" s="67">
        <f>+BX596+BV597-BW597-200</f>
        <v>60424</v>
      </c>
      <c r="BY597" s="66"/>
      <c r="BZ597" s="66">
        <f t="shared" si="1152"/>
        <v>0</v>
      </c>
      <c r="CA597" s="67">
        <f>+CA596+BY597-BZ597-200</f>
        <v>40322</v>
      </c>
      <c r="CB597" s="66"/>
      <c r="CC597" s="66">
        <f t="shared" si="1130"/>
        <v>0</v>
      </c>
      <c r="CD597" s="67">
        <f t="shared" si="1088"/>
        <v>6612.2500000000018</v>
      </c>
      <c r="CE597" s="66"/>
      <c r="CF597" s="66">
        <f t="shared" si="1131"/>
        <v>0</v>
      </c>
      <c r="CG597" s="67">
        <f t="shared" si="1132"/>
        <v>6982.9</v>
      </c>
      <c r="CH597" s="66"/>
      <c r="CI597" s="66">
        <f t="shared" si="1070"/>
        <v>0</v>
      </c>
      <c r="CJ597" s="67">
        <f t="shared" si="1147"/>
        <v>8715</v>
      </c>
      <c r="CK597" s="66"/>
      <c r="CL597" s="68">
        <f t="shared" si="1071"/>
        <v>0</v>
      </c>
      <c r="CM597" s="79">
        <f t="shared" si="1133"/>
        <v>4864</v>
      </c>
      <c r="CN597" s="66"/>
      <c r="CO597" s="68">
        <f t="shared" si="1072"/>
        <v>0</v>
      </c>
      <c r="CP597" s="79">
        <f t="shared" si="1134"/>
        <v>3955</v>
      </c>
      <c r="CQ597" s="66"/>
      <c r="CR597" s="68">
        <f t="shared" si="1073"/>
        <v>0</v>
      </c>
      <c r="CS597" s="79">
        <f t="shared" si="1097"/>
        <v>6656</v>
      </c>
      <c r="CT597" s="66"/>
      <c r="CU597" s="68">
        <f t="shared" si="1074"/>
        <v>0</v>
      </c>
      <c r="CV597" s="79">
        <f t="shared" si="1135"/>
        <v>7769</v>
      </c>
      <c r="CW597" s="66"/>
      <c r="CX597" s="66">
        <f t="shared" si="1075"/>
        <v>0</v>
      </c>
      <c r="CY597" s="40">
        <f t="shared" si="1090"/>
        <v>6582</v>
      </c>
      <c r="CZ597" s="65"/>
      <c r="DA597" s="66">
        <f t="shared" si="1076"/>
        <v>0</v>
      </c>
      <c r="DB597" s="67">
        <f t="shared" si="1148"/>
        <v>68388</v>
      </c>
      <c r="DC597" s="66"/>
      <c r="DD597" s="66">
        <f t="shared" si="1077"/>
        <v>0</v>
      </c>
      <c r="DE597" s="67">
        <f t="shared" si="1149"/>
        <v>65159</v>
      </c>
      <c r="DF597" s="66"/>
      <c r="DG597" s="69">
        <f t="shared" si="1078"/>
        <v>0</v>
      </c>
      <c r="DH597" s="67">
        <f t="shared" si="1145"/>
        <v>217025</v>
      </c>
      <c r="DI597" s="66"/>
      <c r="DJ597" s="66">
        <f t="shared" si="1079"/>
        <v>0</v>
      </c>
      <c r="DK597" s="67">
        <f t="shared" si="1136"/>
        <v>226.5</v>
      </c>
      <c r="DL597" s="210"/>
      <c r="DM597" s="206">
        <f t="shared" si="1080"/>
        <v>0</v>
      </c>
      <c r="DN597" s="25">
        <f t="shared" si="1115"/>
        <v>0</v>
      </c>
      <c r="DO597" s="5"/>
      <c r="DP597" s="43">
        <f t="shared" si="1081"/>
        <v>0</v>
      </c>
      <c r="DQ597" s="27">
        <f t="shared" si="1137"/>
        <v>7022.5</v>
      </c>
      <c r="DR597" s="5"/>
      <c r="DS597" s="43">
        <f t="shared" si="1082"/>
        <v>0</v>
      </c>
      <c r="DT597" s="27">
        <f t="shared" si="1138"/>
        <v>4846</v>
      </c>
      <c r="DU597" s="5"/>
      <c r="DV597" s="43">
        <f t="shared" si="1083"/>
        <v>0</v>
      </c>
      <c r="DW597" s="27">
        <f t="shared" si="1139"/>
        <v>4835</v>
      </c>
      <c r="DX597" s="5"/>
      <c r="DY597" s="22">
        <f t="shared" si="1084"/>
        <v>0</v>
      </c>
      <c r="DZ597" s="25">
        <f t="shared" si="1140"/>
        <v>523</v>
      </c>
      <c r="EA597" s="22"/>
      <c r="EB597" s="22">
        <f t="shared" si="1085"/>
        <v>0</v>
      </c>
      <c r="EC597" s="28">
        <f t="shared" si="1141"/>
        <v>369</v>
      </c>
      <c r="ED597" s="5"/>
      <c r="EE597" s="43">
        <f t="shared" si="1086"/>
        <v>0</v>
      </c>
      <c r="EF597" s="27">
        <f t="shared" si="1142"/>
        <v>4769</v>
      </c>
      <c r="EG597" s="66"/>
      <c r="EH597" s="66">
        <f t="shared" si="1087"/>
        <v>0</v>
      </c>
      <c r="EI597" s="67">
        <f t="shared" si="1143"/>
        <v>23837</v>
      </c>
      <c r="EJ597" s="66"/>
      <c r="EK597" s="66">
        <f t="shared" ref="EK597:EK660" si="1161">(IF(OR(D597="CO17772-0MM003",D597="CO17772-0ZM010",D597="CO17772-07M015",D597="CO17772-07M007",D597="CO17772-0ZM002",D597="CO17772-01M001",D597="CO17772-0CC050",D597="CO17772-0CM015",D597="CO17772-08F004",D597="CO17772-08F010",D597="CO17772-08C750",D597="CO17772-08C250",D597="CO17772-07M001",D597="CO17772-09M001",D597="CO17772-0ZM001",D597="CO17772-0MM001",D597="CO17772-08F002",D597="CO17772-0ZM008",D597="CO17772-0ZM005",D597="CO17772-0CM005",D597="CO17772-0CM007",D597="CO17772-08M020",D597="CO17772-0MC150",D597="CO17772-08M006",D597="CO17772-08C050",D597="CO17772-0CM007",D597="CO17772-0CM010",D597="CO17772-0CM003",D597="CO17772-08C150",D597="CO17772-08M007",D597="CO17772-0MM005",D597="CO17772-0MM015",D597="CO17772-0CM002",D597="CO17772-0CM001",D597="CO17772-08M010",D597="CO17772-08M001",D597="CO17772-08M005",D597="CO17772-08M002",D597="CO17772-08M003",D597="CO17772-08M004",D597="CO17772-08M015",D597=1644077,D597=959308,D597=959305,D597=959306,D597=959307,D597=959309),E597*2,0))</f>
        <v>0</v>
      </c>
      <c r="EL597" s="67">
        <f t="shared" si="1144"/>
        <v>22467</v>
      </c>
      <c r="EM597" s="110" t="e">
        <f t="shared" ref="EM597:EM660" si="1162">((J598*0.03672)+(M598*0.1205)+(P598*0.05856)+(S598*0.0201)+(V598*0.3442)+(Y598*0.4888)+(AB598*0.5596)+(AE598*0.486)+(AH598*0.4976)+(AK598*0.487)+(AN598*0.4911)+(AQ598*0.4976)+(AT598*0.4994)+(AW598*0.3297)+(AZ598*0.3303)+(BC598*0.3317)+(BF598*0.3307)+(BI598*0.3302)+(BL598* 0.3306)+(BO598*0.3317)+(BR598*0.3311)+(BU598*0.023)+(BX598*0.0746)+(CA598*0.0163)+(CD598*0.4367)+(CG598*0.46063)+(CJ598*0.4344)+(CM598*0.426837)+(CP598*0.411417)+(CS598*0.419619)+(CV598*0.427493)+(CY598*0.4341)+(DB598*0.0349)+(DE598*0.0092)+(DH598*0.035 )+(DK598*0.029)+(DN598*0.27723)+(DQ598*0.19)+(DT598*0.27723)+(DZ598*0.20242)+(EC598*0.43)+(EF598*0.18111)+(EI598*0.19879)+(EL598*0.12124)+(EO598*0.02104)+(ER598*0.24981))</f>
        <v>#REF!</v>
      </c>
    </row>
    <row r="598" spans="1:143" ht="11.25" customHeight="1" x14ac:dyDescent="0.25">
      <c r="A598" s="158">
        <v>46102</v>
      </c>
      <c r="B598" s="158">
        <v>46102</v>
      </c>
      <c r="C598" s="204">
        <v>8004977043</v>
      </c>
      <c r="D598" s="17" t="s">
        <v>41</v>
      </c>
      <c r="E598" s="18">
        <v>240</v>
      </c>
      <c r="F598" s="19">
        <v>2</v>
      </c>
      <c r="G598" s="20">
        <v>191516078857</v>
      </c>
      <c r="H598" s="66"/>
      <c r="I598" s="41">
        <f t="shared" si="1106"/>
        <v>0</v>
      </c>
      <c r="J598" s="48">
        <f t="shared" si="1101"/>
        <v>294617</v>
      </c>
      <c r="K598" s="66"/>
      <c r="L598" s="41">
        <f t="shared" si="1146"/>
        <v>0</v>
      </c>
      <c r="M598" s="48">
        <f t="shared" si="1102"/>
        <v>193976</v>
      </c>
      <c r="N598" s="66"/>
      <c r="O598" s="41">
        <f t="shared" si="1107"/>
        <v>0</v>
      </c>
      <c r="P598" s="48">
        <f t="shared" si="1103"/>
        <v>93227</v>
      </c>
      <c r="Q598" s="66"/>
      <c r="R598" s="66">
        <f t="shared" si="1108"/>
        <v>0</v>
      </c>
      <c r="S598" s="67" t="e">
        <f t="shared" si="1104"/>
        <v>#REF!</v>
      </c>
      <c r="T598" s="66"/>
      <c r="U598" s="66">
        <f t="shared" si="1116"/>
        <v>0</v>
      </c>
      <c r="V598" s="67">
        <f t="shared" si="1117"/>
        <v>219228.90000000002</v>
      </c>
      <c r="X598" s="69">
        <f t="shared" si="1109"/>
        <v>0</v>
      </c>
      <c r="Y598" s="67">
        <f t="shared" si="1094"/>
        <v>132.29999999999882</v>
      </c>
      <c r="Z598" s="66"/>
      <c r="AA598" s="68">
        <f t="shared" si="1154"/>
        <v>0</v>
      </c>
      <c r="AB598" s="67">
        <f t="shared" si="1105"/>
        <v>12982.5</v>
      </c>
      <c r="AC598" s="66"/>
      <c r="AD598" s="66">
        <f t="shared" si="1155"/>
        <v>0</v>
      </c>
      <c r="AE598" s="67">
        <f t="shared" si="1118"/>
        <v>283.79999999999973</v>
      </c>
      <c r="AF598" s="66"/>
      <c r="AG598" s="78">
        <f t="shared" si="1156"/>
        <v>0</v>
      </c>
      <c r="AH598" s="79">
        <f t="shared" si="1119"/>
        <v>9152.7999999999993</v>
      </c>
      <c r="AI598" s="66"/>
      <c r="AJ598" s="68">
        <f t="shared" si="1157"/>
        <v>0</v>
      </c>
      <c r="AK598" s="67">
        <f t="shared" si="1120"/>
        <v>7585.5</v>
      </c>
      <c r="AL598" s="66"/>
      <c r="AM598" s="68">
        <f t="shared" si="1158"/>
        <v>0</v>
      </c>
      <c r="AN598" s="67">
        <f t="shared" si="1121"/>
        <v>5788.0999999999985</v>
      </c>
      <c r="AO598" s="66"/>
      <c r="AP598" s="68">
        <f t="shared" si="1110"/>
        <v>0</v>
      </c>
      <c r="AQ598" s="67">
        <f t="shared" si="1099"/>
        <v>484.89999999999964</v>
      </c>
      <c r="AR598" s="66"/>
      <c r="AS598" s="68">
        <f t="shared" si="1065"/>
        <v>0</v>
      </c>
      <c r="AT598" s="67">
        <f t="shared" si="1122"/>
        <v>2983.6000000000004</v>
      </c>
      <c r="AU598" s="66"/>
      <c r="AV598" s="66">
        <f t="shared" si="1123"/>
        <v>508.8</v>
      </c>
      <c r="AW598" s="42">
        <f t="shared" si="1100"/>
        <v>2287.2000000000012</v>
      </c>
      <c r="AX598" s="66"/>
      <c r="AY598" s="66">
        <f t="shared" si="1066"/>
        <v>0</v>
      </c>
      <c r="AZ598" s="67">
        <f t="shared" si="1111"/>
        <v>1794.6</v>
      </c>
      <c r="BA598" s="66"/>
      <c r="BB598" s="68">
        <f t="shared" si="1067"/>
        <v>0</v>
      </c>
      <c r="BC598" s="67">
        <f t="shared" si="1124"/>
        <v>1254.5999999999999</v>
      </c>
      <c r="BD598" s="66"/>
      <c r="BE598" s="68">
        <f t="shared" si="1068"/>
        <v>0</v>
      </c>
      <c r="BF598" s="67">
        <f t="shared" si="1125"/>
        <v>-210.39999999999964</v>
      </c>
      <c r="BG598" s="66"/>
      <c r="BH598" s="68">
        <f t="shared" si="1153"/>
        <v>0</v>
      </c>
      <c r="BI598" s="67">
        <f t="shared" si="1159"/>
        <v>1167.9999999999995</v>
      </c>
      <c r="BJ598" s="66"/>
      <c r="BK598" s="68">
        <f t="shared" si="1069"/>
        <v>0</v>
      </c>
      <c r="BL598" s="67">
        <f t="shared" si="1126"/>
        <v>4758.2000000000007</v>
      </c>
      <c r="BM598" s="66"/>
      <c r="BN598" s="68">
        <f t="shared" si="1127"/>
        <v>0</v>
      </c>
      <c r="BO598" s="67">
        <f t="shared" si="1128"/>
        <v>2570.7000000000012</v>
      </c>
      <c r="BP598" s="66"/>
      <c r="BQ598" s="68">
        <f t="shared" si="1129"/>
        <v>0</v>
      </c>
      <c r="BR598" s="67">
        <f t="shared" si="1160"/>
        <v>49.899999999990811</v>
      </c>
      <c r="BS598" s="66"/>
      <c r="BT598" s="66">
        <f t="shared" si="1150"/>
        <v>480</v>
      </c>
      <c r="BU598" s="67">
        <f t="shared" ref="BU598:BU604" si="1163">BU597+BS598-BT598</f>
        <v>44362</v>
      </c>
      <c r="BV598" s="66"/>
      <c r="BW598" s="66">
        <f t="shared" si="1151"/>
        <v>480</v>
      </c>
      <c r="BX598" s="67">
        <f t="shared" ref="BX598:BX604" si="1164">+BX597+BV598-BW598</f>
        <v>59944</v>
      </c>
      <c r="BY598" s="66"/>
      <c r="BZ598" s="66">
        <f t="shared" si="1152"/>
        <v>480</v>
      </c>
      <c r="CA598" s="67">
        <f t="shared" ref="CA598:CA604" si="1165">+CA597+BY598-BZ598</f>
        <v>39842</v>
      </c>
      <c r="CB598" s="66"/>
      <c r="CC598" s="66">
        <f t="shared" si="1130"/>
        <v>0</v>
      </c>
      <c r="CD598" s="67">
        <f t="shared" si="1088"/>
        <v>6612.2500000000018</v>
      </c>
      <c r="CE598" s="66"/>
      <c r="CF598" s="66">
        <f t="shared" si="1131"/>
        <v>0</v>
      </c>
      <c r="CG598" s="67">
        <f t="shared" si="1132"/>
        <v>6982.9</v>
      </c>
      <c r="CH598" s="66"/>
      <c r="CI598" s="66">
        <f t="shared" si="1070"/>
        <v>0</v>
      </c>
      <c r="CJ598" s="67">
        <f t="shared" si="1147"/>
        <v>8715</v>
      </c>
      <c r="CK598" s="66"/>
      <c r="CL598" s="68">
        <f t="shared" si="1071"/>
        <v>0</v>
      </c>
      <c r="CM598" s="79">
        <f t="shared" si="1133"/>
        <v>4864</v>
      </c>
      <c r="CN598" s="66"/>
      <c r="CO598" s="68">
        <f t="shared" si="1072"/>
        <v>0</v>
      </c>
      <c r="CP598" s="79">
        <f t="shared" si="1134"/>
        <v>3955</v>
      </c>
      <c r="CQ598" s="66"/>
      <c r="CR598" s="68">
        <f t="shared" si="1073"/>
        <v>0</v>
      </c>
      <c r="CS598" s="79">
        <f t="shared" si="1097"/>
        <v>6656</v>
      </c>
      <c r="CT598" s="66"/>
      <c r="CU598" s="68">
        <f t="shared" si="1074"/>
        <v>0</v>
      </c>
      <c r="CV598" s="79">
        <f t="shared" si="1135"/>
        <v>7769</v>
      </c>
      <c r="CW598" s="66"/>
      <c r="CX598" s="66">
        <f t="shared" si="1075"/>
        <v>0</v>
      </c>
      <c r="CY598" s="40">
        <f t="shared" si="1090"/>
        <v>6582</v>
      </c>
      <c r="CZ598" s="65"/>
      <c r="DA598" s="66">
        <f t="shared" si="1076"/>
        <v>0</v>
      </c>
      <c r="DB598" s="67">
        <f t="shared" si="1148"/>
        <v>68388</v>
      </c>
      <c r="DC598" s="66"/>
      <c r="DD598" s="66">
        <f t="shared" si="1077"/>
        <v>0</v>
      </c>
      <c r="DE598" s="67">
        <f t="shared" si="1149"/>
        <v>65159</v>
      </c>
      <c r="DF598" s="66"/>
      <c r="DG598" s="69">
        <f t="shared" si="1078"/>
        <v>0</v>
      </c>
      <c r="DH598" s="67">
        <f t="shared" si="1145"/>
        <v>217025</v>
      </c>
      <c r="DI598" s="66"/>
      <c r="DJ598" s="66">
        <f t="shared" si="1079"/>
        <v>0</v>
      </c>
      <c r="DK598" s="67">
        <f t="shared" si="1136"/>
        <v>226.5</v>
      </c>
      <c r="DM598" s="206">
        <f t="shared" si="1080"/>
        <v>0</v>
      </c>
      <c r="DN598" s="25">
        <f t="shared" si="1115"/>
        <v>0</v>
      </c>
      <c r="DO598" s="5"/>
      <c r="DP598" s="43">
        <f t="shared" si="1081"/>
        <v>0</v>
      </c>
      <c r="DQ598" s="27">
        <f t="shared" si="1137"/>
        <v>7022.5</v>
      </c>
      <c r="DR598" s="5"/>
      <c r="DS598" s="43">
        <f t="shared" si="1082"/>
        <v>0</v>
      </c>
      <c r="DT598" s="27">
        <f t="shared" si="1138"/>
        <v>4846</v>
      </c>
      <c r="DU598" s="5"/>
      <c r="DV598" s="43">
        <f t="shared" si="1083"/>
        <v>0</v>
      </c>
      <c r="DW598" s="27">
        <f t="shared" si="1139"/>
        <v>4835</v>
      </c>
      <c r="DX598" s="5"/>
      <c r="DY598" s="22">
        <f t="shared" si="1084"/>
        <v>0</v>
      </c>
      <c r="DZ598" s="25">
        <f t="shared" si="1140"/>
        <v>523</v>
      </c>
      <c r="EA598" s="22"/>
      <c r="EB598" s="22">
        <f t="shared" si="1085"/>
        <v>0</v>
      </c>
      <c r="EC598" s="28">
        <f t="shared" si="1141"/>
        <v>369</v>
      </c>
      <c r="ED598" s="5"/>
      <c r="EE598" s="43">
        <f t="shared" si="1086"/>
        <v>0</v>
      </c>
      <c r="EF598" s="27">
        <f t="shared" si="1142"/>
        <v>4769</v>
      </c>
      <c r="EG598" s="66"/>
      <c r="EH598" s="66">
        <f t="shared" si="1087"/>
        <v>0</v>
      </c>
      <c r="EI598" s="67">
        <f t="shared" si="1143"/>
        <v>23837</v>
      </c>
      <c r="EJ598" s="66"/>
      <c r="EK598" s="66">
        <f t="shared" si="1161"/>
        <v>0</v>
      </c>
      <c r="EL598" s="67">
        <f t="shared" si="1144"/>
        <v>22467</v>
      </c>
      <c r="EM598" s="110" t="e">
        <f t="shared" si="1162"/>
        <v>#REF!</v>
      </c>
    </row>
    <row r="599" spans="1:143" ht="11.25" customHeight="1" x14ac:dyDescent="0.25">
      <c r="A599" s="158">
        <v>46102</v>
      </c>
      <c r="B599" s="188">
        <v>46102</v>
      </c>
      <c r="C599" s="204">
        <v>8004977044</v>
      </c>
      <c r="D599" s="17" t="s">
        <v>204</v>
      </c>
      <c r="E599" s="18">
        <v>60</v>
      </c>
      <c r="F599" s="19">
        <v>10</v>
      </c>
      <c r="G599" s="20">
        <v>191516099005</v>
      </c>
      <c r="H599" s="66"/>
      <c r="I599" s="41">
        <f t="shared" si="1106"/>
        <v>0</v>
      </c>
      <c r="J599" s="48">
        <f t="shared" si="1101"/>
        <v>294617</v>
      </c>
      <c r="K599" s="66"/>
      <c r="L599" s="41">
        <f t="shared" si="1146"/>
        <v>0</v>
      </c>
      <c r="M599" s="48">
        <f t="shared" si="1102"/>
        <v>193976</v>
      </c>
      <c r="N599" s="66"/>
      <c r="O599" s="41">
        <f t="shared" si="1107"/>
        <v>0</v>
      </c>
      <c r="P599" s="48">
        <f t="shared" si="1103"/>
        <v>93227</v>
      </c>
      <c r="Q599" s="66"/>
      <c r="R599" s="66">
        <f t="shared" si="1108"/>
        <v>0</v>
      </c>
      <c r="S599" s="67" t="e">
        <f t="shared" si="1104"/>
        <v>#REF!</v>
      </c>
      <c r="T599" s="66"/>
      <c r="U599" s="66">
        <f t="shared" si="1116"/>
        <v>0</v>
      </c>
      <c r="V599" s="67">
        <f t="shared" si="1117"/>
        <v>219228.90000000002</v>
      </c>
      <c r="X599" s="69">
        <f t="shared" si="1109"/>
        <v>0</v>
      </c>
      <c r="Y599" s="67">
        <f t="shared" si="1094"/>
        <v>132.29999999999882</v>
      </c>
      <c r="Z599" s="66"/>
      <c r="AA599" s="68">
        <f t="shared" si="1154"/>
        <v>0</v>
      </c>
      <c r="AB599" s="67">
        <f t="shared" si="1105"/>
        <v>12982.5</v>
      </c>
      <c r="AC599" s="66"/>
      <c r="AD599" s="66">
        <f t="shared" si="1155"/>
        <v>0</v>
      </c>
      <c r="AE599" s="67">
        <f t="shared" si="1118"/>
        <v>283.79999999999973</v>
      </c>
      <c r="AF599" s="66"/>
      <c r="AG599" s="78">
        <f t="shared" si="1156"/>
        <v>0</v>
      </c>
      <c r="AH599" s="79">
        <f t="shared" si="1119"/>
        <v>9152.7999999999993</v>
      </c>
      <c r="AI599" s="66"/>
      <c r="AJ599" s="68">
        <f t="shared" si="1157"/>
        <v>0</v>
      </c>
      <c r="AK599" s="67">
        <f t="shared" si="1120"/>
        <v>7585.5</v>
      </c>
      <c r="AL599" s="66"/>
      <c r="AM599" s="68">
        <f t="shared" si="1158"/>
        <v>0</v>
      </c>
      <c r="AN599" s="67">
        <f t="shared" si="1121"/>
        <v>5788.0999999999985</v>
      </c>
      <c r="AO599" s="66"/>
      <c r="AP599" s="68">
        <f t="shared" si="1110"/>
        <v>0</v>
      </c>
      <c r="AQ599" s="67">
        <f t="shared" si="1099"/>
        <v>484.89999999999964</v>
      </c>
      <c r="AR599" s="66"/>
      <c r="AS599" s="68">
        <f t="shared" si="1065"/>
        <v>0</v>
      </c>
      <c r="AT599" s="67">
        <f t="shared" si="1122"/>
        <v>2983.6000000000004</v>
      </c>
      <c r="AU599" s="66"/>
      <c r="AV599" s="66">
        <f t="shared" si="1123"/>
        <v>607.19999999999993</v>
      </c>
      <c r="AW599" s="42">
        <f t="shared" si="1100"/>
        <v>1680.0000000000014</v>
      </c>
      <c r="AX599" s="66"/>
      <c r="AY599" s="66">
        <f t="shared" si="1066"/>
        <v>0</v>
      </c>
      <c r="AZ599" s="67">
        <f t="shared" si="1111"/>
        <v>1794.6</v>
      </c>
      <c r="BA599" s="66"/>
      <c r="BB599" s="68">
        <f t="shared" si="1067"/>
        <v>0</v>
      </c>
      <c r="BC599" s="67">
        <f t="shared" si="1124"/>
        <v>1254.5999999999999</v>
      </c>
      <c r="BD599" s="66"/>
      <c r="BE599" s="68">
        <f t="shared" si="1068"/>
        <v>0</v>
      </c>
      <c r="BF599" s="67">
        <f t="shared" si="1125"/>
        <v>-210.39999999999964</v>
      </c>
      <c r="BG599" s="66"/>
      <c r="BH599" s="68">
        <f t="shared" si="1153"/>
        <v>0</v>
      </c>
      <c r="BI599" s="67">
        <f t="shared" si="1159"/>
        <v>1167.9999999999995</v>
      </c>
      <c r="BJ599" s="66"/>
      <c r="BK599" s="68">
        <f t="shared" si="1069"/>
        <v>0</v>
      </c>
      <c r="BL599" s="67">
        <f t="shared" si="1126"/>
        <v>4758.2000000000007</v>
      </c>
      <c r="BM599" s="66"/>
      <c r="BN599" s="68">
        <f t="shared" si="1127"/>
        <v>0</v>
      </c>
      <c r="BO599" s="67">
        <f t="shared" si="1128"/>
        <v>2570.7000000000012</v>
      </c>
      <c r="BP599" s="66"/>
      <c r="BQ599" s="68">
        <f t="shared" si="1129"/>
        <v>0</v>
      </c>
      <c r="BR599" s="67">
        <f t="shared" si="1160"/>
        <v>49.899999999990811</v>
      </c>
      <c r="BS599" s="66"/>
      <c r="BT599" s="66">
        <f t="shared" si="1150"/>
        <v>120</v>
      </c>
      <c r="BU599" s="67">
        <f t="shared" si="1163"/>
        <v>44242</v>
      </c>
      <c r="BV599" s="66"/>
      <c r="BW599" s="66">
        <f t="shared" si="1151"/>
        <v>120</v>
      </c>
      <c r="BX599" s="67">
        <f t="shared" si="1164"/>
        <v>59824</v>
      </c>
      <c r="BY599" s="66"/>
      <c r="BZ599" s="66">
        <f t="shared" si="1152"/>
        <v>120</v>
      </c>
      <c r="CA599" s="67">
        <f t="shared" si="1165"/>
        <v>39722</v>
      </c>
      <c r="CB599" s="66"/>
      <c r="CC599" s="66">
        <f t="shared" si="1130"/>
        <v>0</v>
      </c>
      <c r="CD599" s="67">
        <f t="shared" si="1088"/>
        <v>6612.2500000000018</v>
      </c>
      <c r="CE599" s="66"/>
      <c r="CF599" s="66">
        <f t="shared" si="1131"/>
        <v>0</v>
      </c>
      <c r="CG599" s="67">
        <f t="shared" si="1132"/>
        <v>6982.9</v>
      </c>
      <c r="CH599" s="66"/>
      <c r="CI599" s="66">
        <f t="shared" si="1070"/>
        <v>0</v>
      </c>
      <c r="CJ599" s="67">
        <f t="shared" si="1147"/>
        <v>8715</v>
      </c>
      <c r="CK599" s="66"/>
      <c r="CL599" s="68">
        <f t="shared" si="1071"/>
        <v>0</v>
      </c>
      <c r="CM599" s="79">
        <f t="shared" si="1133"/>
        <v>4864</v>
      </c>
      <c r="CN599" s="66"/>
      <c r="CO599" s="68">
        <f t="shared" si="1072"/>
        <v>0</v>
      </c>
      <c r="CP599" s="79">
        <f t="shared" si="1134"/>
        <v>3955</v>
      </c>
      <c r="CQ599" s="66"/>
      <c r="CR599" s="68">
        <f t="shared" si="1073"/>
        <v>0</v>
      </c>
      <c r="CS599" s="79">
        <f t="shared" si="1097"/>
        <v>6656</v>
      </c>
      <c r="CT599" s="66"/>
      <c r="CU599" s="68">
        <f t="shared" si="1074"/>
        <v>0</v>
      </c>
      <c r="CV599" s="79">
        <f t="shared" si="1135"/>
        <v>7769</v>
      </c>
      <c r="CW599" s="66"/>
      <c r="CX599" s="66">
        <f t="shared" si="1075"/>
        <v>0</v>
      </c>
      <c r="CY599" s="40">
        <f t="shared" si="1090"/>
        <v>6582</v>
      </c>
      <c r="CZ599" s="65"/>
      <c r="DA599" s="66">
        <f t="shared" si="1076"/>
        <v>0</v>
      </c>
      <c r="DB599" s="67">
        <f t="shared" si="1148"/>
        <v>68388</v>
      </c>
      <c r="DC599" s="66"/>
      <c r="DD599" s="66">
        <f t="shared" si="1077"/>
        <v>0</v>
      </c>
      <c r="DE599" s="67">
        <f t="shared" si="1149"/>
        <v>65159</v>
      </c>
      <c r="DF599" s="66"/>
      <c r="DG599" s="69">
        <f t="shared" si="1078"/>
        <v>60</v>
      </c>
      <c r="DH599" s="67">
        <f t="shared" si="1145"/>
        <v>216965</v>
      </c>
      <c r="DI599" s="66"/>
      <c r="DJ599" s="66">
        <f t="shared" si="1079"/>
        <v>0</v>
      </c>
      <c r="DK599" s="67">
        <f t="shared" si="1136"/>
        <v>226.5</v>
      </c>
      <c r="DM599" s="206">
        <f t="shared" si="1080"/>
        <v>0</v>
      </c>
      <c r="DN599" s="25">
        <f t="shared" si="1115"/>
        <v>0</v>
      </c>
      <c r="DO599" s="5"/>
      <c r="DP599" s="43">
        <f t="shared" si="1081"/>
        <v>0</v>
      </c>
      <c r="DQ599" s="27">
        <f t="shared" si="1137"/>
        <v>7022.5</v>
      </c>
      <c r="DR599" s="5"/>
      <c r="DS599" s="43">
        <f t="shared" si="1082"/>
        <v>0</v>
      </c>
      <c r="DT599" s="27">
        <f t="shared" si="1138"/>
        <v>4846</v>
      </c>
      <c r="DU599" s="5"/>
      <c r="DV599" s="43">
        <f t="shared" si="1083"/>
        <v>0</v>
      </c>
      <c r="DW599" s="27">
        <f t="shared" si="1139"/>
        <v>4835</v>
      </c>
      <c r="DX599" s="5"/>
      <c r="DY599" s="22">
        <f t="shared" si="1084"/>
        <v>0</v>
      </c>
      <c r="DZ599" s="25">
        <f t="shared" si="1140"/>
        <v>523</v>
      </c>
      <c r="EA599" s="22"/>
      <c r="EB599" s="22">
        <f t="shared" si="1085"/>
        <v>0</v>
      </c>
      <c r="EC599" s="28">
        <f t="shared" si="1141"/>
        <v>369</v>
      </c>
      <c r="ED599" s="5"/>
      <c r="EE599" s="43">
        <f t="shared" si="1086"/>
        <v>0</v>
      </c>
      <c r="EF599" s="27">
        <f t="shared" si="1142"/>
        <v>4769</v>
      </c>
      <c r="EG599" s="66"/>
      <c r="EH599" s="66">
        <f t="shared" si="1087"/>
        <v>0</v>
      </c>
      <c r="EI599" s="67">
        <f t="shared" si="1143"/>
        <v>23837</v>
      </c>
      <c r="EJ599" s="66"/>
      <c r="EK599" s="66">
        <f t="shared" si="1161"/>
        <v>0</v>
      </c>
      <c r="EL599" s="67">
        <f t="shared" si="1144"/>
        <v>22467</v>
      </c>
      <c r="EM599" s="110" t="e">
        <f t="shared" si="1162"/>
        <v>#REF!</v>
      </c>
    </row>
    <row r="600" spans="1:143" ht="11.25" customHeight="1" x14ac:dyDescent="0.25">
      <c r="A600" s="11">
        <v>46102</v>
      </c>
      <c r="B600" s="187">
        <v>46102</v>
      </c>
      <c r="C600" s="204">
        <v>8004979115</v>
      </c>
      <c r="D600" s="17" t="s">
        <v>237</v>
      </c>
      <c r="E600" s="18">
        <v>30</v>
      </c>
      <c r="F600" s="19">
        <v>5</v>
      </c>
      <c r="G600" s="20">
        <v>191516052284</v>
      </c>
      <c r="H600" s="66"/>
      <c r="I600" s="41">
        <f t="shared" si="1106"/>
        <v>0</v>
      </c>
      <c r="J600" s="48">
        <f t="shared" si="1101"/>
        <v>294617</v>
      </c>
      <c r="K600" s="66"/>
      <c r="L600" s="41">
        <f t="shared" si="1146"/>
        <v>0</v>
      </c>
      <c r="M600" s="48">
        <f t="shared" si="1102"/>
        <v>193976</v>
      </c>
      <c r="N600" s="66"/>
      <c r="O600" s="41">
        <f t="shared" si="1107"/>
        <v>0</v>
      </c>
      <c r="P600" s="48">
        <f t="shared" si="1103"/>
        <v>93227</v>
      </c>
      <c r="Q600" s="66"/>
      <c r="R600" s="66">
        <f t="shared" si="1108"/>
        <v>0</v>
      </c>
      <c r="S600" s="67" t="e">
        <f t="shared" si="1104"/>
        <v>#REF!</v>
      </c>
      <c r="T600" s="66"/>
      <c r="U600" s="66">
        <f t="shared" si="1116"/>
        <v>0</v>
      </c>
      <c r="V600" s="67">
        <f t="shared" si="1117"/>
        <v>219228.90000000002</v>
      </c>
      <c r="X600" s="69">
        <f t="shared" si="1109"/>
        <v>0</v>
      </c>
      <c r="Y600" s="67">
        <f t="shared" si="1094"/>
        <v>132.29999999999882</v>
      </c>
      <c r="Z600" s="66"/>
      <c r="AA600" s="68">
        <f t="shared" si="1154"/>
        <v>0</v>
      </c>
      <c r="AB600" s="67">
        <f t="shared" si="1105"/>
        <v>12982.5</v>
      </c>
      <c r="AC600" s="66"/>
      <c r="AD600" s="66">
        <f t="shared" si="1155"/>
        <v>0</v>
      </c>
      <c r="AE600" s="67">
        <f t="shared" si="1118"/>
        <v>283.79999999999973</v>
      </c>
      <c r="AF600" s="66"/>
      <c r="AG600" s="78">
        <f t="shared" si="1156"/>
        <v>0</v>
      </c>
      <c r="AH600" s="79">
        <f t="shared" si="1119"/>
        <v>9152.7999999999993</v>
      </c>
      <c r="AI600" s="66"/>
      <c r="AJ600" s="68">
        <f t="shared" si="1157"/>
        <v>0</v>
      </c>
      <c r="AK600" s="67">
        <f t="shared" si="1120"/>
        <v>7585.5</v>
      </c>
      <c r="AL600" s="66"/>
      <c r="AM600" s="68">
        <f t="shared" si="1158"/>
        <v>0</v>
      </c>
      <c r="AN600" s="67">
        <f t="shared" si="1121"/>
        <v>5788.0999999999985</v>
      </c>
      <c r="AO600" s="66"/>
      <c r="AP600" s="68">
        <f t="shared" si="1110"/>
        <v>0</v>
      </c>
      <c r="AQ600" s="67">
        <f t="shared" si="1099"/>
        <v>484.89999999999964</v>
      </c>
      <c r="AR600" s="66"/>
      <c r="AS600" s="68">
        <f t="shared" si="1065"/>
        <v>0</v>
      </c>
      <c r="AT600" s="67">
        <f t="shared" si="1122"/>
        <v>2983.6000000000004</v>
      </c>
      <c r="AU600" s="66"/>
      <c r="AV600" s="66">
        <f t="shared" si="1123"/>
        <v>0</v>
      </c>
      <c r="AW600" s="42">
        <f t="shared" si="1100"/>
        <v>1680.0000000000014</v>
      </c>
      <c r="AX600" s="66"/>
      <c r="AY600" s="66">
        <f t="shared" si="1066"/>
        <v>0</v>
      </c>
      <c r="AZ600" s="67">
        <f t="shared" si="1111"/>
        <v>1794.6</v>
      </c>
      <c r="BA600" s="66"/>
      <c r="BB600" s="68">
        <f t="shared" si="1067"/>
        <v>0</v>
      </c>
      <c r="BC600" s="67">
        <f t="shared" si="1124"/>
        <v>1254.5999999999999</v>
      </c>
      <c r="BD600" s="66"/>
      <c r="BE600" s="68">
        <f t="shared" si="1068"/>
        <v>0</v>
      </c>
      <c r="BF600" s="67">
        <f t="shared" si="1125"/>
        <v>-210.39999999999964</v>
      </c>
      <c r="BG600" s="66"/>
      <c r="BH600" s="68">
        <f t="shared" si="1153"/>
        <v>0</v>
      </c>
      <c r="BI600" s="67">
        <f t="shared" si="1159"/>
        <v>1167.9999999999995</v>
      </c>
      <c r="BJ600" s="66"/>
      <c r="BK600" s="68">
        <f t="shared" si="1069"/>
        <v>153.6</v>
      </c>
      <c r="BL600" s="67">
        <f t="shared" si="1126"/>
        <v>4604.6000000000004</v>
      </c>
      <c r="BM600" s="66"/>
      <c r="BN600" s="68">
        <f t="shared" si="1127"/>
        <v>0</v>
      </c>
      <c r="BO600" s="67">
        <f t="shared" si="1128"/>
        <v>2570.7000000000012</v>
      </c>
      <c r="BP600" s="66"/>
      <c r="BQ600" s="68">
        <f t="shared" si="1129"/>
        <v>0</v>
      </c>
      <c r="BR600" s="67">
        <f t="shared" si="1160"/>
        <v>49.899999999990811</v>
      </c>
      <c r="BS600" s="66"/>
      <c r="BT600" s="66">
        <f t="shared" si="1150"/>
        <v>60</v>
      </c>
      <c r="BU600" s="67">
        <f t="shared" si="1163"/>
        <v>44182</v>
      </c>
      <c r="BV600" s="66"/>
      <c r="BW600" s="66">
        <f t="shared" si="1151"/>
        <v>60</v>
      </c>
      <c r="BX600" s="67">
        <f t="shared" si="1164"/>
        <v>59764</v>
      </c>
      <c r="BY600" s="66"/>
      <c r="BZ600" s="66">
        <f t="shared" si="1152"/>
        <v>60</v>
      </c>
      <c r="CA600" s="67">
        <f t="shared" si="1165"/>
        <v>39662</v>
      </c>
      <c r="CB600" s="66"/>
      <c r="CC600" s="66">
        <f t="shared" si="1130"/>
        <v>0</v>
      </c>
      <c r="CD600" s="67">
        <f t="shared" si="1088"/>
        <v>6612.2500000000018</v>
      </c>
      <c r="CE600" s="66"/>
      <c r="CF600" s="66">
        <f t="shared" si="1131"/>
        <v>0</v>
      </c>
      <c r="CG600" s="67">
        <f t="shared" si="1132"/>
        <v>6982.9</v>
      </c>
      <c r="CH600" s="66"/>
      <c r="CI600" s="66">
        <f t="shared" si="1070"/>
        <v>0</v>
      </c>
      <c r="CJ600" s="67">
        <f t="shared" si="1147"/>
        <v>8715</v>
      </c>
      <c r="CK600" s="66"/>
      <c r="CL600" s="68">
        <f t="shared" si="1071"/>
        <v>0</v>
      </c>
      <c r="CM600" s="79">
        <f t="shared" si="1133"/>
        <v>4864</v>
      </c>
      <c r="CN600" s="66"/>
      <c r="CO600" s="68">
        <f t="shared" si="1072"/>
        <v>0</v>
      </c>
      <c r="CP600" s="79">
        <f t="shared" si="1134"/>
        <v>3955</v>
      </c>
      <c r="CQ600" s="66"/>
      <c r="CR600" s="68">
        <f t="shared" si="1073"/>
        <v>0</v>
      </c>
      <c r="CS600" s="79">
        <f t="shared" si="1097"/>
        <v>6656</v>
      </c>
      <c r="CT600" s="66"/>
      <c r="CU600" s="68">
        <f t="shared" si="1074"/>
        <v>0</v>
      </c>
      <c r="CV600" s="79">
        <f t="shared" si="1135"/>
        <v>7769</v>
      </c>
      <c r="CW600" s="66"/>
      <c r="CX600" s="66">
        <f t="shared" si="1075"/>
        <v>0</v>
      </c>
      <c r="CY600" s="40">
        <f t="shared" si="1090"/>
        <v>6582</v>
      </c>
      <c r="CZ600" s="65"/>
      <c r="DA600" s="66">
        <f t="shared" si="1076"/>
        <v>0</v>
      </c>
      <c r="DB600" s="67">
        <f t="shared" si="1148"/>
        <v>68388</v>
      </c>
      <c r="DC600" s="66"/>
      <c r="DD600" s="66">
        <f t="shared" si="1077"/>
        <v>0</v>
      </c>
      <c r="DE600" s="67">
        <f t="shared" si="1149"/>
        <v>65159</v>
      </c>
      <c r="DF600" s="66"/>
      <c r="DG600" s="69">
        <f t="shared" si="1078"/>
        <v>0</v>
      </c>
      <c r="DH600" s="67">
        <f t="shared" si="1145"/>
        <v>216965</v>
      </c>
      <c r="DI600" s="66"/>
      <c r="DJ600" s="66">
        <f t="shared" si="1079"/>
        <v>0</v>
      </c>
      <c r="DK600" s="67">
        <f t="shared" si="1136"/>
        <v>226.5</v>
      </c>
      <c r="DM600" s="206">
        <f t="shared" si="1080"/>
        <v>0</v>
      </c>
      <c r="DN600" s="25">
        <f t="shared" si="1115"/>
        <v>0</v>
      </c>
      <c r="DO600" s="5"/>
      <c r="DP600" s="43">
        <f t="shared" si="1081"/>
        <v>0</v>
      </c>
      <c r="DQ600" s="27">
        <f t="shared" si="1137"/>
        <v>7022.5</v>
      </c>
      <c r="DR600" s="5"/>
      <c r="DS600" s="43">
        <f t="shared" si="1082"/>
        <v>0</v>
      </c>
      <c r="DT600" s="27">
        <f t="shared" si="1138"/>
        <v>4846</v>
      </c>
      <c r="DU600" s="5"/>
      <c r="DV600" s="43">
        <f t="shared" si="1083"/>
        <v>0</v>
      </c>
      <c r="DW600" s="27">
        <f t="shared" si="1139"/>
        <v>4835</v>
      </c>
      <c r="DX600" s="5"/>
      <c r="DY600" s="22">
        <f t="shared" si="1084"/>
        <v>0</v>
      </c>
      <c r="DZ600" s="25">
        <f t="shared" si="1140"/>
        <v>523</v>
      </c>
      <c r="EA600" s="22"/>
      <c r="EB600" s="22">
        <f t="shared" si="1085"/>
        <v>0</v>
      </c>
      <c r="EC600" s="28">
        <f t="shared" si="1141"/>
        <v>369</v>
      </c>
      <c r="ED600" s="5"/>
      <c r="EE600" s="43">
        <f t="shared" si="1086"/>
        <v>0</v>
      </c>
      <c r="EF600" s="27">
        <f t="shared" si="1142"/>
        <v>4769</v>
      </c>
      <c r="EG600" s="66"/>
      <c r="EH600" s="66">
        <f t="shared" si="1087"/>
        <v>0</v>
      </c>
      <c r="EI600" s="67">
        <f t="shared" si="1143"/>
        <v>23837</v>
      </c>
      <c r="EJ600" s="66"/>
      <c r="EK600" s="66">
        <f t="shared" si="1161"/>
        <v>0</v>
      </c>
      <c r="EL600" s="67">
        <f t="shared" si="1144"/>
        <v>22467</v>
      </c>
      <c r="EM600" s="110" t="e">
        <f t="shared" si="1162"/>
        <v>#REF!</v>
      </c>
    </row>
    <row r="601" spans="1:143" ht="11.25" customHeight="1" x14ac:dyDescent="0.25">
      <c r="A601" s="158">
        <v>46102</v>
      </c>
      <c r="B601" s="188">
        <v>46102</v>
      </c>
      <c r="C601" s="204">
        <v>8004979117</v>
      </c>
      <c r="D601" s="17" t="s">
        <v>367</v>
      </c>
      <c r="E601" s="18">
        <v>80</v>
      </c>
      <c r="F601" s="19">
        <v>15</v>
      </c>
      <c r="G601" s="20">
        <v>191516078796</v>
      </c>
      <c r="H601" s="66"/>
      <c r="I601" s="41">
        <f t="shared" si="1106"/>
        <v>0</v>
      </c>
      <c r="J601" s="48">
        <f t="shared" si="1101"/>
        <v>294617</v>
      </c>
      <c r="K601" s="66"/>
      <c r="L601" s="41">
        <f t="shared" si="1146"/>
        <v>0</v>
      </c>
      <c r="M601" s="48">
        <f t="shared" si="1102"/>
        <v>193976</v>
      </c>
      <c r="N601" s="66"/>
      <c r="O601" s="41">
        <f t="shared" si="1107"/>
        <v>0</v>
      </c>
      <c r="P601" s="48">
        <f t="shared" si="1103"/>
        <v>93227</v>
      </c>
      <c r="Q601" s="66"/>
      <c r="R601" s="66">
        <f t="shared" si="1108"/>
        <v>0</v>
      </c>
      <c r="S601" s="67" t="e">
        <f t="shared" si="1104"/>
        <v>#REF!</v>
      </c>
      <c r="T601" s="66"/>
      <c r="U601" s="66">
        <f t="shared" si="1116"/>
        <v>0</v>
      </c>
      <c r="V601" s="67">
        <f t="shared" si="1117"/>
        <v>219228.90000000002</v>
      </c>
      <c r="X601" s="69">
        <f t="shared" si="1109"/>
        <v>0</v>
      </c>
      <c r="Y601" s="67">
        <f t="shared" si="1094"/>
        <v>132.29999999999882</v>
      </c>
      <c r="Z601" s="66"/>
      <c r="AA601" s="68">
        <f t="shared" si="1154"/>
        <v>0</v>
      </c>
      <c r="AB601" s="67">
        <f t="shared" si="1105"/>
        <v>12982.5</v>
      </c>
      <c r="AC601" s="66"/>
      <c r="AD601" s="66">
        <f t="shared" si="1155"/>
        <v>0</v>
      </c>
      <c r="AE601" s="67">
        <f t="shared" si="1118"/>
        <v>283.79999999999973</v>
      </c>
      <c r="AF601" s="66"/>
      <c r="AG601" s="78">
        <f t="shared" si="1156"/>
        <v>0</v>
      </c>
      <c r="AH601" s="79">
        <f t="shared" si="1119"/>
        <v>9152.7999999999993</v>
      </c>
      <c r="AI601" s="66"/>
      <c r="AJ601" s="68">
        <f t="shared" si="1157"/>
        <v>0</v>
      </c>
      <c r="AK601" s="67">
        <f t="shared" si="1120"/>
        <v>7585.5</v>
      </c>
      <c r="AL601" s="66"/>
      <c r="AM601" s="68">
        <f t="shared" si="1158"/>
        <v>0</v>
      </c>
      <c r="AN601" s="67">
        <f t="shared" si="1121"/>
        <v>5788.0999999999985</v>
      </c>
      <c r="AO601" s="66"/>
      <c r="AP601" s="68">
        <f t="shared" si="1110"/>
        <v>0</v>
      </c>
      <c r="AQ601" s="67">
        <f t="shared" si="1099"/>
        <v>484.89999999999964</v>
      </c>
      <c r="AR601" s="66"/>
      <c r="AS601" s="68">
        <f t="shared" si="1065"/>
        <v>0</v>
      </c>
      <c r="AT601" s="67">
        <f t="shared" si="1122"/>
        <v>2983.6000000000004</v>
      </c>
      <c r="AU601" s="66"/>
      <c r="AV601" s="66">
        <f t="shared" si="1123"/>
        <v>0</v>
      </c>
      <c r="AW601" s="42">
        <f t="shared" si="1100"/>
        <v>1680.0000000000014</v>
      </c>
      <c r="AX601" s="66"/>
      <c r="AY601" s="66">
        <f t="shared" si="1066"/>
        <v>0</v>
      </c>
      <c r="AZ601" s="67">
        <f t="shared" si="1111"/>
        <v>1794.6</v>
      </c>
      <c r="BA601" s="66"/>
      <c r="BB601" s="68">
        <f t="shared" si="1067"/>
        <v>0</v>
      </c>
      <c r="BC601" s="67">
        <f t="shared" si="1124"/>
        <v>1254.5999999999999</v>
      </c>
      <c r="BD601" s="66"/>
      <c r="BE601" s="68">
        <f t="shared" si="1068"/>
        <v>0</v>
      </c>
      <c r="BF601" s="67">
        <f t="shared" si="1125"/>
        <v>-210.39999999999964</v>
      </c>
      <c r="BG601" s="66"/>
      <c r="BH601" s="68">
        <f t="shared" si="1153"/>
        <v>0</v>
      </c>
      <c r="BI601" s="67">
        <f t="shared" si="1159"/>
        <v>1167.9999999999995</v>
      </c>
      <c r="BJ601" s="66"/>
      <c r="BK601" s="68">
        <f t="shared" si="1069"/>
        <v>0</v>
      </c>
      <c r="BL601" s="67">
        <f t="shared" si="1126"/>
        <v>4604.6000000000004</v>
      </c>
      <c r="BM601" s="66"/>
      <c r="BN601" s="68">
        <f t="shared" si="1127"/>
        <v>1209.5999999999999</v>
      </c>
      <c r="BO601" s="67">
        <f t="shared" si="1128"/>
        <v>1361.1000000000013</v>
      </c>
      <c r="BP601" s="66"/>
      <c r="BQ601" s="68">
        <f t="shared" si="1129"/>
        <v>0</v>
      </c>
      <c r="BR601" s="67">
        <f t="shared" si="1160"/>
        <v>49.899999999990811</v>
      </c>
      <c r="BS601" s="66"/>
      <c r="BT601" s="66">
        <f t="shared" si="1150"/>
        <v>160</v>
      </c>
      <c r="BU601" s="67">
        <f t="shared" si="1163"/>
        <v>44022</v>
      </c>
      <c r="BV601" s="66"/>
      <c r="BW601" s="66">
        <f t="shared" si="1151"/>
        <v>160</v>
      </c>
      <c r="BX601" s="67">
        <f t="shared" si="1164"/>
        <v>59604</v>
      </c>
      <c r="BY601" s="66"/>
      <c r="BZ601" s="66">
        <f t="shared" si="1152"/>
        <v>160</v>
      </c>
      <c r="CA601" s="67">
        <f t="shared" si="1165"/>
        <v>39502</v>
      </c>
      <c r="CB601" s="66"/>
      <c r="CC601" s="66">
        <f t="shared" si="1130"/>
        <v>0</v>
      </c>
      <c r="CD601" s="67">
        <f t="shared" si="1088"/>
        <v>6612.2500000000018</v>
      </c>
      <c r="CE601" s="66"/>
      <c r="CF601" s="66">
        <f t="shared" si="1131"/>
        <v>0</v>
      </c>
      <c r="CG601" s="67">
        <f t="shared" si="1132"/>
        <v>6982.9</v>
      </c>
      <c r="CH601" s="66"/>
      <c r="CI601" s="66">
        <f t="shared" si="1070"/>
        <v>0</v>
      </c>
      <c r="CJ601" s="67">
        <f t="shared" si="1147"/>
        <v>8715</v>
      </c>
      <c r="CK601" s="66"/>
      <c r="CL601" s="68">
        <f t="shared" si="1071"/>
        <v>0</v>
      </c>
      <c r="CM601" s="79">
        <f t="shared" si="1133"/>
        <v>4864</v>
      </c>
      <c r="CN601" s="66"/>
      <c r="CO601" s="68">
        <f t="shared" si="1072"/>
        <v>0</v>
      </c>
      <c r="CP601" s="79">
        <f t="shared" si="1134"/>
        <v>3955</v>
      </c>
      <c r="CQ601" s="66"/>
      <c r="CR601" s="68">
        <f t="shared" si="1073"/>
        <v>0</v>
      </c>
      <c r="CS601" s="79">
        <f t="shared" si="1097"/>
        <v>6656</v>
      </c>
      <c r="CT601" s="66"/>
      <c r="CU601" s="68">
        <f t="shared" si="1074"/>
        <v>0</v>
      </c>
      <c r="CV601" s="79">
        <f t="shared" si="1135"/>
        <v>7769</v>
      </c>
      <c r="CW601" s="66"/>
      <c r="CX601" s="66">
        <f t="shared" si="1075"/>
        <v>0</v>
      </c>
      <c r="CY601" s="40">
        <f t="shared" si="1090"/>
        <v>6582</v>
      </c>
      <c r="CZ601" s="65"/>
      <c r="DA601" s="66">
        <f t="shared" si="1076"/>
        <v>0</v>
      </c>
      <c r="DB601" s="67">
        <f t="shared" si="1148"/>
        <v>68388</v>
      </c>
      <c r="DC601" s="66"/>
      <c r="DD601" s="66">
        <f t="shared" si="1077"/>
        <v>0</v>
      </c>
      <c r="DE601" s="67">
        <f t="shared" si="1149"/>
        <v>65159</v>
      </c>
      <c r="DF601" s="66"/>
      <c r="DG601" s="69">
        <f t="shared" si="1078"/>
        <v>0</v>
      </c>
      <c r="DH601" s="67">
        <f t="shared" si="1145"/>
        <v>216965</v>
      </c>
      <c r="DI601" s="66"/>
      <c r="DJ601" s="66">
        <f t="shared" si="1079"/>
        <v>0</v>
      </c>
      <c r="DK601" s="67">
        <f t="shared" si="1136"/>
        <v>226.5</v>
      </c>
      <c r="DM601" s="206">
        <f t="shared" si="1080"/>
        <v>0</v>
      </c>
      <c r="DN601" s="25">
        <f t="shared" si="1115"/>
        <v>0</v>
      </c>
      <c r="DO601" s="5"/>
      <c r="DP601" s="43">
        <f t="shared" si="1081"/>
        <v>0</v>
      </c>
      <c r="DQ601" s="27">
        <f t="shared" si="1137"/>
        <v>7022.5</v>
      </c>
      <c r="DR601" s="5"/>
      <c r="DS601" s="43">
        <f t="shared" si="1082"/>
        <v>0</v>
      </c>
      <c r="DT601" s="27">
        <f t="shared" si="1138"/>
        <v>4846</v>
      </c>
      <c r="DU601" s="5"/>
      <c r="DV601" s="43">
        <f t="shared" si="1083"/>
        <v>0</v>
      </c>
      <c r="DW601" s="27">
        <f t="shared" si="1139"/>
        <v>4835</v>
      </c>
      <c r="DX601" s="5"/>
      <c r="DY601" s="22">
        <f t="shared" si="1084"/>
        <v>0</v>
      </c>
      <c r="DZ601" s="25">
        <f t="shared" si="1140"/>
        <v>523</v>
      </c>
      <c r="EA601" s="22"/>
      <c r="EB601" s="22">
        <f t="shared" si="1085"/>
        <v>0</v>
      </c>
      <c r="EC601" s="28">
        <f t="shared" si="1141"/>
        <v>369</v>
      </c>
      <c r="ED601" s="5"/>
      <c r="EE601" s="43">
        <f t="shared" si="1086"/>
        <v>0</v>
      </c>
      <c r="EF601" s="27">
        <f t="shared" si="1142"/>
        <v>4769</v>
      </c>
      <c r="EG601" s="66"/>
      <c r="EH601" s="66">
        <f t="shared" si="1087"/>
        <v>0</v>
      </c>
      <c r="EI601" s="67">
        <f t="shared" si="1143"/>
        <v>23837</v>
      </c>
      <c r="EJ601" s="66"/>
      <c r="EK601" s="66">
        <f t="shared" si="1161"/>
        <v>0</v>
      </c>
      <c r="EL601" s="67">
        <f t="shared" si="1144"/>
        <v>22467</v>
      </c>
      <c r="EM601" s="110" t="e">
        <f t="shared" si="1162"/>
        <v>#REF!</v>
      </c>
    </row>
    <row r="602" spans="1:143" ht="11.25" customHeight="1" x14ac:dyDescent="0.25">
      <c r="A602" s="158">
        <v>46102</v>
      </c>
      <c r="B602" s="188">
        <v>46102</v>
      </c>
      <c r="C602" s="204">
        <v>8004979118</v>
      </c>
      <c r="D602" s="17" t="s">
        <v>308</v>
      </c>
      <c r="E602" s="18">
        <v>100</v>
      </c>
      <c r="F602" s="19">
        <v>3</v>
      </c>
      <c r="G602" s="20">
        <v>191516078710</v>
      </c>
      <c r="H602" s="66"/>
      <c r="I602" s="41">
        <f t="shared" si="1106"/>
        <v>0</v>
      </c>
      <c r="J602" s="48">
        <f t="shared" si="1101"/>
        <v>294617</v>
      </c>
      <c r="K602" s="66"/>
      <c r="L602" s="41">
        <f t="shared" si="1146"/>
        <v>0</v>
      </c>
      <c r="M602" s="48">
        <f t="shared" si="1102"/>
        <v>193976</v>
      </c>
      <c r="N602" s="66"/>
      <c r="O602" s="41">
        <f t="shared" si="1107"/>
        <v>0</v>
      </c>
      <c r="P602" s="48">
        <f t="shared" si="1103"/>
        <v>93227</v>
      </c>
      <c r="Q602" s="66"/>
      <c r="R602" s="66">
        <f t="shared" si="1108"/>
        <v>0</v>
      </c>
      <c r="S602" s="67" t="e">
        <f t="shared" si="1104"/>
        <v>#REF!</v>
      </c>
      <c r="T602" s="66"/>
      <c r="U602" s="66">
        <f t="shared" si="1116"/>
        <v>0</v>
      </c>
      <c r="V602" s="67">
        <f t="shared" si="1117"/>
        <v>219228.90000000002</v>
      </c>
      <c r="X602" s="69">
        <f t="shared" si="1109"/>
        <v>0</v>
      </c>
      <c r="Y602" s="67">
        <f t="shared" si="1094"/>
        <v>132.29999999999882</v>
      </c>
      <c r="Z602" s="66"/>
      <c r="AA602" s="68">
        <f t="shared" si="1154"/>
        <v>0</v>
      </c>
      <c r="AB602" s="67">
        <f t="shared" si="1105"/>
        <v>12982.5</v>
      </c>
      <c r="AC602" s="66"/>
      <c r="AD602" s="66">
        <f t="shared" si="1155"/>
        <v>0</v>
      </c>
      <c r="AE602" s="67">
        <f t="shared" si="1118"/>
        <v>283.79999999999973</v>
      </c>
      <c r="AF602" s="66"/>
      <c r="AG602" s="78">
        <f t="shared" si="1156"/>
        <v>0</v>
      </c>
      <c r="AH602" s="79">
        <f t="shared" si="1119"/>
        <v>9152.7999999999993</v>
      </c>
      <c r="AI602" s="66"/>
      <c r="AJ602" s="68">
        <f t="shared" si="1157"/>
        <v>0</v>
      </c>
      <c r="AK602" s="67">
        <f t="shared" si="1120"/>
        <v>7585.5</v>
      </c>
      <c r="AL602" s="66"/>
      <c r="AM602" s="68">
        <f t="shared" si="1158"/>
        <v>0</v>
      </c>
      <c r="AN602" s="67">
        <f t="shared" si="1121"/>
        <v>5788.0999999999985</v>
      </c>
      <c r="AO602" s="66"/>
      <c r="AP602" s="68">
        <f t="shared" si="1110"/>
        <v>0</v>
      </c>
      <c r="AQ602" s="67">
        <f t="shared" si="1099"/>
        <v>484.89999999999964</v>
      </c>
      <c r="AR602" s="66"/>
      <c r="AS602" s="68">
        <f t="shared" si="1065"/>
        <v>0</v>
      </c>
      <c r="AT602" s="67">
        <f t="shared" si="1122"/>
        <v>2983.6000000000004</v>
      </c>
      <c r="AU602" s="66"/>
      <c r="AV602" s="66">
        <f t="shared" si="1123"/>
        <v>0</v>
      </c>
      <c r="AW602" s="42">
        <f t="shared" si="1100"/>
        <v>1680.0000000000014</v>
      </c>
      <c r="AX602" s="66"/>
      <c r="AY602" s="66">
        <f t="shared" si="1066"/>
        <v>0</v>
      </c>
      <c r="AZ602" s="67">
        <f t="shared" si="1111"/>
        <v>1794.6</v>
      </c>
      <c r="BA602" s="66"/>
      <c r="BB602" s="68">
        <f t="shared" si="1067"/>
        <v>0</v>
      </c>
      <c r="BC602" s="67">
        <f t="shared" si="1124"/>
        <v>1254.5999999999999</v>
      </c>
      <c r="BD602" s="66"/>
      <c r="BE602" s="68">
        <f t="shared" si="1068"/>
        <v>0</v>
      </c>
      <c r="BF602" s="67">
        <f t="shared" si="1125"/>
        <v>-210.39999999999964</v>
      </c>
      <c r="BG602" s="66"/>
      <c r="BH602" s="68">
        <f t="shared" si="1153"/>
        <v>0</v>
      </c>
      <c r="BI602" s="67">
        <f t="shared" si="1159"/>
        <v>1167.9999999999995</v>
      </c>
      <c r="BJ602" s="66"/>
      <c r="BK602" s="68">
        <f t="shared" si="1069"/>
        <v>0</v>
      </c>
      <c r="BL602" s="67">
        <f t="shared" si="1126"/>
        <v>4604.6000000000004</v>
      </c>
      <c r="BM602" s="66"/>
      <c r="BN602" s="68">
        <f t="shared" si="1127"/>
        <v>312</v>
      </c>
      <c r="BO602" s="67">
        <f t="shared" si="1128"/>
        <v>1049.1000000000013</v>
      </c>
      <c r="BP602" s="66"/>
      <c r="BQ602" s="68">
        <f t="shared" si="1129"/>
        <v>0</v>
      </c>
      <c r="BR602" s="67">
        <f t="shared" si="1160"/>
        <v>49.899999999990811</v>
      </c>
      <c r="BS602" s="66"/>
      <c r="BT602" s="66">
        <f t="shared" si="1150"/>
        <v>200</v>
      </c>
      <c r="BU602" s="67">
        <f t="shared" si="1163"/>
        <v>43822</v>
      </c>
      <c r="BV602" s="66"/>
      <c r="BW602" s="66">
        <f t="shared" si="1151"/>
        <v>200</v>
      </c>
      <c r="BX602" s="67">
        <f t="shared" si="1164"/>
        <v>59404</v>
      </c>
      <c r="BY602" s="66"/>
      <c r="BZ602" s="66">
        <f t="shared" si="1152"/>
        <v>200</v>
      </c>
      <c r="CA602" s="67">
        <f t="shared" si="1165"/>
        <v>39302</v>
      </c>
      <c r="CB602" s="66"/>
      <c r="CC602" s="66">
        <f t="shared" si="1130"/>
        <v>0</v>
      </c>
      <c r="CD602" s="67">
        <f t="shared" si="1088"/>
        <v>6612.2500000000018</v>
      </c>
      <c r="CE602" s="66"/>
      <c r="CF602" s="66">
        <f t="shared" si="1131"/>
        <v>0</v>
      </c>
      <c r="CG602" s="67">
        <f t="shared" si="1132"/>
        <v>6982.9</v>
      </c>
      <c r="CH602" s="66"/>
      <c r="CI602" s="66">
        <f t="shared" si="1070"/>
        <v>0</v>
      </c>
      <c r="CJ602" s="67">
        <f t="shared" si="1147"/>
        <v>8715</v>
      </c>
      <c r="CK602" s="66"/>
      <c r="CL602" s="68">
        <f t="shared" si="1071"/>
        <v>0</v>
      </c>
      <c r="CM602" s="79">
        <f t="shared" si="1133"/>
        <v>4864</v>
      </c>
      <c r="CN602" s="66"/>
      <c r="CO602" s="68">
        <f t="shared" si="1072"/>
        <v>0</v>
      </c>
      <c r="CP602" s="79">
        <f t="shared" si="1134"/>
        <v>3955</v>
      </c>
      <c r="CQ602" s="66"/>
      <c r="CR602" s="68">
        <f t="shared" si="1073"/>
        <v>0</v>
      </c>
      <c r="CS602" s="79">
        <f t="shared" si="1097"/>
        <v>6656</v>
      </c>
      <c r="CT602" s="66"/>
      <c r="CU602" s="68">
        <f t="shared" si="1074"/>
        <v>0</v>
      </c>
      <c r="CV602" s="79">
        <f t="shared" si="1135"/>
        <v>7769</v>
      </c>
      <c r="CW602" s="66"/>
      <c r="CX602" s="66">
        <f t="shared" si="1075"/>
        <v>0</v>
      </c>
      <c r="CY602" s="40">
        <f t="shared" si="1090"/>
        <v>6582</v>
      </c>
      <c r="CZ602" s="65"/>
      <c r="DA602" s="66">
        <f t="shared" si="1076"/>
        <v>0</v>
      </c>
      <c r="DB602" s="67">
        <f t="shared" si="1148"/>
        <v>68388</v>
      </c>
      <c r="DC602" s="66"/>
      <c r="DD602" s="66">
        <f t="shared" si="1077"/>
        <v>0</v>
      </c>
      <c r="DE602" s="67">
        <f t="shared" si="1149"/>
        <v>65159</v>
      </c>
      <c r="DF602" s="66"/>
      <c r="DG602" s="69">
        <f t="shared" si="1078"/>
        <v>0</v>
      </c>
      <c r="DH602" s="67">
        <f t="shared" si="1145"/>
        <v>216965</v>
      </c>
      <c r="DI602" s="66"/>
      <c r="DJ602" s="66">
        <f t="shared" si="1079"/>
        <v>0</v>
      </c>
      <c r="DK602" s="67">
        <f t="shared" si="1136"/>
        <v>226.5</v>
      </c>
      <c r="DM602" s="206">
        <f t="shared" si="1080"/>
        <v>0</v>
      </c>
      <c r="DN602" s="25">
        <f t="shared" si="1115"/>
        <v>0</v>
      </c>
      <c r="DO602" s="5"/>
      <c r="DP602" s="43">
        <f t="shared" si="1081"/>
        <v>0</v>
      </c>
      <c r="DQ602" s="27">
        <f t="shared" si="1137"/>
        <v>7022.5</v>
      </c>
      <c r="DR602" s="5"/>
      <c r="DS602" s="43">
        <f t="shared" si="1082"/>
        <v>0</v>
      </c>
      <c r="DT602" s="27">
        <f t="shared" si="1138"/>
        <v>4846</v>
      </c>
      <c r="DU602" s="5"/>
      <c r="DV602" s="43">
        <f t="shared" si="1083"/>
        <v>0</v>
      </c>
      <c r="DW602" s="27">
        <f t="shared" si="1139"/>
        <v>4835</v>
      </c>
      <c r="DX602" s="5"/>
      <c r="DY602" s="22">
        <f t="shared" si="1084"/>
        <v>0</v>
      </c>
      <c r="DZ602" s="25">
        <f t="shared" si="1140"/>
        <v>523</v>
      </c>
      <c r="EA602" s="22"/>
      <c r="EB602" s="22">
        <f t="shared" si="1085"/>
        <v>0</v>
      </c>
      <c r="EC602" s="28">
        <f t="shared" si="1141"/>
        <v>369</v>
      </c>
      <c r="ED602" s="5"/>
      <c r="EE602" s="43">
        <f t="shared" si="1086"/>
        <v>0</v>
      </c>
      <c r="EF602" s="27">
        <f t="shared" si="1142"/>
        <v>4769</v>
      </c>
      <c r="EG602" s="66"/>
      <c r="EH602" s="66">
        <f t="shared" si="1087"/>
        <v>0</v>
      </c>
      <c r="EI602" s="67">
        <f t="shared" si="1143"/>
        <v>23837</v>
      </c>
      <c r="EJ602" s="66"/>
      <c r="EK602" s="66">
        <f t="shared" si="1161"/>
        <v>0</v>
      </c>
      <c r="EL602" s="67">
        <f t="shared" si="1144"/>
        <v>22467</v>
      </c>
      <c r="EM602" s="110" t="e">
        <f t="shared" si="1162"/>
        <v>#REF!</v>
      </c>
    </row>
    <row r="603" spans="1:143" ht="11.25" customHeight="1" x14ac:dyDescent="0.25">
      <c r="A603" s="158">
        <v>46102</v>
      </c>
      <c r="B603" s="188">
        <v>46102</v>
      </c>
      <c r="C603" s="204">
        <v>8004979119</v>
      </c>
      <c r="D603" s="17" t="s">
        <v>122</v>
      </c>
      <c r="E603" s="18">
        <v>60</v>
      </c>
      <c r="F603" s="19">
        <v>2</v>
      </c>
      <c r="G603" s="20">
        <v>191516052314</v>
      </c>
      <c r="H603" s="66"/>
      <c r="I603" s="41">
        <f t="shared" si="1106"/>
        <v>0</v>
      </c>
      <c r="J603" s="48">
        <f t="shared" si="1101"/>
        <v>294617</v>
      </c>
      <c r="K603" s="66"/>
      <c r="L603" s="41">
        <f t="shared" si="1146"/>
        <v>0</v>
      </c>
      <c r="M603" s="48">
        <f t="shared" si="1102"/>
        <v>193976</v>
      </c>
      <c r="N603" s="66"/>
      <c r="O603" s="41">
        <f t="shared" si="1107"/>
        <v>0</v>
      </c>
      <c r="P603" s="48">
        <f t="shared" si="1103"/>
        <v>93227</v>
      </c>
      <c r="Q603" s="66"/>
      <c r="R603" s="66">
        <f t="shared" si="1108"/>
        <v>0</v>
      </c>
      <c r="S603" s="67" t="e">
        <f t="shared" si="1104"/>
        <v>#REF!</v>
      </c>
      <c r="T603" s="66"/>
      <c r="U603" s="66">
        <f t="shared" si="1116"/>
        <v>0</v>
      </c>
      <c r="V603" s="67">
        <f t="shared" si="1117"/>
        <v>219228.90000000002</v>
      </c>
      <c r="X603" s="69">
        <f t="shared" si="1109"/>
        <v>0</v>
      </c>
      <c r="Y603" s="67">
        <f t="shared" si="1094"/>
        <v>132.29999999999882</v>
      </c>
      <c r="Z603" s="66"/>
      <c r="AA603" s="68">
        <f t="shared" si="1154"/>
        <v>0</v>
      </c>
      <c r="AB603" s="67">
        <f t="shared" si="1105"/>
        <v>12982.5</v>
      </c>
      <c r="AC603" s="66"/>
      <c r="AD603" s="66">
        <f t="shared" si="1155"/>
        <v>0</v>
      </c>
      <c r="AE603" s="67">
        <f t="shared" si="1118"/>
        <v>283.79999999999973</v>
      </c>
      <c r="AF603" s="66"/>
      <c r="AG603" s="78">
        <f t="shared" si="1156"/>
        <v>0</v>
      </c>
      <c r="AH603" s="79">
        <f t="shared" si="1119"/>
        <v>9152.7999999999993</v>
      </c>
      <c r="AI603" s="66"/>
      <c r="AJ603" s="68">
        <f t="shared" si="1157"/>
        <v>0</v>
      </c>
      <c r="AK603" s="67">
        <f t="shared" si="1120"/>
        <v>7585.5</v>
      </c>
      <c r="AL603" s="66"/>
      <c r="AM603" s="68">
        <f t="shared" si="1158"/>
        <v>0</v>
      </c>
      <c r="AN603" s="67">
        <f t="shared" si="1121"/>
        <v>5788.0999999999985</v>
      </c>
      <c r="AO603" s="66"/>
      <c r="AP603" s="68">
        <f t="shared" si="1110"/>
        <v>0</v>
      </c>
      <c r="AQ603" s="67">
        <f t="shared" si="1099"/>
        <v>484.89999999999964</v>
      </c>
      <c r="AR603" s="66"/>
      <c r="AS603" s="68">
        <f t="shared" si="1065"/>
        <v>0</v>
      </c>
      <c r="AT603" s="67">
        <f t="shared" si="1122"/>
        <v>2983.6000000000004</v>
      </c>
      <c r="AU603" s="66"/>
      <c r="AV603" s="66">
        <f t="shared" si="1123"/>
        <v>0</v>
      </c>
      <c r="AW603" s="42">
        <f t="shared" si="1100"/>
        <v>1680.0000000000014</v>
      </c>
      <c r="AX603" s="66"/>
      <c r="AY603" s="66">
        <f t="shared" si="1066"/>
        <v>0</v>
      </c>
      <c r="AZ603" s="67">
        <f t="shared" si="1111"/>
        <v>1794.6</v>
      </c>
      <c r="BA603" s="66"/>
      <c r="BB603" s="68">
        <f t="shared" si="1067"/>
        <v>0</v>
      </c>
      <c r="BC603" s="67">
        <f t="shared" si="1124"/>
        <v>1254.5999999999999</v>
      </c>
      <c r="BD603" s="66"/>
      <c r="BE603" s="68">
        <f t="shared" si="1068"/>
        <v>0</v>
      </c>
      <c r="BF603" s="67">
        <f t="shared" si="1125"/>
        <v>-210.39999999999964</v>
      </c>
      <c r="BG603" s="66"/>
      <c r="BH603" s="68">
        <f t="shared" si="1153"/>
        <v>127.2</v>
      </c>
      <c r="BI603" s="67">
        <f t="shared" si="1159"/>
        <v>1040.7999999999995</v>
      </c>
      <c r="BJ603" s="66"/>
      <c r="BK603" s="68">
        <f t="shared" si="1069"/>
        <v>0</v>
      </c>
      <c r="BL603" s="67">
        <f t="shared" si="1126"/>
        <v>4604.6000000000004</v>
      </c>
      <c r="BM603" s="66"/>
      <c r="BN603" s="68">
        <f t="shared" si="1127"/>
        <v>0</v>
      </c>
      <c r="BO603" s="67">
        <f t="shared" si="1128"/>
        <v>1049.1000000000013</v>
      </c>
      <c r="BP603" s="66"/>
      <c r="BQ603" s="68">
        <f t="shared" si="1129"/>
        <v>0</v>
      </c>
      <c r="BR603" s="67">
        <f t="shared" si="1160"/>
        <v>49.899999999990811</v>
      </c>
      <c r="BS603" s="66"/>
      <c r="BT603" s="66">
        <f t="shared" si="1150"/>
        <v>120</v>
      </c>
      <c r="BU603" s="67">
        <f t="shared" si="1163"/>
        <v>43702</v>
      </c>
      <c r="BV603" s="66"/>
      <c r="BW603" s="66">
        <f t="shared" si="1151"/>
        <v>120</v>
      </c>
      <c r="BX603" s="67">
        <f t="shared" si="1164"/>
        <v>59284</v>
      </c>
      <c r="BY603" s="66"/>
      <c r="BZ603" s="66">
        <f t="shared" si="1152"/>
        <v>120</v>
      </c>
      <c r="CA603" s="67">
        <f t="shared" si="1165"/>
        <v>39182</v>
      </c>
      <c r="CB603" s="66"/>
      <c r="CC603" s="66">
        <f t="shared" si="1130"/>
        <v>0</v>
      </c>
      <c r="CD603" s="67">
        <f t="shared" si="1088"/>
        <v>6612.2500000000018</v>
      </c>
      <c r="CE603" s="66"/>
      <c r="CF603" s="66">
        <f t="shared" si="1131"/>
        <v>0</v>
      </c>
      <c r="CG603" s="67">
        <f t="shared" si="1132"/>
        <v>6982.9</v>
      </c>
      <c r="CH603" s="66"/>
      <c r="CI603" s="66">
        <f t="shared" si="1070"/>
        <v>0</v>
      </c>
      <c r="CJ603" s="67">
        <f t="shared" si="1147"/>
        <v>8715</v>
      </c>
      <c r="CK603" s="66"/>
      <c r="CL603" s="68">
        <f t="shared" si="1071"/>
        <v>0</v>
      </c>
      <c r="CM603" s="79">
        <f t="shared" si="1133"/>
        <v>4864</v>
      </c>
      <c r="CN603" s="66"/>
      <c r="CO603" s="68">
        <f t="shared" si="1072"/>
        <v>0</v>
      </c>
      <c r="CP603" s="79">
        <f t="shared" si="1134"/>
        <v>3955</v>
      </c>
      <c r="CQ603" s="66"/>
      <c r="CR603" s="68">
        <f t="shared" si="1073"/>
        <v>0</v>
      </c>
      <c r="CS603" s="79">
        <f t="shared" si="1097"/>
        <v>6656</v>
      </c>
      <c r="CT603" s="66"/>
      <c r="CU603" s="68">
        <f t="shared" si="1074"/>
        <v>0</v>
      </c>
      <c r="CV603" s="79">
        <f t="shared" si="1135"/>
        <v>7769</v>
      </c>
      <c r="CW603" s="66"/>
      <c r="CX603" s="66">
        <f t="shared" si="1075"/>
        <v>0</v>
      </c>
      <c r="CY603" s="40">
        <f t="shared" si="1090"/>
        <v>6582</v>
      </c>
      <c r="CZ603" s="65"/>
      <c r="DA603" s="66">
        <f t="shared" si="1076"/>
        <v>0</v>
      </c>
      <c r="DB603" s="67">
        <f t="shared" si="1148"/>
        <v>68388</v>
      </c>
      <c r="DC603" s="66"/>
      <c r="DD603" s="66">
        <f t="shared" si="1077"/>
        <v>0</v>
      </c>
      <c r="DE603" s="67">
        <f t="shared" si="1149"/>
        <v>65159</v>
      </c>
      <c r="DF603" s="66"/>
      <c r="DG603" s="69">
        <f t="shared" si="1078"/>
        <v>0</v>
      </c>
      <c r="DH603" s="67">
        <f t="shared" si="1145"/>
        <v>216965</v>
      </c>
      <c r="DI603" s="66"/>
      <c r="DJ603" s="66">
        <f t="shared" si="1079"/>
        <v>0</v>
      </c>
      <c r="DK603" s="67">
        <f t="shared" si="1136"/>
        <v>226.5</v>
      </c>
      <c r="DM603" s="206">
        <f t="shared" si="1080"/>
        <v>0</v>
      </c>
      <c r="DN603" s="25">
        <f t="shared" si="1115"/>
        <v>0</v>
      </c>
      <c r="DO603" s="5"/>
      <c r="DP603" s="43">
        <f t="shared" si="1081"/>
        <v>0</v>
      </c>
      <c r="DQ603" s="27">
        <f t="shared" si="1137"/>
        <v>7022.5</v>
      </c>
      <c r="DR603" s="5"/>
      <c r="DS603" s="43">
        <f t="shared" si="1082"/>
        <v>0</v>
      </c>
      <c r="DT603" s="27">
        <f t="shared" si="1138"/>
        <v>4846</v>
      </c>
      <c r="DU603" s="5"/>
      <c r="DV603" s="43">
        <f t="shared" si="1083"/>
        <v>0</v>
      </c>
      <c r="DW603" s="27">
        <f t="shared" si="1139"/>
        <v>4835</v>
      </c>
      <c r="DX603" s="5"/>
      <c r="DY603" s="22">
        <f t="shared" si="1084"/>
        <v>0</v>
      </c>
      <c r="DZ603" s="25">
        <f t="shared" si="1140"/>
        <v>523</v>
      </c>
      <c r="EA603" s="22"/>
      <c r="EB603" s="22">
        <f t="shared" si="1085"/>
        <v>0</v>
      </c>
      <c r="EC603" s="28">
        <f t="shared" si="1141"/>
        <v>369</v>
      </c>
      <c r="ED603" s="5"/>
      <c r="EE603" s="43">
        <f t="shared" si="1086"/>
        <v>0</v>
      </c>
      <c r="EF603" s="27">
        <f t="shared" si="1142"/>
        <v>4769</v>
      </c>
      <c r="EG603" s="66"/>
      <c r="EH603" s="66">
        <f t="shared" si="1087"/>
        <v>0</v>
      </c>
      <c r="EI603" s="67">
        <f t="shared" si="1143"/>
        <v>23837</v>
      </c>
      <c r="EJ603" s="66"/>
      <c r="EK603" s="66">
        <f t="shared" si="1161"/>
        <v>0</v>
      </c>
      <c r="EL603" s="67">
        <f t="shared" si="1144"/>
        <v>22467</v>
      </c>
      <c r="EM603" s="110" t="e">
        <f t="shared" si="1162"/>
        <v>#REF!</v>
      </c>
    </row>
    <row r="604" spans="1:143" ht="11.25" customHeight="1" x14ac:dyDescent="0.25">
      <c r="A604" s="11">
        <v>46102</v>
      </c>
      <c r="B604" s="187">
        <v>46102</v>
      </c>
      <c r="C604" s="204"/>
      <c r="D604" s="17"/>
      <c r="E604" s="18"/>
      <c r="F604" s="19"/>
      <c r="G604" s="20"/>
      <c r="H604" s="66"/>
      <c r="I604" s="41">
        <f t="shared" si="1106"/>
        <v>0</v>
      </c>
      <c r="J604" s="48">
        <f t="shared" si="1101"/>
        <v>294617</v>
      </c>
      <c r="K604" s="66"/>
      <c r="L604" s="41">
        <f t="shared" si="1146"/>
        <v>0</v>
      </c>
      <c r="M604" s="48">
        <f t="shared" si="1102"/>
        <v>193976</v>
      </c>
      <c r="N604" s="66"/>
      <c r="O604" s="41">
        <f t="shared" si="1107"/>
        <v>0</v>
      </c>
      <c r="P604" s="48">
        <f t="shared" si="1103"/>
        <v>93227</v>
      </c>
      <c r="Q604" s="66"/>
      <c r="R604" s="66">
        <f t="shared" si="1108"/>
        <v>0</v>
      </c>
      <c r="S604" s="67" t="e">
        <f t="shared" si="1104"/>
        <v>#REF!</v>
      </c>
      <c r="T604" s="66"/>
      <c r="U604" s="66">
        <f t="shared" si="1116"/>
        <v>0</v>
      </c>
      <c r="V604" s="67">
        <f t="shared" si="1117"/>
        <v>219228.90000000002</v>
      </c>
      <c r="X604" s="69">
        <f t="shared" si="1109"/>
        <v>0</v>
      </c>
      <c r="Y604" s="67">
        <f t="shared" si="1094"/>
        <v>132.29999999999882</v>
      </c>
      <c r="Z604" s="66"/>
      <c r="AA604" s="68">
        <f t="shared" si="1154"/>
        <v>0</v>
      </c>
      <c r="AB604" s="67">
        <f t="shared" si="1105"/>
        <v>12982.5</v>
      </c>
      <c r="AC604" s="66"/>
      <c r="AD604" s="66">
        <f t="shared" si="1155"/>
        <v>0</v>
      </c>
      <c r="AE604" s="67">
        <f t="shared" si="1118"/>
        <v>283.79999999999973</v>
      </c>
      <c r="AF604" s="66"/>
      <c r="AG604" s="78">
        <f t="shared" si="1156"/>
        <v>0</v>
      </c>
      <c r="AH604" s="79">
        <f t="shared" si="1119"/>
        <v>9152.7999999999993</v>
      </c>
      <c r="AI604" s="66"/>
      <c r="AJ604" s="68">
        <f t="shared" si="1157"/>
        <v>0</v>
      </c>
      <c r="AK604" s="67">
        <f t="shared" si="1120"/>
        <v>7585.5</v>
      </c>
      <c r="AL604" s="66"/>
      <c r="AM604" s="68">
        <f t="shared" si="1158"/>
        <v>0</v>
      </c>
      <c r="AN604" s="67">
        <f t="shared" si="1121"/>
        <v>5788.0999999999985</v>
      </c>
      <c r="AO604" s="66"/>
      <c r="AP604" s="68">
        <f t="shared" si="1110"/>
        <v>0</v>
      </c>
      <c r="AQ604" s="67">
        <f t="shared" si="1099"/>
        <v>484.89999999999964</v>
      </c>
      <c r="AR604" s="66"/>
      <c r="AS604" s="68">
        <f t="shared" si="1065"/>
        <v>0</v>
      </c>
      <c r="AT604" s="67">
        <f t="shared" si="1122"/>
        <v>2983.6000000000004</v>
      </c>
      <c r="AU604" s="66"/>
      <c r="AV604" s="66">
        <f t="shared" si="1123"/>
        <v>0</v>
      </c>
      <c r="AW604" s="42">
        <f t="shared" si="1100"/>
        <v>1680.0000000000014</v>
      </c>
      <c r="AX604" s="66"/>
      <c r="AY604" s="66">
        <f t="shared" si="1066"/>
        <v>0</v>
      </c>
      <c r="AZ604" s="67">
        <f t="shared" si="1111"/>
        <v>1794.6</v>
      </c>
      <c r="BA604" s="66"/>
      <c r="BB604" s="68">
        <f t="shared" si="1067"/>
        <v>0</v>
      </c>
      <c r="BC604" s="67">
        <f t="shared" si="1124"/>
        <v>1254.5999999999999</v>
      </c>
      <c r="BD604" s="66"/>
      <c r="BE604" s="68">
        <f t="shared" si="1068"/>
        <v>0</v>
      </c>
      <c r="BF604" s="67">
        <f t="shared" si="1125"/>
        <v>-210.39999999999964</v>
      </c>
      <c r="BG604" s="66"/>
      <c r="BH604" s="68">
        <f t="shared" si="1153"/>
        <v>0</v>
      </c>
      <c r="BI604" s="67">
        <f t="shared" si="1159"/>
        <v>1040.7999999999995</v>
      </c>
      <c r="BJ604" s="66"/>
      <c r="BK604" s="68">
        <f t="shared" si="1069"/>
        <v>0</v>
      </c>
      <c r="BL604" s="67">
        <f t="shared" si="1126"/>
        <v>4604.6000000000004</v>
      </c>
      <c r="BM604" s="66"/>
      <c r="BN604" s="68">
        <f t="shared" si="1127"/>
        <v>0</v>
      </c>
      <c r="BO604" s="67">
        <f t="shared" si="1128"/>
        <v>1049.1000000000013</v>
      </c>
      <c r="BP604" s="66"/>
      <c r="BQ604" s="68">
        <f t="shared" si="1129"/>
        <v>0</v>
      </c>
      <c r="BR604" s="67">
        <f t="shared" si="1160"/>
        <v>49.899999999990811</v>
      </c>
      <c r="BS604" s="66"/>
      <c r="BT604" s="66">
        <f t="shared" si="1150"/>
        <v>0</v>
      </c>
      <c r="BU604" s="67">
        <f t="shared" si="1163"/>
        <v>43702</v>
      </c>
      <c r="BV604" s="66"/>
      <c r="BW604" s="66">
        <f t="shared" si="1151"/>
        <v>0</v>
      </c>
      <c r="BX604" s="67">
        <f t="shared" si="1164"/>
        <v>59284</v>
      </c>
      <c r="BY604" s="66"/>
      <c r="BZ604" s="66">
        <f t="shared" si="1152"/>
        <v>0</v>
      </c>
      <c r="CA604" s="67">
        <f t="shared" si="1165"/>
        <v>39182</v>
      </c>
      <c r="CB604" s="66"/>
      <c r="CC604" s="66">
        <f t="shared" si="1130"/>
        <v>0</v>
      </c>
      <c r="CD604" s="67">
        <f t="shared" si="1088"/>
        <v>6612.2500000000018</v>
      </c>
      <c r="CE604" s="66"/>
      <c r="CF604" s="66">
        <f t="shared" si="1131"/>
        <v>0</v>
      </c>
      <c r="CG604" s="67">
        <f t="shared" si="1132"/>
        <v>6982.9</v>
      </c>
      <c r="CH604" s="66"/>
      <c r="CI604" s="66">
        <f t="shared" si="1070"/>
        <v>0</v>
      </c>
      <c r="CJ604" s="67">
        <f t="shared" si="1147"/>
        <v>8715</v>
      </c>
      <c r="CK604" s="66"/>
      <c r="CL604" s="68">
        <f t="shared" si="1071"/>
        <v>0</v>
      </c>
      <c r="CM604" s="79">
        <f t="shared" si="1133"/>
        <v>4864</v>
      </c>
      <c r="CN604" s="66"/>
      <c r="CO604" s="68">
        <f t="shared" si="1072"/>
        <v>0</v>
      </c>
      <c r="CP604" s="79">
        <f t="shared" si="1134"/>
        <v>3955</v>
      </c>
      <c r="CQ604" s="66"/>
      <c r="CR604" s="68">
        <f t="shared" si="1073"/>
        <v>0</v>
      </c>
      <c r="CS604" s="79">
        <f t="shared" si="1097"/>
        <v>6656</v>
      </c>
      <c r="CT604" s="66"/>
      <c r="CU604" s="68">
        <f t="shared" si="1074"/>
        <v>0</v>
      </c>
      <c r="CV604" s="79">
        <f t="shared" si="1135"/>
        <v>7769</v>
      </c>
      <c r="CW604" s="66"/>
      <c r="CX604" s="66">
        <f t="shared" si="1075"/>
        <v>0</v>
      </c>
      <c r="CY604" s="40">
        <f t="shared" si="1090"/>
        <v>6582</v>
      </c>
      <c r="CZ604" s="65"/>
      <c r="DA604" s="66">
        <f t="shared" si="1076"/>
        <v>0</v>
      </c>
      <c r="DB604" s="67">
        <f t="shared" si="1148"/>
        <v>68388</v>
      </c>
      <c r="DC604" s="66"/>
      <c r="DD604" s="66">
        <f t="shared" si="1077"/>
        <v>0</v>
      </c>
      <c r="DE604" s="67">
        <f t="shared" si="1149"/>
        <v>65159</v>
      </c>
      <c r="DF604" s="66"/>
      <c r="DG604" s="69">
        <f t="shared" si="1078"/>
        <v>0</v>
      </c>
      <c r="DH604" s="67">
        <f t="shared" si="1145"/>
        <v>216965</v>
      </c>
      <c r="DI604" s="66"/>
      <c r="DJ604" s="66">
        <f t="shared" si="1079"/>
        <v>0</v>
      </c>
      <c r="DK604" s="67">
        <f t="shared" si="1136"/>
        <v>226.5</v>
      </c>
      <c r="DM604" s="206">
        <f t="shared" si="1080"/>
        <v>0</v>
      </c>
      <c r="DN604" s="25">
        <f t="shared" si="1115"/>
        <v>0</v>
      </c>
      <c r="DO604" s="5"/>
      <c r="DP604" s="43">
        <f t="shared" si="1081"/>
        <v>0</v>
      </c>
      <c r="DQ604" s="27">
        <f t="shared" si="1137"/>
        <v>7022.5</v>
      </c>
      <c r="DR604" s="5"/>
      <c r="DS604" s="43">
        <f t="shared" si="1082"/>
        <v>0</v>
      </c>
      <c r="DT604" s="27">
        <f t="shared" si="1138"/>
        <v>4846</v>
      </c>
      <c r="DU604" s="5"/>
      <c r="DV604" s="43">
        <f t="shared" si="1083"/>
        <v>0</v>
      </c>
      <c r="DW604" s="27">
        <f t="shared" si="1139"/>
        <v>4835</v>
      </c>
      <c r="DX604" s="5"/>
      <c r="DY604" s="22">
        <f t="shared" si="1084"/>
        <v>0</v>
      </c>
      <c r="DZ604" s="25">
        <f t="shared" si="1140"/>
        <v>523</v>
      </c>
      <c r="EA604" s="22"/>
      <c r="EB604" s="22">
        <f t="shared" si="1085"/>
        <v>0</v>
      </c>
      <c r="EC604" s="28">
        <f t="shared" si="1141"/>
        <v>369</v>
      </c>
      <c r="ED604" s="5"/>
      <c r="EE604" s="43">
        <f t="shared" si="1086"/>
        <v>0</v>
      </c>
      <c r="EF604" s="27">
        <f t="shared" si="1142"/>
        <v>4769</v>
      </c>
      <c r="EG604" s="66"/>
      <c r="EH604" s="66">
        <f t="shared" si="1087"/>
        <v>0</v>
      </c>
      <c r="EI604" s="67">
        <f t="shared" si="1143"/>
        <v>23837</v>
      </c>
      <c r="EJ604" s="66"/>
      <c r="EK604" s="66">
        <f t="shared" si="1161"/>
        <v>0</v>
      </c>
      <c r="EL604" s="67">
        <f t="shared" si="1144"/>
        <v>22467</v>
      </c>
      <c r="EM604" s="110" t="e">
        <f t="shared" si="1162"/>
        <v>#REF!</v>
      </c>
    </row>
    <row r="605" spans="1:143" ht="11.25" customHeight="1" x14ac:dyDescent="0.25">
      <c r="A605" s="11">
        <v>46102</v>
      </c>
      <c r="B605" s="187">
        <v>46102</v>
      </c>
      <c r="C605" s="204">
        <v>8004979179</v>
      </c>
      <c r="D605" s="17" t="s">
        <v>101</v>
      </c>
      <c r="E605" s="18">
        <v>2</v>
      </c>
      <c r="F605" s="19">
        <v>18</v>
      </c>
      <c r="G605" s="20">
        <v>191516175082</v>
      </c>
      <c r="H605" s="66"/>
      <c r="I605" s="41">
        <f t="shared" si="1106"/>
        <v>0</v>
      </c>
      <c r="J605" s="48">
        <f t="shared" si="1101"/>
        <v>294617</v>
      </c>
      <c r="K605" s="66"/>
      <c r="L605" s="41">
        <f t="shared" si="1146"/>
        <v>0</v>
      </c>
      <c r="M605" s="48">
        <f t="shared" si="1102"/>
        <v>193976</v>
      </c>
      <c r="N605" s="66"/>
      <c r="O605" s="41">
        <f t="shared" si="1107"/>
        <v>0</v>
      </c>
      <c r="P605" s="48">
        <f t="shared" si="1103"/>
        <v>93227</v>
      </c>
      <c r="Q605" s="66"/>
      <c r="R605" s="66">
        <f t="shared" si="1108"/>
        <v>0</v>
      </c>
      <c r="S605" s="67" t="e">
        <f t="shared" si="1104"/>
        <v>#REF!</v>
      </c>
      <c r="T605" s="66"/>
      <c r="U605" s="66">
        <f t="shared" si="1116"/>
        <v>0</v>
      </c>
      <c r="V605" s="67">
        <f t="shared" si="1117"/>
        <v>219228.90000000002</v>
      </c>
      <c r="X605" s="69">
        <f t="shared" si="1109"/>
        <v>0</v>
      </c>
      <c r="Y605" s="67">
        <f t="shared" si="1094"/>
        <v>132.29999999999882</v>
      </c>
      <c r="Z605" s="66"/>
      <c r="AA605" s="68">
        <f t="shared" si="1154"/>
        <v>0</v>
      </c>
      <c r="AB605" s="67">
        <f t="shared" si="1105"/>
        <v>12982.5</v>
      </c>
      <c r="AC605" s="66"/>
      <c r="AD605" s="66">
        <f t="shared" si="1155"/>
        <v>0</v>
      </c>
      <c r="AE605" s="67">
        <f t="shared" si="1118"/>
        <v>283.79999999999973</v>
      </c>
      <c r="AF605" s="66"/>
      <c r="AG605" s="78">
        <f t="shared" si="1156"/>
        <v>0</v>
      </c>
      <c r="AH605" s="79">
        <f t="shared" si="1119"/>
        <v>9152.7999999999993</v>
      </c>
      <c r="AI605" s="66"/>
      <c r="AJ605" s="68">
        <f t="shared" si="1157"/>
        <v>0</v>
      </c>
      <c r="AK605" s="67">
        <f t="shared" si="1120"/>
        <v>7585.5</v>
      </c>
      <c r="AL605" s="66"/>
      <c r="AM605" s="68">
        <f t="shared" si="1158"/>
        <v>0</v>
      </c>
      <c r="AN605" s="67">
        <f t="shared" si="1121"/>
        <v>5788.0999999999985</v>
      </c>
      <c r="AO605" s="66"/>
      <c r="AP605" s="68">
        <f t="shared" si="1110"/>
        <v>0</v>
      </c>
      <c r="AQ605" s="67">
        <f t="shared" si="1099"/>
        <v>484.89999999999964</v>
      </c>
      <c r="AR605" s="66"/>
      <c r="AS605" s="68">
        <f t="shared" si="1065"/>
        <v>0</v>
      </c>
      <c r="AT605" s="67">
        <f t="shared" si="1122"/>
        <v>2983.6000000000004</v>
      </c>
      <c r="AU605" s="66"/>
      <c r="AV605" s="66">
        <f t="shared" si="1123"/>
        <v>0</v>
      </c>
      <c r="AW605" s="42">
        <f t="shared" si="1100"/>
        <v>1680.0000000000014</v>
      </c>
      <c r="AX605" s="66"/>
      <c r="AY605" s="66">
        <f t="shared" si="1066"/>
        <v>0</v>
      </c>
      <c r="AZ605" s="67">
        <f t="shared" si="1111"/>
        <v>1794.6</v>
      </c>
      <c r="BA605" s="66"/>
      <c r="BB605" s="68">
        <f t="shared" si="1067"/>
        <v>0</v>
      </c>
      <c r="BC605" s="67">
        <f t="shared" si="1124"/>
        <v>1254.5999999999999</v>
      </c>
      <c r="BD605" s="66"/>
      <c r="BE605" s="68">
        <f t="shared" si="1068"/>
        <v>0</v>
      </c>
      <c r="BF605" s="67">
        <f t="shared" si="1125"/>
        <v>-210.39999999999964</v>
      </c>
      <c r="BG605" s="66"/>
      <c r="BH605" s="68">
        <f t="shared" si="1153"/>
        <v>36.24</v>
      </c>
      <c r="BI605" s="67">
        <f t="shared" si="1159"/>
        <v>1004.5599999999995</v>
      </c>
      <c r="BJ605" s="66"/>
      <c r="BK605" s="68">
        <f t="shared" si="1069"/>
        <v>0</v>
      </c>
      <c r="BL605" s="67">
        <f t="shared" si="1126"/>
        <v>4604.6000000000004</v>
      </c>
      <c r="BM605" s="66"/>
      <c r="BN605" s="68">
        <f t="shared" si="1127"/>
        <v>0</v>
      </c>
      <c r="BO605" s="67">
        <f t="shared" si="1128"/>
        <v>1049.1000000000013</v>
      </c>
      <c r="BP605" s="66"/>
      <c r="BQ605" s="68">
        <f t="shared" si="1129"/>
        <v>0</v>
      </c>
      <c r="BR605" s="67">
        <f t="shared" si="1160"/>
        <v>49.899999999990811</v>
      </c>
      <c r="BS605" s="66"/>
      <c r="BT605" s="66">
        <f t="shared" si="1150"/>
        <v>0</v>
      </c>
      <c r="BU605" s="67">
        <f>BU604+BS605-BT605-4</f>
        <v>43698</v>
      </c>
      <c r="BV605" s="66"/>
      <c r="BW605" s="66">
        <f t="shared" si="1151"/>
        <v>0</v>
      </c>
      <c r="BX605" s="67">
        <f>+BX604+BV605-BW605-4</f>
        <v>59280</v>
      </c>
      <c r="BY605" s="66"/>
      <c r="BZ605" s="66">
        <f t="shared" si="1152"/>
        <v>0</v>
      </c>
      <c r="CA605" s="67">
        <f>+CA604+BY605-BZ605-4</f>
        <v>39178</v>
      </c>
      <c r="CB605" s="66"/>
      <c r="CC605" s="66">
        <f t="shared" si="1130"/>
        <v>0</v>
      </c>
      <c r="CD605" s="67">
        <f t="shared" si="1088"/>
        <v>6612.2500000000018</v>
      </c>
      <c r="CE605" s="66"/>
      <c r="CF605" s="66">
        <f t="shared" si="1131"/>
        <v>0</v>
      </c>
      <c r="CG605" s="67">
        <f t="shared" si="1132"/>
        <v>6982.9</v>
      </c>
      <c r="CH605" s="66"/>
      <c r="CI605" s="66">
        <f t="shared" si="1070"/>
        <v>0</v>
      </c>
      <c r="CJ605" s="67">
        <f t="shared" si="1147"/>
        <v>8715</v>
      </c>
      <c r="CK605" s="66"/>
      <c r="CL605" s="68">
        <f t="shared" si="1071"/>
        <v>0</v>
      </c>
      <c r="CM605" s="79">
        <f t="shared" si="1133"/>
        <v>4864</v>
      </c>
      <c r="CN605" s="66"/>
      <c r="CO605" s="68">
        <f t="shared" si="1072"/>
        <v>0</v>
      </c>
      <c r="CP605" s="79">
        <f t="shared" si="1134"/>
        <v>3955</v>
      </c>
      <c r="CQ605" s="66"/>
      <c r="CR605" s="68">
        <f t="shared" si="1073"/>
        <v>0</v>
      </c>
      <c r="CS605" s="79">
        <f t="shared" si="1097"/>
        <v>6656</v>
      </c>
      <c r="CT605" s="66"/>
      <c r="CU605" s="68">
        <f t="shared" si="1074"/>
        <v>0</v>
      </c>
      <c r="CV605" s="79">
        <f t="shared" si="1135"/>
        <v>7769</v>
      </c>
      <c r="CW605" s="66"/>
      <c r="CX605" s="66">
        <f t="shared" si="1075"/>
        <v>0</v>
      </c>
      <c r="CY605" s="40">
        <f t="shared" si="1090"/>
        <v>6582</v>
      </c>
      <c r="CZ605" s="65"/>
      <c r="DA605" s="66">
        <f t="shared" si="1076"/>
        <v>0</v>
      </c>
      <c r="DB605" s="67">
        <f t="shared" si="1148"/>
        <v>68388</v>
      </c>
      <c r="DC605" s="66"/>
      <c r="DD605" s="66">
        <f t="shared" si="1077"/>
        <v>0</v>
      </c>
      <c r="DE605" s="67">
        <f t="shared" si="1149"/>
        <v>65159</v>
      </c>
      <c r="DF605" s="66"/>
      <c r="DG605" s="69">
        <f t="shared" si="1078"/>
        <v>0</v>
      </c>
      <c r="DH605" s="67">
        <f t="shared" si="1145"/>
        <v>216965</v>
      </c>
      <c r="DI605" s="66"/>
      <c r="DJ605" s="66">
        <f t="shared" si="1079"/>
        <v>0</v>
      </c>
      <c r="DK605" s="67">
        <f t="shared" si="1136"/>
        <v>226.5</v>
      </c>
      <c r="DM605" s="206">
        <f t="shared" si="1080"/>
        <v>0</v>
      </c>
      <c r="DN605" s="25">
        <f t="shared" si="1115"/>
        <v>0</v>
      </c>
      <c r="DO605" s="5"/>
      <c r="DP605" s="43">
        <f t="shared" si="1081"/>
        <v>0</v>
      </c>
      <c r="DQ605" s="27">
        <f t="shared" si="1137"/>
        <v>7022.5</v>
      </c>
      <c r="DR605" s="5"/>
      <c r="DS605" s="43">
        <f t="shared" si="1082"/>
        <v>0</v>
      </c>
      <c r="DT605" s="27">
        <f t="shared" si="1138"/>
        <v>4846</v>
      </c>
      <c r="DU605" s="5"/>
      <c r="DV605" s="43">
        <f t="shared" si="1083"/>
        <v>0</v>
      </c>
      <c r="DW605" s="27">
        <f t="shared" si="1139"/>
        <v>4835</v>
      </c>
      <c r="DX605" s="5"/>
      <c r="DY605" s="22">
        <f t="shared" si="1084"/>
        <v>0</v>
      </c>
      <c r="DZ605" s="25">
        <f t="shared" si="1140"/>
        <v>523</v>
      </c>
      <c r="EA605" s="22"/>
      <c r="EB605" s="22">
        <f t="shared" si="1085"/>
        <v>0</v>
      </c>
      <c r="EC605" s="28">
        <f t="shared" si="1141"/>
        <v>369</v>
      </c>
      <c r="ED605" s="5"/>
      <c r="EE605" s="43">
        <f t="shared" si="1086"/>
        <v>0</v>
      </c>
      <c r="EF605" s="27">
        <f t="shared" si="1142"/>
        <v>4769</v>
      </c>
      <c r="EG605" s="66"/>
      <c r="EH605" s="66">
        <f t="shared" si="1087"/>
        <v>0</v>
      </c>
      <c r="EI605" s="67">
        <f t="shared" si="1143"/>
        <v>23837</v>
      </c>
      <c r="EJ605" s="66"/>
      <c r="EK605" s="66">
        <f t="shared" si="1161"/>
        <v>0</v>
      </c>
      <c r="EL605" s="67">
        <f t="shared" si="1144"/>
        <v>22467</v>
      </c>
      <c r="EM605" s="110" t="e">
        <f t="shared" si="1162"/>
        <v>#REF!</v>
      </c>
    </row>
    <row r="606" spans="1:143" ht="11.25" customHeight="1" x14ac:dyDescent="0.25">
      <c r="A606" s="11">
        <v>46102</v>
      </c>
      <c r="B606" s="11">
        <v>46109</v>
      </c>
      <c r="C606" s="204">
        <v>8004979183</v>
      </c>
      <c r="D606" s="17" t="s">
        <v>76</v>
      </c>
      <c r="E606" s="18">
        <v>60</v>
      </c>
      <c r="F606" s="19">
        <v>5</v>
      </c>
      <c r="G606" s="20">
        <v>191516078734</v>
      </c>
      <c r="H606" s="66"/>
      <c r="I606" s="41">
        <f t="shared" si="1106"/>
        <v>0</v>
      </c>
      <c r="J606" s="48">
        <f t="shared" si="1101"/>
        <v>294617</v>
      </c>
      <c r="K606" s="66"/>
      <c r="L606" s="41">
        <f t="shared" si="1146"/>
        <v>0</v>
      </c>
      <c r="M606" s="48">
        <f t="shared" si="1102"/>
        <v>193976</v>
      </c>
      <c r="N606" s="66"/>
      <c r="O606" s="41">
        <f t="shared" si="1107"/>
        <v>0</v>
      </c>
      <c r="P606" s="48">
        <f t="shared" si="1103"/>
        <v>93227</v>
      </c>
      <c r="Q606" s="66"/>
      <c r="R606" s="66">
        <f t="shared" si="1108"/>
        <v>0</v>
      </c>
      <c r="S606" s="67" t="e">
        <f t="shared" si="1104"/>
        <v>#REF!</v>
      </c>
      <c r="T606" s="66"/>
      <c r="U606" s="66">
        <f t="shared" si="1116"/>
        <v>0</v>
      </c>
      <c r="V606" s="67">
        <f t="shared" si="1117"/>
        <v>219228.90000000002</v>
      </c>
      <c r="X606" s="69">
        <f t="shared" si="1109"/>
        <v>0</v>
      </c>
      <c r="Y606" s="67">
        <f t="shared" si="1094"/>
        <v>132.29999999999882</v>
      </c>
      <c r="Z606" s="66"/>
      <c r="AA606" s="68">
        <f t="shared" si="1154"/>
        <v>0</v>
      </c>
      <c r="AB606" s="67">
        <f t="shared" si="1105"/>
        <v>12982.5</v>
      </c>
      <c r="AC606" s="66"/>
      <c r="AD606" s="66">
        <f t="shared" si="1155"/>
        <v>0</v>
      </c>
      <c r="AE606" s="67">
        <f t="shared" si="1118"/>
        <v>283.79999999999973</v>
      </c>
      <c r="AF606" s="66"/>
      <c r="AG606" s="78">
        <f t="shared" si="1156"/>
        <v>0</v>
      </c>
      <c r="AH606" s="79">
        <f t="shared" si="1119"/>
        <v>9152.7999999999993</v>
      </c>
      <c r="AI606" s="66"/>
      <c r="AJ606" s="68">
        <f t="shared" si="1157"/>
        <v>0</v>
      </c>
      <c r="AK606" s="67">
        <f t="shared" si="1120"/>
        <v>7585.5</v>
      </c>
      <c r="AL606" s="66"/>
      <c r="AM606" s="68">
        <f t="shared" si="1158"/>
        <v>0</v>
      </c>
      <c r="AN606" s="67">
        <f t="shared" si="1121"/>
        <v>5788.0999999999985</v>
      </c>
      <c r="AO606" s="66"/>
      <c r="AP606" s="68">
        <f t="shared" si="1110"/>
        <v>0</v>
      </c>
      <c r="AQ606" s="67">
        <f t="shared" si="1099"/>
        <v>484.89999999999964</v>
      </c>
      <c r="AR606" s="66"/>
      <c r="AS606" s="68">
        <f t="shared" si="1065"/>
        <v>0</v>
      </c>
      <c r="AT606" s="67">
        <f t="shared" si="1122"/>
        <v>2983.6000000000004</v>
      </c>
      <c r="AU606" s="66"/>
      <c r="AV606" s="66">
        <f t="shared" si="1123"/>
        <v>0</v>
      </c>
      <c r="AW606" s="42">
        <f t="shared" si="1100"/>
        <v>1680.0000000000014</v>
      </c>
      <c r="AX606" s="66"/>
      <c r="AY606" s="66">
        <f t="shared" si="1066"/>
        <v>0</v>
      </c>
      <c r="AZ606" s="67">
        <f t="shared" si="1111"/>
        <v>1794.6</v>
      </c>
      <c r="BA606" s="66"/>
      <c r="BB606" s="68">
        <f t="shared" si="1067"/>
        <v>0</v>
      </c>
      <c r="BC606" s="67">
        <f t="shared" si="1124"/>
        <v>1254.5999999999999</v>
      </c>
      <c r="BD606" s="66"/>
      <c r="BE606" s="68">
        <f t="shared" si="1068"/>
        <v>0</v>
      </c>
      <c r="BF606" s="67">
        <f t="shared" si="1125"/>
        <v>-210.39999999999964</v>
      </c>
      <c r="BG606" s="66"/>
      <c r="BH606" s="68">
        <f t="shared" si="1153"/>
        <v>0</v>
      </c>
      <c r="BI606" s="67">
        <f t="shared" si="1159"/>
        <v>1004.5599999999995</v>
      </c>
      <c r="BJ606" s="66"/>
      <c r="BK606" s="68">
        <f t="shared" si="1069"/>
        <v>0</v>
      </c>
      <c r="BL606" s="67">
        <f t="shared" si="1126"/>
        <v>4604.6000000000004</v>
      </c>
      <c r="BM606" s="66"/>
      <c r="BN606" s="68">
        <f t="shared" si="1127"/>
        <v>307.2</v>
      </c>
      <c r="BO606" s="67">
        <f t="shared" si="1128"/>
        <v>741.90000000000123</v>
      </c>
      <c r="BP606" s="66"/>
      <c r="BQ606" s="68">
        <f t="shared" si="1129"/>
        <v>0</v>
      </c>
      <c r="BR606" s="67">
        <f t="shared" si="1160"/>
        <v>49.899999999990811</v>
      </c>
      <c r="BS606" s="66"/>
      <c r="BT606" s="66">
        <f t="shared" si="1150"/>
        <v>120</v>
      </c>
      <c r="BU606" s="67">
        <f t="shared" ref="BU606:BU648" si="1166">BU605+BS606-BT606</f>
        <v>43578</v>
      </c>
      <c r="BV606" s="66"/>
      <c r="BW606" s="66">
        <f t="shared" si="1151"/>
        <v>120</v>
      </c>
      <c r="BX606" s="67">
        <f>+BX605+BV606-BW606</f>
        <v>59160</v>
      </c>
      <c r="BY606" s="66"/>
      <c r="BZ606" s="66">
        <f t="shared" si="1152"/>
        <v>120</v>
      </c>
      <c r="CA606" s="67">
        <f t="shared" ref="CA606:CA648" si="1167">+CA605+BY606-BZ606</f>
        <v>39058</v>
      </c>
      <c r="CB606" s="66"/>
      <c r="CC606" s="66">
        <f t="shared" si="1130"/>
        <v>0</v>
      </c>
      <c r="CD606" s="67">
        <f t="shared" si="1088"/>
        <v>6612.2500000000018</v>
      </c>
      <c r="CE606" s="66"/>
      <c r="CF606" s="66">
        <f t="shared" si="1131"/>
        <v>0</v>
      </c>
      <c r="CG606" s="67">
        <f t="shared" si="1132"/>
        <v>6982.9</v>
      </c>
      <c r="CH606" s="66"/>
      <c r="CI606" s="66">
        <f t="shared" si="1070"/>
        <v>0</v>
      </c>
      <c r="CJ606" s="67">
        <f t="shared" si="1147"/>
        <v>8715</v>
      </c>
      <c r="CK606" s="66"/>
      <c r="CL606" s="68">
        <f t="shared" si="1071"/>
        <v>0</v>
      </c>
      <c r="CM606" s="79">
        <f t="shared" si="1133"/>
        <v>4864</v>
      </c>
      <c r="CN606" s="66"/>
      <c r="CO606" s="68">
        <f t="shared" si="1072"/>
        <v>0</v>
      </c>
      <c r="CP606" s="79">
        <f t="shared" si="1134"/>
        <v>3955</v>
      </c>
      <c r="CQ606" s="66"/>
      <c r="CR606" s="68">
        <f t="shared" si="1073"/>
        <v>0</v>
      </c>
      <c r="CS606" s="79">
        <f t="shared" si="1097"/>
        <v>6656</v>
      </c>
      <c r="CT606" s="66"/>
      <c r="CU606" s="68">
        <f t="shared" si="1074"/>
        <v>0</v>
      </c>
      <c r="CV606" s="79">
        <f t="shared" si="1135"/>
        <v>7769</v>
      </c>
      <c r="CW606" s="66"/>
      <c r="CX606" s="66">
        <f t="shared" si="1075"/>
        <v>0</v>
      </c>
      <c r="CY606" s="40">
        <f t="shared" si="1090"/>
        <v>6582</v>
      </c>
      <c r="CZ606" s="65"/>
      <c r="DA606" s="66">
        <f t="shared" si="1076"/>
        <v>0</v>
      </c>
      <c r="DB606" s="67">
        <f t="shared" si="1148"/>
        <v>68388</v>
      </c>
      <c r="DC606" s="66"/>
      <c r="DD606" s="66">
        <f t="shared" si="1077"/>
        <v>0</v>
      </c>
      <c r="DE606" s="67">
        <f t="shared" si="1149"/>
        <v>65159</v>
      </c>
      <c r="DF606" s="66"/>
      <c r="DG606" s="69">
        <f t="shared" si="1078"/>
        <v>0</v>
      </c>
      <c r="DH606" s="67">
        <f t="shared" si="1145"/>
        <v>216965</v>
      </c>
      <c r="DI606" s="66"/>
      <c r="DJ606" s="66">
        <f t="shared" si="1079"/>
        <v>0</v>
      </c>
      <c r="DK606" s="67">
        <f t="shared" si="1136"/>
        <v>226.5</v>
      </c>
      <c r="DM606" s="206">
        <f t="shared" si="1080"/>
        <v>0</v>
      </c>
      <c r="DN606" s="25">
        <f t="shared" si="1115"/>
        <v>0</v>
      </c>
      <c r="DO606" s="5"/>
      <c r="DP606" s="43">
        <f t="shared" si="1081"/>
        <v>0</v>
      </c>
      <c r="DQ606" s="27">
        <f t="shared" si="1137"/>
        <v>7022.5</v>
      </c>
      <c r="DR606" s="5"/>
      <c r="DS606" s="43">
        <f t="shared" si="1082"/>
        <v>0</v>
      </c>
      <c r="DT606" s="27">
        <f t="shared" si="1138"/>
        <v>4846</v>
      </c>
      <c r="DU606" s="5"/>
      <c r="DV606" s="43">
        <f t="shared" si="1083"/>
        <v>0</v>
      </c>
      <c r="DW606" s="27">
        <f t="shared" si="1139"/>
        <v>4835</v>
      </c>
      <c r="DX606" s="5"/>
      <c r="DY606" s="22">
        <f t="shared" si="1084"/>
        <v>0</v>
      </c>
      <c r="DZ606" s="25">
        <f t="shared" si="1140"/>
        <v>523</v>
      </c>
      <c r="EA606" s="22"/>
      <c r="EB606" s="22">
        <f t="shared" si="1085"/>
        <v>0</v>
      </c>
      <c r="EC606" s="28">
        <f t="shared" si="1141"/>
        <v>369</v>
      </c>
      <c r="ED606" s="5"/>
      <c r="EE606" s="43">
        <f t="shared" si="1086"/>
        <v>0</v>
      </c>
      <c r="EF606" s="27">
        <f t="shared" si="1142"/>
        <v>4769</v>
      </c>
      <c r="EG606" s="66"/>
      <c r="EH606" s="66">
        <f t="shared" si="1087"/>
        <v>0</v>
      </c>
      <c r="EI606" s="67">
        <f t="shared" si="1143"/>
        <v>23837</v>
      </c>
      <c r="EJ606" s="66"/>
      <c r="EK606" s="66">
        <f t="shared" si="1161"/>
        <v>0</v>
      </c>
      <c r="EL606" s="67">
        <f t="shared" si="1144"/>
        <v>22467</v>
      </c>
      <c r="EM606" s="110" t="e">
        <f t="shared" si="1162"/>
        <v>#REF!</v>
      </c>
    </row>
    <row r="607" spans="1:143" ht="11.25" customHeight="1" x14ac:dyDescent="0.25">
      <c r="A607" s="11">
        <v>46102</v>
      </c>
      <c r="B607" s="11">
        <v>46102</v>
      </c>
      <c r="C607" s="203">
        <v>8004982766</v>
      </c>
      <c r="D607" s="111" t="s">
        <v>182</v>
      </c>
      <c r="E607" s="138">
        <v>225</v>
      </c>
      <c r="F607" s="139">
        <v>0.5</v>
      </c>
      <c r="G607" s="85">
        <v>191516187962</v>
      </c>
      <c r="H607" s="66"/>
      <c r="I607" s="41">
        <f t="shared" si="1106"/>
        <v>0</v>
      </c>
      <c r="J607" s="48">
        <f t="shared" ref="J607:J611" si="1168">J606+H607-I607</f>
        <v>294617</v>
      </c>
      <c r="K607" s="66"/>
      <c r="L607" s="41">
        <f t="shared" si="1146"/>
        <v>0</v>
      </c>
      <c r="M607" s="48">
        <f t="shared" ref="M607:M611" si="1169">M606+K607-L607</f>
        <v>193976</v>
      </c>
      <c r="N607" s="66"/>
      <c r="O607" s="41">
        <f t="shared" si="1107"/>
        <v>0</v>
      </c>
      <c r="P607" s="48">
        <f t="shared" ref="P607:P611" si="1170">P606+N607-O607</f>
        <v>93227</v>
      </c>
      <c r="Q607" s="66"/>
      <c r="R607" s="66">
        <f t="shared" si="1108"/>
        <v>0</v>
      </c>
      <c r="S607" s="67" t="e">
        <f t="shared" ref="S607:S611" si="1171">S606+Q607-R607</f>
        <v>#REF!</v>
      </c>
      <c r="T607" s="66"/>
      <c r="U607" s="66">
        <f t="shared" si="1116"/>
        <v>0</v>
      </c>
      <c r="V607" s="67">
        <f t="shared" si="1117"/>
        <v>219228.90000000002</v>
      </c>
      <c r="X607" s="69">
        <f t="shared" si="1109"/>
        <v>0</v>
      </c>
      <c r="Y607" s="67">
        <f t="shared" si="1094"/>
        <v>132.29999999999882</v>
      </c>
      <c r="Z607" s="66"/>
      <c r="AA607" s="68">
        <f t="shared" si="1154"/>
        <v>0</v>
      </c>
      <c r="AB607" s="67">
        <f t="shared" si="1105"/>
        <v>12982.5</v>
      </c>
      <c r="AC607" s="66"/>
      <c r="AD607" s="66">
        <f t="shared" si="1155"/>
        <v>0</v>
      </c>
      <c r="AE607" s="67">
        <f t="shared" si="1118"/>
        <v>283.79999999999973</v>
      </c>
      <c r="AF607" s="66"/>
      <c r="AG607" s="78">
        <f t="shared" si="1156"/>
        <v>0</v>
      </c>
      <c r="AH607" s="79">
        <f t="shared" si="1119"/>
        <v>9152.7999999999993</v>
      </c>
      <c r="AI607" s="66"/>
      <c r="AJ607" s="68">
        <f t="shared" si="1157"/>
        <v>0</v>
      </c>
      <c r="AK607" s="67">
        <f t="shared" si="1120"/>
        <v>7585.5</v>
      </c>
      <c r="AL607" s="66"/>
      <c r="AM607" s="68">
        <f t="shared" si="1158"/>
        <v>0</v>
      </c>
      <c r="AN607" s="67">
        <f t="shared" si="1121"/>
        <v>5788.0999999999985</v>
      </c>
      <c r="AO607" s="66"/>
      <c r="AP607" s="68">
        <f t="shared" si="1110"/>
        <v>0</v>
      </c>
      <c r="AQ607" s="67">
        <f t="shared" si="1099"/>
        <v>484.89999999999964</v>
      </c>
      <c r="AR607" s="66"/>
      <c r="AS607" s="68">
        <f t="shared" ref="AS607:AS670" si="1172">IF(OR(D607="NPC6ASZDB-VT015C",D607="NPP6ASZDB-VT005M",D607="NPP6ASZDB-VT003M",D607="NPC6ASZDB-VT030C",D607="NPC6ASZDB-VT005M",D607="NPC6ASZDB-VT125C",D607="NPC6ASZDB-VT010M",D607="NPC6ASZDB-VT007M",D607="NPC6ASZDB-VT350C",D607="NPC6ASZDB-VT003M",D607="NPC6ASZDB-VT250C",D607="NPC6ASZDB-VT002M",D607="NPC6ASZDB-VT050C",D607="NPC6ASZDB-VT001M",D607="NPC6ASZDB-VT150C",),E607*(F607+0.1),0)</f>
        <v>0</v>
      </c>
      <c r="AT607" s="67">
        <f t="shared" si="1122"/>
        <v>2983.6000000000004</v>
      </c>
      <c r="AU607" s="66"/>
      <c r="AV607" s="66">
        <f t="shared" si="1123"/>
        <v>0</v>
      </c>
      <c r="AW607" s="42">
        <f t="shared" si="1100"/>
        <v>1680.0000000000014</v>
      </c>
      <c r="AX607" s="66"/>
      <c r="AY607" s="66">
        <f t="shared" ref="AY607:AY670" si="1173">IF(OR(D607="NPP06UZDB-GN005M",D607="NPP06UZDB-GN001M",D607="NPC06UZDB-GN015M",D607="CO155E2-0MC150 ",D607="NPC06UZDB-GN250C",D607="NPC06UZDB-GN020C",D607="CO155E2-0MC250",D607="CO155E2-0MC150",D607="NPC06UZDB-GN350C",D607="NPC06UZDB-GN450C",D607="NPC06UZDB-GN007M",D607="NPC06UZDB-GN050C",D607="NPC06UZDB-GN750C",D607="CO155E2-0MM010",D607="CO155E2-0MC050",D607="NPC06UZDB-GN150C",D607="NPC06UZDB-GN150C",D607="CO155E2-0MM015",D607="NPC06UZDB-GN020M",D607="CO155E2-0MM003",D607="CO155E2-0MM005",D607="CO155E2-0MM007",D607="NPC06UZDB-GN010M",D607="NPC06UZDB-GN125C",D607="NPC06UZDB-GN012M",D607="CO155E2-0MM001",D607="NPC06UZDB-GN001M",D607="NPC06UZDB-GN002M",D607="NPC06UZDB-GN003M",D607="NPC06UZDB-GN004M",D607="NPC06UZDB-GN005M",D607="NPC06UZDB-GN006M",D607="CO155E2-0MM002",),E607*(F607+0.12),0)</f>
        <v>0</v>
      </c>
      <c r="AZ607" s="67">
        <f t="shared" si="1111"/>
        <v>1794.6</v>
      </c>
      <c r="BA607" s="66"/>
      <c r="BB607" s="68">
        <f t="shared" ref="BB607:BB670" si="1174">IF(OR(D607="NPC6AUZDB-RD025C",D607="NPP06UZDB-RD150C",D607="NPC06UZDB-RD250C",D607="NPC06UZDB-OR050C",D607="NPC06UZDB-RD015M",D607="CO155E2-07C150",D607="NPC06UZDB-RD150C",D607="NPC06UZDB-RD020C",D607="NPC06UZDB-RD750C",D607="CO155E2-07M015",D607="CO155E2-07M010",D607="NPC06UZDB-RD050C",D607="NPC06UZDB-RD150C",D607="CO155E2-07M005",D607="CO155E2-07M007",D607="CO155E2-07C050",D607="NPC06UZDB-RD750C",D607="NPC06UZDB-RD005M",D607="CO155E2-07C150",D607="NPC06UZDB-RD010M",D607="NPC06UZDB-RD020M",D607="CO155E2-07M001",D607="CO155E2-07M003",D607="CO155E2-07M002",D607="NPC06UZDB-RD001M",D607="NPC06UZDB-RD002M",D607="NPC06UZDB-RD002M",D607="NPC06UZDB-RD003M",D607="NPC06UZDB-RD004M",),E607*(F607+0.12),0)</f>
        <v>0</v>
      </c>
      <c r="BC607" s="67">
        <f t="shared" si="1124"/>
        <v>1254.5999999999999</v>
      </c>
      <c r="BD607" s="66"/>
      <c r="BE607" s="68">
        <f t="shared" ref="BE607:BE670" si="1175">IF(OR(D607="NPC06UZDB-BL030M",D607="NPP06UZDB-BL004M",D607="NPP06UZDB-BL020M",D607="NPP06UZDB-BL250C",D607="NPP06UZDB-BL010M",D607="CO155E2-0ZM020",D607="CO155E2-0ZM025",D607="NPP06UZDB-BL007M",D607="NPP06UZDB-BL009M",D607="NPP06UZDB-BL003M",D607="NPP06UZDB-BL008M",D607="NPC06UZDB-BL017C",D607="NPP06UZDB-BL002M",D607="NPP06UZDB-BL150C",D607="NPP06UZDB-BL006M",D607="CO155E2-0ZC750",D607="NPC06UZDB-BL011M",D607="NPC06UZDB-BL250C",D607="NPC06UZDB-BL009M",D607="NPC06UZDB-BL020C",D607="NPC06UZDB-BL012M",D607="NPC06UZDB-BL015C",D607="NPC06UZDB-BL030C",D607="NPC06UZDB-BL013M",D607="CO155E2-0ZC050",D607="CO155E2-0ZC250",D607="CO155E2-0ZM009",D607="CO155E2-0ZM008",D607="CO155E2-0ZM006",D607="CO155E2-0ZM012",D607="CO155E2-0ZM004",D607="CO155E2-0ZC150",D607="CO155E2-0ZM015",D607="CO155E2-0ZM010",D607="CO155E2-0ZM005",D607="CO155E2-0ZC150",D607="CO155E2-0ZM015",D607="NPC06UZDB-BL020M",D607="CO155E2-0ZM003",D607="CO155E2-0ZM007",D607="NPC06UZDB-BL750C",D607="NPC06UZDB-BL150C",D607="NPC06UZDB-BL020M",D607="NPC06UZDB-BL050C",D607="NPC06UZDB-BL008M",D607="NPC06UZDB-BL006M",D607="NPC06UZDB-BL010M",D607="NPC06UZDB-BL007M",D607="NPC06UZDB-BL001M",D607="NPC06UZDB-BL002M",D607="NPC06UZDB-BL003M",D607="NPC06UZDB-BL004M",D607="NPC06UZDB-BL005M",D607="NPC06UZDB-BL015M",D607="CO155E2-0ZM001",D607="CO155E2-0ZM002",),E607*(F607+0.12),0)</f>
        <v>0</v>
      </c>
      <c r="BF607" s="67">
        <f t="shared" si="1125"/>
        <v>-210.39999999999964</v>
      </c>
      <c r="BG607" s="66"/>
      <c r="BH607" s="68">
        <f t="shared" si="1153"/>
        <v>0</v>
      </c>
      <c r="BI607" s="67">
        <f t="shared" si="1159"/>
        <v>1004.5599999999995</v>
      </c>
      <c r="BJ607" s="66"/>
      <c r="BK607" s="68">
        <f t="shared" ref="BK607:BK670" si="1176">IF(OR(D607="NPP06UZDB-YL002M",D607="NPP06UZDB-YL001M",D607="NPP06UZDB-YL150C",D607="NPP06UZDB-YL010M",D607="NPC06UZDB-YL015C",D607="NPC06UZDB-YL020M",D607="CO155E2-09M016",D607="CO155E2-09M012",D607="CO155E2-09M016",D607="NPC06UZDB-YL750C",D607="CO155E2-09M008",D607="NPC06UZDB-YL004M",D607="NPC06UZDB-YL004M",D607="NPC06UZDB-YL003M",D607="NPC06UZDB-YL250C",D607="CO155E2-09C050",D607="NPC06UZDB-YL020C",D607="NPC06UZDB-YL350C",D607="CO155E2-09M004",D607="CO155E2-09M004C6",D607="CO155E2-09M015",D607="NPC06UZDB-YL050C",D607="NPC06UZDB-YL010M",D607="CO155E2-09M010",D607="NPC06UZDB-YL010M",D607="NPC06UZDB-YL007M",D607="NPC06UZDB-YL150C",D607="CO155E2-09M015",D607="CO155E2-09C150",D607="CO155E2-09M005",D607="CO155E2-09M003",D607="CO155E2-09M001",D607="CO155E2-09M007",D607="NPC06UZDB-YL001M",D607="NPC06UZDB-YL002M",D607="NPC06UZDB-YL003M",D607="NPC06UZDB-YL004M",D607="NPC06UZDB-YL005M",D607="CO155E2-09M002",),E607*(F607+0.12),0)</f>
        <v>0</v>
      </c>
      <c r="BL607" s="67">
        <f t="shared" si="1126"/>
        <v>4604.6000000000004</v>
      </c>
      <c r="BM607" s="66"/>
      <c r="BN607" s="68">
        <f t="shared" si="1127"/>
        <v>0</v>
      </c>
      <c r="BO607" s="67">
        <f t="shared" si="1128"/>
        <v>741.90000000000123</v>
      </c>
      <c r="BP607" s="66"/>
      <c r="BQ607" s="68">
        <f t="shared" si="1129"/>
        <v>0</v>
      </c>
      <c r="BR607" s="67">
        <f t="shared" si="1160"/>
        <v>49.899999999990811</v>
      </c>
      <c r="BS607" s="66"/>
      <c r="BT607" s="66">
        <f t="shared" si="1150"/>
        <v>0</v>
      </c>
      <c r="BU607" s="67">
        <f t="shared" si="1166"/>
        <v>43578</v>
      </c>
      <c r="BV607" s="66"/>
      <c r="BW607" s="66">
        <f t="shared" si="1151"/>
        <v>0</v>
      </c>
      <c r="BX607" s="67">
        <f>+BX606+BV607-BW607-450</f>
        <v>58710</v>
      </c>
      <c r="BY607" s="66"/>
      <c r="BZ607" s="66">
        <f t="shared" si="1152"/>
        <v>0</v>
      </c>
      <c r="CA607" s="67">
        <f t="shared" si="1167"/>
        <v>39058</v>
      </c>
      <c r="CB607" s="66"/>
      <c r="CC607" s="66">
        <f t="shared" si="1130"/>
        <v>146.25</v>
      </c>
      <c r="CD607" s="67">
        <f t="shared" si="1088"/>
        <v>6466.0000000000018</v>
      </c>
      <c r="CE607" s="66"/>
      <c r="CF607" s="66">
        <f t="shared" si="1131"/>
        <v>0</v>
      </c>
      <c r="CG607" s="67">
        <f t="shared" si="1132"/>
        <v>6982.9</v>
      </c>
      <c r="CH607" s="66"/>
      <c r="CI607" s="66">
        <f t="shared" ref="CI607:CI670" si="1177">IF(OR(D607="NPC6AUZDB-YL025C",D607="NPC6AUZDB-YL002M",D607="NPC6AUZDB-YL015M",D607="NPC6AUZDB-YL001M",D607="PC6AUZDB-YL002M",D607="NPC6AUZDB-YL003M",D607="NPC6AUZDB-YL005M",),E607*(F607+0.1),0)</f>
        <v>0</v>
      </c>
      <c r="CJ607" s="67">
        <f t="shared" si="1147"/>
        <v>8715</v>
      </c>
      <c r="CK607" s="66"/>
      <c r="CL607" s="68">
        <f t="shared" ref="CL607:CL670" si="1178">IF(OR(D607="NPC6AUZDB-GN007M",D607="NPC6AUZDB-GN010M",D607="NPC6AUZDB-GN002M",D607="NPC6AUZDB-GN001M",D607="NPC6AUZDB-GN003M",D607="NPC6AUZDB-GN005M",),E607*(F607+0.1),0)</f>
        <v>0</v>
      </c>
      <c r="CM607" s="79">
        <f t="shared" si="1133"/>
        <v>4864</v>
      </c>
      <c r="CN607" s="66"/>
      <c r="CO607" s="68">
        <f t="shared" ref="CO607:CO670" si="1179">IF(OR(D607="NPC6AUZDB-BK002M",D607="NPC6AUZDB-BK010M",D607="NPC6AUZDB-BK003M",D607="NPC6AUZDB-BK001M",),E607*(F607+0.1),0)</f>
        <v>0</v>
      </c>
      <c r="CP607" s="79">
        <f t="shared" si="1134"/>
        <v>3955</v>
      </c>
      <c r="CQ607" s="66"/>
      <c r="CR607" s="68">
        <f t="shared" ref="CR607:CR670" si="1180">IF(OR(D607="NPC6AUZDB-RD005M",D607="NPC6AUZDB-RD025C",D607="NPC6AUZDB-RD002M",D607="NPC6AUZDB-RD003M",D607="NPC6AUZDB-RD001M",),E607*(F607+0.1),0)</f>
        <v>0</v>
      </c>
      <c r="CS607" s="79">
        <f t="shared" si="1097"/>
        <v>6656</v>
      </c>
      <c r="CT607" s="66"/>
      <c r="CU607" s="68">
        <f t="shared" ref="CU607:CU670" si="1181">IF(OR(D607="NPC6AUZDB-OR002M",D607="NPC6AUZDB-RD003M",D607="NPC6AUZDB-RD001M",),E607*(F607+0.1),0)</f>
        <v>0</v>
      </c>
      <c r="CV607" s="79">
        <f t="shared" si="1135"/>
        <v>7769</v>
      </c>
      <c r="CW607" s="66"/>
      <c r="CX607" s="66">
        <f t="shared" ref="CX607:CX670" si="1182">IF(OR(D607="NPC6AUZDB-GY030C",D607="NPC6AUZDA-GY003M",D598="NPC6AUZDA-GY003M",D607="NPC6AUZDB-GY150C",D607="NPC6AUZDB-GY010M",D607="NPC6AUZDB-GY001M",D607="NPC6AUZDB-GY005M",D607="NPC6AUZDA-GY020M",D607="NPC6AUZDB-GY003M",D607="NPC6AUZDB-GY002M",),E607*(F607+0.1),0)</f>
        <v>0</v>
      </c>
      <c r="CY607" s="40">
        <f t="shared" si="1090"/>
        <v>6582</v>
      </c>
      <c r="CZ607" s="65"/>
      <c r="DA607" s="66">
        <f t="shared" ref="DA607:DA670" si="1183">IF(OR(D607="NPP6AUZDB-BK001M",D607="NPP6AUZDB-WT005M",D607="NPC6AUZDB-WT020C",D607="NPP6AUZDB-WT002M",D607="NPC6AUZDB-GY030C",D607="NPC6AUZDB-WT030C",D607="NPC6AUZDB-BL030C",D607="NPC6AUZDB-YL050C",D607="NPC6AUZDB-WT020C",D607="NPC6AUZDB-BK002M",D607="NPC6AUZDB-GN002M",D607="NPC6AUZDB-OR002M",D607="NPC6AUZDB-RD005M",D607="NPC6AUZDB-RD025C",D607="NPC6AUZDB-BL025C",D607="NPC6AUZDB-YL025C",D607="NPC6AUZDB-WT025C",D607="NPC6AUZDB-GN001M",D607="NPC6AUZDB-GY150C",D607="NPC6AUZDB-YL015M",D607="NPC6AUZDB-GY010M",D607="NPC6AUZDB-GY001M",D607="NPC6AUZDB-GY005M",D607="NPC6AUZDB-YL003M",D607="PC6AUZDB-YL002M",D607="NPC6AUZDB-BL015M",D607="NPC6AUZDB-WT007M",D607="NPC6AUZDB-YL001M",D607="NPC6AUZDB-GY002M",D607="NPC6AUZDB-GN001M",D607="NPC6AUZDB-BL150C",D607="NPC6AUZDB-RD002M",D607="NPC6AUZDB-RD005M",D607="NPC6AUZDB-WT012M",D607="NPC6AUZDB-GY020C",D607="NPC6AUZDB-RD020C",D607="NPC6AUZDB-WT050C",D607="NPC6AUZDB-BL020M",D607="NPC6AUZDB-BL002M",D607="NPC6AUZDB-BL025C",D607="NPC6AUZDB-GN025C",D607="NPC6AUZDB-GY025C",D607="NPC6AUZDB-RD025C",D607="NPC6AUZDB-YL025C",D607="NPC6AUZDA-GY001M",D607="NPC6AUZDA-GY002M",D607="NPC6AUZDA-GY003M",D607="NPC6AUZDB-WT004M",D607="NPC6AUZDB-WT006M",D607="NPC6AUZDB-WT007M",D607="NPC6AUZDB-WT025M",D607="NPC6AUZDB-WT020M",D607="NPC6AUZDB-GN002M",D607="NPC6AUZDB-BL150C",D607="NPC6AUZDB-YL002M",D607="NPC6AUZDB-WT008M",D607="NPC6AUZDB-BL250C",D607="NPC6AUZDB-GN150C",D607="NPC6AUZDB-OR001M",D607="NPC6AUZDB-OR005M",D607="NPC6AUZDB-WT007M",D607="NPC6AUZDA-GY020M",D607="NPC6AUZDB-RD003M",D607="NPC6AUZDB-GN001M",D607="NPC6AUZDB-RD001M",D607="NPC6AUZDB-GN003M",D607="NPC6AUZDB-GY003M",D607="NPC6AUZDB-OR003M",D607="NPC6AUZDB-WT025C",D607="NPC6AUZDB-WT250C",D607="NPC6AUZDB-BK003M",D607="NPC6AUZDB-BK002M",D607="NPC6AUZDB-BK001M",D607="NPC6AUZDB-GN005M",D607="NPC6AUZDB-WT750C",D607="NPC6AUZDB-WT150C",D607="NPC6AUZDB-BL005M",D607="NPC6AUZDB-WT010M",D607="NPC6AUZDB-WT015M",D607="NPC6AUZDB-YL005M",D607="NPC6AUZDB-WT010M",D607="NPC6AUZDB-BL003M",D607="NPC6AUZDB-BL007M",D607="NPC6AUZDB-BL001M",D607="NPC6AUZDB-WT005M",D607="NPC6AUZDB-WT003M",D607="NPC6AUZDB-WT002M",D607="NPC6AUZDB-WT001M",),E607*2,0)</f>
        <v>450</v>
      </c>
      <c r="DB607" s="67">
        <f t="shared" si="1148"/>
        <v>67938</v>
      </c>
      <c r="DC607" s="66"/>
      <c r="DD607" s="66">
        <f t="shared" ref="DD607:DD670" si="1184">IF(OR(D607="NPP6AUZDB-BK001M",D607="NPP6AUZDB-WT005M",D607="NPP6AUZDB-WT003M",D607="NPP6AUZDB-WT002M",D607="NPC6AUZDB-GY030C",D607="NPC6AUZDB-WT030C",D607="NPC6AUZDB-BL030C",D607="NPC6AUZDB-YL050C",D607="NPC6AUZDB-WT020C",D607="NPC6AUZDB-BK002M",D607="NPC6AUZDB-GN002M",D607="NPC6AUZDB-OR002M",D607="NPC6AUZDB-WT006M",D607="NPC6AUZDB-RD005M",D607="NPC6AUZDB-RD025C",D607="NPC6AUZDB-BL025C",D607="NPC6AUZDB-YL025C",D607="NPC6AUZDB-WT025C",D607="NPC6AUZDB-GY150C",D607="NPC6AUZDB-YL015M",D607="NPC6AUZDB-GY010M",D607="NPC6AUZDB-GY001M",D607="NPC6AUZDB-GY005M",D607="NPC6AUZDB-YL003M",D607="PC6AUZDB-YL002M",D607="NPC6AUZDB-BL015M",D607="NPC6AUZDB-WT007M",D607="NPC6AUZDB-YL001M",D607="NPC6AUZDB-GY002M",D607="NPC6AUZDB-GN001M",D607="NPC6AUZDB-BL150C",D607="NPC6AUZDB-RD002M",D607="NPC6AUZDB-RD005M",D607="NPC6AUZDB-WT012M",D607="NPC6AUZDB-GY020C",D607="NPC6AUZDB-RD020C",D607="NPC6AUZDB-WT050C",D607="NPC6AUZDB-BL020M",D607="NPC6AUZDB-BL002M",D607="NPC6AUZDB-BL025C",D607="NPC6AUZDB-GN025C",D607="NPC6AUZDB-GY025C",D607="NPC6AUZDB-RD025C",D607="NPC6AUZDB-YL025C",D607="NPC6AUZDA-GY001M",D607="NPC6AUZDA-GY002M",D607="NPC6AUZDA-GY003M",D607="NPC6AUZDB-WT004M",D607="NPC6AUZDB-WT006M",D607="NPC6AUZDB-WT007M",D607="NPC6AUZDB-WT025M",D607="NPC6AUZDB-WT020M",D607="NPC6AUZDB-GN002M",D607="NPC6AUZDB-BL150C",D607="NPC6AUZDB-YL002M",D607="NPC6AUZDB-WT008M",D607="NPC6AUZDB-BL250C",D607="NPC6AUZDB-GN150C",D607="NPC6AUZDB-OR001M",D607="NPC6AUZDB-OR005M",D607="NPC6AUZDB-WT007M",D607="NPC6AUZDA-GY020M",D607="NPC6AUZDB-RD003M",D607="NPC6AUZDB-GN001M",D607="NPC6AUZDB-RD001M",D607="NPC6AUZDB-GN003M",D607="NPC6AUZDB-GY003M",D607="NPC6AUZDB-OR003M",D607="NPC6AUZDB-WT025C",D607="NPC6AUZDB-WT250C",D607="NPC6AUZDB-BK003M",D607="NPC6AUZDB-BK002M",D607="NPC6AUZDB-BK001M",D607="NPC6AUZDB-GN005M",D607="NPC6AUZDB-WT750C",D607="NPC6AUZDB-WT150C",D607="NPC6AUZDB-BL005M",D607="NPC6AUZDB-WT015M",D607="NPC6AUZDB-YL005M",D607="NPC6AUZDB-WT010M",D607="NPC6AUZDB-BL003M",D607="NPC6AUZDB-BL007M",D607="NPC6AUZDB-BL001M",D607="NPC6AUZDB-WT005M",D607="NPC6AUZDB-WT003M",D607="NPC6AUZDB-WT002M",D607="NPC6AUZDB-WT001M",),E607*2,0)</f>
        <v>450</v>
      </c>
      <c r="DE607" s="67">
        <f t="shared" si="1149"/>
        <v>64709</v>
      </c>
      <c r="DF607" s="66"/>
      <c r="DG607" s="69">
        <f t="shared" ref="DG607:DG670" si="1185">IF(OR(D607="NPP6AUZDB-WT003M",D607="NPC06SZDB-WT004M",D607="CO155E2-01C150",D607="CO155E2-0CM002",D607="CO155E2-08M020",D607="CO155E2-06M002",D607="NPC06SZDB-WT001M",D607="CO155E2-08M007",D607="CO17772-08M003",D607="CO155E2-08M003",D607="CO155E2-0MM001",D607="CO155E2-0ZC750",D607="CO155E2-09M008",D607="CO155E2-09M015",D607="CO155E2-08M010",D607="CO155E2-08M015",D607="CO155E2-08M001",D607="CO155E2-0MM015",D607="CO17772-0CM003",D607="CO155E2-0MC050",D607="CO155E2-0CM001",D607="CO155E2-0CM007",D607="CO155E2-08C050",D607="NPC06SZDB-YL010M",D607="NPC06SZDB-GY003M",D607="NPC06SZDB-WT002M",D607="NPC06SZDB-GY001M",D607="NPC06SZDB-WT010M",D607="NPC06SZDB-WT050C",D607="NPC06SZDB-WT005M",D607="NPC06SZDB-WT003M",D607="CO155E2-08M005",D607="CO155E2-08M002",D607="CO155E2-08C150",D607="CO155E2-07M010", D607="CO155E2-0ZM015",D607="CO155E2-0CM010",D607="CO155E2-0CM015",D607="CO155E2-01M010",D607="CO17772-08C150",D607="CO17772-08C050",D607="NPC06SZDB-WT015M",D607="NPC06SZDB-WT015M",D607="NPC06SZDB-WT150C"),E607,0)</f>
        <v>0</v>
      </c>
      <c r="DH607" s="67">
        <f t="shared" si="1145"/>
        <v>216965</v>
      </c>
      <c r="DI607" s="66"/>
      <c r="DJ607" s="66">
        <f t="shared" ref="DJ607:DJ670" si="1186">IF(OR(D607="CO17772-08C250",D607="CO17772-08F004",D607="CO17772-08F010",D607="CO17772-08C750",D607="CO17772-08C250",D607="CO17772-08F002",D607="CO17772-08M020",D607="CO17772-08M010",D607="CO17772-08M006",D607="CO17772-08C050",D607="CO17772-08C150",D607="CO17772-08M007",D607="CO17772-08M010",D607=1644077,D607="CO17772-08M001",D607="CO17772-08M002",D607="CO17772-08M003",D607="CO17772-08M004",D607="CO17772-08M005",D607="CO17772-08M015",),E607*(F607+0.15),0)</f>
        <v>0</v>
      </c>
      <c r="DK607" s="67">
        <f t="shared" si="1136"/>
        <v>226.5</v>
      </c>
      <c r="DM607" s="206">
        <f t="shared" ref="DM607:DM670" si="1187">IF(D607=2153276,E607*(F607+0.15),0)</f>
        <v>0</v>
      </c>
      <c r="DN607" s="25">
        <f t="shared" si="1115"/>
        <v>0</v>
      </c>
      <c r="DO607" s="5"/>
      <c r="DP607" s="43">
        <f t="shared" ref="DP607:DP670" si="1188">IF(OR(D607="CO17772-0CC050",D607="CO17772-0CM015",D607="CO17772-0CM007",D607="CO17772-0CM005",D607="CO17772-0CM007",D607="CO17772-0CM007",D607="CO17772-0CM010",D607="CO17772-0CM003",D607="CO17772-0MM015",D607="CO17772-0CM002",D607=959305,D607="CO17772-0CM001",),E607*(F607+0.15),0)</f>
        <v>0</v>
      </c>
      <c r="DQ607" s="27">
        <f t="shared" si="1137"/>
        <v>7022.5</v>
      </c>
      <c r="DR607" s="5"/>
      <c r="DS607" s="43">
        <f t="shared" ref="DS607:DS670" si="1189">IF(OR(D607="CO17772-0ZM010",D607="CO17772-0ZM002",D607="CO17772-0ZM001",D607="CO17772-0ZM005",D607="CO17772-0ZM008",D607=959308,),E607*(F607+0.15),0)</f>
        <v>0</v>
      </c>
      <c r="DT607" s="27">
        <f t="shared" si="1138"/>
        <v>4846</v>
      </c>
      <c r="DU607" s="5"/>
      <c r="DV607" s="43">
        <f t="shared" ref="DV607:DV670" si="1190">IF(OR(D607="CO17772-0MM003",D607="CO17772-0MM001",D607="CO17772-0MC150",D607="CO17772-0MM005",D607=959306,),E607*(F607+0.15),0)</f>
        <v>0</v>
      </c>
      <c r="DW607" s="27">
        <f t="shared" si="1139"/>
        <v>4835</v>
      </c>
      <c r="DX607" s="5"/>
      <c r="DY607" s="22">
        <f t="shared" ref="DY607:DY670" si="1191">IF(OR(D607="CO17772-09M001",D607=959307,),E607*(F607+0.15),0)</f>
        <v>0</v>
      </c>
      <c r="DZ607" s="25">
        <f t="shared" si="1140"/>
        <v>523</v>
      </c>
      <c r="EA607" s="22"/>
      <c r="EB607" s="22">
        <f t="shared" ref="EB607:EB670" si="1192">IF(OR(D607="CO17772-01M001",),E607*(F607+0.15),0)</f>
        <v>0</v>
      </c>
      <c r="EC607" s="28">
        <f t="shared" si="1141"/>
        <v>369</v>
      </c>
      <c r="ED607" s="5"/>
      <c r="EE607" s="43">
        <f t="shared" ref="EE607:EE670" si="1193">IF(OR(CA607="CO17772-07M015",D607="CO17772-07M007",D607="CO17772-07M001",D607="CO17772-07M001",D607=959309,),E607*(F607+0.15),0)</f>
        <v>0</v>
      </c>
      <c r="EF607" s="27">
        <f t="shared" si="1142"/>
        <v>4769</v>
      </c>
      <c r="EG607" s="66"/>
      <c r="EH607" s="66">
        <f t="shared" ref="EH607:EH670" si="1194">IF(OR(D607="CO17772-0MM003",D607="CO17772-0ZM010",D607="CO17772-07M007",D607="CO17772-0ZM002",D607="CO17772-01M001",D607="CO17772-0CC050",D607="CO17772-0CM015",D607="CO17772-08F004",D607="CO17772-08F010",D607="CO17772-08C750",D607="CO17772-08C250",D607="CO17772-07M001",D607="CO17772-09M001",D607="CO17772-0ZM001",D607="CO17772-0MM001",D607="CO17772-08F002",D607="CO17772-0ZM008",D607="CO17772-0ZM005",D607="CO17772-0CM005",D607="CO17772-0CM007",D607="CO17772-08M020",D607="CO17772-0MC150",D607="CO17772-08M006",D607="CO17772-08C050",D607="CO17772-0CM007",D607="CO17772-0CM010",D607="CO17772-0CM003",D607="CO17772-08C150",D607="CO17772-08M007",D607="CO17772-0MM005",D607="CO17772-0MM015",D607="CO17772-0CM002",D607="CO17772-0CM001",D607="CO17772-08M010",D607="CO17772-08M001",D607="CO17772-08M002",D607="CO17772-08M003",D607="CO17772-08M004",D607="CO17772-08M015",D607=959308,D607=959305,D607=959306,D607=959307,D607=959309,D607=1644077,D607="CO17772-08M005",),E607*2,0)</f>
        <v>0</v>
      </c>
      <c r="EI607" s="67">
        <f t="shared" si="1143"/>
        <v>23837</v>
      </c>
      <c r="EJ607" s="66"/>
      <c r="EK607" s="66">
        <f t="shared" si="1161"/>
        <v>0</v>
      </c>
      <c r="EL607" s="67">
        <f t="shared" si="1144"/>
        <v>22467</v>
      </c>
      <c r="EM607" s="110" t="e">
        <f t="shared" si="1162"/>
        <v>#REF!</v>
      </c>
    </row>
    <row r="608" spans="1:143" ht="11.25" customHeight="1" x14ac:dyDescent="0.25">
      <c r="A608" s="158">
        <v>46102</v>
      </c>
      <c r="B608" s="187">
        <v>46109</v>
      </c>
      <c r="C608" s="203">
        <v>8004981954</v>
      </c>
      <c r="D608" s="111" t="s">
        <v>339</v>
      </c>
      <c r="E608" s="138">
        <v>2</v>
      </c>
      <c r="F608" s="139">
        <v>3</v>
      </c>
      <c r="G608" s="85">
        <v>191516169876</v>
      </c>
      <c r="H608" s="66"/>
      <c r="I608" s="41">
        <f t="shared" si="1106"/>
        <v>0</v>
      </c>
      <c r="J608" s="48">
        <f t="shared" si="1168"/>
        <v>294617</v>
      </c>
      <c r="K608" s="66"/>
      <c r="L608" s="41">
        <f t="shared" si="1146"/>
        <v>0</v>
      </c>
      <c r="M608" s="48">
        <f t="shared" si="1169"/>
        <v>193976</v>
      </c>
      <c r="N608" s="66"/>
      <c r="O608" s="41">
        <f t="shared" si="1107"/>
        <v>0</v>
      </c>
      <c r="P608" s="48">
        <f t="shared" si="1170"/>
        <v>93227</v>
      </c>
      <c r="Q608" s="66"/>
      <c r="R608" s="66">
        <f t="shared" si="1108"/>
        <v>0</v>
      </c>
      <c r="S608" s="67" t="e">
        <f t="shared" si="1171"/>
        <v>#REF!</v>
      </c>
      <c r="T608" s="66"/>
      <c r="U608" s="66">
        <f t="shared" si="1116"/>
        <v>0</v>
      </c>
      <c r="V608" s="67">
        <f t="shared" si="1117"/>
        <v>219228.90000000002</v>
      </c>
      <c r="X608" s="69">
        <f t="shared" si="1109"/>
        <v>0</v>
      </c>
      <c r="Y608" s="67">
        <f t="shared" si="1094"/>
        <v>132.29999999999882</v>
      </c>
      <c r="Z608" s="66"/>
      <c r="AA608" s="68">
        <f t="shared" si="1154"/>
        <v>0</v>
      </c>
      <c r="AB608" s="67">
        <f t="shared" si="1105"/>
        <v>12982.5</v>
      </c>
      <c r="AC608" s="66"/>
      <c r="AD608" s="66">
        <f t="shared" si="1155"/>
        <v>0</v>
      </c>
      <c r="AE608" s="67">
        <f t="shared" si="1118"/>
        <v>283.79999999999973</v>
      </c>
      <c r="AF608" s="66"/>
      <c r="AG608" s="78">
        <f t="shared" si="1156"/>
        <v>0</v>
      </c>
      <c r="AH608" s="79">
        <f t="shared" si="1119"/>
        <v>9152.7999999999993</v>
      </c>
      <c r="AI608" s="66"/>
      <c r="AJ608" s="68">
        <f t="shared" si="1157"/>
        <v>0</v>
      </c>
      <c r="AK608" s="67">
        <f t="shared" si="1120"/>
        <v>7585.5</v>
      </c>
      <c r="AL608" s="66"/>
      <c r="AM608" s="68">
        <f t="shared" si="1158"/>
        <v>0</v>
      </c>
      <c r="AN608" s="67">
        <f t="shared" si="1121"/>
        <v>5788.0999999999985</v>
      </c>
      <c r="AO608" s="66"/>
      <c r="AP608" s="68">
        <f t="shared" si="1110"/>
        <v>0</v>
      </c>
      <c r="AQ608" s="67">
        <f t="shared" si="1099"/>
        <v>484.89999999999964</v>
      </c>
      <c r="AR608" s="66"/>
      <c r="AS608" s="68">
        <f t="shared" si="1172"/>
        <v>0</v>
      </c>
      <c r="AT608" s="67">
        <f t="shared" si="1122"/>
        <v>2983.6000000000004</v>
      </c>
      <c r="AU608" s="66"/>
      <c r="AV608" s="66">
        <f t="shared" si="1123"/>
        <v>0</v>
      </c>
      <c r="AW608" s="42">
        <f t="shared" si="1100"/>
        <v>1680.0000000000014</v>
      </c>
      <c r="AX608" s="66"/>
      <c r="AY608" s="66">
        <f t="shared" si="1173"/>
        <v>0</v>
      </c>
      <c r="AZ608" s="67">
        <f t="shared" si="1111"/>
        <v>1794.6</v>
      </c>
      <c r="BA608" s="66"/>
      <c r="BB608" s="68">
        <f t="shared" si="1174"/>
        <v>0</v>
      </c>
      <c r="BC608" s="67">
        <f t="shared" si="1124"/>
        <v>1254.5999999999999</v>
      </c>
      <c r="BD608" s="66"/>
      <c r="BE608" s="68">
        <f t="shared" si="1175"/>
        <v>0</v>
      </c>
      <c r="BF608" s="67">
        <f t="shared" si="1125"/>
        <v>-210.39999999999964</v>
      </c>
      <c r="BG608" s="66"/>
      <c r="BH608" s="68">
        <f t="shared" si="1153"/>
        <v>0</v>
      </c>
      <c r="BI608" s="67">
        <f t="shared" si="1159"/>
        <v>1004.5599999999995</v>
      </c>
      <c r="BJ608" s="66"/>
      <c r="BK608" s="68">
        <f t="shared" si="1176"/>
        <v>0</v>
      </c>
      <c r="BL608" s="67">
        <f t="shared" si="1126"/>
        <v>4604.6000000000004</v>
      </c>
      <c r="BM608" s="66"/>
      <c r="BN608" s="68">
        <f t="shared" si="1127"/>
        <v>0</v>
      </c>
      <c r="BO608" s="67">
        <f t="shared" si="1128"/>
        <v>741.90000000000123</v>
      </c>
      <c r="BP608" s="66"/>
      <c r="BQ608" s="68">
        <f t="shared" si="1129"/>
        <v>0</v>
      </c>
      <c r="BR608" s="67">
        <f t="shared" si="1160"/>
        <v>49.899999999990811</v>
      </c>
      <c r="BS608" s="66"/>
      <c r="BT608" s="66">
        <f t="shared" si="1150"/>
        <v>0</v>
      </c>
      <c r="BU608" s="67">
        <f t="shared" si="1166"/>
        <v>43578</v>
      </c>
      <c r="BV608" s="66"/>
      <c r="BW608" s="66">
        <f t="shared" si="1151"/>
        <v>0</v>
      </c>
      <c r="BX608" s="67">
        <f>+BX607+BV608-BW608-4</f>
        <v>58706</v>
      </c>
      <c r="BY608" s="66"/>
      <c r="BZ608" s="66">
        <f t="shared" si="1152"/>
        <v>0</v>
      </c>
      <c r="CA608" s="67">
        <f t="shared" si="1167"/>
        <v>39058</v>
      </c>
      <c r="CB608" s="66"/>
      <c r="CC608" s="66">
        <f t="shared" si="1130"/>
        <v>0</v>
      </c>
      <c r="CD608" s="67">
        <f t="shared" si="1088"/>
        <v>6466.0000000000018</v>
      </c>
      <c r="CE608" s="66"/>
      <c r="CF608" s="66">
        <f t="shared" si="1131"/>
        <v>0</v>
      </c>
      <c r="CG608" s="67">
        <f t="shared" si="1132"/>
        <v>6982.9</v>
      </c>
      <c r="CH608" s="66"/>
      <c r="CI608" s="66">
        <f t="shared" si="1177"/>
        <v>0</v>
      </c>
      <c r="CJ608" s="67">
        <f t="shared" si="1147"/>
        <v>8715</v>
      </c>
      <c r="CK608" s="66"/>
      <c r="CL608" s="68">
        <f t="shared" si="1178"/>
        <v>0</v>
      </c>
      <c r="CM608" s="79">
        <f t="shared" si="1133"/>
        <v>4864</v>
      </c>
      <c r="CN608" s="66"/>
      <c r="CO608" s="68">
        <f t="shared" si="1179"/>
        <v>0</v>
      </c>
      <c r="CP608" s="79">
        <f t="shared" si="1134"/>
        <v>3955</v>
      </c>
      <c r="CQ608" s="66"/>
      <c r="CR608" s="68">
        <f t="shared" si="1180"/>
        <v>0</v>
      </c>
      <c r="CS608" s="79">
        <f t="shared" si="1097"/>
        <v>6656</v>
      </c>
      <c r="CT608" s="66"/>
      <c r="CU608" s="68">
        <f t="shared" si="1181"/>
        <v>0</v>
      </c>
      <c r="CV608" s="79">
        <f t="shared" si="1135"/>
        <v>7769</v>
      </c>
      <c r="CW608" s="66"/>
      <c r="CX608" s="66">
        <f t="shared" si="1182"/>
        <v>6.2</v>
      </c>
      <c r="CY608" s="40">
        <f t="shared" si="1090"/>
        <v>6575.8</v>
      </c>
      <c r="CZ608" s="65"/>
      <c r="DA608" s="66">
        <f t="shared" si="1183"/>
        <v>4</v>
      </c>
      <c r="DB608" s="67">
        <f t="shared" si="1148"/>
        <v>67934</v>
      </c>
      <c r="DC608" s="66"/>
      <c r="DD608" s="66">
        <f t="shared" si="1184"/>
        <v>4</v>
      </c>
      <c r="DE608" s="67">
        <f t="shared" si="1149"/>
        <v>64705</v>
      </c>
      <c r="DF608" s="66"/>
      <c r="DG608" s="69">
        <f t="shared" si="1185"/>
        <v>0</v>
      </c>
      <c r="DH608" s="67">
        <f t="shared" si="1145"/>
        <v>216965</v>
      </c>
      <c r="DI608" s="66"/>
      <c r="DJ608" s="66">
        <f t="shared" si="1186"/>
        <v>0</v>
      </c>
      <c r="DK608" s="67">
        <f t="shared" si="1136"/>
        <v>226.5</v>
      </c>
      <c r="DM608" s="206">
        <f t="shared" si="1187"/>
        <v>0</v>
      </c>
      <c r="DN608" s="25">
        <f t="shared" si="1115"/>
        <v>0</v>
      </c>
      <c r="DO608" s="5"/>
      <c r="DP608" s="43">
        <f t="shared" si="1188"/>
        <v>0</v>
      </c>
      <c r="DQ608" s="27">
        <f t="shared" si="1137"/>
        <v>7022.5</v>
      </c>
      <c r="DR608" s="5"/>
      <c r="DS608" s="43">
        <f t="shared" si="1189"/>
        <v>0</v>
      </c>
      <c r="DT608" s="27">
        <f t="shared" si="1138"/>
        <v>4846</v>
      </c>
      <c r="DU608" s="5"/>
      <c r="DV608" s="43">
        <f t="shared" si="1190"/>
        <v>0</v>
      </c>
      <c r="DW608" s="27">
        <f t="shared" si="1139"/>
        <v>4835</v>
      </c>
      <c r="DX608" s="5"/>
      <c r="DY608" s="22">
        <f t="shared" si="1191"/>
        <v>0</v>
      </c>
      <c r="DZ608" s="25">
        <f t="shared" si="1140"/>
        <v>523</v>
      </c>
      <c r="EA608" s="22"/>
      <c r="EB608" s="22">
        <f t="shared" si="1192"/>
        <v>0</v>
      </c>
      <c r="EC608" s="28">
        <f t="shared" si="1141"/>
        <v>369</v>
      </c>
      <c r="ED608" s="5"/>
      <c r="EE608" s="43">
        <f t="shared" si="1193"/>
        <v>0</v>
      </c>
      <c r="EF608" s="27">
        <f t="shared" si="1142"/>
        <v>4769</v>
      </c>
      <c r="EG608" s="66"/>
      <c r="EH608" s="66">
        <f t="shared" si="1194"/>
        <v>0</v>
      </c>
      <c r="EI608" s="67">
        <f t="shared" si="1143"/>
        <v>23837</v>
      </c>
      <c r="EJ608" s="66"/>
      <c r="EK608" s="66">
        <f t="shared" si="1161"/>
        <v>0</v>
      </c>
      <c r="EL608" s="67">
        <f t="shared" si="1144"/>
        <v>22467</v>
      </c>
      <c r="EM608" s="110" t="e">
        <f t="shared" si="1162"/>
        <v>#REF!</v>
      </c>
    </row>
    <row r="609" spans="1:143" ht="11.25" customHeight="1" x14ac:dyDescent="0.25">
      <c r="A609" s="158">
        <v>46102</v>
      </c>
      <c r="B609" s="188">
        <v>46102</v>
      </c>
      <c r="C609" s="204">
        <v>8004981145</v>
      </c>
      <c r="D609" s="17" t="s">
        <v>347</v>
      </c>
      <c r="E609" s="18">
        <v>150</v>
      </c>
      <c r="F609" s="19">
        <v>1</v>
      </c>
      <c r="G609" s="20">
        <v>191516077386</v>
      </c>
      <c r="H609" s="66"/>
      <c r="I609" s="41">
        <f t="shared" si="1106"/>
        <v>0</v>
      </c>
      <c r="J609" s="48">
        <f t="shared" si="1168"/>
        <v>294617</v>
      </c>
      <c r="K609" s="66"/>
      <c r="L609" s="41">
        <f t="shared" si="1146"/>
        <v>0</v>
      </c>
      <c r="M609" s="48">
        <f t="shared" si="1169"/>
        <v>193976</v>
      </c>
      <c r="N609" s="66"/>
      <c r="O609" s="41">
        <f t="shared" si="1107"/>
        <v>0</v>
      </c>
      <c r="P609" s="48">
        <f t="shared" si="1170"/>
        <v>93227</v>
      </c>
      <c r="Q609" s="66"/>
      <c r="R609" s="66">
        <f t="shared" si="1108"/>
        <v>0</v>
      </c>
      <c r="S609" s="67" t="e">
        <f t="shared" si="1171"/>
        <v>#REF!</v>
      </c>
      <c r="T609" s="66"/>
      <c r="U609" s="66">
        <f t="shared" si="1116"/>
        <v>0</v>
      </c>
      <c r="V609" s="67">
        <f t="shared" si="1117"/>
        <v>219228.90000000002</v>
      </c>
      <c r="X609" s="69">
        <f t="shared" si="1109"/>
        <v>0</v>
      </c>
      <c r="Y609" s="67">
        <f t="shared" si="1094"/>
        <v>132.29999999999882</v>
      </c>
      <c r="Z609" s="66"/>
      <c r="AA609" s="68">
        <f t="shared" si="1154"/>
        <v>0</v>
      </c>
      <c r="AB609" s="67">
        <f t="shared" si="1105"/>
        <v>12982.5</v>
      </c>
      <c r="AC609" s="66"/>
      <c r="AD609" s="66">
        <f t="shared" si="1155"/>
        <v>0</v>
      </c>
      <c r="AE609" s="67">
        <f t="shared" si="1118"/>
        <v>283.79999999999973</v>
      </c>
      <c r="AF609" s="66"/>
      <c r="AG609" s="78">
        <f t="shared" si="1156"/>
        <v>0</v>
      </c>
      <c r="AH609" s="79">
        <f t="shared" si="1119"/>
        <v>9152.7999999999993</v>
      </c>
      <c r="AI609" s="66"/>
      <c r="AJ609" s="68">
        <f t="shared" si="1157"/>
        <v>0</v>
      </c>
      <c r="AK609" s="67">
        <f t="shared" si="1120"/>
        <v>7585.5</v>
      </c>
      <c r="AL609" s="66"/>
      <c r="AM609" s="68">
        <f t="shared" si="1158"/>
        <v>0</v>
      </c>
      <c r="AN609" s="67">
        <f t="shared" si="1121"/>
        <v>5788.0999999999985</v>
      </c>
      <c r="AO609" s="66"/>
      <c r="AP609" s="68">
        <f t="shared" si="1110"/>
        <v>0</v>
      </c>
      <c r="AQ609" s="67">
        <f t="shared" si="1099"/>
        <v>484.89999999999964</v>
      </c>
      <c r="AR609" s="66"/>
      <c r="AS609" s="68">
        <f t="shared" si="1172"/>
        <v>0</v>
      </c>
      <c r="AT609" s="67">
        <f t="shared" si="1122"/>
        <v>2983.6000000000004</v>
      </c>
      <c r="AU609" s="66"/>
      <c r="AV609" s="66">
        <f t="shared" si="1123"/>
        <v>0</v>
      </c>
      <c r="AW609" s="42">
        <f t="shared" si="1100"/>
        <v>1680.0000000000014</v>
      </c>
      <c r="AX609" s="66"/>
      <c r="AY609" s="66">
        <f t="shared" si="1173"/>
        <v>0</v>
      </c>
      <c r="AZ609" s="67">
        <f t="shared" si="1111"/>
        <v>1794.6</v>
      </c>
      <c r="BA609" s="66"/>
      <c r="BB609" s="68">
        <f t="shared" si="1174"/>
        <v>0</v>
      </c>
      <c r="BC609" s="67">
        <f t="shared" si="1124"/>
        <v>1254.5999999999999</v>
      </c>
      <c r="BD609" s="66"/>
      <c r="BE609" s="68">
        <f t="shared" si="1175"/>
        <v>0</v>
      </c>
      <c r="BF609" s="67">
        <f t="shared" si="1125"/>
        <v>-210.39999999999964</v>
      </c>
      <c r="BG609" s="66"/>
      <c r="BH609" s="68">
        <f t="shared" si="1153"/>
        <v>0</v>
      </c>
      <c r="BI609" s="67">
        <f t="shared" si="1159"/>
        <v>1004.5599999999995</v>
      </c>
      <c r="BJ609" s="66"/>
      <c r="BK609" s="68">
        <f t="shared" si="1176"/>
        <v>0</v>
      </c>
      <c r="BL609" s="67">
        <f t="shared" si="1126"/>
        <v>4604.6000000000004</v>
      </c>
      <c r="BM609" s="66"/>
      <c r="BN609" s="68">
        <f t="shared" si="1127"/>
        <v>168.00000000000003</v>
      </c>
      <c r="BO609" s="67">
        <f t="shared" si="1128"/>
        <v>573.90000000000123</v>
      </c>
      <c r="BP609" s="66"/>
      <c r="BQ609" s="68">
        <f t="shared" si="1129"/>
        <v>0</v>
      </c>
      <c r="BR609" s="67">
        <f t="shared" si="1160"/>
        <v>49.899999999990811</v>
      </c>
      <c r="BS609" s="66"/>
      <c r="BT609" s="66">
        <f t="shared" si="1150"/>
        <v>300</v>
      </c>
      <c r="BU609" s="67">
        <f t="shared" si="1166"/>
        <v>43278</v>
      </c>
      <c r="BV609" s="66"/>
      <c r="BW609" s="66">
        <f t="shared" si="1151"/>
        <v>300</v>
      </c>
      <c r="BX609" s="67">
        <f t="shared" ref="BX609:BX648" si="1195">+BX608+BV609-BW609</f>
        <v>58406</v>
      </c>
      <c r="BY609" s="66"/>
      <c r="BZ609" s="66">
        <f t="shared" si="1152"/>
        <v>300</v>
      </c>
      <c r="CA609" s="67">
        <f t="shared" si="1167"/>
        <v>38758</v>
      </c>
      <c r="CB609" s="66"/>
      <c r="CC609" s="66">
        <f t="shared" si="1130"/>
        <v>0</v>
      </c>
      <c r="CD609" s="67">
        <f t="shared" si="1088"/>
        <v>6466.0000000000018</v>
      </c>
      <c r="CE609" s="66"/>
      <c r="CF609" s="66">
        <f t="shared" si="1131"/>
        <v>0</v>
      </c>
      <c r="CG609" s="67">
        <f t="shared" si="1132"/>
        <v>6982.9</v>
      </c>
      <c r="CH609" s="66"/>
      <c r="CI609" s="66">
        <f t="shared" si="1177"/>
        <v>0</v>
      </c>
      <c r="CJ609" s="67">
        <f t="shared" si="1147"/>
        <v>8715</v>
      </c>
      <c r="CK609" s="66"/>
      <c r="CL609" s="68">
        <f t="shared" si="1178"/>
        <v>0</v>
      </c>
      <c r="CM609" s="79">
        <f t="shared" si="1133"/>
        <v>4864</v>
      </c>
      <c r="CN609" s="66"/>
      <c r="CO609" s="68">
        <f t="shared" si="1179"/>
        <v>0</v>
      </c>
      <c r="CP609" s="79">
        <f t="shared" si="1134"/>
        <v>3955</v>
      </c>
      <c r="CQ609" s="66"/>
      <c r="CR609" s="68">
        <f t="shared" si="1180"/>
        <v>0</v>
      </c>
      <c r="CS609" s="79">
        <f t="shared" si="1097"/>
        <v>6656</v>
      </c>
      <c r="CT609" s="66"/>
      <c r="CU609" s="68">
        <f t="shared" si="1181"/>
        <v>0</v>
      </c>
      <c r="CV609" s="79">
        <f t="shared" si="1135"/>
        <v>7769</v>
      </c>
      <c r="CW609" s="66"/>
      <c r="CX609" s="66">
        <f t="shared" si="1182"/>
        <v>0</v>
      </c>
      <c r="CY609" s="40">
        <f t="shared" si="1090"/>
        <v>6575.8</v>
      </c>
      <c r="CZ609" s="65"/>
      <c r="DA609" s="66">
        <f t="shared" si="1183"/>
        <v>0</v>
      </c>
      <c r="DB609" s="67">
        <f t="shared" si="1148"/>
        <v>67934</v>
      </c>
      <c r="DC609" s="66"/>
      <c r="DD609" s="66">
        <f t="shared" si="1184"/>
        <v>0</v>
      </c>
      <c r="DE609" s="67">
        <f t="shared" si="1149"/>
        <v>64705</v>
      </c>
      <c r="DF609" s="66"/>
      <c r="DG609" s="69">
        <f t="shared" si="1185"/>
        <v>0</v>
      </c>
      <c r="DH609" s="67">
        <f t="shared" si="1145"/>
        <v>216965</v>
      </c>
      <c r="DI609" s="66"/>
      <c r="DJ609" s="66">
        <f t="shared" si="1186"/>
        <v>0</v>
      </c>
      <c r="DK609" s="67">
        <f t="shared" si="1136"/>
        <v>226.5</v>
      </c>
      <c r="DM609" s="206">
        <f t="shared" si="1187"/>
        <v>0</v>
      </c>
      <c r="DN609" s="25">
        <f t="shared" si="1115"/>
        <v>0</v>
      </c>
      <c r="DO609" s="5"/>
      <c r="DP609" s="43">
        <f t="shared" si="1188"/>
        <v>0</v>
      </c>
      <c r="DQ609" s="27">
        <f t="shared" si="1137"/>
        <v>7022.5</v>
      </c>
      <c r="DR609" s="5"/>
      <c r="DS609" s="43">
        <f t="shared" si="1189"/>
        <v>0</v>
      </c>
      <c r="DT609" s="27">
        <f t="shared" si="1138"/>
        <v>4846</v>
      </c>
      <c r="DU609" s="5"/>
      <c r="DV609" s="43">
        <f t="shared" si="1190"/>
        <v>0</v>
      </c>
      <c r="DW609" s="27">
        <f t="shared" si="1139"/>
        <v>4835</v>
      </c>
      <c r="DX609" s="5"/>
      <c r="DY609" s="22">
        <f t="shared" si="1191"/>
        <v>0</v>
      </c>
      <c r="DZ609" s="25">
        <f t="shared" si="1140"/>
        <v>523</v>
      </c>
      <c r="EA609" s="22"/>
      <c r="EB609" s="22">
        <f t="shared" si="1192"/>
        <v>0</v>
      </c>
      <c r="EC609" s="28">
        <f t="shared" si="1141"/>
        <v>369</v>
      </c>
      <c r="ED609" s="5"/>
      <c r="EE609" s="43">
        <f t="shared" si="1193"/>
        <v>0</v>
      </c>
      <c r="EF609" s="27">
        <f t="shared" si="1142"/>
        <v>4769</v>
      </c>
      <c r="EG609" s="66"/>
      <c r="EH609" s="66">
        <f t="shared" si="1194"/>
        <v>0</v>
      </c>
      <c r="EI609" s="67">
        <f t="shared" si="1143"/>
        <v>23837</v>
      </c>
      <c r="EJ609" s="66"/>
      <c r="EK609" s="66">
        <f t="shared" si="1161"/>
        <v>0</v>
      </c>
      <c r="EL609" s="67">
        <f t="shared" si="1144"/>
        <v>22467</v>
      </c>
      <c r="EM609" s="110" t="e">
        <f t="shared" si="1162"/>
        <v>#REF!</v>
      </c>
    </row>
    <row r="610" spans="1:143" s="35" customFormat="1" ht="11.25" customHeight="1" x14ac:dyDescent="0.25">
      <c r="A610" s="11">
        <v>46102</v>
      </c>
      <c r="B610" s="158">
        <v>46102</v>
      </c>
      <c r="C610" s="204">
        <v>8004981973</v>
      </c>
      <c r="D610" s="17" t="s">
        <v>374</v>
      </c>
      <c r="E610" s="18">
        <v>50</v>
      </c>
      <c r="F610" s="19">
        <v>1</v>
      </c>
      <c r="G610" s="20">
        <v>191516098923</v>
      </c>
      <c r="H610" s="66"/>
      <c r="I610" s="41">
        <f t="shared" si="1106"/>
        <v>0</v>
      </c>
      <c r="J610" s="48">
        <f t="shared" si="1168"/>
        <v>294617</v>
      </c>
      <c r="K610" s="66"/>
      <c r="L610" s="41">
        <f t="shared" si="1146"/>
        <v>0</v>
      </c>
      <c r="M610" s="48">
        <f t="shared" si="1169"/>
        <v>193976</v>
      </c>
      <c r="N610" s="66"/>
      <c r="O610" s="41">
        <f t="shared" si="1107"/>
        <v>0</v>
      </c>
      <c r="P610" s="48">
        <f t="shared" si="1170"/>
        <v>93227</v>
      </c>
      <c r="Q610" s="66"/>
      <c r="R610" s="66">
        <f t="shared" si="1108"/>
        <v>0</v>
      </c>
      <c r="S610" s="67" t="e">
        <f t="shared" si="1171"/>
        <v>#REF!</v>
      </c>
      <c r="T610" s="66"/>
      <c r="U610" s="66">
        <f t="shared" si="1116"/>
        <v>0</v>
      </c>
      <c r="V610" s="67">
        <f t="shared" si="1117"/>
        <v>219228.90000000002</v>
      </c>
      <c r="W610" s="136"/>
      <c r="X610" s="69">
        <f t="shared" si="1109"/>
        <v>0</v>
      </c>
      <c r="Y610" s="67">
        <f t="shared" si="1094"/>
        <v>132.29999999999882</v>
      </c>
      <c r="Z610" s="66"/>
      <c r="AA610" s="68">
        <f t="shared" si="1154"/>
        <v>0</v>
      </c>
      <c r="AB610" s="67">
        <f t="shared" si="1105"/>
        <v>12982.5</v>
      </c>
      <c r="AC610" s="66"/>
      <c r="AD610" s="66">
        <f t="shared" si="1155"/>
        <v>0</v>
      </c>
      <c r="AE610" s="67">
        <f t="shared" si="1118"/>
        <v>283.79999999999973</v>
      </c>
      <c r="AF610" s="66"/>
      <c r="AG610" s="78">
        <f t="shared" si="1156"/>
        <v>0</v>
      </c>
      <c r="AH610" s="79">
        <f t="shared" si="1119"/>
        <v>9152.7999999999993</v>
      </c>
      <c r="AI610" s="66"/>
      <c r="AJ610" s="68">
        <f t="shared" si="1157"/>
        <v>0</v>
      </c>
      <c r="AK610" s="67">
        <f t="shared" si="1120"/>
        <v>7585.5</v>
      </c>
      <c r="AL610" s="66"/>
      <c r="AM610" s="68">
        <f t="shared" si="1158"/>
        <v>0</v>
      </c>
      <c r="AN610" s="67">
        <f t="shared" si="1121"/>
        <v>5788.0999999999985</v>
      </c>
      <c r="AO610" s="66"/>
      <c r="AP610" s="68">
        <f t="shared" si="1110"/>
        <v>0</v>
      </c>
      <c r="AQ610" s="67">
        <f t="shared" si="1099"/>
        <v>484.89999999999964</v>
      </c>
      <c r="AR610" s="66"/>
      <c r="AS610" s="68">
        <f t="shared" si="1172"/>
        <v>0</v>
      </c>
      <c r="AT610" s="67">
        <f t="shared" si="1122"/>
        <v>2983.6000000000004</v>
      </c>
      <c r="AU610" s="66"/>
      <c r="AV610" s="66">
        <f t="shared" si="1123"/>
        <v>56.000000000000007</v>
      </c>
      <c r="AW610" s="42">
        <f t="shared" si="1100"/>
        <v>1624.0000000000014</v>
      </c>
      <c r="AX610" s="66"/>
      <c r="AY610" s="66">
        <f t="shared" si="1173"/>
        <v>0</v>
      </c>
      <c r="AZ610" s="67">
        <f t="shared" si="1111"/>
        <v>1794.6</v>
      </c>
      <c r="BA610" s="66"/>
      <c r="BB610" s="68">
        <f t="shared" si="1174"/>
        <v>0</v>
      </c>
      <c r="BC610" s="67">
        <f t="shared" si="1124"/>
        <v>1254.5999999999999</v>
      </c>
      <c r="BD610" s="66"/>
      <c r="BE610" s="68">
        <f t="shared" si="1175"/>
        <v>0</v>
      </c>
      <c r="BF610" s="67">
        <f t="shared" si="1125"/>
        <v>-210.39999999999964</v>
      </c>
      <c r="BG610" s="66"/>
      <c r="BH610" s="68">
        <f t="shared" si="1153"/>
        <v>0</v>
      </c>
      <c r="BI610" s="67">
        <f t="shared" si="1159"/>
        <v>1004.5599999999995</v>
      </c>
      <c r="BJ610" s="66"/>
      <c r="BK610" s="68">
        <f t="shared" si="1176"/>
        <v>0</v>
      </c>
      <c r="BL610" s="67">
        <f t="shared" si="1126"/>
        <v>4604.6000000000004</v>
      </c>
      <c r="BM610" s="66"/>
      <c r="BN610" s="68">
        <f t="shared" si="1127"/>
        <v>0</v>
      </c>
      <c r="BO610" s="67">
        <f t="shared" si="1128"/>
        <v>573.90000000000123</v>
      </c>
      <c r="BP610" s="66"/>
      <c r="BQ610" s="68">
        <f t="shared" si="1129"/>
        <v>0</v>
      </c>
      <c r="BR610" s="67">
        <f t="shared" si="1160"/>
        <v>49.899999999990811</v>
      </c>
      <c r="BS610" s="66"/>
      <c r="BT610" s="66">
        <f t="shared" si="1150"/>
        <v>100</v>
      </c>
      <c r="BU610" s="67">
        <f t="shared" si="1166"/>
        <v>43178</v>
      </c>
      <c r="BV610" s="66"/>
      <c r="BW610" s="66">
        <f t="shared" si="1151"/>
        <v>100</v>
      </c>
      <c r="BX610" s="67">
        <f t="shared" si="1195"/>
        <v>58306</v>
      </c>
      <c r="BY610" s="66"/>
      <c r="BZ610" s="66">
        <f t="shared" si="1152"/>
        <v>100</v>
      </c>
      <c r="CA610" s="67">
        <f t="shared" si="1167"/>
        <v>38658</v>
      </c>
      <c r="CB610" s="66"/>
      <c r="CC610" s="66">
        <f t="shared" si="1130"/>
        <v>0</v>
      </c>
      <c r="CD610" s="67">
        <f t="shared" si="1088"/>
        <v>6466.0000000000018</v>
      </c>
      <c r="CE610" s="66"/>
      <c r="CF610" s="66">
        <f t="shared" si="1131"/>
        <v>0</v>
      </c>
      <c r="CG610" s="67">
        <f t="shared" si="1132"/>
        <v>6982.9</v>
      </c>
      <c r="CH610" s="66"/>
      <c r="CI610" s="66">
        <f t="shared" si="1177"/>
        <v>0</v>
      </c>
      <c r="CJ610" s="67">
        <f t="shared" si="1147"/>
        <v>8715</v>
      </c>
      <c r="CK610" s="66"/>
      <c r="CL610" s="68">
        <f t="shared" si="1178"/>
        <v>0</v>
      </c>
      <c r="CM610" s="79">
        <f t="shared" si="1133"/>
        <v>4864</v>
      </c>
      <c r="CN610" s="66"/>
      <c r="CO610" s="68">
        <f t="shared" si="1179"/>
        <v>0</v>
      </c>
      <c r="CP610" s="79">
        <f t="shared" si="1134"/>
        <v>3955</v>
      </c>
      <c r="CQ610" s="66"/>
      <c r="CR610" s="68">
        <f t="shared" si="1180"/>
        <v>0</v>
      </c>
      <c r="CS610" s="79">
        <f t="shared" si="1097"/>
        <v>6656</v>
      </c>
      <c r="CT610" s="66"/>
      <c r="CU610" s="68">
        <f t="shared" si="1181"/>
        <v>0</v>
      </c>
      <c r="CV610" s="79">
        <f t="shared" si="1135"/>
        <v>7769</v>
      </c>
      <c r="CW610" s="66"/>
      <c r="CX610" s="66">
        <f t="shared" si="1182"/>
        <v>0</v>
      </c>
      <c r="CY610" s="40">
        <f t="shared" si="1090"/>
        <v>6575.8</v>
      </c>
      <c r="CZ610" s="65"/>
      <c r="DA610" s="66">
        <f t="shared" si="1183"/>
        <v>0</v>
      </c>
      <c r="DB610" s="67">
        <f t="shared" si="1148"/>
        <v>67934</v>
      </c>
      <c r="DC610" s="66"/>
      <c r="DD610" s="66">
        <f t="shared" si="1184"/>
        <v>0</v>
      </c>
      <c r="DE610" s="67">
        <f t="shared" si="1149"/>
        <v>64705</v>
      </c>
      <c r="DF610" s="66"/>
      <c r="DG610" s="69">
        <f t="shared" si="1185"/>
        <v>0</v>
      </c>
      <c r="DH610" s="67">
        <f t="shared" si="1145"/>
        <v>216965</v>
      </c>
      <c r="DI610" s="66"/>
      <c r="DJ610" s="66">
        <f t="shared" si="1186"/>
        <v>0</v>
      </c>
      <c r="DK610" s="67">
        <f t="shared" si="1136"/>
        <v>226.5</v>
      </c>
      <c r="DL610" s="210"/>
      <c r="DM610" s="206">
        <f t="shared" si="1187"/>
        <v>0</v>
      </c>
      <c r="DN610" s="25">
        <f t="shared" si="1115"/>
        <v>0</v>
      </c>
      <c r="DO610" s="5"/>
      <c r="DP610" s="43">
        <f t="shared" si="1188"/>
        <v>0</v>
      </c>
      <c r="DQ610" s="27">
        <f t="shared" si="1137"/>
        <v>7022.5</v>
      </c>
      <c r="DR610" s="5"/>
      <c r="DS610" s="43">
        <f t="shared" si="1189"/>
        <v>0</v>
      </c>
      <c r="DT610" s="27">
        <f t="shared" si="1138"/>
        <v>4846</v>
      </c>
      <c r="DU610" s="5"/>
      <c r="DV610" s="43">
        <f t="shared" si="1190"/>
        <v>0</v>
      </c>
      <c r="DW610" s="27">
        <f t="shared" si="1139"/>
        <v>4835</v>
      </c>
      <c r="DX610" s="5"/>
      <c r="DY610" s="22">
        <f t="shared" si="1191"/>
        <v>0</v>
      </c>
      <c r="DZ610" s="25">
        <f t="shared" si="1140"/>
        <v>523</v>
      </c>
      <c r="EA610" s="22"/>
      <c r="EB610" s="22">
        <f t="shared" si="1192"/>
        <v>0</v>
      </c>
      <c r="EC610" s="28">
        <f t="shared" si="1141"/>
        <v>369</v>
      </c>
      <c r="ED610" s="5"/>
      <c r="EE610" s="43">
        <f t="shared" si="1193"/>
        <v>0</v>
      </c>
      <c r="EF610" s="27">
        <f t="shared" si="1142"/>
        <v>4769</v>
      </c>
      <c r="EG610" s="66"/>
      <c r="EH610" s="66">
        <f t="shared" si="1194"/>
        <v>0</v>
      </c>
      <c r="EI610" s="67">
        <f t="shared" si="1143"/>
        <v>23837</v>
      </c>
      <c r="EJ610" s="66"/>
      <c r="EK610" s="66">
        <f t="shared" si="1161"/>
        <v>0</v>
      </c>
      <c r="EL610" s="67">
        <f t="shared" si="1144"/>
        <v>22467</v>
      </c>
      <c r="EM610" s="110" t="e">
        <f t="shared" si="1162"/>
        <v>#REF!</v>
      </c>
    </row>
    <row r="611" spans="1:143" ht="11.25" customHeight="1" x14ac:dyDescent="0.25">
      <c r="A611" s="158">
        <v>46102</v>
      </c>
      <c r="B611" s="158">
        <v>46102</v>
      </c>
      <c r="C611" s="12">
        <v>8004965121</v>
      </c>
      <c r="D611" s="13" t="s">
        <v>142</v>
      </c>
      <c r="E611" s="14">
        <v>50</v>
      </c>
      <c r="F611" s="15">
        <v>5</v>
      </c>
      <c r="G611" s="16">
        <v>191516031609</v>
      </c>
      <c r="H611" s="66"/>
      <c r="I611" s="41">
        <f t="shared" si="1106"/>
        <v>100</v>
      </c>
      <c r="J611" s="48">
        <f t="shared" si="1168"/>
        <v>294517</v>
      </c>
      <c r="K611" s="66"/>
      <c r="L611" s="41">
        <f t="shared" si="1146"/>
        <v>100</v>
      </c>
      <c r="M611" s="48">
        <f t="shared" si="1169"/>
        <v>193876</v>
      </c>
      <c r="N611" s="66"/>
      <c r="O611" s="41">
        <f t="shared" si="1107"/>
        <v>100</v>
      </c>
      <c r="P611" s="48">
        <f t="shared" si="1170"/>
        <v>93127</v>
      </c>
      <c r="Q611" s="66"/>
      <c r="R611" s="66">
        <f t="shared" si="1108"/>
        <v>100</v>
      </c>
      <c r="S611" s="67" t="e">
        <f t="shared" si="1171"/>
        <v>#REF!</v>
      </c>
      <c r="T611" s="66"/>
      <c r="U611" s="66">
        <f t="shared" si="1116"/>
        <v>0</v>
      </c>
      <c r="V611" s="67">
        <f t="shared" si="1117"/>
        <v>219228.90000000002</v>
      </c>
      <c r="X611" s="69">
        <f t="shared" si="1109"/>
        <v>0</v>
      </c>
      <c r="Y611" s="67">
        <f t="shared" si="1094"/>
        <v>132.29999999999882</v>
      </c>
      <c r="Z611" s="66"/>
      <c r="AA611" s="68">
        <f t="shared" si="1154"/>
        <v>0</v>
      </c>
      <c r="AB611" s="67">
        <f t="shared" si="1105"/>
        <v>12982.5</v>
      </c>
      <c r="AC611" s="66"/>
      <c r="AD611" s="66">
        <f t="shared" si="1155"/>
        <v>0</v>
      </c>
      <c r="AE611" s="67">
        <f t="shared" si="1118"/>
        <v>283.79999999999973</v>
      </c>
      <c r="AF611" s="66"/>
      <c r="AG611" s="78">
        <f t="shared" si="1156"/>
        <v>0</v>
      </c>
      <c r="AH611" s="79">
        <f t="shared" si="1119"/>
        <v>9152.7999999999993</v>
      </c>
      <c r="AI611" s="66"/>
      <c r="AJ611" s="68">
        <f t="shared" si="1157"/>
        <v>254.99999999999997</v>
      </c>
      <c r="AK611" s="67">
        <f t="shared" si="1120"/>
        <v>7330.5</v>
      </c>
      <c r="AL611" s="66"/>
      <c r="AM611" s="68">
        <f t="shared" si="1158"/>
        <v>0</v>
      </c>
      <c r="AN611" s="67">
        <f t="shared" si="1121"/>
        <v>5788.0999999999985</v>
      </c>
      <c r="AO611" s="66"/>
      <c r="AP611" s="68">
        <f t="shared" si="1110"/>
        <v>0</v>
      </c>
      <c r="AQ611" s="67">
        <f t="shared" si="1099"/>
        <v>484.89999999999964</v>
      </c>
      <c r="AR611" s="66"/>
      <c r="AS611" s="68">
        <f t="shared" si="1172"/>
        <v>0</v>
      </c>
      <c r="AT611" s="67">
        <f t="shared" si="1122"/>
        <v>2983.6000000000004</v>
      </c>
      <c r="AU611" s="66"/>
      <c r="AV611" s="66">
        <f t="shared" si="1123"/>
        <v>0</v>
      </c>
      <c r="AW611" s="42">
        <f t="shared" si="1100"/>
        <v>1624.0000000000014</v>
      </c>
      <c r="AX611" s="66"/>
      <c r="AY611" s="66">
        <f t="shared" si="1173"/>
        <v>0</v>
      </c>
      <c r="AZ611" s="67">
        <f t="shared" si="1111"/>
        <v>1794.6</v>
      </c>
      <c r="BA611" s="66"/>
      <c r="BB611" s="68">
        <f t="shared" si="1174"/>
        <v>0</v>
      </c>
      <c r="BC611" s="67">
        <f t="shared" si="1124"/>
        <v>1254.5999999999999</v>
      </c>
      <c r="BD611" s="66"/>
      <c r="BE611" s="68">
        <f t="shared" si="1175"/>
        <v>0</v>
      </c>
      <c r="BF611" s="67">
        <f t="shared" si="1125"/>
        <v>-210.39999999999964</v>
      </c>
      <c r="BG611" s="66"/>
      <c r="BH611" s="68">
        <f t="shared" si="1153"/>
        <v>0</v>
      </c>
      <c r="BI611" s="67">
        <f t="shared" si="1159"/>
        <v>1004.5599999999995</v>
      </c>
      <c r="BJ611" s="66"/>
      <c r="BK611" s="68">
        <f t="shared" si="1176"/>
        <v>0</v>
      </c>
      <c r="BL611" s="67">
        <f t="shared" si="1126"/>
        <v>4604.6000000000004</v>
      </c>
      <c r="BM611" s="66"/>
      <c r="BN611" s="68">
        <f t="shared" si="1127"/>
        <v>0</v>
      </c>
      <c r="BO611" s="67">
        <f t="shared" si="1128"/>
        <v>573.90000000000123</v>
      </c>
      <c r="BP611" s="66"/>
      <c r="BQ611" s="68">
        <f t="shared" si="1129"/>
        <v>0</v>
      </c>
      <c r="BR611" s="67">
        <f t="shared" si="1160"/>
        <v>49.899999999990811</v>
      </c>
      <c r="BS611" s="66"/>
      <c r="BT611" s="66">
        <f t="shared" si="1150"/>
        <v>0</v>
      </c>
      <c r="BU611" s="67">
        <f t="shared" si="1166"/>
        <v>43178</v>
      </c>
      <c r="BV611" s="66"/>
      <c r="BW611" s="66">
        <f t="shared" si="1151"/>
        <v>0</v>
      </c>
      <c r="BX611" s="67">
        <f t="shared" si="1195"/>
        <v>58306</v>
      </c>
      <c r="BY611" s="66"/>
      <c r="BZ611" s="66">
        <f t="shared" si="1152"/>
        <v>0</v>
      </c>
      <c r="CA611" s="67">
        <f t="shared" si="1167"/>
        <v>38658</v>
      </c>
      <c r="CB611" s="66"/>
      <c r="CC611" s="66">
        <f t="shared" si="1130"/>
        <v>0</v>
      </c>
      <c r="CD611" s="67">
        <f t="shared" si="1088"/>
        <v>6466.0000000000018</v>
      </c>
      <c r="CE611" s="66"/>
      <c r="CF611" s="66">
        <f t="shared" si="1131"/>
        <v>0</v>
      </c>
      <c r="CG611" s="67">
        <f t="shared" si="1132"/>
        <v>6982.9</v>
      </c>
      <c r="CH611" s="66"/>
      <c r="CI611" s="66">
        <f t="shared" si="1177"/>
        <v>0</v>
      </c>
      <c r="CJ611" s="67">
        <f t="shared" si="1147"/>
        <v>8715</v>
      </c>
      <c r="CK611" s="66"/>
      <c r="CL611" s="68">
        <f t="shared" si="1178"/>
        <v>0</v>
      </c>
      <c r="CM611" s="79">
        <f t="shared" si="1133"/>
        <v>4864</v>
      </c>
      <c r="CN611" s="66"/>
      <c r="CO611" s="68">
        <f t="shared" si="1179"/>
        <v>0</v>
      </c>
      <c r="CP611" s="79">
        <f t="shared" si="1134"/>
        <v>3955</v>
      </c>
      <c r="CQ611" s="66"/>
      <c r="CR611" s="68">
        <f t="shared" si="1180"/>
        <v>0</v>
      </c>
      <c r="CS611" s="79">
        <f t="shared" si="1097"/>
        <v>6656</v>
      </c>
      <c r="CT611" s="66"/>
      <c r="CU611" s="68">
        <f t="shared" si="1181"/>
        <v>0</v>
      </c>
      <c r="CV611" s="79">
        <f t="shared" si="1135"/>
        <v>7769</v>
      </c>
      <c r="CW611" s="66"/>
      <c r="CX611" s="66">
        <f t="shared" si="1182"/>
        <v>0</v>
      </c>
      <c r="CY611" s="40">
        <f t="shared" si="1090"/>
        <v>6575.8</v>
      </c>
      <c r="CZ611" s="65"/>
      <c r="DA611" s="66">
        <f t="shared" si="1183"/>
        <v>0</v>
      </c>
      <c r="DB611" s="67">
        <f t="shared" si="1148"/>
        <v>67934</v>
      </c>
      <c r="DC611" s="66"/>
      <c r="DD611" s="66">
        <f t="shared" si="1184"/>
        <v>0</v>
      </c>
      <c r="DE611" s="67">
        <f t="shared" si="1149"/>
        <v>64705</v>
      </c>
      <c r="DF611" s="66"/>
      <c r="DG611" s="69">
        <f t="shared" si="1185"/>
        <v>0</v>
      </c>
      <c r="DH611" s="67">
        <f t="shared" si="1145"/>
        <v>216965</v>
      </c>
      <c r="DI611" s="66"/>
      <c r="DJ611" s="66">
        <f t="shared" si="1186"/>
        <v>0</v>
      </c>
      <c r="DK611" s="67">
        <f t="shared" si="1136"/>
        <v>226.5</v>
      </c>
      <c r="DM611" s="206">
        <f t="shared" si="1187"/>
        <v>0</v>
      </c>
      <c r="DN611" s="25">
        <f t="shared" si="1115"/>
        <v>0</v>
      </c>
      <c r="DO611" s="5"/>
      <c r="DP611" s="43">
        <f t="shared" si="1188"/>
        <v>0</v>
      </c>
      <c r="DQ611" s="27">
        <f t="shared" si="1137"/>
        <v>7022.5</v>
      </c>
      <c r="DR611" s="5"/>
      <c r="DS611" s="43">
        <f t="shared" si="1189"/>
        <v>0</v>
      </c>
      <c r="DT611" s="27">
        <f t="shared" si="1138"/>
        <v>4846</v>
      </c>
      <c r="DU611" s="5"/>
      <c r="DV611" s="43">
        <f t="shared" si="1190"/>
        <v>0</v>
      </c>
      <c r="DW611" s="27">
        <f t="shared" si="1139"/>
        <v>4835</v>
      </c>
      <c r="DX611" s="5"/>
      <c r="DY611" s="22">
        <f t="shared" si="1191"/>
        <v>0</v>
      </c>
      <c r="DZ611" s="25">
        <f t="shared" si="1140"/>
        <v>523</v>
      </c>
      <c r="EA611" s="22"/>
      <c r="EB611" s="22">
        <f t="shared" si="1192"/>
        <v>0</v>
      </c>
      <c r="EC611" s="28">
        <f t="shared" si="1141"/>
        <v>369</v>
      </c>
      <c r="ED611" s="5"/>
      <c r="EE611" s="43">
        <f t="shared" si="1193"/>
        <v>0</v>
      </c>
      <c r="EF611" s="27">
        <f t="shared" si="1142"/>
        <v>4769</v>
      </c>
      <c r="EG611" s="66"/>
      <c r="EH611" s="66">
        <f t="shared" si="1194"/>
        <v>0</v>
      </c>
      <c r="EI611" s="67">
        <f t="shared" si="1143"/>
        <v>23837</v>
      </c>
      <c r="EJ611" s="66"/>
      <c r="EK611" s="66">
        <f t="shared" si="1161"/>
        <v>0</v>
      </c>
      <c r="EL611" s="67">
        <f t="shared" si="1144"/>
        <v>22467</v>
      </c>
      <c r="EM611" s="110" t="e">
        <f t="shared" si="1162"/>
        <v>#REF!</v>
      </c>
    </row>
    <row r="612" spans="1:143" ht="11.25" customHeight="1" x14ac:dyDescent="0.25">
      <c r="A612" s="158">
        <v>46102</v>
      </c>
      <c r="B612" s="188">
        <v>46102</v>
      </c>
      <c r="C612" s="12">
        <v>8004965123</v>
      </c>
      <c r="D612" s="13" t="s">
        <v>252</v>
      </c>
      <c r="E612" s="14">
        <v>25</v>
      </c>
      <c r="F612" s="15">
        <v>5</v>
      </c>
      <c r="G612" s="16">
        <v>191516219373</v>
      </c>
      <c r="H612" s="66"/>
      <c r="I612" s="41">
        <f t="shared" si="1106"/>
        <v>0</v>
      </c>
      <c r="J612" s="48">
        <f>J611+H612-I612-50</f>
        <v>294467</v>
      </c>
      <c r="K612" s="66"/>
      <c r="L612" s="41">
        <f t="shared" si="1146"/>
        <v>0</v>
      </c>
      <c r="M612" s="48">
        <f>M611+K612-L612-50</f>
        <v>193826</v>
      </c>
      <c r="N612" s="66"/>
      <c r="O612" s="41">
        <f t="shared" si="1107"/>
        <v>0</v>
      </c>
      <c r="P612" s="48">
        <f>P611+N612-O612-50</f>
        <v>93077</v>
      </c>
      <c r="Q612" s="66"/>
      <c r="R612" s="66">
        <f t="shared" si="1108"/>
        <v>0</v>
      </c>
      <c r="S612" s="67" t="e">
        <f>S611+Q612-R612-50</f>
        <v>#REF!</v>
      </c>
      <c r="T612" s="66"/>
      <c r="U612" s="66">
        <f t="shared" si="1116"/>
        <v>0</v>
      </c>
      <c r="V612" s="67">
        <f t="shared" si="1117"/>
        <v>219228.90000000002</v>
      </c>
      <c r="X612" s="69">
        <f t="shared" si="1109"/>
        <v>0</v>
      </c>
      <c r="Y612" s="67">
        <f t="shared" si="1094"/>
        <v>132.29999999999882</v>
      </c>
      <c r="Z612" s="66"/>
      <c r="AA612" s="68">
        <f t="shared" si="1154"/>
        <v>0</v>
      </c>
      <c r="AB612" s="67">
        <f t="shared" si="1105"/>
        <v>12982.5</v>
      </c>
      <c r="AC612" s="66"/>
      <c r="AD612" s="66">
        <f t="shared" si="1155"/>
        <v>0</v>
      </c>
      <c r="AE612" s="67">
        <f t="shared" si="1118"/>
        <v>283.79999999999973</v>
      </c>
      <c r="AF612" s="66"/>
      <c r="AG612" s="78">
        <f t="shared" si="1156"/>
        <v>0</v>
      </c>
      <c r="AH612" s="79">
        <f t="shared" si="1119"/>
        <v>9152.7999999999993</v>
      </c>
      <c r="AI612" s="66"/>
      <c r="AJ612" s="68">
        <f t="shared" si="1157"/>
        <v>0</v>
      </c>
      <c r="AK612" s="67">
        <f t="shared" si="1120"/>
        <v>7330.5</v>
      </c>
      <c r="AL612" s="66"/>
      <c r="AM612" s="68">
        <f t="shared" si="1158"/>
        <v>0</v>
      </c>
      <c r="AN612" s="67">
        <f t="shared" si="1121"/>
        <v>5788.0999999999985</v>
      </c>
      <c r="AO612" s="66"/>
      <c r="AP612" s="68">
        <f t="shared" si="1110"/>
        <v>0</v>
      </c>
      <c r="AQ612" s="67">
        <f t="shared" si="1099"/>
        <v>484.89999999999964</v>
      </c>
      <c r="AR612" s="66"/>
      <c r="AS612" s="68">
        <f t="shared" si="1172"/>
        <v>127.49999999999999</v>
      </c>
      <c r="AT612" s="67">
        <f t="shared" si="1122"/>
        <v>2856.1000000000004</v>
      </c>
      <c r="AU612" s="66"/>
      <c r="AV612" s="66">
        <f t="shared" si="1123"/>
        <v>0</v>
      </c>
      <c r="AW612" s="42">
        <f t="shared" si="1100"/>
        <v>1624.0000000000014</v>
      </c>
      <c r="AX612" s="66"/>
      <c r="AY612" s="66">
        <f t="shared" si="1173"/>
        <v>0</v>
      </c>
      <c r="AZ612" s="67">
        <f t="shared" si="1111"/>
        <v>1794.6</v>
      </c>
      <c r="BA612" s="66"/>
      <c r="BB612" s="68">
        <f t="shared" si="1174"/>
        <v>0</v>
      </c>
      <c r="BC612" s="67">
        <f t="shared" si="1124"/>
        <v>1254.5999999999999</v>
      </c>
      <c r="BD612" s="66"/>
      <c r="BE612" s="68">
        <f t="shared" si="1175"/>
        <v>0</v>
      </c>
      <c r="BF612" s="67">
        <f t="shared" si="1125"/>
        <v>-210.39999999999964</v>
      </c>
      <c r="BG612" s="66"/>
      <c r="BH612" s="68">
        <f t="shared" si="1153"/>
        <v>0</v>
      </c>
      <c r="BI612" s="67">
        <f t="shared" si="1159"/>
        <v>1004.5599999999995</v>
      </c>
      <c r="BJ612" s="66"/>
      <c r="BK612" s="68">
        <f t="shared" si="1176"/>
        <v>0</v>
      </c>
      <c r="BL612" s="67">
        <f t="shared" si="1126"/>
        <v>4604.6000000000004</v>
      </c>
      <c r="BM612" s="66"/>
      <c r="BN612" s="68">
        <f t="shared" si="1127"/>
        <v>0</v>
      </c>
      <c r="BO612" s="67">
        <f t="shared" si="1128"/>
        <v>573.90000000000123</v>
      </c>
      <c r="BP612" s="66"/>
      <c r="BQ612" s="68">
        <f t="shared" si="1129"/>
        <v>0</v>
      </c>
      <c r="BR612" s="67">
        <f t="shared" si="1160"/>
        <v>49.899999999990811</v>
      </c>
      <c r="BS612" s="66"/>
      <c r="BT612" s="66">
        <f t="shared" si="1150"/>
        <v>0</v>
      </c>
      <c r="BU612" s="67">
        <f t="shared" si="1166"/>
        <v>43178</v>
      </c>
      <c r="BV612" s="66"/>
      <c r="BW612" s="66">
        <f t="shared" si="1151"/>
        <v>0</v>
      </c>
      <c r="BX612" s="67">
        <f t="shared" si="1195"/>
        <v>58306</v>
      </c>
      <c r="BY612" s="66"/>
      <c r="BZ612" s="66">
        <f t="shared" si="1152"/>
        <v>0</v>
      </c>
      <c r="CA612" s="67">
        <f t="shared" si="1167"/>
        <v>38658</v>
      </c>
      <c r="CB612" s="66"/>
      <c r="CC612" s="66">
        <f t="shared" si="1130"/>
        <v>0</v>
      </c>
      <c r="CD612" s="67">
        <f t="shared" si="1088"/>
        <v>6466.0000000000018</v>
      </c>
      <c r="CE612" s="66"/>
      <c r="CF612" s="66">
        <f t="shared" si="1131"/>
        <v>0</v>
      </c>
      <c r="CG612" s="67">
        <f t="shared" si="1132"/>
        <v>6982.9</v>
      </c>
      <c r="CH612" s="66"/>
      <c r="CI612" s="66">
        <f t="shared" si="1177"/>
        <v>0</v>
      </c>
      <c r="CJ612" s="67">
        <f t="shared" si="1147"/>
        <v>8715</v>
      </c>
      <c r="CK612" s="66"/>
      <c r="CL612" s="68">
        <f t="shared" si="1178"/>
        <v>0</v>
      </c>
      <c r="CM612" s="79">
        <f t="shared" si="1133"/>
        <v>4864</v>
      </c>
      <c r="CN612" s="66"/>
      <c r="CO612" s="68">
        <f t="shared" si="1179"/>
        <v>0</v>
      </c>
      <c r="CP612" s="79">
        <f t="shared" si="1134"/>
        <v>3955</v>
      </c>
      <c r="CQ612" s="66"/>
      <c r="CR612" s="68">
        <f t="shared" si="1180"/>
        <v>0</v>
      </c>
      <c r="CS612" s="79">
        <f t="shared" si="1097"/>
        <v>6656</v>
      </c>
      <c r="CT612" s="66"/>
      <c r="CU612" s="68">
        <f t="shared" si="1181"/>
        <v>0</v>
      </c>
      <c r="CV612" s="79">
        <f t="shared" si="1135"/>
        <v>7769</v>
      </c>
      <c r="CW612" s="66"/>
      <c r="CX612" s="66">
        <f t="shared" si="1182"/>
        <v>0</v>
      </c>
      <c r="CY612" s="40">
        <f t="shared" si="1090"/>
        <v>6575.8</v>
      </c>
      <c r="CZ612" s="65"/>
      <c r="DA612" s="66">
        <f t="shared" si="1183"/>
        <v>0</v>
      </c>
      <c r="DB612" s="67">
        <f t="shared" si="1148"/>
        <v>67934</v>
      </c>
      <c r="DC612" s="66"/>
      <c r="DD612" s="66">
        <f t="shared" si="1184"/>
        <v>0</v>
      </c>
      <c r="DE612" s="67">
        <f t="shared" si="1149"/>
        <v>64705</v>
      </c>
      <c r="DF612" s="66"/>
      <c r="DG612" s="69">
        <f t="shared" si="1185"/>
        <v>0</v>
      </c>
      <c r="DH612" s="67">
        <f t="shared" si="1145"/>
        <v>216965</v>
      </c>
      <c r="DI612" s="66"/>
      <c r="DJ612" s="66">
        <f t="shared" si="1186"/>
        <v>0</v>
      </c>
      <c r="DK612" s="67">
        <f t="shared" si="1136"/>
        <v>226.5</v>
      </c>
      <c r="DM612" s="206">
        <f t="shared" si="1187"/>
        <v>0</v>
      </c>
      <c r="DN612" s="25">
        <f t="shared" si="1115"/>
        <v>0</v>
      </c>
      <c r="DO612" s="5"/>
      <c r="DP612" s="43">
        <f t="shared" si="1188"/>
        <v>0</v>
      </c>
      <c r="DQ612" s="27">
        <f t="shared" si="1137"/>
        <v>7022.5</v>
      </c>
      <c r="DR612" s="5"/>
      <c r="DS612" s="43">
        <f t="shared" si="1189"/>
        <v>0</v>
      </c>
      <c r="DT612" s="27">
        <f t="shared" si="1138"/>
        <v>4846</v>
      </c>
      <c r="DU612" s="5"/>
      <c r="DV612" s="43">
        <f t="shared" si="1190"/>
        <v>0</v>
      </c>
      <c r="DW612" s="27">
        <f t="shared" si="1139"/>
        <v>4835</v>
      </c>
      <c r="DX612" s="5"/>
      <c r="DY612" s="22">
        <f t="shared" si="1191"/>
        <v>0</v>
      </c>
      <c r="DZ612" s="25">
        <f t="shared" si="1140"/>
        <v>523</v>
      </c>
      <c r="EA612" s="22"/>
      <c r="EB612" s="22">
        <f t="shared" si="1192"/>
        <v>0</v>
      </c>
      <c r="EC612" s="28">
        <f t="shared" si="1141"/>
        <v>369</v>
      </c>
      <c r="ED612" s="5"/>
      <c r="EE612" s="43">
        <f t="shared" si="1193"/>
        <v>0</v>
      </c>
      <c r="EF612" s="27">
        <f t="shared" si="1142"/>
        <v>4769</v>
      </c>
      <c r="EG612" s="66"/>
      <c r="EH612" s="66">
        <f t="shared" si="1194"/>
        <v>0</v>
      </c>
      <c r="EI612" s="67">
        <f t="shared" si="1143"/>
        <v>23837</v>
      </c>
      <c r="EJ612" s="66"/>
      <c r="EK612" s="66">
        <f t="shared" si="1161"/>
        <v>0</v>
      </c>
      <c r="EL612" s="67">
        <f t="shared" si="1144"/>
        <v>22467</v>
      </c>
      <c r="EM612" s="110" t="e">
        <f t="shared" si="1162"/>
        <v>#REF!</v>
      </c>
    </row>
    <row r="613" spans="1:143" ht="11.25" customHeight="1" x14ac:dyDescent="0.25">
      <c r="A613" s="158">
        <v>46102</v>
      </c>
      <c r="B613" s="188">
        <v>46102</v>
      </c>
      <c r="C613" s="12">
        <v>8004965175</v>
      </c>
      <c r="D613" s="13" t="s">
        <v>119</v>
      </c>
      <c r="E613" s="14">
        <v>100</v>
      </c>
      <c r="F613" s="15">
        <v>5</v>
      </c>
      <c r="G613" s="16">
        <v>191516031067</v>
      </c>
      <c r="H613" s="66"/>
      <c r="I613" s="41">
        <f t="shared" si="1106"/>
        <v>200</v>
      </c>
      <c r="J613" s="48">
        <f t="shared" ref="J613:J643" si="1196">J612+H613-I613</f>
        <v>294267</v>
      </c>
      <c r="K613" s="66"/>
      <c r="L613" s="41">
        <f t="shared" si="1146"/>
        <v>200</v>
      </c>
      <c r="M613" s="48">
        <f t="shared" ref="M613:M643" si="1197">M612+K613-L613</f>
        <v>193626</v>
      </c>
      <c r="N613" s="66"/>
      <c r="O613" s="41">
        <f t="shared" si="1107"/>
        <v>200</v>
      </c>
      <c r="P613" s="48">
        <f t="shared" ref="P613:P643" si="1198">P612+N613-O613</f>
        <v>92877</v>
      </c>
      <c r="Q613" s="66"/>
      <c r="R613" s="66">
        <f t="shared" si="1108"/>
        <v>200</v>
      </c>
      <c r="S613" s="67" t="e">
        <f t="shared" ref="S613:S643" si="1199">S612+Q613-R613</f>
        <v>#REF!</v>
      </c>
      <c r="T613" s="66"/>
      <c r="U613" s="66">
        <f t="shared" si="1116"/>
        <v>0</v>
      </c>
      <c r="V613" s="67">
        <f t="shared" si="1117"/>
        <v>219228.90000000002</v>
      </c>
      <c r="X613" s="69">
        <f t="shared" si="1109"/>
        <v>0</v>
      </c>
      <c r="Y613" s="67">
        <f t="shared" si="1094"/>
        <v>132.29999999999882</v>
      </c>
      <c r="Z613" s="66"/>
      <c r="AA613" s="68">
        <f t="shared" si="1154"/>
        <v>0</v>
      </c>
      <c r="AB613" s="67">
        <f t="shared" si="1105"/>
        <v>12982.5</v>
      </c>
      <c r="AC613" s="66"/>
      <c r="AD613" s="66">
        <f t="shared" si="1155"/>
        <v>0</v>
      </c>
      <c r="AE613" s="67">
        <f t="shared" si="1118"/>
        <v>283.79999999999973</v>
      </c>
      <c r="AF613" s="66"/>
      <c r="AG613" s="78">
        <f t="shared" si="1156"/>
        <v>509.99999999999994</v>
      </c>
      <c r="AH613" s="79">
        <f t="shared" si="1119"/>
        <v>8642.7999999999993</v>
      </c>
      <c r="AI613" s="66"/>
      <c r="AJ613" s="68">
        <f t="shared" si="1157"/>
        <v>0</v>
      </c>
      <c r="AK613" s="67">
        <f t="shared" si="1120"/>
        <v>7330.5</v>
      </c>
      <c r="AL613" s="66"/>
      <c r="AM613" s="68">
        <f t="shared" si="1158"/>
        <v>0</v>
      </c>
      <c r="AN613" s="67">
        <f t="shared" si="1121"/>
        <v>5788.0999999999985</v>
      </c>
      <c r="AO613" s="66"/>
      <c r="AP613" s="68">
        <f t="shared" si="1110"/>
        <v>0</v>
      </c>
      <c r="AQ613" s="67">
        <f t="shared" si="1099"/>
        <v>484.89999999999964</v>
      </c>
      <c r="AR613" s="66"/>
      <c r="AS613" s="68">
        <f t="shared" si="1172"/>
        <v>0</v>
      </c>
      <c r="AT613" s="67">
        <f t="shared" si="1122"/>
        <v>2856.1000000000004</v>
      </c>
      <c r="AU613" s="66"/>
      <c r="AV613" s="66">
        <f t="shared" si="1123"/>
        <v>0</v>
      </c>
      <c r="AW613" s="42">
        <f t="shared" si="1100"/>
        <v>1624.0000000000014</v>
      </c>
      <c r="AX613" s="66"/>
      <c r="AY613" s="66">
        <f t="shared" si="1173"/>
        <v>0</v>
      </c>
      <c r="AZ613" s="67">
        <f t="shared" si="1111"/>
        <v>1794.6</v>
      </c>
      <c r="BA613" s="66"/>
      <c r="BB613" s="68">
        <f t="shared" si="1174"/>
        <v>0</v>
      </c>
      <c r="BC613" s="67">
        <f t="shared" si="1124"/>
        <v>1254.5999999999999</v>
      </c>
      <c r="BD613" s="66"/>
      <c r="BE613" s="68">
        <f t="shared" si="1175"/>
        <v>0</v>
      </c>
      <c r="BF613" s="67">
        <f t="shared" si="1125"/>
        <v>-210.39999999999964</v>
      </c>
      <c r="BG613" s="66"/>
      <c r="BH613" s="68">
        <f t="shared" si="1153"/>
        <v>0</v>
      </c>
      <c r="BI613" s="67">
        <f t="shared" si="1159"/>
        <v>1004.5599999999995</v>
      </c>
      <c r="BJ613" s="66"/>
      <c r="BK613" s="68">
        <f t="shared" si="1176"/>
        <v>0</v>
      </c>
      <c r="BL613" s="67">
        <f t="shared" si="1126"/>
        <v>4604.6000000000004</v>
      </c>
      <c r="BM613" s="66"/>
      <c r="BN613" s="68">
        <f t="shared" si="1127"/>
        <v>0</v>
      </c>
      <c r="BO613" s="67">
        <f t="shared" si="1128"/>
        <v>573.90000000000123</v>
      </c>
      <c r="BP613" s="66"/>
      <c r="BQ613" s="68">
        <f t="shared" si="1129"/>
        <v>0</v>
      </c>
      <c r="BR613" s="67">
        <f t="shared" si="1160"/>
        <v>49.899999999990811</v>
      </c>
      <c r="BS613" s="66"/>
      <c r="BT613" s="66">
        <f t="shared" si="1150"/>
        <v>0</v>
      </c>
      <c r="BU613" s="67">
        <f t="shared" si="1166"/>
        <v>43178</v>
      </c>
      <c r="BV613" s="66"/>
      <c r="BW613" s="66">
        <f t="shared" si="1151"/>
        <v>0</v>
      </c>
      <c r="BX613" s="67">
        <f t="shared" si="1195"/>
        <v>58306</v>
      </c>
      <c r="BY613" s="66"/>
      <c r="BZ613" s="66">
        <f t="shared" si="1152"/>
        <v>0</v>
      </c>
      <c r="CA613" s="67">
        <f t="shared" si="1167"/>
        <v>38658</v>
      </c>
      <c r="CB613" s="66"/>
      <c r="CC613" s="66">
        <f t="shared" si="1130"/>
        <v>0</v>
      </c>
      <c r="CD613" s="67">
        <f t="shared" si="1088"/>
        <v>6466.0000000000018</v>
      </c>
      <c r="CE613" s="66"/>
      <c r="CF613" s="66">
        <f t="shared" si="1131"/>
        <v>0</v>
      </c>
      <c r="CG613" s="67">
        <f t="shared" si="1132"/>
        <v>6982.9</v>
      </c>
      <c r="CH613" s="66"/>
      <c r="CI613" s="66">
        <f t="shared" si="1177"/>
        <v>0</v>
      </c>
      <c r="CJ613" s="67">
        <f t="shared" si="1147"/>
        <v>8715</v>
      </c>
      <c r="CK613" s="66"/>
      <c r="CL613" s="68">
        <f t="shared" si="1178"/>
        <v>0</v>
      </c>
      <c r="CM613" s="79">
        <f t="shared" si="1133"/>
        <v>4864</v>
      </c>
      <c r="CN613" s="66"/>
      <c r="CO613" s="68">
        <f t="shared" si="1179"/>
        <v>0</v>
      </c>
      <c r="CP613" s="79">
        <f t="shared" si="1134"/>
        <v>3955</v>
      </c>
      <c r="CQ613" s="66"/>
      <c r="CR613" s="68">
        <f t="shared" si="1180"/>
        <v>0</v>
      </c>
      <c r="CS613" s="79">
        <f t="shared" si="1097"/>
        <v>6656</v>
      </c>
      <c r="CT613" s="66"/>
      <c r="CU613" s="68">
        <f t="shared" si="1181"/>
        <v>0</v>
      </c>
      <c r="CV613" s="79">
        <f t="shared" si="1135"/>
        <v>7769</v>
      </c>
      <c r="CW613" s="66"/>
      <c r="CX613" s="66">
        <f t="shared" si="1182"/>
        <v>0</v>
      </c>
      <c r="CY613" s="40">
        <f t="shared" si="1090"/>
        <v>6575.8</v>
      </c>
      <c r="CZ613" s="65"/>
      <c r="DA613" s="66">
        <f t="shared" si="1183"/>
        <v>0</v>
      </c>
      <c r="DB613" s="67">
        <f t="shared" si="1148"/>
        <v>67934</v>
      </c>
      <c r="DC613" s="66"/>
      <c r="DD613" s="66">
        <f t="shared" si="1184"/>
        <v>0</v>
      </c>
      <c r="DE613" s="67">
        <f t="shared" si="1149"/>
        <v>64705</v>
      </c>
      <c r="DF613" s="66"/>
      <c r="DG613" s="69">
        <f t="shared" si="1185"/>
        <v>0</v>
      </c>
      <c r="DH613" s="67">
        <f t="shared" si="1145"/>
        <v>216965</v>
      </c>
      <c r="DI613" s="66"/>
      <c r="DJ613" s="66">
        <f t="shared" si="1186"/>
        <v>0</v>
      </c>
      <c r="DK613" s="67">
        <f t="shared" si="1136"/>
        <v>226.5</v>
      </c>
      <c r="DM613" s="206">
        <f t="shared" si="1187"/>
        <v>0</v>
      </c>
      <c r="DN613" s="25">
        <f t="shared" si="1115"/>
        <v>0</v>
      </c>
      <c r="DO613" s="5"/>
      <c r="DP613" s="43">
        <f t="shared" si="1188"/>
        <v>0</v>
      </c>
      <c r="DQ613" s="27">
        <f t="shared" si="1137"/>
        <v>7022.5</v>
      </c>
      <c r="DR613" s="5"/>
      <c r="DS613" s="43">
        <f t="shared" si="1189"/>
        <v>0</v>
      </c>
      <c r="DT613" s="27">
        <f t="shared" si="1138"/>
        <v>4846</v>
      </c>
      <c r="DU613" s="5"/>
      <c r="DV613" s="43">
        <f t="shared" si="1190"/>
        <v>0</v>
      </c>
      <c r="DW613" s="27">
        <f t="shared" si="1139"/>
        <v>4835</v>
      </c>
      <c r="DX613" s="5"/>
      <c r="DY613" s="22">
        <f t="shared" si="1191"/>
        <v>0</v>
      </c>
      <c r="DZ613" s="25">
        <f t="shared" si="1140"/>
        <v>523</v>
      </c>
      <c r="EA613" s="22"/>
      <c r="EB613" s="22">
        <f t="shared" si="1192"/>
        <v>0</v>
      </c>
      <c r="EC613" s="28">
        <f t="shared" si="1141"/>
        <v>369</v>
      </c>
      <c r="ED613" s="5"/>
      <c r="EE613" s="43">
        <f t="shared" si="1193"/>
        <v>0</v>
      </c>
      <c r="EF613" s="27">
        <f t="shared" si="1142"/>
        <v>4769</v>
      </c>
      <c r="EG613" s="66"/>
      <c r="EH613" s="66">
        <f t="shared" si="1194"/>
        <v>0</v>
      </c>
      <c r="EI613" s="67">
        <f t="shared" si="1143"/>
        <v>23837</v>
      </c>
      <c r="EJ613" s="66"/>
      <c r="EK613" s="66">
        <f t="shared" si="1161"/>
        <v>0</v>
      </c>
      <c r="EL613" s="67">
        <f t="shared" si="1144"/>
        <v>22467</v>
      </c>
      <c r="EM613" s="110" t="e">
        <f t="shared" si="1162"/>
        <v>#REF!</v>
      </c>
    </row>
    <row r="614" spans="1:143" ht="11.25" customHeight="1" x14ac:dyDescent="0.25">
      <c r="A614" s="218">
        <v>46102</v>
      </c>
      <c r="B614" s="188">
        <v>46102</v>
      </c>
      <c r="C614" s="12" t="s">
        <v>392</v>
      </c>
      <c r="D614" s="13" t="s">
        <v>77</v>
      </c>
      <c r="E614" s="14">
        <v>5000</v>
      </c>
      <c r="F614" s="15">
        <v>1</v>
      </c>
      <c r="G614" s="16">
        <v>191516031289</v>
      </c>
      <c r="H614" s="66"/>
      <c r="I614" s="41">
        <f t="shared" si="1106"/>
        <v>10000</v>
      </c>
      <c r="J614" s="48">
        <f t="shared" si="1196"/>
        <v>284267</v>
      </c>
      <c r="K614" s="66"/>
      <c r="L614" s="41">
        <f t="shared" si="1146"/>
        <v>10000</v>
      </c>
      <c r="M614" s="48">
        <f t="shared" si="1197"/>
        <v>183626</v>
      </c>
      <c r="N614" s="66"/>
      <c r="O614" s="41">
        <f t="shared" si="1107"/>
        <v>10000</v>
      </c>
      <c r="P614" s="48">
        <f t="shared" si="1198"/>
        <v>82877</v>
      </c>
      <c r="Q614" s="66"/>
      <c r="R614" s="66">
        <f t="shared" si="1108"/>
        <v>10000</v>
      </c>
      <c r="S614" s="67" t="e">
        <f t="shared" si="1199"/>
        <v>#REF!</v>
      </c>
      <c r="T614" s="66"/>
      <c r="U614" s="66">
        <f t="shared" si="1116"/>
        <v>5500</v>
      </c>
      <c r="V614" s="67">
        <f t="shared" si="1117"/>
        <v>213728.90000000002</v>
      </c>
      <c r="X614" s="69">
        <f t="shared" si="1109"/>
        <v>0</v>
      </c>
      <c r="Y614" s="67">
        <f t="shared" si="1094"/>
        <v>132.29999999999882</v>
      </c>
      <c r="Z614" s="66"/>
      <c r="AA614" s="68">
        <f t="shared" si="1154"/>
        <v>0</v>
      </c>
      <c r="AB614" s="67">
        <f t="shared" si="1105"/>
        <v>12982.5</v>
      </c>
      <c r="AC614" s="66"/>
      <c r="AD614" s="66">
        <f t="shared" si="1155"/>
        <v>0</v>
      </c>
      <c r="AE614" s="67">
        <f t="shared" si="1118"/>
        <v>283.79999999999973</v>
      </c>
      <c r="AF614" s="66"/>
      <c r="AG614" s="78">
        <f t="shared" si="1156"/>
        <v>0</v>
      </c>
      <c r="AH614" s="79">
        <f t="shared" si="1119"/>
        <v>8642.7999999999993</v>
      </c>
      <c r="AI614" s="66"/>
      <c r="AJ614" s="68">
        <f t="shared" si="1157"/>
        <v>0</v>
      </c>
      <c r="AK614" s="67">
        <f t="shared" si="1120"/>
        <v>7330.5</v>
      </c>
      <c r="AL614" s="66"/>
      <c r="AM614" s="68">
        <f t="shared" si="1158"/>
        <v>0</v>
      </c>
      <c r="AN614" s="67">
        <f t="shared" si="1121"/>
        <v>5788.0999999999985</v>
      </c>
      <c r="AO614" s="66"/>
      <c r="AP614" s="68">
        <f t="shared" si="1110"/>
        <v>0</v>
      </c>
      <c r="AQ614" s="67">
        <f t="shared" si="1099"/>
        <v>484.89999999999964</v>
      </c>
      <c r="AR614" s="66"/>
      <c r="AS614" s="68">
        <f t="shared" si="1172"/>
        <v>0</v>
      </c>
      <c r="AT614" s="67">
        <f t="shared" si="1122"/>
        <v>2856.1000000000004</v>
      </c>
      <c r="AU614" s="66"/>
      <c r="AV614" s="66">
        <f t="shared" si="1123"/>
        <v>0</v>
      </c>
      <c r="AW614" s="42">
        <f t="shared" si="1100"/>
        <v>1624.0000000000014</v>
      </c>
      <c r="AX614" s="66"/>
      <c r="AY614" s="66">
        <f t="shared" si="1173"/>
        <v>0</v>
      </c>
      <c r="AZ614" s="67">
        <f t="shared" si="1111"/>
        <v>1794.6</v>
      </c>
      <c r="BA614" s="66"/>
      <c r="BB614" s="68">
        <f t="shared" si="1174"/>
        <v>0</v>
      </c>
      <c r="BC614" s="67">
        <f t="shared" si="1124"/>
        <v>1254.5999999999999</v>
      </c>
      <c r="BD614" s="66"/>
      <c r="BE614" s="68">
        <f t="shared" si="1175"/>
        <v>0</v>
      </c>
      <c r="BF614" s="67">
        <f t="shared" si="1125"/>
        <v>-210.39999999999964</v>
      </c>
      <c r="BG614" s="66"/>
      <c r="BH614" s="68">
        <f t="shared" si="1153"/>
        <v>0</v>
      </c>
      <c r="BI614" s="67">
        <f t="shared" si="1159"/>
        <v>1004.5599999999995</v>
      </c>
      <c r="BJ614" s="66"/>
      <c r="BK614" s="68">
        <f t="shared" si="1176"/>
        <v>0</v>
      </c>
      <c r="BL614" s="67">
        <f t="shared" si="1126"/>
        <v>4604.6000000000004</v>
      </c>
      <c r="BM614" s="66"/>
      <c r="BN614" s="68">
        <f t="shared" si="1127"/>
        <v>0</v>
      </c>
      <c r="BO614" s="67">
        <f t="shared" si="1128"/>
        <v>573.90000000000123</v>
      </c>
      <c r="BP614" s="66"/>
      <c r="BQ614" s="68">
        <f t="shared" si="1129"/>
        <v>0</v>
      </c>
      <c r="BR614" s="67">
        <f t="shared" si="1160"/>
        <v>49.899999999990811</v>
      </c>
      <c r="BS614" s="66"/>
      <c r="BT614" s="66">
        <f t="shared" si="1150"/>
        <v>0</v>
      </c>
      <c r="BU614" s="67">
        <f t="shared" si="1166"/>
        <v>43178</v>
      </c>
      <c r="BV614" s="66"/>
      <c r="BW614" s="66">
        <f t="shared" si="1151"/>
        <v>0</v>
      </c>
      <c r="BX614" s="67">
        <f t="shared" si="1195"/>
        <v>58306</v>
      </c>
      <c r="BY614" s="66"/>
      <c r="BZ614" s="66">
        <f t="shared" si="1152"/>
        <v>0</v>
      </c>
      <c r="CA614" s="67">
        <f t="shared" si="1167"/>
        <v>38658</v>
      </c>
      <c r="CB614" s="66"/>
      <c r="CC614" s="66">
        <f t="shared" si="1130"/>
        <v>0</v>
      </c>
      <c r="CD614" s="67">
        <f t="shared" ref="CD614:CD677" si="1200">+CD613+CB614-CC614</f>
        <v>6466.0000000000018</v>
      </c>
      <c r="CE614" s="66"/>
      <c r="CF614" s="66">
        <f t="shared" si="1131"/>
        <v>0</v>
      </c>
      <c r="CG614" s="67">
        <f t="shared" si="1132"/>
        <v>6982.9</v>
      </c>
      <c r="CH614" s="66"/>
      <c r="CI614" s="66">
        <f t="shared" si="1177"/>
        <v>0</v>
      </c>
      <c r="CJ614" s="67">
        <f t="shared" si="1147"/>
        <v>8715</v>
      </c>
      <c r="CK614" s="66"/>
      <c r="CL614" s="68">
        <f t="shared" si="1178"/>
        <v>0</v>
      </c>
      <c r="CM614" s="79">
        <f t="shared" si="1133"/>
        <v>4864</v>
      </c>
      <c r="CN614" s="66"/>
      <c r="CO614" s="68">
        <f t="shared" si="1179"/>
        <v>0</v>
      </c>
      <c r="CP614" s="79">
        <f t="shared" si="1134"/>
        <v>3955</v>
      </c>
      <c r="CQ614" s="66"/>
      <c r="CR614" s="68">
        <f t="shared" si="1180"/>
        <v>0</v>
      </c>
      <c r="CS614" s="79">
        <f t="shared" si="1097"/>
        <v>6656</v>
      </c>
      <c r="CT614" s="66"/>
      <c r="CU614" s="68">
        <f t="shared" si="1181"/>
        <v>0</v>
      </c>
      <c r="CV614" s="79">
        <f t="shared" si="1135"/>
        <v>7769</v>
      </c>
      <c r="CW614" s="66"/>
      <c r="CX614" s="66">
        <f t="shared" si="1182"/>
        <v>0</v>
      </c>
      <c r="CY614" s="40">
        <f t="shared" si="1090"/>
        <v>6575.8</v>
      </c>
      <c r="CZ614" s="65"/>
      <c r="DA614" s="66">
        <f t="shared" si="1183"/>
        <v>0</v>
      </c>
      <c r="DB614" s="67">
        <f t="shared" si="1148"/>
        <v>67934</v>
      </c>
      <c r="DC614" s="66"/>
      <c r="DD614" s="66">
        <f t="shared" si="1184"/>
        <v>0</v>
      </c>
      <c r="DE614" s="67">
        <f t="shared" si="1149"/>
        <v>64705</v>
      </c>
      <c r="DF614" s="66"/>
      <c r="DG614" s="69">
        <f t="shared" si="1185"/>
        <v>0</v>
      </c>
      <c r="DH614" s="67">
        <f t="shared" si="1145"/>
        <v>216965</v>
      </c>
      <c r="DI614" s="66"/>
      <c r="DJ614" s="66">
        <f t="shared" si="1186"/>
        <v>0</v>
      </c>
      <c r="DK614" s="67">
        <f t="shared" si="1136"/>
        <v>226.5</v>
      </c>
      <c r="DM614" s="206">
        <f t="shared" si="1187"/>
        <v>0</v>
      </c>
      <c r="DN614" s="25">
        <f t="shared" si="1115"/>
        <v>0</v>
      </c>
      <c r="DO614" s="5"/>
      <c r="DP614" s="43">
        <f t="shared" si="1188"/>
        <v>0</v>
      </c>
      <c r="DQ614" s="27">
        <f t="shared" si="1137"/>
        <v>7022.5</v>
      </c>
      <c r="DR614" s="5"/>
      <c r="DS614" s="43">
        <f t="shared" si="1189"/>
        <v>0</v>
      </c>
      <c r="DT614" s="27">
        <f t="shared" si="1138"/>
        <v>4846</v>
      </c>
      <c r="DU614" s="5"/>
      <c r="DV614" s="43">
        <f t="shared" si="1190"/>
        <v>0</v>
      </c>
      <c r="DW614" s="27">
        <f t="shared" si="1139"/>
        <v>4835</v>
      </c>
      <c r="DX614" s="5"/>
      <c r="DY614" s="22">
        <f t="shared" si="1191"/>
        <v>0</v>
      </c>
      <c r="DZ614" s="25">
        <f t="shared" si="1140"/>
        <v>523</v>
      </c>
      <c r="EA614" s="22"/>
      <c r="EB614" s="22">
        <f t="shared" si="1192"/>
        <v>0</v>
      </c>
      <c r="EC614" s="28">
        <f t="shared" si="1141"/>
        <v>369</v>
      </c>
      <c r="ED614" s="5"/>
      <c r="EE614" s="43">
        <f t="shared" si="1193"/>
        <v>0</v>
      </c>
      <c r="EF614" s="27">
        <f t="shared" si="1142"/>
        <v>4769</v>
      </c>
      <c r="EG614" s="66"/>
      <c r="EH614" s="66">
        <f t="shared" si="1194"/>
        <v>0</v>
      </c>
      <c r="EI614" s="67">
        <f t="shared" si="1143"/>
        <v>23837</v>
      </c>
      <c r="EJ614" s="66"/>
      <c r="EK614" s="66">
        <f t="shared" si="1161"/>
        <v>0</v>
      </c>
      <c r="EL614" s="67">
        <f t="shared" si="1144"/>
        <v>22467</v>
      </c>
      <c r="EM614" s="110" t="e">
        <f t="shared" si="1162"/>
        <v>#REF!</v>
      </c>
    </row>
    <row r="615" spans="1:143" s="36" customFormat="1" ht="11.25" customHeight="1" x14ac:dyDescent="0.25">
      <c r="A615" s="112">
        <v>46102</v>
      </c>
      <c r="B615" s="188">
        <v>46109</v>
      </c>
      <c r="C615" s="12">
        <v>8004962780</v>
      </c>
      <c r="D615" s="13" t="s">
        <v>214</v>
      </c>
      <c r="E615" s="14">
        <v>2800</v>
      </c>
      <c r="F615" s="15">
        <v>2</v>
      </c>
      <c r="G615" s="16">
        <v>191516031272</v>
      </c>
      <c r="H615" s="66"/>
      <c r="I615" s="41">
        <f t="shared" si="1106"/>
        <v>5600</v>
      </c>
      <c r="J615" s="48">
        <f t="shared" si="1196"/>
        <v>278667</v>
      </c>
      <c r="K615" s="66"/>
      <c r="L615" s="41">
        <f t="shared" si="1146"/>
        <v>5600</v>
      </c>
      <c r="M615" s="48">
        <f t="shared" si="1197"/>
        <v>178026</v>
      </c>
      <c r="N615" s="66"/>
      <c r="O615" s="41">
        <f t="shared" si="1107"/>
        <v>5600</v>
      </c>
      <c r="P615" s="48">
        <f t="shared" si="1198"/>
        <v>77277</v>
      </c>
      <c r="Q615" s="66"/>
      <c r="R615" s="66">
        <f t="shared" si="1108"/>
        <v>5600</v>
      </c>
      <c r="S615" s="67" t="e">
        <f t="shared" si="1199"/>
        <v>#REF!</v>
      </c>
      <c r="T615" s="66"/>
      <c r="U615" s="66">
        <f t="shared" si="1116"/>
        <v>5880</v>
      </c>
      <c r="V615" s="67">
        <f t="shared" si="1117"/>
        <v>207848.90000000002</v>
      </c>
      <c r="W615" s="136"/>
      <c r="X615" s="69">
        <f t="shared" si="1109"/>
        <v>0</v>
      </c>
      <c r="Y615" s="67">
        <f t="shared" si="1094"/>
        <v>132.29999999999882</v>
      </c>
      <c r="Z615" s="66"/>
      <c r="AA615" s="68">
        <f t="shared" si="1154"/>
        <v>0</v>
      </c>
      <c r="AB615" s="67">
        <f t="shared" si="1105"/>
        <v>12982.5</v>
      </c>
      <c r="AC615" s="66"/>
      <c r="AD615" s="66">
        <f t="shared" si="1155"/>
        <v>0</v>
      </c>
      <c r="AE615" s="67">
        <f t="shared" si="1118"/>
        <v>283.79999999999973</v>
      </c>
      <c r="AF615" s="66"/>
      <c r="AG615" s="78">
        <f t="shared" si="1156"/>
        <v>0</v>
      </c>
      <c r="AH615" s="79">
        <f t="shared" si="1119"/>
        <v>8642.7999999999993</v>
      </c>
      <c r="AI615" s="66"/>
      <c r="AJ615" s="68">
        <f t="shared" si="1157"/>
        <v>0</v>
      </c>
      <c r="AK615" s="67">
        <f t="shared" si="1120"/>
        <v>7330.5</v>
      </c>
      <c r="AL615" s="66"/>
      <c r="AM615" s="68">
        <f t="shared" si="1158"/>
        <v>0</v>
      </c>
      <c r="AN615" s="67">
        <f t="shared" si="1121"/>
        <v>5788.0999999999985</v>
      </c>
      <c r="AO615" s="66"/>
      <c r="AP615" s="68">
        <f t="shared" si="1110"/>
        <v>0</v>
      </c>
      <c r="AQ615" s="67">
        <f t="shared" si="1099"/>
        <v>484.89999999999964</v>
      </c>
      <c r="AR615" s="66"/>
      <c r="AS615" s="68">
        <f t="shared" si="1172"/>
        <v>0</v>
      </c>
      <c r="AT615" s="67">
        <f t="shared" si="1122"/>
        <v>2856.1000000000004</v>
      </c>
      <c r="AU615" s="66"/>
      <c r="AV615" s="66">
        <f t="shared" si="1123"/>
        <v>0</v>
      </c>
      <c r="AW615" s="42">
        <f t="shared" si="1100"/>
        <v>1624.0000000000014</v>
      </c>
      <c r="AX615" s="66"/>
      <c r="AY615" s="66">
        <f t="shared" si="1173"/>
        <v>0</v>
      </c>
      <c r="AZ615" s="67">
        <f t="shared" si="1111"/>
        <v>1794.6</v>
      </c>
      <c r="BA615" s="66"/>
      <c r="BB615" s="68">
        <f t="shared" si="1174"/>
        <v>0</v>
      </c>
      <c r="BC615" s="67">
        <f t="shared" si="1124"/>
        <v>1254.5999999999999</v>
      </c>
      <c r="BD615" s="66"/>
      <c r="BE615" s="68">
        <f t="shared" si="1175"/>
        <v>0</v>
      </c>
      <c r="BF615" s="67">
        <f t="shared" si="1125"/>
        <v>-210.39999999999964</v>
      </c>
      <c r="BG615" s="66"/>
      <c r="BH615" s="68">
        <f t="shared" si="1153"/>
        <v>0</v>
      </c>
      <c r="BI615" s="67">
        <f t="shared" si="1159"/>
        <v>1004.5599999999995</v>
      </c>
      <c r="BJ615" s="66"/>
      <c r="BK615" s="68">
        <f t="shared" si="1176"/>
        <v>0</v>
      </c>
      <c r="BL615" s="67">
        <f t="shared" si="1126"/>
        <v>4604.6000000000004</v>
      </c>
      <c r="BM615" s="66"/>
      <c r="BN615" s="68">
        <f t="shared" si="1127"/>
        <v>0</v>
      </c>
      <c r="BO615" s="67">
        <f t="shared" si="1128"/>
        <v>573.90000000000123</v>
      </c>
      <c r="BP615" s="66"/>
      <c r="BQ615" s="68">
        <f t="shared" si="1129"/>
        <v>0</v>
      </c>
      <c r="BR615" s="67">
        <f t="shared" si="1160"/>
        <v>49.899999999990811</v>
      </c>
      <c r="BS615" s="66"/>
      <c r="BT615" s="66">
        <f t="shared" si="1150"/>
        <v>0</v>
      </c>
      <c r="BU615" s="67">
        <f t="shared" si="1166"/>
        <v>43178</v>
      </c>
      <c r="BV615" s="66"/>
      <c r="BW615" s="66">
        <f t="shared" si="1151"/>
        <v>0</v>
      </c>
      <c r="BX615" s="67">
        <f t="shared" si="1195"/>
        <v>58306</v>
      </c>
      <c r="BY615" s="66"/>
      <c r="BZ615" s="66">
        <f t="shared" si="1152"/>
        <v>0</v>
      </c>
      <c r="CA615" s="67">
        <f t="shared" si="1167"/>
        <v>38658</v>
      </c>
      <c r="CB615" s="66"/>
      <c r="CC615" s="66">
        <f t="shared" si="1130"/>
        <v>0</v>
      </c>
      <c r="CD615" s="67">
        <f t="shared" si="1200"/>
        <v>6466.0000000000018</v>
      </c>
      <c r="CE615" s="66"/>
      <c r="CF615" s="66">
        <f t="shared" si="1131"/>
        <v>0</v>
      </c>
      <c r="CG615" s="67">
        <f t="shared" si="1132"/>
        <v>6982.9</v>
      </c>
      <c r="CH615" s="66"/>
      <c r="CI615" s="66">
        <f t="shared" si="1177"/>
        <v>0</v>
      </c>
      <c r="CJ615" s="67">
        <f t="shared" si="1147"/>
        <v>8715</v>
      </c>
      <c r="CK615" s="66"/>
      <c r="CL615" s="68">
        <f t="shared" si="1178"/>
        <v>0</v>
      </c>
      <c r="CM615" s="79">
        <f t="shared" si="1133"/>
        <v>4864</v>
      </c>
      <c r="CN615" s="66"/>
      <c r="CO615" s="68">
        <f t="shared" si="1179"/>
        <v>0</v>
      </c>
      <c r="CP615" s="79">
        <f t="shared" si="1134"/>
        <v>3955</v>
      </c>
      <c r="CQ615" s="66"/>
      <c r="CR615" s="68">
        <f t="shared" si="1180"/>
        <v>0</v>
      </c>
      <c r="CS615" s="79">
        <f t="shared" si="1097"/>
        <v>6656</v>
      </c>
      <c r="CT615" s="66"/>
      <c r="CU615" s="68">
        <f t="shared" si="1181"/>
        <v>0</v>
      </c>
      <c r="CV615" s="79">
        <f t="shared" si="1135"/>
        <v>7769</v>
      </c>
      <c r="CW615" s="66"/>
      <c r="CX615" s="66">
        <f t="shared" si="1182"/>
        <v>0</v>
      </c>
      <c r="CY615" s="40">
        <f t="shared" si="1090"/>
        <v>6575.8</v>
      </c>
      <c r="CZ615" s="65"/>
      <c r="DA615" s="66">
        <f t="shared" si="1183"/>
        <v>0</v>
      </c>
      <c r="DB615" s="67">
        <f t="shared" si="1148"/>
        <v>67934</v>
      </c>
      <c r="DC615" s="66"/>
      <c r="DD615" s="66">
        <f t="shared" si="1184"/>
        <v>0</v>
      </c>
      <c r="DE615" s="67">
        <f t="shared" si="1149"/>
        <v>64705</v>
      </c>
      <c r="DF615" s="66"/>
      <c r="DG615" s="69">
        <f t="shared" si="1185"/>
        <v>0</v>
      </c>
      <c r="DH615" s="67">
        <f t="shared" si="1145"/>
        <v>216965</v>
      </c>
      <c r="DI615" s="66"/>
      <c r="DJ615" s="66">
        <f t="shared" si="1186"/>
        <v>0</v>
      </c>
      <c r="DK615" s="67">
        <f t="shared" si="1136"/>
        <v>226.5</v>
      </c>
      <c r="DL615" s="210"/>
      <c r="DM615" s="206">
        <f t="shared" si="1187"/>
        <v>0</v>
      </c>
      <c r="DN615" s="25">
        <f t="shared" si="1115"/>
        <v>0</v>
      </c>
      <c r="DO615" s="5"/>
      <c r="DP615" s="43">
        <f t="shared" si="1188"/>
        <v>0</v>
      </c>
      <c r="DQ615" s="27">
        <f t="shared" si="1137"/>
        <v>7022.5</v>
      </c>
      <c r="DR615" s="5"/>
      <c r="DS615" s="43">
        <f t="shared" si="1189"/>
        <v>0</v>
      </c>
      <c r="DT615" s="27">
        <f t="shared" si="1138"/>
        <v>4846</v>
      </c>
      <c r="DU615" s="5"/>
      <c r="DV615" s="43">
        <f t="shared" si="1190"/>
        <v>0</v>
      </c>
      <c r="DW615" s="27">
        <f t="shared" si="1139"/>
        <v>4835</v>
      </c>
      <c r="DX615" s="5"/>
      <c r="DY615" s="22">
        <f t="shared" si="1191"/>
        <v>0</v>
      </c>
      <c r="DZ615" s="25">
        <f t="shared" si="1140"/>
        <v>523</v>
      </c>
      <c r="EA615" s="22"/>
      <c r="EB615" s="22">
        <f t="shared" si="1192"/>
        <v>0</v>
      </c>
      <c r="EC615" s="28">
        <f t="shared" si="1141"/>
        <v>369</v>
      </c>
      <c r="ED615" s="5"/>
      <c r="EE615" s="43">
        <f t="shared" si="1193"/>
        <v>0</v>
      </c>
      <c r="EF615" s="27">
        <f t="shared" si="1142"/>
        <v>4769</v>
      </c>
      <c r="EG615" s="66"/>
      <c r="EH615" s="66">
        <f t="shared" si="1194"/>
        <v>0</v>
      </c>
      <c r="EI615" s="67">
        <f t="shared" si="1143"/>
        <v>23837</v>
      </c>
      <c r="EJ615" s="66"/>
      <c r="EK615" s="66">
        <f t="shared" si="1161"/>
        <v>0</v>
      </c>
      <c r="EL615" s="67">
        <f t="shared" si="1144"/>
        <v>22467</v>
      </c>
      <c r="EM615" s="110" t="e">
        <f t="shared" si="1162"/>
        <v>#REF!</v>
      </c>
    </row>
    <row r="616" spans="1:143" ht="11.25" customHeight="1" x14ac:dyDescent="0.25">
      <c r="A616" s="255">
        <v>46102</v>
      </c>
      <c r="B616" s="254">
        <v>46095</v>
      </c>
      <c r="C616" s="203">
        <v>8004971596</v>
      </c>
      <c r="D616" s="111" t="s">
        <v>276</v>
      </c>
      <c r="E616" s="138">
        <v>2000</v>
      </c>
      <c r="F616" s="139">
        <v>1</v>
      </c>
      <c r="G616" s="85">
        <v>191516149748</v>
      </c>
      <c r="H616" s="66"/>
      <c r="I616" s="41">
        <f t="shared" si="1106"/>
        <v>0</v>
      </c>
      <c r="J616" s="48">
        <f t="shared" si="1196"/>
        <v>278667</v>
      </c>
      <c r="K616" s="66"/>
      <c r="L616" s="41">
        <f t="shared" si="1146"/>
        <v>0</v>
      </c>
      <c r="M616" s="48">
        <f t="shared" si="1197"/>
        <v>178026</v>
      </c>
      <c r="N616" s="66"/>
      <c r="O616" s="41">
        <f t="shared" si="1107"/>
        <v>0</v>
      </c>
      <c r="P616" s="48">
        <f t="shared" si="1198"/>
        <v>77277</v>
      </c>
      <c r="Q616" s="66"/>
      <c r="R616" s="66">
        <f t="shared" si="1108"/>
        <v>0</v>
      </c>
      <c r="S616" s="67" t="e">
        <f t="shared" si="1199"/>
        <v>#REF!</v>
      </c>
      <c r="T616" s="66"/>
      <c r="U616" s="66">
        <f t="shared" si="1116"/>
        <v>0</v>
      </c>
      <c r="V616" s="67">
        <f t="shared" si="1117"/>
        <v>207848.90000000002</v>
      </c>
      <c r="X616" s="69">
        <f t="shared" si="1109"/>
        <v>0</v>
      </c>
      <c r="Y616" s="67">
        <f t="shared" si="1094"/>
        <v>132.29999999999882</v>
      </c>
      <c r="Z616" s="66"/>
      <c r="AA616" s="68">
        <f t="shared" si="1154"/>
        <v>0</v>
      </c>
      <c r="AB616" s="67">
        <f t="shared" si="1105"/>
        <v>12982.5</v>
      </c>
      <c r="AC616" s="66"/>
      <c r="AD616" s="66">
        <f t="shared" si="1155"/>
        <v>0</v>
      </c>
      <c r="AE616" s="67">
        <f t="shared" si="1118"/>
        <v>283.79999999999973</v>
      </c>
      <c r="AF616" s="66"/>
      <c r="AG616" s="78">
        <f t="shared" si="1156"/>
        <v>0</v>
      </c>
      <c r="AH616" s="79">
        <f t="shared" si="1119"/>
        <v>8642.7999999999993</v>
      </c>
      <c r="AI616" s="66"/>
      <c r="AJ616" s="68">
        <f t="shared" si="1157"/>
        <v>0</v>
      </c>
      <c r="AK616" s="67">
        <f t="shared" si="1120"/>
        <v>7330.5</v>
      </c>
      <c r="AL616" s="66"/>
      <c r="AM616" s="68">
        <f t="shared" si="1158"/>
        <v>0</v>
      </c>
      <c r="AN616" s="67">
        <f t="shared" si="1121"/>
        <v>5788.0999999999985</v>
      </c>
      <c r="AO616" s="66"/>
      <c r="AP616" s="68">
        <f t="shared" si="1110"/>
        <v>0</v>
      </c>
      <c r="AQ616" s="67">
        <f t="shared" si="1099"/>
        <v>484.89999999999964</v>
      </c>
      <c r="AR616" s="66"/>
      <c r="AS616" s="68">
        <f t="shared" si="1172"/>
        <v>0</v>
      </c>
      <c r="AT616" s="67">
        <f t="shared" si="1122"/>
        <v>2856.1000000000004</v>
      </c>
      <c r="AU616" s="66"/>
      <c r="AV616" s="66">
        <f t="shared" si="1123"/>
        <v>0</v>
      </c>
      <c r="AW616" s="42">
        <f t="shared" si="1100"/>
        <v>1624.0000000000014</v>
      </c>
      <c r="AX616" s="66"/>
      <c r="AY616" s="66">
        <f t="shared" si="1173"/>
        <v>0</v>
      </c>
      <c r="AZ616" s="67">
        <f t="shared" si="1111"/>
        <v>1794.6</v>
      </c>
      <c r="BA616" s="66"/>
      <c r="BB616" s="68">
        <f t="shared" si="1174"/>
        <v>0</v>
      </c>
      <c r="BC616" s="67">
        <f t="shared" si="1124"/>
        <v>1254.5999999999999</v>
      </c>
      <c r="BD616" s="66"/>
      <c r="BE616" s="68">
        <f t="shared" si="1175"/>
        <v>0</v>
      </c>
      <c r="BF616" s="67">
        <f t="shared" si="1125"/>
        <v>-210.39999999999964</v>
      </c>
      <c r="BG616" s="66"/>
      <c r="BH616" s="68">
        <f t="shared" si="1153"/>
        <v>0</v>
      </c>
      <c r="BI616" s="67">
        <f t="shared" si="1159"/>
        <v>1004.5599999999995</v>
      </c>
      <c r="BJ616" s="66"/>
      <c r="BK616" s="68">
        <f t="shared" si="1176"/>
        <v>0</v>
      </c>
      <c r="BL616" s="67">
        <f t="shared" si="1126"/>
        <v>4604.6000000000004</v>
      </c>
      <c r="BM616" s="66"/>
      <c r="BN616" s="68">
        <f t="shared" si="1127"/>
        <v>0</v>
      </c>
      <c r="BO616" s="67">
        <f t="shared" si="1128"/>
        <v>573.90000000000123</v>
      </c>
      <c r="BP616" s="66"/>
      <c r="BQ616" s="68">
        <f t="shared" si="1129"/>
        <v>0</v>
      </c>
      <c r="BR616" s="67">
        <f t="shared" si="1160"/>
        <v>49.899999999990811</v>
      </c>
      <c r="BS616" s="66"/>
      <c r="BT616" s="66">
        <f t="shared" si="1150"/>
        <v>0</v>
      </c>
      <c r="BU616" s="67">
        <f t="shared" si="1166"/>
        <v>43178</v>
      </c>
      <c r="BV616" s="66"/>
      <c r="BW616" s="66">
        <f t="shared" si="1151"/>
        <v>0</v>
      </c>
      <c r="BX616" s="67">
        <f t="shared" si="1195"/>
        <v>58306</v>
      </c>
      <c r="BY616" s="66"/>
      <c r="BZ616" s="66">
        <f t="shared" si="1152"/>
        <v>0</v>
      </c>
      <c r="CA616" s="67">
        <f t="shared" si="1167"/>
        <v>38658</v>
      </c>
      <c r="CB616" s="66"/>
      <c r="CC616" s="66">
        <f t="shared" si="1130"/>
        <v>2300</v>
      </c>
      <c r="CD616" s="67">
        <f t="shared" si="1200"/>
        <v>4166.0000000000018</v>
      </c>
      <c r="CE616" s="66"/>
      <c r="CF616" s="66">
        <f t="shared" si="1131"/>
        <v>0</v>
      </c>
      <c r="CG616" s="67">
        <f t="shared" si="1132"/>
        <v>6982.9</v>
      </c>
      <c r="CH616" s="66"/>
      <c r="CI616" s="66">
        <f t="shared" si="1177"/>
        <v>0</v>
      </c>
      <c r="CJ616" s="67">
        <f t="shared" si="1147"/>
        <v>8715</v>
      </c>
      <c r="CK616" s="66"/>
      <c r="CL616" s="68">
        <f t="shared" si="1178"/>
        <v>0</v>
      </c>
      <c r="CM616" s="79">
        <f t="shared" si="1133"/>
        <v>4864</v>
      </c>
      <c r="CN616" s="66"/>
      <c r="CO616" s="68">
        <f t="shared" si="1179"/>
        <v>0</v>
      </c>
      <c r="CP616" s="79">
        <f t="shared" si="1134"/>
        <v>3955</v>
      </c>
      <c r="CQ616" s="66"/>
      <c r="CR616" s="68">
        <f t="shared" si="1180"/>
        <v>0</v>
      </c>
      <c r="CS616" s="79">
        <f t="shared" si="1097"/>
        <v>6656</v>
      </c>
      <c r="CT616" s="66"/>
      <c r="CU616" s="68">
        <f t="shared" si="1181"/>
        <v>0</v>
      </c>
      <c r="CV616" s="79">
        <f t="shared" si="1135"/>
        <v>7769</v>
      </c>
      <c r="CW616" s="66"/>
      <c r="CX616" s="66">
        <f t="shared" si="1182"/>
        <v>0</v>
      </c>
      <c r="CY616" s="40">
        <f t="shared" si="1090"/>
        <v>6575.8</v>
      </c>
      <c r="CZ616" s="65"/>
      <c r="DA616" s="66">
        <f t="shared" si="1183"/>
        <v>4000</v>
      </c>
      <c r="DB616" s="67">
        <f t="shared" si="1148"/>
        <v>63934</v>
      </c>
      <c r="DC616" s="66"/>
      <c r="DD616" s="66">
        <f t="shared" si="1184"/>
        <v>4000</v>
      </c>
      <c r="DE616" s="67">
        <f t="shared" si="1149"/>
        <v>60705</v>
      </c>
      <c r="DF616" s="66"/>
      <c r="DG616" s="69">
        <f t="shared" si="1185"/>
        <v>0</v>
      </c>
      <c r="DH616" s="67">
        <v>184530</v>
      </c>
      <c r="DI616" s="66"/>
      <c r="DJ616" s="66">
        <f t="shared" si="1186"/>
        <v>0</v>
      </c>
      <c r="DK616" s="67">
        <f t="shared" si="1136"/>
        <v>226.5</v>
      </c>
      <c r="DM616" s="206">
        <f t="shared" si="1187"/>
        <v>0</v>
      </c>
      <c r="DN616" s="25">
        <f t="shared" si="1115"/>
        <v>0</v>
      </c>
      <c r="DO616" s="5"/>
      <c r="DP616" s="43">
        <f t="shared" si="1188"/>
        <v>0</v>
      </c>
      <c r="DQ616" s="27">
        <f t="shared" si="1137"/>
        <v>7022.5</v>
      </c>
      <c r="DR616" s="5"/>
      <c r="DS616" s="43">
        <f t="shared" si="1189"/>
        <v>0</v>
      </c>
      <c r="DT616" s="27">
        <f t="shared" si="1138"/>
        <v>4846</v>
      </c>
      <c r="DU616" s="5"/>
      <c r="DV616" s="43">
        <f t="shared" si="1190"/>
        <v>0</v>
      </c>
      <c r="DW616" s="27">
        <f t="shared" si="1139"/>
        <v>4835</v>
      </c>
      <c r="DX616" s="5"/>
      <c r="DY616" s="22">
        <f t="shared" si="1191"/>
        <v>0</v>
      </c>
      <c r="DZ616" s="25">
        <f t="shared" si="1140"/>
        <v>523</v>
      </c>
      <c r="EA616" s="22"/>
      <c r="EB616" s="22">
        <f t="shared" si="1192"/>
        <v>0</v>
      </c>
      <c r="EC616" s="28">
        <f t="shared" si="1141"/>
        <v>369</v>
      </c>
      <c r="ED616" s="5"/>
      <c r="EE616" s="43">
        <f t="shared" si="1193"/>
        <v>0</v>
      </c>
      <c r="EF616" s="27">
        <f t="shared" si="1142"/>
        <v>4769</v>
      </c>
      <c r="EG616" s="66"/>
      <c r="EH616" s="66">
        <f t="shared" si="1194"/>
        <v>0</v>
      </c>
      <c r="EI616" s="67">
        <f t="shared" si="1143"/>
        <v>23837</v>
      </c>
      <c r="EJ616" s="66"/>
      <c r="EK616" s="66">
        <f t="shared" si="1161"/>
        <v>0</v>
      </c>
      <c r="EL616" s="67">
        <f t="shared" si="1144"/>
        <v>22467</v>
      </c>
      <c r="EM616" s="110" t="e">
        <f t="shared" si="1162"/>
        <v>#REF!</v>
      </c>
    </row>
    <row r="617" spans="1:143" ht="12" customHeight="1" x14ac:dyDescent="0.25">
      <c r="A617" s="219">
        <v>46104</v>
      </c>
      <c r="B617" s="242"/>
      <c r="C617" s="243" t="s">
        <v>328</v>
      </c>
      <c r="D617" s="244"/>
      <c r="E617" s="245"/>
      <c r="F617" s="246"/>
      <c r="G617" s="224"/>
      <c r="H617" s="225">
        <v>-187</v>
      </c>
      <c r="I617" s="226">
        <f t="shared" si="1106"/>
        <v>0</v>
      </c>
      <c r="J617" s="227">
        <f t="shared" si="1196"/>
        <v>278480</v>
      </c>
      <c r="K617" s="225">
        <v>-187</v>
      </c>
      <c r="L617" s="226">
        <f t="shared" si="1146"/>
        <v>0</v>
      </c>
      <c r="M617" s="227">
        <f t="shared" si="1197"/>
        <v>177839</v>
      </c>
      <c r="N617" s="225">
        <v>-187</v>
      </c>
      <c r="O617" s="226">
        <f t="shared" si="1107"/>
        <v>0</v>
      </c>
      <c r="P617" s="227">
        <f t="shared" si="1198"/>
        <v>77090</v>
      </c>
      <c r="Q617" s="225"/>
      <c r="R617" s="225">
        <f t="shared" si="1108"/>
        <v>0</v>
      </c>
      <c r="S617" s="225" t="e">
        <f t="shared" si="1199"/>
        <v>#REF!</v>
      </c>
      <c r="T617" s="225">
        <v>-16</v>
      </c>
      <c r="U617" s="225">
        <f t="shared" si="1116"/>
        <v>0</v>
      </c>
      <c r="V617" s="225">
        <f t="shared" si="1117"/>
        <v>207832.90000000002</v>
      </c>
      <c r="W617" s="228"/>
      <c r="X617" s="229">
        <f t="shared" si="1109"/>
        <v>0</v>
      </c>
      <c r="Y617" s="225">
        <f t="shared" si="1094"/>
        <v>132.29999999999882</v>
      </c>
      <c r="Z617" s="225"/>
      <c r="AA617" s="228">
        <f t="shared" si="1154"/>
        <v>0</v>
      </c>
      <c r="AB617" s="225">
        <f t="shared" si="1105"/>
        <v>12982.5</v>
      </c>
      <c r="AC617" s="225"/>
      <c r="AD617" s="225">
        <f t="shared" si="1155"/>
        <v>0</v>
      </c>
      <c r="AE617" s="225">
        <f t="shared" si="1118"/>
        <v>283.79999999999973</v>
      </c>
      <c r="AF617" s="225"/>
      <c r="AG617" s="224">
        <f t="shared" si="1156"/>
        <v>0</v>
      </c>
      <c r="AH617" s="230">
        <f t="shared" si="1119"/>
        <v>8642.7999999999993</v>
      </c>
      <c r="AI617" s="225"/>
      <c r="AJ617" s="228">
        <f t="shared" si="1157"/>
        <v>0</v>
      </c>
      <c r="AK617" s="225">
        <f t="shared" si="1120"/>
        <v>7330.5</v>
      </c>
      <c r="AL617" s="225"/>
      <c r="AM617" s="228">
        <f t="shared" si="1158"/>
        <v>0</v>
      </c>
      <c r="AN617" s="225">
        <f t="shared" si="1121"/>
        <v>5788.0999999999985</v>
      </c>
      <c r="AO617" s="225"/>
      <c r="AP617" s="228">
        <f t="shared" si="1110"/>
        <v>0</v>
      </c>
      <c r="AQ617" s="225">
        <f t="shared" si="1099"/>
        <v>484.89999999999964</v>
      </c>
      <c r="AR617" s="225"/>
      <c r="AS617" s="228">
        <f t="shared" si="1172"/>
        <v>0</v>
      </c>
      <c r="AT617" s="225">
        <f t="shared" si="1122"/>
        <v>2856.1000000000004</v>
      </c>
      <c r="AU617" s="225">
        <v>-4</v>
      </c>
      <c r="AV617" s="225">
        <f t="shared" si="1123"/>
        <v>0</v>
      </c>
      <c r="AW617" s="231">
        <f t="shared" si="1100"/>
        <v>1620.0000000000014</v>
      </c>
      <c r="AX617" s="225"/>
      <c r="AY617" s="225">
        <f t="shared" si="1173"/>
        <v>0</v>
      </c>
      <c r="AZ617" s="225">
        <f t="shared" si="1111"/>
        <v>1794.6</v>
      </c>
      <c r="BA617" s="225"/>
      <c r="BB617" s="228">
        <f t="shared" si="1174"/>
        <v>0</v>
      </c>
      <c r="BC617" s="225">
        <f t="shared" si="1124"/>
        <v>1254.5999999999999</v>
      </c>
      <c r="BD617" s="225"/>
      <c r="BE617" s="228">
        <f t="shared" si="1175"/>
        <v>0</v>
      </c>
      <c r="BF617" s="225">
        <f t="shared" si="1125"/>
        <v>-210.39999999999964</v>
      </c>
      <c r="BG617" s="225">
        <v>-25</v>
      </c>
      <c r="BH617" s="228">
        <f t="shared" si="1153"/>
        <v>0</v>
      </c>
      <c r="BI617" s="225">
        <f t="shared" si="1159"/>
        <v>979.55999999999949</v>
      </c>
      <c r="BJ617" s="225"/>
      <c r="BK617" s="228">
        <f t="shared" si="1176"/>
        <v>0</v>
      </c>
      <c r="BL617" s="225">
        <f t="shared" si="1126"/>
        <v>4604.6000000000004</v>
      </c>
      <c r="BM617" s="225">
        <v>-64</v>
      </c>
      <c r="BN617" s="228">
        <f t="shared" si="1127"/>
        <v>0</v>
      </c>
      <c r="BO617" s="225">
        <f t="shared" si="1128"/>
        <v>509.90000000000123</v>
      </c>
      <c r="BP617" s="225"/>
      <c r="BQ617" s="228">
        <f t="shared" si="1129"/>
        <v>0</v>
      </c>
      <c r="BR617" s="225">
        <f t="shared" si="1160"/>
        <v>49.899999999990811</v>
      </c>
      <c r="BS617" s="225">
        <v>-17</v>
      </c>
      <c r="BT617" s="225">
        <f t="shared" si="1150"/>
        <v>0</v>
      </c>
      <c r="BU617" s="225">
        <f t="shared" si="1166"/>
        <v>43161</v>
      </c>
      <c r="BV617" s="225">
        <v>-17</v>
      </c>
      <c r="BW617" s="225">
        <f t="shared" si="1151"/>
        <v>0</v>
      </c>
      <c r="BX617" s="225">
        <f t="shared" si="1195"/>
        <v>58289</v>
      </c>
      <c r="BY617" s="225">
        <v>-17</v>
      </c>
      <c r="BZ617" s="225">
        <f t="shared" si="1152"/>
        <v>0</v>
      </c>
      <c r="CA617" s="225">
        <f t="shared" si="1167"/>
        <v>38641</v>
      </c>
      <c r="CB617" s="225">
        <v>-1</v>
      </c>
      <c r="CC617" s="225">
        <f t="shared" si="1130"/>
        <v>0</v>
      </c>
      <c r="CD617" s="225">
        <f t="shared" si="1200"/>
        <v>4165.0000000000018</v>
      </c>
      <c r="CE617" s="225"/>
      <c r="CF617" s="225">
        <f t="shared" si="1131"/>
        <v>0</v>
      </c>
      <c r="CG617" s="225">
        <f t="shared" si="1132"/>
        <v>6982.9</v>
      </c>
      <c r="CH617" s="225"/>
      <c r="CI617" s="225">
        <f t="shared" si="1177"/>
        <v>0</v>
      </c>
      <c r="CJ617" s="225">
        <f t="shared" si="1147"/>
        <v>8715</v>
      </c>
      <c r="CK617" s="225"/>
      <c r="CL617" s="228">
        <f t="shared" si="1178"/>
        <v>0</v>
      </c>
      <c r="CM617" s="230">
        <f t="shared" si="1133"/>
        <v>4864</v>
      </c>
      <c r="CN617" s="225"/>
      <c r="CO617" s="228">
        <f t="shared" si="1179"/>
        <v>0</v>
      </c>
      <c r="CP617" s="230">
        <f t="shared" si="1134"/>
        <v>3955</v>
      </c>
      <c r="CQ617" s="225"/>
      <c r="CR617" s="228">
        <f t="shared" si="1180"/>
        <v>0</v>
      </c>
      <c r="CS617" s="230">
        <f t="shared" si="1097"/>
        <v>6656</v>
      </c>
      <c r="CT617" s="225"/>
      <c r="CU617" s="228">
        <f t="shared" si="1181"/>
        <v>0</v>
      </c>
      <c r="CV617" s="230">
        <f t="shared" si="1135"/>
        <v>7769</v>
      </c>
      <c r="CW617" s="225"/>
      <c r="CX617" s="225">
        <f t="shared" si="1182"/>
        <v>0</v>
      </c>
      <c r="CY617" s="224">
        <f t="shared" si="1090"/>
        <v>6575.8</v>
      </c>
      <c r="CZ617" s="230"/>
      <c r="DA617" s="225">
        <f t="shared" si="1183"/>
        <v>0</v>
      </c>
      <c r="DB617" s="225">
        <f t="shared" si="1148"/>
        <v>63934</v>
      </c>
      <c r="DC617" s="225"/>
      <c r="DD617" s="225">
        <f t="shared" si="1184"/>
        <v>0</v>
      </c>
      <c r="DE617" s="225">
        <f t="shared" si="1149"/>
        <v>60705</v>
      </c>
      <c r="DF617" s="225"/>
      <c r="DG617" s="229">
        <f t="shared" si="1185"/>
        <v>0</v>
      </c>
      <c r="DH617" s="67">
        <v>184530</v>
      </c>
      <c r="DI617" s="225"/>
      <c r="DJ617" s="225">
        <f t="shared" si="1186"/>
        <v>0</v>
      </c>
      <c r="DK617" s="225">
        <f t="shared" si="1136"/>
        <v>226.5</v>
      </c>
      <c r="DL617" s="232"/>
      <c r="DM617" s="233">
        <f t="shared" si="1187"/>
        <v>0</v>
      </c>
      <c r="DN617" s="234">
        <f t="shared" si="1115"/>
        <v>0</v>
      </c>
      <c r="DO617" s="235"/>
      <c r="DP617" s="236">
        <f t="shared" si="1188"/>
        <v>0</v>
      </c>
      <c r="DQ617" s="237">
        <f t="shared" si="1137"/>
        <v>7022.5</v>
      </c>
      <c r="DR617" s="235"/>
      <c r="DS617" s="236">
        <f t="shared" si="1189"/>
        <v>0</v>
      </c>
      <c r="DT617" s="237">
        <f t="shared" si="1138"/>
        <v>4846</v>
      </c>
      <c r="DU617" s="235"/>
      <c r="DV617" s="236">
        <f t="shared" si="1190"/>
        <v>0</v>
      </c>
      <c r="DW617" s="237">
        <f t="shared" si="1139"/>
        <v>4835</v>
      </c>
      <c r="DX617" s="235"/>
      <c r="DY617" s="238">
        <f t="shared" si="1191"/>
        <v>0</v>
      </c>
      <c r="DZ617" s="234">
        <f t="shared" si="1140"/>
        <v>523</v>
      </c>
      <c r="EA617" s="238"/>
      <c r="EB617" s="238">
        <f t="shared" si="1192"/>
        <v>0</v>
      </c>
      <c r="EC617" s="239">
        <f t="shared" si="1141"/>
        <v>369</v>
      </c>
      <c r="ED617" s="235"/>
      <c r="EE617" s="236">
        <f t="shared" si="1193"/>
        <v>0</v>
      </c>
      <c r="EF617" s="237">
        <f t="shared" si="1142"/>
        <v>4769</v>
      </c>
      <c r="EG617" s="225"/>
      <c r="EH617" s="225">
        <f t="shared" si="1194"/>
        <v>0</v>
      </c>
      <c r="EI617" s="225">
        <f t="shared" si="1143"/>
        <v>23837</v>
      </c>
      <c r="EJ617" s="225"/>
      <c r="EK617" s="225">
        <f t="shared" si="1161"/>
        <v>0</v>
      </c>
      <c r="EL617" s="225">
        <f t="shared" si="1144"/>
        <v>22467</v>
      </c>
      <c r="EM617" s="240" t="e">
        <f t="shared" si="1162"/>
        <v>#REF!</v>
      </c>
    </row>
    <row r="618" spans="1:143" s="33" customFormat="1" ht="11.25" customHeight="1" x14ac:dyDescent="0.25">
      <c r="A618" s="130">
        <v>46105</v>
      </c>
      <c r="B618" s="185">
        <v>46084</v>
      </c>
      <c r="C618" s="215">
        <v>4906</v>
      </c>
      <c r="D618" s="113"/>
      <c r="E618" s="114"/>
      <c r="F618" s="201"/>
      <c r="G618" s="116"/>
      <c r="H618" s="117"/>
      <c r="I618" s="118">
        <f t="shared" si="1106"/>
        <v>0</v>
      </c>
      <c r="J618" s="119">
        <f t="shared" si="1196"/>
        <v>278480</v>
      </c>
      <c r="K618" s="117"/>
      <c r="L618" s="118">
        <f t="shared" ref="L618:L649" si="1201">IF(OR(D618="NPC6ASZDB-RD015M",D618="NPC6ASZDB-GN750C",D618="NPC6ASZDB-WT035M",D618="NPC6ASZDB-WT028M ",D618="NPC6ASZDB-WT019M",D618="NPC06SZDB-GN050C",D618="NPC06SZDB-OR050C",D618="NPC6ASZDB-WT018M",D618="NPC6ASZDB-WT023M",D618="NPC6ASZDB-WT024M",D618="NPC6ASZDB-OR020M",D618="NPC6ASZDB-RD006M",D618="NPC6ASZDB-WT017M",D618="NPC6ASZDB-GY750C",D618="NPC6ASZDB-YL015M",D618="NPC6ASZDB-BL004M ",D618="NPC6ASZDB-WT016M",D618="NPC06SZDB-BK006M",D618="NPC06SZDB-BK007M",D618="NPC6ASZDB-OR750C",D618="NPC06SZDB-BK004M",D618="NPC06SZDB-BL015M",D618="NPC6ASZDB-BL013C",D618="NPC6ASZDB-BL030C",D618="NPC6ASZDB-GY009M",D618="NPC06SZDB-BK002M",D618="NPC6ASZDB-GY025C",D618="NPC06SZDB-BK003M",D618="NPC06SZDB-GY005M",D618="NPC6ASZDB-RD020C",D618="NPC06SZDB-YL040M",D618="NPC6ASZDB-GY125C",D618="NPC06SZDB-YL002M",D618="NPC6ASZDB-WT100M",D618="NPC6ASZDB-RD008M",D618="NPC6ASZDB-YL009M",D618="NPC6ASZDB-VT010M",D618="NPC6ASZDB-OR007M",D618="NPC6ASZDB-VT007M",D618="NPC6ASZDB-BK007M",D618="NPC6ASZDB-GY350C",D618="NPC6ASZDB-YL350C",D618="NPC6ASZDB-OR350C",D618="NPC6ASZDB-VT350C",D618="NPC6ASZDB-BL350C",D618="NPC6ASZDB-RD350C",D618="NPC6ASZDB-BK350C",D618="NPC6ASZDB-VT003M",D618="NPC6ASZDB-OR250C",D618="NPC6ASZDB-VT250C",D618="NPC6ASZDB-VT002M",D618="NPC6ASZDB-VT050C",D618="NPC6ASZDB-VT001M",D618="NPC6ASZDB-VT150C",D618="NPC6ASZDB-WT017C",D618="NPC6ASZDB-RD030C",D618="NPC6ASZDB-WT030C",D618="NPC6ASZDB-OR020M",D618="NPC6ASZDB-OR015M",D618="NPC06SZDB-WT025C",D618="NPC6ASZDB-WT013M",D618="NPC6ASZDB-GY075C",D618="NPC6ASZDB-BK075C",D618="NPC6ASZDB-BK125C",D618="NPC6ASZDB-GN250C",D618="NPC6ASZDB-WT011M",D618="NPC6ASZDB-WT014M",D618="NPC6ASZDB-OR005M",D618="NPC6ASZDB-GY006M",D618="NPC6ASZDB-WT550C",D618="NPC6ASZDB-WT650C",D618="NPC6ASZDB-WT850C",D618="NPC6ASZDB-WT950C",D618="NPC6ASZDB-RD250C",D618="NPC06SZDB-GY015C",D618="NPC06SZDB-BL020C",D618="NPC06SZDB-YL015C",D618="NPC6ASZDB-BL012M",D618="NPC6ASZDB-WT020C",D618="NPC6ASZDB-BL008M",D618="NPC6ASZDB-BL009M",D618="NPC6ASZDB-WT022M",D618="NPC6ASZDB-YL007M",D618="NPC06SZDB-WT250C",D618="NPC6ASZDB-BL007M",D618="NPC6ASZDB-BK050C",D618="NPC6ASZDB-BK025C",D618="NPC6ASZDB-BL750C",D618="NPC6ASZDB-OR010M",D618="NPC06SZDB-RD015M",D618="NPC6ASZDB-YL012M",D618="NPC6ASZDB-YL030M",D618="NPC6ASZDB-YL020M",D618="NPC6ASZDB-RD050C",D618="NPC06SZDB-BL050C",D618="NPC06SZDB-RD050C",D618="NPC06SZDB-YL050C",D618="NPC06SZDB-YL003M",D618="NPC06SZDB-GN002M",D618="NPC6ASZDB-RD010M",D618="NPC6ASZDB-GY450C",D618="NPC6ASZDB-WT006M",D618="NPC6ASZDB-BL250C",D618="NPC6ASZDB-GY050C",D618="NPC6ASZDB-YL250C",D618="NPC6ASZDB-YL008M",D618="NPC06SZDB-YL010M",D618="NPC6ASZDB-GY008M",D618="NPC06SZDB-RD005M",D618="NPC6ASZDB-BL050C",D618="NPC6ASZDB-WT450C",D618="NPC6ASZDB-OR050C",D618="NPC06SZDB-GN010M",D618="NPC06SZDB-RD010M",D618="NPC06SZDB-BL010M",D618="NPC6ASZDB-GY050C",D618="NPC6ASZDB-YL025C",D618="NPC6ASZDB-BK250C",D618="NPC6ASZDB-BK004M",D618="NPC6ASZDB-YL006M",D618="NPC06SZDB-WT007M",D618="NPC6ASZDB-BL015M",D618="NPC6ASZDB-BL020M",D618="NPC6ASZDB-GN010M",D618="NPC6ASZDB-GN015M",D618="NPC6ASZDB-GY250C",D618="NPC6ASZDB-BK030M",D618="NPC06SZDB-GY003M",D618="NPC06SZDB-BL150C",D618="NPC6ASZDB-BK013M",D618="NPC6ASZDB-OR150C",D618="NPC6ASZDB-GY007M",D618="NPC6ASZDB-BK750C",D618="NPC06SZDB-GN003M",D618="NPC06SZDB-BK150C",D618="NPC06SZDB-BK001M",D618="NPC6ASZDB-RD007M",D618="NPC6ASZDB-RD010M",D618="NPC06SZDB-GY006M",D618="NPC06SZDB-GY015M",D618="NPC06SZDB-BK050C",D618="NPC6ASZDB-GN025C",D618="NPC6ASZDB-WT009M",D618="NPC6ASZDB-OR004M",D618="NPC6ASZDB-WT075C",D618="NPC6ASZDB-WT175C",D618="NPC06SZDB-GY001M",D618="NPC06SZDB-GY002M",D618="NPC6ASZDB-WT125C",D618="NPC6ASZDB-WT225C",D618="NPC6ASZDB-WT275C",D618="NPC6ASZDB-GY015M",D618="NPC6ASZDB-RD001M",D618="NPC6ASZDB-RD005M",D618="NPC6ASZDB-WT025C",D618="NPC6ASZDB-YL001M",D618="NPC6ASZDB-YL005M",D618="NPC06SZDB-GY010M",D618="NPC06SZDB-YL005M",D618="NPC06SZDB-YL001M",D618="NPC6ASZDB-BK150C",D618="NPC6ASZDB-BL030M",D618="NPC6ASZDB-YL050C",D618="NPC6ASZDB-YL010M",D618="NPC6ASZDB-OR010M",D618="NPC06SZDB-YL150C",D618="NPC6ASZDB-OR005M",D618="NPC06SZDB-OR002M",D618="NPC6ASZDB-RD150C",D618="NPC6ASZDB-WT025M",D618="NPC6ASZDB-WT150C",D618="NPC6ASZDB-WT012M",D618="NPC6ASZDB-WT250C",D618="NPC6ASZDB-WT350C",D618="NPC6ASZDB-YL002M",D618="NPC6ASZDB-BL150C",D618="NPC6ASZDB-WT015M",D618="NPC6ASZDB-YL150C",D618="NPC6ASZDB-YL003M",D618="NPC6ASZDB-WT750C",D618="NPC6ASZDB-GN050C",D618="NPC6ASZDB-WT008M",D618="NPC06SZDB-OR010M",D618="NPC6ASZDB-GY150C",D618="NPC6ASZDB-GN150C",D618="NPC6ASZDB-OR001M",D618="NPC6ASZDB-OR002M",D618="NPC6ASZDB-OR003M",D618="NPC06SZDB-RD002M",D618="NPC06SZDB-RD150C",D618="NPC6ASZDB-BK015M",D618="NPC06SZDB-GN001M",D618="NPC06SZDB-GN150C",D618="NPC06SZDB-WT030M",D618="NPC06SZDB-WT750C",D618="NPC06SZDB-WT015M",D618="NPC6ASZDB-WT030M",D618="NPC06SZDB-RD001M",D618="NPC06SZDB-RD003M",D618="NPC06SZDB-OR003M",D618="NPC06SZDB-OR001M",D618="NPC06SZDB-BL001M",D618="NPC06SZDB-BL003M",D618="NPC06SZDB-WT150C",D618="NPC06SZDB-BL002M",D618="NPC6ASZDB-WT050C",D618="NPC06SZDB-WT050C",D618="NPC06SZDB-WT001M",D618="NPC06SZDB-WT002M",D618="NPC06SZDB-WT003M",D618="NPC06SZDB-WT004M",D618="NPC06SZDB-WT005M",D618="NPC06SZDB-WT010M",D618="NPC06SZDB-WT020M",D618="NPC6ASZDB-GN001M",D618="NPC6ASZDB-GN002M",D618="NPC6ASZDB-GN003M",D618="NPC6ASZDB-GN004M",D618="NPC6ASZDB-GN005M",D618="NPC6ASZDB-GN020M",D618="NPC6ASZDB-GN030M",D618="NPC6ASZDB-WT001M",D618="NPC6ASZDB-WT002M",D618="NPC6ASZDB-WT003M",D618="NPC6ASZDB-WT004M",D618="NPC6ASZDB-WT005M",D618="NPC6ASZDB-WT006M",D618="NPC6ASZDB-WT007M",D618="NPC6ASZDB-WT010M",D618="NPC6ASZDB-WT020M",D618="NPC6ASZDB-RD002M",D618="NPC6ASZDB-RD003M",D618="NPC6ASZDB-RD020M",D618="NPC6ASZDB-GY001M",D618="NPC6ASZDB-GY002M",D618="NPC6ASZDB-GY003M",D618="NPC6ASZDB-GY004M",D618="NPC6ASZDB-GY005M",D618="NPC6ASZDB-GY010M",D618="NPC6ASZDB-GY020M",D618="NPC6ASZDB-GY025M",D618="NPC6ASZDB-GY030M",D618="NPC6ASZDB-BL001M",D618="NPC6ASZDB-BL002M",D618="NPC6ASZDB-BL003M",D618="NPC6ASZDB-BL004M",D618="NPC6ASZDB-BL005M",D618="NPC6ASZDB-BL010M",D618="NPC6ASZDB-BK001M",D618="NPC6ASZDB-BK002M",D618="NPC6ASZDB-BK003M",D618="NPC6ASZDB-BK005M",D618="NPC6ASZDB-BK010M",D618="NPC6ASZDB-BK020M",),E618*2,0)</f>
        <v>0</v>
      </c>
      <c r="M618" s="119">
        <f t="shared" si="1197"/>
        <v>177839</v>
      </c>
      <c r="N618" s="117">
        <v>50000</v>
      </c>
      <c r="O618" s="118">
        <f t="shared" si="1107"/>
        <v>0</v>
      </c>
      <c r="P618" s="119">
        <f t="shared" si="1198"/>
        <v>127090</v>
      </c>
      <c r="Q618" s="117"/>
      <c r="R618" s="117">
        <f t="shared" si="1108"/>
        <v>0</v>
      </c>
      <c r="S618" s="117" t="e">
        <f t="shared" si="1199"/>
        <v>#REF!</v>
      </c>
      <c r="T618" s="117"/>
      <c r="U618" s="117">
        <f t="shared" si="1116"/>
        <v>0</v>
      </c>
      <c r="V618" s="117">
        <f t="shared" si="1117"/>
        <v>207832.90000000002</v>
      </c>
      <c r="W618" s="121"/>
      <c r="X618" s="120">
        <f t="shared" si="1109"/>
        <v>0</v>
      </c>
      <c r="Y618" s="117">
        <f t="shared" si="1094"/>
        <v>132.29999999999882</v>
      </c>
      <c r="Z618" s="117"/>
      <c r="AA618" s="121">
        <f t="shared" si="1154"/>
        <v>0</v>
      </c>
      <c r="AB618" s="117">
        <f t="shared" si="1105"/>
        <v>12982.5</v>
      </c>
      <c r="AC618" s="117"/>
      <c r="AD618" s="117">
        <f t="shared" si="1155"/>
        <v>0</v>
      </c>
      <c r="AE618" s="117">
        <f t="shared" si="1118"/>
        <v>283.79999999999973</v>
      </c>
      <c r="AF618" s="117"/>
      <c r="AG618" s="116">
        <f t="shared" si="1156"/>
        <v>0</v>
      </c>
      <c r="AH618" s="123">
        <f t="shared" si="1119"/>
        <v>8642.7999999999993</v>
      </c>
      <c r="AI618" s="117"/>
      <c r="AJ618" s="121">
        <f t="shared" si="1157"/>
        <v>0</v>
      </c>
      <c r="AK618" s="117">
        <f t="shared" si="1120"/>
        <v>7330.5</v>
      </c>
      <c r="AL618" s="117"/>
      <c r="AM618" s="121">
        <f t="shared" si="1158"/>
        <v>0</v>
      </c>
      <c r="AN618" s="117">
        <f t="shared" si="1121"/>
        <v>5788.0999999999985</v>
      </c>
      <c r="AO618" s="117"/>
      <c r="AP618" s="121">
        <f t="shared" si="1110"/>
        <v>0</v>
      </c>
      <c r="AQ618" s="117">
        <f t="shared" si="1099"/>
        <v>484.89999999999964</v>
      </c>
      <c r="AR618" s="117"/>
      <c r="AS618" s="121">
        <f t="shared" si="1172"/>
        <v>0</v>
      </c>
      <c r="AT618" s="117">
        <f t="shared" si="1122"/>
        <v>2856.1000000000004</v>
      </c>
      <c r="AU618" s="117"/>
      <c r="AV618" s="117">
        <f t="shared" si="1123"/>
        <v>0</v>
      </c>
      <c r="AW618" s="122">
        <f t="shared" si="1100"/>
        <v>1620.0000000000014</v>
      </c>
      <c r="AX618" s="117"/>
      <c r="AY618" s="117">
        <f t="shared" si="1173"/>
        <v>0</v>
      </c>
      <c r="AZ618" s="117">
        <f t="shared" si="1111"/>
        <v>1794.6</v>
      </c>
      <c r="BA618" s="117"/>
      <c r="BB618" s="121">
        <f t="shared" si="1174"/>
        <v>0</v>
      </c>
      <c r="BC618" s="117">
        <f t="shared" si="1124"/>
        <v>1254.5999999999999</v>
      </c>
      <c r="BD618" s="117"/>
      <c r="BE618" s="121">
        <f t="shared" si="1175"/>
        <v>0</v>
      </c>
      <c r="BF618" s="117">
        <f t="shared" si="1125"/>
        <v>-210.39999999999964</v>
      </c>
      <c r="BG618" s="117"/>
      <c r="BH618" s="121">
        <f t="shared" si="1153"/>
        <v>0</v>
      </c>
      <c r="BI618" s="117">
        <f t="shared" si="1159"/>
        <v>979.55999999999949</v>
      </c>
      <c r="BJ618" s="117"/>
      <c r="BK618" s="121">
        <f t="shared" si="1176"/>
        <v>0</v>
      </c>
      <c r="BL618" s="117">
        <f t="shared" si="1126"/>
        <v>4604.6000000000004</v>
      </c>
      <c r="BM618" s="117"/>
      <c r="BN618" s="121">
        <f t="shared" si="1127"/>
        <v>0</v>
      </c>
      <c r="BO618" s="117">
        <f t="shared" si="1128"/>
        <v>509.90000000000123</v>
      </c>
      <c r="BP618" s="117"/>
      <c r="BQ618" s="121">
        <f t="shared" si="1129"/>
        <v>0</v>
      </c>
      <c r="BR618" s="117">
        <f t="shared" si="1160"/>
        <v>49.899999999990811</v>
      </c>
      <c r="BS618" s="117"/>
      <c r="BT618" s="117">
        <f t="shared" si="1150"/>
        <v>0</v>
      </c>
      <c r="BU618" s="117">
        <f t="shared" si="1166"/>
        <v>43161</v>
      </c>
      <c r="BV618" s="117"/>
      <c r="BW618" s="117">
        <f t="shared" si="1151"/>
        <v>0</v>
      </c>
      <c r="BX618" s="117">
        <f t="shared" si="1195"/>
        <v>58289</v>
      </c>
      <c r="BY618" s="117"/>
      <c r="BZ618" s="117">
        <f t="shared" si="1152"/>
        <v>0</v>
      </c>
      <c r="CA618" s="117">
        <f t="shared" si="1167"/>
        <v>38641</v>
      </c>
      <c r="CB618" s="117"/>
      <c r="CC618" s="117">
        <f t="shared" si="1130"/>
        <v>0</v>
      </c>
      <c r="CD618" s="117">
        <f t="shared" si="1200"/>
        <v>4165.0000000000018</v>
      </c>
      <c r="CE618" s="117"/>
      <c r="CF618" s="117">
        <f t="shared" si="1131"/>
        <v>0</v>
      </c>
      <c r="CG618" s="117">
        <f t="shared" si="1132"/>
        <v>6982.9</v>
      </c>
      <c r="CH618" s="117"/>
      <c r="CI618" s="117">
        <f t="shared" si="1177"/>
        <v>0</v>
      </c>
      <c r="CJ618" s="117">
        <f t="shared" si="1147"/>
        <v>8715</v>
      </c>
      <c r="CK618" s="117"/>
      <c r="CL618" s="121">
        <f t="shared" si="1178"/>
        <v>0</v>
      </c>
      <c r="CM618" s="123">
        <f t="shared" si="1133"/>
        <v>4864</v>
      </c>
      <c r="CN618" s="117"/>
      <c r="CO618" s="121">
        <f t="shared" si="1179"/>
        <v>0</v>
      </c>
      <c r="CP618" s="123">
        <f t="shared" si="1134"/>
        <v>3955</v>
      </c>
      <c r="CQ618" s="117"/>
      <c r="CR618" s="121">
        <f t="shared" si="1180"/>
        <v>0</v>
      </c>
      <c r="CS618" s="123">
        <f t="shared" si="1097"/>
        <v>6656</v>
      </c>
      <c r="CT618" s="117"/>
      <c r="CU618" s="121">
        <f t="shared" si="1181"/>
        <v>0</v>
      </c>
      <c r="CV618" s="123">
        <f t="shared" si="1135"/>
        <v>7769</v>
      </c>
      <c r="CW618" s="117"/>
      <c r="CX618" s="117">
        <f t="shared" si="1182"/>
        <v>0</v>
      </c>
      <c r="CY618" s="116">
        <f t="shared" ref="CY618:CY681" si="1202">+CY617+CW618-CX618</f>
        <v>6575.8</v>
      </c>
      <c r="CZ618" s="123"/>
      <c r="DA618" s="117">
        <f t="shared" si="1183"/>
        <v>0</v>
      </c>
      <c r="DB618" s="117">
        <f t="shared" si="1148"/>
        <v>63934</v>
      </c>
      <c r="DC618" s="117"/>
      <c r="DD618" s="117">
        <f t="shared" si="1184"/>
        <v>0</v>
      </c>
      <c r="DE618" s="117">
        <f t="shared" si="1149"/>
        <v>60705</v>
      </c>
      <c r="DF618" s="117"/>
      <c r="DG618" s="120">
        <f t="shared" si="1185"/>
        <v>0</v>
      </c>
      <c r="DH618" s="117">
        <f t="shared" ref="DH618:DH649" si="1203">+DH617+DF618-DG618</f>
        <v>184530</v>
      </c>
      <c r="DI618" s="117"/>
      <c r="DJ618" s="117">
        <f t="shared" si="1186"/>
        <v>0</v>
      </c>
      <c r="DK618" s="117">
        <f t="shared" si="1136"/>
        <v>226.5</v>
      </c>
      <c r="DL618" s="211"/>
      <c r="DM618" s="207">
        <f t="shared" si="1187"/>
        <v>0</v>
      </c>
      <c r="DN618" s="125">
        <f t="shared" si="1115"/>
        <v>0</v>
      </c>
      <c r="DO618" s="126"/>
      <c r="DP618" s="127">
        <f t="shared" si="1188"/>
        <v>0</v>
      </c>
      <c r="DQ618" s="128">
        <f t="shared" si="1137"/>
        <v>7022.5</v>
      </c>
      <c r="DR618" s="126"/>
      <c r="DS618" s="127">
        <f t="shared" si="1189"/>
        <v>0</v>
      </c>
      <c r="DT618" s="128">
        <f t="shared" si="1138"/>
        <v>4846</v>
      </c>
      <c r="DU618" s="126"/>
      <c r="DV618" s="127">
        <f t="shared" si="1190"/>
        <v>0</v>
      </c>
      <c r="DW618" s="128">
        <f t="shared" si="1139"/>
        <v>4835</v>
      </c>
      <c r="DX618" s="126"/>
      <c r="DY618" s="124">
        <f t="shared" si="1191"/>
        <v>0</v>
      </c>
      <c r="DZ618" s="125">
        <f t="shared" si="1140"/>
        <v>523</v>
      </c>
      <c r="EA618" s="124"/>
      <c r="EB618" s="124">
        <f t="shared" si="1192"/>
        <v>0</v>
      </c>
      <c r="EC618" s="129">
        <f t="shared" si="1141"/>
        <v>369</v>
      </c>
      <c r="ED618" s="126"/>
      <c r="EE618" s="127">
        <f t="shared" si="1193"/>
        <v>0</v>
      </c>
      <c r="EF618" s="128">
        <f t="shared" si="1142"/>
        <v>4769</v>
      </c>
      <c r="EG618" s="117"/>
      <c r="EH618" s="117">
        <f t="shared" si="1194"/>
        <v>0</v>
      </c>
      <c r="EI618" s="117">
        <f t="shared" si="1143"/>
        <v>23837</v>
      </c>
      <c r="EJ618" s="117"/>
      <c r="EK618" s="117">
        <f t="shared" si="1161"/>
        <v>0</v>
      </c>
      <c r="EL618" s="117">
        <f t="shared" si="1144"/>
        <v>22467</v>
      </c>
      <c r="EM618" s="131" t="e">
        <f t="shared" si="1162"/>
        <v>#REF!</v>
      </c>
    </row>
    <row r="619" spans="1:143" s="36" customFormat="1" ht="11.25" customHeight="1" x14ac:dyDescent="0.25">
      <c r="A619" s="273">
        <v>46105</v>
      </c>
      <c r="B619" s="185">
        <v>46091</v>
      </c>
      <c r="C619" s="215">
        <v>4873</v>
      </c>
      <c r="D619" s="113"/>
      <c r="E619" s="114"/>
      <c r="F619" s="115"/>
      <c r="G619" s="116"/>
      <c r="H619" s="117"/>
      <c r="I619" s="118">
        <f t="shared" si="1106"/>
        <v>0</v>
      </c>
      <c r="J619" s="119">
        <f t="shared" si="1196"/>
        <v>278480</v>
      </c>
      <c r="K619" s="117"/>
      <c r="L619" s="118">
        <f t="shared" si="1201"/>
        <v>0</v>
      </c>
      <c r="M619" s="119">
        <f t="shared" si="1197"/>
        <v>177839</v>
      </c>
      <c r="N619" s="117"/>
      <c r="O619" s="118">
        <f t="shared" si="1107"/>
        <v>0</v>
      </c>
      <c r="P619" s="119">
        <f t="shared" si="1198"/>
        <v>127090</v>
      </c>
      <c r="Q619" s="117"/>
      <c r="R619" s="117">
        <f t="shared" si="1108"/>
        <v>0</v>
      </c>
      <c r="S619" s="117" t="e">
        <f t="shared" si="1199"/>
        <v>#REF!</v>
      </c>
      <c r="T619" s="117"/>
      <c r="U619" s="117">
        <f t="shared" si="1116"/>
        <v>0</v>
      </c>
      <c r="V619" s="117">
        <f t="shared" si="1117"/>
        <v>207832.90000000002</v>
      </c>
      <c r="W619" s="121"/>
      <c r="X619" s="120">
        <f t="shared" si="1109"/>
        <v>0</v>
      </c>
      <c r="Y619" s="117">
        <f t="shared" si="1094"/>
        <v>132.29999999999882</v>
      </c>
      <c r="Z619" s="117"/>
      <c r="AA619" s="121">
        <f t="shared" si="1154"/>
        <v>0</v>
      </c>
      <c r="AB619" s="117">
        <f t="shared" si="1105"/>
        <v>12982.5</v>
      </c>
      <c r="AC619" s="117"/>
      <c r="AD619" s="117">
        <f t="shared" si="1155"/>
        <v>0</v>
      </c>
      <c r="AE619" s="117">
        <f t="shared" si="1118"/>
        <v>283.79999999999973</v>
      </c>
      <c r="AF619" s="117"/>
      <c r="AG619" s="116">
        <f t="shared" si="1156"/>
        <v>0</v>
      </c>
      <c r="AH619" s="123">
        <f t="shared" si="1119"/>
        <v>8642.7999999999993</v>
      </c>
      <c r="AI619" s="117"/>
      <c r="AJ619" s="121">
        <f t="shared" si="1157"/>
        <v>0</v>
      </c>
      <c r="AK619" s="117">
        <f t="shared" si="1120"/>
        <v>7330.5</v>
      </c>
      <c r="AL619" s="117"/>
      <c r="AM619" s="121">
        <f t="shared" si="1158"/>
        <v>0</v>
      </c>
      <c r="AN619" s="117">
        <f t="shared" si="1121"/>
        <v>5788.0999999999985</v>
      </c>
      <c r="AO619" s="117">
        <v>8000</v>
      </c>
      <c r="AP619" s="121">
        <f t="shared" si="1110"/>
        <v>0</v>
      </c>
      <c r="AQ619" s="117">
        <f t="shared" si="1099"/>
        <v>8484.9</v>
      </c>
      <c r="AR619" s="117"/>
      <c r="AS619" s="121">
        <f t="shared" si="1172"/>
        <v>0</v>
      </c>
      <c r="AT619" s="117">
        <f t="shared" si="1122"/>
        <v>2856.1000000000004</v>
      </c>
      <c r="AU619" s="117"/>
      <c r="AV619" s="117">
        <f t="shared" si="1123"/>
        <v>0</v>
      </c>
      <c r="AW619" s="122">
        <f t="shared" si="1100"/>
        <v>1620.0000000000014</v>
      </c>
      <c r="AX619" s="117"/>
      <c r="AY619" s="117">
        <f t="shared" si="1173"/>
        <v>0</v>
      </c>
      <c r="AZ619" s="117">
        <f t="shared" si="1111"/>
        <v>1794.6</v>
      </c>
      <c r="BA619" s="117"/>
      <c r="BB619" s="121">
        <f t="shared" si="1174"/>
        <v>0</v>
      </c>
      <c r="BC619" s="117">
        <f t="shared" si="1124"/>
        <v>1254.5999999999999</v>
      </c>
      <c r="BD619" s="117"/>
      <c r="BE619" s="121">
        <f t="shared" si="1175"/>
        <v>0</v>
      </c>
      <c r="BF619" s="117">
        <v>0</v>
      </c>
      <c r="BG619" s="117"/>
      <c r="BH619" s="121">
        <v>0</v>
      </c>
      <c r="BI619" s="117">
        <f t="shared" si="1159"/>
        <v>979.55999999999949</v>
      </c>
      <c r="BJ619" s="117"/>
      <c r="BK619" s="121">
        <f t="shared" si="1176"/>
        <v>0</v>
      </c>
      <c r="BL619" s="117">
        <f t="shared" si="1126"/>
        <v>4604.6000000000004</v>
      </c>
      <c r="BM619" s="117"/>
      <c r="BN619" s="121">
        <f t="shared" si="1127"/>
        <v>0</v>
      </c>
      <c r="BO619" s="117">
        <f t="shared" si="1128"/>
        <v>509.90000000000123</v>
      </c>
      <c r="BP619" s="117"/>
      <c r="BQ619" s="121">
        <f t="shared" si="1129"/>
        <v>0</v>
      </c>
      <c r="BR619" s="117">
        <f t="shared" si="1160"/>
        <v>49.899999999990811</v>
      </c>
      <c r="BS619" s="117"/>
      <c r="BT619" s="117">
        <f t="shared" si="1150"/>
        <v>0</v>
      </c>
      <c r="BU619" s="117">
        <f t="shared" si="1166"/>
        <v>43161</v>
      </c>
      <c r="BV619" s="117"/>
      <c r="BW619" s="117">
        <f t="shared" si="1151"/>
        <v>0</v>
      </c>
      <c r="BX619" s="117">
        <f t="shared" si="1195"/>
        <v>58289</v>
      </c>
      <c r="BY619" s="117"/>
      <c r="BZ619" s="117">
        <f t="shared" si="1152"/>
        <v>0</v>
      </c>
      <c r="CA619" s="117">
        <f t="shared" si="1167"/>
        <v>38641</v>
      </c>
      <c r="CB619" s="117"/>
      <c r="CC619" s="117">
        <f t="shared" si="1130"/>
        <v>0</v>
      </c>
      <c r="CD619" s="117">
        <f t="shared" si="1200"/>
        <v>4165.0000000000018</v>
      </c>
      <c r="CE619" s="117"/>
      <c r="CF619" s="117">
        <f t="shared" si="1131"/>
        <v>0</v>
      </c>
      <c r="CG619" s="117">
        <f t="shared" si="1132"/>
        <v>6982.9</v>
      </c>
      <c r="CH619" s="117"/>
      <c r="CI619" s="117">
        <f t="shared" si="1177"/>
        <v>0</v>
      </c>
      <c r="CJ619" s="117">
        <f t="shared" si="1147"/>
        <v>8715</v>
      </c>
      <c r="CK619" s="117"/>
      <c r="CL619" s="121">
        <f t="shared" si="1178"/>
        <v>0</v>
      </c>
      <c r="CM619" s="123">
        <f t="shared" si="1133"/>
        <v>4864</v>
      </c>
      <c r="CN619" s="117"/>
      <c r="CO619" s="121">
        <f t="shared" si="1179"/>
        <v>0</v>
      </c>
      <c r="CP619" s="123">
        <f t="shared" si="1134"/>
        <v>3955</v>
      </c>
      <c r="CQ619" s="117"/>
      <c r="CR619" s="121">
        <f t="shared" si="1180"/>
        <v>0</v>
      </c>
      <c r="CS619" s="123">
        <f t="shared" si="1097"/>
        <v>6656</v>
      </c>
      <c r="CT619" s="117"/>
      <c r="CU619" s="121">
        <f t="shared" si="1181"/>
        <v>0</v>
      </c>
      <c r="CV619" s="123">
        <f t="shared" si="1135"/>
        <v>7769</v>
      </c>
      <c r="CW619" s="117"/>
      <c r="CX619" s="117">
        <f t="shared" si="1182"/>
        <v>0</v>
      </c>
      <c r="CY619" s="116">
        <f t="shared" si="1202"/>
        <v>6575.8</v>
      </c>
      <c r="CZ619" s="123"/>
      <c r="DA619" s="117">
        <f t="shared" si="1183"/>
        <v>0</v>
      </c>
      <c r="DB619" s="117">
        <f t="shared" si="1148"/>
        <v>63934</v>
      </c>
      <c r="DC619" s="117"/>
      <c r="DD619" s="117">
        <f t="shared" si="1184"/>
        <v>0</v>
      </c>
      <c r="DE619" s="117">
        <f t="shared" si="1149"/>
        <v>60705</v>
      </c>
      <c r="DF619" s="117"/>
      <c r="DG619" s="120">
        <f t="shared" si="1185"/>
        <v>0</v>
      </c>
      <c r="DH619" s="117">
        <f t="shared" si="1203"/>
        <v>184530</v>
      </c>
      <c r="DI619" s="117"/>
      <c r="DJ619" s="117">
        <f t="shared" si="1186"/>
        <v>0</v>
      </c>
      <c r="DK619" s="117">
        <f t="shared" si="1136"/>
        <v>226.5</v>
      </c>
      <c r="DL619" s="211"/>
      <c r="DM619" s="207">
        <f t="shared" si="1187"/>
        <v>0</v>
      </c>
      <c r="DN619" s="125">
        <f t="shared" si="1115"/>
        <v>0</v>
      </c>
      <c r="DO619" s="126"/>
      <c r="DP619" s="127">
        <f t="shared" si="1188"/>
        <v>0</v>
      </c>
      <c r="DQ619" s="128">
        <f t="shared" si="1137"/>
        <v>7022.5</v>
      </c>
      <c r="DR619" s="126"/>
      <c r="DS619" s="127">
        <f t="shared" si="1189"/>
        <v>0</v>
      </c>
      <c r="DT619" s="128">
        <f t="shared" si="1138"/>
        <v>4846</v>
      </c>
      <c r="DU619" s="126"/>
      <c r="DV619" s="127">
        <f t="shared" si="1190"/>
        <v>0</v>
      </c>
      <c r="DW619" s="128">
        <f t="shared" si="1139"/>
        <v>4835</v>
      </c>
      <c r="DX619" s="126"/>
      <c r="DY619" s="124">
        <f t="shared" si="1191"/>
        <v>0</v>
      </c>
      <c r="DZ619" s="125">
        <f t="shared" si="1140"/>
        <v>523</v>
      </c>
      <c r="EA619" s="124"/>
      <c r="EB619" s="124">
        <f t="shared" si="1192"/>
        <v>0</v>
      </c>
      <c r="EC619" s="129">
        <f t="shared" si="1141"/>
        <v>369</v>
      </c>
      <c r="ED619" s="126"/>
      <c r="EE619" s="127">
        <f t="shared" si="1193"/>
        <v>0</v>
      </c>
      <c r="EF619" s="128">
        <f t="shared" si="1142"/>
        <v>4769</v>
      </c>
      <c r="EG619" s="117"/>
      <c r="EH619" s="117">
        <f t="shared" si="1194"/>
        <v>0</v>
      </c>
      <c r="EI619" s="117">
        <f t="shared" si="1143"/>
        <v>23837</v>
      </c>
      <c r="EJ619" s="117"/>
      <c r="EK619" s="117">
        <f t="shared" si="1161"/>
        <v>0</v>
      </c>
      <c r="EL619" s="117">
        <f t="shared" si="1144"/>
        <v>22467</v>
      </c>
      <c r="EM619" s="131" t="e">
        <f t="shared" si="1162"/>
        <v>#REF!</v>
      </c>
    </row>
    <row r="620" spans="1:143" s="36" customFormat="1" ht="11.25" customHeight="1" x14ac:dyDescent="0.25">
      <c r="A620" s="273">
        <v>46105</v>
      </c>
      <c r="B620" s="185">
        <v>46091</v>
      </c>
      <c r="C620" s="172">
        <v>4893</v>
      </c>
      <c r="D620" s="113"/>
      <c r="E620" s="114"/>
      <c r="F620" s="201"/>
      <c r="G620" s="116"/>
      <c r="H620" s="117"/>
      <c r="I620" s="118">
        <f t="shared" si="1106"/>
        <v>0</v>
      </c>
      <c r="J620" s="119">
        <f t="shared" si="1196"/>
        <v>278480</v>
      </c>
      <c r="K620" s="117"/>
      <c r="L620" s="118">
        <f t="shared" si="1201"/>
        <v>0</v>
      </c>
      <c r="M620" s="119">
        <f t="shared" si="1197"/>
        <v>177839</v>
      </c>
      <c r="N620" s="117"/>
      <c r="O620" s="118">
        <f t="shared" si="1107"/>
        <v>0</v>
      </c>
      <c r="P620" s="119">
        <f t="shared" si="1198"/>
        <v>127090</v>
      </c>
      <c r="Q620" s="117"/>
      <c r="R620" s="117">
        <f t="shared" si="1108"/>
        <v>0</v>
      </c>
      <c r="S620" s="117" t="e">
        <f t="shared" si="1199"/>
        <v>#REF!</v>
      </c>
      <c r="T620" s="117"/>
      <c r="U620" s="117">
        <f t="shared" si="1116"/>
        <v>0</v>
      </c>
      <c r="V620" s="117">
        <f t="shared" si="1117"/>
        <v>207832.90000000002</v>
      </c>
      <c r="W620" s="121"/>
      <c r="X620" s="120">
        <f t="shared" si="1109"/>
        <v>0</v>
      </c>
      <c r="Y620" s="117">
        <f t="shared" si="1094"/>
        <v>132.29999999999882</v>
      </c>
      <c r="Z620" s="117"/>
      <c r="AA620" s="121">
        <f t="shared" si="1154"/>
        <v>0</v>
      </c>
      <c r="AB620" s="117">
        <f t="shared" si="1105"/>
        <v>12982.5</v>
      </c>
      <c r="AC620" s="117"/>
      <c r="AD620" s="117">
        <f t="shared" si="1155"/>
        <v>0</v>
      </c>
      <c r="AE620" s="117">
        <f t="shared" si="1118"/>
        <v>283.79999999999973</v>
      </c>
      <c r="AF620" s="117"/>
      <c r="AG620" s="116">
        <f t="shared" si="1156"/>
        <v>0</v>
      </c>
      <c r="AH620" s="123">
        <f t="shared" si="1119"/>
        <v>8642.7999999999993</v>
      </c>
      <c r="AI620" s="117"/>
      <c r="AJ620" s="121">
        <f t="shared" si="1157"/>
        <v>0</v>
      </c>
      <c r="AK620" s="117">
        <f t="shared" si="1120"/>
        <v>7330.5</v>
      </c>
      <c r="AL620" s="117"/>
      <c r="AM620" s="121">
        <f t="shared" si="1158"/>
        <v>0</v>
      </c>
      <c r="AN620" s="117">
        <f t="shared" si="1121"/>
        <v>5788.0999999999985</v>
      </c>
      <c r="AO620" s="117"/>
      <c r="AP620" s="121">
        <f t="shared" si="1110"/>
        <v>0</v>
      </c>
      <c r="AQ620" s="117">
        <f t="shared" si="1099"/>
        <v>8484.9</v>
      </c>
      <c r="AR620" s="117"/>
      <c r="AS620" s="121">
        <f t="shared" si="1172"/>
        <v>0</v>
      </c>
      <c r="AT620" s="117">
        <f t="shared" si="1122"/>
        <v>2856.1000000000004</v>
      </c>
      <c r="AU620" s="117"/>
      <c r="AV620" s="117">
        <f t="shared" si="1123"/>
        <v>0</v>
      </c>
      <c r="AW620" s="122">
        <f t="shared" si="1100"/>
        <v>1620.0000000000014</v>
      </c>
      <c r="AX620" s="117"/>
      <c r="AY620" s="117">
        <f t="shared" si="1173"/>
        <v>0</v>
      </c>
      <c r="AZ620" s="117">
        <f t="shared" si="1111"/>
        <v>1794.6</v>
      </c>
      <c r="BA620" s="117"/>
      <c r="BB620" s="121">
        <f t="shared" si="1174"/>
        <v>0</v>
      </c>
      <c r="BC620" s="117">
        <f t="shared" si="1124"/>
        <v>1254.5999999999999</v>
      </c>
      <c r="BD620" s="117">
        <v>10698</v>
      </c>
      <c r="BE620" s="121">
        <f t="shared" si="1175"/>
        <v>0</v>
      </c>
      <c r="BF620" s="117">
        <f t="shared" ref="BF620:BF683" si="1204">+BF619+BD620-BE620</f>
        <v>10698</v>
      </c>
      <c r="BG620" s="117"/>
      <c r="BH620" s="121">
        <f t="shared" ref="BH620:BH651" si="1205">IF(OR(D640="NPC06UZDB-GY026M",D640="NPP06UZDB-GY010M",D620="CO155E2-0CM018",D620="CO155E2-0CM023",D620="CO155E2-0CM026",D620="NPP06UZDB-GY150C",D620="NPP06UZDB-GY025M",D620="NPC06UZDB-GY013M",D620="NPP06UZDB-GY001M",D620="NPP06UZDB-GY250C",D620="NPC06UZDB-GY028M",D620="NPC06UZDB-GY018M",D620="NPC06UZDB-GY014M",D620="NPC06UZDB-GY012M",D620="NPC06UZDB-GY011M",D620="NPC06UZDB-GY006M",D620="CO155E2-0CM006",D620="NPP06UZDB-GY005M",D620="NPP06UZDB-GY005M",D620="NPP06UZDB-GY003M",D620="NPP06UZDB-GY002M",D620="NPC06UZDB-GY025M",D620="CO155E2-0CM020",D620="CO155E2-0CM030",D620="NPC06UZDB-GY350C",D620="NPC06UZDB-GY030M",D620="NPC06UZDB-GY020C",D620="NPC06UZDB-GY030M",D620="NPC06UZDB-GY350C",D620="CO155E2-0CM007",D620="NPC06UZDB-GY150C",D620="NPC06UZDB-GY250C",D620="NPC06UZDB-GY007M",D620="CO155E2-0CC050",D620="NPC06UZDB-GY006M",D620="NPC06UZDB-GY008M",D620="NPC06UZDB-GY050C",D620="CO155E2-0CC250",D620="NPC06UZDB-GY750C",D620="NPC06UZDB-GY007M",D620="NPC06UZDB-GY020M",D620="CO155E2-0CC150",D620="CO155E2-0CM015",D620="CO155E2-0CM010",D620="NPC06UZDB-GY450C",D620="NPC06UZDB-GY015M",D620="NPC06UZDB-GY150C",D620="CO155E2-0CM001",D620="CO155E2-0CM002",D620="CO155E2-0CM003",D620="CO155E2-0CM004",D620="CO155E2-0CM005",D620="CO155E2-0CM008",D620="NPC06UZDB-GY010M",D620="NPC06UZDB-GY001M",D620="NPC06UZDB-GY002M",D620="NPC06UZDB-GY003M",D620="NPC06UZDB-GY004M",D620="NPC06UZDB-GY005M",),E620*(F620+0.12),0)</f>
        <v>0</v>
      </c>
      <c r="BI620" s="117">
        <f t="shared" si="1159"/>
        <v>979.55999999999949</v>
      </c>
      <c r="BJ620" s="117"/>
      <c r="BK620" s="121">
        <f t="shared" si="1176"/>
        <v>0</v>
      </c>
      <c r="BL620" s="117">
        <f t="shared" si="1126"/>
        <v>4604.6000000000004</v>
      </c>
      <c r="BM620" s="117"/>
      <c r="BN620" s="121">
        <f t="shared" si="1127"/>
        <v>0</v>
      </c>
      <c r="BO620" s="117">
        <f t="shared" si="1128"/>
        <v>509.90000000000123</v>
      </c>
      <c r="BP620" s="117"/>
      <c r="BQ620" s="121">
        <f t="shared" si="1129"/>
        <v>0</v>
      </c>
      <c r="BR620" s="117">
        <f t="shared" si="1160"/>
        <v>49.899999999990811</v>
      </c>
      <c r="BS620" s="117"/>
      <c r="BT620" s="117">
        <f t="shared" si="1150"/>
        <v>0</v>
      </c>
      <c r="BU620" s="117">
        <f t="shared" si="1166"/>
        <v>43161</v>
      </c>
      <c r="BV620" s="117"/>
      <c r="BW620" s="117">
        <f t="shared" si="1151"/>
        <v>0</v>
      </c>
      <c r="BX620" s="117">
        <f t="shared" si="1195"/>
        <v>58289</v>
      </c>
      <c r="BY620" s="117"/>
      <c r="BZ620" s="117">
        <f t="shared" si="1152"/>
        <v>0</v>
      </c>
      <c r="CA620" s="117">
        <f t="shared" si="1167"/>
        <v>38641</v>
      </c>
      <c r="CB620" s="117"/>
      <c r="CC620" s="117">
        <f t="shared" si="1130"/>
        <v>0</v>
      </c>
      <c r="CD620" s="117">
        <f t="shared" si="1200"/>
        <v>4165.0000000000018</v>
      </c>
      <c r="CE620" s="117"/>
      <c r="CF620" s="117">
        <f t="shared" si="1131"/>
        <v>0</v>
      </c>
      <c r="CG620" s="117">
        <f t="shared" si="1132"/>
        <v>6982.9</v>
      </c>
      <c r="CH620" s="117"/>
      <c r="CI620" s="117">
        <f t="shared" si="1177"/>
        <v>0</v>
      </c>
      <c r="CJ620" s="117">
        <f t="shared" si="1147"/>
        <v>8715</v>
      </c>
      <c r="CK620" s="117"/>
      <c r="CL620" s="121">
        <f t="shared" si="1178"/>
        <v>0</v>
      </c>
      <c r="CM620" s="123">
        <f t="shared" si="1133"/>
        <v>4864</v>
      </c>
      <c r="CN620" s="117"/>
      <c r="CO620" s="121">
        <f t="shared" si="1179"/>
        <v>0</v>
      </c>
      <c r="CP620" s="123">
        <f t="shared" si="1134"/>
        <v>3955</v>
      </c>
      <c r="CQ620" s="117"/>
      <c r="CR620" s="121">
        <f t="shared" si="1180"/>
        <v>0</v>
      </c>
      <c r="CS620" s="123">
        <f t="shared" si="1097"/>
        <v>6656</v>
      </c>
      <c r="CT620" s="117"/>
      <c r="CU620" s="121">
        <f t="shared" si="1181"/>
        <v>0</v>
      </c>
      <c r="CV620" s="123">
        <f t="shared" si="1135"/>
        <v>7769</v>
      </c>
      <c r="CW620" s="117"/>
      <c r="CX620" s="117">
        <f t="shared" si="1182"/>
        <v>0</v>
      </c>
      <c r="CY620" s="116">
        <f t="shared" si="1202"/>
        <v>6575.8</v>
      </c>
      <c r="CZ620" s="123"/>
      <c r="DA620" s="117">
        <f t="shared" si="1183"/>
        <v>0</v>
      </c>
      <c r="DB620" s="117">
        <f t="shared" si="1148"/>
        <v>63934</v>
      </c>
      <c r="DC620" s="117"/>
      <c r="DD620" s="117">
        <f t="shared" si="1184"/>
        <v>0</v>
      </c>
      <c r="DE620" s="117">
        <f t="shared" si="1149"/>
        <v>60705</v>
      </c>
      <c r="DF620" s="117"/>
      <c r="DG620" s="120">
        <f t="shared" si="1185"/>
        <v>0</v>
      </c>
      <c r="DH620" s="117">
        <f t="shared" si="1203"/>
        <v>184530</v>
      </c>
      <c r="DI620" s="117"/>
      <c r="DJ620" s="117">
        <f t="shared" si="1186"/>
        <v>0</v>
      </c>
      <c r="DK620" s="117">
        <f t="shared" si="1136"/>
        <v>226.5</v>
      </c>
      <c r="DL620" s="211"/>
      <c r="DM620" s="207">
        <f t="shared" si="1187"/>
        <v>0</v>
      </c>
      <c r="DN620" s="125">
        <f t="shared" si="1115"/>
        <v>0</v>
      </c>
      <c r="DO620" s="126"/>
      <c r="DP620" s="127">
        <f t="shared" si="1188"/>
        <v>0</v>
      </c>
      <c r="DQ620" s="128">
        <f t="shared" si="1137"/>
        <v>7022.5</v>
      </c>
      <c r="DR620" s="126"/>
      <c r="DS620" s="127">
        <f t="shared" si="1189"/>
        <v>0</v>
      </c>
      <c r="DT620" s="128">
        <f t="shared" si="1138"/>
        <v>4846</v>
      </c>
      <c r="DU620" s="126"/>
      <c r="DV620" s="127">
        <f t="shared" si="1190"/>
        <v>0</v>
      </c>
      <c r="DW620" s="128">
        <f t="shared" si="1139"/>
        <v>4835</v>
      </c>
      <c r="DX620" s="126"/>
      <c r="DY620" s="124">
        <f t="shared" si="1191"/>
        <v>0</v>
      </c>
      <c r="DZ620" s="125">
        <f t="shared" si="1140"/>
        <v>523</v>
      </c>
      <c r="EA620" s="124"/>
      <c r="EB620" s="124">
        <f t="shared" si="1192"/>
        <v>0</v>
      </c>
      <c r="EC620" s="129">
        <f t="shared" si="1141"/>
        <v>369</v>
      </c>
      <c r="ED620" s="126"/>
      <c r="EE620" s="127">
        <f t="shared" si="1193"/>
        <v>0</v>
      </c>
      <c r="EF620" s="128">
        <f t="shared" si="1142"/>
        <v>4769</v>
      </c>
      <c r="EG620" s="117"/>
      <c r="EH620" s="117">
        <f t="shared" si="1194"/>
        <v>0</v>
      </c>
      <c r="EI620" s="117">
        <f t="shared" si="1143"/>
        <v>23837</v>
      </c>
      <c r="EJ620" s="117"/>
      <c r="EK620" s="117">
        <f t="shared" si="1161"/>
        <v>0</v>
      </c>
      <c r="EL620" s="117">
        <f t="shared" si="1144"/>
        <v>22467</v>
      </c>
      <c r="EM620" s="131" t="e">
        <f t="shared" si="1162"/>
        <v>#REF!</v>
      </c>
    </row>
    <row r="621" spans="1:143" ht="11.25" customHeight="1" x14ac:dyDescent="0.25">
      <c r="A621" s="273">
        <v>46105</v>
      </c>
      <c r="B621" s="185">
        <v>46091</v>
      </c>
      <c r="C621" s="172">
        <v>4904</v>
      </c>
      <c r="D621" s="113"/>
      <c r="E621" s="114"/>
      <c r="F621" s="201"/>
      <c r="G621" s="116"/>
      <c r="H621" s="117"/>
      <c r="I621" s="118">
        <f t="shared" si="1106"/>
        <v>0</v>
      </c>
      <c r="J621" s="119">
        <f t="shared" si="1196"/>
        <v>278480</v>
      </c>
      <c r="K621" s="117"/>
      <c r="L621" s="118">
        <f t="shared" si="1201"/>
        <v>0</v>
      </c>
      <c r="M621" s="119">
        <f t="shared" si="1197"/>
        <v>177839</v>
      </c>
      <c r="N621" s="117"/>
      <c r="O621" s="118">
        <f t="shared" si="1107"/>
        <v>0</v>
      </c>
      <c r="P621" s="119">
        <f t="shared" si="1198"/>
        <v>127090</v>
      </c>
      <c r="Q621" s="117"/>
      <c r="R621" s="117">
        <f t="shared" si="1108"/>
        <v>0</v>
      </c>
      <c r="S621" s="117" t="e">
        <f t="shared" si="1199"/>
        <v>#REF!</v>
      </c>
      <c r="T621" s="117"/>
      <c r="U621" s="117">
        <f t="shared" si="1116"/>
        <v>0</v>
      </c>
      <c r="V621" s="117">
        <f t="shared" si="1117"/>
        <v>207832.90000000002</v>
      </c>
      <c r="W621" s="121"/>
      <c r="X621" s="120">
        <f t="shared" si="1109"/>
        <v>0</v>
      </c>
      <c r="Y621" s="117">
        <f t="shared" si="1094"/>
        <v>132.29999999999882</v>
      </c>
      <c r="Z621" s="117"/>
      <c r="AA621" s="121">
        <f t="shared" si="1154"/>
        <v>0</v>
      </c>
      <c r="AB621" s="117">
        <f t="shared" si="1105"/>
        <v>12982.5</v>
      </c>
      <c r="AC621" s="117"/>
      <c r="AD621" s="117">
        <f t="shared" si="1155"/>
        <v>0</v>
      </c>
      <c r="AE621" s="117">
        <f t="shared" si="1118"/>
        <v>283.79999999999973</v>
      </c>
      <c r="AF621" s="117"/>
      <c r="AG621" s="116">
        <f t="shared" si="1156"/>
        <v>0</v>
      </c>
      <c r="AH621" s="123">
        <f t="shared" si="1119"/>
        <v>8642.7999999999993</v>
      </c>
      <c r="AI621" s="117"/>
      <c r="AJ621" s="121">
        <f t="shared" si="1157"/>
        <v>0</v>
      </c>
      <c r="AK621" s="117">
        <f t="shared" si="1120"/>
        <v>7330.5</v>
      </c>
      <c r="AL621" s="117">
        <v>8000</v>
      </c>
      <c r="AM621" s="121">
        <f t="shared" si="1158"/>
        <v>0</v>
      </c>
      <c r="AN621" s="117">
        <f t="shared" si="1121"/>
        <v>13788.099999999999</v>
      </c>
      <c r="AO621" s="117"/>
      <c r="AP621" s="121">
        <f t="shared" si="1110"/>
        <v>0</v>
      </c>
      <c r="AQ621" s="117">
        <f t="shared" si="1099"/>
        <v>8484.9</v>
      </c>
      <c r="AR621" s="117"/>
      <c r="AS621" s="121">
        <f t="shared" si="1172"/>
        <v>0</v>
      </c>
      <c r="AT621" s="117">
        <f t="shared" si="1122"/>
        <v>2856.1000000000004</v>
      </c>
      <c r="AU621" s="117"/>
      <c r="AV621" s="117">
        <f t="shared" si="1123"/>
        <v>0</v>
      </c>
      <c r="AW621" s="122">
        <f t="shared" si="1100"/>
        <v>1620.0000000000014</v>
      </c>
      <c r="AX621" s="117"/>
      <c r="AY621" s="117">
        <f t="shared" si="1173"/>
        <v>0</v>
      </c>
      <c r="AZ621" s="117">
        <f t="shared" si="1111"/>
        <v>1794.6</v>
      </c>
      <c r="BA621" s="117"/>
      <c r="BB621" s="121">
        <f t="shared" si="1174"/>
        <v>0</v>
      </c>
      <c r="BC621" s="117">
        <f t="shared" si="1124"/>
        <v>1254.5999999999999</v>
      </c>
      <c r="BD621" s="117"/>
      <c r="BE621" s="121">
        <f t="shared" si="1175"/>
        <v>0</v>
      </c>
      <c r="BF621" s="117">
        <f t="shared" si="1204"/>
        <v>10698</v>
      </c>
      <c r="BG621" s="117"/>
      <c r="BH621" s="121">
        <f t="shared" si="1205"/>
        <v>0</v>
      </c>
      <c r="BI621" s="117">
        <f t="shared" si="1159"/>
        <v>979.55999999999949</v>
      </c>
      <c r="BJ621" s="117"/>
      <c r="BK621" s="121">
        <f t="shared" si="1176"/>
        <v>0</v>
      </c>
      <c r="BL621" s="117">
        <f t="shared" si="1126"/>
        <v>4604.6000000000004</v>
      </c>
      <c r="BM621" s="117"/>
      <c r="BN621" s="121">
        <f t="shared" si="1127"/>
        <v>0</v>
      </c>
      <c r="BO621" s="117">
        <f t="shared" si="1128"/>
        <v>509.90000000000123</v>
      </c>
      <c r="BP621" s="117"/>
      <c r="BQ621" s="121">
        <f t="shared" si="1129"/>
        <v>0</v>
      </c>
      <c r="BR621" s="117">
        <f t="shared" si="1160"/>
        <v>49.899999999990811</v>
      </c>
      <c r="BS621" s="117"/>
      <c r="BT621" s="117">
        <f t="shared" si="1150"/>
        <v>0</v>
      </c>
      <c r="BU621" s="117">
        <f t="shared" si="1166"/>
        <v>43161</v>
      </c>
      <c r="BV621" s="117"/>
      <c r="BW621" s="117">
        <f t="shared" si="1151"/>
        <v>0</v>
      </c>
      <c r="BX621" s="117">
        <f t="shared" si="1195"/>
        <v>58289</v>
      </c>
      <c r="BY621" s="117"/>
      <c r="BZ621" s="117">
        <f t="shared" si="1152"/>
        <v>0</v>
      </c>
      <c r="CA621" s="117">
        <f t="shared" si="1167"/>
        <v>38641</v>
      </c>
      <c r="CB621" s="117"/>
      <c r="CC621" s="117">
        <f t="shared" si="1130"/>
        <v>0</v>
      </c>
      <c r="CD621" s="117">
        <f t="shared" si="1200"/>
        <v>4165.0000000000018</v>
      </c>
      <c r="CE621" s="117"/>
      <c r="CF621" s="117">
        <f t="shared" si="1131"/>
        <v>0</v>
      </c>
      <c r="CG621" s="117">
        <f t="shared" si="1132"/>
        <v>6982.9</v>
      </c>
      <c r="CH621" s="117"/>
      <c r="CI621" s="117">
        <f t="shared" si="1177"/>
        <v>0</v>
      </c>
      <c r="CJ621" s="117">
        <f t="shared" si="1147"/>
        <v>8715</v>
      </c>
      <c r="CK621" s="117"/>
      <c r="CL621" s="121">
        <f t="shared" si="1178"/>
        <v>0</v>
      </c>
      <c r="CM621" s="123">
        <f t="shared" si="1133"/>
        <v>4864</v>
      </c>
      <c r="CN621" s="117"/>
      <c r="CO621" s="121">
        <f t="shared" si="1179"/>
        <v>0</v>
      </c>
      <c r="CP621" s="123">
        <f t="shared" si="1134"/>
        <v>3955</v>
      </c>
      <c r="CQ621" s="117"/>
      <c r="CR621" s="121">
        <f t="shared" si="1180"/>
        <v>0</v>
      </c>
      <c r="CS621" s="123">
        <f t="shared" si="1097"/>
        <v>6656</v>
      </c>
      <c r="CT621" s="117"/>
      <c r="CU621" s="121">
        <f t="shared" si="1181"/>
        <v>0</v>
      </c>
      <c r="CV621" s="123">
        <f t="shared" si="1135"/>
        <v>7769</v>
      </c>
      <c r="CW621" s="117"/>
      <c r="CX621" s="117">
        <f t="shared" si="1182"/>
        <v>0</v>
      </c>
      <c r="CY621" s="116">
        <f t="shared" si="1202"/>
        <v>6575.8</v>
      </c>
      <c r="CZ621" s="123"/>
      <c r="DA621" s="117">
        <f t="shared" si="1183"/>
        <v>0</v>
      </c>
      <c r="DB621" s="117">
        <f t="shared" si="1148"/>
        <v>63934</v>
      </c>
      <c r="DC621" s="117"/>
      <c r="DD621" s="117">
        <f t="shared" si="1184"/>
        <v>0</v>
      </c>
      <c r="DE621" s="117">
        <f t="shared" si="1149"/>
        <v>60705</v>
      </c>
      <c r="DF621" s="117"/>
      <c r="DG621" s="120">
        <f t="shared" si="1185"/>
        <v>0</v>
      </c>
      <c r="DH621" s="117">
        <f t="shared" si="1203"/>
        <v>184530</v>
      </c>
      <c r="DI621" s="117"/>
      <c r="DJ621" s="117">
        <f t="shared" si="1186"/>
        <v>0</v>
      </c>
      <c r="DK621" s="117">
        <f t="shared" si="1136"/>
        <v>226.5</v>
      </c>
      <c r="DL621" s="211"/>
      <c r="DM621" s="207">
        <f t="shared" si="1187"/>
        <v>0</v>
      </c>
      <c r="DN621" s="125">
        <f t="shared" si="1115"/>
        <v>0</v>
      </c>
      <c r="DO621" s="126"/>
      <c r="DP621" s="127">
        <f t="shared" si="1188"/>
        <v>0</v>
      </c>
      <c r="DQ621" s="128">
        <f t="shared" si="1137"/>
        <v>7022.5</v>
      </c>
      <c r="DR621" s="126"/>
      <c r="DS621" s="127">
        <f t="shared" si="1189"/>
        <v>0</v>
      </c>
      <c r="DT621" s="128">
        <f t="shared" si="1138"/>
        <v>4846</v>
      </c>
      <c r="DU621" s="126"/>
      <c r="DV621" s="127">
        <f t="shared" si="1190"/>
        <v>0</v>
      </c>
      <c r="DW621" s="128">
        <f t="shared" si="1139"/>
        <v>4835</v>
      </c>
      <c r="DX621" s="126"/>
      <c r="DY621" s="124">
        <f t="shared" si="1191"/>
        <v>0</v>
      </c>
      <c r="DZ621" s="125">
        <f t="shared" si="1140"/>
        <v>523</v>
      </c>
      <c r="EA621" s="124"/>
      <c r="EB621" s="124">
        <f t="shared" si="1192"/>
        <v>0</v>
      </c>
      <c r="EC621" s="129">
        <f t="shared" si="1141"/>
        <v>369</v>
      </c>
      <c r="ED621" s="126"/>
      <c r="EE621" s="127">
        <f t="shared" si="1193"/>
        <v>0</v>
      </c>
      <c r="EF621" s="128">
        <f t="shared" si="1142"/>
        <v>4769</v>
      </c>
      <c r="EG621" s="117"/>
      <c r="EH621" s="117">
        <f t="shared" si="1194"/>
        <v>0</v>
      </c>
      <c r="EI621" s="117">
        <f t="shared" si="1143"/>
        <v>23837</v>
      </c>
      <c r="EJ621" s="117"/>
      <c r="EK621" s="117">
        <f t="shared" si="1161"/>
        <v>0</v>
      </c>
      <c r="EL621" s="117">
        <f t="shared" si="1144"/>
        <v>22467</v>
      </c>
      <c r="EM621" s="131" t="e">
        <f t="shared" si="1162"/>
        <v>#REF!</v>
      </c>
    </row>
    <row r="622" spans="1:143" ht="11.25" customHeight="1" x14ac:dyDescent="0.25">
      <c r="A622" s="273">
        <v>46105</v>
      </c>
      <c r="B622" s="185">
        <v>46091</v>
      </c>
      <c r="C622" s="172">
        <v>4910</v>
      </c>
      <c r="D622" s="113"/>
      <c r="E622" s="114"/>
      <c r="F622" s="201"/>
      <c r="G622" s="116"/>
      <c r="H622" s="117"/>
      <c r="I622" s="118">
        <f t="shared" si="1106"/>
        <v>0</v>
      </c>
      <c r="J622" s="119">
        <f t="shared" si="1196"/>
        <v>278480</v>
      </c>
      <c r="K622" s="117"/>
      <c r="L622" s="118">
        <f t="shared" si="1201"/>
        <v>0</v>
      </c>
      <c r="M622" s="119">
        <f t="shared" si="1197"/>
        <v>177839</v>
      </c>
      <c r="N622" s="117"/>
      <c r="O622" s="118">
        <f t="shared" si="1107"/>
        <v>0</v>
      </c>
      <c r="P622" s="119">
        <f t="shared" si="1198"/>
        <v>127090</v>
      </c>
      <c r="Q622" s="117"/>
      <c r="R622" s="117">
        <f t="shared" si="1108"/>
        <v>0</v>
      </c>
      <c r="S622" s="117" t="e">
        <f t="shared" si="1199"/>
        <v>#REF!</v>
      </c>
      <c r="T622" s="117"/>
      <c r="U622" s="117">
        <f t="shared" si="1116"/>
        <v>0</v>
      </c>
      <c r="V622" s="117">
        <f t="shared" si="1117"/>
        <v>207832.90000000002</v>
      </c>
      <c r="W622" s="121"/>
      <c r="X622" s="120">
        <f t="shared" si="1109"/>
        <v>0</v>
      </c>
      <c r="Y622" s="117">
        <f t="shared" si="1094"/>
        <v>132.29999999999882</v>
      </c>
      <c r="Z622" s="117"/>
      <c r="AA622" s="121">
        <f t="shared" si="1154"/>
        <v>0</v>
      </c>
      <c r="AB622" s="117">
        <f t="shared" si="1105"/>
        <v>12982.5</v>
      </c>
      <c r="AC622" s="117"/>
      <c r="AD622" s="117">
        <f t="shared" si="1155"/>
        <v>0</v>
      </c>
      <c r="AE622" s="117">
        <f t="shared" si="1118"/>
        <v>283.79999999999973</v>
      </c>
      <c r="AF622" s="117"/>
      <c r="AG622" s="116">
        <f t="shared" si="1156"/>
        <v>0</v>
      </c>
      <c r="AH622" s="123">
        <f t="shared" si="1119"/>
        <v>8642.7999999999993</v>
      </c>
      <c r="AI622" s="117"/>
      <c r="AJ622" s="121">
        <f t="shared" si="1157"/>
        <v>0</v>
      </c>
      <c r="AK622" s="117">
        <f t="shared" si="1120"/>
        <v>7330.5</v>
      </c>
      <c r="AL622" s="117"/>
      <c r="AM622" s="121">
        <f t="shared" si="1158"/>
        <v>0</v>
      </c>
      <c r="AN622" s="117">
        <f t="shared" si="1121"/>
        <v>13788.099999999999</v>
      </c>
      <c r="AO622" s="117"/>
      <c r="AP622" s="121">
        <f t="shared" si="1110"/>
        <v>0</v>
      </c>
      <c r="AQ622" s="117">
        <f t="shared" si="1099"/>
        <v>8484.9</v>
      </c>
      <c r="AR622" s="117"/>
      <c r="AS622" s="121">
        <f t="shared" si="1172"/>
        <v>0</v>
      </c>
      <c r="AT622" s="117">
        <f t="shared" si="1122"/>
        <v>2856.1000000000004</v>
      </c>
      <c r="AU622" s="117"/>
      <c r="AV622" s="117">
        <f t="shared" si="1123"/>
        <v>0</v>
      </c>
      <c r="AW622" s="122">
        <f t="shared" si="1100"/>
        <v>1620.0000000000014</v>
      </c>
      <c r="AX622" s="117"/>
      <c r="AY622" s="117">
        <f t="shared" si="1173"/>
        <v>0</v>
      </c>
      <c r="AZ622" s="117">
        <f t="shared" si="1111"/>
        <v>1794.6</v>
      </c>
      <c r="BA622" s="117"/>
      <c r="BB622" s="121">
        <f t="shared" si="1174"/>
        <v>0</v>
      </c>
      <c r="BC622" s="117">
        <f t="shared" si="1124"/>
        <v>1254.5999999999999</v>
      </c>
      <c r="BD622" s="117"/>
      <c r="BE622" s="121">
        <f t="shared" si="1175"/>
        <v>0</v>
      </c>
      <c r="BF622" s="117">
        <f t="shared" si="1204"/>
        <v>10698</v>
      </c>
      <c r="BG622" s="117">
        <v>10728</v>
      </c>
      <c r="BH622" s="121">
        <f t="shared" si="1205"/>
        <v>0</v>
      </c>
      <c r="BI622" s="117">
        <f t="shared" si="1159"/>
        <v>11707.56</v>
      </c>
      <c r="BJ622" s="117"/>
      <c r="BK622" s="121">
        <f t="shared" si="1176"/>
        <v>0</v>
      </c>
      <c r="BL622" s="117">
        <f t="shared" si="1126"/>
        <v>4604.6000000000004</v>
      </c>
      <c r="BM622" s="117"/>
      <c r="BN622" s="121">
        <f t="shared" si="1127"/>
        <v>0</v>
      </c>
      <c r="BO622" s="117">
        <f t="shared" si="1128"/>
        <v>509.90000000000123</v>
      </c>
      <c r="BP622" s="117"/>
      <c r="BQ622" s="121">
        <f t="shared" si="1129"/>
        <v>0</v>
      </c>
      <c r="BR622" s="117">
        <f t="shared" si="1160"/>
        <v>49.899999999990811</v>
      </c>
      <c r="BS622" s="117"/>
      <c r="BT622" s="117">
        <f t="shared" si="1150"/>
        <v>0</v>
      </c>
      <c r="BU622" s="117">
        <f t="shared" si="1166"/>
        <v>43161</v>
      </c>
      <c r="BV622" s="117"/>
      <c r="BW622" s="117">
        <f t="shared" si="1151"/>
        <v>0</v>
      </c>
      <c r="BX622" s="117">
        <f t="shared" si="1195"/>
        <v>58289</v>
      </c>
      <c r="BY622" s="117"/>
      <c r="BZ622" s="117">
        <f t="shared" si="1152"/>
        <v>0</v>
      </c>
      <c r="CA622" s="117">
        <f t="shared" si="1167"/>
        <v>38641</v>
      </c>
      <c r="CB622" s="117"/>
      <c r="CC622" s="117">
        <f t="shared" si="1130"/>
        <v>0</v>
      </c>
      <c r="CD622" s="117">
        <f t="shared" si="1200"/>
        <v>4165.0000000000018</v>
      </c>
      <c r="CE622" s="117"/>
      <c r="CF622" s="117">
        <f t="shared" si="1131"/>
        <v>0</v>
      </c>
      <c r="CG622" s="117">
        <f t="shared" si="1132"/>
        <v>6982.9</v>
      </c>
      <c r="CH622" s="117"/>
      <c r="CI622" s="117">
        <f t="shared" si="1177"/>
        <v>0</v>
      </c>
      <c r="CJ622" s="117">
        <f t="shared" si="1147"/>
        <v>8715</v>
      </c>
      <c r="CK622" s="117"/>
      <c r="CL622" s="121">
        <f t="shared" si="1178"/>
        <v>0</v>
      </c>
      <c r="CM622" s="123">
        <f t="shared" si="1133"/>
        <v>4864</v>
      </c>
      <c r="CN622" s="117"/>
      <c r="CO622" s="121">
        <f t="shared" si="1179"/>
        <v>0</v>
      </c>
      <c r="CP622" s="123">
        <f t="shared" si="1134"/>
        <v>3955</v>
      </c>
      <c r="CQ622" s="117"/>
      <c r="CR622" s="121">
        <f t="shared" si="1180"/>
        <v>0</v>
      </c>
      <c r="CS622" s="123">
        <f t="shared" si="1097"/>
        <v>6656</v>
      </c>
      <c r="CT622" s="117"/>
      <c r="CU622" s="121">
        <f t="shared" si="1181"/>
        <v>0</v>
      </c>
      <c r="CV622" s="123">
        <f t="shared" si="1135"/>
        <v>7769</v>
      </c>
      <c r="CW622" s="117"/>
      <c r="CX622" s="117">
        <f t="shared" si="1182"/>
        <v>0</v>
      </c>
      <c r="CY622" s="116">
        <f t="shared" si="1202"/>
        <v>6575.8</v>
      </c>
      <c r="CZ622" s="123"/>
      <c r="DA622" s="117">
        <f t="shared" si="1183"/>
        <v>0</v>
      </c>
      <c r="DB622" s="117">
        <f t="shared" si="1148"/>
        <v>63934</v>
      </c>
      <c r="DC622" s="117"/>
      <c r="DD622" s="117">
        <f t="shared" si="1184"/>
        <v>0</v>
      </c>
      <c r="DE622" s="117">
        <f t="shared" si="1149"/>
        <v>60705</v>
      </c>
      <c r="DF622" s="117"/>
      <c r="DG622" s="120">
        <f t="shared" si="1185"/>
        <v>0</v>
      </c>
      <c r="DH622" s="117">
        <f t="shared" si="1203"/>
        <v>184530</v>
      </c>
      <c r="DI622" s="117"/>
      <c r="DJ622" s="117">
        <f t="shared" si="1186"/>
        <v>0</v>
      </c>
      <c r="DK622" s="117">
        <f t="shared" si="1136"/>
        <v>226.5</v>
      </c>
      <c r="DL622" s="211"/>
      <c r="DM622" s="207">
        <f t="shared" si="1187"/>
        <v>0</v>
      </c>
      <c r="DN622" s="125">
        <f t="shared" si="1115"/>
        <v>0</v>
      </c>
      <c r="DO622" s="126"/>
      <c r="DP622" s="127">
        <f t="shared" si="1188"/>
        <v>0</v>
      </c>
      <c r="DQ622" s="128">
        <f t="shared" si="1137"/>
        <v>7022.5</v>
      </c>
      <c r="DR622" s="126"/>
      <c r="DS622" s="127">
        <f t="shared" si="1189"/>
        <v>0</v>
      </c>
      <c r="DT622" s="128">
        <f t="shared" si="1138"/>
        <v>4846</v>
      </c>
      <c r="DU622" s="126"/>
      <c r="DV622" s="127">
        <f t="shared" si="1190"/>
        <v>0</v>
      </c>
      <c r="DW622" s="128">
        <f t="shared" si="1139"/>
        <v>4835</v>
      </c>
      <c r="DX622" s="126"/>
      <c r="DY622" s="124">
        <f t="shared" si="1191"/>
        <v>0</v>
      </c>
      <c r="DZ622" s="125">
        <f t="shared" si="1140"/>
        <v>523</v>
      </c>
      <c r="EA622" s="124"/>
      <c r="EB622" s="124">
        <f t="shared" si="1192"/>
        <v>0</v>
      </c>
      <c r="EC622" s="129">
        <f t="shared" si="1141"/>
        <v>369</v>
      </c>
      <c r="ED622" s="126"/>
      <c r="EE622" s="127">
        <f t="shared" si="1193"/>
        <v>0</v>
      </c>
      <c r="EF622" s="128">
        <f t="shared" si="1142"/>
        <v>4769</v>
      </c>
      <c r="EG622" s="117"/>
      <c r="EH622" s="117">
        <f t="shared" si="1194"/>
        <v>0</v>
      </c>
      <c r="EI622" s="117">
        <f t="shared" si="1143"/>
        <v>23837</v>
      </c>
      <c r="EJ622" s="117"/>
      <c r="EK622" s="117">
        <f t="shared" si="1161"/>
        <v>0</v>
      </c>
      <c r="EL622" s="117">
        <f t="shared" si="1144"/>
        <v>22467</v>
      </c>
      <c r="EM622" s="131" t="e">
        <f t="shared" si="1162"/>
        <v>#REF!</v>
      </c>
    </row>
    <row r="623" spans="1:143" ht="11.25" customHeight="1" x14ac:dyDescent="0.25">
      <c r="A623" s="130">
        <v>46105</v>
      </c>
      <c r="B623" s="185">
        <v>46091</v>
      </c>
      <c r="C623" s="172">
        <v>4914</v>
      </c>
      <c r="D623" s="113"/>
      <c r="E623" s="114"/>
      <c r="F623" s="201"/>
      <c r="G623" s="116"/>
      <c r="H623" s="117"/>
      <c r="I623" s="118">
        <f t="shared" si="1106"/>
        <v>0</v>
      </c>
      <c r="J623" s="119">
        <f t="shared" si="1196"/>
        <v>278480</v>
      </c>
      <c r="K623" s="117"/>
      <c r="L623" s="118">
        <f t="shared" si="1201"/>
        <v>0</v>
      </c>
      <c r="M623" s="119">
        <f t="shared" si="1197"/>
        <v>177839</v>
      </c>
      <c r="N623" s="117">
        <v>100000</v>
      </c>
      <c r="O623" s="118">
        <f t="shared" si="1107"/>
        <v>0</v>
      </c>
      <c r="P623" s="119">
        <f t="shared" si="1198"/>
        <v>227090</v>
      </c>
      <c r="Q623" s="117"/>
      <c r="R623" s="117">
        <f t="shared" si="1108"/>
        <v>0</v>
      </c>
      <c r="S623" s="117" t="e">
        <f t="shared" si="1199"/>
        <v>#REF!</v>
      </c>
      <c r="T623" s="117"/>
      <c r="U623" s="117">
        <f t="shared" si="1116"/>
        <v>0</v>
      </c>
      <c r="V623" s="117">
        <f t="shared" si="1117"/>
        <v>207832.90000000002</v>
      </c>
      <c r="W623" s="121"/>
      <c r="X623" s="120">
        <f t="shared" si="1109"/>
        <v>0</v>
      </c>
      <c r="Y623" s="117">
        <f t="shared" si="1094"/>
        <v>132.29999999999882</v>
      </c>
      <c r="Z623" s="117"/>
      <c r="AA623" s="121">
        <f t="shared" si="1154"/>
        <v>0</v>
      </c>
      <c r="AB623" s="117">
        <f t="shared" si="1105"/>
        <v>12982.5</v>
      </c>
      <c r="AC623" s="117"/>
      <c r="AD623" s="117">
        <f t="shared" si="1155"/>
        <v>0</v>
      </c>
      <c r="AE623" s="117">
        <f t="shared" si="1118"/>
        <v>283.79999999999973</v>
      </c>
      <c r="AF623" s="117"/>
      <c r="AG623" s="116">
        <f t="shared" si="1156"/>
        <v>0</v>
      </c>
      <c r="AH623" s="123">
        <f t="shared" si="1119"/>
        <v>8642.7999999999993</v>
      </c>
      <c r="AI623" s="117"/>
      <c r="AJ623" s="121">
        <f t="shared" si="1157"/>
        <v>0</v>
      </c>
      <c r="AK623" s="117">
        <f t="shared" si="1120"/>
        <v>7330.5</v>
      </c>
      <c r="AL623" s="117"/>
      <c r="AM623" s="121">
        <f t="shared" si="1158"/>
        <v>0</v>
      </c>
      <c r="AN623" s="117">
        <f t="shared" si="1121"/>
        <v>13788.099999999999</v>
      </c>
      <c r="AO623" s="117"/>
      <c r="AP623" s="121">
        <f t="shared" si="1110"/>
        <v>0</v>
      </c>
      <c r="AQ623" s="117">
        <f t="shared" si="1099"/>
        <v>8484.9</v>
      </c>
      <c r="AR623" s="117"/>
      <c r="AS623" s="121">
        <f t="shared" si="1172"/>
        <v>0</v>
      </c>
      <c r="AT623" s="117">
        <f t="shared" si="1122"/>
        <v>2856.1000000000004</v>
      </c>
      <c r="AU623" s="117"/>
      <c r="AV623" s="117">
        <f t="shared" si="1123"/>
        <v>0</v>
      </c>
      <c r="AW623" s="122">
        <f t="shared" si="1100"/>
        <v>1620.0000000000014</v>
      </c>
      <c r="AX623" s="117"/>
      <c r="AY623" s="117">
        <f t="shared" si="1173"/>
        <v>0</v>
      </c>
      <c r="AZ623" s="117">
        <f t="shared" si="1111"/>
        <v>1794.6</v>
      </c>
      <c r="BA623" s="117"/>
      <c r="BB623" s="121">
        <f t="shared" si="1174"/>
        <v>0</v>
      </c>
      <c r="BC623" s="117">
        <f t="shared" si="1124"/>
        <v>1254.5999999999999</v>
      </c>
      <c r="BD623" s="117"/>
      <c r="BE623" s="121">
        <f t="shared" si="1175"/>
        <v>0</v>
      </c>
      <c r="BF623" s="117">
        <f t="shared" si="1204"/>
        <v>10698</v>
      </c>
      <c r="BG623" s="117"/>
      <c r="BH623" s="121">
        <f t="shared" si="1205"/>
        <v>0</v>
      </c>
      <c r="BI623" s="117">
        <f t="shared" si="1159"/>
        <v>11707.56</v>
      </c>
      <c r="BJ623" s="117"/>
      <c r="BK623" s="121">
        <f t="shared" si="1176"/>
        <v>0</v>
      </c>
      <c r="BL623" s="117">
        <f t="shared" si="1126"/>
        <v>4604.6000000000004</v>
      </c>
      <c r="BM623" s="117"/>
      <c r="BN623" s="121">
        <f t="shared" si="1127"/>
        <v>0</v>
      </c>
      <c r="BO623" s="117">
        <f t="shared" si="1128"/>
        <v>509.90000000000123</v>
      </c>
      <c r="BP623" s="117"/>
      <c r="BQ623" s="121">
        <f t="shared" si="1129"/>
        <v>0</v>
      </c>
      <c r="BR623" s="117">
        <f t="shared" si="1160"/>
        <v>49.899999999990811</v>
      </c>
      <c r="BS623" s="117"/>
      <c r="BT623" s="117">
        <f t="shared" si="1150"/>
        <v>0</v>
      </c>
      <c r="BU623" s="117">
        <f t="shared" si="1166"/>
        <v>43161</v>
      </c>
      <c r="BV623" s="117"/>
      <c r="BW623" s="117">
        <f t="shared" si="1151"/>
        <v>0</v>
      </c>
      <c r="BX623" s="117">
        <f t="shared" si="1195"/>
        <v>58289</v>
      </c>
      <c r="BY623" s="117"/>
      <c r="BZ623" s="117">
        <f t="shared" si="1152"/>
        <v>0</v>
      </c>
      <c r="CA623" s="117">
        <f t="shared" si="1167"/>
        <v>38641</v>
      </c>
      <c r="CB623" s="117"/>
      <c r="CC623" s="117">
        <f t="shared" si="1130"/>
        <v>0</v>
      </c>
      <c r="CD623" s="117">
        <f t="shared" si="1200"/>
        <v>4165.0000000000018</v>
      </c>
      <c r="CE623" s="117"/>
      <c r="CF623" s="117">
        <f t="shared" si="1131"/>
        <v>0</v>
      </c>
      <c r="CG623" s="117">
        <f t="shared" si="1132"/>
        <v>6982.9</v>
      </c>
      <c r="CH623" s="117"/>
      <c r="CI623" s="117">
        <f t="shared" si="1177"/>
        <v>0</v>
      </c>
      <c r="CJ623" s="117">
        <f t="shared" si="1147"/>
        <v>8715</v>
      </c>
      <c r="CK623" s="117"/>
      <c r="CL623" s="121">
        <f t="shared" si="1178"/>
        <v>0</v>
      </c>
      <c r="CM623" s="123">
        <f t="shared" si="1133"/>
        <v>4864</v>
      </c>
      <c r="CN623" s="117"/>
      <c r="CO623" s="121">
        <f t="shared" si="1179"/>
        <v>0</v>
      </c>
      <c r="CP623" s="123">
        <f t="shared" si="1134"/>
        <v>3955</v>
      </c>
      <c r="CQ623" s="117"/>
      <c r="CR623" s="121">
        <f t="shared" si="1180"/>
        <v>0</v>
      </c>
      <c r="CS623" s="123">
        <f t="shared" si="1097"/>
        <v>6656</v>
      </c>
      <c r="CT623" s="117"/>
      <c r="CU623" s="121">
        <f t="shared" si="1181"/>
        <v>0</v>
      </c>
      <c r="CV623" s="123">
        <f t="shared" si="1135"/>
        <v>7769</v>
      </c>
      <c r="CW623" s="117"/>
      <c r="CX623" s="117">
        <f t="shared" si="1182"/>
        <v>0</v>
      </c>
      <c r="CY623" s="116">
        <f t="shared" si="1202"/>
        <v>6575.8</v>
      </c>
      <c r="CZ623" s="123"/>
      <c r="DA623" s="117">
        <f t="shared" si="1183"/>
        <v>0</v>
      </c>
      <c r="DB623" s="117">
        <f t="shared" si="1148"/>
        <v>63934</v>
      </c>
      <c r="DC623" s="117"/>
      <c r="DD623" s="117">
        <f t="shared" si="1184"/>
        <v>0</v>
      </c>
      <c r="DE623" s="117">
        <f t="shared" si="1149"/>
        <v>60705</v>
      </c>
      <c r="DF623" s="117"/>
      <c r="DG623" s="120">
        <f t="shared" si="1185"/>
        <v>0</v>
      </c>
      <c r="DH623" s="117">
        <f t="shared" si="1203"/>
        <v>184530</v>
      </c>
      <c r="DI623" s="117"/>
      <c r="DJ623" s="117">
        <f t="shared" si="1186"/>
        <v>0</v>
      </c>
      <c r="DK623" s="117">
        <f t="shared" si="1136"/>
        <v>226.5</v>
      </c>
      <c r="DL623" s="211"/>
      <c r="DM623" s="207">
        <f t="shared" si="1187"/>
        <v>0</v>
      </c>
      <c r="DN623" s="125">
        <f t="shared" si="1115"/>
        <v>0</v>
      </c>
      <c r="DO623" s="126"/>
      <c r="DP623" s="127">
        <f t="shared" si="1188"/>
        <v>0</v>
      </c>
      <c r="DQ623" s="128">
        <f t="shared" si="1137"/>
        <v>7022.5</v>
      </c>
      <c r="DR623" s="126"/>
      <c r="DS623" s="127">
        <f t="shared" si="1189"/>
        <v>0</v>
      </c>
      <c r="DT623" s="128">
        <f t="shared" si="1138"/>
        <v>4846</v>
      </c>
      <c r="DU623" s="126"/>
      <c r="DV623" s="127">
        <f t="shared" si="1190"/>
        <v>0</v>
      </c>
      <c r="DW623" s="128">
        <f t="shared" si="1139"/>
        <v>4835</v>
      </c>
      <c r="DX623" s="126"/>
      <c r="DY623" s="124">
        <f t="shared" si="1191"/>
        <v>0</v>
      </c>
      <c r="DZ623" s="125">
        <f t="shared" si="1140"/>
        <v>523</v>
      </c>
      <c r="EA623" s="124"/>
      <c r="EB623" s="124">
        <f t="shared" si="1192"/>
        <v>0</v>
      </c>
      <c r="EC623" s="129">
        <f t="shared" si="1141"/>
        <v>369</v>
      </c>
      <c r="ED623" s="126"/>
      <c r="EE623" s="127">
        <f t="shared" si="1193"/>
        <v>0</v>
      </c>
      <c r="EF623" s="128">
        <f t="shared" si="1142"/>
        <v>4769</v>
      </c>
      <c r="EG623" s="117"/>
      <c r="EH623" s="117">
        <f t="shared" si="1194"/>
        <v>0</v>
      </c>
      <c r="EI623" s="117">
        <f t="shared" si="1143"/>
        <v>23837</v>
      </c>
      <c r="EJ623" s="117"/>
      <c r="EK623" s="117">
        <f t="shared" si="1161"/>
        <v>0</v>
      </c>
      <c r="EL623" s="117">
        <f t="shared" si="1144"/>
        <v>22467</v>
      </c>
      <c r="EM623" s="131" t="e">
        <f t="shared" si="1162"/>
        <v>#REF!</v>
      </c>
    </row>
    <row r="624" spans="1:143" ht="11.25" customHeight="1" x14ac:dyDescent="0.25">
      <c r="A624" s="273">
        <v>46105</v>
      </c>
      <c r="B624" s="185">
        <v>46091</v>
      </c>
      <c r="C624" s="215">
        <v>4923</v>
      </c>
      <c r="D624" s="113"/>
      <c r="E624" s="114"/>
      <c r="F624" s="201"/>
      <c r="G624" s="116"/>
      <c r="H624" s="117"/>
      <c r="I624" s="118">
        <f t="shared" si="1106"/>
        <v>0</v>
      </c>
      <c r="J624" s="119">
        <f t="shared" si="1196"/>
        <v>278480</v>
      </c>
      <c r="K624" s="117"/>
      <c r="L624" s="118">
        <f t="shared" si="1201"/>
        <v>0</v>
      </c>
      <c r="M624" s="119">
        <f t="shared" si="1197"/>
        <v>177839</v>
      </c>
      <c r="N624" s="117"/>
      <c r="O624" s="118">
        <f t="shared" si="1107"/>
        <v>0</v>
      </c>
      <c r="P624" s="119">
        <f t="shared" si="1198"/>
        <v>227090</v>
      </c>
      <c r="Q624" s="117"/>
      <c r="R624" s="117">
        <f t="shared" si="1108"/>
        <v>0</v>
      </c>
      <c r="S624" s="117" t="e">
        <f t="shared" si="1199"/>
        <v>#REF!</v>
      </c>
      <c r="T624" s="117"/>
      <c r="U624" s="117">
        <f t="shared" si="1116"/>
        <v>0</v>
      </c>
      <c r="V624" s="117">
        <f t="shared" si="1117"/>
        <v>207832.90000000002</v>
      </c>
      <c r="W624" s="121"/>
      <c r="X624" s="120">
        <f t="shared" si="1109"/>
        <v>0</v>
      </c>
      <c r="Y624" s="117">
        <f t="shared" si="1094"/>
        <v>132.29999999999882</v>
      </c>
      <c r="Z624" s="117"/>
      <c r="AA624" s="121">
        <f t="shared" si="1154"/>
        <v>0</v>
      </c>
      <c r="AB624" s="117">
        <f t="shared" si="1105"/>
        <v>12982.5</v>
      </c>
      <c r="AC624" s="117"/>
      <c r="AD624" s="117">
        <f t="shared" si="1155"/>
        <v>0</v>
      </c>
      <c r="AE624" s="117">
        <f t="shared" si="1118"/>
        <v>283.79999999999973</v>
      </c>
      <c r="AF624" s="117"/>
      <c r="AG624" s="116">
        <f t="shared" si="1156"/>
        <v>0</v>
      </c>
      <c r="AH624" s="123">
        <f t="shared" si="1119"/>
        <v>8642.7999999999993</v>
      </c>
      <c r="AI624" s="117"/>
      <c r="AJ624" s="121">
        <f t="shared" si="1157"/>
        <v>0</v>
      </c>
      <c r="AK624" s="117">
        <f t="shared" si="1120"/>
        <v>7330.5</v>
      </c>
      <c r="AL624" s="117"/>
      <c r="AM624" s="121">
        <f t="shared" si="1158"/>
        <v>0</v>
      </c>
      <c r="AN624" s="117">
        <f t="shared" si="1121"/>
        <v>13788.099999999999</v>
      </c>
      <c r="AO624" s="117"/>
      <c r="AP624" s="121">
        <f t="shared" si="1110"/>
        <v>0</v>
      </c>
      <c r="AQ624" s="117">
        <f t="shared" si="1099"/>
        <v>8484.9</v>
      </c>
      <c r="AR624" s="117"/>
      <c r="AS624" s="121">
        <f t="shared" si="1172"/>
        <v>0</v>
      </c>
      <c r="AT624" s="117">
        <f t="shared" si="1122"/>
        <v>2856.1000000000004</v>
      </c>
      <c r="AU624" s="117"/>
      <c r="AV624" s="117">
        <f t="shared" si="1123"/>
        <v>0</v>
      </c>
      <c r="AW624" s="122">
        <f t="shared" si="1100"/>
        <v>1620.0000000000014</v>
      </c>
      <c r="AX624" s="117"/>
      <c r="AY624" s="117">
        <f t="shared" si="1173"/>
        <v>0</v>
      </c>
      <c r="AZ624" s="117">
        <f t="shared" si="1111"/>
        <v>1794.6</v>
      </c>
      <c r="BA624" s="117"/>
      <c r="BB624" s="121">
        <f t="shared" si="1174"/>
        <v>0</v>
      </c>
      <c r="BC624" s="117">
        <f t="shared" si="1124"/>
        <v>1254.5999999999999</v>
      </c>
      <c r="BD624" s="117"/>
      <c r="BE624" s="121">
        <f t="shared" si="1175"/>
        <v>0</v>
      </c>
      <c r="BF624" s="117">
        <f t="shared" si="1204"/>
        <v>10698</v>
      </c>
      <c r="BG624" s="117"/>
      <c r="BH624" s="121">
        <f t="shared" si="1205"/>
        <v>0</v>
      </c>
      <c r="BI624" s="117">
        <f t="shared" si="1159"/>
        <v>11707.56</v>
      </c>
      <c r="BJ624" s="117"/>
      <c r="BK624" s="121">
        <f t="shared" si="1176"/>
        <v>0</v>
      </c>
      <c r="BL624" s="117">
        <f t="shared" si="1126"/>
        <v>4604.6000000000004</v>
      </c>
      <c r="BM624" s="117"/>
      <c r="BN624" s="121">
        <f t="shared" si="1127"/>
        <v>0</v>
      </c>
      <c r="BO624" s="117">
        <f t="shared" si="1128"/>
        <v>509.90000000000123</v>
      </c>
      <c r="BP624" s="117"/>
      <c r="BQ624" s="121">
        <f t="shared" si="1129"/>
        <v>0</v>
      </c>
      <c r="BR624" s="117">
        <f t="shared" si="1160"/>
        <v>49.899999999990811</v>
      </c>
      <c r="BS624" s="117"/>
      <c r="BT624" s="117">
        <f t="shared" si="1150"/>
        <v>0</v>
      </c>
      <c r="BU624" s="117">
        <f t="shared" si="1166"/>
        <v>43161</v>
      </c>
      <c r="BV624" s="117">
        <v>50000</v>
      </c>
      <c r="BW624" s="117">
        <f t="shared" si="1151"/>
        <v>0</v>
      </c>
      <c r="BX624" s="117">
        <f t="shared" si="1195"/>
        <v>108289</v>
      </c>
      <c r="BY624" s="117"/>
      <c r="BZ624" s="117">
        <f t="shared" si="1152"/>
        <v>0</v>
      </c>
      <c r="CA624" s="117">
        <f t="shared" si="1167"/>
        <v>38641</v>
      </c>
      <c r="CB624" s="117"/>
      <c r="CC624" s="117">
        <f t="shared" si="1130"/>
        <v>0</v>
      </c>
      <c r="CD624" s="117">
        <f t="shared" si="1200"/>
        <v>4165.0000000000018</v>
      </c>
      <c r="CE624" s="117"/>
      <c r="CF624" s="117">
        <f t="shared" si="1131"/>
        <v>0</v>
      </c>
      <c r="CG624" s="117">
        <f t="shared" si="1132"/>
        <v>6982.9</v>
      </c>
      <c r="CH624" s="117"/>
      <c r="CI624" s="117">
        <f t="shared" si="1177"/>
        <v>0</v>
      </c>
      <c r="CJ624" s="117">
        <f t="shared" si="1147"/>
        <v>8715</v>
      </c>
      <c r="CK624" s="117"/>
      <c r="CL624" s="121">
        <f t="shared" si="1178"/>
        <v>0</v>
      </c>
      <c r="CM624" s="123">
        <f t="shared" si="1133"/>
        <v>4864</v>
      </c>
      <c r="CN624" s="117"/>
      <c r="CO624" s="121">
        <f t="shared" si="1179"/>
        <v>0</v>
      </c>
      <c r="CP624" s="123">
        <f t="shared" si="1134"/>
        <v>3955</v>
      </c>
      <c r="CQ624" s="117"/>
      <c r="CR624" s="121">
        <f t="shared" si="1180"/>
        <v>0</v>
      </c>
      <c r="CS624" s="123">
        <f t="shared" si="1097"/>
        <v>6656</v>
      </c>
      <c r="CT624" s="117"/>
      <c r="CU624" s="121">
        <f t="shared" si="1181"/>
        <v>0</v>
      </c>
      <c r="CV624" s="123">
        <f t="shared" si="1135"/>
        <v>7769</v>
      </c>
      <c r="CW624" s="117"/>
      <c r="CX624" s="117">
        <f t="shared" si="1182"/>
        <v>0</v>
      </c>
      <c r="CY624" s="116">
        <f t="shared" si="1202"/>
        <v>6575.8</v>
      </c>
      <c r="CZ624" s="123"/>
      <c r="DA624" s="117">
        <f t="shared" si="1183"/>
        <v>0</v>
      </c>
      <c r="DB624" s="117">
        <f t="shared" si="1148"/>
        <v>63934</v>
      </c>
      <c r="DC624" s="117"/>
      <c r="DD624" s="117">
        <f t="shared" si="1184"/>
        <v>0</v>
      </c>
      <c r="DE624" s="117">
        <f t="shared" si="1149"/>
        <v>60705</v>
      </c>
      <c r="DF624" s="117"/>
      <c r="DG624" s="120">
        <f t="shared" si="1185"/>
        <v>0</v>
      </c>
      <c r="DH624" s="117">
        <f t="shared" si="1203"/>
        <v>184530</v>
      </c>
      <c r="DI624" s="117"/>
      <c r="DJ624" s="117">
        <f t="shared" si="1186"/>
        <v>0</v>
      </c>
      <c r="DK624" s="117">
        <f t="shared" si="1136"/>
        <v>226.5</v>
      </c>
      <c r="DL624" s="211"/>
      <c r="DM624" s="207">
        <f t="shared" si="1187"/>
        <v>0</v>
      </c>
      <c r="DN624" s="125">
        <f t="shared" si="1115"/>
        <v>0</v>
      </c>
      <c r="DO624" s="126"/>
      <c r="DP624" s="127">
        <f t="shared" si="1188"/>
        <v>0</v>
      </c>
      <c r="DQ624" s="128">
        <f t="shared" si="1137"/>
        <v>7022.5</v>
      </c>
      <c r="DR624" s="126"/>
      <c r="DS624" s="127">
        <f t="shared" si="1189"/>
        <v>0</v>
      </c>
      <c r="DT624" s="128">
        <f t="shared" si="1138"/>
        <v>4846</v>
      </c>
      <c r="DU624" s="126"/>
      <c r="DV624" s="127">
        <f t="shared" si="1190"/>
        <v>0</v>
      </c>
      <c r="DW624" s="128">
        <f t="shared" si="1139"/>
        <v>4835</v>
      </c>
      <c r="DX624" s="126"/>
      <c r="DY624" s="124">
        <f t="shared" si="1191"/>
        <v>0</v>
      </c>
      <c r="DZ624" s="125">
        <f t="shared" si="1140"/>
        <v>523</v>
      </c>
      <c r="EA624" s="124"/>
      <c r="EB624" s="124">
        <f t="shared" si="1192"/>
        <v>0</v>
      </c>
      <c r="EC624" s="129">
        <f t="shared" si="1141"/>
        <v>369</v>
      </c>
      <c r="ED624" s="126"/>
      <c r="EE624" s="127">
        <f t="shared" si="1193"/>
        <v>0</v>
      </c>
      <c r="EF624" s="128">
        <f t="shared" si="1142"/>
        <v>4769</v>
      </c>
      <c r="EG624" s="117"/>
      <c r="EH624" s="117">
        <f t="shared" si="1194"/>
        <v>0</v>
      </c>
      <c r="EI624" s="117">
        <f t="shared" si="1143"/>
        <v>23837</v>
      </c>
      <c r="EJ624" s="117"/>
      <c r="EK624" s="117">
        <f t="shared" si="1161"/>
        <v>0</v>
      </c>
      <c r="EL624" s="117">
        <f t="shared" si="1144"/>
        <v>22467</v>
      </c>
      <c r="EM624" s="131" t="e">
        <f t="shared" si="1162"/>
        <v>#REF!</v>
      </c>
    </row>
    <row r="625" spans="1:143" ht="13.2" x14ac:dyDescent="0.25">
      <c r="A625" s="273">
        <v>46105</v>
      </c>
      <c r="B625" s="185">
        <v>46091</v>
      </c>
      <c r="C625" s="215">
        <v>4923</v>
      </c>
      <c r="D625" s="113"/>
      <c r="E625" s="114"/>
      <c r="F625" s="201"/>
      <c r="G625" s="116"/>
      <c r="H625" s="117"/>
      <c r="I625" s="118">
        <f t="shared" si="1106"/>
        <v>0</v>
      </c>
      <c r="J625" s="119">
        <f t="shared" si="1196"/>
        <v>278480</v>
      </c>
      <c r="K625" s="117">
        <v>50000</v>
      </c>
      <c r="L625" s="118">
        <f t="shared" si="1201"/>
        <v>0</v>
      </c>
      <c r="M625" s="119">
        <f t="shared" si="1197"/>
        <v>227839</v>
      </c>
      <c r="N625" s="117"/>
      <c r="O625" s="118">
        <f t="shared" si="1107"/>
        <v>0</v>
      </c>
      <c r="P625" s="119">
        <f t="shared" si="1198"/>
        <v>227090</v>
      </c>
      <c r="Q625" s="117"/>
      <c r="R625" s="117">
        <f t="shared" si="1108"/>
        <v>0</v>
      </c>
      <c r="S625" s="117" t="e">
        <f t="shared" si="1199"/>
        <v>#REF!</v>
      </c>
      <c r="T625" s="117"/>
      <c r="U625" s="117">
        <f t="shared" si="1116"/>
        <v>0</v>
      </c>
      <c r="V625" s="117">
        <f t="shared" si="1117"/>
        <v>207832.90000000002</v>
      </c>
      <c r="W625" s="121"/>
      <c r="X625" s="120">
        <f t="shared" si="1109"/>
        <v>0</v>
      </c>
      <c r="Y625" s="117">
        <f t="shared" si="1094"/>
        <v>132.29999999999882</v>
      </c>
      <c r="Z625" s="117"/>
      <c r="AA625" s="121">
        <f t="shared" si="1154"/>
        <v>0</v>
      </c>
      <c r="AB625" s="117">
        <f t="shared" si="1105"/>
        <v>12982.5</v>
      </c>
      <c r="AC625" s="117"/>
      <c r="AD625" s="117">
        <f t="shared" si="1155"/>
        <v>0</v>
      </c>
      <c r="AE625" s="117">
        <f t="shared" si="1118"/>
        <v>283.79999999999973</v>
      </c>
      <c r="AF625" s="117"/>
      <c r="AG625" s="116">
        <f t="shared" si="1156"/>
        <v>0</v>
      </c>
      <c r="AH625" s="123">
        <f t="shared" si="1119"/>
        <v>8642.7999999999993</v>
      </c>
      <c r="AI625" s="117"/>
      <c r="AJ625" s="121">
        <f t="shared" si="1157"/>
        <v>0</v>
      </c>
      <c r="AK625" s="117">
        <f t="shared" si="1120"/>
        <v>7330.5</v>
      </c>
      <c r="AL625" s="117"/>
      <c r="AM625" s="121">
        <f t="shared" si="1158"/>
        <v>0</v>
      </c>
      <c r="AN625" s="117">
        <f t="shared" si="1121"/>
        <v>13788.099999999999</v>
      </c>
      <c r="AO625" s="117"/>
      <c r="AP625" s="121">
        <f t="shared" si="1110"/>
        <v>0</v>
      </c>
      <c r="AQ625" s="117">
        <f t="shared" si="1099"/>
        <v>8484.9</v>
      </c>
      <c r="AR625" s="117"/>
      <c r="AS625" s="121">
        <f t="shared" si="1172"/>
        <v>0</v>
      </c>
      <c r="AT625" s="117">
        <f t="shared" si="1122"/>
        <v>2856.1000000000004</v>
      </c>
      <c r="AU625" s="117"/>
      <c r="AV625" s="117">
        <f t="shared" si="1123"/>
        <v>0</v>
      </c>
      <c r="AW625" s="122">
        <f t="shared" si="1100"/>
        <v>1620.0000000000014</v>
      </c>
      <c r="AX625" s="117"/>
      <c r="AY625" s="117">
        <f t="shared" si="1173"/>
        <v>0</v>
      </c>
      <c r="AZ625" s="117">
        <f t="shared" si="1111"/>
        <v>1794.6</v>
      </c>
      <c r="BA625" s="117"/>
      <c r="BB625" s="121">
        <f t="shared" si="1174"/>
        <v>0</v>
      </c>
      <c r="BC625" s="117">
        <f t="shared" si="1124"/>
        <v>1254.5999999999999</v>
      </c>
      <c r="BD625" s="117"/>
      <c r="BE625" s="121">
        <f t="shared" si="1175"/>
        <v>0</v>
      </c>
      <c r="BF625" s="117">
        <f t="shared" si="1204"/>
        <v>10698</v>
      </c>
      <c r="BG625" s="117"/>
      <c r="BH625" s="121">
        <f t="shared" si="1205"/>
        <v>0</v>
      </c>
      <c r="BI625" s="117">
        <f t="shared" si="1159"/>
        <v>11707.56</v>
      </c>
      <c r="BJ625" s="117"/>
      <c r="BK625" s="121">
        <f t="shared" si="1176"/>
        <v>0</v>
      </c>
      <c r="BL625" s="117">
        <f t="shared" si="1126"/>
        <v>4604.6000000000004</v>
      </c>
      <c r="BM625" s="117"/>
      <c r="BN625" s="121">
        <f t="shared" si="1127"/>
        <v>0</v>
      </c>
      <c r="BO625" s="117">
        <f t="shared" si="1128"/>
        <v>509.90000000000123</v>
      </c>
      <c r="BP625" s="117"/>
      <c r="BQ625" s="121">
        <f t="shared" si="1129"/>
        <v>0</v>
      </c>
      <c r="BR625" s="117">
        <f t="shared" si="1160"/>
        <v>49.899999999990811</v>
      </c>
      <c r="BS625" s="117"/>
      <c r="BT625" s="117">
        <f t="shared" si="1150"/>
        <v>0</v>
      </c>
      <c r="BU625" s="117">
        <f t="shared" si="1166"/>
        <v>43161</v>
      </c>
      <c r="BV625" s="117"/>
      <c r="BW625" s="117">
        <f t="shared" si="1151"/>
        <v>0</v>
      </c>
      <c r="BX625" s="117">
        <f t="shared" si="1195"/>
        <v>108289</v>
      </c>
      <c r="BY625" s="117"/>
      <c r="BZ625" s="117">
        <f t="shared" si="1152"/>
        <v>0</v>
      </c>
      <c r="CA625" s="117">
        <f t="shared" si="1167"/>
        <v>38641</v>
      </c>
      <c r="CB625" s="117"/>
      <c r="CC625" s="117">
        <f t="shared" si="1130"/>
        <v>0</v>
      </c>
      <c r="CD625" s="117">
        <f t="shared" si="1200"/>
        <v>4165.0000000000018</v>
      </c>
      <c r="CE625" s="117"/>
      <c r="CF625" s="117">
        <f t="shared" si="1131"/>
        <v>0</v>
      </c>
      <c r="CG625" s="117">
        <f t="shared" si="1132"/>
        <v>6982.9</v>
      </c>
      <c r="CH625" s="117"/>
      <c r="CI625" s="117">
        <f t="shared" si="1177"/>
        <v>0</v>
      </c>
      <c r="CJ625" s="117">
        <f t="shared" si="1147"/>
        <v>8715</v>
      </c>
      <c r="CK625" s="117"/>
      <c r="CL625" s="121">
        <f t="shared" si="1178"/>
        <v>0</v>
      </c>
      <c r="CM625" s="123">
        <f t="shared" si="1133"/>
        <v>4864</v>
      </c>
      <c r="CN625" s="117"/>
      <c r="CO625" s="121">
        <f t="shared" si="1179"/>
        <v>0</v>
      </c>
      <c r="CP625" s="123">
        <f t="shared" si="1134"/>
        <v>3955</v>
      </c>
      <c r="CQ625" s="117"/>
      <c r="CR625" s="121">
        <f t="shared" si="1180"/>
        <v>0</v>
      </c>
      <c r="CS625" s="123">
        <f t="shared" si="1097"/>
        <v>6656</v>
      </c>
      <c r="CT625" s="117"/>
      <c r="CU625" s="121">
        <f t="shared" si="1181"/>
        <v>0</v>
      </c>
      <c r="CV625" s="123">
        <f t="shared" si="1135"/>
        <v>7769</v>
      </c>
      <c r="CW625" s="117"/>
      <c r="CX625" s="117">
        <f t="shared" si="1182"/>
        <v>0</v>
      </c>
      <c r="CY625" s="116">
        <f t="shared" si="1202"/>
        <v>6575.8</v>
      </c>
      <c r="CZ625" s="123"/>
      <c r="DA625" s="117">
        <f t="shared" si="1183"/>
        <v>0</v>
      </c>
      <c r="DB625" s="117">
        <f t="shared" si="1148"/>
        <v>63934</v>
      </c>
      <c r="DC625" s="117"/>
      <c r="DD625" s="117">
        <f t="shared" si="1184"/>
        <v>0</v>
      </c>
      <c r="DE625" s="117">
        <f t="shared" si="1149"/>
        <v>60705</v>
      </c>
      <c r="DF625" s="117"/>
      <c r="DG625" s="120">
        <f t="shared" si="1185"/>
        <v>0</v>
      </c>
      <c r="DH625" s="117">
        <f t="shared" si="1203"/>
        <v>184530</v>
      </c>
      <c r="DI625" s="117"/>
      <c r="DJ625" s="117">
        <f t="shared" si="1186"/>
        <v>0</v>
      </c>
      <c r="DK625" s="117">
        <f t="shared" si="1136"/>
        <v>226.5</v>
      </c>
      <c r="DL625" s="211"/>
      <c r="DM625" s="207">
        <f t="shared" si="1187"/>
        <v>0</v>
      </c>
      <c r="DN625" s="125">
        <f t="shared" si="1115"/>
        <v>0</v>
      </c>
      <c r="DO625" s="126"/>
      <c r="DP625" s="127">
        <f t="shared" si="1188"/>
        <v>0</v>
      </c>
      <c r="DQ625" s="128">
        <f t="shared" si="1137"/>
        <v>7022.5</v>
      </c>
      <c r="DR625" s="126"/>
      <c r="DS625" s="127">
        <f t="shared" si="1189"/>
        <v>0</v>
      </c>
      <c r="DT625" s="128">
        <f t="shared" si="1138"/>
        <v>4846</v>
      </c>
      <c r="DU625" s="126"/>
      <c r="DV625" s="127">
        <f t="shared" si="1190"/>
        <v>0</v>
      </c>
      <c r="DW625" s="128">
        <f t="shared" si="1139"/>
        <v>4835</v>
      </c>
      <c r="DX625" s="126"/>
      <c r="DY625" s="124">
        <f t="shared" si="1191"/>
        <v>0</v>
      </c>
      <c r="DZ625" s="125">
        <f t="shared" si="1140"/>
        <v>523</v>
      </c>
      <c r="EA625" s="124"/>
      <c r="EB625" s="124">
        <f t="shared" si="1192"/>
        <v>0</v>
      </c>
      <c r="EC625" s="129">
        <f t="shared" si="1141"/>
        <v>369</v>
      </c>
      <c r="ED625" s="126"/>
      <c r="EE625" s="127">
        <f t="shared" si="1193"/>
        <v>0</v>
      </c>
      <c r="EF625" s="128">
        <f t="shared" si="1142"/>
        <v>4769</v>
      </c>
      <c r="EG625" s="117"/>
      <c r="EH625" s="117">
        <f t="shared" si="1194"/>
        <v>0</v>
      </c>
      <c r="EI625" s="117">
        <f t="shared" si="1143"/>
        <v>23837</v>
      </c>
      <c r="EJ625" s="117"/>
      <c r="EK625" s="117">
        <f t="shared" si="1161"/>
        <v>0</v>
      </c>
      <c r="EL625" s="117">
        <f t="shared" si="1144"/>
        <v>22467</v>
      </c>
      <c r="EM625" s="131" t="e">
        <f t="shared" si="1162"/>
        <v>#REF!</v>
      </c>
    </row>
    <row r="626" spans="1:143" ht="11.25" customHeight="1" x14ac:dyDescent="0.25">
      <c r="A626" s="273">
        <v>46105</v>
      </c>
      <c r="B626" s="185">
        <v>46091</v>
      </c>
      <c r="C626" s="215">
        <v>4929</v>
      </c>
      <c r="D626" s="113"/>
      <c r="E626" s="114"/>
      <c r="F626" s="201"/>
      <c r="G626" s="116"/>
      <c r="H626" s="117"/>
      <c r="I626" s="118">
        <f t="shared" si="1106"/>
        <v>0</v>
      </c>
      <c r="J626" s="119">
        <f t="shared" si="1196"/>
        <v>278480</v>
      </c>
      <c r="K626" s="117"/>
      <c r="L626" s="118">
        <f t="shared" si="1201"/>
        <v>0</v>
      </c>
      <c r="M626" s="119">
        <f t="shared" si="1197"/>
        <v>227839</v>
      </c>
      <c r="N626" s="117"/>
      <c r="O626" s="118">
        <f t="shared" si="1107"/>
        <v>0</v>
      </c>
      <c r="P626" s="119">
        <f t="shared" si="1198"/>
        <v>227090</v>
      </c>
      <c r="Q626" s="117"/>
      <c r="R626" s="117">
        <f t="shared" si="1108"/>
        <v>0</v>
      </c>
      <c r="S626" s="117" t="e">
        <f t="shared" si="1199"/>
        <v>#REF!</v>
      </c>
      <c r="T626" s="117">
        <v>42000</v>
      </c>
      <c r="U626" s="117">
        <f t="shared" si="1116"/>
        <v>0</v>
      </c>
      <c r="V626" s="117">
        <f t="shared" si="1117"/>
        <v>249832.90000000002</v>
      </c>
      <c r="W626" s="121"/>
      <c r="X626" s="120">
        <f t="shared" si="1109"/>
        <v>0</v>
      </c>
      <c r="Y626" s="117">
        <f t="shared" ref="Y626:Y689" si="1206">Y625+W626-X626</f>
        <v>132.29999999999882</v>
      </c>
      <c r="Z626" s="117"/>
      <c r="AA626" s="121">
        <f t="shared" si="1154"/>
        <v>0</v>
      </c>
      <c r="AB626" s="117">
        <f t="shared" si="1105"/>
        <v>12982.5</v>
      </c>
      <c r="AC626" s="117"/>
      <c r="AD626" s="117">
        <f t="shared" si="1155"/>
        <v>0</v>
      </c>
      <c r="AE626" s="117">
        <f t="shared" si="1118"/>
        <v>283.79999999999973</v>
      </c>
      <c r="AF626" s="117"/>
      <c r="AG626" s="116">
        <f t="shared" si="1156"/>
        <v>0</v>
      </c>
      <c r="AH626" s="123">
        <f t="shared" si="1119"/>
        <v>8642.7999999999993</v>
      </c>
      <c r="AI626" s="117"/>
      <c r="AJ626" s="121">
        <f t="shared" si="1157"/>
        <v>0</v>
      </c>
      <c r="AK626" s="117">
        <f t="shared" si="1120"/>
        <v>7330.5</v>
      </c>
      <c r="AL626" s="117"/>
      <c r="AM626" s="121">
        <f t="shared" si="1158"/>
        <v>0</v>
      </c>
      <c r="AN626" s="117">
        <f t="shared" si="1121"/>
        <v>13788.099999999999</v>
      </c>
      <c r="AO626" s="117"/>
      <c r="AP626" s="121">
        <f t="shared" si="1110"/>
        <v>0</v>
      </c>
      <c r="AQ626" s="117">
        <f t="shared" si="1099"/>
        <v>8484.9</v>
      </c>
      <c r="AR626" s="117"/>
      <c r="AS626" s="121">
        <f t="shared" si="1172"/>
        <v>0</v>
      </c>
      <c r="AT626" s="117">
        <f t="shared" si="1122"/>
        <v>2856.1000000000004</v>
      </c>
      <c r="AU626" s="117"/>
      <c r="AV626" s="117">
        <f t="shared" si="1123"/>
        <v>0</v>
      </c>
      <c r="AW626" s="122">
        <f t="shared" si="1100"/>
        <v>1620.0000000000014</v>
      </c>
      <c r="AX626" s="117"/>
      <c r="AY626" s="117">
        <f t="shared" si="1173"/>
        <v>0</v>
      </c>
      <c r="AZ626" s="117">
        <f t="shared" si="1111"/>
        <v>1794.6</v>
      </c>
      <c r="BA626" s="117"/>
      <c r="BB626" s="121">
        <f t="shared" si="1174"/>
        <v>0</v>
      </c>
      <c r="BC626" s="117">
        <f t="shared" si="1124"/>
        <v>1254.5999999999999</v>
      </c>
      <c r="BD626" s="117"/>
      <c r="BE626" s="121">
        <f t="shared" si="1175"/>
        <v>0</v>
      </c>
      <c r="BF626" s="117">
        <f t="shared" si="1204"/>
        <v>10698</v>
      </c>
      <c r="BG626" s="117"/>
      <c r="BH626" s="121">
        <f t="shared" si="1205"/>
        <v>0</v>
      </c>
      <c r="BI626" s="117">
        <f t="shared" si="1159"/>
        <v>11707.56</v>
      </c>
      <c r="BJ626" s="117"/>
      <c r="BK626" s="121">
        <f t="shared" si="1176"/>
        <v>0</v>
      </c>
      <c r="BL626" s="117">
        <f t="shared" si="1126"/>
        <v>4604.6000000000004</v>
      </c>
      <c r="BM626" s="117"/>
      <c r="BN626" s="121">
        <f t="shared" si="1127"/>
        <v>0</v>
      </c>
      <c r="BO626" s="117">
        <f t="shared" si="1128"/>
        <v>509.90000000000123</v>
      </c>
      <c r="BP626" s="117"/>
      <c r="BQ626" s="121">
        <f t="shared" si="1129"/>
        <v>0</v>
      </c>
      <c r="BR626" s="117">
        <f t="shared" si="1160"/>
        <v>49.899999999990811</v>
      </c>
      <c r="BS626" s="117"/>
      <c r="BT626" s="117">
        <f t="shared" si="1150"/>
        <v>0</v>
      </c>
      <c r="BU626" s="117">
        <f t="shared" si="1166"/>
        <v>43161</v>
      </c>
      <c r="BV626" s="117"/>
      <c r="BW626" s="117">
        <f t="shared" si="1151"/>
        <v>0</v>
      </c>
      <c r="BX626" s="117">
        <f t="shared" si="1195"/>
        <v>108289</v>
      </c>
      <c r="BY626" s="117"/>
      <c r="BZ626" s="117">
        <f t="shared" si="1152"/>
        <v>0</v>
      </c>
      <c r="CA626" s="117">
        <f t="shared" si="1167"/>
        <v>38641</v>
      </c>
      <c r="CB626" s="117"/>
      <c r="CC626" s="117">
        <f t="shared" si="1130"/>
        <v>0</v>
      </c>
      <c r="CD626" s="117">
        <f t="shared" si="1200"/>
        <v>4165.0000000000018</v>
      </c>
      <c r="CE626" s="117"/>
      <c r="CF626" s="117">
        <f t="shared" si="1131"/>
        <v>0</v>
      </c>
      <c r="CG626" s="117">
        <f t="shared" si="1132"/>
        <v>6982.9</v>
      </c>
      <c r="CH626" s="117"/>
      <c r="CI626" s="117">
        <f t="shared" si="1177"/>
        <v>0</v>
      </c>
      <c r="CJ626" s="117">
        <f t="shared" si="1147"/>
        <v>8715</v>
      </c>
      <c r="CK626" s="117"/>
      <c r="CL626" s="121">
        <f t="shared" si="1178"/>
        <v>0</v>
      </c>
      <c r="CM626" s="123">
        <f t="shared" si="1133"/>
        <v>4864</v>
      </c>
      <c r="CN626" s="117"/>
      <c r="CO626" s="121">
        <f t="shared" si="1179"/>
        <v>0</v>
      </c>
      <c r="CP626" s="123">
        <f t="shared" si="1134"/>
        <v>3955</v>
      </c>
      <c r="CQ626" s="117"/>
      <c r="CR626" s="121">
        <f t="shared" si="1180"/>
        <v>0</v>
      </c>
      <c r="CS626" s="123">
        <f t="shared" si="1097"/>
        <v>6656</v>
      </c>
      <c r="CT626" s="117"/>
      <c r="CU626" s="121">
        <f t="shared" si="1181"/>
        <v>0</v>
      </c>
      <c r="CV626" s="123">
        <f t="shared" si="1135"/>
        <v>7769</v>
      </c>
      <c r="CW626" s="117"/>
      <c r="CX626" s="117">
        <f t="shared" si="1182"/>
        <v>0</v>
      </c>
      <c r="CY626" s="116">
        <f t="shared" si="1202"/>
        <v>6575.8</v>
      </c>
      <c r="CZ626" s="123"/>
      <c r="DA626" s="117">
        <f t="shared" si="1183"/>
        <v>0</v>
      </c>
      <c r="DB626" s="117">
        <f t="shared" si="1148"/>
        <v>63934</v>
      </c>
      <c r="DC626" s="117"/>
      <c r="DD626" s="117">
        <f t="shared" si="1184"/>
        <v>0</v>
      </c>
      <c r="DE626" s="117">
        <f t="shared" si="1149"/>
        <v>60705</v>
      </c>
      <c r="DF626" s="117"/>
      <c r="DG626" s="120">
        <f t="shared" si="1185"/>
        <v>0</v>
      </c>
      <c r="DH626" s="117">
        <f t="shared" si="1203"/>
        <v>184530</v>
      </c>
      <c r="DI626" s="117"/>
      <c r="DJ626" s="117">
        <f t="shared" si="1186"/>
        <v>0</v>
      </c>
      <c r="DK626" s="117">
        <f t="shared" si="1136"/>
        <v>226.5</v>
      </c>
      <c r="DL626" s="211"/>
      <c r="DM626" s="207">
        <f t="shared" si="1187"/>
        <v>0</v>
      </c>
      <c r="DN626" s="125">
        <f t="shared" si="1115"/>
        <v>0</v>
      </c>
      <c r="DO626" s="126"/>
      <c r="DP626" s="127">
        <f t="shared" si="1188"/>
        <v>0</v>
      </c>
      <c r="DQ626" s="128">
        <f t="shared" si="1137"/>
        <v>7022.5</v>
      </c>
      <c r="DR626" s="126"/>
      <c r="DS626" s="127">
        <f t="shared" si="1189"/>
        <v>0</v>
      </c>
      <c r="DT626" s="128">
        <f t="shared" si="1138"/>
        <v>4846</v>
      </c>
      <c r="DU626" s="126"/>
      <c r="DV626" s="127">
        <f t="shared" si="1190"/>
        <v>0</v>
      </c>
      <c r="DW626" s="128">
        <f t="shared" si="1139"/>
        <v>4835</v>
      </c>
      <c r="DX626" s="126"/>
      <c r="DY626" s="124">
        <f t="shared" si="1191"/>
        <v>0</v>
      </c>
      <c r="DZ626" s="125">
        <f t="shared" si="1140"/>
        <v>523</v>
      </c>
      <c r="EA626" s="124"/>
      <c r="EB626" s="124">
        <f t="shared" si="1192"/>
        <v>0</v>
      </c>
      <c r="EC626" s="129">
        <f t="shared" si="1141"/>
        <v>369</v>
      </c>
      <c r="ED626" s="126"/>
      <c r="EE626" s="127">
        <f t="shared" si="1193"/>
        <v>0</v>
      </c>
      <c r="EF626" s="128">
        <f t="shared" si="1142"/>
        <v>4769</v>
      </c>
      <c r="EG626" s="117"/>
      <c r="EH626" s="117">
        <f t="shared" si="1194"/>
        <v>0</v>
      </c>
      <c r="EI626" s="117">
        <f t="shared" si="1143"/>
        <v>23837</v>
      </c>
      <c r="EJ626" s="117"/>
      <c r="EK626" s="117">
        <f t="shared" si="1161"/>
        <v>0</v>
      </c>
      <c r="EL626" s="117">
        <f t="shared" si="1144"/>
        <v>22467</v>
      </c>
      <c r="EM626" s="131" t="e">
        <f t="shared" si="1162"/>
        <v>#REF!</v>
      </c>
    </row>
    <row r="627" spans="1:143" ht="11.25" customHeight="1" x14ac:dyDescent="0.25">
      <c r="A627" s="273">
        <v>46105</v>
      </c>
      <c r="B627" s="185">
        <v>46091</v>
      </c>
      <c r="C627" s="215">
        <v>4929</v>
      </c>
      <c r="D627" s="113"/>
      <c r="E627" s="114"/>
      <c r="F627" s="201"/>
      <c r="G627" s="116"/>
      <c r="H627" s="117">
        <v>100000</v>
      </c>
      <c r="I627" s="118">
        <f t="shared" si="1106"/>
        <v>0</v>
      </c>
      <c r="J627" s="119">
        <f t="shared" si="1196"/>
        <v>378480</v>
      </c>
      <c r="K627" s="117"/>
      <c r="L627" s="118">
        <f t="shared" si="1201"/>
        <v>0</v>
      </c>
      <c r="M627" s="119">
        <f t="shared" si="1197"/>
        <v>227839</v>
      </c>
      <c r="N627" s="117"/>
      <c r="O627" s="118">
        <f t="shared" si="1107"/>
        <v>0</v>
      </c>
      <c r="P627" s="119">
        <f t="shared" si="1198"/>
        <v>227090</v>
      </c>
      <c r="Q627" s="117"/>
      <c r="R627" s="117">
        <f t="shared" si="1108"/>
        <v>0</v>
      </c>
      <c r="S627" s="117" t="e">
        <f t="shared" si="1199"/>
        <v>#REF!</v>
      </c>
      <c r="T627" s="117"/>
      <c r="U627" s="117">
        <f t="shared" si="1116"/>
        <v>0</v>
      </c>
      <c r="V627" s="117">
        <f t="shared" si="1117"/>
        <v>249832.90000000002</v>
      </c>
      <c r="W627" s="121"/>
      <c r="X627" s="120">
        <f t="shared" si="1109"/>
        <v>0</v>
      </c>
      <c r="Y627" s="117">
        <f t="shared" si="1206"/>
        <v>132.29999999999882</v>
      </c>
      <c r="Z627" s="117"/>
      <c r="AA627" s="121">
        <f t="shared" si="1154"/>
        <v>0</v>
      </c>
      <c r="AB627" s="117">
        <f t="shared" si="1105"/>
        <v>12982.5</v>
      </c>
      <c r="AC627" s="117"/>
      <c r="AD627" s="117">
        <f t="shared" si="1155"/>
        <v>0</v>
      </c>
      <c r="AE627" s="117">
        <f t="shared" si="1118"/>
        <v>283.79999999999973</v>
      </c>
      <c r="AF627" s="117"/>
      <c r="AG627" s="116">
        <f t="shared" si="1156"/>
        <v>0</v>
      </c>
      <c r="AH627" s="123">
        <f t="shared" si="1119"/>
        <v>8642.7999999999993</v>
      </c>
      <c r="AI627" s="117"/>
      <c r="AJ627" s="121">
        <f t="shared" si="1157"/>
        <v>0</v>
      </c>
      <c r="AK627" s="117">
        <f t="shared" si="1120"/>
        <v>7330.5</v>
      </c>
      <c r="AL627" s="117"/>
      <c r="AM627" s="121">
        <f t="shared" si="1158"/>
        <v>0</v>
      </c>
      <c r="AN627" s="117">
        <f t="shared" si="1121"/>
        <v>13788.099999999999</v>
      </c>
      <c r="AO627" s="117"/>
      <c r="AP627" s="121">
        <f t="shared" si="1110"/>
        <v>0</v>
      </c>
      <c r="AQ627" s="117">
        <f t="shared" si="1099"/>
        <v>8484.9</v>
      </c>
      <c r="AR627" s="117"/>
      <c r="AS627" s="121">
        <f t="shared" si="1172"/>
        <v>0</v>
      </c>
      <c r="AT627" s="117">
        <f t="shared" si="1122"/>
        <v>2856.1000000000004</v>
      </c>
      <c r="AU627" s="117"/>
      <c r="AV627" s="117">
        <f t="shared" si="1123"/>
        <v>0</v>
      </c>
      <c r="AW627" s="122">
        <f t="shared" si="1100"/>
        <v>1620.0000000000014</v>
      </c>
      <c r="AX627" s="117"/>
      <c r="AY627" s="117">
        <f t="shared" si="1173"/>
        <v>0</v>
      </c>
      <c r="AZ627" s="117">
        <f t="shared" si="1111"/>
        <v>1794.6</v>
      </c>
      <c r="BA627" s="117"/>
      <c r="BB627" s="121">
        <f t="shared" si="1174"/>
        <v>0</v>
      </c>
      <c r="BC627" s="117">
        <f t="shared" si="1124"/>
        <v>1254.5999999999999</v>
      </c>
      <c r="BD627" s="117"/>
      <c r="BE627" s="121">
        <f t="shared" si="1175"/>
        <v>0</v>
      </c>
      <c r="BF627" s="117">
        <f t="shared" si="1204"/>
        <v>10698</v>
      </c>
      <c r="BG627" s="117"/>
      <c r="BH627" s="121">
        <f t="shared" si="1205"/>
        <v>0</v>
      </c>
      <c r="BI627" s="117">
        <f t="shared" si="1159"/>
        <v>11707.56</v>
      </c>
      <c r="BJ627" s="117"/>
      <c r="BK627" s="121">
        <f t="shared" si="1176"/>
        <v>0</v>
      </c>
      <c r="BL627" s="117">
        <f t="shared" si="1126"/>
        <v>4604.6000000000004</v>
      </c>
      <c r="BM627" s="117"/>
      <c r="BN627" s="121">
        <f t="shared" si="1127"/>
        <v>0</v>
      </c>
      <c r="BO627" s="117">
        <f t="shared" si="1128"/>
        <v>509.90000000000123</v>
      </c>
      <c r="BP627" s="117"/>
      <c r="BQ627" s="121">
        <f t="shared" si="1129"/>
        <v>0</v>
      </c>
      <c r="BR627" s="117">
        <f t="shared" si="1160"/>
        <v>49.899999999990811</v>
      </c>
      <c r="BS627" s="117"/>
      <c r="BT627" s="117">
        <f t="shared" si="1150"/>
        <v>0</v>
      </c>
      <c r="BU627" s="117">
        <f t="shared" si="1166"/>
        <v>43161</v>
      </c>
      <c r="BV627" s="117"/>
      <c r="BW627" s="117">
        <f t="shared" si="1151"/>
        <v>0</v>
      </c>
      <c r="BX627" s="117">
        <f t="shared" si="1195"/>
        <v>108289</v>
      </c>
      <c r="BY627" s="117"/>
      <c r="BZ627" s="117">
        <f t="shared" si="1152"/>
        <v>0</v>
      </c>
      <c r="CA627" s="117">
        <f t="shared" si="1167"/>
        <v>38641</v>
      </c>
      <c r="CB627" s="117"/>
      <c r="CC627" s="117">
        <f t="shared" si="1130"/>
        <v>0</v>
      </c>
      <c r="CD627" s="117">
        <f t="shared" si="1200"/>
        <v>4165.0000000000018</v>
      </c>
      <c r="CE627" s="117"/>
      <c r="CF627" s="117">
        <f t="shared" si="1131"/>
        <v>0</v>
      </c>
      <c r="CG627" s="117">
        <f t="shared" si="1132"/>
        <v>6982.9</v>
      </c>
      <c r="CH627" s="117"/>
      <c r="CI627" s="117">
        <f t="shared" si="1177"/>
        <v>0</v>
      </c>
      <c r="CJ627" s="117">
        <f t="shared" si="1147"/>
        <v>8715</v>
      </c>
      <c r="CK627" s="117"/>
      <c r="CL627" s="121">
        <f t="shared" si="1178"/>
        <v>0</v>
      </c>
      <c r="CM627" s="123">
        <f t="shared" si="1133"/>
        <v>4864</v>
      </c>
      <c r="CN627" s="117"/>
      <c r="CO627" s="121">
        <f t="shared" si="1179"/>
        <v>0</v>
      </c>
      <c r="CP627" s="123">
        <f t="shared" si="1134"/>
        <v>3955</v>
      </c>
      <c r="CQ627" s="117"/>
      <c r="CR627" s="121">
        <f t="shared" si="1180"/>
        <v>0</v>
      </c>
      <c r="CS627" s="123">
        <f t="shared" si="1097"/>
        <v>6656</v>
      </c>
      <c r="CT627" s="117"/>
      <c r="CU627" s="121">
        <f t="shared" si="1181"/>
        <v>0</v>
      </c>
      <c r="CV627" s="123">
        <f t="shared" si="1135"/>
        <v>7769</v>
      </c>
      <c r="CW627" s="117"/>
      <c r="CX627" s="117">
        <f t="shared" si="1182"/>
        <v>0</v>
      </c>
      <c r="CY627" s="116">
        <f t="shared" si="1202"/>
        <v>6575.8</v>
      </c>
      <c r="CZ627" s="123"/>
      <c r="DA627" s="117">
        <f t="shared" si="1183"/>
        <v>0</v>
      </c>
      <c r="DB627" s="117">
        <f t="shared" si="1148"/>
        <v>63934</v>
      </c>
      <c r="DC627" s="117"/>
      <c r="DD627" s="117">
        <f t="shared" si="1184"/>
        <v>0</v>
      </c>
      <c r="DE627" s="117">
        <f t="shared" si="1149"/>
        <v>60705</v>
      </c>
      <c r="DF627" s="117"/>
      <c r="DG627" s="120">
        <f t="shared" si="1185"/>
        <v>0</v>
      </c>
      <c r="DH627" s="117">
        <f t="shared" si="1203"/>
        <v>184530</v>
      </c>
      <c r="DI627" s="117"/>
      <c r="DJ627" s="117">
        <f t="shared" si="1186"/>
        <v>0</v>
      </c>
      <c r="DK627" s="117">
        <f t="shared" si="1136"/>
        <v>226.5</v>
      </c>
      <c r="DL627" s="211"/>
      <c r="DM627" s="207">
        <f t="shared" si="1187"/>
        <v>0</v>
      </c>
      <c r="DN627" s="125">
        <f t="shared" si="1115"/>
        <v>0</v>
      </c>
      <c r="DO627" s="126"/>
      <c r="DP627" s="127">
        <f t="shared" si="1188"/>
        <v>0</v>
      </c>
      <c r="DQ627" s="128">
        <f t="shared" si="1137"/>
        <v>7022.5</v>
      </c>
      <c r="DR627" s="126"/>
      <c r="DS627" s="127">
        <f t="shared" si="1189"/>
        <v>0</v>
      </c>
      <c r="DT627" s="128">
        <f t="shared" si="1138"/>
        <v>4846</v>
      </c>
      <c r="DU627" s="126"/>
      <c r="DV627" s="127">
        <f t="shared" si="1190"/>
        <v>0</v>
      </c>
      <c r="DW627" s="128">
        <f t="shared" si="1139"/>
        <v>4835</v>
      </c>
      <c r="DX627" s="126"/>
      <c r="DY627" s="124">
        <f t="shared" si="1191"/>
        <v>0</v>
      </c>
      <c r="DZ627" s="125">
        <f t="shared" si="1140"/>
        <v>523</v>
      </c>
      <c r="EA627" s="124"/>
      <c r="EB627" s="124">
        <f t="shared" si="1192"/>
        <v>0</v>
      </c>
      <c r="EC627" s="129">
        <f t="shared" si="1141"/>
        <v>369</v>
      </c>
      <c r="ED627" s="126"/>
      <c r="EE627" s="127">
        <f t="shared" si="1193"/>
        <v>0</v>
      </c>
      <c r="EF627" s="128">
        <f t="shared" si="1142"/>
        <v>4769</v>
      </c>
      <c r="EG627" s="117"/>
      <c r="EH627" s="117">
        <f t="shared" si="1194"/>
        <v>0</v>
      </c>
      <c r="EI627" s="117">
        <f t="shared" si="1143"/>
        <v>23837</v>
      </c>
      <c r="EJ627" s="117"/>
      <c r="EK627" s="117">
        <f t="shared" si="1161"/>
        <v>0</v>
      </c>
      <c r="EL627" s="117">
        <f t="shared" si="1144"/>
        <v>22467</v>
      </c>
      <c r="EM627" s="131" t="e">
        <f t="shared" si="1162"/>
        <v>#REF!</v>
      </c>
    </row>
    <row r="628" spans="1:143" ht="11.25" customHeight="1" x14ac:dyDescent="0.25">
      <c r="A628" s="273">
        <v>46105</v>
      </c>
      <c r="B628" s="185">
        <v>46098</v>
      </c>
      <c r="C628" s="215">
        <v>4866</v>
      </c>
      <c r="D628" s="113"/>
      <c r="E628" s="114"/>
      <c r="F628" s="115"/>
      <c r="G628" s="116"/>
      <c r="H628" s="117"/>
      <c r="I628" s="118">
        <f t="shared" si="1106"/>
        <v>0</v>
      </c>
      <c r="J628" s="119">
        <f t="shared" si="1196"/>
        <v>378480</v>
      </c>
      <c r="K628" s="117"/>
      <c r="L628" s="118">
        <f t="shared" si="1201"/>
        <v>0</v>
      </c>
      <c r="M628" s="119">
        <f t="shared" si="1197"/>
        <v>227839</v>
      </c>
      <c r="N628" s="117"/>
      <c r="O628" s="118">
        <f t="shared" si="1107"/>
        <v>0</v>
      </c>
      <c r="P628" s="119">
        <f t="shared" si="1198"/>
        <v>227090</v>
      </c>
      <c r="Q628" s="117"/>
      <c r="R628" s="117">
        <f t="shared" si="1108"/>
        <v>0</v>
      </c>
      <c r="S628" s="117" t="e">
        <f t="shared" si="1199"/>
        <v>#REF!</v>
      </c>
      <c r="T628" s="117"/>
      <c r="U628" s="117">
        <f t="shared" si="1116"/>
        <v>0</v>
      </c>
      <c r="V628" s="117">
        <f t="shared" si="1117"/>
        <v>249832.90000000002</v>
      </c>
      <c r="W628" s="121"/>
      <c r="X628" s="120">
        <f t="shared" si="1109"/>
        <v>0</v>
      </c>
      <c r="Y628" s="117">
        <f t="shared" si="1206"/>
        <v>132.29999999999882</v>
      </c>
      <c r="Z628" s="117"/>
      <c r="AA628" s="121">
        <f t="shared" si="1154"/>
        <v>0</v>
      </c>
      <c r="AB628" s="117">
        <f t="shared" si="1105"/>
        <v>12982.5</v>
      </c>
      <c r="AC628" s="117"/>
      <c r="AD628" s="117">
        <f t="shared" si="1155"/>
        <v>0</v>
      </c>
      <c r="AE628" s="117">
        <f t="shared" si="1118"/>
        <v>283.79999999999973</v>
      </c>
      <c r="AF628" s="117"/>
      <c r="AG628" s="116">
        <f t="shared" si="1156"/>
        <v>0</v>
      </c>
      <c r="AH628" s="123">
        <f t="shared" si="1119"/>
        <v>8642.7999999999993</v>
      </c>
      <c r="AI628" s="117"/>
      <c r="AJ628" s="121">
        <f t="shared" si="1157"/>
        <v>0</v>
      </c>
      <c r="AK628" s="117">
        <f t="shared" si="1120"/>
        <v>7330.5</v>
      </c>
      <c r="AL628" s="117"/>
      <c r="AM628" s="121">
        <f t="shared" si="1158"/>
        <v>0</v>
      </c>
      <c r="AN628" s="117">
        <f t="shared" si="1121"/>
        <v>13788.099999999999</v>
      </c>
      <c r="AO628" s="117">
        <v>16000</v>
      </c>
      <c r="AP628" s="121">
        <f t="shared" si="1110"/>
        <v>0</v>
      </c>
      <c r="AQ628" s="117">
        <f t="shared" si="1099"/>
        <v>24484.9</v>
      </c>
      <c r="AR628" s="117"/>
      <c r="AS628" s="121">
        <f t="shared" si="1172"/>
        <v>0</v>
      </c>
      <c r="AT628" s="117">
        <f t="shared" si="1122"/>
        <v>2856.1000000000004</v>
      </c>
      <c r="AU628" s="117"/>
      <c r="AV628" s="117">
        <f t="shared" si="1123"/>
        <v>0</v>
      </c>
      <c r="AW628" s="122">
        <f t="shared" si="1100"/>
        <v>1620.0000000000014</v>
      </c>
      <c r="AX628" s="117"/>
      <c r="AY628" s="117">
        <f t="shared" si="1173"/>
        <v>0</v>
      </c>
      <c r="AZ628" s="117">
        <f t="shared" si="1111"/>
        <v>1794.6</v>
      </c>
      <c r="BA628" s="117"/>
      <c r="BB628" s="121">
        <f t="shared" si="1174"/>
        <v>0</v>
      </c>
      <c r="BC628" s="117">
        <f t="shared" si="1124"/>
        <v>1254.5999999999999</v>
      </c>
      <c r="BD628" s="117"/>
      <c r="BE628" s="121">
        <f t="shared" si="1175"/>
        <v>0</v>
      </c>
      <c r="BF628" s="117">
        <f t="shared" si="1204"/>
        <v>10698</v>
      </c>
      <c r="BG628" s="117"/>
      <c r="BH628" s="121">
        <f t="shared" si="1205"/>
        <v>0</v>
      </c>
      <c r="BI628" s="117">
        <f t="shared" si="1159"/>
        <v>11707.56</v>
      </c>
      <c r="BJ628" s="117"/>
      <c r="BK628" s="121">
        <f t="shared" si="1176"/>
        <v>0</v>
      </c>
      <c r="BL628" s="117">
        <f t="shared" si="1126"/>
        <v>4604.6000000000004</v>
      </c>
      <c r="BM628" s="117"/>
      <c r="BN628" s="121">
        <f t="shared" si="1127"/>
        <v>0</v>
      </c>
      <c r="BO628" s="117">
        <f t="shared" si="1128"/>
        <v>509.90000000000123</v>
      </c>
      <c r="BP628" s="117"/>
      <c r="BQ628" s="121">
        <f t="shared" si="1129"/>
        <v>0</v>
      </c>
      <c r="BR628" s="117">
        <f t="shared" si="1160"/>
        <v>49.899999999990811</v>
      </c>
      <c r="BS628" s="117"/>
      <c r="BT628" s="117">
        <f t="shared" si="1150"/>
        <v>0</v>
      </c>
      <c r="BU628" s="117">
        <f t="shared" si="1166"/>
        <v>43161</v>
      </c>
      <c r="BV628" s="117"/>
      <c r="BW628" s="117">
        <f t="shared" si="1151"/>
        <v>0</v>
      </c>
      <c r="BX628" s="117">
        <f t="shared" si="1195"/>
        <v>108289</v>
      </c>
      <c r="BY628" s="117"/>
      <c r="BZ628" s="117">
        <f t="shared" si="1152"/>
        <v>0</v>
      </c>
      <c r="CA628" s="117">
        <f t="shared" si="1167"/>
        <v>38641</v>
      </c>
      <c r="CB628" s="117"/>
      <c r="CC628" s="117">
        <f t="shared" si="1130"/>
        <v>0</v>
      </c>
      <c r="CD628" s="117">
        <f t="shared" si="1200"/>
        <v>4165.0000000000018</v>
      </c>
      <c r="CE628" s="117"/>
      <c r="CF628" s="117">
        <f t="shared" si="1131"/>
        <v>0</v>
      </c>
      <c r="CG628" s="117">
        <f t="shared" si="1132"/>
        <v>6982.9</v>
      </c>
      <c r="CH628" s="117"/>
      <c r="CI628" s="117">
        <f t="shared" si="1177"/>
        <v>0</v>
      </c>
      <c r="CJ628" s="117">
        <f t="shared" si="1147"/>
        <v>8715</v>
      </c>
      <c r="CK628" s="117"/>
      <c r="CL628" s="121">
        <f t="shared" si="1178"/>
        <v>0</v>
      </c>
      <c r="CM628" s="123">
        <f t="shared" si="1133"/>
        <v>4864</v>
      </c>
      <c r="CN628" s="117"/>
      <c r="CO628" s="121">
        <f t="shared" si="1179"/>
        <v>0</v>
      </c>
      <c r="CP628" s="123">
        <f t="shared" si="1134"/>
        <v>3955</v>
      </c>
      <c r="CQ628" s="117"/>
      <c r="CR628" s="121">
        <f t="shared" si="1180"/>
        <v>0</v>
      </c>
      <c r="CS628" s="123">
        <f t="shared" si="1097"/>
        <v>6656</v>
      </c>
      <c r="CT628" s="117"/>
      <c r="CU628" s="121">
        <f t="shared" si="1181"/>
        <v>0</v>
      </c>
      <c r="CV628" s="123">
        <f t="shared" si="1135"/>
        <v>7769</v>
      </c>
      <c r="CW628" s="117"/>
      <c r="CX628" s="117">
        <f t="shared" si="1182"/>
        <v>0</v>
      </c>
      <c r="CY628" s="116">
        <f t="shared" si="1202"/>
        <v>6575.8</v>
      </c>
      <c r="CZ628" s="123"/>
      <c r="DA628" s="117">
        <f t="shared" si="1183"/>
        <v>0</v>
      </c>
      <c r="DB628" s="117">
        <f t="shared" si="1148"/>
        <v>63934</v>
      </c>
      <c r="DC628" s="117"/>
      <c r="DD628" s="117">
        <f t="shared" si="1184"/>
        <v>0</v>
      </c>
      <c r="DE628" s="117">
        <f t="shared" si="1149"/>
        <v>60705</v>
      </c>
      <c r="DF628" s="117"/>
      <c r="DG628" s="120">
        <f t="shared" si="1185"/>
        <v>0</v>
      </c>
      <c r="DH628" s="117">
        <f t="shared" si="1203"/>
        <v>184530</v>
      </c>
      <c r="DI628" s="117"/>
      <c r="DJ628" s="117">
        <f t="shared" si="1186"/>
        <v>0</v>
      </c>
      <c r="DK628" s="117">
        <f t="shared" si="1136"/>
        <v>226.5</v>
      </c>
      <c r="DL628" s="211"/>
      <c r="DM628" s="207">
        <f t="shared" si="1187"/>
        <v>0</v>
      </c>
      <c r="DN628" s="125">
        <f t="shared" si="1115"/>
        <v>0</v>
      </c>
      <c r="DO628" s="126"/>
      <c r="DP628" s="127">
        <f t="shared" si="1188"/>
        <v>0</v>
      </c>
      <c r="DQ628" s="128">
        <f t="shared" si="1137"/>
        <v>7022.5</v>
      </c>
      <c r="DR628" s="126"/>
      <c r="DS628" s="127">
        <f t="shared" si="1189"/>
        <v>0</v>
      </c>
      <c r="DT628" s="128">
        <f t="shared" si="1138"/>
        <v>4846</v>
      </c>
      <c r="DU628" s="126"/>
      <c r="DV628" s="127">
        <f t="shared" si="1190"/>
        <v>0</v>
      </c>
      <c r="DW628" s="128">
        <f t="shared" si="1139"/>
        <v>4835</v>
      </c>
      <c r="DX628" s="126"/>
      <c r="DY628" s="124">
        <f t="shared" si="1191"/>
        <v>0</v>
      </c>
      <c r="DZ628" s="125">
        <f t="shared" si="1140"/>
        <v>523</v>
      </c>
      <c r="EA628" s="124"/>
      <c r="EB628" s="124">
        <f t="shared" si="1192"/>
        <v>0</v>
      </c>
      <c r="EC628" s="129">
        <f t="shared" si="1141"/>
        <v>369</v>
      </c>
      <c r="ED628" s="126"/>
      <c r="EE628" s="127">
        <f t="shared" si="1193"/>
        <v>0</v>
      </c>
      <c r="EF628" s="128">
        <f t="shared" si="1142"/>
        <v>4769</v>
      </c>
      <c r="EG628" s="117"/>
      <c r="EH628" s="117">
        <f t="shared" si="1194"/>
        <v>0</v>
      </c>
      <c r="EI628" s="117">
        <f t="shared" si="1143"/>
        <v>23837</v>
      </c>
      <c r="EJ628" s="117"/>
      <c r="EK628" s="117">
        <f t="shared" si="1161"/>
        <v>0</v>
      </c>
      <c r="EL628" s="117">
        <f t="shared" si="1144"/>
        <v>22467</v>
      </c>
      <c r="EM628" s="131" t="e">
        <f t="shared" si="1162"/>
        <v>#REF!</v>
      </c>
    </row>
    <row r="629" spans="1:143" ht="11.25" customHeight="1" x14ac:dyDescent="0.25">
      <c r="A629" s="273">
        <v>46105</v>
      </c>
      <c r="B629" s="185">
        <v>46105</v>
      </c>
      <c r="C629" s="215">
        <v>4920</v>
      </c>
      <c r="D629" s="113"/>
      <c r="E629" s="114"/>
      <c r="F629" s="201"/>
      <c r="G629" s="116"/>
      <c r="H629" s="117"/>
      <c r="I629" s="118">
        <f t="shared" si="1106"/>
        <v>0</v>
      </c>
      <c r="J629" s="119">
        <f t="shared" si="1196"/>
        <v>378480</v>
      </c>
      <c r="K629" s="117"/>
      <c r="L629" s="118">
        <f t="shared" si="1201"/>
        <v>0</v>
      </c>
      <c r="M629" s="119">
        <f t="shared" si="1197"/>
        <v>227839</v>
      </c>
      <c r="N629" s="117">
        <v>50000</v>
      </c>
      <c r="O629" s="118">
        <f t="shared" si="1107"/>
        <v>0</v>
      </c>
      <c r="P629" s="119">
        <f t="shared" si="1198"/>
        <v>277090</v>
      </c>
      <c r="Q629" s="117"/>
      <c r="R629" s="117">
        <f t="shared" si="1108"/>
        <v>0</v>
      </c>
      <c r="S629" s="117" t="e">
        <f t="shared" si="1199"/>
        <v>#REF!</v>
      </c>
      <c r="T629" s="117"/>
      <c r="U629" s="117">
        <f t="shared" si="1116"/>
        <v>0</v>
      </c>
      <c r="V629" s="117">
        <f t="shared" si="1117"/>
        <v>249832.90000000002</v>
      </c>
      <c r="W629" s="121"/>
      <c r="X629" s="120">
        <f t="shared" si="1109"/>
        <v>0</v>
      </c>
      <c r="Y629" s="117">
        <f t="shared" si="1206"/>
        <v>132.29999999999882</v>
      </c>
      <c r="Z629" s="117"/>
      <c r="AA629" s="121">
        <f t="shared" si="1154"/>
        <v>0</v>
      </c>
      <c r="AB629" s="117">
        <f t="shared" si="1105"/>
        <v>12982.5</v>
      </c>
      <c r="AC629" s="117"/>
      <c r="AD629" s="117">
        <f t="shared" si="1155"/>
        <v>0</v>
      </c>
      <c r="AE629" s="117">
        <f t="shared" si="1118"/>
        <v>283.79999999999973</v>
      </c>
      <c r="AF629" s="117"/>
      <c r="AG629" s="116">
        <f t="shared" si="1156"/>
        <v>0</v>
      </c>
      <c r="AH629" s="123">
        <f t="shared" si="1119"/>
        <v>8642.7999999999993</v>
      </c>
      <c r="AI629" s="117"/>
      <c r="AJ629" s="121">
        <f t="shared" si="1157"/>
        <v>0</v>
      </c>
      <c r="AK629" s="117">
        <f t="shared" si="1120"/>
        <v>7330.5</v>
      </c>
      <c r="AL629" s="117"/>
      <c r="AM629" s="121">
        <f t="shared" si="1158"/>
        <v>0</v>
      </c>
      <c r="AN629" s="117">
        <f t="shared" si="1121"/>
        <v>13788.099999999999</v>
      </c>
      <c r="AO629" s="117"/>
      <c r="AP629" s="121">
        <f t="shared" si="1110"/>
        <v>0</v>
      </c>
      <c r="AQ629" s="117">
        <f t="shared" si="1099"/>
        <v>24484.9</v>
      </c>
      <c r="AR629" s="117"/>
      <c r="AS629" s="121">
        <f t="shared" si="1172"/>
        <v>0</v>
      </c>
      <c r="AT629" s="117">
        <f t="shared" si="1122"/>
        <v>2856.1000000000004</v>
      </c>
      <c r="AU629" s="117"/>
      <c r="AV629" s="117">
        <f t="shared" si="1123"/>
        <v>0</v>
      </c>
      <c r="AW629" s="122">
        <f t="shared" si="1100"/>
        <v>1620.0000000000014</v>
      </c>
      <c r="AX629" s="117"/>
      <c r="AY629" s="117">
        <f t="shared" si="1173"/>
        <v>0</v>
      </c>
      <c r="AZ629" s="117">
        <f t="shared" si="1111"/>
        <v>1794.6</v>
      </c>
      <c r="BA629" s="117"/>
      <c r="BB629" s="121">
        <f t="shared" si="1174"/>
        <v>0</v>
      </c>
      <c r="BC629" s="117">
        <f t="shared" si="1124"/>
        <v>1254.5999999999999</v>
      </c>
      <c r="BD629" s="117"/>
      <c r="BE629" s="121">
        <f t="shared" si="1175"/>
        <v>0</v>
      </c>
      <c r="BF629" s="117">
        <f t="shared" si="1204"/>
        <v>10698</v>
      </c>
      <c r="BG629" s="117"/>
      <c r="BH629" s="121">
        <f t="shared" si="1205"/>
        <v>0</v>
      </c>
      <c r="BI629" s="117">
        <f t="shared" si="1159"/>
        <v>11707.56</v>
      </c>
      <c r="BJ629" s="117"/>
      <c r="BK629" s="121">
        <f t="shared" si="1176"/>
        <v>0</v>
      </c>
      <c r="BL629" s="117">
        <f t="shared" si="1126"/>
        <v>4604.6000000000004</v>
      </c>
      <c r="BM629" s="117"/>
      <c r="BN629" s="121">
        <f t="shared" si="1127"/>
        <v>0</v>
      </c>
      <c r="BO629" s="117">
        <f t="shared" si="1128"/>
        <v>509.90000000000123</v>
      </c>
      <c r="BP629" s="117"/>
      <c r="BQ629" s="121">
        <f t="shared" si="1129"/>
        <v>0</v>
      </c>
      <c r="BR629" s="117">
        <f t="shared" si="1160"/>
        <v>49.899999999990811</v>
      </c>
      <c r="BS629" s="117"/>
      <c r="BT629" s="117">
        <f t="shared" si="1150"/>
        <v>0</v>
      </c>
      <c r="BU629" s="117">
        <f t="shared" si="1166"/>
        <v>43161</v>
      </c>
      <c r="BV629" s="117"/>
      <c r="BW629" s="117">
        <f t="shared" si="1151"/>
        <v>0</v>
      </c>
      <c r="BX629" s="117">
        <f t="shared" si="1195"/>
        <v>108289</v>
      </c>
      <c r="BY629" s="117"/>
      <c r="BZ629" s="117">
        <f t="shared" si="1152"/>
        <v>0</v>
      </c>
      <c r="CA629" s="117">
        <f t="shared" si="1167"/>
        <v>38641</v>
      </c>
      <c r="CB629" s="117"/>
      <c r="CC629" s="117">
        <f t="shared" si="1130"/>
        <v>0</v>
      </c>
      <c r="CD629" s="117">
        <f t="shared" si="1200"/>
        <v>4165.0000000000018</v>
      </c>
      <c r="CE629" s="117"/>
      <c r="CF629" s="117">
        <f t="shared" si="1131"/>
        <v>0</v>
      </c>
      <c r="CG629" s="117">
        <f t="shared" si="1132"/>
        <v>6982.9</v>
      </c>
      <c r="CH629" s="117"/>
      <c r="CI629" s="117">
        <f t="shared" si="1177"/>
        <v>0</v>
      </c>
      <c r="CJ629" s="117">
        <f t="shared" si="1147"/>
        <v>8715</v>
      </c>
      <c r="CK629" s="117"/>
      <c r="CL629" s="121">
        <f t="shared" si="1178"/>
        <v>0</v>
      </c>
      <c r="CM629" s="123">
        <f t="shared" si="1133"/>
        <v>4864</v>
      </c>
      <c r="CN629" s="117"/>
      <c r="CO629" s="121">
        <f t="shared" si="1179"/>
        <v>0</v>
      </c>
      <c r="CP629" s="123">
        <f t="shared" si="1134"/>
        <v>3955</v>
      </c>
      <c r="CQ629" s="117"/>
      <c r="CR629" s="121">
        <f t="shared" si="1180"/>
        <v>0</v>
      </c>
      <c r="CS629" s="123">
        <f t="shared" si="1097"/>
        <v>6656</v>
      </c>
      <c r="CT629" s="117"/>
      <c r="CU629" s="121">
        <f t="shared" si="1181"/>
        <v>0</v>
      </c>
      <c r="CV629" s="123">
        <f t="shared" si="1135"/>
        <v>7769</v>
      </c>
      <c r="CW629" s="117"/>
      <c r="CX629" s="117">
        <f t="shared" si="1182"/>
        <v>0</v>
      </c>
      <c r="CY629" s="116">
        <f t="shared" si="1202"/>
        <v>6575.8</v>
      </c>
      <c r="CZ629" s="123"/>
      <c r="DA629" s="117">
        <f t="shared" si="1183"/>
        <v>0</v>
      </c>
      <c r="DB629" s="117">
        <f t="shared" si="1148"/>
        <v>63934</v>
      </c>
      <c r="DC629" s="117"/>
      <c r="DD629" s="117">
        <f t="shared" si="1184"/>
        <v>0</v>
      </c>
      <c r="DE629" s="117">
        <f t="shared" si="1149"/>
        <v>60705</v>
      </c>
      <c r="DF629" s="117"/>
      <c r="DG629" s="120">
        <f t="shared" si="1185"/>
        <v>0</v>
      </c>
      <c r="DH629" s="117">
        <f t="shared" si="1203"/>
        <v>184530</v>
      </c>
      <c r="DI629" s="117"/>
      <c r="DJ629" s="117">
        <f t="shared" si="1186"/>
        <v>0</v>
      </c>
      <c r="DK629" s="117">
        <f t="shared" si="1136"/>
        <v>226.5</v>
      </c>
      <c r="DL629" s="211"/>
      <c r="DM629" s="207">
        <f t="shared" si="1187"/>
        <v>0</v>
      </c>
      <c r="DN629" s="125">
        <f t="shared" si="1115"/>
        <v>0</v>
      </c>
      <c r="DO629" s="126"/>
      <c r="DP629" s="127">
        <f t="shared" si="1188"/>
        <v>0</v>
      </c>
      <c r="DQ629" s="128">
        <f t="shared" si="1137"/>
        <v>7022.5</v>
      </c>
      <c r="DR629" s="126"/>
      <c r="DS629" s="127">
        <f t="shared" si="1189"/>
        <v>0</v>
      </c>
      <c r="DT629" s="128">
        <f t="shared" si="1138"/>
        <v>4846</v>
      </c>
      <c r="DU629" s="126"/>
      <c r="DV629" s="127">
        <f t="shared" si="1190"/>
        <v>0</v>
      </c>
      <c r="DW629" s="128">
        <f t="shared" si="1139"/>
        <v>4835</v>
      </c>
      <c r="DX629" s="126"/>
      <c r="DY629" s="124">
        <f t="shared" si="1191"/>
        <v>0</v>
      </c>
      <c r="DZ629" s="125">
        <f t="shared" si="1140"/>
        <v>523</v>
      </c>
      <c r="EA629" s="124"/>
      <c r="EB629" s="124">
        <f t="shared" si="1192"/>
        <v>0</v>
      </c>
      <c r="EC629" s="129">
        <f t="shared" si="1141"/>
        <v>369</v>
      </c>
      <c r="ED629" s="126"/>
      <c r="EE629" s="127">
        <f t="shared" si="1193"/>
        <v>0</v>
      </c>
      <c r="EF629" s="128">
        <f t="shared" si="1142"/>
        <v>4769</v>
      </c>
      <c r="EG629" s="117"/>
      <c r="EH629" s="117">
        <f t="shared" si="1194"/>
        <v>0</v>
      </c>
      <c r="EI629" s="117">
        <f t="shared" si="1143"/>
        <v>23837</v>
      </c>
      <c r="EJ629" s="117"/>
      <c r="EK629" s="117">
        <f t="shared" si="1161"/>
        <v>0</v>
      </c>
      <c r="EL629" s="117">
        <f t="shared" si="1144"/>
        <v>22467</v>
      </c>
      <c r="EM629" s="131" t="e">
        <f t="shared" si="1162"/>
        <v>#REF!</v>
      </c>
    </row>
    <row r="630" spans="1:143" ht="12" customHeight="1" x14ac:dyDescent="0.25">
      <c r="A630" s="273">
        <v>46105</v>
      </c>
      <c r="B630" s="185">
        <v>46112</v>
      </c>
      <c r="C630" s="215">
        <v>4929</v>
      </c>
      <c r="D630" s="113"/>
      <c r="E630" s="114"/>
      <c r="F630" s="201"/>
      <c r="G630" s="116"/>
      <c r="H630" s="117"/>
      <c r="I630" s="118">
        <f t="shared" si="1106"/>
        <v>0</v>
      </c>
      <c r="J630" s="119">
        <f t="shared" si="1196"/>
        <v>378480</v>
      </c>
      <c r="K630" s="117"/>
      <c r="L630" s="118">
        <f t="shared" si="1201"/>
        <v>0</v>
      </c>
      <c r="M630" s="119">
        <f t="shared" si="1197"/>
        <v>227839</v>
      </c>
      <c r="N630" s="117">
        <v>100000</v>
      </c>
      <c r="O630" s="118">
        <f t="shared" si="1107"/>
        <v>0</v>
      </c>
      <c r="P630" s="119">
        <f t="shared" si="1198"/>
        <v>377090</v>
      </c>
      <c r="Q630" s="117"/>
      <c r="R630" s="117">
        <f t="shared" si="1108"/>
        <v>0</v>
      </c>
      <c r="S630" s="117" t="e">
        <f t="shared" si="1199"/>
        <v>#REF!</v>
      </c>
      <c r="T630" s="117"/>
      <c r="U630" s="117">
        <f t="shared" si="1116"/>
        <v>0</v>
      </c>
      <c r="V630" s="117">
        <f t="shared" si="1117"/>
        <v>249832.90000000002</v>
      </c>
      <c r="W630" s="121"/>
      <c r="X630" s="120">
        <f t="shared" si="1109"/>
        <v>0</v>
      </c>
      <c r="Y630" s="117">
        <f t="shared" si="1206"/>
        <v>132.29999999999882</v>
      </c>
      <c r="Z630" s="117"/>
      <c r="AA630" s="121">
        <f t="shared" si="1154"/>
        <v>0</v>
      </c>
      <c r="AB630" s="117">
        <f t="shared" si="1105"/>
        <v>12982.5</v>
      </c>
      <c r="AC630" s="117"/>
      <c r="AD630" s="117">
        <f t="shared" si="1155"/>
        <v>0</v>
      </c>
      <c r="AE630" s="117">
        <f t="shared" si="1118"/>
        <v>283.79999999999973</v>
      </c>
      <c r="AF630" s="117"/>
      <c r="AG630" s="116">
        <f t="shared" si="1156"/>
        <v>0</v>
      </c>
      <c r="AH630" s="123">
        <f t="shared" si="1119"/>
        <v>8642.7999999999993</v>
      </c>
      <c r="AI630" s="117"/>
      <c r="AJ630" s="121">
        <f t="shared" si="1157"/>
        <v>0</v>
      </c>
      <c r="AK630" s="117">
        <f t="shared" si="1120"/>
        <v>7330.5</v>
      </c>
      <c r="AL630" s="117"/>
      <c r="AM630" s="121">
        <f t="shared" si="1158"/>
        <v>0</v>
      </c>
      <c r="AN630" s="117">
        <f t="shared" si="1121"/>
        <v>13788.099999999999</v>
      </c>
      <c r="AO630" s="117"/>
      <c r="AP630" s="121">
        <f t="shared" si="1110"/>
        <v>0</v>
      </c>
      <c r="AQ630" s="117">
        <f t="shared" si="1099"/>
        <v>24484.9</v>
      </c>
      <c r="AR630" s="117"/>
      <c r="AS630" s="121">
        <f t="shared" si="1172"/>
        <v>0</v>
      </c>
      <c r="AT630" s="117">
        <f t="shared" si="1122"/>
        <v>2856.1000000000004</v>
      </c>
      <c r="AU630" s="117"/>
      <c r="AV630" s="117">
        <f t="shared" si="1123"/>
        <v>0</v>
      </c>
      <c r="AW630" s="122">
        <f t="shared" si="1100"/>
        <v>1620.0000000000014</v>
      </c>
      <c r="AX630" s="117"/>
      <c r="AY630" s="117">
        <f t="shared" si="1173"/>
        <v>0</v>
      </c>
      <c r="AZ630" s="117">
        <f t="shared" si="1111"/>
        <v>1794.6</v>
      </c>
      <c r="BA630" s="117"/>
      <c r="BB630" s="121">
        <f t="shared" si="1174"/>
        <v>0</v>
      </c>
      <c r="BC630" s="117">
        <f t="shared" si="1124"/>
        <v>1254.5999999999999</v>
      </c>
      <c r="BD630" s="117"/>
      <c r="BE630" s="121">
        <f t="shared" si="1175"/>
        <v>0</v>
      </c>
      <c r="BF630" s="117">
        <f t="shared" si="1204"/>
        <v>10698</v>
      </c>
      <c r="BG630" s="117"/>
      <c r="BH630" s="121">
        <f t="shared" si="1205"/>
        <v>0</v>
      </c>
      <c r="BI630" s="117">
        <f t="shared" si="1159"/>
        <v>11707.56</v>
      </c>
      <c r="BJ630" s="117"/>
      <c r="BK630" s="121">
        <f t="shared" si="1176"/>
        <v>0</v>
      </c>
      <c r="BL630" s="117">
        <f t="shared" si="1126"/>
        <v>4604.6000000000004</v>
      </c>
      <c r="BM630" s="117"/>
      <c r="BN630" s="121">
        <f t="shared" si="1127"/>
        <v>0</v>
      </c>
      <c r="BO630" s="117">
        <f t="shared" si="1128"/>
        <v>509.90000000000123</v>
      </c>
      <c r="BP630" s="117"/>
      <c r="BQ630" s="121">
        <f t="shared" si="1129"/>
        <v>0</v>
      </c>
      <c r="BR630" s="117">
        <f t="shared" si="1160"/>
        <v>49.899999999990811</v>
      </c>
      <c r="BS630" s="117"/>
      <c r="BT630" s="117">
        <f t="shared" si="1150"/>
        <v>0</v>
      </c>
      <c r="BU630" s="117">
        <f t="shared" si="1166"/>
        <v>43161</v>
      </c>
      <c r="BV630" s="117"/>
      <c r="BW630" s="117">
        <f t="shared" si="1151"/>
        <v>0</v>
      </c>
      <c r="BX630" s="117">
        <f t="shared" si="1195"/>
        <v>108289</v>
      </c>
      <c r="BY630" s="117"/>
      <c r="BZ630" s="117">
        <f t="shared" si="1152"/>
        <v>0</v>
      </c>
      <c r="CA630" s="117">
        <f t="shared" si="1167"/>
        <v>38641</v>
      </c>
      <c r="CB630" s="117"/>
      <c r="CC630" s="117">
        <f t="shared" si="1130"/>
        <v>0</v>
      </c>
      <c r="CD630" s="117">
        <f t="shared" si="1200"/>
        <v>4165.0000000000018</v>
      </c>
      <c r="CE630" s="117"/>
      <c r="CF630" s="117">
        <f t="shared" si="1131"/>
        <v>0</v>
      </c>
      <c r="CG630" s="117">
        <f t="shared" si="1132"/>
        <v>6982.9</v>
      </c>
      <c r="CH630" s="117"/>
      <c r="CI630" s="117">
        <f t="shared" si="1177"/>
        <v>0</v>
      </c>
      <c r="CJ630" s="117">
        <f t="shared" si="1147"/>
        <v>8715</v>
      </c>
      <c r="CK630" s="117"/>
      <c r="CL630" s="121">
        <f t="shared" si="1178"/>
        <v>0</v>
      </c>
      <c r="CM630" s="123">
        <f t="shared" si="1133"/>
        <v>4864</v>
      </c>
      <c r="CN630" s="117"/>
      <c r="CO630" s="121">
        <f t="shared" si="1179"/>
        <v>0</v>
      </c>
      <c r="CP630" s="123">
        <f t="shared" si="1134"/>
        <v>3955</v>
      </c>
      <c r="CQ630" s="117"/>
      <c r="CR630" s="121">
        <f t="shared" si="1180"/>
        <v>0</v>
      </c>
      <c r="CS630" s="123">
        <f t="shared" ref="CS630:CS693" si="1207">+CS629+CQ630-CR630</f>
        <v>6656</v>
      </c>
      <c r="CT630" s="117"/>
      <c r="CU630" s="121">
        <f t="shared" si="1181"/>
        <v>0</v>
      </c>
      <c r="CV630" s="123">
        <f t="shared" si="1135"/>
        <v>7769</v>
      </c>
      <c r="CW630" s="117"/>
      <c r="CX630" s="117">
        <f t="shared" si="1182"/>
        <v>0</v>
      </c>
      <c r="CY630" s="116">
        <f t="shared" si="1202"/>
        <v>6575.8</v>
      </c>
      <c r="CZ630" s="123"/>
      <c r="DA630" s="117">
        <f t="shared" si="1183"/>
        <v>0</v>
      </c>
      <c r="DB630" s="117">
        <f t="shared" si="1148"/>
        <v>63934</v>
      </c>
      <c r="DC630" s="117"/>
      <c r="DD630" s="117">
        <f t="shared" si="1184"/>
        <v>0</v>
      </c>
      <c r="DE630" s="117">
        <f t="shared" si="1149"/>
        <v>60705</v>
      </c>
      <c r="DF630" s="117"/>
      <c r="DG630" s="120">
        <f t="shared" si="1185"/>
        <v>0</v>
      </c>
      <c r="DH630" s="117">
        <f t="shared" si="1203"/>
        <v>184530</v>
      </c>
      <c r="DI630" s="117"/>
      <c r="DJ630" s="117">
        <f t="shared" si="1186"/>
        <v>0</v>
      </c>
      <c r="DK630" s="117">
        <f t="shared" si="1136"/>
        <v>226.5</v>
      </c>
      <c r="DL630" s="211"/>
      <c r="DM630" s="207">
        <f t="shared" si="1187"/>
        <v>0</v>
      </c>
      <c r="DN630" s="125">
        <f t="shared" si="1115"/>
        <v>0</v>
      </c>
      <c r="DO630" s="126"/>
      <c r="DP630" s="127">
        <f t="shared" si="1188"/>
        <v>0</v>
      </c>
      <c r="DQ630" s="128">
        <f t="shared" si="1137"/>
        <v>7022.5</v>
      </c>
      <c r="DR630" s="126"/>
      <c r="DS630" s="127">
        <f t="shared" si="1189"/>
        <v>0</v>
      </c>
      <c r="DT630" s="128">
        <f t="shared" si="1138"/>
        <v>4846</v>
      </c>
      <c r="DU630" s="126"/>
      <c r="DV630" s="127">
        <f t="shared" si="1190"/>
        <v>0</v>
      </c>
      <c r="DW630" s="128">
        <f t="shared" si="1139"/>
        <v>4835</v>
      </c>
      <c r="DX630" s="126"/>
      <c r="DY630" s="124">
        <f t="shared" si="1191"/>
        <v>0</v>
      </c>
      <c r="DZ630" s="125">
        <f t="shared" si="1140"/>
        <v>523</v>
      </c>
      <c r="EA630" s="124"/>
      <c r="EB630" s="124">
        <f t="shared" si="1192"/>
        <v>0</v>
      </c>
      <c r="EC630" s="129">
        <f t="shared" si="1141"/>
        <v>369</v>
      </c>
      <c r="ED630" s="126"/>
      <c r="EE630" s="127">
        <f t="shared" si="1193"/>
        <v>0</v>
      </c>
      <c r="EF630" s="128">
        <f t="shared" si="1142"/>
        <v>4769</v>
      </c>
      <c r="EG630" s="117"/>
      <c r="EH630" s="117">
        <f t="shared" si="1194"/>
        <v>0</v>
      </c>
      <c r="EI630" s="117">
        <f t="shared" si="1143"/>
        <v>23837</v>
      </c>
      <c r="EJ630" s="117"/>
      <c r="EK630" s="117">
        <f t="shared" si="1161"/>
        <v>0</v>
      </c>
      <c r="EL630" s="117">
        <f t="shared" si="1144"/>
        <v>22467</v>
      </c>
      <c r="EM630" s="131" t="e">
        <f t="shared" si="1162"/>
        <v>#REF!</v>
      </c>
    </row>
    <row r="631" spans="1:143" ht="12" customHeight="1" x14ac:dyDescent="0.25">
      <c r="A631" s="266">
        <v>46109</v>
      </c>
      <c r="B631" s="254">
        <v>46088</v>
      </c>
      <c r="C631" s="204">
        <v>8004969425</v>
      </c>
      <c r="D631" s="17" t="s">
        <v>170</v>
      </c>
      <c r="E631" s="18">
        <v>1020</v>
      </c>
      <c r="F631" s="19">
        <v>0.2</v>
      </c>
      <c r="G631" s="20">
        <v>191516041585</v>
      </c>
      <c r="H631" s="66"/>
      <c r="I631" s="41">
        <f t="shared" si="1106"/>
        <v>0</v>
      </c>
      <c r="J631" s="48">
        <f t="shared" si="1196"/>
        <v>378480</v>
      </c>
      <c r="K631" s="66"/>
      <c r="L631" s="41">
        <f t="shared" si="1201"/>
        <v>0</v>
      </c>
      <c r="M631" s="48">
        <f t="shared" si="1197"/>
        <v>227839</v>
      </c>
      <c r="N631" s="66"/>
      <c r="O631" s="41">
        <f t="shared" si="1107"/>
        <v>0</v>
      </c>
      <c r="P631" s="48">
        <f t="shared" si="1198"/>
        <v>377090</v>
      </c>
      <c r="Q631" s="66"/>
      <c r="R631" s="66">
        <f t="shared" si="1108"/>
        <v>0</v>
      </c>
      <c r="S631" s="67" t="e">
        <f t="shared" si="1199"/>
        <v>#REF!</v>
      </c>
      <c r="T631" s="66"/>
      <c r="U631" s="66">
        <f t="shared" si="1116"/>
        <v>0</v>
      </c>
      <c r="V631" s="67">
        <f t="shared" si="1117"/>
        <v>249832.90000000002</v>
      </c>
      <c r="X631" s="69">
        <f t="shared" si="1109"/>
        <v>0</v>
      </c>
      <c r="Y631" s="67">
        <f t="shared" si="1206"/>
        <v>132.29999999999882</v>
      </c>
      <c r="Z631" s="66"/>
      <c r="AA631" s="68">
        <f t="shared" si="1154"/>
        <v>0</v>
      </c>
      <c r="AB631" s="67">
        <f t="shared" si="1105"/>
        <v>12982.5</v>
      </c>
      <c r="AC631" s="66"/>
      <c r="AD631" s="66">
        <f t="shared" si="1155"/>
        <v>0</v>
      </c>
      <c r="AE631" s="67">
        <f t="shared" si="1118"/>
        <v>283.79999999999973</v>
      </c>
      <c r="AF631" s="66"/>
      <c r="AG631" s="78">
        <f t="shared" si="1156"/>
        <v>0</v>
      </c>
      <c r="AH631" s="79">
        <f t="shared" si="1119"/>
        <v>8642.7999999999993</v>
      </c>
      <c r="AI631" s="66"/>
      <c r="AJ631" s="68">
        <f t="shared" si="1157"/>
        <v>0</v>
      </c>
      <c r="AK631" s="67">
        <f t="shared" si="1120"/>
        <v>7330.5</v>
      </c>
      <c r="AL631" s="66"/>
      <c r="AM631" s="68">
        <f t="shared" si="1158"/>
        <v>0</v>
      </c>
      <c r="AN631" s="67">
        <f t="shared" si="1121"/>
        <v>13788.099999999999</v>
      </c>
      <c r="AO631" s="66"/>
      <c r="AP631" s="68">
        <f t="shared" si="1110"/>
        <v>0</v>
      </c>
      <c r="AQ631" s="67">
        <f t="shared" si="1099"/>
        <v>24484.9</v>
      </c>
      <c r="AR631" s="66"/>
      <c r="AS631" s="68">
        <f t="shared" si="1172"/>
        <v>0</v>
      </c>
      <c r="AT631" s="67">
        <f t="shared" si="1122"/>
        <v>2856.1000000000004</v>
      </c>
      <c r="AU631" s="66"/>
      <c r="AV631" s="66">
        <f t="shared" si="1123"/>
        <v>0</v>
      </c>
      <c r="AW631" s="42">
        <f t="shared" si="1100"/>
        <v>1620.0000000000014</v>
      </c>
      <c r="AX631" s="66"/>
      <c r="AY631" s="66">
        <f t="shared" si="1173"/>
        <v>0</v>
      </c>
      <c r="AZ631" s="67">
        <f t="shared" si="1111"/>
        <v>1794.6</v>
      </c>
      <c r="BA631" s="66"/>
      <c r="BB631" s="68">
        <f t="shared" si="1174"/>
        <v>0</v>
      </c>
      <c r="BC631" s="67">
        <f t="shared" si="1124"/>
        <v>1254.5999999999999</v>
      </c>
      <c r="BD631" s="66"/>
      <c r="BE631" s="68">
        <f t="shared" si="1175"/>
        <v>0</v>
      </c>
      <c r="BF631" s="67">
        <f t="shared" si="1204"/>
        <v>10698</v>
      </c>
      <c r="BG631" s="66"/>
      <c r="BH631" s="68">
        <f t="shared" si="1205"/>
        <v>0</v>
      </c>
      <c r="BI631" s="67">
        <f t="shared" si="1159"/>
        <v>11707.56</v>
      </c>
      <c r="BJ631" s="66"/>
      <c r="BK631" s="68">
        <f t="shared" si="1176"/>
        <v>0</v>
      </c>
      <c r="BL631" s="67">
        <f t="shared" si="1126"/>
        <v>4604.6000000000004</v>
      </c>
      <c r="BM631" s="66"/>
      <c r="BN631" s="68">
        <f t="shared" si="1127"/>
        <v>0</v>
      </c>
      <c r="BO631" s="67">
        <f t="shared" si="1128"/>
        <v>509.90000000000123</v>
      </c>
      <c r="BP631" s="66"/>
      <c r="BQ631" s="68">
        <f t="shared" si="1129"/>
        <v>326.40000000000003</v>
      </c>
      <c r="BR631" s="67">
        <f t="shared" si="1160"/>
        <v>-276.50000000000921</v>
      </c>
      <c r="BS631" s="66"/>
      <c r="BT631" s="66">
        <f t="shared" si="1150"/>
        <v>2040</v>
      </c>
      <c r="BU631" s="67">
        <f t="shared" si="1166"/>
        <v>41121</v>
      </c>
      <c r="BV631" s="66"/>
      <c r="BW631" s="66">
        <f t="shared" si="1151"/>
        <v>2040</v>
      </c>
      <c r="BX631" s="67">
        <f t="shared" si="1195"/>
        <v>106249</v>
      </c>
      <c r="BY631" s="66"/>
      <c r="BZ631" s="66">
        <f t="shared" si="1152"/>
        <v>2040</v>
      </c>
      <c r="CA631" s="67">
        <f t="shared" si="1167"/>
        <v>36601</v>
      </c>
      <c r="CB631" s="66"/>
      <c r="CC631" s="66">
        <f t="shared" si="1130"/>
        <v>0</v>
      </c>
      <c r="CD631" s="67">
        <f t="shared" si="1200"/>
        <v>4165.0000000000018</v>
      </c>
      <c r="CE631" s="66"/>
      <c r="CF631" s="66">
        <f t="shared" si="1131"/>
        <v>0</v>
      </c>
      <c r="CG631" s="67">
        <f t="shared" si="1132"/>
        <v>6982.9</v>
      </c>
      <c r="CH631" s="66"/>
      <c r="CI631" s="66">
        <f t="shared" si="1177"/>
        <v>0</v>
      </c>
      <c r="CJ631" s="67">
        <f t="shared" si="1147"/>
        <v>8715</v>
      </c>
      <c r="CK631" s="66"/>
      <c r="CL631" s="68">
        <f t="shared" si="1178"/>
        <v>0</v>
      </c>
      <c r="CM631" s="79">
        <f t="shared" si="1133"/>
        <v>4864</v>
      </c>
      <c r="CN631" s="66"/>
      <c r="CO631" s="68">
        <f t="shared" si="1179"/>
        <v>0</v>
      </c>
      <c r="CP631" s="79">
        <f t="shared" si="1134"/>
        <v>3955</v>
      </c>
      <c r="CQ631" s="66"/>
      <c r="CR631" s="68">
        <f t="shared" si="1180"/>
        <v>0</v>
      </c>
      <c r="CS631" s="79">
        <f t="shared" si="1207"/>
        <v>6656</v>
      </c>
      <c r="CT631" s="66"/>
      <c r="CU631" s="68">
        <f t="shared" si="1181"/>
        <v>0</v>
      </c>
      <c r="CV631" s="79">
        <f t="shared" si="1135"/>
        <v>7769</v>
      </c>
      <c r="CW631" s="66"/>
      <c r="CX631" s="66">
        <f t="shared" si="1182"/>
        <v>0</v>
      </c>
      <c r="CY631" s="40">
        <f t="shared" si="1202"/>
        <v>6575.8</v>
      </c>
      <c r="CZ631" s="65"/>
      <c r="DA631" s="66">
        <f t="shared" si="1183"/>
        <v>0</v>
      </c>
      <c r="DB631" s="67">
        <f t="shared" si="1148"/>
        <v>63934</v>
      </c>
      <c r="DC631" s="66"/>
      <c r="DD631" s="66">
        <f t="shared" si="1184"/>
        <v>0</v>
      </c>
      <c r="DE631" s="67">
        <f t="shared" si="1149"/>
        <v>60705</v>
      </c>
      <c r="DF631" s="66"/>
      <c r="DG631" s="69">
        <f t="shared" si="1185"/>
        <v>0</v>
      </c>
      <c r="DH631" s="67">
        <f t="shared" si="1203"/>
        <v>184530</v>
      </c>
      <c r="DI631" s="66"/>
      <c r="DJ631" s="66">
        <f t="shared" si="1186"/>
        <v>0</v>
      </c>
      <c r="DK631" s="67">
        <f t="shared" si="1136"/>
        <v>226.5</v>
      </c>
      <c r="DM631" s="206">
        <f t="shared" si="1187"/>
        <v>0</v>
      </c>
      <c r="DN631" s="25">
        <f t="shared" si="1115"/>
        <v>0</v>
      </c>
      <c r="DO631" s="5"/>
      <c r="DP631" s="43">
        <f t="shared" si="1188"/>
        <v>0</v>
      </c>
      <c r="DQ631" s="27">
        <f t="shared" si="1137"/>
        <v>7022.5</v>
      </c>
      <c r="DR631" s="5"/>
      <c r="DS631" s="43">
        <f t="shared" si="1189"/>
        <v>0</v>
      </c>
      <c r="DT631" s="27">
        <f t="shared" si="1138"/>
        <v>4846</v>
      </c>
      <c r="DU631" s="5"/>
      <c r="DV631" s="43">
        <f t="shared" si="1190"/>
        <v>0</v>
      </c>
      <c r="DW631" s="27">
        <f t="shared" si="1139"/>
        <v>4835</v>
      </c>
      <c r="DX631" s="5"/>
      <c r="DY631" s="22">
        <f t="shared" si="1191"/>
        <v>0</v>
      </c>
      <c r="DZ631" s="25">
        <f t="shared" si="1140"/>
        <v>523</v>
      </c>
      <c r="EA631" s="22"/>
      <c r="EB631" s="22">
        <f t="shared" si="1192"/>
        <v>0</v>
      </c>
      <c r="EC631" s="28">
        <f t="shared" si="1141"/>
        <v>369</v>
      </c>
      <c r="ED631" s="5"/>
      <c r="EE631" s="43">
        <f t="shared" si="1193"/>
        <v>0</v>
      </c>
      <c r="EF631" s="27">
        <f t="shared" si="1142"/>
        <v>4769</v>
      </c>
      <c r="EG631" s="66"/>
      <c r="EH631" s="66">
        <f t="shared" si="1194"/>
        <v>0</v>
      </c>
      <c r="EI631" s="67">
        <f t="shared" si="1143"/>
        <v>23837</v>
      </c>
      <c r="EJ631" s="66"/>
      <c r="EK631" s="66">
        <f t="shared" si="1161"/>
        <v>0</v>
      </c>
      <c r="EL631" s="67">
        <f t="shared" si="1144"/>
        <v>22467</v>
      </c>
      <c r="EM631" s="110" t="e">
        <f t="shared" si="1162"/>
        <v>#REF!</v>
      </c>
    </row>
    <row r="632" spans="1:143" ht="11.25" customHeight="1" x14ac:dyDescent="0.25">
      <c r="A632" s="266">
        <v>46109</v>
      </c>
      <c r="B632" s="254">
        <v>46088</v>
      </c>
      <c r="C632" s="204">
        <v>8004969426</v>
      </c>
      <c r="D632" s="17" t="s">
        <v>37</v>
      </c>
      <c r="E632" s="18">
        <v>120</v>
      </c>
      <c r="F632" s="19">
        <v>5</v>
      </c>
      <c r="G632" s="20">
        <v>191516041622</v>
      </c>
      <c r="H632" s="66"/>
      <c r="I632" s="41">
        <f t="shared" si="1106"/>
        <v>0</v>
      </c>
      <c r="J632" s="48">
        <f t="shared" si="1196"/>
        <v>378480</v>
      </c>
      <c r="K632" s="66"/>
      <c r="L632" s="41">
        <f t="shared" si="1201"/>
        <v>0</v>
      </c>
      <c r="M632" s="48">
        <f t="shared" si="1197"/>
        <v>227839</v>
      </c>
      <c r="N632" s="66"/>
      <c r="O632" s="41">
        <f t="shared" si="1107"/>
        <v>0</v>
      </c>
      <c r="P632" s="48">
        <f t="shared" si="1198"/>
        <v>377090</v>
      </c>
      <c r="Q632" s="66"/>
      <c r="R632" s="66">
        <f t="shared" si="1108"/>
        <v>0</v>
      </c>
      <c r="S632" s="67" t="e">
        <f t="shared" si="1199"/>
        <v>#REF!</v>
      </c>
      <c r="T632" s="66"/>
      <c r="U632" s="66">
        <f t="shared" si="1116"/>
        <v>0</v>
      </c>
      <c r="V632" s="67">
        <f t="shared" si="1117"/>
        <v>249832.90000000002</v>
      </c>
      <c r="X632" s="69">
        <f t="shared" si="1109"/>
        <v>0</v>
      </c>
      <c r="Y632" s="67">
        <f t="shared" si="1206"/>
        <v>132.29999999999882</v>
      </c>
      <c r="Z632" s="66"/>
      <c r="AA632" s="68">
        <f t="shared" si="1154"/>
        <v>0</v>
      </c>
      <c r="AB632" s="67">
        <f t="shared" si="1105"/>
        <v>12982.5</v>
      </c>
      <c r="AC632" s="66"/>
      <c r="AD632" s="66">
        <f t="shared" si="1155"/>
        <v>0</v>
      </c>
      <c r="AE632" s="67">
        <f t="shared" si="1118"/>
        <v>283.79999999999973</v>
      </c>
      <c r="AF632" s="66"/>
      <c r="AG632" s="78">
        <f t="shared" si="1156"/>
        <v>0</v>
      </c>
      <c r="AH632" s="79">
        <f t="shared" si="1119"/>
        <v>8642.7999999999993</v>
      </c>
      <c r="AI632" s="66"/>
      <c r="AJ632" s="68">
        <f t="shared" si="1157"/>
        <v>0</v>
      </c>
      <c r="AK632" s="67">
        <f t="shared" si="1120"/>
        <v>7330.5</v>
      </c>
      <c r="AL632" s="66"/>
      <c r="AM632" s="68">
        <f t="shared" si="1158"/>
        <v>0</v>
      </c>
      <c r="AN632" s="67">
        <f t="shared" si="1121"/>
        <v>13788.099999999999</v>
      </c>
      <c r="AO632" s="66"/>
      <c r="AP632" s="68">
        <f t="shared" si="1110"/>
        <v>0</v>
      </c>
      <c r="AQ632" s="67">
        <f t="shared" ref="AQ632:AQ643" si="1208">+AQ631+AO632-AP632</f>
        <v>24484.9</v>
      </c>
      <c r="AR632" s="66"/>
      <c r="AS632" s="68">
        <f t="shared" si="1172"/>
        <v>0</v>
      </c>
      <c r="AT632" s="67">
        <f t="shared" si="1122"/>
        <v>2856.1000000000004</v>
      </c>
      <c r="AU632" s="66"/>
      <c r="AV632" s="66">
        <f t="shared" si="1123"/>
        <v>0</v>
      </c>
      <c r="AW632" s="42">
        <f t="shared" ref="AW632:AW695" si="1209">AW631+AU632-AV632</f>
        <v>1620.0000000000014</v>
      </c>
      <c r="AX632" s="66"/>
      <c r="AY632" s="66">
        <f t="shared" si="1173"/>
        <v>0</v>
      </c>
      <c r="AZ632" s="67">
        <f t="shared" si="1111"/>
        <v>1794.6</v>
      </c>
      <c r="BA632" s="66"/>
      <c r="BB632" s="68">
        <f t="shared" si="1174"/>
        <v>0</v>
      </c>
      <c r="BC632" s="67">
        <f t="shared" si="1124"/>
        <v>1254.5999999999999</v>
      </c>
      <c r="BD632" s="66"/>
      <c r="BE632" s="68">
        <f t="shared" si="1175"/>
        <v>0</v>
      </c>
      <c r="BF632" s="67">
        <f t="shared" si="1204"/>
        <v>10698</v>
      </c>
      <c r="BG632" s="66"/>
      <c r="BH632" s="68">
        <f t="shared" si="1205"/>
        <v>0</v>
      </c>
      <c r="BI632" s="67">
        <f t="shared" si="1159"/>
        <v>11707.56</v>
      </c>
      <c r="BJ632" s="66"/>
      <c r="BK632" s="68">
        <f t="shared" si="1176"/>
        <v>0</v>
      </c>
      <c r="BL632" s="67">
        <f t="shared" si="1126"/>
        <v>4604.6000000000004</v>
      </c>
      <c r="BM632" s="66"/>
      <c r="BN632" s="68">
        <f t="shared" si="1127"/>
        <v>0</v>
      </c>
      <c r="BO632" s="67">
        <f t="shared" si="1128"/>
        <v>509.90000000000123</v>
      </c>
      <c r="BP632" s="66"/>
      <c r="BQ632" s="68">
        <f t="shared" si="1129"/>
        <v>614.4</v>
      </c>
      <c r="BR632" s="67">
        <f t="shared" si="1160"/>
        <v>-890.90000000000919</v>
      </c>
      <c r="BS632" s="66"/>
      <c r="BT632" s="66">
        <f t="shared" si="1150"/>
        <v>240</v>
      </c>
      <c r="BU632" s="67">
        <f t="shared" si="1166"/>
        <v>40881</v>
      </c>
      <c r="BV632" s="66"/>
      <c r="BW632" s="66">
        <f t="shared" si="1151"/>
        <v>240</v>
      </c>
      <c r="BX632" s="67">
        <f t="shared" si="1195"/>
        <v>106009</v>
      </c>
      <c r="BY632" s="66"/>
      <c r="BZ632" s="66">
        <f t="shared" si="1152"/>
        <v>240</v>
      </c>
      <c r="CA632" s="67">
        <f t="shared" si="1167"/>
        <v>36361</v>
      </c>
      <c r="CB632" s="66"/>
      <c r="CC632" s="66">
        <f t="shared" si="1130"/>
        <v>0</v>
      </c>
      <c r="CD632" s="67">
        <f t="shared" si="1200"/>
        <v>4165.0000000000018</v>
      </c>
      <c r="CE632" s="66"/>
      <c r="CF632" s="66">
        <f t="shared" si="1131"/>
        <v>0</v>
      </c>
      <c r="CG632" s="67">
        <f t="shared" si="1132"/>
        <v>6982.9</v>
      </c>
      <c r="CH632" s="66"/>
      <c r="CI632" s="66">
        <f t="shared" si="1177"/>
        <v>0</v>
      </c>
      <c r="CJ632" s="67">
        <f t="shared" si="1147"/>
        <v>8715</v>
      </c>
      <c r="CK632" s="66"/>
      <c r="CL632" s="68">
        <f t="shared" si="1178"/>
        <v>0</v>
      </c>
      <c r="CM632" s="79">
        <f t="shared" si="1133"/>
        <v>4864</v>
      </c>
      <c r="CN632" s="66"/>
      <c r="CO632" s="68">
        <f t="shared" si="1179"/>
        <v>0</v>
      </c>
      <c r="CP632" s="79">
        <f t="shared" si="1134"/>
        <v>3955</v>
      </c>
      <c r="CQ632" s="66"/>
      <c r="CR632" s="68">
        <f t="shared" si="1180"/>
        <v>0</v>
      </c>
      <c r="CS632" s="79">
        <f t="shared" si="1207"/>
        <v>6656</v>
      </c>
      <c r="CT632" s="66"/>
      <c r="CU632" s="68">
        <f t="shared" si="1181"/>
        <v>0</v>
      </c>
      <c r="CV632" s="79">
        <f t="shared" si="1135"/>
        <v>7769</v>
      </c>
      <c r="CW632" s="66"/>
      <c r="CX632" s="66">
        <f t="shared" si="1182"/>
        <v>0</v>
      </c>
      <c r="CY632" s="40">
        <f t="shared" si="1202"/>
        <v>6575.8</v>
      </c>
      <c r="CZ632" s="65"/>
      <c r="DA632" s="66">
        <f t="shared" si="1183"/>
        <v>0</v>
      </c>
      <c r="DB632" s="67">
        <f t="shared" si="1148"/>
        <v>63934</v>
      </c>
      <c r="DC632" s="66"/>
      <c r="DD632" s="66">
        <f t="shared" si="1184"/>
        <v>0</v>
      </c>
      <c r="DE632" s="67">
        <f t="shared" si="1149"/>
        <v>60705</v>
      </c>
      <c r="DF632" s="66"/>
      <c r="DG632" s="69">
        <f t="shared" si="1185"/>
        <v>0</v>
      </c>
      <c r="DH632" s="67">
        <f t="shared" si="1203"/>
        <v>184530</v>
      </c>
      <c r="DI632" s="66"/>
      <c r="DJ632" s="66">
        <f t="shared" si="1186"/>
        <v>0</v>
      </c>
      <c r="DK632" s="67">
        <f t="shared" si="1136"/>
        <v>226.5</v>
      </c>
      <c r="DM632" s="206">
        <f t="shared" si="1187"/>
        <v>0</v>
      </c>
      <c r="DN632" s="25">
        <f t="shared" si="1115"/>
        <v>0</v>
      </c>
      <c r="DO632" s="5"/>
      <c r="DP632" s="43">
        <f t="shared" si="1188"/>
        <v>0</v>
      </c>
      <c r="DQ632" s="27">
        <f t="shared" si="1137"/>
        <v>7022.5</v>
      </c>
      <c r="DR632" s="5"/>
      <c r="DS632" s="43">
        <f t="shared" si="1189"/>
        <v>0</v>
      </c>
      <c r="DT632" s="27">
        <f t="shared" si="1138"/>
        <v>4846</v>
      </c>
      <c r="DU632" s="5"/>
      <c r="DV632" s="43">
        <f t="shared" si="1190"/>
        <v>0</v>
      </c>
      <c r="DW632" s="27">
        <f t="shared" si="1139"/>
        <v>4835</v>
      </c>
      <c r="DX632" s="5"/>
      <c r="DY632" s="22">
        <f t="shared" si="1191"/>
        <v>0</v>
      </c>
      <c r="DZ632" s="25">
        <f t="shared" si="1140"/>
        <v>523</v>
      </c>
      <c r="EA632" s="22"/>
      <c r="EB632" s="22">
        <f t="shared" si="1192"/>
        <v>0</v>
      </c>
      <c r="EC632" s="28">
        <f t="shared" si="1141"/>
        <v>369</v>
      </c>
      <c r="ED632" s="5"/>
      <c r="EE632" s="43">
        <f t="shared" si="1193"/>
        <v>0</v>
      </c>
      <c r="EF632" s="27">
        <f t="shared" si="1142"/>
        <v>4769</v>
      </c>
      <c r="EG632" s="66"/>
      <c r="EH632" s="66">
        <f t="shared" si="1194"/>
        <v>0</v>
      </c>
      <c r="EI632" s="67">
        <f t="shared" si="1143"/>
        <v>23837</v>
      </c>
      <c r="EJ632" s="66"/>
      <c r="EK632" s="66">
        <f t="shared" si="1161"/>
        <v>0</v>
      </c>
      <c r="EL632" s="67">
        <f t="shared" si="1144"/>
        <v>22467</v>
      </c>
      <c r="EM632" s="110" t="e">
        <f t="shared" si="1162"/>
        <v>#REF!</v>
      </c>
    </row>
    <row r="633" spans="1:143" ht="11.25" customHeight="1" x14ac:dyDescent="0.25">
      <c r="A633" s="266">
        <v>46109</v>
      </c>
      <c r="B633" s="254">
        <v>46095</v>
      </c>
      <c r="C633" s="204">
        <v>8004961945</v>
      </c>
      <c r="D633" s="17" t="s">
        <v>216</v>
      </c>
      <c r="E633" s="18">
        <v>50</v>
      </c>
      <c r="F633" s="19">
        <v>1</v>
      </c>
      <c r="G633" s="20">
        <v>191516052338</v>
      </c>
      <c r="H633" s="66"/>
      <c r="I633" s="41">
        <f t="shared" si="1106"/>
        <v>0</v>
      </c>
      <c r="J633" s="48">
        <f t="shared" si="1196"/>
        <v>378480</v>
      </c>
      <c r="K633" s="66"/>
      <c r="L633" s="41">
        <f t="shared" si="1201"/>
        <v>0</v>
      </c>
      <c r="M633" s="48">
        <f t="shared" si="1197"/>
        <v>227839</v>
      </c>
      <c r="N633" s="66"/>
      <c r="O633" s="41">
        <f t="shared" si="1107"/>
        <v>0</v>
      </c>
      <c r="P633" s="48">
        <f t="shared" si="1198"/>
        <v>377090</v>
      </c>
      <c r="Q633" s="66"/>
      <c r="R633" s="66">
        <f t="shared" si="1108"/>
        <v>0</v>
      </c>
      <c r="S633" s="67" t="e">
        <f t="shared" si="1199"/>
        <v>#REF!</v>
      </c>
      <c r="T633" s="66"/>
      <c r="U633" s="66">
        <f t="shared" si="1116"/>
        <v>0</v>
      </c>
      <c r="V633" s="67">
        <f t="shared" si="1117"/>
        <v>249832.90000000002</v>
      </c>
      <c r="X633" s="69">
        <f t="shared" si="1109"/>
        <v>0</v>
      </c>
      <c r="Y633" s="67">
        <f t="shared" si="1206"/>
        <v>132.29999999999882</v>
      </c>
      <c r="Z633" s="66"/>
      <c r="AA633" s="68">
        <f t="shared" si="1154"/>
        <v>0</v>
      </c>
      <c r="AB633" s="67">
        <f t="shared" si="1105"/>
        <v>12982.5</v>
      </c>
      <c r="AC633" s="66"/>
      <c r="AD633" s="66">
        <f t="shared" si="1155"/>
        <v>0</v>
      </c>
      <c r="AE633" s="67">
        <f t="shared" si="1118"/>
        <v>283.79999999999973</v>
      </c>
      <c r="AF633" s="66"/>
      <c r="AG633" s="78">
        <f t="shared" si="1156"/>
        <v>0</v>
      </c>
      <c r="AH633" s="79">
        <f t="shared" si="1119"/>
        <v>8642.7999999999993</v>
      </c>
      <c r="AI633" s="66"/>
      <c r="AJ633" s="68">
        <f t="shared" si="1157"/>
        <v>0</v>
      </c>
      <c r="AK633" s="67">
        <f t="shared" si="1120"/>
        <v>7330.5</v>
      </c>
      <c r="AL633" s="66"/>
      <c r="AM633" s="68">
        <f t="shared" si="1158"/>
        <v>0</v>
      </c>
      <c r="AN633" s="67">
        <f t="shared" si="1121"/>
        <v>13788.099999999999</v>
      </c>
      <c r="AO633" s="66"/>
      <c r="AP633" s="68">
        <f t="shared" si="1110"/>
        <v>0</v>
      </c>
      <c r="AQ633" s="67">
        <f t="shared" si="1208"/>
        <v>24484.9</v>
      </c>
      <c r="AR633" s="66"/>
      <c r="AS633" s="68">
        <f t="shared" si="1172"/>
        <v>0</v>
      </c>
      <c r="AT633" s="67">
        <f t="shared" si="1122"/>
        <v>2856.1000000000004</v>
      </c>
      <c r="AU633" s="66"/>
      <c r="AV633" s="66">
        <f t="shared" si="1123"/>
        <v>0</v>
      </c>
      <c r="AW633" s="42">
        <f t="shared" si="1209"/>
        <v>1620.0000000000014</v>
      </c>
      <c r="AX633" s="66"/>
      <c r="AY633" s="66">
        <f t="shared" si="1173"/>
        <v>0</v>
      </c>
      <c r="AZ633" s="67">
        <f t="shared" si="1111"/>
        <v>1794.6</v>
      </c>
      <c r="BA633" s="66"/>
      <c r="BB633" s="68">
        <f t="shared" si="1174"/>
        <v>0</v>
      </c>
      <c r="BC633" s="67">
        <f t="shared" si="1124"/>
        <v>1254.5999999999999</v>
      </c>
      <c r="BD633" s="66"/>
      <c r="BE633" s="68">
        <f t="shared" si="1175"/>
        <v>56.000000000000007</v>
      </c>
      <c r="BF633" s="67">
        <f t="shared" si="1204"/>
        <v>10642</v>
      </c>
      <c r="BG633" s="66"/>
      <c r="BH633" s="68">
        <f t="shared" si="1205"/>
        <v>0</v>
      </c>
      <c r="BI633" s="67">
        <f t="shared" si="1159"/>
        <v>11707.56</v>
      </c>
      <c r="BJ633" s="66"/>
      <c r="BK633" s="68">
        <f t="shared" si="1176"/>
        <v>0</v>
      </c>
      <c r="BL633" s="67">
        <f t="shared" si="1126"/>
        <v>4604.6000000000004</v>
      </c>
      <c r="BM633" s="66"/>
      <c r="BN633" s="68">
        <f t="shared" si="1127"/>
        <v>0</v>
      </c>
      <c r="BO633" s="67">
        <f t="shared" si="1128"/>
        <v>509.90000000000123</v>
      </c>
      <c r="BP633" s="66"/>
      <c r="BQ633" s="68">
        <f t="shared" si="1129"/>
        <v>0</v>
      </c>
      <c r="BR633" s="67">
        <f t="shared" si="1160"/>
        <v>-890.90000000000919</v>
      </c>
      <c r="BS633" s="66"/>
      <c r="BT633" s="66">
        <f t="shared" si="1150"/>
        <v>100</v>
      </c>
      <c r="BU633" s="67">
        <f t="shared" si="1166"/>
        <v>40781</v>
      </c>
      <c r="BV633" s="66"/>
      <c r="BW633" s="66">
        <f t="shared" si="1151"/>
        <v>100</v>
      </c>
      <c r="BX633" s="67">
        <f t="shared" si="1195"/>
        <v>105909</v>
      </c>
      <c r="BY633" s="66"/>
      <c r="BZ633" s="66">
        <f t="shared" si="1152"/>
        <v>100</v>
      </c>
      <c r="CA633" s="67">
        <f t="shared" si="1167"/>
        <v>36261</v>
      </c>
      <c r="CB633" s="66"/>
      <c r="CC633" s="66">
        <f t="shared" si="1130"/>
        <v>0</v>
      </c>
      <c r="CD633" s="67">
        <f t="shared" si="1200"/>
        <v>4165.0000000000018</v>
      </c>
      <c r="CE633" s="66"/>
      <c r="CF633" s="66">
        <f t="shared" si="1131"/>
        <v>0</v>
      </c>
      <c r="CG633" s="67">
        <f t="shared" si="1132"/>
        <v>6982.9</v>
      </c>
      <c r="CH633" s="66"/>
      <c r="CI633" s="66">
        <f t="shared" si="1177"/>
        <v>0</v>
      </c>
      <c r="CJ633" s="67">
        <f t="shared" si="1147"/>
        <v>8715</v>
      </c>
      <c r="CK633" s="66"/>
      <c r="CL633" s="68">
        <f t="shared" si="1178"/>
        <v>0</v>
      </c>
      <c r="CM633" s="79">
        <f t="shared" si="1133"/>
        <v>4864</v>
      </c>
      <c r="CN633" s="66"/>
      <c r="CO633" s="68">
        <f t="shared" si="1179"/>
        <v>0</v>
      </c>
      <c r="CP633" s="79">
        <f t="shared" si="1134"/>
        <v>3955</v>
      </c>
      <c r="CQ633" s="66"/>
      <c r="CR633" s="140">
        <f t="shared" si="1180"/>
        <v>0</v>
      </c>
      <c r="CS633" s="79">
        <f t="shared" si="1207"/>
        <v>6656</v>
      </c>
      <c r="CT633" s="66"/>
      <c r="CU633" s="68">
        <f t="shared" si="1181"/>
        <v>0</v>
      </c>
      <c r="CV633" s="79">
        <f t="shared" si="1135"/>
        <v>7769</v>
      </c>
      <c r="CW633" s="66"/>
      <c r="CX633" s="66">
        <f t="shared" si="1182"/>
        <v>0</v>
      </c>
      <c r="CY633" s="40">
        <f t="shared" si="1202"/>
        <v>6575.8</v>
      </c>
      <c r="CZ633" s="65"/>
      <c r="DA633" s="66">
        <f t="shared" si="1183"/>
        <v>0</v>
      </c>
      <c r="DB633" s="67">
        <f t="shared" si="1148"/>
        <v>63934</v>
      </c>
      <c r="DC633" s="66"/>
      <c r="DD633" s="66">
        <f t="shared" si="1184"/>
        <v>0</v>
      </c>
      <c r="DE633" s="67">
        <f t="shared" si="1149"/>
        <v>60705</v>
      </c>
      <c r="DF633" s="66"/>
      <c r="DG633" s="69">
        <f t="shared" si="1185"/>
        <v>0</v>
      </c>
      <c r="DH633" s="67">
        <f t="shared" si="1203"/>
        <v>184530</v>
      </c>
      <c r="DI633" s="66"/>
      <c r="DJ633" s="66">
        <f t="shared" si="1186"/>
        <v>0</v>
      </c>
      <c r="DK633" s="67">
        <f t="shared" si="1136"/>
        <v>226.5</v>
      </c>
      <c r="DM633" s="206">
        <f t="shared" si="1187"/>
        <v>0</v>
      </c>
      <c r="DN633" s="25">
        <f t="shared" si="1115"/>
        <v>0</v>
      </c>
      <c r="DO633" s="5"/>
      <c r="DP633" s="43">
        <f t="shared" si="1188"/>
        <v>0</v>
      </c>
      <c r="DQ633" s="27">
        <f t="shared" si="1137"/>
        <v>7022.5</v>
      </c>
      <c r="DR633" s="5"/>
      <c r="DS633" s="43">
        <f t="shared" si="1189"/>
        <v>0</v>
      </c>
      <c r="DT633" s="27">
        <f t="shared" si="1138"/>
        <v>4846</v>
      </c>
      <c r="DU633" s="5"/>
      <c r="DV633" s="43">
        <f t="shared" si="1190"/>
        <v>0</v>
      </c>
      <c r="DW633" s="27">
        <f t="shared" si="1139"/>
        <v>4835</v>
      </c>
      <c r="DX633" s="5"/>
      <c r="DY633" s="22">
        <f t="shared" si="1191"/>
        <v>0</v>
      </c>
      <c r="DZ633" s="25">
        <f t="shared" si="1140"/>
        <v>523</v>
      </c>
      <c r="EA633" s="22"/>
      <c r="EB633" s="22">
        <f t="shared" si="1192"/>
        <v>0</v>
      </c>
      <c r="EC633" s="28">
        <f t="shared" si="1141"/>
        <v>369</v>
      </c>
      <c r="ED633" s="5"/>
      <c r="EE633" s="43">
        <f t="shared" si="1193"/>
        <v>0</v>
      </c>
      <c r="EF633" s="27">
        <f t="shared" si="1142"/>
        <v>4769</v>
      </c>
      <c r="EG633" s="66"/>
      <c r="EH633" s="66">
        <f t="shared" si="1194"/>
        <v>0</v>
      </c>
      <c r="EI633" s="67">
        <f t="shared" si="1143"/>
        <v>23837</v>
      </c>
      <c r="EJ633" s="66"/>
      <c r="EK633" s="66">
        <f t="shared" si="1161"/>
        <v>0</v>
      </c>
      <c r="EL633" s="67">
        <f t="shared" si="1144"/>
        <v>22467</v>
      </c>
      <c r="EM633" s="110" t="e">
        <f t="shared" si="1162"/>
        <v>#REF!</v>
      </c>
    </row>
    <row r="634" spans="1:143" ht="11.25" customHeight="1" x14ac:dyDescent="0.25">
      <c r="A634" s="266">
        <v>46109</v>
      </c>
      <c r="B634" s="254">
        <v>46095</v>
      </c>
      <c r="C634" s="204">
        <v>8004960869</v>
      </c>
      <c r="D634" s="17" t="s">
        <v>132</v>
      </c>
      <c r="E634" s="18">
        <v>100</v>
      </c>
      <c r="F634" s="19">
        <v>3</v>
      </c>
      <c r="G634" s="20">
        <v>191516042391</v>
      </c>
      <c r="H634" s="66"/>
      <c r="I634" s="41">
        <f t="shared" si="1106"/>
        <v>0</v>
      </c>
      <c r="J634" s="48">
        <f t="shared" si="1196"/>
        <v>378480</v>
      </c>
      <c r="K634" s="66"/>
      <c r="L634" s="41">
        <f t="shared" si="1201"/>
        <v>0</v>
      </c>
      <c r="M634" s="48">
        <f t="shared" si="1197"/>
        <v>227839</v>
      </c>
      <c r="N634" s="66"/>
      <c r="O634" s="41">
        <f t="shared" si="1107"/>
        <v>0</v>
      </c>
      <c r="P634" s="48">
        <f t="shared" si="1198"/>
        <v>377090</v>
      </c>
      <c r="Q634" s="66"/>
      <c r="R634" s="66">
        <f t="shared" si="1108"/>
        <v>0</v>
      </c>
      <c r="S634" s="67" t="e">
        <f t="shared" si="1199"/>
        <v>#REF!</v>
      </c>
      <c r="T634" s="66"/>
      <c r="U634" s="66">
        <f t="shared" si="1116"/>
        <v>0</v>
      </c>
      <c r="V634" s="67">
        <f t="shared" si="1117"/>
        <v>249832.90000000002</v>
      </c>
      <c r="X634" s="69">
        <f t="shared" si="1109"/>
        <v>0</v>
      </c>
      <c r="Y634" s="67">
        <f t="shared" si="1206"/>
        <v>132.29999999999882</v>
      </c>
      <c r="Z634" s="66"/>
      <c r="AA634" s="68">
        <f t="shared" si="1154"/>
        <v>0</v>
      </c>
      <c r="AB634" s="67">
        <f t="shared" si="1105"/>
        <v>12982.5</v>
      </c>
      <c r="AC634" s="66"/>
      <c r="AD634" s="66">
        <f t="shared" si="1155"/>
        <v>0</v>
      </c>
      <c r="AE634" s="67">
        <f t="shared" si="1118"/>
        <v>283.79999999999973</v>
      </c>
      <c r="AF634" s="66"/>
      <c r="AG634" s="78">
        <f t="shared" si="1156"/>
        <v>0</v>
      </c>
      <c r="AH634" s="79">
        <f t="shared" si="1119"/>
        <v>8642.7999999999993</v>
      </c>
      <c r="AI634" s="66"/>
      <c r="AJ634" s="68">
        <f t="shared" si="1157"/>
        <v>0</v>
      </c>
      <c r="AK634" s="67">
        <f t="shared" si="1120"/>
        <v>7330.5</v>
      </c>
      <c r="AL634" s="66"/>
      <c r="AM634" s="68">
        <f t="shared" si="1158"/>
        <v>0</v>
      </c>
      <c r="AN634" s="67">
        <f t="shared" si="1121"/>
        <v>13788.099999999999</v>
      </c>
      <c r="AO634" s="66"/>
      <c r="AP634" s="68">
        <f t="shared" si="1110"/>
        <v>0</v>
      </c>
      <c r="AQ634" s="67">
        <f t="shared" si="1208"/>
        <v>24484.9</v>
      </c>
      <c r="AR634" s="66"/>
      <c r="AS634" s="68">
        <f t="shared" si="1172"/>
        <v>0</v>
      </c>
      <c r="AT634" s="67">
        <f t="shared" si="1122"/>
        <v>2856.1000000000004</v>
      </c>
      <c r="AU634" s="66"/>
      <c r="AV634" s="66">
        <f t="shared" si="1123"/>
        <v>0</v>
      </c>
      <c r="AW634" s="42">
        <f t="shared" si="1209"/>
        <v>1620.0000000000014</v>
      </c>
      <c r="AX634" s="66"/>
      <c r="AY634" s="66">
        <f t="shared" si="1173"/>
        <v>0</v>
      </c>
      <c r="AZ634" s="67">
        <f t="shared" si="1111"/>
        <v>1794.6</v>
      </c>
      <c r="BA634" s="66"/>
      <c r="BB634" s="68">
        <f t="shared" si="1174"/>
        <v>0</v>
      </c>
      <c r="BC634" s="67">
        <f t="shared" si="1124"/>
        <v>1254.5999999999999</v>
      </c>
      <c r="BD634" s="66"/>
      <c r="BE634" s="68">
        <f t="shared" si="1175"/>
        <v>312</v>
      </c>
      <c r="BF634" s="67">
        <f t="shared" si="1204"/>
        <v>10330</v>
      </c>
      <c r="BG634" s="66"/>
      <c r="BH634" s="68">
        <f t="shared" si="1205"/>
        <v>0</v>
      </c>
      <c r="BI634" s="67">
        <f t="shared" si="1159"/>
        <v>11707.56</v>
      </c>
      <c r="BJ634" s="66"/>
      <c r="BK634" s="68">
        <f t="shared" si="1176"/>
        <v>0</v>
      </c>
      <c r="BL634" s="67">
        <f t="shared" si="1126"/>
        <v>4604.6000000000004</v>
      </c>
      <c r="BM634" s="66"/>
      <c r="BN634" s="68">
        <f t="shared" si="1127"/>
        <v>0</v>
      </c>
      <c r="BO634" s="67">
        <f t="shared" si="1128"/>
        <v>509.90000000000123</v>
      </c>
      <c r="BP634" s="66"/>
      <c r="BQ634" s="68">
        <f t="shared" si="1129"/>
        <v>0</v>
      </c>
      <c r="BR634" s="67">
        <f t="shared" si="1160"/>
        <v>-890.90000000000919</v>
      </c>
      <c r="BS634" s="66"/>
      <c r="BT634" s="66">
        <f t="shared" si="1150"/>
        <v>200</v>
      </c>
      <c r="BU634" s="67">
        <f t="shared" si="1166"/>
        <v>40581</v>
      </c>
      <c r="BV634" s="66"/>
      <c r="BW634" s="66">
        <f t="shared" si="1151"/>
        <v>200</v>
      </c>
      <c r="BX634" s="67">
        <f t="shared" si="1195"/>
        <v>105709</v>
      </c>
      <c r="BY634" s="66"/>
      <c r="BZ634" s="66">
        <f t="shared" si="1152"/>
        <v>200</v>
      </c>
      <c r="CA634" s="67">
        <f t="shared" si="1167"/>
        <v>36061</v>
      </c>
      <c r="CB634" s="66"/>
      <c r="CC634" s="66">
        <f t="shared" si="1130"/>
        <v>0</v>
      </c>
      <c r="CD634" s="67">
        <f t="shared" si="1200"/>
        <v>4165.0000000000018</v>
      </c>
      <c r="CE634" s="66"/>
      <c r="CF634" s="66">
        <f t="shared" si="1131"/>
        <v>0</v>
      </c>
      <c r="CG634" s="67">
        <f t="shared" si="1132"/>
        <v>6982.9</v>
      </c>
      <c r="CH634" s="66"/>
      <c r="CI634" s="66">
        <f t="shared" si="1177"/>
        <v>0</v>
      </c>
      <c r="CJ634" s="67">
        <f t="shared" si="1147"/>
        <v>8715</v>
      </c>
      <c r="CK634" s="66"/>
      <c r="CL634" s="68">
        <f t="shared" si="1178"/>
        <v>0</v>
      </c>
      <c r="CM634" s="79">
        <f t="shared" si="1133"/>
        <v>4864</v>
      </c>
      <c r="CN634" s="66"/>
      <c r="CO634" s="68">
        <f t="shared" si="1179"/>
        <v>0</v>
      </c>
      <c r="CP634" s="79">
        <f t="shared" si="1134"/>
        <v>3955</v>
      </c>
      <c r="CQ634" s="66"/>
      <c r="CR634" s="140">
        <f t="shared" si="1180"/>
        <v>0</v>
      </c>
      <c r="CS634" s="79">
        <f t="shared" si="1207"/>
        <v>6656</v>
      </c>
      <c r="CT634" s="66"/>
      <c r="CU634" s="68">
        <f t="shared" si="1181"/>
        <v>0</v>
      </c>
      <c r="CV634" s="79">
        <f t="shared" si="1135"/>
        <v>7769</v>
      </c>
      <c r="CW634" s="66"/>
      <c r="CX634" s="66">
        <f t="shared" si="1182"/>
        <v>0</v>
      </c>
      <c r="CY634" s="40">
        <f t="shared" si="1202"/>
        <v>6575.8</v>
      </c>
      <c r="CZ634" s="65"/>
      <c r="DA634" s="66">
        <f t="shared" si="1183"/>
        <v>0</v>
      </c>
      <c r="DB634" s="67">
        <f t="shared" si="1148"/>
        <v>63934</v>
      </c>
      <c r="DC634" s="66"/>
      <c r="DD634" s="66">
        <f t="shared" si="1184"/>
        <v>0</v>
      </c>
      <c r="DE634" s="67">
        <f t="shared" si="1149"/>
        <v>60705</v>
      </c>
      <c r="DF634" s="66"/>
      <c r="DG634" s="69">
        <f t="shared" si="1185"/>
        <v>0</v>
      </c>
      <c r="DH634" s="67">
        <f t="shared" si="1203"/>
        <v>184530</v>
      </c>
      <c r="DI634" s="66"/>
      <c r="DJ634" s="66">
        <f t="shared" si="1186"/>
        <v>0</v>
      </c>
      <c r="DK634" s="67">
        <f t="shared" si="1136"/>
        <v>226.5</v>
      </c>
      <c r="DM634" s="206">
        <f t="shared" si="1187"/>
        <v>0</v>
      </c>
      <c r="DN634" s="25">
        <f t="shared" si="1115"/>
        <v>0</v>
      </c>
      <c r="DO634" s="5"/>
      <c r="DP634" s="43">
        <f t="shared" si="1188"/>
        <v>0</v>
      </c>
      <c r="DQ634" s="27">
        <f t="shared" si="1137"/>
        <v>7022.5</v>
      </c>
      <c r="DR634" s="5"/>
      <c r="DS634" s="43">
        <f t="shared" si="1189"/>
        <v>0</v>
      </c>
      <c r="DT634" s="27">
        <f t="shared" si="1138"/>
        <v>4846</v>
      </c>
      <c r="DU634" s="5"/>
      <c r="DV634" s="43">
        <f t="shared" si="1190"/>
        <v>0</v>
      </c>
      <c r="DW634" s="27">
        <f t="shared" si="1139"/>
        <v>4835</v>
      </c>
      <c r="DX634" s="5"/>
      <c r="DY634" s="22">
        <f t="shared" si="1191"/>
        <v>0</v>
      </c>
      <c r="DZ634" s="25">
        <f t="shared" si="1140"/>
        <v>523</v>
      </c>
      <c r="EA634" s="22"/>
      <c r="EB634" s="22">
        <f t="shared" si="1192"/>
        <v>0</v>
      </c>
      <c r="EC634" s="28">
        <f t="shared" si="1141"/>
        <v>369</v>
      </c>
      <c r="ED634" s="5"/>
      <c r="EE634" s="43">
        <f t="shared" si="1193"/>
        <v>0</v>
      </c>
      <c r="EF634" s="27">
        <f t="shared" si="1142"/>
        <v>4769</v>
      </c>
      <c r="EG634" s="66"/>
      <c r="EH634" s="66">
        <f t="shared" si="1194"/>
        <v>0</v>
      </c>
      <c r="EI634" s="67">
        <f t="shared" si="1143"/>
        <v>23837</v>
      </c>
      <c r="EJ634" s="66"/>
      <c r="EK634" s="66">
        <f t="shared" si="1161"/>
        <v>0</v>
      </c>
      <c r="EL634" s="67">
        <f t="shared" si="1144"/>
        <v>22467</v>
      </c>
      <c r="EM634" s="110" t="e">
        <f t="shared" si="1162"/>
        <v>#REF!</v>
      </c>
    </row>
    <row r="635" spans="1:143" ht="11.25" customHeight="1" x14ac:dyDescent="0.25">
      <c r="A635" s="254">
        <v>46109</v>
      </c>
      <c r="B635" s="255">
        <v>46095</v>
      </c>
      <c r="C635" s="82">
        <v>8004965899</v>
      </c>
      <c r="D635" s="147" t="s">
        <v>324</v>
      </c>
      <c r="E635" s="148">
        <v>4</v>
      </c>
      <c r="F635" s="149">
        <v>10</v>
      </c>
      <c r="G635" s="148">
        <v>191516097681</v>
      </c>
      <c r="H635" s="66"/>
      <c r="I635" s="41">
        <f t="shared" si="1106"/>
        <v>0</v>
      </c>
      <c r="J635" s="48">
        <f t="shared" si="1196"/>
        <v>378480</v>
      </c>
      <c r="K635" s="66"/>
      <c r="L635" s="41">
        <f t="shared" si="1201"/>
        <v>0</v>
      </c>
      <c r="M635" s="48">
        <f t="shared" si="1197"/>
        <v>227839</v>
      </c>
      <c r="N635" s="66"/>
      <c r="O635" s="41">
        <f t="shared" si="1107"/>
        <v>0</v>
      </c>
      <c r="P635" s="48">
        <f t="shared" si="1198"/>
        <v>377090</v>
      </c>
      <c r="Q635" s="66"/>
      <c r="R635" s="66">
        <f t="shared" si="1108"/>
        <v>0</v>
      </c>
      <c r="S635" s="67" t="e">
        <f t="shared" si="1199"/>
        <v>#REF!</v>
      </c>
      <c r="T635" s="66"/>
      <c r="U635" s="66">
        <f t="shared" si="1116"/>
        <v>0</v>
      </c>
      <c r="V635" s="67">
        <f t="shared" si="1117"/>
        <v>249832.90000000002</v>
      </c>
      <c r="X635" s="69">
        <f t="shared" si="1109"/>
        <v>0</v>
      </c>
      <c r="Y635" s="67">
        <f t="shared" si="1206"/>
        <v>132.29999999999882</v>
      </c>
      <c r="Z635" s="66"/>
      <c r="AA635" s="68">
        <f t="shared" si="1154"/>
        <v>0</v>
      </c>
      <c r="AB635" s="67">
        <f t="shared" si="1105"/>
        <v>12982.5</v>
      </c>
      <c r="AC635" s="66"/>
      <c r="AD635" s="66">
        <f t="shared" si="1155"/>
        <v>0</v>
      </c>
      <c r="AE635" s="67">
        <f t="shared" si="1118"/>
        <v>283.79999999999973</v>
      </c>
      <c r="AF635" s="66"/>
      <c r="AG635" s="78">
        <f t="shared" si="1156"/>
        <v>0</v>
      </c>
      <c r="AH635" s="79">
        <f t="shared" si="1119"/>
        <v>8642.7999999999993</v>
      </c>
      <c r="AI635" s="66"/>
      <c r="AJ635" s="68">
        <f t="shared" si="1157"/>
        <v>0</v>
      </c>
      <c r="AK635" s="67">
        <f t="shared" si="1120"/>
        <v>7330.5</v>
      </c>
      <c r="AL635" s="66"/>
      <c r="AM635" s="68">
        <f t="shared" si="1158"/>
        <v>0</v>
      </c>
      <c r="AN635" s="67">
        <f t="shared" si="1121"/>
        <v>13788.099999999999</v>
      </c>
      <c r="AO635" s="66"/>
      <c r="AP635" s="68">
        <f t="shared" si="1110"/>
        <v>0</v>
      </c>
      <c r="AQ635" s="67">
        <f t="shared" si="1208"/>
        <v>24484.9</v>
      </c>
      <c r="AR635" s="66"/>
      <c r="AS635" s="68">
        <f t="shared" si="1172"/>
        <v>0</v>
      </c>
      <c r="AT635" s="67">
        <f t="shared" si="1122"/>
        <v>2856.1000000000004</v>
      </c>
      <c r="AU635" s="66"/>
      <c r="AV635" s="66">
        <f t="shared" si="1123"/>
        <v>0</v>
      </c>
      <c r="AW635" s="42">
        <f t="shared" si="1209"/>
        <v>1620.0000000000014</v>
      </c>
      <c r="AX635" s="66"/>
      <c r="AY635" s="66">
        <f t="shared" si="1173"/>
        <v>0</v>
      </c>
      <c r="AZ635" s="67">
        <f t="shared" si="1111"/>
        <v>1794.6</v>
      </c>
      <c r="BA635" s="66"/>
      <c r="BB635" s="68">
        <f t="shared" si="1174"/>
        <v>0</v>
      </c>
      <c r="BC635" s="67">
        <f t="shared" si="1124"/>
        <v>1254.5999999999999</v>
      </c>
      <c r="BD635" s="66"/>
      <c r="BE635" s="68">
        <f t="shared" si="1175"/>
        <v>40.479999999999997</v>
      </c>
      <c r="BF635" s="67">
        <f t="shared" si="1204"/>
        <v>10289.52</v>
      </c>
      <c r="BG635" s="66"/>
      <c r="BH635" s="68">
        <f t="shared" si="1205"/>
        <v>0</v>
      </c>
      <c r="BI635" s="67">
        <f t="shared" si="1159"/>
        <v>11707.56</v>
      </c>
      <c r="BJ635" s="66"/>
      <c r="BK635" s="68">
        <f t="shared" si="1176"/>
        <v>0</v>
      </c>
      <c r="BL635" s="67">
        <f t="shared" si="1126"/>
        <v>4604.6000000000004</v>
      </c>
      <c r="BM635" s="66"/>
      <c r="BN635" s="68">
        <f t="shared" si="1127"/>
        <v>0</v>
      </c>
      <c r="BO635" s="67">
        <f t="shared" si="1128"/>
        <v>509.90000000000123</v>
      </c>
      <c r="BP635" s="66"/>
      <c r="BQ635" s="68">
        <f t="shared" si="1129"/>
        <v>0</v>
      </c>
      <c r="BR635" s="67">
        <f t="shared" si="1160"/>
        <v>-890.90000000000919</v>
      </c>
      <c r="BS635" s="66"/>
      <c r="BT635" s="66">
        <f t="shared" si="1150"/>
        <v>8</v>
      </c>
      <c r="BU635" s="67">
        <f t="shared" si="1166"/>
        <v>40573</v>
      </c>
      <c r="BV635" s="66"/>
      <c r="BW635" s="66">
        <f t="shared" si="1151"/>
        <v>8</v>
      </c>
      <c r="BX635" s="67">
        <f t="shared" si="1195"/>
        <v>105701</v>
      </c>
      <c r="BY635" s="66"/>
      <c r="BZ635" s="66">
        <f t="shared" si="1152"/>
        <v>8</v>
      </c>
      <c r="CA635" s="67">
        <f t="shared" si="1167"/>
        <v>36053</v>
      </c>
      <c r="CB635" s="66"/>
      <c r="CC635" s="66">
        <f t="shared" si="1130"/>
        <v>0</v>
      </c>
      <c r="CD635" s="67">
        <f t="shared" si="1200"/>
        <v>4165.0000000000018</v>
      </c>
      <c r="CE635" s="66"/>
      <c r="CF635" s="66">
        <f t="shared" si="1131"/>
        <v>0</v>
      </c>
      <c r="CG635" s="67">
        <f t="shared" si="1132"/>
        <v>6982.9</v>
      </c>
      <c r="CH635" s="66"/>
      <c r="CI635" s="66">
        <f t="shared" si="1177"/>
        <v>0</v>
      </c>
      <c r="CJ635" s="67">
        <f t="shared" si="1147"/>
        <v>8715</v>
      </c>
      <c r="CK635" s="66"/>
      <c r="CL635" s="68">
        <f t="shared" si="1178"/>
        <v>0</v>
      </c>
      <c r="CM635" s="79">
        <f t="shared" si="1133"/>
        <v>4864</v>
      </c>
      <c r="CN635" s="66"/>
      <c r="CO635" s="68">
        <f t="shared" si="1179"/>
        <v>0</v>
      </c>
      <c r="CP635" s="79">
        <f t="shared" si="1134"/>
        <v>3955</v>
      </c>
      <c r="CQ635" s="66"/>
      <c r="CR635" s="140">
        <f t="shared" si="1180"/>
        <v>0</v>
      </c>
      <c r="CS635" s="79">
        <f t="shared" si="1207"/>
        <v>6656</v>
      </c>
      <c r="CT635" s="66"/>
      <c r="CU635" s="68">
        <f t="shared" si="1181"/>
        <v>0</v>
      </c>
      <c r="CV635" s="79">
        <f t="shared" si="1135"/>
        <v>7769</v>
      </c>
      <c r="CW635" s="66"/>
      <c r="CX635" s="66">
        <f t="shared" si="1182"/>
        <v>0</v>
      </c>
      <c r="CY635" s="40">
        <f t="shared" si="1202"/>
        <v>6575.8</v>
      </c>
      <c r="CZ635" s="65"/>
      <c r="DA635" s="66">
        <f t="shared" si="1183"/>
        <v>0</v>
      </c>
      <c r="DB635" s="67">
        <f t="shared" si="1148"/>
        <v>63934</v>
      </c>
      <c r="DC635" s="66"/>
      <c r="DD635" s="66">
        <f t="shared" si="1184"/>
        <v>0</v>
      </c>
      <c r="DE635" s="67">
        <f t="shared" si="1149"/>
        <v>60705</v>
      </c>
      <c r="DF635" s="66"/>
      <c r="DG635" s="69">
        <f t="shared" si="1185"/>
        <v>0</v>
      </c>
      <c r="DH635" s="67">
        <f t="shared" si="1203"/>
        <v>184530</v>
      </c>
      <c r="DI635" s="66"/>
      <c r="DJ635" s="66">
        <f t="shared" si="1186"/>
        <v>0</v>
      </c>
      <c r="DK635" s="67">
        <f t="shared" si="1136"/>
        <v>226.5</v>
      </c>
      <c r="DM635" s="206">
        <f t="shared" si="1187"/>
        <v>0</v>
      </c>
      <c r="DN635" s="25">
        <f t="shared" si="1115"/>
        <v>0</v>
      </c>
      <c r="DO635" s="5"/>
      <c r="DP635" s="43">
        <f t="shared" si="1188"/>
        <v>0</v>
      </c>
      <c r="DQ635" s="27">
        <f t="shared" si="1137"/>
        <v>7022.5</v>
      </c>
      <c r="DR635" s="5"/>
      <c r="DS635" s="43">
        <f t="shared" si="1189"/>
        <v>0</v>
      </c>
      <c r="DT635" s="27">
        <f t="shared" si="1138"/>
        <v>4846</v>
      </c>
      <c r="DU635" s="5"/>
      <c r="DV635" s="43">
        <f t="shared" si="1190"/>
        <v>0</v>
      </c>
      <c r="DW635" s="27">
        <f t="shared" si="1139"/>
        <v>4835</v>
      </c>
      <c r="DX635" s="5"/>
      <c r="DY635" s="22">
        <f t="shared" si="1191"/>
        <v>0</v>
      </c>
      <c r="DZ635" s="25">
        <f t="shared" si="1140"/>
        <v>523</v>
      </c>
      <c r="EA635" s="22"/>
      <c r="EB635" s="22">
        <f t="shared" si="1192"/>
        <v>0</v>
      </c>
      <c r="EC635" s="28">
        <f t="shared" si="1141"/>
        <v>369</v>
      </c>
      <c r="ED635" s="5"/>
      <c r="EE635" s="43">
        <f t="shared" si="1193"/>
        <v>0</v>
      </c>
      <c r="EF635" s="27">
        <f t="shared" si="1142"/>
        <v>4769</v>
      </c>
      <c r="EG635" s="66"/>
      <c r="EH635" s="66">
        <f t="shared" si="1194"/>
        <v>0</v>
      </c>
      <c r="EI635" s="67">
        <f t="shared" si="1143"/>
        <v>23837</v>
      </c>
      <c r="EJ635" s="66"/>
      <c r="EK635" s="66">
        <f t="shared" si="1161"/>
        <v>0</v>
      </c>
      <c r="EL635" s="67">
        <f t="shared" si="1144"/>
        <v>22467</v>
      </c>
      <c r="EM635" s="110" t="e">
        <f t="shared" si="1162"/>
        <v>#REF!</v>
      </c>
    </row>
    <row r="636" spans="1:143" ht="11.25" customHeight="1" x14ac:dyDescent="0.25">
      <c r="A636" s="254">
        <v>46109</v>
      </c>
      <c r="B636" s="255">
        <v>46095</v>
      </c>
      <c r="C636" s="82">
        <v>8004966935</v>
      </c>
      <c r="D636" s="147" t="s">
        <v>327</v>
      </c>
      <c r="E636" s="148">
        <v>30</v>
      </c>
      <c r="F636" s="149">
        <v>5</v>
      </c>
      <c r="G636" s="148">
        <v>191516097636</v>
      </c>
      <c r="H636" s="66"/>
      <c r="I636" s="41">
        <f t="shared" si="1106"/>
        <v>0</v>
      </c>
      <c r="J636" s="48">
        <f t="shared" si="1196"/>
        <v>378480</v>
      </c>
      <c r="K636" s="66"/>
      <c r="L636" s="41">
        <f t="shared" si="1201"/>
        <v>0</v>
      </c>
      <c r="M636" s="48">
        <f t="shared" si="1197"/>
        <v>227839</v>
      </c>
      <c r="N636" s="66"/>
      <c r="O636" s="41">
        <f t="shared" si="1107"/>
        <v>0</v>
      </c>
      <c r="P636" s="48">
        <f t="shared" si="1198"/>
        <v>377090</v>
      </c>
      <c r="Q636" s="66"/>
      <c r="R636" s="66">
        <f t="shared" si="1108"/>
        <v>0</v>
      </c>
      <c r="S636" s="67" t="e">
        <f t="shared" si="1199"/>
        <v>#REF!</v>
      </c>
      <c r="T636" s="66"/>
      <c r="U636" s="66">
        <f t="shared" si="1116"/>
        <v>0</v>
      </c>
      <c r="V636" s="67">
        <f t="shared" si="1117"/>
        <v>249832.90000000002</v>
      </c>
      <c r="X636" s="69">
        <f t="shared" si="1109"/>
        <v>0</v>
      </c>
      <c r="Y636" s="67">
        <f t="shared" si="1206"/>
        <v>132.29999999999882</v>
      </c>
      <c r="Z636" s="66"/>
      <c r="AA636" s="68">
        <f t="shared" si="1154"/>
        <v>0</v>
      </c>
      <c r="AB636" s="67">
        <f t="shared" si="1105"/>
        <v>12982.5</v>
      </c>
      <c r="AC636" s="66"/>
      <c r="AD636" s="66">
        <f t="shared" si="1155"/>
        <v>0</v>
      </c>
      <c r="AE636" s="67">
        <f t="shared" si="1118"/>
        <v>283.79999999999973</v>
      </c>
      <c r="AF636" s="66"/>
      <c r="AG636" s="78">
        <f t="shared" si="1156"/>
        <v>0</v>
      </c>
      <c r="AH636" s="79">
        <f t="shared" si="1119"/>
        <v>8642.7999999999993</v>
      </c>
      <c r="AI636" s="66"/>
      <c r="AJ636" s="68">
        <f t="shared" si="1157"/>
        <v>0</v>
      </c>
      <c r="AK636" s="67">
        <f t="shared" si="1120"/>
        <v>7330.5</v>
      </c>
      <c r="AL636" s="66"/>
      <c r="AM636" s="68">
        <f t="shared" si="1158"/>
        <v>0</v>
      </c>
      <c r="AN636" s="67">
        <f t="shared" si="1121"/>
        <v>13788.099999999999</v>
      </c>
      <c r="AO636" s="66"/>
      <c r="AP636" s="68">
        <f t="shared" si="1110"/>
        <v>0</v>
      </c>
      <c r="AQ636" s="67">
        <f t="shared" si="1208"/>
        <v>24484.9</v>
      </c>
      <c r="AR636" s="66"/>
      <c r="AS636" s="68">
        <f t="shared" si="1172"/>
        <v>0</v>
      </c>
      <c r="AT636" s="67">
        <f t="shared" si="1122"/>
        <v>2856.1000000000004</v>
      </c>
      <c r="AU636" s="66"/>
      <c r="AV636" s="66">
        <f t="shared" si="1123"/>
        <v>0</v>
      </c>
      <c r="AW636" s="42">
        <f t="shared" si="1209"/>
        <v>1620.0000000000014</v>
      </c>
      <c r="AX636" s="66"/>
      <c r="AY636" s="66">
        <f t="shared" si="1173"/>
        <v>0</v>
      </c>
      <c r="AZ636" s="67">
        <f t="shared" si="1111"/>
        <v>1794.6</v>
      </c>
      <c r="BA636" s="66"/>
      <c r="BB636" s="68">
        <f t="shared" si="1174"/>
        <v>0</v>
      </c>
      <c r="BC636" s="67">
        <f t="shared" si="1124"/>
        <v>1254.5999999999999</v>
      </c>
      <c r="BD636" s="66"/>
      <c r="BE636" s="68">
        <f t="shared" si="1175"/>
        <v>153.6</v>
      </c>
      <c r="BF636" s="67">
        <f t="shared" si="1204"/>
        <v>10135.92</v>
      </c>
      <c r="BG636" s="66"/>
      <c r="BH636" s="68">
        <f t="shared" si="1205"/>
        <v>0</v>
      </c>
      <c r="BI636" s="67">
        <f t="shared" si="1159"/>
        <v>11707.56</v>
      </c>
      <c r="BJ636" s="66"/>
      <c r="BK636" s="68">
        <f t="shared" si="1176"/>
        <v>0</v>
      </c>
      <c r="BL636" s="67">
        <f t="shared" si="1126"/>
        <v>4604.6000000000004</v>
      </c>
      <c r="BM636" s="66"/>
      <c r="BN636" s="68">
        <f t="shared" si="1127"/>
        <v>0</v>
      </c>
      <c r="BO636" s="67">
        <f t="shared" si="1128"/>
        <v>509.90000000000123</v>
      </c>
      <c r="BP636" s="66"/>
      <c r="BQ636" s="68">
        <f t="shared" si="1129"/>
        <v>0</v>
      </c>
      <c r="BR636" s="67">
        <f t="shared" si="1160"/>
        <v>-890.90000000000919</v>
      </c>
      <c r="BS636" s="66"/>
      <c r="BT636" s="66">
        <f t="shared" si="1150"/>
        <v>60</v>
      </c>
      <c r="BU636" s="67">
        <f t="shared" si="1166"/>
        <v>40513</v>
      </c>
      <c r="BV636" s="66"/>
      <c r="BW636" s="66">
        <f t="shared" si="1151"/>
        <v>60</v>
      </c>
      <c r="BX636" s="67">
        <f t="shared" si="1195"/>
        <v>105641</v>
      </c>
      <c r="BY636" s="66"/>
      <c r="BZ636" s="66">
        <f t="shared" si="1152"/>
        <v>60</v>
      </c>
      <c r="CA636" s="67">
        <f t="shared" si="1167"/>
        <v>35993</v>
      </c>
      <c r="CB636" s="66"/>
      <c r="CC636" s="66">
        <f t="shared" si="1130"/>
        <v>0</v>
      </c>
      <c r="CD636" s="67">
        <f t="shared" si="1200"/>
        <v>4165.0000000000018</v>
      </c>
      <c r="CE636" s="66"/>
      <c r="CF636" s="66">
        <f t="shared" si="1131"/>
        <v>0</v>
      </c>
      <c r="CG636" s="67">
        <f t="shared" si="1132"/>
        <v>6982.9</v>
      </c>
      <c r="CH636" s="66"/>
      <c r="CI636" s="66">
        <f t="shared" si="1177"/>
        <v>0</v>
      </c>
      <c r="CJ636" s="67">
        <f t="shared" si="1147"/>
        <v>8715</v>
      </c>
      <c r="CK636" s="66"/>
      <c r="CL636" s="68">
        <f t="shared" si="1178"/>
        <v>0</v>
      </c>
      <c r="CM636" s="79">
        <f t="shared" si="1133"/>
        <v>4864</v>
      </c>
      <c r="CN636" s="66"/>
      <c r="CO636" s="68">
        <f t="shared" si="1179"/>
        <v>0</v>
      </c>
      <c r="CP636" s="79">
        <f t="shared" si="1134"/>
        <v>3955</v>
      </c>
      <c r="CQ636" s="66"/>
      <c r="CR636" s="140">
        <f t="shared" si="1180"/>
        <v>0</v>
      </c>
      <c r="CS636" s="79">
        <f t="shared" si="1207"/>
        <v>6656</v>
      </c>
      <c r="CT636" s="66"/>
      <c r="CU636" s="68">
        <f t="shared" si="1181"/>
        <v>0</v>
      </c>
      <c r="CV636" s="79">
        <f t="shared" si="1135"/>
        <v>7769</v>
      </c>
      <c r="CW636" s="66"/>
      <c r="CX636" s="66">
        <f t="shared" si="1182"/>
        <v>0</v>
      </c>
      <c r="CY636" s="40">
        <f t="shared" si="1202"/>
        <v>6575.8</v>
      </c>
      <c r="CZ636" s="65"/>
      <c r="DA636" s="66">
        <f t="shared" si="1183"/>
        <v>0</v>
      </c>
      <c r="DB636" s="67">
        <f t="shared" si="1148"/>
        <v>63934</v>
      </c>
      <c r="DC636" s="66"/>
      <c r="DD636" s="66">
        <f t="shared" si="1184"/>
        <v>0</v>
      </c>
      <c r="DE636" s="67">
        <f t="shared" si="1149"/>
        <v>60705</v>
      </c>
      <c r="DF636" s="66"/>
      <c r="DG636" s="69">
        <f t="shared" si="1185"/>
        <v>0</v>
      </c>
      <c r="DH636" s="67">
        <f t="shared" si="1203"/>
        <v>184530</v>
      </c>
      <c r="DI636" s="66"/>
      <c r="DJ636" s="66">
        <f t="shared" si="1186"/>
        <v>0</v>
      </c>
      <c r="DK636" s="67">
        <f t="shared" si="1136"/>
        <v>226.5</v>
      </c>
      <c r="DM636" s="206">
        <f t="shared" si="1187"/>
        <v>0</v>
      </c>
      <c r="DN636" s="25">
        <f t="shared" si="1115"/>
        <v>0</v>
      </c>
      <c r="DO636" s="5"/>
      <c r="DP636" s="43">
        <f t="shared" si="1188"/>
        <v>0</v>
      </c>
      <c r="DQ636" s="27">
        <f t="shared" si="1137"/>
        <v>7022.5</v>
      </c>
      <c r="DR636" s="5"/>
      <c r="DS636" s="43">
        <f t="shared" si="1189"/>
        <v>0</v>
      </c>
      <c r="DT636" s="27">
        <f t="shared" si="1138"/>
        <v>4846</v>
      </c>
      <c r="DU636" s="5"/>
      <c r="DV636" s="43">
        <f t="shared" si="1190"/>
        <v>0</v>
      </c>
      <c r="DW636" s="27">
        <f t="shared" si="1139"/>
        <v>4835</v>
      </c>
      <c r="DX636" s="5"/>
      <c r="DY636" s="22">
        <f t="shared" si="1191"/>
        <v>0</v>
      </c>
      <c r="DZ636" s="25">
        <f t="shared" si="1140"/>
        <v>523</v>
      </c>
      <c r="EA636" s="22"/>
      <c r="EB636" s="22">
        <f t="shared" si="1192"/>
        <v>0</v>
      </c>
      <c r="EC636" s="28">
        <f t="shared" si="1141"/>
        <v>369</v>
      </c>
      <c r="ED636" s="5"/>
      <c r="EE636" s="43">
        <f t="shared" si="1193"/>
        <v>0</v>
      </c>
      <c r="EF636" s="27">
        <f t="shared" si="1142"/>
        <v>4769</v>
      </c>
      <c r="EG636" s="66"/>
      <c r="EH636" s="66">
        <f t="shared" si="1194"/>
        <v>0</v>
      </c>
      <c r="EI636" s="67">
        <f t="shared" si="1143"/>
        <v>23837</v>
      </c>
      <c r="EJ636" s="66"/>
      <c r="EK636" s="66">
        <f t="shared" si="1161"/>
        <v>0</v>
      </c>
      <c r="EL636" s="67">
        <f t="shared" si="1144"/>
        <v>22467</v>
      </c>
      <c r="EM636" s="110" t="e">
        <f t="shared" si="1162"/>
        <v>#REF!</v>
      </c>
    </row>
    <row r="637" spans="1:143" ht="11.25" customHeight="1" x14ac:dyDescent="0.25">
      <c r="A637" s="254">
        <v>46109</v>
      </c>
      <c r="B637" s="255">
        <v>46095</v>
      </c>
      <c r="C637" s="82">
        <v>8004968581</v>
      </c>
      <c r="D637" s="147" t="s">
        <v>336</v>
      </c>
      <c r="E637" s="148">
        <v>20</v>
      </c>
      <c r="F637" s="149">
        <v>15</v>
      </c>
      <c r="G637" s="148">
        <v>191516160071</v>
      </c>
      <c r="H637" s="66"/>
      <c r="I637" s="41">
        <f t="shared" si="1106"/>
        <v>0</v>
      </c>
      <c r="J637" s="48">
        <f t="shared" si="1196"/>
        <v>378480</v>
      </c>
      <c r="K637" s="66"/>
      <c r="L637" s="41">
        <f t="shared" si="1201"/>
        <v>0</v>
      </c>
      <c r="M637" s="48">
        <f t="shared" si="1197"/>
        <v>227839</v>
      </c>
      <c r="N637" s="66"/>
      <c r="O637" s="41">
        <f t="shared" si="1107"/>
        <v>0</v>
      </c>
      <c r="P637" s="48">
        <f t="shared" si="1198"/>
        <v>377090</v>
      </c>
      <c r="Q637" s="66"/>
      <c r="R637" s="66">
        <f t="shared" si="1108"/>
        <v>0</v>
      </c>
      <c r="S637" s="67" t="e">
        <f t="shared" si="1199"/>
        <v>#REF!</v>
      </c>
      <c r="T637" s="66"/>
      <c r="U637" s="66">
        <f t="shared" si="1116"/>
        <v>0</v>
      </c>
      <c r="V637" s="67">
        <f t="shared" si="1117"/>
        <v>249832.90000000002</v>
      </c>
      <c r="X637" s="69">
        <f t="shared" si="1109"/>
        <v>0</v>
      </c>
      <c r="Y637" s="67">
        <f t="shared" si="1206"/>
        <v>132.29999999999882</v>
      </c>
      <c r="Z637" s="66"/>
      <c r="AA637" s="68">
        <f t="shared" si="1154"/>
        <v>0</v>
      </c>
      <c r="AB637" s="67">
        <f t="shared" si="1105"/>
        <v>12982.5</v>
      </c>
      <c r="AC637" s="66"/>
      <c r="AD637" s="66">
        <f t="shared" si="1155"/>
        <v>0</v>
      </c>
      <c r="AE637" s="67">
        <f t="shared" si="1118"/>
        <v>283.79999999999973</v>
      </c>
      <c r="AF637" s="66"/>
      <c r="AG637" s="78">
        <f t="shared" si="1156"/>
        <v>0</v>
      </c>
      <c r="AH637" s="79">
        <f t="shared" si="1119"/>
        <v>8642.7999999999993</v>
      </c>
      <c r="AI637" s="66"/>
      <c r="AJ637" s="68">
        <f t="shared" si="1157"/>
        <v>0</v>
      </c>
      <c r="AK637" s="67">
        <f t="shared" si="1120"/>
        <v>7330.5</v>
      </c>
      <c r="AL637" s="66"/>
      <c r="AM637" s="68">
        <f t="shared" si="1158"/>
        <v>0</v>
      </c>
      <c r="AN637" s="67">
        <f t="shared" si="1121"/>
        <v>13788.099999999999</v>
      </c>
      <c r="AO637" s="66"/>
      <c r="AP637" s="68">
        <f t="shared" si="1110"/>
        <v>0</v>
      </c>
      <c r="AQ637" s="67">
        <f t="shared" si="1208"/>
        <v>24484.9</v>
      </c>
      <c r="AR637" s="66"/>
      <c r="AS637" s="68">
        <f t="shared" si="1172"/>
        <v>0</v>
      </c>
      <c r="AT637" s="67">
        <f t="shared" si="1122"/>
        <v>2856.1000000000004</v>
      </c>
      <c r="AU637" s="66"/>
      <c r="AV637" s="66">
        <f t="shared" si="1123"/>
        <v>0</v>
      </c>
      <c r="AW637" s="42">
        <f t="shared" si="1209"/>
        <v>1620.0000000000014</v>
      </c>
      <c r="AX637" s="66"/>
      <c r="AY637" s="66">
        <f t="shared" si="1173"/>
        <v>0</v>
      </c>
      <c r="AZ637" s="67">
        <f t="shared" si="1111"/>
        <v>1794.6</v>
      </c>
      <c r="BA637" s="66"/>
      <c r="BB637" s="68">
        <f t="shared" si="1174"/>
        <v>0</v>
      </c>
      <c r="BC637" s="67">
        <f t="shared" si="1124"/>
        <v>1254.5999999999999</v>
      </c>
      <c r="BD637" s="66"/>
      <c r="BE637" s="68">
        <f t="shared" si="1175"/>
        <v>302.39999999999998</v>
      </c>
      <c r="BF637" s="67">
        <f t="shared" si="1204"/>
        <v>9833.52</v>
      </c>
      <c r="BG637" s="66"/>
      <c r="BH637" s="68">
        <f t="shared" si="1205"/>
        <v>0</v>
      </c>
      <c r="BI637" s="67">
        <f t="shared" si="1159"/>
        <v>11707.56</v>
      </c>
      <c r="BJ637" s="66"/>
      <c r="BK637" s="68">
        <f t="shared" si="1176"/>
        <v>0</v>
      </c>
      <c r="BL637" s="67">
        <f t="shared" si="1126"/>
        <v>4604.6000000000004</v>
      </c>
      <c r="BM637" s="66"/>
      <c r="BN637" s="68">
        <f t="shared" si="1127"/>
        <v>0</v>
      </c>
      <c r="BO637" s="67">
        <f t="shared" si="1128"/>
        <v>509.90000000000123</v>
      </c>
      <c r="BP637" s="66"/>
      <c r="BQ637" s="68">
        <f t="shared" si="1129"/>
        <v>0</v>
      </c>
      <c r="BR637" s="67">
        <f t="shared" si="1160"/>
        <v>-890.90000000000919</v>
      </c>
      <c r="BS637" s="66"/>
      <c r="BT637" s="66">
        <f t="shared" si="1150"/>
        <v>40</v>
      </c>
      <c r="BU637" s="67">
        <f t="shared" si="1166"/>
        <v>40473</v>
      </c>
      <c r="BV637" s="66"/>
      <c r="BW637" s="66">
        <f t="shared" si="1151"/>
        <v>40</v>
      </c>
      <c r="BX637" s="67">
        <f t="shared" si="1195"/>
        <v>105601</v>
      </c>
      <c r="BY637" s="66"/>
      <c r="BZ637" s="66">
        <f t="shared" si="1152"/>
        <v>40</v>
      </c>
      <c r="CA637" s="67">
        <f t="shared" si="1167"/>
        <v>35953</v>
      </c>
      <c r="CB637" s="66"/>
      <c r="CC637" s="66">
        <f t="shared" si="1130"/>
        <v>0</v>
      </c>
      <c r="CD637" s="67">
        <f t="shared" si="1200"/>
        <v>4165.0000000000018</v>
      </c>
      <c r="CE637" s="66"/>
      <c r="CF637" s="66">
        <f t="shared" si="1131"/>
        <v>0</v>
      </c>
      <c r="CG637" s="67">
        <f t="shared" si="1132"/>
        <v>6982.9</v>
      </c>
      <c r="CH637" s="66"/>
      <c r="CI637" s="66">
        <f t="shared" si="1177"/>
        <v>0</v>
      </c>
      <c r="CJ637" s="67">
        <f t="shared" si="1147"/>
        <v>8715</v>
      </c>
      <c r="CK637" s="66"/>
      <c r="CL637" s="68">
        <f t="shared" si="1178"/>
        <v>0</v>
      </c>
      <c r="CM637" s="79">
        <f t="shared" si="1133"/>
        <v>4864</v>
      </c>
      <c r="CN637" s="66"/>
      <c r="CO637" s="68">
        <f t="shared" si="1179"/>
        <v>0</v>
      </c>
      <c r="CP637" s="79">
        <f t="shared" si="1134"/>
        <v>3955</v>
      </c>
      <c r="CQ637" s="66"/>
      <c r="CR637" s="140">
        <f t="shared" si="1180"/>
        <v>0</v>
      </c>
      <c r="CS637" s="79">
        <f t="shared" si="1207"/>
        <v>6656</v>
      </c>
      <c r="CT637" s="66"/>
      <c r="CU637" s="68">
        <f t="shared" si="1181"/>
        <v>0</v>
      </c>
      <c r="CV637" s="79">
        <f t="shared" si="1135"/>
        <v>7769</v>
      </c>
      <c r="CW637" s="66"/>
      <c r="CX637" s="66">
        <f t="shared" si="1182"/>
        <v>0</v>
      </c>
      <c r="CY637" s="40">
        <f t="shared" si="1202"/>
        <v>6575.8</v>
      </c>
      <c r="CZ637" s="65"/>
      <c r="DA637" s="66">
        <f t="shared" si="1183"/>
        <v>0</v>
      </c>
      <c r="DB637" s="67">
        <f t="shared" si="1148"/>
        <v>63934</v>
      </c>
      <c r="DC637" s="66"/>
      <c r="DD637" s="66">
        <f t="shared" si="1184"/>
        <v>0</v>
      </c>
      <c r="DE637" s="67">
        <f t="shared" si="1149"/>
        <v>60705</v>
      </c>
      <c r="DF637" s="66"/>
      <c r="DG637" s="69">
        <f t="shared" si="1185"/>
        <v>20</v>
      </c>
      <c r="DH637" s="67">
        <f t="shared" si="1203"/>
        <v>184510</v>
      </c>
      <c r="DI637" s="66"/>
      <c r="DJ637" s="66">
        <f t="shared" si="1186"/>
        <v>0</v>
      </c>
      <c r="DK637" s="67">
        <f t="shared" si="1136"/>
        <v>226.5</v>
      </c>
      <c r="DM637" s="206">
        <f t="shared" si="1187"/>
        <v>0</v>
      </c>
      <c r="DN637" s="25">
        <f t="shared" si="1115"/>
        <v>0</v>
      </c>
      <c r="DO637" s="5"/>
      <c r="DP637" s="43">
        <f t="shared" si="1188"/>
        <v>0</v>
      </c>
      <c r="DQ637" s="27">
        <f t="shared" si="1137"/>
        <v>7022.5</v>
      </c>
      <c r="DR637" s="5"/>
      <c r="DS637" s="43">
        <f t="shared" si="1189"/>
        <v>0</v>
      </c>
      <c r="DT637" s="27">
        <f t="shared" si="1138"/>
        <v>4846</v>
      </c>
      <c r="DU637" s="5"/>
      <c r="DV637" s="43">
        <f t="shared" si="1190"/>
        <v>0</v>
      </c>
      <c r="DW637" s="27">
        <f t="shared" si="1139"/>
        <v>4835</v>
      </c>
      <c r="DX637" s="5"/>
      <c r="DY637" s="22">
        <f t="shared" si="1191"/>
        <v>0</v>
      </c>
      <c r="DZ637" s="25">
        <f t="shared" si="1140"/>
        <v>523</v>
      </c>
      <c r="EA637" s="22"/>
      <c r="EB637" s="22">
        <f t="shared" si="1192"/>
        <v>0</v>
      </c>
      <c r="EC637" s="28">
        <f t="shared" si="1141"/>
        <v>369</v>
      </c>
      <c r="ED637" s="5"/>
      <c r="EE637" s="43">
        <f t="shared" si="1193"/>
        <v>0</v>
      </c>
      <c r="EF637" s="27">
        <f t="shared" si="1142"/>
        <v>4769</v>
      </c>
      <c r="EG637" s="66"/>
      <c r="EH637" s="66">
        <f t="shared" si="1194"/>
        <v>0</v>
      </c>
      <c r="EI637" s="67">
        <f t="shared" si="1143"/>
        <v>23837</v>
      </c>
      <c r="EJ637" s="66"/>
      <c r="EK637" s="66">
        <f t="shared" si="1161"/>
        <v>0</v>
      </c>
      <c r="EL637" s="67">
        <f t="shared" si="1144"/>
        <v>22467</v>
      </c>
      <c r="EM637" s="110" t="e">
        <f t="shared" si="1162"/>
        <v>#REF!</v>
      </c>
    </row>
    <row r="638" spans="1:143" ht="11.25" customHeight="1" x14ac:dyDescent="0.25">
      <c r="A638" s="254">
        <v>46109</v>
      </c>
      <c r="B638" s="254">
        <v>46095</v>
      </c>
      <c r="C638" s="82">
        <v>8004972120</v>
      </c>
      <c r="D638" s="147" t="s">
        <v>348</v>
      </c>
      <c r="E638" s="148">
        <v>120</v>
      </c>
      <c r="F638" s="149">
        <v>2</v>
      </c>
      <c r="G638" s="148">
        <v>191516097599</v>
      </c>
      <c r="H638" s="66"/>
      <c r="I638" s="41">
        <f t="shared" si="1106"/>
        <v>0</v>
      </c>
      <c r="J638" s="48">
        <f t="shared" si="1196"/>
        <v>378480</v>
      </c>
      <c r="K638" s="66"/>
      <c r="L638" s="41">
        <f t="shared" si="1201"/>
        <v>0</v>
      </c>
      <c r="M638" s="48">
        <f t="shared" si="1197"/>
        <v>227839</v>
      </c>
      <c r="N638" s="66"/>
      <c r="O638" s="41">
        <f t="shared" si="1107"/>
        <v>0</v>
      </c>
      <c r="P638" s="48">
        <f t="shared" si="1198"/>
        <v>377090</v>
      </c>
      <c r="Q638" s="66"/>
      <c r="R638" s="66">
        <f t="shared" si="1108"/>
        <v>0</v>
      </c>
      <c r="S638" s="67" t="e">
        <f t="shared" si="1199"/>
        <v>#REF!</v>
      </c>
      <c r="T638" s="66"/>
      <c r="U638" s="66">
        <f t="shared" si="1116"/>
        <v>0</v>
      </c>
      <c r="V638" s="67">
        <f t="shared" si="1117"/>
        <v>249832.90000000002</v>
      </c>
      <c r="X638" s="69">
        <f t="shared" si="1109"/>
        <v>0</v>
      </c>
      <c r="Y638" s="67">
        <f t="shared" si="1206"/>
        <v>132.29999999999882</v>
      </c>
      <c r="Z638" s="66"/>
      <c r="AA638" s="68">
        <f t="shared" si="1154"/>
        <v>0</v>
      </c>
      <c r="AB638" s="67">
        <f t="shared" si="1105"/>
        <v>12982.5</v>
      </c>
      <c r="AC638" s="66"/>
      <c r="AD638" s="66">
        <f t="shared" si="1155"/>
        <v>0</v>
      </c>
      <c r="AE638" s="67">
        <f t="shared" si="1118"/>
        <v>283.79999999999973</v>
      </c>
      <c r="AF638" s="66"/>
      <c r="AG638" s="78">
        <f t="shared" si="1156"/>
        <v>0</v>
      </c>
      <c r="AH638" s="79">
        <f t="shared" si="1119"/>
        <v>8642.7999999999993</v>
      </c>
      <c r="AI638" s="66"/>
      <c r="AJ638" s="68">
        <f t="shared" si="1157"/>
        <v>0</v>
      </c>
      <c r="AK638" s="67">
        <f t="shared" si="1120"/>
        <v>7330.5</v>
      </c>
      <c r="AL638" s="66"/>
      <c r="AM638" s="68">
        <f t="shared" si="1158"/>
        <v>0</v>
      </c>
      <c r="AN638" s="67">
        <f t="shared" si="1121"/>
        <v>13788.099999999999</v>
      </c>
      <c r="AO638" s="66"/>
      <c r="AP638" s="68">
        <f t="shared" si="1110"/>
        <v>0</v>
      </c>
      <c r="AQ638" s="67">
        <f t="shared" si="1208"/>
        <v>24484.9</v>
      </c>
      <c r="AR638" s="66"/>
      <c r="AS638" s="68">
        <f t="shared" si="1172"/>
        <v>0</v>
      </c>
      <c r="AT638" s="67">
        <f t="shared" si="1122"/>
        <v>2856.1000000000004</v>
      </c>
      <c r="AU638" s="66"/>
      <c r="AV638" s="66">
        <f t="shared" si="1123"/>
        <v>0</v>
      </c>
      <c r="AW638" s="42">
        <f t="shared" si="1209"/>
        <v>1620.0000000000014</v>
      </c>
      <c r="AX638" s="66"/>
      <c r="AY638" s="66">
        <f t="shared" si="1173"/>
        <v>0</v>
      </c>
      <c r="AZ638" s="67">
        <f t="shared" si="1111"/>
        <v>1794.6</v>
      </c>
      <c r="BA638" s="66"/>
      <c r="BB638" s="68">
        <f t="shared" si="1174"/>
        <v>0</v>
      </c>
      <c r="BC638" s="67">
        <f t="shared" si="1124"/>
        <v>1254.5999999999999</v>
      </c>
      <c r="BD638" s="66"/>
      <c r="BE638" s="68">
        <f t="shared" si="1175"/>
        <v>254.4</v>
      </c>
      <c r="BF638" s="67">
        <f t="shared" si="1204"/>
        <v>9579.1200000000008</v>
      </c>
      <c r="BG638" s="66"/>
      <c r="BH638" s="68">
        <f t="shared" si="1205"/>
        <v>0</v>
      </c>
      <c r="BI638" s="67">
        <f t="shared" si="1159"/>
        <v>11707.56</v>
      </c>
      <c r="BJ638" s="66"/>
      <c r="BK638" s="68">
        <f t="shared" si="1176"/>
        <v>0</v>
      </c>
      <c r="BL638" s="67">
        <f t="shared" si="1126"/>
        <v>4604.6000000000004</v>
      </c>
      <c r="BM638" s="66"/>
      <c r="BN638" s="68">
        <f t="shared" si="1127"/>
        <v>0</v>
      </c>
      <c r="BO638" s="67">
        <f t="shared" si="1128"/>
        <v>509.90000000000123</v>
      </c>
      <c r="BP638" s="66"/>
      <c r="BQ638" s="68">
        <f t="shared" si="1129"/>
        <v>0</v>
      </c>
      <c r="BR638" s="67">
        <f t="shared" si="1160"/>
        <v>-890.90000000000919</v>
      </c>
      <c r="BS638" s="66"/>
      <c r="BT638" s="66">
        <f t="shared" si="1150"/>
        <v>240</v>
      </c>
      <c r="BU638" s="67">
        <f t="shared" si="1166"/>
        <v>40233</v>
      </c>
      <c r="BV638" s="66"/>
      <c r="BW638" s="66">
        <f t="shared" si="1151"/>
        <v>240</v>
      </c>
      <c r="BX638" s="67">
        <f t="shared" si="1195"/>
        <v>105361</v>
      </c>
      <c r="BY638" s="66"/>
      <c r="BZ638" s="66">
        <f t="shared" si="1152"/>
        <v>240</v>
      </c>
      <c r="CA638" s="67">
        <f t="shared" si="1167"/>
        <v>35713</v>
      </c>
      <c r="CB638" s="66"/>
      <c r="CC638" s="66">
        <f t="shared" si="1130"/>
        <v>0</v>
      </c>
      <c r="CD638" s="67">
        <f t="shared" si="1200"/>
        <v>4165.0000000000018</v>
      </c>
      <c r="CE638" s="66"/>
      <c r="CF638" s="66">
        <f t="shared" si="1131"/>
        <v>0</v>
      </c>
      <c r="CG638" s="67">
        <f t="shared" si="1132"/>
        <v>6982.9</v>
      </c>
      <c r="CH638" s="66"/>
      <c r="CI638" s="66">
        <f t="shared" si="1177"/>
        <v>0</v>
      </c>
      <c r="CJ638" s="67">
        <f t="shared" si="1147"/>
        <v>8715</v>
      </c>
      <c r="CK638" s="66"/>
      <c r="CL638" s="68">
        <f t="shared" si="1178"/>
        <v>0</v>
      </c>
      <c r="CM638" s="79">
        <f t="shared" si="1133"/>
        <v>4864</v>
      </c>
      <c r="CN638" s="66"/>
      <c r="CO638" s="68">
        <f t="shared" si="1179"/>
        <v>0</v>
      </c>
      <c r="CP638" s="79">
        <f t="shared" si="1134"/>
        <v>3955</v>
      </c>
      <c r="CQ638" s="66"/>
      <c r="CR638" s="68">
        <f t="shared" si="1180"/>
        <v>0</v>
      </c>
      <c r="CS638" s="79">
        <f t="shared" si="1207"/>
        <v>6656</v>
      </c>
      <c r="CT638" s="66"/>
      <c r="CU638" s="68">
        <f t="shared" si="1181"/>
        <v>0</v>
      </c>
      <c r="CV638" s="79">
        <f t="shared" si="1135"/>
        <v>7769</v>
      </c>
      <c r="CW638" s="66"/>
      <c r="CX638" s="66">
        <f t="shared" si="1182"/>
        <v>0</v>
      </c>
      <c r="CY638" s="40">
        <f t="shared" si="1202"/>
        <v>6575.8</v>
      </c>
      <c r="CZ638" s="65"/>
      <c r="DA638" s="66">
        <f t="shared" si="1183"/>
        <v>0</v>
      </c>
      <c r="DB638" s="67">
        <f t="shared" si="1148"/>
        <v>63934</v>
      </c>
      <c r="DC638" s="66"/>
      <c r="DD638" s="66">
        <f t="shared" si="1184"/>
        <v>0</v>
      </c>
      <c r="DE638" s="67">
        <f t="shared" si="1149"/>
        <v>60705</v>
      </c>
      <c r="DF638" s="66"/>
      <c r="DG638" s="69">
        <f t="shared" si="1185"/>
        <v>0</v>
      </c>
      <c r="DH638" s="67">
        <f t="shared" si="1203"/>
        <v>184510</v>
      </c>
      <c r="DI638" s="66"/>
      <c r="DJ638" s="66">
        <f t="shared" si="1186"/>
        <v>0</v>
      </c>
      <c r="DK638" s="67">
        <f t="shared" si="1136"/>
        <v>226.5</v>
      </c>
      <c r="DM638" s="206">
        <f t="shared" si="1187"/>
        <v>0</v>
      </c>
      <c r="DN638" s="25">
        <f t="shared" si="1115"/>
        <v>0</v>
      </c>
      <c r="DO638" s="5"/>
      <c r="DP638" s="43">
        <f t="shared" si="1188"/>
        <v>0</v>
      </c>
      <c r="DQ638" s="27">
        <f t="shared" si="1137"/>
        <v>7022.5</v>
      </c>
      <c r="DR638" s="5"/>
      <c r="DS638" s="43">
        <f t="shared" si="1189"/>
        <v>0</v>
      </c>
      <c r="DT638" s="27">
        <f t="shared" si="1138"/>
        <v>4846</v>
      </c>
      <c r="DU638" s="5"/>
      <c r="DV638" s="43">
        <f t="shared" si="1190"/>
        <v>0</v>
      </c>
      <c r="DW638" s="27">
        <f t="shared" si="1139"/>
        <v>4835</v>
      </c>
      <c r="DX638" s="5"/>
      <c r="DY638" s="22">
        <f t="shared" si="1191"/>
        <v>0</v>
      </c>
      <c r="DZ638" s="25">
        <f t="shared" si="1140"/>
        <v>523</v>
      </c>
      <c r="EA638" s="22"/>
      <c r="EB638" s="22">
        <f t="shared" si="1192"/>
        <v>0</v>
      </c>
      <c r="EC638" s="28">
        <f t="shared" si="1141"/>
        <v>369</v>
      </c>
      <c r="ED638" s="5"/>
      <c r="EE638" s="43">
        <f t="shared" si="1193"/>
        <v>0</v>
      </c>
      <c r="EF638" s="27">
        <f t="shared" si="1142"/>
        <v>4769</v>
      </c>
      <c r="EG638" s="66"/>
      <c r="EH638" s="66">
        <f t="shared" si="1194"/>
        <v>0</v>
      </c>
      <c r="EI638" s="67">
        <f t="shared" si="1143"/>
        <v>23837</v>
      </c>
      <c r="EJ638" s="66"/>
      <c r="EK638" s="66">
        <f t="shared" si="1161"/>
        <v>0</v>
      </c>
      <c r="EL638" s="67">
        <f t="shared" si="1144"/>
        <v>22467</v>
      </c>
      <c r="EM638" s="110" t="e">
        <f t="shared" si="1162"/>
        <v>#REF!</v>
      </c>
    </row>
    <row r="639" spans="1:143" ht="11.25" customHeight="1" x14ac:dyDescent="0.25">
      <c r="A639" s="254">
        <v>46109</v>
      </c>
      <c r="B639" s="254">
        <v>46095</v>
      </c>
      <c r="C639" s="204">
        <v>8004970899</v>
      </c>
      <c r="D639" s="17" t="s">
        <v>39</v>
      </c>
      <c r="E639" s="18">
        <v>380</v>
      </c>
      <c r="F639" s="19">
        <v>10</v>
      </c>
      <c r="G639" s="20">
        <v>191516052291</v>
      </c>
      <c r="H639" s="66"/>
      <c r="I639" s="41">
        <f t="shared" si="1106"/>
        <v>0</v>
      </c>
      <c r="J639" s="48">
        <f t="shared" si="1196"/>
        <v>378480</v>
      </c>
      <c r="K639" s="66"/>
      <c r="L639" s="41">
        <f t="shared" si="1201"/>
        <v>0</v>
      </c>
      <c r="M639" s="48">
        <f t="shared" si="1197"/>
        <v>227839</v>
      </c>
      <c r="N639" s="66"/>
      <c r="O639" s="41">
        <f t="shared" si="1107"/>
        <v>0</v>
      </c>
      <c r="P639" s="48">
        <f t="shared" si="1198"/>
        <v>377090</v>
      </c>
      <c r="Q639" s="66"/>
      <c r="R639" s="66">
        <f t="shared" si="1108"/>
        <v>0</v>
      </c>
      <c r="S639" s="67" t="e">
        <f t="shared" si="1199"/>
        <v>#REF!</v>
      </c>
      <c r="T639" s="66"/>
      <c r="U639" s="66">
        <f t="shared" si="1116"/>
        <v>0</v>
      </c>
      <c r="V639" s="67">
        <f t="shared" si="1117"/>
        <v>249832.90000000002</v>
      </c>
      <c r="X639" s="69">
        <f t="shared" si="1109"/>
        <v>0</v>
      </c>
      <c r="Y639" s="67">
        <f t="shared" si="1206"/>
        <v>132.29999999999882</v>
      </c>
      <c r="Z639" s="66"/>
      <c r="AA639" s="68">
        <f t="shared" si="1154"/>
        <v>0</v>
      </c>
      <c r="AB639" s="67">
        <f t="shared" si="1105"/>
        <v>12982.5</v>
      </c>
      <c r="AC639" s="66"/>
      <c r="AD639" s="66">
        <f t="shared" si="1155"/>
        <v>0</v>
      </c>
      <c r="AE639" s="67">
        <f t="shared" si="1118"/>
        <v>283.79999999999973</v>
      </c>
      <c r="AF639" s="66"/>
      <c r="AG639" s="78">
        <f t="shared" si="1156"/>
        <v>0</v>
      </c>
      <c r="AH639" s="79">
        <f t="shared" si="1119"/>
        <v>8642.7999999999993</v>
      </c>
      <c r="AI639" s="66"/>
      <c r="AJ639" s="68">
        <f t="shared" si="1157"/>
        <v>0</v>
      </c>
      <c r="AK639" s="67">
        <f t="shared" si="1120"/>
        <v>7330.5</v>
      </c>
      <c r="AL639" s="66"/>
      <c r="AM639" s="68">
        <f t="shared" si="1158"/>
        <v>0</v>
      </c>
      <c r="AN639" s="67">
        <f t="shared" si="1121"/>
        <v>13788.099999999999</v>
      </c>
      <c r="AO639" s="66"/>
      <c r="AP639" s="68">
        <f t="shared" si="1110"/>
        <v>0</v>
      </c>
      <c r="AQ639" s="67">
        <f t="shared" si="1208"/>
        <v>24484.9</v>
      </c>
      <c r="AR639" s="66"/>
      <c r="AS639" s="68">
        <f t="shared" si="1172"/>
        <v>0</v>
      </c>
      <c r="AT639" s="67">
        <f t="shared" si="1122"/>
        <v>2856.1000000000004</v>
      </c>
      <c r="AU639" s="66"/>
      <c r="AV639" s="66">
        <f t="shared" si="1123"/>
        <v>0</v>
      </c>
      <c r="AW639" s="42">
        <f t="shared" si="1209"/>
        <v>1620.0000000000014</v>
      </c>
      <c r="AX639" s="66"/>
      <c r="AY639" s="66">
        <f t="shared" si="1173"/>
        <v>0</v>
      </c>
      <c r="AZ639" s="67">
        <f t="shared" si="1111"/>
        <v>1794.6</v>
      </c>
      <c r="BA639" s="66"/>
      <c r="BB639" s="68">
        <f t="shared" si="1174"/>
        <v>0</v>
      </c>
      <c r="BC639" s="67">
        <f t="shared" si="1124"/>
        <v>1254.5999999999999</v>
      </c>
      <c r="BD639" s="66"/>
      <c r="BE639" s="68">
        <f t="shared" si="1175"/>
        <v>0</v>
      </c>
      <c r="BF639" s="67">
        <f t="shared" si="1204"/>
        <v>9579.1200000000008</v>
      </c>
      <c r="BG639" s="66"/>
      <c r="BH639" s="68">
        <f t="shared" si="1205"/>
        <v>0</v>
      </c>
      <c r="BI639" s="67">
        <f t="shared" si="1159"/>
        <v>11707.56</v>
      </c>
      <c r="BJ639" s="66"/>
      <c r="BK639" s="68">
        <f t="shared" si="1176"/>
        <v>0</v>
      </c>
      <c r="BL639" s="67">
        <f t="shared" si="1126"/>
        <v>4604.6000000000004</v>
      </c>
      <c r="BM639" s="66"/>
      <c r="BN639" s="68">
        <f t="shared" si="1127"/>
        <v>0</v>
      </c>
      <c r="BO639" s="67">
        <f t="shared" si="1128"/>
        <v>509.90000000000123</v>
      </c>
      <c r="BP639" s="66"/>
      <c r="BQ639" s="68">
        <f t="shared" si="1129"/>
        <v>3845.6</v>
      </c>
      <c r="BR639" s="67">
        <f t="shared" si="1160"/>
        <v>-4736.5000000000091</v>
      </c>
      <c r="BS639" s="66"/>
      <c r="BT639" s="66">
        <f t="shared" si="1150"/>
        <v>760</v>
      </c>
      <c r="BU639" s="67">
        <f t="shared" si="1166"/>
        <v>39473</v>
      </c>
      <c r="BV639" s="66"/>
      <c r="BW639" s="66">
        <f t="shared" si="1151"/>
        <v>760</v>
      </c>
      <c r="BX639" s="67">
        <f t="shared" si="1195"/>
        <v>104601</v>
      </c>
      <c r="BY639" s="66"/>
      <c r="BZ639" s="66">
        <f t="shared" si="1152"/>
        <v>760</v>
      </c>
      <c r="CA639" s="67">
        <f t="shared" si="1167"/>
        <v>34953</v>
      </c>
      <c r="CB639" s="66"/>
      <c r="CC639" s="66">
        <f t="shared" si="1130"/>
        <v>0</v>
      </c>
      <c r="CD639" s="67">
        <f t="shared" si="1200"/>
        <v>4165.0000000000018</v>
      </c>
      <c r="CE639" s="66"/>
      <c r="CF639" s="66">
        <f t="shared" si="1131"/>
        <v>0</v>
      </c>
      <c r="CG639" s="67">
        <f t="shared" si="1132"/>
        <v>6982.9</v>
      </c>
      <c r="CH639" s="66"/>
      <c r="CI639" s="66">
        <f t="shared" si="1177"/>
        <v>0</v>
      </c>
      <c r="CJ639" s="67">
        <f t="shared" si="1147"/>
        <v>8715</v>
      </c>
      <c r="CK639" s="66"/>
      <c r="CL639" s="68">
        <f t="shared" si="1178"/>
        <v>0</v>
      </c>
      <c r="CM639" s="79">
        <f t="shared" si="1133"/>
        <v>4864</v>
      </c>
      <c r="CN639" s="66"/>
      <c r="CO639" s="68">
        <f t="shared" si="1179"/>
        <v>0</v>
      </c>
      <c r="CP639" s="79">
        <f t="shared" si="1134"/>
        <v>3955</v>
      </c>
      <c r="CQ639" s="66"/>
      <c r="CR639" s="68">
        <f t="shared" si="1180"/>
        <v>0</v>
      </c>
      <c r="CS639" s="79">
        <f t="shared" si="1207"/>
        <v>6656</v>
      </c>
      <c r="CT639" s="66"/>
      <c r="CU639" s="68">
        <f t="shared" si="1181"/>
        <v>0</v>
      </c>
      <c r="CV639" s="79">
        <f t="shared" si="1135"/>
        <v>7769</v>
      </c>
      <c r="CW639" s="66"/>
      <c r="CX639" s="66">
        <f t="shared" si="1182"/>
        <v>0</v>
      </c>
      <c r="CY639" s="40">
        <f t="shared" si="1202"/>
        <v>6575.8</v>
      </c>
      <c r="CZ639" s="65"/>
      <c r="DA639" s="66">
        <f t="shared" si="1183"/>
        <v>0</v>
      </c>
      <c r="DB639" s="67">
        <f t="shared" si="1148"/>
        <v>63934</v>
      </c>
      <c r="DC639" s="66"/>
      <c r="DD639" s="66">
        <f t="shared" si="1184"/>
        <v>0</v>
      </c>
      <c r="DE639" s="67">
        <f t="shared" si="1149"/>
        <v>60705</v>
      </c>
      <c r="DF639" s="66"/>
      <c r="DG639" s="69">
        <f t="shared" si="1185"/>
        <v>0</v>
      </c>
      <c r="DH639" s="67">
        <f t="shared" si="1203"/>
        <v>184510</v>
      </c>
      <c r="DI639" s="66"/>
      <c r="DJ639" s="66">
        <f t="shared" si="1186"/>
        <v>0</v>
      </c>
      <c r="DK639" s="67">
        <f t="shared" si="1136"/>
        <v>226.5</v>
      </c>
      <c r="DM639" s="206">
        <f t="shared" si="1187"/>
        <v>0</v>
      </c>
      <c r="DN639" s="25">
        <f t="shared" si="1115"/>
        <v>0</v>
      </c>
      <c r="DO639" s="5"/>
      <c r="DP639" s="43">
        <f t="shared" si="1188"/>
        <v>0</v>
      </c>
      <c r="DQ639" s="27">
        <f t="shared" si="1137"/>
        <v>7022.5</v>
      </c>
      <c r="DR639" s="5"/>
      <c r="DS639" s="43">
        <f t="shared" si="1189"/>
        <v>0</v>
      </c>
      <c r="DT639" s="27">
        <f t="shared" si="1138"/>
        <v>4846</v>
      </c>
      <c r="DU639" s="5"/>
      <c r="DV639" s="43">
        <f t="shared" si="1190"/>
        <v>0</v>
      </c>
      <c r="DW639" s="27">
        <f t="shared" si="1139"/>
        <v>4835</v>
      </c>
      <c r="DX639" s="5"/>
      <c r="DY639" s="22">
        <f t="shared" si="1191"/>
        <v>0</v>
      </c>
      <c r="DZ639" s="25">
        <f t="shared" si="1140"/>
        <v>523</v>
      </c>
      <c r="EA639" s="22"/>
      <c r="EB639" s="22">
        <f t="shared" si="1192"/>
        <v>0</v>
      </c>
      <c r="EC639" s="28">
        <f t="shared" si="1141"/>
        <v>369</v>
      </c>
      <c r="ED639" s="5"/>
      <c r="EE639" s="43">
        <f t="shared" si="1193"/>
        <v>0</v>
      </c>
      <c r="EF639" s="27">
        <f t="shared" si="1142"/>
        <v>4769</v>
      </c>
      <c r="EG639" s="66"/>
      <c r="EH639" s="66">
        <f t="shared" si="1194"/>
        <v>0</v>
      </c>
      <c r="EI639" s="67">
        <f t="shared" si="1143"/>
        <v>23837</v>
      </c>
      <c r="EJ639" s="66"/>
      <c r="EK639" s="66">
        <f t="shared" si="1161"/>
        <v>0</v>
      </c>
      <c r="EL639" s="67">
        <f t="shared" si="1144"/>
        <v>22467</v>
      </c>
      <c r="EM639" s="110" t="e">
        <f t="shared" si="1162"/>
        <v>#REF!</v>
      </c>
    </row>
    <row r="640" spans="1:143" s="35" customFormat="1" ht="11.25" customHeight="1" x14ac:dyDescent="0.25">
      <c r="A640" s="254">
        <v>46109</v>
      </c>
      <c r="B640" s="254">
        <v>46095</v>
      </c>
      <c r="C640" s="204">
        <v>8004972903</v>
      </c>
      <c r="D640" s="17" t="s">
        <v>216</v>
      </c>
      <c r="E640" s="18">
        <v>100</v>
      </c>
      <c r="F640" s="19">
        <v>1</v>
      </c>
      <c r="G640" s="20">
        <v>191516052338</v>
      </c>
      <c r="H640" s="66"/>
      <c r="I640" s="41">
        <f t="shared" si="1106"/>
        <v>0</v>
      </c>
      <c r="J640" s="48">
        <f t="shared" si="1196"/>
        <v>378480</v>
      </c>
      <c r="K640" s="66"/>
      <c r="L640" s="41">
        <f t="shared" si="1201"/>
        <v>0</v>
      </c>
      <c r="M640" s="48">
        <f t="shared" si="1197"/>
        <v>227839</v>
      </c>
      <c r="N640" s="66"/>
      <c r="O640" s="41">
        <f t="shared" si="1107"/>
        <v>0</v>
      </c>
      <c r="P640" s="48">
        <f t="shared" si="1198"/>
        <v>377090</v>
      </c>
      <c r="Q640" s="66"/>
      <c r="R640" s="66">
        <f t="shared" si="1108"/>
        <v>0</v>
      </c>
      <c r="S640" s="67" t="e">
        <f t="shared" si="1199"/>
        <v>#REF!</v>
      </c>
      <c r="T640" s="66"/>
      <c r="U640" s="66">
        <f t="shared" si="1116"/>
        <v>0</v>
      </c>
      <c r="V640" s="67">
        <f t="shared" si="1117"/>
        <v>249832.90000000002</v>
      </c>
      <c r="W640" s="136"/>
      <c r="X640" s="69">
        <f t="shared" si="1109"/>
        <v>0</v>
      </c>
      <c r="Y640" s="67">
        <f t="shared" si="1206"/>
        <v>132.29999999999882</v>
      </c>
      <c r="Z640" s="66"/>
      <c r="AA640" s="68">
        <f t="shared" si="1154"/>
        <v>0</v>
      </c>
      <c r="AB640" s="67">
        <f t="shared" ref="AB640:AB703" si="1210">+AB639+Z640-AA640</f>
        <v>12982.5</v>
      </c>
      <c r="AC640" s="66"/>
      <c r="AD640" s="66">
        <f t="shared" si="1155"/>
        <v>0</v>
      </c>
      <c r="AE640" s="67">
        <f t="shared" si="1118"/>
        <v>283.79999999999973</v>
      </c>
      <c r="AF640" s="66"/>
      <c r="AG640" s="78">
        <f t="shared" si="1156"/>
        <v>0</v>
      </c>
      <c r="AH640" s="79">
        <f t="shared" si="1119"/>
        <v>8642.7999999999993</v>
      </c>
      <c r="AI640" s="66"/>
      <c r="AJ640" s="68">
        <f t="shared" si="1157"/>
        <v>0</v>
      </c>
      <c r="AK640" s="67">
        <f t="shared" si="1120"/>
        <v>7330.5</v>
      </c>
      <c r="AL640" s="66"/>
      <c r="AM640" s="68">
        <f t="shared" si="1158"/>
        <v>0</v>
      </c>
      <c r="AN640" s="67">
        <f t="shared" si="1121"/>
        <v>13788.099999999999</v>
      </c>
      <c r="AO640" s="66"/>
      <c r="AP640" s="68">
        <f t="shared" si="1110"/>
        <v>0</v>
      </c>
      <c r="AQ640" s="67">
        <f t="shared" si="1208"/>
        <v>24484.9</v>
      </c>
      <c r="AR640" s="66"/>
      <c r="AS640" s="68">
        <f t="shared" si="1172"/>
        <v>0</v>
      </c>
      <c r="AT640" s="67">
        <f t="shared" si="1122"/>
        <v>2856.1000000000004</v>
      </c>
      <c r="AU640" s="66"/>
      <c r="AV640" s="66">
        <f t="shared" si="1123"/>
        <v>0</v>
      </c>
      <c r="AW640" s="42">
        <f t="shared" si="1209"/>
        <v>1620.0000000000014</v>
      </c>
      <c r="AX640" s="66"/>
      <c r="AY640" s="66">
        <f t="shared" si="1173"/>
        <v>0</v>
      </c>
      <c r="AZ640" s="67">
        <f t="shared" si="1111"/>
        <v>1794.6</v>
      </c>
      <c r="BA640" s="66"/>
      <c r="BB640" s="68">
        <f t="shared" si="1174"/>
        <v>0</v>
      </c>
      <c r="BC640" s="67">
        <f t="shared" si="1124"/>
        <v>1254.5999999999999</v>
      </c>
      <c r="BD640" s="66"/>
      <c r="BE640" s="68">
        <f t="shared" si="1175"/>
        <v>112.00000000000001</v>
      </c>
      <c r="BF640" s="67">
        <f t="shared" si="1204"/>
        <v>9467.1200000000008</v>
      </c>
      <c r="BG640" s="66"/>
      <c r="BH640" s="68">
        <f t="shared" si="1205"/>
        <v>0</v>
      </c>
      <c r="BI640" s="67">
        <f t="shared" si="1159"/>
        <v>11707.56</v>
      </c>
      <c r="BJ640" s="66"/>
      <c r="BK640" s="68">
        <f t="shared" si="1176"/>
        <v>0</v>
      </c>
      <c r="BL640" s="67">
        <f t="shared" si="1126"/>
        <v>4604.6000000000004</v>
      </c>
      <c r="BM640" s="66"/>
      <c r="BN640" s="68">
        <f t="shared" si="1127"/>
        <v>0</v>
      </c>
      <c r="BO640" s="67">
        <f t="shared" si="1128"/>
        <v>509.90000000000123</v>
      </c>
      <c r="BP640" s="66"/>
      <c r="BQ640" s="68">
        <f t="shared" si="1129"/>
        <v>0</v>
      </c>
      <c r="BR640" s="67">
        <f t="shared" si="1160"/>
        <v>-4736.5000000000091</v>
      </c>
      <c r="BS640" s="66"/>
      <c r="BT640" s="66">
        <f t="shared" si="1150"/>
        <v>200</v>
      </c>
      <c r="BU640" s="67">
        <f t="shared" si="1166"/>
        <v>39273</v>
      </c>
      <c r="BV640" s="66"/>
      <c r="BW640" s="66">
        <f t="shared" si="1151"/>
        <v>200</v>
      </c>
      <c r="BX640" s="67">
        <f t="shared" si="1195"/>
        <v>104401</v>
      </c>
      <c r="BY640" s="66"/>
      <c r="BZ640" s="66">
        <f t="shared" si="1152"/>
        <v>200</v>
      </c>
      <c r="CA640" s="67">
        <f t="shared" si="1167"/>
        <v>34753</v>
      </c>
      <c r="CB640" s="66"/>
      <c r="CC640" s="66">
        <f t="shared" si="1130"/>
        <v>0</v>
      </c>
      <c r="CD640" s="67">
        <f t="shared" si="1200"/>
        <v>4165.0000000000018</v>
      </c>
      <c r="CE640" s="66"/>
      <c r="CF640" s="66">
        <f t="shared" si="1131"/>
        <v>0</v>
      </c>
      <c r="CG640" s="67">
        <f t="shared" si="1132"/>
        <v>6982.9</v>
      </c>
      <c r="CH640" s="66"/>
      <c r="CI640" s="66">
        <f t="shared" si="1177"/>
        <v>0</v>
      </c>
      <c r="CJ640" s="67">
        <f t="shared" si="1147"/>
        <v>8715</v>
      </c>
      <c r="CK640" s="66"/>
      <c r="CL640" s="68">
        <f t="shared" si="1178"/>
        <v>0</v>
      </c>
      <c r="CM640" s="79">
        <f t="shared" si="1133"/>
        <v>4864</v>
      </c>
      <c r="CN640" s="66"/>
      <c r="CO640" s="68">
        <f t="shared" si="1179"/>
        <v>0</v>
      </c>
      <c r="CP640" s="79">
        <f t="shared" si="1134"/>
        <v>3955</v>
      </c>
      <c r="CQ640" s="66"/>
      <c r="CR640" s="68">
        <f t="shared" si="1180"/>
        <v>0</v>
      </c>
      <c r="CS640" s="79">
        <f t="shared" si="1207"/>
        <v>6656</v>
      </c>
      <c r="CT640" s="66"/>
      <c r="CU640" s="68">
        <f t="shared" si="1181"/>
        <v>0</v>
      </c>
      <c r="CV640" s="79">
        <f t="shared" si="1135"/>
        <v>7769</v>
      </c>
      <c r="CW640" s="66"/>
      <c r="CX640" s="66">
        <f t="shared" si="1182"/>
        <v>0</v>
      </c>
      <c r="CY640" s="40">
        <f t="shared" si="1202"/>
        <v>6575.8</v>
      </c>
      <c r="CZ640" s="65"/>
      <c r="DA640" s="66">
        <f t="shared" si="1183"/>
        <v>0</v>
      </c>
      <c r="DB640" s="67">
        <f t="shared" si="1148"/>
        <v>63934</v>
      </c>
      <c r="DC640" s="66"/>
      <c r="DD640" s="66">
        <f t="shared" si="1184"/>
        <v>0</v>
      </c>
      <c r="DE640" s="67">
        <f t="shared" si="1149"/>
        <v>60705</v>
      </c>
      <c r="DF640" s="66"/>
      <c r="DG640" s="69">
        <f t="shared" si="1185"/>
        <v>0</v>
      </c>
      <c r="DH640" s="67">
        <f t="shared" si="1203"/>
        <v>184510</v>
      </c>
      <c r="DI640" s="66"/>
      <c r="DJ640" s="66">
        <f t="shared" si="1186"/>
        <v>0</v>
      </c>
      <c r="DK640" s="67">
        <f t="shared" si="1136"/>
        <v>226.5</v>
      </c>
      <c r="DL640" s="210"/>
      <c r="DM640" s="206">
        <f t="shared" si="1187"/>
        <v>0</v>
      </c>
      <c r="DN640" s="25">
        <f t="shared" si="1115"/>
        <v>0</v>
      </c>
      <c r="DO640" s="5"/>
      <c r="DP640" s="43">
        <f t="shared" si="1188"/>
        <v>0</v>
      </c>
      <c r="DQ640" s="27">
        <f t="shared" si="1137"/>
        <v>7022.5</v>
      </c>
      <c r="DR640" s="5"/>
      <c r="DS640" s="43">
        <f t="shared" si="1189"/>
        <v>0</v>
      </c>
      <c r="DT640" s="27">
        <f t="shared" si="1138"/>
        <v>4846</v>
      </c>
      <c r="DU640" s="5"/>
      <c r="DV640" s="43">
        <f t="shared" si="1190"/>
        <v>0</v>
      </c>
      <c r="DW640" s="27">
        <f t="shared" si="1139"/>
        <v>4835</v>
      </c>
      <c r="DX640" s="5"/>
      <c r="DY640" s="22">
        <f t="shared" si="1191"/>
        <v>0</v>
      </c>
      <c r="DZ640" s="25">
        <f t="shared" si="1140"/>
        <v>523</v>
      </c>
      <c r="EA640" s="22"/>
      <c r="EB640" s="22">
        <f t="shared" si="1192"/>
        <v>0</v>
      </c>
      <c r="EC640" s="28">
        <f t="shared" si="1141"/>
        <v>369</v>
      </c>
      <c r="ED640" s="5"/>
      <c r="EE640" s="43">
        <f t="shared" si="1193"/>
        <v>0</v>
      </c>
      <c r="EF640" s="27">
        <f t="shared" si="1142"/>
        <v>4769</v>
      </c>
      <c r="EG640" s="66"/>
      <c r="EH640" s="66">
        <f t="shared" si="1194"/>
        <v>0</v>
      </c>
      <c r="EI640" s="67">
        <f t="shared" si="1143"/>
        <v>23837</v>
      </c>
      <c r="EJ640" s="66"/>
      <c r="EK640" s="66">
        <f t="shared" si="1161"/>
        <v>0</v>
      </c>
      <c r="EL640" s="67">
        <f t="shared" si="1144"/>
        <v>22467</v>
      </c>
      <c r="EM640" s="110" t="e">
        <f t="shared" si="1162"/>
        <v>#REF!</v>
      </c>
    </row>
    <row r="641" spans="1:143" s="35" customFormat="1" ht="11.25" customHeight="1" x14ac:dyDescent="0.25">
      <c r="A641" s="254">
        <v>46109</v>
      </c>
      <c r="B641" s="254">
        <v>46095</v>
      </c>
      <c r="C641" s="204">
        <v>8004975267</v>
      </c>
      <c r="D641" s="17" t="s">
        <v>293</v>
      </c>
      <c r="E641" s="18">
        <v>100</v>
      </c>
      <c r="F641" s="19">
        <v>7.5</v>
      </c>
      <c r="G641" s="20">
        <v>191516163171</v>
      </c>
      <c r="H641" s="66"/>
      <c r="I641" s="41">
        <f t="shared" si="1106"/>
        <v>0</v>
      </c>
      <c r="J641" s="48">
        <f t="shared" si="1196"/>
        <v>378480</v>
      </c>
      <c r="K641" s="66"/>
      <c r="L641" s="41">
        <f t="shared" si="1201"/>
        <v>0</v>
      </c>
      <c r="M641" s="48">
        <f t="shared" si="1197"/>
        <v>227839</v>
      </c>
      <c r="N641" s="66"/>
      <c r="O641" s="41">
        <f t="shared" si="1107"/>
        <v>0</v>
      </c>
      <c r="P641" s="48">
        <f t="shared" si="1198"/>
        <v>377090</v>
      </c>
      <c r="Q641" s="66"/>
      <c r="R641" s="66">
        <f t="shared" si="1108"/>
        <v>0</v>
      </c>
      <c r="S641" s="67" t="e">
        <f t="shared" si="1199"/>
        <v>#REF!</v>
      </c>
      <c r="T641" s="66"/>
      <c r="U641" s="66">
        <f t="shared" si="1116"/>
        <v>0</v>
      </c>
      <c r="V641" s="67">
        <f t="shared" si="1117"/>
        <v>249832.90000000002</v>
      </c>
      <c r="W641" s="136"/>
      <c r="X641" s="69">
        <f t="shared" si="1109"/>
        <v>0</v>
      </c>
      <c r="Y641" s="67">
        <f t="shared" si="1206"/>
        <v>132.29999999999882</v>
      </c>
      <c r="Z641" s="66"/>
      <c r="AA641" s="68">
        <f t="shared" si="1154"/>
        <v>0</v>
      </c>
      <c r="AB641" s="67">
        <f t="shared" si="1210"/>
        <v>12982.5</v>
      </c>
      <c r="AC641" s="66"/>
      <c r="AD641" s="66">
        <f t="shared" si="1155"/>
        <v>0</v>
      </c>
      <c r="AE641" s="67">
        <f t="shared" si="1118"/>
        <v>283.79999999999973</v>
      </c>
      <c r="AF641" s="66"/>
      <c r="AG641" s="78">
        <f t="shared" si="1156"/>
        <v>0</v>
      </c>
      <c r="AH641" s="79">
        <f t="shared" si="1119"/>
        <v>8642.7999999999993</v>
      </c>
      <c r="AI641" s="66"/>
      <c r="AJ641" s="68">
        <f t="shared" si="1157"/>
        <v>0</v>
      </c>
      <c r="AK641" s="67">
        <f t="shared" si="1120"/>
        <v>7330.5</v>
      </c>
      <c r="AL641" s="66"/>
      <c r="AM641" s="68">
        <f t="shared" si="1158"/>
        <v>0</v>
      </c>
      <c r="AN641" s="67">
        <f t="shared" si="1121"/>
        <v>13788.099999999999</v>
      </c>
      <c r="AO641" s="66"/>
      <c r="AP641" s="68">
        <f t="shared" si="1110"/>
        <v>0</v>
      </c>
      <c r="AQ641" s="67">
        <f t="shared" si="1208"/>
        <v>24484.9</v>
      </c>
      <c r="AR641" s="66"/>
      <c r="AS641" s="68">
        <f t="shared" si="1172"/>
        <v>0</v>
      </c>
      <c r="AT641" s="67">
        <f t="shared" si="1122"/>
        <v>2856.1000000000004</v>
      </c>
      <c r="AU641" s="66"/>
      <c r="AV641" s="66">
        <f t="shared" si="1123"/>
        <v>0</v>
      </c>
      <c r="AW641" s="42">
        <f t="shared" si="1209"/>
        <v>1620.0000000000014</v>
      </c>
      <c r="AX641" s="66"/>
      <c r="AY641" s="66">
        <f t="shared" si="1173"/>
        <v>0</v>
      </c>
      <c r="AZ641" s="67">
        <f t="shared" si="1111"/>
        <v>1794.6</v>
      </c>
      <c r="BA641" s="66"/>
      <c r="BB641" s="68">
        <f t="shared" si="1174"/>
        <v>0</v>
      </c>
      <c r="BC641" s="67">
        <f t="shared" si="1124"/>
        <v>1254.5999999999999</v>
      </c>
      <c r="BD641" s="66"/>
      <c r="BE641" s="68">
        <f t="shared" si="1175"/>
        <v>0</v>
      </c>
      <c r="BF641" s="67">
        <f t="shared" si="1204"/>
        <v>9467.1200000000008</v>
      </c>
      <c r="BG641" s="66"/>
      <c r="BH641" s="68">
        <f t="shared" si="1205"/>
        <v>0</v>
      </c>
      <c r="BI641" s="67">
        <f t="shared" si="1159"/>
        <v>11707.56</v>
      </c>
      <c r="BJ641" s="66"/>
      <c r="BK641" s="68">
        <f t="shared" si="1176"/>
        <v>0</v>
      </c>
      <c r="BL641" s="67">
        <f t="shared" si="1126"/>
        <v>4604.6000000000004</v>
      </c>
      <c r="BM641" s="66"/>
      <c r="BN641" s="68">
        <f t="shared" si="1127"/>
        <v>0</v>
      </c>
      <c r="BO641" s="67">
        <f t="shared" si="1128"/>
        <v>509.90000000000123</v>
      </c>
      <c r="BP641" s="66"/>
      <c r="BQ641" s="68">
        <f t="shared" si="1129"/>
        <v>762</v>
      </c>
      <c r="BR641" s="67">
        <f t="shared" si="1160"/>
        <v>-5498.5000000000091</v>
      </c>
      <c r="BS641" s="66"/>
      <c r="BT641" s="66">
        <f t="shared" si="1150"/>
        <v>200</v>
      </c>
      <c r="BU641" s="67">
        <f t="shared" si="1166"/>
        <v>39073</v>
      </c>
      <c r="BV641" s="66"/>
      <c r="BW641" s="66">
        <f t="shared" si="1151"/>
        <v>200</v>
      </c>
      <c r="BX641" s="67">
        <f t="shared" si="1195"/>
        <v>104201</v>
      </c>
      <c r="BY641" s="66"/>
      <c r="BZ641" s="66">
        <f t="shared" si="1152"/>
        <v>200</v>
      </c>
      <c r="CA641" s="67">
        <f t="shared" si="1167"/>
        <v>34553</v>
      </c>
      <c r="CB641" s="66"/>
      <c r="CC641" s="66">
        <f t="shared" si="1130"/>
        <v>0</v>
      </c>
      <c r="CD641" s="67">
        <f t="shared" si="1200"/>
        <v>4165.0000000000018</v>
      </c>
      <c r="CE641" s="66"/>
      <c r="CF641" s="66">
        <f t="shared" si="1131"/>
        <v>0</v>
      </c>
      <c r="CG641" s="67">
        <f t="shared" si="1132"/>
        <v>6982.9</v>
      </c>
      <c r="CH641" s="66"/>
      <c r="CI641" s="66">
        <f t="shared" si="1177"/>
        <v>0</v>
      </c>
      <c r="CJ641" s="67">
        <f t="shared" si="1147"/>
        <v>8715</v>
      </c>
      <c r="CK641" s="66"/>
      <c r="CL641" s="68">
        <f t="shared" si="1178"/>
        <v>0</v>
      </c>
      <c r="CM641" s="79">
        <f t="shared" si="1133"/>
        <v>4864</v>
      </c>
      <c r="CN641" s="66"/>
      <c r="CO641" s="68">
        <f t="shared" si="1179"/>
        <v>0</v>
      </c>
      <c r="CP641" s="79">
        <f t="shared" si="1134"/>
        <v>3955</v>
      </c>
      <c r="CQ641" s="66"/>
      <c r="CR641" s="68">
        <f t="shared" si="1180"/>
        <v>0</v>
      </c>
      <c r="CS641" s="79">
        <f t="shared" si="1207"/>
        <v>6656</v>
      </c>
      <c r="CT641" s="66"/>
      <c r="CU641" s="68">
        <f t="shared" si="1181"/>
        <v>0</v>
      </c>
      <c r="CV641" s="79">
        <f t="shared" si="1135"/>
        <v>7769</v>
      </c>
      <c r="CW641" s="66"/>
      <c r="CX641" s="66">
        <f t="shared" si="1182"/>
        <v>0</v>
      </c>
      <c r="CY641" s="40">
        <f t="shared" si="1202"/>
        <v>6575.8</v>
      </c>
      <c r="CZ641" s="65"/>
      <c r="DA641" s="66">
        <f t="shared" si="1183"/>
        <v>0</v>
      </c>
      <c r="DB641" s="67">
        <f t="shared" si="1148"/>
        <v>63934</v>
      </c>
      <c r="DC641" s="66"/>
      <c r="DD641" s="66">
        <f t="shared" si="1184"/>
        <v>0</v>
      </c>
      <c r="DE641" s="67">
        <f t="shared" si="1149"/>
        <v>60705</v>
      </c>
      <c r="DF641" s="66"/>
      <c r="DG641" s="69">
        <f t="shared" si="1185"/>
        <v>0</v>
      </c>
      <c r="DH641" s="67">
        <f t="shared" si="1203"/>
        <v>184510</v>
      </c>
      <c r="DI641" s="66"/>
      <c r="DJ641" s="66">
        <f t="shared" si="1186"/>
        <v>0</v>
      </c>
      <c r="DK641" s="67">
        <f t="shared" si="1136"/>
        <v>226.5</v>
      </c>
      <c r="DL641" s="210"/>
      <c r="DM641" s="206">
        <f t="shared" si="1187"/>
        <v>0</v>
      </c>
      <c r="DN641" s="25">
        <f t="shared" si="1115"/>
        <v>0</v>
      </c>
      <c r="DO641" s="5"/>
      <c r="DP641" s="43">
        <f t="shared" si="1188"/>
        <v>0</v>
      </c>
      <c r="DQ641" s="27">
        <f t="shared" si="1137"/>
        <v>7022.5</v>
      </c>
      <c r="DR641" s="5"/>
      <c r="DS641" s="43">
        <f t="shared" si="1189"/>
        <v>0</v>
      </c>
      <c r="DT641" s="27">
        <f t="shared" si="1138"/>
        <v>4846</v>
      </c>
      <c r="DU641" s="5"/>
      <c r="DV641" s="43">
        <f t="shared" si="1190"/>
        <v>0</v>
      </c>
      <c r="DW641" s="27">
        <f t="shared" si="1139"/>
        <v>4835</v>
      </c>
      <c r="DX641" s="5"/>
      <c r="DY641" s="22">
        <f t="shared" si="1191"/>
        <v>0</v>
      </c>
      <c r="DZ641" s="25">
        <f t="shared" si="1140"/>
        <v>523</v>
      </c>
      <c r="EA641" s="22"/>
      <c r="EB641" s="22">
        <f t="shared" si="1192"/>
        <v>0</v>
      </c>
      <c r="EC641" s="28">
        <f t="shared" si="1141"/>
        <v>369</v>
      </c>
      <c r="ED641" s="5"/>
      <c r="EE641" s="43">
        <f t="shared" si="1193"/>
        <v>0</v>
      </c>
      <c r="EF641" s="27">
        <f t="shared" si="1142"/>
        <v>4769</v>
      </c>
      <c r="EG641" s="66"/>
      <c r="EH641" s="66">
        <f t="shared" si="1194"/>
        <v>0</v>
      </c>
      <c r="EI641" s="67">
        <f t="shared" si="1143"/>
        <v>23837</v>
      </c>
      <c r="EJ641" s="66"/>
      <c r="EK641" s="66">
        <f t="shared" si="1161"/>
        <v>0</v>
      </c>
      <c r="EL641" s="67">
        <f t="shared" si="1144"/>
        <v>22467</v>
      </c>
      <c r="EM641" s="110" t="e">
        <f t="shared" si="1162"/>
        <v>#REF!</v>
      </c>
    </row>
    <row r="642" spans="1:143" s="35" customFormat="1" ht="11.25" customHeight="1" x14ac:dyDescent="0.25">
      <c r="A642" s="254">
        <v>46109</v>
      </c>
      <c r="B642" s="254"/>
      <c r="C642" s="204">
        <v>8004972898</v>
      </c>
      <c r="D642" s="17" t="s">
        <v>32</v>
      </c>
      <c r="E642" s="18">
        <v>1500</v>
      </c>
      <c r="F642" s="19">
        <v>3</v>
      </c>
      <c r="G642" s="20">
        <v>191516042049</v>
      </c>
      <c r="H642" s="66"/>
      <c r="I642" s="41">
        <f t="shared" si="1106"/>
        <v>0</v>
      </c>
      <c r="J642" s="48">
        <f t="shared" si="1196"/>
        <v>378480</v>
      </c>
      <c r="K642" s="66"/>
      <c r="L642" s="41">
        <f t="shared" si="1201"/>
        <v>0</v>
      </c>
      <c r="M642" s="48">
        <f t="shared" si="1197"/>
        <v>227839</v>
      </c>
      <c r="N642" s="66"/>
      <c r="O642" s="41">
        <f t="shared" si="1107"/>
        <v>0</v>
      </c>
      <c r="P642" s="48">
        <f t="shared" si="1198"/>
        <v>377090</v>
      </c>
      <c r="Q642" s="66"/>
      <c r="R642" s="66">
        <f t="shared" si="1108"/>
        <v>0</v>
      </c>
      <c r="S642" s="67" t="e">
        <f t="shared" si="1199"/>
        <v>#REF!</v>
      </c>
      <c r="T642" s="66"/>
      <c r="U642" s="66">
        <f t="shared" si="1116"/>
        <v>0</v>
      </c>
      <c r="V642" s="67">
        <f t="shared" si="1117"/>
        <v>249832.90000000002</v>
      </c>
      <c r="W642" s="136"/>
      <c r="X642" s="69">
        <f t="shared" si="1109"/>
        <v>0</v>
      </c>
      <c r="Y642" s="67">
        <f t="shared" si="1206"/>
        <v>132.29999999999882</v>
      </c>
      <c r="Z642" s="66"/>
      <c r="AA642" s="68">
        <f t="shared" si="1154"/>
        <v>0</v>
      </c>
      <c r="AB642" s="67">
        <f t="shared" si="1210"/>
        <v>12982.5</v>
      </c>
      <c r="AC642" s="66"/>
      <c r="AD642" s="66">
        <f t="shared" si="1155"/>
        <v>0</v>
      </c>
      <c r="AE642" s="67">
        <f t="shared" si="1118"/>
        <v>283.79999999999973</v>
      </c>
      <c r="AF642" s="66"/>
      <c r="AG642" s="78">
        <f t="shared" si="1156"/>
        <v>0</v>
      </c>
      <c r="AH642" s="79">
        <f t="shared" si="1119"/>
        <v>8642.7999999999993</v>
      </c>
      <c r="AI642" s="66"/>
      <c r="AJ642" s="68">
        <f t="shared" si="1157"/>
        <v>0</v>
      </c>
      <c r="AK642" s="67">
        <f t="shared" si="1120"/>
        <v>7330.5</v>
      </c>
      <c r="AL642" s="66"/>
      <c r="AM642" s="68">
        <f t="shared" si="1158"/>
        <v>0</v>
      </c>
      <c r="AN642" s="67">
        <f t="shared" si="1121"/>
        <v>13788.099999999999</v>
      </c>
      <c r="AO642" s="66"/>
      <c r="AP642" s="68">
        <f t="shared" si="1110"/>
        <v>0</v>
      </c>
      <c r="AQ642" s="67">
        <f t="shared" si="1208"/>
        <v>24484.9</v>
      </c>
      <c r="AR642" s="66"/>
      <c r="AS642" s="68">
        <f t="shared" si="1172"/>
        <v>0</v>
      </c>
      <c r="AT642" s="67">
        <f t="shared" si="1122"/>
        <v>2856.1000000000004</v>
      </c>
      <c r="AU642" s="66"/>
      <c r="AV642" s="66">
        <f t="shared" si="1123"/>
        <v>0</v>
      </c>
      <c r="AW642" s="42">
        <f t="shared" si="1209"/>
        <v>1620.0000000000014</v>
      </c>
      <c r="AX642" s="66"/>
      <c r="AY642" s="66">
        <f t="shared" si="1173"/>
        <v>0</v>
      </c>
      <c r="AZ642" s="67">
        <f t="shared" si="1111"/>
        <v>1794.6</v>
      </c>
      <c r="BA642" s="66"/>
      <c r="BB642" s="68">
        <f t="shared" si="1174"/>
        <v>0</v>
      </c>
      <c r="BC642" s="67">
        <f t="shared" si="1124"/>
        <v>1254.5999999999999</v>
      </c>
      <c r="BD642" s="66"/>
      <c r="BE642" s="68">
        <f t="shared" si="1175"/>
        <v>0</v>
      </c>
      <c r="BF642" s="67">
        <f t="shared" si="1204"/>
        <v>9467.1200000000008</v>
      </c>
      <c r="BG642" s="66"/>
      <c r="BH642" s="68">
        <f t="shared" si="1205"/>
        <v>4680</v>
      </c>
      <c r="BI642" s="67">
        <f t="shared" si="1159"/>
        <v>7027.5599999999995</v>
      </c>
      <c r="BJ642" s="66"/>
      <c r="BK642" s="68">
        <f t="shared" si="1176"/>
        <v>0</v>
      </c>
      <c r="BL642" s="67">
        <f t="shared" si="1126"/>
        <v>4604.6000000000004</v>
      </c>
      <c r="BM642" s="66"/>
      <c r="BN642" s="68">
        <f t="shared" si="1127"/>
        <v>0</v>
      </c>
      <c r="BO642" s="67">
        <f t="shared" si="1128"/>
        <v>509.90000000000123</v>
      </c>
      <c r="BP642" s="66"/>
      <c r="BQ642" s="68">
        <f t="shared" si="1129"/>
        <v>0</v>
      </c>
      <c r="BR642" s="67">
        <f t="shared" si="1160"/>
        <v>-5498.5000000000091</v>
      </c>
      <c r="BS642" s="66"/>
      <c r="BT642" s="66">
        <f t="shared" si="1150"/>
        <v>3000</v>
      </c>
      <c r="BU642" s="67">
        <f t="shared" si="1166"/>
        <v>36073</v>
      </c>
      <c r="BV642" s="66"/>
      <c r="BW642" s="66">
        <f t="shared" si="1151"/>
        <v>3000</v>
      </c>
      <c r="BX642" s="67">
        <f t="shared" si="1195"/>
        <v>101201</v>
      </c>
      <c r="BY642" s="66"/>
      <c r="BZ642" s="66">
        <f t="shared" si="1152"/>
        <v>3000</v>
      </c>
      <c r="CA642" s="67">
        <f t="shared" si="1167"/>
        <v>31553</v>
      </c>
      <c r="CB642" s="66"/>
      <c r="CC642" s="66">
        <f t="shared" si="1130"/>
        <v>0</v>
      </c>
      <c r="CD642" s="67">
        <f t="shared" si="1200"/>
        <v>4165.0000000000018</v>
      </c>
      <c r="CE642" s="66"/>
      <c r="CF642" s="66">
        <f t="shared" si="1131"/>
        <v>0</v>
      </c>
      <c r="CG642" s="67">
        <f t="shared" si="1132"/>
        <v>6982.9</v>
      </c>
      <c r="CH642" s="66"/>
      <c r="CI642" s="66">
        <f t="shared" si="1177"/>
        <v>0</v>
      </c>
      <c r="CJ642" s="67">
        <f t="shared" si="1147"/>
        <v>8715</v>
      </c>
      <c r="CK642" s="66"/>
      <c r="CL642" s="68">
        <f t="shared" si="1178"/>
        <v>0</v>
      </c>
      <c r="CM642" s="79">
        <f t="shared" si="1133"/>
        <v>4864</v>
      </c>
      <c r="CN642" s="66"/>
      <c r="CO642" s="68">
        <f t="shared" si="1179"/>
        <v>0</v>
      </c>
      <c r="CP642" s="79">
        <f t="shared" si="1134"/>
        <v>3955</v>
      </c>
      <c r="CQ642" s="66"/>
      <c r="CR642" s="68">
        <f t="shared" si="1180"/>
        <v>0</v>
      </c>
      <c r="CS642" s="79">
        <f t="shared" si="1207"/>
        <v>6656</v>
      </c>
      <c r="CT642" s="66"/>
      <c r="CU642" s="68">
        <f t="shared" si="1181"/>
        <v>0</v>
      </c>
      <c r="CV642" s="79">
        <f t="shared" si="1135"/>
        <v>7769</v>
      </c>
      <c r="CW642" s="66"/>
      <c r="CX642" s="66">
        <f t="shared" si="1182"/>
        <v>0</v>
      </c>
      <c r="CY642" s="40">
        <f t="shared" si="1202"/>
        <v>6575.8</v>
      </c>
      <c r="CZ642" s="65"/>
      <c r="DA642" s="66">
        <f t="shared" si="1183"/>
        <v>0</v>
      </c>
      <c r="DB642" s="67">
        <f t="shared" si="1148"/>
        <v>63934</v>
      </c>
      <c r="DC642" s="66"/>
      <c r="DD642" s="66">
        <f t="shared" si="1184"/>
        <v>0</v>
      </c>
      <c r="DE642" s="67">
        <f t="shared" si="1149"/>
        <v>60705</v>
      </c>
      <c r="DF642" s="66"/>
      <c r="DG642" s="69">
        <f t="shared" si="1185"/>
        <v>0</v>
      </c>
      <c r="DH642" s="67">
        <f t="shared" si="1203"/>
        <v>184510</v>
      </c>
      <c r="DI642" s="66"/>
      <c r="DJ642" s="66">
        <f t="shared" si="1186"/>
        <v>0</v>
      </c>
      <c r="DK642" s="67">
        <f t="shared" si="1136"/>
        <v>226.5</v>
      </c>
      <c r="DL642" s="210"/>
      <c r="DM642" s="206">
        <f t="shared" si="1187"/>
        <v>0</v>
      </c>
      <c r="DN642" s="25">
        <f t="shared" si="1115"/>
        <v>0</v>
      </c>
      <c r="DO642" s="5"/>
      <c r="DP642" s="43">
        <f t="shared" si="1188"/>
        <v>0</v>
      </c>
      <c r="DQ642" s="27">
        <f t="shared" si="1137"/>
        <v>7022.5</v>
      </c>
      <c r="DR642" s="5"/>
      <c r="DS642" s="43">
        <f t="shared" si="1189"/>
        <v>0</v>
      </c>
      <c r="DT642" s="27">
        <f t="shared" si="1138"/>
        <v>4846</v>
      </c>
      <c r="DU642" s="5"/>
      <c r="DV642" s="43">
        <f t="shared" si="1190"/>
        <v>0</v>
      </c>
      <c r="DW642" s="27">
        <f t="shared" si="1139"/>
        <v>4835</v>
      </c>
      <c r="DX642" s="5"/>
      <c r="DY642" s="22">
        <f t="shared" si="1191"/>
        <v>0</v>
      </c>
      <c r="DZ642" s="25">
        <f t="shared" si="1140"/>
        <v>523</v>
      </c>
      <c r="EA642" s="22"/>
      <c r="EB642" s="22">
        <f t="shared" si="1192"/>
        <v>0</v>
      </c>
      <c r="EC642" s="28">
        <f t="shared" si="1141"/>
        <v>369</v>
      </c>
      <c r="ED642" s="5"/>
      <c r="EE642" s="43">
        <f t="shared" si="1193"/>
        <v>0</v>
      </c>
      <c r="EF642" s="27">
        <f t="shared" si="1142"/>
        <v>4769</v>
      </c>
      <c r="EG642" s="66"/>
      <c r="EH642" s="66">
        <f t="shared" si="1194"/>
        <v>0</v>
      </c>
      <c r="EI642" s="67">
        <f t="shared" si="1143"/>
        <v>23837</v>
      </c>
      <c r="EJ642" s="66"/>
      <c r="EK642" s="66">
        <f t="shared" si="1161"/>
        <v>0</v>
      </c>
      <c r="EL642" s="67">
        <f t="shared" si="1144"/>
        <v>22467</v>
      </c>
      <c r="EM642" s="110" t="e">
        <f t="shared" si="1162"/>
        <v>#REF!</v>
      </c>
    </row>
    <row r="643" spans="1:143" s="35" customFormat="1" ht="11.25" customHeight="1" x14ac:dyDescent="0.25">
      <c r="A643" s="254">
        <v>46109</v>
      </c>
      <c r="B643" s="254">
        <v>46102</v>
      </c>
      <c r="C643" s="204">
        <v>8004972902</v>
      </c>
      <c r="D643" s="17" t="s">
        <v>31</v>
      </c>
      <c r="E643" s="18">
        <v>1600</v>
      </c>
      <c r="F643" s="19">
        <v>1</v>
      </c>
      <c r="G643" s="20">
        <v>191516042056</v>
      </c>
      <c r="H643" s="66"/>
      <c r="I643" s="41">
        <f t="shared" si="1106"/>
        <v>0</v>
      </c>
      <c r="J643" s="48">
        <f t="shared" si="1196"/>
        <v>378480</v>
      </c>
      <c r="K643" s="66"/>
      <c r="L643" s="41">
        <f t="shared" si="1201"/>
        <v>0</v>
      </c>
      <c r="M643" s="48">
        <f t="shared" si="1197"/>
        <v>227839</v>
      </c>
      <c r="N643" s="66"/>
      <c r="O643" s="41">
        <f t="shared" si="1107"/>
        <v>0</v>
      </c>
      <c r="P643" s="48">
        <f t="shared" si="1198"/>
        <v>377090</v>
      </c>
      <c r="Q643" s="66"/>
      <c r="R643" s="66">
        <f t="shared" si="1108"/>
        <v>0</v>
      </c>
      <c r="S643" s="67" t="e">
        <f t="shared" si="1199"/>
        <v>#REF!</v>
      </c>
      <c r="T643" s="66"/>
      <c r="U643" s="66">
        <f t="shared" si="1116"/>
        <v>0</v>
      </c>
      <c r="V643" s="67">
        <f t="shared" si="1117"/>
        <v>249832.90000000002</v>
      </c>
      <c r="W643" s="136"/>
      <c r="X643" s="69">
        <f t="shared" si="1109"/>
        <v>0</v>
      </c>
      <c r="Y643" s="67">
        <f t="shared" si="1206"/>
        <v>132.29999999999882</v>
      </c>
      <c r="Z643" s="66"/>
      <c r="AA643" s="68">
        <f t="shared" si="1154"/>
        <v>0</v>
      </c>
      <c r="AB643" s="67">
        <f t="shared" si="1210"/>
        <v>12982.5</v>
      </c>
      <c r="AC643" s="66"/>
      <c r="AD643" s="66">
        <f t="shared" si="1155"/>
        <v>0</v>
      </c>
      <c r="AE643" s="67">
        <f t="shared" si="1118"/>
        <v>283.79999999999973</v>
      </c>
      <c r="AF643" s="66"/>
      <c r="AG643" s="78">
        <f t="shared" si="1156"/>
        <v>0</v>
      </c>
      <c r="AH643" s="79">
        <f t="shared" si="1119"/>
        <v>8642.7999999999993</v>
      </c>
      <c r="AI643" s="66"/>
      <c r="AJ643" s="68">
        <f t="shared" si="1157"/>
        <v>0</v>
      </c>
      <c r="AK643" s="67">
        <f t="shared" si="1120"/>
        <v>7330.5</v>
      </c>
      <c r="AL643" s="66"/>
      <c r="AM643" s="68">
        <f t="shared" si="1158"/>
        <v>0</v>
      </c>
      <c r="AN643" s="67">
        <f t="shared" si="1121"/>
        <v>13788.099999999999</v>
      </c>
      <c r="AO643" s="66"/>
      <c r="AP643" s="68">
        <f t="shared" si="1110"/>
        <v>0</v>
      </c>
      <c r="AQ643" s="67">
        <f t="shared" si="1208"/>
        <v>24484.9</v>
      </c>
      <c r="AR643" s="66"/>
      <c r="AS643" s="68">
        <f t="shared" si="1172"/>
        <v>0</v>
      </c>
      <c r="AT643" s="67">
        <f t="shared" si="1122"/>
        <v>2856.1000000000004</v>
      </c>
      <c r="AU643" s="66"/>
      <c r="AV643" s="66">
        <f t="shared" si="1123"/>
        <v>0</v>
      </c>
      <c r="AW643" s="42">
        <f t="shared" si="1209"/>
        <v>1620.0000000000014</v>
      </c>
      <c r="AX643" s="66"/>
      <c r="AY643" s="66">
        <f t="shared" si="1173"/>
        <v>0</v>
      </c>
      <c r="AZ643" s="67">
        <f t="shared" si="1111"/>
        <v>1794.6</v>
      </c>
      <c r="BA643" s="66"/>
      <c r="BB643" s="68">
        <f t="shared" si="1174"/>
        <v>0</v>
      </c>
      <c r="BC643" s="67">
        <f t="shared" si="1124"/>
        <v>1254.5999999999999</v>
      </c>
      <c r="BD643" s="66"/>
      <c r="BE643" s="68">
        <f t="shared" si="1175"/>
        <v>0</v>
      </c>
      <c r="BF643" s="67">
        <f t="shared" si="1204"/>
        <v>9467.1200000000008</v>
      </c>
      <c r="BG643" s="66"/>
      <c r="BH643" s="68">
        <f t="shared" si="1205"/>
        <v>1792.0000000000002</v>
      </c>
      <c r="BI643" s="67">
        <f t="shared" si="1159"/>
        <v>5235.5599999999995</v>
      </c>
      <c r="BJ643" s="66"/>
      <c r="BK643" s="68">
        <f t="shared" si="1176"/>
        <v>0</v>
      </c>
      <c r="BL643" s="67">
        <f t="shared" si="1126"/>
        <v>4604.6000000000004</v>
      </c>
      <c r="BM643" s="66"/>
      <c r="BN643" s="68">
        <f t="shared" si="1127"/>
        <v>0</v>
      </c>
      <c r="BO643" s="67">
        <f t="shared" si="1128"/>
        <v>509.90000000000123</v>
      </c>
      <c r="BP643" s="66"/>
      <c r="BQ643" s="68">
        <f t="shared" si="1129"/>
        <v>0</v>
      </c>
      <c r="BR643" s="67">
        <f t="shared" si="1160"/>
        <v>-5498.5000000000091</v>
      </c>
      <c r="BS643" s="66"/>
      <c r="BT643" s="66">
        <f t="shared" si="1150"/>
        <v>3200</v>
      </c>
      <c r="BU643" s="67">
        <f t="shared" si="1166"/>
        <v>32873</v>
      </c>
      <c r="BV643" s="66"/>
      <c r="BW643" s="66">
        <f t="shared" si="1151"/>
        <v>3200</v>
      </c>
      <c r="BX643" s="67">
        <f t="shared" si="1195"/>
        <v>98001</v>
      </c>
      <c r="BY643" s="66"/>
      <c r="BZ643" s="66">
        <f t="shared" si="1152"/>
        <v>3200</v>
      </c>
      <c r="CA643" s="67">
        <f t="shared" si="1167"/>
        <v>28353</v>
      </c>
      <c r="CB643" s="66"/>
      <c r="CC643" s="66">
        <f t="shared" si="1130"/>
        <v>0</v>
      </c>
      <c r="CD643" s="67">
        <f t="shared" si="1200"/>
        <v>4165.0000000000018</v>
      </c>
      <c r="CE643" s="66"/>
      <c r="CF643" s="66">
        <f t="shared" si="1131"/>
        <v>0</v>
      </c>
      <c r="CG643" s="67">
        <f t="shared" si="1132"/>
        <v>6982.9</v>
      </c>
      <c r="CH643" s="66"/>
      <c r="CI643" s="66">
        <f t="shared" si="1177"/>
        <v>0</v>
      </c>
      <c r="CJ643" s="67">
        <f t="shared" si="1147"/>
        <v>8715</v>
      </c>
      <c r="CK643" s="66"/>
      <c r="CL643" s="68">
        <f t="shared" si="1178"/>
        <v>0</v>
      </c>
      <c r="CM643" s="79">
        <f t="shared" si="1133"/>
        <v>4864</v>
      </c>
      <c r="CN643" s="66"/>
      <c r="CO643" s="68">
        <f t="shared" si="1179"/>
        <v>0</v>
      </c>
      <c r="CP643" s="79">
        <f t="shared" si="1134"/>
        <v>3955</v>
      </c>
      <c r="CQ643" s="66"/>
      <c r="CR643" s="68">
        <f t="shared" si="1180"/>
        <v>0</v>
      </c>
      <c r="CS643" s="79">
        <f t="shared" si="1207"/>
        <v>6656</v>
      </c>
      <c r="CT643" s="66"/>
      <c r="CU643" s="68">
        <f t="shared" si="1181"/>
        <v>0</v>
      </c>
      <c r="CV643" s="79">
        <f t="shared" si="1135"/>
        <v>7769</v>
      </c>
      <c r="CW643" s="66"/>
      <c r="CX643" s="66">
        <f t="shared" si="1182"/>
        <v>0</v>
      </c>
      <c r="CY643" s="40">
        <f t="shared" si="1202"/>
        <v>6575.8</v>
      </c>
      <c r="CZ643" s="65"/>
      <c r="DA643" s="66">
        <f t="shared" si="1183"/>
        <v>0</v>
      </c>
      <c r="DB643" s="67">
        <f t="shared" si="1148"/>
        <v>63934</v>
      </c>
      <c r="DC643" s="66"/>
      <c r="DD643" s="66">
        <f t="shared" si="1184"/>
        <v>0</v>
      </c>
      <c r="DE643" s="67">
        <f t="shared" si="1149"/>
        <v>60705</v>
      </c>
      <c r="DF643" s="66"/>
      <c r="DG643" s="69">
        <f t="shared" si="1185"/>
        <v>0</v>
      </c>
      <c r="DH643" s="67">
        <f t="shared" si="1203"/>
        <v>184510</v>
      </c>
      <c r="DI643" s="66"/>
      <c r="DJ643" s="66">
        <f t="shared" si="1186"/>
        <v>0</v>
      </c>
      <c r="DK643" s="67">
        <f t="shared" si="1136"/>
        <v>226.5</v>
      </c>
      <c r="DL643" s="210"/>
      <c r="DM643" s="206">
        <f t="shared" si="1187"/>
        <v>0</v>
      </c>
      <c r="DN643" s="25">
        <f t="shared" si="1115"/>
        <v>0</v>
      </c>
      <c r="DO643" s="5"/>
      <c r="DP643" s="43">
        <f t="shared" si="1188"/>
        <v>0</v>
      </c>
      <c r="DQ643" s="27">
        <f t="shared" si="1137"/>
        <v>7022.5</v>
      </c>
      <c r="DR643" s="5"/>
      <c r="DS643" s="43">
        <f t="shared" si="1189"/>
        <v>0</v>
      </c>
      <c r="DT643" s="27">
        <f t="shared" si="1138"/>
        <v>4846</v>
      </c>
      <c r="DU643" s="5"/>
      <c r="DV643" s="43">
        <f t="shared" si="1190"/>
        <v>0</v>
      </c>
      <c r="DW643" s="27">
        <f t="shared" si="1139"/>
        <v>4835</v>
      </c>
      <c r="DX643" s="5"/>
      <c r="DY643" s="22">
        <f t="shared" si="1191"/>
        <v>0</v>
      </c>
      <c r="DZ643" s="25">
        <f t="shared" si="1140"/>
        <v>523</v>
      </c>
      <c r="EA643" s="22"/>
      <c r="EB643" s="22">
        <f t="shared" si="1192"/>
        <v>0</v>
      </c>
      <c r="EC643" s="28">
        <f t="shared" si="1141"/>
        <v>369</v>
      </c>
      <c r="ED643" s="5"/>
      <c r="EE643" s="43">
        <f t="shared" si="1193"/>
        <v>0</v>
      </c>
      <c r="EF643" s="27">
        <f t="shared" si="1142"/>
        <v>4769</v>
      </c>
      <c r="EG643" s="66"/>
      <c r="EH643" s="66">
        <f t="shared" si="1194"/>
        <v>0</v>
      </c>
      <c r="EI643" s="67">
        <f t="shared" si="1143"/>
        <v>23837</v>
      </c>
      <c r="EJ643" s="66"/>
      <c r="EK643" s="66">
        <f t="shared" si="1161"/>
        <v>0</v>
      </c>
      <c r="EL643" s="67">
        <f t="shared" si="1144"/>
        <v>22467</v>
      </c>
      <c r="EM643" s="110" t="e">
        <f t="shared" si="1162"/>
        <v>#REF!</v>
      </c>
    </row>
    <row r="644" spans="1:143" s="35" customFormat="1" ht="11.25" customHeight="1" x14ac:dyDescent="0.25">
      <c r="A644" s="254">
        <v>46109</v>
      </c>
      <c r="B644" s="255">
        <v>46102</v>
      </c>
      <c r="C644" s="12">
        <v>8004938642</v>
      </c>
      <c r="D644" s="150" t="s">
        <v>177</v>
      </c>
      <c r="E644" s="154">
        <v>300</v>
      </c>
      <c r="F644" s="12">
        <v>18</v>
      </c>
      <c r="G644" s="16">
        <v>191516032064</v>
      </c>
      <c r="H644" s="66"/>
      <c r="I644" s="41">
        <f t="shared" si="1106"/>
        <v>0</v>
      </c>
      <c r="J644" s="48">
        <f>J643+H644-I644-600</f>
        <v>377880</v>
      </c>
      <c r="K644" s="66"/>
      <c r="L644" s="41">
        <f t="shared" si="1201"/>
        <v>0</v>
      </c>
      <c r="M644" s="48">
        <f>M643+K644-L644-600</f>
        <v>227239</v>
      </c>
      <c r="N644" s="66"/>
      <c r="O644" s="41">
        <f t="shared" si="1107"/>
        <v>0</v>
      </c>
      <c r="P644" s="48">
        <f>P643+N644-O644-600</f>
        <v>376490</v>
      </c>
      <c r="Q644" s="66"/>
      <c r="R644" s="66">
        <f t="shared" si="1108"/>
        <v>0</v>
      </c>
      <c r="S644" s="67" t="e">
        <f>S643+Q644-R644-600</f>
        <v>#REF!</v>
      </c>
      <c r="T644" s="66"/>
      <c r="U644" s="66">
        <f t="shared" si="1116"/>
        <v>0</v>
      </c>
      <c r="V644" s="67">
        <f t="shared" si="1117"/>
        <v>249832.90000000002</v>
      </c>
      <c r="W644" s="136"/>
      <c r="X644" s="69">
        <f t="shared" si="1109"/>
        <v>0</v>
      </c>
      <c r="Y644" s="67">
        <f t="shared" si="1206"/>
        <v>132.29999999999882</v>
      </c>
      <c r="Z644" s="66"/>
      <c r="AA644" s="68">
        <f t="shared" si="1154"/>
        <v>0</v>
      </c>
      <c r="AB644" s="67">
        <f t="shared" si="1210"/>
        <v>12982.5</v>
      </c>
      <c r="AC644" s="66"/>
      <c r="AD644" s="66">
        <f t="shared" si="1155"/>
        <v>0</v>
      </c>
      <c r="AE644" s="67">
        <f t="shared" si="1118"/>
        <v>283.79999999999973</v>
      </c>
      <c r="AF644" s="66"/>
      <c r="AG644" s="78">
        <f t="shared" si="1156"/>
        <v>0</v>
      </c>
      <c r="AH644" s="79">
        <f t="shared" si="1119"/>
        <v>8642.7999999999993</v>
      </c>
      <c r="AI644" s="66"/>
      <c r="AJ644" s="68">
        <f t="shared" si="1157"/>
        <v>0</v>
      </c>
      <c r="AK644" s="67">
        <f t="shared" si="1120"/>
        <v>7330.5</v>
      </c>
      <c r="AL644" s="66"/>
      <c r="AM644" s="68">
        <f t="shared" si="1158"/>
        <v>0</v>
      </c>
      <c r="AN644" s="67">
        <f t="shared" si="1121"/>
        <v>13788.099999999999</v>
      </c>
      <c r="AO644" s="66"/>
      <c r="AP644" s="68">
        <f t="shared" si="1110"/>
        <v>0</v>
      </c>
      <c r="AQ644" s="67">
        <f>+AQ643+AO644-AP644-5430</f>
        <v>19054.900000000001</v>
      </c>
      <c r="AR644" s="66"/>
      <c r="AS644" s="68">
        <f t="shared" si="1172"/>
        <v>0</v>
      </c>
      <c r="AT644" s="67">
        <f t="shared" si="1122"/>
        <v>2856.1000000000004</v>
      </c>
      <c r="AU644" s="66"/>
      <c r="AV644" s="66">
        <f t="shared" si="1123"/>
        <v>0</v>
      </c>
      <c r="AW644" s="42">
        <f t="shared" si="1209"/>
        <v>1620.0000000000014</v>
      </c>
      <c r="AX644" s="66"/>
      <c r="AY644" s="66">
        <f t="shared" si="1173"/>
        <v>0</v>
      </c>
      <c r="AZ644" s="67">
        <f t="shared" si="1111"/>
        <v>1794.6</v>
      </c>
      <c r="BA644" s="66"/>
      <c r="BB644" s="68">
        <f t="shared" si="1174"/>
        <v>0</v>
      </c>
      <c r="BC644" s="67">
        <f t="shared" si="1124"/>
        <v>1254.5999999999999</v>
      </c>
      <c r="BD644" s="66"/>
      <c r="BE644" s="68">
        <f t="shared" si="1175"/>
        <v>0</v>
      </c>
      <c r="BF644" s="67">
        <f t="shared" si="1204"/>
        <v>9467.1200000000008</v>
      </c>
      <c r="BG644" s="66"/>
      <c r="BH644" s="68">
        <f t="shared" si="1205"/>
        <v>0</v>
      </c>
      <c r="BI644" s="67">
        <f t="shared" si="1159"/>
        <v>5235.5599999999995</v>
      </c>
      <c r="BJ644" s="66"/>
      <c r="BK644" s="68">
        <f t="shared" si="1176"/>
        <v>0</v>
      </c>
      <c r="BL644" s="67">
        <f t="shared" si="1126"/>
        <v>4604.6000000000004</v>
      </c>
      <c r="BM644" s="66"/>
      <c r="BN644" s="68">
        <f t="shared" si="1127"/>
        <v>0</v>
      </c>
      <c r="BO644" s="67">
        <f t="shared" si="1128"/>
        <v>509.90000000000123</v>
      </c>
      <c r="BP644" s="66"/>
      <c r="BQ644" s="68">
        <f t="shared" si="1129"/>
        <v>0</v>
      </c>
      <c r="BR644" s="67">
        <f t="shared" si="1160"/>
        <v>-5498.5000000000091</v>
      </c>
      <c r="BS644" s="66"/>
      <c r="BT644" s="66">
        <f t="shared" si="1150"/>
        <v>0</v>
      </c>
      <c r="BU644" s="67">
        <f t="shared" si="1166"/>
        <v>32873</v>
      </c>
      <c r="BV644" s="66"/>
      <c r="BW644" s="66">
        <f t="shared" si="1151"/>
        <v>0</v>
      </c>
      <c r="BX644" s="67">
        <f t="shared" si="1195"/>
        <v>98001</v>
      </c>
      <c r="BY644" s="66"/>
      <c r="BZ644" s="66">
        <f t="shared" si="1152"/>
        <v>0</v>
      </c>
      <c r="CA644" s="67">
        <f t="shared" si="1167"/>
        <v>28353</v>
      </c>
      <c r="CB644" s="66"/>
      <c r="CC644" s="66">
        <f t="shared" si="1130"/>
        <v>0</v>
      </c>
      <c r="CD644" s="67">
        <f t="shared" si="1200"/>
        <v>4165.0000000000018</v>
      </c>
      <c r="CE644" s="66"/>
      <c r="CF644" s="66">
        <f t="shared" si="1131"/>
        <v>0</v>
      </c>
      <c r="CG644" s="67">
        <f t="shared" si="1132"/>
        <v>6982.9</v>
      </c>
      <c r="CH644" s="66"/>
      <c r="CI644" s="66">
        <f t="shared" si="1177"/>
        <v>0</v>
      </c>
      <c r="CJ644" s="67">
        <f t="shared" si="1147"/>
        <v>8715</v>
      </c>
      <c r="CK644" s="66"/>
      <c r="CL644" s="68">
        <f t="shared" si="1178"/>
        <v>0</v>
      </c>
      <c r="CM644" s="79">
        <f t="shared" si="1133"/>
        <v>4864</v>
      </c>
      <c r="CN644" s="66"/>
      <c r="CO644" s="68">
        <f t="shared" si="1179"/>
        <v>0</v>
      </c>
      <c r="CP644" s="79">
        <f t="shared" si="1134"/>
        <v>3955</v>
      </c>
      <c r="CQ644" s="66"/>
      <c r="CR644" s="140">
        <f t="shared" si="1180"/>
        <v>0</v>
      </c>
      <c r="CS644" s="79">
        <f t="shared" si="1207"/>
        <v>6656</v>
      </c>
      <c r="CT644" s="66"/>
      <c r="CU644" s="68">
        <f t="shared" si="1181"/>
        <v>0</v>
      </c>
      <c r="CV644" s="79">
        <f t="shared" si="1135"/>
        <v>7769</v>
      </c>
      <c r="CW644" s="66"/>
      <c r="CX644" s="66">
        <f t="shared" si="1182"/>
        <v>0</v>
      </c>
      <c r="CY644" s="40">
        <f t="shared" si="1202"/>
        <v>6575.8</v>
      </c>
      <c r="CZ644" s="65"/>
      <c r="DA644" s="66">
        <f t="shared" si="1183"/>
        <v>0</v>
      </c>
      <c r="DB644" s="67">
        <f t="shared" si="1148"/>
        <v>63934</v>
      </c>
      <c r="DC644" s="66"/>
      <c r="DD644" s="66">
        <f t="shared" si="1184"/>
        <v>0</v>
      </c>
      <c r="DE644" s="67">
        <f t="shared" si="1149"/>
        <v>60705</v>
      </c>
      <c r="DF644" s="66"/>
      <c r="DG644" s="69">
        <f t="shared" si="1185"/>
        <v>0</v>
      </c>
      <c r="DH644" s="67">
        <f t="shared" si="1203"/>
        <v>184510</v>
      </c>
      <c r="DI644" s="66"/>
      <c r="DJ644" s="66">
        <f t="shared" si="1186"/>
        <v>0</v>
      </c>
      <c r="DK644" s="67">
        <f t="shared" si="1136"/>
        <v>226.5</v>
      </c>
      <c r="DL644" s="210"/>
      <c r="DM644" s="206">
        <f t="shared" si="1187"/>
        <v>0</v>
      </c>
      <c r="DN644" s="25">
        <f t="shared" si="1115"/>
        <v>0</v>
      </c>
      <c r="DO644" s="5"/>
      <c r="DP644" s="43">
        <f t="shared" si="1188"/>
        <v>0</v>
      </c>
      <c r="DQ644" s="27">
        <f t="shared" si="1137"/>
        <v>7022.5</v>
      </c>
      <c r="DR644" s="5"/>
      <c r="DS644" s="43">
        <f t="shared" si="1189"/>
        <v>0</v>
      </c>
      <c r="DT644" s="27">
        <f t="shared" si="1138"/>
        <v>4846</v>
      </c>
      <c r="DU644" s="5"/>
      <c r="DV644" s="43">
        <f t="shared" si="1190"/>
        <v>0</v>
      </c>
      <c r="DW644" s="27">
        <f t="shared" si="1139"/>
        <v>4835</v>
      </c>
      <c r="DX644" s="5"/>
      <c r="DY644" s="22">
        <f t="shared" si="1191"/>
        <v>0</v>
      </c>
      <c r="DZ644" s="25">
        <f t="shared" si="1140"/>
        <v>523</v>
      </c>
      <c r="EA644" s="22"/>
      <c r="EB644" s="22">
        <f t="shared" si="1192"/>
        <v>0</v>
      </c>
      <c r="EC644" s="28">
        <f t="shared" si="1141"/>
        <v>369</v>
      </c>
      <c r="ED644" s="5"/>
      <c r="EE644" s="43">
        <f t="shared" si="1193"/>
        <v>0</v>
      </c>
      <c r="EF644" s="27">
        <f t="shared" si="1142"/>
        <v>4769</v>
      </c>
      <c r="EG644" s="66"/>
      <c r="EH644" s="66">
        <f t="shared" si="1194"/>
        <v>0</v>
      </c>
      <c r="EI644" s="67">
        <f t="shared" si="1143"/>
        <v>23837</v>
      </c>
      <c r="EJ644" s="66"/>
      <c r="EK644" s="66">
        <f t="shared" si="1161"/>
        <v>0</v>
      </c>
      <c r="EL644" s="67">
        <f t="shared" si="1144"/>
        <v>22467</v>
      </c>
      <c r="EM644" s="110" t="e">
        <f t="shared" si="1162"/>
        <v>#REF!</v>
      </c>
    </row>
    <row r="645" spans="1:143" s="36" customFormat="1" ht="11.25" customHeight="1" x14ac:dyDescent="0.25">
      <c r="A645" s="255">
        <v>46109</v>
      </c>
      <c r="B645" s="255">
        <v>46102</v>
      </c>
      <c r="C645" s="12">
        <v>8004938643</v>
      </c>
      <c r="D645" s="13" t="s">
        <v>179</v>
      </c>
      <c r="E645" s="14">
        <v>104</v>
      </c>
      <c r="F645" s="15">
        <v>20</v>
      </c>
      <c r="G645" s="16">
        <v>191516032057</v>
      </c>
      <c r="H645" s="66"/>
      <c r="I645" s="41">
        <f t="shared" ref="I645:I708" si="1211">IF(OR(D645="NPC6ASZDB-RD015M",D645="NPC06SZDB-OR050C",D645="NPC6ASZDB-WT008M",D645="NPC6ASZDB-WT018M",D645="NPC6ASZDB-WT023M",D645="NPC6ASZDB-WT024M",D645="NPC6ASZDB-OR020M",D645="NPC6ASZDB-RD006M",D645="NPC6ASZDB-WT017M",D645="NPC6ASZDB-GY750C",D645="NPC6ASZDB-YL015M",D645="NPC6ASZDB-BL004M ",D645="NPC6ASZDB-WT016M",D645="NPC06SZDB-BK006M",D645="NPC06SZDB-BK007M",D645="NPC6ASZDB-OR750C",D645="NPC06SZDB-BK004M",D645="NPC06SZDB-BL015M",D645="NPC6ASZDB-BL013C",D645="NPC6ASZDB-BL030C",D645="NPC6ASZDB-GY009M",D645="NPC06SZDB-BK002M",D645="NPC6ASZDB-GY025C",D645="NPC06SZDB-BK003M",D645="NPC06SZDB-GY005M",D645="NPC6ASZDB-RD020C",D645="NPC06SZDB-YL040M",D645="NPC6ASZDB-GY125C",D645="NPC06SZDB-YL002M",D645="NPC6ASZDB-WT100M",D645="NPC6ASZDB-RD008M",D645="NPC6ASZDB-YL009M",D645="NPC6ASZDB-VT010M",D645="NPC6ASZDB-OR007M",D645="NPC6ASZDB-VT007M",D645="NPC6ASZDB-BK007M",D645="NPC6ASZDB-GY350C",D645="NPC6ASZDB-YL350C",D645="NPC6ASZDB-OR350C",D645="NPC6ASZDB-VT350C",D645="NPC6ASZDB-BL350C",D645="NPC6ASZDB-RD350C",D645="NPC6ASZDB-BK350C",D645="NPC6ASZDB-VT003M",D645="NPC6ASZDB-OR250C",D645="NPC6ASZDB-VT250C",D645="NPC6ASZDB-VT002M",D645="NPC6ASZDB-VT050C",D645="NPC6ASZDB-VT001M",D645="NPC6ASZDB-VT150C",D645="NPC6ASZDB-WT017C",D645="NPC6ASZDB-RD030C",D645="NPC6ASZDB-WT030C",D645="NPC6ASZDB-OR020M",D645="NPC6ASZDB-OR015M",D645="NPC06SZDB-WT025C",D645="NPC6ASZDB-WT013M",D645="NPC6ASZDB-GY075C",D645="NPC6ASZDB-BK075C",D645="NPC6ASZDB-BK125C",D645="NPC6ASZDB-GN250C",D645="NPC6ASZDB-WT011M",D645="NPC6ASZDB-WT014M",D645="NPC6ASZDB-OR005M",D645="NPC6ASZDB-GY006M",D645="NPC6ASZDB-WT550C",D645="NPC6ASZDB-WT650C",D645="NPC6ASZDB-WT850C",D645="NPC6ASZDB-WT950C",D645="NPC6ASZDB-RD250C",D645="NPC06SZDB-GY015C",D645="NPC06SZDB-BL020C",D645="NPC06SZDB-YL015C",D645="NPC6ASZDB-BL012M",D645="NPC6ASZDB-WT020C",D645="NPC6ASZDB-BL008M",D645="NPC6ASZDB-BL009M",D645="NPC6ASZDB-WT022M",D645="NPC6ASZDB-YL007M",D645="NPC06SZDB-WT250C",D645="NPC6ASZDB-BL007M",D645="NPC6ASZDB-BK050C",D645="NPC6ASZDB-BK025C",D645="NPC6ASZDB-BL750C",D645="NPC6ASZDB-OR010M",D645="NPC06SZDB-RD015M",D645="NPC6ASZDB-YL012M",D645="NPC6ASZDB-YL020M",D645="NPC6ASZDB-YL030M",D645="NPC6ASZDB-RD050C",D645="NPC06SZDB-BL050C",D645="NPC06SZDB-RD050C",D645="NPC06SZDB-YL050C",D645="NPC06SZDB-YL003M",D645="NPC06SZDB-GN002M",D645="NPC6ASZDB-RD010M",D645="NPC6ASZDB-GY450C",D645="NPC6ASZDB-WT006M",D645="NPC6ASZDB-BL250C",D645="NPC6ASZDB-GY050C",D645="NPC6ASZDB-YL250C",D645="NPC6ASZDB-YL008M",D645="NPC06SZDB-YL010M",D645="NPC6ASZDB-GY008M",D645="NPC06SZDB-RD005M",D645="NPC6ASZDB-BL050C",D645="NPC6ASZDB-WT450C",D645="NPC6ASZDB-OR050C",D645="NPC06SZDB-GN010M",D645="NPC06SZDB-RD010M",D645="NPC06SZDB-BL010M",D645="NPC6ASZDB-GY050C",D645="NPC6ASZDB-YL025C",D645="NPC6ASZDB-BK250C",D645="NPC6ASZDB-BK004M",D645="NPC6ASZDB-YL006M",D645="NPC06SZDB-WT007M",D645="NPC6ASZDB-BL015M",D645="NPC6ASZDB-BL020M",D645="NPC6ASZDB-GN010M",D645="NPC6ASZDB-GN015M",D645="NPC6ASZDB-GY250C",D645="NPC6ASZDB-BK030M",D645="NPC06SZDB-GY003M",D645="NPC06SZDB-BL150C",D645="NPC6ASZDB-BK013M",D645="NPC6ASZDB-OR150C",D645="NPC6ASZDB-GY007M",D645="NPC6ASZDB-BK750C",D645="NPC06SZDB-GN003M",D645="NPC06SZDB-BK150C",D645="NPC06SZDB-BK001M",D645="NPC6ASZDB-RD007M",D645="NPC6ASZDB-RD010M",D645="NPC06SZDB-GY006M",D645="NPC06SZDB-GY015M",D645="NPC06SZDB-BK050C",D645="NPC6ASZDB-BL010M",D645="NPC6ASZDB-GN025C",D645="NPC6ASZDB-WT009M",D645="NPC6ASZDB-OR004M",D645="NPC6ASZDB-WT075C",D645="NPC6ASZDB-WT175C",D645="NPC06SZDB-GY001M",D645="NPC06SZDB-GY002M",D645="NPC6ASZDB-WT125C",D645="NPC6ASZDB-WT225C",D645="NPC6ASZDB-WT275C",D645="NPC6ASZDB-GY015M",D645="NPC6ASZDB-RD001M",D645="NPC6ASZDB-RD005M",D645="NPC6ASZDB-WT025C",D645="NPC6ASZDB-YL001M",D645="NPC6ASZDB-YL005M",D645="NPC06SZDB-GY010M",D645="NPC06SZDB-YL005M",D645="NPC06SZDB-YL001M",D645="NPC6ASZDB-BK150C",D645="NPC6ASZDB-BL030M",D645="NPC6ASZDB-GY003M",D645="NPC6ASZDB-YL050C",D645="NPC6ASZDB-YL010M",D645="NPC6ASZDB-OR010M",D645="NPC06SZDB-YL150C",D645="NPC6ASZDB-OR005M",D645="NPC06SZDB-OR002M",D645="NPC6ASZDB-RD150C",D645="NPC6ASZDB-WT025M",D645="NPC6ASZDB-WT150C",D645="NPC6ASZDB-WT012M",D645="NPC6ASZDB-WT250C",D645="NPC6ASZDB-WT350C",D645="NPC6ASZDB-YL002M",D645="NPC6ASZDB-BL150C",D645="NPC6ASZDB-WT015M",D645="NPC6ASZDB-YL150C",D645="NPC6ASZDB-YL003M",D645="NPC6ASZDB-WT750C",D645="NPC6ASZDB-GN050C",D645="NPC6ASZDB-WT008M",D645="NPC06SZDB-OR010M",D645="NPC6ASZDB-GY150C",D645="NPC6ASZDB-GN150C",D645="NPC6ASZDB-OR001M",D645="NPC6ASZDB-OR002M",D645="NPC6ASZDB-OR003M",D645="NPC06SZDB-RD002M",D645="NPC06SZDB-RD150C",D645="NPC6ASZDB-BK015M",D645="NPC06SZDB-GN001M",D645="NPC06SZDB-GN150C",D645="NPC06SZDB-WT030M",D645="NPC06SZDB-WT750C",D645="NPC06SZDB-WT015M",D645="NPC6ASZDB-WT030M",D645="NPC06SZDB-RD001M",D645="NPC06SZDB-RD003M",D645="NPC06SZDB-OR003M",D645="NPC06SZDB-OR001M",D645="NPC06SZDB-BL001M",D645="NPC06SZDB-BL003M",D645="NPC06SZDB-WT150C",D645="NPC06SZDB-BL002M",D645="NPC6ASZDB-WT050C",D645="NPC06SZDB-WT050C",D645="NPC06SZDB-WT001M",D645="NPC06SZDB-WT002M",D645="NPC06SZDB-WT003M",D645="NPC06SZDB-WT004M",D645="NPC06SZDB-WT005M",D645="NPC06SZDB-WT010M",D645="NPC06SZDB-WT020M",D645=1711815,D645="NPC6ASZDB-GN001M",D645="NPC6ASZDB-GN002M",D645="NPC6ASZDB-GN003M",D645="NPC6ASZDB-GN004M",D645="NPC6ASZDB-GN005M",D645="NPC6ASZDB-GN020M",D645="NPC6ASZDB-GN030M",D645="NPC6ASZDB-WT001M",D645="NPC6ASZDB-WT002M",D645="NPC6ASZDB-WT003M",D645="NPC6ASZDB-WT004M",D645="NPC6ASZDB-WT006M",D645="NPC6ASZDB-WT007M",D645="NPC6ASZDB-WT004M",D645="NPC6ASZDB-WT005M",D645="NPC6ASZDB-WT010M",D645="NPC6ASZDB-WT020M",D645="NPC6ASZDB-RD002M",D645="NPC6ASZDB-RD003M",D645="NPC6ASZDB-RD020M",D645="NPC6ASZDB-GY001M",D645="NPC6ASZDB-GY002M",D645="NPC6ASZDB-GY003M",D645="NPC6ASZDB-GY004M",D645="NPC6ASZDB-GY005M",D645="NPC6ASZDB-GY010M",D645="NPC6ASZDB-GY020M",D645="NPC6ASZDB-GY025M",D645="NPC6ASZDB-GY030M",D645="NPC6ASZDB-BL001M",D645="NPC6ASZDB-BL002M",D645="NPC6ASZDB-BL003M",D645="NPC6ASZDB-BL004M",D645="NPC6ASZDB-BL005M",D645="NPC6ASZDB-BL010M",D645="NPC6ASZDB-BK001M",D645="NPC6ASZDB-BK002M",D645="NPC6ASZDB-BK003M",D645="NPC6ASZDB-BK005M",D645="NPC6ASZDB-BK010M",D645="NPC6ASZDB-BK020M",),E645*2,0)</f>
        <v>208</v>
      </c>
      <c r="J645" s="48">
        <f t="shared" ref="J645:J676" si="1212">J644+H645-I645</f>
        <v>377672</v>
      </c>
      <c r="K645" s="66"/>
      <c r="L645" s="41">
        <f t="shared" si="1201"/>
        <v>208</v>
      </c>
      <c r="M645" s="48">
        <f t="shared" ref="M645:M676" si="1213">M644+K645-L645</f>
        <v>227031</v>
      </c>
      <c r="N645" s="66"/>
      <c r="O645" s="41">
        <f t="shared" ref="O645:O708" si="1214">IF(OR(D645="NPC6ASZDB-WT019M",D645="NPC6ASZDB-RD015M",D645="NPC06SZDB-BK006M",D645="NPC06SZDB-BK007M",D645="NPC6ASZDB-OR750C",D645="NPC06SZDB-BK004M",D645="NPC06SZDB-BL015M",D645="NPC6ASZDB-BL013C",D645="NPC6ASZDB-BL030C",D645="NPC6ASZDB-GY009M",D645="NPC06SZDB-BK002M",D645="NPC6ASZDB-GY025C",D645="NPC06SZDB-BK003M",D645="NPC06SZDB-GY005M",D645="NPC6ASZDB-RD020C",D645="NPC06SZDB-YL040M",D645="NPC6ASZDB-GY125C",D645="NPC06SZDB-YL002M",D645="NPC6ASZDB-WT100M",D645="NPC6ASZDB-RD008M",D645="NPC6ASZDB-YL009M",D645="NPC6ASZDB-VT010M",D645="NPC6ASZDB-OR007M",D645="NPC6ASZDB-VT007M",D645="NPC6ASZDB-BK007M",D645="NPC6ASZDB-GY350C",D645="NPC6ASZDB-YL350C",D645="NPC6ASZDB-OR350C",D645="NPC6ASZDB-VT350C",D645="NPC6ASZDB-BL350C",D645="NPC6ASZDB-RD350C",D645="NPC6ASZDB-BK350C",D645="NPC6ASZDB-VT003M",D645="NPC6ASZDB-OR250C",D645="NPC6ASZDB-VT250C",D645="NPC6ASZDB-VT002M",D645="NPC6ASZDB-VT050C",D645="NPC6ASZDB-VT001M",D645="NPC6ASZDB-VT150C",D645="NPC6ASZDB-WT017C",D645="NPC6ASZDB-RD030C",D645="NPC6ASZDB-WT030C",D645="NPC6ASZDB-OR020M",D645="NPC6ASZDB-OR020M",D645="NPC6ASZDB-OR015M",D645="NPC06SZDB-WT025C",D645="NPC6ASZDB-WT013M",D645="NPC6ASZDB-BK175C",D645="NPC6ASZDB-GY075C",D645="NPC6ASZDB-BK075C",D645="NPC6ASZDB-BK125C",D645="NPC6ASZDB-GN250C",D645="NPC6ASZDB-WT011M",D645="NPC6ASZDB-WT014M",D645="NPC6ASZDB-OR005M",D645="NPC6ASZDB-GY006M",D645="NPC6ASZDB-WT550C",D645="NPC6ASZDB-WT650C",D645="NPC6ASZDB-WT850C",D645="NPC6ASZDB-WT950C",D645="NPC6ASZDB-RD250C",D645="NPC06SZDB-GY015C",D645="NPC06SZDB-BL020C",D645="NPC06SZDB-YL015C",D645="NPC6ASZDB-BL012M",D645="NPC6ASZDB-WT020C",D645="NPC6ASZDB-BL008M",D645="NPC6ASZDB-BL009M",D645="NPC6ASZDB-WT022M",D645="NPC6ASZDB-YL007M",D645="NPC06SZDB-WT250C",D645="NPC6ASZDB-BL007M",D645="NPC6ASZDB-BK050C",D645="NPC6ASZDB-BK025C",D645="NPC6ASZDB-BL750C",D645="NPC6ASZDB-OR010M",D645="NPC06SZDB-RD015M",D645="NPC6ASZDB-YL012M",D645="NPC6ASZDB-YL030M",D645="NPC6ASZDB-YL020M",D645="NPC6ASZDB-RD050C",D645="NPC06SZDB-BL050C",D645="NPC06SZDB-RD050C",D645="NPC06SZDB-YL050C",D645="NPC06SZDB-YL003M",D645="NPC06SZDB-GN002M",D645="NPC6ASZDB-RD010M",D645="NPC6ASZDB-GY450C",D645="NPC6ASZDB-GY450C",D645="NPC6ASZDB-BL250C",D645="NPC6ASZDB-GY050C",D645="NPC6ASZDB-YL250C",D645="NPC6ASZDB-YL008M",D645="NPC06SZDB-YL010M",D645="NPC6ASZDB-GY008M",D645="NPC06SZDB-RD005M",D645="NPC6ASZDB-BL050C",D645="NPC6ASZDB-WT450C",D645="NPC6ASZDB-OR050C",D645="NPC06SZDB-GN010M",D645="NPC06SZDB-RD010M",D645="NPC06SZDB-BL010M",D645="NPC6ASZDB-GY050C",D645="NPC6ASZDB-YL025C",D645="NPC6ASZDB-BK250C",D645="NPC6ASZDB-BK004M",D645="NPC6ASZDB-YL006M",D645="NPC06SZDB-WT007M",D645="NPC6ASZDB-BL015M",D645="NPC6ASZDB-BL020M",D645="NPC6ASZDB-GN010M",D645="NPC6ASZDB-GN015M",D645="NPC6ASZDB-GY250C",D645="NPC6ASZDB-BK030M",D645="NPC06SZDB-GY003M",D645="NPC06SZDB-BL150C",D645="NPC6ASZDB-BK013M",D645="NPC6ASZDB-OR150C",D645="NPC6ASZDB-GY007M",D645="NPC6ASZDB-BK750C",D645="NPC06SZDB-GN003M",D645="NPC06SZDB-BK150C",D645="NPC06SZDB-BK001M",D645="NPC6ASZDB-RD007M",D645="NPC6ASZDB-RD010M",D645="NPC06SZDB-GY006M",D645="NPC06SZDB-GY015M",D645="NPC06SZDB-BK050C",D645="NPC6ASZDB-GN025C",D645="NPC6ASZDB-WT009M",D645="NPC6ASZDB-OR004M",D645="NPC6ASZDB-WT075C",D645="NPC6ASZDB-WT175C",D645="NPC06SZDB-GY001M",D645="NPC06SZDB-GY002M",D645="NPC6ASZDB-WT125C",D645="NPC6ASZDB-WT225C",D645="NPC6ASZDB-WT275C",D645="NPC6ASZDB-GY015M",D645="NPC6ASZDB-RD001M",D645="NPC6ASZDB-RD005M",D645="NPC6ASZDB-WT025C",D645="NPC6ASZDB-YL001M",D645="NPC6ASZDB-YL005M",D645="NPC06SZDB-GY010M",D645="NPC06SZDB-YL005M",D645="NPC06SZDB-YL001M",D645="NPC6ASZDB-BK150C",D645="NPC6ASZDB-BL030M",D645="NPC6ASZDB-YL050C",D645="NPC6ASZDB-YL010M",D645=1711167,D645="NPC6ASZDB-OR010M",D645="NPC06SZDB-YL150C",D645="NPC6ASZDB-OR005M",D645="NPC06SZDB-OR002M",D645="NPC6ASZDB-RD150C",D645="NPC6ASZDB-WT025M",D645="NPC6ASZDB-WT150C",D645="NPC6ASZDB-WT250C",D645="NPC6ASZDB-WT350C",D645="NPC6ASZDB-YL002M",D645="NPC6ASZDB-WT012M",D645="NPC6ASZDB-BL150C",D645="NPC6ASZDB-WT015M",D645="NPC6ASZDB-YL150C",D645="NPC6ASZDB-YL003M",D645="NPC6ASZDB-WT750C",D645="NPC6ASZDB-GN050C",D645="NPC6ASZDB-WT008M",D645="NPC06SZDB-OR010M",D645="NPC6ASZDB-GY150C",D645="NPC6ASZDB-GN150C",D645="NPC6ASZDB-OR001M",D645="NPC6ASZDB-OR002M",D645="NPC6ASZDB-OR003M",D645="NPC06SZDB-RD002M",D645="NPC06SZDB-RD150C",D645="NPC6ASZDB-BK015M",D645="NPC06SZDB-GN001M",D645="NPC06SZDB-GN150C",D645="NPC06SZDB-WT030M",D645="NPC06SZDB-WT750C",D645="NPC06SZDB-WT015M",D645="NPC6ASZDB-WT030M",D645="NPC06SZDB-RD001M",D645="NPC06SZDB-RD003M",D645="NPC06SZDB-OR003M",D645="NPC06SZDB-OR001M",D645="NPC06SZDB-BL001M",D645="NPC06SZDB-BL003M",D645="NPC06SZDB-WT150C",D645="NPC06SZDB-BL002M",D645="NPC6ASZDB-WT050C",D645="NPC06SZDB-WT050C",D645="NPC06SZDB-WT001M",D645="NPC06SZDB-WT002M",D645="NPC06SZDB-WT003M",D645="NPC06SZDB-WT004M",D645="NPC06SZDB-WT005M",D645="NPC06SZDB-WT020M",D645="NPC6ASZDB-GN001M",D645="NPC6ASZDB-GN002M",D645="NPC6ASZDB-GN003M",D645="NPC6ASZDB-GN004M",D645="NPC6ASZDB-GN005M",D645="NPC6ASZDB-GN020M",D645="NPC06SZDB-WT010M",D645="NPC6ASZDB-GN030M",D645=1711091,D645=1711093,D645=1711815,D645=1711094,D645=1711095,D645=1711098,D645=2153215,D645=1711096,D645=1711097,D645=1711027,D645=2153463,D645=1711911,D645="NPC6ASZDB-WT001M",D645="NPC6ASZDB-WT002M",D645="NPC6ASZDB-WT003M",D645="NPC6ASZDB-WT004M",D645="NPC6ASZDB-WT005M",D645="NPC6ASZDB-WT006M",D645="NPC6ASZDB-WT007M",D645="NPC6ASZDB-WT010M",D645="NPC6ASZDB-WT020M",D645="NPC6ASZDB-RD002M",D645="NPC6ASZDB-RD003M",D645="NPC6ASZDB-RD020M",D645="NPC6ASZDB-GY001M",D645="NPC6ASZDB-GY002M",D645="NPC6ASZDB-GY003M",D645="NPC6ASZDB-GY004M",D645="NPC6ASZDB-GY005M",D645="NPC6ASZDB-GY010M",D645="NPC6ASZDB-GY020M",D645="NPC6ASZDB-GY025M",D645="NPC6ASZDB-GY030M",D645="NPC6ASZDB-BL001M",D645="NPC6ASZDB-BL002M",D645="NPC6ASZDB-BL003M",D645="NPC6ASZDB-BL004M",D645="NPC6ASZDB-BL005M",D645="NPC6ASZDB-BL010M",D645="NPC6ASZDB-BK001M",D645="NPC6ASZDB-BK002M",D645="NPC6ASZDB-BK003M",D645="NPC6ASZDB-BK005M",D645="NPC6ASZDB-BK010M",D645="NPC6ASZDB-BK020M",D645=1711171),E645*2,0)</f>
        <v>208</v>
      </c>
      <c r="P645" s="48">
        <f t="shared" ref="P645:P676" si="1215">P644+N645-O645</f>
        <v>376282</v>
      </c>
      <c r="Q645" s="66"/>
      <c r="R645" s="66">
        <f t="shared" ref="R645:R708" si="1216">IF(OR(D645="CO17772-0ZM010",D645="NPC6ASZDB-BK950C",D645="NPC6ASZDB-BK550C",D645="NPC6ASZDB-GN750C",D645="NPC6ASZDB-WT035M",D645="CO17772-0ZM002",D645="CO17772-01M001",D645="NPC6ASZDB-WT028M ",D645="NPC6ASZDB-WT019M",D645="CO17772-0CC050",D645="NPC6ASZDB-WT018M",D645="NPC6ASZDB-WT023M",D645="NPC6ASZDB-WT024M",D645="NPC6ASZDB-OR020M",D645="NPC6ASZDB-RD006M",D645="NPC6ASZDB-WT017M",D645="NPC6ASZDB-GY750C",D645="NPC6ASZDB-YL015M",D645="NPC6ASZDB-WT016M",D645="CO17772-0CM015",D645="NPC6ASZDB-OR750C",D645="NPC6ASZDB-BL013C",D645="NPC6ASZDB-BL030C",D645="NPC6ASZDB-GY009M",D645="NPC6ASZDB-GY025C",D645="NPC6ASZDB-RD020C",D645="CO17772-08F004",D645="CO17772-08F010",D645="NPC6ASZDB-GY125C",D645="CO17772-08C750",D645="NPC06SZDB-YL002M",D645="NPC6ASZDB-WT100M",D645="NPC6ASZDB-RD008M",D645="NPC6ASZDB-YL009M",D645="NPC6ASZDB-VT010M",D645="NPC6ASZDB-OR007M",D645="NPC6ASZDB-VT007M",D645="NPC6ASZDB-BK007M",D645="NPC6ASZDB-GY350C",D645="NPC6ASZDB-YL350C",D645="NPC6ASZDB-OR350C",D645="NPC6ASZDB-VT350C",D645="NPC6ASZDB-BL350C",D645="NPC6ASZDB-RD350C",D645="NPC6ASZDB-VT003M",D645="NPC6ASZDB-OR250C",D645="NPC6ASZDB-VT250C",D645="NPC6ASZDB-VT002M",D645="NPC6ASZDB-VT050C",D645="NPC6ASZDB-VT001M",D645="NPC6ASZDB-VT150C",D645="NPC6ASZDB-WT017C",D645="NPC6ASZDB-RD030C",D645="NPC6ASZDB-WT030C",D645="NPC6ASZDB-OR020M",D645="NPC6ASZDB-OR015M",D645="CO17772-08C250",D645="NPC6ASZDB-WT013M",D645="NPC6ASZDB-BK175C",D645="NPC6ASZDB-GY075C",D645="NPC6ASZDB-BK075C",D645="CO17772-07M001",D645="CO17772-09M001",D645="CO17772-0ZM001",D645="CO17772-0MM001",D645="CO17772-08F002",D645="NPC6ASZDB-BK125C",D645="NPC6ASZDB-GN250C",D645="NPC6ASZDB-WT011M",D645="NPC6ASZDB-WT014M",D645="NPC6ASZDB-OR005M",D645="NPC6ASZDB-GY006M",D645="NPC6ASZDB-WT550C",D645="NPC6ASZDB-WT650C",D645="NPC6ASZDB-WT850C",D645="NPC6ASZDB-WT950C",D645="NPC6ASZDB-RD250C",D645="NPC6ASZDB-BL012M",D645="NPC6ASZDB-WT020C",D645="NPC6ASZDB-BL008M",D645="NPC6ASZDB-BL009M",D645="NPC6ASZDB-WT022M",D645="NPC6ASZDB-YL007M",D645="NPC6ASZDB-BL007M",D645="CO17772-0ZM008",D645="CO17772-0ZM005",D645="NPC6ASZDB-BK050C",D645="NPC6ASZDB-BK025C",D645="NPC6ASZDB-BL750C",D645="NPC6ASZDB-OR010M",D645="NPC6ASZDB-YL012M",D645="NPC6ASZDB-YL020M",D645="NPC6ASZDB-YL030M",D645="NPC6ASZDB-RD050C",D645="NPC6ASZDB-RD010M",D645="NPC6ASZDB-GY450C",D645="CO17772-0CM005",D645="NPC6ASZDB-BL250C",D645="NPC6ASZDB-GY050C",D645="NPC6ASZDB-YL250C",D645="CO17772-0CM007",D645="NPC6ASZDB-YL008M",D645="NPC6ASZDB-GY008M",D645="NPC6ASZDB-BL050C",D645="NPC6ASZDB-GY050C",D645="NPC6ASZDB-WT450C",D645="NPC6ASZDB-OR050C",D645="CO17772-08M020",D645="NPC6ASZDB-YL025C",D645="NPC6ASZDB-BK250C",D645="CO17772-0MC150",D645="NPC6ASZDB-BK004M",D645="NPC6ASZDB-YL006M",D645="NPC6ASZDB-BL015M",D645="NPC6ASZDB-BL020M",D645="NPC6ASZDB-GN010M",D645="NPC6ASZDB-GN015M",D645="NPC6ASZDB-GY250C",D645="NPC6ASZDB-BK030M",D645="CO17772-08M010",D645="CO17772-08M006",D645="NPC6ASZDB-BK013M",D645="NPC6ASZDB-OR150C",D645="CO17772-08C050",D645="CO17772-0CM007",D645="CO17772-0CM010",D645="CO17772-0CM003",D645="CO17772-08C150",D645="CO17772-08M007",D645="CO17772-0MM005",D645="CO17772-0MM015",D645="CO17772-0CM002",D645="CO17772-0CM001",D645="CO17772-08M010",D645="CO17772-08M001",D645="CO17772-08M002",D645="CO17772-08M003",D645="CO17772-08M004",D645="CO17772-08M015",D645="CO17772-08M005",D645="NPC6ASZDB-BK750C",D645="NPC6ASZDB-RD007M",D645="NPC6ASZDB-RD010M",D645="NPC6ASZDB-GN025C",D645="NPC6ASZDB-WT009M",D645="NPC6ASZDB-OR004M",D645="NPC6ASZDB-WT075C",D645="NPC6ASZDB-WT175C",D645="NPC6ASZDB-WT125C",D645="NPC6ASZDB-WT225C",D645="NPC6ASZDB-WT275C",D645="NPC6ASZDB-GY015M",D645="NPC6ASZDB-RD001M",D645="NPC6ASZDB-RD005M",D645="NPC6ASZDB-WT025C",D645="NPC6ASZDB-YL001M",D645="NPC6ASZDB-YL005M",D645="NPC6ASZDB-BK150C",D645="NPC6ASZDB-BL030M",D645="NPC6ASZDB-YL050C",D645="NPC6ASZDB-YL010M",D645="NPC6ASZDB-OR010M",D645="NPC6ASZDB-OR005M",D645="NPC6ASZDB-RD150C",D645="NPC6ASZDB-WT025M",D645="NPC6ASZDB-WT150C",D645="NPC6ASZDB-WT012M",D645="NPC6ASZDB-WT250C",D645="NPC6ASZDB-WT350C",D645="NPC6ASZDB-YL002M",D645="NPC6ASZDB-BL150C",D645="NPC6ASZDB-WT015M",D645="NPC6ASZDB-YL150C",D645="NPC6ASZDB-YL003M",D645="NPC6ASZDB-WT750C",D645="NPC6ASZDB-GN050C",D645="NPC6ASZDB-WT008M",D645="NPC6ASZDB-GY150C",D645="NPC6ASZDB-GN150C",D645="NPC6ASZDB-OR001M",D645="NPC6ASZDB-OR002M",D645="NPC6ASZDB-OR003M",D645="NPC6ASZDB-BK015M",D645="NPC6ASZDB-WT030M",D645="NPC6ASZDB-WT050C",D645="NPC6ASZDB-GN001M",D645="NPC6ASZDB-GN002M",D645="NPC6ASZDB-GN003M",D645="NPC6ASZDB-GN004M",D645="NPC6ASZDB-GN005M",D645="NPC6ASZDB-GN020M",D645="NPC6ASZDB-GN030M",D645="NPC6ASZDB-WT001M",D645="NPC6ASZDB-WT002M",D645="NPC6ASZDB-WT003M",D645="NPC6ASZDB-WT004M",D645="NPC6ASZDB-WT005M",D645="NPC6ASZDB-WT006M",D645="NPC6ASZDB-WT007M",D645="NPC6ASZDB-WT010M",D645="NPC6ASZDB-WT020M",D645="NPC6ASZDB-RD002M",D645="NPC6ASZDB-RD003M",D645="NPC6ASZDB-RD020M",D645="NPC6ASZDB-GY001M",D645="NPC6ASZDB-GY002M",D645="NPC6ASZDB-GY003M",D645="NPC6ASZDB-GY004M",D645="NPC6ASZDB-GY005M",D645="NPC6ASZDB-GY010M",D645="NPC6ASZDB-GY020M",D645="NPC6ASZDB-GY025M",D645="NPC6ASZDB-GY030M",D645="NPC6ASZDB-BL001M",D645="NPC6ASZDB-BL002M",D645="NPC6ASZDB-BL003M",D645="NPC6ASZDB-BL004M",D645="NPC6ASZDB-BL005M",D645="NPC6ASZDB-BL010M",D645="NPC6ASZDB-BK001M",D645="NPC6ASZDB-BK002M",D645="NPC6ASZDB-BK003M",D645="NPC6ASZDB-BK005M",D645="NPC6ASZDB-BK010M",D645="NPC6ASZDB-BK020M",D645="NPC6ASZDB-GY007M",),E645*2,0)</f>
        <v>208</v>
      </c>
      <c r="S645" s="67" t="e">
        <f t="shared" ref="S645:S676" si="1217">S644+Q645-R645</f>
        <v>#REF!</v>
      </c>
      <c r="T645" s="66"/>
      <c r="U645" s="66">
        <f t="shared" si="1116"/>
        <v>0</v>
      </c>
      <c r="V645" s="67">
        <f t="shared" si="1117"/>
        <v>249832.90000000002</v>
      </c>
      <c r="W645" s="136"/>
      <c r="X645" s="69">
        <f t="shared" ref="X645:X708" si="1218">IF(OR(D645="NPC6ASZDB-BK015C",D645="NPP6ASZDB-BK010M",D645="NPP6ASZDB-BK005M",D645="NPP6ASZDB-BK003M",D645="NPP6ASZDB-BK002M",D645="NPP6ASZDB-BK001M",D645="NPC6ASZDB-BK030C",D645="NPC6ASZDB-BK950C",D645="NPC6ASZDB-BK550C",D645="NPC06SZDB-BK006M",D645="NPC06SZDB-BK007M",D645="NPC06SZDB-BK004M",D645="NPC06SZDB-BK002M",D645="NPC06SZDB-BK003M",D645="NPC6ASZDB-BK007M",D645="NPC6ASZDB-BK350C",D645="NPC6ASZDB-BK175C",D645="NPC6ASZDB-BK075C",D645="NPC6ASZDB-BK125C",D645="NPC6ASZDB-BK050C",D645="NPC6ASZDB-BK025C",D645="NPC6ASZDB-BK250C",D645="NPC6ASZDB-BK004M",D645="NPC6ASZDB-BK030M",D645="NPC6ASZDB-BK013M",D645="NPC6ASZDB-BK750C",D645="NPC06SZDB-BK150C",D645="NPC06SZDB-BK001M",D645="NPC06SZDB-BK050C",D645="NPC6ASZDB-BK150C",D645="NPC6ASZDB-BK015M",D645="NPC6ASZDB-BK001M",D645="NPC6ASZDB-BK002M",D645="NPC6ASZDB-BK003M",D645="NPC6ASZDB-BK005M",D645="NPC6ASZDB-BK010M",D645="NPC6ASZDB-BK020M",),E645*(F645+0.1),0)</f>
        <v>0</v>
      </c>
      <c r="Y645" s="67">
        <f t="shared" si="1206"/>
        <v>132.29999999999882</v>
      </c>
      <c r="Z645" s="66"/>
      <c r="AA645" s="68">
        <f t="shared" si="1154"/>
        <v>0</v>
      </c>
      <c r="AB645" s="67">
        <f t="shared" si="1210"/>
        <v>12982.5</v>
      </c>
      <c r="AC645" s="66"/>
      <c r="AD645" s="66">
        <f t="shared" si="1155"/>
        <v>0</v>
      </c>
      <c r="AE645" s="67">
        <f t="shared" si="1118"/>
        <v>283.79999999999973</v>
      </c>
      <c r="AF645" s="66"/>
      <c r="AG645" s="78">
        <f t="shared" si="1156"/>
        <v>0</v>
      </c>
      <c r="AH645" s="79">
        <f t="shared" si="1119"/>
        <v>8642.7999999999993</v>
      </c>
      <c r="AI645" s="66"/>
      <c r="AJ645" s="68">
        <f t="shared" si="1157"/>
        <v>0</v>
      </c>
      <c r="AK645" s="67">
        <f t="shared" si="1120"/>
        <v>7330.5</v>
      </c>
      <c r="AL645" s="66"/>
      <c r="AM645" s="68">
        <f t="shared" si="1158"/>
        <v>0</v>
      </c>
      <c r="AN645" s="67">
        <f t="shared" si="1121"/>
        <v>13788.099999999999</v>
      </c>
      <c r="AO645" s="66"/>
      <c r="AP645" s="68">
        <f t="shared" ref="AP645:AP708" si="1219">IF(OR(D645="NPC6ASZDB-BL015C",D645="NPP6ASZDB-BL150C",D645="NPP6ASZDB-BL009M",D645="NPP6ASZDB-BL006M",D645="NPP6ASZDB-BL008M",D645="NPP6ASZDB-BL010M",D645="NPP6ASZDB-BL250C",D645="NPP6ASZDB-BL002M",D645="NPC6ASZDB-BL025C",D645="NPC6ASZDB-BL006M",D645="NPC6ASZDB-BL014M",D645="NPC6ASZDB-BL015M",D645="NPC06SZDB-BL015M",D645="NPC6ASZDB-BL013C",D645="NPC6ASZDB-BL030C",D645="NPC6ASZDB-BL350C",D645="NPC06SZDB-BL020C",D645="NPC6ASZDB-BL012M",D645="NPC6ASZDB-BL008M",D645="NPC6ASZDB-BL009M",D645="NPC6ASZDB-BL007M",D645="NPC6ASZDB-BL750C",D645="NPC06SZDB-BL050C",D645="NPC6ASZDB-BL250C",D645="NPC6ASZDB-BL050C",D645="NPC06SZDB-BL010M",D645="NPC6ASZDB-BL015M",D645="NPC6ASZDB-BL020M",D645="NPC06SZDB-BL150C",D645="NPC6ASZDB-BL030M",D645="NPC6ASZDB-BL150C",D645="NPC06SZDB-BL001M",D645="NPC06SZDB-BL003M",D645="NPC06SZDB-BL002M",D645="NPC6ASZDB-BL001M",D645="NPC6ASZDB-BL002M",D645="NPC6ASZDB-BL003M",D645="NPC6ASZDB-BL004M",D645="NPC6ASZDB-BL005M",D645="NPC6ASZDB-BL010M",),E645*(F645+0.1),0)</f>
        <v>2090.4</v>
      </c>
      <c r="AQ645" s="67">
        <f t="shared" ref="AQ645:AQ676" si="1220">+AQ644+AO645-AP645</f>
        <v>16964.5</v>
      </c>
      <c r="AR645" s="66"/>
      <c r="AS645" s="68">
        <f t="shared" si="1172"/>
        <v>0</v>
      </c>
      <c r="AT645" s="67">
        <f t="shared" si="1122"/>
        <v>2856.1000000000004</v>
      </c>
      <c r="AU645" s="66"/>
      <c r="AV645" s="66">
        <f t="shared" si="1123"/>
        <v>0</v>
      </c>
      <c r="AW645" s="42">
        <f t="shared" si="1209"/>
        <v>1620.0000000000014</v>
      </c>
      <c r="AX645" s="66"/>
      <c r="AY645" s="66">
        <f t="shared" si="1173"/>
        <v>0</v>
      </c>
      <c r="AZ645" s="67">
        <f t="shared" ref="AZ645:AZ708" si="1221">+AZ644+AX645-AY645</f>
        <v>1794.6</v>
      </c>
      <c r="BA645" s="66"/>
      <c r="BB645" s="68">
        <f t="shared" si="1174"/>
        <v>0</v>
      </c>
      <c r="BC645" s="67">
        <f t="shared" si="1124"/>
        <v>1254.5999999999999</v>
      </c>
      <c r="BD645" s="66"/>
      <c r="BE645" s="68">
        <f t="shared" si="1175"/>
        <v>0</v>
      </c>
      <c r="BF645" s="67">
        <f t="shared" si="1204"/>
        <v>9467.1200000000008</v>
      </c>
      <c r="BG645" s="66"/>
      <c r="BH645" s="68">
        <f t="shared" si="1205"/>
        <v>0</v>
      </c>
      <c r="BI645" s="67">
        <f t="shared" si="1159"/>
        <v>5235.5599999999995</v>
      </c>
      <c r="BJ645" s="66"/>
      <c r="BK645" s="68">
        <f t="shared" si="1176"/>
        <v>0</v>
      </c>
      <c r="BL645" s="67">
        <f t="shared" si="1126"/>
        <v>4604.6000000000004</v>
      </c>
      <c r="BM645" s="66"/>
      <c r="BN645" s="68">
        <f t="shared" si="1127"/>
        <v>0</v>
      </c>
      <c r="BO645" s="67">
        <f t="shared" si="1128"/>
        <v>509.90000000000123</v>
      </c>
      <c r="BP645" s="66"/>
      <c r="BQ645" s="68">
        <f t="shared" si="1129"/>
        <v>0</v>
      </c>
      <c r="BR645" s="67">
        <f t="shared" si="1160"/>
        <v>-5498.5000000000091</v>
      </c>
      <c r="BS645" s="66"/>
      <c r="BT645" s="66">
        <f t="shared" si="1150"/>
        <v>0</v>
      </c>
      <c r="BU645" s="67">
        <f t="shared" si="1166"/>
        <v>32873</v>
      </c>
      <c r="BV645" s="66"/>
      <c r="BW645" s="66">
        <f t="shared" si="1151"/>
        <v>0</v>
      </c>
      <c r="BX645" s="67">
        <f t="shared" si="1195"/>
        <v>98001</v>
      </c>
      <c r="BY645" s="66"/>
      <c r="BZ645" s="66">
        <f t="shared" si="1152"/>
        <v>0</v>
      </c>
      <c r="CA645" s="67">
        <f t="shared" si="1167"/>
        <v>28353</v>
      </c>
      <c r="CB645" s="66"/>
      <c r="CC645" s="66">
        <f t="shared" si="1130"/>
        <v>0</v>
      </c>
      <c r="CD645" s="67">
        <f t="shared" si="1200"/>
        <v>4165.0000000000018</v>
      </c>
      <c r="CE645" s="66"/>
      <c r="CF645" s="66">
        <f t="shared" si="1131"/>
        <v>0</v>
      </c>
      <c r="CG645" s="67">
        <f t="shared" si="1132"/>
        <v>6982.9</v>
      </c>
      <c r="CH645" s="66"/>
      <c r="CI645" s="66">
        <f t="shared" si="1177"/>
        <v>0</v>
      </c>
      <c r="CJ645" s="67">
        <f t="shared" si="1147"/>
        <v>8715</v>
      </c>
      <c r="CK645" s="66"/>
      <c r="CL645" s="68">
        <f t="shared" si="1178"/>
        <v>0</v>
      </c>
      <c r="CM645" s="79">
        <f t="shared" si="1133"/>
        <v>4864</v>
      </c>
      <c r="CN645" s="66"/>
      <c r="CO645" s="68">
        <f t="shared" si="1179"/>
        <v>0</v>
      </c>
      <c r="CP645" s="79">
        <f t="shared" si="1134"/>
        <v>3955</v>
      </c>
      <c r="CQ645" s="66"/>
      <c r="CR645" s="140">
        <f t="shared" si="1180"/>
        <v>0</v>
      </c>
      <c r="CS645" s="79">
        <f t="shared" si="1207"/>
        <v>6656</v>
      </c>
      <c r="CT645" s="66"/>
      <c r="CU645" s="68">
        <f t="shared" si="1181"/>
        <v>0</v>
      </c>
      <c r="CV645" s="79">
        <f t="shared" si="1135"/>
        <v>7769</v>
      </c>
      <c r="CW645" s="66"/>
      <c r="CX645" s="66">
        <f t="shared" si="1182"/>
        <v>0</v>
      </c>
      <c r="CY645" s="40">
        <f t="shared" si="1202"/>
        <v>6575.8</v>
      </c>
      <c r="CZ645" s="65"/>
      <c r="DA645" s="66">
        <f t="shared" si="1183"/>
        <v>0</v>
      </c>
      <c r="DB645" s="67">
        <f t="shared" si="1148"/>
        <v>63934</v>
      </c>
      <c r="DC645" s="66"/>
      <c r="DD645" s="66">
        <f t="shared" si="1184"/>
        <v>0</v>
      </c>
      <c r="DE645" s="67">
        <f t="shared" si="1149"/>
        <v>60705</v>
      </c>
      <c r="DF645" s="66"/>
      <c r="DG645" s="69">
        <f t="shared" si="1185"/>
        <v>0</v>
      </c>
      <c r="DH645" s="67">
        <f t="shared" si="1203"/>
        <v>184510</v>
      </c>
      <c r="DI645" s="66"/>
      <c r="DJ645" s="66">
        <f t="shared" si="1186"/>
        <v>0</v>
      </c>
      <c r="DK645" s="67">
        <f t="shared" si="1136"/>
        <v>226.5</v>
      </c>
      <c r="DL645" s="210"/>
      <c r="DM645" s="206">
        <f t="shared" si="1187"/>
        <v>0</v>
      </c>
      <c r="DN645" s="25">
        <f t="shared" ref="DN645:DN708" si="1222">DN644+DL645-DM645</f>
        <v>0</v>
      </c>
      <c r="DO645" s="5"/>
      <c r="DP645" s="43">
        <f t="shared" si="1188"/>
        <v>0</v>
      </c>
      <c r="DQ645" s="27">
        <f t="shared" si="1137"/>
        <v>7022.5</v>
      </c>
      <c r="DR645" s="5"/>
      <c r="DS645" s="43">
        <f t="shared" si="1189"/>
        <v>0</v>
      </c>
      <c r="DT645" s="27">
        <f t="shared" si="1138"/>
        <v>4846</v>
      </c>
      <c r="DU645" s="5"/>
      <c r="DV645" s="43">
        <f t="shared" si="1190"/>
        <v>0</v>
      </c>
      <c r="DW645" s="27">
        <f t="shared" si="1139"/>
        <v>4835</v>
      </c>
      <c r="DX645" s="5"/>
      <c r="DY645" s="22">
        <f t="shared" si="1191"/>
        <v>0</v>
      </c>
      <c r="DZ645" s="25">
        <f t="shared" si="1140"/>
        <v>523</v>
      </c>
      <c r="EA645" s="22"/>
      <c r="EB645" s="22">
        <f t="shared" si="1192"/>
        <v>0</v>
      </c>
      <c r="EC645" s="28">
        <f t="shared" si="1141"/>
        <v>369</v>
      </c>
      <c r="ED645" s="5"/>
      <c r="EE645" s="43">
        <f t="shared" si="1193"/>
        <v>0</v>
      </c>
      <c r="EF645" s="27">
        <f t="shared" si="1142"/>
        <v>4769</v>
      </c>
      <c r="EG645" s="66"/>
      <c r="EH645" s="66">
        <f t="shared" si="1194"/>
        <v>0</v>
      </c>
      <c r="EI645" s="67">
        <f t="shared" si="1143"/>
        <v>23837</v>
      </c>
      <c r="EJ645" s="66"/>
      <c r="EK645" s="66">
        <f t="shared" si="1161"/>
        <v>0</v>
      </c>
      <c r="EL645" s="67">
        <f t="shared" si="1144"/>
        <v>22467</v>
      </c>
      <c r="EM645" s="110" t="e">
        <f t="shared" si="1162"/>
        <v>#REF!</v>
      </c>
    </row>
    <row r="646" spans="1:143" ht="11.25" customHeight="1" x14ac:dyDescent="0.25">
      <c r="A646" s="255">
        <v>46109</v>
      </c>
      <c r="B646" s="255">
        <v>46102</v>
      </c>
      <c r="C646" s="12">
        <v>8004953424</v>
      </c>
      <c r="D646" s="13" t="s">
        <v>187</v>
      </c>
      <c r="E646" s="14">
        <v>420</v>
      </c>
      <c r="F646" s="15">
        <v>3</v>
      </c>
      <c r="G646" s="16">
        <v>191516032163</v>
      </c>
      <c r="H646" s="66"/>
      <c r="I646" s="41">
        <f t="shared" si="1211"/>
        <v>840</v>
      </c>
      <c r="J646" s="48">
        <f t="shared" si="1212"/>
        <v>376832</v>
      </c>
      <c r="K646" s="66"/>
      <c r="L646" s="41">
        <f t="shared" si="1201"/>
        <v>840</v>
      </c>
      <c r="M646" s="48">
        <f t="shared" si="1213"/>
        <v>226191</v>
      </c>
      <c r="N646" s="66"/>
      <c r="O646" s="41">
        <f t="shared" si="1214"/>
        <v>840</v>
      </c>
      <c r="P646" s="48">
        <f t="shared" si="1215"/>
        <v>375442</v>
      </c>
      <c r="Q646" s="66"/>
      <c r="R646" s="66">
        <f t="shared" si="1216"/>
        <v>840</v>
      </c>
      <c r="S646" s="67" t="e">
        <f t="shared" si="1217"/>
        <v>#REF!</v>
      </c>
      <c r="T646" s="66"/>
      <c r="U646" s="66">
        <f t="shared" ref="U646:U709" si="1223">IF(OR(D646="NPP6ASZDB-WT020M",D646="NPP6ASZDB-WT012M",1301="NPP6ASZDB-WT008M",D646="NPP6ASZDB-WT004M",D646="NPP6ASZDB-WT025M",D646="NPP6ASZDB-WT250C",D646="NPP6ASZDB-WT010M",D646="NPP6ASZDB-WT015M",D646="NPP6ASZDB-WT650C",D646="NPP6ASZDB-WT007M",D646="NPP6ASZDB-WT750C",D646="NPP6ASZDB-WT008M",D646="NPP6ASZDB-WT006M",D646="NPP6ASZDB-WT003M",D646="NPP6ASZDB-WT150C",D646="NPP6ASZDB-WT350C",D646="NPP6ASZDB-WT005M",D646="NPC6ASZDB-WT015C",D646="NPP6ASZDB-WT001M",D646="NPP6ASZDB-WT002M",D646="NPC6ASZDB-WT028M",D646="NPC06SZDB-WT025M",D646="NPC6ASZDB-WT035M",D646="NPC6ASZDB-WT028M ",D646="NPC6ASZDB-WT019M",D646="NPC6ASZDB-WT018M",D646="NPC6ASZDB-WT023M",D646="NPC6ASZDB-WT024M",D646="NPC6ASZDB-WT017M",D646="NPC6ASZDB-WT016M",D646="NPC6ASZDB-WT100M",D646="NPC6ASZDB-WT017C",D646="NPC6ASZDB-WT030C",D646="NPC06SZDB-WT025C",D646="NPC6ASZDB-WT013M",D646="NPC6ASZDB-WT011M",D646="NPC6ASZDB-WT014M",D646="NPC6ASZDB-WT550C",D646="NPC6ASZDB-WT650C",D646="NPC6ASZDB-WT850C",D646="NPC6ASZDB-WT950C",D646="NPC6ASZDB-WT020C",D646="NPC6ASZDB-WT022M",D646="NPC06SZDB-WT250C",D646="NPC6ASZDB-WT125C",D646="NPC6ASZDB-WT450C",D646="NPC06SZDB-WT007M",D646="NPC6ASZDB-WT009M",D646="NPC6ASZDB-WT075C",D646="NPC6ASZDB-WT175C",D646="NPC6ASZDB-WT125C",D646="NPC6ASZDB-WT225C",D646="NPC6ASZDB-WT275C",D646="NPC6ASZDB-WT025C",D646="NPC6ASZDB-WT025M",D646="NPC6ASZDB-WT150C",D646="NPC6ASZDB-WT250C",D646="NPC6ASZDB-WT350C",D646="NPC6ASZDB-WT012M",D646="NPC6ASZDB-WT015M",D646="NPC6ASZDB-WT750C",D646="NPC6ASZDB-WT008M",D646="NPC06SZDB-WT030M",D646="NPC06SZDB-WT750C",D646="NPC06SZDB-WT015M",D646="NPC6ASZDB-WT030M",D646="NPC06SZDB-WT150C",D646="NPC6ASZDB-WT050C",D646="NPC06SZDB-WT050C",D646="NPC06SZDB-WT001M",D646="NPC06SZDB-WT002M",D646="NPC06SZDB-WT003M",D646="NPC06SZDB-WT004M",D646="NPC06SZDB-WT005M",D646="NPC06SZDB-WT010M",D646="NPC06SZDB-WT020M",D646=1711815,D646="NPC6ASZDB-WT001M",D646="NPC6ASZDB-WT002M",D646="NPC6ASZDB-WT003M",D646="NPC6ASZDB-WT004M",D646="NPC6ASZDB-WT005M",D646="NPC6ASZDB-WT006M",D646="NPC6ASZDB-WT007M",D646="NPC6ASZDB-WT010M",D646="NPC6ASZDB-WT020M",D646="NPC6ASZDB-WT027M",),E646*(F646+0.1),0)</f>
        <v>0</v>
      </c>
      <c r="V646" s="67">
        <f t="shared" ref="V646:V709" si="1224">V645+T646-U646</f>
        <v>249832.90000000002</v>
      </c>
      <c r="X646" s="69">
        <f t="shared" si="1218"/>
        <v>0</v>
      </c>
      <c r="Y646" s="67">
        <f t="shared" si="1206"/>
        <v>132.29999999999882</v>
      </c>
      <c r="Z646" s="66"/>
      <c r="AA646" s="68">
        <f t="shared" si="1154"/>
        <v>0</v>
      </c>
      <c r="AB646" s="67">
        <f t="shared" si="1210"/>
        <v>12982.5</v>
      </c>
      <c r="AC646" s="66"/>
      <c r="AD646" s="66">
        <f t="shared" si="1155"/>
        <v>0</v>
      </c>
      <c r="AE646" s="67">
        <f t="shared" ref="AE646:AE709" si="1225">+AE645+AC646-AD646</f>
        <v>283.79999999999973</v>
      </c>
      <c r="AF646" s="66"/>
      <c r="AG646" s="78">
        <f t="shared" si="1156"/>
        <v>0</v>
      </c>
      <c r="AH646" s="79">
        <f t="shared" ref="AH646:AH709" si="1226">+AH645+AF646-AG646</f>
        <v>8642.7999999999993</v>
      </c>
      <c r="AI646" s="66"/>
      <c r="AJ646" s="68">
        <f t="shared" si="1157"/>
        <v>0</v>
      </c>
      <c r="AK646" s="67">
        <f t="shared" ref="AK646:AK709" si="1227">+AK645+AI646-AJ646</f>
        <v>7330.5</v>
      </c>
      <c r="AL646" s="66"/>
      <c r="AM646" s="68">
        <f t="shared" si="1158"/>
        <v>0</v>
      </c>
      <c r="AN646" s="67">
        <f t="shared" ref="AN646:AN709" si="1228">+AN645+AL646-AM646</f>
        <v>13788.099999999999</v>
      </c>
      <c r="AO646" s="66"/>
      <c r="AP646" s="68">
        <f t="shared" si="1219"/>
        <v>1302</v>
      </c>
      <c r="AQ646" s="67">
        <f t="shared" si="1220"/>
        <v>15662.5</v>
      </c>
      <c r="AR646" s="66"/>
      <c r="AS646" s="68">
        <f t="shared" si="1172"/>
        <v>0</v>
      </c>
      <c r="AT646" s="67">
        <f t="shared" ref="AT646:AT709" si="1229">+AT645+AR646-AS646</f>
        <v>2856.1000000000004</v>
      </c>
      <c r="AU646" s="66"/>
      <c r="AV646" s="66">
        <f t="shared" ref="AV646:AV709" si="1230">IF(OR(D646="NPC06UZDB-BK025C",D646="NPC06UZDB-BK020M",D646="NPP06UZDB-BK005M",D646="NPP06UZDB-BK150C",D646="NPP06UZDB-BK010M",D646="NPP06UZDB-BK001M",D646="NPP06UZDB-BK001M",D646="NPP06UZDB-BK002M",D646="NPP06UZDB-BK003M",D646="NPC06UZDB-BK350C",D646="NPC06UZDB-BK016M",D646="NPC06UZDB-BK011M",D646="CO155E2-01M007",D646="CO155E2-01M004",D646="NPC06UZDB-BK750C",D646="CO155E2-01M007",D646="NPC06UZDB-BK010M",D646="NPC06UZDB-BK150C",D646="NPC06UZDB-BK250C",D646="CO155E2-01C050",D646="NPC06UZDB-BK007M",D646="CO155E2-01C250",D646="CO155E2-01C150",D646="CO155E2-01C250",D646="CO155E2-01M015",D646="CO155E2-01M003",D646="CO155E2-01M005",D646="NPC06UZDB-BK005M",D646="CO155E2-01M001",D646="CO155E2-01M002",D646="CO155E2-01M010",D646="NPC06UZDB-BK050C",D646="NPC06UZDB-BK001M",D646="NPC06UZDB-BK002M",D646="NPC06UZDB-BK003M",),E646*(F646+0.12),0)</f>
        <v>0</v>
      </c>
      <c r="AW646" s="42">
        <f t="shared" si="1209"/>
        <v>1620.0000000000014</v>
      </c>
      <c r="AX646" s="66"/>
      <c r="AY646" s="66">
        <f t="shared" si="1173"/>
        <v>0</v>
      </c>
      <c r="AZ646" s="67">
        <f t="shared" si="1221"/>
        <v>1794.6</v>
      </c>
      <c r="BA646" s="66"/>
      <c r="BB646" s="68">
        <f t="shared" si="1174"/>
        <v>0</v>
      </c>
      <c r="BC646" s="67">
        <f t="shared" ref="BC646:BC709" si="1231">BC645+BA646-BB646</f>
        <v>1254.5999999999999</v>
      </c>
      <c r="BD646" s="66"/>
      <c r="BE646" s="68">
        <f t="shared" si="1175"/>
        <v>0</v>
      </c>
      <c r="BF646" s="67">
        <f t="shared" si="1204"/>
        <v>9467.1200000000008</v>
      </c>
      <c r="BG646" s="66"/>
      <c r="BH646" s="68">
        <f t="shared" si="1205"/>
        <v>0</v>
      </c>
      <c r="BI646" s="67">
        <f t="shared" si="1159"/>
        <v>5235.5599999999995</v>
      </c>
      <c r="BJ646" s="66"/>
      <c r="BK646" s="68">
        <f t="shared" si="1176"/>
        <v>0</v>
      </c>
      <c r="BL646" s="67">
        <f t="shared" ref="BL646:BL709" si="1232">+BL645+BJ646-BK646</f>
        <v>4604.6000000000004</v>
      </c>
      <c r="BM646" s="66"/>
      <c r="BN646" s="68">
        <f t="shared" ref="BN646:BN709" si="1233">IF(OR(D646="NPP06UZDB-OR005M",D646="NPP06UZDB-OR002M",D646="NPP06UZDB-OR003M",D646="NPP06UZDB-OR008M",D646="NPP06UZDB-OR020M",D646="NPP06UZDB-OR150C",D646="NPP06UZDB-OR010M",D646="NPC06UZDB-OR015C",D646="NPP06UZDB-OR007M",D646="NPP06UZDB-OR001M",D646="NPC06UZDB-OR008M",D646="NPC06UZDB-OR350C",D646="NPC06UZDB-OR150C",D646="NPC06UZDB-OR350C",D646="NPC06UZDB-OR007M",D646="NPC06UZDB-OR015M",D646="CO155E2-06C150",D646="CO155E2-06M001",D646="NPC06UZDB-OR750C",D646="CO155E2-06M003",D646="CO155E2-06M002",D646="NPC06UZDB-OR050C",D646="NPC06UZDB-OR001M",D646="NPC06UZDB-OR002M",D646="NPC06UZDB-OR003M",D646="NPC06UZDB-OR004M",D646="NPC06UZDB-OR005M",D646="NPC06UZDB-OR006M",D646="NPC06UZDB-OR010M",D646="NPC06UZDB-OR020M",),E646*(F646+0.12),0)</f>
        <v>0</v>
      </c>
      <c r="BO646" s="67">
        <f t="shared" ref="BO646:BO709" si="1234">+BO645+BM646-BN646</f>
        <v>509.90000000000123</v>
      </c>
      <c r="BP646" s="66"/>
      <c r="BQ646" s="68">
        <f t="shared" ref="BQ646:BQ709" si="1235">IF(OR(D646="NPP06UZDB-WT150C",D646="NPP06UZDB-WT015M",D646="NPP06UZDB-WT005M",D646="NPP06UZDB-WT005M",D646="NPP06UZDB-WT250C",D646="NPP06UZDB-WT007M",D646="NPP06UZDB-WT010M",D646="NPP06UZDB-WT001M",D646="NPP06UZDB-WT002M",D646="NPP06UZDB-WT008M",D646="NPC06UZDB-WT030C",D646="NPC06UZDB-WT020C",D646="NPC06UZDB-WT020C",D646="NPC06UZDB-WT450C",D646="NPC06UZDB-WT015C",D646="CO155E2-08C150",D646="NPC06UZDB-WT016M",D646="NPC06UZDB-WT025M",D646="NPC06UZDB-WT012M",D646="NPC06UZDB-WT009M",D646="NPC06UZDB-WT750C",D646="NPC06UZDB-WT030M",D646="CO155E2-08C750",D646="NPC06UZDB-WT050M",D646="NPC06UZDB-WT007M",D646="NPC06UZDB-WT025M",D646="NPC06UZDB-WT025C",D646="NPC06UZDB-WT250C",D646="CO155E2-08C250",D646="CO155E2-08M007",D646="CO155E2-08M015",D646="CO155E2-08C150",D646="NPC06UZDB-WT150C",D646="NPC06UZDB-WT050C",D646="CO155E2-08F008",D646="CO155E2-08F005",D646="CO155E2-08C050",D646="CO155E2-08M001",D646="CO155E2-08M002",D646="CO155E2-08M003",D646="CO155E2-08M004",D646="CO155E2-08M005",D646="CO155E2-08M006",D646="CO155E2-08M008",D646="CO155E2-08M020",D646="CO155E2-08M010",D646="NPC06UZDB-WT050C",D646="NPC06UZDB-WT001M",D646="NPC06UZDB-WT002M",D646="NPC06UZDB-WT003M",D646="NPC06UZDB-WT004M",D646="NPC06UZDB-WT005M",D646="NPC06UZDB-WT006M",D646="NPC06UZDB-WT008M",D646="NPC06UZDB-WT010M",D646="NPC06UZDB-WT015M",D646="NPC06UZDB-WT020M",),E646*(F646+0.12),0)</f>
        <v>0</v>
      </c>
      <c r="BR646" s="67">
        <f t="shared" si="1160"/>
        <v>-5498.5000000000091</v>
      </c>
      <c r="BS646" s="66"/>
      <c r="BT646" s="66">
        <f t="shared" si="1150"/>
        <v>0</v>
      </c>
      <c r="BU646" s="67">
        <f t="shared" si="1166"/>
        <v>32873</v>
      </c>
      <c r="BV646" s="66"/>
      <c r="BW646" s="66">
        <f t="shared" si="1151"/>
        <v>0</v>
      </c>
      <c r="BX646" s="67">
        <f t="shared" si="1195"/>
        <v>98001</v>
      </c>
      <c r="BY646" s="66"/>
      <c r="BZ646" s="66">
        <f t="shared" si="1152"/>
        <v>0</v>
      </c>
      <c r="CA646" s="67">
        <f t="shared" si="1167"/>
        <v>28353</v>
      </c>
      <c r="CB646" s="66"/>
      <c r="CC646" s="66">
        <f t="shared" ref="CC646:CC709" si="1236">IF(OR(D646="NPP6AUZDB-WT005M",D646="NPP6AUZDB-WT001M",D646="NPC6AUZDB-WT030M",D646="NPP6AUZDB-WT003M",D646="NPP6AUZDB-WT002M",D646="NPC6AUZDB-WT030C",D646="NPC6AUZDB-WT025C",D646="NPC6AUZDB-WT004M",D646="NPC6AUZDB-WT008M",D646="NPC6AUZDB-WT050C",D646="NPC6AUZDB-WT007M",D646="NPC6AUZDB-WT020M",D646="NPC6AUZDB-WT250C",D646="NPC6AUZDB-WT750C",D646="NPC6AUZDB-WT150C",D646="NPC6AUZDB-WT010M",D646="NPC6AUZDB-WT015M",D646="NPC6AUZDB-WT005M",D646="NPC6AUZDB-WT003M",D646="NPC6AUZDB-WT002M",D646="NPC6AUZDB-WT001M",),E646*(F646+0.15),0)</f>
        <v>0</v>
      </c>
      <c r="CD646" s="67">
        <f t="shared" si="1200"/>
        <v>4165.0000000000018</v>
      </c>
      <c r="CE646" s="66"/>
      <c r="CF646" s="66">
        <f t="shared" ref="CF646:CF709" si="1237">IF(OR(D646="NPC6AUZDB-BL030C",D646="NPC6AUZDB-BL030C",D646="NPC6AUZDB-BL025C",D646="NPC6AUZDB-BL010M",D646="NPC6AUZDB-BL015M",D646="NPC6AUZDB-BL002M",D646="NPC6AUZDB-BL050C",D646="NPC6AUZDB-BL002M",D646="NPC6AUZDA-BL030M",D646="NPC6AUZDB-BL150C",D646="NPC6AUZDB-BL005M",D646="NPC6AUZDB-BL003M",D646="NPC6AUZDB-BL007M",D646="NPC6AUZDB-BL001M"),E646*(F646+0.1),0)</f>
        <v>0</v>
      </c>
      <c r="CG646" s="67">
        <f t="shared" ref="CG646:CG709" si="1238">+CG645+CE646-CF646</f>
        <v>6982.9</v>
      </c>
      <c r="CH646" s="66"/>
      <c r="CI646" s="66">
        <f t="shared" si="1177"/>
        <v>0</v>
      </c>
      <c r="CJ646" s="67">
        <f t="shared" si="1147"/>
        <v>8715</v>
      </c>
      <c r="CK646" s="66"/>
      <c r="CL646" s="68">
        <f t="shared" si="1178"/>
        <v>0</v>
      </c>
      <c r="CM646" s="79">
        <f t="shared" ref="CM646:CM709" si="1239">+CM645+CK646-CL646</f>
        <v>4864</v>
      </c>
      <c r="CN646" s="66"/>
      <c r="CO646" s="68">
        <f t="shared" si="1179"/>
        <v>0</v>
      </c>
      <c r="CP646" s="79">
        <f t="shared" ref="CP646:CP709" si="1240">+CP645+CN646-CO646</f>
        <v>3955</v>
      </c>
      <c r="CQ646" s="66"/>
      <c r="CR646" s="140">
        <f t="shared" si="1180"/>
        <v>0</v>
      </c>
      <c r="CS646" s="79">
        <f t="shared" si="1207"/>
        <v>6656</v>
      </c>
      <c r="CT646" s="66"/>
      <c r="CU646" s="68">
        <f t="shared" si="1181"/>
        <v>0</v>
      </c>
      <c r="CV646" s="79">
        <f t="shared" ref="CV646:CV709" si="1241">+CV645+CT646-CU646</f>
        <v>7769</v>
      </c>
      <c r="CW646" s="66"/>
      <c r="CX646" s="66">
        <f t="shared" si="1182"/>
        <v>0</v>
      </c>
      <c r="CY646" s="40">
        <f t="shared" si="1202"/>
        <v>6575.8</v>
      </c>
      <c r="CZ646" s="65"/>
      <c r="DA646" s="66">
        <f t="shared" si="1183"/>
        <v>0</v>
      </c>
      <c r="DB646" s="67">
        <f t="shared" si="1148"/>
        <v>63934</v>
      </c>
      <c r="DC646" s="66"/>
      <c r="DD646" s="66">
        <f t="shared" si="1184"/>
        <v>0</v>
      </c>
      <c r="DE646" s="67">
        <f t="shared" si="1149"/>
        <v>60705</v>
      </c>
      <c r="DF646" s="66"/>
      <c r="DG646" s="69">
        <f t="shared" si="1185"/>
        <v>0</v>
      </c>
      <c r="DH646" s="67">
        <f t="shared" si="1203"/>
        <v>184510</v>
      </c>
      <c r="DI646" s="66"/>
      <c r="DJ646" s="66">
        <f t="shared" si="1186"/>
        <v>0</v>
      </c>
      <c r="DK646" s="67">
        <f t="shared" ref="DK646:DK709" si="1242">+DK645+DI646-DJ646</f>
        <v>226.5</v>
      </c>
      <c r="DM646" s="206">
        <f t="shared" si="1187"/>
        <v>0</v>
      </c>
      <c r="DN646" s="25">
        <f t="shared" si="1222"/>
        <v>0</v>
      </c>
      <c r="DO646" s="5"/>
      <c r="DP646" s="43">
        <f t="shared" si="1188"/>
        <v>0</v>
      </c>
      <c r="DQ646" s="27">
        <f t="shared" ref="DQ646:DQ709" si="1243">DQ645+DO646-DP646</f>
        <v>7022.5</v>
      </c>
      <c r="DR646" s="5"/>
      <c r="DS646" s="43">
        <f t="shared" si="1189"/>
        <v>0</v>
      </c>
      <c r="DT646" s="27">
        <f t="shared" ref="DT646:DT709" si="1244">DT645+DR646-DS646</f>
        <v>4846</v>
      </c>
      <c r="DU646" s="5"/>
      <c r="DV646" s="43">
        <f t="shared" si="1190"/>
        <v>0</v>
      </c>
      <c r="DW646" s="27">
        <f t="shared" ref="DW646:DW709" si="1245">DW645+DU646-DV646</f>
        <v>4835</v>
      </c>
      <c r="DX646" s="5"/>
      <c r="DY646" s="22">
        <f t="shared" si="1191"/>
        <v>0</v>
      </c>
      <c r="DZ646" s="25">
        <f t="shared" ref="DZ646:DZ709" si="1246">DZ645+DX646-DY646</f>
        <v>523</v>
      </c>
      <c r="EA646" s="22"/>
      <c r="EB646" s="22">
        <f t="shared" si="1192"/>
        <v>0</v>
      </c>
      <c r="EC646" s="28">
        <f t="shared" ref="EC646:EC709" si="1247">EC645+EA646-EB646</f>
        <v>369</v>
      </c>
      <c r="ED646" s="5"/>
      <c r="EE646" s="43">
        <f t="shared" si="1193"/>
        <v>0</v>
      </c>
      <c r="EF646" s="27">
        <f t="shared" ref="EF646:EF709" si="1248">EF645+ED646-EE646</f>
        <v>4769</v>
      </c>
      <c r="EG646" s="66"/>
      <c r="EH646" s="66">
        <f t="shared" si="1194"/>
        <v>0</v>
      </c>
      <c r="EI646" s="67">
        <f t="shared" ref="EI646:EI709" si="1249">+EI645+EG646-EH646</f>
        <v>23837</v>
      </c>
      <c r="EJ646" s="66"/>
      <c r="EK646" s="66">
        <f t="shared" si="1161"/>
        <v>0</v>
      </c>
      <c r="EL646" s="67">
        <f t="shared" ref="EL646:EL709" si="1250">EL645+EJ646-EK646</f>
        <v>22467</v>
      </c>
      <c r="EM646" s="110" t="e">
        <f t="shared" si="1162"/>
        <v>#REF!</v>
      </c>
    </row>
    <row r="647" spans="1:143" ht="11.25" customHeight="1" x14ac:dyDescent="0.25">
      <c r="A647" s="255">
        <v>46109</v>
      </c>
      <c r="B647" s="255">
        <v>46102</v>
      </c>
      <c r="C647" s="12">
        <v>8004953423</v>
      </c>
      <c r="D647" s="150" t="s">
        <v>120</v>
      </c>
      <c r="E647" s="154">
        <v>450</v>
      </c>
      <c r="F647" s="12">
        <v>5</v>
      </c>
      <c r="G647" s="16">
        <v>191516032149</v>
      </c>
      <c r="H647" s="66"/>
      <c r="I647" s="41">
        <f t="shared" si="1211"/>
        <v>900</v>
      </c>
      <c r="J647" s="48">
        <f t="shared" si="1212"/>
        <v>375932</v>
      </c>
      <c r="K647" s="66"/>
      <c r="L647" s="41">
        <f t="shared" si="1201"/>
        <v>900</v>
      </c>
      <c r="M647" s="48">
        <f t="shared" si="1213"/>
        <v>225291</v>
      </c>
      <c r="N647" s="66"/>
      <c r="O647" s="41">
        <f t="shared" si="1214"/>
        <v>900</v>
      </c>
      <c r="P647" s="48">
        <f t="shared" si="1215"/>
        <v>374542</v>
      </c>
      <c r="Q647" s="66"/>
      <c r="R647" s="66">
        <f t="shared" si="1216"/>
        <v>900</v>
      </c>
      <c r="S647" s="67" t="e">
        <f t="shared" si="1217"/>
        <v>#REF!</v>
      </c>
      <c r="T647" s="66"/>
      <c r="U647" s="66">
        <f t="shared" si="1223"/>
        <v>0</v>
      </c>
      <c r="V647" s="67">
        <f t="shared" si="1224"/>
        <v>249832.90000000002</v>
      </c>
      <c r="X647" s="69">
        <f t="shared" si="1218"/>
        <v>0</v>
      </c>
      <c r="Y647" s="67">
        <f t="shared" si="1206"/>
        <v>132.29999999999882</v>
      </c>
      <c r="Z647" s="66"/>
      <c r="AA647" s="68">
        <f t="shared" si="1154"/>
        <v>0</v>
      </c>
      <c r="AB647" s="67">
        <f t="shared" si="1210"/>
        <v>12982.5</v>
      </c>
      <c r="AC647" s="66"/>
      <c r="AD647" s="66">
        <f t="shared" si="1155"/>
        <v>0</v>
      </c>
      <c r="AE647" s="67">
        <f t="shared" si="1225"/>
        <v>283.79999999999973</v>
      </c>
      <c r="AF647" s="66"/>
      <c r="AG647" s="78">
        <f t="shared" si="1156"/>
        <v>0</v>
      </c>
      <c r="AH647" s="79">
        <f t="shared" si="1226"/>
        <v>8642.7999999999993</v>
      </c>
      <c r="AI647" s="66"/>
      <c r="AJ647" s="68">
        <f t="shared" si="1157"/>
        <v>0</v>
      </c>
      <c r="AK647" s="67">
        <f t="shared" si="1227"/>
        <v>7330.5</v>
      </c>
      <c r="AL647" s="66"/>
      <c r="AM647" s="68">
        <f t="shared" si="1158"/>
        <v>0</v>
      </c>
      <c r="AN647" s="67">
        <f t="shared" si="1228"/>
        <v>13788.099999999999</v>
      </c>
      <c r="AO647" s="66"/>
      <c r="AP647" s="68">
        <f t="shared" si="1219"/>
        <v>2295</v>
      </c>
      <c r="AQ647" s="67">
        <f t="shared" si="1220"/>
        <v>13367.5</v>
      </c>
      <c r="AR647" s="66"/>
      <c r="AS647" s="68">
        <f t="shared" si="1172"/>
        <v>0</v>
      </c>
      <c r="AT647" s="67">
        <f t="shared" si="1229"/>
        <v>2856.1000000000004</v>
      </c>
      <c r="AU647" s="66"/>
      <c r="AV647" s="66">
        <f t="shared" si="1230"/>
        <v>0</v>
      </c>
      <c r="AW647" s="42">
        <f t="shared" si="1209"/>
        <v>1620.0000000000014</v>
      </c>
      <c r="AX647" s="66"/>
      <c r="AY647" s="66">
        <f t="shared" si="1173"/>
        <v>0</v>
      </c>
      <c r="AZ647" s="67">
        <f t="shared" si="1221"/>
        <v>1794.6</v>
      </c>
      <c r="BA647" s="66"/>
      <c r="BB647" s="68">
        <f t="shared" si="1174"/>
        <v>0</v>
      </c>
      <c r="BC647" s="67">
        <f t="shared" si="1231"/>
        <v>1254.5999999999999</v>
      </c>
      <c r="BD647" s="66"/>
      <c r="BE647" s="68">
        <f t="shared" si="1175"/>
        <v>0</v>
      </c>
      <c r="BF647" s="67">
        <f t="shared" si="1204"/>
        <v>9467.1200000000008</v>
      </c>
      <c r="BG647" s="66"/>
      <c r="BH647" s="68">
        <f t="shared" si="1205"/>
        <v>0</v>
      </c>
      <c r="BI647" s="67">
        <f t="shared" si="1159"/>
        <v>5235.5599999999995</v>
      </c>
      <c r="BJ647" s="66"/>
      <c r="BK647" s="68">
        <f t="shared" si="1176"/>
        <v>0</v>
      </c>
      <c r="BL647" s="67">
        <f t="shared" si="1232"/>
        <v>4604.6000000000004</v>
      </c>
      <c r="BM647" s="66"/>
      <c r="BN647" s="68">
        <f t="shared" si="1233"/>
        <v>0</v>
      </c>
      <c r="BO647" s="67">
        <f t="shared" si="1234"/>
        <v>509.90000000000123</v>
      </c>
      <c r="BP647" s="66"/>
      <c r="BQ647" s="68">
        <f t="shared" si="1235"/>
        <v>0</v>
      </c>
      <c r="BR647" s="67">
        <f t="shared" si="1160"/>
        <v>-5498.5000000000091</v>
      </c>
      <c r="BS647" s="66"/>
      <c r="BT647" s="66">
        <f t="shared" si="1150"/>
        <v>0</v>
      </c>
      <c r="BU647" s="67">
        <f t="shared" si="1166"/>
        <v>32873</v>
      </c>
      <c r="BV647" s="66"/>
      <c r="BW647" s="66">
        <f t="shared" si="1151"/>
        <v>0</v>
      </c>
      <c r="BX647" s="67">
        <f t="shared" si="1195"/>
        <v>98001</v>
      </c>
      <c r="BY647" s="66"/>
      <c r="BZ647" s="66">
        <f t="shared" si="1152"/>
        <v>0</v>
      </c>
      <c r="CA647" s="67">
        <f t="shared" si="1167"/>
        <v>28353</v>
      </c>
      <c r="CB647" s="66"/>
      <c r="CC647" s="66">
        <f t="shared" si="1236"/>
        <v>0</v>
      </c>
      <c r="CD647" s="67">
        <f t="shared" si="1200"/>
        <v>4165.0000000000018</v>
      </c>
      <c r="CE647" s="66"/>
      <c r="CF647" s="66">
        <f t="shared" si="1237"/>
        <v>0</v>
      </c>
      <c r="CG647" s="67">
        <f t="shared" si="1238"/>
        <v>6982.9</v>
      </c>
      <c r="CH647" s="66"/>
      <c r="CI647" s="66">
        <f t="shared" si="1177"/>
        <v>0</v>
      </c>
      <c r="CJ647" s="67">
        <f t="shared" si="1147"/>
        <v>8715</v>
      </c>
      <c r="CK647" s="66"/>
      <c r="CL647" s="68">
        <f t="shared" si="1178"/>
        <v>0</v>
      </c>
      <c r="CM647" s="79">
        <f t="shared" si="1239"/>
        <v>4864</v>
      </c>
      <c r="CN647" s="66"/>
      <c r="CO647" s="68">
        <f t="shared" si="1179"/>
        <v>0</v>
      </c>
      <c r="CP647" s="79">
        <f t="shared" si="1240"/>
        <v>3955</v>
      </c>
      <c r="CQ647" s="66"/>
      <c r="CR647" s="140">
        <f t="shared" si="1180"/>
        <v>0</v>
      </c>
      <c r="CS647" s="79">
        <f t="shared" si="1207"/>
        <v>6656</v>
      </c>
      <c r="CT647" s="66"/>
      <c r="CU647" s="68">
        <f t="shared" si="1181"/>
        <v>0</v>
      </c>
      <c r="CV647" s="79">
        <f t="shared" si="1241"/>
        <v>7769</v>
      </c>
      <c r="CW647" s="66"/>
      <c r="CX647" s="66">
        <f t="shared" si="1182"/>
        <v>0</v>
      </c>
      <c r="CY647" s="40">
        <f t="shared" si="1202"/>
        <v>6575.8</v>
      </c>
      <c r="CZ647" s="65"/>
      <c r="DA647" s="66">
        <f t="shared" si="1183"/>
        <v>0</v>
      </c>
      <c r="DB647" s="67">
        <f t="shared" si="1148"/>
        <v>63934</v>
      </c>
      <c r="DC647" s="66"/>
      <c r="DD647" s="66">
        <f t="shared" si="1184"/>
        <v>0</v>
      </c>
      <c r="DE647" s="67">
        <f t="shared" si="1149"/>
        <v>60705</v>
      </c>
      <c r="DF647" s="66"/>
      <c r="DG647" s="69">
        <f t="shared" si="1185"/>
        <v>0</v>
      </c>
      <c r="DH647" s="67">
        <f t="shared" si="1203"/>
        <v>184510</v>
      </c>
      <c r="DI647" s="66"/>
      <c r="DJ647" s="66">
        <f t="shared" si="1186"/>
        <v>0</v>
      </c>
      <c r="DK647" s="67">
        <f t="shared" si="1242"/>
        <v>226.5</v>
      </c>
      <c r="DM647" s="206">
        <f t="shared" si="1187"/>
        <v>0</v>
      </c>
      <c r="DN647" s="25">
        <f t="shared" si="1222"/>
        <v>0</v>
      </c>
      <c r="DO647" s="5"/>
      <c r="DP647" s="43">
        <f t="shared" si="1188"/>
        <v>0</v>
      </c>
      <c r="DQ647" s="27">
        <f t="shared" si="1243"/>
        <v>7022.5</v>
      </c>
      <c r="DR647" s="5"/>
      <c r="DS647" s="43">
        <f t="shared" si="1189"/>
        <v>0</v>
      </c>
      <c r="DT647" s="27">
        <f t="shared" si="1244"/>
        <v>4846</v>
      </c>
      <c r="DU647" s="5"/>
      <c r="DV647" s="43">
        <f t="shared" si="1190"/>
        <v>0</v>
      </c>
      <c r="DW647" s="27">
        <f t="shared" si="1245"/>
        <v>4835</v>
      </c>
      <c r="DX647" s="5"/>
      <c r="DY647" s="22">
        <f t="shared" si="1191"/>
        <v>0</v>
      </c>
      <c r="DZ647" s="25">
        <f t="shared" si="1246"/>
        <v>523</v>
      </c>
      <c r="EA647" s="22"/>
      <c r="EB647" s="22">
        <f t="shared" si="1192"/>
        <v>0</v>
      </c>
      <c r="EC647" s="28">
        <f t="shared" si="1247"/>
        <v>369</v>
      </c>
      <c r="ED647" s="5"/>
      <c r="EE647" s="43">
        <f t="shared" si="1193"/>
        <v>0</v>
      </c>
      <c r="EF647" s="27">
        <f t="shared" si="1248"/>
        <v>4769</v>
      </c>
      <c r="EG647" s="66"/>
      <c r="EH647" s="66">
        <f t="shared" si="1194"/>
        <v>0</v>
      </c>
      <c r="EI647" s="67">
        <f t="shared" si="1249"/>
        <v>23837</v>
      </c>
      <c r="EJ647" s="66"/>
      <c r="EK647" s="66">
        <f t="shared" si="1161"/>
        <v>0</v>
      </c>
      <c r="EL647" s="67">
        <f t="shared" si="1250"/>
        <v>22467</v>
      </c>
      <c r="EM647" s="110" t="e">
        <f t="shared" si="1162"/>
        <v>#REF!</v>
      </c>
    </row>
    <row r="648" spans="1:143" ht="11.25" customHeight="1" x14ac:dyDescent="0.25">
      <c r="A648" s="255">
        <v>46109</v>
      </c>
      <c r="B648" s="255">
        <v>46102</v>
      </c>
      <c r="C648" s="12">
        <v>8004961804</v>
      </c>
      <c r="D648" s="150" t="s">
        <v>120</v>
      </c>
      <c r="E648" s="154">
        <v>300</v>
      </c>
      <c r="F648" s="12">
        <v>5</v>
      </c>
      <c r="G648" s="16">
        <v>191516032149</v>
      </c>
      <c r="H648" s="66"/>
      <c r="I648" s="41">
        <f t="shared" si="1211"/>
        <v>600</v>
      </c>
      <c r="J648" s="48">
        <f t="shared" si="1212"/>
        <v>375332</v>
      </c>
      <c r="K648" s="66"/>
      <c r="L648" s="41">
        <f t="shared" si="1201"/>
        <v>600</v>
      </c>
      <c r="M648" s="48">
        <f t="shared" si="1213"/>
        <v>224691</v>
      </c>
      <c r="N648" s="66"/>
      <c r="O648" s="41">
        <f t="shared" si="1214"/>
        <v>600</v>
      </c>
      <c r="P648" s="48">
        <f t="shared" si="1215"/>
        <v>373942</v>
      </c>
      <c r="Q648" s="66"/>
      <c r="R648" s="66">
        <f t="shared" si="1216"/>
        <v>600</v>
      </c>
      <c r="S648" s="67" t="e">
        <f t="shared" si="1217"/>
        <v>#REF!</v>
      </c>
      <c r="T648" s="66"/>
      <c r="U648" s="66">
        <f t="shared" si="1223"/>
        <v>0</v>
      </c>
      <c r="V648" s="67">
        <f t="shared" si="1224"/>
        <v>249832.90000000002</v>
      </c>
      <c r="X648" s="69">
        <f t="shared" si="1218"/>
        <v>0</v>
      </c>
      <c r="Y648" s="67">
        <f t="shared" si="1206"/>
        <v>132.29999999999882</v>
      </c>
      <c r="Z648" s="66"/>
      <c r="AA648" s="68">
        <f t="shared" si="1154"/>
        <v>0</v>
      </c>
      <c r="AB648" s="67">
        <f t="shared" si="1210"/>
        <v>12982.5</v>
      </c>
      <c r="AC648" s="66"/>
      <c r="AD648" s="66">
        <f t="shared" si="1155"/>
        <v>0</v>
      </c>
      <c r="AE648" s="67">
        <f t="shared" si="1225"/>
        <v>283.79999999999973</v>
      </c>
      <c r="AF648" s="66"/>
      <c r="AG648" s="78">
        <f t="shared" si="1156"/>
        <v>0</v>
      </c>
      <c r="AH648" s="79">
        <f t="shared" si="1226"/>
        <v>8642.7999999999993</v>
      </c>
      <c r="AI648" s="66"/>
      <c r="AJ648" s="68">
        <f t="shared" si="1157"/>
        <v>0</v>
      </c>
      <c r="AK648" s="67">
        <f t="shared" si="1227"/>
        <v>7330.5</v>
      </c>
      <c r="AL648" s="66"/>
      <c r="AM648" s="68">
        <f t="shared" si="1158"/>
        <v>0</v>
      </c>
      <c r="AN648" s="67">
        <f t="shared" si="1228"/>
        <v>13788.099999999999</v>
      </c>
      <c r="AO648" s="66"/>
      <c r="AP648" s="68">
        <f t="shared" si="1219"/>
        <v>1530</v>
      </c>
      <c r="AQ648" s="67">
        <f t="shared" si="1220"/>
        <v>11837.5</v>
      </c>
      <c r="AR648" s="66"/>
      <c r="AS648" s="68">
        <f t="shared" si="1172"/>
        <v>0</v>
      </c>
      <c r="AT648" s="67">
        <f t="shared" si="1229"/>
        <v>2856.1000000000004</v>
      </c>
      <c r="AU648" s="66"/>
      <c r="AV648" s="66">
        <f t="shared" si="1230"/>
        <v>0</v>
      </c>
      <c r="AW648" s="42">
        <f t="shared" si="1209"/>
        <v>1620.0000000000014</v>
      </c>
      <c r="AX648" s="66"/>
      <c r="AY648" s="66">
        <f t="shared" si="1173"/>
        <v>0</v>
      </c>
      <c r="AZ648" s="67">
        <f t="shared" si="1221"/>
        <v>1794.6</v>
      </c>
      <c r="BA648" s="66"/>
      <c r="BB648" s="68">
        <f t="shared" si="1174"/>
        <v>0</v>
      </c>
      <c r="BC648" s="67">
        <f t="shared" si="1231"/>
        <v>1254.5999999999999</v>
      </c>
      <c r="BD648" s="66"/>
      <c r="BE648" s="68">
        <f t="shared" si="1175"/>
        <v>0</v>
      </c>
      <c r="BF648" s="67">
        <f t="shared" si="1204"/>
        <v>9467.1200000000008</v>
      </c>
      <c r="BG648" s="66"/>
      <c r="BH648" s="68">
        <f t="shared" si="1205"/>
        <v>0</v>
      </c>
      <c r="BI648" s="67">
        <f t="shared" si="1159"/>
        <v>5235.5599999999995</v>
      </c>
      <c r="BJ648" s="66"/>
      <c r="BK648" s="68">
        <f t="shared" si="1176"/>
        <v>0</v>
      </c>
      <c r="BL648" s="67">
        <f t="shared" si="1232"/>
        <v>4604.6000000000004</v>
      </c>
      <c r="BM648" s="66"/>
      <c r="BN648" s="68">
        <f t="shared" si="1233"/>
        <v>0</v>
      </c>
      <c r="BO648" s="67">
        <f t="shared" si="1234"/>
        <v>509.90000000000123</v>
      </c>
      <c r="BP648" s="66"/>
      <c r="BQ648" s="68">
        <f t="shared" si="1235"/>
        <v>0</v>
      </c>
      <c r="BR648" s="67">
        <f t="shared" si="1160"/>
        <v>-5498.5000000000091</v>
      </c>
      <c r="BS648" s="66"/>
      <c r="BT648" s="66">
        <f t="shared" si="1150"/>
        <v>0</v>
      </c>
      <c r="BU648" s="67">
        <f t="shared" si="1166"/>
        <v>32873</v>
      </c>
      <c r="BV648" s="66"/>
      <c r="BW648" s="66">
        <f t="shared" si="1151"/>
        <v>0</v>
      </c>
      <c r="BX648" s="67">
        <f t="shared" si="1195"/>
        <v>98001</v>
      </c>
      <c r="BY648" s="66"/>
      <c r="BZ648" s="66">
        <f t="shared" si="1152"/>
        <v>0</v>
      </c>
      <c r="CA648" s="67">
        <f t="shared" si="1167"/>
        <v>28353</v>
      </c>
      <c r="CB648" s="66"/>
      <c r="CC648" s="66">
        <f t="shared" si="1236"/>
        <v>0</v>
      </c>
      <c r="CD648" s="67">
        <f t="shared" si="1200"/>
        <v>4165.0000000000018</v>
      </c>
      <c r="CE648" s="66"/>
      <c r="CF648" s="66">
        <f t="shared" si="1237"/>
        <v>0</v>
      </c>
      <c r="CG648" s="67">
        <f t="shared" si="1238"/>
        <v>6982.9</v>
      </c>
      <c r="CH648" s="66"/>
      <c r="CI648" s="66">
        <f t="shared" si="1177"/>
        <v>0</v>
      </c>
      <c r="CJ648" s="67">
        <f t="shared" si="1147"/>
        <v>8715</v>
      </c>
      <c r="CK648" s="66"/>
      <c r="CL648" s="68">
        <f t="shared" si="1178"/>
        <v>0</v>
      </c>
      <c r="CM648" s="79">
        <f t="shared" si="1239"/>
        <v>4864</v>
      </c>
      <c r="CN648" s="66"/>
      <c r="CO648" s="68">
        <f t="shared" si="1179"/>
        <v>0</v>
      </c>
      <c r="CP648" s="79">
        <f t="shared" si="1240"/>
        <v>3955</v>
      </c>
      <c r="CQ648" s="66"/>
      <c r="CR648" s="140">
        <f t="shared" si="1180"/>
        <v>0</v>
      </c>
      <c r="CS648" s="79">
        <f t="shared" si="1207"/>
        <v>6656</v>
      </c>
      <c r="CT648" s="66"/>
      <c r="CU648" s="68">
        <f t="shared" si="1181"/>
        <v>0</v>
      </c>
      <c r="CV648" s="79">
        <f t="shared" si="1241"/>
        <v>7769</v>
      </c>
      <c r="CW648" s="66"/>
      <c r="CX648" s="66">
        <f t="shared" si="1182"/>
        <v>0</v>
      </c>
      <c r="CY648" s="40">
        <f t="shared" si="1202"/>
        <v>6575.8</v>
      </c>
      <c r="CZ648" s="65"/>
      <c r="DA648" s="66">
        <f t="shared" si="1183"/>
        <v>0</v>
      </c>
      <c r="DB648" s="67">
        <f t="shared" si="1148"/>
        <v>63934</v>
      </c>
      <c r="DC648" s="66"/>
      <c r="DD648" s="66">
        <f t="shared" si="1184"/>
        <v>0</v>
      </c>
      <c r="DE648" s="67">
        <f t="shared" si="1149"/>
        <v>60705</v>
      </c>
      <c r="DF648" s="66"/>
      <c r="DG648" s="69">
        <f t="shared" si="1185"/>
        <v>0</v>
      </c>
      <c r="DH648" s="67">
        <f t="shared" si="1203"/>
        <v>184510</v>
      </c>
      <c r="DI648" s="66"/>
      <c r="DJ648" s="66">
        <f t="shared" si="1186"/>
        <v>0</v>
      </c>
      <c r="DK648" s="67">
        <f t="shared" si="1242"/>
        <v>226.5</v>
      </c>
      <c r="DM648" s="206">
        <f t="shared" si="1187"/>
        <v>0</v>
      </c>
      <c r="DN648" s="25">
        <f t="shared" si="1222"/>
        <v>0</v>
      </c>
      <c r="DO648" s="5"/>
      <c r="DP648" s="43">
        <f t="shared" si="1188"/>
        <v>0</v>
      </c>
      <c r="DQ648" s="27">
        <f t="shared" si="1243"/>
        <v>7022.5</v>
      </c>
      <c r="DR648" s="5"/>
      <c r="DS648" s="43">
        <f t="shared" si="1189"/>
        <v>0</v>
      </c>
      <c r="DT648" s="27">
        <f t="shared" si="1244"/>
        <v>4846</v>
      </c>
      <c r="DU648" s="5"/>
      <c r="DV648" s="43">
        <f t="shared" si="1190"/>
        <v>0</v>
      </c>
      <c r="DW648" s="27">
        <f t="shared" si="1245"/>
        <v>4835</v>
      </c>
      <c r="DX648" s="5"/>
      <c r="DY648" s="22">
        <f t="shared" si="1191"/>
        <v>0</v>
      </c>
      <c r="DZ648" s="25">
        <f t="shared" si="1246"/>
        <v>523</v>
      </c>
      <c r="EA648" s="22"/>
      <c r="EB648" s="22">
        <f t="shared" si="1192"/>
        <v>0</v>
      </c>
      <c r="EC648" s="28">
        <f t="shared" si="1247"/>
        <v>369</v>
      </c>
      <c r="ED648" s="5"/>
      <c r="EE648" s="43">
        <f t="shared" si="1193"/>
        <v>0</v>
      </c>
      <c r="EF648" s="27">
        <f t="shared" si="1248"/>
        <v>4769</v>
      </c>
      <c r="EG648" s="66"/>
      <c r="EH648" s="66">
        <f t="shared" si="1194"/>
        <v>0</v>
      </c>
      <c r="EI648" s="67">
        <f t="shared" si="1249"/>
        <v>23837</v>
      </c>
      <c r="EJ648" s="66"/>
      <c r="EK648" s="66">
        <f t="shared" si="1161"/>
        <v>0</v>
      </c>
      <c r="EL648" s="67">
        <f t="shared" si="1250"/>
        <v>22467</v>
      </c>
      <c r="EM648" s="110" t="e">
        <f t="shared" si="1162"/>
        <v>#REF!</v>
      </c>
    </row>
    <row r="649" spans="1:143" ht="11.25" customHeight="1" x14ac:dyDescent="0.25">
      <c r="A649" s="254">
        <v>46109</v>
      </c>
      <c r="B649" s="255">
        <v>46102</v>
      </c>
      <c r="C649" s="97">
        <v>8004977109</v>
      </c>
      <c r="D649" s="88" t="s">
        <v>303</v>
      </c>
      <c r="E649" s="198">
        <v>600</v>
      </c>
      <c r="F649" s="199">
        <v>2</v>
      </c>
      <c r="G649" s="90">
        <v>191516769007</v>
      </c>
      <c r="H649" s="66"/>
      <c r="I649" s="41">
        <f t="shared" si="1211"/>
        <v>0</v>
      </c>
      <c r="J649" s="48">
        <f t="shared" si="1212"/>
        <v>375332</v>
      </c>
      <c r="K649" s="66"/>
      <c r="L649" s="41">
        <f t="shared" si="1201"/>
        <v>0</v>
      </c>
      <c r="M649" s="48">
        <f t="shared" si="1213"/>
        <v>224691</v>
      </c>
      <c r="N649" s="66"/>
      <c r="O649" s="41">
        <f t="shared" si="1214"/>
        <v>0</v>
      </c>
      <c r="P649" s="48">
        <f t="shared" si="1215"/>
        <v>373942</v>
      </c>
      <c r="Q649" s="66"/>
      <c r="R649" s="66">
        <f t="shared" si="1216"/>
        <v>0</v>
      </c>
      <c r="S649" s="67" t="e">
        <f t="shared" si="1217"/>
        <v>#REF!</v>
      </c>
      <c r="T649" s="66"/>
      <c r="U649" s="66">
        <f t="shared" si="1223"/>
        <v>0</v>
      </c>
      <c r="V649" s="67">
        <f t="shared" si="1224"/>
        <v>249832.90000000002</v>
      </c>
      <c r="X649" s="69">
        <f t="shared" si="1218"/>
        <v>0</v>
      </c>
      <c r="Y649" s="67">
        <f t="shared" si="1206"/>
        <v>132.29999999999882</v>
      </c>
      <c r="Z649" s="66"/>
      <c r="AA649" s="68">
        <f t="shared" si="1154"/>
        <v>0</v>
      </c>
      <c r="AB649" s="67">
        <f t="shared" si="1210"/>
        <v>12982.5</v>
      </c>
      <c r="AC649" s="66"/>
      <c r="AD649" s="66">
        <f t="shared" si="1155"/>
        <v>0</v>
      </c>
      <c r="AE649" s="67">
        <f t="shared" si="1225"/>
        <v>283.79999999999973</v>
      </c>
      <c r="AF649" s="66"/>
      <c r="AG649" s="78">
        <f t="shared" si="1156"/>
        <v>0</v>
      </c>
      <c r="AH649" s="79">
        <f t="shared" si="1226"/>
        <v>8642.7999999999993</v>
      </c>
      <c r="AI649" s="66"/>
      <c r="AJ649" s="68">
        <f t="shared" si="1157"/>
        <v>0</v>
      </c>
      <c r="AK649" s="67">
        <f t="shared" si="1227"/>
        <v>7330.5</v>
      </c>
      <c r="AL649" s="66"/>
      <c r="AM649" s="68">
        <f t="shared" si="1158"/>
        <v>0</v>
      </c>
      <c r="AN649" s="67">
        <f t="shared" si="1228"/>
        <v>13788.099999999999</v>
      </c>
      <c r="AO649" s="66"/>
      <c r="AP649" s="68">
        <f t="shared" si="1219"/>
        <v>0</v>
      </c>
      <c r="AQ649" s="67">
        <f t="shared" si="1220"/>
        <v>11837.5</v>
      </c>
      <c r="AR649" s="66"/>
      <c r="AS649" s="68">
        <f t="shared" si="1172"/>
        <v>0</v>
      </c>
      <c r="AT649" s="67">
        <f t="shared" si="1229"/>
        <v>2856.1000000000004</v>
      </c>
      <c r="AU649" s="66"/>
      <c r="AV649" s="66">
        <f t="shared" si="1230"/>
        <v>0</v>
      </c>
      <c r="AW649" s="42">
        <f t="shared" si="1209"/>
        <v>1620.0000000000014</v>
      </c>
      <c r="AX649" s="66"/>
      <c r="AY649" s="66">
        <f t="shared" si="1173"/>
        <v>0</v>
      </c>
      <c r="AZ649" s="67">
        <f t="shared" si="1221"/>
        <v>1794.6</v>
      </c>
      <c r="BA649" s="66"/>
      <c r="BB649" s="68">
        <f t="shared" si="1174"/>
        <v>0</v>
      </c>
      <c r="BC649" s="67">
        <f t="shared" si="1231"/>
        <v>1254.5999999999999</v>
      </c>
      <c r="BD649" s="66"/>
      <c r="BE649" s="68">
        <f t="shared" si="1175"/>
        <v>0</v>
      </c>
      <c r="BF649" s="67">
        <f t="shared" si="1204"/>
        <v>9467.1200000000008</v>
      </c>
      <c r="BG649" s="66"/>
      <c r="BH649" s="68">
        <f t="shared" si="1205"/>
        <v>0</v>
      </c>
      <c r="BI649" s="67">
        <f t="shared" si="1159"/>
        <v>5235.5599999999995</v>
      </c>
      <c r="BJ649" s="66"/>
      <c r="BK649" s="68">
        <f t="shared" si="1176"/>
        <v>0</v>
      </c>
      <c r="BL649" s="67">
        <f t="shared" si="1232"/>
        <v>4604.6000000000004</v>
      </c>
      <c r="BM649" s="66"/>
      <c r="BN649" s="68">
        <f t="shared" si="1233"/>
        <v>0</v>
      </c>
      <c r="BO649" s="67">
        <f t="shared" si="1234"/>
        <v>509.90000000000123</v>
      </c>
      <c r="BP649" s="66"/>
      <c r="BQ649" s="68">
        <f t="shared" si="1235"/>
        <v>1272</v>
      </c>
      <c r="BR649" s="67">
        <f t="shared" si="1160"/>
        <v>-6770.5000000000091</v>
      </c>
      <c r="BS649" s="66"/>
      <c r="BT649" s="66">
        <f t="shared" si="1150"/>
        <v>0</v>
      </c>
      <c r="BU649" s="67">
        <f>BU648+BS649-BT649-1200</f>
        <v>31673</v>
      </c>
      <c r="BV649" s="66"/>
      <c r="BW649" s="66">
        <f t="shared" si="1151"/>
        <v>0</v>
      </c>
      <c r="BX649" s="67">
        <f>+BX648+BV649-BW649-1200</f>
        <v>96801</v>
      </c>
      <c r="BY649" s="66"/>
      <c r="BZ649" s="66">
        <f t="shared" si="1152"/>
        <v>0</v>
      </c>
      <c r="CA649" s="67">
        <f>+CA648+BY649-BZ649-1200</f>
        <v>27153</v>
      </c>
      <c r="CB649" s="66"/>
      <c r="CC649" s="66">
        <f t="shared" si="1236"/>
        <v>0</v>
      </c>
      <c r="CD649" s="67">
        <f t="shared" si="1200"/>
        <v>4165.0000000000018</v>
      </c>
      <c r="CE649" s="66"/>
      <c r="CF649" s="66">
        <f t="shared" si="1237"/>
        <v>0</v>
      </c>
      <c r="CG649" s="67">
        <f t="shared" si="1238"/>
        <v>6982.9</v>
      </c>
      <c r="CH649" s="66"/>
      <c r="CI649" s="66">
        <f t="shared" si="1177"/>
        <v>0</v>
      </c>
      <c r="CJ649" s="67">
        <f t="shared" si="1147"/>
        <v>8715</v>
      </c>
      <c r="CK649" s="66"/>
      <c r="CL649" s="68">
        <f t="shared" si="1178"/>
        <v>0</v>
      </c>
      <c r="CM649" s="79">
        <f t="shared" si="1239"/>
        <v>4864</v>
      </c>
      <c r="CN649" s="66"/>
      <c r="CO649" s="68">
        <f t="shared" si="1179"/>
        <v>0</v>
      </c>
      <c r="CP649" s="79">
        <f t="shared" si="1240"/>
        <v>3955</v>
      </c>
      <c r="CQ649" s="66"/>
      <c r="CR649" s="68">
        <f t="shared" si="1180"/>
        <v>0</v>
      </c>
      <c r="CS649" s="79">
        <f t="shared" si="1207"/>
        <v>6656</v>
      </c>
      <c r="CT649" s="66"/>
      <c r="CU649" s="68">
        <f t="shared" si="1181"/>
        <v>0</v>
      </c>
      <c r="CV649" s="79">
        <f t="shared" si="1241"/>
        <v>7769</v>
      </c>
      <c r="CW649" s="66"/>
      <c r="CX649" s="66">
        <f t="shared" si="1182"/>
        <v>0</v>
      </c>
      <c r="CY649" s="40">
        <f t="shared" si="1202"/>
        <v>6575.8</v>
      </c>
      <c r="CZ649" s="65"/>
      <c r="DA649" s="66">
        <f t="shared" si="1183"/>
        <v>0</v>
      </c>
      <c r="DB649" s="67">
        <f t="shared" si="1148"/>
        <v>63934</v>
      </c>
      <c r="DC649" s="66"/>
      <c r="DD649" s="66">
        <f t="shared" si="1184"/>
        <v>0</v>
      </c>
      <c r="DE649" s="67">
        <f t="shared" si="1149"/>
        <v>60705</v>
      </c>
      <c r="DF649" s="66"/>
      <c r="DG649" s="69">
        <f t="shared" si="1185"/>
        <v>0</v>
      </c>
      <c r="DH649" s="67">
        <f t="shared" si="1203"/>
        <v>184510</v>
      </c>
      <c r="DI649" s="66"/>
      <c r="DJ649" s="66">
        <f t="shared" si="1186"/>
        <v>0</v>
      </c>
      <c r="DK649" s="67">
        <f t="shared" si="1242"/>
        <v>226.5</v>
      </c>
      <c r="DM649" s="206">
        <f t="shared" si="1187"/>
        <v>0</v>
      </c>
      <c r="DN649" s="25">
        <f t="shared" si="1222"/>
        <v>0</v>
      </c>
      <c r="DO649" s="5"/>
      <c r="DP649" s="43">
        <f t="shared" si="1188"/>
        <v>0</v>
      </c>
      <c r="DQ649" s="27">
        <f t="shared" si="1243"/>
        <v>7022.5</v>
      </c>
      <c r="DR649" s="5"/>
      <c r="DS649" s="43">
        <f t="shared" si="1189"/>
        <v>0</v>
      </c>
      <c r="DT649" s="27">
        <f t="shared" si="1244"/>
        <v>4846</v>
      </c>
      <c r="DU649" s="5"/>
      <c r="DV649" s="43">
        <f t="shared" si="1190"/>
        <v>0</v>
      </c>
      <c r="DW649" s="27">
        <f t="shared" si="1245"/>
        <v>4835</v>
      </c>
      <c r="DX649" s="5"/>
      <c r="DY649" s="22">
        <f t="shared" si="1191"/>
        <v>0</v>
      </c>
      <c r="DZ649" s="25">
        <f t="shared" si="1246"/>
        <v>523</v>
      </c>
      <c r="EA649" s="22"/>
      <c r="EB649" s="22">
        <f t="shared" si="1192"/>
        <v>0</v>
      </c>
      <c r="EC649" s="28">
        <f t="shared" si="1247"/>
        <v>369</v>
      </c>
      <c r="ED649" s="5"/>
      <c r="EE649" s="43">
        <f t="shared" si="1193"/>
        <v>0</v>
      </c>
      <c r="EF649" s="27">
        <f t="shared" si="1248"/>
        <v>4769</v>
      </c>
      <c r="EG649" s="66"/>
      <c r="EH649" s="66">
        <f t="shared" si="1194"/>
        <v>0</v>
      </c>
      <c r="EI649" s="67">
        <f t="shared" si="1249"/>
        <v>23837</v>
      </c>
      <c r="EJ649" s="66"/>
      <c r="EK649" s="66">
        <f t="shared" si="1161"/>
        <v>0</v>
      </c>
      <c r="EL649" s="67">
        <f t="shared" si="1250"/>
        <v>22467</v>
      </c>
      <c r="EM649" s="110" t="e">
        <f t="shared" si="1162"/>
        <v>#REF!</v>
      </c>
    </row>
    <row r="650" spans="1:143" ht="11.25" customHeight="1" x14ac:dyDescent="0.25">
      <c r="A650" s="254">
        <v>46109</v>
      </c>
      <c r="B650" s="254">
        <v>46102</v>
      </c>
      <c r="C650" s="176">
        <v>8004979116</v>
      </c>
      <c r="D650" s="17" t="s">
        <v>36</v>
      </c>
      <c r="E650" s="18">
        <v>60</v>
      </c>
      <c r="F650" s="19">
        <v>0.5</v>
      </c>
      <c r="G650" s="20">
        <v>191516092051</v>
      </c>
      <c r="H650" s="66"/>
      <c r="I650" s="41">
        <f t="shared" si="1211"/>
        <v>0</v>
      </c>
      <c r="J650" s="48">
        <f t="shared" si="1212"/>
        <v>375332</v>
      </c>
      <c r="K650" s="66"/>
      <c r="L650" s="41">
        <f t="shared" ref="L650:L686" si="1251">IF(OR(D650="NPC6ASZDB-RD015M",D650="NPC6ASZDB-GN750C",D650="NPC6ASZDB-WT035M",D650="NPC6ASZDB-WT028M ",D650="NPC6ASZDB-WT019M",D650="NPC06SZDB-GN050C",D650="NPC06SZDB-OR050C",D650="NPC6ASZDB-WT018M",D650="NPC6ASZDB-WT023M",D650="NPC6ASZDB-WT024M",D650="NPC6ASZDB-OR020M",D650="NPC6ASZDB-RD006M",D650="NPC6ASZDB-WT017M",D650="NPC6ASZDB-GY750C",D650="NPC6ASZDB-YL015M",D650="NPC6ASZDB-BL004M ",D650="NPC6ASZDB-WT016M",D650="NPC06SZDB-BK006M",D650="NPC06SZDB-BK007M",D650="NPC6ASZDB-OR750C",D650="NPC06SZDB-BK004M",D650="NPC06SZDB-BL015M",D650="NPC6ASZDB-BL013C",D650="NPC6ASZDB-BL030C",D650="NPC6ASZDB-GY009M",D650="NPC06SZDB-BK002M",D650="NPC6ASZDB-GY025C",D650="NPC06SZDB-BK003M",D650="NPC06SZDB-GY005M",D650="NPC6ASZDB-RD020C",D650="NPC06SZDB-YL040M",D650="NPC6ASZDB-GY125C",D650="NPC06SZDB-YL002M",D650="NPC6ASZDB-WT100M",D650="NPC6ASZDB-RD008M",D650="NPC6ASZDB-YL009M",D650="NPC6ASZDB-VT010M",D650="NPC6ASZDB-OR007M",D650="NPC6ASZDB-VT007M",D650="NPC6ASZDB-BK007M",D650="NPC6ASZDB-GY350C",D650="NPC6ASZDB-YL350C",D650="NPC6ASZDB-OR350C",D650="NPC6ASZDB-VT350C",D650="NPC6ASZDB-BL350C",D650="NPC6ASZDB-RD350C",D650="NPC6ASZDB-BK350C",D650="NPC6ASZDB-VT003M",D650="NPC6ASZDB-OR250C",D650="NPC6ASZDB-VT250C",D650="NPC6ASZDB-VT002M",D650="NPC6ASZDB-VT050C",D650="NPC6ASZDB-VT001M",D650="NPC6ASZDB-VT150C",D650="NPC6ASZDB-WT017C",D650="NPC6ASZDB-RD030C",D650="NPC6ASZDB-WT030C",D650="NPC6ASZDB-OR020M",D650="NPC6ASZDB-OR015M",D650="NPC06SZDB-WT025C",D650="NPC6ASZDB-WT013M",D650="NPC6ASZDB-GY075C",D650="NPC6ASZDB-BK075C",D650="NPC6ASZDB-BK125C",D650="NPC6ASZDB-GN250C",D650="NPC6ASZDB-WT011M",D650="NPC6ASZDB-WT014M",D650="NPC6ASZDB-OR005M",D650="NPC6ASZDB-GY006M",D650="NPC6ASZDB-WT550C",D650="NPC6ASZDB-WT650C",D650="NPC6ASZDB-WT850C",D650="NPC6ASZDB-WT950C",D650="NPC6ASZDB-RD250C",D650="NPC06SZDB-GY015C",D650="NPC06SZDB-BL020C",D650="NPC06SZDB-YL015C",D650="NPC6ASZDB-BL012M",D650="NPC6ASZDB-WT020C",D650="NPC6ASZDB-BL008M",D650="NPC6ASZDB-BL009M",D650="NPC6ASZDB-WT022M",D650="NPC6ASZDB-YL007M",D650="NPC06SZDB-WT250C",D650="NPC6ASZDB-BL007M",D650="NPC6ASZDB-BK050C",D650="NPC6ASZDB-BK025C",D650="NPC6ASZDB-BL750C",D650="NPC6ASZDB-OR010M",D650="NPC06SZDB-RD015M",D650="NPC6ASZDB-YL012M",D650="NPC6ASZDB-YL030M",D650="NPC6ASZDB-YL020M",D650="NPC6ASZDB-RD050C",D650="NPC06SZDB-BL050C",D650="NPC06SZDB-RD050C",D650="NPC06SZDB-YL050C",D650="NPC06SZDB-YL003M",D650="NPC06SZDB-GN002M",D650="NPC6ASZDB-RD010M",D650="NPC6ASZDB-GY450C",D650="NPC6ASZDB-WT006M",D650="NPC6ASZDB-BL250C",D650="NPC6ASZDB-GY050C",D650="NPC6ASZDB-YL250C",D650="NPC6ASZDB-YL008M",D650="NPC06SZDB-YL010M",D650="NPC6ASZDB-GY008M",D650="NPC06SZDB-RD005M",D650="NPC6ASZDB-BL050C",D650="NPC6ASZDB-WT450C",D650="NPC6ASZDB-OR050C",D650="NPC06SZDB-GN010M",D650="NPC06SZDB-RD010M",D650="NPC06SZDB-BL010M",D650="NPC6ASZDB-GY050C",D650="NPC6ASZDB-YL025C",D650="NPC6ASZDB-BK250C",D650="NPC6ASZDB-BK004M",D650="NPC6ASZDB-YL006M",D650="NPC06SZDB-WT007M",D650="NPC6ASZDB-BL015M",D650="NPC6ASZDB-BL020M",D650="NPC6ASZDB-GN010M",D650="NPC6ASZDB-GN015M",D650="NPC6ASZDB-GY250C",D650="NPC6ASZDB-BK030M",D650="NPC06SZDB-GY003M",D650="NPC06SZDB-BL150C",D650="NPC6ASZDB-BK013M",D650="NPC6ASZDB-OR150C",D650="NPC6ASZDB-GY007M",D650="NPC6ASZDB-BK750C",D650="NPC06SZDB-GN003M",D650="NPC06SZDB-BK150C",D650="NPC06SZDB-BK001M",D650="NPC6ASZDB-RD007M",D650="NPC6ASZDB-RD010M",D650="NPC06SZDB-GY006M",D650="NPC06SZDB-GY015M",D650="NPC06SZDB-BK050C",D650="NPC6ASZDB-GN025C",D650="NPC6ASZDB-WT009M",D650="NPC6ASZDB-OR004M",D650="NPC6ASZDB-WT075C",D650="NPC6ASZDB-WT175C",D650="NPC06SZDB-GY001M",D650="NPC06SZDB-GY002M",D650="NPC6ASZDB-WT125C",D650="NPC6ASZDB-WT225C",D650="NPC6ASZDB-WT275C",D650="NPC6ASZDB-GY015M",D650="NPC6ASZDB-RD001M",D650="NPC6ASZDB-RD005M",D650="NPC6ASZDB-WT025C",D650="NPC6ASZDB-YL001M",D650="NPC6ASZDB-YL005M",D650="NPC06SZDB-GY010M",D650="NPC06SZDB-YL005M",D650="NPC06SZDB-YL001M",D650="NPC6ASZDB-BK150C",D650="NPC6ASZDB-BL030M",D650="NPC6ASZDB-YL050C",D650="NPC6ASZDB-YL010M",D650="NPC6ASZDB-OR010M",D650="NPC06SZDB-YL150C",D650="NPC6ASZDB-OR005M",D650="NPC06SZDB-OR002M",D650="NPC6ASZDB-RD150C",D650="NPC6ASZDB-WT025M",D650="NPC6ASZDB-WT150C",D650="NPC6ASZDB-WT012M",D650="NPC6ASZDB-WT250C",D650="NPC6ASZDB-WT350C",D650="NPC6ASZDB-YL002M",D650="NPC6ASZDB-BL150C",D650="NPC6ASZDB-WT015M",D650="NPC6ASZDB-YL150C",D650="NPC6ASZDB-YL003M",D650="NPC6ASZDB-WT750C",D650="NPC6ASZDB-GN050C",D650="NPC6ASZDB-WT008M",D650="NPC06SZDB-OR010M",D650="NPC6ASZDB-GY150C",D650="NPC6ASZDB-GN150C",D650="NPC6ASZDB-OR001M",D650="NPC6ASZDB-OR002M",D650="NPC6ASZDB-OR003M",D650="NPC06SZDB-RD002M",D650="NPC06SZDB-RD150C",D650="NPC6ASZDB-BK015M",D650="NPC06SZDB-GN001M",D650="NPC06SZDB-GN150C",D650="NPC06SZDB-WT030M",D650="NPC06SZDB-WT750C",D650="NPC06SZDB-WT015M",D650="NPC6ASZDB-WT030M",D650="NPC06SZDB-RD001M",D650="NPC06SZDB-RD003M",D650="NPC06SZDB-OR003M",D650="NPC06SZDB-OR001M",D650="NPC06SZDB-BL001M",D650="NPC06SZDB-BL003M",D650="NPC06SZDB-WT150C",D650="NPC06SZDB-BL002M",D650="NPC6ASZDB-WT050C",D650="NPC06SZDB-WT050C",D650="NPC06SZDB-WT001M",D650="NPC06SZDB-WT002M",D650="NPC06SZDB-WT003M",D650="NPC06SZDB-WT004M",D650="NPC06SZDB-WT005M",D650="NPC06SZDB-WT010M",D650="NPC06SZDB-WT020M",D650="NPC6ASZDB-GN001M",D650="NPC6ASZDB-GN002M",D650="NPC6ASZDB-GN003M",D650="NPC6ASZDB-GN004M",D650="NPC6ASZDB-GN005M",D650="NPC6ASZDB-GN020M",D650="NPC6ASZDB-GN030M",D650="NPC6ASZDB-WT001M",D650="NPC6ASZDB-WT002M",D650="NPC6ASZDB-WT003M",D650="NPC6ASZDB-WT004M",D650="NPC6ASZDB-WT005M",D650="NPC6ASZDB-WT006M",D650="NPC6ASZDB-WT007M",D650="NPC6ASZDB-WT010M",D650="NPC6ASZDB-WT020M",D650="NPC6ASZDB-RD002M",D650="NPC6ASZDB-RD003M",D650="NPC6ASZDB-RD020M",D650="NPC6ASZDB-GY001M",D650="NPC6ASZDB-GY002M",D650="NPC6ASZDB-GY003M",D650="NPC6ASZDB-GY004M",D650="NPC6ASZDB-GY005M",D650="NPC6ASZDB-GY010M",D650="NPC6ASZDB-GY020M",D650="NPC6ASZDB-GY025M",D650="NPC6ASZDB-GY030M",D650="NPC6ASZDB-BL001M",D650="NPC6ASZDB-BL002M",D650="NPC6ASZDB-BL003M",D650="NPC6ASZDB-BL004M",D650="NPC6ASZDB-BL005M",D650="NPC6ASZDB-BL010M",D650="NPC6ASZDB-BK001M",D650="NPC6ASZDB-BK002M",D650="NPC6ASZDB-BK003M",D650="NPC6ASZDB-BK005M",D650="NPC6ASZDB-BK010M",D650="NPC6ASZDB-BK020M",),E650*2,0)</f>
        <v>0</v>
      </c>
      <c r="M650" s="48">
        <f t="shared" si="1213"/>
        <v>224691</v>
      </c>
      <c r="N650" s="66"/>
      <c r="O650" s="41">
        <f t="shared" si="1214"/>
        <v>0</v>
      </c>
      <c r="P650" s="48">
        <f t="shared" si="1215"/>
        <v>373942</v>
      </c>
      <c r="Q650" s="66"/>
      <c r="R650" s="66">
        <f t="shared" si="1216"/>
        <v>0</v>
      </c>
      <c r="S650" s="67" t="e">
        <f t="shared" si="1217"/>
        <v>#REF!</v>
      </c>
      <c r="T650" s="66"/>
      <c r="U650" s="66">
        <f t="shared" si="1223"/>
        <v>0</v>
      </c>
      <c r="V650" s="67">
        <f t="shared" si="1224"/>
        <v>249832.90000000002</v>
      </c>
      <c r="X650" s="69">
        <f t="shared" si="1218"/>
        <v>0</v>
      </c>
      <c r="Y650" s="67">
        <f t="shared" si="1206"/>
        <v>132.29999999999882</v>
      </c>
      <c r="Z650" s="66"/>
      <c r="AA650" s="68">
        <f t="shared" si="1154"/>
        <v>0</v>
      </c>
      <c r="AB650" s="67">
        <f t="shared" si="1210"/>
        <v>12982.5</v>
      </c>
      <c r="AC650" s="66"/>
      <c r="AD650" s="66">
        <f t="shared" si="1155"/>
        <v>0</v>
      </c>
      <c r="AE650" s="67">
        <f t="shared" si="1225"/>
        <v>283.79999999999973</v>
      </c>
      <c r="AF650" s="66"/>
      <c r="AG650" s="78">
        <f t="shared" si="1156"/>
        <v>0</v>
      </c>
      <c r="AH650" s="79">
        <f t="shared" si="1226"/>
        <v>8642.7999999999993</v>
      </c>
      <c r="AI650" s="66"/>
      <c r="AJ650" s="68">
        <f t="shared" si="1157"/>
        <v>0</v>
      </c>
      <c r="AK650" s="67">
        <f t="shared" si="1227"/>
        <v>7330.5</v>
      </c>
      <c r="AL650" s="66"/>
      <c r="AM650" s="68">
        <f t="shared" si="1158"/>
        <v>0</v>
      </c>
      <c r="AN650" s="67">
        <f t="shared" si="1228"/>
        <v>13788.099999999999</v>
      </c>
      <c r="AO650" s="66"/>
      <c r="AP650" s="68">
        <f t="shared" si="1219"/>
        <v>0</v>
      </c>
      <c r="AQ650" s="67">
        <f t="shared" si="1220"/>
        <v>11837.5</v>
      </c>
      <c r="AR650" s="66"/>
      <c r="AS650" s="68">
        <f t="shared" si="1172"/>
        <v>0</v>
      </c>
      <c r="AT650" s="67">
        <f t="shared" si="1229"/>
        <v>2856.1000000000004</v>
      </c>
      <c r="AU650" s="66"/>
      <c r="AV650" s="66">
        <f t="shared" si="1230"/>
        <v>0</v>
      </c>
      <c r="AW650" s="42">
        <f t="shared" si="1209"/>
        <v>1620.0000000000014</v>
      </c>
      <c r="AX650" s="66"/>
      <c r="AY650" s="66">
        <f t="shared" si="1173"/>
        <v>0</v>
      </c>
      <c r="AZ650" s="67">
        <f t="shared" si="1221"/>
        <v>1794.6</v>
      </c>
      <c r="BA650" s="66"/>
      <c r="BB650" s="68">
        <f t="shared" si="1174"/>
        <v>0</v>
      </c>
      <c r="BC650" s="67">
        <f t="shared" si="1231"/>
        <v>1254.5999999999999</v>
      </c>
      <c r="BD650" s="66"/>
      <c r="BE650" s="68">
        <f t="shared" si="1175"/>
        <v>0</v>
      </c>
      <c r="BF650" s="67">
        <f t="shared" si="1204"/>
        <v>9467.1200000000008</v>
      </c>
      <c r="BG650" s="66"/>
      <c r="BH650" s="68">
        <f t="shared" si="1205"/>
        <v>0</v>
      </c>
      <c r="BI650" s="67">
        <f t="shared" si="1159"/>
        <v>5235.5599999999995</v>
      </c>
      <c r="BJ650" s="66"/>
      <c r="BK650" s="68">
        <f t="shared" si="1176"/>
        <v>0</v>
      </c>
      <c r="BL650" s="67">
        <f t="shared" si="1232"/>
        <v>4604.6000000000004</v>
      </c>
      <c r="BM650" s="66"/>
      <c r="BN650" s="68">
        <f t="shared" si="1233"/>
        <v>0</v>
      </c>
      <c r="BO650" s="67">
        <f t="shared" si="1234"/>
        <v>509.90000000000123</v>
      </c>
      <c r="BP650" s="66"/>
      <c r="BQ650" s="68">
        <f t="shared" si="1235"/>
        <v>37.200000000000003</v>
      </c>
      <c r="BR650" s="67">
        <f t="shared" si="1160"/>
        <v>-6807.7000000000089</v>
      </c>
      <c r="BS650" s="66"/>
      <c r="BT650" s="66">
        <f t="shared" si="1150"/>
        <v>120</v>
      </c>
      <c r="BU650" s="67">
        <f>BU649+BS650-BT650</f>
        <v>31553</v>
      </c>
      <c r="BV650" s="66"/>
      <c r="BW650" s="66">
        <f t="shared" si="1151"/>
        <v>120</v>
      </c>
      <c r="BX650" s="67">
        <f>+BX649+BV650-BW650</f>
        <v>96681</v>
      </c>
      <c r="BY650" s="66"/>
      <c r="BZ650" s="66">
        <f t="shared" si="1152"/>
        <v>120</v>
      </c>
      <c r="CA650" s="67">
        <f>+CA649+BY650-BZ650</f>
        <v>27033</v>
      </c>
      <c r="CB650" s="66"/>
      <c r="CC650" s="66">
        <f t="shared" si="1236"/>
        <v>0</v>
      </c>
      <c r="CD650" s="67">
        <f t="shared" si="1200"/>
        <v>4165.0000000000018</v>
      </c>
      <c r="CE650" s="66"/>
      <c r="CF650" s="66">
        <f t="shared" si="1237"/>
        <v>0</v>
      </c>
      <c r="CG650" s="67">
        <f t="shared" si="1238"/>
        <v>6982.9</v>
      </c>
      <c r="CH650" s="66"/>
      <c r="CI650" s="66">
        <f t="shared" si="1177"/>
        <v>0</v>
      </c>
      <c r="CJ650" s="67">
        <f t="shared" si="1147"/>
        <v>8715</v>
      </c>
      <c r="CK650" s="66"/>
      <c r="CL650" s="68">
        <f t="shared" si="1178"/>
        <v>0</v>
      </c>
      <c r="CM650" s="79">
        <f t="shared" si="1239"/>
        <v>4864</v>
      </c>
      <c r="CN650" s="66"/>
      <c r="CO650" s="68">
        <f t="shared" si="1179"/>
        <v>0</v>
      </c>
      <c r="CP650" s="79">
        <f t="shared" si="1240"/>
        <v>3955</v>
      </c>
      <c r="CQ650" s="66"/>
      <c r="CR650" s="68">
        <f t="shared" si="1180"/>
        <v>0</v>
      </c>
      <c r="CS650" s="79">
        <f t="shared" si="1207"/>
        <v>6656</v>
      </c>
      <c r="CT650" s="66"/>
      <c r="CU650" s="68">
        <f t="shared" si="1181"/>
        <v>0</v>
      </c>
      <c r="CV650" s="79">
        <f t="shared" si="1241"/>
        <v>7769</v>
      </c>
      <c r="CW650" s="66"/>
      <c r="CX650" s="66">
        <f t="shared" si="1182"/>
        <v>0</v>
      </c>
      <c r="CY650" s="40">
        <f t="shared" si="1202"/>
        <v>6575.8</v>
      </c>
      <c r="CZ650" s="65"/>
      <c r="DA650" s="66">
        <f t="shared" si="1183"/>
        <v>0</v>
      </c>
      <c r="DB650" s="67">
        <f t="shared" si="1148"/>
        <v>63934</v>
      </c>
      <c r="DC650" s="66"/>
      <c r="DD650" s="66">
        <f t="shared" si="1184"/>
        <v>0</v>
      </c>
      <c r="DE650" s="67">
        <f t="shared" si="1149"/>
        <v>60705</v>
      </c>
      <c r="DF650" s="66"/>
      <c r="DG650" s="69">
        <f t="shared" si="1185"/>
        <v>0</v>
      </c>
      <c r="DH650" s="67">
        <f t="shared" ref="DH650:DH679" si="1252">+DH649+DF650-DG650</f>
        <v>184510</v>
      </c>
      <c r="DI650" s="66"/>
      <c r="DJ650" s="66">
        <f t="shared" si="1186"/>
        <v>0</v>
      </c>
      <c r="DK650" s="67">
        <f t="shared" si="1242"/>
        <v>226.5</v>
      </c>
      <c r="DM650" s="206">
        <f t="shared" si="1187"/>
        <v>0</v>
      </c>
      <c r="DN650" s="25">
        <f t="shared" si="1222"/>
        <v>0</v>
      </c>
      <c r="DO650" s="5"/>
      <c r="DP650" s="43">
        <f t="shared" si="1188"/>
        <v>0</v>
      </c>
      <c r="DQ650" s="27">
        <f t="shared" si="1243"/>
        <v>7022.5</v>
      </c>
      <c r="DR650" s="5"/>
      <c r="DS650" s="43">
        <f t="shared" si="1189"/>
        <v>0</v>
      </c>
      <c r="DT650" s="27">
        <f t="shared" si="1244"/>
        <v>4846</v>
      </c>
      <c r="DU650" s="5"/>
      <c r="DV650" s="43">
        <f t="shared" si="1190"/>
        <v>0</v>
      </c>
      <c r="DW650" s="27">
        <f t="shared" si="1245"/>
        <v>4835</v>
      </c>
      <c r="DX650" s="5"/>
      <c r="DY650" s="22">
        <f t="shared" si="1191"/>
        <v>0</v>
      </c>
      <c r="DZ650" s="25">
        <f t="shared" si="1246"/>
        <v>523</v>
      </c>
      <c r="EA650" s="22"/>
      <c r="EB650" s="22">
        <f t="shared" si="1192"/>
        <v>0</v>
      </c>
      <c r="EC650" s="28">
        <f t="shared" si="1247"/>
        <v>369</v>
      </c>
      <c r="ED650" s="5"/>
      <c r="EE650" s="43">
        <f t="shared" si="1193"/>
        <v>0</v>
      </c>
      <c r="EF650" s="27">
        <f t="shared" si="1248"/>
        <v>4769</v>
      </c>
      <c r="EG650" s="66"/>
      <c r="EH650" s="66">
        <f t="shared" si="1194"/>
        <v>0</v>
      </c>
      <c r="EI650" s="67">
        <f t="shared" si="1249"/>
        <v>23837</v>
      </c>
      <c r="EJ650" s="66"/>
      <c r="EK650" s="66">
        <f t="shared" si="1161"/>
        <v>0</v>
      </c>
      <c r="EL650" s="67">
        <f t="shared" si="1250"/>
        <v>22467</v>
      </c>
      <c r="EM650" s="110" t="e">
        <f t="shared" si="1162"/>
        <v>#REF!</v>
      </c>
    </row>
    <row r="651" spans="1:143" ht="11.25" customHeight="1" x14ac:dyDescent="0.25">
      <c r="A651" s="254">
        <v>46109</v>
      </c>
      <c r="B651" s="254">
        <v>46102</v>
      </c>
      <c r="C651" s="204">
        <v>8004978438</v>
      </c>
      <c r="D651" s="17" t="s">
        <v>80</v>
      </c>
      <c r="E651" s="18">
        <v>60</v>
      </c>
      <c r="F651" s="19">
        <v>0.25</v>
      </c>
      <c r="G651" s="20">
        <v>191516164604</v>
      </c>
      <c r="H651" s="66"/>
      <c r="I651" s="41">
        <f t="shared" si="1211"/>
        <v>0</v>
      </c>
      <c r="J651" s="48">
        <f t="shared" si="1212"/>
        <v>375332</v>
      </c>
      <c r="K651" s="66"/>
      <c r="L651" s="41">
        <f t="shared" si="1251"/>
        <v>0</v>
      </c>
      <c r="M651" s="48">
        <f t="shared" si="1213"/>
        <v>224691</v>
      </c>
      <c r="N651" s="66"/>
      <c r="O651" s="41">
        <f t="shared" si="1214"/>
        <v>0</v>
      </c>
      <c r="P651" s="48">
        <f t="shared" si="1215"/>
        <v>373942</v>
      </c>
      <c r="Q651" s="66"/>
      <c r="R651" s="66">
        <f t="shared" si="1216"/>
        <v>0</v>
      </c>
      <c r="S651" s="67" t="e">
        <f t="shared" si="1217"/>
        <v>#REF!</v>
      </c>
      <c r="T651" s="66"/>
      <c r="U651" s="66">
        <f t="shared" si="1223"/>
        <v>0</v>
      </c>
      <c r="V651" s="67">
        <f t="shared" si="1224"/>
        <v>249832.90000000002</v>
      </c>
      <c r="X651" s="69">
        <f t="shared" si="1218"/>
        <v>0</v>
      </c>
      <c r="Y651" s="67">
        <f t="shared" si="1206"/>
        <v>132.29999999999882</v>
      </c>
      <c r="Z651" s="66"/>
      <c r="AA651" s="68">
        <f t="shared" si="1154"/>
        <v>0</v>
      </c>
      <c r="AB651" s="67">
        <f t="shared" si="1210"/>
        <v>12982.5</v>
      </c>
      <c r="AC651" s="66"/>
      <c r="AD651" s="66">
        <f t="shared" si="1155"/>
        <v>0</v>
      </c>
      <c r="AE651" s="67">
        <f t="shared" si="1225"/>
        <v>283.79999999999973</v>
      </c>
      <c r="AF651" s="66"/>
      <c r="AG651" s="78">
        <f t="shared" si="1156"/>
        <v>0</v>
      </c>
      <c r="AH651" s="79">
        <f t="shared" si="1226"/>
        <v>8642.7999999999993</v>
      </c>
      <c r="AI651" s="66"/>
      <c r="AJ651" s="68">
        <f t="shared" si="1157"/>
        <v>0</v>
      </c>
      <c r="AK651" s="67">
        <f t="shared" si="1227"/>
        <v>7330.5</v>
      </c>
      <c r="AL651" s="66"/>
      <c r="AM651" s="68">
        <f t="shared" si="1158"/>
        <v>0</v>
      </c>
      <c r="AN651" s="67">
        <f t="shared" si="1228"/>
        <v>13788.099999999999</v>
      </c>
      <c r="AO651" s="66"/>
      <c r="AP651" s="68">
        <f t="shared" si="1219"/>
        <v>0</v>
      </c>
      <c r="AQ651" s="67">
        <f t="shared" si="1220"/>
        <v>11837.5</v>
      </c>
      <c r="AR651" s="66"/>
      <c r="AS651" s="68">
        <f t="shared" si="1172"/>
        <v>0</v>
      </c>
      <c r="AT651" s="67">
        <f t="shared" si="1229"/>
        <v>2856.1000000000004</v>
      </c>
      <c r="AU651" s="66"/>
      <c r="AV651" s="66">
        <f t="shared" si="1230"/>
        <v>0</v>
      </c>
      <c r="AW651" s="42">
        <f t="shared" si="1209"/>
        <v>1620.0000000000014</v>
      </c>
      <c r="AX651" s="66"/>
      <c r="AY651" s="66">
        <f t="shared" si="1173"/>
        <v>0</v>
      </c>
      <c r="AZ651" s="67">
        <f t="shared" si="1221"/>
        <v>1794.6</v>
      </c>
      <c r="BA651" s="66"/>
      <c r="BB651" s="68">
        <f t="shared" si="1174"/>
        <v>0</v>
      </c>
      <c r="BC651" s="67">
        <f t="shared" si="1231"/>
        <v>1254.5999999999999</v>
      </c>
      <c r="BD651" s="66"/>
      <c r="BE651" s="68">
        <f t="shared" si="1175"/>
        <v>0</v>
      </c>
      <c r="BF651" s="67">
        <f t="shared" si="1204"/>
        <v>9467.1200000000008</v>
      </c>
      <c r="BG651" s="66"/>
      <c r="BH651" s="68">
        <f t="shared" si="1205"/>
        <v>0</v>
      </c>
      <c r="BI651" s="67">
        <f t="shared" si="1159"/>
        <v>5235.5599999999995</v>
      </c>
      <c r="BJ651" s="66"/>
      <c r="BK651" s="68">
        <f t="shared" si="1176"/>
        <v>0</v>
      </c>
      <c r="BL651" s="67">
        <f t="shared" si="1232"/>
        <v>4604.6000000000004</v>
      </c>
      <c r="BM651" s="66"/>
      <c r="BN651" s="68">
        <f t="shared" si="1233"/>
        <v>0</v>
      </c>
      <c r="BO651" s="67">
        <f t="shared" si="1234"/>
        <v>509.90000000000123</v>
      </c>
      <c r="BP651" s="66"/>
      <c r="BQ651" s="68">
        <f t="shared" si="1235"/>
        <v>22.2</v>
      </c>
      <c r="BR651" s="67">
        <f t="shared" si="1160"/>
        <v>-6829.9000000000087</v>
      </c>
      <c r="BS651" s="66"/>
      <c r="BT651" s="66">
        <f t="shared" si="1150"/>
        <v>120</v>
      </c>
      <c r="BU651" s="67">
        <f>BU650+BS651-BT651-40</f>
        <v>31393</v>
      </c>
      <c r="BV651" s="66"/>
      <c r="BW651" s="66">
        <f t="shared" si="1151"/>
        <v>120</v>
      </c>
      <c r="BX651" s="67">
        <f>+BX650+BV651-BW651-40</f>
        <v>96521</v>
      </c>
      <c r="BY651" s="66"/>
      <c r="BZ651" s="66">
        <f t="shared" si="1152"/>
        <v>120</v>
      </c>
      <c r="CA651" s="67">
        <f>+CA650+BY651-BZ651-40</f>
        <v>26873</v>
      </c>
      <c r="CB651" s="66"/>
      <c r="CC651" s="66">
        <f t="shared" si="1236"/>
        <v>0</v>
      </c>
      <c r="CD651" s="67">
        <f t="shared" si="1200"/>
        <v>4165.0000000000018</v>
      </c>
      <c r="CE651" s="66"/>
      <c r="CF651" s="66">
        <f t="shared" si="1237"/>
        <v>0</v>
      </c>
      <c r="CG651" s="67">
        <f t="shared" si="1238"/>
        <v>6982.9</v>
      </c>
      <c r="CH651" s="66"/>
      <c r="CI651" s="66">
        <f t="shared" si="1177"/>
        <v>0</v>
      </c>
      <c r="CJ651" s="67">
        <f t="shared" si="1147"/>
        <v>8715</v>
      </c>
      <c r="CK651" s="66"/>
      <c r="CL651" s="68">
        <f t="shared" si="1178"/>
        <v>0</v>
      </c>
      <c r="CM651" s="79">
        <f t="shared" si="1239"/>
        <v>4864</v>
      </c>
      <c r="CN651" s="66"/>
      <c r="CO651" s="68">
        <f t="shared" si="1179"/>
        <v>0</v>
      </c>
      <c r="CP651" s="79">
        <f t="shared" si="1240"/>
        <v>3955</v>
      </c>
      <c r="CQ651" s="66"/>
      <c r="CR651" s="68">
        <f t="shared" si="1180"/>
        <v>0</v>
      </c>
      <c r="CS651" s="79">
        <f t="shared" si="1207"/>
        <v>6656</v>
      </c>
      <c r="CT651" s="66"/>
      <c r="CU651" s="68">
        <f t="shared" si="1181"/>
        <v>0</v>
      </c>
      <c r="CV651" s="79">
        <f t="shared" si="1241"/>
        <v>7769</v>
      </c>
      <c r="CW651" s="66"/>
      <c r="CX651" s="66">
        <f t="shared" si="1182"/>
        <v>0</v>
      </c>
      <c r="CY651" s="40">
        <f t="shared" si="1202"/>
        <v>6575.8</v>
      </c>
      <c r="CZ651" s="65"/>
      <c r="DA651" s="66">
        <f t="shared" si="1183"/>
        <v>0</v>
      </c>
      <c r="DB651" s="67">
        <f t="shared" si="1148"/>
        <v>63934</v>
      </c>
      <c r="DC651" s="66"/>
      <c r="DD651" s="66">
        <f t="shared" si="1184"/>
        <v>0</v>
      </c>
      <c r="DE651" s="67">
        <f t="shared" si="1149"/>
        <v>60705</v>
      </c>
      <c r="DF651" s="66"/>
      <c r="DG651" s="69">
        <f t="shared" si="1185"/>
        <v>0</v>
      </c>
      <c r="DH651" s="67">
        <f t="shared" si="1252"/>
        <v>184510</v>
      </c>
      <c r="DI651" s="66"/>
      <c r="DJ651" s="66">
        <f t="shared" si="1186"/>
        <v>0</v>
      </c>
      <c r="DK651" s="67">
        <f t="shared" si="1242"/>
        <v>226.5</v>
      </c>
      <c r="DM651" s="206">
        <f t="shared" si="1187"/>
        <v>0</v>
      </c>
      <c r="DN651" s="25">
        <f t="shared" si="1222"/>
        <v>0</v>
      </c>
      <c r="DO651" s="5"/>
      <c r="DP651" s="43">
        <f t="shared" si="1188"/>
        <v>0</v>
      </c>
      <c r="DQ651" s="27">
        <f t="shared" si="1243"/>
        <v>7022.5</v>
      </c>
      <c r="DR651" s="5"/>
      <c r="DS651" s="43">
        <f t="shared" si="1189"/>
        <v>0</v>
      </c>
      <c r="DT651" s="27">
        <f t="shared" si="1244"/>
        <v>4846</v>
      </c>
      <c r="DU651" s="5"/>
      <c r="DV651" s="43">
        <f t="shared" si="1190"/>
        <v>0</v>
      </c>
      <c r="DW651" s="27">
        <f t="shared" si="1245"/>
        <v>4835</v>
      </c>
      <c r="DX651" s="5"/>
      <c r="DY651" s="22">
        <f t="shared" si="1191"/>
        <v>0</v>
      </c>
      <c r="DZ651" s="25">
        <f t="shared" si="1246"/>
        <v>523</v>
      </c>
      <c r="EA651" s="22"/>
      <c r="EB651" s="22">
        <f t="shared" si="1192"/>
        <v>0</v>
      </c>
      <c r="EC651" s="28">
        <f t="shared" si="1247"/>
        <v>369</v>
      </c>
      <c r="ED651" s="5"/>
      <c r="EE651" s="43">
        <f t="shared" si="1193"/>
        <v>0</v>
      </c>
      <c r="EF651" s="27">
        <f t="shared" si="1248"/>
        <v>4769</v>
      </c>
      <c r="EG651" s="66"/>
      <c r="EH651" s="66">
        <f t="shared" si="1194"/>
        <v>0</v>
      </c>
      <c r="EI651" s="67">
        <f t="shared" si="1249"/>
        <v>23837</v>
      </c>
      <c r="EJ651" s="66"/>
      <c r="EK651" s="66">
        <f t="shared" si="1161"/>
        <v>0</v>
      </c>
      <c r="EL651" s="67">
        <f t="shared" si="1250"/>
        <v>22467</v>
      </c>
      <c r="EM651" s="110" t="e">
        <f t="shared" si="1162"/>
        <v>#REF!</v>
      </c>
    </row>
    <row r="652" spans="1:143" ht="11.25" customHeight="1" x14ac:dyDescent="0.25">
      <c r="A652" s="255">
        <v>46109</v>
      </c>
      <c r="B652" s="254">
        <v>46102</v>
      </c>
      <c r="C652" s="204">
        <v>8004978441</v>
      </c>
      <c r="D652" s="17" t="s">
        <v>36</v>
      </c>
      <c r="E652" s="18">
        <v>120</v>
      </c>
      <c r="F652" s="19">
        <v>0.5</v>
      </c>
      <c r="G652" s="20">
        <v>191516092051</v>
      </c>
      <c r="H652" s="66"/>
      <c r="I652" s="41">
        <f t="shared" si="1211"/>
        <v>0</v>
      </c>
      <c r="J652" s="48">
        <f t="shared" si="1212"/>
        <v>375332</v>
      </c>
      <c r="K652" s="66"/>
      <c r="L652" s="41">
        <f t="shared" si="1251"/>
        <v>0</v>
      </c>
      <c r="M652" s="48">
        <f t="shared" si="1213"/>
        <v>224691</v>
      </c>
      <c r="N652" s="66"/>
      <c r="O652" s="41">
        <f t="shared" si="1214"/>
        <v>0</v>
      </c>
      <c r="P652" s="48">
        <f t="shared" si="1215"/>
        <v>373942</v>
      </c>
      <c r="Q652" s="66"/>
      <c r="R652" s="66">
        <f t="shared" si="1216"/>
        <v>0</v>
      </c>
      <c r="S652" s="67" t="e">
        <f t="shared" si="1217"/>
        <v>#REF!</v>
      </c>
      <c r="T652" s="66"/>
      <c r="U652" s="66">
        <f t="shared" si="1223"/>
        <v>0</v>
      </c>
      <c r="V652" s="67">
        <f t="shared" si="1224"/>
        <v>249832.90000000002</v>
      </c>
      <c r="X652" s="69">
        <f t="shared" si="1218"/>
        <v>0</v>
      </c>
      <c r="Y652" s="67">
        <f t="shared" si="1206"/>
        <v>132.29999999999882</v>
      </c>
      <c r="Z652" s="66"/>
      <c r="AA652" s="68">
        <f t="shared" si="1154"/>
        <v>0</v>
      </c>
      <c r="AB652" s="67">
        <f t="shared" si="1210"/>
        <v>12982.5</v>
      </c>
      <c r="AC652" s="66"/>
      <c r="AD652" s="66">
        <f t="shared" si="1155"/>
        <v>0</v>
      </c>
      <c r="AE652" s="67">
        <f t="shared" si="1225"/>
        <v>283.79999999999973</v>
      </c>
      <c r="AF652" s="66"/>
      <c r="AG652" s="78">
        <f t="shared" si="1156"/>
        <v>0</v>
      </c>
      <c r="AH652" s="79">
        <f t="shared" si="1226"/>
        <v>8642.7999999999993</v>
      </c>
      <c r="AI652" s="66"/>
      <c r="AJ652" s="68">
        <f t="shared" si="1157"/>
        <v>0</v>
      </c>
      <c r="AK652" s="67">
        <f t="shared" si="1227"/>
        <v>7330.5</v>
      </c>
      <c r="AL652" s="66"/>
      <c r="AM652" s="68">
        <f t="shared" si="1158"/>
        <v>0</v>
      </c>
      <c r="AN652" s="67">
        <f t="shared" si="1228"/>
        <v>13788.099999999999</v>
      </c>
      <c r="AO652" s="66"/>
      <c r="AP652" s="68">
        <f t="shared" si="1219"/>
        <v>0</v>
      </c>
      <c r="AQ652" s="67">
        <f t="shared" si="1220"/>
        <v>11837.5</v>
      </c>
      <c r="AR652" s="66"/>
      <c r="AS652" s="68">
        <f t="shared" si="1172"/>
        <v>0</v>
      </c>
      <c r="AT652" s="67">
        <f t="shared" si="1229"/>
        <v>2856.1000000000004</v>
      </c>
      <c r="AU652" s="66"/>
      <c r="AV652" s="66">
        <f t="shared" si="1230"/>
        <v>0</v>
      </c>
      <c r="AW652" s="42">
        <f t="shared" si="1209"/>
        <v>1620.0000000000014</v>
      </c>
      <c r="AX652" s="66"/>
      <c r="AY652" s="66">
        <f t="shared" si="1173"/>
        <v>0</v>
      </c>
      <c r="AZ652" s="67">
        <f t="shared" si="1221"/>
        <v>1794.6</v>
      </c>
      <c r="BA652" s="66"/>
      <c r="BB652" s="68">
        <f t="shared" si="1174"/>
        <v>0</v>
      </c>
      <c r="BC652" s="67">
        <f t="shared" si="1231"/>
        <v>1254.5999999999999</v>
      </c>
      <c r="BD652" s="66"/>
      <c r="BE652" s="68">
        <f t="shared" si="1175"/>
        <v>0</v>
      </c>
      <c r="BF652" s="67">
        <f t="shared" si="1204"/>
        <v>9467.1200000000008</v>
      </c>
      <c r="BG652" s="66"/>
      <c r="BH652" s="68">
        <f t="shared" ref="BH652:BH683" si="1253">IF(OR(D672="NPC06UZDB-GY026M",D672="NPP06UZDB-GY010M",D652="CO155E2-0CM018",D652="CO155E2-0CM023",D652="CO155E2-0CM026",D652="NPP06UZDB-GY150C",D652="NPP06UZDB-GY025M",D652="NPC06UZDB-GY013M",D652="NPP06UZDB-GY001M",D652="NPP06UZDB-GY250C",D652="NPC06UZDB-GY028M",D652="NPC06UZDB-GY018M",D652="NPC06UZDB-GY014M",D652="NPC06UZDB-GY012M",D652="NPC06UZDB-GY011M",D652="NPC06UZDB-GY006M",D652="CO155E2-0CM006",D652="NPP06UZDB-GY005M",D652="NPP06UZDB-GY005M",D652="NPP06UZDB-GY003M",D652="NPP06UZDB-GY002M",D652="NPC06UZDB-GY025M",D652="CO155E2-0CM020",D652="CO155E2-0CM030",D652="NPC06UZDB-GY350C",D652="NPC06UZDB-GY030M",D652="NPC06UZDB-GY020C",D652="NPC06UZDB-GY030M",D652="NPC06UZDB-GY350C",D652="CO155E2-0CM007",D652="NPC06UZDB-GY150C",D652="NPC06UZDB-GY250C",D652="NPC06UZDB-GY007M",D652="CO155E2-0CC050",D652="NPC06UZDB-GY006M",D652="NPC06UZDB-GY008M",D652="NPC06UZDB-GY050C",D652="CO155E2-0CC250",D652="NPC06UZDB-GY750C",D652="NPC06UZDB-GY007M",D652="NPC06UZDB-GY020M",D652="CO155E2-0CC150",D652="CO155E2-0CM015",D652="CO155E2-0CM010",D652="NPC06UZDB-GY450C",D652="NPC06UZDB-GY015M",D652="NPC06UZDB-GY150C",D652="CO155E2-0CM001",D652="CO155E2-0CM002",D652="CO155E2-0CM003",D652="CO155E2-0CM004",D652="CO155E2-0CM005",D652="CO155E2-0CM008",D652="NPC06UZDB-GY010M",D652="NPC06UZDB-GY001M",D652="NPC06UZDB-GY002M",D652="NPC06UZDB-GY003M",D652="NPC06UZDB-GY004M",D652="NPC06UZDB-GY005M",),E652*(F652+0.12),0)</f>
        <v>0</v>
      </c>
      <c r="BI652" s="67">
        <f t="shared" si="1159"/>
        <v>5235.5599999999995</v>
      </c>
      <c r="BJ652" s="66"/>
      <c r="BK652" s="68">
        <f t="shared" si="1176"/>
        <v>0</v>
      </c>
      <c r="BL652" s="67">
        <f t="shared" si="1232"/>
        <v>4604.6000000000004</v>
      </c>
      <c r="BM652" s="66"/>
      <c r="BN652" s="68">
        <f t="shared" si="1233"/>
        <v>0</v>
      </c>
      <c r="BO652" s="67">
        <f t="shared" si="1234"/>
        <v>509.90000000000123</v>
      </c>
      <c r="BP652" s="66"/>
      <c r="BQ652" s="68">
        <f t="shared" si="1235"/>
        <v>74.400000000000006</v>
      </c>
      <c r="BR652" s="67">
        <f t="shared" si="1160"/>
        <v>-6904.3000000000084</v>
      </c>
      <c r="BS652" s="66"/>
      <c r="BT652" s="66">
        <f t="shared" si="1150"/>
        <v>240</v>
      </c>
      <c r="BU652" s="67">
        <f t="shared" ref="BU652:BU683" si="1254">BU651+BS652-BT652</f>
        <v>31153</v>
      </c>
      <c r="BV652" s="66"/>
      <c r="BW652" s="66">
        <f t="shared" si="1151"/>
        <v>240</v>
      </c>
      <c r="BX652" s="67">
        <f t="shared" ref="BX652:BX678" si="1255">+BX651+BV652-BW652</f>
        <v>96281</v>
      </c>
      <c r="BY652" s="66"/>
      <c r="BZ652" s="66">
        <f t="shared" si="1152"/>
        <v>240</v>
      </c>
      <c r="CA652" s="67">
        <f t="shared" ref="CA652:CA683" si="1256">+CA651+BY652-BZ652</f>
        <v>26633</v>
      </c>
      <c r="CB652" s="66"/>
      <c r="CC652" s="66">
        <f t="shared" si="1236"/>
        <v>0</v>
      </c>
      <c r="CD652" s="67">
        <f t="shared" si="1200"/>
        <v>4165.0000000000018</v>
      </c>
      <c r="CE652" s="66"/>
      <c r="CF652" s="66">
        <f t="shared" si="1237"/>
        <v>0</v>
      </c>
      <c r="CG652" s="67">
        <f t="shared" si="1238"/>
        <v>6982.9</v>
      </c>
      <c r="CH652" s="66"/>
      <c r="CI652" s="66">
        <f t="shared" si="1177"/>
        <v>0</v>
      </c>
      <c r="CJ652" s="67">
        <f t="shared" si="1147"/>
        <v>8715</v>
      </c>
      <c r="CK652" s="66"/>
      <c r="CL652" s="68">
        <f t="shared" si="1178"/>
        <v>0</v>
      </c>
      <c r="CM652" s="79">
        <f t="shared" si="1239"/>
        <v>4864</v>
      </c>
      <c r="CN652" s="66"/>
      <c r="CO652" s="68">
        <f t="shared" si="1179"/>
        <v>0</v>
      </c>
      <c r="CP652" s="79">
        <f t="shared" si="1240"/>
        <v>3955</v>
      </c>
      <c r="CQ652" s="66"/>
      <c r="CR652" s="68">
        <f t="shared" si="1180"/>
        <v>0</v>
      </c>
      <c r="CS652" s="79">
        <f t="shared" si="1207"/>
        <v>6656</v>
      </c>
      <c r="CT652" s="66"/>
      <c r="CU652" s="68">
        <f t="shared" si="1181"/>
        <v>0</v>
      </c>
      <c r="CV652" s="79">
        <f t="shared" si="1241"/>
        <v>7769</v>
      </c>
      <c r="CW652" s="66"/>
      <c r="CX652" s="66">
        <f t="shared" si="1182"/>
        <v>0</v>
      </c>
      <c r="CY652" s="40">
        <f t="shared" si="1202"/>
        <v>6575.8</v>
      </c>
      <c r="CZ652" s="65"/>
      <c r="DA652" s="66">
        <f t="shared" si="1183"/>
        <v>0</v>
      </c>
      <c r="DB652" s="67">
        <f t="shared" si="1148"/>
        <v>63934</v>
      </c>
      <c r="DC652" s="66"/>
      <c r="DD652" s="66">
        <f t="shared" si="1184"/>
        <v>0</v>
      </c>
      <c r="DE652" s="67">
        <f t="shared" si="1149"/>
        <v>60705</v>
      </c>
      <c r="DF652" s="66"/>
      <c r="DG652" s="69">
        <f t="shared" si="1185"/>
        <v>0</v>
      </c>
      <c r="DH652" s="67">
        <f t="shared" si="1252"/>
        <v>184510</v>
      </c>
      <c r="DI652" s="66"/>
      <c r="DJ652" s="66">
        <f t="shared" si="1186"/>
        <v>0</v>
      </c>
      <c r="DK652" s="67">
        <f t="shared" si="1242"/>
        <v>226.5</v>
      </c>
      <c r="DM652" s="206">
        <f t="shared" si="1187"/>
        <v>0</v>
      </c>
      <c r="DN652" s="25">
        <f t="shared" si="1222"/>
        <v>0</v>
      </c>
      <c r="DO652" s="5"/>
      <c r="DP652" s="43">
        <f t="shared" si="1188"/>
        <v>0</v>
      </c>
      <c r="DQ652" s="27">
        <f t="shared" si="1243"/>
        <v>7022.5</v>
      </c>
      <c r="DR652" s="5"/>
      <c r="DS652" s="43">
        <f t="shared" si="1189"/>
        <v>0</v>
      </c>
      <c r="DT652" s="27">
        <f t="shared" si="1244"/>
        <v>4846</v>
      </c>
      <c r="DU652" s="5"/>
      <c r="DV652" s="43">
        <f t="shared" si="1190"/>
        <v>0</v>
      </c>
      <c r="DW652" s="27">
        <f t="shared" si="1245"/>
        <v>4835</v>
      </c>
      <c r="DX652" s="5"/>
      <c r="DY652" s="22">
        <f t="shared" si="1191"/>
        <v>0</v>
      </c>
      <c r="DZ652" s="25">
        <f t="shared" si="1246"/>
        <v>523</v>
      </c>
      <c r="EA652" s="22"/>
      <c r="EB652" s="22">
        <f t="shared" si="1192"/>
        <v>0</v>
      </c>
      <c r="EC652" s="28">
        <f t="shared" si="1247"/>
        <v>369</v>
      </c>
      <c r="ED652" s="5"/>
      <c r="EE652" s="43">
        <f t="shared" si="1193"/>
        <v>0</v>
      </c>
      <c r="EF652" s="27">
        <f t="shared" si="1248"/>
        <v>4769</v>
      </c>
      <c r="EG652" s="66"/>
      <c r="EH652" s="66">
        <f t="shared" si="1194"/>
        <v>0</v>
      </c>
      <c r="EI652" s="67">
        <f t="shared" si="1249"/>
        <v>23837</v>
      </c>
      <c r="EJ652" s="66"/>
      <c r="EK652" s="66">
        <f t="shared" si="1161"/>
        <v>0</v>
      </c>
      <c r="EL652" s="67">
        <f t="shared" si="1250"/>
        <v>22467</v>
      </c>
      <c r="EM652" s="110" t="e">
        <f t="shared" si="1162"/>
        <v>#REF!</v>
      </c>
    </row>
    <row r="653" spans="1:143" s="36" customFormat="1" ht="11.25" customHeight="1" x14ac:dyDescent="0.25">
      <c r="A653" s="11">
        <v>46109</v>
      </c>
      <c r="B653" s="188">
        <v>46109</v>
      </c>
      <c r="C653" s="204">
        <v>8004980173</v>
      </c>
      <c r="D653" s="17" t="s">
        <v>39</v>
      </c>
      <c r="E653" s="18">
        <v>280</v>
      </c>
      <c r="F653" s="19">
        <v>10</v>
      </c>
      <c r="G653" s="20">
        <v>191516052291</v>
      </c>
      <c r="H653" s="66"/>
      <c r="I653" s="41">
        <f t="shared" si="1211"/>
        <v>0</v>
      </c>
      <c r="J653" s="48">
        <f t="shared" si="1212"/>
        <v>375332</v>
      </c>
      <c r="K653" s="66"/>
      <c r="L653" s="41">
        <f t="shared" si="1251"/>
        <v>0</v>
      </c>
      <c r="M653" s="48">
        <f t="shared" si="1213"/>
        <v>224691</v>
      </c>
      <c r="N653" s="66"/>
      <c r="O653" s="41">
        <f t="shared" si="1214"/>
        <v>0</v>
      </c>
      <c r="P653" s="48">
        <f t="shared" si="1215"/>
        <v>373942</v>
      </c>
      <c r="Q653" s="66"/>
      <c r="R653" s="66">
        <f t="shared" si="1216"/>
        <v>0</v>
      </c>
      <c r="S653" s="67" t="e">
        <f t="shared" si="1217"/>
        <v>#REF!</v>
      </c>
      <c r="T653" s="66"/>
      <c r="U653" s="66">
        <f t="shared" si="1223"/>
        <v>0</v>
      </c>
      <c r="V653" s="67">
        <f t="shared" si="1224"/>
        <v>249832.90000000002</v>
      </c>
      <c r="W653" s="136"/>
      <c r="X653" s="69">
        <f t="shared" si="1218"/>
        <v>0</v>
      </c>
      <c r="Y653" s="67">
        <f t="shared" si="1206"/>
        <v>132.29999999999882</v>
      </c>
      <c r="Z653" s="66"/>
      <c r="AA653" s="68">
        <f t="shared" si="1154"/>
        <v>0</v>
      </c>
      <c r="AB653" s="67">
        <f t="shared" si="1210"/>
        <v>12982.5</v>
      </c>
      <c r="AC653" s="66"/>
      <c r="AD653" s="66">
        <f t="shared" si="1155"/>
        <v>0</v>
      </c>
      <c r="AE653" s="67">
        <f t="shared" si="1225"/>
        <v>283.79999999999973</v>
      </c>
      <c r="AF653" s="66"/>
      <c r="AG653" s="78">
        <f t="shared" si="1156"/>
        <v>0</v>
      </c>
      <c r="AH653" s="79">
        <f t="shared" si="1226"/>
        <v>8642.7999999999993</v>
      </c>
      <c r="AI653" s="66"/>
      <c r="AJ653" s="68">
        <f t="shared" si="1157"/>
        <v>0</v>
      </c>
      <c r="AK653" s="67">
        <f t="shared" si="1227"/>
        <v>7330.5</v>
      </c>
      <c r="AL653" s="66"/>
      <c r="AM653" s="68">
        <f t="shared" si="1158"/>
        <v>0</v>
      </c>
      <c r="AN653" s="67">
        <f t="shared" si="1228"/>
        <v>13788.099999999999</v>
      </c>
      <c r="AO653" s="66"/>
      <c r="AP653" s="68">
        <f t="shared" si="1219"/>
        <v>0</v>
      </c>
      <c r="AQ653" s="67">
        <f t="shared" si="1220"/>
        <v>11837.5</v>
      </c>
      <c r="AR653" s="66"/>
      <c r="AS653" s="68">
        <f t="shared" si="1172"/>
        <v>0</v>
      </c>
      <c r="AT653" s="67">
        <f t="shared" si="1229"/>
        <v>2856.1000000000004</v>
      </c>
      <c r="AU653" s="66"/>
      <c r="AV653" s="66">
        <f t="shared" si="1230"/>
        <v>0</v>
      </c>
      <c r="AW653" s="42">
        <f t="shared" si="1209"/>
        <v>1620.0000000000014</v>
      </c>
      <c r="AX653" s="66"/>
      <c r="AY653" s="66">
        <f t="shared" si="1173"/>
        <v>0</v>
      </c>
      <c r="AZ653" s="67">
        <f t="shared" si="1221"/>
        <v>1794.6</v>
      </c>
      <c r="BA653" s="66"/>
      <c r="BB653" s="68">
        <f t="shared" si="1174"/>
        <v>0</v>
      </c>
      <c r="BC653" s="67">
        <f t="shared" si="1231"/>
        <v>1254.5999999999999</v>
      </c>
      <c r="BD653" s="66"/>
      <c r="BE653" s="68">
        <f t="shared" si="1175"/>
        <v>0</v>
      </c>
      <c r="BF653" s="67">
        <f t="shared" si="1204"/>
        <v>9467.1200000000008</v>
      </c>
      <c r="BG653" s="66"/>
      <c r="BH653" s="68">
        <f t="shared" si="1253"/>
        <v>0</v>
      </c>
      <c r="BI653" s="67">
        <f t="shared" si="1159"/>
        <v>5235.5599999999995</v>
      </c>
      <c r="BJ653" s="66"/>
      <c r="BK653" s="68">
        <f t="shared" si="1176"/>
        <v>0</v>
      </c>
      <c r="BL653" s="67">
        <f t="shared" si="1232"/>
        <v>4604.6000000000004</v>
      </c>
      <c r="BM653" s="66"/>
      <c r="BN653" s="68">
        <f t="shared" si="1233"/>
        <v>0</v>
      </c>
      <c r="BO653" s="67">
        <f t="shared" si="1234"/>
        <v>509.90000000000123</v>
      </c>
      <c r="BP653" s="66"/>
      <c r="BQ653" s="68">
        <f t="shared" si="1235"/>
        <v>2833.6</v>
      </c>
      <c r="BR653" s="67">
        <f t="shared" si="1160"/>
        <v>-9737.9000000000087</v>
      </c>
      <c r="BS653" s="66"/>
      <c r="BT653" s="66">
        <f t="shared" si="1150"/>
        <v>560</v>
      </c>
      <c r="BU653" s="67">
        <f t="shared" si="1254"/>
        <v>30593</v>
      </c>
      <c r="BV653" s="66"/>
      <c r="BW653" s="66">
        <f t="shared" si="1151"/>
        <v>560</v>
      </c>
      <c r="BX653" s="67">
        <f t="shared" si="1255"/>
        <v>95721</v>
      </c>
      <c r="BY653" s="66"/>
      <c r="BZ653" s="66">
        <f t="shared" si="1152"/>
        <v>560</v>
      </c>
      <c r="CA653" s="67">
        <f t="shared" si="1256"/>
        <v>26073</v>
      </c>
      <c r="CB653" s="66"/>
      <c r="CC653" s="66">
        <f t="shared" si="1236"/>
        <v>0</v>
      </c>
      <c r="CD653" s="67">
        <f t="shared" si="1200"/>
        <v>4165.0000000000018</v>
      </c>
      <c r="CE653" s="66"/>
      <c r="CF653" s="66">
        <f t="shared" si="1237"/>
        <v>0</v>
      </c>
      <c r="CG653" s="67">
        <f t="shared" si="1238"/>
        <v>6982.9</v>
      </c>
      <c r="CH653" s="66"/>
      <c r="CI653" s="66">
        <f t="shared" si="1177"/>
        <v>0</v>
      </c>
      <c r="CJ653" s="67">
        <f t="shared" ref="CJ653:CJ716" si="1257">+CJ652+CH653-CI653</f>
        <v>8715</v>
      </c>
      <c r="CK653" s="66"/>
      <c r="CL653" s="68">
        <f t="shared" si="1178"/>
        <v>0</v>
      </c>
      <c r="CM653" s="79">
        <f t="shared" si="1239"/>
        <v>4864</v>
      </c>
      <c r="CN653" s="66"/>
      <c r="CO653" s="68">
        <f t="shared" si="1179"/>
        <v>0</v>
      </c>
      <c r="CP653" s="79">
        <f t="shared" si="1240"/>
        <v>3955</v>
      </c>
      <c r="CQ653" s="66"/>
      <c r="CR653" s="68">
        <f t="shared" si="1180"/>
        <v>0</v>
      </c>
      <c r="CS653" s="79">
        <f t="shared" si="1207"/>
        <v>6656</v>
      </c>
      <c r="CT653" s="66"/>
      <c r="CU653" s="68">
        <f t="shared" si="1181"/>
        <v>0</v>
      </c>
      <c r="CV653" s="79">
        <f t="shared" si="1241"/>
        <v>7769</v>
      </c>
      <c r="CW653" s="66"/>
      <c r="CX653" s="66">
        <f t="shared" si="1182"/>
        <v>0</v>
      </c>
      <c r="CY653" s="40">
        <f t="shared" si="1202"/>
        <v>6575.8</v>
      </c>
      <c r="CZ653" s="65"/>
      <c r="DA653" s="66">
        <f t="shared" si="1183"/>
        <v>0</v>
      </c>
      <c r="DB653" s="67">
        <f t="shared" ref="DB653:DB716" si="1258">+DB652+CZ653-DA653</f>
        <v>63934</v>
      </c>
      <c r="DC653" s="66"/>
      <c r="DD653" s="66">
        <f t="shared" si="1184"/>
        <v>0</v>
      </c>
      <c r="DE653" s="67">
        <f t="shared" ref="DE653:DE716" si="1259">+DE652+DC653-DD653</f>
        <v>60705</v>
      </c>
      <c r="DF653" s="66"/>
      <c r="DG653" s="69">
        <f t="shared" si="1185"/>
        <v>0</v>
      </c>
      <c r="DH653" s="67">
        <f t="shared" si="1252"/>
        <v>184510</v>
      </c>
      <c r="DI653" s="66"/>
      <c r="DJ653" s="66">
        <f t="shared" si="1186"/>
        <v>0</v>
      </c>
      <c r="DK653" s="67">
        <f t="shared" si="1242"/>
        <v>226.5</v>
      </c>
      <c r="DL653" s="210"/>
      <c r="DM653" s="206">
        <f t="shared" si="1187"/>
        <v>0</v>
      </c>
      <c r="DN653" s="25">
        <f t="shared" si="1222"/>
        <v>0</v>
      </c>
      <c r="DO653" s="5"/>
      <c r="DP653" s="43">
        <f t="shared" si="1188"/>
        <v>0</v>
      </c>
      <c r="DQ653" s="27">
        <f t="shared" si="1243"/>
        <v>7022.5</v>
      </c>
      <c r="DR653" s="5"/>
      <c r="DS653" s="43">
        <f t="shared" si="1189"/>
        <v>0</v>
      </c>
      <c r="DT653" s="27">
        <f t="shared" si="1244"/>
        <v>4846</v>
      </c>
      <c r="DU653" s="5"/>
      <c r="DV653" s="43">
        <f t="shared" si="1190"/>
        <v>0</v>
      </c>
      <c r="DW653" s="27">
        <f t="shared" si="1245"/>
        <v>4835</v>
      </c>
      <c r="DX653" s="5"/>
      <c r="DY653" s="22">
        <f t="shared" si="1191"/>
        <v>0</v>
      </c>
      <c r="DZ653" s="25">
        <f t="shared" si="1246"/>
        <v>523</v>
      </c>
      <c r="EA653" s="22"/>
      <c r="EB653" s="22">
        <f t="shared" si="1192"/>
        <v>0</v>
      </c>
      <c r="EC653" s="28">
        <f t="shared" si="1247"/>
        <v>369</v>
      </c>
      <c r="ED653" s="5"/>
      <c r="EE653" s="43">
        <f t="shared" si="1193"/>
        <v>0</v>
      </c>
      <c r="EF653" s="27">
        <f t="shared" si="1248"/>
        <v>4769</v>
      </c>
      <c r="EG653" s="66"/>
      <c r="EH653" s="66">
        <f t="shared" si="1194"/>
        <v>0</v>
      </c>
      <c r="EI653" s="67">
        <f t="shared" si="1249"/>
        <v>23837</v>
      </c>
      <c r="EJ653" s="66"/>
      <c r="EK653" s="66">
        <f t="shared" si="1161"/>
        <v>0</v>
      </c>
      <c r="EL653" s="67">
        <f t="shared" si="1250"/>
        <v>22467</v>
      </c>
      <c r="EM653" s="110" t="e">
        <f t="shared" si="1162"/>
        <v>#REF!</v>
      </c>
    </row>
    <row r="654" spans="1:143" s="33" customFormat="1" ht="11.25" customHeight="1" x14ac:dyDescent="0.25">
      <c r="A654" s="11">
        <v>46109</v>
      </c>
      <c r="B654" s="187">
        <v>46109</v>
      </c>
      <c r="C654" s="204">
        <v>8004981972</v>
      </c>
      <c r="D654" s="17" t="s">
        <v>258</v>
      </c>
      <c r="E654" s="18">
        <v>90</v>
      </c>
      <c r="F654" s="19">
        <v>5</v>
      </c>
      <c r="G654" s="20">
        <v>191516097810</v>
      </c>
      <c r="H654" s="66"/>
      <c r="I654" s="41">
        <f t="shared" si="1211"/>
        <v>0</v>
      </c>
      <c r="J654" s="48">
        <f t="shared" si="1212"/>
        <v>375332</v>
      </c>
      <c r="K654" s="66"/>
      <c r="L654" s="41">
        <f t="shared" si="1251"/>
        <v>0</v>
      </c>
      <c r="M654" s="48">
        <f t="shared" si="1213"/>
        <v>224691</v>
      </c>
      <c r="N654" s="66"/>
      <c r="O654" s="41">
        <f t="shared" si="1214"/>
        <v>0</v>
      </c>
      <c r="P654" s="48">
        <f t="shared" si="1215"/>
        <v>373942</v>
      </c>
      <c r="Q654" s="66"/>
      <c r="R654" s="66">
        <f t="shared" si="1216"/>
        <v>0</v>
      </c>
      <c r="S654" s="67" t="e">
        <f t="shared" si="1217"/>
        <v>#REF!</v>
      </c>
      <c r="T654" s="66"/>
      <c r="U654" s="66">
        <f t="shared" si="1223"/>
        <v>0</v>
      </c>
      <c r="V654" s="67">
        <f t="shared" si="1224"/>
        <v>249832.90000000002</v>
      </c>
      <c r="W654" s="136"/>
      <c r="X654" s="69">
        <f t="shared" si="1218"/>
        <v>0</v>
      </c>
      <c r="Y654" s="67">
        <f t="shared" si="1206"/>
        <v>132.29999999999882</v>
      </c>
      <c r="Z654" s="66"/>
      <c r="AA654" s="68">
        <f t="shared" si="1154"/>
        <v>0</v>
      </c>
      <c r="AB654" s="67">
        <f t="shared" si="1210"/>
        <v>12982.5</v>
      </c>
      <c r="AC654" s="66"/>
      <c r="AD654" s="66">
        <f t="shared" si="1155"/>
        <v>0</v>
      </c>
      <c r="AE654" s="67">
        <f t="shared" si="1225"/>
        <v>283.79999999999973</v>
      </c>
      <c r="AF654" s="66"/>
      <c r="AG654" s="78">
        <f t="shared" si="1156"/>
        <v>0</v>
      </c>
      <c r="AH654" s="79">
        <f t="shared" si="1226"/>
        <v>8642.7999999999993</v>
      </c>
      <c r="AI654" s="66"/>
      <c r="AJ654" s="68">
        <f t="shared" si="1157"/>
        <v>0</v>
      </c>
      <c r="AK654" s="67">
        <f t="shared" si="1227"/>
        <v>7330.5</v>
      </c>
      <c r="AL654" s="66"/>
      <c r="AM654" s="68">
        <f t="shared" si="1158"/>
        <v>0</v>
      </c>
      <c r="AN654" s="67">
        <f t="shared" si="1228"/>
        <v>13788.099999999999</v>
      </c>
      <c r="AO654" s="66"/>
      <c r="AP654" s="68">
        <f t="shared" si="1219"/>
        <v>0</v>
      </c>
      <c r="AQ654" s="67">
        <f t="shared" si="1220"/>
        <v>11837.5</v>
      </c>
      <c r="AR654" s="66"/>
      <c r="AS654" s="68">
        <f t="shared" si="1172"/>
        <v>0</v>
      </c>
      <c r="AT654" s="67">
        <f t="shared" si="1229"/>
        <v>2856.1000000000004</v>
      </c>
      <c r="AU654" s="66"/>
      <c r="AV654" s="66">
        <f t="shared" si="1230"/>
        <v>0</v>
      </c>
      <c r="AW654" s="42">
        <f t="shared" si="1209"/>
        <v>1620.0000000000014</v>
      </c>
      <c r="AX654" s="66"/>
      <c r="AY654" s="66">
        <f t="shared" si="1173"/>
        <v>0</v>
      </c>
      <c r="AZ654" s="67">
        <f t="shared" si="1221"/>
        <v>1794.6</v>
      </c>
      <c r="BA654" s="66"/>
      <c r="BB654" s="68">
        <f t="shared" si="1174"/>
        <v>0</v>
      </c>
      <c r="BC654" s="67">
        <f t="shared" si="1231"/>
        <v>1254.5999999999999</v>
      </c>
      <c r="BD654" s="66"/>
      <c r="BE654" s="68">
        <f t="shared" si="1175"/>
        <v>0</v>
      </c>
      <c r="BF654" s="67">
        <f t="shared" si="1204"/>
        <v>9467.1200000000008</v>
      </c>
      <c r="BG654" s="66"/>
      <c r="BH654" s="68">
        <f t="shared" si="1253"/>
        <v>0</v>
      </c>
      <c r="BI654" s="67">
        <f t="shared" si="1159"/>
        <v>5235.5599999999995</v>
      </c>
      <c r="BJ654" s="66"/>
      <c r="BK654" s="68">
        <f t="shared" si="1176"/>
        <v>0</v>
      </c>
      <c r="BL654" s="67">
        <f t="shared" si="1232"/>
        <v>4604.6000000000004</v>
      </c>
      <c r="BM654" s="66"/>
      <c r="BN654" s="68">
        <f t="shared" si="1233"/>
        <v>0</v>
      </c>
      <c r="BO654" s="67">
        <f t="shared" si="1234"/>
        <v>509.90000000000123</v>
      </c>
      <c r="BP654" s="66"/>
      <c r="BQ654" s="68">
        <f t="shared" si="1235"/>
        <v>460.8</v>
      </c>
      <c r="BR654" s="67">
        <f t="shared" si="1160"/>
        <v>-10198.700000000008</v>
      </c>
      <c r="BS654" s="66"/>
      <c r="BT654" s="66">
        <f t="shared" ref="BT654:BT717" si="1260">IF(OR(D654="NPC06UZDB-YL020M",D654="NPC06UZDB-WT020C",D654="CO155E2-0ZC750",D654="CO155E2-09M008",D654="NPC06UZDB-BL011M",D654="NPC06UZDB-OR008M",D654="NPC06UZDB-WT450C",D654="NPC06UZDB-GN015M",D654="NPC06UZDB-RD015M",D654="NPC06UZDB-YL004M",D654="CO155E2-07C150",D654="NPC06UZDB-WT015C",D654="NPC06UZDB-GY350C",D654="NPC06UZDB-OR350C",D654="NPC06UZDB-YL003M",D654="CO155E2-0MC150 ",D654="NPC06UZDB-GY030M",D654="NPC06UZDB-YL250C",D654="CO155E2-09C050",D654="CO155E2-08C150",D654="NPC06UZDB-GN250C",D654="NPC06UZDB-BL250C",D654="NPC06UZDB-WT004M",D654="NPC06UZDB-RD150C",D654="NPC06UZDB-RD150C",D654="NPC06UZDB-BL009M",D654="NPC06UZDB-GY020C",D654="NPC06UZDB-GN020C",D654="NPC06UZDB-RD020C",D654="NPC06UZDB-YL020C",D654="NPC06UZDB-GY030M",D654="CO155E2-0MC250",D654="CO155E2-0MC150",D654="NPC06UZDB-BL020C",D654="NPC06UZDB-OR150C",D654="NPC06UZDB-BL012M",D654="NPC06UZDB-BK350C",D654="NPC06UZDB-GN350C",D654="NPC06UZDB-GN450C",D654="NPC06UZDB-GY350C",D654="NPC06UZDB-OR350C",D654="NPC06UZDB-YL350C",D654="CO155E2-0CM007",D654="NPC06UZDB-GN007M",D654="NPC06UZDB-GY150C",D654="NPC06UZDB-OR007M",D654="NPC06UZDB-BL015C",D654="NPC06UZDB-BL030C",D654="NPC06UZDB-BL013M",D654="NPC06UZDB-WT016M",D654="NPC06UZDB-WT025M",D654="CO155E2-0ZC050",D654="CO155E2-0ZC250",D654="CO155E2-0ZM009",D654="CO155E2-0ZM008",D654="CO155E2-0ZM006",D654="CO155E2-0ZM012",D654="NPC06UZDB-BK016M",D654="NPC06UZDB-BK011M",D654="NPC06UZDB-GY250C",D654="NPC06UZDB-GY007M",D654="CO155E2-07M015",D654="CO155E2-0ZM004",D654="CO155E2-09M004",D654="CO155E2-0CC050",D654="CO155E2-09M015",D654="CO155E2-0ZC150",D654="CO155E2-01M007",D654="CO155E2-07M010",D654="NPC06UZDB-YL050C",D654="NPC06UZDB-OR007M",D654="NPC06UZDB-GN050C",D654="NPC06UZDB-WT012M",D654="NPC06UZDB-GY006M",D654="NPC06UZDB-GY008M",D654="CO155E2-0ZM015",D654="NPC06UZDB-RD050C",D654="NPC06UZDB-RD150C",D654="NPC06UZDB-WT009M",D654="CO155E2-01M004",D654="NPC06UZDB-OR015M",D654="NPC06UZDB-GN750C",D654="NPC06UZDB-WT750C",D654="CO155E2-0MM010",D654="CO155E2-07M005",D654="CO155E2-07M007",D654="NPC06UZDB-BK750C",D654="CO155E2-07C050",D654="CO155E2-01M007",D654="CO155E2-0MC050",D654="NPC06UZDB-BK010M",D654="NPC06UZDB-BK150C",D654="NPC06UZDB-BK250C",D654="NPC06UZDB-RD750C",D654="NPC06UZDB-WT030M",D654="CO155E2-01C050",D654="CO155E2-08C750",D654="NPC06UZDB-WT050M",D654="NPC06UZDB-GY050C",D654="CO155E2-0ZM010",D654="NPC06UZDB-BK007M",D654="CO155E2-0CC250",D654="CO155E2-01C250",D654="NPC06UZDB-WT007M",D654="CO155E2-06C150",D654="NPC06UZDB-WT025M",D654="NPC06UZDB-WT025C",D654="NPC06UZDB-GY750C",D654="NPC06UZDB-WT250C",D654="CO155E2-09M010",D654="CO155E2-06M001",D654="CO155E2-0ZM005",D654="NPC06UZDB-YL010M",D654="NPC06UZDB-GN150C",D654="NPC06UZDB-RD005M",D654="NPC06UZDB-GY007M",D654="NPC06UZDB-GY020M",D654="NPC06UZDB-YL005M",D654="NPC06UZDB-YL007M",D654="NPC06UZDB-YL150C",D654="NPC06UZDB-OR750C",D654="CO155E2-0ZC150",D654="CO155E2-0ZM015",D654="NPC06UZDB-OR020M",D654="CO155E2-09M015",D654="CO155E2-0MM015",D654="CO155E2-01C150",D654="CO155E2-01C250",D654="CO155E2-01M015",D654="CO155E2-07C150",D654="CO155E2-08C250",D654="CO155E2-09C150",D654="CO155E2-0CC150",D654="CO155E2-0CM015",D654="CO155E2-01M003",D654="CO155E2-01M005",D654="NPC06UZDB-GN020M",D654="CO155E2-09M005",D654="NPC06UZDB-BK005M",D654="NPC06UZDB-BL020M",D654="NPC06UZDB-RD010M",D654="NPC06UZDB-RD020M",D654="CO155E2-08M015",D654="CO155E2-08C150",D654="CO155E2-01M001",D654="CO155E2-01M002",D654="CO155E2-06M003",D654="CO155E2-07M001",D654="CO155E2-09M003",D654="CO155E2-09M001",D654="CO155E2-09M007",D654="CO155E2-0ZM003",D654="CO155E2-0MM003",D654="CO155E2-0MM005",D654="CO155E2-0MM007",D654="CO155E2-0ZM007",D654="CO155E2-01M010",D654="NPC06UZDB-WT150C",D654="NPC06UZDB-WT050C",D654="NPC06UZDB-BL002M",D654="CO155E2-0CM010",D654="CO155E2-08F008",D654="CO155E2-08F005",D654="CO155E2-08C050",D654="NPC06UZDB-BL750C",D654="CO155E2-07M003",D654="NPC06UZDB-BL150C",D654="NPC06UZDB-BL020M",D654="NPC06UZDB-BL050C",D654="NPC06UZDB-BL008M",D654="NPC06UZDB-BL006M",D654="NPC06UZDB-GY450C",D654="NPC06UZDB-GY015M",D654="NPC06UZDB-GY150C",D654="NPC06UZDB-BL010M",D654="NPC06UZDB-GN010M",D654="NPC06UZDB-BK050C",D654="NPC06UZDB-GN125C",D654="NPC06UZDB-GN012M",D654="NPC06UZDB-BK001M",D654="NPC06UZDB-BL007M",D654="NPC06UZDB-GY450C",D654="NPC06UZDB-OR050C",D654="CO155E2-0MM001",D654="CO155E2-06M002",D654="CO155E2-0MM002",D654="NPC06UZDB-GN001M",D654="NPC06UZDB-GN002M",D654="NPC06UZDB-GN003M",D654="NPC06UZDB-GN004M",D654="NPC06UZDB-GN005M",D654="NPC06UZDB-GN006M",D654="NPC06UZDB-WT050C",D654="NPC06UZDB-OR001M",D654="NPC06UZDB-OR002M",D654="NPC06UZDB-OR003M",D654="NPC06UZDB-OR004M",D654="NPC06UZDB-OR005M",D654="NPC06UZDB-OR006M",D654="NPC06UZDB-OR010M",D654="CO155E2-07M002",D654="NPC06UZDB-RD001M",D654="NPC06UZDB-RD002M",D654="NPC06UZDB-RD002M",D654="NPC06UZDB-RD003M",D654="NPC06UZDB-RD004M",D654="CO155E2-0ZM001",D654="CO155E2-0ZM002",D654="NPC06UZDB-BK002M",D654="NPC06UZDB-BK003M",D654="NPC06UZDB-BL001M",D654="NPC06UZDB-BL002M",D654="NPC06UZDB-BL003M",D654="NPC06UZDB-BL004M",D654="NPC06UZDB-BL005M",D654="NPC06UZDB-BL015M",D654="NPC06UZDB-GY010M",D654="NPC06UZDB-GY001M",D654="NPC06UZDB-GY002M",D654="NPC06UZDB-GY003M",D654="NPC06UZDB-GY004M",D654="NPC06UZDB-GY005M",D654="NPC06UZDB-YL001M",D654="NPC06UZDB-YL002M",D654="NPC06UZDB-YL003M",D654="CO155E2-0CM001",D654="CO155E2-0CM002",D654="CO155E2-0CM003",D654="CO155E2-0CM004",D654="CO155E2-0CM005",D654="CO155E2-08M001",D654="CO155E2-08M002",D654="CO155E2-08M003",D654="CO155E2-08M004",D654="CO155E2-08M005",D654="CO155E2-08M006",D654="CO155E2-08M007",D654="CO155E2-08M008",D654="CO155E2-08M009",D654="CO155E2-08M010",D654="CO155E2-08M020",D654="CO155E2-0ZM001",D654="CO155E2-0ZM002",D654="CO155E2-09M002",D654="NPC06UZDB-WT001M",D654="NPC06UZDB-WT002M",D654="NPC06UZDB-WT003M",D654="NPC06UZDB-WT004M",D654="NPC06UZDB-WT005M",D654="NPC06UZDB-WT006M",D654="NPC06UZDB-WT008M",D654="NPC06UZDB-WT010M",D654="NPC06UZDB-WT015M",D654="NPC06UZDB-WT020M",),E654*2,0)</f>
        <v>180</v>
      </c>
      <c r="BU654" s="67">
        <f t="shared" si="1254"/>
        <v>30413</v>
      </c>
      <c r="BV654" s="66"/>
      <c r="BW654" s="66">
        <f t="shared" ref="BW654:BW717" si="1261">IF(OR(D654="CO155E2-0CM020",D654="NPC06UZDB-YL020M",D654="NPC06UZDB-OR050C",D654="NPC06UZDB-WT020C",D654="CO155E2-0ZC750",D654="CO155E2-09M008",D654="NPC06UZDB-BL011M",D654="NPC06UZDB-OR008M",D654="NPC06UZDB-WT450C",D654="NPC06UZDB-GN015M",D654="NPC06UZDB-RD015M",D654="NPC06UZDB-YL004M",D654="CO155E2-07C150",D654="NPC06UZDB-WT015C",D654="NPC06UZDB-GY350C",D654="NPC06UZDB-OR350C",D654="NPC06UZDB-YL003M",D654="CO155E2-0MC150 ",D654="NPC06UZDB-YL250C",D654="CO155E2-09C050",D654="NPC06UZDB-GN250C",D654="NPC06UZDB-BL250C",D654="NPC06UZDB-WT004M",D654="NPC06UZDB-RD150C",D654="NPC06UZDB-BL009M",D654="NPC06UZDB-GY020C",D654="NPC06UZDB-GN020C",D654="NPC06UZDB-RD020C",D654="NPC06UZDB-YL020C",D654="NPC06UZDB-GY030M",D654="CO155E2-0MC250",D654="CO155E2-0MC150",D654="NPC06UZDB-BL020C",D654="NPC06UZDB-OR150C",D654="NPC06UZDB-BL012M",D654="NPC06UZDB-BK350C",D654="NPC06UZDB-GN350C",D654="NPC06UZDB-GN450C",D654="NPC06UZDB-GY350C",D654="NPC06UZDB-OR350C",D654="NPC06UZDB-YL350C",D654="CO155E2-0CM007",D654="NPC06UZDB-GN007M",D654="NPC06UZDB-GY150C",D654="NPC06UZDB-BL015C",D654="NPC06UZDB-BL030C",D654="NPC06UZDB-BL013M",D654="NPC06UZDB-WT016M",D654="NPC06UZDB-WT025M",D654="CO155E2-0ZC050",D654="CO155E2-0ZC250",D654="CO155E2-0ZM009",D654="CO155E2-0ZM008",D654="CO155E2-0ZM006",D654="CO155E2-0ZM012",D654="NPC06UZDB-BK016M",D654="NPC06UZDB-BK011M",D654="NPC06UZDB-GY250C",D654="NPC06UZDB-GY007M",D654="CO155E2-07M015",D654="CO155E2-0ZM004",D654="CO155E2-09M004",D654="CO155E2-0CC050",D654="CO155E2-09M015",D654="CO155E2-0ZC150",D654="CO155E2-01M007",D654="CO155E2-07M010",D654="NPC06UZDB-YL050C",D654="NPC06UZDB-OR007M",D654="NPC06UZDB-GN050C",D654="NPC06UZDB-WT012M",D654="NPC06UZDB-GY006M",D654="NPC06UZDB-GY008M",D654="CO155E2-0ZM015",D654="NPC06UZDB-RD050C",D654="NPC06UZDB-RD150C",D654="NPC06UZDB-WT009M",D654="CO155E2-01M004",D654="NPC06UZDB-OR015M",D654="NPC06UZDB-GN750C",D654="NPC06UZDB-WT750C",D654="CO155E2-0MM010",D654="CO155E2-07M005",D654="CO155E2-07M007",D654="NPC06UZDB-BK750C",D654="CO155E2-07C050",D654="CO155E2-01M007",D654="CO155E2-0MC050",D654="NPC06UZDB-BK010M",D654="NPC06UZDB-BK150C",D654="NPC06UZDB-BK250C",D654="NPC06UZDB-RD750C",D654="NPC06UZDB-WT030M",D654="CO155E2-01C050",D654="CO155E2-08C750",D654="NPC06UZDB-WT050M",D654="NPC06UZDB-GY050C",D654="CO155E2-0ZM010",D654="NPC06UZDB-BK007M",D654="CO155E2-0CC250",D654="NPC06UZDB-WT007M",D654="CO155E2-06C150",D654="NPC06UZDB-WT025M",D654="NPC06UZDB-WT025C",D654="NPC06UZDB-GY750C",D654="NPC06UZDB-WT250C",D654="CO155E2-09M010",D654="CO155E2-06M001",D654="CO155E2-0ZM005",D654="NPC06UZDB-YL010M",D654="NPC06UZDB-GN150C",D654="NPC06UZDB-RD005M",D654="NPC06UZDB-GY007M",D654="NPC06UZDB-GY020M",D654="NPC06UZDB-YL005M",D654="NPC06UZDB-YL007M",D654="NPC06UZDB-YL150C",D654="NPC06UZDB-OR750C",D654="CO155E2-0ZC150",D654="CO155E2-0ZM015",D654="NPC06UZDB-OR020M",D654="CO155E2-09M015",D654="CO155E2-0MM015",D654="CO155E2-01C150",D654="CO155E2-01C250",D654="CO155E2-01M015",D654="CO155E2-07C150",D654="CO155E2-08C250",D654="CO155E2-09C150",D654="CO155E2-0CC150",D654="CO155E2-0CM015",D654="CO155E2-01M003",D654="CO155E2-01M005",D654="NPC06UZDB-GN020M",D654="CO155E2-09M005",D654="NPC06UZDB-BK005M",D654="NPC06UZDB-BL020M",D654="NPC06UZDB-RD010M",D654="NPC06UZDB-RD020M",D654="CO155E2-08M015",D654="CO155E2-08C150",D654="CO155E2-01M001",D654="CO155E2-01M002",D654="CO155E2-06M003",D654="CO155E2-07M001",D654="CO155E2-09M003",D654="CO155E2-09M001",D654="CO155E2-09M007",D654="CO155E2-0ZM003",D654="CO155E2-0MM003",D654="CO155E2-0MM005",D654="CO155E2-0MM007",D654="CO155E2-0ZM007",D654="CO155E2-01M010",D654="NPC06UZDB-WT150C",D654="NPC06UZDB-WT050C",D654="CO155E2-0CM010",D654="CO155E2-08F008",D654="CO155E2-08F005",D654="CO155E2-08C050",D654="NPC06UZDB-BL750C",D654="CO155E2-07M003",D654="NPC06UZDB-BL150C",D654="NPC06UZDB-BL020M",D654="NPC06UZDB-BL050C",D654="NPC06UZDB-BL008M",D654="NPC06UZDB-BL006M",D654="NPC06UZDB-GY450C",D654="NPC06UZDB-GY015M",D654="NPC06UZDB-GY150C",D654="NPC06UZDB-BL010M",D654="NPC06UZDB-GN010M",D654="NPC06UZDB-BK050C",D654="NPC06UZDB-GN125C",D654="NPC06UZDB-GN012M",D654="NPC06UZDB-BK001M",D654="NPC06UZDB-BL007M",D654="NPC06UZDB-GY450C",D654="NPC06UZDB-OR050C",D654="CO155E2-0MM001",D654="CO155E2-06M002",D654="CO155E2-0MM002",D654="NPC06UZDB-GN001M",D654="NPC06UZDB-GN002M",D654="NPC06UZDB-GN003M",D654="NPC06UZDB-GN004M",D654="NPC06UZDB-GN005M",D654="NPC06UZDB-GN006M",D654="NPC06UZDB-WT050C",D654="NPC06UZDB-OR001M",D654="NPC06UZDB-OR002M",D654="NPC06UZDB-OR003M",D654="NPC06UZDB-OR004M",D654="NPC06UZDB-OR005M",D654="NPC06UZDB-OR006M",D654="NPC06UZDB-OR010M",D654="CO155E2-07M002",D654="NPC06UZDB-RD001M",D654="NPC06UZDB-RD002M",D654="NPC06UZDB-RD002M",D654="NPC06UZDB-RD003M",D654="NPC06UZDB-RD004M",D654="CO155E2-0ZM001",D654="CO155E2-0ZM002",D654="NPC06UZDB-BK002M",D654="NPC06UZDB-BK003M",D654="NPC06UZDB-BL001M",D654="NPC06UZDB-BL002M",D654="NPC06UZDB-BL003M",D654="NPC06UZDB-BL004M",D654="NPC06UZDB-BL005M",D654="NPC06UZDB-BL015M",D654="NPC06UZDB-GY010M",D654="NPC06UZDB-GY001M",D654="NPC06UZDB-GY002M",D654="NPC06UZDB-GY003M",D654="NPC06UZDB-GY004M",D654="NPC06UZDB-GY005M",D654="NPC06UZDB-YL001M",D654="NPC06UZDB-YL002M",D654="NPC06UZDB-YL003M",D654="CO155E2-0CM001",D654="CO155E2-0CM002",D654="CO155E2-0CM003",D654="CO155E2-0CM004",D654="CO155E2-0CM005",D654="CO155E2-08M001",D654="CO155E2-08M002",D654="CO155E2-08M003",D654="CO155E2-08M004",D654="CO155E2-08M005",D654="CO155E2-08M006",D654="CO155E2-08M007",D654="CO155E2-08M008",D654="CO155E2-08M009",D654="CO155E2-08M010",D654="CO155E2-08M020",D654="CO155E2-0ZM001",D654="CO155E2-0ZM002",D654="CO155E2-09M002",D654="NPC06UZDB-WT001M",D654="NPC06UZDB-WT002M",D654="NPC06UZDB-WT003M",D654="NPC06UZDB-WT004M",D654="NPC06UZDB-WT005M",D654="NPC06UZDB-WT006M",D654="NPC06UZDB-WT008M",D654="NPC06UZDB-WT010M",D654="NPC06UZDB-WT015M",D654="NPC06UZDB-WT020M",),E654*2,0)</f>
        <v>180</v>
      </c>
      <c r="BX654" s="67">
        <f t="shared" si="1255"/>
        <v>95541</v>
      </c>
      <c r="BY654" s="66"/>
      <c r="BZ654" s="66">
        <f t="shared" ref="BZ654:BZ717" si="1262">IF(OR(D654="CO155E2-0CM020",D654="NPC06UZDB-YL020M",D654="NPC06UZDB-OR050C",D654="NPC06UZDB-WT020C",D654="CO155E2-0ZC750",D654="CO155E2-09M008",D654="NPC06UZDB-BL011M",D654="NPC06UZDB-OR008M",D654="NPC06UZDB-WT450C",D654="NPC06UZDB-GN015M",D654="NPC06UZDB-RD015M",D654="NPC06UZDB-YL004M",D654="CO155E2-07C150",D654="NPC06UZDB-WT015C",D654="NPC06UZDB-GY350C",D654="NPC06UZDB-OR350C",D654="NPC06UZDB-YL003M",D654="CO155E2-0MC150 ",D654="NPC06UZDB-YL250C",D654="CO155E2-09C050",D654="NPC06UZDB-GN250C",D654="NPC06UZDB-BL250C",D654="NPC06UZDB-WT004M",D654="NPC06UZDB-BL009M",D654="NPC06UZDB-GY020C",D654="NPC06UZDB-GN020C",D654="NPC06UZDB-RD020C",D654="NPC06UZDB-YL020C",D654="NPC06UZDB-GY030M",D654="CO155E2-0MC250",D654="CO155E2-0MC150",D654="NPC06UZDB-BL020C",D654="NPC06UZDB-OR150C",D654="NPC06UZDB-BL012M",D654="NPC06UZDB-BK350C",D654="NPC06UZDB-GN350C",D654="NPC06UZDB-GN450C",D654="NPC06UZDB-GY350C",D654="NPC06UZDB-OR350C",D654="NPC06UZDB-YL350C",D654="CO155E2-0CM007",D654="NPC06UZDB-GN007M",D654="NPC06UZDB-GY150C",D654="NPC06UZDB-BL015C",D654="NPC06UZDB-BL030C",D654="NPC06UZDB-BL013M",D654="NPC06UZDB-WT016M",D654="CO155E2-0ZC050",D654="CO155E2-0ZC250",D654="CO155E2-0ZM009",D654="CO155E2-0ZM008",D654="CO155E2-0ZM006",D654="CO155E2-0ZM012",D654="NPC06UZDB-BK016M",D654="NPC06UZDB-BK011M",D654="NPC06UZDB-GY250C",D654="NPC06UZDB-GY007M",D654="CO155E2-07M015",D654="CO155E2-0ZM004",D654="CO155E2-09M004",D654="CO155E2-0CC050",D654="CO155E2-09M015",D654="CO155E2-0ZC150",D654="CO155E2-01M007",D654="CO155E2-07M010",D654="NPC06UZDB-YL050C",D654="NPC06UZDB-OR007M",D654="NPC06UZDB-GN050C",D654="NPC06UZDB-WT012M",D654="NPC06UZDB-GY006M",D654="NPC06UZDB-GY008M",D654="CO155E2-0ZM015",D654="NPC06UZDB-RD050C",D654="NPC06UZDB-RD150C",D654="NPC06UZDB-WT009M",D654="CO155E2-01M004",D654="NPC06UZDB-OR015M",D654="NPC06UZDB-GN750C",D654="NPC06UZDB-WT750C",D654="CO155E2-0MM010",D654="CO155E2-07M005",D654="CO155E2-07M007",D654="NPC06UZDB-BK750C",D654="CO155E2-07C050",D654="CO155E2-01M007",D654="CO155E2-0MC050",D654="NPC06UZDB-BK010M",D654="NPC06UZDB-BK150C",D654="NPC06UZDB-BK250C",D654="NPC06UZDB-RD750C",D654="NPC06UZDB-WT030M",D654="CO155E2-01C050",D654="CO155E2-08C750",D654="NPC06UZDB-WT050M",D654="NPC06UZDB-GY050C",D654="CO155E2-0ZM010",D654="NPC06UZDB-BK007M",D654="CO155E2-0CC250",D654="NPC06UZDB-WT007M",D654="CO155E2-06C150",D654="NPC06UZDB-WT025M",D654="NPC06UZDB-WT025C",D654="NPC06UZDB-GY750C",D654="NPC06UZDB-WT250C",D654="CO155E2-09M010",D654="CO155E2-06M001",D654="CO155E2-0ZM005",D654="NPC06UZDB-YL010M",D654="NPC06UZDB-GN150C",D654="NPC06UZDB-RD005M",D654="NPC06UZDB-GY007M",D654="NPC06UZDB-GY020M",D654="NPC06UZDB-YL005M",D654="NPC06UZDB-YL007M",D654="NPC06UZDB-YL150C",D654="NPC06UZDB-OR750C",D654="CO155E2-0ZC150",D654="CO155E2-0ZM015",D654="NPC06UZDB-OR020M",D654="CO155E2-09M015",D654="CO155E2-0MM015",D654="CO155E2-01C150",D654="CO155E2-01C250",D654="CO155E2-01M015",D654="CO155E2-07C150",D654="CO155E2-08C250",D654="CO155E2-09C150",D654="CO155E2-0CC150",D654="CO155E2-0CM015",D654="CO155E2-01M003",D654="CO155E2-01M005",D654="NPC06UZDB-GN020M",D654="CO155E2-09M005",D654="NPC06UZDB-BK005M",D654="NPC06UZDB-BL020M",D654="NPC06UZDB-RD010M",D654="NPC06UZDB-RD020M",D654="CO155E2-08M015",D654="CO155E2-08C150",D654="CO155E2-01M001",D654="CO155E2-01M002",D654="CO155E2-06M003",D654="CO155E2-07M001",D654="CO155E2-09M003",D654="CO155E2-09M001",D654="CO155E2-09M007",D654="CO155E2-0ZM003",D654="CO155E2-0MM003",D654="CO155E2-0MM005",D654="CO155E2-0MM007",D654="CO155E2-0ZM007",D654="CO155E2-01M010",D654="NPC06UZDB-WT150C",D654="NPC06UZDB-WT050C",D654="CO155E2-0CM010",D654="CO155E2-08F008",D654="CO155E2-08F005",D654="CO155E2-08C050",D654="NPC06UZDB-BL750C",D654="CO155E2-07M003",D654="NPC06UZDB-BL150C",D654="NPC06UZDB-BL020M",D654="NPC06UZDB-BL050C",D654="NPC06UZDB-BL008M",D654="NPC06UZDB-BL006M",D654="NPC06UZDB-GY450C",D654="NPC06UZDB-GY015M",D654="NPC06UZDB-GY150C",D654="NPC06UZDB-BL010M",D654="NPC06UZDB-GN010M",D654="NPC06UZDB-BK050C",D654="NPC06UZDB-GN125C",D654="NPC06UZDB-GN012M",D654="NPC06UZDB-BK001M",D654="NPC06UZDB-BL007M",D654="NPC06UZDB-GY450C",D654="NPC06UZDB-OR050C",D654="CO155E2-0MM001",D654="CO155E2-06M002",D654="CO155E2-0MM002",D654="NPC06UZDB-GN001M",D654="NPC06UZDB-GN002M",D654="NPC06UZDB-GN003M",D654="NPC06UZDB-GN004M",D654="NPC06UZDB-GN005M",D654="NPC06UZDB-GN006M",D654="NPC06UZDB-WT050C",D654="NPC06UZDB-OR001M",D654="NPC06UZDB-OR002M",D654="NPC06UZDB-OR003M",D654="NPC06UZDB-OR004M",D654="NPC06UZDB-OR005M",D654="NPC06UZDB-OR006M",D654="NPC06UZDB-OR010M",D654="CO155E2-07M002",D654="NPC06UZDB-RD001M",D654="NPC06UZDB-RD002M",D654="NPC06UZDB-RD002M",D654="NPC06UZDB-RD003M",D654="NPC06UZDB-RD004M",D654="CO155E2-0ZM001",D654="CO155E2-0ZM002",D654="NPC06UZDB-BK002M",D654="NPC06UZDB-BK003M",D654="NPC06UZDB-BL001M",D654="NPC06UZDB-BL002M",D654="NPC06UZDB-BL003M",D654="NPC06UZDB-BL004M",D654="NPC06UZDB-BL005M",D654="NPC06UZDB-BL015M",D654="NPC06UZDB-GY010M",D654="NPC06UZDB-GY001M",D654="NPC06UZDB-GY002M",D654="NPC06UZDB-GY003M",D654="NPC06UZDB-GY004M",D654="NPC06UZDB-GY005M",D654="NPC06UZDB-YL001M",D654="NPC06UZDB-YL002M",D654="NPC06UZDB-YL003M",D654="CO155E2-0CM001",D654="CO155E2-0CM002",D654="CO155E2-0CM003",D654="CO155E2-0CM004",D654="CO155E2-0CM005",D654="CO155E2-08M001",D654="CO155E2-08M002",D654="CO155E2-08M003",D654="CO155E2-08M004",D654="CO155E2-08M005",D654="CO155E2-08M006",D654="CO155E2-08M007",D654="CO155E2-08M008",D654="CO155E2-08M009",D654="CO155E2-08M010",D654="CO155E2-08M020",D654="CO155E2-0ZM001",D654="CO155E2-0ZM002",D654="CO155E2-09M002",D654="NPC06UZDB-WT001M",D654="NPC06UZDB-WT002M",D654="NPC06UZDB-WT003M",D654="NPC06UZDB-WT004M",D654="NPC06UZDB-WT005M",D654="NPC06UZDB-WT006M",D654="NPC06UZDB-WT008M",D654="NPC06UZDB-WT010M",D654="NPC06UZDB-WT015M",D654="NPC06UZDB-WT020M",),E654*2,0)</f>
        <v>180</v>
      </c>
      <c r="CA654" s="67">
        <f t="shared" si="1256"/>
        <v>25893</v>
      </c>
      <c r="CB654" s="66"/>
      <c r="CC654" s="66">
        <f t="shared" si="1236"/>
        <v>0</v>
      </c>
      <c r="CD654" s="67">
        <f t="shared" si="1200"/>
        <v>4165.0000000000018</v>
      </c>
      <c r="CE654" s="66"/>
      <c r="CF654" s="66">
        <f t="shared" si="1237"/>
        <v>0</v>
      </c>
      <c r="CG654" s="67">
        <f t="shared" si="1238"/>
        <v>6982.9</v>
      </c>
      <c r="CH654" s="66"/>
      <c r="CI654" s="66">
        <f t="shared" si="1177"/>
        <v>0</v>
      </c>
      <c r="CJ654" s="67">
        <f t="shared" si="1257"/>
        <v>8715</v>
      </c>
      <c r="CK654" s="66"/>
      <c r="CL654" s="68">
        <f t="shared" si="1178"/>
        <v>0</v>
      </c>
      <c r="CM654" s="79">
        <f t="shared" si="1239"/>
        <v>4864</v>
      </c>
      <c r="CN654" s="66"/>
      <c r="CO654" s="68">
        <f t="shared" si="1179"/>
        <v>0</v>
      </c>
      <c r="CP654" s="79">
        <f t="shared" si="1240"/>
        <v>3955</v>
      </c>
      <c r="CQ654" s="66"/>
      <c r="CR654" s="68">
        <f t="shared" si="1180"/>
        <v>0</v>
      </c>
      <c r="CS654" s="79">
        <f t="shared" si="1207"/>
        <v>6656</v>
      </c>
      <c r="CT654" s="66"/>
      <c r="CU654" s="68">
        <f t="shared" si="1181"/>
        <v>0</v>
      </c>
      <c r="CV654" s="79">
        <f t="shared" si="1241"/>
        <v>7769</v>
      </c>
      <c r="CW654" s="66"/>
      <c r="CX654" s="66">
        <f t="shared" si="1182"/>
        <v>0</v>
      </c>
      <c r="CY654" s="40">
        <f t="shared" si="1202"/>
        <v>6575.8</v>
      </c>
      <c r="CZ654" s="65"/>
      <c r="DA654" s="66">
        <f t="shared" si="1183"/>
        <v>0</v>
      </c>
      <c r="DB654" s="67">
        <f t="shared" si="1258"/>
        <v>63934</v>
      </c>
      <c r="DC654" s="66"/>
      <c r="DD654" s="66">
        <f t="shared" si="1184"/>
        <v>0</v>
      </c>
      <c r="DE654" s="67">
        <f t="shared" si="1259"/>
        <v>60705</v>
      </c>
      <c r="DF654" s="66"/>
      <c r="DG654" s="69">
        <f t="shared" si="1185"/>
        <v>90</v>
      </c>
      <c r="DH654" s="67">
        <f t="shared" si="1252"/>
        <v>184420</v>
      </c>
      <c r="DI654" s="66"/>
      <c r="DJ654" s="66">
        <f t="shared" si="1186"/>
        <v>0</v>
      </c>
      <c r="DK654" s="67">
        <f t="shared" si="1242"/>
        <v>226.5</v>
      </c>
      <c r="DL654" s="210"/>
      <c r="DM654" s="206">
        <f t="shared" si="1187"/>
        <v>0</v>
      </c>
      <c r="DN654" s="25">
        <f t="shared" si="1222"/>
        <v>0</v>
      </c>
      <c r="DO654" s="5"/>
      <c r="DP654" s="43">
        <f t="shared" si="1188"/>
        <v>0</v>
      </c>
      <c r="DQ654" s="27">
        <f t="shared" si="1243"/>
        <v>7022.5</v>
      </c>
      <c r="DR654" s="5"/>
      <c r="DS654" s="43">
        <f t="shared" si="1189"/>
        <v>0</v>
      </c>
      <c r="DT654" s="27">
        <f t="shared" si="1244"/>
        <v>4846</v>
      </c>
      <c r="DU654" s="5"/>
      <c r="DV654" s="43">
        <f t="shared" si="1190"/>
        <v>0</v>
      </c>
      <c r="DW654" s="27">
        <f t="shared" si="1245"/>
        <v>4835</v>
      </c>
      <c r="DX654" s="5"/>
      <c r="DY654" s="22">
        <f t="shared" si="1191"/>
        <v>0</v>
      </c>
      <c r="DZ654" s="25">
        <f t="shared" si="1246"/>
        <v>523</v>
      </c>
      <c r="EA654" s="22"/>
      <c r="EB654" s="22">
        <f t="shared" si="1192"/>
        <v>0</v>
      </c>
      <c r="EC654" s="28">
        <f t="shared" si="1247"/>
        <v>369</v>
      </c>
      <c r="ED654" s="5"/>
      <c r="EE654" s="43">
        <f t="shared" si="1193"/>
        <v>0</v>
      </c>
      <c r="EF654" s="27">
        <f t="shared" si="1248"/>
        <v>4769</v>
      </c>
      <c r="EG654" s="66"/>
      <c r="EH654" s="66">
        <f t="shared" si="1194"/>
        <v>0</v>
      </c>
      <c r="EI654" s="67">
        <f t="shared" si="1249"/>
        <v>23837</v>
      </c>
      <c r="EJ654" s="66"/>
      <c r="EK654" s="66">
        <f t="shared" si="1161"/>
        <v>0</v>
      </c>
      <c r="EL654" s="67">
        <f t="shared" si="1250"/>
        <v>22467</v>
      </c>
      <c r="EM654" s="110" t="e">
        <f t="shared" si="1162"/>
        <v>#REF!</v>
      </c>
    </row>
    <row r="655" spans="1:143" s="33" customFormat="1" ht="11.25" customHeight="1" x14ac:dyDescent="0.25">
      <c r="A655" s="255">
        <v>46109</v>
      </c>
      <c r="B655" s="254">
        <v>46102</v>
      </c>
      <c r="C655" s="204">
        <v>8004981146</v>
      </c>
      <c r="D655" s="17" t="s">
        <v>189</v>
      </c>
      <c r="E655" s="18">
        <v>420</v>
      </c>
      <c r="F655" s="19">
        <v>2</v>
      </c>
      <c r="G655" s="20">
        <v>191516042407</v>
      </c>
      <c r="H655" s="66"/>
      <c r="I655" s="41">
        <f t="shared" si="1211"/>
        <v>0</v>
      </c>
      <c r="J655" s="48">
        <f t="shared" si="1212"/>
        <v>375332</v>
      </c>
      <c r="K655" s="66"/>
      <c r="L655" s="41">
        <f t="shared" si="1251"/>
        <v>0</v>
      </c>
      <c r="M655" s="48">
        <f t="shared" si="1213"/>
        <v>224691</v>
      </c>
      <c r="N655" s="66"/>
      <c r="O655" s="41">
        <f t="shared" si="1214"/>
        <v>0</v>
      </c>
      <c r="P655" s="48">
        <f t="shared" si="1215"/>
        <v>373942</v>
      </c>
      <c r="Q655" s="66"/>
      <c r="R655" s="66">
        <f t="shared" si="1216"/>
        <v>0</v>
      </c>
      <c r="S655" s="67" t="e">
        <f t="shared" si="1217"/>
        <v>#REF!</v>
      </c>
      <c r="T655" s="66"/>
      <c r="U655" s="66">
        <f t="shared" si="1223"/>
        <v>0</v>
      </c>
      <c r="V655" s="67">
        <f t="shared" si="1224"/>
        <v>249832.90000000002</v>
      </c>
      <c r="W655" s="136"/>
      <c r="X655" s="69">
        <f t="shared" si="1218"/>
        <v>0</v>
      </c>
      <c r="Y655" s="67">
        <f t="shared" si="1206"/>
        <v>132.29999999999882</v>
      </c>
      <c r="Z655" s="66"/>
      <c r="AA655" s="68">
        <f t="shared" si="1154"/>
        <v>0</v>
      </c>
      <c r="AB655" s="67">
        <f t="shared" si="1210"/>
        <v>12982.5</v>
      </c>
      <c r="AC655" s="66"/>
      <c r="AD655" s="66">
        <f t="shared" si="1155"/>
        <v>0</v>
      </c>
      <c r="AE655" s="67">
        <f t="shared" si="1225"/>
        <v>283.79999999999973</v>
      </c>
      <c r="AF655" s="66"/>
      <c r="AG655" s="78">
        <f t="shared" si="1156"/>
        <v>0</v>
      </c>
      <c r="AH655" s="79">
        <f t="shared" si="1226"/>
        <v>8642.7999999999993</v>
      </c>
      <c r="AI655" s="66"/>
      <c r="AJ655" s="68">
        <f t="shared" si="1157"/>
        <v>0</v>
      </c>
      <c r="AK655" s="67">
        <f t="shared" si="1227"/>
        <v>7330.5</v>
      </c>
      <c r="AL655" s="66"/>
      <c r="AM655" s="68">
        <f t="shared" si="1158"/>
        <v>0</v>
      </c>
      <c r="AN655" s="67">
        <f t="shared" si="1228"/>
        <v>13788.099999999999</v>
      </c>
      <c r="AO655" s="66"/>
      <c r="AP655" s="68">
        <f t="shared" si="1219"/>
        <v>0</v>
      </c>
      <c r="AQ655" s="67">
        <f t="shared" si="1220"/>
        <v>11837.5</v>
      </c>
      <c r="AR655" s="66"/>
      <c r="AS655" s="68">
        <f t="shared" si="1172"/>
        <v>0</v>
      </c>
      <c r="AT655" s="67">
        <f t="shared" si="1229"/>
        <v>2856.1000000000004</v>
      </c>
      <c r="AU655" s="66"/>
      <c r="AV655" s="66">
        <f t="shared" si="1230"/>
        <v>0</v>
      </c>
      <c r="AW655" s="42">
        <f t="shared" si="1209"/>
        <v>1620.0000000000014</v>
      </c>
      <c r="AX655" s="66"/>
      <c r="AY655" s="66">
        <f t="shared" si="1173"/>
        <v>0</v>
      </c>
      <c r="AZ655" s="67">
        <f t="shared" si="1221"/>
        <v>1794.6</v>
      </c>
      <c r="BA655" s="66"/>
      <c r="BB655" s="68">
        <f t="shared" si="1174"/>
        <v>0</v>
      </c>
      <c r="BC655" s="67">
        <f t="shared" si="1231"/>
        <v>1254.5999999999999</v>
      </c>
      <c r="BD655" s="66"/>
      <c r="BE655" s="68">
        <f t="shared" si="1175"/>
        <v>890.40000000000009</v>
      </c>
      <c r="BF655" s="67">
        <f t="shared" si="1204"/>
        <v>8576.7200000000012</v>
      </c>
      <c r="BG655" s="66"/>
      <c r="BH655" s="68">
        <f t="shared" si="1253"/>
        <v>0</v>
      </c>
      <c r="BI655" s="67">
        <f t="shared" si="1159"/>
        <v>5235.5599999999995</v>
      </c>
      <c r="BJ655" s="66"/>
      <c r="BK655" s="68">
        <f t="shared" si="1176"/>
        <v>0</v>
      </c>
      <c r="BL655" s="67">
        <f t="shared" si="1232"/>
        <v>4604.6000000000004</v>
      </c>
      <c r="BM655" s="66"/>
      <c r="BN655" s="68">
        <f t="shared" si="1233"/>
        <v>0</v>
      </c>
      <c r="BO655" s="67">
        <f t="shared" si="1234"/>
        <v>509.90000000000123</v>
      </c>
      <c r="BP655" s="66"/>
      <c r="BQ655" s="68">
        <f t="shared" si="1235"/>
        <v>0</v>
      </c>
      <c r="BR655" s="67">
        <f t="shared" si="1160"/>
        <v>-10198.700000000008</v>
      </c>
      <c r="BS655" s="66"/>
      <c r="BT655" s="66">
        <f t="shared" si="1260"/>
        <v>840</v>
      </c>
      <c r="BU655" s="67">
        <f t="shared" si="1254"/>
        <v>29573</v>
      </c>
      <c r="BV655" s="66"/>
      <c r="BW655" s="66">
        <f t="shared" si="1261"/>
        <v>840</v>
      </c>
      <c r="BX655" s="67">
        <f t="shared" si="1255"/>
        <v>94701</v>
      </c>
      <c r="BY655" s="66"/>
      <c r="BZ655" s="66">
        <f t="shared" si="1262"/>
        <v>840</v>
      </c>
      <c r="CA655" s="67">
        <f t="shared" si="1256"/>
        <v>25053</v>
      </c>
      <c r="CB655" s="66"/>
      <c r="CC655" s="66">
        <f t="shared" si="1236"/>
        <v>0</v>
      </c>
      <c r="CD655" s="67">
        <f t="shared" si="1200"/>
        <v>4165.0000000000018</v>
      </c>
      <c r="CE655" s="66"/>
      <c r="CF655" s="66">
        <f t="shared" si="1237"/>
        <v>0</v>
      </c>
      <c r="CG655" s="67">
        <f t="shared" si="1238"/>
        <v>6982.9</v>
      </c>
      <c r="CH655" s="66"/>
      <c r="CI655" s="66">
        <f t="shared" si="1177"/>
        <v>0</v>
      </c>
      <c r="CJ655" s="67">
        <f t="shared" si="1257"/>
        <v>8715</v>
      </c>
      <c r="CK655" s="66"/>
      <c r="CL655" s="68">
        <f t="shared" si="1178"/>
        <v>0</v>
      </c>
      <c r="CM655" s="79">
        <f t="shared" si="1239"/>
        <v>4864</v>
      </c>
      <c r="CN655" s="66"/>
      <c r="CO655" s="68">
        <f t="shared" si="1179"/>
        <v>0</v>
      </c>
      <c r="CP655" s="79">
        <f t="shared" si="1240"/>
        <v>3955</v>
      </c>
      <c r="CQ655" s="66"/>
      <c r="CR655" s="68">
        <f t="shared" si="1180"/>
        <v>0</v>
      </c>
      <c r="CS655" s="79">
        <f t="shared" si="1207"/>
        <v>6656</v>
      </c>
      <c r="CT655" s="66"/>
      <c r="CU655" s="68">
        <f t="shared" si="1181"/>
        <v>0</v>
      </c>
      <c r="CV655" s="79">
        <f t="shared" si="1241"/>
        <v>7769</v>
      </c>
      <c r="CW655" s="66"/>
      <c r="CX655" s="66">
        <f t="shared" si="1182"/>
        <v>0</v>
      </c>
      <c r="CY655" s="40">
        <f t="shared" si="1202"/>
        <v>6575.8</v>
      </c>
      <c r="CZ655" s="65"/>
      <c r="DA655" s="66">
        <f t="shared" si="1183"/>
        <v>0</v>
      </c>
      <c r="DB655" s="67">
        <f t="shared" si="1258"/>
        <v>63934</v>
      </c>
      <c r="DC655" s="66"/>
      <c r="DD655" s="66">
        <f t="shared" si="1184"/>
        <v>0</v>
      </c>
      <c r="DE655" s="67">
        <f t="shared" si="1259"/>
        <v>60705</v>
      </c>
      <c r="DF655" s="66"/>
      <c r="DG655" s="69">
        <f t="shared" si="1185"/>
        <v>0</v>
      </c>
      <c r="DH655" s="67">
        <f t="shared" si="1252"/>
        <v>184420</v>
      </c>
      <c r="DI655" s="66"/>
      <c r="DJ655" s="66">
        <f t="shared" si="1186"/>
        <v>0</v>
      </c>
      <c r="DK655" s="67">
        <f t="shared" si="1242"/>
        <v>226.5</v>
      </c>
      <c r="DL655" s="210"/>
      <c r="DM655" s="206">
        <f t="shared" si="1187"/>
        <v>0</v>
      </c>
      <c r="DN655" s="25">
        <f t="shared" si="1222"/>
        <v>0</v>
      </c>
      <c r="DO655" s="5"/>
      <c r="DP655" s="43">
        <f t="shared" si="1188"/>
        <v>0</v>
      </c>
      <c r="DQ655" s="27">
        <f t="shared" si="1243"/>
        <v>7022.5</v>
      </c>
      <c r="DR655" s="5"/>
      <c r="DS655" s="43">
        <f t="shared" si="1189"/>
        <v>0</v>
      </c>
      <c r="DT655" s="27">
        <f t="shared" si="1244"/>
        <v>4846</v>
      </c>
      <c r="DU655" s="5"/>
      <c r="DV655" s="43">
        <f t="shared" si="1190"/>
        <v>0</v>
      </c>
      <c r="DW655" s="27">
        <f t="shared" si="1245"/>
        <v>4835</v>
      </c>
      <c r="DX655" s="5"/>
      <c r="DY655" s="22">
        <f t="shared" si="1191"/>
        <v>0</v>
      </c>
      <c r="DZ655" s="25">
        <f t="shared" si="1246"/>
        <v>523</v>
      </c>
      <c r="EA655" s="22"/>
      <c r="EB655" s="22">
        <f t="shared" si="1192"/>
        <v>0</v>
      </c>
      <c r="EC655" s="28">
        <f t="shared" si="1247"/>
        <v>369</v>
      </c>
      <c r="ED655" s="5"/>
      <c r="EE655" s="43">
        <f t="shared" si="1193"/>
        <v>0</v>
      </c>
      <c r="EF655" s="27">
        <f t="shared" si="1248"/>
        <v>4769</v>
      </c>
      <c r="EG655" s="66"/>
      <c r="EH655" s="66">
        <f t="shared" si="1194"/>
        <v>0</v>
      </c>
      <c r="EI655" s="67">
        <f t="shared" si="1249"/>
        <v>23837</v>
      </c>
      <c r="EJ655" s="66"/>
      <c r="EK655" s="66">
        <f t="shared" si="1161"/>
        <v>0</v>
      </c>
      <c r="EL655" s="67">
        <f t="shared" si="1250"/>
        <v>22467</v>
      </c>
      <c r="EM655" s="110" t="e">
        <f t="shared" si="1162"/>
        <v>#REF!</v>
      </c>
    </row>
    <row r="656" spans="1:143" s="33" customFormat="1" ht="11.25" customHeight="1" x14ac:dyDescent="0.25">
      <c r="A656" s="158">
        <v>46109</v>
      </c>
      <c r="B656" s="158">
        <v>46109</v>
      </c>
      <c r="C656" s="204">
        <v>8004981147</v>
      </c>
      <c r="D656" s="17" t="s">
        <v>216</v>
      </c>
      <c r="E656" s="18">
        <v>900</v>
      </c>
      <c r="F656" s="19">
        <v>1</v>
      </c>
      <c r="G656" s="20">
        <v>191516052338</v>
      </c>
      <c r="H656" s="66"/>
      <c r="I656" s="41">
        <f t="shared" si="1211"/>
        <v>0</v>
      </c>
      <c r="J656" s="48">
        <f t="shared" si="1212"/>
        <v>375332</v>
      </c>
      <c r="K656" s="66"/>
      <c r="L656" s="41">
        <f t="shared" si="1251"/>
        <v>0</v>
      </c>
      <c r="M656" s="48">
        <f t="shared" si="1213"/>
        <v>224691</v>
      </c>
      <c r="N656" s="66"/>
      <c r="O656" s="41">
        <f t="shared" si="1214"/>
        <v>0</v>
      </c>
      <c r="P656" s="48">
        <f t="shared" si="1215"/>
        <v>373942</v>
      </c>
      <c r="Q656" s="66"/>
      <c r="R656" s="66">
        <f t="shared" si="1216"/>
        <v>0</v>
      </c>
      <c r="S656" s="67" t="e">
        <f t="shared" si="1217"/>
        <v>#REF!</v>
      </c>
      <c r="T656" s="66"/>
      <c r="U656" s="66">
        <f t="shared" si="1223"/>
        <v>0</v>
      </c>
      <c r="V656" s="67">
        <f t="shared" si="1224"/>
        <v>249832.90000000002</v>
      </c>
      <c r="W656" s="136"/>
      <c r="X656" s="69">
        <f t="shared" si="1218"/>
        <v>0</v>
      </c>
      <c r="Y656" s="67">
        <f t="shared" si="1206"/>
        <v>132.29999999999882</v>
      </c>
      <c r="Z656" s="66"/>
      <c r="AA656" s="68">
        <f t="shared" si="1154"/>
        <v>0</v>
      </c>
      <c r="AB656" s="67">
        <f t="shared" si="1210"/>
        <v>12982.5</v>
      </c>
      <c r="AC656" s="66"/>
      <c r="AD656" s="66">
        <f t="shared" si="1155"/>
        <v>0</v>
      </c>
      <c r="AE656" s="67">
        <f t="shared" si="1225"/>
        <v>283.79999999999973</v>
      </c>
      <c r="AF656" s="66"/>
      <c r="AG656" s="78">
        <f t="shared" si="1156"/>
        <v>0</v>
      </c>
      <c r="AH656" s="79">
        <f t="shared" si="1226"/>
        <v>8642.7999999999993</v>
      </c>
      <c r="AI656" s="66"/>
      <c r="AJ656" s="68">
        <f t="shared" si="1157"/>
        <v>0</v>
      </c>
      <c r="AK656" s="67">
        <f t="shared" si="1227"/>
        <v>7330.5</v>
      </c>
      <c r="AL656" s="66"/>
      <c r="AM656" s="68">
        <f t="shared" si="1158"/>
        <v>0</v>
      </c>
      <c r="AN656" s="67">
        <f t="shared" si="1228"/>
        <v>13788.099999999999</v>
      </c>
      <c r="AO656" s="66"/>
      <c r="AP656" s="68">
        <f t="shared" si="1219"/>
        <v>0</v>
      </c>
      <c r="AQ656" s="67">
        <f t="shared" si="1220"/>
        <v>11837.5</v>
      </c>
      <c r="AR656" s="66"/>
      <c r="AS656" s="68">
        <f t="shared" si="1172"/>
        <v>0</v>
      </c>
      <c r="AT656" s="67">
        <f t="shared" si="1229"/>
        <v>2856.1000000000004</v>
      </c>
      <c r="AU656" s="66"/>
      <c r="AV656" s="66">
        <f t="shared" si="1230"/>
        <v>0</v>
      </c>
      <c r="AW656" s="42">
        <f t="shared" si="1209"/>
        <v>1620.0000000000014</v>
      </c>
      <c r="AX656" s="66"/>
      <c r="AY656" s="66">
        <f t="shared" si="1173"/>
        <v>0</v>
      </c>
      <c r="AZ656" s="67">
        <f t="shared" si="1221"/>
        <v>1794.6</v>
      </c>
      <c r="BA656" s="66"/>
      <c r="BB656" s="68">
        <f t="shared" si="1174"/>
        <v>0</v>
      </c>
      <c r="BC656" s="67">
        <f t="shared" si="1231"/>
        <v>1254.5999999999999</v>
      </c>
      <c r="BD656" s="66"/>
      <c r="BE656" s="68">
        <f t="shared" si="1175"/>
        <v>1008.0000000000001</v>
      </c>
      <c r="BF656" s="67">
        <f t="shared" si="1204"/>
        <v>7568.7200000000012</v>
      </c>
      <c r="BG656" s="66"/>
      <c r="BH656" s="68">
        <f t="shared" si="1253"/>
        <v>0</v>
      </c>
      <c r="BI656" s="67">
        <f t="shared" si="1159"/>
        <v>5235.5599999999995</v>
      </c>
      <c r="BJ656" s="66"/>
      <c r="BK656" s="68">
        <f t="shared" si="1176"/>
        <v>0</v>
      </c>
      <c r="BL656" s="67">
        <f t="shared" si="1232"/>
        <v>4604.6000000000004</v>
      </c>
      <c r="BM656" s="66"/>
      <c r="BN656" s="68">
        <f t="shared" si="1233"/>
        <v>0</v>
      </c>
      <c r="BO656" s="67">
        <f t="shared" si="1234"/>
        <v>509.90000000000123</v>
      </c>
      <c r="BP656" s="66"/>
      <c r="BQ656" s="68">
        <f t="shared" si="1235"/>
        <v>0</v>
      </c>
      <c r="BR656" s="67">
        <f t="shared" si="1160"/>
        <v>-10198.700000000008</v>
      </c>
      <c r="BS656" s="66"/>
      <c r="BT656" s="66">
        <f t="shared" si="1260"/>
        <v>1800</v>
      </c>
      <c r="BU656" s="67">
        <f t="shared" si="1254"/>
        <v>27773</v>
      </c>
      <c r="BV656" s="66"/>
      <c r="BW656" s="66">
        <f t="shared" si="1261"/>
        <v>1800</v>
      </c>
      <c r="BX656" s="67">
        <f t="shared" si="1255"/>
        <v>92901</v>
      </c>
      <c r="BY656" s="66"/>
      <c r="BZ656" s="66">
        <f t="shared" si="1262"/>
        <v>1800</v>
      </c>
      <c r="CA656" s="67">
        <f t="shared" si="1256"/>
        <v>23253</v>
      </c>
      <c r="CB656" s="66"/>
      <c r="CC656" s="66">
        <f t="shared" si="1236"/>
        <v>0</v>
      </c>
      <c r="CD656" s="67">
        <f t="shared" si="1200"/>
        <v>4165.0000000000018</v>
      </c>
      <c r="CE656" s="66"/>
      <c r="CF656" s="66">
        <f t="shared" si="1237"/>
        <v>0</v>
      </c>
      <c r="CG656" s="67">
        <f t="shared" si="1238"/>
        <v>6982.9</v>
      </c>
      <c r="CH656" s="66"/>
      <c r="CI656" s="66">
        <f t="shared" si="1177"/>
        <v>0</v>
      </c>
      <c r="CJ656" s="67">
        <f t="shared" si="1257"/>
        <v>8715</v>
      </c>
      <c r="CK656" s="66"/>
      <c r="CL656" s="68">
        <f t="shared" si="1178"/>
        <v>0</v>
      </c>
      <c r="CM656" s="79">
        <f t="shared" si="1239"/>
        <v>4864</v>
      </c>
      <c r="CN656" s="66"/>
      <c r="CO656" s="68">
        <f t="shared" si="1179"/>
        <v>0</v>
      </c>
      <c r="CP656" s="79">
        <f t="shared" si="1240"/>
        <v>3955</v>
      </c>
      <c r="CQ656" s="66"/>
      <c r="CR656" s="68">
        <f t="shared" si="1180"/>
        <v>0</v>
      </c>
      <c r="CS656" s="79">
        <f t="shared" si="1207"/>
        <v>6656</v>
      </c>
      <c r="CT656" s="66"/>
      <c r="CU656" s="68">
        <f t="shared" si="1181"/>
        <v>0</v>
      </c>
      <c r="CV656" s="79">
        <f t="shared" si="1241"/>
        <v>7769</v>
      </c>
      <c r="CW656" s="66"/>
      <c r="CX656" s="66">
        <f t="shared" si="1182"/>
        <v>0</v>
      </c>
      <c r="CY656" s="40">
        <f t="shared" si="1202"/>
        <v>6575.8</v>
      </c>
      <c r="CZ656" s="65"/>
      <c r="DA656" s="66">
        <f t="shared" si="1183"/>
        <v>0</v>
      </c>
      <c r="DB656" s="67">
        <f t="shared" si="1258"/>
        <v>63934</v>
      </c>
      <c r="DC656" s="66"/>
      <c r="DD656" s="66">
        <f t="shared" si="1184"/>
        <v>0</v>
      </c>
      <c r="DE656" s="67">
        <f t="shared" si="1259"/>
        <v>60705</v>
      </c>
      <c r="DF656" s="66"/>
      <c r="DG656" s="69">
        <f t="shared" si="1185"/>
        <v>0</v>
      </c>
      <c r="DH656" s="67">
        <f t="shared" si="1252"/>
        <v>184420</v>
      </c>
      <c r="DI656" s="66"/>
      <c r="DJ656" s="66">
        <f t="shared" si="1186"/>
        <v>0</v>
      </c>
      <c r="DK656" s="67">
        <f t="shared" si="1242"/>
        <v>226.5</v>
      </c>
      <c r="DL656" s="210"/>
      <c r="DM656" s="206">
        <f t="shared" si="1187"/>
        <v>0</v>
      </c>
      <c r="DN656" s="25">
        <f t="shared" si="1222"/>
        <v>0</v>
      </c>
      <c r="DO656" s="5"/>
      <c r="DP656" s="43">
        <f t="shared" si="1188"/>
        <v>0</v>
      </c>
      <c r="DQ656" s="27">
        <f t="shared" si="1243"/>
        <v>7022.5</v>
      </c>
      <c r="DR656" s="5"/>
      <c r="DS656" s="43">
        <f t="shared" si="1189"/>
        <v>0</v>
      </c>
      <c r="DT656" s="27">
        <f t="shared" si="1244"/>
        <v>4846</v>
      </c>
      <c r="DU656" s="5"/>
      <c r="DV656" s="43">
        <f t="shared" si="1190"/>
        <v>0</v>
      </c>
      <c r="DW656" s="27">
        <f t="shared" si="1245"/>
        <v>4835</v>
      </c>
      <c r="DX656" s="5"/>
      <c r="DY656" s="22">
        <f t="shared" si="1191"/>
        <v>0</v>
      </c>
      <c r="DZ656" s="25">
        <f t="shared" si="1246"/>
        <v>523</v>
      </c>
      <c r="EA656" s="22"/>
      <c r="EB656" s="22">
        <f t="shared" si="1192"/>
        <v>0</v>
      </c>
      <c r="EC656" s="28">
        <f t="shared" si="1247"/>
        <v>369</v>
      </c>
      <c r="ED656" s="5"/>
      <c r="EE656" s="43">
        <f t="shared" si="1193"/>
        <v>0</v>
      </c>
      <c r="EF656" s="27">
        <f t="shared" si="1248"/>
        <v>4769</v>
      </c>
      <c r="EG656" s="66"/>
      <c r="EH656" s="66">
        <f t="shared" si="1194"/>
        <v>0</v>
      </c>
      <c r="EI656" s="67">
        <f t="shared" si="1249"/>
        <v>23837</v>
      </c>
      <c r="EJ656" s="66"/>
      <c r="EK656" s="66">
        <f t="shared" si="1161"/>
        <v>0</v>
      </c>
      <c r="EL656" s="67">
        <f t="shared" si="1250"/>
        <v>22467</v>
      </c>
      <c r="EM656" s="110" t="e">
        <f t="shared" si="1162"/>
        <v>#REF!</v>
      </c>
    </row>
    <row r="657" spans="1:143" s="35" customFormat="1" ht="11.25" customHeight="1" x14ac:dyDescent="0.25">
      <c r="A657" s="158">
        <v>46109</v>
      </c>
      <c r="B657" s="158">
        <v>46109</v>
      </c>
      <c r="C657" s="204" t="s">
        <v>394</v>
      </c>
      <c r="D657" s="17" t="s">
        <v>343</v>
      </c>
      <c r="E657" s="18">
        <v>120</v>
      </c>
      <c r="F657" s="19">
        <v>0.2</v>
      </c>
      <c r="G657" s="20">
        <v>191516222427</v>
      </c>
      <c r="H657" s="66"/>
      <c r="I657" s="41">
        <f t="shared" si="1211"/>
        <v>0</v>
      </c>
      <c r="J657" s="48">
        <f t="shared" si="1212"/>
        <v>375332</v>
      </c>
      <c r="K657" s="66"/>
      <c r="L657" s="41">
        <f t="shared" si="1251"/>
        <v>0</v>
      </c>
      <c r="M657" s="48">
        <f t="shared" si="1213"/>
        <v>224691</v>
      </c>
      <c r="N657" s="66"/>
      <c r="O657" s="41">
        <f t="shared" si="1214"/>
        <v>0</v>
      </c>
      <c r="P657" s="48">
        <f t="shared" si="1215"/>
        <v>373942</v>
      </c>
      <c r="Q657" s="66"/>
      <c r="R657" s="66">
        <f t="shared" si="1216"/>
        <v>0</v>
      </c>
      <c r="S657" s="67" t="e">
        <f t="shared" si="1217"/>
        <v>#REF!</v>
      </c>
      <c r="T657" s="66"/>
      <c r="U657" s="66">
        <f t="shared" si="1223"/>
        <v>0</v>
      </c>
      <c r="V657" s="67">
        <f t="shared" si="1224"/>
        <v>249832.90000000002</v>
      </c>
      <c r="W657" s="136"/>
      <c r="X657" s="69">
        <f t="shared" si="1218"/>
        <v>0</v>
      </c>
      <c r="Y657" s="67">
        <f t="shared" si="1206"/>
        <v>132.29999999999882</v>
      </c>
      <c r="Z657" s="66"/>
      <c r="AA657" s="68">
        <f t="shared" si="1154"/>
        <v>0</v>
      </c>
      <c r="AB657" s="67">
        <f t="shared" si="1210"/>
        <v>12982.5</v>
      </c>
      <c r="AC657" s="66"/>
      <c r="AD657" s="66">
        <f t="shared" si="1155"/>
        <v>0</v>
      </c>
      <c r="AE657" s="67">
        <f t="shared" si="1225"/>
        <v>283.79999999999973</v>
      </c>
      <c r="AF657" s="66"/>
      <c r="AG657" s="78">
        <f t="shared" si="1156"/>
        <v>0</v>
      </c>
      <c r="AH657" s="79">
        <f t="shared" si="1226"/>
        <v>8642.7999999999993</v>
      </c>
      <c r="AI657" s="66"/>
      <c r="AJ657" s="68">
        <f t="shared" si="1157"/>
        <v>0</v>
      </c>
      <c r="AK657" s="67">
        <f t="shared" si="1227"/>
        <v>7330.5</v>
      </c>
      <c r="AL657" s="66"/>
      <c r="AM657" s="68">
        <f t="shared" si="1158"/>
        <v>0</v>
      </c>
      <c r="AN657" s="67">
        <f t="shared" si="1228"/>
        <v>13788.099999999999</v>
      </c>
      <c r="AO657" s="66"/>
      <c r="AP657" s="68">
        <f t="shared" si="1219"/>
        <v>0</v>
      </c>
      <c r="AQ657" s="67">
        <f t="shared" si="1220"/>
        <v>11837.5</v>
      </c>
      <c r="AR657" s="66"/>
      <c r="AS657" s="68">
        <f t="shared" si="1172"/>
        <v>0</v>
      </c>
      <c r="AT657" s="67">
        <f t="shared" si="1229"/>
        <v>2856.1000000000004</v>
      </c>
      <c r="AU657" s="66"/>
      <c r="AV657" s="66">
        <f t="shared" si="1230"/>
        <v>0</v>
      </c>
      <c r="AW657" s="42">
        <f t="shared" si="1209"/>
        <v>1620.0000000000014</v>
      </c>
      <c r="AX657" s="66"/>
      <c r="AY657" s="66">
        <f t="shared" si="1173"/>
        <v>0</v>
      </c>
      <c r="AZ657" s="67">
        <f t="shared" si="1221"/>
        <v>1794.6</v>
      </c>
      <c r="BA657" s="66"/>
      <c r="BB657" s="68">
        <f t="shared" si="1174"/>
        <v>0</v>
      </c>
      <c r="BC657" s="67">
        <f t="shared" si="1231"/>
        <v>1254.5999999999999</v>
      </c>
      <c r="BD657" s="66"/>
      <c r="BE657" s="68">
        <f t="shared" si="1175"/>
        <v>38.4</v>
      </c>
      <c r="BF657" s="67">
        <f t="shared" si="1204"/>
        <v>7530.3200000000015</v>
      </c>
      <c r="BG657" s="66"/>
      <c r="BH657" s="68">
        <f t="shared" si="1253"/>
        <v>0</v>
      </c>
      <c r="BI657" s="67">
        <f t="shared" si="1159"/>
        <v>5235.5599999999995</v>
      </c>
      <c r="BJ657" s="66"/>
      <c r="BK657" s="68">
        <f t="shared" si="1176"/>
        <v>0</v>
      </c>
      <c r="BL657" s="67">
        <f t="shared" si="1232"/>
        <v>4604.6000000000004</v>
      </c>
      <c r="BM657" s="66"/>
      <c r="BN657" s="68">
        <f t="shared" si="1233"/>
        <v>0</v>
      </c>
      <c r="BO657" s="67">
        <f t="shared" si="1234"/>
        <v>509.90000000000123</v>
      </c>
      <c r="BP657" s="66"/>
      <c r="BQ657" s="68">
        <f t="shared" si="1235"/>
        <v>0</v>
      </c>
      <c r="BR657" s="67">
        <f t="shared" si="1160"/>
        <v>-10198.700000000008</v>
      </c>
      <c r="BS657" s="66"/>
      <c r="BT657" s="66">
        <f t="shared" si="1260"/>
        <v>240</v>
      </c>
      <c r="BU657" s="67">
        <f t="shared" si="1254"/>
        <v>27533</v>
      </c>
      <c r="BV657" s="66"/>
      <c r="BW657" s="66">
        <f t="shared" si="1261"/>
        <v>240</v>
      </c>
      <c r="BX657" s="67">
        <f t="shared" si="1255"/>
        <v>92661</v>
      </c>
      <c r="BY657" s="66"/>
      <c r="BZ657" s="66">
        <f t="shared" si="1262"/>
        <v>240</v>
      </c>
      <c r="CA657" s="67">
        <f t="shared" si="1256"/>
        <v>23013</v>
      </c>
      <c r="CB657" s="66"/>
      <c r="CC657" s="66">
        <f t="shared" si="1236"/>
        <v>0</v>
      </c>
      <c r="CD657" s="67">
        <f t="shared" si="1200"/>
        <v>4165.0000000000018</v>
      </c>
      <c r="CE657" s="66"/>
      <c r="CF657" s="66">
        <f t="shared" si="1237"/>
        <v>0</v>
      </c>
      <c r="CG657" s="67">
        <f t="shared" si="1238"/>
        <v>6982.9</v>
      </c>
      <c r="CH657" s="66"/>
      <c r="CI657" s="66">
        <f t="shared" si="1177"/>
        <v>0</v>
      </c>
      <c r="CJ657" s="67">
        <f t="shared" si="1257"/>
        <v>8715</v>
      </c>
      <c r="CK657" s="66"/>
      <c r="CL657" s="68">
        <f t="shared" si="1178"/>
        <v>0</v>
      </c>
      <c r="CM657" s="79">
        <f t="shared" si="1239"/>
        <v>4864</v>
      </c>
      <c r="CN657" s="66"/>
      <c r="CO657" s="68">
        <f t="shared" si="1179"/>
        <v>0</v>
      </c>
      <c r="CP657" s="79">
        <f t="shared" si="1240"/>
        <v>3955</v>
      </c>
      <c r="CQ657" s="66"/>
      <c r="CR657" s="68">
        <f t="shared" si="1180"/>
        <v>0</v>
      </c>
      <c r="CS657" s="79">
        <f t="shared" si="1207"/>
        <v>6656</v>
      </c>
      <c r="CT657" s="66"/>
      <c r="CU657" s="68">
        <f t="shared" si="1181"/>
        <v>0</v>
      </c>
      <c r="CV657" s="79">
        <f t="shared" si="1241"/>
        <v>7769</v>
      </c>
      <c r="CW657" s="66"/>
      <c r="CX657" s="66">
        <f t="shared" si="1182"/>
        <v>0</v>
      </c>
      <c r="CY657" s="40">
        <f t="shared" si="1202"/>
        <v>6575.8</v>
      </c>
      <c r="CZ657" s="65"/>
      <c r="DA657" s="66">
        <f t="shared" si="1183"/>
        <v>0</v>
      </c>
      <c r="DB657" s="67">
        <f t="shared" si="1258"/>
        <v>63934</v>
      </c>
      <c r="DC657" s="66"/>
      <c r="DD657" s="66">
        <f t="shared" si="1184"/>
        <v>0</v>
      </c>
      <c r="DE657" s="67">
        <f t="shared" si="1259"/>
        <v>60705</v>
      </c>
      <c r="DF657" s="66"/>
      <c r="DG657" s="69">
        <f t="shared" si="1185"/>
        <v>0</v>
      </c>
      <c r="DH657" s="67">
        <f t="shared" si="1252"/>
        <v>184420</v>
      </c>
      <c r="DI657" s="66"/>
      <c r="DJ657" s="66">
        <f t="shared" si="1186"/>
        <v>0</v>
      </c>
      <c r="DK657" s="67">
        <f t="shared" si="1242"/>
        <v>226.5</v>
      </c>
      <c r="DL657" s="210"/>
      <c r="DM657" s="206">
        <f t="shared" si="1187"/>
        <v>0</v>
      </c>
      <c r="DN657" s="25">
        <f t="shared" si="1222"/>
        <v>0</v>
      </c>
      <c r="DO657" s="5"/>
      <c r="DP657" s="43">
        <f t="shared" si="1188"/>
        <v>0</v>
      </c>
      <c r="DQ657" s="27">
        <f t="shared" si="1243"/>
        <v>7022.5</v>
      </c>
      <c r="DR657" s="5"/>
      <c r="DS657" s="43">
        <f t="shared" si="1189"/>
        <v>0</v>
      </c>
      <c r="DT657" s="27">
        <f t="shared" si="1244"/>
        <v>4846</v>
      </c>
      <c r="DU657" s="5"/>
      <c r="DV657" s="43">
        <f t="shared" si="1190"/>
        <v>0</v>
      </c>
      <c r="DW657" s="27">
        <f t="shared" si="1245"/>
        <v>4835</v>
      </c>
      <c r="DX657" s="5"/>
      <c r="DY657" s="22">
        <f t="shared" si="1191"/>
        <v>0</v>
      </c>
      <c r="DZ657" s="25">
        <f t="shared" si="1246"/>
        <v>523</v>
      </c>
      <c r="EA657" s="22"/>
      <c r="EB657" s="22">
        <f t="shared" si="1192"/>
        <v>0</v>
      </c>
      <c r="EC657" s="28">
        <f t="shared" si="1247"/>
        <v>369</v>
      </c>
      <c r="ED657" s="5"/>
      <c r="EE657" s="43">
        <f t="shared" si="1193"/>
        <v>0</v>
      </c>
      <c r="EF657" s="27">
        <f t="shared" si="1248"/>
        <v>4769</v>
      </c>
      <c r="EG657" s="66"/>
      <c r="EH657" s="66">
        <f t="shared" si="1194"/>
        <v>0</v>
      </c>
      <c r="EI657" s="67">
        <f t="shared" si="1249"/>
        <v>23837</v>
      </c>
      <c r="EJ657" s="66"/>
      <c r="EK657" s="66">
        <f t="shared" si="1161"/>
        <v>0</v>
      </c>
      <c r="EL657" s="67">
        <f t="shared" si="1250"/>
        <v>22467</v>
      </c>
      <c r="EM657" s="110" t="e">
        <f t="shared" si="1162"/>
        <v>#REF!</v>
      </c>
    </row>
    <row r="658" spans="1:143" s="35" customFormat="1" ht="11.25" customHeight="1" x14ac:dyDescent="0.25">
      <c r="A658" s="112">
        <v>46109</v>
      </c>
      <c r="B658" s="158">
        <v>46109</v>
      </c>
      <c r="C658" s="12">
        <v>8004963683</v>
      </c>
      <c r="D658" s="13" t="s">
        <v>330</v>
      </c>
      <c r="E658" s="14">
        <v>450</v>
      </c>
      <c r="F658" s="15">
        <v>1.5</v>
      </c>
      <c r="G658" s="16"/>
      <c r="H658" s="66"/>
      <c r="I658" s="41">
        <f t="shared" si="1211"/>
        <v>900</v>
      </c>
      <c r="J658" s="48">
        <f t="shared" si="1212"/>
        <v>374432</v>
      </c>
      <c r="K658" s="66"/>
      <c r="L658" s="41">
        <f t="shared" si="1251"/>
        <v>900</v>
      </c>
      <c r="M658" s="48">
        <f t="shared" si="1213"/>
        <v>223791</v>
      </c>
      <c r="N658" s="66"/>
      <c r="O658" s="41">
        <f t="shared" si="1214"/>
        <v>900</v>
      </c>
      <c r="P658" s="48">
        <f t="shared" si="1215"/>
        <v>373042</v>
      </c>
      <c r="Q658" s="66"/>
      <c r="R658" s="66">
        <f t="shared" si="1216"/>
        <v>900</v>
      </c>
      <c r="S658" s="67" t="e">
        <f t="shared" si="1217"/>
        <v>#REF!</v>
      </c>
      <c r="T658" s="66"/>
      <c r="U658" s="66">
        <f t="shared" si="1223"/>
        <v>0</v>
      </c>
      <c r="V658" s="67">
        <f t="shared" si="1224"/>
        <v>249832.90000000002</v>
      </c>
      <c r="W658" s="136"/>
      <c r="X658" s="69">
        <f t="shared" si="1218"/>
        <v>0</v>
      </c>
      <c r="Y658" s="67">
        <f t="shared" si="1206"/>
        <v>132.29999999999882</v>
      </c>
      <c r="Z658" s="66"/>
      <c r="AA658" s="68">
        <f t="shared" si="1154"/>
        <v>0</v>
      </c>
      <c r="AB658" s="67">
        <f t="shared" si="1210"/>
        <v>12982.5</v>
      </c>
      <c r="AC658" s="66"/>
      <c r="AD658" s="66">
        <f t="shared" si="1155"/>
        <v>0</v>
      </c>
      <c r="AE658" s="67">
        <f t="shared" si="1225"/>
        <v>283.79999999999973</v>
      </c>
      <c r="AF658" s="66"/>
      <c r="AG658" s="78">
        <f t="shared" si="1156"/>
        <v>720</v>
      </c>
      <c r="AH658" s="79">
        <f t="shared" si="1226"/>
        <v>7922.7999999999993</v>
      </c>
      <c r="AI658" s="66"/>
      <c r="AJ658" s="68">
        <f t="shared" si="1157"/>
        <v>0</v>
      </c>
      <c r="AK658" s="67">
        <f t="shared" si="1227"/>
        <v>7330.5</v>
      </c>
      <c r="AL658" s="66"/>
      <c r="AM658" s="68">
        <f t="shared" si="1158"/>
        <v>0</v>
      </c>
      <c r="AN658" s="67">
        <f t="shared" si="1228"/>
        <v>13788.099999999999</v>
      </c>
      <c r="AO658" s="66"/>
      <c r="AP658" s="68">
        <f t="shared" si="1219"/>
        <v>0</v>
      </c>
      <c r="AQ658" s="67">
        <f t="shared" si="1220"/>
        <v>11837.5</v>
      </c>
      <c r="AR658" s="66"/>
      <c r="AS658" s="68">
        <f t="shared" si="1172"/>
        <v>0</v>
      </c>
      <c r="AT658" s="67">
        <f t="shared" si="1229"/>
        <v>2856.1000000000004</v>
      </c>
      <c r="AU658" s="66"/>
      <c r="AV658" s="66">
        <f t="shared" si="1230"/>
        <v>0</v>
      </c>
      <c r="AW658" s="42">
        <f t="shared" si="1209"/>
        <v>1620.0000000000014</v>
      </c>
      <c r="AX658" s="66"/>
      <c r="AY658" s="66">
        <f t="shared" si="1173"/>
        <v>0</v>
      </c>
      <c r="AZ658" s="67">
        <f t="shared" si="1221"/>
        <v>1794.6</v>
      </c>
      <c r="BA658" s="66"/>
      <c r="BB658" s="68">
        <f t="shared" si="1174"/>
        <v>0</v>
      </c>
      <c r="BC658" s="67">
        <f t="shared" si="1231"/>
        <v>1254.5999999999999</v>
      </c>
      <c r="BD658" s="66"/>
      <c r="BE658" s="68">
        <f t="shared" si="1175"/>
        <v>0</v>
      </c>
      <c r="BF658" s="67">
        <f t="shared" si="1204"/>
        <v>7530.3200000000015</v>
      </c>
      <c r="BG658" s="66"/>
      <c r="BH658" s="68">
        <f t="shared" si="1253"/>
        <v>0</v>
      </c>
      <c r="BI658" s="67">
        <f t="shared" si="1159"/>
        <v>5235.5599999999995</v>
      </c>
      <c r="BJ658" s="66"/>
      <c r="BK658" s="68">
        <f t="shared" si="1176"/>
        <v>0</v>
      </c>
      <c r="BL658" s="67">
        <f t="shared" si="1232"/>
        <v>4604.6000000000004</v>
      </c>
      <c r="BM658" s="66"/>
      <c r="BN658" s="68">
        <f t="shared" si="1233"/>
        <v>0</v>
      </c>
      <c r="BO658" s="67">
        <f t="shared" si="1234"/>
        <v>509.90000000000123</v>
      </c>
      <c r="BP658" s="66"/>
      <c r="BQ658" s="68">
        <f t="shared" si="1235"/>
        <v>0</v>
      </c>
      <c r="BR658" s="67">
        <f t="shared" si="1160"/>
        <v>-10198.700000000008</v>
      </c>
      <c r="BS658" s="66"/>
      <c r="BT658" s="66">
        <f t="shared" si="1260"/>
        <v>0</v>
      </c>
      <c r="BU658" s="67">
        <f t="shared" si="1254"/>
        <v>27533</v>
      </c>
      <c r="BV658" s="66"/>
      <c r="BW658" s="66">
        <f t="shared" si="1261"/>
        <v>0</v>
      </c>
      <c r="BX658" s="67">
        <f t="shared" si="1255"/>
        <v>92661</v>
      </c>
      <c r="BY658" s="66"/>
      <c r="BZ658" s="66">
        <f t="shared" si="1262"/>
        <v>0</v>
      </c>
      <c r="CA658" s="67">
        <f t="shared" si="1256"/>
        <v>23013</v>
      </c>
      <c r="CB658" s="66"/>
      <c r="CC658" s="66">
        <f t="shared" si="1236"/>
        <v>0</v>
      </c>
      <c r="CD658" s="67">
        <f t="shared" si="1200"/>
        <v>4165.0000000000018</v>
      </c>
      <c r="CE658" s="66"/>
      <c r="CF658" s="66">
        <f t="shared" si="1237"/>
        <v>0</v>
      </c>
      <c r="CG658" s="67">
        <f t="shared" si="1238"/>
        <v>6982.9</v>
      </c>
      <c r="CH658" s="66"/>
      <c r="CI658" s="66">
        <f t="shared" si="1177"/>
        <v>0</v>
      </c>
      <c r="CJ658" s="67">
        <f t="shared" si="1257"/>
        <v>8715</v>
      </c>
      <c r="CK658" s="66"/>
      <c r="CL658" s="68">
        <f t="shared" si="1178"/>
        <v>0</v>
      </c>
      <c r="CM658" s="79">
        <f t="shared" si="1239"/>
        <v>4864</v>
      </c>
      <c r="CN658" s="66"/>
      <c r="CO658" s="68">
        <f t="shared" si="1179"/>
        <v>0</v>
      </c>
      <c r="CP658" s="79">
        <f t="shared" si="1240"/>
        <v>3955</v>
      </c>
      <c r="CQ658" s="66"/>
      <c r="CR658" s="68">
        <f t="shared" si="1180"/>
        <v>0</v>
      </c>
      <c r="CS658" s="79">
        <f t="shared" si="1207"/>
        <v>6656</v>
      </c>
      <c r="CT658" s="66"/>
      <c r="CU658" s="68">
        <f t="shared" si="1181"/>
        <v>0</v>
      </c>
      <c r="CV658" s="79">
        <f t="shared" si="1241"/>
        <v>7769</v>
      </c>
      <c r="CW658" s="66"/>
      <c r="CX658" s="66">
        <f t="shared" si="1182"/>
        <v>0</v>
      </c>
      <c r="CY658" s="40">
        <f t="shared" si="1202"/>
        <v>6575.8</v>
      </c>
      <c r="CZ658" s="65"/>
      <c r="DA658" s="66">
        <f t="shared" si="1183"/>
        <v>0</v>
      </c>
      <c r="DB658" s="67">
        <f t="shared" si="1258"/>
        <v>63934</v>
      </c>
      <c r="DC658" s="66"/>
      <c r="DD658" s="66">
        <f t="shared" si="1184"/>
        <v>0</v>
      </c>
      <c r="DE658" s="67">
        <f t="shared" si="1259"/>
        <v>60705</v>
      </c>
      <c r="DF658" s="66"/>
      <c r="DG658" s="69">
        <f t="shared" si="1185"/>
        <v>0</v>
      </c>
      <c r="DH658" s="67">
        <f t="shared" si="1252"/>
        <v>184420</v>
      </c>
      <c r="DI658" s="66"/>
      <c r="DJ658" s="66">
        <f t="shared" si="1186"/>
        <v>0</v>
      </c>
      <c r="DK658" s="67">
        <f t="shared" si="1242"/>
        <v>226.5</v>
      </c>
      <c r="DL658" s="210"/>
      <c r="DM658" s="206">
        <f t="shared" si="1187"/>
        <v>0</v>
      </c>
      <c r="DN658" s="25">
        <f t="shared" si="1222"/>
        <v>0</v>
      </c>
      <c r="DO658" s="5"/>
      <c r="DP658" s="43">
        <f t="shared" si="1188"/>
        <v>0</v>
      </c>
      <c r="DQ658" s="27">
        <f t="shared" si="1243"/>
        <v>7022.5</v>
      </c>
      <c r="DR658" s="5"/>
      <c r="DS658" s="43">
        <f t="shared" si="1189"/>
        <v>0</v>
      </c>
      <c r="DT658" s="27">
        <f t="shared" si="1244"/>
        <v>4846</v>
      </c>
      <c r="DU658" s="5"/>
      <c r="DV658" s="43">
        <f t="shared" si="1190"/>
        <v>0</v>
      </c>
      <c r="DW658" s="27">
        <f t="shared" si="1245"/>
        <v>4835</v>
      </c>
      <c r="DX658" s="5"/>
      <c r="DY658" s="22">
        <f t="shared" si="1191"/>
        <v>0</v>
      </c>
      <c r="DZ658" s="25">
        <f t="shared" si="1246"/>
        <v>523</v>
      </c>
      <c r="EA658" s="22"/>
      <c r="EB658" s="22">
        <f t="shared" si="1192"/>
        <v>0</v>
      </c>
      <c r="EC658" s="28">
        <f t="shared" si="1247"/>
        <v>369</v>
      </c>
      <c r="ED658" s="5"/>
      <c r="EE658" s="43">
        <f t="shared" si="1193"/>
        <v>0</v>
      </c>
      <c r="EF658" s="27">
        <f t="shared" si="1248"/>
        <v>4769</v>
      </c>
      <c r="EG658" s="66"/>
      <c r="EH658" s="66">
        <f t="shared" si="1194"/>
        <v>0</v>
      </c>
      <c r="EI658" s="67">
        <f t="shared" si="1249"/>
        <v>23837</v>
      </c>
      <c r="EJ658" s="66"/>
      <c r="EK658" s="66">
        <f t="shared" si="1161"/>
        <v>0</v>
      </c>
      <c r="EL658" s="67">
        <f t="shared" si="1250"/>
        <v>22467</v>
      </c>
      <c r="EM658" s="110" t="e">
        <f t="shared" si="1162"/>
        <v>#REF!</v>
      </c>
    </row>
    <row r="659" spans="1:143" s="35" customFormat="1" ht="11.25" customHeight="1" x14ac:dyDescent="0.25">
      <c r="A659" s="186">
        <v>46109</v>
      </c>
      <c r="B659" s="188">
        <v>46109</v>
      </c>
      <c r="C659" s="12">
        <v>8004963686</v>
      </c>
      <c r="D659" s="13" t="s">
        <v>319</v>
      </c>
      <c r="E659" s="14">
        <v>450</v>
      </c>
      <c r="F659" s="15">
        <v>15</v>
      </c>
      <c r="G659" s="16">
        <v>191516106437</v>
      </c>
      <c r="H659" s="66"/>
      <c r="I659" s="41">
        <f t="shared" si="1211"/>
        <v>900</v>
      </c>
      <c r="J659" s="48">
        <f t="shared" si="1212"/>
        <v>373532</v>
      </c>
      <c r="K659" s="66"/>
      <c r="L659" s="41">
        <f t="shared" si="1251"/>
        <v>900</v>
      </c>
      <c r="M659" s="48">
        <f t="shared" si="1213"/>
        <v>222891</v>
      </c>
      <c r="N659" s="66"/>
      <c r="O659" s="41">
        <f t="shared" si="1214"/>
        <v>900</v>
      </c>
      <c r="P659" s="48">
        <f t="shared" si="1215"/>
        <v>372142</v>
      </c>
      <c r="Q659" s="66"/>
      <c r="R659" s="66">
        <f t="shared" si="1216"/>
        <v>900</v>
      </c>
      <c r="S659" s="67" t="e">
        <f t="shared" si="1217"/>
        <v>#REF!</v>
      </c>
      <c r="T659" s="66"/>
      <c r="U659" s="66">
        <f t="shared" si="1223"/>
        <v>6795</v>
      </c>
      <c r="V659" s="67">
        <f t="shared" si="1224"/>
        <v>243037.90000000002</v>
      </c>
      <c r="W659" s="136"/>
      <c r="X659" s="69">
        <f t="shared" si="1218"/>
        <v>0</v>
      </c>
      <c r="Y659" s="67">
        <f t="shared" si="1206"/>
        <v>132.29999999999882</v>
      </c>
      <c r="Z659" s="66"/>
      <c r="AA659" s="68">
        <f t="shared" si="1154"/>
        <v>0</v>
      </c>
      <c r="AB659" s="67">
        <f t="shared" si="1210"/>
        <v>12982.5</v>
      </c>
      <c r="AC659" s="66"/>
      <c r="AD659" s="66">
        <f t="shared" si="1155"/>
        <v>0</v>
      </c>
      <c r="AE659" s="67">
        <f t="shared" si="1225"/>
        <v>283.79999999999973</v>
      </c>
      <c r="AF659" s="66"/>
      <c r="AG659" s="78">
        <f t="shared" si="1156"/>
        <v>0</v>
      </c>
      <c r="AH659" s="79">
        <f t="shared" si="1226"/>
        <v>7922.7999999999993</v>
      </c>
      <c r="AI659" s="66"/>
      <c r="AJ659" s="68">
        <f t="shared" si="1157"/>
        <v>0</v>
      </c>
      <c r="AK659" s="67">
        <f t="shared" si="1227"/>
        <v>7330.5</v>
      </c>
      <c r="AL659" s="66"/>
      <c r="AM659" s="68">
        <f t="shared" si="1158"/>
        <v>0</v>
      </c>
      <c r="AN659" s="67">
        <f t="shared" si="1228"/>
        <v>13788.099999999999</v>
      </c>
      <c r="AO659" s="66"/>
      <c r="AP659" s="68">
        <f t="shared" si="1219"/>
        <v>0</v>
      </c>
      <c r="AQ659" s="67">
        <f t="shared" si="1220"/>
        <v>11837.5</v>
      </c>
      <c r="AR659" s="66"/>
      <c r="AS659" s="68">
        <f t="shared" si="1172"/>
        <v>0</v>
      </c>
      <c r="AT659" s="67">
        <f t="shared" si="1229"/>
        <v>2856.1000000000004</v>
      </c>
      <c r="AU659" s="66"/>
      <c r="AV659" s="66">
        <f t="shared" si="1230"/>
        <v>0</v>
      </c>
      <c r="AW659" s="42">
        <f t="shared" si="1209"/>
        <v>1620.0000000000014</v>
      </c>
      <c r="AX659" s="66"/>
      <c r="AY659" s="66">
        <f t="shared" si="1173"/>
        <v>0</v>
      </c>
      <c r="AZ659" s="67">
        <f t="shared" si="1221"/>
        <v>1794.6</v>
      </c>
      <c r="BA659" s="66"/>
      <c r="BB659" s="68">
        <f t="shared" si="1174"/>
        <v>0</v>
      </c>
      <c r="BC659" s="67">
        <f t="shared" si="1231"/>
        <v>1254.5999999999999</v>
      </c>
      <c r="BD659" s="66"/>
      <c r="BE659" s="68">
        <f t="shared" si="1175"/>
        <v>0</v>
      </c>
      <c r="BF659" s="67">
        <f t="shared" si="1204"/>
        <v>7530.3200000000015</v>
      </c>
      <c r="BG659" s="66"/>
      <c r="BH659" s="68">
        <f t="shared" si="1253"/>
        <v>0</v>
      </c>
      <c r="BI659" s="67">
        <f t="shared" si="1159"/>
        <v>5235.5599999999995</v>
      </c>
      <c r="BJ659" s="66"/>
      <c r="BK659" s="68">
        <f t="shared" si="1176"/>
        <v>0</v>
      </c>
      <c r="BL659" s="67">
        <f t="shared" si="1232"/>
        <v>4604.6000000000004</v>
      </c>
      <c r="BM659" s="66"/>
      <c r="BN659" s="68">
        <f t="shared" si="1233"/>
        <v>0</v>
      </c>
      <c r="BO659" s="67">
        <f t="shared" si="1234"/>
        <v>509.90000000000123</v>
      </c>
      <c r="BP659" s="66"/>
      <c r="BQ659" s="68">
        <f t="shared" si="1235"/>
        <v>0</v>
      </c>
      <c r="BR659" s="67">
        <f t="shared" si="1160"/>
        <v>-10198.700000000008</v>
      </c>
      <c r="BS659" s="66"/>
      <c r="BT659" s="66">
        <f t="shared" si="1260"/>
        <v>0</v>
      </c>
      <c r="BU659" s="67">
        <f t="shared" si="1254"/>
        <v>27533</v>
      </c>
      <c r="BV659" s="66"/>
      <c r="BW659" s="66">
        <f t="shared" si="1261"/>
        <v>0</v>
      </c>
      <c r="BX659" s="67">
        <f t="shared" si="1255"/>
        <v>92661</v>
      </c>
      <c r="BY659" s="66"/>
      <c r="BZ659" s="66">
        <f t="shared" si="1262"/>
        <v>0</v>
      </c>
      <c r="CA659" s="67">
        <f t="shared" si="1256"/>
        <v>23013</v>
      </c>
      <c r="CB659" s="66"/>
      <c r="CC659" s="66">
        <f t="shared" si="1236"/>
        <v>0</v>
      </c>
      <c r="CD659" s="67">
        <f t="shared" si="1200"/>
        <v>4165.0000000000018</v>
      </c>
      <c r="CE659" s="66"/>
      <c r="CF659" s="66">
        <f t="shared" si="1237"/>
        <v>0</v>
      </c>
      <c r="CG659" s="67">
        <f t="shared" si="1238"/>
        <v>6982.9</v>
      </c>
      <c r="CH659" s="66"/>
      <c r="CI659" s="66">
        <f t="shared" si="1177"/>
        <v>0</v>
      </c>
      <c r="CJ659" s="67">
        <f t="shared" si="1257"/>
        <v>8715</v>
      </c>
      <c r="CK659" s="66"/>
      <c r="CL659" s="68">
        <f t="shared" si="1178"/>
        <v>0</v>
      </c>
      <c r="CM659" s="79">
        <f t="shared" si="1239"/>
        <v>4864</v>
      </c>
      <c r="CN659" s="66"/>
      <c r="CO659" s="68">
        <f t="shared" si="1179"/>
        <v>0</v>
      </c>
      <c r="CP659" s="79">
        <f t="shared" si="1240"/>
        <v>3955</v>
      </c>
      <c r="CQ659" s="66"/>
      <c r="CR659" s="68">
        <f t="shared" si="1180"/>
        <v>0</v>
      </c>
      <c r="CS659" s="79">
        <f t="shared" si="1207"/>
        <v>6656</v>
      </c>
      <c r="CT659" s="66"/>
      <c r="CU659" s="68">
        <f t="shared" si="1181"/>
        <v>0</v>
      </c>
      <c r="CV659" s="79">
        <f t="shared" si="1241"/>
        <v>7769</v>
      </c>
      <c r="CW659" s="66"/>
      <c r="CX659" s="66">
        <f t="shared" si="1182"/>
        <v>0</v>
      </c>
      <c r="CY659" s="40">
        <f t="shared" si="1202"/>
        <v>6575.8</v>
      </c>
      <c r="CZ659" s="65"/>
      <c r="DA659" s="66">
        <f t="shared" si="1183"/>
        <v>0</v>
      </c>
      <c r="DB659" s="67">
        <f t="shared" si="1258"/>
        <v>63934</v>
      </c>
      <c r="DC659" s="66"/>
      <c r="DD659" s="66">
        <f t="shared" si="1184"/>
        <v>0</v>
      </c>
      <c r="DE659" s="67">
        <f t="shared" si="1259"/>
        <v>60705</v>
      </c>
      <c r="DF659" s="66"/>
      <c r="DG659" s="69">
        <f t="shared" si="1185"/>
        <v>0</v>
      </c>
      <c r="DH659" s="67">
        <f t="shared" si="1252"/>
        <v>184420</v>
      </c>
      <c r="DI659" s="66"/>
      <c r="DJ659" s="66">
        <f t="shared" si="1186"/>
        <v>0</v>
      </c>
      <c r="DK659" s="67">
        <f t="shared" si="1242"/>
        <v>226.5</v>
      </c>
      <c r="DL659" s="210"/>
      <c r="DM659" s="206">
        <f t="shared" si="1187"/>
        <v>0</v>
      </c>
      <c r="DN659" s="25">
        <f t="shared" si="1222"/>
        <v>0</v>
      </c>
      <c r="DO659" s="5"/>
      <c r="DP659" s="43">
        <f t="shared" si="1188"/>
        <v>0</v>
      </c>
      <c r="DQ659" s="27">
        <f t="shared" si="1243"/>
        <v>7022.5</v>
      </c>
      <c r="DR659" s="5"/>
      <c r="DS659" s="43">
        <f t="shared" si="1189"/>
        <v>0</v>
      </c>
      <c r="DT659" s="27">
        <f t="shared" si="1244"/>
        <v>4846</v>
      </c>
      <c r="DU659" s="5"/>
      <c r="DV659" s="43">
        <f t="shared" si="1190"/>
        <v>0</v>
      </c>
      <c r="DW659" s="27">
        <f t="shared" si="1245"/>
        <v>4835</v>
      </c>
      <c r="DX659" s="5"/>
      <c r="DY659" s="22">
        <f t="shared" si="1191"/>
        <v>0</v>
      </c>
      <c r="DZ659" s="25">
        <f t="shared" si="1246"/>
        <v>523</v>
      </c>
      <c r="EA659" s="22"/>
      <c r="EB659" s="22">
        <f t="shared" si="1192"/>
        <v>0</v>
      </c>
      <c r="EC659" s="28">
        <f t="shared" si="1247"/>
        <v>369</v>
      </c>
      <c r="ED659" s="5"/>
      <c r="EE659" s="43">
        <f t="shared" si="1193"/>
        <v>0</v>
      </c>
      <c r="EF659" s="27">
        <f t="shared" si="1248"/>
        <v>4769</v>
      </c>
      <c r="EG659" s="66"/>
      <c r="EH659" s="66">
        <f t="shared" si="1194"/>
        <v>0</v>
      </c>
      <c r="EI659" s="67">
        <f t="shared" si="1249"/>
        <v>23837</v>
      </c>
      <c r="EJ659" s="66"/>
      <c r="EK659" s="66">
        <f t="shared" si="1161"/>
        <v>0</v>
      </c>
      <c r="EL659" s="67">
        <f t="shared" si="1250"/>
        <v>22467</v>
      </c>
      <c r="EM659" s="110" t="e">
        <f t="shared" si="1162"/>
        <v>#REF!</v>
      </c>
    </row>
    <row r="660" spans="1:143" s="35" customFormat="1" ht="11.25" customHeight="1" x14ac:dyDescent="0.25">
      <c r="A660" s="186">
        <v>46109</v>
      </c>
      <c r="B660" s="188">
        <v>46109</v>
      </c>
      <c r="C660" s="12">
        <v>8004966930</v>
      </c>
      <c r="D660" s="13" t="s">
        <v>134</v>
      </c>
      <c r="E660" s="14">
        <v>20</v>
      </c>
      <c r="F660" s="15">
        <v>10</v>
      </c>
      <c r="G660" s="16">
        <v>191516031555</v>
      </c>
      <c r="H660" s="66"/>
      <c r="I660" s="41">
        <f t="shared" si="1211"/>
        <v>40</v>
      </c>
      <c r="J660" s="48">
        <f t="shared" si="1212"/>
        <v>373492</v>
      </c>
      <c r="K660" s="66"/>
      <c r="L660" s="41">
        <f t="shared" si="1251"/>
        <v>40</v>
      </c>
      <c r="M660" s="48">
        <f t="shared" si="1213"/>
        <v>222851</v>
      </c>
      <c r="N660" s="66"/>
      <c r="O660" s="41">
        <f t="shared" si="1214"/>
        <v>40</v>
      </c>
      <c r="P660" s="48">
        <f t="shared" si="1215"/>
        <v>372102</v>
      </c>
      <c r="Q660" s="66"/>
      <c r="R660" s="66">
        <f t="shared" si="1216"/>
        <v>40</v>
      </c>
      <c r="S660" s="67" t="e">
        <f t="shared" si="1217"/>
        <v>#REF!</v>
      </c>
      <c r="T660" s="66"/>
      <c r="U660" s="66">
        <f t="shared" si="1223"/>
        <v>0</v>
      </c>
      <c r="V660" s="67">
        <f t="shared" si="1224"/>
        <v>243037.90000000002</v>
      </c>
      <c r="W660" s="136"/>
      <c r="X660" s="69">
        <f t="shared" si="1218"/>
        <v>0</v>
      </c>
      <c r="Y660" s="67">
        <f t="shared" si="1206"/>
        <v>132.29999999999882</v>
      </c>
      <c r="Z660" s="66"/>
      <c r="AA660" s="68">
        <f t="shared" si="1154"/>
        <v>0</v>
      </c>
      <c r="AB660" s="67">
        <f t="shared" si="1210"/>
        <v>12982.5</v>
      </c>
      <c r="AC660" s="66"/>
      <c r="AD660" s="66">
        <f t="shared" si="1155"/>
        <v>0</v>
      </c>
      <c r="AE660" s="67">
        <f t="shared" si="1225"/>
        <v>283.79999999999973</v>
      </c>
      <c r="AF660" s="66"/>
      <c r="AG660" s="78">
        <f t="shared" si="1156"/>
        <v>0</v>
      </c>
      <c r="AH660" s="79">
        <f t="shared" si="1226"/>
        <v>7922.7999999999993</v>
      </c>
      <c r="AI660" s="66"/>
      <c r="AJ660" s="68">
        <f t="shared" si="1157"/>
        <v>202</v>
      </c>
      <c r="AK660" s="67">
        <f t="shared" si="1227"/>
        <v>7128.5</v>
      </c>
      <c r="AL660" s="66"/>
      <c r="AM660" s="68">
        <f t="shared" si="1158"/>
        <v>0</v>
      </c>
      <c r="AN660" s="67">
        <f t="shared" si="1228"/>
        <v>13788.099999999999</v>
      </c>
      <c r="AO660" s="66"/>
      <c r="AP660" s="68">
        <f t="shared" si="1219"/>
        <v>0</v>
      </c>
      <c r="AQ660" s="67">
        <f t="shared" si="1220"/>
        <v>11837.5</v>
      </c>
      <c r="AR660" s="66"/>
      <c r="AS660" s="68">
        <f t="shared" si="1172"/>
        <v>0</v>
      </c>
      <c r="AT660" s="67">
        <f t="shared" si="1229"/>
        <v>2856.1000000000004</v>
      </c>
      <c r="AU660" s="66"/>
      <c r="AV660" s="66">
        <f t="shared" si="1230"/>
        <v>0</v>
      </c>
      <c r="AW660" s="42">
        <f t="shared" si="1209"/>
        <v>1620.0000000000014</v>
      </c>
      <c r="AX660" s="66"/>
      <c r="AY660" s="66">
        <f t="shared" si="1173"/>
        <v>0</v>
      </c>
      <c r="AZ660" s="67">
        <f t="shared" si="1221"/>
        <v>1794.6</v>
      </c>
      <c r="BA660" s="66"/>
      <c r="BB660" s="68">
        <f t="shared" si="1174"/>
        <v>0</v>
      </c>
      <c r="BC660" s="67">
        <f t="shared" si="1231"/>
        <v>1254.5999999999999</v>
      </c>
      <c r="BD660" s="66"/>
      <c r="BE660" s="68">
        <f t="shared" si="1175"/>
        <v>0</v>
      </c>
      <c r="BF660" s="67">
        <f t="shared" si="1204"/>
        <v>7530.3200000000015</v>
      </c>
      <c r="BG660" s="66"/>
      <c r="BH660" s="68">
        <f t="shared" si="1253"/>
        <v>0</v>
      </c>
      <c r="BI660" s="67">
        <f t="shared" si="1159"/>
        <v>5235.5599999999995</v>
      </c>
      <c r="BJ660" s="66"/>
      <c r="BK660" s="68">
        <f t="shared" si="1176"/>
        <v>0</v>
      </c>
      <c r="BL660" s="67">
        <f t="shared" si="1232"/>
        <v>4604.6000000000004</v>
      </c>
      <c r="BM660" s="66"/>
      <c r="BN660" s="68">
        <f t="shared" si="1233"/>
        <v>0</v>
      </c>
      <c r="BO660" s="67">
        <f t="shared" si="1234"/>
        <v>509.90000000000123</v>
      </c>
      <c r="BP660" s="66"/>
      <c r="BQ660" s="68">
        <f t="shared" si="1235"/>
        <v>0</v>
      </c>
      <c r="BR660" s="67">
        <f t="shared" si="1160"/>
        <v>-10198.700000000008</v>
      </c>
      <c r="BS660" s="66"/>
      <c r="BT660" s="66">
        <f t="shared" si="1260"/>
        <v>0</v>
      </c>
      <c r="BU660" s="67">
        <f t="shared" si="1254"/>
        <v>27533</v>
      </c>
      <c r="BV660" s="66"/>
      <c r="BW660" s="66">
        <f t="shared" si="1261"/>
        <v>0</v>
      </c>
      <c r="BX660" s="67">
        <f t="shared" si="1255"/>
        <v>92661</v>
      </c>
      <c r="BY660" s="66"/>
      <c r="BZ660" s="66">
        <f t="shared" si="1262"/>
        <v>0</v>
      </c>
      <c r="CA660" s="67">
        <f t="shared" si="1256"/>
        <v>23013</v>
      </c>
      <c r="CB660" s="66"/>
      <c r="CC660" s="66">
        <f t="shared" si="1236"/>
        <v>0</v>
      </c>
      <c r="CD660" s="67">
        <f t="shared" si="1200"/>
        <v>4165.0000000000018</v>
      </c>
      <c r="CE660" s="66"/>
      <c r="CF660" s="66">
        <f t="shared" si="1237"/>
        <v>0</v>
      </c>
      <c r="CG660" s="67">
        <f t="shared" si="1238"/>
        <v>6982.9</v>
      </c>
      <c r="CH660" s="66"/>
      <c r="CI660" s="66">
        <f t="shared" si="1177"/>
        <v>0</v>
      </c>
      <c r="CJ660" s="67">
        <f t="shared" si="1257"/>
        <v>8715</v>
      </c>
      <c r="CK660" s="66"/>
      <c r="CL660" s="68">
        <f t="shared" si="1178"/>
        <v>0</v>
      </c>
      <c r="CM660" s="79">
        <f t="shared" si="1239"/>
        <v>4864</v>
      </c>
      <c r="CN660" s="66"/>
      <c r="CO660" s="68">
        <f t="shared" si="1179"/>
        <v>0</v>
      </c>
      <c r="CP660" s="79">
        <f t="shared" si="1240"/>
        <v>3955</v>
      </c>
      <c r="CQ660" s="66"/>
      <c r="CR660" s="68">
        <f t="shared" si="1180"/>
        <v>0</v>
      </c>
      <c r="CS660" s="79">
        <f t="shared" si="1207"/>
        <v>6656</v>
      </c>
      <c r="CT660" s="66"/>
      <c r="CU660" s="68">
        <f t="shared" si="1181"/>
        <v>0</v>
      </c>
      <c r="CV660" s="79">
        <f t="shared" si="1241"/>
        <v>7769</v>
      </c>
      <c r="CW660" s="66"/>
      <c r="CX660" s="66">
        <f t="shared" si="1182"/>
        <v>0</v>
      </c>
      <c r="CY660" s="40">
        <f t="shared" si="1202"/>
        <v>6575.8</v>
      </c>
      <c r="CZ660" s="65"/>
      <c r="DA660" s="66">
        <f t="shared" si="1183"/>
        <v>0</v>
      </c>
      <c r="DB660" s="67">
        <f t="shared" si="1258"/>
        <v>63934</v>
      </c>
      <c r="DC660" s="66"/>
      <c r="DD660" s="66">
        <f t="shared" si="1184"/>
        <v>0</v>
      </c>
      <c r="DE660" s="67">
        <f t="shared" si="1259"/>
        <v>60705</v>
      </c>
      <c r="DF660" s="66"/>
      <c r="DG660" s="69">
        <f t="shared" si="1185"/>
        <v>0</v>
      </c>
      <c r="DH660" s="67">
        <f t="shared" si="1252"/>
        <v>184420</v>
      </c>
      <c r="DI660" s="66"/>
      <c r="DJ660" s="66">
        <f t="shared" si="1186"/>
        <v>0</v>
      </c>
      <c r="DK660" s="67">
        <f t="shared" si="1242"/>
        <v>226.5</v>
      </c>
      <c r="DL660" s="210"/>
      <c r="DM660" s="206">
        <f t="shared" si="1187"/>
        <v>0</v>
      </c>
      <c r="DN660" s="25">
        <f t="shared" si="1222"/>
        <v>0</v>
      </c>
      <c r="DO660" s="5"/>
      <c r="DP660" s="43">
        <f t="shared" si="1188"/>
        <v>0</v>
      </c>
      <c r="DQ660" s="27">
        <f t="shared" si="1243"/>
        <v>7022.5</v>
      </c>
      <c r="DR660" s="5"/>
      <c r="DS660" s="43">
        <f t="shared" si="1189"/>
        <v>0</v>
      </c>
      <c r="DT660" s="27">
        <f t="shared" si="1244"/>
        <v>4846</v>
      </c>
      <c r="DU660" s="5"/>
      <c r="DV660" s="43">
        <f t="shared" si="1190"/>
        <v>0</v>
      </c>
      <c r="DW660" s="27">
        <f t="shared" si="1245"/>
        <v>4835</v>
      </c>
      <c r="DX660" s="5"/>
      <c r="DY660" s="22">
        <f t="shared" si="1191"/>
        <v>0</v>
      </c>
      <c r="DZ660" s="25">
        <f t="shared" si="1246"/>
        <v>523</v>
      </c>
      <c r="EA660" s="22"/>
      <c r="EB660" s="22">
        <f t="shared" si="1192"/>
        <v>0</v>
      </c>
      <c r="EC660" s="28">
        <f t="shared" si="1247"/>
        <v>369</v>
      </c>
      <c r="ED660" s="5"/>
      <c r="EE660" s="43">
        <f t="shared" si="1193"/>
        <v>0</v>
      </c>
      <c r="EF660" s="27">
        <f t="shared" si="1248"/>
        <v>4769</v>
      </c>
      <c r="EG660" s="66"/>
      <c r="EH660" s="66">
        <f t="shared" si="1194"/>
        <v>0</v>
      </c>
      <c r="EI660" s="67">
        <f t="shared" si="1249"/>
        <v>23837</v>
      </c>
      <c r="EJ660" s="66"/>
      <c r="EK660" s="66">
        <f t="shared" si="1161"/>
        <v>0</v>
      </c>
      <c r="EL660" s="67">
        <f t="shared" si="1250"/>
        <v>22467</v>
      </c>
      <c r="EM660" s="110" t="e">
        <f t="shared" si="1162"/>
        <v>#REF!</v>
      </c>
    </row>
    <row r="661" spans="1:143" s="35" customFormat="1" ht="11.25" customHeight="1" x14ac:dyDescent="0.25">
      <c r="A661" s="112">
        <v>46109</v>
      </c>
      <c r="B661" s="11">
        <v>46109</v>
      </c>
      <c r="C661" s="12">
        <v>8004986210</v>
      </c>
      <c r="D661" s="13" t="s">
        <v>217</v>
      </c>
      <c r="E661" s="14">
        <v>6</v>
      </c>
      <c r="F661" s="15">
        <v>30</v>
      </c>
      <c r="G661" s="16">
        <v>191516030947</v>
      </c>
      <c r="H661" s="66"/>
      <c r="I661" s="41">
        <f t="shared" si="1211"/>
        <v>12</v>
      </c>
      <c r="J661" s="48">
        <f t="shared" si="1212"/>
        <v>373480</v>
      </c>
      <c r="K661" s="66"/>
      <c r="L661" s="41">
        <f t="shared" si="1251"/>
        <v>12</v>
      </c>
      <c r="M661" s="48">
        <f t="shared" si="1213"/>
        <v>222839</v>
      </c>
      <c r="N661" s="66"/>
      <c r="O661" s="41">
        <f t="shared" si="1214"/>
        <v>12</v>
      </c>
      <c r="P661" s="48">
        <f t="shared" si="1215"/>
        <v>372090</v>
      </c>
      <c r="Q661" s="66"/>
      <c r="R661" s="66">
        <f t="shared" si="1216"/>
        <v>12</v>
      </c>
      <c r="S661" s="67" t="e">
        <f t="shared" si="1217"/>
        <v>#REF!</v>
      </c>
      <c r="T661" s="66"/>
      <c r="U661" s="66">
        <f t="shared" si="1223"/>
        <v>0</v>
      </c>
      <c r="V661" s="67">
        <f t="shared" si="1224"/>
        <v>243037.90000000002</v>
      </c>
      <c r="W661" s="136"/>
      <c r="X661" s="69">
        <f t="shared" si="1218"/>
        <v>0</v>
      </c>
      <c r="Y661" s="67">
        <f t="shared" si="1206"/>
        <v>132.29999999999882</v>
      </c>
      <c r="Z661" s="66"/>
      <c r="AA661" s="68">
        <f t="shared" ref="AA661:AA724" si="1263">IF(OR(D661="NPP6ASZDB-GY015M",D661="NPP6ASZDB-GY010M",D661="NPP6ASZDB-GY002M",D661="NPP6ASZDB-GY150C",D661="NPP6ASZDB-GY005M",D661="NPC6ASZDB-GY020C",D661="NPC06SZDB-GY008M",D661="NPC06SZDB-GY013M",D661="NPC06SZDB-GY018M",D661="NPC6ASZDB-GY750C",D661="NPC6ASZDB-GY009M",D661="NPC6ASZDB-GY025C",D661="NPC06SZDB-GY005M",D661="NPC6ASZDB-GY125C",D661="NPC6ASZDB-GY350C",D661="NPC6ASZDB-GY075C",D661="NPC6ASZDB-GY006M",D661="NPC06SZDB-GY015C",D661="NPC6ASZDB-GY450C",D661="NPC6ASZDB-GY050C",D661="NPC6ASZDB-GY050C",D661="NPC6ASZDB-GY250C",D661="NPC06SZDB-GY003M",D661="NPC6ASZDB-GY007M",D661="NPC06SZDB-GY006M",D661="NPC06SZDB-GY015M",D661="NPC06SZDB-GY001M",D661="NPC06SZDB-GY002M",D661="NPC6ASZDB-GY015M",D661="NPC06SZDB-GY010M",D661="NPC6ASZDB-GY150C",D661="NPC6ASZDB-GY008M",D661="NPC6ASZDB-GY012M",D661="NPC6ASZDB-GY015M",D661="NPC6ASZDB-GY018M",D661="NPC6ASZDB-GY001M",D661="NPC6ASZDB-GY002M",D661="NPC6ASZDB-GY003M",D661="NPC6ASZDB-GY004M",D661="NPC6ASZDB-GY005M",D661="NPC6ASZDB-GY010M",D661="NPC6ASZDB-GY020M",D661="NPC6ASZDB-GY025M",D661="NPC6ASZDB-GY030M",D661="NPC6ASZDB-GY030C",D661="NPC6ASZDB-GY015C",),E661*(F661+0.1),0)</f>
        <v>0</v>
      </c>
      <c r="AB661" s="67">
        <f t="shared" si="1210"/>
        <v>12982.5</v>
      </c>
      <c r="AC661" s="66"/>
      <c r="AD661" s="66">
        <f t="shared" ref="AD661:AD724" si="1264">IF(OR(D661="NPC6ASZDB-GN007M",D661="NPP6ASZDB-GN001M",D661="NPC6ASZDB-GN015C",D661="NPC6ASZDB-GN008M",D661="NPP6ASZDB-GN010M",D661="NPC6ASZDB-GN030C",D661="NPC6ASZDB-GN750C",D661="NPC06SZDB-GN050C",D661="NPC6ASZDB-GN250C",D661="NPC06SZDB-GN002M",D661="NPC06SZDB-GN010M",D661="NPC6ASZDB-GN015M",D661="NPC6ASZDB-GN010M",D661="NPC06SZDB-GN003M",D661="NPC6ASZDB-GN025C",D661="NPC6ASZDB-GN050C",D661="NPC6ASZDB-GN150C",D661="NPC06SZDB-GN001M",D661="NPC06SZDB-GN150C",D661="NPC6ASZDB-GN001M",D661="NPC6ASZDB-GN002M",D661="NPC6ASZDB-GN003M",D661="NPC6ASZDB-GN004M",D661="NPC6ASZDB-GN005M",D661="NPC6ASZDB-GN020M",D661="NPC6ASZDB-GN030M",),E661*(F661+0.1),0)</f>
        <v>0</v>
      </c>
      <c r="AE661" s="67">
        <f t="shared" si="1225"/>
        <v>283.79999999999973</v>
      </c>
      <c r="AF661" s="66"/>
      <c r="AG661" s="78">
        <f t="shared" ref="AG661:AG724" si="1265">IF(OR(D661="NPC6ASZDB-YL030C",D661="NPP6ASZDB-YL001M",D661="NPC6ASZDB-YL015C",D661="NPP6ASZDB-YL005M",D661="NPP6ASZDB-YL003M",D661="NPP6ASZDB-YL002M",D661="NPC6ASZDB-YL004M",D661="NPP6ASZDB-YL010M",D661="NPC6ASZDB-YL125C",D661="NPC6ASZDB-YL015M",D661="NPC06SZDB-YL040M",D661="NPC06SZDB-YL002M",D661="NPC6ASZDB-YL009M",D661="NPC6ASZDB-YL350C",D661="NPC06SZDB-YL015C",D661="NPC6ASZDB-YL007M",D661="NPC6ASZDB-YL012M",D661="NPC6ASZDB-YL020M",D661="NPC6ASZDB-YL030M",D661="NPC06SZDB-YL050C",D661="NPC06SZDB-YL003M",D661="NPC6ASZDB-YL250C",D661="NPC6ASZDB-YL008M",D661="NPC06SZDB-YL010M",D661="NPC6ASZDB-YL025C",D661="NPC6ASZDB-YL006M",D661="NPC6ASZDB-YL001M",D661="NPC6ASZDB-YL005M",D661="NPC06SZDB-YL005M",D661="NPC06SZDB-YL001M",D661="NPC6ASZDB-YL050C",D661="NPC6ASZDB-YL010M",D661="NPC06SZDB-YL150C",D661="NPC6ASZDB-YL002M",D661="NPC6ASZDB-YL150C",D661="NPC6ASZDB-YL003M",),E661*(F661+0.1),0)</f>
        <v>180.60000000000002</v>
      </c>
      <c r="AH661" s="79">
        <f t="shared" si="1226"/>
        <v>7742.1999999999989</v>
      </c>
      <c r="AI661" s="66"/>
      <c r="AJ661" s="68">
        <f t="shared" ref="AJ661:AJ724" si="1266">IF(OR(D661="NPC6ASZDB-OR030C",D661="NPP6ASZDB-OR003M",D661="NPP6ASZDB-OR002M",D661="NPP6ASZDB-OR005M",D661="NPP6ASZDB-OR001M",D661="NPC6ASZDB-OR025C",D661="NPP6ASZDB-OR010M",D661="NPC6ASZDB-OR008M",D661="NPC06SZDB-OR005M",D661="NPC06SZDB-OR150C",D661="NPC06SZDB-OR050C",D661="NPC6ASZDB-OR020M",D661="NPC6ASZDB-OR750C",D661="NPC6ASZDB-OR007M",D661="NPC6ASZDB-OR350C",D661="NPC6ASZDB-OR250C",D661="NPC6ASZDB-OR020M",D661="NPC6ASZDB-OR015M",D661="NPC6ASZDB-OR005M",D661="NPC6ASZDB-OR010M",D661="NPC6ASZDB-OR050C",D661="NPC6ASZDB-OR150C",D661="NPC6ASZDB-OR004M",D661="NPC6ASZDB-OR010M",D661="NPC6ASZDB-OR005M",D661="NPC06SZDB-OR010M",D661="NPC6ASZDB-OR001M",D661="NPC6ASZDB-OR002M",D661="NPC6ASZDB-OR003M",D661="NPC06SZDB-OR001M",D661="NPC06SZDB-OR002M",D661="NPC06SZDB-OR003M",D661="NPC6ASZDB-OR012M",D661="NPC6ASZDB-OR030M",),E661*(F661+0.1),0)</f>
        <v>0</v>
      </c>
      <c r="AK661" s="67">
        <f t="shared" si="1227"/>
        <v>7128.5</v>
      </c>
      <c r="AL661" s="66"/>
      <c r="AM661" s="68">
        <f t="shared" ref="AM661:AM724" si="1267">IF(OR(D661="NPC6ASZDB-RD015C",D661="NPP6ASZDB-RD005M",D661="NPC6ASZDB-RD750C",D661="NPC6ASZDB-RD030M",D661="NPP6ASZDB-RD010M",D661="NPP6ASZDB-RD002M",D661="NPP6ASZDB-RD001M",D661="NPP6ASZDB-RD003M",D661="NPC6ASZDB-RD075C",D661="NPC6ASZDB-RD009M",D661="NPC6ASZDB-RD025C",D661="NPC6ASZDB-RD015M",D661="NPC6ASZDB-RD004M",D661="NPC6ASZDB-RD006M",D661="NPC6ASZDB-RD020C",D661="NPC6ASZDB-RD008M",D661="NPC6ASZDB-RD350C",D661="NPC6ASZDB-RD030C",D661="NPC6ASZDB-RD250C",D661="NPC06SZDB-RD015M",D661="NPC6ASZDB-RD050C",D661="NPC6ASZDB-RD050C",D661="NPC06SZDB-RD050C",D661="NPC6ASZDB-RD010M",D661="NPC06SZDB-RD005M",D661="NPC06SZDB-RD010M",D661="NPC6ASZDB-RD007M",D661="NPC6ASZDB-RD010M",D661="NPC6ASZDB-RD001M",D661="NPC6ASZDB-RD005M",D661="NPC6ASZDB-RD150C",D661="NPC06SZDB-RD002M",D661="NPC06SZDB-RD150C",D661="NPC06SZDB-RD001M",D661="NPC06SZDB-RD003M",D661="NPC6ASZDB-RD002M",D661="NPC6ASZDB-RD003M",D661="NPC6ASZDB-RD020M",),E661*(F661+0.1),0)</f>
        <v>0</v>
      </c>
      <c r="AN661" s="67">
        <f t="shared" si="1228"/>
        <v>13788.099999999999</v>
      </c>
      <c r="AO661" s="66"/>
      <c r="AP661" s="68">
        <f t="shared" si="1219"/>
        <v>0</v>
      </c>
      <c r="AQ661" s="67">
        <f t="shared" si="1220"/>
        <v>11837.5</v>
      </c>
      <c r="AR661" s="66"/>
      <c r="AS661" s="68">
        <f t="shared" si="1172"/>
        <v>0</v>
      </c>
      <c r="AT661" s="67">
        <f t="shared" si="1229"/>
        <v>2856.1000000000004</v>
      </c>
      <c r="AU661" s="66"/>
      <c r="AV661" s="66">
        <f t="shared" si="1230"/>
        <v>0</v>
      </c>
      <c r="AW661" s="42">
        <f t="shared" si="1209"/>
        <v>1620.0000000000014</v>
      </c>
      <c r="AX661" s="66"/>
      <c r="AY661" s="66">
        <f t="shared" si="1173"/>
        <v>0</v>
      </c>
      <c r="AZ661" s="67">
        <f t="shared" si="1221"/>
        <v>1794.6</v>
      </c>
      <c r="BA661" s="66"/>
      <c r="BB661" s="68">
        <f t="shared" si="1174"/>
        <v>0</v>
      </c>
      <c r="BC661" s="67">
        <f t="shared" si="1231"/>
        <v>1254.5999999999999</v>
      </c>
      <c r="BD661" s="66"/>
      <c r="BE661" s="68">
        <f t="shared" si="1175"/>
        <v>0</v>
      </c>
      <c r="BF661" s="67">
        <f t="shared" si="1204"/>
        <v>7530.3200000000015</v>
      </c>
      <c r="BG661" s="66"/>
      <c r="BH661" s="68">
        <f t="shared" si="1253"/>
        <v>0</v>
      </c>
      <c r="BI661" s="67">
        <f t="shared" ref="BI661:BI724" si="1268">+BI660+BG661-BH661</f>
        <v>5235.5599999999995</v>
      </c>
      <c r="BJ661" s="66"/>
      <c r="BK661" s="68">
        <f t="shared" si="1176"/>
        <v>0</v>
      </c>
      <c r="BL661" s="67">
        <f t="shared" si="1232"/>
        <v>4604.6000000000004</v>
      </c>
      <c r="BM661" s="66"/>
      <c r="BN661" s="68">
        <f t="shared" si="1233"/>
        <v>0</v>
      </c>
      <c r="BO661" s="67">
        <f t="shared" si="1234"/>
        <v>509.90000000000123</v>
      </c>
      <c r="BP661" s="66"/>
      <c r="BQ661" s="68">
        <f t="shared" si="1235"/>
        <v>0</v>
      </c>
      <c r="BR661" s="67">
        <f t="shared" ref="BR661:BR724" si="1269">+BR660+BP661-BQ661</f>
        <v>-10198.700000000008</v>
      </c>
      <c r="BS661" s="66"/>
      <c r="BT661" s="66">
        <f t="shared" si="1260"/>
        <v>0</v>
      </c>
      <c r="BU661" s="67">
        <f t="shared" si="1254"/>
        <v>27533</v>
      </c>
      <c r="BV661" s="66"/>
      <c r="BW661" s="66">
        <f t="shared" si="1261"/>
        <v>0</v>
      </c>
      <c r="BX661" s="67">
        <f t="shared" si="1255"/>
        <v>92661</v>
      </c>
      <c r="BY661" s="66"/>
      <c r="BZ661" s="66">
        <f t="shared" si="1262"/>
        <v>0</v>
      </c>
      <c r="CA661" s="67">
        <f t="shared" si="1256"/>
        <v>23013</v>
      </c>
      <c r="CB661" s="66"/>
      <c r="CC661" s="66">
        <f t="shared" si="1236"/>
        <v>0</v>
      </c>
      <c r="CD661" s="67">
        <f t="shared" si="1200"/>
        <v>4165.0000000000018</v>
      </c>
      <c r="CE661" s="66"/>
      <c r="CF661" s="66">
        <f t="shared" si="1237"/>
        <v>0</v>
      </c>
      <c r="CG661" s="67">
        <f t="shared" si="1238"/>
        <v>6982.9</v>
      </c>
      <c r="CH661" s="66"/>
      <c r="CI661" s="66">
        <f t="shared" si="1177"/>
        <v>0</v>
      </c>
      <c r="CJ661" s="67">
        <f t="shared" si="1257"/>
        <v>8715</v>
      </c>
      <c r="CK661" s="66"/>
      <c r="CL661" s="68">
        <f t="shared" si="1178"/>
        <v>0</v>
      </c>
      <c r="CM661" s="79">
        <f t="shared" si="1239"/>
        <v>4864</v>
      </c>
      <c r="CN661" s="66"/>
      <c r="CO661" s="68">
        <f t="shared" si="1179"/>
        <v>0</v>
      </c>
      <c r="CP661" s="79">
        <f t="shared" si="1240"/>
        <v>3955</v>
      </c>
      <c r="CQ661" s="66"/>
      <c r="CR661" s="68">
        <f t="shared" si="1180"/>
        <v>0</v>
      </c>
      <c r="CS661" s="79">
        <f t="shared" si="1207"/>
        <v>6656</v>
      </c>
      <c r="CT661" s="66"/>
      <c r="CU661" s="68">
        <f t="shared" si="1181"/>
        <v>0</v>
      </c>
      <c r="CV661" s="79">
        <f t="shared" si="1241"/>
        <v>7769</v>
      </c>
      <c r="CW661" s="66"/>
      <c r="CX661" s="66">
        <f t="shared" si="1182"/>
        <v>0</v>
      </c>
      <c r="CY661" s="40">
        <f t="shared" si="1202"/>
        <v>6575.8</v>
      </c>
      <c r="CZ661" s="65"/>
      <c r="DA661" s="66">
        <f t="shared" si="1183"/>
        <v>0</v>
      </c>
      <c r="DB661" s="67">
        <f t="shared" si="1258"/>
        <v>63934</v>
      </c>
      <c r="DC661" s="66"/>
      <c r="DD661" s="66">
        <f t="shared" si="1184"/>
        <v>0</v>
      </c>
      <c r="DE661" s="67">
        <f t="shared" si="1259"/>
        <v>60705</v>
      </c>
      <c r="DF661" s="66"/>
      <c r="DG661" s="69">
        <f t="shared" si="1185"/>
        <v>0</v>
      </c>
      <c r="DH661" s="67">
        <f t="shared" si="1252"/>
        <v>184420</v>
      </c>
      <c r="DI661" s="66"/>
      <c r="DJ661" s="66">
        <f t="shared" si="1186"/>
        <v>0</v>
      </c>
      <c r="DK661" s="67">
        <f t="shared" si="1242"/>
        <v>226.5</v>
      </c>
      <c r="DL661" s="210"/>
      <c r="DM661" s="206">
        <f t="shared" si="1187"/>
        <v>0</v>
      </c>
      <c r="DN661" s="25">
        <f t="shared" si="1222"/>
        <v>0</v>
      </c>
      <c r="DO661" s="5"/>
      <c r="DP661" s="43">
        <f t="shared" si="1188"/>
        <v>0</v>
      </c>
      <c r="DQ661" s="27">
        <f t="shared" si="1243"/>
        <v>7022.5</v>
      </c>
      <c r="DR661" s="5"/>
      <c r="DS661" s="43">
        <f t="shared" si="1189"/>
        <v>0</v>
      </c>
      <c r="DT661" s="27">
        <f t="shared" si="1244"/>
        <v>4846</v>
      </c>
      <c r="DU661" s="5"/>
      <c r="DV661" s="43">
        <f t="shared" si="1190"/>
        <v>0</v>
      </c>
      <c r="DW661" s="27">
        <f t="shared" si="1245"/>
        <v>4835</v>
      </c>
      <c r="DX661" s="5"/>
      <c r="DY661" s="22">
        <f t="shared" si="1191"/>
        <v>0</v>
      </c>
      <c r="DZ661" s="25">
        <f t="shared" si="1246"/>
        <v>523</v>
      </c>
      <c r="EA661" s="22"/>
      <c r="EB661" s="22">
        <f t="shared" si="1192"/>
        <v>0</v>
      </c>
      <c r="EC661" s="28">
        <f t="shared" si="1247"/>
        <v>369</v>
      </c>
      <c r="ED661" s="5"/>
      <c r="EE661" s="43">
        <f t="shared" si="1193"/>
        <v>0</v>
      </c>
      <c r="EF661" s="27">
        <f t="shared" si="1248"/>
        <v>4769</v>
      </c>
      <c r="EG661" s="66"/>
      <c r="EH661" s="66">
        <f t="shared" si="1194"/>
        <v>0</v>
      </c>
      <c r="EI661" s="67">
        <f t="shared" si="1249"/>
        <v>23837</v>
      </c>
      <c r="EJ661" s="66"/>
      <c r="EK661" s="66">
        <f t="shared" ref="EK661:EK724" si="1270">(IF(OR(D661="CO17772-0MM003",D661="CO17772-0ZM010",D661="CO17772-07M015",D661="CO17772-07M007",D661="CO17772-0ZM002",D661="CO17772-01M001",D661="CO17772-0CC050",D661="CO17772-0CM015",D661="CO17772-08F004",D661="CO17772-08F010",D661="CO17772-08C750",D661="CO17772-08C250",D661="CO17772-07M001",D661="CO17772-09M001",D661="CO17772-0ZM001",D661="CO17772-0MM001",D661="CO17772-08F002",D661="CO17772-0ZM008",D661="CO17772-0ZM005",D661="CO17772-0CM005",D661="CO17772-0CM007",D661="CO17772-08M020",D661="CO17772-0MC150",D661="CO17772-08M006",D661="CO17772-08C050",D661="CO17772-0CM007",D661="CO17772-0CM010",D661="CO17772-0CM003",D661="CO17772-08C150",D661="CO17772-08M007",D661="CO17772-0MM005",D661="CO17772-0MM015",D661="CO17772-0CM002",D661="CO17772-0CM001",D661="CO17772-08M010",D661="CO17772-08M001",D661="CO17772-08M005",D661="CO17772-08M002",D661="CO17772-08M003",D661="CO17772-08M004",D661="CO17772-08M015",D661=1644077,D661=959308,D661=959305,D661=959306,D661=959307,D661=959309),E661*2,0))</f>
        <v>0</v>
      </c>
      <c r="EL661" s="67">
        <f t="shared" si="1250"/>
        <v>22467</v>
      </c>
      <c r="EM661" s="110" t="e">
        <f t="shared" ref="EM661:EM724" si="1271">((J662*0.03672)+(M662*0.1205)+(P662*0.05856)+(S662*0.0201)+(V662*0.3442)+(Y662*0.4888)+(AB662*0.5596)+(AE662*0.486)+(AH662*0.4976)+(AK662*0.487)+(AN662*0.4911)+(AQ662*0.4976)+(AT662*0.4994)+(AW662*0.3297)+(AZ662*0.3303)+(BC662*0.3317)+(BF662*0.3307)+(BI662*0.3302)+(BL662* 0.3306)+(BO662*0.3317)+(BR662*0.3311)+(BU662*0.023)+(BX662*0.0746)+(CA662*0.0163)+(CD662*0.4367)+(CG662*0.46063)+(CJ662*0.4344)+(CM662*0.426837)+(CP662*0.411417)+(CS662*0.419619)+(CV662*0.427493)+(CY662*0.4341)+(DB662*0.0349)+(DE662*0.0092)+(DH662*0.035 )+(DK662*0.029)+(DN662*0.27723)+(DQ662*0.19)+(DT662*0.27723)+(DZ662*0.20242)+(EC662*0.43)+(EF662*0.18111)+(EI662*0.19879)+(EL662*0.12124)+(EO662*0.02104)+(ER662*0.24981))</f>
        <v>#REF!</v>
      </c>
    </row>
    <row r="662" spans="1:143" s="35" customFormat="1" ht="11.25" customHeight="1" x14ac:dyDescent="0.25">
      <c r="A662" s="112">
        <v>46109</v>
      </c>
      <c r="B662" s="11">
        <v>46116</v>
      </c>
      <c r="C662" s="12">
        <v>8004986211</v>
      </c>
      <c r="D662" s="13" t="s">
        <v>396</v>
      </c>
      <c r="E662" s="14">
        <v>32</v>
      </c>
      <c r="F662" s="15">
        <v>20</v>
      </c>
      <c r="G662" s="16">
        <v>191516030961</v>
      </c>
      <c r="H662" s="66"/>
      <c r="I662" s="41">
        <f t="shared" si="1211"/>
        <v>64</v>
      </c>
      <c r="J662" s="48">
        <f t="shared" si="1212"/>
        <v>373416</v>
      </c>
      <c r="K662" s="66"/>
      <c r="L662" s="41">
        <f t="shared" si="1251"/>
        <v>64</v>
      </c>
      <c r="M662" s="48">
        <f t="shared" si="1213"/>
        <v>222775</v>
      </c>
      <c r="N662" s="66"/>
      <c r="O662" s="41">
        <f t="shared" si="1214"/>
        <v>64</v>
      </c>
      <c r="P662" s="48">
        <f t="shared" si="1215"/>
        <v>372026</v>
      </c>
      <c r="Q662" s="66"/>
      <c r="R662" s="66">
        <f t="shared" si="1216"/>
        <v>64</v>
      </c>
      <c r="S662" s="67" t="e">
        <f t="shared" si="1217"/>
        <v>#REF!</v>
      </c>
      <c r="T662" s="66"/>
      <c r="U662" s="66">
        <f t="shared" si="1223"/>
        <v>0</v>
      </c>
      <c r="V662" s="67">
        <f t="shared" si="1224"/>
        <v>243037.90000000002</v>
      </c>
      <c r="W662" s="136"/>
      <c r="X662" s="69">
        <f t="shared" si="1218"/>
        <v>0</v>
      </c>
      <c r="Y662" s="67">
        <f t="shared" si="1206"/>
        <v>132.29999999999882</v>
      </c>
      <c r="Z662" s="66"/>
      <c r="AA662" s="68">
        <f t="shared" si="1263"/>
        <v>0</v>
      </c>
      <c r="AB662" s="67">
        <f t="shared" si="1210"/>
        <v>12982.5</v>
      </c>
      <c r="AC662" s="66"/>
      <c r="AD662" s="66">
        <f t="shared" si="1264"/>
        <v>0</v>
      </c>
      <c r="AE662" s="67">
        <f t="shared" si="1225"/>
        <v>283.79999999999973</v>
      </c>
      <c r="AF662" s="66"/>
      <c r="AG662" s="78">
        <f t="shared" si="1265"/>
        <v>643.20000000000005</v>
      </c>
      <c r="AH662" s="79">
        <f t="shared" si="1226"/>
        <v>7098.9999999999991</v>
      </c>
      <c r="AI662" s="66"/>
      <c r="AJ662" s="68">
        <f t="shared" si="1266"/>
        <v>0</v>
      </c>
      <c r="AK662" s="67">
        <f t="shared" si="1227"/>
        <v>7128.5</v>
      </c>
      <c r="AL662" s="66"/>
      <c r="AM662" s="68">
        <f t="shared" si="1267"/>
        <v>0</v>
      </c>
      <c r="AN662" s="67">
        <f t="shared" si="1228"/>
        <v>13788.099999999999</v>
      </c>
      <c r="AO662" s="66"/>
      <c r="AP662" s="68">
        <f t="shared" si="1219"/>
        <v>0</v>
      </c>
      <c r="AQ662" s="67">
        <f t="shared" si="1220"/>
        <v>11837.5</v>
      </c>
      <c r="AR662" s="66"/>
      <c r="AS662" s="68">
        <f t="shared" si="1172"/>
        <v>0</v>
      </c>
      <c r="AT662" s="67">
        <f t="shared" si="1229"/>
        <v>2856.1000000000004</v>
      </c>
      <c r="AU662" s="66"/>
      <c r="AV662" s="66">
        <f t="shared" si="1230"/>
        <v>0</v>
      </c>
      <c r="AW662" s="42">
        <f t="shared" si="1209"/>
        <v>1620.0000000000014</v>
      </c>
      <c r="AX662" s="66"/>
      <c r="AY662" s="66">
        <f t="shared" si="1173"/>
        <v>0</v>
      </c>
      <c r="AZ662" s="67">
        <f t="shared" si="1221"/>
        <v>1794.6</v>
      </c>
      <c r="BA662" s="66"/>
      <c r="BB662" s="68">
        <f t="shared" si="1174"/>
        <v>0</v>
      </c>
      <c r="BC662" s="67">
        <f t="shared" si="1231"/>
        <v>1254.5999999999999</v>
      </c>
      <c r="BD662" s="66"/>
      <c r="BE662" s="68">
        <f t="shared" si="1175"/>
        <v>0</v>
      </c>
      <c r="BF662" s="67">
        <f t="shared" si="1204"/>
        <v>7530.3200000000015</v>
      </c>
      <c r="BG662" s="66"/>
      <c r="BH662" s="68">
        <f t="shared" si="1253"/>
        <v>0</v>
      </c>
      <c r="BI662" s="67">
        <f t="shared" si="1268"/>
        <v>5235.5599999999995</v>
      </c>
      <c r="BJ662" s="66"/>
      <c r="BK662" s="68">
        <f t="shared" si="1176"/>
        <v>0</v>
      </c>
      <c r="BL662" s="67">
        <f t="shared" si="1232"/>
        <v>4604.6000000000004</v>
      </c>
      <c r="BM662" s="66"/>
      <c r="BN662" s="68">
        <f t="shared" si="1233"/>
        <v>0</v>
      </c>
      <c r="BO662" s="67">
        <f t="shared" si="1234"/>
        <v>509.90000000000123</v>
      </c>
      <c r="BP662" s="66"/>
      <c r="BQ662" s="68">
        <f t="shared" si="1235"/>
        <v>0</v>
      </c>
      <c r="BR662" s="67">
        <f t="shared" si="1269"/>
        <v>-10198.700000000008</v>
      </c>
      <c r="BS662" s="66"/>
      <c r="BT662" s="66">
        <f t="shared" si="1260"/>
        <v>0</v>
      </c>
      <c r="BU662" s="67">
        <f t="shared" si="1254"/>
        <v>27533</v>
      </c>
      <c r="BV662" s="66"/>
      <c r="BW662" s="66">
        <f t="shared" si="1261"/>
        <v>0</v>
      </c>
      <c r="BX662" s="67">
        <f t="shared" si="1255"/>
        <v>92661</v>
      </c>
      <c r="BY662" s="66"/>
      <c r="BZ662" s="66">
        <f t="shared" si="1262"/>
        <v>0</v>
      </c>
      <c r="CA662" s="67">
        <f t="shared" si="1256"/>
        <v>23013</v>
      </c>
      <c r="CB662" s="66"/>
      <c r="CC662" s="66">
        <f t="shared" si="1236"/>
        <v>0</v>
      </c>
      <c r="CD662" s="67">
        <f t="shared" si="1200"/>
        <v>4165.0000000000018</v>
      </c>
      <c r="CE662" s="66"/>
      <c r="CF662" s="66">
        <f t="shared" si="1237"/>
        <v>0</v>
      </c>
      <c r="CG662" s="67">
        <f t="shared" si="1238"/>
        <v>6982.9</v>
      </c>
      <c r="CH662" s="66"/>
      <c r="CI662" s="66">
        <f t="shared" si="1177"/>
        <v>0</v>
      </c>
      <c r="CJ662" s="67">
        <f t="shared" si="1257"/>
        <v>8715</v>
      </c>
      <c r="CK662" s="66"/>
      <c r="CL662" s="68">
        <f t="shared" si="1178"/>
        <v>0</v>
      </c>
      <c r="CM662" s="79">
        <f t="shared" si="1239"/>
        <v>4864</v>
      </c>
      <c r="CN662" s="66"/>
      <c r="CO662" s="68">
        <f t="shared" si="1179"/>
        <v>0</v>
      </c>
      <c r="CP662" s="79">
        <f t="shared" si="1240"/>
        <v>3955</v>
      </c>
      <c r="CQ662" s="66"/>
      <c r="CR662" s="68">
        <f t="shared" si="1180"/>
        <v>0</v>
      </c>
      <c r="CS662" s="79">
        <f t="shared" si="1207"/>
        <v>6656</v>
      </c>
      <c r="CT662" s="66"/>
      <c r="CU662" s="68">
        <f t="shared" si="1181"/>
        <v>0</v>
      </c>
      <c r="CV662" s="79">
        <f t="shared" si="1241"/>
        <v>7769</v>
      </c>
      <c r="CW662" s="66"/>
      <c r="CX662" s="66">
        <f t="shared" si="1182"/>
        <v>0</v>
      </c>
      <c r="CY662" s="40">
        <f t="shared" si="1202"/>
        <v>6575.8</v>
      </c>
      <c r="CZ662" s="65"/>
      <c r="DA662" s="66">
        <f t="shared" si="1183"/>
        <v>0</v>
      </c>
      <c r="DB662" s="67">
        <f t="shared" si="1258"/>
        <v>63934</v>
      </c>
      <c r="DC662" s="66"/>
      <c r="DD662" s="66">
        <f t="shared" si="1184"/>
        <v>0</v>
      </c>
      <c r="DE662" s="67">
        <f t="shared" si="1259"/>
        <v>60705</v>
      </c>
      <c r="DF662" s="66"/>
      <c r="DG662" s="69">
        <f t="shared" si="1185"/>
        <v>0</v>
      </c>
      <c r="DH662" s="67">
        <f t="shared" si="1252"/>
        <v>184420</v>
      </c>
      <c r="DI662" s="66"/>
      <c r="DJ662" s="66">
        <f t="shared" si="1186"/>
        <v>0</v>
      </c>
      <c r="DK662" s="67">
        <f t="shared" si="1242"/>
        <v>226.5</v>
      </c>
      <c r="DL662" s="210"/>
      <c r="DM662" s="206">
        <f t="shared" si="1187"/>
        <v>0</v>
      </c>
      <c r="DN662" s="25">
        <f t="shared" si="1222"/>
        <v>0</v>
      </c>
      <c r="DO662" s="5"/>
      <c r="DP662" s="43">
        <f t="shared" si="1188"/>
        <v>0</v>
      </c>
      <c r="DQ662" s="27">
        <f t="shared" si="1243"/>
        <v>7022.5</v>
      </c>
      <c r="DR662" s="5"/>
      <c r="DS662" s="43">
        <f t="shared" si="1189"/>
        <v>0</v>
      </c>
      <c r="DT662" s="27">
        <f t="shared" si="1244"/>
        <v>4846</v>
      </c>
      <c r="DU662" s="5"/>
      <c r="DV662" s="43">
        <f t="shared" si="1190"/>
        <v>0</v>
      </c>
      <c r="DW662" s="27">
        <f t="shared" si="1245"/>
        <v>4835</v>
      </c>
      <c r="DX662" s="5"/>
      <c r="DY662" s="22">
        <f t="shared" si="1191"/>
        <v>0</v>
      </c>
      <c r="DZ662" s="25">
        <f t="shared" si="1246"/>
        <v>523</v>
      </c>
      <c r="EA662" s="22"/>
      <c r="EB662" s="22">
        <f t="shared" si="1192"/>
        <v>0</v>
      </c>
      <c r="EC662" s="28">
        <f t="shared" si="1247"/>
        <v>369</v>
      </c>
      <c r="ED662" s="5"/>
      <c r="EE662" s="43">
        <f t="shared" si="1193"/>
        <v>0</v>
      </c>
      <c r="EF662" s="27">
        <f t="shared" si="1248"/>
        <v>4769</v>
      </c>
      <c r="EG662" s="66"/>
      <c r="EH662" s="66">
        <f t="shared" si="1194"/>
        <v>0</v>
      </c>
      <c r="EI662" s="67">
        <f t="shared" si="1249"/>
        <v>23837</v>
      </c>
      <c r="EJ662" s="66"/>
      <c r="EK662" s="66">
        <f t="shared" si="1270"/>
        <v>0</v>
      </c>
      <c r="EL662" s="67">
        <f t="shared" si="1250"/>
        <v>22467</v>
      </c>
      <c r="EM662" s="110" t="e">
        <f t="shared" si="1271"/>
        <v>#REF!</v>
      </c>
    </row>
    <row r="663" spans="1:143" ht="11.25" customHeight="1" x14ac:dyDescent="0.25">
      <c r="A663" s="112">
        <v>46109</v>
      </c>
      <c r="B663" s="11">
        <v>46158</v>
      </c>
      <c r="C663" s="12">
        <v>8004986212</v>
      </c>
      <c r="D663" s="13" t="s">
        <v>130</v>
      </c>
      <c r="E663" s="14">
        <v>10</v>
      </c>
      <c r="F663" s="15">
        <v>15</v>
      </c>
      <c r="G663" s="16">
        <v>191516105393</v>
      </c>
      <c r="H663" s="66"/>
      <c r="I663" s="41">
        <f t="shared" si="1211"/>
        <v>20</v>
      </c>
      <c r="J663" s="48">
        <f t="shared" si="1212"/>
        <v>373396</v>
      </c>
      <c r="K663" s="66"/>
      <c r="L663" s="41">
        <f t="shared" si="1251"/>
        <v>20</v>
      </c>
      <c r="M663" s="48">
        <f t="shared" si="1213"/>
        <v>222755</v>
      </c>
      <c r="N663" s="66"/>
      <c r="O663" s="41">
        <f t="shared" si="1214"/>
        <v>0</v>
      </c>
      <c r="P663" s="48">
        <f t="shared" si="1215"/>
        <v>372026</v>
      </c>
      <c r="Q663" s="66"/>
      <c r="R663" s="66">
        <f t="shared" si="1216"/>
        <v>20</v>
      </c>
      <c r="S663" s="67" t="e">
        <f t="shared" si="1217"/>
        <v>#REF!</v>
      </c>
      <c r="T663" s="66"/>
      <c r="U663" s="66">
        <f t="shared" si="1223"/>
        <v>0</v>
      </c>
      <c r="V663" s="67">
        <f t="shared" si="1224"/>
        <v>243037.90000000002</v>
      </c>
      <c r="X663" s="69">
        <f t="shared" si="1218"/>
        <v>0</v>
      </c>
      <c r="Y663" s="67">
        <f t="shared" si="1206"/>
        <v>132.29999999999882</v>
      </c>
      <c r="Z663" s="66"/>
      <c r="AA663" s="68">
        <f t="shared" si="1263"/>
        <v>0</v>
      </c>
      <c r="AB663" s="67">
        <f t="shared" si="1210"/>
        <v>12982.5</v>
      </c>
      <c r="AC663" s="66"/>
      <c r="AD663" s="66">
        <f t="shared" si="1264"/>
        <v>0</v>
      </c>
      <c r="AE663" s="67">
        <f t="shared" si="1225"/>
        <v>283.79999999999973</v>
      </c>
      <c r="AF663" s="66"/>
      <c r="AG663" s="78">
        <f t="shared" si="1265"/>
        <v>151</v>
      </c>
      <c r="AH663" s="79">
        <f t="shared" si="1226"/>
        <v>6947.9999999999991</v>
      </c>
      <c r="AI663" s="66"/>
      <c r="AJ663" s="68">
        <f t="shared" si="1266"/>
        <v>0</v>
      </c>
      <c r="AK663" s="67">
        <f t="shared" si="1227"/>
        <v>7128.5</v>
      </c>
      <c r="AL663" s="66"/>
      <c r="AM663" s="68">
        <f t="shared" si="1267"/>
        <v>0</v>
      </c>
      <c r="AN663" s="67">
        <f t="shared" si="1228"/>
        <v>13788.099999999999</v>
      </c>
      <c r="AO663" s="66"/>
      <c r="AP663" s="68">
        <f t="shared" si="1219"/>
        <v>0</v>
      </c>
      <c r="AQ663" s="67">
        <f t="shared" si="1220"/>
        <v>11837.5</v>
      </c>
      <c r="AR663" s="66"/>
      <c r="AS663" s="68">
        <f t="shared" si="1172"/>
        <v>0</v>
      </c>
      <c r="AT663" s="67">
        <f t="shared" si="1229"/>
        <v>2856.1000000000004</v>
      </c>
      <c r="AU663" s="66"/>
      <c r="AV663" s="66">
        <f t="shared" si="1230"/>
        <v>0</v>
      </c>
      <c r="AW663" s="42">
        <f t="shared" si="1209"/>
        <v>1620.0000000000014</v>
      </c>
      <c r="AX663" s="66"/>
      <c r="AY663" s="66">
        <f t="shared" si="1173"/>
        <v>0</v>
      </c>
      <c r="AZ663" s="67">
        <f t="shared" si="1221"/>
        <v>1794.6</v>
      </c>
      <c r="BA663" s="66"/>
      <c r="BB663" s="68">
        <f t="shared" si="1174"/>
        <v>0</v>
      </c>
      <c r="BC663" s="67">
        <f t="shared" si="1231"/>
        <v>1254.5999999999999</v>
      </c>
      <c r="BD663" s="66"/>
      <c r="BE663" s="68">
        <f t="shared" si="1175"/>
        <v>0</v>
      </c>
      <c r="BF663" s="67">
        <f t="shared" si="1204"/>
        <v>7530.3200000000015</v>
      </c>
      <c r="BG663" s="66"/>
      <c r="BH663" s="68">
        <f t="shared" si="1253"/>
        <v>0</v>
      </c>
      <c r="BI663" s="67">
        <f t="shared" si="1268"/>
        <v>5235.5599999999995</v>
      </c>
      <c r="BJ663" s="66"/>
      <c r="BK663" s="68">
        <f t="shared" si="1176"/>
        <v>0</v>
      </c>
      <c r="BL663" s="67">
        <f t="shared" si="1232"/>
        <v>4604.6000000000004</v>
      </c>
      <c r="BM663" s="66"/>
      <c r="BN663" s="68">
        <f t="shared" si="1233"/>
        <v>0</v>
      </c>
      <c r="BO663" s="67">
        <f t="shared" si="1234"/>
        <v>509.90000000000123</v>
      </c>
      <c r="BP663" s="66"/>
      <c r="BQ663" s="68">
        <f t="shared" si="1235"/>
        <v>0</v>
      </c>
      <c r="BR663" s="67">
        <f t="shared" si="1269"/>
        <v>-10198.700000000008</v>
      </c>
      <c r="BS663" s="66"/>
      <c r="BT663" s="66">
        <f t="shared" si="1260"/>
        <v>0</v>
      </c>
      <c r="BU663" s="67">
        <f t="shared" si="1254"/>
        <v>27533</v>
      </c>
      <c r="BV663" s="66"/>
      <c r="BW663" s="66">
        <f t="shared" si="1261"/>
        <v>0</v>
      </c>
      <c r="BX663" s="67">
        <f t="shared" si="1255"/>
        <v>92661</v>
      </c>
      <c r="BY663" s="66"/>
      <c r="BZ663" s="66">
        <f t="shared" si="1262"/>
        <v>0</v>
      </c>
      <c r="CA663" s="67">
        <f t="shared" si="1256"/>
        <v>23013</v>
      </c>
      <c r="CB663" s="66"/>
      <c r="CC663" s="66">
        <f t="shared" si="1236"/>
        <v>0</v>
      </c>
      <c r="CD663" s="67">
        <f t="shared" si="1200"/>
        <v>4165.0000000000018</v>
      </c>
      <c r="CE663" s="66"/>
      <c r="CF663" s="66">
        <f t="shared" si="1237"/>
        <v>0</v>
      </c>
      <c r="CG663" s="67">
        <f t="shared" si="1238"/>
        <v>6982.9</v>
      </c>
      <c r="CH663" s="66"/>
      <c r="CI663" s="66">
        <f t="shared" si="1177"/>
        <v>0</v>
      </c>
      <c r="CJ663" s="67">
        <f t="shared" si="1257"/>
        <v>8715</v>
      </c>
      <c r="CK663" s="66"/>
      <c r="CL663" s="68">
        <f t="shared" si="1178"/>
        <v>0</v>
      </c>
      <c r="CM663" s="79">
        <f t="shared" si="1239"/>
        <v>4864</v>
      </c>
      <c r="CN663" s="66"/>
      <c r="CO663" s="68">
        <f t="shared" si="1179"/>
        <v>0</v>
      </c>
      <c r="CP663" s="79">
        <f t="shared" si="1240"/>
        <v>3955</v>
      </c>
      <c r="CQ663" s="66"/>
      <c r="CR663" s="68">
        <f t="shared" si="1180"/>
        <v>0</v>
      </c>
      <c r="CS663" s="79">
        <f t="shared" si="1207"/>
        <v>6656</v>
      </c>
      <c r="CT663" s="66"/>
      <c r="CU663" s="68">
        <f t="shared" si="1181"/>
        <v>0</v>
      </c>
      <c r="CV663" s="79">
        <f t="shared" si="1241"/>
        <v>7769</v>
      </c>
      <c r="CW663" s="66"/>
      <c r="CX663" s="66">
        <f t="shared" si="1182"/>
        <v>0</v>
      </c>
      <c r="CY663" s="40">
        <f t="shared" si="1202"/>
        <v>6575.8</v>
      </c>
      <c r="CZ663" s="65"/>
      <c r="DA663" s="66">
        <f t="shared" si="1183"/>
        <v>0</v>
      </c>
      <c r="DB663" s="67">
        <f t="shared" si="1258"/>
        <v>63934</v>
      </c>
      <c r="DC663" s="66"/>
      <c r="DD663" s="66">
        <f t="shared" si="1184"/>
        <v>0</v>
      </c>
      <c r="DE663" s="67">
        <f t="shared" si="1259"/>
        <v>60705</v>
      </c>
      <c r="DF663" s="66"/>
      <c r="DG663" s="69">
        <f t="shared" si="1185"/>
        <v>0</v>
      </c>
      <c r="DH663" s="67">
        <f t="shared" si="1252"/>
        <v>184420</v>
      </c>
      <c r="DI663" s="66"/>
      <c r="DJ663" s="66">
        <f t="shared" si="1186"/>
        <v>0</v>
      </c>
      <c r="DK663" s="67">
        <f t="shared" si="1242"/>
        <v>226.5</v>
      </c>
      <c r="DM663" s="206">
        <f t="shared" si="1187"/>
        <v>0</v>
      </c>
      <c r="DN663" s="25">
        <f t="shared" si="1222"/>
        <v>0</v>
      </c>
      <c r="DO663" s="5"/>
      <c r="DP663" s="43">
        <f t="shared" si="1188"/>
        <v>0</v>
      </c>
      <c r="DQ663" s="27">
        <f t="shared" si="1243"/>
        <v>7022.5</v>
      </c>
      <c r="DR663" s="5"/>
      <c r="DS663" s="43">
        <f t="shared" si="1189"/>
        <v>0</v>
      </c>
      <c r="DT663" s="27">
        <f t="shared" si="1244"/>
        <v>4846</v>
      </c>
      <c r="DU663" s="5"/>
      <c r="DV663" s="43">
        <f t="shared" si="1190"/>
        <v>0</v>
      </c>
      <c r="DW663" s="27">
        <f t="shared" si="1245"/>
        <v>4835</v>
      </c>
      <c r="DX663" s="5"/>
      <c r="DY663" s="22">
        <f t="shared" si="1191"/>
        <v>0</v>
      </c>
      <c r="DZ663" s="25">
        <f t="shared" si="1246"/>
        <v>523</v>
      </c>
      <c r="EA663" s="22"/>
      <c r="EB663" s="22">
        <f t="shared" si="1192"/>
        <v>0</v>
      </c>
      <c r="EC663" s="28">
        <f t="shared" si="1247"/>
        <v>369</v>
      </c>
      <c r="ED663" s="5"/>
      <c r="EE663" s="43">
        <f t="shared" si="1193"/>
        <v>0</v>
      </c>
      <c r="EF663" s="27">
        <f t="shared" si="1248"/>
        <v>4769</v>
      </c>
      <c r="EG663" s="66"/>
      <c r="EH663" s="66">
        <f t="shared" si="1194"/>
        <v>0</v>
      </c>
      <c r="EI663" s="67">
        <f t="shared" si="1249"/>
        <v>23837</v>
      </c>
      <c r="EJ663" s="66"/>
      <c r="EK663" s="66">
        <f t="shared" si="1270"/>
        <v>0</v>
      </c>
      <c r="EL663" s="67">
        <f t="shared" si="1250"/>
        <v>22467</v>
      </c>
      <c r="EM663" s="110" t="e">
        <f t="shared" si="1271"/>
        <v>#REF!</v>
      </c>
    </row>
    <row r="664" spans="1:143" ht="11.25" customHeight="1" x14ac:dyDescent="0.25">
      <c r="A664" s="186">
        <v>46109</v>
      </c>
      <c r="B664" s="188">
        <v>46109</v>
      </c>
      <c r="C664" s="12">
        <v>8004963687</v>
      </c>
      <c r="D664" s="13" t="s">
        <v>320</v>
      </c>
      <c r="E664" s="14">
        <v>500</v>
      </c>
      <c r="F664" s="15">
        <v>1.5</v>
      </c>
      <c r="G664" s="16">
        <v>191516330054</v>
      </c>
      <c r="H664" s="66"/>
      <c r="I664" s="41">
        <f t="shared" si="1211"/>
        <v>1000</v>
      </c>
      <c r="J664" s="48">
        <f t="shared" si="1212"/>
        <v>372396</v>
      </c>
      <c r="K664" s="66"/>
      <c r="L664" s="41">
        <f t="shared" si="1251"/>
        <v>1000</v>
      </c>
      <c r="M664" s="48">
        <f t="shared" si="1213"/>
        <v>221755</v>
      </c>
      <c r="N664" s="66"/>
      <c r="O664" s="41">
        <f t="shared" si="1214"/>
        <v>1000</v>
      </c>
      <c r="P664" s="48">
        <f t="shared" si="1215"/>
        <v>371026</v>
      </c>
      <c r="Q664" s="66"/>
      <c r="R664" s="66">
        <f t="shared" si="1216"/>
        <v>1000</v>
      </c>
      <c r="S664" s="67" t="e">
        <f t="shared" si="1217"/>
        <v>#REF!</v>
      </c>
      <c r="T664" s="66"/>
      <c r="U664" s="66">
        <f t="shared" si="1223"/>
        <v>0</v>
      </c>
      <c r="V664" s="67">
        <f t="shared" si="1224"/>
        <v>243037.90000000002</v>
      </c>
      <c r="X664" s="69">
        <f t="shared" si="1218"/>
        <v>0</v>
      </c>
      <c r="Y664" s="67">
        <f t="shared" si="1206"/>
        <v>132.29999999999882</v>
      </c>
      <c r="Z664" s="66"/>
      <c r="AA664" s="68">
        <f t="shared" si="1263"/>
        <v>0</v>
      </c>
      <c r="AB664" s="67">
        <f t="shared" si="1210"/>
        <v>12982.5</v>
      </c>
      <c r="AC664" s="66"/>
      <c r="AD664" s="66">
        <f t="shared" si="1264"/>
        <v>0</v>
      </c>
      <c r="AE664" s="67">
        <f t="shared" si="1225"/>
        <v>283.79999999999973</v>
      </c>
      <c r="AF664" s="66"/>
      <c r="AG664" s="78">
        <f t="shared" si="1265"/>
        <v>0</v>
      </c>
      <c r="AH664" s="79">
        <f t="shared" si="1226"/>
        <v>6947.9999999999991</v>
      </c>
      <c r="AI664" s="66"/>
      <c r="AJ664" s="68">
        <f t="shared" si="1266"/>
        <v>0</v>
      </c>
      <c r="AK664" s="67">
        <f t="shared" si="1227"/>
        <v>7128.5</v>
      </c>
      <c r="AL664" s="66"/>
      <c r="AM664" s="68">
        <f t="shared" si="1267"/>
        <v>0</v>
      </c>
      <c r="AN664" s="67">
        <f t="shared" si="1228"/>
        <v>13788.099999999999</v>
      </c>
      <c r="AO664" s="66"/>
      <c r="AP664" s="68">
        <f t="shared" si="1219"/>
        <v>0</v>
      </c>
      <c r="AQ664" s="67">
        <f t="shared" si="1220"/>
        <v>11837.5</v>
      </c>
      <c r="AR664" s="66"/>
      <c r="AS664" s="68">
        <f t="shared" si="1172"/>
        <v>800</v>
      </c>
      <c r="AT664" s="67">
        <f t="shared" si="1229"/>
        <v>2056.1000000000004</v>
      </c>
      <c r="AU664" s="66"/>
      <c r="AV664" s="66">
        <f t="shared" si="1230"/>
        <v>0</v>
      </c>
      <c r="AW664" s="42">
        <f t="shared" si="1209"/>
        <v>1620.0000000000014</v>
      </c>
      <c r="AX664" s="66"/>
      <c r="AY664" s="66">
        <f t="shared" si="1173"/>
        <v>0</v>
      </c>
      <c r="AZ664" s="67">
        <f t="shared" si="1221"/>
        <v>1794.6</v>
      </c>
      <c r="BA664" s="66"/>
      <c r="BB664" s="68">
        <f t="shared" si="1174"/>
        <v>0</v>
      </c>
      <c r="BC664" s="67">
        <f t="shared" si="1231"/>
        <v>1254.5999999999999</v>
      </c>
      <c r="BD664" s="66"/>
      <c r="BE664" s="68">
        <f t="shared" si="1175"/>
        <v>0</v>
      </c>
      <c r="BF664" s="67">
        <f t="shared" si="1204"/>
        <v>7530.3200000000015</v>
      </c>
      <c r="BG664" s="66"/>
      <c r="BH664" s="68">
        <f t="shared" si="1253"/>
        <v>0</v>
      </c>
      <c r="BI664" s="67">
        <f t="shared" si="1268"/>
        <v>5235.5599999999995</v>
      </c>
      <c r="BJ664" s="66"/>
      <c r="BK664" s="68">
        <f t="shared" si="1176"/>
        <v>0</v>
      </c>
      <c r="BL664" s="67">
        <f t="shared" si="1232"/>
        <v>4604.6000000000004</v>
      </c>
      <c r="BM664" s="66"/>
      <c r="BN664" s="68">
        <f t="shared" si="1233"/>
        <v>0</v>
      </c>
      <c r="BO664" s="67">
        <f t="shared" si="1234"/>
        <v>509.90000000000123</v>
      </c>
      <c r="BP664" s="66"/>
      <c r="BQ664" s="68">
        <f t="shared" si="1235"/>
        <v>0</v>
      </c>
      <c r="BR664" s="67">
        <f t="shared" si="1269"/>
        <v>-10198.700000000008</v>
      </c>
      <c r="BS664" s="66"/>
      <c r="BT664" s="66">
        <f t="shared" si="1260"/>
        <v>0</v>
      </c>
      <c r="BU664" s="67">
        <f t="shared" si="1254"/>
        <v>27533</v>
      </c>
      <c r="BV664" s="66"/>
      <c r="BW664" s="66">
        <f t="shared" si="1261"/>
        <v>0</v>
      </c>
      <c r="BX664" s="67">
        <f t="shared" si="1255"/>
        <v>92661</v>
      </c>
      <c r="BY664" s="66"/>
      <c r="BZ664" s="66">
        <f t="shared" si="1262"/>
        <v>0</v>
      </c>
      <c r="CA664" s="67">
        <f t="shared" si="1256"/>
        <v>23013</v>
      </c>
      <c r="CB664" s="66"/>
      <c r="CC664" s="66">
        <f t="shared" si="1236"/>
        <v>0</v>
      </c>
      <c r="CD664" s="67">
        <f t="shared" si="1200"/>
        <v>4165.0000000000018</v>
      </c>
      <c r="CE664" s="66"/>
      <c r="CF664" s="66">
        <f t="shared" si="1237"/>
        <v>0</v>
      </c>
      <c r="CG664" s="67">
        <f t="shared" si="1238"/>
        <v>6982.9</v>
      </c>
      <c r="CH664" s="66"/>
      <c r="CI664" s="66">
        <f t="shared" si="1177"/>
        <v>0</v>
      </c>
      <c r="CJ664" s="67">
        <f t="shared" si="1257"/>
        <v>8715</v>
      </c>
      <c r="CK664" s="66"/>
      <c r="CL664" s="68">
        <f t="shared" si="1178"/>
        <v>0</v>
      </c>
      <c r="CM664" s="79">
        <f t="shared" si="1239"/>
        <v>4864</v>
      </c>
      <c r="CN664" s="66"/>
      <c r="CO664" s="68">
        <f t="shared" si="1179"/>
        <v>0</v>
      </c>
      <c r="CP664" s="79">
        <f t="shared" si="1240"/>
        <v>3955</v>
      </c>
      <c r="CQ664" s="66"/>
      <c r="CR664" s="68">
        <f t="shared" si="1180"/>
        <v>0</v>
      </c>
      <c r="CS664" s="79">
        <f t="shared" si="1207"/>
        <v>6656</v>
      </c>
      <c r="CT664" s="66"/>
      <c r="CU664" s="68">
        <f t="shared" si="1181"/>
        <v>0</v>
      </c>
      <c r="CV664" s="79">
        <f t="shared" si="1241"/>
        <v>7769</v>
      </c>
      <c r="CW664" s="66"/>
      <c r="CX664" s="66">
        <f t="shared" si="1182"/>
        <v>0</v>
      </c>
      <c r="CY664" s="40">
        <f t="shared" si="1202"/>
        <v>6575.8</v>
      </c>
      <c r="CZ664" s="65"/>
      <c r="DA664" s="66">
        <f t="shared" si="1183"/>
        <v>0</v>
      </c>
      <c r="DB664" s="67">
        <f t="shared" si="1258"/>
        <v>63934</v>
      </c>
      <c r="DC664" s="66"/>
      <c r="DD664" s="66">
        <f t="shared" si="1184"/>
        <v>0</v>
      </c>
      <c r="DE664" s="67">
        <f t="shared" si="1259"/>
        <v>60705</v>
      </c>
      <c r="DF664" s="66"/>
      <c r="DG664" s="69">
        <f t="shared" si="1185"/>
        <v>0</v>
      </c>
      <c r="DH664" s="67">
        <f t="shared" si="1252"/>
        <v>184420</v>
      </c>
      <c r="DI664" s="66"/>
      <c r="DJ664" s="66">
        <f t="shared" si="1186"/>
        <v>0</v>
      </c>
      <c r="DK664" s="67">
        <f t="shared" si="1242"/>
        <v>226.5</v>
      </c>
      <c r="DM664" s="206">
        <f t="shared" si="1187"/>
        <v>0</v>
      </c>
      <c r="DN664" s="25">
        <f t="shared" si="1222"/>
        <v>0</v>
      </c>
      <c r="DO664" s="5"/>
      <c r="DP664" s="43">
        <f t="shared" si="1188"/>
        <v>0</v>
      </c>
      <c r="DQ664" s="27">
        <f t="shared" si="1243"/>
        <v>7022.5</v>
      </c>
      <c r="DR664" s="5"/>
      <c r="DS664" s="43">
        <f t="shared" si="1189"/>
        <v>0</v>
      </c>
      <c r="DT664" s="27">
        <f t="shared" si="1244"/>
        <v>4846</v>
      </c>
      <c r="DU664" s="5"/>
      <c r="DV664" s="43">
        <f t="shared" si="1190"/>
        <v>0</v>
      </c>
      <c r="DW664" s="27">
        <f t="shared" si="1245"/>
        <v>4835</v>
      </c>
      <c r="DX664" s="5"/>
      <c r="DY664" s="22">
        <f t="shared" si="1191"/>
        <v>0</v>
      </c>
      <c r="DZ664" s="25">
        <f t="shared" si="1246"/>
        <v>523</v>
      </c>
      <c r="EA664" s="22"/>
      <c r="EB664" s="22">
        <f t="shared" si="1192"/>
        <v>0</v>
      </c>
      <c r="EC664" s="28">
        <f t="shared" si="1247"/>
        <v>369</v>
      </c>
      <c r="ED664" s="5"/>
      <c r="EE664" s="43">
        <f t="shared" si="1193"/>
        <v>0</v>
      </c>
      <c r="EF664" s="27">
        <f t="shared" si="1248"/>
        <v>4769</v>
      </c>
      <c r="EG664" s="66"/>
      <c r="EH664" s="66">
        <f t="shared" si="1194"/>
        <v>0</v>
      </c>
      <c r="EI664" s="67">
        <f t="shared" si="1249"/>
        <v>23837</v>
      </c>
      <c r="EJ664" s="66"/>
      <c r="EK664" s="66">
        <f t="shared" si="1270"/>
        <v>0</v>
      </c>
      <c r="EL664" s="67">
        <f t="shared" si="1250"/>
        <v>22467</v>
      </c>
      <c r="EM664" s="110" t="e">
        <f t="shared" si="1271"/>
        <v>#REF!</v>
      </c>
    </row>
    <row r="665" spans="1:143" ht="11.25" customHeight="1" x14ac:dyDescent="0.25">
      <c r="A665" s="254">
        <v>46109</v>
      </c>
      <c r="B665" s="254">
        <v>46095</v>
      </c>
      <c r="C665" s="12">
        <v>8004952468</v>
      </c>
      <c r="D665" s="13" t="s">
        <v>78</v>
      </c>
      <c r="E665" s="14">
        <v>1700</v>
      </c>
      <c r="F665" s="15">
        <v>5</v>
      </c>
      <c r="G665" s="16">
        <v>191516031425</v>
      </c>
      <c r="H665" s="66"/>
      <c r="I665" s="41">
        <f t="shared" si="1211"/>
        <v>3400</v>
      </c>
      <c r="J665" s="48">
        <f t="shared" si="1212"/>
        <v>368996</v>
      </c>
      <c r="K665" s="66"/>
      <c r="L665" s="41">
        <f t="shared" si="1251"/>
        <v>3400</v>
      </c>
      <c r="M665" s="48">
        <f t="shared" si="1213"/>
        <v>218355</v>
      </c>
      <c r="N665" s="66"/>
      <c r="O665" s="41">
        <f t="shared" si="1214"/>
        <v>3400</v>
      </c>
      <c r="P665" s="48">
        <f t="shared" si="1215"/>
        <v>367626</v>
      </c>
      <c r="Q665" s="66"/>
      <c r="R665" s="66">
        <f t="shared" si="1216"/>
        <v>3400</v>
      </c>
      <c r="S665" s="67" t="e">
        <f t="shared" si="1217"/>
        <v>#REF!</v>
      </c>
      <c r="T665" s="66"/>
      <c r="U665" s="66">
        <f t="shared" si="1223"/>
        <v>0</v>
      </c>
      <c r="V665" s="67">
        <f t="shared" si="1224"/>
        <v>243037.90000000002</v>
      </c>
      <c r="X665" s="69">
        <f t="shared" si="1218"/>
        <v>0</v>
      </c>
      <c r="Y665" s="67">
        <f t="shared" si="1206"/>
        <v>132.29999999999882</v>
      </c>
      <c r="Z665" s="66"/>
      <c r="AA665" s="68">
        <f t="shared" si="1263"/>
        <v>0</v>
      </c>
      <c r="AB665" s="67">
        <f t="shared" si="1210"/>
        <v>12982.5</v>
      </c>
      <c r="AC665" s="66"/>
      <c r="AD665" s="66">
        <f t="shared" si="1264"/>
        <v>0</v>
      </c>
      <c r="AE665" s="67">
        <f t="shared" si="1225"/>
        <v>283.79999999999973</v>
      </c>
      <c r="AF665" s="66"/>
      <c r="AG665" s="78">
        <f t="shared" si="1265"/>
        <v>0</v>
      </c>
      <c r="AH665" s="79">
        <f t="shared" si="1226"/>
        <v>6947.9999999999991</v>
      </c>
      <c r="AI665" s="66"/>
      <c r="AJ665" s="68">
        <f t="shared" si="1266"/>
        <v>0</v>
      </c>
      <c r="AK665" s="67">
        <f t="shared" si="1227"/>
        <v>7128.5</v>
      </c>
      <c r="AL665" s="66"/>
      <c r="AM665" s="68">
        <f t="shared" si="1267"/>
        <v>8670</v>
      </c>
      <c r="AN665" s="67">
        <f t="shared" si="1228"/>
        <v>5118.0999999999985</v>
      </c>
      <c r="AO665" s="66"/>
      <c r="AP665" s="68">
        <f t="shared" si="1219"/>
        <v>0</v>
      </c>
      <c r="AQ665" s="67">
        <f t="shared" si="1220"/>
        <v>11837.5</v>
      </c>
      <c r="AR665" s="66"/>
      <c r="AS665" s="68">
        <f t="shared" si="1172"/>
        <v>0</v>
      </c>
      <c r="AT665" s="67">
        <f t="shared" si="1229"/>
        <v>2056.1000000000004</v>
      </c>
      <c r="AU665" s="66"/>
      <c r="AV665" s="66">
        <f t="shared" si="1230"/>
        <v>0</v>
      </c>
      <c r="AW665" s="42">
        <f t="shared" si="1209"/>
        <v>1620.0000000000014</v>
      </c>
      <c r="AX665" s="66"/>
      <c r="AY665" s="66">
        <f t="shared" si="1173"/>
        <v>0</v>
      </c>
      <c r="AZ665" s="67">
        <f t="shared" si="1221"/>
        <v>1794.6</v>
      </c>
      <c r="BA665" s="66"/>
      <c r="BB665" s="68">
        <f t="shared" si="1174"/>
        <v>0</v>
      </c>
      <c r="BC665" s="67">
        <f t="shared" si="1231"/>
        <v>1254.5999999999999</v>
      </c>
      <c r="BD665" s="66"/>
      <c r="BE665" s="68">
        <f t="shared" si="1175"/>
        <v>0</v>
      </c>
      <c r="BF665" s="67">
        <f t="shared" si="1204"/>
        <v>7530.3200000000015</v>
      </c>
      <c r="BG665" s="66"/>
      <c r="BH665" s="68">
        <f t="shared" si="1253"/>
        <v>0</v>
      </c>
      <c r="BI665" s="67">
        <f t="shared" si="1268"/>
        <v>5235.5599999999995</v>
      </c>
      <c r="BJ665" s="66"/>
      <c r="BK665" s="68">
        <f t="shared" si="1176"/>
        <v>0</v>
      </c>
      <c r="BL665" s="67">
        <f t="shared" si="1232"/>
        <v>4604.6000000000004</v>
      </c>
      <c r="BM665" s="66"/>
      <c r="BN665" s="68">
        <f t="shared" si="1233"/>
        <v>0</v>
      </c>
      <c r="BO665" s="67">
        <f t="shared" si="1234"/>
        <v>509.90000000000123</v>
      </c>
      <c r="BP665" s="66"/>
      <c r="BQ665" s="68">
        <f t="shared" si="1235"/>
        <v>0</v>
      </c>
      <c r="BR665" s="67">
        <f t="shared" si="1269"/>
        <v>-10198.700000000008</v>
      </c>
      <c r="BS665" s="66"/>
      <c r="BT665" s="66">
        <f t="shared" si="1260"/>
        <v>0</v>
      </c>
      <c r="BU665" s="67">
        <f t="shared" si="1254"/>
        <v>27533</v>
      </c>
      <c r="BV665" s="66"/>
      <c r="BW665" s="66">
        <f t="shared" si="1261"/>
        <v>0</v>
      </c>
      <c r="BX665" s="67">
        <f t="shared" si="1255"/>
        <v>92661</v>
      </c>
      <c r="BY665" s="66"/>
      <c r="BZ665" s="66">
        <f t="shared" si="1262"/>
        <v>0</v>
      </c>
      <c r="CA665" s="67">
        <f t="shared" si="1256"/>
        <v>23013</v>
      </c>
      <c r="CB665" s="66"/>
      <c r="CC665" s="66">
        <f t="shared" si="1236"/>
        <v>0</v>
      </c>
      <c r="CD665" s="67">
        <f t="shared" si="1200"/>
        <v>4165.0000000000018</v>
      </c>
      <c r="CE665" s="66"/>
      <c r="CF665" s="66">
        <f t="shared" si="1237"/>
        <v>0</v>
      </c>
      <c r="CG665" s="67">
        <f t="shared" si="1238"/>
        <v>6982.9</v>
      </c>
      <c r="CH665" s="66"/>
      <c r="CI665" s="66">
        <f t="shared" si="1177"/>
        <v>0</v>
      </c>
      <c r="CJ665" s="67">
        <f t="shared" si="1257"/>
        <v>8715</v>
      </c>
      <c r="CK665" s="66"/>
      <c r="CL665" s="68">
        <f t="shared" si="1178"/>
        <v>0</v>
      </c>
      <c r="CM665" s="79">
        <f t="shared" si="1239"/>
        <v>4864</v>
      </c>
      <c r="CN665" s="66"/>
      <c r="CO665" s="68">
        <f t="shared" si="1179"/>
        <v>0</v>
      </c>
      <c r="CP665" s="79">
        <f t="shared" si="1240"/>
        <v>3955</v>
      </c>
      <c r="CQ665" s="66"/>
      <c r="CR665" s="140">
        <f t="shared" si="1180"/>
        <v>0</v>
      </c>
      <c r="CS665" s="79">
        <f t="shared" si="1207"/>
        <v>6656</v>
      </c>
      <c r="CT665" s="66"/>
      <c r="CU665" s="68">
        <f t="shared" si="1181"/>
        <v>0</v>
      </c>
      <c r="CV665" s="79">
        <f t="shared" si="1241"/>
        <v>7769</v>
      </c>
      <c r="CW665" s="66"/>
      <c r="CX665" s="66">
        <f t="shared" si="1182"/>
        <v>0</v>
      </c>
      <c r="CY665" s="40">
        <f t="shared" si="1202"/>
        <v>6575.8</v>
      </c>
      <c r="CZ665" s="65"/>
      <c r="DA665" s="66">
        <f t="shared" si="1183"/>
        <v>0</v>
      </c>
      <c r="DB665" s="67">
        <f t="shared" si="1258"/>
        <v>63934</v>
      </c>
      <c r="DC665" s="66"/>
      <c r="DD665" s="66">
        <f t="shared" si="1184"/>
        <v>0</v>
      </c>
      <c r="DE665" s="67">
        <f t="shared" si="1259"/>
        <v>60705</v>
      </c>
      <c r="DF665" s="66"/>
      <c r="DG665" s="69">
        <f t="shared" si="1185"/>
        <v>0</v>
      </c>
      <c r="DH665" s="67">
        <f t="shared" si="1252"/>
        <v>184420</v>
      </c>
      <c r="DI665" s="66"/>
      <c r="DJ665" s="66">
        <f t="shared" si="1186"/>
        <v>0</v>
      </c>
      <c r="DK665" s="67">
        <f t="shared" si="1242"/>
        <v>226.5</v>
      </c>
      <c r="DM665" s="206">
        <f t="shared" si="1187"/>
        <v>0</v>
      </c>
      <c r="DN665" s="25">
        <f t="shared" si="1222"/>
        <v>0</v>
      </c>
      <c r="DO665" s="5"/>
      <c r="DP665" s="43">
        <f t="shared" si="1188"/>
        <v>0</v>
      </c>
      <c r="DQ665" s="27">
        <f t="shared" si="1243"/>
        <v>7022.5</v>
      </c>
      <c r="DR665" s="5"/>
      <c r="DS665" s="43">
        <f t="shared" si="1189"/>
        <v>0</v>
      </c>
      <c r="DT665" s="27">
        <f t="shared" si="1244"/>
        <v>4846</v>
      </c>
      <c r="DU665" s="5"/>
      <c r="DV665" s="43">
        <f t="shared" si="1190"/>
        <v>0</v>
      </c>
      <c r="DW665" s="27">
        <f t="shared" si="1245"/>
        <v>4835</v>
      </c>
      <c r="DX665" s="5"/>
      <c r="DY665" s="22">
        <f t="shared" si="1191"/>
        <v>0</v>
      </c>
      <c r="DZ665" s="25">
        <f t="shared" si="1246"/>
        <v>523</v>
      </c>
      <c r="EA665" s="22"/>
      <c r="EB665" s="22">
        <f t="shared" si="1192"/>
        <v>0</v>
      </c>
      <c r="EC665" s="28">
        <f t="shared" si="1247"/>
        <v>369</v>
      </c>
      <c r="ED665" s="5"/>
      <c r="EE665" s="43">
        <f t="shared" si="1193"/>
        <v>0</v>
      </c>
      <c r="EF665" s="27">
        <f t="shared" si="1248"/>
        <v>4769</v>
      </c>
      <c r="EG665" s="66"/>
      <c r="EH665" s="66">
        <f t="shared" si="1194"/>
        <v>0</v>
      </c>
      <c r="EI665" s="67">
        <f t="shared" si="1249"/>
        <v>23837</v>
      </c>
      <c r="EJ665" s="66"/>
      <c r="EK665" s="66">
        <f t="shared" si="1270"/>
        <v>0</v>
      </c>
      <c r="EL665" s="67">
        <f t="shared" si="1250"/>
        <v>22467</v>
      </c>
      <c r="EM665" s="110" t="e">
        <f t="shared" si="1271"/>
        <v>#REF!</v>
      </c>
    </row>
    <row r="666" spans="1:143" ht="11.25" customHeight="1" x14ac:dyDescent="0.25">
      <c r="A666" s="255">
        <v>46109</v>
      </c>
      <c r="B666" s="255">
        <v>46095</v>
      </c>
      <c r="C666" s="12">
        <v>8004951328</v>
      </c>
      <c r="D666" s="13" t="s">
        <v>173</v>
      </c>
      <c r="E666" s="14">
        <v>450</v>
      </c>
      <c r="F666" s="15">
        <v>7</v>
      </c>
      <c r="G666" s="16">
        <v>191516032132</v>
      </c>
      <c r="H666" s="66"/>
      <c r="I666" s="41">
        <f t="shared" si="1211"/>
        <v>900</v>
      </c>
      <c r="J666" s="48">
        <f t="shared" si="1212"/>
        <v>368096</v>
      </c>
      <c r="K666" s="66"/>
      <c r="L666" s="41">
        <f t="shared" si="1251"/>
        <v>900</v>
      </c>
      <c r="M666" s="48">
        <f t="shared" si="1213"/>
        <v>217455</v>
      </c>
      <c r="N666" s="66"/>
      <c r="O666" s="41">
        <f t="shared" si="1214"/>
        <v>900</v>
      </c>
      <c r="P666" s="48">
        <f t="shared" si="1215"/>
        <v>366726</v>
      </c>
      <c r="Q666" s="66"/>
      <c r="R666" s="66">
        <f t="shared" si="1216"/>
        <v>900</v>
      </c>
      <c r="S666" s="67" t="e">
        <f t="shared" si="1217"/>
        <v>#REF!</v>
      </c>
      <c r="T666" s="66"/>
      <c r="U666" s="66">
        <f t="shared" si="1223"/>
        <v>0</v>
      </c>
      <c r="V666" s="67">
        <f t="shared" si="1224"/>
        <v>243037.90000000002</v>
      </c>
      <c r="X666" s="69">
        <f t="shared" si="1218"/>
        <v>0</v>
      </c>
      <c r="Y666" s="67">
        <f t="shared" si="1206"/>
        <v>132.29999999999882</v>
      </c>
      <c r="Z666" s="66"/>
      <c r="AA666" s="68">
        <f t="shared" si="1263"/>
        <v>0</v>
      </c>
      <c r="AB666" s="67">
        <f t="shared" si="1210"/>
        <v>12982.5</v>
      </c>
      <c r="AC666" s="66"/>
      <c r="AD666" s="66">
        <f t="shared" si="1264"/>
        <v>0</v>
      </c>
      <c r="AE666" s="67">
        <f t="shared" si="1225"/>
        <v>283.79999999999973</v>
      </c>
      <c r="AF666" s="66"/>
      <c r="AG666" s="78">
        <f t="shared" si="1265"/>
        <v>0</v>
      </c>
      <c r="AH666" s="79">
        <f t="shared" si="1226"/>
        <v>6947.9999999999991</v>
      </c>
      <c r="AI666" s="66"/>
      <c r="AJ666" s="68">
        <f t="shared" si="1266"/>
        <v>0</v>
      </c>
      <c r="AK666" s="67">
        <f t="shared" si="1227"/>
        <v>7128.5</v>
      </c>
      <c r="AL666" s="66"/>
      <c r="AM666" s="68">
        <f t="shared" si="1267"/>
        <v>0</v>
      </c>
      <c r="AN666" s="67">
        <f t="shared" si="1228"/>
        <v>5118.0999999999985</v>
      </c>
      <c r="AO666" s="66"/>
      <c r="AP666" s="68">
        <f t="shared" si="1219"/>
        <v>3195</v>
      </c>
      <c r="AQ666" s="67">
        <f t="shared" si="1220"/>
        <v>8642.5</v>
      </c>
      <c r="AR666" s="66"/>
      <c r="AS666" s="68">
        <f t="shared" si="1172"/>
        <v>0</v>
      </c>
      <c r="AT666" s="67">
        <f t="shared" si="1229"/>
        <v>2056.1000000000004</v>
      </c>
      <c r="AU666" s="66"/>
      <c r="AV666" s="66">
        <f t="shared" si="1230"/>
        <v>0</v>
      </c>
      <c r="AW666" s="42">
        <f t="shared" si="1209"/>
        <v>1620.0000000000014</v>
      </c>
      <c r="AX666" s="66"/>
      <c r="AY666" s="66">
        <f t="shared" si="1173"/>
        <v>0</v>
      </c>
      <c r="AZ666" s="67">
        <f t="shared" si="1221"/>
        <v>1794.6</v>
      </c>
      <c r="BA666" s="66"/>
      <c r="BB666" s="68">
        <f t="shared" si="1174"/>
        <v>0</v>
      </c>
      <c r="BC666" s="67">
        <f t="shared" si="1231"/>
        <v>1254.5999999999999</v>
      </c>
      <c r="BD666" s="66"/>
      <c r="BE666" s="68">
        <f t="shared" si="1175"/>
        <v>0</v>
      </c>
      <c r="BF666" s="67">
        <f t="shared" si="1204"/>
        <v>7530.3200000000015</v>
      </c>
      <c r="BG666" s="66"/>
      <c r="BH666" s="68">
        <f t="shared" si="1253"/>
        <v>0</v>
      </c>
      <c r="BI666" s="67">
        <f t="shared" si="1268"/>
        <v>5235.5599999999995</v>
      </c>
      <c r="BJ666" s="66"/>
      <c r="BK666" s="68">
        <f t="shared" si="1176"/>
        <v>0</v>
      </c>
      <c r="BL666" s="67">
        <f t="shared" si="1232"/>
        <v>4604.6000000000004</v>
      </c>
      <c r="BM666" s="66"/>
      <c r="BN666" s="68">
        <f t="shared" si="1233"/>
        <v>0</v>
      </c>
      <c r="BO666" s="67">
        <f t="shared" si="1234"/>
        <v>509.90000000000123</v>
      </c>
      <c r="BP666" s="66"/>
      <c r="BQ666" s="68">
        <f t="shared" si="1235"/>
        <v>0</v>
      </c>
      <c r="BR666" s="67">
        <f t="shared" si="1269"/>
        <v>-10198.700000000008</v>
      </c>
      <c r="BS666" s="66"/>
      <c r="BT666" s="66">
        <f t="shared" si="1260"/>
        <v>0</v>
      </c>
      <c r="BU666" s="67">
        <f t="shared" si="1254"/>
        <v>27533</v>
      </c>
      <c r="BV666" s="66"/>
      <c r="BW666" s="66">
        <f t="shared" si="1261"/>
        <v>0</v>
      </c>
      <c r="BX666" s="67">
        <f t="shared" si="1255"/>
        <v>92661</v>
      </c>
      <c r="BY666" s="66"/>
      <c r="BZ666" s="66">
        <f t="shared" si="1262"/>
        <v>0</v>
      </c>
      <c r="CA666" s="67">
        <f t="shared" si="1256"/>
        <v>23013</v>
      </c>
      <c r="CB666" s="66"/>
      <c r="CC666" s="66">
        <f t="shared" si="1236"/>
        <v>0</v>
      </c>
      <c r="CD666" s="67">
        <f t="shared" si="1200"/>
        <v>4165.0000000000018</v>
      </c>
      <c r="CE666" s="66"/>
      <c r="CF666" s="66">
        <f t="shared" si="1237"/>
        <v>0</v>
      </c>
      <c r="CG666" s="67">
        <f t="shared" si="1238"/>
        <v>6982.9</v>
      </c>
      <c r="CH666" s="66"/>
      <c r="CI666" s="66">
        <f t="shared" si="1177"/>
        <v>0</v>
      </c>
      <c r="CJ666" s="67">
        <f t="shared" si="1257"/>
        <v>8715</v>
      </c>
      <c r="CK666" s="66"/>
      <c r="CL666" s="68">
        <f t="shared" si="1178"/>
        <v>0</v>
      </c>
      <c r="CM666" s="79">
        <f t="shared" si="1239"/>
        <v>4864</v>
      </c>
      <c r="CN666" s="66"/>
      <c r="CO666" s="68">
        <f t="shared" si="1179"/>
        <v>0</v>
      </c>
      <c r="CP666" s="79">
        <f t="shared" si="1240"/>
        <v>3955</v>
      </c>
      <c r="CQ666" s="66"/>
      <c r="CR666" s="140">
        <f t="shared" si="1180"/>
        <v>0</v>
      </c>
      <c r="CS666" s="79">
        <f t="shared" si="1207"/>
        <v>6656</v>
      </c>
      <c r="CT666" s="66"/>
      <c r="CU666" s="68">
        <f t="shared" si="1181"/>
        <v>0</v>
      </c>
      <c r="CV666" s="79">
        <f t="shared" si="1241"/>
        <v>7769</v>
      </c>
      <c r="CW666" s="66"/>
      <c r="CX666" s="66">
        <f t="shared" si="1182"/>
        <v>0</v>
      </c>
      <c r="CY666" s="40">
        <f t="shared" si="1202"/>
        <v>6575.8</v>
      </c>
      <c r="CZ666" s="65"/>
      <c r="DA666" s="66">
        <f t="shared" si="1183"/>
        <v>0</v>
      </c>
      <c r="DB666" s="67">
        <f t="shared" si="1258"/>
        <v>63934</v>
      </c>
      <c r="DC666" s="66"/>
      <c r="DD666" s="66">
        <f t="shared" si="1184"/>
        <v>0</v>
      </c>
      <c r="DE666" s="67">
        <f t="shared" si="1259"/>
        <v>60705</v>
      </c>
      <c r="DF666" s="66"/>
      <c r="DG666" s="69">
        <f t="shared" si="1185"/>
        <v>0</v>
      </c>
      <c r="DH666" s="67">
        <f t="shared" si="1252"/>
        <v>184420</v>
      </c>
      <c r="DI666" s="66"/>
      <c r="DJ666" s="66">
        <f t="shared" si="1186"/>
        <v>0</v>
      </c>
      <c r="DK666" s="67">
        <f t="shared" si="1242"/>
        <v>226.5</v>
      </c>
      <c r="DM666" s="206">
        <f t="shared" si="1187"/>
        <v>0</v>
      </c>
      <c r="DN666" s="25">
        <f t="shared" si="1222"/>
        <v>0</v>
      </c>
      <c r="DO666" s="5"/>
      <c r="DP666" s="43">
        <f t="shared" si="1188"/>
        <v>0</v>
      </c>
      <c r="DQ666" s="27">
        <f t="shared" si="1243"/>
        <v>7022.5</v>
      </c>
      <c r="DR666" s="5"/>
      <c r="DS666" s="43">
        <f t="shared" si="1189"/>
        <v>0</v>
      </c>
      <c r="DT666" s="27">
        <f t="shared" si="1244"/>
        <v>4846</v>
      </c>
      <c r="DU666" s="5"/>
      <c r="DV666" s="43">
        <f t="shared" si="1190"/>
        <v>0</v>
      </c>
      <c r="DW666" s="27">
        <f t="shared" si="1245"/>
        <v>4835</v>
      </c>
      <c r="DX666" s="5"/>
      <c r="DY666" s="22">
        <f t="shared" si="1191"/>
        <v>0</v>
      </c>
      <c r="DZ666" s="25">
        <f t="shared" si="1246"/>
        <v>523</v>
      </c>
      <c r="EA666" s="22"/>
      <c r="EB666" s="22">
        <f t="shared" si="1192"/>
        <v>0</v>
      </c>
      <c r="EC666" s="28">
        <f t="shared" si="1247"/>
        <v>369</v>
      </c>
      <c r="ED666" s="5"/>
      <c r="EE666" s="43">
        <f t="shared" si="1193"/>
        <v>0</v>
      </c>
      <c r="EF666" s="27">
        <f t="shared" si="1248"/>
        <v>4769</v>
      </c>
      <c r="EG666" s="66"/>
      <c r="EH666" s="66">
        <f t="shared" si="1194"/>
        <v>0</v>
      </c>
      <c r="EI666" s="67">
        <f t="shared" si="1249"/>
        <v>23837</v>
      </c>
      <c r="EJ666" s="66"/>
      <c r="EK666" s="66">
        <f t="shared" si="1270"/>
        <v>0</v>
      </c>
      <c r="EL666" s="67">
        <f t="shared" si="1250"/>
        <v>22467</v>
      </c>
      <c r="EM666" s="110" t="e">
        <f t="shared" si="1271"/>
        <v>#REF!</v>
      </c>
    </row>
    <row r="667" spans="1:143" ht="11.25" customHeight="1" x14ac:dyDescent="0.25">
      <c r="A667" s="255">
        <v>46109</v>
      </c>
      <c r="B667" s="255">
        <v>46095</v>
      </c>
      <c r="C667" s="12">
        <v>8004938639</v>
      </c>
      <c r="D667" s="13" t="s">
        <v>175</v>
      </c>
      <c r="E667" s="14">
        <v>400</v>
      </c>
      <c r="F667" s="15">
        <v>10</v>
      </c>
      <c r="G667" s="16">
        <v>191516032101</v>
      </c>
      <c r="H667" s="66"/>
      <c r="I667" s="41">
        <f t="shared" si="1211"/>
        <v>800</v>
      </c>
      <c r="J667" s="48">
        <f t="shared" si="1212"/>
        <v>367296</v>
      </c>
      <c r="K667" s="66"/>
      <c r="L667" s="41">
        <f t="shared" si="1251"/>
        <v>800</v>
      </c>
      <c r="M667" s="48">
        <f t="shared" si="1213"/>
        <v>216655</v>
      </c>
      <c r="N667" s="66"/>
      <c r="O667" s="41">
        <f t="shared" si="1214"/>
        <v>800</v>
      </c>
      <c r="P667" s="48">
        <f t="shared" si="1215"/>
        <v>365926</v>
      </c>
      <c r="Q667" s="66"/>
      <c r="R667" s="66">
        <f t="shared" si="1216"/>
        <v>800</v>
      </c>
      <c r="S667" s="67" t="e">
        <f t="shared" si="1217"/>
        <v>#REF!</v>
      </c>
      <c r="T667" s="66"/>
      <c r="U667" s="66">
        <f t="shared" si="1223"/>
        <v>0</v>
      </c>
      <c r="V667" s="67">
        <f t="shared" si="1224"/>
        <v>243037.90000000002</v>
      </c>
      <c r="X667" s="69">
        <f t="shared" si="1218"/>
        <v>0</v>
      </c>
      <c r="Y667" s="67">
        <f t="shared" si="1206"/>
        <v>132.29999999999882</v>
      </c>
      <c r="Z667" s="66"/>
      <c r="AA667" s="68">
        <f t="shared" si="1263"/>
        <v>0</v>
      </c>
      <c r="AB667" s="67">
        <f t="shared" si="1210"/>
        <v>12982.5</v>
      </c>
      <c r="AC667" s="66"/>
      <c r="AD667" s="66">
        <f t="shared" si="1264"/>
        <v>0</v>
      </c>
      <c r="AE667" s="67">
        <f t="shared" si="1225"/>
        <v>283.79999999999973</v>
      </c>
      <c r="AF667" s="66"/>
      <c r="AG667" s="78">
        <f t="shared" si="1265"/>
        <v>0</v>
      </c>
      <c r="AH667" s="79">
        <f t="shared" si="1226"/>
        <v>6947.9999999999991</v>
      </c>
      <c r="AI667" s="66"/>
      <c r="AJ667" s="68">
        <f t="shared" si="1266"/>
        <v>0</v>
      </c>
      <c r="AK667" s="67">
        <f t="shared" si="1227"/>
        <v>7128.5</v>
      </c>
      <c r="AL667" s="66"/>
      <c r="AM667" s="68">
        <f t="shared" si="1267"/>
        <v>0</v>
      </c>
      <c r="AN667" s="67">
        <f t="shared" si="1228"/>
        <v>5118.0999999999985</v>
      </c>
      <c r="AO667" s="66"/>
      <c r="AP667" s="68">
        <f t="shared" si="1219"/>
        <v>4040</v>
      </c>
      <c r="AQ667" s="67">
        <f t="shared" si="1220"/>
        <v>4602.5</v>
      </c>
      <c r="AR667" s="66"/>
      <c r="AS667" s="68">
        <f t="shared" si="1172"/>
        <v>0</v>
      </c>
      <c r="AT667" s="67">
        <f t="shared" si="1229"/>
        <v>2056.1000000000004</v>
      </c>
      <c r="AU667" s="66"/>
      <c r="AV667" s="66">
        <f t="shared" si="1230"/>
        <v>0</v>
      </c>
      <c r="AW667" s="42">
        <f t="shared" si="1209"/>
        <v>1620.0000000000014</v>
      </c>
      <c r="AX667" s="66"/>
      <c r="AY667" s="66">
        <f t="shared" si="1173"/>
        <v>0</v>
      </c>
      <c r="AZ667" s="67">
        <f t="shared" si="1221"/>
        <v>1794.6</v>
      </c>
      <c r="BA667" s="66"/>
      <c r="BB667" s="68">
        <f t="shared" si="1174"/>
        <v>0</v>
      </c>
      <c r="BC667" s="67">
        <f t="shared" si="1231"/>
        <v>1254.5999999999999</v>
      </c>
      <c r="BD667" s="66"/>
      <c r="BE667" s="68">
        <f t="shared" si="1175"/>
        <v>0</v>
      </c>
      <c r="BF667" s="67">
        <f t="shared" si="1204"/>
        <v>7530.3200000000015</v>
      </c>
      <c r="BG667" s="66"/>
      <c r="BH667" s="68">
        <f t="shared" si="1253"/>
        <v>0</v>
      </c>
      <c r="BI667" s="67">
        <f t="shared" si="1268"/>
        <v>5235.5599999999995</v>
      </c>
      <c r="BJ667" s="66"/>
      <c r="BK667" s="68">
        <f t="shared" si="1176"/>
        <v>0</v>
      </c>
      <c r="BL667" s="67">
        <f t="shared" si="1232"/>
        <v>4604.6000000000004</v>
      </c>
      <c r="BM667" s="66"/>
      <c r="BN667" s="68">
        <f t="shared" si="1233"/>
        <v>0</v>
      </c>
      <c r="BO667" s="67">
        <f t="shared" si="1234"/>
        <v>509.90000000000123</v>
      </c>
      <c r="BP667" s="66"/>
      <c r="BQ667" s="68">
        <f t="shared" si="1235"/>
        <v>0</v>
      </c>
      <c r="BR667" s="67">
        <f t="shared" si="1269"/>
        <v>-10198.700000000008</v>
      </c>
      <c r="BS667" s="66"/>
      <c r="BT667" s="66">
        <f t="shared" si="1260"/>
        <v>0</v>
      </c>
      <c r="BU667" s="67">
        <f t="shared" si="1254"/>
        <v>27533</v>
      </c>
      <c r="BV667" s="66"/>
      <c r="BW667" s="66">
        <f t="shared" si="1261"/>
        <v>0</v>
      </c>
      <c r="BX667" s="67">
        <f t="shared" si="1255"/>
        <v>92661</v>
      </c>
      <c r="BY667" s="66"/>
      <c r="BZ667" s="66">
        <f t="shared" si="1262"/>
        <v>0</v>
      </c>
      <c r="CA667" s="67">
        <f t="shared" si="1256"/>
        <v>23013</v>
      </c>
      <c r="CB667" s="66"/>
      <c r="CC667" s="66">
        <f t="shared" si="1236"/>
        <v>0</v>
      </c>
      <c r="CD667" s="67">
        <f t="shared" si="1200"/>
        <v>4165.0000000000018</v>
      </c>
      <c r="CE667" s="66"/>
      <c r="CF667" s="66">
        <f t="shared" si="1237"/>
        <v>0</v>
      </c>
      <c r="CG667" s="67">
        <f t="shared" si="1238"/>
        <v>6982.9</v>
      </c>
      <c r="CH667" s="66"/>
      <c r="CI667" s="66">
        <f t="shared" si="1177"/>
        <v>0</v>
      </c>
      <c r="CJ667" s="67">
        <f t="shared" si="1257"/>
        <v>8715</v>
      </c>
      <c r="CK667" s="66"/>
      <c r="CL667" s="68">
        <f t="shared" si="1178"/>
        <v>0</v>
      </c>
      <c r="CM667" s="79">
        <f t="shared" si="1239"/>
        <v>4864</v>
      </c>
      <c r="CN667" s="66"/>
      <c r="CO667" s="68">
        <f t="shared" si="1179"/>
        <v>0</v>
      </c>
      <c r="CP667" s="79">
        <f t="shared" si="1240"/>
        <v>3955</v>
      </c>
      <c r="CQ667" s="66"/>
      <c r="CR667" s="140">
        <f t="shared" si="1180"/>
        <v>0</v>
      </c>
      <c r="CS667" s="79">
        <f t="shared" si="1207"/>
        <v>6656</v>
      </c>
      <c r="CT667" s="66"/>
      <c r="CU667" s="68">
        <f t="shared" si="1181"/>
        <v>0</v>
      </c>
      <c r="CV667" s="79">
        <f t="shared" si="1241"/>
        <v>7769</v>
      </c>
      <c r="CW667" s="66"/>
      <c r="CX667" s="66">
        <f t="shared" si="1182"/>
        <v>0</v>
      </c>
      <c r="CY667" s="40">
        <f t="shared" si="1202"/>
        <v>6575.8</v>
      </c>
      <c r="CZ667" s="65"/>
      <c r="DA667" s="66">
        <f t="shared" si="1183"/>
        <v>0</v>
      </c>
      <c r="DB667" s="67">
        <f t="shared" si="1258"/>
        <v>63934</v>
      </c>
      <c r="DC667" s="66"/>
      <c r="DD667" s="66">
        <f t="shared" si="1184"/>
        <v>0</v>
      </c>
      <c r="DE667" s="67">
        <f t="shared" si="1259"/>
        <v>60705</v>
      </c>
      <c r="DF667" s="66"/>
      <c r="DG667" s="69">
        <f t="shared" si="1185"/>
        <v>0</v>
      </c>
      <c r="DH667" s="67">
        <f t="shared" si="1252"/>
        <v>184420</v>
      </c>
      <c r="DI667" s="66"/>
      <c r="DJ667" s="66">
        <f t="shared" si="1186"/>
        <v>0</v>
      </c>
      <c r="DK667" s="67">
        <f t="shared" si="1242"/>
        <v>226.5</v>
      </c>
      <c r="DM667" s="206">
        <f t="shared" si="1187"/>
        <v>0</v>
      </c>
      <c r="DN667" s="25">
        <f t="shared" si="1222"/>
        <v>0</v>
      </c>
      <c r="DO667" s="5"/>
      <c r="DP667" s="43">
        <f t="shared" si="1188"/>
        <v>0</v>
      </c>
      <c r="DQ667" s="27">
        <f t="shared" si="1243"/>
        <v>7022.5</v>
      </c>
      <c r="DR667" s="5"/>
      <c r="DS667" s="43">
        <f t="shared" si="1189"/>
        <v>0</v>
      </c>
      <c r="DT667" s="27">
        <f t="shared" si="1244"/>
        <v>4846</v>
      </c>
      <c r="DU667" s="5"/>
      <c r="DV667" s="43">
        <f t="shared" si="1190"/>
        <v>0</v>
      </c>
      <c r="DW667" s="27">
        <f t="shared" si="1245"/>
        <v>4835</v>
      </c>
      <c r="DX667" s="5"/>
      <c r="DY667" s="22">
        <f t="shared" si="1191"/>
        <v>0</v>
      </c>
      <c r="DZ667" s="25">
        <f t="shared" si="1246"/>
        <v>523</v>
      </c>
      <c r="EA667" s="22"/>
      <c r="EB667" s="22">
        <f t="shared" si="1192"/>
        <v>0</v>
      </c>
      <c r="EC667" s="28">
        <f t="shared" si="1247"/>
        <v>369</v>
      </c>
      <c r="ED667" s="5"/>
      <c r="EE667" s="43">
        <f t="shared" si="1193"/>
        <v>0</v>
      </c>
      <c r="EF667" s="27">
        <f t="shared" si="1248"/>
        <v>4769</v>
      </c>
      <c r="EG667" s="66"/>
      <c r="EH667" s="66">
        <f t="shared" si="1194"/>
        <v>0</v>
      </c>
      <c r="EI667" s="67">
        <f t="shared" si="1249"/>
        <v>23837</v>
      </c>
      <c r="EJ667" s="66"/>
      <c r="EK667" s="66">
        <f t="shared" si="1270"/>
        <v>0</v>
      </c>
      <c r="EL667" s="67">
        <f t="shared" si="1250"/>
        <v>22467</v>
      </c>
      <c r="EM667" s="110" t="e">
        <f t="shared" si="1271"/>
        <v>#REF!</v>
      </c>
    </row>
    <row r="668" spans="1:143" s="33" customFormat="1" ht="11.25" customHeight="1" x14ac:dyDescent="0.25">
      <c r="A668" s="11">
        <v>46109</v>
      </c>
      <c r="B668" s="11"/>
      <c r="C668" s="204">
        <v>8004981970</v>
      </c>
      <c r="D668" s="95" t="s">
        <v>62</v>
      </c>
      <c r="E668" s="259">
        <v>60</v>
      </c>
      <c r="F668" s="260">
        <v>10</v>
      </c>
      <c r="G668" s="204">
        <v>191516041981</v>
      </c>
      <c r="H668" s="65"/>
      <c r="I668" s="41">
        <f t="shared" si="1211"/>
        <v>0</v>
      </c>
      <c r="J668" s="48">
        <f t="shared" si="1212"/>
        <v>367296</v>
      </c>
      <c r="K668" s="66"/>
      <c r="L668" s="41">
        <f t="shared" si="1251"/>
        <v>0</v>
      </c>
      <c r="M668" s="48">
        <f t="shared" si="1213"/>
        <v>216655</v>
      </c>
      <c r="N668" s="66"/>
      <c r="O668" s="41">
        <f t="shared" si="1214"/>
        <v>0</v>
      </c>
      <c r="P668" s="48">
        <f t="shared" si="1215"/>
        <v>365926</v>
      </c>
      <c r="Q668" s="66"/>
      <c r="R668" s="66">
        <f t="shared" si="1216"/>
        <v>0</v>
      </c>
      <c r="S668" s="67" t="e">
        <f t="shared" si="1217"/>
        <v>#REF!</v>
      </c>
      <c r="T668" s="66"/>
      <c r="U668" s="66">
        <f t="shared" si="1223"/>
        <v>0</v>
      </c>
      <c r="V668" s="67">
        <f t="shared" si="1224"/>
        <v>243037.90000000002</v>
      </c>
      <c r="W668" s="136"/>
      <c r="X668" s="69">
        <f t="shared" si="1218"/>
        <v>0</v>
      </c>
      <c r="Y668" s="67">
        <f t="shared" si="1206"/>
        <v>132.29999999999882</v>
      </c>
      <c r="Z668" s="66"/>
      <c r="AA668" s="68">
        <f t="shared" si="1263"/>
        <v>0</v>
      </c>
      <c r="AB668" s="67">
        <f t="shared" si="1210"/>
        <v>12982.5</v>
      </c>
      <c r="AC668" s="66"/>
      <c r="AD668" s="66">
        <f t="shared" si="1264"/>
        <v>0</v>
      </c>
      <c r="AE668" s="67">
        <f t="shared" si="1225"/>
        <v>283.79999999999973</v>
      </c>
      <c r="AF668" s="66"/>
      <c r="AG668" s="78">
        <f t="shared" si="1265"/>
        <v>0</v>
      </c>
      <c r="AH668" s="79">
        <f t="shared" si="1226"/>
        <v>6947.9999999999991</v>
      </c>
      <c r="AI668" s="66"/>
      <c r="AJ668" s="68">
        <f t="shared" si="1266"/>
        <v>0</v>
      </c>
      <c r="AK668" s="67">
        <f t="shared" si="1227"/>
        <v>7128.5</v>
      </c>
      <c r="AL668" s="66"/>
      <c r="AM668" s="68">
        <f t="shared" si="1267"/>
        <v>0</v>
      </c>
      <c r="AN668" s="67">
        <f t="shared" si="1228"/>
        <v>5118.0999999999985</v>
      </c>
      <c r="AO668" s="66"/>
      <c r="AP668" s="68">
        <f t="shared" si="1219"/>
        <v>0</v>
      </c>
      <c r="AQ668" s="67">
        <f t="shared" si="1220"/>
        <v>4602.5</v>
      </c>
      <c r="AR668" s="66"/>
      <c r="AS668" s="68">
        <f t="shared" si="1172"/>
        <v>0</v>
      </c>
      <c r="AT668" s="67">
        <f t="shared" si="1229"/>
        <v>2056.1000000000004</v>
      </c>
      <c r="AU668" s="66"/>
      <c r="AV668" s="66">
        <f t="shared" si="1230"/>
        <v>0</v>
      </c>
      <c r="AW668" s="42">
        <f t="shared" si="1209"/>
        <v>1620.0000000000014</v>
      </c>
      <c r="AX668" s="66"/>
      <c r="AY668" s="66">
        <f t="shared" si="1173"/>
        <v>0</v>
      </c>
      <c r="AZ668" s="67">
        <f t="shared" si="1221"/>
        <v>1794.6</v>
      </c>
      <c r="BA668" s="66"/>
      <c r="BB668" s="68">
        <f t="shared" si="1174"/>
        <v>0</v>
      </c>
      <c r="BC668" s="67">
        <f t="shared" si="1231"/>
        <v>1254.5999999999999</v>
      </c>
      <c r="BD668" s="66"/>
      <c r="BE668" s="68">
        <f t="shared" si="1175"/>
        <v>0</v>
      </c>
      <c r="BF668" s="67">
        <f t="shared" si="1204"/>
        <v>7530.3200000000015</v>
      </c>
      <c r="BG668" s="66"/>
      <c r="BH668" s="68">
        <f t="shared" si="1253"/>
        <v>607.19999999999993</v>
      </c>
      <c r="BI668" s="67">
        <f t="shared" si="1268"/>
        <v>4628.3599999999997</v>
      </c>
      <c r="BJ668" s="66"/>
      <c r="BK668" s="68">
        <f t="shared" si="1176"/>
        <v>0</v>
      </c>
      <c r="BL668" s="67">
        <f t="shared" si="1232"/>
        <v>4604.6000000000004</v>
      </c>
      <c r="BM668" s="66"/>
      <c r="BN668" s="68">
        <f t="shared" si="1233"/>
        <v>0</v>
      </c>
      <c r="BO668" s="67">
        <f t="shared" si="1234"/>
        <v>509.90000000000123</v>
      </c>
      <c r="BP668" s="66"/>
      <c r="BQ668" s="68">
        <f t="shared" si="1235"/>
        <v>0</v>
      </c>
      <c r="BR668" s="67">
        <f t="shared" si="1269"/>
        <v>-10198.700000000008</v>
      </c>
      <c r="BS668" s="66"/>
      <c r="BT668" s="66">
        <f t="shared" si="1260"/>
        <v>120</v>
      </c>
      <c r="BU668" s="67">
        <f t="shared" si="1254"/>
        <v>27413</v>
      </c>
      <c r="BV668" s="66"/>
      <c r="BW668" s="66">
        <f t="shared" si="1261"/>
        <v>120</v>
      </c>
      <c r="BX668" s="67">
        <f t="shared" si="1255"/>
        <v>92541</v>
      </c>
      <c r="BY668" s="66"/>
      <c r="BZ668" s="66">
        <f t="shared" si="1262"/>
        <v>120</v>
      </c>
      <c r="CA668" s="67">
        <f t="shared" si="1256"/>
        <v>22893</v>
      </c>
      <c r="CB668" s="66"/>
      <c r="CC668" s="66">
        <f t="shared" si="1236"/>
        <v>0</v>
      </c>
      <c r="CD668" s="67">
        <f t="shared" si="1200"/>
        <v>4165.0000000000018</v>
      </c>
      <c r="CE668" s="66"/>
      <c r="CF668" s="66">
        <f t="shared" si="1237"/>
        <v>0</v>
      </c>
      <c r="CG668" s="67">
        <f t="shared" si="1238"/>
        <v>6982.9</v>
      </c>
      <c r="CH668" s="66"/>
      <c r="CI668" s="66">
        <f t="shared" si="1177"/>
        <v>0</v>
      </c>
      <c r="CJ668" s="67">
        <f t="shared" si="1257"/>
        <v>8715</v>
      </c>
      <c r="CK668" s="66"/>
      <c r="CL668" s="68">
        <f t="shared" si="1178"/>
        <v>0</v>
      </c>
      <c r="CM668" s="79">
        <f t="shared" si="1239"/>
        <v>4864</v>
      </c>
      <c r="CN668" s="66"/>
      <c r="CO668" s="68">
        <f t="shared" si="1179"/>
        <v>0</v>
      </c>
      <c r="CP668" s="79">
        <f t="shared" si="1240"/>
        <v>3955</v>
      </c>
      <c r="CQ668" s="66"/>
      <c r="CR668" s="68">
        <f t="shared" si="1180"/>
        <v>0</v>
      </c>
      <c r="CS668" s="79">
        <f t="shared" si="1207"/>
        <v>6656</v>
      </c>
      <c r="CT668" s="66"/>
      <c r="CU668" s="68">
        <f t="shared" si="1181"/>
        <v>0</v>
      </c>
      <c r="CV668" s="79">
        <f t="shared" si="1241"/>
        <v>7769</v>
      </c>
      <c r="CW668" s="66"/>
      <c r="CX668" s="66">
        <f t="shared" si="1182"/>
        <v>0</v>
      </c>
      <c r="CY668" s="40">
        <f t="shared" si="1202"/>
        <v>6575.8</v>
      </c>
      <c r="CZ668" s="65"/>
      <c r="DA668" s="66">
        <f t="shared" si="1183"/>
        <v>0</v>
      </c>
      <c r="DB668" s="67">
        <f t="shared" si="1258"/>
        <v>63934</v>
      </c>
      <c r="DC668" s="66"/>
      <c r="DD668" s="66">
        <f t="shared" si="1184"/>
        <v>0</v>
      </c>
      <c r="DE668" s="67">
        <f t="shared" si="1259"/>
        <v>60705</v>
      </c>
      <c r="DF668" s="66"/>
      <c r="DG668" s="69">
        <f t="shared" si="1185"/>
        <v>0</v>
      </c>
      <c r="DH668" s="67">
        <f t="shared" si="1252"/>
        <v>184420</v>
      </c>
      <c r="DI668" s="66"/>
      <c r="DJ668" s="66">
        <f t="shared" si="1186"/>
        <v>0</v>
      </c>
      <c r="DK668" s="67">
        <f t="shared" si="1242"/>
        <v>226.5</v>
      </c>
      <c r="DL668" s="210"/>
      <c r="DM668" s="206">
        <f t="shared" si="1187"/>
        <v>0</v>
      </c>
      <c r="DN668" s="25">
        <f t="shared" si="1222"/>
        <v>0</v>
      </c>
      <c r="DO668" s="5"/>
      <c r="DP668" s="43">
        <f t="shared" si="1188"/>
        <v>0</v>
      </c>
      <c r="DQ668" s="27">
        <f t="shared" si="1243"/>
        <v>7022.5</v>
      </c>
      <c r="DR668" s="5"/>
      <c r="DS668" s="43">
        <f t="shared" si="1189"/>
        <v>0</v>
      </c>
      <c r="DT668" s="27">
        <f t="shared" si="1244"/>
        <v>4846</v>
      </c>
      <c r="DU668" s="5"/>
      <c r="DV668" s="43">
        <f t="shared" si="1190"/>
        <v>0</v>
      </c>
      <c r="DW668" s="27">
        <f t="shared" si="1245"/>
        <v>4835</v>
      </c>
      <c r="DX668" s="5"/>
      <c r="DY668" s="22">
        <f t="shared" si="1191"/>
        <v>0</v>
      </c>
      <c r="DZ668" s="25">
        <f t="shared" si="1246"/>
        <v>523</v>
      </c>
      <c r="EA668" s="22"/>
      <c r="EB668" s="22">
        <f t="shared" si="1192"/>
        <v>0</v>
      </c>
      <c r="EC668" s="28">
        <f t="shared" si="1247"/>
        <v>369</v>
      </c>
      <c r="ED668" s="5"/>
      <c r="EE668" s="43">
        <f t="shared" si="1193"/>
        <v>0</v>
      </c>
      <c r="EF668" s="27">
        <f t="shared" si="1248"/>
        <v>4769</v>
      </c>
      <c r="EG668" s="66"/>
      <c r="EH668" s="66">
        <f t="shared" si="1194"/>
        <v>0</v>
      </c>
      <c r="EI668" s="67">
        <f t="shared" si="1249"/>
        <v>23837</v>
      </c>
      <c r="EJ668" s="66"/>
      <c r="EK668" s="66">
        <f t="shared" si="1270"/>
        <v>0</v>
      </c>
      <c r="EL668" s="67">
        <f t="shared" si="1250"/>
        <v>22467</v>
      </c>
      <c r="EM668" s="110" t="e">
        <f t="shared" si="1271"/>
        <v>#REF!</v>
      </c>
    </row>
    <row r="669" spans="1:143" s="33" customFormat="1" ht="11.25" customHeight="1" x14ac:dyDescent="0.25">
      <c r="A669" s="11">
        <v>46109</v>
      </c>
      <c r="B669" s="11">
        <v>46109</v>
      </c>
      <c r="C669" s="204">
        <v>8004980174</v>
      </c>
      <c r="D669" s="17" t="s">
        <v>371</v>
      </c>
      <c r="E669" s="18">
        <v>20</v>
      </c>
      <c r="F669" s="19">
        <v>12</v>
      </c>
      <c r="G669" s="20">
        <v>191516041974</v>
      </c>
      <c r="H669" s="66"/>
      <c r="I669" s="41">
        <f t="shared" si="1211"/>
        <v>0</v>
      </c>
      <c r="J669" s="48">
        <f t="shared" si="1212"/>
        <v>367296</v>
      </c>
      <c r="K669" s="66"/>
      <c r="L669" s="41">
        <f t="shared" si="1251"/>
        <v>0</v>
      </c>
      <c r="M669" s="48">
        <f t="shared" si="1213"/>
        <v>216655</v>
      </c>
      <c r="N669" s="66"/>
      <c r="O669" s="41">
        <f t="shared" si="1214"/>
        <v>0</v>
      </c>
      <c r="P669" s="48">
        <f t="shared" si="1215"/>
        <v>365926</v>
      </c>
      <c r="Q669" s="66"/>
      <c r="R669" s="66">
        <f t="shared" si="1216"/>
        <v>0</v>
      </c>
      <c r="S669" s="67" t="e">
        <f t="shared" si="1217"/>
        <v>#REF!</v>
      </c>
      <c r="T669" s="66"/>
      <c r="U669" s="66">
        <f t="shared" si="1223"/>
        <v>0</v>
      </c>
      <c r="V669" s="67">
        <f t="shared" si="1224"/>
        <v>243037.90000000002</v>
      </c>
      <c r="W669" s="136"/>
      <c r="X669" s="69">
        <f t="shared" si="1218"/>
        <v>0</v>
      </c>
      <c r="Y669" s="67">
        <f t="shared" si="1206"/>
        <v>132.29999999999882</v>
      </c>
      <c r="Z669" s="66"/>
      <c r="AA669" s="68">
        <f t="shared" si="1263"/>
        <v>0</v>
      </c>
      <c r="AB669" s="67">
        <f t="shared" si="1210"/>
        <v>12982.5</v>
      </c>
      <c r="AC669" s="66"/>
      <c r="AD669" s="66">
        <f t="shared" si="1264"/>
        <v>0</v>
      </c>
      <c r="AE669" s="67">
        <f t="shared" si="1225"/>
        <v>283.79999999999973</v>
      </c>
      <c r="AF669" s="66"/>
      <c r="AG669" s="78">
        <f t="shared" si="1265"/>
        <v>0</v>
      </c>
      <c r="AH669" s="79">
        <f t="shared" si="1226"/>
        <v>6947.9999999999991</v>
      </c>
      <c r="AI669" s="66"/>
      <c r="AJ669" s="68">
        <f t="shared" si="1266"/>
        <v>0</v>
      </c>
      <c r="AK669" s="67">
        <f t="shared" si="1227"/>
        <v>7128.5</v>
      </c>
      <c r="AL669" s="66"/>
      <c r="AM669" s="68">
        <f t="shared" si="1267"/>
        <v>0</v>
      </c>
      <c r="AN669" s="67">
        <f t="shared" si="1228"/>
        <v>5118.0999999999985</v>
      </c>
      <c r="AO669" s="66"/>
      <c r="AP669" s="68">
        <f t="shared" si="1219"/>
        <v>0</v>
      </c>
      <c r="AQ669" s="67">
        <f t="shared" si="1220"/>
        <v>4602.5</v>
      </c>
      <c r="AR669" s="66"/>
      <c r="AS669" s="68">
        <f t="shared" si="1172"/>
        <v>0</v>
      </c>
      <c r="AT669" s="67">
        <f t="shared" si="1229"/>
        <v>2056.1000000000004</v>
      </c>
      <c r="AU669" s="66"/>
      <c r="AV669" s="66">
        <f t="shared" si="1230"/>
        <v>0</v>
      </c>
      <c r="AW669" s="42">
        <f t="shared" si="1209"/>
        <v>1620.0000000000014</v>
      </c>
      <c r="AX669" s="66"/>
      <c r="AY669" s="66">
        <f t="shared" si="1173"/>
        <v>0</v>
      </c>
      <c r="AZ669" s="67">
        <f t="shared" si="1221"/>
        <v>1794.6</v>
      </c>
      <c r="BA669" s="66"/>
      <c r="BB669" s="68">
        <f t="shared" si="1174"/>
        <v>0</v>
      </c>
      <c r="BC669" s="67">
        <f t="shared" si="1231"/>
        <v>1254.5999999999999</v>
      </c>
      <c r="BD669" s="66"/>
      <c r="BE669" s="68">
        <f t="shared" si="1175"/>
        <v>0</v>
      </c>
      <c r="BF669" s="67">
        <f t="shared" si="1204"/>
        <v>7530.3200000000015</v>
      </c>
      <c r="BG669" s="66"/>
      <c r="BH669" s="68">
        <f t="shared" si="1253"/>
        <v>242.39999999999998</v>
      </c>
      <c r="BI669" s="67">
        <f t="shared" si="1268"/>
        <v>4385.96</v>
      </c>
      <c r="BJ669" s="66"/>
      <c r="BK669" s="68">
        <f t="shared" si="1176"/>
        <v>0</v>
      </c>
      <c r="BL669" s="67">
        <f t="shared" si="1232"/>
        <v>4604.6000000000004</v>
      </c>
      <c r="BM669" s="66"/>
      <c r="BN669" s="68">
        <f t="shared" si="1233"/>
        <v>0</v>
      </c>
      <c r="BO669" s="67">
        <f t="shared" si="1234"/>
        <v>509.90000000000123</v>
      </c>
      <c r="BP669" s="66"/>
      <c r="BQ669" s="68">
        <f t="shared" si="1235"/>
        <v>0</v>
      </c>
      <c r="BR669" s="67">
        <f t="shared" si="1269"/>
        <v>-10198.700000000008</v>
      </c>
      <c r="BS669" s="66"/>
      <c r="BT669" s="66">
        <f t="shared" si="1260"/>
        <v>0</v>
      </c>
      <c r="BU669" s="67">
        <f t="shared" si="1254"/>
        <v>27413</v>
      </c>
      <c r="BV669" s="66"/>
      <c r="BW669" s="66">
        <f t="shared" si="1261"/>
        <v>0</v>
      </c>
      <c r="BX669" s="67">
        <f t="shared" si="1255"/>
        <v>92541</v>
      </c>
      <c r="BY669" s="66"/>
      <c r="BZ669" s="66">
        <f t="shared" si="1262"/>
        <v>0</v>
      </c>
      <c r="CA669" s="67">
        <f t="shared" si="1256"/>
        <v>22893</v>
      </c>
      <c r="CB669" s="66"/>
      <c r="CC669" s="66">
        <f t="shared" si="1236"/>
        <v>0</v>
      </c>
      <c r="CD669" s="67">
        <f t="shared" si="1200"/>
        <v>4165.0000000000018</v>
      </c>
      <c r="CE669" s="66"/>
      <c r="CF669" s="66">
        <f t="shared" si="1237"/>
        <v>0</v>
      </c>
      <c r="CG669" s="67">
        <f t="shared" si="1238"/>
        <v>6982.9</v>
      </c>
      <c r="CH669" s="66"/>
      <c r="CI669" s="66">
        <f t="shared" si="1177"/>
        <v>0</v>
      </c>
      <c r="CJ669" s="67">
        <f t="shared" si="1257"/>
        <v>8715</v>
      </c>
      <c r="CK669" s="66"/>
      <c r="CL669" s="68">
        <f t="shared" si="1178"/>
        <v>0</v>
      </c>
      <c r="CM669" s="79">
        <f t="shared" si="1239"/>
        <v>4864</v>
      </c>
      <c r="CN669" s="66"/>
      <c r="CO669" s="68">
        <f t="shared" si="1179"/>
        <v>0</v>
      </c>
      <c r="CP669" s="79">
        <f t="shared" si="1240"/>
        <v>3955</v>
      </c>
      <c r="CQ669" s="66"/>
      <c r="CR669" s="68">
        <f t="shared" si="1180"/>
        <v>0</v>
      </c>
      <c r="CS669" s="79">
        <f t="shared" si="1207"/>
        <v>6656</v>
      </c>
      <c r="CT669" s="66"/>
      <c r="CU669" s="68">
        <f t="shared" si="1181"/>
        <v>0</v>
      </c>
      <c r="CV669" s="79">
        <f t="shared" si="1241"/>
        <v>7769</v>
      </c>
      <c r="CW669" s="66"/>
      <c r="CX669" s="66">
        <f t="shared" si="1182"/>
        <v>0</v>
      </c>
      <c r="CY669" s="40">
        <f t="shared" si="1202"/>
        <v>6575.8</v>
      </c>
      <c r="CZ669" s="65"/>
      <c r="DA669" s="66">
        <f t="shared" si="1183"/>
        <v>0</v>
      </c>
      <c r="DB669" s="67">
        <f t="shared" si="1258"/>
        <v>63934</v>
      </c>
      <c r="DC669" s="66"/>
      <c r="DD669" s="66">
        <f t="shared" si="1184"/>
        <v>0</v>
      </c>
      <c r="DE669" s="67">
        <f t="shared" si="1259"/>
        <v>60705</v>
      </c>
      <c r="DF669" s="66"/>
      <c r="DG669" s="69">
        <f t="shared" si="1185"/>
        <v>0</v>
      </c>
      <c r="DH669" s="67">
        <f t="shared" si="1252"/>
        <v>184420</v>
      </c>
      <c r="DI669" s="66"/>
      <c r="DJ669" s="66">
        <f t="shared" si="1186"/>
        <v>0</v>
      </c>
      <c r="DK669" s="67">
        <f t="shared" si="1242"/>
        <v>226.5</v>
      </c>
      <c r="DL669" s="210"/>
      <c r="DM669" s="206">
        <f t="shared" si="1187"/>
        <v>0</v>
      </c>
      <c r="DN669" s="25">
        <f t="shared" si="1222"/>
        <v>0</v>
      </c>
      <c r="DO669" s="5"/>
      <c r="DP669" s="43">
        <f t="shared" si="1188"/>
        <v>0</v>
      </c>
      <c r="DQ669" s="27">
        <f t="shared" si="1243"/>
        <v>7022.5</v>
      </c>
      <c r="DR669" s="5"/>
      <c r="DS669" s="43">
        <f t="shared" si="1189"/>
        <v>0</v>
      </c>
      <c r="DT669" s="27">
        <f t="shared" si="1244"/>
        <v>4846</v>
      </c>
      <c r="DU669" s="5"/>
      <c r="DV669" s="43">
        <f t="shared" si="1190"/>
        <v>0</v>
      </c>
      <c r="DW669" s="27">
        <f t="shared" si="1245"/>
        <v>4835</v>
      </c>
      <c r="DX669" s="5"/>
      <c r="DY669" s="22">
        <f t="shared" si="1191"/>
        <v>0</v>
      </c>
      <c r="DZ669" s="25">
        <f t="shared" si="1246"/>
        <v>523</v>
      </c>
      <c r="EA669" s="22"/>
      <c r="EB669" s="22">
        <f t="shared" si="1192"/>
        <v>0</v>
      </c>
      <c r="EC669" s="28">
        <f t="shared" si="1247"/>
        <v>369</v>
      </c>
      <c r="ED669" s="5"/>
      <c r="EE669" s="43">
        <f t="shared" si="1193"/>
        <v>0</v>
      </c>
      <c r="EF669" s="27">
        <f t="shared" si="1248"/>
        <v>4769</v>
      </c>
      <c r="EG669" s="66"/>
      <c r="EH669" s="66">
        <f t="shared" si="1194"/>
        <v>0</v>
      </c>
      <c r="EI669" s="67">
        <f t="shared" si="1249"/>
        <v>23837</v>
      </c>
      <c r="EJ669" s="66"/>
      <c r="EK669" s="66">
        <f t="shared" si="1270"/>
        <v>0</v>
      </c>
      <c r="EL669" s="67">
        <f t="shared" si="1250"/>
        <v>22467</v>
      </c>
      <c r="EM669" s="110" t="e">
        <f t="shared" si="1271"/>
        <v>#REF!</v>
      </c>
    </row>
    <row r="670" spans="1:143" s="35" customFormat="1" ht="11.25" customHeight="1" x14ac:dyDescent="0.25">
      <c r="A670" s="158">
        <v>46109</v>
      </c>
      <c r="B670" s="158">
        <v>46109</v>
      </c>
      <c r="C670" s="12">
        <v>8004962781</v>
      </c>
      <c r="D670" s="150" t="s">
        <v>213</v>
      </c>
      <c r="E670" s="154">
        <v>7315</v>
      </c>
      <c r="F670" s="12">
        <v>3</v>
      </c>
      <c r="G670" s="155">
        <v>191516031265</v>
      </c>
      <c r="H670" s="66"/>
      <c r="I670" s="41">
        <f t="shared" si="1211"/>
        <v>14630</v>
      </c>
      <c r="J670" s="48">
        <f t="shared" si="1212"/>
        <v>352666</v>
      </c>
      <c r="K670" s="66"/>
      <c r="L670" s="41">
        <f t="shared" si="1251"/>
        <v>14630</v>
      </c>
      <c r="M670" s="48">
        <f t="shared" si="1213"/>
        <v>202025</v>
      </c>
      <c r="N670" s="66"/>
      <c r="O670" s="41">
        <f t="shared" si="1214"/>
        <v>14630</v>
      </c>
      <c r="P670" s="48">
        <f t="shared" si="1215"/>
        <v>351296</v>
      </c>
      <c r="Q670" s="66"/>
      <c r="R670" s="66">
        <f t="shared" si="1216"/>
        <v>14630</v>
      </c>
      <c r="S670" s="67" t="e">
        <f t="shared" si="1217"/>
        <v>#REF!</v>
      </c>
      <c r="T670" s="66"/>
      <c r="U670" s="66">
        <f t="shared" si="1223"/>
        <v>22676.5</v>
      </c>
      <c r="V670" s="67">
        <f t="shared" si="1224"/>
        <v>220361.40000000002</v>
      </c>
      <c r="W670" s="136"/>
      <c r="X670" s="69">
        <f t="shared" si="1218"/>
        <v>0</v>
      </c>
      <c r="Y670" s="67">
        <f t="shared" si="1206"/>
        <v>132.29999999999882</v>
      </c>
      <c r="Z670" s="66"/>
      <c r="AA670" s="68">
        <f t="shared" si="1263"/>
        <v>0</v>
      </c>
      <c r="AB670" s="67">
        <f t="shared" si="1210"/>
        <v>12982.5</v>
      </c>
      <c r="AC670" s="66"/>
      <c r="AD670" s="66">
        <f t="shared" si="1264"/>
        <v>0</v>
      </c>
      <c r="AE670" s="67">
        <f t="shared" si="1225"/>
        <v>283.79999999999973</v>
      </c>
      <c r="AF670" s="66"/>
      <c r="AG670" s="78">
        <f t="shared" si="1265"/>
        <v>0</v>
      </c>
      <c r="AH670" s="79">
        <f t="shared" si="1226"/>
        <v>6947.9999999999991</v>
      </c>
      <c r="AI670" s="66"/>
      <c r="AJ670" s="68">
        <f t="shared" si="1266"/>
        <v>0</v>
      </c>
      <c r="AK670" s="67">
        <f t="shared" si="1227"/>
        <v>7128.5</v>
      </c>
      <c r="AL670" s="66"/>
      <c r="AM670" s="68">
        <f t="shared" si="1267"/>
        <v>0</v>
      </c>
      <c r="AN670" s="67">
        <f t="shared" si="1228"/>
        <v>5118.0999999999985</v>
      </c>
      <c r="AO670" s="66"/>
      <c r="AP670" s="68">
        <f t="shared" si="1219"/>
        <v>0</v>
      </c>
      <c r="AQ670" s="67">
        <f t="shared" si="1220"/>
        <v>4602.5</v>
      </c>
      <c r="AR670" s="66"/>
      <c r="AS670" s="68">
        <f t="shared" si="1172"/>
        <v>0</v>
      </c>
      <c r="AT670" s="67">
        <f t="shared" si="1229"/>
        <v>2056.1000000000004</v>
      </c>
      <c r="AU670" s="66"/>
      <c r="AV670" s="66">
        <f t="shared" si="1230"/>
        <v>0</v>
      </c>
      <c r="AW670" s="42">
        <f t="shared" si="1209"/>
        <v>1620.0000000000014</v>
      </c>
      <c r="AX670" s="66"/>
      <c r="AY670" s="66">
        <f t="shared" si="1173"/>
        <v>0</v>
      </c>
      <c r="AZ670" s="67">
        <f t="shared" si="1221"/>
        <v>1794.6</v>
      </c>
      <c r="BA670" s="66"/>
      <c r="BB670" s="68">
        <f t="shared" si="1174"/>
        <v>0</v>
      </c>
      <c r="BC670" s="67">
        <f t="shared" si="1231"/>
        <v>1254.5999999999999</v>
      </c>
      <c r="BD670" s="66"/>
      <c r="BE670" s="68">
        <f t="shared" si="1175"/>
        <v>0</v>
      </c>
      <c r="BF670" s="67">
        <f t="shared" si="1204"/>
        <v>7530.3200000000015</v>
      </c>
      <c r="BG670" s="66"/>
      <c r="BH670" s="68">
        <f t="shared" si="1253"/>
        <v>0</v>
      </c>
      <c r="BI670" s="67">
        <f t="shared" si="1268"/>
        <v>4385.96</v>
      </c>
      <c r="BJ670" s="66"/>
      <c r="BK670" s="68">
        <f t="shared" si="1176"/>
        <v>0</v>
      </c>
      <c r="BL670" s="67">
        <f t="shared" si="1232"/>
        <v>4604.6000000000004</v>
      </c>
      <c r="BM670" s="66"/>
      <c r="BN670" s="68">
        <f t="shared" si="1233"/>
        <v>0</v>
      </c>
      <c r="BO670" s="67">
        <f t="shared" si="1234"/>
        <v>509.90000000000123</v>
      </c>
      <c r="BP670" s="66"/>
      <c r="BQ670" s="68">
        <f t="shared" si="1235"/>
        <v>0</v>
      </c>
      <c r="BR670" s="67">
        <f t="shared" si="1269"/>
        <v>-10198.700000000008</v>
      </c>
      <c r="BS670" s="66"/>
      <c r="BT670" s="66">
        <f t="shared" si="1260"/>
        <v>0</v>
      </c>
      <c r="BU670" s="67">
        <f t="shared" si="1254"/>
        <v>27413</v>
      </c>
      <c r="BV670" s="66"/>
      <c r="BW670" s="66">
        <f t="shared" si="1261"/>
        <v>0</v>
      </c>
      <c r="BX670" s="67">
        <f t="shared" si="1255"/>
        <v>92541</v>
      </c>
      <c r="BY670" s="66"/>
      <c r="BZ670" s="66">
        <f t="shared" si="1262"/>
        <v>0</v>
      </c>
      <c r="CA670" s="67">
        <f t="shared" si="1256"/>
        <v>22893</v>
      </c>
      <c r="CB670" s="66"/>
      <c r="CC670" s="66">
        <f t="shared" si="1236"/>
        <v>0</v>
      </c>
      <c r="CD670" s="67">
        <f t="shared" si="1200"/>
        <v>4165.0000000000018</v>
      </c>
      <c r="CE670" s="66"/>
      <c r="CF670" s="66">
        <f t="shared" si="1237"/>
        <v>0</v>
      </c>
      <c r="CG670" s="67">
        <f t="shared" si="1238"/>
        <v>6982.9</v>
      </c>
      <c r="CH670" s="66"/>
      <c r="CI670" s="66">
        <f t="shared" si="1177"/>
        <v>0</v>
      </c>
      <c r="CJ670" s="67">
        <f t="shared" si="1257"/>
        <v>8715</v>
      </c>
      <c r="CK670" s="66"/>
      <c r="CL670" s="68">
        <f t="shared" si="1178"/>
        <v>0</v>
      </c>
      <c r="CM670" s="79">
        <f t="shared" si="1239"/>
        <v>4864</v>
      </c>
      <c r="CN670" s="66"/>
      <c r="CO670" s="68">
        <f t="shared" si="1179"/>
        <v>0</v>
      </c>
      <c r="CP670" s="79">
        <f t="shared" si="1240"/>
        <v>3955</v>
      </c>
      <c r="CQ670" s="66"/>
      <c r="CR670" s="68">
        <f t="shared" si="1180"/>
        <v>0</v>
      </c>
      <c r="CS670" s="79">
        <f t="shared" si="1207"/>
        <v>6656</v>
      </c>
      <c r="CT670" s="66"/>
      <c r="CU670" s="68">
        <f t="shared" si="1181"/>
        <v>0</v>
      </c>
      <c r="CV670" s="79">
        <f t="shared" si="1241"/>
        <v>7769</v>
      </c>
      <c r="CW670" s="66"/>
      <c r="CX670" s="66">
        <f t="shared" si="1182"/>
        <v>0</v>
      </c>
      <c r="CY670" s="40">
        <f t="shared" si="1202"/>
        <v>6575.8</v>
      </c>
      <c r="CZ670" s="65"/>
      <c r="DA670" s="66">
        <f t="shared" si="1183"/>
        <v>0</v>
      </c>
      <c r="DB670" s="67">
        <f t="shared" si="1258"/>
        <v>63934</v>
      </c>
      <c r="DC670" s="66"/>
      <c r="DD670" s="66">
        <f t="shared" si="1184"/>
        <v>0</v>
      </c>
      <c r="DE670" s="67">
        <f t="shared" si="1259"/>
        <v>60705</v>
      </c>
      <c r="DF670" s="66"/>
      <c r="DG670" s="69">
        <f t="shared" si="1185"/>
        <v>0</v>
      </c>
      <c r="DH670" s="67">
        <f t="shared" si="1252"/>
        <v>184420</v>
      </c>
      <c r="DI670" s="66"/>
      <c r="DJ670" s="66">
        <f t="shared" si="1186"/>
        <v>0</v>
      </c>
      <c r="DK670" s="67">
        <f t="shared" si="1242"/>
        <v>226.5</v>
      </c>
      <c r="DL670" s="210"/>
      <c r="DM670" s="206">
        <f t="shared" si="1187"/>
        <v>0</v>
      </c>
      <c r="DN670" s="25">
        <f t="shared" si="1222"/>
        <v>0</v>
      </c>
      <c r="DO670" s="5"/>
      <c r="DP670" s="43">
        <f t="shared" si="1188"/>
        <v>0</v>
      </c>
      <c r="DQ670" s="27">
        <f t="shared" si="1243"/>
        <v>7022.5</v>
      </c>
      <c r="DR670" s="5"/>
      <c r="DS670" s="43">
        <f t="shared" si="1189"/>
        <v>0</v>
      </c>
      <c r="DT670" s="27">
        <f t="shared" si="1244"/>
        <v>4846</v>
      </c>
      <c r="DU670" s="5"/>
      <c r="DV670" s="43">
        <f t="shared" si="1190"/>
        <v>0</v>
      </c>
      <c r="DW670" s="27">
        <f t="shared" si="1245"/>
        <v>4835</v>
      </c>
      <c r="DX670" s="5"/>
      <c r="DY670" s="22">
        <f t="shared" si="1191"/>
        <v>0</v>
      </c>
      <c r="DZ670" s="25">
        <f t="shared" si="1246"/>
        <v>523</v>
      </c>
      <c r="EA670" s="22"/>
      <c r="EB670" s="22">
        <f t="shared" si="1192"/>
        <v>0</v>
      </c>
      <c r="EC670" s="28">
        <f t="shared" si="1247"/>
        <v>369</v>
      </c>
      <c r="ED670" s="5"/>
      <c r="EE670" s="43">
        <f t="shared" si="1193"/>
        <v>0</v>
      </c>
      <c r="EF670" s="27">
        <f t="shared" si="1248"/>
        <v>4769</v>
      </c>
      <c r="EG670" s="66"/>
      <c r="EH670" s="66">
        <f t="shared" si="1194"/>
        <v>0</v>
      </c>
      <c r="EI670" s="67">
        <f t="shared" si="1249"/>
        <v>23837</v>
      </c>
      <c r="EJ670" s="66"/>
      <c r="EK670" s="66">
        <f t="shared" si="1270"/>
        <v>0</v>
      </c>
      <c r="EL670" s="67">
        <f t="shared" si="1250"/>
        <v>22467</v>
      </c>
      <c r="EM670" s="110" t="e">
        <f t="shared" si="1271"/>
        <v>#REF!</v>
      </c>
    </row>
    <row r="671" spans="1:143" ht="11.25" customHeight="1" x14ac:dyDescent="0.25">
      <c r="A671" s="158">
        <v>46109</v>
      </c>
      <c r="B671" s="158">
        <v>46109</v>
      </c>
      <c r="C671" s="12">
        <v>8004963689</v>
      </c>
      <c r="D671" s="150" t="s">
        <v>264</v>
      </c>
      <c r="E671" s="154">
        <v>100</v>
      </c>
      <c r="F671" s="12">
        <v>1</v>
      </c>
      <c r="G671" s="155">
        <v>191516032187</v>
      </c>
      <c r="H671" s="66"/>
      <c r="I671" s="41">
        <f t="shared" si="1211"/>
        <v>200</v>
      </c>
      <c r="J671" s="48">
        <f t="shared" si="1212"/>
        <v>352466</v>
      </c>
      <c r="K671" s="66"/>
      <c r="L671" s="41">
        <f t="shared" si="1251"/>
        <v>200</v>
      </c>
      <c r="M671" s="48">
        <f t="shared" si="1213"/>
        <v>201825</v>
      </c>
      <c r="N671" s="66"/>
      <c r="O671" s="41">
        <f t="shared" si="1214"/>
        <v>200</v>
      </c>
      <c r="P671" s="48">
        <f t="shared" si="1215"/>
        <v>351096</v>
      </c>
      <c r="Q671" s="66"/>
      <c r="R671" s="66">
        <f t="shared" si="1216"/>
        <v>200</v>
      </c>
      <c r="S671" s="67" t="e">
        <f t="shared" si="1217"/>
        <v>#REF!</v>
      </c>
      <c r="T671" s="66"/>
      <c r="U671" s="66">
        <f t="shared" si="1223"/>
        <v>0</v>
      </c>
      <c r="V671" s="67">
        <f t="shared" si="1224"/>
        <v>220361.40000000002</v>
      </c>
      <c r="X671" s="69">
        <f t="shared" si="1218"/>
        <v>0</v>
      </c>
      <c r="Y671" s="67">
        <f t="shared" si="1206"/>
        <v>132.29999999999882</v>
      </c>
      <c r="Z671" s="66"/>
      <c r="AA671" s="68">
        <f t="shared" si="1263"/>
        <v>0</v>
      </c>
      <c r="AB671" s="67">
        <f t="shared" si="1210"/>
        <v>12982.5</v>
      </c>
      <c r="AC671" s="66"/>
      <c r="AD671" s="66">
        <f t="shared" si="1264"/>
        <v>0</v>
      </c>
      <c r="AE671" s="67">
        <f t="shared" si="1225"/>
        <v>283.79999999999973</v>
      </c>
      <c r="AF671" s="66"/>
      <c r="AG671" s="78">
        <f t="shared" si="1265"/>
        <v>0</v>
      </c>
      <c r="AH671" s="79">
        <f t="shared" si="1226"/>
        <v>6947.9999999999991</v>
      </c>
      <c r="AI671" s="66"/>
      <c r="AJ671" s="68">
        <f t="shared" si="1266"/>
        <v>0</v>
      </c>
      <c r="AK671" s="67">
        <f t="shared" si="1227"/>
        <v>7128.5</v>
      </c>
      <c r="AL671" s="66"/>
      <c r="AM671" s="68">
        <f t="shared" si="1267"/>
        <v>0</v>
      </c>
      <c r="AN671" s="67">
        <f t="shared" si="1228"/>
        <v>5118.0999999999985</v>
      </c>
      <c r="AO671" s="66"/>
      <c r="AP671" s="68">
        <f t="shared" si="1219"/>
        <v>110.00000000000001</v>
      </c>
      <c r="AQ671" s="67">
        <f t="shared" si="1220"/>
        <v>4492.5</v>
      </c>
      <c r="AR671" s="66"/>
      <c r="AS671" s="68">
        <f t="shared" ref="AS671:AS734" si="1272">IF(OR(D671="NPC6ASZDB-VT015C",D671="NPP6ASZDB-VT005M",D671="NPP6ASZDB-VT003M",D671="NPC6ASZDB-VT030C",D671="NPC6ASZDB-VT005M",D671="NPC6ASZDB-VT125C",D671="NPC6ASZDB-VT010M",D671="NPC6ASZDB-VT007M",D671="NPC6ASZDB-VT350C",D671="NPC6ASZDB-VT003M",D671="NPC6ASZDB-VT250C",D671="NPC6ASZDB-VT002M",D671="NPC6ASZDB-VT050C",D671="NPC6ASZDB-VT001M",D671="NPC6ASZDB-VT150C",),E671*(F671+0.1),0)</f>
        <v>0</v>
      </c>
      <c r="AT671" s="67">
        <f t="shared" si="1229"/>
        <v>2056.1000000000004</v>
      </c>
      <c r="AU671" s="66"/>
      <c r="AV671" s="66">
        <f t="shared" si="1230"/>
        <v>0</v>
      </c>
      <c r="AW671" s="42">
        <f t="shared" si="1209"/>
        <v>1620.0000000000014</v>
      </c>
      <c r="AX671" s="66"/>
      <c r="AY671" s="66">
        <f t="shared" ref="AY671:AY734" si="1273">IF(OR(D671="NPP06UZDB-GN005M",D671="NPP06UZDB-GN001M",D671="NPC06UZDB-GN015M",D671="CO155E2-0MC150 ",D671="NPC06UZDB-GN250C",D671="NPC06UZDB-GN020C",D671="CO155E2-0MC250",D671="CO155E2-0MC150",D671="NPC06UZDB-GN350C",D671="NPC06UZDB-GN450C",D671="NPC06UZDB-GN007M",D671="NPC06UZDB-GN050C",D671="NPC06UZDB-GN750C",D671="CO155E2-0MM010",D671="CO155E2-0MC050",D671="NPC06UZDB-GN150C",D671="NPC06UZDB-GN150C",D671="CO155E2-0MM015",D671="NPC06UZDB-GN020M",D671="CO155E2-0MM003",D671="CO155E2-0MM005",D671="CO155E2-0MM007",D671="NPC06UZDB-GN010M",D671="NPC06UZDB-GN125C",D671="NPC06UZDB-GN012M",D671="CO155E2-0MM001",D671="NPC06UZDB-GN001M",D671="NPC06UZDB-GN002M",D671="NPC06UZDB-GN003M",D671="NPC06UZDB-GN004M",D671="NPC06UZDB-GN005M",D671="NPC06UZDB-GN006M",D671="CO155E2-0MM002",),E671*(F671+0.12),0)</f>
        <v>0</v>
      </c>
      <c r="AZ671" s="67">
        <f t="shared" si="1221"/>
        <v>1794.6</v>
      </c>
      <c r="BA671" s="66"/>
      <c r="BB671" s="68">
        <f t="shared" ref="BB671:BB734" si="1274">IF(OR(D671="NPC6AUZDB-RD025C",D671="NPP06UZDB-RD150C",D671="NPC06UZDB-RD250C",D671="NPC06UZDB-OR050C",D671="NPC06UZDB-RD015M",D671="CO155E2-07C150",D671="NPC06UZDB-RD150C",D671="NPC06UZDB-RD020C",D671="NPC06UZDB-RD750C",D671="CO155E2-07M015",D671="CO155E2-07M010",D671="NPC06UZDB-RD050C",D671="NPC06UZDB-RD150C",D671="CO155E2-07M005",D671="CO155E2-07M007",D671="CO155E2-07C050",D671="NPC06UZDB-RD750C",D671="NPC06UZDB-RD005M",D671="CO155E2-07C150",D671="NPC06UZDB-RD010M",D671="NPC06UZDB-RD020M",D671="CO155E2-07M001",D671="CO155E2-07M003",D671="CO155E2-07M002",D671="NPC06UZDB-RD001M",D671="NPC06UZDB-RD002M",D671="NPC06UZDB-RD002M",D671="NPC06UZDB-RD003M",D671="NPC06UZDB-RD004M",),E671*(F671+0.12),0)</f>
        <v>0</v>
      </c>
      <c r="BC671" s="67">
        <f t="shared" si="1231"/>
        <v>1254.5999999999999</v>
      </c>
      <c r="BD671" s="66"/>
      <c r="BE671" s="68">
        <f t="shared" ref="BE671:BE734" si="1275">IF(OR(D671="NPC06UZDB-BL030M",D671="NPP06UZDB-BL004M",D671="NPP06UZDB-BL020M",D671="NPP06UZDB-BL250C",D671="NPP06UZDB-BL010M",D671="CO155E2-0ZM020",D671="CO155E2-0ZM025",D671="NPP06UZDB-BL007M",D671="NPP06UZDB-BL009M",D671="NPP06UZDB-BL003M",D671="NPP06UZDB-BL008M",D671="NPC06UZDB-BL017C",D671="NPP06UZDB-BL002M",D671="NPP06UZDB-BL150C",D671="NPP06UZDB-BL006M",D671="CO155E2-0ZC750",D671="NPC06UZDB-BL011M",D671="NPC06UZDB-BL250C",D671="NPC06UZDB-BL009M",D671="NPC06UZDB-BL020C",D671="NPC06UZDB-BL012M",D671="NPC06UZDB-BL015C",D671="NPC06UZDB-BL030C",D671="NPC06UZDB-BL013M",D671="CO155E2-0ZC050",D671="CO155E2-0ZC250",D671="CO155E2-0ZM009",D671="CO155E2-0ZM008",D671="CO155E2-0ZM006",D671="CO155E2-0ZM012",D671="CO155E2-0ZM004",D671="CO155E2-0ZC150",D671="CO155E2-0ZM015",D671="CO155E2-0ZM010",D671="CO155E2-0ZM005",D671="CO155E2-0ZC150",D671="CO155E2-0ZM015",D671="NPC06UZDB-BL020M",D671="CO155E2-0ZM003",D671="CO155E2-0ZM007",D671="NPC06UZDB-BL750C",D671="NPC06UZDB-BL150C",D671="NPC06UZDB-BL020M",D671="NPC06UZDB-BL050C",D671="NPC06UZDB-BL008M",D671="NPC06UZDB-BL006M",D671="NPC06UZDB-BL010M",D671="NPC06UZDB-BL007M",D671="NPC06UZDB-BL001M",D671="NPC06UZDB-BL002M",D671="NPC06UZDB-BL003M",D671="NPC06UZDB-BL004M",D671="NPC06UZDB-BL005M",D671="NPC06UZDB-BL015M",D671="CO155E2-0ZM001",D671="CO155E2-0ZM002",),E671*(F671+0.12),0)</f>
        <v>0</v>
      </c>
      <c r="BF671" s="67">
        <f t="shared" si="1204"/>
        <v>7530.3200000000015</v>
      </c>
      <c r="BG671" s="66"/>
      <c r="BH671" s="68">
        <f t="shared" si="1253"/>
        <v>0</v>
      </c>
      <c r="BI671" s="67">
        <f t="shared" si="1268"/>
        <v>4385.96</v>
      </c>
      <c r="BJ671" s="66"/>
      <c r="BK671" s="68">
        <f t="shared" ref="BK671:BK734" si="1276">IF(OR(D671="NPP06UZDB-YL002M",D671="NPP06UZDB-YL001M",D671="NPP06UZDB-YL150C",D671="NPP06UZDB-YL010M",D671="NPC06UZDB-YL015C",D671="NPC06UZDB-YL020M",D671="CO155E2-09M016",D671="CO155E2-09M012",D671="CO155E2-09M016",D671="NPC06UZDB-YL750C",D671="CO155E2-09M008",D671="NPC06UZDB-YL004M",D671="NPC06UZDB-YL004M",D671="NPC06UZDB-YL003M",D671="NPC06UZDB-YL250C",D671="CO155E2-09C050",D671="NPC06UZDB-YL020C",D671="NPC06UZDB-YL350C",D671="CO155E2-09M004",D671="CO155E2-09M004C6",D671="CO155E2-09M015",D671="NPC06UZDB-YL050C",D671="NPC06UZDB-YL010M",D671="CO155E2-09M010",D671="NPC06UZDB-YL010M",D671="NPC06UZDB-YL007M",D671="NPC06UZDB-YL150C",D671="CO155E2-09M015",D671="CO155E2-09C150",D671="CO155E2-09M005",D671="CO155E2-09M003",D671="CO155E2-09M001",D671="CO155E2-09M007",D671="NPC06UZDB-YL001M",D671="NPC06UZDB-YL002M",D671="NPC06UZDB-YL003M",D671="NPC06UZDB-YL004M",D671="NPC06UZDB-YL005M",D671="CO155E2-09M002",),E671*(F671+0.12),0)</f>
        <v>0</v>
      </c>
      <c r="BL671" s="67">
        <f t="shared" si="1232"/>
        <v>4604.6000000000004</v>
      </c>
      <c r="BM671" s="66"/>
      <c r="BN671" s="68">
        <f t="shared" si="1233"/>
        <v>0</v>
      </c>
      <c r="BO671" s="67">
        <f t="shared" si="1234"/>
        <v>509.90000000000123</v>
      </c>
      <c r="BP671" s="66"/>
      <c r="BQ671" s="68">
        <f t="shared" si="1235"/>
        <v>0</v>
      </c>
      <c r="BR671" s="67">
        <f t="shared" si="1269"/>
        <v>-10198.700000000008</v>
      </c>
      <c r="BS671" s="66"/>
      <c r="BT671" s="66">
        <f t="shared" si="1260"/>
        <v>0</v>
      </c>
      <c r="BU671" s="67">
        <f t="shared" si="1254"/>
        <v>27413</v>
      </c>
      <c r="BV671" s="66"/>
      <c r="BW671" s="66">
        <f t="shared" si="1261"/>
        <v>0</v>
      </c>
      <c r="BX671" s="67">
        <f t="shared" si="1255"/>
        <v>92541</v>
      </c>
      <c r="BY671" s="66"/>
      <c r="BZ671" s="66">
        <f t="shared" si="1262"/>
        <v>0</v>
      </c>
      <c r="CA671" s="67">
        <f t="shared" si="1256"/>
        <v>22893</v>
      </c>
      <c r="CB671" s="66"/>
      <c r="CC671" s="66">
        <f t="shared" si="1236"/>
        <v>0</v>
      </c>
      <c r="CD671" s="67">
        <f t="shared" si="1200"/>
        <v>4165.0000000000018</v>
      </c>
      <c r="CE671" s="66"/>
      <c r="CF671" s="66">
        <f t="shared" si="1237"/>
        <v>0</v>
      </c>
      <c r="CG671" s="67">
        <f t="shared" si="1238"/>
        <v>6982.9</v>
      </c>
      <c r="CH671" s="66"/>
      <c r="CI671" s="66">
        <f t="shared" ref="CI671:CI734" si="1277">IF(OR(D671="NPC6AUZDB-YL025C",D671="NPC6AUZDB-YL002M",D671="NPC6AUZDB-YL015M",D671="NPC6AUZDB-YL001M",D671="PC6AUZDB-YL002M",D671="NPC6AUZDB-YL003M",D671="NPC6AUZDB-YL005M",),E671*(F671+0.1),0)</f>
        <v>0</v>
      </c>
      <c r="CJ671" s="67">
        <f t="shared" si="1257"/>
        <v>8715</v>
      </c>
      <c r="CK671" s="66"/>
      <c r="CL671" s="68">
        <f t="shared" ref="CL671:CL734" si="1278">IF(OR(D671="NPC6AUZDB-GN007M",D671="NPC6AUZDB-GN010M",D671="NPC6AUZDB-GN002M",D671="NPC6AUZDB-GN001M",D671="NPC6AUZDB-GN003M",D671="NPC6AUZDB-GN005M",),E671*(F671+0.1),0)</f>
        <v>0</v>
      </c>
      <c r="CM671" s="79">
        <f t="shared" si="1239"/>
        <v>4864</v>
      </c>
      <c r="CN671" s="66"/>
      <c r="CO671" s="68">
        <f t="shared" ref="CO671:CO734" si="1279">IF(OR(D671="NPC6AUZDB-BK002M",D671="NPC6AUZDB-BK010M",D671="NPC6AUZDB-BK003M",D671="NPC6AUZDB-BK001M",),E671*(F671+0.1),0)</f>
        <v>0</v>
      </c>
      <c r="CP671" s="79">
        <f t="shared" si="1240"/>
        <v>3955</v>
      </c>
      <c r="CQ671" s="66"/>
      <c r="CR671" s="68">
        <f t="shared" ref="CR671:CR734" si="1280">IF(OR(D671="NPC6AUZDB-RD005M",D671="NPC6AUZDB-RD025C",D671="NPC6AUZDB-RD002M",D671="NPC6AUZDB-RD003M",D671="NPC6AUZDB-RD001M",),E671*(F671+0.1),0)</f>
        <v>0</v>
      </c>
      <c r="CS671" s="79">
        <f t="shared" si="1207"/>
        <v>6656</v>
      </c>
      <c r="CT671" s="66"/>
      <c r="CU671" s="68">
        <f t="shared" ref="CU671:CU734" si="1281">IF(OR(D671="NPC6AUZDB-OR002M",D671="NPC6AUZDB-RD003M",D671="NPC6AUZDB-RD001M",),E671*(F671+0.1),0)</f>
        <v>0</v>
      </c>
      <c r="CV671" s="79">
        <f t="shared" si="1241"/>
        <v>7769</v>
      </c>
      <c r="CW671" s="66"/>
      <c r="CX671" s="66">
        <f t="shared" ref="CX671:CX734" si="1282">IF(OR(D671="NPC6AUZDB-GY030C",D671="NPC6AUZDA-GY003M",D662="NPC6AUZDA-GY003M",D671="NPC6AUZDB-GY150C",D671="NPC6AUZDB-GY010M",D671="NPC6AUZDB-GY001M",D671="NPC6AUZDB-GY005M",D671="NPC6AUZDA-GY020M",D671="NPC6AUZDB-GY003M",D671="NPC6AUZDB-GY002M",),E671*(F671+0.1),0)</f>
        <v>0</v>
      </c>
      <c r="CY671" s="40">
        <f t="shared" si="1202"/>
        <v>6575.8</v>
      </c>
      <c r="CZ671" s="65"/>
      <c r="DA671" s="66">
        <f t="shared" ref="DA671:DA734" si="1283">IF(OR(D671="NPP6AUZDB-BK001M",D671="NPP6AUZDB-WT005M",D671="NPC6AUZDB-WT020C",D671="NPP6AUZDB-WT002M",D671="NPC6AUZDB-GY030C",D671="NPC6AUZDB-WT030C",D671="NPC6AUZDB-BL030C",D671="NPC6AUZDB-YL050C",D671="NPC6AUZDB-WT020C",D671="NPC6AUZDB-BK002M",D671="NPC6AUZDB-GN002M",D671="NPC6AUZDB-OR002M",D671="NPC6AUZDB-RD005M",D671="NPC6AUZDB-RD025C",D671="NPC6AUZDB-BL025C",D671="NPC6AUZDB-YL025C",D671="NPC6AUZDB-WT025C",D671="NPC6AUZDB-GN001M",D671="NPC6AUZDB-GY150C",D671="NPC6AUZDB-YL015M",D671="NPC6AUZDB-GY010M",D671="NPC6AUZDB-GY001M",D671="NPC6AUZDB-GY005M",D671="NPC6AUZDB-YL003M",D671="PC6AUZDB-YL002M",D671="NPC6AUZDB-BL015M",D671="NPC6AUZDB-WT007M",D671="NPC6AUZDB-YL001M",D671="NPC6AUZDB-GY002M",D671="NPC6AUZDB-GN001M",D671="NPC6AUZDB-BL150C",D671="NPC6AUZDB-RD002M",D671="NPC6AUZDB-RD005M",D671="NPC6AUZDB-WT012M",D671="NPC6AUZDB-GY020C",D671="NPC6AUZDB-RD020C",D671="NPC6AUZDB-WT050C",D671="NPC6AUZDB-BL020M",D671="NPC6AUZDB-BL002M",D671="NPC6AUZDB-BL025C",D671="NPC6AUZDB-GN025C",D671="NPC6AUZDB-GY025C",D671="NPC6AUZDB-RD025C",D671="NPC6AUZDB-YL025C",D671="NPC6AUZDA-GY001M",D671="NPC6AUZDA-GY002M",D671="NPC6AUZDA-GY003M",D671="NPC6AUZDB-WT004M",D671="NPC6AUZDB-WT006M",D671="NPC6AUZDB-WT007M",D671="NPC6AUZDB-WT025M",D671="NPC6AUZDB-WT020M",D671="NPC6AUZDB-GN002M",D671="NPC6AUZDB-BL150C",D671="NPC6AUZDB-YL002M",D671="NPC6AUZDB-WT008M",D671="NPC6AUZDB-BL250C",D671="NPC6AUZDB-GN150C",D671="NPC6AUZDB-OR001M",D671="NPC6AUZDB-OR005M",D671="NPC6AUZDB-WT007M",D671="NPC6AUZDA-GY020M",D671="NPC6AUZDB-RD003M",D671="NPC6AUZDB-GN001M",D671="NPC6AUZDB-RD001M",D671="NPC6AUZDB-GN003M",D671="NPC6AUZDB-GY003M",D671="NPC6AUZDB-OR003M",D671="NPC6AUZDB-WT025C",D671="NPC6AUZDB-WT250C",D671="NPC6AUZDB-BK003M",D671="NPC6AUZDB-BK002M",D671="NPC6AUZDB-BK001M",D671="NPC6AUZDB-GN005M",D671="NPC6AUZDB-WT750C",D671="NPC6AUZDB-WT150C",D671="NPC6AUZDB-BL005M",D671="NPC6AUZDB-WT010M",D671="NPC6AUZDB-WT015M",D671="NPC6AUZDB-YL005M",D671="NPC6AUZDB-WT010M",D671="NPC6AUZDB-BL003M",D671="NPC6AUZDB-BL007M",D671="NPC6AUZDB-BL001M",D671="NPC6AUZDB-WT005M",D671="NPC6AUZDB-WT003M",D671="NPC6AUZDB-WT002M",D671="NPC6AUZDB-WT001M",),E671*2,0)</f>
        <v>0</v>
      </c>
      <c r="DB671" s="67">
        <f t="shared" si="1258"/>
        <v>63934</v>
      </c>
      <c r="DC671" s="66"/>
      <c r="DD671" s="66">
        <f t="shared" ref="DD671:DD734" si="1284">IF(OR(D671="NPP6AUZDB-BK001M",D671="NPP6AUZDB-WT005M",D671="NPP6AUZDB-WT003M",D671="NPP6AUZDB-WT002M",D671="NPC6AUZDB-GY030C",D671="NPC6AUZDB-WT030C",D671="NPC6AUZDB-BL030C",D671="NPC6AUZDB-YL050C",D671="NPC6AUZDB-WT020C",D671="NPC6AUZDB-BK002M",D671="NPC6AUZDB-GN002M",D671="NPC6AUZDB-OR002M",D671="NPC6AUZDB-WT006M",D671="NPC6AUZDB-RD005M",D671="NPC6AUZDB-RD025C",D671="NPC6AUZDB-BL025C",D671="NPC6AUZDB-YL025C",D671="NPC6AUZDB-WT025C",D671="NPC6AUZDB-GY150C",D671="NPC6AUZDB-YL015M",D671="NPC6AUZDB-GY010M",D671="NPC6AUZDB-GY001M",D671="NPC6AUZDB-GY005M",D671="NPC6AUZDB-YL003M",D671="PC6AUZDB-YL002M",D671="NPC6AUZDB-BL015M",D671="NPC6AUZDB-WT007M",D671="NPC6AUZDB-YL001M",D671="NPC6AUZDB-GY002M",D671="NPC6AUZDB-GN001M",D671="NPC6AUZDB-BL150C",D671="NPC6AUZDB-RD002M",D671="NPC6AUZDB-RD005M",D671="NPC6AUZDB-WT012M",D671="NPC6AUZDB-GY020C",D671="NPC6AUZDB-RD020C",D671="NPC6AUZDB-WT050C",D671="NPC6AUZDB-BL020M",D671="NPC6AUZDB-BL002M",D671="NPC6AUZDB-BL025C",D671="NPC6AUZDB-GN025C",D671="NPC6AUZDB-GY025C",D671="NPC6AUZDB-RD025C",D671="NPC6AUZDB-YL025C",D671="NPC6AUZDA-GY001M",D671="NPC6AUZDA-GY002M",D671="NPC6AUZDA-GY003M",D671="NPC6AUZDB-WT004M",D671="NPC6AUZDB-WT006M",D671="NPC6AUZDB-WT007M",D671="NPC6AUZDB-WT025M",D671="NPC6AUZDB-WT020M",D671="NPC6AUZDB-GN002M",D671="NPC6AUZDB-BL150C",D671="NPC6AUZDB-YL002M",D671="NPC6AUZDB-WT008M",D671="NPC6AUZDB-BL250C",D671="NPC6AUZDB-GN150C",D671="NPC6AUZDB-OR001M",D671="NPC6AUZDB-OR005M",D671="NPC6AUZDB-WT007M",D671="NPC6AUZDA-GY020M",D671="NPC6AUZDB-RD003M",D671="NPC6AUZDB-GN001M",D671="NPC6AUZDB-RD001M",D671="NPC6AUZDB-GN003M",D671="NPC6AUZDB-GY003M",D671="NPC6AUZDB-OR003M",D671="NPC6AUZDB-WT025C",D671="NPC6AUZDB-WT250C",D671="NPC6AUZDB-BK003M",D671="NPC6AUZDB-BK002M",D671="NPC6AUZDB-BK001M",D671="NPC6AUZDB-GN005M",D671="NPC6AUZDB-WT750C",D671="NPC6AUZDB-WT150C",D671="NPC6AUZDB-BL005M",D671="NPC6AUZDB-WT015M",D671="NPC6AUZDB-YL005M",D671="NPC6AUZDB-WT010M",D671="NPC6AUZDB-BL003M",D671="NPC6AUZDB-BL007M",D671="NPC6AUZDB-BL001M",D671="NPC6AUZDB-WT005M",D671="NPC6AUZDB-WT003M",D671="NPC6AUZDB-WT002M",D671="NPC6AUZDB-WT001M",),E671*2,0)</f>
        <v>0</v>
      </c>
      <c r="DE671" s="67">
        <f t="shared" si="1259"/>
        <v>60705</v>
      </c>
      <c r="DF671" s="66"/>
      <c r="DG671" s="69">
        <f t="shared" ref="DG671:DG734" si="1285">IF(OR(D671="NPP6AUZDB-WT003M",D671="NPC06SZDB-WT004M",D671="CO155E2-01C150",D671="CO155E2-0CM002",D671="CO155E2-08M020",D671="CO155E2-06M002",D671="NPC06SZDB-WT001M",D671="CO155E2-08M007",D671="CO17772-08M003",D671="CO155E2-08M003",D671="CO155E2-0MM001",D671="CO155E2-0ZC750",D671="CO155E2-09M008",D671="CO155E2-09M015",D671="CO155E2-08M010",D671="CO155E2-08M015",D671="CO155E2-08M001",D671="CO155E2-0MM015",D671="CO17772-0CM003",D671="CO155E2-0MC050",D671="CO155E2-0CM001",D671="CO155E2-0CM007",D671="CO155E2-08C050",D671="NPC06SZDB-YL010M",D671="NPC06SZDB-GY003M",D671="NPC06SZDB-WT002M",D671="NPC06SZDB-GY001M",D671="NPC06SZDB-WT010M",D671="NPC06SZDB-WT050C",D671="NPC06SZDB-WT005M",D671="NPC06SZDB-WT003M",D671="CO155E2-08M005",D671="CO155E2-08M002",D671="CO155E2-08C150",D671="CO155E2-07M010", D671="CO155E2-0ZM015",D671="CO155E2-0CM010",D671="CO155E2-0CM015",D671="CO155E2-01M010",D671="CO17772-08C150",D671="CO17772-08C050",D671="NPC06SZDB-WT015M",D671="NPC06SZDB-WT015M",D671="NPC06SZDB-WT150C"),E671,0)</f>
        <v>0</v>
      </c>
      <c r="DH671" s="67">
        <f t="shared" si="1252"/>
        <v>184420</v>
      </c>
      <c r="DI671" s="66"/>
      <c r="DJ671" s="66">
        <f t="shared" ref="DJ671:DJ734" si="1286">IF(OR(D671="CO17772-08C250",D671="CO17772-08F004",D671="CO17772-08F010",D671="CO17772-08C750",D671="CO17772-08C250",D671="CO17772-08F002",D671="CO17772-08M020",D671="CO17772-08M010",D671="CO17772-08M006",D671="CO17772-08C050",D671="CO17772-08C150",D671="CO17772-08M007",D671="CO17772-08M010",D671=1644077,D671="CO17772-08M001",D671="CO17772-08M002",D671="CO17772-08M003",D671="CO17772-08M004",D671="CO17772-08M005",D671="CO17772-08M015",),E671*(F671+0.15),0)</f>
        <v>0</v>
      </c>
      <c r="DK671" s="67">
        <f t="shared" si="1242"/>
        <v>226.5</v>
      </c>
      <c r="DM671" s="206">
        <f t="shared" ref="DM671:DM734" si="1287">IF(D671=2153276,E671*(F671+0.15),0)</f>
        <v>0</v>
      </c>
      <c r="DN671" s="25">
        <f t="shared" si="1222"/>
        <v>0</v>
      </c>
      <c r="DO671" s="5"/>
      <c r="DP671" s="43">
        <f t="shared" ref="DP671:DP734" si="1288">IF(OR(D671="CO17772-0CC050",D671="CO17772-0CM015",D671="CO17772-0CM007",D671="CO17772-0CM005",D671="CO17772-0CM007",D671="CO17772-0CM007",D671="CO17772-0CM010",D671="CO17772-0CM003",D671="CO17772-0MM015",D671="CO17772-0CM002",D671=959305,D671="CO17772-0CM001",),E671*(F671+0.15),0)</f>
        <v>0</v>
      </c>
      <c r="DQ671" s="27">
        <f t="shared" si="1243"/>
        <v>7022.5</v>
      </c>
      <c r="DR671" s="5"/>
      <c r="DS671" s="43">
        <f t="shared" ref="DS671:DS734" si="1289">IF(OR(D671="CO17772-0ZM010",D671="CO17772-0ZM002",D671="CO17772-0ZM001",D671="CO17772-0ZM005",D671="CO17772-0ZM008",D671=959308,),E671*(F671+0.15),0)</f>
        <v>0</v>
      </c>
      <c r="DT671" s="27">
        <f t="shared" si="1244"/>
        <v>4846</v>
      </c>
      <c r="DU671" s="5"/>
      <c r="DV671" s="43">
        <f t="shared" ref="DV671:DV734" si="1290">IF(OR(D671="CO17772-0MM003",D671="CO17772-0MM001",D671="CO17772-0MC150",D671="CO17772-0MM005",D671=959306,),E671*(F671+0.15),0)</f>
        <v>0</v>
      </c>
      <c r="DW671" s="27">
        <f t="shared" si="1245"/>
        <v>4835</v>
      </c>
      <c r="DX671" s="5"/>
      <c r="DY671" s="22">
        <f t="shared" ref="DY671:DY734" si="1291">IF(OR(D671="CO17772-09M001",D671=959307,),E671*(F671+0.15),0)</f>
        <v>0</v>
      </c>
      <c r="DZ671" s="25">
        <f t="shared" si="1246"/>
        <v>523</v>
      </c>
      <c r="EA671" s="22"/>
      <c r="EB671" s="22">
        <f t="shared" ref="EB671:EB734" si="1292">IF(OR(D671="CO17772-01M001",),E671*(F671+0.15),0)</f>
        <v>0</v>
      </c>
      <c r="EC671" s="28">
        <f t="shared" si="1247"/>
        <v>369</v>
      </c>
      <c r="ED671" s="5"/>
      <c r="EE671" s="43">
        <f t="shared" ref="EE671:EE734" si="1293">IF(OR(CA671="CO17772-07M015",D671="CO17772-07M007",D671="CO17772-07M001",D671="CO17772-07M001",D671=959309,),E671*(F671+0.15),0)</f>
        <v>0</v>
      </c>
      <c r="EF671" s="27">
        <f t="shared" si="1248"/>
        <v>4769</v>
      </c>
      <c r="EG671" s="66"/>
      <c r="EH671" s="66">
        <f t="shared" ref="EH671:EH734" si="1294">IF(OR(D671="CO17772-0MM003",D671="CO17772-0ZM010",D671="CO17772-07M007",D671="CO17772-0ZM002",D671="CO17772-01M001",D671="CO17772-0CC050",D671="CO17772-0CM015",D671="CO17772-08F004",D671="CO17772-08F010",D671="CO17772-08C750",D671="CO17772-08C250",D671="CO17772-07M001",D671="CO17772-09M001",D671="CO17772-0ZM001",D671="CO17772-0MM001",D671="CO17772-08F002",D671="CO17772-0ZM008",D671="CO17772-0ZM005",D671="CO17772-0CM005",D671="CO17772-0CM007",D671="CO17772-08M020",D671="CO17772-0MC150",D671="CO17772-08M006",D671="CO17772-08C050",D671="CO17772-0CM007",D671="CO17772-0CM010",D671="CO17772-0CM003",D671="CO17772-08C150",D671="CO17772-08M007",D671="CO17772-0MM005",D671="CO17772-0MM015",D671="CO17772-0CM002",D671="CO17772-0CM001",D671="CO17772-08M010",D671="CO17772-08M001",D671="CO17772-08M002",D671="CO17772-08M003",D671="CO17772-08M004",D671="CO17772-08M015",D671=959308,D671=959305,D671=959306,D671=959307,D671=959309,D671=1644077,D671="CO17772-08M005",),E671*2,0)</f>
        <v>0</v>
      </c>
      <c r="EI671" s="67">
        <f t="shared" si="1249"/>
        <v>23837</v>
      </c>
      <c r="EJ671" s="66"/>
      <c r="EK671" s="66">
        <f t="shared" si="1270"/>
        <v>0</v>
      </c>
      <c r="EL671" s="67">
        <f t="shared" si="1250"/>
        <v>22467</v>
      </c>
      <c r="EM671" s="110" t="e">
        <f t="shared" si="1271"/>
        <v>#REF!</v>
      </c>
    </row>
    <row r="672" spans="1:143" ht="11.25" customHeight="1" x14ac:dyDescent="0.25">
      <c r="A672" s="158">
        <v>46109</v>
      </c>
      <c r="B672" s="188">
        <v>46109</v>
      </c>
      <c r="C672" s="12">
        <v>8004964796</v>
      </c>
      <c r="D672" s="13" t="s">
        <v>78</v>
      </c>
      <c r="E672" s="14">
        <v>450</v>
      </c>
      <c r="F672" s="15">
        <v>5</v>
      </c>
      <c r="G672" s="16">
        <v>191516031425</v>
      </c>
      <c r="H672" s="66"/>
      <c r="I672" s="41">
        <f t="shared" si="1211"/>
        <v>900</v>
      </c>
      <c r="J672" s="48">
        <f t="shared" si="1212"/>
        <v>351566</v>
      </c>
      <c r="K672" s="66"/>
      <c r="L672" s="41">
        <f t="shared" si="1251"/>
        <v>900</v>
      </c>
      <c r="M672" s="48">
        <f t="shared" si="1213"/>
        <v>200925</v>
      </c>
      <c r="N672" s="66"/>
      <c r="O672" s="41">
        <f t="shared" si="1214"/>
        <v>900</v>
      </c>
      <c r="P672" s="48">
        <f t="shared" si="1215"/>
        <v>350196</v>
      </c>
      <c r="Q672" s="66"/>
      <c r="R672" s="66">
        <f t="shared" si="1216"/>
        <v>900</v>
      </c>
      <c r="S672" s="67" t="e">
        <f t="shared" si="1217"/>
        <v>#REF!</v>
      </c>
      <c r="T672" s="66"/>
      <c r="U672" s="66">
        <f t="shared" si="1223"/>
        <v>0</v>
      </c>
      <c r="V672" s="67">
        <f t="shared" si="1224"/>
        <v>220361.40000000002</v>
      </c>
      <c r="X672" s="69">
        <f t="shared" si="1218"/>
        <v>0</v>
      </c>
      <c r="Y672" s="67">
        <f t="shared" si="1206"/>
        <v>132.29999999999882</v>
      </c>
      <c r="Z672" s="66"/>
      <c r="AA672" s="68">
        <f t="shared" si="1263"/>
        <v>0</v>
      </c>
      <c r="AB672" s="67">
        <f t="shared" si="1210"/>
        <v>12982.5</v>
      </c>
      <c r="AC672" s="66"/>
      <c r="AD672" s="66">
        <f t="shared" si="1264"/>
        <v>0</v>
      </c>
      <c r="AE672" s="67">
        <f t="shared" si="1225"/>
        <v>283.79999999999973</v>
      </c>
      <c r="AF672" s="66"/>
      <c r="AG672" s="78">
        <f t="shared" si="1265"/>
        <v>0</v>
      </c>
      <c r="AH672" s="79">
        <f t="shared" si="1226"/>
        <v>6947.9999999999991</v>
      </c>
      <c r="AI672" s="66"/>
      <c r="AJ672" s="68">
        <f t="shared" si="1266"/>
        <v>0</v>
      </c>
      <c r="AK672" s="67">
        <f t="shared" si="1227"/>
        <v>7128.5</v>
      </c>
      <c r="AL672" s="66"/>
      <c r="AM672" s="68">
        <f t="shared" si="1267"/>
        <v>2295</v>
      </c>
      <c r="AN672" s="67">
        <f t="shared" si="1228"/>
        <v>2823.0999999999985</v>
      </c>
      <c r="AO672" s="66"/>
      <c r="AP672" s="68">
        <f t="shared" si="1219"/>
        <v>0</v>
      </c>
      <c r="AQ672" s="67">
        <f t="shared" si="1220"/>
        <v>4492.5</v>
      </c>
      <c r="AR672" s="66"/>
      <c r="AS672" s="68">
        <f t="shared" si="1272"/>
        <v>0</v>
      </c>
      <c r="AT672" s="67">
        <f t="shared" si="1229"/>
        <v>2056.1000000000004</v>
      </c>
      <c r="AU672" s="66"/>
      <c r="AV672" s="66">
        <f t="shared" si="1230"/>
        <v>0</v>
      </c>
      <c r="AW672" s="42">
        <f t="shared" si="1209"/>
        <v>1620.0000000000014</v>
      </c>
      <c r="AX672" s="66"/>
      <c r="AY672" s="66">
        <f t="shared" si="1273"/>
        <v>0</v>
      </c>
      <c r="AZ672" s="67">
        <f t="shared" si="1221"/>
        <v>1794.6</v>
      </c>
      <c r="BA672" s="66"/>
      <c r="BB672" s="68">
        <f t="shared" si="1274"/>
        <v>0</v>
      </c>
      <c r="BC672" s="67">
        <f t="shared" si="1231"/>
        <v>1254.5999999999999</v>
      </c>
      <c r="BD672" s="66"/>
      <c r="BE672" s="68">
        <f t="shared" si="1275"/>
        <v>0</v>
      </c>
      <c r="BF672" s="67">
        <f t="shared" si="1204"/>
        <v>7530.3200000000015</v>
      </c>
      <c r="BG672" s="66"/>
      <c r="BH672" s="68">
        <f t="shared" si="1253"/>
        <v>0</v>
      </c>
      <c r="BI672" s="67">
        <f t="shared" si="1268"/>
        <v>4385.96</v>
      </c>
      <c r="BJ672" s="66"/>
      <c r="BK672" s="68">
        <f t="shared" si="1276"/>
        <v>0</v>
      </c>
      <c r="BL672" s="67">
        <f t="shared" si="1232"/>
        <v>4604.6000000000004</v>
      </c>
      <c r="BM672" s="66"/>
      <c r="BN672" s="68">
        <f t="shared" si="1233"/>
        <v>0</v>
      </c>
      <c r="BO672" s="67">
        <f t="shared" si="1234"/>
        <v>509.90000000000123</v>
      </c>
      <c r="BP672" s="66"/>
      <c r="BQ672" s="68">
        <f t="shared" si="1235"/>
        <v>0</v>
      </c>
      <c r="BR672" s="67">
        <f t="shared" si="1269"/>
        <v>-10198.700000000008</v>
      </c>
      <c r="BS672" s="66"/>
      <c r="BT672" s="66">
        <f t="shared" si="1260"/>
        <v>0</v>
      </c>
      <c r="BU672" s="67">
        <f t="shared" si="1254"/>
        <v>27413</v>
      </c>
      <c r="BV672" s="66"/>
      <c r="BW672" s="66">
        <f t="shared" si="1261"/>
        <v>0</v>
      </c>
      <c r="BX672" s="67">
        <f t="shared" si="1255"/>
        <v>92541</v>
      </c>
      <c r="BY672" s="66"/>
      <c r="BZ672" s="66">
        <f t="shared" si="1262"/>
        <v>0</v>
      </c>
      <c r="CA672" s="67">
        <f t="shared" si="1256"/>
        <v>22893</v>
      </c>
      <c r="CB672" s="66"/>
      <c r="CC672" s="66">
        <f t="shared" si="1236"/>
        <v>0</v>
      </c>
      <c r="CD672" s="67">
        <f t="shared" si="1200"/>
        <v>4165.0000000000018</v>
      </c>
      <c r="CE672" s="66"/>
      <c r="CF672" s="66">
        <f t="shared" si="1237"/>
        <v>0</v>
      </c>
      <c r="CG672" s="67">
        <f t="shared" si="1238"/>
        <v>6982.9</v>
      </c>
      <c r="CH672" s="66"/>
      <c r="CI672" s="66">
        <f t="shared" si="1277"/>
        <v>0</v>
      </c>
      <c r="CJ672" s="67">
        <f t="shared" si="1257"/>
        <v>8715</v>
      </c>
      <c r="CK672" s="66"/>
      <c r="CL672" s="68">
        <f t="shared" si="1278"/>
        <v>0</v>
      </c>
      <c r="CM672" s="79">
        <f t="shared" si="1239"/>
        <v>4864</v>
      </c>
      <c r="CN672" s="66"/>
      <c r="CO672" s="68">
        <f t="shared" si="1279"/>
        <v>0</v>
      </c>
      <c r="CP672" s="79">
        <f t="shared" si="1240"/>
        <v>3955</v>
      </c>
      <c r="CQ672" s="66"/>
      <c r="CR672" s="68">
        <f t="shared" si="1280"/>
        <v>0</v>
      </c>
      <c r="CS672" s="79">
        <f t="shared" si="1207"/>
        <v>6656</v>
      </c>
      <c r="CT672" s="66"/>
      <c r="CU672" s="68">
        <f t="shared" si="1281"/>
        <v>0</v>
      </c>
      <c r="CV672" s="79">
        <f t="shared" si="1241"/>
        <v>7769</v>
      </c>
      <c r="CW672" s="66"/>
      <c r="CX672" s="66">
        <f t="shared" si="1282"/>
        <v>0</v>
      </c>
      <c r="CY672" s="40">
        <f t="shared" si="1202"/>
        <v>6575.8</v>
      </c>
      <c r="CZ672" s="65"/>
      <c r="DA672" s="66">
        <f t="shared" si="1283"/>
        <v>0</v>
      </c>
      <c r="DB672" s="67">
        <f t="shared" si="1258"/>
        <v>63934</v>
      </c>
      <c r="DC672" s="66"/>
      <c r="DD672" s="66">
        <f t="shared" si="1284"/>
        <v>0</v>
      </c>
      <c r="DE672" s="67">
        <f t="shared" si="1259"/>
        <v>60705</v>
      </c>
      <c r="DF672" s="66"/>
      <c r="DG672" s="69">
        <f t="shared" si="1285"/>
        <v>0</v>
      </c>
      <c r="DH672" s="67">
        <f t="shared" si="1252"/>
        <v>184420</v>
      </c>
      <c r="DI672" s="66"/>
      <c r="DJ672" s="66">
        <f t="shared" si="1286"/>
        <v>0</v>
      </c>
      <c r="DK672" s="67">
        <f t="shared" si="1242"/>
        <v>226.5</v>
      </c>
      <c r="DM672" s="206">
        <f t="shared" si="1287"/>
        <v>0</v>
      </c>
      <c r="DN672" s="25">
        <f t="shared" si="1222"/>
        <v>0</v>
      </c>
      <c r="DO672" s="5"/>
      <c r="DP672" s="43">
        <f t="shared" si="1288"/>
        <v>0</v>
      </c>
      <c r="DQ672" s="27">
        <f t="shared" si="1243"/>
        <v>7022.5</v>
      </c>
      <c r="DR672" s="5"/>
      <c r="DS672" s="43">
        <f t="shared" si="1289"/>
        <v>0</v>
      </c>
      <c r="DT672" s="27">
        <f t="shared" si="1244"/>
        <v>4846</v>
      </c>
      <c r="DU672" s="5"/>
      <c r="DV672" s="43">
        <f t="shared" si="1290"/>
        <v>0</v>
      </c>
      <c r="DW672" s="27">
        <f t="shared" si="1245"/>
        <v>4835</v>
      </c>
      <c r="DX672" s="5"/>
      <c r="DY672" s="22">
        <f t="shared" si="1291"/>
        <v>0</v>
      </c>
      <c r="DZ672" s="25">
        <f t="shared" si="1246"/>
        <v>523</v>
      </c>
      <c r="EA672" s="22"/>
      <c r="EB672" s="22">
        <f t="shared" si="1292"/>
        <v>0</v>
      </c>
      <c r="EC672" s="28">
        <f t="shared" si="1247"/>
        <v>369</v>
      </c>
      <c r="ED672" s="5"/>
      <c r="EE672" s="43">
        <f t="shared" si="1293"/>
        <v>0</v>
      </c>
      <c r="EF672" s="27">
        <f t="shared" si="1248"/>
        <v>4769</v>
      </c>
      <c r="EG672" s="66"/>
      <c r="EH672" s="66">
        <f t="shared" si="1294"/>
        <v>0</v>
      </c>
      <c r="EI672" s="67">
        <f t="shared" si="1249"/>
        <v>23837</v>
      </c>
      <c r="EJ672" s="66"/>
      <c r="EK672" s="66">
        <f t="shared" si="1270"/>
        <v>0</v>
      </c>
      <c r="EL672" s="67">
        <f t="shared" si="1250"/>
        <v>22467</v>
      </c>
      <c r="EM672" s="110" t="e">
        <f t="shared" si="1271"/>
        <v>#REF!</v>
      </c>
    </row>
    <row r="673" spans="1:143" s="33" customFormat="1" ht="11.25" customHeight="1" x14ac:dyDescent="0.25">
      <c r="A673" s="158">
        <v>46109</v>
      </c>
      <c r="B673" s="158">
        <v>46109</v>
      </c>
      <c r="C673" s="12">
        <v>8004964798</v>
      </c>
      <c r="D673" s="13" t="s">
        <v>42</v>
      </c>
      <c r="E673" s="14">
        <v>800</v>
      </c>
      <c r="F673" s="15">
        <v>2</v>
      </c>
      <c r="G673" s="16">
        <v>191516031814</v>
      </c>
      <c r="H673" s="66"/>
      <c r="I673" s="41">
        <f t="shared" si="1211"/>
        <v>1600</v>
      </c>
      <c r="J673" s="48">
        <f t="shared" si="1212"/>
        <v>349966</v>
      </c>
      <c r="K673" s="66"/>
      <c r="L673" s="41">
        <f t="shared" si="1251"/>
        <v>1600</v>
      </c>
      <c r="M673" s="48">
        <f t="shared" si="1213"/>
        <v>199325</v>
      </c>
      <c r="N673" s="66"/>
      <c r="O673" s="41">
        <f t="shared" si="1214"/>
        <v>1600</v>
      </c>
      <c r="P673" s="48">
        <f t="shared" si="1215"/>
        <v>348596</v>
      </c>
      <c r="Q673" s="66"/>
      <c r="R673" s="66">
        <f t="shared" si="1216"/>
        <v>1600</v>
      </c>
      <c r="S673" s="67" t="e">
        <f t="shared" si="1217"/>
        <v>#REF!</v>
      </c>
      <c r="T673" s="66"/>
      <c r="U673" s="66">
        <f t="shared" si="1223"/>
        <v>0</v>
      </c>
      <c r="V673" s="67">
        <f t="shared" si="1224"/>
        <v>220361.40000000002</v>
      </c>
      <c r="W673" s="136"/>
      <c r="X673" s="69">
        <f t="shared" si="1218"/>
        <v>0</v>
      </c>
      <c r="Y673" s="67">
        <f t="shared" si="1206"/>
        <v>132.29999999999882</v>
      </c>
      <c r="Z673" s="66"/>
      <c r="AA673" s="68">
        <f t="shared" si="1263"/>
        <v>1680</v>
      </c>
      <c r="AB673" s="67">
        <f t="shared" si="1210"/>
        <v>11302.5</v>
      </c>
      <c r="AC673" s="66"/>
      <c r="AD673" s="66">
        <f t="shared" si="1264"/>
        <v>0</v>
      </c>
      <c r="AE673" s="67">
        <f t="shared" si="1225"/>
        <v>283.79999999999973</v>
      </c>
      <c r="AF673" s="66"/>
      <c r="AG673" s="78">
        <f t="shared" si="1265"/>
        <v>0</v>
      </c>
      <c r="AH673" s="79">
        <f t="shared" si="1226"/>
        <v>6947.9999999999991</v>
      </c>
      <c r="AI673" s="66"/>
      <c r="AJ673" s="68">
        <f t="shared" si="1266"/>
        <v>0</v>
      </c>
      <c r="AK673" s="67">
        <f t="shared" si="1227"/>
        <v>7128.5</v>
      </c>
      <c r="AL673" s="66"/>
      <c r="AM673" s="68">
        <f t="shared" si="1267"/>
        <v>0</v>
      </c>
      <c r="AN673" s="67">
        <f t="shared" si="1228"/>
        <v>2823.0999999999985</v>
      </c>
      <c r="AO673" s="66"/>
      <c r="AP673" s="68">
        <f t="shared" si="1219"/>
        <v>0</v>
      </c>
      <c r="AQ673" s="67">
        <f t="shared" si="1220"/>
        <v>4492.5</v>
      </c>
      <c r="AR673" s="66"/>
      <c r="AS673" s="68">
        <f t="shared" si="1272"/>
        <v>0</v>
      </c>
      <c r="AT673" s="67">
        <f t="shared" si="1229"/>
        <v>2056.1000000000004</v>
      </c>
      <c r="AU673" s="66"/>
      <c r="AV673" s="66">
        <f t="shared" si="1230"/>
        <v>0</v>
      </c>
      <c r="AW673" s="42">
        <f t="shared" si="1209"/>
        <v>1620.0000000000014</v>
      </c>
      <c r="AX673" s="66"/>
      <c r="AY673" s="66">
        <f t="shared" si="1273"/>
        <v>0</v>
      </c>
      <c r="AZ673" s="67">
        <f t="shared" si="1221"/>
        <v>1794.6</v>
      </c>
      <c r="BA673" s="66"/>
      <c r="BB673" s="68">
        <f t="shared" si="1274"/>
        <v>0</v>
      </c>
      <c r="BC673" s="67">
        <f t="shared" si="1231"/>
        <v>1254.5999999999999</v>
      </c>
      <c r="BD673" s="66"/>
      <c r="BE673" s="68">
        <f t="shared" si="1275"/>
        <v>0</v>
      </c>
      <c r="BF673" s="67">
        <f t="shared" si="1204"/>
        <v>7530.3200000000015</v>
      </c>
      <c r="BG673" s="66"/>
      <c r="BH673" s="68">
        <f t="shared" si="1253"/>
        <v>0</v>
      </c>
      <c r="BI673" s="67">
        <f t="shared" si="1268"/>
        <v>4385.96</v>
      </c>
      <c r="BJ673" s="66"/>
      <c r="BK673" s="68">
        <f t="shared" si="1276"/>
        <v>0</v>
      </c>
      <c r="BL673" s="67">
        <f t="shared" si="1232"/>
        <v>4604.6000000000004</v>
      </c>
      <c r="BM673" s="66"/>
      <c r="BN673" s="68">
        <f t="shared" si="1233"/>
        <v>0</v>
      </c>
      <c r="BO673" s="67">
        <f t="shared" si="1234"/>
        <v>509.90000000000123</v>
      </c>
      <c r="BP673" s="66"/>
      <c r="BQ673" s="68">
        <f t="shared" si="1235"/>
        <v>0</v>
      </c>
      <c r="BR673" s="67">
        <f t="shared" si="1269"/>
        <v>-10198.700000000008</v>
      </c>
      <c r="BS673" s="66"/>
      <c r="BT673" s="66">
        <f t="shared" si="1260"/>
        <v>0</v>
      </c>
      <c r="BU673" s="67">
        <f t="shared" si="1254"/>
        <v>27413</v>
      </c>
      <c r="BV673" s="66"/>
      <c r="BW673" s="66">
        <f t="shared" si="1261"/>
        <v>0</v>
      </c>
      <c r="BX673" s="67">
        <f t="shared" si="1255"/>
        <v>92541</v>
      </c>
      <c r="BY673" s="66"/>
      <c r="BZ673" s="66">
        <f t="shared" si="1262"/>
        <v>0</v>
      </c>
      <c r="CA673" s="67">
        <f t="shared" si="1256"/>
        <v>22893</v>
      </c>
      <c r="CB673" s="66"/>
      <c r="CC673" s="66">
        <f t="shared" si="1236"/>
        <v>0</v>
      </c>
      <c r="CD673" s="67">
        <f t="shared" si="1200"/>
        <v>4165.0000000000018</v>
      </c>
      <c r="CE673" s="66"/>
      <c r="CF673" s="66">
        <f t="shared" si="1237"/>
        <v>0</v>
      </c>
      <c r="CG673" s="67">
        <f t="shared" si="1238"/>
        <v>6982.9</v>
      </c>
      <c r="CH673" s="66"/>
      <c r="CI673" s="66">
        <f t="shared" si="1277"/>
        <v>0</v>
      </c>
      <c r="CJ673" s="67">
        <f t="shared" si="1257"/>
        <v>8715</v>
      </c>
      <c r="CK673" s="66"/>
      <c r="CL673" s="68">
        <f t="shared" si="1278"/>
        <v>0</v>
      </c>
      <c r="CM673" s="79">
        <f t="shared" si="1239"/>
        <v>4864</v>
      </c>
      <c r="CN673" s="66"/>
      <c r="CO673" s="68">
        <f t="shared" si="1279"/>
        <v>0</v>
      </c>
      <c r="CP673" s="79">
        <f t="shared" si="1240"/>
        <v>3955</v>
      </c>
      <c r="CQ673" s="66"/>
      <c r="CR673" s="68">
        <f t="shared" si="1280"/>
        <v>0</v>
      </c>
      <c r="CS673" s="79">
        <f t="shared" si="1207"/>
        <v>6656</v>
      </c>
      <c r="CT673" s="66"/>
      <c r="CU673" s="68">
        <f t="shared" si="1281"/>
        <v>0</v>
      </c>
      <c r="CV673" s="79">
        <f t="shared" si="1241"/>
        <v>7769</v>
      </c>
      <c r="CW673" s="66"/>
      <c r="CX673" s="66">
        <f t="shared" si="1282"/>
        <v>0</v>
      </c>
      <c r="CY673" s="40">
        <f t="shared" si="1202"/>
        <v>6575.8</v>
      </c>
      <c r="CZ673" s="65"/>
      <c r="DA673" s="66">
        <f t="shared" si="1283"/>
        <v>0</v>
      </c>
      <c r="DB673" s="67">
        <f t="shared" si="1258"/>
        <v>63934</v>
      </c>
      <c r="DC673" s="66"/>
      <c r="DD673" s="66">
        <f t="shared" si="1284"/>
        <v>0</v>
      </c>
      <c r="DE673" s="67">
        <f t="shared" si="1259"/>
        <v>60705</v>
      </c>
      <c r="DF673" s="66"/>
      <c r="DG673" s="69">
        <f t="shared" si="1285"/>
        <v>0</v>
      </c>
      <c r="DH673" s="67">
        <f t="shared" si="1252"/>
        <v>184420</v>
      </c>
      <c r="DI673" s="66"/>
      <c r="DJ673" s="66">
        <f t="shared" si="1286"/>
        <v>0</v>
      </c>
      <c r="DK673" s="67">
        <f t="shared" si="1242"/>
        <v>226.5</v>
      </c>
      <c r="DL673" s="210"/>
      <c r="DM673" s="206">
        <f t="shared" si="1287"/>
        <v>0</v>
      </c>
      <c r="DN673" s="25">
        <f t="shared" si="1222"/>
        <v>0</v>
      </c>
      <c r="DO673" s="5"/>
      <c r="DP673" s="43">
        <f t="shared" si="1288"/>
        <v>0</v>
      </c>
      <c r="DQ673" s="27">
        <f t="shared" si="1243"/>
        <v>7022.5</v>
      </c>
      <c r="DR673" s="5"/>
      <c r="DS673" s="43">
        <f t="shared" si="1289"/>
        <v>0</v>
      </c>
      <c r="DT673" s="27">
        <f t="shared" si="1244"/>
        <v>4846</v>
      </c>
      <c r="DU673" s="5"/>
      <c r="DV673" s="43">
        <f t="shared" si="1290"/>
        <v>0</v>
      </c>
      <c r="DW673" s="27">
        <f t="shared" si="1245"/>
        <v>4835</v>
      </c>
      <c r="DX673" s="5"/>
      <c r="DY673" s="22">
        <f t="shared" si="1291"/>
        <v>0</v>
      </c>
      <c r="DZ673" s="25">
        <f t="shared" si="1246"/>
        <v>523</v>
      </c>
      <c r="EA673" s="22"/>
      <c r="EB673" s="22">
        <f t="shared" si="1292"/>
        <v>0</v>
      </c>
      <c r="EC673" s="28">
        <f t="shared" si="1247"/>
        <v>369</v>
      </c>
      <c r="ED673" s="5"/>
      <c r="EE673" s="43">
        <f t="shared" si="1293"/>
        <v>0</v>
      </c>
      <c r="EF673" s="27">
        <f t="shared" si="1248"/>
        <v>4769</v>
      </c>
      <c r="EG673" s="66"/>
      <c r="EH673" s="66">
        <f t="shared" si="1294"/>
        <v>0</v>
      </c>
      <c r="EI673" s="67">
        <f t="shared" si="1249"/>
        <v>23837</v>
      </c>
      <c r="EJ673" s="66"/>
      <c r="EK673" s="66">
        <f t="shared" si="1270"/>
        <v>0</v>
      </c>
      <c r="EL673" s="67">
        <f t="shared" si="1250"/>
        <v>22467</v>
      </c>
      <c r="EM673" s="110" t="e">
        <f t="shared" si="1271"/>
        <v>#REF!</v>
      </c>
    </row>
    <row r="674" spans="1:143" s="36" customFormat="1" ht="11.25" customHeight="1" x14ac:dyDescent="0.25">
      <c r="A674" s="188">
        <v>46109</v>
      </c>
      <c r="B674" s="158">
        <v>46109</v>
      </c>
      <c r="C674" s="12">
        <v>8004965116</v>
      </c>
      <c r="D674" s="13" t="s">
        <v>120</v>
      </c>
      <c r="E674" s="14">
        <v>100</v>
      </c>
      <c r="F674" s="15">
        <v>5</v>
      </c>
      <c r="G674" s="16">
        <v>191516032149</v>
      </c>
      <c r="H674" s="66"/>
      <c r="I674" s="41">
        <f t="shared" si="1211"/>
        <v>200</v>
      </c>
      <c r="J674" s="48">
        <f t="shared" si="1212"/>
        <v>349766</v>
      </c>
      <c r="K674" s="66"/>
      <c r="L674" s="41">
        <f t="shared" si="1251"/>
        <v>200</v>
      </c>
      <c r="M674" s="48">
        <f t="shared" si="1213"/>
        <v>199125</v>
      </c>
      <c r="N674" s="66"/>
      <c r="O674" s="41">
        <f t="shared" si="1214"/>
        <v>200</v>
      </c>
      <c r="P674" s="48">
        <f t="shared" si="1215"/>
        <v>348396</v>
      </c>
      <c r="Q674" s="66"/>
      <c r="R674" s="66">
        <f t="shared" si="1216"/>
        <v>200</v>
      </c>
      <c r="S674" s="67" t="e">
        <f t="shared" si="1217"/>
        <v>#REF!</v>
      </c>
      <c r="T674" s="66"/>
      <c r="U674" s="66">
        <f t="shared" si="1223"/>
        <v>0</v>
      </c>
      <c r="V674" s="67">
        <f t="shared" si="1224"/>
        <v>220361.40000000002</v>
      </c>
      <c r="W674" s="136"/>
      <c r="X674" s="69">
        <f t="shared" si="1218"/>
        <v>0</v>
      </c>
      <c r="Y674" s="67">
        <f t="shared" si="1206"/>
        <v>132.29999999999882</v>
      </c>
      <c r="Z674" s="66"/>
      <c r="AA674" s="68">
        <f t="shared" si="1263"/>
        <v>0</v>
      </c>
      <c r="AB674" s="67">
        <f t="shared" si="1210"/>
        <v>11302.5</v>
      </c>
      <c r="AC674" s="66"/>
      <c r="AD674" s="66">
        <f t="shared" si="1264"/>
        <v>0</v>
      </c>
      <c r="AE674" s="67">
        <f t="shared" si="1225"/>
        <v>283.79999999999973</v>
      </c>
      <c r="AF674" s="66"/>
      <c r="AG674" s="78">
        <f t="shared" si="1265"/>
        <v>0</v>
      </c>
      <c r="AH674" s="79">
        <f t="shared" si="1226"/>
        <v>6947.9999999999991</v>
      </c>
      <c r="AI674" s="66"/>
      <c r="AJ674" s="68">
        <f t="shared" si="1266"/>
        <v>0</v>
      </c>
      <c r="AK674" s="67">
        <f t="shared" si="1227"/>
        <v>7128.5</v>
      </c>
      <c r="AL674" s="66"/>
      <c r="AM674" s="68">
        <f t="shared" si="1267"/>
        <v>0</v>
      </c>
      <c r="AN674" s="67">
        <f t="shared" si="1228"/>
        <v>2823.0999999999985</v>
      </c>
      <c r="AO674" s="66"/>
      <c r="AP674" s="68">
        <f t="shared" si="1219"/>
        <v>509.99999999999994</v>
      </c>
      <c r="AQ674" s="67">
        <f t="shared" si="1220"/>
        <v>3982.5</v>
      </c>
      <c r="AR674" s="66"/>
      <c r="AS674" s="68">
        <f t="shared" si="1272"/>
        <v>0</v>
      </c>
      <c r="AT674" s="67">
        <f t="shared" si="1229"/>
        <v>2056.1000000000004</v>
      </c>
      <c r="AU674" s="66"/>
      <c r="AV674" s="66">
        <f t="shared" si="1230"/>
        <v>0</v>
      </c>
      <c r="AW674" s="42">
        <f t="shared" si="1209"/>
        <v>1620.0000000000014</v>
      </c>
      <c r="AX674" s="66"/>
      <c r="AY674" s="66">
        <f t="shared" si="1273"/>
        <v>0</v>
      </c>
      <c r="AZ674" s="67">
        <f t="shared" si="1221"/>
        <v>1794.6</v>
      </c>
      <c r="BA674" s="66"/>
      <c r="BB674" s="68">
        <f t="shared" si="1274"/>
        <v>0</v>
      </c>
      <c r="BC674" s="67">
        <f t="shared" si="1231"/>
        <v>1254.5999999999999</v>
      </c>
      <c r="BD674" s="66"/>
      <c r="BE674" s="68">
        <f t="shared" si="1275"/>
        <v>0</v>
      </c>
      <c r="BF674" s="67">
        <f t="shared" si="1204"/>
        <v>7530.3200000000015</v>
      </c>
      <c r="BG674" s="66"/>
      <c r="BH674" s="68">
        <f t="shared" si="1253"/>
        <v>0</v>
      </c>
      <c r="BI674" s="67">
        <f t="shared" si="1268"/>
        <v>4385.96</v>
      </c>
      <c r="BJ674" s="66"/>
      <c r="BK674" s="68">
        <f t="shared" si="1276"/>
        <v>0</v>
      </c>
      <c r="BL674" s="67">
        <f t="shared" si="1232"/>
        <v>4604.6000000000004</v>
      </c>
      <c r="BM674" s="66"/>
      <c r="BN674" s="68">
        <f t="shared" si="1233"/>
        <v>0</v>
      </c>
      <c r="BO674" s="67">
        <f t="shared" si="1234"/>
        <v>509.90000000000123</v>
      </c>
      <c r="BP674" s="66"/>
      <c r="BQ674" s="68">
        <f t="shared" si="1235"/>
        <v>0</v>
      </c>
      <c r="BR674" s="67">
        <f t="shared" si="1269"/>
        <v>-10198.700000000008</v>
      </c>
      <c r="BS674" s="66"/>
      <c r="BT674" s="66">
        <f t="shared" si="1260"/>
        <v>0</v>
      </c>
      <c r="BU674" s="67">
        <f t="shared" si="1254"/>
        <v>27413</v>
      </c>
      <c r="BV674" s="66"/>
      <c r="BW674" s="66">
        <f t="shared" si="1261"/>
        <v>0</v>
      </c>
      <c r="BX674" s="67">
        <f t="shared" si="1255"/>
        <v>92541</v>
      </c>
      <c r="BY674" s="66"/>
      <c r="BZ674" s="66">
        <f t="shared" si="1262"/>
        <v>0</v>
      </c>
      <c r="CA674" s="67">
        <f t="shared" si="1256"/>
        <v>22893</v>
      </c>
      <c r="CB674" s="66"/>
      <c r="CC674" s="66">
        <f t="shared" si="1236"/>
        <v>0</v>
      </c>
      <c r="CD674" s="67">
        <f t="shared" si="1200"/>
        <v>4165.0000000000018</v>
      </c>
      <c r="CE674" s="66"/>
      <c r="CF674" s="66">
        <f t="shared" si="1237"/>
        <v>0</v>
      </c>
      <c r="CG674" s="67">
        <f t="shared" si="1238"/>
        <v>6982.9</v>
      </c>
      <c r="CH674" s="66"/>
      <c r="CI674" s="66">
        <f t="shared" si="1277"/>
        <v>0</v>
      </c>
      <c r="CJ674" s="67">
        <f t="shared" si="1257"/>
        <v>8715</v>
      </c>
      <c r="CK674" s="66"/>
      <c r="CL674" s="68">
        <f t="shared" si="1278"/>
        <v>0</v>
      </c>
      <c r="CM674" s="79">
        <f t="shared" si="1239"/>
        <v>4864</v>
      </c>
      <c r="CN674" s="66"/>
      <c r="CO674" s="68">
        <f t="shared" si="1279"/>
        <v>0</v>
      </c>
      <c r="CP674" s="79">
        <f t="shared" si="1240"/>
        <v>3955</v>
      </c>
      <c r="CQ674" s="66"/>
      <c r="CR674" s="68">
        <f t="shared" si="1280"/>
        <v>0</v>
      </c>
      <c r="CS674" s="79">
        <f t="shared" si="1207"/>
        <v>6656</v>
      </c>
      <c r="CT674" s="66"/>
      <c r="CU674" s="68">
        <f t="shared" si="1281"/>
        <v>0</v>
      </c>
      <c r="CV674" s="79">
        <f t="shared" si="1241"/>
        <v>7769</v>
      </c>
      <c r="CW674" s="66"/>
      <c r="CX674" s="66">
        <f t="shared" si="1282"/>
        <v>0</v>
      </c>
      <c r="CY674" s="40">
        <f t="shared" si="1202"/>
        <v>6575.8</v>
      </c>
      <c r="CZ674" s="65"/>
      <c r="DA674" s="66">
        <f t="shared" si="1283"/>
        <v>0</v>
      </c>
      <c r="DB674" s="67">
        <f t="shared" si="1258"/>
        <v>63934</v>
      </c>
      <c r="DC674" s="66"/>
      <c r="DD674" s="66">
        <f t="shared" si="1284"/>
        <v>0</v>
      </c>
      <c r="DE674" s="67">
        <f t="shared" si="1259"/>
        <v>60705</v>
      </c>
      <c r="DF674" s="66"/>
      <c r="DG674" s="69">
        <f t="shared" si="1285"/>
        <v>0</v>
      </c>
      <c r="DH674" s="67">
        <f t="shared" si="1252"/>
        <v>184420</v>
      </c>
      <c r="DI674" s="66"/>
      <c r="DJ674" s="66">
        <f t="shared" si="1286"/>
        <v>0</v>
      </c>
      <c r="DK674" s="67">
        <f t="shared" si="1242"/>
        <v>226.5</v>
      </c>
      <c r="DL674" s="210"/>
      <c r="DM674" s="206">
        <f t="shared" si="1287"/>
        <v>0</v>
      </c>
      <c r="DN674" s="25">
        <f t="shared" si="1222"/>
        <v>0</v>
      </c>
      <c r="DO674" s="5"/>
      <c r="DP674" s="43">
        <f t="shared" si="1288"/>
        <v>0</v>
      </c>
      <c r="DQ674" s="27">
        <f t="shared" si="1243"/>
        <v>7022.5</v>
      </c>
      <c r="DR674" s="5"/>
      <c r="DS674" s="43">
        <f t="shared" si="1289"/>
        <v>0</v>
      </c>
      <c r="DT674" s="27">
        <f t="shared" si="1244"/>
        <v>4846</v>
      </c>
      <c r="DU674" s="5"/>
      <c r="DV674" s="43">
        <f t="shared" si="1290"/>
        <v>0</v>
      </c>
      <c r="DW674" s="27">
        <f t="shared" si="1245"/>
        <v>4835</v>
      </c>
      <c r="DX674" s="5"/>
      <c r="DY674" s="22">
        <f t="shared" si="1291"/>
        <v>0</v>
      </c>
      <c r="DZ674" s="25">
        <f t="shared" si="1246"/>
        <v>523</v>
      </c>
      <c r="EA674" s="22"/>
      <c r="EB674" s="22">
        <f t="shared" si="1292"/>
        <v>0</v>
      </c>
      <c r="EC674" s="28">
        <f t="shared" si="1247"/>
        <v>369</v>
      </c>
      <c r="ED674" s="5"/>
      <c r="EE674" s="43">
        <f t="shared" si="1293"/>
        <v>0</v>
      </c>
      <c r="EF674" s="27">
        <f t="shared" si="1248"/>
        <v>4769</v>
      </c>
      <c r="EG674" s="66"/>
      <c r="EH674" s="66">
        <f t="shared" si="1294"/>
        <v>0</v>
      </c>
      <c r="EI674" s="67">
        <f t="shared" si="1249"/>
        <v>23837</v>
      </c>
      <c r="EJ674" s="66"/>
      <c r="EK674" s="66">
        <f t="shared" si="1270"/>
        <v>0</v>
      </c>
      <c r="EL674" s="67">
        <f t="shared" si="1250"/>
        <v>22467</v>
      </c>
      <c r="EM674" s="110" t="e">
        <f t="shared" si="1271"/>
        <v>#REF!</v>
      </c>
    </row>
    <row r="675" spans="1:143" s="36" customFormat="1" ht="11.25" customHeight="1" x14ac:dyDescent="0.25">
      <c r="A675" s="158">
        <v>46109</v>
      </c>
      <c r="B675" s="158">
        <v>46109</v>
      </c>
      <c r="C675" s="12">
        <v>8004965119</v>
      </c>
      <c r="D675" s="13" t="s">
        <v>45</v>
      </c>
      <c r="E675" s="14">
        <v>200</v>
      </c>
      <c r="F675" s="15">
        <v>2</v>
      </c>
      <c r="G675" s="16">
        <v>191516031630</v>
      </c>
      <c r="H675" s="66"/>
      <c r="I675" s="41">
        <f t="shared" si="1211"/>
        <v>400</v>
      </c>
      <c r="J675" s="48">
        <f t="shared" si="1212"/>
        <v>349366</v>
      </c>
      <c r="K675" s="66"/>
      <c r="L675" s="41">
        <f t="shared" si="1251"/>
        <v>400</v>
      </c>
      <c r="M675" s="48">
        <f t="shared" si="1213"/>
        <v>198725</v>
      </c>
      <c r="N675" s="66"/>
      <c r="O675" s="41">
        <f t="shared" si="1214"/>
        <v>400</v>
      </c>
      <c r="P675" s="48">
        <f t="shared" si="1215"/>
        <v>347996</v>
      </c>
      <c r="Q675" s="66"/>
      <c r="R675" s="66">
        <f t="shared" si="1216"/>
        <v>400</v>
      </c>
      <c r="S675" s="67" t="e">
        <f t="shared" si="1217"/>
        <v>#REF!</v>
      </c>
      <c r="T675" s="66"/>
      <c r="U675" s="66">
        <f t="shared" si="1223"/>
        <v>0</v>
      </c>
      <c r="V675" s="67">
        <f t="shared" si="1224"/>
        <v>220361.40000000002</v>
      </c>
      <c r="W675" s="136"/>
      <c r="X675" s="69">
        <f t="shared" si="1218"/>
        <v>0</v>
      </c>
      <c r="Y675" s="67">
        <f t="shared" si="1206"/>
        <v>132.29999999999882</v>
      </c>
      <c r="Z675" s="66"/>
      <c r="AA675" s="68">
        <f t="shared" si="1263"/>
        <v>0</v>
      </c>
      <c r="AB675" s="67">
        <f t="shared" si="1210"/>
        <v>11302.5</v>
      </c>
      <c r="AC675" s="66"/>
      <c r="AD675" s="66">
        <f t="shared" si="1264"/>
        <v>0</v>
      </c>
      <c r="AE675" s="67">
        <f t="shared" si="1225"/>
        <v>283.79999999999973</v>
      </c>
      <c r="AF675" s="66"/>
      <c r="AG675" s="78">
        <f t="shared" si="1265"/>
        <v>0</v>
      </c>
      <c r="AH675" s="79">
        <f t="shared" si="1226"/>
        <v>6947.9999999999991</v>
      </c>
      <c r="AI675" s="66"/>
      <c r="AJ675" s="68">
        <f t="shared" si="1266"/>
        <v>420</v>
      </c>
      <c r="AK675" s="67">
        <f t="shared" si="1227"/>
        <v>6708.5</v>
      </c>
      <c r="AL675" s="66"/>
      <c r="AM675" s="68">
        <f t="shared" si="1267"/>
        <v>0</v>
      </c>
      <c r="AN675" s="67">
        <f t="shared" si="1228"/>
        <v>2823.0999999999985</v>
      </c>
      <c r="AO675" s="66"/>
      <c r="AP675" s="68">
        <f t="shared" si="1219"/>
        <v>0</v>
      </c>
      <c r="AQ675" s="67">
        <f t="shared" si="1220"/>
        <v>3982.5</v>
      </c>
      <c r="AR675" s="66"/>
      <c r="AS675" s="68">
        <f t="shared" si="1272"/>
        <v>0</v>
      </c>
      <c r="AT675" s="67">
        <f t="shared" si="1229"/>
        <v>2056.1000000000004</v>
      </c>
      <c r="AU675" s="66"/>
      <c r="AV675" s="66">
        <f t="shared" si="1230"/>
        <v>0</v>
      </c>
      <c r="AW675" s="42">
        <f t="shared" si="1209"/>
        <v>1620.0000000000014</v>
      </c>
      <c r="AX675" s="66"/>
      <c r="AY675" s="66">
        <f t="shared" si="1273"/>
        <v>0</v>
      </c>
      <c r="AZ675" s="67">
        <f t="shared" si="1221"/>
        <v>1794.6</v>
      </c>
      <c r="BA675" s="66"/>
      <c r="BB675" s="68">
        <f t="shared" si="1274"/>
        <v>0</v>
      </c>
      <c r="BC675" s="67">
        <f t="shared" si="1231"/>
        <v>1254.5999999999999</v>
      </c>
      <c r="BD675" s="66"/>
      <c r="BE675" s="68">
        <f t="shared" si="1275"/>
        <v>0</v>
      </c>
      <c r="BF675" s="67">
        <f t="shared" si="1204"/>
        <v>7530.3200000000015</v>
      </c>
      <c r="BG675" s="66"/>
      <c r="BH675" s="68">
        <f t="shared" si="1253"/>
        <v>0</v>
      </c>
      <c r="BI675" s="67">
        <f t="shared" si="1268"/>
        <v>4385.96</v>
      </c>
      <c r="BJ675" s="66"/>
      <c r="BK675" s="68">
        <f t="shared" si="1276"/>
        <v>0</v>
      </c>
      <c r="BL675" s="67">
        <f t="shared" si="1232"/>
        <v>4604.6000000000004</v>
      </c>
      <c r="BM675" s="66"/>
      <c r="BN675" s="68">
        <f t="shared" si="1233"/>
        <v>0</v>
      </c>
      <c r="BO675" s="67">
        <f t="shared" si="1234"/>
        <v>509.90000000000123</v>
      </c>
      <c r="BP675" s="66"/>
      <c r="BQ675" s="68">
        <f t="shared" si="1235"/>
        <v>0</v>
      </c>
      <c r="BR675" s="67">
        <f t="shared" si="1269"/>
        <v>-10198.700000000008</v>
      </c>
      <c r="BS675" s="66"/>
      <c r="BT675" s="66">
        <f t="shared" si="1260"/>
        <v>0</v>
      </c>
      <c r="BU675" s="67">
        <f t="shared" si="1254"/>
        <v>27413</v>
      </c>
      <c r="BV675" s="66"/>
      <c r="BW675" s="66">
        <f t="shared" si="1261"/>
        <v>0</v>
      </c>
      <c r="BX675" s="67">
        <f t="shared" si="1255"/>
        <v>92541</v>
      </c>
      <c r="BY675" s="66"/>
      <c r="BZ675" s="66">
        <f t="shared" si="1262"/>
        <v>0</v>
      </c>
      <c r="CA675" s="67">
        <f t="shared" si="1256"/>
        <v>22893</v>
      </c>
      <c r="CB675" s="66"/>
      <c r="CC675" s="66">
        <f t="shared" si="1236"/>
        <v>0</v>
      </c>
      <c r="CD675" s="67">
        <f t="shared" si="1200"/>
        <v>4165.0000000000018</v>
      </c>
      <c r="CE675" s="66"/>
      <c r="CF675" s="66">
        <f t="shared" si="1237"/>
        <v>0</v>
      </c>
      <c r="CG675" s="67">
        <f t="shared" si="1238"/>
        <v>6982.9</v>
      </c>
      <c r="CH675" s="66"/>
      <c r="CI675" s="66">
        <f t="shared" si="1277"/>
        <v>0</v>
      </c>
      <c r="CJ675" s="67">
        <f t="shared" si="1257"/>
        <v>8715</v>
      </c>
      <c r="CK675" s="66"/>
      <c r="CL675" s="68">
        <f t="shared" si="1278"/>
        <v>0</v>
      </c>
      <c r="CM675" s="79">
        <f t="shared" si="1239"/>
        <v>4864</v>
      </c>
      <c r="CN675" s="66"/>
      <c r="CO675" s="68">
        <f t="shared" si="1279"/>
        <v>0</v>
      </c>
      <c r="CP675" s="79">
        <f t="shared" si="1240"/>
        <v>3955</v>
      </c>
      <c r="CQ675" s="66"/>
      <c r="CR675" s="68">
        <f t="shared" si="1280"/>
        <v>0</v>
      </c>
      <c r="CS675" s="79">
        <f t="shared" si="1207"/>
        <v>6656</v>
      </c>
      <c r="CT675" s="66"/>
      <c r="CU675" s="68">
        <f t="shared" si="1281"/>
        <v>0</v>
      </c>
      <c r="CV675" s="79">
        <f t="shared" si="1241"/>
        <v>7769</v>
      </c>
      <c r="CW675" s="66"/>
      <c r="CX675" s="66">
        <f t="shared" si="1282"/>
        <v>0</v>
      </c>
      <c r="CY675" s="40">
        <f t="shared" si="1202"/>
        <v>6575.8</v>
      </c>
      <c r="CZ675" s="65"/>
      <c r="DA675" s="66">
        <f t="shared" si="1283"/>
        <v>0</v>
      </c>
      <c r="DB675" s="67">
        <f t="shared" si="1258"/>
        <v>63934</v>
      </c>
      <c r="DC675" s="66"/>
      <c r="DD675" s="66">
        <f t="shared" si="1284"/>
        <v>0</v>
      </c>
      <c r="DE675" s="67">
        <f t="shared" si="1259"/>
        <v>60705</v>
      </c>
      <c r="DF675" s="66"/>
      <c r="DG675" s="69">
        <f t="shared" si="1285"/>
        <v>0</v>
      </c>
      <c r="DH675" s="67">
        <f t="shared" si="1252"/>
        <v>184420</v>
      </c>
      <c r="DI675" s="66"/>
      <c r="DJ675" s="66">
        <f t="shared" si="1286"/>
        <v>0</v>
      </c>
      <c r="DK675" s="67">
        <f t="shared" si="1242"/>
        <v>226.5</v>
      </c>
      <c r="DL675" s="210"/>
      <c r="DM675" s="206">
        <f t="shared" si="1287"/>
        <v>0</v>
      </c>
      <c r="DN675" s="25">
        <f t="shared" si="1222"/>
        <v>0</v>
      </c>
      <c r="DO675" s="5"/>
      <c r="DP675" s="43">
        <f t="shared" si="1288"/>
        <v>0</v>
      </c>
      <c r="DQ675" s="27">
        <f t="shared" si="1243"/>
        <v>7022.5</v>
      </c>
      <c r="DR675" s="5"/>
      <c r="DS675" s="43">
        <f t="shared" si="1289"/>
        <v>0</v>
      </c>
      <c r="DT675" s="27">
        <f t="shared" si="1244"/>
        <v>4846</v>
      </c>
      <c r="DU675" s="5"/>
      <c r="DV675" s="43">
        <f t="shared" si="1290"/>
        <v>0</v>
      </c>
      <c r="DW675" s="27">
        <f t="shared" si="1245"/>
        <v>4835</v>
      </c>
      <c r="DX675" s="5"/>
      <c r="DY675" s="22">
        <f t="shared" si="1291"/>
        <v>0</v>
      </c>
      <c r="DZ675" s="25">
        <f t="shared" si="1246"/>
        <v>523</v>
      </c>
      <c r="EA675" s="22"/>
      <c r="EB675" s="22">
        <f t="shared" si="1292"/>
        <v>0</v>
      </c>
      <c r="EC675" s="28">
        <f t="shared" si="1247"/>
        <v>369</v>
      </c>
      <c r="ED675" s="5"/>
      <c r="EE675" s="43">
        <f t="shared" si="1293"/>
        <v>0</v>
      </c>
      <c r="EF675" s="27">
        <f t="shared" si="1248"/>
        <v>4769</v>
      </c>
      <c r="EG675" s="66"/>
      <c r="EH675" s="66">
        <f t="shared" si="1294"/>
        <v>0</v>
      </c>
      <c r="EI675" s="67">
        <f t="shared" si="1249"/>
        <v>23837</v>
      </c>
      <c r="EJ675" s="66"/>
      <c r="EK675" s="66">
        <f t="shared" si="1270"/>
        <v>0</v>
      </c>
      <c r="EL675" s="67">
        <f t="shared" si="1250"/>
        <v>22467</v>
      </c>
      <c r="EM675" s="110" t="e">
        <f t="shared" si="1271"/>
        <v>#REF!</v>
      </c>
    </row>
    <row r="676" spans="1:143" s="36" customFormat="1" ht="11.25" customHeight="1" x14ac:dyDescent="0.25">
      <c r="A676" s="158">
        <v>46109</v>
      </c>
      <c r="B676" s="188">
        <v>46109</v>
      </c>
      <c r="C676" s="174">
        <v>8004965122</v>
      </c>
      <c r="D676" s="13" t="s">
        <v>78</v>
      </c>
      <c r="E676" s="14">
        <v>150</v>
      </c>
      <c r="F676" s="15">
        <v>5</v>
      </c>
      <c r="G676" s="16">
        <v>191516031425</v>
      </c>
      <c r="H676" s="66"/>
      <c r="I676" s="41">
        <f t="shared" si="1211"/>
        <v>300</v>
      </c>
      <c r="J676" s="48">
        <f t="shared" si="1212"/>
        <v>349066</v>
      </c>
      <c r="K676" s="66"/>
      <c r="L676" s="41">
        <f t="shared" si="1251"/>
        <v>300</v>
      </c>
      <c r="M676" s="48">
        <f t="shared" si="1213"/>
        <v>198425</v>
      </c>
      <c r="N676" s="66"/>
      <c r="O676" s="41">
        <f t="shared" si="1214"/>
        <v>300</v>
      </c>
      <c r="P676" s="48">
        <f t="shared" si="1215"/>
        <v>347696</v>
      </c>
      <c r="Q676" s="66"/>
      <c r="R676" s="66">
        <f t="shared" si="1216"/>
        <v>300</v>
      </c>
      <c r="S676" s="67" t="e">
        <f t="shared" si="1217"/>
        <v>#REF!</v>
      </c>
      <c r="T676" s="66"/>
      <c r="U676" s="66">
        <f t="shared" si="1223"/>
        <v>0</v>
      </c>
      <c r="V676" s="67">
        <f t="shared" si="1224"/>
        <v>220361.40000000002</v>
      </c>
      <c r="W676" s="136"/>
      <c r="X676" s="69">
        <f t="shared" si="1218"/>
        <v>0</v>
      </c>
      <c r="Y676" s="67">
        <f t="shared" si="1206"/>
        <v>132.29999999999882</v>
      </c>
      <c r="Z676" s="66"/>
      <c r="AA676" s="68">
        <f t="shared" si="1263"/>
        <v>0</v>
      </c>
      <c r="AB676" s="67">
        <f t="shared" si="1210"/>
        <v>11302.5</v>
      </c>
      <c r="AC676" s="66"/>
      <c r="AD676" s="66">
        <f t="shared" si="1264"/>
        <v>0</v>
      </c>
      <c r="AE676" s="67">
        <f t="shared" si="1225"/>
        <v>283.79999999999973</v>
      </c>
      <c r="AF676" s="66"/>
      <c r="AG676" s="78">
        <f t="shared" si="1265"/>
        <v>0</v>
      </c>
      <c r="AH676" s="79">
        <f t="shared" si="1226"/>
        <v>6947.9999999999991</v>
      </c>
      <c r="AI676" s="66"/>
      <c r="AJ676" s="68">
        <f t="shared" si="1266"/>
        <v>0</v>
      </c>
      <c r="AK676" s="67">
        <f t="shared" si="1227"/>
        <v>6708.5</v>
      </c>
      <c r="AL676" s="66"/>
      <c r="AM676" s="68">
        <f t="shared" si="1267"/>
        <v>765</v>
      </c>
      <c r="AN676" s="67">
        <f t="shared" si="1228"/>
        <v>2058.0999999999985</v>
      </c>
      <c r="AO676" s="66"/>
      <c r="AP676" s="68">
        <f t="shared" si="1219"/>
        <v>0</v>
      </c>
      <c r="AQ676" s="67">
        <f t="shared" si="1220"/>
        <v>3982.5</v>
      </c>
      <c r="AR676" s="66"/>
      <c r="AS676" s="68">
        <f t="shared" si="1272"/>
        <v>0</v>
      </c>
      <c r="AT676" s="67">
        <f t="shared" si="1229"/>
        <v>2056.1000000000004</v>
      </c>
      <c r="AU676" s="66"/>
      <c r="AV676" s="66">
        <f t="shared" si="1230"/>
        <v>0</v>
      </c>
      <c r="AW676" s="42">
        <f t="shared" si="1209"/>
        <v>1620.0000000000014</v>
      </c>
      <c r="AX676" s="66"/>
      <c r="AY676" s="66">
        <f t="shared" si="1273"/>
        <v>0</v>
      </c>
      <c r="AZ676" s="67">
        <f t="shared" si="1221"/>
        <v>1794.6</v>
      </c>
      <c r="BA676" s="66"/>
      <c r="BB676" s="68">
        <f t="shared" si="1274"/>
        <v>0</v>
      </c>
      <c r="BC676" s="67">
        <f t="shared" si="1231"/>
        <v>1254.5999999999999</v>
      </c>
      <c r="BD676" s="66"/>
      <c r="BE676" s="68">
        <f t="shared" si="1275"/>
        <v>0</v>
      </c>
      <c r="BF676" s="67">
        <f t="shared" si="1204"/>
        <v>7530.3200000000015</v>
      </c>
      <c r="BG676" s="66"/>
      <c r="BH676" s="68">
        <f t="shared" si="1253"/>
        <v>0</v>
      </c>
      <c r="BI676" s="67">
        <f t="shared" si="1268"/>
        <v>4385.96</v>
      </c>
      <c r="BJ676" s="66"/>
      <c r="BK676" s="68">
        <f t="shared" si="1276"/>
        <v>0</v>
      </c>
      <c r="BL676" s="67">
        <f t="shared" si="1232"/>
        <v>4604.6000000000004</v>
      </c>
      <c r="BM676" s="66"/>
      <c r="BN676" s="68">
        <f t="shared" si="1233"/>
        <v>0</v>
      </c>
      <c r="BO676" s="67">
        <f t="shared" si="1234"/>
        <v>509.90000000000123</v>
      </c>
      <c r="BP676" s="66"/>
      <c r="BQ676" s="68">
        <f t="shared" si="1235"/>
        <v>0</v>
      </c>
      <c r="BR676" s="67">
        <f t="shared" si="1269"/>
        <v>-10198.700000000008</v>
      </c>
      <c r="BS676" s="66"/>
      <c r="BT676" s="66">
        <f t="shared" si="1260"/>
        <v>0</v>
      </c>
      <c r="BU676" s="67">
        <f t="shared" si="1254"/>
        <v>27413</v>
      </c>
      <c r="BV676" s="66"/>
      <c r="BW676" s="66">
        <f t="shared" si="1261"/>
        <v>0</v>
      </c>
      <c r="BX676" s="67">
        <f t="shared" si="1255"/>
        <v>92541</v>
      </c>
      <c r="BY676" s="66"/>
      <c r="BZ676" s="66">
        <f t="shared" si="1262"/>
        <v>0</v>
      </c>
      <c r="CA676" s="67">
        <f t="shared" si="1256"/>
        <v>22893</v>
      </c>
      <c r="CB676" s="66"/>
      <c r="CC676" s="66">
        <f t="shared" si="1236"/>
        <v>0</v>
      </c>
      <c r="CD676" s="67">
        <f t="shared" si="1200"/>
        <v>4165.0000000000018</v>
      </c>
      <c r="CE676" s="66"/>
      <c r="CF676" s="66">
        <f t="shared" si="1237"/>
        <v>0</v>
      </c>
      <c r="CG676" s="67">
        <f t="shared" si="1238"/>
        <v>6982.9</v>
      </c>
      <c r="CH676" s="66"/>
      <c r="CI676" s="66">
        <f t="shared" si="1277"/>
        <v>0</v>
      </c>
      <c r="CJ676" s="67">
        <f t="shared" si="1257"/>
        <v>8715</v>
      </c>
      <c r="CK676" s="66"/>
      <c r="CL676" s="68">
        <f t="shared" si="1278"/>
        <v>0</v>
      </c>
      <c r="CM676" s="79">
        <f t="shared" si="1239"/>
        <v>4864</v>
      </c>
      <c r="CN676" s="66"/>
      <c r="CO676" s="68">
        <f t="shared" si="1279"/>
        <v>0</v>
      </c>
      <c r="CP676" s="79">
        <f t="shared" si="1240"/>
        <v>3955</v>
      </c>
      <c r="CQ676" s="66"/>
      <c r="CR676" s="68">
        <f t="shared" si="1280"/>
        <v>0</v>
      </c>
      <c r="CS676" s="79">
        <f t="shared" si="1207"/>
        <v>6656</v>
      </c>
      <c r="CT676" s="66"/>
      <c r="CU676" s="68">
        <f t="shared" si="1281"/>
        <v>0</v>
      </c>
      <c r="CV676" s="79">
        <f t="shared" si="1241"/>
        <v>7769</v>
      </c>
      <c r="CW676" s="66"/>
      <c r="CX676" s="66">
        <f t="shared" si="1282"/>
        <v>0</v>
      </c>
      <c r="CY676" s="40">
        <f t="shared" si="1202"/>
        <v>6575.8</v>
      </c>
      <c r="CZ676" s="65"/>
      <c r="DA676" s="66">
        <f t="shared" si="1283"/>
        <v>0</v>
      </c>
      <c r="DB676" s="67">
        <f t="shared" si="1258"/>
        <v>63934</v>
      </c>
      <c r="DC676" s="66"/>
      <c r="DD676" s="66">
        <f t="shared" si="1284"/>
        <v>0</v>
      </c>
      <c r="DE676" s="67">
        <f t="shared" si="1259"/>
        <v>60705</v>
      </c>
      <c r="DF676" s="66"/>
      <c r="DG676" s="69">
        <f t="shared" si="1285"/>
        <v>0</v>
      </c>
      <c r="DH676" s="67">
        <f t="shared" si="1252"/>
        <v>184420</v>
      </c>
      <c r="DI676" s="66"/>
      <c r="DJ676" s="66">
        <f t="shared" si="1286"/>
        <v>0</v>
      </c>
      <c r="DK676" s="67">
        <f t="shared" si="1242"/>
        <v>226.5</v>
      </c>
      <c r="DL676" s="210"/>
      <c r="DM676" s="206">
        <f t="shared" si="1287"/>
        <v>0</v>
      </c>
      <c r="DN676" s="25">
        <f t="shared" si="1222"/>
        <v>0</v>
      </c>
      <c r="DO676" s="5"/>
      <c r="DP676" s="43">
        <f t="shared" si="1288"/>
        <v>0</v>
      </c>
      <c r="DQ676" s="27">
        <f t="shared" si="1243"/>
        <v>7022.5</v>
      </c>
      <c r="DR676" s="5"/>
      <c r="DS676" s="43">
        <f t="shared" si="1289"/>
        <v>0</v>
      </c>
      <c r="DT676" s="27">
        <f t="shared" si="1244"/>
        <v>4846</v>
      </c>
      <c r="DU676" s="5"/>
      <c r="DV676" s="43">
        <f t="shared" si="1290"/>
        <v>0</v>
      </c>
      <c r="DW676" s="27">
        <f t="shared" si="1245"/>
        <v>4835</v>
      </c>
      <c r="DX676" s="5"/>
      <c r="DY676" s="22">
        <f t="shared" si="1291"/>
        <v>0</v>
      </c>
      <c r="DZ676" s="25">
        <f t="shared" si="1246"/>
        <v>523</v>
      </c>
      <c r="EA676" s="22"/>
      <c r="EB676" s="22">
        <f t="shared" si="1292"/>
        <v>0</v>
      </c>
      <c r="EC676" s="28">
        <f t="shared" si="1247"/>
        <v>369</v>
      </c>
      <c r="ED676" s="5"/>
      <c r="EE676" s="43">
        <f t="shared" si="1293"/>
        <v>0</v>
      </c>
      <c r="EF676" s="27">
        <f t="shared" si="1248"/>
        <v>4769</v>
      </c>
      <c r="EG676" s="66"/>
      <c r="EH676" s="66">
        <f t="shared" si="1294"/>
        <v>0</v>
      </c>
      <c r="EI676" s="67">
        <f t="shared" si="1249"/>
        <v>23837</v>
      </c>
      <c r="EJ676" s="66"/>
      <c r="EK676" s="66">
        <f t="shared" si="1270"/>
        <v>0</v>
      </c>
      <c r="EL676" s="67">
        <f t="shared" si="1250"/>
        <v>22467</v>
      </c>
      <c r="EM676" s="110" t="e">
        <f t="shared" si="1271"/>
        <v>#REF!</v>
      </c>
    </row>
    <row r="677" spans="1:143" s="36" customFormat="1" ht="11.25" customHeight="1" x14ac:dyDescent="0.25">
      <c r="A677" s="158">
        <v>46109</v>
      </c>
      <c r="B677" s="188">
        <v>46109</v>
      </c>
      <c r="C677" s="174">
        <v>8004965895</v>
      </c>
      <c r="D677" s="13" t="s">
        <v>187</v>
      </c>
      <c r="E677" s="14">
        <v>700</v>
      </c>
      <c r="F677" s="15">
        <v>3</v>
      </c>
      <c r="G677" s="16">
        <v>191516032163</v>
      </c>
      <c r="H677" s="66"/>
      <c r="I677" s="41">
        <f t="shared" si="1211"/>
        <v>1400</v>
      </c>
      <c r="J677" s="48">
        <f t="shared" ref="J677:J708" si="1295">J676+H677-I677</f>
        <v>347666</v>
      </c>
      <c r="K677" s="66"/>
      <c r="L677" s="41">
        <f t="shared" si="1251"/>
        <v>1400</v>
      </c>
      <c r="M677" s="48">
        <f t="shared" ref="M677:M708" si="1296">M676+K677-L677</f>
        <v>197025</v>
      </c>
      <c r="N677" s="66"/>
      <c r="O677" s="41">
        <f t="shared" si="1214"/>
        <v>1400</v>
      </c>
      <c r="P677" s="48">
        <f t="shared" ref="P677:P708" si="1297">P676+N677-O677</f>
        <v>346296</v>
      </c>
      <c r="Q677" s="66"/>
      <c r="R677" s="66">
        <f t="shared" si="1216"/>
        <v>1400</v>
      </c>
      <c r="S677" s="67" t="e">
        <f t="shared" ref="S677:S708" si="1298">S676+Q677-R677</f>
        <v>#REF!</v>
      </c>
      <c r="T677" s="66"/>
      <c r="U677" s="66">
        <f t="shared" si="1223"/>
        <v>0</v>
      </c>
      <c r="V677" s="67">
        <f t="shared" si="1224"/>
        <v>220361.40000000002</v>
      </c>
      <c r="W677" s="136"/>
      <c r="X677" s="69">
        <f t="shared" si="1218"/>
        <v>0</v>
      </c>
      <c r="Y677" s="67">
        <f t="shared" si="1206"/>
        <v>132.29999999999882</v>
      </c>
      <c r="Z677" s="66"/>
      <c r="AA677" s="68">
        <f t="shared" si="1263"/>
        <v>0</v>
      </c>
      <c r="AB677" s="67">
        <f t="shared" si="1210"/>
        <v>11302.5</v>
      </c>
      <c r="AC677" s="66"/>
      <c r="AD677" s="66">
        <f t="shared" si="1264"/>
        <v>0</v>
      </c>
      <c r="AE677" s="67">
        <f t="shared" si="1225"/>
        <v>283.79999999999973</v>
      </c>
      <c r="AF677" s="66"/>
      <c r="AG677" s="78">
        <f t="shared" si="1265"/>
        <v>0</v>
      </c>
      <c r="AH677" s="79">
        <f t="shared" si="1226"/>
        <v>6947.9999999999991</v>
      </c>
      <c r="AI677" s="66"/>
      <c r="AJ677" s="68">
        <f t="shared" si="1266"/>
        <v>0</v>
      </c>
      <c r="AK677" s="67">
        <f t="shared" si="1227"/>
        <v>6708.5</v>
      </c>
      <c r="AL677" s="66"/>
      <c r="AM677" s="68">
        <f t="shared" si="1267"/>
        <v>0</v>
      </c>
      <c r="AN677" s="67">
        <f t="shared" si="1228"/>
        <v>2058.0999999999985</v>
      </c>
      <c r="AO677" s="66"/>
      <c r="AP677" s="68">
        <f t="shared" si="1219"/>
        <v>2170</v>
      </c>
      <c r="AQ677" s="67">
        <f t="shared" ref="AQ677:AQ708" si="1299">+AQ676+AO677-AP677</f>
        <v>1812.5</v>
      </c>
      <c r="AR677" s="66"/>
      <c r="AS677" s="68">
        <f t="shared" si="1272"/>
        <v>0</v>
      </c>
      <c r="AT677" s="67">
        <f t="shared" si="1229"/>
        <v>2056.1000000000004</v>
      </c>
      <c r="AU677" s="66"/>
      <c r="AV677" s="66">
        <f t="shared" si="1230"/>
        <v>0</v>
      </c>
      <c r="AW677" s="42">
        <f t="shared" si="1209"/>
        <v>1620.0000000000014</v>
      </c>
      <c r="AX677" s="66"/>
      <c r="AY677" s="66">
        <f t="shared" si="1273"/>
        <v>0</v>
      </c>
      <c r="AZ677" s="67">
        <f t="shared" si="1221"/>
        <v>1794.6</v>
      </c>
      <c r="BA677" s="66"/>
      <c r="BB677" s="68">
        <f t="shared" si="1274"/>
        <v>0</v>
      </c>
      <c r="BC677" s="67">
        <f t="shared" si="1231"/>
        <v>1254.5999999999999</v>
      </c>
      <c r="BD677" s="66"/>
      <c r="BE677" s="68">
        <f t="shared" si="1275"/>
        <v>0</v>
      </c>
      <c r="BF677" s="67">
        <f t="shared" si="1204"/>
        <v>7530.3200000000015</v>
      </c>
      <c r="BG677" s="66"/>
      <c r="BH677" s="68">
        <f t="shared" si="1253"/>
        <v>0</v>
      </c>
      <c r="BI677" s="67">
        <f t="shared" si="1268"/>
        <v>4385.96</v>
      </c>
      <c r="BJ677" s="66"/>
      <c r="BK677" s="68">
        <f t="shared" si="1276"/>
        <v>0</v>
      </c>
      <c r="BL677" s="67">
        <f t="shared" si="1232"/>
        <v>4604.6000000000004</v>
      </c>
      <c r="BM677" s="66"/>
      <c r="BN677" s="68">
        <f t="shared" si="1233"/>
        <v>0</v>
      </c>
      <c r="BO677" s="67">
        <f t="shared" si="1234"/>
        <v>509.90000000000123</v>
      </c>
      <c r="BP677" s="66"/>
      <c r="BQ677" s="68">
        <f t="shared" si="1235"/>
        <v>0</v>
      </c>
      <c r="BR677" s="67">
        <f t="shared" si="1269"/>
        <v>-10198.700000000008</v>
      </c>
      <c r="BS677" s="66"/>
      <c r="BT677" s="66">
        <f t="shared" si="1260"/>
        <v>0</v>
      </c>
      <c r="BU677" s="67">
        <f t="shared" si="1254"/>
        <v>27413</v>
      </c>
      <c r="BV677" s="66"/>
      <c r="BW677" s="66">
        <f t="shared" si="1261"/>
        <v>0</v>
      </c>
      <c r="BX677" s="67">
        <f t="shared" si="1255"/>
        <v>92541</v>
      </c>
      <c r="BY677" s="66"/>
      <c r="BZ677" s="66">
        <f t="shared" si="1262"/>
        <v>0</v>
      </c>
      <c r="CA677" s="67">
        <f t="shared" si="1256"/>
        <v>22893</v>
      </c>
      <c r="CB677" s="66"/>
      <c r="CC677" s="66">
        <f t="shared" si="1236"/>
        <v>0</v>
      </c>
      <c r="CD677" s="67">
        <f t="shared" si="1200"/>
        <v>4165.0000000000018</v>
      </c>
      <c r="CE677" s="66"/>
      <c r="CF677" s="66">
        <f t="shared" si="1237"/>
        <v>0</v>
      </c>
      <c r="CG677" s="67">
        <f t="shared" si="1238"/>
        <v>6982.9</v>
      </c>
      <c r="CH677" s="66"/>
      <c r="CI677" s="66">
        <f t="shared" si="1277"/>
        <v>0</v>
      </c>
      <c r="CJ677" s="67">
        <f t="shared" si="1257"/>
        <v>8715</v>
      </c>
      <c r="CK677" s="66"/>
      <c r="CL677" s="68">
        <f t="shared" si="1278"/>
        <v>0</v>
      </c>
      <c r="CM677" s="79">
        <f t="shared" si="1239"/>
        <v>4864</v>
      </c>
      <c r="CN677" s="66"/>
      <c r="CO677" s="68">
        <f t="shared" si="1279"/>
        <v>0</v>
      </c>
      <c r="CP677" s="79">
        <f t="shared" si="1240"/>
        <v>3955</v>
      </c>
      <c r="CQ677" s="66"/>
      <c r="CR677" s="68">
        <f t="shared" si="1280"/>
        <v>0</v>
      </c>
      <c r="CS677" s="79">
        <f t="shared" si="1207"/>
        <v>6656</v>
      </c>
      <c r="CT677" s="66"/>
      <c r="CU677" s="68">
        <f t="shared" si="1281"/>
        <v>0</v>
      </c>
      <c r="CV677" s="79">
        <f t="shared" si="1241"/>
        <v>7769</v>
      </c>
      <c r="CW677" s="66"/>
      <c r="CX677" s="66">
        <f t="shared" si="1282"/>
        <v>0</v>
      </c>
      <c r="CY677" s="40">
        <f t="shared" si="1202"/>
        <v>6575.8</v>
      </c>
      <c r="CZ677" s="65"/>
      <c r="DA677" s="66">
        <f t="shared" si="1283"/>
        <v>0</v>
      </c>
      <c r="DB677" s="67">
        <f t="shared" si="1258"/>
        <v>63934</v>
      </c>
      <c r="DC677" s="66"/>
      <c r="DD677" s="66">
        <f t="shared" si="1284"/>
        <v>0</v>
      </c>
      <c r="DE677" s="67">
        <f t="shared" si="1259"/>
        <v>60705</v>
      </c>
      <c r="DF677" s="66"/>
      <c r="DG677" s="69">
        <f t="shared" si="1285"/>
        <v>0</v>
      </c>
      <c r="DH677" s="67">
        <f t="shared" si="1252"/>
        <v>184420</v>
      </c>
      <c r="DI677" s="66"/>
      <c r="DJ677" s="66">
        <f t="shared" si="1286"/>
        <v>0</v>
      </c>
      <c r="DK677" s="67">
        <f t="shared" si="1242"/>
        <v>226.5</v>
      </c>
      <c r="DL677" s="210"/>
      <c r="DM677" s="206">
        <f t="shared" si="1287"/>
        <v>0</v>
      </c>
      <c r="DN677" s="25">
        <f t="shared" si="1222"/>
        <v>0</v>
      </c>
      <c r="DO677" s="5"/>
      <c r="DP677" s="43">
        <f t="shared" si="1288"/>
        <v>0</v>
      </c>
      <c r="DQ677" s="27">
        <f t="shared" si="1243"/>
        <v>7022.5</v>
      </c>
      <c r="DR677" s="5"/>
      <c r="DS677" s="43">
        <f t="shared" si="1289"/>
        <v>0</v>
      </c>
      <c r="DT677" s="27">
        <f t="shared" si="1244"/>
        <v>4846</v>
      </c>
      <c r="DU677" s="5"/>
      <c r="DV677" s="43">
        <f t="shared" si="1290"/>
        <v>0</v>
      </c>
      <c r="DW677" s="27">
        <f t="shared" si="1245"/>
        <v>4835</v>
      </c>
      <c r="DX677" s="5"/>
      <c r="DY677" s="22">
        <f t="shared" si="1291"/>
        <v>0</v>
      </c>
      <c r="DZ677" s="25">
        <f t="shared" si="1246"/>
        <v>523</v>
      </c>
      <c r="EA677" s="22"/>
      <c r="EB677" s="22">
        <f t="shared" si="1292"/>
        <v>0</v>
      </c>
      <c r="EC677" s="28">
        <f t="shared" si="1247"/>
        <v>369</v>
      </c>
      <c r="ED677" s="5"/>
      <c r="EE677" s="43">
        <f t="shared" si="1293"/>
        <v>0</v>
      </c>
      <c r="EF677" s="27">
        <f t="shared" si="1248"/>
        <v>4769</v>
      </c>
      <c r="EG677" s="66"/>
      <c r="EH677" s="66">
        <f t="shared" si="1294"/>
        <v>0</v>
      </c>
      <c r="EI677" s="67">
        <f t="shared" si="1249"/>
        <v>23837</v>
      </c>
      <c r="EJ677" s="66"/>
      <c r="EK677" s="66">
        <f t="shared" si="1270"/>
        <v>0</v>
      </c>
      <c r="EL677" s="67">
        <f t="shared" si="1250"/>
        <v>22467</v>
      </c>
      <c r="EM677" s="110" t="e">
        <f t="shared" si="1271"/>
        <v>#REF!</v>
      </c>
    </row>
    <row r="678" spans="1:143" s="36" customFormat="1" ht="11.25" customHeight="1" x14ac:dyDescent="0.25">
      <c r="A678" s="188">
        <v>46109</v>
      </c>
      <c r="B678" s="188">
        <v>46109</v>
      </c>
      <c r="C678" s="176">
        <v>8004980186</v>
      </c>
      <c r="D678" s="17" t="s">
        <v>32</v>
      </c>
      <c r="E678" s="18">
        <v>50</v>
      </c>
      <c r="F678" s="19">
        <v>3</v>
      </c>
      <c r="G678" s="20">
        <v>191516042049</v>
      </c>
      <c r="H678" s="66"/>
      <c r="I678" s="41">
        <f t="shared" si="1211"/>
        <v>0</v>
      </c>
      <c r="J678" s="48">
        <f t="shared" si="1295"/>
        <v>347666</v>
      </c>
      <c r="K678" s="66"/>
      <c r="L678" s="41">
        <f t="shared" si="1251"/>
        <v>0</v>
      </c>
      <c r="M678" s="48">
        <f t="shared" si="1296"/>
        <v>197025</v>
      </c>
      <c r="N678" s="66"/>
      <c r="O678" s="41">
        <f t="shared" si="1214"/>
        <v>0</v>
      </c>
      <c r="P678" s="48">
        <f t="shared" si="1297"/>
        <v>346296</v>
      </c>
      <c r="Q678" s="66"/>
      <c r="R678" s="66">
        <f t="shared" si="1216"/>
        <v>0</v>
      </c>
      <c r="S678" s="67" t="e">
        <f t="shared" si="1298"/>
        <v>#REF!</v>
      </c>
      <c r="T678" s="66"/>
      <c r="U678" s="66">
        <f t="shared" si="1223"/>
        <v>0</v>
      </c>
      <c r="V678" s="67">
        <f t="shared" si="1224"/>
        <v>220361.40000000002</v>
      </c>
      <c r="W678" s="136"/>
      <c r="X678" s="69">
        <f t="shared" si="1218"/>
        <v>0</v>
      </c>
      <c r="Y678" s="67">
        <f t="shared" si="1206"/>
        <v>132.29999999999882</v>
      </c>
      <c r="Z678" s="66"/>
      <c r="AA678" s="68">
        <f t="shared" si="1263"/>
        <v>0</v>
      </c>
      <c r="AB678" s="67">
        <f t="shared" si="1210"/>
        <v>11302.5</v>
      </c>
      <c r="AC678" s="66"/>
      <c r="AD678" s="66">
        <f t="shared" si="1264"/>
        <v>0</v>
      </c>
      <c r="AE678" s="67">
        <f t="shared" si="1225"/>
        <v>283.79999999999973</v>
      </c>
      <c r="AF678" s="66"/>
      <c r="AG678" s="78">
        <f t="shared" si="1265"/>
        <v>0</v>
      </c>
      <c r="AH678" s="79">
        <f t="shared" si="1226"/>
        <v>6947.9999999999991</v>
      </c>
      <c r="AI678" s="66"/>
      <c r="AJ678" s="68">
        <f t="shared" si="1266"/>
        <v>0</v>
      </c>
      <c r="AK678" s="67">
        <f t="shared" si="1227"/>
        <v>6708.5</v>
      </c>
      <c r="AL678" s="66"/>
      <c r="AM678" s="68">
        <f t="shared" si="1267"/>
        <v>0</v>
      </c>
      <c r="AN678" s="67">
        <f t="shared" si="1228"/>
        <v>2058.0999999999985</v>
      </c>
      <c r="AO678" s="66"/>
      <c r="AP678" s="68">
        <f t="shared" si="1219"/>
        <v>0</v>
      </c>
      <c r="AQ678" s="67">
        <f t="shared" si="1299"/>
        <v>1812.5</v>
      </c>
      <c r="AR678" s="66"/>
      <c r="AS678" s="68">
        <f t="shared" si="1272"/>
        <v>0</v>
      </c>
      <c r="AT678" s="67">
        <f t="shared" si="1229"/>
        <v>2056.1000000000004</v>
      </c>
      <c r="AU678" s="66"/>
      <c r="AV678" s="66">
        <f t="shared" si="1230"/>
        <v>0</v>
      </c>
      <c r="AW678" s="42">
        <f t="shared" si="1209"/>
        <v>1620.0000000000014</v>
      </c>
      <c r="AX678" s="66"/>
      <c r="AY678" s="66">
        <f t="shared" si="1273"/>
        <v>0</v>
      </c>
      <c r="AZ678" s="67">
        <f t="shared" si="1221"/>
        <v>1794.6</v>
      </c>
      <c r="BA678" s="66"/>
      <c r="BB678" s="68">
        <f t="shared" si="1274"/>
        <v>0</v>
      </c>
      <c r="BC678" s="67">
        <f t="shared" si="1231"/>
        <v>1254.5999999999999</v>
      </c>
      <c r="BD678" s="66"/>
      <c r="BE678" s="68">
        <f t="shared" si="1275"/>
        <v>0</v>
      </c>
      <c r="BF678" s="67">
        <f t="shared" si="1204"/>
        <v>7530.3200000000015</v>
      </c>
      <c r="BG678" s="66"/>
      <c r="BH678" s="68">
        <f t="shared" si="1253"/>
        <v>156</v>
      </c>
      <c r="BI678" s="67">
        <f t="shared" si="1268"/>
        <v>4229.96</v>
      </c>
      <c r="BJ678" s="66"/>
      <c r="BK678" s="68">
        <f t="shared" si="1276"/>
        <v>0</v>
      </c>
      <c r="BL678" s="67">
        <f t="shared" si="1232"/>
        <v>4604.6000000000004</v>
      </c>
      <c r="BM678" s="66"/>
      <c r="BN678" s="68">
        <f t="shared" si="1233"/>
        <v>0</v>
      </c>
      <c r="BO678" s="67">
        <f t="shared" si="1234"/>
        <v>509.90000000000123</v>
      </c>
      <c r="BP678" s="66"/>
      <c r="BQ678" s="68">
        <f t="shared" si="1235"/>
        <v>0</v>
      </c>
      <c r="BR678" s="67">
        <f t="shared" si="1269"/>
        <v>-10198.700000000008</v>
      </c>
      <c r="BS678" s="66"/>
      <c r="BT678" s="66">
        <f t="shared" si="1260"/>
        <v>100</v>
      </c>
      <c r="BU678" s="67">
        <f t="shared" si="1254"/>
        <v>27313</v>
      </c>
      <c r="BV678" s="66"/>
      <c r="BW678" s="66">
        <f t="shared" si="1261"/>
        <v>100</v>
      </c>
      <c r="BX678" s="67">
        <f t="shared" si="1255"/>
        <v>92441</v>
      </c>
      <c r="BY678" s="66"/>
      <c r="BZ678" s="66">
        <f t="shared" si="1262"/>
        <v>100</v>
      </c>
      <c r="CA678" s="67">
        <f t="shared" si="1256"/>
        <v>22793</v>
      </c>
      <c r="CB678" s="66"/>
      <c r="CC678" s="66">
        <f t="shared" si="1236"/>
        <v>0</v>
      </c>
      <c r="CD678" s="67">
        <f t="shared" ref="CD678:CD741" si="1300">+CD677+CB678-CC678</f>
        <v>4165.0000000000018</v>
      </c>
      <c r="CE678" s="66"/>
      <c r="CF678" s="66">
        <f t="shared" si="1237"/>
        <v>0</v>
      </c>
      <c r="CG678" s="67">
        <f t="shared" si="1238"/>
        <v>6982.9</v>
      </c>
      <c r="CH678" s="66"/>
      <c r="CI678" s="66">
        <f t="shared" si="1277"/>
        <v>0</v>
      </c>
      <c r="CJ678" s="67">
        <f t="shared" si="1257"/>
        <v>8715</v>
      </c>
      <c r="CK678" s="66"/>
      <c r="CL678" s="68">
        <f t="shared" si="1278"/>
        <v>0</v>
      </c>
      <c r="CM678" s="79">
        <f t="shared" si="1239"/>
        <v>4864</v>
      </c>
      <c r="CN678" s="66"/>
      <c r="CO678" s="68">
        <f t="shared" si="1279"/>
        <v>0</v>
      </c>
      <c r="CP678" s="79">
        <f t="shared" si="1240"/>
        <v>3955</v>
      </c>
      <c r="CQ678" s="66"/>
      <c r="CR678" s="68">
        <f t="shared" si="1280"/>
        <v>0</v>
      </c>
      <c r="CS678" s="79">
        <f t="shared" si="1207"/>
        <v>6656</v>
      </c>
      <c r="CT678" s="66"/>
      <c r="CU678" s="68">
        <f t="shared" si="1281"/>
        <v>0</v>
      </c>
      <c r="CV678" s="79">
        <f t="shared" si="1241"/>
        <v>7769</v>
      </c>
      <c r="CW678" s="66"/>
      <c r="CX678" s="66">
        <f t="shared" si="1282"/>
        <v>0</v>
      </c>
      <c r="CY678" s="40">
        <f t="shared" si="1202"/>
        <v>6575.8</v>
      </c>
      <c r="CZ678" s="65"/>
      <c r="DA678" s="66">
        <f t="shared" si="1283"/>
        <v>0</v>
      </c>
      <c r="DB678" s="67">
        <f t="shared" si="1258"/>
        <v>63934</v>
      </c>
      <c r="DC678" s="66"/>
      <c r="DD678" s="66">
        <f t="shared" si="1284"/>
        <v>0</v>
      </c>
      <c r="DE678" s="67">
        <f t="shared" si="1259"/>
        <v>60705</v>
      </c>
      <c r="DF678" s="66"/>
      <c r="DG678" s="69">
        <f t="shared" si="1285"/>
        <v>0</v>
      </c>
      <c r="DH678" s="67">
        <f t="shared" si="1252"/>
        <v>184420</v>
      </c>
      <c r="DI678" s="66"/>
      <c r="DJ678" s="66">
        <f t="shared" si="1286"/>
        <v>0</v>
      </c>
      <c r="DK678" s="67">
        <f t="shared" si="1242"/>
        <v>226.5</v>
      </c>
      <c r="DL678" s="210"/>
      <c r="DM678" s="206">
        <f t="shared" si="1287"/>
        <v>0</v>
      </c>
      <c r="DN678" s="25">
        <f t="shared" si="1222"/>
        <v>0</v>
      </c>
      <c r="DO678" s="5"/>
      <c r="DP678" s="43">
        <f t="shared" si="1288"/>
        <v>0</v>
      </c>
      <c r="DQ678" s="27">
        <f t="shared" si="1243"/>
        <v>7022.5</v>
      </c>
      <c r="DR678" s="5"/>
      <c r="DS678" s="43">
        <f t="shared" si="1289"/>
        <v>0</v>
      </c>
      <c r="DT678" s="27">
        <f t="shared" si="1244"/>
        <v>4846</v>
      </c>
      <c r="DU678" s="5"/>
      <c r="DV678" s="43">
        <f t="shared" si="1290"/>
        <v>0</v>
      </c>
      <c r="DW678" s="27">
        <f t="shared" si="1245"/>
        <v>4835</v>
      </c>
      <c r="DX678" s="5"/>
      <c r="DY678" s="22">
        <f t="shared" si="1291"/>
        <v>0</v>
      </c>
      <c r="DZ678" s="25">
        <f t="shared" si="1246"/>
        <v>523</v>
      </c>
      <c r="EA678" s="22"/>
      <c r="EB678" s="22">
        <f t="shared" si="1292"/>
        <v>0</v>
      </c>
      <c r="EC678" s="28">
        <f t="shared" si="1247"/>
        <v>369</v>
      </c>
      <c r="ED678" s="5"/>
      <c r="EE678" s="43">
        <f t="shared" si="1293"/>
        <v>0</v>
      </c>
      <c r="EF678" s="27">
        <f t="shared" si="1248"/>
        <v>4769</v>
      </c>
      <c r="EG678" s="66"/>
      <c r="EH678" s="66">
        <f t="shared" si="1294"/>
        <v>0</v>
      </c>
      <c r="EI678" s="67">
        <f t="shared" si="1249"/>
        <v>23837</v>
      </c>
      <c r="EJ678" s="66"/>
      <c r="EK678" s="66">
        <f t="shared" si="1270"/>
        <v>0</v>
      </c>
      <c r="EL678" s="67">
        <f t="shared" si="1250"/>
        <v>22467</v>
      </c>
      <c r="EM678" s="110" t="e">
        <f t="shared" si="1271"/>
        <v>#REF!</v>
      </c>
    </row>
    <row r="679" spans="1:143" s="36" customFormat="1" ht="11.25" customHeight="1" x14ac:dyDescent="0.25">
      <c r="A679" s="158">
        <v>46109</v>
      </c>
      <c r="B679" s="188">
        <v>46109</v>
      </c>
      <c r="C679" s="181">
        <v>8004981142</v>
      </c>
      <c r="D679" s="111" t="s">
        <v>372</v>
      </c>
      <c r="E679" s="138">
        <v>2</v>
      </c>
      <c r="F679" s="139">
        <v>20</v>
      </c>
      <c r="G679" s="85">
        <v>191516185784</v>
      </c>
      <c r="H679" s="66"/>
      <c r="I679" s="41">
        <f t="shared" si="1211"/>
        <v>0</v>
      </c>
      <c r="J679" s="48">
        <f t="shared" si="1295"/>
        <v>347666</v>
      </c>
      <c r="K679" s="66"/>
      <c r="L679" s="41">
        <f t="shared" si="1251"/>
        <v>0</v>
      </c>
      <c r="M679" s="48">
        <f t="shared" si="1296"/>
        <v>197025</v>
      </c>
      <c r="N679" s="66"/>
      <c r="O679" s="41">
        <f t="shared" si="1214"/>
        <v>0</v>
      </c>
      <c r="P679" s="48">
        <f t="shared" si="1297"/>
        <v>346296</v>
      </c>
      <c r="Q679" s="66"/>
      <c r="R679" s="66">
        <f t="shared" si="1216"/>
        <v>0</v>
      </c>
      <c r="S679" s="67" t="e">
        <f t="shared" si="1298"/>
        <v>#REF!</v>
      </c>
      <c r="T679" s="66"/>
      <c r="U679" s="66">
        <f t="shared" si="1223"/>
        <v>0</v>
      </c>
      <c r="V679" s="67">
        <f t="shared" si="1224"/>
        <v>220361.40000000002</v>
      </c>
      <c r="W679" s="136"/>
      <c r="X679" s="69">
        <f t="shared" si="1218"/>
        <v>0</v>
      </c>
      <c r="Y679" s="67">
        <f t="shared" si="1206"/>
        <v>132.29999999999882</v>
      </c>
      <c r="Z679" s="66"/>
      <c r="AA679" s="68">
        <f t="shared" si="1263"/>
        <v>0</v>
      </c>
      <c r="AB679" s="67">
        <f t="shared" si="1210"/>
        <v>11302.5</v>
      </c>
      <c r="AC679" s="66"/>
      <c r="AD679" s="66">
        <f t="shared" si="1264"/>
        <v>0</v>
      </c>
      <c r="AE679" s="67">
        <f t="shared" si="1225"/>
        <v>283.79999999999973</v>
      </c>
      <c r="AF679" s="66"/>
      <c r="AG679" s="78">
        <f t="shared" si="1265"/>
        <v>0</v>
      </c>
      <c r="AH679" s="79">
        <f t="shared" si="1226"/>
        <v>6947.9999999999991</v>
      </c>
      <c r="AI679" s="66"/>
      <c r="AJ679" s="68">
        <f t="shared" si="1266"/>
        <v>0</v>
      </c>
      <c r="AK679" s="67">
        <f t="shared" si="1227"/>
        <v>6708.5</v>
      </c>
      <c r="AL679" s="66"/>
      <c r="AM679" s="68">
        <f t="shared" si="1267"/>
        <v>0</v>
      </c>
      <c r="AN679" s="67">
        <f t="shared" si="1228"/>
        <v>2058.0999999999985</v>
      </c>
      <c r="AO679" s="66"/>
      <c r="AP679" s="68">
        <f t="shared" si="1219"/>
        <v>0</v>
      </c>
      <c r="AQ679" s="67">
        <f t="shared" si="1299"/>
        <v>1812.5</v>
      </c>
      <c r="AR679" s="66"/>
      <c r="AS679" s="68">
        <f t="shared" si="1272"/>
        <v>0</v>
      </c>
      <c r="AT679" s="67">
        <f t="shared" si="1229"/>
        <v>2056.1000000000004</v>
      </c>
      <c r="AU679" s="66"/>
      <c r="AV679" s="66">
        <f t="shared" si="1230"/>
        <v>0</v>
      </c>
      <c r="AW679" s="42">
        <f t="shared" si="1209"/>
        <v>1620.0000000000014</v>
      </c>
      <c r="AX679" s="66"/>
      <c r="AY679" s="66">
        <f t="shared" si="1273"/>
        <v>0</v>
      </c>
      <c r="AZ679" s="67">
        <f t="shared" si="1221"/>
        <v>1794.6</v>
      </c>
      <c r="BA679" s="66"/>
      <c r="BB679" s="68">
        <f t="shared" si="1274"/>
        <v>0</v>
      </c>
      <c r="BC679" s="67">
        <f t="shared" si="1231"/>
        <v>1254.5999999999999</v>
      </c>
      <c r="BD679" s="66"/>
      <c r="BE679" s="68">
        <f t="shared" si="1275"/>
        <v>0</v>
      </c>
      <c r="BF679" s="67">
        <f t="shared" si="1204"/>
        <v>7530.3200000000015</v>
      </c>
      <c r="BG679" s="66"/>
      <c r="BH679" s="68">
        <f t="shared" si="1253"/>
        <v>0</v>
      </c>
      <c r="BI679" s="67">
        <f t="shared" si="1268"/>
        <v>4229.96</v>
      </c>
      <c r="BJ679" s="66"/>
      <c r="BK679" s="68">
        <f t="shared" si="1276"/>
        <v>0</v>
      </c>
      <c r="BL679" s="67">
        <f t="shared" si="1232"/>
        <v>4604.6000000000004</v>
      </c>
      <c r="BM679" s="66"/>
      <c r="BN679" s="68">
        <f t="shared" si="1233"/>
        <v>0</v>
      </c>
      <c r="BO679" s="67">
        <f t="shared" si="1234"/>
        <v>509.90000000000123</v>
      </c>
      <c r="BP679" s="66"/>
      <c r="BQ679" s="68">
        <f t="shared" si="1235"/>
        <v>0</v>
      </c>
      <c r="BR679" s="67">
        <f t="shared" si="1269"/>
        <v>-10198.700000000008</v>
      </c>
      <c r="BS679" s="66"/>
      <c r="BT679" s="66">
        <f t="shared" si="1260"/>
        <v>0</v>
      </c>
      <c r="BU679" s="67">
        <f t="shared" si="1254"/>
        <v>27313</v>
      </c>
      <c r="BV679" s="66"/>
      <c r="BW679" s="66">
        <f t="shared" si="1261"/>
        <v>0</v>
      </c>
      <c r="BX679" s="67">
        <f>+BX678+BV679-BW679-4</f>
        <v>92437</v>
      </c>
      <c r="BY679" s="66"/>
      <c r="BZ679" s="66">
        <f t="shared" si="1262"/>
        <v>0</v>
      </c>
      <c r="CA679" s="67">
        <f t="shared" si="1256"/>
        <v>22793</v>
      </c>
      <c r="CB679" s="66"/>
      <c r="CC679" s="66">
        <f t="shared" si="1236"/>
        <v>40.299999999999997</v>
      </c>
      <c r="CD679" s="67">
        <f t="shared" si="1300"/>
        <v>4124.7000000000016</v>
      </c>
      <c r="CE679" s="66"/>
      <c r="CF679" s="66">
        <f t="shared" si="1237"/>
        <v>0</v>
      </c>
      <c r="CG679" s="67">
        <f t="shared" si="1238"/>
        <v>6982.9</v>
      </c>
      <c r="CH679" s="66"/>
      <c r="CI679" s="66">
        <f t="shared" si="1277"/>
        <v>0</v>
      </c>
      <c r="CJ679" s="67">
        <f t="shared" si="1257"/>
        <v>8715</v>
      </c>
      <c r="CK679" s="66"/>
      <c r="CL679" s="68">
        <f t="shared" si="1278"/>
        <v>0</v>
      </c>
      <c r="CM679" s="79">
        <f t="shared" si="1239"/>
        <v>4864</v>
      </c>
      <c r="CN679" s="66"/>
      <c r="CO679" s="68">
        <f t="shared" si="1279"/>
        <v>0</v>
      </c>
      <c r="CP679" s="79">
        <f t="shared" si="1240"/>
        <v>3955</v>
      </c>
      <c r="CQ679" s="66"/>
      <c r="CR679" s="68">
        <f t="shared" si="1280"/>
        <v>0</v>
      </c>
      <c r="CS679" s="79">
        <f t="shared" si="1207"/>
        <v>6656</v>
      </c>
      <c r="CT679" s="66"/>
      <c r="CU679" s="68">
        <f t="shared" si="1281"/>
        <v>0</v>
      </c>
      <c r="CV679" s="79">
        <f t="shared" si="1241"/>
        <v>7769</v>
      </c>
      <c r="CW679" s="66"/>
      <c r="CX679" s="66">
        <f t="shared" si="1282"/>
        <v>0</v>
      </c>
      <c r="CY679" s="40">
        <f t="shared" si="1202"/>
        <v>6575.8</v>
      </c>
      <c r="CZ679" s="65"/>
      <c r="DA679" s="66">
        <f t="shared" si="1283"/>
        <v>4</v>
      </c>
      <c r="DB679" s="67">
        <f t="shared" si="1258"/>
        <v>63930</v>
      </c>
      <c r="DC679" s="66"/>
      <c r="DD679" s="66">
        <f t="shared" si="1284"/>
        <v>4</v>
      </c>
      <c r="DE679" s="67">
        <f t="shared" si="1259"/>
        <v>60701</v>
      </c>
      <c r="DF679" s="66"/>
      <c r="DG679" s="69">
        <f t="shared" si="1285"/>
        <v>0</v>
      </c>
      <c r="DH679" s="67">
        <f t="shared" si="1252"/>
        <v>184420</v>
      </c>
      <c r="DI679" s="66"/>
      <c r="DJ679" s="66">
        <f t="shared" si="1286"/>
        <v>0</v>
      </c>
      <c r="DK679" s="67">
        <f t="shared" si="1242"/>
        <v>226.5</v>
      </c>
      <c r="DL679" s="210"/>
      <c r="DM679" s="206">
        <f t="shared" si="1287"/>
        <v>0</v>
      </c>
      <c r="DN679" s="25">
        <f t="shared" si="1222"/>
        <v>0</v>
      </c>
      <c r="DO679" s="5"/>
      <c r="DP679" s="43">
        <f t="shared" si="1288"/>
        <v>0</v>
      </c>
      <c r="DQ679" s="27">
        <f t="shared" si="1243"/>
        <v>7022.5</v>
      </c>
      <c r="DR679" s="5"/>
      <c r="DS679" s="43">
        <f t="shared" si="1289"/>
        <v>0</v>
      </c>
      <c r="DT679" s="27">
        <f t="shared" si="1244"/>
        <v>4846</v>
      </c>
      <c r="DU679" s="5"/>
      <c r="DV679" s="43">
        <f t="shared" si="1290"/>
        <v>0</v>
      </c>
      <c r="DW679" s="27">
        <f t="shared" si="1245"/>
        <v>4835</v>
      </c>
      <c r="DX679" s="5"/>
      <c r="DY679" s="22">
        <f t="shared" si="1291"/>
        <v>0</v>
      </c>
      <c r="DZ679" s="25">
        <f t="shared" si="1246"/>
        <v>523</v>
      </c>
      <c r="EA679" s="22"/>
      <c r="EB679" s="22">
        <f t="shared" si="1292"/>
        <v>0</v>
      </c>
      <c r="EC679" s="28">
        <f t="shared" si="1247"/>
        <v>369</v>
      </c>
      <c r="ED679" s="5"/>
      <c r="EE679" s="43">
        <f t="shared" si="1293"/>
        <v>0</v>
      </c>
      <c r="EF679" s="27">
        <f t="shared" si="1248"/>
        <v>4769</v>
      </c>
      <c r="EG679" s="66"/>
      <c r="EH679" s="66">
        <f t="shared" si="1294"/>
        <v>0</v>
      </c>
      <c r="EI679" s="67">
        <f t="shared" si="1249"/>
        <v>23837</v>
      </c>
      <c r="EJ679" s="66"/>
      <c r="EK679" s="66">
        <f t="shared" si="1270"/>
        <v>0</v>
      </c>
      <c r="EL679" s="67">
        <f t="shared" si="1250"/>
        <v>22467</v>
      </c>
      <c r="EM679" s="110" t="e">
        <f t="shared" si="1271"/>
        <v>#REF!</v>
      </c>
    </row>
    <row r="680" spans="1:143" s="36" customFormat="1" ht="11.25" customHeight="1" x14ac:dyDescent="0.25">
      <c r="A680" s="11">
        <v>46109</v>
      </c>
      <c r="B680" s="187">
        <v>46109</v>
      </c>
      <c r="C680" s="176">
        <v>8004978423</v>
      </c>
      <c r="D680" s="17" t="s">
        <v>312</v>
      </c>
      <c r="E680" s="18">
        <v>20</v>
      </c>
      <c r="F680" s="19">
        <v>25</v>
      </c>
      <c r="G680" s="20">
        <v>191516036659</v>
      </c>
      <c r="H680" s="66"/>
      <c r="I680" s="41">
        <f t="shared" si="1211"/>
        <v>0</v>
      </c>
      <c r="J680" s="48">
        <f t="shared" si="1295"/>
        <v>347666</v>
      </c>
      <c r="K680" s="66"/>
      <c r="L680" s="41">
        <f t="shared" si="1251"/>
        <v>0</v>
      </c>
      <c r="M680" s="48">
        <f t="shared" si="1296"/>
        <v>197025</v>
      </c>
      <c r="N680" s="66"/>
      <c r="O680" s="41">
        <f t="shared" si="1214"/>
        <v>0</v>
      </c>
      <c r="P680" s="48">
        <f t="shared" si="1297"/>
        <v>346296</v>
      </c>
      <c r="Q680" s="66"/>
      <c r="R680" s="66">
        <f t="shared" si="1216"/>
        <v>0</v>
      </c>
      <c r="S680" s="67" t="e">
        <f t="shared" si="1298"/>
        <v>#REF!</v>
      </c>
      <c r="T680" s="66"/>
      <c r="U680" s="66">
        <f t="shared" si="1223"/>
        <v>0</v>
      </c>
      <c r="V680" s="67">
        <f t="shared" si="1224"/>
        <v>220361.40000000002</v>
      </c>
      <c r="W680" s="136"/>
      <c r="X680" s="69">
        <f t="shared" si="1218"/>
        <v>0</v>
      </c>
      <c r="Y680" s="67">
        <f t="shared" si="1206"/>
        <v>132.29999999999882</v>
      </c>
      <c r="Z680" s="66"/>
      <c r="AA680" s="68">
        <f t="shared" si="1263"/>
        <v>0</v>
      </c>
      <c r="AB680" s="67">
        <f t="shared" si="1210"/>
        <v>11302.5</v>
      </c>
      <c r="AC680" s="66"/>
      <c r="AD680" s="66">
        <f t="shared" si="1264"/>
        <v>0</v>
      </c>
      <c r="AE680" s="67">
        <f t="shared" si="1225"/>
        <v>283.79999999999973</v>
      </c>
      <c r="AF680" s="66"/>
      <c r="AG680" s="78">
        <f t="shared" si="1265"/>
        <v>0</v>
      </c>
      <c r="AH680" s="79">
        <f t="shared" si="1226"/>
        <v>6947.9999999999991</v>
      </c>
      <c r="AI680" s="66"/>
      <c r="AJ680" s="68">
        <f t="shared" si="1266"/>
        <v>0</v>
      </c>
      <c r="AK680" s="67">
        <f t="shared" si="1227"/>
        <v>6708.5</v>
      </c>
      <c r="AL680" s="66"/>
      <c r="AM680" s="68">
        <f t="shared" si="1267"/>
        <v>0</v>
      </c>
      <c r="AN680" s="67">
        <f t="shared" si="1228"/>
        <v>2058.0999999999985</v>
      </c>
      <c r="AO680" s="66"/>
      <c r="AP680" s="68">
        <f t="shared" si="1219"/>
        <v>0</v>
      </c>
      <c r="AQ680" s="67">
        <f t="shared" si="1299"/>
        <v>1812.5</v>
      </c>
      <c r="AR680" s="66"/>
      <c r="AS680" s="68">
        <f t="shared" si="1272"/>
        <v>0</v>
      </c>
      <c r="AT680" s="67">
        <f t="shared" si="1229"/>
        <v>2056.1000000000004</v>
      </c>
      <c r="AU680" s="66"/>
      <c r="AV680" s="66">
        <f t="shared" si="1230"/>
        <v>0</v>
      </c>
      <c r="AW680" s="42">
        <f t="shared" si="1209"/>
        <v>1620.0000000000014</v>
      </c>
      <c r="AX680" s="66"/>
      <c r="AY680" s="66">
        <f t="shared" si="1273"/>
        <v>0</v>
      </c>
      <c r="AZ680" s="67">
        <f t="shared" si="1221"/>
        <v>1794.6</v>
      </c>
      <c r="BA680" s="66"/>
      <c r="BB680" s="68">
        <f t="shared" si="1274"/>
        <v>0</v>
      </c>
      <c r="BC680" s="67">
        <f t="shared" si="1231"/>
        <v>1254.5999999999999</v>
      </c>
      <c r="BD680" s="66"/>
      <c r="BE680" s="68">
        <f t="shared" si="1275"/>
        <v>0</v>
      </c>
      <c r="BF680" s="67">
        <f t="shared" si="1204"/>
        <v>7530.3200000000015</v>
      </c>
      <c r="BG680" s="66"/>
      <c r="BH680" s="68">
        <f t="shared" si="1253"/>
        <v>502.40000000000003</v>
      </c>
      <c r="BI680" s="67">
        <f t="shared" si="1268"/>
        <v>3727.56</v>
      </c>
      <c r="BJ680" s="66"/>
      <c r="BK680" s="68">
        <f t="shared" si="1276"/>
        <v>0</v>
      </c>
      <c r="BL680" s="67">
        <f t="shared" si="1232"/>
        <v>4604.6000000000004</v>
      </c>
      <c r="BM680" s="66"/>
      <c r="BN680" s="68">
        <f t="shared" si="1233"/>
        <v>0</v>
      </c>
      <c r="BO680" s="67">
        <f t="shared" si="1234"/>
        <v>509.90000000000123</v>
      </c>
      <c r="BP680" s="66"/>
      <c r="BQ680" s="68">
        <f t="shared" si="1235"/>
        <v>0</v>
      </c>
      <c r="BR680" s="67">
        <f t="shared" si="1269"/>
        <v>-10198.700000000008</v>
      </c>
      <c r="BS680" s="66"/>
      <c r="BT680" s="66">
        <f t="shared" si="1260"/>
        <v>0</v>
      </c>
      <c r="BU680" s="67">
        <f t="shared" si="1254"/>
        <v>27313</v>
      </c>
      <c r="BV680" s="66"/>
      <c r="BW680" s="66">
        <f t="shared" si="1261"/>
        <v>0</v>
      </c>
      <c r="BX680" s="67">
        <f t="shared" ref="BX680:BX701" si="1301">+BX679+BV680-BW680</f>
        <v>92437</v>
      </c>
      <c r="BY680" s="66"/>
      <c r="BZ680" s="66">
        <f t="shared" si="1262"/>
        <v>0</v>
      </c>
      <c r="CA680" s="67">
        <f t="shared" si="1256"/>
        <v>22793</v>
      </c>
      <c r="CB680" s="66"/>
      <c r="CC680" s="66">
        <f t="shared" si="1236"/>
        <v>0</v>
      </c>
      <c r="CD680" s="67">
        <f t="shared" si="1300"/>
        <v>4124.7000000000016</v>
      </c>
      <c r="CE680" s="66"/>
      <c r="CF680" s="66">
        <f t="shared" si="1237"/>
        <v>0</v>
      </c>
      <c r="CG680" s="67">
        <f t="shared" si="1238"/>
        <v>6982.9</v>
      </c>
      <c r="CH680" s="66"/>
      <c r="CI680" s="66">
        <f t="shared" si="1277"/>
        <v>0</v>
      </c>
      <c r="CJ680" s="67">
        <f t="shared" si="1257"/>
        <v>8715</v>
      </c>
      <c r="CK680" s="66"/>
      <c r="CL680" s="68">
        <f t="shared" si="1278"/>
        <v>0</v>
      </c>
      <c r="CM680" s="79">
        <f t="shared" si="1239"/>
        <v>4864</v>
      </c>
      <c r="CN680" s="66"/>
      <c r="CO680" s="68">
        <f t="shared" si="1279"/>
        <v>0</v>
      </c>
      <c r="CP680" s="79">
        <f t="shared" si="1240"/>
        <v>3955</v>
      </c>
      <c r="CQ680" s="66"/>
      <c r="CR680" s="68">
        <f t="shared" si="1280"/>
        <v>0</v>
      </c>
      <c r="CS680" s="79">
        <f t="shared" si="1207"/>
        <v>6656</v>
      </c>
      <c r="CT680" s="66"/>
      <c r="CU680" s="68">
        <f t="shared" si="1281"/>
        <v>0</v>
      </c>
      <c r="CV680" s="79">
        <f t="shared" si="1241"/>
        <v>7769</v>
      </c>
      <c r="CW680" s="66"/>
      <c r="CX680" s="66">
        <f t="shared" si="1282"/>
        <v>0</v>
      </c>
      <c r="CY680" s="40">
        <f t="shared" si="1202"/>
        <v>6575.8</v>
      </c>
      <c r="CZ680" s="65"/>
      <c r="DA680" s="66">
        <f t="shared" si="1283"/>
        <v>0</v>
      </c>
      <c r="DB680" s="67">
        <f t="shared" si="1258"/>
        <v>63930</v>
      </c>
      <c r="DC680" s="66"/>
      <c r="DD680" s="66">
        <f t="shared" si="1284"/>
        <v>0</v>
      </c>
      <c r="DE680" s="67">
        <f t="shared" si="1259"/>
        <v>60701</v>
      </c>
      <c r="DF680" s="66"/>
      <c r="DG680" s="69">
        <f t="shared" si="1285"/>
        <v>0</v>
      </c>
      <c r="DH680" s="67">
        <f>+DH679+DF680-DG680-24973</f>
        <v>159447</v>
      </c>
      <c r="DI680" s="66"/>
      <c r="DJ680" s="66">
        <f t="shared" si="1286"/>
        <v>0</v>
      </c>
      <c r="DK680" s="67">
        <f t="shared" si="1242"/>
        <v>226.5</v>
      </c>
      <c r="DL680" s="210"/>
      <c r="DM680" s="206">
        <f t="shared" si="1287"/>
        <v>0</v>
      </c>
      <c r="DN680" s="25">
        <f t="shared" si="1222"/>
        <v>0</v>
      </c>
      <c r="DO680" s="5"/>
      <c r="DP680" s="43">
        <f t="shared" si="1288"/>
        <v>0</v>
      </c>
      <c r="DQ680" s="27">
        <f t="shared" si="1243"/>
        <v>7022.5</v>
      </c>
      <c r="DR680" s="5"/>
      <c r="DS680" s="43">
        <f t="shared" si="1289"/>
        <v>0</v>
      </c>
      <c r="DT680" s="27">
        <f t="shared" si="1244"/>
        <v>4846</v>
      </c>
      <c r="DU680" s="5"/>
      <c r="DV680" s="43">
        <f t="shared" si="1290"/>
        <v>0</v>
      </c>
      <c r="DW680" s="27">
        <f t="shared" si="1245"/>
        <v>4835</v>
      </c>
      <c r="DX680" s="5"/>
      <c r="DY680" s="22">
        <f t="shared" si="1291"/>
        <v>0</v>
      </c>
      <c r="DZ680" s="25">
        <f t="shared" si="1246"/>
        <v>523</v>
      </c>
      <c r="EA680" s="22"/>
      <c r="EB680" s="22">
        <f t="shared" si="1292"/>
        <v>0</v>
      </c>
      <c r="EC680" s="28">
        <f t="shared" si="1247"/>
        <v>369</v>
      </c>
      <c r="ED680" s="5"/>
      <c r="EE680" s="43">
        <f t="shared" si="1293"/>
        <v>0</v>
      </c>
      <c r="EF680" s="27">
        <f t="shared" si="1248"/>
        <v>4769</v>
      </c>
      <c r="EG680" s="66"/>
      <c r="EH680" s="66">
        <f t="shared" si="1294"/>
        <v>0</v>
      </c>
      <c r="EI680" s="67">
        <f t="shared" si="1249"/>
        <v>23837</v>
      </c>
      <c r="EJ680" s="66"/>
      <c r="EK680" s="66">
        <f t="shared" si="1270"/>
        <v>0</v>
      </c>
      <c r="EL680" s="67">
        <f t="shared" si="1250"/>
        <v>22467</v>
      </c>
      <c r="EM680" s="110" t="e">
        <f t="shared" si="1271"/>
        <v>#REF!</v>
      </c>
    </row>
    <row r="681" spans="1:143" s="36" customFormat="1" ht="11.25" customHeight="1" x14ac:dyDescent="0.25">
      <c r="A681" s="272">
        <v>46111</v>
      </c>
      <c r="B681" s="185">
        <v>46105</v>
      </c>
      <c r="C681" s="172">
        <v>4950</v>
      </c>
      <c r="D681" s="113"/>
      <c r="E681" s="114"/>
      <c r="F681" s="201"/>
      <c r="G681" s="116"/>
      <c r="H681" s="117"/>
      <c r="I681" s="118">
        <f t="shared" si="1211"/>
        <v>0</v>
      </c>
      <c r="J681" s="119">
        <f t="shared" si="1295"/>
        <v>347666</v>
      </c>
      <c r="K681" s="117"/>
      <c r="L681" s="118">
        <f t="shared" si="1251"/>
        <v>0</v>
      </c>
      <c r="M681" s="119">
        <f t="shared" si="1296"/>
        <v>197025</v>
      </c>
      <c r="N681" s="117"/>
      <c r="O681" s="118">
        <f t="shared" si="1214"/>
        <v>0</v>
      </c>
      <c r="P681" s="119">
        <f t="shared" si="1297"/>
        <v>346296</v>
      </c>
      <c r="Q681" s="117"/>
      <c r="R681" s="117">
        <f t="shared" si="1216"/>
        <v>0</v>
      </c>
      <c r="S681" s="117" t="e">
        <f t="shared" si="1298"/>
        <v>#REF!</v>
      </c>
      <c r="T681" s="117">
        <v>12000</v>
      </c>
      <c r="U681" s="117">
        <f t="shared" si="1223"/>
        <v>0</v>
      </c>
      <c r="V681" s="117">
        <f t="shared" si="1224"/>
        <v>232361.40000000002</v>
      </c>
      <c r="W681" s="121"/>
      <c r="X681" s="120">
        <f t="shared" si="1218"/>
        <v>0</v>
      </c>
      <c r="Y681" s="117">
        <f t="shared" si="1206"/>
        <v>132.29999999999882</v>
      </c>
      <c r="Z681" s="117"/>
      <c r="AA681" s="121">
        <f t="shared" si="1263"/>
        <v>0</v>
      </c>
      <c r="AB681" s="117">
        <f t="shared" si="1210"/>
        <v>11302.5</v>
      </c>
      <c r="AC681" s="117"/>
      <c r="AD681" s="117">
        <f t="shared" si="1264"/>
        <v>0</v>
      </c>
      <c r="AE681" s="117">
        <f t="shared" si="1225"/>
        <v>283.79999999999973</v>
      </c>
      <c r="AF681" s="117"/>
      <c r="AG681" s="116">
        <f t="shared" si="1265"/>
        <v>0</v>
      </c>
      <c r="AH681" s="123">
        <f t="shared" si="1226"/>
        <v>6947.9999999999991</v>
      </c>
      <c r="AI681" s="117"/>
      <c r="AJ681" s="121">
        <f t="shared" si="1266"/>
        <v>0</v>
      </c>
      <c r="AK681" s="117">
        <f t="shared" si="1227"/>
        <v>6708.5</v>
      </c>
      <c r="AL681" s="117"/>
      <c r="AM681" s="121">
        <f t="shared" si="1267"/>
        <v>0</v>
      </c>
      <c r="AN681" s="117">
        <f t="shared" si="1228"/>
        <v>2058.0999999999985</v>
      </c>
      <c r="AO681" s="117"/>
      <c r="AP681" s="121">
        <f t="shared" si="1219"/>
        <v>0</v>
      </c>
      <c r="AQ681" s="117">
        <f t="shared" si="1299"/>
        <v>1812.5</v>
      </c>
      <c r="AR681" s="117"/>
      <c r="AS681" s="121">
        <f t="shared" si="1272"/>
        <v>0</v>
      </c>
      <c r="AT681" s="117">
        <f t="shared" si="1229"/>
        <v>2056.1000000000004</v>
      </c>
      <c r="AU681" s="117"/>
      <c r="AV681" s="117">
        <f t="shared" si="1230"/>
        <v>0</v>
      </c>
      <c r="AW681" s="122">
        <f t="shared" si="1209"/>
        <v>1620.0000000000014</v>
      </c>
      <c r="AX681" s="117"/>
      <c r="AY681" s="117">
        <f t="shared" si="1273"/>
        <v>0</v>
      </c>
      <c r="AZ681" s="117">
        <f t="shared" si="1221"/>
        <v>1794.6</v>
      </c>
      <c r="BA681" s="117"/>
      <c r="BB681" s="121">
        <f t="shared" si="1274"/>
        <v>0</v>
      </c>
      <c r="BC681" s="117">
        <f t="shared" si="1231"/>
        <v>1254.5999999999999</v>
      </c>
      <c r="BD681" s="117"/>
      <c r="BE681" s="121">
        <f t="shared" si="1275"/>
        <v>0</v>
      </c>
      <c r="BF681" s="117">
        <f t="shared" si="1204"/>
        <v>7530.3200000000015</v>
      </c>
      <c r="BG681" s="117"/>
      <c r="BH681" s="121">
        <f t="shared" si="1253"/>
        <v>0</v>
      </c>
      <c r="BI681" s="117">
        <f t="shared" si="1268"/>
        <v>3727.56</v>
      </c>
      <c r="BJ681" s="117"/>
      <c r="BK681" s="121">
        <f t="shared" si="1276"/>
        <v>0</v>
      </c>
      <c r="BL681" s="117">
        <f t="shared" si="1232"/>
        <v>4604.6000000000004</v>
      </c>
      <c r="BM681" s="117"/>
      <c r="BN681" s="121">
        <f t="shared" si="1233"/>
        <v>0</v>
      </c>
      <c r="BO681" s="117">
        <f t="shared" si="1234"/>
        <v>509.90000000000123</v>
      </c>
      <c r="BP681" s="117"/>
      <c r="BQ681" s="121">
        <f t="shared" si="1235"/>
        <v>0</v>
      </c>
      <c r="BR681" s="117">
        <f t="shared" si="1269"/>
        <v>-10198.700000000008</v>
      </c>
      <c r="BS681" s="117"/>
      <c r="BT681" s="117">
        <f t="shared" si="1260"/>
        <v>0</v>
      </c>
      <c r="BU681" s="117">
        <f t="shared" si="1254"/>
        <v>27313</v>
      </c>
      <c r="BV681" s="117"/>
      <c r="BW681" s="117">
        <f t="shared" si="1261"/>
        <v>0</v>
      </c>
      <c r="BX681" s="117">
        <f t="shared" si="1301"/>
        <v>92437</v>
      </c>
      <c r="BY681" s="117"/>
      <c r="BZ681" s="117">
        <f t="shared" si="1262"/>
        <v>0</v>
      </c>
      <c r="CA681" s="117">
        <f t="shared" si="1256"/>
        <v>22793</v>
      </c>
      <c r="CB681" s="117"/>
      <c r="CC681" s="117">
        <f t="shared" si="1236"/>
        <v>0</v>
      </c>
      <c r="CD681" s="117">
        <f t="shared" si="1300"/>
        <v>4124.7000000000016</v>
      </c>
      <c r="CE681" s="117"/>
      <c r="CF681" s="117">
        <f t="shared" si="1237"/>
        <v>0</v>
      </c>
      <c r="CG681" s="117">
        <f t="shared" si="1238"/>
        <v>6982.9</v>
      </c>
      <c r="CH681" s="117"/>
      <c r="CI681" s="117">
        <f t="shared" si="1277"/>
        <v>0</v>
      </c>
      <c r="CJ681" s="117">
        <f t="shared" si="1257"/>
        <v>8715</v>
      </c>
      <c r="CK681" s="117"/>
      <c r="CL681" s="121">
        <f t="shared" si="1278"/>
        <v>0</v>
      </c>
      <c r="CM681" s="123">
        <f t="shared" si="1239"/>
        <v>4864</v>
      </c>
      <c r="CN681" s="117"/>
      <c r="CO681" s="121">
        <f t="shared" si="1279"/>
        <v>0</v>
      </c>
      <c r="CP681" s="123">
        <f t="shared" si="1240"/>
        <v>3955</v>
      </c>
      <c r="CQ681" s="117"/>
      <c r="CR681" s="121">
        <f t="shared" si="1280"/>
        <v>0</v>
      </c>
      <c r="CS681" s="123">
        <f t="shared" si="1207"/>
        <v>6656</v>
      </c>
      <c r="CT681" s="117"/>
      <c r="CU681" s="121">
        <f t="shared" si="1281"/>
        <v>0</v>
      </c>
      <c r="CV681" s="123">
        <f t="shared" si="1241"/>
        <v>7769</v>
      </c>
      <c r="CW681" s="117"/>
      <c r="CX681" s="117">
        <f t="shared" si="1282"/>
        <v>0</v>
      </c>
      <c r="CY681" s="116">
        <f t="shared" si="1202"/>
        <v>6575.8</v>
      </c>
      <c r="CZ681" s="123"/>
      <c r="DA681" s="117">
        <f t="shared" si="1283"/>
        <v>0</v>
      </c>
      <c r="DB681" s="117">
        <f t="shared" si="1258"/>
        <v>63930</v>
      </c>
      <c r="DC681" s="117"/>
      <c r="DD681" s="117">
        <f t="shared" si="1284"/>
        <v>0</v>
      </c>
      <c r="DE681" s="117">
        <f t="shared" si="1259"/>
        <v>60701</v>
      </c>
      <c r="DF681" s="117"/>
      <c r="DG681" s="120">
        <f t="shared" si="1285"/>
        <v>0</v>
      </c>
      <c r="DH681" s="117">
        <f t="shared" ref="DH681:DH702" si="1302">+DH680+DF681-DG681</f>
        <v>159447</v>
      </c>
      <c r="DI681" s="117"/>
      <c r="DJ681" s="117">
        <f t="shared" si="1286"/>
        <v>0</v>
      </c>
      <c r="DK681" s="117">
        <f t="shared" si="1242"/>
        <v>226.5</v>
      </c>
      <c r="DL681" s="211"/>
      <c r="DM681" s="207">
        <f t="shared" si="1287"/>
        <v>0</v>
      </c>
      <c r="DN681" s="125">
        <f t="shared" si="1222"/>
        <v>0</v>
      </c>
      <c r="DO681" s="126"/>
      <c r="DP681" s="127">
        <f t="shared" si="1288"/>
        <v>0</v>
      </c>
      <c r="DQ681" s="128">
        <f t="shared" si="1243"/>
        <v>7022.5</v>
      </c>
      <c r="DR681" s="126"/>
      <c r="DS681" s="127">
        <f t="shared" si="1289"/>
        <v>0</v>
      </c>
      <c r="DT681" s="128">
        <f t="shared" si="1244"/>
        <v>4846</v>
      </c>
      <c r="DU681" s="126"/>
      <c r="DV681" s="127">
        <f t="shared" si="1290"/>
        <v>0</v>
      </c>
      <c r="DW681" s="128">
        <f t="shared" si="1245"/>
        <v>4835</v>
      </c>
      <c r="DX681" s="126"/>
      <c r="DY681" s="124">
        <f t="shared" si="1291"/>
        <v>0</v>
      </c>
      <c r="DZ681" s="125">
        <f t="shared" si="1246"/>
        <v>523</v>
      </c>
      <c r="EA681" s="124"/>
      <c r="EB681" s="124">
        <f t="shared" si="1292"/>
        <v>0</v>
      </c>
      <c r="EC681" s="129">
        <f t="shared" si="1247"/>
        <v>369</v>
      </c>
      <c r="ED681" s="126"/>
      <c r="EE681" s="127">
        <f t="shared" si="1293"/>
        <v>0</v>
      </c>
      <c r="EF681" s="128">
        <f t="shared" si="1248"/>
        <v>4769</v>
      </c>
      <c r="EG681" s="117"/>
      <c r="EH681" s="117">
        <f t="shared" si="1294"/>
        <v>0</v>
      </c>
      <c r="EI681" s="117">
        <f t="shared" si="1249"/>
        <v>23837</v>
      </c>
      <c r="EJ681" s="117"/>
      <c r="EK681" s="117">
        <f t="shared" si="1270"/>
        <v>0</v>
      </c>
      <c r="EL681" s="117">
        <f t="shared" si="1250"/>
        <v>22467</v>
      </c>
      <c r="EM681" s="131" t="e">
        <f t="shared" si="1271"/>
        <v>#REF!</v>
      </c>
    </row>
    <row r="682" spans="1:143" s="36" customFormat="1" ht="11.25" customHeight="1" x14ac:dyDescent="0.25">
      <c r="A682" s="272">
        <v>46111</v>
      </c>
      <c r="B682" s="185">
        <v>46112</v>
      </c>
      <c r="C682" s="172">
        <v>4917</v>
      </c>
      <c r="D682" s="113"/>
      <c r="E682" s="114"/>
      <c r="F682" s="201"/>
      <c r="G682" s="116"/>
      <c r="H682" s="117"/>
      <c r="I682" s="118">
        <f t="shared" si="1211"/>
        <v>0</v>
      </c>
      <c r="J682" s="119">
        <f t="shared" si="1295"/>
        <v>347666</v>
      </c>
      <c r="K682" s="117"/>
      <c r="L682" s="118">
        <f t="shared" si="1251"/>
        <v>0</v>
      </c>
      <c r="M682" s="119">
        <f t="shared" si="1296"/>
        <v>197025</v>
      </c>
      <c r="N682" s="117"/>
      <c r="O682" s="118">
        <f t="shared" si="1214"/>
        <v>0</v>
      </c>
      <c r="P682" s="119">
        <f t="shared" si="1297"/>
        <v>346296</v>
      </c>
      <c r="Q682" s="117"/>
      <c r="R682" s="117">
        <f t="shared" si="1216"/>
        <v>0</v>
      </c>
      <c r="S682" s="117" t="e">
        <f t="shared" si="1298"/>
        <v>#REF!</v>
      </c>
      <c r="T682" s="117"/>
      <c r="U682" s="117">
        <f t="shared" si="1223"/>
        <v>0</v>
      </c>
      <c r="V682" s="117">
        <f t="shared" si="1224"/>
        <v>232361.40000000002</v>
      </c>
      <c r="W682" s="121"/>
      <c r="X682" s="120">
        <f t="shared" si="1218"/>
        <v>0</v>
      </c>
      <c r="Y682" s="117">
        <f t="shared" si="1206"/>
        <v>132.29999999999882</v>
      </c>
      <c r="Z682" s="117"/>
      <c r="AA682" s="121">
        <f t="shared" si="1263"/>
        <v>0</v>
      </c>
      <c r="AB682" s="117">
        <f t="shared" si="1210"/>
        <v>11302.5</v>
      </c>
      <c r="AC682" s="117"/>
      <c r="AD682" s="117">
        <f t="shared" si="1264"/>
        <v>0</v>
      </c>
      <c r="AE682" s="117">
        <f t="shared" si="1225"/>
        <v>283.79999999999973</v>
      </c>
      <c r="AF682" s="117"/>
      <c r="AG682" s="116">
        <f t="shared" si="1265"/>
        <v>0</v>
      </c>
      <c r="AH682" s="123">
        <f t="shared" si="1226"/>
        <v>6947.9999999999991</v>
      </c>
      <c r="AI682" s="117"/>
      <c r="AJ682" s="121">
        <f t="shared" si="1266"/>
        <v>0</v>
      </c>
      <c r="AK682" s="117">
        <f t="shared" si="1227"/>
        <v>6708.5</v>
      </c>
      <c r="AL682" s="117"/>
      <c r="AM682" s="121">
        <f t="shared" si="1267"/>
        <v>0</v>
      </c>
      <c r="AN682" s="117">
        <f t="shared" si="1228"/>
        <v>2058.0999999999985</v>
      </c>
      <c r="AO682" s="117"/>
      <c r="AP682" s="121">
        <f t="shared" si="1219"/>
        <v>0</v>
      </c>
      <c r="AQ682" s="117">
        <f t="shared" si="1299"/>
        <v>1812.5</v>
      </c>
      <c r="AR682" s="117"/>
      <c r="AS682" s="121">
        <f t="shared" si="1272"/>
        <v>0</v>
      </c>
      <c r="AT682" s="117">
        <f t="shared" si="1229"/>
        <v>2056.1000000000004</v>
      </c>
      <c r="AU682" s="117"/>
      <c r="AV682" s="117">
        <f t="shared" si="1230"/>
        <v>0</v>
      </c>
      <c r="AW682" s="122">
        <f t="shared" si="1209"/>
        <v>1620.0000000000014</v>
      </c>
      <c r="AX682" s="117"/>
      <c r="AY682" s="117">
        <f t="shared" si="1273"/>
        <v>0</v>
      </c>
      <c r="AZ682" s="117">
        <f t="shared" si="1221"/>
        <v>1794.6</v>
      </c>
      <c r="BA682" s="117"/>
      <c r="BB682" s="121">
        <f t="shared" si="1274"/>
        <v>0</v>
      </c>
      <c r="BC682" s="117">
        <f t="shared" si="1231"/>
        <v>1254.5999999999999</v>
      </c>
      <c r="BD682" s="117"/>
      <c r="BE682" s="121">
        <f t="shared" si="1275"/>
        <v>0</v>
      </c>
      <c r="BF682" s="117">
        <f t="shared" si="1204"/>
        <v>7530.3200000000015</v>
      </c>
      <c r="BG682" s="117"/>
      <c r="BH682" s="121">
        <f t="shared" si="1253"/>
        <v>0</v>
      </c>
      <c r="BI682" s="117">
        <f t="shared" si="1268"/>
        <v>3727.56</v>
      </c>
      <c r="BJ682" s="117"/>
      <c r="BK682" s="121">
        <f t="shared" si="1276"/>
        <v>0</v>
      </c>
      <c r="BL682" s="117">
        <f t="shared" si="1232"/>
        <v>4604.6000000000004</v>
      </c>
      <c r="BM682" s="117"/>
      <c r="BN682" s="121">
        <f t="shared" si="1233"/>
        <v>0</v>
      </c>
      <c r="BO682" s="117">
        <f t="shared" si="1234"/>
        <v>509.90000000000123</v>
      </c>
      <c r="BP682" s="117"/>
      <c r="BQ682" s="121">
        <f t="shared" si="1235"/>
        <v>0</v>
      </c>
      <c r="BR682" s="117">
        <f t="shared" si="1269"/>
        <v>-10198.700000000008</v>
      </c>
      <c r="BS682" s="117"/>
      <c r="BT682" s="117">
        <f t="shared" si="1260"/>
        <v>0</v>
      </c>
      <c r="BU682" s="117">
        <f t="shared" si="1254"/>
        <v>27313</v>
      </c>
      <c r="BV682" s="117"/>
      <c r="BW682" s="117">
        <f t="shared" si="1261"/>
        <v>0</v>
      </c>
      <c r="BX682" s="117">
        <f t="shared" si="1301"/>
        <v>92437</v>
      </c>
      <c r="BY682" s="117"/>
      <c r="BZ682" s="117">
        <f t="shared" si="1262"/>
        <v>0</v>
      </c>
      <c r="CA682" s="117">
        <f t="shared" si="1256"/>
        <v>22793</v>
      </c>
      <c r="CB682" s="117"/>
      <c r="CC682" s="117">
        <f t="shared" si="1236"/>
        <v>0</v>
      </c>
      <c r="CD682" s="117">
        <f t="shared" si="1300"/>
        <v>4124.7000000000016</v>
      </c>
      <c r="CE682" s="117"/>
      <c r="CF682" s="117">
        <f t="shared" si="1237"/>
        <v>0</v>
      </c>
      <c r="CG682" s="117">
        <f t="shared" si="1238"/>
        <v>6982.9</v>
      </c>
      <c r="CH682" s="117"/>
      <c r="CI682" s="117">
        <f t="shared" si="1277"/>
        <v>0</v>
      </c>
      <c r="CJ682" s="117">
        <f t="shared" si="1257"/>
        <v>8715</v>
      </c>
      <c r="CK682" s="117"/>
      <c r="CL682" s="121">
        <f t="shared" si="1278"/>
        <v>0</v>
      </c>
      <c r="CM682" s="123">
        <f t="shared" si="1239"/>
        <v>4864</v>
      </c>
      <c r="CN682" s="117"/>
      <c r="CO682" s="121">
        <f t="shared" si="1279"/>
        <v>0</v>
      </c>
      <c r="CP682" s="123">
        <f t="shared" si="1240"/>
        <v>3955</v>
      </c>
      <c r="CQ682" s="117"/>
      <c r="CR682" s="121">
        <f t="shared" si="1280"/>
        <v>0</v>
      </c>
      <c r="CS682" s="123">
        <f t="shared" si="1207"/>
        <v>6656</v>
      </c>
      <c r="CT682" s="117"/>
      <c r="CU682" s="121">
        <f t="shared" si="1281"/>
        <v>0</v>
      </c>
      <c r="CV682" s="123">
        <f t="shared" si="1241"/>
        <v>7769</v>
      </c>
      <c r="CW682" s="117">
        <v>16520.16</v>
      </c>
      <c r="CX682" s="117">
        <f t="shared" si="1282"/>
        <v>0</v>
      </c>
      <c r="CY682" s="116">
        <f t="shared" ref="CY682:CY745" si="1303">+CY681+CW682-CX682</f>
        <v>23095.96</v>
      </c>
      <c r="CZ682" s="123"/>
      <c r="DA682" s="117">
        <f t="shared" si="1283"/>
        <v>0</v>
      </c>
      <c r="DB682" s="117">
        <f t="shared" si="1258"/>
        <v>63930</v>
      </c>
      <c r="DC682" s="117"/>
      <c r="DD682" s="117">
        <f t="shared" si="1284"/>
        <v>0</v>
      </c>
      <c r="DE682" s="117">
        <f t="shared" si="1259"/>
        <v>60701</v>
      </c>
      <c r="DF682" s="117"/>
      <c r="DG682" s="120">
        <f t="shared" si="1285"/>
        <v>0</v>
      </c>
      <c r="DH682" s="117">
        <f t="shared" si="1302"/>
        <v>159447</v>
      </c>
      <c r="DI682" s="117"/>
      <c r="DJ682" s="117">
        <f t="shared" si="1286"/>
        <v>0</v>
      </c>
      <c r="DK682" s="117">
        <f t="shared" si="1242"/>
        <v>226.5</v>
      </c>
      <c r="DL682" s="211"/>
      <c r="DM682" s="207">
        <f t="shared" si="1287"/>
        <v>0</v>
      </c>
      <c r="DN682" s="125">
        <f t="shared" si="1222"/>
        <v>0</v>
      </c>
      <c r="DO682" s="126"/>
      <c r="DP682" s="127">
        <f t="shared" si="1288"/>
        <v>0</v>
      </c>
      <c r="DQ682" s="128">
        <f t="shared" si="1243"/>
        <v>7022.5</v>
      </c>
      <c r="DR682" s="126"/>
      <c r="DS682" s="127">
        <f t="shared" si="1289"/>
        <v>0</v>
      </c>
      <c r="DT682" s="128">
        <f t="shared" si="1244"/>
        <v>4846</v>
      </c>
      <c r="DU682" s="126"/>
      <c r="DV682" s="127">
        <f t="shared" si="1290"/>
        <v>0</v>
      </c>
      <c r="DW682" s="128">
        <f t="shared" si="1245"/>
        <v>4835</v>
      </c>
      <c r="DX682" s="126"/>
      <c r="DY682" s="124">
        <f t="shared" si="1291"/>
        <v>0</v>
      </c>
      <c r="DZ682" s="125">
        <f t="shared" si="1246"/>
        <v>523</v>
      </c>
      <c r="EA682" s="124"/>
      <c r="EB682" s="124">
        <f t="shared" si="1292"/>
        <v>0</v>
      </c>
      <c r="EC682" s="129">
        <f t="shared" si="1247"/>
        <v>369</v>
      </c>
      <c r="ED682" s="126"/>
      <c r="EE682" s="127">
        <f t="shared" si="1293"/>
        <v>0</v>
      </c>
      <c r="EF682" s="128">
        <f t="shared" si="1248"/>
        <v>4769</v>
      </c>
      <c r="EG682" s="117"/>
      <c r="EH682" s="117">
        <f t="shared" si="1294"/>
        <v>0</v>
      </c>
      <c r="EI682" s="117">
        <f t="shared" si="1249"/>
        <v>23837</v>
      </c>
      <c r="EJ682" s="117"/>
      <c r="EK682" s="117">
        <f t="shared" si="1270"/>
        <v>0</v>
      </c>
      <c r="EL682" s="117">
        <f t="shared" si="1250"/>
        <v>22467</v>
      </c>
      <c r="EM682" s="131" t="e">
        <f t="shared" si="1271"/>
        <v>#REF!</v>
      </c>
    </row>
    <row r="683" spans="1:143" s="36" customFormat="1" ht="11.25" customHeight="1" x14ac:dyDescent="0.25">
      <c r="A683" s="267">
        <v>46111</v>
      </c>
      <c r="B683" s="185">
        <v>46112</v>
      </c>
      <c r="C683" s="172">
        <v>4918</v>
      </c>
      <c r="D683" s="113"/>
      <c r="E683" s="114"/>
      <c r="F683" s="201"/>
      <c r="G683" s="116"/>
      <c r="H683" s="117"/>
      <c r="I683" s="118">
        <f t="shared" si="1211"/>
        <v>0</v>
      </c>
      <c r="J683" s="119">
        <f t="shared" si="1295"/>
        <v>347666</v>
      </c>
      <c r="K683" s="117"/>
      <c r="L683" s="118">
        <f t="shared" si="1251"/>
        <v>0</v>
      </c>
      <c r="M683" s="119">
        <f t="shared" si="1296"/>
        <v>197025</v>
      </c>
      <c r="N683" s="117"/>
      <c r="O683" s="118">
        <f t="shared" si="1214"/>
        <v>0</v>
      </c>
      <c r="P683" s="119">
        <f t="shared" si="1297"/>
        <v>346296</v>
      </c>
      <c r="Q683" s="117"/>
      <c r="R683" s="117">
        <f t="shared" si="1216"/>
        <v>0</v>
      </c>
      <c r="S683" s="117" t="e">
        <f t="shared" si="1298"/>
        <v>#REF!</v>
      </c>
      <c r="T683" s="117"/>
      <c r="U683" s="117">
        <f t="shared" si="1223"/>
        <v>0</v>
      </c>
      <c r="V683" s="117">
        <f t="shared" si="1224"/>
        <v>232361.40000000002</v>
      </c>
      <c r="W683" s="121"/>
      <c r="X683" s="120">
        <f t="shared" si="1218"/>
        <v>0</v>
      </c>
      <c r="Y683" s="117">
        <f t="shared" si="1206"/>
        <v>132.29999999999882</v>
      </c>
      <c r="Z683" s="117"/>
      <c r="AA683" s="121">
        <f t="shared" si="1263"/>
        <v>0</v>
      </c>
      <c r="AB683" s="117">
        <f t="shared" si="1210"/>
        <v>11302.5</v>
      </c>
      <c r="AC683" s="117"/>
      <c r="AD683" s="117">
        <f t="shared" si="1264"/>
        <v>0</v>
      </c>
      <c r="AE683" s="117">
        <f t="shared" si="1225"/>
        <v>283.79999999999973</v>
      </c>
      <c r="AF683" s="117"/>
      <c r="AG683" s="116">
        <f t="shared" si="1265"/>
        <v>0</v>
      </c>
      <c r="AH683" s="123">
        <f t="shared" si="1226"/>
        <v>6947.9999999999991</v>
      </c>
      <c r="AI683" s="117"/>
      <c r="AJ683" s="121">
        <f t="shared" si="1266"/>
        <v>0</v>
      </c>
      <c r="AK683" s="117">
        <f t="shared" si="1227"/>
        <v>6708.5</v>
      </c>
      <c r="AL683" s="117"/>
      <c r="AM683" s="121">
        <f t="shared" si="1267"/>
        <v>0</v>
      </c>
      <c r="AN683" s="117">
        <f t="shared" si="1228"/>
        <v>2058.0999999999985</v>
      </c>
      <c r="AO683" s="117"/>
      <c r="AP683" s="121">
        <f t="shared" si="1219"/>
        <v>0</v>
      </c>
      <c r="AQ683" s="117">
        <f t="shared" si="1299"/>
        <v>1812.5</v>
      </c>
      <c r="AR683" s="117"/>
      <c r="AS683" s="121">
        <f t="shared" si="1272"/>
        <v>0</v>
      </c>
      <c r="AT683" s="117">
        <f t="shared" si="1229"/>
        <v>2056.1000000000004</v>
      </c>
      <c r="AU683" s="117"/>
      <c r="AV683" s="117">
        <f t="shared" si="1230"/>
        <v>0</v>
      </c>
      <c r="AW683" s="122">
        <f t="shared" si="1209"/>
        <v>1620.0000000000014</v>
      </c>
      <c r="AX683" s="117"/>
      <c r="AY683" s="117">
        <f t="shared" si="1273"/>
        <v>0</v>
      </c>
      <c r="AZ683" s="117">
        <f t="shared" si="1221"/>
        <v>1794.6</v>
      </c>
      <c r="BA683" s="117"/>
      <c r="BB683" s="121">
        <f t="shared" si="1274"/>
        <v>0</v>
      </c>
      <c r="BC683" s="117">
        <f t="shared" si="1231"/>
        <v>1254.5999999999999</v>
      </c>
      <c r="BD683" s="117"/>
      <c r="BE683" s="121">
        <f t="shared" si="1275"/>
        <v>0</v>
      </c>
      <c r="BF683" s="117">
        <f t="shared" si="1204"/>
        <v>7530.3200000000015</v>
      </c>
      <c r="BG683" s="117"/>
      <c r="BH683" s="121">
        <f t="shared" si="1253"/>
        <v>0</v>
      </c>
      <c r="BI683" s="117">
        <f t="shared" si="1268"/>
        <v>3727.56</v>
      </c>
      <c r="BJ683" s="117"/>
      <c r="BK683" s="121">
        <f t="shared" si="1276"/>
        <v>0</v>
      </c>
      <c r="BL683" s="117">
        <f t="shared" si="1232"/>
        <v>4604.6000000000004</v>
      </c>
      <c r="BM683" s="117"/>
      <c r="BN683" s="121">
        <f t="shared" si="1233"/>
        <v>0</v>
      </c>
      <c r="BO683" s="117">
        <f t="shared" si="1234"/>
        <v>509.90000000000123</v>
      </c>
      <c r="BP683" s="117"/>
      <c r="BQ683" s="121">
        <f t="shared" si="1235"/>
        <v>0</v>
      </c>
      <c r="BR683" s="117">
        <f t="shared" si="1269"/>
        <v>-10198.700000000008</v>
      </c>
      <c r="BS683" s="117"/>
      <c r="BT683" s="117">
        <f t="shared" si="1260"/>
        <v>0</v>
      </c>
      <c r="BU683" s="117">
        <f t="shared" si="1254"/>
        <v>27313</v>
      </c>
      <c r="BV683" s="117"/>
      <c r="BW683" s="117">
        <f t="shared" si="1261"/>
        <v>0</v>
      </c>
      <c r="BX683" s="117">
        <f t="shared" si="1301"/>
        <v>92437</v>
      </c>
      <c r="BY683" s="117"/>
      <c r="BZ683" s="117">
        <f t="shared" si="1262"/>
        <v>0</v>
      </c>
      <c r="CA683" s="117">
        <f t="shared" si="1256"/>
        <v>22793</v>
      </c>
      <c r="CB683" s="117"/>
      <c r="CC683" s="117">
        <f t="shared" si="1236"/>
        <v>0</v>
      </c>
      <c r="CD683" s="117">
        <f t="shared" si="1300"/>
        <v>4124.7000000000016</v>
      </c>
      <c r="CE683" s="117"/>
      <c r="CF683" s="117">
        <f t="shared" si="1237"/>
        <v>0</v>
      </c>
      <c r="CG683" s="117">
        <f t="shared" si="1238"/>
        <v>6982.9</v>
      </c>
      <c r="CH683" s="117"/>
      <c r="CI683" s="117">
        <f t="shared" si="1277"/>
        <v>0</v>
      </c>
      <c r="CJ683" s="117">
        <f t="shared" si="1257"/>
        <v>8715</v>
      </c>
      <c r="CK683" s="117"/>
      <c r="CL683" s="121">
        <f t="shared" si="1278"/>
        <v>0</v>
      </c>
      <c r="CM683" s="123">
        <f t="shared" si="1239"/>
        <v>4864</v>
      </c>
      <c r="CN683" s="117"/>
      <c r="CO683" s="121">
        <f t="shared" si="1279"/>
        <v>0</v>
      </c>
      <c r="CP683" s="123">
        <f t="shared" si="1240"/>
        <v>3955</v>
      </c>
      <c r="CQ683" s="117"/>
      <c r="CR683" s="121">
        <f t="shared" si="1280"/>
        <v>0</v>
      </c>
      <c r="CS683" s="123">
        <f t="shared" si="1207"/>
        <v>6656</v>
      </c>
      <c r="CT683" s="117"/>
      <c r="CU683" s="121">
        <f t="shared" si="1281"/>
        <v>0</v>
      </c>
      <c r="CV683" s="123">
        <f t="shared" si="1241"/>
        <v>7769</v>
      </c>
      <c r="CW683" s="117">
        <v>8000</v>
      </c>
      <c r="CX683" s="117">
        <f t="shared" si="1282"/>
        <v>0</v>
      </c>
      <c r="CY683" s="116">
        <f t="shared" si="1303"/>
        <v>31095.96</v>
      </c>
      <c r="CZ683" s="123"/>
      <c r="DA683" s="117">
        <f t="shared" si="1283"/>
        <v>0</v>
      </c>
      <c r="DB683" s="117">
        <f t="shared" si="1258"/>
        <v>63930</v>
      </c>
      <c r="DC683" s="117"/>
      <c r="DD683" s="117">
        <f t="shared" si="1284"/>
        <v>0</v>
      </c>
      <c r="DE683" s="117">
        <f t="shared" si="1259"/>
        <v>60701</v>
      </c>
      <c r="DF683" s="117"/>
      <c r="DG683" s="120">
        <f t="shared" si="1285"/>
        <v>0</v>
      </c>
      <c r="DH683" s="117">
        <f t="shared" si="1302"/>
        <v>159447</v>
      </c>
      <c r="DI683" s="117"/>
      <c r="DJ683" s="117">
        <f t="shared" si="1286"/>
        <v>0</v>
      </c>
      <c r="DK683" s="117">
        <f t="shared" si="1242"/>
        <v>226.5</v>
      </c>
      <c r="DL683" s="211"/>
      <c r="DM683" s="207">
        <f t="shared" si="1287"/>
        <v>0</v>
      </c>
      <c r="DN683" s="125">
        <f t="shared" si="1222"/>
        <v>0</v>
      </c>
      <c r="DO683" s="126"/>
      <c r="DP683" s="127">
        <f t="shared" si="1288"/>
        <v>0</v>
      </c>
      <c r="DQ683" s="128">
        <f t="shared" si="1243"/>
        <v>7022.5</v>
      </c>
      <c r="DR683" s="126"/>
      <c r="DS683" s="127">
        <f t="shared" si="1289"/>
        <v>0</v>
      </c>
      <c r="DT683" s="128">
        <f t="shared" si="1244"/>
        <v>4846</v>
      </c>
      <c r="DU683" s="126"/>
      <c r="DV683" s="127">
        <f t="shared" si="1290"/>
        <v>0</v>
      </c>
      <c r="DW683" s="128">
        <f t="shared" si="1245"/>
        <v>4835</v>
      </c>
      <c r="DX683" s="126"/>
      <c r="DY683" s="124">
        <f t="shared" si="1291"/>
        <v>0</v>
      </c>
      <c r="DZ683" s="125">
        <f t="shared" si="1246"/>
        <v>523</v>
      </c>
      <c r="EA683" s="124"/>
      <c r="EB683" s="124">
        <f t="shared" si="1292"/>
        <v>0</v>
      </c>
      <c r="EC683" s="129">
        <f t="shared" si="1247"/>
        <v>369</v>
      </c>
      <c r="ED683" s="126"/>
      <c r="EE683" s="127">
        <f t="shared" si="1293"/>
        <v>0</v>
      </c>
      <c r="EF683" s="128">
        <f t="shared" si="1248"/>
        <v>4769</v>
      </c>
      <c r="EG683" s="117"/>
      <c r="EH683" s="117">
        <f t="shared" si="1294"/>
        <v>0</v>
      </c>
      <c r="EI683" s="117">
        <f t="shared" si="1249"/>
        <v>23837</v>
      </c>
      <c r="EJ683" s="117"/>
      <c r="EK683" s="117">
        <f t="shared" si="1270"/>
        <v>0</v>
      </c>
      <c r="EL683" s="117">
        <f t="shared" si="1250"/>
        <v>22467</v>
      </c>
      <c r="EM683" s="131" t="e">
        <f t="shared" si="1271"/>
        <v>#REF!</v>
      </c>
    </row>
    <row r="684" spans="1:143" s="36" customFormat="1" ht="11.25" customHeight="1" x14ac:dyDescent="0.25">
      <c r="A684" s="272">
        <v>46111</v>
      </c>
      <c r="B684" s="185">
        <v>46112</v>
      </c>
      <c r="C684" s="172">
        <v>4920</v>
      </c>
      <c r="D684" s="113"/>
      <c r="E684" s="114"/>
      <c r="F684" s="201"/>
      <c r="G684" s="116"/>
      <c r="H684" s="117"/>
      <c r="I684" s="118">
        <f t="shared" si="1211"/>
        <v>0</v>
      </c>
      <c r="J684" s="119">
        <f t="shared" si="1295"/>
        <v>347666</v>
      </c>
      <c r="K684" s="117"/>
      <c r="L684" s="118">
        <f t="shared" si="1251"/>
        <v>0</v>
      </c>
      <c r="M684" s="119">
        <f t="shared" si="1296"/>
        <v>197025</v>
      </c>
      <c r="N684" s="117"/>
      <c r="O684" s="118">
        <f t="shared" si="1214"/>
        <v>0</v>
      </c>
      <c r="P684" s="119">
        <f t="shared" si="1297"/>
        <v>346296</v>
      </c>
      <c r="Q684" s="117"/>
      <c r="R684" s="117">
        <f t="shared" si="1216"/>
        <v>0</v>
      </c>
      <c r="S684" s="117" t="e">
        <f t="shared" si="1298"/>
        <v>#REF!</v>
      </c>
      <c r="T684" s="117"/>
      <c r="U684" s="117">
        <f t="shared" si="1223"/>
        <v>0</v>
      </c>
      <c r="V684" s="117">
        <f t="shared" si="1224"/>
        <v>232361.40000000002</v>
      </c>
      <c r="W684" s="121"/>
      <c r="X684" s="120">
        <f t="shared" si="1218"/>
        <v>0</v>
      </c>
      <c r="Y684" s="117">
        <f t="shared" si="1206"/>
        <v>132.29999999999882</v>
      </c>
      <c r="Z684" s="117"/>
      <c r="AA684" s="121">
        <f t="shared" si="1263"/>
        <v>0</v>
      </c>
      <c r="AB684" s="117">
        <f t="shared" si="1210"/>
        <v>11302.5</v>
      </c>
      <c r="AC684" s="117"/>
      <c r="AD684" s="117">
        <f t="shared" si="1264"/>
        <v>0</v>
      </c>
      <c r="AE684" s="117">
        <f t="shared" si="1225"/>
        <v>283.79999999999973</v>
      </c>
      <c r="AF684" s="117"/>
      <c r="AG684" s="116">
        <f t="shared" si="1265"/>
        <v>0</v>
      </c>
      <c r="AH684" s="123">
        <f t="shared" si="1226"/>
        <v>6947.9999999999991</v>
      </c>
      <c r="AI684" s="117"/>
      <c r="AJ684" s="121">
        <f t="shared" si="1266"/>
        <v>0</v>
      </c>
      <c r="AK684" s="117">
        <f t="shared" si="1227"/>
        <v>6708.5</v>
      </c>
      <c r="AL684" s="117"/>
      <c r="AM684" s="121">
        <f t="shared" si="1267"/>
        <v>0</v>
      </c>
      <c r="AN684" s="117">
        <f t="shared" si="1228"/>
        <v>2058.0999999999985</v>
      </c>
      <c r="AO684" s="117"/>
      <c r="AP684" s="121">
        <f t="shared" si="1219"/>
        <v>0</v>
      </c>
      <c r="AQ684" s="117">
        <f t="shared" si="1299"/>
        <v>1812.5</v>
      </c>
      <c r="AR684" s="117"/>
      <c r="AS684" s="121">
        <f t="shared" si="1272"/>
        <v>0</v>
      </c>
      <c r="AT684" s="117">
        <f t="shared" si="1229"/>
        <v>2056.1000000000004</v>
      </c>
      <c r="AU684" s="117"/>
      <c r="AV684" s="117">
        <f t="shared" si="1230"/>
        <v>0</v>
      </c>
      <c r="AW684" s="122">
        <f t="shared" si="1209"/>
        <v>1620.0000000000014</v>
      </c>
      <c r="AX684" s="117"/>
      <c r="AY684" s="117">
        <f t="shared" si="1273"/>
        <v>0</v>
      </c>
      <c r="AZ684" s="117">
        <f t="shared" si="1221"/>
        <v>1794.6</v>
      </c>
      <c r="BA684" s="117"/>
      <c r="BB684" s="121">
        <f t="shared" si="1274"/>
        <v>0</v>
      </c>
      <c r="BC684" s="117">
        <f t="shared" si="1231"/>
        <v>1254.5999999999999</v>
      </c>
      <c r="BD684" s="117"/>
      <c r="BE684" s="121">
        <f t="shared" si="1275"/>
        <v>0</v>
      </c>
      <c r="BF684" s="117">
        <f t="shared" ref="BF684:BF747" si="1304">+BF683+BD684-BE684</f>
        <v>7530.3200000000015</v>
      </c>
      <c r="BG684" s="117"/>
      <c r="BH684" s="121">
        <f t="shared" ref="BH684:BH715" si="1305">IF(OR(D704="NPC06UZDB-GY026M",D704="NPP06UZDB-GY010M",D684="CO155E2-0CM018",D684="CO155E2-0CM023",D684="CO155E2-0CM026",D684="NPP06UZDB-GY150C",D684="NPP06UZDB-GY025M",D684="NPC06UZDB-GY013M",D684="NPP06UZDB-GY001M",D684="NPP06UZDB-GY250C",D684="NPC06UZDB-GY028M",D684="NPC06UZDB-GY018M",D684="NPC06UZDB-GY014M",D684="NPC06UZDB-GY012M",D684="NPC06UZDB-GY011M",D684="NPC06UZDB-GY006M",D684="CO155E2-0CM006",D684="NPP06UZDB-GY005M",D684="NPP06UZDB-GY005M",D684="NPP06UZDB-GY003M",D684="NPP06UZDB-GY002M",D684="NPC06UZDB-GY025M",D684="CO155E2-0CM020",D684="CO155E2-0CM030",D684="NPC06UZDB-GY350C",D684="NPC06UZDB-GY030M",D684="NPC06UZDB-GY020C",D684="NPC06UZDB-GY030M",D684="NPC06UZDB-GY350C",D684="CO155E2-0CM007",D684="NPC06UZDB-GY150C",D684="NPC06UZDB-GY250C",D684="NPC06UZDB-GY007M",D684="CO155E2-0CC050",D684="NPC06UZDB-GY006M",D684="NPC06UZDB-GY008M",D684="NPC06UZDB-GY050C",D684="CO155E2-0CC250",D684="NPC06UZDB-GY750C",D684="NPC06UZDB-GY007M",D684="NPC06UZDB-GY020M",D684="CO155E2-0CC150",D684="CO155E2-0CM015",D684="CO155E2-0CM010",D684="NPC06UZDB-GY450C",D684="NPC06UZDB-GY015M",D684="NPC06UZDB-GY150C",D684="CO155E2-0CM001",D684="CO155E2-0CM002",D684="CO155E2-0CM003",D684="CO155E2-0CM004",D684="CO155E2-0CM005",D684="CO155E2-0CM008",D684="NPC06UZDB-GY010M",D684="NPC06UZDB-GY001M",D684="NPC06UZDB-GY002M",D684="NPC06UZDB-GY003M",D684="NPC06UZDB-GY004M",D684="NPC06UZDB-GY005M",),E684*(F684+0.12),0)</f>
        <v>0</v>
      </c>
      <c r="BI684" s="117">
        <f t="shared" si="1268"/>
        <v>3727.56</v>
      </c>
      <c r="BJ684" s="117"/>
      <c r="BK684" s="121">
        <f t="shared" si="1276"/>
        <v>0</v>
      </c>
      <c r="BL684" s="117">
        <f t="shared" si="1232"/>
        <v>4604.6000000000004</v>
      </c>
      <c r="BM684" s="117"/>
      <c r="BN684" s="121">
        <f t="shared" si="1233"/>
        <v>0</v>
      </c>
      <c r="BO684" s="117">
        <f t="shared" si="1234"/>
        <v>509.90000000000123</v>
      </c>
      <c r="BP684" s="117"/>
      <c r="BQ684" s="121">
        <f t="shared" si="1235"/>
        <v>0</v>
      </c>
      <c r="BR684" s="117">
        <f t="shared" si="1269"/>
        <v>-10198.700000000008</v>
      </c>
      <c r="BS684" s="117"/>
      <c r="BT684" s="117">
        <f t="shared" si="1260"/>
        <v>0</v>
      </c>
      <c r="BU684" s="117">
        <f t="shared" ref="BU684:BU715" si="1306">BU683+BS684-BT684</f>
        <v>27313</v>
      </c>
      <c r="BV684" s="117"/>
      <c r="BW684" s="117">
        <f t="shared" si="1261"/>
        <v>0</v>
      </c>
      <c r="BX684" s="117">
        <f t="shared" si="1301"/>
        <v>92437</v>
      </c>
      <c r="BY684" s="117"/>
      <c r="BZ684" s="117">
        <f t="shared" si="1262"/>
        <v>0</v>
      </c>
      <c r="CA684" s="117">
        <f t="shared" ref="CA684:CA715" si="1307">+CA683+BY684-BZ684</f>
        <v>22793</v>
      </c>
      <c r="CB684" s="117"/>
      <c r="CC684" s="117">
        <f t="shared" si="1236"/>
        <v>0</v>
      </c>
      <c r="CD684" s="117">
        <f t="shared" si="1300"/>
        <v>4124.7000000000016</v>
      </c>
      <c r="CE684" s="117"/>
      <c r="CF684" s="117">
        <f t="shared" si="1237"/>
        <v>0</v>
      </c>
      <c r="CG684" s="117">
        <f t="shared" si="1238"/>
        <v>6982.9</v>
      </c>
      <c r="CH684" s="117"/>
      <c r="CI684" s="117">
        <f t="shared" si="1277"/>
        <v>0</v>
      </c>
      <c r="CJ684" s="117">
        <f t="shared" si="1257"/>
        <v>8715</v>
      </c>
      <c r="CK684" s="117"/>
      <c r="CL684" s="121">
        <f t="shared" si="1278"/>
        <v>0</v>
      </c>
      <c r="CM684" s="123">
        <f t="shared" si="1239"/>
        <v>4864</v>
      </c>
      <c r="CN684" s="117"/>
      <c r="CO684" s="121">
        <f t="shared" si="1279"/>
        <v>0</v>
      </c>
      <c r="CP684" s="123">
        <f t="shared" si="1240"/>
        <v>3955</v>
      </c>
      <c r="CQ684" s="117"/>
      <c r="CR684" s="121">
        <f t="shared" si="1280"/>
        <v>0</v>
      </c>
      <c r="CS684" s="123">
        <f t="shared" si="1207"/>
        <v>6656</v>
      </c>
      <c r="CT684" s="117"/>
      <c r="CU684" s="121">
        <f t="shared" si="1281"/>
        <v>0</v>
      </c>
      <c r="CV684" s="123">
        <f t="shared" si="1241"/>
        <v>7769</v>
      </c>
      <c r="CW684" s="117">
        <v>8000</v>
      </c>
      <c r="CX684" s="117">
        <f t="shared" si="1282"/>
        <v>0</v>
      </c>
      <c r="CY684" s="116">
        <f t="shared" si="1303"/>
        <v>39095.96</v>
      </c>
      <c r="CZ684" s="123"/>
      <c r="DA684" s="117">
        <f t="shared" si="1283"/>
        <v>0</v>
      </c>
      <c r="DB684" s="117">
        <f t="shared" si="1258"/>
        <v>63930</v>
      </c>
      <c r="DC684" s="117"/>
      <c r="DD684" s="117">
        <f t="shared" si="1284"/>
        <v>0</v>
      </c>
      <c r="DE684" s="117">
        <f t="shared" si="1259"/>
        <v>60701</v>
      </c>
      <c r="DF684" s="117"/>
      <c r="DG684" s="120">
        <f t="shared" si="1285"/>
        <v>0</v>
      </c>
      <c r="DH684" s="117">
        <f t="shared" si="1302"/>
        <v>159447</v>
      </c>
      <c r="DI684" s="117"/>
      <c r="DJ684" s="117">
        <f t="shared" si="1286"/>
        <v>0</v>
      </c>
      <c r="DK684" s="117">
        <f t="shared" si="1242"/>
        <v>226.5</v>
      </c>
      <c r="DL684" s="211"/>
      <c r="DM684" s="207">
        <f t="shared" si="1287"/>
        <v>0</v>
      </c>
      <c r="DN684" s="125">
        <f t="shared" si="1222"/>
        <v>0</v>
      </c>
      <c r="DO684" s="126"/>
      <c r="DP684" s="127">
        <f t="shared" si="1288"/>
        <v>0</v>
      </c>
      <c r="DQ684" s="128">
        <f t="shared" si="1243"/>
        <v>7022.5</v>
      </c>
      <c r="DR684" s="126"/>
      <c r="DS684" s="127">
        <f t="shared" si="1289"/>
        <v>0</v>
      </c>
      <c r="DT684" s="128">
        <f t="shared" si="1244"/>
        <v>4846</v>
      </c>
      <c r="DU684" s="126"/>
      <c r="DV684" s="127">
        <f t="shared" si="1290"/>
        <v>0</v>
      </c>
      <c r="DW684" s="128">
        <f t="shared" si="1245"/>
        <v>4835</v>
      </c>
      <c r="DX684" s="126"/>
      <c r="DY684" s="124">
        <f t="shared" si="1291"/>
        <v>0</v>
      </c>
      <c r="DZ684" s="125">
        <f t="shared" si="1246"/>
        <v>523</v>
      </c>
      <c r="EA684" s="124"/>
      <c r="EB684" s="124">
        <f t="shared" si="1292"/>
        <v>0</v>
      </c>
      <c r="EC684" s="129">
        <f t="shared" si="1247"/>
        <v>369</v>
      </c>
      <c r="ED684" s="126"/>
      <c r="EE684" s="127">
        <f t="shared" si="1293"/>
        <v>0</v>
      </c>
      <c r="EF684" s="128">
        <f t="shared" si="1248"/>
        <v>4769</v>
      </c>
      <c r="EG684" s="117"/>
      <c r="EH684" s="117">
        <f t="shared" si="1294"/>
        <v>0</v>
      </c>
      <c r="EI684" s="117">
        <f t="shared" si="1249"/>
        <v>23837</v>
      </c>
      <c r="EJ684" s="117"/>
      <c r="EK684" s="117">
        <f t="shared" si="1270"/>
        <v>0</v>
      </c>
      <c r="EL684" s="117">
        <f t="shared" si="1250"/>
        <v>22467</v>
      </c>
      <c r="EM684" s="131" t="e">
        <f t="shared" si="1271"/>
        <v>#REF!</v>
      </c>
    </row>
    <row r="685" spans="1:143" s="36" customFormat="1" ht="11.25" customHeight="1" x14ac:dyDescent="0.25">
      <c r="A685" s="130">
        <v>46111</v>
      </c>
      <c r="B685" s="185"/>
      <c r="C685" s="172">
        <v>4819</v>
      </c>
      <c r="D685" s="113"/>
      <c r="E685" s="114"/>
      <c r="F685" s="115"/>
      <c r="G685" s="116"/>
      <c r="H685" s="117"/>
      <c r="I685" s="118">
        <f t="shared" si="1211"/>
        <v>0</v>
      </c>
      <c r="J685" s="119">
        <f t="shared" si="1295"/>
        <v>347666</v>
      </c>
      <c r="K685" s="117"/>
      <c r="L685" s="118">
        <f t="shared" si="1251"/>
        <v>0</v>
      </c>
      <c r="M685" s="119">
        <f t="shared" si="1296"/>
        <v>197025</v>
      </c>
      <c r="N685" s="117"/>
      <c r="O685" s="118">
        <f t="shared" si="1214"/>
        <v>0</v>
      </c>
      <c r="P685" s="119">
        <f t="shared" si="1297"/>
        <v>346296</v>
      </c>
      <c r="Q685" s="117">
        <v>45000</v>
      </c>
      <c r="R685" s="117">
        <f t="shared" si="1216"/>
        <v>0</v>
      </c>
      <c r="S685" s="117" t="e">
        <f t="shared" si="1298"/>
        <v>#REF!</v>
      </c>
      <c r="T685" s="117"/>
      <c r="U685" s="117">
        <f t="shared" si="1223"/>
        <v>0</v>
      </c>
      <c r="V685" s="117">
        <f t="shared" si="1224"/>
        <v>232361.40000000002</v>
      </c>
      <c r="W685" s="121"/>
      <c r="X685" s="120">
        <f t="shared" si="1218"/>
        <v>0</v>
      </c>
      <c r="Y685" s="117">
        <f t="shared" si="1206"/>
        <v>132.29999999999882</v>
      </c>
      <c r="Z685" s="117"/>
      <c r="AA685" s="121">
        <f t="shared" si="1263"/>
        <v>0</v>
      </c>
      <c r="AB685" s="117">
        <f t="shared" si="1210"/>
        <v>11302.5</v>
      </c>
      <c r="AC685" s="117"/>
      <c r="AD685" s="117">
        <f t="shared" si="1264"/>
        <v>0</v>
      </c>
      <c r="AE685" s="117">
        <f t="shared" si="1225"/>
        <v>283.79999999999973</v>
      </c>
      <c r="AF685" s="117"/>
      <c r="AG685" s="116">
        <f t="shared" si="1265"/>
        <v>0</v>
      </c>
      <c r="AH685" s="123">
        <f t="shared" si="1226"/>
        <v>6947.9999999999991</v>
      </c>
      <c r="AI685" s="117"/>
      <c r="AJ685" s="121">
        <f t="shared" si="1266"/>
        <v>0</v>
      </c>
      <c r="AK685" s="117">
        <f t="shared" si="1227"/>
        <v>6708.5</v>
      </c>
      <c r="AL685" s="117"/>
      <c r="AM685" s="121">
        <f t="shared" si="1267"/>
        <v>0</v>
      </c>
      <c r="AN685" s="117">
        <f t="shared" si="1228"/>
        <v>2058.0999999999985</v>
      </c>
      <c r="AO685" s="117"/>
      <c r="AP685" s="121">
        <f t="shared" si="1219"/>
        <v>0</v>
      </c>
      <c r="AQ685" s="117">
        <f t="shared" si="1299"/>
        <v>1812.5</v>
      </c>
      <c r="AR685" s="117"/>
      <c r="AS685" s="121">
        <f t="shared" si="1272"/>
        <v>0</v>
      </c>
      <c r="AT685" s="117">
        <f t="shared" si="1229"/>
        <v>2056.1000000000004</v>
      </c>
      <c r="AU685" s="117"/>
      <c r="AV685" s="117">
        <f t="shared" si="1230"/>
        <v>0</v>
      </c>
      <c r="AW685" s="122">
        <f t="shared" si="1209"/>
        <v>1620.0000000000014</v>
      </c>
      <c r="AX685" s="117"/>
      <c r="AY685" s="117">
        <f t="shared" si="1273"/>
        <v>0</v>
      </c>
      <c r="AZ685" s="117">
        <f t="shared" si="1221"/>
        <v>1794.6</v>
      </c>
      <c r="BA685" s="117"/>
      <c r="BB685" s="121">
        <f t="shared" si="1274"/>
        <v>0</v>
      </c>
      <c r="BC685" s="117">
        <f t="shared" si="1231"/>
        <v>1254.5999999999999</v>
      </c>
      <c r="BD685" s="117"/>
      <c r="BE685" s="121">
        <f t="shared" si="1275"/>
        <v>0</v>
      </c>
      <c r="BF685" s="117">
        <f t="shared" si="1304"/>
        <v>7530.3200000000015</v>
      </c>
      <c r="BG685" s="117"/>
      <c r="BH685" s="121">
        <f t="shared" si="1305"/>
        <v>0</v>
      </c>
      <c r="BI685" s="117">
        <f t="shared" si="1268"/>
        <v>3727.56</v>
      </c>
      <c r="BJ685" s="117"/>
      <c r="BK685" s="121">
        <f t="shared" si="1276"/>
        <v>0</v>
      </c>
      <c r="BL685" s="117">
        <f t="shared" si="1232"/>
        <v>4604.6000000000004</v>
      </c>
      <c r="BM685" s="117"/>
      <c r="BN685" s="121">
        <f t="shared" si="1233"/>
        <v>0</v>
      </c>
      <c r="BO685" s="117">
        <f t="shared" si="1234"/>
        <v>509.90000000000123</v>
      </c>
      <c r="BP685" s="117"/>
      <c r="BQ685" s="121">
        <f t="shared" si="1235"/>
        <v>0</v>
      </c>
      <c r="BR685" s="117">
        <f t="shared" si="1269"/>
        <v>-10198.700000000008</v>
      </c>
      <c r="BS685" s="117"/>
      <c r="BT685" s="117">
        <f t="shared" si="1260"/>
        <v>0</v>
      </c>
      <c r="BU685" s="117">
        <f t="shared" si="1306"/>
        <v>27313</v>
      </c>
      <c r="BV685" s="117"/>
      <c r="BW685" s="117">
        <f t="shared" si="1261"/>
        <v>0</v>
      </c>
      <c r="BX685" s="117">
        <f t="shared" si="1301"/>
        <v>92437</v>
      </c>
      <c r="BY685" s="117"/>
      <c r="BZ685" s="117">
        <f t="shared" si="1262"/>
        <v>0</v>
      </c>
      <c r="CA685" s="117">
        <f t="shared" si="1307"/>
        <v>22793</v>
      </c>
      <c r="CB685" s="117"/>
      <c r="CC685" s="117">
        <f t="shared" si="1236"/>
        <v>0</v>
      </c>
      <c r="CD685" s="117">
        <f t="shared" si="1300"/>
        <v>4124.7000000000016</v>
      </c>
      <c r="CE685" s="117"/>
      <c r="CF685" s="117">
        <f t="shared" si="1237"/>
        <v>0</v>
      </c>
      <c r="CG685" s="117">
        <f t="shared" si="1238"/>
        <v>6982.9</v>
      </c>
      <c r="CH685" s="117"/>
      <c r="CI685" s="117">
        <f t="shared" si="1277"/>
        <v>0</v>
      </c>
      <c r="CJ685" s="117">
        <f t="shared" si="1257"/>
        <v>8715</v>
      </c>
      <c r="CK685" s="117"/>
      <c r="CL685" s="121">
        <f t="shared" si="1278"/>
        <v>0</v>
      </c>
      <c r="CM685" s="123">
        <f t="shared" si="1239"/>
        <v>4864</v>
      </c>
      <c r="CN685" s="117"/>
      <c r="CO685" s="121">
        <f t="shared" si="1279"/>
        <v>0</v>
      </c>
      <c r="CP685" s="123">
        <f t="shared" si="1240"/>
        <v>3955</v>
      </c>
      <c r="CQ685" s="117"/>
      <c r="CR685" s="121">
        <f t="shared" si="1280"/>
        <v>0</v>
      </c>
      <c r="CS685" s="123">
        <f t="shared" si="1207"/>
        <v>6656</v>
      </c>
      <c r="CT685" s="117"/>
      <c r="CU685" s="121">
        <f t="shared" si="1281"/>
        <v>0</v>
      </c>
      <c r="CV685" s="123">
        <f t="shared" si="1241"/>
        <v>7769</v>
      </c>
      <c r="CW685" s="117"/>
      <c r="CX685" s="117">
        <f t="shared" si="1282"/>
        <v>0</v>
      </c>
      <c r="CY685" s="116">
        <f t="shared" si="1303"/>
        <v>39095.96</v>
      </c>
      <c r="CZ685" s="123"/>
      <c r="DA685" s="117">
        <f t="shared" si="1283"/>
        <v>0</v>
      </c>
      <c r="DB685" s="117">
        <f t="shared" si="1258"/>
        <v>63930</v>
      </c>
      <c r="DC685" s="117"/>
      <c r="DD685" s="117">
        <f t="shared" si="1284"/>
        <v>0</v>
      </c>
      <c r="DE685" s="117">
        <f t="shared" si="1259"/>
        <v>60701</v>
      </c>
      <c r="DF685" s="117"/>
      <c r="DG685" s="120">
        <f t="shared" si="1285"/>
        <v>0</v>
      </c>
      <c r="DH685" s="117">
        <f t="shared" si="1302"/>
        <v>159447</v>
      </c>
      <c r="DI685" s="117"/>
      <c r="DJ685" s="117">
        <f t="shared" si="1286"/>
        <v>0</v>
      </c>
      <c r="DK685" s="117">
        <f t="shared" si="1242"/>
        <v>226.5</v>
      </c>
      <c r="DL685" s="211"/>
      <c r="DM685" s="207">
        <f t="shared" si="1287"/>
        <v>0</v>
      </c>
      <c r="DN685" s="125">
        <f t="shared" si="1222"/>
        <v>0</v>
      </c>
      <c r="DO685" s="126"/>
      <c r="DP685" s="127">
        <f t="shared" si="1288"/>
        <v>0</v>
      </c>
      <c r="DQ685" s="128">
        <f t="shared" si="1243"/>
        <v>7022.5</v>
      </c>
      <c r="DR685" s="126"/>
      <c r="DS685" s="127">
        <f t="shared" si="1289"/>
        <v>0</v>
      </c>
      <c r="DT685" s="128">
        <f t="shared" si="1244"/>
        <v>4846</v>
      </c>
      <c r="DU685" s="126"/>
      <c r="DV685" s="127">
        <f t="shared" si="1290"/>
        <v>0</v>
      </c>
      <c r="DW685" s="128">
        <f t="shared" si="1245"/>
        <v>4835</v>
      </c>
      <c r="DX685" s="126"/>
      <c r="DY685" s="124">
        <f t="shared" si="1291"/>
        <v>0</v>
      </c>
      <c r="DZ685" s="125">
        <f t="shared" si="1246"/>
        <v>523</v>
      </c>
      <c r="EA685" s="124"/>
      <c r="EB685" s="124">
        <f t="shared" si="1292"/>
        <v>0</v>
      </c>
      <c r="EC685" s="129">
        <f t="shared" si="1247"/>
        <v>369</v>
      </c>
      <c r="ED685" s="126"/>
      <c r="EE685" s="127">
        <f t="shared" si="1293"/>
        <v>0</v>
      </c>
      <c r="EF685" s="128">
        <f t="shared" si="1248"/>
        <v>4769</v>
      </c>
      <c r="EG685" s="117"/>
      <c r="EH685" s="117">
        <f t="shared" si="1294"/>
        <v>0</v>
      </c>
      <c r="EI685" s="117">
        <f t="shared" si="1249"/>
        <v>23837</v>
      </c>
      <c r="EJ685" s="117"/>
      <c r="EK685" s="117">
        <f t="shared" si="1270"/>
        <v>0</v>
      </c>
      <c r="EL685" s="117">
        <f t="shared" si="1250"/>
        <v>22467</v>
      </c>
      <c r="EM685" s="131" t="e">
        <f t="shared" si="1271"/>
        <v>#REF!</v>
      </c>
    </row>
    <row r="686" spans="1:143" s="36" customFormat="1" ht="11.25" customHeight="1" x14ac:dyDescent="0.25">
      <c r="A686" s="185">
        <v>46111</v>
      </c>
      <c r="B686" s="185"/>
      <c r="C686" s="172">
        <v>4810</v>
      </c>
      <c r="D686" s="113"/>
      <c r="E686" s="114"/>
      <c r="F686" s="201"/>
      <c r="G686" s="116"/>
      <c r="H686" s="117"/>
      <c r="I686" s="118">
        <f t="shared" si="1211"/>
        <v>0</v>
      </c>
      <c r="J686" s="119">
        <f t="shared" si="1295"/>
        <v>347666</v>
      </c>
      <c r="K686" s="117"/>
      <c r="L686" s="118">
        <f t="shared" si="1251"/>
        <v>0</v>
      </c>
      <c r="M686" s="119">
        <f t="shared" si="1296"/>
        <v>197025</v>
      </c>
      <c r="N686" s="117"/>
      <c r="O686" s="118">
        <f t="shared" si="1214"/>
        <v>0</v>
      </c>
      <c r="P686" s="119">
        <f t="shared" si="1297"/>
        <v>346296</v>
      </c>
      <c r="Q686" s="117">
        <v>15000</v>
      </c>
      <c r="R686" s="117">
        <f t="shared" si="1216"/>
        <v>0</v>
      </c>
      <c r="S686" s="117" t="e">
        <f t="shared" si="1298"/>
        <v>#REF!</v>
      </c>
      <c r="T686" s="117"/>
      <c r="U686" s="117">
        <f t="shared" si="1223"/>
        <v>0</v>
      </c>
      <c r="V686" s="117">
        <f t="shared" si="1224"/>
        <v>232361.40000000002</v>
      </c>
      <c r="W686" s="121"/>
      <c r="X686" s="120">
        <f t="shared" si="1218"/>
        <v>0</v>
      </c>
      <c r="Y686" s="117">
        <f t="shared" si="1206"/>
        <v>132.29999999999882</v>
      </c>
      <c r="Z686" s="117"/>
      <c r="AA686" s="121">
        <f t="shared" si="1263"/>
        <v>0</v>
      </c>
      <c r="AB686" s="117">
        <f t="shared" si="1210"/>
        <v>11302.5</v>
      </c>
      <c r="AC686" s="117"/>
      <c r="AD686" s="117">
        <f t="shared" si="1264"/>
        <v>0</v>
      </c>
      <c r="AE686" s="117">
        <f t="shared" si="1225"/>
        <v>283.79999999999973</v>
      </c>
      <c r="AF686" s="117"/>
      <c r="AG686" s="116">
        <f t="shared" si="1265"/>
        <v>0</v>
      </c>
      <c r="AH686" s="123">
        <f t="shared" si="1226"/>
        <v>6947.9999999999991</v>
      </c>
      <c r="AI686" s="117"/>
      <c r="AJ686" s="121">
        <f t="shared" si="1266"/>
        <v>0</v>
      </c>
      <c r="AK686" s="117">
        <f t="shared" si="1227"/>
        <v>6708.5</v>
      </c>
      <c r="AL686" s="117"/>
      <c r="AM686" s="121">
        <f t="shared" si="1267"/>
        <v>0</v>
      </c>
      <c r="AN686" s="117">
        <f t="shared" si="1228"/>
        <v>2058.0999999999985</v>
      </c>
      <c r="AO686" s="117"/>
      <c r="AP686" s="121">
        <f t="shared" si="1219"/>
        <v>0</v>
      </c>
      <c r="AQ686" s="117">
        <f t="shared" si="1299"/>
        <v>1812.5</v>
      </c>
      <c r="AR686" s="117"/>
      <c r="AS686" s="121">
        <f t="shared" si="1272"/>
        <v>0</v>
      </c>
      <c r="AT686" s="117">
        <f t="shared" si="1229"/>
        <v>2056.1000000000004</v>
      </c>
      <c r="AU686" s="117"/>
      <c r="AV686" s="117">
        <f t="shared" si="1230"/>
        <v>0</v>
      </c>
      <c r="AW686" s="122">
        <f t="shared" si="1209"/>
        <v>1620.0000000000014</v>
      </c>
      <c r="AX686" s="117"/>
      <c r="AY686" s="117">
        <f t="shared" si="1273"/>
        <v>0</v>
      </c>
      <c r="AZ686" s="117">
        <f t="shared" si="1221"/>
        <v>1794.6</v>
      </c>
      <c r="BA686" s="117"/>
      <c r="BB686" s="121">
        <f t="shared" si="1274"/>
        <v>0</v>
      </c>
      <c r="BC686" s="117">
        <f t="shared" si="1231"/>
        <v>1254.5999999999999</v>
      </c>
      <c r="BD686" s="117"/>
      <c r="BE686" s="121">
        <f t="shared" si="1275"/>
        <v>0</v>
      </c>
      <c r="BF686" s="117">
        <f t="shared" si="1304"/>
        <v>7530.3200000000015</v>
      </c>
      <c r="BG686" s="117"/>
      <c r="BH686" s="121">
        <f t="shared" si="1305"/>
        <v>0</v>
      </c>
      <c r="BI686" s="117">
        <f t="shared" si="1268"/>
        <v>3727.56</v>
      </c>
      <c r="BJ686" s="117"/>
      <c r="BK686" s="121">
        <f t="shared" si="1276"/>
        <v>0</v>
      </c>
      <c r="BL686" s="117">
        <f t="shared" si="1232"/>
        <v>4604.6000000000004</v>
      </c>
      <c r="BM686" s="117"/>
      <c r="BN686" s="121">
        <f t="shared" si="1233"/>
        <v>0</v>
      </c>
      <c r="BO686" s="117">
        <f t="shared" si="1234"/>
        <v>509.90000000000123</v>
      </c>
      <c r="BP686" s="117"/>
      <c r="BQ686" s="121">
        <f t="shared" si="1235"/>
        <v>0</v>
      </c>
      <c r="BR686" s="117">
        <f t="shared" si="1269"/>
        <v>-10198.700000000008</v>
      </c>
      <c r="BS686" s="117"/>
      <c r="BT686" s="117">
        <f t="shared" si="1260"/>
        <v>0</v>
      </c>
      <c r="BU686" s="117">
        <f t="shared" si="1306"/>
        <v>27313</v>
      </c>
      <c r="BV686" s="117"/>
      <c r="BW686" s="117">
        <f t="shared" si="1261"/>
        <v>0</v>
      </c>
      <c r="BX686" s="117">
        <f t="shared" si="1301"/>
        <v>92437</v>
      </c>
      <c r="BY686" s="117"/>
      <c r="BZ686" s="117">
        <f t="shared" si="1262"/>
        <v>0</v>
      </c>
      <c r="CA686" s="117">
        <f t="shared" si="1307"/>
        <v>22793</v>
      </c>
      <c r="CB686" s="117"/>
      <c r="CC686" s="117">
        <f t="shared" si="1236"/>
        <v>0</v>
      </c>
      <c r="CD686" s="117">
        <f t="shared" si="1300"/>
        <v>4124.7000000000016</v>
      </c>
      <c r="CE686" s="117"/>
      <c r="CF686" s="117">
        <f t="shared" si="1237"/>
        <v>0</v>
      </c>
      <c r="CG686" s="117">
        <f t="shared" si="1238"/>
        <v>6982.9</v>
      </c>
      <c r="CH686" s="117"/>
      <c r="CI686" s="117">
        <f t="shared" si="1277"/>
        <v>0</v>
      </c>
      <c r="CJ686" s="117">
        <f t="shared" si="1257"/>
        <v>8715</v>
      </c>
      <c r="CK686" s="117"/>
      <c r="CL686" s="121">
        <f t="shared" si="1278"/>
        <v>0</v>
      </c>
      <c r="CM686" s="123">
        <f t="shared" si="1239"/>
        <v>4864</v>
      </c>
      <c r="CN686" s="117"/>
      <c r="CO686" s="121">
        <f t="shared" si="1279"/>
        <v>0</v>
      </c>
      <c r="CP686" s="123">
        <f t="shared" si="1240"/>
        <v>3955</v>
      </c>
      <c r="CQ686" s="117"/>
      <c r="CR686" s="121">
        <f t="shared" si="1280"/>
        <v>0</v>
      </c>
      <c r="CS686" s="123">
        <f t="shared" si="1207"/>
        <v>6656</v>
      </c>
      <c r="CT686" s="117"/>
      <c r="CU686" s="121">
        <f t="shared" si="1281"/>
        <v>0</v>
      </c>
      <c r="CV686" s="123">
        <f t="shared" si="1241"/>
        <v>7769</v>
      </c>
      <c r="CW686" s="117"/>
      <c r="CX686" s="117">
        <f t="shared" si="1282"/>
        <v>0</v>
      </c>
      <c r="CY686" s="116">
        <f t="shared" si="1303"/>
        <v>39095.96</v>
      </c>
      <c r="CZ686" s="123"/>
      <c r="DA686" s="117">
        <f t="shared" si="1283"/>
        <v>0</v>
      </c>
      <c r="DB686" s="117">
        <f t="shared" si="1258"/>
        <v>63930</v>
      </c>
      <c r="DC686" s="117"/>
      <c r="DD686" s="117">
        <f t="shared" si="1284"/>
        <v>0</v>
      </c>
      <c r="DE686" s="117">
        <f t="shared" si="1259"/>
        <v>60701</v>
      </c>
      <c r="DF686" s="117"/>
      <c r="DG686" s="120">
        <f t="shared" si="1285"/>
        <v>0</v>
      </c>
      <c r="DH686" s="117">
        <f t="shared" si="1302"/>
        <v>159447</v>
      </c>
      <c r="DI686" s="117"/>
      <c r="DJ686" s="117">
        <f t="shared" si="1286"/>
        <v>0</v>
      </c>
      <c r="DK686" s="117">
        <f t="shared" si="1242"/>
        <v>226.5</v>
      </c>
      <c r="DL686" s="211"/>
      <c r="DM686" s="207">
        <f t="shared" si="1287"/>
        <v>0</v>
      </c>
      <c r="DN686" s="125">
        <f t="shared" si="1222"/>
        <v>0</v>
      </c>
      <c r="DO686" s="126"/>
      <c r="DP686" s="127">
        <f t="shared" si="1288"/>
        <v>0</v>
      </c>
      <c r="DQ686" s="128">
        <f t="shared" si="1243"/>
        <v>7022.5</v>
      </c>
      <c r="DR686" s="126"/>
      <c r="DS686" s="127">
        <f t="shared" si="1289"/>
        <v>0</v>
      </c>
      <c r="DT686" s="128">
        <f t="shared" si="1244"/>
        <v>4846</v>
      </c>
      <c r="DU686" s="126"/>
      <c r="DV686" s="127">
        <f t="shared" si="1290"/>
        <v>0</v>
      </c>
      <c r="DW686" s="128">
        <f t="shared" si="1245"/>
        <v>4835</v>
      </c>
      <c r="DX686" s="126"/>
      <c r="DY686" s="124">
        <f t="shared" si="1291"/>
        <v>0</v>
      </c>
      <c r="DZ686" s="125">
        <f t="shared" si="1246"/>
        <v>523</v>
      </c>
      <c r="EA686" s="124"/>
      <c r="EB686" s="124">
        <f t="shared" si="1292"/>
        <v>0</v>
      </c>
      <c r="EC686" s="129">
        <f t="shared" si="1247"/>
        <v>369</v>
      </c>
      <c r="ED686" s="126"/>
      <c r="EE686" s="127">
        <f t="shared" si="1293"/>
        <v>0</v>
      </c>
      <c r="EF686" s="128">
        <f t="shared" si="1248"/>
        <v>4769</v>
      </c>
      <c r="EG686" s="117"/>
      <c r="EH686" s="117">
        <f t="shared" si="1294"/>
        <v>0</v>
      </c>
      <c r="EI686" s="117">
        <f t="shared" si="1249"/>
        <v>23837</v>
      </c>
      <c r="EJ686" s="117"/>
      <c r="EK686" s="117">
        <f t="shared" si="1270"/>
        <v>0</v>
      </c>
      <c r="EL686" s="117">
        <f t="shared" si="1250"/>
        <v>22467</v>
      </c>
      <c r="EM686" s="131" t="e">
        <f t="shared" si="1271"/>
        <v>#REF!</v>
      </c>
    </row>
    <row r="687" spans="1:143" s="36" customFormat="1" ht="11.25" customHeight="1" x14ac:dyDescent="0.25">
      <c r="A687" s="185">
        <v>46111</v>
      </c>
      <c r="B687" s="185">
        <v>46098</v>
      </c>
      <c r="C687" s="172">
        <v>4923</v>
      </c>
      <c r="D687" s="113"/>
      <c r="E687" s="114"/>
      <c r="F687" s="201"/>
      <c r="G687" s="116"/>
      <c r="H687" s="117"/>
      <c r="I687" s="118">
        <f t="shared" si="1211"/>
        <v>0</v>
      </c>
      <c r="J687" s="119">
        <f t="shared" si="1295"/>
        <v>347666</v>
      </c>
      <c r="K687" s="117">
        <v>50000</v>
      </c>
      <c r="L687" s="118">
        <v>0</v>
      </c>
      <c r="M687" s="119">
        <f t="shared" si="1296"/>
        <v>247025</v>
      </c>
      <c r="N687" s="117"/>
      <c r="O687" s="118">
        <f t="shared" si="1214"/>
        <v>0</v>
      </c>
      <c r="P687" s="119">
        <f t="shared" si="1297"/>
        <v>346296</v>
      </c>
      <c r="Q687" s="117"/>
      <c r="R687" s="117">
        <f t="shared" si="1216"/>
        <v>0</v>
      </c>
      <c r="S687" s="117" t="e">
        <f t="shared" si="1298"/>
        <v>#REF!</v>
      </c>
      <c r="T687" s="117"/>
      <c r="U687" s="117">
        <f t="shared" si="1223"/>
        <v>0</v>
      </c>
      <c r="V687" s="117">
        <f t="shared" si="1224"/>
        <v>232361.40000000002</v>
      </c>
      <c r="W687" s="121"/>
      <c r="X687" s="120">
        <f t="shared" si="1218"/>
        <v>0</v>
      </c>
      <c r="Y687" s="117">
        <f t="shared" si="1206"/>
        <v>132.29999999999882</v>
      </c>
      <c r="Z687" s="117"/>
      <c r="AA687" s="121">
        <f t="shared" si="1263"/>
        <v>0</v>
      </c>
      <c r="AB687" s="117">
        <f t="shared" si="1210"/>
        <v>11302.5</v>
      </c>
      <c r="AC687" s="117"/>
      <c r="AD687" s="117">
        <f t="shared" si="1264"/>
        <v>0</v>
      </c>
      <c r="AE687" s="117">
        <f t="shared" si="1225"/>
        <v>283.79999999999973</v>
      </c>
      <c r="AF687" s="117"/>
      <c r="AG687" s="116">
        <f t="shared" si="1265"/>
        <v>0</v>
      </c>
      <c r="AH687" s="123">
        <f t="shared" si="1226"/>
        <v>6947.9999999999991</v>
      </c>
      <c r="AI687" s="117"/>
      <c r="AJ687" s="121">
        <f t="shared" si="1266"/>
        <v>0</v>
      </c>
      <c r="AK687" s="117">
        <f t="shared" si="1227"/>
        <v>6708.5</v>
      </c>
      <c r="AL687" s="117"/>
      <c r="AM687" s="121">
        <f t="shared" si="1267"/>
        <v>0</v>
      </c>
      <c r="AN687" s="117">
        <f t="shared" si="1228"/>
        <v>2058.0999999999985</v>
      </c>
      <c r="AO687" s="117"/>
      <c r="AP687" s="121">
        <f t="shared" si="1219"/>
        <v>0</v>
      </c>
      <c r="AQ687" s="117">
        <f t="shared" si="1299"/>
        <v>1812.5</v>
      </c>
      <c r="AR687" s="117"/>
      <c r="AS687" s="121">
        <f t="shared" si="1272"/>
        <v>0</v>
      </c>
      <c r="AT687" s="117">
        <f t="shared" si="1229"/>
        <v>2056.1000000000004</v>
      </c>
      <c r="AU687" s="117"/>
      <c r="AV687" s="117">
        <f t="shared" si="1230"/>
        <v>0</v>
      </c>
      <c r="AW687" s="122">
        <f t="shared" si="1209"/>
        <v>1620.0000000000014</v>
      </c>
      <c r="AX687" s="117"/>
      <c r="AY687" s="117">
        <f t="shared" si="1273"/>
        <v>0</v>
      </c>
      <c r="AZ687" s="117">
        <f t="shared" si="1221"/>
        <v>1794.6</v>
      </c>
      <c r="BA687" s="117"/>
      <c r="BB687" s="121">
        <f t="shared" si="1274"/>
        <v>0</v>
      </c>
      <c r="BC687" s="117">
        <f t="shared" si="1231"/>
        <v>1254.5999999999999</v>
      </c>
      <c r="BD687" s="117"/>
      <c r="BE687" s="121">
        <f t="shared" si="1275"/>
        <v>0</v>
      </c>
      <c r="BF687" s="117">
        <f t="shared" si="1304"/>
        <v>7530.3200000000015</v>
      </c>
      <c r="BG687" s="117">
        <v>10942.32</v>
      </c>
      <c r="BH687" s="121">
        <f t="shared" si="1305"/>
        <v>0</v>
      </c>
      <c r="BI687" s="117">
        <f t="shared" si="1268"/>
        <v>14669.88</v>
      </c>
      <c r="BJ687" s="117"/>
      <c r="BK687" s="121">
        <f t="shared" si="1276"/>
        <v>0</v>
      </c>
      <c r="BL687" s="117">
        <f t="shared" si="1232"/>
        <v>4604.6000000000004</v>
      </c>
      <c r="BM687" s="117"/>
      <c r="BN687" s="121">
        <f t="shared" si="1233"/>
        <v>0</v>
      </c>
      <c r="BO687" s="117">
        <f t="shared" si="1234"/>
        <v>509.90000000000123</v>
      </c>
      <c r="BP687" s="117"/>
      <c r="BQ687" s="121">
        <f t="shared" si="1235"/>
        <v>0</v>
      </c>
      <c r="BR687" s="117">
        <f t="shared" si="1269"/>
        <v>-10198.700000000008</v>
      </c>
      <c r="BS687" s="117"/>
      <c r="BT687" s="117">
        <f t="shared" si="1260"/>
        <v>0</v>
      </c>
      <c r="BU687" s="117">
        <f t="shared" si="1306"/>
        <v>27313</v>
      </c>
      <c r="BV687" s="117"/>
      <c r="BW687" s="117">
        <f t="shared" si="1261"/>
        <v>0</v>
      </c>
      <c r="BX687" s="117">
        <f t="shared" si="1301"/>
        <v>92437</v>
      </c>
      <c r="BY687" s="117"/>
      <c r="BZ687" s="117">
        <f t="shared" si="1262"/>
        <v>0</v>
      </c>
      <c r="CA687" s="117">
        <f t="shared" si="1307"/>
        <v>22793</v>
      </c>
      <c r="CB687" s="117"/>
      <c r="CC687" s="117">
        <f t="shared" si="1236"/>
        <v>0</v>
      </c>
      <c r="CD687" s="117">
        <f t="shared" si="1300"/>
        <v>4124.7000000000016</v>
      </c>
      <c r="CE687" s="117"/>
      <c r="CF687" s="117">
        <f t="shared" si="1237"/>
        <v>0</v>
      </c>
      <c r="CG687" s="117">
        <f t="shared" si="1238"/>
        <v>6982.9</v>
      </c>
      <c r="CH687" s="117"/>
      <c r="CI687" s="117">
        <f t="shared" si="1277"/>
        <v>0</v>
      </c>
      <c r="CJ687" s="117">
        <f t="shared" si="1257"/>
        <v>8715</v>
      </c>
      <c r="CK687" s="117"/>
      <c r="CL687" s="121">
        <f t="shared" si="1278"/>
        <v>0</v>
      </c>
      <c r="CM687" s="123">
        <f t="shared" si="1239"/>
        <v>4864</v>
      </c>
      <c r="CN687" s="117"/>
      <c r="CO687" s="121">
        <f t="shared" si="1279"/>
        <v>0</v>
      </c>
      <c r="CP687" s="123">
        <f t="shared" si="1240"/>
        <v>3955</v>
      </c>
      <c r="CQ687" s="117"/>
      <c r="CR687" s="121">
        <f t="shared" si="1280"/>
        <v>0</v>
      </c>
      <c r="CS687" s="123">
        <f t="shared" si="1207"/>
        <v>6656</v>
      </c>
      <c r="CT687" s="117"/>
      <c r="CU687" s="121">
        <f t="shared" si="1281"/>
        <v>0</v>
      </c>
      <c r="CV687" s="123">
        <f t="shared" si="1241"/>
        <v>7769</v>
      </c>
      <c r="CW687" s="117"/>
      <c r="CX687" s="117">
        <f t="shared" si="1282"/>
        <v>0</v>
      </c>
      <c r="CY687" s="116">
        <f t="shared" si="1303"/>
        <v>39095.96</v>
      </c>
      <c r="CZ687" s="123"/>
      <c r="DA687" s="117">
        <f t="shared" si="1283"/>
        <v>0</v>
      </c>
      <c r="DB687" s="117">
        <f t="shared" si="1258"/>
        <v>63930</v>
      </c>
      <c r="DC687" s="117"/>
      <c r="DD687" s="117">
        <f t="shared" si="1284"/>
        <v>0</v>
      </c>
      <c r="DE687" s="117">
        <f t="shared" si="1259"/>
        <v>60701</v>
      </c>
      <c r="DF687" s="117"/>
      <c r="DG687" s="120">
        <f t="shared" si="1285"/>
        <v>0</v>
      </c>
      <c r="DH687" s="117">
        <f t="shared" si="1302"/>
        <v>159447</v>
      </c>
      <c r="DI687" s="117"/>
      <c r="DJ687" s="117">
        <f t="shared" si="1286"/>
        <v>0</v>
      </c>
      <c r="DK687" s="117">
        <f t="shared" si="1242"/>
        <v>226.5</v>
      </c>
      <c r="DL687" s="211"/>
      <c r="DM687" s="207">
        <f t="shared" si="1287"/>
        <v>0</v>
      </c>
      <c r="DN687" s="125">
        <f t="shared" si="1222"/>
        <v>0</v>
      </c>
      <c r="DO687" s="126"/>
      <c r="DP687" s="127">
        <f t="shared" si="1288"/>
        <v>0</v>
      </c>
      <c r="DQ687" s="128">
        <f t="shared" si="1243"/>
        <v>7022.5</v>
      </c>
      <c r="DR687" s="126"/>
      <c r="DS687" s="127">
        <f t="shared" si="1289"/>
        <v>0</v>
      </c>
      <c r="DT687" s="128">
        <f t="shared" si="1244"/>
        <v>4846</v>
      </c>
      <c r="DU687" s="126"/>
      <c r="DV687" s="127">
        <f t="shared" si="1290"/>
        <v>0</v>
      </c>
      <c r="DW687" s="128">
        <f t="shared" si="1245"/>
        <v>4835</v>
      </c>
      <c r="DX687" s="126"/>
      <c r="DY687" s="124">
        <f t="shared" si="1291"/>
        <v>0</v>
      </c>
      <c r="DZ687" s="125">
        <f t="shared" si="1246"/>
        <v>523</v>
      </c>
      <c r="EA687" s="124"/>
      <c r="EB687" s="124">
        <f t="shared" si="1292"/>
        <v>0</v>
      </c>
      <c r="EC687" s="129">
        <f t="shared" si="1247"/>
        <v>369</v>
      </c>
      <c r="ED687" s="126"/>
      <c r="EE687" s="127">
        <f t="shared" si="1293"/>
        <v>0</v>
      </c>
      <c r="EF687" s="128">
        <f t="shared" si="1248"/>
        <v>4769</v>
      </c>
      <c r="EG687" s="117"/>
      <c r="EH687" s="117">
        <f t="shared" si="1294"/>
        <v>0</v>
      </c>
      <c r="EI687" s="117">
        <f t="shared" si="1249"/>
        <v>23837</v>
      </c>
      <c r="EJ687" s="117"/>
      <c r="EK687" s="117">
        <f t="shared" si="1270"/>
        <v>0</v>
      </c>
      <c r="EL687" s="117">
        <f t="shared" si="1250"/>
        <v>22467</v>
      </c>
      <c r="EM687" s="131" t="e">
        <f t="shared" si="1271"/>
        <v>#REF!</v>
      </c>
    </row>
    <row r="688" spans="1:143" s="36" customFormat="1" ht="11.25" customHeight="1" x14ac:dyDescent="0.25">
      <c r="A688" s="185">
        <v>46112</v>
      </c>
      <c r="B688" s="185"/>
      <c r="C688" s="172">
        <v>4934</v>
      </c>
      <c r="D688" s="113"/>
      <c r="E688" s="114"/>
      <c r="F688" s="201"/>
      <c r="G688" s="116"/>
      <c r="H688" s="117"/>
      <c r="I688" s="118">
        <f t="shared" si="1211"/>
        <v>0</v>
      </c>
      <c r="J688" s="119">
        <f t="shared" si="1295"/>
        <v>347666</v>
      </c>
      <c r="K688" s="117"/>
      <c r="L688" s="118">
        <f>IF(OR(D688="NPC6ASZDB-RD015M",D688="NPC6ASZDB-GN750C",D688="NPC6ASZDB-WT035M",D688="NPC6ASZDB-WT028M ",D688="NPC6ASZDB-WT019M",D688="NPC06SZDB-GN050C",D688="NPC06SZDB-OR050C",D688="NPC6ASZDB-WT018M",D688="NPC6ASZDB-WT023M",D688="NPC6ASZDB-WT024M",D688="NPC6ASZDB-OR020M",D688="NPC6ASZDB-RD006M",D688="NPC6ASZDB-WT017M",D688="NPC6ASZDB-GY750C",D688="NPC6ASZDB-YL015M",D688="NPC6ASZDB-BL004M ",D688="NPC6ASZDB-WT016M",D688="NPC06SZDB-BK006M",D688="NPC06SZDB-BK007M",D688="NPC6ASZDB-OR750C",D688="NPC06SZDB-BK004M",D688="NPC06SZDB-BL015M",D688="NPC6ASZDB-BL013C",D688="NPC6ASZDB-BL030C",D688="NPC6ASZDB-GY009M",D688="NPC06SZDB-BK002M",D688="NPC6ASZDB-GY025C",D688="NPC06SZDB-BK003M",D688="NPC06SZDB-GY005M",D688="NPC6ASZDB-RD020C",D688="NPC06SZDB-YL040M",D688="NPC6ASZDB-GY125C",D688="NPC06SZDB-YL002M",D688="NPC6ASZDB-WT100M",D688="NPC6ASZDB-RD008M",D688="NPC6ASZDB-YL009M",D688="NPC6ASZDB-VT010M",D688="NPC6ASZDB-OR007M",D688="NPC6ASZDB-VT007M",D688="NPC6ASZDB-BK007M",D688="NPC6ASZDB-GY350C",D688="NPC6ASZDB-YL350C",D688="NPC6ASZDB-OR350C",D688="NPC6ASZDB-VT350C",D688="NPC6ASZDB-BL350C",D688="NPC6ASZDB-RD350C",D688="NPC6ASZDB-BK350C",D688="NPC6ASZDB-VT003M",D688="NPC6ASZDB-OR250C",D688="NPC6ASZDB-VT250C",D688="NPC6ASZDB-VT002M",D688="NPC6ASZDB-VT050C",D688="NPC6ASZDB-VT001M",D688="NPC6ASZDB-VT150C",D688="NPC6ASZDB-WT017C",D688="NPC6ASZDB-RD030C",D688="NPC6ASZDB-WT030C",D688="NPC6ASZDB-OR020M",D688="NPC6ASZDB-OR015M",D688="NPC06SZDB-WT025C",D688="NPC6ASZDB-WT013M",D688="NPC6ASZDB-GY075C",D688="NPC6ASZDB-BK075C",D688="NPC6ASZDB-BK125C",D688="NPC6ASZDB-GN250C",D688="NPC6ASZDB-WT011M",D688="NPC6ASZDB-WT014M",D688="NPC6ASZDB-OR005M",D688="NPC6ASZDB-GY006M",D688="NPC6ASZDB-WT550C",D688="NPC6ASZDB-WT650C",D688="NPC6ASZDB-WT850C",D688="NPC6ASZDB-WT950C",D688="NPC6ASZDB-RD250C",D688="NPC06SZDB-GY015C",D688="NPC06SZDB-BL020C",D688="NPC06SZDB-YL015C",D688="NPC6ASZDB-BL012M",D688="NPC6ASZDB-WT020C",D688="NPC6ASZDB-BL008M",D688="NPC6ASZDB-BL009M",D688="NPC6ASZDB-WT022M",D688="NPC6ASZDB-YL007M",D688="NPC06SZDB-WT250C",D688="NPC6ASZDB-BL007M",D688="NPC6ASZDB-BK050C",D688="NPC6ASZDB-BK025C",D688="NPC6ASZDB-BL750C",D688="NPC6ASZDB-OR010M",D688="NPC06SZDB-RD015M",D688="NPC6ASZDB-YL012M",D688="NPC6ASZDB-YL030M",D688="NPC6ASZDB-YL020M",D688="NPC6ASZDB-RD050C",D688="NPC06SZDB-BL050C",D688="NPC06SZDB-RD050C",D688="NPC06SZDB-YL050C",D688="NPC06SZDB-YL003M",D688="NPC06SZDB-GN002M",D688="NPC6ASZDB-RD010M",D688="NPC6ASZDB-GY450C",D688="NPC6ASZDB-WT006M",D688="NPC6ASZDB-BL250C",D688="NPC6ASZDB-GY050C",D688="NPC6ASZDB-YL250C",D688="NPC6ASZDB-YL008M",D688="NPC06SZDB-YL010M",D688="NPC6ASZDB-GY008M",D688="NPC06SZDB-RD005M",D688="NPC6ASZDB-BL050C",D688="NPC6ASZDB-WT450C",D688="NPC6ASZDB-OR050C",D688="NPC06SZDB-GN010M",D688="NPC06SZDB-RD010M",D688="NPC06SZDB-BL010M",D688="NPC6ASZDB-GY050C",D688="NPC6ASZDB-YL025C",D688="NPC6ASZDB-BK250C",D688="NPC6ASZDB-BK004M",D688="NPC6ASZDB-YL006M",D688="NPC06SZDB-WT007M",D688="NPC6ASZDB-BL015M",D688="NPC6ASZDB-BL020M",D688="NPC6ASZDB-GN010M",D688="NPC6ASZDB-GN015M",D688="NPC6ASZDB-GY250C",D688="NPC6ASZDB-BK030M",D688="NPC06SZDB-GY003M",D688="NPC06SZDB-BL150C",D688="NPC6ASZDB-BK013M",D688="NPC6ASZDB-OR150C",D688="NPC6ASZDB-GY007M",D688="NPC6ASZDB-BK750C",D688="NPC06SZDB-GN003M",D688="NPC06SZDB-BK150C",D688="NPC06SZDB-BK001M",D688="NPC6ASZDB-RD007M",D688="NPC6ASZDB-RD010M",D688="NPC06SZDB-GY006M",D688="NPC06SZDB-GY015M",D688="NPC06SZDB-BK050C",D688="NPC6ASZDB-GN025C",D688="NPC6ASZDB-WT009M",D688="NPC6ASZDB-OR004M",D688="NPC6ASZDB-WT075C",D688="NPC6ASZDB-WT175C",D688="NPC06SZDB-GY001M",D688="NPC06SZDB-GY002M",D688="NPC6ASZDB-WT125C",D688="NPC6ASZDB-WT225C",D688="NPC6ASZDB-WT275C",D688="NPC6ASZDB-GY015M",D688="NPC6ASZDB-RD001M",D688="NPC6ASZDB-RD005M",D688="NPC6ASZDB-WT025C",D688="NPC6ASZDB-YL001M",D688="NPC6ASZDB-YL005M",D688="NPC06SZDB-GY010M",D688="NPC06SZDB-YL005M",D688="NPC06SZDB-YL001M",D688="NPC6ASZDB-BK150C",D688="NPC6ASZDB-BL030M",D688="NPC6ASZDB-YL050C",D688="NPC6ASZDB-YL010M",D688="NPC6ASZDB-OR010M",D688="NPC06SZDB-YL150C",D688="NPC6ASZDB-OR005M",D688="NPC06SZDB-OR002M",D688="NPC6ASZDB-RD150C",D688="NPC6ASZDB-WT025M",D688="NPC6ASZDB-WT150C",D688="NPC6ASZDB-WT012M",D688="NPC6ASZDB-WT250C",D688="NPC6ASZDB-WT350C",D688="NPC6ASZDB-YL002M",D688="NPC6ASZDB-BL150C",D688="NPC6ASZDB-WT015M",D688="NPC6ASZDB-YL150C",D688="NPC6ASZDB-YL003M",D688="NPC6ASZDB-WT750C",D688="NPC6ASZDB-GN050C",D688="NPC6ASZDB-WT008M",D688="NPC06SZDB-OR010M",D688="NPC6ASZDB-GY150C",D688="NPC6ASZDB-GN150C",D688="NPC6ASZDB-OR001M",D688="NPC6ASZDB-OR002M",D688="NPC6ASZDB-OR003M",D688="NPC06SZDB-RD002M",D688="NPC06SZDB-RD150C",D688="NPC6ASZDB-BK015M",D688="NPC06SZDB-GN001M",D688="NPC06SZDB-GN150C",D688="NPC06SZDB-WT030M",D688="NPC06SZDB-WT750C",D688="NPC06SZDB-WT015M",D688="NPC6ASZDB-WT030M",D688="NPC06SZDB-RD001M",D688="NPC06SZDB-RD003M",D688="NPC06SZDB-OR003M",D688="NPC06SZDB-OR001M",D688="NPC06SZDB-BL001M",D688="NPC06SZDB-BL003M",D688="NPC06SZDB-WT150C",D688="NPC06SZDB-BL002M",D688="NPC6ASZDB-WT050C",D688="NPC06SZDB-WT050C",D688="NPC06SZDB-WT001M",D688="NPC06SZDB-WT002M",D688="NPC06SZDB-WT003M",D688="NPC06SZDB-WT004M",D688="NPC06SZDB-WT005M",D688="NPC06SZDB-WT010M",D688="NPC06SZDB-WT020M",D688="NPC6ASZDB-GN001M",D688="NPC6ASZDB-GN002M",D688="NPC6ASZDB-GN003M",D688="NPC6ASZDB-GN004M",D688="NPC6ASZDB-GN005M",D688="NPC6ASZDB-GN020M",D688="NPC6ASZDB-GN030M",D688="NPC6ASZDB-WT001M",D688="NPC6ASZDB-WT002M",D688="NPC6ASZDB-WT003M",D688="NPC6ASZDB-WT004M",D688="NPC6ASZDB-WT005M",D688="NPC6ASZDB-WT006M",D688="NPC6ASZDB-WT007M",D688="NPC6ASZDB-WT010M",D688="NPC6ASZDB-WT020M",D688="NPC6ASZDB-RD002M",D688="NPC6ASZDB-RD003M",D688="NPC6ASZDB-RD020M",D688="NPC6ASZDB-GY001M",D688="NPC6ASZDB-GY002M",D688="NPC6ASZDB-GY003M",D688="NPC6ASZDB-GY004M",D688="NPC6ASZDB-GY005M",D688="NPC6ASZDB-GY010M",D688="NPC6ASZDB-GY020M",D688="NPC6ASZDB-GY025M",D688="NPC6ASZDB-GY030M",D688="NPC6ASZDB-BL001M",D688="NPC6ASZDB-BL002M",D688="NPC6ASZDB-BL003M",D688="NPC6ASZDB-BL004M",D688="NPC6ASZDB-BL005M",D688="NPC6ASZDB-BL010M",D688="NPC6ASZDB-BK001M",D688="NPC6ASZDB-BK002M",D688="NPC6ASZDB-BK003M",D688="NPC6ASZDB-BK005M",D688="NPC6ASZDB-BK010M",D688="NPC6ASZDB-BK020M",),E688*2,0)</f>
        <v>0</v>
      </c>
      <c r="M688" s="119">
        <f t="shared" si="1296"/>
        <v>247025</v>
      </c>
      <c r="N688" s="117"/>
      <c r="O688" s="118">
        <f t="shared" si="1214"/>
        <v>0</v>
      </c>
      <c r="P688" s="119">
        <f t="shared" si="1297"/>
        <v>346296</v>
      </c>
      <c r="Q688" s="117"/>
      <c r="R688" s="117">
        <f t="shared" si="1216"/>
        <v>0</v>
      </c>
      <c r="S688" s="117" t="e">
        <f t="shared" si="1298"/>
        <v>#REF!</v>
      </c>
      <c r="T688" s="117"/>
      <c r="U688" s="117">
        <f t="shared" si="1223"/>
        <v>0</v>
      </c>
      <c r="V688" s="117">
        <f t="shared" si="1224"/>
        <v>232361.40000000002</v>
      </c>
      <c r="W688" s="121"/>
      <c r="X688" s="120">
        <f t="shared" si="1218"/>
        <v>0</v>
      </c>
      <c r="Y688" s="117">
        <f t="shared" si="1206"/>
        <v>132.29999999999882</v>
      </c>
      <c r="Z688" s="117"/>
      <c r="AA688" s="121">
        <f t="shared" si="1263"/>
        <v>0</v>
      </c>
      <c r="AB688" s="117">
        <f t="shared" si="1210"/>
        <v>11302.5</v>
      </c>
      <c r="AC688" s="117"/>
      <c r="AD688" s="117">
        <f t="shared" si="1264"/>
        <v>0</v>
      </c>
      <c r="AE688" s="117">
        <f t="shared" si="1225"/>
        <v>283.79999999999973</v>
      </c>
      <c r="AF688" s="117"/>
      <c r="AG688" s="116">
        <f t="shared" si="1265"/>
        <v>0</v>
      </c>
      <c r="AH688" s="123">
        <f t="shared" si="1226"/>
        <v>6947.9999999999991</v>
      </c>
      <c r="AI688" s="117"/>
      <c r="AJ688" s="121">
        <f t="shared" si="1266"/>
        <v>0</v>
      </c>
      <c r="AK688" s="117">
        <f t="shared" si="1227"/>
        <v>6708.5</v>
      </c>
      <c r="AL688" s="117"/>
      <c r="AM688" s="121">
        <f t="shared" si="1267"/>
        <v>0</v>
      </c>
      <c r="AN688" s="117">
        <f t="shared" si="1228"/>
        <v>2058.0999999999985</v>
      </c>
      <c r="AO688" s="117"/>
      <c r="AP688" s="121">
        <f t="shared" si="1219"/>
        <v>0</v>
      </c>
      <c r="AQ688" s="117">
        <f t="shared" si="1299"/>
        <v>1812.5</v>
      </c>
      <c r="AR688" s="117"/>
      <c r="AS688" s="121">
        <f t="shared" si="1272"/>
        <v>0</v>
      </c>
      <c r="AT688" s="117">
        <f t="shared" si="1229"/>
        <v>2056.1000000000004</v>
      </c>
      <c r="AU688" s="117"/>
      <c r="AV688" s="117">
        <f t="shared" si="1230"/>
        <v>0</v>
      </c>
      <c r="AW688" s="122">
        <f t="shared" si="1209"/>
        <v>1620.0000000000014</v>
      </c>
      <c r="AX688" s="117"/>
      <c r="AY688" s="117">
        <f t="shared" si="1273"/>
        <v>0</v>
      </c>
      <c r="AZ688" s="117">
        <f t="shared" si="1221"/>
        <v>1794.6</v>
      </c>
      <c r="BA688" s="117"/>
      <c r="BB688" s="121">
        <f t="shared" si="1274"/>
        <v>0</v>
      </c>
      <c r="BC688" s="117">
        <f t="shared" si="1231"/>
        <v>1254.5999999999999</v>
      </c>
      <c r="BD688" s="117"/>
      <c r="BE688" s="121">
        <f t="shared" si="1275"/>
        <v>0</v>
      </c>
      <c r="BF688" s="117">
        <f t="shared" si="1304"/>
        <v>7530.3200000000015</v>
      </c>
      <c r="BG688" s="117"/>
      <c r="BH688" s="121">
        <f t="shared" si="1305"/>
        <v>0</v>
      </c>
      <c r="BI688" s="117">
        <f t="shared" si="1268"/>
        <v>14669.88</v>
      </c>
      <c r="BJ688" s="117"/>
      <c r="BK688" s="121">
        <f t="shared" si="1276"/>
        <v>0</v>
      </c>
      <c r="BL688" s="117">
        <f t="shared" si="1232"/>
        <v>4604.6000000000004</v>
      </c>
      <c r="BM688" s="117"/>
      <c r="BN688" s="121">
        <f t="shared" si="1233"/>
        <v>0</v>
      </c>
      <c r="BO688" s="117">
        <f t="shared" si="1234"/>
        <v>509.90000000000123</v>
      </c>
      <c r="BP688" s="117">
        <v>21092</v>
      </c>
      <c r="BQ688" s="121">
        <f t="shared" si="1235"/>
        <v>0</v>
      </c>
      <c r="BR688" s="117">
        <f t="shared" si="1269"/>
        <v>10893.299999999992</v>
      </c>
      <c r="BS688" s="117"/>
      <c r="BT688" s="117">
        <f t="shared" si="1260"/>
        <v>0</v>
      </c>
      <c r="BU688" s="117">
        <f t="shared" si="1306"/>
        <v>27313</v>
      </c>
      <c r="BV688" s="117"/>
      <c r="BW688" s="117">
        <f t="shared" si="1261"/>
        <v>0</v>
      </c>
      <c r="BX688" s="117">
        <f t="shared" si="1301"/>
        <v>92437</v>
      </c>
      <c r="BY688" s="117"/>
      <c r="BZ688" s="117">
        <f t="shared" si="1262"/>
        <v>0</v>
      </c>
      <c r="CA688" s="117">
        <f t="shared" si="1307"/>
        <v>22793</v>
      </c>
      <c r="CB688" s="117"/>
      <c r="CC688" s="117">
        <f t="shared" si="1236"/>
        <v>0</v>
      </c>
      <c r="CD688" s="117">
        <f t="shared" si="1300"/>
        <v>4124.7000000000016</v>
      </c>
      <c r="CE688" s="117"/>
      <c r="CF688" s="117">
        <f t="shared" si="1237"/>
        <v>0</v>
      </c>
      <c r="CG688" s="117">
        <f t="shared" si="1238"/>
        <v>6982.9</v>
      </c>
      <c r="CH688" s="117"/>
      <c r="CI688" s="117">
        <f t="shared" si="1277"/>
        <v>0</v>
      </c>
      <c r="CJ688" s="117">
        <f t="shared" si="1257"/>
        <v>8715</v>
      </c>
      <c r="CK688" s="117"/>
      <c r="CL688" s="121">
        <f t="shared" si="1278"/>
        <v>0</v>
      </c>
      <c r="CM688" s="123">
        <f t="shared" si="1239"/>
        <v>4864</v>
      </c>
      <c r="CN688" s="117"/>
      <c r="CO688" s="121">
        <f t="shared" si="1279"/>
        <v>0</v>
      </c>
      <c r="CP688" s="123">
        <f t="shared" si="1240"/>
        <v>3955</v>
      </c>
      <c r="CQ688" s="117"/>
      <c r="CR688" s="121">
        <f t="shared" si="1280"/>
        <v>0</v>
      </c>
      <c r="CS688" s="123">
        <f t="shared" si="1207"/>
        <v>6656</v>
      </c>
      <c r="CT688" s="117"/>
      <c r="CU688" s="121">
        <f t="shared" si="1281"/>
        <v>0</v>
      </c>
      <c r="CV688" s="123">
        <f t="shared" si="1241"/>
        <v>7769</v>
      </c>
      <c r="CW688" s="117"/>
      <c r="CX688" s="117">
        <f t="shared" si="1282"/>
        <v>0</v>
      </c>
      <c r="CY688" s="116">
        <f t="shared" si="1303"/>
        <v>39095.96</v>
      </c>
      <c r="CZ688" s="123"/>
      <c r="DA688" s="117">
        <f t="shared" si="1283"/>
        <v>0</v>
      </c>
      <c r="DB688" s="117">
        <f t="shared" si="1258"/>
        <v>63930</v>
      </c>
      <c r="DC688" s="117"/>
      <c r="DD688" s="117">
        <f t="shared" si="1284"/>
        <v>0</v>
      </c>
      <c r="DE688" s="117">
        <f t="shared" si="1259"/>
        <v>60701</v>
      </c>
      <c r="DF688" s="117"/>
      <c r="DG688" s="120">
        <f t="shared" si="1285"/>
        <v>0</v>
      </c>
      <c r="DH688" s="117">
        <f t="shared" si="1302"/>
        <v>159447</v>
      </c>
      <c r="DI688" s="117"/>
      <c r="DJ688" s="117">
        <f t="shared" si="1286"/>
        <v>0</v>
      </c>
      <c r="DK688" s="117">
        <f t="shared" si="1242"/>
        <v>226.5</v>
      </c>
      <c r="DL688" s="211"/>
      <c r="DM688" s="207">
        <f t="shared" si="1287"/>
        <v>0</v>
      </c>
      <c r="DN688" s="125">
        <f t="shared" si="1222"/>
        <v>0</v>
      </c>
      <c r="DO688" s="126"/>
      <c r="DP688" s="127">
        <f t="shared" si="1288"/>
        <v>0</v>
      </c>
      <c r="DQ688" s="128">
        <f t="shared" si="1243"/>
        <v>7022.5</v>
      </c>
      <c r="DR688" s="126"/>
      <c r="DS688" s="127">
        <f t="shared" si="1289"/>
        <v>0</v>
      </c>
      <c r="DT688" s="128">
        <f t="shared" si="1244"/>
        <v>4846</v>
      </c>
      <c r="DU688" s="126"/>
      <c r="DV688" s="127">
        <f t="shared" si="1290"/>
        <v>0</v>
      </c>
      <c r="DW688" s="128">
        <f t="shared" si="1245"/>
        <v>4835</v>
      </c>
      <c r="DX688" s="126"/>
      <c r="DY688" s="124">
        <f t="shared" si="1291"/>
        <v>0</v>
      </c>
      <c r="DZ688" s="125">
        <f t="shared" si="1246"/>
        <v>523</v>
      </c>
      <c r="EA688" s="124"/>
      <c r="EB688" s="124">
        <f t="shared" si="1292"/>
        <v>0</v>
      </c>
      <c r="EC688" s="129">
        <f t="shared" si="1247"/>
        <v>369</v>
      </c>
      <c r="ED688" s="126"/>
      <c r="EE688" s="127">
        <f t="shared" si="1293"/>
        <v>0</v>
      </c>
      <c r="EF688" s="128">
        <f t="shared" si="1248"/>
        <v>4769</v>
      </c>
      <c r="EG688" s="117"/>
      <c r="EH688" s="117">
        <f t="shared" si="1294"/>
        <v>0</v>
      </c>
      <c r="EI688" s="117">
        <f t="shared" si="1249"/>
        <v>23837</v>
      </c>
      <c r="EJ688" s="117"/>
      <c r="EK688" s="117">
        <f t="shared" si="1270"/>
        <v>0</v>
      </c>
      <c r="EL688" s="117">
        <f t="shared" si="1250"/>
        <v>22467</v>
      </c>
      <c r="EM688" s="131" t="e">
        <f t="shared" si="1271"/>
        <v>#REF!</v>
      </c>
    </row>
    <row r="689" spans="1:143" s="33" customFormat="1" ht="11.25" customHeight="1" x14ac:dyDescent="0.25">
      <c r="A689" s="242">
        <v>46113</v>
      </c>
      <c r="B689" s="242"/>
      <c r="C689" s="247" t="s">
        <v>328</v>
      </c>
      <c r="D689" s="244"/>
      <c r="E689" s="245"/>
      <c r="F689" s="246"/>
      <c r="G689" s="224"/>
      <c r="H689" s="225"/>
      <c r="I689" s="226">
        <f t="shared" si="1211"/>
        <v>0</v>
      </c>
      <c r="J689" s="227">
        <f t="shared" si="1295"/>
        <v>347666</v>
      </c>
      <c r="K689" s="225"/>
      <c r="L689" s="226">
        <v>450</v>
      </c>
      <c r="M689" s="227">
        <f t="shared" si="1296"/>
        <v>246575</v>
      </c>
      <c r="N689" s="225"/>
      <c r="O689" s="226">
        <f t="shared" si="1214"/>
        <v>0</v>
      </c>
      <c r="P689" s="227">
        <f t="shared" si="1297"/>
        <v>346296</v>
      </c>
      <c r="Q689" s="225"/>
      <c r="R689" s="225">
        <f t="shared" si="1216"/>
        <v>0</v>
      </c>
      <c r="S689" s="225" t="e">
        <f t="shared" si="1298"/>
        <v>#REF!</v>
      </c>
      <c r="T689" s="225"/>
      <c r="U689" s="225">
        <f t="shared" si="1223"/>
        <v>0</v>
      </c>
      <c r="V689" s="225">
        <f t="shared" si="1224"/>
        <v>232361.40000000002</v>
      </c>
      <c r="W689" s="228"/>
      <c r="X689" s="229">
        <f t="shared" si="1218"/>
        <v>0</v>
      </c>
      <c r="Y689" s="225">
        <f t="shared" si="1206"/>
        <v>132.29999999999882</v>
      </c>
      <c r="Z689" s="225"/>
      <c r="AA689" s="228">
        <f t="shared" si="1263"/>
        <v>0</v>
      </c>
      <c r="AB689" s="225">
        <f t="shared" si="1210"/>
        <v>11302.5</v>
      </c>
      <c r="AC689" s="225"/>
      <c r="AD689" s="225">
        <f t="shared" si="1264"/>
        <v>0</v>
      </c>
      <c r="AE689" s="225">
        <f t="shared" si="1225"/>
        <v>283.79999999999973</v>
      </c>
      <c r="AF689" s="225"/>
      <c r="AG689" s="224">
        <f t="shared" si="1265"/>
        <v>0</v>
      </c>
      <c r="AH689" s="230">
        <f t="shared" si="1226"/>
        <v>6947.9999999999991</v>
      </c>
      <c r="AI689" s="225"/>
      <c r="AJ689" s="228">
        <f t="shared" si="1266"/>
        <v>0</v>
      </c>
      <c r="AK689" s="225">
        <f t="shared" si="1227"/>
        <v>6708.5</v>
      </c>
      <c r="AL689" s="225"/>
      <c r="AM689" s="228">
        <f t="shared" si="1267"/>
        <v>0</v>
      </c>
      <c r="AN689" s="225">
        <f t="shared" si="1228"/>
        <v>2058.0999999999985</v>
      </c>
      <c r="AO689" s="225"/>
      <c r="AP689" s="228">
        <f t="shared" si="1219"/>
        <v>0</v>
      </c>
      <c r="AQ689" s="225">
        <f t="shared" si="1299"/>
        <v>1812.5</v>
      </c>
      <c r="AR689" s="225"/>
      <c r="AS689" s="228">
        <f t="shared" si="1272"/>
        <v>0</v>
      </c>
      <c r="AT689" s="225">
        <f t="shared" si="1229"/>
        <v>2056.1000000000004</v>
      </c>
      <c r="AU689" s="225"/>
      <c r="AV689" s="225">
        <f t="shared" si="1230"/>
        <v>0</v>
      </c>
      <c r="AW689" s="231">
        <f t="shared" si="1209"/>
        <v>1620.0000000000014</v>
      </c>
      <c r="AX689" s="225"/>
      <c r="AY689" s="225">
        <f t="shared" si="1273"/>
        <v>0</v>
      </c>
      <c r="AZ689" s="225">
        <f t="shared" si="1221"/>
        <v>1794.6</v>
      </c>
      <c r="BA689" s="225"/>
      <c r="BB689" s="228">
        <f t="shared" si="1274"/>
        <v>0</v>
      </c>
      <c r="BC689" s="225">
        <f t="shared" si="1231"/>
        <v>1254.5999999999999</v>
      </c>
      <c r="BD689" s="225"/>
      <c r="BE689" s="228">
        <f t="shared" si="1275"/>
        <v>0</v>
      </c>
      <c r="BF689" s="225">
        <f t="shared" si="1304"/>
        <v>7530.3200000000015</v>
      </c>
      <c r="BG689" s="225"/>
      <c r="BH689" s="228">
        <f t="shared" si="1305"/>
        <v>0</v>
      </c>
      <c r="BI689" s="225">
        <f t="shared" si="1268"/>
        <v>14669.88</v>
      </c>
      <c r="BJ689" s="225"/>
      <c r="BK689" s="228">
        <f t="shared" si="1276"/>
        <v>0</v>
      </c>
      <c r="BL689" s="225">
        <f t="shared" si="1232"/>
        <v>4604.6000000000004</v>
      </c>
      <c r="BM689" s="225"/>
      <c r="BN689" s="228">
        <f t="shared" si="1233"/>
        <v>0</v>
      </c>
      <c r="BO689" s="225">
        <f t="shared" si="1234"/>
        <v>509.90000000000123</v>
      </c>
      <c r="BP689" s="225"/>
      <c r="BQ689" s="228">
        <f t="shared" si="1235"/>
        <v>0</v>
      </c>
      <c r="BR689" s="225">
        <f t="shared" si="1269"/>
        <v>10893.299999999992</v>
      </c>
      <c r="BS689" s="225"/>
      <c r="BT689" s="225">
        <f t="shared" si="1260"/>
        <v>0</v>
      </c>
      <c r="BU689" s="225">
        <f t="shared" si="1306"/>
        <v>27313</v>
      </c>
      <c r="BV689" s="225"/>
      <c r="BW689" s="225">
        <f t="shared" si="1261"/>
        <v>0</v>
      </c>
      <c r="BX689" s="225">
        <f t="shared" si="1301"/>
        <v>92437</v>
      </c>
      <c r="BY689" s="225"/>
      <c r="BZ689" s="225">
        <f t="shared" si="1262"/>
        <v>0</v>
      </c>
      <c r="CA689" s="225">
        <f t="shared" si="1307"/>
        <v>22793</v>
      </c>
      <c r="CB689" s="225"/>
      <c r="CC689" s="225">
        <f t="shared" si="1236"/>
        <v>0</v>
      </c>
      <c r="CD689" s="225">
        <f t="shared" si="1300"/>
        <v>4124.7000000000016</v>
      </c>
      <c r="CE689" s="225"/>
      <c r="CF689" s="225">
        <f t="shared" si="1237"/>
        <v>0</v>
      </c>
      <c r="CG689" s="225">
        <f t="shared" si="1238"/>
        <v>6982.9</v>
      </c>
      <c r="CH689" s="225"/>
      <c r="CI689" s="225">
        <f t="shared" si="1277"/>
        <v>0</v>
      </c>
      <c r="CJ689" s="225">
        <f t="shared" si="1257"/>
        <v>8715</v>
      </c>
      <c r="CK689" s="225"/>
      <c r="CL689" s="228">
        <f t="shared" si="1278"/>
        <v>0</v>
      </c>
      <c r="CM689" s="230">
        <f t="shared" si="1239"/>
        <v>4864</v>
      </c>
      <c r="CN689" s="225"/>
      <c r="CO689" s="228">
        <f t="shared" si="1279"/>
        <v>0</v>
      </c>
      <c r="CP689" s="230">
        <f t="shared" si="1240"/>
        <v>3955</v>
      </c>
      <c r="CQ689" s="225"/>
      <c r="CR689" s="228">
        <f t="shared" si="1280"/>
        <v>0</v>
      </c>
      <c r="CS689" s="230">
        <f t="shared" si="1207"/>
        <v>6656</v>
      </c>
      <c r="CT689" s="225"/>
      <c r="CU689" s="228">
        <f t="shared" si="1281"/>
        <v>0</v>
      </c>
      <c r="CV689" s="230">
        <f t="shared" si="1241"/>
        <v>7769</v>
      </c>
      <c r="CW689" s="225"/>
      <c r="CX689" s="225">
        <f t="shared" si="1282"/>
        <v>0</v>
      </c>
      <c r="CY689" s="224">
        <f t="shared" si="1303"/>
        <v>39095.96</v>
      </c>
      <c r="CZ689" s="230"/>
      <c r="DA689" s="225">
        <f t="shared" si="1283"/>
        <v>0</v>
      </c>
      <c r="DB689" s="225">
        <f t="shared" si="1258"/>
        <v>63930</v>
      </c>
      <c r="DC689" s="225"/>
      <c r="DD689" s="225">
        <f t="shared" si="1284"/>
        <v>0</v>
      </c>
      <c r="DE689" s="225">
        <f t="shared" si="1259"/>
        <v>60701</v>
      </c>
      <c r="DF689" s="225"/>
      <c r="DG689" s="229">
        <f t="shared" si="1285"/>
        <v>0</v>
      </c>
      <c r="DH689" s="225">
        <f t="shared" si="1302"/>
        <v>159447</v>
      </c>
      <c r="DI689" s="225"/>
      <c r="DJ689" s="225">
        <f t="shared" si="1286"/>
        <v>0</v>
      </c>
      <c r="DK689" s="225">
        <f t="shared" si="1242"/>
        <v>226.5</v>
      </c>
      <c r="DL689" s="232"/>
      <c r="DM689" s="233">
        <f t="shared" si="1287"/>
        <v>0</v>
      </c>
      <c r="DN689" s="234">
        <f t="shared" si="1222"/>
        <v>0</v>
      </c>
      <c r="DO689" s="235"/>
      <c r="DP689" s="236">
        <f t="shared" si="1288"/>
        <v>0</v>
      </c>
      <c r="DQ689" s="237">
        <f t="shared" si="1243"/>
        <v>7022.5</v>
      </c>
      <c r="DR689" s="235"/>
      <c r="DS689" s="236">
        <f t="shared" si="1289"/>
        <v>0</v>
      </c>
      <c r="DT689" s="237">
        <f t="shared" si="1244"/>
        <v>4846</v>
      </c>
      <c r="DU689" s="235"/>
      <c r="DV689" s="236">
        <f t="shared" si="1290"/>
        <v>0</v>
      </c>
      <c r="DW689" s="237">
        <f t="shared" si="1245"/>
        <v>4835</v>
      </c>
      <c r="DX689" s="235"/>
      <c r="DY689" s="238">
        <f t="shared" si="1291"/>
        <v>0</v>
      </c>
      <c r="DZ689" s="234">
        <f t="shared" si="1246"/>
        <v>523</v>
      </c>
      <c r="EA689" s="238"/>
      <c r="EB689" s="238">
        <f t="shared" si="1292"/>
        <v>0</v>
      </c>
      <c r="EC689" s="239">
        <f t="shared" si="1247"/>
        <v>369</v>
      </c>
      <c r="ED689" s="235"/>
      <c r="EE689" s="236">
        <f t="shared" si="1293"/>
        <v>0</v>
      </c>
      <c r="EF689" s="237">
        <f t="shared" si="1248"/>
        <v>4769</v>
      </c>
      <c r="EG689" s="225"/>
      <c r="EH689" s="225">
        <f t="shared" si="1294"/>
        <v>0</v>
      </c>
      <c r="EI689" s="225">
        <f t="shared" si="1249"/>
        <v>23837</v>
      </c>
      <c r="EJ689" s="225"/>
      <c r="EK689" s="225">
        <f t="shared" si="1270"/>
        <v>0</v>
      </c>
      <c r="EL689" s="225">
        <f t="shared" si="1250"/>
        <v>22467</v>
      </c>
      <c r="EM689" s="110" t="e">
        <f t="shared" si="1271"/>
        <v>#REF!</v>
      </c>
    </row>
    <row r="690" spans="1:143" s="36" customFormat="1" ht="11.25" customHeight="1" x14ac:dyDescent="0.25">
      <c r="A690" s="21">
        <v>46113</v>
      </c>
      <c r="B690" s="190">
        <v>46105</v>
      </c>
      <c r="C690" s="182">
        <v>4895</v>
      </c>
      <c r="D690" s="49"/>
      <c r="E690" s="58"/>
      <c r="F690" s="161"/>
      <c r="G690" s="60"/>
      <c r="H690" s="61"/>
      <c r="I690" s="44">
        <f t="shared" si="1211"/>
        <v>0</v>
      </c>
      <c r="J690" s="83">
        <f t="shared" si="1295"/>
        <v>347666</v>
      </c>
      <c r="K690" s="61"/>
      <c r="L690" s="44">
        <f t="shared" ref="L690:L721" si="1308">IF(OR(D690="NPC6ASZDB-RD015M",D690="NPC6ASZDB-GN750C",D690="NPC6ASZDB-WT035M",D690="NPC6ASZDB-WT028M ",D690="NPC6ASZDB-WT019M",D690="NPC06SZDB-GN050C",D690="NPC06SZDB-OR050C",D690="NPC6ASZDB-WT018M",D690="NPC6ASZDB-WT023M",D690="NPC6ASZDB-WT024M",D690="NPC6ASZDB-OR020M",D690="NPC6ASZDB-RD006M",D690="NPC6ASZDB-WT017M",D690="NPC6ASZDB-GY750C",D690="NPC6ASZDB-YL015M",D690="NPC6ASZDB-BL004M ",D690="NPC6ASZDB-WT016M",D690="NPC06SZDB-BK006M",D690="NPC06SZDB-BK007M",D690="NPC6ASZDB-OR750C",D690="NPC06SZDB-BK004M",D690="NPC06SZDB-BL015M",D690="NPC6ASZDB-BL013C",D690="NPC6ASZDB-BL030C",D690="NPC6ASZDB-GY009M",D690="NPC06SZDB-BK002M",D690="NPC6ASZDB-GY025C",D690="NPC06SZDB-BK003M",D690="NPC06SZDB-GY005M",D690="NPC6ASZDB-RD020C",D690="NPC06SZDB-YL040M",D690="NPC6ASZDB-GY125C",D690="NPC06SZDB-YL002M",D690="NPC6ASZDB-WT100M",D690="NPC6ASZDB-RD008M",D690="NPC6ASZDB-YL009M",D690="NPC6ASZDB-VT010M",D690="NPC6ASZDB-OR007M",D690="NPC6ASZDB-VT007M",D690="NPC6ASZDB-BK007M",D690="NPC6ASZDB-GY350C",D690="NPC6ASZDB-YL350C",D690="NPC6ASZDB-OR350C",D690="NPC6ASZDB-VT350C",D690="NPC6ASZDB-BL350C",D690="NPC6ASZDB-RD350C",D690="NPC6ASZDB-BK350C",D690="NPC6ASZDB-VT003M",D690="NPC6ASZDB-OR250C",D690="NPC6ASZDB-VT250C",D690="NPC6ASZDB-VT002M",D690="NPC6ASZDB-VT050C",D690="NPC6ASZDB-VT001M",D690="NPC6ASZDB-VT150C",D690="NPC6ASZDB-WT017C",D690="NPC6ASZDB-RD030C",D690="NPC6ASZDB-WT030C",D690="NPC6ASZDB-OR020M",D690="NPC6ASZDB-OR015M",D690="NPC06SZDB-WT025C",D690="NPC6ASZDB-WT013M",D690="NPC6ASZDB-GY075C",D690="NPC6ASZDB-BK075C",D690="NPC6ASZDB-BK125C",D690="NPC6ASZDB-GN250C",D690="NPC6ASZDB-WT011M",D690="NPC6ASZDB-WT014M",D690="NPC6ASZDB-OR005M",D690="NPC6ASZDB-GY006M",D690="NPC6ASZDB-WT550C",D690="NPC6ASZDB-WT650C",D690="NPC6ASZDB-WT850C",D690="NPC6ASZDB-WT950C",D690="NPC6ASZDB-RD250C",D690="NPC06SZDB-GY015C",D690="NPC06SZDB-BL020C",D690="NPC06SZDB-YL015C",D690="NPC6ASZDB-BL012M",D690="NPC6ASZDB-WT020C",D690="NPC6ASZDB-BL008M",D690="NPC6ASZDB-BL009M",D690="NPC6ASZDB-WT022M",D690="NPC6ASZDB-YL007M",D690="NPC06SZDB-WT250C",D690="NPC6ASZDB-BL007M",D690="NPC6ASZDB-BK050C",D690="NPC6ASZDB-BK025C",D690="NPC6ASZDB-BL750C",D690="NPC6ASZDB-OR010M",D690="NPC06SZDB-RD015M",D690="NPC6ASZDB-YL012M",D690="NPC6ASZDB-YL030M",D690="NPC6ASZDB-YL020M",D690="NPC6ASZDB-RD050C",D690="NPC06SZDB-BL050C",D690="NPC06SZDB-RD050C",D690="NPC06SZDB-YL050C",D690="NPC06SZDB-YL003M",D690="NPC06SZDB-GN002M",D690="NPC6ASZDB-RD010M",D690="NPC6ASZDB-GY450C",D690="NPC6ASZDB-WT006M",D690="NPC6ASZDB-BL250C",D690="NPC6ASZDB-GY050C",D690="NPC6ASZDB-YL250C",D690="NPC6ASZDB-YL008M",D690="NPC06SZDB-YL010M",D690="NPC6ASZDB-GY008M",D690="NPC06SZDB-RD005M",D690="NPC6ASZDB-BL050C",D690="NPC6ASZDB-WT450C",D690="NPC6ASZDB-OR050C",D690="NPC06SZDB-GN010M",D690="NPC06SZDB-RD010M",D690="NPC06SZDB-BL010M",D690="NPC6ASZDB-GY050C",D690="NPC6ASZDB-YL025C",D690="NPC6ASZDB-BK250C",D690="NPC6ASZDB-BK004M",D690="NPC6ASZDB-YL006M",D690="NPC06SZDB-WT007M",D690="NPC6ASZDB-BL015M",D690="NPC6ASZDB-BL020M",D690="NPC6ASZDB-GN010M",D690="NPC6ASZDB-GN015M",D690="NPC6ASZDB-GY250C",D690="NPC6ASZDB-BK030M",D690="NPC06SZDB-GY003M",D690="NPC06SZDB-BL150C",D690="NPC6ASZDB-BK013M",D690="NPC6ASZDB-OR150C",D690="NPC6ASZDB-GY007M",D690="NPC6ASZDB-BK750C",D690="NPC06SZDB-GN003M",D690="NPC06SZDB-BK150C",D690="NPC06SZDB-BK001M",D690="NPC6ASZDB-RD007M",D690="NPC6ASZDB-RD010M",D690="NPC06SZDB-GY006M",D690="NPC06SZDB-GY015M",D690="NPC06SZDB-BK050C",D690="NPC6ASZDB-GN025C",D690="NPC6ASZDB-WT009M",D690="NPC6ASZDB-OR004M",D690="NPC6ASZDB-WT075C",D690="NPC6ASZDB-WT175C",D690="NPC06SZDB-GY001M",D690="NPC06SZDB-GY002M",D690="NPC6ASZDB-WT125C",D690="NPC6ASZDB-WT225C",D690="NPC6ASZDB-WT275C",D690="NPC6ASZDB-GY015M",D690="NPC6ASZDB-RD001M",D690="NPC6ASZDB-RD005M",D690="NPC6ASZDB-WT025C",D690="NPC6ASZDB-YL001M",D690="NPC6ASZDB-YL005M",D690="NPC06SZDB-GY010M",D690="NPC06SZDB-YL005M",D690="NPC06SZDB-YL001M",D690="NPC6ASZDB-BK150C",D690="NPC6ASZDB-BL030M",D690="NPC6ASZDB-YL050C",D690="NPC6ASZDB-YL010M",D690="NPC6ASZDB-OR010M",D690="NPC06SZDB-YL150C",D690="NPC6ASZDB-OR005M",D690="NPC06SZDB-OR002M",D690="NPC6ASZDB-RD150C",D690="NPC6ASZDB-WT025M",D690="NPC6ASZDB-WT150C",D690="NPC6ASZDB-WT012M",D690="NPC6ASZDB-WT250C",D690="NPC6ASZDB-WT350C",D690="NPC6ASZDB-YL002M",D690="NPC6ASZDB-BL150C",D690="NPC6ASZDB-WT015M",D690="NPC6ASZDB-YL150C",D690="NPC6ASZDB-YL003M",D690="NPC6ASZDB-WT750C",D690="NPC6ASZDB-GN050C",D690="NPC6ASZDB-WT008M",D690="NPC06SZDB-OR010M",D690="NPC6ASZDB-GY150C",D690="NPC6ASZDB-GN150C",D690="NPC6ASZDB-OR001M",D690="NPC6ASZDB-OR002M",D690="NPC6ASZDB-OR003M",D690="NPC06SZDB-RD002M",D690="NPC06SZDB-RD150C",D690="NPC6ASZDB-BK015M",D690="NPC06SZDB-GN001M",D690="NPC06SZDB-GN150C",D690="NPC06SZDB-WT030M",D690="NPC06SZDB-WT750C",D690="NPC06SZDB-WT015M",D690="NPC6ASZDB-WT030M",D690="NPC06SZDB-RD001M",D690="NPC06SZDB-RD003M",D690="NPC06SZDB-OR003M",D690="NPC06SZDB-OR001M",D690="NPC06SZDB-BL001M",D690="NPC06SZDB-BL003M",D690="NPC06SZDB-WT150C",D690="NPC06SZDB-BL002M",D690="NPC6ASZDB-WT050C",D690="NPC06SZDB-WT050C",D690="NPC06SZDB-WT001M",D690="NPC06SZDB-WT002M",D690="NPC06SZDB-WT003M",D690="NPC06SZDB-WT004M",D690="NPC06SZDB-WT005M",D690="NPC06SZDB-WT010M",D690="NPC06SZDB-WT020M",D690="NPC6ASZDB-GN001M",D690="NPC6ASZDB-GN002M",D690="NPC6ASZDB-GN003M",D690="NPC6ASZDB-GN004M",D690="NPC6ASZDB-GN005M",D690="NPC6ASZDB-GN020M",D690="NPC6ASZDB-GN030M",D690="NPC6ASZDB-WT001M",D690="NPC6ASZDB-WT002M",D690="NPC6ASZDB-WT003M",D690="NPC6ASZDB-WT004M",D690="NPC6ASZDB-WT005M",D690="NPC6ASZDB-WT006M",D690="NPC6ASZDB-WT007M",D690="NPC6ASZDB-WT010M",D690="NPC6ASZDB-WT020M",D690="NPC6ASZDB-RD002M",D690="NPC6ASZDB-RD003M",D690="NPC6ASZDB-RD020M",D690="NPC6ASZDB-GY001M",D690="NPC6ASZDB-GY002M",D690="NPC6ASZDB-GY003M",D690="NPC6ASZDB-GY004M",D690="NPC6ASZDB-GY005M",D690="NPC6ASZDB-GY010M",D690="NPC6ASZDB-GY020M",D690="NPC6ASZDB-GY025M",D690="NPC6ASZDB-GY030M",D690="NPC6ASZDB-BL001M",D690="NPC6ASZDB-BL002M",D690="NPC6ASZDB-BL003M",D690="NPC6ASZDB-BL004M",D690="NPC6ASZDB-BL005M",D690="NPC6ASZDB-BL010M",D690="NPC6ASZDB-BK001M",D690="NPC6ASZDB-BK002M",D690="NPC6ASZDB-BK003M",D690="NPC6ASZDB-BK005M",D690="NPC6ASZDB-BK010M",D690="NPC6ASZDB-BK020M",),E690*2,0)</f>
        <v>0</v>
      </c>
      <c r="M690" s="83">
        <f t="shared" si="1296"/>
        <v>246575</v>
      </c>
      <c r="N690" s="61"/>
      <c r="O690" s="44">
        <f t="shared" si="1214"/>
        <v>0</v>
      </c>
      <c r="P690" s="83">
        <f t="shared" si="1297"/>
        <v>346296</v>
      </c>
      <c r="Q690" s="61"/>
      <c r="R690" s="61">
        <f t="shared" si="1216"/>
        <v>0</v>
      </c>
      <c r="S690" s="61" t="e">
        <f t="shared" si="1298"/>
        <v>#REF!</v>
      </c>
      <c r="T690" s="61"/>
      <c r="U690" s="61">
        <f t="shared" si="1223"/>
        <v>0</v>
      </c>
      <c r="V690" s="61">
        <f t="shared" si="1224"/>
        <v>232361.40000000002</v>
      </c>
      <c r="W690" s="140"/>
      <c r="X690" s="144">
        <f t="shared" si="1218"/>
        <v>0</v>
      </c>
      <c r="Y690" s="61">
        <f t="shared" ref="Y690:Y753" si="1309">Y689+W690-X690</f>
        <v>132.29999999999882</v>
      </c>
      <c r="Z690" s="61"/>
      <c r="AA690" s="140">
        <f t="shared" si="1263"/>
        <v>0</v>
      </c>
      <c r="AB690" s="61">
        <f t="shared" si="1210"/>
        <v>11302.5</v>
      </c>
      <c r="AC690" s="61">
        <v>1000</v>
      </c>
      <c r="AD690" s="61">
        <f t="shared" si="1264"/>
        <v>0</v>
      </c>
      <c r="AE690" s="61">
        <f t="shared" si="1225"/>
        <v>1283.7999999999997</v>
      </c>
      <c r="AF690" s="61"/>
      <c r="AG690" s="60">
        <f t="shared" si="1265"/>
        <v>0</v>
      </c>
      <c r="AH690" s="145">
        <f t="shared" si="1226"/>
        <v>6947.9999999999991</v>
      </c>
      <c r="AI690" s="61"/>
      <c r="AJ690" s="140">
        <f t="shared" si="1266"/>
        <v>0</v>
      </c>
      <c r="AK690" s="61">
        <f t="shared" si="1227"/>
        <v>6708.5</v>
      </c>
      <c r="AL690" s="61"/>
      <c r="AM690" s="140">
        <f t="shared" si="1267"/>
        <v>0</v>
      </c>
      <c r="AN690" s="61">
        <f t="shared" si="1228"/>
        <v>2058.0999999999985</v>
      </c>
      <c r="AO690" s="61"/>
      <c r="AP690" s="140">
        <f t="shared" si="1219"/>
        <v>0</v>
      </c>
      <c r="AQ690" s="61">
        <f t="shared" si="1299"/>
        <v>1812.5</v>
      </c>
      <c r="AR690" s="61"/>
      <c r="AS690" s="140">
        <f t="shared" si="1272"/>
        <v>0</v>
      </c>
      <c r="AT690" s="61">
        <f t="shared" si="1229"/>
        <v>2056.1000000000004</v>
      </c>
      <c r="AU690" s="61"/>
      <c r="AV690" s="61">
        <f t="shared" si="1230"/>
        <v>0</v>
      </c>
      <c r="AW690" s="45">
        <f t="shared" si="1209"/>
        <v>1620.0000000000014</v>
      </c>
      <c r="AX690" s="61"/>
      <c r="AY690" s="61">
        <f t="shared" si="1273"/>
        <v>0</v>
      </c>
      <c r="AZ690" s="61">
        <f t="shared" si="1221"/>
        <v>1794.6</v>
      </c>
      <c r="BA690" s="61"/>
      <c r="BB690" s="140">
        <f t="shared" si="1274"/>
        <v>0</v>
      </c>
      <c r="BC690" s="61">
        <f t="shared" si="1231"/>
        <v>1254.5999999999999</v>
      </c>
      <c r="BD690" s="61"/>
      <c r="BE690" s="140">
        <f t="shared" si="1275"/>
        <v>0</v>
      </c>
      <c r="BF690" s="61">
        <f t="shared" si="1304"/>
        <v>7530.3200000000015</v>
      </c>
      <c r="BG690" s="61"/>
      <c r="BH690" s="140">
        <f t="shared" si="1305"/>
        <v>0</v>
      </c>
      <c r="BI690" s="61">
        <f t="shared" si="1268"/>
        <v>14669.88</v>
      </c>
      <c r="BJ690" s="61"/>
      <c r="BK690" s="140">
        <f t="shared" si="1276"/>
        <v>0</v>
      </c>
      <c r="BL690" s="61">
        <f t="shared" si="1232"/>
        <v>4604.6000000000004</v>
      </c>
      <c r="BM690" s="61"/>
      <c r="BN690" s="140">
        <f t="shared" si="1233"/>
        <v>0</v>
      </c>
      <c r="BO690" s="61">
        <f t="shared" si="1234"/>
        <v>509.90000000000123</v>
      </c>
      <c r="BP690" s="61"/>
      <c r="BQ690" s="140">
        <f t="shared" si="1235"/>
        <v>0</v>
      </c>
      <c r="BR690" s="61">
        <f t="shared" si="1269"/>
        <v>10893.299999999992</v>
      </c>
      <c r="BS690" s="61"/>
      <c r="BT690" s="61">
        <f t="shared" si="1260"/>
        <v>0</v>
      </c>
      <c r="BU690" s="61">
        <f t="shared" si="1306"/>
        <v>27313</v>
      </c>
      <c r="BV690" s="61"/>
      <c r="BW690" s="61">
        <f t="shared" si="1261"/>
        <v>0</v>
      </c>
      <c r="BX690" s="61">
        <f t="shared" si="1301"/>
        <v>92437</v>
      </c>
      <c r="BY690" s="61"/>
      <c r="BZ690" s="61">
        <f t="shared" si="1262"/>
        <v>0</v>
      </c>
      <c r="CA690" s="61">
        <f t="shared" si="1307"/>
        <v>22793</v>
      </c>
      <c r="CB690" s="61"/>
      <c r="CC690" s="61">
        <f t="shared" si="1236"/>
        <v>0</v>
      </c>
      <c r="CD690" s="61">
        <f t="shared" si="1300"/>
        <v>4124.7000000000016</v>
      </c>
      <c r="CE690" s="61"/>
      <c r="CF690" s="61">
        <f t="shared" si="1237"/>
        <v>0</v>
      </c>
      <c r="CG690" s="61">
        <f t="shared" si="1238"/>
        <v>6982.9</v>
      </c>
      <c r="CH690" s="61"/>
      <c r="CI690" s="61">
        <f t="shared" si="1277"/>
        <v>0</v>
      </c>
      <c r="CJ690" s="61">
        <f t="shared" si="1257"/>
        <v>8715</v>
      </c>
      <c r="CK690" s="61"/>
      <c r="CL690" s="140">
        <f t="shared" si="1278"/>
        <v>0</v>
      </c>
      <c r="CM690" s="145">
        <f t="shared" si="1239"/>
        <v>4864</v>
      </c>
      <c r="CN690" s="61"/>
      <c r="CO690" s="140">
        <f t="shared" si="1279"/>
        <v>0</v>
      </c>
      <c r="CP690" s="145">
        <f t="shared" si="1240"/>
        <v>3955</v>
      </c>
      <c r="CQ690" s="61"/>
      <c r="CR690" s="140">
        <f t="shared" si="1280"/>
        <v>0</v>
      </c>
      <c r="CS690" s="145">
        <f t="shared" si="1207"/>
        <v>6656</v>
      </c>
      <c r="CT690" s="61"/>
      <c r="CU690" s="140">
        <f t="shared" si="1281"/>
        <v>0</v>
      </c>
      <c r="CV690" s="145">
        <f t="shared" si="1241"/>
        <v>7769</v>
      </c>
      <c r="CW690" s="61"/>
      <c r="CX690" s="61">
        <f t="shared" si="1282"/>
        <v>0</v>
      </c>
      <c r="CY690" s="60">
        <f t="shared" si="1303"/>
        <v>39095.96</v>
      </c>
      <c r="CZ690" s="145"/>
      <c r="DA690" s="61">
        <f t="shared" si="1283"/>
        <v>0</v>
      </c>
      <c r="DB690" s="61">
        <f t="shared" si="1258"/>
        <v>63930</v>
      </c>
      <c r="DC690" s="61"/>
      <c r="DD690" s="61">
        <f t="shared" si="1284"/>
        <v>0</v>
      </c>
      <c r="DE690" s="61">
        <f t="shared" si="1259"/>
        <v>60701</v>
      </c>
      <c r="DF690" s="61"/>
      <c r="DG690" s="144">
        <f t="shared" si="1285"/>
        <v>0</v>
      </c>
      <c r="DH690" s="61">
        <f t="shared" si="1302"/>
        <v>159447</v>
      </c>
      <c r="DI690" s="61"/>
      <c r="DJ690" s="61">
        <f t="shared" si="1286"/>
        <v>0</v>
      </c>
      <c r="DK690" s="61">
        <f t="shared" si="1242"/>
        <v>226.5</v>
      </c>
      <c r="DL690" s="212"/>
      <c r="DM690" s="208">
        <f t="shared" si="1287"/>
        <v>0</v>
      </c>
      <c r="DN690" s="31">
        <f t="shared" si="1222"/>
        <v>0</v>
      </c>
      <c r="DO690" s="29"/>
      <c r="DP690" s="46">
        <f t="shared" si="1288"/>
        <v>0</v>
      </c>
      <c r="DQ690" s="32">
        <f t="shared" si="1243"/>
        <v>7022.5</v>
      </c>
      <c r="DR690" s="29"/>
      <c r="DS690" s="46">
        <f t="shared" si="1289"/>
        <v>0</v>
      </c>
      <c r="DT690" s="32">
        <f t="shared" si="1244"/>
        <v>4846</v>
      </c>
      <c r="DU690" s="29"/>
      <c r="DV690" s="46">
        <f t="shared" si="1290"/>
        <v>0</v>
      </c>
      <c r="DW690" s="32">
        <f t="shared" si="1245"/>
        <v>4835</v>
      </c>
      <c r="DX690" s="29"/>
      <c r="DY690" s="30">
        <f t="shared" si="1291"/>
        <v>0</v>
      </c>
      <c r="DZ690" s="31">
        <f t="shared" si="1246"/>
        <v>523</v>
      </c>
      <c r="EA690" s="30"/>
      <c r="EB690" s="30">
        <f t="shared" si="1292"/>
        <v>0</v>
      </c>
      <c r="EC690" s="34">
        <f t="shared" si="1247"/>
        <v>369</v>
      </c>
      <c r="ED690" s="29"/>
      <c r="EE690" s="46">
        <f t="shared" si="1293"/>
        <v>0</v>
      </c>
      <c r="EF690" s="32">
        <f t="shared" si="1248"/>
        <v>4769</v>
      </c>
      <c r="EG690" s="61"/>
      <c r="EH690" s="61">
        <f t="shared" si="1294"/>
        <v>0</v>
      </c>
      <c r="EI690" s="61">
        <f t="shared" si="1249"/>
        <v>23837</v>
      </c>
      <c r="EJ690" s="61"/>
      <c r="EK690" s="61">
        <f t="shared" si="1270"/>
        <v>0</v>
      </c>
      <c r="EL690" s="61">
        <f t="shared" si="1250"/>
        <v>22467</v>
      </c>
      <c r="EM690" s="132" t="e">
        <f t="shared" si="1271"/>
        <v>#REF!</v>
      </c>
    </row>
    <row r="691" spans="1:143" s="36" customFormat="1" ht="12" customHeight="1" x14ac:dyDescent="0.25">
      <c r="A691" s="130">
        <v>46113</v>
      </c>
      <c r="B691" s="185">
        <v>46105</v>
      </c>
      <c r="C691" s="172">
        <v>4933</v>
      </c>
      <c r="D691" s="113"/>
      <c r="E691" s="114"/>
      <c r="F691" s="201"/>
      <c r="G691" s="116"/>
      <c r="H691" s="117"/>
      <c r="I691" s="118">
        <f t="shared" si="1211"/>
        <v>0</v>
      </c>
      <c r="J691" s="119">
        <f t="shared" si="1295"/>
        <v>347666</v>
      </c>
      <c r="K691" s="117"/>
      <c r="L691" s="118">
        <f t="shared" si="1308"/>
        <v>0</v>
      </c>
      <c r="M691" s="119">
        <f t="shared" si="1296"/>
        <v>246575</v>
      </c>
      <c r="N691" s="117"/>
      <c r="O691" s="118">
        <f t="shared" si="1214"/>
        <v>0</v>
      </c>
      <c r="P691" s="119">
        <f t="shared" si="1297"/>
        <v>346296</v>
      </c>
      <c r="Q691" s="117"/>
      <c r="R691" s="117">
        <f t="shared" si="1216"/>
        <v>0</v>
      </c>
      <c r="S691" s="117" t="e">
        <f t="shared" si="1298"/>
        <v>#REF!</v>
      </c>
      <c r="T691" s="117"/>
      <c r="U691" s="117">
        <f t="shared" si="1223"/>
        <v>0</v>
      </c>
      <c r="V691" s="117">
        <f t="shared" si="1224"/>
        <v>232361.40000000002</v>
      </c>
      <c r="W691" s="121"/>
      <c r="X691" s="120">
        <f t="shared" si="1218"/>
        <v>0</v>
      </c>
      <c r="Y691" s="117">
        <f t="shared" si="1309"/>
        <v>132.29999999999882</v>
      </c>
      <c r="Z691" s="117"/>
      <c r="AA691" s="121">
        <f t="shared" si="1263"/>
        <v>0</v>
      </c>
      <c r="AB691" s="117">
        <f t="shared" si="1210"/>
        <v>11302.5</v>
      </c>
      <c r="AC691" s="117"/>
      <c r="AD691" s="117">
        <f t="shared" si="1264"/>
        <v>0</v>
      </c>
      <c r="AE691" s="117">
        <f t="shared" si="1225"/>
        <v>1283.7999999999997</v>
      </c>
      <c r="AF691" s="117"/>
      <c r="AG691" s="116">
        <f t="shared" si="1265"/>
        <v>0</v>
      </c>
      <c r="AH691" s="123">
        <f t="shared" si="1226"/>
        <v>6947.9999999999991</v>
      </c>
      <c r="AI691" s="117"/>
      <c r="AJ691" s="121">
        <f t="shared" si="1266"/>
        <v>0</v>
      </c>
      <c r="AK691" s="117">
        <f t="shared" si="1227"/>
        <v>6708.5</v>
      </c>
      <c r="AL691" s="117"/>
      <c r="AM691" s="121">
        <f t="shared" si="1267"/>
        <v>0</v>
      </c>
      <c r="AN691" s="117">
        <f t="shared" si="1228"/>
        <v>2058.0999999999985</v>
      </c>
      <c r="AO691" s="117"/>
      <c r="AP691" s="121">
        <f t="shared" si="1219"/>
        <v>0</v>
      </c>
      <c r="AQ691" s="117">
        <f t="shared" si="1299"/>
        <v>1812.5</v>
      </c>
      <c r="AR691" s="117"/>
      <c r="AS691" s="121">
        <f t="shared" si="1272"/>
        <v>0</v>
      </c>
      <c r="AT691" s="117">
        <f t="shared" si="1229"/>
        <v>2056.1000000000004</v>
      </c>
      <c r="AU691" s="117"/>
      <c r="AV691" s="117">
        <f t="shared" si="1230"/>
        <v>0</v>
      </c>
      <c r="AW691" s="122">
        <f t="shared" si="1209"/>
        <v>1620.0000000000014</v>
      </c>
      <c r="AX691" s="117"/>
      <c r="AY691" s="117">
        <f t="shared" si="1273"/>
        <v>0</v>
      </c>
      <c r="AZ691" s="117">
        <f t="shared" si="1221"/>
        <v>1794.6</v>
      </c>
      <c r="BA691" s="117"/>
      <c r="BB691" s="121">
        <f t="shared" si="1274"/>
        <v>0</v>
      </c>
      <c r="BC691" s="117">
        <f t="shared" si="1231"/>
        <v>1254.5999999999999</v>
      </c>
      <c r="BD691" s="117"/>
      <c r="BE691" s="121">
        <f t="shared" si="1275"/>
        <v>0</v>
      </c>
      <c r="BF691" s="117">
        <f t="shared" si="1304"/>
        <v>7530.3200000000015</v>
      </c>
      <c r="BG691" s="117">
        <v>10000</v>
      </c>
      <c r="BH691" s="121">
        <f t="shared" si="1305"/>
        <v>0</v>
      </c>
      <c r="BI691" s="117">
        <f t="shared" si="1268"/>
        <v>24669.879999999997</v>
      </c>
      <c r="BJ691" s="117"/>
      <c r="BK691" s="121">
        <f t="shared" si="1276"/>
        <v>0</v>
      </c>
      <c r="BL691" s="117">
        <f t="shared" si="1232"/>
        <v>4604.6000000000004</v>
      </c>
      <c r="BM691" s="117"/>
      <c r="BN691" s="121">
        <f t="shared" si="1233"/>
        <v>0</v>
      </c>
      <c r="BO691" s="117">
        <f t="shared" si="1234"/>
        <v>509.90000000000123</v>
      </c>
      <c r="BP691" s="117"/>
      <c r="BQ691" s="121">
        <f t="shared" si="1235"/>
        <v>0</v>
      </c>
      <c r="BR691" s="117">
        <f t="shared" si="1269"/>
        <v>10893.299999999992</v>
      </c>
      <c r="BS691" s="117"/>
      <c r="BT691" s="117">
        <f t="shared" si="1260"/>
        <v>0</v>
      </c>
      <c r="BU691" s="117">
        <f t="shared" si="1306"/>
        <v>27313</v>
      </c>
      <c r="BV691" s="117"/>
      <c r="BW691" s="117">
        <f t="shared" si="1261"/>
        <v>0</v>
      </c>
      <c r="BX691" s="117">
        <f t="shared" si="1301"/>
        <v>92437</v>
      </c>
      <c r="BY691" s="117"/>
      <c r="BZ691" s="117">
        <f t="shared" si="1262"/>
        <v>0</v>
      </c>
      <c r="CA691" s="117">
        <f t="shared" si="1307"/>
        <v>22793</v>
      </c>
      <c r="CB691" s="117"/>
      <c r="CC691" s="117">
        <f t="shared" si="1236"/>
        <v>0</v>
      </c>
      <c r="CD691" s="117">
        <f t="shared" si="1300"/>
        <v>4124.7000000000016</v>
      </c>
      <c r="CE691" s="117"/>
      <c r="CF691" s="117">
        <f t="shared" si="1237"/>
        <v>0</v>
      </c>
      <c r="CG691" s="117">
        <f t="shared" si="1238"/>
        <v>6982.9</v>
      </c>
      <c r="CH691" s="117"/>
      <c r="CI691" s="117">
        <f t="shared" si="1277"/>
        <v>0</v>
      </c>
      <c r="CJ691" s="117">
        <f t="shared" si="1257"/>
        <v>8715</v>
      </c>
      <c r="CK691" s="117"/>
      <c r="CL691" s="121">
        <f t="shared" si="1278"/>
        <v>0</v>
      </c>
      <c r="CM691" s="123">
        <f t="shared" si="1239"/>
        <v>4864</v>
      </c>
      <c r="CN691" s="117"/>
      <c r="CO691" s="121">
        <f t="shared" si="1279"/>
        <v>0</v>
      </c>
      <c r="CP691" s="123">
        <f t="shared" si="1240"/>
        <v>3955</v>
      </c>
      <c r="CQ691" s="117"/>
      <c r="CR691" s="121">
        <f t="shared" si="1280"/>
        <v>0</v>
      </c>
      <c r="CS691" s="123">
        <f t="shared" si="1207"/>
        <v>6656</v>
      </c>
      <c r="CT691" s="117"/>
      <c r="CU691" s="121">
        <f t="shared" si="1281"/>
        <v>0</v>
      </c>
      <c r="CV691" s="123">
        <f t="shared" si="1241"/>
        <v>7769</v>
      </c>
      <c r="CW691" s="117"/>
      <c r="CX691" s="117">
        <f t="shared" si="1282"/>
        <v>0</v>
      </c>
      <c r="CY691" s="116">
        <f t="shared" si="1303"/>
        <v>39095.96</v>
      </c>
      <c r="CZ691" s="123"/>
      <c r="DA691" s="117">
        <f t="shared" si="1283"/>
        <v>0</v>
      </c>
      <c r="DB691" s="117">
        <f t="shared" si="1258"/>
        <v>63930</v>
      </c>
      <c r="DC691" s="117"/>
      <c r="DD691" s="117">
        <f t="shared" si="1284"/>
        <v>0</v>
      </c>
      <c r="DE691" s="117">
        <f t="shared" si="1259"/>
        <v>60701</v>
      </c>
      <c r="DF691" s="117"/>
      <c r="DG691" s="120">
        <f t="shared" si="1285"/>
        <v>0</v>
      </c>
      <c r="DH691" s="117">
        <f t="shared" si="1302"/>
        <v>159447</v>
      </c>
      <c r="DI691" s="117"/>
      <c r="DJ691" s="117">
        <f t="shared" si="1286"/>
        <v>0</v>
      </c>
      <c r="DK691" s="117">
        <f t="shared" si="1242"/>
        <v>226.5</v>
      </c>
      <c r="DL691" s="211"/>
      <c r="DM691" s="207">
        <f t="shared" si="1287"/>
        <v>0</v>
      </c>
      <c r="DN691" s="125">
        <f t="shared" si="1222"/>
        <v>0</v>
      </c>
      <c r="DO691" s="126"/>
      <c r="DP691" s="127">
        <f t="shared" si="1288"/>
        <v>0</v>
      </c>
      <c r="DQ691" s="128">
        <f t="shared" si="1243"/>
        <v>7022.5</v>
      </c>
      <c r="DR691" s="126"/>
      <c r="DS691" s="127">
        <f t="shared" si="1289"/>
        <v>0</v>
      </c>
      <c r="DT691" s="128">
        <f t="shared" si="1244"/>
        <v>4846</v>
      </c>
      <c r="DU691" s="126"/>
      <c r="DV691" s="127">
        <f t="shared" si="1290"/>
        <v>0</v>
      </c>
      <c r="DW691" s="128">
        <f t="shared" si="1245"/>
        <v>4835</v>
      </c>
      <c r="DX691" s="126"/>
      <c r="DY691" s="124">
        <f t="shared" si="1291"/>
        <v>0</v>
      </c>
      <c r="DZ691" s="125">
        <f t="shared" si="1246"/>
        <v>523</v>
      </c>
      <c r="EA691" s="124"/>
      <c r="EB691" s="124">
        <f t="shared" si="1292"/>
        <v>0</v>
      </c>
      <c r="EC691" s="129">
        <f t="shared" si="1247"/>
        <v>369</v>
      </c>
      <c r="ED691" s="126"/>
      <c r="EE691" s="127">
        <f t="shared" si="1293"/>
        <v>0</v>
      </c>
      <c r="EF691" s="128">
        <f t="shared" si="1248"/>
        <v>4769</v>
      </c>
      <c r="EG691" s="117"/>
      <c r="EH691" s="117">
        <f t="shared" si="1294"/>
        <v>0</v>
      </c>
      <c r="EI691" s="117">
        <f t="shared" si="1249"/>
        <v>23837</v>
      </c>
      <c r="EJ691" s="117"/>
      <c r="EK691" s="117">
        <f t="shared" si="1270"/>
        <v>0</v>
      </c>
      <c r="EL691" s="117">
        <f t="shared" si="1250"/>
        <v>22467</v>
      </c>
      <c r="EM691" s="131" t="e">
        <f t="shared" si="1271"/>
        <v>#REF!</v>
      </c>
    </row>
    <row r="692" spans="1:143" s="36" customFormat="1" ht="11.25" customHeight="1" x14ac:dyDescent="0.25">
      <c r="A692" s="109">
        <v>46113</v>
      </c>
      <c r="B692" s="184"/>
      <c r="C692" s="171">
        <v>4662</v>
      </c>
      <c r="D692" s="71"/>
      <c r="E692" s="72"/>
      <c r="F692" s="252"/>
      <c r="G692" s="74"/>
      <c r="H692" s="75"/>
      <c r="I692" s="50">
        <f t="shared" si="1211"/>
        <v>0</v>
      </c>
      <c r="J692" s="84">
        <f t="shared" si="1295"/>
        <v>347666</v>
      </c>
      <c r="K692" s="75"/>
      <c r="L692" s="50">
        <f t="shared" si="1308"/>
        <v>0</v>
      </c>
      <c r="M692" s="84">
        <f t="shared" si="1296"/>
        <v>246575</v>
      </c>
      <c r="N692" s="75"/>
      <c r="O692" s="50">
        <f t="shared" si="1214"/>
        <v>0</v>
      </c>
      <c r="P692" s="84">
        <f t="shared" si="1297"/>
        <v>346296</v>
      </c>
      <c r="Q692" s="75"/>
      <c r="R692" s="75">
        <f t="shared" si="1216"/>
        <v>0</v>
      </c>
      <c r="S692" s="75" t="e">
        <f t="shared" si="1298"/>
        <v>#REF!</v>
      </c>
      <c r="T692" s="75"/>
      <c r="U692" s="75">
        <f t="shared" si="1223"/>
        <v>0</v>
      </c>
      <c r="V692" s="75">
        <f t="shared" si="1224"/>
        <v>232361.40000000002</v>
      </c>
      <c r="W692" s="76"/>
      <c r="X692" s="77">
        <f t="shared" si="1218"/>
        <v>0</v>
      </c>
      <c r="Y692" s="75">
        <f t="shared" si="1309"/>
        <v>132.29999999999882</v>
      </c>
      <c r="Z692" s="75"/>
      <c r="AA692" s="76">
        <f t="shared" si="1263"/>
        <v>0</v>
      </c>
      <c r="AB692" s="75">
        <f t="shared" si="1210"/>
        <v>11302.5</v>
      </c>
      <c r="AC692" s="75"/>
      <c r="AD692" s="75">
        <f t="shared" si="1264"/>
        <v>0</v>
      </c>
      <c r="AE692" s="75">
        <f t="shared" si="1225"/>
        <v>1283.7999999999997</v>
      </c>
      <c r="AF692" s="75"/>
      <c r="AG692" s="74">
        <f t="shared" si="1265"/>
        <v>0</v>
      </c>
      <c r="AH692" s="81">
        <f t="shared" si="1226"/>
        <v>6947.9999999999991</v>
      </c>
      <c r="AI692" s="75"/>
      <c r="AJ692" s="76">
        <f t="shared" si="1266"/>
        <v>0</v>
      </c>
      <c r="AK692" s="75">
        <f t="shared" si="1227"/>
        <v>6708.5</v>
      </c>
      <c r="AL692" s="75"/>
      <c r="AM692" s="76">
        <f t="shared" si="1267"/>
        <v>0</v>
      </c>
      <c r="AN692" s="75">
        <f t="shared" si="1228"/>
        <v>2058.0999999999985</v>
      </c>
      <c r="AO692" s="75"/>
      <c r="AP692" s="76">
        <f t="shared" si="1219"/>
        <v>0</v>
      </c>
      <c r="AQ692" s="75">
        <f t="shared" si="1299"/>
        <v>1812.5</v>
      </c>
      <c r="AR692" s="75"/>
      <c r="AS692" s="76">
        <f t="shared" si="1272"/>
        <v>0</v>
      </c>
      <c r="AT692" s="75">
        <f t="shared" si="1229"/>
        <v>2056.1000000000004</v>
      </c>
      <c r="AU692" s="75"/>
      <c r="AV692" s="75">
        <f t="shared" si="1230"/>
        <v>0</v>
      </c>
      <c r="AW692" s="51">
        <f t="shared" si="1209"/>
        <v>1620.0000000000014</v>
      </c>
      <c r="AX692" s="75"/>
      <c r="AY692" s="75">
        <f t="shared" si="1273"/>
        <v>0</v>
      </c>
      <c r="AZ692" s="75">
        <f t="shared" si="1221"/>
        <v>1794.6</v>
      </c>
      <c r="BA692" s="75"/>
      <c r="BB692" s="76">
        <f t="shared" si="1274"/>
        <v>0</v>
      </c>
      <c r="BC692" s="75">
        <f t="shared" si="1231"/>
        <v>1254.5999999999999</v>
      </c>
      <c r="BD692" s="75"/>
      <c r="BE692" s="76">
        <f t="shared" si="1275"/>
        <v>0</v>
      </c>
      <c r="BF692" s="75">
        <f t="shared" si="1304"/>
        <v>7530.3200000000015</v>
      </c>
      <c r="BG692" s="75"/>
      <c r="BH692" s="76">
        <f t="shared" si="1305"/>
        <v>0</v>
      </c>
      <c r="BI692" s="75">
        <f t="shared" si="1268"/>
        <v>24669.879999999997</v>
      </c>
      <c r="BJ692" s="75"/>
      <c r="BK692" s="76">
        <f t="shared" si="1276"/>
        <v>0</v>
      </c>
      <c r="BL692" s="75">
        <f t="shared" si="1232"/>
        <v>4604.6000000000004</v>
      </c>
      <c r="BM692" s="75"/>
      <c r="BN692" s="76">
        <f t="shared" si="1233"/>
        <v>0</v>
      </c>
      <c r="BO692" s="75">
        <f t="shared" si="1234"/>
        <v>509.90000000000123</v>
      </c>
      <c r="BP692" s="75"/>
      <c r="BQ692" s="76">
        <f t="shared" si="1235"/>
        <v>0</v>
      </c>
      <c r="BR692" s="75">
        <f t="shared" si="1269"/>
        <v>10893.299999999992</v>
      </c>
      <c r="BS692" s="75"/>
      <c r="BT692" s="75">
        <f t="shared" si="1260"/>
        <v>0</v>
      </c>
      <c r="BU692" s="75">
        <f t="shared" si="1306"/>
        <v>27313</v>
      </c>
      <c r="BV692" s="75"/>
      <c r="BW692" s="75">
        <f t="shared" si="1261"/>
        <v>0</v>
      </c>
      <c r="BX692" s="75">
        <f t="shared" si="1301"/>
        <v>92437</v>
      </c>
      <c r="BY692" s="75"/>
      <c r="BZ692" s="75">
        <f t="shared" si="1262"/>
        <v>0</v>
      </c>
      <c r="CA692" s="75">
        <f t="shared" si="1307"/>
        <v>22793</v>
      </c>
      <c r="CB692" s="75"/>
      <c r="CC692" s="75">
        <f t="shared" si="1236"/>
        <v>0</v>
      </c>
      <c r="CD692" s="75">
        <f t="shared" si="1300"/>
        <v>4124.7000000000016</v>
      </c>
      <c r="CE692" s="75"/>
      <c r="CF692" s="75">
        <f t="shared" si="1237"/>
        <v>0</v>
      </c>
      <c r="CG692" s="75">
        <f t="shared" si="1238"/>
        <v>6982.9</v>
      </c>
      <c r="CH692" s="75"/>
      <c r="CI692" s="75">
        <f t="shared" si="1277"/>
        <v>0</v>
      </c>
      <c r="CJ692" s="75">
        <f t="shared" si="1257"/>
        <v>8715</v>
      </c>
      <c r="CK692" s="75"/>
      <c r="CL692" s="76">
        <f t="shared" si="1278"/>
        <v>0</v>
      </c>
      <c r="CM692" s="81">
        <f t="shared" si="1239"/>
        <v>4864</v>
      </c>
      <c r="CN692" s="75"/>
      <c r="CO692" s="76">
        <f t="shared" si="1279"/>
        <v>0</v>
      </c>
      <c r="CP692" s="81">
        <f t="shared" si="1240"/>
        <v>3955</v>
      </c>
      <c r="CQ692" s="75"/>
      <c r="CR692" s="76">
        <f t="shared" si="1280"/>
        <v>0</v>
      </c>
      <c r="CS692" s="81">
        <f t="shared" si="1207"/>
        <v>6656</v>
      </c>
      <c r="CT692" s="75"/>
      <c r="CU692" s="76">
        <f t="shared" si="1281"/>
        <v>0</v>
      </c>
      <c r="CV692" s="81">
        <f t="shared" si="1241"/>
        <v>7769</v>
      </c>
      <c r="CW692" s="75"/>
      <c r="CX692" s="75">
        <f t="shared" si="1282"/>
        <v>0</v>
      </c>
      <c r="CY692" s="74">
        <f t="shared" si="1303"/>
        <v>39095.96</v>
      </c>
      <c r="CZ692" s="81"/>
      <c r="DA692" s="75">
        <f t="shared" si="1283"/>
        <v>0</v>
      </c>
      <c r="DB692" s="75">
        <f t="shared" si="1258"/>
        <v>63930</v>
      </c>
      <c r="DC692" s="75">
        <v>30000</v>
      </c>
      <c r="DD692" s="75">
        <f t="shared" si="1284"/>
        <v>0</v>
      </c>
      <c r="DE692" s="75">
        <f t="shared" si="1259"/>
        <v>90701</v>
      </c>
      <c r="DF692" s="75"/>
      <c r="DG692" s="77">
        <f t="shared" si="1285"/>
        <v>0</v>
      </c>
      <c r="DH692" s="75">
        <f t="shared" si="1302"/>
        <v>159447</v>
      </c>
      <c r="DI692" s="75"/>
      <c r="DJ692" s="75">
        <f t="shared" si="1286"/>
        <v>0</v>
      </c>
      <c r="DK692" s="75">
        <f t="shared" si="1242"/>
        <v>226.5</v>
      </c>
      <c r="DL692" s="209"/>
      <c r="DM692" s="205">
        <f t="shared" si="1287"/>
        <v>0</v>
      </c>
      <c r="DN692" s="55">
        <f t="shared" si="1222"/>
        <v>0</v>
      </c>
      <c r="DO692" s="52"/>
      <c r="DP692" s="56">
        <f t="shared" si="1288"/>
        <v>0</v>
      </c>
      <c r="DQ692" s="53">
        <f t="shared" si="1243"/>
        <v>7022.5</v>
      </c>
      <c r="DR692" s="52"/>
      <c r="DS692" s="56">
        <f t="shared" si="1289"/>
        <v>0</v>
      </c>
      <c r="DT692" s="53">
        <f t="shared" si="1244"/>
        <v>4846</v>
      </c>
      <c r="DU692" s="52"/>
      <c r="DV692" s="56">
        <f t="shared" si="1290"/>
        <v>0</v>
      </c>
      <c r="DW692" s="53">
        <f t="shared" si="1245"/>
        <v>4835</v>
      </c>
      <c r="DX692" s="52"/>
      <c r="DY692" s="54">
        <f t="shared" si="1291"/>
        <v>0</v>
      </c>
      <c r="DZ692" s="55">
        <f t="shared" si="1246"/>
        <v>523</v>
      </c>
      <c r="EA692" s="54"/>
      <c r="EB692" s="54">
        <f t="shared" si="1292"/>
        <v>0</v>
      </c>
      <c r="EC692" s="57">
        <f t="shared" si="1247"/>
        <v>369</v>
      </c>
      <c r="ED692" s="52"/>
      <c r="EE692" s="56">
        <f t="shared" si="1293"/>
        <v>0</v>
      </c>
      <c r="EF692" s="53">
        <f t="shared" si="1248"/>
        <v>4769</v>
      </c>
      <c r="EG692" s="75"/>
      <c r="EH692" s="75">
        <f t="shared" si="1294"/>
        <v>0</v>
      </c>
      <c r="EI692" s="75">
        <f t="shared" si="1249"/>
        <v>23837</v>
      </c>
      <c r="EJ692" s="75"/>
      <c r="EK692" s="75">
        <f t="shared" si="1270"/>
        <v>0</v>
      </c>
      <c r="EL692" s="75">
        <f t="shared" si="1250"/>
        <v>22467</v>
      </c>
      <c r="EM692" s="110" t="e">
        <f t="shared" si="1271"/>
        <v>#REF!</v>
      </c>
    </row>
    <row r="693" spans="1:143" s="36" customFormat="1" ht="12" customHeight="1" x14ac:dyDescent="0.25">
      <c r="A693" s="130">
        <v>46115</v>
      </c>
      <c r="B693" s="185">
        <v>46116</v>
      </c>
      <c r="C693" s="172">
        <v>4943</v>
      </c>
      <c r="D693" s="113"/>
      <c r="E693" s="114"/>
      <c r="F693" s="201"/>
      <c r="G693" s="116"/>
      <c r="H693" s="117"/>
      <c r="I693" s="118">
        <f t="shared" si="1211"/>
        <v>0</v>
      </c>
      <c r="J693" s="119">
        <f t="shared" si="1295"/>
        <v>347666</v>
      </c>
      <c r="K693" s="117"/>
      <c r="L693" s="118">
        <f t="shared" si="1308"/>
        <v>0</v>
      </c>
      <c r="M693" s="119">
        <f t="shared" si="1296"/>
        <v>246575</v>
      </c>
      <c r="N693" s="117"/>
      <c r="O693" s="118">
        <f t="shared" si="1214"/>
        <v>0</v>
      </c>
      <c r="P693" s="119">
        <f t="shared" si="1297"/>
        <v>346296</v>
      </c>
      <c r="Q693" s="117"/>
      <c r="R693" s="117">
        <f t="shared" si="1216"/>
        <v>0</v>
      </c>
      <c r="S693" s="117" t="e">
        <f t="shared" si="1298"/>
        <v>#REF!</v>
      </c>
      <c r="T693" s="117"/>
      <c r="U693" s="117">
        <f t="shared" si="1223"/>
        <v>0</v>
      </c>
      <c r="V693" s="117">
        <f t="shared" si="1224"/>
        <v>232361.40000000002</v>
      </c>
      <c r="W693" s="121"/>
      <c r="X693" s="120">
        <f t="shared" si="1218"/>
        <v>0</v>
      </c>
      <c r="Y693" s="117">
        <f t="shared" si="1309"/>
        <v>132.29999999999882</v>
      </c>
      <c r="Z693" s="117"/>
      <c r="AA693" s="121">
        <f t="shared" si="1263"/>
        <v>0</v>
      </c>
      <c r="AB693" s="117">
        <f t="shared" si="1210"/>
        <v>11302.5</v>
      </c>
      <c r="AC693" s="117"/>
      <c r="AD693" s="117">
        <f t="shared" si="1264"/>
        <v>0</v>
      </c>
      <c r="AE693" s="117">
        <f t="shared" si="1225"/>
        <v>1283.7999999999997</v>
      </c>
      <c r="AF693" s="117"/>
      <c r="AG693" s="116">
        <f t="shared" si="1265"/>
        <v>0</v>
      </c>
      <c r="AH693" s="123">
        <f t="shared" si="1226"/>
        <v>6947.9999999999991</v>
      </c>
      <c r="AI693" s="117"/>
      <c r="AJ693" s="121">
        <f t="shared" si="1266"/>
        <v>0</v>
      </c>
      <c r="AK693" s="117">
        <f t="shared" si="1227"/>
        <v>6708.5</v>
      </c>
      <c r="AL693" s="117"/>
      <c r="AM693" s="121">
        <f t="shared" si="1267"/>
        <v>0</v>
      </c>
      <c r="AN693" s="117">
        <f t="shared" si="1228"/>
        <v>2058.0999999999985</v>
      </c>
      <c r="AO693" s="117"/>
      <c r="AP693" s="121">
        <f t="shared" si="1219"/>
        <v>0</v>
      </c>
      <c r="AQ693" s="117">
        <f t="shared" si="1299"/>
        <v>1812.5</v>
      </c>
      <c r="AR693" s="117"/>
      <c r="AS693" s="121">
        <f t="shared" si="1272"/>
        <v>0</v>
      </c>
      <c r="AT693" s="117">
        <f t="shared" si="1229"/>
        <v>2056.1000000000004</v>
      </c>
      <c r="AU693" s="117"/>
      <c r="AV693" s="117">
        <f t="shared" si="1230"/>
        <v>0</v>
      </c>
      <c r="AW693" s="122">
        <f t="shared" si="1209"/>
        <v>1620.0000000000014</v>
      </c>
      <c r="AX693" s="117"/>
      <c r="AY693" s="117">
        <f t="shared" si="1273"/>
        <v>0</v>
      </c>
      <c r="AZ693" s="117">
        <f t="shared" si="1221"/>
        <v>1794.6</v>
      </c>
      <c r="BA693" s="117"/>
      <c r="BB693" s="121">
        <f t="shared" si="1274"/>
        <v>0</v>
      </c>
      <c r="BC693" s="117">
        <f t="shared" si="1231"/>
        <v>1254.5999999999999</v>
      </c>
      <c r="BD693" s="117"/>
      <c r="BE693" s="121">
        <f t="shared" si="1275"/>
        <v>0</v>
      </c>
      <c r="BF693" s="117">
        <f t="shared" si="1304"/>
        <v>7530.3200000000015</v>
      </c>
      <c r="BG693" s="117"/>
      <c r="BH693" s="121">
        <f t="shared" si="1305"/>
        <v>0</v>
      </c>
      <c r="BI693" s="117">
        <f t="shared" si="1268"/>
        <v>24669.879999999997</v>
      </c>
      <c r="BJ693" s="117"/>
      <c r="BK693" s="121">
        <f t="shared" si="1276"/>
        <v>0</v>
      </c>
      <c r="BL693" s="117">
        <f t="shared" si="1232"/>
        <v>4604.6000000000004</v>
      </c>
      <c r="BM693" s="117"/>
      <c r="BN693" s="121">
        <f t="shared" si="1233"/>
        <v>0</v>
      </c>
      <c r="BO693" s="117">
        <f t="shared" si="1234"/>
        <v>509.90000000000123</v>
      </c>
      <c r="BP693" s="117"/>
      <c r="BQ693" s="121">
        <f t="shared" si="1235"/>
        <v>0</v>
      </c>
      <c r="BR693" s="117">
        <f t="shared" si="1269"/>
        <v>10893.299999999992</v>
      </c>
      <c r="BS693" s="117"/>
      <c r="BT693" s="117">
        <f t="shared" si="1260"/>
        <v>0</v>
      </c>
      <c r="BU693" s="117">
        <f t="shared" si="1306"/>
        <v>27313</v>
      </c>
      <c r="BV693" s="117"/>
      <c r="BW693" s="117">
        <f t="shared" si="1261"/>
        <v>0</v>
      </c>
      <c r="BX693" s="117">
        <f t="shared" si="1301"/>
        <v>92437</v>
      </c>
      <c r="BY693" s="117"/>
      <c r="BZ693" s="117">
        <f t="shared" si="1262"/>
        <v>0</v>
      </c>
      <c r="CA693" s="117">
        <f t="shared" si="1307"/>
        <v>22793</v>
      </c>
      <c r="CB693" s="117"/>
      <c r="CC693" s="117">
        <f t="shared" si="1236"/>
        <v>0</v>
      </c>
      <c r="CD693" s="117">
        <f t="shared" si="1300"/>
        <v>4124.7000000000016</v>
      </c>
      <c r="CE693" s="117"/>
      <c r="CF693" s="117">
        <f t="shared" si="1237"/>
        <v>0</v>
      </c>
      <c r="CG693" s="117">
        <f t="shared" si="1238"/>
        <v>6982.9</v>
      </c>
      <c r="CH693" s="117"/>
      <c r="CI693" s="117">
        <f t="shared" si="1277"/>
        <v>0</v>
      </c>
      <c r="CJ693" s="117">
        <f t="shared" si="1257"/>
        <v>8715</v>
      </c>
      <c r="CK693" s="117"/>
      <c r="CL693" s="121">
        <f t="shared" si="1278"/>
        <v>0</v>
      </c>
      <c r="CM693" s="123">
        <f t="shared" si="1239"/>
        <v>4864</v>
      </c>
      <c r="CN693" s="117"/>
      <c r="CO693" s="121">
        <f t="shared" si="1279"/>
        <v>0</v>
      </c>
      <c r="CP693" s="123">
        <f t="shared" si="1240"/>
        <v>3955</v>
      </c>
      <c r="CQ693" s="117"/>
      <c r="CR693" s="121">
        <f t="shared" si="1280"/>
        <v>0</v>
      </c>
      <c r="CS693" s="123">
        <f t="shared" si="1207"/>
        <v>6656</v>
      </c>
      <c r="CT693" s="117"/>
      <c r="CU693" s="121">
        <f t="shared" si="1281"/>
        <v>0</v>
      </c>
      <c r="CV693" s="123">
        <f t="shared" si="1241"/>
        <v>7769</v>
      </c>
      <c r="CW693" s="117"/>
      <c r="CX693" s="117">
        <f t="shared" si="1282"/>
        <v>0</v>
      </c>
      <c r="CY693" s="116">
        <f t="shared" si="1303"/>
        <v>39095.96</v>
      </c>
      <c r="CZ693" s="123"/>
      <c r="DA693" s="117">
        <f t="shared" si="1283"/>
        <v>0</v>
      </c>
      <c r="DB693" s="117">
        <f t="shared" si="1258"/>
        <v>63930</v>
      </c>
      <c r="DC693" s="117"/>
      <c r="DD693" s="117">
        <f t="shared" si="1284"/>
        <v>0</v>
      </c>
      <c r="DE693" s="117">
        <f t="shared" si="1259"/>
        <v>90701</v>
      </c>
      <c r="DF693" s="117">
        <v>200000</v>
      </c>
      <c r="DG693" s="120">
        <f t="shared" si="1285"/>
        <v>0</v>
      </c>
      <c r="DH693" s="117">
        <f t="shared" si="1302"/>
        <v>359447</v>
      </c>
      <c r="DI693" s="117"/>
      <c r="DJ693" s="117">
        <f t="shared" si="1286"/>
        <v>0</v>
      </c>
      <c r="DK693" s="117">
        <f t="shared" si="1242"/>
        <v>226.5</v>
      </c>
      <c r="DL693" s="211"/>
      <c r="DM693" s="207">
        <f t="shared" si="1287"/>
        <v>0</v>
      </c>
      <c r="DN693" s="125">
        <f t="shared" si="1222"/>
        <v>0</v>
      </c>
      <c r="DO693" s="126"/>
      <c r="DP693" s="127">
        <f t="shared" si="1288"/>
        <v>0</v>
      </c>
      <c r="DQ693" s="128">
        <f t="shared" si="1243"/>
        <v>7022.5</v>
      </c>
      <c r="DR693" s="126"/>
      <c r="DS693" s="127">
        <f t="shared" si="1289"/>
        <v>0</v>
      </c>
      <c r="DT693" s="128">
        <f t="shared" si="1244"/>
        <v>4846</v>
      </c>
      <c r="DU693" s="126"/>
      <c r="DV693" s="127">
        <f t="shared" si="1290"/>
        <v>0</v>
      </c>
      <c r="DW693" s="128">
        <f t="shared" si="1245"/>
        <v>4835</v>
      </c>
      <c r="DX693" s="126"/>
      <c r="DY693" s="124">
        <f t="shared" si="1291"/>
        <v>0</v>
      </c>
      <c r="DZ693" s="125">
        <f t="shared" si="1246"/>
        <v>523</v>
      </c>
      <c r="EA693" s="124"/>
      <c r="EB693" s="124">
        <f t="shared" si="1292"/>
        <v>0</v>
      </c>
      <c r="EC693" s="129">
        <f t="shared" si="1247"/>
        <v>369</v>
      </c>
      <c r="ED693" s="126"/>
      <c r="EE693" s="127">
        <f t="shared" si="1293"/>
        <v>0</v>
      </c>
      <c r="EF693" s="128">
        <f t="shared" si="1248"/>
        <v>4769</v>
      </c>
      <c r="EG693" s="117"/>
      <c r="EH693" s="117">
        <f t="shared" si="1294"/>
        <v>0</v>
      </c>
      <c r="EI693" s="117">
        <f t="shared" si="1249"/>
        <v>23837</v>
      </c>
      <c r="EJ693" s="117"/>
      <c r="EK693" s="117">
        <f t="shared" si="1270"/>
        <v>0</v>
      </c>
      <c r="EL693" s="117">
        <f t="shared" si="1250"/>
        <v>22467</v>
      </c>
      <c r="EM693" s="131" t="e">
        <f t="shared" si="1271"/>
        <v>#REF!</v>
      </c>
    </row>
    <row r="694" spans="1:143" s="36" customFormat="1" ht="11.25" customHeight="1" x14ac:dyDescent="0.25">
      <c r="A694" s="158">
        <v>46116</v>
      </c>
      <c r="B694" s="188">
        <v>46116</v>
      </c>
      <c r="C694" s="176">
        <v>8004979120</v>
      </c>
      <c r="D694" s="17" t="s">
        <v>31</v>
      </c>
      <c r="E694" s="18">
        <v>100</v>
      </c>
      <c r="F694" s="19">
        <v>1</v>
      </c>
      <c r="G694" s="20">
        <v>191516042056</v>
      </c>
      <c r="H694" s="66"/>
      <c r="I694" s="41">
        <f t="shared" si="1211"/>
        <v>0</v>
      </c>
      <c r="J694" s="48">
        <f t="shared" si="1295"/>
        <v>347666</v>
      </c>
      <c r="K694" s="66"/>
      <c r="L694" s="41">
        <f t="shared" si="1308"/>
        <v>0</v>
      </c>
      <c r="M694" s="48">
        <f t="shared" si="1296"/>
        <v>246575</v>
      </c>
      <c r="N694" s="66"/>
      <c r="O694" s="41">
        <f t="shared" si="1214"/>
        <v>0</v>
      </c>
      <c r="P694" s="48">
        <f t="shared" si="1297"/>
        <v>346296</v>
      </c>
      <c r="Q694" s="66"/>
      <c r="R694" s="66">
        <f t="shared" si="1216"/>
        <v>0</v>
      </c>
      <c r="S694" s="67" t="e">
        <f t="shared" si="1298"/>
        <v>#REF!</v>
      </c>
      <c r="T694" s="66"/>
      <c r="U694" s="66">
        <f t="shared" si="1223"/>
        <v>0</v>
      </c>
      <c r="V694" s="67">
        <f t="shared" si="1224"/>
        <v>232361.40000000002</v>
      </c>
      <c r="W694" s="136"/>
      <c r="X694" s="69">
        <f t="shared" si="1218"/>
        <v>0</v>
      </c>
      <c r="Y694" s="67">
        <f t="shared" si="1309"/>
        <v>132.29999999999882</v>
      </c>
      <c r="Z694" s="66"/>
      <c r="AA694" s="68">
        <f t="shared" si="1263"/>
        <v>0</v>
      </c>
      <c r="AB694" s="67">
        <f t="shared" si="1210"/>
        <v>11302.5</v>
      </c>
      <c r="AC694" s="66"/>
      <c r="AD694" s="66">
        <f t="shared" si="1264"/>
        <v>0</v>
      </c>
      <c r="AE694" s="67">
        <f t="shared" si="1225"/>
        <v>1283.7999999999997</v>
      </c>
      <c r="AF694" s="66"/>
      <c r="AG694" s="78">
        <f t="shared" si="1265"/>
        <v>0</v>
      </c>
      <c r="AH694" s="79">
        <f t="shared" si="1226"/>
        <v>6947.9999999999991</v>
      </c>
      <c r="AI694" s="66"/>
      <c r="AJ694" s="68">
        <f t="shared" si="1266"/>
        <v>0</v>
      </c>
      <c r="AK694" s="67">
        <f t="shared" si="1227"/>
        <v>6708.5</v>
      </c>
      <c r="AL694" s="66"/>
      <c r="AM694" s="68">
        <f t="shared" si="1267"/>
        <v>0</v>
      </c>
      <c r="AN694" s="67">
        <f t="shared" si="1228"/>
        <v>2058.0999999999985</v>
      </c>
      <c r="AO694" s="66"/>
      <c r="AP694" s="68">
        <f t="shared" si="1219"/>
        <v>0</v>
      </c>
      <c r="AQ694" s="67">
        <f t="shared" si="1299"/>
        <v>1812.5</v>
      </c>
      <c r="AR694" s="66"/>
      <c r="AS694" s="68">
        <f t="shared" si="1272"/>
        <v>0</v>
      </c>
      <c r="AT694" s="67">
        <f t="shared" si="1229"/>
        <v>2056.1000000000004</v>
      </c>
      <c r="AU694" s="66"/>
      <c r="AV694" s="66">
        <f t="shared" si="1230"/>
        <v>0</v>
      </c>
      <c r="AW694" s="42">
        <f t="shared" si="1209"/>
        <v>1620.0000000000014</v>
      </c>
      <c r="AX694" s="66"/>
      <c r="AY694" s="66">
        <f t="shared" si="1273"/>
        <v>0</v>
      </c>
      <c r="AZ694" s="67">
        <f t="shared" si="1221"/>
        <v>1794.6</v>
      </c>
      <c r="BA694" s="66"/>
      <c r="BB694" s="68">
        <f t="shared" si="1274"/>
        <v>0</v>
      </c>
      <c r="BC694" s="67">
        <f t="shared" si="1231"/>
        <v>1254.5999999999999</v>
      </c>
      <c r="BD694" s="66"/>
      <c r="BE694" s="68">
        <f t="shared" si="1275"/>
        <v>0</v>
      </c>
      <c r="BF694" s="67">
        <f t="shared" si="1304"/>
        <v>7530.3200000000015</v>
      </c>
      <c r="BG694" s="66"/>
      <c r="BH694" s="68">
        <f t="shared" si="1305"/>
        <v>112.00000000000001</v>
      </c>
      <c r="BI694" s="67">
        <f t="shared" si="1268"/>
        <v>24557.879999999997</v>
      </c>
      <c r="BJ694" s="66"/>
      <c r="BK694" s="68">
        <f t="shared" si="1276"/>
        <v>0</v>
      </c>
      <c r="BL694" s="67">
        <f t="shared" si="1232"/>
        <v>4604.6000000000004</v>
      </c>
      <c r="BM694" s="66"/>
      <c r="BN694" s="68">
        <f t="shared" si="1233"/>
        <v>0</v>
      </c>
      <c r="BO694" s="67">
        <f t="shared" si="1234"/>
        <v>509.90000000000123</v>
      </c>
      <c r="BP694" s="66"/>
      <c r="BQ694" s="68">
        <f t="shared" si="1235"/>
        <v>0</v>
      </c>
      <c r="BR694" s="67">
        <f t="shared" si="1269"/>
        <v>10893.299999999992</v>
      </c>
      <c r="BS694" s="66"/>
      <c r="BT694" s="66">
        <f t="shared" si="1260"/>
        <v>200</v>
      </c>
      <c r="BU694" s="67">
        <f t="shared" si="1306"/>
        <v>27113</v>
      </c>
      <c r="BV694" s="66"/>
      <c r="BW694" s="66">
        <f t="shared" si="1261"/>
        <v>200</v>
      </c>
      <c r="BX694" s="67">
        <f t="shared" si="1301"/>
        <v>92237</v>
      </c>
      <c r="BY694" s="66"/>
      <c r="BZ694" s="66">
        <f t="shared" si="1262"/>
        <v>200</v>
      </c>
      <c r="CA694" s="67">
        <f t="shared" si="1307"/>
        <v>22593</v>
      </c>
      <c r="CB694" s="66"/>
      <c r="CC694" s="66">
        <f t="shared" si="1236"/>
        <v>0</v>
      </c>
      <c r="CD694" s="67">
        <f t="shared" si="1300"/>
        <v>4124.7000000000016</v>
      </c>
      <c r="CE694" s="66"/>
      <c r="CF694" s="66">
        <f t="shared" si="1237"/>
        <v>0</v>
      </c>
      <c r="CG694" s="67">
        <f t="shared" si="1238"/>
        <v>6982.9</v>
      </c>
      <c r="CH694" s="66"/>
      <c r="CI694" s="66">
        <f t="shared" si="1277"/>
        <v>0</v>
      </c>
      <c r="CJ694" s="67">
        <f t="shared" si="1257"/>
        <v>8715</v>
      </c>
      <c r="CK694" s="66"/>
      <c r="CL694" s="68">
        <f t="shared" si="1278"/>
        <v>0</v>
      </c>
      <c r="CM694" s="79">
        <f t="shared" si="1239"/>
        <v>4864</v>
      </c>
      <c r="CN694" s="66"/>
      <c r="CO694" s="68">
        <f t="shared" si="1279"/>
        <v>0</v>
      </c>
      <c r="CP694" s="79">
        <f t="shared" si="1240"/>
        <v>3955</v>
      </c>
      <c r="CQ694" s="66"/>
      <c r="CR694" s="68">
        <f t="shared" si="1280"/>
        <v>0</v>
      </c>
      <c r="CS694" s="79">
        <f t="shared" ref="CS694:CS757" si="1310">+CS693+CQ694-CR694</f>
        <v>6656</v>
      </c>
      <c r="CT694" s="66"/>
      <c r="CU694" s="68">
        <f t="shared" si="1281"/>
        <v>0</v>
      </c>
      <c r="CV694" s="79">
        <f t="shared" si="1241"/>
        <v>7769</v>
      </c>
      <c r="CW694" s="66"/>
      <c r="CX694" s="66">
        <f t="shared" si="1282"/>
        <v>0</v>
      </c>
      <c r="CY694" s="40">
        <f t="shared" si="1303"/>
        <v>39095.96</v>
      </c>
      <c r="CZ694" s="65"/>
      <c r="DA694" s="66">
        <f t="shared" si="1283"/>
        <v>0</v>
      </c>
      <c r="DB694" s="67">
        <f t="shared" si="1258"/>
        <v>63930</v>
      </c>
      <c r="DC694" s="66"/>
      <c r="DD694" s="66">
        <f t="shared" si="1284"/>
        <v>0</v>
      </c>
      <c r="DE694" s="67">
        <f t="shared" si="1259"/>
        <v>90701</v>
      </c>
      <c r="DF694" s="66"/>
      <c r="DG694" s="69">
        <f t="shared" si="1285"/>
        <v>0</v>
      </c>
      <c r="DH694" s="67">
        <f t="shared" si="1302"/>
        <v>359447</v>
      </c>
      <c r="DI694" s="66"/>
      <c r="DJ694" s="66">
        <f t="shared" si="1286"/>
        <v>0</v>
      </c>
      <c r="DK694" s="67">
        <f t="shared" si="1242"/>
        <v>226.5</v>
      </c>
      <c r="DL694" s="210"/>
      <c r="DM694" s="206">
        <f t="shared" si="1287"/>
        <v>0</v>
      </c>
      <c r="DN694" s="25">
        <f t="shared" si="1222"/>
        <v>0</v>
      </c>
      <c r="DO694" s="5"/>
      <c r="DP694" s="43">
        <f t="shared" si="1288"/>
        <v>0</v>
      </c>
      <c r="DQ694" s="27">
        <f t="shared" si="1243"/>
        <v>7022.5</v>
      </c>
      <c r="DR694" s="5"/>
      <c r="DS694" s="43">
        <f t="shared" si="1289"/>
        <v>0</v>
      </c>
      <c r="DT694" s="27">
        <f t="shared" si="1244"/>
        <v>4846</v>
      </c>
      <c r="DU694" s="5"/>
      <c r="DV694" s="43">
        <f t="shared" si="1290"/>
        <v>0</v>
      </c>
      <c r="DW694" s="27">
        <f t="shared" si="1245"/>
        <v>4835</v>
      </c>
      <c r="DX694" s="5"/>
      <c r="DY694" s="22">
        <f t="shared" si="1291"/>
        <v>0</v>
      </c>
      <c r="DZ694" s="25">
        <f t="shared" si="1246"/>
        <v>523</v>
      </c>
      <c r="EA694" s="22"/>
      <c r="EB694" s="22">
        <f t="shared" si="1292"/>
        <v>0</v>
      </c>
      <c r="EC694" s="28">
        <f t="shared" si="1247"/>
        <v>369</v>
      </c>
      <c r="ED694" s="5"/>
      <c r="EE694" s="43">
        <f t="shared" si="1293"/>
        <v>0</v>
      </c>
      <c r="EF694" s="27">
        <f t="shared" si="1248"/>
        <v>4769</v>
      </c>
      <c r="EG694" s="66"/>
      <c r="EH694" s="66">
        <f t="shared" si="1294"/>
        <v>0</v>
      </c>
      <c r="EI694" s="67">
        <f t="shared" si="1249"/>
        <v>23837</v>
      </c>
      <c r="EJ694" s="66"/>
      <c r="EK694" s="66">
        <f t="shared" si="1270"/>
        <v>0</v>
      </c>
      <c r="EL694" s="67">
        <f t="shared" si="1250"/>
        <v>22467</v>
      </c>
      <c r="EM694" s="110" t="e">
        <f t="shared" si="1271"/>
        <v>#REF!</v>
      </c>
    </row>
    <row r="695" spans="1:143" s="36" customFormat="1" ht="11.25" customHeight="1" x14ac:dyDescent="0.25">
      <c r="A695" s="159">
        <v>46116</v>
      </c>
      <c r="B695" s="188">
        <v>46116</v>
      </c>
      <c r="C695" s="174">
        <v>8004951321</v>
      </c>
      <c r="D695" s="13" t="s">
        <v>256</v>
      </c>
      <c r="E695" s="14">
        <v>1150</v>
      </c>
      <c r="F695" s="15">
        <v>7</v>
      </c>
      <c r="G695" s="16">
        <v>191516031760</v>
      </c>
      <c r="H695" s="66"/>
      <c r="I695" s="41">
        <f t="shared" si="1211"/>
        <v>2300</v>
      </c>
      <c r="J695" s="48">
        <f t="shared" si="1295"/>
        <v>345366</v>
      </c>
      <c r="K695" s="66"/>
      <c r="L695" s="41">
        <f t="shared" si="1308"/>
        <v>2300</v>
      </c>
      <c r="M695" s="48">
        <f t="shared" si="1296"/>
        <v>244275</v>
      </c>
      <c r="N695" s="66"/>
      <c r="O695" s="41">
        <f t="shared" si="1214"/>
        <v>2300</v>
      </c>
      <c r="P695" s="48">
        <f t="shared" si="1297"/>
        <v>343996</v>
      </c>
      <c r="Q695" s="66"/>
      <c r="R695" s="66">
        <f t="shared" si="1216"/>
        <v>2300</v>
      </c>
      <c r="S695" s="67" t="e">
        <f t="shared" si="1298"/>
        <v>#REF!</v>
      </c>
      <c r="T695" s="66"/>
      <c r="U695" s="66">
        <f t="shared" si="1223"/>
        <v>0</v>
      </c>
      <c r="V695" s="67">
        <f t="shared" si="1224"/>
        <v>232361.40000000002</v>
      </c>
      <c r="W695" s="136"/>
      <c r="X695" s="69">
        <f t="shared" si="1218"/>
        <v>0</v>
      </c>
      <c r="Y695" s="67">
        <f t="shared" si="1309"/>
        <v>132.29999999999882</v>
      </c>
      <c r="Z695" s="66"/>
      <c r="AA695" s="68">
        <f t="shared" si="1263"/>
        <v>8165</v>
      </c>
      <c r="AB695" s="67">
        <f t="shared" si="1210"/>
        <v>3137.5</v>
      </c>
      <c r="AC695" s="66"/>
      <c r="AD695" s="66">
        <f t="shared" si="1264"/>
        <v>0</v>
      </c>
      <c r="AE695" s="67">
        <f t="shared" si="1225"/>
        <v>1283.7999999999997</v>
      </c>
      <c r="AF695" s="66"/>
      <c r="AG695" s="78">
        <f t="shared" si="1265"/>
        <v>0</v>
      </c>
      <c r="AH695" s="79">
        <f t="shared" si="1226"/>
        <v>6947.9999999999991</v>
      </c>
      <c r="AI695" s="66"/>
      <c r="AJ695" s="68">
        <f t="shared" si="1266"/>
        <v>0</v>
      </c>
      <c r="AK695" s="67">
        <f t="shared" si="1227"/>
        <v>6708.5</v>
      </c>
      <c r="AL695" s="66"/>
      <c r="AM695" s="68">
        <f t="shared" si="1267"/>
        <v>0</v>
      </c>
      <c r="AN695" s="67">
        <f t="shared" si="1228"/>
        <v>2058.0999999999985</v>
      </c>
      <c r="AO695" s="66"/>
      <c r="AP695" s="68">
        <f t="shared" si="1219"/>
        <v>0</v>
      </c>
      <c r="AQ695" s="67">
        <f t="shared" si="1299"/>
        <v>1812.5</v>
      </c>
      <c r="AR695" s="66"/>
      <c r="AS695" s="68">
        <f t="shared" si="1272"/>
        <v>0</v>
      </c>
      <c r="AT695" s="67">
        <f t="shared" si="1229"/>
        <v>2056.1000000000004</v>
      </c>
      <c r="AU695" s="66"/>
      <c r="AV695" s="66">
        <f t="shared" si="1230"/>
        <v>0</v>
      </c>
      <c r="AW695" s="42">
        <f t="shared" si="1209"/>
        <v>1620.0000000000014</v>
      </c>
      <c r="AX695" s="66"/>
      <c r="AY695" s="66">
        <f t="shared" si="1273"/>
        <v>0</v>
      </c>
      <c r="AZ695" s="67">
        <f t="shared" si="1221"/>
        <v>1794.6</v>
      </c>
      <c r="BA695" s="66"/>
      <c r="BB695" s="68">
        <f t="shared" si="1274"/>
        <v>0</v>
      </c>
      <c r="BC695" s="67">
        <f t="shared" si="1231"/>
        <v>1254.5999999999999</v>
      </c>
      <c r="BD695" s="66"/>
      <c r="BE695" s="68">
        <f t="shared" si="1275"/>
        <v>0</v>
      </c>
      <c r="BF695" s="67">
        <f t="shared" si="1304"/>
        <v>7530.3200000000015</v>
      </c>
      <c r="BG695" s="66"/>
      <c r="BH695" s="68">
        <f t="shared" si="1305"/>
        <v>0</v>
      </c>
      <c r="BI695" s="67">
        <f t="shared" si="1268"/>
        <v>24557.879999999997</v>
      </c>
      <c r="BJ695" s="66"/>
      <c r="BK695" s="68">
        <f t="shared" si="1276"/>
        <v>0</v>
      </c>
      <c r="BL695" s="67">
        <f t="shared" si="1232"/>
        <v>4604.6000000000004</v>
      </c>
      <c r="BM695" s="66"/>
      <c r="BN695" s="68">
        <f t="shared" si="1233"/>
        <v>0</v>
      </c>
      <c r="BO695" s="67">
        <f t="shared" si="1234"/>
        <v>509.90000000000123</v>
      </c>
      <c r="BP695" s="66"/>
      <c r="BQ695" s="68">
        <f t="shared" si="1235"/>
        <v>0</v>
      </c>
      <c r="BR695" s="67">
        <f t="shared" si="1269"/>
        <v>10893.299999999992</v>
      </c>
      <c r="BS695" s="66"/>
      <c r="BT695" s="66">
        <f t="shared" si="1260"/>
        <v>0</v>
      </c>
      <c r="BU695" s="67">
        <f t="shared" si="1306"/>
        <v>27113</v>
      </c>
      <c r="BV695" s="66"/>
      <c r="BW695" s="66">
        <f t="shared" si="1261"/>
        <v>0</v>
      </c>
      <c r="BX695" s="67">
        <f t="shared" si="1301"/>
        <v>92237</v>
      </c>
      <c r="BY695" s="66"/>
      <c r="BZ695" s="66">
        <f t="shared" si="1262"/>
        <v>0</v>
      </c>
      <c r="CA695" s="67">
        <f t="shared" si="1307"/>
        <v>22593</v>
      </c>
      <c r="CB695" s="66"/>
      <c r="CC695" s="66">
        <f t="shared" si="1236"/>
        <v>0</v>
      </c>
      <c r="CD695" s="67">
        <f t="shared" si="1300"/>
        <v>4124.7000000000016</v>
      </c>
      <c r="CE695" s="66"/>
      <c r="CF695" s="66">
        <f t="shared" si="1237"/>
        <v>0</v>
      </c>
      <c r="CG695" s="67">
        <f t="shared" si="1238"/>
        <v>6982.9</v>
      </c>
      <c r="CH695" s="66"/>
      <c r="CI695" s="66">
        <f t="shared" si="1277"/>
        <v>0</v>
      </c>
      <c r="CJ695" s="67">
        <f t="shared" si="1257"/>
        <v>8715</v>
      </c>
      <c r="CK695" s="66"/>
      <c r="CL695" s="68">
        <f t="shared" si="1278"/>
        <v>0</v>
      </c>
      <c r="CM695" s="79">
        <f t="shared" si="1239"/>
        <v>4864</v>
      </c>
      <c r="CN695" s="66"/>
      <c r="CO695" s="68">
        <f t="shared" si="1279"/>
        <v>0</v>
      </c>
      <c r="CP695" s="79">
        <f t="shared" si="1240"/>
        <v>3955</v>
      </c>
      <c r="CQ695" s="66"/>
      <c r="CR695" s="140">
        <f t="shared" si="1280"/>
        <v>0</v>
      </c>
      <c r="CS695" s="79">
        <f t="shared" si="1310"/>
        <v>6656</v>
      </c>
      <c r="CT695" s="66"/>
      <c r="CU695" s="68">
        <f t="shared" si="1281"/>
        <v>0</v>
      </c>
      <c r="CV695" s="79">
        <f t="shared" si="1241"/>
        <v>7769</v>
      </c>
      <c r="CW695" s="66"/>
      <c r="CX695" s="66">
        <f t="shared" si="1282"/>
        <v>0</v>
      </c>
      <c r="CY695" s="40">
        <f t="shared" si="1303"/>
        <v>39095.96</v>
      </c>
      <c r="CZ695" s="65"/>
      <c r="DA695" s="66">
        <f t="shared" si="1283"/>
        <v>0</v>
      </c>
      <c r="DB695" s="67">
        <f t="shared" si="1258"/>
        <v>63930</v>
      </c>
      <c r="DC695" s="66"/>
      <c r="DD695" s="66">
        <f t="shared" si="1284"/>
        <v>0</v>
      </c>
      <c r="DE695" s="67">
        <f t="shared" si="1259"/>
        <v>90701</v>
      </c>
      <c r="DF695" s="66"/>
      <c r="DG695" s="69">
        <f t="shared" si="1285"/>
        <v>0</v>
      </c>
      <c r="DH695" s="67">
        <f t="shared" si="1302"/>
        <v>359447</v>
      </c>
      <c r="DI695" s="66"/>
      <c r="DJ695" s="66">
        <f t="shared" si="1286"/>
        <v>0</v>
      </c>
      <c r="DK695" s="67">
        <f t="shared" si="1242"/>
        <v>226.5</v>
      </c>
      <c r="DL695" s="210"/>
      <c r="DM695" s="206">
        <f t="shared" si="1287"/>
        <v>0</v>
      </c>
      <c r="DN695" s="25">
        <f t="shared" si="1222"/>
        <v>0</v>
      </c>
      <c r="DO695" s="5"/>
      <c r="DP695" s="43">
        <f t="shared" si="1288"/>
        <v>0</v>
      </c>
      <c r="DQ695" s="27">
        <f t="shared" si="1243"/>
        <v>7022.5</v>
      </c>
      <c r="DR695" s="5"/>
      <c r="DS695" s="43">
        <f t="shared" si="1289"/>
        <v>0</v>
      </c>
      <c r="DT695" s="27">
        <f t="shared" si="1244"/>
        <v>4846</v>
      </c>
      <c r="DU695" s="5"/>
      <c r="DV695" s="43">
        <f t="shared" si="1290"/>
        <v>0</v>
      </c>
      <c r="DW695" s="27">
        <f t="shared" si="1245"/>
        <v>4835</v>
      </c>
      <c r="DX695" s="5"/>
      <c r="DY695" s="22">
        <f t="shared" si="1291"/>
        <v>0</v>
      </c>
      <c r="DZ695" s="25">
        <f t="shared" si="1246"/>
        <v>523</v>
      </c>
      <c r="EA695" s="22"/>
      <c r="EB695" s="22">
        <f t="shared" si="1292"/>
        <v>0</v>
      </c>
      <c r="EC695" s="28">
        <f t="shared" si="1247"/>
        <v>369</v>
      </c>
      <c r="ED695" s="5"/>
      <c r="EE695" s="43">
        <f t="shared" si="1293"/>
        <v>0</v>
      </c>
      <c r="EF695" s="27">
        <f t="shared" si="1248"/>
        <v>4769</v>
      </c>
      <c r="EG695" s="66"/>
      <c r="EH695" s="66">
        <f t="shared" si="1294"/>
        <v>0</v>
      </c>
      <c r="EI695" s="67">
        <f t="shared" si="1249"/>
        <v>23837</v>
      </c>
      <c r="EJ695" s="66"/>
      <c r="EK695" s="66">
        <f t="shared" si="1270"/>
        <v>0</v>
      </c>
      <c r="EL695" s="67">
        <f t="shared" si="1250"/>
        <v>22467</v>
      </c>
      <c r="EM695" s="110" t="e">
        <f t="shared" si="1271"/>
        <v>#REF!</v>
      </c>
    </row>
    <row r="696" spans="1:143" s="36" customFormat="1" ht="11.25" customHeight="1" x14ac:dyDescent="0.25">
      <c r="A696" s="158">
        <v>46116</v>
      </c>
      <c r="B696" s="188">
        <v>46116</v>
      </c>
      <c r="C696" s="176">
        <v>8004979286</v>
      </c>
      <c r="D696" s="17" t="s">
        <v>40</v>
      </c>
      <c r="E696" s="18">
        <v>500</v>
      </c>
      <c r="F696" s="19">
        <v>1.5</v>
      </c>
      <c r="G696" s="20">
        <v>191516092068</v>
      </c>
      <c r="H696" s="66"/>
      <c r="I696" s="41">
        <f t="shared" si="1211"/>
        <v>0</v>
      </c>
      <c r="J696" s="48">
        <f t="shared" si="1295"/>
        <v>345366</v>
      </c>
      <c r="K696" s="66"/>
      <c r="L696" s="41">
        <f t="shared" si="1308"/>
        <v>0</v>
      </c>
      <c r="M696" s="48">
        <f t="shared" si="1296"/>
        <v>244275</v>
      </c>
      <c r="N696" s="66"/>
      <c r="O696" s="41">
        <f t="shared" si="1214"/>
        <v>0</v>
      </c>
      <c r="P696" s="48">
        <f t="shared" si="1297"/>
        <v>343996</v>
      </c>
      <c r="Q696" s="66"/>
      <c r="R696" s="66">
        <f t="shared" si="1216"/>
        <v>0</v>
      </c>
      <c r="S696" s="67" t="e">
        <f t="shared" si="1298"/>
        <v>#REF!</v>
      </c>
      <c r="T696" s="66"/>
      <c r="U696" s="66">
        <f t="shared" si="1223"/>
        <v>0</v>
      </c>
      <c r="V696" s="67">
        <f t="shared" si="1224"/>
        <v>232361.40000000002</v>
      </c>
      <c r="W696" s="136"/>
      <c r="X696" s="69">
        <f t="shared" si="1218"/>
        <v>0</v>
      </c>
      <c r="Y696" s="67">
        <f t="shared" si="1309"/>
        <v>132.29999999999882</v>
      </c>
      <c r="Z696" s="66"/>
      <c r="AA696" s="68">
        <f t="shared" si="1263"/>
        <v>0</v>
      </c>
      <c r="AB696" s="67">
        <f t="shared" si="1210"/>
        <v>3137.5</v>
      </c>
      <c r="AC696" s="66"/>
      <c r="AD696" s="66">
        <f t="shared" si="1264"/>
        <v>0</v>
      </c>
      <c r="AE696" s="67">
        <f t="shared" si="1225"/>
        <v>1283.7999999999997</v>
      </c>
      <c r="AF696" s="66"/>
      <c r="AG696" s="78">
        <f t="shared" si="1265"/>
        <v>0</v>
      </c>
      <c r="AH696" s="79">
        <f t="shared" si="1226"/>
        <v>6947.9999999999991</v>
      </c>
      <c r="AI696" s="66"/>
      <c r="AJ696" s="68">
        <f t="shared" si="1266"/>
        <v>0</v>
      </c>
      <c r="AK696" s="67">
        <f t="shared" si="1227"/>
        <v>6708.5</v>
      </c>
      <c r="AL696" s="66"/>
      <c r="AM696" s="68">
        <f t="shared" si="1267"/>
        <v>0</v>
      </c>
      <c r="AN696" s="67">
        <f t="shared" si="1228"/>
        <v>2058.0999999999985</v>
      </c>
      <c r="AO696" s="66"/>
      <c r="AP696" s="68">
        <f t="shared" si="1219"/>
        <v>0</v>
      </c>
      <c r="AQ696" s="67">
        <f t="shared" si="1299"/>
        <v>1812.5</v>
      </c>
      <c r="AR696" s="66"/>
      <c r="AS696" s="68">
        <f t="shared" si="1272"/>
        <v>0</v>
      </c>
      <c r="AT696" s="67">
        <f t="shared" si="1229"/>
        <v>2056.1000000000004</v>
      </c>
      <c r="AU696" s="66"/>
      <c r="AV696" s="66">
        <f t="shared" si="1230"/>
        <v>0</v>
      </c>
      <c r="AW696" s="42">
        <f t="shared" ref="AW696:AW759" si="1311">AW695+AU696-AV696</f>
        <v>1620.0000000000014</v>
      </c>
      <c r="AX696" s="66"/>
      <c r="AY696" s="66">
        <f t="shared" si="1273"/>
        <v>0</v>
      </c>
      <c r="AZ696" s="67">
        <f t="shared" si="1221"/>
        <v>1794.6</v>
      </c>
      <c r="BA696" s="66"/>
      <c r="BB696" s="68">
        <f t="shared" si="1274"/>
        <v>0</v>
      </c>
      <c r="BC696" s="67">
        <f t="shared" si="1231"/>
        <v>1254.5999999999999</v>
      </c>
      <c r="BD696" s="66"/>
      <c r="BE696" s="68">
        <f t="shared" si="1275"/>
        <v>0</v>
      </c>
      <c r="BF696" s="67">
        <f t="shared" si="1304"/>
        <v>7530.3200000000015</v>
      </c>
      <c r="BG696" s="66"/>
      <c r="BH696" s="68">
        <f t="shared" si="1305"/>
        <v>0</v>
      </c>
      <c r="BI696" s="67">
        <f t="shared" si="1268"/>
        <v>24557.879999999997</v>
      </c>
      <c r="BJ696" s="66"/>
      <c r="BK696" s="68">
        <f t="shared" si="1276"/>
        <v>0</v>
      </c>
      <c r="BL696" s="67">
        <f t="shared" si="1232"/>
        <v>4604.6000000000004</v>
      </c>
      <c r="BM696" s="66"/>
      <c r="BN696" s="68">
        <f t="shared" si="1233"/>
        <v>0</v>
      </c>
      <c r="BO696" s="67">
        <f t="shared" si="1234"/>
        <v>509.90000000000123</v>
      </c>
      <c r="BP696" s="66"/>
      <c r="BQ696" s="68">
        <f t="shared" si="1235"/>
        <v>810</v>
      </c>
      <c r="BR696" s="67">
        <f t="shared" si="1269"/>
        <v>10083.299999999992</v>
      </c>
      <c r="BS696" s="66"/>
      <c r="BT696" s="66">
        <f t="shared" si="1260"/>
        <v>1000</v>
      </c>
      <c r="BU696" s="67">
        <f t="shared" si="1306"/>
        <v>26113</v>
      </c>
      <c r="BV696" s="66"/>
      <c r="BW696" s="66">
        <f t="shared" si="1261"/>
        <v>1000</v>
      </c>
      <c r="BX696" s="67">
        <f t="shared" si="1301"/>
        <v>91237</v>
      </c>
      <c r="BY696" s="66"/>
      <c r="BZ696" s="66">
        <f t="shared" si="1262"/>
        <v>1000</v>
      </c>
      <c r="CA696" s="67">
        <f t="shared" si="1307"/>
        <v>21593</v>
      </c>
      <c r="CB696" s="66"/>
      <c r="CC696" s="66">
        <f t="shared" si="1236"/>
        <v>0</v>
      </c>
      <c r="CD696" s="67">
        <f t="shared" si="1300"/>
        <v>4124.7000000000016</v>
      </c>
      <c r="CE696" s="66"/>
      <c r="CF696" s="66">
        <f t="shared" si="1237"/>
        <v>0</v>
      </c>
      <c r="CG696" s="67">
        <f t="shared" si="1238"/>
        <v>6982.9</v>
      </c>
      <c r="CH696" s="66"/>
      <c r="CI696" s="66">
        <f t="shared" si="1277"/>
        <v>0</v>
      </c>
      <c r="CJ696" s="67">
        <f t="shared" si="1257"/>
        <v>8715</v>
      </c>
      <c r="CK696" s="66"/>
      <c r="CL696" s="68">
        <f t="shared" si="1278"/>
        <v>0</v>
      </c>
      <c r="CM696" s="79">
        <f t="shared" si="1239"/>
        <v>4864</v>
      </c>
      <c r="CN696" s="66"/>
      <c r="CO696" s="68">
        <f t="shared" si="1279"/>
        <v>0</v>
      </c>
      <c r="CP696" s="79">
        <f t="shared" si="1240"/>
        <v>3955</v>
      </c>
      <c r="CQ696" s="66"/>
      <c r="CR696" s="68">
        <f t="shared" si="1280"/>
        <v>0</v>
      </c>
      <c r="CS696" s="79">
        <f t="shared" si="1310"/>
        <v>6656</v>
      </c>
      <c r="CT696" s="66"/>
      <c r="CU696" s="68">
        <f t="shared" si="1281"/>
        <v>0</v>
      </c>
      <c r="CV696" s="79">
        <f t="shared" si="1241"/>
        <v>7769</v>
      </c>
      <c r="CW696" s="66"/>
      <c r="CX696" s="66">
        <f t="shared" si="1282"/>
        <v>0</v>
      </c>
      <c r="CY696" s="40">
        <f t="shared" si="1303"/>
        <v>39095.96</v>
      </c>
      <c r="CZ696" s="65"/>
      <c r="DA696" s="66">
        <f t="shared" si="1283"/>
        <v>0</v>
      </c>
      <c r="DB696" s="67">
        <f t="shared" si="1258"/>
        <v>63930</v>
      </c>
      <c r="DC696" s="66"/>
      <c r="DD696" s="66">
        <f t="shared" si="1284"/>
        <v>0</v>
      </c>
      <c r="DE696" s="67">
        <f t="shared" si="1259"/>
        <v>90701</v>
      </c>
      <c r="DF696" s="66"/>
      <c r="DG696" s="69">
        <f t="shared" si="1285"/>
        <v>0</v>
      </c>
      <c r="DH696" s="67">
        <f t="shared" si="1302"/>
        <v>359447</v>
      </c>
      <c r="DI696" s="66"/>
      <c r="DJ696" s="66">
        <f t="shared" si="1286"/>
        <v>0</v>
      </c>
      <c r="DK696" s="67">
        <f t="shared" si="1242"/>
        <v>226.5</v>
      </c>
      <c r="DL696" s="210"/>
      <c r="DM696" s="206">
        <f t="shared" si="1287"/>
        <v>0</v>
      </c>
      <c r="DN696" s="25">
        <f t="shared" si="1222"/>
        <v>0</v>
      </c>
      <c r="DO696" s="5"/>
      <c r="DP696" s="43">
        <f t="shared" si="1288"/>
        <v>0</v>
      </c>
      <c r="DQ696" s="27">
        <f t="shared" si="1243"/>
        <v>7022.5</v>
      </c>
      <c r="DR696" s="5"/>
      <c r="DS696" s="43">
        <f t="shared" si="1289"/>
        <v>0</v>
      </c>
      <c r="DT696" s="27">
        <f t="shared" si="1244"/>
        <v>4846</v>
      </c>
      <c r="DU696" s="5"/>
      <c r="DV696" s="43">
        <f t="shared" si="1290"/>
        <v>0</v>
      </c>
      <c r="DW696" s="27">
        <f t="shared" si="1245"/>
        <v>4835</v>
      </c>
      <c r="DX696" s="5"/>
      <c r="DY696" s="22">
        <f t="shared" si="1291"/>
        <v>0</v>
      </c>
      <c r="DZ696" s="25">
        <f t="shared" si="1246"/>
        <v>523</v>
      </c>
      <c r="EA696" s="22"/>
      <c r="EB696" s="22">
        <f t="shared" si="1292"/>
        <v>0</v>
      </c>
      <c r="EC696" s="28">
        <f t="shared" si="1247"/>
        <v>369</v>
      </c>
      <c r="ED696" s="5"/>
      <c r="EE696" s="43">
        <f t="shared" si="1293"/>
        <v>0</v>
      </c>
      <c r="EF696" s="27">
        <f t="shared" si="1248"/>
        <v>4769</v>
      </c>
      <c r="EG696" s="66"/>
      <c r="EH696" s="66">
        <f t="shared" si="1294"/>
        <v>0</v>
      </c>
      <c r="EI696" s="67">
        <f t="shared" si="1249"/>
        <v>23837</v>
      </c>
      <c r="EJ696" s="66"/>
      <c r="EK696" s="66">
        <f t="shared" si="1270"/>
        <v>0</v>
      </c>
      <c r="EL696" s="67">
        <f t="shared" si="1250"/>
        <v>22467</v>
      </c>
      <c r="EM696" s="110" t="e">
        <f t="shared" si="1271"/>
        <v>#REF!</v>
      </c>
    </row>
    <row r="697" spans="1:143" s="36" customFormat="1" ht="11.25" customHeight="1" x14ac:dyDescent="0.25">
      <c r="A697" s="159">
        <v>46116</v>
      </c>
      <c r="B697" s="188">
        <v>46116</v>
      </c>
      <c r="C697" s="174">
        <v>8004961960</v>
      </c>
      <c r="D697" s="13" t="s">
        <v>213</v>
      </c>
      <c r="E697" s="14">
        <v>8750</v>
      </c>
      <c r="F697" s="15">
        <v>3</v>
      </c>
      <c r="G697" s="16">
        <v>191516031265</v>
      </c>
      <c r="H697" s="66"/>
      <c r="I697" s="41">
        <f t="shared" si="1211"/>
        <v>17500</v>
      </c>
      <c r="J697" s="48">
        <f t="shared" si="1295"/>
        <v>327866</v>
      </c>
      <c r="K697" s="66"/>
      <c r="L697" s="41">
        <f t="shared" si="1308"/>
        <v>17500</v>
      </c>
      <c r="M697" s="48">
        <f t="shared" si="1296"/>
        <v>226775</v>
      </c>
      <c r="N697" s="66"/>
      <c r="O697" s="41">
        <f t="shared" si="1214"/>
        <v>17500</v>
      </c>
      <c r="P697" s="48">
        <f t="shared" si="1297"/>
        <v>326496</v>
      </c>
      <c r="Q697" s="66"/>
      <c r="R697" s="66">
        <f t="shared" si="1216"/>
        <v>17500</v>
      </c>
      <c r="S697" s="67" t="e">
        <f t="shared" si="1298"/>
        <v>#REF!</v>
      </c>
      <c r="T697" s="66"/>
      <c r="U697" s="66">
        <f t="shared" si="1223"/>
        <v>27125</v>
      </c>
      <c r="V697" s="67">
        <f t="shared" si="1224"/>
        <v>205236.40000000002</v>
      </c>
      <c r="W697" s="136"/>
      <c r="X697" s="69">
        <f t="shared" si="1218"/>
        <v>0</v>
      </c>
      <c r="Y697" s="67">
        <f t="shared" si="1309"/>
        <v>132.29999999999882</v>
      </c>
      <c r="Z697" s="66"/>
      <c r="AA697" s="68">
        <f t="shared" si="1263"/>
        <v>0</v>
      </c>
      <c r="AB697" s="67">
        <f t="shared" si="1210"/>
        <v>3137.5</v>
      </c>
      <c r="AC697" s="66"/>
      <c r="AD697" s="66">
        <f t="shared" si="1264"/>
        <v>0</v>
      </c>
      <c r="AE697" s="67">
        <f t="shared" si="1225"/>
        <v>1283.7999999999997</v>
      </c>
      <c r="AF697" s="66"/>
      <c r="AG697" s="78">
        <f t="shared" si="1265"/>
        <v>0</v>
      </c>
      <c r="AH697" s="79">
        <f t="shared" si="1226"/>
        <v>6947.9999999999991</v>
      </c>
      <c r="AI697" s="66"/>
      <c r="AJ697" s="68">
        <f t="shared" si="1266"/>
        <v>0</v>
      </c>
      <c r="AK697" s="67">
        <f t="shared" si="1227"/>
        <v>6708.5</v>
      </c>
      <c r="AL697" s="66"/>
      <c r="AM697" s="68">
        <f t="shared" si="1267"/>
        <v>0</v>
      </c>
      <c r="AN697" s="67">
        <f t="shared" si="1228"/>
        <v>2058.0999999999985</v>
      </c>
      <c r="AO697" s="66"/>
      <c r="AP697" s="68">
        <f t="shared" si="1219"/>
        <v>0</v>
      </c>
      <c r="AQ697" s="67">
        <f t="shared" si="1299"/>
        <v>1812.5</v>
      </c>
      <c r="AR697" s="66"/>
      <c r="AS697" s="68">
        <f t="shared" si="1272"/>
        <v>0</v>
      </c>
      <c r="AT697" s="67">
        <f t="shared" si="1229"/>
        <v>2056.1000000000004</v>
      </c>
      <c r="AU697" s="66"/>
      <c r="AV697" s="66">
        <f t="shared" si="1230"/>
        <v>0</v>
      </c>
      <c r="AW697" s="42">
        <f t="shared" si="1311"/>
        <v>1620.0000000000014</v>
      </c>
      <c r="AX697" s="66"/>
      <c r="AY697" s="66">
        <f t="shared" si="1273"/>
        <v>0</v>
      </c>
      <c r="AZ697" s="67">
        <f t="shared" si="1221"/>
        <v>1794.6</v>
      </c>
      <c r="BA697" s="66"/>
      <c r="BB697" s="68">
        <f t="shared" si="1274"/>
        <v>0</v>
      </c>
      <c r="BC697" s="67">
        <f t="shared" si="1231"/>
        <v>1254.5999999999999</v>
      </c>
      <c r="BD697" s="66"/>
      <c r="BE697" s="68">
        <f t="shared" si="1275"/>
        <v>0</v>
      </c>
      <c r="BF697" s="67">
        <f t="shared" si="1304"/>
        <v>7530.3200000000015</v>
      </c>
      <c r="BG697" s="66"/>
      <c r="BH697" s="68">
        <f t="shared" si="1305"/>
        <v>0</v>
      </c>
      <c r="BI697" s="67">
        <f t="shared" si="1268"/>
        <v>24557.879999999997</v>
      </c>
      <c r="BJ697" s="66"/>
      <c r="BK697" s="68">
        <f t="shared" si="1276"/>
        <v>0</v>
      </c>
      <c r="BL697" s="67">
        <f t="shared" si="1232"/>
        <v>4604.6000000000004</v>
      </c>
      <c r="BM697" s="66"/>
      <c r="BN697" s="68">
        <f t="shared" si="1233"/>
        <v>0</v>
      </c>
      <c r="BO697" s="67">
        <f t="shared" si="1234"/>
        <v>509.90000000000123</v>
      </c>
      <c r="BP697" s="66"/>
      <c r="BQ697" s="68">
        <f t="shared" si="1235"/>
        <v>0</v>
      </c>
      <c r="BR697" s="67">
        <f t="shared" si="1269"/>
        <v>10083.299999999992</v>
      </c>
      <c r="BS697" s="66"/>
      <c r="BT697" s="66">
        <f t="shared" si="1260"/>
        <v>0</v>
      </c>
      <c r="BU697" s="67">
        <f t="shared" si="1306"/>
        <v>26113</v>
      </c>
      <c r="BV697" s="66"/>
      <c r="BW697" s="66">
        <f t="shared" si="1261"/>
        <v>0</v>
      </c>
      <c r="BX697" s="67">
        <f t="shared" si="1301"/>
        <v>91237</v>
      </c>
      <c r="BY697" s="66"/>
      <c r="BZ697" s="66">
        <f t="shared" si="1262"/>
        <v>0</v>
      </c>
      <c r="CA697" s="67">
        <f t="shared" si="1307"/>
        <v>21593</v>
      </c>
      <c r="CB697" s="66"/>
      <c r="CC697" s="66">
        <f t="shared" si="1236"/>
        <v>0</v>
      </c>
      <c r="CD697" s="67">
        <f t="shared" si="1300"/>
        <v>4124.7000000000016</v>
      </c>
      <c r="CE697" s="66"/>
      <c r="CF697" s="66">
        <f t="shared" si="1237"/>
        <v>0</v>
      </c>
      <c r="CG697" s="67">
        <f t="shared" si="1238"/>
        <v>6982.9</v>
      </c>
      <c r="CH697" s="66"/>
      <c r="CI697" s="66">
        <f t="shared" si="1277"/>
        <v>0</v>
      </c>
      <c r="CJ697" s="67">
        <f t="shared" si="1257"/>
        <v>8715</v>
      </c>
      <c r="CK697" s="66"/>
      <c r="CL697" s="68">
        <f t="shared" si="1278"/>
        <v>0</v>
      </c>
      <c r="CM697" s="79">
        <f t="shared" si="1239"/>
        <v>4864</v>
      </c>
      <c r="CN697" s="66"/>
      <c r="CO697" s="68">
        <f t="shared" si="1279"/>
        <v>0</v>
      </c>
      <c r="CP697" s="79">
        <f t="shared" si="1240"/>
        <v>3955</v>
      </c>
      <c r="CQ697" s="66"/>
      <c r="CR697" s="140">
        <f t="shared" si="1280"/>
        <v>0</v>
      </c>
      <c r="CS697" s="79">
        <f t="shared" si="1310"/>
        <v>6656</v>
      </c>
      <c r="CT697" s="66"/>
      <c r="CU697" s="68">
        <f t="shared" si="1281"/>
        <v>0</v>
      </c>
      <c r="CV697" s="79">
        <f t="shared" si="1241"/>
        <v>7769</v>
      </c>
      <c r="CW697" s="66"/>
      <c r="CX697" s="66">
        <f t="shared" si="1282"/>
        <v>0</v>
      </c>
      <c r="CY697" s="40">
        <f t="shared" si="1303"/>
        <v>39095.96</v>
      </c>
      <c r="CZ697" s="65"/>
      <c r="DA697" s="66">
        <f t="shared" si="1283"/>
        <v>0</v>
      </c>
      <c r="DB697" s="67">
        <f t="shared" si="1258"/>
        <v>63930</v>
      </c>
      <c r="DC697" s="66"/>
      <c r="DD697" s="66">
        <f t="shared" si="1284"/>
        <v>0</v>
      </c>
      <c r="DE697" s="67">
        <f t="shared" si="1259"/>
        <v>90701</v>
      </c>
      <c r="DF697" s="66"/>
      <c r="DG697" s="69">
        <f t="shared" si="1285"/>
        <v>0</v>
      </c>
      <c r="DH697" s="67">
        <f t="shared" si="1302"/>
        <v>359447</v>
      </c>
      <c r="DI697" s="66"/>
      <c r="DJ697" s="66">
        <f t="shared" si="1286"/>
        <v>0</v>
      </c>
      <c r="DK697" s="67">
        <f t="shared" si="1242"/>
        <v>226.5</v>
      </c>
      <c r="DL697" s="210"/>
      <c r="DM697" s="206">
        <f t="shared" si="1287"/>
        <v>0</v>
      </c>
      <c r="DN697" s="25">
        <f t="shared" si="1222"/>
        <v>0</v>
      </c>
      <c r="DO697" s="5"/>
      <c r="DP697" s="43">
        <f t="shared" si="1288"/>
        <v>0</v>
      </c>
      <c r="DQ697" s="27">
        <f t="shared" si="1243"/>
        <v>7022.5</v>
      </c>
      <c r="DR697" s="5"/>
      <c r="DS697" s="43">
        <f t="shared" si="1289"/>
        <v>0</v>
      </c>
      <c r="DT697" s="27">
        <f t="shared" si="1244"/>
        <v>4846</v>
      </c>
      <c r="DU697" s="5"/>
      <c r="DV697" s="43">
        <f t="shared" si="1290"/>
        <v>0</v>
      </c>
      <c r="DW697" s="27">
        <f t="shared" si="1245"/>
        <v>4835</v>
      </c>
      <c r="DX697" s="5"/>
      <c r="DY697" s="22">
        <f t="shared" si="1291"/>
        <v>0</v>
      </c>
      <c r="DZ697" s="25">
        <f t="shared" si="1246"/>
        <v>523</v>
      </c>
      <c r="EA697" s="22"/>
      <c r="EB697" s="22">
        <f t="shared" si="1292"/>
        <v>0</v>
      </c>
      <c r="EC697" s="28">
        <f t="shared" si="1247"/>
        <v>369</v>
      </c>
      <c r="ED697" s="5"/>
      <c r="EE697" s="43">
        <f t="shared" si="1293"/>
        <v>0</v>
      </c>
      <c r="EF697" s="27">
        <f t="shared" si="1248"/>
        <v>4769</v>
      </c>
      <c r="EG697" s="66"/>
      <c r="EH697" s="66">
        <f t="shared" si="1294"/>
        <v>0</v>
      </c>
      <c r="EI697" s="67">
        <f t="shared" si="1249"/>
        <v>23837</v>
      </c>
      <c r="EJ697" s="66"/>
      <c r="EK697" s="66">
        <f t="shared" si="1270"/>
        <v>0</v>
      </c>
      <c r="EL697" s="67">
        <f t="shared" si="1250"/>
        <v>22467</v>
      </c>
      <c r="EM697" s="110" t="e">
        <f t="shared" si="1271"/>
        <v>#REF!</v>
      </c>
    </row>
    <row r="698" spans="1:143" s="36" customFormat="1" ht="11.25" customHeight="1" x14ac:dyDescent="0.25">
      <c r="A698" s="159">
        <v>46116</v>
      </c>
      <c r="B698" s="188">
        <v>46116</v>
      </c>
      <c r="C698" s="174">
        <v>8004961800</v>
      </c>
      <c r="D698" s="13" t="s">
        <v>255</v>
      </c>
      <c r="E698" s="14">
        <v>800</v>
      </c>
      <c r="F698" s="15">
        <v>1.5</v>
      </c>
      <c r="G698" s="16">
        <v>191516146488</v>
      </c>
      <c r="H698" s="66"/>
      <c r="I698" s="41">
        <f t="shared" si="1211"/>
        <v>1600</v>
      </c>
      <c r="J698" s="48">
        <f t="shared" si="1295"/>
        <v>326266</v>
      </c>
      <c r="K698" s="66"/>
      <c r="L698" s="41">
        <f t="shared" si="1308"/>
        <v>1600</v>
      </c>
      <c r="M698" s="48">
        <f t="shared" si="1296"/>
        <v>225175</v>
      </c>
      <c r="N698" s="66"/>
      <c r="O698" s="41">
        <f t="shared" si="1214"/>
        <v>1600</v>
      </c>
      <c r="P698" s="48">
        <f t="shared" si="1297"/>
        <v>324896</v>
      </c>
      <c r="Q698" s="66"/>
      <c r="R698" s="66">
        <f t="shared" si="1216"/>
        <v>1600</v>
      </c>
      <c r="S698" s="67" t="e">
        <f t="shared" si="1298"/>
        <v>#REF!</v>
      </c>
      <c r="T698" s="66"/>
      <c r="U698" s="66">
        <f t="shared" si="1223"/>
        <v>0</v>
      </c>
      <c r="V698" s="67">
        <f t="shared" si="1224"/>
        <v>205236.40000000002</v>
      </c>
      <c r="W698" s="136"/>
      <c r="X698" s="69">
        <f t="shared" si="1218"/>
        <v>0</v>
      </c>
      <c r="Y698" s="67">
        <f t="shared" si="1309"/>
        <v>132.29999999999882</v>
      </c>
      <c r="Z698" s="66"/>
      <c r="AA698" s="68">
        <f t="shared" si="1263"/>
        <v>1280</v>
      </c>
      <c r="AB698" s="67">
        <f t="shared" si="1210"/>
        <v>1857.5</v>
      </c>
      <c r="AC698" s="66"/>
      <c r="AD698" s="66">
        <f t="shared" si="1264"/>
        <v>0</v>
      </c>
      <c r="AE698" s="67">
        <f t="shared" si="1225"/>
        <v>1283.7999999999997</v>
      </c>
      <c r="AF698" s="66"/>
      <c r="AG698" s="78">
        <f t="shared" si="1265"/>
        <v>0</v>
      </c>
      <c r="AH698" s="79">
        <f t="shared" si="1226"/>
        <v>6947.9999999999991</v>
      </c>
      <c r="AI698" s="66"/>
      <c r="AJ698" s="68">
        <f t="shared" si="1266"/>
        <v>0</v>
      </c>
      <c r="AK698" s="67">
        <f t="shared" si="1227"/>
        <v>6708.5</v>
      </c>
      <c r="AL698" s="66"/>
      <c r="AM698" s="68">
        <f t="shared" si="1267"/>
        <v>0</v>
      </c>
      <c r="AN698" s="67">
        <f t="shared" si="1228"/>
        <v>2058.0999999999985</v>
      </c>
      <c r="AO698" s="66"/>
      <c r="AP698" s="68">
        <f t="shared" si="1219"/>
        <v>0</v>
      </c>
      <c r="AQ698" s="67">
        <f t="shared" si="1299"/>
        <v>1812.5</v>
      </c>
      <c r="AR698" s="66"/>
      <c r="AS698" s="68">
        <f t="shared" si="1272"/>
        <v>0</v>
      </c>
      <c r="AT698" s="67">
        <f t="shared" si="1229"/>
        <v>2056.1000000000004</v>
      </c>
      <c r="AU698" s="66"/>
      <c r="AV698" s="66">
        <f t="shared" si="1230"/>
        <v>0</v>
      </c>
      <c r="AW698" s="42">
        <f t="shared" si="1311"/>
        <v>1620.0000000000014</v>
      </c>
      <c r="AX698" s="66"/>
      <c r="AY698" s="66">
        <f t="shared" si="1273"/>
        <v>0</v>
      </c>
      <c r="AZ698" s="67">
        <f t="shared" si="1221"/>
        <v>1794.6</v>
      </c>
      <c r="BA698" s="66"/>
      <c r="BB698" s="68">
        <f t="shared" si="1274"/>
        <v>0</v>
      </c>
      <c r="BC698" s="67">
        <f t="shared" si="1231"/>
        <v>1254.5999999999999</v>
      </c>
      <c r="BD698" s="66"/>
      <c r="BE698" s="68">
        <f t="shared" si="1275"/>
        <v>0</v>
      </c>
      <c r="BF698" s="67">
        <f t="shared" si="1304"/>
        <v>7530.3200000000015</v>
      </c>
      <c r="BG698" s="66"/>
      <c r="BH698" s="68">
        <f t="shared" si="1305"/>
        <v>0</v>
      </c>
      <c r="BI698" s="67">
        <f t="shared" si="1268"/>
        <v>24557.879999999997</v>
      </c>
      <c r="BJ698" s="66"/>
      <c r="BK698" s="68">
        <f t="shared" si="1276"/>
        <v>0</v>
      </c>
      <c r="BL698" s="67">
        <f t="shared" si="1232"/>
        <v>4604.6000000000004</v>
      </c>
      <c r="BM698" s="66"/>
      <c r="BN698" s="68">
        <f t="shared" si="1233"/>
        <v>0</v>
      </c>
      <c r="BO698" s="67">
        <f t="shared" si="1234"/>
        <v>509.90000000000123</v>
      </c>
      <c r="BP698" s="66"/>
      <c r="BQ698" s="68">
        <f t="shared" si="1235"/>
        <v>0</v>
      </c>
      <c r="BR698" s="67">
        <f t="shared" si="1269"/>
        <v>10083.299999999992</v>
      </c>
      <c r="BS698" s="66"/>
      <c r="BT698" s="66">
        <f t="shared" si="1260"/>
        <v>0</v>
      </c>
      <c r="BU698" s="67">
        <f t="shared" si="1306"/>
        <v>26113</v>
      </c>
      <c r="BV698" s="66"/>
      <c r="BW698" s="66">
        <f t="shared" si="1261"/>
        <v>0</v>
      </c>
      <c r="BX698" s="67">
        <f t="shared" si="1301"/>
        <v>91237</v>
      </c>
      <c r="BY698" s="66"/>
      <c r="BZ698" s="66">
        <f t="shared" si="1262"/>
        <v>0</v>
      </c>
      <c r="CA698" s="67">
        <f t="shared" si="1307"/>
        <v>21593</v>
      </c>
      <c r="CB698" s="66"/>
      <c r="CC698" s="66">
        <f t="shared" si="1236"/>
        <v>0</v>
      </c>
      <c r="CD698" s="67">
        <f t="shared" si="1300"/>
        <v>4124.7000000000016</v>
      </c>
      <c r="CE698" s="66"/>
      <c r="CF698" s="66">
        <f t="shared" si="1237"/>
        <v>0</v>
      </c>
      <c r="CG698" s="67">
        <f t="shared" si="1238"/>
        <v>6982.9</v>
      </c>
      <c r="CH698" s="66"/>
      <c r="CI698" s="66">
        <f t="shared" si="1277"/>
        <v>0</v>
      </c>
      <c r="CJ698" s="67">
        <f t="shared" si="1257"/>
        <v>8715</v>
      </c>
      <c r="CK698" s="66"/>
      <c r="CL698" s="68">
        <f t="shared" si="1278"/>
        <v>0</v>
      </c>
      <c r="CM698" s="79">
        <f t="shared" si="1239"/>
        <v>4864</v>
      </c>
      <c r="CN698" s="66"/>
      <c r="CO698" s="68">
        <f t="shared" si="1279"/>
        <v>0</v>
      </c>
      <c r="CP698" s="79">
        <f t="shared" si="1240"/>
        <v>3955</v>
      </c>
      <c r="CQ698" s="66"/>
      <c r="CR698" s="140">
        <f t="shared" si="1280"/>
        <v>0</v>
      </c>
      <c r="CS698" s="79">
        <f t="shared" si="1310"/>
        <v>6656</v>
      </c>
      <c r="CT698" s="66"/>
      <c r="CU698" s="68">
        <f t="shared" si="1281"/>
        <v>0</v>
      </c>
      <c r="CV698" s="79">
        <f t="shared" si="1241"/>
        <v>7769</v>
      </c>
      <c r="CW698" s="66"/>
      <c r="CX698" s="66">
        <f t="shared" si="1282"/>
        <v>0</v>
      </c>
      <c r="CY698" s="40">
        <f t="shared" si="1303"/>
        <v>39095.96</v>
      </c>
      <c r="CZ698" s="65"/>
      <c r="DA698" s="66">
        <f t="shared" si="1283"/>
        <v>0</v>
      </c>
      <c r="DB698" s="67">
        <f t="shared" si="1258"/>
        <v>63930</v>
      </c>
      <c r="DC698" s="66"/>
      <c r="DD698" s="66">
        <f t="shared" si="1284"/>
        <v>0</v>
      </c>
      <c r="DE698" s="67">
        <f t="shared" si="1259"/>
        <v>90701</v>
      </c>
      <c r="DF698" s="66"/>
      <c r="DG698" s="69">
        <f t="shared" si="1285"/>
        <v>0</v>
      </c>
      <c r="DH698" s="67">
        <f t="shared" si="1302"/>
        <v>359447</v>
      </c>
      <c r="DI698" s="66"/>
      <c r="DJ698" s="66">
        <f t="shared" si="1286"/>
        <v>0</v>
      </c>
      <c r="DK698" s="67">
        <f t="shared" si="1242"/>
        <v>226.5</v>
      </c>
      <c r="DL698" s="210"/>
      <c r="DM698" s="206">
        <f t="shared" si="1287"/>
        <v>0</v>
      </c>
      <c r="DN698" s="25">
        <f t="shared" si="1222"/>
        <v>0</v>
      </c>
      <c r="DO698" s="5"/>
      <c r="DP698" s="43">
        <f t="shared" si="1288"/>
        <v>0</v>
      </c>
      <c r="DQ698" s="27">
        <f t="shared" si="1243"/>
        <v>7022.5</v>
      </c>
      <c r="DR698" s="5"/>
      <c r="DS698" s="43">
        <f t="shared" si="1289"/>
        <v>0</v>
      </c>
      <c r="DT698" s="27">
        <f t="shared" si="1244"/>
        <v>4846</v>
      </c>
      <c r="DU698" s="5"/>
      <c r="DV698" s="43">
        <f t="shared" si="1290"/>
        <v>0</v>
      </c>
      <c r="DW698" s="27">
        <f t="shared" si="1245"/>
        <v>4835</v>
      </c>
      <c r="DX698" s="5"/>
      <c r="DY698" s="22">
        <f t="shared" si="1291"/>
        <v>0</v>
      </c>
      <c r="DZ698" s="25">
        <f t="shared" si="1246"/>
        <v>523</v>
      </c>
      <c r="EA698" s="22"/>
      <c r="EB698" s="22">
        <f t="shared" si="1292"/>
        <v>0</v>
      </c>
      <c r="EC698" s="28">
        <f t="shared" si="1247"/>
        <v>369</v>
      </c>
      <c r="ED698" s="5"/>
      <c r="EE698" s="43">
        <f t="shared" si="1293"/>
        <v>0</v>
      </c>
      <c r="EF698" s="27">
        <f t="shared" si="1248"/>
        <v>4769</v>
      </c>
      <c r="EG698" s="66"/>
      <c r="EH698" s="66">
        <f t="shared" si="1294"/>
        <v>0</v>
      </c>
      <c r="EI698" s="67">
        <f t="shared" si="1249"/>
        <v>23837</v>
      </c>
      <c r="EJ698" s="66"/>
      <c r="EK698" s="66">
        <f t="shared" si="1270"/>
        <v>0</v>
      </c>
      <c r="EL698" s="67">
        <f t="shared" si="1250"/>
        <v>22467</v>
      </c>
      <c r="EM698" s="110" t="e">
        <f t="shared" si="1271"/>
        <v>#REF!</v>
      </c>
    </row>
    <row r="699" spans="1:143" s="36" customFormat="1" ht="14.25" customHeight="1" x14ac:dyDescent="0.25">
      <c r="A699" s="159">
        <v>46116</v>
      </c>
      <c r="B699" s="188">
        <v>46116</v>
      </c>
      <c r="C699" s="174">
        <v>8004961802</v>
      </c>
      <c r="D699" s="13" t="s">
        <v>118</v>
      </c>
      <c r="E699" s="14">
        <v>400</v>
      </c>
      <c r="F699" s="15">
        <v>1</v>
      </c>
      <c r="G699" s="16">
        <v>191516031821</v>
      </c>
      <c r="H699" s="66"/>
      <c r="I699" s="41">
        <f t="shared" si="1211"/>
        <v>800</v>
      </c>
      <c r="J699" s="48">
        <f t="shared" si="1295"/>
        <v>325466</v>
      </c>
      <c r="K699" s="66"/>
      <c r="L699" s="41">
        <f t="shared" si="1308"/>
        <v>800</v>
      </c>
      <c r="M699" s="48">
        <f t="shared" si="1296"/>
        <v>224375</v>
      </c>
      <c r="N699" s="66"/>
      <c r="O699" s="41">
        <f t="shared" si="1214"/>
        <v>800</v>
      </c>
      <c r="P699" s="48">
        <f t="shared" si="1297"/>
        <v>324096</v>
      </c>
      <c r="Q699" s="66"/>
      <c r="R699" s="66">
        <f t="shared" si="1216"/>
        <v>800</v>
      </c>
      <c r="S699" s="67" t="e">
        <f t="shared" si="1298"/>
        <v>#REF!</v>
      </c>
      <c r="T699" s="66"/>
      <c r="U699" s="66">
        <f t="shared" si="1223"/>
        <v>0</v>
      </c>
      <c r="V699" s="67">
        <f t="shared" si="1224"/>
        <v>205236.40000000002</v>
      </c>
      <c r="W699" s="136"/>
      <c r="X699" s="69">
        <f t="shared" si="1218"/>
        <v>0</v>
      </c>
      <c r="Y699" s="67">
        <f t="shared" si="1309"/>
        <v>132.29999999999882</v>
      </c>
      <c r="Z699" s="66"/>
      <c r="AA699" s="68">
        <f t="shared" si="1263"/>
        <v>440.00000000000006</v>
      </c>
      <c r="AB699" s="67">
        <f t="shared" si="1210"/>
        <v>1417.5</v>
      </c>
      <c r="AC699" s="66"/>
      <c r="AD699" s="66">
        <f t="shared" si="1264"/>
        <v>0</v>
      </c>
      <c r="AE699" s="67">
        <f t="shared" si="1225"/>
        <v>1283.7999999999997</v>
      </c>
      <c r="AF699" s="66"/>
      <c r="AG699" s="78">
        <f t="shared" si="1265"/>
        <v>0</v>
      </c>
      <c r="AH699" s="79">
        <f t="shared" si="1226"/>
        <v>6947.9999999999991</v>
      </c>
      <c r="AI699" s="66"/>
      <c r="AJ699" s="68">
        <f t="shared" si="1266"/>
        <v>0</v>
      </c>
      <c r="AK699" s="67">
        <f t="shared" si="1227"/>
        <v>6708.5</v>
      </c>
      <c r="AL699" s="66"/>
      <c r="AM699" s="68">
        <f t="shared" si="1267"/>
        <v>0</v>
      </c>
      <c r="AN699" s="67">
        <f t="shared" si="1228"/>
        <v>2058.0999999999985</v>
      </c>
      <c r="AO699" s="66"/>
      <c r="AP699" s="68">
        <f t="shared" si="1219"/>
        <v>0</v>
      </c>
      <c r="AQ699" s="67">
        <f t="shared" si="1299"/>
        <v>1812.5</v>
      </c>
      <c r="AR699" s="66"/>
      <c r="AS699" s="68">
        <f t="shared" si="1272"/>
        <v>0</v>
      </c>
      <c r="AT699" s="67">
        <f t="shared" si="1229"/>
        <v>2056.1000000000004</v>
      </c>
      <c r="AU699" s="66"/>
      <c r="AV699" s="66">
        <f t="shared" si="1230"/>
        <v>0</v>
      </c>
      <c r="AW699" s="42">
        <f t="shared" si="1311"/>
        <v>1620.0000000000014</v>
      </c>
      <c r="AX699" s="66"/>
      <c r="AY699" s="66">
        <f t="shared" si="1273"/>
        <v>0</v>
      </c>
      <c r="AZ699" s="67">
        <f t="shared" si="1221"/>
        <v>1794.6</v>
      </c>
      <c r="BA699" s="66"/>
      <c r="BB699" s="68">
        <f t="shared" si="1274"/>
        <v>0</v>
      </c>
      <c r="BC699" s="67">
        <f t="shared" si="1231"/>
        <v>1254.5999999999999</v>
      </c>
      <c r="BD699" s="66"/>
      <c r="BE699" s="68">
        <f t="shared" si="1275"/>
        <v>0</v>
      </c>
      <c r="BF699" s="67">
        <f t="shared" si="1304"/>
        <v>7530.3200000000015</v>
      </c>
      <c r="BG699" s="66"/>
      <c r="BH699" s="68">
        <f t="shared" si="1305"/>
        <v>0</v>
      </c>
      <c r="BI699" s="67">
        <f t="shared" si="1268"/>
        <v>24557.879999999997</v>
      </c>
      <c r="BJ699" s="66"/>
      <c r="BK699" s="68">
        <f t="shared" si="1276"/>
        <v>0</v>
      </c>
      <c r="BL699" s="67">
        <f t="shared" si="1232"/>
        <v>4604.6000000000004</v>
      </c>
      <c r="BM699" s="66"/>
      <c r="BN699" s="68">
        <f t="shared" si="1233"/>
        <v>0</v>
      </c>
      <c r="BO699" s="67">
        <f t="shared" si="1234"/>
        <v>509.90000000000123</v>
      </c>
      <c r="BP699" s="66"/>
      <c r="BQ699" s="68">
        <f t="shared" si="1235"/>
        <v>0</v>
      </c>
      <c r="BR699" s="67">
        <f t="shared" si="1269"/>
        <v>10083.299999999992</v>
      </c>
      <c r="BS699" s="66"/>
      <c r="BT699" s="66">
        <f t="shared" si="1260"/>
        <v>0</v>
      </c>
      <c r="BU699" s="67">
        <f t="shared" si="1306"/>
        <v>26113</v>
      </c>
      <c r="BV699" s="66"/>
      <c r="BW699" s="66">
        <f t="shared" si="1261"/>
        <v>0</v>
      </c>
      <c r="BX699" s="67">
        <f t="shared" si="1301"/>
        <v>91237</v>
      </c>
      <c r="BY699" s="66"/>
      <c r="BZ699" s="66">
        <f t="shared" si="1262"/>
        <v>0</v>
      </c>
      <c r="CA699" s="67">
        <f t="shared" si="1307"/>
        <v>21593</v>
      </c>
      <c r="CB699" s="66"/>
      <c r="CC699" s="66">
        <f t="shared" si="1236"/>
        <v>0</v>
      </c>
      <c r="CD699" s="67">
        <f t="shared" si="1300"/>
        <v>4124.7000000000016</v>
      </c>
      <c r="CE699" s="66"/>
      <c r="CF699" s="66">
        <f t="shared" si="1237"/>
        <v>0</v>
      </c>
      <c r="CG699" s="67">
        <f t="shared" si="1238"/>
        <v>6982.9</v>
      </c>
      <c r="CH699" s="66"/>
      <c r="CI699" s="66">
        <f t="shared" si="1277"/>
        <v>0</v>
      </c>
      <c r="CJ699" s="67">
        <f t="shared" si="1257"/>
        <v>8715</v>
      </c>
      <c r="CK699" s="66"/>
      <c r="CL699" s="68">
        <f t="shared" si="1278"/>
        <v>0</v>
      </c>
      <c r="CM699" s="79">
        <f t="shared" si="1239"/>
        <v>4864</v>
      </c>
      <c r="CN699" s="66"/>
      <c r="CO699" s="68">
        <f t="shared" si="1279"/>
        <v>0</v>
      </c>
      <c r="CP699" s="79">
        <f t="shared" si="1240"/>
        <v>3955</v>
      </c>
      <c r="CQ699" s="66"/>
      <c r="CR699" s="140">
        <f t="shared" si="1280"/>
        <v>0</v>
      </c>
      <c r="CS699" s="79">
        <f t="shared" si="1310"/>
        <v>6656</v>
      </c>
      <c r="CT699" s="66"/>
      <c r="CU699" s="68">
        <f t="shared" si="1281"/>
        <v>0</v>
      </c>
      <c r="CV699" s="79">
        <f t="shared" si="1241"/>
        <v>7769</v>
      </c>
      <c r="CW699" s="66"/>
      <c r="CX699" s="66">
        <f t="shared" si="1282"/>
        <v>0</v>
      </c>
      <c r="CY699" s="40">
        <f t="shared" si="1303"/>
        <v>39095.96</v>
      </c>
      <c r="CZ699" s="65"/>
      <c r="DA699" s="66">
        <f t="shared" si="1283"/>
        <v>0</v>
      </c>
      <c r="DB699" s="67">
        <f t="shared" si="1258"/>
        <v>63930</v>
      </c>
      <c r="DC699" s="66"/>
      <c r="DD699" s="66">
        <f t="shared" si="1284"/>
        <v>0</v>
      </c>
      <c r="DE699" s="67">
        <f t="shared" si="1259"/>
        <v>90701</v>
      </c>
      <c r="DF699" s="66"/>
      <c r="DG699" s="69">
        <f t="shared" si="1285"/>
        <v>0</v>
      </c>
      <c r="DH699" s="67">
        <f t="shared" si="1302"/>
        <v>359447</v>
      </c>
      <c r="DI699" s="66"/>
      <c r="DJ699" s="66">
        <f t="shared" si="1286"/>
        <v>0</v>
      </c>
      <c r="DK699" s="67">
        <f t="shared" si="1242"/>
        <v>226.5</v>
      </c>
      <c r="DL699" s="210"/>
      <c r="DM699" s="206">
        <f t="shared" si="1287"/>
        <v>0</v>
      </c>
      <c r="DN699" s="25">
        <f t="shared" si="1222"/>
        <v>0</v>
      </c>
      <c r="DO699" s="5"/>
      <c r="DP699" s="43">
        <f t="shared" si="1288"/>
        <v>0</v>
      </c>
      <c r="DQ699" s="27">
        <f t="shared" si="1243"/>
        <v>7022.5</v>
      </c>
      <c r="DR699" s="5"/>
      <c r="DS699" s="43">
        <f t="shared" si="1289"/>
        <v>0</v>
      </c>
      <c r="DT699" s="27">
        <f t="shared" si="1244"/>
        <v>4846</v>
      </c>
      <c r="DU699" s="5"/>
      <c r="DV699" s="43">
        <f t="shared" si="1290"/>
        <v>0</v>
      </c>
      <c r="DW699" s="27">
        <f t="shared" si="1245"/>
        <v>4835</v>
      </c>
      <c r="DX699" s="5"/>
      <c r="DY699" s="22">
        <f t="shared" si="1291"/>
        <v>0</v>
      </c>
      <c r="DZ699" s="25">
        <f t="shared" si="1246"/>
        <v>523</v>
      </c>
      <c r="EA699" s="22"/>
      <c r="EB699" s="22">
        <f t="shared" si="1292"/>
        <v>0</v>
      </c>
      <c r="EC699" s="28">
        <f t="shared" si="1247"/>
        <v>369</v>
      </c>
      <c r="ED699" s="5"/>
      <c r="EE699" s="43">
        <f t="shared" si="1293"/>
        <v>0</v>
      </c>
      <c r="EF699" s="27">
        <f t="shared" si="1248"/>
        <v>4769</v>
      </c>
      <c r="EG699" s="66"/>
      <c r="EH699" s="66">
        <f t="shared" si="1294"/>
        <v>0</v>
      </c>
      <c r="EI699" s="67">
        <f t="shared" si="1249"/>
        <v>23837</v>
      </c>
      <c r="EJ699" s="66"/>
      <c r="EK699" s="66">
        <f t="shared" si="1270"/>
        <v>0</v>
      </c>
      <c r="EL699" s="67">
        <f t="shared" si="1250"/>
        <v>22467</v>
      </c>
      <c r="EM699" s="110" t="e">
        <f t="shared" si="1271"/>
        <v>#REF!</v>
      </c>
    </row>
    <row r="700" spans="1:143" s="36" customFormat="1" ht="11.25" customHeight="1" x14ac:dyDescent="0.25">
      <c r="A700" s="11">
        <v>46116</v>
      </c>
      <c r="B700" s="188">
        <v>46116</v>
      </c>
      <c r="C700" s="176">
        <v>8004972121</v>
      </c>
      <c r="D700" s="17" t="s">
        <v>68</v>
      </c>
      <c r="E700" s="18">
        <v>25</v>
      </c>
      <c r="F700" s="19">
        <v>7</v>
      </c>
      <c r="G700" s="20">
        <v>191516042001</v>
      </c>
      <c r="H700" s="66"/>
      <c r="I700" s="41">
        <f t="shared" si="1211"/>
        <v>0</v>
      </c>
      <c r="J700" s="48">
        <f t="shared" si="1295"/>
        <v>325466</v>
      </c>
      <c r="K700" s="66"/>
      <c r="L700" s="41">
        <f t="shared" si="1308"/>
        <v>0</v>
      </c>
      <c r="M700" s="48">
        <f t="shared" si="1296"/>
        <v>224375</v>
      </c>
      <c r="N700" s="66"/>
      <c r="O700" s="41">
        <f t="shared" si="1214"/>
        <v>0</v>
      </c>
      <c r="P700" s="48">
        <f t="shared" si="1297"/>
        <v>324096</v>
      </c>
      <c r="Q700" s="66"/>
      <c r="R700" s="66">
        <f t="shared" si="1216"/>
        <v>0</v>
      </c>
      <c r="S700" s="67" t="e">
        <f t="shared" si="1298"/>
        <v>#REF!</v>
      </c>
      <c r="T700" s="66"/>
      <c r="U700" s="66">
        <f t="shared" si="1223"/>
        <v>0</v>
      </c>
      <c r="V700" s="67">
        <f t="shared" si="1224"/>
        <v>205236.40000000002</v>
      </c>
      <c r="W700" s="136"/>
      <c r="X700" s="69">
        <f t="shared" si="1218"/>
        <v>0</v>
      </c>
      <c r="Y700" s="67">
        <f t="shared" si="1309"/>
        <v>132.29999999999882</v>
      </c>
      <c r="Z700" s="66"/>
      <c r="AA700" s="68">
        <f t="shared" si="1263"/>
        <v>0</v>
      </c>
      <c r="AB700" s="67">
        <f t="shared" si="1210"/>
        <v>1417.5</v>
      </c>
      <c r="AC700" s="66"/>
      <c r="AD700" s="66">
        <f t="shared" si="1264"/>
        <v>0</v>
      </c>
      <c r="AE700" s="67">
        <f t="shared" si="1225"/>
        <v>1283.7999999999997</v>
      </c>
      <c r="AF700" s="66"/>
      <c r="AG700" s="78">
        <f t="shared" si="1265"/>
        <v>0</v>
      </c>
      <c r="AH700" s="79">
        <f t="shared" si="1226"/>
        <v>6947.9999999999991</v>
      </c>
      <c r="AI700" s="66"/>
      <c r="AJ700" s="68">
        <f t="shared" si="1266"/>
        <v>0</v>
      </c>
      <c r="AK700" s="67">
        <f t="shared" si="1227"/>
        <v>6708.5</v>
      </c>
      <c r="AL700" s="66"/>
      <c r="AM700" s="68">
        <f t="shared" si="1267"/>
        <v>0</v>
      </c>
      <c r="AN700" s="67">
        <f t="shared" si="1228"/>
        <v>2058.0999999999985</v>
      </c>
      <c r="AO700" s="66"/>
      <c r="AP700" s="68">
        <f t="shared" si="1219"/>
        <v>0</v>
      </c>
      <c r="AQ700" s="67">
        <f t="shared" si="1299"/>
        <v>1812.5</v>
      </c>
      <c r="AR700" s="66"/>
      <c r="AS700" s="68">
        <f t="shared" si="1272"/>
        <v>0</v>
      </c>
      <c r="AT700" s="67">
        <f t="shared" si="1229"/>
        <v>2056.1000000000004</v>
      </c>
      <c r="AU700" s="66"/>
      <c r="AV700" s="66">
        <f t="shared" si="1230"/>
        <v>0</v>
      </c>
      <c r="AW700" s="42">
        <f t="shared" si="1311"/>
        <v>1620.0000000000014</v>
      </c>
      <c r="AX700" s="66"/>
      <c r="AY700" s="66">
        <f t="shared" si="1273"/>
        <v>0</v>
      </c>
      <c r="AZ700" s="67">
        <f t="shared" si="1221"/>
        <v>1794.6</v>
      </c>
      <c r="BA700" s="66"/>
      <c r="BB700" s="68">
        <f t="shared" si="1274"/>
        <v>0</v>
      </c>
      <c r="BC700" s="67">
        <f t="shared" si="1231"/>
        <v>1254.5999999999999</v>
      </c>
      <c r="BD700" s="66"/>
      <c r="BE700" s="68">
        <f t="shared" si="1275"/>
        <v>0</v>
      </c>
      <c r="BF700" s="67">
        <f t="shared" si="1304"/>
        <v>7530.3200000000015</v>
      </c>
      <c r="BG700" s="66"/>
      <c r="BH700" s="68">
        <f t="shared" si="1305"/>
        <v>178</v>
      </c>
      <c r="BI700" s="67">
        <f t="shared" si="1268"/>
        <v>24379.879999999997</v>
      </c>
      <c r="BJ700" s="66"/>
      <c r="BK700" s="68">
        <f t="shared" si="1276"/>
        <v>0</v>
      </c>
      <c r="BL700" s="67">
        <f t="shared" si="1232"/>
        <v>4604.6000000000004</v>
      </c>
      <c r="BM700" s="66"/>
      <c r="BN700" s="68">
        <f t="shared" si="1233"/>
        <v>0</v>
      </c>
      <c r="BO700" s="67">
        <f t="shared" si="1234"/>
        <v>509.90000000000123</v>
      </c>
      <c r="BP700" s="66"/>
      <c r="BQ700" s="68">
        <f t="shared" si="1235"/>
        <v>0</v>
      </c>
      <c r="BR700" s="67">
        <f t="shared" si="1269"/>
        <v>10083.299999999992</v>
      </c>
      <c r="BS700" s="66"/>
      <c r="BT700" s="66">
        <f t="shared" si="1260"/>
        <v>50</v>
      </c>
      <c r="BU700" s="67">
        <f t="shared" si="1306"/>
        <v>26063</v>
      </c>
      <c r="BV700" s="66"/>
      <c r="BW700" s="66">
        <f t="shared" si="1261"/>
        <v>50</v>
      </c>
      <c r="BX700" s="67">
        <f t="shared" si="1301"/>
        <v>91187</v>
      </c>
      <c r="BY700" s="66"/>
      <c r="BZ700" s="66">
        <f t="shared" si="1262"/>
        <v>50</v>
      </c>
      <c r="CA700" s="67">
        <f t="shared" si="1307"/>
        <v>21543</v>
      </c>
      <c r="CB700" s="66"/>
      <c r="CC700" s="66">
        <f t="shared" si="1236"/>
        <v>0</v>
      </c>
      <c r="CD700" s="67">
        <f t="shared" si="1300"/>
        <v>4124.7000000000016</v>
      </c>
      <c r="CE700" s="66"/>
      <c r="CF700" s="66">
        <f t="shared" si="1237"/>
        <v>0</v>
      </c>
      <c r="CG700" s="67">
        <f t="shared" si="1238"/>
        <v>6982.9</v>
      </c>
      <c r="CH700" s="66"/>
      <c r="CI700" s="66">
        <f t="shared" si="1277"/>
        <v>0</v>
      </c>
      <c r="CJ700" s="67">
        <f t="shared" si="1257"/>
        <v>8715</v>
      </c>
      <c r="CK700" s="66"/>
      <c r="CL700" s="68">
        <f t="shared" si="1278"/>
        <v>0</v>
      </c>
      <c r="CM700" s="79">
        <f t="shared" si="1239"/>
        <v>4864</v>
      </c>
      <c r="CN700" s="66"/>
      <c r="CO700" s="68">
        <f t="shared" si="1279"/>
        <v>0</v>
      </c>
      <c r="CP700" s="79">
        <f t="shared" si="1240"/>
        <v>3955</v>
      </c>
      <c r="CQ700" s="66"/>
      <c r="CR700" s="68">
        <f t="shared" si="1280"/>
        <v>0</v>
      </c>
      <c r="CS700" s="79">
        <f t="shared" si="1310"/>
        <v>6656</v>
      </c>
      <c r="CT700" s="66"/>
      <c r="CU700" s="68">
        <f t="shared" si="1281"/>
        <v>0</v>
      </c>
      <c r="CV700" s="79">
        <f t="shared" si="1241"/>
        <v>7769</v>
      </c>
      <c r="CW700" s="66"/>
      <c r="CX700" s="66">
        <f t="shared" si="1282"/>
        <v>0</v>
      </c>
      <c r="CY700" s="40">
        <f t="shared" si="1303"/>
        <v>39095.96</v>
      </c>
      <c r="CZ700" s="65"/>
      <c r="DA700" s="66">
        <f t="shared" si="1283"/>
        <v>0</v>
      </c>
      <c r="DB700" s="67">
        <f t="shared" si="1258"/>
        <v>63930</v>
      </c>
      <c r="DC700" s="66"/>
      <c r="DD700" s="66">
        <f t="shared" si="1284"/>
        <v>0</v>
      </c>
      <c r="DE700" s="67">
        <f t="shared" si="1259"/>
        <v>90701</v>
      </c>
      <c r="DF700" s="66"/>
      <c r="DG700" s="69">
        <f t="shared" si="1285"/>
        <v>0</v>
      </c>
      <c r="DH700" s="67">
        <f t="shared" si="1302"/>
        <v>359447</v>
      </c>
      <c r="DI700" s="66"/>
      <c r="DJ700" s="66">
        <f t="shared" si="1286"/>
        <v>0</v>
      </c>
      <c r="DK700" s="67">
        <f t="shared" si="1242"/>
        <v>226.5</v>
      </c>
      <c r="DL700" s="210"/>
      <c r="DM700" s="206">
        <f t="shared" si="1287"/>
        <v>0</v>
      </c>
      <c r="DN700" s="25">
        <f t="shared" si="1222"/>
        <v>0</v>
      </c>
      <c r="DO700" s="5"/>
      <c r="DP700" s="43">
        <f t="shared" si="1288"/>
        <v>0</v>
      </c>
      <c r="DQ700" s="27">
        <f t="shared" si="1243"/>
        <v>7022.5</v>
      </c>
      <c r="DR700" s="5"/>
      <c r="DS700" s="43">
        <f t="shared" si="1289"/>
        <v>0</v>
      </c>
      <c r="DT700" s="27">
        <f t="shared" si="1244"/>
        <v>4846</v>
      </c>
      <c r="DU700" s="5"/>
      <c r="DV700" s="43">
        <f t="shared" si="1290"/>
        <v>0</v>
      </c>
      <c r="DW700" s="27">
        <f t="shared" si="1245"/>
        <v>4835</v>
      </c>
      <c r="DX700" s="5"/>
      <c r="DY700" s="22">
        <f t="shared" si="1291"/>
        <v>0</v>
      </c>
      <c r="DZ700" s="25">
        <f t="shared" si="1246"/>
        <v>523</v>
      </c>
      <c r="EA700" s="22"/>
      <c r="EB700" s="22">
        <f t="shared" si="1292"/>
        <v>0</v>
      </c>
      <c r="EC700" s="28">
        <f t="shared" si="1247"/>
        <v>369</v>
      </c>
      <c r="ED700" s="5"/>
      <c r="EE700" s="43">
        <f t="shared" si="1293"/>
        <v>0</v>
      </c>
      <c r="EF700" s="27">
        <f t="shared" si="1248"/>
        <v>4769</v>
      </c>
      <c r="EG700" s="66"/>
      <c r="EH700" s="66">
        <f t="shared" si="1294"/>
        <v>0</v>
      </c>
      <c r="EI700" s="67">
        <f t="shared" si="1249"/>
        <v>23837</v>
      </c>
      <c r="EJ700" s="66"/>
      <c r="EK700" s="66">
        <f t="shared" si="1270"/>
        <v>0</v>
      </c>
      <c r="EL700" s="67">
        <f t="shared" si="1250"/>
        <v>22467</v>
      </c>
      <c r="EM700" s="110" t="e">
        <f t="shared" si="1271"/>
        <v>#REF!</v>
      </c>
    </row>
    <row r="701" spans="1:143" s="36" customFormat="1" ht="11.25" customHeight="1" x14ac:dyDescent="0.25">
      <c r="A701" s="11">
        <v>46116</v>
      </c>
      <c r="B701" s="188">
        <v>46116</v>
      </c>
      <c r="C701" s="176">
        <v>8004979176</v>
      </c>
      <c r="D701" s="17" t="s">
        <v>32</v>
      </c>
      <c r="E701" s="18">
        <v>50</v>
      </c>
      <c r="F701" s="19">
        <v>3</v>
      </c>
      <c r="G701" s="20">
        <v>191516042049</v>
      </c>
      <c r="H701" s="66"/>
      <c r="I701" s="41">
        <f t="shared" si="1211"/>
        <v>0</v>
      </c>
      <c r="J701" s="48">
        <f t="shared" si="1295"/>
        <v>325466</v>
      </c>
      <c r="K701" s="66"/>
      <c r="L701" s="41">
        <f t="shared" si="1308"/>
        <v>0</v>
      </c>
      <c r="M701" s="48">
        <f t="shared" si="1296"/>
        <v>224375</v>
      </c>
      <c r="N701" s="66"/>
      <c r="O701" s="41">
        <f t="shared" si="1214"/>
        <v>0</v>
      </c>
      <c r="P701" s="48">
        <f t="shared" si="1297"/>
        <v>324096</v>
      </c>
      <c r="Q701" s="66"/>
      <c r="R701" s="66">
        <f t="shared" si="1216"/>
        <v>0</v>
      </c>
      <c r="S701" s="67" t="e">
        <f t="shared" si="1298"/>
        <v>#REF!</v>
      </c>
      <c r="T701" s="66"/>
      <c r="U701" s="66">
        <f t="shared" si="1223"/>
        <v>0</v>
      </c>
      <c r="V701" s="67">
        <f t="shared" si="1224"/>
        <v>205236.40000000002</v>
      </c>
      <c r="W701" s="136"/>
      <c r="X701" s="69">
        <f t="shared" si="1218"/>
        <v>0</v>
      </c>
      <c r="Y701" s="67">
        <f t="shared" si="1309"/>
        <v>132.29999999999882</v>
      </c>
      <c r="Z701" s="66"/>
      <c r="AA701" s="68">
        <f t="shared" si="1263"/>
        <v>0</v>
      </c>
      <c r="AB701" s="67">
        <f t="shared" si="1210"/>
        <v>1417.5</v>
      </c>
      <c r="AC701" s="66"/>
      <c r="AD701" s="66">
        <f t="shared" si="1264"/>
        <v>0</v>
      </c>
      <c r="AE701" s="67">
        <f t="shared" si="1225"/>
        <v>1283.7999999999997</v>
      </c>
      <c r="AF701" s="66"/>
      <c r="AG701" s="78">
        <f t="shared" si="1265"/>
        <v>0</v>
      </c>
      <c r="AH701" s="79">
        <f t="shared" si="1226"/>
        <v>6947.9999999999991</v>
      </c>
      <c r="AI701" s="66"/>
      <c r="AJ701" s="68">
        <f t="shared" si="1266"/>
        <v>0</v>
      </c>
      <c r="AK701" s="67">
        <f t="shared" si="1227"/>
        <v>6708.5</v>
      </c>
      <c r="AL701" s="66"/>
      <c r="AM701" s="68">
        <f t="shared" si="1267"/>
        <v>0</v>
      </c>
      <c r="AN701" s="67">
        <f t="shared" si="1228"/>
        <v>2058.0999999999985</v>
      </c>
      <c r="AO701" s="66"/>
      <c r="AP701" s="68">
        <f t="shared" si="1219"/>
        <v>0</v>
      </c>
      <c r="AQ701" s="67">
        <f t="shared" si="1299"/>
        <v>1812.5</v>
      </c>
      <c r="AR701" s="66"/>
      <c r="AS701" s="68">
        <f t="shared" si="1272"/>
        <v>0</v>
      </c>
      <c r="AT701" s="67">
        <f t="shared" si="1229"/>
        <v>2056.1000000000004</v>
      </c>
      <c r="AU701" s="66"/>
      <c r="AV701" s="66">
        <f t="shared" si="1230"/>
        <v>0</v>
      </c>
      <c r="AW701" s="42">
        <f t="shared" si="1311"/>
        <v>1620.0000000000014</v>
      </c>
      <c r="AX701" s="66"/>
      <c r="AY701" s="66">
        <f t="shared" si="1273"/>
        <v>0</v>
      </c>
      <c r="AZ701" s="67">
        <f t="shared" si="1221"/>
        <v>1794.6</v>
      </c>
      <c r="BA701" s="66"/>
      <c r="BB701" s="68">
        <f t="shared" si="1274"/>
        <v>0</v>
      </c>
      <c r="BC701" s="67">
        <f t="shared" si="1231"/>
        <v>1254.5999999999999</v>
      </c>
      <c r="BD701" s="66"/>
      <c r="BE701" s="68">
        <f t="shared" si="1275"/>
        <v>0</v>
      </c>
      <c r="BF701" s="67">
        <f t="shared" si="1304"/>
        <v>7530.3200000000015</v>
      </c>
      <c r="BG701" s="66"/>
      <c r="BH701" s="68">
        <f t="shared" si="1305"/>
        <v>156</v>
      </c>
      <c r="BI701" s="67">
        <f t="shared" si="1268"/>
        <v>24223.879999999997</v>
      </c>
      <c r="BJ701" s="66"/>
      <c r="BK701" s="68">
        <f t="shared" si="1276"/>
        <v>0</v>
      </c>
      <c r="BL701" s="67">
        <f t="shared" si="1232"/>
        <v>4604.6000000000004</v>
      </c>
      <c r="BM701" s="66"/>
      <c r="BN701" s="68">
        <f t="shared" si="1233"/>
        <v>0</v>
      </c>
      <c r="BO701" s="67">
        <f t="shared" si="1234"/>
        <v>509.90000000000123</v>
      </c>
      <c r="BP701" s="66"/>
      <c r="BQ701" s="68">
        <f t="shared" si="1235"/>
        <v>0</v>
      </c>
      <c r="BR701" s="67">
        <f t="shared" si="1269"/>
        <v>10083.299999999992</v>
      </c>
      <c r="BS701" s="66"/>
      <c r="BT701" s="66">
        <f t="shared" si="1260"/>
        <v>100</v>
      </c>
      <c r="BU701" s="67">
        <f t="shared" si="1306"/>
        <v>25963</v>
      </c>
      <c r="BV701" s="66"/>
      <c r="BW701" s="66">
        <f t="shared" si="1261"/>
        <v>100</v>
      </c>
      <c r="BX701" s="67">
        <f t="shared" si="1301"/>
        <v>91087</v>
      </c>
      <c r="BY701" s="66"/>
      <c r="BZ701" s="66">
        <f t="shared" si="1262"/>
        <v>100</v>
      </c>
      <c r="CA701" s="67">
        <f t="shared" si="1307"/>
        <v>21443</v>
      </c>
      <c r="CB701" s="66"/>
      <c r="CC701" s="66">
        <f t="shared" si="1236"/>
        <v>0</v>
      </c>
      <c r="CD701" s="67">
        <f t="shared" si="1300"/>
        <v>4124.7000000000016</v>
      </c>
      <c r="CE701" s="66"/>
      <c r="CF701" s="66">
        <f t="shared" si="1237"/>
        <v>0</v>
      </c>
      <c r="CG701" s="67">
        <f t="shared" si="1238"/>
        <v>6982.9</v>
      </c>
      <c r="CH701" s="66"/>
      <c r="CI701" s="66">
        <f t="shared" si="1277"/>
        <v>0</v>
      </c>
      <c r="CJ701" s="67">
        <f t="shared" si="1257"/>
        <v>8715</v>
      </c>
      <c r="CK701" s="66"/>
      <c r="CL701" s="68">
        <f t="shared" si="1278"/>
        <v>0</v>
      </c>
      <c r="CM701" s="79">
        <f t="shared" si="1239"/>
        <v>4864</v>
      </c>
      <c r="CN701" s="66"/>
      <c r="CO701" s="68">
        <f t="shared" si="1279"/>
        <v>0</v>
      </c>
      <c r="CP701" s="79">
        <f t="shared" si="1240"/>
        <v>3955</v>
      </c>
      <c r="CQ701" s="66"/>
      <c r="CR701" s="68">
        <f t="shared" si="1280"/>
        <v>0</v>
      </c>
      <c r="CS701" s="79">
        <f t="shared" si="1310"/>
        <v>6656</v>
      </c>
      <c r="CT701" s="66"/>
      <c r="CU701" s="68">
        <f t="shared" si="1281"/>
        <v>0</v>
      </c>
      <c r="CV701" s="79">
        <f t="shared" si="1241"/>
        <v>7769</v>
      </c>
      <c r="CW701" s="66"/>
      <c r="CX701" s="66">
        <f t="shared" si="1282"/>
        <v>0</v>
      </c>
      <c r="CY701" s="40">
        <f t="shared" si="1303"/>
        <v>39095.96</v>
      </c>
      <c r="CZ701" s="65"/>
      <c r="DA701" s="66">
        <f t="shared" si="1283"/>
        <v>0</v>
      </c>
      <c r="DB701" s="67">
        <f t="shared" si="1258"/>
        <v>63930</v>
      </c>
      <c r="DC701" s="66"/>
      <c r="DD701" s="66">
        <f t="shared" si="1284"/>
        <v>0</v>
      </c>
      <c r="DE701" s="67">
        <f t="shared" si="1259"/>
        <v>90701</v>
      </c>
      <c r="DF701" s="66"/>
      <c r="DG701" s="69">
        <f t="shared" si="1285"/>
        <v>0</v>
      </c>
      <c r="DH701" s="67">
        <f t="shared" si="1302"/>
        <v>359447</v>
      </c>
      <c r="DI701" s="66"/>
      <c r="DJ701" s="66">
        <f t="shared" si="1286"/>
        <v>0</v>
      </c>
      <c r="DK701" s="67">
        <f t="shared" si="1242"/>
        <v>226.5</v>
      </c>
      <c r="DL701" s="210"/>
      <c r="DM701" s="206">
        <f t="shared" si="1287"/>
        <v>0</v>
      </c>
      <c r="DN701" s="25">
        <f t="shared" si="1222"/>
        <v>0</v>
      </c>
      <c r="DO701" s="5"/>
      <c r="DP701" s="43">
        <f t="shared" si="1288"/>
        <v>0</v>
      </c>
      <c r="DQ701" s="27">
        <f t="shared" si="1243"/>
        <v>7022.5</v>
      </c>
      <c r="DR701" s="5"/>
      <c r="DS701" s="43">
        <f t="shared" si="1289"/>
        <v>0</v>
      </c>
      <c r="DT701" s="27">
        <f t="shared" si="1244"/>
        <v>4846</v>
      </c>
      <c r="DU701" s="5"/>
      <c r="DV701" s="43">
        <f t="shared" si="1290"/>
        <v>0</v>
      </c>
      <c r="DW701" s="27">
        <f t="shared" si="1245"/>
        <v>4835</v>
      </c>
      <c r="DX701" s="5"/>
      <c r="DY701" s="22">
        <f t="shared" si="1291"/>
        <v>0</v>
      </c>
      <c r="DZ701" s="25">
        <f t="shared" si="1246"/>
        <v>523</v>
      </c>
      <c r="EA701" s="22"/>
      <c r="EB701" s="22">
        <f t="shared" si="1292"/>
        <v>0</v>
      </c>
      <c r="EC701" s="28">
        <f t="shared" si="1247"/>
        <v>369</v>
      </c>
      <c r="ED701" s="5"/>
      <c r="EE701" s="43">
        <f t="shared" si="1293"/>
        <v>0</v>
      </c>
      <c r="EF701" s="27">
        <f t="shared" si="1248"/>
        <v>4769</v>
      </c>
      <c r="EG701" s="66"/>
      <c r="EH701" s="66">
        <f t="shared" si="1294"/>
        <v>0</v>
      </c>
      <c r="EI701" s="67">
        <f t="shared" si="1249"/>
        <v>23837</v>
      </c>
      <c r="EJ701" s="66"/>
      <c r="EK701" s="66">
        <f t="shared" si="1270"/>
        <v>0</v>
      </c>
      <c r="EL701" s="67">
        <f t="shared" si="1250"/>
        <v>22467</v>
      </c>
      <c r="EM701" s="110" t="e">
        <f t="shared" si="1271"/>
        <v>#REF!</v>
      </c>
    </row>
    <row r="702" spans="1:143" s="36" customFormat="1" ht="11.25" customHeight="1" x14ac:dyDescent="0.25">
      <c r="A702" s="158">
        <v>46116</v>
      </c>
      <c r="B702" s="188">
        <v>46116</v>
      </c>
      <c r="C702" s="181">
        <v>8004969419</v>
      </c>
      <c r="D702" s="111" t="s">
        <v>340</v>
      </c>
      <c r="E702" s="138">
        <v>5000</v>
      </c>
      <c r="F702" s="139">
        <v>1</v>
      </c>
      <c r="G702" s="85">
        <v>191516203327</v>
      </c>
      <c r="H702" s="66"/>
      <c r="I702" s="41">
        <f t="shared" si="1211"/>
        <v>0</v>
      </c>
      <c r="J702" s="48">
        <f t="shared" si="1295"/>
        <v>325466</v>
      </c>
      <c r="K702" s="66"/>
      <c r="L702" s="41">
        <f t="shared" si="1308"/>
        <v>0</v>
      </c>
      <c r="M702" s="48">
        <f t="shared" si="1296"/>
        <v>224375</v>
      </c>
      <c r="N702" s="66"/>
      <c r="O702" s="41">
        <f t="shared" si="1214"/>
        <v>0</v>
      </c>
      <c r="P702" s="48">
        <f t="shared" si="1297"/>
        <v>324096</v>
      </c>
      <c r="Q702" s="66"/>
      <c r="R702" s="66">
        <f t="shared" si="1216"/>
        <v>0</v>
      </c>
      <c r="S702" s="67" t="e">
        <f t="shared" si="1298"/>
        <v>#REF!</v>
      </c>
      <c r="T702" s="66"/>
      <c r="U702" s="66">
        <f t="shared" si="1223"/>
        <v>0</v>
      </c>
      <c r="V702" s="67">
        <f t="shared" si="1224"/>
        <v>205236.40000000002</v>
      </c>
      <c r="W702" s="136"/>
      <c r="X702" s="69">
        <f t="shared" si="1218"/>
        <v>0</v>
      </c>
      <c r="Y702" s="67">
        <f t="shared" si="1309"/>
        <v>132.29999999999882</v>
      </c>
      <c r="Z702" s="66"/>
      <c r="AA702" s="68">
        <f t="shared" si="1263"/>
        <v>0</v>
      </c>
      <c r="AB702" s="67">
        <f t="shared" si="1210"/>
        <v>1417.5</v>
      </c>
      <c r="AC702" s="66"/>
      <c r="AD702" s="66">
        <f t="shared" si="1264"/>
        <v>0</v>
      </c>
      <c r="AE702" s="67">
        <f t="shared" si="1225"/>
        <v>1283.7999999999997</v>
      </c>
      <c r="AF702" s="66"/>
      <c r="AG702" s="78">
        <f t="shared" si="1265"/>
        <v>0</v>
      </c>
      <c r="AH702" s="79">
        <f t="shared" si="1226"/>
        <v>6947.9999999999991</v>
      </c>
      <c r="AI702" s="66"/>
      <c r="AJ702" s="68">
        <f t="shared" si="1266"/>
        <v>0</v>
      </c>
      <c r="AK702" s="67">
        <f t="shared" si="1227"/>
        <v>6708.5</v>
      </c>
      <c r="AL702" s="66"/>
      <c r="AM702" s="68">
        <f t="shared" si="1267"/>
        <v>0</v>
      </c>
      <c r="AN702" s="67">
        <f t="shared" si="1228"/>
        <v>2058.0999999999985</v>
      </c>
      <c r="AO702" s="66"/>
      <c r="AP702" s="68">
        <f t="shared" si="1219"/>
        <v>0</v>
      </c>
      <c r="AQ702" s="67">
        <f t="shared" si="1299"/>
        <v>1812.5</v>
      </c>
      <c r="AR702" s="66"/>
      <c r="AS702" s="68">
        <f t="shared" si="1272"/>
        <v>0</v>
      </c>
      <c r="AT702" s="67">
        <f t="shared" si="1229"/>
        <v>2056.1000000000004</v>
      </c>
      <c r="AU702" s="66"/>
      <c r="AV702" s="66">
        <f t="shared" si="1230"/>
        <v>0</v>
      </c>
      <c r="AW702" s="42">
        <f t="shared" si="1311"/>
        <v>1620.0000000000014</v>
      </c>
      <c r="AX702" s="66"/>
      <c r="AY702" s="66">
        <f t="shared" si="1273"/>
        <v>0</v>
      </c>
      <c r="AZ702" s="67">
        <f t="shared" si="1221"/>
        <v>1794.6</v>
      </c>
      <c r="BA702" s="66"/>
      <c r="BB702" s="68">
        <f t="shared" si="1274"/>
        <v>0</v>
      </c>
      <c r="BC702" s="67">
        <f t="shared" si="1231"/>
        <v>1254.5999999999999</v>
      </c>
      <c r="BD702" s="66"/>
      <c r="BE702" s="68">
        <f t="shared" si="1275"/>
        <v>0</v>
      </c>
      <c r="BF702" s="67">
        <f t="shared" si="1304"/>
        <v>7530.3200000000015</v>
      </c>
      <c r="BG702" s="66"/>
      <c r="BH702" s="68">
        <f t="shared" si="1305"/>
        <v>0</v>
      </c>
      <c r="BI702" s="67">
        <f t="shared" si="1268"/>
        <v>24223.879999999997</v>
      </c>
      <c r="BJ702" s="66"/>
      <c r="BK702" s="68">
        <f t="shared" si="1276"/>
        <v>0</v>
      </c>
      <c r="BL702" s="67">
        <f t="shared" si="1232"/>
        <v>4604.6000000000004</v>
      </c>
      <c r="BM702" s="66"/>
      <c r="BN702" s="68">
        <f t="shared" si="1233"/>
        <v>0</v>
      </c>
      <c r="BO702" s="67">
        <f t="shared" si="1234"/>
        <v>509.90000000000123</v>
      </c>
      <c r="BP702" s="66"/>
      <c r="BQ702" s="68">
        <f t="shared" si="1235"/>
        <v>0</v>
      </c>
      <c r="BR702" s="67">
        <f t="shared" si="1269"/>
        <v>10083.299999999992</v>
      </c>
      <c r="BS702" s="66"/>
      <c r="BT702" s="66">
        <f t="shared" si="1260"/>
        <v>0</v>
      </c>
      <c r="BU702" s="67">
        <f t="shared" si="1306"/>
        <v>25963</v>
      </c>
      <c r="BV702" s="66"/>
      <c r="BW702" s="66">
        <f t="shared" si="1261"/>
        <v>0</v>
      </c>
      <c r="BX702" s="67">
        <f>+BX701+BV702-BW702-10000</f>
        <v>81087</v>
      </c>
      <c r="BY702" s="66"/>
      <c r="BZ702" s="66">
        <f t="shared" si="1262"/>
        <v>0</v>
      </c>
      <c r="CA702" s="67">
        <f t="shared" si="1307"/>
        <v>21443</v>
      </c>
      <c r="CB702" s="66"/>
      <c r="CC702" s="66">
        <f t="shared" si="1236"/>
        <v>0</v>
      </c>
      <c r="CD702" s="67">
        <f t="shared" si="1300"/>
        <v>4124.7000000000016</v>
      </c>
      <c r="CE702" s="66"/>
      <c r="CF702" s="66">
        <f t="shared" si="1237"/>
        <v>0</v>
      </c>
      <c r="CG702" s="67">
        <f t="shared" si="1238"/>
        <v>6982.9</v>
      </c>
      <c r="CH702" s="66"/>
      <c r="CI702" s="66">
        <f t="shared" si="1277"/>
        <v>0</v>
      </c>
      <c r="CJ702" s="67">
        <f t="shared" si="1257"/>
        <v>8715</v>
      </c>
      <c r="CK702" s="66"/>
      <c r="CL702" s="68">
        <f t="shared" si="1278"/>
        <v>0</v>
      </c>
      <c r="CM702" s="79">
        <f t="shared" si="1239"/>
        <v>4864</v>
      </c>
      <c r="CN702" s="66"/>
      <c r="CO702" s="68">
        <f t="shared" si="1279"/>
        <v>0</v>
      </c>
      <c r="CP702" s="79">
        <f t="shared" si="1240"/>
        <v>3955</v>
      </c>
      <c r="CQ702" s="66"/>
      <c r="CR702" s="68">
        <f t="shared" si="1280"/>
        <v>0</v>
      </c>
      <c r="CS702" s="79">
        <f t="shared" si="1310"/>
        <v>6656</v>
      </c>
      <c r="CT702" s="66"/>
      <c r="CU702" s="68">
        <f t="shared" si="1281"/>
        <v>0</v>
      </c>
      <c r="CV702" s="79">
        <f t="shared" si="1241"/>
        <v>7769</v>
      </c>
      <c r="CW702" s="66"/>
      <c r="CX702" s="66">
        <f t="shared" si="1282"/>
        <v>5500</v>
      </c>
      <c r="CY702" s="40">
        <f t="shared" si="1303"/>
        <v>33595.96</v>
      </c>
      <c r="CZ702" s="65"/>
      <c r="DA702" s="66">
        <f t="shared" si="1283"/>
        <v>10000</v>
      </c>
      <c r="DB702" s="67">
        <f t="shared" si="1258"/>
        <v>53930</v>
      </c>
      <c r="DC702" s="66"/>
      <c r="DD702" s="66">
        <f t="shared" si="1284"/>
        <v>10000</v>
      </c>
      <c r="DE702" s="67">
        <f t="shared" si="1259"/>
        <v>80701</v>
      </c>
      <c r="DF702" s="66"/>
      <c r="DG702" s="69">
        <f t="shared" si="1285"/>
        <v>0</v>
      </c>
      <c r="DH702" s="67">
        <f t="shared" si="1302"/>
        <v>359447</v>
      </c>
      <c r="DI702" s="66"/>
      <c r="DJ702" s="66">
        <f t="shared" si="1286"/>
        <v>0</v>
      </c>
      <c r="DK702" s="67">
        <f t="shared" si="1242"/>
        <v>226.5</v>
      </c>
      <c r="DL702" s="210"/>
      <c r="DM702" s="206">
        <f t="shared" si="1287"/>
        <v>0</v>
      </c>
      <c r="DN702" s="25">
        <f t="shared" si="1222"/>
        <v>0</v>
      </c>
      <c r="DO702" s="5"/>
      <c r="DP702" s="43">
        <f t="shared" si="1288"/>
        <v>0</v>
      </c>
      <c r="DQ702" s="27">
        <f t="shared" si="1243"/>
        <v>7022.5</v>
      </c>
      <c r="DR702" s="5"/>
      <c r="DS702" s="43">
        <f t="shared" si="1289"/>
        <v>0</v>
      </c>
      <c r="DT702" s="27">
        <f t="shared" si="1244"/>
        <v>4846</v>
      </c>
      <c r="DU702" s="5"/>
      <c r="DV702" s="43">
        <f t="shared" si="1290"/>
        <v>0</v>
      </c>
      <c r="DW702" s="27">
        <f t="shared" si="1245"/>
        <v>4835</v>
      </c>
      <c r="DX702" s="5"/>
      <c r="DY702" s="22">
        <f t="shared" si="1291"/>
        <v>0</v>
      </c>
      <c r="DZ702" s="25">
        <f t="shared" si="1246"/>
        <v>523</v>
      </c>
      <c r="EA702" s="22"/>
      <c r="EB702" s="22">
        <f t="shared" si="1292"/>
        <v>0</v>
      </c>
      <c r="EC702" s="28">
        <f t="shared" si="1247"/>
        <v>369</v>
      </c>
      <c r="ED702" s="5"/>
      <c r="EE702" s="43">
        <f t="shared" si="1293"/>
        <v>0</v>
      </c>
      <c r="EF702" s="27">
        <f t="shared" si="1248"/>
        <v>4769</v>
      </c>
      <c r="EG702" s="66"/>
      <c r="EH702" s="66">
        <f t="shared" si="1294"/>
        <v>0</v>
      </c>
      <c r="EI702" s="67">
        <f t="shared" si="1249"/>
        <v>23837</v>
      </c>
      <c r="EJ702" s="66"/>
      <c r="EK702" s="66">
        <f t="shared" si="1270"/>
        <v>0</v>
      </c>
      <c r="EL702" s="67">
        <f t="shared" si="1250"/>
        <v>22467</v>
      </c>
      <c r="EM702" s="110" t="e">
        <f t="shared" si="1271"/>
        <v>#REF!</v>
      </c>
    </row>
    <row r="703" spans="1:143" s="36" customFormat="1" ht="11.25" customHeight="1" x14ac:dyDescent="0.25">
      <c r="A703" s="158">
        <v>46116</v>
      </c>
      <c r="B703" s="188">
        <v>46116</v>
      </c>
      <c r="C703" s="181">
        <v>8004969418</v>
      </c>
      <c r="D703" s="111" t="s">
        <v>339</v>
      </c>
      <c r="E703" s="138">
        <v>1857</v>
      </c>
      <c r="F703" s="139">
        <v>3</v>
      </c>
      <c r="G703" s="85">
        <v>191516169876</v>
      </c>
      <c r="H703" s="66"/>
      <c r="I703" s="41">
        <f t="shared" si="1211"/>
        <v>0</v>
      </c>
      <c r="J703" s="48">
        <f t="shared" si="1295"/>
        <v>325466</v>
      </c>
      <c r="K703" s="66"/>
      <c r="L703" s="41">
        <f t="shared" si="1308"/>
        <v>0</v>
      </c>
      <c r="M703" s="48">
        <f t="shared" si="1296"/>
        <v>224375</v>
      </c>
      <c r="N703" s="66"/>
      <c r="O703" s="41">
        <f t="shared" si="1214"/>
        <v>0</v>
      </c>
      <c r="P703" s="48">
        <f t="shared" si="1297"/>
        <v>324096</v>
      </c>
      <c r="Q703" s="66"/>
      <c r="R703" s="66">
        <f t="shared" si="1216"/>
        <v>0</v>
      </c>
      <c r="S703" s="67" t="e">
        <f t="shared" si="1298"/>
        <v>#REF!</v>
      </c>
      <c r="T703" s="66"/>
      <c r="U703" s="66">
        <f t="shared" si="1223"/>
        <v>0</v>
      </c>
      <c r="V703" s="67">
        <f t="shared" si="1224"/>
        <v>205236.40000000002</v>
      </c>
      <c r="W703" s="136"/>
      <c r="X703" s="69">
        <f t="shared" si="1218"/>
        <v>0</v>
      </c>
      <c r="Y703" s="67">
        <f t="shared" si="1309"/>
        <v>132.29999999999882</v>
      </c>
      <c r="Z703" s="66"/>
      <c r="AA703" s="68">
        <f t="shared" si="1263"/>
        <v>0</v>
      </c>
      <c r="AB703" s="67">
        <f t="shared" si="1210"/>
        <v>1417.5</v>
      </c>
      <c r="AC703" s="66"/>
      <c r="AD703" s="66">
        <f t="shared" si="1264"/>
        <v>0</v>
      </c>
      <c r="AE703" s="67">
        <f t="shared" si="1225"/>
        <v>1283.7999999999997</v>
      </c>
      <c r="AF703" s="66"/>
      <c r="AG703" s="78">
        <f t="shared" si="1265"/>
        <v>0</v>
      </c>
      <c r="AH703" s="79">
        <f t="shared" si="1226"/>
        <v>6947.9999999999991</v>
      </c>
      <c r="AI703" s="66"/>
      <c r="AJ703" s="68">
        <f t="shared" si="1266"/>
        <v>0</v>
      </c>
      <c r="AK703" s="67">
        <f t="shared" si="1227"/>
        <v>6708.5</v>
      </c>
      <c r="AL703" s="66"/>
      <c r="AM703" s="68">
        <f t="shared" si="1267"/>
        <v>0</v>
      </c>
      <c r="AN703" s="67">
        <f t="shared" si="1228"/>
        <v>2058.0999999999985</v>
      </c>
      <c r="AO703" s="66"/>
      <c r="AP703" s="68">
        <f t="shared" si="1219"/>
        <v>0</v>
      </c>
      <c r="AQ703" s="67">
        <f t="shared" si="1299"/>
        <v>1812.5</v>
      </c>
      <c r="AR703" s="66"/>
      <c r="AS703" s="68">
        <f t="shared" si="1272"/>
        <v>0</v>
      </c>
      <c r="AT703" s="67">
        <f t="shared" si="1229"/>
        <v>2056.1000000000004</v>
      </c>
      <c r="AU703" s="66"/>
      <c r="AV703" s="66">
        <f t="shared" si="1230"/>
        <v>0</v>
      </c>
      <c r="AW703" s="42">
        <f t="shared" si="1311"/>
        <v>1620.0000000000014</v>
      </c>
      <c r="AX703" s="66"/>
      <c r="AY703" s="66">
        <f t="shared" si="1273"/>
        <v>0</v>
      </c>
      <c r="AZ703" s="67">
        <f t="shared" si="1221"/>
        <v>1794.6</v>
      </c>
      <c r="BA703" s="66"/>
      <c r="BB703" s="68">
        <f t="shared" si="1274"/>
        <v>0</v>
      </c>
      <c r="BC703" s="67">
        <f t="shared" si="1231"/>
        <v>1254.5999999999999</v>
      </c>
      <c r="BD703" s="66"/>
      <c r="BE703" s="68">
        <f t="shared" si="1275"/>
        <v>0</v>
      </c>
      <c r="BF703" s="67">
        <f t="shared" si="1304"/>
        <v>7530.3200000000015</v>
      </c>
      <c r="BG703" s="66"/>
      <c r="BH703" s="68">
        <f t="shared" si="1305"/>
        <v>0</v>
      </c>
      <c r="BI703" s="67">
        <f t="shared" si="1268"/>
        <v>24223.879999999997</v>
      </c>
      <c r="BJ703" s="66"/>
      <c r="BK703" s="68">
        <f t="shared" si="1276"/>
        <v>0</v>
      </c>
      <c r="BL703" s="67">
        <f t="shared" si="1232"/>
        <v>4604.6000000000004</v>
      </c>
      <c r="BM703" s="66"/>
      <c r="BN703" s="68">
        <f t="shared" si="1233"/>
        <v>0</v>
      </c>
      <c r="BO703" s="67">
        <f t="shared" si="1234"/>
        <v>509.90000000000123</v>
      </c>
      <c r="BP703" s="66"/>
      <c r="BQ703" s="68">
        <f t="shared" si="1235"/>
        <v>0</v>
      </c>
      <c r="BR703" s="67">
        <f t="shared" si="1269"/>
        <v>10083.299999999992</v>
      </c>
      <c r="BS703" s="66"/>
      <c r="BT703" s="66">
        <f t="shared" si="1260"/>
        <v>0</v>
      </c>
      <c r="BU703" s="67">
        <f t="shared" si="1306"/>
        <v>25963</v>
      </c>
      <c r="BV703" s="66"/>
      <c r="BW703" s="66">
        <f t="shared" si="1261"/>
        <v>0</v>
      </c>
      <c r="BX703" s="67">
        <f>+BX702+BV703-BW703-3714</f>
        <v>77373</v>
      </c>
      <c r="BY703" s="66"/>
      <c r="BZ703" s="66">
        <f t="shared" si="1262"/>
        <v>0</v>
      </c>
      <c r="CA703" s="67">
        <f t="shared" si="1307"/>
        <v>21443</v>
      </c>
      <c r="CB703" s="66"/>
      <c r="CC703" s="66">
        <f t="shared" si="1236"/>
        <v>0</v>
      </c>
      <c r="CD703" s="67">
        <f t="shared" si="1300"/>
        <v>4124.7000000000016</v>
      </c>
      <c r="CE703" s="66"/>
      <c r="CF703" s="66">
        <f t="shared" si="1237"/>
        <v>0</v>
      </c>
      <c r="CG703" s="67">
        <f t="shared" si="1238"/>
        <v>6982.9</v>
      </c>
      <c r="CH703" s="66"/>
      <c r="CI703" s="66">
        <f t="shared" si="1277"/>
        <v>0</v>
      </c>
      <c r="CJ703" s="67">
        <f t="shared" si="1257"/>
        <v>8715</v>
      </c>
      <c r="CK703" s="66"/>
      <c r="CL703" s="68">
        <f t="shared" si="1278"/>
        <v>0</v>
      </c>
      <c r="CM703" s="79">
        <f t="shared" si="1239"/>
        <v>4864</v>
      </c>
      <c r="CN703" s="66"/>
      <c r="CO703" s="68">
        <f t="shared" si="1279"/>
        <v>0</v>
      </c>
      <c r="CP703" s="79">
        <f t="shared" si="1240"/>
        <v>3955</v>
      </c>
      <c r="CQ703" s="66"/>
      <c r="CR703" s="68">
        <f t="shared" si="1280"/>
        <v>0</v>
      </c>
      <c r="CS703" s="79">
        <f t="shared" si="1310"/>
        <v>6656</v>
      </c>
      <c r="CT703" s="66"/>
      <c r="CU703" s="68">
        <f t="shared" si="1281"/>
        <v>0</v>
      </c>
      <c r="CV703" s="79">
        <f t="shared" si="1241"/>
        <v>7769</v>
      </c>
      <c r="CW703" s="66"/>
      <c r="CX703" s="66">
        <f t="shared" si="1282"/>
        <v>5756.7</v>
      </c>
      <c r="CY703" s="40">
        <f t="shared" si="1303"/>
        <v>27839.26</v>
      </c>
      <c r="CZ703" s="65"/>
      <c r="DA703" s="66">
        <f t="shared" si="1283"/>
        <v>3714</v>
      </c>
      <c r="DB703" s="67">
        <f t="shared" si="1258"/>
        <v>50216</v>
      </c>
      <c r="DC703" s="66"/>
      <c r="DD703" s="66">
        <f t="shared" si="1284"/>
        <v>3714</v>
      </c>
      <c r="DE703" s="67">
        <f t="shared" si="1259"/>
        <v>76987</v>
      </c>
      <c r="DF703" s="66"/>
      <c r="DG703" s="69">
        <f t="shared" si="1285"/>
        <v>0</v>
      </c>
      <c r="DH703" s="67">
        <f>+DH702+DF703-DG703-18632</f>
        <v>340815</v>
      </c>
      <c r="DI703" s="66"/>
      <c r="DJ703" s="66">
        <f t="shared" si="1286"/>
        <v>0</v>
      </c>
      <c r="DK703" s="67">
        <f t="shared" si="1242"/>
        <v>226.5</v>
      </c>
      <c r="DL703" s="210"/>
      <c r="DM703" s="206">
        <f t="shared" si="1287"/>
        <v>0</v>
      </c>
      <c r="DN703" s="25">
        <f t="shared" si="1222"/>
        <v>0</v>
      </c>
      <c r="DO703" s="5"/>
      <c r="DP703" s="43">
        <f t="shared" si="1288"/>
        <v>0</v>
      </c>
      <c r="DQ703" s="27">
        <f t="shared" si="1243"/>
        <v>7022.5</v>
      </c>
      <c r="DR703" s="5"/>
      <c r="DS703" s="43">
        <f t="shared" si="1289"/>
        <v>0</v>
      </c>
      <c r="DT703" s="27">
        <f t="shared" si="1244"/>
        <v>4846</v>
      </c>
      <c r="DU703" s="5"/>
      <c r="DV703" s="43">
        <f t="shared" si="1290"/>
        <v>0</v>
      </c>
      <c r="DW703" s="27">
        <f t="shared" si="1245"/>
        <v>4835</v>
      </c>
      <c r="DX703" s="5"/>
      <c r="DY703" s="22">
        <f t="shared" si="1291"/>
        <v>0</v>
      </c>
      <c r="DZ703" s="25">
        <f t="shared" si="1246"/>
        <v>523</v>
      </c>
      <c r="EA703" s="22"/>
      <c r="EB703" s="22">
        <f t="shared" si="1292"/>
        <v>0</v>
      </c>
      <c r="EC703" s="28">
        <f t="shared" si="1247"/>
        <v>369</v>
      </c>
      <c r="ED703" s="5"/>
      <c r="EE703" s="43">
        <f t="shared" si="1293"/>
        <v>0</v>
      </c>
      <c r="EF703" s="27">
        <f t="shared" si="1248"/>
        <v>4769</v>
      </c>
      <c r="EG703" s="66"/>
      <c r="EH703" s="66">
        <f t="shared" si="1294"/>
        <v>0</v>
      </c>
      <c r="EI703" s="67">
        <f t="shared" si="1249"/>
        <v>23837</v>
      </c>
      <c r="EJ703" s="66"/>
      <c r="EK703" s="66">
        <f t="shared" si="1270"/>
        <v>0</v>
      </c>
      <c r="EL703" s="67">
        <f t="shared" si="1250"/>
        <v>22467</v>
      </c>
      <c r="EM703" s="110" t="e">
        <f t="shared" si="1271"/>
        <v>#REF!</v>
      </c>
    </row>
    <row r="704" spans="1:143" ht="11.25" customHeight="1" x14ac:dyDescent="0.25">
      <c r="A704" s="130">
        <v>46118</v>
      </c>
      <c r="B704" s="185">
        <v>46091</v>
      </c>
      <c r="C704" s="172">
        <v>4920</v>
      </c>
      <c r="D704" s="113"/>
      <c r="E704" s="114"/>
      <c r="F704" s="201"/>
      <c r="G704" s="116"/>
      <c r="H704" s="117"/>
      <c r="I704" s="118">
        <f t="shared" si="1211"/>
        <v>0</v>
      </c>
      <c r="J704" s="119">
        <f t="shared" si="1295"/>
        <v>325466</v>
      </c>
      <c r="K704" s="117"/>
      <c r="L704" s="118">
        <f t="shared" si="1308"/>
        <v>0</v>
      </c>
      <c r="M704" s="119">
        <f t="shared" si="1296"/>
        <v>224375</v>
      </c>
      <c r="N704" s="117"/>
      <c r="O704" s="118">
        <f t="shared" si="1214"/>
        <v>0</v>
      </c>
      <c r="P704" s="119">
        <f t="shared" si="1297"/>
        <v>324096</v>
      </c>
      <c r="Q704" s="117"/>
      <c r="R704" s="117">
        <f t="shared" si="1216"/>
        <v>0</v>
      </c>
      <c r="S704" s="117" t="e">
        <f t="shared" si="1298"/>
        <v>#REF!</v>
      </c>
      <c r="T704" s="117"/>
      <c r="U704" s="117">
        <f t="shared" si="1223"/>
        <v>0</v>
      </c>
      <c r="V704" s="117">
        <f t="shared" si="1224"/>
        <v>205236.40000000002</v>
      </c>
      <c r="W704" s="121"/>
      <c r="X704" s="120">
        <f t="shared" si="1218"/>
        <v>0</v>
      </c>
      <c r="Y704" s="117">
        <f t="shared" si="1309"/>
        <v>132.29999999999882</v>
      </c>
      <c r="Z704" s="117"/>
      <c r="AA704" s="121">
        <f t="shared" si="1263"/>
        <v>0</v>
      </c>
      <c r="AB704" s="117">
        <f t="shared" ref="AB704:AB767" si="1312">+AB703+Z704-AA704</f>
        <v>1417.5</v>
      </c>
      <c r="AC704" s="117"/>
      <c r="AD704" s="117">
        <f t="shared" si="1264"/>
        <v>0</v>
      </c>
      <c r="AE704" s="117">
        <f t="shared" si="1225"/>
        <v>1283.7999999999997</v>
      </c>
      <c r="AF704" s="117"/>
      <c r="AG704" s="116">
        <f t="shared" si="1265"/>
        <v>0</v>
      </c>
      <c r="AH704" s="123">
        <f t="shared" si="1226"/>
        <v>6947.9999999999991</v>
      </c>
      <c r="AI704" s="117"/>
      <c r="AJ704" s="121">
        <f t="shared" si="1266"/>
        <v>0</v>
      </c>
      <c r="AK704" s="117">
        <f t="shared" si="1227"/>
        <v>6708.5</v>
      </c>
      <c r="AL704" s="117"/>
      <c r="AM704" s="121">
        <f t="shared" si="1267"/>
        <v>0</v>
      </c>
      <c r="AN704" s="117">
        <f t="shared" si="1228"/>
        <v>2058.0999999999985</v>
      </c>
      <c r="AO704" s="117"/>
      <c r="AP704" s="121">
        <f t="shared" si="1219"/>
        <v>0</v>
      </c>
      <c r="AQ704" s="117">
        <f t="shared" si="1299"/>
        <v>1812.5</v>
      </c>
      <c r="AR704" s="117"/>
      <c r="AS704" s="121">
        <f t="shared" si="1272"/>
        <v>0</v>
      </c>
      <c r="AT704" s="117">
        <f t="shared" si="1229"/>
        <v>2056.1000000000004</v>
      </c>
      <c r="AU704" s="117"/>
      <c r="AV704" s="117">
        <f t="shared" si="1230"/>
        <v>0</v>
      </c>
      <c r="AW704" s="122">
        <f t="shared" si="1311"/>
        <v>1620.0000000000014</v>
      </c>
      <c r="AX704" s="117"/>
      <c r="AY704" s="117">
        <f t="shared" si="1273"/>
        <v>0</v>
      </c>
      <c r="AZ704" s="117">
        <f t="shared" si="1221"/>
        <v>1794.6</v>
      </c>
      <c r="BA704" s="117"/>
      <c r="BB704" s="121">
        <f t="shared" si="1274"/>
        <v>0</v>
      </c>
      <c r="BC704" s="117">
        <f t="shared" si="1231"/>
        <v>1254.5999999999999</v>
      </c>
      <c r="BD704" s="117"/>
      <c r="BE704" s="121">
        <f t="shared" si="1275"/>
        <v>0</v>
      </c>
      <c r="BF704" s="117">
        <f t="shared" si="1304"/>
        <v>7530.3200000000015</v>
      </c>
      <c r="BG704" s="117"/>
      <c r="BH704" s="121">
        <f t="shared" si="1305"/>
        <v>0</v>
      </c>
      <c r="BI704" s="117">
        <f t="shared" si="1268"/>
        <v>24223.879999999997</v>
      </c>
      <c r="BJ704" s="117"/>
      <c r="BK704" s="121">
        <f t="shared" si="1276"/>
        <v>0</v>
      </c>
      <c r="BL704" s="117">
        <f t="shared" si="1232"/>
        <v>4604.6000000000004</v>
      </c>
      <c r="BM704" s="117"/>
      <c r="BN704" s="121">
        <f t="shared" si="1233"/>
        <v>0</v>
      </c>
      <c r="BO704" s="117">
        <f t="shared" si="1234"/>
        <v>509.90000000000123</v>
      </c>
      <c r="BP704" s="117">
        <v>8046.72</v>
      </c>
      <c r="BQ704" s="121">
        <f t="shared" si="1235"/>
        <v>0</v>
      </c>
      <c r="BR704" s="117">
        <f t="shared" si="1269"/>
        <v>18130.019999999993</v>
      </c>
      <c r="BS704" s="117"/>
      <c r="BT704" s="117">
        <f t="shared" si="1260"/>
        <v>0</v>
      </c>
      <c r="BU704" s="117">
        <f t="shared" si="1306"/>
        <v>25963</v>
      </c>
      <c r="BV704" s="117"/>
      <c r="BW704" s="117">
        <f t="shared" si="1261"/>
        <v>0</v>
      </c>
      <c r="BX704" s="117">
        <f t="shared" ref="BX704:BX724" si="1313">+BX703+BV704-BW704</f>
        <v>77373</v>
      </c>
      <c r="BY704" s="117"/>
      <c r="BZ704" s="117">
        <f t="shared" si="1262"/>
        <v>0</v>
      </c>
      <c r="CA704" s="117">
        <f t="shared" si="1307"/>
        <v>21443</v>
      </c>
      <c r="CB704" s="117"/>
      <c r="CC704" s="117">
        <f t="shared" si="1236"/>
        <v>0</v>
      </c>
      <c r="CD704" s="117">
        <f t="shared" si="1300"/>
        <v>4124.7000000000016</v>
      </c>
      <c r="CE704" s="117"/>
      <c r="CF704" s="117">
        <f t="shared" si="1237"/>
        <v>0</v>
      </c>
      <c r="CG704" s="117">
        <f t="shared" si="1238"/>
        <v>6982.9</v>
      </c>
      <c r="CH704" s="117"/>
      <c r="CI704" s="117">
        <f t="shared" si="1277"/>
        <v>0</v>
      </c>
      <c r="CJ704" s="117">
        <f t="shared" si="1257"/>
        <v>8715</v>
      </c>
      <c r="CK704" s="117"/>
      <c r="CL704" s="121">
        <f t="shared" si="1278"/>
        <v>0</v>
      </c>
      <c r="CM704" s="123">
        <f t="shared" si="1239"/>
        <v>4864</v>
      </c>
      <c r="CN704" s="117"/>
      <c r="CO704" s="121">
        <f t="shared" si="1279"/>
        <v>0</v>
      </c>
      <c r="CP704" s="123">
        <f t="shared" si="1240"/>
        <v>3955</v>
      </c>
      <c r="CQ704" s="117"/>
      <c r="CR704" s="121">
        <f t="shared" si="1280"/>
        <v>0</v>
      </c>
      <c r="CS704" s="123">
        <f t="shared" si="1310"/>
        <v>6656</v>
      </c>
      <c r="CT704" s="117"/>
      <c r="CU704" s="121">
        <f t="shared" si="1281"/>
        <v>0</v>
      </c>
      <c r="CV704" s="123">
        <f t="shared" si="1241"/>
        <v>7769</v>
      </c>
      <c r="CW704" s="117"/>
      <c r="CX704" s="117">
        <f t="shared" si="1282"/>
        <v>0</v>
      </c>
      <c r="CY704" s="116">
        <f t="shared" si="1303"/>
        <v>27839.26</v>
      </c>
      <c r="CZ704" s="123"/>
      <c r="DA704" s="117">
        <f t="shared" si="1283"/>
        <v>0</v>
      </c>
      <c r="DB704" s="117">
        <f t="shared" si="1258"/>
        <v>50216</v>
      </c>
      <c r="DC704" s="117"/>
      <c r="DD704" s="117">
        <f t="shared" si="1284"/>
        <v>0</v>
      </c>
      <c r="DE704" s="117">
        <f t="shared" si="1259"/>
        <v>76987</v>
      </c>
      <c r="DF704" s="117"/>
      <c r="DG704" s="120">
        <f t="shared" si="1285"/>
        <v>0</v>
      </c>
      <c r="DH704" s="117">
        <f t="shared" ref="DH704:DH748" si="1314">+DH703+DF704-DG704</f>
        <v>340815</v>
      </c>
      <c r="DI704" s="117"/>
      <c r="DJ704" s="117">
        <f t="shared" si="1286"/>
        <v>0</v>
      </c>
      <c r="DK704" s="117">
        <f t="shared" si="1242"/>
        <v>226.5</v>
      </c>
      <c r="DL704" s="211"/>
      <c r="DM704" s="207">
        <f t="shared" si="1287"/>
        <v>0</v>
      </c>
      <c r="DN704" s="125">
        <f t="shared" si="1222"/>
        <v>0</v>
      </c>
      <c r="DO704" s="126"/>
      <c r="DP704" s="127">
        <f t="shared" si="1288"/>
        <v>0</v>
      </c>
      <c r="DQ704" s="128">
        <f t="shared" si="1243"/>
        <v>7022.5</v>
      </c>
      <c r="DR704" s="126"/>
      <c r="DS704" s="127">
        <f t="shared" si="1289"/>
        <v>0</v>
      </c>
      <c r="DT704" s="128">
        <f t="shared" si="1244"/>
        <v>4846</v>
      </c>
      <c r="DU704" s="126"/>
      <c r="DV704" s="127">
        <f t="shared" si="1290"/>
        <v>0</v>
      </c>
      <c r="DW704" s="128">
        <f t="shared" si="1245"/>
        <v>4835</v>
      </c>
      <c r="DX704" s="126"/>
      <c r="DY704" s="124">
        <f t="shared" si="1291"/>
        <v>0</v>
      </c>
      <c r="DZ704" s="125">
        <f t="shared" si="1246"/>
        <v>523</v>
      </c>
      <c r="EA704" s="124"/>
      <c r="EB704" s="124">
        <f t="shared" si="1292"/>
        <v>0</v>
      </c>
      <c r="EC704" s="129">
        <f t="shared" si="1247"/>
        <v>369</v>
      </c>
      <c r="ED704" s="126"/>
      <c r="EE704" s="127">
        <f t="shared" si="1293"/>
        <v>0</v>
      </c>
      <c r="EF704" s="128">
        <f t="shared" si="1248"/>
        <v>4769</v>
      </c>
      <c r="EG704" s="117"/>
      <c r="EH704" s="117">
        <f t="shared" si="1294"/>
        <v>0</v>
      </c>
      <c r="EI704" s="117">
        <f t="shared" si="1249"/>
        <v>23837</v>
      </c>
      <c r="EJ704" s="117"/>
      <c r="EK704" s="117">
        <f t="shared" si="1270"/>
        <v>0</v>
      </c>
      <c r="EL704" s="117">
        <f t="shared" si="1250"/>
        <v>22467</v>
      </c>
      <c r="EM704" s="131" t="e">
        <f t="shared" si="1271"/>
        <v>#REF!</v>
      </c>
    </row>
    <row r="705" spans="1:143" s="36" customFormat="1" ht="11.25" customHeight="1" x14ac:dyDescent="0.25">
      <c r="A705" s="130">
        <v>46118</v>
      </c>
      <c r="B705" s="185">
        <v>46098</v>
      </c>
      <c r="C705" s="172">
        <v>4935</v>
      </c>
      <c r="D705" s="113"/>
      <c r="E705" s="114"/>
      <c r="F705" s="201"/>
      <c r="G705" s="116"/>
      <c r="H705" s="117"/>
      <c r="I705" s="118">
        <f t="shared" si="1211"/>
        <v>0</v>
      </c>
      <c r="J705" s="119">
        <f t="shared" si="1295"/>
        <v>325466</v>
      </c>
      <c r="K705" s="117"/>
      <c r="L705" s="118">
        <f t="shared" si="1308"/>
        <v>0</v>
      </c>
      <c r="M705" s="119">
        <f t="shared" si="1296"/>
        <v>224375</v>
      </c>
      <c r="N705" s="117"/>
      <c r="O705" s="118">
        <f t="shared" si="1214"/>
        <v>0</v>
      </c>
      <c r="P705" s="119">
        <f t="shared" si="1297"/>
        <v>324096</v>
      </c>
      <c r="Q705" s="117"/>
      <c r="R705" s="117">
        <f t="shared" si="1216"/>
        <v>0</v>
      </c>
      <c r="S705" s="117" t="e">
        <f t="shared" si="1298"/>
        <v>#REF!</v>
      </c>
      <c r="T705" s="117"/>
      <c r="U705" s="117">
        <f t="shared" si="1223"/>
        <v>0</v>
      </c>
      <c r="V705" s="117">
        <f t="shared" si="1224"/>
        <v>205236.40000000002</v>
      </c>
      <c r="W705" s="121"/>
      <c r="X705" s="120">
        <f t="shared" si="1218"/>
        <v>0</v>
      </c>
      <c r="Y705" s="117">
        <f t="shared" si="1309"/>
        <v>132.29999999999882</v>
      </c>
      <c r="Z705" s="117"/>
      <c r="AA705" s="121">
        <f t="shared" si="1263"/>
        <v>0</v>
      </c>
      <c r="AB705" s="117">
        <f t="shared" si="1312"/>
        <v>1417.5</v>
      </c>
      <c r="AC705" s="117"/>
      <c r="AD705" s="117">
        <f t="shared" si="1264"/>
        <v>0</v>
      </c>
      <c r="AE705" s="117">
        <f t="shared" si="1225"/>
        <v>1283.7999999999997</v>
      </c>
      <c r="AF705" s="117"/>
      <c r="AG705" s="116">
        <f t="shared" si="1265"/>
        <v>0</v>
      </c>
      <c r="AH705" s="123">
        <f t="shared" si="1226"/>
        <v>6947.9999999999991</v>
      </c>
      <c r="AI705" s="117"/>
      <c r="AJ705" s="121">
        <f t="shared" si="1266"/>
        <v>0</v>
      </c>
      <c r="AK705" s="117">
        <f t="shared" si="1227"/>
        <v>6708.5</v>
      </c>
      <c r="AL705" s="117"/>
      <c r="AM705" s="121">
        <f t="shared" si="1267"/>
        <v>0</v>
      </c>
      <c r="AN705" s="117">
        <f t="shared" si="1228"/>
        <v>2058.0999999999985</v>
      </c>
      <c r="AO705" s="117">
        <v>5000</v>
      </c>
      <c r="AP705" s="121">
        <f t="shared" si="1219"/>
        <v>0</v>
      </c>
      <c r="AQ705" s="117">
        <f t="shared" si="1299"/>
        <v>6812.5</v>
      </c>
      <c r="AR705" s="117"/>
      <c r="AS705" s="121">
        <f t="shared" si="1272"/>
        <v>0</v>
      </c>
      <c r="AT705" s="117">
        <f t="shared" si="1229"/>
        <v>2056.1000000000004</v>
      </c>
      <c r="AU705" s="117"/>
      <c r="AV705" s="117">
        <f t="shared" si="1230"/>
        <v>0</v>
      </c>
      <c r="AW705" s="122">
        <f t="shared" si="1311"/>
        <v>1620.0000000000014</v>
      </c>
      <c r="AX705" s="117"/>
      <c r="AY705" s="117">
        <f t="shared" si="1273"/>
        <v>0</v>
      </c>
      <c r="AZ705" s="117">
        <f t="shared" si="1221"/>
        <v>1794.6</v>
      </c>
      <c r="BA705" s="117"/>
      <c r="BB705" s="121">
        <f t="shared" si="1274"/>
        <v>0</v>
      </c>
      <c r="BC705" s="117">
        <f t="shared" si="1231"/>
        <v>1254.5999999999999</v>
      </c>
      <c r="BD705" s="117"/>
      <c r="BE705" s="121">
        <f t="shared" si="1275"/>
        <v>0</v>
      </c>
      <c r="BF705" s="117">
        <f t="shared" si="1304"/>
        <v>7530.3200000000015</v>
      </c>
      <c r="BG705" s="117"/>
      <c r="BH705" s="121">
        <f t="shared" si="1305"/>
        <v>0</v>
      </c>
      <c r="BI705" s="117">
        <f t="shared" si="1268"/>
        <v>24223.879999999997</v>
      </c>
      <c r="BJ705" s="117"/>
      <c r="BK705" s="121">
        <f t="shared" si="1276"/>
        <v>0</v>
      </c>
      <c r="BL705" s="117">
        <f t="shared" si="1232"/>
        <v>4604.6000000000004</v>
      </c>
      <c r="BM705" s="117"/>
      <c r="BN705" s="121">
        <f t="shared" si="1233"/>
        <v>0</v>
      </c>
      <c r="BO705" s="117">
        <f t="shared" si="1234"/>
        <v>509.90000000000123</v>
      </c>
      <c r="BP705" s="117"/>
      <c r="BQ705" s="121">
        <f t="shared" si="1235"/>
        <v>0</v>
      </c>
      <c r="BR705" s="117">
        <f t="shared" si="1269"/>
        <v>18130.019999999993</v>
      </c>
      <c r="BS705" s="117"/>
      <c r="BT705" s="117">
        <f t="shared" si="1260"/>
        <v>0</v>
      </c>
      <c r="BU705" s="117">
        <f t="shared" si="1306"/>
        <v>25963</v>
      </c>
      <c r="BV705" s="117"/>
      <c r="BW705" s="117">
        <f t="shared" si="1261"/>
        <v>0</v>
      </c>
      <c r="BX705" s="117">
        <f t="shared" si="1313"/>
        <v>77373</v>
      </c>
      <c r="BY705" s="117"/>
      <c r="BZ705" s="117">
        <f t="shared" si="1262"/>
        <v>0</v>
      </c>
      <c r="CA705" s="117">
        <f t="shared" si="1307"/>
        <v>21443</v>
      </c>
      <c r="CB705" s="117"/>
      <c r="CC705" s="117">
        <f t="shared" si="1236"/>
        <v>0</v>
      </c>
      <c r="CD705" s="117">
        <f t="shared" si="1300"/>
        <v>4124.7000000000016</v>
      </c>
      <c r="CE705" s="117"/>
      <c r="CF705" s="117">
        <f t="shared" si="1237"/>
        <v>0</v>
      </c>
      <c r="CG705" s="117">
        <f t="shared" si="1238"/>
        <v>6982.9</v>
      </c>
      <c r="CH705" s="117"/>
      <c r="CI705" s="117">
        <f t="shared" si="1277"/>
        <v>0</v>
      </c>
      <c r="CJ705" s="117">
        <f t="shared" si="1257"/>
        <v>8715</v>
      </c>
      <c r="CK705" s="117"/>
      <c r="CL705" s="121">
        <f t="shared" si="1278"/>
        <v>0</v>
      </c>
      <c r="CM705" s="123">
        <f t="shared" si="1239"/>
        <v>4864</v>
      </c>
      <c r="CN705" s="117"/>
      <c r="CO705" s="121">
        <f t="shared" si="1279"/>
        <v>0</v>
      </c>
      <c r="CP705" s="123">
        <f t="shared" si="1240"/>
        <v>3955</v>
      </c>
      <c r="CQ705" s="117"/>
      <c r="CR705" s="121">
        <f t="shared" si="1280"/>
        <v>0</v>
      </c>
      <c r="CS705" s="123">
        <f t="shared" si="1310"/>
        <v>6656</v>
      </c>
      <c r="CT705" s="117"/>
      <c r="CU705" s="121">
        <f t="shared" si="1281"/>
        <v>0</v>
      </c>
      <c r="CV705" s="123">
        <f t="shared" si="1241"/>
        <v>7769</v>
      </c>
      <c r="CW705" s="117"/>
      <c r="CX705" s="117">
        <f t="shared" si="1282"/>
        <v>0</v>
      </c>
      <c r="CY705" s="116">
        <f t="shared" si="1303"/>
        <v>27839.26</v>
      </c>
      <c r="CZ705" s="123"/>
      <c r="DA705" s="117">
        <f t="shared" si="1283"/>
        <v>0</v>
      </c>
      <c r="DB705" s="117">
        <f t="shared" si="1258"/>
        <v>50216</v>
      </c>
      <c r="DC705" s="117"/>
      <c r="DD705" s="117">
        <f t="shared" si="1284"/>
        <v>0</v>
      </c>
      <c r="DE705" s="117">
        <f t="shared" si="1259"/>
        <v>76987</v>
      </c>
      <c r="DF705" s="117"/>
      <c r="DG705" s="120">
        <f t="shared" si="1285"/>
        <v>0</v>
      </c>
      <c r="DH705" s="117">
        <f t="shared" si="1314"/>
        <v>340815</v>
      </c>
      <c r="DI705" s="117"/>
      <c r="DJ705" s="117">
        <f t="shared" si="1286"/>
        <v>0</v>
      </c>
      <c r="DK705" s="117">
        <f t="shared" si="1242"/>
        <v>226.5</v>
      </c>
      <c r="DL705" s="211"/>
      <c r="DM705" s="207">
        <f t="shared" si="1287"/>
        <v>0</v>
      </c>
      <c r="DN705" s="125">
        <f t="shared" si="1222"/>
        <v>0</v>
      </c>
      <c r="DO705" s="126"/>
      <c r="DP705" s="127">
        <f t="shared" si="1288"/>
        <v>0</v>
      </c>
      <c r="DQ705" s="128">
        <f t="shared" si="1243"/>
        <v>7022.5</v>
      </c>
      <c r="DR705" s="126"/>
      <c r="DS705" s="127">
        <f t="shared" si="1289"/>
        <v>0</v>
      </c>
      <c r="DT705" s="128">
        <f t="shared" si="1244"/>
        <v>4846</v>
      </c>
      <c r="DU705" s="126"/>
      <c r="DV705" s="127">
        <f t="shared" si="1290"/>
        <v>0</v>
      </c>
      <c r="DW705" s="128">
        <f t="shared" si="1245"/>
        <v>4835</v>
      </c>
      <c r="DX705" s="126"/>
      <c r="DY705" s="124">
        <f t="shared" si="1291"/>
        <v>0</v>
      </c>
      <c r="DZ705" s="125">
        <f t="shared" si="1246"/>
        <v>523</v>
      </c>
      <c r="EA705" s="124"/>
      <c r="EB705" s="124">
        <f t="shared" si="1292"/>
        <v>0</v>
      </c>
      <c r="EC705" s="129">
        <f t="shared" si="1247"/>
        <v>369</v>
      </c>
      <c r="ED705" s="126"/>
      <c r="EE705" s="127">
        <f t="shared" si="1293"/>
        <v>0</v>
      </c>
      <c r="EF705" s="128">
        <f t="shared" si="1248"/>
        <v>4769</v>
      </c>
      <c r="EG705" s="117"/>
      <c r="EH705" s="117">
        <f t="shared" si="1294"/>
        <v>0</v>
      </c>
      <c r="EI705" s="117">
        <f t="shared" si="1249"/>
        <v>23837</v>
      </c>
      <c r="EJ705" s="117"/>
      <c r="EK705" s="117">
        <f t="shared" si="1270"/>
        <v>0</v>
      </c>
      <c r="EL705" s="117">
        <f t="shared" si="1250"/>
        <v>22467</v>
      </c>
      <c r="EM705" s="131" t="e">
        <f t="shared" si="1271"/>
        <v>#REF!</v>
      </c>
    </row>
    <row r="706" spans="1:143" s="36" customFormat="1" ht="11.25" customHeight="1" x14ac:dyDescent="0.25">
      <c r="A706" s="130">
        <v>46118</v>
      </c>
      <c r="B706" s="185">
        <v>46112</v>
      </c>
      <c r="C706" s="172">
        <v>4942</v>
      </c>
      <c r="D706" s="113"/>
      <c r="E706" s="114"/>
      <c r="F706" s="201"/>
      <c r="G706" s="116"/>
      <c r="H706" s="117"/>
      <c r="I706" s="118">
        <f t="shared" si="1211"/>
        <v>0</v>
      </c>
      <c r="J706" s="119">
        <f t="shared" si="1295"/>
        <v>325466</v>
      </c>
      <c r="K706" s="117"/>
      <c r="L706" s="118">
        <f t="shared" si="1308"/>
        <v>0</v>
      </c>
      <c r="M706" s="119">
        <f t="shared" si="1296"/>
        <v>224375</v>
      </c>
      <c r="N706" s="117"/>
      <c r="O706" s="118">
        <f t="shared" si="1214"/>
        <v>0</v>
      </c>
      <c r="P706" s="119">
        <f t="shared" si="1297"/>
        <v>324096</v>
      </c>
      <c r="Q706" s="117"/>
      <c r="R706" s="117">
        <f t="shared" si="1216"/>
        <v>0</v>
      </c>
      <c r="S706" s="117" t="e">
        <f t="shared" si="1298"/>
        <v>#REF!</v>
      </c>
      <c r="T706" s="117"/>
      <c r="U706" s="117">
        <f t="shared" si="1223"/>
        <v>0</v>
      </c>
      <c r="V706" s="117">
        <f t="shared" si="1224"/>
        <v>205236.40000000002</v>
      </c>
      <c r="W706" s="121"/>
      <c r="X706" s="120">
        <f t="shared" si="1218"/>
        <v>0</v>
      </c>
      <c r="Y706" s="117">
        <f t="shared" si="1309"/>
        <v>132.29999999999882</v>
      </c>
      <c r="Z706" s="117"/>
      <c r="AA706" s="121">
        <f t="shared" si="1263"/>
        <v>0</v>
      </c>
      <c r="AB706" s="117">
        <f t="shared" si="1312"/>
        <v>1417.5</v>
      </c>
      <c r="AC706" s="117"/>
      <c r="AD706" s="117">
        <f t="shared" si="1264"/>
        <v>0</v>
      </c>
      <c r="AE706" s="117">
        <f t="shared" si="1225"/>
        <v>1283.7999999999997</v>
      </c>
      <c r="AF706" s="117"/>
      <c r="AG706" s="116">
        <f t="shared" si="1265"/>
        <v>0</v>
      </c>
      <c r="AH706" s="123">
        <f t="shared" si="1226"/>
        <v>6947.9999999999991</v>
      </c>
      <c r="AI706" s="117"/>
      <c r="AJ706" s="121">
        <f t="shared" si="1266"/>
        <v>0</v>
      </c>
      <c r="AK706" s="117">
        <f t="shared" si="1227"/>
        <v>6708.5</v>
      </c>
      <c r="AL706" s="117">
        <v>1000</v>
      </c>
      <c r="AM706" s="121">
        <f t="shared" si="1267"/>
        <v>0</v>
      </c>
      <c r="AN706" s="117">
        <f t="shared" si="1228"/>
        <v>3058.0999999999985</v>
      </c>
      <c r="AO706" s="117"/>
      <c r="AP706" s="121">
        <f t="shared" si="1219"/>
        <v>0</v>
      </c>
      <c r="AQ706" s="117">
        <f t="shared" si="1299"/>
        <v>6812.5</v>
      </c>
      <c r="AR706" s="117"/>
      <c r="AS706" s="121">
        <f t="shared" si="1272"/>
        <v>0</v>
      </c>
      <c r="AT706" s="117">
        <f t="shared" si="1229"/>
        <v>2056.1000000000004</v>
      </c>
      <c r="AU706" s="117"/>
      <c r="AV706" s="117">
        <f t="shared" si="1230"/>
        <v>0</v>
      </c>
      <c r="AW706" s="122">
        <f t="shared" si="1311"/>
        <v>1620.0000000000014</v>
      </c>
      <c r="AX706" s="117"/>
      <c r="AY706" s="117">
        <f t="shared" si="1273"/>
        <v>0</v>
      </c>
      <c r="AZ706" s="117">
        <f t="shared" si="1221"/>
        <v>1794.6</v>
      </c>
      <c r="BA706" s="117"/>
      <c r="BB706" s="121">
        <f t="shared" si="1274"/>
        <v>0</v>
      </c>
      <c r="BC706" s="117">
        <f t="shared" si="1231"/>
        <v>1254.5999999999999</v>
      </c>
      <c r="BD706" s="117"/>
      <c r="BE706" s="121">
        <f t="shared" si="1275"/>
        <v>0</v>
      </c>
      <c r="BF706" s="117">
        <f t="shared" si="1304"/>
        <v>7530.3200000000015</v>
      </c>
      <c r="BG706" s="117"/>
      <c r="BH706" s="121">
        <f t="shared" si="1305"/>
        <v>0</v>
      </c>
      <c r="BI706" s="117">
        <f t="shared" si="1268"/>
        <v>24223.879999999997</v>
      </c>
      <c r="BJ706" s="117"/>
      <c r="BK706" s="121">
        <f t="shared" si="1276"/>
        <v>0</v>
      </c>
      <c r="BL706" s="117">
        <f t="shared" si="1232"/>
        <v>4604.6000000000004</v>
      </c>
      <c r="BM706" s="117"/>
      <c r="BN706" s="121">
        <f t="shared" si="1233"/>
        <v>0</v>
      </c>
      <c r="BO706" s="117">
        <f t="shared" si="1234"/>
        <v>509.90000000000123</v>
      </c>
      <c r="BP706" s="117"/>
      <c r="BQ706" s="121">
        <f t="shared" si="1235"/>
        <v>0</v>
      </c>
      <c r="BR706" s="117">
        <f t="shared" si="1269"/>
        <v>18130.019999999993</v>
      </c>
      <c r="BS706" s="117"/>
      <c r="BT706" s="117">
        <f t="shared" si="1260"/>
        <v>0</v>
      </c>
      <c r="BU706" s="117">
        <f t="shared" si="1306"/>
        <v>25963</v>
      </c>
      <c r="BV706" s="117"/>
      <c r="BW706" s="117">
        <f t="shared" si="1261"/>
        <v>0</v>
      </c>
      <c r="BX706" s="117">
        <f t="shared" si="1313"/>
        <v>77373</v>
      </c>
      <c r="BY706" s="117"/>
      <c r="BZ706" s="117">
        <f t="shared" si="1262"/>
        <v>0</v>
      </c>
      <c r="CA706" s="117">
        <f t="shared" si="1307"/>
        <v>21443</v>
      </c>
      <c r="CB706" s="117"/>
      <c r="CC706" s="117">
        <f t="shared" si="1236"/>
        <v>0</v>
      </c>
      <c r="CD706" s="117">
        <f t="shared" si="1300"/>
        <v>4124.7000000000016</v>
      </c>
      <c r="CE706" s="117"/>
      <c r="CF706" s="117">
        <f t="shared" si="1237"/>
        <v>0</v>
      </c>
      <c r="CG706" s="117">
        <f t="shared" si="1238"/>
        <v>6982.9</v>
      </c>
      <c r="CH706" s="117"/>
      <c r="CI706" s="117">
        <f t="shared" si="1277"/>
        <v>0</v>
      </c>
      <c r="CJ706" s="117">
        <f t="shared" si="1257"/>
        <v>8715</v>
      </c>
      <c r="CK706" s="117"/>
      <c r="CL706" s="121">
        <f t="shared" si="1278"/>
        <v>0</v>
      </c>
      <c r="CM706" s="123">
        <f t="shared" si="1239"/>
        <v>4864</v>
      </c>
      <c r="CN706" s="117"/>
      <c r="CO706" s="121">
        <f t="shared" si="1279"/>
        <v>0</v>
      </c>
      <c r="CP706" s="123">
        <f t="shared" si="1240"/>
        <v>3955</v>
      </c>
      <c r="CQ706" s="117"/>
      <c r="CR706" s="121">
        <f t="shared" si="1280"/>
        <v>0</v>
      </c>
      <c r="CS706" s="123">
        <f t="shared" si="1310"/>
        <v>6656</v>
      </c>
      <c r="CT706" s="117"/>
      <c r="CU706" s="121">
        <f t="shared" si="1281"/>
        <v>0</v>
      </c>
      <c r="CV706" s="123">
        <f t="shared" si="1241"/>
        <v>7769</v>
      </c>
      <c r="CW706" s="117"/>
      <c r="CX706" s="117">
        <f t="shared" si="1282"/>
        <v>0</v>
      </c>
      <c r="CY706" s="116">
        <f t="shared" si="1303"/>
        <v>27839.26</v>
      </c>
      <c r="CZ706" s="123"/>
      <c r="DA706" s="117">
        <f t="shared" si="1283"/>
        <v>0</v>
      </c>
      <c r="DB706" s="117">
        <f t="shared" si="1258"/>
        <v>50216</v>
      </c>
      <c r="DC706" s="117"/>
      <c r="DD706" s="117">
        <f t="shared" si="1284"/>
        <v>0</v>
      </c>
      <c r="DE706" s="117">
        <f t="shared" si="1259"/>
        <v>76987</v>
      </c>
      <c r="DF706" s="117"/>
      <c r="DG706" s="120">
        <f t="shared" si="1285"/>
        <v>0</v>
      </c>
      <c r="DH706" s="117">
        <f t="shared" si="1314"/>
        <v>340815</v>
      </c>
      <c r="DI706" s="117"/>
      <c r="DJ706" s="117">
        <f t="shared" si="1286"/>
        <v>0</v>
      </c>
      <c r="DK706" s="117">
        <f t="shared" si="1242"/>
        <v>226.5</v>
      </c>
      <c r="DL706" s="211"/>
      <c r="DM706" s="207">
        <f t="shared" si="1287"/>
        <v>0</v>
      </c>
      <c r="DN706" s="125">
        <f t="shared" si="1222"/>
        <v>0</v>
      </c>
      <c r="DO706" s="126"/>
      <c r="DP706" s="127">
        <f t="shared" si="1288"/>
        <v>0</v>
      </c>
      <c r="DQ706" s="128">
        <f t="shared" si="1243"/>
        <v>7022.5</v>
      </c>
      <c r="DR706" s="126"/>
      <c r="DS706" s="127">
        <f t="shared" si="1289"/>
        <v>0</v>
      </c>
      <c r="DT706" s="128">
        <f t="shared" si="1244"/>
        <v>4846</v>
      </c>
      <c r="DU706" s="126"/>
      <c r="DV706" s="127">
        <f t="shared" si="1290"/>
        <v>0</v>
      </c>
      <c r="DW706" s="128">
        <f t="shared" si="1245"/>
        <v>4835</v>
      </c>
      <c r="DX706" s="126"/>
      <c r="DY706" s="124">
        <f t="shared" si="1291"/>
        <v>0</v>
      </c>
      <c r="DZ706" s="125">
        <f t="shared" si="1246"/>
        <v>523</v>
      </c>
      <c r="EA706" s="124"/>
      <c r="EB706" s="124">
        <f t="shared" si="1292"/>
        <v>0</v>
      </c>
      <c r="EC706" s="129">
        <f t="shared" si="1247"/>
        <v>369</v>
      </c>
      <c r="ED706" s="126"/>
      <c r="EE706" s="127">
        <f t="shared" si="1293"/>
        <v>0</v>
      </c>
      <c r="EF706" s="128">
        <f t="shared" si="1248"/>
        <v>4769</v>
      </c>
      <c r="EG706" s="117"/>
      <c r="EH706" s="117">
        <f t="shared" si="1294"/>
        <v>0</v>
      </c>
      <c r="EI706" s="117">
        <f t="shared" si="1249"/>
        <v>23837</v>
      </c>
      <c r="EJ706" s="117"/>
      <c r="EK706" s="117">
        <f t="shared" si="1270"/>
        <v>0</v>
      </c>
      <c r="EL706" s="117">
        <f t="shared" si="1250"/>
        <v>22467</v>
      </c>
      <c r="EM706" s="131" t="e">
        <f t="shared" si="1271"/>
        <v>#REF!</v>
      </c>
    </row>
    <row r="707" spans="1:143" s="36" customFormat="1" ht="11.25" customHeight="1" x14ac:dyDescent="0.25">
      <c r="A707" s="185">
        <v>46118</v>
      </c>
      <c r="B707" s="185"/>
      <c r="C707" s="172">
        <v>4929</v>
      </c>
      <c r="D707" s="113"/>
      <c r="E707" s="114"/>
      <c r="F707" s="201"/>
      <c r="G707" s="116"/>
      <c r="H707" s="117"/>
      <c r="I707" s="118">
        <f t="shared" si="1211"/>
        <v>0</v>
      </c>
      <c r="J707" s="119">
        <f t="shared" si="1295"/>
        <v>325466</v>
      </c>
      <c r="K707" s="117"/>
      <c r="L707" s="118">
        <f t="shared" si="1308"/>
        <v>0</v>
      </c>
      <c r="M707" s="119">
        <f t="shared" si="1296"/>
        <v>224375</v>
      </c>
      <c r="N707" s="117">
        <v>50000</v>
      </c>
      <c r="O707" s="118">
        <f t="shared" si="1214"/>
        <v>0</v>
      </c>
      <c r="P707" s="119">
        <f t="shared" si="1297"/>
        <v>374096</v>
      </c>
      <c r="Q707" s="117"/>
      <c r="R707" s="117">
        <f t="shared" si="1216"/>
        <v>0</v>
      </c>
      <c r="S707" s="117" t="e">
        <f t="shared" si="1298"/>
        <v>#REF!</v>
      </c>
      <c r="T707" s="117"/>
      <c r="U707" s="117">
        <f t="shared" si="1223"/>
        <v>0</v>
      </c>
      <c r="V707" s="117">
        <f t="shared" si="1224"/>
        <v>205236.40000000002</v>
      </c>
      <c r="W707" s="121"/>
      <c r="X707" s="120">
        <f t="shared" si="1218"/>
        <v>0</v>
      </c>
      <c r="Y707" s="117">
        <f t="shared" si="1309"/>
        <v>132.29999999999882</v>
      </c>
      <c r="Z707" s="117"/>
      <c r="AA707" s="121">
        <f t="shared" si="1263"/>
        <v>0</v>
      </c>
      <c r="AB707" s="117">
        <f t="shared" si="1312"/>
        <v>1417.5</v>
      </c>
      <c r="AC707" s="117"/>
      <c r="AD707" s="117">
        <f t="shared" si="1264"/>
        <v>0</v>
      </c>
      <c r="AE707" s="117">
        <f t="shared" si="1225"/>
        <v>1283.7999999999997</v>
      </c>
      <c r="AF707" s="117"/>
      <c r="AG707" s="116">
        <f t="shared" si="1265"/>
        <v>0</v>
      </c>
      <c r="AH707" s="123">
        <f t="shared" si="1226"/>
        <v>6947.9999999999991</v>
      </c>
      <c r="AI707" s="117"/>
      <c r="AJ707" s="121">
        <f t="shared" si="1266"/>
        <v>0</v>
      </c>
      <c r="AK707" s="117">
        <f t="shared" si="1227"/>
        <v>6708.5</v>
      </c>
      <c r="AL707" s="117"/>
      <c r="AM707" s="121">
        <f t="shared" si="1267"/>
        <v>0</v>
      </c>
      <c r="AN707" s="117">
        <f t="shared" si="1228"/>
        <v>3058.0999999999985</v>
      </c>
      <c r="AO707" s="117"/>
      <c r="AP707" s="121">
        <f t="shared" si="1219"/>
        <v>0</v>
      </c>
      <c r="AQ707" s="117">
        <f t="shared" si="1299"/>
        <v>6812.5</v>
      </c>
      <c r="AR707" s="117"/>
      <c r="AS707" s="121">
        <f t="shared" si="1272"/>
        <v>0</v>
      </c>
      <c r="AT707" s="117">
        <f t="shared" si="1229"/>
        <v>2056.1000000000004</v>
      </c>
      <c r="AU707" s="117"/>
      <c r="AV707" s="117">
        <f t="shared" si="1230"/>
        <v>0</v>
      </c>
      <c r="AW707" s="122">
        <f t="shared" si="1311"/>
        <v>1620.0000000000014</v>
      </c>
      <c r="AX707" s="117"/>
      <c r="AY707" s="117">
        <f t="shared" si="1273"/>
        <v>0</v>
      </c>
      <c r="AZ707" s="117">
        <f t="shared" si="1221"/>
        <v>1794.6</v>
      </c>
      <c r="BA707" s="117"/>
      <c r="BB707" s="121">
        <f t="shared" si="1274"/>
        <v>0</v>
      </c>
      <c r="BC707" s="117">
        <f t="shared" si="1231"/>
        <v>1254.5999999999999</v>
      </c>
      <c r="BD707" s="117"/>
      <c r="BE707" s="121">
        <f t="shared" si="1275"/>
        <v>0</v>
      </c>
      <c r="BF707" s="117">
        <f t="shared" si="1304"/>
        <v>7530.3200000000015</v>
      </c>
      <c r="BG707" s="117"/>
      <c r="BH707" s="121">
        <f t="shared" si="1305"/>
        <v>0</v>
      </c>
      <c r="BI707" s="117">
        <f t="shared" si="1268"/>
        <v>24223.879999999997</v>
      </c>
      <c r="BJ707" s="117"/>
      <c r="BK707" s="121">
        <f t="shared" si="1276"/>
        <v>0</v>
      </c>
      <c r="BL707" s="117">
        <f t="shared" si="1232"/>
        <v>4604.6000000000004</v>
      </c>
      <c r="BM707" s="117"/>
      <c r="BN707" s="121">
        <f t="shared" si="1233"/>
        <v>0</v>
      </c>
      <c r="BO707" s="117">
        <f t="shared" si="1234"/>
        <v>509.90000000000123</v>
      </c>
      <c r="BP707" s="117"/>
      <c r="BQ707" s="121">
        <f t="shared" si="1235"/>
        <v>0</v>
      </c>
      <c r="BR707" s="117">
        <f t="shared" si="1269"/>
        <v>18130.019999999993</v>
      </c>
      <c r="BS707" s="117"/>
      <c r="BT707" s="117">
        <f t="shared" si="1260"/>
        <v>0</v>
      </c>
      <c r="BU707" s="117">
        <f t="shared" si="1306"/>
        <v>25963</v>
      </c>
      <c r="BV707" s="117"/>
      <c r="BW707" s="117">
        <f t="shared" si="1261"/>
        <v>0</v>
      </c>
      <c r="BX707" s="117">
        <f t="shared" si="1313"/>
        <v>77373</v>
      </c>
      <c r="BY707" s="117"/>
      <c r="BZ707" s="117">
        <f t="shared" si="1262"/>
        <v>0</v>
      </c>
      <c r="CA707" s="117">
        <f t="shared" si="1307"/>
        <v>21443</v>
      </c>
      <c r="CB707" s="117"/>
      <c r="CC707" s="117">
        <f t="shared" si="1236"/>
        <v>0</v>
      </c>
      <c r="CD707" s="117">
        <f t="shared" si="1300"/>
        <v>4124.7000000000016</v>
      </c>
      <c r="CE707" s="117"/>
      <c r="CF707" s="117">
        <f t="shared" si="1237"/>
        <v>0</v>
      </c>
      <c r="CG707" s="117">
        <f t="shared" si="1238"/>
        <v>6982.9</v>
      </c>
      <c r="CH707" s="117"/>
      <c r="CI707" s="117">
        <f t="shared" si="1277"/>
        <v>0</v>
      </c>
      <c r="CJ707" s="117">
        <f t="shared" si="1257"/>
        <v>8715</v>
      </c>
      <c r="CK707" s="117"/>
      <c r="CL707" s="121">
        <f t="shared" si="1278"/>
        <v>0</v>
      </c>
      <c r="CM707" s="123">
        <f t="shared" si="1239"/>
        <v>4864</v>
      </c>
      <c r="CN707" s="117"/>
      <c r="CO707" s="121">
        <f t="shared" si="1279"/>
        <v>0</v>
      </c>
      <c r="CP707" s="123">
        <f t="shared" si="1240"/>
        <v>3955</v>
      </c>
      <c r="CQ707" s="117"/>
      <c r="CR707" s="121">
        <f t="shared" si="1280"/>
        <v>0</v>
      </c>
      <c r="CS707" s="123">
        <f t="shared" si="1310"/>
        <v>6656</v>
      </c>
      <c r="CT707" s="117"/>
      <c r="CU707" s="121">
        <f t="shared" si="1281"/>
        <v>0</v>
      </c>
      <c r="CV707" s="123">
        <f t="shared" si="1241"/>
        <v>7769</v>
      </c>
      <c r="CW707" s="117"/>
      <c r="CX707" s="117">
        <f t="shared" si="1282"/>
        <v>0</v>
      </c>
      <c r="CY707" s="116">
        <f t="shared" si="1303"/>
        <v>27839.26</v>
      </c>
      <c r="CZ707" s="123"/>
      <c r="DA707" s="117">
        <f t="shared" si="1283"/>
        <v>0</v>
      </c>
      <c r="DB707" s="117">
        <f t="shared" si="1258"/>
        <v>50216</v>
      </c>
      <c r="DC707" s="117"/>
      <c r="DD707" s="117">
        <f t="shared" si="1284"/>
        <v>0</v>
      </c>
      <c r="DE707" s="117">
        <f t="shared" si="1259"/>
        <v>76987</v>
      </c>
      <c r="DF707" s="117"/>
      <c r="DG707" s="120">
        <f t="shared" si="1285"/>
        <v>0</v>
      </c>
      <c r="DH707" s="117">
        <f t="shared" si="1314"/>
        <v>340815</v>
      </c>
      <c r="DI707" s="117"/>
      <c r="DJ707" s="117">
        <f t="shared" si="1286"/>
        <v>0</v>
      </c>
      <c r="DK707" s="117">
        <f t="shared" si="1242"/>
        <v>226.5</v>
      </c>
      <c r="DL707" s="211"/>
      <c r="DM707" s="207">
        <f t="shared" si="1287"/>
        <v>0</v>
      </c>
      <c r="DN707" s="125">
        <f t="shared" si="1222"/>
        <v>0</v>
      </c>
      <c r="DO707" s="126"/>
      <c r="DP707" s="127">
        <f t="shared" si="1288"/>
        <v>0</v>
      </c>
      <c r="DQ707" s="128">
        <f t="shared" si="1243"/>
        <v>7022.5</v>
      </c>
      <c r="DR707" s="126"/>
      <c r="DS707" s="127">
        <f t="shared" si="1289"/>
        <v>0</v>
      </c>
      <c r="DT707" s="128">
        <f t="shared" si="1244"/>
        <v>4846</v>
      </c>
      <c r="DU707" s="126"/>
      <c r="DV707" s="127">
        <f t="shared" si="1290"/>
        <v>0</v>
      </c>
      <c r="DW707" s="128">
        <f t="shared" si="1245"/>
        <v>4835</v>
      </c>
      <c r="DX707" s="126"/>
      <c r="DY707" s="124">
        <f t="shared" si="1291"/>
        <v>0</v>
      </c>
      <c r="DZ707" s="125">
        <f t="shared" si="1246"/>
        <v>523</v>
      </c>
      <c r="EA707" s="124"/>
      <c r="EB707" s="124">
        <f t="shared" si="1292"/>
        <v>0</v>
      </c>
      <c r="EC707" s="129">
        <f t="shared" si="1247"/>
        <v>369</v>
      </c>
      <c r="ED707" s="126"/>
      <c r="EE707" s="127">
        <f t="shared" si="1293"/>
        <v>0</v>
      </c>
      <c r="EF707" s="128">
        <f t="shared" si="1248"/>
        <v>4769</v>
      </c>
      <c r="EG707" s="117"/>
      <c r="EH707" s="117">
        <f t="shared" si="1294"/>
        <v>0</v>
      </c>
      <c r="EI707" s="117">
        <f t="shared" si="1249"/>
        <v>23837</v>
      </c>
      <c r="EJ707" s="117"/>
      <c r="EK707" s="117">
        <f t="shared" si="1270"/>
        <v>0</v>
      </c>
      <c r="EL707" s="117">
        <f t="shared" si="1250"/>
        <v>22467</v>
      </c>
      <c r="EM707" s="131" t="e">
        <f t="shared" si="1271"/>
        <v>#REF!</v>
      </c>
    </row>
    <row r="708" spans="1:143" s="36" customFormat="1" ht="11.25" customHeight="1" x14ac:dyDescent="0.25">
      <c r="A708" s="185">
        <v>46119</v>
      </c>
      <c r="B708" s="185">
        <v>46098</v>
      </c>
      <c r="C708" s="172">
        <v>4911</v>
      </c>
      <c r="D708" s="113"/>
      <c r="E708" s="114"/>
      <c r="F708" s="201"/>
      <c r="G708" s="116"/>
      <c r="H708" s="117"/>
      <c r="I708" s="118">
        <f t="shared" si="1211"/>
        <v>0</v>
      </c>
      <c r="J708" s="119">
        <f t="shared" si="1295"/>
        <v>325466</v>
      </c>
      <c r="K708" s="117"/>
      <c r="L708" s="118">
        <f t="shared" si="1308"/>
        <v>0</v>
      </c>
      <c r="M708" s="119">
        <f t="shared" si="1296"/>
        <v>224375</v>
      </c>
      <c r="N708" s="117"/>
      <c r="O708" s="118">
        <f t="shared" si="1214"/>
        <v>0</v>
      </c>
      <c r="P708" s="119">
        <f t="shared" si="1297"/>
        <v>374096</v>
      </c>
      <c r="Q708" s="117"/>
      <c r="R708" s="117">
        <f t="shared" si="1216"/>
        <v>0</v>
      </c>
      <c r="S708" s="117" t="e">
        <f t="shared" si="1298"/>
        <v>#REF!</v>
      </c>
      <c r="T708" s="117"/>
      <c r="U708" s="117">
        <f t="shared" si="1223"/>
        <v>0</v>
      </c>
      <c r="V708" s="117">
        <f t="shared" si="1224"/>
        <v>205236.40000000002</v>
      </c>
      <c r="W708" s="121"/>
      <c r="X708" s="120">
        <f t="shared" si="1218"/>
        <v>0</v>
      </c>
      <c r="Y708" s="117">
        <f t="shared" si="1309"/>
        <v>132.29999999999882</v>
      </c>
      <c r="Z708" s="117"/>
      <c r="AA708" s="121">
        <f t="shared" si="1263"/>
        <v>0</v>
      </c>
      <c r="AB708" s="117">
        <f t="shared" si="1312"/>
        <v>1417.5</v>
      </c>
      <c r="AC708" s="117"/>
      <c r="AD708" s="117">
        <f t="shared" si="1264"/>
        <v>0</v>
      </c>
      <c r="AE708" s="117">
        <f t="shared" si="1225"/>
        <v>1283.7999999999997</v>
      </c>
      <c r="AF708" s="117"/>
      <c r="AG708" s="116">
        <f t="shared" si="1265"/>
        <v>0</v>
      </c>
      <c r="AH708" s="123">
        <f t="shared" si="1226"/>
        <v>6947.9999999999991</v>
      </c>
      <c r="AI708" s="117"/>
      <c r="AJ708" s="121">
        <f t="shared" si="1266"/>
        <v>0</v>
      </c>
      <c r="AK708" s="117">
        <f t="shared" si="1227"/>
        <v>6708.5</v>
      </c>
      <c r="AL708" s="117"/>
      <c r="AM708" s="121">
        <f t="shared" si="1267"/>
        <v>0</v>
      </c>
      <c r="AN708" s="117">
        <f t="shared" si="1228"/>
        <v>3058.0999999999985</v>
      </c>
      <c r="AO708" s="117">
        <v>5000</v>
      </c>
      <c r="AP708" s="121">
        <f t="shared" si="1219"/>
        <v>0</v>
      </c>
      <c r="AQ708" s="117">
        <f t="shared" si="1299"/>
        <v>11812.5</v>
      </c>
      <c r="AR708" s="117"/>
      <c r="AS708" s="121">
        <f t="shared" si="1272"/>
        <v>0</v>
      </c>
      <c r="AT708" s="117">
        <f t="shared" si="1229"/>
        <v>2056.1000000000004</v>
      </c>
      <c r="AU708" s="117"/>
      <c r="AV708" s="117">
        <f t="shared" si="1230"/>
        <v>0</v>
      </c>
      <c r="AW708" s="122">
        <f t="shared" si="1311"/>
        <v>1620.0000000000014</v>
      </c>
      <c r="AX708" s="117"/>
      <c r="AY708" s="117">
        <f t="shared" si="1273"/>
        <v>0</v>
      </c>
      <c r="AZ708" s="117">
        <f t="shared" si="1221"/>
        <v>1794.6</v>
      </c>
      <c r="BA708" s="117"/>
      <c r="BB708" s="121">
        <f t="shared" si="1274"/>
        <v>0</v>
      </c>
      <c r="BC708" s="117">
        <f t="shared" si="1231"/>
        <v>1254.5999999999999</v>
      </c>
      <c r="BD708" s="117"/>
      <c r="BE708" s="121">
        <f t="shared" si="1275"/>
        <v>0</v>
      </c>
      <c r="BF708" s="117">
        <f t="shared" si="1304"/>
        <v>7530.3200000000015</v>
      </c>
      <c r="BG708" s="117"/>
      <c r="BH708" s="121">
        <f t="shared" si="1305"/>
        <v>0</v>
      </c>
      <c r="BI708" s="117">
        <f t="shared" si="1268"/>
        <v>24223.879999999997</v>
      </c>
      <c r="BJ708" s="117"/>
      <c r="BK708" s="121">
        <f t="shared" si="1276"/>
        <v>0</v>
      </c>
      <c r="BL708" s="117">
        <f t="shared" si="1232"/>
        <v>4604.6000000000004</v>
      </c>
      <c r="BM708" s="117"/>
      <c r="BN708" s="121">
        <f t="shared" si="1233"/>
        <v>0</v>
      </c>
      <c r="BO708" s="117">
        <f t="shared" si="1234"/>
        <v>509.90000000000123</v>
      </c>
      <c r="BP708" s="117"/>
      <c r="BQ708" s="121">
        <f t="shared" si="1235"/>
        <v>0</v>
      </c>
      <c r="BR708" s="117">
        <f t="shared" si="1269"/>
        <v>18130.019999999993</v>
      </c>
      <c r="BS708" s="117"/>
      <c r="BT708" s="117">
        <f t="shared" si="1260"/>
        <v>0</v>
      </c>
      <c r="BU708" s="117">
        <f t="shared" si="1306"/>
        <v>25963</v>
      </c>
      <c r="BV708" s="117"/>
      <c r="BW708" s="117">
        <f t="shared" si="1261"/>
        <v>0</v>
      </c>
      <c r="BX708" s="117">
        <f t="shared" si="1313"/>
        <v>77373</v>
      </c>
      <c r="BY708" s="117"/>
      <c r="BZ708" s="117">
        <f t="shared" si="1262"/>
        <v>0</v>
      </c>
      <c r="CA708" s="117">
        <f t="shared" si="1307"/>
        <v>21443</v>
      </c>
      <c r="CB708" s="117"/>
      <c r="CC708" s="117">
        <f t="shared" si="1236"/>
        <v>0</v>
      </c>
      <c r="CD708" s="117">
        <f t="shared" si="1300"/>
        <v>4124.7000000000016</v>
      </c>
      <c r="CE708" s="117"/>
      <c r="CF708" s="117">
        <f t="shared" si="1237"/>
        <v>0</v>
      </c>
      <c r="CG708" s="117">
        <f t="shared" si="1238"/>
        <v>6982.9</v>
      </c>
      <c r="CH708" s="117"/>
      <c r="CI708" s="117">
        <f t="shared" si="1277"/>
        <v>0</v>
      </c>
      <c r="CJ708" s="117">
        <f t="shared" si="1257"/>
        <v>8715</v>
      </c>
      <c r="CK708" s="117"/>
      <c r="CL708" s="121">
        <f t="shared" si="1278"/>
        <v>0</v>
      </c>
      <c r="CM708" s="123">
        <f t="shared" si="1239"/>
        <v>4864</v>
      </c>
      <c r="CN708" s="117"/>
      <c r="CO708" s="121">
        <f t="shared" si="1279"/>
        <v>0</v>
      </c>
      <c r="CP708" s="123">
        <f t="shared" si="1240"/>
        <v>3955</v>
      </c>
      <c r="CQ708" s="117"/>
      <c r="CR708" s="121">
        <f t="shared" si="1280"/>
        <v>0</v>
      </c>
      <c r="CS708" s="123">
        <f t="shared" si="1310"/>
        <v>6656</v>
      </c>
      <c r="CT708" s="117"/>
      <c r="CU708" s="121">
        <f t="shared" si="1281"/>
        <v>0</v>
      </c>
      <c r="CV708" s="123">
        <f t="shared" si="1241"/>
        <v>7769</v>
      </c>
      <c r="CW708" s="117"/>
      <c r="CX708" s="117">
        <f t="shared" si="1282"/>
        <v>0</v>
      </c>
      <c r="CY708" s="116">
        <f t="shared" si="1303"/>
        <v>27839.26</v>
      </c>
      <c r="CZ708" s="123"/>
      <c r="DA708" s="117">
        <f t="shared" si="1283"/>
        <v>0</v>
      </c>
      <c r="DB708" s="117">
        <f t="shared" si="1258"/>
        <v>50216</v>
      </c>
      <c r="DC708" s="117"/>
      <c r="DD708" s="117">
        <f t="shared" si="1284"/>
        <v>0</v>
      </c>
      <c r="DE708" s="117">
        <f t="shared" si="1259"/>
        <v>76987</v>
      </c>
      <c r="DF708" s="117"/>
      <c r="DG708" s="120">
        <f t="shared" si="1285"/>
        <v>0</v>
      </c>
      <c r="DH708" s="117">
        <f t="shared" si="1314"/>
        <v>340815</v>
      </c>
      <c r="DI708" s="117"/>
      <c r="DJ708" s="117">
        <f t="shared" si="1286"/>
        <v>0</v>
      </c>
      <c r="DK708" s="117">
        <f t="shared" si="1242"/>
        <v>226.5</v>
      </c>
      <c r="DL708" s="211"/>
      <c r="DM708" s="207">
        <f t="shared" si="1287"/>
        <v>0</v>
      </c>
      <c r="DN708" s="125">
        <f t="shared" si="1222"/>
        <v>0</v>
      </c>
      <c r="DO708" s="126"/>
      <c r="DP708" s="127">
        <f t="shared" si="1288"/>
        <v>0</v>
      </c>
      <c r="DQ708" s="128">
        <f t="shared" si="1243"/>
        <v>7022.5</v>
      </c>
      <c r="DR708" s="126"/>
      <c r="DS708" s="127">
        <f t="shared" si="1289"/>
        <v>0</v>
      </c>
      <c r="DT708" s="128">
        <f t="shared" si="1244"/>
        <v>4846</v>
      </c>
      <c r="DU708" s="126"/>
      <c r="DV708" s="127">
        <f t="shared" si="1290"/>
        <v>0</v>
      </c>
      <c r="DW708" s="128">
        <f t="shared" si="1245"/>
        <v>4835</v>
      </c>
      <c r="DX708" s="126"/>
      <c r="DY708" s="124">
        <f t="shared" si="1291"/>
        <v>0</v>
      </c>
      <c r="DZ708" s="125">
        <f t="shared" si="1246"/>
        <v>523</v>
      </c>
      <c r="EA708" s="124"/>
      <c r="EB708" s="124">
        <f t="shared" si="1292"/>
        <v>0</v>
      </c>
      <c r="EC708" s="129">
        <f t="shared" si="1247"/>
        <v>369</v>
      </c>
      <c r="ED708" s="126"/>
      <c r="EE708" s="127">
        <f t="shared" si="1293"/>
        <v>0</v>
      </c>
      <c r="EF708" s="128">
        <f t="shared" si="1248"/>
        <v>4769</v>
      </c>
      <c r="EG708" s="117"/>
      <c r="EH708" s="117">
        <f t="shared" si="1294"/>
        <v>0</v>
      </c>
      <c r="EI708" s="117">
        <f t="shared" si="1249"/>
        <v>23837</v>
      </c>
      <c r="EJ708" s="117"/>
      <c r="EK708" s="117">
        <f t="shared" si="1270"/>
        <v>0</v>
      </c>
      <c r="EL708" s="117">
        <f t="shared" si="1250"/>
        <v>22467</v>
      </c>
      <c r="EM708" s="131" t="e">
        <f t="shared" si="1271"/>
        <v>#REF!</v>
      </c>
    </row>
    <row r="709" spans="1:143" s="36" customFormat="1" ht="11.25" customHeight="1" x14ac:dyDescent="0.25">
      <c r="A709" s="185">
        <v>46119</v>
      </c>
      <c r="B709" s="185">
        <v>46098</v>
      </c>
      <c r="C709" s="172">
        <v>4865</v>
      </c>
      <c r="D709" s="113"/>
      <c r="E709" s="114"/>
      <c r="F709" s="115"/>
      <c r="G709" s="116"/>
      <c r="H709" s="117"/>
      <c r="I709" s="118">
        <f t="shared" ref="I709:I772" si="1315">IF(OR(D709="NPC6ASZDB-RD015M",D709="NPC06SZDB-OR050C",D709="NPC6ASZDB-WT008M",D709="NPC6ASZDB-WT018M",D709="NPC6ASZDB-WT023M",D709="NPC6ASZDB-WT024M",D709="NPC6ASZDB-OR020M",D709="NPC6ASZDB-RD006M",D709="NPC6ASZDB-WT017M",D709="NPC6ASZDB-GY750C",D709="NPC6ASZDB-YL015M",D709="NPC6ASZDB-BL004M ",D709="NPC6ASZDB-WT016M",D709="NPC06SZDB-BK006M",D709="NPC06SZDB-BK007M",D709="NPC6ASZDB-OR750C",D709="NPC06SZDB-BK004M",D709="NPC06SZDB-BL015M",D709="NPC6ASZDB-BL013C",D709="NPC6ASZDB-BL030C",D709="NPC6ASZDB-GY009M",D709="NPC06SZDB-BK002M",D709="NPC6ASZDB-GY025C",D709="NPC06SZDB-BK003M",D709="NPC06SZDB-GY005M",D709="NPC6ASZDB-RD020C",D709="NPC06SZDB-YL040M",D709="NPC6ASZDB-GY125C",D709="NPC06SZDB-YL002M",D709="NPC6ASZDB-WT100M",D709="NPC6ASZDB-RD008M",D709="NPC6ASZDB-YL009M",D709="NPC6ASZDB-VT010M",D709="NPC6ASZDB-OR007M",D709="NPC6ASZDB-VT007M",D709="NPC6ASZDB-BK007M",D709="NPC6ASZDB-GY350C",D709="NPC6ASZDB-YL350C",D709="NPC6ASZDB-OR350C",D709="NPC6ASZDB-VT350C",D709="NPC6ASZDB-BL350C",D709="NPC6ASZDB-RD350C",D709="NPC6ASZDB-BK350C",D709="NPC6ASZDB-VT003M",D709="NPC6ASZDB-OR250C",D709="NPC6ASZDB-VT250C",D709="NPC6ASZDB-VT002M",D709="NPC6ASZDB-VT050C",D709="NPC6ASZDB-VT001M",D709="NPC6ASZDB-VT150C",D709="NPC6ASZDB-WT017C",D709="NPC6ASZDB-RD030C",D709="NPC6ASZDB-WT030C",D709="NPC6ASZDB-OR020M",D709="NPC6ASZDB-OR015M",D709="NPC06SZDB-WT025C",D709="NPC6ASZDB-WT013M",D709="NPC6ASZDB-GY075C",D709="NPC6ASZDB-BK075C",D709="NPC6ASZDB-BK125C",D709="NPC6ASZDB-GN250C",D709="NPC6ASZDB-WT011M",D709="NPC6ASZDB-WT014M",D709="NPC6ASZDB-OR005M",D709="NPC6ASZDB-GY006M",D709="NPC6ASZDB-WT550C",D709="NPC6ASZDB-WT650C",D709="NPC6ASZDB-WT850C",D709="NPC6ASZDB-WT950C",D709="NPC6ASZDB-RD250C",D709="NPC06SZDB-GY015C",D709="NPC06SZDB-BL020C",D709="NPC06SZDB-YL015C",D709="NPC6ASZDB-BL012M",D709="NPC6ASZDB-WT020C",D709="NPC6ASZDB-BL008M",D709="NPC6ASZDB-BL009M",D709="NPC6ASZDB-WT022M",D709="NPC6ASZDB-YL007M",D709="NPC06SZDB-WT250C",D709="NPC6ASZDB-BL007M",D709="NPC6ASZDB-BK050C",D709="NPC6ASZDB-BK025C",D709="NPC6ASZDB-BL750C",D709="NPC6ASZDB-OR010M",D709="NPC06SZDB-RD015M",D709="NPC6ASZDB-YL012M",D709="NPC6ASZDB-YL020M",D709="NPC6ASZDB-YL030M",D709="NPC6ASZDB-RD050C",D709="NPC06SZDB-BL050C",D709="NPC06SZDB-RD050C",D709="NPC06SZDB-YL050C",D709="NPC06SZDB-YL003M",D709="NPC06SZDB-GN002M",D709="NPC6ASZDB-RD010M",D709="NPC6ASZDB-GY450C",D709="NPC6ASZDB-WT006M",D709="NPC6ASZDB-BL250C",D709="NPC6ASZDB-GY050C",D709="NPC6ASZDB-YL250C",D709="NPC6ASZDB-YL008M",D709="NPC06SZDB-YL010M",D709="NPC6ASZDB-GY008M",D709="NPC06SZDB-RD005M",D709="NPC6ASZDB-BL050C",D709="NPC6ASZDB-WT450C",D709="NPC6ASZDB-OR050C",D709="NPC06SZDB-GN010M",D709="NPC06SZDB-RD010M",D709="NPC06SZDB-BL010M",D709="NPC6ASZDB-GY050C",D709="NPC6ASZDB-YL025C",D709="NPC6ASZDB-BK250C",D709="NPC6ASZDB-BK004M",D709="NPC6ASZDB-YL006M",D709="NPC06SZDB-WT007M",D709="NPC6ASZDB-BL015M",D709="NPC6ASZDB-BL020M",D709="NPC6ASZDB-GN010M",D709="NPC6ASZDB-GN015M",D709="NPC6ASZDB-GY250C",D709="NPC6ASZDB-BK030M",D709="NPC06SZDB-GY003M",D709="NPC06SZDB-BL150C",D709="NPC6ASZDB-BK013M",D709="NPC6ASZDB-OR150C",D709="NPC6ASZDB-GY007M",D709="NPC6ASZDB-BK750C",D709="NPC06SZDB-GN003M",D709="NPC06SZDB-BK150C",D709="NPC06SZDB-BK001M",D709="NPC6ASZDB-RD007M",D709="NPC6ASZDB-RD010M",D709="NPC06SZDB-GY006M",D709="NPC06SZDB-GY015M",D709="NPC06SZDB-BK050C",D709="NPC6ASZDB-BL010M",D709="NPC6ASZDB-GN025C",D709="NPC6ASZDB-WT009M",D709="NPC6ASZDB-OR004M",D709="NPC6ASZDB-WT075C",D709="NPC6ASZDB-WT175C",D709="NPC06SZDB-GY001M",D709="NPC06SZDB-GY002M",D709="NPC6ASZDB-WT125C",D709="NPC6ASZDB-WT225C",D709="NPC6ASZDB-WT275C",D709="NPC6ASZDB-GY015M",D709="NPC6ASZDB-RD001M",D709="NPC6ASZDB-RD005M",D709="NPC6ASZDB-WT025C",D709="NPC6ASZDB-YL001M",D709="NPC6ASZDB-YL005M",D709="NPC06SZDB-GY010M",D709="NPC06SZDB-YL005M",D709="NPC06SZDB-YL001M",D709="NPC6ASZDB-BK150C",D709="NPC6ASZDB-BL030M",D709="NPC6ASZDB-GY003M",D709="NPC6ASZDB-YL050C",D709="NPC6ASZDB-YL010M",D709="NPC6ASZDB-OR010M",D709="NPC06SZDB-YL150C",D709="NPC6ASZDB-OR005M",D709="NPC06SZDB-OR002M",D709="NPC6ASZDB-RD150C",D709="NPC6ASZDB-WT025M",D709="NPC6ASZDB-WT150C",D709="NPC6ASZDB-WT012M",D709="NPC6ASZDB-WT250C",D709="NPC6ASZDB-WT350C",D709="NPC6ASZDB-YL002M",D709="NPC6ASZDB-BL150C",D709="NPC6ASZDB-WT015M",D709="NPC6ASZDB-YL150C",D709="NPC6ASZDB-YL003M",D709="NPC6ASZDB-WT750C",D709="NPC6ASZDB-GN050C",D709="NPC6ASZDB-WT008M",D709="NPC06SZDB-OR010M",D709="NPC6ASZDB-GY150C",D709="NPC6ASZDB-GN150C",D709="NPC6ASZDB-OR001M",D709="NPC6ASZDB-OR002M",D709="NPC6ASZDB-OR003M",D709="NPC06SZDB-RD002M",D709="NPC06SZDB-RD150C",D709="NPC6ASZDB-BK015M",D709="NPC06SZDB-GN001M",D709="NPC06SZDB-GN150C",D709="NPC06SZDB-WT030M",D709="NPC06SZDB-WT750C",D709="NPC06SZDB-WT015M",D709="NPC6ASZDB-WT030M",D709="NPC06SZDB-RD001M",D709="NPC06SZDB-RD003M",D709="NPC06SZDB-OR003M",D709="NPC06SZDB-OR001M",D709="NPC06SZDB-BL001M",D709="NPC06SZDB-BL003M",D709="NPC06SZDB-WT150C",D709="NPC06SZDB-BL002M",D709="NPC6ASZDB-WT050C",D709="NPC06SZDB-WT050C",D709="NPC06SZDB-WT001M",D709="NPC06SZDB-WT002M",D709="NPC06SZDB-WT003M",D709="NPC06SZDB-WT004M",D709="NPC06SZDB-WT005M",D709="NPC06SZDB-WT010M",D709="NPC06SZDB-WT020M",D709=1711815,D709="NPC6ASZDB-GN001M",D709="NPC6ASZDB-GN002M",D709="NPC6ASZDB-GN003M",D709="NPC6ASZDB-GN004M",D709="NPC6ASZDB-GN005M",D709="NPC6ASZDB-GN020M",D709="NPC6ASZDB-GN030M",D709="NPC6ASZDB-WT001M",D709="NPC6ASZDB-WT002M",D709="NPC6ASZDB-WT003M",D709="NPC6ASZDB-WT004M",D709="NPC6ASZDB-WT006M",D709="NPC6ASZDB-WT007M",D709="NPC6ASZDB-WT004M",D709="NPC6ASZDB-WT005M",D709="NPC6ASZDB-WT010M",D709="NPC6ASZDB-WT020M",D709="NPC6ASZDB-RD002M",D709="NPC6ASZDB-RD003M",D709="NPC6ASZDB-RD020M",D709="NPC6ASZDB-GY001M",D709="NPC6ASZDB-GY002M",D709="NPC6ASZDB-GY003M",D709="NPC6ASZDB-GY004M",D709="NPC6ASZDB-GY005M",D709="NPC6ASZDB-GY010M",D709="NPC6ASZDB-GY020M",D709="NPC6ASZDB-GY025M",D709="NPC6ASZDB-GY030M",D709="NPC6ASZDB-BL001M",D709="NPC6ASZDB-BL002M",D709="NPC6ASZDB-BL003M",D709="NPC6ASZDB-BL004M",D709="NPC6ASZDB-BL005M",D709="NPC6ASZDB-BL010M",D709="NPC6ASZDB-BK001M",D709="NPC6ASZDB-BK002M",D709="NPC6ASZDB-BK003M",D709="NPC6ASZDB-BK005M",D709="NPC6ASZDB-BK010M",D709="NPC6ASZDB-BK020M",),E709*2,0)</f>
        <v>0</v>
      </c>
      <c r="J709" s="119">
        <f t="shared" ref="J709:J728" si="1316">J708+H709-I709</f>
        <v>325466</v>
      </c>
      <c r="K709" s="117"/>
      <c r="L709" s="118">
        <f t="shared" si="1308"/>
        <v>0</v>
      </c>
      <c r="M709" s="119">
        <f t="shared" ref="M709:M725" si="1317">M708+K709-L709</f>
        <v>224375</v>
      </c>
      <c r="N709" s="117"/>
      <c r="O709" s="118">
        <f t="shared" ref="O709:O772" si="1318">IF(OR(D709="NPC6ASZDB-WT019M",D709="NPC6ASZDB-RD015M",D709="NPC06SZDB-BK006M",D709="NPC06SZDB-BK007M",D709="NPC6ASZDB-OR750C",D709="NPC06SZDB-BK004M",D709="NPC06SZDB-BL015M",D709="NPC6ASZDB-BL013C",D709="NPC6ASZDB-BL030C",D709="NPC6ASZDB-GY009M",D709="NPC06SZDB-BK002M",D709="NPC6ASZDB-GY025C",D709="NPC06SZDB-BK003M",D709="NPC06SZDB-GY005M",D709="NPC6ASZDB-RD020C",D709="NPC06SZDB-YL040M",D709="NPC6ASZDB-GY125C",D709="NPC06SZDB-YL002M",D709="NPC6ASZDB-WT100M",D709="NPC6ASZDB-RD008M",D709="NPC6ASZDB-YL009M",D709="NPC6ASZDB-VT010M",D709="NPC6ASZDB-OR007M",D709="NPC6ASZDB-VT007M",D709="NPC6ASZDB-BK007M",D709="NPC6ASZDB-GY350C",D709="NPC6ASZDB-YL350C",D709="NPC6ASZDB-OR350C",D709="NPC6ASZDB-VT350C",D709="NPC6ASZDB-BL350C",D709="NPC6ASZDB-RD350C",D709="NPC6ASZDB-BK350C",D709="NPC6ASZDB-VT003M",D709="NPC6ASZDB-OR250C",D709="NPC6ASZDB-VT250C",D709="NPC6ASZDB-VT002M",D709="NPC6ASZDB-VT050C",D709="NPC6ASZDB-VT001M",D709="NPC6ASZDB-VT150C",D709="NPC6ASZDB-WT017C",D709="NPC6ASZDB-RD030C",D709="NPC6ASZDB-WT030C",D709="NPC6ASZDB-OR020M",D709="NPC6ASZDB-OR020M",D709="NPC6ASZDB-OR015M",D709="NPC06SZDB-WT025C",D709="NPC6ASZDB-WT013M",D709="NPC6ASZDB-BK175C",D709="NPC6ASZDB-GY075C",D709="NPC6ASZDB-BK075C",D709="NPC6ASZDB-BK125C",D709="NPC6ASZDB-GN250C",D709="NPC6ASZDB-WT011M",D709="NPC6ASZDB-WT014M",D709="NPC6ASZDB-OR005M",D709="NPC6ASZDB-GY006M",D709="NPC6ASZDB-WT550C",D709="NPC6ASZDB-WT650C",D709="NPC6ASZDB-WT850C",D709="NPC6ASZDB-WT950C",D709="NPC6ASZDB-RD250C",D709="NPC06SZDB-GY015C",D709="NPC06SZDB-BL020C",D709="NPC06SZDB-YL015C",D709="NPC6ASZDB-BL012M",D709="NPC6ASZDB-WT020C",D709="NPC6ASZDB-BL008M",D709="NPC6ASZDB-BL009M",D709="NPC6ASZDB-WT022M",D709="NPC6ASZDB-YL007M",D709="NPC06SZDB-WT250C",D709="NPC6ASZDB-BL007M",D709="NPC6ASZDB-BK050C",D709="NPC6ASZDB-BK025C",D709="NPC6ASZDB-BL750C",D709="NPC6ASZDB-OR010M",D709="NPC06SZDB-RD015M",D709="NPC6ASZDB-YL012M",D709="NPC6ASZDB-YL030M",D709="NPC6ASZDB-YL020M",D709="NPC6ASZDB-RD050C",D709="NPC06SZDB-BL050C",D709="NPC06SZDB-RD050C",D709="NPC06SZDB-YL050C",D709="NPC06SZDB-YL003M",D709="NPC06SZDB-GN002M",D709="NPC6ASZDB-RD010M",D709="NPC6ASZDB-GY450C",D709="NPC6ASZDB-GY450C",D709="NPC6ASZDB-BL250C",D709="NPC6ASZDB-GY050C",D709="NPC6ASZDB-YL250C",D709="NPC6ASZDB-YL008M",D709="NPC06SZDB-YL010M",D709="NPC6ASZDB-GY008M",D709="NPC06SZDB-RD005M",D709="NPC6ASZDB-BL050C",D709="NPC6ASZDB-WT450C",D709="NPC6ASZDB-OR050C",D709="NPC06SZDB-GN010M",D709="NPC06SZDB-RD010M",D709="NPC06SZDB-BL010M",D709="NPC6ASZDB-GY050C",D709="NPC6ASZDB-YL025C",D709="NPC6ASZDB-BK250C",D709="NPC6ASZDB-BK004M",D709="NPC6ASZDB-YL006M",D709="NPC06SZDB-WT007M",D709="NPC6ASZDB-BL015M",D709="NPC6ASZDB-BL020M",D709="NPC6ASZDB-GN010M",D709="NPC6ASZDB-GN015M",D709="NPC6ASZDB-GY250C",D709="NPC6ASZDB-BK030M",D709="NPC06SZDB-GY003M",D709="NPC06SZDB-BL150C",D709="NPC6ASZDB-BK013M",D709="NPC6ASZDB-OR150C",D709="NPC6ASZDB-GY007M",D709="NPC6ASZDB-BK750C",D709="NPC06SZDB-GN003M",D709="NPC06SZDB-BK150C",D709="NPC06SZDB-BK001M",D709="NPC6ASZDB-RD007M",D709="NPC6ASZDB-RD010M",D709="NPC06SZDB-GY006M",D709="NPC06SZDB-GY015M",D709="NPC06SZDB-BK050C",D709="NPC6ASZDB-GN025C",D709="NPC6ASZDB-WT009M",D709="NPC6ASZDB-OR004M",D709="NPC6ASZDB-WT075C",D709="NPC6ASZDB-WT175C",D709="NPC06SZDB-GY001M",D709="NPC06SZDB-GY002M",D709="NPC6ASZDB-WT125C",D709="NPC6ASZDB-WT225C",D709="NPC6ASZDB-WT275C",D709="NPC6ASZDB-GY015M",D709="NPC6ASZDB-RD001M",D709="NPC6ASZDB-RD005M",D709="NPC6ASZDB-WT025C",D709="NPC6ASZDB-YL001M",D709="NPC6ASZDB-YL005M",D709="NPC06SZDB-GY010M",D709="NPC06SZDB-YL005M",D709="NPC06SZDB-YL001M",D709="NPC6ASZDB-BK150C",D709="NPC6ASZDB-BL030M",D709="NPC6ASZDB-YL050C",D709="NPC6ASZDB-YL010M",D709=1711167,D709="NPC6ASZDB-OR010M",D709="NPC06SZDB-YL150C",D709="NPC6ASZDB-OR005M",D709="NPC06SZDB-OR002M",D709="NPC6ASZDB-RD150C",D709="NPC6ASZDB-WT025M",D709="NPC6ASZDB-WT150C",D709="NPC6ASZDB-WT250C",D709="NPC6ASZDB-WT350C",D709="NPC6ASZDB-YL002M",D709="NPC6ASZDB-WT012M",D709="NPC6ASZDB-BL150C",D709="NPC6ASZDB-WT015M",D709="NPC6ASZDB-YL150C",D709="NPC6ASZDB-YL003M",D709="NPC6ASZDB-WT750C",D709="NPC6ASZDB-GN050C",D709="NPC6ASZDB-WT008M",D709="NPC06SZDB-OR010M",D709="NPC6ASZDB-GY150C",D709="NPC6ASZDB-GN150C",D709="NPC6ASZDB-OR001M",D709="NPC6ASZDB-OR002M",D709="NPC6ASZDB-OR003M",D709="NPC06SZDB-RD002M",D709="NPC06SZDB-RD150C",D709="NPC6ASZDB-BK015M",D709="NPC06SZDB-GN001M",D709="NPC06SZDB-GN150C",D709="NPC06SZDB-WT030M",D709="NPC06SZDB-WT750C",D709="NPC06SZDB-WT015M",D709="NPC6ASZDB-WT030M",D709="NPC06SZDB-RD001M",D709="NPC06SZDB-RD003M",D709="NPC06SZDB-OR003M",D709="NPC06SZDB-OR001M",D709="NPC06SZDB-BL001M",D709="NPC06SZDB-BL003M",D709="NPC06SZDB-WT150C",D709="NPC06SZDB-BL002M",D709="NPC6ASZDB-WT050C",D709="NPC06SZDB-WT050C",D709="NPC06SZDB-WT001M",D709="NPC06SZDB-WT002M",D709="NPC06SZDB-WT003M",D709="NPC06SZDB-WT004M",D709="NPC06SZDB-WT005M",D709="NPC06SZDB-WT020M",D709="NPC6ASZDB-GN001M",D709="NPC6ASZDB-GN002M",D709="NPC6ASZDB-GN003M",D709="NPC6ASZDB-GN004M",D709="NPC6ASZDB-GN005M",D709="NPC6ASZDB-GN020M",D709="NPC06SZDB-WT010M",D709="NPC6ASZDB-GN030M",D709=1711091,D709=1711093,D709=1711815,D709=1711094,D709=1711095,D709=1711098,D709=2153215,D709=1711096,D709=1711097,D709=1711027,D709=2153463,D709=1711911,D709="NPC6ASZDB-WT001M",D709="NPC6ASZDB-WT002M",D709="NPC6ASZDB-WT003M",D709="NPC6ASZDB-WT004M",D709="NPC6ASZDB-WT005M",D709="NPC6ASZDB-WT006M",D709="NPC6ASZDB-WT007M",D709="NPC6ASZDB-WT010M",D709="NPC6ASZDB-WT020M",D709="NPC6ASZDB-RD002M",D709="NPC6ASZDB-RD003M",D709="NPC6ASZDB-RD020M",D709="NPC6ASZDB-GY001M",D709="NPC6ASZDB-GY002M",D709="NPC6ASZDB-GY003M",D709="NPC6ASZDB-GY004M",D709="NPC6ASZDB-GY005M",D709="NPC6ASZDB-GY010M",D709="NPC6ASZDB-GY020M",D709="NPC6ASZDB-GY025M",D709="NPC6ASZDB-GY030M",D709="NPC6ASZDB-BL001M",D709="NPC6ASZDB-BL002M",D709="NPC6ASZDB-BL003M",D709="NPC6ASZDB-BL004M",D709="NPC6ASZDB-BL005M",D709="NPC6ASZDB-BL010M",D709="NPC6ASZDB-BK001M",D709="NPC6ASZDB-BK002M",D709="NPC6ASZDB-BK003M",D709="NPC6ASZDB-BK005M",D709="NPC6ASZDB-BK010M",D709="NPC6ASZDB-BK020M",D709=1711171),E709*2,0)</f>
        <v>0</v>
      </c>
      <c r="P709" s="119">
        <f t="shared" ref="P709:P725" si="1319">P708+N709-O709</f>
        <v>374096</v>
      </c>
      <c r="Q709" s="117"/>
      <c r="R709" s="117">
        <f t="shared" ref="R709:R772" si="1320">IF(OR(D709="CO17772-0ZM010",D709="NPC6ASZDB-BK950C",D709="NPC6ASZDB-BK550C",D709="NPC6ASZDB-GN750C",D709="NPC6ASZDB-WT035M",D709="CO17772-0ZM002",D709="CO17772-01M001",D709="NPC6ASZDB-WT028M ",D709="NPC6ASZDB-WT019M",D709="CO17772-0CC050",D709="NPC6ASZDB-WT018M",D709="NPC6ASZDB-WT023M",D709="NPC6ASZDB-WT024M",D709="NPC6ASZDB-OR020M",D709="NPC6ASZDB-RD006M",D709="NPC6ASZDB-WT017M",D709="NPC6ASZDB-GY750C",D709="NPC6ASZDB-YL015M",D709="NPC6ASZDB-WT016M",D709="CO17772-0CM015",D709="NPC6ASZDB-OR750C",D709="NPC6ASZDB-BL013C",D709="NPC6ASZDB-BL030C",D709="NPC6ASZDB-GY009M",D709="NPC6ASZDB-GY025C",D709="NPC6ASZDB-RD020C",D709="CO17772-08F004",D709="CO17772-08F010",D709="NPC6ASZDB-GY125C",D709="CO17772-08C750",D709="NPC06SZDB-YL002M",D709="NPC6ASZDB-WT100M",D709="NPC6ASZDB-RD008M",D709="NPC6ASZDB-YL009M",D709="NPC6ASZDB-VT010M",D709="NPC6ASZDB-OR007M",D709="NPC6ASZDB-VT007M",D709="NPC6ASZDB-BK007M",D709="NPC6ASZDB-GY350C",D709="NPC6ASZDB-YL350C",D709="NPC6ASZDB-OR350C",D709="NPC6ASZDB-VT350C",D709="NPC6ASZDB-BL350C",D709="NPC6ASZDB-RD350C",D709="NPC6ASZDB-VT003M",D709="NPC6ASZDB-OR250C",D709="NPC6ASZDB-VT250C",D709="NPC6ASZDB-VT002M",D709="NPC6ASZDB-VT050C",D709="NPC6ASZDB-VT001M",D709="NPC6ASZDB-VT150C",D709="NPC6ASZDB-WT017C",D709="NPC6ASZDB-RD030C",D709="NPC6ASZDB-WT030C",D709="NPC6ASZDB-OR020M",D709="NPC6ASZDB-OR015M",D709="CO17772-08C250",D709="NPC6ASZDB-WT013M",D709="NPC6ASZDB-BK175C",D709="NPC6ASZDB-GY075C",D709="NPC6ASZDB-BK075C",D709="CO17772-07M001",D709="CO17772-09M001",D709="CO17772-0ZM001",D709="CO17772-0MM001",D709="CO17772-08F002",D709="NPC6ASZDB-BK125C",D709="NPC6ASZDB-GN250C",D709="NPC6ASZDB-WT011M",D709="NPC6ASZDB-WT014M",D709="NPC6ASZDB-OR005M",D709="NPC6ASZDB-GY006M",D709="NPC6ASZDB-WT550C",D709="NPC6ASZDB-WT650C",D709="NPC6ASZDB-WT850C",D709="NPC6ASZDB-WT950C",D709="NPC6ASZDB-RD250C",D709="NPC6ASZDB-BL012M",D709="NPC6ASZDB-WT020C",D709="NPC6ASZDB-BL008M",D709="NPC6ASZDB-BL009M",D709="NPC6ASZDB-WT022M",D709="NPC6ASZDB-YL007M",D709="NPC6ASZDB-BL007M",D709="CO17772-0ZM008",D709="CO17772-0ZM005",D709="NPC6ASZDB-BK050C",D709="NPC6ASZDB-BK025C",D709="NPC6ASZDB-BL750C",D709="NPC6ASZDB-OR010M",D709="NPC6ASZDB-YL012M",D709="NPC6ASZDB-YL020M",D709="NPC6ASZDB-YL030M",D709="NPC6ASZDB-RD050C",D709="NPC6ASZDB-RD010M",D709="NPC6ASZDB-GY450C",D709="CO17772-0CM005",D709="NPC6ASZDB-BL250C",D709="NPC6ASZDB-GY050C",D709="NPC6ASZDB-YL250C",D709="CO17772-0CM007",D709="NPC6ASZDB-YL008M",D709="NPC6ASZDB-GY008M",D709="NPC6ASZDB-BL050C",D709="NPC6ASZDB-GY050C",D709="NPC6ASZDB-WT450C",D709="NPC6ASZDB-OR050C",D709="CO17772-08M020",D709="NPC6ASZDB-YL025C",D709="NPC6ASZDB-BK250C",D709="CO17772-0MC150",D709="NPC6ASZDB-BK004M",D709="NPC6ASZDB-YL006M",D709="NPC6ASZDB-BL015M",D709="NPC6ASZDB-BL020M",D709="NPC6ASZDB-GN010M",D709="NPC6ASZDB-GN015M",D709="NPC6ASZDB-GY250C",D709="NPC6ASZDB-BK030M",D709="CO17772-08M010",D709="CO17772-08M006",D709="NPC6ASZDB-BK013M",D709="NPC6ASZDB-OR150C",D709="CO17772-08C050",D709="CO17772-0CM007",D709="CO17772-0CM010",D709="CO17772-0CM003",D709="CO17772-08C150",D709="CO17772-08M007",D709="CO17772-0MM005",D709="CO17772-0MM015",D709="CO17772-0CM002",D709="CO17772-0CM001",D709="CO17772-08M010",D709="CO17772-08M001",D709="CO17772-08M002",D709="CO17772-08M003",D709="CO17772-08M004",D709="CO17772-08M015",D709="CO17772-08M005",D709="NPC6ASZDB-BK750C",D709="NPC6ASZDB-RD007M",D709="NPC6ASZDB-RD010M",D709="NPC6ASZDB-GN025C",D709="NPC6ASZDB-WT009M",D709="NPC6ASZDB-OR004M",D709="NPC6ASZDB-WT075C",D709="NPC6ASZDB-WT175C",D709="NPC6ASZDB-WT125C",D709="NPC6ASZDB-WT225C",D709="NPC6ASZDB-WT275C",D709="NPC6ASZDB-GY015M",D709="NPC6ASZDB-RD001M",D709="NPC6ASZDB-RD005M",D709="NPC6ASZDB-WT025C",D709="NPC6ASZDB-YL001M",D709="NPC6ASZDB-YL005M",D709="NPC6ASZDB-BK150C",D709="NPC6ASZDB-BL030M",D709="NPC6ASZDB-YL050C",D709="NPC6ASZDB-YL010M",D709="NPC6ASZDB-OR010M",D709="NPC6ASZDB-OR005M",D709="NPC6ASZDB-RD150C",D709="NPC6ASZDB-WT025M",D709="NPC6ASZDB-WT150C",D709="NPC6ASZDB-WT012M",D709="NPC6ASZDB-WT250C",D709="NPC6ASZDB-WT350C",D709="NPC6ASZDB-YL002M",D709="NPC6ASZDB-BL150C",D709="NPC6ASZDB-WT015M",D709="NPC6ASZDB-YL150C",D709="NPC6ASZDB-YL003M",D709="NPC6ASZDB-WT750C",D709="NPC6ASZDB-GN050C",D709="NPC6ASZDB-WT008M",D709="NPC6ASZDB-GY150C",D709="NPC6ASZDB-GN150C",D709="NPC6ASZDB-OR001M",D709="NPC6ASZDB-OR002M",D709="NPC6ASZDB-OR003M",D709="NPC6ASZDB-BK015M",D709="NPC6ASZDB-WT030M",D709="NPC6ASZDB-WT050C",D709="NPC6ASZDB-GN001M",D709="NPC6ASZDB-GN002M",D709="NPC6ASZDB-GN003M",D709="NPC6ASZDB-GN004M",D709="NPC6ASZDB-GN005M",D709="NPC6ASZDB-GN020M",D709="NPC6ASZDB-GN030M",D709="NPC6ASZDB-WT001M",D709="NPC6ASZDB-WT002M",D709="NPC6ASZDB-WT003M",D709="NPC6ASZDB-WT004M",D709="NPC6ASZDB-WT005M",D709="NPC6ASZDB-WT006M",D709="NPC6ASZDB-WT007M",D709="NPC6ASZDB-WT010M",D709="NPC6ASZDB-WT020M",D709="NPC6ASZDB-RD002M",D709="NPC6ASZDB-RD003M",D709="NPC6ASZDB-RD020M",D709="NPC6ASZDB-GY001M",D709="NPC6ASZDB-GY002M",D709="NPC6ASZDB-GY003M",D709="NPC6ASZDB-GY004M",D709="NPC6ASZDB-GY005M",D709="NPC6ASZDB-GY010M",D709="NPC6ASZDB-GY020M",D709="NPC6ASZDB-GY025M",D709="NPC6ASZDB-GY030M",D709="NPC6ASZDB-BL001M",D709="NPC6ASZDB-BL002M",D709="NPC6ASZDB-BL003M",D709="NPC6ASZDB-BL004M",D709="NPC6ASZDB-BL005M",D709="NPC6ASZDB-BL010M",D709="NPC6ASZDB-BK001M",D709="NPC6ASZDB-BK002M",D709="NPC6ASZDB-BK003M",D709="NPC6ASZDB-BK005M",D709="NPC6ASZDB-BK010M",D709="NPC6ASZDB-BK020M",D709="NPC6ASZDB-GY007M",),E709*2,0)</f>
        <v>0</v>
      </c>
      <c r="S709" s="117" t="e">
        <f t="shared" ref="S709:S728" si="1321">S708+Q709-R709</f>
        <v>#REF!</v>
      </c>
      <c r="T709" s="117"/>
      <c r="U709" s="117">
        <f t="shared" si="1223"/>
        <v>0</v>
      </c>
      <c r="V709" s="117">
        <f t="shared" si="1224"/>
        <v>205236.40000000002</v>
      </c>
      <c r="W709" s="121"/>
      <c r="X709" s="120">
        <f t="shared" ref="X709:X772" si="1322">IF(OR(D709="NPC6ASZDB-BK015C",D709="NPP6ASZDB-BK010M",D709="NPP6ASZDB-BK005M",D709="NPP6ASZDB-BK003M",D709="NPP6ASZDB-BK002M",D709="NPP6ASZDB-BK001M",D709="NPC6ASZDB-BK030C",D709="NPC6ASZDB-BK950C",D709="NPC6ASZDB-BK550C",D709="NPC06SZDB-BK006M",D709="NPC06SZDB-BK007M",D709="NPC06SZDB-BK004M",D709="NPC06SZDB-BK002M",D709="NPC06SZDB-BK003M",D709="NPC6ASZDB-BK007M",D709="NPC6ASZDB-BK350C",D709="NPC6ASZDB-BK175C",D709="NPC6ASZDB-BK075C",D709="NPC6ASZDB-BK125C",D709="NPC6ASZDB-BK050C",D709="NPC6ASZDB-BK025C",D709="NPC6ASZDB-BK250C",D709="NPC6ASZDB-BK004M",D709="NPC6ASZDB-BK030M",D709="NPC6ASZDB-BK013M",D709="NPC6ASZDB-BK750C",D709="NPC06SZDB-BK150C",D709="NPC06SZDB-BK001M",D709="NPC06SZDB-BK050C",D709="NPC6ASZDB-BK150C",D709="NPC6ASZDB-BK015M",D709="NPC6ASZDB-BK001M",D709="NPC6ASZDB-BK002M",D709="NPC6ASZDB-BK003M",D709="NPC6ASZDB-BK005M",D709="NPC6ASZDB-BK010M",D709="NPC6ASZDB-BK020M",),E709*(F709+0.1),0)</f>
        <v>0</v>
      </c>
      <c r="Y709" s="117">
        <f t="shared" si="1309"/>
        <v>132.29999999999882</v>
      </c>
      <c r="Z709" s="117"/>
      <c r="AA709" s="121">
        <f t="shared" si="1263"/>
        <v>0</v>
      </c>
      <c r="AB709" s="117">
        <f t="shared" si="1312"/>
        <v>1417.5</v>
      </c>
      <c r="AC709" s="117"/>
      <c r="AD709" s="117">
        <f t="shared" si="1264"/>
        <v>0</v>
      </c>
      <c r="AE709" s="117">
        <f t="shared" si="1225"/>
        <v>1283.7999999999997</v>
      </c>
      <c r="AF709" s="117"/>
      <c r="AG709" s="116">
        <f t="shared" si="1265"/>
        <v>0</v>
      </c>
      <c r="AH709" s="123">
        <f t="shared" si="1226"/>
        <v>6947.9999999999991</v>
      </c>
      <c r="AI709" s="117"/>
      <c r="AJ709" s="121">
        <f t="shared" si="1266"/>
        <v>0</v>
      </c>
      <c r="AK709" s="117">
        <f t="shared" si="1227"/>
        <v>6708.5</v>
      </c>
      <c r="AL709" s="117"/>
      <c r="AM709" s="121">
        <f t="shared" si="1267"/>
        <v>0</v>
      </c>
      <c r="AN709" s="117">
        <f t="shared" si="1228"/>
        <v>3058.0999999999985</v>
      </c>
      <c r="AO709" s="117">
        <v>7000</v>
      </c>
      <c r="AP709" s="121">
        <f t="shared" ref="AP709:AP772" si="1323">IF(OR(D709="NPC6ASZDB-BL015C",D709="NPP6ASZDB-BL150C",D709="NPP6ASZDB-BL009M",D709="NPP6ASZDB-BL006M",D709="NPP6ASZDB-BL008M",D709="NPP6ASZDB-BL010M",D709="NPP6ASZDB-BL250C",D709="NPP6ASZDB-BL002M",D709="NPC6ASZDB-BL025C",D709="NPC6ASZDB-BL006M",D709="NPC6ASZDB-BL014M",D709="NPC6ASZDB-BL015M",D709="NPC06SZDB-BL015M",D709="NPC6ASZDB-BL013C",D709="NPC6ASZDB-BL030C",D709="NPC6ASZDB-BL350C",D709="NPC06SZDB-BL020C",D709="NPC6ASZDB-BL012M",D709="NPC6ASZDB-BL008M",D709="NPC6ASZDB-BL009M",D709="NPC6ASZDB-BL007M",D709="NPC6ASZDB-BL750C",D709="NPC06SZDB-BL050C",D709="NPC6ASZDB-BL250C",D709="NPC6ASZDB-BL050C",D709="NPC06SZDB-BL010M",D709="NPC6ASZDB-BL015M",D709="NPC6ASZDB-BL020M",D709="NPC06SZDB-BL150C",D709="NPC6ASZDB-BL030M",D709="NPC6ASZDB-BL150C",D709="NPC06SZDB-BL001M",D709="NPC06SZDB-BL003M",D709="NPC06SZDB-BL002M",D709="NPC6ASZDB-BL001M",D709="NPC6ASZDB-BL002M",D709="NPC6ASZDB-BL003M",D709="NPC6ASZDB-BL004M",D709="NPC6ASZDB-BL005M",D709="NPC6ASZDB-BL010M",),E709*(F709+0.1),0)</f>
        <v>0</v>
      </c>
      <c r="AQ709" s="117">
        <f t="shared" ref="AQ709:AQ728" si="1324">+AQ708+AO709-AP709</f>
        <v>18812.5</v>
      </c>
      <c r="AR709" s="117"/>
      <c r="AS709" s="121">
        <f t="shared" si="1272"/>
        <v>0</v>
      </c>
      <c r="AT709" s="117">
        <f t="shared" si="1229"/>
        <v>2056.1000000000004</v>
      </c>
      <c r="AU709" s="117"/>
      <c r="AV709" s="117">
        <f t="shared" si="1230"/>
        <v>0</v>
      </c>
      <c r="AW709" s="122">
        <f t="shared" si="1311"/>
        <v>1620.0000000000014</v>
      </c>
      <c r="AX709" s="117"/>
      <c r="AY709" s="117">
        <f t="shared" si="1273"/>
        <v>0</v>
      </c>
      <c r="AZ709" s="117">
        <f t="shared" ref="AZ709:AZ772" si="1325">+AZ708+AX709-AY709</f>
        <v>1794.6</v>
      </c>
      <c r="BA709" s="117"/>
      <c r="BB709" s="121">
        <f t="shared" si="1274"/>
        <v>0</v>
      </c>
      <c r="BC709" s="117">
        <f t="shared" si="1231"/>
        <v>1254.5999999999999</v>
      </c>
      <c r="BD709" s="117"/>
      <c r="BE709" s="121">
        <f t="shared" si="1275"/>
        <v>0</v>
      </c>
      <c r="BF709" s="117">
        <f t="shared" si="1304"/>
        <v>7530.3200000000015</v>
      </c>
      <c r="BG709" s="117"/>
      <c r="BH709" s="121">
        <f t="shared" si="1305"/>
        <v>0</v>
      </c>
      <c r="BI709" s="117">
        <f t="shared" si="1268"/>
        <v>24223.879999999997</v>
      </c>
      <c r="BJ709" s="117"/>
      <c r="BK709" s="121">
        <f t="shared" si="1276"/>
        <v>0</v>
      </c>
      <c r="BL709" s="117">
        <f t="shared" si="1232"/>
        <v>4604.6000000000004</v>
      </c>
      <c r="BM709" s="117"/>
      <c r="BN709" s="121">
        <f t="shared" si="1233"/>
        <v>0</v>
      </c>
      <c r="BO709" s="117">
        <f t="shared" si="1234"/>
        <v>509.90000000000123</v>
      </c>
      <c r="BP709" s="117"/>
      <c r="BQ709" s="121">
        <f t="shared" si="1235"/>
        <v>0</v>
      </c>
      <c r="BR709" s="117">
        <f t="shared" si="1269"/>
        <v>18130.019999999993</v>
      </c>
      <c r="BS709" s="117"/>
      <c r="BT709" s="117">
        <f t="shared" si="1260"/>
        <v>0</v>
      </c>
      <c r="BU709" s="117">
        <f t="shared" si="1306"/>
        <v>25963</v>
      </c>
      <c r="BV709" s="117"/>
      <c r="BW709" s="117">
        <f t="shared" si="1261"/>
        <v>0</v>
      </c>
      <c r="BX709" s="117">
        <f t="shared" si="1313"/>
        <v>77373</v>
      </c>
      <c r="BY709" s="117"/>
      <c r="BZ709" s="117">
        <f t="shared" si="1262"/>
        <v>0</v>
      </c>
      <c r="CA709" s="117">
        <f t="shared" si="1307"/>
        <v>21443</v>
      </c>
      <c r="CB709" s="117"/>
      <c r="CC709" s="117">
        <f t="shared" si="1236"/>
        <v>0</v>
      </c>
      <c r="CD709" s="117">
        <f t="shared" si="1300"/>
        <v>4124.7000000000016</v>
      </c>
      <c r="CE709" s="117"/>
      <c r="CF709" s="117">
        <f t="shared" si="1237"/>
        <v>0</v>
      </c>
      <c r="CG709" s="117">
        <f t="shared" si="1238"/>
        <v>6982.9</v>
      </c>
      <c r="CH709" s="117"/>
      <c r="CI709" s="117">
        <f t="shared" si="1277"/>
        <v>0</v>
      </c>
      <c r="CJ709" s="117">
        <f t="shared" si="1257"/>
        <v>8715</v>
      </c>
      <c r="CK709" s="117"/>
      <c r="CL709" s="121">
        <f t="shared" si="1278"/>
        <v>0</v>
      </c>
      <c r="CM709" s="123">
        <f t="shared" si="1239"/>
        <v>4864</v>
      </c>
      <c r="CN709" s="117"/>
      <c r="CO709" s="121">
        <f t="shared" si="1279"/>
        <v>0</v>
      </c>
      <c r="CP709" s="123">
        <f t="shared" si="1240"/>
        <v>3955</v>
      </c>
      <c r="CQ709" s="117"/>
      <c r="CR709" s="121">
        <f t="shared" si="1280"/>
        <v>0</v>
      </c>
      <c r="CS709" s="123">
        <f t="shared" si="1310"/>
        <v>6656</v>
      </c>
      <c r="CT709" s="117"/>
      <c r="CU709" s="121">
        <f t="shared" si="1281"/>
        <v>0</v>
      </c>
      <c r="CV709" s="123">
        <f t="shared" si="1241"/>
        <v>7769</v>
      </c>
      <c r="CW709" s="117"/>
      <c r="CX709" s="117">
        <f t="shared" si="1282"/>
        <v>0</v>
      </c>
      <c r="CY709" s="116">
        <f t="shared" si="1303"/>
        <v>27839.26</v>
      </c>
      <c r="CZ709" s="123"/>
      <c r="DA709" s="117">
        <f t="shared" si="1283"/>
        <v>0</v>
      </c>
      <c r="DB709" s="117">
        <f t="shared" si="1258"/>
        <v>50216</v>
      </c>
      <c r="DC709" s="117"/>
      <c r="DD709" s="117">
        <f t="shared" si="1284"/>
        <v>0</v>
      </c>
      <c r="DE709" s="117">
        <f t="shared" si="1259"/>
        <v>76987</v>
      </c>
      <c r="DF709" s="117"/>
      <c r="DG709" s="120">
        <f t="shared" si="1285"/>
        <v>0</v>
      </c>
      <c r="DH709" s="117">
        <f t="shared" si="1314"/>
        <v>340815</v>
      </c>
      <c r="DI709" s="117"/>
      <c r="DJ709" s="117">
        <f t="shared" si="1286"/>
        <v>0</v>
      </c>
      <c r="DK709" s="117">
        <f t="shared" si="1242"/>
        <v>226.5</v>
      </c>
      <c r="DL709" s="211"/>
      <c r="DM709" s="207">
        <f t="shared" si="1287"/>
        <v>0</v>
      </c>
      <c r="DN709" s="125">
        <f t="shared" ref="DN709:DN772" si="1326">DN708+DL709-DM709</f>
        <v>0</v>
      </c>
      <c r="DO709" s="126"/>
      <c r="DP709" s="127">
        <f t="shared" si="1288"/>
        <v>0</v>
      </c>
      <c r="DQ709" s="128">
        <f t="shared" si="1243"/>
        <v>7022.5</v>
      </c>
      <c r="DR709" s="126"/>
      <c r="DS709" s="127">
        <f t="shared" si="1289"/>
        <v>0</v>
      </c>
      <c r="DT709" s="128">
        <f t="shared" si="1244"/>
        <v>4846</v>
      </c>
      <c r="DU709" s="126"/>
      <c r="DV709" s="127">
        <f t="shared" si="1290"/>
        <v>0</v>
      </c>
      <c r="DW709" s="128">
        <f t="shared" si="1245"/>
        <v>4835</v>
      </c>
      <c r="DX709" s="126"/>
      <c r="DY709" s="124">
        <f t="shared" si="1291"/>
        <v>0</v>
      </c>
      <c r="DZ709" s="125">
        <f t="shared" si="1246"/>
        <v>523</v>
      </c>
      <c r="EA709" s="124"/>
      <c r="EB709" s="124">
        <f t="shared" si="1292"/>
        <v>0</v>
      </c>
      <c r="EC709" s="129">
        <f t="shared" si="1247"/>
        <v>369</v>
      </c>
      <c r="ED709" s="126"/>
      <c r="EE709" s="127">
        <f t="shared" si="1293"/>
        <v>0</v>
      </c>
      <c r="EF709" s="128">
        <f t="shared" si="1248"/>
        <v>4769</v>
      </c>
      <c r="EG709" s="117"/>
      <c r="EH709" s="117">
        <f t="shared" si="1294"/>
        <v>0</v>
      </c>
      <c r="EI709" s="117">
        <f t="shared" si="1249"/>
        <v>23837</v>
      </c>
      <c r="EJ709" s="117"/>
      <c r="EK709" s="117">
        <f t="shared" si="1270"/>
        <v>0</v>
      </c>
      <c r="EL709" s="117">
        <f t="shared" si="1250"/>
        <v>22467</v>
      </c>
      <c r="EM709" s="131" t="e">
        <f t="shared" si="1271"/>
        <v>#REF!</v>
      </c>
    </row>
    <row r="710" spans="1:143" ht="11.25" customHeight="1" x14ac:dyDescent="0.25">
      <c r="A710" s="130">
        <v>46119</v>
      </c>
      <c r="B710" s="185">
        <v>46098</v>
      </c>
      <c r="C710" s="172">
        <v>4933</v>
      </c>
      <c r="D710" s="113"/>
      <c r="E710" s="114"/>
      <c r="F710" s="201"/>
      <c r="G710" s="116"/>
      <c r="H710" s="117"/>
      <c r="I710" s="118">
        <f t="shared" si="1315"/>
        <v>0</v>
      </c>
      <c r="J710" s="119">
        <f t="shared" si="1316"/>
        <v>325466</v>
      </c>
      <c r="K710" s="117"/>
      <c r="L710" s="118">
        <f t="shared" si="1308"/>
        <v>0</v>
      </c>
      <c r="M710" s="119">
        <f t="shared" si="1317"/>
        <v>224375</v>
      </c>
      <c r="N710" s="117"/>
      <c r="O710" s="118">
        <f t="shared" si="1318"/>
        <v>0</v>
      </c>
      <c r="P710" s="119">
        <f t="shared" si="1319"/>
        <v>374096</v>
      </c>
      <c r="Q710" s="117"/>
      <c r="R710" s="117">
        <f t="shared" si="1320"/>
        <v>0</v>
      </c>
      <c r="S710" s="117" t="e">
        <f t="shared" si="1321"/>
        <v>#REF!</v>
      </c>
      <c r="T710" s="117"/>
      <c r="U710" s="117">
        <f t="shared" ref="U710:U773" si="1327">IF(OR(D710="NPP6ASZDB-WT020M",D710="NPP6ASZDB-WT012M",1301="NPP6ASZDB-WT008M",D710="NPP6ASZDB-WT004M",D710="NPP6ASZDB-WT025M",D710="NPP6ASZDB-WT250C",D710="NPP6ASZDB-WT010M",D710="NPP6ASZDB-WT015M",D710="NPP6ASZDB-WT650C",D710="NPP6ASZDB-WT007M",D710="NPP6ASZDB-WT750C",D710="NPP6ASZDB-WT008M",D710="NPP6ASZDB-WT006M",D710="NPP6ASZDB-WT003M",D710="NPP6ASZDB-WT150C",D710="NPP6ASZDB-WT350C",D710="NPP6ASZDB-WT005M",D710="NPC6ASZDB-WT015C",D710="NPP6ASZDB-WT001M",D710="NPP6ASZDB-WT002M",D710="NPC6ASZDB-WT028M",D710="NPC06SZDB-WT025M",D710="NPC6ASZDB-WT035M",D710="NPC6ASZDB-WT028M ",D710="NPC6ASZDB-WT019M",D710="NPC6ASZDB-WT018M",D710="NPC6ASZDB-WT023M",D710="NPC6ASZDB-WT024M",D710="NPC6ASZDB-WT017M",D710="NPC6ASZDB-WT016M",D710="NPC6ASZDB-WT100M",D710="NPC6ASZDB-WT017C",D710="NPC6ASZDB-WT030C",D710="NPC06SZDB-WT025C",D710="NPC6ASZDB-WT013M",D710="NPC6ASZDB-WT011M",D710="NPC6ASZDB-WT014M",D710="NPC6ASZDB-WT550C",D710="NPC6ASZDB-WT650C",D710="NPC6ASZDB-WT850C",D710="NPC6ASZDB-WT950C",D710="NPC6ASZDB-WT020C",D710="NPC6ASZDB-WT022M",D710="NPC06SZDB-WT250C",D710="NPC6ASZDB-WT125C",D710="NPC6ASZDB-WT450C",D710="NPC06SZDB-WT007M",D710="NPC6ASZDB-WT009M",D710="NPC6ASZDB-WT075C",D710="NPC6ASZDB-WT175C",D710="NPC6ASZDB-WT125C",D710="NPC6ASZDB-WT225C",D710="NPC6ASZDB-WT275C",D710="NPC6ASZDB-WT025C",D710="NPC6ASZDB-WT025M",D710="NPC6ASZDB-WT150C",D710="NPC6ASZDB-WT250C",D710="NPC6ASZDB-WT350C",D710="NPC6ASZDB-WT012M",D710="NPC6ASZDB-WT015M",D710="NPC6ASZDB-WT750C",D710="NPC6ASZDB-WT008M",D710="NPC06SZDB-WT030M",D710="NPC06SZDB-WT750C",D710="NPC06SZDB-WT015M",D710="NPC6ASZDB-WT030M",D710="NPC06SZDB-WT150C",D710="NPC6ASZDB-WT050C",D710="NPC06SZDB-WT050C",D710="NPC06SZDB-WT001M",D710="NPC06SZDB-WT002M",D710="NPC06SZDB-WT003M",D710="NPC06SZDB-WT004M",D710="NPC06SZDB-WT005M",D710="NPC06SZDB-WT010M",D710="NPC06SZDB-WT020M",D710=1711815,D710="NPC6ASZDB-WT001M",D710="NPC6ASZDB-WT002M",D710="NPC6ASZDB-WT003M",D710="NPC6ASZDB-WT004M",D710="NPC6ASZDB-WT005M",D710="NPC6ASZDB-WT006M",D710="NPC6ASZDB-WT007M",D710="NPC6ASZDB-WT010M",D710="NPC6ASZDB-WT020M",D710="NPC6ASZDB-WT027M",),E710*(F710+0.1),0)</f>
        <v>0</v>
      </c>
      <c r="V710" s="117">
        <f t="shared" ref="V710:V773" si="1328">V709+T710-U710</f>
        <v>205236.40000000002</v>
      </c>
      <c r="W710" s="121"/>
      <c r="X710" s="120">
        <f t="shared" si="1322"/>
        <v>0</v>
      </c>
      <c r="Y710" s="117">
        <f t="shared" si="1309"/>
        <v>132.29999999999882</v>
      </c>
      <c r="Z710" s="117"/>
      <c r="AA710" s="121">
        <f t="shared" si="1263"/>
        <v>0</v>
      </c>
      <c r="AB710" s="117">
        <f t="shared" si="1312"/>
        <v>1417.5</v>
      </c>
      <c r="AC710" s="117"/>
      <c r="AD710" s="117">
        <f t="shared" si="1264"/>
        <v>0</v>
      </c>
      <c r="AE710" s="117">
        <f t="shared" ref="AE710:AE773" si="1329">+AE709+AC710-AD710</f>
        <v>1283.7999999999997</v>
      </c>
      <c r="AF710" s="117"/>
      <c r="AG710" s="116">
        <f t="shared" si="1265"/>
        <v>0</v>
      </c>
      <c r="AH710" s="123">
        <f t="shared" ref="AH710:AH773" si="1330">+AH709+AF710-AG710</f>
        <v>6947.9999999999991</v>
      </c>
      <c r="AI710" s="117"/>
      <c r="AJ710" s="121">
        <f t="shared" si="1266"/>
        <v>0</v>
      </c>
      <c r="AK710" s="117">
        <f t="shared" ref="AK710:AK773" si="1331">+AK709+AI710-AJ710</f>
        <v>6708.5</v>
      </c>
      <c r="AL710" s="117"/>
      <c r="AM710" s="121">
        <f t="shared" si="1267"/>
        <v>0</v>
      </c>
      <c r="AN710" s="117">
        <f t="shared" ref="AN710:AN773" si="1332">+AN709+AL710-AM710</f>
        <v>3058.0999999999985</v>
      </c>
      <c r="AO710" s="117"/>
      <c r="AP710" s="121">
        <f t="shared" si="1323"/>
        <v>0</v>
      </c>
      <c r="AQ710" s="117">
        <f t="shared" si="1324"/>
        <v>18812.5</v>
      </c>
      <c r="AR710" s="117"/>
      <c r="AS710" s="121">
        <f t="shared" si="1272"/>
        <v>0</v>
      </c>
      <c r="AT710" s="117">
        <f t="shared" ref="AT710:AT773" si="1333">+AT709+AR710-AS710</f>
        <v>2056.1000000000004</v>
      </c>
      <c r="AU710" s="117"/>
      <c r="AV710" s="117">
        <f t="shared" ref="AV710:AV773" si="1334">IF(OR(D710="NPC06UZDB-BK025C",D710="NPC06UZDB-BK020M",D710="NPP06UZDB-BK005M",D710="NPP06UZDB-BK150C",D710="NPP06UZDB-BK010M",D710="NPP06UZDB-BK001M",D710="NPP06UZDB-BK001M",D710="NPP06UZDB-BK002M",D710="NPP06UZDB-BK003M",D710="NPC06UZDB-BK350C",D710="NPC06UZDB-BK016M",D710="NPC06UZDB-BK011M",D710="CO155E2-01M007",D710="CO155E2-01M004",D710="NPC06UZDB-BK750C",D710="CO155E2-01M007",D710="NPC06UZDB-BK010M",D710="NPC06UZDB-BK150C",D710="NPC06UZDB-BK250C",D710="CO155E2-01C050",D710="NPC06UZDB-BK007M",D710="CO155E2-01C250",D710="CO155E2-01C150",D710="CO155E2-01C250",D710="CO155E2-01M015",D710="CO155E2-01M003",D710="CO155E2-01M005",D710="NPC06UZDB-BK005M",D710="CO155E2-01M001",D710="CO155E2-01M002",D710="CO155E2-01M010",D710="NPC06UZDB-BK050C",D710="NPC06UZDB-BK001M",D710="NPC06UZDB-BK002M",D710="NPC06UZDB-BK003M",),E710*(F710+0.12),0)</f>
        <v>0</v>
      </c>
      <c r="AW710" s="122">
        <f t="shared" si="1311"/>
        <v>1620.0000000000014</v>
      </c>
      <c r="AX710" s="117"/>
      <c r="AY710" s="117">
        <f t="shared" si="1273"/>
        <v>0</v>
      </c>
      <c r="AZ710" s="117">
        <f t="shared" si="1325"/>
        <v>1794.6</v>
      </c>
      <c r="BA710" s="117"/>
      <c r="BB710" s="121">
        <f t="shared" si="1274"/>
        <v>0</v>
      </c>
      <c r="BC710" s="117">
        <f t="shared" ref="BC710:BC773" si="1335">BC709+BA710-BB710</f>
        <v>1254.5999999999999</v>
      </c>
      <c r="BD710" s="117"/>
      <c r="BE710" s="121">
        <f t="shared" si="1275"/>
        <v>0</v>
      </c>
      <c r="BF710" s="117">
        <f t="shared" si="1304"/>
        <v>7530.3200000000015</v>
      </c>
      <c r="BG710" s="117"/>
      <c r="BH710" s="121">
        <f t="shared" si="1305"/>
        <v>0</v>
      </c>
      <c r="BI710" s="117">
        <f t="shared" si="1268"/>
        <v>24223.879999999997</v>
      </c>
      <c r="BJ710" s="117"/>
      <c r="BK710" s="121">
        <f t="shared" si="1276"/>
        <v>0</v>
      </c>
      <c r="BL710" s="117">
        <f t="shared" ref="BL710:BL773" si="1336">+BL709+BJ710-BK710</f>
        <v>4604.6000000000004</v>
      </c>
      <c r="BM710" s="117"/>
      <c r="BN710" s="121">
        <f t="shared" ref="BN710:BN773" si="1337">IF(OR(D710="NPP06UZDB-OR005M",D710="NPP06UZDB-OR002M",D710="NPP06UZDB-OR003M",D710="NPP06UZDB-OR008M",D710="NPP06UZDB-OR020M",D710="NPP06UZDB-OR150C",D710="NPP06UZDB-OR010M",D710="NPC06UZDB-OR015C",D710="NPP06UZDB-OR007M",D710="NPP06UZDB-OR001M",D710="NPC06UZDB-OR008M",D710="NPC06UZDB-OR350C",D710="NPC06UZDB-OR150C",D710="NPC06UZDB-OR350C",D710="NPC06UZDB-OR007M",D710="NPC06UZDB-OR015M",D710="CO155E2-06C150",D710="CO155E2-06M001",D710="NPC06UZDB-OR750C",D710="CO155E2-06M003",D710="CO155E2-06M002",D710="NPC06UZDB-OR050C",D710="NPC06UZDB-OR001M",D710="NPC06UZDB-OR002M",D710="NPC06UZDB-OR003M",D710="NPC06UZDB-OR004M",D710="NPC06UZDB-OR005M",D710="NPC06UZDB-OR006M",D710="NPC06UZDB-OR010M",D710="NPC06UZDB-OR020M",),E710*(F710+0.12),0)</f>
        <v>0</v>
      </c>
      <c r="BO710" s="117">
        <f t="shared" ref="BO710:BO773" si="1338">+BO709+BM710-BN710</f>
        <v>509.90000000000123</v>
      </c>
      <c r="BP710" s="117"/>
      <c r="BQ710" s="121">
        <f t="shared" ref="BQ710:BQ773" si="1339">IF(OR(D710="NPP06UZDB-WT150C",D710="NPP06UZDB-WT015M",D710="NPP06UZDB-WT005M",D710="NPP06UZDB-WT005M",D710="NPP06UZDB-WT250C",D710="NPP06UZDB-WT007M",D710="NPP06UZDB-WT010M",D710="NPP06UZDB-WT001M",D710="NPP06UZDB-WT002M",D710="NPP06UZDB-WT008M",D710="NPC06UZDB-WT030C",D710="NPC06UZDB-WT020C",D710="NPC06UZDB-WT020C",D710="NPC06UZDB-WT450C",D710="NPC06UZDB-WT015C",D710="CO155E2-08C150",D710="NPC06UZDB-WT016M",D710="NPC06UZDB-WT025M",D710="NPC06UZDB-WT012M",D710="NPC06UZDB-WT009M",D710="NPC06UZDB-WT750C",D710="NPC06UZDB-WT030M",D710="CO155E2-08C750",D710="NPC06UZDB-WT050M",D710="NPC06UZDB-WT007M",D710="NPC06UZDB-WT025M",D710="NPC06UZDB-WT025C",D710="NPC06UZDB-WT250C",D710="CO155E2-08C250",D710="CO155E2-08M007",D710="CO155E2-08M015",D710="CO155E2-08C150",D710="NPC06UZDB-WT150C",D710="NPC06UZDB-WT050C",D710="CO155E2-08F008",D710="CO155E2-08F005",D710="CO155E2-08C050",D710="CO155E2-08M001",D710="CO155E2-08M002",D710="CO155E2-08M003",D710="CO155E2-08M004",D710="CO155E2-08M005",D710="CO155E2-08M006",D710="CO155E2-08M008",D710="CO155E2-08M020",D710="CO155E2-08M010",D710="NPC06UZDB-WT050C",D710="NPC06UZDB-WT001M",D710="NPC06UZDB-WT002M",D710="NPC06UZDB-WT003M",D710="NPC06UZDB-WT004M",D710="NPC06UZDB-WT005M",D710="NPC06UZDB-WT006M",D710="NPC06UZDB-WT008M",D710="NPC06UZDB-WT010M",D710="NPC06UZDB-WT015M",D710="NPC06UZDB-WT020M",),E710*(F710+0.12),0)</f>
        <v>0</v>
      </c>
      <c r="BR710" s="117">
        <f t="shared" si="1269"/>
        <v>18130.019999999993</v>
      </c>
      <c r="BS710" s="117"/>
      <c r="BT710" s="117">
        <f t="shared" si="1260"/>
        <v>0</v>
      </c>
      <c r="BU710" s="117">
        <f t="shared" si="1306"/>
        <v>25963</v>
      </c>
      <c r="BV710" s="117"/>
      <c r="BW710" s="117">
        <f t="shared" si="1261"/>
        <v>0</v>
      </c>
      <c r="BX710" s="117">
        <f t="shared" si="1313"/>
        <v>77373</v>
      </c>
      <c r="BY710" s="117"/>
      <c r="BZ710" s="117">
        <f t="shared" si="1262"/>
        <v>0</v>
      </c>
      <c r="CA710" s="117">
        <f t="shared" si="1307"/>
        <v>21443</v>
      </c>
      <c r="CB710" s="117"/>
      <c r="CC710" s="117">
        <f t="shared" ref="CC710:CC773" si="1340">IF(OR(D710="NPP6AUZDB-WT005M",D710="NPP6AUZDB-WT001M",D710="NPC6AUZDB-WT030M",D710="NPP6AUZDB-WT003M",D710="NPP6AUZDB-WT002M",D710="NPC6AUZDB-WT030C",D710="NPC6AUZDB-WT025C",D710="NPC6AUZDB-WT004M",D710="NPC6AUZDB-WT008M",D710="NPC6AUZDB-WT050C",D710="NPC6AUZDB-WT007M",D710="NPC6AUZDB-WT020M",D710="NPC6AUZDB-WT250C",D710="NPC6AUZDB-WT750C",D710="NPC6AUZDB-WT150C",D710="NPC6AUZDB-WT010M",D710="NPC6AUZDB-WT015M",D710="NPC6AUZDB-WT005M",D710="NPC6AUZDB-WT003M",D710="NPC6AUZDB-WT002M",D710="NPC6AUZDB-WT001M",),E710*(F710+0.15),0)</f>
        <v>0</v>
      </c>
      <c r="CD710" s="117">
        <f t="shared" si="1300"/>
        <v>4124.7000000000016</v>
      </c>
      <c r="CE710" s="117"/>
      <c r="CF710" s="117">
        <f t="shared" ref="CF710:CF773" si="1341">IF(OR(D710="NPC6AUZDB-BL030C",D710="NPC6AUZDB-BL030C",D710="NPC6AUZDB-BL025C",D710="NPC6AUZDB-BL010M",D710="NPC6AUZDB-BL015M",D710="NPC6AUZDB-BL002M",D710="NPC6AUZDB-BL050C",D710="NPC6AUZDB-BL002M",D710="NPC6AUZDA-BL030M",D710="NPC6AUZDB-BL150C",D710="NPC6AUZDB-BL005M",D710="NPC6AUZDB-BL003M",D710="NPC6AUZDB-BL007M",D710="NPC6AUZDB-BL001M"),E710*(F710+0.1),0)</f>
        <v>0</v>
      </c>
      <c r="CG710" s="117">
        <f t="shared" ref="CG710:CG773" si="1342">+CG709+CE710-CF710</f>
        <v>6982.9</v>
      </c>
      <c r="CH710" s="117"/>
      <c r="CI710" s="117">
        <f t="shared" si="1277"/>
        <v>0</v>
      </c>
      <c r="CJ710" s="117">
        <f t="shared" si="1257"/>
        <v>8715</v>
      </c>
      <c r="CK710" s="117"/>
      <c r="CL710" s="121">
        <f t="shared" si="1278"/>
        <v>0</v>
      </c>
      <c r="CM710" s="123">
        <f t="shared" ref="CM710:CM773" si="1343">+CM709+CK710-CL710</f>
        <v>4864</v>
      </c>
      <c r="CN710" s="117"/>
      <c r="CO710" s="121">
        <f t="shared" si="1279"/>
        <v>0</v>
      </c>
      <c r="CP710" s="123">
        <f t="shared" ref="CP710:CP773" si="1344">+CP709+CN710-CO710</f>
        <v>3955</v>
      </c>
      <c r="CQ710" s="117"/>
      <c r="CR710" s="121">
        <f t="shared" si="1280"/>
        <v>0</v>
      </c>
      <c r="CS710" s="123">
        <f t="shared" si="1310"/>
        <v>6656</v>
      </c>
      <c r="CT710" s="117"/>
      <c r="CU710" s="121">
        <f t="shared" si="1281"/>
        <v>0</v>
      </c>
      <c r="CV710" s="123">
        <f t="shared" ref="CV710:CV773" si="1345">+CV709+CT710-CU710</f>
        <v>7769</v>
      </c>
      <c r="CW710" s="117"/>
      <c r="CX710" s="117">
        <f t="shared" si="1282"/>
        <v>0</v>
      </c>
      <c r="CY710" s="116">
        <f t="shared" si="1303"/>
        <v>27839.26</v>
      </c>
      <c r="CZ710" s="123"/>
      <c r="DA710" s="117">
        <f t="shared" si="1283"/>
        <v>0</v>
      </c>
      <c r="DB710" s="117">
        <f t="shared" si="1258"/>
        <v>50216</v>
      </c>
      <c r="DC710" s="117"/>
      <c r="DD710" s="117">
        <f t="shared" si="1284"/>
        <v>0</v>
      </c>
      <c r="DE710" s="117">
        <f t="shared" si="1259"/>
        <v>76987</v>
      </c>
      <c r="DF710" s="117"/>
      <c r="DG710" s="120">
        <f t="shared" si="1285"/>
        <v>0</v>
      </c>
      <c r="DH710" s="117">
        <f t="shared" si="1314"/>
        <v>340815</v>
      </c>
      <c r="DI710" s="117">
        <v>5000</v>
      </c>
      <c r="DJ710" s="117">
        <f t="shared" si="1286"/>
        <v>0</v>
      </c>
      <c r="DK710" s="117">
        <f t="shared" ref="DK710:DK773" si="1346">+DK709+DI710-DJ710</f>
        <v>5226.5</v>
      </c>
      <c r="DL710" s="211"/>
      <c r="DM710" s="207">
        <f t="shared" si="1287"/>
        <v>0</v>
      </c>
      <c r="DN710" s="125">
        <f t="shared" si="1326"/>
        <v>0</v>
      </c>
      <c r="DO710" s="126"/>
      <c r="DP710" s="127">
        <f t="shared" si="1288"/>
        <v>0</v>
      </c>
      <c r="DQ710" s="128">
        <f t="shared" ref="DQ710:DQ773" si="1347">DQ709+DO710-DP710</f>
        <v>7022.5</v>
      </c>
      <c r="DR710" s="126"/>
      <c r="DS710" s="127">
        <f t="shared" si="1289"/>
        <v>0</v>
      </c>
      <c r="DT710" s="128">
        <f t="shared" ref="DT710:DT773" si="1348">DT709+DR710-DS710</f>
        <v>4846</v>
      </c>
      <c r="DU710" s="126"/>
      <c r="DV710" s="127">
        <f t="shared" si="1290"/>
        <v>0</v>
      </c>
      <c r="DW710" s="128">
        <f t="shared" ref="DW710:DW773" si="1349">DW709+DU710-DV710</f>
        <v>4835</v>
      </c>
      <c r="DX710" s="126"/>
      <c r="DY710" s="124">
        <f t="shared" si="1291"/>
        <v>0</v>
      </c>
      <c r="DZ710" s="125">
        <f t="shared" ref="DZ710:DZ773" si="1350">DZ709+DX710-DY710</f>
        <v>523</v>
      </c>
      <c r="EA710" s="124"/>
      <c r="EB710" s="124">
        <f t="shared" si="1292"/>
        <v>0</v>
      </c>
      <c r="EC710" s="129">
        <f t="shared" ref="EC710:EC773" si="1351">EC709+EA710-EB710</f>
        <v>369</v>
      </c>
      <c r="ED710" s="126"/>
      <c r="EE710" s="127">
        <f t="shared" si="1293"/>
        <v>0</v>
      </c>
      <c r="EF710" s="128">
        <f t="shared" ref="EF710:EF773" si="1352">EF709+ED710-EE710</f>
        <v>4769</v>
      </c>
      <c r="EG710" s="117"/>
      <c r="EH710" s="117">
        <f t="shared" si="1294"/>
        <v>0</v>
      </c>
      <c r="EI710" s="117">
        <f t="shared" ref="EI710:EI773" si="1353">+EI709+EG710-EH710</f>
        <v>23837</v>
      </c>
      <c r="EJ710" s="117"/>
      <c r="EK710" s="117">
        <f t="shared" si="1270"/>
        <v>0</v>
      </c>
      <c r="EL710" s="117">
        <f t="shared" ref="EL710:EL773" si="1354">EL709+EJ710-EK710</f>
        <v>22467</v>
      </c>
      <c r="EM710" s="131" t="e">
        <f t="shared" si="1271"/>
        <v>#REF!</v>
      </c>
    </row>
    <row r="711" spans="1:143" s="35" customFormat="1" ht="11.25" customHeight="1" x14ac:dyDescent="0.25">
      <c r="A711" s="185">
        <v>46119</v>
      </c>
      <c r="B711" s="185">
        <v>46098</v>
      </c>
      <c r="C711" s="215">
        <v>4933</v>
      </c>
      <c r="D711" s="113"/>
      <c r="E711" s="114"/>
      <c r="F711" s="201"/>
      <c r="G711" s="116"/>
      <c r="H711" s="117"/>
      <c r="I711" s="118">
        <f t="shared" si="1315"/>
        <v>0</v>
      </c>
      <c r="J711" s="119">
        <f t="shared" si="1316"/>
        <v>325466</v>
      </c>
      <c r="K711" s="117"/>
      <c r="L711" s="118">
        <f t="shared" si="1308"/>
        <v>0</v>
      </c>
      <c r="M711" s="119">
        <f t="shared" si="1317"/>
        <v>224375</v>
      </c>
      <c r="N711" s="117"/>
      <c r="O711" s="118">
        <f t="shared" si="1318"/>
        <v>0</v>
      </c>
      <c r="P711" s="119">
        <f t="shared" si="1319"/>
        <v>374096</v>
      </c>
      <c r="Q711" s="117"/>
      <c r="R711" s="117">
        <f t="shared" si="1320"/>
        <v>0</v>
      </c>
      <c r="S711" s="117" t="e">
        <f t="shared" si="1321"/>
        <v>#REF!</v>
      </c>
      <c r="T711" s="117"/>
      <c r="U711" s="117">
        <f t="shared" si="1327"/>
        <v>0</v>
      </c>
      <c r="V711" s="117">
        <f t="shared" si="1328"/>
        <v>205236.40000000002</v>
      </c>
      <c r="W711" s="121"/>
      <c r="X711" s="120">
        <f t="shared" si="1322"/>
        <v>0</v>
      </c>
      <c r="Y711" s="117">
        <f t="shared" si="1309"/>
        <v>132.29999999999882</v>
      </c>
      <c r="Z711" s="117"/>
      <c r="AA711" s="121">
        <f t="shared" si="1263"/>
        <v>0</v>
      </c>
      <c r="AB711" s="117">
        <f t="shared" si="1312"/>
        <v>1417.5</v>
      </c>
      <c r="AC711" s="117"/>
      <c r="AD711" s="117">
        <f t="shared" si="1264"/>
        <v>0</v>
      </c>
      <c r="AE711" s="117">
        <f t="shared" si="1329"/>
        <v>1283.7999999999997</v>
      </c>
      <c r="AF711" s="117"/>
      <c r="AG711" s="116">
        <f t="shared" si="1265"/>
        <v>0</v>
      </c>
      <c r="AH711" s="123">
        <f t="shared" si="1330"/>
        <v>6947.9999999999991</v>
      </c>
      <c r="AI711" s="117"/>
      <c r="AJ711" s="121">
        <f t="shared" si="1266"/>
        <v>0</v>
      </c>
      <c r="AK711" s="117">
        <f t="shared" si="1331"/>
        <v>6708.5</v>
      </c>
      <c r="AL711" s="117"/>
      <c r="AM711" s="121">
        <f t="shared" si="1267"/>
        <v>0</v>
      </c>
      <c r="AN711" s="117">
        <f t="shared" si="1332"/>
        <v>3058.0999999999985</v>
      </c>
      <c r="AO711" s="117">
        <v>8000</v>
      </c>
      <c r="AP711" s="121">
        <f t="shared" si="1323"/>
        <v>0</v>
      </c>
      <c r="AQ711" s="117">
        <f t="shared" si="1324"/>
        <v>26812.5</v>
      </c>
      <c r="AR711" s="117"/>
      <c r="AS711" s="121">
        <f t="shared" si="1272"/>
        <v>0</v>
      </c>
      <c r="AT711" s="117">
        <f t="shared" si="1333"/>
        <v>2056.1000000000004</v>
      </c>
      <c r="AU711" s="117"/>
      <c r="AV711" s="117">
        <f t="shared" si="1334"/>
        <v>0</v>
      </c>
      <c r="AW711" s="122">
        <f t="shared" si="1311"/>
        <v>1620.0000000000014</v>
      </c>
      <c r="AX711" s="117"/>
      <c r="AY711" s="117">
        <f t="shared" si="1273"/>
        <v>0</v>
      </c>
      <c r="AZ711" s="117">
        <f t="shared" si="1325"/>
        <v>1794.6</v>
      </c>
      <c r="BA711" s="117"/>
      <c r="BB711" s="121">
        <f t="shared" si="1274"/>
        <v>0</v>
      </c>
      <c r="BC711" s="117">
        <f t="shared" si="1335"/>
        <v>1254.5999999999999</v>
      </c>
      <c r="BD711" s="117"/>
      <c r="BE711" s="121">
        <f t="shared" si="1275"/>
        <v>0</v>
      </c>
      <c r="BF711" s="117">
        <f t="shared" si="1304"/>
        <v>7530.3200000000015</v>
      </c>
      <c r="BG711" s="117"/>
      <c r="BH711" s="121">
        <f t="shared" si="1305"/>
        <v>0</v>
      </c>
      <c r="BI711" s="117">
        <f t="shared" si="1268"/>
        <v>24223.879999999997</v>
      </c>
      <c r="BJ711" s="117"/>
      <c r="BK711" s="121">
        <f t="shared" si="1276"/>
        <v>0</v>
      </c>
      <c r="BL711" s="117">
        <f t="shared" si="1336"/>
        <v>4604.6000000000004</v>
      </c>
      <c r="BM711" s="117"/>
      <c r="BN711" s="121">
        <f t="shared" si="1337"/>
        <v>0</v>
      </c>
      <c r="BO711" s="117">
        <f t="shared" si="1338"/>
        <v>509.90000000000123</v>
      </c>
      <c r="BP711" s="117"/>
      <c r="BQ711" s="121">
        <f t="shared" si="1339"/>
        <v>0</v>
      </c>
      <c r="BR711" s="117">
        <f t="shared" si="1269"/>
        <v>18130.019999999993</v>
      </c>
      <c r="BS711" s="117"/>
      <c r="BT711" s="117">
        <f t="shared" si="1260"/>
        <v>0</v>
      </c>
      <c r="BU711" s="117">
        <f t="shared" si="1306"/>
        <v>25963</v>
      </c>
      <c r="BV711" s="117"/>
      <c r="BW711" s="117">
        <f t="shared" si="1261"/>
        <v>0</v>
      </c>
      <c r="BX711" s="117">
        <f t="shared" si="1313"/>
        <v>77373</v>
      </c>
      <c r="BY711" s="117"/>
      <c r="BZ711" s="117">
        <f t="shared" si="1262"/>
        <v>0</v>
      </c>
      <c r="CA711" s="117">
        <f t="shared" si="1307"/>
        <v>21443</v>
      </c>
      <c r="CB711" s="117"/>
      <c r="CC711" s="117">
        <f t="shared" si="1340"/>
        <v>0</v>
      </c>
      <c r="CD711" s="117">
        <f t="shared" si="1300"/>
        <v>4124.7000000000016</v>
      </c>
      <c r="CE711" s="117"/>
      <c r="CF711" s="117">
        <f t="shared" si="1341"/>
        <v>0</v>
      </c>
      <c r="CG711" s="117">
        <f t="shared" si="1342"/>
        <v>6982.9</v>
      </c>
      <c r="CH711" s="117"/>
      <c r="CI711" s="117">
        <f t="shared" si="1277"/>
        <v>0</v>
      </c>
      <c r="CJ711" s="117">
        <f t="shared" si="1257"/>
        <v>8715</v>
      </c>
      <c r="CK711" s="117"/>
      <c r="CL711" s="121">
        <f t="shared" si="1278"/>
        <v>0</v>
      </c>
      <c r="CM711" s="123">
        <f t="shared" si="1343"/>
        <v>4864</v>
      </c>
      <c r="CN711" s="117"/>
      <c r="CO711" s="121">
        <f t="shared" si="1279"/>
        <v>0</v>
      </c>
      <c r="CP711" s="123">
        <f t="shared" si="1344"/>
        <v>3955</v>
      </c>
      <c r="CQ711" s="117"/>
      <c r="CR711" s="121">
        <f t="shared" si="1280"/>
        <v>0</v>
      </c>
      <c r="CS711" s="123">
        <f t="shared" si="1310"/>
        <v>6656</v>
      </c>
      <c r="CT711" s="117"/>
      <c r="CU711" s="121">
        <f t="shared" si="1281"/>
        <v>0</v>
      </c>
      <c r="CV711" s="123">
        <f t="shared" si="1345"/>
        <v>7769</v>
      </c>
      <c r="CW711" s="117"/>
      <c r="CX711" s="117">
        <f t="shared" si="1282"/>
        <v>0</v>
      </c>
      <c r="CY711" s="116">
        <f t="shared" si="1303"/>
        <v>27839.26</v>
      </c>
      <c r="CZ711" s="123"/>
      <c r="DA711" s="117">
        <f t="shared" si="1283"/>
        <v>0</v>
      </c>
      <c r="DB711" s="117">
        <f t="shared" si="1258"/>
        <v>50216</v>
      </c>
      <c r="DC711" s="117"/>
      <c r="DD711" s="117">
        <f t="shared" si="1284"/>
        <v>0</v>
      </c>
      <c r="DE711" s="117">
        <f t="shared" si="1259"/>
        <v>76987</v>
      </c>
      <c r="DF711" s="117"/>
      <c r="DG711" s="120">
        <f t="shared" si="1285"/>
        <v>0</v>
      </c>
      <c r="DH711" s="117">
        <f t="shared" si="1314"/>
        <v>340815</v>
      </c>
      <c r="DI711" s="117"/>
      <c r="DJ711" s="117">
        <f t="shared" si="1286"/>
        <v>0</v>
      </c>
      <c r="DK711" s="117">
        <f t="shared" si="1346"/>
        <v>5226.5</v>
      </c>
      <c r="DL711" s="211"/>
      <c r="DM711" s="207">
        <f t="shared" si="1287"/>
        <v>0</v>
      </c>
      <c r="DN711" s="125">
        <f t="shared" si="1326"/>
        <v>0</v>
      </c>
      <c r="DO711" s="126"/>
      <c r="DP711" s="127">
        <f t="shared" si="1288"/>
        <v>0</v>
      </c>
      <c r="DQ711" s="128">
        <f t="shared" si="1347"/>
        <v>7022.5</v>
      </c>
      <c r="DR711" s="126"/>
      <c r="DS711" s="127">
        <f t="shared" si="1289"/>
        <v>0</v>
      </c>
      <c r="DT711" s="128">
        <f t="shared" si="1348"/>
        <v>4846</v>
      </c>
      <c r="DU711" s="126"/>
      <c r="DV711" s="127">
        <f t="shared" si="1290"/>
        <v>0</v>
      </c>
      <c r="DW711" s="128">
        <f t="shared" si="1349"/>
        <v>4835</v>
      </c>
      <c r="DX711" s="126"/>
      <c r="DY711" s="124">
        <f t="shared" si="1291"/>
        <v>0</v>
      </c>
      <c r="DZ711" s="125">
        <f t="shared" si="1350"/>
        <v>523</v>
      </c>
      <c r="EA711" s="124"/>
      <c r="EB711" s="124">
        <f t="shared" si="1292"/>
        <v>0</v>
      </c>
      <c r="EC711" s="129">
        <f t="shared" si="1351"/>
        <v>369</v>
      </c>
      <c r="ED711" s="126"/>
      <c r="EE711" s="127">
        <f t="shared" si="1293"/>
        <v>0</v>
      </c>
      <c r="EF711" s="128">
        <f t="shared" si="1352"/>
        <v>4769</v>
      </c>
      <c r="EG711" s="117"/>
      <c r="EH711" s="117">
        <f t="shared" si="1294"/>
        <v>0</v>
      </c>
      <c r="EI711" s="117">
        <f t="shared" si="1353"/>
        <v>23837</v>
      </c>
      <c r="EJ711" s="117"/>
      <c r="EK711" s="117">
        <f t="shared" si="1270"/>
        <v>0</v>
      </c>
      <c r="EL711" s="117">
        <f t="shared" si="1354"/>
        <v>22467</v>
      </c>
      <c r="EM711" s="131" t="e">
        <f t="shared" si="1271"/>
        <v>#REF!</v>
      </c>
    </row>
    <row r="712" spans="1:143" s="35" customFormat="1" ht="11.25" customHeight="1" x14ac:dyDescent="0.25">
      <c r="A712" s="185">
        <v>46119</v>
      </c>
      <c r="B712" s="185">
        <v>46098</v>
      </c>
      <c r="C712" s="215">
        <v>4933</v>
      </c>
      <c r="D712" s="113"/>
      <c r="E712" s="114"/>
      <c r="F712" s="201"/>
      <c r="G712" s="116"/>
      <c r="H712" s="117"/>
      <c r="I712" s="118">
        <f t="shared" si="1315"/>
        <v>0</v>
      </c>
      <c r="J712" s="119">
        <f t="shared" si="1316"/>
        <v>325466</v>
      </c>
      <c r="K712" s="117"/>
      <c r="L712" s="118">
        <f t="shared" si="1308"/>
        <v>0</v>
      </c>
      <c r="M712" s="119">
        <f t="shared" si="1317"/>
        <v>224375</v>
      </c>
      <c r="N712" s="117"/>
      <c r="O712" s="118">
        <f t="shared" si="1318"/>
        <v>0</v>
      </c>
      <c r="P712" s="119">
        <f t="shared" si="1319"/>
        <v>374096</v>
      </c>
      <c r="Q712" s="117"/>
      <c r="R712" s="117">
        <f t="shared" si="1320"/>
        <v>0</v>
      </c>
      <c r="S712" s="117" t="e">
        <f t="shared" si="1321"/>
        <v>#REF!</v>
      </c>
      <c r="T712" s="117">
        <v>12000</v>
      </c>
      <c r="U712" s="117">
        <f t="shared" si="1327"/>
        <v>0</v>
      </c>
      <c r="V712" s="117">
        <f t="shared" si="1328"/>
        <v>217236.40000000002</v>
      </c>
      <c r="W712" s="121"/>
      <c r="X712" s="120">
        <f t="shared" si="1322"/>
        <v>0</v>
      </c>
      <c r="Y712" s="117">
        <f t="shared" si="1309"/>
        <v>132.29999999999882</v>
      </c>
      <c r="Z712" s="117"/>
      <c r="AA712" s="121">
        <f t="shared" si="1263"/>
        <v>0</v>
      </c>
      <c r="AB712" s="117">
        <f t="shared" si="1312"/>
        <v>1417.5</v>
      </c>
      <c r="AC712" s="117"/>
      <c r="AD712" s="117">
        <f t="shared" si="1264"/>
        <v>0</v>
      </c>
      <c r="AE712" s="117">
        <f t="shared" si="1329"/>
        <v>1283.7999999999997</v>
      </c>
      <c r="AF712" s="117"/>
      <c r="AG712" s="116">
        <f t="shared" si="1265"/>
        <v>0</v>
      </c>
      <c r="AH712" s="123">
        <f t="shared" si="1330"/>
        <v>6947.9999999999991</v>
      </c>
      <c r="AI712" s="117"/>
      <c r="AJ712" s="121">
        <f t="shared" si="1266"/>
        <v>0</v>
      </c>
      <c r="AK712" s="117">
        <f t="shared" si="1331"/>
        <v>6708.5</v>
      </c>
      <c r="AL712" s="117"/>
      <c r="AM712" s="121">
        <f t="shared" si="1267"/>
        <v>0</v>
      </c>
      <c r="AN712" s="117">
        <f t="shared" si="1332"/>
        <v>3058.0999999999985</v>
      </c>
      <c r="AO712" s="117"/>
      <c r="AP712" s="121">
        <f t="shared" si="1323"/>
        <v>0</v>
      </c>
      <c r="AQ712" s="117">
        <f t="shared" si="1324"/>
        <v>26812.5</v>
      </c>
      <c r="AR712" s="117"/>
      <c r="AS712" s="121">
        <f t="shared" si="1272"/>
        <v>0</v>
      </c>
      <c r="AT712" s="117">
        <f t="shared" si="1333"/>
        <v>2056.1000000000004</v>
      </c>
      <c r="AU712" s="117"/>
      <c r="AV712" s="117">
        <f t="shared" si="1334"/>
        <v>0</v>
      </c>
      <c r="AW712" s="122">
        <f t="shared" si="1311"/>
        <v>1620.0000000000014</v>
      </c>
      <c r="AX712" s="117"/>
      <c r="AY712" s="117">
        <f t="shared" si="1273"/>
        <v>0</v>
      </c>
      <c r="AZ712" s="117">
        <f t="shared" si="1325"/>
        <v>1794.6</v>
      </c>
      <c r="BA712" s="117"/>
      <c r="BB712" s="121">
        <f t="shared" si="1274"/>
        <v>0</v>
      </c>
      <c r="BC712" s="117">
        <f t="shared" si="1335"/>
        <v>1254.5999999999999</v>
      </c>
      <c r="BD712" s="117"/>
      <c r="BE712" s="121">
        <f t="shared" si="1275"/>
        <v>0</v>
      </c>
      <c r="BF712" s="117">
        <f t="shared" si="1304"/>
        <v>7530.3200000000015</v>
      </c>
      <c r="BG712" s="117"/>
      <c r="BH712" s="121">
        <f t="shared" si="1305"/>
        <v>0</v>
      </c>
      <c r="BI712" s="117">
        <f t="shared" si="1268"/>
        <v>24223.879999999997</v>
      </c>
      <c r="BJ712" s="117"/>
      <c r="BK712" s="121">
        <f t="shared" si="1276"/>
        <v>0</v>
      </c>
      <c r="BL712" s="117">
        <f t="shared" si="1336"/>
        <v>4604.6000000000004</v>
      </c>
      <c r="BM712" s="117"/>
      <c r="BN712" s="121">
        <f t="shared" si="1337"/>
        <v>0</v>
      </c>
      <c r="BO712" s="117">
        <f t="shared" si="1338"/>
        <v>509.90000000000123</v>
      </c>
      <c r="BP712" s="117"/>
      <c r="BQ712" s="121">
        <f t="shared" si="1339"/>
        <v>0</v>
      </c>
      <c r="BR712" s="117">
        <f t="shared" si="1269"/>
        <v>18130.019999999993</v>
      </c>
      <c r="BS712" s="117"/>
      <c r="BT712" s="117">
        <f t="shared" si="1260"/>
        <v>0</v>
      </c>
      <c r="BU712" s="117">
        <f t="shared" si="1306"/>
        <v>25963</v>
      </c>
      <c r="BV712" s="117"/>
      <c r="BW712" s="117">
        <f t="shared" si="1261"/>
        <v>0</v>
      </c>
      <c r="BX712" s="117">
        <f t="shared" si="1313"/>
        <v>77373</v>
      </c>
      <c r="BY712" s="117"/>
      <c r="BZ712" s="117">
        <f t="shared" si="1262"/>
        <v>0</v>
      </c>
      <c r="CA712" s="117">
        <f t="shared" si="1307"/>
        <v>21443</v>
      </c>
      <c r="CB712" s="117"/>
      <c r="CC712" s="117">
        <f t="shared" si="1340"/>
        <v>0</v>
      </c>
      <c r="CD712" s="117">
        <f t="shared" si="1300"/>
        <v>4124.7000000000016</v>
      </c>
      <c r="CE712" s="117"/>
      <c r="CF712" s="117">
        <f t="shared" si="1341"/>
        <v>0</v>
      </c>
      <c r="CG712" s="117">
        <f t="shared" si="1342"/>
        <v>6982.9</v>
      </c>
      <c r="CH712" s="117"/>
      <c r="CI712" s="117">
        <f t="shared" si="1277"/>
        <v>0</v>
      </c>
      <c r="CJ712" s="117">
        <f t="shared" si="1257"/>
        <v>8715</v>
      </c>
      <c r="CK712" s="117"/>
      <c r="CL712" s="121">
        <f t="shared" si="1278"/>
        <v>0</v>
      </c>
      <c r="CM712" s="123">
        <f t="shared" si="1343"/>
        <v>4864</v>
      </c>
      <c r="CN712" s="117"/>
      <c r="CO712" s="121">
        <f t="shared" si="1279"/>
        <v>0</v>
      </c>
      <c r="CP712" s="123">
        <f t="shared" si="1344"/>
        <v>3955</v>
      </c>
      <c r="CQ712" s="117"/>
      <c r="CR712" s="121">
        <f t="shared" si="1280"/>
        <v>0</v>
      </c>
      <c r="CS712" s="123">
        <f t="shared" si="1310"/>
        <v>6656</v>
      </c>
      <c r="CT712" s="117"/>
      <c r="CU712" s="121">
        <f t="shared" si="1281"/>
        <v>0</v>
      </c>
      <c r="CV712" s="123">
        <f t="shared" si="1345"/>
        <v>7769</v>
      </c>
      <c r="CW712" s="117"/>
      <c r="CX712" s="117">
        <f t="shared" si="1282"/>
        <v>0</v>
      </c>
      <c r="CY712" s="116">
        <f t="shared" si="1303"/>
        <v>27839.26</v>
      </c>
      <c r="CZ712" s="123"/>
      <c r="DA712" s="117">
        <f t="shared" si="1283"/>
        <v>0</v>
      </c>
      <c r="DB712" s="117">
        <f t="shared" si="1258"/>
        <v>50216</v>
      </c>
      <c r="DC712" s="117"/>
      <c r="DD712" s="117">
        <f t="shared" si="1284"/>
        <v>0</v>
      </c>
      <c r="DE712" s="117">
        <f t="shared" si="1259"/>
        <v>76987</v>
      </c>
      <c r="DF712" s="117"/>
      <c r="DG712" s="120">
        <f t="shared" si="1285"/>
        <v>0</v>
      </c>
      <c r="DH712" s="117">
        <f t="shared" si="1314"/>
        <v>340815</v>
      </c>
      <c r="DI712" s="117"/>
      <c r="DJ712" s="117">
        <f t="shared" si="1286"/>
        <v>0</v>
      </c>
      <c r="DK712" s="117">
        <f t="shared" si="1346"/>
        <v>5226.5</v>
      </c>
      <c r="DL712" s="211"/>
      <c r="DM712" s="207">
        <f t="shared" si="1287"/>
        <v>0</v>
      </c>
      <c r="DN712" s="125">
        <f t="shared" si="1326"/>
        <v>0</v>
      </c>
      <c r="DO712" s="126"/>
      <c r="DP712" s="127">
        <f t="shared" si="1288"/>
        <v>0</v>
      </c>
      <c r="DQ712" s="128">
        <f t="shared" si="1347"/>
        <v>7022.5</v>
      </c>
      <c r="DR712" s="126"/>
      <c r="DS712" s="127">
        <f t="shared" si="1289"/>
        <v>0</v>
      </c>
      <c r="DT712" s="128">
        <f t="shared" si="1348"/>
        <v>4846</v>
      </c>
      <c r="DU712" s="126"/>
      <c r="DV712" s="127">
        <f t="shared" si="1290"/>
        <v>0</v>
      </c>
      <c r="DW712" s="128">
        <f t="shared" si="1349"/>
        <v>4835</v>
      </c>
      <c r="DX712" s="126"/>
      <c r="DY712" s="124">
        <f t="shared" si="1291"/>
        <v>0</v>
      </c>
      <c r="DZ712" s="125">
        <f t="shared" si="1350"/>
        <v>523</v>
      </c>
      <c r="EA712" s="124"/>
      <c r="EB712" s="124">
        <f t="shared" si="1292"/>
        <v>0</v>
      </c>
      <c r="EC712" s="129">
        <f t="shared" si="1351"/>
        <v>369</v>
      </c>
      <c r="ED712" s="126"/>
      <c r="EE712" s="127">
        <f t="shared" si="1293"/>
        <v>0</v>
      </c>
      <c r="EF712" s="128">
        <f t="shared" si="1352"/>
        <v>4769</v>
      </c>
      <c r="EG712" s="117"/>
      <c r="EH712" s="117">
        <f t="shared" si="1294"/>
        <v>0</v>
      </c>
      <c r="EI712" s="117">
        <f t="shared" si="1353"/>
        <v>23837</v>
      </c>
      <c r="EJ712" s="117"/>
      <c r="EK712" s="117">
        <f t="shared" si="1270"/>
        <v>0</v>
      </c>
      <c r="EL712" s="117">
        <f t="shared" si="1354"/>
        <v>22467</v>
      </c>
      <c r="EM712" s="131" t="e">
        <f t="shared" si="1271"/>
        <v>#REF!</v>
      </c>
    </row>
    <row r="713" spans="1:143" s="36" customFormat="1" ht="11.25" customHeight="1" x14ac:dyDescent="0.25">
      <c r="A713" s="185">
        <v>46119</v>
      </c>
      <c r="B713" s="185">
        <v>46098</v>
      </c>
      <c r="C713" s="215">
        <v>4944</v>
      </c>
      <c r="D713" s="113"/>
      <c r="E713" s="114"/>
      <c r="F713" s="201"/>
      <c r="G713" s="116"/>
      <c r="H713" s="117"/>
      <c r="I713" s="118">
        <f t="shared" si="1315"/>
        <v>0</v>
      </c>
      <c r="J713" s="119">
        <f t="shared" si="1316"/>
        <v>325466</v>
      </c>
      <c r="K713" s="117"/>
      <c r="L713" s="118">
        <f t="shared" si="1308"/>
        <v>0</v>
      </c>
      <c r="M713" s="119">
        <f t="shared" si="1317"/>
        <v>224375</v>
      </c>
      <c r="N713" s="117"/>
      <c r="O713" s="118">
        <f t="shared" si="1318"/>
        <v>0</v>
      </c>
      <c r="P713" s="119">
        <f t="shared" si="1319"/>
        <v>374096</v>
      </c>
      <c r="Q713" s="117"/>
      <c r="R713" s="117">
        <f t="shared" si="1320"/>
        <v>0</v>
      </c>
      <c r="S713" s="117" t="e">
        <f t="shared" si="1321"/>
        <v>#REF!</v>
      </c>
      <c r="T713" s="117"/>
      <c r="U713" s="117">
        <f t="shared" si="1327"/>
        <v>0</v>
      </c>
      <c r="V713" s="117">
        <f t="shared" si="1328"/>
        <v>217236.40000000002</v>
      </c>
      <c r="W713" s="121"/>
      <c r="X713" s="120">
        <f t="shared" si="1322"/>
        <v>0</v>
      </c>
      <c r="Y713" s="117">
        <f t="shared" si="1309"/>
        <v>132.29999999999882</v>
      </c>
      <c r="Z713" s="117"/>
      <c r="AA713" s="121">
        <f t="shared" si="1263"/>
        <v>0</v>
      </c>
      <c r="AB713" s="117">
        <f t="shared" si="1312"/>
        <v>1417.5</v>
      </c>
      <c r="AC713" s="117"/>
      <c r="AD713" s="117">
        <f t="shared" si="1264"/>
        <v>0</v>
      </c>
      <c r="AE713" s="117">
        <f t="shared" si="1329"/>
        <v>1283.7999999999997</v>
      </c>
      <c r="AF713" s="117"/>
      <c r="AG713" s="116">
        <f t="shared" si="1265"/>
        <v>0</v>
      </c>
      <c r="AH713" s="123">
        <f t="shared" si="1330"/>
        <v>6947.9999999999991</v>
      </c>
      <c r="AI713" s="117"/>
      <c r="AJ713" s="121">
        <f t="shared" si="1266"/>
        <v>0</v>
      </c>
      <c r="AK713" s="117">
        <f t="shared" si="1331"/>
        <v>6708.5</v>
      </c>
      <c r="AL713" s="117"/>
      <c r="AM713" s="121">
        <f t="shared" si="1267"/>
        <v>0</v>
      </c>
      <c r="AN713" s="117">
        <f t="shared" si="1332"/>
        <v>3058.0999999999985</v>
      </c>
      <c r="AO713" s="117"/>
      <c r="AP713" s="121">
        <f t="shared" si="1323"/>
        <v>0</v>
      </c>
      <c r="AQ713" s="117">
        <f t="shared" si="1324"/>
        <v>26812.5</v>
      </c>
      <c r="AR713" s="117"/>
      <c r="AS713" s="121">
        <f t="shared" si="1272"/>
        <v>0</v>
      </c>
      <c r="AT713" s="117">
        <f t="shared" si="1333"/>
        <v>2056.1000000000004</v>
      </c>
      <c r="AU713" s="117"/>
      <c r="AV713" s="117">
        <f t="shared" si="1334"/>
        <v>0</v>
      </c>
      <c r="AW713" s="122">
        <f t="shared" si="1311"/>
        <v>1620.0000000000014</v>
      </c>
      <c r="AX713" s="117"/>
      <c r="AY713" s="117">
        <f t="shared" si="1273"/>
        <v>0</v>
      </c>
      <c r="AZ713" s="117">
        <f t="shared" si="1325"/>
        <v>1794.6</v>
      </c>
      <c r="BA713" s="117"/>
      <c r="BB713" s="121">
        <f t="shared" si="1274"/>
        <v>0</v>
      </c>
      <c r="BC713" s="117">
        <f t="shared" si="1335"/>
        <v>1254.5999999999999</v>
      </c>
      <c r="BD713" s="117"/>
      <c r="BE713" s="121">
        <f t="shared" si="1275"/>
        <v>0</v>
      </c>
      <c r="BF713" s="117">
        <f t="shared" si="1304"/>
        <v>7530.3200000000015</v>
      </c>
      <c r="BG713" s="117"/>
      <c r="BH713" s="121">
        <f t="shared" si="1305"/>
        <v>0</v>
      </c>
      <c r="BI713" s="117">
        <f t="shared" si="1268"/>
        <v>24223.879999999997</v>
      </c>
      <c r="BJ713" s="117"/>
      <c r="BK713" s="121">
        <f t="shared" si="1276"/>
        <v>0</v>
      </c>
      <c r="BL713" s="117">
        <f t="shared" si="1336"/>
        <v>4604.6000000000004</v>
      </c>
      <c r="BM713" s="117"/>
      <c r="BN713" s="121">
        <f t="shared" si="1337"/>
        <v>0</v>
      </c>
      <c r="BO713" s="117">
        <f t="shared" si="1338"/>
        <v>509.90000000000123</v>
      </c>
      <c r="BP713" s="117"/>
      <c r="BQ713" s="121">
        <f t="shared" si="1339"/>
        <v>0</v>
      </c>
      <c r="BR713" s="117">
        <f t="shared" si="1269"/>
        <v>18130.019999999993</v>
      </c>
      <c r="BS713" s="117"/>
      <c r="BT713" s="117">
        <f t="shared" si="1260"/>
        <v>0</v>
      </c>
      <c r="BU713" s="117">
        <f t="shared" si="1306"/>
        <v>25963</v>
      </c>
      <c r="BV713" s="117"/>
      <c r="BW713" s="117">
        <f t="shared" si="1261"/>
        <v>0</v>
      </c>
      <c r="BX713" s="117">
        <f t="shared" si="1313"/>
        <v>77373</v>
      </c>
      <c r="BY713" s="117"/>
      <c r="BZ713" s="117">
        <f t="shared" si="1262"/>
        <v>0</v>
      </c>
      <c r="CA713" s="117">
        <f t="shared" si="1307"/>
        <v>21443</v>
      </c>
      <c r="CB713" s="117">
        <v>8351</v>
      </c>
      <c r="CC713" s="117">
        <f t="shared" si="1340"/>
        <v>0</v>
      </c>
      <c r="CD713" s="117">
        <f t="shared" si="1300"/>
        <v>12475.7</v>
      </c>
      <c r="CE713" s="117"/>
      <c r="CF713" s="117">
        <f t="shared" si="1341"/>
        <v>0</v>
      </c>
      <c r="CG713" s="117">
        <f t="shared" si="1342"/>
        <v>6982.9</v>
      </c>
      <c r="CH713" s="117"/>
      <c r="CI713" s="117">
        <f t="shared" si="1277"/>
        <v>0</v>
      </c>
      <c r="CJ713" s="117">
        <f t="shared" si="1257"/>
        <v>8715</v>
      </c>
      <c r="CK713" s="117"/>
      <c r="CL713" s="121">
        <f t="shared" si="1278"/>
        <v>0</v>
      </c>
      <c r="CM713" s="123">
        <f t="shared" si="1343"/>
        <v>4864</v>
      </c>
      <c r="CN713" s="117"/>
      <c r="CO713" s="121">
        <f t="shared" si="1279"/>
        <v>0</v>
      </c>
      <c r="CP713" s="123">
        <f t="shared" si="1344"/>
        <v>3955</v>
      </c>
      <c r="CQ713" s="117"/>
      <c r="CR713" s="121">
        <f t="shared" si="1280"/>
        <v>0</v>
      </c>
      <c r="CS713" s="123">
        <f t="shared" si="1310"/>
        <v>6656</v>
      </c>
      <c r="CT713" s="117"/>
      <c r="CU713" s="121">
        <f t="shared" si="1281"/>
        <v>0</v>
      </c>
      <c r="CV713" s="123">
        <f t="shared" si="1345"/>
        <v>7769</v>
      </c>
      <c r="CW713" s="117"/>
      <c r="CX713" s="117">
        <f t="shared" si="1282"/>
        <v>0</v>
      </c>
      <c r="CY713" s="116">
        <f t="shared" si="1303"/>
        <v>27839.26</v>
      </c>
      <c r="CZ713" s="123"/>
      <c r="DA713" s="117">
        <f t="shared" si="1283"/>
        <v>0</v>
      </c>
      <c r="DB713" s="117">
        <f t="shared" si="1258"/>
        <v>50216</v>
      </c>
      <c r="DC713" s="117"/>
      <c r="DD713" s="117">
        <f t="shared" si="1284"/>
        <v>0</v>
      </c>
      <c r="DE713" s="117">
        <f t="shared" si="1259"/>
        <v>76987</v>
      </c>
      <c r="DF713" s="117"/>
      <c r="DG713" s="120">
        <f t="shared" si="1285"/>
        <v>0</v>
      </c>
      <c r="DH713" s="117">
        <f t="shared" si="1314"/>
        <v>340815</v>
      </c>
      <c r="DI713" s="117"/>
      <c r="DJ713" s="117">
        <f t="shared" si="1286"/>
        <v>0</v>
      </c>
      <c r="DK713" s="117">
        <f t="shared" si="1346"/>
        <v>5226.5</v>
      </c>
      <c r="DL713" s="211"/>
      <c r="DM713" s="207">
        <f t="shared" si="1287"/>
        <v>0</v>
      </c>
      <c r="DN713" s="125">
        <f t="shared" si="1326"/>
        <v>0</v>
      </c>
      <c r="DO713" s="126"/>
      <c r="DP713" s="127">
        <f t="shared" si="1288"/>
        <v>0</v>
      </c>
      <c r="DQ713" s="128">
        <f t="shared" si="1347"/>
        <v>7022.5</v>
      </c>
      <c r="DR713" s="126"/>
      <c r="DS713" s="127">
        <f t="shared" si="1289"/>
        <v>0</v>
      </c>
      <c r="DT713" s="128">
        <f t="shared" si="1348"/>
        <v>4846</v>
      </c>
      <c r="DU713" s="126"/>
      <c r="DV713" s="127">
        <f t="shared" si="1290"/>
        <v>0</v>
      </c>
      <c r="DW713" s="128">
        <f t="shared" si="1349"/>
        <v>4835</v>
      </c>
      <c r="DX713" s="126"/>
      <c r="DY713" s="124">
        <f t="shared" si="1291"/>
        <v>0</v>
      </c>
      <c r="DZ713" s="125">
        <f t="shared" si="1350"/>
        <v>523</v>
      </c>
      <c r="EA713" s="124"/>
      <c r="EB713" s="124">
        <f t="shared" si="1292"/>
        <v>0</v>
      </c>
      <c r="EC713" s="129">
        <f t="shared" si="1351"/>
        <v>369</v>
      </c>
      <c r="ED713" s="126"/>
      <c r="EE713" s="127">
        <f t="shared" si="1293"/>
        <v>0</v>
      </c>
      <c r="EF713" s="128">
        <f t="shared" si="1352"/>
        <v>4769</v>
      </c>
      <c r="EG713" s="117"/>
      <c r="EH713" s="117">
        <f t="shared" si="1294"/>
        <v>0</v>
      </c>
      <c r="EI713" s="117">
        <f t="shared" si="1353"/>
        <v>23837</v>
      </c>
      <c r="EJ713" s="117"/>
      <c r="EK713" s="117">
        <f t="shared" si="1270"/>
        <v>0</v>
      </c>
      <c r="EL713" s="117">
        <f t="shared" si="1354"/>
        <v>22467</v>
      </c>
      <c r="EM713" s="131" t="e">
        <f t="shared" si="1271"/>
        <v>#REF!</v>
      </c>
    </row>
    <row r="714" spans="1:143" s="36" customFormat="1" ht="11.25" customHeight="1" x14ac:dyDescent="0.25">
      <c r="A714" s="185">
        <v>46119</v>
      </c>
      <c r="B714" s="185">
        <v>46105</v>
      </c>
      <c r="C714" s="215">
        <v>4877</v>
      </c>
      <c r="D714" s="113"/>
      <c r="E714" s="114"/>
      <c r="F714" s="201"/>
      <c r="G714" s="116"/>
      <c r="H714" s="117"/>
      <c r="I714" s="118">
        <f t="shared" si="1315"/>
        <v>0</v>
      </c>
      <c r="J714" s="119">
        <f t="shared" si="1316"/>
        <v>325466</v>
      </c>
      <c r="K714" s="117"/>
      <c r="L714" s="118">
        <f t="shared" si="1308"/>
        <v>0</v>
      </c>
      <c r="M714" s="119">
        <f t="shared" si="1317"/>
        <v>224375</v>
      </c>
      <c r="N714" s="117"/>
      <c r="O714" s="118">
        <f t="shared" si="1318"/>
        <v>0</v>
      </c>
      <c r="P714" s="119">
        <f t="shared" si="1319"/>
        <v>374096</v>
      </c>
      <c r="Q714" s="117"/>
      <c r="R714" s="117">
        <f t="shared" si="1320"/>
        <v>0</v>
      </c>
      <c r="S714" s="117" t="e">
        <f t="shared" si="1321"/>
        <v>#REF!</v>
      </c>
      <c r="T714" s="117"/>
      <c r="U714" s="117">
        <f t="shared" si="1327"/>
        <v>0</v>
      </c>
      <c r="V714" s="117">
        <f t="shared" si="1328"/>
        <v>217236.40000000002</v>
      </c>
      <c r="W714" s="121"/>
      <c r="X714" s="120">
        <f t="shared" si="1322"/>
        <v>0</v>
      </c>
      <c r="Y714" s="117">
        <f t="shared" si="1309"/>
        <v>132.29999999999882</v>
      </c>
      <c r="Z714" s="117"/>
      <c r="AA714" s="121">
        <f t="shared" si="1263"/>
        <v>0</v>
      </c>
      <c r="AB714" s="117">
        <f t="shared" si="1312"/>
        <v>1417.5</v>
      </c>
      <c r="AC714" s="117">
        <v>1000</v>
      </c>
      <c r="AD714" s="117">
        <f t="shared" si="1264"/>
        <v>0</v>
      </c>
      <c r="AE714" s="117">
        <f t="shared" si="1329"/>
        <v>2283.7999999999997</v>
      </c>
      <c r="AF714" s="117"/>
      <c r="AG714" s="116">
        <f t="shared" si="1265"/>
        <v>0</v>
      </c>
      <c r="AH714" s="123">
        <f t="shared" si="1330"/>
        <v>6947.9999999999991</v>
      </c>
      <c r="AI714" s="117"/>
      <c r="AJ714" s="121">
        <f t="shared" si="1266"/>
        <v>0</v>
      </c>
      <c r="AK714" s="117">
        <f t="shared" si="1331"/>
        <v>6708.5</v>
      </c>
      <c r="AL714" s="117"/>
      <c r="AM714" s="121">
        <f t="shared" si="1267"/>
        <v>0</v>
      </c>
      <c r="AN714" s="117">
        <f t="shared" si="1332"/>
        <v>3058.0999999999985</v>
      </c>
      <c r="AO714" s="117"/>
      <c r="AP714" s="121">
        <f t="shared" si="1323"/>
        <v>0</v>
      </c>
      <c r="AQ714" s="117">
        <f t="shared" si="1324"/>
        <v>26812.5</v>
      </c>
      <c r="AR714" s="117"/>
      <c r="AS714" s="121">
        <f t="shared" si="1272"/>
        <v>0</v>
      </c>
      <c r="AT714" s="117">
        <f t="shared" si="1333"/>
        <v>2056.1000000000004</v>
      </c>
      <c r="AU714" s="117"/>
      <c r="AV714" s="117">
        <f t="shared" si="1334"/>
        <v>0</v>
      </c>
      <c r="AW714" s="122">
        <f t="shared" si="1311"/>
        <v>1620.0000000000014</v>
      </c>
      <c r="AX714" s="117"/>
      <c r="AY714" s="117">
        <f t="shared" si="1273"/>
        <v>0</v>
      </c>
      <c r="AZ714" s="117">
        <f t="shared" si="1325"/>
        <v>1794.6</v>
      </c>
      <c r="BA714" s="117"/>
      <c r="BB714" s="121">
        <f t="shared" si="1274"/>
        <v>0</v>
      </c>
      <c r="BC714" s="117">
        <f t="shared" si="1335"/>
        <v>1254.5999999999999</v>
      </c>
      <c r="BD714" s="117"/>
      <c r="BE714" s="121">
        <f t="shared" si="1275"/>
        <v>0</v>
      </c>
      <c r="BF714" s="117">
        <f t="shared" si="1304"/>
        <v>7530.3200000000015</v>
      </c>
      <c r="BG714" s="117"/>
      <c r="BH714" s="121">
        <f t="shared" si="1305"/>
        <v>0</v>
      </c>
      <c r="BI714" s="117">
        <f t="shared" si="1268"/>
        <v>24223.879999999997</v>
      </c>
      <c r="BJ714" s="117"/>
      <c r="BK714" s="121">
        <f t="shared" si="1276"/>
        <v>0</v>
      </c>
      <c r="BL714" s="117">
        <f t="shared" si="1336"/>
        <v>4604.6000000000004</v>
      </c>
      <c r="BM714" s="117"/>
      <c r="BN714" s="121">
        <f t="shared" si="1337"/>
        <v>0</v>
      </c>
      <c r="BO714" s="117">
        <f t="shared" si="1338"/>
        <v>509.90000000000123</v>
      </c>
      <c r="BP714" s="117"/>
      <c r="BQ714" s="121">
        <f t="shared" si="1339"/>
        <v>0</v>
      </c>
      <c r="BR714" s="117">
        <f t="shared" si="1269"/>
        <v>18130.019999999993</v>
      </c>
      <c r="BS714" s="117"/>
      <c r="BT714" s="117">
        <f t="shared" si="1260"/>
        <v>0</v>
      </c>
      <c r="BU714" s="117">
        <f t="shared" si="1306"/>
        <v>25963</v>
      </c>
      <c r="BV714" s="117"/>
      <c r="BW714" s="117">
        <f t="shared" si="1261"/>
        <v>0</v>
      </c>
      <c r="BX714" s="117">
        <f t="shared" si="1313"/>
        <v>77373</v>
      </c>
      <c r="BY714" s="117"/>
      <c r="BZ714" s="117">
        <f t="shared" si="1262"/>
        <v>0</v>
      </c>
      <c r="CA714" s="117">
        <f t="shared" si="1307"/>
        <v>21443</v>
      </c>
      <c r="CB714" s="117"/>
      <c r="CC714" s="117">
        <f t="shared" si="1340"/>
        <v>0</v>
      </c>
      <c r="CD714" s="117">
        <f t="shared" si="1300"/>
        <v>12475.7</v>
      </c>
      <c r="CE714" s="117"/>
      <c r="CF714" s="117">
        <f t="shared" si="1341"/>
        <v>0</v>
      </c>
      <c r="CG714" s="117">
        <f t="shared" si="1342"/>
        <v>6982.9</v>
      </c>
      <c r="CH714" s="117"/>
      <c r="CI714" s="117">
        <f t="shared" si="1277"/>
        <v>0</v>
      </c>
      <c r="CJ714" s="117">
        <f t="shared" si="1257"/>
        <v>8715</v>
      </c>
      <c r="CK714" s="117"/>
      <c r="CL714" s="121">
        <f t="shared" si="1278"/>
        <v>0</v>
      </c>
      <c r="CM714" s="123">
        <f t="shared" si="1343"/>
        <v>4864</v>
      </c>
      <c r="CN714" s="117"/>
      <c r="CO714" s="121">
        <f t="shared" si="1279"/>
        <v>0</v>
      </c>
      <c r="CP714" s="123">
        <f t="shared" si="1344"/>
        <v>3955</v>
      </c>
      <c r="CQ714" s="117"/>
      <c r="CR714" s="121">
        <f t="shared" si="1280"/>
        <v>0</v>
      </c>
      <c r="CS714" s="123">
        <f t="shared" si="1310"/>
        <v>6656</v>
      </c>
      <c r="CT714" s="117"/>
      <c r="CU714" s="121">
        <f t="shared" si="1281"/>
        <v>0</v>
      </c>
      <c r="CV714" s="123">
        <f t="shared" si="1345"/>
        <v>7769</v>
      </c>
      <c r="CW714" s="117"/>
      <c r="CX714" s="117">
        <f t="shared" si="1282"/>
        <v>0</v>
      </c>
      <c r="CY714" s="116">
        <f t="shared" si="1303"/>
        <v>27839.26</v>
      </c>
      <c r="CZ714" s="123"/>
      <c r="DA714" s="117">
        <f t="shared" si="1283"/>
        <v>0</v>
      </c>
      <c r="DB714" s="117">
        <f t="shared" si="1258"/>
        <v>50216</v>
      </c>
      <c r="DC714" s="117"/>
      <c r="DD714" s="117">
        <f t="shared" si="1284"/>
        <v>0</v>
      </c>
      <c r="DE714" s="117">
        <f t="shared" si="1259"/>
        <v>76987</v>
      </c>
      <c r="DF714" s="117"/>
      <c r="DG714" s="120">
        <f t="shared" si="1285"/>
        <v>0</v>
      </c>
      <c r="DH714" s="117">
        <f t="shared" si="1314"/>
        <v>340815</v>
      </c>
      <c r="DI714" s="117"/>
      <c r="DJ714" s="117">
        <f t="shared" si="1286"/>
        <v>0</v>
      </c>
      <c r="DK714" s="117">
        <f t="shared" si="1346"/>
        <v>5226.5</v>
      </c>
      <c r="DL714" s="211"/>
      <c r="DM714" s="207">
        <f t="shared" si="1287"/>
        <v>0</v>
      </c>
      <c r="DN714" s="125">
        <f t="shared" si="1326"/>
        <v>0</v>
      </c>
      <c r="DO714" s="126"/>
      <c r="DP714" s="127">
        <f t="shared" si="1288"/>
        <v>0</v>
      </c>
      <c r="DQ714" s="128">
        <f t="shared" si="1347"/>
        <v>7022.5</v>
      </c>
      <c r="DR714" s="126"/>
      <c r="DS714" s="127">
        <f t="shared" si="1289"/>
        <v>0</v>
      </c>
      <c r="DT714" s="128">
        <f t="shared" si="1348"/>
        <v>4846</v>
      </c>
      <c r="DU714" s="126"/>
      <c r="DV714" s="127">
        <f t="shared" si="1290"/>
        <v>0</v>
      </c>
      <c r="DW714" s="128">
        <f t="shared" si="1349"/>
        <v>4835</v>
      </c>
      <c r="DX714" s="126"/>
      <c r="DY714" s="124">
        <f t="shared" si="1291"/>
        <v>0</v>
      </c>
      <c r="DZ714" s="125">
        <f t="shared" si="1350"/>
        <v>523</v>
      </c>
      <c r="EA714" s="124"/>
      <c r="EB714" s="124">
        <f t="shared" si="1292"/>
        <v>0</v>
      </c>
      <c r="EC714" s="129">
        <f t="shared" si="1351"/>
        <v>369</v>
      </c>
      <c r="ED714" s="126"/>
      <c r="EE714" s="127">
        <f t="shared" si="1293"/>
        <v>0</v>
      </c>
      <c r="EF714" s="128">
        <f t="shared" si="1352"/>
        <v>4769</v>
      </c>
      <c r="EG714" s="117"/>
      <c r="EH714" s="117">
        <f t="shared" si="1294"/>
        <v>0</v>
      </c>
      <c r="EI714" s="117">
        <f t="shared" si="1353"/>
        <v>23837</v>
      </c>
      <c r="EJ714" s="117"/>
      <c r="EK714" s="117">
        <f t="shared" si="1270"/>
        <v>0</v>
      </c>
      <c r="EL714" s="117">
        <f t="shared" si="1354"/>
        <v>22467</v>
      </c>
      <c r="EM714" s="131" t="e">
        <f t="shared" si="1271"/>
        <v>#REF!</v>
      </c>
    </row>
    <row r="715" spans="1:143" s="36" customFormat="1" ht="11.25" customHeight="1" x14ac:dyDescent="0.25">
      <c r="A715" s="185">
        <v>46119</v>
      </c>
      <c r="B715" s="185">
        <v>46105</v>
      </c>
      <c r="C715" s="215">
        <v>4895</v>
      </c>
      <c r="D715" s="113"/>
      <c r="E715" s="114"/>
      <c r="F715" s="201"/>
      <c r="G715" s="116"/>
      <c r="H715" s="117"/>
      <c r="I715" s="118">
        <f t="shared" si="1315"/>
        <v>0</v>
      </c>
      <c r="J715" s="119">
        <f t="shared" si="1316"/>
        <v>325466</v>
      </c>
      <c r="K715" s="117"/>
      <c r="L715" s="118">
        <f t="shared" si="1308"/>
        <v>0</v>
      </c>
      <c r="M715" s="119">
        <f t="shared" si="1317"/>
        <v>224375</v>
      </c>
      <c r="N715" s="117"/>
      <c r="O715" s="118">
        <f t="shared" si="1318"/>
        <v>0</v>
      </c>
      <c r="P715" s="119">
        <f t="shared" si="1319"/>
        <v>374096</v>
      </c>
      <c r="Q715" s="117"/>
      <c r="R715" s="117">
        <f t="shared" si="1320"/>
        <v>0</v>
      </c>
      <c r="S715" s="117" t="e">
        <f t="shared" si="1321"/>
        <v>#REF!</v>
      </c>
      <c r="T715" s="117"/>
      <c r="U715" s="117">
        <f t="shared" si="1327"/>
        <v>0</v>
      </c>
      <c r="V715" s="117">
        <f t="shared" si="1328"/>
        <v>217236.40000000002</v>
      </c>
      <c r="W715" s="121"/>
      <c r="X715" s="120">
        <f t="shared" si="1322"/>
        <v>0</v>
      </c>
      <c r="Y715" s="117">
        <f t="shared" si="1309"/>
        <v>132.29999999999882</v>
      </c>
      <c r="Z715" s="117"/>
      <c r="AA715" s="121">
        <f t="shared" si="1263"/>
        <v>0</v>
      </c>
      <c r="AB715" s="117">
        <f t="shared" si="1312"/>
        <v>1417.5</v>
      </c>
      <c r="AC715" s="117">
        <v>7000</v>
      </c>
      <c r="AD715" s="117">
        <f t="shared" si="1264"/>
        <v>0</v>
      </c>
      <c r="AE715" s="117">
        <f t="shared" si="1329"/>
        <v>9283.7999999999993</v>
      </c>
      <c r="AF715" s="117"/>
      <c r="AG715" s="116">
        <f t="shared" si="1265"/>
        <v>0</v>
      </c>
      <c r="AH715" s="123">
        <f t="shared" si="1330"/>
        <v>6947.9999999999991</v>
      </c>
      <c r="AI715" s="117"/>
      <c r="AJ715" s="121">
        <f t="shared" si="1266"/>
        <v>0</v>
      </c>
      <c r="AK715" s="117">
        <f t="shared" si="1331"/>
        <v>6708.5</v>
      </c>
      <c r="AL715" s="117"/>
      <c r="AM715" s="121">
        <f t="shared" si="1267"/>
        <v>0</v>
      </c>
      <c r="AN715" s="117">
        <f t="shared" si="1332"/>
        <v>3058.0999999999985</v>
      </c>
      <c r="AO715" s="117"/>
      <c r="AP715" s="121">
        <f t="shared" si="1323"/>
        <v>0</v>
      </c>
      <c r="AQ715" s="117">
        <f t="shared" si="1324"/>
        <v>26812.5</v>
      </c>
      <c r="AR715" s="117"/>
      <c r="AS715" s="121">
        <f t="shared" si="1272"/>
        <v>0</v>
      </c>
      <c r="AT715" s="117">
        <f t="shared" si="1333"/>
        <v>2056.1000000000004</v>
      </c>
      <c r="AU715" s="117"/>
      <c r="AV715" s="117">
        <f t="shared" si="1334"/>
        <v>0</v>
      </c>
      <c r="AW715" s="122">
        <f t="shared" si="1311"/>
        <v>1620.0000000000014</v>
      </c>
      <c r="AX715" s="117"/>
      <c r="AY715" s="117">
        <f t="shared" si="1273"/>
        <v>0</v>
      </c>
      <c r="AZ715" s="117">
        <f t="shared" si="1325"/>
        <v>1794.6</v>
      </c>
      <c r="BA715" s="117"/>
      <c r="BB715" s="121">
        <f t="shared" si="1274"/>
        <v>0</v>
      </c>
      <c r="BC715" s="117">
        <f t="shared" si="1335"/>
        <v>1254.5999999999999</v>
      </c>
      <c r="BD715" s="117"/>
      <c r="BE715" s="121">
        <f t="shared" si="1275"/>
        <v>0</v>
      </c>
      <c r="BF715" s="117">
        <f t="shared" si="1304"/>
        <v>7530.3200000000015</v>
      </c>
      <c r="BG715" s="117"/>
      <c r="BH715" s="121">
        <f t="shared" si="1305"/>
        <v>0</v>
      </c>
      <c r="BI715" s="117">
        <f t="shared" si="1268"/>
        <v>24223.879999999997</v>
      </c>
      <c r="BJ715" s="117"/>
      <c r="BK715" s="121">
        <f t="shared" si="1276"/>
        <v>0</v>
      </c>
      <c r="BL715" s="117">
        <f t="shared" si="1336"/>
        <v>4604.6000000000004</v>
      </c>
      <c r="BM715" s="117"/>
      <c r="BN715" s="121">
        <f t="shared" si="1337"/>
        <v>0</v>
      </c>
      <c r="BO715" s="117">
        <f t="shared" si="1338"/>
        <v>509.90000000000123</v>
      </c>
      <c r="BP715" s="117"/>
      <c r="BQ715" s="121">
        <f t="shared" si="1339"/>
        <v>0</v>
      </c>
      <c r="BR715" s="117">
        <f t="shared" si="1269"/>
        <v>18130.019999999993</v>
      </c>
      <c r="BS715" s="117"/>
      <c r="BT715" s="117">
        <f t="shared" si="1260"/>
        <v>0</v>
      </c>
      <c r="BU715" s="117">
        <f t="shared" si="1306"/>
        <v>25963</v>
      </c>
      <c r="BV715" s="117"/>
      <c r="BW715" s="117">
        <f t="shared" si="1261"/>
        <v>0</v>
      </c>
      <c r="BX715" s="117">
        <f t="shared" si="1313"/>
        <v>77373</v>
      </c>
      <c r="BY715" s="117"/>
      <c r="BZ715" s="117">
        <f t="shared" si="1262"/>
        <v>0</v>
      </c>
      <c r="CA715" s="117">
        <f t="shared" si="1307"/>
        <v>21443</v>
      </c>
      <c r="CB715" s="117"/>
      <c r="CC715" s="117">
        <f t="shared" si="1340"/>
        <v>0</v>
      </c>
      <c r="CD715" s="117">
        <f t="shared" si="1300"/>
        <v>12475.7</v>
      </c>
      <c r="CE715" s="117"/>
      <c r="CF715" s="117">
        <f t="shared" si="1341"/>
        <v>0</v>
      </c>
      <c r="CG715" s="117">
        <f t="shared" si="1342"/>
        <v>6982.9</v>
      </c>
      <c r="CH715" s="117"/>
      <c r="CI715" s="117">
        <f t="shared" si="1277"/>
        <v>0</v>
      </c>
      <c r="CJ715" s="117">
        <f t="shared" si="1257"/>
        <v>8715</v>
      </c>
      <c r="CK715" s="117"/>
      <c r="CL715" s="121">
        <f t="shared" si="1278"/>
        <v>0</v>
      </c>
      <c r="CM715" s="123">
        <f t="shared" si="1343"/>
        <v>4864</v>
      </c>
      <c r="CN715" s="117"/>
      <c r="CO715" s="121">
        <f t="shared" si="1279"/>
        <v>0</v>
      </c>
      <c r="CP715" s="123">
        <f t="shared" si="1344"/>
        <v>3955</v>
      </c>
      <c r="CQ715" s="117"/>
      <c r="CR715" s="121">
        <f t="shared" si="1280"/>
        <v>0</v>
      </c>
      <c r="CS715" s="123">
        <f t="shared" si="1310"/>
        <v>6656</v>
      </c>
      <c r="CT715" s="117"/>
      <c r="CU715" s="121">
        <f t="shared" si="1281"/>
        <v>0</v>
      </c>
      <c r="CV715" s="123">
        <f t="shared" si="1345"/>
        <v>7769</v>
      </c>
      <c r="CW715" s="117"/>
      <c r="CX715" s="117">
        <f t="shared" si="1282"/>
        <v>0</v>
      </c>
      <c r="CY715" s="116">
        <f t="shared" si="1303"/>
        <v>27839.26</v>
      </c>
      <c r="CZ715" s="123"/>
      <c r="DA715" s="117">
        <f t="shared" si="1283"/>
        <v>0</v>
      </c>
      <c r="DB715" s="117">
        <f t="shared" si="1258"/>
        <v>50216</v>
      </c>
      <c r="DC715" s="117"/>
      <c r="DD715" s="117">
        <f t="shared" si="1284"/>
        <v>0</v>
      </c>
      <c r="DE715" s="117">
        <f t="shared" si="1259"/>
        <v>76987</v>
      </c>
      <c r="DF715" s="117"/>
      <c r="DG715" s="120">
        <f t="shared" si="1285"/>
        <v>0</v>
      </c>
      <c r="DH715" s="117">
        <f t="shared" si="1314"/>
        <v>340815</v>
      </c>
      <c r="DI715" s="117"/>
      <c r="DJ715" s="117">
        <f t="shared" si="1286"/>
        <v>0</v>
      </c>
      <c r="DK715" s="117">
        <f t="shared" si="1346"/>
        <v>5226.5</v>
      </c>
      <c r="DL715" s="211"/>
      <c r="DM715" s="207">
        <f t="shared" si="1287"/>
        <v>0</v>
      </c>
      <c r="DN715" s="125">
        <f t="shared" si="1326"/>
        <v>0</v>
      </c>
      <c r="DO715" s="126"/>
      <c r="DP715" s="127">
        <f t="shared" si="1288"/>
        <v>0</v>
      </c>
      <c r="DQ715" s="128">
        <f t="shared" si="1347"/>
        <v>7022.5</v>
      </c>
      <c r="DR715" s="126"/>
      <c r="DS715" s="127">
        <f t="shared" si="1289"/>
        <v>0</v>
      </c>
      <c r="DT715" s="128">
        <f t="shared" si="1348"/>
        <v>4846</v>
      </c>
      <c r="DU715" s="126"/>
      <c r="DV715" s="127">
        <f t="shared" si="1290"/>
        <v>0</v>
      </c>
      <c r="DW715" s="128">
        <f t="shared" si="1349"/>
        <v>4835</v>
      </c>
      <c r="DX715" s="126"/>
      <c r="DY715" s="124">
        <f t="shared" si="1291"/>
        <v>0</v>
      </c>
      <c r="DZ715" s="125">
        <f t="shared" si="1350"/>
        <v>523</v>
      </c>
      <c r="EA715" s="124"/>
      <c r="EB715" s="124">
        <f t="shared" si="1292"/>
        <v>0</v>
      </c>
      <c r="EC715" s="129">
        <f t="shared" si="1351"/>
        <v>369</v>
      </c>
      <c r="ED715" s="126"/>
      <c r="EE715" s="127">
        <f t="shared" si="1293"/>
        <v>0</v>
      </c>
      <c r="EF715" s="128">
        <f t="shared" si="1352"/>
        <v>4769</v>
      </c>
      <c r="EG715" s="117"/>
      <c r="EH715" s="117">
        <f t="shared" si="1294"/>
        <v>0</v>
      </c>
      <c r="EI715" s="117">
        <f t="shared" si="1353"/>
        <v>23837</v>
      </c>
      <c r="EJ715" s="117"/>
      <c r="EK715" s="117">
        <f t="shared" si="1270"/>
        <v>0</v>
      </c>
      <c r="EL715" s="117">
        <f t="shared" si="1354"/>
        <v>22467</v>
      </c>
      <c r="EM715" s="131" t="e">
        <f t="shared" si="1271"/>
        <v>#REF!</v>
      </c>
    </row>
    <row r="716" spans="1:143" s="36" customFormat="1" ht="11.25" customHeight="1" x14ac:dyDescent="0.25">
      <c r="A716" s="185">
        <v>46119</v>
      </c>
      <c r="B716" s="185">
        <v>46105</v>
      </c>
      <c r="C716" s="215">
        <v>4894</v>
      </c>
      <c r="D716" s="113"/>
      <c r="E716" s="114"/>
      <c r="F716" s="201"/>
      <c r="G716" s="116"/>
      <c r="H716" s="117"/>
      <c r="I716" s="118">
        <f t="shared" si="1315"/>
        <v>0</v>
      </c>
      <c r="J716" s="119">
        <f t="shared" si="1316"/>
        <v>325466</v>
      </c>
      <c r="K716" s="117"/>
      <c r="L716" s="118">
        <f t="shared" si="1308"/>
        <v>0</v>
      </c>
      <c r="M716" s="119">
        <f t="shared" si="1317"/>
        <v>224375</v>
      </c>
      <c r="N716" s="117"/>
      <c r="O716" s="118">
        <f t="shared" si="1318"/>
        <v>0</v>
      </c>
      <c r="P716" s="119">
        <f t="shared" si="1319"/>
        <v>374096</v>
      </c>
      <c r="Q716" s="117"/>
      <c r="R716" s="117">
        <f t="shared" si="1320"/>
        <v>0</v>
      </c>
      <c r="S716" s="117" t="e">
        <f t="shared" si="1321"/>
        <v>#REF!</v>
      </c>
      <c r="T716" s="117"/>
      <c r="U716" s="117">
        <f t="shared" si="1327"/>
        <v>0</v>
      </c>
      <c r="V716" s="117">
        <f t="shared" si="1328"/>
        <v>217236.40000000002</v>
      </c>
      <c r="W716" s="121">
        <v>8000</v>
      </c>
      <c r="X716" s="120">
        <f t="shared" si="1322"/>
        <v>0</v>
      </c>
      <c r="Y716" s="117">
        <f t="shared" si="1309"/>
        <v>8132.2999999999993</v>
      </c>
      <c r="Z716" s="117"/>
      <c r="AA716" s="121">
        <f t="shared" si="1263"/>
        <v>0</v>
      </c>
      <c r="AB716" s="117">
        <f t="shared" si="1312"/>
        <v>1417.5</v>
      </c>
      <c r="AC716" s="117"/>
      <c r="AD716" s="117">
        <f t="shared" si="1264"/>
        <v>0</v>
      </c>
      <c r="AE716" s="117">
        <f t="shared" si="1329"/>
        <v>9283.7999999999993</v>
      </c>
      <c r="AF716" s="117"/>
      <c r="AG716" s="116">
        <f t="shared" si="1265"/>
        <v>0</v>
      </c>
      <c r="AH716" s="123">
        <f t="shared" si="1330"/>
        <v>6947.9999999999991</v>
      </c>
      <c r="AI716" s="117"/>
      <c r="AJ716" s="121">
        <f t="shared" si="1266"/>
        <v>0</v>
      </c>
      <c r="AK716" s="117">
        <f t="shared" si="1331"/>
        <v>6708.5</v>
      </c>
      <c r="AL716" s="117"/>
      <c r="AM716" s="121">
        <f t="shared" si="1267"/>
        <v>0</v>
      </c>
      <c r="AN716" s="117">
        <f t="shared" si="1332"/>
        <v>3058.0999999999985</v>
      </c>
      <c r="AO716" s="117"/>
      <c r="AP716" s="121">
        <f t="shared" si="1323"/>
        <v>0</v>
      </c>
      <c r="AQ716" s="117">
        <f t="shared" si="1324"/>
        <v>26812.5</v>
      </c>
      <c r="AR716" s="117"/>
      <c r="AS716" s="121">
        <f t="shared" si="1272"/>
        <v>0</v>
      </c>
      <c r="AT716" s="117">
        <f t="shared" si="1333"/>
        <v>2056.1000000000004</v>
      </c>
      <c r="AU716" s="117"/>
      <c r="AV716" s="117">
        <f t="shared" si="1334"/>
        <v>0</v>
      </c>
      <c r="AW716" s="122">
        <f t="shared" si="1311"/>
        <v>1620.0000000000014</v>
      </c>
      <c r="AX716" s="117"/>
      <c r="AY716" s="117">
        <f t="shared" si="1273"/>
        <v>0</v>
      </c>
      <c r="AZ716" s="117">
        <f t="shared" si="1325"/>
        <v>1794.6</v>
      </c>
      <c r="BA716" s="117"/>
      <c r="BB716" s="121">
        <f t="shared" si="1274"/>
        <v>0</v>
      </c>
      <c r="BC716" s="117">
        <f t="shared" si="1335"/>
        <v>1254.5999999999999</v>
      </c>
      <c r="BD716" s="117"/>
      <c r="BE716" s="121">
        <f t="shared" si="1275"/>
        <v>0</v>
      </c>
      <c r="BF716" s="117">
        <f t="shared" si="1304"/>
        <v>7530.3200000000015</v>
      </c>
      <c r="BG716" s="117"/>
      <c r="BH716" s="121">
        <f t="shared" ref="BH716:BH747" si="1355">IF(OR(D736="NPC06UZDB-GY026M",D736="NPP06UZDB-GY010M",D716="CO155E2-0CM018",D716="CO155E2-0CM023",D716="CO155E2-0CM026",D716="NPP06UZDB-GY150C",D716="NPP06UZDB-GY025M",D716="NPC06UZDB-GY013M",D716="NPP06UZDB-GY001M",D716="NPP06UZDB-GY250C",D716="NPC06UZDB-GY028M",D716="NPC06UZDB-GY018M",D716="NPC06UZDB-GY014M",D716="NPC06UZDB-GY012M",D716="NPC06UZDB-GY011M",D716="NPC06UZDB-GY006M",D716="CO155E2-0CM006",D716="NPP06UZDB-GY005M",D716="NPP06UZDB-GY005M",D716="NPP06UZDB-GY003M",D716="NPP06UZDB-GY002M",D716="NPC06UZDB-GY025M",D716="CO155E2-0CM020",D716="CO155E2-0CM030",D716="NPC06UZDB-GY350C",D716="NPC06UZDB-GY030M",D716="NPC06UZDB-GY020C",D716="NPC06UZDB-GY030M",D716="NPC06UZDB-GY350C",D716="CO155E2-0CM007",D716="NPC06UZDB-GY150C",D716="NPC06UZDB-GY250C",D716="NPC06UZDB-GY007M",D716="CO155E2-0CC050",D716="NPC06UZDB-GY006M",D716="NPC06UZDB-GY008M",D716="NPC06UZDB-GY050C",D716="CO155E2-0CC250",D716="NPC06UZDB-GY750C",D716="NPC06UZDB-GY007M",D716="NPC06UZDB-GY020M",D716="CO155E2-0CC150",D716="CO155E2-0CM015",D716="CO155E2-0CM010",D716="NPC06UZDB-GY450C",D716="NPC06UZDB-GY015M",D716="NPC06UZDB-GY150C",D716="CO155E2-0CM001",D716="CO155E2-0CM002",D716="CO155E2-0CM003",D716="CO155E2-0CM004",D716="CO155E2-0CM005",D716="CO155E2-0CM008",D716="NPC06UZDB-GY010M",D716="NPC06UZDB-GY001M",D716="NPC06UZDB-GY002M",D716="NPC06UZDB-GY003M",D716="NPC06UZDB-GY004M",D716="NPC06UZDB-GY005M",),E716*(F716+0.12),0)</f>
        <v>0</v>
      </c>
      <c r="BI716" s="117">
        <f t="shared" si="1268"/>
        <v>24223.879999999997</v>
      </c>
      <c r="BJ716" s="117"/>
      <c r="BK716" s="121">
        <f t="shared" si="1276"/>
        <v>0</v>
      </c>
      <c r="BL716" s="117">
        <f t="shared" si="1336"/>
        <v>4604.6000000000004</v>
      </c>
      <c r="BM716" s="117"/>
      <c r="BN716" s="121">
        <f t="shared" si="1337"/>
        <v>0</v>
      </c>
      <c r="BO716" s="117">
        <f t="shared" si="1338"/>
        <v>509.90000000000123</v>
      </c>
      <c r="BP716" s="117"/>
      <c r="BQ716" s="121">
        <f t="shared" si="1339"/>
        <v>0</v>
      </c>
      <c r="BR716" s="117">
        <f t="shared" si="1269"/>
        <v>18130.019999999993</v>
      </c>
      <c r="BS716" s="117"/>
      <c r="BT716" s="117">
        <f t="shared" si="1260"/>
        <v>0</v>
      </c>
      <c r="BU716" s="117">
        <f t="shared" ref="BU716:BU747" si="1356">BU715+BS716-BT716</f>
        <v>25963</v>
      </c>
      <c r="BV716" s="117"/>
      <c r="BW716" s="117">
        <f t="shared" si="1261"/>
        <v>0</v>
      </c>
      <c r="BX716" s="117">
        <f t="shared" si="1313"/>
        <v>77373</v>
      </c>
      <c r="BY716" s="117"/>
      <c r="BZ716" s="117">
        <f t="shared" si="1262"/>
        <v>0</v>
      </c>
      <c r="CA716" s="117">
        <f t="shared" ref="CA716:CA747" si="1357">+CA715+BY716-BZ716</f>
        <v>21443</v>
      </c>
      <c r="CB716" s="117"/>
      <c r="CC716" s="117">
        <f t="shared" si="1340"/>
        <v>0</v>
      </c>
      <c r="CD716" s="117">
        <f t="shared" si="1300"/>
        <v>12475.7</v>
      </c>
      <c r="CE716" s="117"/>
      <c r="CF716" s="117">
        <f t="shared" si="1341"/>
        <v>0</v>
      </c>
      <c r="CG716" s="117">
        <f t="shared" si="1342"/>
        <v>6982.9</v>
      </c>
      <c r="CH716" s="117"/>
      <c r="CI716" s="117">
        <f t="shared" si="1277"/>
        <v>0</v>
      </c>
      <c r="CJ716" s="117">
        <f t="shared" si="1257"/>
        <v>8715</v>
      </c>
      <c r="CK716" s="117"/>
      <c r="CL716" s="121">
        <f t="shared" si="1278"/>
        <v>0</v>
      </c>
      <c r="CM716" s="123">
        <f t="shared" si="1343"/>
        <v>4864</v>
      </c>
      <c r="CN716" s="117"/>
      <c r="CO716" s="121">
        <f t="shared" si="1279"/>
        <v>0</v>
      </c>
      <c r="CP716" s="123">
        <f t="shared" si="1344"/>
        <v>3955</v>
      </c>
      <c r="CQ716" s="117"/>
      <c r="CR716" s="121">
        <f t="shared" si="1280"/>
        <v>0</v>
      </c>
      <c r="CS716" s="123">
        <f t="shared" si="1310"/>
        <v>6656</v>
      </c>
      <c r="CT716" s="117"/>
      <c r="CU716" s="121">
        <f t="shared" si="1281"/>
        <v>0</v>
      </c>
      <c r="CV716" s="123">
        <f t="shared" si="1345"/>
        <v>7769</v>
      </c>
      <c r="CW716" s="117"/>
      <c r="CX716" s="117">
        <f t="shared" si="1282"/>
        <v>0</v>
      </c>
      <c r="CY716" s="116">
        <f t="shared" si="1303"/>
        <v>27839.26</v>
      </c>
      <c r="CZ716" s="123"/>
      <c r="DA716" s="117">
        <f t="shared" si="1283"/>
        <v>0</v>
      </c>
      <c r="DB716" s="117">
        <f t="shared" si="1258"/>
        <v>50216</v>
      </c>
      <c r="DC716" s="117"/>
      <c r="DD716" s="117">
        <f t="shared" si="1284"/>
        <v>0</v>
      </c>
      <c r="DE716" s="117">
        <f t="shared" si="1259"/>
        <v>76987</v>
      </c>
      <c r="DF716" s="117"/>
      <c r="DG716" s="120">
        <f t="shared" si="1285"/>
        <v>0</v>
      </c>
      <c r="DH716" s="117">
        <f t="shared" si="1314"/>
        <v>340815</v>
      </c>
      <c r="DI716" s="117"/>
      <c r="DJ716" s="117">
        <f t="shared" si="1286"/>
        <v>0</v>
      </c>
      <c r="DK716" s="117">
        <f t="shared" si="1346"/>
        <v>5226.5</v>
      </c>
      <c r="DL716" s="211"/>
      <c r="DM716" s="207">
        <f t="shared" si="1287"/>
        <v>0</v>
      </c>
      <c r="DN716" s="125">
        <f t="shared" si="1326"/>
        <v>0</v>
      </c>
      <c r="DO716" s="126"/>
      <c r="DP716" s="127">
        <f t="shared" si="1288"/>
        <v>0</v>
      </c>
      <c r="DQ716" s="128">
        <f t="shared" si="1347"/>
        <v>7022.5</v>
      </c>
      <c r="DR716" s="126"/>
      <c r="DS716" s="127">
        <f t="shared" si="1289"/>
        <v>0</v>
      </c>
      <c r="DT716" s="128">
        <f t="shared" si="1348"/>
        <v>4846</v>
      </c>
      <c r="DU716" s="126"/>
      <c r="DV716" s="127">
        <f t="shared" si="1290"/>
        <v>0</v>
      </c>
      <c r="DW716" s="128">
        <f t="shared" si="1349"/>
        <v>4835</v>
      </c>
      <c r="DX716" s="126"/>
      <c r="DY716" s="124">
        <f t="shared" si="1291"/>
        <v>0</v>
      </c>
      <c r="DZ716" s="125">
        <f t="shared" si="1350"/>
        <v>523</v>
      </c>
      <c r="EA716" s="124"/>
      <c r="EB716" s="124">
        <f t="shared" si="1292"/>
        <v>0</v>
      </c>
      <c r="EC716" s="129">
        <f t="shared" si="1351"/>
        <v>369</v>
      </c>
      <c r="ED716" s="126"/>
      <c r="EE716" s="127">
        <f t="shared" si="1293"/>
        <v>0</v>
      </c>
      <c r="EF716" s="128">
        <f t="shared" si="1352"/>
        <v>4769</v>
      </c>
      <c r="EG716" s="117"/>
      <c r="EH716" s="117">
        <f t="shared" si="1294"/>
        <v>0</v>
      </c>
      <c r="EI716" s="117">
        <f t="shared" si="1353"/>
        <v>23837</v>
      </c>
      <c r="EJ716" s="117"/>
      <c r="EK716" s="117">
        <f t="shared" si="1270"/>
        <v>0</v>
      </c>
      <c r="EL716" s="117">
        <f t="shared" si="1354"/>
        <v>22467</v>
      </c>
      <c r="EM716" s="131" t="e">
        <f t="shared" si="1271"/>
        <v>#REF!</v>
      </c>
    </row>
    <row r="717" spans="1:143" ht="11.25" customHeight="1" x14ac:dyDescent="0.25">
      <c r="A717" s="130">
        <v>46119</v>
      </c>
      <c r="B717" s="185">
        <v>46105</v>
      </c>
      <c r="C717" s="120">
        <v>4902</v>
      </c>
      <c r="D717" s="113"/>
      <c r="E717" s="114"/>
      <c r="F717" s="115"/>
      <c r="G717" s="116"/>
      <c r="H717" s="117"/>
      <c r="I717" s="118">
        <f t="shared" si="1315"/>
        <v>0</v>
      </c>
      <c r="J717" s="119">
        <f t="shared" si="1316"/>
        <v>325466</v>
      </c>
      <c r="K717" s="117"/>
      <c r="L717" s="118">
        <f t="shared" si="1308"/>
        <v>0</v>
      </c>
      <c r="M717" s="119">
        <f t="shared" si="1317"/>
        <v>224375</v>
      </c>
      <c r="N717" s="117"/>
      <c r="O717" s="118">
        <f t="shared" si="1318"/>
        <v>0</v>
      </c>
      <c r="P717" s="119">
        <f t="shared" si="1319"/>
        <v>374096</v>
      </c>
      <c r="Q717" s="117"/>
      <c r="R717" s="117">
        <f t="shared" si="1320"/>
        <v>0</v>
      </c>
      <c r="S717" s="117" t="e">
        <f t="shared" si="1321"/>
        <v>#REF!</v>
      </c>
      <c r="T717" s="117"/>
      <c r="U717" s="117">
        <f t="shared" si="1327"/>
        <v>0</v>
      </c>
      <c r="V717" s="117">
        <f t="shared" si="1328"/>
        <v>217236.40000000002</v>
      </c>
      <c r="W717" s="121"/>
      <c r="X717" s="120">
        <f t="shared" si="1322"/>
        <v>0</v>
      </c>
      <c r="Y717" s="117">
        <f t="shared" si="1309"/>
        <v>8132.2999999999993</v>
      </c>
      <c r="Z717" s="117">
        <v>8000</v>
      </c>
      <c r="AA717" s="121">
        <f t="shared" si="1263"/>
        <v>0</v>
      </c>
      <c r="AB717" s="117">
        <f t="shared" si="1312"/>
        <v>9417.5</v>
      </c>
      <c r="AC717" s="117"/>
      <c r="AD717" s="117">
        <f t="shared" si="1264"/>
        <v>0</v>
      </c>
      <c r="AE717" s="117">
        <f t="shared" si="1329"/>
        <v>9283.7999999999993</v>
      </c>
      <c r="AF717" s="117"/>
      <c r="AG717" s="116">
        <f t="shared" si="1265"/>
        <v>0</v>
      </c>
      <c r="AH717" s="123">
        <f t="shared" si="1330"/>
        <v>6947.9999999999991</v>
      </c>
      <c r="AI717" s="117"/>
      <c r="AJ717" s="121">
        <f t="shared" si="1266"/>
        <v>0</v>
      </c>
      <c r="AK717" s="117">
        <f t="shared" si="1331"/>
        <v>6708.5</v>
      </c>
      <c r="AL717" s="117"/>
      <c r="AM717" s="121">
        <f t="shared" si="1267"/>
        <v>0</v>
      </c>
      <c r="AN717" s="117">
        <f t="shared" si="1332"/>
        <v>3058.0999999999985</v>
      </c>
      <c r="AO717" s="117"/>
      <c r="AP717" s="121">
        <f t="shared" si="1323"/>
        <v>0</v>
      </c>
      <c r="AQ717" s="117">
        <f t="shared" si="1324"/>
        <v>26812.5</v>
      </c>
      <c r="AR717" s="117"/>
      <c r="AS717" s="121">
        <f t="shared" si="1272"/>
        <v>0</v>
      </c>
      <c r="AT717" s="117">
        <f t="shared" si="1333"/>
        <v>2056.1000000000004</v>
      </c>
      <c r="AU717" s="117"/>
      <c r="AV717" s="117">
        <f t="shared" si="1334"/>
        <v>0</v>
      </c>
      <c r="AW717" s="122">
        <f t="shared" si="1311"/>
        <v>1620.0000000000014</v>
      </c>
      <c r="AX717" s="117"/>
      <c r="AY717" s="117">
        <f t="shared" si="1273"/>
        <v>0</v>
      </c>
      <c r="AZ717" s="117">
        <f t="shared" si="1325"/>
        <v>1794.6</v>
      </c>
      <c r="BA717" s="117"/>
      <c r="BB717" s="121">
        <f t="shared" si="1274"/>
        <v>0</v>
      </c>
      <c r="BC717" s="117">
        <f t="shared" si="1335"/>
        <v>1254.5999999999999</v>
      </c>
      <c r="BD717" s="117"/>
      <c r="BE717" s="121">
        <f t="shared" si="1275"/>
        <v>0</v>
      </c>
      <c r="BF717" s="117">
        <f t="shared" si="1304"/>
        <v>7530.3200000000015</v>
      </c>
      <c r="BG717" s="117"/>
      <c r="BH717" s="121">
        <f t="shared" si="1355"/>
        <v>0</v>
      </c>
      <c r="BI717" s="117">
        <f t="shared" si="1268"/>
        <v>24223.879999999997</v>
      </c>
      <c r="BJ717" s="117"/>
      <c r="BK717" s="121">
        <f t="shared" si="1276"/>
        <v>0</v>
      </c>
      <c r="BL717" s="117">
        <f t="shared" si="1336"/>
        <v>4604.6000000000004</v>
      </c>
      <c r="BM717" s="117"/>
      <c r="BN717" s="121">
        <f t="shared" si="1337"/>
        <v>0</v>
      </c>
      <c r="BO717" s="117">
        <f t="shared" si="1338"/>
        <v>509.90000000000123</v>
      </c>
      <c r="BP717" s="117"/>
      <c r="BQ717" s="121">
        <f t="shared" si="1339"/>
        <v>0</v>
      </c>
      <c r="BR717" s="117">
        <f t="shared" si="1269"/>
        <v>18130.019999999993</v>
      </c>
      <c r="BS717" s="117"/>
      <c r="BT717" s="117">
        <f t="shared" si="1260"/>
        <v>0</v>
      </c>
      <c r="BU717" s="117">
        <f t="shared" si="1356"/>
        <v>25963</v>
      </c>
      <c r="BV717" s="117"/>
      <c r="BW717" s="117">
        <f t="shared" si="1261"/>
        <v>0</v>
      </c>
      <c r="BX717" s="117">
        <f t="shared" si="1313"/>
        <v>77373</v>
      </c>
      <c r="BY717" s="117"/>
      <c r="BZ717" s="117">
        <f t="shared" si="1262"/>
        <v>0</v>
      </c>
      <c r="CA717" s="117">
        <f t="shared" si="1357"/>
        <v>21443</v>
      </c>
      <c r="CB717" s="117"/>
      <c r="CC717" s="117">
        <f t="shared" si="1340"/>
        <v>0</v>
      </c>
      <c r="CD717" s="117">
        <f t="shared" si="1300"/>
        <v>12475.7</v>
      </c>
      <c r="CE717" s="117"/>
      <c r="CF717" s="117">
        <f t="shared" si="1341"/>
        <v>0</v>
      </c>
      <c r="CG717" s="117">
        <f t="shared" si="1342"/>
        <v>6982.9</v>
      </c>
      <c r="CH717" s="117"/>
      <c r="CI717" s="117">
        <f t="shared" si="1277"/>
        <v>0</v>
      </c>
      <c r="CJ717" s="117">
        <f t="shared" ref="CJ717:CJ780" si="1358">+CJ716+CH717-CI717</f>
        <v>8715</v>
      </c>
      <c r="CK717" s="117"/>
      <c r="CL717" s="121">
        <f t="shared" si="1278"/>
        <v>0</v>
      </c>
      <c r="CM717" s="123">
        <f t="shared" si="1343"/>
        <v>4864</v>
      </c>
      <c r="CN717" s="117"/>
      <c r="CO717" s="121">
        <f t="shared" si="1279"/>
        <v>0</v>
      </c>
      <c r="CP717" s="123">
        <f t="shared" si="1344"/>
        <v>3955</v>
      </c>
      <c r="CQ717" s="117"/>
      <c r="CR717" s="121">
        <f t="shared" si="1280"/>
        <v>0</v>
      </c>
      <c r="CS717" s="123">
        <f t="shared" si="1310"/>
        <v>6656</v>
      </c>
      <c r="CT717" s="117"/>
      <c r="CU717" s="121">
        <f t="shared" si="1281"/>
        <v>0</v>
      </c>
      <c r="CV717" s="123">
        <f t="shared" si="1345"/>
        <v>7769</v>
      </c>
      <c r="CW717" s="117"/>
      <c r="CX717" s="117">
        <f t="shared" si="1282"/>
        <v>0</v>
      </c>
      <c r="CY717" s="116">
        <f t="shared" si="1303"/>
        <v>27839.26</v>
      </c>
      <c r="CZ717" s="123"/>
      <c r="DA717" s="117">
        <f t="shared" si="1283"/>
        <v>0</v>
      </c>
      <c r="DB717" s="117">
        <f t="shared" ref="DB717:DB780" si="1359">+DB716+CZ717-DA717</f>
        <v>50216</v>
      </c>
      <c r="DC717" s="117"/>
      <c r="DD717" s="117">
        <f t="shared" si="1284"/>
        <v>0</v>
      </c>
      <c r="DE717" s="117">
        <f t="shared" ref="DE717:DE780" si="1360">+DE716+DC717-DD717</f>
        <v>76987</v>
      </c>
      <c r="DF717" s="117"/>
      <c r="DG717" s="120">
        <f t="shared" si="1285"/>
        <v>0</v>
      </c>
      <c r="DH717" s="117">
        <f t="shared" si="1314"/>
        <v>340815</v>
      </c>
      <c r="DI717" s="117"/>
      <c r="DJ717" s="117">
        <f t="shared" si="1286"/>
        <v>0</v>
      </c>
      <c r="DK717" s="117">
        <f t="shared" si="1346"/>
        <v>5226.5</v>
      </c>
      <c r="DL717" s="211"/>
      <c r="DM717" s="207">
        <f t="shared" si="1287"/>
        <v>0</v>
      </c>
      <c r="DN717" s="125">
        <f t="shared" si="1326"/>
        <v>0</v>
      </c>
      <c r="DO717" s="126"/>
      <c r="DP717" s="127">
        <f t="shared" si="1288"/>
        <v>0</v>
      </c>
      <c r="DQ717" s="128">
        <f t="shared" si="1347"/>
        <v>7022.5</v>
      </c>
      <c r="DR717" s="126"/>
      <c r="DS717" s="127">
        <f t="shared" si="1289"/>
        <v>0</v>
      </c>
      <c r="DT717" s="128">
        <f t="shared" si="1348"/>
        <v>4846</v>
      </c>
      <c r="DU717" s="126"/>
      <c r="DV717" s="127">
        <f t="shared" si="1290"/>
        <v>0</v>
      </c>
      <c r="DW717" s="128">
        <f t="shared" si="1349"/>
        <v>4835</v>
      </c>
      <c r="DX717" s="126"/>
      <c r="DY717" s="124">
        <f t="shared" si="1291"/>
        <v>0</v>
      </c>
      <c r="DZ717" s="125">
        <f t="shared" si="1350"/>
        <v>523</v>
      </c>
      <c r="EA717" s="124"/>
      <c r="EB717" s="124">
        <f t="shared" si="1292"/>
        <v>0</v>
      </c>
      <c r="EC717" s="129">
        <f t="shared" si="1351"/>
        <v>369</v>
      </c>
      <c r="ED717" s="126"/>
      <c r="EE717" s="127">
        <f t="shared" si="1293"/>
        <v>0</v>
      </c>
      <c r="EF717" s="128">
        <f t="shared" si="1352"/>
        <v>4769</v>
      </c>
      <c r="EG717" s="117"/>
      <c r="EH717" s="117">
        <f t="shared" si="1294"/>
        <v>0</v>
      </c>
      <c r="EI717" s="117">
        <f t="shared" si="1353"/>
        <v>23837</v>
      </c>
      <c r="EJ717" s="117"/>
      <c r="EK717" s="117">
        <f t="shared" si="1270"/>
        <v>0</v>
      </c>
      <c r="EL717" s="117">
        <f t="shared" si="1354"/>
        <v>22467</v>
      </c>
      <c r="EM717" s="131" t="e">
        <f t="shared" si="1271"/>
        <v>#REF!</v>
      </c>
    </row>
    <row r="718" spans="1:143" ht="11.25" customHeight="1" x14ac:dyDescent="0.25">
      <c r="A718" s="130">
        <v>46119</v>
      </c>
      <c r="B718" s="185">
        <v>46105</v>
      </c>
      <c r="C718" s="172">
        <v>4911</v>
      </c>
      <c r="D718" s="113"/>
      <c r="E718" s="114"/>
      <c r="F718" s="201"/>
      <c r="G718" s="116"/>
      <c r="H718" s="117"/>
      <c r="I718" s="118">
        <f t="shared" si="1315"/>
        <v>0</v>
      </c>
      <c r="J718" s="119">
        <f t="shared" si="1316"/>
        <v>325466</v>
      </c>
      <c r="K718" s="117"/>
      <c r="L718" s="118">
        <f t="shared" si="1308"/>
        <v>0</v>
      </c>
      <c r="M718" s="119">
        <f t="shared" si="1317"/>
        <v>224375</v>
      </c>
      <c r="N718" s="117"/>
      <c r="O718" s="118">
        <f t="shared" si="1318"/>
        <v>0</v>
      </c>
      <c r="P718" s="119">
        <f t="shared" si="1319"/>
        <v>374096</v>
      </c>
      <c r="Q718" s="117"/>
      <c r="R718" s="117">
        <f t="shared" si="1320"/>
        <v>0</v>
      </c>
      <c r="S718" s="117" t="e">
        <f t="shared" si="1321"/>
        <v>#REF!</v>
      </c>
      <c r="T718" s="117"/>
      <c r="U718" s="117">
        <f t="shared" si="1327"/>
        <v>0</v>
      </c>
      <c r="V718" s="117">
        <f t="shared" si="1328"/>
        <v>217236.40000000002</v>
      </c>
      <c r="W718" s="121"/>
      <c r="X718" s="120">
        <f t="shared" si="1322"/>
        <v>0</v>
      </c>
      <c r="Y718" s="117">
        <f t="shared" si="1309"/>
        <v>8132.2999999999993</v>
      </c>
      <c r="Z718" s="117">
        <v>8000</v>
      </c>
      <c r="AA718" s="121">
        <f t="shared" si="1263"/>
        <v>0</v>
      </c>
      <c r="AB718" s="117">
        <f t="shared" si="1312"/>
        <v>17417.5</v>
      </c>
      <c r="AC718" s="117"/>
      <c r="AD718" s="117">
        <f t="shared" si="1264"/>
        <v>0</v>
      </c>
      <c r="AE718" s="117">
        <f t="shared" si="1329"/>
        <v>9283.7999999999993</v>
      </c>
      <c r="AF718" s="117"/>
      <c r="AG718" s="116">
        <f t="shared" si="1265"/>
        <v>0</v>
      </c>
      <c r="AH718" s="123">
        <f t="shared" si="1330"/>
        <v>6947.9999999999991</v>
      </c>
      <c r="AI718" s="117"/>
      <c r="AJ718" s="121">
        <f t="shared" si="1266"/>
        <v>0</v>
      </c>
      <c r="AK718" s="117">
        <f t="shared" si="1331"/>
        <v>6708.5</v>
      </c>
      <c r="AL718" s="117"/>
      <c r="AM718" s="121">
        <f t="shared" si="1267"/>
        <v>0</v>
      </c>
      <c r="AN718" s="117">
        <f t="shared" si="1332"/>
        <v>3058.0999999999985</v>
      </c>
      <c r="AO718" s="117"/>
      <c r="AP718" s="121">
        <f t="shared" si="1323"/>
        <v>0</v>
      </c>
      <c r="AQ718" s="117">
        <f t="shared" si="1324"/>
        <v>26812.5</v>
      </c>
      <c r="AR718" s="117"/>
      <c r="AS718" s="121">
        <f t="shared" si="1272"/>
        <v>0</v>
      </c>
      <c r="AT718" s="117">
        <f t="shared" si="1333"/>
        <v>2056.1000000000004</v>
      </c>
      <c r="AU718" s="117"/>
      <c r="AV718" s="117">
        <f t="shared" si="1334"/>
        <v>0</v>
      </c>
      <c r="AW718" s="122">
        <f t="shared" si="1311"/>
        <v>1620.0000000000014</v>
      </c>
      <c r="AX718" s="117"/>
      <c r="AY718" s="117">
        <f t="shared" si="1273"/>
        <v>0</v>
      </c>
      <c r="AZ718" s="117">
        <f t="shared" si="1325"/>
        <v>1794.6</v>
      </c>
      <c r="BA718" s="117"/>
      <c r="BB718" s="121">
        <f t="shared" si="1274"/>
        <v>0</v>
      </c>
      <c r="BC718" s="117">
        <f t="shared" si="1335"/>
        <v>1254.5999999999999</v>
      </c>
      <c r="BD718" s="117"/>
      <c r="BE718" s="121">
        <f t="shared" si="1275"/>
        <v>0</v>
      </c>
      <c r="BF718" s="117">
        <f t="shared" si="1304"/>
        <v>7530.3200000000015</v>
      </c>
      <c r="BG718" s="117"/>
      <c r="BH718" s="121">
        <f t="shared" si="1355"/>
        <v>0</v>
      </c>
      <c r="BI718" s="117">
        <f t="shared" si="1268"/>
        <v>24223.879999999997</v>
      </c>
      <c r="BJ718" s="117"/>
      <c r="BK718" s="121">
        <f t="shared" si="1276"/>
        <v>0</v>
      </c>
      <c r="BL718" s="117">
        <f t="shared" si="1336"/>
        <v>4604.6000000000004</v>
      </c>
      <c r="BM718" s="117"/>
      <c r="BN718" s="121">
        <f t="shared" si="1337"/>
        <v>0</v>
      </c>
      <c r="BO718" s="117">
        <f t="shared" si="1338"/>
        <v>509.90000000000123</v>
      </c>
      <c r="BP718" s="117"/>
      <c r="BQ718" s="121">
        <f t="shared" si="1339"/>
        <v>0</v>
      </c>
      <c r="BR718" s="117">
        <f t="shared" si="1269"/>
        <v>18130.019999999993</v>
      </c>
      <c r="BS718" s="117"/>
      <c r="BT718" s="117">
        <f t="shared" ref="BT718:BT781" si="1361">IF(OR(D718="NPC06UZDB-YL020M",D718="NPC06UZDB-WT020C",D718="CO155E2-0ZC750",D718="CO155E2-09M008",D718="NPC06UZDB-BL011M",D718="NPC06UZDB-OR008M",D718="NPC06UZDB-WT450C",D718="NPC06UZDB-GN015M",D718="NPC06UZDB-RD015M",D718="NPC06UZDB-YL004M",D718="CO155E2-07C150",D718="NPC06UZDB-WT015C",D718="NPC06UZDB-GY350C",D718="NPC06UZDB-OR350C",D718="NPC06UZDB-YL003M",D718="CO155E2-0MC150 ",D718="NPC06UZDB-GY030M",D718="NPC06UZDB-YL250C",D718="CO155E2-09C050",D718="CO155E2-08C150",D718="NPC06UZDB-GN250C",D718="NPC06UZDB-BL250C",D718="NPC06UZDB-WT004M",D718="NPC06UZDB-RD150C",D718="NPC06UZDB-RD150C",D718="NPC06UZDB-BL009M",D718="NPC06UZDB-GY020C",D718="NPC06UZDB-GN020C",D718="NPC06UZDB-RD020C",D718="NPC06UZDB-YL020C",D718="NPC06UZDB-GY030M",D718="CO155E2-0MC250",D718="CO155E2-0MC150",D718="NPC06UZDB-BL020C",D718="NPC06UZDB-OR150C",D718="NPC06UZDB-BL012M",D718="NPC06UZDB-BK350C",D718="NPC06UZDB-GN350C",D718="NPC06UZDB-GN450C",D718="NPC06UZDB-GY350C",D718="NPC06UZDB-OR350C",D718="NPC06UZDB-YL350C",D718="CO155E2-0CM007",D718="NPC06UZDB-GN007M",D718="NPC06UZDB-GY150C",D718="NPC06UZDB-OR007M",D718="NPC06UZDB-BL015C",D718="NPC06UZDB-BL030C",D718="NPC06UZDB-BL013M",D718="NPC06UZDB-WT016M",D718="NPC06UZDB-WT025M",D718="CO155E2-0ZC050",D718="CO155E2-0ZC250",D718="CO155E2-0ZM009",D718="CO155E2-0ZM008",D718="CO155E2-0ZM006",D718="CO155E2-0ZM012",D718="NPC06UZDB-BK016M",D718="NPC06UZDB-BK011M",D718="NPC06UZDB-GY250C",D718="NPC06UZDB-GY007M",D718="CO155E2-07M015",D718="CO155E2-0ZM004",D718="CO155E2-09M004",D718="CO155E2-0CC050",D718="CO155E2-09M015",D718="CO155E2-0ZC150",D718="CO155E2-01M007",D718="CO155E2-07M010",D718="NPC06UZDB-YL050C",D718="NPC06UZDB-OR007M",D718="NPC06UZDB-GN050C",D718="NPC06UZDB-WT012M",D718="NPC06UZDB-GY006M",D718="NPC06UZDB-GY008M",D718="CO155E2-0ZM015",D718="NPC06UZDB-RD050C",D718="NPC06UZDB-RD150C",D718="NPC06UZDB-WT009M",D718="CO155E2-01M004",D718="NPC06UZDB-OR015M",D718="NPC06UZDB-GN750C",D718="NPC06UZDB-WT750C",D718="CO155E2-0MM010",D718="CO155E2-07M005",D718="CO155E2-07M007",D718="NPC06UZDB-BK750C",D718="CO155E2-07C050",D718="CO155E2-01M007",D718="CO155E2-0MC050",D718="NPC06UZDB-BK010M",D718="NPC06UZDB-BK150C",D718="NPC06UZDB-BK250C",D718="NPC06UZDB-RD750C",D718="NPC06UZDB-WT030M",D718="CO155E2-01C050",D718="CO155E2-08C750",D718="NPC06UZDB-WT050M",D718="NPC06UZDB-GY050C",D718="CO155E2-0ZM010",D718="NPC06UZDB-BK007M",D718="CO155E2-0CC250",D718="CO155E2-01C250",D718="NPC06UZDB-WT007M",D718="CO155E2-06C150",D718="NPC06UZDB-WT025M",D718="NPC06UZDB-WT025C",D718="NPC06UZDB-GY750C",D718="NPC06UZDB-WT250C",D718="CO155E2-09M010",D718="CO155E2-06M001",D718="CO155E2-0ZM005",D718="NPC06UZDB-YL010M",D718="NPC06UZDB-GN150C",D718="NPC06UZDB-RD005M",D718="NPC06UZDB-GY007M",D718="NPC06UZDB-GY020M",D718="NPC06UZDB-YL005M",D718="NPC06UZDB-YL007M",D718="NPC06UZDB-YL150C",D718="NPC06UZDB-OR750C",D718="CO155E2-0ZC150",D718="CO155E2-0ZM015",D718="NPC06UZDB-OR020M",D718="CO155E2-09M015",D718="CO155E2-0MM015",D718="CO155E2-01C150",D718="CO155E2-01C250",D718="CO155E2-01M015",D718="CO155E2-07C150",D718="CO155E2-08C250",D718="CO155E2-09C150",D718="CO155E2-0CC150",D718="CO155E2-0CM015",D718="CO155E2-01M003",D718="CO155E2-01M005",D718="NPC06UZDB-GN020M",D718="CO155E2-09M005",D718="NPC06UZDB-BK005M",D718="NPC06UZDB-BL020M",D718="NPC06UZDB-RD010M",D718="NPC06UZDB-RD020M",D718="CO155E2-08M015",D718="CO155E2-08C150",D718="CO155E2-01M001",D718="CO155E2-01M002",D718="CO155E2-06M003",D718="CO155E2-07M001",D718="CO155E2-09M003",D718="CO155E2-09M001",D718="CO155E2-09M007",D718="CO155E2-0ZM003",D718="CO155E2-0MM003",D718="CO155E2-0MM005",D718="CO155E2-0MM007",D718="CO155E2-0ZM007",D718="CO155E2-01M010",D718="NPC06UZDB-WT150C",D718="NPC06UZDB-WT050C",D718="NPC06UZDB-BL002M",D718="CO155E2-0CM010",D718="CO155E2-08F008",D718="CO155E2-08F005",D718="CO155E2-08C050",D718="NPC06UZDB-BL750C",D718="CO155E2-07M003",D718="NPC06UZDB-BL150C",D718="NPC06UZDB-BL020M",D718="NPC06UZDB-BL050C",D718="NPC06UZDB-BL008M",D718="NPC06UZDB-BL006M",D718="NPC06UZDB-GY450C",D718="NPC06UZDB-GY015M",D718="NPC06UZDB-GY150C",D718="NPC06UZDB-BL010M",D718="NPC06UZDB-GN010M",D718="NPC06UZDB-BK050C",D718="NPC06UZDB-GN125C",D718="NPC06UZDB-GN012M",D718="NPC06UZDB-BK001M",D718="NPC06UZDB-BL007M",D718="NPC06UZDB-GY450C",D718="NPC06UZDB-OR050C",D718="CO155E2-0MM001",D718="CO155E2-06M002",D718="CO155E2-0MM002",D718="NPC06UZDB-GN001M",D718="NPC06UZDB-GN002M",D718="NPC06UZDB-GN003M",D718="NPC06UZDB-GN004M",D718="NPC06UZDB-GN005M",D718="NPC06UZDB-GN006M",D718="NPC06UZDB-WT050C",D718="NPC06UZDB-OR001M",D718="NPC06UZDB-OR002M",D718="NPC06UZDB-OR003M",D718="NPC06UZDB-OR004M",D718="NPC06UZDB-OR005M",D718="NPC06UZDB-OR006M",D718="NPC06UZDB-OR010M",D718="CO155E2-07M002",D718="NPC06UZDB-RD001M",D718="NPC06UZDB-RD002M",D718="NPC06UZDB-RD002M",D718="NPC06UZDB-RD003M",D718="NPC06UZDB-RD004M",D718="CO155E2-0ZM001",D718="CO155E2-0ZM002",D718="NPC06UZDB-BK002M",D718="NPC06UZDB-BK003M",D718="NPC06UZDB-BL001M",D718="NPC06UZDB-BL002M",D718="NPC06UZDB-BL003M",D718="NPC06UZDB-BL004M",D718="NPC06UZDB-BL005M",D718="NPC06UZDB-BL015M",D718="NPC06UZDB-GY010M",D718="NPC06UZDB-GY001M",D718="NPC06UZDB-GY002M",D718="NPC06UZDB-GY003M",D718="NPC06UZDB-GY004M",D718="NPC06UZDB-GY005M",D718="NPC06UZDB-YL001M",D718="NPC06UZDB-YL002M",D718="NPC06UZDB-YL003M",D718="CO155E2-0CM001",D718="CO155E2-0CM002",D718="CO155E2-0CM003",D718="CO155E2-0CM004",D718="CO155E2-0CM005",D718="CO155E2-08M001",D718="CO155E2-08M002",D718="CO155E2-08M003",D718="CO155E2-08M004",D718="CO155E2-08M005",D718="CO155E2-08M006",D718="CO155E2-08M007",D718="CO155E2-08M008",D718="CO155E2-08M009",D718="CO155E2-08M010",D718="CO155E2-08M020",D718="CO155E2-0ZM001",D718="CO155E2-0ZM002",D718="CO155E2-09M002",D718="NPC06UZDB-WT001M",D718="NPC06UZDB-WT002M",D718="NPC06UZDB-WT003M",D718="NPC06UZDB-WT004M",D718="NPC06UZDB-WT005M",D718="NPC06UZDB-WT006M",D718="NPC06UZDB-WT008M",D718="NPC06UZDB-WT010M",D718="NPC06UZDB-WT015M",D718="NPC06UZDB-WT020M",),E718*2,0)</f>
        <v>0</v>
      </c>
      <c r="BU718" s="117">
        <f t="shared" si="1356"/>
        <v>25963</v>
      </c>
      <c r="BV718" s="117"/>
      <c r="BW718" s="117">
        <f t="shared" ref="BW718:BW781" si="1362">IF(OR(D718="CO155E2-0CM020",D718="NPC06UZDB-YL020M",D718="NPC06UZDB-OR050C",D718="NPC06UZDB-WT020C",D718="CO155E2-0ZC750",D718="CO155E2-09M008",D718="NPC06UZDB-BL011M",D718="NPC06UZDB-OR008M",D718="NPC06UZDB-WT450C",D718="NPC06UZDB-GN015M",D718="NPC06UZDB-RD015M",D718="NPC06UZDB-YL004M",D718="CO155E2-07C150",D718="NPC06UZDB-WT015C",D718="NPC06UZDB-GY350C",D718="NPC06UZDB-OR350C",D718="NPC06UZDB-YL003M",D718="CO155E2-0MC150 ",D718="NPC06UZDB-YL250C",D718="CO155E2-09C050",D718="NPC06UZDB-GN250C",D718="NPC06UZDB-BL250C",D718="NPC06UZDB-WT004M",D718="NPC06UZDB-RD150C",D718="NPC06UZDB-BL009M",D718="NPC06UZDB-GY020C",D718="NPC06UZDB-GN020C",D718="NPC06UZDB-RD020C",D718="NPC06UZDB-YL020C",D718="NPC06UZDB-GY030M",D718="CO155E2-0MC250",D718="CO155E2-0MC150",D718="NPC06UZDB-BL020C",D718="NPC06UZDB-OR150C",D718="NPC06UZDB-BL012M",D718="NPC06UZDB-BK350C",D718="NPC06UZDB-GN350C",D718="NPC06UZDB-GN450C",D718="NPC06UZDB-GY350C",D718="NPC06UZDB-OR350C",D718="NPC06UZDB-YL350C",D718="CO155E2-0CM007",D718="NPC06UZDB-GN007M",D718="NPC06UZDB-GY150C",D718="NPC06UZDB-BL015C",D718="NPC06UZDB-BL030C",D718="NPC06UZDB-BL013M",D718="NPC06UZDB-WT016M",D718="NPC06UZDB-WT025M",D718="CO155E2-0ZC050",D718="CO155E2-0ZC250",D718="CO155E2-0ZM009",D718="CO155E2-0ZM008",D718="CO155E2-0ZM006",D718="CO155E2-0ZM012",D718="NPC06UZDB-BK016M",D718="NPC06UZDB-BK011M",D718="NPC06UZDB-GY250C",D718="NPC06UZDB-GY007M",D718="CO155E2-07M015",D718="CO155E2-0ZM004",D718="CO155E2-09M004",D718="CO155E2-0CC050",D718="CO155E2-09M015",D718="CO155E2-0ZC150",D718="CO155E2-01M007",D718="CO155E2-07M010",D718="NPC06UZDB-YL050C",D718="NPC06UZDB-OR007M",D718="NPC06UZDB-GN050C",D718="NPC06UZDB-WT012M",D718="NPC06UZDB-GY006M",D718="NPC06UZDB-GY008M",D718="CO155E2-0ZM015",D718="NPC06UZDB-RD050C",D718="NPC06UZDB-RD150C",D718="NPC06UZDB-WT009M",D718="CO155E2-01M004",D718="NPC06UZDB-OR015M",D718="NPC06UZDB-GN750C",D718="NPC06UZDB-WT750C",D718="CO155E2-0MM010",D718="CO155E2-07M005",D718="CO155E2-07M007",D718="NPC06UZDB-BK750C",D718="CO155E2-07C050",D718="CO155E2-01M007",D718="CO155E2-0MC050",D718="NPC06UZDB-BK010M",D718="NPC06UZDB-BK150C",D718="NPC06UZDB-BK250C",D718="NPC06UZDB-RD750C",D718="NPC06UZDB-WT030M",D718="CO155E2-01C050",D718="CO155E2-08C750",D718="NPC06UZDB-WT050M",D718="NPC06UZDB-GY050C",D718="CO155E2-0ZM010",D718="NPC06UZDB-BK007M",D718="CO155E2-0CC250",D718="NPC06UZDB-WT007M",D718="CO155E2-06C150",D718="NPC06UZDB-WT025M",D718="NPC06UZDB-WT025C",D718="NPC06UZDB-GY750C",D718="NPC06UZDB-WT250C",D718="CO155E2-09M010",D718="CO155E2-06M001",D718="CO155E2-0ZM005",D718="NPC06UZDB-YL010M",D718="NPC06UZDB-GN150C",D718="NPC06UZDB-RD005M",D718="NPC06UZDB-GY007M",D718="NPC06UZDB-GY020M",D718="NPC06UZDB-YL005M",D718="NPC06UZDB-YL007M",D718="NPC06UZDB-YL150C",D718="NPC06UZDB-OR750C",D718="CO155E2-0ZC150",D718="CO155E2-0ZM015",D718="NPC06UZDB-OR020M",D718="CO155E2-09M015",D718="CO155E2-0MM015",D718="CO155E2-01C150",D718="CO155E2-01C250",D718="CO155E2-01M015",D718="CO155E2-07C150",D718="CO155E2-08C250",D718="CO155E2-09C150",D718="CO155E2-0CC150",D718="CO155E2-0CM015",D718="CO155E2-01M003",D718="CO155E2-01M005",D718="NPC06UZDB-GN020M",D718="CO155E2-09M005",D718="NPC06UZDB-BK005M",D718="NPC06UZDB-BL020M",D718="NPC06UZDB-RD010M",D718="NPC06UZDB-RD020M",D718="CO155E2-08M015",D718="CO155E2-08C150",D718="CO155E2-01M001",D718="CO155E2-01M002",D718="CO155E2-06M003",D718="CO155E2-07M001",D718="CO155E2-09M003",D718="CO155E2-09M001",D718="CO155E2-09M007",D718="CO155E2-0ZM003",D718="CO155E2-0MM003",D718="CO155E2-0MM005",D718="CO155E2-0MM007",D718="CO155E2-0ZM007",D718="CO155E2-01M010",D718="NPC06UZDB-WT150C",D718="NPC06UZDB-WT050C",D718="CO155E2-0CM010",D718="CO155E2-08F008",D718="CO155E2-08F005",D718="CO155E2-08C050",D718="NPC06UZDB-BL750C",D718="CO155E2-07M003",D718="NPC06UZDB-BL150C",D718="NPC06UZDB-BL020M",D718="NPC06UZDB-BL050C",D718="NPC06UZDB-BL008M",D718="NPC06UZDB-BL006M",D718="NPC06UZDB-GY450C",D718="NPC06UZDB-GY015M",D718="NPC06UZDB-GY150C",D718="NPC06UZDB-BL010M",D718="NPC06UZDB-GN010M",D718="NPC06UZDB-BK050C",D718="NPC06UZDB-GN125C",D718="NPC06UZDB-GN012M",D718="NPC06UZDB-BK001M",D718="NPC06UZDB-BL007M",D718="NPC06UZDB-GY450C",D718="NPC06UZDB-OR050C",D718="CO155E2-0MM001",D718="CO155E2-06M002",D718="CO155E2-0MM002",D718="NPC06UZDB-GN001M",D718="NPC06UZDB-GN002M",D718="NPC06UZDB-GN003M",D718="NPC06UZDB-GN004M",D718="NPC06UZDB-GN005M",D718="NPC06UZDB-GN006M",D718="NPC06UZDB-WT050C",D718="NPC06UZDB-OR001M",D718="NPC06UZDB-OR002M",D718="NPC06UZDB-OR003M",D718="NPC06UZDB-OR004M",D718="NPC06UZDB-OR005M",D718="NPC06UZDB-OR006M",D718="NPC06UZDB-OR010M",D718="CO155E2-07M002",D718="NPC06UZDB-RD001M",D718="NPC06UZDB-RD002M",D718="NPC06UZDB-RD002M",D718="NPC06UZDB-RD003M",D718="NPC06UZDB-RD004M",D718="CO155E2-0ZM001",D718="CO155E2-0ZM002",D718="NPC06UZDB-BK002M",D718="NPC06UZDB-BK003M",D718="NPC06UZDB-BL001M",D718="NPC06UZDB-BL002M",D718="NPC06UZDB-BL003M",D718="NPC06UZDB-BL004M",D718="NPC06UZDB-BL005M",D718="NPC06UZDB-BL015M",D718="NPC06UZDB-GY010M",D718="NPC06UZDB-GY001M",D718="NPC06UZDB-GY002M",D718="NPC06UZDB-GY003M",D718="NPC06UZDB-GY004M",D718="NPC06UZDB-GY005M",D718="NPC06UZDB-YL001M",D718="NPC06UZDB-YL002M",D718="NPC06UZDB-YL003M",D718="CO155E2-0CM001",D718="CO155E2-0CM002",D718="CO155E2-0CM003",D718="CO155E2-0CM004",D718="CO155E2-0CM005",D718="CO155E2-08M001",D718="CO155E2-08M002",D718="CO155E2-08M003",D718="CO155E2-08M004",D718="CO155E2-08M005",D718="CO155E2-08M006",D718="CO155E2-08M007",D718="CO155E2-08M008",D718="CO155E2-08M009",D718="CO155E2-08M010",D718="CO155E2-08M020",D718="CO155E2-0ZM001",D718="CO155E2-0ZM002",D718="CO155E2-09M002",D718="NPC06UZDB-WT001M",D718="NPC06UZDB-WT002M",D718="NPC06UZDB-WT003M",D718="NPC06UZDB-WT004M",D718="NPC06UZDB-WT005M",D718="NPC06UZDB-WT006M",D718="NPC06UZDB-WT008M",D718="NPC06UZDB-WT010M",D718="NPC06UZDB-WT015M",D718="NPC06UZDB-WT020M",),E718*2,0)</f>
        <v>0</v>
      </c>
      <c r="BX718" s="117">
        <f t="shared" si="1313"/>
        <v>77373</v>
      </c>
      <c r="BY718" s="117"/>
      <c r="BZ718" s="117">
        <f t="shared" ref="BZ718:BZ781" si="1363">IF(OR(D718="CO155E2-0CM020",D718="NPC06UZDB-YL020M",D718="NPC06UZDB-OR050C",D718="NPC06UZDB-WT020C",D718="CO155E2-0ZC750",D718="CO155E2-09M008",D718="NPC06UZDB-BL011M",D718="NPC06UZDB-OR008M",D718="NPC06UZDB-WT450C",D718="NPC06UZDB-GN015M",D718="NPC06UZDB-RD015M",D718="NPC06UZDB-YL004M",D718="CO155E2-07C150",D718="NPC06UZDB-WT015C",D718="NPC06UZDB-GY350C",D718="NPC06UZDB-OR350C",D718="NPC06UZDB-YL003M",D718="CO155E2-0MC150 ",D718="NPC06UZDB-YL250C",D718="CO155E2-09C050",D718="NPC06UZDB-GN250C",D718="NPC06UZDB-BL250C",D718="NPC06UZDB-WT004M",D718="NPC06UZDB-BL009M",D718="NPC06UZDB-GY020C",D718="NPC06UZDB-GN020C",D718="NPC06UZDB-RD020C",D718="NPC06UZDB-YL020C",D718="NPC06UZDB-GY030M",D718="CO155E2-0MC250",D718="CO155E2-0MC150",D718="NPC06UZDB-BL020C",D718="NPC06UZDB-OR150C",D718="NPC06UZDB-BL012M",D718="NPC06UZDB-BK350C",D718="NPC06UZDB-GN350C",D718="NPC06UZDB-GN450C",D718="NPC06UZDB-GY350C",D718="NPC06UZDB-OR350C",D718="NPC06UZDB-YL350C",D718="CO155E2-0CM007",D718="NPC06UZDB-GN007M",D718="NPC06UZDB-GY150C",D718="NPC06UZDB-BL015C",D718="NPC06UZDB-BL030C",D718="NPC06UZDB-BL013M",D718="NPC06UZDB-WT016M",D718="CO155E2-0ZC050",D718="CO155E2-0ZC250",D718="CO155E2-0ZM009",D718="CO155E2-0ZM008",D718="CO155E2-0ZM006",D718="CO155E2-0ZM012",D718="NPC06UZDB-BK016M",D718="NPC06UZDB-BK011M",D718="NPC06UZDB-GY250C",D718="NPC06UZDB-GY007M",D718="CO155E2-07M015",D718="CO155E2-0ZM004",D718="CO155E2-09M004",D718="CO155E2-0CC050",D718="CO155E2-09M015",D718="CO155E2-0ZC150",D718="CO155E2-01M007",D718="CO155E2-07M010",D718="NPC06UZDB-YL050C",D718="NPC06UZDB-OR007M",D718="NPC06UZDB-GN050C",D718="NPC06UZDB-WT012M",D718="NPC06UZDB-GY006M",D718="NPC06UZDB-GY008M",D718="CO155E2-0ZM015",D718="NPC06UZDB-RD050C",D718="NPC06UZDB-RD150C",D718="NPC06UZDB-WT009M",D718="CO155E2-01M004",D718="NPC06UZDB-OR015M",D718="NPC06UZDB-GN750C",D718="NPC06UZDB-WT750C",D718="CO155E2-0MM010",D718="CO155E2-07M005",D718="CO155E2-07M007",D718="NPC06UZDB-BK750C",D718="CO155E2-07C050",D718="CO155E2-01M007",D718="CO155E2-0MC050",D718="NPC06UZDB-BK010M",D718="NPC06UZDB-BK150C",D718="NPC06UZDB-BK250C",D718="NPC06UZDB-RD750C",D718="NPC06UZDB-WT030M",D718="CO155E2-01C050",D718="CO155E2-08C750",D718="NPC06UZDB-WT050M",D718="NPC06UZDB-GY050C",D718="CO155E2-0ZM010",D718="NPC06UZDB-BK007M",D718="CO155E2-0CC250",D718="NPC06UZDB-WT007M",D718="CO155E2-06C150",D718="NPC06UZDB-WT025M",D718="NPC06UZDB-WT025C",D718="NPC06UZDB-GY750C",D718="NPC06UZDB-WT250C",D718="CO155E2-09M010",D718="CO155E2-06M001",D718="CO155E2-0ZM005",D718="NPC06UZDB-YL010M",D718="NPC06UZDB-GN150C",D718="NPC06UZDB-RD005M",D718="NPC06UZDB-GY007M",D718="NPC06UZDB-GY020M",D718="NPC06UZDB-YL005M",D718="NPC06UZDB-YL007M",D718="NPC06UZDB-YL150C",D718="NPC06UZDB-OR750C",D718="CO155E2-0ZC150",D718="CO155E2-0ZM015",D718="NPC06UZDB-OR020M",D718="CO155E2-09M015",D718="CO155E2-0MM015",D718="CO155E2-01C150",D718="CO155E2-01C250",D718="CO155E2-01M015",D718="CO155E2-07C150",D718="CO155E2-08C250",D718="CO155E2-09C150",D718="CO155E2-0CC150",D718="CO155E2-0CM015",D718="CO155E2-01M003",D718="CO155E2-01M005",D718="NPC06UZDB-GN020M",D718="CO155E2-09M005",D718="NPC06UZDB-BK005M",D718="NPC06UZDB-BL020M",D718="NPC06UZDB-RD010M",D718="NPC06UZDB-RD020M",D718="CO155E2-08M015",D718="CO155E2-08C150",D718="CO155E2-01M001",D718="CO155E2-01M002",D718="CO155E2-06M003",D718="CO155E2-07M001",D718="CO155E2-09M003",D718="CO155E2-09M001",D718="CO155E2-09M007",D718="CO155E2-0ZM003",D718="CO155E2-0MM003",D718="CO155E2-0MM005",D718="CO155E2-0MM007",D718="CO155E2-0ZM007",D718="CO155E2-01M010",D718="NPC06UZDB-WT150C",D718="NPC06UZDB-WT050C",D718="CO155E2-0CM010",D718="CO155E2-08F008",D718="CO155E2-08F005",D718="CO155E2-08C050",D718="NPC06UZDB-BL750C",D718="CO155E2-07M003",D718="NPC06UZDB-BL150C",D718="NPC06UZDB-BL020M",D718="NPC06UZDB-BL050C",D718="NPC06UZDB-BL008M",D718="NPC06UZDB-BL006M",D718="NPC06UZDB-GY450C",D718="NPC06UZDB-GY015M",D718="NPC06UZDB-GY150C",D718="NPC06UZDB-BL010M",D718="NPC06UZDB-GN010M",D718="NPC06UZDB-BK050C",D718="NPC06UZDB-GN125C",D718="NPC06UZDB-GN012M",D718="NPC06UZDB-BK001M",D718="NPC06UZDB-BL007M",D718="NPC06UZDB-GY450C",D718="NPC06UZDB-OR050C",D718="CO155E2-0MM001",D718="CO155E2-06M002",D718="CO155E2-0MM002",D718="NPC06UZDB-GN001M",D718="NPC06UZDB-GN002M",D718="NPC06UZDB-GN003M",D718="NPC06UZDB-GN004M",D718="NPC06UZDB-GN005M",D718="NPC06UZDB-GN006M",D718="NPC06UZDB-WT050C",D718="NPC06UZDB-OR001M",D718="NPC06UZDB-OR002M",D718="NPC06UZDB-OR003M",D718="NPC06UZDB-OR004M",D718="NPC06UZDB-OR005M",D718="NPC06UZDB-OR006M",D718="NPC06UZDB-OR010M",D718="CO155E2-07M002",D718="NPC06UZDB-RD001M",D718="NPC06UZDB-RD002M",D718="NPC06UZDB-RD002M",D718="NPC06UZDB-RD003M",D718="NPC06UZDB-RD004M",D718="CO155E2-0ZM001",D718="CO155E2-0ZM002",D718="NPC06UZDB-BK002M",D718="NPC06UZDB-BK003M",D718="NPC06UZDB-BL001M",D718="NPC06UZDB-BL002M",D718="NPC06UZDB-BL003M",D718="NPC06UZDB-BL004M",D718="NPC06UZDB-BL005M",D718="NPC06UZDB-BL015M",D718="NPC06UZDB-GY010M",D718="NPC06UZDB-GY001M",D718="NPC06UZDB-GY002M",D718="NPC06UZDB-GY003M",D718="NPC06UZDB-GY004M",D718="NPC06UZDB-GY005M",D718="NPC06UZDB-YL001M",D718="NPC06UZDB-YL002M",D718="NPC06UZDB-YL003M",D718="CO155E2-0CM001",D718="CO155E2-0CM002",D718="CO155E2-0CM003",D718="CO155E2-0CM004",D718="CO155E2-0CM005",D718="CO155E2-08M001",D718="CO155E2-08M002",D718="CO155E2-08M003",D718="CO155E2-08M004",D718="CO155E2-08M005",D718="CO155E2-08M006",D718="CO155E2-08M007",D718="CO155E2-08M008",D718="CO155E2-08M009",D718="CO155E2-08M010",D718="CO155E2-08M020",D718="CO155E2-0ZM001",D718="CO155E2-0ZM002",D718="CO155E2-09M002",D718="NPC06UZDB-WT001M",D718="NPC06UZDB-WT002M",D718="NPC06UZDB-WT003M",D718="NPC06UZDB-WT004M",D718="NPC06UZDB-WT005M",D718="NPC06UZDB-WT006M",D718="NPC06UZDB-WT008M",D718="NPC06UZDB-WT010M",D718="NPC06UZDB-WT015M",D718="NPC06UZDB-WT020M",),E718*2,0)</f>
        <v>0</v>
      </c>
      <c r="CA718" s="117">
        <f t="shared" si="1357"/>
        <v>21443</v>
      </c>
      <c r="CB718" s="117"/>
      <c r="CC718" s="117">
        <f t="shared" si="1340"/>
        <v>0</v>
      </c>
      <c r="CD718" s="117">
        <f t="shared" si="1300"/>
        <v>12475.7</v>
      </c>
      <c r="CE718" s="117"/>
      <c r="CF718" s="117">
        <f t="shared" si="1341"/>
        <v>0</v>
      </c>
      <c r="CG718" s="117">
        <f t="shared" si="1342"/>
        <v>6982.9</v>
      </c>
      <c r="CH718" s="117"/>
      <c r="CI718" s="117">
        <f t="shared" si="1277"/>
        <v>0</v>
      </c>
      <c r="CJ718" s="117">
        <f t="shared" si="1358"/>
        <v>8715</v>
      </c>
      <c r="CK718" s="117"/>
      <c r="CL718" s="121">
        <f t="shared" si="1278"/>
        <v>0</v>
      </c>
      <c r="CM718" s="123">
        <f t="shared" si="1343"/>
        <v>4864</v>
      </c>
      <c r="CN718" s="117"/>
      <c r="CO718" s="121">
        <f t="shared" si="1279"/>
        <v>0</v>
      </c>
      <c r="CP718" s="123">
        <f t="shared" si="1344"/>
        <v>3955</v>
      </c>
      <c r="CQ718" s="117"/>
      <c r="CR718" s="121">
        <f t="shared" si="1280"/>
        <v>0</v>
      </c>
      <c r="CS718" s="123">
        <f t="shared" si="1310"/>
        <v>6656</v>
      </c>
      <c r="CT718" s="117"/>
      <c r="CU718" s="121">
        <f t="shared" si="1281"/>
        <v>0</v>
      </c>
      <c r="CV718" s="123">
        <f t="shared" si="1345"/>
        <v>7769</v>
      </c>
      <c r="CW718" s="117"/>
      <c r="CX718" s="117">
        <f t="shared" si="1282"/>
        <v>0</v>
      </c>
      <c r="CY718" s="116">
        <f t="shared" si="1303"/>
        <v>27839.26</v>
      </c>
      <c r="CZ718" s="123"/>
      <c r="DA718" s="117">
        <f t="shared" si="1283"/>
        <v>0</v>
      </c>
      <c r="DB718" s="117">
        <f t="shared" si="1359"/>
        <v>50216</v>
      </c>
      <c r="DC718" s="117"/>
      <c r="DD718" s="117">
        <f t="shared" si="1284"/>
        <v>0</v>
      </c>
      <c r="DE718" s="117">
        <f t="shared" si="1360"/>
        <v>76987</v>
      </c>
      <c r="DF718" s="117"/>
      <c r="DG718" s="120">
        <f t="shared" si="1285"/>
        <v>0</v>
      </c>
      <c r="DH718" s="117">
        <f t="shared" si="1314"/>
        <v>340815</v>
      </c>
      <c r="DI718" s="117"/>
      <c r="DJ718" s="117">
        <f t="shared" si="1286"/>
        <v>0</v>
      </c>
      <c r="DK718" s="117">
        <f t="shared" si="1346"/>
        <v>5226.5</v>
      </c>
      <c r="DL718" s="211"/>
      <c r="DM718" s="207">
        <f t="shared" si="1287"/>
        <v>0</v>
      </c>
      <c r="DN718" s="125">
        <f t="shared" si="1326"/>
        <v>0</v>
      </c>
      <c r="DO718" s="126"/>
      <c r="DP718" s="127">
        <f t="shared" si="1288"/>
        <v>0</v>
      </c>
      <c r="DQ718" s="128">
        <f t="shared" si="1347"/>
        <v>7022.5</v>
      </c>
      <c r="DR718" s="126"/>
      <c r="DS718" s="127">
        <f t="shared" si="1289"/>
        <v>0</v>
      </c>
      <c r="DT718" s="128">
        <f t="shared" si="1348"/>
        <v>4846</v>
      </c>
      <c r="DU718" s="126"/>
      <c r="DV718" s="127">
        <f t="shared" si="1290"/>
        <v>0</v>
      </c>
      <c r="DW718" s="128">
        <f t="shared" si="1349"/>
        <v>4835</v>
      </c>
      <c r="DX718" s="126"/>
      <c r="DY718" s="124">
        <f t="shared" si="1291"/>
        <v>0</v>
      </c>
      <c r="DZ718" s="125">
        <f t="shared" si="1350"/>
        <v>523</v>
      </c>
      <c r="EA718" s="124"/>
      <c r="EB718" s="124">
        <f t="shared" si="1292"/>
        <v>0</v>
      </c>
      <c r="EC718" s="129">
        <f t="shared" si="1351"/>
        <v>369</v>
      </c>
      <c r="ED718" s="126"/>
      <c r="EE718" s="127">
        <f t="shared" si="1293"/>
        <v>0</v>
      </c>
      <c r="EF718" s="128">
        <f t="shared" si="1352"/>
        <v>4769</v>
      </c>
      <c r="EG718" s="117"/>
      <c r="EH718" s="117">
        <f t="shared" si="1294"/>
        <v>0</v>
      </c>
      <c r="EI718" s="117">
        <f t="shared" si="1353"/>
        <v>23837</v>
      </c>
      <c r="EJ718" s="117"/>
      <c r="EK718" s="117">
        <f t="shared" si="1270"/>
        <v>0</v>
      </c>
      <c r="EL718" s="117">
        <f t="shared" si="1354"/>
        <v>22467</v>
      </c>
      <c r="EM718" s="131" t="e">
        <f t="shared" si="1271"/>
        <v>#REF!</v>
      </c>
    </row>
    <row r="719" spans="1:143" ht="11.25" customHeight="1" x14ac:dyDescent="0.25">
      <c r="A719" s="130">
        <v>46119</v>
      </c>
      <c r="B719" s="185">
        <v>46112</v>
      </c>
      <c r="C719" s="172">
        <v>4935</v>
      </c>
      <c r="D719" s="113"/>
      <c r="E719" s="114"/>
      <c r="F719" s="201"/>
      <c r="G719" s="116"/>
      <c r="H719" s="117"/>
      <c r="I719" s="118">
        <f t="shared" si="1315"/>
        <v>0</v>
      </c>
      <c r="J719" s="119">
        <f t="shared" si="1316"/>
        <v>325466</v>
      </c>
      <c r="K719" s="117"/>
      <c r="L719" s="118">
        <f t="shared" si="1308"/>
        <v>0</v>
      </c>
      <c r="M719" s="119">
        <f t="shared" si="1317"/>
        <v>224375</v>
      </c>
      <c r="N719" s="117"/>
      <c r="O719" s="118">
        <f t="shared" si="1318"/>
        <v>0</v>
      </c>
      <c r="P719" s="119">
        <f t="shared" si="1319"/>
        <v>374096</v>
      </c>
      <c r="Q719" s="117"/>
      <c r="R719" s="117">
        <f t="shared" si="1320"/>
        <v>0</v>
      </c>
      <c r="S719" s="117" t="e">
        <f t="shared" si="1321"/>
        <v>#REF!</v>
      </c>
      <c r="T719" s="117"/>
      <c r="U719" s="117">
        <f t="shared" si="1327"/>
        <v>0</v>
      </c>
      <c r="V719" s="117">
        <f t="shared" si="1328"/>
        <v>217236.40000000002</v>
      </c>
      <c r="W719" s="121"/>
      <c r="X719" s="120">
        <f t="shared" si="1322"/>
        <v>0</v>
      </c>
      <c r="Y719" s="117">
        <f t="shared" si="1309"/>
        <v>8132.2999999999993</v>
      </c>
      <c r="Z719" s="117"/>
      <c r="AA719" s="121">
        <f t="shared" si="1263"/>
        <v>0</v>
      </c>
      <c r="AB719" s="117">
        <f t="shared" si="1312"/>
        <v>17417.5</v>
      </c>
      <c r="AC719" s="117"/>
      <c r="AD719" s="117">
        <f t="shared" si="1264"/>
        <v>0</v>
      </c>
      <c r="AE719" s="117">
        <f t="shared" si="1329"/>
        <v>9283.7999999999993</v>
      </c>
      <c r="AF719" s="117"/>
      <c r="AG719" s="116">
        <f t="shared" si="1265"/>
        <v>0</v>
      </c>
      <c r="AH719" s="123">
        <f t="shared" si="1330"/>
        <v>6947.9999999999991</v>
      </c>
      <c r="AI719" s="117"/>
      <c r="AJ719" s="121">
        <f t="shared" si="1266"/>
        <v>0</v>
      </c>
      <c r="AK719" s="117">
        <f t="shared" si="1331"/>
        <v>6708.5</v>
      </c>
      <c r="AL719" s="117"/>
      <c r="AM719" s="121">
        <f t="shared" si="1267"/>
        <v>0</v>
      </c>
      <c r="AN719" s="117">
        <f t="shared" si="1332"/>
        <v>3058.0999999999985</v>
      </c>
      <c r="AO719" s="117">
        <v>16000</v>
      </c>
      <c r="AP719" s="121">
        <f t="shared" si="1323"/>
        <v>0</v>
      </c>
      <c r="AQ719" s="117">
        <f t="shared" si="1324"/>
        <v>42812.5</v>
      </c>
      <c r="AR719" s="117"/>
      <c r="AS719" s="121">
        <f t="shared" si="1272"/>
        <v>0</v>
      </c>
      <c r="AT719" s="117">
        <f t="shared" si="1333"/>
        <v>2056.1000000000004</v>
      </c>
      <c r="AU719" s="117"/>
      <c r="AV719" s="117">
        <f t="shared" si="1334"/>
        <v>0</v>
      </c>
      <c r="AW719" s="122">
        <f t="shared" si="1311"/>
        <v>1620.0000000000014</v>
      </c>
      <c r="AX719" s="117"/>
      <c r="AY719" s="117">
        <f t="shared" si="1273"/>
        <v>0</v>
      </c>
      <c r="AZ719" s="117">
        <f t="shared" si="1325"/>
        <v>1794.6</v>
      </c>
      <c r="BA719" s="117"/>
      <c r="BB719" s="121">
        <f t="shared" si="1274"/>
        <v>0</v>
      </c>
      <c r="BC719" s="117">
        <f t="shared" si="1335"/>
        <v>1254.5999999999999</v>
      </c>
      <c r="BD719" s="117"/>
      <c r="BE719" s="121">
        <f t="shared" si="1275"/>
        <v>0</v>
      </c>
      <c r="BF719" s="117">
        <f t="shared" si="1304"/>
        <v>7530.3200000000015</v>
      </c>
      <c r="BG719" s="117"/>
      <c r="BH719" s="121">
        <f t="shared" si="1355"/>
        <v>0</v>
      </c>
      <c r="BI719" s="117">
        <f t="shared" si="1268"/>
        <v>24223.879999999997</v>
      </c>
      <c r="BJ719" s="117"/>
      <c r="BK719" s="121">
        <f t="shared" si="1276"/>
        <v>0</v>
      </c>
      <c r="BL719" s="117">
        <f t="shared" si="1336"/>
        <v>4604.6000000000004</v>
      </c>
      <c r="BM719" s="117"/>
      <c r="BN719" s="121">
        <f t="shared" si="1337"/>
        <v>0</v>
      </c>
      <c r="BO719" s="117">
        <f t="shared" si="1338"/>
        <v>509.90000000000123</v>
      </c>
      <c r="BP719" s="117"/>
      <c r="BQ719" s="121">
        <f t="shared" si="1339"/>
        <v>0</v>
      </c>
      <c r="BR719" s="117">
        <f t="shared" si="1269"/>
        <v>18130.019999999993</v>
      </c>
      <c r="BS719" s="117"/>
      <c r="BT719" s="117">
        <f t="shared" si="1361"/>
        <v>0</v>
      </c>
      <c r="BU719" s="117">
        <f t="shared" si="1356"/>
        <v>25963</v>
      </c>
      <c r="BV719" s="117"/>
      <c r="BW719" s="117">
        <f t="shared" si="1362"/>
        <v>0</v>
      </c>
      <c r="BX719" s="117">
        <f t="shared" si="1313"/>
        <v>77373</v>
      </c>
      <c r="BY719" s="117"/>
      <c r="BZ719" s="117">
        <f t="shared" si="1363"/>
        <v>0</v>
      </c>
      <c r="CA719" s="117">
        <f t="shared" si="1357"/>
        <v>21443</v>
      </c>
      <c r="CB719" s="117"/>
      <c r="CC719" s="117">
        <f t="shared" si="1340"/>
        <v>0</v>
      </c>
      <c r="CD719" s="117">
        <f t="shared" si="1300"/>
        <v>12475.7</v>
      </c>
      <c r="CE719" s="117"/>
      <c r="CF719" s="117">
        <f t="shared" si="1341"/>
        <v>0</v>
      </c>
      <c r="CG719" s="117">
        <f t="shared" si="1342"/>
        <v>6982.9</v>
      </c>
      <c r="CH719" s="117"/>
      <c r="CI719" s="117">
        <f t="shared" si="1277"/>
        <v>0</v>
      </c>
      <c r="CJ719" s="117">
        <f t="shared" si="1358"/>
        <v>8715</v>
      </c>
      <c r="CK719" s="117"/>
      <c r="CL719" s="121">
        <f t="shared" si="1278"/>
        <v>0</v>
      </c>
      <c r="CM719" s="123">
        <f t="shared" si="1343"/>
        <v>4864</v>
      </c>
      <c r="CN719" s="117"/>
      <c r="CO719" s="121">
        <f t="shared" si="1279"/>
        <v>0</v>
      </c>
      <c r="CP719" s="123">
        <f t="shared" si="1344"/>
        <v>3955</v>
      </c>
      <c r="CQ719" s="117"/>
      <c r="CR719" s="121">
        <f t="shared" si="1280"/>
        <v>0</v>
      </c>
      <c r="CS719" s="123">
        <f t="shared" si="1310"/>
        <v>6656</v>
      </c>
      <c r="CT719" s="117"/>
      <c r="CU719" s="121">
        <f t="shared" si="1281"/>
        <v>0</v>
      </c>
      <c r="CV719" s="123">
        <f t="shared" si="1345"/>
        <v>7769</v>
      </c>
      <c r="CW719" s="117"/>
      <c r="CX719" s="117">
        <f t="shared" si="1282"/>
        <v>0</v>
      </c>
      <c r="CY719" s="116">
        <f t="shared" si="1303"/>
        <v>27839.26</v>
      </c>
      <c r="CZ719" s="123"/>
      <c r="DA719" s="117">
        <f t="shared" si="1283"/>
        <v>0</v>
      </c>
      <c r="DB719" s="117">
        <f t="shared" si="1359"/>
        <v>50216</v>
      </c>
      <c r="DC719" s="117"/>
      <c r="DD719" s="117">
        <f t="shared" si="1284"/>
        <v>0</v>
      </c>
      <c r="DE719" s="117">
        <f t="shared" si="1360"/>
        <v>76987</v>
      </c>
      <c r="DF719" s="117"/>
      <c r="DG719" s="120">
        <f t="shared" si="1285"/>
        <v>0</v>
      </c>
      <c r="DH719" s="117">
        <f t="shared" si="1314"/>
        <v>340815</v>
      </c>
      <c r="DI719" s="117"/>
      <c r="DJ719" s="117">
        <f t="shared" si="1286"/>
        <v>0</v>
      </c>
      <c r="DK719" s="117">
        <f t="shared" si="1346"/>
        <v>5226.5</v>
      </c>
      <c r="DL719" s="211"/>
      <c r="DM719" s="207">
        <f t="shared" si="1287"/>
        <v>0</v>
      </c>
      <c r="DN719" s="125">
        <f t="shared" si="1326"/>
        <v>0</v>
      </c>
      <c r="DO719" s="126"/>
      <c r="DP719" s="127">
        <f t="shared" si="1288"/>
        <v>0</v>
      </c>
      <c r="DQ719" s="128">
        <f t="shared" si="1347"/>
        <v>7022.5</v>
      </c>
      <c r="DR719" s="126"/>
      <c r="DS719" s="127">
        <f t="shared" si="1289"/>
        <v>0</v>
      </c>
      <c r="DT719" s="128">
        <f t="shared" si="1348"/>
        <v>4846</v>
      </c>
      <c r="DU719" s="126"/>
      <c r="DV719" s="127">
        <f t="shared" si="1290"/>
        <v>0</v>
      </c>
      <c r="DW719" s="128">
        <f t="shared" si="1349"/>
        <v>4835</v>
      </c>
      <c r="DX719" s="126"/>
      <c r="DY719" s="124">
        <f t="shared" si="1291"/>
        <v>0</v>
      </c>
      <c r="DZ719" s="125">
        <f t="shared" si="1350"/>
        <v>523</v>
      </c>
      <c r="EA719" s="124"/>
      <c r="EB719" s="124">
        <f t="shared" si="1292"/>
        <v>0</v>
      </c>
      <c r="EC719" s="129">
        <f t="shared" si="1351"/>
        <v>369</v>
      </c>
      <c r="ED719" s="126"/>
      <c r="EE719" s="127">
        <f t="shared" si="1293"/>
        <v>0</v>
      </c>
      <c r="EF719" s="128">
        <f t="shared" si="1352"/>
        <v>4769</v>
      </c>
      <c r="EG719" s="117"/>
      <c r="EH719" s="117">
        <f t="shared" si="1294"/>
        <v>0</v>
      </c>
      <c r="EI719" s="117">
        <f t="shared" si="1353"/>
        <v>23837</v>
      </c>
      <c r="EJ719" s="117"/>
      <c r="EK719" s="117">
        <f t="shared" si="1270"/>
        <v>0</v>
      </c>
      <c r="EL719" s="117">
        <f t="shared" si="1354"/>
        <v>22467</v>
      </c>
      <c r="EM719" s="131" t="e">
        <f t="shared" si="1271"/>
        <v>#REF!</v>
      </c>
    </row>
    <row r="720" spans="1:143" s="36" customFormat="1" ht="11.25" customHeight="1" x14ac:dyDescent="0.25">
      <c r="A720" s="130">
        <v>46119</v>
      </c>
      <c r="B720" s="130"/>
      <c r="C720" s="172">
        <v>4923</v>
      </c>
      <c r="D720" s="113"/>
      <c r="E720" s="114"/>
      <c r="F720" s="201"/>
      <c r="G720" s="116"/>
      <c r="H720" s="117"/>
      <c r="I720" s="118">
        <f t="shared" si="1315"/>
        <v>0</v>
      </c>
      <c r="J720" s="119">
        <f t="shared" si="1316"/>
        <v>325466</v>
      </c>
      <c r="K720" s="117"/>
      <c r="L720" s="118">
        <f t="shared" si="1308"/>
        <v>0</v>
      </c>
      <c r="M720" s="119">
        <f t="shared" si="1317"/>
        <v>224375</v>
      </c>
      <c r="N720" s="117"/>
      <c r="O720" s="118">
        <f t="shared" si="1318"/>
        <v>0</v>
      </c>
      <c r="P720" s="119">
        <f t="shared" si="1319"/>
        <v>374096</v>
      </c>
      <c r="Q720" s="117"/>
      <c r="R720" s="117">
        <f t="shared" si="1320"/>
        <v>0</v>
      </c>
      <c r="S720" s="117" t="e">
        <f t="shared" si="1321"/>
        <v>#REF!</v>
      </c>
      <c r="T720" s="117"/>
      <c r="U720" s="117">
        <f t="shared" si="1327"/>
        <v>0</v>
      </c>
      <c r="V720" s="117">
        <f t="shared" si="1328"/>
        <v>217236.40000000002</v>
      </c>
      <c r="W720" s="121"/>
      <c r="X720" s="120">
        <f t="shared" si="1322"/>
        <v>0</v>
      </c>
      <c r="Y720" s="117">
        <f t="shared" si="1309"/>
        <v>8132.2999999999993</v>
      </c>
      <c r="Z720" s="117"/>
      <c r="AA720" s="121">
        <f t="shared" si="1263"/>
        <v>0</v>
      </c>
      <c r="AB720" s="117">
        <f t="shared" si="1312"/>
        <v>17417.5</v>
      </c>
      <c r="AC720" s="117"/>
      <c r="AD720" s="117">
        <f t="shared" si="1264"/>
        <v>0</v>
      </c>
      <c r="AE720" s="117">
        <f t="shared" si="1329"/>
        <v>9283.7999999999993</v>
      </c>
      <c r="AF720" s="117"/>
      <c r="AG720" s="116">
        <f t="shared" si="1265"/>
        <v>0</v>
      </c>
      <c r="AH720" s="123">
        <f t="shared" si="1330"/>
        <v>6947.9999999999991</v>
      </c>
      <c r="AI720" s="117"/>
      <c r="AJ720" s="121">
        <f t="shared" si="1266"/>
        <v>0</v>
      </c>
      <c r="AK720" s="117">
        <f t="shared" si="1331"/>
        <v>6708.5</v>
      </c>
      <c r="AL720" s="117"/>
      <c r="AM720" s="121">
        <f t="shared" si="1267"/>
        <v>0</v>
      </c>
      <c r="AN720" s="117">
        <f t="shared" si="1332"/>
        <v>3058.0999999999985</v>
      </c>
      <c r="AO720" s="117"/>
      <c r="AP720" s="121">
        <f t="shared" si="1323"/>
        <v>0</v>
      </c>
      <c r="AQ720" s="117">
        <f t="shared" si="1324"/>
        <v>42812.5</v>
      </c>
      <c r="AR720" s="117"/>
      <c r="AS720" s="121">
        <f t="shared" si="1272"/>
        <v>0</v>
      </c>
      <c r="AT720" s="117">
        <f t="shared" si="1333"/>
        <v>2056.1000000000004</v>
      </c>
      <c r="AU720" s="117"/>
      <c r="AV720" s="117">
        <f t="shared" si="1334"/>
        <v>0</v>
      </c>
      <c r="AW720" s="122">
        <f t="shared" si="1311"/>
        <v>1620.0000000000014</v>
      </c>
      <c r="AX720" s="117"/>
      <c r="AY720" s="117">
        <f t="shared" si="1273"/>
        <v>0</v>
      </c>
      <c r="AZ720" s="117">
        <f t="shared" si="1325"/>
        <v>1794.6</v>
      </c>
      <c r="BA720" s="117"/>
      <c r="BB720" s="121">
        <f t="shared" si="1274"/>
        <v>0</v>
      </c>
      <c r="BC720" s="117">
        <f t="shared" si="1335"/>
        <v>1254.5999999999999</v>
      </c>
      <c r="BD720" s="117"/>
      <c r="BE720" s="121">
        <f t="shared" si="1275"/>
        <v>0</v>
      </c>
      <c r="BF720" s="117">
        <f t="shared" si="1304"/>
        <v>7530.3200000000015</v>
      </c>
      <c r="BG720" s="117">
        <v>10820</v>
      </c>
      <c r="BH720" s="121">
        <f t="shared" si="1355"/>
        <v>0</v>
      </c>
      <c r="BI720" s="117">
        <f t="shared" si="1268"/>
        <v>35043.879999999997</v>
      </c>
      <c r="BJ720" s="117"/>
      <c r="BK720" s="121">
        <f t="shared" si="1276"/>
        <v>0</v>
      </c>
      <c r="BL720" s="117">
        <f t="shared" si="1336"/>
        <v>4604.6000000000004</v>
      </c>
      <c r="BM720" s="117"/>
      <c r="BN720" s="121">
        <f t="shared" si="1337"/>
        <v>0</v>
      </c>
      <c r="BO720" s="117">
        <f t="shared" si="1338"/>
        <v>509.90000000000123</v>
      </c>
      <c r="BP720" s="117"/>
      <c r="BQ720" s="121">
        <f t="shared" si="1339"/>
        <v>0</v>
      </c>
      <c r="BR720" s="117">
        <f t="shared" si="1269"/>
        <v>18130.019999999993</v>
      </c>
      <c r="BS720" s="117"/>
      <c r="BT720" s="117">
        <f t="shared" si="1361"/>
        <v>0</v>
      </c>
      <c r="BU720" s="117">
        <f t="shared" si="1356"/>
        <v>25963</v>
      </c>
      <c r="BV720" s="117"/>
      <c r="BW720" s="117">
        <f t="shared" si="1362"/>
        <v>0</v>
      </c>
      <c r="BX720" s="117">
        <f t="shared" si="1313"/>
        <v>77373</v>
      </c>
      <c r="BY720" s="117"/>
      <c r="BZ720" s="117">
        <f t="shared" si="1363"/>
        <v>0</v>
      </c>
      <c r="CA720" s="117">
        <f t="shared" si="1357"/>
        <v>21443</v>
      </c>
      <c r="CB720" s="117"/>
      <c r="CC720" s="117">
        <f t="shared" si="1340"/>
        <v>0</v>
      </c>
      <c r="CD720" s="117">
        <f t="shared" si="1300"/>
        <v>12475.7</v>
      </c>
      <c r="CE720" s="117"/>
      <c r="CF720" s="117">
        <f t="shared" si="1341"/>
        <v>0</v>
      </c>
      <c r="CG720" s="117">
        <f t="shared" si="1342"/>
        <v>6982.9</v>
      </c>
      <c r="CH720" s="117"/>
      <c r="CI720" s="117">
        <f t="shared" si="1277"/>
        <v>0</v>
      </c>
      <c r="CJ720" s="117">
        <f t="shared" si="1358"/>
        <v>8715</v>
      </c>
      <c r="CK720" s="117"/>
      <c r="CL720" s="121">
        <f t="shared" si="1278"/>
        <v>0</v>
      </c>
      <c r="CM720" s="123">
        <f t="shared" si="1343"/>
        <v>4864</v>
      </c>
      <c r="CN720" s="117"/>
      <c r="CO720" s="121">
        <f t="shared" si="1279"/>
        <v>0</v>
      </c>
      <c r="CP720" s="123">
        <f t="shared" si="1344"/>
        <v>3955</v>
      </c>
      <c r="CQ720" s="117"/>
      <c r="CR720" s="121">
        <f t="shared" si="1280"/>
        <v>0</v>
      </c>
      <c r="CS720" s="123">
        <f t="shared" si="1310"/>
        <v>6656</v>
      </c>
      <c r="CT720" s="117"/>
      <c r="CU720" s="121">
        <f t="shared" si="1281"/>
        <v>0</v>
      </c>
      <c r="CV720" s="123">
        <f t="shared" si="1345"/>
        <v>7769</v>
      </c>
      <c r="CW720" s="117"/>
      <c r="CX720" s="117">
        <f t="shared" si="1282"/>
        <v>0</v>
      </c>
      <c r="CY720" s="116">
        <f t="shared" si="1303"/>
        <v>27839.26</v>
      </c>
      <c r="CZ720" s="123"/>
      <c r="DA720" s="117">
        <f t="shared" si="1283"/>
        <v>0</v>
      </c>
      <c r="DB720" s="117">
        <f t="shared" si="1359"/>
        <v>50216</v>
      </c>
      <c r="DC720" s="117"/>
      <c r="DD720" s="117">
        <f t="shared" si="1284"/>
        <v>0</v>
      </c>
      <c r="DE720" s="117">
        <f t="shared" si="1360"/>
        <v>76987</v>
      </c>
      <c r="DF720" s="117"/>
      <c r="DG720" s="120">
        <f t="shared" si="1285"/>
        <v>0</v>
      </c>
      <c r="DH720" s="117">
        <f t="shared" si="1314"/>
        <v>340815</v>
      </c>
      <c r="DI720" s="117"/>
      <c r="DJ720" s="117">
        <f t="shared" si="1286"/>
        <v>0</v>
      </c>
      <c r="DK720" s="117">
        <f t="shared" si="1346"/>
        <v>5226.5</v>
      </c>
      <c r="DL720" s="211"/>
      <c r="DM720" s="207">
        <f t="shared" si="1287"/>
        <v>0</v>
      </c>
      <c r="DN720" s="125">
        <f t="shared" si="1326"/>
        <v>0</v>
      </c>
      <c r="DO720" s="126"/>
      <c r="DP720" s="127">
        <f t="shared" si="1288"/>
        <v>0</v>
      </c>
      <c r="DQ720" s="128">
        <f t="shared" si="1347"/>
        <v>7022.5</v>
      </c>
      <c r="DR720" s="126"/>
      <c r="DS720" s="127">
        <f t="shared" si="1289"/>
        <v>0</v>
      </c>
      <c r="DT720" s="128">
        <f t="shared" si="1348"/>
        <v>4846</v>
      </c>
      <c r="DU720" s="126"/>
      <c r="DV720" s="127">
        <f t="shared" si="1290"/>
        <v>0</v>
      </c>
      <c r="DW720" s="128">
        <f t="shared" si="1349"/>
        <v>4835</v>
      </c>
      <c r="DX720" s="126"/>
      <c r="DY720" s="124">
        <f t="shared" si="1291"/>
        <v>0</v>
      </c>
      <c r="DZ720" s="125">
        <f t="shared" si="1350"/>
        <v>523</v>
      </c>
      <c r="EA720" s="124"/>
      <c r="EB720" s="124">
        <f t="shared" si="1292"/>
        <v>0</v>
      </c>
      <c r="EC720" s="129">
        <f t="shared" si="1351"/>
        <v>369</v>
      </c>
      <c r="ED720" s="126"/>
      <c r="EE720" s="127">
        <f t="shared" si="1293"/>
        <v>0</v>
      </c>
      <c r="EF720" s="128">
        <f t="shared" si="1352"/>
        <v>4769</v>
      </c>
      <c r="EG720" s="117"/>
      <c r="EH720" s="117">
        <f t="shared" si="1294"/>
        <v>0</v>
      </c>
      <c r="EI720" s="117">
        <f t="shared" si="1353"/>
        <v>23837</v>
      </c>
      <c r="EJ720" s="117"/>
      <c r="EK720" s="117">
        <f t="shared" si="1270"/>
        <v>0</v>
      </c>
      <c r="EL720" s="117">
        <f t="shared" si="1354"/>
        <v>22467</v>
      </c>
      <c r="EM720" s="131" t="e">
        <f t="shared" si="1271"/>
        <v>#REF!</v>
      </c>
    </row>
    <row r="721" spans="1:143" ht="11.25" customHeight="1" x14ac:dyDescent="0.25">
      <c r="A721" s="185">
        <v>46119</v>
      </c>
      <c r="B721" s="130"/>
      <c r="C721" s="215">
        <v>4964</v>
      </c>
      <c r="D721" s="113"/>
      <c r="E721" s="114"/>
      <c r="F721" s="201"/>
      <c r="G721" s="116"/>
      <c r="H721" s="117"/>
      <c r="I721" s="118">
        <f t="shared" si="1315"/>
        <v>0</v>
      </c>
      <c r="J721" s="119">
        <f t="shared" si="1316"/>
        <v>325466</v>
      </c>
      <c r="K721" s="117"/>
      <c r="L721" s="118">
        <f t="shared" si="1308"/>
        <v>0</v>
      </c>
      <c r="M721" s="119">
        <f t="shared" si="1317"/>
        <v>224375</v>
      </c>
      <c r="N721" s="117"/>
      <c r="O721" s="118">
        <f t="shared" si="1318"/>
        <v>0</v>
      </c>
      <c r="P721" s="119">
        <f t="shared" si="1319"/>
        <v>374096</v>
      </c>
      <c r="Q721" s="117"/>
      <c r="R721" s="117">
        <f t="shared" si="1320"/>
        <v>0</v>
      </c>
      <c r="S721" s="117" t="e">
        <f t="shared" si="1321"/>
        <v>#REF!</v>
      </c>
      <c r="T721" s="117"/>
      <c r="U721" s="117">
        <f t="shared" si="1327"/>
        <v>0</v>
      </c>
      <c r="V721" s="117">
        <f t="shared" si="1328"/>
        <v>217236.40000000002</v>
      </c>
      <c r="W721" s="121"/>
      <c r="X721" s="120">
        <f t="shared" si="1322"/>
        <v>0</v>
      </c>
      <c r="Y721" s="117">
        <f t="shared" si="1309"/>
        <v>8132.2999999999993</v>
      </c>
      <c r="Z721" s="117"/>
      <c r="AA721" s="121">
        <f t="shared" si="1263"/>
        <v>0</v>
      </c>
      <c r="AB721" s="117">
        <f t="shared" si="1312"/>
        <v>17417.5</v>
      </c>
      <c r="AC721" s="117"/>
      <c r="AD721" s="117">
        <f t="shared" si="1264"/>
        <v>0</v>
      </c>
      <c r="AE721" s="117">
        <f t="shared" si="1329"/>
        <v>9283.7999999999993</v>
      </c>
      <c r="AF721" s="117"/>
      <c r="AG721" s="116">
        <f t="shared" si="1265"/>
        <v>0</v>
      </c>
      <c r="AH721" s="123">
        <f t="shared" si="1330"/>
        <v>6947.9999999999991</v>
      </c>
      <c r="AI721" s="117"/>
      <c r="AJ721" s="121">
        <f t="shared" si="1266"/>
        <v>0</v>
      </c>
      <c r="AK721" s="117">
        <f t="shared" si="1331"/>
        <v>6708.5</v>
      </c>
      <c r="AL721" s="117"/>
      <c r="AM721" s="121">
        <f t="shared" si="1267"/>
        <v>0</v>
      </c>
      <c r="AN721" s="117">
        <f t="shared" si="1332"/>
        <v>3058.0999999999985</v>
      </c>
      <c r="AO721" s="117"/>
      <c r="AP721" s="121">
        <f t="shared" si="1323"/>
        <v>0</v>
      </c>
      <c r="AQ721" s="117">
        <f t="shared" si="1324"/>
        <v>42812.5</v>
      </c>
      <c r="AR721" s="117"/>
      <c r="AS721" s="121">
        <f t="shared" si="1272"/>
        <v>0</v>
      </c>
      <c r="AT721" s="117">
        <f t="shared" si="1333"/>
        <v>2056.1000000000004</v>
      </c>
      <c r="AU721" s="117"/>
      <c r="AV721" s="117">
        <f t="shared" si="1334"/>
        <v>0</v>
      </c>
      <c r="AW721" s="122">
        <f t="shared" si="1311"/>
        <v>1620.0000000000014</v>
      </c>
      <c r="AX721" s="117"/>
      <c r="AY721" s="117">
        <f t="shared" si="1273"/>
        <v>0</v>
      </c>
      <c r="AZ721" s="117">
        <f t="shared" si="1325"/>
        <v>1794.6</v>
      </c>
      <c r="BA721" s="117"/>
      <c r="BB721" s="121">
        <f t="shared" si="1274"/>
        <v>0</v>
      </c>
      <c r="BC721" s="117">
        <f t="shared" si="1335"/>
        <v>1254.5999999999999</v>
      </c>
      <c r="BD721" s="117"/>
      <c r="BE721" s="121">
        <f t="shared" si="1275"/>
        <v>0</v>
      </c>
      <c r="BF721" s="117">
        <f t="shared" si="1304"/>
        <v>7530.3200000000015</v>
      </c>
      <c r="BG721" s="117"/>
      <c r="BH721" s="121">
        <f t="shared" si="1355"/>
        <v>0</v>
      </c>
      <c r="BI721" s="117">
        <f t="shared" si="1268"/>
        <v>35043.879999999997</v>
      </c>
      <c r="BJ721" s="117"/>
      <c r="BK721" s="121">
        <f t="shared" si="1276"/>
        <v>0</v>
      </c>
      <c r="BL721" s="117">
        <f t="shared" si="1336"/>
        <v>4604.6000000000004</v>
      </c>
      <c r="BM721" s="117"/>
      <c r="BN721" s="121">
        <f t="shared" si="1337"/>
        <v>0</v>
      </c>
      <c r="BO721" s="117">
        <f t="shared" si="1338"/>
        <v>509.90000000000123</v>
      </c>
      <c r="BP721" s="117"/>
      <c r="BQ721" s="121">
        <f t="shared" si="1339"/>
        <v>0</v>
      </c>
      <c r="BR721" s="117">
        <f t="shared" si="1269"/>
        <v>18130.019999999993</v>
      </c>
      <c r="BS721" s="117"/>
      <c r="BT721" s="117">
        <f t="shared" si="1361"/>
        <v>0</v>
      </c>
      <c r="BU721" s="117">
        <f t="shared" si="1356"/>
        <v>25963</v>
      </c>
      <c r="BV721" s="117"/>
      <c r="BW721" s="117">
        <f t="shared" si="1362"/>
        <v>0</v>
      </c>
      <c r="BX721" s="117">
        <f t="shared" si="1313"/>
        <v>77373</v>
      </c>
      <c r="BY721" s="117"/>
      <c r="BZ721" s="117">
        <f t="shared" si="1363"/>
        <v>0</v>
      </c>
      <c r="CA721" s="117">
        <f t="shared" si="1357"/>
        <v>21443</v>
      </c>
      <c r="CB721" s="117"/>
      <c r="CC721" s="117">
        <f t="shared" si="1340"/>
        <v>0</v>
      </c>
      <c r="CD721" s="117">
        <f t="shared" si="1300"/>
        <v>12475.7</v>
      </c>
      <c r="CE721" s="117"/>
      <c r="CF721" s="117">
        <f t="shared" si="1341"/>
        <v>0</v>
      </c>
      <c r="CG721" s="117">
        <f t="shared" si="1342"/>
        <v>6982.9</v>
      </c>
      <c r="CH721" s="117"/>
      <c r="CI721" s="117">
        <f t="shared" si="1277"/>
        <v>0</v>
      </c>
      <c r="CJ721" s="117">
        <f t="shared" si="1358"/>
        <v>8715</v>
      </c>
      <c r="CK721" s="117"/>
      <c r="CL721" s="121">
        <f t="shared" si="1278"/>
        <v>0</v>
      </c>
      <c r="CM721" s="123">
        <f t="shared" si="1343"/>
        <v>4864</v>
      </c>
      <c r="CN721" s="117"/>
      <c r="CO721" s="121">
        <f t="shared" si="1279"/>
        <v>0</v>
      </c>
      <c r="CP721" s="123">
        <f t="shared" si="1344"/>
        <v>3955</v>
      </c>
      <c r="CQ721" s="117"/>
      <c r="CR721" s="121">
        <f t="shared" si="1280"/>
        <v>0</v>
      </c>
      <c r="CS721" s="123">
        <f t="shared" si="1310"/>
        <v>6656</v>
      </c>
      <c r="CT721" s="117"/>
      <c r="CU721" s="121">
        <f t="shared" si="1281"/>
        <v>0</v>
      </c>
      <c r="CV721" s="123">
        <f t="shared" si="1345"/>
        <v>7769</v>
      </c>
      <c r="CW721" s="117"/>
      <c r="CX721" s="117">
        <f t="shared" si="1282"/>
        <v>0</v>
      </c>
      <c r="CY721" s="116">
        <f t="shared" si="1303"/>
        <v>27839.26</v>
      </c>
      <c r="CZ721" s="123"/>
      <c r="DA721" s="117">
        <f t="shared" si="1283"/>
        <v>0</v>
      </c>
      <c r="DB721" s="117">
        <f t="shared" si="1359"/>
        <v>50216</v>
      </c>
      <c r="DC721" s="117"/>
      <c r="DD721" s="117">
        <f t="shared" si="1284"/>
        <v>0</v>
      </c>
      <c r="DE721" s="117">
        <f t="shared" si="1360"/>
        <v>76987</v>
      </c>
      <c r="DF721" s="117">
        <v>200000</v>
      </c>
      <c r="DG721" s="120">
        <f t="shared" si="1285"/>
        <v>0</v>
      </c>
      <c r="DH721" s="117">
        <f t="shared" si="1314"/>
        <v>540815</v>
      </c>
      <c r="DI721" s="117"/>
      <c r="DJ721" s="117">
        <f t="shared" si="1286"/>
        <v>0</v>
      </c>
      <c r="DK721" s="117">
        <f t="shared" si="1346"/>
        <v>5226.5</v>
      </c>
      <c r="DL721" s="211"/>
      <c r="DM721" s="207">
        <f t="shared" si="1287"/>
        <v>0</v>
      </c>
      <c r="DN721" s="125">
        <f t="shared" si="1326"/>
        <v>0</v>
      </c>
      <c r="DO721" s="126"/>
      <c r="DP721" s="127">
        <f t="shared" si="1288"/>
        <v>0</v>
      </c>
      <c r="DQ721" s="128">
        <f t="shared" si="1347"/>
        <v>7022.5</v>
      </c>
      <c r="DR721" s="126"/>
      <c r="DS721" s="127">
        <f t="shared" si="1289"/>
        <v>0</v>
      </c>
      <c r="DT721" s="128">
        <f t="shared" si="1348"/>
        <v>4846</v>
      </c>
      <c r="DU721" s="126"/>
      <c r="DV721" s="127">
        <f t="shared" si="1290"/>
        <v>0</v>
      </c>
      <c r="DW721" s="128">
        <f t="shared" si="1349"/>
        <v>4835</v>
      </c>
      <c r="DX721" s="126"/>
      <c r="DY721" s="124">
        <f t="shared" si="1291"/>
        <v>0</v>
      </c>
      <c r="DZ721" s="125">
        <f t="shared" si="1350"/>
        <v>523</v>
      </c>
      <c r="EA721" s="124"/>
      <c r="EB721" s="124">
        <f t="shared" si="1292"/>
        <v>0</v>
      </c>
      <c r="EC721" s="129">
        <f t="shared" si="1351"/>
        <v>369</v>
      </c>
      <c r="ED721" s="126"/>
      <c r="EE721" s="127">
        <f t="shared" si="1293"/>
        <v>0</v>
      </c>
      <c r="EF721" s="128">
        <f t="shared" si="1352"/>
        <v>4769</v>
      </c>
      <c r="EG721" s="117"/>
      <c r="EH721" s="117">
        <f t="shared" si="1294"/>
        <v>0</v>
      </c>
      <c r="EI721" s="117">
        <f t="shared" si="1353"/>
        <v>23837</v>
      </c>
      <c r="EJ721" s="117"/>
      <c r="EK721" s="117">
        <f t="shared" si="1270"/>
        <v>0</v>
      </c>
      <c r="EL721" s="117">
        <f t="shared" si="1354"/>
        <v>22467</v>
      </c>
      <c r="EM721" s="131" t="e">
        <f t="shared" si="1271"/>
        <v>#REF!</v>
      </c>
    </row>
    <row r="722" spans="1:143" s="36" customFormat="1" ht="11.25" customHeight="1" x14ac:dyDescent="0.25">
      <c r="A722" s="185">
        <v>46120</v>
      </c>
      <c r="B722" s="130">
        <v>46098</v>
      </c>
      <c r="C722" s="215">
        <v>4934</v>
      </c>
      <c r="D722" s="113"/>
      <c r="E722" s="114"/>
      <c r="F722" s="201"/>
      <c r="G722" s="116"/>
      <c r="H722" s="117"/>
      <c r="I722" s="118">
        <f t="shared" si="1315"/>
        <v>0</v>
      </c>
      <c r="J722" s="119">
        <f t="shared" si="1316"/>
        <v>325466</v>
      </c>
      <c r="K722" s="117"/>
      <c r="L722" s="118">
        <f t="shared" ref="L722:L749" si="1364">IF(OR(D722="NPC6ASZDB-RD015M",D722="NPC6ASZDB-GN750C",D722="NPC6ASZDB-WT035M",D722="NPC6ASZDB-WT028M ",D722="NPC6ASZDB-WT019M",D722="NPC06SZDB-GN050C",D722="NPC06SZDB-OR050C",D722="NPC6ASZDB-WT018M",D722="NPC6ASZDB-WT023M",D722="NPC6ASZDB-WT024M",D722="NPC6ASZDB-OR020M",D722="NPC6ASZDB-RD006M",D722="NPC6ASZDB-WT017M",D722="NPC6ASZDB-GY750C",D722="NPC6ASZDB-YL015M",D722="NPC6ASZDB-BL004M ",D722="NPC6ASZDB-WT016M",D722="NPC06SZDB-BK006M",D722="NPC06SZDB-BK007M",D722="NPC6ASZDB-OR750C",D722="NPC06SZDB-BK004M",D722="NPC06SZDB-BL015M",D722="NPC6ASZDB-BL013C",D722="NPC6ASZDB-BL030C",D722="NPC6ASZDB-GY009M",D722="NPC06SZDB-BK002M",D722="NPC6ASZDB-GY025C",D722="NPC06SZDB-BK003M",D722="NPC06SZDB-GY005M",D722="NPC6ASZDB-RD020C",D722="NPC06SZDB-YL040M",D722="NPC6ASZDB-GY125C",D722="NPC06SZDB-YL002M",D722="NPC6ASZDB-WT100M",D722="NPC6ASZDB-RD008M",D722="NPC6ASZDB-YL009M",D722="NPC6ASZDB-VT010M",D722="NPC6ASZDB-OR007M",D722="NPC6ASZDB-VT007M",D722="NPC6ASZDB-BK007M",D722="NPC6ASZDB-GY350C",D722="NPC6ASZDB-YL350C",D722="NPC6ASZDB-OR350C",D722="NPC6ASZDB-VT350C",D722="NPC6ASZDB-BL350C",D722="NPC6ASZDB-RD350C",D722="NPC6ASZDB-BK350C",D722="NPC6ASZDB-VT003M",D722="NPC6ASZDB-OR250C",D722="NPC6ASZDB-VT250C",D722="NPC6ASZDB-VT002M",D722="NPC6ASZDB-VT050C",D722="NPC6ASZDB-VT001M",D722="NPC6ASZDB-VT150C",D722="NPC6ASZDB-WT017C",D722="NPC6ASZDB-RD030C",D722="NPC6ASZDB-WT030C",D722="NPC6ASZDB-OR020M",D722="NPC6ASZDB-OR015M",D722="NPC06SZDB-WT025C",D722="NPC6ASZDB-WT013M",D722="NPC6ASZDB-GY075C",D722="NPC6ASZDB-BK075C",D722="NPC6ASZDB-BK125C",D722="NPC6ASZDB-GN250C",D722="NPC6ASZDB-WT011M",D722="NPC6ASZDB-WT014M",D722="NPC6ASZDB-OR005M",D722="NPC6ASZDB-GY006M",D722="NPC6ASZDB-WT550C",D722="NPC6ASZDB-WT650C",D722="NPC6ASZDB-WT850C",D722="NPC6ASZDB-WT950C",D722="NPC6ASZDB-RD250C",D722="NPC06SZDB-GY015C",D722="NPC06SZDB-BL020C",D722="NPC06SZDB-YL015C",D722="NPC6ASZDB-BL012M",D722="NPC6ASZDB-WT020C",D722="NPC6ASZDB-BL008M",D722="NPC6ASZDB-BL009M",D722="NPC6ASZDB-WT022M",D722="NPC6ASZDB-YL007M",D722="NPC06SZDB-WT250C",D722="NPC6ASZDB-BL007M",D722="NPC6ASZDB-BK050C",D722="NPC6ASZDB-BK025C",D722="NPC6ASZDB-BL750C",D722="NPC6ASZDB-OR010M",D722="NPC06SZDB-RD015M",D722="NPC6ASZDB-YL012M",D722="NPC6ASZDB-YL030M",D722="NPC6ASZDB-YL020M",D722="NPC6ASZDB-RD050C",D722="NPC06SZDB-BL050C",D722="NPC06SZDB-RD050C",D722="NPC06SZDB-YL050C",D722="NPC06SZDB-YL003M",D722="NPC06SZDB-GN002M",D722="NPC6ASZDB-RD010M",D722="NPC6ASZDB-GY450C",D722="NPC6ASZDB-WT006M",D722="NPC6ASZDB-BL250C",D722="NPC6ASZDB-GY050C",D722="NPC6ASZDB-YL250C",D722="NPC6ASZDB-YL008M",D722="NPC06SZDB-YL010M",D722="NPC6ASZDB-GY008M",D722="NPC06SZDB-RD005M",D722="NPC6ASZDB-BL050C",D722="NPC6ASZDB-WT450C",D722="NPC6ASZDB-OR050C",D722="NPC06SZDB-GN010M",D722="NPC06SZDB-RD010M",D722="NPC06SZDB-BL010M",D722="NPC6ASZDB-GY050C",D722="NPC6ASZDB-YL025C",D722="NPC6ASZDB-BK250C",D722="NPC6ASZDB-BK004M",D722="NPC6ASZDB-YL006M",D722="NPC06SZDB-WT007M",D722="NPC6ASZDB-BL015M",D722="NPC6ASZDB-BL020M",D722="NPC6ASZDB-GN010M",D722="NPC6ASZDB-GN015M",D722="NPC6ASZDB-GY250C",D722="NPC6ASZDB-BK030M",D722="NPC06SZDB-GY003M",D722="NPC06SZDB-BL150C",D722="NPC6ASZDB-BK013M",D722="NPC6ASZDB-OR150C",D722="NPC6ASZDB-GY007M",D722="NPC6ASZDB-BK750C",D722="NPC06SZDB-GN003M",D722="NPC06SZDB-BK150C",D722="NPC06SZDB-BK001M",D722="NPC6ASZDB-RD007M",D722="NPC6ASZDB-RD010M",D722="NPC06SZDB-GY006M",D722="NPC06SZDB-GY015M",D722="NPC06SZDB-BK050C",D722="NPC6ASZDB-GN025C",D722="NPC6ASZDB-WT009M",D722="NPC6ASZDB-OR004M",D722="NPC6ASZDB-WT075C",D722="NPC6ASZDB-WT175C",D722="NPC06SZDB-GY001M",D722="NPC06SZDB-GY002M",D722="NPC6ASZDB-WT125C",D722="NPC6ASZDB-WT225C",D722="NPC6ASZDB-WT275C",D722="NPC6ASZDB-GY015M",D722="NPC6ASZDB-RD001M",D722="NPC6ASZDB-RD005M",D722="NPC6ASZDB-WT025C",D722="NPC6ASZDB-YL001M",D722="NPC6ASZDB-YL005M",D722="NPC06SZDB-GY010M",D722="NPC06SZDB-YL005M",D722="NPC06SZDB-YL001M",D722="NPC6ASZDB-BK150C",D722="NPC6ASZDB-BL030M",D722="NPC6ASZDB-YL050C",D722="NPC6ASZDB-YL010M",D722="NPC6ASZDB-OR010M",D722="NPC06SZDB-YL150C",D722="NPC6ASZDB-OR005M",D722="NPC06SZDB-OR002M",D722="NPC6ASZDB-RD150C",D722="NPC6ASZDB-WT025M",D722="NPC6ASZDB-WT150C",D722="NPC6ASZDB-WT012M",D722="NPC6ASZDB-WT250C",D722="NPC6ASZDB-WT350C",D722="NPC6ASZDB-YL002M",D722="NPC6ASZDB-BL150C",D722="NPC6ASZDB-WT015M",D722="NPC6ASZDB-YL150C",D722="NPC6ASZDB-YL003M",D722="NPC6ASZDB-WT750C",D722="NPC6ASZDB-GN050C",D722="NPC6ASZDB-WT008M",D722="NPC06SZDB-OR010M",D722="NPC6ASZDB-GY150C",D722="NPC6ASZDB-GN150C",D722="NPC6ASZDB-OR001M",D722="NPC6ASZDB-OR002M",D722="NPC6ASZDB-OR003M",D722="NPC06SZDB-RD002M",D722="NPC06SZDB-RD150C",D722="NPC6ASZDB-BK015M",D722="NPC06SZDB-GN001M",D722="NPC06SZDB-GN150C",D722="NPC06SZDB-WT030M",D722="NPC06SZDB-WT750C",D722="NPC06SZDB-WT015M",D722="NPC6ASZDB-WT030M",D722="NPC06SZDB-RD001M",D722="NPC06SZDB-RD003M",D722="NPC06SZDB-OR003M",D722="NPC06SZDB-OR001M",D722="NPC06SZDB-BL001M",D722="NPC06SZDB-BL003M",D722="NPC06SZDB-WT150C",D722="NPC06SZDB-BL002M",D722="NPC6ASZDB-WT050C",D722="NPC06SZDB-WT050C",D722="NPC06SZDB-WT001M",D722="NPC06SZDB-WT002M",D722="NPC06SZDB-WT003M",D722="NPC06SZDB-WT004M",D722="NPC06SZDB-WT005M",D722="NPC06SZDB-WT010M",D722="NPC06SZDB-WT020M",D722="NPC6ASZDB-GN001M",D722="NPC6ASZDB-GN002M",D722="NPC6ASZDB-GN003M",D722="NPC6ASZDB-GN004M",D722="NPC6ASZDB-GN005M",D722="NPC6ASZDB-GN020M",D722="NPC6ASZDB-GN030M",D722="NPC6ASZDB-WT001M",D722="NPC6ASZDB-WT002M",D722="NPC6ASZDB-WT003M",D722="NPC6ASZDB-WT004M",D722="NPC6ASZDB-WT005M",D722="NPC6ASZDB-WT006M",D722="NPC6ASZDB-WT007M",D722="NPC6ASZDB-WT010M",D722="NPC6ASZDB-WT020M",D722="NPC6ASZDB-RD002M",D722="NPC6ASZDB-RD003M",D722="NPC6ASZDB-RD020M",D722="NPC6ASZDB-GY001M",D722="NPC6ASZDB-GY002M",D722="NPC6ASZDB-GY003M",D722="NPC6ASZDB-GY004M",D722="NPC6ASZDB-GY005M",D722="NPC6ASZDB-GY010M",D722="NPC6ASZDB-GY020M",D722="NPC6ASZDB-GY025M",D722="NPC6ASZDB-GY030M",D722="NPC6ASZDB-BL001M",D722="NPC6ASZDB-BL002M",D722="NPC6ASZDB-BL003M",D722="NPC6ASZDB-BL004M",D722="NPC6ASZDB-BL005M",D722="NPC6ASZDB-BL010M",D722="NPC6ASZDB-BK001M",D722="NPC6ASZDB-BK002M",D722="NPC6ASZDB-BK003M",D722="NPC6ASZDB-BK005M",D722="NPC6ASZDB-BK010M",D722="NPC6ASZDB-BK020M",),E722*2,0)</f>
        <v>0</v>
      </c>
      <c r="M722" s="119">
        <f t="shared" si="1317"/>
        <v>224375</v>
      </c>
      <c r="N722" s="117"/>
      <c r="O722" s="118">
        <f t="shared" si="1318"/>
        <v>0</v>
      </c>
      <c r="P722" s="119">
        <f t="shared" si="1319"/>
        <v>374096</v>
      </c>
      <c r="Q722" s="117"/>
      <c r="R722" s="117">
        <f t="shared" si="1320"/>
        <v>0</v>
      </c>
      <c r="S722" s="117" t="e">
        <f t="shared" si="1321"/>
        <v>#REF!</v>
      </c>
      <c r="T722" s="117"/>
      <c r="U722" s="117">
        <f t="shared" si="1327"/>
        <v>0</v>
      </c>
      <c r="V722" s="117">
        <f t="shared" si="1328"/>
        <v>217236.40000000002</v>
      </c>
      <c r="W722" s="121"/>
      <c r="X722" s="120">
        <f t="shared" si="1322"/>
        <v>0</v>
      </c>
      <c r="Y722" s="117">
        <f t="shared" si="1309"/>
        <v>8132.2999999999993</v>
      </c>
      <c r="Z722" s="117"/>
      <c r="AA722" s="121">
        <f t="shared" si="1263"/>
        <v>0</v>
      </c>
      <c r="AB722" s="117">
        <f t="shared" si="1312"/>
        <v>17417.5</v>
      </c>
      <c r="AC722" s="117"/>
      <c r="AD722" s="117">
        <f t="shared" si="1264"/>
        <v>0</v>
      </c>
      <c r="AE722" s="117">
        <f t="shared" si="1329"/>
        <v>9283.7999999999993</v>
      </c>
      <c r="AF722" s="117"/>
      <c r="AG722" s="116">
        <f t="shared" si="1265"/>
        <v>0</v>
      </c>
      <c r="AH722" s="123">
        <f t="shared" si="1330"/>
        <v>6947.9999999999991</v>
      </c>
      <c r="AI722" s="117"/>
      <c r="AJ722" s="121">
        <f t="shared" si="1266"/>
        <v>0</v>
      </c>
      <c r="AK722" s="117">
        <f t="shared" si="1331"/>
        <v>6708.5</v>
      </c>
      <c r="AL722" s="117"/>
      <c r="AM722" s="121">
        <f t="shared" si="1267"/>
        <v>0</v>
      </c>
      <c r="AN722" s="117">
        <f t="shared" si="1332"/>
        <v>3058.0999999999985</v>
      </c>
      <c r="AO722" s="117"/>
      <c r="AP722" s="121">
        <f t="shared" si="1323"/>
        <v>0</v>
      </c>
      <c r="AQ722" s="117">
        <f t="shared" si="1324"/>
        <v>42812.5</v>
      </c>
      <c r="AR722" s="117"/>
      <c r="AS722" s="121">
        <f t="shared" si="1272"/>
        <v>0</v>
      </c>
      <c r="AT722" s="117">
        <f t="shared" si="1333"/>
        <v>2056.1000000000004</v>
      </c>
      <c r="AU722" s="117"/>
      <c r="AV722" s="117">
        <f t="shared" si="1334"/>
        <v>0</v>
      </c>
      <c r="AW722" s="122">
        <f t="shared" si="1311"/>
        <v>1620.0000000000014</v>
      </c>
      <c r="AX722" s="117"/>
      <c r="AY722" s="117">
        <f t="shared" si="1273"/>
        <v>0</v>
      </c>
      <c r="AZ722" s="117">
        <f t="shared" si="1325"/>
        <v>1794.6</v>
      </c>
      <c r="BA722" s="117"/>
      <c r="BB722" s="121">
        <f t="shared" si="1274"/>
        <v>0</v>
      </c>
      <c r="BC722" s="117">
        <f t="shared" si="1335"/>
        <v>1254.5999999999999</v>
      </c>
      <c r="BD722" s="117"/>
      <c r="BE722" s="121">
        <f t="shared" si="1275"/>
        <v>0</v>
      </c>
      <c r="BF722" s="117">
        <f t="shared" si="1304"/>
        <v>7530.3200000000015</v>
      </c>
      <c r="BG722" s="117"/>
      <c r="BH722" s="121">
        <f t="shared" si="1355"/>
        <v>0</v>
      </c>
      <c r="BI722" s="117">
        <f t="shared" si="1268"/>
        <v>35043.879999999997</v>
      </c>
      <c r="BJ722" s="117"/>
      <c r="BK722" s="121">
        <f t="shared" si="1276"/>
        <v>0</v>
      </c>
      <c r="BL722" s="117">
        <f t="shared" si="1336"/>
        <v>4604.6000000000004</v>
      </c>
      <c r="BM722" s="117"/>
      <c r="BN722" s="121">
        <f t="shared" si="1337"/>
        <v>0</v>
      </c>
      <c r="BO722" s="117">
        <f t="shared" si="1338"/>
        <v>509.90000000000123</v>
      </c>
      <c r="BP722" s="117"/>
      <c r="BQ722" s="121">
        <f t="shared" si="1339"/>
        <v>0</v>
      </c>
      <c r="BR722" s="117">
        <f t="shared" si="1269"/>
        <v>18130.019999999993</v>
      </c>
      <c r="BS722" s="117">
        <v>100000</v>
      </c>
      <c r="BT722" s="117">
        <f t="shared" si="1361"/>
        <v>0</v>
      </c>
      <c r="BU722" s="117">
        <f t="shared" si="1356"/>
        <v>125963</v>
      </c>
      <c r="BV722" s="117"/>
      <c r="BW722" s="117">
        <f t="shared" si="1362"/>
        <v>0</v>
      </c>
      <c r="BX722" s="117">
        <f t="shared" si="1313"/>
        <v>77373</v>
      </c>
      <c r="BY722" s="117"/>
      <c r="BZ722" s="117">
        <f t="shared" si="1363"/>
        <v>0</v>
      </c>
      <c r="CA722" s="117">
        <f t="shared" si="1357"/>
        <v>21443</v>
      </c>
      <c r="CB722" s="117"/>
      <c r="CC722" s="117">
        <f t="shared" si="1340"/>
        <v>0</v>
      </c>
      <c r="CD722" s="117">
        <f t="shared" si="1300"/>
        <v>12475.7</v>
      </c>
      <c r="CE722" s="117"/>
      <c r="CF722" s="117">
        <f t="shared" si="1341"/>
        <v>0</v>
      </c>
      <c r="CG722" s="117">
        <f t="shared" si="1342"/>
        <v>6982.9</v>
      </c>
      <c r="CH722" s="117"/>
      <c r="CI722" s="117">
        <f t="shared" si="1277"/>
        <v>0</v>
      </c>
      <c r="CJ722" s="117">
        <f t="shared" si="1358"/>
        <v>8715</v>
      </c>
      <c r="CK722" s="117"/>
      <c r="CL722" s="121">
        <f t="shared" si="1278"/>
        <v>0</v>
      </c>
      <c r="CM722" s="123">
        <f t="shared" si="1343"/>
        <v>4864</v>
      </c>
      <c r="CN722" s="117"/>
      <c r="CO722" s="121">
        <f t="shared" si="1279"/>
        <v>0</v>
      </c>
      <c r="CP722" s="123">
        <f t="shared" si="1344"/>
        <v>3955</v>
      </c>
      <c r="CQ722" s="117"/>
      <c r="CR722" s="121">
        <f t="shared" si="1280"/>
        <v>0</v>
      </c>
      <c r="CS722" s="123">
        <f t="shared" si="1310"/>
        <v>6656</v>
      </c>
      <c r="CT722" s="117"/>
      <c r="CU722" s="121">
        <f t="shared" si="1281"/>
        <v>0</v>
      </c>
      <c r="CV722" s="123">
        <f t="shared" si="1345"/>
        <v>7769</v>
      </c>
      <c r="CW722" s="117"/>
      <c r="CX722" s="117">
        <f t="shared" si="1282"/>
        <v>0</v>
      </c>
      <c r="CY722" s="116">
        <f t="shared" si="1303"/>
        <v>27839.26</v>
      </c>
      <c r="CZ722" s="123"/>
      <c r="DA722" s="117">
        <f t="shared" si="1283"/>
        <v>0</v>
      </c>
      <c r="DB722" s="117">
        <f t="shared" si="1359"/>
        <v>50216</v>
      </c>
      <c r="DC722" s="117"/>
      <c r="DD722" s="117">
        <f t="shared" si="1284"/>
        <v>0</v>
      </c>
      <c r="DE722" s="117">
        <f t="shared" si="1360"/>
        <v>76987</v>
      </c>
      <c r="DF722" s="117"/>
      <c r="DG722" s="120">
        <f t="shared" si="1285"/>
        <v>0</v>
      </c>
      <c r="DH722" s="117">
        <f t="shared" si="1314"/>
        <v>540815</v>
      </c>
      <c r="DI722" s="117"/>
      <c r="DJ722" s="117">
        <f t="shared" si="1286"/>
        <v>0</v>
      </c>
      <c r="DK722" s="117">
        <f t="shared" si="1346"/>
        <v>5226.5</v>
      </c>
      <c r="DL722" s="211"/>
      <c r="DM722" s="207">
        <f t="shared" si="1287"/>
        <v>0</v>
      </c>
      <c r="DN722" s="125">
        <f t="shared" si="1326"/>
        <v>0</v>
      </c>
      <c r="DO722" s="126"/>
      <c r="DP722" s="127">
        <f t="shared" si="1288"/>
        <v>0</v>
      </c>
      <c r="DQ722" s="128">
        <f t="shared" si="1347"/>
        <v>7022.5</v>
      </c>
      <c r="DR722" s="126"/>
      <c r="DS722" s="127">
        <f t="shared" si="1289"/>
        <v>0</v>
      </c>
      <c r="DT722" s="128">
        <f t="shared" si="1348"/>
        <v>4846</v>
      </c>
      <c r="DU722" s="126"/>
      <c r="DV722" s="127">
        <f t="shared" si="1290"/>
        <v>0</v>
      </c>
      <c r="DW722" s="128">
        <f t="shared" si="1349"/>
        <v>4835</v>
      </c>
      <c r="DX722" s="126"/>
      <c r="DY722" s="124">
        <f t="shared" si="1291"/>
        <v>0</v>
      </c>
      <c r="DZ722" s="125">
        <f t="shared" si="1350"/>
        <v>523</v>
      </c>
      <c r="EA722" s="124"/>
      <c r="EB722" s="124">
        <f t="shared" si="1292"/>
        <v>0</v>
      </c>
      <c r="EC722" s="129">
        <f t="shared" si="1351"/>
        <v>369</v>
      </c>
      <c r="ED722" s="126"/>
      <c r="EE722" s="127">
        <f t="shared" si="1293"/>
        <v>0</v>
      </c>
      <c r="EF722" s="128">
        <f t="shared" si="1352"/>
        <v>4769</v>
      </c>
      <c r="EG722" s="117"/>
      <c r="EH722" s="117">
        <f t="shared" si="1294"/>
        <v>0</v>
      </c>
      <c r="EI722" s="117">
        <f t="shared" si="1353"/>
        <v>23837</v>
      </c>
      <c r="EJ722" s="117"/>
      <c r="EK722" s="117">
        <f t="shared" si="1270"/>
        <v>0</v>
      </c>
      <c r="EL722" s="117">
        <f t="shared" si="1354"/>
        <v>22467</v>
      </c>
      <c r="EM722" s="131" t="e">
        <f t="shared" si="1271"/>
        <v>#REF!</v>
      </c>
    </row>
    <row r="723" spans="1:143" ht="11.25" customHeight="1" x14ac:dyDescent="0.25">
      <c r="A723" s="185">
        <v>46120</v>
      </c>
      <c r="B723" s="185">
        <v>46098</v>
      </c>
      <c r="C723" s="172">
        <v>4934</v>
      </c>
      <c r="D723" s="113"/>
      <c r="E723" s="114"/>
      <c r="F723" s="201"/>
      <c r="G723" s="116"/>
      <c r="H723" s="117"/>
      <c r="I723" s="118">
        <f t="shared" si="1315"/>
        <v>0</v>
      </c>
      <c r="J723" s="119">
        <f t="shared" si="1316"/>
        <v>325466</v>
      </c>
      <c r="K723" s="117"/>
      <c r="L723" s="118">
        <f t="shared" si="1364"/>
        <v>0</v>
      </c>
      <c r="M723" s="119">
        <f t="shared" si="1317"/>
        <v>224375</v>
      </c>
      <c r="N723" s="117"/>
      <c r="O723" s="118">
        <f t="shared" si="1318"/>
        <v>0</v>
      </c>
      <c r="P723" s="119">
        <f t="shared" si="1319"/>
        <v>374096</v>
      </c>
      <c r="Q723" s="117"/>
      <c r="R723" s="117">
        <f t="shared" si="1320"/>
        <v>0</v>
      </c>
      <c r="S723" s="117" t="e">
        <f t="shared" si="1321"/>
        <v>#REF!</v>
      </c>
      <c r="T723" s="117"/>
      <c r="U723" s="117">
        <f t="shared" si="1327"/>
        <v>0</v>
      </c>
      <c r="V723" s="117">
        <f t="shared" si="1328"/>
        <v>217236.40000000002</v>
      </c>
      <c r="W723" s="121"/>
      <c r="X723" s="120">
        <f t="shared" si="1322"/>
        <v>0</v>
      </c>
      <c r="Y723" s="117">
        <f t="shared" si="1309"/>
        <v>8132.2999999999993</v>
      </c>
      <c r="Z723" s="117"/>
      <c r="AA723" s="121">
        <f t="shared" si="1263"/>
        <v>0</v>
      </c>
      <c r="AB723" s="117">
        <f t="shared" si="1312"/>
        <v>17417.5</v>
      </c>
      <c r="AC723" s="117"/>
      <c r="AD723" s="117">
        <f t="shared" si="1264"/>
        <v>0</v>
      </c>
      <c r="AE723" s="117">
        <f t="shared" si="1329"/>
        <v>9283.7999999999993</v>
      </c>
      <c r="AF723" s="117"/>
      <c r="AG723" s="116">
        <f t="shared" si="1265"/>
        <v>0</v>
      </c>
      <c r="AH723" s="123">
        <f t="shared" si="1330"/>
        <v>6947.9999999999991</v>
      </c>
      <c r="AI723" s="117"/>
      <c r="AJ723" s="121">
        <f t="shared" si="1266"/>
        <v>0</v>
      </c>
      <c r="AK723" s="117">
        <f t="shared" si="1331"/>
        <v>6708.5</v>
      </c>
      <c r="AL723" s="117"/>
      <c r="AM723" s="121">
        <f t="shared" si="1267"/>
        <v>0</v>
      </c>
      <c r="AN723" s="117">
        <f t="shared" si="1332"/>
        <v>3058.0999999999985</v>
      </c>
      <c r="AO723" s="117"/>
      <c r="AP723" s="121">
        <f t="shared" si="1323"/>
        <v>0</v>
      </c>
      <c r="AQ723" s="117">
        <f t="shared" si="1324"/>
        <v>42812.5</v>
      </c>
      <c r="AR723" s="117"/>
      <c r="AS723" s="121">
        <f t="shared" si="1272"/>
        <v>0</v>
      </c>
      <c r="AT723" s="117">
        <f t="shared" si="1333"/>
        <v>2056.1000000000004</v>
      </c>
      <c r="AU723" s="117"/>
      <c r="AV723" s="117">
        <f t="shared" si="1334"/>
        <v>0</v>
      </c>
      <c r="AW723" s="122">
        <f t="shared" si="1311"/>
        <v>1620.0000000000014</v>
      </c>
      <c r="AX723" s="117"/>
      <c r="AY723" s="117">
        <f t="shared" si="1273"/>
        <v>0</v>
      </c>
      <c r="AZ723" s="117">
        <f t="shared" si="1325"/>
        <v>1794.6</v>
      </c>
      <c r="BA723" s="117"/>
      <c r="BB723" s="121">
        <f t="shared" si="1274"/>
        <v>0</v>
      </c>
      <c r="BC723" s="117">
        <f t="shared" si="1335"/>
        <v>1254.5999999999999</v>
      </c>
      <c r="BD723" s="117"/>
      <c r="BE723" s="121">
        <f t="shared" si="1275"/>
        <v>0</v>
      </c>
      <c r="BF723" s="117">
        <f t="shared" si="1304"/>
        <v>7530.3200000000015</v>
      </c>
      <c r="BG723" s="117"/>
      <c r="BH723" s="121">
        <f t="shared" si="1355"/>
        <v>0</v>
      </c>
      <c r="BI723" s="117">
        <f t="shared" si="1268"/>
        <v>35043.879999999997</v>
      </c>
      <c r="BJ723" s="117"/>
      <c r="BK723" s="121">
        <f t="shared" si="1276"/>
        <v>0</v>
      </c>
      <c r="BL723" s="117">
        <f t="shared" si="1336"/>
        <v>4604.6000000000004</v>
      </c>
      <c r="BM723" s="117"/>
      <c r="BN723" s="121">
        <f t="shared" si="1337"/>
        <v>0</v>
      </c>
      <c r="BO723" s="117">
        <f t="shared" si="1338"/>
        <v>509.90000000000123</v>
      </c>
      <c r="BP723" s="117"/>
      <c r="BQ723" s="121">
        <f t="shared" si="1339"/>
        <v>0</v>
      </c>
      <c r="BR723" s="117">
        <f t="shared" si="1269"/>
        <v>18130.019999999993</v>
      </c>
      <c r="BS723" s="117"/>
      <c r="BT723" s="117">
        <f t="shared" si="1361"/>
        <v>0</v>
      </c>
      <c r="BU723" s="117">
        <f t="shared" si="1356"/>
        <v>125963</v>
      </c>
      <c r="BV723" s="117">
        <v>100000</v>
      </c>
      <c r="BW723" s="117">
        <f t="shared" si="1362"/>
        <v>0</v>
      </c>
      <c r="BX723" s="117">
        <f t="shared" si="1313"/>
        <v>177373</v>
      </c>
      <c r="BY723" s="117"/>
      <c r="BZ723" s="117">
        <f t="shared" si="1363"/>
        <v>0</v>
      </c>
      <c r="CA723" s="117">
        <f t="shared" si="1357"/>
        <v>21443</v>
      </c>
      <c r="CB723" s="117"/>
      <c r="CC723" s="117">
        <f t="shared" si="1340"/>
        <v>0</v>
      </c>
      <c r="CD723" s="117">
        <f t="shared" si="1300"/>
        <v>12475.7</v>
      </c>
      <c r="CE723" s="117"/>
      <c r="CF723" s="117">
        <f t="shared" si="1341"/>
        <v>0</v>
      </c>
      <c r="CG723" s="117">
        <f t="shared" si="1342"/>
        <v>6982.9</v>
      </c>
      <c r="CH723" s="117"/>
      <c r="CI723" s="117">
        <f t="shared" si="1277"/>
        <v>0</v>
      </c>
      <c r="CJ723" s="117">
        <f t="shared" si="1358"/>
        <v>8715</v>
      </c>
      <c r="CK723" s="117"/>
      <c r="CL723" s="121">
        <f t="shared" si="1278"/>
        <v>0</v>
      </c>
      <c r="CM723" s="123">
        <f t="shared" si="1343"/>
        <v>4864</v>
      </c>
      <c r="CN723" s="117"/>
      <c r="CO723" s="121">
        <f t="shared" si="1279"/>
        <v>0</v>
      </c>
      <c r="CP723" s="123">
        <f t="shared" si="1344"/>
        <v>3955</v>
      </c>
      <c r="CQ723" s="117"/>
      <c r="CR723" s="121">
        <f t="shared" si="1280"/>
        <v>0</v>
      </c>
      <c r="CS723" s="123">
        <f t="shared" si="1310"/>
        <v>6656</v>
      </c>
      <c r="CT723" s="117"/>
      <c r="CU723" s="121">
        <f t="shared" si="1281"/>
        <v>0</v>
      </c>
      <c r="CV723" s="123">
        <f t="shared" si="1345"/>
        <v>7769</v>
      </c>
      <c r="CW723" s="117"/>
      <c r="CX723" s="117">
        <f t="shared" si="1282"/>
        <v>0</v>
      </c>
      <c r="CY723" s="116">
        <f t="shared" si="1303"/>
        <v>27839.26</v>
      </c>
      <c r="CZ723" s="123"/>
      <c r="DA723" s="117">
        <f t="shared" si="1283"/>
        <v>0</v>
      </c>
      <c r="DB723" s="117">
        <f t="shared" si="1359"/>
        <v>50216</v>
      </c>
      <c r="DC723" s="117"/>
      <c r="DD723" s="117">
        <f t="shared" si="1284"/>
        <v>0</v>
      </c>
      <c r="DE723" s="117">
        <f t="shared" si="1360"/>
        <v>76987</v>
      </c>
      <c r="DF723" s="117"/>
      <c r="DG723" s="120">
        <f t="shared" si="1285"/>
        <v>0</v>
      </c>
      <c r="DH723" s="117">
        <f t="shared" si="1314"/>
        <v>540815</v>
      </c>
      <c r="DI723" s="117"/>
      <c r="DJ723" s="117">
        <f t="shared" si="1286"/>
        <v>0</v>
      </c>
      <c r="DK723" s="117">
        <f t="shared" si="1346"/>
        <v>5226.5</v>
      </c>
      <c r="DL723" s="211"/>
      <c r="DM723" s="207">
        <f t="shared" si="1287"/>
        <v>0</v>
      </c>
      <c r="DN723" s="125">
        <f t="shared" si="1326"/>
        <v>0</v>
      </c>
      <c r="DO723" s="126"/>
      <c r="DP723" s="127">
        <f t="shared" si="1288"/>
        <v>0</v>
      </c>
      <c r="DQ723" s="128">
        <f t="shared" si="1347"/>
        <v>7022.5</v>
      </c>
      <c r="DR723" s="126"/>
      <c r="DS723" s="127">
        <f t="shared" si="1289"/>
        <v>0</v>
      </c>
      <c r="DT723" s="128">
        <f t="shared" si="1348"/>
        <v>4846</v>
      </c>
      <c r="DU723" s="126"/>
      <c r="DV723" s="127">
        <f t="shared" si="1290"/>
        <v>0</v>
      </c>
      <c r="DW723" s="128">
        <f t="shared" si="1349"/>
        <v>4835</v>
      </c>
      <c r="DX723" s="126"/>
      <c r="DY723" s="124">
        <f t="shared" si="1291"/>
        <v>0</v>
      </c>
      <c r="DZ723" s="125">
        <f t="shared" si="1350"/>
        <v>523</v>
      </c>
      <c r="EA723" s="124"/>
      <c r="EB723" s="124">
        <f t="shared" si="1292"/>
        <v>0</v>
      </c>
      <c r="EC723" s="129">
        <f t="shared" si="1351"/>
        <v>369</v>
      </c>
      <c r="ED723" s="126"/>
      <c r="EE723" s="127">
        <f t="shared" si="1293"/>
        <v>0</v>
      </c>
      <c r="EF723" s="128">
        <f t="shared" si="1352"/>
        <v>4769</v>
      </c>
      <c r="EG723" s="117"/>
      <c r="EH723" s="117">
        <f t="shared" si="1294"/>
        <v>0</v>
      </c>
      <c r="EI723" s="117">
        <f t="shared" si="1353"/>
        <v>23837</v>
      </c>
      <c r="EJ723" s="117"/>
      <c r="EK723" s="117">
        <f t="shared" si="1270"/>
        <v>0</v>
      </c>
      <c r="EL723" s="117">
        <f t="shared" si="1354"/>
        <v>22467</v>
      </c>
      <c r="EM723" s="131" t="e">
        <f t="shared" si="1271"/>
        <v>#REF!</v>
      </c>
    </row>
    <row r="724" spans="1:143" ht="11.25" customHeight="1" x14ac:dyDescent="0.25">
      <c r="A724" s="185">
        <v>46120</v>
      </c>
      <c r="B724" s="185">
        <v>46098</v>
      </c>
      <c r="C724" s="172">
        <v>4934</v>
      </c>
      <c r="D724" s="113"/>
      <c r="E724" s="114"/>
      <c r="F724" s="201"/>
      <c r="G724" s="116"/>
      <c r="H724" s="117"/>
      <c r="I724" s="118">
        <f t="shared" si="1315"/>
        <v>0</v>
      </c>
      <c r="J724" s="119">
        <f t="shared" si="1316"/>
        <v>325466</v>
      </c>
      <c r="K724" s="117"/>
      <c r="L724" s="118">
        <f t="shared" si="1364"/>
        <v>0</v>
      </c>
      <c r="M724" s="119">
        <f t="shared" si="1317"/>
        <v>224375</v>
      </c>
      <c r="N724" s="117"/>
      <c r="O724" s="118">
        <f t="shared" si="1318"/>
        <v>0</v>
      </c>
      <c r="P724" s="119">
        <f t="shared" si="1319"/>
        <v>374096</v>
      </c>
      <c r="Q724" s="117"/>
      <c r="R724" s="117">
        <f t="shared" si="1320"/>
        <v>0</v>
      </c>
      <c r="S724" s="117" t="e">
        <f t="shared" si="1321"/>
        <v>#REF!</v>
      </c>
      <c r="T724" s="117"/>
      <c r="U724" s="117">
        <f t="shared" si="1327"/>
        <v>0</v>
      </c>
      <c r="V724" s="117">
        <f t="shared" si="1328"/>
        <v>217236.40000000002</v>
      </c>
      <c r="W724" s="121"/>
      <c r="X724" s="120">
        <f t="shared" si="1322"/>
        <v>0</v>
      </c>
      <c r="Y724" s="117">
        <f t="shared" si="1309"/>
        <v>8132.2999999999993</v>
      </c>
      <c r="Z724" s="117"/>
      <c r="AA724" s="121">
        <f t="shared" si="1263"/>
        <v>0</v>
      </c>
      <c r="AB724" s="117">
        <f t="shared" si="1312"/>
        <v>17417.5</v>
      </c>
      <c r="AC724" s="117"/>
      <c r="AD724" s="117">
        <f t="shared" si="1264"/>
        <v>0</v>
      </c>
      <c r="AE724" s="117">
        <f t="shared" si="1329"/>
        <v>9283.7999999999993</v>
      </c>
      <c r="AF724" s="117"/>
      <c r="AG724" s="116">
        <f t="shared" si="1265"/>
        <v>0</v>
      </c>
      <c r="AH724" s="123">
        <f t="shared" si="1330"/>
        <v>6947.9999999999991</v>
      </c>
      <c r="AI724" s="117"/>
      <c r="AJ724" s="121">
        <f t="shared" si="1266"/>
        <v>0</v>
      </c>
      <c r="AK724" s="117">
        <f t="shared" si="1331"/>
        <v>6708.5</v>
      </c>
      <c r="AL724" s="117"/>
      <c r="AM724" s="121">
        <f t="shared" si="1267"/>
        <v>0</v>
      </c>
      <c r="AN724" s="117">
        <f t="shared" si="1332"/>
        <v>3058.0999999999985</v>
      </c>
      <c r="AO724" s="117"/>
      <c r="AP724" s="121">
        <f t="shared" si="1323"/>
        <v>0</v>
      </c>
      <c r="AQ724" s="117">
        <f t="shared" si="1324"/>
        <v>42812.5</v>
      </c>
      <c r="AR724" s="117"/>
      <c r="AS724" s="121">
        <f t="shared" si="1272"/>
        <v>0</v>
      </c>
      <c r="AT724" s="117">
        <f t="shared" si="1333"/>
        <v>2056.1000000000004</v>
      </c>
      <c r="AU724" s="117"/>
      <c r="AV724" s="117">
        <f t="shared" si="1334"/>
        <v>0</v>
      </c>
      <c r="AW724" s="122">
        <f t="shared" si="1311"/>
        <v>1620.0000000000014</v>
      </c>
      <c r="AX724" s="117"/>
      <c r="AY724" s="117">
        <f t="shared" si="1273"/>
        <v>0</v>
      </c>
      <c r="AZ724" s="117">
        <f t="shared" si="1325"/>
        <v>1794.6</v>
      </c>
      <c r="BA724" s="117"/>
      <c r="BB724" s="121">
        <f t="shared" si="1274"/>
        <v>0</v>
      </c>
      <c r="BC724" s="117">
        <f t="shared" si="1335"/>
        <v>1254.5999999999999</v>
      </c>
      <c r="BD724" s="117"/>
      <c r="BE724" s="121">
        <f t="shared" si="1275"/>
        <v>0</v>
      </c>
      <c r="BF724" s="117">
        <f t="shared" si="1304"/>
        <v>7530.3200000000015</v>
      </c>
      <c r="BG724" s="117"/>
      <c r="BH724" s="121">
        <f t="shared" si="1355"/>
        <v>0</v>
      </c>
      <c r="BI724" s="117">
        <f t="shared" si="1268"/>
        <v>35043.879999999997</v>
      </c>
      <c r="BJ724" s="117"/>
      <c r="BK724" s="121">
        <f t="shared" si="1276"/>
        <v>0</v>
      </c>
      <c r="BL724" s="117">
        <f t="shared" si="1336"/>
        <v>4604.6000000000004</v>
      </c>
      <c r="BM724" s="117"/>
      <c r="BN724" s="121">
        <f t="shared" si="1337"/>
        <v>0</v>
      </c>
      <c r="BO724" s="117">
        <f t="shared" si="1338"/>
        <v>509.90000000000123</v>
      </c>
      <c r="BP724" s="117"/>
      <c r="BQ724" s="121">
        <f t="shared" si="1339"/>
        <v>0</v>
      </c>
      <c r="BR724" s="117">
        <f t="shared" si="1269"/>
        <v>18130.019999999993</v>
      </c>
      <c r="BS724" s="117"/>
      <c r="BT724" s="117">
        <f t="shared" si="1361"/>
        <v>0</v>
      </c>
      <c r="BU724" s="117">
        <f t="shared" si="1356"/>
        <v>125963</v>
      </c>
      <c r="BV724" s="117"/>
      <c r="BW724" s="117">
        <f t="shared" si="1362"/>
        <v>0</v>
      </c>
      <c r="BX724" s="117">
        <f t="shared" si="1313"/>
        <v>177373</v>
      </c>
      <c r="BY724" s="117">
        <v>100000</v>
      </c>
      <c r="BZ724" s="117">
        <f t="shared" si="1363"/>
        <v>0</v>
      </c>
      <c r="CA724" s="117">
        <f t="shared" si="1357"/>
        <v>121443</v>
      </c>
      <c r="CB724" s="117"/>
      <c r="CC724" s="117">
        <f t="shared" si="1340"/>
        <v>0</v>
      </c>
      <c r="CD724" s="117">
        <f t="shared" si="1300"/>
        <v>12475.7</v>
      </c>
      <c r="CE724" s="117"/>
      <c r="CF724" s="117">
        <f t="shared" si="1341"/>
        <v>0</v>
      </c>
      <c r="CG724" s="117">
        <f t="shared" si="1342"/>
        <v>6982.9</v>
      </c>
      <c r="CH724" s="117"/>
      <c r="CI724" s="117">
        <f t="shared" si="1277"/>
        <v>0</v>
      </c>
      <c r="CJ724" s="117">
        <f t="shared" si="1358"/>
        <v>8715</v>
      </c>
      <c r="CK724" s="117"/>
      <c r="CL724" s="121">
        <f t="shared" si="1278"/>
        <v>0</v>
      </c>
      <c r="CM724" s="123">
        <f t="shared" si="1343"/>
        <v>4864</v>
      </c>
      <c r="CN724" s="117"/>
      <c r="CO724" s="121">
        <f t="shared" si="1279"/>
        <v>0</v>
      </c>
      <c r="CP724" s="123">
        <f t="shared" si="1344"/>
        <v>3955</v>
      </c>
      <c r="CQ724" s="117"/>
      <c r="CR724" s="121">
        <f t="shared" si="1280"/>
        <v>0</v>
      </c>
      <c r="CS724" s="123">
        <f t="shared" si="1310"/>
        <v>6656</v>
      </c>
      <c r="CT724" s="117"/>
      <c r="CU724" s="121">
        <f t="shared" si="1281"/>
        <v>0</v>
      </c>
      <c r="CV724" s="123">
        <f t="shared" si="1345"/>
        <v>7769</v>
      </c>
      <c r="CW724" s="117"/>
      <c r="CX724" s="117">
        <f t="shared" si="1282"/>
        <v>0</v>
      </c>
      <c r="CY724" s="116">
        <f t="shared" si="1303"/>
        <v>27839.26</v>
      </c>
      <c r="CZ724" s="123"/>
      <c r="DA724" s="117">
        <f t="shared" si="1283"/>
        <v>0</v>
      </c>
      <c r="DB724" s="117">
        <f t="shared" si="1359"/>
        <v>50216</v>
      </c>
      <c r="DC724" s="117"/>
      <c r="DD724" s="117">
        <f t="shared" si="1284"/>
        <v>0</v>
      </c>
      <c r="DE724" s="117">
        <f t="shared" si="1360"/>
        <v>76987</v>
      </c>
      <c r="DF724" s="117"/>
      <c r="DG724" s="120">
        <f t="shared" si="1285"/>
        <v>0</v>
      </c>
      <c r="DH724" s="117">
        <f t="shared" si="1314"/>
        <v>540815</v>
      </c>
      <c r="DI724" s="117"/>
      <c r="DJ724" s="117">
        <f t="shared" si="1286"/>
        <v>0</v>
      </c>
      <c r="DK724" s="117">
        <f t="shared" si="1346"/>
        <v>5226.5</v>
      </c>
      <c r="DL724" s="211"/>
      <c r="DM724" s="207">
        <f t="shared" si="1287"/>
        <v>0</v>
      </c>
      <c r="DN724" s="125">
        <f t="shared" si="1326"/>
        <v>0</v>
      </c>
      <c r="DO724" s="126"/>
      <c r="DP724" s="127">
        <f t="shared" si="1288"/>
        <v>0</v>
      </c>
      <c r="DQ724" s="128">
        <f t="shared" si="1347"/>
        <v>7022.5</v>
      </c>
      <c r="DR724" s="126"/>
      <c r="DS724" s="127">
        <f t="shared" si="1289"/>
        <v>0</v>
      </c>
      <c r="DT724" s="128">
        <f t="shared" si="1348"/>
        <v>4846</v>
      </c>
      <c r="DU724" s="126"/>
      <c r="DV724" s="127">
        <f t="shared" si="1290"/>
        <v>0</v>
      </c>
      <c r="DW724" s="128">
        <f t="shared" si="1349"/>
        <v>4835</v>
      </c>
      <c r="DX724" s="126"/>
      <c r="DY724" s="124">
        <f t="shared" si="1291"/>
        <v>0</v>
      </c>
      <c r="DZ724" s="125">
        <f t="shared" si="1350"/>
        <v>523</v>
      </c>
      <c r="EA724" s="124"/>
      <c r="EB724" s="124">
        <f t="shared" si="1292"/>
        <v>0</v>
      </c>
      <c r="EC724" s="129">
        <f t="shared" si="1351"/>
        <v>369</v>
      </c>
      <c r="ED724" s="126"/>
      <c r="EE724" s="127">
        <f t="shared" si="1293"/>
        <v>0</v>
      </c>
      <c r="EF724" s="128">
        <f t="shared" si="1352"/>
        <v>4769</v>
      </c>
      <c r="EG724" s="117"/>
      <c r="EH724" s="117">
        <f t="shared" si="1294"/>
        <v>0</v>
      </c>
      <c r="EI724" s="117">
        <f t="shared" si="1353"/>
        <v>23837</v>
      </c>
      <c r="EJ724" s="117"/>
      <c r="EK724" s="117">
        <f t="shared" si="1270"/>
        <v>0</v>
      </c>
      <c r="EL724" s="117">
        <f t="shared" si="1354"/>
        <v>22467</v>
      </c>
      <c r="EM724" s="131" t="e">
        <f t="shared" si="1271"/>
        <v>#REF!</v>
      </c>
    </row>
    <row r="725" spans="1:143" s="7" customFormat="1" ht="11.25" customHeight="1" x14ac:dyDescent="0.25">
      <c r="A725" s="158">
        <v>46123</v>
      </c>
      <c r="B725" s="188">
        <v>46116</v>
      </c>
      <c r="C725" s="181">
        <v>8004969417</v>
      </c>
      <c r="D725" s="111" t="s">
        <v>338</v>
      </c>
      <c r="E725" s="138">
        <v>4125</v>
      </c>
      <c r="F725" s="139">
        <v>5</v>
      </c>
      <c r="G725" s="85">
        <v>191516215122</v>
      </c>
      <c r="H725" s="66"/>
      <c r="I725" s="41">
        <f t="shared" si="1315"/>
        <v>0</v>
      </c>
      <c r="J725" s="48">
        <f t="shared" si="1316"/>
        <v>325466</v>
      </c>
      <c r="K725" s="66"/>
      <c r="L725" s="41">
        <f t="shared" si="1364"/>
        <v>0</v>
      </c>
      <c r="M725" s="48">
        <f t="shared" si="1317"/>
        <v>224375</v>
      </c>
      <c r="N725" s="66"/>
      <c r="O725" s="41">
        <f t="shared" si="1318"/>
        <v>0</v>
      </c>
      <c r="P725" s="48">
        <f t="shared" si="1319"/>
        <v>374096</v>
      </c>
      <c r="Q725" s="66"/>
      <c r="R725" s="66">
        <f t="shared" si="1320"/>
        <v>0</v>
      </c>
      <c r="S725" s="67" t="e">
        <f t="shared" si="1321"/>
        <v>#REF!</v>
      </c>
      <c r="T725" s="66"/>
      <c r="U725" s="66">
        <f t="shared" si="1327"/>
        <v>0</v>
      </c>
      <c r="V725" s="67">
        <f t="shared" si="1328"/>
        <v>217236.40000000002</v>
      </c>
      <c r="W725" s="136"/>
      <c r="X725" s="69">
        <f t="shared" si="1322"/>
        <v>0</v>
      </c>
      <c r="Y725" s="67">
        <f t="shared" si="1309"/>
        <v>8132.2999999999993</v>
      </c>
      <c r="Z725" s="66"/>
      <c r="AA725" s="68">
        <f t="shared" ref="AA725:AA788" si="1365">IF(OR(D725="NPP6ASZDB-GY015M",D725="NPP6ASZDB-GY010M",D725="NPP6ASZDB-GY002M",D725="NPP6ASZDB-GY150C",D725="NPP6ASZDB-GY005M",D725="NPC6ASZDB-GY020C",D725="NPC06SZDB-GY008M",D725="NPC06SZDB-GY013M",D725="NPC06SZDB-GY018M",D725="NPC6ASZDB-GY750C",D725="NPC6ASZDB-GY009M",D725="NPC6ASZDB-GY025C",D725="NPC06SZDB-GY005M",D725="NPC6ASZDB-GY125C",D725="NPC6ASZDB-GY350C",D725="NPC6ASZDB-GY075C",D725="NPC6ASZDB-GY006M",D725="NPC06SZDB-GY015C",D725="NPC6ASZDB-GY450C",D725="NPC6ASZDB-GY050C",D725="NPC6ASZDB-GY050C",D725="NPC6ASZDB-GY250C",D725="NPC06SZDB-GY003M",D725="NPC6ASZDB-GY007M",D725="NPC06SZDB-GY006M",D725="NPC06SZDB-GY015M",D725="NPC06SZDB-GY001M",D725="NPC06SZDB-GY002M",D725="NPC6ASZDB-GY015M",D725="NPC06SZDB-GY010M",D725="NPC6ASZDB-GY150C",D725="NPC6ASZDB-GY008M",D725="NPC6ASZDB-GY012M",D725="NPC6ASZDB-GY015M",D725="NPC6ASZDB-GY018M",D725="NPC6ASZDB-GY001M",D725="NPC6ASZDB-GY002M",D725="NPC6ASZDB-GY003M",D725="NPC6ASZDB-GY004M",D725="NPC6ASZDB-GY005M",D725="NPC6ASZDB-GY010M",D725="NPC6ASZDB-GY020M",D725="NPC6ASZDB-GY025M",D725="NPC6ASZDB-GY030M",D725="NPC6ASZDB-GY030C",D725="NPC6ASZDB-GY015C",),E725*(F725+0.1),0)</f>
        <v>0</v>
      </c>
      <c r="AB725" s="67">
        <f t="shared" si="1312"/>
        <v>17417.5</v>
      </c>
      <c r="AC725" s="66"/>
      <c r="AD725" s="66">
        <f t="shared" ref="AD725:AD788" si="1366">IF(OR(D725="NPC6ASZDB-GN007M",D725="NPP6ASZDB-GN001M",D725="NPC6ASZDB-GN015C",D725="NPC6ASZDB-GN008M",D725="NPP6ASZDB-GN010M",D725="NPC6ASZDB-GN030C",D725="NPC6ASZDB-GN750C",D725="NPC06SZDB-GN050C",D725="NPC6ASZDB-GN250C",D725="NPC06SZDB-GN002M",D725="NPC06SZDB-GN010M",D725="NPC6ASZDB-GN015M",D725="NPC6ASZDB-GN010M",D725="NPC06SZDB-GN003M",D725="NPC6ASZDB-GN025C",D725="NPC6ASZDB-GN050C",D725="NPC6ASZDB-GN150C",D725="NPC06SZDB-GN001M",D725="NPC06SZDB-GN150C",D725="NPC6ASZDB-GN001M",D725="NPC6ASZDB-GN002M",D725="NPC6ASZDB-GN003M",D725="NPC6ASZDB-GN004M",D725="NPC6ASZDB-GN005M",D725="NPC6ASZDB-GN020M",D725="NPC6ASZDB-GN030M",),E725*(F725+0.1),0)</f>
        <v>0</v>
      </c>
      <c r="AE725" s="67">
        <f t="shared" si="1329"/>
        <v>9283.7999999999993</v>
      </c>
      <c r="AF725" s="66"/>
      <c r="AG725" s="78">
        <f t="shared" ref="AG725:AG788" si="1367">IF(OR(D725="NPC6ASZDB-YL030C",D725="NPP6ASZDB-YL001M",D725="NPC6ASZDB-YL015C",D725="NPP6ASZDB-YL005M",D725="NPP6ASZDB-YL003M",D725="NPP6ASZDB-YL002M",D725="NPC6ASZDB-YL004M",D725="NPP6ASZDB-YL010M",D725="NPC6ASZDB-YL125C",D725="NPC6ASZDB-YL015M",D725="NPC06SZDB-YL040M",D725="NPC06SZDB-YL002M",D725="NPC6ASZDB-YL009M",D725="NPC6ASZDB-YL350C",D725="NPC06SZDB-YL015C",D725="NPC6ASZDB-YL007M",D725="NPC6ASZDB-YL012M",D725="NPC6ASZDB-YL020M",D725="NPC6ASZDB-YL030M",D725="NPC06SZDB-YL050C",D725="NPC06SZDB-YL003M",D725="NPC6ASZDB-YL250C",D725="NPC6ASZDB-YL008M",D725="NPC06SZDB-YL010M",D725="NPC6ASZDB-YL025C",D725="NPC6ASZDB-YL006M",D725="NPC6ASZDB-YL001M",D725="NPC6ASZDB-YL005M",D725="NPC06SZDB-YL005M",D725="NPC06SZDB-YL001M",D725="NPC6ASZDB-YL050C",D725="NPC6ASZDB-YL010M",D725="NPC06SZDB-YL150C",D725="NPC6ASZDB-YL002M",D725="NPC6ASZDB-YL150C",D725="NPC6ASZDB-YL003M",),E725*(F725+0.1),0)</f>
        <v>0</v>
      </c>
      <c r="AH725" s="79">
        <f t="shared" si="1330"/>
        <v>6947.9999999999991</v>
      </c>
      <c r="AI725" s="66"/>
      <c r="AJ725" s="68">
        <f t="shared" ref="AJ725:AJ788" si="1368">IF(OR(D725="NPC6ASZDB-OR030C",D725="NPP6ASZDB-OR003M",D725="NPP6ASZDB-OR002M",D725="NPP6ASZDB-OR005M",D725="NPP6ASZDB-OR001M",D725="NPC6ASZDB-OR025C",D725="NPP6ASZDB-OR010M",D725="NPC6ASZDB-OR008M",D725="NPC06SZDB-OR005M",D725="NPC06SZDB-OR150C",D725="NPC06SZDB-OR050C",D725="NPC6ASZDB-OR020M",D725="NPC6ASZDB-OR750C",D725="NPC6ASZDB-OR007M",D725="NPC6ASZDB-OR350C",D725="NPC6ASZDB-OR250C",D725="NPC6ASZDB-OR020M",D725="NPC6ASZDB-OR015M",D725="NPC6ASZDB-OR005M",D725="NPC6ASZDB-OR010M",D725="NPC6ASZDB-OR050C",D725="NPC6ASZDB-OR150C",D725="NPC6ASZDB-OR004M",D725="NPC6ASZDB-OR010M",D725="NPC6ASZDB-OR005M",D725="NPC06SZDB-OR010M",D725="NPC6ASZDB-OR001M",D725="NPC6ASZDB-OR002M",D725="NPC6ASZDB-OR003M",D725="NPC06SZDB-OR001M",D725="NPC06SZDB-OR002M",D725="NPC06SZDB-OR003M",D725="NPC6ASZDB-OR012M",D725="NPC6ASZDB-OR030M",),E725*(F725+0.1),0)</f>
        <v>0</v>
      </c>
      <c r="AK725" s="67">
        <f t="shared" si="1331"/>
        <v>6708.5</v>
      </c>
      <c r="AL725" s="66"/>
      <c r="AM725" s="68">
        <f t="shared" ref="AM725:AM788" si="1369">IF(OR(D725="NPC6ASZDB-RD015C",D725="NPP6ASZDB-RD005M",D725="NPC6ASZDB-RD750C",D725="NPC6ASZDB-RD030M",D725="NPP6ASZDB-RD010M",D725="NPP6ASZDB-RD002M",D725="NPP6ASZDB-RD001M",D725="NPP6ASZDB-RD003M",D725="NPC6ASZDB-RD075C",D725="NPC6ASZDB-RD009M",D725="NPC6ASZDB-RD025C",D725="NPC6ASZDB-RD015M",D725="NPC6ASZDB-RD004M",D725="NPC6ASZDB-RD006M",D725="NPC6ASZDB-RD020C",D725="NPC6ASZDB-RD008M",D725="NPC6ASZDB-RD350C",D725="NPC6ASZDB-RD030C",D725="NPC6ASZDB-RD250C",D725="NPC06SZDB-RD015M",D725="NPC6ASZDB-RD050C",D725="NPC6ASZDB-RD050C",D725="NPC06SZDB-RD050C",D725="NPC6ASZDB-RD010M",D725="NPC06SZDB-RD005M",D725="NPC06SZDB-RD010M",D725="NPC6ASZDB-RD007M",D725="NPC6ASZDB-RD010M",D725="NPC6ASZDB-RD001M",D725="NPC6ASZDB-RD005M",D725="NPC6ASZDB-RD150C",D725="NPC06SZDB-RD002M",D725="NPC06SZDB-RD150C",D725="NPC06SZDB-RD001M",D725="NPC06SZDB-RD003M",D725="NPC6ASZDB-RD002M",D725="NPC6ASZDB-RD003M",D725="NPC6ASZDB-RD020M",),E725*(F725+0.1),0)</f>
        <v>0</v>
      </c>
      <c r="AN725" s="67">
        <f t="shared" si="1332"/>
        <v>3058.0999999999985</v>
      </c>
      <c r="AO725" s="66"/>
      <c r="AP725" s="68">
        <f t="shared" si="1323"/>
        <v>0</v>
      </c>
      <c r="AQ725" s="67">
        <f t="shared" si="1324"/>
        <v>42812.5</v>
      </c>
      <c r="AR725" s="66"/>
      <c r="AS725" s="68">
        <f t="shared" si="1272"/>
        <v>0</v>
      </c>
      <c r="AT725" s="67">
        <f t="shared" si="1333"/>
        <v>2056.1000000000004</v>
      </c>
      <c r="AU725" s="66"/>
      <c r="AV725" s="66">
        <f t="shared" si="1334"/>
        <v>0</v>
      </c>
      <c r="AW725" s="42">
        <f t="shared" si="1311"/>
        <v>1620.0000000000014</v>
      </c>
      <c r="AX725" s="66"/>
      <c r="AY725" s="66">
        <f t="shared" si="1273"/>
        <v>0</v>
      </c>
      <c r="AZ725" s="67">
        <f t="shared" si="1325"/>
        <v>1794.6</v>
      </c>
      <c r="BA725" s="66"/>
      <c r="BB725" s="68">
        <f t="shared" si="1274"/>
        <v>0</v>
      </c>
      <c r="BC725" s="67">
        <f t="shared" si="1335"/>
        <v>1254.5999999999999</v>
      </c>
      <c r="BD725" s="66"/>
      <c r="BE725" s="68">
        <f t="shared" si="1275"/>
        <v>0</v>
      </c>
      <c r="BF725" s="67">
        <f t="shared" si="1304"/>
        <v>7530.3200000000015</v>
      </c>
      <c r="BG725" s="66"/>
      <c r="BH725" s="68">
        <f t="shared" si="1355"/>
        <v>0</v>
      </c>
      <c r="BI725" s="67">
        <f t="shared" ref="BI725:BI788" si="1370">+BI724+BG725-BH725</f>
        <v>35043.879999999997</v>
      </c>
      <c r="BJ725" s="66"/>
      <c r="BK725" s="68">
        <f t="shared" si="1276"/>
        <v>0</v>
      </c>
      <c r="BL725" s="67">
        <f t="shared" si="1336"/>
        <v>4604.6000000000004</v>
      </c>
      <c r="BM725" s="66"/>
      <c r="BN725" s="68">
        <f t="shared" si="1337"/>
        <v>0</v>
      </c>
      <c r="BO725" s="67">
        <f t="shared" si="1338"/>
        <v>509.90000000000123</v>
      </c>
      <c r="BP725" s="66"/>
      <c r="BQ725" s="68">
        <f t="shared" si="1339"/>
        <v>0</v>
      </c>
      <c r="BR725" s="67">
        <f t="shared" ref="BR725:BR747" si="1371">+BR724+BP725-BQ725</f>
        <v>18130.019999999993</v>
      </c>
      <c r="BS725" s="66"/>
      <c r="BT725" s="66">
        <f t="shared" si="1361"/>
        <v>0</v>
      </c>
      <c r="BU725" s="67">
        <f t="shared" si="1356"/>
        <v>125963</v>
      </c>
      <c r="BV725" s="66"/>
      <c r="BW725" s="66">
        <f t="shared" si="1362"/>
        <v>0</v>
      </c>
      <c r="BX725" s="67">
        <f>+BX724+BV725-BW725-8250</f>
        <v>169123</v>
      </c>
      <c r="BY725" s="66"/>
      <c r="BZ725" s="66">
        <f t="shared" si="1363"/>
        <v>0</v>
      </c>
      <c r="CA725" s="67">
        <f t="shared" si="1357"/>
        <v>121443</v>
      </c>
      <c r="CB725" s="66"/>
      <c r="CC725" s="66">
        <f t="shared" si="1340"/>
        <v>0</v>
      </c>
      <c r="CD725" s="67">
        <f t="shared" si="1300"/>
        <v>12475.7</v>
      </c>
      <c r="CE725" s="66"/>
      <c r="CF725" s="66">
        <f t="shared" si="1341"/>
        <v>0</v>
      </c>
      <c r="CG725" s="67">
        <f t="shared" si="1342"/>
        <v>6982.9</v>
      </c>
      <c r="CH725" s="66"/>
      <c r="CI725" s="66">
        <f t="shared" si="1277"/>
        <v>0</v>
      </c>
      <c r="CJ725" s="67">
        <f t="shared" si="1358"/>
        <v>8715</v>
      </c>
      <c r="CK725" s="66"/>
      <c r="CL725" s="68">
        <f t="shared" si="1278"/>
        <v>0</v>
      </c>
      <c r="CM725" s="79">
        <f t="shared" si="1343"/>
        <v>4864</v>
      </c>
      <c r="CN725" s="66"/>
      <c r="CO725" s="68">
        <f t="shared" si="1279"/>
        <v>0</v>
      </c>
      <c r="CP725" s="79">
        <f t="shared" si="1344"/>
        <v>3955</v>
      </c>
      <c r="CQ725" s="66"/>
      <c r="CR725" s="68">
        <f t="shared" si="1280"/>
        <v>0</v>
      </c>
      <c r="CS725" s="79">
        <f t="shared" si="1310"/>
        <v>6656</v>
      </c>
      <c r="CT725" s="66"/>
      <c r="CU725" s="68">
        <f t="shared" si="1281"/>
        <v>0</v>
      </c>
      <c r="CV725" s="79">
        <f t="shared" si="1345"/>
        <v>7769</v>
      </c>
      <c r="CW725" s="66"/>
      <c r="CX725" s="66">
        <f t="shared" si="1282"/>
        <v>21037.5</v>
      </c>
      <c r="CY725" s="40">
        <f t="shared" si="1303"/>
        <v>6801.7599999999984</v>
      </c>
      <c r="CZ725" s="65"/>
      <c r="DA725" s="66">
        <f t="shared" si="1283"/>
        <v>8250</v>
      </c>
      <c r="DB725" s="67">
        <f t="shared" si="1359"/>
        <v>41966</v>
      </c>
      <c r="DC725" s="66"/>
      <c r="DD725" s="66">
        <f t="shared" si="1284"/>
        <v>8250</v>
      </c>
      <c r="DE725" s="67">
        <f t="shared" si="1360"/>
        <v>68737</v>
      </c>
      <c r="DF725" s="66"/>
      <c r="DG725" s="69">
        <f t="shared" si="1285"/>
        <v>0</v>
      </c>
      <c r="DH725" s="67">
        <f t="shared" si="1314"/>
        <v>540815</v>
      </c>
      <c r="DI725" s="66"/>
      <c r="DJ725" s="66">
        <f t="shared" si="1286"/>
        <v>0</v>
      </c>
      <c r="DK725" s="67">
        <f t="shared" si="1346"/>
        <v>5226.5</v>
      </c>
      <c r="DL725" s="210"/>
      <c r="DM725" s="206">
        <f t="shared" si="1287"/>
        <v>0</v>
      </c>
      <c r="DN725" s="25">
        <f t="shared" si="1326"/>
        <v>0</v>
      </c>
      <c r="DO725" s="5"/>
      <c r="DP725" s="43">
        <f t="shared" si="1288"/>
        <v>0</v>
      </c>
      <c r="DQ725" s="27">
        <f t="shared" si="1347"/>
        <v>7022.5</v>
      </c>
      <c r="DR725" s="5"/>
      <c r="DS725" s="43">
        <f t="shared" si="1289"/>
        <v>0</v>
      </c>
      <c r="DT725" s="27">
        <f t="shared" si="1348"/>
        <v>4846</v>
      </c>
      <c r="DU725" s="5"/>
      <c r="DV725" s="43">
        <f t="shared" si="1290"/>
        <v>0</v>
      </c>
      <c r="DW725" s="27">
        <f t="shared" si="1349"/>
        <v>4835</v>
      </c>
      <c r="DX725" s="5"/>
      <c r="DY725" s="22">
        <f t="shared" si="1291"/>
        <v>0</v>
      </c>
      <c r="DZ725" s="25">
        <f t="shared" si="1350"/>
        <v>523</v>
      </c>
      <c r="EA725" s="22"/>
      <c r="EB725" s="22">
        <f t="shared" si="1292"/>
        <v>0</v>
      </c>
      <c r="EC725" s="28">
        <f t="shared" si="1351"/>
        <v>369</v>
      </c>
      <c r="ED725" s="5"/>
      <c r="EE725" s="43">
        <f t="shared" si="1293"/>
        <v>0</v>
      </c>
      <c r="EF725" s="27">
        <f t="shared" si="1352"/>
        <v>4769</v>
      </c>
      <c r="EG725" s="66"/>
      <c r="EH725" s="66">
        <f t="shared" si="1294"/>
        <v>0</v>
      </c>
      <c r="EI725" s="67">
        <f t="shared" si="1353"/>
        <v>23837</v>
      </c>
      <c r="EJ725" s="66"/>
      <c r="EK725" s="66">
        <f t="shared" ref="EK725:EK788" si="1372">(IF(OR(D725="CO17772-0MM003",D725="CO17772-0ZM010",D725="CO17772-07M015",D725="CO17772-07M007",D725="CO17772-0ZM002",D725="CO17772-01M001",D725="CO17772-0CC050",D725="CO17772-0CM015",D725="CO17772-08F004",D725="CO17772-08F010",D725="CO17772-08C750",D725="CO17772-08C250",D725="CO17772-07M001",D725="CO17772-09M001",D725="CO17772-0ZM001",D725="CO17772-0MM001",D725="CO17772-08F002",D725="CO17772-0ZM008",D725="CO17772-0ZM005",D725="CO17772-0CM005",D725="CO17772-0CM007",D725="CO17772-08M020",D725="CO17772-0MC150",D725="CO17772-08M006",D725="CO17772-08C050",D725="CO17772-0CM007",D725="CO17772-0CM010",D725="CO17772-0CM003",D725="CO17772-08C150",D725="CO17772-08M007",D725="CO17772-0MM005",D725="CO17772-0MM015",D725="CO17772-0CM002",D725="CO17772-0CM001",D725="CO17772-08M010",D725="CO17772-08M001",D725="CO17772-08M005",D725="CO17772-08M002",D725="CO17772-08M003",D725="CO17772-08M004",D725="CO17772-08M015",D725=1644077,D725=959308,D725=959305,D725=959306,D725=959307,D725=959309),E725*2,0))</f>
        <v>0</v>
      </c>
      <c r="EL725" s="67">
        <f t="shared" si="1354"/>
        <v>22467</v>
      </c>
      <c r="EM725" s="110" t="e">
        <f t="shared" ref="EM725:EM788" si="1373">((J726*0.03672)+(M726*0.1205)+(P726*0.05856)+(S726*0.0201)+(V726*0.3442)+(Y726*0.4888)+(AB726*0.5596)+(AE726*0.486)+(AH726*0.4976)+(AK726*0.487)+(AN726*0.4911)+(AQ726*0.4976)+(AT726*0.4994)+(AW726*0.3297)+(AZ726*0.3303)+(BC726*0.3317)+(BF726*0.3307)+(BI726*0.3302)+(BL726* 0.3306)+(BO726*0.3317)+(BR726*0.3311)+(BU726*0.023)+(BX726*0.0746)+(CA726*0.0163)+(CD726*0.4367)+(CG726*0.46063)+(CJ726*0.4344)+(CM726*0.426837)+(CP726*0.411417)+(CS726*0.419619)+(CV726*0.427493)+(CY726*0.4341)+(DB726*0.0349)+(DE726*0.0092)+(DH726*0.035 )+(DK726*0.029)+(DN726*0.27723)+(DQ726*0.19)+(DT726*0.27723)+(DZ726*0.20242)+(EC726*0.43)+(EF726*0.18111)+(EI726*0.19879)+(EL726*0.12124)+(EO726*0.02104)+(ER726*0.24981))</f>
        <v>#REF!</v>
      </c>
    </row>
    <row r="726" spans="1:143" s="36" customFormat="1" ht="13.2" x14ac:dyDescent="0.25">
      <c r="A726" s="255">
        <v>46123</v>
      </c>
      <c r="B726" s="255">
        <v>46102</v>
      </c>
      <c r="C726" s="388">
        <v>8004963645</v>
      </c>
      <c r="D726" s="37" t="s">
        <v>318</v>
      </c>
      <c r="E726" s="38">
        <v>60</v>
      </c>
      <c r="F726" s="39">
        <v>2</v>
      </c>
      <c r="G726" s="40">
        <v>191516130289</v>
      </c>
      <c r="H726" s="66"/>
      <c r="I726" s="41">
        <f t="shared" si="1315"/>
        <v>0</v>
      </c>
      <c r="J726" s="48">
        <f t="shared" si="1316"/>
        <v>325466</v>
      </c>
      <c r="K726" s="66"/>
      <c r="L726" s="41">
        <f t="shared" si="1364"/>
        <v>0</v>
      </c>
      <c r="M726" s="48">
        <f>M725+K726-L726-120</f>
        <v>224255</v>
      </c>
      <c r="N726" s="66"/>
      <c r="O726" s="41">
        <f t="shared" si="1318"/>
        <v>0</v>
      </c>
      <c r="P726" s="48">
        <f>P725+N726-O726-120</f>
        <v>373976</v>
      </c>
      <c r="Q726" s="66"/>
      <c r="R726" s="66">
        <f t="shared" si="1320"/>
        <v>120</v>
      </c>
      <c r="S726" s="67" t="e">
        <f t="shared" si="1321"/>
        <v>#REF!</v>
      </c>
      <c r="T726" s="66"/>
      <c r="U726" s="66">
        <f t="shared" si="1327"/>
        <v>0</v>
      </c>
      <c r="V726" s="67">
        <f t="shared" si="1328"/>
        <v>217236.40000000002</v>
      </c>
      <c r="W726" s="136"/>
      <c r="X726" s="69">
        <f t="shared" si="1322"/>
        <v>0</v>
      </c>
      <c r="Y726" s="67">
        <f t="shared" si="1309"/>
        <v>8132.2999999999993</v>
      </c>
      <c r="Z726" s="66"/>
      <c r="AA726" s="68">
        <f t="shared" si="1365"/>
        <v>0</v>
      </c>
      <c r="AB726" s="67">
        <f t="shared" si="1312"/>
        <v>17417.5</v>
      </c>
      <c r="AC726" s="66"/>
      <c r="AD726" s="66">
        <f t="shared" si="1366"/>
        <v>0</v>
      </c>
      <c r="AE726" s="67">
        <f t="shared" si="1329"/>
        <v>9283.7999999999993</v>
      </c>
      <c r="AF726" s="66"/>
      <c r="AG726" s="78">
        <f t="shared" si="1367"/>
        <v>0</v>
      </c>
      <c r="AH726" s="79">
        <f t="shared" si="1330"/>
        <v>6947.9999999999991</v>
      </c>
      <c r="AI726" s="66"/>
      <c r="AJ726" s="68">
        <f t="shared" si="1368"/>
        <v>0</v>
      </c>
      <c r="AK726" s="67">
        <f t="shared" si="1331"/>
        <v>6708.5</v>
      </c>
      <c r="AL726" s="66"/>
      <c r="AM726" s="68">
        <f t="shared" si="1369"/>
        <v>0</v>
      </c>
      <c r="AN726" s="67">
        <f t="shared" si="1332"/>
        <v>3058.0999999999985</v>
      </c>
      <c r="AO726" s="66"/>
      <c r="AP726" s="68">
        <f t="shared" si="1323"/>
        <v>0</v>
      </c>
      <c r="AQ726" s="67">
        <f t="shared" si="1324"/>
        <v>42812.5</v>
      </c>
      <c r="AR726" s="66"/>
      <c r="AS726" s="68">
        <f t="shared" si="1272"/>
        <v>0</v>
      </c>
      <c r="AT726" s="67">
        <f t="shared" si="1333"/>
        <v>2056.1000000000004</v>
      </c>
      <c r="AU726" s="66"/>
      <c r="AV726" s="66">
        <f t="shared" si="1334"/>
        <v>0</v>
      </c>
      <c r="AW726" s="42">
        <f t="shared" si="1311"/>
        <v>1620.0000000000014</v>
      </c>
      <c r="AX726" s="66"/>
      <c r="AY726" s="66">
        <f t="shared" si="1273"/>
        <v>0</v>
      </c>
      <c r="AZ726" s="67">
        <f t="shared" si="1325"/>
        <v>1794.6</v>
      </c>
      <c r="BA726" s="66"/>
      <c r="BB726" s="68">
        <f t="shared" si="1274"/>
        <v>0</v>
      </c>
      <c r="BC726" s="67">
        <f t="shared" si="1335"/>
        <v>1254.5999999999999</v>
      </c>
      <c r="BD726" s="66"/>
      <c r="BE726" s="68">
        <f t="shared" si="1275"/>
        <v>0</v>
      </c>
      <c r="BF726" s="67">
        <f t="shared" si="1304"/>
        <v>7530.3200000000015</v>
      </c>
      <c r="BG726" s="66"/>
      <c r="BH726" s="68">
        <f t="shared" si="1355"/>
        <v>0</v>
      </c>
      <c r="BI726" s="67">
        <f t="shared" si="1370"/>
        <v>35043.879999999997</v>
      </c>
      <c r="BJ726" s="66"/>
      <c r="BK726" s="68">
        <f t="shared" si="1276"/>
        <v>0</v>
      </c>
      <c r="BL726" s="67">
        <f t="shared" si="1336"/>
        <v>4604.6000000000004</v>
      </c>
      <c r="BM726" s="66"/>
      <c r="BN726" s="68">
        <f t="shared" si="1337"/>
        <v>0</v>
      </c>
      <c r="BO726" s="67">
        <f t="shared" si="1338"/>
        <v>509.90000000000123</v>
      </c>
      <c r="BP726" s="66"/>
      <c r="BQ726" s="68">
        <f t="shared" si="1339"/>
        <v>0</v>
      </c>
      <c r="BR726" s="67">
        <f t="shared" si="1371"/>
        <v>18130.019999999993</v>
      </c>
      <c r="BS726" s="66"/>
      <c r="BT726" s="66">
        <f t="shared" si="1361"/>
        <v>0</v>
      </c>
      <c r="BU726" s="67">
        <f t="shared" si="1356"/>
        <v>125963</v>
      </c>
      <c r="BV726" s="66"/>
      <c r="BW726" s="66">
        <f t="shared" si="1362"/>
        <v>0</v>
      </c>
      <c r="BX726" s="67">
        <f t="shared" ref="BX726:BX747" si="1374">+BX725+BV726-BW726</f>
        <v>169123</v>
      </c>
      <c r="BY726" s="66"/>
      <c r="BZ726" s="66">
        <f t="shared" si="1363"/>
        <v>0</v>
      </c>
      <c r="CA726" s="67">
        <f t="shared" si="1357"/>
        <v>121443</v>
      </c>
      <c r="CB726" s="66"/>
      <c r="CC726" s="66">
        <f t="shared" si="1340"/>
        <v>0</v>
      </c>
      <c r="CD726" s="67">
        <f t="shared" si="1300"/>
        <v>12475.7</v>
      </c>
      <c r="CE726" s="66"/>
      <c r="CF726" s="66">
        <f t="shared" si="1341"/>
        <v>0</v>
      </c>
      <c r="CG726" s="67">
        <f t="shared" si="1342"/>
        <v>6982.9</v>
      </c>
      <c r="CH726" s="66"/>
      <c r="CI726" s="66">
        <f t="shared" si="1277"/>
        <v>0</v>
      </c>
      <c r="CJ726" s="67">
        <f t="shared" si="1358"/>
        <v>8715</v>
      </c>
      <c r="CK726" s="66"/>
      <c r="CL726" s="68">
        <f t="shared" si="1278"/>
        <v>0</v>
      </c>
      <c r="CM726" s="79">
        <f t="shared" si="1343"/>
        <v>4864</v>
      </c>
      <c r="CN726" s="66"/>
      <c r="CO726" s="68">
        <f t="shared" si="1279"/>
        <v>0</v>
      </c>
      <c r="CP726" s="79">
        <f t="shared" si="1344"/>
        <v>3955</v>
      </c>
      <c r="CQ726" s="66"/>
      <c r="CR726" s="68">
        <f t="shared" si="1280"/>
        <v>0</v>
      </c>
      <c r="CS726" s="79">
        <f t="shared" si="1310"/>
        <v>6656</v>
      </c>
      <c r="CT726" s="66"/>
      <c r="CU726" s="68">
        <f t="shared" si="1281"/>
        <v>0</v>
      </c>
      <c r="CV726" s="79">
        <f t="shared" si="1345"/>
        <v>7769</v>
      </c>
      <c r="CW726" s="66"/>
      <c r="CX726" s="66">
        <f t="shared" si="1282"/>
        <v>0</v>
      </c>
      <c r="CY726" s="40">
        <f t="shared" si="1303"/>
        <v>6801.7599999999984</v>
      </c>
      <c r="CZ726" s="65"/>
      <c r="DA726" s="66">
        <f t="shared" si="1283"/>
        <v>0</v>
      </c>
      <c r="DB726" s="67">
        <f t="shared" si="1359"/>
        <v>41966</v>
      </c>
      <c r="DC726" s="66"/>
      <c r="DD726" s="66">
        <f t="shared" si="1284"/>
        <v>0</v>
      </c>
      <c r="DE726" s="67">
        <f t="shared" si="1360"/>
        <v>68737</v>
      </c>
      <c r="DF726" s="66"/>
      <c r="DG726" s="69">
        <f t="shared" si="1285"/>
        <v>0</v>
      </c>
      <c r="DH726" s="67">
        <f t="shared" si="1314"/>
        <v>540815</v>
      </c>
      <c r="DI726" s="66"/>
      <c r="DJ726" s="66">
        <f t="shared" si="1286"/>
        <v>129</v>
      </c>
      <c r="DK726" s="67">
        <f t="shared" si="1346"/>
        <v>5097.5</v>
      </c>
      <c r="DL726" s="210"/>
      <c r="DM726" s="206">
        <f t="shared" si="1287"/>
        <v>0</v>
      </c>
      <c r="DN726" s="25">
        <f t="shared" si="1326"/>
        <v>0</v>
      </c>
      <c r="DO726" s="5"/>
      <c r="DP726" s="43">
        <f t="shared" si="1288"/>
        <v>0</v>
      </c>
      <c r="DQ726" s="27">
        <f t="shared" si="1347"/>
        <v>7022.5</v>
      </c>
      <c r="DR726" s="5"/>
      <c r="DS726" s="43">
        <f t="shared" si="1289"/>
        <v>0</v>
      </c>
      <c r="DT726" s="27">
        <f t="shared" si="1348"/>
        <v>4846</v>
      </c>
      <c r="DU726" s="5"/>
      <c r="DV726" s="43">
        <f t="shared" si="1290"/>
        <v>0</v>
      </c>
      <c r="DW726" s="27">
        <f t="shared" si="1349"/>
        <v>4835</v>
      </c>
      <c r="DX726" s="5"/>
      <c r="DY726" s="22">
        <f t="shared" si="1291"/>
        <v>0</v>
      </c>
      <c r="DZ726" s="25">
        <f t="shared" si="1350"/>
        <v>523</v>
      </c>
      <c r="EA726" s="22"/>
      <c r="EB726" s="22">
        <f t="shared" si="1292"/>
        <v>0</v>
      </c>
      <c r="EC726" s="28">
        <f t="shared" si="1351"/>
        <v>369</v>
      </c>
      <c r="ED726" s="5"/>
      <c r="EE726" s="43">
        <f t="shared" si="1293"/>
        <v>0</v>
      </c>
      <c r="EF726" s="27">
        <f t="shared" si="1352"/>
        <v>4769</v>
      </c>
      <c r="EG726" s="66"/>
      <c r="EH726" s="66">
        <f t="shared" si="1294"/>
        <v>120</v>
      </c>
      <c r="EI726" s="67">
        <f t="shared" si="1353"/>
        <v>23717</v>
      </c>
      <c r="EJ726" s="66"/>
      <c r="EK726" s="66">
        <f t="shared" si="1372"/>
        <v>120</v>
      </c>
      <c r="EL726" s="67">
        <f t="shared" si="1354"/>
        <v>22347</v>
      </c>
      <c r="EM726" s="110" t="e">
        <f t="shared" si="1373"/>
        <v>#REF!</v>
      </c>
    </row>
    <row r="727" spans="1:143" ht="10.5" customHeight="1" x14ac:dyDescent="0.25">
      <c r="A727" s="254">
        <v>46123</v>
      </c>
      <c r="B727" s="254">
        <v>46102</v>
      </c>
      <c r="C727" s="180">
        <v>8004962787</v>
      </c>
      <c r="D727" s="37" t="s">
        <v>315</v>
      </c>
      <c r="E727" s="38">
        <v>200</v>
      </c>
      <c r="F727" s="39">
        <v>2.5</v>
      </c>
      <c r="G727" s="40"/>
      <c r="H727" s="66"/>
      <c r="I727" s="41">
        <f t="shared" si="1315"/>
        <v>0</v>
      </c>
      <c r="J727" s="48">
        <f t="shared" si="1316"/>
        <v>325466</v>
      </c>
      <c r="K727" s="66"/>
      <c r="L727" s="41">
        <f t="shared" si="1364"/>
        <v>0</v>
      </c>
      <c r="M727" s="48">
        <f>M726+K727-L727-400</f>
        <v>223855</v>
      </c>
      <c r="N727" s="66"/>
      <c r="O727" s="41">
        <f t="shared" si="1318"/>
        <v>0</v>
      </c>
      <c r="P727" s="48">
        <f>P726+N727-O727</f>
        <v>373976</v>
      </c>
      <c r="Q727" s="66"/>
      <c r="R727" s="66">
        <f t="shared" si="1320"/>
        <v>400</v>
      </c>
      <c r="S727" s="67" t="e">
        <f t="shared" si="1321"/>
        <v>#REF!</v>
      </c>
      <c r="T727" s="66"/>
      <c r="U727" s="66">
        <f t="shared" si="1327"/>
        <v>0</v>
      </c>
      <c r="V727" s="67">
        <f t="shared" si="1328"/>
        <v>217236.40000000002</v>
      </c>
      <c r="X727" s="69">
        <f t="shared" si="1322"/>
        <v>0</v>
      </c>
      <c r="Y727" s="67">
        <f t="shared" si="1309"/>
        <v>8132.2999999999993</v>
      </c>
      <c r="Z727" s="66"/>
      <c r="AA727" s="68">
        <f t="shared" si="1365"/>
        <v>0</v>
      </c>
      <c r="AB727" s="67">
        <f t="shared" si="1312"/>
        <v>17417.5</v>
      </c>
      <c r="AC727" s="66"/>
      <c r="AD727" s="66">
        <f t="shared" si="1366"/>
        <v>0</v>
      </c>
      <c r="AE727" s="67">
        <f t="shared" si="1329"/>
        <v>9283.7999999999993</v>
      </c>
      <c r="AF727" s="66"/>
      <c r="AG727" s="78">
        <f t="shared" si="1367"/>
        <v>0</v>
      </c>
      <c r="AH727" s="79">
        <f t="shared" si="1330"/>
        <v>6947.9999999999991</v>
      </c>
      <c r="AI727" s="66"/>
      <c r="AJ727" s="68">
        <f t="shared" si="1368"/>
        <v>0</v>
      </c>
      <c r="AK727" s="67">
        <f t="shared" si="1331"/>
        <v>6708.5</v>
      </c>
      <c r="AL727" s="66"/>
      <c r="AM727" s="68">
        <f t="shared" si="1369"/>
        <v>0</v>
      </c>
      <c r="AN727" s="67">
        <f t="shared" si="1332"/>
        <v>3058.0999999999985</v>
      </c>
      <c r="AO727" s="66"/>
      <c r="AP727" s="68">
        <f t="shared" si="1323"/>
        <v>0</v>
      </c>
      <c r="AQ727" s="67">
        <f t="shared" si="1324"/>
        <v>42812.5</v>
      </c>
      <c r="AR727" s="66"/>
      <c r="AS727" s="68">
        <f t="shared" si="1272"/>
        <v>0</v>
      </c>
      <c r="AT727" s="67">
        <f t="shared" si="1333"/>
        <v>2056.1000000000004</v>
      </c>
      <c r="AU727" s="66"/>
      <c r="AV727" s="66">
        <f t="shared" si="1334"/>
        <v>0</v>
      </c>
      <c r="AW727" s="42">
        <f t="shared" si="1311"/>
        <v>1620.0000000000014</v>
      </c>
      <c r="AX727" s="66"/>
      <c r="AY727" s="66">
        <f t="shared" si="1273"/>
        <v>0</v>
      </c>
      <c r="AZ727" s="67">
        <f t="shared" si="1325"/>
        <v>1794.6</v>
      </c>
      <c r="BA727" s="66"/>
      <c r="BB727" s="68">
        <f t="shared" si="1274"/>
        <v>0</v>
      </c>
      <c r="BC727" s="67">
        <f t="shared" si="1335"/>
        <v>1254.5999999999999</v>
      </c>
      <c r="BD727" s="66"/>
      <c r="BE727" s="68">
        <f t="shared" si="1275"/>
        <v>0</v>
      </c>
      <c r="BF727" s="67">
        <f t="shared" si="1304"/>
        <v>7530.3200000000015</v>
      </c>
      <c r="BG727" s="66"/>
      <c r="BH727" s="68">
        <f t="shared" si="1355"/>
        <v>0</v>
      </c>
      <c r="BI727" s="67">
        <f t="shared" si="1370"/>
        <v>35043.879999999997</v>
      </c>
      <c r="BJ727" s="66"/>
      <c r="BK727" s="68">
        <f t="shared" si="1276"/>
        <v>0</v>
      </c>
      <c r="BL727" s="67">
        <f t="shared" si="1336"/>
        <v>4604.6000000000004</v>
      </c>
      <c r="BM727" s="66"/>
      <c r="BN727" s="68">
        <f t="shared" si="1337"/>
        <v>0</v>
      </c>
      <c r="BO727" s="67">
        <f t="shared" si="1338"/>
        <v>509.90000000000123</v>
      </c>
      <c r="BP727" s="66"/>
      <c r="BQ727" s="68">
        <f t="shared" si="1339"/>
        <v>0</v>
      </c>
      <c r="BR727" s="67">
        <f t="shared" si="1371"/>
        <v>18130.019999999993</v>
      </c>
      <c r="BS727" s="66"/>
      <c r="BT727" s="66">
        <f t="shared" si="1361"/>
        <v>0</v>
      </c>
      <c r="BU727" s="67">
        <f t="shared" si="1356"/>
        <v>125963</v>
      </c>
      <c r="BV727" s="66"/>
      <c r="BW727" s="66">
        <f t="shared" si="1362"/>
        <v>0</v>
      </c>
      <c r="BX727" s="67">
        <f t="shared" si="1374"/>
        <v>169123</v>
      </c>
      <c r="BY727" s="66"/>
      <c r="BZ727" s="66">
        <f t="shared" si="1363"/>
        <v>0</v>
      </c>
      <c r="CA727" s="67">
        <f t="shared" si="1357"/>
        <v>121443</v>
      </c>
      <c r="CB727" s="66"/>
      <c r="CC727" s="66">
        <f t="shared" si="1340"/>
        <v>0</v>
      </c>
      <c r="CD727" s="67">
        <f t="shared" si="1300"/>
        <v>12475.7</v>
      </c>
      <c r="CE727" s="66"/>
      <c r="CF727" s="66">
        <f t="shared" si="1341"/>
        <v>0</v>
      </c>
      <c r="CG727" s="67">
        <f t="shared" si="1342"/>
        <v>6982.9</v>
      </c>
      <c r="CH727" s="66"/>
      <c r="CI727" s="66">
        <f t="shared" si="1277"/>
        <v>0</v>
      </c>
      <c r="CJ727" s="67">
        <f t="shared" si="1358"/>
        <v>8715</v>
      </c>
      <c r="CK727" s="66"/>
      <c r="CL727" s="68">
        <f t="shared" si="1278"/>
        <v>0</v>
      </c>
      <c r="CM727" s="79">
        <f t="shared" si="1343"/>
        <v>4864</v>
      </c>
      <c r="CN727" s="66"/>
      <c r="CO727" s="68">
        <f t="shared" si="1279"/>
        <v>0</v>
      </c>
      <c r="CP727" s="79">
        <f t="shared" si="1344"/>
        <v>3955</v>
      </c>
      <c r="CQ727" s="66"/>
      <c r="CR727" s="68">
        <f t="shared" si="1280"/>
        <v>0</v>
      </c>
      <c r="CS727" s="79">
        <f t="shared" si="1310"/>
        <v>6656</v>
      </c>
      <c r="CT727" s="66"/>
      <c r="CU727" s="68">
        <f t="shared" si="1281"/>
        <v>0</v>
      </c>
      <c r="CV727" s="79">
        <f t="shared" si="1345"/>
        <v>7769</v>
      </c>
      <c r="CW727" s="66"/>
      <c r="CX727" s="66">
        <f t="shared" si="1282"/>
        <v>0</v>
      </c>
      <c r="CY727" s="40">
        <f t="shared" si="1303"/>
        <v>6801.7599999999984</v>
      </c>
      <c r="CZ727" s="65"/>
      <c r="DA727" s="66">
        <f t="shared" si="1283"/>
        <v>0</v>
      </c>
      <c r="DB727" s="67">
        <f t="shared" si="1359"/>
        <v>41966</v>
      </c>
      <c r="DC727" s="66"/>
      <c r="DD727" s="66">
        <f t="shared" si="1284"/>
        <v>0</v>
      </c>
      <c r="DE727" s="67">
        <f t="shared" si="1360"/>
        <v>68737</v>
      </c>
      <c r="DF727" s="66"/>
      <c r="DG727" s="69">
        <f t="shared" si="1285"/>
        <v>0</v>
      </c>
      <c r="DH727" s="67">
        <f t="shared" si="1314"/>
        <v>540815</v>
      </c>
      <c r="DI727" s="66"/>
      <c r="DJ727" s="66">
        <f t="shared" si="1286"/>
        <v>530</v>
      </c>
      <c r="DK727" s="67">
        <f t="shared" si="1346"/>
        <v>4567.5</v>
      </c>
      <c r="DM727" s="206">
        <f t="shared" si="1287"/>
        <v>0</v>
      </c>
      <c r="DN727" s="25">
        <f t="shared" si="1326"/>
        <v>0</v>
      </c>
      <c r="DO727" s="5"/>
      <c r="DP727" s="43">
        <f t="shared" si="1288"/>
        <v>0</v>
      </c>
      <c r="DQ727" s="27">
        <f t="shared" si="1347"/>
        <v>7022.5</v>
      </c>
      <c r="DR727" s="5"/>
      <c r="DS727" s="43">
        <f t="shared" si="1289"/>
        <v>0</v>
      </c>
      <c r="DT727" s="27">
        <f t="shared" si="1348"/>
        <v>4846</v>
      </c>
      <c r="DU727" s="5"/>
      <c r="DV727" s="43">
        <f t="shared" si="1290"/>
        <v>0</v>
      </c>
      <c r="DW727" s="27">
        <f t="shared" si="1349"/>
        <v>4835</v>
      </c>
      <c r="DX727" s="5"/>
      <c r="DY727" s="22">
        <f t="shared" si="1291"/>
        <v>0</v>
      </c>
      <c r="DZ727" s="25">
        <f t="shared" si="1350"/>
        <v>523</v>
      </c>
      <c r="EA727" s="22"/>
      <c r="EB727" s="22">
        <f t="shared" si="1292"/>
        <v>0</v>
      </c>
      <c r="EC727" s="28">
        <f t="shared" si="1351"/>
        <v>369</v>
      </c>
      <c r="ED727" s="5"/>
      <c r="EE727" s="43">
        <f t="shared" si="1293"/>
        <v>0</v>
      </c>
      <c r="EF727" s="27">
        <f t="shared" si="1352"/>
        <v>4769</v>
      </c>
      <c r="EG727" s="66"/>
      <c r="EH727" s="66">
        <f t="shared" si="1294"/>
        <v>400</v>
      </c>
      <c r="EI727" s="67">
        <f t="shared" si="1353"/>
        <v>23317</v>
      </c>
      <c r="EJ727" s="66"/>
      <c r="EK727" s="66">
        <f t="shared" si="1372"/>
        <v>400</v>
      </c>
      <c r="EL727" s="67">
        <f t="shared" si="1354"/>
        <v>21947</v>
      </c>
      <c r="EM727" s="110" t="e">
        <f t="shared" si="1373"/>
        <v>#REF!</v>
      </c>
    </row>
    <row r="728" spans="1:143" ht="11.25" customHeight="1" x14ac:dyDescent="0.25">
      <c r="A728" s="255">
        <v>46123</v>
      </c>
      <c r="B728" s="254">
        <v>46102</v>
      </c>
      <c r="C728" s="174">
        <v>8004938641</v>
      </c>
      <c r="D728" s="13" t="s">
        <v>176</v>
      </c>
      <c r="E728" s="14">
        <v>350</v>
      </c>
      <c r="F728" s="15">
        <v>15</v>
      </c>
      <c r="G728" s="16">
        <v>191516105409</v>
      </c>
      <c r="H728" s="66"/>
      <c r="I728" s="41">
        <f t="shared" si="1315"/>
        <v>700</v>
      </c>
      <c r="J728" s="48">
        <f t="shared" si="1316"/>
        <v>324766</v>
      </c>
      <c r="K728" s="66"/>
      <c r="L728" s="41">
        <f t="shared" si="1364"/>
        <v>700</v>
      </c>
      <c r="M728" s="48">
        <f>M727+K728-L728</f>
        <v>223155</v>
      </c>
      <c r="N728" s="66"/>
      <c r="O728" s="41">
        <f t="shared" si="1318"/>
        <v>700</v>
      </c>
      <c r="P728" s="48">
        <f>P727+N728-O728</f>
        <v>373276</v>
      </c>
      <c r="Q728" s="66"/>
      <c r="R728" s="66">
        <f t="shared" si="1320"/>
        <v>700</v>
      </c>
      <c r="S728" s="67" t="e">
        <f t="shared" si="1321"/>
        <v>#REF!</v>
      </c>
      <c r="T728" s="66"/>
      <c r="U728" s="66">
        <f t="shared" si="1327"/>
        <v>0</v>
      </c>
      <c r="V728" s="67">
        <f t="shared" si="1328"/>
        <v>217236.40000000002</v>
      </c>
      <c r="X728" s="69">
        <f t="shared" si="1322"/>
        <v>0</v>
      </c>
      <c r="Y728" s="67">
        <f t="shared" si="1309"/>
        <v>8132.2999999999993</v>
      </c>
      <c r="Z728" s="66"/>
      <c r="AA728" s="68">
        <f t="shared" si="1365"/>
        <v>0</v>
      </c>
      <c r="AB728" s="67">
        <f t="shared" si="1312"/>
        <v>17417.5</v>
      </c>
      <c r="AC728" s="66"/>
      <c r="AD728" s="66">
        <f t="shared" si="1366"/>
        <v>0</v>
      </c>
      <c r="AE728" s="67">
        <f t="shared" si="1329"/>
        <v>9283.7999999999993</v>
      </c>
      <c r="AF728" s="66"/>
      <c r="AG728" s="78">
        <f t="shared" si="1367"/>
        <v>0</v>
      </c>
      <c r="AH728" s="79">
        <f t="shared" si="1330"/>
        <v>6947.9999999999991</v>
      </c>
      <c r="AI728" s="66"/>
      <c r="AJ728" s="68">
        <f t="shared" si="1368"/>
        <v>0</v>
      </c>
      <c r="AK728" s="67">
        <f t="shared" si="1331"/>
        <v>6708.5</v>
      </c>
      <c r="AL728" s="66"/>
      <c r="AM728" s="68">
        <f t="shared" si="1369"/>
        <v>0</v>
      </c>
      <c r="AN728" s="67">
        <f t="shared" si="1332"/>
        <v>3058.0999999999985</v>
      </c>
      <c r="AO728" s="66"/>
      <c r="AP728" s="68">
        <f t="shared" si="1323"/>
        <v>5285</v>
      </c>
      <c r="AQ728" s="67">
        <f t="shared" si="1324"/>
        <v>37527.5</v>
      </c>
      <c r="AR728" s="66"/>
      <c r="AS728" s="68">
        <f t="shared" si="1272"/>
        <v>0</v>
      </c>
      <c r="AT728" s="67">
        <f t="shared" si="1333"/>
        <v>2056.1000000000004</v>
      </c>
      <c r="AU728" s="66"/>
      <c r="AV728" s="66">
        <f t="shared" si="1334"/>
        <v>0</v>
      </c>
      <c r="AW728" s="42">
        <f t="shared" si="1311"/>
        <v>1620.0000000000014</v>
      </c>
      <c r="AX728" s="66"/>
      <c r="AY728" s="66">
        <f t="shared" si="1273"/>
        <v>0</v>
      </c>
      <c r="AZ728" s="67">
        <f t="shared" si="1325"/>
        <v>1794.6</v>
      </c>
      <c r="BA728" s="66"/>
      <c r="BB728" s="68">
        <f t="shared" si="1274"/>
        <v>0</v>
      </c>
      <c r="BC728" s="67">
        <f t="shared" si="1335"/>
        <v>1254.5999999999999</v>
      </c>
      <c r="BD728" s="66"/>
      <c r="BE728" s="68">
        <f t="shared" si="1275"/>
        <v>0</v>
      </c>
      <c r="BF728" s="67">
        <f t="shared" si="1304"/>
        <v>7530.3200000000015</v>
      </c>
      <c r="BG728" s="66"/>
      <c r="BH728" s="68">
        <f t="shared" si="1355"/>
        <v>0</v>
      </c>
      <c r="BI728" s="67">
        <f t="shared" si="1370"/>
        <v>35043.879999999997</v>
      </c>
      <c r="BJ728" s="66"/>
      <c r="BK728" s="68">
        <f t="shared" si="1276"/>
        <v>0</v>
      </c>
      <c r="BL728" s="67">
        <f t="shared" si="1336"/>
        <v>4604.6000000000004</v>
      </c>
      <c r="BM728" s="66"/>
      <c r="BN728" s="68">
        <f t="shared" si="1337"/>
        <v>0</v>
      </c>
      <c r="BO728" s="67">
        <f t="shared" si="1338"/>
        <v>509.90000000000123</v>
      </c>
      <c r="BP728" s="66"/>
      <c r="BQ728" s="68">
        <f t="shared" si="1339"/>
        <v>0</v>
      </c>
      <c r="BR728" s="67">
        <f t="shared" si="1371"/>
        <v>18130.019999999993</v>
      </c>
      <c r="BS728" s="66"/>
      <c r="BT728" s="66">
        <f t="shared" si="1361"/>
        <v>0</v>
      </c>
      <c r="BU728" s="67">
        <f t="shared" si="1356"/>
        <v>125963</v>
      </c>
      <c r="BV728" s="66"/>
      <c r="BW728" s="66">
        <f t="shared" si="1362"/>
        <v>0</v>
      </c>
      <c r="BX728" s="67">
        <f t="shared" si="1374"/>
        <v>169123</v>
      </c>
      <c r="BY728" s="66"/>
      <c r="BZ728" s="66">
        <f t="shared" si="1363"/>
        <v>0</v>
      </c>
      <c r="CA728" s="67">
        <f t="shared" si="1357"/>
        <v>121443</v>
      </c>
      <c r="CB728" s="66"/>
      <c r="CC728" s="66">
        <f t="shared" si="1340"/>
        <v>0</v>
      </c>
      <c r="CD728" s="67">
        <f t="shared" si="1300"/>
        <v>12475.7</v>
      </c>
      <c r="CE728" s="66"/>
      <c r="CF728" s="66">
        <f t="shared" si="1341"/>
        <v>0</v>
      </c>
      <c r="CG728" s="67">
        <f t="shared" si="1342"/>
        <v>6982.9</v>
      </c>
      <c r="CH728" s="66"/>
      <c r="CI728" s="66">
        <f t="shared" si="1277"/>
        <v>0</v>
      </c>
      <c r="CJ728" s="67">
        <f t="shared" si="1358"/>
        <v>8715</v>
      </c>
      <c r="CK728" s="66"/>
      <c r="CL728" s="68">
        <f t="shared" si="1278"/>
        <v>0</v>
      </c>
      <c r="CM728" s="79">
        <f t="shared" si="1343"/>
        <v>4864</v>
      </c>
      <c r="CN728" s="66"/>
      <c r="CO728" s="68">
        <f t="shared" si="1279"/>
        <v>0</v>
      </c>
      <c r="CP728" s="79">
        <f t="shared" si="1344"/>
        <v>3955</v>
      </c>
      <c r="CQ728" s="66"/>
      <c r="CR728" s="140">
        <f t="shared" si="1280"/>
        <v>0</v>
      </c>
      <c r="CS728" s="79">
        <f t="shared" si="1310"/>
        <v>6656</v>
      </c>
      <c r="CT728" s="66"/>
      <c r="CU728" s="68">
        <f t="shared" si="1281"/>
        <v>0</v>
      </c>
      <c r="CV728" s="79">
        <f t="shared" si="1345"/>
        <v>7769</v>
      </c>
      <c r="CW728" s="66"/>
      <c r="CX728" s="66">
        <f t="shared" si="1282"/>
        <v>0</v>
      </c>
      <c r="CY728" s="40">
        <f t="shared" si="1303"/>
        <v>6801.7599999999984</v>
      </c>
      <c r="CZ728" s="65"/>
      <c r="DA728" s="66">
        <f t="shared" si="1283"/>
        <v>0</v>
      </c>
      <c r="DB728" s="67">
        <f t="shared" si="1359"/>
        <v>41966</v>
      </c>
      <c r="DC728" s="66"/>
      <c r="DD728" s="66">
        <f t="shared" si="1284"/>
        <v>0</v>
      </c>
      <c r="DE728" s="67">
        <f t="shared" si="1360"/>
        <v>68737</v>
      </c>
      <c r="DF728" s="66"/>
      <c r="DG728" s="69">
        <f t="shared" si="1285"/>
        <v>0</v>
      </c>
      <c r="DH728" s="67">
        <f t="shared" si="1314"/>
        <v>540815</v>
      </c>
      <c r="DI728" s="66"/>
      <c r="DJ728" s="66">
        <f t="shared" si="1286"/>
        <v>0</v>
      </c>
      <c r="DK728" s="67">
        <f t="shared" si="1346"/>
        <v>4567.5</v>
      </c>
      <c r="DM728" s="206">
        <f t="shared" si="1287"/>
        <v>0</v>
      </c>
      <c r="DN728" s="25">
        <f t="shared" si="1326"/>
        <v>0</v>
      </c>
      <c r="DO728" s="5"/>
      <c r="DP728" s="43">
        <f t="shared" si="1288"/>
        <v>0</v>
      </c>
      <c r="DQ728" s="27">
        <f t="shared" si="1347"/>
        <v>7022.5</v>
      </c>
      <c r="DR728" s="5"/>
      <c r="DS728" s="43">
        <f t="shared" si="1289"/>
        <v>0</v>
      </c>
      <c r="DT728" s="27">
        <f t="shared" si="1348"/>
        <v>4846</v>
      </c>
      <c r="DU728" s="5"/>
      <c r="DV728" s="43">
        <f t="shared" si="1290"/>
        <v>0</v>
      </c>
      <c r="DW728" s="27">
        <f t="shared" si="1349"/>
        <v>4835</v>
      </c>
      <c r="DX728" s="5"/>
      <c r="DY728" s="22">
        <f t="shared" si="1291"/>
        <v>0</v>
      </c>
      <c r="DZ728" s="25">
        <f t="shared" si="1350"/>
        <v>523</v>
      </c>
      <c r="EA728" s="22"/>
      <c r="EB728" s="22">
        <f t="shared" si="1292"/>
        <v>0</v>
      </c>
      <c r="EC728" s="28">
        <f t="shared" si="1351"/>
        <v>369</v>
      </c>
      <c r="ED728" s="5"/>
      <c r="EE728" s="43">
        <f t="shared" si="1293"/>
        <v>0</v>
      </c>
      <c r="EF728" s="27">
        <f t="shared" si="1352"/>
        <v>4769</v>
      </c>
      <c r="EG728" s="66"/>
      <c r="EH728" s="66">
        <f t="shared" si="1294"/>
        <v>0</v>
      </c>
      <c r="EI728" s="67">
        <f t="shared" si="1353"/>
        <v>23317</v>
      </c>
      <c r="EJ728" s="66"/>
      <c r="EK728" s="66">
        <f t="shared" si="1372"/>
        <v>0</v>
      </c>
      <c r="EL728" s="67">
        <f t="shared" si="1354"/>
        <v>21947</v>
      </c>
      <c r="EM728" s="110" t="e">
        <f t="shared" si="1373"/>
        <v>#REF!</v>
      </c>
    </row>
    <row r="729" spans="1:143" ht="11.25" customHeight="1" x14ac:dyDescent="0.25">
      <c r="A729" s="255">
        <v>46123</v>
      </c>
      <c r="B729" s="254">
        <v>46102</v>
      </c>
      <c r="C729" s="174">
        <v>8004938644</v>
      </c>
      <c r="D729" s="13" t="s">
        <v>178</v>
      </c>
      <c r="E729" s="14">
        <v>50</v>
      </c>
      <c r="F729" s="15">
        <v>25</v>
      </c>
      <c r="G729" s="16">
        <v>191516032040</v>
      </c>
      <c r="H729" s="66"/>
      <c r="I729" s="41">
        <f t="shared" si="1315"/>
        <v>0</v>
      </c>
      <c r="J729" s="48">
        <f>J728+H729-I729-100</f>
        <v>324666</v>
      </c>
      <c r="K729" s="66"/>
      <c r="L729" s="41">
        <f t="shared" si="1364"/>
        <v>0</v>
      </c>
      <c r="M729" s="48">
        <f>M728+K729-L729-100</f>
        <v>223055</v>
      </c>
      <c r="N729" s="66"/>
      <c r="O729" s="41">
        <f t="shared" si="1318"/>
        <v>0</v>
      </c>
      <c r="P729" s="48">
        <f>P728+N729-O729-100</f>
        <v>373176</v>
      </c>
      <c r="Q729" s="66"/>
      <c r="R729" s="66">
        <f t="shared" si="1320"/>
        <v>0</v>
      </c>
      <c r="S729" s="67" t="e">
        <f>S728+Q729-R729-100</f>
        <v>#REF!</v>
      </c>
      <c r="T729" s="66"/>
      <c r="U729" s="66">
        <f t="shared" si="1327"/>
        <v>0</v>
      </c>
      <c r="V729" s="67">
        <f t="shared" si="1328"/>
        <v>217236.40000000002</v>
      </c>
      <c r="X729" s="69">
        <f t="shared" si="1322"/>
        <v>0</v>
      </c>
      <c r="Y729" s="67">
        <f t="shared" si="1309"/>
        <v>8132.2999999999993</v>
      </c>
      <c r="Z729" s="66"/>
      <c r="AA729" s="68">
        <f t="shared" si="1365"/>
        <v>0</v>
      </c>
      <c r="AB729" s="67">
        <f t="shared" si="1312"/>
        <v>17417.5</v>
      </c>
      <c r="AC729" s="66"/>
      <c r="AD729" s="66">
        <f t="shared" si="1366"/>
        <v>0</v>
      </c>
      <c r="AE729" s="67">
        <f t="shared" si="1329"/>
        <v>9283.7999999999993</v>
      </c>
      <c r="AF729" s="66"/>
      <c r="AG729" s="78">
        <f t="shared" si="1367"/>
        <v>0</v>
      </c>
      <c r="AH729" s="79">
        <f t="shared" si="1330"/>
        <v>6947.9999999999991</v>
      </c>
      <c r="AI729" s="66"/>
      <c r="AJ729" s="68">
        <f t="shared" si="1368"/>
        <v>0</v>
      </c>
      <c r="AK729" s="67">
        <f t="shared" si="1331"/>
        <v>6708.5</v>
      </c>
      <c r="AL729" s="66"/>
      <c r="AM729" s="68">
        <f t="shared" si="1369"/>
        <v>0</v>
      </c>
      <c r="AN729" s="67">
        <f t="shared" si="1332"/>
        <v>3058.0999999999985</v>
      </c>
      <c r="AO729" s="66"/>
      <c r="AP729" s="68">
        <f t="shared" si="1323"/>
        <v>0</v>
      </c>
      <c r="AQ729" s="67">
        <f>+AQ728+AO729-AP729-1255</f>
        <v>36272.5</v>
      </c>
      <c r="AR729" s="66"/>
      <c r="AS729" s="68">
        <f t="shared" si="1272"/>
        <v>0</v>
      </c>
      <c r="AT729" s="67">
        <f t="shared" si="1333"/>
        <v>2056.1000000000004</v>
      </c>
      <c r="AU729" s="66"/>
      <c r="AV729" s="66">
        <f t="shared" si="1334"/>
        <v>0</v>
      </c>
      <c r="AW729" s="42">
        <f t="shared" si="1311"/>
        <v>1620.0000000000014</v>
      </c>
      <c r="AX729" s="66"/>
      <c r="AY729" s="66">
        <f t="shared" si="1273"/>
        <v>0</v>
      </c>
      <c r="AZ729" s="67">
        <f t="shared" si="1325"/>
        <v>1794.6</v>
      </c>
      <c r="BA729" s="66"/>
      <c r="BB729" s="68">
        <f t="shared" si="1274"/>
        <v>0</v>
      </c>
      <c r="BC729" s="67">
        <f t="shared" si="1335"/>
        <v>1254.5999999999999</v>
      </c>
      <c r="BD729" s="66"/>
      <c r="BE729" s="68">
        <f t="shared" si="1275"/>
        <v>0</v>
      </c>
      <c r="BF729" s="67">
        <f t="shared" si="1304"/>
        <v>7530.3200000000015</v>
      </c>
      <c r="BG729" s="66"/>
      <c r="BH729" s="68">
        <f t="shared" si="1355"/>
        <v>0</v>
      </c>
      <c r="BI729" s="67">
        <f t="shared" si="1370"/>
        <v>35043.879999999997</v>
      </c>
      <c r="BJ729" s="66"/>
      <c r="BK729" s="68">
        <f t="shared" si="1276"/>
        <v>0</v>
      </c>
      <c r="BL729" s="67">
        <f t="shared" si="1336"/>
        <v>4604.6000000000004</v>
      </c>
      <c r="BM729" s="66"/>
      <c r="BN729" s="68">
        <f t="shared" si="1337"/>
        <v>0</v>
      </c>
      <c r="BO729" s="67">
        <f t="shared" si="1338"/>
        <v>509.90000000000123</v>
      </c>
      <c r="BP729" s="66"/>
      <c r="BQ729" s="68">
        <f t="shared" si="1339"/>
        <v>0</v>
      </c>
      <c r="BR729" s="67">
        <f t="shared" si="1371"/>
        <v>18130.019999999993</v>
      </c>
      <c r="BS729" s="66"/>
      <c r="BT729" s="66">
        <f t="shared" si="1361"/>
        <v>0</v>
      </c>
      <c r="BU729" s="67">
        <f t="shared" si="1356"/>
        <v>125963</v>
      </c>
      <c r="BV729" s="66"/>
      <c r="BW729" s="66">
        <f t="shared" si="1362"/>
        <v>0</v>
      </c>
      <c r="BX729" s="67">
        <f t="shared" si="1374"/>
        <v>169123</v>
      </c>
      <c r="BY729" s="66"/>
      <c r="BZ729" s="66">
        <f t="shared" si="1363"/>
        <v>0</v>
      </c>
      <c r="CA729" s="67">
        <f t="shared" si="1357"/>
        <v>121443</v>
      </c>
      <c r="CB729" s="66"/>
      <c r="CC729" s="66">
        <f t="shared" si="1340"/>
        <v>0</v>
      </c>
      <c r="CD729" s="67">
        <f t="shared" si="1300"/>
        <v>12475.7</v>
      </c>
      <c r="CE729" s="66"/>
      <c r="CF729" s="66">
        <f t="shared" si="1341"/>
        <v>0</v>
      </c>
      <c r="CG729" s="67">
        <f t="shared" si="1342"/>
        <v>6982.9</v>
      </c>
      <c r="CH729" s="66"/>
      <c r="CI729" s="66">
        <f t="shared" si="1277"/>
        <v>0</v>
      </c>
      <c r="CJ729" s="67">
        <f t="shared" si="1358"/>
        <v>8715</v>
      </c>
      <c r="CK729" s="66"/>
      <c r="CL729" s="68">
        <f t="shared" si="1278"/>
        <v>0</v>
      </c>
      <c r="CM729" s="79">
        <f t="shared" si="1343"/>
        <v>4864</v>
      </c>
      <c r="CN729" s="66"/>
      <c r="CO729" s="68">
        <f t="shared" si="1279"/>
        <v>0</v>
      </c>
      <c r="CP729" s="79">
        <f t="shared" si="1344"/>
        <v>3955</v>
      </c>
      <c r="CQ729" s="66"/>
      <c r="CR729" s="140">
        <f t="shared" si="1280"/>
        <v>0</v>
      </c>
      <c r="CS729" s="79">
        <f t="shared" si="1310"/>
        <v>6656</v>
      </c>
      <c r="CT729" s="66"/>
      <c r="CU729" s="68">
        <f t="shared" si="1281"/>
        <v>0</v>
      </c>
      <c r="CV729" s="79">
        <f t="shared" si="1345"/>
        <v>7769</v>
      </c>
      <c r="CW729" s="66"/>
      <c r="CX729" s="66">
        <f t="shared" si="1282"/>
        <v>0</v>
      </c>
      <c r="CY729" s="40">
        <f t="shared" si="1303"/>
        <v>6801.7599999999984</v>
      </c>
      <c r="CZ729" s="65"/>
      <c r="DA729" s="66">
        <f t="shared" si="1283"/>
        <v>0</v>
      </c>
      <c r="DB729" s="67">
        <f t="shared" si="1359"/>
        <v>41966</v>
      </c>
      <c r="DC729" s="66"/>
      <c r="DD729" s="66">
        <f t="shared" si="1284"/>
        <v>0</v>
      </c>
      <c r="DE729" s="67">
        <f t="shared" si="1360"/>
        <v>68737</v>
      </c>
      <c r="DF729" s="66"/>
      <c r="DG729" s="69">
        <f t="shared" si="1285"/>
        <v>0</v>
      </c>
      <c r="DH729" s="67">
        <f t="shared" si="1314"/>
        <v>540815</v>
      </c>
      <c r="DI729" s="66"/>
      <c r="DJ729" s="66">
        <f t="shared" si="1286"/>
        <v>0</v>
      </c>
      <c r="DK729" s="67">
        <f t="shared" si="1346"/>
        <v>4567.5</v>
      </c>
      <c r="DM729" s="206">
        <f t="shared" si="1287"/>
        <v>0</v>
      </c>
      <c r="DN729" s="25">
        <f t="shared" si="1326"/>
        <v>0</v>
      </c>
      <c r="DO729" s="5"/>
      <c r="DP729" s="43">
        <f t="shared" si="1288"/>
        <v>0</v>
      </c>
      <c r="DQ729" s="27">
        <f t="shared" si="1347"/>
        <v>7022.5</v>
      </c>
      <c r="DR729" s="5"/>
      <c r="DS729" s="43">
        <f t="shared" si="1289"/>
        <v>0</v>
      </c>
      <c r="DT729" s="27">
        <f t="shared" si="1348"/>
        <v>4846</v>
      </c>
      <c r="DU729" s="5"/>
      <c r="DV729" s="43">
        <f t="shared" si="1290"/>
        <v>0</v>
      </c>
      <c r="DW729" s="27">
        <f t="shared" si="1349"/>
        <v>4835</v>
      </c>
      <c r="DX729" s="5"/>
      <c r="DY729" s="22">
        <f t="shared" si="1291"/>
        <v>0</v>
      </c>
      <c r="DZ729" s="25">
        <f t="shared" si="1350"/>
        <v>523</v>
      </c>
      <c r="EA729" s="22"/>
      <c r="EB729" s="22">
        <f t="shared" si="1292"/>
        <v>0</v>
      </c>
      <c r="EC729" s="28">
        <f t="shared" si="1351"/>
        <v>369</v>
      </c>
      <c r="ED729" s="5"/>
      <c r="EE729" s="43">
        <f t="shared" si="1293"/>
        <v>0</v>
      </c>
      <c r="EF729" s="27">
        <f t="shared" si="1352"/>
        <v>4769</v>
      </c>
      <c r="EG729" s="66"/>
      <c r="EH729" s="66">
        <f t="shared" si="1294"/>
        <v>0</v>
      </c>
      <c r="EI729" s="67">
        <f t="shared" si="1353"/>
        <v>23317</v>
      </c>
      <c r="EJ729" s="66"/>
      <c r="EK729" s="66">
        <f t="shared" si="1372"/>
        <v>0</v>
      </c>
      <c r="EL729" s="67">
        <f t="shared" si="1354"/>
        <v>21947</v>
      </c>
      <c r="EM729" s="110" t="e">
        <f t="shared" si="1373"/>
        <v>#REF!</v>
      </c>
    </row>
    <row r="730" spans="1:143" ht="11.25" customHeight="1" x14ac:dyDescent="0.25">
      <c r="A730" s="254">
        <v>46123</v>
      </c>
      <c r="B730" s="254">
        <v>46102</v>
      </c>
      <c r="C730" s="174">
        <v>8004944815</v>
      </c>
      <c r="D730" s="13" t="s">
        <v>215</v>
      </c>
      <c r="E730" s="14">
        <v>100</v>
      </c>
      <c r="F730" s="15">
        <v>22</v>
      </c>
      <c r="G730" s="16">
        <v>191516113114</v>
      </c>
      <c r="H730" s="66"/>
      <c r="I730" s="41">
        <f t="shared" si="1315"/>
        <v>0</v>
      </c>
      <c r="J730" s="48">
        <f>J729+H730-I730-200</f>
        <v>324466</v>
      </c>
      <c r="K730" s="66"/>
      <c r="L730" s="41">
        <f t="shared" si="1364"/>
        <v>0</v>
      </c>
      <c r="M730" s="48">
        <f>M729+K730-L730-200</f>
        <v>222855</v>
      </c>
      <c r="N730" s="66"/>
      <c r="O730" s="41">
        <f t="shared" si="1318"/>
        <v>0</v>
      </c>
      <c r="P730" s="48">
        <f>P729+N730-O730-200</f>
        <v>372976</v>
      </c>
      <c r="Q730" s="66"/>
      <c r="R730" s="66">
        <f t="shared" si="1320"/>
        <v>0</v>
      </c>
      <c r="S730" s="67" t="e">
        <f>S729+Q730-R730-200</f>
        <v>#REF!</v>
      </c>
      <c r="T730" s="66"/>
      <c r="U730" s="66">
        <f t="shared" si="1327"/>
        <v>0</v>
      </c>
      <c r="V730" s="67">
        <f t="shared" si="1328"/>
        <v>217236.40000000002</v>
      </c>
      <c r="X730" s="69">
        <f t="shared" si="1322"/>
        <v>0</v>
      </c>
      <c r="Y730" s="67">
        <f t="shared" si="1309"/>
        <v>8132.2999999999993</v>
      </c>
      <c r="Z730" s="66"/>
      <c r="AA730" s="68">
        <f t="shared" si="1365"/>
        <v>0</v>
      </c>
      <c r="AB730" s="67">
        <f t="shared" si="1312"/>
        <v>17417.5</v>
      </c>
      <c r="AC730" s="66"/>
      <c r="AD730" s="66">
        <f t="shared" si="1366"/>
        <v>0</v>
      </c>
      <c r="AE730" s="67">
        <f t="shared" si="1329"/>
        <v>9283.7999999999993</v>
      </c>
      <c r="AF730" s="66"/>
      <c r="AG730" s="78">
        <f t="shared" si="1367"/>
        <v>0</v>
      </c>
      <c r="AH730" s="79">
        <f t="shared" si="1330"/>
        <v>6947.9999999999991</v>
      </c>
      <c r="AI730" s="66"/>
      <c r="AJ730" s="68">
        <f t="shared" si="1368"/>
        <v>0</v>
      </c>
      <c r="AK730" s="67">
        <f t="shared" si="1331"/>
        <v>6708.5</v>
      </c>
      <c r="AL730" s="66"/>
      <c r="AM730" s="68">
        <f t="shared" si="1369"/>
        <v>0</v>
      </c>
      <c r="AN730" s="67">
        <f t="shared" si="1332"/>
        <v>3058.0999999999985</v>
      </c>
      <c r="AO730" s="66"/>
      <c r="AP730" s="68">
        <f t="shared" si="1323"/>
        <v>0</v>
      </c>
      <c r="AQ730" s="67">
        <f>+AQ729+AO730-AP730-2210</f>
        <v>34062.5</v>
      </c>
      <c r="AR730" s="66"/>
      <c r="AS730" s="68">
        <f t="shared" si="1272"/>
        <v>0</v>
      </c>
      <c r="AT730" s="67">
        <f t="shared" si="1333"/>
        <v>2056.1000000000004</v>
      </c>
      <c r="AU730" s="66"/>
      <c r="AV730" s="66">
        <f t="shared" si="1334"/>
        <v>0</v>
      </c>
      <c r="AW730" s="42">
        <f t="shared" si="1311"/>
        <v>1620.0000000000014</v>
      </c>
      <c r="AX730" s="66"/>
      <c r="AY730" s="66">
        <f t="shared" si="1273"/>
        <v>0</v>
      </c>
      <c r="AZ730" s="67">
        <f t="shared" si="1325"/>
        <v>1794.6</v>
      </c>
      <c r="BA730" s="66"/>
      <c r="BB730" s="68">
        <f t="shared" si="1274"/>
        <v>0</v>
      </c>
      <c r="BC730" s="67">
        <f t="shared" si="1335"/>
        <v>1254.5999999999999</v>
      </c>
      <c r="BD730" s="66"/>
      <c r="BE730" s="68">
        <f t="shared" si="1275"/>
        <v>0</v>
      </c>
      <c r="BF730" s="67">
        <f t="shared" si="1304"/>
        <v>7530.3200000000015</v>
      </c>
      <c r="BG730" s="66"/>
      <c r="BH730" s="68">
        <f t="shared" si="1355"/>
        <v>0</v>
      </c>
      <c r="BI730" s="67">
        <f t="shared" si="1370"/>
        <v>35043.879999999997</v>
      </c>
      <c r="BJ730" s="66"/>
      <c r="BK730" s="68">
        <f t="shared" si="1276"/>
        <v>0</v>
      </c>
      <c r="BL730" s="67">
        <f t="shared" si="1336"/>
        <v>4604.6000000000004</v>
      </c>
      <c r="BM730" s="66"/>
      <c r="BN730" s="68">
        <f t="shared" si="1337"/>
        <v>0</v>
      </c>
      <c r="BO730" s="67">
        <f t="shared" si="1338"/>
        <v>509.90000000000123</v>
      </c>
      <c r="BP730" s="66"/>
      <c r="BQ730" s="68">
        <f t="shared" si="1339"/>
        <v>0</v>
      </c>
      <c r="BR730" s="67">
        <f t="shared" si="1371"/>
        <v>18130.019999999993</v>
      </c>
      <c r="BS730" s="66"/>
      <c r="BT730" s="66">
        <f t="shared" si="1361"/>
        <v>0</v>
      </c>
      <c r="BU730" s="67">
        <f t="shared" si="1356"/>
        <v>125963</v>
      </c>
      <c r="BV730" s="66"/>
      <c r="BW730" s="66">
        <f t="shared" si="1362"/>
        <v>0</v>
      </c>
      <c r="BX730" s="67">
        <f t="shared" si="1374"/>
        <v>169123</v>
      </c>
      <c r="BY730" s="66"/>
      <c r="BZ730" s="66">
        <f t="shared" si="1363"/>
        <v>0</v>
      </c>
      <c r="CA730" s="67">
        <f t="shared" si="1357"/>
        <v>121443</v>
      </c>
      <c r="CB730" s="66"/>
      <c r="CC730" s="66">
        <f t="shared" si="1340"/>
        <v>0</v>
      </c>
      <c r="CD730" s="67">
        <f t="shared" si="1300"/>
        <v>12475.7</v>
      </c>
      <c r="CE730" s="66"/>
      <c r="CF730" s="66">
        <f t="shared" si="1341"/>
        <v>0</v>
      </c>
      <c r="CG730" s="67">
        <f t="shared" si="1342"/>
        <v>6982.9</v>
      </c>
      <c r="CH730" s="66"/>
      <c r="CI730" s="66">
        <f t="shared" si="1277"/>
        <v>0</v>
      </c>
      <c r="CJ730" s="67">
        <f t="shared" si="1358"/>
        <v>8715</v>
      </c>
      <c r="CK730" s="66"/>
      <c r="CL730" s="68">
        <f t="shared" si="1278"/>
        <v>0</v>
      </c>
      <c r="CM730" s="79">
        <f t="shared" si="1343"/>
        <v>4864</v>
      </c>
      <c r="CN730" s="66"/>
      <c r="CO730" s="68">
        <f t="shared" si="1279"/>
        <v>0</v>
      </c>
      <c r="CP730" s="79">
        <f t="shared" si="1344"/>
        <v>3955</v>
      </c>
      <c r="CQ730" s="66"/>
      <c r="CR730" s="140">
        <f t="shared" si="1280"/>
        <v>0</v>
      </c>
      <c r="CS730" s="79">
        <f t="shared" si="1310"/>
        <v>6656</v>
      </c>
      <c r="CT730" s="66"/>
      <c r="CU730" s="68">
        <f t="shared" si="1281"/>
        <v>0</v>
      </c>
      <c r="CV730" s="79">
        <f t="shared" si="1345"/>
        <v>7769</v>
      </c>
      <c r="CW730" s="66"/>
      <c r="CX730" s="66">
        <f t="shared" si="1282"/>
        <v>0</v>
      </c>
      <c r="CY730" s="40">
        <f t="shared" si="1303"/>
        <v>6801.7599999999984</v>
      </c>
      <c r="CZ730" s="65"/>
      <c r="DA730" s="66">
        <f t="shared" si="1283"/>
        <v>0</v>
      </c>
      <c r="DB730" s="67">
        <f t="shared" si="1359"/>
        <v>41966</v>
      </c>
      <c r="DC730" s="66"/>
      <c r="DD730" s="66">
        <f t="shared" si="1284"/>
        <v>0</v>
      </c>
      <c r="DE730" s="67">
        <f t="shared" si="1360"/>
        <v>68737</v>
      </c>
      <c r="DF730" s="66"/>
      <c r="DG730" s="69">
        <f t="shared" si="1285"/>
        <v>0</v>
      </c>
      <c r="DH730" s="67">
        <f t="shared" si="1314"/>
        <v>540815</v>
      </c>
      <c r="DI730" s="66"/>
      <c r="DJ730" s="66">
        <f t="shared" si="1286"/>
        <v>0</v>
      </c>
      <c r="DK730" s="67">
        <f t="shared" si="1346"/>
        <v>4567.5</v>
      </c>
      <c r="DM730" s="206">
        <f t="shared" si="1287"/>
        <v>0</v>
      </c>
      <c r="DN730" s="25">
        <f t="shared" si="1326"/>
        <v>0</v>
      </c>
      <c r="DO730" s="5"/>
      <c r="DP730" s="43">
        <f t="shared" si="1288"/>
        <v>0</v>
      </c>
      <c r="DQ730" s="27">
        <f t="shared" si="1347"/>
        <v>7022.5</v>
      </c>
      <c r="DR730" s="5"/>
      <c r="DS730" s="43">
        <f t="shared" si="1289"/>
        <v>0</v>
      </c>
      <c r="DT730" s="27">
        <f t="shared" si="1348"/>
        <v>4846</v>
      </c>
      <c r="DU730" s="5"/>
      <c r="DV730" s="43">
        <f t="shared" si="1290"/>
        <v>0</v>
      </c>
      <c r="DW730" s="27">
        <f t="shared" si="1349"/>
        <v>4835</v>
      </c>
      <c r="DX730" s="5"/>
      <c r="DY730" s="22">
        <f t="shared" si="1291"/>
        <v>0</v>
      </c>
      <c r="DZ730" s="25">
        <f t="shared" si="1350"/>
        <v>523</v>
      </c>
      <c r="EA730" s="22"/>
      <c r="EB730" s="22">
        <f t="shared" si="1292"/>
        <v>0</v>
      </c>
      <c r="EC730" s="28">
        <f t="shared" si="1351"/>
        <v>369</v>
      </c>
      <c r="ED730" s="5"/>
      <c r="EE730" s="43">
        <f t="shared" si="1293"/>
        <v>0</v>
      </c>
      <c r="EF730" s="27">
        <f t="shared" si="1352"/>
        <v>4769</v>
      </c>
      <c r="EG730" s="66"/>
      <c r="EH730" s="66">
        <f t="shared" si="1294"/>
        <v>0</v>
      </c>
      <c r="EI730" s="67">
        <f t="shared" si="1353"/>
        <v>23317</v>
      </c>
      <c r="EJ730" s="66"/>
      <c r="EK730" s="66">
        <f t="shared" si="1372"/>
        <v>0</v>
      </c>
      <c r="EL730" s="67">
        <f t="shared" si="1354"/>
        <v>21947</v>
      </c>
      <c r="EM730" s="110" t="e">
        <f t="shared" si="1373"/>
        <v>#REF!</v>
      </c>
    </row>
    <row r="731" spans="1:143" ht="11.25" customHeight="1" x14ac:dyDescent="0.25">
      <c r="A731" s="254">
        <v>46123</v>
      </c>
      <c r="B731" s="312">
        <v>46081</v>
      </c>
      <c r="C731" s="174" t="s">
        <v>388</v>
      </c>
      <c r="D731" s="13" t="s">
        <v>203</v>
      </c>
      <c r="E731" s="14">
        <v>150</v>
      </c>
      <c r="F731" s="15">
        <v>1</v>
      </c>
      <c r="G731" s="16">
        <v>191516032002</v>
      </c>
      <c r="H731" s="66"/>
      <c r="I731" s="41">
        <f t="shared" si="1315"/>
        <v>300</v>
      </c>
      <c r="J731" s="48">
        <f t="shared" ref="J731:J741" si="1375">J730+H731-I731</f>
        <v>324166</v>
      </c>
      <c r="K731" s="66"/>
      <c r="L731" s="41">
        <f t="shared" si="1364"/>
        <v>300</v>
      </c>
      <c r="M731" s="48">
        <f t="shared" ref="M731:M741" si="1376">M730+K731-L731</f>
        <v>222555</v>
      </c>
      <c r="N731" s="66"/>
      <c r="O731" s="41">
        <f t="shared" si="1318"/>
        <v>300</v>
      </c>
      <c r="P731" s="48">
        <f t="shared" ref="P731:P741" si="1377">P730+N731-O731</f>
        <v>372676</v>
      </c>
      <c r="Q731" s="66"/>
      <c r="R731" s="66">
        <f t="shared" si="1320"/>
        <v>300</v>
      </c>
      <c r="S731" s="67" t="e">
        <f t="shared" ref="S731:S741" si="1378">S730+Q731-R731</f>
        <v>#REF!</v>
      </c>
      <c r="T731" s="66"/>
      <c r="U731" s="66">
        <f t="shared" si="1327"/>
        <v>0</v>
      </c>
      <c r="V731" s="67">
        <f t="shared" si="1328"/>
        <v>217236.40000000002</v>
      </c>
      <c r="X731" s="69">
        <f t="shared" si="1322"/>
        <v>0</v>
      </c>
      <c r="Y731" s="67">
        <f t="shared" si="1309"/>
        <v>8132.2999999999993</v>
      </c>
      <c r="Z731" s="66"/>
      <c r="AA731" s="68">
        <f t="shared" si="1365"/>
        <v>0</v>
      </c>
      <c r="AB731" s="67">
        <f t="shared" si="1312"/>
        <v>17417.5</v>
      </c>
      <c r="AC731" s="66"/>
      <c r="AD731" s="66">
        <f t="shared" si="1366"/>
        <v>165</v>
      </c>
      <c r="AE731" s="67">
        <f t="shared" si="1329"/>
        <v>9118.7999999999993</v>
      </c>
      <c r="AF731" s="66"/>
      <c r="AG731" s="78">
        <f t="shared" si="1367"/>
        <v>0</v>
      </c>
      <c r="AH731" s="79">
        <f t="shared" si="1330"/>
        <v>6947.9999999999991</v>
      </c>
      <c r="AI731" s="66"/>
      <c r="AJ731" s="68">
        <f t="shared" si="1368"/>
        <v>0</v>
      </c>
      <c r="AK731" s="67">
        <f t="shared" si="1331"/>
        <v>6708.5</v>
      </c>
      <c r="AL731" s="66"/>
      <c r="AM731" s="68">
        <f t="shared" si="1369"/>
        <v>0</v>
      </c>
      <c r="AN731" s="67">
        <f t="shared" si="1332"/>
        <v>3058.0999999999985</v>
      </c>
      <c r="AO731" s="66"/>
      <c r="AP731" s="68">
        <f t="shared" si="1323"/>
        <v>0</v>
      </c>
      <c r="AQ731" s="67">
        <f t="shared" ref="AQ731:AQ759" si="1379">+AQ730+AO731-AP731</f>
        <v>34062.5</v>
      </c>
      <c r="AR731" s="66"/>
      <c r="AS731" s="68">
        <f t="shared" si="1272"/>
        <v>0</v>
      </c>
      <c r="AT731" s="67">
        <f t="shared" si="1333"/>
        <v>2056.1000000000004</v>
      </c>
      <c r="AU731" s="66"/>
      <c r="AV731" s="66">
        <f t="shared" si="1334"/>
        <v>0</v>
      </c>
      <c r="AW731" s="42">
        <f t="shared" si="1311"/>
        <v>1620.0000000000014</v>
      </c>
      <c r="AX731" s="66"/>
      <c r="AY731" s="66">
        <f t="shared" si="1273"/>
        <v>0</v>
      </c>
      <c r="AZ731" s="67">
        <f t="shared" si="1325"/>
        <v>1794.6</v>
      </c>
      <c r="BA731" s="66"/>
      <c r="BB731" s="68">
        <f t="shared" si="1274"/>
        <v>0</v>
      </c>
      <c r="BC731" s="67">
        <f t="shared" si="1335"/>
        <v>1254.5999999999999</v>
      </c>
      <c r="BD731" s="66"/>
      <c r="BE731" s="68">
        <f t="shared" si="1275"/>
        <v>0</v>
      </c>
      <c r="BF731" s="67">
        <f t="shared" si="1304"/>
        <v>7530.3200000000015</v>
      </c>
      <c r="BG731" s="66"/>
      <c r="BH731" s="68">
        <f t="shared" si="1355"/>
        <v>0</v>
      </c>
      <c r="BI731" s="67">
        <f t="shared" si="1370"/>
        <v>35043.879999999997</v>
      </c>
      <c r="BJ731" s="66"/>
      <c r="BK731" s="68">
        <f t="shared" si="1276"/>
        <v>0</v>
      </c>
      <c r="BL731" s="67">
        <f t="shared" si="1336"/>
        <v>4604.6000000000004</v>
      </c>
      <c r="BM731" s="66"/>
      <c r="BN731" s="68">
        <f t="shared" si="1337"/>
        <v>0</v>
      </c>
      <c r="BO731" s="67">
        <f t="shared" si="1338"/>
        <v>509.90000000000123</v>
      </c>
      <c r="BP731" s="66"/>
      <c r="BQ731" s="68">
        <f t="shared" si="1339"/>
        <v>0</v>
      </c>
      <c r="BR731" s="67">
        <f t="shared" si="1371"/>
        <v>18130.019999999993</v>
      </c>
      <c r="BS731" s="66"/>
      <c r="BT731" s="66">
        <f t="shared" si="1361"/>
        <v>0</v>
      </c>
      <c r="BU731" s="67">
        <f t="shared" si="1356"/>
        <v>125963</v>
      </c>
      <c r="BV731" s="66"/>
      <c r="BW731" s="66">
        <f t="shared" si="1362"/>
        <v>0</v>
      </c>
      <c r="BX731" s="67">
        <f t="shared" si="1374"/>
        <v>169123</v>
      </c>
      <c r="BY731" s="66"/>
      <c r="BZ731" s="66">
        <f t="shared" si="1363"/>
        <v>0</v>
      </c>
      <c r="CA731" s="67">
        <f t="shared" si="1357"/>
        <v>121443</v>
      </c>
      <c r="CB731" s="66"/>
      <c r="CC731" s="66">
        <f t="shared" si="1340"/>
        <v>0</v>
      </c>
      <c r="CD731" s="67">
        <f t="shared" si="1300"/>
        <v>12475.7</v>
      </c>
      <c r="CE731" s="66"/>
      <c r="CF731" s="66">
        <f t="shared" si="1341"/>
        <v>0</v>
      </c>
      <c r="CG731" s="67">
        <f t="shared" si="1342"/>
        <v>6982.9</v>
      </c>
      <c r="CH731" s="66"/>
      <c r="CI731" s="66">
        <f t="shared" si="1277"/>
        <v>0</v>
      </c>
      <c r="CJ731" s="67">
        <f t="shared" si="1358"/>
        <v>8715</v>
      </c>
      <c r="CK731" s="66"/>
      <c r="CL731" s="68">
        <f t="shared" si="1278"/>
        <v>0</v>
      </c>
      <c r="CM731" s="79">
        <f t="shared" si="1343"/>
        <v>4864</v>
      </c>
      <c r="CN731" s="66"/>
      <c r="CO731" s="68">
        <f t="shared" si="1279"/>
        <v>0</v>
      </c>
      <c r="CP731" s="79">
        <f t="shared" si="1344"/>
        <v>3955</v>
      </c>
      <c r="CQ731" s="66"/>
      <c r="CR731" s="140">
        <f t="shared" si="1280"/>
        <v>0</v>
      </c>
      <c r="CS731" s="79">
        <f t="shared" si="1310"/>
        <v>6656</v>
      </c>
      <c r="CT731" s="66"/>
      <c r="CU731" s="68">
        <f t="shared" si="1281"/>
        <v>0</v>
      </c>
      <c r="CV731" s="79">
        <f t="shared" si="1345"/>
        <v>7769</v>
      </c>
      <c r="CW731" s="66"/>
      <c r="CX731" s="66">
        <f t="shared" si="1282"/>
        <v>0</v>
      </c>
      <c r="CY731" s="40">
        <f t="shared" si="1303"/>
        <v>6801.7599999999984</v>
      </c>
      <c r="CZ731" s="65"/>
      <c r="DA731" s="66">
        <f t="shared" si="1283"/>
        <v>0</v>
      </c>
      <c r="DB731" s="67">
        <f t="shared" si="1359"/>
        <v>41966</v>
      </c>
      <c r="DC731" s="66"/>
      <c r="DD731" s="66">
        <f t="shared" si="1284"/>
        <v>0</v>
      </c>
      <c r="DE731" s="67">
        <f t="shared" si="1360"/>
        <v>68737</v>
      </c>
      <c r="DF731" s="66"/>
      <c r="DG731" s="69">
        <f t="shared" si="1285"/>
        <v>0</v>
      </c>
      <c r="DH731" s="67">
        <f t="shared" si="1314"/>
        <v>540815</v>
      </c>
      <c r="DI731" s="66"/>
      <c r="DJ731" s="66">
        <f t="shared" si="1286"/>
        <v>0</v>
      </c>
      <c r="DK731" s="67">
        <f t="shared" si="1346"/>
        <v>4567.5</v>
      </c>
      <c r="DM731" s="206">
        <f t="shared" si="1287"/>
        <v>0</v>
      </c>
      <c r="DN731" s="25">
        <f t="shared" si="1326"/>
        <v>0</v>
      </c>
      <c r="DO731" s="5"/>
      <c r="DP731" s="43">
        <f t="shared" si="1288"/>
        <v>0</v>
      </c>
      <c r="DQ731" s="27">
        <f t="shared" si="1347"/>
        <v>7022.5</v>
      </c>
      <c r="DR731" s="5"/>
      <c r="DS731" s="43">
        <f t="shared" si="1289"/>
        <v>0</v>
      </c>
      <c r="DT731" s="27">
        <f t="shared" si="1348"/>
        <v>4846</v>
      </c>
      <c r="DU731" s="5"/>
      <c r="DV731" s="43">
        <f t="shared" si="1290"/>
        <v>0</v>
      </c>
      <c r="DW731" s="27">
        <f t="shared" si="1349"/>
        <v>4835</v>
      </c>
      <c r="DX731" s="5"/>
      <c r="DY731" s="22">
        <f t="shared" si="1291"/>
        <v>0</v>
      </c>
      <c r="DZ731" s="25">
        <f t="shared" si="1350"/>
        <v>523</v>
      </c>
      <c r="EA731" s="22"/>
      <c r="EB731" s="22">
        <f t="shared" si="1292"/>
        <v>0</v>
      </c>
      <c r="EC731" s="28">
        <f t="shared" si="1351"/>
        <v>369</v>
      </c>
      <c r="ED731" s="5"/>
      <c r="EE731" s="43">
        <f t="shared" si="1293"/>
        <v>0</v>
      </c>
      <c r="EF731" s="27">
        <f t="shared" si="1352"/>
        <v>4769</v>
      </c>
      <c r="EG731" s="66"/>
      <c r="EH731" s="66">
        <f t="shared" si="1294"/>
        <v>0</v>
      </c>
      <c r="EI731" s="67">
        <f t="shared" si="1353"/>
        <v>23317</v>
      </c>
      <c r="EJ731" s="66"/>
      <c r="EK731" s="66">
        <f t="shared" si="1372"/>
        <v>0</v>
      </c>
      <c r="EL731" s="67">
        <f t="shared" si="1354"/>
        <v>21947</v>
      </c>
      <c r="EM731" s="110" t="e">
        <f t="shared" si="1373"/>
        <v>#REF!</v>
      </c>
    </row>
    <row r="732" spans="1:143" s="33" customFormat="1" ht="11.25" customHeight="1" x14ac:dyDescent="0.25">
      <c r="A732" s="255">
        <v>46123</v>
      </c>
      <c r="B732" s="188">
        <v>46109</v>
      </c>
      <c r="C732" s="174">
        <v>8004965118</v>
      </c>
      <c r="D732" s="13" t="s">
        <v>103</v>
      </c>
      <c r="E732" s="14">
        <v>150</v>
      </c>
      <c r="F732" s="15">
        <v>5</v>
      </c>
      <c r="G732" s="16">
        <v>191516031968</v>
      </c>
      <c r="H732" s="66"/>
      <c r="I732" s="41">
        <f t="shared" si="1315"/>
        <v>300</v>
      </c>
      <c r="J732" s="48">
        <f t="shared" si="1375"/>
        <v>323866</v>
      </c>
      <c r="K732" s="66"/>
      <c r="L732" s="41">
        <f t="shared" si="1364"/>
        <v>300</v>
      </c>
      <c r="M732" s="48">
        <f t="shared" si="1376"/>
        <v>222255</v>
      </c>
      <c r="N732" s="66"/>
      <c r="O732" s="41">
        <f t="shared" si="1318"/>
        <v>300</v>
      </c>
      <c r="P732" s="48">
        <f t="shared" si="1377"/>
        <v>372376</v>
      </c>
      <c r="Q732" s="66"/>
      <c r="R732" s="66">
        <f t="shared" si="1320"/>
        <v>300</v>
      </c>
      <c r="S732" s="67" t="e">
        <f t="shared" si="1378"/>
        <v>#REF!</v>
      </c>
      <c r="T732" s="66"/>
      <c r="U732" s="66">
        <f t="shared" si="1327"/>
        <v>0</v>
      </c>
      <c r="V732" s="67">
        <f t="shared" si="1328"/>
        <v>217236.40000000002</v>
      </c>
      <c r="W732" s="136"/>
      <c r="X732" s="69">
        <f t="shared" si="1322"/>
        <v>0</v>
      </c>
      <c r="Y732" s="67">
        <f t="shared" si="1309"/>
        <v>8132.2999999999993</v>
      </c>
      <c r="Z732" s="66"/>
      <c r="AA732" s="68">
        <f t="shared" si="1365"/>
        <v>0</v>
      </c>
      <c r="AB732" s="67">
        <f t="shared" si="1312"/>
        <v>17417.5</v>
      </c>
      <c r="AC732" s="66"/>
      <c r="AD732" s="66">
        <f t="shared" si="1366"/>
        <v>765</v>
      </c>
      <c r="AE732" s="67">
        <f t="shared" si="1329"/>
        <v>8353.7999999999993</v>
      </c>
      <c r="AF732" s="66"/>
      <c r="AG732" s="78">
        <f t="shared" si="1367"/>
        <v>0</v>
      </c>
      <c r="AH732" s="79">
        <f t="shared" si="1330"/>
        <v>6947.9999999999991</v>
      </c>
      <c r="AI732" s="66"/>
      <c r="AJ732" s="68">
        <f t="shared" si="1368"/>
        <v>0</v>
      </c>
      <c r="AK732" s="67">
        <f t="shared" si="1331"/>
        <v>6708.5</v>
      </c>
      <c r="AL732" s="66"/>
      <c r="AM732" s="68">
        <f t="shared" si="1369"/>
        <v>0</v>
      </c>
      <c r="AN732" s="67">
        <f t="shared" si="1332"/>
        <v>3058.0999999999985</v>
      </c>
      <c r="AO732" s="66"/>
      <c r="AP732" s="68">
        <f t="shared" si="1323"/>
        <v>0</v>
      </c>
      <c r="AQ732" s="67">
        <f t="shared" si="1379"/>
        <v>34062.5</v>
      </c>
      <c r="AR732" s="66"/>
      <c r="AS732" s="68">
        <f t="shared" si="1272"/>
        <v>0</v>
      </c>
      <c r="AT732" s="67">
        <f t="shared" si="1333"/>
        <v>2056.1000000000004</v>
      </c>
      <c r="AU732" s="66"/>
      <c r="AV732" s="66">
        <f t="shared" si="1334"/>
        <v>0</v>
      </c>
      <c r="AW732" s="42">
        <f t="shared" si="1311"/>
        <v>1620.0000000000014</v>
      </c>
      <c r="AX732" s="66"/>
      <c r="AY732" s="66">
        <f t="shared" si="1273"/>
        <v>0</v>
      </c>
      <c r="AZ732" s="67">
        <f t="shared" si="1325"/>
        <v>1794.6</v>
      </c>
      <c r="BA732" s="66"/>
      <c r="BB732" s="68">
        <f t="shared" si="1274"/>
        <v>0</v>
      </c>
      <c r="BC732" s="67">
        <f t="shared" si="1335"/>
        <v>1254.5999999999999</v>
      </c>
      <c r="BD732" s="66"/>
      <c r="BE732" s="68">
        <f t="shared" si="1275"/>
        <v>0</v>
      </c>
      <c r="BF732" s="67">
        <f t="shared" si="1304"/>
        <v>7530.3200000000015</v>
      </c>
      <c r="BG732" s="66"/>
      <c r="BH732" s="68">
        <f t="shared" si="1355"/>
        <v>0</v>
      </c>
      <c r="BI732" s="67">
        <f t="shared" si="1370"/>
        <v>35043.879999999997</v>
      </c>
      <c r="BJ732" s="66"/>
      <c r="BK732" s="68">
        <f t="shared" si="1276"/>
        <v>0</v>
      </c>
      <c r="BL732" s="67">
        <f t="shared" si="1336"/>
        <v>4604.6000000000004</v>
      </c>
      <c r="BM732" s="66"/>
      <c r="BN732" s="68">
        <f t="shared" si="1337"/>
        <v>0</v>
      </c>
      <c r="BO732" s="67">
        <f t="shared" si="1338"/>
        <v>509.90000000000123</v>
      </c>
      <c r="BP732" s="66"/>
      <c r="BQ732" s="68">
        <f t="shared" si="1339"/>
        <v>0</v>
      </c>
      <c r="BR732" s="67">
        <f t="shared" si="1371"/>
        <v>18130.019999999993</v>
      </c>
      <c r="BS732" s="66"/>
      <c r="BT732" s="66">
        <f t="shared" si="1361"/>
        <v>0</v>
      </c>
      <c r="BU732" s="67">
        <f t="shared" si="1356"/>
        <v>125963</v>
      </c>
      <c r="BV732" s="66"/>
      <c r="BW732" s="66">
        <f t="shared" si="1362"/>
        <v>0</v>
      </c>
      <c r="BX732" s="67">
        <f t="shared" si="1374"/>
        <v>169123</v>
      </c>
      <c r="BY732" s="66"/>
      <c r="BZ732" s="66">
        <f t="shared" si="1363"/>
        <v>0</v>
      </c>
      <c r="CA732" s="67">
        <f t="shared" si="1357"/>
        <v>121443</v>
      </c>
      <c r="CB732" s="66"/>
      <c r="CC732" s="66">
        <f t="shared" si="1340"/>
        <v>0</v>
      </c>
      <c r="CD732" s="67">
        <f t="shared" si="1300"/>
        <v>12475.7</v>
      </c>
      <c r="CE732" s="66"/>
      <c r="CF732" s="66">
        <f t="shared" si="1341"/>
        <v>0</v>
      </c>
      <c r="CG732" s="67">
        <f t="shared" si="1342"/>
        <v>6982.9</v>
      </c>
      <c r="CH732" s="66"/>
      <c r="CI732" s="66">
        <f t="shared" si="1277"/>
        <v>0</v>
      </c>
      <c r="CJ732" s="67">
        <f t="shared" si="1358"/>
        <v>8715</v>
      </c>
      <c r="CK732" s="66"/>
      <c r="CL732" s="68">
        <f t="shared" si="1278"/>
        <v>0</v>
      </c>
      <c r="CM732" s="79">
        <f t="shared" si="1343"/>
        <v>4864</v>
      </c>
      <c r="CN732" s="66"/>
      <c r="CO732" s="68">
        <f t="shared" si="1279"/>
        <v>0</v>
      </c>
      <c r="CP732" s="79">
        <f t="shared" si="1344"/>
        <v>3955</v>
      </c>
      <c r="CQ732" s="66"/>
      <c r="CR732" s="68">
        <f t="shared" si="1280"/>
        <v>0</v>
      </c>
      <c r="CS732" s="79">
        <f t="shared" si="1310"/>
        <v>6656</v>
      </c>
      <c r="CT732" s="66"/>
      <c r="CU732" s="68">
        <f t="shared" si="1281"/>
        <v>0</v>
      </c>
      <c r="CV732" s="79">
        <f t="shared" si="1345"/>
        <v>7769</v>
      </c>
      <c r="CW732" s="66"/>
      <c r="CX732" s="66">
        <f t="shared" si="1282"/>
        <v>0</v>
      </c>
      <c r="CY732" s="40">
        <f t="shared" si="1303"/>
        <v>6801.7599999999984</v>
      </c>
      <c r="CZ732" s="65"/>
      <c r="DA732" s="66">
        <f t="shared" si="1283"/>
        <v>0</v>
      </c>
      <c r="DB732" s="67">
        <f t="shared" si="1359"/>
        <v>41966</v>
      </c>
      <c r="DC732" s="66"/>
      <c r="DD732" s="66">
        <f t="shared" si="1284"/>
        <v>0</v>
      </c>
      <c r="DE732" s="67">
        <f t="shared" si="1360"/>
        <v>68737</v>
      </c>
      <c r="DF732" s="66"/>
      <c r="DG732" s="69">
        <f t="shared" si="1285"/>
        <v>0</v>
      </c>
      <c r="DH732" s="67">
        <f t="shared" si="1314"/>
        <v>540815</v>
      </c>
      <c r="DI732" s="66"/>
      <c r="DJ732" s="66">
        <f t="shared" si="1286"/>
        <v>0</v>
      </c>
      <c r="DK732" s="67">
        <f t="shared" si="1346"/>
        <v>4567.5</v>
      </c>
      <c r="DL732" s="210"/>
      <c r="DM732" s="206">
        <f t="shared" si="1287"/>
        <v>0</v>
      </c>
      <c r="DN732" s="25">
        <f t="shared" si="1326"/>
        <v>0</v>
      </c>
      <c r="DO732" s="5"/>
      <c r="DP732" s="43">
        <f t="shared" si="1288"/>
        <v>0</v>
      </c>
      <c r="DQ732" s="27">
        <f t="shared" si="1347"/>
        <v>7022.5</v>
      </c>
      <c r="DR732" s="5"/>
      <c r="DS732" s="43">
        <f t="shared" si="1289"/>
        <v>0</v>
      </c>
      <c r="DT732" s="27">
        <f t="shared" si="1348"/>
        <v>4846</v>
      </c>
      <c r="DU732" s="5"/>
      <c r="DV732" s="43">
        <f t="shared" si="1290"/>
        <v>0</v>
      </c>
      <c r="DW732" s="27">
        <f t="shared" si="1349"/>
        <v>4835</v>
      </c>
      <c r="DX732" s="5"/>
      <c r="DY732" s="22">
        <f t="shared" si="1291"/>
        <v>0</v>
      </c>
      <c r="DZ732" s="25">
        <f t="shared" si="1350"/>
        <v>523</v>
      </c>
      <c r="EA732" s="22"/>
      <c r="EB732" s="22">
        <f t="shared" si="1292"/>
        <v>0</v>
      </c>
      <c r="EC732" s="28">
        <f t="shared" si="1351"/>
        <v>369</v>
      </c>
      <c r="ED732" s="5"/>
      <c r="EE732" s="43">
        <f t="shared" si="1293"/>
        <v>0</v>
      </c>
      <c r="EF732" s="27">
        <f t="shared" si="1352"/>
        <v>4769</v>
      </c>
      <c r="EG732" s="66"/>
      <c r="EH732" s="66">
        <f t="shared" si="1294"/>
        <v>0</v>
      </c>
      <c r="EI732" s="67">
        <f t="shared" si="1353"/>
        <v>23317</v>
      </c>
      <c r="EJ732" s="66"/>
      <c r="EK732" s="66">
        <f t="shared" si="1372"/>
        <v>0</v>
      </c>
      <c r="EL732" s="67">
        <f t="shared" si="1354"/>
        <v>21947</v>
      </c>
      <c r="EM732" s="110" t="e">
        <f t="shared" si="1373"/>
        <v>#REF!</v>
      </c>
    </row>
    <row r="733" spans="1:143" s="241" customFormat="1" ht="11.25" customHeight="1" x14ac:dyDescent="0.25">
      <c r="A733" s="255">
        <v>46123</v>
      </c>
      <c r="B733" s="188">
        <v>46109</v>
      </c>
      <c r="C733" s="174">
        <v>8004967142</v>
      </c>
      <c r="D733" s="13" t="s">
        <v>210</v>
      </c>
      <c r="E733" s="14">
        <v>300</v>
      </c>
      <c r="F733" s="15">
        <v>1</v>
      </c>
      <c r="G733" s="16">
        <v>191516032361</v>
      </c>
      <c r="H733" s="66"/>
      <c r="I733" s="41">
        <f t="shared" si="1315"/>
        <v>600</v>
      </c>
      <c r="J733" s="48">
        <f t="shared" si="1375"/>
        <v>323266</v>
      </c>
      <c r="K733" s="66"/>
      <c r="L733" s="41">
        <f t="shared" si="1364"/>
        <v>600</v>
      </c>
      <c r="M733" s="48">
        <f t="shared" si="1376"/>
        <v>221655</v>
      </c>
      <c r="N733" s="66"/>
      <c r="O733" s="41">
        <f t="shared" si="1318"/>
        <v>600</v>
      </c>
      <c r="P733" s="48">
        <f t="shared" si="1377"/>
        <v>371776</v>
      </c>
      <c r="Q733" s="66"/>
      <c r="R733" s="66">
        <f t="shared" si="1320"/>
        <v>600</v>
      </c>
      <c r="S733" s="67" t="e">
        <f t="shared" si="1378"/>
        <v>#REF!</v>
      </c>
      <c r="T733" s="66"/>
      <c r="U733" s="66">
        <f t="shared" si="1327"/>
        <v>0</v>
      </c>
      <c r="V733" s="67">
        <f t="shared" si="1328"/>
        <v>217236.40000000002</v>
      </c>
      <c r="W733" s="136"/>
      <c r="X733" s="69">
        <f t="shared" si="1322"/>
        <v>330</v>
      </c>
      <c r="Y733" s="67">
        <f t="shared" si="1309"/>
        <v>7802.2999999999993</v>
      </c>
      <c r="Z733" s="66"/>
      <c r="AA733" s="68">
        <f t="shared" si="1365"/>
        <v>0</v>
      </c>
      <c r="AB733" s="67">
        <f t="shared" si="1312"/>
        <v>17417.5</v>
      </c>
      <c r="AC733" s="66"/>
      <c r="AD733" s="66">
        <f t="shared" si="1366"/>
        <v>0</v>
      </c>
      <c r="AE733" s="67">
        <f t="shared" si="1329"/>
        <v>8353.7999999999993</v>
      </c>
      <c r="AF733" s="66"/>
      <c r="AG733" s="78">
        <f t="shared" si="1367"/>
        <v>0</v>
      </c>
      <c r="AH733" s="79">
        <f t="shared" si="1330"/>
        <v>6947.9999999999991</v>
      </c>
      <c r="AI733" s="66"/>
      <c r="AJ733" s="68">
        <f t="shared" si="1368"/>
        <v>0</v>
      </c>
      <c r="AK733" s="67">
        <f t="shared" si="1331"/>
        <v>6708.5</v>
      </c>
      <c r="AL733" s="66"/>
      <c r="AM733" s="68">
        <f t="shared" si="1369"/>
        <v>0</v>
      </c>
      <c r="AN733" s="67">
        <f t="shared" si="1332"/>
        <v>3058.0999999999985</v>
      </c>
      <c r="AO733" s="66"/>
      <c r="AP733" s="68">
        <f t="shared" si="1323"/>
        <v>0</v>
      </c>
      <c r="AQ733" s="67">
        <f t="shared" si="1379"/>
        <v>34062.5</v>
      </c>
      <c r="AR733" s="66"/>
      <c r="AS733" s="68">
        <f t="shared" si="1272"/>
        <v>0</v>
      </c>
      <c r="AT733" s="67">
        <f t="shared" si="1333"/>
        <v>2056.1000000000004</v>
      </c>
      <c r="AU733" s="66"/>
      <c r="AV733" s="66">
        <f t="shared" si="1334"/>
        <v>0</v>
      </c>
      <c r="AW733" s="42">
        <f t="shared" si="1311"/>
        <v>1620.0000000000014</v>
      </c>
      <c r="AX733" s="66"/>
      <c r="AY733" s="66">
        <f t="shared" si="1273"/>
        <v>0</v>
      </c>
      <c r="AZ733" s="67">
        <f t="shared" si="1325"/>
        <v>1794.6</v>
      </c>
      <c r="BA733" s="66"/>
      <c r="BB733" s="68">
        <f t="shared" si="1274"/>
        <v>0</v>
      </c>
      <c r="BC733" s="67">
        <f t="shared" si="1335"/>
        <v>1254.5999999999999</v>
      </c>
      <c r="BD733" s="66"/>
      <c r="BE733" s="68">
        <f t="shared" si="1275"/>
        <v>0</v>
      </c>
      <c r="BF733" s="67">
        <f t="shared" si="1304"/>
        <v>7530.3200000000015</v>
      </c>
      <c r="BG733" s="66"/>
      <c r="BH733" s="68">
        <f t="shared" si="1355"/>
        <v>0</v>
      </c>
      <c r="BI733" s="67">
        <f t="shared" si="1370"/>
        <v>35043.879999999997</v>
      </c>
      <c r="BJ733" s="66"/>
      <c r="BK733" s="68">
        <f t="shared" si="1276"/>
        <v>0</v>
      </c>
      <c r="BL733" s="67">
        <f t="shared" si="1336"/>
        <v>4604.6000000000004</v>
      </c>
      <c r="BM733" s="66"/>
      <c r="BN733" s="68">
        <f t="shared" si="1337"/>
        <v>0</v>
      </c>
      <c r="BO733" s="67">
        <f t="shared" si="1338"/>
        <v>509.90000000000123</v>
      </c>
      <c r="BP733" s="66"/>
      <c r="BQ733" s="68">
        <f t="shared" si="1339"/>
        <v>0</v>
      </c>
      <c r="BR733" s="67">
        <f t="shared" si="1371"/>
        <v>18130.019999999993</v>
      </c>
      <c r="BS733" s="66"/>
      <c r="BT733" s="66">
        <f t="shared" si="1361"/>
        <v>0</v>
      </c>
      <c r="BU733" s="67">
        <f t="shared" si="1356"/>
        <v>125963</v>
      </c>
      <c r="BV733" s="66"/>
      <c r="BW733" s="66">
        <f t="shared" si="1362"/>
        <v>0</v>
      </c>
      <c r="BX733" s="67">
        <f t="shared" si="1374"/>
        <v>169123</v>
      </c>
      <c r="BY733" s="66"/>
      <c r="BZ733" s="66">
        <f t="shared" si="1363"/>
        <v>0</v>
      </c>
      <c r="CA733" s="67">
        <f t="shared" si="1357"/>
        <v>121443</v>
      </c>
      <c r="CB733" s="66"/>
      <c r="CC733" s="66">
        <f t="shared" si="1340"/>
        <v>0</v>
      </c>
      <c r="CD733" s="67">
        <f t="shared" si="1300"/>
        <v>12475.7</v>
      </c>
      <c r="CE733" s="66"/>
      <c r="CF733" s="66">
        <f t="shared" si="1341"/>
        <v>0</v>
      </c>
      <c r="CG733" s="67">
        <f t="shared" si="1342"/>
        <v>6982.9</v>
      </c>
      <c r="CH733" s="66"/>
      <c r="CI733" s="66">
        <f t="shared" si="1277"/>
        <v>0</v>
      </c>
      <c r="CJ733" s="67">
        <f t="shared" si="1358"/>
        <v>8715</v>
      </c>
      <c r="CK733" s="66"/>
      <c r="CL733" s="68">
        <f t="shared" si="1278"/>
        <v>0</v>
      </c>
      <c r="CM733" s="79">
        <f t="shared" si="1343"/>
        <v>4864</v>
      </c>
      <c r="CN733" s="66"/>
      <c r="CO733" s="68">
        <f t="shared" si="1279"/>
        <v>0</v>
      </c>
      <c r="CP733" s="79">
        <f t="shared" si="1344"/>
        <v>3955</v>
      </c>
      <c r="CQ733" s="66"/>
      <c r="CR733" s="68">
        <f t="shared" si="1280"/>
        <v>0</v>
      </c>
      <c r="CS733" s="79">
        <f t="shared" si="1310"/>
        <v>6656</v>
      </c>
      <c r="CT733" s="66"/>
      <c r="CU733" s="68">
        <f t="shared" si="1281"/>
        <v>0</v>
      </c>
      <c r="CV733" s="79">
        <f t="shared" si="1345"/>
        <v>7769</v>
      </c>
      <c r="CW733" s="66"/>
      <c r="CX733" s="66">
        <f t="shared" si="1282"/>
        <v>0</v>
      </c>
      <c r="CY733" s="40">
        <f t="shared" si="1303"/>
        <v>6801.7599999999984</v>
      </c>
      <c r="CZ733" s="65"/>
      <c r="DA733" s="66">
        <f t="shared" si="1283"/>
        <v>0</v>
      </c>
      <c r="DB733" s="67">
        <f t="shared" si="1359"/>
        <v>41966</v>
      </c>
      <c r="DC733" s="66"/>
      <c r="DD733" s="66">
        <f t="shared" si="1284"/>
        <v>0</v>
      </c>
      <c r="DE733" s="67">
        <f t="shared" si="1360"/>
        <v>68737</v>
      </c>
      <c r="DF733" s="66"/>
      <c r="DG733" s="69">
        <f t="shared" si="1285"/>
        <v>0</v>
      </c>
      <c r="DH733" s="67">
        <f t="shared" si="1314"/>
        <v>540815</v>
      </c>
      <c r="DI733" s="66"/>
      <c r="DJ733" s="66">
        <f t="shared" si="1286"/>
        <v>0</v>
      </c>
      <c r="DK733" s="67">
        <f t="shared" si="1346"/>
        <v>4567.5</v>
      </c>
      <c r="DL733" s="210"/>
      <c r="DM733" s="206">
        <f t="shared" si="1287"/>
        <v>0</v>
      </c>
      <c r="DN733" s="25">
        <f t="shared" si="1326"/>
        <v>0</v>
      </c>
      <c r="DO733" s="5"/>
      <c r="DP733" s="43">
        <f t="shared" si="1288"/>
        <v>0</v>
      </c>
      <c r="DQ733" s="27">
        <f t="shared" si="1347"/>
        <v>7022.5</v>
      </c>
      <c r="DR733" s="5"/>
      <c r="DS733" s="43">
        <f t="shared" si="1289"/>
        <v>0</v>
      </c>
      <c r="DT733" s="27">
        <f t="shared" si="1348"/>
        <v>4846</v>
      </c>
      <c r="DU733" s="5"/>
      <c r="DV733" s="43">
        <f t="shared" si="1290"/>
        <v>0</v>
      </c>
      <c r="DW733" s="27">
        <f t="shared" si="1349"/>
        <v>4835</v>
      </c>
      <c r="DX733" s="5"/>
      <c r="DY733" s="22">
        <f t="shared" si="1291"/>
        <v>0</v>
      </c>
      <c r="DZ733" s="25">
        <f t="shared" si="1350"/>
        <v>523</v>
      </c>
      <c r="EA733" s="22"/>
      <c r="EB733" s="22">
        <f t="shared" si="1292"/>
        <v>0</v>
      </c>
      <c r="EC733" s="28">
        <f t="shared" si="1351"/>
        <v>369</v>
      </c>
      <c r="ED733" s="5"/>
      <c r="EE733" s="43">
        <f t="shared" si="1293"/>
        <v>0</v>
      </c>
      <c r="EF733" s="27">
        <f t="shared" si="1352"/>
        <v>4769</v>
      </c>
      <c r="EG733" s="66"/>
      <c r="EH733" s="66">
        <f t="shared" si="1294"/>
        <v>0</v>
      </c>
      <c r="EI733" s="67">
        <f t="shared" si="1353"/>
        <v>23317</v>
      </c>
      <c r="EJ733" s="66"/>
      <c r="EK733" s="66">
        <f t="shared" si="1372"/>
        <v>0</v>
      </c>
      <c r="EL733" s="67">
        <f t="shared" si="1354"/>
        <v>21947</v>
      </c>
      <c r="EM733" s="110" t="e">
        <f t="shared" si="1373"/>
        <v>#REF!</v>
      </c>
    </row>
    <row r="734" spans="1:143" s="33" customFormat="1" ht="11.25" customHeight="1" x14ac:dyDescent="0.25">
      <c r="A734" s="254">
        <v>46123</v>
      </c>
      <c r="B734" s="188">
        <v>46109</v>
      </c>
      <c r="C734" s="174">
        <v>8004967143</v>
      </c>
      <c r="D734" s="13" t="s">
        <v>211</v>
      </c>
      <c r="E734" s="14">
        <v>200</v>
      </c>
      <c r="F734" s="15">
        <v>2</v>
      </c>
      <c r="G734" s="16">
        <v>191516032354</v>
      </c>
      <c r="H734" s="66"/>
      <c r="I734" s="41">
        <f t="shared" si="1315"/>
        <v>400</v>
      </c>
      <c r="J734" s="48">
        <f t="shared" si="1375"/>
        <v>322866</v>
      </c>
      <c r="K734" s="66"/>
      <c r="L734" s="41">
        <f t="shared" si="1364"/>
        <v>400</v>
      </c>
      <c r="M734" s="48">
        <f t="shared" si="1376"/>
        <v>221255</v>
      </c>
      <c r="N734" s="66"/>
      <c r="O734" s="41">
        <f t="shared" si="1318"/>
        <v>400</v>
      </c>
      <c r="P734" s="48">
        <f t="shared" si="1377"/>
        <v>371376</v>
      </c>
      <c r="Q734" s="66"/>
      <c r="R734" s="66">
        <f t="shared" si="1320"/>
        <v>400</v>
      </c>
      <c r="S734" s="67" t="e">
        <f t="shared" si="1378"/>
        <v>#REF!</v>
      </c>
      <c r="T734" s="66"/>
      <c r="U734" s="66">
        <f t="shared" si="1327"/>
        <v>0</v>
      </c>
      <c r="V734" s="67">
        <f t="shared" si="1328"/>
        <v>217236.40000000002</v>
      </c>
      <c r="W734" s="136"/>
      <c r="X734" s="69">
        <f t="shared" si="1322"/>
        <v>420</v>
      </c>
      <c r="Y734" s="67">
        <f t="shared" si="1309"/>
        <v>7382.2999999999993</v>
      </c>
      <c r="Z734" s="66"/>
      <c r="AA734" s="68">
        <f t="shared" si="1365"/>
        <v>0</v>
      </c>
      <c r="AB734" s="67">
        <f t="shared" si="1312"/>
        <v>17417.5</v>
      </c>
      <c r="AC734" s="66"/>
      <c r="AD734" s="66">
        <f t="shared" si="1366"/>
        <v>0</v>
      </c>
      <c r="AE734" s="67">
        <f t="shared" si="1329"/>
        <v>8353.7999999999993</v>
      </c>
      <c r="AF734" s="66"/>
      <c r="AG734" s="78">
        <f t="shared" si="1367"/>
        <v>0</v>
      </c>
      <c r="AH734" s="79">
        <f t="shared" si="1330"/>
        <v>6947.9999999999991</v>
      </c>
      <c r="AI734" s="66"/>
      <c r="AJ734" s="68">
        <f t="shared" si="1368"/>
        <v>0</v>
      </c>
      <c r="AK734" s="67">
        <f t="shared" si="1331"/>
        <v>6708.5</v>
      </c>
      <c r="AL734" s="66"/>
      <c r="AM734" s="68">
        <f t="shared" si="1369"/>
        <v>0</v>
      </c>
      <c r="AN734" s="67">
        <f t="shared" si="1332"/>
        <v>3058.0999999999985</v>
      </c>
      <c r="AO734" s="66"/>
      <c r="AP734" s="68">
        <f t="shared" si="1323"/>
        <v>0</v>
      </c>
      <c r="AQ734" s="67">
        <f t="shared" si="1379"/>
        <v>34062.5</v>
      </c>
      <c r="AR734" s="66"/>
      <c r="AS734" s="68">
        <f t="shared" si="1272"/>
        <v>0</v>
      </c>
      <c r="AT734" s="67">
        <f t="shared" si="1333"/>
        <v>2056.1000000000004</v>
      </c>
      <c r="AU734" s="66"/>
      <c r="AV734" s="66">
        <f t="shared" si="1334"/>
        <v>0</v>
      </c>
      <c r="AW734" s="42">
        <f t="shared" si="1311"/>
        <v>1620.0000000000014</v>
      </c>
      <c r="AX734" s="66"/>
      <c r="AY734" s="66">
        <f t="shared" si="1273"/>
        <v>0</v>
      </c>
      <c r="AZ734" s="67">
        <f t="shared" si="1325"/>
        <v>1794.6</v>
      </c>
      <c r="BA734" s="66"/>
      <c r="BB734" s="68">
        <f t="shared" si="1274"/>
        <v>0</v>
      </c>
      <c r="BC734" s="67">
        <f t="shared" si="1335"/>
        <v>1254.5999999999999</v>
      </c>
      <c r="BD734" s="66"/>
      <c r="BE734" s="68">
        <f t="shared" si="1275"/>
        <v>0</v>
      </c>
      <c r="BF734" s="67">
        <f t="shared" si="1304"/>
        <v>7530.3200000000015</v>
      </c>
      <c r="BG734" s="66"/>
      <c r="BH734" s="68">
        <f t="shared" si="1355"/>
        <v>0</v>
      </c>
      <c r="BI734" s="67">
        <f t="shared" si="1370"/>
        <v>35043.879999999997</v>
      </c>
      <c r="BJ734" s="66"/>
      <c r="BK734" s="68">
        <f t="shared" si="1276"/>
        <v>0</v>
      </c>
      <c r="BL734" s="67">
        <f t="shared" si="1336"/>
        <v>4604.6000000000004</v>
      </c>
      <c r="BM734" s="66"/>
      <c r="BN734" s="68">
        <f t="shared" si="1337"/>
        <v>0</v>
      </c>
      <c r="BO734" s="67">
        <f t="shared" si="1338"/>
        <v>509.90000000000123</v>
      </c>
      <c r="BP734" s="66"/>
      <c r="BQ734" s="68">
        <f t="shared" si="1339"/>
        <v>0</v>
      </c>
      <c r="BR734" s="67">
        <f t="shared" si="1371"/>
        <v>18130.019999999993</v>
      </c>
      <c r="BS734" s="66"/>
      <c r="BT734" s="66">
        <f t="shared" si="1361"/>
        <v>0</v>
      </c>
      <c r="BU734" s="67">
        <f t="shared" si="1356"/>
        <v>125963</v>
      </c>
      <c r="BV734" s="66"/>
      <c r="BW734" s="66">
        <f t="shared" si="1362"/>
        <v>0</v>
      </c>
      <c r="BX734" s="67">
        <f t="shared" si="1374"/>
        <v>169123</v>
      </c>
      <c r="BY734" s="66"/>
      <c r="BZ734" s="66">
        <f t="shared" si="1363"/>
        <v>0</v>
      </c>
      <c r="CA734" s="67">
        <f t="shared" si="1357"/>
        <v>121443</v>
      </c>
      <c r="CB734" s="66"/>
      <c r="CC734" s="66">
        <f t="shared" si="1340"/>
        <v>0</v>
      </c>
      <c r="CD734" s="67">
        <f t="shared" si="1300"/>
        <v>12475.7</v>
      </c>
      <c r="CE734" s="66"/>
      <c r="CF734" s="66">
        <f t="shared" si="1341"/>
        <v>0</v>
      </c>
      <c r="CG734" s="67">
        <f t="shared" si="1342"/>
        <v>6982.9</v>
      </c>
      <c r="CH734" s="66"/>
      <c r="CI734" s="66">
        <f t="shared" si="1277"/>
        <v>0</v>
      </c>
      <c r="CJ734" s="67">
        <f t="shared" si="1358"/>
        <v>8715</v>
      </c>
      <c r="CK734" s="66"/>
      <c r="CL734" s="68">
        <f t="shared" si="1278"/>
        <v>0</v>
      </c>
      <c r="CM734" s="79">
        <f t="shared" si="1343"/>
        <v>4864</v>
      </c>
      <c r="CN734" s="66"/>
      <c r="CO734" s="68">
        <f t="shared" si="1279"/>
        <v>0</v>
      </c>
      <c r="CP734" s="79">
        <f t="shared" si="1344"/>
        <v>3955</v>
      </c>
      <c r="CQ734" s="66"/>
      <c r="CR734" s="68">
        <f t="shared" si="1280"/>
        <v>0</v>
      </c>
      <c r="CS734" s="79">
        <f t="shared" si="1310"/>
        <v>6656</v>
      </c>
      <c r="CT734" s="66"/>
      <c r="CU734" s="68">
        <f t="shared" si="1281"/>
        <v>0</v>
      </c>
      <c r="CV734" s="79">
        <f t="shared" si="1345"/>
        <v>7769</v>
      </c>
      <c r="CW734" s="66"/>
      <c r="CX734" s="66">
        <f t="shared" si="1282"/>
        <v>0</v>
      </c>
      <c r="CY734" s="40">
        <f t="shared" si="1303"/>
        <v>6801.7599999999984</v>
      </c>
      <c r="CZ734" s="65"/>
      <c r="DA734" s="66">
        <f t="shared" si="1283"/>
        <v>0</v>
      </c>
      <c r="DB734" s="67">
        <f t="shared" si="1359"/>
        <v>41966</v>
      </c>
      <c r="DC734" s="66"/>
      <c r="DD734" s="66">
        <f t="shared" si="1284"/>
        <v>0</v>
      </c>
      <c r="DE734" s="67">
        <f t="shared" si="1360"/>
        <v>68737</v>
      </c>
      <c r="DF734" s="66"/>
      <c r="DG734" s="69">
        <f t="shared" si="1285"/>
        <v>0</v>
      </c>
      <c r="DH734" s="67">
        <f t="shared" si="1314"/>
        <v>540815</v>
      </c>
      <c r="DI734" s="66"/>
      <c r="DJ734" s="66">
        <f t="shared" si="1286"/>
        <v>0</v>
      </c>
      <c r="DK734" s="67">
        <f t="shared" si="1346"/>
        <v>4567.5</v>
      </c>
      <c r="DL734" s="210"/>
      <c r="DM734" s="206">
        <f t="shared" si="1287"/>
        <v>0</v>
      </c>
      <c r="DN734" s="25">
        <f t="shared" si="1326"/>
        <v>0</v>
      </c>
      <c r="DO734" s="5"/>
      <c r="DP734" s="43">
        <f t="shared" si="1288"/>
        <v>0</v>
      </c>
      <c r="DQ734" s="27">
        <f t="shared" si="1347"/>
        <v>7022.5</v>
      </c>
      <c r="DR734" s="5"/>
      <c r="DS734" s="43">
        <f t="shared" si="1289"/>
        <v>0</v>
      </c>
      <c r="DT734" s="27">
        <f t="shared" si="1348"/>
        <v>4846</v>
      </c>
      <c r="DU734" s="5"/>
      <c r="DV734" s="43">
        <f t="shared" si="1290"/>
        <v>0</v>
      </c>
      <c r="DW734" s="27">
        <f t="shared" si="1349"/>
        <v>4835</v>
      </c>
      <c r="DX734" s="5"/>
      <c r="DY734" s="22">
        <f t="shared" si="1291"/>
        <v>0</v>
      </c>
      <c r="DZ734" s="25">
        <f t="shared" si="1350"/>
        <v>523</v>
      </c>
      <c r="EA734" s="22"/>
      <c r="EB734" s="22">
        <f t="shared" si="1292"/>
        <v>0</v>
      </c>
      <c r="EC734" s="28">
        <f t="shared" si="1351"/>
        <v>369</v>
      </c>
      <c r="ED734" s="5"/>
      <c r="EE734" s="43">
        <f t="shared" si="1293"/>
        <v>0</v>
      </c>
      <c r="EF734" s="27">
        <f t="shared" si="1352"/>
        <v>4769</v>
      </c>
      <c r="EG734" s="66"/>
      <c r="EH734" s="66">
        <f t="shared" si="1294"/>
        <v>0</v>
      </c>
      <c r="EI734" s="67">
        <f t="shared" si="1353"/>
        <v>23317</v>
      </c>
      <c r="EJ734" s="66"/>
      <c r="EK734" s="66">
        <f t="shared" si="1372"/>
        <v>0</v>
      </c>
      <c r="EL734" s="67">
        <f t="shared" si="1354"/>
        <v>21947</v>
      </c>
      <c r="EM734" s="110" t="e">
        <f t="shared" si="1373"/>
        <v>#REF!</v>
      </c>
    </row>
    <row r="735" spans="1:143" s="257" customFormat="1" ht="11.25" customHeight="1" x14ac:dyDescent="0.25">
      <c r="A735" s="254">
        <v>46123</v>
      </c>
      <c r="B735" s="188">
        <v>46109</v>
      </c>
      <c r="C735" s="174">
        <v>8004967144</v>
      </c>
      <c r="D735" s="13" t="s">
        <v>230</v>
      </c>
      <c r="E735" s="14">
        <v>35</v>
      </c>
      <c r="F735" s="15">
        <v>3</v>
      </c>
      <c r="G735" s="16">
        <v>191516032347</v>
      </c>
      <c r="H735" s="66"/>
      <c r="I735" s="41">
        <f t="shared" si="1315"/>
        <v>70</v>
      </c>
      <c r="J735" s="48">
        <f t="shared" si="1375"/>
        <v>322796</v>
      </c>
      <c r="K735" s="66"/>
      <c r="L735" s="41">
        <f t="shared" si="1364"/>
        <v>70</v>
      </c>
      <c r="M735" s="48">
        <f t="shared" si="1376"/>
        <v>221185</v>
      </c>
      <c r="N735" s="66"/>
      <c r="O735" s="41">
        <f t="shared" si="1318"/>
        <v>70</v>
      </c>
      <c r="P735" s="48">
        <f t="shared" si="1377"/>
        <v>371306</v>
      </c>
      <c r="Q735" s="66"/>
      <c r="R735" s="66">
        <f t="shared" si="1320"/>
        <v>70</v>
      </c>
      <c r="S735" s="67" t="e">
        <f t="shared" si="1378"/>
        <v>#REF!</v>
      </c>
      <c r="T735" s="66"/>
      <c r="U735" s="66">
        <f t="shared" si="1327"/>
        <v>0</v>
      </c>
      <c r="V735" s="67">
        <f t="shared" si="1328"/>
        <v>217236.40000000002</v>
      </c>
      <c r="W735" s="136"/>
      <c r="X735" s="69">
        <f t="shared" si="1322"/>
        <v>108.5</v>
      </c>
      <c r="Y735" s="67">
        <f t="shared" si="1309"/>
        <v>7273.7999999999993</v>
      </c>
      <c r="Z735" s="66"/>
      <c r="AA735" s="68">
        <f t="shared" si="1365"/>
        <v>0</v>
      </c>
      <c r="AB735" s="67">
        <f t="shared" si="1312"/>
        <v>17417.5</v>
      </c>
      <c r="AC735" s="66"/>
      <c r="AD735" s="66">
        <f t="shared" si="1366"/>
        <v>0</v>
      </c>
      <c r="AE735" s="67">
        <f t="shared" si="1329"/>
        <v>8353.7999999999993</v>
      </c>
      <c r="AF735" s="66"/>
      <c r="AG735" s="78">
        <f t="shared" si="1367"/>
        <v>0</v>
      </c>
      <c r="AH735" s="79">
        <f t="shared" si="1330"/>
        <v>6947.9999999999991</v>
      </c>
      <c r="AI735" s="66"/>
      <c r="AJ735" s="68">
        <f t="shared" si="1368"/>
        <v>0</v>
      </c>
      <c r="AK735" s="67">
        <f t="shared" si="1331"/>
        <v>6708.5</v>
      </c>
      <c r="AL735" s="66"/>
      <c r="AM735" s="68">
        <f t="shared" si="1369"/>
        <v>0</v>
      </c>
      <c r="AN735" s="67">
        <f t="shared" si="1332"/>
        <v>3058.0999999999985</v>
      </c>
      <c r="AO735" s="66"/>
      <c r="AP735" s="68">
        <f t="shared" si="1323"/>
        <v>0</v>
      </c>
      <c r="AQ735" s="67">
        <f t="shared" si="1379"/>
        <v>34062.5</v>
      </c>
      <c r="AR735" s="66"/>
      <c r="AS735" s="68">
        <f t="shared" ref="AS735:AS798" si="1380">IF(OR(D735="NPC6ASZDB-VT015C",D735="NPP6ASZDB-VT005M",D735="NPP6ASZDB-VT003M",D735="NPC6ASZDB-VT030C",D735="NPC6ASZDB-VT005M",D735="NPC6ASZDB-VT125C",D735="NPC6ASZDB-VT010M",D735="NPC6ASZDB-VT007M",D735="NPC6ASZDB-VT350C",D735="NPC6ASZDB-VT003M",D735="NPC6ASZDB-VT250C",D735="NPC6ASZDB-VT002M",D735="NPC6ASZDB-VT050C",D735="NPC6ASZDB-VT001M",D735="NPC6ASZDB-VT150C",),E735*(F735+0.1),0)</f>
        <v>0</v>
      </c>
      <c r="AT735" s="67">
        <f t="shared" si="1333"/>
        <v>2056.1000000000004</v>
      </c>
      <c r="AU735" s="66"/>
      <c r="AV735" s="66">
        <f t="shared" si="1334"/>
        <v>0</v>
      </c>
      <c r="AW735" s="42">
        <f t="shared" si="1311"/>
        <v>1620.0000000000014</v>
      </c>
      <c r="AX735" s="66"/>
      <c r="AY735" s="66">
        <f t="shared" ref="AY735:AY798" si="1381">IF(OR(D735="NPP06UZDB-GN005M",D735="NPP06UZDB-GN001M",D735="NPC06UZDB-GN015M",D735="CO155E2-0MC150 ",D735="NPC06UZDB-GN250C",D735="NPC06UZDB-GN020C",D735="CO155E2-0MC250",D735="CO155E2-0MC150",D735="NPC06UZDB-GN350C",D735="NPC06UZDB-GN450C",D735="NPC06UZDB-GN007M",D735="NPC06UZDB-GN050C",D735="NPC06UZDB-GN750C",D735="CO155E2-0MM010",D735="CO155E2-0MC050",D735="NPC06UZDB-GN150C",D735="NPC06UZDB-GN150C",D735="CO155E2-0MM015",D735="NPC06UZDB-GN020M",D735="CO155E2-0MM003",D735="CO155E2-0MM005",D735="CO155E2-0MM007",D735="NPC06UZDB-GN010M",D735="NPC06UZDB-GN125C",D735="NPC06UZDB-GN012M",D735="CO155E2-0MM001",D735="NPC06UZDB-GN001M",D735="NPC06UZDB-GN002M",D735="NPC06UZDB-GN003M",D735="NPC06UZDB-GN004M",D735="NPC06UZDB-GN005M",D735="NPC06UZDB-GN006M",D735="CO155E2-0MM002",),E735*(F735+0.12),0)</f>
        <v>0</v>
      </c>
      <c r="AZ735" s="67">
        <f t="shared" si="1325"/>
        <v>1794.6</v>
      </c>
      <c r="BA735" s="66"/>
      <c r="BB735" s="68">
        <f t="shared" ref="BB735:BB798" si="1382">IF(OR(D735="NPC6AUZDB-RD025C",D735="NPP06UZDB-RD150C",D735="NPC06UZDB-RD250C",D735="NPC06UZDB-OR050C",D735="NPC06UZDB-RD015M",D735="CO155E2-07C150",D735="NPC06UZDB-RD150C",D735="NPC06UZDB-RD020C",D735="NPC06UZDB-RD750C",D735="CO155E2-07M015",D735="CO155E2-07M010",D735="NPC06UZDB-RD050C",D735="NPC06UZDB-RD150C",D735="CO155E2-07M005",D735="CO155E2-07M007",D735="CO155E2-07C050",D735="NPC06UZDB-RD750C",D735="NPC06UZDB-RD005M",D735="CO155E2-07C150",D735="NPC06UZDB-RD010M",D735="NPC06UZDB-RD020M",D735="CO155E2-07M001",D735="CO155E2-07M003",D735="CO155E2-07M002",D735="NPC06UZDB-RD001M",D735="NPC06UZDB-RD002M",D735="NPC06UZDB-RD002M",D735="NPC06UZDB-RD003M",D735="NPC06UZDB-RD004M",),E735*(F735+0.12),0)</f>
        <v>0</v>
      </c>
      <c r="BC735" s="67">
        <f t="shared" si="1335"/>
        <v>1254.5999999999999</v>
      </c>
      <c r="BD735" s="66"/>
      <c r="BE735" s="68">
        <f t="shared" ref="BE735:BE798" si="1383">IF(OR(D735="NPC06UZDB-BL030M",D735="NPP06UZDB-BL004M",D735="NPP06UZDB-BL020M",D735="NPP06UZDB-BL250C",D735="NPP06UZDB-BL010M",D735="CO155E2-0ZM020",D735="CO155E2-0ZM025",D735="NPP06UZDB-BL007M",D735="NPP06UZDB-BL009M",D735="NPP06UZDB-BL003M",D735="NPP06UZDB-BL008M",D735="NPC06UZDB-BL017C",D735="NPP06UZDB-BL002M",D735="NPP06UZDB-BL150C",D735="NPP06UZDB-BL006M",D735="CO155E2-0ZC750",D735="NPC06UZDB-BL011M",D735="NPC06UZDB-BL250C",D735="NPC06UZDB-BL009M",D735="NPC06UZDB-BL020C",D735="NPC06UZDB-BL012M",D735="NPC06UZDB-BL015C",D735="NPC06UZDB-BL030C",D735="NPC06UZDB-BL013M",D735="CO155E2-0ZC050",D735="CO155E2-0ZC250",D735="CO155E2-0ZM009",D735="CO155E2-0ZM008",D735="CO155E2-0ZM006",D735="CO155E2-0ZM012",D735="CO155E2-0ZM004",D735="CO155E2-0ZC150",D735="CO155E2-0ZM015",D735="CO155E2-0ZM010",D735="CO155E2-0ZM005",D735="CO155E2-0ZC150",D735="CO155E2-0ZM015",D735="NPC06UZDB-BL020M",D735="CO155E2-0ZM003",D735="CO155E2-0ZM007",D735="NPC06UZDB-BL750C",D735="NPC06UZDB-BL150C",D735="NPC06UZDB-BL020M",D735="NPC06UZDB-BL050C",D735="NPC06UZDB-BL008M",D735="NPC06UZDB-BL006M",D735="NPC06UZDB-BL010M",D735="NPC06UZDB-BL007M",D735="NPC06UZDB-BL001M",D735="NPC06UZDB-BL002M",D735="NPC06UZDB-BL003M",D735="NPC06UZDB-BL004M",D735="NPC06UZDB-BL005M",D735="NPC06UZDB-BL015M",D735="CO155E2-0ZM001",D735="CO155E2-0ZM002",),E735*(F735+0.12),0)</f>
        <v>0</v>
      </c>
      <c r="BF735" s="67">
        <f t="shared" si="1304"/>
        <v>7530.3200000000015</v>
      </c>
      <c r="BG735" s="66"/>
      <c r="BH735" s="68">
        <f t="shared" si="1355"/>
        <v>0</v>
      </c>
      <c r="BI735" s="67">
        <f t="shared" si="1370"/>
        <v>35043.879999999997</v>
      </c>
      <c r="BJ735" s="66"/>
      <c r="BK735" s="68">
        <f t="shared" ref="BK735:BK798" si="1384">IF(OR(D735="NPP06UZDB-YL002M",D735="NPP06UZDB-YL001M",D735="NPP06UZDB-YL150C",D735="NPP06UZDB-YL010M",D735="NPC06UZDB-YL015C",D735="NPC06UZDB-YL020M",D735="CO155E2-09M016",D735="CO155E2-09M012",D735="CO155E2-09M016",D735="NPC06UZDB-YL750C",D735="CO155E2-09M008",D735="NPC06UZDB-YL004M",D735="NPC06UZDB-YL004M",D735="NPC06UZDB-YL003M",D735="NPC06UZDB-YL250C",D735="CO155E2-09C050",D735="NPC06UZDB-YL020C",D735="NPC06UZDB-YL350C",D735="CO155E2-09M004",D735="CO155E2-09M004C6",D735="CO155E2-09M015",D735="NPC06UZDB-YL050C",D735="NPC06UZDB-YL010M",D735="CO155E2-09M010",D735="NPC06UZDB-YL010M",D735="NPC06UZDB-YL007M",D735="NPC06UZDB-YL150C",D735="CO155E2-09M015",D735="CO155E2-09C150",D735="CO155E2-09M005",D735="CO155E2-09M003",D735="CO155E2-09M001",D735="CO155E2-09M007",D735="NPC06UZDB-YL001M",D735="NPC06UZDB-YL002M",D735="NPC06UZDB-YL003M",D735="NPC06UZDB-YL004M",D735="NPC06UZDB-YL005M",D735="CO155E2-09M002",),E735*(F735+0.12),0)</f>
        <v>0</v>
      </c>
      <c r="BL735" s="67">
        <f t="shared" si="1336"/>
        <v>4604.6000000000004</v>
      </c>
      <c r="BM735" s="66"/>
      <c r="BN735" s="68">
        <f t="shared" si="1337"/>
        <v>0</v>
      </c>
      <c r="BO735" s="67">
        <f t="shared" si="1338"/>
        <v>509.90000000000123</v>
      </c>
      <c r="BP735" s="66"/>
      <c r="BQ735" s="68">
        <f t="shared" si="1339"/>
        <v>0</v>
      </c>
      <c r="BR735" s="67">
        <f t="shared" si="1371"/>
        <v>18130.019999999993</v>
      </c>
      <c r="BS735" s="66"/>
      <c r="BT735" s="66">
        <f t="shared" si="1361"/>
        <v>0</v>
      </c>
      <c r="BU735" s="67">
        <f t="shared" si="1356"/>
        <v>125963</v>
      </c>
      <c r="BV735" s="66"/>
      <c r="BW735" s="66">
        <f t="shared" si="1362"/>
        <v>0</v>
      </c>
      <c r="BX735" s="67">
        <f t="shared" si="1374"/>
        <v>169123</v>
      </c>
      <c r="BY735" s="66"/>
      <c r="BZ735" s="66">
        <f t="shared" si="1363"/>
        <v>0</v>
      </c>
      <c r="CA735" s="67">
        <f t="shared" si="1357"/>
        <v>121443</v>
      </c>
      <c r="CB735" s="66"/>
      <c r="CC735" s="66">
        <f t="shared" si="1340"/>
        <v>0</v>
      </c>
      <c r="CD735" s="67">
        <f t="shared" si="1300"/>
        <v>12475.7</v>
      </c>
      <c r="CE735" s="66"/>
      <c r="CF735" s="66">
        <f t="shared" si="1341"/>
        <v>0</v>
      </c>
      <c r="CG735" s="67">
        <f t="shared" si="1342"/>
        <v>6982.9</v>
      </c>
      <c r="CH735" s="66"/>
      <c r="CI735" s="66">
        <f t="shared" ref="CI735:CI798" si="1385">IF(OR(D735="NPC6AUZDB-YL025C",D735="NPC6AUZDB-YL002M",D735="NPC6AUZDB-YL015M",D735="NPC6AUZDB-YL001M",D735="PC6AUZDB-YL002M",D735="NPC6AUZDB-YL003M",D735="NPC6AUZDB-YL005M",),E735*(F735+0.1),0)</f>
        <v>0</v>
      </c>
      <c r="CJ735" s="67">
        <f t="shared" si="1358"/>
        <v>8715</v>
      </c>
      <c r="CK735" s="66"/>
      <c r="CL735" s="68">
        <f t="shared" ref="CL735:CL798" si="1386">IF(OR(D735="NPC6AUZDB-GN007M",D735="NPC6AUZDB-GN010M",D735="NPC6AUZDB-GN002M",D735="NPC6AUZDB-GN001M",D735="NPC6AUZDB-GN003M",D735="NPC6AUZDB-GN005M",),E735*(F735+0.1),0)</f>
        <v>0</v>
      </c>
      <c r="CM735" s="79">
        <f t="shared" si="1343"/>
        <v>4864</v>
      </c>
      <c r="CN735" s="66"/>
      <c r="CO735" s="68">
        <f t="shared" ref="CO735:CO798" si="1387">IF(OR(D735="NPC6AUZDB-BK002M",D735="NPC6AUZDB-BK010M",D735="NPC6AUZDB-BK003M",D735="NPC6AUZDB-BK001M",),E735*(F735+0.1),0)</f>
        <v>0</v>
      </c>
      <c r="CP735" s="79">
        <f t="shared" si="1344"/>
        <v>3955</v>
      </c>
      <c r="CQ735" s="66"/>
      <c r="CR735" s="68">
        <f t="shared" ref="CR735:CR798" si="1388">IF(OR(D735="NPC6AUZDB-RD005M",D735="NPC6AUZDB-RD025C",D735="NPC6AUZDB-RD002M",D735="NPC6AUZDB-RD003M",D735="NPC6AUZDB-RD001M",),E735*(F735+0.1),0)</f>
        <v>0</v>
      </c>
      <c r="CS735" s="79">
        <f t="shared" si="1310"/>
        <v>6656</v>
      </c>
      <c r="CT735" s="66"/>
      <c r="CU735" s="68">
        <f t="shared" ref="CU735:CU798" si="1389">IF(OR(D735="NPC6AUZDB-OR002M",D735="NPC6AUZDB-RD003M",D735="NPC6AUZDB-RD001M",),E735*(F735+0.1),0)</f>
        <v>0</v>
      </c>
      <c r="CV735" s="79">
        <f t="shared" si="1345"/>
        <v>7769</v>
      </c>
      <c r="CW735" s="66"/>
      <c r="CX735" s="66">
        <f t="shared" ref="CX735:CX798" si="1390">IF(OR(D735="NPC6AUZDB-GY030C",D735="NPC6AUZDA-GY003M",D726="NPC6AUZDA-GY003M",D735="NPC6AUZDB-GY150C",D735="NPC6AUZDB-GY010M",D735="NPC6AUZDB-GY001M",D735="NPC6AUZDB-GY005M",D735="NPC6AUZDA-GY020M",D735="NPC6AUZDB-GY003M",D735="NPC6AUZDB-GY002M",),E735*(F735+0.1),0)</f>
        <v>0</v>
      </c>
      <c r="CY735" s="40">
        <f t="shared" si="1303"/>
        <v>6801.7599999999984</v>
      </c>
      <c r="CZ735" s="65"/>
      <c r="DA735" s="66">
        <f t="shared" ref="DA735:DA798" si="1391">IF(OR(D735="NPP6AUZDB-BK001M",D735="NPP6AUZDB-WT005M",D735="NPC6AUZDB-WT020C",D735="NPP6AUZDB-WT002M",D735="NPC6AUZDB-GY030C",D735="NPC6AUZDB-WT030C",D735="NPC6AUZDB-BL030C",D735="NPC6AUZDB-YL050C",D735="NPC6AUZDB-WT020C",D735="NPC6AUZDB-BK002M",D735="NPC6AUZDB-GN002M",D735="NPC6AUZDB-OR002M",D735="NPC6AUZDB-RD005M",D735="NPC6AUZDB-RD025C",D735="NPC6AUZDB-BL025C",D735="NPC6AUZDB-YL025C",D735="NPC6AUZDB-WT025C",D735="NPC6AUZDB-GN001M",D735="NPC6AUZDB-GY150C",D735="NPC6AUZDB-YL015M",D735="NPC6AUZDB-GY010M",D735="NPC6AUZDB-GY001M",D735="NPC6AUZDB-GY005M",D735="NPC6AUZDB-YL003M",D735="PC6AUZDB-YL002M",D735="NPC6AUZDB-BL015M",D735="NPC6AUZDB-WT007M",D735="NPC6AUZDB-YL001M",D735="NPC6AUZDB-GY002M",D735="NPC6AUZDB-GN001M",D735="NPC6AUZDB-BL150C",D735="NPC6AUZDB-RD002M",D735="NPC6AUZDB-RD005M",D735="NPC6AUZDB-WT012M",D735="NPC6AUZDB-GY020C",D735="NPC6AUZDB-RD020C",D735="NPC6AUZDB-WT050C",D735="NPC6AUZDB-BL020M",D735="NPC6AUZDB-BL002M",D735="NPC6AUZDB-BL025C",D735="NPC6AUZDB-GN025C",D735="NPC6AUZDB-GY025C",D735="NPC6AUZDB-RD025C",D735="NPC6AUZDB-YL025C",D735="NPC6AUZDA-GY001M",D735="NPC6AUZDA-GY002M",D735="NPC6AUZDA-GY003M",D735="NPC6AUZDB-WT004M",D735="NPC6AUZDB-WT006M",D735="NPC6AUZDB-WT007M",D735="NPC6AUZDB-WT025M",D735="NPC6AUZDB-WT020M",D735="NPC6AUZDB-GN002M",D735="NPC6AUZDB-BL150C",D735="NPC6AUZDB-YL002M",D735="NPC6AUZDB-WT008M",D735="NPC6AUZDB-BL250C",D735="NPC6AUZDB-GN150C",D735="NPC6AUZDB-OR001M",D735="NPC6AUZDB-OR005M",D735="NPC6AUZDB-WT007M",D735="NPC6AUZDA-GY020M",D735="NPC6AUZDB-RD003M",D735="NPC6AUZDB-GN001M",D735="NPC6AUZDB-RD001M",D735="NPC6AUZDB-GN003M",D735="NPC6AUZDB-GY003M",D735="NPC6AUZDB-OR003M",D735="NPC6AUZDB-WT025C",D735="NPC6AUZDB-WT250C",D735="NPC6AUZDB-BK003M",D735="NPC6AUZDB-BK002M",D735="NPC6AUZDB-BK001M",D735="NPC6AUZDB-GN005M",D735="NPC6AUZDB-WT750C",D735="NPC6AUZDB-WT150C",D735="NPC6AUZDB-BL005M",D735="NPC6AUZDB-WT010M",D735="NPC6AUZDB-WT015M",D735="NPC6AUZDB-YL005M",D735="NPC6AUZDB-WT010M",D735="NPC6AUZDB-BL003M",D735="NPC6AUZDB-BL007M",D735="NPC6AUZDB-BL001M",D735="NPC6AUZDB-WT005M",D735="NPC6AUZDB-WT003M",D735="NPC6AUZDB-WT002M",D735="NPC6AUZDB-WT001M",),E735*2,0)</f>
        <v>0</v>
      </c>
      <c r="DB735" s="67">
        <f t="shared" si="1359"/>
        <v>41966</v>
      </c>
      <c r="DC735" s="66"/>
      <c r="DD735" s="66">
        <f t="shared" ref="DD735:DD798" si="1392">IF(OR(D735="NPP6AUZDB-BK001M",D735="NPP6AUZDB-WT005M",D735="NPP6AUZDB-WT003M",D735="NPP6AUZDB-WT002M",D735="NPC6AUZDB-GY030C",D735="NPC6AUZDB-WT030C",D735="NPC6AUZDB-BL030C",D735="NPC6AUZDB-YL050C",D735="NPC6AUZDB-WT020C",D735="NPC6AUZDB-BK002M",D735="NPC6AUZDB-GN002M",D735="NPC6AUZDB-OR002M",D735="NPC6AUZDB-WT006M",D735="NPC6AUZDB-RD005M",D735="NPC6AUZDB-RD025C",D735="NPC6AUZDB-BL025C",D735="NPC6AUZDB-YL025C",D735="NPC6AUZDB-WT025C",D735="NPC6AUZDB-GY150C",D735="NPC6AUZDB-YL015M",D735="NPC6AUZDB-GY010M",D735="NPC6AUZDB-GY001M",D735="NPC6AUZDB-GY005M",D735="NPC6AUZDB-YL003M",D735="PC6AUZDB-YL002M",D735="NPC6AUZDB-BL015M",D735="NPC6AUZDB-WT007M",D735="NPC6AUZDB-YL001M",D735="NPC6AUZDB-GY002M",D735="NPC6AUZDB-GN001M",D735="NPC6AUZDB-BL150C",D735="NPC6AUZDB-RD002M",D735="NPC6AUZDB-RD005M",D735="NPC6AUZDB-WT012M",D735="NPC6AUZDB-GY020C",D735="NPC6AUZDB-RD020C",D735="NPC6AUZDB-WT050C",D735="NPC6AUZDB-BL020M",D735="NPC6AUZDB-BL002M",D735="NPC6AUZDB-BL025C",D735="NPC6AUZDB-GN025C",D735="NPC6AUZDB-GY025C",D735="NPC6AUZDB-RD025C",D735="NPC6AUZDB-YL025C",D735="NPC6AUZDA-GY001M",D735="NPC6AUZDA-GY002M",D735="NPC6AUZDA-GY003M",D735="NPC6AUZDB-WT004M",D735="NPC6AUZDB-WT006M",D735="NPC6AUZDB-WT007M",D735="NPC6AUZDB-WT025M",D735="NPC6AUZDB-WT020M",D735="NPC6AUZDB-GN002M",D735="NPC6AUZDB-BL150C",D735="NPC6AUZDB-YL002M",D735="NPC6AUZDB-WT008M",D735="NPC6AUZDB-BL250C",D735="NPC6AUZDB-GN150C",D735="NPC6AUZDB-OR001M",D735="NPC6AUZDB-OR005M",D735="NPC6AUZDB-WT007M",D735="NPC6AUZDA-GY020M",D735="NPC6AUZDB-RD003M",D735="NPC6AUZDB-GN001M",D735="NPC6AUZDB-RD001M",D735="NPC6AUZDB-GN003M",D735="NPC6AUZDB-GY003M",D735="NPC6AUZDB-OR003M",D735="NPC6AUZDB-WT025C",D735="NPC6AUZDB-WT250C",D735="NPC6AUZDB-BK003M",D735="NPC6AUZDB-BK002M",D735="NPC6AUZDB-BK001M",D735="NPC6AUZDB-GN005M",D735="NPC6AUZDB-WT750C",D735="NPC6AUZDB-WT150C",D735="NPC6AUZDB-BL005M",D735="NPC6AUZDB-WT015M",D735="NPC6AUZDB-YL005M",D735="NPC6AUZDB-WT010M",D735="NPC6AUZDB-BL003M",D735="NPC6AUZDB-BL007M",D735="NPC6AUZDB-BL001M",D735="NPC6AUZDB-WT005M",D735="NPC6AUZDB-WT003M",D735="NPC6AUZDB-WT002M",D735="NPC6AUZDB-WT001M",),E735*2,0)</f>
        <v>0</v>
      </c>
      <c r="DE735" s="67">
        <f t="shared" si="1360"/>
        <v>68737</v>
      </c>
      <c r="DF735" s="66"/>
      <c r="DG735" s="69">
        <f t="shared" ref="DG735:DG798" si="1393">IF(OR(D735="NPP6AUZDB-WT003M",D735="NPC06SZDB-WT004M",D735="CO155E2-01C150",D735="CO155E2-0CM002",D735="CO155E2-08M020",D735="CO155E2-06M002",D735="NPC06SZDB-WT001M",D735="CO155E2-08M007",D735="CO17772-08M003",D735="CO155E2-08M003",D735="CO155E2-0MM001",D735="CO155E2-0ZC750",D735="CO155E2-09M008",D735="CO155E2-09M015",D735="CO155E2-08M010",D735="CO155E2-08M015",D735="CO155E2-08M001",D735="CO155E2-0MM015",D735="CO17772-0CM003",D735="CO155E2-0MC050",D735="CO155E2-0CM001",D735="CO155E2-0CM007",D735="CO155E2-08C050",D735="NPC06SZDB-YL010M",D735="NPC06SZDB-GY003M",D735="NPC06SZDB-WT002M",D735="NPC06SZDB-GY001M",D735="NPC06SZDB-WT010M",D735="NPC06SZDB-WT050C",D735="NPC06SZDB-WT005M",D735="NPC06SZDB-WT003M",D735="CO155E2-08M005",D735="CO155E2-08M002",D735="CO155E2-08C150",D735="CO155E2-07M010", D735="CO155E2-0ZM015",D735="CO155E2-0CM010",D735="CO155E2-0CM015",D735="CO155E2-01M010",D735="CO17772-08C150",D735="CO17772-08C050",D735="NPC06SZDB-WT015M",D735="NPC06SZDB-WT015M",D735="NPC06SZDB-WT150C"),E735,0)</f>
        <v>0</v>
      </c>
      <c r="DH735" s="67">
        <f t="shared" si="1314"/>
        <v>540815</v>
      </c>
      <c r="DI735" s="66"/>
      <c r="DJ735" s="66">
        <f t="shared" ref="DJ735:DJ798" si="1394">IF(OR(D735="CO17772-08C250",D735="CO17772-08F004",D735="CO17772-08F010",D735="CO17772-08C750",D735="CO17772-08C250",D735="CO17772-08F002",D735="CO17772-08M020",D735="CO17772-08M010",D735="CO17772-08M006",D735="CO17772-08C050",D735="CO17772-08C150",D735="CO17772-08M007",D735="CO17772-08M010",D735=1644077,D735="CO17772-08M001",D735="CO17772-08M002",D735="CO17772-08M003",D735="CO17772-08M004",D735="CO17772-08M005",D735="CO17772-08M015",),E735*(F735+0.15),0)</f>
        <v>0</v>
      </c>
      <c r="DK735" s="67">
        <f t="shared" si="1346"/>
        <v>4567.5</v>
      </c>
      <c r="DL735" s="210"/>
      <c r="DM735" s="206">
        <f t="shared" ref="DM735:DM798" si="1395">IF(D735=2153276,E735*(F735+0.15),0)</f>
        <v>0</v>
      </c>
      <c r="DN735" s="25">
        <f t="shared" si="1326"/>
        <v>0</v>
      </c>
      <c r="DO735" s="5"/>
      <c r="DP735" s="43">
        <f t="shared" ref="DP735:DP798" si="1396">IF(OR(D735="CO17772-0CC050",D735="CO17772-0CM015",D735="CO17772-0CM007",D735="CO17772-0CM005",D735="CO17772-0CM007",D735="CO17772-0CM007",D735="CO17772-0CM010",D735="CO17772-0CM003",D735="CO17772-0MM015",D735="CO17772-0CM002",D735=959305,D735="CO17772-0CM001",),E735*(F735+0.15),0)</f>
        <v>0</v>
      </c>
      <c r="DQ735" s="27">
        <f t="shared" si="1347"/>
        <v>7022.5</v>
      </c>
      <c r="DR735" s="5"/>
      <c r="DS735" s="43">
        <f t="shared" ref="DS735:DS798" si="1397">IF(OR(D735="CO17772-0ZM010",D735="CO17772-0ZM002",D735="CO17772-0ZM001",D735="CO17772-0ZM005",D735="CO17772-0ZM008",D735=959308,),E735*(F735+0.15),0)</f>
        <v>0</v>
      </c>
      <c r="DT735" s="27">
        <f t="shared" si="1348"/>
        <v>4846</v>
      </c>
      <c r="DU735" s="5"/>
      <c r="DV735" s="43">
        <f t="shared" ref="DV735:DV798" si="1398">IF(OR(D735="CO17772-0MM003",D735="CO17772-0MM001",D735="CO17772-0MC150",D735="CO17772-0MM005",D735=959306,),E735*(F735+0.15),0)</f>
        <v>0</v>
      </c>
      <c r="DW735" s="27">
        <f t="shared" si="1349"/>
        <v>4835</v>
      </c>
      <c r="DX735" s="5"/>
      <c r="DY735" s="22">
        <f t="shared" ref="DY735:DY798" si="1399">IF(OR(D735="CO17772-09M001",D735=959307,),E735*(F735+0.15),0)</f>
        <v>0</v>
      </c>
      <c r="DZ735" s="25">
        <f t="shared" si="1350"/>
        <v>523</v>
      </c>
      <c r="EA735" s="22"/>
      <c r="EB735" s="22">
        <f t="shared" ref="EB735:EB798" si="1400">IF(OR(D735="CO17772-01M001",),E735*(F735+0.15),0)</f>
        <v>0</v>
      </c>
      <c r="EC735" s="28">
        <f t="shared" si="1351"/>
        <v>369</v>
      </c>
      <c r="ED735" s="5"/>
      <c r="EE735" s="43">
        <f t="shared" ref="EE735:EE798" si="1401">IF(OR(CA735="CO17772-07M015",D735="CO17772-07M007",D735="CO17772-07M001",D735="CO17772-07M001",D735=959309,),E735*(F735+0.15),0)</f>
        <v>0</v>
      </c>
      <c r="EF735" s="27">
        <f t="shared" si="1352"/>
        <v>4769</v>
      </c>
      <c r="EG735" s="66"/>
      <c r="EH735" s="66">
        <f t="shared" ref="EH735:EH798" si="1402">IF(OR(D735="CO17772-0MM003",D735="CO17772-0ZM010",D735="CO17772-07M007",D735="CO17772-0ZM002",D735="CO17772-01M001",D735="CO17772-0CC050",D735="CO17772-0CM015",D735="CO17772-08F004",D735="CO17772-08F010",D735="CO17772-08C750",D735="CO17772-08C250",D735="CO17772-07M001",D735="CO17772-09M001",D735="CO17772-0ZM001",D735="CO17772-0MM001",D735="CO17772-08F002",D735="CO17772-0ZM008",D735="CO17772-0ZM005",D735="CO17772-0CM005",D735="CO17772-0CM007",D735="CO17772-08M020",D735="CO17772-0MC150",D735="CO17772-08M006",D735="CO17772-08C050",D735="CO17772-0CM007",D735="CO17772-0CM010",D735="CO17772-0CM003",D735="CO17772-08C150",D735="CO17772-08M007",D735="CO17772-0MM005",D735="CO17772-0MM015",D735="CO17772-0CM002",D735="CO17772-0CM001",D735="CO17772-08M010",D735="CO17772-08M001",D735="CO17772-08M002",D735="CO17772-08M003",D735="CO17772-08M004",D735="CO17772-08M015",D735=959308,D735=959305,D735=959306,D735=959307,D735=959309,D735=1644077,D735="CO17772-08M005",),E735*2,0)</f>
        <v>0</v>
      </c>
      <c r="EI735" s="67">
        <f t="shared" si="1353"/>
        <v>23317</v>
      </c>
      <c r="EJ735" s="66"/>
      <c r="EK735" s="66">
        <f t="shared" si="1372"/>
        <v>0</v>
      </c>
      <c r="EL735" s="67">
        <f t="shared" si="1354"/>
        <v>21947</v>
      </c>
      <c r="EM735" s="110" t="e">
        <f t="shared" si="1373"/>
        <v>#REF!</v>
      </c>
    </row>
    <row r="736" spans="1:143" ht="11.25" customHeight="1" x14ac:dyDescent="0.25">
      <c r="A736" s="254">
        <v>46123</v>
      </c>
      <c r="B736" s="188">
        <v>46109</v>
      </c>
      <c r="C736" s="174">
        <v>8004967145</v>
      </c>
      <c r="D736" s="13" t="s">
        <v>133</v>
      </c>
      <c r="E736" s="14">
        <v>25</v>
      </c>
      <c r="F736" s="15">
        <v>5</v>
      </c>
      <c r="G736" s="16">
        <v>191516032323</v>
      </c>
      <c r="H736" s="66"/>
      <c r="I736" s="41">
        <f t="shared" si="1315"/>
        <v>50</v>
      </c>
      <c r="J736" s="48">
        <f t="shared" si="1375"/>
        <v>322746</v>
      </c>
      <c r="K736" s="66"/>
      <c r="L736" s="41">
        <f t="shared" si="1364"/>
        <v>50</v>
      </c>
      <c r="M736" s="48">
        <f t="shared" si="1376"/>
        <v>221135</v>
      </c>
      <c r="N736" s="66"/>
      <c r="O736" s="41">
        <f t="shared" si="1318"/>
        <v>50</v>
      </c>
      <c r="P736" s="48">
        <f t="shared" si="1377"/>
        <v>371256</v>
      </c>
      <c r="Q736" s="66"/>
      <c r="R736" s="66">
        <f t="shared" si="1320"/>
        <v>50</v>
      </c>
      <c r="S736" s="67" t="e">
        <f t="shared" si="1378"/>
        <v>#REF!</v>
      </c>
      <c r="T736" s="66"/>
      <c r="U736" s="66">
        <f t="shared" si="1327"/>
        <v>0</v>
      </c>
      <c r="V736" s="67">
        <f t="shared" si="1328"/>
        <v>217236.40000000002</v>
      </c>
      <c r="X736" s="69">
        <f t="shared" si="1322"/>
        <v>127.49999999999999</v>
      </c>
      <c r="Y736" s="67">
        <f t="shared" si="1309"/>
        <v>7146.2999999999993</v>
      </c>
      <c r="Z736" s="66"/>
      <c r="AA736" s="68">
        <f t="shared" si="1365"/>
        <v>0</v>
      </c>
      <c r="AB736" s="67">
        <f t="shared" si="1312"/>
        <v>17417.5</v>
      </c>
      <c r="AC736" s="66"/>
      <c r="AD736" s="66">
        <f t="shared" si="1366"/>
        <v>0</v>
      </c>
      <c r="AE736" s="67">
        <f t="shared" si="1329"/>
        <v>8353.7999999999993</v>
      </c>
      <c r="AF736" s="66"/>
      <c r="AG736" s="78">
        <f t="shared" si="1367"/>
        <v>0</v>
      </c>
      <c r="AH736" s="79">
        <f t="shared" si="1330"/>
        <v>6947.9999999999991</v>
      </c>
      <c r="AI736" s="66"/>
      <c r="AJ736" s="68">
        <f t="shared" si="1368"/>
        <v>0</v>
      </c>
      <c r="AK736" s="67">
        <f t="shared" si="1331"/>
        <v>6708.5</v>
      </c>
      <c r="AL736" s="66"/>
      <c r="AM736" s="68">
        <f t="shared" si="1369"/>
        <v>0</v>
      </c>
      <c r="AN736" s="67">
        <f t="shared" si="1332"/>
        <v>3058.0999999999985</v>
      </c>
      <c r="AO736" s="66"/>
      <c r="AP736" s="68">
        <f t="shared" si="1323"/>
        <v>0</v>
      </c>
      <c r="AQ736" s="67">
        <f t="shared" si="1379"/>
        <v>34062.5</v>
      </c>
      <c r="AR736" s="66"/>
      <c r="AS736" s="68">
        <f t="shared" si="1380"/>
        <v>0</v>
      </c>
      <c r="AT736" s="67">
        <f t="shared" si="1333"/>
        <v>2056.1000000000004</v>
      </c>
      <c r="AU736" s="66"/>
      <c r="AV736" s="66">
        <f t="shared" si="1334"/>
        <v>0</v>
      </c>
      <c r="AW736" s="42">
        <f t="shared" si="1311"/>
        <v>1620.0000000000014</v>
      </c>
      <c r="AX736" s="66"/>
      <c r="AY736" s="66">
        <f t="shared" si="1381"/>
        <v>0</v>
      </c>
      <c r="AZ736" s="67">
        <f t="shared" si="1325"/>
        <v>1794.6</v>
      </c>
      <c r="BA736" s="66"/>
      <c r="BB736" s="68">
        <f t="shared" si="1382"/>
        <v>0</v>
      </c>
      <c r="BC736" s="67">
        <f t="shared" si="1335"/>
        <v>1254.5999999999999</v>
      </c>
      <c r="BD736" s="66"/>
      <c r="BE736" s="68">
        <f t="shared" si="1383"/>
        <v>0</v>
      </c>
      <c r="BF736" s="67">
        <f t="shared" si="1304"/>
        <v>7530.3200000000015</v>
      </c>
      <c r="BG736" s="66"/>
      <c r="BH736" s="68">
        <f t="shared" si="1355"/>
        <v>0</v>
      </c>
      <c r="BI736" s="67">
        <f t="shared" si="1370"/>
        <v>35043.879999999997</v>
      </c>
      <c r="BJ736" s="66"/>
      <c r="BK736" s="68">
        <f t="shared" si="1384"/>
        <v>0</v>
      </c>
      <c r="BL736" s="67">
        <f t="shared" si="1336"/>
        <v>4604.6000000000004</v>
      </c>
      <c r="BM736" s="66"/>
      <c r="BN736" s="68">
        <f t="shared" si="1337"/>
        <v>0</v>
      </c>
      <c r="BO736" s="67">
        <f t="shared" si="1338"/>
        <v>509.90000000000123</v>
      </c>
      <c r="BP736" s="66"/>
      <c r="BQ736" s="68">
        <f t="shared" si="1339"/>
        <v>0</v>
      </c>
      <c r="BR736" s="67">
        <f t="shared" si="1371"/>
        <v>18130.019999999993</v>
      </c>
      <c r="BS736" s="66"/>
      <c r="BT736" s="66">
        <f t="shared" si="1361"/>
        <v>0</v>
      </c>
      <c r="BU736" s="67">
        <f t="shared" si="1356"/>
        <v>125963</v>
      </c>
      <c r="BV736" s="66"/>
      <c r="BW736" s="66">
        <f t="shared" si="1362"/>
        <v>0</v>
      </c>
      <c r="BX736" s="67">
        <f t="shared" si="1374"/>
        <v>169123</v>
      </c>
      <c r="BY736" s="66"/>
      <c r="BZ736" s="66">
        <f t="shared" si="1363"/>
        <v>0</v>
      </c>
      <c r="CA736" s="67">
        <f t="shared" si="1357"/>
        <v>121443</v>
      </c>
      <c r="CB736" s="66"/>
      <c r="CC736" s="66">
        <f t="shared" si="1340"/>
        <v>0</v>
      </c>
      <c r="CD736" s="67">
        <f t="shared" si="1300"/>
        <v>12475.7</v>
      </c>
      <c r="CE736" s="66"/>
      <c r="CF736" s="66">
        <f t="shared" si="1341"/>
        <v>0</v>
      </c>
      <c r="CG736" s="67">
        <f t="shared" si="1342"/>
        <v>6982.9</v>
      </c>
      <c r="CH736" s="66"/>
      <c r="CI736" s="66">
        <f t="shared" si="1385"/>
        <v>0</v>
      </c>
      <c r="CJ736" s="67">
        <f t="shared" si="1358"/>
        <v>8715</v>
      </c>
      <c r="CK736" s="66"/>
      <c r="CL736" s="68">
        <f t="shared" si="1386"/>
        <v>0</v>
      </c>
      <c r="CM736" s="79">
        <f t="shared" si="1343"/>
        <v>4864</v>
      </c>
      <c r="CN736" s="66"/>
      <c r="CO736" s="68">
        <f t="shared" si="1387"/>
        <v>0</v>
      </c>
      <c r="CP736" s="79">
        <f t="shared" si="1344"/>
        <v>3955</v>
      </c>
      <c r="CQ736" s="66"/>
      <c r="CR736" s="68">
        <f t="shared" si="1388"/>
        <v>0</v>
      </c>
      <c r="CS736" s="79">
        <f t="shared" si="1310"/>
        <v>6656</v>
      </c>
      <c r="CT736" s="66"/>
      <c r="CU736" s="68">
        <f t="shared" si="1389"/>
        <v>0</v>
      </c>
      <c r="CV736" s="79">
        <f t="shared" si="1345"/>
        <v>7769</v>
      </c>
      <c r="CW736" s="66"/>
      <c r="CX736" s="66">
        <f t="shared" si="1390"/>
        <v>0</v>
      </c>
      <c r="CY736" s="40">
        <f t="shared" si="1303"/>
        <v>6801.7599999999984</v>
      </c>
      <c r="CZ736" s="65"/>
      <c r="DA736" s="66">
        <f t="shared" si="1391"/>
        <v>0</v>
      </c>
      <c r="DB736" s="67">
        <f t="shared" si="1359"/>
        <v>41966</v>
      </c>
      <c r="DC736" s="66"/>
      <c r="DD736" s="66">
        <f t="shared" si="1392"/>
        <v>0</v>
      </c>
      <c r="DE736" s="67">
        <f t="shared" si="1360"/>
        <v>68737</v>
      </c>
      <c r="DF736" s="66"/>
      <c r="DG736" s="69">
        <f t="shared" si="1393"/>
        <v>0</v>
      </c>
      <c r="DH736" s="67">
        <f t="shared" si="1314"/>
        <v>540815</v>
      </c>
      <c r="DI736" s="66"/>
      <c r="DJ736" s="66">
        <f t="shared" si="1394"/>
        <v>0</v>
      </c>
      <c r="DK736" s="67">
        <f t="shared" si="1346"/>
        <v>4567.5</v>
      </c>
      <c r="DM736" s="206">
        <f t="shared" si="1395"/>
        <v>0</v>
      </c>
      <c r="DN736" s="25">
        <f t="shared" si="1326"/>
        <v>0</v>
      </c>
      <c r="DO736" s="5"/>
      <c r="DP736" s="43">
        <f t="shared" si="1396"/>
        <v>0</v>
      </c>
      <c r="DQ736" s="27">
        <f t="shared" si="1347"/>
        <v>7022.5</v>
      </c>
      <c r="DR736" s="5"/>
      <c r="DS736" s="43">
        <f t="shared" si="1397"/>
        <v>0</v>
      </c>
      <c r="DT736" s="27">
        <f t="shared" si="1348"/>
        <v>4846</v>
      </c>
      <c r="DU736" s="5"/>
      <c r="DV736" s="43">
        <f t="shared" si="1398"/>
        <v>0</v>
      </c>
      <c r="DW736" s="27">
        <f t="shared" si="1349"/>
        <v>4835</v>
      </c>
      <c r="DX736" s="5"/>
      <c r="DY736" s="22">
        <f t="shared" si="1399"/>
        <v>0</v>
      </c>
      <c r="DZ736" s="25">
        <f t="shared" si="1350"/>
        <v>523</v>
      </c>
      <c r="EA736" s="22"/>
      <c r="EB736" s="22">
        <f t="shared" si="1400"/>
        <v>0</v>
      </c>
      <c r="EC736" s="28">
        <f t="shared" si="1351"/>
        <v>369</v>
      </c>
      <c r="ED736" s="5"/>
      <c r="EE736" s="43">
        <f t="shared" si="1401"/>
        <v>0</v>
      </c>
      <c r="EF736" s="27">
        <f t="shared" si="1352"/>
        <v>4769</v>
      </c>
      <c r="EG736" s="66"/>
      <c r="EH736" s="66">
        <f t="shared" si="1402"/>
        <v>0</v>
      </c>
      <c r="EI736" s="67">
        <f t="shared" si="1353"/>
        <v>23317</v>
      </c>
      <c r="EJ736" s="66"/>
      <c r="EK736" s="66">
        <f t="shared" si="1372"/>
        <v>0</v>
      </c>
      <c r="EL736" s="67">
        <f t="shared" si="1354"/>
        <v>21947</v>
      </c>
      <c r="EM736" s="110" t="e">
        <f t="shared" si="1373"/>
        <v>#REF!</v>
      </c>
    </row>
    <row r="737" spans="1:143" ht="11.25" customHeight="1" x14ac:dyDescent="0.25">
      <c r="A737" s="254">
        <v>46123</v>
      </c>
      <c r="B737" s="188">
        <v>46116</v>
      </c>
      <c r="C737" s="174">
        <v>8004959253</v>
      </c>
      <c r="D737" s="13" t="s">
        <v>234</v>
      </c>
      <c r="E737" s="14">
        <v>24</v>
      </c>
      <c r="F737" s="15">
        <v>20</v>
      </c>
      <c r="G737" s="16">
        <v>191516031869</v>
      </c>
      <c r="H737" s="66"/>
      <c r="I737" s="41">
        <f t="shared" si="1315"/>
        <v>48</v>
      </c>
      <c r="J737" s="48">
        <f t="shared" si="1375"/>
        <v>322698</v>
      </c>
      <c r="K737" s="66"/>
      <c r="L737" s="41">
        <f t="shared" si="1364"/>
        <v>48</v>
      </c>
      <c r="M737" s="48">
        <f t="shared" si="1376"/>
        <v>221087</v>
      </c>
      <c r="N737" s="66"/>
      <c r="O737" s="41">
        <f t="shared" si="1318"/>
        <v>48</v>
      </c>
      <c r="P737" s="48">
        <f t="shared" si="1377"/>
        <v>371208</v>
      </c>
      <c r="Q737" s="66"/>
      <c r="R737" s="66">
        <f t="shared" si="1320"/>
        <v>48</v>
      </c>
      <c r="S737" s="67" t="e">
        <f t="shared" si="1378"/>
        <v>#REF!</v>
      </c>
      <c r="T737" s="66"/>
      <c r="U737" s="66">
        <f t="shared" si="1327"/>
        <v>0</v>
      </c>
      <c r="V737" s="67">
        <f t="shared" si="1328"/>
        <v>217236.40000000002</v>
      </c>
      <c r="X737" s="69">
        <f t="shared" si="1322"/>
        <v>0</v>
      </c>
      <c r="Y737" s="67">
        <f t="shared" si="1309"/>
        <v>7146.2999999999993</v>
      </c>
      <c r="Z737" s="66"/>
      <c r="AA737" s="68">
        <f t="shared" si="1365"/>
        <v>0</v>
      </c>
      <c r="AB737" s="67">
        <f t="shared" si="1312"/>
        <v>17417.5</v>
      </c>
      <c r="AC737" s="66"/>
      <c r="AD737" s="66">
        <f t="shared" si="1366"/>
        <v>482.40000000000003</v>
      </c>
      <c r="AE737" s="67">
        <f t="shared" si="1329"/>
        <v>7871.4</v>
      </c>
      <c r="AF737" s="66"/>
      <c r="AG737" s="78">
        <f t="shared" si="1367"/>
        <v>0</v>
      </c>
      <c r="AH737" s="79">
        <f t="shared" si="1330"/>
        <v>6947.9999999999991</v>
      </c>
      <c r="AI737" s="66"/>
      <c r="AJ737" s="68">
        <f t="shared" si="1368"/>
        <v>0</v>
      </c>
      <c r="AK737" s="67">
        <f t="shared" si="1331"/>
        <v>6708.5</v>
      </c>
      <c r="AL737" s="66"/>
      <c r="AM737" s="68">
        <f t="shared" si="1369"/>
        <v>0</v>
      </c>
      <c r="AN737" s="67">
        <f t="shared" si="1332"/>
        <v>3058.0999999999985</v>
      </c>
      <c r="AO737" s="66"/>
      <c r="AP737" s="68">
        <f t="shared" si="1323"/>
        <v>0</v>
      </c>
      <c r="AQ737" s="67">
        <f t="shared" si="1379"/>
        <v>34062.5</v>
      </c>
      <c r="AR737" s="66"/>
      <c r="AS737" s="68">
        <f t="shared" si="1380"/>
        <v>0</v>
      </c>
      <c r="AT737" s="67">
        <f t="shared" si="1333"/>
        <v>2056.1000000000004</v>
      </c>
      <c r="AU737" s="66"/>
      <c r="AV737" s="66">
        <f t="shared" si="1334"/>
        <v>0</v>
      </c>
      <c r="AW737" s="42">
        <f t="shared" si="1311"/>
        <v>1620.0000000000014</v>
      </c>
      <c r="AX737" s="66"/>
      <c r="AY737" s="66">
        <f t="shared" si="1381"/>
        <v>0</v>
      </c>
      <c r="AZ737" s="67">
        <f t="shared" si="1325"/>
        <v>1794.6</v>
      </c>
      <c r="BA737" s="66"/>
      <c r="BB737" s="68">
        <f t="shared" si="1382"/>
        <v>0</v>
      </c>
      <c r="BC737" s="67">
        <f t="shared" si="1335"/>
        <v>1254.5999999999999</v>
      </c>
      <c r="BD737" s="66"/>
      <c r="BE737" s="68">
        <f t="shared" si="1383"/>
        <v>0</v>
      </c>
      <c r="BF737" s="67">
        <f t="shared" si="1304"/>
        <v>7530.3200000000015</v>
      </c>
      <c r="BG737" s="66"/>
      <c r="BH737" s="68">
        <f t="shared" si="1355"/>
        <v>0</v>
      </c>
      <c r="BI737" s="67">
        <f t="shared" si="1370"/>
        <v>35043.879999999997</v>
      </c>
      <c r="BJ737" s="66"/>
      <c r="BK737" s="68">
        <f t="shared" si="1384"/>
        <v>0</v>
      </c>
      <c r="BL737" s="67">
        <f t="shared" si="1336"/>
        <v>4604.6000000000004</v>
      </c>
      <c r="BM737" s="66"/>
      <c r="BN737" s="68">
        <f t="shared" si="1337"/>
        <v>0</v>
      </c>
      <c r="BO737" s="67">
        <f t="shared" si="1338"/>
        <v>509.90000000000123</v>
      </c>
      <c r="BP737" s="66"/>
      <c r="BQ737" s="68">
        <f t="shared" si="1339"/>
        <v>0</v>
      </c>
      <c r="BR737" s="67">
        <f t="shared" si="1371"/>
        <v>18130.019999999993</v>
      </c>
      <c r="BS737" s="66"/>
      <c r="BT737" s="66">
        <f t="shared" si="1361"/>
        <v>0</v>
      </c>
      <c r="BU737" s="67">
        <f t="shared" si="1356"/>
        <v>125963</v>
      </c>
      <c r="BV737" s="66"/>
      <c r="BW737" s="66">
        <f t="shared" si="1362"/>
        <v>0</v>
      </c>
      <c r="BX737" s="67">
        <f t="shared" si="1374"/>
        <v>169123</v>
      </c>
      <c r="BY737" s="66"/>
      <c r="BZ737" s="66">
        <f t="shared" si="1363"/>
        <v>0</v>
      </c>
      <c r="CA737" s="67">
        <f t="shared" si="1357"/>
        <v>121443</v>
      </c>
      <c r="CB737" s="66"/>
      <c r="CC737" s="66">
        <f t="shared" si="1340"/>
        <v>0</v>
      </c>
      <c r="CD737" s="67">
        <f t="shared" si="1300"/>
        <v>12475.7</v>
      </c>
      <c r="CE737" s="66"/>
      <c r="CF737" s="66">
        <f t="shared" si="1341"/>
        <v>0</v>
      </c>
      <c r="CG737" s="67">
        <f t="shared" si="1342"/>
        <v>6982.9</v>
      </c>
      <c r="CH737" s="66"/>
      <c r="CI737" s="66">
        <f t="shared" si="1385"/>
        <v>0</v>
      </c>
      <c r="CJ737" s="67">
        <f t="shared" si="1358"/>
        <v>8715</v>
      </c>
      <c r="CK737" s="66"/>
      <c r="CL737" s="68">
        <f t="shared" si="1386"/>
        <v>0</v>
      </c>
      <c r="CM737" s="79">
        <f t="shared" si="1343"/>
        <v>4864</v>
      </c>
      <c r="CN737" s="66"/>
      <c r="CO737" s="68">
        <f t="shared" si="1387"/>
        <v>0</v>
      </c>
      <c r="CP737" s="79">
        <f t="shared" si="1344"/>
        <v>3955</v>
      </c>
      <c r="CQ737" s="66"/>
      <c r="CR737" s="140">
        <f t="shared" si="1388"/>
        <v>0</v>
      </c>
      <c r="CS737" s="79">
        <f t="shared" si="1310"/>
        <v>6656</v>
      </c>
      <c r="CT737" s="66"/>
      <c r="CU737" s="68">
        <f t="shared" si="1389"/>
        <v>0</v>
      </c>
      <c r="CV737" s="79">
        <f t="shared" si="1345"/>
        <v>7769</v>
      </c>
      <c r="CW737" s="66"/>
      <c r="CX737" s="66">
        <f t="shared" si="1390"/>
        <v>0</v>
      </c>
      <c r="CY737" s="40">
        <f t="shared" si="1303"/>
        <v>6801.7599999999984</v>
      </c>
      <c r="CZ737" s="65"/>
      <c r="DA737" s="66">
        <f t="shared" si="1391"/>
        <v>0</v>
      </c>
      <c r="DB737" s="67">
        <f t="shared" si="1359"/>
        <v>41966</v>
      </c>
      <c r="DC737" s="66"/>
      <c r="DD737" s="66">
        <f t="shared" si="1392"/>
        <v>0</v>
      </c>
      <c r="DE737" s="67">
        <f t="shared" si="1360"/>
        <v>68737</v>
      </c>
      <c r="DF737" s="66"/>
      <c r="DG737" s="69">
        <f t="shared" si="1393"/>
        <v>0</v>
      </c>
      <c r="DH737" s="67">
        <f t="shared" si="1314"/>
        <v>540815</v>
      </c>
      <c r="DI737" s="66"/>
      <c r="DJ737" s="66">
        <f t="shared" si="1394"/>
        <v>0</v>
      </c>
      <c r="DK737" s="67">
        <f t="shared" si="1346"/>
        <v>4567.5</v>
      </c>
      <c r="DM737" s="206">
        <f t="shared" si="1395"/>
        <v>0</v>
      </c>
      <c r="DN737" s="25">
        <f t="shared" si="1326"/>
        <v>0</v>
      </c>
      <c r="DO737" s="5"/>
      <c r="DP737" s="43">
        <f t="shared" si="1396"/>
        <v>0</v>
      </c>
      <c r="DQ737" s="27">
        <f t="shared" si="1347"/>
        <v>7022.5</v>
      </c>
      <c r="DR737" s="5"/>
      <c r="DS737" s="43">
        <f t="shared" si="1397"/>
        <v>0</v>
      </c>
      <c r="DT737" s="27">
        <f t="shared" si="1348"/>
        <v>4846</v>
      </c>
      <c r="DU737" s="5"/>
      <c r="DV737" s="43">
        <f t="shared" si="1398"/>
        <v>0</v>
      </c>
      <c r="DW737" s="27">
        <f t="shared" si="1349"/>
        <v>4835</v>
      </c>
      <c r="DX737" s="5"/>
      <c r="DY737" s="22">
        <f t="shared" si="1399"/>
        <v>0</v>
      </c>
      <c r="DZ737" s="25">
        <f t="shared" si="1350"/>
        <v>523</v>
      </c>
      <c r="EA737" s="22"/>
      <c r="EB737" s="22">
        <f t="shared" si="1400"/>
        <v>0</v>
      </c>
      <c r="EC737" s="28">
        <f t="shared" si="1351"/>
        <v>369</v>
      </c>
      <c r="ED737" s="5"/>
      <c r="EE737" s="43">
        <f t="shared" si="1401"/>
        <v>0</v>
      </c>
      <c r="EF737" s="27">
        <f t="shared" si="1352"/>
        <v>4769</v>
      </c>
      <c r="EG737" s="66"/>
      <c r="EH737" s="66">
        <f t="shared" si="1402"/>
        <v>0</v>
      </c>
      <c r="EI737" s="67">
        <f t="shared" si="1353"/>
        <v>23317</v>
      </c>
      <c r="EJ737" s="66"/>
      <c r="EK737" s="66">
        <f t="shared" si="1372"/>
        <v>0</v>
      </c>
      <c r="EL737" s="67">
        <f t="shared" si="1354"/>
        <v>21947</v>
      </c>
      <c r="EM737" s="110" t="e">
        <f t="shared" si="1373"/>
        <v>#REF!</v>
      </c>
    </row>
    <row r="738" spans="1:143" ht="11.25" customHeight="1" x14ac:dyDescent="0.25">
      <c r="A738" s="255">
        <v>46123</v>
      </c>
      <c r="B738" s="188">
        <v>46116</v>
      </c>
      <c r="C738" s="174">
        <v>8004959255</v>
      </c>
      <c r="D738" s="13" t="s">
        <v>235</v>
      </c>
      <c r="E738" s="14">
        <v>40</v>
      </c>
      <c r="F738" s="15">
        <v>10</v>
      </c>
      <c r="G738" s="16">
        <v>191516031913</v>
      </c>
      <c r="H738" s="66"/>
      <c r="I738" s="41">
        <f t="shared" si="1315"/>
        <v>80</v>
      </c>
      <c r="J738" s="48">
        <f t="shared" si="1375"/>
        <v>322618</v>
      </c>
      <c r="K738" s="66"/>
      <c r="L738" s="41">
        <f t="shared" si="1364"/>
        <v>80</v>
      </c>
      <c r="M738" s="48">
        <f t="shared" si="1376"/>
        <v>221007</v>
      </c>
      <c r="N738" s="66"/>
      <c r="O738" s="41">
        <f t="shared" si="1318"/>
        <v>80</v>
      </c>
      <c r="P738" s="48">
        <f t="shared" si="1377"/>
        <v>371128</v>
      </c>
      <c r="Q738" s="66"/>
      <c r="R738" s="66">
        <f t="shared" si="1320"/>
        <v>80</v>
      </c>
      <c r="S738" s="67" t="e">
        <f t="shared" si="1378"/>
        <v>#REF!</v>
      </c>
      <c r="T738" s="66"/>
      <c r="U738" s="66">
        <f t="shared" si="1327"/>
        <v>0</v>
      </c>
      <c r="V738" s="67">
        <f t="shared" si="1328"/>
        <v>217236.40000000002</v>
      </c>
      <c r="X738" s="69">
        <f t="shared" si="1322"/>
        <v>0</v>
      </c>
      <c r="Y738" s="67">
        <f t="shared" si="1309"/>
        <v>7146.2999999999993</v>
      </c>
      <c r="Z738" s="66"/>
      <c r="AA738" s="68">
        <f t="shared" si="1365"/>
        <v>0</v>
      </c>
      <c r="AB738" s="67">
        <f t="shared" si="1312"/>
        <v>17417.5</v>
      </c>
      <c r="AC738" s="66"/>
      <c r="AD738" s="66">
        <f t="shared" si="1366"/>
        <v>404</v>
      </c>
      <c r="AE738" s="67">
        <f t="shared" si="1329"/>
        <v>7467.4</v>
      </c>
      <c r="AF738" s="66"/>
      <c r="AG738" s="78">
        <f t="shared" si="1367"/>
        <v>0</v>
      </c>
      <c r="AH738" s="79">
        <f t="shared" si="1330"/>
        <v>6947.9999999999991</v>
      </c>
      <c r="AI738" s="66"/>
      <c r="AJ738" s="68">
        <f t="shared" si="1368"/>
        <v>0</v>
      </c>
      <c r="AK738" s="67">
        <f t="shared" si="1331"/>
        <v>6708.5</v>
      </c>
      <c r="AL738" s="66"/>
      <c r="AM738" s="68">
        <f t="shared" si="1369"/>
        <v>0</v>
      </c>
      <c r="AN738" s="67">
        <f t="shared" si="1332"/>
        <v>3058.0999999999985</v>
      </c>
      <c r="AO738" s="66"/>
      <c r="AP738" s="68">
        <f t="shared" si="1323"/>
        <v>0</v>
      </c>
      <c r="AQ738" s="67">
        <f t="shared" si="1379"/>
        <v>34062.5</v>
      </c>
      <c r="AR738" s="66"/>
      <c r="AS738" s="68">
        <f t="shared" si="1380"/>
        <v>0</v>
      </c>
      <c r="AT738" s="67">
        <f t="shared" si="1333"/>
        <v>2056.1000000000004</v>
      </c>
      <c r="AU738" s="66"/>
      <c r="AV738" s="66">
        <f t="shared" si="1334"/>
        <v>0</v>
      </c>
      <c r="AW738" s="42">
        <f t="shared" si="1311"/>
        <v>1620.0000000000014</v>
      </c>
      <c r="AX738" s="66"/>
      <c r="AY738" s="66">
        <f t="shared" si="1381"/>
        <v>0</v>
      </c>
      <c r="AZ738" s="67">
        <f t="shared" si="1325"/>
        <v>1794.6</v>
      </c>
      <c r="BA738" s="66"/>
      <c r="BB738" s="68">
        <f t="shared" si="1382"/>
        <v>0</v>
      </c>
      <c r="BC738" s="67">
        <f t="shared" si="1335"/>
        <v>1254.5999999999999</v>
      </c>
      <c r="BD738" s="66"/>
      <c r="BE738" s="68">
        <f t="shared" si="1383"/>
        <v>0</v>
      </c>
      <c r="BF738" s="67">
        <f t="shared" si="1304"/>
        <v>7530.3200000000015</v>
      </c>
      <c r="BG738" s="66"/>
      <c r="BH738" s="68">
        <f t="shared" si="1355"/>
        <v>0</v>
      </c>
      <c r="BI738" s="67">
        <f t="shared" si="1370"/>
        <v>35043.879999999997</v>
      </c>
      <c r="BJ738" s="66"/>
      <c r="BK738" s="68">
        <f t="shared" si="1384"/>
        <v>0</v>
      </c>
      <c r="BL738" s="67">
        <f t="shared" si="1336"/>
        <v>4604.6000000000004</v>
      </c>
      <c r="BM738" s="66"/>
      <c r="BN738" s="68">
        <f t="shared" si="1337"/>
        <v>0</v>
      </c>
      <c r="BO738" s="67">
        <f t="shared" si="1338"/>
        <v>509.90000000000123</v>
      </c>
      <c r="BP738" s="66"/>
      <c r="BQ738" s="68">
        <f t="shared" si="1339"/>
        <v>0</v>
      </c>
      <c r="BR738" s="67">
        <f t="shared" si="1371"/>
        <v>18130.019999999993</v>
      </c>
      <c r="BS738" s="66"/>
      <c r="BT738" s="66">
        <f t="shared" si="1361"/>
        <v>0</v>
      </c>
      <c r="BU738" s="67">
        <f t="shared" si="1356"/>
        <v>125963</v>
      </c>
      <c r="BV738" s="66"/>
      <c r="BW738" s="66">
        <f t="shared" si="1362"/>
        <v>0</v>
      </c>
      <c r="BX738" s="67">
        <f t="shared" si="1374"/>
        <v>169123</v>
      </c>
      <c r="BY738" s="66"/>
      <c r="BZ738" s="66">
        <f t="shared" si="1363"/>
        <v>0</v>
      </c>
      <c r="CA738" s="67">
        <f t="shared" si="1357"/>
        <v>121443</v>
      </c>
      <c r="CB738" s="66"/>
      <c r="CC738" s="66">
        <f t="shared" si="1340"/>
        <v>0</v>
      </c>
      <c r="CD738" s="67">
        <f t="shared" si="1300"/>
        <v>12475.7</v>
      </c>
      <c r="CE738" s="66"/>
      <c r="CF738" s="66">
        <f t="shared" si="1341"/>
        <v>0</v>
      </c>
      <c r="CG738" s="67">
        <f t="shared" si="1342"/>
        <v>6982.9</v>
      </c>
      <c r="CH738" s="66"/>
      <c r="CI738" s="66">
        <f t="shared" si="1385"/>
        <v>0</v>
      </c>
      <c r="CJ738" s="67">
        <f t="shared" si="1358"/>
        <v>8715</v>
      </c>
      <c r="CK738" s="66"/>
      <c r="CL738" s="68">
        <f t="shared" si="1386"/>
        <v>0</v>
      </c>
      <c r="CM738" s="79">
        <f t="shared" si="1343"/>
        <v>4864</v>
      </c>
      <c r="CN738" s="66"/>
      <c r="CO738" s="68">
        <f t="shared" si="1387"/>
        <v>0</v>
      </c>
      <c r="CP738" s="79">
        <f t="shared" si="1344"/>
        <v>3955</v>
      </c>
      <c r="CQ738" s="66"/>
      <c r="CR738" s="140">
        <f t="shared" si="1388"/>
        <v>0</v>
      </c>
      <c r="CS738" s="79">
        <f t="shared" si="1310"/>
        <v>6656</v>
      </c>
      <c r="CT738" s="66"/>
      <c r="CU738" s="68">
        <f t="shared" si="1389"/>
        <v>0</v>
      </c>
      <c r="CV738" s="79">
        <f t="shared" si="1345"/>
        <v>7769</v>
      </c>
      <c r="CW738" s="66"/>
      <c r="CX738" s="66">
        <f t="shared" si="1390"/>
        <v>0</v>
      </c>
      <c r="CY738" s="40">
        <f t="shared" si="1303"/>
        <v>6801.7599999999984</v>
      </c>
      <c r="CZ738" s="65"/>
      <c r="DA738" s="66">
        <f t="shared" si="1391"/>
        <v>0</v>
      </c>
      <c r="DB738" s="67">
        <f t="shared" si="1359"/>
        <v>41966</v>
      </c>
      <c r="DC738" s="66"/>
      <c r="DD738" s="66">
        <f t="shared" si="1392"/>
        <v>0</v>
      </c>
      <c r="DE738" s="67">
        <f t="shared" si="1360"/>
        <v>68737</v>
      </c>
      <c r="DF738" s="66"/>
      <c r="DG738" s="69">
        <f t="shared" si="1393"/>
        <v>0</v>
      </c>
      <c r="DH738" s="67">
        <f t="shared" si="1314"/>
        <v>540815</v>
      </c>
      <c r="DI738" s="66"/>
      <c r="DJ738" s="66">
        <f t="shared" si="1394"/>
        <v>0</v>
      </c>
      <c r="DK738" s="67">
        <f t="shared" si="1346"/>
        <v>4567.5</v>
      </c>
      <c r="DM738" s="206">
        <f t="shared" si="1395"/>
        <v>0</v>
      </c>
      <c r="DN738" s="25">
        <f t="shared" si="1326"/>
        <v>0</v>
      </c>
      <c r="DO738" s="5"/>
      <c r="DP738" s="43">
        <f t="shared" si="1396"/>
        <v>0</v>
      </c>
      <c r="DQ738" s="27">
        <f t="shared" si="1347"/>
        <v>7022.5</v>
      </c>
      <c r="DR738" s="5"/>
      <c r="DS738" s="43">
        <f t="shared" si="1397"/>
        <v>0</v>
      </c>
      <c r="DT738" s="27">
        <f t="shared" si="1348"/>
        <v>4846</v>
      </c>
      <c r="DU738" s="5"/>
      <c r="DV738" s="43">
        <f t="shared" si="1398"/>
        <v>0</v>
      </c>
      <c r="DW738" s="27">
        <f t="shared" si="1349"/>
        <v>4835</v>
      </c>
      <c r="DX738" s="5"/>
      <c r="DY738" s="22">
        <f t="shared" si="1399"/>
        <v>0</v>
      </c>
      <c r="DZ738" s="25">
        <f t="shared" si="1350"/>
        <v>523</v>
      </c>
      <c r="EA738" s="22"/>
      <c r="EB738" s="22">
        <f t="shared" si="1400"/>
        <v>0</v>
      </c>
      <c r="EC738" s="28">
        <f t="shared" si="1351"/>
        <v>369</v>
      </c>
      <c r="ED738" s="5"/>
      <c r="EE738" s="43">
        <f t="shared" si="1401"/>
        <v>0</v>
      </c>
      <c r="EF738" s="27">
        <f t="shared" si="1352"/>
        <v>4769</v>
      </c>
      <c r="EG738" s="66"/>
      <c r="EH738" s="66">
        <f t="shared" si="1402"/>
        <v>0</v>
      </c>
      <c r="EI738" s="67">
        <f t="shared" si="1353"/>
        <v>23317</v>
      </c>
      <c r="EJ738" s="66"/>
      <c r="EK738" s="66">
        <f t="shared" si="1372"/>
        <v>0</v>
      </c>
      <c r="EL738" s="67">
        <f t="shared" si="1354"/>
        <v>21947</v>
      </c>
      <c r="EM738" s="110" t="e">
        <f t="shared" si="1373"/>
        <v>#REF!</v>
      </c>
    </row>
    <row r="739" spans="1:143" ht="11.25" customHeight="1" x14ac:dyDescent="0.25">
      <c r="A739" s="255">
        <v>46123</v>
      </c>
      <c r="B739" s="158">
        <v>46116</v>
      </c>
      <c r="C739" s="12">
        <v>8004959256</v>
      </c>
      <c r="D739" s="13" t="s">
        <v>103</v>
      </c>
      <c r="E739" s="14">
        <v>25</v>
      </c>
      <c r="F739" s="15">
        <v>5</v>
      </c>
      <c r="G739" s="16">
        <v>191516031968</v>
      </c>
      <c r="H739" s="66"/>
      <c r="I739" s="41">
        <f t="shared" si="1315"/>
        <v>50</v>
      </c>
      <c r="J739" s="48">
        <f t="shared" si="1375"/>
        <v>322568</v>
      </c>
      <c r="K739" s="66"/>
      <c r="L739" s="41">
        <f t="shared" si="1364"/>
        <v>50</v>
      </c>
      <c r="M739" s="48">
        <f t="shared" si="1376"/>
        <v>220957</v>
      </c>
      <c r="N739" s="66"/>
      <c r="O739" s="41">
        <f t="shared" si="1318"/>
        <v>50</v>
      </c>
      <c r="P739" s="48">
        <f t="shared" si="1377"/>
        <v>371078</v>
      </c>
      <c r="Q739" s="66"/>
      <c r="R739" s="66">
        <f t="shared" si="1320"/>
        <v>50</v>
      </c>
      <c r="S739" s="67" t="e">
        <f t="shared" si="1378"/>
        <v>#REF!</v>
      </c>
      <c r="T739" s="66"/>
      <c r="U739" s="66">
        <f t="shared" si="1327"/>
        <v>0</v>
      </c>
      <c r="V739" s="67">
        <f t="shared" si="1328"/>
        <v>217236.40000000002</v>
      </c>
      <c r="X739" s="69">
        <f t="shared" si="1322"/>
        <v>0</v>
      </c>
      <c r="Y739" s="67">
        <f t="shared" si="1309"/>
        <v>7146.2999999999993</v>
      </c>
      <c r="Z739" s="66"/>
      <c r="AA739" s="68">
        <f t="shared" si="1365"/>
        <v>0</v>
      </c>
      <c r="AB739" s="67">
        <f t="shared" si="1312"/>
        <v>17417.5</v>
      </c>
      <c r="AC739" s="66"/>
      <c r="AD739" s="66">
        <f t="shared" si="1366"/>
        <v>127.49999999999999</v>
      </c>
      <c r="AE739" s="67">
        <f t="shared" si="1329"/>
        <v>7339.9</v>
      </c>
      <c r="AF739" s="66"/>
      <c r="AG739" s="78">
        <f t="shared" si="1367"/>
        <v>0</v>
      </c>
      <c r="AH739" s="79">
        <f t="shared" si="1330"/>
        <v>6947.9999999999991</v>
      </c>
      <c r="AI739" s="66"/>
      <c r="AJ739" s="68">
        <f t="shared" si="1368"/>
        <v>0</v>
      </c>
      <c r="AK739" s="67">
        <f t="shared" si="1331"/>
        <v>6708.5</v>
      </c>
      <c r="AL739" s="66"/>
      <c r="AM739" s="68">
        <f t="shared" si="1369"/>
        <v>0</v>
      </c>
      <c r="AN739" s="67">
        <f t="shared" si="1332"/>
        <v>3058.0999999999985</v>
      </c>
      <c r="AO739" s="66"/>
      <c r="AP739" s="68">
        <f t="shared" si="1323"/>
        <v>0</v>
      </c>
      <c r="AQ739" s="67">
        <f t="shared" si="1379"/>
        <v>34062.5</v>
      </c>
      <c r="AR739" s="66"/>
      <c r="AS739" s="68">
        <f t="shared" si="1380"/>
        <v>0</v>
      </c>
      <c r="AT739" s="67">
        <f t="shared" si="1333"/>
        <v>2056.1000000000004</v>
      </c>
      <c r="AU739" s="66"/>
      <c r="AV739" s="66">
        <f t="shared" si="1334"/>
        <v>0</v>
      </c>
      <c r="AW739" s="42">
        <f t="shared" si="1311"/>
        <v>1620.0000000000014</v>
      </c>
      <c r="AX739" s="66"/>
      <c r="AY739" s="66">
        <f t="shared" si="1381"/>
        <v>0</v>
      </c>
      <c r="AZ739" s="67">
        <f t="shared" si="1325"/>
        <v>1794.6</v>
      </c>
      <c r="BA739" s="66"/>
      <c r="BB739" s="68">
        <f t="shared" si="1382"/>
        <v>0</v>
      </c>
      <c r="BC739" s="67">
        <f t="shared" si="1335"/>
        <v>1254.5999999999999</v>
      </c>
      <c r="BD739" s="66"/>
      <c r="BE739" s="68">
        <f t="shared" si="1383"/>
        <v>0</v>
      </c>
      <c r="BF739" s="67">
        <f t="shared" si="1304"/>
        <v>7530.3200000000015</v>
      </c>
      <c r="BG739" s="66"/>
      <c r="BH739" s="68">
        <f t="shared" si="1355"/>
        <v>0</v>
      </c>
      <c r="BI739" s="67">
        <f t="shared" si="1370"/>
        <v>35043.879999999997</v>
      </c>
      <c r="BJ739" s="66"/>
      <c r="BK739" s="68">
        <f t="shared" si="1384"/>
        <v>0</v>
      </c>
      <c r="BL739" s="67">
        <f t="shared" si="1336"/>
        <v>4604.6000000000004</v>
      </c>
      <c r="BM739" s="66"/>
      <c r="BN739" s="68">
        <f t="shared" si="1337"/>
        <v>0</v>
      </c>
      <c r="BO739" s="67">
        <f t="shared" si="1338"/>
        <v>509.90000000000123</v>
      </c>
      <c r="BP739" s="66"/>
      <c r="BQ739" s="68">
        <f t="shared" si="1339"/>
        <v>0</v>
      </c>
      <c r="BR739" s="67">
        <f t="shared" si="1371"/>
        <v>18130.019999999993</v>
      </c>
      <c r="BS739" s="66"/>
      <c r="BT739" s="66">
        <f t="shared" si="1361"/>
        <v>0</v>
      </c>
      <c r="BU739" s="67">
        <f t="shared" si="1356"/>
        <v>125963</v>
      </c>
      <c r="BV739" s="66"/>
      <c r="BW739" s="66">
        <f t="shared" si="1362"/>
        <v>0</v>
      </c>
      <c r="BX739" s="67">
        <f t="shared" si="1374"/>
        <v>169123</v>
      </c>
      <c r="BY739" s="66"/>
      <c r="BZ739" s="66">
        <f t="shared" si="1363"/>
        <v>0</v>
      </c>
      <c r="CA739" s="67">
        <f t="shared" si="1357"/>
        <v>121443</v>
      </c>
      <c r="CB739" s="66"/>
      <c r="CC739" s="66">
        <f t="shared" si="1340"/>
        <v>0</v>
      </c>
      <c r="CD739" s="67">
        <f t="shared" si="1300"/>
        <v>12475.7</v>
      </c>
      <c r="CE739" s="66"/>
      <c r="CF739" s="66">
        <f t="shared" si="1341"/>
        <v>0</v>
      </c>
      <c r="CG739" s="67">
        <f t="shared" si="1342"/>
        <v>6982.9</v>
      </c>
      <c r="CH739" s="66"/>
      <c r="CI739" s="66">
        <f t="shared" si="1385"/>
        <v>0</v>
      </c>
      <c r="CJ739" s="67">
        <f t="shared" si="1358"/>
        <v>8715</v>
      </c>
      <c r="CK739" s="66"/>
      <c r="CL739" s="68">
        <f t="shared" si="1386"/>
        <v>0</v>
      </c>
      <c r="CM739" s="79">
        <f t="shared" si="1343"/>
        <v>4864</v>
      </c>
      <c r="CN739" s="66"/>
      <c r="CO739" s="68">
        <f t="shared" si="1387"/>
        <v>0</v>
      </c>
      <c r="CP739" s="79">
        <f t="shared" si="1344"/>
        <v>3955</v>
      </c>
      <c r="CQ739" s="66"/>
      <c r="CR739" s="140">
        <f t="shared" si="1388"/>
        <v>0</v>
      </c>
      <c r="CS739" s="79">
        <f t="shared" si="1310"/>
        <v>6656</v>
      </c>
      <c r="CT739" s="66"/>
      <c r="CU739" s="68">
        <f t="shared" si="1389"/>
        <v>0</v>
      </c>
      <c r="CV739" s="79">
        <f t="shared" si="1345"/>
        <v>7769</v>
      </c>
      <c r="CW739" s="66"/>
      <c r="CX739" s="66">
        <f t="shared" si="1390"/>
        <v>0</v>
      </c>
      <c r="CY739" s="40">
        <f t="shared" si="1303"/>
        <v>6801.7599999999984</v>
      </c>
      <c r="CZ739" s="65"/>
      <c r="DA739" s="66">
        <f t="shared" si="1391"/>
        <v>0</v>
      </c>
      <c r="DB739" s="67">
        <f t="shared" si="1359"/>
        <v>41966</v>
      </c>
      <c r="DC739" s="66"/>
      <c r="DD739" s="66">
        <f t="shared" si="1392"/>
        <v>0</v>
      </c>
      <c r="DE739" s="67">
        <f t="shared" si="1360"/>
        <v>68737</v>
      </c>
      <c r="DF739" s="66"/>
      <c r="DG739" s="69">
        <f t="shared" si="1393"/>
        <v>0</v>
      </c>
      <c r="DH739" s="67">
        <f t="shared" si="1314"/>
        <v>540815</v>
      </c>
      <c r="DI739" s="66"/>
      <c r="DJ739" s="66">
        <f t="shared" si="1394"/>
        <v>0</v>
      </c>
      <c r="DK739" s="67">
        <f t="shared" si="1346"/>
        <v>4567.5</v>
      </c>
      <c r="DM739" s="206">
        <f t="shared" si="1395"/>
        <v>0</v>
      </c>
      <c r="DN739" s="25">
        <f t="shared" si="1326"/>
        <v>0</v>
      </c>
      <c r="DO739" s="5"/>
      <c r="DP739" s="43">
        <f t="shared" si="1396"/>
        <v>0</v>
      </c>
      <c r="DQ739" s="27">
        <f t="shared" si="1347"/>
        <v>7022.5</v>
      </c>
      <c r="DR739" s="5"/>
      <c r="DS739" s="43">
        <f t="shared" si="1397"/>
        <v>0</v>
      </c>
      <c r="DT739" s="27">
        <f t="shared" si="1348"/>
        <v>4846</v>
      </c>
      <c r="DU739" s="5"/>
      <c r="DV739" s="43">
        <f t="shared" si="1398"/>
        <v>0</v>
      </c>
      <c r="DW739" s="27">
        <f t="shared" si="1349"/>
        <v>4835</v>
      </c>
      <c r="DX739" s="5"/>
      <c r="DY739" s="22">
        <f t="shared" si="1399"/>
        <v>0</v>
      </c>
      <c r="DZ739" s="25">
        <f t="shared" si="1350"/>
        <v>523</v>
      </c>
      <c r="EA739" s="22"/>
      <c r="EB739" s="22">
        <f t="shared" si="1400"/>
        <v>0</v>
      </c>
      <c r="EC739" s="28">
        <f t="shared" si="1351"/>
        <v>369</v>
      </c>
      <c r="ED739" s="5"/>
      <c r="EE739" s="43">
        <f t="shared" si="1401"/>
        <v>0</v>
      </c>
      <c r="EF739" s="27">
        <f t="shared" si="1352"/>
        <v>4769</v>
      </c>
      <c r="EG739" s="66"/>
      <c r="EH739" s="66">
        <f t="shared" si="1402"/>
        <v>0</v>
      </c>
      <c r="EI739" s="67">
        <f t="shared" si="1353"/>
        <v>23317</v>
      </c>
      <c r="EJ739" s="66"/>
      <c r="EK739" s="66">
        <f t="shared" si="1372"/>
        <v>0</v>
      </c>
      <c r="EL739" s="67">
        <f t="shared" si="1354"/>
        <v>21947</v>
      </c>
      <c r="EM739" s="110" t="e">
        <f t="shared" si="1373"/>
        <v>#REF!</v>
      </c>
    </row>
    <row r="740" spans="1:143" s="35" customFormat="1" ht="11.25" customHeight="1" x14ac:dyDescent="0.25">
      <c r="A740" s="255">
        <v>46123</v>
      </c>
      <c r="B740" s="158">
        <v>46116</v>
      </c>
      <c r="C740" s="12">
        <v>8004959258</v>
      </c>
      <c r="D740" s="13" t="s">
        <v>121</v>
      </c>
      <c r="E740" s="14">
        <v>80</v>
      </c>
      <c r="F740" s="15">
        <v>2</v>
      </c>
      <c r="G740" s="16">
        <v>191516031999</v>
      </c>
      <c r="H740" s="66"/>
      <c r="I740" s="41">
        <f t="shared" si="1315"/>
        <v>160</v>
      </c>
      <c r="J740" s="48">
        <f t="shared" si="1375"/>
        <v>322408</v>
      </c>
      <c r="K740" s="66"/>
      <c r="L740" s="41">
        <f t="shared" si="1364"/>
        <v>160</v>
      </c>
      <c r="M740" s="48">
        <f t="shared" si="1376"/>
        <v>220797</v>
      </c>
      <c r="N740" s="66"/>
      <c r="O740" s="41">
        <f t="shared" si="1318"/>
        <v>160</v>
      </c>
      <c r="P740" s="48">
        <f t="shared" si="1377"/>
        <v>370918</v>
      </c>
      <c r="Q740" s="66"/>
      <c r="R740" s="66">
        <f t="shared" si="1320"/>
        <v>160</v>
      </c>
      <c r="S740" s="67" t="e">
        <f t="shared" si="1378"/>
        <v>#REF!</v>
      </c>
      <c r="T740" s="66"/>
      <c r="U740" s="66">
        <f t="shared" si="1327"/>
        <v>0</v>
      </c>
      <c r="V740" s="67">
        <f t="shared" si="1328"/>
        <v>217236.40000000002</v>
      </c>
      <c r="W740" s="136"/>
      <c r="X740" s="69">
        <f t="shared" si="1322"/>
        <v>0</v>
      </c>
      <c r="Y740" s="67">
        <f t="shared" si="1309"/>
        <v>7146.2999999999993</v>
      </c>
      <c r="Z740" s="66"/>
      <c r="AA740" s="68">
        <f t="shared" si="1365"/>
        <v>0</v>
      </c>
      <c r="AB740" s="67">
        <f t="shared" si="1312"/>
        <v>17417.5</v>
      </c>
      <c r="AC740" s="66"/>
      <c r="AD740" s="66">
        <f t="shared" si="1366"/>
        <v>168</v>
      </c>
      <c r="AE740" s="67">
        <f t="shared" si="1329"/>
        <v>7171.9</v>
      </c>
      <c r="AF740" s="66"/>
      <c r="AG740" s="78">
        <f t="shared" si="1367"/>
        <v>0</v>
      </c>
      <c r="AH740" s="79">
        <f t="shared" si="1330"/>
        <v>6947.9999999999991</v>
      </c>
      <c r="AI740" s="66"/>
      <c r="AJ740" s="68">
        <f t="shared" si="1368"/>
        <v>0</v>
      </c>
      <c r="AK740" s="67">
        <f t="shared" si="1331"/>
        <v>6708.5</v>
      </c>
      <c r="AL740" s="66"/>
      <c r="AM740" s="68">
        <f t="shared" si="1369"/>
        <v>0</v>
      </c>
      <c r="AN740" s="67">
        <f t="shared" si="1332"/>
        <v>3058.0999999999985</v>
      </c>
      <c r="AO740" s="66"/>
      <c r="AP740" s="68">
        <f t="shared" si="1323"/>
        <v>0</v>
      </c>
      <c r="AQ740" s="67">
        <f t="shared" si="1379"/>
        <v>34062.5</v>
      </c>
      <c r="AR740" s="66"/>
      <c r="AS740" s="68">
        <f t="shared" si="1380"/>
        <v>0</v>
      </c>
      <c r="AT740" s="67">
        <f t="shared" si="1333"/>
        <v>2056.1000000000004</v>
      </c>
      <c r="AU740" s="66"/>
      <c r="AV740" s="66">
        <f t="shared" si="1334"/>
        <v>0</v>
      </c>
      <c r="AW740" s="42">
        <f t="shared" si="1311"/>
        <v>1620.0000000000014</v>
      </c>
      <c r="AX740" s="66"/>
      <c r="AY740" s="66">
        <f t="shared" si="1381"/>
        <v>0</v>
      </c>
      <c r="AZ740" s="67">
        <f t="shared" si="1325"/>
        <v>1794.6</v>
      </c>
      <c r="BA740" s="66"/>
      <c r="BB740" s="68">
        <f t="shared" si="1382"/>
        <v>0</v>
      </c>
      <c r="BC740" s="67">
        <f t="shared" si="1335"/>
        <v>1254.5999999999999</v>
      </c>
      <c r="BD740" s="66"/>
      <c r="BE740" s="68">
        <f t="shared" si="1383"/>
        <v>0</v>
      </c>
      <c r="BF740" s="67">
        <f t="shared" si="1304"/>
        <v>7530.3200000000015</v>
      </c>
      <c r="BG740" s="66"/>
      <c r="BH740" s="68">
        <f t="shared" si="1355"/>
        <v>0</v>
      </c>
      <c r="BI740" s="67">
        <f t="shared" si="1370"/>
        <v>35043.879999999997</v>
      </c>
      <c r="BJ740" s="66"/>
      <c r="BK740" s="68">
        <f t="shared" si="1384"/>
        <v>0</v>
      </c>
      <c r="BL740" s="67">
        <f t="shared" si="1336"/>
        <v>4604.6000000000004</v>
      </c>
      <c r="BM740" s="66"/>
      <c r="BN740" s="68">
        <f t="shared" si="1337"/>
        <v>0</v>
      </c>
      <c r="BO740" s="67">
        <f t="shared" si="1338"/>
        <v>509.90000000000123</v>
      </c>
      <c r="BP740" s="66"/>
      <c r="BQ740" s="68">
        <f t="shared" si="1339"/>
        <v>0</v>
      </c>
      <c r="BR740" s="67">
        <f t="shared" si="1371"/>
        <v>18130.019999999993</v>
      </c>
      <c r="BS740" s="66"/>
      <c r="BT740" s="66">
        <f t="shared" si="1361"/>
        <v>0</v>
      </c>
      <c r="BU740" s="67">
        <f t="shared" si="1356"/>
        <v>125963</v>
      </c>
      <c r="BV740" s="66"/>
      <c r="BW740" s="66">
        <f t="shared" si="1362"/>
        <v>0</v>
      </c>
      <c r="BX740" s="67">
        <f t="shared" si="1374"/>
        <v>169123</v>
      </c>
      <c r="BY740" s="66"/>
      <c r="BZ740" s="66">
        <f t="shared" si="1363"/>
        <v>0</v>
      </c>
      <c r="CA740" s="67">
        <f t="shared" si="1357"/>
        <v>121443</v>
      </c>
      <c r="CB740" s="66"/>
      <c r="CC740" s="66">
        <f t="shared" si="1340"/>
        <v>0</v>
      </c>
      <c r="CD740" s="67">
        <f t="shared" si="1300"/>
        <v>12475.7</v>
      </c>
      <c r="CE740" s="66"/>
      <c r="CF740" s="66">
        <f t="shared" si="1341"/>
        <v>0</v>
      </c>
      <c r="CG740" s="67">
        <f t="shared" si="1342"/>
        <v>6982.9</v>
      </c>
      <c r="CH740" s="66"/>
      <c r="CI740" s="66">
        <f t="shared" si="1385"/>
        <v>0</v>
      </c>
      <c r="CJ740" s="67">
        <f t="shared" si="1358"/>
        <v>8715</v>
      </c>
      <c r="CK740" s="66"/>
      <c r="CL740" s="68">
        <f t="shared" si="1386"/>
        <v>0</v>
      </c>
      <c r="CM740" s="79">
        <f t="shared" si="1343"/>
        <v>4864</v>
      </c>
      <c r="CN740" s="66"/>
      <c r="CO740" s="68">
        <f t="shared" si="1387"/>
        <v>0</v>
      </c>
      <c r="CP740" s="79">
        <f t="shared" si="1344"/>
        <v>3955</v>
      </c>
      <c r="CQ740" s="66"/>
      <c r="CR740" s="140">
        <f t="shared" si="1388"/>
        <v>0</v>
      </c>
      <c r="CS740" s="79">
        <f t="shared" si="1310"/>
        <v>6656</v>
      </c>
      <c r="CT740" s="66"/>
      <c r="CU740" s="68">
        <f t="shared" si="1389"/>
        <v>0</v>
      </c>
      <c r="CV740" s="79">
        <f t="shared" si="1345"/>
        <v>7769</v>
      </c>
      <c r="CW740" s="66"/>
      <c r="CX740" s="66">
        <f t="shared" si="1390"/>
        <v>0</v>
      </c>
      <c r="CY740" s="40">
        <f t="shared" si="1303"/>
        <v>6801.7599999999984</v>
      </c>
      <c r="CZ740" s="65"/>
      <c r="DA740" s="66">
        <f t="shared" si="1391"/>
        <v>0</v>
      </c>
      <c r="DB740" s="67">
        <f t="shared" si="1359"/>
        <v>41966</v>
      </c>
      <c r="DC740" s="66"/>
      <c r="DD740" s="66">
        <f t="shared" si="1392"/>
        <v>0</v>
      </c>
      <c r="DE740" s="67">
        <f t="shared" si="1360"/>
        <v>68737</v>
      </c>
      <c r="DF740" s="66"/>
      <c r="DG740" s="69">
        <f t="shared" si="1393"/>
        <v>0</v>
      </c>
      <c r="DH740" s="67">
        <f t="shared" si="1314"/>
        <v>540815</v>
      </c>
      <c r="DI740" s="66"/>
      <c r="DJ740" s="66">
        <f t="shared" si="1394"/>
        <v>0</v>
      </c>
      <c r="DK740" s="67">
        <f t="shared" si="1346"/>
        <v>4567.5</v>
      </c>
      <c r="DL740" s="210"/>
      <c r="DM740" s="206">
        <f t="shared" si="1395"/>
        <v>0</v>
      </c>
      <c r="DN740" s="25">
        <f t="shared" si="1326"/>
        <v>0</v>
      </c>
      <c r="DO740" s="5"/>
      <c r="DP740" s="43">
        <f t="shared" si="1396"/>
        <v>0</v>
      </c>
      <c r="DQ740" s="27">
        <f t="shared" si="1347"/>
        <v>7022.5</v>
      </c>
      <c r="DR740" s="5"/>
      <c r="DS740" s="43">
        <f t="shared" si="1397"/>
        <v>0</v>
      </c>
      <c r="DT740" s="27">
        <f t="shared" si="1348"/>
        <v>4846</v>
      </c>
      <c r="DU740" s="5"/>
      <c r="DV740" s="43">
        <f t="shared" si="1398"/>
        <v>0</v>
      </c>
      <c r="DW740" s="27">
        <f t="shared" si="1349"/>
        <v>4835</v>
      </c>
      <c r="DX740" s="5"/>
      <c r="DY740" s="22">
        <f t="shared" si="1399"/>
        <v>0</v>
      </c>
      <c r="DZ740" s="25">
        <f t="shared" si="1350"/>
        <v>523</v>
      </c>
      <c r="EA740" s="22"/>
      <c r="EB740" s="22">
        <f t="shared" si="1400"/>
        <v>0</v>
      </c>
      <c r="EC740" s="28">
        <f t="shared" si="1351"/>
        <v>369</v>
      </c>
      <c r="ED740" s="5"/>
      <c r="EE740" s="43">
        <f t="shared" si="1401"/>
        <v>0</v>
      </c>
      <c r="EF740" s="27">
        <f t="shared" si="1352"/>
        <v>4769</v>
      </c>
      <c r="EG740" s="66"/>
      <c r="EH740" s="66">
        <f t="shared" si="1402"/>
        <v>0</v>
      </c>
      <c r="EI740" s="67">
        <f t="shared" si="1353"/>
        <v>23317</v>
      </c>
      <c r="EJ740" s="66"/>
      <c r="EK740" s="66">
        <f t="shared" si="1372"/>
        <v>0</v>
      </c>
      <c r="EL740" s="67">
        <f t="shared" si="1354"/>
        <v>21947</v>
      </c>
      <c r="EM740" s="110" t="e">
        <f t="shared" si="1373"/>
        <v>#REF!</v>
      </c>
    </row>
    <row r="741" spans="1:143" s="35" customFormat="1" ht="11.25" customHeight="1" x14ac:dyDescent="0.25">
      <c r="A741" s="255">
        <v>46123</v>
      </c>
      <c r="B741" s="188">
        <v>46116</v>
      </c>
      <c r="C741" s="174">
        <v>8004952464</v>
      </c>
      <c r="D741" s="13" t="s">
        <v>261</v>
      </c>
      <c r="E741" s="14">
        <v>200</v>
      </c>
      <c r="F741" s="15">
        <v>10</v>
      </c>
      <c r="G741" s="16">
        <v>191516031739</v>
      </c>
      <c r="H741" s="66"/>
      <c r="I741" s="41">
        <f t="shared" si="1315"/>
        <v>400</v>
      </c>
      <c r="J741" s="48">
        <f t="shared" si="1375"/>
        <v>322008</v>
      </c>
      <c r="K741" s="66"/>
      <c r="L741" s="41">
        <f t="shared" si="1364"/>
        <v>400</v>
      </c>
      <c r="M741" s="48">
        <f t="shared" si="1376"/>
        <v>220397</v>
      </c>
      <c r="N741" s="66"/>
      <c r="O741" s="41">
        <f t="shared" si="1318"/>
        <v>400</v>
      </c>
      <c r="P741" s="48">
        <f t="shared" si="1377"/>
        <v>370518</v>
      </c>
      <c r="Q741" s="66"/>
      <c r="R741" s="66">
        <f t="shared" si="1320"/>
        <v>400</v>
      </c>
      <c r="S741" s="67" t="e">
        <f t="shared" si="1378"/>
        <v>#REF!</v>
      </c>
      <c r="T741" s="66"/>
      <c r="U741" s="66">
        <f t="shared" si="1327"/>
        <v>0</v>
      </c>
      <c r="V741" s="67">
        <f t="shared" si="1328"/>
        <v>217236.40000000002</v>
      </c>
      <c r="W741" s="136"/>
      <c r="X741" s="69">
        <f t="shared" si="1322"/>
        <v>0</v>
      </c>
      <c r="Y741" s="67">
        <f t="shared" si="1309"/>
        <v>7146.2999999999993</v>
      </c>
      <c r="Z741" s="66"/>
      <c r="AA741" s="68">
        <f t="shared" si="1365"/>
        <v>2020</v>
      </c>
      <c r="AB741" s="67">
        <f t="shared" si="1312"/>
        <v>15397.5</v>
      </c>
      <c r="AC741" s="66"/>
      <c r="AD741" s="66">
        <f t="shared" si="1366"/>
        <v>0</v>
      </c>
      <c r="AE741" s="67">
        <f t="shared" si="1329"/>
        <v>7171.9</v>
      </c>
      <c r="AF741" s="66"/>
      <c r="AG741" s="78">
        <f t="shared" si="1367"/>
        <v>0</v>
      </c>
      <c r="AH741" s="79">
        <f t="shared" si="1330"/>
        <v>6947.9999999999991</v>
      </c>
      <c r="AI741" s="66"/>
      <c r="AJ741" s="68">
        <f t="shared" si="1368"/>
        <v>0</v>
      </c>
      <c r="AK741" s="67">
        <f t="shared" si="1331"/>
        <v>6708.5</v>
      </c>
      <c r="AL741" s="66"/>
      <c r="AM741" s="68">
        <f t="shared" si="1369"/>
        <v>0</v>
      </c>
      <c r="AN741" s="67">
        <f t="shared" si="1332"/>
        <v>3058.0999999999985</v>
      </c>
      <c r="AO741" s="66"/>
      <c r="AP741" s="68">
        <f t="shared" si="1323"/>
        <v>0</v>
      </c>
      <c r="AQ741" s="67">
        <f t="shared" si="1379"/>
        <v>34062.5</v>
      </c>
      <c r="AR741" s="66"/>
      <c r="AS741" s="68">
        <f t="shared" si="1380"/>
        <v>0</v>
      </c>
      <c r="AT741" s="67">
        <f t="shared" si="1333"/>
        <v>2056.1000000000004</v>
      </c>
      <c r="AU741" s="66"/>
      <c r="AV741" s="66">
        <f t="shared" si="1334"/>
        <v>0</v>
      </c>
      <c r="AW741" s="42">
        <f t="shared" si="1311"/>
        <v>1620.0000000000014</v>
      </c>
      <c r="AX741" s="66"/>
      <c r="AY741" s="66">
        <f t="shared" si="1381"/>
        <v>0</v>
      </c>
      <c r="AZ741" s="67">
        <f t="shared" si="1325"/>
        <v>1794.6</v>
      </c>
      <c r="BA741" s="66"/>
      <c r="BB741" s="68">
        <f t="shared" si="1382"/>
        <v>0</v>
      </c>
      <c r="BC741" s="67">
        <f t="shared" si="1335"/>
        <v>1254.5999999999999</v>
      </c>
      <c r="BD741" s="66"/>
      <c r="BE741" s="68">
        <f t="shared" si="1383"/>
        <v>0</v>
      </c>
      <c r="BF741" s="67">
        <f t="shared" si="1304"/>
        <v>7530.3200000000015</v>
      </c>
      <c r="BG741" s="66"/>
      <c r="BH741" s="68">
        <f t="shared" si="1355"/>
        <v>0</v>
      </c>
      <c r="BI741" s="67">
        <f t="shared" si="1370"/>
        <v>35043.879999999997</v>
      </c>
      <c r="BJ741" s="66"/>
      <c r="BK741" s="68">
        <f t="shared" si="1384"/>
        <v>0</v>
      </c>
      <c r="BL741" s="67">
        <f t="shared" si="1336"/>
        <v>4604.6000000000004</v>
      </c>
      <c r="BM741" s="66"/>
      <c r="BN741" s="68">
        <f t="shared" si="1337"/>
        <v>0</v>
      </c>
      <c r="BO741" s="67">
        <f t="shared" si="1338"/>
        <v>509.90000000000123</v>
      </c>
      <c r="BP741" s="66"/>
      <c r="BQ741" s="68">
        <f t="shared" si="1339"/>
        <v>0</v>
      </c>
      <c r="BR741" s="67">
        <f t="shared" si="1371"/>
        <v>18130.019999999993</v>
      </c>
      <c r="BS741" s="66"/>
      <c r="BT741" s="66">
        <f t="shared" si="1361"/>
        <v>0</v>
      </c>
      <c r="BU741" s="67">
        <f t="shared" si="1356"/>
        <v>125963</v>
      </c>
      <c r="BV741" s="66"/>
      <c r="BW741" s="66">
        <f t="shared" si="1362"/>
        <v>0</v>
      </c>
      <c r="BX741" s="67">
        <f t="shared" si="1374"/>
        <v>169123</v>
      </c>
      <c r="BY741" s="66"/>
      <c r="BZ741" s="66">
        <f t="shared" si="1363"/>
        <v>0</v>
      </c>
      <c r="CA741" s="67">
        <f t="shared" si="1357"/>
        <v>121443</v>
      </c>
      <c r="CB741" s="66"/>
      <c r="CC741" s="66">
        <f t="shared" si="1340"/>
        <v>0</v>
      </c>
      <c r="CD741" s="67">
        <f t="shared" si="1300"/>
        <v>12475.7</v>
      </c>
      <c r="CE741" s="66"/>
      <c r="CF741" s="66">
        <f t="shared" si="1341"/>
        <v>0</v>
      </c>
      <c r="CG741" s="67">
        <f t="shared" si="1342"/>
        <v>6982.9</v>
      </c>
      <c r="CH741" s="66"/>
      <c r="CI741" s="66">
        <f t="shared" si="1385"/>
        <v>0</v>
      </c>
      <c r="CJ741" s="67">
        <f t="shared" si="1358"/>
        <v>8715</v>
      </c>
      <c r="CK741" s="66"/>
      <c r="CL741" s="68">
        <f t="shared" si="1386"/>
        <v>0</v>
      </c>
      <c r="CM741" s="79">
        <f t="shared" si="1343"/>
        <v>4864</v>
      </c>
      <c r="CN741" s="66"/>
      <c r="CO741" s="68">
        <f t="shared" si="1387"/>
        <v>0</v>
      </c>
      <c r="CP741" s="79">
        <f t="shared" si="1344"/>
        <v>3955</v>
      </c>
      <c r="CQ741" s="66"/>
      <c r="CR741" s="140">
        <f t="shared" si="1388"/>
        <v>0</v>
      </c>
      <c r="CS741" s="79">
        <f t="shared" si="1310"/>
        <v>6656</v>
      </c>
      <c r="CT741" s="66"/>
      <c r="CU741" s="68">
        <f t="shared" si="1389"/>
        <v>0</v>
      </c>
      <c r="CV741" s="79">
        <f t="shared" si="1345"/>
        <v>7769</v>
      </c>
      <c r="CW741" s="66"/>
      <c r="CX741" s="66">
        <f t="shared" si="1390"/>
        <v>0</v>
      </c>
      <c r="CY741" s="40">
        <f t="shared" si="1303"/>
        <v>6801.7599999999984</v>
      </c>
      <c r="CZ741" s="65"/>
      <c r="DA741" s="66">
        <f t="shared" si="1391"/>
        <v>0</v>
      </c>
      <c r="DB741" s="67">
        <f t="shared" si="1359"/>
        <v>41966</v>
      </c>
      <c r="DC741" s="66"/>
      <c r="DD741" s="66">
        <f t="shared" si="1392"/>
        <v>0</v>
      </c>
      <c r="DE741" s="67">
        <f t="shared" si="1360"/>
        <v>68737</v>
      </c>
      <c r="DF741" s="66"/>
      <c r="DG741" s="69">
        <f t="shared" si="1393"/>
        <v>0</v>
      </c>
      <c r="DH741" s="67">
        <f t="shared" si="1314"/>
        <v>540815</v>
      </c>
      <c r="DI741" s="66"/>
      <c r="DJ741" s="66">
        <f t="shared" si="1394"/>
        <v>0</v>
      </c>
      <c r="DK741" s="67">
        <f t="shared" si="1346"/>
        <v>4567.5</v>
      </c>
      <c r="DL741" s="210"/>
      <c r="DM741" s="206">
        <f t="shared" si="1395"/>
        <v>0</v>
      </c>
      <c r="DN741" s="25">
        <f t="shared" si="1326"/>
        <v>0</v>
      </c>
      <c r="DO741" s="5"/>
      <c r="DP741" s="43">
        <f t="shared" si="1396"/>
        <v>0</v>
      </c>
      <c r="DQ741" s="27">
        <f t="shared" si="1347"/>
        <v>7022.5</v>
      </c>
      <c r="DR741" s="5"/>
      <c r="DS741" s="43">
        <f t="shared" si="1397"/>
        <v>0</v>
      </c>
      <c r="DT741" s="27">
        <f t="shared" si="1348"/>
        <v>4846</v>
      </c>
      <c r="DU741" s="5"/>
      <c r="DV741" s="43">
        <f t="shared" si="1398"/>
        <v>0</v>
      </c>
      <c r="DW741" s="27">
        <f t="shared" si="1349"/>
        <v>4835</v>
      </c>
      <c r="DX741" s="5"/>
      <c r="DY741" s="22">
        <f t="shared" si="1399"/>
        <v>0</v>
      </c>
      <c r="DZ741" s="25">
        <f t="shared" si="1350"/>
        <v>523</v>
      </c>
      <c r="EA741" s="22"/>
      <c r="EB741" s="22">
        <f t="shared" si="1400"/>
        <v>0</v>
      </c>
      <c r="EC741" s="28">
        <f t="shared" si="1351"/>
        <v>369</v>
      </c>
      <c r="ED741" s="5"/>
      <c r="EE741" s="43">
        <f t="shared" si="1401"/>
        <v>0</v>
      </c>
      <c r="EF741" s="27">
        <f t="shared" si="1352"/>
        <v>4769</v>
      </c>
      <c r="EG741" s="66"/>
      <c r="EH741" s="66">
        <f t="shared" si="1402"/>
        <v>0</v>
      </c>
      <c r="EI741" s="67">
        <f t="shared" si="1353"/>
        <v>23317</v>
      </c>
      <c r="EJ741" s="66"/>
      <c r="EK741" s="66">
        <f t="shared" si="1372"/>
        <v>0</v>
      </c>
      <c r="EL741" s="67">
        <f t="shared" si="1354"/>
        <v>21947</v>
      </c>
      <c r="EM741" s="110" t="e">
        <f t="shared" si="1373"/>
        <v>#REF!</v>
      </c>
    </row>
    <row r="742" spans="1:143" s="35" customFormat="1" ht="11.25" customHeight="1" x14ac:dyDescent="0.25">
      <c r="A742" s="255">
        <v>46123</v>
      </c>
      <c r="B742" s="188">
        <v>46116</v>
      </c>
      <c r="C742" s="178">
        <v>8004959246</v>
      </c>
      <c r="D742" s="88" t="s">
        <v>193</v>
      </c>
      <c r="E742" s="89">
        <v>100</v>
      </c>
      <c r="F742" s="137">
        <v>3</v>
      </c>
      <c r="G742" s="90">
        <v>191516809796</v>
      </c>
      <c r="H742" s="66"/>
      <c r="I742" s="41">
        <f t="shared" si="1315"/>
        <v>0</v>
      </c>
      <c r="J742" s="48">
        <f>J741+H742-I742-200</f>
        <v>321808</v>
      </c>
      <c r="K742" s="66"/>
      <c r="L742" s="41">
        <f t="shared" si="1364"/>
        <v>0</v>
      </c>
      <c r="M742" s="48">
        <f>M741+K742-L742-200</f>
        <v>220197</v>
      </c>
      <c r="N742" s="66"/>
      <c r="O742" s="41">
        <f t="shared" si="1318"/>
        <v>0</v>
      </c>
      <c r="P742" s="48">
        <f>P741+N742-O742-200</f>
        <v>370318</v>
      </c>
      <c r="Q742" s="66"/>
      <c r="R742" s="66">
        <f t="shared" si="1320"/>
        <v>0</v>
      </c>
      <c r="S742" s="67" t="e">
        <f>S741+Q742-R742-200</f>
        <v>#REF!</v>
      </c>
      <c r="T742" s="66"/>
      <c r="U742" s="66">
        <f t="shared" si="1327"/>
        <v>0</v>
      </c>
      <c r="V742" s="67">
        <f t="shared" si="1328"/>
        <v>217236.40000000002</v>
      </c>
      <c r="W742" s="136"/>
      <c r="X742" s="69">
        <f t="shared" si="1322"/>
        <v>310</v>
      </c>
      <c r="Y742" s="67">
        <f t="shared" si="1309"/>
        <v>6836.2999999999993</v>
      </c>
      <c r="Z742" s="66"/>
      <c r="AA742" s="68">
        <f t="shared" si="1365"/>
        <v>0</v>
      </c>
      <c r="AB742" s="67">
        <f t="shared" si="1312"/>
        <v>15397.5</v>
      </c>
      <c r="AC742" s="66"/>
      <c r="AD742" s="66">
        <f t="shared" si="1366"/>
        <v>0</v>
      </c>
      <c r="AE742" s="67">
        <f t="shared" si="1329"/>
        <v>7171.9</v>
      </c>
      <c r="AF742" s="66"/>
      <c r="AG742" s="78">
        <f t="shared" si="1367"/>
        <v>0</v>
      </c>
      <c r="AH742" s="79">
        <f t="shared" si="1330"/>
        <v>6947.9999999999991</v>
      </c>
      <c r="AI742" s="66"/>
      <c r="AJ742" s="68">
        <f t="shared" si="1368"/>
        <v>0</v>
      </c>
      <c r="AK742" s="67">
        <f t="shared" si="1331"/>
        <v>6708.5</v>
      </c>
      <c r="AL742" s="66"/>
      <c r="AM742" s="68">
        <f t="shared" si="1369"/>
        <v>0</v>
      </c>
      <c r="AN742" s="67">
        <f t="shared" si="1332"/>
        <v>3058.0999999999985</v>
      </c>
      <c r="AO742" s="66"/>
      <c r="AP742" s="68">
        <f t="shared" si="1323"/>
        <v>0</v>
      </c>
      <c r="AQ742" s="67">
        <f t="shared" si="1379"/>
        <v>34062.5</v>
      </c>
      <c r="AR742" s="66"/>
      <c r="AS742" s="68">
        <f t="shared" si="1380"/>
        <v>0</v>
      </c>
      <c r="AT742" s="67">
        <f t="shared" si="1333"/>
        <v>2056.1000000000004</v>
      </c>
      <c r="AU742" s="66"/>
      <c r="AV742" s="66">
        <f t="shared" si="1334"/>
        <v>0</v>
      </c>
      <c r="AW742" s="42">
        <f t="shared" si="1311"/>
        <v>1620.0000000000014</v>
      </c>
      <c r="AX742" s="66"/>
      <c r="AY742" s="66">
        <f t="shared" si="1381"/>
        <v>0</v>
      </c>
      <c r="AZ742" s="67">
        <f t="shared" si="1325"/>
        <v>1794.6</v>
      </c>
      <c r="BA742" s="66"/>
      <c r="BB742" s="68">
        <f t="shared" si="1382"/>
        <v>0</v>
      </c>
      <c r="BC742" s="67">
        <f t="shared" si="1335"/>
        <v>1254.5999999999999</v>
      </c>
      <c r="BD742" s="66"/>
      <c r="BE742" s="68">
        <f t="shared" si="1383"/>
        <v>0</v>
      </c>
      <c r="BF742" s="67">
        <f t="shared" si="1304"/>
        <v>7530.3200000000015</v>
      </c>
      <c r="BG742" s="66"/>
      <c r="BH742" s="68">
        <f t="shared" si="1355"/>
        <v>0</v>
      </c>
      <c r="BI742" s="67">
        <f t="shared" si="1370"/>
        <v>35043.879999999997</v>
      </c>
      <c r="BJ742" s="66"/>
      <c r="BK742" s="68">
        <f t="shared" si="1384"/>
        <v>0</v>
      </c>
      <c r="BL742" s="67">
        <f t="shared" si="1336"/>
        <v>4604.6000000000004</v>
      </c>
      <c r="BM742" s="66"/>
      <c r="BN742" s="68">
        <f t="shared" si="1337"/>
        <v>0</v>
      </c>
      <c r="BO742" s="67">
        <f t="shared" si="1338"/>
        <v>509.90000000000123</v>
      </c>
      <c r="BP742" s="66"/>
      <c r="BQ742" s="68">
        <f t="shared" si="1339"/>
        <v>0</v>
      </c>
      <c r="BR742" s="67">
        <f t="shared" si="1371"/>
        <v>18130.019999999993</v>
      </c>
      <c r="BS742" s="66"/>
      <c r="BT742" s="66">
        <f t="shared" si="1361"/>
        <v>0</v>
      </c>
      <c r="BU742" s="67">
        <f t="shared" si="1356"/>
        <v>125963</v>
      </c>
      <c r="BV742" s="66"/>
      <c r="BW742" s="66">
        <f t="shared" si="1362"/>
        <v>0</v>
      </c>
      <c r="BX742" s="67">
        <f t="shared" si="1374"/>
        <v>169123</v>
      </c>
      <c r="BY742" s="66"/>
      <c r="BZ742" s="66">
        <f t="shared" si="1363"/>
        <v>0</v>
      </c>
      <c r="CA742" s="67">
        <f t="shared" si="1357"/>
        <v>121443</v>
      </c>
      <c r="CB742" s="66"/>
      <c r="CC742" s="66">
        <f t="shared" si="1340"/>
        <v>0</v>
      </c>
      <c r="CD742" s="67">
        <f t="shared" ref="CD742:CD805" si="1403">+CD741+CB742-CC742</f>
        <v>12475.7</v>
      </c>
      <c r="CE742" s="66"/>
      <c r="CF742" s="66">
        <f t="shared" si="1341"/>
        <v>0</v>
      </c>
      <c r="CG742" s="67">
        <f t="shared" si="1342"/>
        <v>6982.9</v>
      </c>
      <c r="CH742" s="66"/>
      <c r="CI742" s="66">
        <f t="shared" si="1385"/>
        <v>0</v>
      </c>
      <c r="CJ742" s="67">
        <f t="shared" si="1358"/>
        <v>8715</v>
      </c>
      <c r="CK742" s="66"/>
      <c r="CL742" s="68">
        <f t="shared" si="1386"/>
        <v>0</v>
      </c>
      <c r="CM742" s="79">
        <f t="shared" si="1343"/>
        <v>4864</v>
      </c>
      <c r="CN742" s="66"/>
      <c r="CO742" s="68">
        <f t="shared" si="1387"/>
        <v>0</v>
      </c>
      <c r="CP742" s="79">
        <f t="shared" si="1344"/>
        <v>3955</v>
      </c>
      <c r="CQ742" s="66"/>
      <c r="CR742" s="140">
        <f t="shared" si="1388"/>
        <v>0</v>
      </c>
      <c r="CS742" s="79">
        <f t="shared" si="1310"/>
        <v>6656</v>
      </c>
      <c r="CT742" s="66"/>
      <c r="CU742" s="68">
        <f t="shared" si="1389"/>
        <v>0</v>
      </c>
      <c r="CV742" s="79">
        <f t="shared" si="1345"/>
        <v>7769</v>
      </c>
      <c r="CW742" s="66"/>
      <c r="CX742" s="66">
        <f t="shared" si="1390"/>
        <v>0</v>
      </c>
      <c r="CY742" s="40">
        <f t="shared" si="1303"/>
        <v>6801.7599999999984</v>
      </c>
      <c r="CZ742" s="65"/>
      <c r="DA742" s="66">
        <f t="shared" si="1391"/>
        <v>0</v>
      </c>
      <c r="DB742" s="67">
        <f t="shared" si="1359"/>
        <v>41966</v>
      </c>
      <c r="DC742" s="66"/>
      <c r="DD742" s="66">
        <f t="shared" si="1392"/>
        <v>0</v>
      </c>
      <c r="DE742" s="67">
        <f t="shared" si="1360"/>
        <v>68737</v>
      </c>
      <c r="DF742" s="66"/>
      <c r="DG742" s="69">
        <f t="shared" si="1393"/>
        <v>0</v>
      </c>
      <c r="DH742" s="67">
        <f t="shared" si="1314"/>
        <v>540815</v>
      </c>
      <c r="DI742" s="66"/>
      <c r="DJ742" s="66">
        <f t="shared" si="1394"/>
        <v>0</v>
      </c>
      <c r="DK742" s="67">
        <f t="shared" si="1346"/>
        <v>4567.5</v>
      </c>
      <c r="DL742" s="210"/>
      <c r="DM742" s="206">
        <f t="shared" si="1395"/>
        <v>0</v>
      </c>
      <c r="DN742" s="25">
        <f t="shared" si="1326"/>
        <v>0</v>
      </c>
      <c r="DO742" s="5"/>
      <c r="DP742" s="43">
        <f t="shared" si="1396"/>
        <v>0</v>
      </c>
      <c r="DQ742" s="27">
        <f t="shared" si="1347"/>
        <v>7022.5</v>
      </c>
      <c r="DR742" s="5"/>
      <c r="DS742" s="43">
        <f t="shared" si="1397"/>
        <v>0</v>
      </c>
      <c r="DT742" s="27">
        <f t="shared" si="1348"/>
        <v>4846</v>
      </c>
      <c r="DU742" s="5"/>
      <c r="DV742" s="43">
        <f t="shared" si="1398"/>
        <v>0</v>
      </c>
      <c r="DW742" s="27">
        <f t="shared" si="1349"/>
        <v>4835</v>
      </c>
      <c r="DX742" s="5"/>
      <c r="DY742" s="22">
        <f t="shared" si="1399"/>
        <v>0</v>
      </c>
      <c r="DZ742" s="25">
        <f t="shared" si="1350"/>
        <v>523</v>
      </c>
      <c r="EA742" s="22"/>
      <c r="EB742" s="22">
        <f t="shared" si="1400"/>
        <v>0</v>
      </c>
      <c r="EC742" s="28">
        <f t="shared" si="1351"/>
        <v>369</v>
      </c>
      <c r="ED742" s="5"/>
      <c r="EE742" s="43">
        <f t="shared" si="1401"/>
        <v>0</v>
      </c>
      <c r="EF742" s="27">
        <f t="shared" si="1352"/>
        <v>4769</v>
      </c>
      <c r="EG742" s="66"/>
      <c r="EH742" s="66">
        <f t="shared" si="1402"/>
        <v>0</v>
      </c>
      <c r="EI742" s="67">
        <f t="shared" si="1353"/>
        <v>23317</v>
      </c>
      <c r="EJ742" s="66"/>
      <c r="EK742" s="66">
        <f t="shared" si="1372"/>
        <v>0</v>
      </c>
      <c r="EL742" s="67">
        <f t="shared" si="1354"/>
        <v>21947</v>
      </c>
      <c r="EM742" s="110" t="e">
        <f t="shared" si="1373"/>
        <v>#REF!</v>
      </c>
    </row>
    <row r="743" spans="1:143" s="35" customFormat="1" ht="11.25" customHeight="1" x14ac:dyDescent="0.25">
      <c r="A743" s="255">
        <v>46123</v>
      </c>
      <c r="B743" s="188">
        <v>46116</v>
      </c>
      <c r="C743" s="174">
        <v>8004961801</v>
      </c>
      <c r="D743" s="13" t="s">
        <v>220</v>
      </c>
      <c r="E743" s="14">
        <v>500</v>
      </c>
      <c r="F743" s="15">
        <v>5</v>
      </c>
      <c r="G743" s="16">
        <v>191516031784</v>
      </c>
      <c r="H743" s="66"/>
      <c r="I743" s="41">
        <f t="shared" si="1315"/>
        <v>1000</v>
      </c>
      <c r="J743" s="48">
        <f t="shared" ref="J743:J759" si="1404">J742+H743-I743</f>
        <v>320808</v>
      </c>
      <c r="K743" s="66"/>
      <c r="L743" s="41">
        <f t="shared" si="1364"/>
        <v>1000</v>
      </c>
      <c r="M743" s="48">
        <f t="shared" ref="M743:M759" si="1405">M742+K743-L743</f>
        <v>219197</v>
      </c>
      <c r="N743" s="66"/>
      <c r="O743" s="41">
        <f t="shared" si="1318"/>
        <v>1000</v>
      </c>
      <c r="P743" s="48">
        <f t="shared" ref="P743:P759" si="1406">P742+N743-O743</f>
        <v>369318</v>
      </c>
      <c r="Q743" s="66"/>
      <c r="R743" s="66">
        <f t="shared" si="1320"/>
        <v>1000</v>
      </c>
      <c r="S743" s="67" t="e">
        <f t="shared" ref="S743:S759" si="1407">S742+Q743-R743</f>
        <v>#REF!</v>
      </c>
      <c r="T743" s="66"/>
      <c r="U743" s="66">
        <f t="shared" si="1327"/>
        <v>0</v>
      </c>
      <c r="V743" s="67">
        <f t="shared" si="1328"/>
        <v>217236.40000000002</v>
      </c>
      <c r="W743" s="136"/>
      <c r="X743" s="69">
        <f t="shared" si="1322"/>
        <v>0</v>
      </c>
      <c r="Y743" s="67">
        <f t="shared" si="1309"/>
        <v>6836.2999999999993</v>
      </c>
      <c r="Z743" s="66"/>
      <c r="AA743" s="68">
        <f t="shared" si="1365"/>
        <v>2550</v>
      </c>
      <c r="AB743" s="67">
        <f t="shared" si="1312"/>
        <v>12847.5</v>
      </c>
      <c r="AC743" s="66"/>
      <c r="AD743" s="66">
        <f t="shared" si="1366"/>
        <v>0</v>
      </c>
      <c r="AE743" s="67">
        <f t="shared" si="1329"/>
        <v>7171.9</v>
      </c>
      <c r="AF743" s="66"/>
      <c r="AG743" s="78">
        <f t="shared" si="1367"/>
        <v>0</v>
      </c>
      <c r="AH743" s="79">
        <f t="shared" si="1330"/>
        <v>6947.9999999999991</v>
      </c>
      <c r="AI743" s="66"/>
      <c r="AJ743" s="68">
        <f t="shared" si="1368"/>
        <v>0</v>
      </c>
      <c r="AK743" s="67">
        <f t="shared" si="1331"/>
        <v>6708.5</v>
      </c>
      <c r="AL743" s="66"/>
      <c r="AM743" s="68">
        <f t="shared" si="1369"/>
        <v>0</v>
      </c>
      <c r="AN743" s="67">
        <f t="shared" si="1332"/>
        <v>3058.0999999999985</v>
      </c>
      <c r="AO743" s="66"/>
      <c r="AP743" s="68">
        <f t="shared" si="1323"/>
        <v>0</v>
      </c>
      <c r="AQ743" s="67">
        <f t="shared" si="1379"/>
        <v>34062.5</v>
      </c>
      <c r="AR743" s="66"/>
      <c r="AS743" s="68">
        <f t="shared" si="1380"/>
        <v>0</v>
      </c>
      <c r="AT743" s="67">
        <f t="shared" si="1333"/>
        <v>2056.1000000000004</v>
      </c>
      <c r="AU743" s="66"/>
      <c r="AV743" s="66">
        <f t="shared" si="1334"/>
        <v>0</v>
      </c>
      <c r="AW743" s="42">
        <f t="shared" si="1311"/>
        <v>1620.0000000000014</v>
      </c>
      <c r="AX743" s="66"/>
      <c r="AY743" s="66">
        <f t="shared" si="1381"/>
        <v>0</v>
      </c>
      <c r="AZ743" s="67">
        <f t="shared" si="1325"/>
        <v>1794.6</v>
      </c>
      <c r="BA743" s="66"/>
      <c r="BB743" s="68">
        <f t="shared" si="1382"/>
        <v>0</v>
      </c>
      <c r="BC743" s="67">
        <f t="shared" si="1335"/>
        <v>1254.5999999999999</v>
      </c>
      <c r="BD743" s="66"/>
      <c r="BE743" s="68">
        <f t="shared" si="1383"/>
        <v>0</v>
      </c>
      <c r="BF743" s="67">
        <f t="shared" si="1304"/>
        <v>7530.3200000000015</v>
      </c>
      <c r="BG743" s="66"/>
      <c r="BH743" s="68">
        <f t="shared" si="1355"/>
        <v>0</v>
      </c>
      <c r="BI743" s="67">
        <f t="shared" si="1370"/>
        <v>35043.879999999997</v>
      </c>
      <c r="BJ743" s="66"/>
      <c r="BK743" s="68">
        <f t="shared" si="1384"/>
        <v>0</v>
      </c>
      <c r="BL743" s="67">
        <f t="shared" si="1336"/>
        <v>4604.6000000000004</v>
      </c>
      <c r="BM743" s="66"/>
      <c r="BN743" s="68">
        <f t="shared" si="1337"/>
        <v>0</v>
      </c>
      <c r="BO743" s="67">
        <f t="shared" si="1338"/>
        <v>509.90000000000123</v>
      </c>
      <c r="BP743" s="66"/>
      <c r="BQ743" s="68">
        <f t="shared" si="1339"/>
        <v>0</v>
      </c>
      <c r="BR743" s="67">
        <f t="shared" si="1371"/>
        <v>18130.019999999993</v>
      </c>
      <c r="BS743" s="66"/>
      <c r="BT743" s="66">
        <f t="shared" si="1361"/>
        <v>0</v>
      </c>
      <c r="BU743" s="67">
        <f t="shared" si="1356"/>
        <v>125963</v>
      </c>
      <c r="BV743" s="66"/>
      <c r="BW743" s="66">
        <f t="shared" si="1362"/>
        <v>0</v>
      </c>
      <c r="BX743" s="67">
        <f t="shared" si="1374"/>
        <v>169123</v>
      </c>
      <c r="BY743" s="66"/>
      <c r="BZ743" s="66">
        <f t="shared" si="1363"/>
        <v>0</v>
      </c>
      <c r="CA743" s="67">
        <f t="shared" si="1357"/>
        <v>121443</v>
      </c>
      <c r="CB743" s="66"/>
      <c r="CC743" s="66">
        <f t="shared" si="1340"/>
        <v>0</v>
      </c>
      <c r="CD743" s="67">
        <f t="shared" si="1403"/>
        <v>12475.7</v>
      </c>
      <c r="CE743" s="66"/>
      <c r="CF743" s="66">
        <f t="shared" si="1341"/>
        <v>0</v>
      </c>
      <c r="CG743" s="67">
        <f t="shared" si="1342"/>
        <v>6982.9</v>
      </c>
      <c r="CH743" s="66"/>
      <c r="CI743" s="66">
        <f t="shared" si="1385"/>
        <v>0</v>
      </c>
      <c r="CJ743" s="67">
        <f t="shared" si="1358"/>
        <v>8715</v>
      </c>
      <c r="CK743" s="66"/>
      <c r="CL743" s="68">
        <f t="shared" si="1386"/>
        <v>0</v>
      </c>
      <c r="CM743" s="79">
        <f t="shared" si="1343"/>
        <v>4864</v>
      </c>
      <c r="CN743" s="66"/>
      <c r="CO743" s="68">
        <f t="shared" si="1387"/>
        <v>0</v>
      </c>
      <c r="CP743" s="79">
        <f t="shared" si="1344"/>
        <v>3955</v>
      </c>
      <c r="CQ743" s="66"/>
      <c r="CR743" s="140">
        <f t="shared" si="1388"/>
        <v>0</v>
      </c>
      <c r="CS743" s="79">
        <f t="shared" si="1310"/>
        <v>6656</v>
      </c>
      <c r="CT743" s="66"/>
      <c r="CU743" s="68">
        <f t="shared" si="1389"/>
        <v>0</v>
      </c>
      <c r="CV743" s="79">
        <f t="shared" si="1345"/>
        <v>7769</v>
      </c>
      <c r="CW743" s="66"/>
      <c r="CX743" s="66">
        <f t="shared" si="1390"/>
        <v>0</v>
      </c>
      <c r="CY743" s="40">
        <f t="shared" si="1303"/>
        <v>6801.7599999999984</v>
      </c>
      <c r="CZ743" s="65"/>
      <c r="DA743" s="66">
        <f t="shared" si="1391"/>
        <v>0</v>
      </c>
      <c r="DB743" s="67">
        <f t="shared" si="1359"/>
        <v>41966</v>
      </c>
      <c r="DC743" s="66"/>
      <c r="DD743" s="66">
        <f t="shared" si="1392"/>
        <v>0</v>
      </c>
      <c r="DE743" s="67">
        <f t="shared" si="1360"/>
        <v>68737</v>
      </c>
      <c r="DF743" s="66"/>
      <c r="DG743" s="69">
        <f t="shared" si="1393"/>
        <v>0</v>
      </c>
      <c r="DH743" s="67">
        <f t="shared" si="1314"/>
        <v>540815</v>
      </c>
      <c r="DI743" s="66"/>
      <c r="DJ743" s="66">
        <f t="shared" si="1394"/>
        <v>0</v>
      </c>
      <c r="DK743" s="67">
        <f t="shared" si="1346"/>
        <v>4567.5</v>
      </c>
      <c r="DL743" s="210"/>
      <c r="DM743" s="206">
        <f t="shared" si="1395"/>
        <v>0</v>
      </c>
      <c r="DN743" s="25">
        <f t="shared" si="1326"/>
        <v>0</v>
      </c>
      <c r="DO743" s="5"/>
      <c r="DP743" s="43">
        <f t="shared" si="1396"/>
        <v>0</v>
      </c>
      <c r="DQ743" s="27">
        <f t="shared" si="1347"/>
        <v>7022.5</v>
      </c>
      <c r="DR743" s="5"/>
      <c r="DS743" s="43">
        <f t="shared" si="1397"/>
        <v>0</v>
      </c>
      <c r="DT743" s="27">
        <f t="shared" si="1348"/>
        <v>4846</v>
      </c>
      <c r="DU743" s="5"/>
      <c r="DV743" s="43">
        <f t="shared" si="1398"/>
        <v>0</v>
      </c>
      <c r="DW743" s="27">
        <f t="shared" si="1349"/>
        <v>4835</v>
      </c>
      <c r="DX743" s="5"/>
      <c r="DY743" s="22">
        <f t="shared" si="1399"/>
        <v>0</v>
      </c>
      <c r="DZ743" s="25">
        <f t="shared" si="1350"/>
        <v>523</v>
      </c>
      <c r="EA743" s="22"/>
      <c r="EB743" s="22">
        <f t="shared" si="1400"/>
        <v>0</v>
      </c>
      <c r="EC743" s="28">
        <f t="shared" si="1351"/>
        <v>369</v>
      </c>
      <c r="ED743" s="5"/>
      <c r="EE743" s="43">
        <f t="shared" si="1401"/>
        <v>0</v>
      </c>
      <c r="EF743" s="27">
        <f t="shared" si="1352"/>
        <v>4769</v>
      </c>
      <c r="EG743" s="66"/>
      <c r="EH743" s="66">
        <f t="shared" si="1402"/>
        <v>0</v>
      </c>
      <c r="EI743" s="67">
        <f t="shared" si="1353"/>
        <v>23317</v>
      </c>
      <c r="EJ743" s="66"/>
      <c r="EK743" s="66">
        <f t="shared" si="1372"/>
        <v>0</v>
      </c>
      <c r="EL743" s="67">
        <f t="shared" si="1354"/>
        <v>21947</v>
      </c>
      <c r="EM743" s="110" t="e">
        <f t="shared" si="1373"/>
        <v>#REF!</v>
      </c>
    </row>
    <row r="744" spans="1:143" s="35" customFormat="1" ht="11.25" customHeight="1" x14ac:dyDescent="0.25">
      <c r="A744" s="255">
        <v>46123</v>
      </c>
      <c r="B744" s="158">
        <v>46116</v>
      </c>
      <c r="C744" s="174">
        <v>8004961803</v>
      </c>
      <c r="D744" s="13" t="s">
        <v>103</v>
      </c>
      <c r="E744" s="14">
        <v>300</v>
      </c>
      <c r="F744" s="15">
        <v>5</v>
      </c>
      <c r="G744" s="16">
        <v>191516031968</v>
      </c>
      <c r="H744" s="66"/>
      <c r="I744" s="41">
        <f t="shared" si="1315"/>
        <v>600</v>
      </c>
      <c r="J744" s="48">
        <f t="shared" si="1404"/>
        <v>320208</v>
      </c>
      <c r="K744" s="66"/>
      <c r="L744" s="41">
        <f t="shared" si="1364"/>
        <v>600</v>
      </c>
      <c r="M744" s="48">
        <f t="shared" si="1405"/>
        <v>218597</v>
      </c>
      <c r="N744" s="66"/>
      <c r="O744" s="41">
        <f t="shared" si="1318"/>
        <v>600</v>
      </c>
      <c r="P744" s="48">
        <f t="shared" si="1406"/>
        <v>368718</v>
      </c>
      <c r="Q744" s="66"/>
      <c r="R744" s="66">
        <f t="shared" si="1320"/>
        <v>600</v>
      </c>
      <c r="S744" s="67" t="e">
        <f t="shared" si="1407"/>
        <v>#REF!</v>
      </c>
      <c r="T744" s="66"/>
      <c r="U744" s="66">
        <f t="shared" si="1327"/>
        <v>0</v>
      </c>
      <c r="V744" s="67">
        <f t="shared" si="1328"/>
        <v>217236.40000000002</v>
      </c>
      <c r="W744" s="136"/>
      <c r="X744" s="69">
        <f t="shared" si="1322"/>
        <v>0</v>
      </c>
      <c r="Y744" s="67">
        <f t="shared" si="1309"/>
        <v>6836.2999999999993</v>
      </c>
      <c r="Z744" s="66"/>
      <c r="AA744" s="68">
        <f t="shared" si="1365"/>
        <v>0</v>
      </c>
      <c r="AB744" s="67">
        <f t="shared" si="1312"/>
        <v>12847.5</v>
      </c>
      <c r="AC744" s="66"/>
      <c r="AD744" s="66">
        <f t="shared" si="1366"/>
        <v>1530</v>
      </c>
      <c r="AE744" s="67">
        <f t="shared" si="1329"/>
        <v>5641.9</v>
      </c>
      <c r="AF744" s="66"/>
      <c r="AG744" s="78">
        <f t="shared" si="1367"/>
        <v>0</v>
      </c>
      <c r="AH744" s="79">
        <f t="shared" si="1330"/>
        <v>6947.9999999999991</v>
      </c>
      <c r="AI744" s="66"/>
      <c r="AJ744" s="68">
        <f t="shared" si="1368"/>
        <v>0</v>
      </c>
      <c r="AK744" s="67">
        <f t="shared" si="1331"/>
        <v>6708.5</v>
      </c>
      <c r="AL744" s="66"/>
      <c r="AM744" s="68">
        <f t="shared" si="1369"/>
        <v>0</v>
      </c>
      <c r="AN744" s="67">
        <f t="shared" si="1332"/>
        <v>3058.0999999999985</v>
      </c>
      <c r="AO744" s="66"/>
      <c r="AP744" s="68">
        <f t="shared" si="1323"/>
        <v>0</v>
      </c>
      <c r="AQ744" s="67">
        <f t="shared" si="1379"/>
        <v>34062.5</v>
      </c>
      <c r="AR744" s="66"/>
      <c r="AS744" s="68">
        <f t="shared" si="1380"/>
        <v>0</v>
      </c>
      <c r="AT744" s="67">
        <f t="shared" si="1333"/>
        <v>2056.1000000000004</v>
      </c>
      <c r="AU744" s="66"/>
      <c r="AV744" s="66">
        <f t="shared" si="1334"/>
        <v>0</v>
      </c>
      <c r="AW744" s="42">
        <f t="shared" si="1311"/>
        <v>1620.0000000000014</v>
      </c>
      <c r="AX744" s="66"/>
      <c r="AY744" s="66">
        <f t="shared" si="1381"/>
        <v>0</v>
      </c>
      <c r="AZ744" s="67">
        <f t="shared" si="1325"/>
        <v>1794.6</v>
      </c>
      <c r="BA744" s="66"/>
      <c r="BB744" s="68">
        <f t="shared" si="1382"/>
        <v>0</v>
      </c>
      <c r="BC744" s="67">
        <f t="shared" si="1335"/>
        <v>1254.5999999999999</v>
      </c>
      <c r="BD744" s="66"/>
      <c r="BE744" s="68">
        <f t="shared" si="1383"/>
        <v>0</v>
      </c>
      <c r="BF744" s="67">
        <f t="shared" si="1304"/>
        <v>7530.3200000000015</v>
      </c>
      <c r="BG744" s="66"/>
      <c r="BH744" s="68">
        <f t="shared" si="1355"/>
        <v>0</v>
      </c>
      <c r="BI744" s="67">
        <f t="shared" si="1370"/>
        <v>35043.879999999997</v>
      </c>
      <c r="BJ744" s="66"/>
      <c r="BK744" s="68">
        <f t="shared" si="1384"/>
        <v>0</v>
      </c>
      <c r="BL744" s="67">
        <f t="shared" si="1336"/>
        <v>4604.6000000000004</v>
      </c>
      <c r="BM744" s="66"/>
      <c r="BN744" s="68">
        <f t="shared" si="1337"/>
        <v>0</v>
      </c>
      <c r="BO744" s="67">
        <f t="shared" si="1338"/>
        <v>509.90000000000123</v>
      </c>
      <c r="BP744" s="66"/>
      <c r="BQ744" s="68">
        <f t="shared" si="1339"/>
        <v>0</v>
      </c>
      <c r="BR744" s="67">
        <f t="shared" si="1371"/>
        <v>18130.019999999993</v>
      </c>
      <c r="BS744" s="66"/>
      <c r="BT744" s="66">
        <f t="shared" si="1361"/>
        <v>0</v>
      </c>
      <c r="BU744" s="67">
        <f t="shared" si="1356"/>
        <v>125963</v>
      </c>
      <c r="BV744" s="66"/>
      <c r="BW744" s="66">
        <f t="shared" si="1362"/>
        <v>0</v>
      </c>
      <c r="BX744" s="67">
        <f t="shared" si="1374"/>
        <v>169123</v>
      </c>
      <c r="BY744" s="66"/>
      <c r="BZ744" s="66">
        <f t="shared" si="1363"/>
        <v>0</v>
      </c>
      <c r="CA744" s="67">
        <f t="shared" si="1357"/>
        <v>121443</v>
      </c>
      <c r="CB744" s="66"/>
      <c r="CC744" s="66">
        <f t="shared" si="1340"/>
        <v>0</v>
      </c>
      <c r="CD744" s="67">
        <f t="shared" si="1403"/>
        <v>12475.7</v>
      </c>
      <c r="CE744" s="66"/>
      <c r="CF744" s="66">
        <f t="shared" si="1341"/>
        <v>0</v>
      </c>
      <c r="CG744" s="67">
        <f t="shared" si="1342"/>
        <v>6982.9</v>
      </c>
      <c r="CH744" s="66"/>
      <c r="CI744" s="66">
        <f t="shared" si="1385"/>
        <v>0</v>
      </c>
      <c r="CJ744" s="67">
        <f t="shared" si="1358"/>
        <v>8715</v>
      </c>
      <c r="CK744" s="66"/>
      <c r="CL744" s="68">
        <f t="shared" si="1386"/>
        <v>0</v>
      </c>
      <c r="CM744" s="79">
        <f t="shared" si="1343"/>
        <v>4864</v>
      </c>
      <c r="CN744" s="66"/>
      <c r="CO744" s="68">
        <f t="shared" si="1387"/>
        <v>0</v>
      </c>
      <c r="CP744" s="79">
        <f t="shared" si="1344"/>
        <v>3955</v>
      </c>
      <c r="CQ744" s="66"/>
      <c r="CR744" s="140">
        <f t="shared" si="1388"/>
        <v>0</v>
      </c>
      <c r="CS744" s="79">
        <f t="shared" si="1310"/>
        <v>6656</v>
      </c>
      <c r="CT744" s="66"/>
      <c r="CU744" s="68">
        <f t="shared" si="1389"/>
        <v>0</v>
      </c>
      <c r="CV744" s="79">
        <f t="shared" si="1345"/>
        <v>7769</v>
      </c>
      <c r="CW744" s="66"/>
      <c r="CX744" s="66">
        <f t="shared" si="1390"/>
        <v>0</v>
      </c>
      <c r="CY744" s="40">
        <f t="shared" si="1303"/>
        <v>6801.7599999999984</v>
      </c>
      <c r="CZ744" s="65"/>
      <c r="DA744" s="66">
        <f t="shared" si="1391"/>
        <v>0</v>
      </c>
      <c r="DB744" s="67">
        <f t="shared" si="1359"/>
        <v>41966</v>
      </c>
      <c r="DC744" s="66"/>
      <c r="DD744" s="66">
        <f t="shared" si="1392"/>
        <v>0</v>
      </c>
      <c r="DE744" s="67">
        <f t="shared" si="1360"/>
        <v>68737</v>
      </c>
      <c r="DF744" s="66"/>
      <c r="DG744" s="69">
        <f t="shared" si="1393"/>
        <v>0</v>
      </c>
      <c r="DH744" s="67">
        <f t="shared" si="1314"/>
        <v>540815</v>
      </c>
      <c r="DI744" s="66"/>
      <c r="DJ744" s="66">
        <f t="shared" si="1394"/>
        <v>0</v>
      </c>
      <c r="DK744" s="67">
        <f t="shared" si="1346"/>
        <v>4567.5</v>
      </c>
      <c r="DL744" s="210"/>
      <c r="DM744" s="206">
        <f t="shared" si="1395"/>
        <v>0</v>
      </c>
      <c r="DN744" s="25">
        <f t="shared" si="1326"/>
        <v>0</v>
      </c>
      <c r="DO744" s="5"/>
      <c r="DP744" s="43">
        <f t="shared" si="1396"/>
        <v>0</v>
      </c>
      <c r="DQ744" s="27">
        <f t="shared" si="1347"/>
        <v>7022.5</v>
      </c>
      <c r="DR744" s="5"/>
      <c r="DS744" s="43">
        <f t="shared" si="1397"/>
        <v>0</v>
      </c>
      <c r="DT744" s="27">
        <f t="shared" si="1348"/>
        <v>4846</v>
      </c>
      <c r="DU744" s="5"/>
      <c r="DV744" s="43">
        <f t="shared" si="1398"/>
        <v>0</v>
      </c>
      <c r="DW744" s="27">
        <f t="shared" si="1349"/>
        <v>4835</v>
      </c>
      <c r="DX744" s="5"/>
      <c r="DY744" s="22">
        <f t="shared" si="1399"/>
        <v>0</v>
      </c>
      <c r="DZ744" s="25">
        <f t="shared" si="1350"/>
        <v>523</v>
      </c>
      <c r="EA744" s="22"/>
      <c r="EB744" s="22">
        <f t="shared" si="1400"/>
        <v>0</v>
      </c>
      <c r="EC744" s="28">
        <f t="shared" si="1351"/>
        <v>369</v>
      </c>
      <c r="ED744" s="5"/>
      <c r="EE744" s="43">
        <f t="shared" si="1401"/>
        <v>0</v>
      </c>
      <c r="EF744" s="27">
        <f t="shared" si="1352"/>
        <v>4769</v>
      </c>
      <c r="EG744" s="66"/>
      <c r="EH744" s="66">
        <f t="shared" si="1402"/>
        <v>0</v>
      </c>
      <c r="EI744" s="67">
        <f t="shared" si="1353"/>
        <v>23317</v>
      </c>
      <c r="EJ744" s="66"/>
      <c r="EK744" s="66">
        <f t="shared" si="1372"/>
        <v>0</v>
      </c>
      <c r="EL744" s="67">
        <f t="shared" si="1354"/>
        <v>21947</v>
      </c>
      <c r="EM744" s="110" t="e">
        <f t="shared" si="1373"/>
        <v>#REF!</v>
      </c>
    </row>
    <row r="745" spans="1:143" s="35" customFormat="1" ht="11.25" customHeight="1" x14ac:dyDescent="0.25">
      <c r="A745" s="255">
        <v>46123</v>
      </c>
      <c r="B745" s="188">
        <v>46116</v>
      </c>
      <c r="C745" s="174">
        <v>8004962753</v>
      </c>
      <c r="D745" s="13" t="s">
        <v>236</v>
      </c>
      <c r="E745" s="14">
        <v>315</v>
      </c>
      <c r="F745" s="15">
        <v>3</v>
      </c>
      <c r="G745" s="16">
        <v>191516031982</v>
      </c>
      <c r="H745" s="66"/>
      <c r="I745" s="41">
        <f t="shared" si="1315"/>
        <v>630</v>
      </c>
      <c r="J745" s="48">
        <f t="shared" si="1404"/>
        <v>319578</v>
      </c>
      <c r="K745" s="66"/>
      <c r="L745" s="41">
        <f t="shared" si="1364"/>
        <v>630</v>
      </c>
      <c r="M745" s="48">
        <f t="shared" si="1405"/>
        <v>217967</v>
      </c>
      <c r="N745" s="66"/>
      <c r="O745" s="41">
        <f t="shared" si="1318"/>
        <v>630</v>
      </c>
      <c r="P745" s="48">
        <f t="shared" si="1406"/>
        <v>368088</v>
      </c>
      <c r="Q745" s="66"/>
      <c r="R745" s="66">
        <f t="shared" si="1320"/>
        <v>630</v>
      </c>
      <c r="S745" s="67" t="e">
        <f t="shared" si="1407"/>
        <v>#REF!</v>
      </c>
      <c r="T745" s="66"/>
      <c r="U745" s="66">
        <f t="shared" si="1327"/>
        <v>0</v>
      </c>
      <c r="V745" s="67">
        <f t="shared" si="1328"/>
        <v>217236.40000000002</v>
      </c>
      <c r="W745" s="136"/>
      <c r="X745" s="69">
        <f t="shared" si="1322"/>
        <v>0</v>
      </c>
      <c r="Y745" s="67">
        <f t="shared" si="1309"/>
        <v>6836.2999999999993</v>
      </c>
      <c r="Z745" s="66"/>
      <c r="AA745" s="68">
        <f t="shared" si="1365"/>
        <v>0</v>
      </c>
      <c r="AB745" s="67">
        <f t="shared" si="1312"/>
        <v>12847.5</v>
      </c>
      <c r="AC745" s="66"/>
      <c r="AD745" s="66">
        <f t="shared" si="1366"/>
        <v>976.5</v>
      </c>
      <c r="AE745" s="67">
        <f t="shared" si="1329"/>
        <v>4665.3999999999996</v>
      </c>
      <c r="AF745" s="66"/>
      <c r="AG745" s="78">
        <f t="shared" si="1367"/>
        <v>0</v>
      </c>
      <c r="AH745" s="79">
        <f t="shared" si="1330"/>
        <v>6947.9999999999991</v>
      </c>
      <c r="AI745" s="66"/>
      <c r="AJ745" s="68">
        <f t="shared" si="1368"/>
        <v>0</v>
      </c>
      <c r="AK745" s="67">
        <f t="shared" si="1331"/>
        <v>6708.5</v>
      </c>
      <c r="AL745" s="66"/>
      <c r="AM745" s="68">
        <f t="shared" si="1369"/>
        <v>0</v>
      </c>
      <c r="AN745" s="67">
        <f t="shared" si="1332"/>
        <v>3058.0999999999985</v>
      </c>
      <c r="AO745" s="66"/>
      <c r="AP745" s="68">
        <f t="shared" si="1323"/>
        <v>0</v>
      </c>
      <c r="AQ745" s="67">
        <f t="shared" si="1379"/>
        <v>34062.5</v>
      </c>
      <c r="AR745" s="66"/>
      <c r="AS745" s="68">
        <f t="shared" si="1380"/>
        <v>0</v>
      </c>
      <c r="AT745" s="67">
        <f t="shared" si="1333"/>
        <v>2056.1000000000004</v>
      </c>
      <c r="AU745" s="66"/>
      <c r="AV745" s="66">
        <f t="shared" si="1334"/>
        <v>0</v>
      </c>
      <c r="AW745" s="42">
        <f t="shared" si="1311"/>
        <v>1620.0000000000014</v>
      </c>
      <c r="AX745" s="66"/>
      <c r="AY745" s="66">
        <f t="shared" si="1381"/>
        <v>0</v>
      </c>
      <c r="AZ745" s="67">
        <f t="shared" si="1325"/>
        <v>1794.6</v>
      </c>
      <c r="BA745" s="66"/>
      <c r="BB745" s="68">
        <f t="shared" si="1382"/>
        <v>0</v>
      </c>
      <c r="BC745" s="67">
        <f t="shared" si="1335"/>
        <v>1254.5999999999999</v>
      </c>
      <c r="BD745" s="66"/>
      <c r="BE745" s="68">
        <f t="shared" si="1383"/>
        <v>0</v>
      </c>
      <c r="BF745" s="67">
        <f t="shared" si="1304"/>
        <v>7530.3200000000015</v>
      </c>
      <c r="BG745" s="66"/>
      <c r="BH745" s="68">
        <f t="shared" si="1355"/>
        <v>0</v>
      </c>
      <c r="BI745" s="67">
        <f t="shared" si="1370"/>
        <v>35043.879999999997</v>
      </c>
      <c r="BJ745" s="66"/>
      <c r="BK745" s="68">
        <f t="shared" si="1384"/>
        <v>0</v>
      </c>
      <c r="BL745" s="67">
        <f t="shared" si="1336"/>
        <v>4604.6000000000004</v>
      </c>
      <c r="BM745" s="66"/>
      <c r="BN745" s="68">
        <f t="shared" si="1337"/>
        <v>0</v>
      </c>
      <c r="BO745" s="67">
        <f t="shared" si="1338"/>
        <v>509.90000000000123</v>
      </c>
      <c r="BP745" s="66"/>
      <c r="BQ745" s="68">
        <f t="shared" si="1339"/>
        <v>0</v>
      </c>
      <c r="BR745" s="67">
        <f t="shared" si="1371"/>
        <v>18130.019999999993</v>
      </c>
      <c r="BS745" s="66"/>
      <c r="BT745" s="66">
        <f t="shared" si="1361"/>
        <v>0</v>
      </c>
      <c r="BU745" s="67">
        <f t="shared" si="1356"/>
        <v>125963</v>
      </c>
      <c r="BV745" s="66"/>
      <c r="BW745" s="66">
        <f t="shared" si="1362"/>
        <v>0</v>
      </c>
      <c r="BX745" s="67">
        <f t="shared" si="1374"/>
        <v>169123</v>
      </c>
      <c r="BY745" s="66"/>
      <c r="BZ745" s="66">
        <f t="shared" si="1363"/>
        <v>0</v>
      </c>
      <c r="CA745" s="67">
        <f t="shared" si="1357"/>
        <v>121443</v>
      </c>
      <c r="CB745" s="66"/>
      <c r="CC745" s="66">
        <f t="shared" si="1340"/>
        <v>0</v>
      </c>
      <c r="CD745" s="67">
        <f t="shared" si="1403"/>
        <v>12475.7</v>
      </c>
      <c r="CE745" s="66"/>
      <c r="CF745" s="66">
        <f t="shared" si="1341"/>
        <v>0</v>
      </c>
      <c r="CG745" s="67">
        <f t="shared" si="1342"/>
        <v>6982.9</v>
      </c>
      <c r="CH745" s="66"/>
      <c r="CI745" s="66">
        <f t="shared" si="1385"/>
        <v>0</v>
      </c>
      <c r="CJ745" s="67">
        <f t="shared" si="1358"/>
        <v>8715</v>
      </c>
      <c r="CK745" s="66"/>
      <c r="CL745" s="68">
        <f t="shared" si="1386"/>
        <v>0</v>
      </c>
      <c r="CM745" s="79">
        <f t="shared" si="1343"/>
        <v>4864</v>
      </c>
      <c r="CN745" s="66"/>
      <c r="CO745" s="68">
        <f t="shared" si="1387"/>
        <v>0</v>
      </c>
      <c r="CP745" s="79">
        <f t="shared" si="1344"/>
        <v>3955</v>
      </c>
      <c r="CQ745" s="66"/>
      <c r="CR745" s="68">
        <f t="shared" si="1388"/>
        <v>0</v>
      </c>
      <c r="CS745" s="79">
        <f t="shared" si="1310"/>
        <v>6656</v>
      </c>
      <c r="CT745" s="66"/>
      <c r="CU745" s="68">
        <f t="shared" si="1389"/>
        <v>0</v>
      </c>
      <c r="CV745" s="79">
        <f t="shared" si="1345"/>
        <v>7769</v>
      </c>
      <c r="CW745" s="66"/>
      <c r="CX745" s="66">
        <f t="shared" si="1390"/>
        <v>0</v>
      </c>
      <c r="CY745" s="40">
        <f t="shared" si="1303"/>
        <v>6801.7599999999984</v>
      </c>
      <c r="CZ745" s="65"/>
      <c r="DA745" s="66">
        <f t="shared" si="1391"/>
        <v>0</v>
      </c>
      <c r="DB745" s="67">
        <f t="shared" si="1359"/>
        <v>41966</v>
      </c>
      <c r="DC745" s="66"/>
      <c r="DD745" s="66">
        <f t="shared" si="1392"/>
        <v>0</v>
      </c>
      <c r="DE745" s="67">
        <f t="shared" si="1360"/>
        <v>68737</v>
      </c>
      <c r="DF745" s="66"/>
      <c r="DG745" s="69">
        <f t="shared" si="1393"/>
        <v>0</v>
      </c>
      <c r="DH745" s="67">
        <f t="shared" si="1314"/>
        <v>540815</v>
      </c>
      <c r="DI745" s="66"/>
      <c r="DJ745" s="66">
        <f t="shared" si="1394"/>
        <v>0</v>
      </c>
      <c r="DK745" s="67">
        <f t="shared" si="1346"/>
        <v>4567.5</v>
      </c>
      <c r="DL745" s="210"/>
      <c r="DM745" s="206">
        <f t="shared" si="1395"/>
        <v>0</v>
      </c>
      <c r="DN745" s="25">
        <f t="shared" si="1326"/>
        <v>0</v>
      </c>
      <c r="DO745" s="5"/>
      <c r="DP745" s="43">
        <f t="shared" si="1396"/>
        <v>0</v>
      </c>
      <c r="DQ745" s="27">
        <f t="shared" si="1347"/>
        <v>7022.5</v>
      </c>
      <c r="DR745" s="5"/>
      <c r="DS745" s="43">
        <f t="shared" si="1397"/>
        <v>0</v>
      </c>
      <c r="DT745" s="27">
        <f t="shared" si="1348"/>
        <v>4846</v>
      </c>
      <c r="DU745" s="5"/>
      <c r="DV745" s="43">
        <f t="shared" si="1398"/>
        <v>0</v>
      </c>
      <c r="DW745" s="27">
        <f t="shared" si="1349"/>
        <v>4835</v>
      </c>
      <c r="DX745" s="5"/>
      <c r="DY745" s="22">
        <f t="shared" si="1399"/>
        <v>0</v>
      </c>
      <c r="DZ745" s="25">
        <f t="shared" si="1350"/>
        <v>523</v>
      </c>
      <c r="EA745" s="22"/>
      <c r="EB745" s="22">
        <f t="shared" si="1400"/>
        <v>0</v>
      </c>
      <c r="EC745" s="28">
        <f t="shared" si="1351"/>
        <v>369</v>
      </c>
      <c r="ED745" s="5"/>
      <c r="EE745" s="43">
        <f t="shared" si="1401"/>
        <v>0</v>
      </c>
      <c r="EF745" s="27">
        <f t="shared" si="1352"/>
        <v>4769</v>
      </c>
      <c r="EG745" s="66"/>
      <c r="EH745" s="66">
        <f t="shared" si="1402"/>
        <v>0</v>
      </c>
      <c r="EI745" s="67">
        <f t="shared" si="1353"/>
        <v>23317</v>
      </c>
      <c r="EJ745" s="66"/>
      <c r="EK745" s="66">
        <f t="shared" si="1372"/>
        <v>0</v>
      </c>
      <c r="EL745" s="67">
        <f t="shared" si="1354"/>
        <v>21947</v>
      </c>
      <c r="EM745" s="110" t="e">
        <f t="shared" si="1373"/>
        <v>#REF!</v>
      </c>
    </row>
    <row r="746" spans="1:143" s="35" customFormat="1" ht="11.25" customHeight="1" x14ac:dyDescent="0.25">
      <c r="A746" s="255">
        <v>46123</v>
      </c>
      <c r="B746" s="188">
        <v>46116</v>
      </c>
      <c r="C746" s="174">
        <v>8004962755</v>
      </c>
      <c r="D746" s="13" t="s">
        <v>121</v>
      </c>
      <c r="E746" s="14">
        <v>320</v>
      </c>
      <c r="F746" s="15">
        <v>2</v>
      </c>
      <c r="G746" s="16">
        <v>191516031999</v>
      </c>
      <c r="H746" s="66"/>
      <c r="I746" s="41">
        <f t="shared" si="1315"/>
        <v>640</v>
      </c>
      <c r="J746" s="48">
        <f t="shared" si="1404"/>
        <v>318938</v>
      </c>
      <c r="K746" s="66"/>
      <c r="L746" s="41">
        <f t="shared" si="1364"/>
        <v>640</v>
      </c>
      <c r="M746" s="48">
        <f t="shared" si="1405"/>
        <v>217327</v>
      </c>
      <c r="N746" s="66"/>
      <c r="O746" s="41">
        <f t="shared" si="1318"/>
        <v>640</v>
      </c>
      <c r="P746" s="48">
        <f t="shared" si="1406"/>
        <v>367448</v>
      </c>
      <c r="Q746" s="66"/>
      <c r="R746" s="66">
        <f t="shared" si="1320"/>
        <v>640</v>
      </c>
      <c r="S746" s="67" t="e">
        <f t="shared" si="1407"/>
        <v>#REF!</v>
      </c>
      <c r="T746" s="66"/>
      <c r="U746" s="66">
        <f t="shared" si="1327"/>
        <v>0</v>
      </c>
      <c r="V746" s="67">
        <f t="shared" si="1328"/>
        <v>217236.40000000002</v>
      </c>
      <c r="W746" s="136"/>
      <c r="X746" s="69">
        <f t="shared" si="1322"/>
        <v>0</v>
      </c>
      <c r="Y746" s="67">
        <f t="shared" si="1309"/>
        <v>6836.2999999999993</v>
      </c>
      <c r="Z746" s="66"/>
      <c r="AA746" s="68">
        <f t="shared" si="1365"/>
        <v>0</v>
      </c>
      <c r="AB746" s="67">
        <f t="shared" si="1312"/>
        <v>12847.5</v>
      </c>
      <c r="AC746" s="66"/>
      <c r="AD746" s="66">
        <f t="shared" si="1366"/>
        <v>672</v>
      </c>
      <c r="AE746" s="67">
        <f t="shared" si="1329"/>
        <v>3993.3999999999996</v>
      </c>
      <c r="AF746" s="66"/>
      <c r="AG746" s="78">
        <f t="shared" si="1367"/>
        <v>0</v>
      </c>
      <c r="AH746" s="79">
        <f t="shared" si="1330"/>
        <v>6947.9999999999991</v>
      </c>
      <c r="AI746" s="66"/>
      <c r="AJ746" s="68">
        <f t="shared" si="1368"/>
        <v>0</v>
      </c>
      <c r="AK746" s="67">
        <f t="shared" si="1331"/>
        <v>6708.5</v>
      </c>
      <c r="AL746" s="66"/>
      <c r="AM746" s="68">
        <f t="shared" si="1369"/>
        <v>0</v>
      </c>
      <c r="AN746" s="67">
        <f t="shared" si="1332"/>
        <v>3058.0999999999985</v>
      </c>
      <c r="AO746" s="66"/>
      <c r="AP746" s="68">
        <f t="shared" si="1323"/>
        <v>0</v>
      </c>
      <c r="AQ746" s="67">
        <f t="shared" si="1379"/>
        <v>34062.5</v>
      </c>
      <c r="AR746" s="66"/>
      <c r="AS746" s="68">
        <f t="shared" si="1380"/>
        <v>0</v>
      </c>
      <c r="AT746" s="67">
        <f t="shared" si="1333"/>
        <v>2056.1000000000004</v>
      </c>
      <c r="AU746" s="66"/>
      <c r="AV746" s="66">
        <f t="shared" si="1334"/>
        <v>0</v>
      </c>
      <c r="AW746" s="42">
        <f t="shared" si="1311"/>
        <v>1620.0000000000014</v>
      </c>
      <c r="AX746" s="66"/>
      <c r="AY746" s="66">
        <f t="shared" si="1381"/>
        <v>0</v>
      </c>
      <c r="AZ746" s="67">
        <f t="shared" si="1325"/>
        <v>1794.6</v>
      </c>
      <c r="BA746" s="66"/>
      <c r="BB746" s="68">
        <f t="shared" si="1382"/>
        <v>0</v>
      </c>
      <c r="BC746" s="67">
        <f t="shared" si="1335"/>
        <v>1254.5999999999999</v>
      </c>
      <c r="BD746" s="66"/>
      <c r="BE746" s="68">
        <f t="shared" si="1383"/>
        <v>0</v>
      </c>
      <c r="BF746" s="67">
        <f t="shared" si="1304"/>
        <v>7530.3200000000015</v>
      </c>
      <c r="BG746" s="66"/>
      <c r="BH746" s="68">
        <f t="shared" si="1355"/>
        <v>0</v>
      </c>
      <c r="BI746" s="67">
        <f t="shared" si="1370"/>
        <v>35043.879999999997</v>
      </c>
      <c r="BJ746" s="66"/>
      <c r="BK746" s="68">
        <f t="shared" si="1384"/>
        <v>0</v>
      </c>
      <c r="BL746" s="67">
        <f t="shared" si="1336"/>
        <v>4604.6000000000004</v>
      </c>
      <c r="BM746" s="66"/>
      <c r="BN746" s="68">
        <f t="shared" si="1337"/>
        <v>0</v>
      </c>
      <c r="BO746" s="67">
        <f t="shared" si="1338"/>
        <v>509.90000000000123</v>
      </c>
      <c r="BP746" s="66"/>
      <c r="BQ746" s="68">
        <f t="shared" si="1339"/>
        <v>0</v>
      </c>
      <c r="BR746" s="67">
        <f t="shared" si="1371"/>
        <v>18130.019999999993</v>
      </c>
      <c r="BS746" s="66"/>
      <c r="BT746" s="66">
        <f t="shared" si="1361"/>
        <v>0</v>
      </c>
      <c r="BU746" s="67">
        <f t="shared" si="1356"/>
        <v>125963</v>
      </c>
      <c r="BV746" s="66"/>
      <c r="BW746" s="66">
        <f t="shared" si="1362"/>
        <v>0</v>
      </c>
      <c r="BX746" s="67">
        <f t="shared" si="1374"/>
        <v>169123</v>
      </c>
      <c r="BY746" s="66"/>
      <c r="BZ746" s="66">
        <f t="shared" si="1363"/>
        <v>0</v>
      </c>
      <c r="CA746" s="67">
        <f t="shared" si="1357"/>
        <v>121443</v>
      </c>
      <c r="CB746" s="66"/>
      <c r="CC746" s="66">
        <f t="shared" si="1340"/>
        <v>0</v>
      </c>
      <c r="CD746" s="67">
        <f t="shared" si="1403"/>
        <v>12475.7</v>
      </c>
      <c r="CE746" s="66"/>
      <c r="CF746" s="66">
        <f t="shared" si="1341"/>
        <v>0</v>
      </c>
      <c r="CG746" s="67">
        <f t="shared" si="1342"/>
        <v>6982.9</v>
      </c>
      <c r="CH746" s="66"/>
      <c r="CI746" s="66">
        <f t="shared" si="1385"/>
        <v>0</v>
      </c>
      <c r="CJ746" s="67">
        <f t="shared" si="1358"/>
        <v>8715</v>
      </c>
      <c r="CK746" s="66"/>
      <c r="CL746" s="68">
        <f t="shared" si="1386"/>
        <v>0</v>
      </c>
      <c r="CM746" s="79">
        <f t="shared" si="1343"/>
        <v>4864</v>
      </c>
      <c r="CN746" s="66"/>
      <c r="CO746" s="68">
        <f t="shared" si="1387"/>
        <v>0</v>
      </c>
      <c r="CP746" s="79">
        <f t="shared" si="1344"/>
        <v>3955</v>
      </c>
      <c r="CQ746" s="66"/>
      <c r="CR746" s="68">
        <f t="shared" si="1388"/>
        <v>0</v>
      </c>
      <c r="CS746" s="79">
        <f t="shared" si="1310"/>
        <v>6656</v>
      </c>
      <c r="CT746" s="66"/>
      <c r="CU746" s="68">
        <f t="shared" si="1389"/>
        <v>0</v>
      </c>
      <c r="CV746" s="79">
        <f t="shared" si="1345"/>
        <v>7769</v>
      </c>
      <c r="CW746" s="66"/>
      <c r="CX746" s="66">
        <f t="shared" si="1390"/>
        <v>0</v>
      </c>
      <c r="CY746" s="40">
        <f t="shared" ref="CY746:CY809" si="1408">+CY745+CW746-CX746</f>
        <v>6801.7599999999984</v>
      </c>
      <c r="CZ746" s="65"/>
      <c r="DA746" s="66">
        <f t="shared" si="1391"/>
        <v>0</v>
      </c>
      <c r="DB746" s="67">
        <f t="shared" si="1359"/>
        <v>41966</v>
      </c>
      <c r="DC746" s="66"/>
      <c r="DD746" s="66">
        <f t="shared" si="1392"/>
        <v>0</v>
      </c>
      <c r="DE746" s="67">
        <f t="shared" si="1360"/>
        <v>68737</v>
      </c>
      <c r="DF746" s="66"/>
      <c r="DG746" s="69">
        <f t="shared" si="1393"/>
        <v>0</v>
      </c>
      <c r="DH746" s="67">
        <f t="shared" si="1314"/>
        <v>540815</v>
      </c>
      <c r="DI746" s="66"/>
      <c r="DJ746" s="66">
        <f t="shared" si="1394"/>
        <v>0</v>
      </c>
      <c r="DK746" s="67">
        <f t="shared" si="1346"/>
        <v>4567.5</v>
      </c>
      <c r="DL746" s="210"/>
      <c r="DM746" s="206">
        <f t="shared" si="1395"/>
        <v>0</v>
      </c>
      <c r="DN746" s="25">
        <f t="shared" si="1326"/>
        <v>0</v>
      </c>
      <c r="DO746" s="5"/>
      <c r="DP746" s="43">
        <f t="shared" si="1396"/>
        <v>0</v>
      </c>
      <c r="DQ746" s="27">
        <f t="shared" si="1347"/>
        <v>7022.5</v>
      </c>
      <c r="DR746" s="5"/>
      <c r="DS746" s="43">
        <f t="shared" si="1397"/>
        <v>0</v>
      </c>
      <c r="DT746" s="27">
        <f t="shared" si="1348"/>
        <v>4846</v>
      </c>
      <c r="DU746" s="5"/>
      <c r="DV746" s="43">
        <f t="shared" si="1398"/>
        <v>0</v>
      </c>
      <c r="DW746" s="27">
        <f t="shared" si="1349"/>
        <v>4835</v>
      </c>
      <c r="DX746" s="5"/>
      <c r="DY746" s="22">
        <f t="shared" si="1399"/>
        <v>0</v>
      </c>
      <c r="DZ746" s="25">
        <f t="shared" si="1350"/>
        <v>523</v>
      </c>
      <c r="EA746" s="22"/>
      <c r="EB746" s="22">
        <f t="shared" si="1400"/>
        <v>0</v>
      </c>
      <c r="EC746" s="28">
        <f t="shared" si="1351"/>
        <v>369</v>
      </c>
      <c r="ED746" s="5"/>
      <c r="EE746" s="43">
        <f t="shared" si="1401"/>
        <v>0</v>
      </c>
      <c r="EF746" s="27">
        <f t="shared" si="1352"/>
        <v>4769</v>
      </c>
      <c r="EG746" s="66"/>
      <c r="EH746" s="66">
        <f t="shared" si="1402"/>
        <v>0</v>
      </c>
      <c r="EI746" s="67">
        <f t="shared" si="1353"/>
        <v>23317</v>
      </c>
      <c r="EJ746" s="66"/>
      <c r="EK746" s="66">
        <f t="shared" si="1372"/>
        <v>0</v>
      </c>
      <c r="EL746" s="67">
        <f t="shared" si="1354"/>
        <v>21947</v>
      </c>
      <c r="EM746" s="110" t="e">
        <f t="shared" si="1373"/>
        <v>#REF!</v>
      </c>
    </row>
    <row r="747" spans="1:143" s="35" customFormat="1" ht="11.25" customHeight="1" x14ac:dyDescent="0.25">
      <c r="A747" s="255">
        <v>46123</v>
      </c>
      <c r="B747" s="188">
        <v>46116</v>
      </c>
      <c r="C747" s="174">
        <v>8004962752</v>
      </c>
      <c r="D747" s="13" t="s">
        <v>313</v>
      </c>
      <c r="E747" s="14">
        <v>560</v>
      </c>
      <c r="F747" s="15">
        <v>3</v>
      </c>
      <c r="G747" s="16">
        <v>191516031807</v>
      </c>
      <c r="H747" s="66"/>
      <c r="I747" s="41">
        <f t="shared" si="1315"/>
        <v>1120</v>
      </c>
      <c r="J747" s="48">
        <f t="shared" si="1404"/>
        <v>317818</v>
      </c>
      <c r="K747" s="66"/>
      <c r="L747" s="41">
        <f t="shared" si="1364"/>
        <v>1120</v>
      </c>
      <c r="M747" s="48">
        <f t="shared" si="1405"/>
        <v>216207</v>
      </c>
      <c r="N747" s="66"/>
      <c r="O747" s="41">
        <f t="shared" si="1318"/>
        <v>1120</v>
      </c>
      <c r="P747" s="48">
        <f t="shared" si="1406"/>
        <v>366328</v>
      </c>
      <c r="Q747" s="66"/>
      <c r="R747" s="66">
        <f t="shared" si="1320"/>
        <v>1120</v>
      </c>
      <c r="S747" s="67" t="e">
        <f t="shared" si="1407"/>
        <v>#REF!</v>
      </c>
      <c r="T747" s="66"/>
      <c r="U747" s="66">
        <f t="shared" si="1327"/>
        <v>0</v>
      </c>
      <c r="V747" s="67">
        <f t="shared" si="1328"/>
        <v>217236.40000000002</v>
      </c>
      <c r="W747" s="136"/>
      <c r="X747" s="69">
        <f t="shared" si="1322"/>
        <v>0</v>
      </c>
      <c r="Y747" s="67">
        <f t="shared" si="1309"/>
        <v>6836.2999999999993</v>
      </c>
      <c r="Z747" s="66"/>
      <c r="AA747" s="68">
        <f t="shared" si="1365"/>
        <v>1736</v>
      </c>
      <c r="AB747" s="67">
        <f t="shared" si="1312"/>
        <v>11111.5</v>
      </c>
      <c r="AC747" s="66"/>
      <c r="AD747" s="66">
        <f t="shared" si="1366"/>
        <v>0</v>
      </c>
      <c r="AE747" s="67">
        <f t="shared" si="1329"/>
        <v>3993.3999999999996</v>
      </c>
      <c r="AF747" s="66"/>
      <c r="AG747" s="78">
        <f t="shared" si="1367"/>
        <v>0</v>
      </c>
      <c r="AH747" s="79">
        <f t="shared" si="1330"/>
        <v>6947.9999999999991</v>
      </c>
      <c r="AI747" s="66"/>
      <c r="AJ747" s="68">
        <f t="shared" si="1368"/>
        <v>0</v>
      </c>
      <c r="AK747" s="67">
        <f t="shared" si="1331"/>
        <v>6708.5</v>
      </c>
      <c r="AL747" s="66"/>
      <c r="AM747" s="68">
        <f t="shared" si="1369"/>
        <v>0</v>
      </c>
      <c r="AN747" s="67">
        <f t="shared" si="1332"/>
        <v>3058.0999999999985</v>
      </c>
      <c r="AO747" s="66"/>
      <c r="AP747" s="68">
        <f t="shared" si="1323"/>
        <v>0</v>
      </c>
      <c r="AQ747" s="67">
        <f t="shared" si="1379"/>
        <v>34062.5</v>
      </c>
      <c r="AR747" s="66"/>
      <c r="AS747" s="68">
        <f t="shared" si="1380"/>
        <v>0</v>
      </c>
      <c r="AT747" s="67">
        <f t="shared" si="1333"/>
        <v>2056.1000000000004</v>
      </c>
      <c r="AU747" s="66"/>
      <c r="AV747" s="66">
        <f t="shared" si="1334"/>
        <v>0</v>
      </c>
      <c r="AW747" s="42">
        <f t="shared" si="1311"/>
        <v>1620.0000000000014</v>
      </c>
      <c r="AX747" s="66"/>
      <c r="AY747" s="66">
        <f t="shared" si="1381"/>
        <v>0</v>
      </c>
      <c r="AZ747" s="67">
        <f t="shared" si="1325"/>
        <v>1794.6</v>
      </c>
      <c r="BA747" s="66"/>
      <c r="BB747" s="68">
        <f t="shared" si="1382"/>
        <v>0</v>
      </c>
      <c r="BC747" s="67">
        <f t="shared" si="1335"/>
        <v>1254.5999999999999</v>
      </c>
      <c r="BD747" s="66"/>
      <c r="BE747" s="68">
        <f t="shared" si="1383"/>
        <v>0</v>
      </c>
      <c r="BF747" s="67">
        <f t="shared" si="1304"/>
        <v>7530.3200000000015</v>
      </c>
      <c r="BG747" s="66"/>
      <c r="BH747" s="68">
        <f t="shared" si="1355"/>
        <v>0</v>
      </c>
      <c r="BI747" s="67">
        <f t="shared" si="1370"/>
        <v>35043.879999999997</v>
      </c>
      <c r="BJ747" s="66"/>
      <c r="BK747" s="68">
        <f t="shared" si="1384"/>
        <v>0</v>
      </c>
      <c r="BL747" s="67">
        <f t="shared" si="1336"/>
        <v>4604.6000000000004</v>
      </c>
      <c r="BM747" s="66"/>
      <c r="BN747" s="68">
        <f t="shared" si="1337"/>
        <v>0</v>
      </c>
      <c r="BO747" s="67">
        <f t="shared" si="1338"/>
        <v>509.90000000000123</v>
      </c>
      <c r="BP747" s="66"/>
      <c r="BQ747" s="68">
        <f t="shared" si="1339"/>
        <v>0</v>
      </c>
      <c r="BR747" s="67">
        <f t="shared" si="1371"/>
        <v>18130.019999999993</v>
      </c>
      <c r="BS747" s="66"/>
      <c r="BT747" s="66">
        <f t="shared" si="1361"/>
        <v>0</v>
      </c>
      <c r="BU747" s="67">
        <f t="shared" si="1356"/>
        <v>125963</v>
      </c>
      <c r="BV747" s="66"/>
      <c r="BW747" s="66">
        <f t="shared" si="1362"/>
        <v>0</v>
      </c>
      <c r="BX747" s="67">
        <f t="shared" si="1374"/>
        <v>169123</v>
      </c>
      <c r="BY747" s="66"/>
      <c r="BZ747" s="66">
        <f t="shared" si="1363"/>
        <v>0</v>
      </c>
      <c r="CA747" s="67">
        <f t="shared" si="1357"/>
        <v>121443</v>
      </c>
      <c r="CB747" s="66"/>
      <c r="CC747" s="66">
        <f t="shared" si="1340"/>
        <v>0</v>
      </c>
      <c r="CD747" s="67">
        <f t="shared" si="1403"/>
        <v>12475.7</v>
      </c>
      <c r="CE747" s="66"/>
      <c r="CF747" s="66">
        <f t="shared" si="1341"/>
        <v>0</v>
      </c>
      <c r="CG747" s="67">
        <f t="shared" si="1342"/>
        <v>6982.9</v>
      </c>
      <c r="CH747" s="66"/>
      <c r="CI747" s="66">
        <f t="shared" si="1385"/>
        <v>0</v>
      </c>
      <c r="CJ747" s="67">
        <f t="shared" si="1358"/>
        <v>8715</v>
      </c>
      <c r="CK747" s="66"/>
      <c r="CL747" s="68">
        <f t="shared" si="1386"/>
        <v>0</v>
      </c>
      <c r="CM747" s="79">
        <f t="shared" si="1343"/>
        <v>4864</v>
      </c>
      <c r="CN747" s="66"/>
      <c r="CO747" s="68">
        <f t="shared" si="1387"/>
        <v>0</v>
      </c>
      <c r="CP747" s="79">
        <f t="shared" si="1344"/>
        <v>3955</v>
      </c>
      <c r="CQ747" s="66"/>
      <c r="CR747" s="68">
        <f t="shared" si="1388"/>
        <v>0</v>
      </c>
      <c r="CS747" s="79">
        <f t="shared" si="1310"/>
        <v>6656</v>
      </c>
      <c r="CT747" s="66"/>
      <c r="CU747" s="68">
        <f t="shared" si="1389"/>
        <v>0</v>
      </c>
      <c r="CV747" s="79">
        <f t="shared" si="1345"/>
        <v>7769</v>
      </c>
      <c r="CW747" s="66"/>
      <c r="CX747" s="66">
        <f t="shared" si="1390"/>
        <v>0</v>
      </c>
      <c r="CY747" s="40">
        <f t="shared" si="1408"/>
        <v>6801.7599999999984</v>
      </c>
      <c r="CZ747" s="65"/>
      <c r="DA747" s="66">
        <f t="shared" si="1391"/>
        <v>0</v>
      </c>
      <c r="DB747" s="67">
        <f t="shared" si="1359"/>
        <v>41966</v>
      </c>
      <c r="DC747" s="66"/>
      <c r="DD747" s="66">
        <f t="shared" si="1392"/>
        <v>0</v>
      </c>
      <c r="DE747" s="67">
        <f t="shared" si="1360"/>
        <v>68737</v>
      </c>
      <c r="DF747" s="66"/>
      <c r="DG747" s="69">
        <f t="shared" si="1393"/>
        <v>0</v>
      </c>
      <c r="DH747" s="67">
        <f t="shared" si="1314"/>
        <v>540815</v>
      </c>
      <c r="DI747" s="66"/>
      <c r="DJ747" s="66">
        <f t="shared" si="1394"/>
        <v>0</v>
      </c>
      <c r="DK747" s="67">
        <f t="shared" si="1346"/>
        <v>4567.5</v>
      </c>
      <c r="DL747" s="210"/>
      <c r="DM747" s="206">
        <f t="shared" si="1395"/>
        <v>0</v>
      </c>
      <c r="DN747" s="25">
        <f t="shared" si="1326"/>
        <v>0</v>
      </c>
      <c r="DO747" s="5"/>
      <c r="DP747" s="43">
        <f t="shared" si="1396"/>
        <v>0</v>
      </c>
      <c r="DQ747" s="27">
        <f t="shared" si="1347"/>
        <v>7022.5</v>
      </c>
      <c r="DR747" s="5"/>
      <c r="DS747" s="43">
        <f t="shared" si="1397"/>
        <v>0</v>
      </c>
      <c r="DT747" s="27">
        <f t="shared" si="1348"/>
        <v>4846</v>
      </c>
      <c r="DU747" s="5"/>
      <c r="DV747" s="43">
        <f t="shared" si="1398"/>
        <v>0</v>
      </c>
      <c r="DW747" s="27">
        <f t="shared" si="1349"/>
        <v>4835</v>
      </c>
      <c r="DX747" s="5"/>
      <c r="DY747" s="22">
        <f t="shared" si="1399"/>
        <v>0</v>
      </c>
      <c r="DZ747" s="25">
        <f t="shared" si="1350"/>
        <v>523</v>
      </c>
      <c r="EA747" s="22"/>
      <c r="EB747" s="22">
        <f t="shared" si="1400"/>
        <v>0</v>
      </c>
      <c r="EC747" s="28">
        <f t="shared" si="1351"/>
        <v>369</v>
      </c>
      <c r="ED747" s="5"/>
      <c r="EE747" s="43">
        <f t="shared" si="1401"/>
        <v>0</v>
      </c>
      <c r="EF747" s="27">
        <f t="shared" si="1352"/>
        <v>4769</v>
      </c>
      <c r="EG747" s="66"/>
      <c r="EH747" s="66">
        <f t="shared" si="1402"/>
        <v>0</v>
      </c>
      <c r="EI747" s="67">
        <f t="shared" si="1353"/>
        <v>23317</v>
      </c>
      <c r="EJ747" s="66"/>
      <c r="EK747" s="66">
        <f t="shared" si="1372"/>
        <v>0</v>
      </c>
      <c r="EL747" s="67">
        <f t="shared" si="1354"/>
        <v>21947</v>
      </c>
      <c r="EM747" s="110" t="e">
        <f t="shared" si="1373"/>
        <v>#REF!</v>
      </c>
    </row>
    <row r="748" spans="1:143" ht="11.25" customHeight="1" x14ac:dyDescent="0.25">
      <c r="A748" s="158">
        <v>46123</v>
      </c>
      <c r="B748" s="188">
        <v>46123</v>
      </c>
      <c r="C748" s="197">
        <v>8004977110</v>
      </c>
      <c r="D748" s="88" t="s">
        <v>307</v>
      </c>
      <c r="E748" s="198">
        <v>600</v>
      </c>
      <c r="F748" s="199">
        <v>3</v>
      </c>
      <c r="G748" s="90">
        <v>191516769014</v>
      </c>
      <c r="H748" s="66"/>
      <c r="I748" s="41">
        <f t="shared" si="1315"/>
        <v>0</v>
      </c>
      <c r="J748" s="48">
        <f t="shared" si="1404"/>
        <v>317818</v>
      </c>
      <c r="K748" s="66"/>
      <c r="L748" s="41">
        <f t="shared" si="1364"/>
        <v>0</v>
      </c>
      <c r="M748" s="48">
        <f t="shared" si="1405"/>
        <v>216207</v>
      </c>
      <c r="N748" s="66"/>
      <c r="O748" s="41">
        <f t="shared" si="1318"/>
        <v>0</v>
      </c>
      <c r="P748" s="48">
        <f t="shared" si="1406"/>
        <v>366328</v>
      </c>
      <c r="Q748" s="66"/>
      <c r="R748" s="66">
        <f t="shared" si="1320"/>
        <v>0</v>
      </c>
      <c r="S748" s="67" t="e">
        <f t="shared" si="1407"/>
        <v>#REF!</v>
      </c>
      <c r="T748" s="66"/>
      <c r="U748" s="66">
        <f t="shared" si="1327"/>
        <v>0</v>
      </c>
      <c r="V748" s="67">
        <f t="shared" si="1328"/>
        <v>217236.40000000002</v>
      </c>
      <c r="X748" s="69">
        <f t="shared" si="1322"/>
        <v>0</v>
      </c>
      <c r="Y748" s="67">
        <f t="shared" si="1309"/>
        <v>6836.2999999999993</v>
      </c>
      <c r="Z748" s="66"/>
      <c r="AA748" s="68">
        <f t="shared" si="1365"/>
        <v>0</v>
      </c>
      <c r="AB748" s="67">
        <f t="shared" si="1312"/>
        <v>11111.5</v>
      </c>
      <c r="AC748" s="66"/>
      <c r="AD748" s="66">
        <f t="shared" si="1366"/>
        <v>0</v>
      </c>
      <c r="AE748" s="67">
        <f t="shared" si="1329"/>
        <v>3993.3999999999996</v>
      </c>
      <c r="AF748" s="66"/>
      <c r="AG748" s="78">
        <f t="shared" si="1367"/>
        <v>0</v>
      </c>
      <c r="AH748" s="79">
        <f t="shared" si="1330"/>
        <v>6947.9999999999991</v>
      </c>
      <c r="AI748" s="66"/>
      <c r="AJ748" s="68">
        <f t="shared" si="1368"/>
        <v>0</v>
      </c>
      <c r="AK748" s="67">
        <f t="shared" si="1331"/>
        <v>6708.5</v>
      </c>
      <c r="AL748" s="66"/>
      <c r="AM748" s="68">
        <f t="shared" si="1369"/>
        <v>0</v>
      </c>
      <c r="AN748" s="67">
        <f t="shared" si="1332"/>
        <v>3058.0999999999985</v>
      </c>
      <c r="AO748" s="66"/>
      <c r="AP748" s="68">
        <f t="shared" si="1323"/>
        <v>0</v>
      </c>
      <c r="AQ748" s="67">
        <f t="shared" si="1379"/>
        <v>34062.5</v>
      </c>
      <c r="AR748" s="66"/>
      <c r="AS748" s="68">
        <f t="shared" si="1380"/>
        <v>0</v>
      </c>
      <c r="AT748" s="67">
        <f t="shared" si="1333"/>
        <v>2056.1000000000004</v>
      </c>
      <c r="AU748" s="66"/>
      <c r="AV748" s="66">
        <f t="shared" si="1334"/>
        <v>0</v>
      </c>
      <c r="AW748" s="42">
        <f t="shared" si="1311"/>
        <v>1620.0000000000014</v>
      </c>
      <c r="AX748" s="66"/>
      <c r="AY748" s="66">
        <f t="shared" si="1381"/>
        <v>0</v>
      </c>
      <c r="AZ748" s="67">
        <f t="shared" si="1325"/>
        <v>1794.6</v>
      </c>
      <c r="BA748" s="66"/>
      <c r="BB748" s="68">
        <f t="shared" si="1382"/>
        <v>0</v>
      </c>
      <c r="BC748" s="67">
        <f t="shared" si="1335"/>
        <v>1254.5999999999999</v>
      </c>
      <c r="BD748" s="66"/>
      <c r="BE748" s="68">
        <f t="shared" si="1383"/>
        <v>0</v>
      </c>
      <c r="BF748" s="67">
        <f t="shared" ref="BF748:BF811" si="1409">+BF747+BD748-BE748</f>
        <v>7530.3200000000015</v>
      </c>
      <c r="BG748" s="66"/>
      <c r="BH748" s="68">
        <f t="shared" ref="BH748:BH779" si="1410">IF(OR(D768="NPC06UZDB-GY026M",D768="NPP06UZDB-GY010M",D748="CO155E2-0CM018",D748="CO155E2-0CM023",D748="CO155E2-0CM026",D748="NPP06UZDB-GY150C",D748="NPP06UZDB-GY025M",D748="NPC06UZDB-GY013M",D748="NPP06UZDB-GY001M",D748="NPP06UZDB-GY250C",D748="NPC06UZDB-GY028M",D748="NPC06UZDB-GY018M",D748="NPC06UZDB-GY014M",D748="NPC06UZDB-GY012M",D748="NPC06UZDB-GY011M",D748="NPC06UZDB-GY006M",D748="CO155E2-0CM006",D748="NPP06UZDB-GY005M",D748="NPP06UZDB-GY005M",D748="NPP06UZDB-GY003M",D748="NPP06UZDB-GY002M",D748="NPC06UZDB-GY025M",D748="CO155E2-0CM020",D748="CO155E2-0CM030",D748="NPC06UZDB-GY350C",D748="NPC06UZDB-GY030M",D748="NPC06UZDB-GY020C",D748="NPC06UZDB-GY030M",D748="NPC06UZDB-GY350C",D748="CO155E2-0CM007",D748="NPC06UZDB-GY150C",D748="NPC06UZDB-GY250C",D748="NPC06UZDB-GY007M",D748="CO155E2-0CC050",D748="NPC06UZDB-GY006M",D748="NPC06UZDB-GY008M",D748="NPC06UZDB-GY050C",D748="CO155E2-0CC250",D748="NPC06UZDB-GY750C",D748="NPC06UZDB-GY007M",D748="NPC06UZDB-GY020M",D748="CO155E2-0CC150",D748="CO155E2-0CM015",D748="CO155E2-0CM010",D748="NPC06UZDB-GY450C",D748="NPC06UZDB-GY015M",D748="NPC06UZDB-GY150C",D748="CO155E2-0CM001",D748="CO155E2-0CM002",D748="CO155E2-0CM003",D748="CO155E2-0CM004",D748="CO155E2-0CM005",D748="CO155E2-0CM008",D748="NPC06UZDB-GY010M",D748="NPC06UZDB-GY001M",D748="NPC06UZDB-GY002M",D748="NPC06UZDB-GY003M",D748="NPC06UZDB-GY004M",D748="NPC06UZDB-GY005M",),E748*(F748+0.12),0)</f>
        <v>0</v>
      </c>
      <c r="BI748" s="67">
        <f t="shared" si="1370"/>
        <v>35043.879999999997</v>
      </c>
      <c r="BJ748" s="66"/>
      <c r="BK748" s="68">
        <f t="shared" si="1384"/>
        <v>0</v>
      </c>
      <c r="BL748" s="67">
        <f t="shared" si="1336"/>
        <v>4604.6000000000004</v>
      </c>
      <c r="BM748" s="66"/>
      <c r="BN748" s="68">
        <f t="shared" si="1337"/>
        <v>0</v>
      </c>
      <c r="BO748" s="67">
        <f t="shared" si="1338"/>
        <v>509.90000000000123</v>
      </c>
      <c r="BP748" s="66"/>
      <c r="BQ748" s="68">
        <f t="shared" si="1339"/>
        <v>0</v>
      </c>
      <c r="BR748" s="67">
        <f>+BR747+BP748-BQ748-1860</f>
        <v>16270.019999999993</v>
      </c>
      <c r="BS748" s="66"/>
      <c r="BT748" s="66">
        <f t="shared" si="1361"/>
        <v>0</v>
      </c>
      <c r="BU748" s="67">
        <f>BU747+BS748-BT748-1200</f>
        <v>124763</v>
      </c>
      <c r="BV748" s="66"/>
      <c r="BW748" s="66">
        <f t="shared" si="1362"/>
        <v>0</v>
      </c>
      <c r="BX748" s="67">
        <f>+BX747+BV748-BW748-1200</f>
        <v>167923</v>
      </c>
      <c r="BY748" s="66"/>
      <c r="BZ748" s="66">
        <f t="shared" si="1363"/>
        <v>0</v>
      </c>
      <c r="CA748" s="67">
        <f>+CA747+BY748-BZ748-1200</f>
        <v>120243</v>
      </c>
      <c r="CB748" s="66"/>
      <c r="CC748" s="66">
        <f t="shared" si="1340"/>
        <v>0</v>
      </c>
      <c r="CD748" s="67">
        <f t="shared" si="1403"/>
        <v>12475.7</v>
      </c>
      <c r="CE748" s="66"/>
      <c r="CF748" s="66">
        <f t="shared" si="1341"/>
        <v>0</v>
      </c>
      <c r="CG748" s="67">
        <f t="shared" si="1342"/>
        <v>6982.9</v>
      </c>
      <c r="CH748" s="66"/>
      <c r="CI748" s="66">
        <f t="shared" si="1385"/>
        <v>0</v>
      </c>
      <c r="CJ748" s="67">
        <f t="shared" si="1358"/>
        <v>8715</v>
      </c>
      <c r="CK748" s="66"/>
      <c r="CL748" s="68">
        <f t="shared" si="1386"/>
        <v>0</v>
      </c>
      <c r="CM748" s="79">
        <f t="shared" si="1343"/>
        <v>4864</v>
      </c>
      <c r="CN748" s="66"/>
      <c r="CO748" s="68">
        <f t="shared" si="1387"/>
        <v>0</v>
      </c>
      <c r="CP748" s="79">
        <f t="shared" si="1344"/>
        <v>3955</v>
      </c>
      <c r="CQ748" s="66"/>
      <c r="CR748" s="68">
        <f t="shared" si="1388"/>
        <v>0</v>
      </c>
      <c r="CS748" s="79">
        <f t="shared" si="1310"/>
        <v>6656</v>
      </c>
      <c r="CT748" s="66"/>
      <c r="CU748" s="68">
        <f t="shared" si="1389"/>
        <v>0</v>
      </c>
      <c r="CV748" s="79">
        <f t="shared" si="1345"/>
        <v>7769</v>
      </c>
      <c r="CW748" s="66"/>
      <c r="CX748" s="66">
        <f t="shared" si="1390"/>
        <v>0</v>
      </c>
      <c r="CY748" s="40">
        <f t="shared" si="1408"/>
        <v>6801.7599999999984</v>
      </c>
      <c r="CZ748" s="65"/>
      <c r="DA748" s="66">
        <f t="shared" si="1391"/>
        <v>0</v>
      </c>
      <c r="DB748" s="67">
        <f t="shared" si="1359"/>
        <v>41966</v>
      </c>
      <c r="DC748" s="66"/>
      <c r="DD748" s="66">
        <f t="shared" si="1392"/>
        <v>0</v>
      </c>
      <c r="DE748" s="67">
        <f t="shared" si="1360"/>
        <v>68737</v>
      </c>
      <c r="DF748" s="66"/>
      <c r="DG748" s="69">
        <f t="shared" si="1393"/>
        <v>0</v>
      </c>
      <c r="DH748" s="67">
        <f t="shared" si="1314"/>
        <v>540815</v>
      </c>
      <c r="DI748" s="66"/>
      <c r="DJ748" s="66">
        <f t="shared" si="1394"/>
        <v>0</v>
      </c>
      <c r="DK748" s="67">
        <f t="shared" si="1346"/>
        <v>4567.5</v>
      </c>
      <c r="DM748" s="206">
        <f t="shared" si="1395"/>
        <v>0</v>
      </c>
      <c r="DN748" s="25">
        <f t="shared" si="1326"/>
        <v>0</v>
      </c>
      <c r="DO748" s="5"/>
      <c r="DP748" s="43">
        <f t="shared" si="1396"/>
        <v>0</v>
      </c>
      <c r="DQ748" s="27">
        <f t="shared" si="1347"/>
        <v>7022.5</v>
      </c>
      <c r="DR748" s="5"/>
      <c r="DS748" s="43">
        <f t="shared" si="1397"/>
        <v>0</v>
      </c>
      <c r="DT748" s="27">
        <f t="shared" si="1348"/>
        <v>4846</v>
      </c>
      <c r="DU748" s="5"/>
      <c r="DV748" s="43">
        <f t="shared" si="1398"/>
        <v>0</v>
      </c>
      <c r="DW748" s="27">
        <f t="shared" si="1349"/>
        <v>4835</v>
      </c>
      <c r="DX748" s="5"/>
      <c r="DY748" s="22">
        <f t="shared" si="1399"/>
        <v>0</v>
      </c>
      <c r="DZ748" s="25">
        <f t="shared" si="1350"/>
        <v>523</v>
      </c>
      <c r="EA748" s="22"/>
      <c r="EB748" s="22">
        <f t="shared" si="1400"/>
        <v>0</v>
      </c>
      <c r="EC748" s="28">
        <f t="shared" si="1351"/>
        <v>369</v>
      </c>
      <c r="ED748" s="5"/>
      <c r="EE748" s="43">
        <f t="shared" si="1401"/>
        <v>0</v>
      </c>
      <c r="EF748" s="27">
        <f t="shared" si="1352"/>
        <v>4769</v>
      </c>
      <c r="EG748" s="66"/>
      <c r="EH748" s="66">
        <f t="shared" si="1402"/>
        <v>0</v>
      </c>
      <c r="EI748" s="67">
        <f t="shared" si="1353"/>
        <v>23317</v>
      </c>
      <c r="EJ748" s="66"/>
      <c r="EK748" s="66">
        <f t="shared" si="1372"/>
        <v>0</v>
      </c>
      <c r="EL748" s="67">
        <f t="shared" si="1354"/>
        <v>21947</v>
      </c>
      <c r="EM748" s="110" t="e">
        <f t="shared" si="1373"/>
        <v>#REF!</v>
      </c>
    </row>
    <row r="749" spans="1:143" ht="11.25" customHeight="1" x14ac:dyDescent="0.25">
      <c r="A749" s="158">
        <v>46123</v>
      </c>
      <c r="B749" s="188">
        <v>46123</v>
      </c>
      <c r="C749" s="176">
        <v>8004977057</v>
      </c>
      <c r="D749" s="17" t="s">
        <v>285</v>
      </c>
      <c r="E749" s="18">
        <v>20000</v>
      </c>
      <c r="F749" s="19">
        <v>1</v>
      </c>
      <c r="G749" s="20">
        <v>191516041653</v>
      </c>
      <c r="H749" s="66"/>
      <c r="I749" s="41">
        <f t="shared" si="1315"/>
        <v>0</v>
      </c>
      <c r="J749" s="48">
        <f t="shared" si="1404"/>
        <v>317818</v>
      </c>
      <c r="K749" s="66"/>
      <c r="L749" s="41">
        <f t="shared" si="1364"/>
        <v>0</v>
      </c>
      <c r="M749" s="48">
        <f t="shared" si="1405"/>
        <v>216207</v>
      </c>
      <c r="N749" s="66"/>
      <c r="O749" s="41">
        <f t="shared" si="1318"/>
        <v>0</v>
      </c>
      <c r="P749" s="48">
        <f t="shared" si="1406"/>
        <v>366328</v>
      </c>
      <c r="Q749" s="66"/>
      <c r="R749" s="66">
        <f t="shared" si="1320"/>
        <v>0</v>
      </c>
      <c r="S749" s="67" t="e">
        <f t="shared" si="1407"/>
        <v>#REF!</v>
      </c>
      <c r="T749" s="66"/>
      <c r="U749" s="66">
        <f t="shared" si="1327"/>
        <v>0</v>
      </c>
      <c r="V749" s="67">
        <f t="shared" si="1328"/>
        <v>217236.40000000002</v>
      </c>
      <c r="X749" s="69">
        <f t="shared" si="1322"/>
        <v>0</v>
      </c>
      <c r="Y749" s="67">
        <f t="shared" si="1309"/>
        <v>6836.2999999999993</v>
      </c>
      <c r="Z749" s="66"/>
      <c r="AA749" s="68">
        <f t="shared" si="1365"/>
        <v>0</v>
      </c>
      <c r="AB749" s="67">
        <f t="shared" si="1312"/>
        <v>11111.5</v>
      </c>
      <c r="AC749" s="66"/>
      <c r="AD749" s="66">
        <f t="shared" si="1366"/>
        <v>0</v>
      </c>
      <c r="AE749" s="67">
        <f t="shared" si="1329"/>
        <v>3993.3999999999996</v>
      </c>
      <c r="AF749" s="66"/>
      <c r="AG749" s="78">
        <f t="shared" si="1367"/>
        <v>0</v>
      </c>
      <c r="AH749" s="79">
        <f t="shared" si="1330"/>
        <v>6947.9999999999991</v>
      </c>
      <c r="AI749" s="66"/>
      <c r="AJ749" s="68">
        <f t="shared" si="1368"/>
        <v>0</v>
      </c>
      <c r="AK749" s="67">
        <f t="shared" si="1331"/>
        <v>6708.5</v>
      </c>
      <c r="AL749" s="66"/>
      <c r="AM749" s="68">
        <f t="shared" si="1369"/>
        <v>0</v>
      </c>
      <c r="AN749" s="67">
        <f t="shared" si="1332"/>
        <v>3058.0999999999985</v>
      </c>
      <c r="AO749" s="66"/>
      <c r="AP749" s="68">
        <f t="shared" si="1323"/>
        <v>0</v>
      </c>
      <c r="AQ749" s="67">
        <f t="shared" si="1379"/>
        <v>34062.5</v>
      </c>
      <c r="AR749" s="66"/>
      <c r="AS749" s="68">
        <f t="shared" si="1380"/>
        <v>0</v>
      </c>
      <c r="AT749" s="67">
        <f t="shared" si="1333"/>
        <v>2056.1000000000004</v>
      </c>
      <c r="AU749" s="66"/>
      <c r="AV749" s="66">
        <f t="shared" si="1334"/>
        <v>0</v>
      </c>
      <c r="AW749" s="42">
        <f t="shared" si="1311"/>
        <v>1620.0000000000014</v>
      </c>
      <c r="AX749" s="66"/>
      <c r="AY749" s="66">
        <f t="shared" si="1381"/>
        <v>0</v>
      </c>
      <c r="AZ749" s="67">
        <f t="shared" si="1325"/>
        <v>1794.6</v>
      </c>
      <c r="BA749" s="66"/>
      <c r="BB749" s="68">
        <f t="shared" si="1382"/>
        <v>0</v>
      </c>
      <c r="BC749" s="67">
        <f t="shared" si="1335"/>
        <v>1254.5999999999999</v>
      </c>
      <c r="BD749" s="66"/>
      <c r="BE749" s="68">
        <f t="shared" si="1383"/>
        <v>0</v>
      </c>
      <c r="BF749" s="67">
        <f t="shared" si="1409"/>
        <v>7530.3200000000015</v>
      </c>
      <c r="BG749" s="66"/>
      <c r="BH749" s="68">
        <f t="shared" si="1410"/>
        <v>0</v>
      </c>
      <c r="BI749" s="67">
        <f t="shared" si="1370"/>
        <v>35043.879999999997</v>
      </c>
      <c r="BJ749" s="66"/>
      <c r="BK749" s="68">
        <f t="shared" si="1384"/>
        <v>0</v>
      </c>
      <c r="BL749" s="67">
        <f t="shared" si="1336"/>
        <v>4604.6000000000004</v>
      </c>
      <c r="BM749" s="66"/>
      <c r="BN749" s="68">
        <f t="shared" si="1337"/>
        <v>0</v>
      </c>
      <c r="BO749" s="67">
        <f t="shared" si="1338"/>
        <v>509.90000000000123</v>
      </c>
      <c r="BP749" s="66"/>
      <c r="BQ749" s="68">
        <f t="shared" si="1339"/>
        <v>22400.000000000004</v>
      </c>
      <c r="BR749" s="67">
        <f t="shared" ref="BR749:BR812" si="1411">+BR748+BP749-BQ749</f>
        <v>-6129.9800000000105</v>
      </c>
      <c r="BS749" s="66"/>
      <c r="BT749" s="66">
        <f t="shared" si="1361"/>
        <v>40000</v>
      </c>
      <c r="BU749" s="67">
        <f t="shared" ref="BU749:BU780" si="1412">BU748+BS749-BT749</f>
        <v>84763</v>
      </c>
      <c r="BV749" s="66"/>
      <c r="BW749" s="66">
        <f t="shared" si="1362"/>
        <v>40000</v>
      </c>
      <c r="BX749" s="67">
        <f t="shared" ref="BX749:BX790" si="1413">+BX748+BV749-BW749</f>
        <v>127923</v>
      </c>
      <c r="BY749" s="66"/>
      <c r="BZ749" s="66">
        <f t="shared" si="1363"/>
        <v>40000</v>
      </c>
      <c r="CA749" s="67">
        <f t="shared" ref="CA749:CA780" si="1414">+CA748+BY749-BZ749</f>
        <v>80243</v>
      </c>
      <c r="CB749" s="66"/>
      <c r="CC749" s="66">
        <f t="shared" si="1340"/>
        <v>0</v>
      </c>
      <c r="CD749" s="67">
        <f t="shared" si="1403"/>
        <v>12475.7</v>
      </c>
      <c r="CE749" s="66"/>
      <c r="CF749" s="66">
        <f t="shared" si="1341"/>
        <v>0</v>
      </c>
      <c r="CG749" s="67">
        <f t="shared" si="1342"/>
        <v>6982.9</v>
      </c>
      <c r="CH749" s="66"/>
      <c r="CI749" s="66">
        <f t="shared" si="1385"/>
        <v>0</v>
      </c>
      <c r="CJ749" s="67">
        <f t="shared" si="1358"/>
        <v>8715</v>
      </c>
      <c r="CK749" s="66"/>
      <c r="CL749" s="68">
        <f t="shared" si="1386"/>
        <v>0</v>
      </c>
      <c r="CM749" s="79">
        <f t="shared" si="1343"/>
        <v>4864</v>
      </c>
      <c r="CN749" s="66"/>
      <c r="CO749" s="68">
        <f t="shared" si="1387"/>
        <v>0</v>
      </c>
      <c r="CP749" s="79">
        <f t="shared" si="1344"/>
        <v>3955</v>
      </c>
      <c r="CQ749" s="66"/>
      <c r="CR749" s="68">
        <f t="shared" si="1388"/>
        <v>0</v>
      </c>
      <c r="CS749" s="79">
        <f t="shared" si="1310"/>
        <v>6656</v>
      </c>
      <c r="CT749" s="66"/>
      <c r="CU749" s="68">
        <f t="shared" si="1389"/>
        <v>0</v>
      </c>
      <c r="CV749" s="79">
        <f t="shared" si="1345"/>
        <v>7769</v>
      </c>
      <c r="CW749" s="66"/>
      <c r="CX749" s="66">
        <f t="shared" si="1390"/>
        <v>0</v>
      </c>
      <c r="CY749" s="40">
        <f t="shared" si="1408"/>
        <v>6801.7599999999984</v>
      </c>
      <c r="CZ749" s="65"/>
      <c r="DA749" s="66">
        <f t="shared" si="1391"/>
        <v>0</v>
      </c>
      <c r="DB749" s="67">
        <f t="shared" si="1359"/>
        <v>41966</v>
      </c>
      <c r="DC749" s="66"/>
      <c r="DD749" s="66">
        <f t="shared" si="1392"/>
        <v>0</v>
      </c>
      <c r="DE749" s="67">
        <f t="shared" si="1360"/>
        <v>68737</v>
      </c>
      <c r="DF749" s="66"/>
      <c r="DG749" s="69">
        <f t="shared" si="1393"/>
        <v>0</v>
      </c>
      <c r="DH749" s="67">
        <f>+DH748+DF749-DG749-28809</f>
        <v>512006</v>
      </c>
      <c r="DI749" s="66"/>
      <c r="DJ749" s="66">
        <f t="shared" si="1394"/>
        <v>0</v>
      </c>
      <c r="DK749" s="67">
        <f t="shared" si="1346"/>
        <v>4567.5</v>
      </c>
      <c r="DM749" s="206">
        <f t="shared" si="1395"/>
        <v>0</v>
      </c>
      <c r="DN749" s="25">
        <f t="shared" si="1326"/>
        <v>0</v>
      </c>
      <c r="DO749" s="5"/>
      <c r="DP749" s="43">
        <f t="shared" si="1396"/>
        <v>0</v>
      </c>
      <c r="DQ749" s="27">
        <f t="shared" si="1347"/>
        <v>7022.5</v>
      </c>
      <c r="DR749" s="5"/>
      <c r="DS749" s="43">
        <f t="shared" si="1397"/>
        <v>0</v>
      </c>
      <c r="DT749" s="27">
        <f t="shared" si="1348"/>
        <v>4846</v>
      </c>
      <c r="DU749" s="5"/>
      <c r="DV749" s="43">
        <f t="shared" si="1398"/>
        <v>0</v>
      </c>
      <c r="DW749" s="27">
        <f t="shared" si="1349"/>
        <v>4835</v>
      </c>
      <c r="DX749" s="5"/>
      <c r="DY749" s="22">
        <f t="shared" si="1399"/>
        <v>0</v>
      </c>
      <c r="DZ749" s="25">
        <f t="shared" si="1350"/>
        <v>523</v>
      </c>
      <c r="EA749" s="22"/>
      <c r="EB749" s="22">
        <f t="shared" si="1400"/>
        <v>0</v>
      </c>
      <c r="EC749" s="28">
        <f t="shared" si="1351"/>
        <v>369</v>
      </c>
      <c r="ED749" s="5"/>
      <c r="EE749" s="43">
        <f t="shared" si="1401"/>
        <v>0</v>
      </c>
      <c r="EF749" s="27">
        <f t="shared" si="1352"/>
        <v>4769</v>
      </c>
      <c r="EG749" s="66"/>
      <c r="EH749" s="66">
        <f t="shared" si="1402"/>
        <v>0</v>
      </c>
      <c r="EI749" s="67">
        <f t="shared" si="1353"/>
        <v>23317</v>
      </c>
      <c r="EJ749" s="66"/>
      <c r="EK749" s="66">
        <f t="shared" si="1372"/>
        <v>0</v>
      </c>
      <c r="EL749" s="67">
        <f t="shared" si="1354"/>
        <v>21947</v>
      </c>
      <c r="EM749" s="110" t="e">
        <f t="shared" si="1373"/>
        <v>#REF!</v>
      </c>
    </row>
    <row r="750" spans="1:143" ht="11.25" customHeight="1" x14ac:dyDescent="0.25">
      <c r="A750" s="219">
        <v>46124</v>
      </c>
      <c r="B750" s="242"/>
      <c r="C750" s="247" t="s">
        <v>328</v>
      </c>
      <c r="D750" s="244"/>
      <c r="E750" s="245"/>
      <c r="F750" s="246"/>
      <c r="G750" s="224"/>
      <c r="H750" s="225"/>
      <c r="I750" s="226">
        <f t="shared" si="1315"/>
        <v>0</v>
      </c>
      <c r="J750" s="227">
        <f t="shared" si="1404"/>
        <v>317818</v>
      </c>
      <c r="K750" s="225"/>
      <c r="L750" s="226">
        <v>0</v>
      </c>
      <c r="M750" s="227">
        <f t="shared" si="1405"/>
        <v>216207</v>
      </c>
      <c r="N750" s="225"/>
      <c r="O750" s="226">
        <f t="shared" si="1318"/>
        <v>0</v>
      </c>
      <c r="P750" s="227">
        <f t="shared" si="1406"/>
        <v>366328</v>
      </c>
      <c r="Q750" s="225"/>
      <c r="R750" s="225">
        <f t="shared" si="1320"/>
        <v>0</v>
      </c>
      <c r="S750" s="225" t="e">
        <f t="shared" si="1407"/>
        <v>#REF!</v>
      </c>
      <c r="T750" s="225"/>
      <c r="U750" s="225">
        <f t="shared" si="1327"/>
        <v>0</v>
      </c>
      <c r="V750" s="225">
        <f t="shared" si="1328"/>
        <v>217236.40000000002</v>
      </c>
      <c r="W750" s="228"/>
      <c r="X750" s="229">
        <f t="shared" si="1322"/>
        <v>0</v>
      </c>
      <c r="Y750" s="225">
        <f t="shared" si="1309"/>
        <v>6836.2999999999993</v>
      </c>
      <c r="Z750" s="225"/>
      <c r="AA750" s="228">
        <f t="shared" si="1365"/>
        <v>0</v>
      </c>
      <c r="AB750" s="225">
        <f t="shared" si="1312"/>
        <v>11111.5</v>
      </c>
      <c r="AC750" s="225"/>
      <c r="AD750" s="225">
        <f t="shared" si="1366"/>
        <v>0</v>
      </c>
      <c r="AE750" s="225">
        <f t="shared" si="1329"/>
        <v>3993.3999999999996</v>
      </c>
      <c r="AF750" s="225"/>
      <c r="AG750" s="224">
        <f t="shared" si="1367"/>
        <v>0</v>
      </c>
      <c r="AH750" s="230">
        <f t="shared" si="1330"/>
        <v>6947.9999999999991</v>
      </c>
      <c r="AI750" s="225"/>
      <c r="AJ750" s="228">
        <f t="shared" si="1368"/>
        <v>0</v>
      </c>
      <c r="AK750" s="225">
        <f t="shared" si="1331"/>
        <v>6708.5</v>
      </c>
      <c r="AL750" s="225"/>
      <c r="AM750" s="228">
        <f t="shared" si="1369"/>
        <v>0</v>
      </c>
      <c r="AN750" s="225">
        <f t="shared" si="1332"/>
        <v>3058.0999999999985</v>
      </c>
      <c r="AO750" s="225"/>
      <c r="AP750" s="228">
        <f t="shared" si="1323"/>
        <v>0</v>
      </c>
      <c r="AQ750" s="225">
        <f t="shared" si="1379"/>
        <v>34062.5</v>
      </c>
      <c r="AR750" s="225"/>
      <c r="AS750" s="228">
        <f t="shared" si="1380"/>
        <v>0</v>
      </c>
      <c r="AT750" s="225">
        <f t="shared" si="1333"/>
        <v>2056.1000000000004</v>
      </c>
      <c r="AU750" s="225"/>
      <c r="AV750" s="225">
        <f t="shared" si="1334"/>
        <v>0</v>
      </c>
      <c r="AW750" s="231">
        <f t="shared" si="1311"/>
        <v>1620.0000000000014</v>
      </c>
      <c r="AX750" s="225"/>
      <c r="AY750" s="225">
        <f t="shared" si="1381"/>
        <v>0</v>
      </c>
      <c r="AZ750" s="225">
        <f t="shared" si="1325"/>
        <v>1794.6</v>
      </c>
      <c r="BA750" s="225"/>
      <c r="BB750" s="228">
        <f t="shared" si="1382"/>
        <v>0</v>
      </c>
      <c r="BC750" s="225">
        <f t="shared" si="1335"/>
        <v>1254.5999999999999</v>
      </c>
      <c r="BD750" s="225"/>
      <c r="BE750" s="228">
        <f t="shared" si="1383"/>
        <v>0</v>
      </c>
      <c r="BF750" s="225">
        <f t="shared" si="1409"/>
        <v>7530.3200000000015</v>
      </c>
      <c r="BG750" s="225"/>
      <c r="BH750" s="228">
        <f t="shared" si="1410"/>
        <v>0</v>
      </c>
      <c r="BI750" s="225">
        <f t="shared" si="1370"/>
        <v>35043.879999999997</v>
      </c>
      <c r="BJ750" s="225"/>
      <c r="BK750" s="228">
        <f t="shared" si="1384"/>
        <v>0</v>
      </c>
      <c r="BL750" s="225">
        <f t="shared" si="1336"/>
        <v>4604.6000000000004</v>
      </c>
      <c r="BM750" s="225"/>
      <c r="BN750" s="228">
        <f t="shared" si="1337"/>
        <v>0</v>
      </c>
      <c r="BO750" s="225">
        <f t="shared" si="1338"/>
        <v>509.90000000000123</v>
      </c>
      <c r="BP750" s="225"/>
      <c r="BQ750" s="228">
        <f t="shared" si="1339"/>
        <v>0</v>
      </c>
      <c r="BR750" s="225">
        <f t="shared" si="1411"/>
        <v>-6129.9800000000105</v>
      </c>
      <c r="BS750" s="225"/>
      <c r="BT750" s="225">
        <f t="shared" si="1361"/>
        <v>0</v>
      </c>
      <c r="BU750" s="225">
        <f t="shared" si="1412"/>
        <v>84763</v>
      </c>
      <c r="BV750" s="225"/>
      <c r="BW750" s="225">
        <f t="shared" si="1362"/>
        <v>0</v>
      </c>
      <c r="BX750" s="225">
        <f t="shared" si="1413"/>
        <v>127923</v>
      </c>
      <c r="BY750" s="225"/>
      <c r="BZ750" s="225">
        <f t="shared" si="1363"/>
        <v>0</v>
      </c>
      <c r="CA750" s="225">
        <f t="shared" si="1414"/>
        <v>80243</v>
      </c>
      <c r="CB750" s="225"/>
      <c r="CC750" s="225">
        <f t="shared" si="1340"/>
        <v>0</v>
      </c>
      <c r="CD750" s="225">
        <f t="shared" si="1403"/>
        <v>12475.7</v>
      </c>
      <c r="CE750" s="225"/>
      <c r="CF750" s="225">
        <f t="shared" si="1341"/>
        <v>0</v>
      </c>
      <c r="CG750" s="225">
        <f t="shared" si="1342"/>
        <v>6982.9</v>
      </c>
      <c r="CH750" s="225"/>
      <c r="CI750" s="225">
        <f t="shared" si="1385"/>
        <v>0</v>
      </c>
      <c r="CJ750" s="225">
        <f t="shared" si="1358"/>
        <v>8715</v>
      </c>
      <c r="CK750" s="225"/>
      <c r="CL750" s="228">
        <f t="shared" si="1386"/>
        <v>0</v>
      </c>
      <c r="CM750" s="230">
        <f t="shared" si="1343"/>
        <v>4864</v>
      </c>
      <c r="CN750" s="225"/>
      <c r="CO750" s="228">
        <f t="shared" si="1387"/>
        <v>0</v>
      </c>
      <c r="CP750" s="230">
        <f t="shared" si="1344"/>
        <v>3955</v>
      </c>
      <c r="CQ750" s="225"/>
      <c r="CR750" s="228">
        <f t="shared" si="1388"/>
        <v>0</v>
      </c>
      <c r="CS750" s="230">
        <f t="shared" si="1310"/>
        <v>6656</v>
      </c>
      <c r="CT750" s="225"/>
      <c r="CU750" s="228">
        <f t="shared" si="1389"/>
        <v>0</v>
      </c>
      <c r="CV750" s="230">
        <f t="shared" si="1345"/>
        <v>7769</v>
      </c>
      <c r="CW750" s="225"/>
      <c r="CX750" s="225">
        <f t="shared" si="1390"/>
        <v>0</v>
      </c>
      <c r="CY750" s="224">
        <f t="shared" si="1408"/>
        <v>6801.7599999999984</v>
      </c>
      <c r="CZ750" s="230"/>
      <c r="DA750" s="225">
        <f t="shared" si="1391"/>
        <v>0</v>
      </c>
      <c r="DB750" s="225">
        <f t="shared" si="1359"/>
        <v>41966</v>
      </c>
      <c r="DC750" s="225"/>
      <c r="DD750" s="225">
        <f t="shared" si="1392"/>
        <v>0</v>
      </c>
      <c r="DE750" s="225">
        <f t="shared" si="1360"/>
        <v>68737</v>
      </c>
      <c r="DF750" s="225"/>
      <c r="DG750" s="229">
        <f t="shared" si="1393"/>
        <v>0</v>
      </c>
      <c r="DH750" s="225">
        <f t="shared" ref="DH750:DH791" si="1415">+DH749+DF750-DG750</f>
        <v>512006</v>
      </c>
      <c r="DI750" s="225"/>
      <c r="DJ750" s="225">
        <f t="shared" si="1394"/>
        <v>0</v>
      </c>
      <c r="DK750" s="225">
        <f t="shared" si="1346"/>
        <v>4567.5</v>
      </c>
      <c r="DL750" s="232"/>
      <c r="DM750" s="233">
        <f t="shared" si="1395"/>
        <v>0</v>
      </c>
      <c r="DN750" s="234">
        <f t="shared" si="1326"/>
        <v>0</v>
      </c>
      <c r="DO750" s="235"/>
      <c r="DP750" s="236">
        <f t="shared" si="1396"/>
        <v>0</v>
      </c>
      <c r="DQ750" s="237">
        <f t="shared" si="1347"/>
        <v>7022.5</v>
      </c>
      <c r="DR750" s="235"/>
      <c r="DS750" s="236">
        <f t="shared" si="1397"/>
        <v>0</v>
      </c>
      <c r="DT750" s="237">
        <f t="shared" si="1348"/>
        <v>4846</v>
      </c>
      <c r="DU750" s="235"/>
      <c r="DV750" s="236">
        <f t="shared" si="1398"/>
        <v>0</v>
      </c>
      <c r="DW750" s="237">
        <f t="shared" si="1349"/>
        <v>4835</v>
      </c>
      <c r="DX750" s="235"/>
      <c r="DY750" s="238">
        <f t="shared" si="1399"/>
        <v>0</v>
      </c>
      <c r="DZ750" s="234">
        <f t="shared" si="1350"/>
        <v>523</v>
      </c>
      <c r="EA750" s="238"/>
      <c r="EB750" s="238">
        <f t="shared" si="1400"/>
        <v>0</v>
      </c>
      <c r="EC750" s="239">
        <f t="shared" si="1351"/>
        <v>369</v>
      </c>
      <c r="ED750" s="235"/>
      <c r="EE750" s="236">
        <f t="shared" si="1401"/>
        <v>0</v>
      </c>
      <c r="EF750" s="237">
        <f t="shared" si="1352"/>
        <v>4769</v>
      </c>
      <c r="EG750" s="225"/>
      <c r="EH750" s="225">
        <f t="shared" si="1402"/>
        <v>0</v>
      </c>
      <c r="EI750" s="225">
        <f t="shared" si="1353"/>
        <v>23317</v>
      </c>
      <c r="EJ750" s="225"/>
      <c r="EK750" s="225">
        <f t="shared" si="1372"/>
        <v>0</v>
      </c>
      <c r="EL750" s="225">
        <f t="shared" si="1354"/>
        <v>21947</v>
      </c>
      <c r="EM750" s="240" t="e">
        <f t="shared" si="1373"/>
        <v>#REF!</v>
      </c>
    </row>
    <row r="751" spans="1:143" ht="11.25" customHeight="1" x14ac:dyDescent="0.25">
      <c r="A751" s="130">
        <v>46126</v>
      </c>
      <c r="B751" s="185">
        <v>46098</v>
      </c>
      <c r="C751" s="172">
        <v>4934</v>
      </c>
      <c r="D751" s="113"/>
      <c r="E751" s="114"/>
      <c r="F751" s="201"/>
      <c r="G751" s="116"/>
      <c r="H751" s="117"/>
      <c r="I751" s="118">
        <f t="shared" si="1315"/>
        <v>0</v>
      </c>
      <c r="J751" s="119">
        <f t="shared" si="1404"/>
        <v>317818</v>
      </c>
      <c r="K751" s="117"/>
      <c r="L751" s="118">
        <f>IF(OR(D751="NPC6ASZDB-RD015M",D751="NPC6ASZDB-GN750C",D751="NPC6ASZDB-WT035M",D751="NPC6ASZDB-WT028M ",D751="NPC6ASZDB-WT019M",D751="NPC06SZDB-GN050C",D751="NPC06SZDB-OR050C",D751="NPC6ASZDB-WT018M",D751="NPC6ASZDB-WT023M",D751="NPC6ASZDB-WT024M",D751="NPC6ASZDB-OR020M",D751="NPC6ASZDB-RD006M",D751="NPC6ASZDB-WT017M",D751="NPC6ASZDB-GY750C",D751="NPC6ASZDB-YL015M",D751="NPC6ASZDB-BL004M ",D751="NPC6ASZDB-WT016M",D751="NPC06SZDB-BK006M",D751="NPC06SZDB-BK007M",D751="NPC6ASZDB-OR750C",D751="NPC06SZDB-BK004M",D751="NPC06SZDB-BL015M",D751="NPC6ASZDB-BL013C",D751="NPC6ASZDB-BL030C",D751="NPC6ASZDB-GY009M",D751="NPC06SZDB-BK002M",D751="NPC6ASZDB-GY025C",D751="NPC06SZDB-BK003M",D751="NPC06SZDB-GY005M",D751="NPC6ASZDB-RD020C",D751="NPC06SZDB-YL040M",D751="NPC6ASZDB-GY125C",D751="NPC06SZDB-YL002M",D751="NPC6ASZDB-WT100M",D751="NPC6ASZDB-RD008M",D751="NPC6ASZDB-YL009M",D751="NPC6ASZDB-VT010M",D751="NPC6ASZDB-OR007M",D751="NPC6ASZDB-VT007M",D751="NPC6ASZDB-BK007M",D751="NPC6ASZDB-GY350C",D751="NPC6ASZDB-YL350C",D751="NPC6ASZDB-OR350C",D751="NPC6ASZDB-VT350C",D751="NPC6ASZDB-BL350C",D751="NPC6ASZDB-RD350C",D751="NPC6ASZDB-BK350C",D751="NPC6ASZDB-VT003M",D751="NPC6ASZDB-OR250C",D751="NPC6ASZDB-VT250C",D751="NPC6ASZDB-VT002M",D751="NPC6ASZDB-VT050C",D751="NPC6ASZDB-VT001M",D751="NPC6ASZDB-VT150C",D751="NPC6ASZDB-WT017C",D751="NPC6ASZDB-RD030C",D751="NPC6ASZDB-WT030C",D751="NPC6ASZDB-OR020M",D751="NPC6ASZDB-OR015M",D751="NPC06SZDB-WT025C",D751="NPC6ASZDB-WT013M",D751="NPC6ASZDB-GY075C",D751="NPC6ASZDB-BK075C",D751="NPC6ASZDB-BK125C",D751="NPC6ASZDB-GN250C",D751="NPC6ASZDB-WT011M",D751="NPC6ASZDB-WT014M",D751="NPC6ASZDB-OR005M",D751="NPC6ASZDB-GY006M",D751="NPC6ASZDB-WT550C",D751="NPC6ASZDB-WT650C",D751="NPC6ASZDB-WT850C",D751="NPC6ASZDB-WT950C",D751="NPC6ASZDB-RD250C",D751="NPC06SZDB-GY015C",D751="NPC06SZDB-BL020C",D751="NPC06SZDB-YL015C",D751="NPC6ASZDB-BL012M",D751="NPC6ASZDB-WT020C",D751="NPC6ASZDB-BL008M",D751="NPC6ASZDB-BL009M",D751="NPC6ASZDB-WT022M",D751="NPC6ASZDB-YL007M",D751="NPC06SZDB-WT250C",D751="NPC6ASZDB-BL007M",D751="NPC6ASZDB-BK050C",D751="NPC6ASZDB-BK025C",D751="NPC6ASZDB-BL750C",D751="NPC6ASZDB-OR010M",D751="NPC06SZDB-RD015M",D751="NPC6ASZDB-YL012M",D751="NPC6ASZDB-YL030M",D751="NPC6ASZDB-YL020M",D751="NPC6ASZDB-RD050C",D751="NPC06SZDB-BL050C",D751="NPC06SZDB-RD050C",D751="NPC06SZDB-YL050C",D751="NPC06SZDB-YL003M",D751="NPC06SZDB-GN002M",D751="NPC6ASZDB-RD010M",D751="NPC6ASZDB-GY450C",D751="NPC6ASZDB-WT006M",D751="NPC6ASZDB-BL250C",D751="NPC6ASZDB-GY050C",D751="NPC6ASZDB-YL250C",D751="NPC6ASZDB-YL008M",D751="NPC06SZDB-YL010M",D751="NPC6ASZDB-GY008M",D751="NPC06SZDB-RD005M",D751="NPC6ASZDB-BL050C",D751="NPC6ASZDB-WT450C",D751="NPC6ASZDB-OR050C",D751="NPC06SZDB-GN010M",D751="NPC06SZDB-RD010M",D751="NPC06SZDB-BL010M",D751="NPC6ASZDB-GY050C",D751="NPC6ASZDB-YL025C",D751="NPC6ASZDB-BK250C",D751="NPC6ASZDB-BK004M",D751="NPC6ASZDB-YL006M",D751="NPC06SZDB-WT007M",D751="NPC6ASZDB-BL015M",D751="NPC6ASZDB-BL020M",D751="NPC6ASZDB-GN010M",D751="NPC6ASZDB-GN015M",D751="NPC6ASZDB-GY250C",D751="NPC6ASZDB-BK030M",D751="NPC06SZDB-GY003M",D751="NPC06SZDB-BL150C",D751="NPC6ASZDB-BK013M",D751="NPC6ASZDB-OR150C",D751="NPC6ASZDB-GY007M",D751="NPC6ASZDB-BK750C",D751="NPC06SZDB-GN003M",D751="NPC06SZDB-BK150C",D751="NPC06SZDB-BK001M",D751="NPC6ASZDB-RD007M",D751="NPC6ASZDB-RD010M",D751="NPC06SZDB-GY006M",D751="NPC06SZDB-GY015M",D751="NPC06SZDB-BK050C",D751="NPC6ASZDB-GN025C",D751="NPC6ASZDB-WT009M",D751="NPC6ASZDB-OR004M",D751="NPC6ASZDB-WT075C",D751="NPC6ASZDB-WT175C",D751="NPC06SZDB-GY001M",D751="NPC06SZDB-GY002M",D751="NPC6ASZDB-WT125C",D751="NPC6ASZDB-WT225C",D751="NPC6ASZDB-WT275C",D751="NPC6ASZDB-GY015M",D751="NPC6ASZDB-RD001M",D751="NPC6ASZDB-RD005M",D751="NPC6ASZDB-WT025C",D751="NPC6ASZDB-YL001M",D751="NPC6ASZDB-YL005M",D751="NPC06SZDB-GY010M",D751="NPC06SZDB-YL005M",D751="NPC06SZDB-YL001M",D751="NPC6ASZDB-BK150C",D751="NPC6ASZDB-BL030M",D751="NPC6ASZDB-YL050C",D751="NPC6ASZDB-YL010M",D751="NPC6ASZDB-OR010M",D751="NPC06SZDB-YL150C",D751="NPC6ASZDB-OR005M",D751="NPC06SZDB-OR002M",D751="NPC6ASZDB-RD150C",D751="NPC6ASZDB-WT025M",D751="NPC6ASZDB-WT150C",D751="NPC6ASZDB-WT012M",D751="NPC6ASZDB-WT250C",D751="NPC6ASZDB-WT350C",D751="NPC6ASZDB-YL002M",D751="NPC6ASZDB-BL150C",D751="NPC6ASZDB-WT015M",D751="NPC6ASZDB-YL150C",D751="NPC6ASZDB-YL003M",D751="NPC6ASZDB-WT750C",D751="NPC6ASZDB-GN050C",D751="NPC6ASZDB-WT008M",D751="NPC06SZDB-OR010M",D751="NPC6ASZDB-GY150C",D751="NPC6ASZDB-GN150C",D751="NPC6ASZDB-OR001M",D751="NPC6ASZDB-OR002M",D751="NPC6ASZDB-OR003M",D751="NPC06SZDB-RD002M",D751="NPC06SZDB-RD150C",D751="NPC6ASZDB-BK015M",D751="NPC06SZDB-GN001M",D751="NPC06SZDB-GN150C",D751="NPC06SZDB-WT030M",D751="NPC06SZDB-WT750C",D751="NPC06SZDB-WT015M",D751="NPC6ASZDB-WT030M",D751="NPC06SZDB-RD001M",D751="NPC06SZDB-RD003M",D751="NPC06SZDB-OR003M",D751="NPC06SZDB-OR001M",D751="NPC06SZDB-BL001M",D751="NPC06SZDB-BL003M",D751="NPC06SZDB-WT150C",D751="NPC06SZDB-BL002M",D751="NPC6ASZDB-WT050C",D751="NPC06SZDB-WT050C",D751="NPC06SZDB-WT001M",D751="NPC06SZDB-WT002M",D751="NPC06SZDB-WT003M",D751="NPC06SZDB-WT004M",D751="NPC06SZDB-WT005M",D751="NPC06SZDB-WT010M",D751="NPC06SZDB-WT020M",D751="NPC6ASZDB-GN001M",D751="NPC6ASZDB-GN002M",D751="NPC6ASZDB-GN003M",D751="NPC6ASZDB-GN004M",D751="NPC6ASZDB-GN005M",D751="NPC6ASZDB-GN020M",D751="NPC6ASZDB-GN030M",D751="NPC6ASZDB-WT001M",D751="NPC6ASZDB-WT002M",D751="NPC6ASZDB-WT003M",D751="NPC6ASZDB-WT004M",D751="NPC6ASZDB-WT005M",D751="NPC6ASZDB-WT006M",D751="NPC6ASZDB-WT007M",D751="NPC6ASZDB-WT010M",D751="NPC6ASZDB-WT020M",D751="NPC6ASZDB-RD002M",D751="NPC6ASZDB-RD003M",D751="NPC6ASZDB-RD020M",D751="NPC6ASZDB-GY001M",D751="NPC6ASZDB-GY002M",D751="NPC6ASZDB-GY003M",D751="NPC6ASZDB-GY004M",D751="NPC6ASZDB-GY005M",D751="NPC6ASZDB-GY010M",D751="NPC6ASZDB-GY020M",D751="NPC6ASZDB-GY025M",D751="NPC6ASZDB-GY030M",D751="NPC6ASZDB-BL001M",D751="NPC6ASZDB-BL002M",D751="NPC6ASZDB-BL003M",D751="NPC6ASZDB-BL004M",D751="NPC6ASZDB-BL005M",D751="NPC6ASZDB-BL010M",D751="NPC6ASZDB-BK001M",D751="NPC6ASZDB-BK002M",D751="NPC6ASZDB-BK003M",D751="NPC6ASZDB-BK005M",D751="NPC6ASZDB-BK010M",D751="NPC6ASZDB-BK020M",),E751*2,0)</f>
        <v>0</v>
      </c>
      <c r="M751" s="119">
        <f t="shared" si="1405"/>
        <v>216207</v>
      </c>
      <c r="N751" s="117"/>
      <c r="O751" s="118">
        <f t="shared" si="1318"/>
        <v>0</v>
      </c>
      <c r="P751" s="119">
        <f t="shared" si="1406"/>
        <v>366328</v>
      </c>
      <c r="Q751" s="117"/>
      <c r="R751" s="117">
        <f t="shared" si="1320"/>
        <v>0</v>
      </c>
      <c r="S751" s="117" t="e">
        <f t="shared" si="1407"/>
        <v>#REF!</v>
      </c>
      <c r="T751" s="117"/>
      <c r="U751" s="117">
        <f t="shared" si="1327"/>
        <v>0</v>
      </c>
      <c r="V751" s="117">
        <f t="shared" si="1328"/>
        <v>217236.40000000002</v>
      </c>
      <c r="W751" s="121"/>
      <c r="X751" s="120">
        <f t="shared" si="1322"/>
        <v>0</v>
      </c>
      <c r="Y751" s="117">
        <f t="shared" si="1309"/>
        <v>6836.2999999999993</v>
      </c>
      <c r="Z751" s="117"/>
      <c r="AA751" s="121">
        <f t="shared" si="1365"/>
        <v>0</v>
      </c>
      <c r="AB751" s="117">
        <f t="shared" si="1312"/>
        <v>11111.5</v>
      </c>
      <c r="AC751" s="117"/>
      <c r="AD751" s="117">
        <f t="shared" si="1366"/>
        <v>0</v>
      </c>
      <c r="AE751" s="117">
        <f t="shared" si="1329"/>
        <v>3993.3999999999996</v>
      </c>
      <c r="AF751" s="117"/>
      <c r="AG751" s="116">
        <f t="shared" si="1367"/>
        <v>0</v>
      </c>
      <c r="AH751" s="123">
        <f t="shared" si="1330"/>
        <v>6947.9999999999991</v>
      </c>
      <c r="AI751" s="117"/>
      <c r="AJ751" s="121">
        <f t="shared" si="1368"/>
        <v>0</v>
      </c>
      <c r="AK751" s="117">
        <f t="shared" si="1331"/>
        <v>6708.5</v>
      </c>
      <c r="AL751" s="117"/>
      <c r="AM751" s="121">
        <f t="shared" si="1369"/>
        <v>0</v>
      </c>
      <c r="AN751" s="117">
        <f t="shared" si="1332"/>
        <v>3058.0999999999985</v>
      </c>
      <c r="AO751" s="117"/>
      <c r="AP751" s="121">
        <f t="shared" si="1323"/>
        <v>0</v>
      </c>
      <c r="AQ751" s="117">
        <f t="shared" si="1379"/>
        <v>34062.5</v>
      </c>
      <c r="AR751" s="117"/>
      <c r="AS751" s="121">
        <f t="shared" si="1380"/>
        <v>0</v>
      </c>
      <c r="AT751" s="117">
        <f t="shared" si="1333"/>
        <v>2056.1000000000004</v>
      </c>
      <c r="AU751" s="117"/>
      <c r="AV751" s="117">
        <f t="shared" si="1334"/>
        <v>0</v>
      </c>
      <c r="AW751" s="122">
        <f t="shared" si="1311"/>
        <v>1620.0000000000014</v>
      </c>
      <c r="AX751" s="117"/>
      <c r="AY751" s="117">
        <f t="shared" si="1381"/>
        <v>0</v>
      </c>
      <c r="AZ751" s="117">
        <f t="shared" si="1325"/>
        <v>1794.6</v>
      </c>
      <c r="BA751" s="117"/>
      <c r="BB751" s="121">
        <f t="shared" si="1382"/>
        <v>0</v>
      </c>
      <c r="BC751" s="117">
        <f t="shared" si="1335"/>
        <v>1254.5999999999999</v>
      </c>
      <c r="BD751" s="117"/>
      <c r="BE751" s="121">
        <f t="shared" si="1383"/>
        <v>0</v>
      </c>
      <c r="BF751" s="117">
        <f t="shared" si="1409"/>
        <v>7530.3200000000015</v>
      </c>
      <c r="BG751" s="117"/>
      <c r="BH751" s="121">
        <f t="shared" si="1410"/>
        <v>0</v>
      </c>
      <c r="BI751" s="117">
        <f t="shared" si="1370"/>
        <v>35043.879999999997</v>
      </c>
      <c r="BJ751" s="117"/>
      <c r="BK751" s="121">
        <f t="shared" si="1384"/>
        <v>0</v>
      </c>
      <c r="BL751" s="117">
        <f t="shared" si="1336"/>
        <v>4604.6000000000004</v>
      </c>
      <c r="BM751" s="117"/>
      <c r="BN751" s="121">
        <f t="shared" si="1337"/>
        <v>0</v>
      </c>
      <c r="BO751" s="117">
        <f t="shared" si="1338"/>
        <v>509.90000000000123</v>
      </c>
      <c r="BP751" s="117">
        <v>70865</v>
      </c>
      <c r="BQ751" s="121">
        <f t="shared" si="1339"/>
        <v>0</v>
      </c>
      <c r="BR751" s="117">
        <f t="shared" si="1411"/>
        <v>64735.01999999999</v>
      </c>
      <c r="BS751" s="117"/>
      <c r="BT751" s="117">
        <f t="shared" si="1361"/>
        <v>0</v>
      </c>
      <c r="BU751" s="117">
        <f t="shared" si="1412"/>
        <v>84763</v>
      </c>
      <c r="BV751" s="117"/>
      <c r="BW751" s="117">
        <f t="shared" si="1362"/>
        <v>0</v>
      </c>
      <c r="BX751" s="117">
        <f t="shared" si="1413"/>
        <v>127923</v>
      </c>
      <c r="BY751" s="117"/>
      <c r="BZ751" s="117">
        <f t="shared" si="1363"/>
        <v>0</v>
      </c>
      <c r="CA751" s="117">
        <f t="shared" si="1414"/>
        <v>80243</v>
      </c>
      <c r="CB751" s="117"/>
      <c r="CC751" s="117">
        <f t="shared" si="1340"/>
        <v>0</v>
      </c>
      <c r="CD751" s="117">
        <f t="shared" si="1403"/>
        <v>12475.7</v>
      </c>
      <c r="CE751" s="117"/>
      <c r="CF751" s="117">
        <f t="shared" si="1341"/>
        <v>0</v>
      </c>
      <c r="CG751" s="117">
        <f t="shared" si="1342"/>
        <v>6982.9</v>
      </c>
      <c r="CH751" s="117"/>
      <c r="CI751" s="117">
        <f t="shared" si="1385"/>
        <v>0</v>
      </c>
      <c r="CJ751" s="117">
        <f t="shared" si="1358"/>
        <v>8715</v>
      </c>
      <c r="CK751" s="117"/>
      <c r="CL751" s="121">
        <f t="shared" si="1386"/>
        <v>0</v>
      </c>
      <c r="CM751" s="123">
        <f t="shared" si="1343"/>
        <v>4864</v>
      </c>
      <c r="CN751" s="117"/>
      <c r="CO751" s="121">
        <f t="shared" si="1387"/>
        <v>0</v>
      </c>
      <c r="CP751" s="123">
        <f t="shared" si="1344"/>
        <v>3955</v>
      </c>
      <c r="CQ751" s="117"/>
      <c r="CR751" s="121">
        <f t="shared" si="1388"/>
        <v>0</v>
      </c>
      <c r="CS751" s="123">
        <f t="shared" si="1310"/>
        <v>6656</v>
      </c>
      <c r="CT751" s="117"/>
      <c r="CU751" s="121">
        <f t="shared" si="1389"/>
        <v>0</v>
      </c>
      <c r="CV751" s="123">
        <f t="shared" si="1345"/>
        <v>7769</v>
      </c>
      <c r="CW751" s="117"/>
      <c r="CX751" s="117">
        <f t="shared" si="1390"/>
        <v>0</v>
      </c>
      <c r="CY751" s="116">
        <f t="shared" si="1408"/>
        <v>6801.7599999999984</v>
      </c>
      <c r="CZ751" s="123"/>
      <c r="DA751" s="117">
        <f t="shared" si="1391"/>
        <v>0</v>
      </c>
      <c r="DB751" s="117">
        <f t="shared" si="1359"/>
        <v>41966</v>
      </c>
      <c r="DC751" s="117"/>
      <c r="DD751" s="117">
        <f t="shared" si="1392"/>
        <v>0</v>
      </c>
      <c r="DE751" s="117">
        <f t="shared" si="1360"/>
        <v>68737</v>
      </c>
      <c r="DF751" s="117"/>
      <c r="DG751" s="120">
        <f t="shared" si="1393"/>
        <v>0</v>
      </c>
      <c r="DH751" s="117">
        <f t="shared" si="1415"/>
        <v>512006</v>
      </c>
      <c r="DI751" s="117"/>
      <c r="DJ751" s="117">
        <f t="shared" si="1394"/>
        <v>0</v>
      </c>
      <c r="DK751" s="117">
        <f t="shared" si="1346"/>
        <v>4567.5</v>
      </c>
      <c r="DL751" s="211"/>
      <c r="DM751" s="207">
        <f t="shared" si="1395"/>
        <v>0</v>
      </c>
      <c r="DN751" s="125">
        <f t="shared" si="1326"/>
        <v>0</v>
      </c>
      <c r="DO751" s="126"/>
      <c r="DP751" s="127">
        <f t="shared" si="1396"/>
        <v>0</v>
      </c>
      <c r="DQ751" s="128">
        <f t="shared" si="1347"/>
        <v>7022.5</v>
      </c>
      <c r="DR751" s="126"/>
      <c r="DS751" s="127">
        <f t="shared" si="1397"/>
        <v>0</v>
      </c>
      <c r="DT751" s="128">
        <f t="shared" si="1348"/>
        <v>4846</v>
      </c>
      <c r="DU751" s="126"/>
      <c r="DV751" s="127">
        <f t="shared" si="1398"/>
        <v>0</v>
      </c>
      <c r="DW751" s="128">
        <f t="shared" si="1349"/>
        <v>4835</v>
      </c>
      <c r="DX751" s="126"/>
      <c r="DY751" s="124">
        <f t="shared" si="1399"/>
        <v>0</v>
      </c>
      <c r="DZ751" s="125">
        <f t="shared" si="1350"/>
        <v>523</v>
      </c>
      <c r="EA751" s="124"/>
      <c r="EB751" s="124">
        <f t="shared" si="1400"/>
        <v>0</v>
      </c>
      <c r="EC751" s="129">
        <f t="shared" si="1351"/>
        <v>369</v>
      </c>
      <c r="ED751" s="126"/>
      <c r="EE751" s="127">
        <f t="shared" si="1401"/>
        <v>0</v>
      </c>
      <c r="EF751" s="128">
        <f t="shared" si="1352"/>
        <v>4769</v>
      </c>
      <c r="EG751" s="117"/>
      <c r="EH751" s="117">
        <f t="shared" si="1402"/>
        <v>0</v>
      </c>
      <c r="EI751" s="117">
        <f t="shared" si="1353"/>
        <v>23317</v>
      </c>
      <c r="EJ751" s="117"/>
      <c r="EK751" s="117">
        <f t="shared" si="1372"/>
        <v>0</v>
      </c>
      <c r="EL751" s="117">
        <f t="shared" si="1354"/>
        <v>21947</v>
      </c>
      <c r="EM751" s="131" t="e">
        <f t="shared" si="1373"/>
        <v>#REF!</v>
      </c>
    </row>
    <row r="752" spans="1:143" ht="11.25" customHeight="1" x14ac:dyDescent="0.25">
      <c r="A752" s="158">
        <v>46126</v>
      </c>
      <c r="B752" s="188"/>
      <c r="F752" s="156"/>
      <c r="H752" s="66"/>
      <c r="I752" s="41">
        <f t="shared" si="1315"/>
        <v>0</v>
      </c>
      <c r="J752" s="341">
        <f t="shared" si="1404"/>
        <v>317818</v>
      </c>
      <c r="K752" s="66"/>
      <c r="L752" s="41">
        <f>IF(OR(D752="NPC6ASZDB-RD015M",D752="NPC6ASZDB-GN750C",D752="NPC6ASZDB-WT035M",D752="NPC6ASZDB-WT028M ",D752="NPC6ASZDB-WT019M",D752="NPC06SZDB-GN050C",D752="NPC06SZDB-OR050C",D752="NPC6ASZDB-WT018M",D752="NPC6ASZDB-WT023M",D752="NPC6ASZDB-WT024M",D752="NPC6ASZDB-OR020M",D752="NPC6ASZDB-RD006M",D752="NPC6ASZDB-WT017M",D752="NPC6ASZDB-GY750C",D752="NPC6ASZDB-YL015M",D752="NPC6ASZDB-BL004M ",D752="NPC6ASZDB-WT016M",D752="NPC06SZDB-BK006M",D752="NPC06SZDB-BK007M",D752="NPC6ASZDB-OR750C",D752="NPC06SZDB-BK004M",D752="NPC06SZDB-BL015M",D752="NPC6ASZDB-BL013C",D752="NPC6ASZDB-BL030C",D752="NPC6ASZDB-GY009M",D752="NPC06SZDB-BK002M",D752="NPC6ASZDB-GY025C",D752="NPC06SZDB-BK003M",D752="NPC06SZDB-GY005M",D752="NPC6ASZDB-RD020C",D752="NPC06SZDB-YL040M",D752="NPC6ASZDB-GY125C",D752="NPC06SZDB-YL002M",D752="NPC6ASZDB-WT100M",D752="NPC6ASZDB-RD008M",D752="NPC6ASZDB-YL009M",D752="NPC6ASZDB-VT010M",D752="NPC6ASZDB-OR007M",D752="NPC6ASZDB-VT007M",D752="NPC6ASZDB-BK007M",D752="NPC6ASZDB-GY350C",D752="NPC6ASZDB-YL350C",D752="NPC6ASZDB-OR350C",D752="NPC6ASZDB-VT350C",D752="NPC6ASZDB-BL350C",D752="NPC6ASZDB-RD350C",D752="NPC6ASZDB-BK350C",D752="NPC6ASZDB-VT003M",D752="NPC6ASZDB-OR250C",D752="NPC6ASZDB-VT250C",D752="NPC6ASZDB-VT002M",D752="NPC6ASZDB-VT050C",D752="NPC6ASZDB-VT001M",D752="NPC6ASZDB-VT150C",D752="NPC6ASZDB-WT017C",D752="NPC6ASZDB-RD030C",D752="NPC6ASZDB-WT030C",D752="NPC6ASZDB-OR020M",D752="NPC6ASZDB-OR015M",D752="NPC06SZDB-WT025C",D752="NPC6ASZDB-WT013M",D752="NPC6ASZDB-GY075C",D752="NPC6ASZDB-BK075C",D752="NPC6ASZDB-BK125C",D752="NPC6ASZDB-GN250C",D752="NPC6ASZDB-WT011M",D752="NPC6ASZDB-WT014M",D752="NPC6ASZDB-OR005M",D752="NPC6ASZDB-GY006M",D752="NPC6ASZDB-WT550C",D752="NPC6ASZDB-WT650C",D752="NPC6ASZDB-WT850C",D752="NPC6ASZDB-WT950C",D752="NPC6ASZDB-RD250C",D752="NPC06SZDB-GY015C",D752="NPC06SZDB-BL020C",D752="NPC06SZDB-YL015C",D752="NPC6ASZDB-BL012M",D752="NPC6ASZDB-WT020C",D752="NPC6ASZDB-BL008M",D752="NPC6ASZDB-BL009M",D752="NPC6ASZDB-WT022M",D752="NPC6ASZDB-YL007M",D752="NPC06SZDB-WT250C",D752="NPC6ASZDB-BL007M",D752="NPC6ASZDB-BK050C",D752="NPC6ASZDB-BK025C",D752="NPC6ASZDB-BL750C",D752="NPC6ASZDB-OR010M",D752="NPC06SZDB-RD015M",D752="NPC6ASZDB-YL012M",D752="NPC6ASZDB-YL030M",D752="NPC6ASZDB-YL020M",D752="NPC6ASZDB-RD050C",D752="NPC06SZDB-BL050C",D752="NPC06SZDB-RD050C",D752="NPC06SZDB-YL050C",D752="NPC06SZDB-YL003M",D752="NPC06SZDB-GN002M",D752="NPC6ASZDB-RD010M",D752="NPC6ASZDB-GY450C",D752="NPC6ASZDB-WT006M",D752="NPC6ASZDB-BL250C",D752="NPC6ASZDB-GY050C",D752="NPC6ASZDB-YL250C",D752="NPC6ASZDB-YL008M",D752="NPC06SZDB-YL010M",D752="NPC6ASZDB-GY008M",D752="NPC06SZDB-RD005M",D752="NPC6ASZDB-BL050C",D752="NPC6ASZDB-WT450C",D752="NPC6ASZDB-OR050C",D752="NPC06SZDB-GN010M",D752="NPC06SZDB-RD010M",D752="NPC06SZDB-BL010M",D752="NPC6ASZDB-GY050C",D752="NPC6ASZDB-YL025C",D752="NPC6ASZDB-BK250C",D752="NPC6ASZDB-BK004M",D752="NPC6ASZDB-YL006M",D752="NPC06SZDB-WT007M",D752="NPC6ASZDB-BL015M",D752="NPC6ASZDB-BL020M",D752="NPC6ASZDB-GN010M",D752="NPC6ASZDB-GN015M",D752="NPC6ASZDB-GY250C",D752="NPC6ASZDB-BK030M",D752="NPC06SZDB-GY003M",D752="NPC06SZDB-BL150C",D752="NPC6ASZDB-BK013M",D752="NPC6ASZDB-OR150C",D752="NPC6ASZDB-GY007M",D752="NPC6ASZDB-BK750C",D752="NPC06SZDB-GN003M",D752="NPC06SZDB-BK150C",D752="NPC06SZDB-BK001M",D752="NPC6ASZDB-RD007M",D752="NPC6ASZDB-RD010M",D752="NPC06SZDB-GY006M",D752="NPC06SZDB-GY015M",D752="NPC06SZDB-BK050C",D752="NPC6ASZDB-GN025C",D752="NPC6ASZDB-WT009M",D752="NPC6ASZDB-OR004M",D752="NPC6ASZDB-WT075C",D752="NPC6ASZDB-WT175C",D752="NPC06SZDB-GY001M",D752="NPC06SZDB-GY002M",D752="NPC6ASZDB-WT125C",D752="NPC6ASZDB-WT225C",D752="NPC6ASZDB-WT275C",D752="NPC6ASZDB-GY015M",D752="NPC6ASZDB-RD001M",D752="NPC6ASZDB-RD005M",D752="NPC6ASZDB-WT025C",D752="NPC6ASZDB-YL001M",D752="NPC6ASZDB-YL005M",D752="NPC06SZDB-GY010M",D752="NPC06SZDB-YL005M",D752="NPC06SZDB-YL001M",D752="NPC6ASZDB-BK150C",D752="NPC6ASZDB-BL030M",D752="NPC6ASZDB-YL050C",D752="NPC6ASZDB-YL010M",D752="NPC6ASZDB-OR010M",D752="NPC06SZDB-YL150C",D752="NPC6ASZDB-OR005M",D752="NPC06SZDB-OR002M",D752="NPC6ASZDB-RD150C",D752="NPC6ASZDB-WT025M",D752="NPC6ASZDB-WT150C",D752="NPC6ASZDB-WT012M",D752="NPC6ASZDB-WT250C",D752="NPC6ASZDB-WT350C",D752="NPC6ASZDB-YL002M",D752="NPC6ASZDB-BL150C",D752="NPC6ASZDB-WT015M",D752="NPC6ASZDB-YL150C",D752="NPC6ASZDB-YL003M",D752="NPC6ASZDB-WT750C",D752="NPC6ASZDB-GN050C",D752="NPC6ASZDB-WT008M",D752="NPC06SZDB-OR010M",D752="NPC6ASZDB-GY150C",D752="NPC6ASZDB-GN150C",D752="NPC6ASZDB-OR001M",D752="NPC6ASZDB-OR002M",D752="NPC6ASZDB-OR003M",D752="NPC06SZDB-RD002M",D752="NPC06SZDB-RD150C",D752="NPC6ASZDB-BK015M",D752="NPC06SZDB-GN001M",D752="NPC06SZDB-GN150C",D752="NPC06SZDB-WT030M",D752="NPC06SZDB-WT750C",D752="NPC06SZDB-WT015M",D752="NPC6ASZDB-WT030M",D752="NPC06SZDB-RD001M",D752="NPC06SZDB-RD003M",D752="NPC06SZDB-OR003M",D752="NPC06SZDB-OR001M",D752="NPC06SZDB-BL001M",D752="NPC06SZDB-BL003M",D752="NPC06SZDB-WT150C",D752="NPC06SZDB-BL002M",D752="NPC6ASZDB-WT050C",D752="NPC06SZDB-WT050C",D752="NPC06SZDB-WT001M",D752="NPC06SZDB-WT002M",D752="NPC06SZDB-WT003M",D752="NPC06SZDB-WT004M",D752="NPC06SZDB-WT005M",D752="NPC06SZDB-WT010M",D752="NPC06SZDB-WT020M",D752="NPC6ASZDB-GN001M",D752="NPC6ASZDB-GN002M",D752="NPC6ASZDB-GN003M",D752="NPC6ASZDB-GN004M",D752="NPC6ASZDB-GN005M",D752="NPC6ASZDB-GN020M",D752="NPC6ASZDB-GN030M",D752="NPC6ASZDB-WT001M",D752="NPC6ASZDB-WT002M",D752="NPC6ASZDB-WT003M",D752="NPC6ASZDB-WT004M",D752="NPC6ASZDB-WT005M",D752="NPC6ASZDB-WT006M",D752="NPC6ASZDB-WT007M",D752="NPC6ASZDB-WT010M",D752="NPC6ASZDB-WT020M",D752="NPC6ASZDB-RD002M",D752="NPC6ASZDB-RD003M",D752="NPC6ASZDB-RD020M",D752="NPC6ASZDB-GY001M",D752="NPC6ASZDB-GY002M",D752="NPC6ASZDB-GY003M",D752="NPC6ASZDB-GY004M",D752="NPC6ASZDB-GY005M",D752="NPC6ASZDB-GY010M",D752="NPC6ASZDB-GY020M",D752="NPC6ASZDB-GY025M",D752="NPC6ASZDB-GY030M",D752="NPC6ASZDB-BL001M",D752="NPC6ASZDB-BL002M",D752="NPC6ASZDB-BL003M",D752="NPC6ASZDB-BL004M",D752="NPC6ASZDB-BL005M",D752="NPC6ASZDB-BL010M",D752="NPC6ASZDB-BK001M",D752="NPC6ASZDB-BK002M",D752="NPC6ASZDB-BK003M",D752="NPC6ASZDB-BK005M",D752="NPC6ASZDB-BK010M",D752="NPC6ASZDB-BK020M",),E752*2,0)</f>
        <v>0</v>
      </c>
      <c r="M752" s="341">
        <f t="shared" si="1405"/>
        <v>216207</v>
      </c>
      <c r="N752" s="66"/>
      <c r="O752" s="41">
        <f t="shared" si="1318"/>
        <v>0</v>
      </c>
      <c r="P752" s="341">
        <f t="shared" si="1406"/>
        <v>366328</v>
      </c>
      <c r="Q752" s="66"/>
      <c r="R752" s="66">
        <f t="shared" si="1320"/>
        <v>0</v>
      </c>
      <c r="S752" s="66" t="e">
        <f t="shared" si="1407"/>
        <v>#REF!</v>
      </c>
      <c r="T752" s="66"/>
      <c r="U752" s="66">
        <f t="shared" si="1327"/>
        <v>0</v>
      </c>
      <c r="V752" s="66">
        <f t="shared" si="1328"/>
        <v>217236.40000000002</v>
      </c>
      <c r="W752" s="68"/>
      <c r="X752" s="69">
        <f t="shared" si="1322"/>
        <v>0</v>
      </c>
      <c r="Y752" s="66">
        <f t="shared" si="1309"/>
        <v>6836.2999999999993</v>
      </c>
      <c r="Z752" s="66"/>
      <c r="AA752" s="68">
        <f t="shared" si="1365"/>
        <v>0</v>
      </c>
      <c r="AB752" s="66">
        <f t="shared" si="1312"/>
        <v>11111.5</v>
      </c>
      <c r="AC752" s="66"/>
      <c r="AD752" s="66">
        <f t="shared" si="1366"/>
        <v>0</v>
      </c>
      <c r="AE752" s="66">
        <f t="shared" si="1329"/>
        <v>3993.3999999999996</v>
      </c>
      <c r="AF752" s="66"/>
      <c r="AG752" s="78">
        <f t="shared" si="1367"/>
        <v>0</v>
      </c>
      <c r="AH752" s="65">
        <f t="shared" si="1330"/>
        <v>6947.9999999999991</v>
      </c>
      <c r="AI752" s="66"/>
      <c r="AJ752" s="68">
        <f t="shared" si="1368"/>
        <v>0</v>
      </c>
      <c r="AK752" s="66">
        <f t="shared" si="1331"/>
        <v>6708.5</v>
      </c>
      <c r="AL752" s="66"/>
      <c r="AM752" s="68">
        <f t="shared" si="1369"/>
        <v>0</v>
      </c>
      <c r="AN752" s="66">
        <f t="shared" si="1332"/>
        <v>3058.0999999999985</v>
      </c>
      <c r="AO752" s="66"/>
      <c r="AP752" s="68">
        <f t="shared" si="1323"/>
        <v>0</v>
      </c>
      <c r="AQ752" s="66">
        <f t="shared" si="1379"/>
        <v>34062.5</v>
      </c>
      <c r="AR752" s="66"/>
      <c r="AS752" s="68">
        <f t="shared" si="1380"/>
        <v>0</v>
      </c>
      <c r="AT752" s="66">
        <f t="shared" si="1333"/>
        <v>2056.1000000000004</v>
      </c>
      <c r="AU752" s="66"/>
      <c r="AV752" s="66">
        <f t="shared" si="1334"/>
        <v>0</v>
      </c>
      <c r="AW752" s="342">
        <f t="shared" si="1311"/>
        <v>1620.0000000000014</v>
      </c>
      <c r="AX752" s="66"/>
      <c r="AY752" s="66">
        <f t="shared" si="1381"/>
        <v>0</v>
      </c>
      <c r="AZ752" s="66">
        <f t="shared" si="1325"/>
        <v>1794.6</v>
      </c>
      <c r="BA752" s="66"/>
      <c r="BB752" s="68">
        <f t="shared" si="1382"/>
        <v>0</v>
      </c>
      <c r="BC752" s="66">
        <f t="shared" si="1335"/>
        <v>1254.5999999999999</v>
      </c>
      <c r="BD752" s="66"/>
      <c r="BE752" s="68">
        <f t="shared" si="1383"/>
        <v>0</v>
      </c>
      <c r="BF752" s="66">
        <f t="shared" si="1409"/>
        <v>7530.3200000000015</v>
      </c>
      <c r="BG752" s="66"/>
      <c r="BH752" s="68">
        <f t="shared" si="1410"/>
        <v>0</v>
      </c>
      <c r="BI752" s="66">
        <f t="shared" si="1370"/>
        <v>35043.879999999997</v>
      </c>
      <c r="BJ752" s="66"/>
      <c r="BK752" s="68">
        <f t="shared" si="1384"/>
        <v>0</v>
      </c>
      <c r="BL752" s="66">
        <f t="shared" si="1336"/>
        <v>4604.6000000000004</v>
      </c>
      <c r="BM752" s="66"/>
      <c r="BN752" s="68">
        <f t="shared" si="1337"/>
        <v>0</v>
      </c>
      <c r="BO752" s="66">
        <f t="shared" si="1338"/>
        <v>509.90000000000123</v>
      </c>
      <c r="BP752" s="66"/>
      <c r="BQ752" s="68">
        <f t="shared" si="1339"/>
        <v>0</v>
      </c>
      <c r="BR752" s="66">
        <f t="shared" si="1411"/>
        <v>64735.01999999999</v>
      </c>
      <c r="BS752" s="66"/>
      <c r="BT752" s="66">
        <f t="shared" si="1361"/>
        <v>0</v>
      </c>
      <c r="BU752" s="66">
        <f t="shared" si="1412"/>
        <v>84763</v>
      </c>
      <c r="BV752" s="66"/>
      <c r="BW752" s="66">
        <f t="shared" si="1362"/>
        <v>0</v>
      </c>
      <c r="BX752" s="66">
        <f t="shared" si="1413"/>
        <v>127923</v>
      </c>
      <c r="BY752" s="66"/>
      <c r="BZ752" s="66">
        <f t="shared" si="1363"/>
        <v>0</v>
      </c>
      <c r="CA752" s="66">
        <f t="shared" si="1414"/>
        <v>80243</v>
      </c>
      <c r="CB752" s="66"/>
      <c r="CC752" s="66">
        <f t="shared" si="1340"/>
        <v>0</v>
      </c>
      <c r="CD752" s="66">
        <f t="shared" si="1403"/>
        <v>12475.7</v>
      </c>
      <c r="CE752" s="66"/>
      <c r="CF752" s="66">
        <f t="shared" si="1341"/>
        <v>0</v>
      </c>
      <c r="CG752" s="66">
        <f t="shared" si="1342"/>
        <v>6982.9</v>
      </c>
      <c r="CH752" s="66"/>
      <c r="CI752" s="66">
        <f t="shared" si="1385"/>
        <v>0</v>
      </c>
      <c r="CJ752" s="66">
        <f t="shared" si="1358"/>
        <v>8715</v>
      </c>
      <c r="CK752" s="66"/>
      <c r="CL752" s="68">
        <f t="shared" si="1386"/>
        <v>0</v>
      </c>
      <c r="CM752" s="65">
        <f t="shared" si="1343"/>
        <v>4864</v>
      </c>
      <c r="CN752" s="66"/>
      <c r="CO752" s="68">
        <f t="shared" si="1387"/>
        <v>0</v>
      </c>
      <c r="CP752" s="65">
        <f t="shared" si="1344"/>
        <v>3955</v>
      </c>
      <c r="CQ752" s="66"/>
      <c r="CR752" s="68">
        <f t="shared" si="1388"/>
        <v>0</v>
      </c>
      <c r="CS752" s="65">
        <f t="shared" si="1310"/>
        <v>6656</v>
      </c>
      <c r="CT752" s="66"/>
      <c r="CU752" s="68">
        <f t="shared" si="1389"/>
        <v>0</v>
      </c>
      <c r="CV752" s="65">
        <f t="shared" si="1345"/>
        <v>7769</v>
      </c>
      <c r="CW752" s="66"/>
      <c r="CX752" s="66">
        <f t="shared" si="1390"/>
        <v>0</v>
      </c>
      <c r="CY752" s="78">
        <f t="shared" si="1408"/>
        <v>6801.7599999999984</v>
      </c>
      <c r="CZ752" s="65"/>
      <c r="DA752" s="66">
        <f t="shared" si="1391"/>
        <v>0</v>
      </c>
      <c r="DB752" s="66">
        <f t="shared" si="1359"/>
        <v>41966</v>
      </c>
      <c r="DC752" s="66"/>
      <c r="DD752" s="66">
        <f t="shared" si="1392"/>
        <v>0</v>
      </c>
      <c r="DE752" s="66">
        <f t="shared" si="1360"/>
        <v>68737</v>
      </c>
      <c r="DF752" s="66"/>
      <c r="DG752" s="69">
        <f t="shared" si="1393"/>
        <v>0</v>
      </c>
      <c r="DH752" s="66">
        <f t="shared" si="1415"/>
        <v>512006</v>
      </c>
      <c r="DI752" s="66"/>
      <c r="DJ752" s="66">
        <f t="shared" si="1394"/>
        <v>0</v>
      </c>
      <c r="DK752" s="66">
        <f t="shared" si="1346"/>
        <v>4567.5</v>
      </c>
      <c r="DM752" s="206">
        <f t="shared" si="1395"/>
        <v>0</v>
      </c>
      <c r="DN752" s="343">
        <f t="shared" si="1326"/>
        <v>0</v>
      </c>
      <c r="DO752" s="5"/>
      <c r="DP752" s="43">
        <f t="shared" si="1396"/>
        <v>0</v>
      </c>
      <c r="DQ752" s="344">
        <f t="shared" si="1347"/>
        <v>7022.5</v>
      </c>
      <c r="DR752" s="5"/>
      <c r="DS752" s="43">
        <f t="shared" si="1397"/>
        <v>0</v>
      </c>
      <c r="DT752" s="344">
        <f t="shared" si="1348"/>
        <v>4846</v>
      </c>
      <c r="DU752" s="5"/>
      <c r="DV752" s="43">
        <f t="shared" si="1398"/>
        <v>0</v>
      </c>
      <c r="DW752" s="344">
        <f t="shared" si="1349"/>
        <v>4835</v>
      </c>
      <c r="DX752" s="5"/>
      <c r="DY752" s="22">
        <f t="shared" si="1399"/>
        <v>0</v>
      </c>
      <c r="DZ752" s="343">
        <f t="shared" si="1350"/>
        <v>523</v>
      </c>
      <c r="EA752" s="22"/>
      <c r="EB752" s="22">
        <f t="shared" si="1400"/>
        <v>0</v>
      </c>
      <c r="EC752" s="345">
        <f t="shared" si="1351"/>
        <v>369</v>
      </c>
      <c r="ED752" s="5"/>
      <c r="EE752" s="43">
        <f t="shared" si="1401"/>
        <v>0</v>
      </c>
      <c r="EF752" s="344">
        <f t="shared" si="1352"/>
        <v>4769</v>
      </c>
      <c r="EG752" s="66"/>
      <c r="EH752" s="66">
        <f t="shared" si="1402"/>
        <v>0</v>
      </c>
      <c r="EI752" s="66">
        <f t="shared" si="1353"/>
        <v>23317</v>
      </c>
      <c r="EJ752" s="66"/>
      <c r="EK752" s="66">
        <f t="shared" si="1372"/>
        <v>0</v>
      </c>
      <c r="EL752" s="66">
        <f t="shared" si="1354"/>
        <v>21947</v>
      </c>
      <c r="EM752" s="346" t="e">
        <f t="shared" si="1373"/>
        <v>#REF!</v>
      </c>
    </row>
    <row r="753" spans="1:143" s="36" customFormat="1" ht="11.25" customHeight="1" x14ac:dyDescent="0.25">
      <c r="A753" s="130">
        <v>46126</v>
      </c>
      <c r="B753" s="185">
        <v>46119</v>
      </c>
      <c r="C753" s="172">
        <v>4962</v>
      </c>
      <c r="D753" s="113"/>
      <c r="E753" s="114"/>
      <c r="F753" s="201"/>
      <c r="G753" s="116"/>
      <c r="H753" s="117"/>
      <c r="I753" s="118">
        <f t="shared" si="1315"/>
        <v>0</v>
      </c>
      <c r="J753" s="119">
        <f t="shared" si="1404"/>
        <v>317818</v>
      </c>
      <c r="K753" s="117"/>
      <c r="L753" s="118">
        <f>IF(OR(D753="NPC6ASZDB-RD015M",D753="NPC6ASZDB-GN750C",D753="NPC6ASZDB-WT035M",D753="NPC6ASZDB-WT028M ",D753="NPC6ASZDB-WT019M",D753="NPC06SZDB-GN050C",D753="NPC06SZDB-OR050C",D753="NPC6ASZDB-WT018M",D753="NPC6ASZDB-WT023M",D753="NPC6ASZDB-WT024M",D753="NPC6ASZDB-OR020M",D753="NPC6ASZDB-RD006M",D753="NPC6ASZDB-WT017M",D753="NPC6ASZDB-GY750C",D753="NPC6ASZDB-YL015M",D753="NPC6ASZDB-BL004M ",D753="NPC6ASZDB-WT016M",D753="NPC06SZDB-BK006M",D753="NPC06SZDB-BK007M",D753="NPC6ASZDB-OR750C",D753="NPC06SZDB-BK004M",D753="NPC06SZDB-BL015M",D753="NPC6ASZDB-BL013C",D753="NPC6ASZDB-BL030C",D753="NPC6ASZDB-GY009M",D753="NPC06SZDB-BK002M",D753="NPC6ASZDB-GY025C",D753="NPC06SZDB-BK003M",D753="NPC06SZDB-GY005M",D753="NPC6ASZDB-RD020C",D753="NPC06SZDB-YL040M",D753="NPC6ASZDB-GY125C",D753="NPC06SZDB-YL002M",D753="NPC6ASZDB-WT100M",D753="NPC6ASZDB-RD008M",D753="NPC6ASZDB-YL009M",D753="NPC6ASZDB-VT010M",D753="NPC6ASZDB-OR007M",D753="NPC6ASZDB-VT007M",D753="NPC6ASZDB-BK007M",D753="NPC6ASZDB-GY350C",D753="NPC6ASZDB-YL350C",D753="NPC6ASZDB-OR350C",D753="NPC6ASZDB-VT350C",D753="NPC6ASZDB-BL350C",D753="NPC6ASZDB-RD350C",D753="NPC6ASZDB-BK350C",D753="NPC6ASZDB-VT003M",D753="NPC6ASZDB-OR250C",D753="NPC6ASZDB-VT250C",D753="NPC6ASZDB-VT002M",D753="NPC6ASZDB-VT050C",D753="NPC6ASZDB-VT001M",D753="NPC6ASZDB-VT150C",D753="NPC6ASZDB-WT017C",D753="NPC6ASZDB-RD030C",D753="NPC6ASZDB-WT030C",D753="NPC6ASZDB-OR020M",D753="NPC6ASZDB-OR015M",D753="NPC06SZDB-WT025C",D753="NPC6ASZDB-WT013M",D753="NPC6ASZDB-GY075C",D753="NPC6ASZDB-BK075C",D753="NPC6ASZDB-BK125C",D753="NPC6ASZDB-GN250C",D753="NPC6ASZDB-WT011M",D753="NPC6ASZDB-WT014M",D753="NPC6ASZDB-OR005M",D753="NPC6ASZDB-GY006M",D753="NPC6ASZDB-WT550C",D753="NPC6ASZDB-WT650C",D753="NPC6ASZDB-WT850C",D753="NPC6ASZDB-WT950C",D753="NPC6ASZDB-RD250C",D753="NPC06SZDB-GY015C",D753="NPC06SZDB-BL020C",D753="NPC06SZDB-YL015C",D753="NPC6ASZDB-BL012M",D753="NPC6ASZDB-WT020C",D753="NPC6ASZDB-BL008M",D753="NPC6ASZDB-BL009M",D753="NPC6ASZDB-WT022M",D753="NPC6ASZDB-YL007M",D753="NPC06SZDB-WT250C",D753="NPC6ASZDB-BL007M",D753="NPC6ASZDB-BK050C",D753="NPC6ASZDB-BK025C",D753="NPC6ASZDB-BL750C",D753="NPC6ASZDB-OR010M",D753="NPC06SZDB-RD015M",D753="NPC6ASZDB-YL012M",D753="NPC6ASZDB-YL030M",D753="NPC6ASZDB-YL020M",D753="NPC6ASZDB-RD050C",D753="NPC06SZDB-BL050C",D753="NPC06SZDB-RD050C",D753="NPC06SZDB-YL050C",D753="NPC06SZDB-YL003M",D753="NPC06SZDB-GN002M",D753="NPC6ASZDB-RD010M",D753="NPC6ASZDB-GY450C",D753="NPC6ASZDB-WT006M",D753="NPC6ASZDB-BL250C",D753="NPC6ASZDB-GY050C",D753="NPC6ASZDB-YL250C",D753="NPC6ASZDB-YL008M",D753="NPC06SZDB-YL010M",D753="NPC6ASZDB-GY008M",D753="NPC06SZDB-RD005M",D753="NPC6ASZDB-BL050C",D753="NPC6ASZDB-WT450C",D753="NPC6ASZDB-OR050C",D753="NPC06SZDB-GN010M",D753="NPC06SZDB-RD010M",D753="NPC06SZDB-BL010M",D753="NPC6ASZDB-GY050C",D753="NPC6ASZDB-YL025C",D753="NPC6ASZDB-BK250C",D753="NPC6ASZDB-BK004M",D753="NPC6ASZDB-YL006M",D753="NPC06SZDB-WT007M",D753="NPC6ASZDB-BL015M",D753="NPC6ASZDB-BL020M",D753="NPC6ASZDB-GN010M",D753="NPC6ASZDB-GN015M",D753="NPC6ASZDB-GY250C",D753="NPC6ASZDB-BK030M",D753="NPC06SZDB-GY003M",D753="NPC06SZDB-BL150C",D753="NPC6ASZDB-BK013M",D753="NPC6ASZDB-OR150C",D753="NPC6ASZDB-GY007M",D753="NPC6ASZDB-BK750C",D753="NPC06SZDB-GN003M",D753="NPC06SZDB-BK150C",D753="NPC06SZDB-BK001M",D753="NPC6ASZDB-RD007M",D753="NPC6ASZDB-RD010M",D753="NPC06SZDB-GY006M",D753="NPC06SZDB-GY015M",D753="NPC06SZDB-BK050C",D753="NPC6ASZDB-GN025C",D753="NPC6ASZDB-WT009M",D753="NPC6ASZDB-OR004M",D753="NPC6ASZDB-WT075C",D753="NPC6ASZDB-WT175C",D753="NPC06SZDB-GY001M",D753="NPC06SZDB-GY002M",D753="NPC6ASZDB-WT125C",D753="NPC6ASZDB-WT225C",D753="NPC6ASZDB-WT275C",D753="NPC6ASZDB-GY015M",D753="NPC6ASZDB-RD001M",D753="NPC6ASZDB-RD005M",D753="NPC6ASZDB-WT025C",D753="NPC6ASZDB-YL001M",D753="NPC6ASZDB-YL005M",D753="NPC06SZDB-GY010M",D753="NPC06SZDB-YL005M",D753="NPC06SZDB-YL001M",D753="NPC6ASZDB-BK150C",D753="NPC6ASZDB-BL030M",D753="NPC6ASZDB-YL050C",D753="NPC6ASZDB-YL010M",D753="NPC6ASZDB-OR010M",D753="NPC06SZDB-YL150C",D753="NPC6ASZDB-OR005M",D753="NPC06SZDB-OR002M",D753="NPC6ASZDB-RD150C",D753="NPC6ASZDB-WT025M",D753="NPC6ASZDB-WT150C",D753="NPC6ASZDB-WT012M",D753="NPC6ASZDB-WT250C",D753="NPC6ASZDB-WT350C",D753="NPC6ASZDB-YL002M",D753="NPC6ASZDB-BL150C",D753="NPC6ASZDB-WT015M",D753="NPC6ASZDB-YL150C",D753="NPC6ASZDB-YL003M",D753="NPC6ASZDB-WT750C",D753="NPC6ASZDB-GN050C",D753="NPC6ASZDB-WT008M",D753="NPC06SZDB-OR010M",D753="NPC6ASZDB-GY150C",D753="NPC6ASZDB-GN150C",D753="NPC6ASZDB-OR001M",D753="NPC6ASZDB-OR002M",D753="NPC6ASZDB-OR003M",D753="NPC06SZDB-RD002M",D753="NPC06SZDB-RD150C",D753="NPC6ASZDB-BK015M",D753="NPC06SZDB-GN001M",D753="NPC06SZDB-GN150C",D753="NPC06SZDB-WT030M",D753="NPC06SZDB-WT750C",D753="NPC06SZDB-WT015M",D753="NPC6ASZDB-WT030M",D753="NPC06SZDB-RD001M",D753="NPC06SZDB-RD003M",D753="NPC06SZDB-OR003M",D753="NPC06SZDB-OR001M",D753="NPC06SZDB-BL001M",D753="NPC06SZDB-BL003M",D753="NPC06SZDB-WT150C",D753="NPC06SZDB-BL002M",D753="NPC6ASZDB-WT050C",D753="NPC06SZDB-WT050C",D753="NPC06SZDB-WT001M",D753="NPC06SZDB-WT002M",D753="NPC06SZDB-WT003M",D753="NPC06SZDB-WT004M",D753="NPC06SZDB-WT005M",D753="NPC06SZDB-WT010M",D753="NPC06SZDB-WT020M",D753="NPC6ASZDB-GN001M",D753="NPC6ASZDB-GN002M",D753="NPC6ASZDB-GN003M",D753="NPC6ASZDB-GN004M",D753="NPC6ASZDB-GN005M",D753="NPC6ASZDB-GN020M",D753="NPC6ASZDB-GN030M",D753="NPC6ASZDB-WT001M",D753="NPC6ASZDB-WT002M",D753="NPC6ASZDB-WT003M",D753="NPC6ASZDB-WT004M",D753="NPC6ASZDB-WT005M",D753="NPC6ASZDB-WT006M",D753="NPC6ASZDB-WT007M",D753="NPC6ASZDB-WT010M",D753="NPC6ASZDB-WT020M",D753="NPC6ASZDB-RD002M",D753="NPC6ASZDB-RD003M",D753="NPC6ASZDB-RD020M",D753="NPC6ASZDB-GY001M",D753="NPC6ASZDB-GY002M",D753="NPC6ASZDB-GY003M",D753="NPC6ASZDB-GY004M",D753="NPC6ASZDB-GY005M",D753="NPC6ASZDB-GY010M",D753="NPC6ASZDB-GY020M",D753="NPC6ASZDB-GY025M",D753="NPC6ASZDB-GY030M",D753="NPC6ASZDB-BL001M",D753="NPC6ASZDB-BL002M",D753="NPC6ASZDB-BL003M",D753="NPC6ASZDB-BL004M",D753="NPC6ASZDB-BL005M",D753="NPC6ASZDB-BL010M",D753="NPC6ASZDB-BK001M",D753="NPC6ASZDB-BK002M",D753="NPC6ASZDB-BK003M",D753="NPC6ASZDB-BK005M",D753="NPC6ASZDB-BK010M",D753="NPC6ASZDB-BK020M",),E753*2,0)</f>
        <v>0</v>
      </c>
      <c r="M753" s="119">
        <f t="shared" si="1405"/>
        <v>216207</v>
      </c>
      <c r="N753" s="117"/>
      <c r="O753" s="118">
        <f t="shared" si="1318"/>
        <v>0</v>
      </c>
      <c r="P753" s="119">
        <f t="shared" si="1406"/>
        <v>366328</v>
      </c>
      <c r="Q753" s="117"/>
      <c r="R753" s="117">
        <f t="shared" si="1320"/>
        <v>0</v>
      </c>
      <c r="S753" s="117" t="e">
        <f t="shared" si="1407"/>
        <v>#REF!</v>
      </c>
      <c r="T753" s="117"/>
      <c r="U753" s="117">
        <f t="shared" si="1327"/>
        <v>0</v>
      </c>
      <c r="V753" s="117">
        <f t="shared" si="1328"/>
        <v>217236.40000000002</v>
      </c>
      <c r="W753" s="121"/>
      <c r="X753" s="120">
        <f t="shared" si="1322"/>
        <v>0</v>
      </c>
      <c r="Y753" s="117">
        <f t="shared" si="1309"/>
        <v>6836.2999999999993</v>
      </c>
      <c r="Z753" s="117"/>
      <c r="AA753" s="121">
        <f t="shared" si="1365"/>
        <v>0</v>
      </c>
      <c r="AB753" s="117">
        <f t="shared" si="1312"/>
        <v>11111.5</v>
      </c>
      <c r="AC753" s="117"/>
      <c r="AD753" s="117">
        <f t="shared" si="1366"/>
        <v>0</v>
      </c>
      <c r="AE753" s="117">
        <f t="shared" si="1329"/>
        <v>3993.3999999999996</v>
      </c>
      <c r="AF753" s="117"/>
      <c r="AG753" s="116">
        <f t="shared" si="1367"/>
        <v>0</v>
      </c>
      <c r="AH753" s="123">
        <f t="shared" si="1330"/>
        <v>6947.9999999999991</v>
      </c>
      <c r="AI753" s="117"/>
      <c r="AJ753" s="121">
        <f t="shared" si="1368"/>
        <v>0</v>
      </c>
      <c r="AK753" s="117">
        <f t="shared" si="1331"/>
        <v>6708.5</v>
      </c>
      <c r="AL753" s="117"/>
      <c r="AM753" s="121">
        <f t="shared" si="1369"/>
        <v>0</v>
      </c>
      <c r="AN753" s="117">
        <f t="shared" si="1332"/>
        <v>3058.0999999999985</v>
      </c>
      <c r="AO753" s="117"/>
      <c r="AP753" s="121">
        <f t="shared" si="1323"/>
        <v>0</v>
      </c>
      <c r="AQ753" s="117">
        <f t="shared" si="1379"/>
        <v>34062.5</v>
      </c>
      <c r="AR753" s="117"/>
      <c r="AS753" s="121">
        <f t="shared" si="1380"/>
        <v>0</v>
      </c>
      <c r="AT753" s="117">
        <f t="shared" si="1333"/>
        <v>2056.1000000000004</v>
      </c>
      <c r="AU753" s="117"/>
      <c r="AV753" s="117">
        <f t="shared" si="1334"/>
        <v>0</v>
      </c>
      <c r="AW753" s="122">
        <f t="shared" si="1311"/>
        <v>1620.0000000000014</v>
      </c>
      <c r="AX753" s="117"/>
      <c r="AY753" s="117">
        <f t="shared" si="1381"/>
        <v>0</v>
      </c>
      <c r="AZ753" s="117">
        <f t="shared" si="1325"/>
        <v>1794.6</v>
      </c>
      <c r="BA753" s="117"/>
      <c r="BB753" s="121">
        <f t="shared" si="1382"/>
        <v>0</v>
      </c>
      <c r="BC753" s="117">
        <f t="shared" si="1335"/>
        <v>1254.5999999999999</v>
      </c>
      <c r="BD753" s="117"/>
      <c r="BE753" s="121">
        <f t="shared" si="1383"/>
        <v>0</v>
      </c>
      <c r="BF753" s="117">
        <f t="shared" si="1409"/>
        <v>7530.3200000000015</v>
      </c>
      <c r="BG753" s="117"/>
      <c r="BH753" s="121">
        <f t="shared" si="1410"/>
        <v>0</v>
      </c>
      <c r="BI753" s="117">
        <f t="shared" si="1370"/>
        <v>35043.879999999997</v>
      </c>
      <c r="BJ753" s="117"/>
      <c r="BK753" s="121">
        <f t="shared" si="1384"/>
        <v>0</v>
      </c>
      <c r="BL753" s="117">
        <f t="shared" si="1336"/>
        <v>4604.6000000000004</v>
      </c>
      <c r="BM753" s="117"/>
      <c r="BN753" s="121">
        <f t="shared" si="1337"/>
        <v>0</v>
      </c>
      <c r="BO753" s="117">
        <f t="shared" si="1338"/>
        <v>509.90000000000123</v>
      </c>
      <c r="BP753" s="117"/>
      <c r="BQ753" s="121">
        <f t="shared" si="1339"/>
        <v>0</v>
      </c>
      <c r="BR753" s="117">
        <f t="shared" si="1411"/>
        <v>64735.01999999999</v>
      </c>
      <c r="BS753" s="117"/>
      <c r="BT753" s="117">
        <f t="shared" si="1361"/>
        <v>0</v>
      </c>
      <c r="BU753" s="117">
        <f t="shared" si="1412"/>
        <v>84763</v>
      </c>
      <c r="BV753" s="117"/>
      <c r="BW753" s="117">
        <f t="shared" si="1362"/>
        <v>0</v>
      </c>
      <c r="BX753" s="117">
        <f t="shared" si="1413"/>
        <v>127923</v>
      </c>
      <c r="BY753" s="117"/>
      <c r="BZ753" s="117">
        <f t="shared" si="1363"/>
        <v>0</v>
      </c>
      <c r="CA753" s="117">
        <f t="shared" si="1414"/>
        <v>80243</v>
      </c>
      <c r="CB753" s="117"/>
      <c r="CC753" s="117">
        <f t="shared" si="1340"/>
        <v>0</v>
      </c>
      <c r="CD753" s="117">
        <f t="shared" si="1403"/>
        <v>12475.7</v>
      </c>
      <c r="CE753" s="117"/>
      <c r="CF753" s="117">
        <f t="shared" si="1341"/>
        <v>0</v>
      </c>
      <c r="CG753" s="117">
        <f t="shared" si="1342"/>
        <v>6982.9</v>
      </c>
      <c r="CH753" s="117"/>
      <c r="CI753" s="117">
        <f t="shared" si="1385"/>
        <v>0</v>
      </c>
      <c r="CJ753" s="117">
        <f t="shared" si="1358"/>
        <v>8715</v>
      </c>
      <c r="CK753" s="117"/>
      <c r="CL753" s="121">
        <f t="shared" si="1386"/>
        <v>0</v>
      </c>
      <c r="CM753" s="123">
        <f t="shared" si="1343"/>
        <v>4864</v>
      </c>
      <c r="CN753" s="117"/>
      <c r="CO753" s="121">
        <f t="shared" si="1387"/>
        <v>0</v>
      </c>
      <c r="CP753" s="123">
        <f t="shared" si="1344"/>
        <v>3955</v>
      </c>
      <c r="CQ753" s="117"/>
      <c r="CR753" s="121">
        <f t="shared" si="1388"/>
        <v>0</v>
      </c>
      <c r="CS753" s="123">
        <f t="shared" si="1310"/>
        <v>6656</v>
      </c>
      <c r="CT753" s="117"/>
      <c r="CU753" s="121">
        <f t="shared" si="1389"/>
        <v>0</v>
      </c>
      <c r="CV753" s="123">
        <f t="shared" si="1345"/>
        <v>7769</v>
      </c>
      <c r="CW753" s="117"/>
      <c r="CX753" s="117">
        <f t="shared" si="1390"/>
        <v>0</v>
      </c>
      <c r="CY753" s="116">
        <f t="shared" si="1408"/>
        <v>6801.7599999999984</v>
      </c>
      <c r="CZ753" s="123">
        <v>50000</v>
      </c>
      <c r="DA753" s="117">
        <f t="shared" si="1391"/>
        <v>0</v>
      </c>
      <c r="DB753" s="117">
        <f t="shared" si="1359"/>
        <v>91966</v>
      </c>
      <c r="DC753" s="117">
        <v>30000</v>
      </c>
      <c r="DD753" s="117">
        <f t="shared" si="1392"/>
        <v>0</v>
      </c>
      <c r="DE753" s="117">
        <f t="shared" si="1360"/>
        <v>98737</v>
      </c>
      <c r="DF753" s="117"/>
      <c r="DG753" s="120">
        <f t="shared" si="1393"/>
        <v>0</v>
      </c>
      <c r="DH753" s="117">
        <f t="shared" si="1415"/>
        <v>512006</v>
      </c>
      <c r="DI753" s="117"/>
      <c r="DJ753" s="117">
        <f t="shared" si="1394"/>
        <v>0</v>
      </c>
      <c r="DK753" s="117">
        <f t="shared" si="1346"/>
        <v>4567.5</v>
      </c>
      <c r="DL753" s="211"/>
      <c r="DM753" s="207">
        <f t="shared" si="1395"/>
        <v>0</v>
      </c>
      <c r="DN753" s="125">
        <f t="shared" si="1326"/>
        <v>0</v>
      </c>
      <c r="DO753" s="126"/>
      <c r="DP753" s="127">
        <f t="shared" si="1396"/>
        <v>0</v>
      </c>
      <c r="DQ753" s="128">
        <f t="shared" si="1347"/>
        <v>7022.5</v>
      </c>
      <c r="DR753" s="126"/>
      <c r="DS753" s="127">
        <f t="shared" si="1397"/>
        <v>0</v>
      </c>
      <c r="DT753" s="128">
        <f t="shared" si="1348"/>
        <v>4846</v>
      </c>
      <c r="DU753" s="126"/>
      <c r="DV753" s="127">
        <f t="shared" si="1398"/>
        <v>0</v>
      </c>
      <c r="DW753" s="128">
        <f t="shared" si="1349"/>
        <v>4835</v>
      </c>
      <c r="DX753" s="126"/>
      <c r="DY753" s="124">
        <f t="shared" si="1399"/>
        <v>0</v>
      </c>
      <c r="DZ753" s="125">
        <f t="shared" si="1350"/>
        <v>523</v>
      </c>
      <c r="EA753" s="124"/>
      <c r="EB753" s="124">
        <f t="shared" si="1400"/>
        <v>0</v>
      </c>
      <c r="EC753" s="129">
        <f t="shared" si="1351"/>
        <v>369</v>
      </c>
      <c r="ED753" s="126"/>
      <c r="EE753" s="127">
        <f t="shared" si="1401"/>
        <v>0</v>
      </c>
      <c r="EF753" s="128">
        <f t="shared" si="1352"/>
        <v>4769</v>
      </c>
      <c r="EG753" s="117"/>
      <c r="EH753" s="117">
        <f t="shared" si="1402"/>
        <v>0</v>
      </c>
      <c r="EI753" s="117">
        <f t="shared" si="1353"/>
        <v>23317</v>
      </c>
      <c r="EJ753" s="117"/>
      <c r="EK753" s="117">
        <f t="shared" si="1372"/>
        <v>0</v>
      </c>
      <c r="EL753" s="117">
        <f t="shared" si="1354"/>
        <v>21947</v>
      </c>
      <c r="EM753" s="131" t="e">
        <f t="shared" si="1373"/>
        <v>#REF!</v>
      </c>
    </row>
    <row r="754" spans="1:143" s="36" customFormat="1" ht="11.25" customHeight="1" x14ac:dyDescent="0.25">
      <c r="A754" s="130">
        <v>46126</v>
      </c>
      <c r="B754" s="185"/>
      <c r="C754" s="172">
        <v>4929</v>
      </c>
      <c r="D754" s="113"/>
      <c r="E754" s="114"/>
      <c r="F754" s="201"/>
      <c r="G754" s="116"/>
      <c r="H754" s="117"/>
      <c r="I754" s="118">
        <f t="shared" si="1315"/>
        <v>0</v>
      </c>
      <c r="J754" s="119">
        <f t="shared" si="1404"/>
        <v>317818</v>
      </c>
      <c r="K754" s="117">
        <v>50000</v>
      </c>
      <c r="L754" s="118">
        <v>0</v>
      </c>
      <c r="M754" s="119">
        <f t="shared" si="1405"/>
        <v>266207</v>
      </c>
      <c r="N754" s="117"/>
      <c r="O754" s="118">
        <f t="shared" si="1318"/>
        <v>0</v>
      </c>
      <c r="P754" s="119">
        <f t="shared" si="1406"/>
        <v>366328</v>
      </c>
      <c r="Q754" s="117"/>
      <c r="R754" s="117">
        <f t="shared" si="1320"/>
        <v>0</v>
      </c>
      <c r="S754" s="117" t="e">
        <f t="shared" si="1407"/>
        <v>#REF!</v>
      </c>
      <c r="T754" s="117"/>
      <c r="U754" s="117">
        <f t="shared" si="1327"/>
        <v>0</v>
      </c>
      <c r="V754" s="117">
        <f t="shared" si="1328"/>
        <v>217236.40000000002</v>
      </c>
      <c r="W754" s="121"/>
      <c r="X754" s="120">
        <f t="shared" si="1322"/>
        <v>0</v>
      </c>
      <c r="Y754" s="117">
        <f t="shared" ref="Y754:Y817" si="1416">Y753+W754-X754</f>
        <v>6836.2999999999993</v>
      </c>
      <c r="Z754" s="117"/>
      <c r="AA754" s="121">
        <f t="shared" si="1365"/>
        <v>0</v>
      </c>
      <c r="AB754" s="117">
        <f t="shared" si="1312"/>
        <v>11111.5</v>
      </c>
      <c r="AC754" s="117"/>
      <c r="AD754" s="117">
        <f t="shared" si="1366"/>
        <v>0</v>
      </c>
      <c r="AE754" s="117">
        <f t="shared" si="1329"/>
        <v>3993.3999999999996</v>
      </c>
      <c r="AF754" s="117"/>
      <c r="AG754" s="116">
        <f t="shared" si="1367"/>
        <v>0</v>
      </c>
      <c r="AH754" s="123">
        <f t="shared" si="1330"/>
        <v>6947.9999999999991</v>
      </c>
      <c r="AI754" s="117"/>
      <c r="AJ754" s="121">
        <f t="shared" si="1368"/>
        <v>0</v>
      </c>
      <c r="AK754" s="117">
        <f t="shared" si="1331"/>
        <v>6708.5</v>
      </c>
      <c r="AL754" s="117"/>
      <c r="AM754" s="121">
        <f t="shared" si="1369"/>
        <v>0</v>
      </c>
      <c r="AN754" s="117">
        <f t="shared" si="1332"/>
        <v>3058.0999999999985</v>
      </c>
      <c r="AO754" s="117"/>
      <c r="AP754" s="121">
        <f t="shared" si="1323"/>
        <v>0</v>
      </c>
      <c r="AQ754" s="117">
        <f t="shared" si="1379"/>
        <v>34062.5</v>
      </c>
      <c r="AR754" s="117"/>
      <c r="AS754" s="121">
        <f t="shared" si="1380"/>
        <v>0</v>
      </c>
      <c r="AT754" s="117">
        <f t="shared" si="1333"/>
        <v>2056.1000000000004</v>
      </c>
      <c r="AU754" s="117"/>
      <c r="AV754" s="117">
        <f t="shared" si="1334"/>
        <v>0</v>
      </c>
      <c r="AW754" s="122">
        <f t="shared" si="1311"/>
        <v>1620.0000000000014</v>
      </c>
      <c r="AX754" s="117"/>
      <c r="AY754" s="117">
        <f t="shared" si="1381"/>
        <v>0</v>
      </c>
      <c r="AZ754" s="117">
        <f t="shared" si="1325"/>
        <v>1794.6</v>
      </c>
      <c r="BA754" s="117"/>
      <c r="BB754" s="121">
        <f t="shared" si="1382"/>
        <v>0</v>
      </c>
      <c r="BC754" s="117">
        <f t="shared" si="1335"/>
        <v>1254.5999999999999</v>
      </c>
      <c r="BD754" s="117"/>
      <c r="BE754" s="121">
        <f t="shared" si="1383"/>
        <v>0</v>
      </c>
      <c r="BF754" s="117">
        <f t="shared" si="1409"/>
        <v>7530.3200000000015</v>
      </c>
      <c r="BG754" s="117"/>
      <c r="BH754" s="121">
        <f t="shared" si="1410"/>
        <v>0</v>
      </c>
      <c r="BI754" s="117">
        <f t="shared" si="1370"/>
        <v>35043.879999999997</v>
      </c>
      <c r="BJ754" s="117"/>
      <c r="BK754" s="121">
        <f t="shared" si="1384"/>
        <v>0</v>
      </c>
      <c r="BL754" s="117">
        <f t="shared" si="1336"/>
        <v>4604.6000000000004</v>
      </c>
      <c r="BM754" s="117"/>
      <c r="BN754" s="121">
        <f t="shared" si="1337"/>
        <v>0</v>
      </c>
      <c r="BO754" s="117">
        <f t="shared" si="1338"/>
        <v>509.90000000000123</v>
      </c>
      <c r="BP754" s="117"/>
      <c r="BQ754" s="121">
        <f t="shared" si="1339"/>
        <v>0</v>
      </c>
      <c r="BR754" s="117">
        <f t="shared" si="1411"/>
        <v>64735.01999999999</v>
      </c>
      <c r="BS754" s="117"/>
      <c r="BT754" s="117">
        <f t="shared" si="1361"/>
        <v>0</v>
      </c>
      <c r="BU754" s="117">
        <f t="shared" si="1412"/>
        <v>84763</v>
      </c>
      <c r="BV754" s="117"/>
      <c r="BW754" s="117">
        <f t="shared" si="1362"/>
        <v>0</v>
      </c>
      <c r="BX754" s="117">
        <f t="shared" si="1413"/>
        <v>127923</v>
      </c>
      <c r="BY754" s="117"/>
      <c r="BZ754" s="117">
        <f t="shared" si="1363"/>
        <v>0</v>
      </c>
      <c r="CA754" s="117">
        <f t="shared" si="1414"/>
        <v>80243</v>
      </c>
      <c r="CB754" s="117"/>
      <c r="CC754" s="117">
        <f t="shared" si="1340"/>
        <v>0</v>
      </c>
      <c r="CD754" s="117">
        <f t="shared" si="1403"/>
        <v>12475.7</v>
      </c>
      <c r="CE754" s="117"/>
      <c r="CF754" s="117">
        <f t="shared" si="1341"/>
        <v>0</v>
      </c>
      <c r="CG754" s="117">
        <f t="shared" si="1342"/>
        <v>6982.9</v>
      </c>
      <c r="CH754" s="117"/>
      <c r="CI754" s="117">
        <f t="shared" si="1385"/>
        <v>0</v>
      </c>
      <c r="CJ754" s="117">
        <f t="shared" si="1358"/>
        <v>8715</v>
      </c>
      <c r="CK754" s="117"/>
      <c r="CL754" s="121">
        <f t="shared" si="1386"/>
        <v>0</v>
      </c>
      <c r="CM754" s="123">
        <f t="shared" si="1343"/>
        <v>4864</v>
      </c>
      <c r="CN754" s="117"/>
      <c r="CO754" s="121">
        <f t="shared" si="1387"/>
        <v>0</v>
      </c>
      <c r="CP754" s="123">
        <f t="shared" si="1344"/>
        <v>3955</v>
      </c>
      <c r="CQ754" s="117"/>
      <c r="CR754" s="121">
        <f t="shared" si="1388"/>
        <v>0</v>
      </c>
      <c r="CS754" s="123">
        <f t="shared" si="1310"/>
        <v>6656</v>
      </c>
      <c r="CT754" s="117"/>
      <c r="CU754" s="121">
        <f t="shared" si="1389"/>
        <v>0</v>
      </c>
      <c r="CV754" s="123">
        <f t="shared" si="1345"/>
        <v>7769</v>
      </c>
      <c r="CW754" s="117"/>
      <c r="CX754" s="117">
        <f t="shared" si="1390"/>
        <v>0</v>
      </c>
      <c r="CY754" s="116">
        <f t="shared" si="1408"/>
        <v>6801.7599999999984</v>
      </c>
      <c r="CZ754" s="123"/>
      <c r="DA754" s="117">
        <f t="shared" si="1391"/>
        <v>0</v>
      </c>
      <c r="DB754" s="117">
        <f t="shared" si="1359"/>
        <v>91966</v>
      </c>
      <c r="DC754" s="117"/>
      <c r="DD754" s="117">
        <f t="shared" si="1392"/>
        <v>0</v>
      </c>
      <c r="DE754" s="117">
        <f t="shared" si="1360"/>
        <v>98737</v>
      </c>
      <c r="DF754" s="117"/>
      <c r="DG754" s="120">
        <f t="shared" si="1393"/>
        <v>0</v>
      </c>
      <c r="DH754" s="117">
        <f t="shared" si="1415"/>
        <v>512006</v>
      </c>
      <c r="DI754" s="117"/>
      <c r="DJ754" s="117">
        <f t="shared" si="1394"/>
        <v>0</v>
      </c>
      <c r="DK754" s="117">
        <f t="shared" si="1346"/>
        <v>4567.5</v>
      </c>
      <c r="DL754" s="211"/>
      <c r="DM754" s="207">
        <f t="shared" si="1395"/>
        <v>0</v>
      </c>
      <c r="DN754" s="125">
        <f t="shared" si="1326"/>
        <v>0</v>
      </c>
      <c r="DO754" s="126"/>
      <c r="DP754" s="127">
        <f t="shared" si="1396"/>
        <v>0</v>
      </c>
      <c r="DQ754" s="128">
        <f t="shared" si="1347"/>
        <v>7022.5</v>
      </c>
      <c r="DR754" s="126"/>
      <c r="DS754" s="127">
        <f t="shared" si="1397"/>
        <v>0</v>
      </c>
      <c r="DT754" s="128">
        <f t="shared" si="1348"/>
        <v>4846</v>
      </c>
      <c r="DU754" s="126"/>
      <c r="DV754" s="127">
        <f t="shared" si="1398"/>
        <v>0</v>
      </c>
      <c r="DW754" s="128">
        <f t="shared" si="1349"/>
        <v>4835</v>
      </c>
      <c r="DX754" s="126"/>
      <c r="DY754" s="124">
        <f t="shared" si="1399"/>
        <v>0</v>
      </c>
      <c r="DZ754" s="125">
        <f t="shared" si="1350"/>
        <v>523</v>
      </c>
      <c r="EA754" s="124"/>
      <c r="EB754" s="124">
        <f t="shared" si="1400"/>
        <v>0</v>
      </c>
      <c r="EC754" s="129">
        <f t="shared" si="1351"/>
        <v>369</v>
      </c>
      <c r="ED754" s="126"/>
      <c r="EE754" s="127">
        <f t="shared" si="1401"/>
        <v>0</v>
      </c>
      <c r="EF754" s="128">
        <f t="shared" si="1352"/>
        <v>4769</v>
      </c>
      <c r="EG754" s="117"/>
      <c r="EH754" s="117">
        <f t="shared" si="1402"/>
        <v>0</v>
      </c>
      <c r="EI754" s="117">
        <f t="shared" si="1353"/>
        <v>23317</v>
      </c>
      <c r="EJ754" s="117"/>
      <c r="EK754" s="117">
        <f t="shared" si="1372"/>
        <v>0</v>
      </c>
      <c r="EL754" s="117">
        <f t="shared" si="1354"/>
        <v>21947</v>
      </c>
      <c r="EM754" s="131" t="e">
        <f t="shared" si="1373"/>
        <v>#REF!</v>
      </c>
    </row>
    <row r="755" spans="1:143" ht="11.25" customHeight="1" x14ac:dyDescent="0.25">
      <c r="A755" s="185">
        <v>46130</v>
      </c>
      <c r="B755" s="185">
        <v>46126</v>
      </c>
      <c r="C755" s="172">
        <v>4945</v>
      </c>
      <c r="D755" s="113"/>
      <c r="E755" s="114"/>
      <c r="F755" s="201"/>
      <c r="G755" s="116"/>
      <c r="H755" s="117"/>
      <c r="I755" s="118">
        <f t="shared" si="1315"/>
        <v>0</v>
      </c>
      <c r="J755" s="119">
        <f t="shared" si="1404"/>
        <v>317818</v>
      </c>
      <c r="K755" s="117"/>
      <c r="L755" s="118">
        <f t="shared" ref="L755:L795" si="1417">IF(OR(D755="NPC6ASZDB-RD015M",D755="NPC6ASZDB-GN750C",D755="NPC6ASZDB-WT035M",D755="NPC6ASZDB-WT028M ",D755="NPC6ASZDB-WT019M",D755="NPC06SZDB-GN050C",D755="NPC06SZDB-OR050C",D755="NPC6ASZDB-WT018M",D755="NPC6ASZDB-WT023M",D755="NPC6ASZDB-WT024M",D755="NPC6ASZDB-OR020M",D755="NPC6ASZDB-RD006M",D755="NPC6ASZDB-WT017M",D755="NPC6ASZDB-GY750C",D755="NPC6ASZDB-YL015M",D755="NPC6ASZDB-BL004M ",D755="NPC6ASZDB-WT016M",D755="NPC06SZDB-BK006M",D755="NPC06SZDB-BK007M",D755="NPC6ASZDB-OR750C",D755="NPC06SZDB-BK004M",D755="NPC06SZDB-BL015M",D755="NPC6ASZDB-BL013C",D755="NPC6ASZDB-BL030C",D755="NPC6ASZDB-GY009M",D755="NPC06SZDB-BK002M",D755="NPC6ASZDB-GY025C",D755="NPC06SZDB-BK003M",D755="NPC06SZDB-GY005M",D755="NPC6ASZDB-RD020C",D755="NPC06SZDB-YL040M",D755="NPC6ASZDB-GY125C",D755="NPC06SZDB-YL002M",D755="NPC6ASZDB-WT100M",D755="NPC6ASZDB-RD008M",D755="NPC6ASZDB-YL009M",D755="NPC6ASZDB-VT010M",D755="NPC6ASZDB-OR007M",D755="NPC6ASZDB-VT007M",D755="NPC6ASZDB-BK007M",D755="NPC6ASZDB-GY350C",D755="NPC6ASZDB-YL350C",D755="NPC6ASZDB-OR350C",D755="NPC6ASZDB-VT350C",D755="NPC6ASZDB-BL350C",D755="NPC6ASZDB-RD350C",D755="NPC6ASZDB-BK350C",D755="NPC6ASZDB-VT003M",D755="NPC6ASZDB-OR250C",D755="NPC6ASZDB-VT250C",D755="NPC6ASZDB-VT002M",D755="NPC6ASZDB-VT050C",D755="NPC6ASZDB-VT001M",D755="NPC6ASZDB-VT150C",D755="NPC6ASZDB-WT017C",D755="NPC6ASZDB-RD030C",D755="NPC6ASZDB-WT030C",D755="NPC6ASZDB-OR020M",D755="NPC6ASZDB-OR015M",D755="NPC06SZDB-WT025C",D755="NPC6ASZDB-WT013M",D755="NPC6ASZDB-GY075C",D755="NPC6ASZDB-BK075C",D755="NPC6ASZDB-BK125C",D755="NPC6ASZDB-GN250C",D755="NPC6ASZDB-WT011M",D755="NPC6ASZDB-WT014M",D755="NPC6ASZDB-OR005M",D755="NPC6ASZDB-GY006M",D755="NPC6ASZDB-WT550C",D755="NPC6ASZDB-WT650C",D755="NPC6ASZDB-WT850C",D755="NPC6ASZDB-WT950C",D755="NPC6ASZDB-RD250C",D755="NPC06SZDB-GY015C",D755="NPC06SZDB-BL020C",D755="NPC06SZDB-YL015C",D755="NPC6ASZDB-BL012M",D755="NPC6ASZDB-WT020C",D755="NPC6ASZDB-BL008M",D755="NPC6ASZDB-BL009M",D755="NPC6ASZDB-WT022M",D755="NPC6ASZDB-YL007M",D755="NPC06SZDB-WT250C",D755="NPC6ASZDB-BL007M",D755="NPC6ASZDB-BK050C",D755="NPC6ASZDB-BK025C",D755="NPC6ASZDB-BL750C",D755="NPC6ASZDB-OR010M",D755="NPC06SZDB-RD015M",D755="NPC6ASZDB-YL012M",D755="NPC6ASZDB-YL030M",D755="NPC6ASZDB-YL020M",D755="NPC6ASZDB-RD050C",D755="NPC06SZDB-BL050C",D755="NPC06SZDB-RD050C",D755="NPC06SZDB-YL050C",D755="NPC06SZDB-YL003M",D755="NPC06SZDB-GN002M",D755="NPC6ASZDB-RD010M",D755="NPC6ASZDB-GY450C",D755="NPC6ASZDB-WT006M",D755="NPC6ASZDB-BL250C",D755="NPC6ASZDB-GY050C",D755="NPC6ASZDB-YL250C",D755="NPC6ASZDB-YL008M",D755="NPC06SZDB-YL010M",D755="NPC6ASZDB-GY008M",D755="NPC06SZDB-RD005M",D755="NPC6ASZDB-BL050C",D755="NPC6ASZDB-WT450C",D755="NPC6ASZDB-OR050C",D755="NPC06SZDB-GN010M",D755="NPC06SZDB-RD010M",D755="NPC06SZDB-BL010M",D755="NPC6ASZDB-GY050C",D755="NPC6ASZDB-YL025C",D755="NPC6ASZDB-BK250C",D755="NPC6ASZDB-BK004M",D755="NPC6ASZDB-YL006M",D755="NPC06SZDB-WT007M",D755="NPC6ASZDB-BL015M",D755="NPC6ASZDB-BL020M",D755="NPC6ASZDB-GN010M",D755="NPC6ASZDB-GN015M",D755="NPC6ASZDB-GY250C",D755="NPC6ASZDB-BK030M",D755="NPC06SZDB-GY003M",D755="NPC06SZDB-BL150C",D755="NPC6ASZDB-BK013M",D755="NPC6ASZDB-OR150C",D755="NPC6ASZDB-GY007M",D755="NPC6ASZDB-BK750C",D755="NPC06SZDB-GN003M",D755="NPC06SZDB-BK150C",D755="NPC06SZDB-BK001M",D755="NPC6ASZDB-RD007M",D755="NPC6ASZDB-RD010M",D755="NPC06SZDB-GY006M",D755="NPC06SZDB-GY015M",D755="NPC06SZDB-BK050C",D755="NPC6ASZDB-GN025C",D755="NPC6ASZDB-WT009M",D755="NPC6ASZDB-OR004M",D755="NPC6ASZDB-WT075C",D755="NPC6ASZDB-WT175C",D755="NPC06SZDB-GY001M",D755="NPC06SZDB-GY002M",D755="NPC6ASZDB-WT125C",D755="NPC6ASZDB-WT225C",D755="NPC6ASZDB-WT275C",D755="NPC6ASZDB-GY015M",D755="NPC6ASZDB-RD001M",D755="NPC6ASZDB-RD005M",D755="NPC6ASZDB-WT025C",D755="NPC6ASZDB-YL001M",D755="NPC6ASZDB-YL005M",D755="NPC06SZDB-GY010M",D755="NPC06SZDB-YL005M",D755="NPC06SZDB-YL001M",D755="NPC6ASZDB-BK150C",D755="NPC6ASZDB-BL030M",D755="NPC6ASZDB-YL050C",D755="NPC6ASZDB-YL010M",D755="NPC6ASZDB-OR010M",D755="NPC06SZDB-YL150C",D755="NPC6ASZDB-OR005M",D755="NPC06SZDB-OR002M",D755="NPC6ASZDB-RD150C",D755="NPC6ASZDB-WT025M",D755="NPC6ASZDB-WT150C",D755="NPC6ASZDB-WT012M",D755="NPC6ASZDB-WT250C",D755="NPC6ASZDB-WT350C",D755="NPC6ASZDB-YL002M",D755="NPC6ASZDB-BL150C",D755="NPC6ASZDB-WT015M",D755="NPC6ASZDB-YL150C",D755="NPC6ASZDB-YL003M",D755="NPC6ASZDB-WT750C",D755="NPC6ASZDB-GN050C",D755="NPC6ASZDB-WT008M",D755="NPC06SZDB-OR010M",D755="NPC6ASZDB-GY150C",D755="NPC6ASZDB-GN150C",D755="NPC6ASZDB-OR001M",D755="NPC6ASZDB-OR002M",D755="NPC6ASZDB-OR003M",D755="NPC06SZDB-RD002M",D755="NPC06SZDB-RD150C",D755="NPC6ASZDB-BK015M",D755="NPC06SZDB-GN001M",D755="NPC06SZDB-GN150C",D755="NPC06SZDB-WT030M",D755="NPC06SZDB-WT750C",D755="NPC06SZDB-WT015M",D755="NPC6ASZDB-WT030M",D755="NPC06SZDB-RD001M",D755="NPC06SZDB-RD003M",D755="NPC06SZDB-OR003M",D755="NPC06SZDB-OR001M",D755="NPC06SZDB-BL001M",D755="NPC06SZDB-BL003M",D755="NPC06SZDB-WT150C",D755="NPC06SZDB-BL002M",D755="NPC6ASZDB-WT050C",D755="NPC06SZDB-WT050C",D755="NPC06SZDB-WT001M",D755="NPC06SZDB-WT002M",D755="NPC06SZDB-WT003M",D755="NPC06SZDB-WT004M",D755="NPC06SZDB-WT005M",D755="NPC06SZDB-WT010M",D755="NPC06SZDB-WT020M",D755="NPC6ASZDB-GN001M",D755="NPC6ASZDB-GN002M",D755="NPC6ASZDB-GN003M",D755="NPC6ASZDB-GN004M",D755="NPC6ASZDB-GN005M",D755="NPC6ASZDB-GN020M",D755="NPC6ASZDB-GN030M",D755="NPC6ASZDB-WT001M",D755="NPC6ASZDB-WT002M",D755="NPC6ASZDB-WT003M",D755="NPC6ASZDB-WT004M",D755="NPC6ASZDB-WT005M",D755="NPC6ASZDB-WT006M",D755="NPC6ASZDB-WT007M",D755="NPC6ASZDB-WT010M",D755="NPC6ASZDB-WT020M",D755="NPC6ASZDB-RD002M",D755="NPC6ASZDB-RD003M",D755="NPC6ASZDB-RD020M",D755="NPC6ASZDB-GY001M",D755="NPC6ASZDB-GY002M",D755="NPC6ASZDB-GY003M",D755="NPC6ASZDB-GY004M",D755="NPC6ASZDB-GY005M",D755="NPC6ASZDB-GY010M",D755="NPC6ASZDB-GY020M",D755="NPC6ASZDB-GY025M",D755="NPC6ASZDB-GY030M",D755="NPC6ASZDB-BL001M",D755="NPC6ASZDB-BL002M",D755="NPC6ASZDB-BL003M",D755="NPC6ASZDB-BL004M",D755="NPC6ASZDB-BL005M",D755="NPC6ASZDB-BL010M",D755="NPC6ASZDB-BK001M",D755="NPC6ASZDB-BK002M",D755="NPC6ASZDB-BK003M",D755="NPC6ASZDB-BK005M",D755="NPC6ASZDB-BK010M",D755="NPC6ASZDB-BK020M",),E755*2,0)</f>
        <v>0</v>
      </c>
      <c r="M755" s="119">
        <f t="shared" si="1405"/>
        <v>266207</v>
      </c>
      <c r="N755" s="117"/>
      <c r="O755" s="118">
        <f t="shared" si="1318"/>
        <v>0</v>
      </c>
      <c r="P755" s="119">
        <f t="shared" si="1406"/>
        <v>366328</v>
      </c>
      <c r="Q755" s="117"/>
      <c r="R755" s="117">
        <f t="shared" si="1320"/>
        <v>0</v>
      </c>
      <c r="S755" s="117" t="e">
        <f t="shared" si="1407"/>
        <v>#REF!</v>
      </c>
      <c r="T755" s="117"/>
      <c r="U755" s="117">
        <f t="shared" si="1327"/>
        <v>0</v>
      </c>
      <c r="V755" s="117">
        <f t="shared" si="1328"/>
        <v>217236.40000000002</v>
      </c>
      <c r="W755" s="121"/>
      <c r="X755" s="120">
        <f t="shared" si="1322"/>
        <v>0</v>
      </c>
      <c r="Y755" s="117">
        <f t="shared" si="1416"/>
        <v>6836.2999999999993</v>
      </c>
      <c r="Z755" s="117"/>
      <c r="AA755" s="121">
        <f t="shared" si="1365"/>
        <v>0</v>
      </c>
      <c r="AB755" s="117">
        <f t="shared" si="1312"/>
        <v>11111.5</v>
      </c>
      <c r="AC755" s="117"/>
      <c r="AD755" s="117">
        <f t="shared" si="1366"/>
        <v>0</v>
      </c>
      <c r="AE755" s="117">
        <f t="shared" si="1329"/>
        <v>3993.3999999999996</v>
      </c>
      <c r="AF755" s="117"/>
      <c r="AG755" s="116">
        <f t="shared" si="1367"/>
        <v>0</v>
      </c>
      <c r="AH755" s="123">
        <f t="shared" si="1330"/>
        <v>6947.9999999999991</v>
      </c>
      <c r="AI755" s="117"/>
      <c r="AJ755" s="121">
        <f t="shared" si="1368"/>
        <v>0</v>
      </c>
      <c r="AK755" s="117">
        <f t="shared" si="1331"/>
        <v>6708.5</v>
      </c>
      <c r="AL755" s="117"/>
      <c r="AM755" s="121">
        <f t="shared" si="1369"/>
        <v>0</v>
      </c>
      <c r="AN755" s="117">
        <f t="shared" si="1332"/>
        <v>3058.0999999999985</v>
      </c>
      <c r="AO755" s="117"/>
      <c r="AP755" s="121">
        <f t="shared" si="1323"/>
        <v>0</v>
      </c>
      <c r="AQ755" s="117">
        <f t="shared" si="1379"/>
        <v>34062.5</v>
      </c>
      <c r="AR755" s="117"/>
      <c r="AS755" s="121">
        <f t="shared" si="1380"/>
        <v>0</v>
      </c>
      <c r="AT755" s="117">
        <f t="shared" si="1333"/>
        <v>2056.1000000000004</v>
      </c>
      <c r="AU755" s="117"/>
      <c r="AV755" s="117">
        <f t="shared" si="1334"/>
        <v>0</v>
      </c>
      <c r="AW755" s="122">
        <f t="shared" si="1311"/>
        <v>1620.0000000000014</v>
      </c>
      <c r="AX755" s="117"/>
      <c r="AY755" s="117">
        <f t="shared" si="1381"/>
        <v>0</v>
      </c>
      <c r="AZ755" s="117">
        <f t="shared" si="1325"/>
        <v>1794.6</v>
      </c>
      <c r="BA755" s="117"/>
      <c r="BB755" s="121">
        <f t="shared" si="1382"/>
        <v>0</v>
      </c>
      <c r="BC755" s="117">
        <f t="shared" si="1335"/>
        <v>1254.5999999999999</v>
      </c>
      <c r="BD755" s="117"/>
      <c r="BE755" s="121">
        <f t="shared" si="1383"/>
        <v>0</v>
      </c>
      <c r="BF755" s="117">
        <f t="shared" si="1409"/>
        <v>7530.3200000000015</v>
      </c>
      <c r="BG755" s="117"/>
      <c r="BH755" s="121">
        <f t="shared" si="1410"/>
        <v>0</v>
      </c>
      <c r="BI755" s="117">
        <f t="shared" si="1370"/>
        <v>35043.879999999997</v>
      </c>
      <c r="BJ755" s="117"/>
      <c r="BK755" s="121">
        <f t="shared" si="1384"/>
        <v>0</v>
      </c>
      <c r="BL755" s="117">
        <f t="shared" si="1336"/>
        <v>4604.6000000000004</v>
      </c>
      <c r="BM755" s="117"/>
      <c r="BN755" s="121">
        <f t="shared" si="1337"/>
        <v>0</v>
      </c>
      <c r="BO755" s="117">
        <f t="shared" si="1338"/>
        <v>509.90000000000123</v>
      </c>
      <c r="BP755" s="117">
        <v>10668</v>
      </c>
      <c r="BQ755" s="121">
        <f t="shared" si="1339"/>
        <v>0</v>
      </c>
      <c r="BR755" s="117">
        <f t="shared" si="1411"/>
        <v>75403.01999999999</v>
      </c>
      <c r="BS755" s="117"/>
      <c r="BT755" s="117">
        <f t="shared" si="1361"/>
        <v>0</v>
      </c>
      <c r="BU755" s="117">
        <f t="shared" si="1412"/>
        <v>84763</v>
      </c>
      <c r="BV755" s="117"/>
      <c r="BW755" s="117">
        <f t="shared" si="1362"/>
        <v>0</v>
      </c>
      <c r="BX755" s="117">
        <f t="shared" si="1413"/>
        <v>127923</v>
      </c>
      <c r="BY755" s="117"/>
      <c r="BZ755" s="117">
        <f t="shared" si="1363"/>
        <v>0</v>
      </c>
      <c r="CA755" s="117">
        <f t="shared" si="1414"/>
        <v>80243</v>
      </c>
      <c r="CB755" s="117"/>
      <c r="CC755" s="117">
        <f t="shared" si="1340"/>
        <v>0</v>
      </c>
      <c r="CD755" s="117">
        <f t="shared" si="1403"/>
        <v>12475.7</v>
      </c>
      <c r="CE755" s="117"/>
      <c r="CF755" s="117">
        <f t="shared" si="1341"/>
        <v>0</v>
      </c>
      <c r="CG755" s="117">
        <f t="shared" si="1342"/>
        <v>6982.9</v>
      </c>
      <c r="CH755" s="117"/>
      <c r="CI755" s="117">
        <f t="shared" si="1385"/>
        <v>0</v>
      </c>
      <c r="CJ755" s="117">
        <f t="shared" si="1358"/>
        <v>8715</v>
      </c>
      <c r="CK755" s="117"/>
      <c r="CL755" s="121">
        <f t="shared" si="1386"/>
        <v>0</v>
      </c>
      <c r="CM755" s="123">
        <f t="shared" si="1343"/>
        <v>4864</v>
      </c>
      <c r="CN755" s="117"/>
      <c r="CO755" s="121">
        <f t="shared" si="1387"/>
        <v>0</v>
      </c>
      <c r="CP755" s="123">
        <f t="shared" si="1344"/>
        <v>3955</v>
      </c>
      <c r="CQ755" s="117"/>
      <c r="CR755" s="121">
        <f t="shared" si="1388"/>
        <v>0</v>
      </c>
      <c r="CS755" s="123">
        <f t="shared" si="1310"/>
        <v>6656</v>
      </c>
      <c r="CT755" s="117"/>
      <c r="CU755" s="121">
        <f t="shared" si="1389"/>
        <v>0</v>
      </c>
      <c r="CV755" s="123">
        <f t="shared" si="1345"/>
        <v>7769</v>
      </c>
      <c r="CW755" s="117"/>
      <c r="CX755" s="117">
        <f t="shared" si="1390"/>
        <v>0</v>
      </c>
      <c r="CY755" s="116">
        <f t="shared" si="1408"/>
        <v>6801.7599999999984</v>
      </c>
      <c r="CZ755" s="123"/>
      <c r="DA755" s="117">
        <f t="shared" si="1391"/>
        <v>0</v>
      </c>
      <c r="DB755" s="117">
        <f t="shared" si="1359"/>
        <v>91966</v>
      </c>
      <c r="DC755" s="117"/>
      <c r="DD755" s="117">
        <f t="shared" si="1392"/>
        <v>0</v>
      </c>
      <c r="DE755" s="117">
        <f t="shared" si="1360"/>
        <v>98737</v>
      </c>
      <c r="DF755" s="117"/>
      <c r="DG755" s="120">
        <f t="shared" si="1393"/>
        <v>0</v>
      </c>
      <c r="DH755" s="117">
        <f t="shared" si="1415"/>
        <v>512006</v>
      </c>
      <c r="DI755" s="117"/>
      <c r="DJ755" s="117">
        <f t="shared" si="1394"/>
        <v>0</v>
      </c>
      <c r="DK755" s="117">
        <f t="shared" si="1346"/>
        <v>4567.5</v>
      </c>
      <c r="DL755" s="211"/>
      <c r="DM755" s="207">
        <f t="shared" si="1395"/>
        <v>0</v>
      </c>
      <c r="DN755" s="125">
        <f t="shared" si="1326"/>
        <v>0</v>
      </c>
      <c r="DO755" s="126"/>
      <c r="DP755" s="127">
        <f t="shared" si="1396"/>
        <v>0</v>
      </c>
      <c r="DQ755" s="128">
        <f t="shared" si="1347"/>
        <v>7022.5</v>
      </c>
      <c r="DR755" s="126"/>
      <c r="DS755" s="127">
        <f t="shared" si="1397"/>
        <v>0</v>
      </c>
      <c r="DT755" s="128">
        <f t="shared" si="1348"/>
        <v>4846</v>
      </c>
      <c r="DU755" s="126"/>
      <c r="DV755" s="127">
        <f t="shared" si="1398"/>
        <v>0</v>
      </c>
      <c r="DW755" s="128">
        <f t="shared" si="1349"/>
        <v>4835</v>
      </c>
      <c r="DX755" s="126"/>
      <c r="DY755" s="124">
        <f t="shared" si="1399"/>
        <v>0</v>
      </c>
      <c r="DZ755" s="125">
        <f t="shared" si="1350"/>
        <v>523</v>
      </c>
      <c r="EA755" s="124"/>
      <c r="EB755" s="124">
        <f t="shared" si="1400"/>
        <v>0</v>
      </c>
      <c r="EC755" s="129">
        <f t="shared" si="1351"/>
        <v>369</v>
      </c>
      <c r="ED755" s="126"/>
      <c r="EE755" s="127">
        <f t="shared" si="1401"/>
        <v>0</v>
      </c>
      <c r="EF755" s="128">
        <f t="shared" si="1352"/>
        <v>4769</v>
      </c>
      <c r="EG755" s="117"/>
      <c r="EH755" s="117">
        <f t="shared" si="1402"/>
        <v>0</v>
      </c>
      <c r="EI755" s="117">
        <f t="shared" si="1353"/>
        <v>23317</v>
      </c>
      <c r="EJ755" s="117"/>
      <c r="EK755" s="117">
        <f t="shared" si="1372"/>
        <v>0</v>
      </c>
      <c r="EL755" s="117">
        <f t="shared" si="1354"/>
        <v>21947</v>
      </c>
      <c r="EM755" s="131" t="e">
        <f t="shared" si="1373"/>
        <v>#REF!</v>
      </c>
    </row>
    <row r="756" spans="1:143" ht="11.25" customHeight="1" x14ac:dyDescent="0.25">
      <c r="A756" s="185">
        <v>46130</v>
      </c>
      <c r="B756" s="185">
        <v>46126</v>
      </c>
      <c r="C756" s="172">
        <v>4950</v>
      </c>
      <c r="D756" s="113"/>
      <c r="E756" s="114"/>
      <c r="F756" s="201"/>
      <c r="G756" s="116"/>
      <c r="H756" s="117"/>
      <c r="I756" s="118">
        <f t="shared" si="1315"/>
        <v>0</v>
      </c>
      <c r="J756" s="119">
        <f t="shared" si="1404"/>
        <v>317818</v>
      </c>
      <c r="K756" s="117"/>
      <c r="L756" s="118">
        <f t="shared" si="1417"/>
        <v>0</v>
      </c>
      <c r="M756" s="119">
        <f t="shared" si="1405"/>
        <v>266207</v>
      </c>
      <c r="N756" s="117"/>
      <c r="O756" s="118">
        <f t="shared" si="1318"/>
        <v>0</v>
      </c>
      <c r="P756" s="119">
        <f t="shared" si="1406"/>
        <v>366328</v>
      </c>
      <c r="Q756" s="117"/>
      <c r="R756" s="117">
        <f t="shared" si="1320"/>
        <v>0</v>
      </c>
      <c r="S756" s="117" t="e">
        <f t="shared" si="1407"/>
        <v>#REF!</v>
      </c>
      <c r="T756" s="117"/>
      <c r="U756" s="117">
        <f t="shared" si="1327"/>
        <v>0</v>
      </c>
      <c r="V756" s="117">
        <f t="shared" si="1328"/>
        <v>217236.40000000002</v>
      </c>
      <c r="W756" s="121"/>
      <c r="X756" s="120">
        <f t="shared" si="1322"/>
        <v>0</v>
      </c>
      <c r="Y756" s="117">
        <f t="shared" si="1416"/>
        <v>6836.2999999999993</v>
      </c>
      <c r="Z756" s="117"/>
      <c r="AA756" s="121">
        <f t="shared" si="1365"/>
        <v>0</v>
      </c>
      <c r="AB756" s="117">
        <f t="shared" si="1312"/>
        <v>11111.5</v>
      </c>
      <c r="AC756" s="117"/>
      <c r="AD756" s="117">
        <f t="shared" si="1366"/>
        <v>0</v>
      </c>
      <c r="AE756" s="117">
        <f t="shared" si="1329"/>
        <v>3993.3999999999996</v>
      </c>
      <c r="AF756" s="117"/>
      <c r="AG756" s="116">
        <f t="shared" si="1367"/>
        <v>0</v>
      </c>
      <c r="AH756" s="123">
        <f t="shared" si="1330"/>
        <v>6947.9999999999991</v>
      </c>
      <c r="AI756" s="117"/>
      <c r="AJ756" s="121">
        <f t="shared" si="1368"/>
        <v>0</v>
      </c>
      <c r="AK756" s="117">
        <f t="shared" si="1331"/>
        <v>6708.5</v>
      </c>
      <c r="AL756" s="117"/>
      <c r="AM756" s="121">
        <f t="shared" si="1369"/>
        <v>0</v>
      </c>
      <c r="AN756" s="117">
        <f t="shared" si="1332"/>
        <v>3058.0999999999985</v>
      </c>
      <c r="AO756" s="117"/>
      <c r="AP756" s="121">
        <f t="shared" si="1323"/>
        <v>0</v>
      </c>
      <c r="AQ756" s="117">
        <f t="shared" si="1379"/>
        <v>34062.5</v>
      </c>
      <c r="AR756" s="117"/>
      <c r="AS756" s="121">
        <f t="shared" si="1380"/>
        <v>0</v>
      </c>
      <c r="AT756" s="117">
        <f t="shared" si="1333"/>
        <v>2056.1000000000004</v>
      </c>
      <c r="AU756" s="117"/>
      <c r="AV756" s="117">
        <f t="shared" si="1334"/>
        <v>0</v>
      </c>
      <c r="AW756" s="122">
        <f t="shared" si="1311"/>
        <v>1620.0000000000014</v>
      </c>
      <c r="AX756" s="117"/>
      <c r="AY756" s="117">
        <f t="shared" si="1381"/>
        <v>0</v>
      </c>
      <c r="AZ756" s="117">
        <f t="shared" si="1325"/>
        <v>1794.6</v>
      </c>
      <c r="BA756" s="117"/>
      <c r="BB756" s="121">
        <f t="shared" si="1382"/>
        <v>0</v>
      </c>
      <c r="BC756" s="117">
        <f t="shared" si="1335"/>
        <v>1254.5999999999999</v>
      </c>
      <c r="BD756" s="117"/>
      <c r="BE756" s="121">
        <f t="shared" si="1383"/>
        <v>0</v>
      </c>
      <c r="BF756" s="117">
        <f t="shared" si="1409"/>
        <v>7530.3200000000015</v>
      </c>
      <c r="BG756" s="117"/>
      <c r="BH756" s="121">
        <f t="shared" si="1410"/>
        <v>0</v>
      </c>
      <c r="BI756" s="117">
        <f t="shared" si="1370"/>
        <v>35043.879999999997</v>
      </c>
      <c r="BJ756" s="117"/>
      <c r="BK756" s="121">
        <f t="shared" si="1384"/>
        <v>0</v>
      </c>
      <c r="BL756" s="117">
        <f t="shared" si="1336"/>
        <v>4604.6000000000004</v>
      </c>
      <c r="BM756" s="117"/>
      <c r="BN756" s="121">
        <f t="shared" si="1337"/>
        <v>0</v>
      </c>
      <c r="BO756" s="117">
        <f t="shared" si="1338"/>
        <v>509.90000000000123</v>
      </c>
      <c r="BP756" s="117"/>
      <c r="BQ756" s="121">
        <f t="shared" si="1339"/>
        <v>0</v>
      </c>
      <c r="BR756" s="117">
        <f t="shared" si="1411"/>
        <v>75403.01999999999</v>
      </c>
      <c r="BS756" s="117"/>
      <c r="BT756" s="117">
        <f t="shared" si="1361"/>
        <v>0</v>
      </c>
      <c r="BU756" s="117">
        <f t="shared" si="1412"/>
        <v>84763</v>
      </c>
      <c r="BV756" s="117"/>
      <c r="BW756" s="117">
        <f t="shared" si="1362"/>
        <v>0</v>
      </c>
      <c r="BX756" s="117">
        <f t="shared" si="1413"/>
        <v>127923</v>
      </c>
      <c r="BY756" s="117"/>
      <c r="BZ756" s="117">
        <f t="shared" si="1363"/>
        <v>0</v>
      </c>
      <c r="CA756" s="117">
        <f t="shared" si="1414"/>
        <v>80243</v>
      </c>
      <c r="CB756" s="117">
        <v>7924</v>
      </c>
      <c r="CC756" s="117">
        <f t="shared" si="1340"/>
        <v>0</v>
      </c>
      <c r="CD756" s="117">
        <f t="shared" si="1403"/>
        <v>20399.7</v>
      </c>
      <c r="CE756" s="117"/>
      <c r="CF756" s="117">
        <f t="shared" si="1341"/>
        <v>0</v>
      </c>
      <c r="CG756" s="117">
        <f t="shared" si="1342"/>
        <v>6982.9</v>
      </c>
      <c r="CH756" s="117"/>
      <c r="CI756" s="117">
        <f t="shared" si="1385"/>
        <v>0</v>
      </c>
      <c r="CJ756" s="117">
        <f t="shared" si="1358"/>
        <v>8715</v>
      </c>
      <c r="CK756" s="117"/>
      <c r="CL756" s="121">
        <f t="shared" si="1386"/>
        <v>0</v>
      </c>
      <c r="CM756" s="123">
        <f t="shared" si="1343"/>
        <v>4864</v>
      </c>
      <c r="CN756" s="117"/>
      <c r="CO756" s="121">
        <f t="shared" si="1387"/>
        <v>0</v>
      </c>
      <c r="CP756" s="123">
        <f t="shared" si="1344"/>
        <v>3955</v>
      </c>
      <c r="CQ756" s="117"/>
      <c r="CR756" s="121">
        <f t="shared" si="1388"/>
        <v>0</v>
      </c>
      <c r="CS756" s="123">
        <f t="shared" si="1310"/>
        <v>6656</v>
      </c>
      <c r="CT756" s="117"/>
      <c r="CU756" s="121">
        <f t="shared" si="1389"/>
        <v>0</v>
      </c>
      <c r="CV756" s="123">
        <f t="shared" si="1345"/>
        <v>7769</v>
      </c>
      <c r="CW756" s="117"/>
      <c r="CX756" s="117">
        <f t="shared" si="1390"/>
        <v>0</v>
      </c>
      <c r="CY756" s="116">
        <f t="shared" si="1408"/>
        <v>6801.7599999999984</v>
      </c>
      <c r="CZ756" s="123"/>
      <c r="DA756" s="117">
        <f t="shared" si="1391"/>
        <v>0</v>
      </c>
      <c r="DB756" s="117">
        <f t="shared" si="1359"/>
        <v>91966</v>
      </c>
      <c r="DC756" s="117"/>
      <c r="DD756" s="117">
        <f t="shared" si="1392"/>
        <v>0</v>
      </c>
      <c r="DE756" s="117">
        <f t="shared" si="1360"/>
        <v>98737</v>
      </c>
      <c r="DF756" s="117"/>
      <c r="DG756" s="120">
        <f t="shared" si="1393"/>
        <v>0</v>
      </c>
      <c r="DH756" s="117">
        <f t="shared" si="1415"/>
        <v>512006</v>
      </c>
      <c r="DI756" s="117"/>
      <c r="DJ756" s="117">
        <f t="shared" si="1394"/>
        <v>0</v>
      </c>
      <c r="DK756" s="117">
        <f t="shared" si="1346"/>
        <v>4567.5</v>
      </c>
      <c r="DL756" s="211"/>
      <c r="DM756" s="207">
        <f t="shared" si="1395"/>
        <v>0</v>
      </c>
      <c r="DN756" s="125">
        <f t="shared" si="1326"/>
        <v>0</v>
      </c>
      <c r="DO756" s="126"/>
      <c r="DP756" s="127">
        <f t="shared" si="1396"/>
        <v>0</v>
      </c>
      <c r="DQ756" s="128">
        <f t="shared" si="1347"/>
        <v>7022.5</v>
      </c>
      <c r="DR756" s="126"/>
      <c r="DS756" s="127">
        <f t="shared" si="1397"/>
        <v>0</v>
      </c>
      <c r="DT756" s="128">
        <f t="shared" si="1348"/>
        <v>4846</v>
      </c>
      <c r="DU756" s="126"/>
      <c r="DV756" s="127">
        <f t="shared" si="1398"/>
        <v>0</v>
      </c>
      <c r="DW756" s="128">
        <f t="shared" si="1349"/>
        <v>4835</v>
      </c>
      <c r="DX756" s="126"/>
      <c r="DY756" s="124">
        <f t="shared" si="1399"/>
        <v>0</v>
      </c>
      <c r="DZ756" s="125">
        <f t="shared" si="1350"/>
        <v>523</v>
      </c>
      <c r="EA756" s="124"/>
      <c r="EB756" s="124">
        <f t="shared" si="1400"/>
        <v>0</v>
      </c>
      <c r="EC756" s="129">
        <f t="shared" si="1351"/>
        <v>369</v>
      </c>
      <c r="ED756" s="126"/>
      <c r="EE756" s="127">
        <f t="shared" si="1401"/>
        <v>0</v>
      </c>
      <c r="EF756" s="128">
        <f t="shared" si="1352"/>
        <v>4769</v>
      </c>
      <c r="EG756" s="117"/>
      <c r="EH756" s="117">
        <f t="shared" si="1402"/>
        <v>0</v>
      </c>
      <c r="EI756" s="117">
        <f t="shared" si="1353"/>
        <v>23317</v>
      </c>
      <c r="EJ756" s="117"/>
      <c r="EK756" s="117">
        <f t="shared" si="1372"/>
        <v>0</v>
      </c>
      <c r="EL756" s="117">
        <f t="shared" si="1354"/>
        <v>21947</v>
      </c>
      <c r="EM756" s="131" t="e">
        <f t="shared" si="1373"/>
        <v>#REF!</v>
      </c>
    </row>
    <row r="757" spans="1:143" ht="11.25" customHeight="1" x14ac:dyDescent="0.25">
      <c r="A757" s="185">
        <v>46130</v>
      </c>
      <c r="B757" s="185">
        <v>46126</v>
      </c>
      <c r="C757" s="172">
        <v>4963</v>
      </c>
      <c r="D757" s="113"/>
      <c r="E757" s="114"/>
      <c r="F757" s="201"/>
      <c r="G757" s="116"/>
      <c r="H757" s="117"/>
      <c r="I757" s="118">
        <f t="shared" si="1315"/>
        <v>0</v>
      </c>
      <c r="J757" s="119">
        <f t="shared" si="1404"/>
        <v>317818</v>
      </c>
      <c r="K757" s="117"/>
      <c r="L757" s="118">
        <f t="shared" si="1417"/>
        <v>0</v>
      </c>
      <c r="M757" s="119">
        <f t="shared" si="1405"/>
        <v>266207</v>
      </c>
      <c r="N757" s="117"/>
      <c r="O757" s="118">
        <f t="shared" si="1318"/>
        <v>0</v>
      </c>
      <c r="P757" s="119">
        <f t="shared" si="1406"/>
        <v>366328</v>
      </c>
      <c r="Q757" s="117"/>
      <c r="R757" s="117">
        <f t="shared" si="1320"/>
        <v>0</v>
      </c>
      <c r="S757" s="117" t="e">
        <f t="shared" si="1407"/>
        <v>#REF!</v>
      </c>
      <c r="T757" s="117">
        <v>12000</v>
      </c>
      <c r="U757" s="117">
        <f t="shared" si="1327"/>
        <v>0</v>
      </c>
      <c r="V757" s="117">
        <f t="shared" si="1328"/>
        <v>229236.40000000002</v>
      </c>
      <c r="W757" s="121"/>
      <c r="X757" s="120">
        <f t="shared" si="1322"/>
        <v>0</v>
      </c>
      <c r="Y757" s="117">
        <f t="shared" si="1416"/>
        <v>6836.2999999999993</v>
      </c>
      <c r="Z757" s="117"/>
      <c r="AA757" s="121">
        <f t="shared" si="1365"/>
        <v>0</v>
      </c>
      <c r="AB757" s="117">
        <f t="shared" si="1312"/>
        <v>11111.5</v>
      </c>
      <c r="AC757" s="117"/>
      <c r="AD757" s="117">
        <f t="shared" si="1366"/>
        <v>0</v>
      </c>
      <c r="AE757" s="117">
        <f t="shared" si="1329"/>
        <v>3993.3999999999996</v>
      </c>
      <c r="AF757" s="117"/>
      <c r="AG757" s="116">
        <f t="shared" si="1367"/>
        <v>0</v>
      </c>
      <c r="AH757" s="123">
        <f t="shared" si="1330"/>
        <v>6947.9999999999991</v>
      </c>
      <c r="AI757" s="117"/>
      <c r="AJ757" s="121">
        <f t="shared" si="1368"/>
        <v>0</v>
      </c>
      <c r="AK757" s="117">
        <f t="shared" si="1331"/>
        <v>6708.5</v>
      </c>
      <c r="AL757" s="117"/>
      <c r="AM757" s="121">
        <f t="shared" si="1369"/>
        <v>0</v>
      </c>
      <c r="AN757" s="117">
        <f t="shared" si="1332"/>
        <v>3058.0999999999985</v>
      </c>
      <c r="AO757" s="117"/>
      <c r="AP757" s="121">
        <f t="shared" si="1323"/>
        <v>0</v>
      </c>
      <c r="AQ757" s="117">
        <f t="shared" si="1379"/>
        <v>34062.5</v>
      </c>
      <c r="AR757" s="117"/>
      <c r="AS757" s="121">
        <f t="shared" si="1380"/>
        <v>0</v>
      </c>
      <c r="AT757" s="117">
        <f t="shared" si="1333"/>
        <v>2056.1000000000004</v>
      </c>
      <c r="AU757" s="117"/>
      <c r="AV757" s="117">
        <f t="shared" si="1334"/>
        <v>0</v>
      </c>
      <c r="AW757" s="122">
        <f t="shared" si="1311"/>
        <v>1620.0000000000014</v>
      </c>
      <c r="AX757" s="117"/>
      <c r="AY757" s="117">
        <f t="shared" si="1381"/>
        <v>0</v>
      </c>
      <c r="AZ757" s="117">
        <f t="shared" si="1325"/>
        <v>1794.6</v>
      </c>
      <c r="BA757" s="117"/>
      <c r="BB757" s="121">
        <f t="shared" si="1382"/>
        <v>0</v>
      </c>
      <c r="BC757" s="117">
        <f t="shared" si="1335"/>
        <v>1254.5999999999999</v>
      </c>
      <c r="BD757" s="117"/>
      <c r="BE757" s="121">
        <f t="shared" si="1383"/>
        <v>0</v>
      </c>
      <c r="BF757" s="117">
        <f t="shared" si="1409"/>
        <v>7530.3200000000015</v>
      </c>
      <c r="BG757" s="117"/>
      <c r="BH757" s="121">
        <f t="shared" si="1410"/>
        <v>0</v>
      </c>
      <c r="BI757" s="117">
        <f t="shared" si="1370"/>
        <v>35043.879999999997</v>
      </c>
      <c r="BJ757" s="117"/>
      <c r="BK757" s="121">
        <f t="shared" si="1384"/>
        <v>0</v>
      </c>
      <c r="BL757" s="117">
        <f t="shared" si="1336"/>
        <v>4604.6000000000004</v>
      </c>
      <c r="BM757" s="117"/>
      <c r="BN757" s="121">
        <f t="shared" si="1337"/>
        <v>0</v>
      </c>
      <c r="BO757" s="117">
        <f t="shared" si="1338"/>
        <v>509.90000000000123</v>
      </c>
      <c r="BP757" s="117"/>
      <c r="BQ757" s="121">
        <f t="shared" si="1339"/>
        <v>0</v>
      </c>
      <c r="BR757" s="117">
        <f t="shared" si="1411"/>
        <v>75403.01999999999</v>
      </c>
      <c r="BS757" s="117"/>
      <c r="BT757" s="117">
        <f t="shared" si="1361"/>
        <v>0</v>
      </c>
      <c r="BU757" s="117">
        <f t="shared" si="1412"/>
        <v>84763</v>
      </c>
      <c r="BV757" s="117"/>
      <c r="BW757" s="117">
        <f t="shared" si="1362"/>
        <v>0</v>
      </c>
      <c r="BX757" s="117">
        <f t="shared" si="1413"/>
        <v>127923</v>
      </c>
      <c r="BY757" s="117"/>
      <c r="BZ757" s="117">
        <f t="shared" si="1363"/>
        <v>0</v>
      </c>
      <c r="CA757" s="117">
        <f t="shared" si="1414"/>
        <v>80243</v>
      </c>
      <c r="CB757" s="117"/>
      <c r="CC757" s="117">
        <f t="shared" si="1340"/>
        <v>0</v>
      </c>
      <c r="CD757" s="117">
        <f t="shared" si="1403"/>
        <v>20399.7</v>
      </c>
      <c r="CE757" s="117"/>
      <c r="CF757" s="117">
        <f t="shared" si="1341"/>
        <v>0</v>
      </c>
      <c r="CG757" s="117">
        <f t="shared" si="1342"/>
        <v>6982.9</v>
      </c>
      <c r="CH757" s="117"/>
      <c r="CI757" s="117">
        <f t="shared" si="1385"/>
        <v>0</v>
      </c>
      <c r="CJ757" s="117">
        <f t="shared" si="1358"/>
        <v>8715</v>
      </c>
      <c r="CK757" s="117"/>
      <c r="CL757" s="121">
        <f t="shared" si="1386"/>
        <v>0</v>
      </c>
      <c r="CM757" s="123">
        <f t="shared" si="1343"/>
        <v>4864</v>
      </c>
      <c r="CN757" s="117"/>
      <c r="CO757" s="121">
        <f t="shared" si="1387"/>
        <v>0</v>
      </c>
      <c r="CP757" s="123">
        <f t="shared" si="1344"/>
        <v>3955</v>
      </c>
      <c r="CQ757" s="117"/>
      <c r="CR757" s="121">
        <f t="shared" si="1388"/>
        <v>0</v>
      </c>
      <c r="CS757" s="123">
        <f t="shared" si="1310"/>
        <v>6656</v>
      </c>
      <c r="CT757" s="117"/>
      <c r="CU757" s="121">
        <f t="shared" si="1389"/>
        <v>0</v>
      </c>
      <c r="CV757" s="123">
        <f t="shared" si="1345"/>
        <v>7769</v>
      </c>
      <c r="CW757" s="117"/>
      <c r="CX757" s="117">
        <f t="shared" si="1390"/>
        <v>0</v>
      </c>
      <c r="CY757" s="116">
        <f t="shared" si="1408"/>
        <v>6801.7599999999984</v>
      </c>
      <c r="CZ757" s="123"/>
      <c r="DA757" s="117">
        <f t="shared" si="1391"/>
        <v>0</v>
      </c>
      <c r="DB757" s="117">
        <f t="shared" si="1359"/>
        <v>91966</v>
      </c>
      <c r="DC757" s="117"/>
      <c r="DD757" s="117">
        <f t="shared" si="1392"/>
        <v>0</v>
      </c>
      <c r="DE757" s="117">
        <f t="shared" si="1360"/>
        <v>98737</v>
      </c>
      <c r="DF757" s="117"/>
      <c r="DG757" s="120">
        <f t="shared" si="1393"/>
        <v>0</v>
      </c>
      <c r="DH757" s="117">
        <f t="shared" si="1415"/>
        <v>512006</v>
      </c>
      <c r="DI757" s="117"/>
      <c r="DJ757" s="117">
        <f t="shared" si="1394"/>
        <v>0</v>
      </c>
      <c r="DK757" s="117">
        <f t="shared" si="1346"/>
        <v>4567.5</v>
      </c>
      <c r="DL757" s="211"/>
      <c r="DM757" s="207">
        <f t="shared" si="1395"/>
        <v>0</v>
      </c>
      <c r="DN757" s="125">
        <f t="shared" si="1326"/>
        <v>0</v>
      </c>
      <c r="DO757" s="126"/>
      <c r="DP757" s="127">
        <f t="shared" si="1396"/>
        <v>0</v>
      </c>
      <c r="DQ757" s="128">
        <f t="shared" si="1347"/>
        <v>7022.5</v>
      </c>
      <c r="DR757" s="126"/>
      <c r="DS757" s="127">
        <f t="shared" si="1397"/>
        <v>0</v>
      </c>
      <c r="DT757" s="128">
        <f t="shared" si="1348"/>
        <v>4846</v>
      </c>
      <c r="DU757" s="126"/>
      <c r="DV757" s="127">
        <f t="shared" si="1398"/>
        <v>0</v>
      </c>
      <c r="DW757" s="128">
        <f t="shared" si="1349"/>
        <v>4835</v>
      </c>
      <c r="DX757" s="126"/>
      <c r="DY757" s="124">
        <f t="shared" si="1399"/>
        <v>0</v>
      </c>
      <c r="DZ757" s="125">
        <f t="shared" si="1350"/>
        <v>523</v>
      </c>
      <c r="EA757" s="124"/>
      <c r="EB757" s="124">
        <f t="shared" si="1400"/>
        <v>0</v>
      </c>
      <c r="EC757" s="129">
        <f t="shared" si="1351"/>
        <v>369</v>
      </c>
      <c r="ED757" s="126"/>
      <c r="EE757" s="127">
        <f t="shared" si="1401"/>
        <v>0</v>
      </c>
      <c r="EF757" s="128">
        <f t="shared" si="1352"/>
        <v>4769</v>
      </c>
      <c r="EG757" s="117"/>
      <c r="EH757" s="117">
        <f t="shared" si="1402"/>
        <v>0</v>
      </c>
      <c r="EI757" s="117">
        <f t="shared" si="1353"/>
        <v>23317</v>
      </c>
      <c r="EJ757" s="117"/>
      <c r="EK757" s="117">
        <f t="shared" si="1372"/>
        <v>0</v>
      </c>
      <c r="EL757" s="117">
        <f t="shared" si="1354"/>
        <v>21947</v>
      </c>
      <c r="EM757" s="131" t="e">
        <f t="shared" si="1373"/>
        <v>#REF!</v>
      </c>
    </row>
    <row r="758" spans="1:143" ht="11.25" customHeight="1" x14ac:dyDescent="0.25">
      <c r="A758" s="158">
        <v>46130</v>
      </c>
      <c r="B758" s="188">
        <v>46123</v>
      </c>
      <c r="C758" s="176">
        <v>8004977055</v>
      </c>
      <c r="D758" s="17" t="s">
        <v>144</v>
      </c>
      <c r="E758" s="18">
        <v>20000</v>
      </c>
      <c r="F758" s="19">
        <v>3</v>
      </c>
      <c r="G758" s="20">
        <v>191516041639</v>
      </c>
      <c r="H758" s="66"/>
      <c r="I758" s="41">
        <f t="shared" si="1315"/>
        <v>0</v>
      </c>
      <c r="J758" s="48">
        <f t="shared" si="1404"/>
        <v>317818</v>
      </c>
      <c r="K758" s="66"/>
      <c r="L758" s="41">
        <f t="shared" si="1417"/>
        <v>0</v>
      </c>
      <c r="M758" s="48">
        <f t="shared" si="1405"/>
        <v>266207</v>
      </c>
      <c r="N758" s="66"/>
      <c r="O758" s="41">
        <f t="shared" si="1318"/>
        <v>0</v>
      </c>
      <c r="P758" s="48">
        <f t="shared" si="1406"/>
        <v>366328</v>
      </c>
      <c r="Q758" s="66"/>
      <c r="R758" s="66">
        <f t="shared" si="1320"/>
        <v>0</v>
      </c>
      <c r="S758" s="67" t="e">
        <f t="shared" si="1407"/>
        <v>#REF!</v>
      </c>
      <c r="T758" s="66"/>
      <c r="U758" s="66">
        <f t="shared" si="1327"/>
        <v>0</v>
      </c>
      <c r="V758" s="67">
        <f t="shared" si="1328"/>
        <v>229236.40000000002</v>
      </c>
      <c r="X758" s="69">
        <f t="shared" si="1322"/>
        <v>0</v>
      </c>
      <c r="Y758" s="67">
        <f t="shared" si="1416"/>
        <v>6836.2999999999993</v>
      </c>
      <c r="Z758" s="66"/>
      <c r="AA758" s="68">
        <f t="shared" si="1365"/>
        <v>0</v>
      </c>
      <c r="AB758" s="67">
        <f t="shared" si="1312"/>
        <v>11111.5</v>
      </c>
      <c r="AC758" s="66"/>
      <c r="AD758" s="66">
        <f t="shared" si="1366"/>
        <v>0</v>
      </c>
      <c r="AE758" s="67">
        <f t="shared" si="1329"/>
        <v>3993.3999999999996</v>
      </c>
      <c r="AF758" s="66"/>
      <c r="AG758" s="78">
        <f t="shared" si="1367"/>
        <v>0</v>
      </c>
      <c r="AH758" s="79">
        <f t="shared" si="1330"/>
        <v>6947.9999999999991</v>
      </c>
      <c r="AI758" s="66"/>
      <c r="AJ758" s="68">
        <f t="shared" si="1368"/>
        <v>0</v>
      </c>
      <c r="AK758" s="67">
        <f t="shared" si="1331"/>
        <v>6708.5</v>
      </c>
      <c r="AL758" s="66"/>
      <c r="AM758" s="68">
        <f t="shared" si="1369"/>
        <v>0</v>
      </c>
      <c r="AN758" s="67">
        <f t="shared" si="1332"/>
        <v>3058.0999999999985</v>
      </c>
      <c r="AO758" s="66"/>
      <c r="AP758" s="68">
        <f t="shared" si="1323"/>
        <v>0</v>
      </c>
      <c r="AQ758" s="67">
        <f t="shared" si="1379"/>
        <v>34062.5</v>
      </c>
      <c r="AR758" s="66"/>
      <c r="AS758" s="68">
        <f t="shared" si="1380"/>
        <v>0</v>
      </c>
      <c r="AT758" s="67">
        <f t="shared" si="1333"/>
        <v>2056.1000000000004</v>
      </c>
      <c r="AU758" s="66"/>
      <c r="AV758" s="66">
        <f t="shared" si="1334"/>
        <v>0</v>
      </c>
      <c r="AW758" s="42">
        <f t="shared" si="1311"/>
        <v>1620.0000000000014</v>
      </c>
      <c r="AX758" s="66"/>
      <c r="AY758" s="66">
        <f t="shared" si="1381"/>
        <v>0</v>
      </c>
      <c r="AZ758" s="67">
        <f t="shared" si="1325"/>
        <v>1794.6</v>
      </c>
      <c r="BA758" s="66"/>
      <c r="BB758" s="68">
        <f t="shared" si="1382"/>
        <v>0</v>
      </c>
      <c r="BC758" s="67">
        <f t="shared" si="1335"/>
        <v>1254.5999999999999</v>
      </c>
      <c r="BD758" s="66"/>
      <c r="BE758" s="68">
        <f t="shared" si="1383"/>
        <v>0</v>
      </c>
      <c r="BF758" s="67">
        <f t="shared" si="1409"/>
        <v>7530.3200000000015</v>
      </c>
      <c r="BG758" s="66"/>
      <c r="BH758" s="68">
        <f t="shared" si="1410"/>
        <v>0</v>
      </c>
      <c r="BI758" s="67">
        <f t="shared" si="1370"/>
        <v>35043.879999999997</v>
      </c>
      <c r="BJ758" s="66"/>
      <c r="BK758" s="68">
        <f t="shared" si="1384"/>
        <v>0</v>
      </c>
      <c r="BL758" s="67">
        <f t="shared" si="1336"/>
        <v>4604.6000000000004</v>
      </c>
      <c r="BM758" s="66"/>
      <c r="BN758" s="68">
        <f t="shared" si="1337"/>
        <v>0</v>
      </c>
      <c r="BO758" s="67">
        <f t="shared" si="1338"/>
        <v>509.90000000000123</v>
      </c>
      <c r="BP758" s="66"/>
      <c r="BQ758" s="68">
        <f t="shared" si="1339"/>
        <v>62400</v>
      </c>
      <c r="BR758" s="67">
        <f t="shared" si="1411"/>
        <v>13003.01999999999</v>
      </c>
      <c r="BS758" s="66"/>
      <c r="BT758" s="66">
        <f t="shared" si="1361"/>
        <v>40000</v>
      </c>
      <c r="BU758" s="67">
        <f t="shared" si="1412"/>
        <v>44763</v>
      </c>
      <c r="BV758" s="66"/>
      <c r="BW758" s="66">
        <f t="shared" si="1362"/>
        <v>40000</v>
      </c>
      <c r="BX758" s="67">
        <f t="shared" si="1413"/>
        <v>87923</v>
      </c>
      <c r="BY758" s="66"/>
      <c r="BZ758" s="66">
        <f t="shared" si="1363"/>
        <v>40000</v>
      </c>
      <c r="CA758" s="67">
        <f t="shared" si="1414"/>
        <v>40243</v>
      </c>
      <c r="CB758" s="66"/>
      <c r="CC758" s="66">
        <f t="shared" si="1340"/>
        <v>0</v>
      </c>
      <c r="CD758" s="67">
        <f t="shared" si="1403"/>
        <v>20399.7</v>
      </c>
      <c r="CE758" s="66"/>
      <c r="CF758" s="66">
        <f t="shared" si="1341"/>
        <v>0</v>
      </c>
      <c r="CG758" s="67">
        <f t="shared" si="1342"/>
        <v>6982.9</v>
      </c>
      <c r="CH758" s="66"/>
      <c r="CI758" s="66">
        <f t="shared" si="1385"/>
        <v>0</v>
      </c>
      <c r="CJ758" s="67">
        <f t="shared" si="1358"/>
        <v>8715</v>
      </c>
      <c r="CK758" s="66"/>
      <c r="CL758" s="68">
        <f t="shared" si="1386"/>
        <v>0</v>
      </c>
      <c r="CM758" s="79">
        <f t="shared" si="1343"/>
        <v>4864</v>
      </c>
      <c r="CN758" s="66"/>
      <c r="CO758" s="68">
        <f t="shared" si="1387"/>
        <v>0</v>
      </c>
      <c r="CP758" s="79">
        <f t="shared" si="1344"/>
        <v>3955</v>
      </c>
      <c r="CQ758" s="66"/>
      <c r="CR758" s="68">
        <f t="shared" si="1388"/>
        <v>0</v>
      </c>
      <c r="CS758" s="79">
        <f t="shared" ref="CS758:CS821" si="1418">+CS757+CQ758-CR758</f>
        <v>6656</v>
      </c>
      <c r="CT758" s="66"/>
      <c r="CU758" s="68">
        <f t="shared" si="1389"/>
        <v>0</v>
      </c>
      <c r="CV758" s="79">
        <f t="shared" si="1345"/>
        <v>7769</v>
      </c>
      <c r="CW758" s="66"/>
      <c r="CX758" s="66">
        <f t="shared" si="1390"/>
        <v>0</v>
      </c>
      <c r="CY758" s="40">
        <f t="shared" si="1408"/>
        <v>6801.7599999999984</v>
      </c>
      <c r="CZ758" s="65"/>
      <c r="DA758" s="66">
        <f t="shared" si="1391"/>
        <v>0</v>
      </c>
      <c r="DB758" s="67">
        <f t="shared" si="1359"/>
        <v>91966</v>
      </c>
      <c r="DC758" s="66"/>
      <c r="DD758" s="66">
        <f t="shared" si="1392"/>
        <v>0</v>
      </c>
      <c r="DE758" s="67">
        <f t="shared" si="1360"/>
        <v>98737</v>
      </c>
      <c r="DF758" s="66"/>
      <c r="DG758" s="69">
        <f t="shared" si="1393"/>
        <v>0</v>
      </c>
      <c r="DH758" s="67">
        <f t="shared" si="1415"/>
        <v>512006</v>
      </c>
      <c r="DI758" s="66"/>
      <c r="DJ758" s="66">
        <f t="shared" si="1394"/>
        <v>0</v>
      </c>
      <c r="DK758" s="67">
        <f t="shared" si="1346"/>
        <v>4567.5</v>
      </c>
      <c r="DM758" s="206">
        <f t="shared" si="1395"/>
        <v>0</v>
      </c>
      <c r="DN758" s="25">
        <f t="shared" si="1326"/>
        <v>0</v>
      </c>
      <c r="DO758" s="5"/>
      <c r="DP758" s="43">
        <f t="shared" si="1396"/>
        <v>0</v>
      </c>
      <c r="DQ758" s="27">
        <f t="shared" si="1347"/>
        <v>7022.5</v>
      </c>
      <c r="DR758" s="5"/>
      <c r="DS758" s="43">
        <f t="shared" si="1397"/>
        <v>0</v>
      </c>
      <c r="DT758" s="27">
        <f t="shared" si="1348"/>
        <v>4846</v>
      </c>
      <c r="DU758" s="5"/>
      <c r="DV758" s="43">
        <f t="shared" si="1398"/>
        <v>0</v>
      </c>
      <c r="DW758" s="27">
        <f t="shared" si="1349"/>
        <v>4835</v>
      </c>
      <c r="DX758" s="5"/>
      <c r="DY758" s="22">
        <f t="shared" si="1399"/>
        <v>0</v>
      </c>
      <c r="DZ758" s="25">
        <f t="shared" si="1350"/>
        <v>523</v>
      </c>
      <c r="EA758" s="22"/>
      <c r="EB758" s="22">
        <f t="shared" si="1400"/>
        <v>0</v>
      </c>
      <c r="EC758" s="28">
        <f t="shared" si="1351"/>
        <v>369</v>
      </c>
      <c r="ED758" s="5"/>
      <c r="EE758" s="43">
        <f t="shared" si="1401"/>
        <v>0</v>
      </c>
      <c r="EF758" s="27">
        <f t="shared" si="1352"/>
        <v>4769</v>
      </c>
      <c r="EG758" s="66"/>
      <c r="EH758" s="66">
        <f t="shared" si="1402"/>
        <v>0</v>
      </c>
      <c r="EI758" s="67">
        <f t="shared" si="1353"/>
        <v>23317</v>
      </c>
      <c r="EJ758" s="66"/>
      <c r="EK758" s="66">
        <f t="shared" si="1372"/>
        <v>0</v>
      </c>
      <c r="EL758" s="67">
        <f t="shared" si="1354"/>
        <v>21947</v>
      </c>
      <c r="EM758" s="110" t="e">
        <f t="shared" si="1373"/>
        <v>#REF!</v>
      </c>
    </row>
    <row r="759" spans="1:143" ht="11.25" customHeight="1" x14ac:dyDescent="0.25">
      <c r="A759" s="158">
        <v>46130</v>
      </c>
      <c r="B759" s="188">
        <v>46130</v>
      </c>
      <c r="C759" s="174">
        <v>8004977010</v>
      </c>
      <c r="D759" s="13" t="s">
        <v>140</v>
      </c>
      <c r="E759" s="14">
        <v>150</v>
      </c>
      <c r="F759" s="15">
        <v>30</v>
      </c>
      <c r="G759" s="16">
        <v>191516032033</v>
      </c>
      <c r="H759" s="66"/>
      <c r="I759" s="41">
        <f t="shared" si="1315"/>
        <v>300</v>
      </c>
      <c r="J759" s="48">
        <f t="shared" si="1404"/>
        <v>317518</v>
      </c>
      <c r="K759" s="66"/>
      <c r="L759" s="41">
        <f t="shared" si="1417"/>
        <v>300</v>
      </c>
      <c r="M759" s="48">
        <f t="shared" si="1405"/>
        <v>265907</v>
      </c>
      <c r="N759" s="66"/>
      <c r="O759" s="41">
        <f t="shared" si="1318"/>
        <v>300</v>
      </c>
      <c r="P759" s="48">
        <f t="shared" si="1406"/>
        <v>366028</v>
      </c>
      <c r="Q759" s="66"/>
      <c r="R759" s="66">
        <f t="shared" si="1320"/>
        <v>300</v>
      </c>
      <c r="S759" s="67" t="e">
        <f t="shared" si="1407"/>
        <v>#REF!</v>
      </c>
      <c r="T759" s="66"/>
      <c r="U759" s="66">
        <f t="shared" si="1327"/>
        <v>0</v>
      </c>
      <c r="V759" s="67">
        <f t="shared" si="1328"/>
        <v>229236.40000000002</v>
      </c>
      <c r="X759" s="69">
        <f t="shared" si="1322"/>
        <v>0</v>
      </c>
      <c r="Y759" s="67">
        <f t="shared" si="1416"/>
        <v>6836.2999999999993</v>
      </c>
      <c r="Z759" s="66"/>
      <c r="AA759" s="68">
        <f t="shared" si="1365"/>
        <v>0</v>
      </c>
      <c r="AB759" s="67">
        <f t="shared" si="1312"/>
        <v>11111.5</v>
      </c>
      <c r="AC759" s="66"/>
      <c r="AD759" s="66">
        <f t="shared" si="1366"/>
        <v>0</v>
      </c>
      <c r="AE759" s="67">
        <f t="shared" si="1329"/>
        <v>3993.3999999999996</v>
      </c>
      <c r="AF759" s="66"/>
      <c r="AG759" s="78">
        <f t="shared" si="1367"/>
        <v>0</v>
      </c>
      <c r="AH759" s="79">
        <f t="shared" si="1330"/>
        <v>6947.9999999999991</v>
      </c>
      <c r="AI759" s="66"/>
      <c r="AJ759" s="68">
        <f t="shared" si="1368"/>
        <v>0</v>
      </c>
      <c r="AK759" s="67">
        <f t="shared" si="1331"/>
        <v>6708.5</v>
      </c>
      <c r="AL759" s="66"/>
      <c r="AM759" s="68">
        <f t="shared" si="1369"/>
        <v>0</v>
      </c>
      <c r="AN759" s="67">
        <f t="shared" si="1332"/>
        <v>3058.0999999999985</v>
      </c>
      <c r="AO759" s="66"/>
      <c r="AP759" s="68">
        <f t="shared" si="1323"/>
        <v>4515</v>
      </c>
      <c r="AQ759" s="67">
        <f t="shared" si="1379"/>
        <v>29547.5</v>
      </c>
      <c r="AR759" s="66"/>
      <c r="AS759" s="68">
        <f t="shared" si="1380"/>
        <v>0</v>
      </c>
      <c r="AT759" s="67">
        <f t="shared" si="1333"/>
        <v>2056.1000000000004</v>
      </c>
      <c r="AU759" s="66"/>
      <c r="AV759" s="66">
        <f t="shared" si="1334"/>
        <v>0</v>
      </c>
      <c r="AW759" s="42">
        <f t="shared" si="1311"/>
        <v>1620.0000000000014</v>
      </c>
      <c r="AX759" s="66"/>
      <c r="AY759" s="66">
        <f t="shared" si="1381"/>
        <v>0</v>
      </c>
      <c r="AZ759" s="67">
        <f t="shared" si="1325"/>
        <v>1794.6</v>
      </c>
      <c r="BA759" s="66"/>
      <c r="BB759" s="68">
        <f t="shared" si="1382"/>
        <v>0</v>
      </c>
      <c r="BC759" s="67">
        <f t="shared" si="1335"/>
        <v>1254.5999999999999</v>
      </c>
      <c r="BD759" s="66"/>
      <c r="BE759" s="68">
        <f t="shared" si="1383"/>
        <v>0</v>
      </c>
      <c r="BF759" s="67">
        <f t="shared" si="1409"/>
        <v>7530.3200000000015</v>
      </c>
      <c r="BG759" s="66"/>
      <c r="BH759" s="68">
        <f t="shared" si="1410"/>
        <v>0</v>
      </c>
      <c r="BI759" s="67">
        <f t="shared" si="1370"/>
        <v>35043.879999999997</v>
      </c>
      <c r="BJ759" s="66"/>
      <c r="BK759" s="68">
        <f t="shared" si="1384"/>
        <v>0</v>
      </c>
      <c r="BL759" s="67">
        <f t="shared" si="1336"/>
        <v>4604.6000000000004</v>
      </c>
      <c r="BM759" s="66"/>
      <c r="BN759" s="68">
        <f t="shared" si="1337"/>
        <v>0</v>
      </c>
      <c r="BO759" s="67">
        <f t="shared" si="1338"/>
        <v>509.90000000000123</v>
      </c>
      <c r="BP759" s="66"/>
      <c r="BQ759" s="68">
        <f t="shared" si="1339"/>
        <v>0</v>
      </c>
      <c r="BR759" s="67">
        <f t="shared" si="1411"/>
        <v>13003.01999999999</v>
      </c>
      <c r="BS759" s="66"/>
      <c r="BT759" s="66">
        <f t="shared" si="1361"/>
        <v>0</v>
      </c>
      <c r="BU759" s="67">
        <f t="shared" si="1412"/>
        <v>44763</v>
      </c>
      <c r="BV759" s="66"/>
      <c r="BW759" s="66">
        <f t="shared" si="1362"/>
        <v>0</v>
      </c>
      <c r="BX759" s="67">
        <f t="shared" si="1413"/>
        <v>87923</v>
      </c>
      <c r="BY759" s="66"/>
      <c r="BZ759" s="66">
        <f t="shared" si="1363"/>
        <v>0</v>
      </c>
      <c r="CA759" s="67">
        <f t="shared" si="1414"/>
        <v>40243</v>
      </c>
      <c r="CB759" s="66"/>
      <c r="CC759" s="66">
        <f t="shared" si="1340"/>
        <v>0</v>
      </c>
      <c r="CD759" s="67">
        <f t="shared" si="1403"/>
        <v>20399.7</v>
      </c>
      <c r="CE759" s="66"/>
      <c r="CF759" s="66">
        <f t="shared" si="1341"/>
        <v>0</v>
      </c>
      <c r="CG759" s="67">
        <f t="shared" si="1342"/>
        <v>6982.9</v>
      </c>
      <c r="CH759" s="66"/>
      <c r="CI759" s="66">
        <f t="shared" si="1385"/>
        <v>0</v>
      </c>
      <c r="CJ759" s="67">
        <f t="shared" si="1358"/>
        <v>8715</v>
      </c>
      <c r="CK759" s="66"/>
      <c r="CL759" s="68">
        <f t="shared" si="1386"/>
        <v>0</v>
      </c>
      <c r="CM759" s="79">
        <f t="shared" si="1343"/>
        <v>4864</v>
      </c>
      <c r="CN759" s="66"/>
      <c r="CO759" s="68">
        <f t="shared" si="1387"/>
        <v>0</v>
      </c>
      <c r="CP759" s="79">
        <f t="shared" si="1344"/>
        <v>3955</v>
      </c>
      <c r="CQ759" s="66"/>
      <c r="CR759" s="68">
        <f t="shared" si="1388"/>
        <v>0</v>
      </c>
      <c r="CS759" s="79">
        <f t="shared" si="1418"/>
        <v>6656</v>
      </c>
      <c r="CT759" s="66"/>
      <c r="CU759" s="68">
        <f t="shared" si="1389"/>
        <v>0</v>
      </c>
      <c r="CV759" s="79">
        <f t="shared" si="1345"/>
        <v>7769</v>
      </c>
      <c r="CW759" s="66"/>
      <c r="CX759" s="66">
        <f t="shared" si="1390"/>
        <v>0</v>
      </c>
      <c r="CY759" s="40">
        <f t="shared" si="1408"/>
        <v>6801.7599999999984</v>
      </c>
      <c r="CZ759" s="65"/>
      <c r="DA759" s="66">
        <f t="shared" si="1391"/>
        <v>0</v>
      </c>
      <c r="DB759" s="67">
        <f t="shared" si="1359"/>
        <v>91966</v>
      </c>
      <c r="DC759" s="66"/>
      <c r="DD759" s="66">
        <f t="shared" si="1392"/>
        <v>0</v>
      </c>
      <c r="DE759" s="67">
        <f t="shared" si="1360"/>
        <v>98737</v>
      </c>
      <c r="DF759" s="66"/>
      <c r="DG759" s="69">
        <f t="shared" si="1393"/>
        <v>0</v>
      </c>
      <c r="DH759" s="67">
        <f t="shared" si="1415"/>
        <v>512006</v>
      </c>
      <c r="DI759" s="66"/>
      <c r="DJ759" s="66">
        <f t="shared" si="1394"/>
        <v>0</v>
      </c>
      <c r="DK759" s="67">
        <f t="shared" si="1346"/>
        <v>4567.5</v>
      </c>
      <c r="DM759" s="206">
        <f t="shared" si="1395"/>
        <v>0</v>
      </c>
      <c r="DN759" s="25">
        <f t="shared" si="1326"/>
        <v>0</v>
      </c>
      <c r="DO759" s="5"/>
      <c r="DP759" s="43">
        <f t="shared" si="1396"/>
        <v>0</v>
      </c>
      <c r="DQ759" s="27">
        <f t="shared" si="1347"/>
        <v>7022.5</v>
      </c>
      <c r="DR759" s="5"/>
      <c r="DS759" s="43">
        <f t="shared" si="1397"/>
        <v>0</v>
      </c>
      <c r="DT759" s="27">
        <f t="shared" si="1348"/>
        <v>4846</v>
      </c>
      <c r="DU759" s="5"/>
      <c r="DV759" s="43">
        <f t="shared" si="1398"/>
        <v>0</v>
      </c>
      <c r="DW759" s="27">
        <f t="shared" si="1349"/>
        <v>4835</v>
      </c>
      <c r="DX759" s="5"/>
      <c r="DY759" s="22">
        <f t="shared" si="1399"/>
        <v>0</v>
      </c>
      <c r="DZ759" s="25">
        <f t="shared" si="1350"/>
        <v>523</v>
      </c>
      <c r="EA759" s="22"/>
      <c r="EB759" s="22">
        <f t="shared" si="1400"/>
        <v>0</v>
      </c>
      <c r="EC759" s="28">
        <f t="shared" si="1351"/>
        <v>369</v>
      </c>
      <c r="ED759" s="5"/>
      <c r="EE759" s="43">
        <f t="shared" si="1401"/>
        <v>0</v>
      </c>
      <c r="EF759" s="27">
        <f t="shared" si="1352"/>
        <v>4769</v>
      </c>
      <c r="EG759" s="66"/>
      <c r="EH759" s="66">
        <f t="shared" si="1402"/>
        <v>0</v>
      </c>
      <c r="EI759" s="67">
        <f t="shared" si="1353"/>
        <v>23317</v>
      </c>
      <c r="EJ759" s="66"/>
      <c r="EK759" s="66">
        <f t="shared" si="1372"/>
        <v>0</v>
      </c>
      <c r="EL759" s="67">
        <f t="shared" si="1354"/>
        <v>21947</v>
      </c>
      <c r="EM759" s="110" t="e">
        <f t="shared" si="1373"/>
        <v>#REF!</v>
      </c>
    </row>
    <row r="760" spans="1:143" ht="11.25" customHeight="1" x14ac:dyDescent="0.25">
      <c r="A760" s="158">
        <v>46130</v>
      </c>
      <c r="B760" s="188">
        <v>46130</v>
      </c>
      <c r="C760" s="174">
        <v>8004977015</v>
      </c>
      <c r="D760" s="13" t="s">
        <v>178</v>
      </c>
      <c r="E760" s="14">
        <v>200</v>
      </c>
      <c r="F760" s="15">
        <v>25</v>
      </c>
      <c r="G760" s="16">
        <v>191516032040</v>
      </c>
      <c r="H760" s="66"/>
      <c r="I760" s="41">
        <f t="shared" si="1315"/>
        <v>0</v>
      </c>
      <c r="J760" s="48">
        <f>J759+H760-I760-400</f>
        <v>317118</v>
      </c>
      <c r="K760" s="66"/>
      <c r="L760" s="41">
        <f t="shared" si="1417"/>
        <v>0</v>
      </c>
      <c r="M760" s="48">
        <f>M759+K760-L760-400</f>
        <v>265507</v>
      </c>
      <c r="N760" s="66"/>
      <c r="O760" s="41">
        <f t="shared" si="1318"/>
        <v>0</v>
      </c>
      <c r="P760" s="48">
        <f>P759+N760-O760-400</f>
        <v>365628</v>
      </c>
      <c r="Q760" s="66"/>
      <c r="R760" s="66">
        <f t="shared" si="1320"/>
        <v>0</v>
      </c>
      <c r="S760" s="67" t="e">
        <f>S759+Q760-R760-400</f>
        <v>#REF!</v>
      </c>
      <c r="T760" s="66"/>
      <c r="U760" s="66">
        <f t="shared" si="1327"/>
        <v>0</v>
      </c>
      <c r="V760" s="67">
        <f t="shared" si="1328"/>
        <v>229236.40000000002</v>
      </c>
      <c r="X760" s="69">
        <f t="shared" si="1322"/>
        <v>0</v>
      </c>
      <c r="Y760" s="67">
        <f t="shared" si="1416"/>
        <v>6836.2999999999993</v>
      </c>
      <c r="Z760" s="66"/>
      <c r="AA760" s="68">
        <f t="shared" si="1365"/>
        <v>0</v>
      </c>
      <c r="AB760" s="67">
        <f t="shared" si="1312"/>
        <v>11111.5</v>
      </c>
      <c r="AC760" s="66"/>
      <c r="AD760" s="66">
        <f t="shared" si="1366"/>
        <v>0</v>
      </c>
      <c r="AE760" s="67">
        <f t="shared" si="1329"/>
        <v>3993.3999999999996</v>
      </c>
      <c r="AF760" s="66"/>
      <c r="AG760" s="78">
        <f t="shared" si="1367"/>
        <v>0</v>
      </c>
      <c r="AH760" s="79">
        <f t="shared" si="1330"/>
        <v>6947.9999999999991</v>
      </c>
      <c r="AI760" s="66"/>
      <c r="AJ760" s="68">
        <f t="shared" si="1368"/>
        <v>0</v>
      </c>
      <c r="AK760" s="67">
        <f t="shared" si="1331"/>
        <v>6708.5</v>
      </c>
      <c r="AL760" s="66"/>
      <c r="AM760" s="68">
        <f t="shared" si="1369"/>
        <v>0</v>
      </c>
      <c r="AN760" s="67">
        <f t="shared" si="1332"/>
        <v>3058.0999999999985</v>
      </c>
      <c r="AO760" s="66"/>
      <c r="AP760" s="68">
        <f t="shared" si="1323"/>
        <v>0</v>
      </c>
      <c r="AQ760" s="67">
        <f>+AQ759+AO760-AP760-5020</f>
        <v>24527.5</v>
      </c>
      <c r="AR760" s="66"/>
      <c r="AS760" s="68">
        <f t="shared" si="1380"/>
        <v>0</v>
      </c>
      <c r="AT760" s="67">
        <f t="shared" si="1333"/>
        <v>2056.1000000000004</v>
      </c>
      <c r="AU760" s="66"/>
      <c r="AV760" s="66">
        <f t="shared" si="1334"/>
        <v>0</v>
      </c>
      <c r="AW760" s="42">
        <f t="shared" ref="AW760:AW823" si="1419">AW759+AU760-AV760</f>
        <v>1620.0000000000014</v>
      </c>
      <c r="AX760" s="66"/>
      <c r="AY760" s="66">
        <f t="shared" si="1381"/>
        <v>0</v>
      </c>
      <c r="AZ760" s="67">
        <f t="shared" si="1325"/>
        <v>1794.6</v>
      </c>
      <c r="BA760" s="66"/>
      <c r="BB760" s="68">
        <f t="shared" si="1382"/>
        <v>0</v>
      </c>
      <c r="BC760" s="67">
        <f t="shared" si="1335"/>
        <v>1254.5999999999999</v>
      </c>
      <c r="BD760" s="66"/>
      <c r="BE760" s="68">
        <f t="shared" si="1383"/>
        <v>0</v>
      </c>
      <c r="BF760" s="67">
        <f t="shared" si="1409"/>
        <v>7530.3200000000015</v>
      </c>
      <c r="BG760" s="66"/>
      <c r="BH760" s="68">
        <f t="shared" si="1410"/>
        <v>0</v>
      </c>
      <c r="BI760" s="67">
        <f t="shared" si="1370"/>
        <v>35043.879999999997</v>
      </c>
      <c r="BJ760" s="66"/>
      <c r="BK760" s="68">
        <f t="shared" si="1384"/>
        <v>0</v>
      </c>
      <c r="BL760" s="67">
        <f t="shared" si="1336"/>
        <v>4604.6000000000004</v>
      </c>
      <c r="BM760" s="66"/>
      <c r="BN760" s="68">
        <f t="shared" si="1337"/>
        <v>0</v>
      </c>
      <c r="BO760" s="67">
        <f t="shared" si="1338"/>
        <v>509.90000000000123</v>
      </c>
      <c r="BP760" s="66"/>
      <c r="BQ760" s="68">
        <f t="shared" si="1339"/>
        <v>0</v>
      </c>
      <c r="BR760" s="67">
        <f t="shared" si="1411"/>
        <v>13003.01999999999</v>
      </c>
      <c r="BS760" s="66"/>
      <c r="BT760" s="66">
        <f t="shared" si="1361"/>
        <v>0</v>
      </c>
      <c r="BU760" s="67">
        <f t="shared" si="1412"/>
        <v>44763</v>
      </c>
      <c r="BV760" s="66"/>
      <c r="BW760" s="66">
        <f t="shared" si="1362"/>
        <v>0</v>
      </c>
      <c r="BX760" s="67">
        <f t="shared" si="1413"/>
        <v>87923</v>
      </c>
      <c r="BY760" s="66"/>
      <c r="BZ760" s="66">
        <f t="shared" si="1363"/>
        <v>0</v>
      </c>
      <c r="CA760" s="67">
        <f t="shared" si="1414"/>
        <v>40243</v>
      </c>
      <c r="CB760" s="66"/>
      <c r="CC760" s="66">
        <f t="shared" si="1340"/>
        <v>0</v>
      </c>
      <c r="CD760" s="67">
        <f t="shared" si="1403"/>
        <v>20399.7</v>
      </c>
      <c r="CE760" s="66"/>
      <c r="CF760" s="66">
        <f t="shared" si="1341"/>
        <v>0</v>
      </c>
      <c r="CG760" s="67">
        <f t="shared" si="1342"/>
        <v>6982.9</v>
      </c>
      <c r="CH760" s="66"/>
      <c r="CI760" s="66">
        <f t="shared" si="1385"/>
        <v>0</v>
      </c>
      <c r="CJ760" s="67">
        <f t="shared" si="1358"/>
        <v>8715</v>
      </c>
      <c r="CK760" s="66"/>
      <c r="CL760" s="68">
        <f t="shared" si="1386"/>
        <v>0</v>
      </c>
      <c r="CM760" s="79">
        <f t="shared" si="1343"/>
        <v>4864</v>
      </c>
      <c r="CN760" s="66"/>
      <c r="CO760" s="68">
        <f t="shared" si="1387"/>
        <v>0</v>
      </c>
      <c r="CP760" s="79">
        <f t="shared" si="1344"/>
        <v>3955</v>
      </c>
      <c r="CQ760" s="66"/>
      <c r="CR760" s="68">
        <f t="shared" si="1388"/>
        <v>0</v>
      </c>
      <c r="CS760" s="79">
        <f t="shared" si="1418"/>
        <v>6656</v>
      </c>
      <c r="CT760" s="66"/>
      <c r="CU760" s="68">
        <f t="shared" si="1389"/>
        <v>0</v>
      </c>
      <c r="CV760" s="79">
        <f t="shared" si="1345"/>
        <v>7769</v>
      </c>
      <c r="CW760" s="66"/>
      <c r="CX760" s="66">
        <f t="shared" si="1390"/>
        <v>0</v>
      </c>
      <c r="CY760" s="40">
        <f t="shared" si="1408"/>
        <v>6801.7599999999984</v>
      </c>
      <c r="CZ760" s="65"/>
      <c r="DA760" s="66">
        <f t="shared" si="1391"/>
        <v>0</v>
      </c>
      <c r="DB760" s="67">
        <f t="shared" si="1359"/>
        <v>91966</v>
      </c>
      <c r="DC760" s="66"/>
      <c r="DD760" s="66">
        <f t="shared" si="1392"/>
        <v>0</v>
      </c>
      <c r="DE760" s="67">
        <f t="shared" si="1360"/>
        <v>98737</v>
      </c>
      <c r="DF760" s="66"/>
      <c r="DG760" s="69">
        <f t="shared" si="1393"/>
        <v>0</v>
      </c>
      <c r="DH760" s="67">
        <f t="shared" si="1415"/>
        <v>512006</v>
      </c>
      <c r="DI760" s="66"/>
      <c r="DJ760" s="66">
        <f t="shared" si="1394"/>
        <v>0</v>
      </c>
      <c r="DK760" s="67">
        <f t="shared" si="1346"/>
        <v>4567.5</v>
      </c>
      <c r="DM760" s="206">
        <f t="shared" si="1395"/>
        <v>0</v>
      </c>
      <c r="DN760" s="25">
        <f t="shared" si="1326"/>
        <v>0</v>
      </c>
      <c r="DO760" s="5"/>
      <c r="DP760" s="43">
        <f t="shared" si="1396"/>
        <v>0</v>
      </c>
      <c r="DQ760" s="27">
        <f t="shared" si="1347"/>
        <v>7022.5</v>
      </c>
      <c r="DR760" s="5"/>
      <c r="DS760" s="43">
        <f t="shared" si="1397"/>
        <v>0</v>
      </c>
      <c r="DT760" s="27">
        <f t="shared" si="1348"/>
        <v>4846</v>
      </c>
      <c r="DU760" s="5"/>
      <c r="DV760" s="43">
        <f t="shared" si="1398"/>
        <v>0</v>
      </c>
      <c r="DW760" s="27">
        <f t="shared" si="1349"/>
        <v>4835</v>
      </c>
      <c r="DX760" s="5"/>
      <c r="DY760" s="22">
        <f t="shared" si="1399"/>
        <v>0</v>
      </c>
      <c r="DZ760" s="25">
        <f t="shared" si="1350"/>
        <v>523</v>
      </c>
      <c r="EA760" s="22"/>
      <c r="EB760" s="22">
        <f t="shared" si="1400"/>
        <v>0</v>
      </c>
      <c r="EC760" s="28">
        <f t="shared" si="1351"/>
        <v>369</v>
      </c>
      <c r="ED760" s="5"/>
      <c r="EE760" s="43">
        <f t="shared" si="1401"/>
        <v>0</v>
      </c>
      <c r="EF760" s="27">
        <f t="shared" si="1352"/>
        <v>4769</v>
      </c>
      <c r="EG760" s="66"/>
      <c r="EH760" s="66">
        <f t="shared" si="1402"/>
        <v>0</v>
      </c>
      <c r="EI760" s="67">
        <f t="shared" si="1353"/>
        <v>23317</v>
      </c>
      <c r="EJ760" s="66"/>
      <c r="EK760" s="66">
        <f t="shared" si="1372"/>
        <v>0</v>
      </c>
      <c r="EL760" s="67">
        <f t="shared" si="1354"/>
        <v>21947</v>
      </c>
      <c r="EM760" s="110" t="e">
        <f t="shared" si="1373"/>
        <v>#REF!</v>
      </c>
    </row>
    <row r="761" spans="1:143" ht="11.25" customHeight="1" x14ac:dyDescent="0.25">
      <c r="A761" s="158">
        <v>46130</v>
      </c>
      <c r="B761" s="188">
        <v>46130</v>
      </c>
      <c r="C761" s="174">
        <v>8004977016</v>
      </c>
      <c r="D761" s="13" t="s">
        <v>179</v>
      </c>
      <c r="E761" s="14">
        <v>246</v>
      </c>
      <c r="F761" s="15">
        <v>20</v>
      </c>
      <c r="G761" s="16">
        <v>191516032057</v>
      </c>
      <c r="H761" s="66"/>
      <c r="I761" s="41">
        <f t="shared" si="1315"/>
        <v>492</v>
      </c>
      <c r="J761" s="48">
        <f t="shared" ref="J761:J768" si="1420">J760+H761-I761</f>
        <v>316626</v>
      </c>
      <c r="K761" s="66"/>
      <c r="L761" s="41">
        <f t="shared" si="1417"/>
        <v>492</v>
      </c>
      <c r="M761" s="48">
        <f t="shared" ref="M761:M766" si="1421">M760+K761-L761</f>
        <v>265015</v>
      </c>
      <c r="N761" s="66"/>
      <c r="O761" s="41">
        <f t="shared" si="1318"/>
        <v>492</v>
      </c>
      <c r="P761" s="48">
        <f t="shared" ref="P761:P768" si="1422">P760+N761-O761</f>
        <v>365136</v>
      </c>
      <c r="Q761" s="66"/>
      <c r="R761" s="66">
        <f t="shared" si="1320"/>
        <v>492</v>
      </c>
      <c r="S761" s="67" t="e">
        <f t="shared" ref="S761:S768" si="1423">S760+Q761-R761</f>
        <v>#REF!</v>
      </c>
      <c r="T761" s="66"/>
      <c r="U761" s="66">
        <f t="shared" si="1327"/>
        <v>0</v>
      </c>
      <c r="V761" s="67">
        <f t="shared" si="1328"/>
        <v>229236.40000000002</v>
      </c>
      <c r="X761" s="69">
        <f t="shared" si="1322"/>
        <v>0</v>
      </c>
      <c r="Y761" s="67">
        <f t="shared" si="1416"/>
        <v>6836.2999999999993</v>
      </c>
      <c r="Z761" s="66"/>
      <c r="AA761" s="68">
        <f t="shared" si="1365"/>
        <v>0</v>
      </c>
      <c r="AB761" s="67">
        <f t="shared" si="1312"/>
        <v>11111.5</v>
      </c>
      <c r="AC761" s="66"/>
      <c r="AD761" s="66">
        <f t="shared" si="1366"/>
        <v>0</v>
      </c>
      <c r="AE761" s="67">
        <f t="shared" si="1329"/>
        <v>3993.3999999999996</v>
      </c>
      <c r="AF761" s="66"/>
      <c r="AG761" s="78">
        <f t="shared" si="1367"/>
        <v>0</v>
      </c>
      <c r="AH761" s="79">
        <f t="shared" si="1330"/>
        <v>6947.9999999999991</v>
      </c>
      <c r="AI761" s="66"/>
      <c r="AJ761" s="68">
        <f t="shared" si="1368"/>
        <v>0</v>
      </c>
      <c r="AK761" s="67">
        <f t="shared" si="1331"/>
        <v>6708.5</v>
      </c>
      <c r="AL761" s="66"/>
      <c r="AM761" s="68">
        <f t="shared" si="1369"/>
        <v>0</v>
      </c>
      <c r="AN761" s="67">
        <f t="shared" si="1332"/>
        <v>3058.0999999999985</v>
      </c>
      <c r="AO761" s="66"/>
      <c r="AP761" s="68">
        <f t="shared" si="1323"/>
        <v>4944.6000000000004</v>
      </c>
      <c r="AQ761" s="67">
        <f t="shared" ref="AQ761:AQ792" si="1424">+AQ760+AO761-AP761</f>
        <v>19582.900000000001</v>
      </c>
      <c r="AR761" s="66"/>
      <c r="AS761" s="68">
        <f t="shared" si="1380"/>
        <v>0</v>
      </c>
      <c r="AT761" s="67">
        <f t="shared" si="1333"/>
        <v>2056.1000000000004</v>
      </c>
      <c r="AU761" s="66"/>
      <c r="AV761" s="66">
        <f t="shared" si="1334"/>
        <v>0</v>
      </c>
      <c r="AW761" s="42">
        <f t="shared" si="1419"/>
        <v>1620.0000000000014</v>
      </c>
      <c r="AX761" s="66"/>
      <c r="AY761" s="66">
        <f t="shared" si="1381"/>
        <v>0</v>
      </c>
      <c r="AZ761" s="67">
        <f t="shared" si="1325"/>
        <v>1794.6</v>
      </c>
      <c r="BA761" s="66"/>
      <c r="BB761" s="68">
        <f t="shared" si="1382"/>
        <v>0</v>
      </c>
      <c r="BC761" s="67">
        <f t="shared" si="1335"/>
        <v>1254.5999999999999</v>
      </c>
      <c r="BD761" s="66"/>
      <c r="BE761" s="68">
        <f t="shared" si="1383"/>
        <v>0</v>
      </c>
      <c r="BF761" s="67">
        <f t="shared" si="1409"/>
        <v>7530.3200000000015</v>
      </c>
      <c r="BG761" s="66"/>
      <c r="BH761" s="68">
        <f t="shared" si="1410"/>
        <v>0</v>
      </c>
      <c r="BI761" s="67">
        <f t="shared" si="1370"/>
        <v>35043.879999999997</v>
      </c>
      <c r="BJ761" s="66"/>
      <c r="BK761" s="68">
        <f t="shared" si="1384"/>
        <v>0</v>
      </c>
      <c r="BL761" s="67">
        <f t="shared" si="1336"/>
        <v>4604.6000000000004</v>
      </c>
      <c r="BM761" s="66"/>
      <c r="BN761" s="68">
        <f t="shared" si="1337"/>
        <v>0</v>
      </c>
      <c r="BO761" s="67">
        <f t="shared" si="1338"/>
        <v>509.90000000000123</v>
      </c>
      <c r="BP761" s="66"/>
      <c r="BQ761" s="68">
        <f t="shared" si="1339"/>
        <v>0</v>
      </c>
      <c r="BR761" s="67">
        <f t="shared" si="1411"/>
        <v>13003.01999999999</v>
      </c>
      <c r="BS761" s="66"/>
      <c r="BT761" s="66">
        <f t="shared" si="1361"/>
        <v>0</v>
      </c>
      <c r="BU761" s="67">
        <f t="shared" si="1412"/>
        <v>44763</v>
      </c>
      <c r="BV761" s="66"/>
      <c r="BW761" s="66">
        <f t="shared" si="1362"/>
        <v>0</v>
      </c>
      <c r="BX761" s="67">
        <f t="shared" si="1413"/>
        <v>87923</v>
      </c>
      <c r="BY761" s="66"/>
      <c r="BZ761" s="66">
        <f t="shared" si="1363"/>
        <v>0</v>
      </c>
      <c r="CA761" s="67">
        <f t="shared" si="1414"/>
        <v>40243</v>
      </c>
      <c r="CB761" s="66"/>
      <c r="CC761" s="66">
        <f t="shared" si="1340"/>
        <v>0</v>
      </c>
      <c r="CD761" s="67">
        <f t="shared" si="1403"/>
        <v>20399.7</v>
      </c>
      <c r="CE761" s="66"/>
      <c r="CF761" s="66">
        <f t="shared" si="1341"/>
        <v>0</v>
      </c>
      <c r="CG761" s="67">
        <f t="shared" si="1342"/>
        <v>6982.9</v>
      </c>
      <c r="CH761" s="66"/>
      <c r="CI761" s="66">
        <f t="shared" si="1385"/>
        <v>0</v>
      </c>
      <c r="CJ761" s="67">
        <f t="shared" si="1358"/>
        <v>8715</v>
      </c>
      <c r="CK761" s="66"/>
      <c r="CL761" s="68">
        <f t="shared" si="1386"/>
        <v>0</v>
      </c>
      <c r="CM761" s="79">
        <f t="shared" si="1343"/>
        <v>4864</v>
      </c>
      <c r="CN761" s="66"/>
      <c r="CO761" s="68">
        <f t="shared" si="1387"/>
        <v>0</v>
      </c>
      <c r="CP761" s="79">
        <f t="shared" si="1344"/>
        <v>3955</v>
      </c>
      <c r="CQ761" s="66"/>
      <c r="CR761" s="68">
        <f t="shared" si="1388"/>
        <v>0</v>
      </c>
      <c r="CS761" s="79">
        <f t="shared" si="1418"/>
        <v>6656</v>
      </c>
      <c r="CT761" s="66"/>
      <c r="CU761" s="68">
        <f t="shared" si="1389"/>
        <v>0</v>
      </c>
      <c r="CV761" s="79">
        <f t="shared" si="1345"/>
        <v>7769</v>
      </c>
      <c r="CW761" s="66"/>
      <c r="CX761" s="66">
        <f t="shared" si="1390"/>
        <v>0</v>
      </c>
      <c r="CY761" s="40">
        <f t="shared" si="1408"/>
        <v>6801.7599999999984</v>
      </c>
      <c r="CZ761" s="65"/>
      <c r="DA761" s="66">
        <f t="shared" si="1391"/>
        <v>0</v>
      </c>
      <c r="DB761" s="67">
        <f t="shared" si="1359"/>
        <v>91966</v>
      </c>
      <c r="DC761" s="66"/>
      <c r="DD761" s="66">
        <f t="shared" si="1392"/>
        <v>0</v>
      </c>
      <c r="DE761" s="67">
        <f t="shared" si="1360"/>
        <v>98737</v>
      </c>
      <c r="DF761" s="66"/>
      <c r="DG761" s="69">
        <f t="shared" si="1393"/>
        <v>0</v>
      </c>
      <c r="DH761" s="67">
        <f t="shared" si="1415"/>
        <v>512006</v>
      </c>
      <c r="DI761" s="66"/>
      <c r="DJ761" s="66">
        <f t="shared" si="1394"/>
        <v>0</v>
      </c>
      <c r="DK761" s="67">
        <f t="shared" si="1346"/>
        <v>4567.5</v>
      </c>
      <c r="DM761" s="206">
        <f t="shared" si="1395"/>
        <v>0</v>
      </c>
      <c r="DN761" s="25">
        <f t="shared" si="1326"/>
        <v>0</v>
      </c>
      <c r="DO761" s="5"/>
      <c r="DP761" s="43">
        <f t="shared" si="1396"/>
        <v>0</v>
      </c>
      <c r="DQ761" s="27">
        <f t="shared" si="1347"/>
        <v>7022.5</v>
      </c>
      <c r="DR761" s="5"/>
      <c r="DS761" s="43">
        <f t="shared" si="1397"/>
        <v>0</v>
      </c>
      <c r="DT761" s="27">
        <f t="shared" si="1348"/>
        <v>4846</v>
      </c>
      <c r="DU761" s="5"/>
      <c r="DV761" s="43">
        <f t="shared" si="1398"/>
        <v>0</v>
      </c>
      <c r="DW761" s="27">
        <f t="shared" si="1349"/>
        <v>4835</v>
      </c>
      <c r="DX761" s="5"/>
      <c r="DY761" s="22">
        <f t="shared" si="1399"/>
        <v>0</v>
      </c>
      <c r="DZ761" s="25">
        <f t="shared" si="1350"/>
        <v>523</v>
      </c>
      <c r="EA761" s="22"/>
      <c r="EB761" s="22">
        <f t="shared" si="1400"/>
        <v>0</v>
      </c>
      <c r="EC761" s="28">
        <f t="shared" si="1351"/>
        <v>369</v>
      </c>
      <c r="ED761" s="5"/>
      <c r="EE761" s="43">
        <f t="shared" si="1401"/>
        <v>0</v>
      </c>
      <c r="EF761" s="27">
        <f t="shared" si="1352"/>
        <v>4769</v>
      </c>
      <c r="EG761" s="66"/>
      <c r="EH761" s="66">
        <f t="shared" si="1402"/>
        <v>0</v>
      </c>
      <c r="EI761" s="67">
        <f t="shared" si="1353"/>
        <v>23317</v>
      </c>
      <c r="EJ761" s="66"/>
      <c r="EK761" s="66">
        <f t="shared" si="1372"/>
        <v>0</v>
      </c>
      <c r="EL761" s="67">
        <f t="shared" si="1354"/>
        <v>21947</v>
      </c>
      <c r="EM761" s="110" t="e">
        <f t="shared" si="1373"/>
        <v>#REF!</v>
      </c>
    </row>
    <row r="762" spans="1:143" ht="11.25" customHeight="1" x14ac:dyDescent="0.25">
      <c r="A762" s="158">
        <v>46130</v>
      </c>
      <c r="B762" s="188">
        <v>46130</v>
      </c>
      <c r="C762" s="174">
        <v>8004981144</v>
      </c>
      <c r="D762" s="13" t="s">
        <v>373</v>
      </c>
      <c r="E762" s="14">
        <v>2</v>
      </c>
      <c r="F762" s="15">
        <v>15</v>
      </c>
      <c r="G762" s="16">
        <v>191516105973</v>
      </c>
      <c r="H762" s="66"/>
      <c r="I762" s="41">
        <f t="shared" si="1315"/>
        <v>4</v>
      </c>
      <c r="J762" s="48">
        <f t="shared" si="1420"/>
        <v>316622</v>
      </c>
      <c r="K762" s="66"/>
      <c r="L762" s="41">
        <f t="shared" si="1417"/>
        <v>4</v>
      </c>
      <c r="M762" s="48">
        <f t="shared" si="1421"/>
        <v>265011</v>
      </c>
      <c r="N762" s="66"/>
      <c r="O762" s="41">
        <f t="shared" si="1318"/>
        <v>4</v>
      </c>
      <c r="P762" s="48">
        <f t="shared" si="1422"/>
        <v>365132</v>
      </c>
      <c r="Q762" s="66"/>
      <c r="R762" s="66">
        <f t="shared" si="1320"/>
        <v>0</v>
      </c>
      <c r="S762" s="67" t="e">
        <f t="shared" si="1423"/>
        <v>#REF!</v>
      </c>
      <c r="T762" s="66"/>
      <c r="U762" s="66">
        <f t="shared" si="1327"/>
        <v>0</v>
      </c>
      <c r="V762" s="67">
        <f t="shared" si="1328"/>
        <v>229236.40000000002</v>
      </c>
      <c r="X762" s="69">
        <f t="shared" si="1322"/>
        <v>0</v>
      </c>
      <c r="Y762" s="67">
        <f t="shared" si="1416"/>
        <v>6836.2999999999993</v>
      </c>
      <c r="Z762" s="66"/>
      <c r="AA762" s="68">
        <f t="shared" si="1365"/>
        <v>0</v>
      </c>
      <c r="AB762" s="67">
        <f t="shared" si="1312"/>
        <v>11111.5</v>
      </c>
      <c r="AC762" s="66"/>
      <c r="AD762" s="66">
        <f t="shared" si="1366"/>
        <v>0</v>
      </c>
      <c r="AE762" s="67">
        <f t="shared" si="1329"/>
        <v>3993.3999999999996</v>
      </c>
      <c r="AF762" s="66"/>
      <c r="AG762" s="78">
        <f t="shared" si="1367"/>
        <v>0</v>
      </c>
      <c r="AH762" s="79">
        <f t="shared" si="1330"/>
        <v>6947.9999999999991</v>
      </c>
      <c r="AI762" s="66"/>
      <c r="AJ762" s="68">
        <f t="shared" si="1368"/>
        <v>0</v>
      </c>
      <c r="AK762" s="67">
        <f t="shared" si="1331"/>
        <v>6708.5</v>
      </c>
      <c r="AL762" s="66"/>
      <c r="AM762" s="68">
        <f t="shared" si="1369"/>
        <v>30.2</v>
      </c>
      <c r="AN762" s="67">
        <f t="shared" si="1332"/>
        <v>3027.8999999999987</v>
      </c>
      <c r="AO762" s="66"/>
      <c r="AP762" s="68">
        <f t="shared" si="1323"/>
        <v>0</v>
      </c>
      <c r="AQ762" s="67">
        <f t="shared" si="1424"/>
        <v>19582.900000000001</v>
      </c>
      <c r="AR762" s="66"/>
      <c r="AS762" s="68">
        <f t="shared" si="1380"/>
        <v>0</v>
      </c>
      <c r="AT762" s="67">
        <f t="shared" si="1333"/>
        <v>2056.1000000000004</v>
      </c>
      <c r="AU762" s="66"/>
      <c r="AV762" s="66">
        <f t="shared" si="1334"/>
        <v>0</v>
      </c>
      <c r="AW762" s="42">
        <f t="shared" si="1419"/>
        <v>1620.0000000000014</v>
      </c>
      <c r="AX762" s="66"/>
      <c r="AY762" s="66">
        <f t="shared" si="1381"/>
        <v>0</v>
      </c>
      <c r="AZ762" s="67">
        <f t="shared" si="1325"/>
        <v>1794.6</v>
      </c>
      <c r="BA762" s="66"/>
      <c r="BB762" s="68">
        <f t="shared" si="1382"/>
        <v>0</v>
      </c>
      <c r="BC762" s="67">
        <f t="shared" si="1335"/>
        <v>1254.5999999999999</v>
      </c>
      <c r="BD762" s="66"/>
      <c r="BE762" s="68">
        <f t="shared" si="1383"/>
        <v>0</v>
      </c>
      <c r="BF762" s="67">
        <f t="shared" si="1409"/>
        <v>7530.3200000000015</v>
      </c>
      <c r="BG762" s="66"/>
      <c r="BH762" s="68">
        <f t="shared" si="1410"/>
        <v>0</v>
      </c>
      <c r="BI762" s="67">
        <f t="shared" si="1370"/>
        <v>35043.879999999997</v>
      </c>
      <c r="BJ762" s="66"/>
      <c r="BK762" s="68">
        <f t="shared" si="1384"/>
        <v>0</v>
      </c>
      <c r="BL762" s="67">
        <f t="shared" si="1336"/>
        <v>4604.6000000000004</v>
      </c>
      <c r="BM762" s="66"/>
      <c r="BN762" s="68">
        <f t="shared" si="1337"/>
        <v>0</v>
      </c>
      <c r="BO762" s="67">
        <f t="shared" si="1338"/>
        <v>509.90000000000123</v>
      </c>
      <c r="BP762" s="66"/>
      <c r="BQ762" s="68">
        <f t="shared" si="1339"/>
        <v>0</v>
      </c>
      <c r="BR762" s="67">
        <f t="shared" si="1411"/>
        <v>13003.01999999999</v>
      </c>
      <c r="BS762" s="66"/>
      <c r="BT762" s="66">
        <f t="shared" si="1361"/>
        <v>0</v>
      </c>
      <c r="BU762" s="67">
        <f t="shared" si="1412"/>
        <v>44763</v>
      </c>
      <c r="BV762" s="66"/>
      <c r="BW762" s="66">
        <f t="shared" si="1362"/>
        <v>0</v>
      </c>
      <c r="BX762" s="67">
        <f t="shared" si="1413"/>
        <v>87923</v>
      </c>
      <c r="BY762" s="66"/>
      <c r="BZ762" s="66">
        <f t="shared" si="1363"/>
        <v>0</v>
      </c>
      <c r="CA762" s="67">
        <f t="shared" si="1414"/>
        <v>40243</v>
      </c>
      <c r="CB762" s="66"/>
      <c r="CC762" s="66">
        <f t="shared" si="1340"/>
        <v>0</v>
      </c>
      <c r="CD762" s="67">
        <f t="shared" si="1403"/>
        <v>20399.7</v>
      </c>
      <c r="CE762" s="66"/>
      <c r="CF762" s="66">
        <f t="shared" si="1341"/>
        <v>0</v>
      </c>
      <c r="CG762" s="67">
        <f t="shared" si="1342"/>
        <v>6982.9</v>
      </c>
      <c r="CH762" s="66"/>
      <c r="CI762" s="66">
        <f t="shared" si="1385"/>
        <v>0</v>
      </c>
      <c r="CJ762" s="67">
        <f t="shared" si="1358"/>
        <v>8715</v>
      </c>
      <c r="CK762" s="66"/>
      <c r="CL762" s="68">
        <f t="shared" si="1386"/>
        <v>0</v>
      </c>
      <c r="CM762" s="79">
        <f t="shared" si="1343"/>
        <v>4864</v>
      </c>
      <c r="CN762" s="66"/>
      <c r="CO762" s="68">
        <f t="shared" si="1387"/>
        <v>0</v>
      </c>
      <c r="CP762" s="79">
        <f t="shared" si="1344"/>
        <v>3955</v>
      </c>
      <c r="CQ762" s="66"/>
      <c r="CR762" s="68">
        <f t="shared" si="1388"/>
        <v>0</v>
      </c>
      <c r="CS762" s="79">
        <f t="shared" si="1418"/>
        <v>6656</v>
      </c>
      <c r="CT762" s="66"/>
      <c r="CU762" s="68">
        <f t="shared" si="1389"/>
        <v>0</v>
      </c>
      <c r="CV762" s="79">
        <f t="shared" si="1345"/>
        <v>7769</v>
      </c>
      <c r="CW762" s="66"/>
      <c r="CX762" s="66">
        <f t="shared" si="1390"/>
        <v>0</v>
      </c>
      <c r="CY762" s="40">
        <f t="shared" si="1408"/>
        <v>6801.7599999999984</v>
      </c>
      <c r="CZ762" s="65"/>
      <c r="DA762" s="66">
        <f t="shared" si="1391"/>
        <v>0</v>
      </c>
      <c r="DB762" s="67">
        <f t="shared" si="1359"/>
        <v>91966</v>
      </c>
      <c r="DC762" s="66"/>
      <c r="DD762" s="66">
        <f t="shared" si="1392"/>
        <v>0</v>
      </c>
      <c r="DE762" s="67">
        <f t="shared" si="1360"/>
        <v>98737</v>
      </c>
      <c r="DF762" s="66"/>
      <c r="DG762" s="69">
        <f t="shared" si="1393"/>
        <v>0</v>
      </c>
      <c r="DH762" s="67">
        <f t="shared" si="1415"/>
        <v>512006</v>
      </c>
      <c r="DI762" s="66"/>
      <c r="DJ762" s="66">
        <f t="shared" si="1394"/>
        <v>0</v>
      </c>
      <c r="DK762" s="67">
        <f t="shared" si="1346"/>
        <v>4567.5</v>
      </c>
      <c r="DM762" s="206">
        <f t="shared" si="1395"/>
        <v>0</v>
      </c>
      <c r="DN762" s="25">
        <f t="shared" si="1326"/>
        <v>0</v>
      </c>
      <c r="DO762" s="5"/>
      <c r="DP762" s="43">
        <f t="shared" si="1396"/>
        <v>0</v>
      </c>
      <c r="DQ762" s="27">
        <f t="shared" si="1347"/>
        <v>7022.5</v>
      </c>
      <c r="DR762" s="5"/>
      <c r="DS762" s="43">
        <f t="shared" si="1397"/>
        <v>0</v>
      </c>
      <c r="DT762" s="27">
        <f t="shared" si="1348"/>
        <v>4846</v>
      </c>
      <c r="DU762" s="5"/>
      <c r="DV762" s="43">
        <f t="shared" si="1398"/>
        <v>0</v>
      </c>
      <c r="DW762" s="27">
        <f t="shared" si="1349"/>
        <v>4835</v>
      </c>
      <c r="DX762" s="5"/>
      <c r="DY762" s="22">
        <f t="shared" si="1399"/>
        <v>0</v>
      </c>
      <c r="DZ762" s="25">
        <f t="shared" si="1350"/>
        <v>523</v>
      </c>
      <c r="EA762" s="22"/>
      <c r="EB762" s="22">
        <f t="shared" si="1400"/>
        <v>0</v>
      </c>
      <c r="EC762" s="28">
        <f t="shared" si="1351"/>
        <v>369</v>
      </c>
      <c r="ED762" s="5"/>
      <c r="EE762" s="43">
        <f t="shared" si="1401"/>
        <v>0</v>
      </c>
      <c r="EF762" s="27">
        <f t="shared" si="1352"/>
        <v>4769</v>
      </c>
      <c r="EG762" s="66"/>
      <c r="EH762" s="66">
        <f t="shared" si="1402"/>
        <v>0</v>
      </c>
      <c r="EI762" s="67">
        <f t="shared" si="1353"/>
        <v>23317</v>
      </c>
      <c r="EJ762" s="66"/>
      <c r="EK762" s="66">
        <f t="shared" si="1372"/>
        <v>0</v>
      </c>
      <c r="EL762" s="67">
        <f t="shared" si="1354"/>
        <v>21947</v>
      </c>
      <c r="EM762" s="110" t="e">
        <f t="shared" si="1373"/>
        <v>#REF!</v>
      </c>
    </row>
    <row r="763" spans="1:143" ht="11.25" customHeight="1" x14ac:dyDescent="0.25">
      <c r="A763" s="159">
        <v>46130</v>
      </c>
      <c r="B763" s="188">
        <v>46109</v>
      </c>
      <c r="C763" s="174">
        <v>8004962777</v>
      </c>
      <c r="D763" s="13" t="s">
        <v>77</v>
      </c>
      <c r="E763" s="14">
        <v>8500</v>
      </c>
      <c r="F763" s="15">
        <v>1</v>
      </c>
      <c r="G763" s="16">
        <v>191516031289</v>
      </c>
      <c r="H763" s="66"/>
      <c r="I763" s="41">
        <f t="shared" si="1315"/>
        <v>17000</v>
      </c>
      <c r="J763" s="48">
        <f t="shared" si="1420"/>
        <v>299622</v>
      </c>
      <c r="K763" s="66"/>
      <c r="L763" s="41">
        <f t="shared" si="1417"/>
        <v>17000</v>
      </c>
      <c r="M763" s="48">
        <f t="shared" si="1421"/>
        <v>248011</v>
      </c>
      <c r="N763" s="66"/>
      <c r="O763" s="41">
        <f t="shared" si="1318"/>
        <v>17000</v>
      </c>
      <c r="P763" s="48">
        <f t="shared" si="1422"/>
        <v>348132</v>
      </c>
      <c r="Q763" s="66"/>
      <c r="R763" s="66">
        <f t="shared" si="1320"/>
        <v>17000</v>
      </c>
      <c r="S763" s="67" t="e">
        <f t="shared" si="1423"/>
        <v>#REF!</v>
      </c>
      <c r="T763" s="66"/>
      <c r="U763" s="66">
        <f t="shared" si="1327"/>
        <v>9350</v>
      </c>
      <c r="V763" s="67">
        <f t="shared" si="1328"/>
        <v>219886.40000000002</v>
      </c>
      <c r="X763" s="69">
        <f t="shared" si="1322"/>
        <v>0</v>
      </c>
      <c r="Y763" s="67">
        <f t="shared" si="1416"/>
        <v>6836.2999999999993</v>
      </c>
      <c r="Z763" s="66"/>
      <c r="AA763" s="68">
        <f t="shared" si="1365"/>
        <v>0</v>
      </c>
      <c r="AB763" s="67">
        <f t="shared" si="1312"/>
        <v>11111.5</v>
      </c>
      <c r="AC763" s="66"/>
      <c r="AD763" s="66">
        <f t="shared" si="1366"/>
        <v>0</v>
      </c>
      <c r="AE763" s="67">
        <f t="shared" si="1329"/>
        <v>3993.3999999999996</v>
      </c>
      <c r="AF763" s="66"/>
      <c r="AG763" s="78">
        <f t="shared" si="1367"/>
        <v>0</v>
      </c>
      <c r="AH763" s="79">
        <f t="shared" si="1330"/>
        <v>6947.9999999999991</v>
      </c>
      <c r="AI763" s="66"/>
      <c r="AJ763" s="68">
        <f t="shared" si="1368"/>
        <v>0</v>
      </c>
      <c r="AK763" s="67">
        <f t="shared" si="1331"/>
        <v>6708.5</v>
      </c>
      <c r="AL763" s="66"/>
      <c r="AM763" s="68">
        <f t="shared" si="1369"/>
        <v>0</v>
      </c>
      <c r="AN763" s="67">
        <f t="shared" si="1332"/>
        <v>3027.8999999999987</v>
      </c>
      <c r="AO763" s="66"/>
      <c r="AP763" s="68">
        <f t="shared" si="1323"/>
        <v>0</v>
      </c>
      <c r="AQ763" s="67">
        <f t="shared" si="1424"/>
        <v>19582.900000000001</v>
      </c>
      <c r="AR763" s="66"/>
      <c r="AS763" s="68">
        <f t="shared" si="1380"/>
        <v>0</v>
      </c>
      <c r="AT763" s="67">
        <f t="shared" si="1333"/>
        <v>2056.1000000000004</v>
      </c>
      <c r="AU763" s="66"/>
      <c r="AV763" s="66">
        <f t="shared" si="1334"/>
        <v>0</v>
      </c>
      <c r="AW763" s="42">
        <f t="shared" si="1419"/>
        <v>1620.0000000000014</v>
      </c>
      <c r="AX763" s="66"/>
      <c r="AY763" s="66">
        <f t="shared" si="1381"/>
        <v>0</v>
      </c>
      <c r="AZ763" s="67">
        <f t="shared" si="1325"/>
        <v>1794.6</v>
      </c>
      <c r="BA763" s="66"/>
      <c r="BB763" s="68">
        <f t="shared" si="1382"/>
        <v>0</v>
      </c>
      <c r="BC763" s="67">
        <f t="shared" si="1335"/>
        <v>1254.5999999999999</v>
      </c>
      <c r="BD763" s="66"/>
      <c r="BE763" s="68">
        <f t="shared" si="1383"/>
        <v>0</v>
      </c>
      <c r="BF763" s="67">
        <f t="shared" si="1409"/>
        <v>7530.3200000000015</v>
      </c>
      <c r="BG763" s="66"/>
      <c r="BH763" s="68">
        <f t="shared" si="1410"/>
        <v>0</v>
      </c>
      <c r="BI763" s="67">
        <f t="shared" si="1370"/>
        <v>35043.879999999997</v>
      </c>
      <c r="BJ763" s="66"/>
      <c r="BK763" s="68">
        <f t="shared" si="1384"/>
        <v>0</v>
      </c>
      <c r="BL763" s="67">
        <f t="shared" si="1336"/>
        <v>4604.6000000000004</v>
      </c>
      <c r="BM763" s="66"/>
      <c r="BN763" s="68">
        <f t="shared" si="1337"/>
        <v>0</v>
      </c>
      <c r="BO763" s="67">
        <f t="shared" si="1338"/>
        <v>509.90000000000123</v>
      </c>
      <c r="BP763" s="66"/>
      <c r="BQ763" s="68">
        <f t="shared" si="1339"/>
        <v>0</v>
      </c>
      <c r="BR763" s="67">
        <f t="shared" si="1411"/>
        <v>13003.01999999999</v>
      </c>
      <c r="BS763" s="66"/>
      <c r="BT763" s="66">
        <f t="shared" si="1361"/>
        <v>0</v>
      </c>
      <c r="BU763" s="67">
        <f t="shared" si="1412"/>
        <v>44763</v>
      </c>
      <c r="BV763" s="66"/>
      <c r="BW763" s="66">
        <f t="shared" si="1362"/>
        <v>0</v>
      </c>
      <c r="BX763" s="67">
        <f t="shared" si="1413"/>
        <v>87923</v>
      </c>
      <c r="BY763" s="66"/>
      <c r="BZ763" s="66">
        <f t="shared" si="1363"/>
        <v>0</v>
      </c>
      <c r="CA763" s="67">
        <f t="shared" si="1414"/>
        <v>40243</v>
      </c>
      <c r="CB763" s="66"/>
      <c r="CC763" s="66">
        <f t="shared" si="1340"/>
        <v>0</v>
      </c>
      <c r="CD763" s="67">
        <f t="shared" si="1403"/>
        <v>20399.7</v>
      </c>
      <c r="CE763" s="66"/>
      <c r="CF763" s="66">
        <f t="shared" si="1341"/>
        <v>0</v>
      </c>
      <c r="CG763" s="67">
        <f t="shared" si="1342"/>
        <v>6982.9</v>
      </c>
      <c r="CH763" s="66"/>
      <c r="CI763" s="66">
        <f t="shared" si="1385"/>
        <v>0</v>
      </c>
      <c r="CJ763" s="67">
        <f t="shared" si="1358"/>
        <v>8715</v>
      </c>
      <c r="CK763" s="66"/>
      <c r="CL763" s="68">
        <f t="shared" si="1386"/>
        <v>0</v>
      </c>
      <c r="CM763" s="79">
        <f t="shared" si="1343"/>
        <v>4864</v>
      </c>
      <c r="CN763" s="66"/>
      <c r="CO763" s="68">
        <f t="shared" si="1387"/>
        <v>0</v>
      </c>
      <c r="CP763" s="79">
        <f t="shared" si="1344"/>
        <v>3955</v>
      </c>
      <c r="CQ763" s="66"/>
      <c r="CR763" s="68">
        <f t="shared" si="1388"/>
        <v>0</v>
      </c>
      <c r="CS763" s="79">
        <f t="shared" si="1418"/>
        <v>6656</v>
      </c>
      <c r="CT763" s="66"/>
      <c r="CU763" s="68">
        <f t="shared" si="1389"/>
        <v>0</v>
      </c>
      <c r="CV763" s="79">
        <f t="shared" si="1345"/>
        <v>7769</v>
      </c>
      <c r="CW763" s="66"/>
      <c r="CX763" s="66">
        <f t="shared" si="1390"/>
        <v>0</v>
      </c>
      <c r="CY763" s="40">
        <f t="shared" si="1408"/>
        <v>6801.7599999999984</v>
      </c>
      <c r="CZ763" s="65"/>
      <c r="DA763" s="66">
        <f t="shared" si="1391"/>
        <v>0</v>
      </c>
      <c r="DB763" s="67">
        <f t="shared" si="1359"/>
        <v>91966</v>
      </c>
      <c r="DC763" s="66"/>
      <c r="DD763" s="66">
        <f t="shared" si="1392"/>
        <v>0</v>
      </c>
      <c r="DE763" s="67">
        <f t="shared" si="1360"/>
        <v>98737</v>
      </c>
      <c r="DF763" s="66"/>
      <c r="DG763" s="69">
        <f t="shared" si="1393"/>
        <v>0</v>
      </c>
      <c r="DH763" s="67">
        <f t="shared" si="1415"/>
        <v>512006</v>
      </c>
      <c r="DI763" s="66"/>
      <c r="DJ763" s="66">
        <f t="shared" si="1394"/>
        <v>0</v>
      </c>
      <c r="DK763" s="67">
        <f t="shared" si="1346"/>
        <v>4567.5</v>
      </c>
      <c r="DM763" s="206">
        <f t="shared" si="1395"/>
        <v>0</v>
      </c>
      <c r="DN763" s="25">
        <f t="shared" si="1326"/>
        <v>0</v>
      </c>
      <c r="DO763" s="5"/>
      <c r="DP763" s="43">
        <f t="shared" si="1396"/>
        <v>0</v>
      </c>
      <c r="DQ763" s="27">
        <f t="shared" si="1347"/>
        <v>7022.5</v>
      </c>
      <c r="DR763" s="5"/>
      <c r="DS763" s="43">
        <f t="shared" si="1397"/>
        <v>0</v>
      </c>
      <c r="DT763" s="27">
        <f t="shared" si="1348"/>
        <v>4846</v>
      </c>
      <c r="DU763" s="5"/>
      <c r="DV763" s="43">
        <f t="shared" si="1398"/>
        <v>0</v>
      </c>
      <c r="DW763" s="27">
        <f t="shared" si="1349"/>
        <v>4835</v>
      </c>
      <c r="DX763" s="5"/>
      <c r="DY763" s="22">
        <f t="shared" si="1399"/>
        <v>0</v>
      </c>
      <c r="DZ763" s="25">
        <f t="shared" si="1350"/>
        <v>523</v>
      </c>
      <c r="EA763" s="22"/>
      <c r="EB763" s="22">
        <f t="shared" si="1400"/>
        <v>0</v>
      </c>
      <c r="EC763" s="28">
        <f t="shared" si="1351"/>
        <v>369</v>
      </c>
      <c r="ED763" s="5"/>
      <c r="EE763" s="43">
        <f t="shared" si="1401"/>
        <v>0</v>
      </c>
      <c r="EF763" s="27">
        <f t="shared" si="1352"/>
        <v>4769</v>
      </c>
      <c r="EG763" s="66"/>
      <c r="EH763" s="66">
        <f t="shared" si="1402"/>
        <v>0</v>
      </c>
      <c r="EI763" s="67">
        <f t="shared" si="1353"/>
        <v>23317</v>
      </c>
      <c r="EJ763" s="66"/>
      <c r="EK763" s="66">
        <f t="shared" si="1372"/>
        <v>0</v>
      </c>
      <c r="EL763" s="67">
        <f t="shared" si="1354"/>
        <v>21947</v>
      </c>
      <c r="EM763" s="110" t="e">
        <f t="shared" si="1373"/>
        <v>#REF!</v>
      </c>
    </row>
    <row r="764" spans="1:143" ht="11.25" customHeight="1" x14ac:dyDescent="0.25">
      <c r="A764" s="159">
        <v>46130</v>
      </c>
      <c r="B764" s="188">
        <v>46130</v>
      </c>
      <c r="C764" s="174">
        <v>8004967863</v>
      </c>
      <c r="D764" s="13" t="s">
        <v>214</v>
      </c>
      <c r="E764" s="14">
        <v>1200</v>
      </c>
      <c r="F764" s="15">
        <v>2</v>
      </c>
      <c r="G764" s="16">
        <v>191516031272</v>
      </c>
      <c r="H764" s="66"/>
      <c r="I764" s="41">
        <f t="shared" si="1315"/>
        <v>2400</v>
      </c>
      <c r="J764" s="48">
        <f t="shared" si="1420"/>
        <v>297222</v>
      </c>
      <c r="K764" s="66"/>
      <c r="L764" s="41">
        <f t="shared" si="1417"/>
        <v>2400</v>
      </c>
      <c r="M764" s="48">
        <f t="shared" si="1421"/>
        <v>245611</v>
      </c>
      <c r="N764" s="66"/>
      <c r="O764" s="41">
        <f t="shared" si="1318"/>
        <v>2400</v>
      </c>
      <c r="P764" s="48">
        <f t="shared" si="1422"/>
        <v>345732</v>
      </c>
      <c r="Q764" s="66"/>
      <c r="R764" s="66">
        <f t="shared" si="1320"/>
        <v>2400</v>
      </c>
      <c r="S764" s="67" t="e">
        <f t="shared" si="1423"/>
        <v>#REF!</v>
      </c>
      <c r="T764" s="66"/>
      <c r="U764" s="66">
        <f t="shared" si="1327"/>
        <v>2520</v>
      </c>
      <c r="V764" s="67">
        <f t="shared" si="1328"/>
        <v>217366.40000000002</v>
      </c>
      <c r="X764" s="69">
        <f t="shared" si="1322"/>
        <v>0</v>
      </c>
      <c r="Y764" s="67">
        <f t="shared" si="1416"/>
        <v>6836.2999999999993</v>
      </c>
      <c r="Z764" s="66"/>
      <c r="AA764" s="68">
        <f t="shared" si="1365"/>
        <v>0</v>
      </c>
      <c r="AB764" s="67">
        <f t="shared" si="1312"/>
        <v>11111.5</v>
      </c>
      <c r="AC764" s="66"/>
      <c r="AD764" s="66">
        <f t="shared" si="1366"/>
        <v>0</v>
      </c>
      <c r="AE764" s="67">
        <f t="shared" si="1329"/>
        <v>3993.3999999999996</v>
      </c>
      <c r="AF764" s="66"/>
      <c r="AG764" s="78">
        <f t="shared" si="1367"/>
        <v>0</v>
      </c>
      <c r="AH764" s="79">
        <f t="shared" si="1330"/>
        <v>6947.9999999999991</v>
      </c>
      <c r="AI764" s="66"/>
      <c r="AJ764" s="68">
        <f t="shared" si="1368"/>
        <v>0</v>
      </c>
      <c r="AK764" s="67">
        <f t="shared" si="1331"/>
        <v>6708.5</v>
      </c>
      <c r="AL764" s="66"/>
      <c r="AM764" s="68">
        <f t="shared" si="1369"/>
        <v>0</v>
      </c>
      <c r="AN764" s="67">
        <f t="shared" si="1332"/>
        <v>3027.8999999999987</v>
      </c>
      <c r="AO764" s="66"/>
      <c r="AP764" s="68">
        <f t="shared" si="1323"/>
        <v>0</v>
      </c>
      <c r="AQ764" s="67">
        <f t="shared" si="1424"/>
        <v>19582.900000000001</v>
      </c>
      <c r="AR764" s="66"/>
      <c r="AS764" s="68">
        <f t="shared" si="1380"/>
        <v>0</v>
      </c>
      <c r="AT764" s="67">
        <f t="shared" si="1333"/>
        <v>2056.1000000000004</v>
      </c>
      <c r="AU764" s="66"/>
      <c r="AV764" s="66">
        <f t="shared" si="1334"/>
        <v>0</v>
      </c>
      <c r="AW764" s="42">
        <f t="shared" si="1419"/>
        <v>1620.0000000000014</v>
      </c>
      <c r="AX764" s="66"/>
      <c r="AY764" s="66">
        <f t="shared" si="1381"/>
        <v>0</v>
      </c>
      <c r="AZ764" s="67">
        <f t="shared" si="1325"/>
        <v>1794.6</v>
      </c>
      <c r="BA764" s="66"/>
      <c r="BB764" s="68">
        <f t="shared" si="1382"/>
        <v>0</v>
      </c>
      <c r="BC764" s="67">
        <f t="shared" si="1335"/>
        <v>1254.5999999999999</v>
      </c>
      <c r="BD764" s="66"/>
      <c r="BE764" s="68">
        <f t="shared" si="1383"/>
        <v>0</v>
      </c>
      <c r="BF764" s="67">
        <f t="shared" si="1409"/>
        <v>7530.3200000000015</v>
      </c>
      <c r="BG764" s="66"/>
      <c r="BH764" s="68">
        <f t="shared" si="1410"/>
        <v>0</v>
      </c>
      <c r="BI764" s="67">
        <f t="shared" si="1370"/>
        <v>35043.879999999997</v>
      </c>
      <c r="BJ764" s="66"/>
      <c r="BK764" s="68">
        <f t="shared" si="1384"/>
        <v>0</v>
      </c>
      <c r="BL764" s="67">
        <f t="shared" si="1336"/>
        <v>4604.6000000000004</v>
      </c>
      <c r="BM764" s="66"/>
      <c r="BN764" s="68">
        <f t="shared" si="1337"/>
        <v>0</v>
      </c>
      <c r="BO764" s="67">
        <f t="shared" si="1338"/>
        <v>509.90000000000123</v>
      </c>
      <c r="BP764" s="66"/>
      <c r="BQ764" s="68">
        <f t="shared" si="1339"/>
        <v>0</v>
      </c>
      <c r="BR764" s="67">
        <f t="shared" si="1411"/>
        <v>13003.01999999999</v>
      </c>
      <c r="BS764" s="66"/>
      <c r="BT764" s="66">
        <f t="shared" si="1361"/>
        <v>0</v>
      </c>
      <c r="BU764" s="67">
        <f t="shared" si="1412"/>
        <v>44763</v>
      </c>
      <c r="BV764" s="66"/>
      <c r="BW764" s="66">
        <f t="shared" si="1362"/>
        <v>0</v>
      </c>
      <c r="BX764" s="67">
        <f t="shared" si="1413"/>
        <v>87923</v>
      </c>
      <c r="BY764" s="66"/>
      <c r="BZ764" s="66">
        <f t="shared" si="1363"/>
        <v>0</v>
      </c>
      <c r="CA764" s="67">
        <f t="shared" si="1414"/>
        <v>40243</v>
      </c>
      <c r="CB764" s="66"/>
      <c r="CC764" s="66">
        <f t="shared" si="1340"/>
        <v>0</v>
      </c>
      <c r="CD764" s="67">
        <f t="shared" si="1403"/>
        <v>20399.7</v>
      </c>
      <c r="CE764" s="66"/>
      <c r="CF764" s="66">
        <f t="shared" si="1341"/>
        <v>0</v>
      </c>
      <c r="CG764" s="67">
        <f t="shared" si="1342"/>
        <v>6982.9</v>
      </c>
      <c r="CH764" s="66"/>
      <c r="CI764" s="66">
        <f t="shared" si="1385"/>
        <v>0</v>
      </c>
      <c r="CJ764" s="67">
        <f t="shared" si="1358"/>
        <v>8715</v>
      </c>
      <c r="CK764" s="66"/>
      <c r="CL764" s="68">
        <f t="shared" si="1386"/>
        <v>0</v>
      </c>
      <c r="CM764" s="79">
        <f t="shared" si="1343"/>
        <v>4864</v>
      </c>
      <c r="CN764" s="66"/>
      <c r="CO764" s="68">
        <f t="shared" si="1387"/>
        <v>0</v>
      </c>
      <c r="CP764" s="79">
        <f t="shared" si="1344"/>
        <v>3955</v>
      </c>
      <c r="CQ764" s="66"/>
      <c r="CR764" s="68">
        <f t="shared" si="1388"/>
        <v>0</v>
      </c>
      <c r="CS764" s="79">
        <f t="shared" si="1418"/>
        <v>6656</v>
      </c>
      <c r="CT764" s="66"/>
      <c r="CU764" s="68">
        <f t="shared" si="1389"/>
        <v>0</v>
      </c>
      <c r="CV764" s="79">
        <f t="shared" si="1345"/>
        <v>7769</v>
      </c>
      <c r="CW764" s="66"/>
      <c r="CX764" s="66">
        <f t="shared" si="1390"/>
        <v>0</v>
      </c>
      <c r="CY764" s="40">
        <f t="shared" si="1408"/>
        <v>6801.7599999999984</v>
      </c>
      <c r="CZ764" s="65"/>
      <c r="DA764" s="66">
        <f t="shared" si="1391"/>
        <v>0</v>
      </c>
      <c r="DB764" s="67">
        <f t="shared" si="1359"/>
        <v>91966</v>
      </c>
      <c r="DC764" s="66"/>
      <c r="DD764" s="66">
        <f t="shared" si="1392"/>
        <v>0</v>
      </c>
      <c r="DE764" s="67">
        <f t="shared" si="1360"/>
        <v>98737</v>
      </c>
      <c r="DF764" s="66"/>
      <c r="DG764" s="69">
        <f t="shared" si="1393"/>
        <v>0</v>
      </c>
      <c r="DH764" s="67">
        <f t="shared" si="1415"/>
        <v>512006</v>
      </c>
      <c r="DI764" s="66"/>
      <c r="DJ764" s="66">
        <f t="shared" si="1394"/>
        <v>0</v>
      </c>
      <c r="DK764" s="67">
        <f t="shared" si="1346"/>
        <v>4567.5</v>
      </c>
      <c r="DM764" s="206">
        <f t="shared" si="1395"/>
        <v>0</v>
      </c>
      <c r="DN764" s="25">
        <f t="shared" si="1326"/>
        <v>0</v>
      </c>
      <c r="DO764" s="5"/>
      <c r="DP764" s="43">
        <f t="shared" si="1396"/>
        <v>0</v>
      </c>
      <c r="DQ764" s="27">
        <f t="shared" si="1347"/>
        <v>7022.5</v>
      </c>
      <c r="DR764" s="5"/>
      <c r="DS764" s="43">
        <f t="shared" si="1397"/>
        <v>0</v>
      </c>
      <c r="DT764" s="27">
        <f t="shared" si="1348"/>
        <v>4846</v>
      </c>
      <c r="DU764" s="5"/>
      <c r="DV764" s="43">
        <f t="shared" si="1398"/>
        <v>0</v>
      </c>
      <c r="DW764" s="27">
        <f t="shared" si="1349"/>
        <v>4835</v>
      </c>
      <c r="DX764" s="5"/>
      <c r="DY764" s="22">
        <f t="shared" si="1399"/>
        <v>0</v>
      </c>
      <c r="DZ764" s="25">
        <f t="shared" si="1350"/>
        <v>523</v>
      </c>
      <c r="EA764" s="22"/>
      <c r="EB764" s="22">
        <f t="shared" si="1400"/>
        <v>0</v>
      </c>
      <c r="EC764" s="28">
        <f t="shared" si="1351"/>
        <v>369</v>
      </c>
      <c r="ED764" s="5"/>
      <c r="EE764" s="43">
        <f t="shared" si="1401"/>
        <v>0</v>
      </c>
      <c r="EF764" s="27">
        <f t="shared" si="1352"/>
        <v>4769</v>
      </c>
      <c r="EG764" s="66"/>
      <c r="EH764" s="66">
        <f t="shared" si="1402"/>
        <v>0</v>
      </c>
      <c r="EI764" s="67">
        <f t="shared" si="1353"/>
        <v>23317</v>
      </c>
      <c r="EJ764" s="66"/>
      <c r="EK764" s="66">
        <f t="shared" si="1372"/>
        <v>0</v>
      </c>
      <c r="EL764" s="67">
        <f t="shared" si="1354"/>
        <v>21947</v>
      </c>
      <c r="EM764" s="110" t="e">
        <f t="shared" si="1373"/>
        <v>#REF!</v>
      </c>
    </row>
    <row r="765" spans="1:143" ht="11.25" customHeight="1" x14ac:dyDescent="0.25">
      <c r="A765" s="159">
        <v>46130</v>
      </c>
      <c r="B765" s="188">
        <v>46130</v>
      </c>
      <c r="C765" s="174">
        <v>8004968574</v>
      </c>
      <c r="D765" s="13" t="s">
        <v>313</v>
      </c>
      <c r="E765" s="14">
        <v>315</v>
      </c>
      <c r="F765" s="15">
        <v>3</v>
      </c>
      <c r="G765" s="16">
        <v>191516031807</v>
      </c>
      <c r="H765" s="66"/>
      <c r="I765" s="41">
        <f t="shared" si="1315"/>
        <v>630</v>
      </c>
      <c r="J765" s="48">
        <f t="shared" si="1420"/>
        <v>296592</v>
      </c>
      <c r="K765" s="66"/>
      <c r="L765" s="41">
        <f t="shared" si="1417"/>
        <v>630</v>
      </c>
      <c r="M765" s="48">
        <f t="shared" si="1421"/>
        <v>244981</v>
      </c>
      <c r="N765" s="66"/>
      <c r="O765" s="41">
        <f t="shared" si="1318"/>
        <v>630</v>
      </c>
      <c r="P765" s="48">
        <f t="shared" si="1422"/>
        <v>345102</v>
      </c>
      <c r="Q765" s="66"/>
      <c r="R765" s="66">
        <f t="shared" si="1320"/>
        <v>630</v>
      </c>
      <c r="S765" s="67" t="e">
        <f t="shared" si="1423"/>
        <v>#REF!</v>
      </c>
      <c r="T765" s="66"/>
      <c r="U765" s="66">
        <f t="shared" si="1327"/>
        <v>0</v>
      </c>
      <c r="V765" s="67">
        <f t="shared" si="1328"/>
        <v>217366.40000000002</v>
      </c>
      <c r="X765" s="69">
        <f t="shared" si="1322"/>
        <v>0</v>
      </c>
      <c r="Y765" s="67">
        <f t="shared" si="1416"/>
        <v>6836.2999999999993</v>
      </c>
      <c r="Z765" s="66"/>
      <c r="AA765" s="68">
        <f t="shared" si="1365"/>
        <v>976.5</v>
      </c>
      <c r="AB765" s="67">
        <f t="shared" si="1312"/>
        <v>10135</v>
      </c>
      <c r="AC765" s="66"/>
      <c r="AD765" s="66">
        <f t="shared" si="1366"/>
        <v>0</v>
      </c>
      <c r="AE765" s="67">
        <f t="shared" si="1329"/>
        <v>3993.3999999999996</v>
      </c>
      <c r="AF765" s="66"/>
      <c r="AG765" s="78">
        <f t="shared" si="1367"/>
        <v>0</v>
      </c>
      <c r="AH765" s="79">
        <f t="shared" si="1330"/>
        <v>6947.9999999999991</v>
      </c>
      <c r="AI765" s="66"/>
      <c r="AJ765" s="68">
        <f t="shared" si="1368"/>
        <v>0</v>
      </c>
      <c r="AK765" s="67">
        <f t="shared" si="1331"/>
        <v>6708.5</v>
      </c>
      <c r="AL765" s="66"/>
      <c r="AM765" s="68">
        <f t="shared" si="1369"/>
        <v>0</v>
      </c>
      <c r="AN765" s="67">
        <f t="shared" si="1332"/>
        <v>3027.8999999999987</v>
      </c>
      <c r="AO765" s="66"/>
      <c r="AP765" s="68">
        <f t="shared" si="1323"/>
        <v>0</v>
      </c>
      <c r="AQ765" s="67">
        <f t="shared" si="1424"/>
        <v>19582.900000000001</v>
      </c>
      <c r="AR765" s="66"/>
      <c r="AS765" s="68">
        <f t="shared" si="1380"/>
        <v>0</v>
      </c>
      <c r="AT765" s="67">
        <f t="shared" si="1333"/>
        <v>2056.1000000000004</v>
      </c>
      <c r="AU765" s="66"/>
      <c r="AV765" s="66">
        <f t="shared" si="1334"/>
        <v>0</v>
      </c>
      <c r="AW765" s="42">
        <f t="shared" si="1419"/>
        <v>1620.0000000000014</v>
      </c>
      <c r="AX765" s="66"/>
      <c r="AY765" s="66">
        <f t="shared" si="1381"/>
        <v>0</v>
      </c>
      <c r="AZ765" s="67">
        <f t="shared" si="1325"/>
        <v>1794.6</v>
      </c>
      <c r="BA765" s="66"/>
      <c r="BB765" s="68">
        <f t="shared" si="1382"/>
        <v>0</v>
      </c>
      <c r="BC765" s="67">
        <f t="shared" si="1335"/>
        <v>1254.5999999999999</v>
      </c>
      <c r="BD765" s="66"/>
      <c r="BE765" s="68">
        <f t="shared" si="1383"/>
        <v>0</v>
      </c>
      <c r="BF765" s="67">
        <f t="shared" si="1409"/>
        <v>7530.3200000000015</v>
      </c>
      <c r="BG765" s="66"/>
      <c r="BH765" s="68">
        <f t="shared" si="1410"/>
        <v>0</v>
      </c>
      <c r="BI765" s="67">
        <f t="shared" si="1370"/>
        <v>35043.879999999997</v>
      </c>
      <c r="BJ765" s="66"/>
      <c r="BK765" s="68">
        <f t="shared" si="1384"/>
        <v>0</v>
      </c>
      <c r="BL765" s="67">
        <f t="shared" si="1336"/>
        <v>4604.6000000000004</v>
      </c>
      <c r="BM765" s="66"/>
      <c r="BN765" s="68">
        <f t="shared" si="1337"/>
        <v>0</v>
      </c>
      <c r="BO765" s="67">
        <f t="shared" si="1338"/>
        <v>509.90000000000123</v>
      </c>
      <c r="BP765" s="66"/>
      <c r="BQ765" s="68">
        <f t="shared" si="1339"/>
        <v>0</v>
      </c>
      <c r="BR765" s="67">
        <f t="shared" si="1411"/>
        <v>13003.01999999999</v>
      </c>
      <c r="BS765" s="66"/>
      <c r="BT765" s="66">
        <f t="shared" si="1361"/>
        <v>0</v>
      </c>
      <c r="BU765" s="67">
        <f t="shared" si="1412"/>
        <v>44763</v>
      </c>
      <c r="BV765" s="66"/>
      <c r="BW765" s="66">
        <f t="shared" si="1362"/>
        <v>0</v>
      </c>
      <c r="BX765" s="67">
        <f t="shared" si="1413"/>
        <v>87923</v>
      </c>
      <c r="BY765" s="66"/>
      <c r="BZ765" s="66">
        <f t="shared" si="1363"/>
        <v>0</v>
      </c>
      <c r="CA765" s="67">
        <f t="shared" si="1414"/>
        <v>40243</v>
      </c>
      <c r="CB765" s="66"/>
      <c r="CC765" s="66">
        <f t="shared" si="1340"/>
        <v>0</v>
      </c>
      <c r="CD765" s="67">
        <f t="shared" si="1403"/>
        <v>20399.7</v>
      </c>
      <c r="CE765" s="66"/>
      <c r="CF765" s="66">
        <f t="shared" si="1341"/>
        <v>0</v>
      </c>
      <c r="CG765" s="67">
        <f t="shared" si="1342"/>
        <v>6982.9</v>
      </c>
      <c r="CH765" s="66"/>
      <c r="CI765" s="66">
        <f t="shared" si="1385"/>
        <v>0</v>
      </c>
      <c r="CJ765" s="67">
        <f t="shared" si="1358"/>
        <v>8715</v>
      </c>
      <c r="CK765" s="66"/>
      <c r="CL765" s="68">
        <f t="shared" si="1386"/>
        <v>0</v>
      </c>
      <c r="CM765" s="79">
        <f t="shared" si="1343"/>
        <v>4864</v>
      </c>
      <c r="CN765" s="66"/>
      <c r="CO765" s="68">
        <f t="shared" si="1387"/>
        <v>0</v>
      </c>
      <c r="CP765" s="79">
        <f t="shared" si="1344"/>
        <v>3955</v>
      </c>
      <c r="CQ765" s="66"/>
      <c r="CR765" s="68">
        <f t="shared" si="1388"/>
        <v>0</v>
      </c>
      <c r="CS765" s="79">
        <f t="shared" si="1418"/>
        <v>6656</v>
      </c>
      <c r="CT765" s="66"/>
      <c r="CU765" s="68">
        <f t="shared" si="1389"/>
        <v>0</v>
      </c>
      <c r="CV765" s="79">
        <f t="shared" si="1345"/>
        <v>7769</v>
      </c>
      <c r="CW765" s="66"/>
      <c r="CX765" s="66">
        <f t="shared" si="1390"/>
        <v>0</v>
      </c>
      <c r="CY765" s="40">
        <f t="shared" si="1408"/>
        <v>6801.7599999999984</v>
      </c>
      <c r="CZ765" s="65"/>
      <c r="DA765" s="66">
        <f t="shared" si="1391"/>
        <v>0</v>
      </c>
      <c r="DB765" s="67">
        <f t="shared" si="1359"/>
        <v>91966</v>
      </c>
      <c r="DC765" s="66"/>
      <c r="DD765" s="66">
        <f t="shared" si="1392"/>
        <v>0</v>
      </c>
      <c r="DE765" s="67">
        <f t="shared" si="1360"/>
        <v>98737</v>
      </c>
      <c r="DF765" s="66"/>
      <c r="DG765" s="69">
        <f t="shared" si="1393"/>
        <v>0</v>
      </c>
      <c r="DH765" s="67">
        <f t="shared" si="1415"/>
        <v>512006</v>
      </c>
      <c r="DI765" s="66"/>
      <c r="DJ765" s="66">
        <f t="shared" si="1394"/>
        <v>0</v>
      </c>
      <c r="DK765" s="67">
        <f t="shared" si="1346"/>
        <v>4567.5</v>
      </c>
      <c r="DM765" s="206">
        <f t="shared" si="1395"/>
        <v>0</v>
      </c>
      <c r="DN765" s="25">
        <f t="shared" si="1326"/>
        <v>0</v>
      </c>
      <c r="DO765" s="5"/>
      <c r="DP765" s="43">
        <f t="shared" si="1396"/>
        <v>0</v>
      </c>
      <c r="DQ765" s="27">
        <f t="shared" si="1347"/>
        <v>7022.5</v>
      </c>
      <c r="DR765" s="5"/>
      <c r="DS765" s="43">
        <f t="shared" si="1397"/>
        <v>0</v>
      </c>
      <c r="DT765" s="27">
        <f t="shared" si="1348"/>
        <v>4846</v>
      </c>
      <c r="DU765" s="5"/>
      <c r="DV765" s="43">
        <f t="shared" si="1398"/>
        <v>0</v>
      </c>
      <c r="DW765" s="27">
        <f t="shared" si="1349"/>
        <v>4835</v>
      </c>
      <c r="DX765" s="5"/>
      <c r="DY765" s="22">
        <f t="shared" si="1399"/>
        <v>0</v>
      </c>
      <c r="DZ765" s="25">
        <f t="shared" si="1350"/>
        <v>523</v>
      </c>
      <c r="EA765" s="22"/>
      <c r="EB765" s="22">
        <f t="shared" si="1400"/>
        <v>0</v>
      </c>
      <c r="EC765" s="28">
        <f t="shared" si="1351"/>
        <v>369</v>
      </c>
      <c r="ED765" s="5"/>
      <c r="EE765" s="43">
        <f t="shared" si="1401"/>
        <v>0</v>
      </c>
      <c r="EF765" s="27">
        <f t="shared" si="1352"/>
        <v>4769</v>
      </c>
      <c r="EG765" s="66"/>
      <c r="EH765" s="66">
        <f t="shared" si="1402"/>
        <v>0</v>
      </c>
      <c r="EI765" s="67">
        <f t="shared" si="1353"/>
        <v>23317</v>
      </c>
      <c r="EJ765" s="66"/>
      <c r="EK765" s="66">
        <f t="shared" si="1372"/>
        <v>0</v>
      </c>
      <c r="EL765" s="67">
        <f t="shared" si="1354"/>
        <v>21947</v>
      </c>
      <c r="EM765" s="110" t="e">
        <f t="shared" si="1373"/>
        <v>#REF!</v>
      </c>
    </row>
    <row r="766" spans="1:143" ht="11.25" customHeight="1" x14ac:dyDescent="0.25">
      <c r="A766" s="159">
        <v>46130</v>
      </c>
      <c r="B766" s="188">
        <v>46130</v>
      </c>
      <c r="C766" s="12">
        <v>8004968576</v>
      </c>
      <c r="D766" s="13" t="s">
        <v>42</v>
      </c>
      <c r="E766" s="154">
        <v>320</v>
      </c>
      <c r="F766" s="15">
        <v>2</v>
      </c>
      <c r="G766" s="16">
        <v>191516031814</v>
      </c>
      <c r="H766" s="66"/>
      <c r="I766" s="41">
        <f t="shared" si="1315"/>
        <v>640</v>
      </c>
      <c r="J766" s="48">
        <f t="shared" si="1420"/>
        <v>295952</v>
      </c>
      <c r="K766" s="66"/>
      <c r="L766" s="41">
        <f t="shared" si="1417"/>
        <v>640</v>
      </c>
      <c r="M766" s="48">
        <f t="shared" si="1421"/>
        <v>244341</v>
      </c>
      <c r="N766" s="66"/>
      <c r="O766" s="41">
        <f t="shared" si="1318"/>
        <v>640</v>
      </c>
      <c r="P766" s="48">
        <f t="shared" si="1422"/>
        <v>344462</v>
      </c>
      <c r="Q766" s="66"/>
      <c r="R766" s="66">
        <f t="shared" si="1320"/>
        <v>640</v>
      </c>
      <c r="S766" s="67" t="e">
        <f t="shared" si="1423"/>
        <v>#REF!</v>
      </c>
      <c r="T766" s="66"/>
      <c r="U766" s="66">
        <f t="shared" si="1327"/>
        <v>0</v>
      </c>
      <c r="V766" s="67">
        <f t="shared" si="1328"/>
        <v>217366.40000000002</v>
      </c>
      <c r="X766" s="69">
        <f t="shared" si="1322"/>
        <v>0</v>
      </c>
      <c r="Y766" s="67">
        <f t="shared" si="1416"/>
        <v>6836.2999999999993</v>
      </c>
      <c r="Z766" s="66"/>
      <c r="AA766" s="68">
        <f t="shared" si="1365"/>
        <v>672</v>
      </c>
      <c r="AB766" s="67">
        <f t="shared" si="1312"/>
        <v>9463</v>
      </c>
      <c r="AC766" s="66"/>
      <c r="AD766" s="66">
        <f t="shared" si="1366"/>
        <v>0</v>
      </c>
      <c r="AE766" s="67">
        <f t="shared" si="1329"/>
        <v>3993.3999999999996</v>
      </c>
      <c r="AF766" s="66"/>
      <c r="AG766" s="78">
        <f t="shared" si="1367"/>
        <v>0</v>
      </c>
      <c r="AH766" s="79">
        <f t="shared" si="1330"/>
        <v>6947.9999999999991</v>
      </c>
      <c r="AI766" s="66"/>
      <c r="AJ766" s="68">
        <f t="shared" si="1368"/>
        <v>0</v>
      </c>
      <c r="AK766" s="67">
        <f t="shared" si="1331"/>
        <v>6708.5</v>
      </c>
      <c r="AL766" s="66"/>
      <c r="AM766" s="68">
        <f t="shared" si="1369"/>
        <v>0</v>
      </c>
      <c r="AN766" s="67">
        <f t="shared" si="1332"/>
        <v>3027.8999999999987</v>
      </c>
      <c r="AO766" s="66"/>
      <c r="AP766" s="68">
        <f t="shared" si="1323"/>
        <v>0</v>
      </c>
      <c r="AQ766" s="67">
        <f t="shared" si="1424"/>
        <v>19582.900000000001</v>
      </c>
      <c r="AR766" s="66"/>
      <c r="AS766" s="68">
        <f t="shared" si="1380"/>
        <v>0</v>
      </c>
      <c r="AT766" s="67">
        <f t="shared" si="1333"/>
        <v>2056.1000000000004</v>
      </c>
      <c r="AU766" s="66"/>
      <c r="AV766" s="66">
        <f t="shared" si="1334"/>
        <v>0</v>
      </c>
      <c r="AW766" s="42">
        <f t="shared" si="1419"/>
        <v>1620.0000000000014</v>
      </c>
      <c r="AX766" s="66"/>
      <c r="AY766" s="66">
        <f t="shared" si="1381"/>
        <v>0</v>
      </c>
      <c r="AZ766" s="67">
        <f t="shared" si="1325"/>
        <v>1794.6</v>
      </c>
      <c r="BA766" s="66"/>
      <c r="BB766" s="68">
        <f t="shared" si="1382"/>
        <v>0</v>
      </c>
      <c r="BC766" s="67">
        <f t="shared" si="1335"/>
        <v>1254.5999999999999</v>
      </c>
      <c r="BD766" s="66"/>
      <c r="BE766" s="68">
        <f t="shared" si="1383"/>
        <v>0</v>
      </c>
      <c r="BF766" s="67">
        <f t="shared" si="1409"/>
        <v>7530.3200000000015</v>
      </c>
      <c r="BG766" s="66"/>
      <c r="BH766" s="68">
        <f t="shared" si="1410"/>
        <v>0</v>
      </c>
      <c r="BI766" s="67">
        <f t="shared" si="1370"/>
        <v>35043.879999999997</v>
      </c>
      <c r="BJ766" s="66"/>
      <c r="BK766" s="68">
        <f t="shared" si="1384"/>
        <v>0</v>
      </c>
      <c r="BL766" s="67">
        <f t="shared" si="1336"/>
        <v>4604.6000000000004</v>
      </c>
      <c r="BM766" s="66"/>
      <c r="BN766" s="68">
        <f t="shared" si="1337"/>
        <v>0</v>
      </c>
      <c r="BO766" s="67">
        <f t="shared" si="1338"/>
        <v>509.90000000000123</v>
      </c>
      <c r="BP766" s="66"/>
      <c r="BQ766" s="68">
        <f t="shared" si="1339"/>
        <v>0</v>
      </c>
      <c r="BR766" s="67">
        <f t="shared" si="1411"/>
        <v>13003.01999999999</v>
      </c>
      <c r="BS766" s="66"/>
      <c r="BT766" s="66">
        <f t="shared" si="1361"/>
        <v>0</v>
      </c>
      <c r="BU766" s="67">
        <f t="shared" si="1412"/>
        <v>44763</v>
      </c>
      <c r="BV766" s="66"/>
      <c r="BW766" s="66">
        <f t="shared" si="1362"/>
        <v>0</v>
      </c>
      <c r="BX766" s="67">
        <f t="shared" si="1413"/>
        <v>87923</v>
      </c>
      <c r="BY766" s="66"/>
      <c r="BZ766" s="66">
        <f t="shared" si="1363"/>
        <v>0</v>
      </c>
      <c r="CA766" s="67">
        <f t="shared" si="1414"/>
        <v>40243</v>
      </c>
      <c r="CB766" s="66"/>
      <c r="CC766" s="66">
        <f t="shared" si="1340"/>
        <v>0</v>
      </c>
      <c r="CD766" s="67">
        <f t="shared" si="1403"/>
        <v>20399.7</v>
      </c>
      <c r="CE766" s="66"/>
      <c r="CF766" s="66">
        <f t="shared" si="1341"/>
        <v>0</v>
      </c>
      <c r="CG766" s="67">
        <f t="shared" si="1342"/>
        <v>6982.9</v>
      </c>
      <c r="CH766" s="66"/>
      <c r="CI766" s="66">
        <f t="shared" si="1385"/>
        <v>0</v>
      </c>
      <c r="CJ766" s="67">
        <f t="shared" si="1358"/>
        <v>8715</v>
      </c>
      <c r="CK766" s="66"/>
      <c r="CL766" s="68">
        <f t="shared" si="1386"/>
        <v>0</v>
      </c>
      <c r="CM766" s="79">
        <f t="shared" si="1343"/>
        <v>4864</v>
      </c>
      <c r="CN766" s="66"/>
      <c r="CO766" s="68">
        <f t="shared" si="1387"/>
        <v>0</v>
      </c>
      <c r="CP766" s="79">
        <f t="shared" si="1344"/>
        <v>3955</v>
      </c>
      <c r="CQ766" s="66"/>
      <c r="CR766" s="68">
        <f t="shared" si="1388"/>
        <v>0</v>
      </c>
      <c r="CS766" s="79">
        <f t="shared" si="1418"/>
        <v>6656</v>
      </c>
      <c r="CT766" s="66"/>
      <c r="CU766" s="68">
        <f t="shared" si="1389"/>
        <v>0</v>
      </c>
      <c r="CV766" s="79">
        <f t="shared" si="1345"/>
        <v>7769</v>
      </c>
      <c r="CW766" s="66"/>
      <c r="CX766" s="66">
        <f t="shared" si="1390"/>
        <v>0</v>
      </c>
      <c r="CY766" s="40">
        <f t="shared" si="1408"/>
        <v>6801.7599999999984</v>
      </c>
      <c r="CZ766" s="65"/>
      <c r="DA766" s="66">
        <f t="shared" si="1391"/>
        <v>0</v>
      </c>
      <c r="DB766" s="67">
        <f t="shared" si="1359"/>
        <v>91966</v>
      </c>
      <c r="DC766" s="66"/>
      <c r="DD766" s="66">
        <f t="shared" si="1392"/>
        <v>0</v>
      </c>
      <c r="DE766" s="67">
        <f t="shared" si="1360"/>
        <v>98737</v>
      </c>
      <c r="DF766" s="66"/>
      <c r="DG766" s="69">
        <f t="shared" si="1393"/>
        <v>0</v>
      </c>
      <c r="DH766" s="67">
        <f t="shared" si="1415"/>
        <v>512006</v>
      </c>
      <c r="DI766" s="66"/>
      <c r="DJ766" s="66">
        <f t="shared" si="1394"/>
        <v>0</v>
      </c>
      <c r="DK766" s="67">
        <f t="shared" si="1346"/>
        <v>4567.5</v>
      </c>
      <c r="DM766" s="206">
        <f t="shared" si="1395"/>
        <v>0</v>
      </c>
      <c r="DN766" s="25">
        <f t="shared" si="1326"/>
        <v>0</v>
      </c>
      <c r="DO766" s="5"/>
      <c r="DP766" s="43">
        <f t="shared" si="1396"/>
        <v>0</v>
      </c>
      <c r="DQ766" s="27">
        <f t="shared" si="1347"/>
        <v>7022.5</v>
      </c>
      <c r="DR766" s="5"/>
      <c r="DS766" s="43">
        <f t="shared" si="1397"/>
        <v>0</v>
      </c>
      <c r="DT766" s="27">
        <f t="shared" si="1348"/>
        <v>4846</v>
      </c>
      <c r="DU766" s="5"/>
      <c r="DV766" s="43">
        <f t="shared" si="1398"/>
        <v>0</v>
      </c>
      <c r="DW766" s="27">
        <f t="shared" si="1349"/>
        <v>4835</v>
      </c>
      <c r="DX766" s="5"/>
      <c r="DY766" s="22">
        <f t="shared" si="1399"/>
        <v>0</v>
      </c>
      <c r="DZ766" s="25">
        <f t="shared" si="1350"/>
        <v>523</v>
      </c>
      <c r="EA766" s="22"/>
      <c r="EB766" s="22">
        <f t="shared" si="1400"/>
        <v>0</v>
      </c>
      <c r="EC766" s="28">
        <f t="shared" si="1351"/>
        <v>369</v>
      </c>
      <c r="ED766" s="5"/>
      <c r="EE766" s="43">
        <f t="shared" si="1401"/>
        <v>0</v>
      </c>
      <c r="EF766" s="27">
        <f t="shared" si="1352"/>
        <v>4769</v>
      </c>
      <c r="EG766" s="66"/>
      <c r="EH766" s="66">
        <f t="shared" si="1402"/>
        <v>0</v>
      </c>
      <c r="EI766" s="67">
        <f t="shared" si="1353"/>
        <v>23317</v>
      </c>
      <c r="EJ766" s="66"/>
      <c r="EK766" s="66">
        <f t="shared" si="1372"/>
        <v>0</v>
      </c>
      <c r="EL766" s="67">
        <f t="shared" si="1354"/>
        <v>21947</v>
      </c>
      <c r="EM766" s="110" t="e">
        <f t="shared" si="1373"/>
        <v>#REF!</v>
      </c>
    </row>
    <row r="767" spans="1:143" ht="11.25" customHeight="1" x14ac:dyDescent="0.25">
      <c r="A767" s="159">
        <v>46130</v>
      </c>
      <c r="B767" s="188">
        <v>46130</v>
      </c>
      <c r="C767" s="388">
        <v>8004968578</v>
      </c>
      <c r="D767" s="37" t="s">
        <v>334</v>
      </c>
      <c r="E767" s="389">
        <v>20</v>
      </c>
      <c r="F767" s="39">
        <v>10</v>
      </c>
      <c r="G767" s="40">
        <v>191516130067</v>
      </c>
      <c r="H767" s="66"/>
      <c r="I767" s="41">
        <f t="shared" si="1315"/>
        <v>0</v>
      </c>
      <c r="J767" s="48">
        <f t="shared" si="1420"/>
        <v>295952</v>
      </c>
      <c r="K767" s="66"/>
      <c r="L767" s="41">
        <f t="shared" si="1417"/>
        <v>0</v>
      </c>
      <c r="M767" s="48">
        <f>M766+K767-L767-40</f>
        <v>244301</v>
      </c>
      <c r="N767" s="66"/>
      <c r="O767" s="41">
        <f t="shared" si="1318"/>
        <v>0</v>
      </c>
      <c r="P767" s="48">
        <f t="shared" si="1422"/>
        <v>344462</v>
      </c>
      <c r="Q767" s="66"/>
      <c r="R767" s="66">
        <f t="shared" si="1320"/>
        <v>40</v>
      </c>
      <c r="S767" s="67" t="e">
        <f t="shared" si="1423"/>
        <v>#REF!</v>
      </c>
      <c r="T767" s="66"/>
      <c r="U767" s="66">
        <f t="shared" si="1327"/>
        <v>0</v>
      </c>
      <c r="V767" s="67">
        <f t="shared" si="1328"/>
        <v>217366.40000000002</v>
      </c>
      <c r="X767" s="69">
        <f t="shared" si="1322"/>
        <v>0</v>
      </c>
      <c r="Y767" s="67">
        <f t="shared" si="1416"/>
        <v>6836.2999999999993</v>
      </c>
      <c r="Z767" s="66"/>
      <c r="AA767" s="68">
        <f t="shared" si="1365"/>
        <v>0</v>
      </c>
      <c r="AB767" s="67">
        <f t="shared" si="1312"/>
        <v>9463</v>
      </c>
      <c r="AC767" s="66"/>
      <c r="AD767" s="66">
        <f t="shared" si="1366"/>
        <v>0</v>
      </c>
      <c r="AE767" s="67">
        <f t="shared" si="1329"/>
        <v>3993.3999999999996</v>
      </c>
      <c r="AF767" s="66"/>
      <c r="AG767" s="78">
        <f t="shared" si="1367"/>
        <v>0</v>
      </c>
      <c r="AH767" s="79">
        <f t="shared" si="1330"/>
        <v>6947.9999999999991</v>
      </c>
      <c r="AI767" s="66"/>
      <c r="AJ767" s="68">
        <f t="shared" si="1368"/>
        <v>0</v>
      </c>
      <c r="AK767" s="67">
        <f t="shared" si="1331"/>
        <v>6708.5</v>
      </c>
      <c r="AL767" s="66"/>
      <c r="AM767" s="68">
        <f t="shared" si="1369"/>
        <v>0</v>
      </c>
      <c r="AN767" s="67">
        <f t="shared" si="1332"/>
        <v>3027.8999999999987</v>
      </c>
      <c r="AO767" s="66"/>
      <c r="AP767" s="68">
        <f t="shared" si="1323"/>
        <v>0</v>
      </c>
      <c r="AQ767" s="67">
        <f t="shared" si="1424"/>
        <v>19582.900000000001</v>
      </c>
      <c r="AR767" s="66"/>
      <c r="AS767" s="68">
        <f t="shared" si="1380"/>
        <v>0</v>
      </c>
      <c r="AT767" s="67">
        <f t="shared" si="1333"/>
        <v>2056.1000000000004</v>
      </c>
      <c r="AU767" s="66"/>
      <c r="AV767" s="66">
        <f t="shared" si="1334"/>
        <v>0</v>
      </c>
      <c r="AW767" s="42">
        <f t="shared" si="1419"/>
        <v>1620.0000000000014</v>
      </c>
      <c r="AX767" s="66"/>
      <c r="AY767" s="66">
        <f t="shared" si="1381"/>
        <v>0</v>
      </c>
      <c r="AZ767" s="67">
        <f t="shared" si="1325"/>
        <v>1794.6</v>
      </c>
      <c r="BA767" s="66"/>
      <c r="BB767" s="68">
        <f t="shared" si="1382"/>
        <v>0</v>
      </c>
      <c r="BC767" s="67">
        <f t="shared" si="1335"/>
        <v>1254.5999999999999</v>
      </c>
      <c r="BD767" s="66"/>
      <c r="BE767" s="68">
        <f t="shared" si="1383"/>
        <v>0</v>
      </c>
      <c r="BF767" s="67">
        <f t="shared" si="1409"/>
        <v>7530.3200000000015</v>
      </c>
      <c r="BG767" s="66"/>
      <c r="BH767" s="68">
        <f t="shared" si="1410"/>
        <v>0</v>
      </c>
      <c r="BI767" s="67">
        <f t="shared" si="1370"/>
        <v>35043.879999999997</v>
      </c>
      <c r="BJ767" s="66"/>
      <c r="BK767" s="68">
        <f t="shared" si="1384"/>
        <v>0</v>
      </c>
      <c r="BL767" s="67">
        <f t="shared" si="1336"/>
        <v>4604.6000000000004</v>
      </c>
      <c r="BM767" s="66"/>
      <c r="BN767" s="68">
        <f t="shared" si="1337"/>
        <v>0</v>
      </c>
      <c r="BO767" s="67">
        <f t="shared" si="1338"/>
        <v>509.90000000000123</v>
      </c>
      <c r="BP767" s="66"/>
      <c r="BQ767" s="68">
        <f t="shared" si="1339"/>
        <v>0</v>
      </c>
      <c r="BR767" s="67">
        <f t="shared" si="1411"/>
        <v>13003.01999999999</v>
      </c>
      <c r="BS767" s="66"/>
      <c r="BT767" s="66">
        <f t="shared" si="1361"/>
        <v>0</v>
      </c>
      <c r="BU767" s="67">
        <f t="shared" si="1412"/>
        <v>44763</v>
      </c>
      <c r="BV767" s="66"/>
      <c r="BW767" s="66">
        <f t="shared" si="1362"/>
        <v>0</v>
      </c>
      <c r="BX767" s="67">
        <f t="shared" si="1413"/>
        <v>87923</v>
      </c>
      <c r="BY767" s="66"/>
      <c r="BZ767" s="66">
        <f t="shared" si="1363"/>
        <v>0</v>
      </c>
      <c r="CA767" s="67">
        <f t="shared" si="1414"/>
        <v>40243</v>
      </c>
      <c r="CB767" s="66"/>
      <c r="CC767" s="66">
        <f t="shared" si="1340"/>
        <v>0</v>
      </c>
      <c r="CD767" s="67">
        <f t="shared" si="1403"/>
        <v>20399.7</v>
      </c>
      <c r="CE767" s="66"/>
      <c r="CF767" s="66">
        <f t="shared" si="1341"/>
        <v>0</v>
      </c>
      <c r="CG767" s="67">
        <f t="shared" si="1342"/>
        <v>6982.9</v>
      </c>
      <c r="CH767" s="66"/>
      <c r="CI767" s="66">
        <f t="shared" si="1385"/>
        <v>0</v>
      </c>
      <c r="CJ767" s="67">
        <f t="shared" si="1358"/>
        <v>8715</v>
      </c>
      <c r="CK767" s="66"/>
      <c r="CL767" s="68">
        <f t="shared" si="1386"/>
        <v>0</v>
      </c>
      <c r="CM767" s="79">
        <f t="shared" si="1343"/>
        <v>4864</v>
      </c>
      <c r="CN767" s="66"/>
      <c r="CO767" s="68">
        <f t="shared" si="1387"/>
        <v>0</v>
      </c>
      <c r="CP767" s="79">
        <f t="shared" si="1344"/>
        <v>3955</v>
      </c>
      <c r="CQ767" s="66"/>
      <c r="CR767" s="68">
        <f t="shared" si="1388"/>
        <v>0</v>
      </c>
      <c r="CS767" s="79">
        <f t="shared" si="1418"/>
        <v>6656</v>
      </c>
      <c r="CT767" s="66"/>
      <c r="CU767" s="68">
        <f t="shared" si="1389"/>
        <v>0</v>
      </c>
      <c r="CV767" s="79">
        <f t="shared" si="1345"/>
        <v>7769</v>
      </c>
      <c r="CW767" s="66"/>
      <c r="CX767" s="66">
        <f t="shared" si="1390"/>
        <v>0</v>
      </c>
      <c r="CY767" s="40">
        <f t="shared" si="1408"/>
        <v>6801.7599999999984</v>
      </c>
      <c r="CZ767" s="65"/>
      <c r="DA767" s="66">
        <f t="shared" si="1391"/>
        <v>0</v>
      </c>
      <c r="DB767" s="67">
        <f t="shared" si="1359"/>
        <v>91966</v>
      </c>
      <c r="DC767" s="66"/>
      <c r="DD767" s="66">
        <f t="shared" si="1392"/>
        <v>0</v>
      </c>
      <c r="DE767" s="67">
        <f t="shared" si="1360"/>
        <v>98737</v>
      </c>
      <c r="DF767" s="66"/>
      <c r="DG767" s="69">
        <f t="shared" si="1393"/>
        <v>0</v>
      </c>
      <c r="DH767" s="67">
        <f t="shared" si="1415"/>
        <v>512006</v>
      </c>
      <c r="DI767" s="66"/>
      <c r="DJ767" s="66">
        <f t="shared" si="1394"/>
        <v>0</v>
      </c>
      <c r="DK767" s="67">
        <f t="shared" si="1346"/>
        <v>4567.5</v>
      </c>
      <c r="DM767" s="206">
        <f t="shared" si="1395"/>
        <v>0</v>
      </c>
      <c r="DN767" s="25">
        <f t="shared" si="1326"/>
        <v>0</v>
      </c>
      <c r="DO767" s="5"/>
      <c r="DP767" s="43">
        <f t="shared" si="1396"/>
        <v>203</v>
      </c>
      <c r="DQ767" s="27">
        <f t="shared" si="1347"/>
        <v>6819.5</v>
      </c>
      <c r="DR767" s="5"/>
      <c r="DS767" s="43">
        <f t="shared" si="1397"/>
        <v>0</v>
      </c>
      <c r="DT767" s="27">
        <f t="shared" si="1348"/>
        <v>4846</v>
      </c>
      <c r="DU767" s="5"/>
      <c r="DV767" s="43">
        <f t="shared" si="1398"/>
        <v>0</v>
      </c>
      <c r="DW767" s="27">
        <f t="shared" si="1349"/>
        <v>4835</v>
      </c>
      <c r="DX767" s="5"/>
      <c r="DY767" s="22">
        <f t="shared" si="1399"/>
        <v>0</v>
      </c>
      <c r="DZ767" s="25">
        <f t="shared" si="1350"/>
        <v>523</v>
      </c>
      <c r="EA767" s="22"/>
      <c r="EB767" s="22">
        <f t="shared" si="1400"/>
        <v>0</v>
      </c>
      <c r="EC767" s="28">
        <f t="shared" si="1351"/>
        <v>369</v>
      </c>
      <c r="ED767" s="5"/>
      <c r="EE767" s="43">
        <f t="shared" si="1401"/>
        <v>0</v>
      </c>
      <c r="EF767" s="27">
        <f t="shared" si="1352"/>
        <v>4769</v>
      </c>
      <c r="EG767" s="66"/>
      <c r="EH767" s="66">
        <f t="shared" si="1402"/>
        <v>40</v>
      </c>
      <c r="EI767" s="67">
        <f t="shared" si="1353"/>
        <v>23277</v>
      </c>
      <c r="EJ767" s="66"/>
      <c r="EK767" s="66">
        <f t="shared" si="1372"/>
        <v>40</v>
      </c>
      <c r="EL767" s="67">
        <f t="shared" si="1354"/>
        <v>21907</v>
      </c>
      <c r="EM767" s="110" t="e">
        <f t="shared" si="1373"/>
        <v>#REF!</v>
      </c>
    </row>
    <row r="768" spans="1:143" ht="11.25" customHeight="1" x14ac:dyDescent="0.25">
      <c r="A768" s="159">
        <v>46130</v>
      </c>
      <c r="B768" s="188">
        <v>46130</v>
      </c>
      <c r="C768" s="180">
        <v>8004968580</v>
      </c>
      <c r="D768" s="37" t="s">
        <v>335</v>
      </c>
      <c r="E768" s="38">
        <v>60</v>
      </c>
      <c r="F768" s="39">
        <v>0.5</v>
      </c>
      <c r="G768" s="40">
        <v>191516130302</v>
      </c>
      <c r="H768" s="66"/>
      <c r="I768" s="41">
        <f t="shared" si="1315"/>
        <v>0</v>
      </c>
      <c r="J768" s="48">
        <f t="shared" si="1420"/>
        <v>295952</v>
      </c>
      <c r="K768" s="66"/>
      <c r="L768" s="41">
        <f t="shared" si="1417"/>
        <v>0</v>
      </c>
      <c r="M768" s="48">
        <f>M767+K768-L768-120</f>
        <v>244181</v>
      </c>
      <c r="N768" s="66"/>
      <c r="O768" s="41">
        <f t="shared" si="1318"/>
        <v>0</v>
      </c>
      <c r="P768" s="48">
        <f t="shared" si="1422"/>
        <v>344462</v>
      </c>
      <c r="Q768" s="66"/>
      <c r="R768" s="66">
        <f t="shared" si="1320"/>
        <v>120</v>
      </c>
      <c r="S768" s="67" t="e">
        <f t="shared" si="1423"/>
        <v>#REF!</v>
      </c>
      <c r="T768" s="66"/>
      <c r="U768" s="66">
        <f t="shared" si="1327"/>
        <v>0</v>
      </c>
      <c r="V768" s="67">
        <f t="shared" si="1328"/>
        <v>217366.40000000002</v>
      </c>
      <c r="X768" s="69">
        <f t="shared" si="1322"/>
        <v>0</v>
      </c>
      <c r="Y768" s="67">
        <f t="shared" si="1416"/>
        <v>6836.2999999999993</v>
      </c>
      <c r="Z768" s="66"/>
      <c r="AA768" s="68">
        <f t="shared" si="1365"/>
        <v>0</v>
      </c>
      <c r="AB768" s="67">
        <f t="shared" ref="AB768:AB831" si="1425">+AB767+Z768-AA768</f>
        <v>9463</v>
      </c>
      <c r="AC768" s="66"/>
      <c r="AD768" s="66">
        <f t="shared" si="1366"/>
        <v>0</v>
      </c>
      <c r="AE768" s="67">
        <f t="shared" si="1329"/>
        <v>3993.3999999999996</v>
      </c>
      <c r="AF768" s="66"/>
      <c r="AG768" s="78">
        <f t="shared" si="1367"/>
        <v>0</v>
      </c>
      <c r="AH768" s="79">
        <f t="shared" si="1330"/>
        <v>6947.9999999999991</v>
      </c>
      <c r="AI768" s="66"/>
      <c r="AJ768" s="68">
        <f t="shared" si="1368"/>
        <v>0</v>
      </c>
      <c r="AK768" s="67">
        <f t="shared" si="1331"/>
        <v>6708.5</v>
      </c>
      <c r="AL768" s="66"/>
      <c r="AM768" s="68">
        <f t="shared" si="1369"/>
        <v>0</v>
      </c>
      <c r="AN768" s="67">
        <f t="shared" si="1332"/>
        <v>3027.8999999999987</v>
      </c>
      <c r="AO768" s="66"/>
      <c r="AP768" s="68">
        <f t="shared" si="1323"/>
        <v>0</v>
      </c>
      <c r="AQ768" s="67">
        <f t="shared" si="1424"/>
        <v>19582.900000000001</v>
      </c>
      <c r="AR768" s="66"/>
      <c r="AS768" s="68">
        <f t="shared" si="1380"/>
        <v>0</v>
      </c>
      <c r="AT768" s="67">
        <f t="shared" si="1333"/>
        <v>2056.1000000000004</v>
      </c>
      <c r="AU768" s="66"/>
      <c r="AV768" s="66">
        <f t="shared" si="1334"/>
        <v>0</v>
      </c>
      <c r="AW768" s="42">
        <f t="shared" si="1419"/>
        <v>1620.0000000000014</v>
      </c>
      <c r="AX768" s="66"/>
      <c r="AY768" s="66">
        <f t="shared" si="1381"/>
        <v>0</v>
      </c>
      <c r="AZ768" s="67">
        <f t="shared" si="1325"/>
        <v>1794.6</v>
      </c>
      <c r="BA768" s="66"/>
      <c r="BB768" s="68">
        <f t="shared" si="1382"/>
        <v>0</v>
      </c>
      <c r="BC768" s="67">
        <f t="shared" si="1335"/>
        <v>1254.5999999999999</v>
      </c>
      <c r="BD768" s="66"/>
      <c r="BE768" s="68">
        <f t="shared" si="1383"/>
        <v>0</v>
      </c>
      <c r="BF768" s="67">
        <f t="shared" si="1409"/>
        <v>7530.3200000000015</v>
      </c>
      <c r="BG768" s="66"/>
      <c r="BH768" s="68">
        <f t="shared" si="1410"/>
        <v>0</v>
      </c>
      <c r="BI768" s="67">
        <f t="shared" si="1370"/>
        <v>35043.879999999997</v>
      </c>
      <c r="BJ768" s="66"/>
      <c r="BK768" s="68">
        <f t="shared" si="1384"/>
        <v>0</v>
      </c>
      <c r="BL768" s="67">
        <f t="shared" si="1336"/>
        <v>4604.6000000000004</v>
      </c>
      <c r="BM768" s="66"/>
      <c r="BN768" s="68">
        <f t="shared" si="1337"/>
        <v>0</v>
      </c>
      <c r="BO768" s="67">
        <f t="shared" si="1338"/>
        <v>509.90000000000123</v>
      </c>
      <c r="BP768" s="66"/>
      <c r="BQ768" s="68">
        <f t="shared" si="1339"/>
        <v>0</v>
      </c>
      <c r="BR768" s="67">
        <f t="shared" si="1411"/>
        <v>13003.01999999999</v>
      </c>
      <c r="BS768" s="66"/>
      <c r="BT768" s="66">
        <f t="shared" si="1361"/>
        <v>0</v>
      </c>
      <c r="BU768" s="67">
        <f t="shared" si="1412"/>
        <v>44763</v>
      </c>
      <c r="BV768" s="66"/>
      <c r="BW768" s="66">
        <f t="shared" si="1362"/>
        <v>0</v>
      </c>
      <c r="BX768" s="67">
        <f t="shared" si="1413"/>
        <v>87923</v>
      </c>
      <c r="BY768" s="66"/>
      <c r="BZ768" s="66">
        <f t="shared" si="1363"/>
        <v>0</v>
      </c>
      <c r="CA768" s="67">
        <f t="shared" si="1414"/>
        <v>40243</v>
      </c>
      <c r="CB768" s="66"/>
      <c r="CC768" s="66">
        <f t="shared" si="1340"/>
        <v>0</v>
      </c>
      <c r="CD768" s="67">
        <f t="shared" si="1403"/>
        <v>20399.7</v>
      </c>
      <c r="CE768" s="66"/>
      <c r="CF768" s="66">
        <f t="shared" si="1341"/>
        <v>0</v>
      </c>
      <c r="CG768" s="67">
        <f t="shared" si="1342"/>
        <v>6982.9</v>
      </c>
      <c r="CH768" s="66"/>
      <c r="CI768" s="66">
        <f t="shared" si="1385"/>
        <v>0</v>
      </c>
      <c r="CJ768" s="67">
        <f t="shared" si="1358"/>
        <v>8715</v>
      </c>
      <c r="CK768" s="66"/>
      <c r="CL768" s="68">
        <f t="shared" si="1386"/>
        <v>0</v>
      </c>
      <c r="CM768" s="79">
        <f t="shared" si="1343"/>
        <v>4864</v>
      </c>
      <c r="CN768" s="66"/>
      <c r="CO768" s="68">
        <f t="shared" si="1387"/>
        <v>0</v>
      </c>
      <c r="CP768" s="79">
        <f t="shared" si="1344"/>
        <v>3955</v>
      </c>
      <c r="CQ768" s="66"/>
      <c r="CR768" s="68">
        <f t="shared" si="1388"/>
        <v>0</v>
      </c>
      <c r="CS768" s="79">
        <f t="shared" si="1418"/>
        <v>6656</v>
      </c>
      <c r="CT768" s="66"/>
      <c r="CU768" s="68">
        <f t="shared" si="1389"/>
        <v>0</v>
      </c>
      <c r="CV768" s="79">
        <f t="shared" si="1345"/>
        <v>7769</v>
      </c>
      <c r="CW768" s="66"/>
      <c r="CX768" s="66">
        <f t="shared" si="1390"/>
        <v>0</v>
      </c>
      <c r="CY768" s="40">
        <f t="shared" si="1408"/>
        <v>6801.7599999999984</v>
      </c>
      <c r="CZ768" s="65"/>
      <c r="DA768" s="66">
        <f t="shared" si="1391"/>
        <v>0</v>
      </c>
      <c r="DB768" s="67">
        <f t="shared" si="1359"/>
        <v>91966</v>
      </c>
      <c r="DC768" s="66"/>
      <c r="DD768" s="66">
        <f t="shared" si="1392"/>
        <v>0</v>
      </c>
      <c r="DE768" s="67">
        <f t="shared" si="1360"/>
        <v>98737</v>
      </c>
      <c r="DF768" s="66"/>
      <c r="DG768" s="69">
        <f t="shared" si="1393"/>
        <v>60</v>
      </c>
      <c r="DH768" s="67">
        <f t="shared" si="1415"/>
        <v>511946</v>
      </c>
      <c r="DI768" s="66"/>
      <c r="DJ768" s="66">
        <f t="shared" si="1394"/>
        <v>39</v>
      </c>
      <c r="DK768" s="67">
        <f t="shared" si="1346"/>
        <v>4528.5</v>
      </c>
      <c r="DM768" s="206">
        <f t="shared" si="1395"/>
        <v>0</v>
      </c>
      <c r="DN768" s="25">
        <f t="shared" si="1326"/>
        <v>0</v>
      </c>
      <c r="DO768" s="5"/>
      <c r="DP768" s="43">
        <f t="shared" si="1396"/>
        <v>0</v>
      </c>
      <c r="DQ768" s="27">
        <f t="shared" si="1347"/>
        <v>6819.5</v>
      </c>
      <c r="DR768" s="5"/>
      <c r="DS768" s="43">
        <f t="shared" si="1397"/>
        <v>0</v>
      </c>
      <c r="DT768" s="27">
        <f t="shared" si="1348"/>
        <v>4846</v>
      </c>
      <c r="DU768" s="5"/>
      <c r="DV768" s="43">
        <f t="shared" si="1398"/>
        <v>0</v>
      </c>
      <c r="DW768" s="27">
        <f t="shared" si="1349"/>
        <v>4835</v>
      </c>
      <c r="DX768" s="5"/>
      <c r="DY768" s="22">
        <f t="shared" si="1399"/>
        <v>0</v>
      </c>
      <c r="DZ768" s="25">
        <f t="shared" si="1350"/>
        <v>523</v>
      </c>
      <c r="EA768" s="22"/>
      <c r="EB768" s="22">
        <f t="shared" si="1400"/>
        <v>0</v>
      </c>
      <c r="EC768" s="28">
        <f t="shared" si="1351"/>
        <v>369</v>
      </c>
      <c r="ED768" s="5"/>
      <c r="EE768" s="43">
        <f t="shared" si="1401"/>
        <v>0</v>
      </c>
      <c r="EF768" s="27">
        <f t="shared" si="1352"/>
        <v>4769</v>
      </c>
      <c r="EG768" s="66"/>
      <c r="EH768" s="66">
        <f t="shared" si="1402"/>
        <v>120</v>
      </c>
      <c r="EI768" s="67">
        <f t="shared" si="1353"/>
        <v>23157</v>
      </c>
      <c r="EJ768" s="66"/>
      <c r="EK768" s="66">
        <f t="shared" si="1372"/>
        <v>120</v>
      </c>
      <c r="EL768" s="67">
        <f t="shared" si="1354"/>
        <v>21787</v>
      </c>
      <c r="EM768" s="110" t="e">
        <f t="shared" si="1373"/>
        <v>#REF!</v>
      </c>
    </row>
    <row r="769" spans="1:143" ht="11.25" customHeight="1" x14ac:dyDescent="0.25">
      <c r="A769" s="159">
        <v>46130</v>
      </c>
      <c r="B769" s="188">
        <v>46130</v>
      </c>
      <c r="C769" s="178">
        <v>8004969415</v>
      </c>
      <c r="D769" s="88" t="s">
        <v>70</v>
      </c>
      <c r="E769" s="89">
        <v>50</v>
      </c>
      <c r="F769" s="137">
        <v>1</v>
      </c>
      <c r="G769" s="90">
        <v>191516769113</v>
      </c>
      <c r="H769" s="66"/>
      <c r="I769" s="41">
        <f t="shared" si="1315"/>
        <v>0</v>
      </c>
      <c r="J769" s="48">
        <f>J768+H769-I769-100</f>
        <v>295852</v>
      </c>
      <c r="K769" s="66"/>
      <c r="L769" s="41">
        <f t="shared" si="1417"/>
        <v>0</v>
      </c>
      <c r="M769" s="48">
        <f>M768+K769-L769-100</f>
        <v>244081</v>
      </c>
      <c r="N769" s="66"/>
      <c r="O769" s="41">
        <f t="shared" si="1318"/>
        <v>0</v>
      </c>
      <c r="P769" s="48">
        <f>P768+N769-O769-100</f>
        <v>344362</v>
      </c>
      <c r="Q769" s="66"/>
      <c r="R769" s="66">
        <f t="shared" si="1320"/>
        <v>0</v>
      </c>
      <c r="S769" s="67" t="e">
        <f>S768+Q769-R769-100</f>
        <v>#REF!</v>
      </c>
      <c r="T769" s="66"/>
      <c r="U769" s="66">
        <f t="shared" si="1327"/>
        <v>55.000000000000007</v>
      </c>
      <c r="V769" s="67">
        <f t="shared" si="1328"/>
        <v>217311.40000000002</v>
      </c>
      <c r="X769" s="69">
        <f t="shared" si="1322"/>
        <v>0</v>
      </c>
      <c r="Y769" s="67">
        <f t="shared" si="1416"/>
        <v>6836.2999999999993</v>
      </c>
      <c r="Z769" s="66"/>
      <c r="AA769" s="68">
        <f t="shared" si="1365"/>
        <v>0</v>
      </c>
      <c r="AB769" s="67">
        <f t="shared" si="1425"/>
        <v>9463</v>
      </c>
      <c r="AC769" s="66"/>
      <c r="AD769" s="66">
        <f t="shared" si="1366"/>
        <v>0</v>
      </c>
      <c r="AE769" s="67">
        <f t="shared" si="1329"/>
        <v>3993.3999999999996</v>
      </c>
      <c r="AF769" s="66"/>
      <c r="AG769" s="78">
        <f t="shared" si="1367"/>
        <v>0</v>
      </c>
      <c r="AH769" s="79">
        <f t="shared" si="1330"/>
        <v>6947.9999999999991</v>
      </c>
      <c r="AI769" s="66"/>
      <c r="AJ769" s="68">
        <f t="shared" si="1368"/>
        <v>0</v>
      </c>
      <c r="AK769" s="67">
        <f t="shared" si="1331"/>
        <v>6708.5</v>
      </c>
      <c r="AL769" s="66"/>
      <c r="AM769" s="68">
        <f t="shared" si="1369"/>
        <v>0</v>
      </c>
      <c r="AN769" s="67">
        <f t="shared" si="1332"/>
        <v>3027.8999999999987</v>
      </c>
      <c r="AO769" s="66"/>
      <c r="AP769" s="68">
        <f t="shared" si="1323"/>
        <v>0</v>
      </c>
      <c r="AQ769" s="67">
        <f t="shared" si="1424"/>
        <v>19582.900000000001</v>
      </c>
      <c r="AR769" s="66"/>
      <c r="AS769" s="68">
        <f t="shared" si="1380"/>
        <v>0</v>
      </c>
      <c r="AT769" s="67">
        <f t="shared" si="1333"/>
        <v>2056.1000000000004</v>
      </c>
      <c r="AU769" s="66"/>
      <c r="AV769" s="66">
        <f t="shared" si="1334"/>
        <v>0</v>
      </c>
      <c r="AW769" s="42">
        <f t="shared" si="1419"/>
        <v>1620.0000000000014</v>
      </c>
      <c r="AX769" s="66"/>
      <c r="AY769" s="66">
        <f t="shared" si="1381"/>
        <v>0</v>
      </c>
      <c r="AZ769" s="67">
        <f t="shared" si="1325"/>
        <v>1794.6</v>
      </c>
      <c r="BA769" s="66"/>
      <c r="BB769" s="68">
        <f t="shared" si="1382"/>
        <v>0</v>
      </c>
      <c r="BC769" s="67">
        <f t="shared" si="1335"/>
        <v>1254.5999999999999</v>
      </c>
      <c r="BD769" s="66"/>
      <c r="BE769" s="68">
        <f t="shared" si="1383"/>
        <v>0</v>
      </c>
      <c r="BF769" s="67">
        <f t="shared" si="1409"/>
        <v>7530.3200000000015</v>
      </c>
      <c r="BG769" s="66"/>
      <c r="BH769" s="68">
        <f t="shared" si="1410"/>
        <v>0</v>
      </c>
      <c r="BI769" s="67">
        <f t="shared" si="1370"/>
        <v>35043.879999999997</v>
      </c>
      <c r="BJ769" s="66"/>
      <c r="BK769" s="68">
        <f t="shared" si="1384"/>
        <v>0</v>
      </c>
      <c r="BL769" s="67">
        <f t="shared" si="1336"/>
        <v>4604.6000000000004</v>
      </c>
      <c r="BM769" s="66"/>
      <c r="BN769" s="68">
        <f t="shared" si="1337"/>
        <v>0</v>
      </c>
      <c r="BO769" s="67">
        <f t="shared" si="1338"/>
        <v>509.90000000000123</v>
      </c>
      <c r="BP769" s="66"/>
      <c r="BQ769" s="68">
        <f t="shared" si="1339"/>
        <v>0</v>
      </c>
      <c r="BR769" s="67">
        <f t="shared" si="1411"/>
        <v>13003.01999999999</v>
      </c>
      <c r="BS769" s="66"/>
      <c r="BT769" s="66">
        <f t="shared" si="1361"/>
        <v>0</v>
      </c>
      <c r="BU769" s="67">
        <f t="shared" si="1412"/>
        <v>44763</v>
      </c>
      <c r="BV769" s="66"/>
      <c r="BW769" s="66">
        <f t="shared" si="1362"/>
        <v>0</v>
      </c>
      <c r="BX769" s="67">
        <f t="shared" si="1413"/>
        <v>87923</v>
      </c>
      <c r="BY769" s="66"/>
      <c r="BZ769" s="66">
        <f t="shared" si="1363"/>
        <v>0</v>
      </c>
      <c r="CA769" s="67">
        <f t="shared" si="1414"/>
        <v>40243</v>
      </c>
      <c r="CB769" s="66"/>
      <c r="CC769" s="66">
        <f t="shared" si="1340"/>
        <v>0</v>
      </c>
      <c r="CD769" s="67">
        <f t="shared" si="1403"/>
        <v>20399.7</v>
      </c>
      <c r="CE769" s="66"/>
      <c r="CF769" s="66">
        <f t="shared" si="1341"/>
        <v>0</v>
      </c>
      <c r="CG769" s="67">
        <f t="shared" si="1342"/>
        <v>6982.9</v>
      </c>
      <c r="CH769" s="66"/>
      <c r="CI769" s="66">
        <f t="shared" si="1385"/>
        <v>0</v>
      </c>
      <c r="CJ769" s="67">
        <f t="shared" si="1358"/>
        <v>8715</v>
      </c>
      <c r="CK769" s="66"/>
      <c r="CL769" s="68">
        <f t="shared" si="1386"/>
        <v>0</v>
      </c>
      <c r="CM769" s="79">
        <f t="shared" si="1343"/>
        <v>4864</v>
      </c>
      <c r="CN769" s="66"/>
      <c r="CO769" s="68">
        <f t="shared" si="1387"/>
        <v>0</v>
      </c>
      <c r="CP769" s="79">
        <f t="shared" si="1344"/>
        <v>3955</v>
      </c>
      <c r="CQ769" s="66"/>
      <c r="CR769" s="68">
        <f t="shared" si="1388"/>
        <v>0</v>
      </c>
      <c r="CS769" s="79">
        <f t="shared" si="1418"/>
        <v>6656</v>
      </c>
      <c r="CT769" s="66"/>
      <c r="CU769" s="68">
        <f t="shared" si="1389"/>
        <v>0</v>
      </c>
      <c r="CV769" s="79">
        <f t="shared" si="1345"/>
        <v>7769</v>
      </c>
      <c r="CW769" s="66"/>
      <c r="CX769" s="66">
        <f t="shared" si="1390"/>
        <v>0</v>
      </c>
      <c r="CY769" s="40">
        <f t="shared" si="1408"/>
        <v>6801.7599999999984</v>
      </c>
      <c r="CZ769" s="65"/>
      <c r="DA769" s="66">
        <f t="shared" si="1391"/>
        <v>0</v>
      </c>
      <c r="DB769" s="67">
        <f t="shared" si="1359"/>
        <v>91966</v>
      </c>
      <c r="DC769" s="66"/>
      <c r="DD769" s="66">
        <f t="shared" si="1392"/>
        <v>0</v>
      </c>
      <c r="DE769" s="67">
        <f t="shared" si="1360"/>
        <v>98737</v>
      </c>
      <c r="DF769" s="66"/>
      <c r="DG769" s="69">
        <f t="shared" si="1393"/>
        <v>0</v>
      </c>
      <c r="DH769" s="67">
        <f t="shared" si="1415"/>
        <v>511946</v>
      </c>
      <c r="DI769" s="66"/>
      <c r="DJ769" s="66">
        <f t="shared" si="1394"/>
        <v>0</v>
      </c>
      <c r="DK769" s="67">
        <f t="shared" si="1346"/>
        <v>4528.5</v>
      </c>
      <c r="DM769" s="206">
        <f t="shared" si="1395"/>
        <v>0</v>
      </c>
      <c r="DN769" s="25">
        <f t="shared" si="1326"/>
        <v>0</v>
      </c>
      <c r="DO769" s="5"/>
      <c r="DP769" s="43">
        <f t="shared" si="1396"/>
        <v>0</v>
      </c>
      <c r="DQ769" s="27">
        <f t="shared" si="1347"/>
        <v>6819.5</v>
      </c>
      <c r="DR769" s="5"/>
      <c r="DS769" s="43">
        <f t="shared" si="1397"/>
        <v>0</v>
      </c>
      <c r="DT769" s="27">
        <f t="shared" si="1348"/>
        <v>4846</v>
      </c>
      <c r="DU769" s="5"/>
      <c r="DV769" s="43">
        <f t="shared" si="1398"/>
        <v>0</v>
      </c>
      <c r="DW769" s="27">
        <f t="shared" si="1349"/>
        <v>4835</v>
      </c>
      <c r="DX769" s="5"/>
      <c r="DY769" s="22">
        <f t="shared" si="1399"/>
        <v>0</v>
      </c>
      <c r="DZ769" s="25">
        <f t="shared" si="1350"/>
        <v>523</v>
      </c>
      <c r="EA769" s="22"/>
      <c r="EB769" s="22">
        <f t="shared" si="1400"/>
        <v>0</v>
      </c>
      <c r="EC769" s="28">
        <f t="shared" si="1351"/>
        <v>369</v>
      </c>
      <c r="ED769" s="5"/>
      <c r="EE769" s="43">
        <f t="shared" si="1401"/>
        <v>0</v>
      </c>
      <c r="EF769" s="27">
        <f t="shared" si="1352"/>
        <v>4769</v>
      </c>
      <c r="EG769" s="66"/>
      <c r="EH769" s="66">
        <f t="shared" si="1402"/>
        <v>0</v>
      </c>
      <c r="EI769" s="67">
        <f t="shared" si="1353"/>
        <v>23157</v>
      </c>
      <c r="EJ769" s="66"/>
      <c r="EK769" s="66">
        <f t="shared" si="1372"/>
        <v>0</v>
      </c>
      <c r="EL769" s="67">
        <f t="shared" si="1354"/>
        <v>21787</v>
      </c>
      <c r="EM769" s="110" t="e">
        <f t="shared" si="1373"/>
        <v>#REF!</v>
      </c>
    </row>
    <row r="770" spans="1:143" ht="11.25" customHeight="1" x14ac:dyDescent="0.25">
      <c r="A770" s="191">
        <v>46130</v>
      </c>
      <c r="B770" s="188">
        <v>46130</v>
      </c>
      <c r="C770" s="174">
        <v>8004969422</v>
      </c>
      <c r="D770" s="13" t="s">
        <v>185</v>
      </c>
      <c r="E770" s="14">
        <v>250</v>
      </c>
      <c r="F770" s="15">
        <v>1</v>
      </c>
      <c r="G770" s="16">
        <v>191516031463</v>
      </c>
      <c r="H770" s="66"/>
      <c r="I770" s="41">
        <f t="shared" si="1315"/>
        <v>500</v>
      </c>
      <c r="J770" s="48">
        <f t="shared" ref="J770:J776" si="1426">J769+H770-I770</f>
        <v>295352</v>
      </c>
      <c r="K770" s="66"/>
      <c r="L770" s="41">
        <f t="shared" si="1417"/>
        <v>500</v>
      </c>
      <c r="M770" s="48">
        <f t="shared" ref="M770:M776" si="1427">M769+K770-L770</f>
        <v>243581</v>
      </c>
      <c r="N770" s="66"/>
      <c r="O770" s="41">
        <f t="shared" si="1318"/>
        <v>500</v>
      </c>
      <c r="P770" s="48">
        <f t="shared" ref="P770:P776" si="1428">P769+N770-O770</f>
        <v>343862</v>
      </c>
      <c r="Q770" s="66"/>
      <c r="R770" s="66">
        <f t="shared" si="1320"/>
        <v>500</v>
      </c>
      <c r="S770" s="67" t="e">
        <f t="shared" ref="S770:S776" si="1429">S769+Q770-R770</f>
        <v>#REF!</v>
      </c>
      <c r="T770" s="66"/>
      <c r="U770" s="66">
        <f t="shared" si="1327"/>
        <v>0</v>
      </c>
      <c r="V770" s="67">
        <f t="shared" si="1328"/>
        <v>217311.40000000002</v>
      </c>
      <c r="X770" s="69">
        <f t="shared" si="1322"/>
        <v>0</v>
      </c>
      <c r="Y770" s="67">
        <f t="shared" si="1416"/>
        <v>6836.2999999999993</v>
      </c>
      <c r="Z770" s="66"/>
      <c r="AA770" s="68">
        <f t="shared" si="1365"/>
        <v>0</v>
      </c>
      <c r="AB770" s="67">
        <f t="shared" si="1425"/>
        <v>9463</v>
      </c>
      <c r="AC770" s="66"/>
      <c r="AD770" s="66">
        <f t="shared" si="1366"/>
        <v>0</v>
      </c>
      <c r="AE770" s="67">
        <f t="shared" si="1329"/>
        <v>3993.3999999999996</v>
      </c>
      <c r="AF770" s="66"/>
      <c r="AG770" s="78">
        <f t="shared" si="1367"/>
        <v>0</v>
      </c>
      <c r="AH770" s="79">
        <f t="shared" si="1330"/>
        <v>6947.9999999999991</v>
      </c>
      <c r="AI770" s="66"/>
      <c r="AJ770" s="68">
        <f t="shared" si="1368"/>
        <v>0</v>
      </c>
      <c r="AK770" s="67">
        <f t="shared" si="1331"/>
        <v>6708.5</v>
      </c>
      <c r="AL770" s="66"/>
      <c r="AM770" s="68">
        <f t="shared" si="1369"/>
        <v>275</v>
      </c>
      <c r="AN770" s="67">
        <f t="shared" si="1332"/>
        <v>2752.8999999999987</v>
      </c>
      <c r="AO770" s="66"/>
      <c r="AP770" s="68">
        <f t="shared" si="1323"/>
        <v>0</v>
      </c>
      <c r="AQ770" s="67">
        <f t="shared" si="1424"/>
        <v>19582.900000000001</v>
      </c>
      <c r="AR770" s="66"/>
      <c r="AS770" s="68">
        <f t="shared" si="1380"/>
        <v>0</v>
      </c>
      <c r="AT770" s="67">
        <f t="shared" si="1333"/>
        <v>2056.1000000000004</v>
      </c>
      <c r="AU770" s="66"/>
      <c r="AV770" s="66">
        <f t="shared" si="1334"/>
        <v>0</v>
      </c>
      <c r="AW770" s="42">
        <f t="shared" si="1419"/>
        <v>1620.0000000000014</v>
      </c>
      <c r="AX770" s="66"/>
      <c r="AY770" s="66">
        <f t="shared" si="1381"/>
        <v>0</v>
      </c>
      <c r="AZ770" s="67">
        <f t="shared" si="1325"/>
        <v>1794.6</v>
      </c>
      <c r="BA770" s="66"/>
      <c r="BB770" s="68">
        <f t="shared" si="1382"/>
        <v>0</v>
      </c>
      <c r="BC770" s="67">
        <f t="shared" si="1335"/>
        <v>1254.5999999999999</v>
      </c>
      <c r="BD770" s="66"/>
      <c r="BE770" s="68">
        <f t="shared" si="1383"/>
        <v>0</v>
      </c>
      <c r="BF770" s="67">
        <f t="shared" si="1409"/>
        <v>7530.3200000000015</v>
      </c>
      <c r="BG770" s="66"/>
      <c r="BH770" s="68">
        <f t="shared" si="1410"/>
        <v>0</v>
      </c>
      <c r="BI770" s="67">
        <f t="shared" si="1370"/>
        <v>35043.879999999997</v>
      </c>
      <c r="BJ770" s="66"/>
      <c r="BK770" s="68">
        <f t="shared" si="1384"/>
        <v>0</v>
      </c>
      <c r="BL770" s="67">
        <f t="shared" si="1336"/>
        <v>4604.6000000000004</v>
      </c>
      <c r="BM770" s="66"/>
      <c r="BN770" s="68">
        <f t="shared" si="1337"/>
        <v>0</v>
      </c>
      <c r="BO770" s="67">
        <f t="shared" si="1338"/>
        <v>509.90000000000123</v>
      </c>
      <c r="BP770" s="66"/>
      <c r="BQ770" s="68">
        <f t="shared" si="1339"/>
        <v>0</v>
      </c>
      <c r="BR770" s="67">
        <f t="shared" si="1411"/>
        <v>13003.01999999999</v>
      </c>
      <c r="BS770" s="66"/>
      <c r="BT770" s="66">
        <f t="shared" si="1361"/>
        <v>0</v>
      </c>
      <c r="BU770" s="67">
        <f t="shared" si="1412"/>
        <v>44763</v>
      </c>
      <c r="BV770" s="66"/>
      <c r="BW770" s="66">
        <f t="shared" si="1362"/>
        <v>0</v>
      </c>
      <c r="BX770" s="67">
        <f t="shared" si="1413"/>
        <v>87923</v>
      </c>
      <c r="BY770" s="66"/>
      <c r="BZ770" s="66">
        <f t="shared" si="1363"/>
        <v>0</v>
      </c>
      <c r="CA770" s="67">
        <f t="shared" si="1414"/>
        <v>40243</v>
      </c>
      <c r="CB770" s="66"/>
      <c r="CC770" s="66">
        <f t="shared" si="1340"/>
        <v>0</v>
      </c>
      <c r="CD770" s="67">
        <f t="shared" si="1403"/>
        <v>20399.7</v>
      </c>
      <c r="CE770" s="66"/>
      <c r="CF770" s="66">
        <f t="shared" si="1341"/>
        <v>0</v>
      </c>
      <c r="CG770" s="67">
        <f t="shared" si="1342"/>
        <v>6982.9</v>
      </c>
      <c r="CH770" s="66"/>
      <c r="CI770" s="66">
        <f t="shared" si="1385"/>
        <v>0</v>
      </c>
      <c r="CJ770" s="67">
        <f t="shared" si="1358"/>
        <v>8715</v>
      </c>
      <c r="CK770" s="66"/>
      <c r="CL770" s="68">
        <f t="shared" si="1386"/>
        <v>0</v>
      </c>
      <c r="CM770" s="79">
        <f t="shared" si="1343"/>
        <v>4864</v>
      </c>
      <c r="CN770" s="66"/>
      <c r="CO770" s="68">
        <f t="shared" si="1387"/>
        <v>0</v>
      </c>
      <c r="CP770" s="79">
        <f t="shared" si="1344"/>
        <v>3955</v>
      </c>
      <c r="CQ770" s="66"/>
      <c r="CR770" s="68">
        <f t="shared" si="1388"/>
        <v>0</v>
      </c>
      <c r="CS770" s="79">
        <f t="shared" si="1418"/>
        <v>6656</v>
      </c>
      <c r="CT770" s="66"/>
      <c r="CU770" s="68">
        <f t="shared" si="1389"/>
        <v>0</v>
      </c>
      <c r="CV770" s="79">
        <f t="shared" si="1345"/>
        <v>7769</v>
      </c>
      <c r="CW770" s="66"/>
      <c r="CX770" s="66">
        <f t="shared" si="1390"/>
        <v>0</v>
      </c>
      <c r="CY770" s="40">
        <f t="shared" si="1408"/>
        <v>6801.7599999999984</v>
      </c>
      <c r="CZ770" s="65"/>
      <c r="DA770" s="66">
        <f t="shared" si="1391"/>
        <v>0</v>
      </c>
      <c r="DB770" s="67">
        <f t="shared" si="1359"/>
        <v>91966</v>
      </c>
      <c r="DC770" s="66"/>
      <c r="DD770" s="66">
        <f t="shared" si="1392"/>
        <v>0</v>
      </c>
      <c r="DE770" s="67">
        <f t="shared" si="1360"/>
        <v>98737</v>
      </c>
      <c r="DF770" s="66"/>
      <c r="DG770" s="69">
        <f t="shared" si="1393"/>
        <v>0</v>
      </c>
      <c r="DH770" s="67">
        <f t="shared" si="1415"/>
        <v>511946</v>
      </c>
      <c r="DI770" s="66"/>
      <c r="DJ770" s="66">
        <f t="shared" si="1394"/>
        <v>0</v>
      </c>
      <c r="DK770" s="67">
        <f t="shared" si="1346"/>
        <v>4528.5</v>
      </c>
      <c r="DM770" s="206">
        <f t="shared" si="1395"/>
        <v>0</v>
      </c>
      <c r="DN770" s="25">
        <f t="shared" si="1326"/>
        <v>0</v>
      </c>
      <c r="DO770" s="5"/>
      <c r="DP770" s="43">
        <f t="shared" si="1396"/>
        <v>0</v>
      </c>
      <c r="DQ770" s="27">
        <f t="shared" si="1347"/>
        <v>6819.5</v>
      </c>
      <c r="DR770" s="5"/>
      <c r="DS770" s="43">
        <f t="shared" si="1397"/>
        <v>0</v>
      </c>
      <c r="DT770" s="27">
        <f t="shared" si="1348"/>
        <v>4846</v>
      </c>
      <c r="DU770" s="5"/>
      <c r="DV770" s="43">
        <f t="shared" si="1398"/>
        <v>0</v>
      </c>
      <c r="DW770" s="27">
        <f t="shared" si="1349"/>
        <v>4835</v>
      </c>
      <c r="DX770" s="5"/>
      <c r="DY770" s="22">
        <f t="shared" si="1399"/>
        <v>0</v>
      </c>
      <c r="DZ770" s="25">
        <f t="shared" si="1350"/>
        <v>523</v>
      </c>
      <c r="EA770" s="22"/>
      <c r="EB770" s="22">
        <f t="shared" si="1400"/>
        <v>0</v>
      </c>
      <c r="EC770" s="28">
        <f t="shared" si="1351"/>
        <v>369</v>
      </c>
      <c r="ED770" s="5"/>
      <c r="EE770" s="43">
        <f t="shared" si="1401"/>
        <v>0</v>
      </c>
      <c r="EF770" s="27">
        <f t="shared" si="1352"/>
        <v>4769</v>
      </c>
      <c r="EG770" s="66"/>
      <c r="EH770" s="66">
        <f t="shared" si="1402"/>
        <v>0</v>
      </c>
      <c r="EI770" s="67">
        <f t="shared" si="1353"/>
        <v>23157</v>
      </c>
      <c r="EJ770" s="66"/>
      <c r="EK770" s="66">
        <f t="shared" si="1372"/>
        <v>0</v>
      </c>
      <c r="EL770" s="67">
        <f t="shared" si="1354"/>
        <v>21787</v>
      </c>
      <c r="EM770" s="110" t="e">
        <f t="shared" si="1373"/>
        <v>#REF!</v>
      </c>
    </row>
    <row r="771" spans="1:143" ht="11.25" customHeight="1" x14ac:dyDescent="0.25">
      <c r="A771" s="191">
        <v>46130</v>
      </c>
      <c r="B771" s="188">
        <v>46130</v>
      </c>
      <c r="C771" s="174">
        <v>8004969423</v>
      </c>
      <c r="D771" s="13" t="s">
        <v>118</v>
      </c>
      <c r="E771" s="14">
        <v>300</v>
      </c>
      <c r="F771" s="15">
        <v>1</v>
      </c>
      <c r="G771" s="16">
        <v>191516031821</v>
      </c>
      <c r="H771" s="66"/>
      <c r="I771" s="41">
        <f t="shared" si="1315"/>
        <v>600</v>
      </c>
      <c r="J771" s="48">
        <f t="shared" si="1426"/>
        <v>294752</v>
      </c>
      <c r="K771" s="66"/>
      <c r="L771" s="41">
        <f t="shared" si="1417"/>
        <v>600</v>
      </c>
      <c r="M771" s="48">
        <f t="shared" si="1427"/>
        <v>242981</v>
      </c>
      <c r="N771" s="66"/>
      <c r="O771" s="41">
        <f t="shared" si="1318"/>
        <v>600</v>
      </c>
      <c r="P771" s="48">
        <f t="shared" si="1428"/>
        <v>343262</v>
      </c>
      <c r="Q771" s="66"/>
      <c r="R771" s="66">
        <f t="shared" si="1320"/>
        <v>600</v>
      </c>
      <c r="S771" s="67" t="e">
        <f t="shared" si="1429"/>
        <v>#REF!</v>
      </c>
      <c r="T771" s="66"/>
      <c r="U771" s="66">
        <f t="shared" si="1327"/>
        <v>0</v>
      </c>
      <c r="V771" s="67">
        <f t="shared" si="1328"/>
        <v>217311.40000000002</v>
      </c>
      <c r="X771" s="69">
        <f t="shared" si="1322"/>
        <v>0</v>
      </c>
      <c r="Y771" s="67">
        <f t="shared" si="1416"/>
        <v>6836.2999999999993</v>
      </c>
      <c r="Z771" s="66"/>
      <c r="AA771" s="68">
        <f t="shared" si="1365"/>
        <v>330</v>
      </c>
      <c r="AB771" s="67">
        <f t="shared" si="1425"/>
        <v>9133</v>
      </c>
      <c r="AC771" s="66"/>
      <c r="AD771" s="66">
        <f t="shared" si="1366"/>
        <v>0</v>
      </c>
      <c r="AE771" s="67">
        <f t="shared" si="1329"/>
        <v>3993.3999999999996</v>
      </c>
      <c r="AF771" s="66"/>
      <c r="AG771" s="78">
        <f t="shared" si="1367"/>
        <v>0</v>
      </c>
      <c r="AH771" s="79">
        <f t="shared" si="1330"/>
        <v>6947.9999999999991</v>
      </c>
      <c r="AI771" s="66"/>
      <c r="AJ771" s="68">
        <f t="shared" si="1368"/>
        <v>0</v>
      </c>
      <c r="AK771" s="67">
        <f t="shared" si="1331"/>
        <v>6708.5</v>
      </c>
      <c r="AL771" s="66"/>
      <c r="AM771" s="68">
        <f t="shared" si="1369"/>
        <v>0</v>
      </c>
      <c r="AN771" s="67">
        <f t="shared" si="1332"/>
        <v>2752.8999999999987</v>
      </c>
      <c r="AO771" s="66"/>
      <c r="AP771" s="68">
        <f t="shared" si="1323"/>
        <v>0</v>
      </c>
      <c r="AQ771" s="67">
        <f t="shared" si="1424"/>
        <v>19582.900000000001</v>
      </c>
      <c r="AR771" s="66"/>
      <c r="AS771" s="68">
        <f t="shared" si="1380"/>
        <v>0</v>
      </c>
      <c r="AT771" s="67">
        <f t="shared" si="1333"/>
        <v>2056.1000000000004</v>
      </c>
      <c r="AU771" s="66"/>
      <c r="AV771" s="66">
        <f t="shared" si="1334"/>
        <v>0</v>
      </c>
      <c r="AW771" s="42">
        <f t="shared" si="1419"/>
        <v>1620.0000000000014</v>
      </c>
      <c r="AX771" s="66"/>
      <c r="AY771" s="66">
        <f t="shared" si="1381"/>
        <v>0</v>
      </c>
      <c r="AZ771" s="67">
        <f t="shared" si="1325"/>
        <v>1794.6</v>
      </c>
      <c r="BA771" s="66"/>
      <c r="BB771" s="68">
        <f t="shared" si="1382"/>
        <v>0</v>
      </c>
      <c r="BC771" s="67">
        <f t="shared" si="1335"/>
        <v>1254.5999999999999</v>
      </c>
      <c r="BD771" s="66"/>
      <c r="BE771" s="68">
        <f t="shared" si="1383"/>
        <v>0</v>
      </c>
      <c r="BF771" s="67">
        <f t="shared" si="1409"/>
        <v>7530.3200000000015</v>
      </c>
      <c r="BG771" s="66"/>
      <c r="BH771" s="68">
        <f t="shared" si="1410"/>
        <v>0</v>
      </c>
      <c r="BI771" s="67">
        <f t="shared" si="1370"/>
        <v>35043.879999999997</v>
      </c>
      <c r="BJ771" s="66"/>
      <c r="BK771" s="68">
        <f t="shared" si="1384"/>
        <v>0</v>
      </c>
      <c r="BL771" s="67">
        <f t="shared" si="1336"/>
        <v>4604.6000000000004</v>
      </c>
      <c r="BM771" s="66"/>
      <c r="BN771" s="68">
        <f t="shared" si="1337"/>
        <v>0</v>
      </c>
      <c r="BO771" s="67">
        <f t="shared" si="1338"/>
        <v>509.90000000000123</v>
      </c>
      <c r="BP771" s="66"/>
      <c r="BQ771" s="68">
        <f t="shared" si="1339"/>
        <v>0</v>
      </c>
      <c r="BR771" s="67">
        <f t="shared" si="1411"/>
        <v>13003.01999999999</v>
      </c>
      <c r="BS771" s="66"/>
      <c r="BT771" s="66">
        <f t="shared" si="1361"/>
        <v>0</v>
      </c>
      <c r="BU771" s="67">
        <f t="shared" si="1412"/>
        <v>44763</v>
      </c>
      <c r="BV771" s="66"/>
      <c r="BW771" s="66">
        <f t="shared" si="1362"/>
        <v>0</v>
      </c>
      <c r="BX771" s="67">
        <f t="shared" si="1413"/>
        <v>87923</v>
      </c>
      <c r="BY771" s="66"/>
      <c r="BZ771" s="66">
        <f t="shared" si="1363"/>
        <v>0</v>
      </c>
      <c r="CA771" s="67">
        <f t="shared" si="1414"/>
        <v>40243</v>
      </c>
      <c r="CB771" s="66"/>
      <c r="CC771" s="66">
        <f t="shared" si="1340"/>
        <v>0</v>
      </c>
      <c r="CD771" s="67">
        <f t="shared" si="1403"/>
        <v>20399.7</v>
      </c>
      <c r="CE771" s="66"/>
      <c r="CF771" s="66">
        <f t="shared" si="1341"/>
        <v>0</v>
      </c>
      <c r="CG771" s="67">
        <f t="shared" si="1342"/>
        <v>6982.9</v>
      </c>
      <c r="CH771" s="66"/>
      <c r="CI771" s="66">
        <f t="shared" si="1385"/>
        <v>0</v>
      </c>
      <c r="CJ771" s="67">
        <f t="shared" si="1358"/>
        <v>8715</v>
      </c>
      <c r="CK771" s="66"/>
      <c r="CL771" s="68">
        <f t="shared" si="1386"/>
        <v>0</v>
      </c>
      <c r="CM771" s="79">
        <f t="shared" si="1343"/>
        <v>4864</v>
      </c>
      <c r="CN771" s="66"/>
      <c r="CO771" s="68">
        <f t="shared" si="1387"/>
        <v>0</v>
      </c>
      <c r="CP771" s="79">
        <f t="shared" si="1344"/>
        <v>3955</v>
      </c>
      <c r="CQ771" s="66"/>
      <c r="CR771" s="68">
        <f t="shared" si="1388"/>
        <v>0</v>
      </c>
      <c r="CS771" s="79">
        <f t="shared" si="1418"/>
        <v>6656</v>
      </c>
      <c r="CT771" s="66"/>
      <c r="CU771" s="68">
        <f t="shared" si="1389"/>
        <v>0</v>
      </c>
      <c r="CV771" s="79">
        <f t="shared" si="1345"/>
        <v>7769</v>
      </c>
      <c r="CW771" s="66"/>
      <c r="CX771" s="66">
        <f t="shared" si="1390"/>
        <v>0</v>
      </c>
      <c r="CY771" s="40">
        <f t="shared" si="1408"/>
        <v>6801.7599999999984</v>
      </c>
      <c r="CZ771" s="65"/>
      <c r="DA771" s="66">
        <f t="shared" si="1391"/>
        <v>0</v>
      </c>
      <c r="DB771" s="67">
        <f t="shared" si="1359"/>
        <v>91966</v>
      </c>
      <c r="DC771" s="66"/>
      <c r="DD771" s="66">
        <f t="shared" si="1392"/>
        <v>0</v>
      </c>
      <c r="DE771" s="67">
        <f t="shared" si="1360"/>
        <v>98737</v>
      </c>
      <c r="DF771" s="66"/>
      <c r="DG771" s="69">
        <f t="shared" si="1393"/>
        <v>0</v>
      </c>
      <c r="DH771" s="67">
        <f t="shared" si="1415"/>
        <v>511946</v>
      </c>
      <c r="DI771" s="66"/>
      <c r="DJ771" s="66">
        <f t="shared" si="1394"/>
        <v>0</v>
      </c>
      <c r="DK771" s="67">
        <f t="shared" si="1346"/>
        <v>4528.5</v>
      </c>
      <c r="DM771" s="206">
        <f t="shared" si="1395"/>
        <v>0</v>
      </c>
      <c r="DN771" s="25">
        <f t="shared" si="1326"/>
        <v>0</v>
      </c>
      <c r="DO771" s="5"/>
      <c r="DP771" s="43">
        <f t="shared" si="1396"/>
        <v>0</v>
      </c>
      <c r="DQ771" s="27">
        <f t="shared" si="1347"/>
        <v>6819.5</v>
      </c>
      <c r="DR771" s="5"/>
      <c r="DS771" s="43">
        <f t="shared" si="1397"/>
        <v>0</v>
      </c>
      <c r="DT771" s="27">
        <f t="shared" si="1348"/>
        <v>4846</v>
      </c>
      <c r="DU771" s="5"/>
      <c r="DV771" s="43">
        <f t="shared" si="1398"/>
        <v>0</v>
      </c>
      <c r="DW771" s="27">
        <f t="shared" si="1349"/>
        <v>4835</v>
      </c>
      <c r="DX771" s="5"/>
      <c r="DY771" s="22">
        <f t="shared" si="1399"/>
        <v>0</v>
      </c>
      <c r="DZ771" s="25">
        <f t="shared" si="1350"/>
        <v>523</v>
      </c>
      <c r="EA771" s="22"/>
      <c r="EB771" s="22">
        <f t="shared" si="1400"/>
        <v>0</v>
      </c>
      <c r="EC771" s="28">
        <f t="shared" si="1351"/>
        <v>369</v>
      </c>
      <c r="ED771" s="5"/>
      <c r="EE771" s="43">
        <f t="shared" si="1401"/>
        <v>0</v>
      </c>
      <c r="EF771" s="27">
        <f t="shared" si="1352"/>
        <v>4769</v>
      </c>
      <c r="EG771" s="66"/>
      <c r="EH771" s="66">
        <f t="shared" si="1402"/>
        <v>0</v>
      </c>
      <c r="EI771" s="67">
        <f t="shared" si="1353"/>
        <v>23157</v>
      </c>
      <c r="EJ771" s="66"/>
      <c r="EK771" s="66">
        <f t="shared" si="1372"/>
        <v>0</v>
      </c>
      <c r="EL771" s="67">
        <f t="shared" si="1354"/>
        <v>21787</v>
      </c>
      <c r="EM771" s="110" t="e">
        <f t="shared" si="1373"/>
        <v>#REF!</v>
      </c>
    </row>
    <row r="772" spans="1:143" ht="11.25" customHeight="1" x14ac:dyDescent="0.25">
      <c r="A772" s="191">
        <v>46130</v>
      </c>
      <c r="B772" s="188">
        <v>46130</v>
      </c>
      <c r="C772" s="12">
        <v>8004970124</v>
      </c>
      <c r="D772" s="13" t="s">
        <v>66</v>
      </c>
      <c r="E772" s="14">
        <v>360</v>
      </c>
      <c r="F772" s="15">
        <v>2</v>
      </c>
      <c r="G772" s="16">
        <v>191516031098</v>
      </c>
      <c r="H772" s="66"/>
      <c r="I772" s="41">
        <f t="shared" si="1315"/>
        <v>720</v>
      </c>
      <c r="J772" s="48">
        <f t="shared" si="1426"/>
        <v>294032</v>
      </c>
      <c r="K772" s="66"/>
      <c r="L772" s="41">
        <f t="shared" si="1417"/>
        <v>720</v>
      </c>
      <c r="M772" s="48">
        <f t="shared" si="1427"/>
        <v>242261</v>
      </c>
      <c r="N772" s="66"/>
      <c r="O772" s="41">
        <f t="shared" si="1318"/>
        <v>720</v>
      </c>
      <c r="P772" s="48">
        <f t="shared" si="1428"/>
        <v>342542</v>
      </c>
      <c r="Q772" s="66"/>
      <c r="R772" s="66">
        <f t="shared" si="1320"/>
        <v>720</v>
      </c>
      <c r="S772" s="67" t="e">
        <f t="shared" si="1429"/>
        <v>#REF!</v>
      </c>
      <c r="T772" s="66"/>
      <c r="U772" s="66">
        <f t="shared" si="1327"/>
        <v>0</v>
      </c>
      <c r="V772" s="67">
        <f t="shared" si="1328"/>
        <v>217311.40000000002</v>
      </c>
      <c r="X772" s="69">
        <f t="shared" si="1322"/>
        <v>0</v>
      </c>
      <c r="Y772" s="67">
        <f t="shared" si="1416"/>
        <v>6836.2999999999993</v>
      </c>
      <c r="Z772" s="66"/>
      <c r="AA772" s="68">
        <f t="shared" si="1365"/>
        <v>0</v>
      </c>
      <c r="AB772" s="67">
        <f t="shared" si="1425"/>
        <v>9133</v>
      </c>
      <c r="AC772" s="66"/>
      <c r="AD772" s="66">
        <f t="shared" si="1366"/>
        <v>0</v>
      </c>
      <c r="AE772" s="67">
        <f t="shared" si="1329"/>
        <v>3993.3999999999996</v>
      </c>
      <c r="AF772" s="66"/>
      <c r="AG772" s="78">
        <f t="shared" si="1367"/>
        <v>756</v>
      </c>
      <c r="AH772" s="79">
        <f t="shared" si="1330"/>
        <v>6191.9999999999991</v>
      </c>
      <c r="AI772" s="66"/>
      <c r="AJ772" s="68">
        <f t="shared" si="1368"/>
        <v>0</v>
      </c>
      <c r="AK772" s="67">
        <f t="shared" si="1331"/>
        <v>6708.5</v>
      </c>
      <c r="AL772" s="66"/>
      <c r="AM772" s="68">
        <f t="shared" si="1369"/>
        <v>0</v>
      </c>
      <c r="AN772" s="67">
        <f t="shared" si="1332"/>
        <v>2752.8999999999987</v>
      </c>
      <c r="AO772" s="66"/>
      <c r="AP772" s="68">
        <f t="shared" si="1323"/>
        <v>0</v>
      </c>
      <c r="AQ772" s="67">
        <f t="shared" si="1424"/>
        <v>19582.900000000001</v>
      </c>
      <c r="AR772" s="66"/>
      <c r="AS772" s="68">
        <f t="shared" si="1380"/>
        <v>0</v>
      </c>
      <c r="AT772" s="67">
        <f t="shared" si="1333"/>
        <v>2056.1000000000004</v>
      </c>
      <c r="AU772" s="66"/>
      <c r="AV772" s="66">
        <f t="shared" si="1334"/>
        <v>0</v>
      </c>
      <c r="AW772" s="42">
        <f t="shared" si="1419"/>
        <v>1620.0000000000014</v>
      </c>
      <c r="AX772" s="66"/>
      <c r="AY772" s="66">
        <f t="shared" si="1381"/>
        <v>0</v>
      </c>
      <c r="AZ772" s="67">
        <f t="shared" si="1325"/>
        <v>1794.6</v>
      </c>
      <c r="BA772" s="66"/>
      <c r="BB772" s="68">
        <f t="shared" si="1382"/>
        <v>0</v>
      </c>
      <c r="BC772" s="67">
        <f t="shared" si="1335"/>
        <v>1254.5999999999999</v>
      </c>
      <c r="BD772" s="66"/>
      <c r="BE772" s="68">
        <f t="shared" si="1383"/>
        <v>0</v>
      </c>
      <c r="BF772" s="67">
        <f t="shared" si="1409"/>
        <v>7530.3200000000015</v>
      </c>
      <c r="BG772" s="66"/>
      <c r="BH772" s="68">
        <f t="shared" si="1410"/>
        <v>0</v>
      </c>
      <c r="BI772" s="67">
        <f t="shared" si="1370"/>
        <v>35043.879999999997</v>
      </c>
      <c r="BJ772" s="66"/>
      <c r="BK772" s="68">
        <f t="shared" si="1384"/>
        <v>0</v>
      </c>
      <c r="BL772" s="67">
        <f t="shared" si="1336"/>
        <v>4604.6000000000004</v>
      </c>
      <c r="BM772" s="66"/>
      <c r="BN772" s="68">
        <f t="shared" si="1337"/>
        <v>0</v>
      </c>
      <c r="BO772" s="67">
        <f t="shared" si="1338"/>
        <v>509.90000000000123</v>
      </c>
      <c r="BP772" s="66"/>
      <c r="BQ772" s="68">
        <f t="shared" si="1339"/>
        <v>0</v>
      </c>
      <c r="BR772" s="67">
        <f t="shared" si="1411"/>
        <v>13003.01999999999</v>
      </c>
      <c r="BS772" s="66"/>
      <c r="BT772" s="66">
        <f t="shared" si="1361"/>
        <v>0</v>
      </c>
      <c r="BU772" s="67">
        <f t="shared" si="1412"/>
        <v>44763</v>
      </c>
      <c r="BV772" s="66"/>
      <c r="BW772" s="66">
        <f t="shared" si="1362"/>
        <v>0</v>
      </c>
      <c r="BX772" s="67">
        <f t="shared" si="1413"/>
        <v>87923</v>
      </c>
      <c r="BY772" s="66"/>
      <c r="BZ772" s="66">
        <f t="shared" si="1363"/>
        <v>0</v>
      </c>
      <c r="CA772" s="67">
        <f t="shared" si="1414"/>
        <v>40243</v>
      </c>
      <c r="CB772" s="66"/>
      <c r="CC772" s="66">
        <f t="shared" si="1340"/>
        <v>0</v>
      </c>
      <c r="CD772" s="67">
        <f t="shared" si="1403"/>
        <v>20399.7</v>
      </c>
      <c r="CE772" s="66"/>
      <c r="CF772" s="66">
        <f t="shared" si="1341"/>
        <v>0</v>
      </c>
      <c r="CG772" s="67">
        <f t="shared" si="1342"/>
        <v>6982.9</v>
      </c>
      <c r="CH772" s="66"/>
      <c r="CI772" s="66">
        <f t="shared" si="1385"/>
        <v>0</v>
      </c>
      <c r="CJ772" s="67">
        <f t="shared" si="1358"/>
        <v>8715</v>
      </c>
      <c r="CK772" s="66"/>
      <c r="CL772" s="68">
        <f t="shared" si="1386"/>
        <v>0</v>
      </c>
      <c r="CM772" s="79">
        <f t="shared" si="1343"/>
        <v>4864</v>
      </c>
      <c r="CN772" s="66"/>
      <c r="CO772" s="68">
        <f t="shared" si="1387"/>
        <v>0</v>
      </c>
      <c r="CP772" s="79">
        <f t="shared" si="1344"/>
        <v>3955</v>
      </c>
      <c r="CQ772" s="66"/>
      <c r="CR772" s="68">
        <f t="shared" si="1388"/>
        <v>0</v>
      </c>
      <c r="CS772" s="79">
        <f t="shared" si="1418"/>
        <v>6656</v>
      </c>
      <c r="CT772" s="66"/>
      <c r="CU772" s="68">
        <f t="shared" si="1389"/>
        <v>0</v>
      </c>
      <c r="CV772" s="79">
        <f t="shared" si="1345"/>
        <v>7769</v>
      </c>
      <c r="CW772" s="66"/>
      <c r="CX772" s="66">
        <f t="shared" si="1390"/>
        <v>0</v>
      </c>
      <c r="CY772" s="40">
        <f t="shared" si="1408"/>
        <v>6801.7599999999984</v>
      </c>
      <c r="CZ772" s="65"/>
      <c r="DA772" s="66">
        <f t="shared" si="1391"/>
        <v>0</v>
      </c>
      <c r="DB772" s="67">
        <f t="shared" si="1359"/>
        <v>91966</v>
      </c>
      <c r="DC772" s="66"/>
      <c r="DD772" s="66">
        <f t="shared" si="1392"/>
        <v>0</v>
      </c>
      <c r="DE772" s="67">
        <f t="shared" si="1360"/>
        <v>98737</v>
      </c>
      <c r="DF772" s="66"/>
      <c r="DG772" s="69">
        <f t="shared" si="1393"/>
        <v>0</v>
      </c>
      <c r="DH772" s="67">
        <f t="shared" si="1415"/>
        <v>511946</v>
      </c>
      <c r="DI772" s="66"/>
      <c r="DJ772" s="66">
        <f t="shared" si="1394"/>
        <v>0</v>
      </c>
      <c r="DK772" s="67">
        <f t="shared" si="1346"/>
        <v>4528.5</v>
      </c>
      <c r="DM772" s="206">
        <f t="shared" si="1395"/>
        <v>0</v>
      </c>
      <c r="DN772" s="25">
        <f t="shared" si="1326"/>
        <v>0</v>
      </c>
      <c r="DO772" s="5"/>
      <c r="DP772" s="43">
        <f t="shared" si="1396"/>
        <v>0</v>
      </c>
      <c r="DQ772" s="27">
        <f t="shared" si="1347"/>
        <v>6819.5</v>
      </c>
      <c r="DR772" s="5"/>
      <c r="DS772" s="43">
        <f t="shared" si="1397"/>
        <v>0</v>
      </c>
      <c r="DT772" s="27">
        <f t="shared" si="1348"/>
        <v>4846</v>
      </c>
      <c r="DU772" s="5"/>
      <c r="DV772" s="43">
        <f t="shared" si="1398"/>
        <v>0</v>
      </c>
      <c r="DW772" s="27">
        <f t="shared" si="1349"/>
        <v>4835</v>
      </c>
      <c r="DX772" s="5"/>
      <c r="DY772" s="22">
        <f t="shared" si="1399"/>
        <v>0</v>
      </c>
      <c r="DZ772" s="25">
        <f t="shared" si="1350"/>
        <v>523</v>
      </c>
      <c r="EA772" s="22"/>
      <c r="EB772" s="22">
        <f t="shared" si="1400"/>
        <v>0</v>
      </c>
      <c r="EC772" s="28">
        <f t="shared" si="1351"/>
        <v>369</v>
      </c>
      <c r="ED772" s="5"/>
      <c r="EE772" s="43">
        <f t="shared" si="1401"/>
        <v>0</v>
      </c>
      <c r="EF772" s="27">
        <f t="shared" si="1352"/>
        <v>4769</v>
      </c>
      <c r="EG772" s="66"/>
      <c r="EH772" s="66">
        <f t="shared" si="1402"/>
        <v>0</v>
      </c>
      <c r="EI772" s="67">
        <f t="shared" si="1353"/>
        <v>23157</v>
      </c>
      <c r="EJ772" s="66"/>
      <c r="EK772" s="66">
        <f t="shared" si="1372"/>
        <v>0</v>
      </c>
      <c r="EL772" s="67">
        <f t="shared" si="1354"/>
        <v>21787</v>
      </c>
      <c r="EM772" s="110" t="e">
        <f t="shared" si="1373"/>
        <v>#REF!</v>
      </c>
    </row>
    <row r="773" spans="1:143" ht="11.25" customHeight="1" x14ac:dyDescent="0.25">
      <c r="A773" s="191">
        <v>46130</v>
      </c>
      <c r="B773" s="188">
        <v>46130</v>
      </c>
      <c r="C773" s="174">
        <v>8004970125</v>
      </c>
      <c r="D773" s="13" t="s">
        <v>34</v>
      </c>
      <c r="E773" s="14">
        <v>575</v>
      </c>
      <c r="F773" s="15">
        <v>5</v>
      </c>
      <c r="G773" s="16">
        <v>191516031241</v>
      </c>
      <c r="H773" s="66"/>
      <c r="I773" s="41">
        <f t="shared" ref="I773:I836" si="1430">IF(OR(D773="NPC6ASZDB-RD015M",D773="NPC06SZDB-OR050C",D773="NPC6ASZDB-WT008M",D773="NPC6ASZDB-WT018M",D773="NPC6ASZDB-WT023M",D773="NPC6ASZDB-WT024M",D773="NPC6ASZDB-OR020M",D773="NPC6ASZDB-RD006M",D773="NPC6ASZDB-WT017M",D773="NPC6ASZDB-GY750C",D773="NPC6ASZDB-YL015M",D773="NPC6ASZDB-BL004M ",D773="NPC6ASZDB-WT016M",D773="NPC06SZDB-BK006M",D773="NPC06SZDB-BK007M",D773="NPC6ASZDB-OR750C",D773="NPC06SZDB-BK004M",D773="NPC06SZDB-BL015M",D773="NPC6ASZDB-BL013C",D773="NPC6ASZDB-BL030C",D773="NPC6ASZDB-GY009M",D773="NPC06SZDB-BK002M",D773="NPC6ASZDB-GY025C",D773="NPC06SZDB-BK003M",D773="NPC06SZDB-GY005M",D773="NPC6ASZDB-RD020C",D773="NPC06SZDB-YL040M",D773="NPC6ASZDB-GY125C",D773="NPC06SZDB-YL002M",D773="NPC6ASZDB-WT100M",D773="NPC6ASZDB-RD008M",D773="NPC6ASZDB-YL009M",D773="NPC6ASZDB-VT010M",D773="NPC6ASZDB-OR007M",D773="NPC6ASZDB-VT007M",D773="NPC6ASZDB-BK007M",D773="NPC6ASZDB-GY350C",D773="NPC6ASZDB-YL350C",D773="NPC6ASZDB-OR350C",D773="NPC6ASZDB-VT350C",D773="NPC6ASZDB-BL350C",D773="NPC6ASZDB-RD350C",D773="NPC6ASZDB-BK350C",D773="NPC6ASZDB-VT003M",D773="NPC6ASZDB-OR250C",D773="NPC6ASZDB-VT250C",D773="NPC6ASZDB-VT002M",D773="NPC6ASZDB-VT050C",D773="NPC6ASZDB-VT001M",D773="NPC6ASZDB-VT150C",D773="NPC6ASZDB-WT017C",D773="NPC6ASZDB-RD030C",D773="NPC6ASZDB-WT030C",D773="NPC6ASZDB-OR020M",D773="NPC6ASZDB-OR015M",D773="NPC06SZDB-WT025C",D773="NPC6ASZDB-WT013M",D773="NPC6ASZDB-GY075C",D773="NPC6ASZDB-BK075C",D773="NPC6ASZDB-BK125C",D773="NPC6ASZDB-GN250C",D773="NPC6ASZDB-WT011M",D773="NPC6ASZDB-WT014M",D773="NPC6ASZDB-OR005M",D773="NPC6ASZDB-GY006M",D773="NPC6ASZDB-WT550C",D773="NPC6ASZDB-WT650C",D773="NPC6ASZDB-WT850C",D773="NPC6ASZDB-WT950C",D773="NPC6ASZDB-RD250C",D773="NPC06SZDB-GY015C",D773="NPC06SZDB-BL020C",D773="NPC06SZDB-YL015C",D773="NPC6ASZDB-BL012M",D773="NPC6ASZDB-WT020C",D773="NPC6ASZDB-BL008M",D773="NPC6ASZDB-BL009M",D773="NPC6ASZDB-WT022M",D773="NPC6ASZDB-YL007M",D773="NPC06SZDB-WT250C",D773="NPC6ASZDB-BL007M",D773="NPC6ASZDB-BK050C",D773="NPC6ASZDB-BK025C",D773="NPC6ASZDB-BL750C",D773="NPC6ASZDB-OR010M",D773="NPC06SZDB-RD015M",D773="NPC6ASZDB-YL012M",D773="NPC6ASZDB-YL020M",D773="NPC6ASZDB-YL030M",D773="NPC6ASZDB-RD050C",D773="NPC06SZDB-BL050C",D773="NPC06SZDB-RD050C",D773="NPC06SZDB-YL050C",D773="NPC06SZDB-YL003M",D773="NPC06SZDB-GN002M",D773="NPC6ASZDB-RD010M",D773="NPC6ASZDB-GY450C",D773="NPC6ASZDB-WT006M",D773="NPC6ASZDB-BL250C",D773="NPC6ASZDB-GY050C",D773="NPC6ASZDB-YL250C",D773="NPC6ASZDB-YL008M",D773="NPC06SZDB-YL010M",D773="NPC6ASZDB-GY008M",D773="NPC06SZDB-RD005M",D773="NPC6ASZDB-BL050C",D773="NPC6ASZDB-WT450C",D773="NPC6ASZDB-OR050C",D773="NPC06SZDB-GN010M",D773="NPC06SZDB-RD010M",D773="NPC06SZDB-BL010M",D773="NPC6ASZDB-GY050C",D773="NPC6ASZDB-YL025C",D773="NPC6ASZDB-BK250C",D773="NPC6ASZDB-BK004M",D773="NPC6ASZDB-YL006M",D773="NPC06SZDB-WT007M",D773="NPC6ASZDB-BL015M",D773="NPC6ASZDB-BL020M",D773="NPC6ASZDB-GN010M",D773="NPC6ASZDB-GN015M",D773="NPC6ASZDB-GY250C",D773="NPC6ASZDB-BK030M",D773="NPC06SZDB-GY003M",D773="NPC06SZDB-BL150C",D773="NPC6ASZDB-BK013M",D773="NPC6ASZDB-OR150C",D773="NPC6ASZDB-GY007M",D773="NPC6ASZDB-BK750C",D773="NPC06SZDB-GN003M",D773="NPC06SZDB-BK150C",D773="NPC06SZDB-BK001M",D773="NPC6ASZDB-RD007M",D773="NPC6ASZDB-RD010M",D773="NPC06SZDB-GY006M",D773="NPC06SZDB-GY015M",D773="NPC06SZDB-BK050C",D773="NPC6ASZDB-BL010M",D773="NPC6ASZDB-GN025C",D773="NPC6ASZDB-WT009M",D773="NPC6ASZDB-OR004M",D773="NPC6ASZDB-WT075C",D773="NPC6ASZDB-WT175C",D773="NPC06SZDB-GY001M",D773="NPC06SZDB-GY002M",D773="NPC6ASZDB-WT125C",D773="NPC6ASZDB-WT225C",D773="NPC6ASZDB-WT275C",D773="NPC6ASZDB-GY015M",D773="NPC6ASZDB-RD001M",D773="NPC6ASZDB-RD005M",D773="NPC6ASZDB-WT025C",D773="NPC6ASZDB-YL001M",D773="NPC6ASZDB-YL005M",D773="NPC06SZDB-GY010M",D773="NPC06SZDB-YL005M",D773="NPC06SZDB-YL001M",D773="NPC6ASZDB-BK150C",D773="NPC6ASZDB-BL030M",D773="NPC6ASZDB-GY003M",D773="NPC6ASZDB-YL050C",D773="NPC6ASZDB-YL010M",D773="NPC6ASZDB-OR010M",D773="NPC06SZDB-YL150C",D773="NPC6ASZDB-OR005M",D773="NPC06SZDB-OR002M",D773="NPC6ASZDB-RD150C",D773="NPC6ASZDB-WT025M",D773="NPC6ASZDB-WT150C",D773="NPC6ASZDB-WT012M",D773="NPC6ASZDB-WT250C",D773="NPC6ASZDB-WT350C",D773="NPC6ASZDB-YL002M",D773="NPC6ASZDB-BL150C",D773="NPC6ASZDB-WT015M",D773="NPC6ASZDB-YL150C",D773="NPC6ASZDB-YL003M",D773="NPC6ASZDB-WT750C",D773="NPC6ASZDB-GN050C",D773="NPC6ASZDB-WT008M",D773="NPC06SZDB-OR010M",D773="NPC6ASZDB-GY150C",D773="NPC6ASZDB-GN150C",D773="NPC6ASZDB-OR001M",D773="NPC6ASZDB-OR002M",D773="NPC6ASZDB-OR003M",D773="NPC06SZDB-RD002M",D773="NPC06SZDB-RD150C",D773="NPC6ASZDB-BK015M",D773="NPC06SZDB-GN001M",D773="NPC06SZDB-GN150C",D773="NPC06SZDB-WT030M",D773="NPC06SZDB-WT750C",D773="NPC06SZDB-WT015M",D773="NPC6ASZDB-WT030M",D773="NPC06SZDB-RD001M",D773="NPC06SZDB-RD003M",D773="NPC06SZDB-OR003M",D773="NPC06SZDB-OR001M",D773="NPC06SZDB-BL001M",D773="NPC06SZDB-BL003M",D773="NPC06SZDB-WT150C",D773="NPC06SZDB-BL002M",D773="NPC6ASZDB-WT050C",D773="NPC06SZDB-WT050C",D773="NPC06SZDB-WT001M",D773="NPC06SZDB-WT002M",D773="NPC06SZDB-WT003M",D773="NPC06SZDB-WT004M",D773="NPC06SZDB-WT005M",D773="NPC06SZDB-WT010M",D773="NPC06SZDB-WT020M",D773=1711815,D773="NPC6ASZDB-GN001M",D773="NPC6ASZDB-GN002M",D773="NPC6ASZDB-GN003M",D773="NPC6ASZDB-GN004M",D773="NPC6ASZDB-GN005M",D773="NPC6ASZDB-GN020M",D773="NPC6ASZDB-GN030M",D773="NPC6ASZDB-WT001M",D773="NPC6ASZDB-WT002M",D773="NPC6ASZDB-WT003M",D773="NPC6ASZDB-WT004M",D773="NPC6ASZDB-WT006M",D773="NPC6ASZDB-WT007M",D773="NPC6ASZDB-WT004M",D773="NPC6ASZDB-WT005M",D773="NPC6ASZDB-WT010M",D773="NPC6ASZDB-WT020M",D773="NPC6ASZDB-RD002M",D773="NPC6ASZDB-RD003M",D773="NPC6ASZDB-RD020M",D773="NPC6ASZDB-GY001M",D773="NPC6ASZDB-GY002M",D773="NPC6ASZDB-GY003M",D773="NPC6ASZDB-GY004M",D773="NPC6ASZDB-GY005M",D773="NPC6ASZDB-GY010M",D773="NPC6ASZDB-GY020M",D773="NPC6ASZDB-GY025M",D773="NPC6ASZDB-GY030M",D773="NPC6ASZDB-BL001M",D773="NPC6ASZDB-BL002M",D773="NPC6ASZDB-BL003M",D773="NPC6ASZDB-BL004M",D773="NPC6ASZDB-BL005M",D773="NPC6ASZDB-BL010M",D773="NPC6ASZDB-BK001M",D773="NPC6ASZDB-BK002M",D773="NPC6ASZDB-BK003M",D773="NPC6ASZDB-BK005M",D773="NPC6ASZDB-BK010M",D773="NPC6ASZDB-BK020M",),E773*2,0)</f>
        <v>1150</v>
      </c>
      <c r="J773" s="48">
        <f t="shared" si="1426"/>
        <v>292882</v>
      </c>
      <c r="K773" s="66"/>
      <c r="L773" s="41">
        <f t="shared" si="1417"/>
        <v>1150</v>
      </c>
      <c r="M773" s="48">
        <f t="shared" si="1427"/>
        <v>241111</v>
      </c>
      <c r="N773" s="66"/>
      <c r="O773" s="41">
        <f t="shared" ref="O773:O836" si="1431">IF(OR(D773="NPC6ASZDB-WT019M",D773="NPC6ASZDB-RD015M",D773="NPC06SZDB-BK006M",D773="NPC06SZDB-BK007M",D773="NPC6ASZDB-OR750C",D773="NPC06SZDB-BK004M",D773="NPC06SZDB-BL015M",D773="NPC6ASZDB-BL013C",D773="NPC6ASZDB-BL030C",D773="NPC6ASZDB-GY009M",D773="NPC06SZDB-BK002M",D773="NPC6ASZDB-GY025C",D773="NPC06SZDB-BK003M",D773="NPC06SZDB-GY005M",D773="NPC6ASZDB-RD020C",D773="NPC06SZDB-YL040M",D773="NPC6ASZDB-GY125C",D773="NPC06SZDB-YL002M",D773="NPC6ASZDB-WT100M",D773="NPC6ASZDB-RD008M",D773="NPC6ASZDB-YL009M",D773="NPC6ASZDB-VT010M",D773="NPC6ASZDB-OR007M",D773="NPC6ASZDB-VT007M",D773="NPC6ASZDB-BK007M",D773="NPC6ASZDB-GY350C",D773="NPC6ASZDB-YL350C",D773="NPC6ASZDB-OR350C",D773="NPC6ASZDB-VT350C",D773="NPC6ASZDB-BL350C",D773="NPC6ASZDB-RD350C",D773="NPC6ASZDB-BK350C",D773="NPC6ASZDB-VT003M",D773="NPC6ASZDB-OR250C",D773="NPC6ASZDB-VT250C",D773="NPC6ASZDB-VT002M",D773="NPC6ASZDB-VT050C",D773="NPC6ASZDB-VT001M",D773="NPC6ASZDB-VT150C",D773="NPC6ASZDB-WT017C",D773="NPC6ASZDB-RD030C",D773="NPC6ASZDB-WT030C",D773="NPC6ASZDB-OR020M",D773="NPC6ASZDB-OR020M",D773="NPC6ASZDB-OR015M",D773="NPC06SZDB-WT025C",D773="NPC6ASZDB-WT013M",D773="NPC6ASZDB-BK175C",D773="NPC6ASZDB-GY075C",D773="NPC6ASZDB-BK075C",D773="NPC6ASZDB-BK125C",D773="NPC6ASZDB-GN250C",D773="NPC6ASZDB-WT011M",D773="NPC6ASZDB-WT014M",D773="NPC6ASZDB-OR005M",D773="NPC6ASZDB-GY006M",D773="NPC6ASZDB-WT550C",D773="NPC6ASZDB-WT650C",D773="NPC6ASZDB-WT850C",D773="NPC6ASZDB-WT950C",D773="NPC6ASZDB-RD250C",D773="NPC06SZDB-GY015C",D773="NPC06SZDB-BL020C",D773="NPC06SZDB-YL015C",D773="NPC6ASZDB-BL012M",D773="NPC6ASZDB-WT020C",D773="NPC6ASZDB-BL008M",D773="NPC6ASZDB-BL009M",D773="NPC6ASZDB-WT022M",D773="NPC6ASZDB-YL007M",D773="NPC06SZDB-WT250C",D773="NPC6ASZDB-BL007M",D773="NPC6ASZDB-BK050C",D773="NPC6ASZDB-BK025C",D773="NPC6ASZDB-BL750C",D773="NPC6ASZDB-OR010M",D773="NPC06SZDB-RD015M",D773="NPC6ASZDB-YL012M",D773="NPC6ASZDB-YL030M",D773="NPC6ASZDB-YL020M",D773="NPC6ASZDB-RD050C",D773="NPC06SZDB-BL050C",D773="NPC06SZDB-RD050C",D773="NPC06SZDB-YL050C",D773="NPC06SZDB-YL003M",D773="NPC06SZDB-GN002M",D773="NPC6ASZDB-RD010M",D773="NPC6ASZDB-GY450C",D773="NPC6ASZDB-GY450C",D773="NPC6ASZDB-BL250C",D773="NPC6ASZDB-GY050C",D773="NPC6ASZDB-YL250C",D773="NPC6ASZDB-YL008M",D773="NPC06SZDB-YL010M",D773="NPC6ASZDB-GY008M",D773="NPC06SZDB-RD005M",D773="NPC6ASZDB-BL050C",D773="NPC6ASZDB-WT450C",D773="NPC6ASZDB-OR050C",D773="NPC06SZDB-GN010M",D773="NPC06SZDB-RD010M",D773="NPC06SZDB-BL010M",D773="NPC6ASZDB-GY050C",D773="NPC6ASZDB-YL025C",D773="NPC6ASZDB-BK250C",D773="NPC6ASZDB-BK004M",D773="NPC6ASZDB-YL006M",D773="NPC06SZDB-WT007M",D773="NPC6ASZDB-BL015M",D773="NPC6ASZDB-BL020M",D773="NPC6ASZDB-GN010M",D773="NPC6ASZDB-GN015M",D773="NPC6ASZDB-GY250C",D773="NPC6ASZDB-BK030M",D773="NPC06SZDB-GY003M",D773="NPC06SZDB-BL150C",D773="NPC6ASZDB-BK013M",D773="NPC6ASZDB-OR150C",D773="NPC6ASZDB-GY007M",D773="NPC6ASZDB-BK750C",D773="NPC06SZDB-GN003M",D773="NPC06SZDB-BK150C",D773="NPC06SZDB-BK001M",D773="NPC6ASZDB-RD007M",D773="NPC6ASZDB-RD010M",D773="NPC06SZDB-GY006M",D773="NPC06SZDB-GY015M",D773="NPC06SZDB-BK050C",D773="NPC6ASZDB-GN025C",D773="NPC6ASZDB-WT009M",D773="NPC6ASZDB-OR004M",D773="NPC6ASZDB-WT075C",D773="NPC6ASZDB-WT175C",D773="NPC06SZDB-GY001M",D773="NPC06SZDB-GY002M",D773="NPC6ASZDB-WT125C",D773="NPC6ASZDB-WT225C",D773="NPC6ASZDB-WT275C",D773="NPC6ASZDB-GY015M",D773="NPC6ASZDB-RD001M",D773="NPC6ASZDB-RD005M",D773="NPC6ASZDB-WT025C",D773="NPC6ASZDB-YL001M",D773="NPC6ASZDB-YL005M",D773="NPC06SZDB-GY010M",D773="NPC06SZDB-YL005M",D773="NPC06SZDB-YL001M",D773="NPC6ASZDB-BK150C",D773="NPC6ASZDB-BL030M",D773="NPC6ASZDB-YL050C",D773="NPC6ASZDB-YL010M",D773=1711167,D773="NPC6ASZDB-OR010M",D773="NPC06SZDB-YL150C",D773="NPC6ASZDB-OR005M",D773="NPC06SZDB-OR002M",D773="NPC6ASZDB-RD150C",D773="NPC6ASZDB-WT025M",D773="NPC6ASZDB-WT150C",D773="NPC6ASZDB-WT250C",D773="NPC6ASZDB-WT350C",D773="NPC6ASZDB-YL002M",D773="NPC6ASZDB-WT012M",D773="NPC6ASZDB-BL150C",D773="NPC6ASZDB-WT015M",D773="NPC6ASZDB-YL150C",D773="NPC6ASZDB-YL003M",D773="NPC6ASZDB-WT750C",D773="NPC6ASZDB-GN050C",D773="NPC6ASZDB-WT008M",D773="NPC06SZDB-OR010M",D773="NPC6ASZDB-GY150C",D773="NPC6ASZDB-GN150C",D773="NPC6ASZDB-OR001M",D773="NPC6ASZDB-OR002M",D773="NPC6ASZDB-OR003M",D773="NPC06SZDB-RD002M",D773="NPC06SZDB-RD150C",D773="NPC6ASZDB-BK015M",D773="NPC06SZDB-GN001M",D773="NPC06SZDB-GN150C",D773="NPC06SZDB-WT030M",D773="NPC06SZDB-WT750C",D773="NPC06SZDB-WT015M",D773="NPC6ASZDB-WT030M",D773="NPC06SZDB-RD001M",D773="NPC06SZDB-RD003M",D773="NPC06SZDB-OR003M",D773="NPC06SZDB-OR001M",D773="NPC06SZDB-BL001M",D773="NPC06SZDB-BL003M",D773="NPC06SZDB-WT150C",D773="NPC06SZDB-BL002M",D773="NPC6ASZDB-WT050C",D773="NPC06SZDB-WT050C",D773="NPC06SZDB-WT001M",D773="NPC06SZDB-WT002M",D773="NPC06SZDB-WT003M",D773="NPC06SZDB-WT004M",D773="NPC06SZDB-WT005M",D773="NPC06SZDB-WT020M",D773="NPC6ASZDB-GN001M",D773="NPC6ASZDB-GN002M",D773="NPC6ASZDB-GN003M",D773="NPC6ASZDB-GN004M",D773="NPC6ASZDB-GN005M",D773="NPC6ASZDB-GN020M",D773="NPC06SZDB-WT010M",D773="NPC6ASZDB-GN030M",D773=1711091,D773=1711093,D773=1711815,D773=1711094,D773=1711095,D773=1711098,D773=2153215,D773=1711096,D773=1711097,D773=1711027,D773=2153463,D773=1711911,D773="NPC6ASZDB-WT001M",D773="NPC6ASZDB-WT002M",D773="NPC6ASZDB-WT003M",D773="NPC6ASZDB-WT004M",D773="NPC6ASZDB-WT005M",D773="NPC6ASZDB-WT006M",D773="NPC6ASZDB-WT007M",D773="NPC6ASZDB-WT010M",D773="NPC6ASZDB-WT020M",D773="NPC6ASZDB-RD002M",D773="NPC6ASZDB-RD003M",D773="NPC6ASZDB-RD020M",D773="NPC6ASZDB-GY001M",D773="NPC6ASZDB-GY002M",D773="NPC6ASZDB-GY003M",D773="NPC6ASZDB-GY004M",D773="NPC6ASZDB-GY005M",D773="NPC6ASZDB-GY010M",D773="NPC6ASZDB-GY020M",D773="NPC6ASZDB-GY025M",D773="NPC6ASZDB-GY030M",D773="NPC6ASZDB-BL001M",D773="NPC6ASZDB-BL002M",D773="NPC6ASZDB-BL003M",D773="NPC6ASZDB-BL004M",D773="NPC6ASZDB-BL005M",D773="NPC6ASZDB-BL010M",D773="NPC6ASZDB-BK001M",D773="NPC6ASZDB-BK002M",D773="NPC6ASZDB-BK003M",D773="NPC6ASZDB-BK005M",D773="NPC6ASZDB-BK010M",D773="NPC6ASZDB-BK020M",D773=1711171),E773*2,0)</f>
        <v>1150</v>
      </c>
      <c r="P773" s="48">
        <f t="shared" si="1428"/>
        <v>341392</v>
      </c>
      <c r="Q773" s="66"/>
      <c r="R773" s="66">
        <f t="shared" ref="R773:R836" si="1432">IF(OR(D773="CO17772-0ZM010",D773="NPC6ASZDB-BK950C",D773="NPC6ASZDB-BK550C",D773="NPC6ASZDB-GN750C",D773="NPC6ASZDB-WT035M",D773="CO17772-0ZM002",D773="CO17772-01M001",D773="NPC6ASZDB-WT028M ",D773="NPC6ASZDB-WT019M",D773="CO17772-0CC050",D773="NPC6ASZDB-WT018M",D773="NPC6ASZDB-WT023M",D773="NPC6ASZDB-WT024M",D773="NPC6ASZDB-OR020M",D773="NPC6ASZDB-RD006M",D773="NPC6ASZDB-WT017M",D773="NPC6ASZDB-GY750C",D773="NPC6ASZDB-YL015M",D773="NPC6ASZDB-WT016M",D773="CO17772-0CM015",D773="NPC6ASZDB-OR750C",D773="NPC6ASZDB-BL013C",D773="NPC6ASZDB-BL030C",D773="NPC6ASZDB-GY009M",D773="NPC6ASZDB-GY025C",D773="NPC6ASZDB-RD020C",D773="CO17772-08F004",D773="CO17772-08F010",D773="NPC6ASZDB-GY125C",D773="CO17772-08C750",D773="NPC06SZDB-YL002M",D773="NPC6ASZDB-WT100M",D773="NPC6ASZDB-RD008M",D773="NPC6ASZDB-YL009M",D773="NPC6ASZDB-VT010M",D773="NPC6ASZDB-OR007M",D773="NPC6ASZDB-VT007M",D773="NPC6ASZDB-BK007M",D773="NPC6ASZDB-GY350C",D773="NPC6ASZDB-YL350C",D773="NPC6ASZDB-OR350C",D773="NPC6ASZDB-VT350C",D773="NPC6ASZDB-BL350C",D773="NPC6ASZDB-RD350C",D773="NPC6ASZDB-VT003M",D773="NPC6ASZDB-OR250C",D773="NPC6ASZDB-VT250C",D773="NPC6ASZDB-VT002M",D773="NPC6ASZDB-VT050C",D773="NPC6ASZDB-VT001M",D773="NPC6ASZDB-VT150C",D773="NPC6ASZDB-WT017C",D773="NPC6ASZDB-RD030C",D773="NPC6ASZDB-WT030C",D773="NPC6ASZDB-OR020M",D773="NPC6ASZDB-OR015M",D773="CO17772-08C250",D773="NPC6ASZDB-WT013M",D773="NPC6ASZDB-BK175C",D773="NPC6ASZDB-GY075C",D773="NPC6ASZDB-BK075C",D773="CO17772-07M001",D773="CO17772-09M001",D773="CO17772-0ZM001",D773="CO17772-0MM001",D773="CO17772-08F002",D773="NPC6ASZDB-BK125C",D773="NPC6ASZDB-GN250C",D773="NPC6ASZDB-WT011M",D773="NPC6ASZDB-WT014M",D773="NPC6ASZDB-OR005M",D773="NPC6ASZDB-GY006M",D773="NPC6ASZDB-WT550C",D773="NPC6ASZDB-WT650C",D773="NPC6ASZDB-WT850C",D773="NPC6ASZDB-WT950C",D773="NPC6ASZDB-RD250C",D773="NPC6ASZDB-BL012M",D773="NPC6ASZDB-WT020C",D773="NPC6ASZDB-BL008M",D773="NPC6ASZDB-BL009M",D773="NPC6ASZDB-WT022M",D773="NPC6ASZDB-YL007M",D773="NPC6ASZDB-BL007M",D773="CO17772-0ZM008",D773="CO17772-0ZM005",D773="NPC6ASZDB-BK050C",D773="NPC6ASZDB-BK025C",D773="NPC6ASZDB-BL750C",D773="NPC6ASZDB-OR010M",D773="NPC6ASZDB-YL012M",D773="NPC6ASZDB-YL020M",D773="NPC6ASZDB-YL030M",D773="NPC6ASZDB-RD050C",D773="NPC6ASZDB-RD010M",D773="NPC6ASZDB-GY450C",D773="CO17772-0CM005",D773="NPC6ASZDB-BL250C",D773="NPC6ASZDB-GY050C",D773="NPC6ASZDB-YL250C",D773="CO17772-0CM007",D773="NPC6ASZDB-YL008M",D773="NPC6ASZDB-GY008M",D773="NPC6ASZDB-BL050C",D773="NPC6ASZDB-GY050C",D773="NPC6ASZDB-WT450C",D773="NPC6ASZDB-OR050C",D773="CO17772-08M020",D773="NPC6ASZDB-YL025C",D773="NPC6ASZDB-BK250C",D773="CO17772-0MC150",D773="NPC6ASZDB-BK004M",D773="NPC6ASZDB-YL006M",D773="NPC6ASZDB-BL015M",D773="NPC6ASZDB-BL020M",D773="NPC6ASZDB-GN010M",D773="NPC6ASZDB-GN015M",D773="NPC6ASZDB-GY250C",D773="NPC6ASZDB-BK030M",D773="CO17772-08M010",D773="CO17772-08M006",D773="NPC6ASZDB-BK013M",D773="NPC6ASZDB-OR150C",D773="CO17772-08C050",D773="CO17772-0CM007",D773="CO17772-0CM010",D773="CO17772-0CM003",D773="CO17772-08C150",D773="CO17772-08M007",D773="CO17772-0MM005",D773="CO17772-0MM015",D773="CO17772-0CM002",D773="CO17772-0CM001",D773="CO17772-08M010",D773="CO17772-08M001",D773="CO17772-08M002",D773="CO17772-08M003",D773="CO17772-08M004",D773="CO17772-08M015",D773="CO17772-08M005",D773="NPC6ASZDB-BK750C",D773="NPC6ASZDB-RD007M",D773="NPC6ASZDB-RD010M",D773="NPC6ASZDB-GN025C",D773="NPC6ASZDB-WT009M",D773="NPC6ASZDB-OR004M",D773="NPC6ASZDB-WT075C",D773="NPC6ASZDB-WT175C",D773="NPC6ASZDB-WT125C",D773="NPC6ASZDB-WT225C",D773="NPC6ASZDB-WT275C",D773="NPC6ASZDB-GY015M",D773="NPC6ASZDB-RD001M",D773="NPC6ASZDB-RD005M",D773="NPC6ASZDB-WT025C",D773="NPC6ASZDB-YL001M",D773="NPC6ASZDB-YL005M",D773="NPC6ASZDB-BK150C",D773="NPC6ASZDB-BL030M",D773="NPC6ASZDB-YL050C",D773="NPC6ASZDB-YL010M",D773="NPC6ASZDB-OR010M",D773="NPC6ASZDB-OR005M",D773="NPC6ASZDB-RD150C",D773="NPC6ASZDB-WT025M",D773="NPC6ASZDB-WT150C",D773="NPC6ASZDB-WT012M",D773="NPC6ASZDB-WT250C",D773="NPC6ASZDB-WT350C",D773="NPC6ASZDB-YL002M",D773="NPC6ASZDB-BL150C",D773="NPC6ASZDB-WT015M",D773="NPC6ASZDB-YL150C",D773="NPC6ASZDB-YL003M",D773="NPC6ASZDB-WT750C",D773="NPC6ASZDB-GN050C",D773="NPC6ASZDB-WT008M",D773="NPC6ASZDB-GY150C",D773="NPC6ASZDB-GN150C",D773="NPC6ASZDB-OR001M",D773="NPC6ASZDB-OR002M",D773="NPC6ASZDB-OR003M",D773="NPC6ASZDB-BK015M",D773="NPC6ASZDB-WT030M",D773="NPC6ASZDB-WT050C",D773="NPC6ASZDB-GN001M",D773="NPC6ASZDB-GN002M",D773="NPC6ASZDB-GN003M",D773="NPC6ASZDB-GN004M",D773="NPC6ASZDB-GN005M",D773="NPC6ASZDB-GN020M",D773="NPC6ASZDB-GN030M",D773="NPC6ASZDB-WT001M",D773="NPC6ASZDB-WT002M",D773="NPC6ASZDB-WT003M",D773="NPC6ASZDB-WT004M",D773="NPC6ASZDB-WT005M",D773="NPC6ASZDB-WT006M",D773="NPC6ASZDB-WT007M",D773="NPC6ASZDB-WT010M",D773="NPC6ASZDB-WT020M",D773="NPC6ASZDB-RD002M",D773="NPC6ASZDB-RD003M",D773="NPC6ASZDB-RD020M",D773="NPC6ASZDB-GY001M",D773="NPC6ASZDB-GY002M",D773="NPC6ASZDB-GY003M",D773="NPC6ASZDB-GY004M",D773="NPC6ASZDB-GY005M",D773="NPC6ASZDB-GY010M",D773="NPC6ASZDB-GY020M",D773="NPC6ASZDB-GY025M",D773="NPC6ASZDB-GY030M",D773="NPC6ASZDB-BL001M",D773="NPC6ASZDB-BL002M",D773="NPC6ASZDB-BL003M",D773="NPC6ASZDB-BL004M",D773="NPC6ASZDB-BL005M",D773="NPC6ASZDB-BL010M",D773="NPC6ASZDB-BK001M",D773="NPC6ASZDB-BK002M",D773="NPC6ASZDB-BK003M",D773="NPC6ASZDB-BK005M",D773="NPC6ASZDB-BK010M",D773="NPC6ASZDB-BK020M",D773="NPC6ASZDB-GY007M",),E773*2,0)</f>
        <v>1150</v>
      </c>
      <c r="S773" s="67" t="e">
        <f t="shared" si="1429"/>
        <v>#REF!</v>
      </c>
      <c r="T773" s="66"/>
      <c r="U773" s="66">
        <f t="shared" si="1327"/>
        <v>2932.5</v>
      </c>
      <c r="V773" s="67">
        <f t="shared" si="1328"/>
        <v>214378.90000000002</v>
      </c>
      <c r="X773" s="69">
        <f t="shared" ref="X773:X836" si="1433">IF(OR(D773="NPC6ASZDB-BK015C",D773="NPP6ASZDB-BK010M",D773="NPP6ASZDB-BK005M",D773="NPP6ASZDB-BK003M",D773="NPP6ASZDB-BK002M",D773="NPP6ASZDB-BK001M",D773="NPC6ASZDB-BK030C",D773="NPC6ASZDB-BK950C",D773="NPC6ASZDB-BK550C",D773="NPC06SZDB-BK006M",D773="NPC06SZDB-BK007M",D773="NPC06SZDB-BK004M",D773="NPC06SZDB-BK002M",D773="NPC06SZDB-BK003M",D773="NPC6ASZDB-BK007M",D773="NPC6ASZDB-BK350C",D773="NPC6ASZDB-BK175C",D773="NPC6ASZDB-BK075C",D773="NPC6ASZDB-BK125C",D773="NPC6ASZDB-BK050C",D773="NPC6ASZDB-BK025C",D773="NPC6ASZDB-BK250C",D773="NPC6ASZDB-BK004M",D773="NPC6ASZDB-BK030M",D773="NPC6ASZDB-BK013M",D773="NPC6ASZDB-BK750C",D773="NPC06SZDB-BK150C",D773="NPC06SZDB-BK001M",D773="NPC06SZDB-BK050C",D773="NPC6ASZDB-BK150C",D773="NPC6ASZDB-BK015M",D773="NPC6ASZDB-BK001M",D773="NPC6ASZDB-BK002M",D773="NPC6ASZDB-BK003M",D773="NPC6ASZDB-BK005M",D773="NPC6ASZDB-BK010M",D773="NPC6ASZDB-BK020M",),E773*(F773+0.1),0)</f>
        <v>0</v>
      </c>
      <c r="Y773" s="67">
        <f t="shared" si="1416"/>
        <v>6836.2999999999993</v>
      </c>
      <c r="Z773" s="66"/>
      <c r="AA773" s="68">
        <f t="shared" si="1365"/>
        <v>0</v>
      </c>
      <c r="AB773" s="67">
        <f t="shared" si="1425"/>
        <v>9133</v>
      </c>
      <c r="AC773" s="66"/>
      <c r="AD773" s="66">
        <f t="shared" si="1366"/>
        <v>0</v>
      </c>
      <c r="AE773" s="67">
        <f t="shared" si="1329"/>
        <v>3993.3999999999996</v>
      </c>
      <c r="AF773" s="66"/>
      <c r="AG773" s="78">
        <f t="shared" si="1367"/>
        <v>0</v>
      </c>
      <c r="AH773" s="79">
        <f t="shared" si="1330"/>
        <v>6191.9999999999991</v>
      </c>
      <c r="AI773" s="66"/>
      <c r="AJ773" s="68">
        <f t="shared" si="1368"/>
        <v>0</v>
      </c>
      <c r="AK773" s="67">
        <f t="shared" si="1331"/>
        <v>6708.5</v>
      </c>
      <c r="AL773" s="66"/>
      <c r="AM773" s="68">
        <f t="shared" si="1369"/>
        <v>0</v>
      </c>
      <c r="AN773" s="67">
        <f t="shared" si="1332"/>
        <v>2752.8999999999987</v>
      </c>
      <c r="AO773" s="66"/>
      <c r="AP773" s="68">
        <f t="shared" ref="AP773:AP836" si="1434">IF(OR(D773="NPC6ASZDB-BL015C",D773="NPP6ASZDB-BL150C",D773="NPP6ASZDB-BL009M",D773="NPP6ASZDB-BL006M",D773="NPP6ASZDB-BL008M",D773="NPP6ASZDB-BL010M",D773="NPP6ASZDB-BL250C",D773="NPP6ASZDB-BL002M",D773="NPC6ASZDB-BL025C",D773="NPC6ASZDB-BL006M",D773="NPC6ASZDB-BL014M",D773="NPC6ASZDB-BL015M",D773="NPC06SZDB-BL015M",D773="NPC6ASZDB-BL013C",D773="NPC6ASZDB-BL030C",D773="NPC6ASZDB-BL350C",D773="NPC06SZDB-BL020C",D773="NPC6ASZDB-BL012M",D773="NPC6ASZDB-BL008M",D773="NPC6ASZDB-BL009M",D773="NPC6ASZDB-BL007M",D773="NPC6ASZDB-BL750C",D773="NPC06SZDB-BL050C",D773="NPC6ASZDB-BL250C",D773="NPC6ASZDB-BL050C",D773="NPC06SZDB-BL010M",D773="NPC6ASZDB-BL015M",D773="NPC6ASZDB-BL020M",D773="NPC06SZDB-BL150C",D773="NPC6ASZDB-BL030M",D773="NPC6ASZDB-BL150C",D773="NPC06SZDB-BL001M",D773="NPC06SZDB-BL003M",D773="NPC06SZDB-BL002M",D773="NPC6ASZDB-BL001M",D773="NPC6ASZDB-BL002M",D773="NPC6ASZDB-BL003M",D773="NPC6ASZDB-BL004M",D773="NPC6ASZDB-BL005M",D773="NPC6ASZDB-BL010M",),E773*(F773+0.1),0)</f>
        <v>0</v>
      </c>
      <c r="AQ773" s="67">
        <f t="shared" si="1424"/>
        <v>19582.900000000001</v>
      </c>
      <c r="AR773" s="66"/>
      <c r="AS773" s="68">
        <f t="shared" si="1380"/>
        <v>0</v>
      </c>
      <c r="AT773" s="67">
        <f t="shared" si="1333"/>
        <v>2056.1000000000004</v>
      </c>
      <c r="AU773" s="66"/>
      <c r="AV773" s="66">
        <f t="shared" si="1334"/>
        <v>0</v>
      </c>
      <c r="AW773" s="42">
        <f t="shared" si="1419"/>
        <v>1620.0000000000014</v>
      </c>
      <c r="AX773" s="66"/>
      <c r="AY773" s="66">
        <f t="shared" si="1381"/>
        <v>0</v>
      </c>
      <c r="AZ773" s="67">
        <f t="shared" ref="AZ773:AZ836" si="1435">+AZ772+AX773-AY773</f>
        <v>1794.6</v>
      </c>
      <c r="BA773" s="66"/>
      <c r="BB773" s="68">
        <f t="shared" si="1382"/>
        <v>0</v>
      </c>
      <c r="BC773" s="67">
        <f t="shared" si="1335"/>
        <v>1254.5999999999999</v>
      </c>
      <c r="BD773" s="66"/>
      <c r="BE773" s="68">
        <f t="shared" si="1383"/>
        <v>0</v>
      </c>
      <c r="BF773" s="67">
        <f t="shared" si="1409"/>
        <v>7530.3200000000015</v>
      </c>
      <c r="BG773" s="66"/>
      <c r="BH773" s="68">
        <f t="shared" si="1410"/>
        <v>0</v>
      </c>
      <c r="BI773" s="67">
        <f t="shared" si="1370"/>
        <v>35043.879999999997</v>
      </c>
      <c r="BJ773" s="66"/>
      <c r="BK773" s="68">
        <f t="shared" si="1384"/>
        <v>0</v>
      </c>
      <c r="BL773" s="67">
        <f t="shared" si="1336"/>
        <v>4604.6000000000004</v>
      </c>
      <c r="BM773" s="66"/>
      <c r="BN773" s="68">
        <f t="shared" si="1337"/>
        <v>0</v>
      </c>
      <c r="BO773" s="67">
        <f t="shared" si="1338"/>
        <v>509.90000000000123</v>
      </c>
      <c r="BP773" s="66"/>
      <c r="BQ773" s="68">
        <f t="shared" si="1339"/>
        <v>0</v>
      </c>
      <c r="BR773" s="67">
        <f t="shared" si="1411"/>
        <v>13003.01999999999</v>
      </c>
      <c r="BS773" s="66"/>
      <c r="BT773" s="66">
        <f t="shared" si="1361"/>
        <v>0</v>
      </c>
      <c r="BU773" s="67">
        <f t="shared" si="1412"/>
        <v>44763</v>
      </c>
      <c r="BV773" s="66"/>
      <c r="BW773" s="66">
        <f t="shared" si="1362"/>
        <v>0</v>
      </c>
      <c r="BX773" s="67">
        <f t="shared" si="1413"/>
        <v>87923</v>
      </c>
      <c r="BY773" s="66"/>
      <c r="BZ773" s="66">
        <f t="shared" si="1363"/>
        <v>0</v>
      </c>
      <c r="CA773" s="67">
        <f t="shared" si="1414"/>
        <v>40243</v>
      </c>
      <c r="CB773" s="66"/>
      <c r="CC773" s="66">
        <f t="shared" si="1340"/>
        <v>0</v>
      </c>
      <c r="CD773" s="67">
        <f t="shared" si="1403"/>
        <v>20399.7</v>
      </c>
      <c r="CE773" s="66"/>
      <c r="CF773" s="66">
        <f t="shared" si="1341"/>
        <v>0</v>
      </c>
      <c r="CG773" s="67">
        <f t="shared" si="1342"/>
        <v>6982.9</v>
      </c>
      <c r="CH773" s="66"/>
      <c r="CI773" s="66">
        <f t="shared" si="1385"/>
        <v>0</v>
      </c>
      <c r="CJ773" s="67">
        <f t="shared" si="1358"/>
        <v>8715</v>
      </c>
      <c r="CK773" s="66"/>
      <c r="CL773" s="68">
        <f t="shared" si="1386"/>
        <v>0</v>
      </c>
      <c r="CM773" s="79">
        <f t="shared" si="1343"/>
        <v>4864</v>
      </c>
      <c r="CN773" s="66"/>
      <c r="CO773" s="68">
        <f t="shared" si="1387"/>
        <v>0</v>
      </c>
      <c r="CP773" s="79">
        <f t="shared" si="1344"/>
        <v>3955</v>
      </c>
      <c r="CQ773" s="66"/>
      <c r="CR773" s="68">
        <f t="shared" si="1388"/>
        <v>0</v>
      </c>
      <c r="CS773" s="79">
        <f t="shared" si="1418"/>
        <v>6656</v>
      </c>
      <c r="CT773" s="66"/>
      <c r="CU773" s="68">
        <f t="shared" si="1389"/>
        <v>0</v>
      </c>
      <c r="CV773" s="79">
        <f t="shared" si="1345"/>
        <v>7769</v>
      </c>
      <c r="CW773" s="66"/>
      <c r="CX773" s="66">
        <f t="shared" si="1390"/>
        <v>0</v>
      </c>
      <c r="CY773" s="40">
        <f t="shared" si="1408"/>
        <v>6801.7599999999984</v>
      </c>
      <c r="CZ773" s="65"/>
      <c r="DA773" s="66">
        <f t="shared" si="1391"/>
        <v>0</v>
      </c>
      <c r="DB773" s="67">
        <f t="shared" si="1359"/>
        <v>91966</v>
      </c>
      <c r="DC773" s="66"/>
      <c r="DD773" s="66">
        <f t="shared" si="1392"/>
        <v>0</v>
      </c>
      <c r="DE773" s="67">
        <f t="shared" si="1360"/>
        <v>98737</v>
      </c>
      <c r="DF773" s="66"/>
      <c r="DG773" s="69">
        <f t="shared" si="1393"/>
        <v>0</v>
      </c>
      <c r="DH773" s="67">
        <f t="shared" si="1415"/>
        <v>511946</v>
      </c>
      <c r="DI773" s="66"/>
      <c r="DJ773" s="66">
        <f t="shared" si="1394"/>
        <v>0</v>
      </c>
      <c r="DK773" s="67">
        <f t="shared" si="1346"/>
        <v>4528.5</v>
      </c>
      <c r="DM773" s="206">
        <f t="shared" si="1395"/>
        <v>0</v>
      </c>
      <c r="DN773" s="25">
        <f t="shared" ref="DN773:DN836" si="1436">DN772+DL773-DM773</f>
        <v>0</v>
      </c>
      <c r="DO773" s="5"/>
      <c r="DP773" s="43">
        <f t="shared" si="1396"/>
        <v>0</v>
      </c>
      <c r="DQ773" s="27">
        <f t="shared" si="1347"/>
        <v>6819.5</v>
      </c>
      <c r="DR773" s="5"/>
      <c r="DS773" s="43">
        <f t="shared" si="1397"/>
        <v>0</v>
      </c>
      <c r="DT773" s="27">
        <f t="shared" si="1348"/>
        <v>4846</v>
      </c>
      <c r="DU773" s="5"/>
      <c r="DV773" s="43">
        <f t="shared" si="1398"/>
        <v>0</v>
      </c>
      <c r="DW773" s="27">
        <f t="shared" si="1349"/>
        <v>4835</v>
      </c>
      <c r="DX773" s="5"/>
      <c r="DY773" s="22">
        <f t="shared" si="1399"/>
        <v>0</v>
      </c>
      <c r="DZ773" s="25">
        <f t="shared" si="1350"/>
        <v>523</v>
      </c>
      <c r="EA773" s="22"/>
      <c r="EB773" s="22">
        <f t="shared" si="1400"/>
        <v>0</v>
      </c>
      <c r="EC773" s="28">
        <f t="shared" si="1351"/>
        <v>369</v>
      </c>
      <c r="ED773" s="5"/>
      <c r="EE773" s="43">
        <f t="shared" si="1401"/>
        <v>0</v>
      </c>
      <c r="EF773" s="27">
        <f t="shared" si="1352"/>
        <v>4769</v>
      </c>
      <c r="EG773" s="66"/>
      <c r="EH773" s="66">
        <f t="shared" si="1402"/>
        <v>0</v>
      </c>
      <c r="EI773" s="67">
        <f t="shared" si="1353"/>
        <v>23157</v>
      </c>
      <c r="EJ773" s="66"/>
      <c r="EK773" s="66">
        <f t="shared" si="1372"/>
        <v>0</v>
      </c>
      <c r="EL773" s="67">
        <f t="shared" si="1354"/>
        <v>21787</v>
      </c>
      <c r="EM773" s="110" t="e">
        <f t="shared" si="1373"/>
        <v>#REF!</v>
      </c>
    </row>
    <row r="774" spans="1:143" ht="11.25" customHeight="1" x14ac:dyDescent="0.25">
      <c r="A774" s="191">
        <v>46130</v>
      </c>
      <c r="B774" s="188">
        <v>46130</v>
      </c>
      <c r="C774" s="174">
        <v>8004970129</v>
      </c>
      <c r="D774" s="13" t="s">
        <v>42</v>
      </c>
      <c r="E774" s="14">
        <v>320</v>
      </c>
      <c r="F774" s="15">
        <v>2</v>
      </c>
      <c r="G774" s="16">
        <v>191516031814</v>
      </c>
      <c r="H774" s="66"/>
      <c r="I774" s="41">
        <f t="shared" si="1430"/>
        <v>640</v>
      </c>
      <c r="J774" s="48">
        <f t="shared" si="1426"/>
        <v>292242</v>
      </c>
      <c r="K774" s="66"/>
      <c r="L774" s="41">
        <f t="shared" si="1417"/>
        <v>640</v>
      </c>
      <c r="M774" s="48">
        <f t="shared" si="1427"/>
        <v>240471</v>
      </c>
      <c r="N774" s="66"/>
      <c r="O774" s="41">
        <f t="shared" si="1431"/>
        <v>640</v>
      </c>
      <c r="P774" s="48">
        <f t="shared" si="1428"/>
        <v>340752</v>
      </c>
      <c r="Q774" s="66"/>
      <c r="R774" s="66">
        <f t="shared" si="1432"/>
        <v>640</v>
      </c>
      <c r="S774" s="67" t="e">
        <f t="shared" si="1429"/>
        <v>#REF!</v>
      </c>
      <c r="T774" s="66"/>
      <c r="U774" s="66">
        <f t="shared" ref="U774:U837" si="1437">IF(OR(D774="NPP6ASZDB-WT020M",D774="NPP6ASZDB-WT012M",1301="NPP6ASZDB-WT008M",D774="NPP6ASZDB-WT004M",D774="NPP6ASZDB-WT025M",D774="NPP6ASZDB-WT250C",D774="NPP6ASZDB-WT010M",D774="NPP6ASZDB-WT015M",D774="NPP6ASZDB-WT650C",D774="NPP6ASZDB-WT007M",D774="NPP6ASZDB-WT750C",D774="NPP6ASZDB-WT008M",D774="NPP6ASZDB-WT006M",D774="NPP6ASZDB-WT003M",D774="NPP6ASZDB-WT150C",D774="NPP6ASZDB-WT350C",D774="NPP6ASZDB-WT005M",D774="NPC6ASZDB-WT015C",D774="NPP6ASZDB-WT001M",D774="NPP6ASZDB-WT002M",D774="NPC6ASZDB-WT028M",D774="NPC06SZDB-WT025M",D774="NPC6ASZDB-WT035M",D774="NPC6ASZDB-WT028M ",D774="NPC6ASZDB-WT019M",D774="NPC6ASZDB-WT018M",D774="NPC6ASZDB-WT023M",D774="NPC6ASZDB-WT024M",D774="NPC6ASZDB-WT017M",D774="NPC6ASZDB-WT016M",D774="NPC6ASZDB-WT100M",D774="NPC6ASZDB-WT017C",D774="NPC6ASZDB-WT030C",D774="NPC06SZDB-WT025C",D774="NPC6ASZDB-WT013M",D774="NPC6ASZDB-WT011M",D774="NPC6ASZDB-WT014M",D774="NPC6ASZDB-WT550C",D774="NPC6ASZDB-WT650C",D774="NPC6ASZDB-WT850C",D774="NPC6ASZDB-WT950C",D774="NPC6ASZDB-WT020C",D774="NPC6ASZDB-WT022M",D774="NPC06SZDB-WT250C",D774="NPC6ASZDB-WT125C",D774="NPC6ASZDB-WT450C",D774="NPC06SZDB-WT007M",D774="NPC6ASZDB-WT009M",D774="NPC6ASZDB-WT075C",D774="NPC6ASZDB-WT175C",D774="NPC6ASZDB-WT125C",D774="NPC6ASZDB-WT225C",D774="NPC6ASZDB-WT275C",D774="NPC6ASZDB-WT025C",D774="NPC6ASZDB-WT025M",D774="NPC6ASZDB-WT150C",D774="NPC6ASZDB-WT250C",D774="NPC6ASZDB-WT350C",D774="NPC6ASZDB-WT012M",D774="NPC6ASZDB-WT015M",D774="NPC6ASZDB-WT750C",D774="NPC6ASZDB-WT008M",D774="NPC06SZDB-WT030M",D774="NPC06SZDB-WT750C",D774="NPC06SZDB-WT015M",D774="NPC6ASZDB-WT030M",D774="NPC06SZDB-WT150C",D774="NPC6ASZDB-WT050C",D774="NPC06SZDB-WT050C",D774="NPC06SZDB-WT001M",D774="NPC06SZDB-WT002M",D774="NPC06SZDB-WT003M",D774="NPC06SZDB-WT004M",D774="NPC06SZDB-WT005M",D774="NPC06SZDB-WT010M",D774="NPC06SZDB-WT020M",D774=1711815,D774="NPC6ASZDB-WT001M",D774="NPC6ASZDB-WT002M",D774="NPC6ASZDB-WT003M",D774="NPC6ASZDB-WT004M",D774="NPC6ASZDB-WT005M",D774="NPC6ASZDB-WT006M",D774="NPC6ASZDB-WT007M",D774="NPC6ASZDB-WT010M",D774="NPC6ASZDB-WT020M",D774="NPC6ASZDB-WT027M",),E774*(F774+0.1),0)</f>
        <v>0</v>
      </c>
      <c r="V774" s="67">
        <f t="shared" ref="V774:V837" si="1438">V773+T774-U774</f>
        <v>214378.90000000002</v>
      </c>
      <c r="X774" s="69">
        <f t="shared" si="1433"/>
        <v>0</v>
      </c>
      <c r="Y774" s="67">
        <f t="shared" si="1416"/>
        <v>6836.2999999999993</v>
      </c>
      <c r="Z774" s="66"/>
      <c r="AA774" s="68">
        <f t="shared" si="1365"/>
        <v>672</v>
      </c>
      <c r="AB774" s="67">
        <f t="shared" si="1425"/>
        <v>8461</v>
      </c>
      <c r="AC774" s="66"/>
      <c r="AD774" s="66">
        <f t="shared" si="1366"/>
        <v>0</v>
      </c>
      <c r="AE774" s="67">
        <f t="shared" ref="AE774:AE837" si="1439">+AE773+AC774-AD774</f>
        <v>3993.3999999999996</v>
      </c>
      <c r="AF774" s="66"/>
      <c r="AG774" s="78">
        <f t="shared" si="1367"/>
        <v>0</v>
      </c>
      <c r="AH774" s="79">
        <f t="shared" ref="AH774:AH837" si="1440">+AH773+AF774-AG774</f>
        <v>6191.9999999999991</v>
      </c>
      <c r="AI774" s="66"/>
      <c r="AJ774" s="68">
        <f t="shared" si="1368"/>
        <v>0</v>
      </c>
      <c r="AK774" s="67">
        <f t="shared" ref="AK774:AK837" si="1441">+AK773+AI774-AJ774</f>
        <v>6708.5</v>
      </c>
      <c r="AL774" s="66"/>
      <c r="AM774" s="68">
        <f t="shared" si="1369"/>
        <v>0</v>
      </c>
      <c r="AN774" s="67">
        <f t="shared" ref="AN774:AN837" si="1442">+AN773+AL774-AM774</f>
        <v>2752.8999999999987</v>
      </c>
      <c r="AO774" s="66"/>
      <c r="AP774" s="68">
        <f t="shared" si="1434"/>
        <v>0</v>
      </c>
      <c r="AQ774" s="67">
        <f t="shared" si="1424"/>
        <v>19582.900000000001</v>
      </c>
      <c r="AR774" s="66"/>
      <c r="AS774" s="68">
        <f t="shared" si="1380"/>
        <v>0</v>
      </c>
      <c r="AT774" s="67">
        <f t="shared" ref="AT774:AT837" si="1443">+AT773+AR774-AS774</f>
        <v>2056.1000000000004</v>
      </c>
      <c r="AU774" s="66"/>
      <c r="AV774" s="66">
        <f t="shared" ref="AV774:AV837" si="1444">IF(OR(D774="NPC06UZDB-BK025C",D774="NPC06UZDB-BK020M",D774="NPP06UZDB-BK005M",D774="NPP06UZDB-BK150C",D774="NPP06UZDB-BK010M",D774="NPP06UZDB-BK001M",D774="NPP06UZDB-BK001M",D774="NPP06UZDB-BK002M",D774="NPP06UZDB-BK003M",D774="NPC06UZDB-BK350C",D774="NPC06UZDB-BK016M",D774="NPC06UZDB-BK011M",D774="CO155E2-01M007",D774="CO155E2-01M004",D774="NPC06UZDB-BK750C",D774="CO155E2-01M007",D774="NPC06UZDB-BK010M",D774="NPC06UZDB-BK150C",D774="NPC06UZDB-BK250C",D774="CO155E2-01C050",D774="NPC06UZDB-BK007M",D774="CO155E2-01C250",D774="CO155E2-01C150",D774="CO155E2-01C250",D774="CO155E2-01M015",D774="CO155E2-01M003",D774="CO155E2-01M005",D774="NPC06UZDB-BK005M",D774="CO155E2-01M001",D774="CO155E2-01M002",D774="CO155E2-01M010",D774="NPC06UZDB-BK050C",D774="NPC06UZDB-BK001M",D774="NPC06UZDB-BK002M",D774="NPC06UZDB-BK003M",),E774*(F774+0.12),0)</f>
        <v>0</v>
      </c>
      <c r="AW774" s="42">
        <f t="shared" si="1419"/>
        <v>1620.0000000000014</v>
      </c>
      <c r="AX774" s="66"/>
      <c r="AY774" s="66">
        <f t="shared" si="1381"/>
        <v>0</v>
      </c>
      <c r="AZ774" s="67">
        <f t="shared" si="1435"/>
        <v>1794.6</v>
      </c>
      <c r="BA774" s="66"/>
      <c r="BB774" s="68">
        <f t="shared" si="1382"/>
        <v>0</v>
      </c>
      <c r="BC774" s="67">
        <f t="shared" ref="BC774:BC837" si="1445">BC773+BA774-BB774</f>
        <v>1254.5999999999999</v>
      </c>
      <c r="BD774" s="66"/>
      <c r="BE774" s="68">
        <f t="shared" si="1383"/>
        <v>0</v>
      </c>
      <c r="BF774" s="67">
        <f t="shared" si="1409"/>
        <v>7530.3200000000015</v>
      </c>
      <c r="BG774" s="66"/>
      <c r="BH774" s="68">
        <f t="shared" si="1410"/>
        <v>0</v>
      </c>
      <c r="BI774" s="67">
        <f t="shared" si="1370"/>
        <v>35043.879999999997</v>
      </c>
      <c r="BJ774" s="66"/>
      <c r="BK774" s="68">
        <f t="shared" si="1384"/>
        <v>0</v>
      </c>
      <c r="BL774" s="67">
        <f t="shared" ref="BL774:BL837" si="1446">+BL773+BJ774-BK774</f>
        <v>4604.6000000000004</v>
      </c>
      <c r="BM774" s="66"/>
      <c r="BN774" s="68">
        <f t="shared" ref="BN774:BN837" si="1447">IF(OR(D774="NPP06UZDB-OR005M",D774="NPP06UZDB-OR002M",D774="NPP06UZDB-OR003M",D774="NPP06UZDB-OR008M",D774="NPP06UZDB-OR020M",D774="NPP06UZDB-OR150C",D774="NPP06UZDB-OR010M",D774="NPC06UZDB-OR015C",D774="NPP06UZDB-OR007M",D774="NPP06UZDB-OR001M",D774="NPC06UZDB-OR008M",D774="NPC06UZDB-OR350C",D774="NPC06UZDB-OR150C",D774="NPC06UZDB-OR350C",D774="NPC06UZDB-OR007M",D774="NPC06UZDB-OR015M",D774="CO155E2-06C150",D774="CO155E2-06M001",D774="NPC06UZDB-OR750C",D774="CO155E2-06M003",D774="CO155E2-06M002",D774="NPC06UZDB-OR050C",D774="NPC06UZDB-OR001M",D774="NPC06UZDB-OR002M",D774="NPC06UZDB-OR003M",D774="NPC06UZDB-OR004M",D774="NPC06UZDB-OR005M",D774="NPC06UZDB-OR006M",D774="NPC06UZDB-OR010M",D774="NPC06UZDB-OR020M",),E774*(F774+0.12),0)</f>
        <v>0</v>
      </c>
      <c r="BO774" s="67">
        <f t="shared" ref="BO774:BO837" si="1448">+BO773+BM774-BN774</f>
        <v>509.90000000000123</v>
      </c>
      <c r="BP774" s="66"/>
      <c r="BQ774" s="68">
        <f t="shared" ref="BQ774:BQ816" si="1449">IF(OR(D774="NPP06UZDB-WT150C",D774="NPP06UZDB-WT015M",D774="NPP06UZDB-WT005M",D774="NPP06UZDB-WT005M",D774="NPP06UZDB-WT250C",D774="NPP06UZDB-WT007M",D774="NPP06UZDB-WT010M",D774="NPP06UZDB-WT001M",D774="NPP06UZDB-WT002M",D774="NPP06UZDB-WT008M",D774="NPC06UZDB-WT030C",D774="NPC06UZDB-WT020C",D774="NPC06UZDB-WT020C",D774="NPC06UZDB-WT450C",D774="NPC06UZDB-WT015C",D774="CO155E2-08C150",D774="NPC06UZDB-WT016M",D774="NPC06UZDB-WT025M",D774="NPC06UZDB-WT012M",D774="NPC06UZDB-WT009M",D774="NPC06UZDB-WT750C",D774="NPC06UZDB-WT030M",D774="CO155E2-08C750",D774="NPC06UZDB-WT050M",D774="NPC06UZDB-WT007M",D774="NPC06UZDB-WT025M",D774="NPC06UZDB-WT025C",D774="NPC06UZDB-WT250C",D774="CO155E2-08C250",D774="CO155E2-08M007",D774="CO155E2-08M015",D774="CO155E2-08C150",D774="NPC06UZDB-WT150C",D774="NPC06UZDB-WT050C",D774="CO155E2-08F008",D774="CO155E2-08F005",D774="CO155E2-08C050",D774="CO155E2-08M001",D774="CO155E2-08M002",D774="CO155E2-08M003",D774="CO155E2-08M004",D774="CO155E2-08M005",D774="CO155E2-08M006",D774="CO155E2-08M008",D774="CO155E2-08M020",D774="CO155E2-08M010",D774="NPC06UZDB-WT050C",D774="NPC06UZDB-WT001M",D774="NPC06UZDB-WT002M",D774="NPC06UZDB-WT003M",D774="NPC06UZDB-WT004M",D774="NPC06UZDB-WT005M",D774="NPC06UZDB-WT006M",D774="NPC06UZDB-WT008M",D774="NPC06UZDB-WT010M",D774="NPC06UZDB-WT015M",D774="NPC06UZDB-WT020M",),E774*(F774+0.12),0)</f>
        <v>0</v>
      </c>
      <c r="BR774" s="67">
        <f t="shared" si="1411"/>
        <v>13003.01999999999</v>
      </c>
      <c r="BS774" s="66"/>
      <c r="BT774" s="66">
        <f t="shared" si="1361"/>
        <v>0</v>
      </c>
      <c r="BU774" s="67">
        <f t="shared" si="1412"/>
        <v>44763</v>
      </c>
      <c r="BV774" s="66"/>
      <c r="BW774" s="66">
        <f t="shared" si="1362"/>
        <v>0</v>
      </c>
      <c r="BX774" s="67">
        <f t="shared" si="1413"/>
        <v>87923</v>
      </c>
      <c r="BY774" s="66"/>
      <c r="BZ774" s="66">
        <f t="shared" si="1363"/>
        <v>0</v>
      </c>
      <c r="CA774" s="67">
        <f t="shared" si="1414"/>
        <v>40243</v>
      </c>
      <c r="CB774" s="66"/>
      <c r="CC774" s="66">
        <f t="shared" ref="CC774:CC799" si="1450">IF(OR(D774="NPP6AUZDB-WT005M",D774="NPP6AUZDB-WT001M",D774="NPC6AUZDB-WT030M",D774="NPP6AUZDB-WT003M",D774="NPP6AUZDB-WT002M",D774="NPC6AUZDB-WT030C",D774="NPC6AUZDB-WT025C",D774="NPC6AUZDB-WT004M",D774="NPC6AUZDB-WT008M",D774="NPC6AUZDB-WT050C",D774="NPC6AUZDB-WT007M",D774="NPC6AUZDB-WT020M",D774="NPC6AUZDB-WT250C",D774="NPC6AUZDB-WT750C",D774="NPC6AUZDB-WT150C",D774="NPC6AUZDB-WT010M",D774="NPC6AUZDB-WT015M",D774="NPC6AUZDB-WT005M",D774="NPC6AUZDB-WT003M",D774="NPC6AUZDB-WT002M",D774="NPC6AUZDB-WT001M",),E774*(F774+0.15),0)</f>
        <v>0</v>
      </c>
      <c r="CD774" s="67">
        <f t="shared" si="1403"/>
        <v>20399.7</v>
      </c>
      <c r="CE774" s="66"/>
      <c r="CF774" s="66">
        <f t="shared" ref="CF774:CF837" si="1451">IF(OR(D774="NPC6AUZDB-BL030C",D774="NPC6AUZDB-BL030C",D774="NPC6AUZDB-BL025C",D774="NPC6AUZDB-BL010M",D774="NPC6AUZDB-BL015M",D774="NPC6AUZDB-BL002M",D774="NPC6AUZDB-BL050C",D774="NPC6AUZDB-BL002M",D774="NPC6AUZDA-BL030M",D774="NPC6AUZDB-BL150C",D774="NPC6AUZDB-BL005M",D774="NPC6AUZDB-BL003M",D774="NPC6AUZDB-BL007M",D774="NPC6AUZDB-BL001M"),E774*(F774+0.1),0)</f>
        <v>0</v>
      </c>
      <c r="CG774" s="67">
        <f t="shared" ref="CG774:CG837" si="1452">+CG773+CE774-CF774</f>
        <v>6982.9</v>
      </c>
      <c r="CH774" s="66"/>
      <c r="CI774" s="66">
        <f t="shared" si="1385"/>
        <v>0</v>
      </c>
      <c r="CJ774" s="67">
        <f t="shared" si="1358"/>
        <v>8715</v>
      </c>
      <c r="CK774" s="66"/>
      <c r="CL774" s="68">
        <f t="shared" si="1386"/>
        <v>0</v>
      </c>
      <c r="CM774" s="79">
        <f t="shared" ref="CM774:CM837" si="1453">+CM773+CK774-CL774</f>
        <v>4864</v>
      </c>
      <c r="CN774" s="66"/>
      <c r="CO774" s="68">
        <f t="shared" si="1387"/>
        <v>0</v>
      </c>
      <c r="CP774" s="79">
        <f t="shared" ref="CP774:CP837" si="1454">+CP773+CN774-CO774</f>
        <v>3955</v>
      </c>
      <c r="CQ774" s="66"/>
      <c r="CR774" s="68">
        <f t="shared" si="1388"/>
        <v>0</v>
      </c>
      <c r="CS774" s="79">
        <f t="shared" si="1418"/>
        <v>6656</v>
      </c>
      <c r="CT774" s="66"/>
      <c r="CU774" s="68">
        <f t="shared" si="1389"/>
        <v>0</v>
      </c>
      <c r="CV774" s="79">
        <f t="shared" ref="CV774:CV837" si="1455">+CV773+CT774-CU774</f>
        <v>7769</v>
      </c>
      <c r="CW774" s="66"/>
      <c r="CX774" s="66">
        <f t="shared" si="1390"/>
        <v>0</v>
      </c>
      <c r="CY774" s="40">
        <f t="shared" si="1408"/>
        <v>6801.7599999999984</v>
      </c>
      <c r="CZ774" s="65"/>
      <c r="DA774" s="66">
        <f t="shared" si="1391"/>
        <v>0</v>
      </c>
      <c r="DB774" s="67">
        <f t="shared" si="1359"/>
        <v>91966</v>
      </c>
      <c r="DC774" s="66"/>
      <c r="DD774" s="66">
        <f t="shared" si="1392"/>
        <v>0</v>
      </c>
      <c r="DE774" s="67">
        <f t="shared" si="1360"/>
        <v>98737</v>
      </c>
      <c r="DF774" s="66"/>
      <c r="DG774" s="69">
        <f t="shared" si="1393"/>
        <v>0</v>
      </c>
      <c r="DH774" s="67">
        <f t="shared" si="1415"/>
        <v>511946</v>
      </c>
      <c r="DI774" s="66"/>
      <c r="DJ774" s="66">
        <f t="shared" si="1394"/>
        <v>0</v>
      </c>
      <c r="DK774" s="67">
        <f t="shared" ref="DK774:DK837" si="1456">+DK773+DI774-DJ774</f>
        <v>4528.5</v>
      </c>
      <c r="DM774" s="206">
        <f t="shared" si="1395"/>
        <v>0</v>
      </c>
      <c r="DN774" s="25">
        <f t="shared" si="1436"/>
        <v>0</v>
      </c>
      <c r="DO774" s="5"/>
      <c r="DP774" s="43">
        <f t="shared" si="1396"/>
        <v>0</v>
      </c>
      <c r="DQ774" s="27">
        <f t="shared" ref="DQ774:DQ837" si="1457">DQ773+DO774-DP774</f>
        <v>6819.5</v>
      </c>
      <c r="DR774" s="5"/>
      <c r="DS774" s="43">
        <f t="shared" si="1397"/>
        <v>0</v>
      </c>
      <c r="DT774" s="27">
        <f t="shared" ref="DT774:DT837" si="1458">DT773+DR774-DS774</f>
        <v>4846</v>
      </c>
      <c r="DU774" s="5"/>
      <c r="DV774" s="43">
        <f t="shared" si="1398"/>
        <v>0</v>
      </c>
      <c r="DW774" s="27">
        <f t="shared" ref="DW774:DW837" si="1459">DW773+DU774-DV774</f>
        <v>4835</v>
      </c>
      <c r="DX774" s="5"/>
      <c r="DY774" s="22">
        <f t="shared" si="1399"/>
        <v>0</v>
      </c>
      <c r="DZ774" s="25">
        <f t="shared" ref="DZ774:DZ837" si="1460">DZ773+DX774-DY774</f>
        <v>523</v>
      </c>
      <c r="EA774" s="22"/>
      <c r="EB774" s="22">
        <f t="shared" si="1400"/>
        <v>0</v>
      </c>
      <c r="EC774" s="28">
        <f t="shared" ref="EC774:EC837" si="1461">EC773+EA774-EB774</f>
        <v>369</v>
      </c>
      <c r="ED774" s="5"/>
      <c r="EE774" s="43">
        <f t="shared" si="1401"/>
        <v>0</v>
      </c>
      <c r="EF774" s="27">
        <f t="shared" ref="EF774:EF837" si="1462">EF773+ED774-EE774</f>
        <v>4769</v>
      </c>
      <c r="EG774" s="66"/>
      <c r="EH774" s="66">
        <f t="shared" si="1402"/>
        <v>0</v>
      </c>
      <c r="EI774" s="67">
        <f t="shared" ref="EI774:EI837" si="1463">+EI773+EG774-EH774</f>
        <v>23157</v>
      </c>
      <c r="EJ774" s="66"/>
      <c r="EK774" s="66">
        <f t="shared" si="1372"/>
        <v>0</v>
      </c>
      <c r="EL774" s="67">
        <f t="shared" ref="EL774:EL837" si="1464">EL773+EJ774-EK774</f>
        <v>21787</v>
      </c>
      <c r="EM774" s="110" t="e">
        <f t="shared" si="1373"/>
        <v>#REF!</v>
      </c>
    </row>
    <row r="775" spans="1:143" ht="11.25" customHeight="1" x14ac:dyDescent="0.25">
      <c r="A775" s="188">
        <v>46130</v>
      </c>
      <c r="B775" s="188">
        <v>46130</v>
      </c>
      <c r="C775" s="174">
        <v>8004970888</v>
      </c>
      <c r="D775" s="13" t="s">
        <v>219</v>
      </c>
      <c r="E775" s="14">
        <v>20</v>
      </c>
      <c r="F775" s="15">
        <v>10</v>
      </c>
      <c r="G775" s="16">
        <v>191516031012</v>
      </c>
      <c r="H775" s="66"/>
      <c r="I775" s="41">
        <f t="shared" si="1430"/>
        <v>40</v>
      </c>
      <c r="J775" s="48">
        <f t="shared" si="1426"/>
        <v>292202</v>
      </c>
      <c r="K775" s="66"/>
      <c r="L775" s="41">
        <f t="shared" si="1417"/>
        <v>40</v>
      </c>
      <c r="M775" s="48">
        <f t="shared" si="1427"/>
        <v>240431</v>
      </c>
      <c r="N775" s="66"/>
      <c r="O775" s="41">
        <f t="shared" si="1431"/>
        <v>40</v>
      </c>
      <c r="P775" s="48">
        <f t="shared" si="1428"/>
        <v>340712</v>
      </c>
      <c r="Q775" s="66"/>
      <c r="R775" s="66">
        <f t="shared" si="1432"/>
        <v>40</v>
      </c>
      <c r="S775" s="67" t="e">
        <f t="shared" si="1429"/>
        <v>#REF!</v>
      </c>
      <c r="T775" s="66"/>
      <c r="U775" s="66">
        <f t="shared" si="1437"/>
        <v>0</v>
      </c>
      <c r="V775" s="67">
        <f t="shared" si="1438"/>
        <v>214378.90000000002</v>
      </c>
      <c r="X775" s="69">
        <f t="shared" si="1433"/>
        <v>0</v>
      </c>
      <c r="Y775" s="67">
        <f t="shared" si="1416"/>
        <v>6836.2999999999993</v>
      </c>
      <c r="Z775" s="66"/>
      <c r="AA775" s="68">
        <f t="shared" si="1365"/>
        <v>0</v>
      </c>
      <c r="AB775" s="67">
        <f t="shared" si="1425"/>
        <v>8461</v>
      </c>
      <c r="AC775" s="66"/>
      <c r="AD775" s="66">
        <f t="shared" si="1366"/>
        <v>0</v>
      </c>
      <c r="AE775" s="67">
        <f t="shared" si="1439"/>
        <v>3993.3999999999996</v>
      </c>
      <c r="AF775" s="66"/>
      <c r="AG775" s="78">
        <f t="shared" si="1367"/>
        <v>202</v>
      </c>
      <c r="AH775" s="79">
        <f t="shared" si="1440"/>
        <v>5989.9999999999991</v>
      </c>
      <c r="AI775" s="66"/>
      <c r="AJ775" s="68">
        <f t="shared" si="1368"/>
        <v>0</v>
      </c>
      <c r="AK775" s="67">
        <f t="shared" si="1441"/>
        <v>6708.5</v>
      </c>
      <c r="AL775" s="66"/>
      <c r="AM775" s="68">
        <f t="shared" si="1369"/>
        <v>0</v>
      </c>
      <c r="AN775" s="67">
        <f t="shared" si="1442"/>
        <v>2752.8999999999987</v>
      </c>
      <c r="AO775" s="66"/>
      <c r="AP775" s="68">
        <f t="shared" si="1434"/>
        <v>0</v>
      </c>
      <c r="AQ775" s="67">
        <f t="shared" si="1424"/>
        <v>19582.900000000001</v>
      </c>
      <c r="AR775" s="66"/>
      <c r="AS775" s="68">
        <f t="shared" si="1380"/>
        <v>0</v>
      </c>
      <c r="AT775" s="67">
        <f t="shared" si="1443"/>
        <v>2056.1000000000004</v>
      </c>
      <c r="AU775" s="66"/>
      <c r="AV775" s="66">
        <f t="shared" si="1444"/>
        <v>0</v>
      </c>
      <c r="AW775" s="42">
        <f t="shared" si="1419"/>
        <v>1620.0000000000014</v>
      </c>
      <c r="AX775" s="66"/>
      <c r="AY775" s="66">
        <f t="shared" si="1381"/>
        <v>0</v>
      </c>
      <c r="AZ775" s="67">
        <f t="shared" si="1435"/>
        <v>1794.6</v>
      </c>
      <c r="BA775" s="66"/>
      <c r="BB775" s="68">
        <f t="shared" si="1382"/>
        <v>0</v>
      </c>
      <c r="BC775" s="67">
        <f t="shared" si="1445"/>
        <v>1254.5999999999999</v>
      </c>
      <c r="BD775" s="66"/>
      <c r="BE775" s="68">
        <f t="shared" si="1383"/>
        <v>0</v>
      </c>
      <c r="BF775" s="67">
        <f t="shared" si="1409"/>
        <v>7530.3200000000015</v>
      </c>
      <c r="BG775" s="66"/>
      <c r="BH775" s="68">
        <f t="shared" si="1410"/>
        <v>0</v>
      </c>
      <c r="BI775" s="67">
        <f t="shared" si="1370"/>
        <v>35043.879999999997</v>
      </c>
      <c r="BJ775" s="66"/>
      <c r="BK775" s="68">
        <f t="shared" si="1384"/>
        <v>0</v>
      </c>
      <c r="BL775" s="67">
        <f t="shared" si="1446"/>
        <v>4604.6000000000004</v>
      </c>
      <c r="BM775" s="66"/>
      <c r="BN775" s="68">
        <f t="shared" si="1447"/>
        <v>0</v>
      </c>
      <c r="BO775" s="67">
        <f t="shared" si="1448"/>
        <v>509.90000000000123</v>
      </c>
      <c r="BP775" s="66"/>
      <c r="BQ775" s="68">
        <f t="shared" si="1449"/>
        <v>0</v>
      </c>
      <c r="BR775" s="67">
        <f t="shared" si="1411"/>
        <v>13003.01999999999</v>
      </c>
      <c r="BS775" s="66"/>
      <c r="BT775" s="66">
        <f t="shared" si="1361"/>
        <v>0</v>
      </c>
      <c r="BU775" s="67">
        <f t="shared" si="1412"/>
        <v>44763</v>
      </c>
      <c r="BV775" s="66"/>
      <c r="BW775" s="66">
        <f t="shared" si="1362"/>
        <v>0</v>
      </c>
      <c r="BX775" s="67">
        <f t="shared" si="1413"/>
        <v>87923</v>
      </c>
      <c r="BY775" s="66"/>
      <c r="BZ775" s="66">
        <f t="shared" si="1363"/>
        <v>0</v>
      </c>
      <c r="CA775" s="67">
        <f t="shared" si="1414"/>
        <v>40243</v>
      </c>
      <c r="CB775" s="66"/>
      <c r="CC775" s="66">
        <f t="shared" si="1450"/>
        <v>0</v>
      </c>
      <c r="CD775" s="67">
        <f t="shared" si="1403"/>
        <v>20399.7</v>
      </c>
      <c r="CE775" s="66"/>
      <c r="CF775" s="66">
        <f t="shared" si="1451"/>
        <v>0</v>
      </c>
      <c r="CG775" s="67">
        <f t="shared" si="1452"/>
        <v>6982.9</v>
      </c>
      <c r="CH775" s="66"/>
      <c r="CI775" s="66">
        <f t="shared" si="1385"/>
        <v>0</v>
      </c>
      <c r="CJ775" s="67">
        <f t="shared" si="1358"/>
        <v>8715</v>
      </c>
      <c r="CK775" s="66"/>
      <c r="CL775" s="68">
        <f t="shared" si="1386"/>
        <v>0</v>
      </c>
      <c r="CM775" s="79">
        <f t="shared" si="1453"/>
        <v>4864</v>
      </c>
      <c r="CN775" s="66"/>
      <c r="CO775" s="68">
        <f t="shared" si="1387"/>
        <v>0</v>
      </c>
      <c r="CP775" s="79">
        <f t="shared" si="1454"/>
        <v>3955</v>
      </c>
      <c r="CQ775" s="66"/>
      <c r="CR775" s="68">
        <f t="shared" si="1388"/>
        <v>0</v>
      </c>
      <c r="CS775" s="79">
        <f t="shared" si="1418"/>
        <v>6656</v>
      </c>
      <c r="CT775" s="66"/>
      <c r="CU775" s="68">
        <f t="shared" si="1389"/>
        <v>0</v>
      </c>
      <c r="CV775" s="79">
        <f t="shared" si="1455"/>
        <v>7769</v>
      </c>
      <c r="CW775" s="66"/>
      <c r="CX775" s="66">
        <f t="shared" si="1390"/>
        <v>0</v>
      </c>
      <c r="CY775" s="40">
        <f t="shared" si="1408"/>
        <v>6801.7599999999984</v>
      </c>
      <c r="CZ775" s="65"/>
      <c r="DA775" s="66">
        <f t="shared" si="1391"/>
        <v>0</v>
      </c>
      <c r="DB775" s="67">
        <f t="shared" si="1359"/>
        <v>91966</v>
      </c>
      <c r="DC775" s="66"/>
      <c r="DD775" s="66">
        <f t="shared" si="1392"/>
        <v>0</v>
      </c>
      <c r="DE775" s="67">
        <f t="shared" si="1360"/>
        <v>98737</v>
      </c>
      <c r="DF775" s="66"/>
      <c r="DG775" s="69">
        <f t="shared" si="1393"/>
        <v>0</v>
      </c>
      <c r="DH775" s="67">
        <f t="shared" si="1415"/>
        <v>511946</v>
      </c>
      <c r="DI775" s="66"/>
      <c r="DJ775" s="66">
        <f t="shared" si="1394"/>
        <v>0</v>
      </c>
      <c r="DK775" s="67">
        <f t="shared" si="1456"/>
        <v>4528.5</v>
      </c>
      <c r="DM775" s="206">
        <f t="shared" si="1395"/>
        <v>0</v>
      </c>
      <c r="DN775" s="25">
        <f t="shared" si="1436"/>
        <v>0</v>
      </c>
      <c r="DO775" s="5"/>
      <c r="DP775" s="43">
        <f t="shared" si="1396"/>
        <v>0</v>
      </c>
      <c r="DQ775" s="27">
        <f t="shared" si="1457"/>
        <v>6819.5</v>
      </c>
      <c r="DR775" s="5"/>
      <c r="DS775" s="43">
        <f t="shared" si="1397"/>
        <v>0</v>
      </c>
      <c r="DT775" s="27">
        <f t="shared" si="1458"/>
        <v>4846</v>
      </c>
      <c r="DU775" s="5"/>
      <c r="DV775" s="43">
        <f t="shared" si="1398"/>
        <v>0</v>
      </c>
      <c r="DW775" s="27">
        <f t="shared" si="1459"/>
        <v>4835</v>
      </c>
      <c r="DX775" s="5"/>
      <c r="DY775" s="22">
        <f t="shared" si="1399"/>
        <v>0</v>
      </c>
      <c r="DZ775" s="25">
        <f t="shared" si="1460"/>
        <v>523</v>
      </c>
      <c r="EA775" s="22"/>
      <c r="EB775" s="22">
        <f t="shared" si="1400"/>
        <v>0</v>
      </c>
      <c r="EC775" s="28">
        <f t="shared" si="1461"/>
        <v>369</v>
      </c>
      <c r="ED775" s="5"/>
      <c r="EE775" s="43">
        <f t="shared" si="1401"/>
        <v>0</v>
      </c>
      <c r="EF775" s="27">
        <f t="shared" si="1462"/>
        <v>4769</v>
      </c>
      <c r="EG775" s="66"/>
      <c r="EH775" s="66">
        <f t="shared" si="1402"/>
        <v>0</v>
      </c>
      <c r="EI775" s="67">
        <f t="shared" si="1463"/>
        <v>23157</v>
      </c>
      <c r="EJ775" s="66"/>
      <c r="EK775" s="66">
        <f t="shared" si="1372"/>
        <v>0</v>
      </c>
      <c r="EL775" s="67">
        <f t="shared" si="1464"/>
        <v>21787</v>
      </c>
      <c r="EM775" s="110" t="e">
        <f t="shared" si="1373"/>
        <v>#REF!</v>
      </c>
    </row>
    <row r="776" spans="1:143" ht="11.25" customHeight="1" x14ac:dyDescent="0.25">
      <c r="A776" s="188">
        <v>46130</v>
      </c>
      <c r="B776" s="188">
        <v>46130</v>
      </c>
      <c r="C776" s="174">
        <v>8004970897</v>
      </c>
      <c r="D776" s="13" t="s">
        <v>253</v>
      </c>
      <c r="E776" s="14">
        <v>50</v>
      </c>
      <c r="F776" s="15">
        <v>1</v>
      </c>
      <c r="G776" s="16">
        <v>191516219397</v>
      </c>
      <c r="H776" s="66"/>
      <c r="I776" s="41">
        <f t="shared" si="1430"/>
        <v>100</v>
      </c>
      <c r="J776" s="48">
        <f t="shared" si="1426"/>
        <v>292102</v>
      </c>
      <c r="K776" s="66"/>
      <c r="L776" s="41">
        <f t="shared" si="1417"/>
        <v>100</v>
      </c>
      <c r="M776" s="48">
        <f t="shared" si="1427"/>
        <v>240331</v>
      </c>
      <c r="N776" s="66"/>
      <c r="O776" s="41">
        <f t="shared" si="1431"/>
        <v>100</v>
      </c>
      <c r="P776" s="48">
        <f t="shared" si="1428"/>
        <v>340612</v>
      </c>
      <c r="Q776" s="66"/>
      <c r="R776" s="66">
        <f t="shared" si="1432"/>
        <v>100</v>
      </c>
      <c r="S776" s="67" t="e">
        <f t="shared" si="1429"/>
        <v>#REF!</v>
      </c>
      <c r="T776" s="66"/>
      <c r="U776" s="66">
        <f t="shared" si="1437"/>
        <v>0</v>
      </c>
      <c r="V776" s="67">
        <f t="shared" si="1438"/>
        <v>214378.90000000002</v>
      </c>
      <c r="X776" s="69">
        <f t="shared" si="1433"/>
        <v>0</v>
      </c>
      <c r="Y776" s="67">
        <f t="shared" si="1416"/>
        <v>6836.2999999999993</v>
      </c>
      <c r="Z776" s="66"/>
      <c r="AA776" s="68">
        <f t="shared" si="1365"/>
        <v>0</v>
      </c>
      <c r="AB776" s="67">
        <f t="shared" si="1425"/>
        <v>8461</v>
      </c>
      <c r="AC776" s="66"/>
      <c r="AD776" s="66">
        <f t="shared" si="1366"/>
        <v>0</v>
      </c>
      <c r="AE776" s="67">
        <f t="shared" si="1439"/>
        <v>3993.3999999999996</v>
      </c>
      <c r="AF776" s="66"/>
      <c r="AG776" s="78">
        <f t="shared" si="1367"/>
        <v>0</v>
      </c>
      <c r="AH776" s="79">
        <f t="shared" si="1440"/>
        <v>5989.9999999999991</v>
      </c>
      <c r="AI776" s="66"/>
      <c r="AJ776" s="68">
        <f t="shared" si="1368"/>
        <v>0</v>
      </c>
      <c r="AK776" s="67">
        <f t="shared" si="1441"/>
        <v>6708.5</v>
      </c>
      <c r="AL776" s="66"/>
      <c r="AM776" s="68">
        <f t="shared" si="1369"/>
        <v>0</v>
      </c>
      <c r="AN776" s="67">
        <f t="shared" si="1442"/>
        <v>2752.8999999999987</v>
      </c>
      <c r="AO776" s="66"/>
      <c r="AP776" s="68">
        <f t="shared" si="1434"/>
        <v>0</v>
      </c>
      <c r="AQ776" s="67">
        <f t="shared" si="1424"/>
        <v>19582.900000000001</v>
      </c>
      <c r="AR776" s="66"/>
      <c r="AS776" s="68">
        <f t="shared" si="1380"/>
        <v>55.000000000000007</v>
      </c>
      <c r="AT776" s="67">
        <f t="shared" si="1443"/>
        <v>2001.1000000000004</v>
      </c>
      <c r="AU776" s="66"/>
      <c r="AV776" s="66">
        <f t="shared" si="1444"/>
        <v>0</v>
      </c>
      <c r="AW776" s="42">
        <f t="shared" si="1419"/>
        <v>1620.0000000000014</v>
      </c>
      <c r="AX776" s="66"/>
      <c r="AY776" s="66">
        <f t="shared" si="1381"/>
        <v>0</v>
      </c>
      <c r="AZ776" s="67">
        <f t="shared" si="1435"/>
        <v>1794.6</v>
      </c>
      <c r="BA776" s="66"/>
      <c r="BB776" s="68">
        <f t="shared" si="1382"/>
        <v>0</v>
      </c>
      <c r="BC776" s="67">
        <f t="shared" si="1445"/>
        <v>1254.5999999999999</v>
      </c>
      <c r="BD776" s="66"/>
      <c r="BE776" s="68">
        <f t="shared" si="1383"/>
        <v>0</v>
      </c>
      <c r="BF776" s="67">
        <f t="shared" si="1409"/>
        <v>7530.3200000000015</v>
      </c>
      <c r="BG776" s="66"/>
      <c r="BH776" s="68">
        <f t="shared" si="1410"/>
        <v>0</v>
      </c>
      <c r="BI776" s="67">
        <f t="shared" si="1370"/>
        <v>35043.879999999997</v>
      </c>
      <c r="BJ776" s="66"/>
      <c r="BK776" s="68">
        <f t="shared" si="1384"/>
        <v>0</v>
      </c>
      <c r="BL776" s="67">
        <f t="shared" si="1446"/>
        <v>4604.6000000000004</v>
      </c>
      <c r="BM776" s="66"/>
      <c r="BN776" s="68">
        <f t="shared" si="1447"/>
        <v>0</v>
      </c>
      <c r="BO776" s="67">
        <f t="shared" si="1448"/>
        <v>509.90000000000123</v>
      </c>
      <c r="BP776" s="66"/>
      <c r="BQ776" s="68">
        <f t="shared" si="1449"/>
        <v>0</v>
      </c>
      <c r="BR776" s="67">
        <f t="shared" si="1411"/>
        <v>13003.01999999999</v>
      </c>
      <c r="BS776" s="66"/>
      <c r="BT776" s="66">
        <f t="shared" si="1361"/>
        <v>0</v>
      </c>
      <c r="BU776" s="67">
        <f t="shared" si="1412"/>
        <v>44763</v>
      </c>
      <c r="BV776" s="66"/>
      <c r="BW776" s="66">
        <f t="shared" si="1362"/>
        <v>0</v>
      </c>
      <c r="BX776" s="67">
        <f t="shared" si="1413"/>
        <v>87923</v>
      </c>
      <c r="BY776" s="66"/>
      <c r="BZ776" s="66">
        <f t="shared" si="1363"/>
        <v>0</v>
      </c>
      <c r="CA776" s="67">
        <f t="shared" si="1414"/>
        <v>40243</v>
      </c>
      <c r="CB776" s="66"/>
      <c r="CC776" s="66">
        <f t="shared" si="1450"/>
        <v>0</v>
      </c>
      <c r="CD776" s="67">
        <f t="shared" si="1403"/>
        <v>20399.7</v>
      </c>
      <c r="CE776" s="66"/>
      <c r="CF776" s="66">
        <f t="shared" si="1451"/>
        <v>0</v>
      </c>
      <c r="CG776" s="67">
        <f t="shared" si="1452"/>
        <v>6982.9</v>
      </c>
      <c r="CH776" s="66"/>
      <c r="CI776" s="66">
        <f t="shared" si="1385"/>
        <v>0</v>
      </c>
      <c r="CJ776" s="67">
        <f t="shared" si="1358"/>
        <v>8715</v>
      </c>
      <c r="CK776" s="66"/>
      <c r="CL776" s="68">
        <f t="shared" si="1386"/>
        <v>0</v>
      </c>
      <c r="CM776" s="79">
        <f t="shared" si="1453"/>
        <v>4864</v>
      </c>
      <c r="CN776" s="66"/>
      <c r="CO776" s="68">
        <f t="shared" si="1387"/>
        <v>0</v>
      </c>
      <c r="CP776" s="79">
        <f t="shared" si="1454"/>
        <v>3955</v>
      </c>
      <c r="CQ776" s="66"/>
      <c r="CR776" s="68">
        <f t="shared" si="1388"/>
        <v>0</v>
      </c>
      <c r="CS776" s="79">
        <f t="shared" si="1418"/>
        <v>6656</v>
      </c>
      <c r="CT776" s="66"/>
      <c r="CU776" s="68">
        <f t="shared" si="1389"/>
        <v>0</v>
      </c>
      <c r="CV776" s="79">
        <f t="shared" si="1455"/>
        <v>7769</v>
      </c>
      <c r="CW776" s="66"/>
      <c r="CX776" s="66">
        <f t="shared" si="1390"/>
        <v>0</v>
      </c>
      <c r="CY776" s="40">
        <f t="shared" si="1408"/>
        <v>6801.7599999999984</v>
      </c>
      <c r="CZ776" s="65"/>
      <c r="DA776" s="66">
        <f t="shared" si="1391"/>
        <v>0</v>
      </c>
      <c r="DB776" s="67">
        <f t="shared" si="1359"/>
        <v>91966</v>
      </c>
      <c r="DC776" s="66"/>
      <c r="DD776" s="66">
        <f t="shared" si="1392"/>
        <v>0</v>
      </c>
      <c r="DE776" s="67">
        <f t="shared" si="1360"/>
        <v>98737</v>
      </c>
      <c r="DF776" s="66"/>
      <c r="DG776" s="69">
        <f t="shared" si="1393"/>
        <v>0</v>
      </c>
      <c r="DH776" s="67">
        <f t="shared" si="1415"/>
        <v>511946</v>
      </c>
      <c r="DI776" s="66"/>
      <c r="DJ776" s="66">
        <f t="shared" si="1394"/>
        <v>0</v>
      </c>
      <c r="DK776" s="67">
        <f t="shared" si="1456"/>
        <v>4528.5</v>
      </c>
      <c r="DM776" s="206">
        <f t="shared" si="1395"/>
        <v>0</v>
      </c>
      <c r="DN776" s="25">
        <f t="shared" si="1436"/>
        <v>0</v>
      </c>
      <c r="DO776" s="5"/>
      <c r="DP776" s="43">
        <f t="shared" si="1396"/>
        <v>0</v>
      </c>
      <c r="DQ776" s="27">
        <f t="shared" si="1457"/>
        <v>6819.5</v>
      </c>
      <c r="DR776" s="5"/>
      <c r="DS776" s="43">
        <f t="shared" si="1397"/>
        <v>0</v>
      </c>
      <c r="DT776" s="27">
        <f t="shared" si="1458"/>
        <v>4846</v>
      </c>
      <c r="DU776" s="5"/>
      <c r="DV776" s="43">
        <f t="shared" si="1398"/>
        <v>0</v>
      </c>
      <c r="DW776" s="27">
        <f t="shared" si="1459"/>
        <v>4835</v>
      </c>
      <c r="DX776" s="5"/>
      <c r="DY776" s="22">
        <f t="shared" si="1399"/>
        <v>0</v>
      </c>
      <c r="DZ776" s="25">
        <f t="shared" si="1460"/>
        <v>523</v>
      </c>
      <c r="EA776" s="22"/>
      <c r="EB776" s="22">
        <f t="shared" si="1400"/>
        <v>0</v>
      </c>
      <c r="EC776" s="28">
        <f t="shared" si="1461"/>
        <v>369</v>
      </c>
      <c r="ED776" s="5"/>
      <c r="EE776" s="43">
        <f t="shared" si="1401"/>
        <v>0</v>
      </c>
      <c r="EF776" s="27">
        <f t="shared" si="1462"/>
        <v>4769</v>
      </c>
      <c r="EG776" s="66"/>
      <c r="EH776" s="66">
        <f t="shared" si="1402"/>
        <v>0</v>
      </c>
      <c r="EI776" s="67">
        <f t="shared" si="1463"/>
        <v>23157</v>
      </c>
      <c r="EJ776" s="66"/>
      <c r="EK776" s="66">
        <f t="shared" si="1372"/>
        <v>0</v>
      </c>
      <c r="EL776" s="67">
        <f t="shared" si="1464"/>
        <v>21787</v>
      </c>
      <c r="EM776" s="110" t="e">
        <f t="shared" si="1373"/>
        <v>#REF!</v>
      </c>
    </row>
    <row r="777" spans="1:143" ht="11.25" customHeight="1" x14ac:dyDescent="0.25">
      <c r="A777" s="188">
        <v>46130</v>
      </c>
      <c r="B777" s="188">
        <v>46130</v>
      </c>
      <c r="C777" s="178">
        <v>8004971571</v>
      </c>
      <c r="D777" s="88" t="s">
        <v>193</v>
      </c>
      <c r="E777" s="89">
        <v>50</v>
      </c>
      <c r="F777" s="137">
        <v>3</v>
      </c>
      <c r="G777" s="90">
        <v>191516809796</v>
      </c>
      <c r="H777" s="66"/>
      <c r="I777" s="41">
        <f t="shared" si="1430"/>
        <v>0</v>
      </c>
      <c r="J777" s="48">
        <f>J776+H777-I777-100</f>
        <v>292002</v>
      </c>
      <c r="K777" s="66"/>
      <c r="L777" s="41">
        <f t="shared" si="1417"/>
        <v>0</v>
      </c>
      <c r="M777" s="48">
        <f>M776+K777-L777-100</f>
        <v>240231</v>
      </c>
      <c r="N777" s="66"/>
      <c r="O777" s="41">
        <f t="shared" si="1431"/>
        <v>0</v>
      </c>
      <c r="P777" s="48">
        <f>P776+N777-O777-100</f>
        <v>340512</v>
      </c>
      <c r="Q777" s="66"/>
      <c r="R777" s="66">
        <f t="shared" si="1432"/>
        <v>0</v>
      </c>
      <c r="S777" s="67" t="e">
        <f>S776+Q777-R777-100</f>
        <v>#REF!</v>
      </c>
      <c r="T777" s="66"/>
      <c r="U777" s="66">
        <f t="shared" si="1437"/>
        <v>0</v>
      </c>
      <c r="V777" s="67">
        <f t="shared" si="1438"/>
        <v>214378.90000000002</v>
      </c>
      <c r="X777" s="69">
        <f t="shared" si="1433"/>
        <v>155</v>
      </c>
      <c r="Y777" s="67">
        <f t="shared" si="1416"/>
        <v>6681.2999999999993</v>
      </c>
      <c r="Z777" s="66"/>
      <c r="AA777" s="68">
        <f t="shared" si="1365"/>
        <v>0</v>
      </c>
      <c r="AB777" s="67">
        <f t="shared" si="1425"/>
        <v>8461</v>
      </c>
      <c r="AC777" s="66"/>
      <c r="AD777" s="66">
        <f t="shared" si="1366"/>
        <v>0</v>
      </c>
      <c r="AE777" s="67">
        <f t="shared" si="1439"/>
        <v>3993.3999999999996</v>
      </c>
      <c r="AF777" s="66"/>
      <c r="AG777" s="78">
        <f t="shared" si="1367"/>
        <v>0</v>
      </c>
      <c r="AH777" s="79">
        <f t="shared" si="1440"/>
        <v>5989.9999999999991</v>
      </c>
      <c r="AI777" s="66"/>
      <c r="AJ777" s="68">
        <f t="shared" si="1368"/>
        <v>0</v>
      </c>
      <c r="AK777" s="67">
        <f t="shared" si="1441"/>
        <v>6708.5</v>
      </c>
      <c r="AL777" s="66"/>
      <c r="AM777" s="68">
        <f t="shared" si="1369"/>
        <v>0</v>
      </c>
      <c r="AN777" s="67">
        <f t="shared" si="1442"/>
        <v>2752.8999999999987</v>
      </c>
      <c r="AO777" s="66"/>
      <c r="AP777" s="68">
        <f t="shared" si="1434"/>
        <v>0</v>
      </c>
      <c r="AQ777" s="67">
        <f t="shared" si="1424"/>
        <v>19582.900000000001</v>
      </c>
      <c r="AR777" s="66"/>
      <c r="AS777" s="68">
        <f t="shared" si="1380"/>
        <v>0</v>
      </c>
      <c r="AT777" s="67">
        <f t="shared" si="1443"/>
        <v>2001.1000000000004</v>
      </c>
      <c r="AU777" s="66"/>
      <c r="AV777" s="66">
        <f t="shared" si="1444"/>
        <v>0</v>
      </c>
      <c r="AW777" s="42">
        <f t="shared" si="1419"/>
        <v>1620.0000000000014</v>
      </c>
      <c r="AX777" s="66"/>
      <c r="AY777" s="66">
        <f t="shared" si="1381"/>
        <v>0</v>
      </c>
      <c r="AZ777" s="67">
        <f t="shared" si="1435"/>
        <v>1794.6</v>
      </c>
      <c r="BA777" s="66"/>
      <c r="BB777" s="68">
        <f t="shared" si="1382"/>
        <v>0</v>
      </c>
      <c r="BC777" s="67">
        <f t="shared" si="1445"/>
        <v>1254.5999999999999</v>
      </c>
      <c r="BD777" s="66"/>
      <c r="BE777" s="68">
        <f t="shared" si="1383"/>
        <v>0</v>
      </c>
      <c r="BF777" s="67">
        <f t="shared" si="1409"/>
        <v>7530.3200000000015</v>
      </c>
      <c r="BG777" s="66"/>
      <c r="BH777" s="68">
        <f t="shared" si="1410"/>
        <v>0</v>
      </c>
      <c r="BI777" s="67">
        <f t="shared" si="1370"/>
        <v>35043.879999999997</v>
      </c>
      <c r="BJ777" s="66"/>
      <c r="BK777" s="68">
        <f t="shared" si="1384"/>
        <v>0</v>
      </c>
      <c r="BL777" s="67">
        <f t="shared" si="1446"/>
        <v>4604.6000000000004</v>
      </c>
      <c r="BM777" s="66"/>
      <c r="BN777" s="68">
        <f t="shared" si="1447"/>
        <v>0</v>
      </c>
      <c r="BO777" s="67">
        <f t="shared" si="1448"/>
        <v>509.90000000000123</v>
      </c>
      <c r="BP777" s="66"/>
      <c r="BQ777" s="68">
        <f t="shared" si="1449"/>
        <v>0</v>
      </c>
      <c r="BR777" s="67">
        <f t="shared" si="1411"/>
        <v>13003.01999999999</v>
      </c>
      <c r="BS777" s="66"/>
      <c r="BT777" s="66">
        <f t="shared" si="1361"/>
        <v>0</v>
      </c>
      <c r="BU777" s="67">
        <f t="shared" si="1412"/>
        <v>44763</v>
      </c>
      <c r="BV777" s="66"/>
      <c r="BW777" s="66">
        <f t="shared" si="1362"/>
        <v>0</v>
      </c>
      <c r="BX777" s="67">
        <f t="shared" si="1413"/>
        <v>87923</v>
      </c>
      <c r="BY777" s="66"/>
      <c r="BZ777" s="66">
        <f t="shared" si="1363"/>
        <v>0</v>
      </c>
      <c r="CA777" s="67">
        <f t="shared" si="1414"/>
        <v>40243</v>
      </c>
      <c r="CB777" s="66"/>
      <c r="CC777" s="66">
        <f t="shared" si="1450"/>
        <v>0</v>
      </c>
      <c r="CD777" s="67">
        <f t="shared" si="1403"/>
        <v>20399.7</v>
      </c>
      <c r="CE777" s="66"/>
      <c r="CF777" s="66">
        <f t="shared" si="1451"/>
        <v>0</v>
      </c>
      <c r="CG777" s="67">
        <f t="shared" si="1452"/>
        <v>6982.9</v>
      </c>
      <c r="CH777" s="66"/>
      <c r="CI777" s="66">
        <f t="shared" si="1385"/>
        <v>0</v>
      </c>
      <c r="CJ777" s="67">
        <f t="shared" si="1358"/>
        <v>8715</v>
      </c>
      <c r="CK777" s="66"/>
      <c r="CL777" s="68">
        <f t="shared" si="1386"/>
        <v>0</v>
      </c>
      <c r="CM777" s="79">
        <f t="shared" si="1453"/>
        <v>4864</v>
      </c>
      <c r="CN777" s="66"/>
      <c r="CO777" s="68">
        <f t="shared" si="1387"/>
        <v>0</v>
      </c>
      <c r="CP777" s="79">
        <f t="shared" si="1454"/>
        <v>3955</v>
      </c>
      <c r="CQ777" s="66"/>
      <c r="CR777" s="68">
        <f t="shared" si="1388"/>
        <v>0</v>
      </c>
      <c r="CS777" s="79">
        <f t="shared" si="1418"/>
        <v>6656</v>
      </c>
      <c r="CT777" s="66"/>
      <c r="CU777" s="68">
        <f t="shared" si="1389"/>
        <v>0</v>
      </c>
      <c r="CV777" s="79">
        <f t="shared" si="1455"/>
        <v>7769</v>
      </c>
      <c r="CW777" s="66"/>
      <c r="CX777" s="66">
        <f t="shared" si="1390"/>
        <v>0</v>
      </c>
      <c r="CY777" s="40">
        <f t="shared" si="1408"/>
        <v>6801.7599999999984</v>
      </c>
      <c r="CZ777" s="65"/>
      <c r="DA777" s="66">
        <f t="shared" si="1391"/>
        <v>0</v>
      </c>
      <c r="DB777" s="67">
        <f t="shared" si="1359"/>
        <v>91966</v>
      </c>
      <c r="DC777" s="66"/>
      <c r="DD777" s="66">
        <f t="shared" si="1392"/>
        <v>0</v>
      </c>
      <c r="DE777" s="67">
        <f t="shared" si="1360"/>
        <v>98737</v>
      </c>
      <c r="DF777" s="66"/>
      <c r="DG777" s="69">
        <f t="shared" si="1393"/>
        <v>0</v>
      </c>
      <c r="DH777" s="67">
        <f t="shared" si="1415"/>
        <v>511946</v>
      </c>
      <c r="DI777" s="66"/>
      <c r="DJ777" s="66">
        <f t="shared" si="1394"/>
        <v>0</v>
      </c>
      <c r="DK777" s="67">
        <f t="shared" si="1456"/>
        <v>4528.5</v>
      </c>
      <c r="DM777" s="206">
        <f t="shared" si="1395"/>
        <v>0</v>
      </c>
      <c r="DN777" s="25">
        <f t="shared" si="1436"/>
        <v>0</v>
      </c>
      <c r="DO777" s="5"/>
      <c r="DP777" s="43">
        <f t="shared" si="1396"/>
        <v>0</v>
      </c>
      <c r="DQ777" s="27">
        <f t="shared" si="1457"/>
        <v>6819.5</v>
      </c>
      <c r="DR777" s="5"/>
      <c r="DS777" s="43">
        <f t="shared" si="1397"/>
        <v>0</v>
      </c>
      <c r="DT777" s="27">
        <f t="shared" si="1458"/>
        <v>4846</v>
      </c>
      <c r="DU777" s="5"/>
      <c r="DV777" s="43">
        <f t="shared" si="1398"/>
        <v>0</v>
      </c>
      <c r="DW777" s="27">
        <f t="shared" si="1459"/>
        <v>4835</v>
      </c>
      <c r="DX777" s="5"/>
      <c r="DY777" s="22">
        <f t="shared" si="1399"/>
        <v>0</v>
      </c>
      <c r="DZ777" s="25">
        <f t="shared" si="1460"/>
        <v>523</v>
      </c>
      <c r="EA777" s="22"/>
      <c r="EB777" s="22">
        <f t="shared" si="1400"/>
        <v>0</v>
      </c>
      <c r="EC777" s="28">
        <f t="shared" si="1461"/>
        <v>369</v>
      </c>
      <c r="ED777" s="5"/>
      <c r="EE777" s="43">
        <f t="shared" si="1401"/>
        <v>0</v>
      </c>
      <c r="EF777" s="27">
        <f t="shared" si="1462"/>
        <v>4769</v>
      </c>
      <c r="EG777" s="66"/>
      <c r="EH777" s="66">
        <f t="shared" si="1402"/>
        <v>0</v>
      </c>
      <c r="EI777" s="67">
        <f t="shared" si="1463"/>
        <v>23157</v>
      </c>
      <c r="EJ777" s="66"/>
      <c r="EK777" s="66">
        <f t="shared" si="1372"/>
        <v>0</v>
      </c>
      <c r="EL777" s="67">
        <f t="shared" si="1464"/>
        <v>21787</v>
      </c>
      <c r="EM777" s="110" t="e">
        <f t="shared" si="1373"/>
        <v>#REF!</v>
      </c>
    </row>
    <row r="778" spans="1:143" ht="11.25" customHeight="1" x14ac:dyDescent="0.25">
      <c r="A778" s="188">
        <v>46130</v>
      </c>
      <c r="B778" s="188">
        <v>46130</v>
      </c>
      <c r="C778" s="178">
        <v>8004971570</v>
      </c>
      <c r="D778" s="88" t="s">
        <v>208</v>
      </c>
      <c r="E778" s="89">
        <v>200</v>
      </c>
      <c r="F778" s="137">
        <v>3</v>
      </c>
      <c r="G778" s="90">
        <v>191516769137</v>
      </c>
      <c r="H778" s="66"/>
      <c r="I778" s="41">
        <f t="shared" si="1430"/>
        <v>0</v>
      </c>
      <c r="J778" s="48">
        <f>J777+H778-I778-400</f>
        <v>291602</v>
      </c>
      <c r="K778" s="66"/>
      <c r="L778" s="41">
        <f t="shared" si="1417"/>
        <v>0</v>
      </c>
      <c r="M778" s="48">
        <f>M777+K778-L778-400</f>
        <v>239831</v>
      </c>
      <c r="N778" s="66"/>
      <c r="O778" s="41">
        <f t="shared" si="1431"/>
        <v>0</v>
      </c>
      <c r="P778" s="48">
        <f>P777+N778-O778-400</f>
        <v>340112</v>
      </c>
      <c r="Q778" s="66"/>
      <c r="R778" s="66">
        <f t="shared" si="1432"/>
        <v>0</v>
      </c>
      <c r="S778" s="67" t="e">
        <f>S777+Q778-R778-400</f>
        <v>#REF!</v>
      </c>
      <c r="T778" s="66"/>
      <c r="U778" s="66">
        <f t="shared" si="1437"/>
        <v>620</v>
      </c>
      <c r="V778" s="67">
        <f t="shared" si="1438"/>
        <v>213758.90000000002</v>
      </c>
      <c r="X778" s="69">
        <f t="shared" si="1433"/>
        <v>0</v>
      </c>
      <c r="Y778" s="67">
        <f t="shared" si="1416"/>
        <v>6681.2999999999993</v>
      </c>
      <c r="Z778" s="66"/>
      <c r="AA778" s="68">
        <f t="shared" si="1365"/>
        <v>0</v>
      </c>
      <c r="AB778" s="67">
        <f t="shared" si="1425"/>
        <v>8461</v>
      </c>
      <c r="AC778" s="66"/>
      <c r="AD778" s="66">
        <f t="shared" si="1366"/>
        <v>0</v>
      </c>
      <c r="AE778" s="67">
        <f t="shared" si="1439"/>
        <v>3993.3999999999996</v>
      </c>
      <c r="AF778" s="66"/>
      <c r="AG778" s="78">
        <f t="shared" si="1367"/>
        <v>0</v>
      </c>
      <c r="AH778" s="79">
        <f t="shared" si="1440"/>
        <v>5989.9999999999991</v>
      </c>
      <c r="AI778" s="66"/>
      <c r="AJ778" s="68">
        <f t="shared" si="1368"/>
        <v>0</v>
      </c>
      <c r="AK778" s="67">
        <f t="shared" si="1441"/>
        <v>6708.5</v>
      </c>
      <c r="AL778" s="66"/>
      <c r="AM778" s="68">
        <f t="shared" si="1369"/>
        <v>0</v>
      </c>
      <c r="AN778" s="67">
        <f t="shared" si="1442"/>
        <v>2752.8999999999987</v>
      </c>
      <c r="AO778" s="66"/>
      <c r="AP778" s="68">
        <f t="shared" si="1434"/>
        <v>0</v>
      </c>
      <c r="AQ778" s="67">
        <f t="shared" si="1424"/>
        <v>19582.900000000001</v>
      </c>
      <c r="AR778" s="66"/>
      <c r="AS778" s="68">
        <f t="shared" si="1380"/>
        <v>0</v>
      </c>
      <c r="AT778" s="67">
        <f t="shared" si="1443"/>
        <v>2001.1000000000004</v>
      </c>
      <c r="AU778" s="66"/>
      <c r="AV778" s="66">
        <f t="shared" si="1444"/>
        <v>0</v>
      </c>
      <c r="AW778" s="42">
        <f t="shared" si="1419"/>
        <v>1620.0000000000014</v>
      </c>
      <c r="AX778" s="66"/>
      <c r="AY778" s="66">
        <f t="shared" si="1381"/>
        <v>0</v>
      </c>
      <c r="AZ778" s="67">
        <f t="shared" si="1435"/>
        <v>1794.6</v>
      </c>
      <c r="BA778" s="66"/>
      <c r="BB778" s="68">
        <f t="shared" si="1382"/>
        <v>0</v>
      </c>
      <c r="BC778" s="67">
        <f t="shared" si="1445"/>
        <v>1254.5999999999999</v>
      </c>
      <c r="BD778" s="66"/>
      <c r="BE778" s="68">
        <f t="shared" si="1383"/>
        <v>0</v>
      </c>
      <c r="BF778" s="67">
        <f t="shared" si="1409"/>
        <v>7530.3200000000015</v>
      </c>
      <c r="BG778" s="66"/>
      <c r="BH778" s="68">
        <f t="shared" si="1410"/>
        <v>0</v>
      </c>
      <c r="BI778" s="67">
        <f t="shared" si="1370"/>
        <v>35043.879999999997</v>
      </c>
      <c r="BJ778" s="66"/>
      <c r="BK778" s="68">
        <f t="shared" si="1384"/>
        <v>0</v>
      </c>
      <c r="BL778" s="67">
        <f t="shared" si="1446"/>
        <v>4604.6000000000004</v>
      </c>
      <c r="BM778" s="66"/>
      <c r="BN778" s="68">
        <f t="shared" si="1447"/>
        <v>0</v>
      </c>
      <c r="BO778" s="67">
        <f t="shared" si="1448"/>
        <v>509.90000000000123</v>
      </c>
      <c r="BP778" s="66"/>
      <c r="BQ778" s="68">
        <f t="shared" si="1449"/>
        <v>0</v>
      </c>
      <c r="BR778" s="67">
        <f t="shared" si="1411"/>
        <v>13003.01999999999</v>
      </c>
      <c r="BS778" s="66"/>
      <c r="BT778" s="66">
        <f t="shared" si="1361"/>
        <v>0</v>
      </c>
      <c r="BU778" s="67">
        <f t="shared" si="1412"/>
        <v>44763</v>
      </c>
      <c r="BV778" s="66"/>
      <c r="BW778" s="66">
        <f t="shared" si="1362"/>
        <v>0</v>
      </c>
      <c r="BX778" s="67">
        <f t="shared" si="1413"/>
        <v>87923</v>
      </c>
      <c r="BY778" s="66"/>
      <c r="BZ778" s="66">
        <f t="shared" si="1363"/>
        <v>0</v>
      </c>
      <c r="CA778" s="67">
        <f t="shared" si="1414"/>
        <v>40243</v>
      </c>
      <c r="CB778" s="66"/>
      <c r="CC778" s="66">
        <f t="shared" si="1450"/>
        <v>0</v>
      </c>
      <c r="CD778" s="67">
        <f t="shared" si="1403"/>
        <v>20399.7</v>
      </c>
      <c r="CE778" s="66"/>
      <c r="CF778" s="66">
        <f t="shared" si="1451"/>
        <v>0</v>
      </c>
      <c r="CG778" s="67">
        <f t="shared" si="1452"/>
        <v>6982.9</v>
      </c>
      <c r="CH778" s="66"/>
      <c r="CI778" s="66">
        <f t="shared" si="1385"/>
        <v>0</v>
      </c>
      <c r="CJ778" s="67">
        <f t="shared" si="1358"/>
        <v>8715</v>
      </c>
      <c r="CK778" s="66"/>
      <c r="CL778" s="68">
        <f t="shared" si="1386"/>
        <v>0</v>
      </c>
      <c r="CM778" s="79">
        <f t="shared" si="1453"/>
        <v>4864</v>
      </c>
      <c r="CN778" s="66"/>
      <c r="CO778" s="68">
        <f t="shared" si="1387"/>
        <v>0</v>
      </c>
      <c r="CP778" s="79">
        <f t="shared" si="1454"/>
        <v>3955</v>
      </c>
      <c r="CQ778" s="66"/>
      <c r="CR778" s="68">
        <f t="shared" si="1388"/>
        <v>0</v>
      </c>
      <c r="CS778" s="79">
        <f t="shared" si="1418"/>
        <v>6656</v>
      </c>
      <c r="CT778" s="66"/>
      <c r="CU778" s="68">
        <f t="shared" si="1389"/>
        <v>0</v>
      </c>
      <c r="CV778" s="79">
        <f t="shared" si="1455"/>
        <v>7769</v>
      </c>
      <c r="CW778" s="66"/>
      <c r="CX778" s="66">
        <f t="shared" si="1390"/>
        <v>0</v>
      </c>
      <c r="CY778" s="40">
        <f t="shared" si="1408"/>
        <v>6801.7599999999984</v>
      </c>
      <c r="CZ778" s="65"/>
      <c r="DA778" s="66">
        <f t="shared" si="1391"/>
        <v>0</v>
      </c>
      <c r="DB778" s="67">
        <f t="shared" si="1359"/>
        <v>91966</v>
      </c>
      <c r="DC778" s="66"/>
      <c r="DD778" s="66">
        <f t="shared" si="1392"/>
        <v>0</v>
      </c>
      <c r="DE778" s="67">
        <f t="shared" si="1360"/>
        <v>98737</v>
      </c>
      <c r="DF778" s="66"/>
      <c r="DG778" s="69">
        <f t="shared" si="1393"/>
        <v>0</v>
      </c>
      <c r="DH778" s="67">
        <f t="shared" si="1415"/>
        <v>511946</v>
      </c>
      <c r="DI778" s="66"/>
      <c r="DJ778" s="66">
        <f t="shared" si="1394"/>
        <v>0</v>
      </c>
      <c r="DK778" s="67">
        <f t="shared" si="1456"/>
        <v>4528.5</v>
      </c>
      <c r="DM778" s="206">
        <f t="shared" si="1395"/>
        <v>0</v>
      </c>
      <c r="DN778" s="25">
        <f t="shared" si="1436"/>
        <v>0</v>
      </c>
      <c r="DO778" s="5"/>
      <c r="DP778" s="43">
        <f t="shared" si="1396"/>
        <v>0</v>
      </c>
      <c r="DQ778" s="27">
        <f t="shared" si="1457"/>
        <v>6819.5</v>
      </c>
      <c r="DR778" s="5"/>
      <c r="DS778" s="43">
        <f t="shared" si="1397"/>
        <v>0</v>
      </c>
      <c r="DT778" s="27">
        <f t="shared" si="1458"/>
        <v>4846</v>
      </c>
      <c r="DU778" s="5"/>
      <c r="DV778" s="43">
        <f t="shared" si="1398"/>
        <v>0</v>
      </c>
      <c r="DW778" s="27">
        <f t="shared" si="1459"/>
        <v>4835</v>
      </c>
      <c r="DX778" s="5"/>
      <c r="DY778" s="22">
        <f t="shared" si="1399"/>
        <v>0</v>
      </c>
      <c r="DZ778" s="25">
        <f t="shared" si="1460"/>
        <v>523</v>
      </c>
      <c r="EA778" s="22"/>
      <c r="EB778" s="22">
        <f t="shared" si="1400"/>
        <v>0</v>
      </c>
      <c r="EC778" s="28">
        <f t="shared" si="1461"/>
        <v>369</v>
      </c>
      <c r="ED778" s="5"/>
      <c r="EE778" s="43">
        <f t="shared" si="1401"/>
        <v>0</v>
      </c>
      <c r="EF778" s="27">
        <f t="shared" si="1462"/>
        <v>4769</v>
      </c>
      <c r="EG778" s="66"/>
      <c r="EH778" s="66">
        <f t="shared" si="1402"/>
        <v>0</v>
      </c>
      <c r="EI778" s="67">
        <f t="shared" si="1463"/>
        <v>23157</v>
      </c>
      <c r="EJ778" s="66"/>
      <c r="EK778" s="66">
        <f t="shared" si="1372"/>
        <v>0</v>
      </c>
      <c r="EL778" s="67">
        <f t="shared" si="1464"/>
        <v>21787</v>
      </c>
      <c r="EM778" s="110" t="e">
        <f t="shared" si="1373"/>
        <v>#REF!</v>
      </c>
    </row>
    <row r="779" spans="1:143" s="35" customFormat="1" ht="11.25" customHeight="1" x14ac:dyDescent="0.25">
      <c r="A779" s="188">
        <v>46130</v>
      </c>
      <c r="B779" s="188">
        <v>46130</v>
      </c>
      <c r="C779" s="174">
        <v>8004971573</v>
      </c>
      <c r="D779" s="13" t="s">
        <v>310</v>
      </c>
      <c r="E779" s="14">
        <v>60</v>
      </c>
      <c r="F779" s="15">
        <v>10</v>
      </c>
      <c r="G779" s="16">
        <v>191516031197</v>
      </c>
      <c r="H779" s="66"/>
      <c r="I779" s="41">
        <f t="shared" si="1430"/>
        <v>120</v>
      </c>
      <c r="J779" s="48">
        <f t="shared" ref="J779:J810" si="1465">J778+H779-I779</f>
        <v>291482</v>
      </c>
      <c r="K779" s="66"/>
      <c r="L779" s="41">
        <f t="shared" si="1417"/>
        <v>120</v>
      </c>
      <c r="M779" s="48">
        <f t="shared" ref="M779:M810" si="1466">M778+K779-L779</f>
        <v>239711</v>
      </c>
      <c r="N779" s="66"/>
      <c r="O779" s="41">
        <f t="shared" si="1431"/>
        <v>120</v>
      </c>
      <c r="P779" s="48">
        <f t="shared" ref="P779:P810" si="1467">P778+N779-O779</f>
        <v>339992</v>
      </c>
      <c r="Q779" s="66"/>
      <c r="R779" s="66">
        <f t="shared" si="1432"/>
        <v>120</v>
      </c>
      <c r="S779" s="67" t="e">
        <f t="shared" ref="S779:S810" si="1468">S778+Q779-R779</f>
        <v>#REF!</v>
      </c>
      <c r="T779" s="66"/>
      <c r="U779" s="66">
        <f t="shared" si="1437"/>
        <v>606</v>
      </c>
      <c r="V779" s="67">
        <f t="shared" si="1438"/>
        <v>213152.90000000002</v>
      </c>
      <c r="W779" s="136"/>
      <c r="X779" s="69">
        <f t="shared" si="1433"/>
        <v>0</v>
      </c>
      <c r="Y779" s="67">
        <f t="shared" si="1416"/>
        <v>6681.2999999999993</v>
      </c>
      <c r="Z779" s="66"/>
      <c r="AA779" s="68">
        <f t="shared" si="1365"/>
        <v>0</v>
      </c>
      <c r="AB779" s="67">
        <f t="shared" si="1425"/>
        <v>8461</v>
      </c>
      <c r="AC779" s="66"/>
      <c r="AD779" s="66">
        <f t="shared" si="1366"/>
        <v>0</v>
      </c>
      <c r="AE779" s="67">
        <f t="shared" si="1439"/>
        <v>3993.3999999999996</v>
      </c>
      <c r="AF779" s="66"/>
      <c r="AG779" s="78">
        <f t="shared" si="1367"/>
        <v>0</v>
      </c>
      <c r="AH779" s="79">
        <f t="shared" si="1440"/>
        <v>5989.9999999999991</v>
      </c>
      <c r="AI779" s="66"/>
      <c r="AJ779" s="68">
        <f t="shared" si="1368"/>
        <v>0</v>
      </c>
      <c r="AK779" s="67">
        <f t="shared" si="1441"/>
        <v>6708.5</v>
      </c>
      <c r="AL779" s="66"/>
      <c r="AM779" s="68">
        <f t="shared" si="1369"/>
        <v>0</v>
      </c>
      <c r="AN779" s="67">
        <f t="shared" si="1442"/>
        <v>2752.8999999999987</v>
      </c>
      <c r="AO779" s="66"/>
      <c r="AP779" s="68">
        <f t="shared" si="1434"/>
        <v>0</v>
      </c>
      <c r="AQ779" s="67">
        <f t="shared" si="1424"/>
        <v>19582.900000000001</v>
      </c>
      <c r="AR779" s="66"/>
      <c r="AS779" s="68">
        <f t="shared" si="1380"/>
        <v>0</v>
      </c>
      <c r="AT779" s="67">
        <f t="shared" si="1443"/>
        <v>2001.1000000000004</v>
      </c>
      <c r="AU779" s="66"/>
      <c r="AV779" s="66">
        <f t="shared" si="1444"/>
        <v>0</v>
      </c>
      <c r="AW779" s="42">
        <f t="shared" si="1419"/>
        <v>1620.0000000000014</v>
      </c>
      <c r="AX779" s="66"/>
      <c r="AY779" s="66">
        <f t="shared" si="1381"/>
        <v>0</v>
      </c>
      <c r="AZ779" s="67">
        <f t="shared" si="1435"/>
        <v>1794.6</v>
      </c>
      <c r="BA779" s="66"/>
      <c r="BB779" s="68">
        <f t="shared" si="1382"/>
        <v>0</v>
      </c>
      <c r="BC779" s="67">
        <f t="shared" si="1445"/>
        <v>1254.5999999999999</v>
      </c>
      <c r="BD779" s="66"/>
      <c r="BE779" s="68">
        <f t="shared" si="1383"/>
        <v>0</v>
      </c>
      <c r="BF779" s="67">
        <f t="shared" si="1409"/>
        <v>7530.3200000000015</v>
      </c>
      <c r="BG779" s="66"/>
      <c r="BH779" s="68">
        <f t="shared" si="1410"/>
        <v>0</v>
      </c>
      <c r="BI779" s="67">
        <f t="shared" si="1370"/>
        <v>35043.879999999997</v>
      </c>
      <c r="BJ779" s="66"/>
      <c r="BK779" s="68">
        <f t="shared" si="1384"/>
        <v>0</v>
      </c>
      <c r="BL779" s="67">
        <f t="shared" si="1446"/>
        <v>4604.6000000000004</v>
      </c>
      <c r="BM779" s="66"/>
      <c r="BN779" s="68">
        <f t="shared" si="1447"/>
        <v>0</v>
      </c>
      <c r="BO779" s="67">
        <f t="shared" si="1448"/>
        <v>509.90000000000123</v>
      </c>
      <c r="BP779" s="66"/>
      <c r="BQ779" s="68">
        <f t="shared" si="1449"/>
        <v>0</v>
      </c>
      <c r="BR779" s="67">
        <f t="shared" si="1411"/>
        <v>13003.01999999999</v>
      </c>
      <c r="BS779" s="66"/>
      <c r="BT779" s="66">
        <f t="shared" si="1361"/>
        <v>0</v>
      </c>
      <c r="BU779" s="67">
        <f t="shared" si="1412"/>
        <v>44763</v>
      </c>
      <c r="BV779" s="66"/>
      <c r="BW779" s="66">
        <f t="shared" si="1362"/>
        <v>0</v>
      </c>
      <c r="BX779" s="67">
        <f t="shared" si="1413"/>
        <v>87923</v>
      </c>
      <c r="BY779" s="66"/>
      <c r="BZ779" s="66">
        <f t="shared" si="1363"/>
        <v>0</v>
      </c>
      <c r="CA779" s="67">
        <f t="shared" si="1414"/>
        <v>40243</v>
      </c>
      <c r="CB779" s="66"/>
      <c r="CC779" s="66">
        <f t="shared" si="1450"/>
        <v>0</v>
      </c>
      <c r="CD779" s="67">
        <f t="shared" si="1403"/>
        <v>20399.7</v>
      </c>
      <c r="CE779" s="66"/>
      <c r="CF779" s="66">
        <f t="shared" si="1451"/>
        <v>0</v>
      </c>
      <c r="CG779" s="67">
        <f t="shared" si="1452"/>
        <v>6982.9</v>
      </c>
      <c r="CH779" s="66"/>
      <c r="CI779" s="66">
        <f t="shared" si="1385"/>
        <v>0</v>
      </c>
      <c r="CJ779" s="67">
        <f t="shared" si="1358"/>
        <v>8715</v>
      </c>
      <c r="CK779" s="66"/>
      <c r="CL779" s="68">
        <f t="shared" si="1386"/>
        <v>0</v>
      </c>
      <c r="CM779" s="79">
        <f t="shared" si="1453"/>
        <v>4864</v>
      </c>
      <c r="CN779" s="66"/>
      <c r="CO779" s="68">
        <f t="shared" si="1387"/>
        <v>0</v>
      </c>
      <c r="CP779" s="79">
        <f t="shared" si="1454"/>
        <v>3955</v>
      </c>
      <c r="CQ779" s="66"/>
      <c r="CR779" s="68">
        <f t="shared" si="1388"/>
        <v>0</v>
      </c>
      <c r="CS779" s="79">
        <f t="shared" si="1418"/>
        <v>6656</v>
      </c>
      <c r="CT779" s="66"/>
      <c r="CU779" s="68">
        <f t="shared" si="1389"/>
        <v>0</v>
      </c>
      <c r="CV779" s="79">
        <f t="shared" si="1455"/>
        <v>7769</v>
      </c>
      <c r="CW779" s="66"/>
      <c r="CX779" s="66">
        <f t="shared" si="1390"/>
        <v>0</v>
      </c>
      <c r="CY779" s="40">
        <f t="shared" si="1408"/>
        <v>6801.7599999999984</v>
      </c>
      <c r="CZ779" s="65"/>
      <c r="DA779" s="66">
        <f t="shared" si="1391"/>
        <v>0</v>
      </c>
      <c r="DB779" s="67">
        <f t="shared" si="1359"/>
        <v>91966</v>
      </c>
      <c r="DC779" s="66"/>
      <c r="DD779" s="66">
        <f t="shared" si="1392"/>
        <v>0</v>
      </c>
      <c r="DE779" s="67">
        <f t="shared" si="1360"/>
        <v>98737</v>
      </c>
      <c r="DF779" s="66"/>
      <c r="DG779" s="69">
        <f t="shared" si="1393"/>
        <v>0</v>
      </c>
      <c r="DH779" s="67">
        <f t="shared" si="1415"/>
        <v>511946</v>
      </c>
      <c r="DI779" s="66"/>
      <c r="DJ779" s="66">
        <f t="shared" si="1394"/>
        <v>0</v>
      </c>
      <c r="DK779" s="67">
        <f t="shared" si="1456"/>
        <v>4528.5</v>
      </c>
      <c r="DL779" s="210"/>
      <c r="DM779" s="206">
        <f t="shared" si="1395"/>
        <v>0</v>
      </c>
      <c r="DN779" s="25">
        <f t="shared" si="1436"/>
        <v>0</v>
      </c>
      <c r="DO779" s="5"/>
      <c r="DP779" s="43">
        <f t="shared" si="1396"/>
        <v>0</v>
      </c>
      <c r="DQ779" s="27">
        <f t="shared" si="1457"/>
        <v>6819.5</v>
      </c>
      <c r="DR779" s="5"/>
      <c r="DS779" s="43">
        <f t="shared" si="1397"/>
        <v>0</v>
      </c>
      <c r="DT779" s="27">
        <f t="shared" si="1458"/>
        <v>4846</v>
      </c>
      <c r="DU779" s="5"/>
      <c r="DV779" s="43">
        <f t="shared" si="1398"/>
        <v>0</v>
      </c>
      <c r="DW779" s="27">
        <f t="shared" si="1459"/>
        <v>4835</v>
      </c>
      <c r="DX779" s="5"/>
      <c r="DY779" s="22">
        <f t="shared" si="1399"/>
        <v>0</v>
      </c>
      <c r="DZ779" s="25">
        <f t="shared" si="1460"/>
        <v>523</v>
      </c>
      <c r="EA779" s="22"/>
      <c r="EB779" s="22">
        <f t="shared" si="1400"/>
        <v>0</v>
      </c>
      <c r="EC779" s="28">
        <f t="shared" si="1461"/>
        <v>369</v>
      </c>
      <c r="ED779" s="5"/>
      <c r="EE779" s="43">
        <f t="shared" si="1401"/>
        <v>0</v>
      </c>
      <c r="EF779" s="27">
        <f t="shared" si="1462"/>
        <v>4769</v>
      </c>
      <c r="EG779" s="66"/>
      <c r="EH779" s="66">
        <f t="shared" si="1402"/>
        <v>0</v>
      </c>
      <c r="EI779" s="67">
        <f t="shared" si="1463"/>
        <v>23157</v>
      </c>
      <c r="EJ779" s="66"/>
      <c r="EK779" s="66">
        <f t="shared" si="1372"/>
        <v>0</v>
      </c>
      <c r="EL779" s="67">
        <f t="shared" si="1464"/>
        <v>21787</v>
      </c>
      <c r="EM779" s="110" t="e">
        <f t="shared" si="1373"/>
        <v>#REF!</v>
      </c>
    </row>
    <row r="780" spans="1:143" s="35" customFormat="1" ht="11.25" customHeight="1" x14ac:dyDescent="0.25">
      <c r="A780" s="188">
        <v>46130</v>
      </c>
      <c r="B780" s="188">
        <v>46130</v>
      </c>
      <c r="C780" s="174">
        <v>8004971574</v>
      </c>
      <c r="D780" s="13" t="s">
        <v>65</v>
      </c>
      <c r="E780" s="14">
        <v>100</v>
      </c>
      <c r="F780" s="15">
        <v>6</v>
      </c>
      <c r="G780" s="16">
        <v>191516031234</v>
      </c>
      <c r="H780" s="66"/>
      <c r="I780" s="41">
        <f t="shared" si="1430"/>
        <v>200</v>
      </c>
      <c r="J780" s="48">
        <f t="shared" si="1465"/>
        <v>291282</v>
      </c>
      <c r="K780" s="66"/>
      <c r="L780" s="41">
        <f t="shared" si="1417"/>
        <v>200</v>
      </c>
      <c r="M780" s="48">
        <f t="shared" si="1466"/>
        <v>239511</v>
      </c>
      <c r="N780" s="66"/>
      <c r="O780" s="41">
        <f t="shared" si="1431"/>
        <v>200</v>
      </c>
      <c r="P780" s="48">
        <f t="shared" si="1467"/>
        <v>339792</v>
      </c>
      <c r="Q780" s="66"/>
      <c r="R780" s="66">
        <f t="shared" si="1432"/>
        <v>200</v>
      </c>
      <c r="S780" s="67" t="e">
        <f t="shared" si="1468"/>
        <v>#REF!</v>
      </c>
      <c r="T780" s="66"/>
      <c r="U780" s="66">
        <f t="shared" si="1437"/>
        <v>610</v>
      </c>
      <c r="V780" s="67">
        <f t="shared" si="1438"/>
        <v>212542.90000000002</v>
      </c>
      <c r="W780" s="136"/>
      <c r="X780" s="69">
        <f t="shared" si="1433"/>
        <v>0</v>
      </c>
      <c r="Y780" s="67">
        <f t="shared" si="1416"/>
        <v>6681.2999999999993</v>
      </c>
      <c r="Z780" s="66"/>
      <c r="AA780" s="68">
        <f t="shared" si="1365"/>
        <v>0</v>
      </c>
      <c r="AB780" s="67">
        <f t="shared" si="1425"/>
        <v>8461</v>
      </c>
      <c r="AC780" s="66"/>
      <c r="AD780" s="66">
        <f t="shared" si="1366"/>
        <v>0</v>
      </c>
      <c r="AE780" s="67">
        <f t="shared" si="1439"/>
        <v>3993.3999999999996</v>
      </c>
      <c r="AF780" s="66"/>
      <c r="AG780" s="78">
        <f t="shared" si="1367"/>
        <v>0</v>
      </c>
      <c r="AH780" s="79">
        <f t="shared" si="1440"/>
        <v>5989.9999999999991</v>
      </c>
      <c r="AI780" s="66"/>
      <c r="AJ780" s="68">
        <f t="shared" si="1368"/>
        <v>0</v>
      </c>
      <c r="AK780" s="67">
        <f t="shared" si="1441"/>
        <v>6708.5</v>
      </c>
      <c r="AL780" s="66"/>
      <c r="AM780" s="68">
        <f t="shared" si="1369"/>
        <v>0</v>
      </c>
      <c r="AN780" s="67">
        <f t="shared" si="1442"/>
        <v>2752.8999999999987</v>
      </c>
      <c r="AO780" s="66"/>
      <c r="AP780" s="68">
        <f t="shared" si="1434"/>
        <v>0</v>
      </c>
      <c r="AQ780" s="67">
        <f t="shared" si="1424"/>
        <v>19582.900000000001</v>
      </c>
      <c r="AR780" s="66"/>
      <c r="AS780" s="68">
        <f t="shared" si="1380"/>
        <v>0</v>
      </c>
      <c r="AT780" s="67">
        <f t="shared" si="1443"/>
        <v>2001.1000000000004</v>
      </c>
      <c r="AU780" s="66"/>
      <c r="AV780" s="66">
        <f t="shared" si="1444"/>
        <v>0</v>
      </c>
      <c r="AW780" s="42">
        <f t="shared" si="1419"/>
        <v>1620.0000000000014</v>
      </c>
      <c r="AX780" s="66"/>
      <c r="AY780" s="66">
        <f t="shared" si="1381"/>
        <v>0</v>
      </c>
      <c r="AZ780" s="67">
        <f t="shared" si="1435"/>
        <v>1794.6</v>
      </c>
      <c r="BA780" s="66"/>
      <c r="BB780" s="68">
        <f t="shared" si="1382"/>
        <v>0</v>
      </c>
      <c r="BC780" s="67">
        <f t="shared" si="1445"/>
        <v>1254.5999999999999</v>
      </c>
      <c r="BD780" s="66"/>
      <c r="BE780" s="68">
        <f t="shared" si="1383"/>
        <v>0</v>
      </c>
      <c r="BF780" s="67">
        <f t="shared" si="1409"/>
        <v>7530.3200000000015</v>
      </c>
      <c r="BG780" s="66"/>
      <c r="BH780" s="68">
        <f t="shared" ref="BH780:BH796" si="1469">IF(OR(D800="NPC06UZDB-GY026M",D800="NPP06UZDB-GY010M",D780="CO155E2-0CM018",D780="CO155E2-0CM023",D780="CO155E2-0CM026",D780="NPP06UZDB-GY150C",D780="NPP06UZDB-GY025M",D780="NPC06UZDB-GY013M",D780="NPP06UZDB-GY001M",D780="NPP06UZDB-GY250C",D780="NPC06UZDB-GY028M",D780="NPC06UZDB-GY018M",D780="NPC06UZDB-GY014M",D780="NPC06UZDB-GY012M",D780="NPC06UZDB-GY011M",D780="NPC06UZDB-GY006M",D780="CO155E2-0CM006",D780="NPP06UZDB-GY005M",D780="NPP06UZDB-GY005M",D780="NPP06UZDB-GY003M",D780="NPP06UZDB-GY002M",D780="NPC06UZDB-GY025M",D780="CO155E2-0CM020",D780="CO155E2-0CM030",D780="NPC06UZDB-GY350C",D780="NPC06UZDB-GY030M",D780="NPC06UZDB-GY020C",D780="NPC06UZDB-GY030M",D780="NPC06UZDB-GY350C",D780="CO155E2-0CM007",D780="NPC06UZDB-GY150C",D780="NPC06UZDB-GY250C",D780="NPC06UZDB-GY007M",D780="CO155E2-0CC050",D780="NPC06UZDB-GY006M",D780="NPC06UZDB-GY008M",D780="NPC06UZDB-GY050C",D780="CO155E2-0CC250",D780="NPC06UZDB-GY750C",D780="NPC06UZDB-GY007M",D780="NPC06UZDB-GY020M",D780="CO155E2-0CC150",D780="CO155E2-0CM015",D780="CO155E2-0CM010",D780="NPC06UZDB-GY450C",D780="NPC06UZDB-GY015M",D780="NPC06UZDB-GY150C",D780="CO155E2-0CM001",D780="CO155E2-0CM002",D780="CO155E2-0CM003",D780="CO155E2-0CM004",D780="CO155E2-0CM005",D780="CO155E2-0CM008",D780="NPC06UZDB-GY010M",D780="NPC06UZDB-GY001M",D780="NPC06UZDB-GY002M",D780="NPC06UZDB-GY003M",D780="NPC06UZDB-GY004M",D780="NPC06UZDB-GY005M",),E780*(F780+0.12),0)</f>
        <v>0</v>
      </c>
      <c r="BI780" s="67">
        <f t="shared" si="1370"/>
        <v>35043.879999999997</v>
      </c>
      <c r="BJ780" s="66"/>
      <c r="BK780" s="68">
        <f t="shared" si="1384"/>
        <v>0</v>
      </c>
      <c r="BL780" s="67">
        <f t="shared" si="1446"/>
        <v>4604.6000000000004</v>
      </c>
      <c r="BM780" s="66"/>
      <c r="BN780" s="68">
        <f t="shared" si="1447"/>
        <v>0</v>
      </c>
      <c r="BO780" s="67">
        <f t="shared" si="1448"/>
        <v>509.90000000000123</v>
      </c>
      <c r="BP780" s="66"/>
      <c r="BQ780" s="68">
        <f t="shared" si="1449"/>
        <v>0</v>
      </c>
      <c r="BR780" s="67">
        <f t="shared" si="1411"/>
        <v>13003.01999999999</v>
      </c>
      <c r="BS780" s="66"/>
      <c r="BT780" s="66">
        <f t="shared" si="1361"/>
        <v>0</v>
      </c>
      <c r="BU780" s="67">
        <f t="shared" si="1412"/>
        <v>44763</v>
      </c>
      <c r="BV780" s="66"/>
      <c r="BW780" s="66">
        <f t="shared" si="1362"/>
        <v>0</v>
      </c>
      <c r="BX780" s="67">
        <f t="shared" si="1413"/>
        <v>87923</v>
      </c>
      <c r="BY780" s="66"/>
      <c r="BZ780" s="66">
        <f t="shared" si="1363"/>
        <v>0</v>
      </c>
      <c r="CA780" s="67">
        <f t="shared" si="1414"/>
        <v>40243</v>
      </c>
      <c r="CB780" s="66"/>
      <c r="CC780" s="66">
        <f t="shared" si="1450"/>
        <v>0</v>
      </c>
      <c r="CD780" s="67">
        <f t="shared" si="1403"/>
        <v>20399.7</v>
      </c>
      <c r="CE780" s="66"/>
      <c r="CF780" s="66">
        <f t="shared" si="1451"/>
        <v>0</v>
      </c>
      <c r="CG780" s="67">
        <f t="shared" si="1452"/>
        <v>6982.9</v>
      </c>
      <c r="CH780" s="66"/>
      <c r="CI780" s="66">
        <f t="shared" si="1385"/>
        <v>0</v>
      </c>
      <c r="CJ780" s="67">
        <f t="shared" si="1358"/>
        <v>8715</v>
      </c>
      <c r="CK780" s="66"/>
      <c r="CL780" s="68">
        <f t="shared" si="1386"/>
        <v>0</v>
      </c>
      <c r="CM780" s="79">
        <f t="shared" si="1453"/>
        <v>4864</v>
      </c>
      <c r="CN780" s="66"/>
      <c r="CO780" s="68">
        <f t="shared" si="1387"/>
        <v>0</v>
      </c>
      <c r="CP780" s="79">
        <f t="shared" si="1454"/>
        <v>3955</v>
      </c>
      <c r="CQ780" s="66"/>
      <c r="CR780" s="68">
        <f t="shared" si="1388"/>
        <v>0</v>
      </c>
      <c r="CS780" s="79">
        <f t="shared" si="1418"/>
        <v>6656</v>
      </c>
      <c r="CT780" s="66"/>
      <c r="CU780" s="68">
        <f t="shared" si="1389"/>
        <v>0</v>
      </c>
      <c r="CV780" s="79">
        <f t="shared" si="1455"/>
        <v>7769</v>
      </c>
      <c r="CW780" s="66"/>
      <c r="CX780" s="66">
        <f t="shared" si="1390"/>
        <v>0</v>
      </c>
      <c r="CY780" s="40">
        <f t="shared" si="1408"/>
        <v>6801.7599999999984</v>
      </c>
      <c r="CZ780" s="65"/>
      <c r="DA780" s="66">
        <f t="shared" si="1391"/>
        <v>0</v>
      </c>
      <c r="DB780" s="67">
        <f t="shared" si="1359"/>
        <v>91966</v>
      </c>
      <c r="DC780" s="66"/>
      <c r="DD780" s="66">
        <f t="shared" si="1392"/>
        <v>0</v>
      </c>
      <c r="DE780" s="67">
        <f t="shared" si="1360"/>
        <v>98737</v>
      </c>
      <c r="DF780" s="66"/>
      <c r="DG780" s="69">
        <f t="shared" si="1393"/>
        <v>0</v>
      </c>
      <c r="DH780" s="67">
        <f t="shared" si="1415"/>
        <v>511946</v>
      </c>
      <c r="DI780" s="66"/>
      <c r="DJ780" s="66">
        <f t="shared" si="1394"/>
        <v>0</v>
      </c>
      <c r="DK780" s="67">
        <f t="shared" si="1456"/>
        <v>4528.5</v>
      </c>
      <c r="DL780" s="210"/>
      <c r="DM780" s="206">
        <f t="shared" si="1395"/>
        <v>0</v>
      </c>
      <c r="DN780" s="25">
        <f t="shared" si="1436"/>
        <v>0</v>
      </c>
      <c r="DO780" s="5"/>
      <c r="DP780" s="43">
        <f t="shared" si="1396"/>
        <v>0</v>
      </c>
      <c r="DQ780" s="27">
        <f t="shared" si="1457"/>
        <v>6819.5</v>
      </c>
      <c r="DR780" s="5"/>
      <c r="DS780" s="43">
        <f t="shared" si="1397"/>
        <v>0</v>
      </c>
      <c r="DT780" s="27">
        <f t="shared" si="1458"/>
        <v>4846</v>
      </c>
      <c r="DU780" s="5"/>
      <c r="DV780" s="43">
        <f t="shared" si="1398"/>
        <v>0</v>
      </c>
      <c r="DW780" s="27">
        <f t="shared" si="1459"/>
        <v>4835</v>
      </c>
      <c r="DX780" s="5"/>
      <c r="DY780" s="22">
        <f t="shared" si="1399"/>
        <v>0</v>
      </c>
      <c r="DZ780" s="25">
        <f t="shared" si="1460"/>
        <v>523</v>
      </c>
      <c r="EA780" s="22"/>
      <c r="EB780" s="22">
        <f t="shared" si="1400"/>
        <v>0</v>
      </c>
      <c r="EC780" s="28">
        <f t="shared" si="1461"/>
        <v>369</v>
      </c>
      <c r="ED780" s="5"/>
      <c r="EE780" s="43">
        <f t="shared" si="1401"/>
        <v>0</v>
      </c>
      <c r="EF780" s="27">
        <f t="shared" si="1462"/>
        <v>4769</v>
      </c>
      <c r="EG780" s="66"/>
      <c r="EH780" s="66">
        <f t="shared" si="1402"/>
        <v>0</v>
      </c>
      <c r="EI780" s="67">
        <f t="shared" si="1463"/>
        <v>23157</v>
      </c>
      <c r="EJ780" s="66"/>
      <c r="EK780" s="66">
        <f t="shared" si="1372"/>
        <v>0</v>
      </c>
      <c r="EL780" s="67">
        <f t="shared" si="1464"/>
        <v>21787</v>
      </c>
      <c r="EM780" s="110" t="e">
        <f t="shared" si="1373"/>
        <v>#REF!</v>
      </c>
    </row>
    <row r="781" spans="1:143" s="35" customFormat="1" ht="11.25" customHeight="1" x14ac:dyDescent="0.25">
      <c r="A781" s="188">
        <v>46130</v>
      </c>
      <c r="B781" s="188">
        <v>46130</v>
      </c>
      <c r="C781" s="174">
        <v>8004971595</v>
      </c>
      <c r="D781" s="13" t="s">
        <v>228</v>
      </c>
      <c r="E781" s="14">
        <v>50</v>
      </c>
      <c r="F781" s="15">
        <v>7</v>
      </c>
      <c r="G781" s="16">
        <v>191516032309</v>
      </c>
      <c r="H781" s="66"/>
      <c r="I781" s="41">
        <f t="shared" si="1430"/>
        <v>100</v>
      </c>
      <c r="J781" s="48">
        <f t="shared" si="1465"/>
        <v>291182</v>
      </c>
      <c r="K781" s="66"/>
      <c r="L781" s="41">
        <f t="shared" si="1417"/>
        <v>100</v>
      </c>
      <c r="M781" s="48">
        <f t="shared" si="1466"/>
        <v>239411</v>
      </c>
      <c r="N781" s="66"/>
      <c r="O781" s="41">
        <f t="shared" si="1431"/>
        <v>100</v>
      </c>
      <c r="P781" s="48">
        <f t="shared" si="1467"/>
        <v>339692</v>
      </c>
      <c r="Q781" s="66"/>
      <c r="R781" s="66">
        <f t="shared" si="1432"/>
        <v>100</v>
      </c>
      <c r="S781" s="67" t="e">
        <f t="shared" si="1468"/>
        <v>#REF!</v>
      </c>
      <c r="T781" s="66"/>
      <c r="U781" s="66">
        <f t="shared" si="1437"/>
        <v>0</v>
      </c>
      <c r="V781" s="67">
        <f t="shared" si="1438"/>
        <v>212542.90000000002</v>
      </c>
      <c r="W781" s="136"/>
      <c r="X781" s="69">
        <f t="shared" si="1433"/>
        <v>355</v>
      </c>
      <c r="Y781" s="67">
        <f t="shared" si="1416"/>
        <v>6326.2999999999993</v>
      </c>
      <c r="Z781" s="66"/>
      <c r="AA781" s="68">
        <f t="shared" si="1365"/>
        <v>0</v>
      </c>
      <c r="AB781" s="67">
        <f t="shared" si="1425"/>
        <v>8461</v>
      </c>
      <c r="AC781" s="66"/>
      <c r="AD781" s="66">
        <f t="shared" si="1366"/>
        <v>0</v>
      </c>
      <c r="AE781" s="67">
        <f t="shared" si="1439"/>
        <v>3993.3999999999996</v>
      </c>
      <c r="AF781" s="66"/>
      <c r="AG781" s="78">
        <f t="shared" si="1367"/>
        <v>0</v>
      </c>
      <c r="AH781" s="79">
        <f t="shared" si="1440"/>
        <v>5989.9999999999991</v>
      </c>
      <c r="AI781" s="66"/>
      <c r="AJ781" s="68">
        <f t="shared" si="1368"/>
        <v>0</v>
      </c>
      <c r="AK781" s="67">
        <f t="shared" si="1441"/>
        <v>6708.5</v>
      </c>
      <c r="AL781" s="66"/>
      <c r="AM781" s="68">
        <f t="shared" si="1369"/>
        <v>0</v>
      </c>
      <c r="AN781" s="67">
        <f t="shared" si="1442"/>
        <v>2752.8999999999987</v>
      </c>
      <c r="AO781" s="66"/>
      <c r="AP781" s="68">
        <f t="shared" si="1434"/>
        <v>0</v>
      </c>
      <c r="AQ781" s="67">
        <f t="shared" si="1424"/>
        <v>19582.900000000001</v>
      </c>
      <c r="AR781" s="66"/>
      <c r="AS781" s="68">
        <f t="shared" si="1380"/>
        <v>0</v>
      </c>
      <c r="AT781" s="67">
        <f t="shared" si="1443"/>
        <v>2001.1000000000004</v>
      </c>
      <c r="AU781" s="66"/>
      <c r="AV781" s="66">
        <f t="shared" si="1444"/>
        <v>0</v>
      </c>
      <c r="AW781" s="42">
        <f t="shared" si="1419"/>
        <v>1620.0000000000014</v>
      </c>
      <c r="AX781" s="66"/>
      <c r="AY781" s="66">
        <f t="shared" si="1381"/>
        <v>0</v>
      </c>
      <c r="AZ781" s="67">
        <f t="shared" si="1435"/>
        <v>1794.6</v>
      </c>
      <c r="BA781" s="66"/>
      <c r="BB781" s="68">
        <f t="shared" si="1382"/>
        <v>0</v>
      </c>
      <c r="BC781" s="67">
        <f t="shared" si="1445"/>
        <v>1254.5999999999999</v>
      </c>
      <c r="BD781" s="66"/>
      <c r="BE781" s="68">
        <f t="shared" si="1383"/>
        <v>0</v>
      </c>
      <c r="BF781" s="67">
        <f t="shared" si="1409"/>
        <v>7530.3200000000015</v>
      </c>
      <c r="BG781" s="66"/>
      <c r="BH781" s="68">
        <f t="shared" si="1469"/>
        <v>0</v>
      </c>
      <c r="BI781" s="67">
        <f t="shared" si="1370"/>
        <v>35043.879999999997</v>
      </c>
      <c r="BJ781" s="66"/>
      <c r="BK781" s="68">
        <f t="shared" si="1384"/>
        <v>0</v>
      </c>
      <c r="BL781" s="67">
        <f t="shared" si="1446"/>
        <v>4604.6000000000004</v>
      </c>
      <c r="BM781" s="66"/>
      <c r="BN781" s="68">
        <f t="shared" si="1447"/>
        <v>0</v>
      </c>
      <c r="BO781" s="67">
        <f t="shared" si="1448"/>
        <v>509.90000000000123</v>
      </c>
      <c r="BP781" s="66"/>
      <c r="BQ781" s="68">
        <f t="shared" si="1449"/>
        <v>0</v>
      </c>
      <c r="BR781" s="67">
        <f t="shared" si="1411"/>
        <v>13003.01999999999</v>
      </c>
      <c r="BS781" s="66"/>
      <c r="BT781" s="66">
        <f t="shared" si="1361"/>
        <v>0</v>
      </c>
      <c r="BU781" s="67">
        <f t="shared" ref="BU781:BU812" si="1470">BU780+BS781-BT781</f>
        <v>44763</v>
      </c>
      <c r="BV781" s="66"/>
      <c r="BW781" s="66">
        <f t="shared" si="1362"/>
        <v>0</v>
      </c>
      <c r="BX781" s="67">
        <f t="shared" si="1413"/>
        <v>87923</v>
      </c>
      <c r="BY781" s="66"/>
      <c r="BZ781" s="66">
        <f t="shared" si="1363"/>
        <v>0</v>
      </c>
      <c r="CA781" s="67">
        <f t="shared" ref="CA781:CA812" si="1471">+CA780+BY781-BZ781</f>
        <v>40243</v>
      </c>
      <c r="CB781" s="66"/>
      <c r="CC781" s="66">
        <f t="shared" si="1450"/>
        <v>0</v>
      </c>
      <c r="CD781" s="67">
        <f t="shared" si="1403"/>
        <v>20399.7</v>
      </c>
      <c r="CE781" s="66"/>
      <c r="CF781" s="66">
        <f t="shared" si="1451"/>
        <v>0</v>
      </c>
      <c r="CG781" s="67">
        <f t="shared" si="1452"/>
        <v>6982.9</v>
      </c>
      <c r="CH781" s="66"/>
      <c r="CI781" s="66">
        <f t="shared" si="1385"/>
        <v>0</v>
      </c>
      <c r="CJ781" s="67">
        <f t="shared" ref="CJ781:CJ844" si="1472">+CJ780+CH781-CI781</f>
        <v>8715</v>
      </c>
      <c r="CK781" s="66"/>
      <c r="CL781" s="68">
        <f t="shared" si="1386"/>
        <v>0</v>
      </c>
      <c r="CM781" s="79">
        <f t="shared" si="1453"/>
        <v>4864</v>
      </c>
      <c r="CN781" s="66"/>
      <c r="CO781" s="68">
        <f t="shared" si="1387"/>
        <v>0</v>
      </c>
      <c r="CP781" s="79">
        <f t="shared" si="1454"/>
        <v>3955</v>
      </c>
      <c r="CQ781" s="66"/>
      <c r="CR781" s="68">
        <f t="shared" si="1388"/>
        <v>0</v>
      </c>
      <c r="CS781" s="79">
        <f t="shared" si="1418"/>
        <v>6656</v>
      </c>
      <c r="CT781" s="66"/>
      <c r="CU781" s="68">
        <f t="shared" si="1389"/>
        <v>0</v>
      </c>
      <c r="CV781" s="79">
        <f t="shared" si="1455"/>
        <v>7769</v>
      </c>
      <c r="CW781" s="66"/>
      <c r="CX781" s="66">
        <f t="shared" si="1390"/>
        <v>0</v>
      </c>
      <c r="CY781" s="40">
        <f t="shared" si="1408"/>
        <v>6801.7599999999984</v>
      </c>
      <c r="CZ781" s="65"/>
      <c r="DA781" s="66">
        <f t="shared" si="1391"/>
        <v>0</v>
      </c>
      <c r="DB781" s="67">
        <f t="shared" ref="DB781:DB844" si="1473">+DB780+CZ781-DA781</f>
        <v>91966</v>
      </c>
      <c r="DC781" s="66"/>
      <c r="DD781" s="66">
        <f t="shared" si="1392"/>
        <v>0</v>
      </c>
      <c r="DE781" s="67">
        <f t="shared" ref="DE781:DE844" si="1474">+DE780+DC781-DD781</f>
        <v>98737</v>
      </c>
      <c r="DF781" s="66"/>
      <c r="DG781" s="69">
        <f t="shared" si="1393"/>
        <v>0</v>
      </c>
      <c r="DH781" s="67">
        <f t="shared" si="1415"/>
        <v>511946</v>
      </c>
      <c r="DI781" s="66"/>
      <c r="DJ781" s="66">
        <f t="shared" si="1394"/>
        <v>0</v>
      </c>
      <c r="DK781" s="67">
        <f t="shared" si="1456"/>
        <v>4528.5</v>
      </c>
      <c r="DL781" s="210"/>
      <c r="DM781" s="206">
        <f t="shared" si="1395"/>
        <v>0</v>
      </c>
      <c r="DN781" s="25">
        <f t="shared" si="1436"/>
        <v>0</v>
      </c>
      <c r="DO781" s="5"/>
      <c r="DP781" s="43">
        <f t="shared" si="1396"/>
        <v>0</v>
      </c>
      <c r="DQ781" s="27">
        <f t="shared" si="1457"/>
        <v>6819.5</v>
      </c>
      <c r="DR781" s="5"/>
      <c r="DS781" s="43">
        <f t="shared" si="1397"/>
        <v>0</v>
      </c>
      <c r="DT781" s="27">
        <f t="shared" si="1458"/>
        <v>4846</v>
      </c>
      <c r="DU781" s="5"/>
      <c r="DV781" s="43">
        <f t="shared" si="1398"/>
        <v>0</v>
      </c>
      <c r="DW781" s="27">
        <f t="shared" si="1459"/>
        <v>4835</v>
      </c>
      <c r="DX781" s="5"/>
      <c r="DY781" s="22">
        <f t="shared" si="1399"/>
        <v>0</v>
      </c>
      <c r="DZ781" s="25">
        <f t="shared" si="1460"/>
        <v>523</v>
      </c>
      <c r="EA781" s="22"/>
      <c r="EB781" s="22">
        <f t="shared" si="1400"/>
        <v>0</v>
      </c>
      <c r="EC781" s="28">
        <f t="shared" si="1461"/>
        <v>369</v>
      </c>
      <c r="ED781" s="5"/>
      <c r="EE781" s="43">
        <f t="shared" si="1401"/>
        <v>0</v>
      </c>
      <c r="EF781" s="27">
        <f t="shared" si="1462"/>
        <v>4769</v>
      </c>
      <c r="EG781" s="66"/>
      <c r="EH781" s="66">
        <f t="shared" si="1402"/>
        <v>0</v>
      </c>
      <c r="EI781" s="67">
        <f t="shared" si="1463"/>
        <v>23157</v>
      </c>
      <c r="EJ781" s="66"/>
      <c r="EK781" s="66">
        <f t="shared" si="1372"/>
        <v>0</v>
      </c>
      <c r="EL781" s="67">
        <f t="shared" si="1464"/>
        <v>21787</v>
      </c>
      <c r="EM781" s="110" t="e">
        <f t="shared" si="1373"/>
        <v>#REF!</v>
      </c>
    </row>
    <row r="782" spans="1:143" s="35" customFormat="1" ht="11.25" customHeight="1" x14ac:dyDescent="0.25">
      <c r="A782" s="188">
        <v>46130</v>
      </c>
      <c r="B782" s="188">
        <v>46130</v>
      </c>
      <c r="C782" s="174">
        <v>8004972117</v>
      </c>
      <c r="D782" s="13" t="s">
        <v>310</v>
      </c>
      <c r="E782" s="14">
        <v>60</v>
      </c>
      <c r="F782" s="15">
        <v>10</v>
      </c>
      <c r="G782" s="16">
        <v>191516031197</v>
      </c>
      <c r="H782" s="66"/>
      <c r="I782" s="41">
        <f t="shared" si="1430"/>
        <v>120</v>
      </c>
      <c r="J782" s="48">
        <f t="shared" si="1465"/>
        <v>291062</v>
      </c>
      <c r="K782" s="66"/>
      <c r="L782" s="41">
        <f t="shared" si="1417"/>
        <v>120</v>
      </c>
      <c r="M782" s="48">
        <f t="shared" si="1466"/>
        <v>239291</v>
      </c>
      <c r="N782" s="66"/>
      <c r="O782" s="41">
        <f t="shared" si="1431"/>
        <v>120</v>
      </c>
      <c r="P782" s="48">
        <f t="shared" si="1467"/>
        <v>339572</v>
      </c>
      <c r="Q782" s="66"/>
      <c r="R782" s="66">
        <f t="shared" si="1432"/>
        <v>120</v>
      </c>
      <c r="S782" s="67" t="e">
        <f t="shared" si="1468"/>
        <v>#REF!</v>
      </c>
      <c r="T782" s="66"/>
      <c r="U782" s="66">
        <f t="shared" si="1437"/>
        <v>606</v>
      </c>
      <c r="V782" s="67">
        <f t="shared" si="1438"/>
        <v>211936.90000000002</v>
      </c>
      <c r="W782" s="136"/>
      <c r="X782" s="69">
        <f t="shared" si="1433"/>
        <v>0</v>
      </c>
      <c r="Y782" s="67">
        <f t="shared" si="1416"/>
        <v>6326.2999999999993</v>
      </c>
      <c r="Z782" s="66"/>
      <c r="AA782" s="68">
        <f t="shared" si="1365"/>
        <v>0</v>
      </c>
      <c r="AB782" s="67">
        <f t="shared" si="1425"/>
        <v>8461</v>
      </c>
      <c r="AC782" s="66"/>
      <c r="AD782" s="66">
        <f t="shared" si="1366"/>
        <v>0</v>
      </c>
      <c r="AE782" s="67">
        <f t="shared" si="1439"/>
        <v>3993.3999999999996</v>
      </c>
      <c r="AF782" s="66"/>
      <c r="AG782" s="78">
        <f t="shared" si="1367"/>
        <v>0</v>
      </c>
      <c r="AH782" s="79">
        <f t="shared" si="1440"/>
        <v>5989.9999999999991</v>
      </c>
      <c r="AI782" s="66"/>
      <c r="AJ782" s="68">
        <f t="shared" si="1368"/>
        <v>0</v>
      </c>
      <c r="AK782" s="67">
        <f t="shared" si="1441"/>
        <v>6708.5</v>
      </c>
      <c r="AL782" s="66"/>
      <c r="AM782" s="68">
        <f t="shared" si="1369"/>
        <v>0</v>
      </c>
      <c r="AN782" s="67">
        <f t="shared" si="1442"/>
        <v>2752.8999999999987</v>
      </c>
      <c r="AO782" s="66"/>
      <c r="AP782" s="68">
        <f t="shared" si="1434"/>
        <v>0</v>
      </c>
      <c r="AQ782" s="67">
        <f t="shared" si="1424"/>
        <v>19582.900000000001</v>
      </c>
      <c r="AR782" s="66"/>
      <c r="AS782" s="68">
        <f t="shared" si="1380"/>
        <v>0</v>
      </c>
      <c r="AT782" s="67">
        <f t="shared" si="1443"/>
        <v>2001.1000000000004</v>
      </c>
      <c r="AU782" s="66"/>
      <c r="AV782" s="66">
        <f t="shared" si="1444"/>
        <v>0</v>
      </c>
      <c r="AW782" s="42">
        <f t="shared" si="1419"/>
        <v>1620.0000000000014</v>
      </c>
      <c r="AX782" s="66"/>
      <c r="AY782" s="66">
        <f t="shared" si="1381"/>
        <v>0</v>
      </c>
      <c r="AZ782" s="67">
        <f t="shared" si="1435"/>
        <v>1794.6</v>
      </c>
      <c r="BA782" s="66"/>
      <c r="BB782" s="68">
        <f t="shared" si="1382"/>
        <v>0</v>
      </c>
      <c r="BC782" s="67">
        <f t="shared" si="1445"/>
        <v>1254.5999999999999</v>
      </c>
      <c r="BD782" s="66"/>
      <c r="BE782" s="68">
        <f t="shared" si="1383"/>
        <v>0</v>
      </c>
      <c r="BF782" s="67">
        <f t="shared" si="1409"/>
        <v>7530.3200000000015</v>
      </c>
      <c r="BG782" s="66"/>
      <c r="BH782" s="68">
        <f t="shared" si="1469"/>
        <v>0</v>
      </c>
      <c r="BI782" s="67">
        <f t="shared" si="1370"/>
        <v>35043.879999999997</v>
      </c>
      <c r="BJ782" s="66"/>
      <c r="BK782" s="68">
        <f t="shared" si="1384"/>
        <v>0</v>
      </c>
      <c r="BL782" s="67">
        <f t="shared" si="1446"/>
        <v>4604.6000000000004</v>
      </c>
      <c r="BM782" s="66"/>
      <c r="BN782" s="68">
        <f t="shared" si="1447"/>
        <v>0</v>
      </c>
      <c r="BO782" s="67">
        <f t="shared" si="1448"/>
        <v>509.90000000000123</v>
      </c>
      <c r="BP782" s="66"/>
      <c r="BQ782" s="68">
        <f t="shared" si="1449"/>
        <v>0</v>
      </c>
      <c r="BR782" s="67">
        <f t="shared" si="1411"/>
        <v>13003.01999999999</v>
      </c>
      <c r="BS782" s="66"/>
      <c r="BT782" s="66">
        <f t="shared" ref="BT782:BT845" si="1475">IF(OR(D782="NPC06UZDB-YL020M",D782="NPC06UZDB-WT020C",D782="CO155E2-0ZC750",D782="CO155E2-09M008",D782="NPC06UZDB-BL011M",D782="NPC06UZDB-OR008M",D782="NPC06UZDB-WT450C",D782="NPC06UZDB-GN015M",D782="NPC06UZDB-RD015M",D782="NPC06UZDB-YL004M",D782="CO155E2-07C150",D782="NPC06UZDB-WT015C",D782="NPC06UZDB-GY350C",D782="NPC06UZDB-OR350C",D782="NPC06UZDB-YL003M",D782="CO155E2-0MC150 ",D782="NPC06UZDB-GY030M",D782="NPC06UZDB-YL250C",D782="CO155E2-09C050",D782="CO155E2-08C150",D782="NPC06UZDB-GN250C",D782="NPC06UZDB-BL250C",D782="NPC06UZDB-WT004M",D782="NPC06UZDB-RD150C",D782="NPC06UZDB-RD150C",D782="NPC06UZDB-BL009M",D782="NPC06UZDB-GY020C",D782="NPC06UZDB-GN020C",D782="NPC06UZDB-RD020C",D782="NPC06UZDB-YL020C",D782="NPC06UZDB-GY030M",D782="CO155E2-0MC250",D782="CO155E2-0MC150",D782="NPC06UZDB-BL020C",D782="NPC06UZDB-OR150C",D782="NPC06UZDB-BL012M",D782="NPC06UZDB-BK350C",D782="NPC06UZDB-GN350C",D782="NPC06UZDB-GN450C",D782="NPC06UZDB-GY350C",D782="NPC06UZDB-OR350C",D782="NPC06UZDB-YL350C",D782="CO155E2-0CM007",D782="NPC06UZDB-GN007M",D782="NPC06UZDB-GY150C",D782="NPC06UZDB-OR007M",D782="NPC06UZDB-BL015C",D782="NPC06UZDB-BL030C",D782="NPC06UZDB-BL013M",D782="NPC06UZDB-WT016M",D782="NPC06UZDB-WT025M",D782="CO155E2-0ZC050",D782="CO155E2-0ZC250",D782="CO155E2-0ZM009",D782="CO155E2-0ZM008",D782="CO155E2-0ZM006",D782="CO155E2-0ZM012",D782="NPC06UZDB-BK016M",D782="NPC06UZDB-BK011M",D782="NPC06UZDB-GY250C",D782="NPC06UZDB-GY007M",D782="CO155E2-07M015",D782="CO155E2-0ZM004",D782="CO155E2-09M004",D782="CO155E2-0CC050",D782="CO155E2-09M015",D782="CO155E2-0ZC150",D782="CO155E2-01M007",D782="CO155E2-07M010",D782="NPC06UZDB-YL050C",D782="NPC06UZDB-OR007M",D782="NPC06UZDB-GN050C",D782="NPC06UZDB-WT012M",D782="NPC06UZDB-GY006M",D782="NPC06UZDB-GY008M",D782="CO155E2-0ZM015",D782="NPC06UZDB-RD050C",D782="NPC06UZDB-RD150C",D782="NPC06UZDB-WT009M",D782="CO155E2-01M004",D782="NPC06UZDB-OR015M",D782="NPC06UZDB-GN750C",D782="NPC06UZDB-WT750C",D782="CO155E2-0MM010",D782="CO155E2-07M005",D782="CO155E2-07M007",D782="NPC06UZDB-BK750C",D782="CO155E2-07C050",D782="CO155E2-01M007",D782="CO155E2-0MC050",D782="NPC06UZDB-BK010M",D782="NPC06UZDB-BK150C",D782="NPC06UZDB-BK250C",D782="NPC06UZDB-RD750C",D782="NPC06UZDB-WT030M",D782="CO155E2-01C050",D782="CO155E2-08C750",D782="NPC06UZDB-WT050M",D782="NPC06UZDB-GY050C",D782="CO155E2-0ZM010",D782="NPC06UZDB-BK007M",D782="CO155E2-0CC250",D782="CO155E2-01C250",D782="NPC06UZDB-WT007M",D782="CO155E2-06C150",D782="NPC06UZDB-WT025M",D782="NPC06UZDB-WT025C",D782="NPC06UZDB-GY750C",D782="NPC06UZDB-WT250C",D782="CO155E2-09M010",D782="CO155E2-06M001",D782="CO155E2-0ZM005",D782="NPC06UZDB-YL010M",D782="NPC06UZDB-GN150C",D782="NPC06UZDB-RD005M",D782="NPC06UZDB-GY007M",D782="NPC06UZDB-GY020M",D782="NPC06UZDB-YL005M",D782="NPC06UZDB-YL007M",D782="NPC06UZDB-YL150C",D782="NPC06UZDB-OR750C",D782="CO155E2-0ZC150",D782="CO155E2-0ZM015",D782="NPC06UZDB-OR020M",D782="CO155E2-09M015",D782="CO155E2-0MM015",D782="CO155E2-01C150",D782="CO155E2-01C250",D782="CO155E2-01M015",D782="CO155E2-07C150",D782="CO155E2-08C250",D782="CO155E2-09C150",D782="CO155E2-0CC150",D782="CO155E2-0CM015",D782="CO155E2-01M003",D782="CO155E2-01M005",D782="NPC06UZDB-GN020M",D782="CO155E2-09M005",D782="NPC06UZDB-BK005M",D782="NPC06UZDB-BL020M",D782="NPC06UZDB-RD010M",D782="NPC06UZDB-RD020M",D782="CO155E2-08M015",D782="CO155E2-08C150",D782="CO155E2-01M001",D782="CO155E2-01M002",D782="CO155E2-06M003",D782="CO155E2-07M001",D782="CO155E2-09M003",D782="CO155E2-09M001",D782="CO155E2-09M007",D782="CO155E2-0ZM003",D782="CO155E2-0MM003",D782="CO155E2-0MM005",D782="CO155E2-0MM007",D782="CO155E2-0ZM007",D782="CO155E2-01M010",D782="NPC06UZDB-WT150C",D782="NPC06UZDB-WT050C",D782="NPC06UZDB-BL002M",D782="CO155E2-0CM010",D782="CO155E2-08F008",D782="CO155E2-08F005",D782="CO155E2-08C050",D782="NPC06UZDB-BL750C",D782="CO155E2-07M003",D782="NPC06UZDB-BL150C",D782="NPC06UZDB-BL020M",D782="NPC06UZDB-BL050C",D782="NPC06UZDB-BL008M",D782="NPC06UZDB-BL006M",D782="NPC06UZDB-GY450C",D782="NPC06UZDB-GY015M",D782="NPC06UZDB-GY150C",D782="NPC06UZDB-BL010M",D782="NPC06UZDB-GN010M",D782="NPC06UZDB-BK050C",D782="NPC06UZDB-GN125C",D782="NPC06UZDB-GN012M",D782="NPC06UZDB-BK001M",D782="NPC06UZDB-BL007M",D782="NPC06UZDB-GY450C",D782="NPC06UZDB-OR050C",D782="CO155E2-0MM001",D782="CO155E2-06M002",D782="CO155E2-0MM002",D782="NPC06UZDB-GN001M",D782="NPC06UZDB-GN002M",D782="NPC06UZDB-GN003M",D782="NPC06UZDB-GN004M",D782="NPC06UZDB-GN005M",D782="NPC06UZDB-GN006M",D782="NPC06UZDB-WT050C",D782="NPC06UZDB-OR001M",D782="NPC06UZDB-OR002M",D782="NPC06UZDB-OR003M",D782="NPC06UZDB-OR004M",D782="NPC06UZDB-OR005M",D782="NPC06UZDB-OR006M",D782="NPC06UZDB-OR010M",D782="CO155E2-07M002",D782="NPC06UZDB-RD001M",D782="NPC06UZDB-RD002M",D782="NPC06UZDB-RD002M",D782="NPC06UZDB-RD003M",D782="NPC06UZDB-RD004M",D782="CO155E2-0ZM001",D782="CO155E2-0ZM002",D782="NPC06UZDB-BK002M",D782="NPC06UZDB-BK003M",D782="NPC06UZDB-BL001M",D782="NPC06UZDB-BL002M",D782="NPC06UZDB-BL003M",D782="NPC06UZDB-BL004M",D782="NPC06UZDB-BL005M",D782="NPC06UZDB-BL015M",D782="NPC06UZDB-GY010M",D782="NPC06UZDB-GY001M",D782="NPC06UZDB-GY002M",D782="NPC06UZDB-GY003M",D782="NPC06UZDB-GY004M",D782="NPC06UZDB-GY005M",D782="NPC06UZDB-YL001M",D782="NPC06UZDB-YL002M",D782="NPC06UZDB-YL003M",D782="CO155E2-0CM001",D782="CO155E2-0CM002",D782="CO155E2-0CM003",D782="CO155E2-0CM004",D782="CO155E2-0CM005",D782="CO155E2-08M001",D782="CO155E2-08M002",D782="CO155E2-08M003",D782="CO155E2-08M004",D782="CO155E2-08M005",D782="CO155E2-08M006",D782="CO155E2-08M007",D782="CO155E2-08M008",D782="CO155E2-08M009",D782="CO155E2-08M010",D782="CO155E2-08M020",D782="CO155E2-0ZM001",D782="CO155E2-0ZM002",D782="CO155E2-09M002",D782="NPC06UZDB-WT001M",D782="NPC06UZDB-WT002M",D782="NPC06UZDB-WT003M",D782="NPC06UZDB-WT004M",D782="NPC06UZDB-WT005M",D782="NPC06UZDB-WT006M",D782="NPC06UZDB-WT008M",D782="NPC06UZDB-WT010M",D782="NPC06UZDB-WT015M",D782="NPC06UZDB-WT020M",),E782*2,0)</f>
        <v>0</v>
      </c>
      <c r="BU782" s="67">
        <f t="shared" si="1470"/>
        <v>44763</v>
      </c>
      <c r="BV782" s="66"/>
      <c r="BW782" s="66">
        <f t="shared" ref="BW782:BW845" si="1476">IF(OR(D782="CO155E2-0CM020",D782="NPC06UZDB-YL020M",D782="NPC06UZDB-OR050C",D782="NPC06UZDB-WT020C",D782="CO155E2-0ZC750",D782="CO155E2-09M008",D782="NPC06UZDB-BL011M",D782="NPC06UZDB-OR008M",D782="NPC06UZDB-WT450C",D782="NPC06UZDB-GN015M",D782="NPC06UZDB-RD015M",D782="NPC06UZDB-YL004M",D782="CO155E2-07C150",D782="NPC06UZDB-WT015C",D782="NPC06UZDB-GY350C",D782="NPC06UZDB-OR350C",D782="NPC06UZDB-YL003M",D782="CO155E2-0MC150 ",D782="NPC06UZDB-YL250C",D782="CO155E2-09C050",D782="NPC06UZDB-GN250C",D782="NPC06UZDB-BL250C",D782="NPC06UZDB-WT004M",D782="NPC06UZDB-RD150C",D782="NPC06UZDB-BL009M",D782="NPC06UZDB-GY020C",D782="NPC06UZDB-GN020C",D782="NPC06UZDB-RD020C",D782="NPC06UZDB-YL020C",D782="NPC06UZDB-GY030M",D782="CO155E2-0MC250",D782="CO155E2-0MC150",D782="NPC06UZDB-BL020C",D782="NPC06UZDB-OR150C",D782="NPC06UZDB-BL012M",D782="NPC06UZDB-BK350C",D782="NPC06UZDB-GN350C",D782="NPC06UZDB-GN450C",D782="NPC06UZDB-GY350C",D782="NPC06UZDB-OR350C",D782="NPC06UZDB-YL350C",D782="CO155E2-0CM007",D782="NPC06UZDB-GN007M",D782="NPC06UZDB-GY150C",D782="NPC06UZDB-BL015C",D782="NPC06UZDB-BL030C",D782="NPC06UZDB-BL013M",D782="NPC06UZDB-WT016M",D782="NPC06UZDB-WT025M",D782="CO155E2-0ZC050",D782="CO155E2-0ZC250",D782="CO155E2-0ZM009",D782="CO155E2-0ZM008",D782="CO155E2-0ZM006",D782="CO155E2-0ZM012",D782="NPC06UZDB-BK016M",D782="NPC06UZDB-BK011M",D782="NPC06UZDB-GY250C",D782="NPC06UZDB-GY007M",D782="CO155E2-07M015",D782="CO155E2-0ZM004",D782="CO155E2-09M004",D782="CO155E2-0CC050",D782="CO155E2-09M015",D782="CO155E2-0ZC150",D782="CO155E2-01M007",D782="CO155E2-07M010",D782="NPC06UZDB-YL050C",D782="NPC06UZDB-OR007M",D782="NPC06UZDB-GN050C",D782="NPC06UZDB-WT012M",D782="NPC06UZDB-GY006M",D782="NPC06UZDB-GY008M",D782="CO155E2-0ZM015",D782="NPC06UZDB-RD050C",D782="NPC06UZDB-RD150C",D782="NPC06UZDB-WT009M",D782="CO155E2-01M004",D782="NPC06UZDB-OR015M",D782="NPC06UZDB-GN750C",D782="NPC06UZDB-WT750C",D782="CO155E2-0MM010",D782="CO155E2-07M005",D782="CO155E2-07M007",D782="NPC06UZDB-BK750C",D782="CO155E2-07C050",D782="CO155E2-01M007",D782="CO155E2-0MC050",D782="NPC06UZDB-BK010M",D782="NPC06UZDB-BK150C",D782="NPC06UZDB-BK250C",D782="NPC06UZDB-RD750C",D782="NPC06UZDB-WT030M",D782="CO155E2-01C050",D782="CO155E2-08C750",D782="NPC06UZDB-WT050M",D782="NPC06UZDB-GY050C",D782="CO155E2-0ZM010",D782="NPC06UZDB-BK007M",D782="CO155E2-0CC250",D782="NPC06UZDB-WT007M",D782="CO155E2-06C150",D782="NPC06UZDB-WT025M",D782="NPC06UZDB-WT025C",D782="NPC06UZDB-GY750C",D782="NPC06UZDB-WT250C",D782="CO155E2-09M010",D782="CO155E2-06M001",D782="CO155E2-0ZM005",D782="NPC06UZDB-YL010M",D782="NPC06UZDB-GN150C",D782="NPC06UZDB-RD005M",D782="NPC06UZDB-GY007M",D782="NPC06UZDB-GY020M",D782="NPC06UZDB-YL005M",D782="NPC06UZDB-YL007M",D782="NPC06UZDB-YL150C",D782="NPC06UZDB-OR750C",D782="CO155E2-0ZC150",D782="CO155E2-0ZM015",D782="NPC06UZDB-OR020M",D782="CO155E2-09M015",D782="CO155E2-0MM015",D782="CO155E2-01C150",D782="CO155E2-01C250",D782="CO155E2-01M015",D782="CO155E2-07C150",D782="CO155E2-08C250",D782="CO155E2-09C150",D782="CO155E2-0CC150",D782="CO155E2-0CM015",D782="CO155E2-01M003",D782="CO155E2-01M005",D782="NPC06UZDB-GN020M",D782="CO155E2-09M005",D782="NPC06UZDB-BK005M",D782="NPC06UZDB-BL020M",D782="NPC06UZDB-RD010M",D782="NPC06UZDB-RD020M",D782="CO155E2-08M015",D782="CO155E2-08C150",D782="CO155E2-01M001",D782="CO155E2-01M002",D782="CO155E2-06M003",D782="CO155E2-07M001",D782="CO155E2-09M003",D782="CO155E2-09M001",D782="CO155E2-09M007",D782="CO155E2-0ZM003",D782="CO155E2-0MM003",D782="CO155E2-0MM005",D782="CO155E2-0MM007",D782="CO155E2-0ZM007",D782="CO155E2-01M010",D782="NPC06UZDB-WT150C",D782="NPC06UZDB-WT050C",D782="CO155E2-0CM010",D782="CO155E2-08F008",D782="CO155E2-08F005",D782="CO155E2-08C050",D782="NPC06UZDB-BL750C",D782="CO155E2-07M003",D782="NPC06UZDB-BL150C",D782="NPC06UZDB-BL020M",D782="NPC06UZDB-BL050C",D782="NPC06UZDB-BL008M",D782="NPC06UZDB-BL006M",D782="NPC06UZDB-GY450C",D782="NPC06UZDB-GY015M",D782="NPC06UZDB-GY150C",D782="NPC06UZDB-BL010M",D782="NPC06UZDB-GN010M",D782="NPC06UZDB-BK050C",D782="NPC06UZDB-GN125C",D782="NPC06UZDB-GN012M",D782="NPC06UZDB-BK001M",D782="NPC06UZDB-BL007M",D782="NPC06UZDB-GY450C",D782="NPC06UZDB-OR050C",D782="CO155E2-0MM001",D782="CO155E2-06M002",D782="CO155E2-0MM002",D782="NPC06UZDB-GN001M",D782="NPC06UZDB-GN002M",D782="NPC06UZDB-GN003M",D782="NPC06UZDB-GN004M",D782="NPC06UZDB-GN005M",D782="NPC06UZDB-GN006M",D782="NPC06UZDB-WT050C",D782="NPC06UZDB-OR001M",D782="NPC06UZDB-OR002M",D782="NPC06UZDB-OR003M",D782="NPC06UZDB-OR004M",D782="NPC06UZDB-OR005M",D782="NPC06UZDB-OR006M",D782="NPC06UZDB-OR010M",D782="CO155E2-07M002",D782="NPC06UZDB-RD001M",D782="NPC06UZDB-RD002M",D782="NPC06UZDB-RD002M",D782="NPC06UZDB-RD003M",D782="NPC06UZDB-RD004M",D782="CO155E2-0ZM001",D782="CO155E2-0ZM002",D782="NPC06UZDB-BK002M",D782="NPC06UZDB-BK003M",D782="NPC06UZDB-BL001M",D782="NPC06UZDB-BL002M",D782="NPC06UZDB-BL003M",D782="NPC06UZDB-BL004M",D782="NPC06UZDB-BL005M",D782="NPC06UZDB-BL015M",D782="NPC06UZDB-GY010M",D782="NPC06UZDB-GY001M",D782="NPC06UZDB-GY002M",D782="NPC06UZDB-GY003M",D782="NPC06UZDB-GY004M",D782="NPC06UZDB-GY005M",D782="NPC06UZDB-YL001M",D782="NPC06UZDB-YL002M",D782="NPC06UZDB-YL003M",D782="CO155E2-0CM001",D782="CO155E2-0CM002",D782="CO155E2-0CM003",D782="CO155E2-0CM004",D782="CO155E2-0CM005",D782="CO155E2-08M001",D782="CO155E2-08M002",D782="CO155E2-08M003",D782="CO155E2-08M004",D782="CO155E2-08M005",D782="CO155E2-08M006",D782="CO155E2-08M007",D782="CO155E2-08M008",D782="CO155E2-08M009",D782="CO155E2-08M010",D782="CO155E2-08M020",D782="CO155E2-0ZM001",D782="CO155E2-0ZM002",D782="CO155E2-09M002",D782="NPC06UZDB-WT001M",D782="NPC06UZDB-WT002M",D782="NPC06UZDB-WT003M",D782="NPC06UZDB-WT004M",D782="NPC06UZDB-WT005M",D782="NPC06UZDB-WT006M",D782="NPC06UZDB-WT008M",D782="NPC06UZDB-WT010M",D782="NPC06UZDB-WT015M",D782="NPC06UZDB-WT020M",),E782*2,0)</f>
        <v>0</v>
      </c>
      <c r="BX782" s="67">
        <f t="shared" si="1413"/>
        <v>87923</v>
      </c>
      <c r="BY782" s="66"/>
      <c r="BZ782" s="66">
        <f t="shared" ref="BZ782:BZ845" si="1477">IF(OR(D782="CO155E2-0CM020",D782="NPC06UZDB-YL020M",D782="NPC06UZDB-OR050C",D782="NPC06UZDB-WT020C",D782="CO155E2-0ZC750",D782="CO155E2-09M008",D782="NPC06UZDB-BL011M",D782="NPC06UZDB-OR008M",D782="NPC06UZDB-WT450C",D782="NPC06UZDB-GN015M",D782="NPC06UZDB-RD015M",D782="NPC06UZDB-YL004M",D782="CO155E2-07C150",D782="NPC06UZDB-WT015C",D782="NPC06UZDB-GY350C",D782="NPC06UZDB-OR350C",D782="NPC06UZDB-YL003M",D782="CO155E2-0MC150 ",D782="NPC06UZDB-YL250C",D782="CO155E2-09C050",D782="NPC06UZDB-GN250C",D782="NPC06UZDB-BL250C",D782="NPC06UZDB-WT004M",D782="NPC06UZDB-BL009M",D782="NPC06UZDB-GY020C",D782="NPC06UZDB-GN020C",D782="NPC06UZDB-RD020C",D782="NPC06UZDB-YL020C",D782="NPC06UZDB-GY030M",D782="CO155E2-0MC250",D782="CO155E2-0MC150",D782="NPC06UZDB-BL020C",D782="NPC06UZDB-OR150C",D782="NPC06UZDB-BL012M",D782="NPC06UZDB-BK350C",D782="NPC06UZDB-GN350C",D782="NPC06UZDB-GN450C",D782="NPC06UZDB-GY350C",D782="NPC06UZDB-OR350C",D782="NPC06UZDB-YL350C",D782="CO155E2-0CM007",D782="NPC06UZDB-GN007M",D782="NPC06UZDB-GY150C",D782="NPC06UZDB-BL015C",D782="NPC06UZDB-BL030C",D782="NPC06UZDB-BL013M",D782="NPC06UZDB-WT016M",D782="CO155E2-0ZC050",D782="CO155E2-0ZC250",D782="CO155E2-0ZM009",D782="CO155E2-0ZM008",D782="CO155E2-0ZM006",D782="CO155E2-0ZM012",D782="NPC06UZDB-BK016M",D782="NPC06UZDB-BK011M",D782="NPC06UZDB-GY250C",D782="NPC06UZDB-GY007M",D782="CO155E2-07M015",D782="CO155E2-0ZM004",D782="CO155E2-09M004",D782="CO155E2-0CC050",D782="CO155E2-09M015",D782="CO155E2-0ZC150",D782="CO155E2-01M007",D782="CO155E2-07M010",D782="NPC06UZDB-YL050C",D782="NPC06UZDB-OR007M",D782="NPC06UZDB-GN050C",D782="NPC06UZDB-WT012M",D782="NPC06UZDB-GY006M",D782="NPC06UZDB-GY008M",D782="CO155E2-0ZM015",D782="NPC06UZDB-RD050C",D782="NPC06UZDB-RD150C",D782="NPC06UZDB-WT009M",D782="CO155E2-01M004",D782="NPC06UZDB-OR015M",D782="NPC06UZDB-GN750C",D782="NPC06UZDB-WT750C",D782="CO155E2-0MM010",D782="CO155E2-07M005",D782="CO155E2-07M007",D782="NPC06UZDB-BK750C",D782="CO155E2-07C050",D782="CO155E2-01M007",D782="CO155E2-0MC050",D782="NPC06UZDB-BK010M",D782="NPC06UZDB-BK150C",D782="NPC06UZDB-BK250C",D782="NPC06UZDB-RD750C",D782="NPC06UZDB-WT030M",D782="CO155E2-01C050",D782="CO155E2-08C750",D782="NPC06UZDB-WT050M",D782="NPC06UZDB-GY050C",D782="CO155E2-0ZM010",D782="NPC06UZDB-BK007M",D782="CO155E2-0CC250",D782="NPC06UZDB-WT007M",D782="CO155E2-06C150",D782="NPC06UZDB-WT025M",D782="NPC06UZDB-WT025C",D782="NPC06UZDB-GY750C",D782="NPC06UZDB-WT250C",D782="CO155E2-09M010",D782="CO155E2-06M001",D782="CO155E2-0ZM005",D782="NPC06UZDB-YL010M",D782="NPC06UZDB-GN150C",D782="NPC06UZDB-RD005M",D782="NPC06UZDB-GY007M",D782="NPC06UZDB-GY020M",D782="NPC06UZDB-YL005M",D782="NPC06UZDB-YL007M",D782="NPC06UZDB-YL150C",D782="NPC06UZDB-OR750C",D782="CO155E2-0ZC150",D782="CO155E2-0ZM015",D782="NPC06UZDB-OR020M",D782="CO155E2-09M015",D782="CO155E2-0MM015",D782="CO155E2-01C150",D782="CO155E2-01C250",D782="CO155E2-01M015",D782="CO155E2-07C150",D782="CO155E2-08C250",D782="CO155E2-09C150",D782="CO155E2-0CC150",D782="CO155E2-0CM015",D782="CO155E2-01M003",D782="CO155E2-01M005",D782="NPC06UZDB-GN020M",D782="CO155E2-09M005",D782="NPC06UZDB-BK005M",D782="NPC06UZDB-BL020M",D782="NPC06UZDB-RD010M",D782="NPC06UZDB-RD020M",D782="CO155E2-08M015",D782="CO155E2-08C150",D782="CO155E2-01M001",D782="CO155E2-01M002",D782="CO155E2-06M003",D782="CO155E2-07M001",D782="CO155E2-09M003",D782="CO155E2-09M001",D782="CO155E2-09M007",D782="CO155E2-0ZM003",D782="CO155E2-0MM003",D782="CO155E2-0MM005",D782="CO155E2-0MM007",D782="CO155E2-0ZM007",D782="CO155E2-01M010",D782="NPC06UZDB-WT150C",D782="NPC06UZDB-WT050C",D782="CO155E2-0CM010",D782="CO155E2-08F008",D782="CO155E2-08F005",D782="CO155E2-08C050",D782="NPC06UZDB-BL750C",D782="CO155E2-07M003",D782="NPC06UZDB-BL150C",D782="NPC06UZDB-BL020M",D782="NPC06UZDB-BL050C",D782="NPC06UZDB-BL008M",D782="NPC06UZDB-BL006M",D782="NPC06UZDB-GY450C",D782="NPC06UZDB-GY015M",D782="NPC06UZDB-GY150C",D782="NPC06UZDB-BL010M",D782="NPC06UZDB-GN010M",D782="NPC06UZDB-BK050C",D782="NPC06UZDB-GN125C",D782="NPC06UZDB-GN012M",D782="NPC06UZDB-BK001M",D782="NPC06UZDB-BL007M",D782="NPC06UZDB-GY450C",D782="NPC06UZDB-OR050C",D782="CO155E2-0MM001",D782="CO155E2-06M002",D782="CO155E2-0MM002",D782="NPC06UZDB-GN001M",D782="NPC06UZDB-GN002M",D782="NPC06UZDB-GN003M",D782="NPC06UZDB-GN004M",D782="NPC06UZDB-GN005M",D782="NPC06UZDB-GN006M",D782="NPC06UZDB-WT050C",D782="NPC06UZDB-OR001M",D782="NPC06UZDB-OR002M",D782="NPC06UZDB-OR003M",D782="NPC06UZDB-OR004M",D782="NPC06UZDB-OR005M",D782="NPC06UZDB-OR006M",D782="NPC06UZDB-OR010M",D782="CO155E2-07M002",D782="NPC06UZDB-RD001M",D782="NPC06UZDB-RD002M",D782="NPC06UZDB-RD002M",D782="NPC06UZDB-RD003M",D782="NPC06UZDB-RD004M",D782="CO155E2-0ZM001",D782="CO155E2-0ZM002",D782="NPC06UZDB-BK002M",D782="NPC06UZDB-BK003M",D782="NPC06UZDB-BL001M",D782="NPC06UZDB-BL002M",D782="NPC06UZDB-BL003M",D782="NPC06UZDB-BL004M",D782="NPC06UZDB-BL005M",D782="NPC06UZDB-BL015M",D782="NPC06UZDB-GY010M",D782="NPC06UZDB-GY001M",D782="NPC06UZDB-GY002M",D782="NPC06UZDB-GY003M",D782="NPC06UZDB-GY004M",D782="NPC06UZDB-GY005M",D782="NPC06UZDB-YL001M",D782="NPC06UZDB-YL002M",D782="NPC06UZDB-YL003M",D782="CO155E2-0CM001",D782="CO155E2-0CM002",D782="CO155E2-0CM003",D782="CO155E2-0CM004",D782="CO155E2-0CM005",D782="CO155E2-08M001",D782="CO155E2-08M002",D782="CO155E2-08M003",D782="CO155E2-08M004",D782="CO155E2-08M005",D782="CO155E2-08M006",D782="CO155E2-08M007",D782="CO155E2-08M008",D782="CO155E2-08M009",D782="CO155E2-08M010",D782="CO155E2-08M020",D782="CO155E2-0ZM001",D782="CO155E2-0ZM002",D782="CO155E2-09M002",D782="NPC06UZDB-WT001M",D782="NPC06UZDB-WT002M",D782="NPC06UZDB-WT003M",D782="NPC06UZDB-WT004M",D782="NPC06UZDB-WT005M",D782="NPC06UZDB-WT006M",D782="NPC06UZDB-WT008M",D782="NPC06UZDB-WT010M",D782="NPC06UZDB-WT015M",D782="NPC06UZDB-WT020M",),E782*2,0)</f>
        <v>0</v>
      </c>
      <c r="CA782" s="67">
        <f t="shared" si="1471"/>
        <v>40243</v>
      </c>
      <c r="CB782" s="66"/>
      <c r="CC782" s="66">
        <f t="shared" si="1450"/>
        <v>0</v>
      </c>
      <c r="CD782" s="67">
        <f t="shared" si="1403"/>
        <v>20399.7</v>
      </c>
      <c r="CE782" s="66"/>
      <c r="CF782" s="66">
        <f t="shared" si="1451"/>
        <v>0</v>
      </c>
      <c r="CG782" s="67">
        <f t="shared" si="1452"/>
        <v>6982.9</v>
      </c>
      <c r="CH782" s="66"/>
      <c r="CI782" s="66">
        <f t="shared" si="1385"/>
        <v>0</v>
      </c>
      <c r="CJ782" s="67">
        <f t="shared" si="1472"/>
        <v>8715</v>
      </c>
      <c r="CK782" s="66"/>
      <c r="CL782" s="68">
        <f t="shared" si="1386"/>
        <v>0</v>
      </c>
      <c r="CM782" s="79">
        <f t="shared" si="1453"/>
        <v>4864</v>
      </c>
      <c r="CN782" s="66"/>
      <c r="CO782" s="68">
        <f t="shared" si="1387"/>
        <v>0</v>
      </c>
      <c r="CP782" s="79">
        <f t="shared" si="1454"/>
        <v>3955</v>
      </c>
      <c r="CQ782" s="66"/>
      <c r="CR782" s="68">
        <f t="shared" si="1388"/>
        <v>0</v>
      </c>
      <c r="CS782" s="79">
        <f t="shared" si="1418"/>
        <v>6656</v>
      </c>
      <c r="CT782" s="66"/>
      <c r="CU782" s="68">
        <f t="shared" si="1389"/>
        <v>0</v>
      </c>
      <c r="CV782" s="79">
        <f t="shared" si="1455"/>
        <v>7769</v>
      </c>
      <c r="CW782" s="66"/>
      <c r="CX782" s="66">
        <f t="shared" si="1390"/>
        <v>0</v>
      </c>
      <c r="CY782" s="40">
        <f t="shared" si="1408"/>
        <v>6801.7599999999984</v>
      </c>
      <c r="CZ782" s="65"/>
      <c r="DA782" s="66">
        <f t="shared" si="1391"/>
        <v>0</v>
      </c>
      <c r="DB782" s="67">
        <f t="shared" si="1473"/>
        <v>91966</v>
      </c>
      <c r="DC782" s="66"/>
      <c r="DD782" s="66">
        <f t="shared" si="1392"/>
        <v>0</v>
      </c>
      <c r="DE782" s="67">
        <f t="shared" si="1474"/>
        <v>98737</v>
      </c>
      <c r="DF782" s="66"/>
      <c r="DG782" s="69">
        <f t="shared" si="1393"/>
        <v>0</v>
      </c>
      <c r="DH782" s="67">
        <f t="shared" si="1415"/>
        <v>511946</v>
      </c>
      <c r="DI782" s="66"/>
      <c r="DJ782" s="66">
        <f t="shared" si="1394"/>
        <v>0</v>
      </c>
      <c r="DK782" s="67">
        <f t="shared" si="1456"/>
        <v>4528.5</v>
      </c>
      <c r="DL782" s="210"/>
      <c r="DM782" s="206">
        <f t="shared" si="1395"/>
        <v>0</v>
      </c>
      <c r="DN782" s="25">
        <f t="shared" si="1436"/>
        <v>0</v>
      </c>
      <c r="DO782" s="5"/>
      <c r="DP782" s="43">
        <f t="shared" si="1396"/>
        <v>0</v>
      </c>
      <c r="DQ782" s="27">
        <f t="shared" si="1457"/>
        <v>6819.5</v>
      </c>
      <c r="DR782" s="5"/>
      <c r="DS782" s="43">
        <f t="shared" si="1397"/>
        <v>0</v>
      </c>
      <c r="DT782" s="27">
        <f t="shared" si="1458"/>
        <v>4846</v>
      </c>
      <c r="DU782" s="5"/>
      <c r="DV782" s="43">
        <f t="shared" si="1398"/>
        <v>0</v>
      </c>
      <c r="DW782" s="27">
        <f t="shared" si="1459"/>
        <v>4835</v>
      </c>
      <c r="DX782" s="5"/>
      <c r="DY782" s="22">
        <f t="shared" si="1399"/>
        <v>0</v>
      </c>
      <c r="DZ782" s="25">
        <f t="shared" si="1460"/>
        <v>523</v>
      </c>
      <c r="EA782" s="22"/>
      <c r="EB782" s="22">
        <f t="shared" si="1400"/>
        <v>0</v>
      </c>
      <c r="EC782" s="28">
        <f t="shared" si="1461"/>
        <v>369</v>
      </c>
      <c r="ED782" s="5"/>
      <c r="EE782" s="43">
        <f t="shared" si="1401"/>
        <v>0</v>
      </c>
      <c r="EF782" s="27">
        <f t="shared" si="1462"/>
        <v>4769</v>
      </c>
      <c r="EG782" s="66"/>
      <c r="EH782" s="66">
        <f t="shared" si="1402"/>
        <v>0</v>
      </c>
      <c r="EI782" s="67">
        <f t="shared" si="1463"/>
        <v>23157</v>
      </c>
      <c r="EJ782" s="66"/>
      <c r="EK782" s="66">
        <f t="shared" si="1372"/>
        <v>0</v>
      </c>
      <c r="EL782" s="67">
        <f t="shared" si="1464"/>
        <v>21787</v>
      </c>
      <c r="EM782" s="110" t="e">
        <f t="shared" si="1373"/>
        <v>#REF!</v>
      </c>
    </row>
    <row r="783" spans="1:143" ht="11.25" customHeight="1" x14ac:dyDescent="0.25">
      <c r="A783" s="188">
        <v>46130</v>
      </c>
      <c r="B783" s="188">
        <v>46130</v>
      </c>
      <c r="C783" s="174">
        <v>8004972123</v>
      </c>
      <c r="D783" s="13" t="s">
        <v>175</v>
      </c>
      <c r="E783" s="14">
        <v>20</v>
      </c>
      <c r="F783" s="15">
        <v>10</v>
      </c>
      <c r="G783" s="16">
        <v>191516032101</v>
      </c>
      <c r="H783" s="66"/>
      <c r="I783" s="41">
        <f t="shared" si="1430"/>
        <v>40</v>
      </c>
      <c r="J783" s="48">
        <f t="shared" si="1465"/>
        <v>291022</v>
      </c>
      <c r="K783" s="66"/>
      <c r="L783" s="41">
        <f t="shared" si="1417"/>
        <v>40</v>
      </c>
      <c r="M783" s="48">
        <f t="shared" si="1466"/>
        <v>239251</v>
      </c>
      <c r="N783" s="66"/>
      <c r="O783" s="41">
        <f t="shared" si="1431"/>
        <v>40</v>
      </c>
      <c r="P783" s="48">
        <f t="shared" si="1467"/>
        <v>339532</v>
      </c>
      <c r="Q783" s="66"/>
      <c r="R783" s="66">
        <f t="shared" si="1432"/>
        <v>40</v>
      </c>
      <c r="S783" s="67" t="e">
        <f t="shared" si="1468"/>
        <v>#REF!</v>
      </c>
      <c r="T783" s="66"/>
      <c r="U783" s="66">
        <f t="shared" si="1437"/>
        <v>0</v>
      </c>
      <c r="V783" s="67">
        <f t="shared" si="1438"/>
        <v>211936.90000000002</v>
      </c>
      <c r="X783" s="69">
        <f t="shared" si="1433"/>
        <v>0</v>
      </c>
      <c r="Y783" s="67">
        <f t="shared" si="1416"/>
        <v>6326.2999999999993</v>
      </c>
      <c r="Z783" s="66"/>
      <c r="AA783" s="68">
        <f t="shared" si="1365"/>
        <v>0</v>
      </c>
      <c r="AB783" s="67">
        <f t="shared" si="1425"/>
        <v>8461</v>
      </c>
      <c r="AC783" s="66"/>
      <c r="AD783" s="66">
        <f t="shared" si="1366"/>
        <v>0</v>
      </c>
      <c r="AE783" s="67">
        <f t="shared" si="1439"/>
        <v>3993.3999999999996</v>
      </c>
      <c r="AF783" s="66"/>
      <c r="AG783" s="78">
        <f t="shared" si="1367"/>
        <v>0</v>
      </c>
      <c r="AH783" s="79">
        <f t="shared" si="1440"/>
        <v>5989.9999999999991</v>
      </c>
      <c r="AI783" s="66"/>
      <c r="AJ783" s="68">
        <f t="shared" si="1368"/>
        <v>0</v>
      </c>
      <c r="AK783" s="67">
        <f t="shared" si="1441"/>
        <v>6708.5</v>
      </c>
      <c r="AL783" s="66"/>
      <c r="AM783" s="68">
        <f t="shared" si="1369"/>
        <v>0</v>
      </c>
      <c r="AN783" s="67">
        <f t="shared" si="1442"/>
        <v>2752.8999999999987</v>
      </c>
      <c r="AO783" s="66"/>
      <c r="AP783" s="68">
        <f t="shared" si="1434"/>
        <v>202</v>
      </c>
      <c r="AQ783" s="67">
        <f t="shared" si="1424"/>
        <v>19380.900000000001</v>
      </c>
      <c r="AR783" s="66"/>
      <c r="AS783" s="68">
        <f t="shared" si="1380"/>
        <v>0</v>
      </c>
      <c r="AT783" s="67">
        <f t="shared" si="1443"/>
        <v>2001.1000000000004</v>
      </c>
      <c r="AU783" s="66"/>
      <c r="AV783" s="66">
        <f t="shared" si="1444"/>
        <v>0</v>
      </c>
      <c r="AW783" s="42">
        <f t="shared" si="1419"/>
        <v>1620.0000000000014</v>
      </c>
      <c r="AX783" s="66"/>
      <c r="AY783" s="66">
        <f t="shared" si="1381"/>
        <v>0</v>
      </c>
      <c r="AZ783" s="67">
        <f t="shared" si="1435"/>
        <v>1794.6</v>
      </c>
      <c r="BA783" s="66"/>
      <c r="BB783" s="68">
        <f t="shared" si="1382"/>
        <v>0</v>
      </c>
      <c r="BC783" s="67">
        <f t="shared" si="1445"/>
        <v>1254.5999999999999</v>
      </c>
      <c r="BD783" s="66"/>
      <c r="BE783" s="68">
        <f t="shared" si="1383"/>
        <v>0</v>
      </c>
      <c r="BF783" s="67">
        <f t="shared" si="1409"/>
        <v>7530.3200000000015</v>
      </c>
      <c r="BG783" s="66"/>
      <c r="BH783" s="68">
        <f t="shared" si="1469"/>
        <v>0</v>
      </c>
      <c r="BI783" s="67">
        <f t="shared" si="1370"/>
        <v>35043.879999999997</v>
      </c>
      <c r="BJ783" s="66"/>
      <c r="BK783" s="68">
        <f t="shared" si="1384"/>
        <v>0</v>
      </c>
      <c r="BL783" s="67">
        <f t="shared" si="1446"/>
        <v>4604.6000000000004</v>
      </c>
      <c r="BM783" s="66"/>
      <c r="BN783" s="68">
        <f t="shared" si="1447"/>
        <v>0</v>
      </c>
      <c r="BO783" s="67">
        <f t="shared" si="1448"/>
        <v>509.90000000000123</v>
      </c>
      <c r="BP783" s="66"/>
      <c r="BQ783" s="68">
        <f t="shared" si="1449"/>
        <v>0</v>
      </c>
      <c r="BR783" s="67">
        <f t="shared" si="1411"/>
        <v>13003.01999999999</v>
      </c>
      <c r="BS783" s="66"/>
      <c r="BT783" s="66">
        <f t="shared" si="1475"/>
        <v>0</v>
      </c>
      <c r="BU783" s="67">
        <f t="shared" si="1470"/>
        <v>44763</v>
      </c>
      <c r="BV783" s="66"/>
      <c r="BW783" s="66">
        <f t="shared" si="1476"/>
        <v>0</v>
      </c>
      <c r="BX783" s="67">
        <f t="shared" si="1413"/>
        <v>87923</v>
      </c>
      <c r="BY783" s="66"/>
      <c r="BZ783" s="66">
        <f t="shared" si="1477"/>
        <v>0</v>
      </c>
      <c r="CA783" s="67">
        <f t="shared" si="1471"/>
        <v>40243</v>
      </c>
      <c r="CB783" s="66"/>
      <c r="CC783" s="66">
        <f t="shared" si="1450"/>
        <v>0</v>
      </c>
      <c r="CD783" s="67">
        <f t="shared" si="1403"/>
        <v>20399.7</v>
      </c>
      <c r="CE783" s="66"/>
      <c r="CF783" s="66">
        <f t="shared" si="1451"/>
        <v>0</v>
      </c>
      <c r="CG783" s="67">
        <f t="shared" si="1452"/>
        <v>6982.9</v>
      </c>
      <c r="CH783" s="66"/>
      <c r="CI783" s="66">
        <f t="shared" si="1385"/>
        <v>0</v>
      </c>
      <c r="CJ783" s="67">
        <f t="shared" si="1472"/>
        <v>8715</v>
      </c>
      <c r="CK783" s="66"/>
      <c r="CL783" s="68">
        <f t="shared" si="1386"/>
        <v>0</v>
      </c>
      <c r="CM783" s="79">
        <f t="shared" si="1453"/>
        <v>4864</v>
      </c>
      <c r="CN783" s="66"/>
      <c r="CO783" s="68">
        <f t="shared" si="1387"/>
        <v>0</v>
      </c>
      <c r="CP783" s="79">
        <f t="shared" si="1454"/>
        <v>3955</v>
      </c>
      <c r="CQ783" s="66"/>
      <c r="CR783" s="68">
        <f t="shared" si="1388"/>
        <v>0</v>
      </c>
      <c r="CS783" s="79">
        <f t="shared" si="1418"/>
        <v>6656</v>
      </c>
      <c r="CT783" s="66"/>
      <c r="CU783" s="68">
        <f t="shared" si="1389"/>
        <v>0</v>
      </c>
      <c r="CV783" s="79">
        <f t="shared" si="1455"/>
        <v>7769</v>
      </c>
      <c r="CW783" s="66"/>
      <c r="CX783" s="66">
        <f t="shared" si="1390"/>
        <v>0</v>
      </c>
      <c r="CY783" s="40">
        <f t="shared" si="1408"/>
        <v>6801.7599999999984</v>
      </c>
      <c r="CZ783" s="65"/>
      <c r="DA783" s="66">
        <f t="shared" si="1391"/>
        <v>0</v>
      </c>
      <c r="DB783" s="67">
        <f t="shared" si="1473"/>
        <v>91966</v>
      </c>
      <c r="DC783" s="66"/>
      <c r="DD783" s="66">
        <f t="shared" si="1392"/>
        <v>0</v>
      </c>
      <c r="DE783" s="67">
        <f t="shared" si="1474"/>
        <v>98737</v>
      </c>
      <c r="DF783" s="66"/>
      <c r="DG783" s="69">
        <f t="shared" si="1393"/>
        <v>0</v>
      </c>
      <c r="DH783" s="67">
        <f t="shared" si="1415"/>
        <v>511946</v>
      </c>
      <c r="DI783" s="66"/>
      <c r="DJ783" s="66">
        <f t="shared" si="1394"/>
        <v>0</v>
      </c>
      <c r="DK783" s="67">
        <f t="shared" si="1456"/>
        <v>4528.5</v>
      </c>
      <c r="DM783" s="206">
        <f t="shared" si="1395"/>
        <v>0</v>
      </c>
      <c r="DN783" s="25">
        <f t="shared" si="1436"/>
        <v>0</v>
      </c>
      <c r="DO783" s="5"/>
      <c r="DP783" s="43">
        <f t="shared" si="1396"/>
        <v>0</v>
      </c>
      <c r="DQ783" s="27">
        <f t="shared" si="1457"/>
        <v>6819.5</v>
      </c>
      <c r="DR783" s="5"/>
      <c r="DS783" s="43">
        <f t="shared" si="1397"/>
        <v>0</v>
      </c>
      <c r="DT783" s="27">
        <f t="shared" si="1458"/>
        <v>4846</v>
      </c>
      <c r="DU783" s="5"/>
      <c r="DV783" s="43">
        <f t="shared" si="1398"/>
        <v>0</v>
      </c>
      <c r="DW783" s="27">
        <f t="shared" si="1459"/>
        <v>4835</v>
      </c>
      <c r="DX783" s="5"/>
      <c r="DY783" s="22">
        <f t="shared" si="1399"/>
        <v>0</v>
      </c>
      <c r="DZ783" s="25">
        <f t="shared" si="1460"/>
        <v>523</v>
      </c>
      <c r="EA783" s="22"/>
      <c r="EB783" s="22">
        <f t="shared" si="1400"/>
        <v>0</v>
      </c>
      <c r="EC783" s="28">
        <f t="shared" si="1461"/>
        <v>369</v>
      </c>
      <c r="ED783" s="5"/>
      <c r="EE783" s="43">
        <f t="shared" si="1401"/>
        <v>0</v>
      </c>
      <c r="EF783" s="27">
        <f t="shared" si="1462"/>
        <v>4769</v>
      </c>
      <c r="EG783" s="66"/>
      <c r="EH783" s="66">
        <f t="shared" si="1402"/>
        <v>0</v>
      </c>
      <c r="EI783" s="67">
        <f t="shared" si="1463"/>
        <v>23157</v>
      </c>
      <c r="EJ783" s="66"/>
      <c r="EK783" s="66">
        <f t="shared" si="1372"/>
        <v>0</v>
      </c>
      <c r="EL783" s="67">
        <f t="shared" si="1464"/>
        <v>21787</v>
      </c>
      <c r="EM783" s="110" t="e">
        <f t="shared" si="1373"/>
        <v>#REF!</v>
      </c>
    </row>
    <row r="784" spans="1:143" ht="11.25" customHeight="1" x14ac:dyDescent="0.25">
      <c r="A784" s="188">
        <v>46130</v>
      </c>
      <c r="B784" s="188">
        <v>46130</v>
      </c>
      <c r="C784" s="174">
        <v>8004972190</v>
      </c>
      <c r="D784" s="13" t="s">
        <v>176</v>
      </c>
      <c r="E784" s="14">
        <v>10</v>
      </c>
      <c r="F784" s="15">
        <v>15</v>
      </c>
      <c r="G784" s="16">
        <v>191516105409</v>
      </c>
      <c r="H784" s="66"/>
      <c r="I784" s="41">
        <f t="shared" si="1430"/>
        <v>20</v>
      </c>
      <c r="J784" s="48">
        <f t="shared" si="1465"/>
        <v>291002</v>
      </c>
      <c r="K784" s="66"/>
      <c r="L784" s="41">
        <f t="shared" si="1417"/>
        <v>20</v>
      </c>
      <c r="M784" s="48">
        <f t="shared" si="1466"/>
        <v>239231</v>
      </c>
      <c r="N784" s="66"/>
      <c r="O784" s="41">
        <f t="shared" si="1431"/>
        <v>20</v>
      </c>
      <c r="P784" s="48">
        <f t="shared" si="1467"/>
        <v>339512</v>
      </c>
      <c r="Q784" s="66"/>
      <c r="R784" s="66">
        <f t="shared" si="1432"/>
        <v>20</v>
      </c>
      <c r="S784" s="67" t="e">
        <f t="shared" si="1468"/>
        <v>#REF!</v>
      </c>
      <c r="T784" s="66"/>
      <c r="U784" s="66">
        <f t="shared" si="1437"/>
        <v>0</v>
      </c>
      <c r="V784" s="67">
        <f t="shared" si="1438"/>
        <v>211936.90000000002</v>
      </c>
      <c r="X784" s="69">
        <f t="shared" si="1433"/>
        <v>0</v>
      </c>
      <c r="Y784" s="67">
        <f t="shared" si="1416"/>
        <v>6326.2999999999993</v>
      </c>
      <c r="Z784" s="66"/>
      <c r="AA784" s="68">
        <f t="shared" si="1365"/>
        <v>0</v>
      </c>
      <c r="AB784" s="67">
        <f t="shared" si="1425"/>
        <v>8461</v>
      </c>
      <c r="AC784" s="66"/>
      <c r="AD784" s="66">
        <f t="shared" si="1366"/>
        <v>0</v>
      </c>
      <c r="AE784" s="67">
        <f t="shared" si="1439"/>
        <v>3993.3999999999996</v>
      </c>
      <c r="AF784" s="66"/>
      <c r="AG784" s="78">
        <f t="shared" si="1367"/>
        <v>0</v>
      </c>
      <c r="AH784" s="79">
        <f t="shared" si="1440"/>
        <v>5989.9999999999991</v>
      </c>
      <c r="AI784" s="66"/>
      <c r="AJ784" s="68">
        <f t="shared" si="1368"/>
        <v>0</v>
      </c>
      <c r="AK784" s="67">
        <f t="shared" si="1441"/>
        <v>6708.5</v>
      </c>
      <c r="AL784" s="66"/>
      <c r="AM784" s="68">
        <f t="shared" si="1369"/>
        <v>0</v>
      </c>
      <c r="AN784" s="67">
        <f t="shared" si="1442"/>
        <v>2752.8999999999987</v>
      </c>
      <c r="AO784" s="66"/>
      <c r="AP784" s="68">
        <f t="shared" si="1434"/>
        <v>151</v>
      </c>
      <c r="AQ784" s="67">
        <f t="shared" si="1424"/>
        <v>19229.900000000001</v>
      </c>
      <c r="AR784" s="66"/>
      <c r="AS784" s="68">
        <f t="shared" si="1380"/>
        <v>0</v>
      </c>
      <c r="AT784" s="67">
        <f t="shared" si="1443"/>
        <v>2001.1000000000004</v>
      </c>
      <c r="AU784" s="66"/>
      <c r="AV784" s="66">
        <f t="shared" si="1444"/>
        <v>0</v>
      </c>
      <c r="AW784" s="42">
        <f t="shared" si="1419"/>
        <v>1620.0000000000014</v>
      </c>
      <c r="AX784" s="66"/>
      <c r="AY784" s="66">
        <f t="shared" si="1381"/>
        <v>0</v>
      </c>
      <c r="AZ784" s="67">
        <f t="shared" si="1435"/>
        <v>1794.6</v>
      </c>
      <c r="BA784" s="66"/>
      <c r="BB784" s="68">
        <f t="shared" si="1382"/>
        <v>0</v>
      </c>
      <c r="BC784" s="67">
        <f t="shared" si="1445"/>
        <v>1254.5999999999999</v>
      </c>
      <c r="BD784" s="66"/>
      <c r="BE784" s="68">
        <f t="shared" si="1383"/>
        <v>0</v>
      </c>
      <c r="BF784" s="67">
        <f t="shared" si="1409"/>
        <v>7530.3200000000015</v>
      </c>
      <c r="BG784" s="66"/>
      <c r="BH784" s="68">
        <f t="shared" si="1469"/>
        <v>0</v>
      </c>
      <c r="BI784" s="67">
        <f t="shared" si="1370"/>
        <v>35043.879999999997</v>
      </c>
      <c r="BJ784" s="66"/>
      <c r="BK784" s="68">
        <f t="shared" si="1384"/>
        <v>0</v>
      </c>
      <c r="BL784" s="67">
        <f t="shared" si="1446"/>
        <v>4604.6000000000004</v>
      </c>
      <c r="BM784" s="66"/>
      <c r="BN784" s="68">
        <f t="shared" si="1447"/>
        <v>0</v>
      </c>
      <c r="BO784" s="67">
        <f t="shared" si="1448"/>
        <v>509.90000000000123</v>
      </c>
      <c r="BP784" s="66"/>
      <c r="BQ784" s="68">
        <f t="shared" si="1449"/>
        <v>0</v>
      </c>
      <c r="BR784" s="67">
        <f t="shared" si="1411"/>
        <v>13003.01999999999</v>
      </c>
      <c r="BS784" s="66"/>
      <c r="BT784" s="66">
        <f t="shared" si="1475"/>
        <v>0</v>
      </c>
      <c r="BU784" s="67">
        <f t="shared" si="1470"/>
        <v>44763</v>
      </c>
      <c r="BV784" s="66"/>
      <c r="BW784" s="66">
        <f t="shared" si="1476"/>
        <v>0</v>
      </c>
      <c r="BX784" s="67">
        <f t="shared" si="1413"/>
        <v>87923</v>
      </c>
      <c r="BY784" s="66"/>
      <c r="BZ784" s="66">
        <f t="shared" si="1477"/>
        <v>0</v>
      </c>
      <c r="CA784" s="67">
        <f t="shared" si="1471"/>
        <v>40243</v>
      </c>
      <c r="CB784" s="66"/>
      <c r="CC784" s="66">
        <f t="shared" si="1450"/>
        <v>0</v>
      </c>
      <c r="CD784" s="67">
        <f t="shared" si="1403"/>
        <v>20399.7</v>
      </c>
      <c r="CE784" s="66"/>
      <c r="CF784" s="66">
        <f t="shared" si="1451"/>
        <v>0</v>
      </c>
      <c r="CG784" s="67">
        <f t="shared" si="1452"/>
        <v>6982.9</v>
      </c>
      <c r="CH784" s="66"/>
      <c r="CI784" s="66">
        <f t="shared" si="1385"/>
        <v>0</v>
      </c>
      <c r="CJ784" s="67">
        <f t="shared" si="1472"/>
        <v>8715</v>
      </c>
      <c r="CK784" s="66"/>
      <c r="CL784" s="68">
        <f t="shared" si="1386"/>
        <v>0</v>
      </c>
      <c r="CM784" s="79">
        <f t="shared" si="1453"/>
        <v>4864</v>
      </c>
      <c r="CN784" s="66"/>
      <c r="CO784" s="68">
        <f t="shared" si="1387"/>
        <v>0</v>
      </c>
      <c r="CP784" s="79">
        <f t="shared" si="1454"/>
        <v>3955</v>
      </c>
      <c r="CQ784" s="66"/>
      <c r="CR784" s="68">
        <f t="shared" si="1388"/>
        <v>0</v>
      </c>
      <c r="CS784" s="79">
        <f t="shared" si="1418"/>
        <v>6656</v>
      </c>
      <c r="CT784" s="66"/>
      <c r="CU784" s="68">
        <f t="shared" si="1389"/>
        <v>0</v>
      </c>
      <c r="CV784" s="79">
        <f t="shared" si="1455"/>
        <v>7769</v>
      </c>
      <c r="CW784" s="66"/>
      <c r="CX784" s="66">
        <f t="shared" si="1390"/>
        <v>0</v>
      </c>
      <c r="CY784" s="40">
        <f t="shared" si="1408"/>
        <v>6801.7599999999984</v>
      </c>
      <c r="CZ784" s="65"/>
      <c r="DA784" s="66">
        <f t="shared" si="1391"/>
        <v>0</v>
      </c>
      <c r="DB784" s="67">
        <f t="shared" si="1473"/>
        <v>91966</v>
      </c>
      <c r="DC784" s="66"/>
      <c r="DD784" s="66">
        <f t="shared" si="1392"/>
        <v>0</v>
      </c>
      <c r="DE784" s="67">
        <f t="shared" si="1474"/>
        <v>98737</v>
      </c>
      <c r="DF784" s="66"/>
      <c r="DG784" s="69">
        <f t="shared" si="1393"/>
        <v>0</v>
      </c>
      <c r="DH784" s="67">
        <f t="shared" si="1415"/>
        <v>511946</v>
      </c>
      <c r="DI784" s="66"/>
      <c r="DJ784" s="66">
        <f t="shared" si="1394"/>
        <v>0</v>
      </c>
      <c r="DK784" s="67">
        <f t="shared" si="1456"/>
        <v>4528.5</v>
      </c>
      <c r="DM784" s="206">
        <f t="shared" si="1395"/>
        <v>0</v>
      </c>
      <c r="DN784" s="25">
        <f t="shared" si="1436"/>
        <v>0</v>
      </c>
      <c r="DO784" s="5"/>
      <c r="DP784" s="43">
        <f t="shared" si="1396"/>
        <v>0</v>
      </c>
      <c r="DQ784" s="27">
        <f t="shared" si="1457"/>
        <v>6819.5</v>
      </c>
      <c r="DR784" s="5"/>
      <c r="DS784" s="43">
        <f t="shared" si="1397"/>
        <v>0</v>
      </c>
      <c r="DT784" s="27">
        <f t="shared" si="1458"/>
        <v>4846</v>
      </c>
      <c r="DU784" s="5"/>
      <c r="DV784" s="43">
        <f t="shared" si="1398"/>
        <v>0</v>
      </c>
      <c r="DW784" s="27">
        <f t="shared" si="1459"/>
        <v>4835</v>
      </c>
      <c r="DX784" s="5"/>
      <c r="DY784" s="22">
        <f t="shared" si="1399"/>
        <v>0</v>
      </c>
      <c r="DZ784" s="25">
        <f t="shared" si="1460"/>
        <v>523</v>
      </c>
      <c r="EA784" s="22"/>
      <c r="EB784" s="22">
        <f t="shared" si="1400"/>
        <v>0</v>
      </c>
      <c r="EC784" s="28">
        <f t="shared" si="1461"/>
        <v>369</v>
      </c>
      <c r="ED784" s="5"/>
      <c r="EE784" s="43">
        <f t="shared" si="1401"/>
        <v>0</v>
      </c>
      <c r="EF784" s="27">
        <f t="shared" si="1462"/>
        <v>4769</v>
      </c>
      <c r="EG784" s="66"/>
      <c r="EH784" s="66">
        <f t="shared" si="1402"/>
        <v>0</v>
      </c>
      <c r="EI784" s="67">
        <f t="shared" si="1463"/>
        <v>23157</v>
      </c>
      <c r="EJ784" s="66"/>
      <c r="EK784" s="66">
        <f t="shared" si="1372"/>
        <v>0</v>
      </c>
      <c r="EL784" s="67">
        <f t="shared" si="1464"/>
        <v>21787</v>
      </c>
      <c r="EM784" s="110" t="e">
        <f t="shared" si="1373"/>
        <v>#REF!</v>
      </c>
    </row>
    <row r="785" spans="1:143" ht="11.25" customHeight="1" x14ac:dyDescent="0.25">
      <c r="A785" s="188">
        <v>46130</v>
      </c>
      <c r="B785" s="188">
        <v>46130</v>
      </c>
      <c r="C785" s="174">
        <v>8004972889</v>
      </c>
      <c r="D785" s="13" t="s">
        <v>66</v>
      </c>
      <c r="E785" s="14">
        <v>120</v>
      </c>
      <c r="F785" s="15">
        <v>2</v>
      </c>
      <c r="G785" s="16">
        <v>191516031098</v>
      </c>
      <c r="H785" s="66"/>
      <c r="I785" s="41">
        <f t="shared" si="1430"/>
        <v>240</v>
      </c>
      <c r="J785" s="48">
        <f t="shared" si="1465"/>
        <v>290762</v>
      </c>
      <c r="K785" s="66"/>
      <c r="L785" s="41">
        <f t="shared" si="1417"/>
        <v>240</v>
      </c>
      <c r="M785" s="48">
        <f t="shared" si="1466"/>
        <v>238991</v>
      </c>
      <c r="N785" s="66"/>
      <c r="O785" s="41">
        <f t="shared" si="1431"/>
        <v>240</v>
      </c>
      <c r="P785" s="48">
        <f t="shared" si="1467"/>
        <v>339272</v>
      </c>
      <c r="Q785" s="66"/>
      <c r="R785" s="66">
        <f t="shared" si="1432"/>
        <v>240</v>
      </c>
      <c r="S785" s="67" t="e">
        <f t="shared" si="1468"/>
        <v>#REF!</v>
      </c>
      <c r="T785" s="66"/>
      <c r="U785" s="66">
        <f t="shared" si="1437"/>
        <v>0</v>
      </c>
      <c r="V785" s="67">
        <f t="shared" si="1438"/>
        <v>211936.90000000002</v>
      </c>
      <c r="X785" s="69">
        <f t="shared" si="1433"/>
        <v>0</v>
      </c>
      <c r="Y785" s="67">
        <f t="shared" si="1416"/>
        <v>6326.2999999999993</v>
      </c>
      <c r="Z785" s="66"/>
      <c r="AA785" s="68">
        <f t="shared" si="1365"/>
        <v>0</v>
      </c>
      <c r="AB785" s="67">
        <f t="shared" si="1425"/>
        <v>8461</v>
      </c>
      <c r="AC785" s="66"/>
      <c r="AD785" s="66">
        <f t="shared" si="1366"/>
        <v>0</v>
      </c>
      <c r="AE785" s="67">
        <f t="shared" si="1439"/>
        <v>3993.3999999999996</v>
      </c>
      <c r="AF785" s="66"/>
      <c r="AG785" s="78">
        <f t="shared" si="1367"/>
        <v>252</v>
      </c>
      <c r="AH785" s="79">
        <f t="shared" si="1440"/>
        <v>5737.9999999999991</v>
      </c>
      <c r="AI785" s="66"/>
      <c r="AJ785" s="68">
        <f t="shared" si="1368"/>
        <v>0</v>
      </c>
      <c r="AK785" s="67">
        <f t="shared" si="1441"/>
        <v>6708.5</v>
      </c>
      <c r="AL785" s="66"/>
      <c r="AM785" s="68">
        <f t="shared" si="1369"/>
        <v>0</v>
      </c>
      <c r="AN785" s="67">
        <f t="shared" si="1442"/>
        <v>2752.8999999999987</v>
      </c>
      <c r="AO785" s="66"/>
      <c r="AP785" s="68">
        <f t="shared" si="1434"/>
        <v>0</v>
      </c>
      <c r="AQ785" s="67">
        <f t="shared" si="1424"/>
        <v>19229.900000000001</v>
      </c>
      <c r="AR785" s="66"/>
      <c r="AS785" s="68">
        <f t="shared" si="1380"/>
        <v>0</v>
      </c>
      <c r="AT785" s="67">
        <f t="shared" si="1443"/>
        <v>2001.1000000000004</v>
      </c>
      <c r="AU785" s="66"/>
      <c r="AV785" s="66">
        <f t="shared" si="1444"/>
        <v>0</v>
      </c>
      <c r="AW785" s="42">
        <f t="shared" si="1419"/>
        <v>1620.0000000000014</v>
      </c>
      <c r="AX785" s="66"/>
      <c r="AY785" s="66">
        <f t="shared" si="1381"/>
        <v>0</v>
      </c>
      <c r="AZ785" s="67">
        <f t="shared" si="1435"/>
        <v>1794.6</v>
      </c>
      <c r="BA785" s="66"/>
      <c r="BB785" s="68">
        <f t="shared" si="1382"/>
        <v>0</v>
      </c>
      <c r="BC785" s="67">
        <f t="shared" si="1445"/>
        <v>1254.5999999999999</v>
      </c>
      <c r="BD785" s="66"/>
      <c r="BE785" s="68">
        <f t="shared" si="1383"/>
        <v>0</v>
      </c>
      <c r="BF785" s="67">
        <f t="shared" si="1409"/>
        <v>7530.3200000000015</v>
      </c>
      <c r="BG785" s="66"/>
      <c r="BH785" s="68">
        <f t="shared" si="1469"/>
        <v>0</v>
      </c>
      <c r="BI785" s="67">
        <f t="shared" si="1370"/>
        <v>35043.879999999997</v>
      </c>
      <c r="BJ785" s="66"/>
      <c r="BK785" s="68">
        <f t="shared" si="1384"/>
        <v>0</v>
      </c>
      <c r="BL785" s="67">
        <f t="shared" si="1446"/>
        <v>4604.6000000000004</v>
      </c>
      <c r="BM785" s="66"/>
      <c r="BN785" s="68">
        <f t="shared" si="1447"/>
        <v>0</v>
      </c>
      <c r="BO785" s="67">
        <f t="shared" si="1448"/>
        <v>509.90000000000123</v>
      </c>
      <c r="BP785" s="66"/>
      <c r="BQ785" s="68">
        <f t="shared" si="1449"/>
        <v>0</v>
      </c>
      <c r="BR785" s="67">
        <f t="shared" si="1411"/>
        <v>13003.01999999999</v>
      </c>
      <c r="BS785" s="66"/>
      <c r="BT785" s="66">
        <f t="shared" si="1475"/>
        <v>0</v>
      </c>
      <c r="BU785" s="67">
        <f t="shared" si="1470"/>
        <v>44763</v>
      </c>
      <c r="BV785" s="66"/>
      <c r="BW785" s="66">
        <f t="shared" si="1476"/>
        <v>0</v>
      </c>
      <c r="BX785" s="67">
        <f t="shared" si="1413"/>
        <v>87923</v>
      </c>
      <c r="BY785" s="66"/>
      <c r="BZ785" s="66">
        <f t="shared" si="1477"/>
        <v>0</v>
      </c>
      <c r="CA785" s="67">
        <f t="shared" si="1471"/>
        <v>40243</v>
      </c>
      <c r="CB785" s="66"/>
      <c r="CC785" s="66">
        <f t="shared" si="1450"/>
        <v>0</v>
      </c>
      <c r="CD785" s="67">
        <f t="shared" si="1403"/>
        <v>20399.7</v>
      </c>
      <c r="CE785" s="66"/>
      <c r="CF785" s="66">
        <f t="shared" si="1451"/>
        <v>0</v>
      </c>
      <c r="CG785" s="67">
        <f t="shared" si="1452"/>
        <v>6982.9</v>
      </c>
      <c r="CH785" s="66"/>
      <c r="CI785" s="66">
        <f t="shared" si="1385"/>
        <v>0</v>
      </c>
      <c r="CJ785" s="67">
        <f t="shared" si="1472"/>
        <v>8715</v>
      </c>
      <c r="CK785" s="66"/>
      <c r="CL785" s="68">
        <f t="shared" si="1386"/>
        <v>0</v>
      </c>
      <c r="CM785" s="79">
        <f t="shared" si="1453"/>
        <v>4864</v>
      </c>
      <c r="CN785" s="66"/>
      <c r="CO785" s="68">
        <f t="shared" si="1387"/>
        <v>0</v>
      </c>
      <c r="CP785" s="79">
        <f t="shared" si="1454"/>
        <v>3955</v>
      </c>
      <c r="CQ785" s="66"/>
      <c r="CR785" s="68">
        <f t="shared" si="1388"/>
        <v>0</v>
      </c>
      <c r="CS785" s="79">
        <f t="shared" si="1418"/>
        <v>6656</v>
      </c>
      <c r="CT785" s="66"/>
      <c r="CU785" s="68">
        <f t="shared" si="1389"/>
        <v>0</v>
      </c>
      <c r="CV785" s="79">
        <f t="shared" si="1455"/>
        <v>7769</v>
      </c>
      <c r="CW785" s="66"/>
      <c r="CX785" s="66">
        <f t="shared" si="1390"/>
        <v>0</v>
      </c>
      <c r="CY785" s="40">
        <f t="shared" si="1408"/>
        <v>6801.7599999999984</v>
      </c>
      <c r="CZ785" s="65"/>
      <c r="DA785" s="66">
        <f t="shared" si="1391"/>
        <v>0</v>
      </c>
      <c r="DB785" s="67">
        <f t="shared" si="1473"/>
        <v>91966</v>
      </c>
      <c r="DC785" s="66"/>
      <c r="DD785" s="66">
        <f t="shared" si="1392"/>
        <v>0</v>
      </c>
      <c r="DE785" s="67">
        <f t="shared" si="1474"/>
        <v>98737</v>
      </c>
      <c r="DF785" s="66"/>
      <c r="DG785" s="69">
        <f t="shared" si="1393"/>
        <v>0</v>
      </c>
      <c r="DH785" s="67">
        <f t="shared" si="1415"/>
        <v>511946</v>
      </c>
      <c r="DI785" s="66"/>
      <c r="DJ785" s="66">
        <f t="shared" si="1394"/>
        <v>0</v>
      </c>
      <c r="DK785" s="67">
        <f t="shared" si="1456"/>
        <v>4528.5</v>
      </c>
      <c r="DM785" s="206">
        <f t="shared" si="1395"/>
        <v>0</v>
      </c>
      <c r="DN785" s="25">
        <f t="shared" si="1436"/>
        <v>0</v>
      </c>
      <c r="DO785" s="5"/>
      <c r="DP785" s="43">
        <f t="shared" si="1396"/>
        <v>0</v>
      </c>
      <c r="DQ785" s="27">
        <f t="shared" si="1457"/>
        <v>6819.5</v>
      </c>
      <c r="DR785" s="5"/>
      <c r="DS785" s="43">
        <f t="shared" si="1397"/>
        <v>0</v>
      </c>
      <c r="DT785" s="27">
        <f t="shared" si="1458"/>
        <v>4846</v>
      </c>
      <c r="DU785" s="5"/>
      <c r="DV785" s="43">
        <f t="shared" si="1398"/>
        <v>0</v>
      </c>
      <c r="DW785" s="27">
        <f t="shared" si="1459"/>
        <v>4835</v>
      </c>
      <c r="DX785" s="5"/>
      <c r="DY785" s="22">
        <f t="shared" si="1399"/>
        <v>0</v>
      </c>
      <c r="DZ785" s="25">
        <f t="shared" si="1460"/>
        <v>523</v>
      </c>
      <c r="EA785" s="22"/>
      <c r="EB785" s="22">
        <f t="shared" si="1400"/>
        <v>0</v>
      </c>
      <c r="EC785" s="28">
        <f t="shared" si="1461"/>
        <v>369</v>
      </c>
      <c r="ED785" s="5"/>
      <c r="EE785" s="43">
        <f t="shared" si="1401"/>
        <v>0</v>
      </c>
      <c r="EF785" s="27">
        <f t="shared" si="1462"/>
        <v>4769</v>
      </c>
      <c r="EG785" s="66"/>
      <c r="EH785" s="66">
        <f t="shared" si="1402"/>
        <v>0</v>
      </c>
      <c r="EI785" s="67">
        <f t="shared" si="1463"/>
        <v>23157</v>
      </c>
      <c r="EJ785" s="66"/>
      <c r="EK785" s="66">
        <f t="shared" si="1372"/>
        <v>0</v>
      </c>
      <c r="EL785" s="67">
        <f t="shared" si="1464"/>
        <v>21787</v>
      </c>
      <c r="EM785" s="110" t="e">
        <f t="shared" si="1373"/>
        <v>#REF!</v>
      </c>
    </row>
    <row r="786" spans="1:143" ht="11.25" customHeight="1" x14ac:dyDescent="0.25">
      <c r="A786" s="188">
        <v>46130</v>
      </c>
      <c r="B786" s="188">
        <v>46130</v>
      </c>
      <c r="C786" s="174">
        <v>8004972890</v>
      </c>
      <c r="D786" s="13" t="s">
        <v>350</v>
      </c>
      <c r="E786" s="14">
        <v>25</v>
      </c>
      <c r="F786" s="15">
        <v>7.5</v>
      </c>
      <c r="G786" s="16">
        <v>191516146754</v>
      </c>
      <c r="H786" s="66"/>
      <c r="I786" s="41">
        <f t="shared" si="1430"/>
        <v>50</v>
      </c>
      <c r="J786" s="48">
        <f t="shared" si="1465"/>
        <v>290712</v>
      </c>
      <c r="K786" s="66"/>
      <c r="L786" s="41">
        <f t="shared" si="1417"/>
        <v>50</v>
      </c>
      <c r="M786" s="48">
        <f t="shared" si="1466"/>
        <v>238941</v>
      </c>
      <c r="N786" s="66"/>
      <c r="O786" s="41">
        <f t="shared" si="1431"/>
        <v>50</v>
      </c>
      <c r="P786" s="48">
        <f t="shared" si="1467"/>
        <v>339222</v>
      </c>
      <c r="Q786" s="66"/>
      <c r="R786" s="66">
        <f t="shared" si="1432"/>
        <v>50</v>
      </c>
      <c r="S786" s="67" t="e">
        <f t="shared" si="1468"/>
        <v>#REF!</v>
      </c>
      <c r="T786" s="66"/>
      <c r="U786" s="66">
        <f t="shared" si="1437"/>
        <v>190</v>
      </c>
      <c r="V786" s="67">
        <f t="shared" si="1438"/>
        <v>211746.90000000002</v>
      </c>
      <c r="X786" s="69">
        <f t="shared" si="1433"/>
        <v>0</v>
      </c>
      <c r="Y786" s="67">
        <f t="shared" si="1416"/>
        <v>6326.2999999999993</v>
      </c>
      <c r="Z786" s="66"/>
      <c r="AA786" s="68">
        <f t="shared" si="1365"/>
        <v>0</v>
      </c>
      <c r="AB786" s="67">
        <f t="shared" si="1425"/>
        <v>8461</v>
      </c>
      <c r="AC786" s="66"/>
      <c r="AD786" s="66">
        <f t="shared" si="1366"/>
        <v>0</v>
      </c>
      <c r="AE786" s="67">
        <f t="shared" si="1439"/>
        <v>3993.3999999999996</v>
      </c>
      <c r="AF786" s="66"/>
      <c r="AG786" s="78">
        <f t="shared" si="1367"/>
        <v>0</v>
      </c>
      <c r="AH786" s="79">
        <f t="shared" si="1440"/>
        <v>5737.9999999999991</v>
      </c>
      <c r="AI786" s="66"/>
      <c r="AJ786" s="68">
        <f t="shared" si="1368"/>
        <v>0</v>
      </c>
      <c r="AK786" s="67">
        <f t="shared" si="1441"/>
        <v>6708.5</v>
      </c>
      <c r="AL786" s="66"/>
      <c r="AM786" s="68">
        <f t="shared" si="1369"/>
        <v>0</v>
      </c>
      <c r="AN786" s="67">
        <f t="shared" si="1442"/>
        <v>2752.8999999999987</v>
      </c>
      <c r="AO786" s="66"/>
      <c r="AP786" s="68">
        <f t="shared" si="1434"/>
        <v>0</v>
      </c>
      <c r="AQ786" s="67">
        <f t="shared" si="1424"/>
        <v>19229.900000000001</v>
      </c>
      <c r="AR786" s="66"/>
      <c r="AS786" s="68">
        <f t="shared" si="1380"/>
        <v>0</v>
      </c>
      <c r="AT786" s="67">
        <f t="shared" si="1443"/>
        <v>2001.1000000000004</v>
      </c>
      <c r="AU786" s="66"/>
      <c r="AV786" s="66">
        <f t="shared" si="1444"/>
        <v>0</v>
      </c>
      <c r="AW786" s="42">
        <f t="shared" si="1419"/>
        <v>1620.0000000000014</v>
      </c>
      <c r="AX786" s="66"/>
      <c r="AY786" s="66">
        <f t="shared" si="1381"/>
        <v>0</v>
      </c>
      <c r="AZ786" s="67">
        <f t="shared" si="1435"/>
        <v>1794.6</v>
      </c>
      <c r="BA786" s="66"/>
      <c r="BB786" s="68">
        <f t="shared" si="1382"/>
        <v>0</v>
      </c>
      <c r="BC786" s="67">
        <f t="shared" si="1445"/>
        <v>1254.5999999999999</v>
      </c>
      <c r="BD786" s="66"/>
      <c r="BE786" s="68">
        <f t="shared" si="1383"/>
        <v>0</v>
      </c>
      <c r="BF786" s="67">
        <f t="shared" si="1409"/>
        <v>7530.3200000000015</v>
      </c>
      <c r="BG786" s="66"/>
      <c r="BH786" s="68">
        <f t="shared" si="1469"/>
        <v>0</v>
      </c>
      <c r="BI786" s="67">
        <f t="shared" si="1370"/>
        <v>35043.879999999997</v>
      </c>
      <c r="BJ786" s="66"/>
      <c r="BK786" s="68">
        <f t="shared" si="1384"/>
        <v>0</v>
      </c>
      <c r="BL786" s="67">
        <f t="shared" si="1446"/>
        <v>4604.6000000000004</v>
      </c>
      <c r="BM786" s="66"/>
      <c r="BN786" s="68">
        <f t="shared" si="1447"/>
        <v>0</v>
      </c>
      <c r="BO786" s="67">
        <f t="shared" si="1448"/>
        <v>509.90000000000123</v>
      </c>
      <c r="BP786" s="66"/>
      <c r="BQ786" s="68">
        <f t="shared" si="1449"/>
        <v>0</v>
      </c>
      <c r="BR786" s="67">
        <f t="shared" si="1411"/>
        <v>13003.01999999999</v>
      </c>
      <c r="BS786" s="66"/>
      <c r="BT786" s="66">
        <f t="shared" si="1475"/>
        <v>0</v>
      </c>
      <c r="BU786" s="67">
        <f t="shared" si="1470"/>
        <v>44763</v>
      </c>
      <c r="BV786" s="66"/>
      <c r="BW786" s="66">
        <f t="shared" si="1476"/>
        <v>0</v>
      </c>
      <c r="BX786" s="67">
        <f t="shared" si="1413"/>
        <v>87923</v>
      </c>
      <c r="BY786" s="66"/>
      <c r="BZ786" s="66">
        <f t="shared" si="1477"/>
        <v>0</v>
      </c>
      <c r="CA786" s="67">
        <f t="shared" si="1471"/>
        <v>40243</v>
      </c>
      <c r="CB786" s="66"/>
      <c r="CC786" s="66">
        <f t="shared" si="1450"/>
        <v>0</v>
      </c>
      <c r="CD786" s="67">
        <f t="shared" si="1403"/>
        <v>20399.7</v>
      </c>
      <c r="CE786" s="66"/>
      <c r="CF786" s="66">
        <f t="shared" si="1451"/>
        <v>0</v>
      </c>
      <c r="CG786" s="67">
        <f t="shared" si="1452"/>
        <v>6982.9</v>
      </c>
      <c r="CH786" s="66"/>
      <c r="CI786" s="66">
        <f t="shared" si="1385"/>
        <v>0</v>
      </c>
      <c r="CJ786" s="67">
        <f t="shared" si="1472"/>
        <v>8715</v>
      </c>
      <c r="CK786" s="66"/>
      <c r="CL786" s="68">
        <f t="shared" si="1386"/>
        <v>0</v>
      </c>
      <c r="CM786" s="79">
        <f t="shared" si="1453"/>
        <v>4864</v>
      </c>
      <c r="CN786" s="66"/>
      <c r="CO786" s="68">
        <f t="shared" si="1387"/>
        <v>0</v>
      </c>
      <c r="CP786" s="79">
        <f t="shared" si="1454"/>
        <v>3955</v>
      </c>
      <c r="CQ786" s="66"/>
      <c r="CR786" s="68">
        <f t="shared" si="1388"/>
        <v>0</v>
      </c>
      <c r="CS786" s="79">
        <f t="shared" si="1418"/>
        <v>6656</v>
      </c>
      <c r="CT786" s="66"/>
      <c r="CU786" s="68">
        <f t="shared" si="1389"/>
        <v>0</v>
      </c>
      <c r="CV786" s="79">
        <f t="shared" si="1455"/>
        <v>7769</v>
      </c>
      <c r="CW786" s="66"/>
      <c r="CX786" s="66">
        <f t="shared" si="1390"/>
        <v>0</v>
      </c>
      <c r="CY786" s="40">
        <f t="shared" si="1408"/>
        <v>6801.7599999999984</v>
      </c>
      <c r="CZ786" s="65"/>
      <c r="DA786" s="66">
        <f t="shared" si="1391"/>
        <v>0</v>
      </c>
      <c r="DB786" s="67">
        <f t="shared" si="1473"/>
        <v>91966</v>
      </c>
      <c r="DC786" s="66"/>
      <c r="DD786" s="66">
        <f t="shared" si="1392"/>
        <v>0</v>
      </c>
      <c r="DE786" s="67">
        <f t="shared" si="1474"/>
        <v>98737</v>
      </c>
      <c r="DF786" s="66"/>
      <c r="DG786" s="69">
        <f t="shared" si="1393"/>
        <v>0</v>
      </c>
      <c r="DH786" s="67">
        <f t="shared" si="1415"/>
        <v>511946</v>
      </c>
      <c r="DI786" s="66"/>
      <c r="DJ786" s="66">
        <f t="shared" si="1394"/>
        <v>0</v>
      </c>
      <c r="DK786" s="67">
        <f t="shared" si="1456"/>
        <v>4528.5</v>
      </c>
      <c r="DM786" s="206">
        <f t="shared" si="1395"/>
        <v>0</v>
      </c>
      <c r="DN786" s="25">
        <f t="shared" si="1436"/>
        <v>0</v>
      </c>
      <c r="DO786" s="5"/>
      <c r="DP786" s="43">
        <f t="shared" si="1396"/>
        <v>0</v>
      </c>
      <c r="DQ786" s="27">
        <f t="shared" si="1457"/>
        <v>6819.5</v>
      </c>
      <c r="DR786" s="5"/>
      <c r="DS786" s="43">
        <f t="shared" si="1397"/>
        <v>0</v>
      </c>
      <c r="DT786" s="27">
        <f t="shared" si="1458"/>
        <v>4846</v>
      </c>
      <c r="DU786" s="5"/>
      <c r="DV786" s="43">
        <f t="shared" si="1398"/>
        <v>0</v>
      </c>
      <c r="DW786" s="27">
        <f t="shared" si="1459"/>
        <v>4835</v>
      </c>
      <c r="DX786" s="5"/>
      <c r="DY786" s="22">
        <f t="shared" si="1399"/>
        <v>0</v>
      </c>
      <c r="DZ786" s="25">
        <f t="shared" si="1460"/>
        <v>523</v>
      </c>
      <c r="EA786" s="22"/>
      <c r="EB786" s="22">
        <f t="shared" si="1400"/>
        <v>0</v>
      </c>
      <c r="EC786" s="28">
        <f t="shared" si="1461"/>
        <v>369</v>
      </c>
      <c r="ED786" s="5"/>
      <c r="EE786" s="43">
        <f t="shared" si="1401"/>
        <v>0</v>
      </c>
      <c r="EF786" s="27">
        <f t="shared" si="1462"/>
        <v>4769</v>
      </c>
      <c r="EG786" s="66"/>
      <c r="EH786" s="66">
        <f t="shared" si="1402"/>
        <v>0</v>
      </c>
      <c r="EI786" s="67">
        <f t="shared" si="1463"/>
        <v>23157</v>
      </c>
      <c r="EJ786" s="66"/>
      <c r="EK786" s="66">
        <f t="shared" si="1372"/>
        <v>0</v>
      </c>
      <c r="EL786" s="67">
        <f t="shared" si="1464"/>
        <v>21787</v>
      </c>
      <c r="EM786" s="110" t="e">
        <f t="shared" si="1373"/>
        <v>#REF!</v>
      </c>
    </row>
    <row r="787" spans="1:143" ht="11.25" customHeight="1" x14ac:dyDescent="0.25">
      <c r="A787" s="188">
        <v>46130</v>
      </c>
      <c r="B787" s="188">
        <v>46130</v>
      </c>
      <c r="C787" s="174">
        <v>8004972892</v>
      </c>
      <c r="D787" s="13" t="s">
        <v>74</v>
      </c>
      <c r="E787" s="14">
        <v>15</v>
      </c>
      <c r="F787" s="15">
        <v>12</v>
      </c>
      <c r="G787" s="16">
        <v>191516031180</v>
      </c>
      <c r="H787" s="66"/>
      <c r="I787" s="41">
        <f t="shared" si="1430"/>
        <v>30</v>
      </c>
      <c r="J787" s="48">
        <f t="shared" si="1465"/>
        <v>290682</v>
      </c>
      <c r="K787" s="66"/>
      <c r="L787" s="41">
        <f t="shared" si="1417"/>
        <v>30</v>
      </c>
      <c r="M787" s="48">
        <f t="shared" si="1466"/>
        <v>238911</v>
      </c>
      <c r="N787" s="66"/>
      <c r="O787" s="41">
        <f t="shared" si="1431"/>
        <v>30</v>
      </c>
      <c r="P787" s="48">
        <f t="shared" si="1467"/>
        <v>339192</v>
      </c>
      <c r="Q787" s="66"/>
      <c r="R787" s="66">
        <f t="shared" si="1432"/>
        <v>30</v>
      </c>
      <c r="S787" s="67" t="e">
        <f t="shared" si="1468"/>
        <v>#REF!</v>
      </c>
      <c r="T787" s="66"/>
      <c r="U787" s="66">
        <f t="shared" si="1437"/>
        <v>181.5</v>
      </c>
      <c r="V787" s="67">
        <f t="shared" si="1438"/>
        <v>211565.40000000002</v>
      </c>
      <c r="X787" s="69">
        <f t="shared" si="1433"/>
        <v>0</v>
      </c>
      <c r="Y787" s="67">
        <f t="shared" si="1416"/>
        <v>6326.2999999999993</v>
      </c>
      <c r="Z787" s="66"/>
      <c r="AA787" s="68">
        <f t="shared" si="1365"/>
        <v>0</v>
      </c>
      <c r="AB787" s="67">
        <f t="shared" si="1425"/>
        <v>8461</v>
      </c>
      <c r="AC787" s="66"/>
      <c r="AD787" s="66">
        <f t="shared" si="1366"/>
        <v>0</v>
      </c>
      <c r="AE787" s="67">
        <f t="shared" si="1439"/>
        <v>3993.3999999999996</v>
      </c>
      <c r="AF787" s="66"/>
      <c r="AG787" s="78">
        <f t="shared" si="1367"/>
        <v>0</v>
      </c>
      <c r="AH787" s="79">
        <f t="shared" si="1440"/>
        <v>5737.9999999999991</v>
      </c>
      <c r="AI787" s="66"/>
      <c r="AJ787" s="68">
        <f t="shared" si="1368"/>
        <v>0</v>
      </c>
      <c r="AK787" s="67">
        <f t="shared" si="1441"/>
        <v>6708.5</v>
      </c>
      <c r="AL787" s="66"/>
      <c r="AM787" s="68">
        <f t="shared" si="1369"/>
        <v>0</v>
      </c>
      <c r="AN787" s="67">
        <f t="shared" si="1442"/>
        <v>2752.8999999999987</v>
      </c>
      <c r="AO787" s="66"/>
      <c r="AP787" s="68">
        <f t="shared" si="1434"/>
        <v>0</v>
      </c>
      <c r="AQ787" s="67">
        <f t="shared" si="1424"/>
        <v>19229.900000000001</v>
      </c>
      <c r="AR787" s="66"/>
      <c r="AS787" s="68">
        <f t="shared" si="1380"/>
        <v>0</v>
      </c>
      <c r="AT787" s="67">
        <f t="shared" si="1443"/>
        <v>2001.1000000000004</v>
      </c>
      <c r="AU787" s="66"/>
      <c r="AV787" s="66">
        <f t="shared" si="1444"/>
        <v>0</v>
      </c>
      <c r="AW787" s="42">
        <f t="shared" si="1419"/>
        <v>1620.0000000000014</v>
      </c>
      <c r="AX787" s="66"/>
      <c r="AY787" s="66">
        <f t="shared" si="1381"/>
        <v>0</v>
      </c>
      <c r="AZ787" s="67">
        <f t="shared" si="1435"/>
        <v>1794.6</v>
      </c>
      <c r="BA787" s="66"/>
      <c r="BB787" s="68">
        <f t="shared" si="1382"/>
        <v>0</v>
      </c>
      <c r="BC787" s="67">
        <f t="shared" si="1445"/>
        <v>1254.5999999999999</v>
      </c>
      <c r="BD787" s="66"/>
      <c r="BE787" s="68">
        <f t="shared" si="1383"/>
        <v>0</v>
      </c>
      <c r="BF787" s="67">
        <f t="shared" si="1409"/>
        <v>7530.3200000000015</v>
      </c>
      <c r="BG787" s="66"/>
      <c r="BH787" s="68">
        <f t="shared" si="1469"/>
        <v>0</v>
      </c>
      <c r="BI787" s="67">
        <f t="shared" si="1370"/>
        <v>35043.879999999997</v>
      </c>
      <c r="BJ787" s="66"/>
      <c r="BK787" s="68">
        <f t="shared" si="1384"/>
        <v>0</v>
      </c>
      <c r="BL787" s="67">
        <f t="shared" si="1446"/>
        <v>4604.6000000000004</v>
      </c>
      <c r="BM787" s="66"/>
      <c r="BN787" s="68">
        <f t="shared" si="1447"/>
        <v>0</v>
      </c>
      <c r="BO787" s="67">
        <f t="shared" si="1448"/>
        <v>509.90000000000123</v>
      </c>
      <c r="BP787" s="66"/>
      <c r="BQ787" s="68">
        <f t="shared" si="1449"/>
        <v>0</v>
      </c>
      <c r="BR787" s="67">
        <f t="shared" si="1411"/>
        <v>13003.01999999999</v>
      </c>
      <c r="BS787" s="66"/>
      <c r="BT787" s="66">
        <f t="shared" si="1475"/>
        <v>0</v>
      </c>
      <c r="BU787" s="67">
        <f t="shared" si="1470"/>
        <v>44763</v>
      </c>
      <c r="BV787" s="66"/>
      <c r="BW787" s="66">
        <f t="shared" si="1476"/>
        <v>0</v>
      </c>
      <c r="BX787" s="67">
        <f t="shared" si="1413"/>
        <v>87923</v>
      </c>
      <c r="BY787" s="66"/>
      <c r="BZ787" s="66">
        <f t="shared" si="1477"/>
        <v>0</v>
      </c>
      <c r="CA787" s="67">
        <f t="shared" si="1471"/>
        <v>40243</v>
      </c>
      <c r="CB787" s="66"/>
      <c r="CC787" s="66">
        <f t="shared" si="1450"/>
        <v>0</v>
      </c>
      <c r="CD787" s="67">
        <f t="shared" si="1403"/>
        <v>20399.7</v>
      </c>
      <c r="CE787" s="66"/>
      <c r="CF787" s="66">
        <f t="shared" si="1451"/>
        <v>0</v>
      </c>
      <c r="CG787" s="67">
        <f t="shared" si="1452"/>
        <v>6982.9</v>
      </c>
      <c r="CH787" s="66"/>
      <c r="CI787" s="66">
        <f t="shared" si="1385"/>
        <v>0</v>
      </c>
      <c r="CJ787" s="67">
        <f t="shared" si="1472"/>
        <v>8715</v>
      </c>
      <c r="CK787" s="66"/>
      <c r="CL787" s="68">
        <f t="shared" si="1386"/>
        <v>0</v>
      </c>
      <c r="CM787" s="79">
        <f t="shared" si="1453"/>
        <v>4864</v>
      </c>
      <c r="CN787" s="66"/>
      <c r="CO787" s="68">
        <f t="shared" si="1387"/>
        <v>0</v>
      </c>
      <c r="CP787" s="79">
        <f t="shared" si="1454"/>
        <v>3955</v>
      </c>
      <c r="CQ787" s="66"/>
      <c r="CR787" s="68">
        <f t="shared" si="1388"/>
        <v>0</v>
      </c>
      <c r="CS787" s="79">
        <f t="shared" si="1418"/>
        <v>6656</v>
      </c>
      <c r="CT787" s="66"/>
      <c r="CU787" s="68">
        <f t="shared" si="1389"/>
        <v>0</v>
      </c>
      <c r="CV787" s="79">
        <f t="shared" si="1455"/>
        <v>7769</v>
      </c>
      <c r="CW787" s="66"/>
      <c r="CX787" s="66">
        <f t="shared" si="1390"/>
        <v>0</v>
      </c>
      <c r="CY787" s="40">
        <f t="shared" si="1408"/>
        <v>6801.7599999999984</v>
      </c>
      <c r="CZ787" s="65"/>
      <c r="DA787" s="66">
        <f t="shared" si="1391"/>
        <v>0</v>
      </c>
      <c r="DB787" s="67">
        <f t="shared" si="1473"/>
        <v>91966</v>
      </c>
      <c r="DC787" s="66"/>
      <c r="DD787" s="66">
        <f t="shared" si="1392"/>
        <v>0</v>
      </c>
      <c r="DE787" s="67">
        <f t="shared" si="1474"/>
        <v>98737</v>
      </c>
      <c r="DF787" s="66"/>
      <c r="DG787" s="69">
        <f t="shared" si="1393"/>
        <v>0</v>
      </c>
      <c r="DH787" s="67">
        <f t="shared" si="1415"/>
        <v>511946</v>
      </c>
      <c r="DI787" s="66"/>
      <c r="DJ787" s="66">
        <f t="shared" si="1394"/>
        <v>0</v>
      </c>
      <c r="DK787" s="67">
        <f t="shared" si="1456"/>
        <v>4528.5</v>
      </c>
      <c r="DM787" s="206">
        <f t="shared" si="1395"/>
        <v>0</v>
      </c>
      <c r="DN787" s="25">
        <f t="shared" si="1436"/>
        <v>0</v>
      </c>
      <c r="DO787" s="5"/>
      <c r="DP787" s="43">
        <f t="shared" si="1396"/>
        <v>0</v>
      </c>
      <c r="DQ787" s="27">
        <f t="shared" si="1457"/>
        <v>6819.5</v>
      </c>
      <c r="DR787" s="5"/>
      <c r="DS787" s="43">
        <f t="shared" si="1397"/>
        <v>0</v>
      </c>
      <c r="DT787" s="27">
        <f t="shared" si="1458"/>
        <v>4846</v>
      </c>
      <c r="DU787" s="5"/>
      <c r="DV787" s="43">
        <f t="shared" si="1398"/>
        <v>0</v>
      </c>
      <c r="DW787" s="27">
        <f t="shared" si="1459"/>
        <v>4835</v>
      </c>
      <c r="DX787" s="5"/>
      <c r="DY787" s="22">
        <f t="shared" si="1399"/>
        <v>0</v>
      </c>
      <c r="DZ787" s="25">
        <f t="shared" si="1460"/>
        <v>523</v>
      </c>
      <c r="EA787" s="22"/>
      <c r="EB787" s="22">
        <f t="shared" si="1400"/>
        <v>0</v>
      </c>
      <c r="EC787" s="28">
        <f t="shared" si="1461"/>
        <v>369</v>
      </c>
      <c r="ED787" s="5"/>
      <c r="EE787" s="43">
        <f t="shared" si="1401"/>
        <v>0</v>
      </c>
      <c r="EF787" s="27">
        <f t="shared" si="1462"/>
        <v>4769</v>
      </c>
      <c r="EG787" s="66"/>
      <c r="EH787" s="66">
        <f t="shared" si="1402"/>
        <v>0</v>
      </c>
      <c r="EI787" s="67">
        <f t="shared" si="1463"/>
        <v>23157</v>
      </c>
      <c r="EJ787" s="66"/>
      <c r="EK787" s="66">
        <f t="shared" si="1372"/>
        <v>0</v>
      </c>
      <c r="EL787" s="67">
        <f t="shared" si="1464"/>
        <v>21787</v>
      </c>
      <c r="EM787" s="110" t="e">
        <f t="shared" si="1373"/>
        <v>#REF!</v>
      </c>
    </row>
    <row r="788" spans="1:143" s="35" customFormat="1" ht="11.25" customHeight="1" x14ac:dyDescent="0.25">
      <c r="A788" s="188">
        <v>46130</v>
      </c>
      <c r="B788" s="188">
        <v>46130</v>
      </c>
      <c r="C788" s="174">
        <v>8004972893</v>
      </c>
      <c r="D788" s="13" t="s">
        <v>310</v>
      </c>
      <c r="E788" s="14">
        <v>80</v>
      </c>
      <c r="F788" s="15">
        <v>10</v>
      </c>
      <c r="G788" s="16">
        <v>191516031197</v>
      </c>
      <c r="H788" s="66"/>
      <c r="I788" s="41">
        <f t="shared" si="1430"/>
        <v>160</v>
      </c>
      <c r="J788" s="48">
        <f t="shared" si="1465"/>
        <v>290522</v>
      </c>
      <c r="K788" s="66"/>
      <c r="L788" s="41">
        <f t="shared" si="1417"/>
        <v>160</v>
      </c>
      <c r="M788" s="48">
        <f t="shared" si="1466"/>
        <v>238751</v>
      </c>
      <c r="N788" s="66"/>
      <c r="O788" s="41">
        <f t="shared" si="1431"/>
        <v>160</v>
      </c>
      <c r="P788" s="48">
        <f t="shared" si="1467"/>
        <v>339032</v>
      </c>
      <c r="Q788" s="66"/>
      <c r="R788" s="66">
        <f t="shared" si="1432"/>
        <v>160</v>
      </c>
      <c r="S788" s="67" t="e">
        <f t="shared" si="1468"/>
        <v>#REF!</v>
      </c>
      <c r="T788" s="66"/>
      <c r="U788" s="66">
        <f t="shared" si="1437"/>
        <v>808</v>
      </c>
      <c r="V788" s="67">
        <f t="shared" si="1438"/>
        <v>210757.40000000002</v>
      </c>
      <c r="W788" s="136"/>
      <c r="X788" s="69">
        <f t="shared" si="1433"/>
        <v>0</v>
      </c>
      <c r="Y788" s="67">
        <f t="shared" si="1416"/>
        <v>6326.2999999999993</v>
      </c>
      <c r="Z788" s="66"/>
      <c r="AA788" s="68">
        <f t="shared" si="1365"/>
        <v>0</v>
      </c>
      <c r="AB788" s="67">
        <f t="shared" si="1425"/>
        <v>8461</v>
      </c>
      <c r="AC788" s="66"/>
      <c r="AD788" s="66">
        <f t="shared" si="1366"/>
        <v>0</v>
      </c>
      <c r="AE788" s="67">
        <f t="shared" si="1439"/>
        <v>3993.3999999999996</v>
      </c>
      <c r="AF788" s="66"/>
      <c r="AG788" s="78">
        <f t="shared" si="1367"/>
        <v>0</v>
      </c>
      <c r="AH788" s="79">
        <f t="shared" si="1440"/>
        <v>5737.9999999999991</v>
      </c>
      <c r="AI788" s="66"/>
      <c r="AJ788" s="68">
        <f t="shared" si="1368"/>
        <v>0</v>
      </c>
      <c r="AK788" s="67">
        <f t="shared" si="1441"/>
        <v>6708.5</v>
      </c>
      <c r="AL788" s="66"/>
      <c r="AM788" s="68">
        <f t="shared" si="1369"/>
        <v>0</v>
      </c>
      <c r="AN788" s="67">
        <f t="shared" si="1442"/>
        <v>2752.8999999999987</v>
      </c>
      <c r="AO788" s="66"/>
      <c r="AP788" s="68">
        <f t="shared" si="1434"/>
        <v>0</v>
      </c>
      <c r="AQ788" s="67">
        <f t="shared" si="1424"/>
        <v>19229.900000000001</v>
      </c>
      <c r="AR788" s="66"/>
      <c r="AS788" s="68">
        <f t="shared" si="1380"/>
        <v>0</v>
      </c>
      <c r="AT788" s="67">
        <f t="shared" si="1443"/>
        <v>2001.1000000000004</v>
      </c>
      <c r="AU788" s="66"/>
      <c r="AV788" s="66">
        <f t="shared" si="1444"/>
        <v>0</v>
      </c>
      <c r="AW788" s="42">
        <f t="shared" si="1419"/>
        <v>1620.0000000000014</v>
      </c>
      <c r="AX788" s="66"/>
      <c r="AY788" s="66">
        <f t="shared" si="1381"/>
        <v>0</v>
      </c>
      <c r="AZ788" s="67">
        <f t="shared" si="1435"/>
        <v>1794.6</v>
      </c>
      <c r="BA788" s="66"/>
      <c r="BB788" s="68">
        <f t="shared" si="1382"/>
        <v>0</v>
      </c>
      <c r="BC788" s="67">
        <f t="shared" si="1445"/>
        <v>1254.5999999999999</v>
      </c>
      <c r="BD788" s="66"/>
      <c r="BE788" s="68">
        <f t="shared" si="1383"/>
        <v>0</v>
      </c>
      <c r="BF788" s="67">
        <f t="shared" si="1409"/>
        <v>7530.3200000000015</v>
      </c>
      <c r="BG788" s="66"/>
      <c r="BH788" s="68">
        <f t="shared" si="1469"/>
        <v>0</v>
      </c>
      <c r="BI788" s="67">
        <f t="shared" si="1370"/>
        <v>35043.879999999997</v>
      </c>
      <c r="BJ788" s="66"/>
      <c r="BK788" s="68">
        <f t="shared" si="1384"/>
        <v>0</v>
      </c>
      <c r="BL788" s="67">
        <f t="shared" si="1446"/>
        <v>4604.6000000000004</v>
      </c>
      <c r="BM788" s="66"/>
      <c r="BN788" s="68">
        <f t="shared" si="1447"/>
        <v>0</v>
      </c>
      <c r="BO788" s="67">
        <f t="shared" si="1448"/>
        <v>509.90000000000123</v>
      </c>
      <c r="BP788" s="66"/>
      <c r="BQ788" s="68">
        <f t="shared" si="1449"/>
        <v>0</v>
      </c>
      <c r="BR788" s="67">
        <f t="shared" si="1411"/>
        <v>13003.01999999999</v>
      </c>
      <c r="BS788" s="66"/>
      <c r="BT788" s="66">
        <f t="shared" si="1475"/>
        <v>0</v>
      </c>
      <c r="BU788" s="67">
        <f t="shared" si="1470"/>
        <v>44763</v>
      </c>
      <c r="BV788" s="66"/>
      <c r="BW788" s="66">
        <f t="shared" si="1476"/>
        <v>0</v>
      </c>
      <c r="BX788" s="67">
        <f t="shared" si="1413"/>
        <v>87923</v>
      </c>
      <c r="BY788" s="66"/>
      <c r="BZ788" s="66">
        <f t="shared" si="1477"/>
        <v>0</v>
      </c>
      <c r="CA788" s="67">
        <f t="shared" si="1471"/>
        <v>40243</v>
      </c>
      <c r="CB788" s="66"/>
      <c r="CC788" s="66">
        <f t="shared" si="1450"/>
        <v>0</v>
      </c>
      <c r="CD788" s="67">
        <f t="shared" si="1403"/>
        <v>20399.7</v>
      </c>
      <c r="CE788" s="66"/>
      <c r="CF788" s="66">
        <f t="shared" si="1451"/>
        <v>0</v>
      </c>
      <c r="CG788" s="67">
        <f t="shared" si="1452"/>
        <v>6982.9</v>
      </c>
      <c r="CH788" s="66"/>
      <c r="CI788" s="66">
        <f t="shared" si="1385"/>
        <v>0</v>
      </c>
      <c r="CJ788" s="67">
        <f t="shared" si="1472"/>
        <v>8715</v>
      </c>
      <c r="CK788" s="66"/>
      <c r="CL788" s="68">
        <f t="shared" si="1386"/>
        <v>0</v>
      </c>
      <c r="CM788" s="79">
        <f t="shared" si="1453"/>
        <v>4864</v>
      </c>
      <c r="CN788" s="66"/>
      <c r="CO788" s="68">
        <f t="shared" si="1387"/>
        <v>0</v>
      </c>
      <c r="CP788" s="79">
        <f t="shared" si="1454"/>
        <v>3955</v>
      </c>
      <c r="CQ788" s="66"/>
      <c r="CR788" s="68">
        <f t="shared" si="1388"/>
        <v>0</v>
      </c>
      <c r="CS788" s="79">
        <f t="shared" si="1418"/>
        <v>6656</v>
      </c>
      <c r="CT788" s="66"/>
      <c r="CU788" s="68">
        <f t="shared" si="1389"/>
        <v>0</v>
      </c>
      <c r="CV788" s="79">
        <f t="shared" si="1455"/>
        <v>7769</v>
      </c>
      <c r="CW788" s="66"/>
      <c r="CX788" s="66">
        <f t="shared" si="1390"/>
        <v>0</v>
      </c>
      <c r="CY788" s="40">
        <f t="shared" si="1408"/>
        <v>6801.7599999999984</v>
      </c>
      <c r="CZ788" s="65"/>
      <c r="DA788" s="66">
        <f t="shared" si="1391"/>
        <v>0</v>
      </c>
      <c r="DB788" s="67">
        <f t="shared" si="1473"/>
        <v>91966</v>
      </c>
      <c r="DC788" s="66"/>
      <c r="DD788" s="66">
        <f t="shared" si="1392"/>
        <v>0</v>
      </c>
      <c r="DE788" s="67">
        <f t="shared" si="1474"/>
        <v>98737</v>
      </c>
      <c r="DF788" s="66"/>
      <c r="DG788" s="69">
        <f t="shared" si="1393"/>
        <v>0</v>
      </c>
      <c r="DH788" s="67">
        <f t="shared" si="1415"/>
        <v>511946</v>
      </c>
      <c r="DI788" s="66"/>
      <c r="DJ788" s="66">
        <f t="shared" si="1394"/>
        <v>0</v>
      </c>
      <c r="DK788" s="67">
        <f t="shared" si="1456"/>
        <v>4528.5</v>
      </c>
      <c r="DL788" s="210"/>
      <c r="DM788" s="206">
        <f t="shared" si="1395"/>
        <v>0</v>
      </c>
      <c r="DN788" s="25">
        <f t="shared" si="1436"/>
        <v>0</v>
      </c>
      <c r="DO788" s="5"/>
      <c r="DP788" s="43">
        <f t="shared" si="1396"/>
        <v>0</v>
      </c>
      <c r="DQ788" s="27">
        <f t="shared" si="1457"/>
        <v>6819.5</v>
      </c>
      <c r="DR788" s="5"/>
      <c r="DS788" s="43">
        <f t="shared" si="1397"/>
        <v>0</v>
      </c>
      <c r="DT788" s="27">
        <f t="shared" si="1458"/>
        <v>4846</v>
      </c>
      <c r="DU788" s="5"/>
      <c r="DV788" s="43">
        <f t="shared" si="1398"/>
        <v>0</v>
      </c>
      <c r="DW788" s="27">
        <f t="shared" si="1459"/>
        <v>4835</v>
      </c>
      <c r="DX788" s="5"/>
      <c r="DY788" s="22">
        <f t="shared" si="1399"/>
        <v>0</v>
      </c>
      <c r="DZ788" s="25">
        <f t="shared" si="1460"/>
        <v>523</v>
      </c>
      <c r="EA788" s="22"/>
      <c r="EB788" s="22">
        <f t="shared" si="1400"/>
        <v>0</v>
      </c>
      <c r="EC788" s="28">
        <f t="shared" si="1461"/>
        <v>369</v>
      </c>
      <c r="ED788" s="5"/>
      <c r="EE788" s="43">
        <f t="shared" si="1401"/>
        <v>0</v>
      </c>
      <c r="EF788" s="27">
        <f t="shared" si="1462"/>
        <v>4769</v>
      </c>
      <c r="EG788" s="66"/>
      <c r="EH788" s="66">
        <f t="shared" si="1402"/>
        <v>0</v>
      </c>
      <c r="EI788" s="67">
        <f t="shared" si="1463"/>
        <v>23157</v>
      </c>
      <c r="EJ788" s="66"/>
      <c r="EK788" s="66">
        <f t="shared" si="1372"/>
        <v>0</v>
      </c>
      <c r="EL788" s="67">
        <f t="shared" si="1464"/>
        <v>21787</v>
      </c>
      <c r="EM788" s="110" t="e">
        <f t="shared" si="1373"/>
        <v>#REF!</v>
      </c>
    </row>
    <row r="789" spans="1:143" s="93" customFormat="1" ht="11.25" customHeight="1" x14ac:dyDescent="0.25">
      <c r="A789" s="188">
        <v>46130</v>
      </c>
      <c r="B789" s="188">
        <v>46130</v>
      </c>
      <c r="C789" s="174">
        <v>8004973937</v>
      </c>
      <c r="D789" s="13" t="s">
        <v>65</v>
      </c>
      <c r="E789" s="14">
        <v>25</v>
      </c>
      <c r="F789" s="15">
        <v>6</v>
      </c>
      <c r="G789" s="16">
        <v>191516031234</v>
      </c>
      <c r="H789" s="66"/>
      <c r="I789" s="41">
        <f t="shared" si="1430"/>
        <v>50</v>
      </c>
      <c r="J789" s="48">
        <f t="shared" si="1465"/>
        <v>290472</v>
      </c>
      <c r="K789" s="66"/>
      <c r="L789" s="41">
        <f t="shared" si="1417"/>
        <v>50</v>
      </c>
      <c r="M789" s="48">
        <f t="shared" si="1466"/>
        <v>238701</v>
      </c>
      <c r="N789" s="66"/>
      <c r="O789" s="41">
        <f t="shared" si="1431"/>
        <v>50</v>
      </c>
      <c r="P789" s="48">
        <f t="shared" si="1467"/>
        <v>338982</v>
      </c>
      <c r="Q789" s="66"/>
      <c r="R789" s="66">
        <f t="shared" si="1432"/>
        <v>50</v>
      </c>
      <c r="S789" s="67" t="e">
        <f t="shared" si="1468"/>
        <v>#REF!</v>
      </c>
      <c r="T789" s="66"/>
      <c r="U789" s="66">
        <f t="shared" si="1437"/>
        <v>152.5</v>
      </c>
      <c r="V789" s="67">
        <f t="shared" si="1438"/>
        <v>210604.90000000002</v>
      </c>
      <c r="W789" s="136"/>
      <c r="X789" s="69">
        <f t="shared" si="1433"/>
        <v>0</v>
      </c>
      <c r="Y789" s="67">
        <f t="shared" si="1416"/>
        <v>6326.2999999999993</v>
      </c>
      <c r="Z789" s="66"/>
      <c r="AA789" s="68">
        <f t="shared" ref="AA789:AA852" si="1478">IF(OR(D789="NPP6ASZDB-GY015M",D789="NPP6ASZDB-GY010M",D789="NPP6ASZDB-GY002M",D789="NPP6ASZDB-GY150C",D789="NPP6ASZDB-GY005M",D789="NPC6ASZDB-GY020C",D789="NPC06SZDB-GY008M",D789="NPC06SZDB-GY013M",D789="NPC06SZDB-GY018M",D789="NPC6ASZDB-GY750C",D789="NPC6ASZDB-GY009M",D789="NPC6ASZDB-GY025C",D789="NPC06SZDB-GY005M",D789="NPC6ASZDB-GY125C",D789="NPC6ASZDB-GY350C",D789="NPC6ASZDB-GY075C",D789="NPC6ASZDB-GY006M",D789="NPC06SZDB-GY015C",D789="NPC6ASZDB-GY450C",D789="NPC6ASZDB-GY050C",D789="NPC6ASZDB-GY050C",D789="NPC6ASZDB-GY250C",D789="NPC06SZDB-GY003M",D789="NPC6ASZDB-GY007M",D789="NPC06SZDB-GY006M",D789="NPC06SZDB-GY015M",D789="NPC06SZDB-GY001M",D789="NPC06SZDB-GY002M",D789="NPC6ASZDB-GY015M",D789="NPC06SZDB-GY010M",D789="NPC6ASZDB-GY150C",D789="NPC6ASZDB-GY008M",D789="NPC6ASZDB-GY012M",D789="NPC6ASZDB-GY015M",D789="NPC6ASZDB-GY018M",D789="NPC6ASZDB-GY001M",D789="NPC6ASZDB-GY002M",D789="NPC6ASZDB-GY003M",D789="NPC6ASZDB-GY004M",D789="NPC6ASZDB-GY005M",D789="NPC6ASZDB-GY010M",D789="NPC6ASZDB-GY020M",D789="NPC6ASZDB-GY025M",D789="NPC6ASZDB-GY030M",D789="NPC6ASZDB-GY030C",D789="NPC6ASZDB-GY015C",),E789*(F789+0.1),0)</f>
        <v>0</v>
      </c>
      <c r="AB789" s="67">
        <f t="shared" si="1425"/>
        <v>8461</v>
      </c>
      <c r="AC789" s="66"/>
      <c r="AD789" s="66">
        <f t="shared" ref="AD789:AD852" si="1479">IF(OR(D789="NPC6ASZDB-GN007M",D789="NPP6ASZDB-GN001M",D789="NPC6ASZDB-GN015C",D789="NPC6ASZDB-GN008M",D789="NPP6ASZDB-GN010M",D789="NPC6ASZDB-GN030C",D789="NPC6ASZDB-GN750C",D789="NPC06SZDB-GN050C",D789="NPC6ASZDB-GN250C",D789="NPC06SZDB-GN002M",D789="NPC06SZDB-GN010M",D789="NPC6ASZDB-GN015M",D789="NPC6ASZDB-GN010M",D789="NPC06SZDB-GN003M",D789="NPC6ASZDB-GN025C",D789="NPC6ASZDB-GN050C",D789="NPC6ASZDB-GN150C",D789="NPC06SZDB-GN001M",D789="NPC06SZDB-GN150C",D789="NPC6ASZDB-GN001M",D789="NPC6ASZDB-GN002M",D789="NPC6ASZDB-GN003M",D789="NPC6ASZDB-GN004M",D789="NPC6ASZDB-GN005M",D789="NPC6ASZDB-GN020M",D789="NPC6ASZDB-GN030M",),E789*(F789+0.1),0)</f>
        <v>0</v>
      </c>
      <c r="AE789" s="67">
        <f t="shared" si="1439"/>
        <v>3993.3999999999996</v>
      </c>
      <c r="AF789" s="66"/>
      <c r="AG789" s="78">
        <f t="shared" ref="AG789:AG852" si="1480">IF(OR(D789="NPC6ASZDB-YL030C",D789="NPP6ASZDB-YL001M",D789="NPC6ASZDB-YL015C",D789="NPP6ASZDB-YL005M",D789="NPP6ASZDB-YL003M",D789="NPP6ASZDB-YL002M",D789="NPC6ASZDB-YL004M",D789="NPP6ASZDB-YL010M",D789="NPC6ASZDB-YL125C",D789="NPC6ASZDB-YL015M",D789="NPC06SZDB-YL040M",D789="NPC06SZDB-YL002M",D789="NPC6ASZDB-YL009M",D789="NPC6ASZDB-YL350C",D789="NPC06SZDB-YL015C",D789="NPC6ASZDB-YL007M",D789="NPC6ASZDB-YL012M",D789="NPC6ASZDB-YL020M",D789="NPC6ASZDB-YL030M",D789="NPC06SZDB-YL050C",D789="NPC06SZDB-YL003M",D789="NPC6ASZDB-YL250C",D789="NPC6ASZDB-YL008M",D789="NPC06SZDB-YL010M",D789="NPC6ASZDB-YL025C",D789="NPC6ASZDB-YL006M",D789="NPC6ASZDB-YL001M",D789="NPC6ASZDB-YL005M",D789="NPC06SZDB-YL005M",D789="NPC06SZDB-YL001M",D789="NPC6ASZDB-YL050C",D789="NPC6ASZDB-YL010M",D789="NPC06SZDB-YL150C",D789="NPC6ASZDB-YL002M",D789="NPC6ASZDB-YL150C",D789="NPC6ASZDB-YL003M",),E789*(F789+0.1),0)</f>
        <v>0</v>
      </c>
      <c r="AH789" s="79">
        <f t="shared" si="1440"/>
        <v>5737.9999999999991</v>
      </c>
      <c r="AI789" s="66"/>
      <c r="AJ789" s="68">
        <f t="shared" ref="AJ789:AJ810" si="1481">IF(OR(D789="NPC6ASZDB-OR030C",D789="NPP6ASZDB-OR003M",D789="NPP6ASZDB-OR002M",D789="NPP6ASZDB-OR005M",D789="NPP6ASZDB-OR001M",D789="NPC6ASZDB-OR025C",D789="NPP6ASZDB-OR010M",D789="NPC6ASZDB-OR008M",D789="NPC06SZDB-OR005M",D789="NPC06SZDB-OR150C",D789="NPC06SZDB-OR050C",D789="NPC6ASZDB-OR020M",D789="NPC6ASZDB-OR750C",D789="NPC6ASZDB-OR007M",D789="NPC6ASZDB-OR350C",D789="NPC6ASZDB-OR250C",D789="NPC6ASZDB-OR020M",D789="NPC6ASZDB-OR015M",D789="NPC6ASZDB-OR005M",D789="NPC6ASZDB-OR010M",D789="NPC6ASZDB-OR050C",D789="NPC6ASZDB-OR150C",D789="NPC6ASZDB-OR004M",D789="NPC6ASZDB-OR010M",D789="NPC6ASZDB-OR005M",D789="NPC06SZDB-OR010M",D789="NPC6ASZDB-OR001M",D789="NPC6ASZDB-OR002M",D789="NPC6ASZDB-OR003M",D789="NPC06SZDB-OR001M",D789="NPC06SZDB-OR002M",D789="NPC06SZDB-OR003M",D789="NPC6ASZDB-OR012M",D789="NPC6ASZDB-OR030M",),E789*(F789+0.1),0)</f>
        <v>0</v>
      </c>
      <c r="AK789" s="67">
        <f t="shared" si="1441"/>
        <v>6708.5</v>
      </c>
      <c r="AL789" s="66"/>
      <c r="AM789" s="68">
        <f t="shared" ref="AM789:AM852" si="1482">IF(OR(D789="NPC6ASZDB-RD015C",D789="NPP6ASZDB-RD005M",D789="NPC6ASZDB-RD750C",D789="NPC6ASZDB-RD030M",D789="NPP6ASZDB-RD010M",D789="NPP6ASZDB-RD002M",D789="NPP6ASZDB-RD001M",D789="NPP6ASZDB-RD003M",D789="NPC6ASZDB-RD075C",D789="NPC6ASZDB-RD009M",D789="NPC6ASZDB-RD025C",D789="NPC6ASZDB-RD015M",D789="NPC6ASZDB-RD004M",D789="NPC6ASZDB-RD006M",D789="NPC6ASZDB-RD020C",D789="NPC6ASZDB-RD008M",D789="NPC6ASZDB-RD350C",D789="NPC6ASZDB-RD030C",D789="NPC6ASZDB-RD250C",D789="NPC06SZDB-RD015M",D789="NPC6ASZDB-RD050C",D789="NPC6ASZDB-RD050C",D789="NPC06SZDB-RD050C",D789="NPC6ASZDB-RD010M",D789="NPC06SZDB-RD005M",D789="NPC06SZDB-RD010M",D789="NPC6ASZDB-RD007M",D789="NPC6ASZDB-RD010M",D789="NPC6ASZDB-RD001M",D789="NPC6ASZDB-RD005M",D789="NPC6ASZDB-RD150C",D789="NPC06SZDB-RD002M",D789="NPC06SZDB-RD150C",D789="NPC06SZDB-RD001M",D789="NPC06SZDB-RD003M",D789="NPC6ASZDB-RD002M",D789="NPC6ASZDB-RD003M",D789="NPC6ASZDB-RD020M",),E789*(F789+0.1),0)</f>
        <v>0</v>
      </c>
      <c r="AN789" s="67">
        <f t="shared" si="1442"/>
        <v>2752.8999999999987</v>
      </c>
      <c r="AO789" s="66"/>
      <c r="AP789" s="68">
        <f t="shared" si="1434"/>
        <v>0</v>
      </c>
      <c r="AQ789" s="67">
        <f t="shared" si="1424"/>
        <v>19229.900000000001</v>
      </c>
      <c r="AR789" s="66"/>
      <c r="AS789" s="68">
        <f t="shared" si="1380"/>
        <v>0</v>
      </c>
      <c r="AT789" s="67">
        <f t="shared" si="1443"/>
        <v>2001.1000000000004</v>
      </c>
      <c r="AU789" s="66"/>
      <c r="AV789" s="66">
        <f t="shared" si="1444"/>
        <v>0</v>
      </c>
      <c r="AW789" s="42">
        <f t="shared" si="1419"/>
        <v>1620.0000000000014</v>
      </c>
      <c r="AX789" s="66"/>
      <c r="AY789" s="66">
        <f t="shared" si="1381"/>
        <v>0</v>
      </c>
      <c r="AZ789" s="67">
        <f t="shared" si="1435"/>
        <v>1794.6</v>
      </c>
      <c r="BA789" s="66"/>
      <c r="BB789" s="68">
        <f t="shared" si="1382"/>
        <v>0</v>
      </c>
      <c r="BC789" s="67">
        <f t="shared" si="1445"/>
        <v>1254.5999999999999</v>
      </c>
      <c r="BD789" s="66"/>
      <c r="BE789" s="68">
        <f t="shared" si="1383"/>
        <v>0</v>
      </c>
      <c r="BF789" s="67">
        <f t="shared" si="1409"/>
        <v>7530.3200000000015</v>
      </c>
      <c r="BG789" s="66"/>
      <c r="BH789" s="68">
        <f t="shared" si="1469"/>
        <v>0</v>
      </c>
      <c r="BI789" s="67">
        <f t="shared" ref="BI789:BI852" si="1483">+BI788+BG789-BH789</f>
        <v>35043.879999999997</v>
      </c>
      <c r="BJ789" s="66"/>
      <c r="BK789" s="68">
        <f t="shared" si="1384"/>
        <v>0</v>
      </c>
      <c r="BL789" s="67">
        <f t="shared" si="1446"/>
        <v>4604.6000000000004</v>
      </c>
      <c r="BM789" s="66"/>
      <c r="BN789" s="68">
        <f t="shared" si="1447"/>
        <v>0</v>
      </c>
      <c r="BO789" s="67">
        <f t="shared" si="1448"/>
        <v>509.90000000000123</v>
      </c>
      <c r="BP789" s="66"/>
      <c r="BQ789" s="68">
        <f t="shared" si="1449"/>
        <v>0</v>
      </c>
      <c r="BR789" s="67">
        <f t="shared" si="1411"/>
        <v>13003.01999999999</v>
      </c>
      <c r="BS789" s="66"/>
      <c r="BT789" s="66">
        <f t="shared" si="1475"/>
        <v>0</v>
      </c>
      <c r="BU789" s="67">
        <f t="shared" si="1470"/>
        <v>44763</v>
      </c>
      <c r="BV789" s="66"/>
      <c r="BW789" s="66">
        <f t="shared" si="1476"/>
        <v>0</v>
      </c>
      <c r="BX789" s="67">
        <f t="shared" si="1413"/>
        <v>87923</v>
      </c>
      <c r="BY789" s="66"/>
      <c r="BZ789" s="66">
        <f t="shared" si="1477"/>
        <v>0</v>
      </c>
      <c r="CA789" s="67">
        <f t="shared" si="1471"/>
        <v>40243</v>
      </c>
      <c r="CB789" s="66"/>
      <c r="CC789" s="66">
        <f t="shared" si="1450"/>
        <v>0</v>
      </c>
      <c r="CD789" s="67">
        <f t="shared" si="1403"/>
        <v>20399.7</v>
      </c>
      <c r="CE789" s="66"/>
      <c r="CF789" s="66">
        <f t="shared" si="1451"/>
        <v>0</v>
      </c>
      <c r="CG789" s="67">
        <f t="shared" si="1452"/>
        <v>6982.9</v>
      </c>
      <c r="CH789" s="66"/>
      <c r="CI789" s="66">
        <f t="shared" si="1385"/>
        <v>0</v>
      </c>
      <c r="CJ789" s="67">
        <f t="shared" si="1472"/>
        <v>8715</v>
      </c>
      <c r="CK789" s="66"/>
      <c r="CL789" s="68">
        <f t="shared" si="1386"/>
        <v>0</v>
      </c>
      <c r="CM789" s="79">
        <f t="shared" si="1453"/>
        <v>4864</v>
      </c>
      <c r="CN789" s="66"/>
      <c r="CO789" s="68">
        <f t="shared" si="1387"/>
        <v>0</v>
      </c>
      <c r="CP789" s="79">
        <f t="shared" si="1454"/>
        <v>3955</v>
      </c>
      <c r="CQ789" s="66"/>
      <c r="CR789" s="68">
        <f t="shared" si="1388"/>
        <v>0</v>
      </c>
      <c r="CS789" s="79">
        <f t="shared" si="1418"/>
        <v>6656</v>
      </c>
      <c r="CT789" s="66"/>
      <c r="CU789" s="68">
        <f t="shared" si="1389"/>
        <v>0</v>
      </c>
      <c r="CV789" s="79">
        <f t="shared" si="1455"/>
        <v>7769</v>
      </c>
      <c r="CW789" s="66"/>
      <c r="CX789" s="66">
        <f t="shared" si="1390"/>
        <v>0</v>
      </c>
      <c r="CY789" s="40">
        <f t="shared" si="1408"/>
        <v>6801.7599999999984</v>
      </c>
      <c r="CZ789" s="65"/>
      <c r="DA789" s="66">
        <f t="shared" si="1391"/>
        <v>0</v>
      </c>
      <c r="DB789" s="67">
        <f t="shared" si="1473"/>
        <v>91966</v>
      </c>
      <c r="DC789" s="66"/>
      <c r="DD789" s="66">
        <f t="shared" si="1392"/>
        <v>0</v>
      </c>
      <c r="DE789" s="67">
        <f t="shared" si="1474"/>
        <v>98737</v>
      </c>
      <c r="DF789" s="66"/>
      <c r="DG789" s="69">
        <f t="shared" si="1393"/>
        <v>0</v>
      </c>
      <c r="DH789" s="67">
        <f t="shared" si="1415"/>
        <v>511946</v>
      </c>
      <c r="DI789" s="66"/>
      <c r="DJ789" s="66">
        <f t="shared" si="1394"/>
        <v>0</v>
      </c>
      <c r="DK789" s="67">
        <f t="shared" si="1456"/>
        <v>4528.5</v>
      </c>
      <c r="DL789" s="210"/>
      <c r="DM789" s="206">
        <f t="shared" si="1395"/>
        <v>0</v>
      </c>
      <c r="DN789" s="25">
        <f t="shared" si="1436"/>
        <v>0</v>
      </c>
      <c r="DO789" s="5"/>
      <c r="DP789" s="43">
        <f t="shared" si="1396"/>
        <v>0</v>
      </c>
      <c r="DQ789" s="27">
        <f t="shared" si="1457"/>
        <v>6819.5</v>
      </c>
      <c r="DR789" s="5"/>
      <c r="DS789" s="43">
        <f t="shared" si="1397"/>
        <v>0</v>
      </c>
      <c r="DT789" s="27">
        <f t="shared" si="1458"/>
        <v>4846</v>
      </c>
      <c r="DU789" s="5"/>
      <c r="DV789" s="43">
        <f t="shared" si="1398"/>
        <v>0</v>
      </c>
      <c r="DW789" s="27">
        <f t="shared" si="1459"/>
        <v>4835</v>
      </c>
      <c r="DX789" s="5"/>
      <c r="DY789" s="22">
        <f t="shared" si="1399"/>
        <v>0</v>
      </c>
      <c r="DZ789" s="25">
        <f t="shared" si="1460"/>
        <v>523</v>
      </c>
      <c r="EA789" s="22"/>
      <c r="EB789" s="22">
        <f t="shared" si="1400"/>
        <v>0</v>
      </c>
      <c r="EC789" s="28">
        <f t="shared" si="1461"/>
        <v>369</v>
      </c>
      <c r="ED789" s="5"/>
      <c r="EE789" s="43">
        <f t="shared" si="1401"/>
        <v>0</v>
      </c>
      <c r="EF789" s="27">
        <f t="shared" si="1462"/>
        <v>4769</v>
      </c>
      <c r="EG789" s="66"/>
      <c r="EH789" s="66">
        <f t="shared" si="1402"/>
        <v>0</v>
      </c>
      <c r="EI789" s="67">
        <f t="shared" si="1463"/>
        <v>23157</v>
      </c>
      <c r="EJ789" s="66"/>
      <c r="EK789" s="66">
        <f t="shared" ref="EK789:EK852" si="1484">(IF(OR(D789="CO17772-0MM003",D789="CO17772-0ZM010",D789="CO17772-07M015",D789="CO17772-07M007",D789="CO17772-0ZM002",D789="CO17772-01M001",D789="CO17772-0CC050",D789="CO17772-0CM015",D789="CO17772-08F004",D789="CO17772-08F010",D789="CO17772-08C750",D789="CO17772-08C250",D789="CO17772-07M001",D789="CO17772-09M001",D789="CO17772-0ZM001",D789="CO17772-0MM001",D789="CO17772-08F002",D789="CO17772-0ZM008",D789="CO17772-0ZM005",D789="CO17772-0CM005",D789="CO17772-0CM007",D789="CO17772-08M020",D789="CO17772-0MC150",D789="CO17772-08M006",D789="CO17772-08C050",D789="CO17772-0CM007",D789="CO17772-0CM010",D789="CO17772-0CM003",D789="CO17772-08C150",D789="CO17772-08M007",D789="CO17772-0MM005",D789="CO17772-0MM015",D789="CO17772-0CM002",D789="CO17772-0CM001",D789="CO17772-08M010",D789="CO17772-08M001",D789="CO17772-08M005",D789="CO17772-08M002",D789="CO17772-08M003",D789="CO17772-08M004",D789="CO17772-08M015",D789=1644077,D789=959308,D789=959305,D789=959306,D789=959307,D789=959309),E789*2,0))</f>
        <v>0</v>
      </c>
      <c r="EL789" s="67">
        <f t="shared" si="1464"/>
        <v>21787</v>
      </c>
      <c r="EM789" s="110" t="e">
        <f t="shared" ref="EM789:EM852" si="1485">((J790*0.03672)+(M790*0.1205)+(P790*0.05856)+(S790*0.0201)+(V790*0.3442)+(Y790*0.4888)+(AB790*0.5596)+(AE790*0.486)+(AH790*0.4976)+(AK790*0.487)+(AN790*0.4911)+(AQ790*0.4976)+(AT790*0.4994)+(AW790*0.3297)+(AZ790*0.3303)+(BC790*0.3317)+(BF790*0.3307)+(BI790*0.3302)+(BL790* 0.3306)+(BO790*0.3317)+(BR790*0.3311)+(BU790*0.023)+(BX790*0.0746)+(CA790*0.0163)+(CD790*0.4367)+(CG790*0.46063)+(CJ790*0.4344)+(CM790*0.426837)+(CP790*0.411417)+(CS790*0.419619)+(CV790*0.427493)+(CY790*0.4341)+(DB790*0.0349)+(DE790*0.0092)+(DH790*0.035 )+(DK790*0.029)+(DN790*0.27723)+(DQ790*0.19)+(DT790*0.27723)+(DZ790*0.20242)+(EC790*0.43)+(EF790*0.18111)+(EI790*0.19879)+(EL790*0.12124)+(EO790*0.02104)+(ER790*0.24981))</f>
        <v>#REF!</v>
      </c>
    </row>
    <row r="790" spans="1:143" ht="11.25" customHeight="1" x14ac:dyDescent="0.25">
      <c r="A790" s="188">
        <v>46130</v>
      </c>
      <c r="B790" s="188">
        <v>46130</v>
      </c>
      <c r="C790" s="174">
        <v>8004973933</v>
      </c>
      <c r="D790" s="13" t="s">
        <v>326</v>
      </c>
      <c r="E790" s="14">
        <v>25</v>
      </c>
      <c r="F790" s="15">
        <v>8</v>
      </c>
      <c r="G790" s="16">
        <v>191516031210</v>
      </c>
      <c r="H790" s="66"/>
      <c r="I790" s="41">
        <f t="shared" si="1430"/>
        <v>50</v>
      </c>
      <c r="J790" s="48">
        <f t="shared" si="1465"/>
        <v>290422</v>
      </c>
      <c r="K790" s="66"/>
      <c r="L790" s="41">
        <f t="shared" si="1417"/>
        <v>50</v>
      </c>
      <c r="M790" s="48">
        <f t="shared" si="1466"/>
        <v>238651</v>
      </c>
      <c r="N790" s="66"/>
      <c r="O790" s="41">
        <f t="shared" si="1431"/>
        <v>50</v>
      </c>
      <c r="P790" s="48">
        <f t="shared" si="1467"/>
        <v>338932</v>
      </c>
      <c r="Q790" s="66"/>
      <c r="R790" s="66">
        <f t="shared" si="1432"/>
        <v>50</v>
      </c>
      <c r="S790" s="67" t="e">
        <f t="shared" si="1468"/>
        <v>#REF!</v>
      </c>
      <c r="T790" s="66"/>
      <c r="U790" s="66">
        <f t="shared" si="1437"/>
        <v>202.5</v>
      </c>
      <c r="V790" s="67">
        <f t="shared" si="1438"/>
        <v>210402.40000000002</v>
      </c>
      <c r="X790" s="69">
        <f t="shared" si="1433"/>
        <v>0</v>
      </c>
      <c r="Y790" s="67">
        <f t="shared" si="1416"/>
        <v>6326.2999999999993</v>
      </c>
      <c r="Z790" s="66"/>
      <c r="AA790" s="68">
        <f t="shared" si="1478"/>
        <v>0</v>
      </c>
      <c r="AB790" s="67">
        <f t="shared" si="1425"/>
        <v>8461</v>
      </c>
      <c r="AC790" s="66"/>
      <c r="AD790" s="66">
        <f t="shared" si="1479"/>
        <v>0</v>
      </c>
      <c r="AE790" s="67">
        <f t="shared" si="1439"/>
        <v>3993.3999999999996</v>
      </c>
      <c r="AF790" s="66"/>
      <c r="AG790" s="78">
        <f t="shared" si="1480"/>
        <v>0</v>
      </c>
      <c r="AH790" s="79">
        <f t="shared" si="1440"/>
        <v>5737.9999999999991</v>
      </c>
      <c r="AI790" s="66"/>
      <c r="AJ790" s="68">
        <f t="shared" si="1481"/>
        <v>0</v>
      </c>
      <c r="AK790" s="67">
        <f t="shared" si="1441"/>
        <v>6708.5</v>
      </c>
      <c r="AL790" s="66"/>
      <c r="AM790" s="68">
        <f t="shared" si="1482"/>
        <v>0</v>
      </c>
      <c r="AN790" s="67">
        <f t="shared" si="1442"/>
        <v>2752.8999999999987</v>
      </c>
      <c r="AO790" s="66"/>
      <c r="AP790" s="68">
        <f t="shared" si="1434"/>
        <v>0</v>
      </c>
      <c r="AQ790" s="67">
        <f t="shared" si="1424"/>
        <v>19229.900000000001</v>
      </c>
      <c r="AR790" s="66"/>
      <c r="AS790" s="68">
        <f t="shared" si="1380"/>
        <v>0</v>
      </c>
      <c r="AT790" s="67">
        <f t="shared" si="1443"/>
        <v>2001.1000000000004</v>
      </c>
      <c r="AU790" s="66"/>
      <c r="AV790" s="66">
        <f t="shared" si="1444"/>
        <v>0</v>
      </c>
      <c r="AW790" s="42">
        <f t="shared" si="1419"/>
        <v>1620.0000000000014</v>
      </c>
      <c r="AX790" s="66"/>
      <c r="AY790" s="66">
        <f t="shared" si="1381"/>
        <v>0</v>
      </c>
      <c r="AZ790" s="67">
        <f t="shared" si="1435"/>
        <v>1794.6</v>
      </c>
      <c r="BA790" s="66"/>
      <c r="BB790" s="68">
        <f t="shared" si="1382"/>
        <v>0</v>
      </c>
      <c r="BC790" s="67">
        <f t="shared" si="1445"/>
        <v>1254.5999999999999</v>
      </c>
      <c r="BD790" s="66"/>
      <c r="BE790" s="68">
        <f t="shared" si="1383"/>
        <v>0</v>
      </c>
      <c r="BF790" s="67">
        <f t="shared" si="1409"/>
        <v>7530.3200000000015</v>
      </c>
      <c r="BG790" s="66"/>
      <c r="BH790" s="68">
        <f t="shared" si="1469"/>
        <v>0</v>
      </c>
      <c r="BI790" s="67">
        <f t="shared" si="1483"/>
        <v>35043.879999999997</v>
      </c>
      <c r="BJ790" s="66"/>
      <c r="BK790" s="68">
        <f t="shared" si="1384"/>
        <v>0</v>
      </c>
      <c r="BL790" s="67">
        <f t="shared" si="1446"/>
        <v>4604.6000000000004</v>
      </c>
      <c r="BM790" s="66"/>
      <c r="BN790" s="68">
        <f t="shared" si="1447"/>
        <v>0</v>
      </c>
      <c r="BO790" s="67">
        <f t="shared" si="1448"/>
        <v>509.90000000000123</v>
      </c>
      <c r="BP790" s="66"/>
      <c r="BQ790" s="68">
        <f t="shared" si="1449"/>
        <v>0</v>
      </c>
      <c r="BR790" s="67">
        <f t="shared" si="1411"/>
        <v>13003.01999999999</v>
      </c>
      <c r="BS790" s="66"/>
      <c r="BT790" s="66">
        <f t="shared" si="1475"/>
        <v>0</v>
      </c>
      <c r="BU790" s="67">
        <f t="shared" si="1470"/>
        <v>44763</v>
      </c>
      <c r="BV790" s="66"/>
      <c r="BW790" s="66">
        <f t="shared" si="1476"/>
        <v>0</v>
      </c>
      <c r="BX790" s="67">
        <f t="shared" si="1413"/>
        <v>87923</v>
      </c>
      <c r="BY790" s="66"/>
      <c r="BZ790" s="66">
        <f t="shared" si="1477"/>
        <v>0</v>
      </c>
      <c r="CA790" s="67">
        <f t="shared" si="1471"/>
        <v>40243</v>
      </c>
      <c r="CB790" s="66"/>
      <c r="CC790" s="66">
        <f t="shared" si="1450"/>
        <v>0</v>
      </c>
      <c r="CD790" s="67">
        <f t="shared" si="1403"/>
        <v>20399.7</v>
      </c>
      <c r="CE790" s="66"/>
      <c r="CF790" s="66">
        <f t="shared" si="1451"/>
        <v>0</v>
      </c>
      <c r="CG790" s="67">
        <f t="shared" si="1452"/>
        <v>6982.9</v>
      </c>
      <c r="CH790" s="66"/>
      <c r="CI790" s="66">
        <f t="shared" si="1385"/>
        <v>0</v>
      </c>
      <c r="CJ790" s="67">
        <f t="shared" si="1472"/>
        <v>8715</v>
      </c>
      <c r="CK790" s="66"/>
      <c r="CL790" s="68">
        <f t="shared" si="1386"/>
        <v>0</v>
      </c>
      <c r="CM790" s="79">
        <f t="shared" si="1453"/>
        <v>4864</v>
      </c>
      <c r="CN790" s="66"/>
      <c r="CO790" s="68">
        <f t="shared" si="1387"/>
        <v>0</v>
      </c>
      <c r="CP790" s="79">
        <f t="shared" si="1454"/>
        <v>3955</v>
      </c>
      <c r="CQ790" s="66"/>
      <c r="CR790" s="68">
        <f t="shared" si="1388"/>
        <v>0</v>
      </c>
      <c r="CS790" s="79">
        <f t="shared" si="1418"/>
        <v>6656</v>
      </c>
      <c r="CT790" s="66"/>
      <c r="CU790" s="68">
        <f t="shared" si="1389"/>
        <v>0</v>
      </c>
      <c r="CV790" s="79">
        <f t="shared" si="1455"/>
        <v>7769</v>
      </c>
      <c r="CW790" s="66"/>
      <c r="CX790" s="66">
        <f t="shared" si="1390"/>
        <v>0</v>
      </c>
      <c r="CY790" s="40">
        <f t="shared" si="1408"/>
        <v>6801.7599999999984</v>
      </c>
      <c r="CZ790" s="65"/>
      <c r="DA790" s="66">
        <f t="shared" si="1391"/>
        <v>0</v>
      </c>
      <c r="DB790" s="67">
        <f t="shared" si="1473"/>
        <v>91966</v>
      </c>
      <c r="DC790" s="66"/>
      <c r="DD790" s="66">
        <f t="shared" si="1392"/>
        <v>0</v>
      </c>
      <c r="DE790" s="67">
        <f t="shared" si="1474"/>
        <v>98737</v>
      </c>
      <c r="DF790" s="66"/>
      <c r="DG790" s="69">
        <f t="shared" si="1393"/>
        <v>0</v>
      </c>
      <c r="DH790" s="67">
        <f t="shared" si="1415"/>
        <v>511946</v>
      </c>
      <c r="DI790" s="66"/>
      <c r="DJ790" s="66">
        <f t="shared" si="1394"/>
        <v>0</v>
      </c>
      <c r="DK790" s="67">
        <f t="shared" si="1456"/>
        <v>4528.5</v>
      </c>
      <c r="DM790" s="206">
        <f t="shared" si="1395"/>
        <v>0</v>
      </c>
      <c r="DN790" s="25">
        <f t="shared" si="1436"/>
        <v>0</v>
      </c>
      <c r="DO790" s="5"/>
      <c r="DP790" s="43">
        <f t="shared" si="1396"/>
        <v>0</v>
      </c>
      <c r="DQ790" s="27">
        <f t="shared" si="1457"/>
        <v>6819.5</v>
      </c>
      <c r="DR790" s="5"/>
      <c r="DS790" s="43">
        <f t="shared" si="1397"/>
        <v>0</v>
      </c>
      <c r="DT790" s="27">
        <f t="shared" si="1458"/>
        <v>4846</v>
      </c>
      <c r="DU790" s="5"/>
      <c r="DV790" s="43">
        <f t="shared" si="1398"/>
        <v>0</v>
      </c>
      <c r="DW790" s="27">
        <f t="shared" si="1459"/>
        <v>4835</v>
      </c>
      <c r="DX790" s="5"/>
      <c r="DY790" s="22">
        <f t="shared" si="1399"/>
        <v>0</v>
      </c>
      <c r="DZ790" s="25">
        <f t="shared" si="1460"/>
        <v>523</v>
      </c>
      <c r="EA790" s="22"/>
      <c r="EB790" s="22">
        <f t="shared" si="1400"/>
        <v>0</v>
      </c>
      <c r="EC790" s="28">
        <f t="shared" si="1461"/>
        <v>369</v>
      </c>
      <c r="ED790" s="5"/>
      <c r="EE790" s="43">
        <f t="shared" si="1401"/>
        <v>0</v>
      </c>
      <c r="EF790" s="27">
        <f t="shared" si="1462"/>
        <v>4769</v>
      </c>
      <c r="EG790" s="66"/>
      <c r="EH790" s="66">
        <f t="shared" si="1402"/>
        <v>0</v>
      </c>
      <c r="EI790" s="67">
        <f t="shared" si="1463"/>
        <v>23157</v>
      </c>
      <c r="EJ790" s="66"/>
      <c r="EK790" s="66">
        <f t="shared" si="1484"/>
        <v>0</v>
      </c>
      <c r="EL790" s="67">
        <f t="shared" si="1464"/>
        <v>21787</v>
      </c>
      <c r="EM790" s="110" t="e">
        <f t="shared" si="1485"/>
        <v>#REF!</v>
      </c>
    </row>
    <row r="791" spans="1:143" ht="11.25" customHeight="1" x14ac:dyDescent="0.25">
      <c r="A791" s="188">
        <v>46130</v>
      </c>
      <c r="B791" s="188">
        <v>46130</v>
      </c>
      <c r="C791" s="181">
        <v>8004979100</v>
      </c>
      <c r="D791" s="111" t="s">
        <v>275</v>
      </c>
      <c r="E791" s="138">
        <v>500</v>
      </c>
      <c r="F791" s="139">
        <v>2</v>
      </c>
      <c r="G791" s="85">
        <v>191516149755</v>
      </c>
      <c r="H791" s="66"/>
      <c r="I791" s="41">
        <f t="shared" si="1430"/>
        <v>0</v>
      </c>
      <c r="J791" s="48">
        <f t="shared" si="1465"/>
        <v>290422</v>
      </c>
      <c r="K791" s="66"/>
      <c r="L791" s="41">
        <f t="shared" si="1417"/>
        <v>0</v>
      </c>
      <c r="M791" s="48">
        <f t="shared" si="1466"/>
        <v>238651</v>
      </c>
      <c r="N791" s="66"/>
      <c r="O791" s="41">
        <f t="shared" si="1431"/>
        <v>0</v>
      </c>
      <c r="P791" s="48">
        <f t="shared" si="1467"/>
        <v>338932</v>
      </c>
      <c r="Q791" s="66"/>
      <c r="R791" s="66">
        <f t="shared" si="1432"/>
        <v>0</v>
      </c>
      <c r="S791" s="67" t="e">
        <f t="shared" si="1468"/>
        <v>#REF!</v>
      </c>
      <c r="T791" s="66"/>
      <c r="U791" s="66">
        <f t="shared" si="1437"/>
        <v>0</v>
      </c>
      <c r="V791" s="67">
        <f t="shared" si="1438"/>
        <v>210402.40000000002</v>
      </c>
      <c r="X791" s="69">
        <f t="shared" si="1433"/>
        <v>0</v>
      </c>
      <c r="Y791" s="67">
        <f t="shared" si="1416"/>
        <v>6326.2999999999993</v>
      </c>
      <c r="Z791" s="66"/>
      <c r="AA791" s="68">
        <f t="shared" si="1478"/>
        <v>0</v>
      </c>
      <c r="AB791" s="67">
        <f t="shared" si="1425"/>
        <v>8461</v>
      </c>
      <c r="AC791" s="66"/>
      <c r="AD791" s="66">
        <f t="shared" si="1479"/>
        <v>0</v>
      </c>
      <c r="AE791" s="67">
        <f t="shared" si="1439"/>
        <v>3993.3999999999996</v>
      </c>
      <c r="AF791" s="66"/>
      <c r="AG791" s="78">
        <f t="shared" si="1480"/>
        <v>0</v>
      </c>
      <c r="AH791" s="79">
        <f t="shared" si="1440"/>
        <v>5737.9999999999991</v>
      </c>
      <c r="AI791" s="66"/>
      <c r="AJ791" s="68">
        <f t="shared" si="1481"/>
        <v>0</v>
      </c>
      <c r="AK791" s="67">
        <f t="shared" si="1441"/>
        <v>6708.5</v>
      </c>
      <c r="AL791" s="66"/>
      <c r="AM791" s="68">
        <f t="shared" si="1482"/>
        <v>0</v>
      </c>
      <c r="AN791" s="67">
        <f t="shared" si="1442"/>
        <v>2752.8999999999987</v>
      </c>
      <c r="AO791" s="66"/>
      <c r="AP791" s="68">
        <f t="shared" si="1434"/>
        <v>0</v>
      </c>
      <c r="AQ791" s="67">
        <f t="shared" si="1424"/>
        <v>19229.900000000001</v>
      </c>
      <c r="AR791" s="66"/>
      <c r="AS791" s="68">
        <f t="shared" si="1380"/>
        <v>0</v>
      </c>
      <c r="AT791" s="67">
        <f t="shared" si="1443"/>
        <v>2001.1000000000004</v>
      </c>
      <c r="AU791" s="66"/>
      <c r="AV791" s="66">
        <f t="shared" si="1444"/>
        <v>0</v>
      </c>
      <c r="AW791" s="42">
        <f t="shared" si="1419"/>
        <v>1620.0000000000014</v>
      </c>
      <c r="AX791" s="66"/>
      <c r="AY791" s="66">
        <f t="shared" si="1381"/>
        <v>0</v>
      </c>
      <c r="AZ791" s="67">
        <f t="shared" si="1435"/>
        <v>1794.6</v>
      </c>
      <c r="BA791" s="66"/>
      <c r="BB791" s="68">
        <f t="shared" si="1382"/>
        <v>0</v>
      </c>
      <c r="BC791" s="67">
        <f t="shared" si="1445"/>
        <v>1254.5999999999999</v>
      </c>
      <c r="BD791" s="66"/>
      <c r="BE791" s="68">
        <f t="shared" si="1383"/>
        <v>0</v>
      </c>
      <c r="BF791" s="67">
        <f t="shared" si="1409"/>
        <v>7530.3200000000015</v>
      </c>
      <c r="BG791" s="66"/>
      <c r="BH791" s="68">
        <f t="shared" si="1469"/>
        <v>0</v>
      </c>
      <c r="BI791" s="67">
        <f t="shared" si="1483"/>
        <v>35043.879999999997</v>
      </c>
      <c r="BJ791" s="66"/>
      <c r="BK791" s="68">
        <f t="shared" si="1384"/>
        <v>0</v>
      </c>
      <c r="BL791" s="67">
        <f t="shared" si="1446"/>
        <v>4604.6000000000004</v>
      </c>
      <c r="BM791" s="66"/>
      <c r="BN791" s="68">
        <f t="shared" si="1447"/>
        <v>0</v>
      </c>
      <c r="BO791" s="67">
        <f t="shared" si="1448"/>
        <v>509.90000000000123</v>
      </c>
      <c r="BP791" s="66"/>
      <c r="BQ791" s="68">
        <f t="shared" si="1449"/>
        <v>0</v>
      </c>
      <c r="BR791" s="67">
        <f t="shared" si="1411"/>
        <v>13003.01999999999</v>
      </c>
      <c r="BS791" s="66"/>
      <c r="BT791" s="66">
        <f t="shared" si="1475"/>
        <v>0</v>
      </c>
      <c r="BU791" s="67">
        <f t="shared" si="1470"/>
        <v>44763</v>
      </c>
      <c r="BV791" s="66"/>
      <c r="BW791" s="66">
        <f t="shared" si="1476"/>
        <v>0</v>
      </c>
      <c r="BX791" s="67">
        <f>+BX790+BV791-BW791-1000</f>
        <v>86923</v>
      </c>
      <c r="BY791" s="66"/>
      <c r="BZ791" s="66">
        <f t="shared" si="1477"/>
        <v>0</v>
      </c>
      <c r="CA791" s="67">
        <f t="shared" si="1471"/>
        <v>40243</v>
      </c>
      <c r="CB791" s="66"/>
      <c r="CC791" s="66">
        <f t="shared" si="1450"/>
        <v>1075</v>
      </c>
      <c r="CD791" s="67">
        <f t="shared" si="1403"/>
        <v>19324.7</v>
      </c>
      <c r="CE791" s="66"/>
      <c r="CF791" s="66">
        <f t="shared" si="1451"/>
        <v>0</v>
      </c>
      <c r="CG791" s="67">
        <f t="shared" si="1452"/>
        <v>6982.9</v>
      </c>
      <c r="CH791" s="66"/>
      <c r="CI791" s="66">
        <f t="shared" si="1385"/>
        <v>0</v>
      </c>
      <c r="CJ791" s="67">
        <f t="shared" si="1472"/>
        <v>8715</v>
      </c>
      <c r="CK791" s="66"/>
      <c r="CL791" s="68">
        <f t="shared" si="1386"/>
        <v>0</v>
      </c>
      <c r="CM791" s="79">
        <f t="shared" si="1453"/>
        <v>4864</v>
      </c>
      <c r="CN791" s="66"/>
      <c r="CO791" s="68">
        <f t="shared" si="1387"/>
        <v>0</v>
      </c>
      <c r="CP791" s="79">
        <f t="shared" si="1454"/>
        <v>3955</v>
      </c>
      <c r="CQ791" s="66"/>
      <c r="CR791" s="68">
        <f t="shared" si="1388"/>
        <v>0</v>
      </c>
      <c r="CS791" s="79">
        <f t="shared" si="1418"/>
        <v>6656</v>
      </c>
      <c r="CT791" s="66"/>
      <c r="CU791" s="68">
        <f t="shared" si="1389"/>
        <v>0</v>
      </c>
      <c r="CV791" s="79">
        <f t="shared" si="1455"/>
        <v>7769</v>
      </c>
      <c r="CW791" s="66"/>
      <c r="CX791" s="66">
        <f t="shared" si="1390"/>
        <v>0</v>
      </c>
      <c r="CY791" s="40">
        <f t="shared" si="1408"/>
        <v>6801.7599999999984</v>
      </c>
      <c r="CZ791" s="65"/>
      <c r="DA791" s="66">
        <f t="shared" si="1391"/>
        <v>1000</v>
      </c>
      <c r="DB791" s="67">
        <f t="shared" si="1473"/>
        <v>90966</v>
      </c>
      <c r="DC791" s="66"/>
      <c r="DD791" s="66">
        <f t="shared" si="1392"/>
        <v>1000</v>
      </c>
      <c r="DE791" s="67">
        <f t="shared" si="1474"/>
        <v>97737</v>
      </c>
      <c r="DF791" s="66"/>
      <c r="DG791" s="69">
        <f t="shared" si="1393"/>
        <v>0</v>
      </c>
      <c r="DH791" s="67">
        <f t="shared" si="1415"/>
        <v>511946</v>
      </c>
      <c r="DI791" s="66"/>
      <c r="DJ791" s="66">
        <f t="shared" si="1394"/>
        <v>0</v>
      </c>
      <c r="DK791" s="67">
        <f t="shared" si="1456"/>
        <v>4528.5</v>
      </c>
      <c r="DM791" s="206">
        <f t="shared" si="1395"/>
        <v>0</v>
      </c>
      <c r="DN791" s="25">
        <f t="shared" si="1436"/>
        <v>0</v>
      </c>
      <c r="DO791" s="5"/>
      <c r="DP791" s="43">
        <f t="shared" si="1396"/>
        <v>0</v>
      </c>
      <c r="DQ791" s="27">
        <f t="shared" si="1457"/>
        <v>6819.5</v>
      </c>
      <c r="DR791" s="5"/>
      <c r="DS791" s="43">
        <f t="shared" si="1397"/>
        <v>0</v>
      </c>
      <c r="DT791" s="27">
        <f t="shared" si="1458"/>
        <v>4846</v>
      </c>
      <c r="DU791" s="5"/>
      <c r="DV791" s="43">
        <f t="shared" si="1398"/>
        <v>0</v>
      </c>
      <c r="DW791" s="27">
        <f t="shared" si="1459"/>
        <v>4835</v>
      </c>
      <c r="DX791" s="5"/>
      <c r="DY791" s="22">
        <f t="shared" si="1399"/>
        <v>0</v>
      </c>
      <c r="DZ791" s="25">
        <f t="shared" si="1460"/>
        <v>523</v>
      </c>
      <c r="EA791" s="22"/>
      <c r="EB791" s="22">
        <f t="shared" si="1400"/>
        <v>0</v>
      </c>
      <c r="EC791" s="28">
        <f t="shared" si="1461"/>
        <v>369</v>
      </c>
      <c r="ED791" s="5"/>
      <c r="EE791" s="43">
        <f t="shared" si="1401"/>
        <v>0</v>
      </c>
      <c r="EF791" s="27">
        <f t="shared" si="1462"/>
        <v>4769</v>
      </c>
      <c r="EG791" s="66"/>
      <c r="EH791" s="66">
        <f t="shared" si="1402"/>
        <v>0</v>
      </c>
      <c r="EI791" s="67">
        <f t="shared" si="1463"/>
        <v>23157</v>
      </c>
      <c r="EJ791" s="66"/>
      <c r="EK791" s="66">
        <f t="shared" si="1484"/>
        <v>0</v>
      </c>
      <c r="EL791" s="67">
        <f t="shared" si="1464"/>
        <v>21787</v>
      </c>
      <c r="EM791" s="110" t="e">
        <f t="shared" si="1485"/>
        <v>#REF!</v>
      </c>
    </row>
    <row r="792" spans="1:143" ht="11.25" customHeight="1" x14ac:dyDescent="0.25">
      <c r="A792" s="11">
        <v>46130</v>
      </c>
      <c r="B792" s="187">
        <v>46130</v>
      </c>
      <c r="C792" s="181">
        <v>8004980165</v>
      </c>
      <c r="D792" s="111" t="s">
        <v>275</v>
      </c>
      <c r="E792" s="138">
        <v>326</v>
      </c>
      <c r="F792" s="139">
        <v>2</v>
      </c>
      <c r="G792" s="85">
        <v>191516149755</v>
      </c>
      <c r="H792" s="66"/>
      <c r="I792" s="41">
        <f t="shared" si="1430"/>
        <v>0</v>
      </c>
      <c r="J792" s="48">
        <f t="shared" si="1465"/>
        <v>290422</v>
      </c>
      <c r="K792" s="66"/>
      <c r="L792" s="41">
        <f t="shared" si="1417"/>
        <v>0</v>
      </c>
      <c r="M792" s="48">
        <f t="shared" si="1466"/>
        <v>238651</v>
      </c>
      <c r="N792" s="66"/>
      <c r="O792" s="41">
        <f t="shared" si="1431"/>
        <v>0</v>
      </c>
      <c r="P792" s="48">
        <f t="shared" si="1467"/>
        <v>338932</v>
      </c>
      <c r="Q792" s="66"/>
      <c r="R792" s="66">
        <f t="shared" si="1432"/>
        <v>0</v>
      </c>
      <c r="S792" s="67" t="e">
        <f t="shared" si="1468"/>
        <v>#REF!</v>
      </c>
      <c r="T792" s="66"/>
      <c r="U792" s="66">
        <f t="shared" si="1437"/>
        <v>0</v>
      </c>
      <c r="V792" s="67">
        <f t="shared" si="1438"/>
        <v>210402.40000000002</v>
      </c>
      <c r="X792" s="69">
        <f t="shared" si="1433"/>
        <v>0</v>
      </c>
      <c r="Y792" s="67">
        <f t="shared" si="1416"/>
        <v>6326.2999999999993</v>
      </c>
      <c r="Z792" s="66"/>
      <c r="AA792" s="68">
        <f t="shared" si="1478"/>
        <v>0</v>
      </c>
      <c r="AB792" s="67">
        <f t="shared" si="1425"/>
        <v>8461</v>
      </c>
      <c r="AC792" s="66"/>
      <c r="AD792" s="66">
        <f t="shared" si="1479"/>
        <v>0</v>
      </c>
      <c r="AE792" s="67">
        <f t="shared" si="1439"/>
        <v>3993.3999999999996</v>
      </c>
      <c r="AF792" s="66"/>
      <c r="AG792" s="78">
        <f t="shared" si="1480"/>
        <v>0</v>
      </c>
      <c r="AH792" s="79">
        <f t="shared" si="1440"/>
        <v>5737.9999999999991</v>
      </c>
      <c r="AI792" s="66"/>
      <c r="AJ792" s="68">
        <f t="shared" si="1481"/>
        <v>0</v>
      </c>
      <c r="AK792" s="67">
        <f t="shared" si="1441"/>
        <v>6708.5</v>
      </c>
      <c r="AL792" s="66"/>
      <c r="AM792" s="68">
        <f t="shared" si="1482"/>
        <v>0</v>
      </c>
      <c r="AN792" s="67">
        <f t="shared" si="1442"/>
        <v>2752.8999999999987</v>
      </c>
      <c r="AO792" s="66"/>
      <c r="AP792" s="68">
        <f t="shared" si="1434"/>
        <v>0</v>
      </c>
      <c r="AQ792" s="67">
        <f t="shared" si="1424"/>
        <v>19229.900000000001</v>
      </c>
      <c r="AR792" s="66"/>
      <c r="AS792" s="68">
        <f t="shared" si="1380"/>
        <v>0</v>
      </c>
      <c r="AT792" s="67">
        <f t="shared" si="1443"/>
        <v>2001.1000000000004</v>
      </c>
      <c r="AU792" s="66"/>
      <c r="AV792" s="66">
        <f t="shared" si="1444"/>
        <v>0</v>
      </c>
      <c r="AW792" s="42">
        <f t="shared" si="1419"/>
        <v>1620.0000000000014</v>
      </c>
      <c r="AX792" s="66"/>
      <c r="AY792" s="66">
        <f t="shared" si="1381"/>
        <v>0</v>
      </c>
      <c r="AZ792" s="67">
        <f t="shared" si="1435"/>
        <v>1794.6</v>
      </c>
      <c r="BA792" s="66"/>
      <c r="BB792" s="68">
        <f t="shared" si="1382"/>
        <v>0</v>
      </c>
      <c r="BC792" s="67">
        <f t="shared" si="1445"/>
        <v>1254.5999999999999</v>
      </c>
      <c r="BD792" s="66"/>
      <c r="BE792" s="68">
        <f t="shared" si="1383"/>
        <v>0</v>
      </c>
      <c r="BF792" s="67">
        <f t="shared" si="1409"/>
        <v>7530.3200000000015</v>
      </c>
      <c r="BG792" s="66"/>
      <c r="BH792" s="68">
        <f t="shared" si="1469"/>
        <v>0</v>
      </c>
      <c r="BI792" s="67">
        <f t="shared" si="1483"/>
        <v>35043.879999999997</v>
      </c>
      <c r="BJ792" s="66"/>
      <c r="BK792" s="68">
        <f t="shared" si="1384"/>
        <v>0</v>
      </c>
      <c r="BL792" s="67">
        <f t="shared" si="1446"/>
        <v>4604.6000000000004</v>
      </c>
      <c r="BM792" s="66"/>
      <c r="BN792" s="68">
        <f t="shared" si="1447"/>
        <v>0</v>
      </c>
      <c r="BO792" s="67">
        <f t="shared" si="1448"/>
        <v>509.90000000000123</v>
      </c>
      <c r="BP792" s="66"/>
      <c r="BQ792" s="68">
        <f t="shared" si="1449"/>
        <v>0</v>
      </c>
      <c r="BR792" s="67">
        <f t="shared" si="1411"/>
        <v>13003.01999999999</v>
      </c>
      <c r="BS792" s="66"/>
      <c r="BT792" s="66">
        <f t="shared" si="1475"/>
        <v>0</v>
      </c>
      <c r="BU792" s="67">
        <f t="shared" si="1470"/>
        <v>44763</v>
      </c>
      <c r="BV792" s="66"/>
      <c r="BW792" s="66">
        <f t="shared" si="1476"/>
        <v>0</v>
      </c>
      <c r="BX792" s="67">
        <f>+BX791+BV792-BW792-652</f>
        <v>86271</v>
      </c>
      <c r="BY792" s="66"/>
      <c r="BZ792" s="66">
        <f t="shared" si="1477"/>
        <v>0</v>
      </c>
      <c r="CA792" s="67">
        <f t="shared" si="1471"/>
        <v>40243</v>
      </c>
      <c r="CB792" s="66"/>
      <c r="CC792" s="66">
        <f t="shared" si="1450"/>
        <v>700.9</v>
      </c>
      <c r="CD792" s="67">
        <f t="shared" si="1403"/>
        <v>18623.8</v>
      </c>
      <c r="CE792" s="66"/>
      <c r="CF792" s="66">
        <f t="shared" si="1451"/>
        <v>0</v>
      </c>
      <c r="CG792" s="67">
        <f t="shared" si="1452"/>
        <v>6982.9</v>
      </c>
      <c r="CH792" s="66"/>
      <c r="CI792" s="66">
        <f t="shared" si="1385"/>
        <v>0</v>
      </c>
      <c r="CJ792" s="67">
        <f t="shared" si="1472"/>
        <v>8715</v>
      </c>
      <c r="CK792" s="66"/>
      <c r="CL792" s="68">
        <f t="shared" si="1386"/>
        <v>0</v>
      </c>
      <c r="CM792" s="79">
        <f t="shared" si="1453"/>
        <v>4864</v>
      </c>
      <c r="CN792" s="66"/>
      <c r="CO792" s="68">
        <f t="shared" si="1387"/>
        <v>0</v>
      </c>
      <c r="CP792" s="79">
        <f t="shared" si="1454"/>
        <v>3955</v>
      </c>
      <c r="CQ792" s="66"/>
      <c r="CR792" s="68">
        <f t="shared" si="1388"/>
        <v>0</v>
      </c>
      <c r="CS792" s="79">
        <f t="shared" si="1418"/>
        <v>6656</v>
      </c>
      <c r="CT792" s="66"/>
      <c r="CU792" s="68">
        <f t="shared" si="1389"/>
        <v>0</v>
      </c>
      <c r="CV792" s="79">
        <f t="shared" si="1455"/>
        <v>7769</v>
      </c>
      <c r="CW792" s="66"/>
      <c r="CX792" s="66">
        <f t="shared" si="1390"/>
        <v>0</v>
      </c>
      <c r="CY792" s="40">
        <f t="shared" si="1408"/>
        <v>6801.7599999999984</v>
      </c>
      <c r="CZ792" s="65"/>
      <c r="DA792" s="66">
        <f t="shared" si="1391"/>
        <v>652</v>
      </c>
      <c r="DB792" s="67">
        <f t="shared" si="1473"/>
        <v>90314</v>
      </c>
      <c r="DC792" s="66"/>
      <c r="DD792" s="66">
        <f t="shared" si="1392"/>
        <v>652</v>
      </c>
      <c r="DE792" s="67">
        <f t="shared" si="1474"/>
        <v>97085</v>
      </c>
      <c r="DF792" s="66"/>
      <c r="DG792" s="69">
        <f t="shared" si="1393"/>
        <v>0</v>
      </c>
      <c r="DH792" s="67">
        <f>+DH791+DF792-DG792-34600-146</f>
        <v>477200</v>
      </c>
      <c r="DI792" s="66"/>
      <c r="DJ792" s="66">
        <f t="shared" si="1394"/>
        <v>0</v>
      </c>
      <c r="DK792" s="67">
        <f t="shared" si="1456"/>
        <v>4528.5</v>
      </c>
      <c r="DM792" s="206">
        <f t="shared" si="1395"/>
        <v>0</v>
      </c>
      <c r="DN792" s="25">
        <f t="shared" si="1436"/>
        <v>0</v>
      </c>
      <c r="DO792" s="5"/>
      <c r="DP792" s="43">
        <f t="shared" si="1396"/>
        <v>0</v>
      </c>
      <c r="DQ792" s="27">
        <f t="shared" si="1457"/>
        <v>6819.5</v>
      </c>
      <c r="DR792" s="5"/>
      <c r="DS792" s="43">
        <f t="shared" si="1397"/>
        <v>0</v>
      </c>
      <c r="DT792" s="27">
        <f t="shared" si="1458"/>
        <v>4846</v>
      </c>
      <c r="DU792" s="5"/>
      <c r="DV792" s="43">
        <f t="shared" si="1398"/>
        <v>0</v>
      </c>
      <c r="DW792" s="27">
        <f t="shared" si="1459"/>
        <v>4835</v>
      </c>
      <c r="DX792" s="5"/>
      <c r="DY792" s="22">
        <f t="shared" si="1399"/>
        <v>0</v>
      </c>
      <c r="DZ792" s="25">
        <f t="shared" si="1460"/>
        <v>523</v>
      </c>
      <c r="EA792" s="22"/>
      <c r="EB792" s="22">
        <f t="shared" si="1400"/>
        <v>0</v>
      </c>
      <c r="EC792" s="28">
        <f t="shared" si="1461"/>
        <v>369</v>
      </c>
      <c r="ED792" s="5"/>
      <c r="EE792" s="43">
        <f t="shared" si="1401"/>
        <v>0</v>
      </c>
      <c r="EF792" s="27">
        <f t="shared" si="1462"/>
        <v>4769</v>
      </c>
      <c r="EG792" s="66"/>
      <c r="EH792" s="66">
        <f t="shared" si="1402"/>
        <v>0</v>
      </c>
      <c r="EI792" s="67">
        <f t="shared" si="1463"/>
        <v>23157</v>
      </c>
      <c r="EJ792" s="66"/>
      <c r="EK792" s="66">
        <f t="shared" si="1484"/>
        <v>0</v>
      </c>
      <c r="EL792" s="67">
        <f t="shared" si="1464"/>
        <v>21787</v>
      </c>
      <c r="EM792" s="110" t="e">
        <f t="shared" si="1485"/>
        <v>#REF!</v>
      </c>
    </row>
    <row r="793" spans="1:143" ht="11.25" customHeight="1" x14ac:dyDescent="0.25">
      <c r="A793" s="130">
        <v>46130</v>
      </c>
      <c r="B793" s="185"/>
      <c r="C793" s="215">
        <v>4967</v>
      </c>
      <c r="D793" s="113"/>
      <c r="E793" s="114"/>
      <c r="F793" s="201"/>
      <c r="G793" s="116"/>
      <c r="H793" s="117"/>
      <c r="I793" s="118">
        <f t="shared" si="1430"/>
        <v>0</v>
      </c>
      <c r="J793" s="119">
        <f t="shared" si="1465"/>
        <v>290422</v>
      </c>
      <c r="K793" s="117"/>
      <c r="L793" s="118">
        <f t="shared" si="1417"/>
        <v>0</v>
      </c>
      <c r="M793" s="119">
        <f t="shared" si="1466"/>
        <v>238651</v>
      </c>
      <c r="N793" s="117"/>
      <c r="O793" s="118">
        <f t="shared" si="1431"/>
        <v>0</v>
      </c>
      <c r="P793" s="119">
        <f t="shared" si="1467"/>
        <v>338932</v>
      </c>
      <c r="Q793" s="117"/>
      <c r="R793" s="117">
        <f t="shared" si="1432"/>
        <v>0</v>
      </c>
      <c r="S793" s="117" t="e">
        <f t="shared" si="1468"/>
        <v>#REF!</v>
      </c>
      <c r="T793" s="117">
        <v>12000</v>
      </c>
      <c r="U793" s="117">
        <f t="shared" si="1437"/>
        <v>0</v>
      </c>
      <c r="V793" s="117">
        <f t="shared" si="1438"/>
        <v>222402.40000000002</v>
      </c>
      <c r="W793" s="121"/>
      <c r="X793" s="120">
        <f t="shared" si="1433"/>
        <v>0</v>
      </c>
      <c r="Y793" s="117">
        <f t="shared" si="1416"/>
        <v>6326.2999999999993</v>
      </c>
      <c r="Z793" s="117"/>
      <c r="AA793" s="121">
        <f t="shared" si="1478"/>
        <v>0</v>
      </c>
      <c r="AB793" s="117">
        <f t="shared" si="1425"/>
        <v>8461</v>
      </c>
      <c r="AC793" s="117"/>
      <c r="AD793" s="117">
        <f t="shared" si="1479"/>
        <v>0</v>
      </c>
      <c r="AE793" s="117">
        <f t="shared" si="1439"/>
        <v>3993.3999999999996</v>
      </c>
      <c r="AF793" s="117"/>
      <c r="AG793" s="116">
        <f t="shared" si="1480"/>
        <v>0</v>
      </c>
      <c r="AH793" s="123">
        <f t="shared" si="1440"/>
        <v>5737.9999999999991</v>
      </c>
      <c r="AI793" s="117"/>
      <c r="AJ793" s="121">
        <f t="shared" si="1481"/>
        <v>0</v>
      </c>
      <c r="AK793" s="117">
        <f t="shared" si="1441"/>
        <v>6708.5</v>
      </c>
      <c r="AL793" s="117"/>
      <c r="AM793" s="121">
        <f t="shared" si="1482"/>
        <v>0</v>
      </c>
      <c r="AN793" s="117">
        <f t="shared" si="1442"/>
        <v>2752.8999999999987</v>
      </c>
      <c r="AO793" s="117"/>
      <c r="AP793" s="121">
        <f t="shared" si="1434"/>
        <v>0</v>
      </c>
      <c r="AQ793" s="117">
        <f t="shared" ref="AQ793:AQ824" si="1486">+AQ792+AO793-AP793</f>
        <v>19229.900000000001</v>
      </c>
      <c r="AR793" s="117"/>
      <c r="AS793" s="121">
        <f t="shared" si="1380"/>
        <v>0</v>
      </c>
      <c r="AT793" s="117">
        <f t="shared" si="1443"/>
        <v>2001.1000000000004</v>
      </c>
      <c r="AU793" s="117"/>
      <c r="AV793" s="117">
        <f t="shared" si="1444"/>
        <v>0</v>
      </c>
      <c r="AW793" s="122">
        <f t="shared" si="1419"/>
        <v>1620.0000000000014</v>
      </c>
      <c r="AX793" s="117"/>
      <c r="AY793" s="117">
        <f t="shared" si="1381"/>
        <v>0</v>
      </c>
      <c r="AZ793" s="117">
        <f t="shared" si="1435"/>
        <v>1794.6</v>
      </c>
      <c r="BA793" s="117"/>
      <c r="BB793" s="121">
        <f t="shared" si="1382"/>
        <v>0</v>
      </c>
      <c r="BC793" s="117">
        <f t="shared" si="1445"/>
        <v>1254.5999999999999</v>
      </c>
      <c r="BD793" s="117"/>
      <c r="BE793" s="121">
        <f t="shared" si="1383"/>
        <v>0</v>
      </c>
      <c r="BF793" s="117">
        <f t="shared" si="1409"/>
        <v>7530.3200000000015</v>
      </c>
      <c r="BG793" s="117"/>
      <c r="BH793" s="121">
        <f t="shared" si="1469"/>
        <v>0</v>
      </c>
      <c r="BI793" s="117">
        <f t="shared" si="1483"/>
        <v>35043.879999999997</v>
      </c>
      <c r="BJ793" s="117"/>
      <c r="BK793" s="121">
        <f t="shared" si="1384"/>
        <v>0</v>
      </c>
      <c r="BL793" s="117">
        <f t="shared" si="1446"/>
        <v>4604.6000000000004</v>
      </c>
      <c r="BM793" s="117"/>
      <c r="BN793" s="121">
        <f t="shared" si="1447"/>
        <v>0</v>
      </c>
      <c r="BO793" s="117">
        <f t="shared" si="1448"/>
        <v>509.90000000000123</v>
      </c>
      <c r="BP793" s="117"/>
      <c r="BQ793" s="121">
        <f t="shared" si="1449"/>
        <v>0</v>
      </c>
      <c r="BR793" s="117">
        <f t="shared" si="1411"/>
        <v>13003.01999999999</v>
      </c>
      <c r="BS793" s="117"/>
      <c r="BT793" s="117">
        <f t="shared" si="1475"/>
        <v>0</v>
      </c>
      <c r="BU793" s="117">
        <f t="shared" si="1470"/>
        <v>44763</v>
      </c>
      <c r="BV793" s="117"/>
      <c r="BW793" s="117">
        <f t="shared" si="1476"/>
        <v>0</v>
      </c>
      <c r="BX793" s="117">
        <f t="shared" ref="BX793:BX801" si="1487">+BX792+BV793-BW793</f>
        <v>86271</v>
      </c>
      <c r="BY793" s="117"/>
      <c r="BZ793" s="117">
        <f t="shared" si="1477"/>
        <v>0</v>
      </c>
      <c r="CA793" s="117">
        <f t="shared" si="1471"/>
        <v>40243</v>
      </c>
      <c r="CB793" s="117"/>
      <c r="CC793" s="117">
        <f t="shared" si="1450"/>
        <v>0</v>
      </c>
      <c r="CD793" s="117">
        <f t="shared" si="1403"/>
        <v>18623.8</v>
      </c>
      <c r="CE793" s="117"/>
      <c r="CF793" s="117">
        <f t="shared" si="1451"/>
        <v>0</v>
      </c>
      <c r="CG793" s="117">
        <f t="shared" si="1452"/>
        <v>6982.9</v>
      </c>
      <c r="CH793" s="117"/>
      <c r="CI793" s="117">
        <f t="shared" si="1385"/>
        <v>0</v>
      </c>
      <c r="CJ793" s="117">
        <f t="shared" si="1472"/>
        <v>8715</v>
      </c>
      <c r="CK793" s="117"/>
      <c r="CL793" s="121">
        <f t="shared" si="1386"/>
        <v>0</v>
      </c>
      <c r="CM793" s="123">
        <f t="shared" si="1453"/>
        <v>4864</v>
      </c>
      <c r="CN793" s="117"/>
      <c r="CO793" s="121">
        <f t="shared" si="1387"/>
        <v>0</v>
      </c>
      <c r="CP793" s="123">
        <f t="shared" si="1454"/>
        <v>3955</v>
      </c>
      <c r="CQ793" s="117"/>
      <c r="CR793" s="121">
        <f t="shared" si="1388"/>
        <v>0</v>
      </c>
      <c r="CS793" s="123">
        <f t="shared" si="1418"/>
        <v>6656</v>
      </c>
      <c r="CT793" s="117"/>
      <c r="CU793" s="121">
        <f t="shared" si="1389"/>
        <v>0</v>
      </c>
      <c r="CV793" s="123">
        <f t="shared" si="1455"/>
        <v>7769</v>
      </c>
      <c r="CW793" s="117"/>
      <c r="CX793" s="117">
        <f t="shared" si="1390"/>
        <v>0</v>
      </c>
      <c r="CY793" s="116">
        <f t="shared" si="1408"/>
        <v>6801.7599999999984</v>
      </c>
      <c r="CZ793" s="123"/>
      <c r="DA793" s="117">
        <f t="shared" si="1391"/>
        <v>0</v>
      </c>
      <c r="DB793" s="117">
        <f t="shared" si="1473"/>
        <v>90314</v>
      </c>
      <c r="DC793" s="117"/>
      <c r="DD793" s="117">
        <f t="shared" si="1392"/>
        <v>0</v>
      </c>
      <c r="DE793" s="117">
        <f t="shared" si="1474"/>
        <v>97085</v>
      </c>
      <c r="DF793" s="117"/>
      <c r="DG793" s="120">
        <f t="shared" si="1393"/>
        <v>0</v>
      </c>
      <c r="DH793" s="117">
        <f t="shared" ref="DH793:DH804" si="1488">+DH792+DF793-DG793</f>
        <v>477200</v>
      </c>
      <c r="DI793" s="117"/>
      <c r="DJ793" s="117">
        <f t="shared" si="1394"/>
        <v>0</v>
      </c>
      <c r="DK793" s="117">
        <f t="shared" si="1456"/>
        <v>4528.5</v>
      </c>
      <c r="DL793" s="211"/>
      <c r="DM793" s="207">
        <f t="shared" si="1395"/>
        <v>0</v>
      </c>
      <c r="DN793" s="125">
        <f t="shared" si="1436"/>
        <v>0</v>
      </c>
      <c r="DO793" s="126"/>
      <c r="DP793" s="127">
        <f t="shared" si="1396"/>
        <v>0</v>
      </c>
      <c r="DQ793" s="128">
        <f t="shared" si="1457"/>
        <v>6819.5</v>
      </c>
      <c r="DR793" s="126"/>
      <c r="DS793" s="127">
        <f t="shared" si="1397"/>
        <v>0</v>
      </c>
      <c r="DT793" s="128">
        <f t="shared" si="1458"/>
        <v>4846</v>
      </c>
      <c r="DU793" s="126"/>
      <c r="DV793" s="127">
        <f t="shared" si="1398"/>
        <v>0</v>
      </c>
      <c r="DW793" s="128">
        <f t="shared" si="1459"/>
        <v>4835</v>
      </c>
      <c r="DX793" s="126"/>
      <c r="DY793" s="124">
        <f t="shared" si="1399"/>
        <v>0</v>
      </c>
      <c r="DZ793" s="125">
        <f t="shared" si="1460"/>
        <v>523</v>
      </c>
      <c r="EA793" s="124"/>
      <c r="EB793" s="124">
        <f t="shared" si="1400"/>
        <v>0</v>
      </c>
      <c r="EC793" s="129">
        <f t="shared" si="1461"/>
        <v>369</v>
      </c>
      <c r="ED793" s="126"/>
      <c r="EE793" s="127">
        <f t="shared" si="1401"/>
        <v>0</v>
      </c>
      <c r="EF793" s="128">
        <f t="shared" si="1462"/>
        <v>4769</v>
      </c>
      <c r="EG793" s="117"/>
      <c r="EH793" s="117">
        <f t="shared" si="1402"/>
        <v>0</v>
      </c>
      <c r="EI793" s="117">
        <f t="shared" si="1463"/>
        <v>23157</v>
      </c>
      <c r="EJ793" s="117"/>
      <c r="EK793" s="117">
        <f t="shared" si="1484"/>
        <v>0</v>
      </c>
      <c r="EL793" s="117">
        <f t="shared" si="1464"/>
        <v>21787</v>
      </c>
      <c r="EM793" s="131" t="e">
        <f t="shared" si="1485"/>
        <v>#REF!</v>
      </c>
    </row>
    <row r="794" spans="1:143" s="36" customFormat="1" ht="11.25" customHeight="1" x14ac:dyDescent="0.25">
      <c r="A794" s="130">
        <v>46130</v>
      </c>
      <c r="B794" s="185"/>
      <c r="C794" s="215">
        <v>4914</v>
      </c>
      <c r="D794" s="113"/>
      <c r="E794" s="114"/>
      <c r="F794" s="201"/>
      <c r="G794" s="116"/>
      <c r="H794" s="117"/>
      <c r="I794" s="118">
        <f t="shared" si="1430"/>
        <v>0</v>
      </c>
      <c r="J794" s="119">
        <f t="shared" si="1465"/>
        <v>290422</v>
      </c>
      <c r="K794" s="117">
        <v>6000</v>
      </c>
      <c r="L794" s="118">
        <f t="shared" si="1417"/>
        <v>0</v>
      </c>
      <c r="M794" s="119">
        <f t="shared" si="1466"/>
        <v>244651</v>
      </c>
      <c r="N794" s="117"/>
      <c r="O794" s="118">
        <f t="shared" si="1431"/>
        <v>0</v>
      </c>
      <c r="P794" s="119">
        <f t="shared" si="1467"/>
        <v>338932</v>
      </c>
      <c r="Q794" s="117"/>
      <c r="R794" s="117">
        <f t="shared" si="1432"/>
        <v>0</v>
      </c>
      <c r="S794" s="117" t="e">
        <f t="shared" si="1468"/>
        <v>#REF!</v>
      </c>
      <c r="T794" s="117"/>
      <c r="U794" s="117">
        <f t="shared" si="1437"/>
        <v>0</v>
      </c>
      <c r="V794" s="117">
        <f t="shared" si="1438"/>
        <v>222402.40000000002</v>
      </c>
      <c r="W794" s="121"/>
      <c r="X794" s="120">
        <f t="shared" si="1433"/>
        <v>0</v>
      </c>
      <c r="Y794" s="117">
        <f t="shared" si="1416"/>
        <v>6326.2999999999993</v>
      </c>
      <c r="Z794" s="117"/>
      <c r="AA794" s="121">
        <f t="shared" si="1478"/>
        <v>0</v>
      </c>
      <c r="AB794" s="117">
        <f t="shared" si="1425"/>
        <v>8461</v>
      </c>
      <c r="AC794" s="117"/>
      <c r="AD794" s="117">
        <f t="shared" si="1479"/>
        <v>0</v>
      </c>
      <c r="AE794" s="117">
        <f t="shared" si="1439"/>
        <v>3993.3999999999996</v>
      </c>
      <c r="AF794" s="117"/>
      <c r="AG794" s="116">
        <f t="shared" si="1480"/>
        <v>0</v>
      </c>
      <c r="AH794" s="123">
        <f t="shared" si="1440"/>
        <v>5737.9999999999991</v>
      </c>
      <c r="AI794" s="117"/>
      <c r="AJ794" s="121">
        <f t="shared" si="1481"/>
        <v>0</v>
      </c>
      <c r="AK794" s="117">
        <f t="shared" si="1441"/>
        <v>6708.5</v>
      </c>
      <c r="AL794" s="117"/>
      <c r="AM794" s="121">
        <f t="shared" si="1482"/>
        <v>0</v>
      </c>
      <c r="AN794" s="117">
        <f t="shared" si="1442"/>
        <v>2752.8999999999987</v>
      </c>
      <c r="AO794" s="117"/>
      <c r="AP794" s="121">
        <f t="shared" si="1434"/>
        <v>0</v>
      </c>
      <c r="AQ794" s="117">
        <f t="shared" si="1486"/>
        <v>19229.900000000001</v>
      </c>
      <c r="AR794" s="117"/>
      <c r="AS794" s="121">
        <f t="shared" si="1380"/>
        <v>0</v>
      </c>
      <c r="AT794" s="117">
        <f t="shared" si="1443"/>
        <v>2001.1000000000004</v>
      </c>
      <c r="AU794" s="117"/>
      <c r="AV794" s="117">
        <f t="shared" si="1444"/>
        <v>0</v>
      </c>
      <c r="AW794" s="122">
        <f t="shared" si="1419"/>
        <v>1620.0000000000014</v>
      </c>
      <c r="AX794" s="117"/>
      <c r="AY794" s="117">
        <f t="shared" si="1381"/>
        <v>0</v>
      </c>
      <c r="AZ794" s="117">
        <f t="shared" si="1435"/>
        <v>1794.6</v>
      </c>
      <c r="BA794" s="117"/>
      <c r="BB794" s="121">
        <f t="shared" si="1382"/>
        <v>0</v>
      </c>
      <c r="BC794" s="117">
        <f t="shared" si="1445"/>
        <v>1254.5999999999999</v>
      </c>
      <c r="BD794" s="117"/>
      <c r="BE794" s="121">
        <f t="shared" si="1383"/>
        <v>0</v>
      </c>
      <c r="BF794" s="117">
        <f t="shared" si="1409"/>
        <v>7530.3200000000015</v>
      </c>
      <c r="BG794" s="117"/>
      <c r="BH794" s="121">
        <f t="shared" si="1469"/>
        <v>0</v>
      </c>
      <c r="BI794" s="117">
        <f t="shared" si="1483"/>
        <v>35043.879999999997</v>
      </c>
      <c r="BJ794" s="117"/>
      <c r="BK794" s="121">
        <f t="shared" si="1384"/>
        <v>0</v>
      </c>
      <c r="BL794" s="117">
        <f t="shared" si="1446"/>
        <v>4604.6000000000004</v>
      </c>
      <c r="BM794" s="117"/>
      <c r="BN794" s="121">
        <f t="shared" si="1447"/>
        <v>0</v>
      </c>
      <c r="BO794" s="117">
        <f t="shared" si="1448"/>
        <v>509.90000000000123</v>
      </c>
      <c r="BP794" s="117"/>
      <c r="BQ794" s="121">
        <f t="shared" si="1449"/>
        <v>0</v>
      </c>
      <c r="BR794" s="117">
        <f t="shared" si="1411"/>
        <v>13003.01999999999</v>
      </c>
      <c r="BS794" s="117"/>
      <c r="BT794" s="117">
        <f t="shared" si="1475"/>
        <v>0</v>
      </c>
      <c r="BU794" s="117">
        <f t="shared" si="1470"/>
        <v>44763</v>
      </c>
      <c r="BV794" s="117"/>
      <c r="BW794" s="117">
        <f t="shared" si="1476"/>
        <v>0</v>
      </c>
      <c r="BX794" s="117">
        <f t="shared" si="1487"/>
        <v>86271</v>
      </c>
      <c r="BY794" s="117"/>
      <c r="BZ794" s="117">
        <f t="shared" si="1477"/>
        <v>0</v>
      </c>
      <c r="CA794" s="117">
        <f t="shared" si="1471"/>
        <v>40243</v>
      </c>
      <c r="CB794" s="117"/>
      <c r="CC794" s="117">
        <f t="shared" si="1450"/>
        <v>0</v>
      </c>
      <c r="CD794" s="117">
        <f t="shared" si="1403"/>
        <v>18623.8</v>
      </c>
      <c r="CE794" s="117"/>
      <c r="CF794" s="117">
        <f t="shared" si="1451"/>
        <v>0</v>
      </c>
      <c r="CG794" s="117">
        <f t="shared" si="1452"/>
        <v>6982.9</v>
      </c>
      <c r="CH794" s="117"/>
      <c r="CI794" s="117">
        <f t="shared" si="1385"/>
        <v>0</v>
      </c>
      <c r="CJ794" s="117">
        <f t="shared" si="1472"/>
        <v>8715</v>
      </c>
      <c r="CK794" s="117"/>
      <c r="CL794" s="121">
        <f t="shared" si="1386"/>
        <v>0</v>
      </c>
      <c r="CM794" s="123">
        <f t="shared" si="1453"/>
        <v>4864</v>
      </c>
      <c r="CN794" s="117"/>
      <c r="CO794" s="121">
        <f t="shared" si="1387"/>
        <v>0</v>
      </c>
      <c r="CP794" s="123">
        <f t="shared" si="1454"/>
        <v>3955</v>
      </c>
      <c r="CQ794" s="117"/>
      <c r="CR794" s="121">
        <f t="shared" si="1388"/>
        <v>0</v>
      </c>
      <c r="CS794" s="123">
        <f t="shared" si="1418"/>
        <v>6656</v>
      </c>
      <c r="CT794" s="117"/>
      <c r="CU794" s="121">
        <f t="shared" si="1389"/>
        <v>0</v>
      </c>
      <c r="CV794" s="123">
        <f t="shared" si="1455"/>
        <v>7769</v>
      </c>
      <c r="CW794" s="117"/>
      <c r="CX794" s="117">
        <f t="shared" si="1390"/>
        <v>0</v>
      </c>
      <c r="CY794" s="116">
        <f t="shared" si="1408"/>
        <v>6801.7599999999984</v>
      </c>
      <c r="CZ794" s="123"/>
      <c r="DA794" s="117">
        <f t="shared" si="1391"/>
        <v>0</v>
      </c>
      <c r="DB794" s="117">
        <f t="shared" si="1473"/>
        <v>90314</v>
      </c>
      <c r="DC794" s="117"/>
      <c r="DD794" s="117">
        <f t="shared" si="1392"/>
        <v>0</v>
      </c>
      <c r="DE794" s="117">
        <f t="shared" si="1474"/>
        <v>97085</v>
      </c>
      <c r="DF794" s="117"/>
      <c r="DG794" s="120">
        <f t="shared" si="1393"/>
        <v>0</v>
      </c>
      <c r="DH794" s="117">
        <f t="shared" si="1488"/>
        <v>477200</v>
      </c>
      <c r="DI794" s="117"/>
      <c r="DJ794" s="117">
        <f t="shared" si="1394"/>
        <v>0</v>
      </c>
      <c r="DK794" s="117">
        <f t="shared" si="1456"/>
        <v>4528.5</v>
      </c>
      <c r="DL794" s="211"/>
      <c r="DM794" s="207">
        <f t="shared" si="1395"/>
        <v>0</v>
      </c>
      <c r="DN794" s="125">
        <f t="shared" si="1436"/>
        <v>0</v>
      </c>
      <c r="DO794" s="126"/>
      <c r="DP794" s="127">
        <f t="shared" si="1396"/>
        <v>0</v>
      </c>
      <c r="DQ794" s="128">
        <f t="shared" si="1457"/>
        <v>6819.5</v>
      </c>
      <c r="DR794" s="126"/>
      <c r="DS794" s="127">
        <f t="shared" si="1397"/>
        <v>0</v>
      </c>
      <c r="DT794" s="128">
        <f t="shared" si="1458"/>
        <v>4846</v>
      </c>
      <c r="DU794" s="126"/>
      <c r="DV794" s="127">
        <f t="shared" si="1398"/>
        <v>0</v>
      </c>
      <c r="DW794" s="128">
        <f t="shared" si="1459"/>
        <v>4835</v>
      </c>
      <c r="DX794" s="126"/>
      <c r="DY794" s="124">
        <f t="shared" si="1399"/>
        <v>0</v>
      </c>
      <c r="DZ794" s="125">
        <f t="shared" si="1460"/>
        <v>523</v>
      </c>
      <c r="EA794" s="124"/>
      <c r="EB794" s="124">
        <f t="shared" si="1400"/>
        <v>0</v>
      </c>
      <c r="EC794" s="129">
        <f t="shared" si="1461"/>
        <v>369</v>
      </c>
      <c r="ED794" s="126"/>
      <c r="EE794" s="127">
        <f t="shared" si="1401"/>
        <v>0</v>
      </c>
      <c r="EF794" s="128">
        <f t="shared" si="1462"/>
        <v>4769</v>
      </c>
      <c r="EG794" s="117"/>
      <c r="EH794" s="117">
        <f t="shared" si="1402"/>
        <v>0</v>
      </c>
      <c r="EI794" s="117">
        <f t="shared" si="1463"/>
        <v>23157</v>
      </c>
      <c r="EJ794" s="117"/>
      <c r="EK794" s="117">
        <f t="shared" si="1484"/>
        <v>0</v>
      </c>
      <c r="EL794" s="117">
        <f t="shared" si="1464"/>
        <v>21787</v>
      </c>
      <c r="EM794" s="131" t="e">
        <f t="shared" si="1485"/>
        <v>#REF!</v>
      </c>
    </row>
    <row r="795" spans="1:143" ht="11.25" customHeight="1" x14ac:dyDescent="0.25">
      <c r="A795" s="130">
        <v>46130</v>
      </c>
      <c r="B795" s="185"/>
      <c r="C795" s="215">
        <v>4954</v>
      </c>
      <c r="D795" s="113"/>
      <c r="E795" s="114"/>
      <c r="F795" s="201"/>
      <c r="G795" s="116"/>
      <c r="H795" s="117"/>
      <c r="I795" s="118">
        <f t="shared" si="1430"/>
        <v>0</v>
      </c>
      <c r="J795" s="119">
        <f t="shared" si="1465"/>
        <v>290422</v>
      </c>
      <c r="K795" s="117"/>
      <c r="L795" s="118">
        <f t="shared" si="1417"/>
        <v>0</v>
      </c>
      <c r="M795" s="119">
        <f t="shared" si="1466"/>
        <v>244651</v>
      </c>
      <c r="N795" s="117"/>
      <c r="O795" s="118">
        <f t="shared" si="1431"/>
        <v>0</v>
      </c>
      <c r="P795" s="119">
        <f t="shared" si="1467"/>
        <v>338932</v>
      </c>
      <c r="Q795" s="117"/>
      <c r="R795" s="117">
        <f t="shared" si="1432"/>
        <v>0</v>
      </c>
      <c r="S795" s="117" t="e">
        <f t="shared" si="1468"/>
        <v>#REF!</v>
      </c>
      <c r="T795" s="117"/>
      <c r="U795" s="117">
        <f t="shared" si="1437"/>
        <v>0</v>
      </c>
      <c r="V795" s="117">
        <f t="shared" si="1438"/>
        <v>222402.40000000002</v>
      </c>
      <c r="W795" s="121"/>
      <c r="X795" s="120">
        <f t="shared" si="1433"/>
        <v>0</v>
      </c>
      <c r="Y795" s="117">
        <f t="shared" si="1416"/>
        <v>6326.2999999999993</v>
      </c>
      <c r="Z795" s="117"/>
      <c r="AA795" s="121">
        <f t="shared" si="1478"/>
        <v>0</v>
      </c>
      <c r="AB795" s="117">
        <f t="shared" si="1425"/>
        <v>8461</v>
      </c>
      <c r="AC795" s="117"/>
      <c r="AD795" s="117">
        <f t="shared" si="1479"/>
        <v>0</v>
      </c>
      <c r="AE795" s="117">
        <f t="shared" si="1439"/>
        <v>3993.3999999999996</v>
      </c>
      <c r="AF795" s="117"/>
      <c r="AG795" s="116">
        <f t="shared" si="1480"/>
        <v>0</v>
      </c>
      <c r="AH795" s="123">
        <f t="shared" si="1440"/>
        <v>5737.9999999999991</v>
      </c>
      <c r="AI795" s="117"/>
      <c r="AJ795" s="121">
        <f t="shared" si="1481"/>
        <v>0</v>
      </c>
      <c r="AK795" s="117">
        <f t="shared" si="1441"/>
        <v>6708.5</v>
      </c>
      <c r="AL795" s="117"/>
      <c r="AM795" s="121">
        <f t="shared" si="1482"/>
        <v>0</v>
      </c>
      <c r="AN795" s="117">
        <f t="shared" si="1442"/>
        <v>2752.8999999999987</v>
      </c>
      <c r="AO795" s="117"/>
      <c r="AP795" s="121">
        <f t="shared" si="1434"/>
        <v>0</v>
      </c>
      <c r="AQ795" s="117">
        <f t="shared" si="1486"/>
        <v>19229.900000000001</v>
      </c>
      <c r="AR795" s="117"/>
      <c r="AS795" s="121">
        <f t="shared" si="1380"/>
        <v>0</v>
      </c>
      <c r="AT795" s="117">
        <f t="shared" si="1443"/>
        <v>2001.1000000000004</v>
      </c>
      <c r="AU795" s="117"/>
      <c r="AV795" s="117">
        <f t="shared" si="1444"/>
        <v>0</v>
      </c>
      <c r="AW795" s="122">
        <f t="shared" si="1419"/>
        <v>1620.0000000000014</v>
      </c>
      <c r="AX795" s="117"/>
      <c r="AY795" s="117">
        <f t="shared" si="1381"/>
        <v>0</v>
      </c>
      <c r="AZ795" s="117">
        <f t="shared" si="1435"/>
        <v>1794.6</v>
      </c>
      <c r="BA795" s="117"/>
      <c r="BB795" s="121">
        <f t="shared" si="1382"/>
        <v>0</v>
      </c>
      <c r="BC795" s="117">
        <f t="shared" si="1445"/>
        <v>1254.5999999999999</v>
      </c>
      <c r="BD795" s="117"/>
      <c r="BE795" s="121">
        <f t="shared" si="1383"/>
        <v>0</v>
      </c>
      <c r="BF795" s="117">
        <f t="shared" si="1409"/>
        <v>7530.3200000000015</v>
      </c>
      <c r="BG795" s="117">
        <v>10668</v>
      </c>
      <c r="BH795" s="121">
        <f t="shared" si="1469"/>
        <v>0</v>
      </c>
      <c r="BI795" s="117">
        <f t="shared" si="1483"/>
        <v>45711.88</v>
      </c>
      <c r="BJ795" s="117"/>
      <c r="BK795" s="121">
        <f t="shared" si="1384"/>
        <v>0</v>
      </c>
      <c r="BL795" s="117">
        <f t="shared" si="1446"/>
        <v>4604.6000000000004</v>
      </c>
      <c r="BM795" s="117"/>
      <c r="BN795" s="121">
        <f t="shared" si="1447"/>
        <v>0</v>
      </c>
      <c r="BO795" s="117">
        <f t="shared" si="1448"/>
        <v>509.90000000000123</v>
      </c>
      <c r="BP795" s="117"/>
      <c r="BQ795" s="121">
        <f t="shared" si="1449"/>
        <v>0</v>
      </c>
      <c r="BR795" s="117">
        <f t="shared" si="1411"/>
        <v>13003.01999999999</v>
      </c>
      <c r="BS795" s="117"/>
      <c r="BT795" s="117">
        <f t="shared" si="1475"/>
        <v>0</v>
      </c>
      <c r="BU795" s="117">
        <f t="shared" si="1470"/>
        <v>44763</v>
      </c>
      <c r="BV795" s="117"/>
      <c r="BW795" s="117">
        <f t="shared" si="1476"/>
        <v>0</v>
      </c>
      <c r="BX795" s="117">
        <f t="shared" si="1487"/>
        <v>86271</v>
      </c>
      <c r="BY795" s="117"/>
      <c r="BZ795" s="117">
        <f t="shared" si="1477"/>
        <v>0</v>
      </c>
      <c r="CA795" s="117">
        <f t="shared" si="1471"/>
        <v>40243</v>
      </c>
      <c r="CB795" s="117"/>
      <c r="CC795" s="117">
        <f t="shared" si="1450"/>
        <v>0</v>
      </c>
      <c r="CD795" s="117">
        <f t="shared" si="1403"/>
        <v>18623.8</v>
      </c>
      <c r="CE795" s="117"/>
      <c r="CF795" s="117">
        <f t="shared" si="1451"/>
        <v>0</v>
      </c>
      <c r="CG795" s="117">
        <f t="shared" si="1452"/>
        <v>6982.9</v>
      </c>
      <c r="CH795" s="117"/>
      <c r="CI795" s="117">
        <f t="shared" si="1385"/>
        <v>0</v>
      </c>
      <c r="CJ795" s="117">
        <f t="shared" si="1472"/>
        <v>8715</v>
      </c>
      <c r="CK795" s="117"/>
      <c r="CL795" s="121">
        <f t="shared" si="1386"/>
        <v>0</v>
      </c>
      <c r="CM795" s="123">
        <f t="shared" si="1453"/>
        <v>4864</v>
      </c>
      <c r="CN795" s="117"/>
      <c r="CO795" s="121">
        <f t="shared" si="1387"/>
        <v>0</v>
      </c>
      <c r="CP795" s="123">
        <f t="shared" si="1454"/>
        <v>3955</v>
      </c>
      <c r="CQ795" s="117"/>
      <c r="CR795" s="121">
        <f t="shared" si="1388"/>
        <v>0</v>
      </c>
      <c r="CS795" s="123">
        <f t="shared" si="1418"/>
        <v>6656</v>
      </c>
      <c r="CT795" s="117"/>
      <c r="CU795" s="121">
        <f t="shared" si="1389"/>
        <v>0</v>
      </c>
      <c r="CV795" s="123">
        <f t="shared" si="1455"/>
        <v>7769</v>
      </c>
      <c r="CW795" s="117"/>
      <c r="CX795" s="117">
        <f t="shared" si="1390"/>
        <v>0</v>
      </c>
      <c r="CY795" s="116">
        <f t="shared" si="1408"/>
        <v>6801.7599999999984</v>
      </c>
      <c r="CZ795" s="123"/>
      <c r="DA795" s="117">
        <f t="shared" si="1391"/>
        <v>0</v>
      </c>
      <c r="DB795" s="117">
        <f t="shared" si="1473"/>
        <v>90314</v>
      </c>
      <c r="DC795" s="117"/>
      <c r="DD795" s="117">
        <f t="shared" si="1392"/>
        <v>0</v>
      </c>
      <c r="DE795" s="117">
        <f t="shared" si="1474"/>
        <v>97085</v>
      </c>
      <c r="DF795" s="117"/>
      <c r="DG795" s="120">
        <f t="shared" si="1393"/>
        <v>0</v>
      </c>
      <c r="DH795" s="117">
        <f t="shared" si="1488"/>
        <v>477200</v>
      </c>
      <c r="DI795" s="117"/>
      <c r="DJ795" s="117">
        <f t="shared" si="1394"/>
        <v>0</v>
      </c>
      <c r="DK795" s="117">
        <f t="shared" si="1456"/>
        <v>4528.5</v>
      </c>
      <c r="DL795" s="211"/>
      <c r="DM795" s="207">
        <f t="shared" si="1395"/>
        <v>0</v>
      </c>
      <c r="DN795" s="125">
        <f t="shared" si="1436"/>
        <v>0</v>
      </c>
      <c r="DO795" s="126"/>
      <c r="DP795" s="127">
        <f t="shared" si="1396"/>
        <v>0</v>
      </c>
      <c r="DQ795" s="128">
        <f t="shared" si="1457"/>
        <v>6819.5</v>
      </c>
      <c r="DR795" s="126"/>
      <c r="DS795" s="127">
        <f t="shared" si="1397"/>
        <v>0</v>
      </c>
      <c r="DT795" s="128">
        <f t="shared" si="1458"/>
        <v>4846</v>
      </c>
      <c r="DU795" s="126"/>
      <c r="DV795" s="127">
        <f t="shared" si="1398"/>
        <v>0</v>
      </c>
      <c r="DW795" s="128">
        <f t="shared" si="1459"/>
        <v>4835</v>
      </c>
      <c r="DX795" s="126"/>
      <c r="DY795" s="124">
        <f t="shared" si="1399"/>
        <v>0</v>
      </c>
      <c r="DZ795" s="125">
        <f t="shared" si="1460"/>
        <v>523</v>
      </c>
      <c r="EA795" s="124"/>
      <c r="EB795" s="124">
        <f t="shared" si="1400"/>
        <v>0</v>
      </c>
      <c r="EC795" s="129">
        <f t="shared" si="1461"/>
        <v>369</v>
      </c>
      <c r="ED795" s="126"/>
      <c r="EE795" s="127">
        <f t="shared" si="1401"/>
        <v>0</v>
      </c>
      <c r="EF795" s="128">
        <f t="shared" si="1462"/>
        <v>4769</v>
      </c>
      <c r="EG795" s="117"/>
      <c r="EH795" s="117">
        <f t="shared" si="1402"/>
        <v>0</v>
      </c>
      <c r="EI795" s="117">
        <f t="shared" si="1463"/>
        <v>23157</v>
      </c>
      <c r="EJ795" s="117"/>
      <c r="EK795" s="117">
        <f t="shared" si="1484"/>
        <v>0</v>
      </c>
      <c r="EL795" s="117">
        <f t="shared" si="1464"/>
        <v>21787</v>
      </c>
      <c r="EM795" s="131" t="e">
        <f t="shared" si="1485"/>
        <v>#REF!</v>
      </c>
    </row>
    <row r="796" spans="1:143" ht="11.25" customHeight="1" x14ac:dyDescent="0.25">
      <c r="A796" s="219">
        <v>46131</v>
      </c>
      <c r="B796" s="242"/>
      <c r="C796" s="243" t="s">
        <v>328</v>
      </c>
      <c r="D796" s="244"/>
      <c r="E796" s="245"/>
      <c r="F796" s="246"/>
      <c r="G796" s="224"/>
      <c r="H796" s="225">
        <v>-464</v>
      </c>
      <c r="I796" s="226">
        <f t="shared" si="1430"/>
        <v>0</v>
      </c>
      <c r="J796" s="227">
        <f t="shared" si="1465"/>
        <v>289958</v>
      </c>
      <c r="K796" s="225"/>
      <c r="L796" s="226">
        <v>461</v>
      </c>
      <c r="M796" s="227">
        <f t="shared" si="1466"/>
        <v>244190</v>
      </c>
      <c r="N796" s="225">
        <v>-464</v>
      </c>
      <c r="O796" s="226">
        <f t="shared" si="1431"/>
        <v>0</v>
      </c>
      <c r="P796" s="227">
        <f t="shared" si="1467"/>
        <v>338468</v>
      </c>
      <c r="Q796" s="225"/>
      <c r="R796" s="225">
        <f t="shared" si="1432"/>
        <v>0</v>
      </c>
      <c r="S796" s="225" t="e">
        <f t="shared" si="1468"/>
        <v>#REF!</v>
      </c>
      <c r="T796" s="225"/>
      <c r="U796" s="225">
        <f t="shared" si="1437"/>
        <v>0</v>
      </c>
      <c r="V796" s="225">
        <f t="shared" si="1438"/>
        <v>222402.40000000002</v>
      </c>
      <c r="W796" s="228"/>
      <c r="X796" s="229">
        <f t="shared" si="1433"/>
        <v>0</v>
      </c>
      <c r="Y796" s="225">
        <f t="shared" si="1416"/>
        <v>6326.2999999999993</v>
      </c>
      <c r="Z796" s="225"/>
      <c r="AA796" s="228">
        <f t="shared" si="1478"/>
        <v>0</v>
      </c>
      <c r="AB796" s="225">
        <f t="shared" si="1425"/>
        <v>8461</v>
      </c>
      <c r="AC796" s="225"/>
      <c r="AD796" s="225">
        <f t="shared" si="1479"/>
        <v>0</v>
      </c>
      <c r="AE796" s="225">
        <f t="shared" si="1439"/>
        <v>3993.3999999999996</v>
      </c>
      <c r="AF796" s="225"/>
      <c r="AG796" s="224">
        <f t="shared" si="1480"/>
        <v>0</v>
      </c>
      <c r="AH796" s="230">
        <f t="shared" si="1440"/>
        <v>5737.9999999999991</v>
      </c>
      <c r="AI796" s="225"/>
      <c r="AJ796" s="228">
        <f t="shared" si="1481"/>
        <v>0</v>
      </c>
      <c r="AK796" s="225">
        <f t="shared" si="1441"/>
        <v>6708.5</v>
      </c>
      <c r="AL796" s="225"/>
      <c r="AM796" s="228">
        <f t="shared" si="1482"/>
        <v>0</v>
      </c>
      <c r="AN796" s="225">
        <f t="shared" si="1442"/>
        <v>2752.8999999999987</v>
      </c>
      <c r="AO796" s="225"/>
      <c r="AP796" s="228">
        <f t="shared" si="1434"/>
        <v>0</v>
      </c>
      <c r="AQ796" s="225">
        <f t="shared" si="1486"/>
        <v>19229.900000000001</v>
      </c>
      <c r="AR796" s="225"/>
      <c r="AS796" s="228">
        <f t="shared" si="1380"/>
        <v>0</v>
      </c>
      <c r="AT796" s="225">
        <f t="shared" si="1443"/>
        <v>2001.1000000000004</v>
      </c>
      <c r="AU796" s="225"/>
      <c r="AV796" s="225">
        <f t="shared" si="1444"/>
        <v>0</v>
      </c>
      <c r="AW796" s="231">
        <f t="shared" si="1419"/>
        <v>1620.0000000000014</v>
      </c>
      <c r="AX796" s="225"/>
      <c r="AY796" s="225">
        <f t="shared" si="1381"/>
        <v>0</v>
      </c>
      <c r="AZ796" s="225">
        <f t="shared" si="1435"/>
        <v>1794.6</v>
      </c>
      <c r="BA796" s="225"/>
      <c r="BB796" s="228">
        <f t="shared" si="1382"/>
        <v>0</v>
      </c>
      <c r="BC796" s="225">
        <f t="shared" si="1445"/>
        <v>1254.5999999999999</v>
      </c>
      <c r="BD796" s="225"/>
      <c r="BE796" s="228">
        <f t="shared" si="1383"/>
        <v>0</v>
      </c>
      <c r="BF796" s="225">
        <f t="shared" si="1409"/>
        <v>7530.3200000000015</v>
      </c>
      <c r="BG796" s="225"/>
      <c r="BH796" s="228">
        <f t="shared" si="1469"/>
        <v>0</v>
      </c>
      <c r="BI796" s="225">
        <f t="shared" si="1483"/>
        <v>45711.88</v>
      </c>
      <c r="BJ796" s="225"/>
      <c r="BK796" s="228">
        <f t="shared" si="1384"/>
        <v>0</v>
      </c>
      <c r="BL796" s="225">
        <f t="shared" si="1446"/>
        <v>4604.6000000000004</v>
      </c>
      <c r="BM796" s="225"/>
      <c r="BN796" s="228">
        <f t="shared" si="1447"/>
        <v>0</v>
      </c>
      <c r="BO796" s="225">
        <f t="shared" si="1448"/>
        <v>509.90000000000123</v>
      </c>
      <c r="BP796" s="225"/>
      <c r="BQ796" s="228">
        <f t="shared" si="1449"/>
        <v>0</v>
      </c>
      <c r="BR796" s="225">
        <f t="shared" si="1411"/>
        <v>13003.01999999999</v>
      </c>
      <c r="BS796" s="225"/>
      <c r="BT796" s="225">
        <f t="shared" si="1475"/>
        <v>0</v>
      </c>
      <c r="BU796" s="225">
        <f t="shared" si="1470"/>
        <v>44763</v>
      </c>
      <c r="BV796" s="225"/>
      <c r="BW796" s="225">
        <f t="shared" si="1476"/>
        <v>0</v>
      </c>
      <c r="BX796" s="225">
        <f t="shared" si="1487"/>
        <v>86271</v>
      </c>
      <c r="BY796" s="225"/>
      <c r="BZ796" s="225">
        <f t="shared" si="1477"/>
        <v>0</v>
      </c>
      <c r="CA796" s="225">
        <f t="shared" si="1471"/>
        <v>40243</v>
      </c>
      <c r="CB796" s="225"/>
      <c r="CC796" s="225">
        <f t="shared" si="1450"/>
        <v>0</v>
      </c>
      <c r="CD796" s="225">
        <f t="shared" si="1403"/>
        <v>18623.8</v>
      </c>
      <c r="CE796" s="225"/>
      <c r="CF796" s="225">
        <f t="shared" si="1451"/>
        <v>0</v>
      </c>
      <c r="CG796" s="225">
        <f t="shared" si="1452"/>
        <v>6982.9</v>
      </c>
      <c r="CH796" s="225"/>
      <c r="CI796" s="225">
        <f t="shared" si="1385"/>
        <v>0</v>
      </c>
      <c r="CJ796" s="225">
        <f t="shared" si="1472"/>
        <v>8715</v>
      </c>
      <c r="CK796" s="225"/>
      <c r="CL796" s="228">
        <f t="shared" si="1386"/>
        <v>0</v>
      </c>
      <c r="CM796" s="230">
        <f t="shared" si="1453"/>
        <v>4864</v>
      </c>
      <c r="CN796" s="225"/>
      <c r="CO796" s="228">
        <f t="shared" si="1387"/>
        <v>0</v>
      </c>
      <c r="CP796" s="230">
        <f t="shared" si="1454"/>
        <v>3955</v>
      </c>
      <c r="CQ796" s="225"/>
      <c r="CR796" s="228">
        <f t="shared" si="1388"/>
        <v>0</v>
      </c>
      <c r="CS796" s="230">
        <f t="shared" si="1418"/>
        <v>6656</v>
      </c>
      <c r="CT796" s="225"/>
      <c r="CU796" s="228">
        <f t="shared" si="1389"/>
        <v>0</v>
      </c>
      <c r="CV796" s="230">
        <f t="shared" si="1455"/>
        <v>7769</v>
      </c>
      <c r="CW796" s="225"/>
      <c r="CX796" s="225">
        <f t="shared" si="1390"/>
        <v>0</v>
      </c>
      <c r="CY796" s="224">
        <f t="shared" si="1408"/>
        <v>6801.7599999999984</v>
      </c>
      <c r="CZ796" s="230"/>
      <c r="DA796" s="225">
        <f t="shared" si="1391"/>
        <v>0</v>
      </c>
      <c r="DB796" s="225">
        <f t="shared" si="1473"/>
        <v>90314</v>
      </c>
      <c r="DC796" s="225"/>
      <c r="DD796" s="225">
        <f t="shared" si="1392"/>
        <v>0</v>
      </c>
      <c r="DE796" s="225">
        <f t="shared" si="1474"/>
        <v>97085</v>
      </c>
      <c r="DF796" s="225"/>
      <c r="DG796" s="229">
        <f t="shared" si="1393"/>
        <v>0</v>
      </c>
      <c r="DH796" s="225">
        <f t="shared" si="1488"/>
        <v>477200</v>
      </c>
      <c r="DI796" s="225"/>
      <c r="DJ796" s="225">
        <f t="shared" si="1394"/>
        <v>0</v>
      </c>
      <c r="DK796" s="225">
        <f t="shared" si="1456"/>
        <v>4528.5</v>
      </c>
      <c r="DL796" s="232"/>
      <c r="DM796" s="233">
        <f t="shared" si="1395"/>
        <v>0</v>
      </c>
      <c r="DN796" s="234">
        <f t="shared" si="1436"/>
        <v>0</v>
      </c>
      <c r="DO796" s="235"/>
      <c r="DP796" s="236">
        <f t="shared" si="1396"/>
        <v>0</v>
      </c>
      <c r="DQ796" s="237">
        <f t="shared" si="1457"/>
        <v>6819.5</v>
      </c>
      <c r="DR796" s="235"/>
      <c r="DS796" s="236">
        <f t="shared" si="1397"/>
        <v>0</v>
      </c>
      <c r="DT796" s="237">
        <f t="shared" si="1458"/>
        <v>4846</v>
      </c>
      <c r="DU796" s="235"/>
      <c r="DV796" s="236">
        <f t="shared" si="1398"/>
        <v>0</v>
      </c>
      <c r="DW796" s="237">
        <f t="shared" si="1459"/>
        <v>4835</v>
      </c>
      <c r="DX796" s="235"/>
      <c r="DY796" s="238">
        <f t="shared" si="1399"/>
        <v>0</v>
      </c>
      <c r="DZ796" s="234">
        <f t="shared" si="1460"/>
        <v>523</v>
      </c>
      <c r="EA796" s="238"/>
      <c r="EB796" s="238">
        <f t="shared" si="1400"/>
        <v>0</v>
      </c>
      <c r="EC796" s="239">
        <f t="shared" si="1461"/>
        <v>369</v>
      </c>
      <c r="ED796" s="235"/>
      <c r="EE796" s="236">
        <f t="shared" si="1401"/>
        <v>0</v>
      </c>
      <c r="EF796" s="237">
        <f t="shared" si="1462"/>
        <v>4769</v>
      </c>
      <c r="EG796" s="225"/>
      <c r="EH796" s="225">
        <f t="shared" si="1402"/>
        <v>0</v>
      </c>
      <c r="EI796" s="225">
        <f t="shared" si="1463"/>
        <v>23157</v>
      </c>
      <c r="EJ796" s="225"/>
      <c r="EK796" s="225">
        <f t="shared" si="1484"/>
        <v>0</v>
      </c>
      <c r="EL796" s="225">
        <f t="shared" si="1464"/>
        <v>21787</v>
      </c>
      <c r="EM796" s="110" t="e">
        <f t="shared" si="1485"/>
        <v>#REF!</v>
      </c>
    </row>
    <row r="797" spans="1:143" ht="11.25" customHeight="1" x14ac:dyDescent="0.25">
      <c r="A797" s="130">
        <v>46132</v>
      </c>
      <c r="B797" s="185"/>
      <c r="C797" s="215">
        <v>4819</v>
      </c>
      <c r="D797" s="113"/>
      <c r="E797" s="114"/>
      <c r="F797" s="115"/>
      <c r="G797" s="116"/>
      <c r="H797" s="117"/>
      <c r="I797" s="118">
        <f t="shared" si="1430"/>
        <v>0</v>
      </c>
      <c r="J797" s="119">
        <f t="shared" si="1465"/>
        <v>289958</v>
      </c>
      <c r="K797" s="117"/>
      <c r="L797" s="118">
        <f t="shared" ref="L797:L805" si="1489">IF(OR(D797="NPC6ASZDB-RD015M",D797="NPC6ASZDB-GN750C",D797="NPC6ASZDB-WT035M",D797="NPC6ASZDB-WT028M ",D797="NPC6ASZDB-WT019M",D797="NPC06SZDB-GN050C",D797="NPC06SZDB-OR050C",D797="NPC6ASZDB-WT018M",D797="NPC6ASZDB-WT023M",D797="NPC6ASZDB-WT024M",D797="NPC6ASZDB-OR020M",D797="NPC6ASZDB-RD006M",D797="NPC6ASZDB-WT017M",D797="NPC6ASZDB-GY750C",D797="NPC6ASZDB-YL015M",D797="NPC6ASZDB-BL004M ",D797="NPC6ASZDB-WT016M",D797="NPC06SZDB-BK006M",D797="NPC06SZDB-BK007M",D797="NPC6ASZDB-OR750C",D797="NPC06SZDB-BK004M",D797="NPC06SZDB-BL015M",D797="NPC6ASZDB-BL013C",D797="NPC6ASZDB-BL030C",D797="NPC6ASZDB-GY009M",D797="NPC06SZDB-BK002M",D797="NPC6ASZDB-GY025C",D797="NPC06SZDB-BK003M",D797="NPC06SZDB-GY005M",D797="NPC6ASZDB-RD020C",D797="NPC06SZDB-YL040M",D797="NPC6ASZDB-GY125C",D797="NPC06SZDB-YL002M",D797="NPC6ASZDB-WT100M",D797="NPC6ASZDB-RD008M",D797="NPC6ASZDB-YL009M",D797="NPC6ASZDB-VT010M",D797="NPC6ASZDB-OR007M",D797="NPC6ASZDB-VT007M",D797="NPC6ASZDB-BK007M",D797="NPC6ASZDB-GY350C",D797="NPC6ASZDB-YL350C",D797="NPC6ASZDB-OR350C",D797="NPC6ASZDB-VT350C",D797="NPC6ASZDB-BL350C",D797="NPC6ASZDB-RD350C",D797="NPC6ASZDB-BK350C",D797="NPC6ASZDB-VT003M",D797="NPC6ASZDB-OR250C",D797="NPC6ASZDB-VT250C",D797="NPC6ASZDB-VT002M",D797="NPC6ASZDB-VT050C",D797="NPC6ASZDB-VT001M",D797="NPC6ASZDB-VT150C",D797="NPC6ASZDB-WT017C",D797="NPC6ASZDB-RD030C",D797="NPC6ASZDB-WT030C",D797="NPC6ASZDB-OR020M",D797="NPC6ASZDB-OR015M",D797="NPC06SZDB-WT025C",D797="NPC6ASZDB-WT013M",D797="NPC6ASZDB-GY075C",D797="NPC6ASZDB-BK075C",D797="NPC6ASZDB-BK125C",D797="NPC6ASZDB-GN250C",D797="NPC6ASZDB-WT011M",D797="NPC6ASZDB-WT014M",D797="NPC6ASZDB-OR005M",D797="NPC6ASZDB-GY006M",D797="NPC6ASZDB-WT550C",D797="NPC6ASZDB-WT650C",D797="NPC6ASZDB-WT850C",D797="NPC6ASZDB-WT950C",D797="NPC6ASZDB-RD250C",D797="NPC06SZDB-GY015C",D797="NPC06SZDB-BL020C",D797="NPC06SZDB-YL015C",D797="NPC6ASZDB-BL012M",D797="NPC6ASZDB-WT020C",D797="NPC6ASZDB-BL008M",D797="NPC6ASZDB-BL009M",D797="NPC6ASZDB-WT022M",D797="NPC6ASZDB-YL007M",D797="NPC06SZDB-WT250C",D797="NPC6ASZDB-BL007M",D797="NPC6ASZDB-BK050C",D797="NPC6ASZDB-BK025C",D797="NPC6ASZDB-BL750C",D797="NPC6ASZDB-OR010M",D797="NPC06SZDB-RD015M",D797="NPC6ASZDB-YL012M",D797="NPC6ASZDB-YL030M",D797="NPC6ASZDB-YL020M",D797="NPC6ASZDB-RD050C",D797="NPC06SZDB-BL050C",D797="NPC06SZDB-RD050C",D797="NPC06SZDB-YL050C",D797="NPC06SZDB-YL003M",D797="NPC06SZDB-GN002M",D797="NPC6ASZDB-RD010M",D797="NPC6ASZDB-GY450C",D797="NPC6ASZDB-WT006M",D797="NPC6ASZDB-BL250C",D797="NPC6ASZDB-GY050C",D797="NPC6ASZDB-YL250C",D797="NPC6ASZDB-YL008M",D797="NPC06SZDB-YL010M",D797="NPC6ASZDB-GY008M",D797="NPC06SZDB-RD005M",D797="NPC6ASZDB-BL050C",D797="NPC6ASZDB-WT450C",D797="NPC6ASZDB-OR050C",D797="NPC06SZDB-GN010M",D797="NPC06SZDB-RD010M",D797="NPC06SZDB-BL010M",D797="NPC6ASZDB-GY050C",D797="NPC6ASZDB-YL025C",D797="NPC6ASZDB-BK250C",D797="NPC6ASZDB-BK004M",D797="NPC6ASZDB-YL006M",D797="NPC06SZDB-WT007M",D797="NPC6ASZDB-BL015M",D797="NPC6ASZDB-BL020M",D797="NPC6ASZDB-GN010M",D797="NPC6ASZDB-GN015M",D797="NPC6ASZDB-GY250C",D797="NPC6ASZDB-BK030M",D797="NPC06SZDB-GY003M",D797="NPC06SZDB-BL150C",D797="NPC6ASZDB-BK013M",D797="NPC6ASZDB-OR150C",D797="NPC6ASZDB-GY007M",D797="NPC6ASZDB-BK750C",D797="NPC06SZDB-GN003M",D797="NPC06SZDB-BK150C",D797="NPC06SZDB-BK001M",D797="NPC6ASZDB-RD007M",D797="NPC6ASZDB-RD010M",D797="NPC06SZDB-GY006M",D797="NPC06SZDB-GY015M",D797="NPC06SZDB-BK050C",D797="NPC6ASZDB-GN025C",D797="NPC6ASZDB-WT009M",D797="NPC6ASZDB-OR004M",D797="NPC6ASZDB-WT075C",D797="NPC6ASZDB-WT175C",D797="NPC06SZDB-GY001M",D797="NPC06SZDB-GY002M",D797="NPC6ASZDB-WT125C",D797="NPC6ASZDB-WT225C",D797="NPC6ASZDB-WT275C",D797="NPC6ASZDB-GY015M",D797="NPC6ASZDB-RD001M",D797="NPC6ASZDB-RD005M",D797="NPC6ASZDB-WT025C",D797="NPC6ASZDB-YL001M",D797="NPC6ASZDB-YL005M",D797="NPC06SZDB-GY010M",D797="NPC06SZDB-YL005M",D797="NPC06SZDB-YL001M",D797="NPC6ASZDB-BK150C",D797="NPC6ASZDB-BL030M",D797="NPC6ASZDB-YL050C",D797="NPC6ASZDB-YL010M",D797="NPC6ASZDB-OR010M",D797="NPC06SZDB-YL150C",D797="NPC6ASZDB-OR005M",D797="NPC06SZDB-OR002M",D797="NPC6ASZDB-RD150C",D797="NPC6ASZDB-WT025M",D797="NPC6ASZDB-WT150C",D797="NPC6ASZDB-WT012M",D797="NPC6ASZDB-WT250C",D797="NPC6ASZDB-WT350C",D797="NPC6ASZDB-YL002M",D797="NPC6ASZDB-BL150C",D797="NPC6ASZDB-WT015M",D797="NPC6ASZDB-YL150C",D797="NPC6ASZDB-YL003M",D797="NPC6ASZDB-WT750C",D797="NPC6ASZDB-GN050C",D797="NPC6ASZDB-WT008M",D797="NPC06SZDB-OR010M",D797="NPC6ASZDB-GY150C",D797="NPC6ASZDB-GN150C",D797="NPC6ASZDB-OR001M",D797="NPC6ASZDB-OR002M",D797="NPC6ASZDB-OR003M",D797="NPC06SZDB-RD002M",D797="NPC06SZDB-RD150C",D797="NPC6ASZDB-BK015M",D797="NPC06SZDB-GN001M",D797="NPC06SZDB-GN150C",D797="NPC06SZDB-WT030M",D797="NPC06SZDB-WT750C",D797="NPC06SZDB-WT015M",D797="NPC6ASZDB-WT030M",D797="NPC06SZDB-RD001M",D797="NPC06SZDB-RD003M",D797="NPC06SZDB-OR003M",D797="NPC06SZDB-OR001M",D797="NPC06SZDB-BL001M",D797="NPC06SZDB-BL003M",D797="NPC06SZDB-WT150C",D797="NPC06SZDB-BL002M",D797="NPC6ASZDB-WT050C",D797="NPC06SZDB-WT050C",D797="NPC06SZDB-WT001M",D797="NPC06SZDB-WT002M",D797="NPC06SZDB-WT003M",D797="NPC06SZDB-WT004M",D797="NPC06SZDB-WT005M",D797="NPC06SZDB-WT010M",D797="NPC06SZDB-WT020M",D797="NPC6ASZDB-GN001M",D797="NPC6ASZDB-GN002M",D797="NPC6ASZDB-GN003M",D797="NPC6ASZDB-GN004M",D797="NPC6ASZDB-GN005M",D797="NPC6ASZDB-GN020M",D797="NPC6ASZDB-GN030M",D797="NPC6ASZDB-WT001M",D797="NPC6ASZDB-WT002M",D797="NPC6ASZDB-WT003M",D797="NPC6ASZDB-WT004M",D797="NPC6ASZDB-WT005M",D797="NPC6ASZDB-WT006M",D797="NPC6ASZDB-WT007M",D797="NPC6ASZDB-WT010M",D797="NPC6ASZDB-WT020M",D797="NPC6ASZDB-RD002M",D797="NPC6ASZDB-RD003M",D797="NPC6ASZDB-RD020M",D797="NPC6ASZDB-GY001M",D797="NPC6ASZDB-GY002M",D797="NPC6ASZDB-GY003M",D797="NPC6ASZDB-GY004M",D797="NPC6ASZDB-GY005M",D797="NPC6ASZDB-GY010M",D797="NPC6ASZDB-GY020M",D797="NPC6ASZDB-GY025M",D797="NPC6ASZDB-GY030M",D797="NPC6ASZDB-BL001M",D797="NPC6ASZDB-BL002M",D797="NPC6ASZDB-BL003M",D797="NPC6ASZDB-BL004M",D797="NPC6ASZDB-BL005M",D797="NPC6ASZDB-BL010M",D797="NPC6ASZDB-BK001M",D797="NPC6ASZDB-BK002M",D797="NPC6ASZDB-BK003M",D797="NPC6ASZDB-BK005M",D797="NPC6ASZDB-BK010M",D797="NPC6ASZDB-BK020M",),E797*2,0)</f>
        <v>0</v>
      </c>
      <c r="M797" s="119">
        <f t="shared" si="1466"/>
        <v>244190</v>
      </c>
      <c r="N797" s="117"/>
      <c r="O797" s="118">
        <f t="shared" si="1431"/>
        <v>0</v>
      </c>
      <c r="P797" s="119">
        <f t="shared" si="1467"/>
        <v>338468</v>
      </c>
      <c r="Q797" s="117">
        <v>54000</v>
      </c>
      <c r="R797" s="117">
        <f t="shared" si="1432"/>
        <v>0</v>
      </c>
      <c r="S797" s="117" t="e">
        <f t="shared" si="1468"/>
        <v>#REF!</v>
      </c>
      <c r="T797" s="117"/>
      <c r="U797" s="117">
        <f t="shared" si="1437"/>
        <v>0</v>
      </c>
      <c r="V797" s="117">
        <f t="shared" si="1438"/>
        <v>222402.40000000002</v>
      </c>
      <c r="W797" s="121"/>
      <c r="X797" s="120">
        <f t="shared" si="1433"/>
        <v>0</v>
      </c>
      <c r="Y797" s="117">
        <f t="shared" si="1416"/>
        <v>6326.2999999999993</v>
      </c>
      <c r="Z797" s="117"/>
      <c r="AA797" s="121">
        <f t="shared" si="1478"/>
        <v>0</v>
      </c>
      <c r="AB797" s="117">
        <f t="shared" si="1425"/>
        <v>8461</v>
      </c>
      <c r="AC797" s="117"/>
      <c r="AD797" s="117">
        <f t="shared" si="1479"/>
        <v>0</v>
      </c>
      <c r="AE797" s="117">
        <f t="shared" si="1439"/>
        <v>3993.3999999999996</v>
      </c>
      <c r="AF797" s="117"/>
      <c r="AG797" s="116">
        <f t="shared" si="1480"/>
        <v>0</v>
      </c>
      <c r="AH797" s="123">
        <f t="shared" si="1440"/>
        <v>5737.9999999999991</v>
      </c>
      <c r="AI797" s="117"/>
      <c r="AJ797" s="121">
        <f t="shared" si="1481"/>
        <v>0</v>
      </c>
      <c r="AK797" s="117">
        <f t="shared" si="1441"/>
        <v>6708.5</v>
      </c>
      <c r="AL797" s="117"/>
      <c r="AM797" s="121">
        <f t="shared" si="1482"/>
        <v>0</v>
      </c>
      <c r="AN797" s="117">
        <f t="shared" si="1442"/>
        <v>2752.8999999999987</v>
      </c>
      <c r="AO797" s="117"/>
      <c r="AP797" s="121">
        <f t="shared" si="1434"/>
        <v>0</v>
      </c>
      <c r="AQ797" s="117">
        <f t="shared" si="1486"/>
        <v>19229.900000000001</v>
      </c>
      <c r="AR797" s="117"/>
      <c r="AS797" s="121">
        <f t="shared" si="1380"/>
        <v>0</v>
      </c>
      <c r="AT797" s="117">
        <f t="shared" si="1443"/>
        <v>2001.1000000000004</v>
      </c>
      <c r="AU797" s="117"/>
      <c r="AV797" s="117">
        <f t="shared" si="1444"/>
        <v>0</v>
      </c>
      <c r="AW797" s="122">
        <f t="shared" si="1419"/>
        <v>1620.0000000000014</v>
      </c>
      <c r="AX797" s="117"/>
      <c r="AY797" s="117">
        <f t="shared" si="1381"/>
        <v>0</v>
      </c>
      <c r="AZ797" s="117">
        <f t="shared" si="1435"/>
        <v>1794.6</v>
      </c>
      <c r="BA797" s="117"/>
      <c r="BB797" s="121">
        <f t="shared" si="1382"/>
        <v>0</v>
      </c>
      <c r="BC797" s="117">
        <f t="shared" si="1445"/>
        <v>1254.5999999999999</v>
      </c>
      <c r="BD797" s="117"/>
      <c r="BE797" s="121">
        <f t="shared" si="1383"/>
        <v>0</v>
      </c>
      <c r="BF797" s="117">
        <f t="shared" si="1409"/>
        <v>7530.3200000000015</v>
      </c>
      <c r="BG797" s="117"/>
      <c r="BH797" s="121">
        <v>0</v>
      </c>
      <c r="BI797" s="117">
        <f t="shared" si="1483"/>
        <v>45711.88</v>
      </c>
      <c r="BJ797" s="117"/>
      <c r="BK797" s="121">
        <f t="shared" si="1384"/>
        <v>0</v>
      </c>
      <c r="BL797" s="117">
        <f t="shared" si="1446"/>
        <v>4604.6000000000004</v>
      </c>
      <c r="BM797" s="117"/>
      <c r="BN797" s="121">
        <f t="shared" si="1447"/>
        <v>0</v>
      </c>
      <c r="BO797" s="117">
        <f t="shared" si="1448"/>
        <v>509.90000000000123</v>
      </c>
      <c r="BP797" s="117"/>
      <c r="BQ797" s="121">
        <f t="shared" si="1449"/>
        <v>0</v>
      </c>
      <c r="BR797" s="117">
        <f t="shared" si="1411"/>
        <v>13003.01999999999</v>
      </c>
      <c r="BS797" s="117"/>
      <c r="BT797" s="117">
        <f t="shared" si="1475"/>
        <v>0</v>
      </c>
      <c r="BU797" s="117">
        <f t="shared" si="1470"/>
        <v>44763</v>
      </c>
      <c r="BV797" s="117"/>
      <c r="BW797" s="117">
        <f t="shared" si="1476"/>
        <v>0</v>
      </c>
      <c r="BX797" s="117">
        <f t="shared" si="1487"/>
        <v>86271</v>
      </c>
      <c r="BY797" s="117"/>
      <c r="BZ797" s="117">
        <f t="shared" si="1477"/>
        <v>0</v>
      </c>
      <c r="CA797" s="117">
        <f t="shared" si="1471"/>
        <v>40243</v>
      </c>
      <c r="CB797" s="117"/>
      <c r="CC797" s="117">
        <f t="shared" si="1450"/>
        <v>0</v>
      </c>
      <c r="CD797" s="117">
        <f t="shared" si="1403"/>
        <v>18623.8</v>
      </c>
      <c r="CE797" s="117"/>
      <c r="CF797" s="117">
        <f t="shared" si="1451"/>
        <v>0</v>
      </c>
      <c r="CG797" s="117">
        <f t="shared" si="1452"/>
        <v>6982.9</v>
      </c>
      <c r="CH797" s="117"/>
      <c r="CI797" s="117">
        <f t="shared" si="1385"/>
        <v>0</v>
      </c>
      <c r="CJ797" s="117">
        <f t="shared" si="1472"/>
        <v>8715</v>
      </c>
      <c r="CK797" s="117"/>
      <c r="CL797" s="121">
        <f t="shared" si="1386"/>
        <v>0</v>
      </c>
      <c r="CM797" s="123">
        <f t="shared" si="1453"/>
        <v>4864</v>
      </c>
      <c r="CN797" s="117"/>
      <c r="CO797" s="121">
        <f t="shared" si="1387"/>
        <v>0</v>
      </c>
      <c r="CP797" s="123">
        <f t="shared" si="1454"/>
        <v>3955</v>
      </c>
      <c r="CQ797" s="117"/>
      <c r="CR797" s="121">
        <f t="shared" si="1388"/>
        <v>0</v>
      </c>
      <c r="CS797" s="123">
        <f t="shared" si="1418"/>
        <v>6656</v>
      </c>
      <c r="CT797" s="117"/>
      <c r="CU797" s="121">
        <f t="shared" si="1389"/>
        <v>0</v>
      </c>
      <c r="CV797" s="123">
        <f t="shared" si="1455"/>
        <v>7769</v>
      </c>
      <c r="CW797" s="117"/>
      <c r="CX797" s="117">
        <f t="shared" si="1390"/>
        <v>0</v>
      </c>
      <c r="CY797" s="116">
        <f t="shared" si="1408"/>
        <v>6801.7599999999984</v>
      </c>
      <c r="CZ797" s="123"/>
      <c r="DA797" s="117">
        <f t="shared" si="1391"/>
        <v>0</v>
      </c>
      <c r="DB797" s="117">
        <f t="shared" si="1473"/>
        <v>90314</v>
      </c>
      <c r="DC797" s="117"/>
      <c r="DD797" s="117">
        <f t="shared" si="1392"/>
        <v>0</v>
      </c>
      <c r="DE797" s="117">
        <f t="shared" si="1474"/>
        <v>97085</v>
      </c>
      <c r="DF797" s="117"/>
      <c r="DG797" s="120">
        <f t="shared" si="1393"/>
        <v>0</v>
      </c>
      <c r="DH797" s="117">
        <f t="shared" si="1488"/>
        <v>477200</v>
      </c>
      <c r="DI797" s="117"/>
      <c r="DJ797" s="117">
        <f t="shared" si="1394"/>
        <v>0</v>
      </c>
      <c r="DK797" s="117">
        <f t="shared" si="1456"/>
        <v>4528.5</v>
      </c>
      <c r="DL797" s="211"/>
      <c r="DM797" s="207">
        <f t="shared" si="1395"/>
        <v>0</v>
      </c>
      <c r="DN797" s="125">
        <f t="shared" si="1436"/>
        <v>0</v>
      </c>
      <c r="DO797" s="126"/>
      <c r="DP797" s="127">
        <f t="shared" si="1396"/>
        <v>0</v>
      </c>
      <c r="DQ797" s="128">
        <f t="shared" si="1457"/>
        <v>6819.5</v>
      </c>
      <c r="DR797" s="126"/>
      <c r="DS797" s="127">
        <f t="shared" si="1397"/>
        <v>0</v>
      </c>
      <c r="DT797" s="128">
        <f t="shared" si="1458"/>
        <v>4846</v>
      </c>
      <c r="DU797" s="126"/>
      <c r="DV797" s="127">
        <f t="shared" si="1398"/>
        <v>0</v>
      </c>
      <c r="DW797" s="128">
        <f t="shared" si="1459"/>
        <v>4835</v>
      </c>
      <c r="DX797" s="126"/>
      <c r="DY797" s="124">
        <f t="shared" si="1399"/>
        <v>0</v>
      </c>
      <c r="DZ797" s="125">
        <f t="shared" si="1460"/>
        <v>523</v>
      </c>
      <c r="EA797" s="124"/>
      <c r="EB797" s="124">
        <f t="shared" si="1400"/>
        <v>0</v>
      </c>
      <c r="EC797" s="129">
        <f t="shared" si="1461"/>
        <v>369</v>
      </c>
      <c r="ED797" s="126"/>
      <c r="EE797" s="127">
        <f t="shared" si="1401"/>
        <v>0</v>
      </c>
      <c r="EF797" s="128">
        <f t="shared" si="1462"/>
        <v>4769</v>
      </c>
      <c r="EG797" s="117"/>
      <c r="EH797" s="117">
        <f t="shared" si="1402"/>
        <v>0</v>
      </c>
      <c r="EI797" s="117">
        <f t="shared" si="1463"/>
        <v>23157</v>
      </c>
      <c r="EJ797" s="117"/>
      <c r="EK797" s="117">
        <f t="shared" si="1484"/>
        <v>0</v>
      </c>
      <c r="EL797" s="117">
        <f t="shared" si="1464"/>
        <v>21787</v>
      </c>
      <c r="EM797" s="131" t="e">
        <f t="shared" si="1485"/>
        <v>#REF!</v>
      </c>
    </row>
    <row r="798" spans="1:143" s="36" customFormat="1" ht="10.5" customHeight="1" x14ac:dyDescent="0.25">
      <c r="A798" s="130">
        <v>46133</v>
      </c>
      <c r="B798" s="185"/>
      <c r="C798" s="215">
        <v>4822</v>
      </c>
      <c r="D798" s="113"/>
      <c r="E798" s="114"/>
      <c r="F798" s="115"/>
      <c r="G798" s="116"/>
      <c r="H798" s="117"/>
      <c r="I798" s="118">
        <f t="shared" si="1430"/>
        <v>0</v>
      </c>
      <c r="J798" s="119">
        <f t="shared" si="1465"/>
        <v>289958</v>
      </c>
      <c r="K798" s="117"/>
      <c r="L798" s="118">
        <f t="shared" si="1489"/>
        <v>0</v>
      </c>
      <c r="M798" s="119">
        <f t="shared" si="1466"/>
        <v>244190</v>
      </c>
      <c r="N798" s="117"/>
      <c r="O798" s="118">
        <f t="shared" si="1431"/>
        <v>0</v>
      </c>
      <c r="P798" s="119">
        <f t="shared" si="1467"/>
        <v>338468</v>
      </c>
      <c r="Q798" s="117">
        <v>100000</v>
      </c>
      <c r="R798" s="117">
        <f t="shared" si="1432"/>
        <v>0</v>
      </c>
      <c r="S798" s="117" t="e">
        <f t="shared" si="1468"/>
        <v>#REF!</v>
      </c>
      <c r="T798" s="117"/>
      <c r="U798" s="117">
        <f t="shared" si="1437"/>
        <v>0</v>
      </c>
      <c r="V798" s="117">
        <f t="shared" si="1438"/>
        <v>222402.40000000002</v>
      </c>
      <c r="W798" s="121"/>
      <c r="X798" s="120">
        <f t="shared" si="1433"/>
        <v>0</v>
      </c>
      <c r="Y798" s="117">
        <f t="shared" si="1416"/>
        <v>6326.2999999999993</v>
      </c>
      <c r="Z798" s="117"/>
      <c r="AA798" s="121">
        <f t="shared" si="1478"/>
        <v>0</v>
      </c>
      <c r="AB798" s="117">
        <f t="shared" si="1425"/>
        <v>8461</v>
      </c>
      <c r="AC798" s="117"/>
      <c r="AD798" s="117">
        <f t="shared" si="1479"/>
        <v>0</v>
      </c>
      <c r="AE798" s="117">
        <f t="shared" si="1439"/>
        <v>3993.3999999999996</v>
      </c>
      <c r="AF798" s="117"/>
      <c r="AG798" s="116">
        <f t="shared" si="1480"/>
        <v>0</v>
      </c>
      <c r="AH798" s="123">
        <f t="shared" si="1440"/>
        <v>5737.9999999999991</v>
      </c>
      <c r="AI798" s="117"/>
      <c r="AJ798" s="121">
        <f t="shared" si="1481"/>
        <v>0</v>
      </c>
      <c r="AK798" s="117">
        <f t="shared" si="1441"/>
        <v>6708.5</v>
      </c>
      <c r="AL798" s="117"/>
      <c r="AM798" s="121">
        <f t="shared" si="1482"/>
        <v>0</v>
      </c>
      <c r="AN798" s="117">
        <f t="shared" si="1442"/>
        <v>2752.8999999999987</v>
      </c>
      <c r="AO798" s="117"/>
      <c r="AP798" s="121">
        <f t="shared" si="1434"/>
        <v>0</v>
      </c>
      <c r="AQ798" s="117">
        <f t="shared" si="1486"/>
        <v>19229.900000000001</v>
      </c>
      <c r="AR798" s="117"/>
      <c r="AS798" s="121">
        <f t="shared" si="1380"/>
        <v>0</v>
      </c>
      <c r="AT798" s="117">
        <f t="shared" si="1443"/>
        <v>2001.1000000000004</v>
      </c>
      <c r="AU798" s="117"/>
      <c r="AV798" s="117">
        <f t="shared" si="1444"/>
        <v>0</v>
      </c>
      <c r="AW798" s="122">
        <f t="shared" si="1419"/>
        <v>1620.0000000000014</v>
      </c>
      <c r="AX798" s="117"/>
      <c r="AY798" s="117">
        <f t="shared" si="1381"/>
        <v>0</v>
      </c>
      <c r="AZ798" s="117">
        <f t="shared" si="1435"/>
        <v>1794.6</v>
      </c>
      <c r="BA798" s="117"/>
      <c r="BB798" s="121">
        <f t="shared" si="1382"/>
        <v>0</v>
      </c>
      <c r="BC798" s="117">
        <f t="shared" si="1445"/>
        <v>1254.5999999999999</v>
      </c>
      <c r="BD798" s="117"/>
      <c r="BE798" s="121">
        <f t="shared" si="1383"/>
        <v>0</v>
      </c>
      <c r="BF798" s="117">
        <f t="shared" si="1409"/>
        <v>7530.3200000000015</v>
      </c>
      <c r="BG798" s="117"/>
      <c r="BH798" s="121">
        <v>0</v>
      </c>
      <c r="BI798" s="117">
        <f t="shared" si="1483"/>
        <v>45711.88</v>
      </c>
      <c r="BJ798" s="117"/>
      <c r="BK798" s="121">
        <f t="shared" si="1384"/>
        <v>0</v>
      </c>
      <c r="BL798" s="117">
        <f t="shared" si="1446"/>
        <v>4604.6000000000004</v>
      </c>
      <c r="BM798" s="117"/>
      <c r="BN798" s="121">
        <f t="shared" si="1447"/>
        <v>0</v>
      </c>
      <c r="BO798" s="117">
        <f t="shared" si="1448"/>
        <v>509.90000000000123</v>
      </c>
      <c r="BP798" s="117"/>
      <c r="BQ798" s="121">
        <f t="shared" si="1449"/>
        <v>0</v>
      </c>
      <c r="BR798" s="117">
        <f t="shared" si="1411"/>
        <v>13003.01999999999</v>
      </c>
      <c r="BS798" s="117"/>
      <c r="BT798" s="117">
        <f t="shared" si="1475"/>
        <v>0</v>
      </c>
      <c r="BU798" s="117">
        <f t="shared" si="1470"/>
        <v>44763</v>
      </c>
      <c r="BV798" s="117"/>
      <c r="BW798" s="117">
        <f t="shared" si="1476"/>
        <v>0</v>
      </c>
      <c r="BX798" s="117">
        <f t="shared" si="1487"/>
        <v>86271</v>
      </c>
      <c r="BY798" s="117"/>
      <c r="BZ798" s="117">
        <f t="shared" si="1477"/>
        <v>0</v>
      </c>
      <c r="CA798" s="117">
        <f t="shared" si="1471"/>
        <v>40243</v>
      </c>
      <c r="CB798" s="117"/>
      <c r="CC798" s="117">
        <f t="shared" si="1450"/>
        <v>0</v>
      </c>
      <c r="CD798" s="117">
        <f t="shared" si="1403"/>
        <v>18623.8</v>
      </c>
      <c r="CE798" s="117"/>
      <c r="CF798" s="117">
        <f t="shared" si="1451"/>
        <v>0</v>
      </c>
      <c r="CG798" s="117">
        <f t="shared" si="1452"/>
        <v>6982.9</v>
      </c>
      <c r="CH798" s="117"/>
      <c r="CI798" s="117">
        <f t="shared" si="1385"/>
        <v>0</v>
      </c>
      <c r="CJ798" s="117">
        <f t="shared" si="1472"/>
        <v>8715</v>
      </c>
      <c r="CK798" s="117"/>
      <c r="CL798" s="121">
        <f t="shared" si="1386"/>
        <v>0</v>
      </c>
      <c r="CM798" s="123">
        <f t="shared" si="1453"/>
        <v>4864</v>
      </c>
      <c r="CN798" s="117"/>
      <c r="CO798" s="121">
        <f t="shared" si="1387"/>
        <v>0</v>
      </c>
      <c r="CP798" s="123">
        <f t="shared" si="1454"/>
        <v>3955</v>
      </c>
      <c r="CQ798" s="117"/>
      <c r="CR798" s="121">
        <f t="shared" si="1388"/>
        <v>0</v>
      </c>
      <c r="CS798" s="123">
        <f t="shared" si="1418"/>
        <v>6656</v>
      </c>
      <c r="CT798" s="117"/>
      <c r="CU798" s="121">
        <f t="shared" si="1389"/>
        <v>0</v>
      </c>
      <c r="CV798" s="123">
        <f t="shared" si="1455"/>
        <v>7769</v>
      </c>
      <c r="CW798" s="117"/>
      <c r="CX798" s="117">
        <f t="shared" si="1390"/>
        <v>0</v>
      </c>
      <c r="CY798" s="116">
        <f t="shared" si="1408"/>
        <v>6801.7599999999984</v>
      </c>
      <c r="CZ798" s="123"/>
      <c r="DA798" s="117">
        <f t="shared" si="1391"/>
        <v>0</v>
      </c>
      <c r="DB798" s="117">
        <f t="shared" si="1473"/>
        <v>90314</v>
      </c>
      <c r="DC798" s="117"/>
      <c r="DD798" s="117">
        <f t="shared" si="1392"/>
        <v>0</v>
      </c>
      <c r="DE798" s="117">
        <f t="shared" si="1474"/>
        <v>97085</v>
      </c>
      <c r="DF798" s="117"/>
      <c r="DG798" s="120">
        <f t="shared" si="1393"/>
        <v>0</v>
      </c>
      <c r="DH798" s="117">
        <f t="shared" si="1488"/>
        <v>477200</v>
      </c>
      <c r="DI798" s="117"/>
      <c r="DJ798" s="117">
        <f t="shared" si="1394"/>
        <v>0</v>
      </c>
      <c r="DK798" s="117">
        <f t="shared" si="1456"/>
        <v>4528.5</v>
      </c>
      <c r="DL798" s="211"/>
      <c r="DM798" s="207">
        <f t="shared" si="1395"/>
        <v>0</v>
      </c>
      <c r="DN798" s="125">
        <f t="shared" si="1436"/>
        <v>0</v>
      </c>
      <c r="DO798" s="126"/>
      <c r="DP798" s="127">
        <f t="shared" si="1396"/>
        <v>0</v>
      </c>
      <c r="DQ798" s="128">
        <f t="shared" si="1457"/>
        <v>6819.5</v>
      </c>
      <c r="DR798" s="126"/>
      <c r="DS798" s="127">
        <f t="shared" si="1397"/>
        <v>0</v>
      </c>
      <c r="DT798" s="128">
        <f t="shared" si="1458"/>
        <v>4846</v>
      </c>
      <c r="DU798" s="126"/>
      <c r="DV798" s="127">
        <f t="shared" si="1398"/>
        <v>0</v>
      </c>
      <c r="DW798" s="128">
        <f t="shared" si="1459"/>
        <v>4835</v>
      </c>
      <c r="DX798" s="126"/>
      <c r="DY798" s="124">
        <f t="shared" si="1399"/>
        <v>0</v>
      </c>
      <c r="DZ798" s="125">
        <f t="shared" si="1460"/>
        <v>523</v>
      </c>
      <c r="EA798" s="124"/>
      <c r="EB798" s="124">
        <f t="shared" si="1400"/>
        <v>0</v>
      </c>
      <c r="EC798" s="129">
        <f t="shared" si="1461"/>
        <v>369</v>
      </c>
      <c r="ED798" s="126"/>
      <c r="EE798" s="127">
        <f t="shared" si="1401"/>
        <v>0</v>
      </c>
      <c r="EF798" s="128">
        <f t="shared" si="1462"/>
        <v>4769</v>
      </c>
      <c r="EG798" s="117"/>
      <c r="EH798" s="117">
        <f t="shared" si="1402"/>
        <v>0</v>
      </c>
      <c r="EI798" s="117">
        <f t="shared" si="1463"/>
        <v>23157</v>
      </c>
      <c r="EJ798" s="117"/>
      <c r="EK798" s="117">
        <f t="shared" si="1484"/>
        <v>0</v>
      </c>
      <c r="EL798" s="117">
        <f t="shared" si="1464"/>
        <v>21787</v>
      </c>
      <c r="EM798" s="131" t="e">
        <f t="shared" si="1485"/>
        <v>#REF!</v>
      </c>
    </row>
    <row r="799" spans="1:143" ht="11.25" customHeight="1" x14ac:dyDescent="0.25">
      <c r="A799" s="130">
        <v>46133</v>
      </c>
      <c r="B799" s="185"/>
      <c r="C799" s="215">
        <v>4953</v>
      </c>
      <c r="D799" s="113"/>
      <c r="E799" s="114"/>
      <c r="F799" s="115"/>
      <c r="G799" s="116"/>
      <c r="H799" s="117"/>
      <c r="I799" s="118">
        <f t="shared" si="1430"/>
        <v>0</v>
      </c>
      <c r="J799" s="119">
        <f t="shared" si="1465"/>
        <v>289958</v>
      </c>
      <c r="K799" s="117"/>
      <c r="L799" s="118">
        <f t="shared" si="1489"/>
        <v>0</v>
      </c>
      <c r="M799" s="119">
        <f t="shared" si="1466"/>
        <v>244190</v>
      </c>
      <c r="N799" s="117"/>
      <c r="O799" s="118">
        <f t="shared" si="1431"/>
        <v>0</v>
      </c>
      <c r="P799" s="119">
        <f t="shared" si="1467"/>
        <v>338468</v>
      </c>
      <c r="Q799" s="117"/>
      <c r="R799" s="117">
        <f t="shared" si="1432"/>
        <v>0</v>
      </c>
      <c r="S799" s="117" t="e">
        <f t="shared" si="1468"/>
        <v>#REF!</v>
      </c>
      <c r="T799" s="117"/>
      <c r="U799" s="117">
        <f t="shared" si="1437"/>
        <v>0</v>
      </c>
      <c r="V799" s="117">
        <f t="shared" si="1438"/>
        <v>222402.40000000002</v>
      </c>
      <c r="W799" s="121"/>
      <c r="X799" s="120">
        <f t="shared" si="1433"/>
        <v>0</v>
      </c>
      <c r="Y799" s="117">
        <f t="shared" si="1416"/>
        <v>6326.2999999999993</v>
      </c>
      <c r="Z799" s="117"/>
      <c r="AA799" s="121">
        <f t="shared" si="1478"/>
        <v>0</v>
      </c>
      <c r="AB799" s="117">
        <f t="shared" si="1425"/>
        <v>8461</v>
      </c>
      <c r="AC799" s="117"/>
      <c r="AD799" s="117">
        <f t="shared" si="1479"/>
        <v>0</v>
      </c>
      <c r="AE799" s="117">
        <f t="shared" si="1439"/>
        <v>3993.3999999999996</v>
      </c>
      <c r="AF799" s="117"/>
      <c r="AG799" s="116">
        <f t="shared" si="1480"/>
        <v>0</v>
      </c>
      <c r="AH799" s="123">
        <f t="shared" si="1440"/>
        <v>5737.9999999999991</v>
      </c>
      <c r="AI799" s="117"/>
      <c r="AJ799" s="121">
        <f t="shared" si="1481"/>
        <v>0</v>
      </c>
      <c r="AK799" s="117">
        <f t="shared" si="1441"/>
        <v>6708.5</v>
      </c>
      <c r="AL799" s="117"/>
      <c r="AM799" s="121">
        <f t="shared" si="1482"/>
        <v>0</v>
      </c>
      <c r="AN799" s="117">
        <f t="shared" si="1442"/>
        <v>2752.8999999999987</v>
      </c>
      <c r="AO799" s="117"/>
      <c r="AP799" s="121">
        <f t="shared" si="1434"/>
        <v>0</v>
      </c>
      <c r="AQ799" s="117">
        <f t="shared" si="1486"/>
        <v>19229.900000000001</v>
      </c>
      <c r="AR799" s="117"/>
      <c r="AS799" s="121">
        <f t="shared" ref="AS799:AS862" si="1490">IF(OR(D799="NPC6ASZDB-VT015C",D799="NPP6ASZDB-VT005M",D799="NPP6ASZDB-VT003M",D799="NPC6ASZDB-VT030C",D799="NPC6ASZDB-VT005M",D799="NPC6ASZDB-VT125C",D799="NPC6ASZDB-VT010M",D799="NPC6ASZDB-VT007M",D799="NPC6ASZDB-VT350C",D799="NPC6ASZDB-VT003M",D799="NPC6ASZDB-VT250C",D799="NPC6ASZDB-VT002M",D799="NPC6ASZDB-VT050C",D799="NPC6ASZDB-VT001M",D799="NPC6ASZDB-VT150C",),E799*(F799+0.1),0)</f>
        <v>0</v>
      </c>
      <c r="AT799" s="117">
        <f t="shared" si="1443"/>
        <v>2001.1000000000004</v>
      </c>
      <c r="AU799" s="117"/>
      <c r="AV799" s="117">
        <f t="shared" si="1444"/>
        <v>0</v>
      </c>
      <c r="AW799" s="122">
        <f t="shared" si="1419"/>
        <v>1620.0000000000014</v>
      </c>
      <c r="AX799" s="117"/>
      <c r="AY799" s="117">
        <f t="shared" ref="AY799:AY862" si="1491">IF(OR(D799="NPP06UZDB-GN005M",D799="NPP06UZDB-GN001M",D799="NPC06UZDB-GN015M",D799="CO155E2-0MC150 ",D799="NPC06UZDB-GN250C",D799="NPC06UZDB-GN020C",D799="CO155E2-0MC250",D799="CO155E2-0MC150",D799="NPC06UZDB-GN350C",D799="NPC06UZDB-GN450C",D799="NPC06UZDB-GN007M",D799="NPC06UZDB-GN050C",D799="NPC06UZDB-GN750C",D799="CO155E2-0MM010",D799="CO155E2-0MC050",D799="NPC06UZDB-GN150C",D799="NPC06UZDB-GN150C",D799="CO155E2-0MM015",D799="NPC06UZDB-GN020M",D799="CO155E2-0MM003",D799="CO155E2-0MM005",D799="CO155E2-0MM007",D799="NPC06UZDB-GN010M",D799="NPC06UZDB-GN125C",D799="NPC06UZDB-GN012M",D799="CO155E2-0MM001",D799="NPC06UZDB-GN001M",D799="NPC06UZDB-GN002M",D799="NPC06UZDB-GN003M",D799="NPC06UZDB-GN004M",D799="NPC06UZDB-GN005M",D799="NPC06UZDB-GN006M",D799="CO155E2-0MM002",),E799*(F799+0.12),0)</f>
        <v>0</v>
      </c>
      <c r="AZ799" s="117">
        <f t="shared" si="1435"/>
        <v>1794.6</v>
      </c>
      <c r="BA799" s="117"/>
      <c r="BB799" s="121">
        <f t="shared" ref="BB799:BB862" si="1492">IF(OR(D799="NPC6AUZDB-RD025C",D799="NPP06UZDB-RD150C",D799="NPC06UZDB-RD250C",D799="NPC06UZDB-OR050C",D799="NPC06UZDB-RD015M",D799="CO155E2-07C150",D799="NPC06UZDB-RD150C",D799="NPC06UZDB-RD020C",D799="NPC06UZDB-RD750C",D799="CO155E2-07M015",D799="CO155E2-07M010",D799="NPC06UZDB-RD050C",D799="NPC06UZDB-RD150C",D799="CO155E2-07M005",D799="CO155E2-07M007",D799="CO155E2-07C050",D799="NPC06UZDB-RD750C",D799="NPC06UZDB-RD005M",D799="CO155E2-07C150",D799="NPC06UZDB-RD010M",D799="NPC06UZDB-RD020M",D799="CO155E2-07M001",D799="CO155E2-07M003",D799="CO155E2-07M002",D799="NPC06UZDB-RD001M",D799="NPC06UZDB-RD002M",D799="NPC06UZDB-RD002M",D799="NPC06UZDB-RD003M",D799="NPC06UZDB-RD004M",),E799*(F799+0.12),0)</f>
        <v>0</v>
      </c>
      <c r="BC799" s="117">
        <f t="shared" si="1445"/>
        <v>1254.5999999999999</v>
      </c>
      <c r="BD799" s="117"/>
      <c r="BE799" s="121">
        <f t="shared" ref="BE799:BE862" si="1493">IF(OR(D799="NPC06UZDB-BL030M",D799="NPP06UZDB-BL004M",D799="NPP06UZDB-BL020M",D799="NPP06UZDB-BL250C",D799="NPP06UZDB-BL010M",D799="CO155E2-0ZM020",D799="CO155E2-0ZM025",D799="NPP06UZDB-BL007M",D799="NPP06UZDB-BL009M",D799="NPP06UZDB-BL003M",D799="NPP06UZDB-BL008M",D799="NPC06UZDB-BL017C",D799="NPP06UZDB-BL002M",D799="NPP06UZDB-BL150C",D799="NPP06UZDB-BL006M",D799="CO155E2-0ZC750",D799="NPC06UZDB-BL011M",D799="NPC06UZDB-BL250C",D799="NPC06UZDB-BL009M",D799="NPC06UZDB-BL020C",D799="NPC06UZDB-BL012M",D799="NPC06UZDB-BL015C",D799="NPC06UZDB-BL030C",D799="NPC06UZDB-BL013M",D799="CO155E2-0ZC050",D799="CO155E2-0ZC250",D799="CO155E2-0ZM009",D799="CO155E2-0ZM008",D799="CO155E2-0ZM006",D799="CO155E2-0ZM012",D799="CO155E2-0ZM004",D799="CO155E2-0ZC150",D799="CO155E2-0ZM015",D799="CO155E2-0ZM010",D799="CO155E2-0ZM005",D799="CO155E2-0ZC150",D799="CO155E2-0ZM015",D799="NPC06UZDB-BL020M",D799="CO155E2-0ZM003",D799="CO155E2-0ZM007",D799="NPC06UZDB-BL750C",D799="NPC06UZDB-BL150C",D799="NPC06UZDB-BL020M",D799="NPC06UZDB-BL050C",D799="NPC06UZDB-BL008M",D799="NPC06UZDB-BL006M",D799="NPC06UZDB-BL010M",D799="NPC06UZDB-BL007M",D799="NPC06UZDB-BL001M",D799="NPC06UZDB-BL002M",D799="NPC06UZDB-BL003M",D799="NPC06UZDB-BL004M",D799="NPC06UZDB-BL005M",D799="NPC06UZDB-BL015M",D799="CO155E2-0ZM001",D799="CO155E2-0ZM002",),E799*(F799+0.12),0)</f>
        <v>0</v>
      </c>
      <c r="BF799" s="117">
        <f t="shared" si="1409"/>
        <v>7530.3200000000015</v>
      </c>
      <c r="BG799" s="117"/>
      <c r="BH799" s="121">
        <f t="shared" ref="BH799:BH830" si="1494">IF(OR(D819="NPC06UZDB-GY026M",D819="NPP06UZDB-GY010M",D799="CO155E2-0CM018",D799="CO155E2-0CM023",D799="CO155E2-0CM026",D799="NPP06UZDB-GY150C",D799="NPP06UZDB-GY025M",D799="NPC06UZDB-GY013M",D799="NPP06UZDB-GY001M",D799="NPP06UZDB-GY250C",D799="NPC06UZDB-GY028M",D799="NPC06UZDB-GY018M",D799="NPC06UZDB-GY014M",D799="NPC06UZDB-GY012M",D799="NPC06UZDB-GY011M",D799="NPC06UZDB-GY006M",D799="CO155E2-0CM006",D799="NPP06UZDB-GY005M",D799="NPP06UZDB-GY005M",D799="NPP06UZDB-GY003M",D799="NPP06UZDB-GY002M",D799="NPC06UZDB-GY025M",D799="CO155E2-0CM020",D799="CO155E2-0CM030",D799="NPC06UZDB-GY350C",D799="NPC06UZDB-GY030M",D799="NPC06UZDB-GY020C",D799="NPC06UZDB-GY030M",D799="NPC06UZDB-GY350C",D799="CO155E2-0CM007",D799="NPC06UZDB-GY150C",D799="NPC06UZDB-GY250C",D799="NPC06UZDB-GY007M",D799="CO155E2-0CC050",D799="NPC06UZDB-GY006M",D799="NPC06UZDB-GY008M",D799="NPC06UZDB-GY050C",D799="CO155E2-0CC250",D799="NPC06UZDB-GY750C",D799="NPC06UZDB-GY007M",D799="NPC06UZDB-GY020M",D799="CO155E2-0CC150",D799="CO155E2-0CM015",D799="CO155E2-0CM010",D799="NPC06UZDB-GY450C",D799="NPC06UZDB-GY015M",D799="NPC06UZDB-GY150C",D799="CO155E2-0CM001",D799="CO155E2-0CM002",D799="CO155E2-0CM003",D799="CO155E2-0CM004",D799="CO155E2-0CM005",D799="CO155E2-0CM008",D799="NPC06UZDB-GY010M",D799="NPC06UZDB-GY001M",D799="NPC06UZDB-GY002M",D799="NPC06UZDB-GY003M",D799="NPC06UZDB-GY004M",D799="NPC06UZDB-GY005M",),E799*(F799+0.12),0)</f>
        <v>0</v>
      </c>
      <c r="BI799" s="117">
        <f t="shared" si="1483"/>
        <v>45711.88</v>
      </c>
      <c r="BJ799" s="117"/>
      <c r="BK799" s="121">
        <f t="shared" ref="BK799:BK862" si="1495">IF(OR(D799="NPP06UZDB-YL002M",D799="NPP06UZDB-YL001M",D799="NPP06UZDB-YL150C",D799="NPP06UZDB-YL010M",D799="NPC06UZDB-YL015C",D799="NPC06UZDB-YL020M",D799="CO155E2-09M016",D799="CO155E2-09M012",D799="CO155E2-09M016",D799="NPC06UZDB-YL750C",D799="CO155E2-09M008",D799="NPC06UZDB-YL004M",D799="NPC06UZDB-YL004M",D799="NPC06UZDB-YL003M",D799="NPC06UZDB-YL250C",D799="CO155E2-09C050",D799="NPC06UZDB-YL020C",D799="NPC06UZDB-YL350C",D799="CO155E2-09M004",D799="CO155E2-09M004C6",D799="CO155E2-09M015",D799="NPC06UZDB-YL050C",D799="NPC06UZDB-YL010M",D799="CO155E2-09M010",D799="NPC06UZDB-YL010M",D799="NPC06UZDB-YL007M",D799="NPC06UZDB-YL150C",D799="CO155E2-09M015",D799="CO155E2-09C150",D799="CO155E2-09M005",D799="CO155E2-09M003",D799="CO155E2-09M001",D799="CO155E2-09M007",D799="NPC06UZDB-YL001M",D799="NPC06UZDB-YL002M",D799="NPC06UZDB-YL003M",D799="NPC06UZDB-YL004M",D799="NPC06UZDB-YL005M",D799="CO155E2-09M002",),E799*(F799+0.12),0)</f>
        <v>0</v>
      </c>
      <c r="BL799" s="117">
        <f t="shared" si="1446"/>
        <v>4604.6000000000004</v>
      </c>
      <c r="BM799" s="117"/>
      <c r="BN799" s="121">
        <f t="shared" si="1447"/>
        <v>0</v>
      </c>
      <c r="BO799" s="117">
        <f t="shared" si="1448"/>
        <v>509.90000000000123</v>
      </c>
      <c r="BP799" s="117"/>
      <c r="BQ799" s="121">
        <f t="shared" si="1449"/>
        <v>0</v>
      </c>
      <c r="BR799" s="117">
        <f t="shared" si="1411"/>
        <v>13003.01999999999</v>
      </c>
      <c r="BS799" s="117"/>
      <c r="BT799" s="117">
        <f t="shared" si="1475"/>
        <v>0</v>
      </c>
      <c r="BU799" s="117">
        <f t="shared" si="1470"/>
        <v>44763</v>
      </c>
      <c r="BV799" s="117"/>
      <c r="BW799" s="117">
        <f t="shared" si="1476"/>
        <v>0</v>
      </c>
      <c r="BX799" s="117">
        <f t="shared" si="1487"/>
        <v>86271</v>
      </c>
      <c r="BY799" s="117"/>
      <c r="BZ799" s="117">
        <f t="shared" si="1477"/>
        <v>0</v>
      </c>
      <c r="CA799" s="117">
        <f t="shared" si="1471"/>
        <v>40243</v>
      </c>
      <c r="CB799" s="117">
        <v>7955</v>
      </c>
      <c r="CC799" s="117">
        <f t="shared" si="1450"/>
        <v>0</v>
      </c>
      <c r="CD799" s="117">
        <f t="shared" si="1403"/>
        <v>26578.799999999999</v>
      </c>
      <c r="CE799" s="117"/>
      <c r="CF799" s="117">
        <f t="shared" si="1451"/>
        <v>0</v>
      </c>
      <c r="CG799" s="117">
        <f t="shared" si="1452"/>
        <v>6982.9</v>
      </c>
      <c r="CH799" s="117"/>
      <c r="CI799" s="117">
        <f t="shared" ref="CI799:CI862" si="1496">IF(OR(D799="NPC6AUZDB-YL025C",D799="NPC6AUZDB-YL002M",D799="NPC6AUZDB-YL015M",D799="NPC6AUZDB-YL001M",D799="PC6AUZDB-YL002M",D799="NPC6AUZDB-YL003M",D799="NPC6AUZDB-YL005M",),E799*(F799+0.1),0)</f>
        <v>0</v>
      </c>
      <c r="CJ799" s="117">
        <f t="shared" si="1472"/>
        <v>8715</v>
      </c>
      <c r="CK799" s="117"/>
      <c r="CL799" s="121">
        <f t="shared" ref="CL799:CL862" si="1497">IF(OR(D799="NPC6AUZDB-GN007M",D799="NPC6AUZDB-GN010M",D799="NPC6AUZDB-GN002M",D799="NPC6AUZDB-GN001M",D799="NPC6AUZDB-GN003M",D799="NPC6AUZDB-GN005M",),E799*(F799+0.1),0)</f>
        <v>0</v>
      </c>
      <c r="CM799" s="123">
        <f t="shared" si="1453"/>
        <v>4864</v>
      </c>
      <c r="CN799" s="117"/>
      <c r="CO799" s="121">
        <f t="shared" ref="CO799:CO862" si="1498">IF(OR(D799="NPC6AUZDB-BK002M",D799="NPC6AUZDB-BK010M",D799="NPC6AUZDB-BK003M",D799="NPC6AUZDB-BK001M",),E799*(F799+0.1),0)</f>
        <v>0</v>
      </c>
      <c r="CP799" s="123">
        <f t="shared" si="1454"/>
        <v>3955</v>
      </c>
      <c r="CQ799" s="117"/>
      <c r="CR799" s="121">
        <f t="shared" ref="CR799:CR862" si="1499">IF(OR(D799="NPC6AUZDB-RD005M",D799="NPC6AUZDB-RD025C",D799="NPC6AUZDB-RD002M",D799="NPC6AUZDB-RD003M",D799="NPC6AUZDB-RD001M",),E799*(F799+0.1),0)</f>
        <v>0</v>
      </c>
      <c r="CS799" s="123">
        <f t="shared" si="1418"/>
        <v>6656</v>
      </c>
      <c r="CT799" s="117"/>
      <c r="CU799" s="121">
        <f t="shared" ref="CU799:CU862" si="1500">IF(OR(D799="NPC6AUZDB-OR002M",D799="NPC6AUZDB-RD003M",D799="NPC6AUZDB-RD001M",),E799*(F799+0.1),0)</f>
        <v>0</v>
      </c>
      <c r="CV799" s="123">
        <f t="shared" si="1455"/>
        <v>7769</v>
      </c>
      <c r="CW799" s="117"/>
      <c r="CX799" s="117">
        <f t="shared" ref="CX799:CX862" si="1501">IF(OR(D799="NPC6AUZDB-GY030C",D799="NPC6AUZDA-GY003M",D790="NPC6AUZDA-GY003M",D799="NPC6AUZDB-GY150C",D799="NPC6AUZDB-GY010M",D799="NPC6AUZDB-GY001M",D799="NPC6AUZDB-GY005M",D799="NPC6AUZDA-GY020M",D799="NPC6AUZDB-GY003M",D799="NPC6AUZDB-GY002M",),E799*(F799+0.1),0)</f>
        <v>0</v>
      </c>
      <c r="CY799" s="116">
        <f t="shared" si="1408"/>
        <v>6801.7599999999984</v>
      </c>
      <c r="CZ799" s="123"/>
      <c r="DA799" s="117">
        <f t="shared" ref="DA799:DA862" si="1502">IF(OR(D799="NPP6AUZDB-BK001M",D799="NPP6AUZDB-WT005M",D799="NPC6AUZDB-WT020C",D799="NPP6AUZDB-WT002M",D799="NPC6AUZDB-GY030C",D799="NPC6AUZDB-WT030C",D799="NPC6AUZDB-BL030C",D799="NPC6AUZDB-YL050C",D799="NPC6AUZDB-WT020C",D799="NPC6AUZDB-BK002M",D799="NPC6AUZDB-GN002M",D799="NPC6AUZDB-OR002M",D799="NPC6AUZDB-RD005M",D799="NPC6AUZDB-RD025C",D799="NPC6AUZDB-BL025C",D799="NPC6AUZDB-YL025C",D799="NPC6AUZDB-WT025C",D799="NPC6AUZDB-GN001M",D799="NPC6AUZDB-GY150C",D799="NPC6AUZDB-YL015M",D799="NPC6AUZDB-GY010M",D799="NPC6AUZDB-GY001M",D799="NPC6AUZDB-GY005M",D799="NPC6AUZDB-YL003M",D799="PC6AUZDB-YL002M",D799="NPC6AUZDB-BL015M",D799="NPC6AUZDB-WT007M",D799="NPC6AUZDB-YL001M",D799="NPC6AUZDB-GY002M",D799="NPC6AUZDB-GN001M",D799="NPC6AUZDB-BL150C",D799="NPC6AUZDB-RD002M",D799="NPC6AUZDB-RD005M",D799="NPC6AUZDB-WT012M",D799="NPC6AUZDB-GY020C",D799="NPC6AUZDB-RD020C",D799="NPC6AUZDB-WT050C",D799="NPC6AUZDB-BL020M",D799="NPC6AUZDB-BL002M",D799="NPC6AUZDB-BL025C",D799="NPC6AUZDB-GN025C",D799="NPC6AUZDB-GY025C",D799="NPC6AUZDB-RD025C",D799="NPC6AUZDB-YL025C",D799="NPC6AUZDA-GY001M",D799="NPC6AUZDA-GY002M",D799="NPC6AUZDA-GY003M",D799="NPC6AUZDB-WT004M",D799="NPC6AUZDB-WT006M",D799="NPC6AUZDB-WT007M",D799="NPC6AUZDB-WT025M",D799="NPC6AUZDB-WT020M",D799="NPC6AUZDB-GN002M",D799="NPC6AUZDB-BL150C",D799="NPC6AUZDB-YL002M",D799="NPC6AUZDB-WT008M",D799="NPC6AUZDB-BL250C",D799="NPC6AUZDB-GN150C",D799="NPC6AUZDB-OR001M",D799="NPC6AUZDB-OR005M",D799="NPC6AUZDB-WT007M",D799="NPC6AUZDA-GY020M",D799="NPC6AUZDB-RD003M",D799="NPC6AUZDB-GN001M",D799="NPC6AUZDB-RD001M",D799="NPC6AUZDB-GN003M",D799="NPC6AUZDB-GY003M",D799="NPC6AUZDB-OR003M",D799="NPC6AUZDB-WT025C",D799="NPC6AUZDB-WT250C",D799="NPC6AUZDB-BK003M",D799="NPC6AUZDB-BK002M",D799="NPC6AUZDB-BK001M",D799="NPC6AUZDB-GN005M",D799="NPC6AUZDB-WT750C",D799="NPC6AUZDB-WT150C",D799="NPC6AUZDB-BL005M",D799="NPC6AUZDB-WT010M",D799="NPC6AUZDB-WT015M",D799="NPC6AUZDB-YL005M",D799="NPC6AUZDB-WT010M",D799="NPC6AUZDB-BL003M",D799="NPC6AUZDB-BL007M",D799="NPC6AUZDB-BL001M",D799="NPC6AUZDB-WT005M",D799="NPC6AUZDB-WT003M",D799="NPC6AUZDB-WT002M",D799="NPC6AUZDB-WT001M",),E799*2,0)</f>
        <v>0</v>
      </c>
      <c r="DB799" s="117">
        <f t="shared" si="1473"/>
        <v>90314</v>
      </c>
      <c r="DC799" s="117"/>
      <c r="DD799" s="117">
        <f t="shared" ref="DD799:DD862" si="1503">IF(OR(D799="NPP6AUZDB-BK001M",D799="NPP6AUZDB-WT005M",D799="NPP6AUZDB-WT003M",D799="NPP6AUZDB-WT002M",D799="NPC6AUZDB-GY030C",D799="NPC6AUZDB-WT030C",D799="NPC6AUZDB-BL030C",D799="NPC6AUZDB-YL050C",D799="NPC6AUZDB-WT020C",D799="NPC6AUZDB-BK002M",D799="NPC6AUZDB-GN002M",D799="NPC6AUZDB-OR002M",D799="NPC6AUZDB-WT006M",D799="NPC6AUZDB-RD005M",D799="NPC6AUZDB-RD025C",D799="NPC6AUZDB-BL025C",D799="NPC6AUZDB-YL025C",D799="NPC6AUZDB-WT025C",D799="NPC6AUZDB-GY150C",D799="NPC6AUZDB-YL015M",D799="NPC6AUZDB-GY010M",D799="NPC6AUZDB-GY001M",D799="NPC6AUZDB-GY005M",D799="NPC6AUZDB-YL003M",D799="PC6AUZDB-YL002M",D799="NPC6AUZDB-BL015M",D799="NPC6AUZDB-WT007M",D799="NPC6AUZDB-YL001M",D799="NPC6AUZDB-GY002M",D799="NPC6AUZDB-GN001M",D799="NPC6AUZDB-BL150C",D799="NPC6AUZDB-RD002M",D799="NPC6AUZDB-RD005M",D799="NPC6AUZDB-WT012M",D799="NPC6AUZDB-GY020C",D799="NPC6AUZDB-RD020C",D799="NPC6AUZDB-WT050C",D799="NPC6AUZDB-BL020M",D799="NPC6AUZDB-BL002M",D799="NPC6AUZDB-BL025C",D799="NPC6AUZDB-GN025C",D799="NPC6AUZDB-GY025C",D799="NPC6AUZDB-RD025C",D799="NPC6AUZDB-YL025C",D799="NPC6AUZDA-GY001M",D799="NPC6AUZDA-GY002M",D799="NPC6AUZDA-GY003M",D799="NPC6AUZDB-WT004M",D799="NPC6AUZDB-WT006M",D799="NPC6AUZDB-WT007M",D799="NPC6AUZDB-WT025M",D799="NPC6AUZDB-WT020M",D799="NPC6AUZDB-GN002M",D799="NPC6AUZDB-BL150C",D799="NPC6AUZDB-YL002M",D799="NPC6AUZDB-WT008M",D799="NPC6AUZDB-BL250C",D799="NPC6AUZDB-GN150C",D799="NPC6AUZDB-OR001M",D799="NPC6AUZDB-OR005M",D799="NPC6AUZDB-WT007M",D799="NPC6AUZDA-GY020M",D799="NPC6AUZDB-RD003M",D799="NPC6AUZDB-GN001M",D799="NPC6AUZDB-RD001M",D799="NPC6AUZDB-GN003M",D799="NPC6AUZDB-GY003M",D799="NPC6AUZDB-OR003M",D799="NPC6AUZDB-WT025C",D799="NPC6AUZDB-WT250C",D799="NPC6AUZDB-BK003M",D799="NPC6AUZDB-BK002M",D799="NPC6AUZDB-BK001M",D799="NPC6AUZDB-GN005M",D799="NPC6AUZDB-WT750C",D799="NPC6AUZDB-WT150C",D799="NPC6AUZDB-BL005M",D799="NPC6AUZDB-WT015M",D799="NPC6AUZDB-YL005M",D799="NPC6AUZDB-WT010M",D799="NPC6AUZDB-BL003M",D799="NPC6AUZDB-BL007M",D799="NPC6AUZDB-BL001M",D799="NPC6AUZDB-WT005M",D799="NPC6AUZDB-WT003M",D799="NPC6AUZDB-WT002M",D799="NPC6AUZDB-WT001M",),E799*2,0)</f>
        <v>0</v>
      </c>
      <c r="DE799" s="117">
        <f t="shared" si="1474"/>
        <v>97085</v>
      </c>
      <c r="DF799" s="117"/>
      <c r="DG799" s="120">
        <f t="shared" ref="DG799:DG862" si="1504">IF(OR(D799="NPP6AUZDB-WT003M",D799="NPC06SZDB-WT004M",D799="CO155E2-01C150",D799="CO155E2-0CM002",D799="CO155E2-08M020",D799="CO155E2-06M002",D799="NPC06SZDB-WT001M",D799="CO155E2-08M007",D799="CO17772-08M003",D799="CO155E2-08M003",D799="CO155E2-0MM001",D799="CO155E2-0ZC750",D799="CO155E2-09M008",D799="CO155E2-09M015",D799="CO155E2-08M010",D799="CO155E2-08M015",D799="CO155E2-08M001",D799="CO155E2-0MM015",D799="CO17772-0CM003",D799="CO155E2-0MC050",D799="CO155E2-0CM001",D799="CO155E2-0CM007",D799="CO155E2-08C050",D799="NPC06SZDB-YL010M",D799="NPC06SZDB-GY003M",D799="NPC06SZDB-WT002M",D799="NPC06SZDB-GY001M",D799="NPC06SZDB-WT010M",D799="NPC06SZDB-WT050C",D799="NPC06SZDB-WT005M",D799="NPC06SZDB-WT003M",D799="CO155E2-08M005",D799="CO155E2-08M002",D799="CO155E2-08C150",D799="CO155E2-07M010", D799="CO155E2-0ZM015",D799="CO155E2-0CM010",D799="CO155E2-0CM015",D799="CO155E2-01M010",D799="CO17772-08C150",D799="CO17772-08C050",D799="NPC06SZDB-WT015M",D799="NPC06SZDB-WT015M",D799="NPC06SZDB-WT150C"),E799,0)</f>
        <v>0</v>
      </c>
      <c r="DH799" s="117">
        <f t="shared" si="1488"/>
        <v>477200</v>
      </c>
      <c r="DI799" s="117"/>
      <c r="DJ799" s="117">
        <f t="shared" ref="DJ799:DJ862" si="1505">IF(OR(D799="CO17772-08C250",D799="CO17772-08F004",D799="CO17772-08F010",D799="CO17772-08C750",D799="CO17772-08C250",D799="CO17772-08F002",D799="CO17772-08M020",D799="CO17772-08M010",D799="CO17772-08M006",D799="CO17772-08C050",D799="CO17772-08C150",D799="CO17772-08M007",D799="CO17772-08M010",D799=1644077,D799="CO17772-08M001",D799="CO17772-08M002",D799="CO17772-08M003",D799="CO17772-08M004",D799="CO17772-08M005",D799="CO17772-08M015",),E799*(F799+0.15),0)</f>
        <v>0</v>
      </c>
      <c r="DK799" s="117">
        <f t="shared" si="1456"/>
        <v>4528.5</v>
      </c>
      <c r="DL799" s="211"/>
      <c r="DM799" s="207">
        <f t="shared" ref="DM799:DM862" si="1506">IF(D799=2153276,E799*(F799+0.15),0)</f>
        <v>0</v>
      </c>
      <c r="DN799" s="125">
        <f t="shared" si="1436"/>
        <v>0</v>
      </c>
      <c r="DO799" s="126"/>
      <c r="DP799" s="127">
        <f t="shared" ref="DP799:DP862" si="1507">IF(OR(D799="CO17772-0CC050",D799="CO17772-0CM015",D799="CO17772-0CM007",D799="CO17772-0CM005",D799="CO17772-0CM007",D799="CO17772-0CM007",D799="CO17772-0CM010",D799="CO17772-0CM003",D799="CO17772-0MM015",D799="CO17772-0CM002",D799=959305,D799="CO17772-0CM001",),E799*(F799+0.15),0)</f>
        <v>0</v>
      </c>
      <c r="DQ799" s="128">
        <f t="shared" si="1457"/>
        <v>6819.5</v>
      </c>
      <c r="DR799" s="126"/>
      <c r="DS799" s="127">
        <f t="shared" ref="DS799:DS862" si="1508">IF(OR(D799="CO17772-0ZM010",D799="CO17772-0ZM002",D799="CO17772-0ZM001",D799="CO17772-0ZM005",D799="CO17772-0ZM008",D799=959308,),E799*(F799+0.15),0)</f>
        <v>0</v>
      </c>
      <c r="DT799" s="128">
        <f t="shared" si="1458"/>
        <v>4846</v>
      </c>
      <c r="DU799" s="126"/>
      <c r="DV799" s="127">
        <f t="shared" ref="DV799:DV862" si="1509">IF(OR(D799="CO17772-0MM003",D799="CO17772-0MM001",D799="CO17772-0MC150",D799="CO17772-0MM005",D799=959306,),E799*(F799+0.15),0)</f>
        <v>0</v>
      </c>
      <c r="DW799" s="128">
        <f t="shared" si="1459"/>
        <v>4835</v>
      </c>
      <c r="DX799" s="126"/>
      <c r="DY799" s="124">
        <f t="shared" ref="DY799:DY862" si="1510">IF(OR(D799="CO17772-09M001",D799=959307,),E799*(F799+0.15),0)</f>
        <v>0</v>
      </c>
      <c r="DZ799" s="125">
        <f t="shared" si="1460"/>
        <v>523</v>
      </c>
      <c r="EA799" s="124"/>
      <c r="EB799" s="124">
        <f t="shared" ref="EB799:EB862" si="1511">IF(OR(D799="CO17772-01M001",),E799*(F799+0.15),0)</f>
        <v>0</v>
      </c>
      <c r="EC799" s="129">
        <f t="shared" si="1461"/>
        <v>369</v>
      </c>
      <c r="ED799" s="126"/>
      <c r="EE799" s="127">
        <f t="shared" ref="EE799:EE862" si="1512">IF(OR(CA799="CO17772-07M015",D799="CO17772-07M007",D799="CO17772-07M001",D799="CO17772-07M001",D799=959309,),E799*(F799+0.15),0)</f>
        <v>0</v>
      </c>
      <c r="EF799" s="128">
        <f t="shared" si="1462"/>
        <v>4769</v>
      </c>
      <c r="EG799" s="117"/>
      <c r="EH799" s="117">
        <f t="shared" ref="EH799:EH862" si="1513">IF(OR(D799="CO17772-0MM003",D799="CO17772-0ZM010",D799="CO17772-07M007",D799="CO17772-0ZM002",D799="CO17772-01M001",D799="CO17772-0CC050",D799="CO17772-0CM015",D799="CO17772-08F004",D799="CO17772-08F010",D799="CO17772-08C750",D799="CO17772-08C250",D799="CO17772-07M001",D799="CO17772-09M001",D799="CO17772-0ZM001",D799="CO17772-0MM001",D799="CO17772-08F002",D799="CO17772-0ZM008",D799="CO17772-0ZM005",D799="CO17772-0CM005",D799="CO17772-0CM007",D799="CO17772-08M020",D799="CO17772-0MC150",D799="CO17772-08M006",D799="CO17772-08C050",D799="CO17772-0CM007",D799="CO17772-0CM010",D799="CO17772-0CM003",D799="CO17772-08C150",D799="CO17772-08M007",D799="CO17772-0MM005",D799="CO17772-0MM015",D799="CO17772-0CM002",D799="CO17772-0CM001",D799="CO17772-08M010",D799="CO17772-08M001",D799="CO17772-08M002",D799="CO17772-08M003",D799="CO17772-08M004",D799="CO17772-08M015",D799=959308,D799=959305,D799=959306,D799=959307,D799=959309,D799=1644077,D799="CO17772-08M005",),E799*2,0)</f>
        <v>0</v>
      </c>
      <c r="EI799" s="117">
        <f t="shared" si="1463"/>
        <v>23157</v>
      </c>
      <c r="EJ799" s="117"/>
      <c r="EK799" s="117">
        <f t="shared" si="1484"/>
        <v>0</v>
      </c>
      <c r="EL799" s="117">
        <f t="shared" si="1464"/>
        <v>21787</v>
      </c>
      <c r="EM799" s="131" t="e">
        <f t="shared" si="1485"/>
        <v>#REF!</v>
      </c>
    </row>
    <row r="800" spans="1:143" s="36" customFormat="1" ht="11.25" customHeight="1" x14ac:dyDescent="0.25">
      <c r="A800" s="159">
        <v>46137</v>
      </c>
      <c r="B800" s="185"/>
      <c r="C800" s="215">
        <v>4966</v>
      </c>
      <c r="D800" s="113"/>
      <c r="E800" s="114"/>
      <c r="F800" s="115"/>
      <c r="G800" s="116"/>
      <c r="H800" s="117"/>
      <c r="I800" s="118">
        <f t="shared" si="1430"/>
        <v>0</v>
      </c>
      <c r="J800" s="119">
        <f t="shared" si="1465"/>
        <v>289958</v>
      </c>
      <c r="K800" s="117"/>
      <c r="L800" s="118">
        <f t="shared" si="1489"/>
        <v>0</v>
      </c>
      <c r="M800" s="119">
        <f t="shared" si="1466"/>
        <v>244190</v>
      </c>
      <c r="N800" s="117"/>
      <c r="O800" s="118">
        <f t="shared" si="1431"/>
        <v>0</v>
      </c>
      <c r="P800" s="119">
        <f t="shared" si="1467"/>
        <v>338468</v>
      </c>
      <c r="Q800" s="117"/>
      <c r="R800" s="117">
        <f t="shared" si="1432"/>
        <v>0</v>
      </c>
      <c r="S800" s="117" t="e">
        <f t="shared" si="1468"/>
        <v>#REF!</v>
      </c>
      <c r="T800" s="117"/>
      <c r="U800" s="117">
        <f t="shared" si="1437"/>
        <v>0</v>
      </c>
      <c r="V800" s="117">
        <f t="shared" si="1438"/>
        <v>222402.40000000002</v>
      </c>
      <c r="W800" s="121"/>
      <c r="X800" s="120">
        <f t="shared" si="1433"/>
        <v>0</v>
      </c>
      <c r="Y800" s="117">
        <f t="shared" si="1416"/>
        <v>6326.2999999999993</v>
      </c>
      <c r="Z800" s="117"/>
      <c r="AA800" s="121">
        <f t="shared" si="1478"/>
        <v>0</v>
      </c>
      <c r="AB800" s="117">
        <f t="shared" si="1425"/>
        <v>8461</v>
      </c>
      <c r="AC800" s="117"/>
      <c r="AD800" s="117">
        <f t="shared" si="1479"/>
        <v>0</v>
      </c>
      <c r="AE800" s="117">
        <f t="shared" si="1439"/>
        <v>3993.3999999999996</v>
      </c>
      <c r="AF800" s="117"/>
      <c r="AG800" s="116">
        <f t="shared" si="1480"/>
        <v>0</v>
      </c>
      <c r="AH800" s="123">
        <f t="shared" si="1440"/>
        <v>5737.9999999999991</v>
      </c>
      <c r="AI800" s="117"/>
      <c r="AJ800" s="121">
        <f t="shared" si="1481"/>
        <v>0</v>
      </c>
      <c r="AK800" s="117">
        <f t="shared" si="1441"/>
        <v>6708.5</v>
      </c>
      <c r="AL800" s="117"/>
      <c r="AM800" s="121">
        <f t="shared" si="1482"/>
        <v>0</v>
      </c>
      <c r="AN800" s="117">
        <f t="shared" si="1442"/>
        <v>2752.8999999999987</v>
      </c>
      <c r="AO800" s="117"/>
      <c r="AP800" s="121">
        <f t="shared" si="1434"/>
        <v>0</v>
      </c>
      <c r="AQ800" s="117">
        <f t="shared" si="1486"/>
        <v>19229.900000000001</v>
      </c>
      <c r="AR800" s="117"/>
      <c r="AS800" s="121">
        <f t="shared" si="1490"/>
        <v>0</v>
      </c>
      <c r="AT800" s="117">
        <f t="shared" si="1443"/>
        <v>2001.1000000000004</v>
      </c>
      <c r="AU800" s="117"/>
      <c r="AV800" s="117">
        <f t="shared" si="1444"/>
        <v>0</v>
      </c>
      <c r="AW800" s="122">
        <f t="shared" si="1419"/>
        <v>1620.0000000000014</v>
      </c>
      <c r="AX800" s="117"/>
      <c r="AY800" s="117">
        <f t="shared" si="1491"/>
        <v>0</v>
      </c>
      <c r="AZ800" s="117">
        <f t="shared" si="1435"/>
        <v>1794.6</v>
      </c>
      <c r="BA800" s="117"/>
      <c r="BB800" s="121">
        <f t="shared" si="1492"/>
        <v>0</v>
      </c>
      <c r="BC800" s="117">
        <f t="shared" si="1445"/>
        <v>1254.5999999999999</v>
      </c>
      <c r="BD800" s="117"/>
      <c r="BE800" s="121">
        <f t="shared" si="1493"/>
        <v>0</v>
      </c>
      <c r="BF800" s="117">
        <f t="shared" si="1409"/>
        <v>7530.3200000000015</v>
      </c>
      <c r="BG800" s="117"/>
      <c r="BH800" s="121">
        <f t="shared" si="1494"/>
        <v>0</v>
      </c>
      <c r="BI800" s="117">
        <f t="shared" si="1483"/>
        <v>45711.88</v>
      </c>
      <c r="BJ800" s="117"/>
      <c r="BK800" s="121">
        <f t="shared" si="1495"/>
        <v>0</v>
      </c>
      <c r="BL800" s="117">
        <f t="shared" si="1446"/>
        <v>4604.6000000000004</v>
      </c>
      <c r="BM800" s="117"/>
      <c r="BN800" s="121">
        <f t="shared" si="1447"/>
        <v>0</v>
      </c>
      <c r="BO800" s="117">
        <f t="shared" si="1448"/>
        <v>509.90000000000123</v>
      </c>
      <c r="BP800" s="117"/>
      <c r="BQ800" s="121">
        <f t="shared" si="1449"/>
        <v>0</v>
      </c>
      <c r="BR800" s="117">
        <f t="shared" si="1411"/>
        <v>13003.01999999999</v>
      </c>
      <c r="BS800" s="117"/>
      <c r="BT800" s="117">
        <f t="shared" si="1475"/>
        <v>0</v>
      </c>
      <c r="BU800" s="117">
        <f t="shared" si="1470"/>
        <v>44763</v>
      </c>
      <c r="BV800" s="117"/>
      <c r="BW800" s="117">
        <f t="shared" si="1476"/>
        <v>0</v>
      </c>
      <c r="BX800" s="117">
        <f t="shared" si="1487"/>
        <v>86271</v>
      </c>
      <c r="BY800" s="117"/>
      <c r="BZ800" s="117">
        <f t="shared" si="1477"/>
        <v>0</v>
      </c>
      <c r="CA800" s="117">
        <f t="shared" si="1471"/>
        <v>40243</v>
      </c>
      <c r="CB800" s="117">
        <v>8321.0400000000009</v>
      </c>
      <c r="CC800" s="117">
        <v>0</v>
      </c>
      <c r="CD800" s="117">
        <f t="shared" si="1403"/>
        <v>34899.839999999997</v>
      </c>
      <c r="CE800" s="117"/>
      <c r="CF800" s="117">
        <f t="shared" si="1451"/>
        <v>0</v>
      </c>
      <c r="CG800" s="117">
        <f t="shared" si="1452"/>
        <v>6982.9</v>
      </c>
      <c r="CH800" s="117"/>
      <c r="CI800" s="117">
        <f t="shared" si="1496"/>
        <v>0</v>
      </c>
      <c r="CJ800" s="117">
        <f t="shared" si="1472"/>
        <v>8715</v>
      </c>
      <c r="CK800" s="117"/>
      <c r="CL800" s="121">
        <f t="shared" si="1497"/>
        <v>0</v>
      </c>
      <c r="CM800" s="123">
        <f t="shared" si="1453"/>
        <v>4864</v>
      </c>
      <c r="CN800" s="117"/>
      <c r="CO800" s="121">
        <f t="shared" si="1498"/>
        <v>0</v>
      </c>
      <c r="CP800" s="123">
        <f t="shared" si="1454"/>
        <v>3955</v>
      </c>
      <c r="CQ800" s="117"/>
      <c r="CR800" s="121">
        <f t="shared" si="1499"/>
        <v>0</v>
      </c>
      <c r="CS800" s="123">
        <f t="shared" si="1418"/>
        <v>6656</v>
      </c>
      <c r="CT800" s="117"/>
      <c r="CU800" s="121">
        <f t="shared" si="1500"/>
        <v>0</v>
      </c>
      <c r="CV800" s="123">
        <f t="shared" si="1455"/>
        <v>7769</v>
      </c>
      <c r="CW800" s="117"/>
      <c r="CX800" s="117">
        <f t="shared" si="1501"/>
        <v>0</v>
      </c>
      <c r="CY800" s="116">
        <f t="shared" si="1408"/>
        <v>6801.7599999999984</v>
      </c>
      <c r="CZ800" s="123"/>
      <c r="DA800" s="117">
        <f t="shared" si="1502"/>
        <v>0</v>
      </c>
      <c r="DB800" s="117">
        <f t="shared" si="1473"/>
        <v>90314</v>
      </c>
      <c r="DC800" s="117"/>
      <c r="DD800" s="117">
        <f t="shared" si="1503"/>
        <v>0</v>
      </c>
      <c r="DE800" s="117">
        <f t="shared" si="1474"/>
        <v>97085</v>
      </c>
      <c r="DF800" s="117"/>
      <c r="DG800" s="120">
        <f t="shared" si="1504"/>
        <v>0</v>
      </c>
      <c r="DH800" s="117">
        <f t="shared" si="1488"/>
        <v>477200</v>
      </c>
      <c r="DI800" s="117"/>
      <c r="DJ800" s="117">
        <f t="shared" si="1505"/>
        <v>0</v>
      </c>
      <c r="DK800" s="117">
        <f t="shared" si="1456"/>
        <v>4528.5</v>
      </c>
      <c r="DL800" s="211"/>
      <c r="DM800" s="207">
        <f t="shared" si="1506"/>
        <v>0</v>
      </c>
      <c r="DN800" s="125">
        <f t="shared" si="1436"/>
        <v>0</v>
      </c>
      <c r="DO800" s="126"/>
      <c r="DP800" s="127">
        <f t="shared" si="1507"/>
        <v>0</v>
      </c>
      <c r="DQ800" s="128">
        <f t="shared" si="1457"/>
        <v>6819.5</v>
      </c>
      <c r="DR800" s="126"/>
      <c r="DS800" s="127">
        <f t="shared" si="1508"/>
        <v>0</v>
      </c>
      <c r="DT800" s="128">
        <f t="shared" si="1458"/>
        <v>4846</v>
      </c>
      <c r="DU800" s="126"/>
      <c r="DV800" s="127">
        <f t="shared" si="1509"/>
        <v>0</v>
      </c>
      <c r="DW800" s="128">
        <f t="shared" si="1459"/>
        <v>4835</v>
      </c>
      <c r="DX800" s="126"/>
      <c r="DY800" s="124">
        <f t="shared" si="1510"/>
        <v>0</v>
      </c>
      <c r="DZ800" s="125">
        <f t="shared" si="1460"/>
        <v>523</v>
      </c>
      <c r="EA800" s="124"/>
      <c r="EB800" s="124">
        <f t="shared" si="1511"/>
        <v>0</v>
      </c>
      <c r="EC800" s="129">
        <f t="shared" si="1461"/>
        <v>369</v>
      </c>
      <c r="ED800" s="126"/>
      <c r="EE800" s="127">
        <f t="shared" si="1512"/>
        <v>0</v>
      </c>
      <c r="EF800" s="128">
        <f t="shared" si="1462"/>
        <v>4769</v>
      </c>
      <c r="EG800" s="117"/>
      <c r="EH800" s="117">
        <f t="shared" si="1513"/>
        <v>0</v>
      </c>
      <c r="EI800" s="117">
        <f t="shared" si="1463"/>
        <v>23157</v>
      </c>
      <c r="EJ800" s="117"/>
      <c r="EK800" s="117">
        <f t="shared" si="1484"/>
        <v>0</v>
      </c>
      <c r="EL800" s="117">
        <f t="shared" si="1464"/>
        <v>21787</v>
      </c>
      <c r="EM800" s="131" t="e">
        <f t="shared" si="1485"/>
        <v>#REF!</v>
      </c>
    </row>
    <row r="801" spans="1:143" ht="11.25" customHeight="1" x14ac:dyDescent="0.25">
      <c r="A801" s="158">
        <v>46137</v>
      </c>
      <c r="B801" s="188">
        <v>46130</v>
      </c>
      <c r="C801" s="12">
        <v>8004969420</v>
      </c>
      <c r="D801" s="13" t="s">
        <v>33</v>
      </c>
      <c r="E801" s="14">
        <v>960</v>
      </c>
      <c r="F801" s="15">
        <v>0.5</v>
      </c>
      <c r="G801" s="16">
        <v>191516146501</v>
      </c>
      <c r="H801" s="66"/>
      <c r="I801" s="41">
        <f t="shared" si="1430"/>
        <v>1920</v>
      </c>
      <c r="J801" s="48">
        <f t="shared" si="1465"/>
        <v>288038</v>
      </c>
      <c r="K801" s="66"/>
      <c r="L801" s="41">
        <f t="shared" si="1489"/>
        <v>1920</v>
      </c>
      <c r="M801" s="48">
        <f t="shared" si="1466"/>
        <v>242270</v>
      </c>
      <c r="N801" s="66"/>
      <c r="O801" s="41">
        <f t="shared" si="1431"/>
        <v>1920</v>
      </c>
      <c r="P801" s="48">
        <f t="shared" si="1467"/>
        <v>336548</v>
      </c>
      <c r="Q801" s="66"/>
      <c r="R801" s="66">
        <f t="shared" si="1432"/>
        <v>1920</v>
      </c>
      <c r="S801" s="67" t="e">
        <f t="shared" si="1468"/>
        <v>#REF!</v>
      </c>
      <c r="T801" s="66"/>
      <c r="U801" s="66">
        <f t="shared" si="1437"/>
        <v>576</v>
      </c>
      <c r="V801" s="67">
        <f t="shared" si="1438"/>
        <v>221826.40000000002</v>
      </c>
      <c r="X801" s="69">
        <f t="shared" si="1433"/>
        <v>0</v>
      </c>
      <c r="Y801" s="67">
        <f t="shared" si="1416"/>
        <v>6326.2999999999993</v>
      </c>
      <c r="Z801" s="66"/>
      <c r="AA801" s="68">
        <f t="shared" si="1478"/>
        <v>0</v>
      </c>
      <c r="AB801" s="67">
        <f t="shared" si="1425"/>
        <v>8461</v>
      </c>
      <c r="AC801" s="66"/>
      <c r="AD801" s="66">
        <f t="shared" si="1479"/>
        <v>0</v>
      </c>
      <c r="AE801" s="67">
        <f t="shared" si="1439"/>
        <v>3993.3999999999996</v>
      </c>
      <c r="AF801" s="66"/>
      <c r="AG801" s="78">
        <f t="shared" si="1480"/>
        <v>0</v>
      </c>
      <c r="AH801" s="79">
        <f t="shared" si="1440"/>
        <v>5737.9999999999991</v>
      </c>
      <c r="AI801" s="66"/>
      <c r="AJ801" s="68">
        <f t="shared" si="1481"/>
        <v>0</v>
      </c>
      <c r="AK801" s="67">
        <f t="shared" si="1441"/>
        <v>6708.5</v>
      </c>
      <c r="AL801" s="66"/>
      <c r="AM801" s="68">
        <f t="shared" si="1482"/>
        <v>0</v>
      </c>
      <c r="AN801" s="67">
        <f t="shared" si="1442"/>
        <v>2752.8999999999987</v>
      </c>
      <c r="AO801" s="66"/>
      <c r="AP801" s="68">
        <f t="shared" si="1434"/>
        <v>0</v>
      </c>
      <c r="AQ801" s="67">
        <f t="shared" si="1486"/>
        <v>19229.900000000001</v>
      </c>
      <c r="AR801" s="66"/>
      <c r="AS801" s="68">
        <f t="shared" si="1490"/>
        <v>0</v>
      </c>
      <c r="AT801" s="67">
        <f t="shared" si="1443"/>
        <v>2001.1000000000004</v>
      </c>
      <c r="AU801" s="66"/>
      <c r="AV801" s="66">
        <f t="shared" si="1444"/>
        <v>0</v>
      </c>
      <c r="AW801" s="42">
        <f t="shared" si="1419"/>
        <v>1620.0000000000014</v>
      </c>
      <c r="AX801" s="66"/>
      <c r="AY801" s="66">
        <f t="shared" si="1491"/>
        <v>0</v>
      </c>
      <c r="AZ801" s="67">
        <f t="shared" si="1435"/>
        <v>1794.6</v>
      </c>
      <c r="BA801" s="66"/>
      <c r="BB801" s="68">
        <f t="shared" si="1492"/>
        <v>0</v>
      </c>
      <c r="BC801" s="67">
        <f t="shared" si="1445"/>
        <v>1254.5999999999999</v>
      </c>
      <c r="BD801" s="66"/>
      <c r="BE801" s="68">
        <f t="shared" si="1493"/>
        <v>0</v>
      </c>
      <c r="BF801" s="67">
        <f t="shared" si="1409"/>
        <v>7530.3200000000015</v>
      </c>
      <c r="BG801" s="66"/>
      <c r="BH801" s="68">
        <f t="shared" si="1494"/>
        <v>0</v>
      </c>
      <c r="BI801" s="67">
        <f t="shared" si="1483"/>
        <v>45711.88</v>
      </c>
      <c r="BJ801" s="66"/>
      <c r="BK801" s="68">
        <f t="shared" si="1495"/>
        <v>0</v>
      </c>
      <c r="BL801" s="67">
        <f t="shared" si="1446"/>
        <v>4604.6000000000004</v>
      </c>
      <c r="BM801" s="66"/>
      <c r="BN801" s="68">
        <f t="shared" si="1447"/>
        <v>0</v>
      </c>
      <c r="BO801" s="67">
        <f t="shared" si="1448"/>
        <v>509.90000000000123</v>
      </c>
      <c r="BP801" s="66"/>
      <c r="BQ801" s="68">
        <f t="shared" si="1449"/>
        <v>0</v>
      </c>
      <c r="BR801" s="67">
        <f t="shared" si="1411"/>
        <v>13003.01999999999</v>
      </c>
      <c r="BS801" s="66"/>
      <c r="BT801" s="66">
        <f t="shared" si="1475"/>
        <v>0</v>
      </c>
      <c r="BU801" s="67">
        <f t="shared" si="1470"/>
        <v>44763</v>
      </c>
      <c r="BV801" s="66"/>
      <c r="BW801" s="66">
        <f t="shared" si="1476"/>
        <v>0</v>
      </c>
      <c r="BX801" s="67">
        <f t="shared" si="1487"/>
        <v>86271</v>
      </c>
      <c r="BY801" s="66"/>
      <c r="BZ801" s="66">
        <f t="shared" si="1477"/>
        <v>0</v>
      </c>
      <c r="CA801" s="67">
        <f t="shared" si="1471"/>
        <v>40243</v>
      </c>
      <c r="CB801" s="66"/>
      <c r="CC801" s="66">
        <f t="shared" ref="CC801:CC864" si="1514">IF(OR(D801="NPP6AUZDB-WT005M",D801="NPP6AUZDB-WT001M",D801="NPC6AUZDB-WT030M",D801="NPP6AUZDB-WT003M",D801="NPP6AUZDB-WT002M",D801="NPC6AUZDB-WT030C",D801="NPC6AUZDB-WT025C",D801="NPC6AUZDB-WT004M",D801="NPC6AUZDB-WT008M",D801="NPC6AUZDB-WT050C",D801="NPC6AUZDB-WT007M",D801="NPC6AUZDB-WT020M",D801="NPC6AUZDB-WT250C",D801="NPC6AUZDB-WT750C",D801="NPC6AUZDB-WT150C",D801="NPC6AUZDB-WT010M",D801="NPC6AUZDB-WT015M",D801="NPC6AUZDB-WT005M",D801="NPC6AUZDB-WT003M",D801="NPC6AUZDB-WT002M",D801="NPC6AUZDB-WT001M",),E801*(F801+0.15),0)</f>
        <v>0</v>
      </c>
      <c r="CD801" s="67">
        <f t="shared" si="1403"/>
        <v>34899.839999999997</v>
      </c>
      <c r="CE801" s="66"/>
      <c r="CF801" s="66">
        <f t="shared" si="1451"/>
        <v>0</v>
      </c>
      <c r="CG801" s="67">
        <f t="shared" si="1452"/>
        <v>6982.9</v>
      </c>
      <c r="CH801" s="66"/>
      <c r="CI801" s="66">
        <f t="shared" si="1496"/>
        <v>0</v>
      </c>
      <c r="CJ801" s="67">
        <f t="shared" si="1472"/>
        <v>8715</v>
      </c>
      <c r="CK801" s="66"/>
      <c r="CL801" s="68">
        <f t="shared" si="1497"/>
        <v>0</v>
      </c>
      <c r="CM801" s="79">
        <f t="shared" si="1453"/>
        <v>4864</v>
      </c>
      <c r="CN801" s="66"/>
      <c r="CO801" s="68">
        <f t="shared" si="1498"/>
        <v>0</v>
      </c>
      <c r="CP801" s="79">
        <f t="shared" si="1454"/>
        <v>3955</v>
      </c>
      <c r="CQ801" s="66"/>
      <c r="CR801" s="68">
        <f t="shared" si="1499"/>
        <v>0</v>
      </c>
      <c r="CS801" s="79">
        <f t="shared" si="1418"/>
        <v>6656</v>
      </c>
      <c r="CT801" s="66"/>
      <c r="CU801" s="68">
        <f t="shared" si="1500"/>
        <v>0</v>
      </c>
      <c r="CV801" s="79">
        <f t="shared" si="1455"/>
        <v>7769</v>
      </c>
      <c r="CW801" s="66"/>
      <c r="CX801" s="66">
        <f t="shared" si="1501"/>
        <v>0</v>
      </c>
      <c r="CY801" s="40">
        <f t="shared" si="1408"/>
        <v>6801.7599999999984</v>
      </c>
      <c r="CZ801" s="65"/>
      <c r="DA801" s="66">
        <f t="shared" si="1502"/>
        <v>0</v>
      </c>
      <c r="DB801" s="67">
        <f t="shared" si="1473"/>
        <v>90314</v>
      </c>
      <c r="DC801" s="66"/>
      <c r="DD801" s="66">
        <f t="shared" si="1503"/>
        <v>0</v>
      </c>
      <c r="DE801" s="67">
        <f t="shared" si="1474"/>
        <v>97085</v>
      </c>
      <c r="DF801" s="66"/>
      <c r="DG801" s="69">
        <f t="shared" si="1504"/>
        <v>0</v>
      </c>
      <c r="DH801" s="67">
        <f t="shared" si="1488"/>
        <v>477200</v>
      </c>
      <c r="DI801" s="66"/>
      <c r="DJ801" s="66">
        <f t="shared" si="1505"/>
        <v>0</v>
      </c>
      <c r="DK801" s="67">
        <f t="shared" si="1456"/>
        <v>4528.5</v>
      </c>
      <c r="DM801" s="206">
        <f t="shared" si="1506"/>
        <v>0</v>
      </c>
      <c r="DN801" s="25">
        <f t="shared" si="1436"/>
        <v>0</v>
      </c>
      <c r="DO801" s="5"/>
      <c r="DP801" s="43">
        <f t="shared" si="1507"/>
        <v>0</v>
      </c>
      <c r="DQ801" s="27">
        <f t="shared" si="1457"/>
        <v>6819.5</v>
      </c>
      <c r="DR801" s="5"/>
      <c r="DS801" s="43">
        <f t="shared" si="1508"/>
        <v>0</v>
      </c>
      <c r="DT801" s="27">
        <f t="shared" si="1458"/>
        <v>4846</v>
      </c>
      <c r="DU801" s="5"/>
      <c r="DV801" s="43">
        <f t="shared" si="1509"/>
        <v>0</v>
      </c>
      <c r="DW801" s="27">
        <f t="shared" si="1459"/>
        <v>4835</v>
      </c>
      <c r="DX801" s="5"/>
      <c r="DY801" s="22">
        <f t="shared" si="1510"/>
        <v>0</v>
      </c>
      <c r="DZ801" s="25">
        <f t="shared" si="1460"/>
        <v>523</v>
      </c>
      <c r="EA801" s="22"/>
      <c r="EB801" s="22">
        <f t="shared" si="1511"/>
        <v>0</v>
      </c>
      <c r="EC801" s="28">
        <f t="shared" si="1461"/>
        <v>369</v>
      </c>
      <c r="ED801" s="5"/>
      <c r="EE801" s="43">
        <f t="shared" si="1512"/>
        <v>0</v>
      </c>
      <c r="EF801" s="27">
        <f t="shared" si="1462"/>
        <v>4769</v>
      </c>
      <c r="EG801" s="66"/>
      <c r="EH801" s="66">
        <f t="shared" si="1513"/>
        <v>0</v>
      </c>
      <c r="EI801" s="67">
        <f t="shared" si="1463"/>
        <v>23157</v>
      </c>
      <c r="EJ801" s="66"/>
      <c r="EK801" s="66">
        <f t="shared" si="1484"/>
        <v>0</v>
      </c>
      <c r="EL801" s="67">
        <f t="shared" si="1464"/>
        <v>21787</v>
      </c>
      <c r="EM801" s="110" t="e">
        <f t="shared" si="1485"/>
        <v>#REF!</v>
      </c>
    </row>
    <row r="802" spans="1:143" s="35" customFormat="1" ht="11.25" customHeight="1" x14ac:dyDescent="0.25">
      <c r="A802" s="159">
        <v>46137</v>
      </c>
      <c r="B802" s="188">
        <v>46130</v>
      </c>
      <c r="C802" s="181">
        <v>8004978448</v>
      </c>
      <c r="D802" s="111" t="s">
        <v>275</v>
      </c>
      <c r="E802" s="138">
        <v>826</v>
      </c>
      <c r="F802" s="139">
        <v>2</v>
      </c>
      <c r="G802" s="85">
        <v>191516149755</v>
      </c>
      <c r="H802" s="66"/>
      <c r="I802" s="41">
        <f t="shared" si="1430"/>
        <v>0</v>
      </c>
      <c r="J802" s="48">
        <f t="shared" si="1465"/>
        <v>288038</v>
      </c>
      <c r="K802" s="66"/>
      <c r="L802" s="41">
        <f t="shared" si="1489"/>
        <v>0</v>
      </c>
      <c r="M802" s="48">
        <f t="shared" si="1466"/>
        <v>242270</v>
      </c>
      <c r="N802" s="66"/>
      <c r="O802" s="41">
        <f t="shared" si="1431"/>
        <v>0</v>
      </c>
      <c r="P802" s="48">
        <f t="shared" si="1467"/>
        <v>336548</v>
      </c>
      <c r="Q802" s="66"/>
      <c r="R802" s="66">
        <f t="shared" si="1432"/>
        <v>0</v>
      </c>
      <c r="S802" s="67" t="e">
        <f t="shared" si="1468"/>
        <v>#REF!</v>
      </c>
      <c r="T802" s="66"/>
      <c r="U802" s="66">
        <f t="shared" si="1437"/>
        <v>0</v>
      </c>
      <c r="V802" s="67">
        <f t="shared" si="1438"/>
        <v>221826.40000000002</v>
      </c>
      <c r="W802" s="136"/>
      <c r="X802" s="69">
        <f t="shared" si="1433"/>
        <v>0</v>
      </c>
      <c r="Y802" s="67">
        <f t="shared" si="1416"/>
        <v>6326.2999999999993</v>
      </c>
      <c r="Z802" s="66"/>
      <c r="AA802" s="68">
        <f t="shared" si="1478"/>
        <v>0</v>
      </c>
      <c r="AB802" s="67">
        <f t="shared" si="1425"/>
        <v>8461</v>
      </c>
      <c r="AC802" s="66"/>
      <c r="AD802" s="66">
        <f t="shared" si="1479"/>
        <v>0</v>
      </c>
      <c r="AE802" s="67">
        <f t="shared" si="1439"/>
        <v>3993.3999999999996</v>
      </c>
      <c r="AF802" s="66"/>
      <c r="AG802" s="78">
        <f t="shared" si="1480"/>
        <v>0</v>
      </c>
      <c r="AH802" s="79">
        <f t="shared" si="1440"/>
        <v>5737.9999999999991</v>
      </c>
      <c r="AI802" s="66"/>
      <c r="AJ802" s="68">
        <f t="shared" si="1481"/>
        <v>0</v>
      </c>
      <c r="AK802" s="67">
        <f t="shared" si="1441"/>
        <v>6708.5</v>
      </c>
      <c r="AL802" s="66"/>
      <c r="AM802" s="68">
        <f t="shared" si="1482"/>
        <v>0</v>
      </c>
      <c r="AN802" s="67">
        <f t="shared" si="1442"/>
        <v>2752.8999999999987</v>
      </c>
      <c r="AO802" s="66"/>
      <c r="AP802" s="68">
        <f t="shared" si="1434"/>
        <v>0</v>
      </c>
      <c r="AQ802" s="67">
        <f t="shared" si="1486"/>
        <v>19229.900000000001</v>
      </c>
      <c r="AR802" s="66"/>
      <c r="AS802" s="68">
        <f t="shared" si="1490"/>
        <v>0</v>
      </c>
      <c r="AT802" s="67">
        <f t="shared" si="1443"/>
        <v>2001.1000000000004</v>
      </c>
      <c r="AU802" s="66"/>
      <c r="AV802" s="66">
        <f t="shared" si="1444"/>
        <v>0</v>
      </c>
      <c r="AW802" s="42">
        <f t="shared" si="1419"/>
        <v>1620.0000000000014</v>
      </c>
      <c r="AX802" s="66"/>
      <c r="AY802" s="66">
        <f t="shared" si="1491"/>
        <v>0</v>
      </c>
      <c r="AZ802" s="67">
        <f t="shared" si="1435"/>
        <v>1794.6</v>
      </c>
      <c r="BA802" s="66"/>
      <c r="BB802" s="68">
        <f t="shared" si="1492"/>
        <v>0</v>
      </c>
      <c r="BC802" s="67">
        <f t="shared" si="1445"/>
        <v>1254.5999999999999</v>
      </c>
      <c r="BD802" s="66"/>
      <c r="BE802" s="68">
        <f t="shared" si="1493"/>
        <v>0</v>
      </c>
      <c r="BF802" s="67">
        <f t="shared" si="1409"/>
        <v>7530.3200000000015</v>
      </c>
      <c r="BG802" s="66"/>
      <c r="BH802" s="68">
        <f t="shared" si="1494"/>
        <v>0</v>
      </c>
      <c r="BI802" s="67">
        <f t="shared" si="1483"/>
        <v>45711.88</v>
      </c>
      <c r="BJ802" s="66"/>
      <c r="BK802" s="68">
        <f t="shared" si="1495"/>
        <v>0</v>
      </c>
      <c r="BL802" s="67">
        <f t="shared" si="1446"/>
        <v>4604.6000000000004</v>
      </c>
      <c r="BM802" s="66"/>
      <c r="BN802" s="68">
        <f t="shared" si="1447"/>
        <v>0</v>
      </c>
      <c r="BO802" s="67">
        <f t="shared" si="1448"/>
        <v>509.90000000000123</v>
      </c>
      <c r="BP802" s="66"/>
      <c r="BQ802" s="68">
        <f t="shared" si="1449"/>
        <v>0</v>
      </c>
      <c r="BR802" s="67">
        <f t="shared" si="1411"/>
        <v>13003.01999999999</v>
      </c>
      <c r="BS802" s="66"/>
      <c r="BT802" s="66">
        <f t="shared" si="1475"/>
        <v>0</v>
      </c>
      <c r="BU802" s="67">
        <f t="shared" si="1470"/>
        <v>44763</v>
      </c>
      <c r="BV802" s="66"/>
      <c r="BW802" s="66">
        <f t="shared" si="1476"/>
        <v>0</v>
      </c>
      <c r="BX802" s="67">
        <f>+BX801+BV802-BW802-1652</f>
        <v>84619</v>
      </c>
      <c r="BY802" s="66"/>
      <c r="BZ802" s="66">
        <f t="shared" si="1477"/>
        <v>0</v>
      </c>
      <c r="CA802" s="67">
        <f t="shared" si="1471"/>
        <v>40243</v>
      </c>
      <c r="CB802" s="66"/>
      <c r="CC802" s="66">
        <f t="shared" si="1514"/>
        <v>1775.8999999999999</v>
      </c>
      <c r="CD802" s="67">
        <f t="shared" si="1403"/>
        <v>33123.939999999995</v>
      </c>
      <c r="CE802" s="66"/>
      <c r="CF802" s="66">
        <f t="shared" si="1451"/>
        <v>0</v>
      </c>
      <c r="CG802" s="67">
        <f t="shared" si="1452"/>
        <v>6982.9</v>
      </c>
      <c r="CH802" s="66"/>
      <c r="CI802" s="66">
        <f t="shared" si="1496"/>
        <v>0</v>
      </c>
      <c r="CJ802" s="67">
        <f t="shared" si="1472"/>
        <v>8715</v>
      </c>
      <c r="CK802" s="66"/>
      <c r="CL802" s="68">
        <f t="shared" si="1497"/>
        <v>0</v>
      </c>
      <c r="CM802" s="79">
        <f t="shared" si="1453"/>
        <v>4864</v>
      </c>
      <c r="CN802" s="66"/>
      <c r="CO802" s="68">
        <f t="shared" si="1498"/>
        <v>0</v>
      </c>
      <c r="CP802" s="79">
        <f t="shared" si="1454"/>
        <v>3955</v>
      </c>
      <c r="CQ802" s="66"/>
      <c r="CR802" s="68">
        <f t="shared" si="1499"/>
        <v>0</v>
      </c>
      <c r="CS802" s="79">
        <f t="shared" si="1418"/>
        <v>6656</v>
      </c>
      <c r="CT802" s="66"/>
      <c r="CU802" s="68">
        <f t="shared" si="1500"/>
        <v>0</v>
      </c>
      <c r="CV802" s="79">
        <f t="shared" si="1455"/>
        <v>7769</v>
      </c>
      <c r="CW802" s="66"/>
      <c r="CX802" s="66">
        <f t="shared" si="1501"/>
        <v>0</v>
      </c>
      <c r="CY802" s="40">
        <f t="shared" si="1408"/>
        <v>6801.7599999999984</v>
      </c>
      <c r="CZ802" s="65"/>
      <c r="DA802" s="66">
        <f t="shared" si="1502"/>
        <v>1652</v>
      </c>
      <c r="DB802" s="67">
        <f t="shared" si="1473"/>
        <v>88662</v>
      </c>
      <c r="DC802" s="66"/>
      <c r="DD802" s="66">
        <f t="shared" si="1503"/>
        <v>1652</v>
      </c>
      <c r="DE802" s="67">
        <f t="shared" si="1474"/>
        <v>95433</v>
      </c>
      <c r="DF802" s="66"/>
      <c r="DG802" s="69">
        <f t="shared" si="1504"/>
        <v>0</v>
      </c>
      <c r="DH802" s="67">
        <f t="shared" si="1488"/>
        <v>477200</v>
      </c>
      <c r="DI802" s="66"/>
      <c r="DJ802" s="66">
        <f t="shared" si="1505"/>
        <v>0</v>
      </c>
      <c r="DK802" s="67">
        <f t="shared" si="1456"/>
        <v>4528.5</v>
      </c>
      <c r="DL802" s="210"/>
      <c r="DM802" s="206">
        <f t="shared" si="1506"/>
        <v>0</v>
      </c>
      <c r="DN802" s="25">
        <f t="shared" si="1436"/>
        <v>0</v>
      </c>
      <c r="DO802" s="5"/>
      <c r="DP802" s="43">
        <f t="shared" si="1507"/>
        <v>0</v>
      </c>
      <c r="DQ802" s="27">
        <f t="shared" si="1457"/>
        <v>6819.5</v>
      </c>
      <c r="DR802" s="5"/>
      <c r="DS802" s="43">
        <f t="shared" si="1508"/>
        <v>0</v>
      </c>
      <c r="DT802" s="27">
        <f t="shared" si="1458"/>
        <v>4846</v>
      </c>
      <c r="DU802" s="5"/>
      <c r="DV802" s="43">
        <f t="shared" si="1509"/>
        <v>0</v>
      </c>
      <c r="DW802" s="27">
        <f t="shared" si="1459"/>
        <v>4835</v>
      </c>
      <c r="DX802" s="5"/>
      <c r="DY802" s="22">
        <f t="shared" si="1510"/>
        <v>0</v>
      </c>
      <c r="DZ802" s="25">
        <f t="shared" si="1460"/>
        <v>523</v>
      </c>
      <c r="EA802" s="22"/>
      <c r="EB802" s="22">
        <f t="shared" si="1511"/>
        <v>0</v>
      </c>
      <c r="EC802" s="28">
        <f t="shared" si="1461"/>
        <v>369</v>
      </c>
      <c r="ED802" s="5"/>
      <c r="EE802" s="43">
        <f t="shared" si="1512"/>
        <v>0</v>
      </c>
      <c r="EF802" s="27">
        <f t="shared" si="1462"/>
        <v>4769</v>
      </c>
      <c r="EG802" s="66"/>
      <c r="EH802" s="66">
        <f t="shared" si="1513"/>
        <v>0</v>
      </c>
      <c r="EI802" s="67">
        <f t="shared" si="1463"/>
        <v>23157</v>
      </c>
      <c r="EJ802" s="66"/>
      <c r="EK802" s="66">
        <f t="shared" si="1484"/>
        <v>0</v>
      </c>
      <c r="EL802" s="67">
        <f t="shared" si="1464"/>
        <v>21787</v>
      </c>
      <c r="EM802" s="110" t="e">
        <f t="shared" si="1485"/>
        <v>#REF!</v>
      </c>
    </row>
    <row r="803" spans="1:143" ht="11.25" customHeight="1" x14ac:dyDescent="0.25">
      <c r="A803" s="159">
        <v>46137</v>
      </c>
      <c r="B803" s="188">
        <v>46116</v>
      </c>
      <c r="C803" s="12">
        <v>8004961938</v>
      </c>
      <c r="D803" s="13" t="s">
        <v>214</v>
      </c>
      <c r="E803" s="14">
        <v>2800</v>
      </c>
      <c r="F803" s="15">
        <v>2</v>
      </c>
      <c r="G803" s="16">
        <v>191516031272</v>
      </c>
      <c r="H803" s="66"/>
      <c r="I803" s="41">
        <f t="shared" si="1430"/>
        <v>5600</v>
      </c>
      <c r="J803" s="48">
        <f t="shared" si="1465"/>
        <v>282438</v>
      </c>
      <c r="K803" s="66"/>
      <c r="L803" s="41">
        <f t="shared" si="1489"/>
        <v>5600</v>
      </c>
      <c r="M803" s="48">
        <f t="shared" si="1466"/>
        <v>236670</v>
      </c>
      <c r="N803" s="66"/>
      <c r="O803" s="41">
        <f t="shared" si="1431"/>
        <v>5600</v>
      </c>
      <c r="P803" s="48">
        <f t="shared" si="1467"/>
        <v>330948</v>
      </c>
      <c r="Q803" s="66"/>
      <c r="R803" s="66">
        <f t="shared" si="1432"/>
        <v>5600</v>
      </c>
      <c r="S803" s="67" t="e">
        <f t="shared" si="1468"/>
        <v>#REF!</v>
      </c>
      <c r="T803" s="66"/>
      <c r="U803" s="66">
        <f t="shared" si="1437"/>
        <v>5880</v>
      </c>
      <c r="V803" s="67">
        <f t="shared" si="1438"/>
        <v>215946.40000000002</v>
      </c>
      <c r="X803" s="69">
        <f t="shared" si="1433"/>
        <v>0</v>
      </c>
      <c r="Y803" s="67">
        <f t="shared" si="1416"/>
        <v>6326.2999999999993</v>
      </c>
      <c r="Z803" s="66"/>
      <c r="AA803" s="68">
        <f t="shared" si="1478"/>
        <v>0</v>
      </c>
      <c r="AB803" s="67">
        <f t="shared" si="1425"/>
        <v>8461</v>
      </c>
      <c r="AC803" s="66"/>
      <c r="AD803" s="66">
        <f t="shared" si="1479"/>
        <v>0</v>
      </c>
      <c r="AE803" s="67">
        <f t="shared" si="1439"/>
        <v>3993.3999999999996</v>
      </c>
      <c r="AF803" s="66"/>
      <c r="AG803" s="78">
        <f t="shared" si="1480"/>
        <v>0</v>
      </c>
      <c r="AH803" s="79">
        <f t="shared" si="1440"/>
        <v>5737.9999999999991</v>
      </c>
      <c r="AI803" s="66"/>
      <c r="AJ803" s="68">
        <f t="shared" si="1481"/>
        <v>0</v>
      </c>
      <c r="AK803" s="67">
        <f t="shared" si="1441"/>
        <v>6708.5</v>
      </c>
      <c r="AL803" s="66"/>
      <c r="AM803" s="68">
        <f t="shared" si="1482"/>
        <v>0</v>
      </c>
      <c r="AN803" s="67">
        <f t="shared" si="1442"/>
        <v>2752.8999999999987</v>
      </c>
      <c r="AO803" s="66"/>
      <c r="AP803" s="68">
        <f t="shared" si="1434"/>
        <v>0</v>
      </c>
      <c r="AQ803" s="67">
        <f t="shared" si="1486"/>
        <v>19229.900000000001</v>
      </c>
      <c r="AR803" s="66"/>
      <c r="AS803" s="68">
        <f t="shared" si="1490"/>
        <v>0</v>
      </c>
      <c r="AT803" s="67">
        <f t="shared" si="1443"/>
        <v>2001.1000000000004</v>
      </c>
      <c r="AU803" s="66"/>
      <c r="AV803" s="66">
        <f t="shared" si="1444"/>
        <v>0</v>
      </c>
      <c r="AW803" s="42">
        <f t="shared" si="1419"/>
        <v>1620.0000000000014</v>
      </c>
      <c r="AX803" s="66"/>
      <c r="AY803" s="66">
        <f t="shared" si="1491"/>
        <v>0</v>
      </c>
      <c r="AZ803" s="67">
        <f t="shared" si="1435"/>
        <v>1794.6</v>
      </c>
      <c r="BA803" s="66"/>
      <c r="BB803" s="68">
        <f t="shared" si="1492"/>
        <v>0</v>
      </c>
      <c r="BC803" s="67">
        <f t="shared" si="1445"/>
        <v>1254.5999999999999</v>
      </c>
      <c r="BD803" s="66"/>
      <c r="BE803" s="68">
        <f t="shared" si="1493"/>
        <v>0</v>
      </c>
      <c r="BF803" s="67">
        <f t="shared" si="1409"/>
        <v>7530.3200000000015</v>
      </c>
      <c r="BG803" s="66"/>
      <c r="BH803" s="68">
        <f t="shared" si="1494"/>
        <v>0</v>
      </c>
      <c r="BI803" s="67">
        <f t="shared" si="1483"/>
        <v>45711.88</v>
      </c>
      <c r="BJ803" s="66"/>
      <c r="BK803" s="68">
        <f t="shared" si="1495"/>
        <v>0</v>
      </c>
      <c r="BL803" s="67">
        <f t="shared" si="1446"/>
        <v>4604.6000000000004</v>
      </c>
      <c r="BM803" s="66"/>
      <c r="BN803" s="68">
        <f t="shared" si="1447"/>
        <v>0</v>
      </c>
      <c r="BO803" s="67">
        <f t="shared" si="1448"/>
        <v>509.90000000000123</v>
      </c>
      <c r="BP803" s="66"/>
      <c r="BQ803" s="68">
        <f t="shared" si="1449"/>
        <v>0</v>
      </c>
      <c r="BR803" s="67">
        <f t="shared" si="1411"/>
        <v>13003.01999999999</v>
      </c>
      <c r="BS803" s="66"/>
      <c r="BT803" s="66">
        <f t="shared" si="1475"/>
        <v>0</v>
      </c>
      <c r="BU803" s="67">
        <f t="shared" si="1470"/>
        <v>44763</v>
      </c>
      <c r="BV803" s="66"/>
      <c r="BW803" s="66">
        <f t="shared" si="1476"/>
        <v>0</v>
      </c>
      <c r="BX803" s="67">
        <f t="shared" ref="BX803:BX826" si="1515">+BX802+BV803-BW803</f>
        <v>84619</v>
      </c>
      <c r="BY803" s="66"/>
      <c r="BZ803" s="66">
        <f t="shared" si="1477"/>
        <v>0</v>
      </c>
      <c r="CA803" s="67">
        <f t="shared" si="1471"/>
        <v>40243</v>
      </c>
      <c r="CB803" s="66"/>
      <c r="CC803" s="66">
        <f t="shared" si="1514"/>
        <v>0</v>
      </c>
      <c r="CD803" s="67">
        <f t="shared" si="1403"/>
        <v>33123.939999999995</v>
      </c>
      <c r="CE803" s="66"/>
      <c r="CF803" s="66">
        <f t="shared" si="1451"/>
        <v>0</v>
      </c>
      <c r="CG803" s="67">
        <f t="shared" si="1452"/>
        <v>6982.9</v>
      </c>
      <c r="CH803" s="66"/>
      <c r="CI803" s="66">
        <f t="shared" si="1496"/>
        <v>0</v>
      </c>
      <c r="CJ803" s="67">
        <f t="shared" si="1472"/>
        <v>8715</v>
      </c>
      <c r="CK803" s="66"/>
      <c r="CL803" s="68">
        <f t="shared" si="1497"/>
        <v>0</v>
      </c>
      <c r="CM803" s="79">
        <f t="shared" si="1453"/>
        <v>4864</v>
      </c>
      <c r="CN803" s="66"/>
      <c r="CO803" s="68">
        <f t="shared" si="1498"/>
        <v>0</v>
      </c>
      <c r="CP803" s="79">
        <f t="shared" si="1454"/>
        <v>3955</v>
      </c>
      <c r="CQ803" s="66"/>
      <c r="CR803" s="140">
        <f t="shared" si="1499"/>
        <v>0</v>
      </c>
      <c r="CS803" s="79">
        <f t="shared" si="1418"/>
        <v>6656</v>
      </c>
      <c r="CT803" s="66"/>
      <c r="CU803" s="68">
        <f t="shared" si="1500"/>
        <v>0</v>
      </c>
      <c r="CV803" s="79">
        <f t="shared" si="1455"/>
        <v>7769</v>
      </c>
      <c r="CW803" s="66"/>
      <c r="CX803" s="66">
        <f t="shared" si="1501"/>
        <v>0</v>
      </c>
      <c r="CY803" s="40">
        <f t="shared" si="1408"/>
        <v>6801.7599999999984</v>
      </c>
      <c r="CZ803" s="65"/>
      <c r="DA803" s="66">
        <f t="shared" si="1502"/>
        <v>0</v>
      </c>
      <c r="DB803" s="67">
        <f t="shared" si="1473"/>
        <v>88662</v>
      </c>
      <c r="DC803" s="66"/>
      <c r="DD803" s="66">
        <f t="shared" si="1503"/>
        <v>0</v>
      </c>
      <c r="DE803" s="67">
        <f t="shared" si="1474"/>
        <v>95433</v>
      </c>
      <c r="DF803" s="66"/>
      <c r="DG803" s="69">
        <f t="shared" si="1504"/>
        <v>0</v>
      </c>
      <c r="DH803" s="67">
        <f t="shared" si="1488"/>
        <v>477200</v>
      </c>
      <c r="DI803" s="66"/>
      <c r="DJ803" s="66">
        <f t="shared" si="1505"/>
        <v>0</v>
      </c>
      <c r="DK803" s="67">
        <f t="shared" si="1456"/>
        <v>4528.5</v>
      </c>
      <c r="DM803" s="206">
        <f t="shared" si="1506"/>
        <v>0</v>
      </c>
      <c r="DN803" s="25">
        <f t="shared" si="1436"/>
        <v>0</v>
      </c>
      <c r="DO803" s="5"/>
      <c r="DP803" s="43">
        <f t="shared" si="1507"/>
        <v>0</v>
      </c>
      <c r="DQ803" s="27">
        <f t="shared" si="1457"/>
        <v>6819.5</v>
      </c>
      <c r="DR803" s="5"/>
      <c r="DS803" s="43">
        <f t="shared" si="1508"/>
        <v>0</v>
      </c>
      <c r="DT803" s="27">
        <f t="shared" si="1458"/>
        <v>4846</v>
      </c>
      <c r="DU803" s="5"/>
      <c r="DV803" s="43">
        <f t="shared" si="1509"/>
        <v>0</v>
      </c>
      <c r="DW803" s="27">
        <f t="shared" si="1459"/>
        <v>4835</v>
      </c>
      <c r="DX803" s="5"/>
      <c r="DY803" s="22">
        <f t="shared" si="1510"/>
        <v>0</v>
      </c>
      <c r="DZ803" s="25">
        <f t="shared" si="1460"/>
        <v>523</v>
      </c>
      <c r="EA803" s="22"/>
      <c r="EB803" s="22">
        <f t="shared" si="1511"/>
        <v>0</v>
      </c>
      <c r="EC803" s="28">
        <f t="shared" si="1461"/>
        <v>369</v>
      </c>
      <c r="ED803" s="5"/>
      <c r="EE803" s="43">
        <f t="shared" si="1512"/>
        <v>0</v>
      </c>
      <c r="EF803" s="27">
        <f t="shared" si="1462"/>
        <v>4769</v>
      </c>
      <c r="EG803" s="66"/>
      <c r="EH803" s="66">
        <f t="shared" si="1513"/>
        <v>0</v>
      </c>
      <c r="EI803" s="67">
        <f t="shared" si="1463"/>
        <v>23157</v>
      </c>
      <c r="EJ803" s="66"/>
      <c r="EK803" s="66">
        <f t="shared" si="1484"/>
        <v>0</v>
      </c>
      <c r="EL803" s="67">
        <f t="shared" si="1464"/>
        <v>21787</v>
      </c>
      <c r="EM803" s="110" t="e">
        <f t="shared" si="1485"/>
        <v>#REF!</v>
      </c>
    </row>
    <row r="804" spans="1:143" ht="11.25" customHeight="1" x14ac:dyDescent="0.25">
      <c r="A804" s="188">
        <v>46137</v>
      </c>
      <c r="B804" s="188">
        <v>46116</v>
      </c>
      <c r="C804" s="174">
        <v>8004952463</v>
      </c>
      <c r="D804" s="13" t="s">
        <v>118</v>
      </c>
      <c r="E804" s="14">
        <v>1200</v>
      </c>
      <c r="F804" s="15">
        <v>1</v>
      </c>
      <c r="G804" s="16">
        <v>191516031821</v>
      </c>
      <c r="H804" s="66"/>
      <c r="I804" s="41">
        <f t="shared" si="1430"/>
        <v>2400</v>
      </c>
      <c r="J804" s="48">
        <f t="shared" si="1465"/>
        <v>280038</v>
      </c>
      <c r="K804" s="66"/>
      <c r="L804" s="41">
        <f t="shared" si="1489"/>
        <v>2400</v>
      </c>
      <c r="M804" s="48">
        <f t="shared" si="1466"/>
        <v>234270</v>
      </c>
      <c r="N804" s="66"/>
      <c r="O804" s="41">
        <f t="shared" si="1431"/>
        <v>2400</v>
      </c>
      <c r="P804" s="48">
        <f t="shared" si="1467"/>
        <v>328548</v>
      </c>
      <c r="Q804" s="66"/>
      <c r="R804" s="66">
        <f t="shared" si="1432"/>
        <v>2400</v>
      </c>
      <c r="S804" s="67" t="e">
        <f t="shared" si="1468"/>
        <v>#REF!</v>
      </c>
      <c r="T804" s="66"/>
      <c r="U804" s="66">
        <f t="shared" si="1437"/>
        <v>0</v>
      </c>
      <c r="V804" s="67">
        <f t="shared" si="1438"/>
        <v>215946.40000000002</v>
      </c>
      <c r="X804" s="69">
        <f t="shared" si="1433"/>
        <v>0</v>
      </c>
      <c r="Y804" s="67">
        <f t="shared" si="1416"/>
        <v>6326.2999999999993</v>
      </c>
      <c r="Z804" s="66"/>
      <c r="AA804" s="68">
        <f t="shared" si="1478"/>
        <v>1320</v>
      </c>
      <c r="AB804" s="67">
        <f t="shared" si="1425"/>
        <v>7141</v>
      </c>
      <c r="AC804" s="66"/>
      <c r="AD804" s="66">
        <f t="shared" si="1479"/>
        <v>0</v>
      </c>
      <c r="AE804" s="67">
        <f t="shared" si="1439"/>
        <v>3993.3999999999996</v>
      </c>
      <c r="AF804" s="66"/>
      <c r="AG804" s="78">
        <f t="shared" si="1480"/>
        <v>0</v>
      </c>
      <c r="AH804" s="79">
        <f t="shared" si="1440"/>
        <v>5737.9999999999991</v>
      </c>
      <c r="AI804" s="66"/>
      <c r="AJ804" s="68">
        <f t="shared" si="1481"/>
        <v>0</v>
      </c>
      <c r="AK804" s="67">
        <f t="shared" si="1441"/>
        <v>6708.5</v>
      </c>
      <c r="AL804" s="66"/>
      <c r="AM804" s="68">
        <f t="shared" si="1482"/>
        <v>0</v>
      </c>
      <c r="AN804" s="67">
        <f t="shared" si="1442"/>
        <v>2752.8999999999987</v>
      </c>
      <c r="AO804" s="66"/>
      <c r="AP804" s="68">
        <f t="shared" si="1434"/>
        <v>0</v>
      </c>
      <c r="AQ804" s="67">
        <f t="shared" si="1486"/>
        <v>19229.900000000001</v>
      </c>
      <c r="AR804" s="66"/>
      <c r="AS804" s="68">
        <f t="shared" si="1490"/>
        <v>0</v>
      </c>
      <c r="AT804" s="67">
        <f t="shared" si="1443"/>
        <v>2001.1000000000004</v>
      </c>
      <c r="AU804" s="66"/>
      <c r="AV804" s="66">
        <f t="shared" si="1444"/>
        <v>0</v>
      </c>
      <c r="AW804" s="42">
        <f t="shared" si="1419"/>
        <v>1620.0000000000014</v>
      </c>
      <c r="AX804" s="66"/>
      <c r="AY804" s="66">
        <f t="shared" si="1491"/>
        <v>0</v>
      </c>
      <c r="AZ804" s="67">
        <f t="shared" si="1435"/>
        <v>1794.6</v>
      </c>
      <c r="BA804" s="66"/>
      <c r="BB804" s="68">
        <f t="shared" si="1492"/>
        <v>0</v>
      </c>
      <c r="BC804" s="67">
        <f t="shared" si="1445"/>
        <v>1254.5999999999999</v>
      </c>
      <c r="BD804" s="66"/>
      <c r="BE804" s="68">
        <f t="shared" si="1493"/>
        <v>0</v>
      </c>
      <c r="BF804" s="67">
        <f t="shared" si="1409"/>
        <v>7530.3200000000015</v>
      </c>
      <c r="BG804" s="66"/>
      <c r="BH804" s="68">
        <f t="shared" si="1494"/>
        <v>0</v>
      </c>
      <c r="BI804" s="67">
        <f t="shared" si="1483"/>
        <v>45711.88</v>
      </c>
      <c r="BJ804" s="66"/>
      <c r="BK804" s="68">
        <f t="shared" si="1495"/>
        <v>0</v>
      </c>
      <c r="BL804" s="67">
        <f t="shared" si="1446"/>
        <v>4604.6000000000004</v>
      </c>
      <c r="BM804" s="66"/>
      <c r="BN804" s="68">
        <f t="shared" si="1447"/>
        <v>0</v>
      </c>
      <c r="BO804" s="67">
        <f t="shared" si="1448"/>
        <v>509.90000000000123</v>
      </c>
      <c r="BP804" s="66"/>
      <c r="BQ804" s="68">
        <f t="shared" si="1449"/>
        <v>0</v>
      </c>
      <c r="BR804" s="67">
        <f t="shared" si="1411"/>
        <v>13003.01999999999</v>
      </c>
      <c r="BS804" s="66"/>
      <c r="BT804" s="66">
        <f t="shared" si="1475"/>
        <v>0</v>
      </c>
      <c r="BU804" s="67">
        <f t="shared" si="1470"/>
        <v>44763</v>
      </c>
      <c r="BV804" s="66"/>
      <c r="BW804" s="66">
        <f t="shared" si="1476"/>
        <v>0</v>
      </c>
      <c r="BX804" s="67">
        <f t="shared" si="1515"/>
        <v>84619</v>
      </c>
      <c r="BY804" s="66"/>
      <c r="BZ804" s="66">
        <f t="shared" si="1477"/>
        <v>0</v>
      </c>
      <c r="CA804" s="67">
        <f t="shared" si="1471"/>
        <v>40243</v>
      </c>
      <c r="CB804" s="66"/>
      <c r="CC804" s="66">
        <f t="shared" si="1514"/>
        <v>0</v>
      </c>
      <c r="CD804" s="67">
        <f t="shared" si="1403"/>
        <v>33123.939999999995</v>
      </c>
      <c r="CE804" s="66"/>
      <c r="CF804" s="66">
        <f t="shared" si="1451"/>
        <v>0</v>
      </c>
      <c r="CG804" s="67">
        <f t="shared" si="1452"/>
        <v>6982.9</v>
      </c>
      <c r="CH804" s="66"/>
      <c r="CI804" s="66">
        <f t="shared" si="1496"/>
        <v>0</v>
      </c>
      <c r="CJ804" s="67">
        <f t="shared" si="1472"/>
        <v>8715</v>
      </c>
      <c r="CK804" s="66"/>
      <c r="CL804" s="68">
        <f t="shared" si="1497"/>
        <v>0</v>
      </c>
      <c r="CM804" s="79">
        <f t="shared" si="1453"/>
        <v>4864</v>
      </c>
      <c r="CN804" s="66"/>
      <c r="CO804" s="68">
        <f t="shared" si="1498"/>
        <v>0</v>
      </c>
      <c r="CP804" s="79">
        <f t="shared" si="1454"/>
        <v>3955</v>
      </c>
      <c r="CQ804" s="66"/>
      <c r="CR804" s="140">
        <f t="shared" si="1499"/>
        <v>0</v>
      </c>
      <c r="CS804" s="79">
        <f t="shared" si="1418"/>
        <v>6656</v>
      </c>
      <c r="CT804" s="66"/>
      <c r="CU804" s="68">
        <f t="shared" si="1500"/>
        <v>0</v>
      </c>
      <c r="CV804" s="79">
        <f t="shared" si="1455"/>
        <v>7769</v>
      </c>
      <c r="CW804" s="66"/>
      <c r="CX804" s="66">
        <f t="shared" si="1501"/>
        <v>0</v>
      </c>
      <c r="CY804" s="40">
        <f t="shared" si="1408"/>
        <v>6801.7599999999984</v>
      </c>
      <c r="CZ804" s="65"/>
      <c r="DA804" s="66">
        <f t="shared" si="1502"/>
        <v>0</v>
      </c>
      <c r="DB804" s="67">
        <f t="shared" si="1473"/>
        <v>88662</v>
      </c>
      <c r="DC804" s="66"/>
      <c r="DD804" s="66">
        <f t="shared" si="1503"/>
        <v>0</v>
      </c>
      <c r="DE804" s="67">
        <f t="shared" si="1474"/>
        <v>95433</v>
      </c>
      <c r="DF804" s="66"/>
      <c r="DG804" s="69">
        <f t="shared" si="1504"/>
        <v>0</v>
      </c>
      <c r="DH804" s="67">
        <f t="shared" si="1488"/>
        <v>477200</v>
      </c>
      <c r="DI804" s="66"/>
      <c r="DJ804" s="66">
        <f t="shared" si="1505"/>
        <v>0</v>
      </c>
      <c r="DK804" s="67">
        <f t="shared" si="1456"/>
        <v>4528.5</v>
      </c>
      <c r="DM804" s="206">
        <f t="shared" si="1506"/>
        <v>0</v>
      </c>
      <c r="DN804" s="25">
        <f t="shared" si="1436"/>
        <v>0</v>
      </c>
      <c r="DO804" s="5"/>
      <c r="DP804" s="43">
        <f t="shared" si="1507"/>
        <v>0</v>
      </c>
      <c r="DQ804" s="27">
        <f t="shared" si="1457"/>
        <v>6819.5</v>
      </c>
      <c r="DR804" s="5"/>
      <c r="DS804" s="43">
        <f t="shared" si="1508"/>
        <v>0</v>
      </c>
      <c r="DT804" s="27">
        <f t="shared" si="1458"/>
        <v>4846</v>
      </c>
      <c r="DU804" s="5"/>
      <c r="DV804" s="43">
        <f t="shared" si="1509"/>
        <v>0</v>
      </c>
      <c r="DW804" s="27">
        <f t="shared" si="1459"/>
        <v>4835</v>
      </c>
      <c r="DX804" s="5"/>
      <c r="DY804" s="22">
        <f t="shared" si="1510"/>
        <v>0</v>
      </c>
      <c r="DZ804" s="25">
        <f t="shared" si="1460"/>
        <v>523</v>
      </c>
      <c r="EA804" s="22"/>
      <c r="EB804" s="22">
        <f t="shared" si="1511"/>
        <v>0</v>
      </c>
      <c r="EC804" s="28">
        <f t="shared" si="1461"/>
        <v>369</v>
      </c>
      <c r="ED804" s="5"/>
      <c r="EE804" s="43">
        <f t="shared" si="1512"/>
        <v>0</v>
      </c>
      <c r="EF804" s="27">
        <f t="shared" si="1462"/>
        <v>4769</v>
      </c>
      <c r="EG804" s="66"/>
      <c r="EH804" s="66">
        <f t="shared" si="1513"/>
        <v>0</v>
      </c>
      <c r="EI804" s="67">
        <f t="shared" si="1463"/>
        <v>23157</v>
      </c>
      <c r="EJ804" s="66"/>
      <c r="EK804" s="66">
        <f t="shared" si="1484"/>
        <v>0</v>
      </c>
      <c r="EL804" s="67">
        <f t="shared" si="1464"/>
        <v>21787</v>
      </c>
      <c r="EM804" s="110" t="e">
        <f t="shared" si="1485"/>
        <v>#REF!</v>
      </c>
    </row>
    <row r="805" spans="1:143" s="35" customFormat="1" ht="11.25" customHeight="1" x14ac:dyDescent="0.25">
      <c r="A805" s="219">
        <v>46138</v>
      </c>
      <c r="B805" s="188">
        <v>46137</v>
      </c>
      <c r="C805" s="174" t="s">
        <v>476</v>
      </c>
      <c r="D805" s="13" t="s">
        <v>213</v>
      </c>
      <c r="E805" s="14">
        <v>27500</v>
      </c>
      <c r="F805" s="15">
        <v>3</v>
      </c>
      <c r="G805" s="16">
        <v>191516031265</v>
      </c>
      <c r="H805" s="66"/>
      <c r="I805" s="41">
        <f t="shared" si="1430"/>
        <v>55000</v>
      </c>
      <c r="J805" s="48">
        <f t="shared" si="1465"/>
        <v>225038</v>
      </c>
      <c r="K805" s="66"/>
      <c r="L805" s="41">
        <f t="shared" si="1489"/>
        <v>55000</v>
      </c>
      <c r="M805" s="48">
        <f t="shared" si="1466"/>
        <v>179270</v>
      </c>
      <c r="N805" s="66"/>
      <c r="O805" s="41">
        <f t="shared" si="1431"/>
        <v>55000</v>
      </c>
      <c r="P805" s="48">
        <f t="shared" si="1467"/>
        <v>273548</v>
      </c>
      <c r="Q805" s="66"/>
      <c r="R805" s="66">
        <f t="shared" si="1432"/>
        <v>55000</v>
      </c>
      <c r="S805" s="67" t="e">
        <f t="shared" si="1468"/>
        <v>#REF!</v>
      </c>
      <c r="T805" s="66"/>
      <c r="U805" s="66">
        <f t="shared" si="1437"/>
        <v>85250</v>
      </c>
      <c r="V805" s="67">
        <f t="shared" si="1438"/>
        <v>130696.40000000002</v>
      </c>
      <c r="W805" s="136"/>
      <c r="X805" s="69">
        <f t="shared" si="1433"/>
        <v>0</v>
      </c>
      <c r="Y805" s="67">
        <f t="shared" si="1416"/>
        <v>6326.2999999999993</v>
      </c>
      <c r="Z805" s="66"/>
      <c r="AA805" s="68">
        <f t="shared" si="1478"/>
        <v>0</v>
      </c>
      <c r="AB805" s="67">
        <f t="shared" si="1425"/>
        <v>7141</v>
      </c>
      <c r="AC805" s="66"/>
      <c r="AD805" s="66">
        <f t="shared" si="1479"/>
        <v>0</v>
      </c>
      <c r="AE805" s="67">
        <f t="shared" si="1439"/>
        <v>3993.3999999999996</v>
      </c>
      <c r="AF805" s="66"/>
      <c r="AG805" s="78">
        <f t="shared" si="1480"/>
        <v>0</v>
      </c>
      <c r="AH805" s="79">
        <f t="shared" si="1440"/>
        <v>5737.9999999999991</v>
      </c>
      <c r="AI805" s="66"/>
      <c r="AJ805" s="68">
        <f t="shared" si="1481"/>
        <v>0</v>
      </c>
      <c r="AK805" s="67">
        <f t="shared" si="1441"/>
        <v>6708.5</v>
      </c>
      <c r="AL805" s="66"/>
      <c r="AM805" s="68">
        <f t="shared" si="1482"/>
        <v>0</v>
      </c>
      <c r="AN805" s="67">
        <f t="shared" si="1442"/>
        <v>2752.8999999999987</v>
      </c>
      <c r="AO805" s="66"/>
      <c r="AP805" s="68">
        <f t="shared" si="1434"/>
        <v>0</v>
      </c>
      <c r="AQ805" s="67">
        <f t="shared" si="1486"/>
        <v>19229.900000000001</v>
      </c>
      <c r="AR805" s="66"/>
      <c r="AS805" s="68">
        <f t="shared" si="1490"/>
        <v>0</v>
      </c>
      <c r="AT805" s="67">
        <f t="shared" si="1443"/>
        <v>2001.1000000000004</v>
      </c>
      <c r="AU805" s="66"/>
      <c r="AV805" s="66">
        <f t="shared" si="1444"/>
        <v>0</v>
      </c>
      <c r="AW805" s="42">
        <f t="shared" si="1419"/>
        <v>1620.0000000000014</v>
      </c>
      <c r="AX805" s="66"/>
      <c r="AY805" s="66">
        <f t="shared" si="1491"/>
        <v>0</v>
      </c>
      <c r="AZ805" s="67">
        <f t="shared" si="1435"/>
        <v>1794.6</v>
      </c>
      <c r="BA805" s="66"/>
      <c r="BB805" s="68">
        <f t="shared" si="1492"/>
        <v>0</v>
      </c>
      <c r="BC805" s="67">
        <f t="shared" si="1445"/>
        <v>1254.5999999999999</v>
      </c>
      <c r="BD805" s="66"/>
      <c r="BE805" s="68">
        <f t="shared" si="1493"/>
        <v>0</v>
      </c>
      <c r="BF805" s="67">
        <f t="shared" si="1409"/>
        <v>7530.3200000000015</v>
      </c>
      <c r="BG805" s="66"/>
      <c r="BH805" s="68">
        <f t="shared" si="1494"/>
        <v>0</v>
      </c>
      <c r="BI805" s="67">
        <f t="shared" si="1483"/>
        <v>45711.88</v>
      </c>
      <c r="BJ805" s="66"/>
      <c r="BK805" s="68">
        <f t="shared" si="1495"/>
        <v>0</v>
      </c>
      <c r="BL805" s="67">
        <f t="shared" si="1446"/>
        <v>4604.6000000000004</v>
      </c>
      <c r="BM805" s="66"/>
      <c r="BN805" s="68">
        <f t="shared" si="1447"/>
        <v>0</v>
      </c>
      <c r="BO805" s="67">
        <f t="shared" si="1448"/>
        <v>509.90000000000123</v>
      </c>
      <c r="BP805" s="66"/>
      <c r="BQ805" s="68">
        <f t="shared" si="1449"/>
        <v>0</v>
      </c>
      <c r="BR805" s="67">
        <f t="shared" si="1411"/>
        <v>13003.01999999999</v>
      </c>
      <c r="BS805" s="66"/>
      <c r="BT805" s="66">
        <f t="shared" si="1475"/>
        <v>0</v>
      </c>
      <c r="BU805" s="67">
        <f t="shared" si="1470"/>
        <v>44763</v>
      </c>
      <c r="BV805" s="66"/>
      <c r="BW805" s="66">
        <f t="shared" si="1476"/>
        <v>0</v>
      </c>
      <c r="BX805" s="67">
        <f t="shared" si="1515"/>
        <v>84619</v>
      </c>
      <c r="BY805" s="66"/>
      <c r="BZ805" s="66">
        <f t="shared" si="1477"/>
        <v>0</v>
      </c>
      <c r="CA805" s="67">
        <f t="shared" si="1471"/>
        <v>40243</v>
      </c>
      <c r="CB805" s="66"/>
      <c r="CC805" s="66">
        <f t="shared" si="1514"/>
        <v>0</v>
      </c>
      <c r="CD805" s="67">
        <f t="shared" si="1403"/>
        <v>33123.939999999995</v>
      </c>
      <c r="CE805" s="66"/>
      <c r="CF805" s="66">
        <f t="shared" si="1451"/>
        <v>0</v>
      </c>
      <c r="CG805" s="67">
        <f t="shared" si="1452"/>
        <v>6982.9</v>
      </c>
      <c r="CH805" s="66"/>
      <c r="CI805" s="66">
        <f t="shared" si="1496"/>
        <v>0</v>
      </c>
      <c r="CJ805" s="67">
        <f t="shared" si="1472"/>
        <v>8715</v>
      </c>
      <c r="CK805" s="66"/>
      <c r="CL805" s="68">
        <f t="shared" si="1497"/>
        <v>0</v>
      </c>
      <c r="CM805" s="79">
        <f t="shared" si="1453"/>
        <v>4864</v>
      </c>
      <c r="CN805" s="66"/>
      <c r="CO805" s="68">
        <f t="shared" si="1498"/>
        <v>0</v>
      </c>
      <c r="CP805" s="79">
        <f t="shared" si="1454"/>
        <v>3955</v>
      </c>
      <c r="CQ805" s="66"/>
      <c r="CR805" s="68">
        <f t="shared" si="1499"/>
        <v>0</v>
      </c>
      <c r="CS805" s="79">
        <f t="shared" si="1418"/>
        <v>6656</v>
      </c>
      <c r="CT805" s="66"/>
      <c r="CU805" s="68">
        <f t="shared" si="1500"/>
        <v>0</v>
      </c>
      <c r="CV805" s="79">
        <f t="shared" si="1455"/>
        <v>7769</v>
      </c>
      <c r="CW805" s="66"/>
      <c r="CX805" s="66">
        <f t="shared" si="1501"/>
        <v>0</v>
      </c>
      <c r="CY805" s="40">
        <f t="shared" si="1408"/>
        <v>6801.7599999999984</v>
      </c>
      <c r="CZ805" s="65"/>
      <c r="DA805" s="66">
        <f t="shared" si="1502"/>
        <v>0</v>
      </c>
      <c r="DB805" s="67">
        <f t="shared" si="1473"/>
        <v>88662</v>
      </c>
      <c r="DC805" s="66"/>
      <c r="DD805" s="66">
        <f t="shared" si="1503"/>
        <v>0</v>
      </c>
      <c r="DE805" s="67">
        <f t="shared" si="1474"/>
        <v>95433</v>
      </c>
      <c r="DF805" s="66"/>
      <c r="DG805" s="69">
        <f t="shared" si="1504"/>
        <v>0</v>
      </c>
      <c r="DH805" s="67">
        <f>+DH804+DF805-DG805-35816</f>
        <v>441384</v>
      </c>
      <c r="DI805" s="66"/>
      <c r="DJ805" s="66">
        <f t="shared" si="1505"/>
        <v>0</v>
      </c>
      <c r="DK805" s="67">
        <f t="shared" si="1456"/>
        <v>4528.5</v>
      </c>
      <c r="DL805" s="210"/>
      <c r="DM805" s="206">
        <f t="shared" si="1506"/>
        <v>0</v>
      </c>
      <c r="DN805" s="25">
        <f t="shared" si="1436"/>
        <v>0</v>
      </c>
      <c r="DO805" s="5"/>
      <c r="DP805" s="43">
        <f t="shared" si="1507"/>
        <v>0</v>
      </c>
      <c r="DQ805" s="27">
        <f t="shared" si="1457"/>
        <v>6819.5</v>
      </c>
      <c r="DR805" s="5"/>
      <c r="DS805" s="43">
        <f t="shared" si="1508"/>
        <v>0</v>
      </c>
      <c r="DT805" s="27">
        <f t="shared" si="1458"/>
        <v>4846</v>
      </c>
      <c r="DU805" s="5"/>
      <c r="DV805" s="43">
        <f t="shared" si="1509"/>
        <v>0</v>
      </c>
      <c r="DW805" s="27">
        <f t="shared" si="1459"/>
        <v>4835</v>
      </c>
      <c r="DX805" s="5"/>
      <c r="DY805" s="22">
        <f t="shared" si="1510"/>
        <v>0</v>
      </c>
      <c r="DZ805" s="25">
        <f t="shared" si="1460"/>
        <v>523</v>
      </c>
      <c r="EA805" s="22"/>
      <c r="EB805" s="22">
        <f t="shared" si="1511"/>
        <v>0</v>
      </c>
      <c r="EC805" s="28">
        <f t="shared" si="1461"/>
        <v>369</v>
      </c>
      <c r="ED805" s="5"/>
      <c r="EE805" s="43">
        <f t="shared" si="1512"/>
        <v>0</v>
      </c>
      <c r="EF805" s="27">
        <f t="shared" si="1462"/>
        <v>4769</v>
      </c>
      <c r="EG805" s="66"/>
      <c r="EH805" s="66">
        <f t="shared" si="1513"/>
        <v>0</v>
      </c>
      <c r="EI805" s="67">
        <f t="shared" si="1463"/>
        <v>23157</v>
      </c>
      <c r="EJ805" s="66"/>
      <c r="EK805" s="66">
        <f t="shared" si="1484"/>
        <v>0</v>
      </c>
      <c r="EL805" s="67">
        <f t="shared" si="1464"/>
        <v>21787</v>
      </c>
      <c r="EM805" s="110" t="e">
        <f t="shared" si="1485"/>
        <v>#REF!</v>
      </c>
    </row>
    <row r="806" spans="1:143" s="35" customFormat="1" ht="11.25" customHeight="1" x14ac:dyDescent="0.25">
      <c r="A806" s="130">
        <v>46139</v>
      </c>
      <c r="B806" s="242"/>
      <c r="C806" s="247" t="s">
        <v>300</v>
      </c>
      <c r="D806" s="244"/>
      <c r="E806" s="245"/>
      <c r="F806" s="246"/>
      <c r="G806" s="224"/>
      <c r="H806" s="225"/>
      <c r="I806" s="226">
        <f t="shared" si="1430"/>
        <v>0</v>
      </c>
      <c r="J806" s="227">
        <f t="shared" si="1465"/>
        <v>225038</v>
      </c>
      <c r="K806" s="225"/>
      <c r="L806" s="226">
        <v>0</v>
      </c>
      <c r="M806" s="227">
        <f t="shared" si="1466"/>
        <v>179270</v>
      </c>
      <c r="N806" s="225"/>
      <c r="O806" s="226">
        <f t="shared" si="1431"/>
        <v>0</v>
      </c>
      <c r="P806" s="227">
        <f t="shared" si="1467"/>
        <v>273548</v>
      </c>
      <c r="Q806" s="225"/>
      <c r="R806" s="225">
        <f t="shared" si="1432"/>
        <v>0</v>
      </c>
      <c r="S806" s="225" t="e">
        <f t="shared" si="1468"/>
        <v>#REF!</v>
      </c>
      <c r="T806" s="225"/>
      <c r="U806" s="225">
        <f t="shared" si="1437"/>
        <v>0</v>
      </c>
      <c r="V806" s="225">
        <f t="shared" si="1438"/>
        <v>130696.40000000002</v>
      </c>
      <c r="W806" s="228"/>
      <c r="X806" s="229">
        <f t="shared" si="1433"/>
        <v>0</v>
      </c>
      <c r="Y806" s="225">
        <f t="shared" si="1416"/>
        <v>6326.2999999999993</v>
      </c>
      <c r="Z806" s="225"/>
      <c r="AA806" s="228">
        <f t="shared" si="1478"/>
        <v>0</v>
      </c>
      <c r="AB806" s="225">
        <f t="shared" si="1425"/>
        <v>7141</v>
      </c>
      <c r="AC806" s="225"/>
      <c r="AD806" s="225">
        <f t="shared" si="1479"/>
        <v>0</v>
      </c>
      <c r="AE806" s="225">
        <f t="shared" si="1439"/>
        <v>3993.3999999999996</v>
      </c>
      <c r="AF806" s="225"/>
      <c r="AG806" s="224">
        <f t="shared" si="1480"/>
        <v>0</v>
      </c>
      <c r="AH806" s="230">
        <f t="shared" si="1440"/>
        <v>5737.9999999999991</v>
      </c>
      <c r="AI806" s="225"/>
      <c r="AJ806" s="228">
        <f t="shared" si="1481"/>
        <v>0</v>
      </c>
      <c r="AK806" s="225">
        <f t="shared" si="1441"/>
        <v>6708.5</v>
      </c>
      <c r="AL806" s="225"/>
      <c r="AM806" s="228">
        <f t="shared" si="1482"/>
        <v>0</v>
      </c>
      <c r="AN806" s="225">
        <f t="shared" si="1442"/>
        <v>2752.8999999999987</v>
      </c>
      <c r="AO806" s="225"/>
      <c r="AP806" s="228">
        <f t="shared" si="1434"/>
        <v>0</v>
      </c>
      <c r="AQ806" s="225">
        <f t="shared" si="1486"/>
        <v>19229.900000000001</v>
      </c>
      <c r="AR806" s="225"/>
      <c r="AS806" s="228">
        <f t="shared" si="1490"/>
        <v>0</v>
      </c>
      <c r="AT806" s="225">
        <f t="shared" si="1443"/>
        <v>2001.1000000000004</v>
      </c>
      <c r="AU806" s="225"/>
      <c r="AV806" s="225">
        <f t="shared" si="1444"/>
        <v>0</v>
      </c>
      <c r="AW806" s="231">
        <f t="shared" si="1419"/>
        <v>1620.0000000000014</v>
      </c>
      <c r="AX806" s="225"/>
      <c r="AY806" s="225">
        <f t="shared" si="1491"/>
        <v>0</v>
      </c>
      <c r="AZ806" s="225">
        <f t="shared" si="1435"/>
        <v>1794.6</v>
      </c>
      <c r="BA806" s="225"/>
      <c r="BB806" s="228">
        <f t="shared" si="1492"/>
        <v>0</v>
      </c>
      <c r="BC806" s="225">
        <f t="shared" si="1445"/>
        <v>1254.5999999999999</v>
      </c>
      <c r="BD806" s="225"/>
      <c r="BE806" s="228">
        <f t="shared" si="1493"/>
        <v>0</v>
      </c>
      <c r="BF806" s="225">
        <f t="shared" si="1409"/>
        <v>7530.3200000000015</v>
      </c>
      <c r="BG806" s="225"/>
      <c r="BH806" s="228">
        <f t="shared" si="1494"/>
        <v>0</v>
      </c>
      <c r="BI806" s="225">
        <f t="shared" si="1483"/>
        <v>45711.88</v>
      </c>
      <c r="BJ806" s="225"/>
      <c r="BK806" s="228">
        <f t="shared" si="1495"/>
        <v>0</v>
      </c>
      <c r="BL806" s="225">
        <f t="shared" si="1446"/>
        <v>4604.6000000000004</v>
      </c>
      <c r="BM806" s="225"/>
      <c r="BN806" s="228">
        <f t="shared" si="1447"/>
        <v>0</v>
      </c>
      <c r="BO806" s="225">
        <f t="shared" si="1448"/>
        <v>509.90000000000123</v>
      </c>
      <c r="BP806" s="225"/>
      <c r="BQ806" s="228">
        <f t="shared" si="1449"/>
        <v>0</v>
      </c>
      <c r="BR806" s="225">
        <f t="shared" si="1411"/>
        <v>13003.01999999999</v>
      </c>
      <c r="BS806" s="225"/>
      <c r="BT806" s="225">
        <f t="shared" si="1475"/>
        <v>0</v>
      </c>
      <c r="BU806" s="225">
        <f t="shared" si="1470"/>
        <v>44763</v>
      </c>
      <c r="BV806" s="225"/>
      <c r="BW806" s="225">
        <f t="shared" si="1476"/>
        <v>0</v>
      </c>
      <c r="BX806" s="225">
        <f t="shared" si="1515"/>
        <v>84619</v>
      </c>
      <c r="BY806" s="225"/>
      <c r="BZ806" s="225">
        <f t="shared" si="1477"/>
        <v>0</v>
      </c>
      <c r="CA806" s="225">
        <f t="shared" si="1471"/>
        <v>40243</v>
      </c>
      <c r="CB806" s="225"/>
      <c r="CC806" s="225">
        <f t="shared" si="1514"/>
        <v>0</v>
      </c>
      <c r="CD806" s="225">
        <f t="shared" ref="CD806:CD869" si="1516">+CD805+CB806-CC806</f>
        <v>33123.939999999995</v>
      </c>
      <c r="CE806" s="225"/>
      <c r="CF806" s="225">
        <f t="shared" si="1451"/>
        <v>0</v>
      </c>
      <c r="CG806" s="225">
        <f t="shared" si="1452"/>
        <v>6982.9</v>
      </c>
      <c r="CH806" s="225"/>
      <c r="CI806" s="225">
        <f t="shared" si="1496"/>
        <v>0</v>
      </c>
      <c r="CJ806" s="225">
        <f t="shared" si="1472"/>
        <v>8715</v>
      </c>
      <c r="CK806" s="225"/>
      <c r="CL806" s="228">
        <f t="shared" si="1497"/>
        <v>0</v>
      </c>
      <c r="CM806" s="230">
        <f t="shared" si="1453"/>
        <v>4864</v>
      </c>
      <c r="CN806" s="225"/>
      <c r="CO806" s="228">
        <f t="shared" si="1498"/>
        <v>0</v>
      </c>
      <c r="CP806" s="230">
        <f t="shared" si="1454"/>
        <v>3955</v>
      </c>
      <c r="CQ806" s="225"/>
      <c r="CR806" s="228">
        <f t="shared" si="1499"/>
        <v>0</v>
      </c>
      <c r="CS806" s="230">
        <f t="shared" si="1418"/>
        <v>6656</v>
      </c>
      <c r="CT806" s="225"/>
      <c r="CU806" s="228">
        <f t="shared" si="1500"/>
        <v>0</v>
      </c>
      <c r="CV806" s="230">
        <f t="shared" si="1455"/>
        <v>7769</v>
      </c>
      <c r="CW806" s="225"/>
      <c r="CX806" s="225">
        <f t="shared" si="1501"/>
        <v>0</v>
      </c>
      <c r="CY806" s="224">
        <f t="shared" si="1408"/>
        <v>6801.7599999999984</v>
      </c>
      <c r="CZ806" s="230"/>
      <c r="DA806" s="225">
        <f t="shared" si="1502"/>
        <v>0</v>
      </c>
      <c r="DB806" s="225">
        <f t="shared" si="1473"/>
        <v>88662</v>
      </c>
      <c r="DC806" s="225"/>
      <c r="DD806" s="225">
        <f t="shared" si="1503"/>
        <v>0</v>
      </c>
      <c r="DE806" s="225">
        <f t="shared" si="1474"/>
        <v>95433</v>
      </c>
      <c r="DF806" s="225"/>
      <c r="DG806" s="229">
        <f t="shared" si="1504"/>
        <v>0</v>
      </c>
      <c r="DH806" s="225">
        <f t="shared" ref="DH806:DH869" si="1517">+DH805+DF806-DG806</f>
        <v>441384</v>
      </c>
      <c r="DI806" s="225"/>
      <c r="DJ806" s="225">
        <f t="shared" si="1505"/>
        <v>0</v>
      </c>
      <c r="DK806" s="225">
        <f t="shared" si="1456"/>
        <v>4528.5</v>
      </c>
      <c r="DL806" s="232"/>
      <c r="DM806" s="233">
        <f t="shared" si="1506"/>
        <v>0</v>
      </c>
      <c r="DN806" s="234">
        <f t="shared" si="1436"/>
        <v>0</v>
      </c>
      <c r="DO806" s="235"/>
      <c r="DP806" s="236">
        <f t="shared" si="1507"/>
        <v>0</v>
      </c>
      <c r="DQ806" s="237">
        <f t="shared" si="1457"/>
        <v>6819.5</v>
      </c>
      <c r="DR806" s="235"/>
      <c r="DS806" s="236">
        <f t="shared" si="1508"/>
        <v>0</v>
      </c>
      <c r="DT806" s="237">
        <f t="shared" si="1458"/>
        <v>4846</v>
      </c>
      <c r="DU806" s="235"/>
      <c r="DV806" s="236">
        <f t="shared" si="1509"/>
        <v>0</v>
      </c>
      <c r="DW806" s="237">
        <f t="shared" si="1459"/>
        <v>4835</v>
      </c>
      <c r="DX806" s="235"/>
      <c r="DY806" s="238">
        <f t="shared" si="1510"/>
        <v>0</v>
      </c>
      <c r="DZ806" s="234">
        <f t="shared" si="1460"/>
        <v>523</v>
      </c>
      <c r="EA806" s="238"/>
      <c r="EB806" s="238">
        <f t="shared" si="1511"/>
        <v>0</v>
      </c>
      <c r="EC806" s="239">
        <f t="shared" si="1461"/>
        <v>369</v>
      </c>
      <c r="ED806" s="235"/>
      <c r="EE806" s="236">
        <f t="shared" si="1512"/>
        <v>0</v>
      </c>
      <c r="EF806" s="237">
        <f t="shared" si="1462"/>
        <v>4769</v>
      </c>
      <c r="EG806" s="225"/>
      <c r="EH806" s="225">
        <f t="shared" si="1513"/>
        <v>0</v>
      </c>
      <c r="EI806" s="225">
        <f t="shared" si="1463"/>
        <v>23157</v>
      </c>
      <c r="EJ806" s="225"/>
      <c r="EK806" s="225">
        <f t="shared" si="1484"/>
        <v>0</v>
      </c>
      <c r="EL806" s="225">
        <f t="shared" si="1464"/>
        <v>21787</v>
      </c>
      <c r="EM806" s="240" t="e">
        <f t="shared" si="1485"/>
        <v>#REF!</v>
      </c>
    </row>
    <row r="807" spans="1:143" s="36" customFormat="1" ht="11.25" customHeight="1" x14ac:dyDescent="0.25">
      <c r="A807" s="130">
        <v>46139</v>
      </c>
      <c r="B807" s="185"/>
      <c r="C807" s="172">
        <v>4941</v>
      </c>
      <c r="D807" s="113"/>
      <c r="E807" s="114"/>
      <c r="F807" s="201"/>
      <c r="G807" s="116"/>
      <c r="H807" s="117"/>
      <c r="I807" s="118">
        <f t="shared" si="1430"/>
        <v>0</v>
      </c>
      <c r="J807" s="119">
        <f t="shared" si="1465"/>
        <v>225038</v>
      </c>
      <c r="K807" s="117"/>
      <c r="L807" s="118">
        <f t="shared" ref="L807:L820" si="1518">IF(OR(D807="NPC6ASZDB-RD015M",D807="NPC6ASZDB-GN750C",D807="NPC6ASZDB-WT035M",D807="NPC6ASZDB-WT028M ",D807="NPC6ASZDB-WT019M",D807="NPC06SZDB-GN050C",D807="NPC06SZDB-OR050C",D807="NPC6ASZDB-WT018M",D807="NPC6ASZDB-WT023M",D807="NPC6ASZDB-WT024M",D807="NPC6ASZDB-OR020M",D807="NPC6ASZDB-RD006M",D807="NPC6ASZDB-WT017M",D807="NPC6ASZDB-GY750C",D807="NPC6ASZDB-YL015M",D807="NPC6ASZDB-BL004M ",D807="NPC6ASZDB-WT016M",D807="NPC06SZDB-BK006M",D807="NPC06SZDB-BK007M",D807="NPC6ASZDB-OR750C",D807="NPC06SZDB-BK004M",D807="NPC06SZDB-BL015M",D807="NPC6ASZDB-BL013C",D807="NPC6ASZDB-BL030C",D807="NPC6ASZDB-GY009M",D807="NPC06SZDB-BK002M",D807="NPC6ASZDB-GY025C",D807="NPC06SZDB-BK003M",D807="NPC06SZDB-GY005M",D807="NPC6ASZDB-RD020C",D807="NPC06SZDB-YL040M",D807="NPC6ASZDB-GY125C",D807="NPC06SZDB-YL002M",D807="NPC6ASZDB-WT100M",D807="NPC6ASZDB-RD008M",D807="NPC6ASZDB-YL009M",D807="NPC6ASZDB-VT010M",D807="NPC6ASZDB-OR007M",D807="NPC6ASZDB-VT007M",D807="NPC6ASZDB-BK007M",D807="NPC6ASZDB-GY350C",D807="NPC6ASZDB-YL350C",D807="NPC6ASZDB-OR350C",D807="NPC6ASZDB-VT350C",D807="NPC6ASZDB-BL350C",D807="NPC6ASZDB-RD350C",D807="NPC6ASZDB-BK350C",D807="NPC6ASZDB-VT003M",D807="NPC6ASZDB-OR250C",D807="NPC6ASZDB-VT250C",D807="NPC6ASZDB-VT002M",D807="NPC6ASZDB-VT050C",D807="NPC6ASZDB-VT001M",D807="NPC6ASZDB-VT150C",D807="NPC6ASZDB-WT017C",D807="NPC6ASZDB-RD030C",D807="NPC6ASZDB-WT030C",D807="NPC6ASZDB-OR020M",D807="NPC6ASZDB-OR015M",D807="NPC06SZDB-WT025C",D807="NPC6ASZDB-WT013M",D807="NPC6ASZDB-GY075C",D807="NPC6ASZDB-BK075C",D807="NPC6ASZDB-BK125C",D807="NPC6ASZDB-GN250C",D807="NPC6ASZDB-WT011M",D807="NPC6ASZDB-WT014M",D807="NPC6ASZDB-OR005M",D807="NPC6ASZDB-GY006M",D807="NPC6ASZDB-WT550C",D807="NPC6ASZDB-WT650C",D807="NPC6ASZDB-WT850C",D807="NPC6ASZDB-WT950C",D807="NPC6ASZDB-RD250C",D807="NPC06SZDB-GY015C",D807="NPC06SZDB-BL020C",D807="NPC06SZDB-YL015C",D807="NPC6ASZDB-BL012M",D807="NPC6ASZDB-WT020C",D807="NPC6ASZDB-BL008M",D807="NPC6ASZDB-BL009M",D807="NPC6ASZDB-WT022M",D807="NPC6ASZDB-YL007M",D807="NPC06SZDB-WT250C",D807="NPC6ASZDB-BL007M",D807="NPC6ASZDB-BK050C",D807="NPC6ASZDB-BK025C",D807="NPC6ASZDB-BL750C",D807="NPC6ASZDB-OR010M",D807="NPC06SZDB-RD015M",D807="NPC6ASZDB-YL012M",D807="NPC6ASZDB-YL030M",D807="NPC6ASZDB-YL020M",D807="NPC6ASZDB-RD050C",D807="NPC06SZDB-BL050C",D807="NPC06SZDB-RD050C",D807="NPC06SZDB-YL050C",D807="NPC06SZDB-YL003M",D807="NPC06SZDB-GN002M",D807="NPC6ASZDB-RD010M",D807="NPC6ASZDB-GY450C",D807="NPC6ASZDB-WT006M",D807="NPC6ASZDB-BL250C",D807="NPC6ASZDB-GY050C",D807="NPC6ASZDB-YL250C",D807="NPC6ASZDB-YL008M",D807="NPC06SZDB-YL010M",D807="NPC6ASZDB-GY008M",D807="NPC06SZDB-RD005M",D807="NPC6ASZDB-BL050C",D807="NPC6ASZDB-WT450C",D807="NPC6ASZDB-OR050C",D807="NPC06SZDB-GN010M",D807="NPC06SZDB-RD010M",D807="NPC06SZDB-BL010M",D807="NPC6ASZDB-GY050C",D807="NPC6ASZDB-YL025C",D807="NPC6ASZDB-BK250C",D807="NPC6ASZDB-BK004M",D807="NPC6ASZDB-YL006M",D807="NPC06SZDB-WT007M",D807="NPC6ASZDB-BL015M",D807="NPC6ASZDB-BL020M",D807="NPC6ASZDB-GN010M",D807="NPC6ASZDB-GN015M",D807="NPC6ASZDB-GY250C",D807="NPC6ASZDB-BK030M",D807="NPC06SZDB-GY003M",D807="NPC06SZDB-BL150C",D807="NPC6ASZDB-BK013M",D807="NPC6ASZDB-OR150C",D807="NPC6ASZDB-GY007M",D807="NPC6ASZDB-BK750C",D807="NPC06SZDB-GN003M",D807="NPC06SZDB-BK150C",D807="NPC06SZDB-BK001M",D807="NPC6ASZDB-RD007M",D807="NPC6ASZDB-RD010M",D807="NPC06SZDB-GY006M",D807="NPC06SZDB-GY015M",D807="NPC06SZDB-BK050C",D807="NPC6ASZDB-GN025C",D807="NPC6ASZDB-WT009M",D807="NPC6ASZDB-OR004M",D807="NPC6ASZDB-WT075C",D807="NPC6ASZDB-WT175C",D807="NPC06SZDB-GY001M",D807="NPC06SZDB-GY002M",D807="NPC6ASZDB-WT125C",D807="NPC6ASZDB-WT225C",D807="NPC6ASZDB-WT275C",D807="NPC6ASZDB-GY015M",D807="NPC6ASZDB-RD001M",D807="NPC6ASZDB-RD005M",D807="NPC6ASZDB-WT025C",D807="NPC6ASZDB-YL001M",D807="NPC6ASZDB-YL005M",D807="NPC06SZDB-GY010M",D807="NPC06SZDB-YL005M",D807="NPC06SZDB-YL001M",D807="NPC6ASZDB-BK150C",D807="NPC6ASZDB-BL030M",D807="NPC6ASZDB-YL050C",D807="NPC6ASZDB-YL010M",D807="NPC6ASZDB-OR010M",D807="NPC06SZDB-YL150C",D807="NPC6ASZDB-OR005M",D807="NPC06SZDB-OR002M",D807="NPC6ASZDB-RD150C",D807="NPC6ASZDB-WT025M",D807="NPC6ASZDB-WT150C",D807="NPC6ASZDB-WT012M",D807="NPC6ASZDB-WT250C",D807="NPC6ASZDB-WT350C",D807="NPC6ASZDB-YL002M",D807="NPC6ASZDB-BL150C",D807="NPC6ASZDB-WT015M",D807="NPC6ASZDB-YL150C",D807="NPC6ASZDB-YL003M",D807="NPC6ASZDB-WT750C",D807="NPC6ASZDB-GN050C",D807="NPC6ASZDB-WT008M",D807="NPC06SZDB-OR010M",D807="NPC6ASZDB-GY150C",D807="NPC6ASZDB-GN150C",D807="NPC6ASZDB-OR001M",D807="NPC6ASZDB-OR002M",D807="NPC6ASZDB-OR003M",D807="NPC06SZDB-RD002M",D807="NPC06SZDB-RD150C",D807="NPC6ASZDB-BK015M",D807="NPC06SZDB-GN001M",D807="NPC06SZDB-GN150C",D807="NPC06SZDB-WT030M",D807="NPC06SZDB-WT750C",D807="NPC06SZDB-WT015M",D807="NPC6ASZDB-WT030M",D807="NPC06SZDB-RD001M",D807="NPC06SZDB-RD003M",D807="NPC06SZDB-OR003M",D807="NPC06SZDB-OR001M",D807="NPC06SZDB-BL001M",D807="NPC06SZDB-BL003M",D807="NPC06SZDB-WT150C",D807="NPC06SZDB-BL002M",D807="NPC6ASZDB-WT050C",D807="NPC06SZDB-WT050C",D807="NPC06SZDB-WT001M",D807="NPC06SZDB-WT002M",D807="NPC06SZDB-WT003M",D807="NPC06SZDB-WT004M",D807="NPC06SZDB-WT005M",D807="NPC06SZDB-WT010M",D807="NPC06SZDB-WT020M",D807="NPC6ASZDB-GN001M",D807="NPC6ASZDB-GN002M",D807="NPC6ASZDB-GN003M",D807="NPC6ASZDB-GN004M",D807="NPC6ASZDB-GN005M",D807="NPC6ASZDB-GN020M",D807="NPC6ASZDB-GN030M",D807="NPC6ASZDB-WT001M",D807="NPC6ASZDB-WT002M",D807="NPC6ASZDB-WT003M",D807="NPC6ASZDB-WT004M",D807="NPC6ASZDB-WT005M",D807="NPC6ASZDB-WT006M",D807="NPC6ASZDB-WT007M",D807="NPC6ASZDB-WT010M",D807="NPC6ASZDB-WT020M",D807="NPC6ASZDB-RD002M",D807="NPC6ASZDB-RD003M",D807="NPC6ASZDB-RD020M",D807="NPC6ASZDB-GY001M",D807="NPC6ASZDB-GY002M",D807="NPC6ASZDB-GY003M",D807="NPC6ASZDB-GY004M",D807="NPC6ASZDB-GY005M",D807="NPC6ASZDB-GY010M",D807="NPC6ASZDB-GY020M",D807="NPC6ASZDB-GY025M",D807="NPC6ASZDB-GY030M",D807="NPC6ASZDB-BL001M",D807="NPC6ASZDB-BL002M",D807="NPC6ASZDB-BL003M",D807="NPC6ASZDB-BL004M",D807="NPC6ASZDB-BL005M",D807="NPC6ASZDB-BL010M",D807="NPC6ASZDB-BK001M",D807="NPC6ASZDB-BK002M",D807="NPC6ASZDB-BK003M",D807="NPC6ASZDB-BK005M",D807="NPC6ASZDB-BK010M",D807="NPC6ASZDB-BK020M",),E807*2,0)</f>
        <v>0</v>
      </c>
      <c r="M807" s="119">
        <f t="shared" si="1466"/>
        <v>179270</v>
      </c>
      <c r="N807" s="117"/>
      <c r="O807" s="118">
        <f t="shared" si="1431"/>
        <v>0</v>
      </c>
      <c r="P807" s="119">
        <f t="shared" si="1467"/>
        <v>273548</v>
      </c>
      <c r="Q807" s="117"/>
      <c r="R807" s="117">
        <f t="shared" si="1432"/>
        <v>0</v>
      </c>
      <c r="S807" s="117" t="e">
        <f t="shared" si="1468"/>
        <v>#REF!</v>
      </c>
      <c r="T807" s="117"/>
      <c r="U807" s="117">
        <f t="shared" si="1437"/>
        <v>0</v>
      </c>
      <c r="V807" s="117">
        <f t="shared" si="1438"/>
        <v>130696.40000000002</v>
      </c>
      <c r="W807" s="121"/>
      <c r="X807" s="120">
        <f t="shared" si="1433"/>
        <v>0</v>
      </c>
      <c r="Y807" s="117">
        <f t="shared" si="1416"/>
        <v>6326.2999999999993</v>
      </c>
      <c r="Z807" s="117"/>
      <c r="AA807" s="121">
        <f t="shared" si="1478"/>
        <v>0</v>
      </c>
      <c r="AB807" s="117">
        <f t="shared" si="1425"/>
        <v>7141</v>
      </c>
      <c r="AC807" s="117"/>
      <c r="AD807" s="117">
        <f t="shared" si="1479"/>
        <v>0</v>
      </c>
      <c r="AE807" s="117">
        <f t="shared" si="1439"/>
        <v>3993.3999999999996</v>
      </c>
      <c r="AF807" s="117"/>
      <c r="AG807" s="116">
        <f t="shared" si="1480"/>
        <v>0</v>
      </c>
      <c r="AH807" s="123">
        <f t="shared" si="1440"/>
        <v>5737.9999999999991</v>
      </c>
      <c r="AI807" s="117"/>
      <c r="AJ807" s="121">
        <f t="shared" si="1481"/>
        <v>0</v>
      </c>
      <c r="AK807" s="117">
        <f t="shared" si="1441"/>
        <v>6708.5</v>
      </c>
      <c r="AL807" s="117"/>
      <c r="AM807" s="121">
        <f t="shared" si="1482"/>
        <v>0</v>
      </c>
      <c r="AN807" s="117">
        <f t="shared" si="1442"/>
        <v>2752.8999999999987</v>
      </c>
      <c r="AO807" s="117"/>
      <c r="AP807" s="121">
        <f t="shared" si="1434"/>
        <v>0</v>
      </c>
      <c r="AQ807" s="117">
        <f t="shared" si="1486"/>
        <v>19229.900000000001</v>
      </c>
      <c r="AR807" s="117"/>
      <c r="AS807" s="121">
        <f t="shared" si="1490"/>
        <v>0</v>
      </c>
      <c r="AT807" s="117">
        <f t="shared" si="1443"/>
        <v>2001.1000000000004</v>
      </c>
      <c r="AU807" s="117"/>
      <c r="AV807" s="117">
        <f t="shared" si="1444"/>
        <v>0</v>
      </c>
      <c r="AW807" s="122">
        <f t="shared" si="1419"/>
        <v>1620.0000000000014</v>
      </c>
      <c r="AX807" s="117"/>
      <c r="AY807" s="117">
        <f t="shared" si="1491"/>
        <v>0</v>
      </c>
      <c r="AZ807" s="117">
        <f t="shared" si="1435"/>
        <v>1794.6</v>
      </c>
      <c r="BA807" s="117"/>
      <c r="BB807" s="121">
        <f t="shared" si="1492"/>
        <v>0</v>
      </c>
      <c r="BC807" s="117">
        <f t="shared" si="1445"/>
        <v>1254.5999999999999</v>
      </c>
      <c r="BD807" s="117"/>
      <c r="BE807" s="121">
        <f t="shared" si="1493"/>
        <v>0</v>
      </c>
      <c r="BF807" s="117">
        <f t="shared" si="1409"/>
        <v>7530.3200000000015</v>
      </c>
      <c r="BG807" s="117"/>
      <c r="BH807" s="121">
        <f t="shared" si="1494"/>
        <v>0</v>
      </c>
      <c r="BI807" s="117">
        <f t="shared" si="1483"/>
        <v>45711.88</v>
      </c>
      <c r="BJ807" s="117"/>
      <c r="BK807" s="121">
        <f t="shared" si="1495"/>
        <v>0</v>
      </c>
      <c r="BL807" s="117">
        <f t="shared" si="1446"/>
        <v>4604.6000000000004</v>
      </c>
      <c r="BM807" s="117">
        <v>10668</v>
      </c>
      <c r="BN807" s="121">
        <f t="shared" si="1447"/>
        <v>0</v>
      </c>
      <c r="BO807" s="117">
        <f t="shared" si="1448"/>
        <v>11177.900000000001</v>
      </c>
      <c r="BP807" s="117"/>
      <c r="BQ807" s="121">
        <f t="shared" si="1449"/>
        <v>0</v>
      </c>
      <c r="BR807" s="117">
        <f t="shared" si="1411"/>
        <v>13003.01999999999</v>
      </c>
      <c r="BS807" s="117"/>
      <c r="BT807" s="117">
        <f t="shared" si="1475"/>
        <v>0</v>
      </c>
      <c r="BU807" s="117">
        <f t="shared" si="1470"/>
        <v>44763</v>
      </c>
      <c r="BV807" s="117"/>
      <c r="BW807" s="117">
        <f t="shared" si="1476"/>
        <v>0</v>
      </c>
      <c r="BX807" s="117">
        <f t="shared" si="1515"/>
        <v>84619</v>
      </c>
      <c r="BY807" s="117"/>
      <c r="BZ807" s="117">
        <f t="shared" si="1477"/>
        <v>0</v>
      </c>
      <c r="CA807" s="117">
        <f t="shared" si="1471"/>
        <v>40243</v>
      </c>
      <c r="CB807" s="117"/>
      <c r="CC807" s="117">
        <f t="shared" si="1514"/>
        <v>0</v>
      </c>
      <c r="CD807" s="117">
        <f t="shared" si="1516"/>
        <v>33123.939999999995</v>
      </c>
      <c r="CE807" s="117"/>
      <c r="CF807" s="117">
        <f t="shared" si="1451"/>
        <v>0</v>
      </c>
      <c r="CG807" s="117">
        <f t="shared" si="1452"/>
        <v>6982.9</v>
      </c>
      <c r="CH807" s="117"/>
      <c r="CI807" s="117">
        <f t="shared" si="1496"/>
        <v>0</v>
      </c>
      <c r="CJ807" s="117">
        <f t="shared" si="1472"/>
        <v>8715</v>
      </c>
      <c r="CK807" s="117"/>
      <c r="CL807" s="121">
        <f t="shared" si="1497"/>
        <v>0</v>
      </c>
      <c r="CM807" s="123">
        <f t="shared" si="1453"/>
        <v>4864</v>
      </c>
      <c r="CN807" s="117"/>
      <c r="CO807" s="121">
        <f t="shared" si="1498"/>
        <v>0</v>
      </c>
      <c r="CP807" s="123">
        <f t="shared" si="1454"/>
        <v>3955</v>
      </c>
      <c r="CQ807" s="117"/>
      <c r="CR807" s="121">
        <f t="shared" si="1499"/>
        <v>0</v>
      </c>
      <c r="CS807" s="123">
        <f t="shared" si="1418"/>
        <v>6656</v>
      </c>
      <c r="CT807" s="117"/>
      <c r="CU807" s="121">
        <f t="shared" si="1500"/>
        <v>0</v>
      </c>
      <c r="CV807" s="123">
        <f t="shared" si="1455"/>
        <v>7769</v>
      </c>
      <c r="CW807" s="117"/>
      <c r="CX807" s="117">
        <f t="shared" si="1501"/>
        <v>0</v>
      </c>
      <c r="CY807" s="116">
        <f t="shared" si="1408"/>
        <v>6801.7599999999984</v>
      </c>
      <c r="CZ807" s="123"/>
      <c r="DA807" s="117">
        <f t="shared" si="1502"/>
        <v>0</v>
      </c>
      <c r="DB807" s="117">
        <f t="shared" si="1473"/>
        <v>88662</v>
      </c>
      <c r="DC807" s="117"/>
      <c r="DD807" s="117">
        <f t="shared" si="1503"/>
        <v>0</v>
      </c>
      <c r="DE807" s="117">
        <f t="shared" si="1474"/>
        <v>95433</v>
      </c>
      <c r="DF807" s="117"/>
      <c r="DG807" s="120">
        <f t="shared" si="1504"/>
        <v>0</v>
      </c>
      <c r="DH807" s="117">
        <f t="shared" si="1517"/>
        <v>441384</v>
      </c>
      <c r="DI807" s="117"/>
      <c r="DJ807" s="117">
        <f t="shared" si="1505"/>
        <v>0</v>
      </c>
      <c r="DK807" s="117">
        <f t="shared" si="1456"/>
        <v>4528.5</v>
      </c>
      <c r="DL807" s="211"/>
      <c r="DM807" s="207">
        <f t="shared" si="1506"/>
        <v>0</v>
      </c>
      <c r="DN807" s="125">
        <f t="shared" si="1436"/>
        <v>0</v>
      </c>
      <c r="DO807" s="126"/>
      <c r="DP807" s="127">
        <f t="shared" si="1507"/>
        <v>0</v>
      </c>
      <c r="DQ807" s="128">
        <f t="shared" si="1457"/>
        <v>6819.5</v>
      </c>
      <c r="DR807" s="126"/>
      <c r="DS807" s="127">
        <f t="shared" si="1508"/>
        <v>0</v>
      </c>
      <c r="DT807" s="128">
        <f t="shared" si="1458"/>
        <v>4846</v>
      </c>
      <c r="DU807" s="126"/>
      <c r="DV807" s="127">
        <f t="shared" si="1509"/>
        <v>0</v>
      </c>
      <c r="DW807" s="128">
        <f t="shared" si="1459"/>
        <v>4835</v>
      </c>
      <c r="DX807" s="126"/>
      <c r="DY807" s="124">
        <f t="shared" si="1510"/>
        <v>0</v>
      </c>
      <c r="DZ807" s="125">
        <f t="shared" si="1460"/>
        <v>523</v>
      </c>
      <c r="EA807" s="124"/>
      <c r="EB807" s="124">
        <f t="shared" si="1511"/>
        <v>0</v>
      </c>
      <c r="EC807" s="129">
        <f t="shared" si="1461"/>
        <v>369</v>
      </c>
      <c r="ED807" s="126"/>
      <c r="EE807" s="127">
        <f t="shared" si="1512"/>
        <v>0</v>
      </c>
      <c r="EF807" s="128">
        <f t="shared" si="1462"/>
        <v>4769</v>
      </c>
      <c r="EG807" s="117"/>
      <c r="EH807" s="117">
        <f t="shared" si="1513"/>
        <v>0</v>
      </c>
      <c r="EI807" s="117">
        <f t="shared" si="1463"/>
        <v>23157</v>
      </c>
      <c r="EJ807" s="117"/>
      <c r="EK807" s="117">
        <f t="shared" si="1484"/>
        <v>0</v>
      </c>
      <c r="EL807" s="117">
        <f t="shared" si="1464"/>
        <v>21787</v>
      </c>
      <c r="EM807" s="131" t="e">
        <f t="shared" si="1485"/>
        <v>#REF!</v>
      </c>
    </row>
    <row r="808" spans="1:143" s="35" customFormat="1" ht="11.25" customHeight="1" x14ac:dyDescent="0.25">
      <c r="A808" s="130">
        <v>46140</v>
      </c>
      <c r="B808" s="185"/>
      <c r="C808" s="172">
        <v>4969</v>
      </c>
      <c r="D808" s="113"/>
      <c r="E808" s="114"/>
      <c r="F808" s="201"/>
      <c r="G808" s="116"/>
      <c r="H808" s="117"/>
      <c r="I808" s="118">
        <f t="shared" si="1430"/>
        <v>0</v>
      </c>
      <c r="J808" s="119">
        <f t="shared" si="1465"/>
        <v>225038</v>
      </c>
      <c r="K808" s="117"/>
      <c r="L808" s="118">
        <f t="shared" si="1518"/>
        <v>0</v>
      </c>
      <c r="M808" s="119">
        <f t="shared" si="1466"/>
        <v>179270</v>
      </c>
      <c r="N808" s="117"/>
      <c r="O808" s="118">
        <f t="shared" si="1431"/>
        <v>0</v>
      </c>
      <c r="P808" s="119">
        <f t="shared" si="1467"/>
        <v>273548</v>
      </c>
      <c r="Q808" s="117"/>
      <c r="R808" s="117">
        <f t="shared" si="1432"/>
        <v>0</v>
      </c>
      <c r="S808" s="117" t="e">
        <f t="shared" si="1468"/>
        <v>#REF!</v>
      </c>
      <c r="T808" s="117"/>
      <c r="U808" s="117">
        <f t="shared" si="1437"/>
        <v>0</v>
      </c>
      <c r="V808" s="117">
        <f t="shared" si="1438"/>
        <v>130696.40000000002</v>
      </c>
      <c r="W808" s="121"/>
      <c r="X808" s="120">
        <f t="shared" si="1433"/>
        <v>0</v>
      </c>
      <c r="Y808" s="117">
        <f t="shared" si="1416"/>
        <v>6326.2999999999993</v>
      </c>
      <c r="Z808" s="117"/>
      <c r="AA808" s="121">
        <f t="shared" si="1478"/>
        <v>0</v>
      </c>
      <c r="AB808" s="117">
        <f t="shared" si="1425"/>
        <v>7141</v>
      </c>
      <c r="AC808" s="117"/>
      <c r="AD808" s="117">
        <f t="shared" si="1479"/>
        <v>0</v>
      </c>
      <c r="AE808" s="117">
        <f t="shared" si="1439"/>
        <v>3993.3999999999996</v>
      </c>
      <c r="AF808" s="117"/>
      <c r="AG808" s="116">
        <f t="shared" si="1480"/>
        <v>0</v>
      </c>
      <c r="AH808" s="123">
        <f t="shared" si="1440"/>
        <v>5737.9999999999991</v>
      </c>
      <c r="AI808" s="117">
        <v>9000</v>
      </c>
      <c r="AJ808" s="121">
        <f t="shared" si="1481"/>
        <v>0</v>
      </c>
      <c r="AK808" s="117">
        <f t="shared" si="1441"/>
        <v>15708.5</v>
      </c>
      <c r="AL808" s="117"/>
      <c r="AM808" s="121">
        <f t="shared" si="1482"/>
        <v>0</v>
      </c>
      <c r="AN808" s="117">
        <f t="shared" si="1442"/>
        <v>2752.8999999999987</v>
      </c>
      <c r="AO808" s="117"/>
      <c r="AP808" s="121">
        <f t="shared" si="1434"/>
        <v>0</v>
      </c>
      <c r="AQ808" s="117">
        <f t="shared" si="1486"/>
        <v>19229.900000000001</v>
      </c>
      <c r="AR808" s="117"/>
      <c r="AS808" s="121">
        <f t="shared" si="1490"/>
        <v>0</v>
      </c>
      <c r="AT808" s="117">
        <f t="shared" si="1443"/>
        <v>2001.1000000000004</v>
      </c>
      <c r="AU808" s="117"/>
      <c r="AV808" s="117">
        <f t="shared" si="1444"/>
        <v>0</v>
      </c>
      <c r="AW808" s="122">
        <f t="shared" si="1419"/>
        <v>1620.0000000000014</v>
      </c>
      <c r="AX808" s="117"/>
      <c r="AY808" s="117">
        <f t="shared" si="1491"/>
        <v>0</v>
      </c>
      <c r="AZ808" s="117">
        <f t="shared" si="1435"/>
        <v>1794.6</v>
      </c>
      <c r="BA808" s="117"/>
      <c r="BB808" s="121">
        <f t="shared" si="1492"/>
        <v>0</v>
      </c>
      <c r="BC808" s="117">
        <f t="shared" si="1445"/>
        <v>1254.5999999999999</v>
      </c>
      <c r="BD808" s="117"/>
      <c r="BE808" s="121">
        <f t="shared" si="1493"/>
        <v>0</v>
      </c>
      <c r="BF808" s="117">
        <f t="shared" si="1409"/>
        <v>7530.3200000000015</v>
      </c>
      <c r="BG808" s="117"/>
      <c r="BH808" s="121">
        <f t="shared" si="1494"/>
        <v>0</v>
      </c>
      <c r="BI808" s="117">
        <f t="shared" si="1483"/>
        <v>45711.88</v>
      </c>
      <c r="BJ808" s="117"/>
      <c r="BK808" s="121">
        <f t="shared" si="1495"/>
        <v>0</v>
      </c>
      <c r="BL808" s="117">
        <f t="shared" si="1446"/>
        <v>4604.6000000000004</v>
      </c>
      <c r="BM808" s="117"/>
      <c r="BN808" s="121">
        <f t="shared" si="1447"/>
        <v>0</v>
      </c>
      <c r="BO808" s="117">
        <f t="shared" si="1448"/>
        <v>11177.900000000001</v>
      </c>
      <c r="BP808" s="117"/>
      <c r="BQ808" s="121">
        <f t="shared" si="1449"/>
        <v>0</v>
      </c>
      <c r="BR808" s="117">
        <f t="shared" si="1411"/>
        <v>13003.01999999999</v>
      </c>
      <c r="BS808" s="117"/>
      <c r="BT808" s="117">
        <f t="shared" si="1475"/>
        <v>0</v>
      </c>
      <c r="BU808" s="117">
        <f t="shared" si="1470"/>
        <v>44763</v>
      </c>
      <c r="BV808" s="117"/>
      <c r="BW808" s="117">
        <f t="shared" si="1476"/>
        <v>0</v>
      </c>
      <c r="BX808" s="117">
        <f t="shared" si="1515"/>
        <v>84619</v>
      </c>
      <c r="BY808" s="117"/>
      <c r="BZ808" s="117">
        <f t="shared" si="1477"/>
        <v>0</v>
      </c>
      <c r="CA808" s="117">
        <f t="shared" si="1471"/>
        <v>40243</v>
      </c>
      <c r="CB808" s="117"/>
      <c r="CC808" s="117">
        <f t="shared" si="1514"/>
        <v>0</v>
      </c>
      <c r="CD808" s="117">
        <f t="shared" si="1516"/>
        <v>33123.939999999995</v>
      </c>
      <c r="CE808" s="117"/>
      <c r="CF808" s="117">
        <f t="shared" si="1451"/>
        <v>0</v>
      </c>
      <c r="CG808" s="117">
        <f t="shared" si="1452"/>
        <v>6982.9</v>
      </c>
      <c r="CH808" s="117"/>
      <c r="CI808" s="117">
        <f t="shared" si="1496"/>
        <v>0</v>
      </c>
      <c r="CJ808" s="117">
        <f t="shared" si="1472"/>
        <v>8715</v>
      </c>
      <c r="CK808" s="117"/>
      <c r="CL808" s="121">
        <f t="shared" si="1497"/>
        <v>0</v>
      </c>
      <c r="CM808" s="123">
        <f t="shared" si="1453"/>
        <v>4864</v>
      </c>
      <c r="CN808" s="117"/>
      <c r="CO808" s="121">
        <f t="shared" si="1498"/>
        <v>0</v>
      </c>
      <c r="CP808" s="123">
        <f t="shared" si="1454"/>
        <v>3955</v>
      </c>
      <c r="CQ808" s="117"/>
      <c r="CR808" s="121">
        <f t="shared" si="1499"/>
        <v>0</v>
      </c>
      <c r="CS808" s="123">
        <f t="shared" si="1418"/>
        <v>6656</v>
      </c>
      <c r="CT808" s="117"/>
      <c r="CU808" s="121">
        <f t="shared" si="1500"/>
        <v>0</v>
      </c>
      <c r="CV808" s="123">
        <f t="shared" si="1455"/>
        <v>7769</v>
      </c>
      <c r="CW808" s="117"/>
      <c r="CX808" s="117">
        <f t="shared" si="1501"/>
        <v>0</v>
      </c>
      <c r="CY808" s="116">
        <f t="shared" si="1408"/>
        <v>6801.7599999999984</v>
      </c>
      <c r="CZ808" s="123"/>
      <c r="DA808" s="117">
        <f t="shared" si="1502"/>
        <v>0</v>
      </c>
      <c r="DB808" s="117">
        <f t="shared" si="1473"/>
        <v>88662</v>
      </c>
      <c r="DC808" s="117"/>
      <c r="DD808" s="117">
        <f t="shared" si="1503"/>
        <v>0</v>
      </c>
      <c r="DE808" s="117">
        <f t="shared" si="1474"/>
        <v>95433</v>
      </c>
      <c r="DF808" s="117"/>
      <c r="DG808" s="120">
        <f t="shared" si="1504"/>
        <v>0</v>
      </c>
      <c r="DH808" s="117">
        <f t="shared" si="1517"/>
        <v>441384</v>
      </c>
      <c r="DI808" s="117"/>
      <c r="DJ808" s="117">
        <f t="shared" si="1505"/>
        <v>0</v>
      </c>
      <c r="DK808" s="117">
        <f t="shared" si="1456"/>
        <v>4528.5</v>
      </c>
      <c r="DL808" s="211"/>
      <c r="DM808" s="207">
        <f t="shared" si="1506"/>
        <v>0</v>
      </c>
      <c r="DN808" s="125">
        <f t="shared" si="1436"/>
        <v>0</v>
      </c>
      <c r="DO808" s="126"/>
      <c r="DP808" s="127">
        <f t="shared" si="1507"/>
        <v>0</v>
      </c>
      <c r="DQ808" s="128">
        <f t="shared" si="1457"/>
        <v>6819.5</v>
      </c>
      <c r="DR808" s="126"/>
      <c r="DS808" s="127">
        <f t="shared" si="1508"/>
        <v>0</v>
      </c>
      <c r="DT808" s="128">
        <f t="shared" si="1458"/>
        <v>4846</v>
      </c>
      <c r="DU808" s="126"/>
      <c r="DV808" s="127">
        <f t="shared" si="1509"/>
        <v>0</v>
      </c>
      <c r="DW808" s="128">
        <f t="shared" si="1459"/>
        <v>4835</v>
      </c>
      <c r="DX808" s="126"/>
      <c r="DY808" s="124">
        <f t="shared" si="1510"/>
        <v>0</v>
      </c>
      <c r="DZ808" s="125">
        <f t="shared" si="1460"/>
        <v>523</v>
      </c>
      <c r="EA808" s="124"/>
      <c r="EB808" s="124">
        <f t="shared" si="1511"/>
        <v>0</v>
      </c>
      <c r="EC808" s="129">
        <f t="shared" si="1461"/>
        <v>369</v>
      </c>
      <c r="ED808" s="126"/>
      <c r="EE808" s="127">
        <f t="shared" si="1512"/>
        <v>0</v>
      </c>
      <c r="EF808" s="128">
        <f t="shared" si="1462"/>
        <v>4769</v>
      </c>
      <c r="EG808" s="117"/>
      <c r="EH808" s="117">
        <f t="shared" si="1513"/>
        <v>0</v>
      </c>
      <c r="EI808" s="117">
        <f t="shared" si="1463"/>
        <v>23157</v>
      </c>
      <c r="EJ808" s="117"/>
      <c r="EK808" s="117">
        <f t="shared" si="1484"/>
        <v>0</v>
      </c>
      <c r="EL808" s="117">
        <f t="shared" si="1464"/>
        <v>21787</v>
      </c>
      <c r="EM808" s="131" t="e">
        <f t="shared" si="1485"/>
        <v>#REF!</v>
      </c>
    </row>
    <row r="809" spans="1:143" s="35" customFormat="1" ht="11.25" customHeight="1" x14ac:dyDescent="0.25">
      <c r="A809" s="130">
        <v>46140</v>
      </c>
      <c r="B809" s="185"/>
      <c r="C809" s="172">
        <v>4819</v>
      </c>
      <c r="D809" s="113"/>
      <c r="E809" s="114"/>
      <c r="F809" s="201"/>
      <c r="G809" s="116"/>
      <c r="H809" s="117"/>
      <c r="I809" s="118">
        <f t="shared" si="1430"/>
        <v>0</v>
      </c>
      <c r="J809" s="119">
        <f t="shared" si="1465"/>
        <v>225038</v>
      </c>
      <c r="K809" s="117"/>
      <c r="L809" s="118">
        <f t="shared" si="1518"/>
        <v>0</v>
      </c>
      <c r="M809" s="119">
        <f t="shared" si="1466"/>
        <v>179270</v>
      </c>
      <c r="N809" s="117"/>
      <c r="O809" s="118">
        <f t="shared" si="1431"/>
        <v>0</v>
      </c>
      <c r="P809" s="119">
        <f t="shared" si="1467"/>
        <v>273548</v>
      </c>
      <c r="Q809" s="117">
        <v>54000</v>
      </c>
      <c r="R809" s="117">
        <f t="shared" si="1432"/>
        <v>0</v>
      </c>
      <c r="S809" s="117" t="e">
        <f t="shared" si="1468"/>
        <v>#REF!</v>
      </c>
      <c r="T809" s="117"/>
      <c r="U809" s="117">
        <f t="shared" si="1437"/>
        <v>0</v>
      </c>
      <c r="V809" s="117">
        <f t="shared" si="1438"/>
        <v>130696.40000000002</v>
      </c>
      <c r="W809" s="121"/>
      <c r="X809" s="120">
        <f t="shared" si="1433"/>
        <v>0</v>
      </c>
      <c r="Y809" s="117">
        <f t="shared" si="1416"/>
        <v>6326.2999999999993</v>
      </c>
      <c r="Z809" s="117"/>
      <c r="AA809" s="121">
        <f t="shared" si="1478"/>
        <v>0</v>
      </c>
      <c r="AB809" s="117">
        <f t="shared" si="1425"/>
        <v>7141</v>
      </c>
      <c r="AC809" s="117"/>
      <c r="AD809" s="117">
        <f t="shared" si="1479"/>
        <v>0</v>
      </c>
      <c r="AE809" s="117">
        <f t="shared" si="1439"/>
        <v>3993.3999999999996</v>
      </c>
      <c r="AF809" s="117"/>
      <c r="AG809" s="116">
        <f t="shared" si="1480"/>
        <v>0</v>
      </c>
      <c r="AH809" s="123">
        <f t="shared" si="1440"/>
        <v>5737.9999999999991</v>
      </c>
      <c r="AI809" s="117"/>
      <c r="AJ809" s="121">
        <f t="shared" si="1481"/>
        <v>0</v>
      </c>
      <c r="AK809" s="117">
        <f t="shared" si="1441"/>
        <v>15708.5</v>
      </c>
      <c r="AL809" s="117"/>
      <c r="AM809" s="121">
        <f t="shared" si="1482"/>
        <v>0</v>
      </c>
      <c r="AN809" s="117">
        <f t="shared" si="1442"/>
        <v>2752.8999999999987</v>
      </c>
      <c r="AO809" s="117"/>
      <c r="AP809" s="121">
        <f t="shared" si="1434"/>
        <v>0</v>
      </c>
      <c r="AQ809" s="117">
        <f t="shared" si="1486"/>
        <v>19229.900000000001</v>
      </c>
      <c r="AR809" s="117"/>
      <c r="AS809" s="121">
        <f t="shared" si="1490"/>
        <v>0</v>
      </c>
      <c r="AT809" s="117">
        <f t="shared" si="1443"/>
        <v>2001.1000000000004</v>
      </c>
      <c r="AU809" s="117"/>
      <c r="AV809" s="117">
        <f t="shared" si="1444"/>
        <v>0</v>
      </c>
      <c r="AW809" s="122">
        <f t="shared" si="1419"/>
        <v>1620.0000000000014</v>
      </c>
      <c r="AX809" s="117"/>
      <c r="AY809" s="117">
        <f t="shared" si="1491"/>
        <v>0</v>
      </c>
      <c r="AZ809" s="117">
        <f t="shared" si="1435"/>
        <v>1794.6</v>
      </c>
      <c r="BA809" s="117"/>
      <c r="BB809" s="121">
        <f t="shared" si="1492"/>
        <v>0</v>
      </c>
      <c r="BC809" s="117">
        <f t="shared" si="1445"/>
        <v>1254.5999999999999</v>
      </c>
      <c r="BD809" s="117"/>
      <c r="BE809" s="121">
        <f t="shared" si="1493"/>
        <v>0</v>
      </c>
      <c r="BF809" s="117">
        <f t="shared" si="1409"/>
        <v>7530.3200000000015</v>
      </c>
      <c r="BG809" s="117"/>
      <c r="BH809" s="121">
        <f t="shared" si="1494"/>
        <v>0</v>
      </c>
      <c r="BI809" s="117">
        <f t="shared" si="1483"/>
        <v>45711.88</v>
      </c>
      <c r="BJ809" s="117"/>
      <c r="BK809" s="121">
        <f t="shared" si="1495"/>
        <v>0</v>
      </c>
      <c r="BL809" s="117">
        <f t="shared" si="1446"/>
        <v>4604.6000000000004</v>
      </c>
      <c r="BM809" s="117"/>
      <c r="BN809" s="121">
        <f t="shared" si="1447"/>
        <v>0</v>
      </c>
      <c r="BO809" s="117">
        <f t="shared" si="1448"/>
        <v>11177.900000000001</v>
      </c>
      <c r="BP809" s="117"/>
      <c r="BQ809" s="121">
        <f t="shared" si="1449"/>
        <v>0</v>
      </c>
      <c r="BR809" s="117">
        <f t="shared" si="1411"/>
        <v>13003.01999999999</v>
      </c>
      <c r="BS809" s="117"/>
      <c r="BT809" s="117">
        <f t="shared" si="1475"/>
        <v>0</v>
      </c>
      <c r="BU809" s="117">
        <f t="shared" si="1470"/>
        <v>44763</v>
      </c>
      <c r="BV809" s="117"/>
      <c r="BW809" s="117">
        <f t="shared" si="1476"/>
        <v>0</v>
      </c>
      <c r="BX809" s="117">
        <f t="shared" si="1515"/>
        <v>84619</v>
      </c>
      <c r="BY809" s="117"/>
      <c r="BZ809" s="117">
        <f t="shared" si="1477"/>
        <v>0</v>
      </c>
      <c r="CA809" s="117">
        <f t="shared" si="1471"/>
        <v>40243</v>
      </c>
      <c r="CB809" s="117"/>
      <c r="CC809" s="117">
        <f t="shared" si="1514"/>
        <v>0</v>
      </c>
      <c r="CD809" s="117">
        <f t="shared" si="1516"/>
        <v>33123.939999999995</v>
      </c>
      <c r="CE809" s="117"/>
      <c r="CF809" s="117">
        <f t="shared" si="1451"/>
        <v>0</v>
      </c>
      <c r="CG809" s="117">
        <f t="shared" si="1452"/>
        <v>6982.9</v>
      </c>
      <c r="CH809" s="117"/>
      <c r="CI809" s="117">
        <f t="shared" si="1496"/>
        <v>0</v>
      </c>
      <c r="CJ809" s="117">
        <f t="shared" si="1472"/>
        <v>8715</v>
      </c>
      <c r="CK809" s="117"/>
      <c r="CL809" s="121">
        <f t="shared" si="1497"/>
        <v>0</v>
      </c>
      <c r="CM809" s="123">
        <f t="shared" si="1453"/>
        <v>4864</v>
      </c>
      <c r="CN809" s="117"/>
      <c r="CO809" s="121">
        <f t="shared" si="1498"/>
        <v>0</v>
      </c>
      <c r="CP809" s="123">
        <f t="shared" si="1454"/>
        <v>3955</v>
      </c>
      <c r="CQ809" s="117"/>
      <c r="CR809" s="121">
        <f t="shared" si="1499"/>
        <v>0</v>
      </c>
      <c r="CS809" s="123">
        <f t="shared" si="1418"/>
        <v>6656</v>
      </c>
      <c r="CT809" s="117"/>
      <c r="CU809" s="121">
        <f t="shared" si="1500"/>
        <v>0</v>
      </c>
      <c r="CV809" s="123">
        <f t="shared" si="1455"/>
        <v>7769</v>
      </c>
      <c r="CW809" s="117"/>
      <c r="CX809" s="117">
        <f t="shared" si="1501"/>
        <v>0</v>
      </c>
      <c r="CY809" s="116">
        <f t="shared" si="1408"/>
        <v>6801.7599999999984</v>
      </c>
      <c r="CZ809" s="123"/>
      <c r="DA809" s="117">
        <f t="shared" si="1502"/>
        <v>0</v>
      </c>
      <c r="DB809" s="117">
        <f t="shared" si="1473"/>
        <v>88662</v>
      </c>
      <c r="DC809" s="117"/>
      <c r="DD809" s="117">
        <f t="shared" si="1503"/>
        <v>0</v>
      </c>
      <c r="DE809" s="117">
        <f t="shared" si="1474"/>
        <v>95433</v>
      </c>
      <c r="DF809" s="117"/>
      <c r="DG809" s="120">
        <f t="shared" si="1504"/>
        <v>0</v>
      </c>
      <c r="DH809" s="117">
        <f t="shared" si="1517"/>
        <v>441384</v>
      </c>
      <c r="DI809" s="117"/>
      <c r="DJ809" s="117">
        <f t="shared" si="1505"/>
        <v>0</v>
      </c>
      <c r="DK809" s="117">
        <f t="shared" si="1456"/>
        <v>4528.5</v>
      </c>
      <c r="DL809" s="211"/>
      <c r="DM809" s="207">
        <f t="shared" si="1506"/>
        <v>0</v>
      </c>
      <c r="DN809" s="125">
        <f t="shared" si="1436"/>
        <v>0</v>
      </c>
      <c r="DO809" s="126"/>
      <c r="DP809" s="127">
        <f t="shared" si="1507"/>
        <v>0</v>
      </c>
      <c r="DQ809" s="128">
        <f t="shared" si="1457"/>
        <v>6819.5</v>
      </c>
      <c r="DR809" s="126"/>
      <c r="DS809" s="127">
        <f t="shared" si="1508"/>
        <v>0</v>
      </c>
      <c r="DT809" s="128">
        <f t="shared" si="1458"/>
        <v>4846</v>
      </c>
      <c r="DU809" s="126"/>
      <c r="DV809" s="127">
        <f t="shared" si="1509"/>
        <v>0</v>
      </c>
      <c r="DW809" s="128">
        <f t="shared" si="1459"/>
        <v>4835</v>
      </c>
      <c r="DX809" s="126"/>
      <c r="DY809" s="124">
        <f t="shared" si="1510"/>
        <v>0</v>
      </c>
      <c r="DZ809" s="125">
        <f t="shared" si="1460"/>
        <v>523</v>
      </c>
      <c r="EA809" s="124"/>
      <c r="EB809" s="124">
        <f t="shared" si="1511"/>
        <v>0</v>
      </c>
      <c r="EC809" s="129">
        <f t="shared" si="1461"/>
        <v>369</v>
      </c>
      <c r="ED809" s="126"/>
      <c r="EE809" s="127">
        <f t="shared" si="1512"/>
        <v>0</v>
      </c>
      <c r="EF809" s="128">
        <f t="shared" si="1462"/>
        <v>4769</v>
      </c>
      <c r="EG809" s="117"/>
      <c r="EH809" s="117">
        <f t="shared" si="1513"/>
        <v>0</v>
      </c>
      <c r="EI809" s="117">
        <f t="shared" si="1463"/>
        <v>23157</v>
      </c>
      <c r="EJ809" s="117"/>
      <c r="EK809" s="117">
        <f t="shared" si="1484"/>
        <v>0</v>
      </c>
      <c r="EL809" s="117">
        <f t="shared" si="1464"/>
        <v>21787</v>
      </c>
      <c r="EM809" s="131" t="e">
        <f t="shared" si="1485"/>
        <v>#REF!</v>
      </c>
    </row>
    <row r="810" spans="1:143" s="35" customFormat="1" ht="11.25" customHeight="1" x14ac:dyDescent="0.25">
      <c r="A810" s="109">
        <v>46140</v>
      </c>
      <c r="B810" s="185"/>
      <c r="C810" s="172">
        <v>4962</v>
      </c>
      <c r="D810" s="113"/>
      <c r="E810" s="114"/>
      <c r="F810" s="201"/>
      <c r="G810" s="116"/>
      <c r="H810" s="117"/>
      <c r="I810" s="118">
        <f t="shared" si="1430"/>
        <v>0</v>
      </c>
      <c r="J810" s="119">
        <f t="shared" si="1465"/>
        <v>225038</v>
      </c>
      <c r="K810" s="117"/>
      <c r="L810" s="118">
        <f t="shared" si="1518"/>
        <v>0</v>
      </c>
      <c r="M810" s="119">
        <f t="shared" si="1466"/>
        <v>179270</v>
      </c>
      <c r="N810" s="117"/>
      <c r="O810" s="118">
        <f t="shared" si="1431"/>
        <v>0</v>
      </c>
      <c r="P810" s="119">
        <f t="shared" si="1467"/>
        <v>273548</v>
      </c>
      <c r="Q810" s="117"/>
      <c r="R810" s="117">
        <f t="shared" si="1432"/>
        <v>0</v>
      </c>
      <c r="S810" s="117" t="e">
        <f t="shared" si="1468"/>
        <v>#REF!</v>
      </c>
      <c r="T810" s="117"/>
      <c r="U810" s="117">
        <f t="shared" si="1437"/>
        <v>0</v>
      </c>
      <c r="V810" s="117">
        <f t="shared" si="1438"/>
        <v>130696.40000000002</v>
      </c>
      <c r="W810" s="121"/>
      <c r="X810" s="120">
        <f t="shared" si="1433"/>
        <v>0</v>
      </c>
      <c r="Y810" s="117">
        <f t="shared" si="1416"/>
        <v>6326.2999999999993</v>
      </c>
      <c r="Z810" s="117"/>
      <c r="AA810" s="121">
        <f t="shared" si="1478"/>
        <v>0</v>
      </c>
      <c r="AB810" s="117">
        <f t="shared" si="1425"/>
        <v>7141</v>
      </c>
      <c r="AC810" s="117"/>
      <c r="AD810" s="117">
        <f t="shared" si="1479"/>
        <v>0</v>
      </c>
      <c r="AE810" s="117">
        <f t="shared" si="1439"/>
        <v>3993.3999999999996</v>
      </c>
      <c r="AF810" s="117"/>
      <c r="AG810" s="116">
        <f t="shared" si="1480"/>
        <v>0</v>
      </c>
      <c r="AH810" s="123">
        <f t="shared" si="1440"/>
        <v>5737.9999999999991</v>
      </c>
      <c r="AI810" s="117"/>
      <c r="AJ810" s="121">
        <f t="shared" si="1481"/>
        <v>0</v>
      </c>
      <c r="AK810" s="117">
        <f t="shared" si="1441"/>
        <v>15708.5</v>
      </c>
      <c r="AL810" s="117"/>
      <c r="AM810" s="121">
        <f t="shared" si="1482"/>
        <v>0</v>
      </c>
      <c r="AN810" s="117">
        <f t="shared" si="1442"/>
        <v>2752.8999999999987</v>
      </c>
      <c r="AO810" s="117"/>
      <c r="AP810" s="121">
        <f t="shared" si="1434"/>
        <v>0</v>
      </c>
      <c r="AQ810" s="117">
        <f t="shared" si="1486"/>
        <v>19229.900000000001</v>
      </c>
      <c r="AR810" s="117"/>
      <c r="AS810" s="121">
        <f t="shared" si="1490"/>
        <v>0</v>
      </c>
      <c r="AT810" s="117">
        <f t="shared" si="1443"/>
        <v>2001.1000000000004</v>
      </c>
      <c r="AU810" s="117"/>
      <c r="AV810" s="117">
        <f t="shared" si="1444"/>
        <v>0</v>
      </c>
      <c r="AW810" s="122">
        <f t="shared" si="1419"/>
        <v>1620.0000000000014</v>
      </c>
      <c r="AX810" s="117"/>
      <c r="AY810" s="117">
        <f t="shared" si="1491"/>
        <v>0</v>
      </c>
      <c r="AZ810" s="117">
        <f t="shared" si="1435"/>
        <v>1794.6</v>
      </c>
      <c r="BA810" s="117"/>
      <c r="BB810" s="121">
        <f t="shared" si="1492"/>
        <v>0</v>
      </c>
      <c r="BC810" s="117">
        <f t="shared" si="1445"/>
        <v>1254.5999999999999</v>
      </c>
      <c r="BD810" s="117"/>
      <c r="BE810" s="121">
        <f t="shared" si="1493"/>
        <v>0</v>
      </c>
      <c r="BF810" s="117">
        <f t="shared" si="1409"/>
        <v>7530.3200000000015</v>
      </c>
      <c r="BG810" s="117"/>
      <c r="BH810" s="121">
        <f t="shared" si="1494"/>
        <v>0</v>
      </c>
      <c r="BI810" s="117">
        <f t="shared" si="1483"/>
        <v>45711.88</v>
      </c>
      <c r="BJ810" s="117"/>
      <c r="BK810" s="121">
        <f t="shared" si="1495"/>
        <v>0</v>
      </c>
      <c r="BL810" s="117">
        <f t="shared" si="1446"/>
        <v>4604.6000000000004</v>
      </c>
      <c r="BM810" s="117"/>
      <c r="BN810" s="121">
        <f t="shared" si="1447"/>
        <v>0</v>
      </c>
      <c r="BO810" s="117">
        <f t="shared" si="1448"/>
        <v>11177.900000000001</v>
      </c>
      <c r="BP810" s="117"/>
      <c r="BQ810" s="121">
        <f t="shared" si="1449"/>
        <v>0</v>
      </c>
      <c r="BR810" s="117">
        <f t="shared" si="1411"/>
        <v>13003.01999999999</v>
      </c>
      <c r="BS810" s="117"/>
      <c r="BT810" s="117">
        <f t="shared" si="1475"/>
        <v>0</v>
      </c>
      <c r="BU810" s="117">
        <f t="shared" si="1470"/>
        <v>44763</v>
      </c>
      <c r="BV810" s="117"/>
      <c r="BW810" s="117">
        <f t="shared" si="1476"/>
        <v>0</v>
      </c>
      <c r="BX810" s="117">
        <f t="shared" si="1515"/>
        <v>84619</v>
      </c>
      <c r="BY810" s="117"/>
      <c r="BZ810" s="117">
        <f t="shared" si="1477"/>
        <v>0</v>
      </c>
      <c r="CA810" s="117">
        <f t="shared" si="1471"/>
        <v>40243</v>
      </c>
      <c r="CB810" s="117"/>
      <c r="CC810" s="117">
        <f t="shared" si="1514"/>
        <v>0</v>
      </c>
      <c r="CD810" s="117">
        <f t="shared" si="1516"/>
        <v>33123.939999999995</v>
      </c>
      <c r="CE810" s="117"/>
      <c r="CF810" s="117">
        <f t="shared" si="1451"/>
        <v>0</v>
      </c>
      <c r="CG810" s="117">
        <f t="shared" si="1452"/>
        <v>6982.9</v>
      </c>
      <c r="CH810" s="117"/>
      <c r="CI810" s="117">
        <f t="shared" si="1496"/>
        <v>0</v>
      </c>
      <c r="CJ810" s="117">
        <f t="shared" si="1472"/>
        <v>8715</v>
      </c>
      <c r="CK810" s="117"/>
      <c r="CL810" s="121">
        <f t="shared" si="1497"/>
        <v>0</v>
      </c>
      <c r="CM810" s="123">
        <f t="shared" si="1453"/>
        <v>4864</v>
      </c>
      <c r="CN810" s="117"/>
      <c r="CO810" s="121">
        <f t="shared" si="1498"/>
        <v>0</v>
      </c>
      <c r="CP810" s="123">
        <f t="shared" si="1454"/>
        <v>3955</v>
      </c>
      <c r="CQ810" s="117"/>
      <c r="CR810" s="121">
        <f t="shared" si="1499"/>
        <v>0</v>
      </c>
      <c r="CS810" s="123">
        <f t="shared" si="1418"/>
        <v>6656</v>
      </c>
      <c r="CT810" s="117"/>
      <c r="CU810" s="121">
        <f t="shared" si="1500"/>
        <v>0</v>
      </c>
      <c r="CV810" s="123">
        <f t="shared" si="1455"/>
        <v>7769</v>
      </c>
      <c r="CW810" s="117"/>
      <c r="CX810" s="117">
        <f t="shared" si="1501"/>
        <v>0</v>
      </c>
      <c r="CY810" s="116">
        <f t="shared" ref="CY810:CY873" si="1519">+CY809+CW810-CX810</f>
        <v>6801.7599999999984</v>
      </c>
      <c r="CZ810" s="123"/>
      <c r="DA810" s="117">
        <f t="shared" si="1502"/>
        <v>0</v>
      </c>
      <c r="DB810" s="117">
        <f t="shared" si="1473"/>
        <v>88662</v>
      </c>
      <c r="DC810" s="117">
        <v>20000</v>
      </c>
      <c r="DD810" s="117">
        <f t="shared" si="1503"/>
        <v>0</v>
      </c>
      <c r="DE810" s="117">
        <f t="shared" si="1474"/>
        <v>115433</v>
      </c>
      <c r="DF810" s="117"/>
      <c r="DG810" s="120">
        <f t="shared" si="1504"/>
        <v>0</v>
      </c>
      <c r="DH810" s="117">
        <f t="shared" si="1517"/>
        <v>441384</v>
      </c>
      <c r="DI810" s="117"/>
      <c r="DJ810" s="117">
        <f t="shared" si="1505"/>
        <v>0</v>
      </c>
      <c r="DK810" s="117">
        <f t="shared" si="1456"/>
        <v>4528.5</v>
      </c>
      <c r="DL810" s="211"/>
      <c r="DM810" s="207">
        <f t="shared" si="1506"/>
        <v>0</v>
      </c>
      <c r="DN810" s="125">
        <f t="shared" si="1436"/>
        <v>0</v>
      </c>
      <c r="DO810" s="126"/>
      <c r="DP810" s="127">
        <f t="shared" si="1507"/>
        <v>0</v>
      </c>
      <c r="DQ810" s="128">
        <f t="shared" si="1457"/>
        <v>6819.5</v>
      </c>
      <c r="DR810" s="126"/>
      <c r="DS810" s="127">
        <f t="shared" si="1508"/>
        <v>0</v>
      </c>
      <c r="DT810" s="128">
        <f t="shared" si="1458"/>
        <v>4846</v>
      </c>
      <c r="DU810" s="126"/>
      <c r="DV810" s="127">
        <f t="shared" si="1509"/>
        <v>0</v>
      </c>
      <c r="DW810" s="128">
        <f t="shared" si="1459"/>
        <v>4835</v>
      </c>
      <c r="DX810" s="126"/>
      <c r="DY810" s="124">
        <f t="shared" si="1510"/>
        <v>0</v>
      </c>
      <c r="DZ810" s="125">
        <f t="shared" si="1460"/>
        <v>523</v>
      </c>
      <c r="EA810" s="124"/>
      <c r="EB810" s="124">
        <f t="shared" si="1511"/>
        <v>0</v>
      </c>
      <c r="EC810" s="129">
        <f t="shared" si="1461"/>
        <v>369</v>
      </c>
      <c r="ED810" s="126"/>
      <c r="EE810" s="127">
        <f t="shared" si="1512"/>
        <v>0</v>
      </c>
      <c r="EF810" s="128">
        <f t="shared" si="1462"/>
        <v>4769</v>
      </c>
      <c r="EG810" s="117"/>
      <c r="EH810" s="117">
        <f t="shared" si="1513"/>
        <v>0</v>
      </c>
      <c r="EI810" s="117">
        <f t="shared" si="1463"/>
        <v>23157</v>
      </c>
      <c r="EJ810" s="117"/>
      <c r="EK810" s="117">
        <f t="shared" si="1484"/>
        <v>0</v>
      </c>
      <c r="EL810" s="117">
        <f t="shared" si="1464"/>
        <v>21787</v>
      </c>
      <c r="EM810" s="131" t="e">
        <f t="shared" si="1485"/>
        <v>#REF!</v>
      </c>
    </row>
    <row r="811" spans="1:143" s="35" customFormat="1" ht="11.25" customHeight="1" x14ac:dyDescent="0.25">
      <c r="A811" s="391">
        <v>46140</v>
      </c>
      <c r="B811" s="184"/>
      <c r="C811" s="171"/>
      <c r="D811" s="71"/>
      <c r="E811" s="72"/>
      <c r="F811" s="252"/>
      <c r="G811" s="74"/>
      <c r="H811" s="75"/>
      <c r="I811" s="50">
        <f t="shared" si="1430"/>
        <v>0</v>
      </c>
      <c r="J811" s="84">
        <f t="shared" ref="J811:J842" si="1520">J810+H811-I811</f>
        <v>225038</v>
      </c>
      <c r="K811" s="75"/>
      <c r="L811" s="50">
        <f t="shared" si="1518"/>
        <v>0</v>
      </c>
      <c r="M811" s="84">
        <f t="shared" ref="M811:M839" si="1521">M810+K811-L811</f>
        <v>179270</v>
      </c>
      <c r="N811" s="75"/>
      <c r="O811" s="50">
        <f t="shared" si="1431"/>
        <v>0</v>
      </c>
      <c r="P811" s="84">
        <f t="shared" ref="P811:P842" si="1522">P810+N811-O811</f>
        <v>273548</v>
      </c>
      <c r="Q811" s="75"/>
      <c r="R811" s="75">
        <f t="shared" si="1432"/>
        <v>0</v>
      </c>
      <c r="S811" s="75" t="e">
        <f t="shared" ref="S811:S842" si="1523">S810+Q811-R811</f>
        <v>#REF!</v>
      </c>
      <c r="T811" s="75"/>
      <c r="U811" s="75">
        <f t="shared" si="1437"/>
        <v>0</v>
      </c>
      <c r="V811" s="75">
        <f t="shared" si="1438"/>
        <v>130696.40000000002</v>
      </c>
      <c r="W811" s="76"/>
      <c r="X811" s="77">
        <f t="shared" si="1433"/>
        <v>0</v>
      </c>
      <c r="Y811" s="75">
        <f t="shared" si="1416"/>
        <v>6326.2999999999993</v>
      </c>
      <c r="Z811" s="75"/>
      <c r="AA811" s="76">
        <f t="shared" si="1478"/>
        <v>0</v>
      </c>
      <c r="AB811" s="75">
        <f t="shared" si="1425"/>
        <v>7141</v>
      </c>
      <c r="AC811" s="75"/>
      <c r="AD811" s="75">
        <f t="shared" si="1479"/>
        <v>0</v>
      </c>
      <c r="AE811" s="75">
        <f t="shared" si="1439"/>
        <v>3993.3999999999996</v>
      </c>
      <c r="AF811" s="75"/>
      <c r="AG811" s="74">
        <f t="shared" si="1480"/>
        <v>0</v>
      </c>
      <c r="AH811" s="81">
        <f t="shared" si="1440"/>
        <v>5737.9999999999991</v>
      </c>
      <c r="AI811" s="75"/>
      <c r="AJ811" s="76">
        <v>0</v>
      </c>
      <c r="AK811" s="75">
        <f t="shared" si="1441"/>
        <v>15708.5</v>
      </c>
      <c r="AL811" s="75"/>
      <c r="AM811" s="76">
        <f t="shared" si="1482"/>
        <v>0</v>
      </c>
      <c r="AN811" s="75">
        <f t="shared" si="1442"/>
        <v>2752.8999999999987</v>
      </c>
      <c r="AO811" s="75"/>
      <c r="AP811" s="76">
        <f t="shared" si="1434"/>
        <v>0</v>
      </c>
      <c r="AQ811" s="75">
        <f t="shared" si="1486"/>
        <v>19229.900000000001</v>
      </c>
      <c r="AR811" s="75"/>
      <c r="AS811" s="76">
        <f t="shared" si="1490"/>
        <v>0</v>
      </c>
      <c r="AT811" s="75">
        <f t="shared" si="1443"/>
        <v>2001.1000000000004</v>
      </c>
      <c r="AU811" s="75"/>
      <c r="AV811" s="75">
        <f t="shared" si="1444"/>
        <v>0</v>
      </c>
      <c r="AW811" s="51">
        <f t="shared" si="1419"/>
        <v>1620.0000000000014</v>
      </c>
      <c r="AX811" s="75"/>
      <c r="AY811" s="75">
        <f t="shared" si="1491"/>
        <v>0</v>
      </c>
      <c r="AZ811" s="75">
        <f t="shared" si="1435"/>
        <v>1794.6</v>
      </c>
      <c r="BA811" s="75"/>
      <c r="BB811" s="76">
        <f t="shared" si="1492"/>
        <v>0</v>
      </c>
      <c r="BC811" s="75">
        <f t="shared" si="1445"/>
        <v>1254.5999999999999</v>
      </c>
      <c r="BD811" s="75"/>
      <c r="BE811" s="76">
        <f t="shared" si="1493"/>
        <v>0</v>
      </c>
      <c r="BF811" s="75">
        <f t="shared" si="1409"/>
        <v>7530.3200000000015</v>
      </c>
      <c r="BG811" s="75"/>
      <c r="BH811" s="76">
        <f t="shared" si="1494"/>
        <v>0</v>
      </c>
      <c r="BI811" s="75">
        <f t="shared" si="1483"/>
        <v>45711.88</v>
      </c>
      <c r="BJ811" s="75"/>
      <c r="BK811" s="76">
        <f t="shared" si="1495"/>
        <v>0</v>
      </c>
      <c r="BL811" s="75">
        <f t="shared" si="1446"/>
        <v>4604.6000000000004</v>
      </c>
      <c r="BM811" s="75"/>
      <c r="BN811" s="76">
        <f t="shared" si="1447"/>
        <v>0</v>
      </c>
      <c r="BO811" s="75">
        <f t="shared" si="1448"/>
        <v>11177.900000000001</v>
      </c>
      <c r="BP811" s="75"/>
      <c r="BQ811" s="76">
        <f t="shared" si="1449"/>
        <v>0</v>
      </c>
      <c r="BR811" s="75">
        <f t="shared" si="1411"/>
        <v>13003.01999999999</v>
      </c>
      <c r="BS811" s="75"/>
      <c r="BT811" s="75">
        <f t="shared" si="1475"/>
        <v>0</v>
      </c>
      <c r="BU811" s="75">
        <f t="shared" si="1470"/>
        <v>44763</v>
      </c>
      <c r="BV811" s="75"/>
      <c r="BW811" s="75">
        <f t="shared" si="1476"/>
        <v>0</v>
      </c>
      <c r="BX811" s="75">
        <f t="shared" si="1515"/>
        <v>84619</v>
      </c>
      <c r="BY811" s="75"/>
      <c r="BZ811" s="75">
        <f t="shared" si="1477"/>
        <v>0</v>
      </c>
      <c r="CA811" s="75">
        <f t="shared" si="1471"/>
        <v>40243</v>
      </c>
      <c r="CB811" s="75"/>
      <c r="CC811" s="75">
        <f t="shared" si="1514"/>
        <v>0</v>
      </c>
      <c r="CD811" s="75">
        <f t="shared" si="1516"/>
        <v>33123.939999999995</v>
      </c>
      <c r="CE811" s="75"/>
      <c r="CF811" s="75">
        <f t="shared" si="1451"/>
        <v>0</v>
      </c>
      <c r="CG811" s="75">
        <f t="shared" si="1452"/>
        <v>6982.9</v>
      </c>
      <c r="CH811" s="75"/>
      <c r="CI811" s="75">
        <f t="shared" si="1496"/>
        <v>0</v>
      </c>
      <c r="CJ811" s="75">
        <f t="shared" si="1472"/>
        <v>8715</v>
      </c>
      <c r="CK811" s="75"/>
      <c r="CL811" s="76">
        <f t="shared" si="1497"/>
        <v>0</v>
      </c>
      <c r="CM811" s="81">
        <f t="shared" si="1453"/>
        <v>4864</v>
      </c>
      <c r="CN811" s="75"/>
      <c r="CO811" s="76">
        <f t="shared" si="1498"/>
        <v>0</v>
      </c>
      <c r="CP811" s="81">
        <f t="shared" si="1454"/>
        <v>3955</v>
      </c>
      <c r="CQ811" s="75"/>
      <c r="CR811" s="76">
        <f t="shared" si="1499"/>
        <v>0</v>
      </c>
      <c r="CS811" s="81">
        <f t="shared" si="1418"/>
        <v>6656</v>
      </c>
      <c r="CT811" s="75"/>
      <c r="CU811" s="76">
        <f t="shared" si="1500"/>
        <v>0</v>
      </c>
      <c r="CV811" s="81">
        <f t="shared" si="1455"/>
        <v>7769</v>
      </c>
      <c r="CW811" s="75"/>
      <c r="CX811" s="75">
        <f t="shared" si="1501"/>
        <v>0</v>
      </c>
      <c r="CY811" s="74">
        <f t="shared" si="1519"/>
        <v>6801.7599999999984</v>
      </c>
      <c r="CZ811" s="81"/>
      <c r="DA811" s="75">
        <f t="shared" si="1502"/>
        <v>0</v>
      </c>
      <c r="DB811" s="75">
        <f t="shared" si="1473"/>
        <v>88662</v>
      </c>
      <c r="DC811" s="75"/>
      <c r="DD811" s="75">
        <f t="shared" si="1503"/>
        <v>0</v>
      </c>
      <c r="DE811" s="75">
        <f t="shared" si="1474"/>
        <v>115433</v>
      </c>
      <c r="DF811" s="75"/>
      <c r="DG811" s="77">
        <f t="shared" si="1504"/>
        <v>0</v>
      </c>
      <c r="DH811" s="75">
        <f t="shared" si="1517"/>
        <v>441384</v>
      </c>
      <c r="DI811" s="75"/>
      <c r="DJ811" s="75">
        <f t="shared" si="1505"/>
        <v>0</v>
      </c>
      <c r="DK811" s="75">
        <f t="shared" si="1456"/>
        <v>4528.5</v>
      </c>
      <c r="DL811" s="209"/>
      <c r="DM811" s="205">
        <f t="shared" si="1506"/>
        <v>0</v>
      </c>
      <c r="DN811" s="55">
        <f t="shared" si="1436"/>
        <v>0</v>
      </c>
      <c r="DO811" s="52"/>
      <c r="DP811" s="56">
        <f t="shared" si="1507"/>
        <v>0</v>
      </c>
      <c r="DQ811" s="53">
        <f t="shared" si="1457"/>
        <v>6819.5</v>
      </c>
      <c r="DR811" s="52"/>
      <c r="DS811" s="56">
        <f t="shared" si="1508"/>
        <v>0</v>
      </c>
      <c r="DT811" s="53">
        <f t="shared" si="1458"/>
        <v>4846</v>
      </c>
      <c r="DU811" s="52"/>
      <c r="DV811" s="56">
        <f t="shared" si="1509"/>
        <v>0</v>
      </c>
      <c r="DW811" s="53">
        <f t="shared" si="1459"/>
        <v>4835</v>
      </c>
      <c r="DX811" s="52"/>
      <c r="DY811" s="54">
        <f t="shared" si="1510"/>
        <v>0</v>
      </c>
      <c r="DZ811" s="55">
        <f t="shared" si="1460"/>
        <v>523</v>
      </c>
      <c r="EA811" s="54"/>
      <c r="EB811" s="54">
        <f t="shared" si="1511"/>
        <v>0</v>
      </c>
      <c r="EC811" s="57">
        <f t="shared" si="1461"/>
        <v>369</v>
      </c>
      <c r="ED811" s="52"/>
      <c r="EE811" s="56">
        <f t="shared" si="1512"/>
        <v>0</v>
      </c>
      <c r="EF811" s="53">
        <f t="shared" si="1462"/>
        <v>4769</v>
      </c>
      <c r="EG811" s="75"/>
      <c r="EH811" s="75">
        <f t="shared" si="1513"/>
        <v>0</v>
      </c>
      <c r="EI811" s="75">
        <f t="shared" si="1463"/>
        <v>23157</v>
      </c>
      <c r="EJ811" s="75"/>
      <c r="EK811" s="75">
        <f t="shared" si="1484"/>
        <v>0</v>
      </c>
      <c r="EL811" s="75">
        <f t="shared" si="1464"/>
        <v>21787</v>
      </c>
      <c r="EM811" s="110" t="e">
        <f t="shared" si="1485"/>
        <v>#REF!</v>
      </c>
    </row>
    <row r="812" spans="1:143" s="35" customFormat="1" ht="11.25" customHeight="1" x14ac:dyDescent="0.25">
      <c r="A812" s="130">
        <v>46143</v>
      </c>
      <c r="B812" s="190">
        <v>46146</v>
      </c>
      <c r="C812" s="182">
        <v>4962</v>
      </c>
      <c r="D812" s="49"/>
      <c r="E812" s="58"/>
      <c r="F812" s="161"/>
      <c r="G812" s="60"/>
      <c r="H812" s="61"/>
      <c r="I812" s="44">
        <f t="shared" si="1430"/>
        <v>0</v>
      </c>
      <c r="J812" s="83">
        <f t="shared" si="1520"/>
        <v>225038</v>
      </c>
      <c r="K812" s="61"/>
      <c r="L812" s="44">
        <f t="shared" si="1518"/>
        <v>0</v>
      </c>
      <c r="M812" s="83">
        <f t="shared" si="1521"/>
        <v>179270</v>
      </c>
      <c r="N812" s="61"/>
      <c r="O812" s="44">
        <f t="shared" si="1431"/>
        <v>0</v>
      </c>
      <c r="P812" s="83">
        <f t="shared" si="1522"/>
        <v>273548</v>
      </c>
      <c r="Q812" s="61"/>
      <c r="R812" s="61">
        <f t="shared" si="1432"/>
        <v>0</v>
      </c>
      <c r="S812" s="61" t="e">
        <f t="shared" si="1523"/>
        <v>#REF!</v>
      </c>
      <c r="T812" s="61"/>
      <c r="U812" s="61">
        <f t="shared" si="1437"/>
        <v>0</v>
      </c>
      <c r="V812" s="61">
        <f t="shared" si="1438"/>
        <v>130696.40000000002</v>
      </c>
      <c r="W812" s="140"/>
      <c r="X812" s="144">
        <f t="shared" si="1433"/>
        <v>0</v>
      </c>
      <c r="Y812" s="61">
        <f t="shared" si="1416"/>
        <v>6326.2999999999993</v>
      </c>
      <c r="Z812" s="61"/>
      <c r="AA812" s="140">
        <f t="shared" si="1478"/>
        <v>0</v>
      </c>
      <c r="AB812" s="61">
        <f t="shared" si="1425"/>
        <v>7141</v>
      </c>
      <c r="AC812" s="61"/>
      <c r="AD812" s="61">
        <f t="shared" si="1479"/>
        <v>0</v>
      </c>
      <c r="AE812" s="61">
        <f t="shared" si="1439"/>
        <v>3993.3999999999996</v>
      </c>
      <c r="AF812" s="61"/>
      <c r="AG812" s="60">
        <f t="shared" si="1480"/>
        <v>0</v>
      </c>
      <c r="AH812" s="145">
        <f t="shared" si="1440"/>
        <v>5737.9999999999991</v>
      </c>
      <c r="AI812" s="61"/>
      <c r="AJ812" s="140">
        <f t="shared" ref="AJ812:AJ875" si="1524">IF(OR(D812="NPC6ASZDB-OR030C",D812="NPP6ASZDB-OR003M",D812="NPP6ASZDB-OR002M",D812="NPP6ASZDB-OR005M",D812="NPP6ASZDB-OR001M",D812="NPC6ASZDB-OR025C",D812="NPP6ASZDB-OR010M",D812="NPC6ASZDB-OR008M",D812="NPC06SZDB-OR005M",D812="NPC06SZDB-OR150C",D812="NPC06SZDB-OR050C",D812="NPC6ASZDB-OR020M",D812="NPC6ASZDB-OR750C",D812="NPC6ASZDB-OR007M",D812="NPC6ASZDB-OR350C",D812="NPC6ASZDB-OR250C",D812="NPC6ASZDB-OR020M",D812="NPC6ASZDB-OR015M",D812="NPC6ASZDB-OR005M",D812="NPC6ASZDB-OR010M",D812="NPC6ASZDB-OR050C",D812="NPC6ASZDB-OR150C",D812="NPC6ASZDB-OR004M",D812="NPC6ASZDB-OR010M",D812="NPC6ASZDB-OR005M",D812="NPC06SZDB-OR010M",D812="NPC6ASZDB-OR001M",D812="NPC6ASZDB-OR002M",D812="NPC6ASZDB-OR003M",D812="NPC06SZDB-OR001M",D812="NPC06SZDB-OR002M",D812="NPC06SZDB-OR003M",D812="NPC6ASZDB-OR012M",D812="NPC6ASZDB-OR030M",),E812*(F812+0.1),0)</f>
        <v>0</v>
      </c>
      <c r="AK812" s="61">
        <f t="shared" si="1441"/>
        <v>15708.5</v>
      </c>
      <c r="AL812" s="61"/>
      <c r="AM812" s="140">
        <f t="shared" si="1482"/>
        <v>0</v>
      </c>
      <c r="AN812" s="61">
        <f t="shared" si="1442"/>
        <v>2752.8999999999987</v>
      </c>
      <c r="AO812" s="61"/>
      <c r="AP812" s="140">
        <f t="shared" si="1434"/>
        <v>0</v>
      </c>
      <c r="AQ812" s="61">
        <f t="shared" si="1486"/>
        <v>19229.900000000001</v>
      </c>
      <c r="AR812" s="61"/>
      <c r="AS812" s="140">
        <f t="shared" si="1490"/>
        <v>0</v>
      </c>
      <c r="AT812" s="61">
        <f t="shared" si="1443"/>
        <v>2001.1000000000004</v>
      </c>
      <c r="AU812" s="61"/>
      <c r="AV812" s="61">
        <f t="shared" si="1444"/>
        <v>0</v>
      </c>
      <c r="AW812" s="45">
        <f t="shared" si="1419"/>
        <v>1620.0000000000014</v>
      </c>
      <c r="AX812" s="61"/>
      <c r="AY812" s="61">
        <f t="shared" si="1491"/>
        <v>0</v>
      </c>
      <c r="AZ812" s="61">
        <f t="shared" si="1435"/>
        <v>1794.6</v>
      </c>
      <c r="BA812" s="61"/>
      <c r="BB812" s="140">
        <f t="shared" si="1492"/>
        <v>0</v>
      </c>
      <c r="BC812" s="61">
        <f t="shared" si="1445"/>
        <v>1254.5999999999999</v>
      </c>
      <c r="BD812" s="61"/>
      <c r="BE812" s="140">
        <f t="shared" si="1493"/>
        <v>0</v>
      </c>
      <c r="BF812" s="61">
        <f t="shared" ref="BF812:BF875" si="1525">+BF811+BD812-BE812</f>
        <v>7530.3200000000015</v>
      </c>
      <c r="BG812" s="61"/>
      <c r="BH812" s="140">
        <f t="shared" si="1494"/>
        <v>0</v>
      </c>
      <c r="BI812" s="61">
        <f t="shared" si="1483"/>
        <v>45711.88</v>
      </c>
      <c r="BJ812" s="61"/>
      <c r="BK812" s="140">
        <f t="shared" si="1495"/>
        <v>0</v>
      </c>
      <c r="BL812" s="61">
        <f t="shared" si="1446"/>
        <v>4604.6000000000004</v>
      </c>
      <c r="BM812" s="61"/>
      <c r="BN812" s="140">
        <f t="shared" si="1447"/>
        <v>0</v>
      </c>
      <c r="BO812" s="61">
        <f t="shared" si="1448"/>
        <v>11177.900000000001</v>
      </c>
      <c r="BP812" s="61"/>
      <c r="BQ812" s="140">
        <f t="shared" si="1449"/>
        <v>0</v>
      </c>
      <c r="BR812" s="61">
        <f t="shared" si="1411"/>
        <v>13003.01999999999</v>
      </c>
      <c r="BS812" s="61"/>
      <c r="BT812" s="61">
        <f t="shared" si="1475"/>
        <v>0</v>
      </c>
      <c r="BU812" s="61">
        <f t="shared" si="1470"/>
        <v>44763</v>
      </c>
      <c r="BV812" s="61"/>
      <c r="BW812" s="61">
        <f t="shared" si="1476"/>
        <v>0</v>
      </c>
      <c r="BX812" s="61">
        <f t="shared" si="1515"/>
        <v>84619</v>
      </c>
      <c r="BY812" s="61"/>
      <c r="BZ812" s="61">
        <f t="shared" si="1477"/>
        <v>0</v>
      </c>
      <c r="CA812" s="61">
        <f t="shared" si="1471"/>
        <v>40243</v>
      </c>
      <c r="CB812" s="61"/>
      <c r="CC812" s="61">
        <f t="shared" si="1514"/>
        <v>0</v>
      </c>
      <c r="CD812" s="61">
        <f t="shared" si="1516"/>
        <v>33123.939999999995</v>
      </c>
      <c r="CE812" s="61"/>
      <c r="CF812" s="61">
        <f t="shared" si="1451"/>
        <v>0</v>
      </c>
      <c r="CG812" s="61">
        <f t="shared" si="1452"/>
        <v>6982.9</v>
      </c>
      <c r="CH812" s="61"/>
      <c r="CI812" s="61">
        <f t="shared" si="1496"/>
        <v>0</v>
      </c>
      <c r="CJ812" s="61">
        <f t="shared" si="1472"/>
        <v>8715</v>
      </c>
      <c r="CK812" s="61"/>
      <c r="CL812" s="140">
        <f t="shared" si="1497"/>
        <v>0</v>
      </c>
      <c r="CM812" s="145">
        <f t="shared" si="1453"/>
        <v>4864</v>
      </c>
      <c r="CN812" s="61"/>
      <c r="CO812" s="140">
        <f t="shared" si="1498"/>
        <v>0</v>
      </c>
      <c r="CP812" s="145">
        <f t="shared" si="1454"/>
        <v>3955</v>
      </c>
      <c r="CQ812" s="61"/>
      <c r="CR812" s="140">
        <f t="shared" si="1499"/>
        <v>0</v>
      </c>
      <c r="CS812" s="145">
        <f t="shared" si="1418"/>
        <v>6656</v>
      </c>
      <c r="CT812" s="61"/>
      <c r="CU812" s="140">
        <f t="shared" si="1500"/>
        <v>0</v>
      </c>
      <c r="CV812" s="145">
        <f t="shared" si="1455"/>
        <v>7769</v>
      </c>
      <c r="CW812" s="61"/>
      <c r="CX812" s="61">
        <f t="shared" si="1501"/>
        <v>0</v>
      </c>
      <c r="CY812" s="60">
        <f t="shared" si="1519"/>
        <v>6801.7599999999984</v>
      </c>
      <c r="CZ812" s="145"/>
      <c r="DA812" s="61">
        <f t="shared" si="1502"/>
        <v>0</v>
      </c>
      <c r="DB812" s="61">
        <f t="shared" si="1473"/>
        <v>88662</v>
      </c>
      <c r="DC812" s="61">
        <v>20000</v>
      </c>
      <c r="DD812" s="61">
        <f t="shared" si="1503"/>
        <v>0</v>
      </c>
      <c r="DE812" s="61">
        <f t="shared" si="1474"/>
        <v>135433</v>
      </c>
      <c r="DF812" s="61"/>
      <c r="DG812" s="144">
        <f t="shared" si="1504"/>
        <v>0</v>
      </c>
      <c r="DH812" s="61">
        <f t="shared" si="1517"/>
        <v>441384</v>
      </c>
      <c r="DI812" s="61"/>
      <c r="DJ812" s="61">
        <f t="shared" si="1505"/>
        <v>0</v>
      </c>
      <c r="DK812" s="61">
        <f t="shared" si="1456"/>
        <v>4528.5</v>
      </c>
      <c r="DL812" s="212"/>
      <c r="DM812" s="208">
        <f t="shared" si="1506"/>
        <v>0</v>
      </c>
      <c r="DN812" s="31">
        <f t="shared" si="1436"/>
        <v>0</v>
      </c>
      <c r="DO812" s="29"/>
      <c r="DP812" s="46">
        <f t="shared" si="1507"/>
        <v>0</v>
      </c>
      <c r="DQ812" s="32">
        <f t="shared" si="1457"/>
        <v>6819.5</v>
      </c>
      <c r="DR812" s="29"/>
      <c r="DS812" s="46">
        <f t="shared" si="1508"/>
        <v>0</v>
      </c>
      <c r="DT812" s="32">
        <f t="shared" si="1458"/>
        <v>4846</v>
      </c>
      <c r="DU812" s="29"/>
      <c r="DV812" s="46">
        <f t="shared" si="1509"/>
        <v>0</v>
      </c>
      <c r="DW812" s="32">
        <f t="shared" si="1459"/>
        <v>4835</v>
      </c>
      <c r="DX812" s="29"/>
      <c r="DY812" s="30">
        <f t="shared" si="1510"/>
        <v>0</v>
      </c>
      <c r="DZ812" s="31">
        <f t="shared" si="1460"/>
        <v>523</v>
      </c>
      <c r="EA812" s="30"/>
      <c r="EB812" s="30">
        <f t="shared" si="1511"/>
        <v>0</v>
      </c>
      <c r="EC812" s="34">
        <f t="shared" si="1461"/>
        <v>369</v>
      </c>
      <c r="ED812" s="29"/>
      <c r="EE812" s="46">
        <f t="shared" si="1512"/>
        <v>0</v>
      </c>
      <c r="EF812" s="32">
        <f t="shared" si="1462"/>
        <v>4769</v>
      </c>
      <c r="EG812" s="61"/>
      <c r="EH812" s="61">
        <f t="shared" si="1513"/>
        <v>0</v>
      </c>
      <c r="EI812" s="61">
        <f t="shared" si="1463"/>
        <v>23157</v>
      </c>
      <c r="EJ812" s="61"/>
      <c r="EK812" s="61">
        <f t="shared" si="1484"/>
        <v>0</v>
      </c>
      <c r="EL812" s="61">
        <f t="shared" si="1464"/>
        <v>21787</v>
      </c>
      <c r="EM812" s="132" t="e">
        <f t="shared" si="1485"/>
        <v>#REF!</v>
      </c>
    </row>
    <row r="813" spans="1:143" s="35" customFormat="1" ht="11.25" customHeight="1" x14ac:dyDescent="0.25">
      <c r="A813" s="353">
        <v>46143</v>
      </c>
      <c r="B813" s="185"/>
      <c r="C813" s="172">
        <v>4942</v>
      </c>
      <c r="D813" s="113"/>
      <c r="E813" s="114"/>
      <c r="F813" s="201"/>
      <c r="G813" s="116"/>
      <c r="H813" s="117"/>
      <c r="I813" s="118">
        <f t="shared" si="1430"/>
        <v>0</v>
      </c>
      <c r="J813" s="119">
        <f t="shared" si="1520"/>
        <v>225038</v>
      </c>
      <c r="K813" s="117"/>
      <c r="L813" s="118">
        <f t="shared" si="1518"/>
        <v>0</v>
      </c>
      <c r="M813" s="119">
        <f t="shared" si="1521"/>
        <v>179270</v>
      </c>
      <c r="N813" s="117"/>
      <c r="O813" s="118">
        <f t="shared" si="1431"/>
        <v>0</v>
      </c>
      <c r="P813" s="119">
        <f t="shared" si="1522"/>
        <v>273548</v>
      </c>
      <c r="Q813" s="117"/>
      <c r="R813" s="117">
        <f t="shared" si="1432"/>
        <v>0</v>
      </c>
      <c r="S813" s="117" t="e">
        <f t="shared" si="1523"/>
        <v>#REF!</v>
      </c>
      <c r="T813" s="117"/>
      <c r="U813" s="117">
        <f t="shared" si="1437"/>
        <v>0</v>
      </c>
      <c r="V813" s="117">
        <f t="shared" si="1438"/>
        <v>130696.40000000002</v>
      </c>
      <c r="W813" s="121"/>
      <c r="X813" s="120">
        <f t="shared" si="1433"/>
        <v>0</v>
      </c>
      <c r="Y813" s="117">
        <f t="shared" si="1416"/>
        <v>6326.2999999999993</v>
      </c>
      <c r="Z813" s="117"/>
      <c r="AA813" s="121">
        <f t="shared" si="1478"/>
        <v>0</v>
      </c>
      <c r="AB813" s="117">
        <f t="shared" si="1425"/>
        <v>7141</v>
      </c>
      <c r="AC813" s="117"/>
      <c r="AD813" s="117">
        <f t="shared" si="1479"/>
        <v>0</v>
      </c>
      <c r="AE813" s="117">
        <f t="shared" si="1439"/>
        <v>3993.3999999999996</v>
      </c>
      <c r="AF813" s="117"/>
      <c r="AG813" s="116">
        <f t="shared" si="1480"/>
        <v>0</v>
      </c>
      <c r="AH813" s="123">
        <f t="shared" si="1440"/>
        <v>5737.9999999999991</v>
      </c>
      <c r="AI813" s="117"/>
      <c r="AJ813" s="121">
        <f t="shared" si="1524"/>
        <v>0</v>
      </c>
      <c r="AK813" s="117">
        <f t="shared" si="1441"/>
        <v>15708.5</v>
      </c>
      <c r="AL813" s="117">
        <v>6000</v>
      </c>
      <c r="AM813" s="121">
        <f t="shared" si="1482"/>
        <v>0</v>
      </c>
      <c r="AN813" s="117">
        <f t="shared" si="1442"/>
        <v>8752.8999999999978</v>
      </c>
      <c r="AO813" s="117"/>
      <c r="AP813" s="121">
        <f t="shared" si="1434"/>
        <v>0</v>
      </c>
      <c r="AQ813" s="117">
        <f t="shared" si="1486"/>
        <v>19229.900000000001</v>
      </c>
      <c r="AR813" s="117"/>
      <c r="AS813" s="121">
        <f t="shared" si="1490"/>
        <v>0</v>
      </c>
      <c r="AT813" s="117">
        <f t="shared" si="1443"/>
        <v>2001.1000000000004</v>
      </c>
      <c r="AU813" s="117"/>
      <c r="AV813" s="117">
        <f t="shared" si="1444"/>
        <v>0</v>
      </c>
      <c r="AW813" s="122">
        <f t="shared" si="1419"/>
        <v>1620.0000000000014</v>
      </c>
      <c r="AX813" s="117"/>
      <c r="AY813" s="117">
        <f t="shared" si="1491"/>
        <v>0</v>
      </c>
      <c r="AZ813" s="117">
        <f t="shared" si="1435"/>
        <v>1794.6</v>
      </c>
      <c r="BA813" s="117"/>
      <c r="BB813" s="121">
        <f t="shared" si="1492"/>
        <v>0</v>
      </c>
      <c r="BC813" s="117">
        <f t="shared" si="1445"/>
        <v>1254.5999999999999</v>
      </c>
      <c r="BD813" s="117"/>
      <c r="BE813" s="121">
        <f t="shared" si="1493"/>
        <v>0</v>
      </c>
      <c r="BF813" s="117">
        <f t="shared" si="1525"/>
        <v>7530.3200000000015</v>
      </c>
      <c r="BG813" s="117"/>
      <c r="BH813" s="121">
        <f t="shared" si="1494"/>
        <v>0</v>
      </c>
      <c r="BI813" s="117">
        <f t="shared" si="1483"/>
        <v>45711.88</v>
      </c>
      <c r="BJ813" s="117"/>
      <c r="BK813" s="121">
        <f t="shared" si="1495"/>
        <v>0</v>
      </c>
      <c r="BL813" s="117">
        <f t="shared" si="1446"/>
        <v>4604.6000000000004</v>
      </c>
      <c r="BM813" s="117"/>
      <c r="BN813" s="121">
        <f t="shared" si="1447"/>
        <v>0</v>
      </c>
      <c r="BO813" s="117">
        <f t="shared" si="1448"/>
        <v>11177.900000000001</v>
      </c>
      <c r="BP813" s="117"/>
      <c r="BQ813" s="121">
        <f t="shared" si="1449"/>
        <v>0</v>
      </c>
      <c r="BR813" s="117">
        <f t="shared" ref="BR813:BR876" si="1526">+BR812+BP813-BQ813</f>
        <v>13003.01999999999</v>
      </c>
      <c r="BS813" s="117"/>
      <c r="BT813" s="117">
        <f t="shared" si="1475"/>
        <v>0</v>
      </c>
      <c r="BU813" s="117">
        <f t="shared" ref="BU813:BU826" si="1527">BU812+BS813-BT813</f>
        <v>44763</v>
      </c>
      <c r="BV813" s="117"/>
      <c r="BW813" s="117">
        <f t="shared" si="1476"/>
        <v>0</v>
      </c>
      <c r="BX813" s="117">
        <f t="shared" si="1515"/>
        <v>84619</v>
      </c>
      <c r="BY813" s="117"/>
      <c r="BZ813" s="117">
        <f t="shared" si="1477"/>
        <v>0</v>
      </c>
      <c r="CA813" s="117">
        <f t="shared" ref="CA813:CA826" si="1528">+CA812+BY813-BZ813</f>
        <v>40243</v>
      </c>
      <c r="CB813" s="117"/>
      <c r="CC813" s="117">
        <f t="shared" si="1514"/>
        <v>0</v>
      </c>
      <c r="CD813" s="117">
        <f t="shared" si="1516"/>
        <v>33123.939999999995</v>
      </c>
      <c r="CE813" s="117"/>
      <c r="CF813" s="117">
        <f t="shared" si="1451"/>
        <v>0</v>
      </c>
      <c r="CG813" s="117">
        <f t="shared" si="1452"/>
        <v>6982.9</v>
      </c>
      <c r="CH813" s="117"/>
      <c r="CI813" s="117">
        <f t="shared" si="1496"/>
        <v>0</v>
      </c>
      <c r="CJ813" s="117">
        <f t="shared" si="1472"/>
        <v>8715</v>
      </c>
      <c r="CK813" s="117"/>
      <c r="CL813" s="121">
        <f t="shared" si="1497"/>
        <v>0</v>
      </c>
      <c r="CM813" s="123">
        <f t="shared" si="1453"/>
        <v>4864</v>
      </c>
      <c r="CN813" s="117"/>
      <c r="CO813" s="121">
        <f t="shared" si="1498"/>
        <v>0</v>
      </c>
      <c r="CP813" s="123">
        <f t="shared" si="1454"/>
        <v>3955</v>
      </c>
      <c r="CQ813" s="117"/>
      <c r="CR813" s="121">
        <f t="shared" si="1499"/>
        <v>0</v>
      </c>
      <c r="CS813" s="123">
        <f t="shared" si="1418"/>
        <v>6656</v>
      </c>
      <c r="CT813" s="117"/>
      <c r="CU813" s="121">
        <f t="shared" si="1500"/>
        <v>0</v>
      </c>
      <c r="CV813" s="123">
        <f t="shared" si="1455"/>
        <v>7769</v>
      </c>
      <c r="CW813" s="117"/>
      <c r="CX813" s="117">
        <f t="shared" si="1501"/>
        <v>0</v>
      </c>
      <c r="CY813" s="116">
        <f t="shared" si="1519"/>
        <v>6801.7599999999984</v>
      </c>
      <c r="CZ813" s="123"/>
      <c r="DA813" s="117">
        <f t="shared" si="1502"/>
        <v>0</v>
      </c>
      <c r="DB813" s="117">
        <f t="shared" si="1473"/>
        <v>88662</v>
      </c>
      <c r="DC813" s="117"/>
      <c r="DD813" s="117">
        <f t="shared" si="1503"/>
        <v>0</v>
      </c>
      <c r="DE813" s="117">
        <f t="shared" si="1474"/>
        <v>135433</v>
      </c>
      <c r="DF813" s="117"/>
      <c r="DG813" s="120">
        <f t="shared" si="1504"/>
        <v>0</v>
      </c>
      <c r="DH813" s="117">
        <f t="shared" si="1517"/>
        <v>441384</v>
      </c>
      <c r="DI813" s="117"/>
      <c r="DJ813" s="117">
        <f t="shared" si="1505"/>
        <v>0</v>
      </c>
      <c r="DK813" s="117">
        <f t="shared" si="1456"/>
        <v>4528.5</v>
      </c>
      <c r="DL813" s="211"/>
      <c r="DM813" s="207">
        <f t="shared" si="1506"/>
        <v>0</v>
      </c>
      <c r="DN813" s="125">
        <f t="shared" si="1436"/>
        <v>0</v>
      </c>
      <c r="DO813" s="126"/>
      <c r="DP813" s="127">
        <f t="shared" si="1507"/>
        <v>0</v>
      </c>
      <c r="DQ813" s="128">
        <f t="shared" si="1457"/>
        <v>6819.5</v>
      </c>
      <c r="DR813" s="126"/>
      <c r="DS813" s="127">
        <f t="shared" si="1508"/>
        <v>0</v>
      </c>
      <c r="DT813" s="128">
        <f t="shared" si="1458"/>
        <v>4846</v>
      </c>
      <c r="DU813" s="126"/>
      <c r="DV813" s="127">
        <f t="shared" si="1509"/>
        <v>0</v>
      </c>
      <c r="DW813" s="128">
        <f t="shared" si="1459"/>
        <v>4835</v>
      </c>
      <c r="DX813" s="126"/>
      <c r="DY813" s="124">
        <f t="shared" si="1510"/>
        <v>0</v>
      </c>
      <c r="DZ813" s="125">
        <f t="shared" si="1460"/>
        <v>523</v>
      </c>
      <c r="EA813" s="124"/>
      <c r="EB813" s="124">
        <f t="shared" si="1511"/>
        <v>0</v>
      </c>
      <c r="EC813" s="129">
        <f t="shared" si="1461"/>
        <v>369</v>
      </c>
      <c r="ED813" s="126"/>
      <c r="EE813" s="127">
        <f t="shared" si="1512"/>
        <v>0</v>
      </c>
      <c r="EF813" s="128">
        <f t="shared" si="1462"/>
        <v>4769</v>
      </c>
      <c r="EG813" s="117"/>
      <c r="EH813" s="117">
        <f t="shared" si="1513"/>
        <v>0</v>
      </c>
      <c r="EI813" s="117">
        <f t="shared" si="1463"/>
        <v>23157</v>
      </c>
      <c r="EJ813" s="117"/>
      <c r="EK813" s="117">
        <f t="shared" si="1484"/>
        <v>0</v>
      </c>
      <c r="EL813" s="117">
        <f t="shared" si="1464"/>
        <v>21787</v>
      </c>
      <c r="EM813" s="131" t="e">
        <f t="shared" si="1485"/>
        <v>#REF!</v>
      </c>
    </row>
    <row r="814" spans="1:143" s="33" customFormat="1" ht="11.25" customHeight="1" x14ac:dyDescent="0.25">
      <c r="A814" s="130">
        <v>46143</v>
      </c>
      <c r="B814" s="353"/>
      <c r="C814" s="12">
        <v>4942</v>
      </c>
      <c r="D814" s="13"/>
      <c r="E814" s="14"/>
      <c r="F814" s="15"/>
      <c r="G814" s="16"/>
      <c r="H814" s="311"/>
      <c r="I814" s="354">
        <f t="shared" si="1430"/>
        <v>0</v>
      </c>
      <c r="J814" s="355">
        <f t="shared" si="1520"/>
        <v>225038</v>
      </c>
      <c r="K814" s="311"/>
      <c r="L814" s="354">
        <f t="shared" si="1518"/>
        <v>0</v>
      </c>
      <c r="M814" s="355">
        <f t="shared" si="1521"/>
        <v>179270</v>
      </c>
      <c r="N814" s="311"/>
      <c r="O814" s="354">
        <f t="shared" si="1431"/>
        <v>0</v>
      </c>
      <c r="P814" s="355">
        <f t="shared" si="1522"/>
        <v>273548</v>
      </c>
      <c r="Q814" s="311"/>
      <c r="R814" s="311">
        <f t="shared" si="1432"/>
        <v>0</v>
      </c>
      <c r="S814" s="311" t="e">
        <f t="shared" si="1523"/>
        <v>#REF!</v>
      </c>
      <c r="T814" s="311"/>
      <c r="U814" s="311">
        <f t="shared" si="1437"/>
        <v>0</v>
      </c>
      <c r="V814" s="311">
        <f t="shared" si="1438"/>
        <v>130696.40000000002</v>
      </c>
      <c r="W814" s="155"/>
      <c r="X814" s="356">
        <f t="shared" si="1433"/>
        <v>0</v>
      </c>
      <c r="Y814" s="311">
        <f t="shared" si="1416"/>
        <v>6326.2999999999993</v>
      </c>
      <c r="Z814" s="311"/>
      <c r="AA814" s="155">
        <f t="shared" si="1478"/>
        <v>0</v>
      </c>
      <c r="AB814" s="311">
        <f t="shared" si="1425"/>
        <v>7141</v>
      </c>
      <c r="AC814" s="311"/>
      <c r="AD814" s="311">
        <f t="shared" si="1479"/>
        <v>0</v>
      </c>
      <c r="AE814" s="311">
        <f t="shared" si="1439"/>
        <v>3993.3999999999996</v>
      </c>
      <c r="AF814" s="311"/>
      <c r="AG814" s="16">
        <f t="shared" si="1480"/>
        <v>0</v>
      </c>
      <c r="AH814" s="357">
        <f t="shared" si="1440"/>
        <v>5737.9999999999991</v>
      </c>
      <c r="AI814" s="311"/>
      <c r="AJ814" s="155">
        <f t="shared" si="1524"/>
        <v>0</v>
      </c>
      <c r="AK814" s="311">
        <f t="shared" si="1441"/>
        <v>15708.5</v>
      </c>
      <c r="AL814" s="311">
        <v>1000</v>
      </c>
      <c r="AM814" s="155">
        <f t="shared" si="1482"/>
        <v>0</v>
      </c>
      <c r="AN814" s="311">
        <f t="shared" si="1442"/>
        <v>9752.8999999999978</v>
      </c>
      <c r="AO814" s="311"/>
      <c r="AP814" s="155">
        <f t="shared" si="1434"/>
        <v>0</v>
      </c>
      <c r="AQ814" s="311">
        <f t="shared" si="1486"/>
        <v>19229.900000000001</v>
      </c>
      <c r="AR814" s="311"/>
      <c r="AS814" s="155">
        <f t="shared" si="1490"/>
        <v>0</v>
      </c>
      <c r="AT814" s="311">
        <f t="shared" si="1443"/>
        <v>2001.1000000000004</v>
      </c>
      <c r="AU814" s="311"/>
      <c r="AV814" s="311">
        <f t="shared" si="1444"/>
        <v>0</v>
      </c>
      <c r="AW814" s="358">
        <f t="shared" si="1419"/>
        <v>1620.0000000000014</v>
      </c>
      <c r="AX814" s="311"/>
      <c r="AY814" s="311">
        <f t="shared" si="1491"/>
        <v>0</v>
      </c>
      <c r="AZ814" s="311">
        <f t="shared" si="1435"/>
        <v>1794.6</v>
      </c>
      <c r="BA814" s="311"/>
      <c r="BB814" s="155">
        <f t="shared" si="1492"/>
        <v>0</v>
      </c>
      <c r="BC814" s="311">
        <f t="shared" si="1445"/>
        <v>1254.5999999999999</v>
      </c>
      <c r="BD814" s="311"/>
      <c r="BE814" s="155">
        <f t="shared" si="1493"/>
        <v>0</v>
      </c>
      <c r="BF814" s="311">
        <f t="shared" si="1525"/>
        <v>7530.3200000000015</v>
      </c>
      <c r="BG814" s="311"/>
      <c r="BH814" s="155">
        <f t="shared" si="1494"/>
        <v>0</v>
      </c>
      <c r="BI814" s="311">
        <f t="shared" si="1483"/>
        <v>45711.88</v>
      </c>
      <c r="BJ814" s="311"/>
      <c r="BK814" s="155">
        <f t="shared" si="1495"/>
        <v>0</v>
      </c>
      <c r="BL814" s="311">
        <f t="shared" si="1446"/>
        <v>4604.6000000000004</v>
      </c>
      <c r="BM814" s="311"/>
      <c r="BN814" s="155">
        <f t="shared" si="1447"/>
        <v>0</v>
      </c>
      <c r="BO814" s="311">
        <f t="shared" si="1448"/>
        <v>11177.900000000001</v>
      </c>
      <c r="BP814" s="311"/>
      <c r="BQ814" s="155">
        <f t="shared" si="1449"/>
        <v>0</v>
      </c>
      <c r="BR814" s="311">
        <f t="shared" si="1526"/>
        <v>13003.01999999999</v>
      </c>
      <c r="BS814" s="311"/>
      <c r="BT814" s="311">
        <f t="shared" si="1475"/>
        <v>0</v>
      </c>
      <c r="BU814" s="311">
        <f t="shared" si="1527"/>
        <v>44763</v>
      </c>
      <c r="BV814" s="311"/>
      <c r="BW814" s="311">
        <f t="shared" si="1476"/>
        <v>0</v>
      </c>
      <c r="BX814" s="311">
        <f t="shared" si="1515"/>
        <v>84619</v>
      </c>
      <c r="BY814" s="311"/>
      <c r="BZ814" s="311">
        <f t="shared" si="1477"/>
        <v>0</v>
      </c>
      <c r="CA814" s="311">
        <f t="shared" si="1528"/>
        <v>40243</v>
      </c>
      <c r="CB814" s="311"/>
      <c r="CC814" s="311">
        <f t="shared" si="1514"/>
        <v>0</v>
      </c>
      <c r="CD814" s="311">
        <f t="shared" si="1516"/>
        <v>33123.939999999995</v>
      </c>
      <c r="CE814" s="311"/>
      <c r="CF814" s="311">
        <f t="shared" si="1451"/>
        <v>0</v>
      </c>
      <c r="CG814" s="311">
        <f t="shared" si="1452"/>
        <v>6982.9</v>
      </c>
      <c r="CH814" s="311"/>
      <c r="CI814" s="311">
        <f t="shared" si="1496"/>
        <v>0</v>
      </c>
      <c r="CJ814" s="311">
        <f t="shared" si="1472"/>
        <v>8715</v>
      </c>
      <c r="CK814" s="311"/>
      <c r="CL814" s="155">
        <f t="shared" si="1497"/>
        <v>0</v>
      </c>
      <c r="CM814" s="357">
        <f t="shared" si="1453"/>
        <v>4864</v>
      </c>
      <c r="CN814" s="311"/>
      <c r="CO814" s="155">
        <f t="shared" si="1498"/>
        <v>0</v>
      </c>
      <c r="CP814" s="357">
        <f t="shared" si="1454"/>
        <v>3955</v>
      </c>
      <c r="CQ814" s="311"/>
      <c r="CR814" s="155">
        <f t="shared" si="1499"/>
        <v>0</v>
      </c>
      <c r="CS814" s="357">
        <f t="shared" si="1418"/>
        <v>6656</v>
      </c>
      <c r="CT814" s="311"/>
      <c r="CU814" s="155">
        <f t="shared" si="1500"/>
        <v>0</v>
      </c>
      <c r="CV814" s="357">
        <f t="shared" si="1455"/>
        <v>7769</v>
      </c>
      <c r="CW814" s="311"/>
      <c r="CX814" s="311">
        <f t="shared" si="1501"/>
        <v>0</v>
      </c>
      <c r="CY814" s="16">
        <f t="shared" si="1519"/>
        <v>6801.7599999999984</v>
      </c>
      <c r="CZ814" s="357"/>
      <c r="DA814" s="311">
        <f t="shared" si="1502"/>
        <v>0</v>
      </c>
      <c r="DB814" s="311">
        <f t="shared" si="1473"/>
        <v>88662</v>
      </c>
      <c r="DC814" s="311"/>
      <c r="DD814" s="311">
        <f t="shared" si="1503"/>
        <v>0</v>
      </c>
      <c r="DE814" s="311">
        <f t="shared" si="1474"/>
        <v>135433</v>
      </c>
      <c r="DF814" s="311"/>
      <c r="DG814" s="356">
        <f t="shared" si="1504"/>
        <v>0</v>
      </c>
      <c r="DH814" s="311">
        <f t="shared" si="1517"/>
        <v>441384</v>
      </c>
      <c r="DI814" s="311"/>
      <c r="DJ814" s="311">
        <f t="shared" si="1505"/>
        <v>0</v>
      </c>
      <c r="DK814" s="311">
        <f t="shared" si="1456"/>
        <v>4528.5</v>
      </c>
      <c r="DL814" s="359"/>
      <c r="DM814" s="360">
        <f t="shared" si="1506"/>
        <v>0</v>
      </c>
      <c r="DN814" s="361">
        <f t="shared" si="1436"/>
        <v>0</v>
      </c>
      <c r="DO814" s="362"/>
      <c r="DP814" s="363">
        <f t="shared" si="1507"/>
        <v>0</v>
      </c>
      <c r="DQ814" s="364">
        <f t="shared" si="1457"/>
        <v>6819.5</v>
      </c>
      <c r="DR814" s="362"/>
      <c r="DS814" s="363">
        <f t="shared" si="1508"/>
        <v>0</v>
      </c>
      <c r="DT814" s="364">
        <f t="shared" si="1458"/>
        <v>4846</v>
      </c>
      <c r="DU814" s="362"/>
      <c r="DV814" s="363">
        <f t="shared" si="1509"/>
        <v>0</v>
      </c>
      <c r="DW814" s="364">
        <f t="shared" si="1459"/>
        <v>4835</v>
      </c>
      <c r="DX814" s="362"/>
      <c r="DY814" s="365">
        <f t="shared" si="1510"/>
        <v>0</v>
      </c>
      <c r="DZ814" s="361">
        <f t="shared" si="1460"/>
        <v>523</v>
      </c>
      <c r="EA814" s="365"/>
      <c r="EB814" s="365">
        <f t="shared" si="1511"/>
        <v>0</v>
      </c>
      <c r="EC814" s="366">
        <f t="shared" si="1461"/>
        <v>369</v>
      </c>
      <c r="ED814" s="362"/>
      <c r="EE814" s="363">
        <f t="shared" si="1512"/>
        <v>0</v>
      </c>
      <c r="EF814" s="364">
        <f t="shared" si="1462"/>
        <v>4769</v>
      </c>
      <c r="EG814" s="311"/>
      <c r="EH814" s="311">
        <f t="shared" si="1513"/>
        <v>0</v>
      </c>
      <c r="EI814" s="311">
        <f t="shared" si="1463"/>
        <v>23157</v>
      </c>
      <c r="EJ814" s="311"/>
      <c r="EK814" s="311">
        <f t="shared" si="1484"/>
        <v>0</v>
      </c>
      <c r="EL814" s="311">
        <f t="shared" si="1464"/>
        <v>21787</v>
      </c>
      <c r="EM814" s="367" t="e">
        <f t="shared" si="1485"/>
        <v>#REF!</v>
      </c>
    </row>
    <row r="815" spans="1:143" s="33" customFormat="1" ht="11.25" customHeight="1" x14ac:dyDescent="0.25">
      <c r="A815" s="21">
        <v>46143</v>
      </c>
      <c r="B815" s="185"/>
      <c r="C815" s="215">
        <v>4819</v>
      </c>
      <c r="D815" s="113"/>
      <c r="E815" s="114"/>
      <c r="F815" s="201"/>
      <c r="G815" s="116"/>
      <c r="H815" s="117"/>
      <c r="I815" s="118">
        <f t="shared" si="1430"/>
        <v>0</v>
      </c>
      <c r="J815" s="119">
        <f t="shared" si="1520"/>
        <v>225038</v>
      </c>
      <c r="K815" s="117"/>
      <c r="L815" s="118">
        <f t="shared" si="1518"/>
        <v>0</v>
      </c>
      <c r="M815" s="119">
        <f t="shared" si="1521"/>
        <v>179270</v>
      </c>
      <c r="N815" s="117"/>
      <c r="O815" s="118">
        <f t="shared" si="1431"/>
        <v>0</v>
      </c>
      <c r="P815" s="119">
        <f t="shared" si="1522"/>
        <v>273548</v>
      </c>
      <c r="Q815" s="117">
        <v>40000</v>
      </c>
      <c r="R815" s="117">
        <f t="shared" si="1432"/>
        <v>0</v>
      </c>
      <c r="S815" s="117" t="e">
        <f t="shared" si="1523"/>
        <v>#REF!</v>
      </c>
      <c r="T815" s="117"/>
      <c r="U815" s="117">
        <f t="shared" si="1437"/>
        <v>0</v>
      </c>
      <c r="V815" s="117">
        <f t="shared" si="1438"/>
        <v>130696.40000000002</v>
      </c>
      <c r="W815" s="121"/>
      <c r="X815" s="120">
        <f t="shared" si="1433"/>
        <v>0</v>
      </c>
      <c r="Y815" s="117">
        <f t="shared" si="1416"/>
        <v>6326.2999999999993</v>
      </c>
      <c r="Z815" s="117"/>
      <c r="AA815" s="121">
        <f t="shared" si="1478"/>
        <v>0</v>
      </c>
      <c r="AB815" s="117">
        <f t="shared" si="1425"/>
        <v>7141</v>
      </c>
      <c r="AC815" s="117"/>
      <c r="AD815" s="117">
        <f t="shared" si="1479"/>
        <v>0</v>
      </c>
      <c r="AE815" s="117">
        <f t="shared" si="1439"/>
        <v>3993.3999999999996</v>
      </c>
      <c r="AF815" s="117"/>
      <c r="AG815" s="116">
        <f t="shared" si="1480"/>
        <v>0</v>
      </c>
      <c r="AH815" s="123">
        <f t="shared" si="1440"/>
        <v>5737.9999999999991</v>
      </c>
      <c r="AI815" s="117"/>
      <c r="AJ815" s="121">
        <f t="shared" si="1524"/>
        <v>0</v>
      </c>
      <c r="AK815" s="117">
        <f t="shared" si="1441"/>
        <v>15708.5</v>
      </c>
      <c r="AL815" s="117"/>
      <c r="AM815" s="121">
        <f t="shared" si="1482"/>
        <v>0</v>
      </c>
      <c r="AN815" s="117">
        <f t="shared" si="1442"/>
        <v>9752.8999999999978</v>
      </c>
      <c r="AO815" s="117"/>
      <c r="AP815" s="121">
        <f t="shared" si="1434"/>
        <v>0</v>
      </c>
      <c r="AQ815" s="117">
        <f t="shared" si="1486"/>
        <v>19229.900000000001</v>
      </c>
      <c r="AR815" s="117"/>
      <c r="AS815" s="121">
        <f t="shared" si="1490"/>
        <v>0</v>
      </c>
      <c r="AT815" s="117">
        <f t="shared" si="1443"/>
        <v>2001.1000000000004</v>
      </c>
      <c r="AU815" s="117"/>
      <c r="AV815" s="117">
        <f t="shared" si="1444"/>
        <v>0</v>
      </c>
      <c r="AW815" s="122">
        <f t="shared" si="1419"/>
        <v>1620.0000000000014</v>
      </c>
      <c r="AX815" s="117"/>
      <c r="AY815" s="117">
        <f t="shared" si="1491"/>
        <v>0</v>
      </c>
      <c r="AZ815" s="117">
        <f t="shared" si="1435"/>
        <v>1794.6</v>
      </c>
      <c r="BA815" s="117"/>
      <c r="BB815" s="121">
        <f t="shared" si="1492"/>
        <v>0</v>
      </c>
      <c r="BC815" s="117">
        <f t="shared" si="1445"/>
        <v>1254.5999999999999</v>
      </c>
      <c r="BD815" s="117"/>
      <c r="BE815" s="121">
        <f t="shared" si="1493"/>
        <v>0</v>
      </c>
      <c r="BF815" s="117">
        <f t="shared" si="1525"/>
        <v>7530.3200000000015</v>
      </c>
      <c r="BG815" s="117"/>
      <c r="BH815" s="121">
        <f t="shared" si="1494"/>
        <v>0</v>
      </c>
      <c r="BI815" s="117">
        <f t="shared" si="1483"/>
        <v>45711.88</v>
      </c>
      <c r="BJ815" s="117"/>
      <c r="BK815" s="121">
        <f t="shared" si="1495"/>
        <v>0</v>
      </c>
      <c r="BL815" s="117">
        <f t="shared" si="1446"/>
        <v>4604.6000000000004</v>
      </c>
      <c r="BM815" s="117"/>
      <c r="BN815" s="121">
        <f t="shared" si="1447"/>
        <v>0</v>
      </c>
      <c r="BO815" s="117">
        <f t="shared" si="1448"/>
        <v>11177.900000000001</v>
      </c>
      <c r="BP815" s="117"/>
      <c r="BQ815" s="121">
        <f t="shared" si="1449"/>
        <v>0</v>
      </c>
      <c r="BR815" s="117">
        <f t="shared" si="1526"/>
        <v>13003.01999999999</v>
      </c>
      <c r="BS815" s="117"/>
      <c r="BT815" s="117">
        <f t="shared" si="1475"/>
        <v>0</v>
      </c>
      <c r="BU815" s="117">
        <f t="shared" si="1527"/>
        <v>44763</v>
      </c>
      <c r="BV815" s="117"/>
      <c r="BW815" s="117">
        <f t="shared" si="1476"/>
        <v>0</v>
      </c>
      <c r="BX815" s="117">
        <f t="shared" si="1515"/>
        <v>84619</v>
      </c>
      <c r="BY815" s="117"/>
      <c r="BZ815" s="117">
        <f t="shared" si="1477"/>
        <v>0</v>
      </c>
      <c r="CA815" s="117">
        <f t="shared" si="1528"/>
        <v>40243</v>
      </c>
      <c r="CB815" s="117"/>
      <c r="CC815" s="117">
        <f t="shared" si="1514"/>
        <v>0</v>
      </c>
      <c r="CD815" s="117">
        <f t="shared" si="1516"/>
        <v>33123.939999999995</v>
      </c>
      <c r="CE815" s="117"/>
      <c r="CF815" s="117">
        <f t="shared" si="1451"/>
        <v>0</v>
      </c>
      <c r="CG815" s="117">
        <f t="shared" si="1452"/>
        <v>6982.9</v>
      </c>
      <c r="CH815" s="117"/>
      <c r="CI815" s="117">
        <f t="shared" si="1496"/>
        <v>0</v>
      </c>
      <c r="CJ815" s="117">
        <f t="shared" si="1472"/>
        <v>8715</v>
      </c>
      <c r="CK815" s="117"/>
      <c r="CL815" s="121">
        <f t="shared" si="1497"/>
        <v>0</v>
      </c>
      <c r="CM815" s="123">
        <f t="shared" si="1453"/>
        <v>4864</v>
      </c>
      <c r="CN815" s="117"/>
      <c r="CO815" s="121">
        <f t="shared" si="1498"/>
        <v>0</v>
      </c>
      <c r="CP815" s="123">
        <f t="shared" si="1454"/>
        <v>3955</v>
      </c>
      <c r="CQ815" s="117"/>
      <c r="CR815" s="121">
        <f t="shared" si="1499"/>
        <v>0</v>
      </c>
      <c r="CS815" s="123">
        <f t="shared" si="1418"/>
        <v>6656</v>
      </c>
      <c r="CT815" s="117"/>
      <c r="CU815" s="121">
        <f t="shared" si="1500"/>
        <v>0</v>
      </c>
      <c r="CV815" s="123">
        <f t="shared" si="1455"/>
        <v>7769</v>
      </c>
      <c r="CW815" s="117"/>
      <c r="CX815" s="117">
        <f t="shared" si="1501"/>
        <v>0</v>
      </c>
      <c r="CY815" s="116">
        <f t="shared" si="1519"/>
        <v>6801.7599999999984</v>
      </c>
      <c r="CZ815" s="123"/>
      <c r="DA815" s="117">
        <f t="shared" si="1502"/>
        <v>0</v>
      </c>
      <c r="DB815" s="117">
        <f t="shared" si="1473"/>
        <v>88662</v>
      </c>
      <c r="DC815" s="117"/>
      <c r="DD815" s="117">
        <f t="shared" si="1503"/>
        <v>0</v>
      </c>
      <c r="DE815" s="117">
        <f t="shared" si="1474"/>
        <v>135433</v>
      </c>
      <c r="DF815" s="117"/>
      <c r="DG815" s="120">
        <f t="shared" si="1504"/>
        <v>0</v>
      </c>
      <c r="DH815" s="117">
        <f t="shared" si="1517"/>
        <v>441384</v>
      </c>
      <c r="DI815" s="117"/>
      <c r="DJ815" s="117">
        <f t="shared" si="1505"/>
        <v>0</v>
      </c>
      <c r="DK815" s="117">
        <f t="shared" si="1456"/>
        <v>4528.5</v>
      </c>
      <c r="DL815" s="211"/>
      <c r="DM815" s="207">
        <f t="shared" si="1506"/>
        <v>0</v>
      </c>
      <c r="DN815" s="125">
        <f t="shared" si="1436"/>
        <v>0</v>
      </c>
      <c r="DO815" s="126"/>
      <c r="DP815" s="127">
        <f t="shared" si="1507"/>
        <v>0</v>
      </c>
      <c r="DQ815" s="128">
        <f t="shared" si="1457"/>
        <v>6819.5</v>
      </c>
      <c r="DR815" s="126"/>
      <c r="DS815" s="127">
        <f t="shared" si="1508"/>
        <v>0</v>
      </c>
      <c r="DT815" s="128">
        <f t="shared" si="1458"/>
        <v>4846</v>
      </c>
      <c r="DU815" s="126"/>
      <c r="DV815" s="127">
        <f t="shared" si="1509"/>
        <v>0</v>
      </c>
      <c r="DW815" s="128">
        <f t="shared" si="1459"/>
        <v>4835</v>
      </c>
      <c r="DX815" s="126"/>
      <c r="DY815" s="124">
        <f t="shared" si="1510"/>
        <v>0</v>
      </c>
      <c r="DZ815" s="125">
        <f t="shared" si="1460"/>
        <v>523</v>
      </c>
      <c r="EA815" s="124"/>
      <c r="EB815" s="124">
        <f t="shared" si="1511"/>
        <v>0</v>
      </c>
      <c r="EC815" s="129">
        <f t="shared" si="1461"/>
        <v>369</v>
      </c>
      <c r="ED815" s="126"/>
      <c r="EE815" s="127">
        <f t="shared" si="1512"/>
        <v>0</v>
      </c>
      <c r="EF815" s="128">
        <f t="shared" si="1462"/>
        <v>4769</v>
      </c>
      <c r="EG815" s="117"/>
      <c r="EH815" s="117">
        <f t="shared" si="1513"/>
        <v>0</v>
      </c>
      <c r="EI815" s="117">
        <f t="shared" si="1463"/>
        <v>23157</v>
      </c>
      <c r="EJ815" s="117"/>
      <c r="EK815" s="117">
        <f t="shared" si="1484"/>
        <v>0</v>
      </c>
      <c r="EL815" s="117">
        <f t="shared" si="1464"/>
        <v>21787</v>
      </c>
      <c r="EM815" s="131" t="e">
        <f t="shared" si="1485"/>
        <v>#REF!</v>
      </c>
    </row>
    <row r="816" spans="1:143" s="33" customFormat="1" ht="11.25" customHeight="1" x14ac:dyDescent="0.25">
      <c r="A816" s="130">
        <v>46143</v>
      </c>
      <c r="B816" s="190"/>
      <c r="C816" s="182">
        <v>4935</v>
      </c>
      <c r="D816" s="49"/>
      <c r="E816" s="58"/>
      <c r="F816" s="161"/>
      <c r="G816" s="60"/>
      <c r="H816" s="61"/>
      <c r="I816" s="44">
        <f t="shared" si="1430"/>
        <v>0</v>
      </c>
      <c r="J816" s="83">
        <f t="shared" si="1520"/>
        <v>225038</v>
      </c>
      <c r="K816" s="61"/>
      <c r="L816" s="44">
        <f t="shared" si="1518"/>
        <v>0</v>
      </c>
      <c r="M816" s="83">
        <f t="shared" si="1521"/>
        <v>179270</v>
      </c>
      <c r="N816" s="61"/>
      <c r="O816" s="44">
        <f t="shared" si="1431"/>
        <v>0</v>
      </c>
      <c r="P816" s="83">
        <f t="shared" si="1522"/>
        <v>273548</v>
      </c>
      <c r="Q816" s="61"/>
      <c r="R816" s="61">
        <f t="shared" si="1432"/>
        <v>0</v>
      </c>
      <c r="S816" s="61" t="e">
        <f t="shared" si="1523"/>
        <v>#REF!</v>
      </c>
      <c r="T816" s="61"/>
      <c r="U816" s="61">
        <f t="shared" si="1437"/>
        <v>0</v>
      </c>
      <c r="V816" s="61">
        <f t="shared" si="1438"/>
        <v>130696.40000000002</v>
      </c>
      <c r="W816" s="140"/>
      <c r="X816" s="144">
        <f t="shared" si="1433"/>
        <v>0</v>
      </c>
      <c r="Y816" s="61">
        <f t="shared" si="1416"/>
        <v>6326.2999999999993</v>
      </c>
      <c r="Z816" s="61"/>
      <c r="AA816" s="140">
        <f t="shared" si="1478"/>
        <v>0</v>
      </c>
      <c r="AB816" s="61">
        <f t="shared" si="1425"/>
        <v>7141</v>
      </c>
      <c r="AC816" s="61"/>
      <c r="AD816" s="61">
        <f t="shared" si="1479"/>
        <v>0</v>
      </c>
      <c r="AE816" s="61">
        <f t="shared" si="1439"/>
        <v>3993.3999999999996</v>
      </c>
      <c r="AF816" s="61"/>
      <c r="AG816" s="60">
        <f t="shared" si="1480"/>
        <v>0</v>
      </c>
      <c r="AH816" s="145">
        <f t="shared" si="1440"/>
        <v>5737.9999999999991</v>
      </c>
      <c r="AI816" s="61"/>
      <c r="AJ816" s="140">
        <f t="shared" si="1524"/>
        <v>0</v>
      </c>
      <c r="AK816" s="61">
        <f t="shared" si="1441"/>
        <v>15708.5</v>
      </c>
      <c r="AL816" s="61"/>
      <c r="AM816" s="140">
        <f t="shared" si="1482"/>
        <v>0</v>
      </c>
      <c r="AN816" s="61">
        <f t="shared" si="1442"/>
        <v>9752.8999999999978</v>
      </c>
      <c r="AO816" s="61">
        <v>19000</v>
      </c>
      <c r="AP816" s="140">
        <f t="shared" si="1434"/>
        <v>0</v>
      </c>
      <c r="AQ816" s="61">
        <f t="shared" si="1486"/>
        <v>38229.9</v>
      </c>
      <c r="AR816" s="61"/>
      <c r="AS816" s="140">
        <f t="shared" si="1490"/>
        <v>0</v>
      </c>
      <c r="AT816" s="61">
        <f t="shared" si="1443"/>
        <v>2001.1000000000004</v>
      </c>
      <c r="AU816" s="61"/>
      <c r="AV816" s="61">
        <f t="shared" si="1444"/>
        <v>0</v>
      </c>
      <c r="AW816" s="45">
        <f t="shared" si="1419"/>
        <v>1620.0000000000014</v>
      </c>
      <c r="AX816" s="61"/>
      <c r="AY816" s="61">
        <f t="shared" si="1491"/>
        <v>0</v>
      </c>
      <c r="AZ816" s="61">
        <f t="shared" si="1435"/>
        <v>1794.6</v>
      </c>
      <c r="BA816" s="61"/>
      <c r="BB816" s="140">
        <f t="shared" si="1492"/>
        <v>0</v>
      </c>
      <c r="BC816" s="61">
        <f t="shared" si="1445"/>
        <v>1254.5999999999999</v>
      </c>
      <c r="BD816" s="61"/>
      <c r="BE816" s="140">
        <f t="shared" si="1493"/>
        <v>0</v>
      </c>
      <c r="BF816" s="61">
        <f t="shared" si="1525"/>
        <v>7530.3200000000015</v>
      </c>
      <c r="BG816" s="61"/>
      <c r="BH816" s="140">
        <f t="shared" si="1494"/>
        <v>0</v>
      </c>
      <c r="BI816" s="61">
        <f t="shared" si="1483"/>
        <v>45711.88</v>
      </c>
      <c r="BJ816" s="61"/>
      <c r="BK816" s="140">
        <f t="shared" si="1495"/>
        <v>0</v>
      </c>
      <c r="BL816" s="61">
        <f t="shared" si="1446"/>
        <v>4604.6000000000004</v>
      </c>
      <c r="BM816" s="61"/>
      <c r="BN816" s="140">
        <f t="shared" si="1447"/>
        <v>0</v>
      </c>
      <c r="BO816" s="61">
        <f t="shared" si="1448"/>
        <v>11177.900000000001</v>
      </c>
      <c r="BP816" s="61"/>
      <c r="BQ816" s="140">
        <f t="shared" si="1449"/>
        <v>0</v>
      </c>
      <c r="BR816" s="61">
        <f t="shared" si="1526"/>
        <v>13003.01999999999</v>
      </c>
      <c r="BS816" s="61"/>
      <c r="BT816" s="61">
        <f t="shared" si="1475"/>
        <v>0</v>
      </c>
      <c r="BU816" s="61">
        <f t="shared" si="1527"/>
        <v>44763</v>
      </c>
      <c r="BV816" s="61"/>
      <c r="BW816" s="61">
        <f t="shared" si="1476"/>
        <v>0</v>
      </c>
      <c r="BX816" s="61">
        <f t="shared" si="1515"/>
        <v>84619</v>
      </c>
      <c r="BY816" s="61"/>
      <c r="BZ816" s="61">
        <f t="shared" si="1477"/>
        <v>0</v>
      </c>
      <c r="CA816" s="61">
        <f t="shared" si="1528"/>
        <v>40243</v>
      </c>
      <c r="CB816" s="61"/>
      <c r="CC816" s="61">
        <f t="shared" si="1514"/>
        <v>0</v>
      </c>
      <c r="CD816" s="61">
        <f t="shared" si="1516"/>
        <v>33123.939999999995</v>
      </c>
      <c r="CE816" s="61"/>
      <c r="CF816" s="61">
        <f t="shared" si="1451"/>
        <v>0</v>
      </c>
      <c r="CG816" s="61">
        <f t="shared" si="1452"/>
        <v>6982.9</v>
      </c>
      <c r="CH816" s="61"/>
      <c r="CI816" s="61">
        <f t="shared" si="1496"/>
        <v>0</v>
      </c>
      <c r="CJ816" s="61">
        <f t="shared" si="1472"/>
        <v>8715</v>
      </c>
      <c r="CK816" s="61"/>
      <c r="CL816" s="140">
        <f t="shared" si="1497"/>
        <v>0</v>
      </c>
      <c r="CM816" s="145">
        <f t="shared" si="1453"/>
        <v>4864</v>
      </c>
      <c r="CN816" s="61"/>
      <c r="CO816" s="140">
        <f t="shared" si="1498"/>
        <v>0</v>
      </c>
      <c r="CP816" s="145">
        <f t="shared" si="1454"/>
        <v>3955</v>
      </c>
      <c r="CQ816" s="61"/>
      <c r="CR816" s="140">
        <f t="shared" si="1499"/>
        <v>0</v>
      </c>
      <c r="CS816" s="145">
        <f t="shared" si="1418"/>
        <v>6656</v>
      </c>
      <c r="CT816" s="61"/>
      <c r="CU816" s="140">
        <f t="shared" si="1500"/>
        <v>0</v>
      </c>
      <c r="CV816" s="145">
        <f t="shared" si="1455"/>
        <v>7769</v>
      </c>
      <c r="CW816" s="61"/>
      <c r="CX816" s="61">
        <f t="shared" si="1501"/>
        <v>0</v>
      </c>
      <c r="CY816" s="60">
        <f t="shared" si="1519"/>
        <v>6801.7599999999984</v>
      </c>
      <c r="CZ816" s="145"/>
      <c r="DA816" s="61">
        <f t="shared" si="1502"/>
        <v>0</v>
      </c>
      <c r="DB816" s="61">
        <f t="shared" si="1473"/>
        <v>88662</v>
      </c>
      <c r="DC816" s="61"/>
      <c r="DD816" s="61">
        <f t="shared" si="1503"/>
        <v>0</v>
      </c>
      <c r="DE816" s="61">
        <f t="shared" si="1474"/>
        <v>135433</v>
      </c>
      <c r="DF816" s="61"/>
      <c r="DG816" s="144">
        <f t="shared" si="1504"/>
        <v>0</v>
      </c>
      <c r="DH816" s="61">
        <f t="shared" si="1517"/>
        <v>441384</v>
      </c>
      <c r="DI816" s="61"/>
      <c r="DJ816" s="61">
        <f t="shared" si="1505"/>
        <v>0</v>
      </c>
      <c r="DK816" s="61">
        <f t="shared" si="1456"/>
        <v>4528.5</v>
      </c>
      <c r="DL816" s="212"/>
      <c r="DM816" s="208">
        <f t="shared" si="1506"/>
        <v>0</v>
      </c>
      <c r="DN816" s="31">
        <f t="shared" si="1436"/>
        <v>0</v>
      </c>
      <c r="DO816" s="29"/>
      <c r="DP816" s="46">
        <f t="shared" si="1507"/>
        <v>0</v>
      </c>
      <c r="DQ816" s="32">
        <f t="shared" si="1457"/>
        <v>6819.5</v>
      </c>
      <c r="DR816" s="29"/>
      <c r="DS816" s="46">
        <f t="shared" si="1508"/>
        <v>0</v>
      </c>
      <c r="DT816" s="32">
        <f t="shared" si="1458"/>
        <v>4846</v>
      </c>
      <c r="DU816" s="29"/>
      <c r="DV816" s="46">
        <f t="shared" si="1509"/>
        <v>0</v>
      </c>
      <c r="DW816" s="32">
        <f t="shared" si="1459"/>
        <v>4835</v>
      </c>
      <c r="DX816" s="29"/>
      <c r="DY816" s="30">
        <f t="shared" si="1510"/>
        <v>0</v>
      </c>
      <c r="DZ816" s="31">
        <f t="shared" si="1460"/>
        <v>523</v>
      </c>
      <c r="EA816" s="30"/>
      <c r="EB816" s="30">
        <f t="shared" si="1511"/>
        <v>0</v>
      </c>
      <c r="EC816" s="34">
        <f t="shared" si="1461"/>
        <v>369</v>
      </c>
      <c r="ED816" s="29"/>
      <c r="EE816" s="46">
        <f t="shared" si="1512"/>
        <v>0</v>
      </c>
      <c r="EF816" s="32">
        <f t="shared" si="1462"/>
        <v>4769</v>
      </c>
      <c r="EG816" s="61"/>
      <c r="EH816" s="61">
        <f t="shared" si="1513"/>
        <v>0</v>
      </c>
      <c r="EI816" s="61">
        <f t="shared" si="1463"/>
        <v>23157</v>
      </c>
      <c r="EJ816" s="61"/>
      <c r="EK816" s="61">
        <f t="shared" si="1484"/>
        <v>0</v>
      </c>
      <c r="EL816" s="61">
        <f t="shared" si="1464"/>
        <v>21787</v>
      </c>
      <c r="EM816" s="132" t="e">
        <f t="shared" si="1485"/>
        <v>#REF!</v>
      </c>
    </row>
    <row r="817" spans="1:143" s="35" customFormat="1" ht="11.25" customHeight="1" x14ac:dyDescent="0.25">
      <c r="A817" s="11">
        <v>46144</v>
      </c>
      <c r="B817" s="185"/>
      <c r="C817" s="172">
        <v>4971</v>
      </c>
      <c r="D817" s="113"/>
      <c r="E817" s="114"/>
      <c r="F817" s="201"/>
      <c r="G817" s="116"/>
      <c r="H817" s="117"/>
      <c r="I817" s="118">
        <f t="shared" si="1430"/>
        <v>0</v>
      </c>
      <c r="J817" s="119">
        <f t="shared" si="1520"/>
        <v>225038</v>
      </c>
      <c r="K817" s="117"/>
      <c r="L817" s="118">
        <f t="shared" si="1518"/>
        <v>0</v>
      </c>
      <c r="M817" s="119">
        <f t="shared" si="1521"/>
        <v>179270</v>
      </c>
      <c r="N817" s="117"/>
      <c r="O817" s="118">
        <f t="shared" si="1431"/>
        <v>0</v>
      </c>
      <c r="P817" s="119">
        <f t="shared" si="1522"/>
        <v>273548</v>
      </c>
      <c r="Q817" s="117"/>
      <c r="R817" s="117">
        <f t="shared" si="1432"/>
        <v>0</v>
      </c>
      <c r="S817" s="117" t="e">
        <f t="shared" si="1523"/>
        <v>#REF!</v>
      </c>
      <c r="T817" s="117"/>
      <c r="U817" s="117">
        <f t="shared" si="1437"/>
        <v>0</v>
      </c>
      <c r="V817" s="117">
        <f t="shared" si="1438"/>
        <v>130696.40000000002</v>
      </c>
      <c r="W817" s="121"/>
      <c r="X817" s="120">
        <f t="shared" si="1433"/>
        <v>0</v>
      </c>
      <c r="Y817" s="117">
        <f t="shared" si="1416"/>
        <v>6326.2999999999993</v>
      </c>
      <c r="Z817" s="117"/>
      <c r="AA817" s="121">
        <f t="shared" si="1478"/>
        <v>0</v>
      </c>
      <c r="AB817" s="117">
        <f t="shared" si="1425"/>
        <v>7141</v>
      </c>
      <c r="AC817" s="117"/>
      <c r="AD817" s="117">
        <f t="shared" si="1479"/>
        <v>0</v>
      </c>
      <c r="AE817" s="117">
        <f t="shared" si="1439"/>
        <v>3993.3999999999996</v>
      </c>
      <c r="AF817" s="117"/>
      <c r="AG817" s="116">
        <f t="shared" si="1480"/>
        <v>0</v>
      </c>
      <c r="AH817" s="123">
        <f t="shared" si="1440"/>
        <v>5737.9999999999991</v>
      </c>
      <c r="AI817" s="117"/>
      <c r="AJ817" s="121">
        <f t="shared" si="1524"/>
        <v>0</v>
      </c>
      <c r="AK817" s="117">
        <f t="shared" si="1441"/>
        <v>15708.5</v>
      </c>
      <c r="AL817" s="117"/>
      <c r="AM817" s="121">
        <f t="shared" si="1482"/>
        <v>0</v>
      </c>
      <c r="AN817" s="117">
        <f t="shared" si="1442"/>
        <v>9752.8999999999978</v>
      </c>
      <c r="AO817" s="117"/>
      <c r="AP817" s="121">
        <f t="shared" si="1434"/>
        <v>0</v>
      </c>
      <c r="AQ817" s="117">
        <f t="shared" si="1486"/>
        <v>38229.9</v>
      </c>
      <c r="AR817" s="117"/>
      <c r="AS817" s="121">
        <f t="shared" si="1490"/>
        <v>0</v>
      </c>
      <c r="AT817" s="117">
        <f t="shared" si="1443"/>
        <v>2001.1000000000004</v>
      </c>
      <c r="AU817" s="117"/>
      <c r="AV817" s="117">
        <f t="shared" si="1444"/>
        <v>0</v>
      </c>
      <c r="AW817" s="122">
        <f t="shared" si="1419"/>
        <v>1620.0000000000014</v>
      </c>
      <c r="AX817" s="117"/>
      <c r="AY817" s="117">
        <f t="shared" si="1491"/>
        <v>0</v>
      </c>
      <c r="AZ817" s="117">
        <f t="shared" si="1435"/>
        <v>1794.6</v>
      </c>
      <c r="BA817" s="117"/>
      <c r="BB817" s="121">
        <f t="shared" si="1492"/>
        <v>0</v>
      </c>
      <c r="BC817" s="117">
        <f t="shared" si="1445"/>
        <v>1254.5999999999999</v>
      </c>
      <c r="BD817" s="117"/>
      <c r="BE817" s="121">
        <f t="shared" si="1493"/>
        <v>0</v>
      </c>
      <c r="BF817" s="117">
        <f t="shared" si="1525"/>
        <v>7530.3200000000015</v>
      </c>
      <c r="BG817" s="117"/>
      <c r="BH817" s="121">
        <f t="shared" si="1494"/>
        <v>0</v>
      </c>
      <c r="BI817" s="117">
        <f t="shared" si="1483"/>
        <v>45711.88</v>
      </c>
      <c r="BJ817" s="117"/>
      <c r="BK817" s="121">
        <f t="shared" si="1495"/>
        <v>0</v>
      </c>
      <c r="BL817" s="117">
        <f t="shared" si="1446"/>
        <v>4604.6000000000004</v>
      </c>
      <c r="BM817" s="117"/>
      <c r="BN817" s="121">
        <f t="shared" si="1447"/>
        <v>0</v>
      </c>
      <c r="BO817" s="117">
        <f t="shared" si="1448"/>
        <v>11177.900000000001</v>
      </c>
      <c r="BP817" s="117">
        <v>10820.4</v>
      </c>
      <c r="BQ817" s="121">
        <v>0</v>
      </c>
      <c r="BR817" s="117">
        <f t="shared" si="1526"/>
        <v>23823.419999999991</v>
      </c>
      <c r="BS817" s="117"/>
      <c r="BT817" s="117">
        <f t="shared" si="1475"/>
        <v>0</v>
      </c>
      <c r="BU817" s="117">
        <f t="shared" si="1527"/>
        <v>44763</v>
      </c>
      <c r="BV817" s="117"/>
      <c r="BW817" s="117">
        <f t="shared" si="1476"/>
        <v>0</v>
      </c>
      <c r="BX817" s="117">
        <f t="shared" si="1515"/>
        <v>84619</v>
      </c>
      <c r="BY817" s="117"/>
      <c r="BZ817" s="117">
        <f t="shared" si="1477"/>
        <v>0</v>
      </c>
      <c r="CA817" s="117">
        <f t="shared" si="1528"/>
        <v>40243</v>
      </c>
      <c r="CB817" s="117"/>
      <c r="CC817" s="117">
        <f t="shared" si="1514"/>
        <v>0</v>
      </c>
      <c r="CD817" s="117">
        <f t="shared" si="1516"/>
        <v>33123.939999999995</v>
      </c>
      <c r="CE817" s="117"/>
      <c r="CF817" s="117">
        <f t="shared" si="1451"/>
        <v>0</v>
      </c>
      <c r="CG817" s="117">
        <f t="shared" si="1452"/>
        <v>6982.9</v>
      </c>
      <c r="CH817" s="117"/>
      <c r="CI817" s="117">
        <f t="shared" si="1496"/>
        <v>0</v>
      </c>
      <c r="CJ817" s="117">
        <f t="shared" si="1472"/>
        <v>8715</v>
      </c>
      <c r="CK817" s="117"/>
      <c r="CL817" s="121">
        <f t="shared" si="1497"/>
        <v>0</v>
      </c>
      <c r="CM817" s="123">
        <f t="shared" si="1453"/>
        <v>4864</v>
      </c>
      <c r="CN817" s="117"/>
      <c r="CO817" s="121">
        <f t="shared" si="1498"/>
        <v>0</v>
      </c>
      <c r="CP817" s="123">
        <f t="shared" si="1454"/>
        <v>3955</v>
      </c>
      <c r="CQ817" s="117"/>
      <c r="CR817" s="121">
        <f t="shared" si="1499"/>
        <v>0</v>
      </c>
      <c r="CS817" s="123">
        <f t="shared" si="1418"/>
        <v>6656</v>
      </c>
      <c r="CT817" s="117"/>
      <c r="CU817" s="121">
        <f t="shared" si="1500"/>
        <v>0</v>
      </c>
      <c r="CV817" s="123">
        <f t="shared" si="1455"/>
        <v>7769</v>
      </c>
      <c r="CW817" s="117"/>
      <c r="CX817" s="117">
        <f t="shared" si="1501"/>
        <v>0</v>
      </c>
      <c r="CY817" s="116">
        <f t="shared" si="1519"/>
        <v>6801.7599999999984</v>
      </c>
      <c r="CZ817" s="123"/>
      <c r="DA817" s="117">
        <f t="shared" si="1502"/>
        <v>0</v>
      </c>
      <c r="DB817" s="117">
        <f t="shared" si="1473"/>
        <v>88662</v>
      </c>
      <c r="DC817" s="117"/>
      <c r="DD817" s="117">
        <f t="shared" si="1503"/>
        <v>0</v>
      </c>
      <c r="DE817" s="117">
        <f t="shared" si="1474"/>
        <v>135433</v>
      </c>
      <c r="DF817" s="117"/>
      <c r="DG817" s="120">
        <f t="shared" si="1504"/>
        <v>0</v>
      </c>
      <c r="DH817" s="117">
        <f t="shared" si="1517"/>
        <v>441384</v>
      </c>
      <c r="DI817" s="117"/>
      <c r="DJ817" s="117">
        <f t="shared" si="1505"/>
        <v>0</v>
      </c>
      <c r="DK817" s="117">
        <f t="shared" si="1456"/>
        <v>4528.5</v>
      </c>
      <c r="DL817" s="211"/>
      <c r="DM817" s="207">
        <f t="shared" si="1506"/>
        <v>0</v>
      </c>
      <c r="DN817" s="125">
        <f t="shared" si="1436"/>
        <v>0</v>
      </c>
      <c r="DO817" s="126"/>
      <c r="DP817" s="127">
        <f t="shared" si="1507"/>
        <v>0</v>
      </c>
      <c r="DQ817" s="128">
        <f t="shared" si="1457"/>
        <v>6819.5</v>
      </c>
      <c r="DR817" s="126"/>
      <c r="DS817" s="127">
        <f t="shared" si="1508"/>
        <v>0</v>
      </c>
      <c r="DT817" s="128">
        <f t="shared" si="1458"/>
        <v>4846</v>
      </c>
      <c r="DU817" s="126"/>
      <c r="DV817" s="127">
        <f t="shared" si="1509"/>
        <v>0</v>
      </c>
      <c r="DW817" s="128">
        <f t="shared" si="1459"/>
        <v>4835</v>
      </c>
      <c r="DX817" s="126"/>
      <c r="DY817" s="124">
        <f t="shared" si="1510"/>
        <v>0</v>
      </c>
      <c r="DZ817" s="125">
        <f t="shared" si="1460"/>
        <v>523</v>
      </c>
      <c r="EA817" s="124"/>
      <c r="EB817" s="124">
        <f t="shared" si="1511"/>
        <v>0</v>
      </c>
      <c r="EC817" s="129">
        <f t="shared" si="1461"/>
        <v>369</v>
      </c>
      <c r="ED817" s="126"/>
      <c r="EE817" s="127">
        <f t="shared" si="1512"/>
        <v>0</v>
      </c>
      <c r="EF817" s="128">
        <f t="shared" si="1462"/>
        <v>4769</v>
      </c>
      <c r="EG817" s="117"/>
      <c r="EH817" s="117">
        <f t="shared" si="1513"/>
        <v>0</v>
      </c>
      <c r="EI817" s="117">
        <f t="shared" si="1463"/>
        <v>23157</v>
      </c>
      <c r="EJ817" s="117"/>
      <c r="EK817" s="117">
        <f t="shared" si="1484"/>
        <v>0</v>
      </c>
      <c r="EL817" s="117">
        <f t="shared" si="1464"/>
        <v>21787</v>
      </c>
      <c r="EM817" s="131" t="e">
        <f t="shared" si="1485"/>
        <v>#REF!</v>
      </c>
    </row>
    <row r="818" spans="1:143" ht="11.25" customHeight="1" x14ac:dyDescent="0.25">
      <c r="A818" s="11">
        <v>46144</v>
      </c>
      <c r="B818" s="188">
        <v>46144</v>
      </c>
      <c r="C818" s="174">
        <v>8004968731</v>
      </c>
      <c r="D818" s="13" t="s">
        <v>77</v>
      </c>
      <c r="E818" s="14">
        <v>9250</v>
      </c>
      <c r="F818" s="15">
        <v>1</v>
      </c>
      <c r="G818" s="16">
        <v>191516031289</v>
      </c>
      <c r="H818" s="66"/>
      <c r="I818" s="41">
        <f t="shared" si="1430"/>
        <v>18500</v>
      </c>
      <c r="J818" s="48">
        <f t="shared" si="1520"/>
        <v>206538</v>
      </c>
      <c r="K818" s="66"/>
      <c r="L818" s="41">
        <f t="shared" si="1518"/>
        <v>18500</v>
      </c>
      <c r="M818" s="48">
        <f t="shared" si="1521"/>
        <v>160770</v>
      </c>
      <c r="N818" s="66"/>
      <c r="O818" s="41">
        <f t="shared" si="1431"/>
        <v>18500</v>
      </c>
      <c r="P818" s="48">
        <f t="shared" si="1522"/>
        <v>255048</v>
      </c>
      <c r="Q818" s="66"/>
      <c r="R818" s="66">
        <f t="shared" si="1432"/>
        <v>18500</v>
      </c>
      <c r="S818" s="67" t="e">
        <f t="shared" si="1523"/>
        <v>#REF!</v>
      </c>
      <c r="T818" s="66"/>
      <c r="U818" s="66">
        <f t="shared" si="1437"/>
        <v>10175</v>
      </c>
      <c r="V818" s="67">
        <f t="shared" si="1438"/>
        <v>120521.40000000002</v>
      </c>
      <c r="X818" s="69">
        <f t="shared" si="1433"/>
        <v>0</v>
      </c>
      <c r="Y818" s="67">
        <f t="shared" ref="Y818:Y859" si="1529">Y817+W818-X818</f>
        <v>6326.2999999999993</v>
      </c>
      <c r="Z818" s="66"/>
      <c r="AA818" s="68">
        <f t="shared" si="1478"/>
        <v>0</v>
      </c>
      <c r="AB818" s="67">
        <f t="shared" si="1425"/>
        <v>7141</v>
      </c>
      <c r="AC818" s="66"/>
      <c r="AD818" s="66">
        <f t="shared" si="1479"/>
        <v>0</v>
      </c>
      <c r="AE818" s="67">
        <f t="shared" si="1439"/>
        <v>3993.3999999999996</v>
      </c>
      <c r="AF818" s="66"/>
      <c r="AG818" s="78">
        <f t="shared" si="1480"/>
        <v>0</v>
      </c>
      <c r="AH818" s="79">
        <f t="shared" si="1440"/>
        <v>5737.9999999999991</v>
      </c>
      <c r="AI818" s="66"/>
      <c r="AJ818" s="68">
        <f t="shared" si="1524"/>
        <v>0</v>
      </c>
      <c r="AK818" s="67">
        <f t="shared" si="1441"/>
        <v>15708.5</v>
      </c>
      <c r="AL818" s="66"/>
      <c r="AM818" s="68">
        <f t="shared" si="1482"/>
        <v>0</v>
      </c>
      <c r="AN818" s="67">
        <f t="shared" si="1442"/>
        <v>9752.8999999999978</v>
      </c>
      <c r="AO818" s="66"/>
      <c r="AP818" s="68">
        <f t="shared" si="1434"/>
        <v>0</v>
      </c>
      <c r="AQ818" s="67">
        <f t="shared" si="1486"/>
        <v>38229.9</v>
      </c>
      <c r="AR818" s="66"/>
      <c r="AS818" s="68">
        <f t="shared" si="1490"/>
        <v>0</v>
      </c>
      <c r="AT818" s="67">
        <f t="shared" si="1443"/>
        <v>2001.1000000000004</v>
      </c>
      <c r="AU818" s="66"/>
      <c r="AV818" s="66">
        <f t="shared" si="1444"/>
        <v>0</v>
      </c>
      <c r="AW818" s="42">
        <f t="shared" si="1419"/>
        <v>1620.0000000000014</v>
      </c>
      <c r="AX818" s="66"/>
      <c r="AY818" s="66">
        <f t="shared" si="1491"/>
        <v>0</v>
      </c>
      <c r="AZ818" s="67">
        <f t="shared" si="1435"/>
        <v>1794.6</v>
      </c>
      <c r="BA818" s="66"/>
      <c r="BB818" s="68">
        <f t="shared" si="1492"/>
        <v>0</v>
      </c>
      <c r="BC818" s="67">
        <f t="shared" si="1445"/>
        <v>1254.5999999999999</v>
      </c>
      <c r="BD818" s="66"/>
      <c r="BE818" s="68">
        <f t="shared" si="1493"/>
        <v>0</v>
      </c>
      <c r="BF818" s="67">
        <f t="shared" si="1525"/>
        <v>7530.3200000000015</v>
      </c>
      <c r="BG818" s="66"/>
      <c r="BH818" s="68">
        <f t="shared" si="1494"/>
        <v>0</v>
      </c>
      <c r="BI818" s="67">
        <f t="shared" si="1483"/>
        <v>45711.88</v>
      </c>
      <c r="BJ818" s="66"/>
      <c r="BK818" s="68">
        <f t="shared" si="1495"/>
        <v>0</v>
      </c>
      <c r="BL818" s="67">
        <f t="shared" si="1446"/>
        <v>4604.6000000000004</v>
      </c>
      <c r="BM818" s="66"/>
      <c r="BN818" s="68">
        <f t="shared" si="1447"/>
        <v>0</v>
      </c>
      <c r="BO818" s="67">
        <f t="shared" si="1448"/>
        <v>11177.900000000001</v>
      </c>
      <c r="BP818" s="66"/>
      <c r="BQ818" s="68">
        <f t="shared" ref="BQ818:BQ849" si="1530">IF(OR(D818="NPP06UZDB-WT150C",D818="NPP06UZDB-WT015M",D818="NPP06UZDB-WT005M",D818="NPP06UZDB-WT005M",D818="NPP06UZDB-WT250C",D818="NPP06UZDB-WT007M",D818="NPP06UZDB-WT010M",D818="NPP06UZDB-WT001M",D818="NPP06UZDB-WT002M",D818="NPP06UZDB-WT008M",D818="NPC06UZDB-WT030C",D818="NPC06UZDB-WT020C",D818="NPC06UZDB-WT020C",D818="NPC06UZDB-WT450C",D818="NPC06UZDB-WT015C",D818="CO155E2-08C150",D818="NPC06UZDB-WT016M",D818="NPC06UZDB-WT025M",D818="NPC06UZDB-WT012M",D818="NPC06UZDB-WT009M",D818="NPC06UZDB-WT750C",D818="NPC06UZDB-WT030M",D818="CO155E2-08C750",D818="NPC06UZDB-WT050M",D818="NPC06UZDB-WT007M",D818="NPC06UZDB-WT025M",D818="NPC06UZDB-WT025C",D818="NPC06UZDB-WT250C",D818="CO155E2-08C250",D818="CO155E2-08M007",D818="CO155E2-08M015",D818="CO155E2-08C150",D818="NPC06UZDB-WT150C",D818="NPC06UZDB-WT050C",D818="CO155E2-08F008",D818="CO155E2-08F005",D818="CO155E2-08C050",D818="CO155E2-08M001",D818="CO155E2-08M002",D818="CO155E2-08M003",D818="CO155E2-08M004",D818="CO155E2-08M005",D818="CO155E2-08M006",D818="CO155E2-08M008",D818="CO155E2-08M020",D818="CO155E2-08M010",D818="NPC06UZDB-WT050C",D818="NPC06UZDB-WT001M",D818="NPC06UZDB-WT002M",D818="NPC06UZDB-WT003M",D818="NPC06UZDB-WT004M",D818="NPC06UZDB-WT005M",D818="NPC06UZDB-WT006M",D818="NPC06UZDB-WT008M",D818="NPC06UZDB-WT010M",D818="NPC06UZDB-WT015M",D818="NPC06UZDB-WT020M",),E818*(F818+0.12),0)</f>
        <v>0</v>
      </c>
      <c r="BR818" s="67">
        <f t="shared" si="1526"/>
        <v>23823.419999999991</v>
      </c>
      <c r="BS818" s="66"/>
      <c r="BT818" s="66">
        <f t="shared" si="1475"/>
        <v>0</v>
      </c>
      <c r="BU818" s="67">
        <f t="shared" si="1527"/>
        <v>44763</v>
      </c>
      <c r="BV818" s="66"/>
      <c r="BW818" s="66">
        <f t="shared" si="1476"/>
        <v>0</v>
      </c>
      <c r="BX818" s="67">
        <f t="shared" si="1515"/>
        <v>84619</v>
      </c>
      <c r="BY818" s="66"/>
      <c r="BZ818" s="66">
        <f t="shared" si="1477"/>
        <v>0</v>
      </c>
      <c r="CA818" s="67">
        <f t="shared" si="1528"/>
        <v>40243</v>
      </c>
      <c r="CB818" s="66"/>
      <c r="CC818" s="66">
        <f t="shared" si="1514"/>
        <v>0</v>
      </c>
      <c r="CD818" s="67">
        <f t="shared" si="1516"/>
        <v>33123.939999999995</v>
      </c>
      <c r="CE818" s="66"/>
      <c r="CF818" s="66">
        <f t="shared" si="1451"/>
        <v>0</v>
      </c>
      <c r="CG818" s="67">
        <f t="shared" si="1452"/>
        <v>6982.9</v>
      </c>
      <c r="CH818" s="66"/>
      <c r="CI818" s="66">
        <f t="shared" si="1496"/>
        <v>0</v>
      </c>
      <c r="CJ818" s="67">
        <f t="shared" si="1472"/>
        <v>8715</v>
      </c>
      <c r="CK818" s="66"/>
      <c r="CL818" s="68">
        <f t="shared" si="1497"/>
        <v>0</v>
      </c>
      <c r="CM818" s="79">
        <f t="shared" si="1453"/>
        <v>4864</v>
      </c>
      <c r="CN818" s="66"/>
      <c r="CO818" s="68">
        <f t="shared" si="1498"/>
        <v>0</v>
      </c>
      <c r="CP818" s="79">
        <f t="shared" si="1454"/>
        <v>3955</v>
      </c>
      <c r="CQ818" s="66"/>
      <c r="CR818" s="68">
        <f t="shared" si="1499"/>
        <v>0</v>
      </c>
      <c r="CS818" s="79">
        <f t="shared" si="1418"/>
        <v>6656</v>
      </c>
      <c r="CT818" s="66"/>
      <c r="CU818" s="68">
        <f t="shared" si="1500"/>
        <v>0</v>
      </c>
      <c r="CV818" s="79">
        <f t="shared" si="1455"/>
        <v>7769</v>
      </c>
      <c r="CW818" s="66"/>
      <c r="CX818" s="66">
        <f t="shared" si="1501"/>
        <v>0</v>
      </c>
      <c r="CY818" s="40">
        <f t="shared" si="1519"/>
        <v>6801.7599999999984</v>
      </c>
      <c r="CZ818" s="65"/>
      <c r="DA818" s="66">
        <f t="shared" si="1502"/>
        <v>0</v>
      </c>
      <c r="DB818" s="67">
        <f t="shared" si="1473"/>
        <v>88662</v>
      </c>
      <c r="DC818" s="66"/>
      <c r="DD818" s="66">
        <f t="shared" si="1503"/>
        <v>0</v>
      </c>
      <c r="DE818" s="67">
        <f t="shared" si="1474"/>
        <v>135433</v>
      </c>
      <c r="DF818" s="66"/>
      <c r="DG818" s="69">
        <f t="shared" si="1504"/>
        <v>0</v>
      </c>
      <c r="DH818" s="67">
        <f t="shared" si="1517"/>
        <v>441384</v>
      </c>
      <c r="DI818" s="66"/>
      <c r="DJ818" s="66">
        <f t="shared" si="1505"/>
        <v>0</v>
      </c>
      <c r="DK818" s="67">
        <f t="shared" si="1456"/>
        <v>4528.5</v>
      </c>
      <c r="DM818" s="206">
        <f t="shared" si="1506"/>
        <v>0</v>
      </c>
      <c r="DN818" s="25">
        <f t="shared" si="1436"/>
        <v>0</v>
      </c>
      <c r="DO818" s="5"/>
      <c r="DP818" s="43">
        <f t="shared" si="1507"/>
        <v>0</v>
      </c>
      <c r="DQ818" s="27">
        <f t="shared" si="1457"/>
        <v>6819.5</v>
      </c>
      <c r="DR818" s="5"/>
      <c r="DS818" s="43">
        <f t="shared" si="1508"/>
        <v>0</v>
      </c>
      <c r="DT818" s="27">
        <f t="shared" si="1458"/>
        <v>4846</v>
      </c>
      <c r="DU818" s="5"/>
      <c r="DV818" s="43">
        <f t="shared" si="1509"/>
        <v>0</v>
      </c>
      <c r="DW818" s="27">
        <f t="shared" si="1459"/>
        <v>4835</v>
      </c>
      <c r="DX818" s="5"/>
      <c r="DY818" s="22">
        <f t="shared" si="1510"/>
        <v>0</v>
      </c>
      <c r="DZ818" s="25">
        <f t="shared" si="1460"/>
        <v>523</v>
      </c>
      <c r="EA818" s="22"/>
      <c r="EB818" s="22">
        <f t="shared" si="1511"/>
        <v>0</v>
      </c>
      <c r="EC818" s="28">
        <f t="shared" si="1461"/>
        <v>369</v>
      </c>
      <c r="ED818" s="5"/>
      <c r="EE818" s="43">
        <f t="shared" si="1512"/>
        <v>0</v>
      </c>
      <c r="EF818" s="27">
        <f t="shared" si="1462"/>
        <v>4769</v>
      </c>
      <c r="EG818" s="66"/>
      <c r="EH818" s="66">
        <f t="shared" si="1513"/>
        <v>0</v>
      </c>
      <c r="EI818" s="67">
        <f t="shared" si="1463"/>
        <v>23157</v>
      </c>
      <c r="EJ818" s="66"/>
      <c r="EK818" s="66">
        <f t="shared" si="1484"/>
        <v>0</v>
      </c>
      <c r="EL818" s="67">
        <f t="shared" si="1464"/>
        <v>21787</v>
      </c>
      <c r="EM818" s="110" t="e">
        <f t="shared" si="1485"/>
        <v>#REF!</v>
      </c>
    </row>
    <row r="819" spans="1:143" ht="11.25" customHeight="1" x14ac:dyDescent="0.25">
      <c r="A819" s="187">
        <v>46144</v>
      </c>
      <c r="B819" s="191">
        <v>46137</v>
      </c>
      <c r="C819" s="174" t="s">
        <v>477</v>
      </c>
      <c r="D819" s="13" t="s">
        <v>213</v>
      </c>
      <c r="E819" s="14">
        <v>2530</v>
      </c>
      <c r="F819" s="15">
        <v>3</v>
      </c>
      <c r="G819" s="16">
        <v>191516031265</v>
      </c>
      <c r="H819" s="66"/>
      <c r="I819" s="41">
        <f t="shared" si="1430"/>
        <v>5060</v>
      </c>
      <c r="J819" s="48">
        <f t="shared" si="1520"/>
        <v>201478</v>
      </c>
      <c r="K819" s="66"/>
      <c r="L819" s="41">
        <f t="shared" si="1518"/>
        <v>5060</v>
      </c>
      <c r="M819" s="48">
        <f t="shared" si="1521"/>
        <v>155710</v>
      </c>
      <c r="N819" s="66"/>
      <c r="O819" s="41">
        <f t="shared" si="1431"/>
        <v>5060</v>
      </c>
      <c r="P819" s="48">
        <f t="shared" si="1522"/>
        <v>249988</v>
      </c>
      <c r="Q819" s="66"/>
      <c r="R819" s="66">
        <f t="shared" si="1432"/>
        <v>5060</v>
      </c>
      <c r="S819" s="67" t="e">
        <f t="shared" si="1523"/>
        <v>#REF!</v>
      </c>
      <c r="T819" s="66"/>
      <c r="U819" s="66">
        <f t="shared" si="1437"/>
        <v>7843</v>
      </c>
      <c r="V819" s="67">
        <f t="shared" si="1438"/>
        <v>112678.40000000002</v>
      </c>
      <c r="X819" s="69">
        <f t="shared" si="1433"/>
        <v>0</v>
      </c>
      <c r="Y819" s="67">
        <f t="shared" si="1529"/>
        <v>6326.2999999999993</v>
      </c>
      <c r="Z819" s="66"/>
      <c r="AA819" s="68">
        <f t="shared" si="1478"/>
        <v>0</v>
      </c>
      <c r="AB819" s="67">
        <f t="shared" si="1425"/>
        <v>7141</v>
      </c>
      <c r="AC819" s="66"/>
      <c r="AD819" s="66">
        <f t="shared" si="1479"/>
        <v>0</v>
      </c>
      <c r="AE819" s="67">
        <f t="shared" si="1439"/>
        <v>3993.3999999999996</v>
      </c>
      <c r="AF819" s="66"/>
      <c r="AG819" s="78">
        <f t="shared" si="1480"/>
        <v>0</v>
      </c>
      <c r="AH819" s="79">
        <f t="shared" si="1440"/>
        <v>5737.9999999999991</v>
      </c>
      <c r="AI819" s="66"/>
      <c r="AJ819" s="68">
        <f t="shared" si="1524"/>
        <v>0</v>
      </c>
      <c r="AK819" s="67">
        <f t="shared" si="1441"/>
        <v>15708.5</v>
      </c>
      <c r="AL819" s="66"/>
      <c r="AM819" s="68">
        <f t="shared" si="1482"/>
        <v>0</v>
      </c>
      <c r="AN819" s="67">
        <f t="shared" si="1442"/>
        <v>9752.8999999999978</v>
      </c>
      <c r="AO819" s="66"/>
      <c r="AP819" s="68">
        <f t="shared" si="1434"/>
        <v>0</v>
      </c>
      <c r="AQ819" s="67">
        <f t="shared" si="1486"/>
        <v>38229.9</v>
      </c>
      <c r="AR819" s="66"/>
      <c r="AS819" s="68">
        <f t="shared" si="1490"/>
        <v>0</v>
      </c>
      <c r="AT819" s="67">
        <f t="shared" si="1443"/>
        <v>2001.1000000000004</v>
      </c>
      <c r="AU819" s="66"/>
      <c r="AV819" s="66">
        <f t="shared" si="1444"/>
        <v>0</v>
      </c>
      <c r="AW819" s="42">
        <f t="shared" si="1419"/>
        <v>1620.0000000000014</v>
      </c>
      <c r="AX819" s="66"/>
      <c r="AY819" s="66">
        <f t="shared" si="1491"/>
        <v>0</v>
      </c>
      <c r="AZ819" s="67">
        <f t="shared" si="1435"/>
        <v>1794.6</v>
      </c>
      <c r="BA819" s="66"/>
      <c r="BB819" s="68">
        <f t="shared" si="1492"/>
        <v>0</v>
      </c>
      <c r="BC819" s="67">
        <f t="shared" si="1445"/>
        <v>1254.5999999999999</v>
      </c>
      <c r="BD819" s="66"/>
      <c r="BE819" s="68">
        <f t="shared" si="1493"/>
        <v>0</v>
      </c>
      <c r="BF819" s="67">
        <f t="shared" si="1525"/>
        <v>7530.3200000000015</v>
      </c>
      <c r="BG819" s="66"/>
      <c r="BH819" s="68">
        <f t="shared" si="1494"/>
        <v>0</v>
      </c>
      <c r="BI819" s="67">
        <f t="shared" si="1483"/>
        <v>45711.88</v>
      </c>
      <c r="BJ819" s="66"/>
      <c r="BK819" s="68">
        <f t="shared" si="1495"/>
        <v>0</v>
      </c>
      <c r="BL819" s="67">
        <f t="shared" si="1446"/>
        <v>4604.6000000000004</v>
      </c>
      <c r="BM819" s="66"/>
      <c r="BN819" s="68">
        <f t="shared" si="1447"/>
        <v>0</v>
      </c>
      <c r="BO819" s="67">
        <f t="shared" si="1448"/>
        <v>11177.900000000001</v>
      </c>
      <c r="BP819" s="66"/>
      <c r="BQ819" s="68">
        <f t="shared" si="1530"/>
        <v>0</v>
      </c>
      <c r="BR819" s="67">
        <f t="shared" si="1526"/>
        <v>23823.419999999991</v>
      </c>
      <c r="BS819" s="66"/>
      <c r="BT819" s="66">
        <f t="shared" si="1475"/>
        <v>0</v>
      </c>
      <c r="BU819" s="67">
        <f t="shared" si="1527"/>
        <v>44763</v>
      </c>
      <c r="BV819" s="66"/>
      <c r="BW819" s="66">
        <f t="shared" si="1476"/>
        <v>0</v>
      </c>
      <c r="BX819" s="67">
        <f t="shared" si="1515"/>
        <v>84619</v>
      </c>
      <c r="BY819" s="66"/>
      <c r="BZ819" s="66">
        <f t="shared" si="1477"/>
        <v>0</v>
      </c>
      <c r="CA819" s="67">
        <f t="shared" si="1528"/>
        <v>40243</v>
      </c>
      <c r="CB819" s="66"/>
      <c r="CC819" s="66">
        <f t="shared" si="1514"/>
        <v>0</v>
      </c>
      <c r="CD819" s="67">
        <f t="shared" si="1516"/>
        <v>33123.939999999995</v>
      </c>
      <c r="CE819" s="66"/>
      <c r="CF819" s="66">
        <f t="shared" si="1451"/>
        <v>0</v>
      </c>
      <c r="CG819" s="67">
        <f t="shared" si="1452"/>
        <v>6982.9</v>
      </c>
      <c r="CH819" s="66"/>
      <c r="CI819" s="66">
        <f t="shared" si="1496"/>
        <v>0</v>
      </c>
      <c r="CJ819" s="67">
        <f t="shared" si="1472"/>
        <v>8715</v>
      </c>
      <c r="CK819" s="66"/>
      <c r="CL819" s="68">
        <f t="shared" si="1497"/>
        <v>0</v>
      </c>
      <c r="CM819" s="79">
        <f t="shared" si="1453"/>
        <v>4864</v>
      </c>
      <c r="CN819" s="66"/>
      <c r="CO819" s="68">
        <f t="shared" si="1498"/>
        <v>0</v>
      </c>
      <c r="CP819" s="79">
        <f t="shared" si="1454"/>
        <v>3955</v>
      </c>
      <c r="CQ819" s="66"/>
      <c r="CR819" s="68">
        <f t="shared" si="1499"/>
        <v>0</v>
      </c>
      <c r="CS819" s="79">
        <f t="shared" si="1418"/>
        <v>6656</v>
      </c>
      <c r="CT819" s="66"/>
      <c r="CU819" s="68">
        <f t="shared" si="1500"/>
        <v>0</v>
      </c>
      <c r="CV819" s="79">
        <f t="shared" si="1455"/>
        <v>7769</v>
      </c>
      <c r="CW819" s="66"/>
      <c r="CX819" s="66">
        <f t="shared" si="1501"/>
        <v>0</v>
      </c>
      <c r="CY819" s="40">
        <f t="shared" si="1519"/>
        <v>6801.7599999999984</v>
      </c>
      <c r="CZ819" s="65"/>
      <c r="DA819" s="66">
        <f t="shared" si="1502"/>
        <v>0</v>
      </c>
      <c r="DB819" s="67">
        <f t="shared" si="1473"/>
        <v>88662</v>
      </c>
      <c r="DC819" s="66"/>
      <c r="DD819" s="66">
        <f t="shared" si="1503"/>
        <v>0</v>
      </c>
      <c r="DE819" s="67">
        <f t="shared" si="1474"/>
        <v>135433</v>
      </c>
      <c r="DF819" s="66"/>
      <c r="DG819" s="69">
        <f t="shared" si="1504"/>
        <v>0</v>
      </c>
      <c r="DH819" s="67">
        <f t="shared" si="1517"/>
        <v>441384</v>
      </c>
      <c r="DI819" s="66"/>
      <c r="DJ819" s="66">
        <f t="shared" si="1505"/>
        <v>0</v>
      </c>
      <c r="DK819" s="67">
        <f t="shared" si="1456"/>
        <v>4528.5</v>
      </c>
      <c r="DM819" s="206">
        <f t="shared" si="1506"/>
        <v>0</v>
      </c>
      <c r="DN819" s="25">
        <f t="shared" si="1436"/>
        <v>0</v>
      </c>
      <c r="DO819" s="5"/>
      <c r="DP819" s="43">
        <f t="shared" si="1507"/>
        <v>0</v>
      </c>
      <c r="DQ819" s="27">
        <f t="shared" si="1457"/>
        <v>6819.5</v>
      </c>
      <c r="DR819" s="5"/>
      <c r="DS819" s="43">
        <f t="shared" si="1508"/>
        <v>0</v>
      </c>
      <c r="DT819" s="27">
        <f t="shared" si="1458"/>
        <v>4846</v>
      </c>
      <c r="DU819" s="5"/>
      <c r="DV819" s="43">
        <f t="shared" si="1509"/>
        <v>0</v>
      </c>
      <c r="DW819" s="27">
        <f t="shared" si="1459"/>
        <v>4835</v>
      </c>
      <c r="DX819" s="5"/>
      <c r="DY819" s="22">
        <f t="shared" si="1510"/>
        <v>0</v>
      </c>
      <c r="DZ819" s="25">
        <f t="shared" si="1460"/>
        <v>523</v>
      </c>
      <c r="EA819" s="22"/>
      <c r="EB819" s="22">
        <f t="shared" si="1511"/>
        <v>0</v>
      </c>
      <c r="EC819" s="28">
        <f t="shared" si="1461"/>
        <v>369</v>
      </c>
      <c r="ED819" s="5"/>
      <c r="EE819" s="43">
        <f t="shared" si="1512"/>
        <v>0</v>
      </c>
      <c r="EF819" s="27">
        <f t="shared" si="1462"/>
        <v>4769</v>
      </c>
      <c r="EG819" s="66"/>
      <c r="EH819" s="66">
        <f t="shared" si="1513"/>
        <v>0</v>
      </c>
      <c r="EI819" s="67">
        <f t="shared" si="1463"/>
        <v>23157</v>
      </c>
      <c r="EJ819" s="66"/>
      <c r="EK819" s="66">
        <f t="shared" si="1484"/>
        <v>0</v>
      </c>
      <c r="EL819" s="67">
        <f t="shared" si="1464"/>
        <v>21787</v>
      </c>
      <c r="EM819" s="110" t="e">
        <f t="shared" si="1485"/>
        <v>#REF!</v>
      </c>
    </row>
    <row r="820" spans="1:143" ht="10.5" customHeight="1" x14ac:dyDescent="0.25">
      <c r="A820" s="242">
        <v>46145</v>
      </c>
      <c r="B820" s="187">
        <v>46144</v>
      </c>
      <c r="C820" s="174" t="s">
        <v>490</v>
      </c>
      <c r="D820" s="13" t="s">
        <v>77</v>
      </c>
      <c r="E820" s="310">
        <v>15750</v>
      </c>
      <c r="F820" s="369">
        <v>1</v>
      </c>
      <c r="G820" s="16">
        <v>191516031289</v>
      </c>
      <c r="H820" s="66"/>
      <c r="I820" s="41">
        <f t="shared" si="1430"/>
        <v>31500</v>
      </c>
      <c r="J820" s="48">
        <f t="shared" si="1520"/>
        <v>169978</v>
      </c>
      <c r="K820" s="66"/>
      <c r="L820" s="41">
        <f t="shared" si="1518"/>
        <v>31500</v>
      </c>
      <c r="M820" s="48">
        <f t="shared" si="1521"/>
        <v>124210</v>
      </c>
      <c r="N820" s="66"/>
      <c r="O820" s="41">
        <f t="shared" si="1431"/>
        <v>31500</v>
      </c>
      <c r="P820" s="48">
        <f t="shared" si="1522"/>
        <v>218488</v>
      </c>
      <c r="Q820" s="66"/>
      <c r="R820" s="66">
        <f t="shared" si="1432"/>
        <v>31500</v>
      </c>
      <c r="S820" s="67" t="e">
        <f t="shared" si="1523"/>
        <v>#REF!</v>
      </c>
      <c r="T820" s="66"/>
      <c r="U820" s="66">
        <f t="shared" si="1437"/>
        <v>17325</v>
      </c>
      <c r="V820" s="67">
        <f t="shared" si="1438"/>
        <v>95353.400000000023</v>
      </c>
      <c r="X820" s="69">
        <f t="shared" si="1433"/>
        <v>0</v>
      </c>
      <c r="Y820" s="67">
        <f t="shared" si="1529"/>
        <v>6326.2999999999993</v>
      </c>
      <c r="Z820" s="66"/>
      <c r="AA820" s="68">
        <f t="shared" si="1478"/>
        <v>0</v>
      </c>
      <c r="AB820" s="67">
        <f t="shared" si="1425"/>
        <v>7141</v>
      </c>
      <c r="AC820" s="66"/>
      <c r="AD820" s="66">
        <f t="shared" si="1479"/>
        <v>0</v>
      </c>
      <c r="AE820" s="67">
        <f t="shared" si="1439"/>
        <v>3993.3999999999996</v>
      </c>
      <c r="AF820" s="66"/>
      <c r="AG820" s="78">
        <f t="shared" si="1480"/>
        <v>0</v>
      </c>
      <c r="AH820" s="79">
        <f t="shared" si="1440"/>
        <v>5737.9999999999991</v>
      </c>
      <c r="AI820" s="66"/>
      <c r="AJ820" s="68">
        <f t="shared" si="1524"/>
        <v>0</v>
      </c>
      <c r="AK820" s="67">
        <f t="shared" si="1441"/>
        <v>15708.5</v>
      </c>
      <c r="AL820" s="66"/>
      <c r="AM820" s="68">
        <f t="shared" si="1482"/>
        <v>0</v>
      </c>
      <c r="AN820" s="67">
        <f t="shared" si="1442"/>
        <v>9752.8999999999978</v>
      </c>
      <c r="AO820" s="66"/>
      <c r="AP820" s="68">
        <f t="shared" si="1434"/>
        <v>0</v>
      </c>
      <c r="AQ820" s="67">
        <f t="shared" si="1486"/>
        <v>38229.9</v>
      </c>
      <c r="AR820" s="66"/>
      <c r="AS820" s="68">
        <f t="shared" si="1490"/>
        <v>0</v>
      </c>
      <c r="AT820" s="67">
        <f t="shared" si="1443"/>
        <v>2001.1000000000004</v>
      </c>
      <c r="AU820" s="66"/>
      <c r="AV820" s="66">
        <f t="shared" si="1444"/>
        <v>0</v>
      </c>
      <c r="AW820" s="42">
        <f t="shared" si="1419"/>
        <v>1620.0000000000014</v>
      </c>
      <c r="AX820" s="66"/>
      <c r="AY820" s="66">
        <f t="shared" si="1491"/>
        <v>0</v>
      </c>
      <c r="AZ820" s="67">
        <f t="shared" si="1435"/>
        <v>1794.6</v>
      </c>
      <c r="BA820" s="66"/>
      <c r="BB820" s="68">
        <f t="shared" si="1492"/>
        <v>0</v>
      </c>
      <c r="BC820" s="67">
        <f t="shared" si="1445"/>
        <v>1254.5999999999999</v>
      </c>
      <c r="BD820" s="66"/>
      <c r="BE820" s="68">
        <f t="shared" si="1493"/>
        <v>0</v>
      </c>
      <c r="BF820" s="67">
        <f t="shared" si="1525"/>
        <v>7530.3200000000015</v>
      </c>
      <c r="BG820" s="66"/>
      <c r="BH820" s="68">
        <f t="shared" si="1494"/>
        <v>0</v>
      </c>
      <c r="BI820" s="67">
        <f t="shared" si="1483"/>
        <v>45711.88</v>
      </c>
      <c r="BJ820" s="66"/>
      <c r="BK820" s="68">
        <f t="shared" si="1495"/>
        <v>0</v>
      </c>
      <c r="BL820" s="67">
        <f t="shared" si="1446"/>
        <v>4604.6000000000004</v>
      </c>
      <c r="BM820" s="66"/>
      <c r="BN820" s="68">
        <f t="shared" si="1447"/>
        <v>0</v>
      </c>
      <c r="BO820" s="67">
        <f t="shared" si="1448"/>
        <v>11177.900000000001</v>
      </c>
      <c r="BP820" s="66"/>
      <c r="BQ820" s="68">
        <f t="shared" si="1530"/>
        <v>0</v>
      </c>
      <c r="BR820" s="67">
        <f t="shared" si="1526"/>
        <v>23823.419999999991</v>
      </c>
      <c r="BS820" s="66"/>
      <c r="BT820" s="66">
        <f t="shared" si="1475"/>
        <v>0</v>
      </c>
      <c r="BU820" s="67">
        <f t="shared" si="1527"/>
        <v>44763</v>
      </c>
      <c r="BV820" s="66"/>
      <c r="BW820" s="66">
        <f t="shared" si="1476"/>
        <v>0</v>
      </c>
      <c r="BX820" s="67">
        <f t="shared" si="1515"/>
        <v>84619</v>
      </c>
      <c r="BY820" s="66"/>
      <c r="BZ820" s="66">
        <f t="shared" si="1477"/>
        <v>0</v>
      </c>
      <c r="CA820" s="67">
        <f t="shared" si="1528"/>
        <v>40243</v>
      </c>
      <c r="CB820" s="66"/>
      <c r="CC820" s="66">
        <f t="shared" si="1514"/>
        <v>0</v>
      </c>
      <c r="CD820" s="67">
        <f t="shared" si="1516"/>
        <v>33123.939999999995</v>
      </c>
      <c r="CE820" s="66"/>
      <c r="CF820" s="66">
        <f t="shared" si="1451"/>
        <v>0</v>
      </c>
      <c r="CG820" s="67">
        <f t="shared" si="1452"/>
        <v>6982.9</v>
      </c>
      <c r="CH820" s="66"/>
      <c r="CI820" s="66">
        <f t="shared" si="1496"/>
        <v>0</v>
      </c>
      <c r="CJ820" s="67">
        <f t="shared" si="1472"/>
        <v>8715</v>
      </c>
      <c r="CK820" s="66"/>
      <c r="CL820" s="68">
        <f t="shared" si="1497"/>
        <v>0</v>
      </c>
      <c r="CM820" s="79">
        <f t="shared" si="1453"/>
        <v>4864</v>
      </c>
      <c r="CN820" s="66"/>
      <c r="CO820" s="68">
        <f t="shared" si="1498"/>
        <v>0</v>
      </c>
      <c r="CP820" s="79">
        <f t="shared" si="1454"/>
        <v>3955</v>
      </c>
      <c r="CQ820" s="66"/>
      <c r="CR820" s="68">
        <f t="shared" si="1499"/>
        <v>0</v>
      </c>
      <c r="CS820" s="79">
        <f t="shared" si="1418"/>
        <v>6656</v>
      </c>
      <c r="CT820" s="66"/>
      <c r="CU820" s="68">
        <f t="shared" si="1500"/>
        <v>0</v>
      </c>
      <c r="CV820" s="79">
        <f t="shared" si="1455"/>
        <v>7769</v>
      </c>
      <c r="CW820" s="66"/>
      <c r="CX820" s="66">
        <f t="shared" si="1501"/>
        <v>0</v>
      </c>
      <c r="CY820" s="40">
        <f t="shared" si="1519"/>
        <v>6801.7599999999984</v>
      </c>
      <c r="CZ820" s="65"/>
      <c r="DA820" s="66">
        <f t="shared" si="1502"/>
        <v>0</v>
      </c>
      <c r="DB820" s="67">
        <f t="shared" si="1473"/>
        <v>88662</v>
      </c>
      <c r="DC820" s="66"/>
      <c r="DD820" s="66">
        <f t="shared" si="1503"/>
        <v>0</v>
      </c>
      <c r="DE820" s="67">
        <f t="shared" si="1474"/>
        <v>135433</v>
      </c>
      <c r="DF820" s="66"/>
      <c r="DG820" s="69">
        <f t="shared" si="1504"/>
        <v>0</v>
      </c>
      <c r="DH820" s="67">
        <f t="shared" si="1517"/>
        <v>441384</v>
      </c>
      <c r="DI820" s="66"/>
      <c r="DJ820" s="66">
        <f t="shared" si="1505"/>
        <v>0</v>
      </c>
      <c r="DK820" s="67">
        <f t="shared" si="1456"/>
        <v>4528.5</v>
      </c>
      <c r="DM820" s="206">
        <f t="shared" si="1506"/>
        <v>0</v>
      </c>
      <c r="DN820" s="25">
        <f t="shared" si="1436"/>
        <v>0</v>
      </c>
      <c r="DO820" s="5"/>
      <c r="DP820" s="43">
        <f t="shared" si="1507"/>
        <v>0</v>
      </c>
      <c r="DQ820" s="27">
        <f t="shared" si="1457"/>
        <v>6819.5</v>
      </c>
      <c r="DR820" s="5"/>
      <c r="DS820" s="43">
        <f t="shared" si="1508"/>
        <v>0</v>
      </c>
      <c r="DT820" s="27">
        <f t="shared" si="1458"/>
        <v>4846</v>
      </c>
      <c r="DU820" s="5"/>
      <c r="DV820" s="43">
        <f t="shared" si="1509"/>
        <v>0</v>
      </c>
      <c r="DW820" s="27">
        <f t="shared" si="1459"/>
        <v>4835</v>
      </c>
      <c r="DX820" s="5"/>
      <c r="DY820" s="22">
        <f t="shared" si="1510"/>
        <v>0</v>
      </c>
      <c r="DZ820" s="25">
        <f t="shared" si="1460"/>
        <v>523</v>
      </c>
      <c r="EA820" s="22"/>
      <c r="EB820" s="22">
        <f t="shared" si="1511"/>
        <v>0</v>
      </c>
      <c r="EC820" s="28">
        <f t="shared" si="1461"/>
        <v>369</v>
      </c>
      <c r="ED820" s="5"/>
      <c r="EE820" s="43">
        <f t="shared" si="1512"/>
        <v>0</v>
      </c>
      <c r="EF820" s="27">
        <f t="shared" si="1462"/>
        <v>4769</v>
      </c>
      <c r="EG820" s="66"/>
      <c r="EH820" s="66">
        <f t="shared" si="1513"/>
        <v>0</v>
      </c>
      <c r="EI820" s="67">
        <f t="shared" si="1463"/>
        <v>23157</v>
      </c>
      <c r="EJ820" s="66"/>
      <c r="EK820" s="66">
        <f t="shared" si="1484"/>
        <v>0</v>
      </c>
      <c r="EL820" s="67">
        <f t="shared" si="1464"/>
        <v>21787</v>
      </c>
      <c r="EM820" s="110" t="e">
        <f t="shared" si="1485"/>
        <v>#REF!</v>
      </c>
    </row>
    <row r="821" spans="1:143" ht="11.25" customHeight="1" x14ac:dyDescent="0.25">
      <c r="A821" s="185">
        <v>46146</v>
      </c>
      <c r="B821" s="242"/>
      <c r="C821" s="247" t="s">
        <v>300</v>
      </c>
      <c r="D821" s="244"/>
      <c r="E821" s="245"/>
      <c r="F821" s="246"/>
      <c r="G821" s="224"/>
      <c r="H821" s="225"/>
      <c r="I821" s="226">
        <f t="shared" si="1430"/>
        <v>0</v>
      </c>
      <c r="J821" s="227">
        <f t="shared" si="1520"/>
        <v>169978</v>
      </c>
      <c r="K821" s="225"/>
      <c r="L821" s="226">
        <v>5516</v>
      </c>
      <c r="M821" s="227">
        <f t="shared" si="1521"/>
        <v>118694</v>
      </c>
      <c r="N821" s="225"/>
      <c r="O821" s="226">
        <f t="shared" si="1431"/>
        <v>0</v>
      </c>
      <c r="P821" s="227">
        <f t="shared" si="1522"/>
        <v>218488</v>
      </c>
      <c r="Q821" s="225"/>
      <c r="R821" s="225">
        <f t="shared" si="1432"/>
        <v>0</v>
      </c>
      <c r="S821" s="225" t="e">
        <f t="shared" si="1523"/>
        <v>#REF!</v>
      </c>
      <c r="T821" s="225">
        <v>207</v>
      </c>
      <c r="U821" s="225">
        <f t="shared" si="1437"/>
        <v>0</v>
      </c>
      <c r="V821" s="225">
        <f t="shared" si="1438"/>
        <v>95560.400000000023</v>
      </c>
      <c r="W821" s="228"/>
      <c r="X821" s="229">
        <f t="shared" si="1433"/>
        <v>0</v>
      </c>
      <c r="Y821" s="225">
        <f t="shared" si="1529"/>
        <v>6326.2999999999993</v>
      </c>
      <c r="Z821" s="225"/>
      <c r="AA821" s="228">
        <f t="shared" si="1478"/>
        <v>0</v>
      </c>
      <c r="AB821" s="225">
        <f t="shared" si="1425"/>
        <v>7141</v>
      </c>
      <c r="AC821" s="225"/>
      <c r="AD821" s="225">
        <f t="shared" si="1479"/>
        <v>0</v>
      </c>
      <c r="AE821" s="225">
        <f t="shared" si="1439"/>
        <v>3993.3999999999996</v>
      </c>
      <c r="AF821" s="225"/>
      <c r="AG821" s="224">
        <f t="shared" si="1480"/>
        <v>0</v>
      </c>
      <c r="AH821" s="230">
        <f t="shared" si="1440"/>
        <v>5737.9999999999991</v>
      </c>
      <c r="AI821" s="225"/>
      <c r="AJ821" s="228">
        <f t="shared" si="1524"/>
        <v>0</v>
      </c>
      <c r="AK821" s="225">
        <f t="shared" si="1441"/>
        <v>15708.5</v>
      </c>
      <c r="AL821" s="225"/>
      <c r="AM821" s="228">
        <f t="shared" si="1482"/>
        <v>0</v>
      </c>
      <c r="AN821" s="225">
        <f t="shared" si="1442"/>
        <v>9752.8999999999978</v>
      </c>
      <c r="AO821" s="225"/>
      <c r="AP821" s="228">
        <f t="shared" si="1434"/>
        <v>0</v>
      </c>
      <c r="AQ821" s="225">
        <f t="shared" si="1486"/>
        <v>38229.9</v>
      </c>
      <c r="AR821" s="225"/>
      <c r="AS821" s="228">
        <f t="shared" si="1490"/>
        <v>0</v>
      </c>
      <c r="AT821" s="225">
        <f t="shared" si="1443"/>
        <v>2001.1000000000004</v>
      </c>
      <c r="AU821" s="225"/>
      <c r="AV821" s="225">
        <f t="shared" si="1444"/>
        <v>0</v>
      </c>
      <c r="AW821" s="231">
        <f t="shared" si="1419"/>
        <v>1620.0000000000014</v>
      </c>
      <c r="AX821" s="225"/>
      <c r="AY821" s="225">
        <f t="shared" si="1491"/>
        <v>0</v>
      </c>
      <c r="AZ821" s="225">
        <f t="shared" si="1435"/>
        <v>1794.6</v>
      </c>
      <c r="BA821" s="225"/>
      <c r="BB821" s="228">
        <f t="shared" si="1492"/>
        <v>0</v>
      </c>
      <c r="BC821" s="225">
        <f t="shared" si="1445"/>
        <v>1254.5999999999999</v>
      </c>
      <c r="BD821" s="225"/>
      <c r="BE821" s="228">
        <f t="shared" si="1493"/>
        <v>0</v>
      </c>
      <c r="BF821" s="225">
        <f t="shared" si="1525"/>
        <v>7530.3200000000015</v>
      </c>
      <c r="BG821" s="225"/>
      <c r="BH821" s="228">
        <f t="shared" si="1494"/>
        <v>0</v>
      </c>
      <c r="BI821" s="225">
        <f t="shared" si="1483"/>
        <v>45711.88</v>
      </c>
      <c r="BJ821" s="225"/>
      <c r="BK821" s="228">
        <f t="shared" si="1495"/>
        <v>0</v>
      </c>
      <c r="BL821" s="225">
        <f t="shared" si="1446"/>
        <v>4604.6000000000004</v>
      </c>
      <c r="BM821" s="225"/>
      <c r="BN821" s="228">
        <f t="shared" si="1447"/>
        <v>0</v>
      </c>
      <c r="BO821" s="225">
        <f t="shared" si="1448"/>
        <v>11177.900000000001</v>
      </c>
      <c r="BP821" s="225"/>
      <c r="BQ821" s="228">
        <f t="shared" si="1530"/>
        <v>0</v>
      </c>
      <c r="BR821" s="225">
        <f t="shared" si="1526"/>
        <v>23823.419999999991</v>
      </c>
      <c r="BS821" s="225"/>
      <c r="BT821" s="225">
        <f t="shared" si="1475"/>
        <v>0</v>
      </c>
      <c r="BU821" s="225">
        <f t="shared" si="1527"/>
        <v>44763</v>
      </c>
      <c r="BV821" s="225"/>
      <c r="BW821" s="225">
        <f t="shared" si="1476"/>
        <v>0</v>
      </c>
      <c r="BX821" s="225">
        <f t="shared" si="1515"/>
        <v>84619</v>
      </c>
      <c r="BY821" s="225"/>
      <c r="BZ821" s="225">
        <f t="shared" si="1477"/>
        <v>0</v>
      </c>
      <c r="CA821" s="225">
        <f t="shared" si="1528"/>
        <v>40243</v>
      </c>
      <c r="CB821" s="225"/>
      <c r="CC821" s="225">
        <f t="shared" si="1514"/>
        <v>0</v>
      </c>
      <c r="CD821" s="225">
        <f t="shared" si="1516"/>
        <v>33123.939999999995</v>
      </c>
      <c r="CE821" s="225"/>
      <c r="CF821" s="225">
        <f t="shared" si="1451"/>
        <v>0</v>
      </c>
      <c r="CG821" s="225">
        <f t="shared" si="1452"/>
        <v>6982.9</v>
      </c>
      <c r="CH821" s="225"/>
      <c r="CI821" s="225">
        <f t="shared" si="1496"/>
        <v>0</v>
      </c>
      <c r="CJ821" s="225">
        <f t="shared" si="1472"/>
        <v>8715</v>
      </c>
      <c r="CK821" s="225"/>
      <c r="CL821" s="228">
        <f t="shared" si="1497"/>
        <v>0</v>
      </c>
      <c r="CM821" s="230">
        <f t="shared" si="1453"/>
        <v>4864</v>
      </c>
      <c r="CN821" s="225"/>
      <c r="CO821" s="228">
        <f t="shared" si="1498"/>
        <v>0</v>
      </c>
      <c r="CP821" s="230">
        <f t="shared" si="1454"/>
        <v>3955</v>
      </c>
      <c r="CQ821" s="225"/>
      <c r="CR821" s="228">
        <f t="shared" si="1499"/>
        <v>0</v>
      </c>
      <c r="CS821" s="230">
        <f t="shared" si="1418"/>
        <v>6656</v>
      </c>
      <c r="CT821" s="225"/>
      <c r="CU821" s="228">
        <f t="shared" si="1500"/>
        <v>0</v>
      </c>
      <c r="CV821" s="230">
        <f t="shared" si="1455"/>
        <v>7769</v>
      </c>
      <c r="CW821" s="225"/>
      <c r="CX821" s="225">
        <f t="shared" si="1501"/>
        <v>0</v>
      </c>
      <c r="CY821" s="224">
        <f t="shared" si="1519"/>
        <v>6801.7599999999984</v>
      </c>
      <c r="CZ821" s="230"/>
      <c r="DA821" s="225">
        <f t="shared" si="1502"/>
        <v>0</v>
      </c>
      <c r="DB821" s="225">
        <f t="shared" si="1473"/>
        <v>88662</v>
      </c>
      <c r="DC821" s="225"/>
      <c r="DD821" s="225">
        <f t="shared" si="1503"/>
        <v>0</v>
      </c>
      <c r="DE821" s="225">
        <f t="shared" si="1474"/>
        <v>135433</v>
      </c>
      <c r="DF821" s="225"/>
      <c r="DG821" s="229">
        <f t="shared" si="1504"/>
        <v>0</v>
      </c>
      <c r="DH821" s="225">
        <f t="shared" si="1517"/>
        <v>441384</v>
      </c>
      <c r="DI821" s="225"/>
      <c r="DJ821" s="225">
        <f t="shared" si="1505"/>
        <v>0</v>
      </c>
      <c r="DK821" s="225">
        <f t="shared" si="1456"/>
        <v>4528.5</v>
      </c>
      <c r="DL821" s="232"/>
      <c r="DM821" s="233">
        <f t="shared" si="1506"/>
        <v>0</v>
      </c>
      <c r="DN821" s="234">
        <f t="shared" si="1436"/>
        <v>0</v>
      </c>
      <c r="DO821" s="235"/>
      <c r="DP821" s="236">
        <f t="shared" si="1507"/>
        <v>0</v>
      </c>
      <c r="DQ821" s="237">
        <f t="shared" si="1457"/>
        <v>6819.5</v>
      </c>
      <c r="DR821" s="235"/>
      <c r="DS821" s="236">
        <f t="shared" si="1508"/>
        <v>0</v>
      </c>
      <c r="DT821" s="237">
        <f t="shared" si="1458"/>
        <v>4846</v>
      </c>
      <c r="DU821" s="235"/>
      <c r="DV821" s="236">
        <f t="shared" si="1509"/>
        <v>0</v>
      </c>
      <c r="DW821" s="237">
        <f t="shared" si="1459"/>
        <v>4835</v>
      </c>
      <c r="DX821" s="235"/>
      <c r="DY821" s="238">
        <f t="shared" si="1510"/>
        <v>0</v>
      </c>
      <c r="DZ821" s="234">
        <f t="shared" si="1460"/>
        <v>523</v>
      </c>
      <c r="EA821" s="238"/>
      <c r="EB821" s="238">
        <f t="shared" si="1511"/>
        <v>0</v>
      </c>
      <c r="EC821" s="239">
        <f t="shared" si="1461"/>
        <v>369</v>
      </c>
      <c r="ED821" s="235"/>
      <c r="EE821" s="236">
        <f t="shared" si="1512"/>
        <v>0</v>
      </c>
      <c r="EF821" s="237">
        <f t="shared" si="1462"/>
        <v>4769</v>
      </c>
      <c r="EG821" s="225"/>
      <c r="EH821" s="225">
        <f t="shared" si="1513"/>
        <v>0</v>
      </c>
      <c r="EI821" s="225">
        <f t="shared" si="1463"/>
        <v>23157</v>
      </c>
      <c r="EJ821" s="225"/>
      <c r="EK821" s="225">
        <f t="shared" si="1484"/>
        <v>0</v>
      </c>
      <c r="EL821" s="225">
        <f t="shared" si="1464"/>
        <v>21787</v>
      </c>
      <c r="EM821" s="240" t="e">
        <f t="shared" si="1485"/>
        <v>#REF!</v>
      </c>
    </row>
    <row r="822" spans="1:143" ht="11.25" customHeight="1" x14ac:dyDescent="0.25">
      <c r="A822" s="187">
        <v>46151</v>
      </c>
      <c r="B822" s="185"/>
      <c r="C822" s="172">
        <v>4969</v>
      </c>
      <c r="D822" s="113"/>
      <c r="E822" s="114"/>
      <c r="F822" s="201"/>
      <c r="G822" s="116"/>
      <c r="H822" s="117"/>
      <c r="I822" s="118">
        <f t="shared" si="1430"/>
        <v>0</v>
      </c>
      <c r="J822" s="119">
        <f t="shared" si="1520"/>
        <v>169978</v>
      </c>
      <c r="K822" s="117"/>
      <c r="L822" s="118">
        <f t="shared" ref="L822:L850" si="1531">IF(OR(D822="NPC6ASZDB-RD015M",D822="NPC6ASZDB-GN750C",D822="NPC6ASZDB-WT035M",D822="NPC6ASZDB-WT028M ",D822="NPC6ASZDB-WT019M",D822="NPC06SZDB-GN050C",D822="NPC06SZDB-OR050C",D822="NPC6ASZDB-WT018M",D822="NPC6ASZDB-WT023M",D822="NPC6ASZDB-WT024M",D822="NPC6ASZDB-OR020M",D822="NPC6ASZDB-RD006M",D822="NPC6ASZDB-WT017M",D822="NPC6ASZDB-GY750C",D822="NPC6ASZDB-YL015M",D822="NPC6ASZDB-BL004M ",D822="NPC6ASZDB-WT016M",D822="NPC06SZDB-BK006M",D822="NPC06SZDB-BK007M",D822="NPC6ASZDB-OR750C",D822="NPC06SZDB-BK004M",D822="NPC06SZDB-BL015M",D822="NPC6ASZDB-BL013C",D822="NPC6ASZDB-BL030C",D822="NPC6ASZDB-GY009M",D822="NPC06SZDB-BK002M",D822="NPC6ASZDB-GY025C",D822="NPC06SZDB-BK003M",D822="NPC06SZDB-GY005M",D822="NPC6ASZDB-RD020C",D822="NPC06SZDB-YL040M",D822="NPC6ASZDB-GY125C",D822="NPC06SZDB-YL002M",D822="NPC6ASZDB-WT100M",D822="NPC6ASZDB-RD008M",D822="NPC6ASZDB-YL009M",D822="NPC6ASZDB-VT010M",D822="NPC6ASZDB-OR007M",D822="NPC6ASZDB-VT007M",D822="NPC6ASZDB-BK007M",D822="NPC6ASZDB-GY350C",D822="NPC6ASZDB-YL350C",D822="NPC6ASZDB-OR350C",D822="NPC6ASZDB-VT350C",D822="NPC6ASZDB-BL350C",D822="NPC6ASZDB-RD350C",D822="NPC6ASZDB-BK350C",D822="NPC6ASZDB-VT003M",D822="NPC6ASZDB-OR250C",D822="NPC6ASZDB-VT250C",D822="NPC6ASZDB-VT002M",D822="NPC6ASZDB-VT050C",D822="NPC6ASZDB-VT001M",D822="NPC6ASZDB-VT150C",D822="NPC6ASZDB-WT017C",D822="NPC6ASZDB-RD030C",D822="NPC6ASZDB-WT030C",D822="NPC6ASZDB-OR020M",D822="NPC6ASZDB-OR015M",D822="NPC06SZDB-WT025C",D822="NPC6ASZDB-WT013M",D822="NPC6ASZDB-GY075C",D822="NPC6ASZDB-BK075C",D822="NPC6ASZDB-BK125C",D822="NPC6ASZDB-GN250C",D822="NPC6ASZDB-WT011M",D822="NPC6ASZDB-WT014M",D822="NPC6ASZDB-OR005M",D822="NPC6ASZDB-GY006M",D822="NPC6ASZDB-WT550C",D822="NPC6ASZDB-WT650C",D822="NPC6ASZDB-WT850C",D822="NPC6ASZDB-WT950C",D822="NPC6ASZDB-RD250C",D822="NPC06SZDB-GY015C",D822="NPC06SZDB-BL020C",D822="NPC06SZDB-YL015C",D822="NPC6ASZDB-BL012M",D822="NPC6ASZDB-WT020C",D822="NPC6ASZDB-BL008M",D822="NPC6ASZDB-BL009M",D822="NPC6ASZDB-WT022M",D822="NPC6ASZDB-YL007M",D822="NPC06SZDB-WT250C",D822="NPC6ASZDB-BL007M",D822="NPC6ASZDB-BK050C",D822="NPC6ASZDB-BK025C",D822="NPC6ASZDB-BL750C",D822="NPC6ASZDB-OR010M",D822="NPC06SZDB-RD015M",D822="NPC6ASZDB-YL012M",D822="NPC6ASZDB-YL030M",D822="NPC6ASZDB-YL020M",D822="NPC6ASZDB-RD050C",D822="NPC06SZDB-BL050C",D822="NPC06SZDB-RD050C",D822="NPC06SZDB-YL050C",D822="NPC06SZDB-YL003M",D822="NPC06SZDB-GN002M",D822="NPC6ASZDB-RD010M",D822="NPC6ASZDB-GY450C",D822="NPC6ASZDB-WT006M",D822="NPC6ASZDB-BL250C",D822="NPC6ASZDB-GY050C",D822="NPC6ASZDB-YL250C",D822="NPC6ASZDB-YL008M",D822="NPC06SZDB-YL010M",D822="NPC6ASZDB-GY008M",D822="NPC06SZDB-RD005M",D822="NPC6ASZDB-BL050C",D822="NPC6ASZDB-WT450C",D822="NPC6ASZDB-OR050C",D822="NPC06SZDB-GN010M",D822="NPC06SZDB-RD010M",D822="NPC06SZDB-BL010M",D822="NPC6ASZDB-GY050C",D822="NPC6ASZDB-YL025C",D822="NPC6ASZDB-BK250C",D822="NPC6ASZDB-BK004M",D822="NPC6ASZDB-YL006M",D822="NPC06SZDB-WT007M",D822="NPC6ASZDB-BL015M",D822="NPC6ASZDB-BL020M",D822="NPC6ASZDB-GN010M",D822="NPC6ASZDB-GN015M",D822="NPC6ASZDB-GY250C",D822="NPC6ASZDB-BK030M",D822="NPC06SZDB-GY003M",D822="NPC06SZDB-BL150C",D822="NPC6ASZDB-BK013M",D822="NPC6ASZDB-OR150C",D822="NPC6ASZDB-GY007M",D822="NPC6ASZDB-BK750C",D822="NPC06SZDB-GN003M",D822="NPC06SZDB-BK150C",D822="NPC06SZDB-BK001M",D822="NPC6ASZDB-RD007M",D822="NPC6ASZDB-RD010M",D822="NPC06SZDB-GY006M",D822="NPC06SZDB-GY015M",D822="NPC06SZDB-BK050C",D822="NPC6ASZDB-GN025C",D822="NPC6ASZDB-WT009M",D822="NPC6ASZDB-OR004M",D822="NPC6ASZDB-WT075C",D822="NPC6ASZDB-WT175C",D822="NPC06SZDB-GY001M",D822="NPC06SZDB-GY002M",D822="NPC6ASZDB-WT125C",D822="NPC6ASZDB-WT225C",D822="NPC6ASZDB-WT275C",D822="NPC6ASZDB-GY015M",D822="NPC6ASZDB-RD001M",D822="NPC6ASZDB-RD005M",D822="NPC6ASZDB-WT025C",D822="NPC6ASZDB-YL001M",D822="NPC6ASZDB-YL005M",D822="NPC06SZDB-GY010M",D822="NPC06SZDB-YL005M",D822="NPC06SZDB-YL001M",D822="NPC6ASZDB-BK150C",D822="NPC6ASZDB-BL030M",D822="NPC6ASZDB-YL050C",D822="NPC6ASZDB-YL010M",D822="NPC6ASZDB-OR010M",D822="NPC06SZDB-YL150C",D822="NPC6ASZDB-OR005M",D822="NPC06SZDB-OR002M",D822="NPC6ASZDB-RD150C",D822="NPC6ASZDB-WT025M",D822="NPC6ASZDB-WT150C",D822="NPC6ASZDB-WT012M",D822="NPC6ASZDB-WT250C",D822="NPC6ASZDB-WT350C",D822="NPC6ASZDB-YL002M",D822="NPC6ASZDB-BL150C",D822="NPC6ASZDB-WT015M",D822="NPC6ASZDB-YL150C",D822="NPC6ASZDB-YL003M",D822="NPC6ASZDB-WT750C",D822="NPC6ASZDB-GN050C",D822="NPC6ASZDB-WT008M",D822="NPC06SZDB-OR010M",D822="NPC6ASZDB-GY150C",D822="NPC6ASZDB-GN150C",D822="NPC6ASZDB-OR001M",D822="NPC6ASZDB-OR002M",D822="NPC6ASZDB-OR003M",D822="NPC06SZDB-RD002M",D822="NPC06SZDB-RD150C",D822="NPC6ASZDB-BK015M",D822="NPC06SZDB-GN001M",D822="NPC06SZDB-GN150C",D822="NPC06SZDB-WT030M",D822="NPC06SZDB-WT750C",D822="NPC06SZDB-WT015M",D822="NPC6ASZDB-WT030M",D822="NPC06SZDB-RD001M",D822="NPC06SZDB-RD003M",D822="NPC06SZDB-OR003M",D822="NPC06SZDB-OR001M",D822="NPC06SZDB-BL001M",D822="NPC06SZDB-BL003M",D822="NPC06SZDB-WT150C",D822="NPC06SZDB-BL002M",D822="NPC6ASZDB-WT050C",D822="NPC06SZDB-WT050C",D822="NPC06SZDB-WT001M",D822="NPC06SZDB-WT002M",D822="NPC06SZDB-WT003M",D822="NPC06SZDB-WT004M",D822="NPC06SZDB-WT005M",D822="NPC06SZDB-WT010M",D822="NPC06SZDB-WT020M",D822="NPC6ASZDB-GN001M",D822="NPC6ASZDB-GN002M",D822="NPC6ASZDB-GN003M",D822="NPC6ASZDB-GN004M",D822="NPC6ASZDB-GN005M",D822="NPC6ASZDB-GN020M",D822="NPC6ASZDB-GN030M",D822="NPC6ASZDB-WT001M",D822="NPC6ASZDB-WT002M",D822="NPC6ASZDB-WT003M",D822="NPC6ASZDB-WT004M",D822="NPC6ASZDB-WT005M",D822="NPC6ASZDB-WT006M",D822="NPC6ASZDB-WT007M",D822="NPC6ASZDB-WT010M",D822="NPC6ASZDB-WT020M",D822="NPC6ASZDB-RD002M",D822="NPC6ASZDB-RD003M",D822="NPC6ASZDB-RD020M",D822="NPC6ASZDB-GY001M",D822="NPC6ASZDB-GY002M",D822="NPC6ASZDB-GY003M",D822="NPC6ASZDB-GY004M",D822="NPC6ASZDB-GY005M",D822="NPC6ASZDB-GY010M",D822="NPC6ASZDB-GY020M",D822="NPC6ASZDB-GY025M",D822="NPC6ASZDB-GY030M",D822="NPC6ASZDB-BL001M",D822="NPC6ASZDB-BL002M",D822="NPC6ASZDB-BL003M",D822="NPC6ASZDB-BL004M",D822="NPC6ASZDB-BL005M",D822="NPC6ASZDB-BL010M",D822="NPC6ASZDB-BK001M",D822="NPC6ASZDB-BK002M",D822="NPC6ASZDB-BK003M",D822="NPC6ASZDB-BK005M",D822="NPC6ASZDB-BK010M",D822="NPC6ASZDB-BK020M",),E822*2,0)</f>
        <v>0</v>
      </c>
      <c r="M822" s="119">
        <f t="shared" si="1521"/>
        <v>118694</v>
      </c>
      <c r="N822" s="117"/>
      <c r="O822" s="118">
        <f t="shared" si="1431"/>
        <v>0</v>
      </c>
      <c r="P822" s="119">
        <f t="shared" si="1522"/>
        <v>218488</v>
      </c>
      <c r="Q822" s="117"/>
      <c r="R822" s="117">
        <f t="shared" si="1432"/>
        <v>0</v>
      </c>
      <c r="S822" s="117" t="e">
        <f t="shared" si="1523"/>
        <v>#REF!</v>
      </c>
      <c r="T822" s="117"/>
      <c r="U822" s="117">
        <f t="shared" si="1437"/>
        <v>0</v>
      </c>
      <c r="V822" s="117">
        <f t="shared" si="1438"/>
        <v>95560.400000000023</v>
      </c>
      <c r="W822" s="121"/>
      <c r="X822" s="120">
        <f t="shared" si="1433"/>
        <v>0</v>
      </c>
      <c r="Y822" s="117">
        <f t="shared" si="1529"/>
        <v>6326.2999999999993</v>
      </c>
      <c r="Z822" s="117"/>
      <c r="AA822" s="121">
        <f t="shared" si="1478"/>
        <v>0</v>
      </c>
      <c r="AB822" s="117">
        <f t="shared" si="1425"/>
        <v>7141</v>
      </c>
      <c r="AC822" s="117"/>
      <c r="AD822" s="117">
        <f t="shared" si="1479"/>
        <v>0</v>
      </c>
      <c r="AE822" s="117">
        <f t="shared" si="1439"/>
        <v>3993.3999999999996</v>
      </c>
      <c r="AF822" s="117"/>
      <c r="AG822" s="116">
        <f t="shared" si="1480"/>
        <v>0</v>
      </c>
      <c r="AH822" s="123">
        <f t="shared" si="1440"/>
        <v>5737.9999999999991</v>
      </c>
      <c r="AI822" s="117">
        <v>6800</v>
      </c>
      <c r="AJ822" s="121">
        <f t="shared" si="1524"/>
        <v>0</v>
      </c>
      <c r="AK822" s="117">
        <f t="shared" si="1441"/>
        <v>22508.5</v>
      </c>
      <c r="AL822" s="117"/>
      <c r="AM822" s="121">
        <f t="shared" si="1482"/>
        <v>0</v>
      </c>
      <c r="AN822" s="117">
        <f t="shared" si="1442"/>
        <v>9752.8999999999978</v>
      </c>
      <c r="AO822" s="117"/>
      <c r="AP822" s="121">
        <f t="shared" si="1434"/>
        <v>0</v>
      </c>
      <c r="AQ822" s="117">
        <f t="shared" si="1486"/>
        <v>38229.9</v>
      </c>
      <c r="AR822" s="117"/>
      <c r="AS822" s="121">
        <f t="shared" si="1490"/>
        <v>0</v>
      </c>
      <c r="AT822" s="117">
        <f t="shared" si="1443"/>
        <v>2001.1000000000004</v>
      </c>
      <c r="AU822" s="117"/>
      <c r="AV822" s="117">
        <f t="shared" si="1444"/>
        <v>0</v>
      </c>
      <c r="AW822" s="122">
        <f t="shared" si="1419"/>
        <v>1620.0000000000014</v>
      </c>
      <c r="AX822" s="117"/>
      <c r="AY822" s="117">
        <f t="shared" si="1491"/>
        <v>0</v>
      </c>
      <c r="AZ822" s="117">
        <f t="shared" si="1435"/>
        <v>1794.6</v>
      </c>
      <c r="BA822" s="117"/>
      <c r="BB822" s="121">
        <f t="shared" si="1492"/>
        <v>0</v>
      </c>
      <c r="BC822" s="117">
        <f t="shared" si="1445"/>
        <v>1254.5999999999999</v>
      </c>
      <c r="BD822" s="117"/>
      <c r="BE822" s="121">
        <f t="shared" si="1493"/>
        <v>0</v>
      </c>
      <c r="BF822" s="117">
        <f t="shared" si="1525"/>
        <v>7530.3200000000015</v>
      </c>
      <c r="BG822" s="117"/>
      <c r="BH822" s="121">
        <f t="shared" si="1494"/>
        <v>0</v>
      </c>
      <c r="BI822" s="117">
        <f t="shared" si="1483"/>
        <v>45711.88</v>
      </c>
      <c r="BJ822" s="117"/>
      <c r="BK822" s="121">
        <f t="shared" si="1495"/>
        <v>0</v>
      </c>
      <c r="BL822" s="117">
        <f t="shared" si="1446"/>
        <v>4604.6000000000004</v>
      </c>
      <c r="BM822" s="117"/>
      <c r="BN822" s="121">
        <f t="shared" si="1447"/>
        <v>0</v>
      </c>
      <c r="BO822" s="117">
        <f t="shared" si="1448"/>
        <v>11177.900000000001</v>
      </c>
      <c r="BP822" s="117"/>
      <c r="BQ822" s="121">
        <f t="shared" si="1530"/>
        <v>0</v>
      </c>
      <c r="BR822" s="117">
        <f t="shared" si="1526"/>
        <v>23823.419999999991</v>
      </c>
      <c r="BS822" s="117"/>
      <c r="BT822" s="117">
        <f t="shared" si="1475"/>
        <v>0</v>
      </c>
      <c r="BU822" s="117">
        <f t="shared" si="1527"/>
        <v>44763</v>
      </c>
      <c r="BV822" s="117"/>
      <c r="BW822" s="117">
        <f t="shared" si="1476"/>
        <v>0</v>
      </c>
      <c r="BX822" s="117">
        <f t="shared" si="1515"/>
        <v>84619</v>
      </c>
      <c r="BY822" s="117"/>
      <c r="BZ822" s="117">
        <f t="shared" si="1477"/>
        <v>0</v>
      </c>
      <c r="CA822" s="117">
        <f t="shared" si="1528"/>
        <v>40243</v>
      </c>
      <c r="CB822" s="117"/>
      <c r="CC822" s="117">
        <f t="shared" si="1514"/>
        <v>0</v>
      </c>
      <c r="CD822" s="117">
        <f t="shared" si="1516"/>
        <v>33123.939999999995</v>
      </c>
      <c r="CE822" s="117"/>
      <c r="CF822" s="117">
        <f t="shared" si="1451"/>
        <v>0</v>
      </c>
      <c r="CG822" s="117">
        <f t="shared" si="1452"/>
        <v>6982.9</v>
      </c>
      <c r="CH822" s="117"/>
      <c r="CI822" s="117">
        <f t="shared" si="1496"/>
        <v>0</v>
      </c>
      <c r="CJ822" s="117">
        <f t="shared" si="1472"/>
        <v>8715</v>
      </c>
      <c r="CK822" s="117"/>
      <c r="CL822" s="121">
        <f t="shared" si="1497"/>
        <v>0</v>
      </c>
      <c r="CM822" s="123">
        <f t="shared" si="1453"/>
        <v>4864</v>
      </c>
      <c r="CN822" s="117"/>
      <c r="CO822" s="121">
        <f t="shared" si="1498"/>
        <v>0</v>
      </c>
      <c r="CP822" s="123">
        <f t="shared" si="1454"/>
        <v>3955</v>
      </c>
      <c r="CQ822" s="117"/>
      <c r="CR822" s="121">
        <f t="shared" si="1499"/>
        <v>0</v>
      </c>
      <c r="CS822" s="123">
        <f t="shared" ref="CS822:CS885" si="1532">+CS821+CQ822-CR822</f>
        <v>6656</v>
      </c>
      <c r="CT822" s="117"/>
      <c r="CU822" s="121">
        <f t="shared" si="1500"/>
        <v>0</v>
      </c>
      <c r="CV822" s="123">
        <f t="shared" si="1455"/>
        <v>7769</v>
      </c>
      <c r="CW822" s="117"/>
      <c r="CX822" s="117">
        <f t="shared" si="1501"/>
        <v>0</v>
      </c>
      <c r="CY822" s="116">
        <f t="shared" si="1519"/>
        <v>6801.7599999999984</v>
      </c>
      <c r="CZ822" s="123"/>
      <c r="DA822" s="117">
        <f t="shared" si="1502"/>
        <v>0</v>
      </c>
      <c r="DB822" s="117">
        <f t="shared" si="1473"/>
        <v>88662</v>
      </c>
      <c r="DC822" s="117"/>
      <c r="DD822" s="117">
        <f t="shared" si="1503"/>
        <v>0</v>
      </c>
      <c r="DE822" s="117">
        <f t="shared" si="1474"/>
        <v>135433</v>
      </c>
      <c r="DF822" s="117"/>
      <c r="DG822" s="120">
        <f t="shared" si="1504"/>
        <v>0</v>
      </c>
      <c r="DH822" s="117">
        <f t="shared" si="1517"/>
        <v>441384</v>
      </c>
      <c r="DI822" s="117"/>
      <c r="DJ822" s="117">
        <f t="shared" si="1505"/>
        <v>0</v>
      </c>
      <c r="DK822" s="117">
        <f t="shared" si="1456"/>
        <v>4528.5</v>
      </c>
      <c r="DL822" s="211"/>
      <c r="DM822" s="207">
        <f t="shared" si="1506"/>
        <v>0</v>
      </c>
      <c r="DN822" s="125">
        <f t="shared" si="1436"/>
        <v>0</v>
      </c>
      <c r="DO822" s="126"/>
      <c r="DP822" s="127">
        <f t="shared" si="1507"/>
        <v>0</v>
      </c>
      <c r="DQ822" s="128">
        <f t="shared" si="1457"/>
        <v>6819.5</v>
      </c>
      <c r="DR822" s="126"/>
      <c r="DS822" s="127">
        <f t="shared" si="1508"/>
        <v>0</v>
      </c>
      <c r="DT822" s="128">
        <f t="shared" si="1458"/>
        <v>4846</v>
      </c>
      <c r="DU822" s="126"/>
      <c r="DV822" s="127">
        <f t="shared" si="1509"/>
        <v>0</v>
      </c>
      <c r="DW822" s="128">
        <f t="shared" si="1459"/>
        <v>4835</v>
      </c>
      <c r="DX822" s="126"/>
      <c r="DY822" s="124">
        <f t="shared" si="1510"/>
        <v>0</v>
      </c>
      <c r="DZ822" s="125">
        <f t="shared" si="1460"/>
        <v>523</v>
      </c>
      <c r="EA822" s="124"/>
      <c r="EB822" s="124">
        <f t="shared" si="1511"/>
        <v>0</v>
      </c>
      <c r="EC822" s="129">
        <f t="shared" si="1461"/>
        <v>369</v>
      </c>
      <c r="ED822" s="126"/>
      <c r="EE822" s="127">
        <f t="shared" si="1512"/>
        <v>0</v>
      </c>
      <c r="EF822" s="128">
        <f t="shared" si="1462"/>
        <v>4769</v>
      </c>
      <c r="EG822" s="117"/>
      <c r="EH822" s="117">
        <f t="shared" si="1513"/>
        <v>0</v>
      </c>
      <c r="EI822" s="117">
        <f t="shared" si="1463"/>
        <v>23157</v>
      </c>
      <c r="EJ822" s="117"/>
      <c r="EK822" s="117">
        <f t="shared" si="1484"/>
        <v>0</v>
      </c>
      <c r="EL822" s="117">
        <f t="shared" si="1464"/>
        <v>21787</v>
      </c>
      <c r="EM822" s="131" t="e">
        <f t="shared" si="1485"/>
        <v>#REF!</v>
      </c>
    </row>
    <row r="823" spans="1:143" ht="11.25" customHeight="1" x14ac:dyDescent="0.25">
      <c r="A823" s="187">
        <v>46151</v>
      </c>
      <c r="B823" s="187">
        <v>46151</v>
      </c>
      <c r="C823" s="176">
        <v>8004981256</v>
      </c>
      <c r="D823" s="17" t="s">
        <v>36</v>
      </c>
      <c r="E823" s="18">
        <v>600</v>
      </c>
      <c r="F823" s="19">
        <v>0.5</v>
      </c>
      <c r="G823" s="20">
        <v>191516092051</v>
      </c>
      <c r="H823" s="66"/>
      <c r="I823" s="41">
        <f t="shared" si="1430"/>
        <v>0</v>
      </c>
      <c r="J823" s="48">
        <f t="shared" si="1520"/>
        <v>169978</v>
      </c>
      <c r="K823" s="66"/>
      <c r="L823" s="41">
        <f t="shared" si="1531"/>
        <v>0</v>
      </c>
      <c r="M823" s="48">
        <f t="shared" si="1521"/>
        <v>118694</v>
      </c>
      <c r="N823" s="66"/>
      <c r="O823" s="41">
        <f t="shared" si="1431"/>
        <v>0</v>
      </c>
      <c r="P823" s="48">
        <f t="shared" si="1522"/>
        <v>218488</v>
      </c>
      <c r="Q823" s="66"/>
      <c r="R823" s="66">
        <f t="shared" si="1432"/>
        <v>0</v>
      </c>
      <c r="S823" s="67" t="e">
        <f t="shared" si="1523"/>
        <v>#REF!</v>
      </c>
      <c r="T823" s="66"/>
      <c r="U823" s="66">
        <f t="shared" si="1437"/>
        <v>0</v>
      </c>
      <c r="V823" s="67">
        <f t="shared" si="1438"/>
        <v>95560.400000000023</v>
      </c>
      <c r="X823" s="69">
        <f t="shared" si="1433"/>
        <v>0</v>
      </c>
      <c r="Y823" s="67">
        <f t="shared" si="1529"/>
        <v>6326.2999999999993</v>
      </c>
      <c r="Z823" s="66"/>
      <c r="AA823" s="68">
        <f t="shared" si="1478"/>
        <v>0</v>
      </c>
      <c r="AB823" s="67">
        <f t="shared" si="1425"/>
        <v>7141</v>
      </c>
      <c r="AC823" s="66"/>
      <c r="AD823" s="66">
        <f t="shared" si="1479"/>
        <v>0</v>
      </c>
      <c r="AE823" s="67">
        <f t="shared" si="1439"/>
        <v>3993.3999999999996</v>
      </c>
      <c r="AF823" s="66"/>
      <c r="AG823" s="78">
        <f t="shared" si="1480"/>
        <v>0</v>
      </c>
      <c r="AH823" s="79">
        <f t="shared" si="1440"/>
        <v>5737.9999999999991</v>
      </c>
      <c r="AI823" s="66"/>
      <c r="AJ823" s="68">
        <f t="shared" si="1524"/>
        <v>0</v>
      </c>
      <c r="AK823" s="67">
        <f t="shared" si="1441"/>
        <v>22508.5</v>
      </c>
      <c r="AL823" s="66"/>
      <c r="AM823" s="68">
        <f t="shared" si="1482"/>
        <v>0</v>
      </c>
      <c r="AN823" s="67">
        <f t="shared" si="1442"/>
        <v>9752.8999999999978</v>
      </c>
      <c r="AO823" s="66"/>
      <c r="AP823" s="68">
        <f t="shared" si="1434"/>
        <v>0</v>
      </c>
      <c r="AQ823" s="67">
        <f t="shared" si="1486"/>
        <v>38229.9</v>
      </c>
      <c r="AR823" s="66"/>
      <c r="AS823" s="68">
        <f t="shared" si="1490"/>
        <v>0</v>
      </c>
      <c r="AT823" s="67">
        <f t="shared" si="1443"/>
        <v>2001.1000000000004</v>
      </c>
      <c r="AU823" s="66"/>
      <c r="AV823" s="66">
        <f t="shared" si="1444"/>
        <v>0</v>
      </c>
      <c r="AW823" s="42">
        <f t="shared" si="1419"/>
        <v>1620.0000000000014</v>
      </c>
      <c r="AX823" s="66"/>
      <c r="AY823" s="66">
        <f t="shared" si="1491"/>
        <v>0</v>
      </c>
      <c r="AZ823" s="67">
        <f t="shared" si="1435"/>
        <v>1794.6</v>
      </c>
      <c r="BA823" s="66"/>
      <c r="BB823" s="68">
        <f t="shared" si="1492"/>
        <v>0</v>
      </c>
      <c r="BC823" s="67">
        <f t="shared" si="1445"/>
        <v>1254.5999999999999</v>
      </c>
      <c r="BD823" s="66"/>
      <c r="BE823" s="68">
        <f t="shared" si="1493"/>
        <v>0</v>
      </c>
      <c r="BF823" s="67">
        <f t="shared" si="1525"/>
        <v>7530.3200000000015</v>
      </c>
      <c r="BG823" s="66"/>
      <c r="BH823" s="68">
        <f t="shared" si="1494"/>
        <v>0</v>
      </c>
      <c r="BI823" s="67">
        <f t="shared" si="1483"/>
        <v>45711.88</v>
      </c>
      <c r="BJ823" s="66"/>
      <c r="BK823" s="68">
        <f t="shared" si="1495"/>
        <v>0</v>
      </c>
      <c r="BL823" s="67">
        <f t="shared" si="1446"/>
        <v>4604.6000000000004</v>
      </c>
      <c r="BM823" s="66"/>
      <c r="BN823" s="68">
        <f t="shared" si="1447"/>
        <v>0</v>
      </c>
      <c r="BO823" s="67">
        <f t="shared" si="1448"/>
        <v>11177.900000000001</v>
      </c>
      <c r="BP823" s="66"/>
      <c r="BQ823" s="68">
        <f t="shared" si="1530"/>
        <v>372</v>
      </c>
      <c r="BR823" s="67">
        <f t="shared" si="1526"/>
        <v>23451.419999999991</v>
      </c>
      <c r="BS823" s="66"/>
      <c r="BT823" s="66">
        <f t="shared" si="1475"/>
        <v>1200</v>
      </c>
      <c r="BU823" s="67">
        <f t="shared" si="1527"/>
        <v>43563</v>
      </c>
      <c r="BV823" s="66"/>
      <c r="BW823" s="66">
        <f t="shared" si="1476"/>
        <v>1200</v>
      </c>
      <c r="BX823" s="67">
        <f t="shared" si="1515"/>
        <v>83419</v>
      </c>
      <c r="BY823" s="66"/>
      <c r="BZ823" s="66">
        <f t="shared" si="1477"/>
        <v>1200</v>
      </c>
      <c r="CA823" s="67">
        <f t="shared" si="1528"/>
        <v>39043</v>
      </c>
      <c r="CB823" s="66"/>
      <c r="CC823" s="66">
        <f t="shared" si="1514"/>
        <v>0</v>
      </c>
      <c r="CD823" s="67">
        <f t="shared" si="1516"/>
        <v>33123.939999999995</v>
      </c>
      <c r="CE823" s="66"/>
      <c r="CF823" s="66">
        <f t="shared" si="1451"/>
        <v>0</v>
      </c>
      <c r="CG823" s="67">
        <f t="shared" si="1452"/>
        <v>6982.9</v>
      </c>
      <c r="CH823" s="66"/>
      <c r="CI823" s="66">
        <f t="shared" si="1496"/>
        <v>0</v>
      </c>
      <c r="CJ823" s="67">
        <f t="shared" si="1472"/>
        <v>8715</v>
      </c>
      <c r="CK823" s="66"/>
      <c r="CL823" s="68">
        <f t="shared" si="1497"/>
        <v>0</v>
      </c>
      <c r="CM823" s="79">
        <f t="shared" si="1453"/>
        <v>4864</v>
      </c>
      <c r="CN823" s="66"/>
      <c r="CO823" s="68">
        <f t="shared" si="1498"/>
        <v>0</v>
      </c>
      <c r="CP823" s="79">
        <f t="shared" si="1454"/>
        <v>3955</v>
      </c>
      <c r="CQ823" s="66"/>
      <c r="CR823" s="68">
        <f t="shared" si="1499"/>
        <v>0</v>
      </c>
      <c r="CS823" s="79">
        <f t="shared" si="1532"/>
        <v>6656</v>
      </c>
      <c r="CT823" s="66"/>
      <c r="CU823" s="68">
        <f t="shared" si="1500"/>
        <v>0</v>
      </c>
      <c r="CV823" s="79">
        <f t="shared" si="1455"/>
        <v>7769</v>
      </c>
      <c r="CW823" s="66"/>
      <c r="CX823" s="66">
        <f t="shared" si="1501"/>
        <v>0</v>
      </c>
      <c r="CY823" s="40">
        <f t="shared" si="1519"/>
        <v>6801.7599999999984</v>
      </c>
      <c r="CZ823" s="65"/>
      <c r="DA823" s="66">
        <f t="shared" si="1502"/>
        <v>0</v>
      </c>
      <c r="DB823" s="67">
        <f t="shared" si="1473"/>
        <v>88662</v>
      </c>
      <c r="DC823" s="66"/>
      <c r="DD823" s="66">
        <f t="shared" si="1503"/>
        <v>0</v>
      </c>
      <c r="DE823" s="67">
        <f t="shared" si="1474"/>
        <v>135433</v>
      </c>
      <c r="DF823" s="66"/>
      <c r="DG823" s="69">
        <f t="shared" si="1504"/>
        <v>0</v>
      </c>
      <c r="DH823" s="67">
        <f t="shared" si="1517"/>
        <v>441384</v>
      </c>
      <c r="DI823" s="66"/>
      <c r="DJ823" s="66">
        <f t="shared" si="1505"/>
        <v>0</v>
      </c>
      <c r="DK823" s="67">
        <f t="shared" si="1456"/>
        <v>4528.5</v>
      </c>
      <c r="DM823" s="206">
        <f t="shared" si="1506"/>
        <v>0</v>
      </c>
      <c r="DN823" s="25">
        <f t="shared" si="1436"/>
        <v>0</v>
      </c>
      <c r="DO823" s="5"/>
      <c r="DP823" s="43">
        <f t="shared" si="1507"/>
        <v>0</v>
      </c>
      <c r="DQ823" s="27">
        <f t="shared" si="1457"/>
        <v>6819.5</v>
      </c>
      <c r="DR823" s="5"/>
      <c r="DS823" s="43">
        <f t="shared" si="1508"/>
        <v>0</v>
      </c>
      <c r="DT823" s="27">
        <f t="shared" si="1458"/>
        <v>4846</v>
      </c>
      <c r="DU823" s="5"/>
      <c r="DV823" s="43">
        <f t="shared" si="1509"/>
        <v>0</v>
      </c>
      <c r="DW823" s="27">
        <f t="shared" si="1459"/>
        <v>4835</v>
      </c>
      <c r="DX823" s="5"/>
      <c r="DY823" s="22">
        <f t="shared" si="1510"/>
        <v>0</v>
      </c>
      <c r="DZ823" s="25">
        <f t="shared" si="1460"/>
        <v>523</v>
      </c>
      <c r="EA823" s="22"/>
      <c r="EB823" s="22">
        <f t="shared" si="1511"/>
        <v>0</v>
      </c>
      <c r="EC823" s="28">
        <f t="shared" si="1461"/>
        <v>369</v>
      </c>
      <c r="ED823" s="5"/>
      <c r="EE823" s="43">
        <f t="shared" si="1512"/>
        <v>0</v>
      </c>
      <c r="EF823" s="27">
        <f t="shared" si="1462"/>
        <v>4769</v>
      </c>
      <c r="EG823" s="66"/>
      <c r="EH823" s="66">
        <f t="shared" si="1513"/>
        <v>0</v>
      </c>
      <c r="EI823" s="67">
        <f t="shared" si="1463"/>
        <v>23157</v>
      </c>
      <c r="EJ823" s="66"/>
      <c r="EK823" s="66">
        <f t="shared" si="1484"/>
        <v>0</v>
      </c>
      <c r="EL823" s="67">
        <f t="shared" si="1464"/>
        <v>21787</v>
      </c>
      <c r="EM823" s="110" t="e">
        <f t="shared" si="1485"/>
        <v>#REF!</v>
      </c>
    </row>
    <row r="824" spans="1:143" ht="11.25" customHeight="1" x14ac:dyDescent="0.25">
      <c r="A824" s="187">
        <v>46151</v>
      </c>
      <c r="B824" s="187">
        <v>46151</v>
      </c>
      <c r="C824" s="77">
        <v>8004983901</v>
      </c>
      <c r="D824" s="17" t="s">
        <v>122</v>
      </c>
      <c r="E824" s="18">
        <v>300</v>
      </c>
      <c r="F824" s="19">
        <v>2</v>
      </c>
      <c r="G824" s="20">
        <v>191516052314</v>
      </c>
      <c r="H824" s="66"/>
      <c r="I824" s="41">
        <f t="shared" si="1430"/>
        <v>0</v>
      </c>
      <c r="J824" s="48">
        <f t="shared" si="1520"/>
        <v>169978</v>
      </c>
      <c r="K824" s="66"/>
      <c r="L824" s="41">
        <f t="shared" si="1531"/>
        <v>0</v>
      </c>
      <c r="M824" s="48">
        <f t="shared" si="1521"/>
        <v>118694</v>
      </c>
      <c r="N824" s="66"/>
      <c r="O824" s="41">
        <f t="shared" si="1431"/>
        <v>0</v>
      </c>
      <c r="P824" s="48">
        <f t="shared" si="1522"/>
        <v>218488</v>
      </c>
      <c r="Q824" s="66"/>
      <c r="R824" s="66">
        <f t="shared" si="1432"/>
        <v>0</v>
      </c>
      <c r="S824" s="67" t="e">
        <f t="shared" si="1523"/>
        <v>#REF!</v>
      </c>
      <c r="T824" s="66"/>
      <c r="U824" s="66">
        <f t="shared" si="1437"/>
        <v>0</v>
      </c>
      <c r="V824" s="67">
        <f t="shared" si="1438"/>
        <v>95560.400000000023</v>
      </c>
      <c r="X824" s="69">
        <f t="shared" si="1433"/>
        <v>0</v>
      </c>
      <c r="Y824" s="67">
        <f t="shared" si="1529"/>
        <v>6326.2999999999993</v>
      </c>
      <c r="Z824" s="66"/>
      <c r="AA824" s="68">
        <f t="shared" si="1478"/>
        <v>0</v>
      </c>
      <c r="AB824" s="67">
        <f t="shared" si="1425"/>
        <v>7141</v>
      </c>
      <c r="AC824" s="66"/>
      <c r="AD824" s="66">
        <f t="shared" si="1479"/>
        <v>0</v>
      </c>
      <c r="AE824" s="67">
        <f t="shared" si="1439"/>
        <v>3993.3999999999996</v>
      </c>
      <c r="AF824" s="66"/>
      <c r="AG824" s="78">
        <f t="shared" si="1480"/>
        <v>0</v>
      </c>
      <c r="AH824" s="79">
        <f t="shared" si="1440"/>
        <v>5737.9999999999991</v>
      </c>
      <c r="AI824" s="66"/>
      <c r="AJ824" s="68">
        <f t="shared" si="1524"/>
        <v>0</v>
      </c>
      <c r="AK824" s="67">
        <f t="shared" si="1441"/>
        <v>22508.5</v>
      </c>
      <c r="AL824" s="66"/>
      <c r="AM824" s="68">
        <f t="shared" si="1482"/>
        <v>0</v>
      </c>
      <c r="AN824" s="67">
        <f t="shared" si="1442"/>
        <v>9752.8999999999978</v>
      </c>
      <c r="AO824" s="66"/>
      <c r="AP824" s="68">
        <f t="shared" si="1434"/>
        <v>0</v>
      </c>
      <c r="AQ824" s="67">
        <f t="shared" si="1486"/>
        <v>38229.9</v>
      </c>
      <c r="AR824" s="66"/>
      <c r="AS824" s="68">
        <f t="shared" si="1490"/>
        <v>0</v>
      </c>
      <c r="AT824" s="67">
        <f t="shared" si="1443"/>
        <v>2001.1000000000004</v>
      </c>
      <c r="AU824" s="66"/>
      <c r="AV824" s="66">
        <f t="shared" si="1444"/>
        <v>0</v>
      </c>
      <c r="AW824" s="42">
        <f t="shared" ref="AW824:AW887" si="1533">AW823+AU824-AV824</f>
        <v>1620.0000000000014</v>
      </c>
      <c r="AX824" s="66"/>
      <c r="AY824" s="66">
        <f t="shared" si="1491"/>
        <v>0</v>
      </c>
      <c r="AZ824" s="67">
        <f t="shared" si="1435"/>
        <v>1794.6</v>
      </c>
      <c r="BA824" s="66"/>
      <c r="BB824" s="68">
        <f t="shared" si="1492"/>
        <v>0</v>
      </c>
      <c r="BC824" s="67">
        <f t="shared" si="1445"/>
        <v>1254.5999999999999</v>
      </c>
      <c r="BD824" s="66"/>
      <c r="BE824" s="68">
        <f t="shared" si="1493"/>
        <v>0</v>
      </c>
      <c r="BF824" s="67">
        <f t="shared" si="1525"/>
        <v>7530.3200000000015</v>
      </c>
      <c r="BG824" s="66"/>
      <c r="BH824" s="68">
        <f t="shared" si="1494"/>
        <v>636</v>
      </c>
      <c r="BI824" s="67">
        <f t="shared" si="1483"/>
        <v>45075.88</v>
      </c>
      <c r="BJ824" s="66"/>
      <c r="BK824" s="68">
        <f t="shared" si="1495"/>
        <v>0</v>
      </c>
      <c r="BL824" s="67">
        <f t="shared" si="1446"/>
        <v>4604.6000000000004</v>
      </c>
      <c r="BM824" s="66"/>
      <c r="BN824" s="68">
        <f t="shared" si="1447"/>
        <v>0</v>
      </c>
      <c r="BO824" s="67">
        <f t="shared" si="1448"/>
        <v>11177.900000000001</v>
      </c>
      <c r="BP824" s="66"/>
      <c r="BQ824" s="68">
        <f t="shared" si="1530"/>
        <v>0</v>
      </c>
      <c r="BR824" s="67">
        <f t="shared" si="1526"/>
        <v>23451.419999999991</v>
      </c>
      <c r="BS824" s="66"/>
      <c r="BT824" s="66">
        <f t="shared" si="1475"/>
        <v>600</v>
      </c>
      <c r="BU824" s="67">
        <f t="shared" si="1527"/>
        <v>42963</v>
      </c>
      <c r="BV824" s="66"/>
      <c r="BW824" s="66">
        <f t="shared" si="1476"/>
        <v>600</v>
      </c>
      <c r="BX824" s="67">
        <f t="shared" si="1515"/>
        <v>82819</v>
      </c>
      <c r="BY824" s="66"/>
      <c r="BZ824" s="66">
        <f t="shared" si="1477"/>
        <v>600</v>
      </c>
      <c r="CA824" s="67">
        <f t="shared" si="1528"/>
        <v>38443</v>
      </c>
      <c r="CB824" s="66"/>
      <c r="CC824" s="66">
        <f t="shared" si="1514"/>
        <v>0</v>
      </c>
      <c r="CD824" s="67">
        <f t="shared" si="1516"/>
        <v>33123.939999999995</v>
      </c>
      <c r="CE824" s="66"/>
      <c r="CF824" s="66">
        <f t="shared" si="1451"/>
        <v>0</v>
      </c>
      <c r="CG824" s="67">
        <f t="shared" si="1452"/>
        <v>6982.9</v>
      </c>
      <c r="CH824" s="66"/>
      <c r="CI824" s="66">
        <f t="shared" si="1496"/>
        <v>0</v>
      </c>
      <c r="CJ824" s="67">
        <f t="shared" si="1472"/>
        <v>8715</v>
      </c>
      <c r="CK824" s="66"/>
      <c r="CL824" s="68">
        <f t="shared" si="1497"/>
        <v>0</v>
      </c>
      <c r="CM824" s="79">
        <f t="shared" si="1453"/>
        <v>4864</v>
      </c>
      <c r="CN824" s="66"/>
      <c r="CO824" s="68">
        <f t="shared" si="1498"/>
        <v>0</v>
      </c>
      <c r="CP824" s="79">
        <f t="shared" si="1454"/>
        <v>3955</v>
      </c>
      <c r="CQ824" s="66"/>
      <c r="CR824" s="68">
        <f t="shared" si="1499"/>
        <v>0</v>
      </c>
      <c r="CS824" s="79">
        <f t="shared" si="1532"/>
        <v>6656</v>
      </c>
      <c r="CT824" s="66"/>
      <c r="CU824" s="68">
        <f t="shared" si="1500"/>
        <v>0</v>
      </c>
      <c r="CV824" s="79">
        <f t="shared" si="1455"/>
        <v>7769</v>
      </c>
      <c r="CW824" s="66"/>
      <c r="CX824" s="66">
        <f t="shared" si="1501"/>
        <v>0</v>
      </c>
      <c r="CY824" s="40">
        <f t="shared" si="1519"/>
        <v>6801.7599999999984</v>
      </c>
      <c r="CZ824" s="65"/>
      <c r="DA824" s="66">
        <f t="shared" si="1502"/>
        <v>0</v>
      </c>
      <c r="DB824" s="67">
        <f t="shared" si="1473"/>
        <v>88662</v>
      </c>
      <c r="DC824" s="66"/>
      <c r="DD824" s="66">
        <f t="shared" si="1503"/>
        <v>0</v>
      </c>
      <c r="DE824" s="67">
        <f t="shared" si="1474"/>
        <v>135433</v>
      </c>
      <c r="DF824" s="66"/>
      <c r="DG824" s="69">
        <f t="shared" si="1504"/>
        <v>0</v>
      </c>
      <c r="DH824" s="67">
        <f t="shared" si="1517"/>
        <v>441384</v>
      </c>
      <c r="DI824" s="66"/>
      <c r="DJ824" s="66">
        <f t="shared" si="1505"/>
        <v>0</v>
      </c>
      <c r="DK824" s="67">
        <f t="shared" si="1456"/>
        <v>4528.5</v>
      </c>
      <c r="DM824" s="206">
        <f t="shared" si="1506"/>
        <v>0</v>
      </c>
      <c r="DN824" s="25">
        <f t="shared" si="1436"/>
        <v>0</v>
      </c>
      <c r="DO824" s="5"/>
      <c r="DP824" s="43">
        <f t="shared" si="1507"/>
        <v>0</v>
      </c>
      <c r="DQ824" s="27">
        <f t="shared" si="1457"/>
        <v>6819.5</v>
      </c>
      <c r="DR824" s="5"/>
      <c r="DS824" s="43">
        <f t="shared" si="1508"/>
        <v>0</v>
      </c>
      <c r="DT824" s="27">
        <f t="shared" si="1458"/>
        <v>4846</v>
      </c>
      <c r="DU824" s="5"/>
      <c r="DV824" s="43">
        <f t="shared" si="1509"/>
        <v>0</v>
      </c>
      <c r="DW824" s="27">
        <f t="shared" si="1459"/>
        <v>4835</v>
      </c>
      <c r="DX824" s="5"/>
      <c r="DY824" s="22">
        <f t="shared" si="1510"/>
        <v>0</v>
      </c>
      <c r="DZ824" s="25">
        <f t="shared" si="1460"/>
        <v>523</v>
      </c>
      <c r="EA824" s="22"/>
      <c r="EB824" s="22">
        <f t="shared" si="1511"/>
        <v>0</v>
      </c>
      <c r="EC824" s="28">
        <f t="shared" si="1461"/>
        <v>369</v>
      </c>
      <c r="ED824" s="5"/>
      <c r="EE824" s="43">
        <f t="shared" si="1512"/>
        <v>0</v>
      </c>
      <c r="EF824" s="27">
        <f t="shared" si="1462"/>
        <v>4769</v>
      </c>
      <c r="EG824" s="66"/>
      <c r="EH824" s="66">
        <f t="shared" si="1513"/>
        <v>0</v>
      </c>
      <c r="EI824" s="67">
        <f t="shared" si="1463"/>
        <v>23157</v>
      </c>
      <c r="EJ824" s="66"/>
      <c r="EK824" s="66">
        <f t="shared" si="1484"/>
        <v>0</v>
      </c>
      <c r="EL824" s="67">
        <f t="shared" si="1464"/>
        <v>21787</v>
      </c>
      <c r="EM824" s="110" t="e">
        <f t="shared" si="1485"/>
        <v>#REF!</v>
      </c>
    </row>
    <row r="825" spans="1:143" ht="11.25" customHeight="1" x14ac:dyDescent="0.25">
      <c r="A825" s="187">
        <v>46151</v>
      </c>
      <c r="B825" s="11">
        <v>46151</v>
      </c>
      <c r="C825" s="176">
        <v>8004983911</v>
      </c>
      <c r="D825" s="17" t="s">
        <v>385</v>
      </c>
      <c r="E825" s="18">
        <v>50</v>
      </c>
      <c r="F825" s="19">
        <v>1</v>
      </c>
      <c r="G825" s="20">
        <v>191516042216</v>
      </c>
      <c r="H825" s="66"/>
      <c r="I825" s="41">
        <f t="shared" si="1430"/>
        <v>0</v>
      </c>
      <c r="J825" s="48">
        <f t="shared" si="1520"/>
        <v>169978</v>
      </c>
      <c r="K825" s="66"/>
      <c r="L825" s="41">
        <f t="shared" si="1531"/>
        <v>0</v>
      </c>
      <c r="M825" s="48">
        <f t="shared" si="1521"/>
        <v>118694</v>
      </c>
      <c r="N825" s="66"/>
      <c r="O825" s="41">
        <f t="shared" si="1431"/>
        <v>0</v>
      </c>
      <c r="P825" s="48">
        <f t="shared" si="1522"/>
        <v>218488</v>
      </c>
      <c r="Q825" s="66"/>
      <c r="R825" s="66">
        <f t="shared" si="1432"/>
        <v>0</v>
      </c>
      <c r="S825" s="67" t="e">
        <f t="shared" si="1523"/>
        <v>#REF!</v>
      </c>
      <c r="T825" s="66"/>
      <c r="U825" s="66">
        <f t="shared" si="1437"/>
        <v>0</v>
      </c>
      <c r="V825" s="67">
        <f t="shared" si="1438"/>
        <v>95560.400000000023</v>
      </c>
      <c r="X825" s="69">
        <f t="shared" si="1433"/>
        <v>0</v>
      </c>
      <c r="Y825" s="67">
        <f t="shared" si="1529"/>
        <v>6326.2999999999993</v>
      </c>
      <c r="Z825" s="66"/>
      <c r="AA825" s="68">
        <f t="shared" si="1478"/>
        <v>0</v>
      </c>
      <c r="AB825" s="67">
        <f t="shared" si="1425"/>
        <v>7141</v>
      </c>
      <c r="AC825" s="66"/>
      <c r="AD825" s="66">
        <f t="shared" si="1479"/>
        <v>0</v>
      </c>
      <c r="AE825" s="67">
        <f t="shared" si="1439"/>
        <v>3993.3999999999996</v>
      </c>
      <c r="AF825" s="66"/>
      <c r="AG825" s="78">
        <f t="shared" si="1480"/>
        <v>0</v>
      </c>
      <c r="AH825" s="79">
        <f t="shared" si="1440"/>
        <v>5737.9999999999991</v>
      </c>
      <c r="AI825" s="66"/>
      <c r="AJ825" s="68">
        <f t="shared" si="1524"/>
        <v>0</v>
      </c>
      <c r="AK825" s="67">
        <f t="shared" si="1441"/>
        <v>22508.5</v>
      </c>
      <c r="AL825" s="66"/>
      <c r="AM825" s="68">
        <f t="shared" si="1482"/>
        <v>0</v>
      </c>
      <c r="AN825" s="67">
        <f t="shared" si="1442"/>
        <v>9752.8999999999978</v>
      </c>
      <c r="AO825" s="66"/>
      <c r="AP825" s="68">
        <f t="shared" si="1434"/>
        <v>0</v>
      </c>
      <c r="AQ825" s="67">
        <f t="shared" ref="AQ825:AQ850" si="1534">+AQ824+AO825-AP825</f>
        <v>38229.9</v>
      </c>
      <c r="AR825" s="66"/>
      <c r="AS825" s="68">
        <f t="shared" si="1490"/>
        <v>0</v>
      </c>
      <c r="AT825" s="67">
        <f t="shared" si="1443"/>
        <v>2001.1000000000004</v>
      </c>
      <c r="AU825" s="66"/>
      <c r="AV825" s="66">
        <f t="shared" si="1444"/>
        <v>0</v>
      </c>
      <c r="AW825" s="42">
        <f t="shared" si="1533"/>
        <v>1620.0000000000014</v>
      </c>
      <c r="AX825" s="66"/>
      <c r="AY825" s="66">
        <f t="shared" si="1491"/>
        <v>56.000000000000007</v>
      </c>
      <c r="AZ825" s="67">
        <f t="shared" si="1435"/>
        <v>1738.6</v>
      </c>
      <c r="BA825" s="66"/>
      <c r="BB825" s="68">
        <f t="shared" si="1492"/>
        <v>0</v>
      </c>
      <c r="BC825" s="67">
        <f t="shared" si="1445"/>
        <v>1254.5999999999999</v>
      </c>
      <c r="BD825" s="66"/>
      <c r="BE825" s="68">
        <f t="shared" si="1493"/>
        <v>0</v>
      </c>
      <c r="BF825" s="67">
        <f t="shared" si="1525"/>
        <v>7530.3200000000015</v>
      </c>
      <c r="BG825" s="66"/>
      <c r="BH825" s="68">
        <f t="shared" si="1494"/>
        <v>0</v>
      </c>
      <c r="BI825" s="67">
        <f t="shared" si="1483"/>
        <v>45075.88</v>
      </c>
      <c r="BJ825" s="66"/>
      <c r="BK825" s="68">
        <f t="shared" si="1495"/>
        <v>0</v>
      </c>
      <c r="BL825" s="67">
        <f t="shared" si="1446"/>
        <v>4604.6000000000004</v>
      </c>
      <c r="BM825" s="66"/>
      <c r="BN825" s="68">
        <f t="shared" si="1447"/>
        <v>0</v>
      </c>
      <c r="BO825" s="67">
        <f t="shared" si="1448"/>
        <v>11177.900000000001</v>
      </c>
      <c r="BP825" s="66"/>
      <c r="BQ825" s="68">
        <f t="shared" si="1530"/>
        <v>0</v>
      </c>
      <c r="BR825" s="67">
        <f t="shared" si="1526"/>
        <v>23451.419999999991</v>
      </c>
      <c r="BS825" s="66"/>
      <c r="BT825" s="66">
        <f t="shared" si="1475"/>
        <v>100</v>
      </c>
      <c r="BU825" s="67">
        <f t="shared" si="1527"/>
        <v>42863</v>
      </c>
      <c r="BV825" s="66"/>
      <c r="BW825" s="66">
        <f t="shared" si="1476"/>
        <v>100</v>
      </c>
      <c r="BX825" s="67">
        <f t="shared" si="1515"/>
        <v>82719</v>
      </c>
      <c r="BY825" s="66"/>
      <c r="BZ825" s="66">
        <f t="shared" si="1477"/>
        <v>100</v>
      </c>
      <c r="CA825" s="67">
        <f t="shared" si="1528"/>
        <v>38343</v>
      </c>
      <c r="CB825" s="66"/>
      <c r="CC825" s="66">
        <f t="shared" si="1514"/>
        <v>0</v>
      </c>
      <c r="CD825" s="67">
        <f t="shared" si="1516"/>
        <v>33123.939999999995</v>
      </c>
      <c r="CE825" s="66"/>
      <c r="CF825" s="66">
        <f t="shared" si="1451"/>
        <v>0</v>
      </c>
      <c r="CG825" s="67">
        <f t="shared" si="1452"/>
        <v>6982.9</v>
      </c>
      <c r="CH825" s="66"/>
      <c r="CI825" s="66">
        <f t="shared" si="1496"/>
        <v>0</v>
      </c>
      <c r="CJ825" s="67">
        <f t="shared" si="1472"/>
        <v>8715</v>
      </c>
      <c r="CK825" s="66"/>
      <c r="CL825" s="68">
        <f t="shared" si="1497"/>
        <v>0</v>
      </c>
      <c r="CM825" s="79">
        <f t="shared" si="1453"/>
        <v>4864</v>
      </c>
      <c r="CN825" s="66"/>
      <c r="CO825" s="68">
        <f t="shared" si="1498"/>
        <v>0</v>
      </c>
      <c r="CP825" s="79">
        <f t="shared" si="1454"/>
        <v>3955</v>
      </c>
      <c r="CQ825" s="66"/>
      <c r="CR825" s="68">
        <f t="shared" si="1499"/>
        <v>0</v>
      </c>
      <c r="CS825" s="79">
        <f t="shared" si="1532"/>
        <v>6656</v>
      </c>
      <c r="CT825" s="66"/>
      <c r="CU825" s="68">
        <f t="shared" si="1500"/>
        <v>0</v>
      </c>
      <c r="CV825" s="79">
        <f t="shared" si="1455"/>
        <v>7769</v>
      </c>
      <c r="CW825" s="66"/>
      <c r="CX825" s="66">
        <f t="shared" si="1501"/>
        <v>0</v>
      </c>
      <c r="CY825" s="40">
        <f t="shared" si="1519"/>
        <v>6801.7599999999984</v>
      </c>
      <c r="CZ825" s="65"/>
      <c r="DA825" s="66">
        <f t="shared" si="1502"/>
        <v>0</v>
      </c>
      <c r="DB825" s="67">
        <f t="shared" si="1473"/>
        <v>88662</v>
      </c>
      <c r="DC825" s="66"/>
      <c r="DD825" s="66">
        <f t="shared" si="1503"/>
        <v>0</v>
      </c>
      <c r="DE825" s="67">
        <f t="shared" si="1474"/>
        <v>135433</v>
      </c>
      <c r="DF825" s="66"/>
      <c r="DG825" s="69">
        <f t="shared" si="1504"/>
        <v>0</v>
      </c>
      <c r="DH825" s="67">
        <f t="shared" si="1517"/>
        <v>441384</v>
      </c>
      <c r="DI825" s="66"/>
      <c r="DJ825" s="66">
        <f t="shared" si="1505"/>
        <v>0</v>
      </c>
      <c r="DK825" s="67">
        <f t="shared" si="1456"/>
        <v>4528.5</v>
      </c>
      <c r="DM825" s="206">
        <f t="shared" si="1506"/>
        <v>0</v>
      </c>
      <c r="DN825" s="25">
        <f t="shared" si="1436"/>
        <v>0</v>
      </c>
      <c r="DO825" s="5"/>
      <c r="DP825" s="43">
        <f t="shared" si="1507"/>
        <v>0</v>
      </c>
      <c r="DQ825" s="27">
        <f t="shared" si="1457"/>
        <v>6819.5</v>
      </c>
      <c r="DR825" s="5"/>
      <c r="DS825" s="43">
        <f t="shared" si="1508"/>
        <v>0</v>
      </c>
      <c r="DT825" s="27">
        <f t="shared" si="1458"/>
        <v>4846</v>
      </c>
      <c r="DU825" s="5"/>
      <c r="DV825" s="43">
        <f t="shared" si="1509"/>
        <v>0</v>
      </c>
      <c r="DW825" s="27">
        <f t="shared" si="1459"/>
        <v>4835</v>
      </c>
      <c r="DX825" s="5"/>
      <c r="DY825" s="22">
        <f t="shared" si="1510"/>
        <v>0</v>
      </c>
      <c r="DZ825" s="25">
        <f t="shared" si="1460"/>
        <v>523</v>
      </c>
      <c r="EA825" s="22"/>
      <c r="EB825" s="22">
        <f t="shared" si="1511"/>
        <v>0</v>
      </c>
      <c r="EC825" s="28">
        <f t="shared" si="1461"/>
        <v>369</v>
      </c>
      <c r="ED825" s="5"/>
      <c r="EE825" s="43">
        <f t="shared" si="1512"/>
        <v>0</v>
      </c>
      <c r="EF825" s="27">
        <f t="shared" si="1462"/>
        <v>4769</v>
      </c>
      <c r="EG825" s="66"/>
      <c r="EH825" s="66">
        <f t="shared" si="1513"/>
        <v>0</v>
      </c>
      <c r="EI825" s="67">
        <f t="shared" si="1463"/>
        <v>23157</v>
      </c>
      <c r="EJ825" s="66"/>
      <c r="EK825" s="66">
        <f t="shared" si="1484"/>
        <v>0</v>
      </c>
      <c r="EL825" s="67">
        <f t="shared" si="1464"/>
        <v>21787</v>
      </c>
      <c r="EM825" s="110" t="e">
        <f t="shared" si="1485"/>
        <v>#REF!</v>
      </c>
    </row>
    <row r="826" spans="1:143" ht="11.25" customHeight="1" x14ac:dyDescent="0.25">
      <c r="A826" s="187">
        <v>46151</v>
      </c>
      <c r="B826" s="11">
        <v>46151</v>
      </c>
      <c r="C826" s="176">
        <v>8004982922</v>
      </c>
      <c r="D826" s="17" t="s">
        <v>216</v>
      </c>
      <c r="E826" s="18">
        <v>50</v>
      </c>
      <c r="F826" s="19">
        <v>1</v>
      </c>
      <c r="G826" s="20">
        <v>191516052338</v>
      </c>
      <c r="H826" s="66"/>
      <c r="I826" s="41">
        <f t="shared" si="1430"/>
        <v>0</v>
      </c>
      <c r="J826" s="48">
        <f t="shared" si="1520"/>
        <v>169978</v>
      </c>
      <c r="K826" s="66"/>
      <c r="L826" s="41">
        <f t="shared" si="1531"/>
        <v>0</v>
      </c>
      <c r="M826" s="48">
        <f t="shared" si="1521"/>
        <v>118694</v>
      </c>
      <c r="N826" s="66"/>
      <c r="O826" s="41">
        <f t="shared" si="1431"/>
        <v>0</v>
      </c>
      <c r="P826" s="48">
        <f t="shared" si="1522"/>
        <v>218488</v>
      </c>
      <c r="Q826" s="66"/>
      <c r="R826" s="66">
        <f t="shared" si="1432"/>
        <v>0</v>
      </c>
      <c r="S826" s="67" t="e">
        <f t="shared" si="1523"/>
        <v>#REF!</v>
      </c>
      <c r="T826" s="66"/>
      <c r="U826" s="66">
        <f t="shared" si="1437"/>
        <v>0</v>
      </c>
      <c r="V826" s="67">
        <f t="shared" si="1438"/>
        <v>95560.400000000023</v>
      </c>
      <c r="X826" s="69">
        <f t="shared" si="1433"/>
        <v>0</v>
      </c>
      <c r="Y826" s="67">
        <f t="shared" si="1529"/>
        <v>6326.2999999999993</v>
      </c>
      <c r="Z826" s="66"/>
      <c r="AA826" s="68">
        <f t="shared" si="1478"/>
        <v>0</v>
      </c>
      <c r="AB826" s="67">
        <f t="shared" si="1425"/>
        <v>7141</v>
      </c>
      <c r="AC826" s="66"/>
      <c r="AD826" s="66">
        <f t="shared" si="1479"/>
        <v>0</v>
      </c>
      <c r="AE826" s="67">
        <f t="shared" si="1439"/>
        <v>3993.3999999999996</v>
      </c>
      <c r="AF826" s="66"/>
      <c r="AG826" s="78">
        <f t="shared" si="1480"/>
        <v>0</v>
      </c>
      <c r="AH826" s="79">
        <f t="shared" si="1440"/>
        <v>5737.9999999999991</v>
      </c>
      <c r="AI826" s="66"/>
      <c r="AJ826" s="68">
        <f t="shared" si="1524"/>
        <v>0</v>
      </c>
      <c r="AK826" s="67">
        <f t="shared" si="1441"/>
        <v>22508.5</v>
      </c>
      <c r="AL826" s="66"/>
      <c r="AM826" s="68">
        <f t="shared" si="1482"/>
        <v>0</v>
      </c>
      <c r="AN826" s="67">
        <f t="shared" si="1442"/>
        <v>9752.8999999999978</v>
      </c>
      <c r="AO826" s="66"/>
      <c r="AP826" s="68">
        <f t="shared" si="1434"/>
        <v>0</v>
      </c>
      <c r="AQ826" s="67">
        <f t="shared" si="1534"/>
        <v>38229.9</v>
      </c>
      <c r="AR826" s="66"/>
      <c r="AS826" s="68">
        <f t="shared" si="1490"/>
        <v>0</v>
      </c>
      <c r="AT826" s="67">
        <f t="shared" si="1443"/>
        <v>2001.1000000000004</v>
      </c>
      <c r="AU826" s="66"/>
      <c r="AV826" s="66">
        <f t="shared" si="1444"/>
        <v>0</v>
      </c>
      <c r="AW826" s="42">
        <f t="shared" si="1533"/>
        <v>1620.0000000000014</v>
      </c>
      <c r="AX826" s="66"/>
      <c r="AY826" s="66">
        <f t="shared" si="1491"/>
        <v>0</v>
      </c>
      <c r="AZ826" s="67">
        <f t="shared" si="1435"/>
        <v>1738.6</v>
      </c>
      <c r="BA826" s="66"/>
      <c r="BB826" s="68">
        <f t="shared" si="1492"/>
        <v>0</v>
      </c>
      <c r="BC826" s="67">
        <f t="shared" si="1445"/>
        <v>1254.5999999999999</v>
      </c>
      <c r="BD826" s="66"/>
      <c r="BE826" s="68">
        <f t="shared" si="1493"/>
        <v>56.000000000000007</v>
      </c>
      <c r="BF826" s="67">
        <f t="shared" si="1525"/>
        <v>7474.3200000000015</v>
      </c>
      <c r="BG826" s="66"/>
      <c r="BH826" s="68">
        <f t="shared" si="1494"/>
        <v>0</v>
      </c>
      <c r="BI826" s="67">
        <f t="shared" si="1483"/>
        <v>45075.88</v>
      </c>
      <c r="BJ826" s="66"/>
      <c r="BK826" s="68">
        <f t="shared" si="1495"/>
        <v>0</v>
      </c>
      <c r="BL826" s="67">
        <f t="shared" si="1446"/>
        <v>4604.6000000000004</v>
      </c>
      <c r="BM826" s="66"/>
      <c r="BN826" s="68">
        <f t="shared" si="1447"/>
        <v>0</v>
      </c>
      <c r="BO826" s="67">
        <f t="shared" si="1448"/>
        <v>11177.900000000001</v>
      </c>
      <c r="BP826" s="66"/>
      <c r="BQ826" s="68">
        <f t="shared" si="1530"/>
        <v>0</v>
      </c>
      <c r="BR826" s="67">
        <f t="shared" si="1526"/>
        <v>23451.419999999991</v>
      </c>
      <c r="BS826" s="66"/>
      <c r="BT826" s="66">
        <f t="shared" si="1475"/>
        <v>100</v>
      </c>
      <c r="BU826" s="67">
        <f t="shared" si="1527"/>
        <v>42763</v>
      </c>
      <c r="BV826" s="66"/>
      <c r="BW826" s="66">
        <f t="shared" si="1476"/>
        <v>100</v>
      </c>
      <c r="BX826" s="67">
        <f t="shared" si="1515"/>
        <v>82619</v>
      </c>
      <c r="BY826" s="66"/>
      <c r="BZ826" s="66">
        <f t="shared" si="1477"/>
        <v>100</v>
      </c>
      <c r="CA826" s="67">
        <f t="shared" si="1528"/>
        <v>38243</v>
      </c>
      <c r="CB826" s="66"/>
      <c r="CC826" s="66">
        <f t="shared" si="1514"/>
        <v>0</v>
      </c>
      <c r="CD826" s="67">
        <f t="shared" si="1516"/>
        <v>33123.939999999995</v>
      </c>
      <c r="CE826" s="66"/>
      <c r="CF826" s="66">
        <f t="shared" si="1451"/>
        <v>0</v>
      </c>
      <c r="CG826" s="67">
        <f t="shared" si="1452"/>
        <v>6982.9</v>
      </c>
      <c r="CH826" s="66"/>
      <c r="CI826" s="66">
        <f t="shared" si="1496"/>
        <v>0</v>
      </c>
      <c r="CJ826" s="67">
        <f t="shared" si="1472"/>
        <v>8715</v>
      </c>
      <c r="CK826" s="66"/>
      <c r="CL826" s="68">
        <f t="shared" si="1497"/>
        <v>0</v>
      </c>
      <c r="CM826" s="79">
        <f t="shared" si="1453"/>
        <v>4864</v>
      </c>
      <c r="CN826" s="66"/>
      <c r="CO826" s="68">
        <f t="shared" si="1498"/>
        <v>0</v>
      </c>
      <c r="CP826" s="79">
        <f t="shared" si="1454"/>
        <v>3955</v>
      </c>
      <c r="CQ826" s="66"/>
      <c r="CR826" s="68">
        <f t="shared" si="1499"/>
        <v>0</v>
      </c>
      <c r="CS826" s="79">
        <f t="shared" si="1532"/>
        <v>6656</v>
      </c>
      <c r="CT826" s="66"/>
      <c r="CU826" s="68">
        <f t="shared" si="1500"/>
        <v>0</v>
      </c>
      <c r="CV826" s="79">
        <f t="shared" si="1455"/>
        <v>7769</v>
      </c>
      <c r="CW826" s="66"/>
      <c r="CX826" s="66">
        <f t="shared" si="1501"/>
        <v>0</v>
      </c>
      <c r="CY826" s="40">
        <f t="shared" si="1519"/>
        <v>6801.7599999999984</v>
      </c>
      <c r="CZ826" s="65"/>
      <c r="DA826" s="66">
        <f t="shared" si="1502"/>
        <v>0</v>
      </c>
      <c r="DB826" s="67">
        <f t="shared" si="1473"/>
        <v>88662</v>
      </c>
      <c r="DC826" s="66"/>
      <c r="DD826" s="66">
        <f t="shared" si="1503"/>
        <v>0</v>
      </c>
      <c r="DE826" s="67">
        <f t="shared" si="1474"/>
        <v>135433</v>
      </c>
      <c r="DF826" s="66"/>
      <c r="DG826" s="69">
        <f t="shared" si="1504"/>
        <v>0</v>
      </c>
      <c r="DH826" s="67">
        <f t="shared" si="1517"/>
        <v>441384</v>
      </c>
      <c r="DI826" s="66"/>
      <c r="DJ826" s="66">
        <f t="shared" si="1505"/>
        <v>0</v>
      </c>
      <c r="DK826" s="67">
        <f t="shared" si="1456"/>
        <v>4528.5</v>
      </c>
      <c r="DM826" s="206">
        <f t="shared" si="1506"/>
        <v>0</v>
      </c>
      <c r="DN826" s="25">
        <f t="shared" si="1436"/>
        <v>0</v>
      </c>
      <c r="DO826" s="5"/>
      <c r="DP826" s="43">
        <f t="shared" si="1507"/>
        <v>0</v>
      </c>
      <c r="DQ826" s="27">
        <f t="shared" si="1457"/>
        <v>6819.5</v>
      </c>
      <c r="DR826" s="5"/>
      <c r="DS826" s="43">
        <f t="shared" si="1508"/>
        <v>0</v>
      </c>
      <c r="DT826" s="27">
        <f t="shared" si="1458"/>
        <v>4846</v>
      </c>
      <c r="DU826" s="5"/>
      <c r="DV826" s="43">
        <f t="shared" si="1509"/>
        <v>0</v>
      </c>
      <c r="DW826" s="27">
        <f t="shared" si="1459"/>
        <v>4835</v>
      </c>
      <c r="DX826" s="5"/>
      <c r="DY826" s="22">
        <f t="shared" si="1510"/>
        <v>0</v>
      </c>
      <c r="DZ826" s="25">
        <f t="shared" si="1460"/>
        <v>523</v>
      </c>
      <c r="EA826" s="22"/>
      <c r="EB826" s="22">
        <f t="shared" si="1511"/>
        <v>0</v>
      </c>
      <c r="EC826" s="28">
        <f t="shared" si="1461"/>
        <v>369</v>
      </c>
      <c r="ED826" s="5"/>
      <c r="EE826" s="43">
        <f t="shared" si="1512"/>
        <v>0</v>
      </c>
      <c r="EF826" s="27">
        <f t="shared" si="1462"/>
        <v>4769</v>
      </c>
      <c r="EG826" s="66"/>
      <c r="EH826" s="66">
        <f t="shared" si="1513"/>
        <v>0</v>
      </c>
      <c r="EI826" s="67">
        <f t="shared" si="1463"/>
        <v>23157</v>
      </c>
      <c r="EJ826" s="66"/>
      <c r="EK826" s="66">
        <f t="shared" si="1484"/>
        <v>0</v>
      </c>
      <c r="EL826" s="67">
        <f t="shared" si="1464"/>
        <v>21787</v>
      </c>
      <c r="EM826" s="110" t="e">
        <f t="shared" si="1485"/>
        <v>#REF!</v>
      </c>
    </row>
    <row r="827" spans="1:143" ht="11.25" customHeight="1" x14ac:dyDescent="0.25">
      <c r="A827" s="187">
        <v>46151</v>
      </c>
      <c r="B827" s="11">
        <v>46151</v>
      </c>
      <c r="C827" s="197">
        <v>8004983818</v>
      </c>
      <c r="D827" s="88" t="s">
        <v>102</v>
      </c>
      <c r="E827" s="198">
        <v>50</v>
      </c>
      <c r="F827" s="199">
        <v>3</v>
      </c>
      <c r="G827" s="90">
        <v>191516768956</v>
      </c>
      <c r="H827" s="66"/>
      <c r="I827" s="41">
        <f t="shared" si="1430"/>
        <v>0</v>
      </c>
      <c r="J827" s="48">
        <f t="shared" si="1520"/>
        <v>169978</v>
      </c>
      <c r="K827" s="66"/>
      <c r="L827" s="41">
        <f t="shared" si="1531"/>
        <v>0</v>
      </c>
      <c r="M827" s="48">
        <f t="shared" si="1521"/>
        <v>118694</v>
      </c>
      <c r="N827" s="66"/>
      <c r="O827" s="41">
        <f t="shared" si="1431"/>
        <v>0</v>
      </c>
      <c r="P827" s="48">
        <f t="shared" si="1522"/>
        <v>218488</v>
      </c>
      <c r="Q827" s="66"/>
      <c r="R827" s="66">
        <f t="shared" si="1432"/>
        <v>0</v>
      </c>
      <c r="S827" s="67" t="e">
        <f t="shared" si="1523"/>
        <v>#REF!</v>
      </c>
      <c r="T827" s="66"/>
      <c r="U827" s="66">
        <f t="shared" si="1437"/>
        <v>0</v>
      </c>
      <c r="V827" s="67">
        <f t="shared" si="1438"/>
        <v>95560.400000000023</v>
      </c>
      <c r="X827" s="69">
        <f t="shared" si="1433"/>
        <v>0</v>
      </c>
      <c r="Y827" s="67">
        <f t="shared" si="1529"/>
        <v>6326.2999999999993</v>
      </c>
      <c r="Z827" s="66"/>
      <c r="AA827" s="68">
        <f t="shared" si="1478"/>
        <v>0</v>
      </c>
      <c r="AB827" s="67">
        <f t="shared" si="1425"/>
        <v>7141</v>
      </c>
      <c r="AC827" s="66"/>
      <c r="AD827" s="66">
        <f t="shared" si="1479"/>
        <v>0</v>
      </c>
      <c r="AE827" s="67">
        <f t="shared" si="1439"/>
        <v>3993.3999999999996</v>
      </c>
      <c r="AF827" s="66"/>
      <c r="AG827" s="78">
        <f t="shared" si="1480"/>
        <v>0</v>
      </c>
      <c r="AH827" s="79">
        <f t="shared" si="1440"/>
        <v>5737.9999999999991</v>
      </c>
      <c r="AI827" s="66"/>
      <c r="AJ827" s="68">
        <f t="shared" si="1524"/>
        <v>0</v>
      </c>
      <c r="AK827" s="67">
        <f t="shared" si="1441"/>
        <v>22508.5</v>
      </c>
      <c r="AL827" s="66"/>
      <c r="AM827" s="68">
        <f t="shared" si="1482"/>
        <v>0</v>
      </c>
      <c r="AN827" s="67">
        <f t="shared" si="1442"/>
        <v>9752.8999999999978</v>
      </c>
      <c r="AO827" s="66"/>
      <c r="AP827" s="68">
        <f t="shared" si="1434"/>
        <v>0</v>
      </c>
      <c r="AQ827" s="67">
        <f t="shared" si="1534"/>
        <v>38229.9</v>
      </c>
      <c r="AR827" s="66"/>
      <c r="AS827" s="68">
        <f t="shared" si="1490"/>
        <v>0</v>
      </c>
      <c r="AT827" s="67">
        <f t="shared" si="1443"/>
        <v>2001.1000000000004</v>
      </c>
      <c r="AU827" s="66"/>
      <c r="AV827" s="66">
        <f t="shared" si="1444"/>
        <v>0</v>
      </c>
      <c r="AW827" s="42">
        <f t="shared" si="1533"/>
        <v>1620.0000000000014</v>
      </c>
      <c r="AX827" s="66"/>
      <c r="AY827" s="66">
        <f t="shared" si="1491"/>
        <v>0</v>
      </c>
      <c r="AZ827" s="67">
        <f t="shared" si="1435"/>
        <v>1738.6</v>
      </c>
      <c r="BA827" s="66"/>
      <c r="BB827" s="68">
        <f t="shared" si="1492"/>
        <v>0</v>
      </c>
      <c r="BC827" s="67">
        <f t="shared" si="1445"/>
        <v>1254.5999999999999</v>
      </c>
      <c r="BD827" s="66"/>
      <c r="BE827" s="68">
        <f t="shared" si="1493"/>
        <v>0</v>
      </c>
      <c r="BF827" s="67">
        <f t="shared" si="1525"/>
        <v>7474.3200000000015</v>
      </c>
      <c r="BG827" s="66"/>
      <c r="BH827" s="68">
        <f t="shared" si="1494"/>
        <v>156</v>
      </c>
      <c r="BI827" s="67">
        <f t="shared" si="1483"/>
        <v>44919.88</v>
      </c>
      <c r="BJ827" s="66"/>
      <c r="BK827" s="68">
        <f t="shared" si="1495"/>
        <v>0</v>
      </c>
      <c r="BL827" s="67">
        <f t="shared" si="1446"/>
        <v>4604.6000000000004</v>
      </c>
      <c r="BM827" s="66"/>
      <c r="BN827" s="68">
        <f t="shared" si="1447"/>
        <v>0</v>
      </c>
      <c r="BO827" s="67">
        <f t="shared" si="1448"/>
        <v>11177.900000000001</v>
      </c>
      <c r="BP827" s="66"/>
      <c r="BQ827" s="68">
        <f t="shared" si="1530"/>
        <v>0</v>
      </c>
      <c r="BR827" s="67">
        <f t="shared" si="1526"/>
        <v>23451.419999999991</v>
      </c>
      <c r="BS827" s="66"/>
      <c r="BT827" s="66">
        <f t="shared" si="1475"/>
        <v>0</v>
      </c>
      <c r="BU827" s="67">
        <f>BU826+BS827-BT827-100</f>
        <v>42663</v>
      </c>
      <c r="BV827" s="66"/>
      <c r="BW827" s="66">
        <f t="shared" si="1476"/>
        <v>0</v>
      </c>
      <c r="BX827" s="67">
        <f>+BX826+BV827-BW827-100</f>
        <v>82519</v>
      </c>
      <c r="BY827" s="66"/>
      <c r="BZ827" s="66">
        <f t="shared" si="1477"/>
        <v>0</v>
      </c>
      <c r="CA827" s="67">
        <f>+CA826+BY827-BZ827-100</f>
        <v>38143</v>
      </c>
      <c r="CB827" s="66"/>
      <c r="CC827" s="66">
        <f t="shared" si="1514"/>
        <v>0</v>
      </c>
      <c r="CD827" s="67">
        <f t="shared" si="1516"/>
        <v>33123.939999999995</v>
      </c>
      <c r="CE827" s="66"/>
      <c r="CF827" s="66">
        <f t="shared" si="1451"/>
        <v>0</v>
      </c>
      <c r="CG827" s="67">
        <f t="shared" si="1452"/>
        <v>6982.9</v>
      </c>
      <c r="CH827" s="66"/>
      <c r="CI827" s="66">
        <f t="shared" si="1496"/>
        <v>0</v>
      </c>
      <c r="CJ827" s="67">
        <f t="shared" si="1472"/>
        <v>8715</v>
      </c>
      <c r="CK827" s="66"/>
      <c r="CL827" s="68">
        <f t="shared" si="1497"/>
        <v>0</v>
      </c>
      <c r="CM827" s="79">
        <f t="shared" si="1453"/>
        <v>4864</v>
      </c>
      <c r="CN827" s="66"/>
      <c r="CO827" s="68">
        <f t="shared" si="1498"/>
        <v>0</v>
      </c>
      <c r="CP827" s="79">
        <f t="shared" si="1454"/>
        <v>3955</v>
      </c>
      <c r="CQ827" s="66"/>
      <c r="CR827" s="68">
        <f t="shared" si="1499"/>
        <v>0</v>
      </c>
      <c r="CS827" s="79">
        <f t="shared" si="1532"/>
        <v>6656</v>
      </c>
      <c r="CT827" s="66"/>
      <c r="CU827" s="68">
        <f t="shared" si="1500"/>
        <v>0</v>
      </c>
      <c r="CV827" s="79">
        <f t="shared" si="1455"/>
        <v>7769</v>
      </c>
      <c r="CW827" s="66"/>
      <c r="CX827" s="66">
        <f t="shared" si="1501"/>
        <v>0</v>
      </c>
      <c r="CY827" s="40">
        <f t="shared" si="1519"/>
        <v>6801.7599999999984</v>
      </c>
      <c r="CZ827" s="65"/>
      <c r="DA827" s="66">
        <f t="shared" si="1502"/>
        <v>0</v>
      </c>
      <c r="DB827" s="67">
        <f t="shared" si="1473"/>
        <v>88662</v>
      </c>
      <c r="DC827" s="66"/>
      <c r="DD827" s="66">
        <f t="shared" si="1503"/>
        <v>0</v>
      </c>
      <c r="DE827" s="67">
        <f t="shared" si="1474"/>
        <v>135433</v>
      </c>
      <c r="DF827" s="66"/>
      <c r="DG827" s="69">
        <f t="shared" si="1504"/>
        <v>0</v>
      </c>
      <c r="DH827" s="67">
        <f t="shared" si="1517"/>
        <v>441384</v>
      </c>
      <c r="DI827" s="66"/>
      <c r="DJ827" s="66">
        <f t="shared" si="1505"/>
        <v>0</v>
      </c>
      <c r="DK827" s="67">
        <f t="shared" si="1456"/>
        <v>4528.5</v>
      </c>
      <c r="DM827" s="206">
        <f t="shared" si="1506"/>
        <v>0</v>
      </c>
      <c r="DN827" s="25">
        <f t="shared" si="1436"/>
        <v>0</v>
      </c>
      <c r="DO827" s="5"/>
      <c r="DP827" s="43">
        <f t="shared" si="1507"/>
        <v>0</v>
      </c>
      <c r="DQ827" s="27">
        <f t="shared" si="1457"/>
        <v>6819.5</v>
      </c>
      <c r="DR827" s="5"/>
      <c r="DS827" s="43">
        <f t="shared" si="1508"/>
        <v>0</v>
      </c>
      <c r="DT827" s="27">
        <f t="shared" si="1458"/>
        <v>4846</v>
      </c>
      <c r="DU827" s="5"/>
      <c r="DV827" s="43">
        <f t="shared" si="1509"/>
        <v>0</v>
      </c>
      <c r="DW827" s="27">
        <f t="shared" si="1459"/>
        <v>4835</v>
      </c>
      <c r="DX827" s="5"/>
      <c r="DY827" s="22">
        <f t="shared" si="1510"/>
        <v>0</v>
      </c>
      <c r="DZ827" s="25">
        <f t="shared" si="1460"/>
        <v>523</v>
      </c>
      <c r="EA827" s="22"/>
      <c r="EB827" s="22">
        <f t="shared" si="1511"/>
        <v>0</v>
      </c>
      <c r="EC827" s="28">
        <f t="shared" si="1461"/>
        <v>369</v>
      </c>
      <c r="ED827" s="5"/>
      <c r="EE827" s="43">
        <f t="shared" si="1512"/>
        <v>0</v>
      </c>
      <c r="EF827" s="27">
        <f t="shared" si="1462"/>
        <v>4769</v>
      </c>
      <c r="EG827" s="66"/>
      <c r="EH827" s="66">
        <f t="shared" si="1513"/>
        <v>0</v>
      </c>
      <c r="EI827" s="67">
        <f t="shared" si="1463"/>
        <v>23157</v>
      </c>
      <c r="EJ827" s="66"/>
      <c r="EK827" s="66">
        <f t="shared" si="1484"/>
        <v>0</v>
      </c>
      <c r="EL827" s="67">
        <f t="shared" si="1464"/>
        <v>21787</v>
      </c>
      <c r="EM827" s="110" t="e">
        <f t="shared" si="1485"/>
        <v>#REF!</v>
      </c>
    </row>
    <row r="828" spans="1:143" ht="11.25" customHeight="1" x14ac:dyDescent="0.25">
      <c r="A828" s="188">
        <v>46151</v>
      </c>
      <c r="B828" s="11">
        <v>46151</v>
      </c>
      <c r="C828" s="174">
        <v>8004973950</v>
      </c>
      <c r="D828" s="13" t="s">
        <v>214</v>
      </c>
      <c r="E828" s="14">
        <v>2000</v>
      </c>
      <c r="F828" s="15">
        <v>2</v>
      </c>
      <c r="G828" s="16">
        <v>191516031272</v>
      </c>
      <c r="H828" s="66"/>
      <c r="I828" s="41">
        <f t="shared" si="1430"/>
        <v>4000</v>
      </c>
      <c r="J828" s="48">
        <f t="shared" si="1520"/>
        <v>165978</v>
      </c>
      <c r="K828" s="66"/>
      <c r="L828" s="41">
        <f t="shared" si="1531"/>
        <v>4000</v>
      </c>
      <c r="M828" s="48">
        <f t="shared" si="1521"/>
        <v>114694</v>
      </c>
      <c r="N828" s="66"/>
      <c r="O828" s="41">
        <f t="shared" si="1431"/>
        <v>4000</v>
      </c>
      <c r="P828" s="48">
        <f t="shared" si="1522"/>
        <v>214488</v>
      </c>
      <c r="Q828" s="66"/>
      <c r="R828" s="66">
        <f t="shared" si="1432"/>
        <v>4000</v>
      </c>
      <c r="S828" s="67" t="e">
        <f t="shared" si="1523"/>
        <v>#REF!</v>
      </c>
      <c r="T828" s="66"/>
      <c r="U828" s="66">
        <f t="shared" si="1437"/>
        <v>4200</v>
      </c>
      <c r="V828" s="67">
        <f t="shared" si="1438"/>
        <v>91360.400000000023</v>
      </c>
      <c r="X828" s="69">
        <f t="shared" si="1433"/>
        <v>0</v>
      </c>
      <c r="Y828" s="67">
        <f t="shared" si="1529"/>
        <v>6326.2999999999993</v>
      </c>
      <c r="Z828" s="66"/>
      <c r="AA828" s="68">
        <f t="shared" si="1478"/>
        <v>0</v>
      </c>
      <c r="AB828" s="67">
        <f t="shared" si="1425"/>
        <v>7141</v>
      </c>
      <c r="AC828" s="66"/>
      <c r="AD828" s="66">
        <f t="shared" si="1479"/>
        <v>0</v>
      </c>
      <c r="AE828" s="67">
        <f t="shared" si="1439"/>
        <v>3993.3999999999996</v>
      </c>
      <c r="AF828" s="66"/>
      <c r="AG828" s="78">
        <f t="shared" si="1480"/>
        <v>0</v>
      </c>
      <c r="AH828" s="79">
        <f t="shared" si="1440"/>
        <v>5737.9999999999991</v>
      </c>
      <c r="AI828" s="66"/>
      <c r="AJ828" s="68">
        <f t="shared" si="1524"/>
        <v>0</v>
      </c>
      <c r="AK828" s="67">
        <f t="shared" si="1441"/>
        <v>22508.5</v>
      </c>
      <c r="AL828" s="66"/>
      <c r="AM828" s="68">
        <f t="shared" si="1482"/>
        <v>0</v>
      </c>
      <c r="AN828" s="67">
        <f t="shared" si="1442"/>
        <v>9752.8999999999978</v>
      </c>
      <c r="AO828" s="66"/>
      <c r="AP828" s="68">
        <f t="shared" si="1434"/>
        <v>0</v>
      </c>
      <c r="AQ828" s="67">
        <f t="shared" si="1534"/>
        <v>38229.9</v>
      </c>
      <c r="AR828" s="66"/>
      <c r="AS828" s="68">
        <f t="shared" si="1490"/>
        <v>0</v>
      </c>
      <c r="AT828" s="67">
        <f t="shared" si="1443"/>
        <v>2001.1000000000004</v>
      </c>
      <c r="AU828" s="66"/>
      <c r="AV828" s="66">
        <f t="shared" si="1444"/>
        <v>0</v>
      </c>
      <c r="AW828" s="42">
        <f t="shared" si="1533"/>
        <v>1620.0000000000014</v>
      </c>
      <c r="AX828" s="66"/>
      <c r="AY828" s="66">
        <f t="shared" si="1491"/>
        <v>0</v>
      </c>
      <c r="AZ828" s="67">
        <f t="shared" si="1435"/>
        <v>1738.6</v>
      </c>
      <c r="BA828" s="66"/>
      <c r="BB828" s="68">
        <f t="shared" si="1492"/>
        <v>0</v>
      </c>
      <c r="BC828" s="67">
        <f t="shared" si="1445"/>
        <v>1254.5999999999999</v>
      </c>
      <c r="BD828" s="66"/>
      <c r="BE828" s="68">
        <f t="shared" si="1493"/>
        <v>0</v>
      </c>
      <c r="BF828" s="67">
        <f t="shared" si="1525"/>
        <v>7474.3200000000015</v>
      </c>
      <c r="BG828" s="66"/>
      <c r="BH828" s="68">
        <f t="shared" si="1494"/>
        <v>0</v>
      </c>
      <c r="BI828" s="67">
        <f t="shared" si="1483"/>
        <v>44919.88</v>
      </c>
      <c r="BJ828" s="66"/>
      <c r="BK828" s="68">
        <f t="shared" si="1495"/>
        <v>0</v>
      </c>
      <c r="BL828" s="67">
        <f t="shared" si="1446"/>
        <v>4604.6000000000004</v>
      </c>
      <c r="BM828" s="66"/>
      <c r="BN828" s="68">
        <f t="shared" si="1447"/>
        <v>0</v>
      </c>
      <c r="BO828" s="67">
        <f t="shared" si="1448"/>
        <v>11177.900000000001</v>
      </c>
      <c r="BP828" s="66"/>
      <c r="BQ828" s="68">
        <f t="shared" si="1530"/>
        <v>0</v>
      </c>
      <c r="BR828" s="67">
        <f t="shared" si="1526"/>
        <v>23451.419999999991</v>
      </c>
      <c r="BS828" s="66"/>
      <c r="BT828" s="66">
        <f t="shared" si="1475"/>
        <v>0</v>
      </c>
      <c r="BU828" s="67">
        <f t="shared" ref="BU828:BU866" si="1535">BU827+BS828-BT828</f>
        <v>42663</v>
      </c>
      <c r="BV828" s="66"/>
      <c r="BW828" s="66">
        <f t="shared" si="1476"/>
        <v>0</v>
      </c>
      <c r="BX828" s="67">
        <f t="shared" ref="BX828:BX836" si="1536">+BX827+BV828-BW828</f>
        <v>82519</v>
      </c>
      <c r="BY828" s="66"/>
      <c r="BZ828" s="66">
        <f t="shared" si="1477"/>
        <v>0</v>
      </c>
      <c r="CA828" s="67">
        <f t="shared" ref="CA828:CA866" si="1537">+CA827+BY828-BZ828</f>
        <v>38143</v>
      </c>
      <c r="CB828" s="66"/>
      <c r="CC828" s="66">
        <f t="shared" si="1514"/>
        <v>0</v>
      </c>
      <c r="CD828" s="67">
        <f t="shared" si="1516"/>
        <v>33123.939999999995</v>
      </c>
      <c r="CE828" s="66"/>
      <c r="CF828" s="66">
        <f t="shared" si="1451"/>
        <v>0</v>
      </c>
      <c r="CG828" s="67">
        <f t="shared" si="1452"/>
        <v>6982.9</v>
      </c>
      <c r="CH828" s="66"/>
      <c r="CI828" s="66">
        <f t="shared" si="1496"/>
        <v>0</v>
      </c>
      <c r="CJ828" s="67">
        <f t="shared" si="1472"/>
        <v>8715</v>
      </c>
      <c r="CK828" s="66"/>
      <c r="CL828" s="68">
        <f t="shared" si="1497"/>
        <v>0</v>
      </c>
      <c r="CM828" s="79">
        <f t="shared" si="1453"/>
        <v>4864</v>
      </c>
      <c r="CN828" s="66"/>
      <c r="CO828" s="68">
        <f t="shared" si="1498"/>
        <v>0</v>
      </c>
      <c r="CP828" s="79">
        <f t="shared" si="1454"/>
        <v>3955</v>
      </c>
      <c r="CQ828" s="66"/>
      <c r="CR828" s="68">
        <f t="shared" si="1499"/>
        <v>0</v>
      </c>
      <c r="CS828" s="79">
        <f t="shared" si="1532"/>
        <v>6656</v>
      </c>
      <c r="CT828" s="66"/>
      <c r="CU828" s="68">
        <f t="shared" si="1500"/>
        <v>0</v>
      </c>
      <c r="CV828" s="79">
        <f t="shared" si="1455"/>
        <v>7769</v>
      </c>
      <c r="CW828" s="66"/>
      <c r="CX828" s="66">
        <f t="shared" si="1501"/>
        <v>0</v>
      </c>
      <c r="CY828" s="40">
        <f t="shared" si="1519"/>
        <v>6801.7599999999984</v>
      </c>
      <c r="CZ828" s="65"/>
      <c r="DA828" s="66">
        <f t="shared" si="1502"/>
        <v>0</v>
      </c>
      <c r="DB828" s="67">
        <f t="shared" si="1473"/>
        <v>88662</v>
      </c>
      <c r="DC828" s="66"/>
      <c r="DD828" s="66">
        <f t="shared" si="1503"/>
        <v>0</v>
      </c>
      <c r="DE828" s="67">
        <f t="shared" si="1474"/>
        <v>135433</v>
      </c>
      <c r="DF828" s="66"/>
      <c r="DG828" s="69">
        <f t="shared" si="1504"/>
        <v>0</v>
      </c>
      <c r="DH828" s="67">
        <f t="shared" si="1517"/>
        <v>441384</v>
      </c>
      <c r="DI828" s="66"/>
      <c r="DJ828" s="66">
        <f t="shared" si="1505"/>
        <v>0</v>
      </c>
      <c r="DK828" s="67">
        <f t="shared" si="1456"/>
        <v>4528.5</v>
      </c>
      <c r="DM828" s="206">
        <f t="shared" si="1506"/>
        <v>0</v>
      </c>
      <c r="DN828" s="25">
        <f t="shared" si="1436"/>
        <v>0</v>
      </c>
      <c r="DO828" s="5"/>
      <c r="DP828" s="43">
        <f t="shared" si="1507"/>
        <v>0</v>
      </c>
      <c r="DQ828" s="27">
        <f t="shared" si="1457"/>
        <v>6819.5</v>
      </c>
      <c r="DR828" s="5"/>
      <c r="DS828" s="43">
        <f t="shared" si="1508"/>
        <v>0</v>
      </c>
      <c r="DT828" s="27">
        <f t="shared" si="1458"/>
        <v>4846</v>
      </c>
      <c r="DU828" s="5"/>
      <c r="DV828" s="43">
        <f t="shared" si="1509"/>
        <v>0</v>
      </c>
      <c r="DW828" s="27">
        <f t="shared" si="1459"/>
        <v>4835</v>
      </c>
      <c r="DX828" s="5"/>
      <c r="DY828" s="22">
        <f t="shared" si="1510"/>
        <v>0</v>
      </c>
      <c r="DZ828" s="25">
        <f t="shared" si="1460"/>
        <v>523</v>
      </c>
      <c r="EA828" s="22"/>
      <c r="EB828" s="22">
        <f t="shared" si="1511"/>
        <v>0</v>
      </c>
      <c r="EC828" s="28">
        <f t="shared" si="1461"/>
        <v>369</v>
      </c>
      <c r="ED828" s="5"/>
      <c r="EE828" s="43">
        <f t="shared" si="1512"/>
        <v>0</v>
      </c>
      <c r="EF828" s="27">
        <f t="shared" si="1462"/>
        <v>4769</v>
      </c>
      <c r="EG828" s="66"/>
      <c r="EH828" s="66">
        <f t="shared" si="1513"/>
        <v>0</v>
      </c>
      <c r="EI828" s="67">
        <f t="shared" si="1463"/>
        <v>23157</v>
      </c>
      <c r="EJ828" s="66"/>
      <c r="EK828" s="66">
        <f t="shared" si="1484"/>
        <v>0</v>
      </c>
      <c r="EL828" s="67">
        <f t="shared" si="1464"/>
        <v>21787</v>
      </c>
      <c r="EM828" s="110" t="e">
        <f t="shared" si="1485"/>
        <v>#REF!</v>
      </c>
    </row>
    <row r="829" spans="1:143" ht="11.25" customHeight="1" x14ac:dyDescent="0.25">
      <c r="A829" s="158">
        <v>46151</v>
      </c>
      <c r="B829" s="158">
        <v>46151</v>
      </c>
      <c r="C829" s="174">
        <v>8004973947</v>
      </c>
      <c r="D829" s="13" t="s">
        <v>213</v>
      </c>
      <c r="E829" s="14">
        <v>8750</v>
      </c>
      <c r="F829" s="15">
        <v>3</v>
      </c>
      <c r="G829" s="16">
        <v>191516031265</v>
      </c>
      <c r="H829" s="66"/>
      <c r="I829" s="41">
        <f t="shared" si="1430"/>
        <v>17500</v>
      </c>
      <c r="J829" s="48">
        <f t="shared" si="1520"/>
        <v>148478</v>
      </c>
      <c r="K829" s="66"/>
      <c r="L829" s="41">
        <f t="shared" si="1531"/>
        <v>17500</v>
      </c>
      <c r="M829" s="48">
        <f t="shared" si="1521"/>
        <v>97194</v>
      </c>
      <c r="N829" s="66"/>
      <c r="O829" s="41">
        <f t="shared" si="1431"/>
        <v>17500</v>
      </c>
      <c r="P829" s="48">
        <f t="shared" si="1522"/>
        <v>196988</v>
      </c>
      <c r="Q829" s="66"/>
      <c r="R829" s="66">
        <f t="shared" si="1432"/>
        <v>17500</v>
      </c>
      <c r="S829" s="67" t="e">
        <f t="shared" si="1523"/>
        <v>#REF!</v>
      </c>
      <c r="T829" s="66"/>
      <c r="U829" s="66">
        <f t="shared" si="1437"/>
        <v>27125</v>
      </c>
      <c r="V829" s="67">
        <f t="shared" si="1438"/>
        <v>64235.400000000023</v>
      </c>
      <c r="X829" s="69">
        <f t="shared" si="1433"/>
        <v>0</v>
      </c>
      <c r="Y829" s="67">
        <f t="shared" si="1529"/>
        <v>6326.2999999999993</v>
      </c>
      <c r="Z829" s="66"/>
      <c r="AA829" s="68">
        <f t="shared" si="1478"/>
        <v>0</v>
      </c>
      <c r="AB829" s="67">
        <f t="shared" si="1425"/>
        <v>7141</v>
      </c>
      <c r="AC829" s="66"/>
      <c r="AD829" s="66">
        <f t="shared" si="1479"/>
        <v>0</v>
      </c>
      <c r="AE829" s="67">
        <f t="shared" si="1439"/>
        <v>3993.3999999999996</v>
      </c>
      <c r="AF829" s="66"/>
      <c r="AG829" s="78">
        <f t="shared" si="1480"/>
        <v>0</v>
      </c>
      <c r="AH829" s="79">
        <f t="shared" si="1440"/>
        <v>5737.9999999999991</v>
      </c>
      <c r="AI829" s="66"/>
      <c r="AJ829" s="68">
        <f t="shared" si="1524"/>
        <v>0</v>
      </c>
      <c r="AK829" s="67">
        <f t="shared" si="1441"/>
        <v>22508.5</v>
      </c>
      <c r="AL829" s="66"/>
      <c r="AM829" s="68">
        <f t="shared" si="1482"/>
        <v>0</v>
      </c>
      <c r="AN829" s="67">
        <f t="shared" si="1442"/>
        <v>9752.8999999999978</v>
      </c>
      <c r="AO829" s="66"/>
      <c r="AP829" s="68">
        <f t="shared" si="1434"/>
        <v>0</v>
      </c>
      <c r="AQ829" s="67">
        <f t="shared" si="1534"/>
        <v>38229.9</v>
      </c>
      <c r="AR829" s="66"/>
      <c r="AS829" s="68">
        <f t="shared" si="1490"/>
        <v>0</v>
      </c>
      <c r="AT829" s="67">
        <f t="shared" si="1443"/>
        <v>2001.1000000000004</v>
      </c>
      <c r="AU829" s="66"/>
      <c r="AV829" s="66">
        <f t="shared" si="1444"/>
        <v>0</v>
      </c>
      <c r="AW829" s="42">
        <f t="shared" si="1533"/>
        <v>1620.0000000000014</v>
      </c>
      <c r="AX829" s="66"/>
      <c r="AY829" s="66">
        <f t="shared" si="1491"/>
        <v>0</v>
      </c>
      <c r="AZ829" s="67">
        <f t="shared" si="1435"/>
        <v>1738.6</v>
      </c>
      <c r="BA829" s="66"/>
      <c r="BB829" s="68">
        <f t="shared" si="1492"/>
        <v>0</v>
      </c>
      <c r="BC829" s="67">
        <f t="shared" si="1445"/>
        <v>1254.5999999999999</v>
      </c>
      <c r="BD829" s="66"/>
      <c r="BE829" s="68">
        <f t="shared" si="1493"/>
        <v>0</v>
      </c>
      <c r="BF829" s="67">
        <f t="shared" si="1525"/>
        <v>7474.3200000000015</v>
      </c>
      <c r="BG829" s="66"/>
      <c r="BH829" s="68">
        <f t="shared" si="1494"/>
        <v>0</v>
      </c>
      <c r="BI829" s="67">
        <f t="shared" si="1483"/>
        <v>44919.88</v>
      </c>
      <c r="BJ829" s="66"/>
      <c r="BK829" s="68">
        <f t="shared" si="1495"/>
        <v>0</v>
      </c>
      <c r="BL829" s="67">
        <f t="shared" si="1446"/>
        <v>4604.6000000000004</v>
      </c>
      <c r="BM829" s="66"/>
      <c r="BN829" s="68">
        <f t="shared" si="1447"/>
        <v>0</v>
      </c>
      <c r="BO829" s="67">
        <f t="shared" si="1448"/>
        <v>11177.900000000001</v>
      </c>
      <c r="BP829" s="66"/>
      <c r="BQ829" s="68">
        <f t="shared" si="1530"/>
        <v>0</v>
      </c>
      <c r="BR829" s="67">
        <f t="shared" si="1526"/>
        <v>23451.419999999991</v>
      </c>
      <c r="BS829" s="66"/>
      <c r="BT829" s="66">
        <f t="shared" si="1475"/>
        <v>0</v>
      </c>
      <c r="BU829" s="67">
        <f t="shared" si="1535"/>
        <v>42663</v>
      </c>
      <c r="BV829" s="66"/>
      <c r="BW829" s="66">
        <f t="shared" si="1476"/>
        <v>0</v>
      </c>
      <c r="BX829" s="67">
        <f t="shared" si="1536"/>
        <v>82519</v>
      </c>
      <c r="BY829" s="66"/>
      <c r="BZ829" s="66">
        <f t="shared" si="1477"/>
        <v>0</v>
      </c>
      <c r="CA829" s="67">
        <f t="shared" si="1537"/>
        <v>38143</v>
      </c>
      <c r="CB829" s="66"/>
      <c r="CC829" s="66">
        <f t="shared" si="1514"/>
        <v>0</v>
      </c>
      <c r="CD829" s="67">
        <f t="shared" si="1516"/>
        <v>33123.939999999995</v>
      </c>
      <c r="CE829" s="66"/>
      <c r="CF829" s="66">
        <f t="shared" si="1451"/>
        <v>0</v>
      </c>
      <c r="CG829" s="67">
        <f t="shared" si="1452"/>
        <v>6982.9</v>
      </c>
      <c r="CH829" s="66"/>
      <c r="CI829" s="66">
        <f t="shared" si="1496"/>
        <v>0</v>
      </c>
      <c r="CJ829" s="67">
        <f t="shared" si="1472"/>
        <v>8715</v>
      </c>
      <c r="CK829" s="66"/>
      <c r="CL829" s="68">
        <f t="shared" si="1497"/>
        <v>0</v>
      </c>
      <c r="CM829" s="79">
        <f t="shared" si="1453"/>
        <v>4864</v>
      </c>
      <c r="CN829" s="66"/>
      <c r="CO829" s="68">
        <f t="shared" si="1498"/>
        <v>0</v>
      </c>
      <c r="CP829" s="79">
        <f t="shared" si="1454"/>
        <v>3955</v>
      </c>
      <c r="CQ829" s="66"/>
      <c r="CR829" s="68">
        <f t="shared" si="1499"/>
        <v>0</v>
      </c>
      <c r="CS829" s="79">
        <f t="shared" si="1532"/>
        <v>6656</v>
      </c>
      <c r="CT829" s="66"/>
      <c r="CU829" s="68">
        <f t="shared" si="1500"/>
        <v>0</v>
      </c>
      <c r="CV829" s="79">
        <f t="shared" si="1455"/>
        <v>7769</v>
      </c>
      <c r="CW829" s="66"/>
      <c r="CX829" s="66">
        <f t="shared" si="1501"/>
        <v>0</v>
      </c>
      <c r="CY829" s="40">
        <f t="shared" si="1519"/>
        <v>6801.7599999999984</v>
      </c>
      <c r="CZ829" s="65"/>
      <c r="DA829" s="66">
        <f t="shared" si="1502"/>
        <v>0</v>
      </c>
      <c r="DB829" s="67">
        <f t="shared" si="1473"/>
        <v>88662</v>
      </c>
      <c r="DC829" s="66"/>
      <c r="DD829" s="66">
        <f t="shared" si="1503"/>
        <v>0</v>
      </c>
      <c r="DE829" s="67">
        <f t="shared" si="1474"/>
        <v>135433</v>
      </c>
      <c r="DF829" s="66"/>
      <c r="DG829" s="69">
        <f t="shared" si="1504"/>
        <v>0</v>
      </c>
      <c r="DH829" s="67">
        <f t="shared" si="1517"/>
        <v>441384</v>
      </c>
      <c r="DI829" s="66"/>
      <c r="DJ829" s="66">
        <f t="shared" si="1505"/>
        <v>0</v>
      </c>
      <c r="DK829" s="67">
        <f t="shared" si="1456"/>
        <v>4528.5</v>
      </c>
      <c r="DM829" s="206">
        <f t="shared" si="1506"/>
        <v>0</v>
      </c>
      <c r="DN829" s="25">
        <f t="shared" si="1436"/>
        <v>0</v>
      </c>
      <c r="DO829" s="5"/>
      <c r="DP829" s="43">
        <f t="shared" si="1507"/>
        <v>0</v>
      </c>
      <c r="DQ829" s="27">
        <f t="shared" si="1457"/>
        <v>6819.5</v>
      </c>
      <c r="DR829" s="5"/>
      <c r="DS829" s="43">
        <f t="shared" si="1508"/>
        <v>0</v>
      </c>
      <c r="DT829" s="27">
        <f t="shared" si="1458"/>
        <v>4846</v>
      </c>
      <c r="DU829" s="5"/>
      <c r="DV829" s="43">
        <f t="shared" si="1509"/>
        <v>0</v>
      </c>
      <c r="DW829" s="27">
        <f t="shared" si="1459"/>
        <v>4835</v>
      </c>
      <c r="DX829" s="5"/>
      <c r="DY829" s="22">
        <f t="shared" si="1510"/>
        <v>0</v>
      </c>
      <c r="DZ829" s="25">
        <f t="shared" si="1460"/>
        <v>523</v>
      </c>
      <c r="EA829" s="22"/>
      <c r="EB829" s="22">
        <f t="shared" si="1511"/>
        <v>0</v>
      </c>
      <c r="EC829" s="28">
        <f t="shared" si="1461"/>
        <v>369</v>
      </c>
      <c r="ED829" s="5"/>
      <c r="EE829" s="43">
        <f t="shared" si="1512"/>
        <v>0</v>
      </c>
      <c r="EF829" s="27">
        <f t="shared" si="1462"/>
        <v>4769</v>
      </c>
      <c r="EG829" s="66"/>
      <c r="EH829" s="66">
        <f t="shared" si="1513"/>
        <v>0</v>
      </c>
      <c r="EI829" s="67">
        <f t="shared" si="1463"/>
        <v>23157</v>
      </c>
      <c r="EJ829" s="66"/>
      <c r="EK829" s="66">
        <f t="shared" si="1484"/>
        <v>0</v>
      </c>
      <c r="EL829" s="67">
        <f t="shared" si="1464"/>
        <v>21787</v>
      </c>
      <c r="EM829" s="110" t="e">
        <f t="shared" si="1485"/>
        <v>#REF!</v>
      </c>
    </row>
    <row r="830" spans="1:143" ht="11.25" customHeight="1" x14ac:dyDescent="0.25">
      <c r="A830" s="11">
        <v>46151</v>
      </c>
      <c r="B830" s="158">
        <v>46151</v>
      </c>
      <c r="C830" s="174">
        <v>8004976243</v>
      </c>
      <c r="D830" s="13" t="s">
        <v>77</v>
      </c>
      <c r="E830" s="14">
        <v>5000</v>
      </c>
      <c r="F830" s="15">
        <v>1</v>
      </c>
      <c r="G830" s="16">
        <v>191516031289</v>
      </c>
      <c r="H830" s="66"/>
      <c r="I830" s="41">
        <f t="shared" si="1430"/>
        <v>10000</v>
      </c>
      <c r="J830" s="48">
        <f t="shared" si="1520"/>
        <v>138478</v>
      </c>
      <c r="K830" s="66"/>
      <c r="L830" s="41">
        <f t="shared" si="1531"/>
        <v>10000</v>
      </c>
      <c r="M830" s="48">
        <f t="shared" si="1521"/>
        <v>87194</v>
      </c>
      <c r="N830" s="66"/>
      <c r="O830" s="41">
        <f t="shared" si="1431"/>
        <v>10000</v>
      </c>
      <c r="P830" s="48">
        <f t="shared" si="1522"/>
        <v>186988</v>
      </c>
      <c r="Q830" s="66"/>
      <c r="R830" s="66">
        <f t="shared" si="1432"/>
        <v>10000</v>
      </c>
      <c r="S830" s="67" t="e">
        <f t="shared" si="1523"/>
        <v>#REF!</v>
      </c>
      <c r="T830" s="66"/>
      <c r="U830" s="66">
        <f t="shared" si="1437"/>
        <v>5500</v>
      </c>
      <c r="V830" s="67">
        <f t="shared" si="1438"/>
        <v>58735.400000000023</v>
      </c>
      <c r="X830" s="69">
        <f t="shared" si="1433"/>
        <v>0</v>
      </c>
      <c r="Y830" s="67">
        <f t="shared" si="1529"/>
        <v>6326.2999999999993</v>
      </c>
      <c r="Z830" s="66"/>
      <c r="AA830" s="68">
        <f t="shared" si="1478"/>
        <v>0</v>
      </c>
      <c r="AB830" s="67">
        <f t="shared" si="1425"/>
        <v>7141</v>
      </c>
      <c r="AC830" s="66"/>
      <c r="AD830" s="66">
        <f t="shared" si="1479"/>
        <v>0</v>
      </c>
      <c r="AE830" s="67">
        <f t="shared" si="1439"/>
        <v>3993.3999999999996</v>
      </c>
      <c r="AF830" s="66"/>
      <c r="AG830" s="78">
        <f t="shared" si="1480"/>
        <v>0</v>
      </c>
      <c r="AH830" s="79">
        <f t="shared" si="1440"/>
        <v>5737.9999999999991</v>
      </c>
      <c r="AI830" s="66"/>
      <c r="AJ830" s="68">
        <f t="shared" si="1524"/>
        <v>0</v>
      </c>
      <c r="AK830" s="67">
        <f t="shared" si="1441"/>
        <v>22508.5</v>
      </c>
      <c r="AL830" s="66"/>
      <c r="AM830" s="68">
        <f t="shared" si="1482"/>
        <v>0</v>
      </c>
      <c r="AN830" s="67">
        <f t="shared" si="1442"/>
        <v>9752.8999999999978</v>
      </c>
      <c r="AO830" s="66"/>
      <c r="AP830" s="68">
        <f t="shared" si="1434"/>
        <v>0</v>
      </c>
      <c r="AQ830" s="67">
        <f t="shared" si="1534"/>
        <v>38229.9</v>
      </c>
      <c r="AR830" s="66"/>
      <c r="AS830" s="68">
        <f t="shared" si="1490"/>
        <v>0</v>
      </c>
      <c r="AT830" s="67">
        <f t="shared" si="1443"/>
        <v>2001.1000000000004</v>
      </c>
      <c r="AU830" s="66"/>
      <c r="AV830" s="66">
        <f t="shared" si="1444"/>
        <v>0</v>
      </c>
      <c r="AW830" s="42">
        <f t="shared" si="1533"/>
        <v>1620.0000000000014</v>
      </c>
      <c r="AX830" s="66"/>
      <c r="AY830" s="66">
        <f t="shared" si="1491"/>
        <v>0</v>
      </c>
      <c r="AZ830" s="67">
        <f t="shared" si="1435"/>
        <v>1738.6</v>
      </c>
      <c r="BA830" s="66"/>
      <c r="BB830" s="68">
        <f t="shared" si="1492"/>
        <v>0</v>
      </c>
      <c r="BC830" s="67">
        <f t="shared" si="1445"/>
        <v>1254.5999999999999</v>
      </c>
      <c r="BD830" s="66"/>
      <c r="BE830" s="68">
        <f t="shared" si="1493"/>
        <v>0</v>
      </c>
      <c r="BF830" s="67">
        <f t="shared" si="1525"/>
        <v>7474.3200000000015</v>
      </c>
      <c r="BG830" s="66"/>
      <c r="BH830" s="68">
        <f t="shared" si="1494"/>
        <v>0</v>
      </c>
      <c r="BI830" s="67">
        <f t="shared" si="1483"/>
        <v>44919.88</v>
      </c>
      <c r="BJ830" s="66"/>
      <c r="BK830" s="68">
        <f t="shared" si="1495"/>
        <v>0</v>
      </c>
      <c r="BL830" s="67">
        <f t="shared" si="1446"/>
        <v>4604.6000000000004</v>
      </c>
      <c r="BM830" s="66"/>
      <c r="BN830" s="68">
        <f t="shared" si="1447"/>
        <v>0</v>
      </c>
      <c r="BO830" s="67">
        <f t="shared" si="1448"/>
        <v>11177.900000000001</v>
      </c>
      <c r="BP830" s="66"/>
      <c r="BQ830" s="68">
        <f t="shared" si="1530"/>
        <v>0</v>
      </c>
      <c r="BR830" s="67">
        <f t="shared" si="1526"/>
        <v>23451.419999999991</v>
      </c>
      <c r="BS830" s="66"/>
      <c r="BT830" s="66">
        <f t="shared" si="1475"/>
        <v>0</v>
      </c>
      <c r="BU830" s="67">
        <f t="shared" si="1535"/>
        <v>42663</v>
      </c>
      <c r="BV830" s="66"/>
      <c r="BW830" s="66">
        <f t="shared" si="1476"/>
        <v>0</v>
      </c>
      <c r="BX830" s="67">
        <f t="shared" si="1536"/>
        <v>82519</v>
      </c>
      <c r="BY830" s="66"/>
      <c r="BZ830" s="66">
        <f t="shared" si="1477"/>
        <v>0</v>
      </c>
      <c r="CA830" s="67">
        <f t="shared" si="1537"/>
        <v>38143</v>
      </c>
      <c r="CB830" s="66"/>
      <c r="CC830" s="66">
        <f t="shared" si="1514"/>
        <v>0</v>
      </c>
      <c r="CD830" s="67">
        <f t="shared" si="1516"/>
        <v>33123.939999999995</v>
      </c>
      <c r="CE830" s="66"/>
      <c r="CF830" s="66">
        <f t="shared" si="1451"/>
        <v>0</v>
      </c>
      <c r="CG830" s="67">
        <f t="shared" si="1452"/>
        <v>6982.9</v>
      </c>
      <c r="CH830" s="66"/>
      <c r="CI830" s="66">
        <f t="shared" si="1496"/>
        <v>0</v>
      </c>
      <c r="CJ830" s="67">
        <f t="shared" si="1472"/>
        <v>8715</v>
      </c>
      <c r="CK830" s="66"/>
      <c r="CL830" s="68">
        <f t="shared" si="1497"/>
        <v>0</v>
      </c>
      <c r="CM830" s="79">
        <f t="shared" si="1453"/>
        <v>4864</v>
      </c>
      <c r="CN830" s="66"/>
      <c r="CO830" s="68">
        <f t="shared" si="1498"/>
        <v>0</v>
      </c>
      <c r="CP830" s="79">
        <f t="shared" si="1454"/>
        <v>3955</v>
      </c>
      <c r="CQ830" s="66"/>
      <c r="CR830" s="68">
        <f t="shared" si="1499"/>
        <v>0</v>
      </c>
      <c r="CS830" s="79">
        <f t="shared" si="1532"/>
        <v>6656</v>
      </c>
      <c r="CT830" s="66"/>
      <c r="CU830" s="68">
        <f t="shared" si="1500"/>
        <v>0</v>
      </c>
      <c r="CV830" s="79">
        <f t="shared" si="1455"/>
        <v>7769</v>
      </c>
      <c r="CW830" s="66"/>
      <c r="CX830" s="66">
        <f t="shared" si="1501"/>
        <v>0</v>
      </c>
      <c r="CY830" s="40">
        <f t="shared" si="1519"/>
        <v>6801.7599999999984</v>
      </c>
      <c r="CZ830" s="65"/>
      <c r="DA830" s="66">
        <f t="shared" si="1502"/>
        <v>0</v>
      </c>
      <c r="DB830" s="67">
        <f t="shared" si="1473"/>
        <v>88662</v>
      </c>
      <c r="DC830" s="66"/>
      <c r="DD830" s="66">
        <f t="shared" si="1503"/>
        <v>0</v>
      </c>
      <c r="DE830" s="67">
        <f t="shared" si="1474"/>
        <v>135433</v>
      </c>
      <c r="DF830" s="66"/>
      <c r="DG830" s="69">
        <f t="shared" si="1504"/>
        <v>0</v>
      </c>
      <c r="DH830" s="67">
        <f t="shared" si="1517"/>
        <v>441384</v>
      </c>
      <c r="DI830" s="66"/>
      <c r="DJ830" s="66">
        <f t="shared" si="1505"/>
        <v>0</v>
      </c>
      <c r="DK830" s="67">
        <f t="shared" si="1456"/>
        <v>4528.5</v>
      </c>
      <c r="DM830" s="206">
        <f t="shared" si="1506"/>
        <v>0</v>
      </c>
      <c r="DN830" s="25">
        <f t="shared" si="1436"/>
        <v>0</v>
      </c>
      <c r="DO830" s="5"/>
      <c r="DP830" s="43">
        <f t="shared" si="1507"/>
        <v>0</v>
      </c>
      <c r="DQ830" s="27">
        <f t="shared" si="1457"/>
        <v>6819.5</v>
      </c>
      <c r="DR830" s="5"/>
      <c r="DS830" s="43">
        <f t="shared" si="1508"/>
        <v>0</v>
      </c>
      <c r="DT830" s="27">
        <f t="shared" si="1458"/>
        <v>4846</v>
      </c>
      <c r="DU830" s="5"/>
      <c r="DV830" s="43">
        <f t="shared" si="1509"/>
        <v>0</v>
      </c>
      <c r="DW830" s="27">
        <f t="shared" si="1459"/>
        <v>4835</v>
      </c>
      <c r="DX830" s="5"/>
      <c r="DY830" s="22">
        <f t="shared" si="1510"/>
        <v>0</v>
      </c>
      <c r="DZ830" s="25">
        <f t="shared" si="1460"/>
        <v>523</v>
      </c>
      <c r="EA830" s="22"/>
      <c r="EB830" s="22">
        <f t="shared" si="1511"/>
        <v>0</v>
      </c>
      <c r="EC830" s="28">
        <f t="shared" si="1461"/>
        <v>369</v>
      </c>
      <c r="ED830" s="5"/>
      <c r="EE830" s="43">
        <f t="shared" si="1512"/>
        <v>0</v>
      </c>
      <c r="EF830" s="27">
        <f t="shared" si="1462"/>
        <v>4769</v>
      </c>
      <c r="EG830" s="66"/>
      <c r="EH830" s="66">
        <f t="shared" si="1513"/>
        <v>0</v>
      </c>
      <c r="EI830" s="67">
        <f t="shared" si="1463"/>
        <v>23157</v>
      </c>
      <c r="EJ830" s="66"/>
      <c r="EK830" s="66">
        <f t="shared" si="1484"/>
        <v>0</v>
      </c>
      <c r="EL830" s="67">
        <f t="shared" si="1464"/>
        <v>21787</v>
      </c>
      <c r="EM830" s="110" t="e">
        <f t="shared" si="1485"/>
        <v>#REF!</v>
      </c>
    </row>
    <row r="831" spans="1:143" ht="11.25" customHeight="1" x14ac:dyDescent="0.25">
      <c r="A831" s="11">
        <v>46151</v>
      </c>
      <c r="B831" s="187">
        <v>46151</v>
      </c>
      <c r="C831" s="174">
        <v>8004973953</v>
      </c>
      <c r="D831" s="13" t="s">
        <v>214</v>
      </c>
      <c r="E831" s="14">
        <v>5000</v>
      </c>
      <c r="F831" s="15">
        <v>2</v>
      </c>
      <c r="G831" s="16">
        <v>191516031272</v>
      </c>
      <c r="H831" s="66"/>
      <c r="I831" s="41">
        <f t="shared" si="1430"/>
        <v>10000</v>
      </c>
      <c r="J831" s="48">
        <f t="shared" si="1520"/>
        <v>128478</v>
      </c>
      <c r="K831" s="66"/>
      <c r="L831" s="41">
        <f t="shared" si="1531"/>
        <v>10000</v>
      </c>
      <c r="M831" s="48">
        <f t="shared" si="1521"/>
        <v>77194</v>
      </c>
      <c r="N831" s="66"/>
      <c r="O831" s="41">
        <f t="shared" si="1431"/>
        <v>10000</v>
      </c>
      <c r="P831" s="48">
        <f t="shared" si="1522"/>
        <v>176988</v>
      </c>
      <c r="Q831" s="66"/>
      <c r="R831" s="66">
        <f t="shared" si="1432"/>
        <v>10000</v>
      </c>
      <c r="S831" s="67" t="e">
        <f t="shared" si="1523"/>
        <v>#REF!</v>
      </c>
      <c r="T831" s="66"/>
      <c r="U831" s="66">
        <f t="shared" si="1437"/>
        <v>10500</v>
      </c>
      <c r="V831" s="67">
        <f t="shared" si="1438"/>
        <v>48235.400000000023</v>
      </c>
      <c r="X831" s="69">
        <f t="shared" si="1433"/>
        <v>0</v>
      </c>
      <c r="Y831" s="67">
        <f t="shared" si="1529"/>
        <v>6326.2999999999993</v>
      </c>
      <c r="Z831" s="66"/>
      <c r="AA831" s="68">
        <f t="shared" si="1478"/>
        <v>0</v>
      </c>
      <c r="AB831" s="67">
        <f t="shared" si="1425"/>
        <v>7141</v>
      </c>
      <c r="AC831" s="66"/>
      <c r="AD831" s="66">
        <f t="shared" si="1479"/>
        <v>0</v>
      </c>
      <c r="AE831" s="67">
        <f t="shared" si="1439"/>
        <v>3993.3999999999996</v>
      </c>
      <c r="AF831" s="66"/>
      <c r="AG831" s="78">
        <f t="shared" si="1480"/>
        <v>0</v>
      </c>
      <c r="AH831" s="79">
        <f t="shared" si="1440"/>
        <v>5737.9999999999991</v>
      </c>
      <c r="AI831" s="66"/>
      <c r="AJ831" s="68">
        <f t="shared" si="1524"/>
        <v>0</v>
      </c>
      <c r="AK831" s="67">
        <f t="shared" si="1441"/>
        <v>22508.5</v>
      </c>
      <c r="AL831" s="66"/>
      <c r="AM831" s="68">
        <f t="shared" si="1482"/>
        <v>0</v>
      </c>
      <c r="AN831" s="67">
        <f t="shared" si="1442"/>
        <v>9752.8999999999978</v>
      </c>
      <c r="AO831" s="66"/>
      <c r="AP831" s="68">
        <f t="shared" si="1434"/>
        <v>0</v>
      </c>
      <c r="AQ831" s="67">
        <f t="shared" si="1534"/>
        <v>38229.9</v>
      </c>
      <c r="AR831" s="66"/>
      <c r="AS831" s="68">
        <f t="shared" si="1490"/>
        <v>0</v>
      </c>
      <c r="AT831" s="67">
        <f t="shared" si="1443"/>
        <v>2001.1000000000004</v>
      </c>
      <c r="AU831" s="66"/>
      <c r="AV831" s="66">
        <f t="shared" si="1444"/>
        <v>0</v>
      </c>
      <c r="AW831" s="42">
        <f t="shared" si="1533"/>
        <v>1620.0000000000014</v>
      </c>
      <c r="AX831" s="66"/>
      <c r="AY831" s="66">
        <f t="shared" si="1491"/>
        <v>0</v>
      </c>
      <c r="AZ831" s="67">
        <f t="shared" si="1435"/>
        <v>1738.6</v>
      </c>
      <c r="BA831" s="66"/>
      <c r="BB831" s="68">
        <f t="shared" si="1492"/>
        <v>0</v>
      </c>
      <c r="BC831" s="67">
        <f t="shared" si="1445"/>
        <v>1254.5999999999999</v>
      </c>
      <c r="BD831" s="66"/>
      <c r="BE831" s="68">
        <f t="shared" si="1493"/>
        <v>0</v>
      </c>
      <c r="BF831" s="67">
        <f t="shared" si="1525"/>
        <v>7474.3200000000015</v>
      </c>
      <c r="BG831" s="66"/>
      <c r="BH831" s="68">
        <f t="shared" ref="BH831:BH862" si="1538">IF(OR(D851="NPC06UZDB-GY026M",D851="NPP06UZDB-GY010M",D831="CO155E2-0CM018",D831="CO155E2-0CM023",D831="CO155E2-0CM026",D831="NPP06UZDB-GY150C",D831="NPP06UZDB-GY025M",D831="NPC06UZDB-GY013M",D831="NPP06UZDB-GY001M",D831="NPP06UZDB-GY250C",D831="NPC06UZDB-GY028M",D831="NPC06UZDB-GY018M",D831="NPC06UZDB-GY014M",D831="NPC06UZDB-GY012M",D831="NPC06UZDB-GY011M",D831="NPC06UZDB-GY006M",D831="CO155E2-0CM006",D831="NPP06UZDB-GY005M",D831="NPP06UZDB-GY005M",D831="NPP06UZDB-GY003M",D831="NPP06UZDB-GY002M",D831="NPC06UZDB-GY025M",D831="CO155E2-0CM020",D831="CO155E2-0CM030",D831="NPC06UZDB-GY350C",D831="NPC06UZDB-GY030M",D831="NPC06UZDB-GY020C",D831="NPC06UZDB-GY030M",D831="NPC06UZDB-GY350C",D831="CO155E2-0CM007",D831="NPC06UZDB-GY150C",D831="NPC06UZDB-GY250C",D831="NPC06UZDB-GY007M",D831="CO155E2-0CC050",D831="NPC06UZDB-GY006M",D831="NPC06UZDB-GY008M",D831="NPC06UZDB-GY050C",D831="CO155E2-0CC250",D831="NPC06UZDB-GY750C",D831="NPC06UZDB-GY007M",D831="NPC06UZDB-GY020M",D831="CO155E2-0CC150",D831="CO155E2-0CM015",D831="CO155E2-0CM010",D831="NPC06UZDB-GY450C",D831="NPC06UZDB-GY015M",D831="NPC06UZDB-GY150C",D831="CO155E2-0CM001",D831="CO155E2-0CM002",D831="CO155E2-0CM003",D831="CO155E2-0CM004",D831="CO155E2-0CM005",D831="CO155E2-0CM008",D831="NPC06UZDB-GY010M",D831="NPC06UZDB-GY001M",D831="NPC06UZDB-GY002M",D831="NPC06UZDB-GY003M",D831="NPC06UZDB-GY004M",D831="NPC06UZDB-GY005M",),E831*(F831+0.12),0)</f>
        <v>0</v>
      </c>
      <c r="BI831" s="67">
        <f t="shared" si="1483"/>
        <v>44919.88</v>
      </c>
      <c r="BJ831" s="66"/>
      <c r="BK831" s="68">
        <f t="shared" si="1495"/>
        <v>0</v>
      </c>
      <c r="BL831" s="67">
        <f t="shared" si="1446"/>
        <v>4604.6000000000004</v>
      </c>
      <c r="BM831" s="66"/>
      <c r="BN831" s="68">
        <f t="shared" si="1447"/>
        <v>0</v>
      </c>
      <c r="BO831" s="67">
        <f t="shared" si="1448"/>
        <v>11177.900000000001</v>
      </c>
      <c r="BP831" s="66"/>
      <c r="BQ831" s="68">
        <f t="shared" si="1530"/>
        <v>0</v>
      </c>
      <c r="BR831" s="67">
        <f t="shared" si="1526"/>
        <v>23451.419999999991</v>
      </c>
      <c r="BS831" s="66"/>
      <c r="BT831" s="66">
        <f t="shared" si="1475"/>
        <v>0</v>
      </c>
      <c r="BU831" s="67">
        <f t="shared" si="1535"/>
        <v>42663</v>
      </c>
      <c r="BV831" s="66"/>
      <c r="BW831" s="66">
        <f t="shared" si="1476"/>
        <v>0</v>
      </c>
      <c r="BX831" s="67">
        <f t="shared" si="1536"/>
        <v>82519</v>
      </c>
      <c r="BY831" s="66"/>
      <c r="BZ831" s="66">
        <f t="shared" si="1477"/>
        <v>0</v>
      </c>
      <c r="CA831" s="67">
        <f t="shared" si="1537"/>
        <v>38143</v>
      </c>
      <c r="CB831" s="66"/>
      <c r="CC831" s="66">
        <f t="shared" si="1514"/>
        <v>0</v>
      </c>
      <c r="CD831" s="67">
        <f t="shared" si="1516"/>
        <v>33123.939999999995</v>
      </c>
      <c r="CE831" s="66"/>
      <c r="CF831" s="66">
        <f t="shared" si="1451"/>
        <v>0</v>
      </c>
      <c r="CG831" s="67">
        <f t="shared" si="1452"/>
        <v>6982.9</v>
      </c>
      <c r="CH831" s="66"/>
      <c r="CI831" s="66">
        <f t="shared" si="1496"/>
        <v>0</v>
      </c>
      <c r="CJ831" s="67">
        <f t="shared" si="1472"/>
        <v>8715</v>
      </c>
      <c r="CK831" s="66"/>
      <c r="CL831" s="68">
        <f t="shared" si="1497"/>
        <v>0</v>
      </c>
      <c r="CM831" s="79">
        <f t="shared" si="1453"/>
        <v>4864</v>
      </c>
      <c r="CN831" s="66"/>
      <c r="CO831" s="68">
        <f t="shared" si="1498"/>
        <v>0</v>
      </c>
      <c r="CP831" s="79">
        <f t="shared" si="1454"/>
        <v>3955</v>
      </c>
      <c r="CQ831" s="66"/>
      <c r="CR831" s="68">
        <f t="shared" si="1499"/>
        <v>0</v>
      </c>
      <c r="CS831" s="79">
        <f t="shared" si="1532"/>
        <v>6656</v>
      </c>
      <c r="CT831" s="66"/>
      <c r="CU831" s="68">
        <f t="shared" si="1500"/>
        <v>0</v>
      </c>
      <c r="CV831" s="79">
        <f t="shared" si="1455"/>
        <v>7769</v>
      </c>
      <c r="CW831" s="66"/>
      <c r="CX831" s="66">
        <f t="shared" si="1501"/>
        <v>0</v>
      </c>
      <c r="CY831" s="40">
        <f t="shared" si="1519"/>
        <v>6801.7599999999984</v>
      </c>
      <c r="CZ831" s="65"/>
      <c r="DA831" s="66">
        <f t="shared" si="1502"/>
        <v>0</v>
      </c>
      <c r="DB831" s="67">
        <f t="shared" si="1473"/>
        <v>88662</v>
      </c>
      <c r="DC831" s="66"/>
      <c r="DD831" s="66">
        <f t="shared" si="1503"/>
        <v>0</v>
      </c>
      <c r="DE831" s="67">
        <f t="shared" si="1474"/>
        <v>135433</v>
      </c>
      <c r="DF831" s="66"/>
      <c r="DG831" s="69">
        <f t="shared" si="1504"/>
        <v>0</v>
      </c>
      <c r="DH831" s="67">
        <f t="shared" si="1517"/>
        <v>441384</v>
      </c>
      <c r="DI831" s="66"/>
      <c r="DJ831" s="66">
        <f t="shared" si="1505"/>
        <v>0</v>
      </c>
      <c r="DK831" s="67">
        <f t="shared" si="1456"/>
        <v>4528.5</v>
      </c>
      <c r="DM831" s="206">
        <f t="shared" si="1506"/>
        <v>0</v>
      </c>
      <c r="DN831" s="25">
        <f t="shared" si="1436"/>
        <v>0</v>
      </c>
      <c r="DO831" s="5"/>
      <c r="DP831" s="43">
        <f t="shared" si="1507"/>
        <v>0</v>
      </c>
      <c r="DQ831" s="27">
        <f t="shared" si="1457"/>
        <v>6819.5</v>
      </c>
      <c r="DR831" s="5"/>
      <c r="DS831" s="43">
        <f t="shared" si="1508"/>
        <v>0</v>
      </c>
      <c r="DT831" s="27">
        <f t="shared" si="1458"/>
        <v>4846</v>
      </c>
      <c r="DU831" s="5"/>
      <c r="DV831" s="43">
        <f t="shared" si="1509"/>
        <v>0</v>
      </c>
      <c r="DW831" s="27">
        <f t="shared" si="1459"/>
        <v>4835</v>
      </c>
      <c r="DX831" s="5"/>
      <c r="DY831" s="22">
        <f t="shared" si="1510"/>
        <v>0</v>
      </c>
      <c r="DZ831" s="25">
        <f t="shared" si="1460"/>
        <v>523</v>
      </c>
      <c r="EA831" s="22"/>
      <c r="EB831" s="22">
        <f t="shared" si="1511"/>
        <v>0</v>
      </c>
      <c r="EC831" s="28">
        <f t="shared" si="1461"/>
        <v>369</v>
      </c>
      <c r="ED831" s="5"/>
      <c r="EE831" s="43">
        <f t="shared" si="1512"/>
        <v>0</v>
      </c>
      <c r="EF831" s="27">
        <f t="shared" si="1462"/>
        <v>4769</v>
      </c>
      <c r="EG831" s="66"/>
      <c r="EH831" s="66">
        <f t="shared" si="1513"/>
        <v>0</v>
      </c>
      <c r="EI831" s="67">
        <f t="shared" si="1463"/>
        <v>23157</v>
      </c>
      <c r="EJ831" s="66"/>
      <c r="EK831" s="66">
        <f t="shared" si="1484"/>
        <v>0</v>
      </c>
      <c r="EL831" s="67">
        <f t="shared" si="1464"/>
        <v>21787</v>
      </c>
      <c r="EM831" s="110" t="e">
        <f t="shared" si="1485"/>
        <v>#REF!</v>
      </c>
    </row>
    <row r="832" spans="1:143" ht="11.25" customHeight="1" x14ac:dyDescent="0.25">
      <c r="A832" s="158">
        <v>46151</v>
      </c>
      <c r="B832" s="187">
        <v>46151</v>
      </c>
      <c r="C832" s="174">
        <v>8004978176</v>
      </c>
      <c r="D832" s="13" t="s">
        <v>209</v>
      </c>
      <c r="E832" s="14">
        <v>1140</v>
      </c>
      <c r="F832" s="15">
        <v>0.25</v>
      </c>
      <c r="G832" s="16">
        <v>191516144323</v>
      </c>
      <c r="H832" s="66"/>
      <c r="I832" s="41">
        <f t="shared" si="1430"/>
        <v>2280</v>
      </c>
      <c r="J832" s="48">
        <f t="shared" si="1520"/>
        <v>126198</v>
      </c>
      <c r="K832" s="66"/>
      <c r="L832" s="41">
        <f t="shared" si="1531"/>
        <v>2280</v>
      </c>
      <c r="M832" s="48">
        <f t="shared" si="1521"/>
        <v>74914</v>
      </c>
      <c r="N832" s="66"/>
      <c r="O832" s="41">
        <f t="shared" si="1431"/>
        <v>2280</v>
      </c>
      <c r="P832" s="48">
        <f t="shared" si="1522"/>
        <v>174708</v>
      </c>
      <c r="Q832" s="66"/>
      <c r="R832" s="66">
        <f t="shared" si="1432"/>
        <v>2280</v>
      </c>
      <c r="S832" s="67" t="e">
        <f t="shared" si="1523"/>
        <v>#REF!</v>
      </c>
      <c r="T832" s="66"/>
      <c r="U832" s="66">
        <f t="shared" si="1437"/>
        <v>399</v>
      </c>
      <c r="V832" s="67">
        <f t="shared" si="1438"/>
        <v>47836.400000000023</v>
      </c>
      <c r="X832" s="69">
        <f t="shared" si="1433"/>
        <v>0</v>
      </c>
      <c r="Y832" s="67">
        <f t="shared" si="1529"/>
        <v>6326.2999999999993</v>
      </c>
      <c r="Z832" s="66"/>
      <c r="AA832" s="68">
        <f t="shared" si="1478"/>
        <v>0</v>
      </c>
      <c r="AB832" s="67">
        <f t="shared" ref="AB832:AB859" si="1539">+AB831+Z832-AA832</f>
        <v>7141</v>
      </c>
      <c r="AC832" s="66"/>
      <c r="AD832" s="66">
        <f t="shared" si="1479"/>
        <v>0</v>
      </c>
      <c r="AE832" s="67">
        <f t="shared" si="1439"/>
        <v>3993.3999999999996</v>
      </c>
      <c r="AF832" s="66"/>
      <c r="AG832" s="78">
        <f t="shared" si="1480"/>
        <v>0</v>
      </c>
      <c r="AH832" s="79">
        <f t="shared" si="1440"/>
        <v>5737.9999999999991</v>
      </c>
      <c r="AI832" s="66"/>
      <c r="AJ832" s="68">
        <f t="shared" si="1524"/>
        <v>0</v>
      </c>
      <c r="AK832" s="67">
        <f t="shared" si="1441"/>
        <v>22508.5</v>
      </c>
      <c r="AL832" s="66"/>
      <c r="AM832" s="68">
        <f t="shared" si="1482"/>
        <v>0</v>
      </c>
      <c r="AN832" s="67">
        <f t="shared" si="1442"/>
        <v>9752.8999999999978</v>
      </c>
      <c r="AO832" s="66"/>
      <c r="AP832" s="68">
        <f t="shared" si="1434"/>
        <v>0</v>
      </c>
      <c r="AQ832" s="67">
        <f t="shared" si="1534"/>
        <v>38229.9</v>
      </c>
      <c r="AR832" s="66"/>
      <c r="AS832" s="68">
        <f t="shared" si="1490"/>
        <v>0</v>
      </c>
      <c r="AT832" s="67">
        <f t="shared" si="1443"/>
        <v>2001.1000000000004</v>
      </c>
      <c r="AU832" s="66"/>
      <c r="AV832" s="66">
        <f t="shared" si="1444"/>
        <v>0</v>
      </c>
      <c r="AW832" s="42">
        <f t="shared" si="1533"/>
        <v>1620.0000000000014</v>
      </c>
      <c r="AX832" s="66"/>
      <c r="AY832" s="66">
        <f t="shared" si="1491"/>
        <v>0</v>
      </c>
      <c r="AZ832" s="67">
        <f t="shared" si="1435"/>
        <v>1738.6</v>
      </c>
      <c r="BA832" s="66"/>
      <c r="BB832" s="68">
        <f t="shared" si="1492"/>
        <v>0</v>
      </c>
      <c r="BC832" s="67">
        <f t="shared" si="1445"/>
        <v>1254.5999999999999</v>
      </c>
      <c r="BD832" s="66"/>
      <c r="BE832" s="68">
        <f t="shared" si="1493"/>
        <v>0</v>
      </c>
      <c r="BF832" s="67">
        <f t="shared" si="1525"/>
        <v>7474.3200000000015</v>
      </c>
      <c r="BG832" s="66"/>
      <c r="BH832" s="68">
        <f t="shared" si="1538"/>
        <v>0</v>
      </c>
      <c r="BI832" s="67">
        <f t="shared" si="1483"/>
        <v>44919.88</v>
      </c>
      <c r="BJ832" s="66"/>
      <c r="BK832" s="68">
        <f t="shared" si="1495"/>
        <v>0</v>
      </c>
      <c r="BL832" s="67">
        <f t="shared" si="1446"/>
        <v>4604.6000000000004</v>
      </c>
      <c r="BM832" s="66"/>
      <c r="BN832" s="68">
        <f t="shared" si="1447"/>
        <v>0</v>
      </c>
      <c r="BO832" s="67">
        <f t="shared" si="1448"/>
        <v>11177.900000000001</v>
      </c>
      <c r="BP832" s="66"/>
      <c r="BQ832" s="68">
        <f t="shared" si="1530"/>
        <v>0</v>
      </c>
      <c r="BR832" s="67">
        <f t="shared" si="1526"/>
        <v>23451.419999999991</v>
      </c>
      <c r="BS832" s="66"/>
      <c r="BT832" s="66">
        <f t="shared" si="1475"/>
        <v>0</v>
      </c>
      <c r="BU832" s="67">
        <f t="shared" si="1535"/>
        <v>42663</v>
      </c>
      <c r="BV832" s="66"/>
      <c r="BW832" s="66">
        <f t="shared" si="1476"/>
        <v>0</v>
      </c>
      <c r="BX832" s="67">
        <f t="shared" si="1536"/>
        <v>82519</v>
      </c>
      <c r="BY832" s="66"/>
      <c r="BZ832" s="66">
        <f t="shared" si="1477"/>
        <v>0</v>
      </c>
      <c r="CA832" s="67">
        <f t="shared" si="1537"/>
        <v>38143</v>
      </c>
      <c r="CB832" s="66"/>
      <c r="CC832" s="66">
        <f t="shared" si="1514"/>
        <v>0</v>
      </c>
      <c r="CD832" s="67">
        <f t="shared" si="1516"/>
        <v>33123.939999999995</v>
      </c>
      <c r="CE832" s="66"/>
      <c r="CF832" s="66">
        <f t="shared" si="1451"/>
        <v>0</v>
      </c>
      <c r="CG832" s="67">
        <f t="shared" si="1452"/>
        <v>6982.9</v>
      </c>
      <c r="CH832" s="66"/>
      <c r="CI832" s="66">
        <f t="shared" si="1496"/>
        <v>0</v>
      </c>
      <c r="CJ832" s="67">
        <f t="shared" si="1472"/>
        <v>8715</v>
      </c>
      <c r="CK832" s="66"/>
      <c r="CL832" s="68">
        <f t="shared" si="1497"/>
        <v>0</v>
      </c>
      <c r="CM832" s="79">
        <f t="shared" si="1453"/>
        <v>4864</v>
      </c>
      <c r="CN832" s="66"/>
      <c r="CO832" s="68">
        <f t="shared" si="1498"/>
        <v>0</v>
      </c>
      <c r="CP832" s="79">
        <f t="shared" si="1454"/>
        <v>3955</v>
      </c>
      <c r="CQ832" s="66"/>
      <c r="CR832" s="68">
        <f t="shared" si="1499"/>
        <v>0</v>
      </c>
      <c r="CS832" s="79">
        <f t="shared" si="1532"/>
        <v>6656</v>
      </c>
      <c r="CT832" s="66"/>
      <c r="CU832" s="68">
        <f t="shared" si="1500"/>
        <v>0</v>
      </c>
      <c r="CV832" s="79">
        <f t="shared" si="1455"/>
        <v>7769</v>
      </c>
      <c r="CW832" s="66"/>
      <c r="CX832" s="66">
        <f t="shared" si="1501"/>
        <v>0</v>
      </c>
      <c r="CY832" s="40">
        <f t="shared" si="1519"/>
        <v>6801.7599999999984</v>
      </c>
      <c r="CZ832" s="65"/>
      <c r="DA832" s="66">
        <f t="shared" si="1502"/>
        <v>0</v>
      </c>
      <c r="DB832" s="67">
        <f t="shared" si="1473"/>
        <v>88662</v>
      </c>
      <c r="DC832" s="66"/>
      <c r="DD832" s="66">
        <f t="shared" si="1503"/>
        <v>0</v>
      </c>
      <c r="DE832" s="67">
        <f t="shared" si="1474"/>
        <v>135433</v>
      </c>
      <c r="DF832" s="66"/>
      <c r="DG832" s="69">
        <f t="shared" si="1504"/>
        <v>0</v>
      </c>
      <c r="DH832" s="67">
        <f t="shared" si="1517"/>
        <v>441384</v>
      </c>
      <c r="DI832" s="66"/>
      <c r="DJ832" s="66">
        <f t="shared" si="1505"/>
        <v>0</v>
      </c>
      <c r="DK832" s="67">
        <f t="shared" si="1456"/>
        <v>4528.5</v>
      </c>
      <c r="DM832" s="206">
        <f t="shared" si="1506"/>
        <v>0</v>
      </c>
      <c r="DN832" s="25">
        <f t="shared" si="1436"/>
        <v>0</v>
      </c>
      <c r="DO832" s="5"/>
      <c r="DP832" s="43">
        <f t="shared" si="1507"/>
        <v>0</v>
      </c>
      <c r="DQ832" s="27">
        <f t="shared" si="1457"/>
        <v>6819.5</v>
      </c>
      <c r="DR832" s="5"/>
      <c r="DS832" s="43">
        <f t="shared" si="1508"/>
        <v>0</v>
      </c>
      <c r="DT832" s="27">
        <f t="shared" si="1458"/>
        <v>4846</v>
      </c>
      <c r="DU832" s="5"/>
      <c r="DV832" s="43">
        <f t="shared" si="1509"/>
        <v>0</v>
      </c>
      <c r="DW832" s="27">
        <f t="shared" si="1459"/>
        <v>4835</v>
      </c>
      <c r="DX832" s="5"/>
      <c r="DY832" s="22">
        <f t="shared" si="1510"/>
        <v>0</v>
      </c>
      <c r="DZ832" s="25">
        <f t="shared" si="1460"/>
        <v>523</v>
      </c>
      <c r="EA832" s="22"/>
      <c r="EB832" s="22">
        <f t="shared" si="1511"/>
        <v>0</v>
      </c>
      <c r="EC832" s="28">
        <f t="shared" si="1461"/>
        <v>369</v>
      </c>
      <c r="ED832" s="5"/>
      <c r="EE832" s="43">
        <f t="shared" si="1512"/>
        <v>0</v>
      </c>
      <c r="EF832" s="27">
        <f t="shared" si="1462"/>
        <v>4769</v>
      </c>
      <c r="EG832" s="66"/>
      <c r="EH832" s="66">
        <f t="shared" si="1513"/>
        <v>0</v>
      </c>
      <c r="EI832" s="67">
        <f t="shared" si="1463"/>
        <v>23157</v>
      </c>
      <c r="EJ832" s="66"/>
      <c r="EK832" s="66">
        <f t="shared" si="1484"/>
        <v>0</v>
      </c>
      <c r="EL832" s="67">
        <f t="shared" si="1464"/>
        <v>21787</v>
      </c>
      <c r="EM832" s="110" t="e">
        <f t="shared" si="1485"/>
        <v>#REF!</v>
      </c>
    </row>
    <row r="833" spans="1:143" ht="11.25" customHeight="1" x14ac:dyDescent="0.25">
      <c r="A833" s="158">
        <v>46151</v>
      </c>
      <c r="B833" s="188">
        <v>46151</v>
      </c>
      <c r="C833" s="174">
        <v>8004978177</v>
      </c>
      <c r="D833" s="13" t="s">
        <v>33</v>
      </c>
      <c r="E833" s="14">
        <v>1320</v>
      </c>
      <c r="F833" s="15">
        <v>0.5</v>
      </c>
      <c r="G833" s="16">
        <v>191516146501</v>
      </c>
      <c r="H833" s="66"/>
      <c r="I833" s="41">
        <f t="shared" si="1430"/>
        <v>2640</v>
      </c>
      <c r="J833" s="48">
        <f t="shared" si="1520"/>
        <v>123558</v>
      </c>
      <c r="K833" s="66"/>
      <c r="L833" s="41">
        <f t="shared" si="1531"/>
        <v>2640</v>
      </c>
      <c r="M833" s="48">
        <f t="shared" si="1521"/>
        <v>72274</v>
      </c>
      <c r="N833" s="66"/>
      <c r="O833" s="41">
        <f t="shared" si="1431"/>
        <v>2640</v>
      </c>
      <c r="P833" s="48">
        <f t="shared" si="1522"/>
        <v>172068</v>
      </c>
      <c r="Q833" s="66"/>
      <c r="R833" s="66">
        <f t="shared" si="1432"/>
        <v>2640</v>
      </c>
      <c r="S833" s="67" t="e">
        <f t="shared" si="1523"/>
        <v>#REF!</v>
      </c>
      <c r="T833" s="66"/>
      <c r="U833" s="66">
        <f t="shared" si="1437"/>
        <v>792</v>
      </c>
      <c r="V833" s="67">
        <f t="shared" si="1438"/>
        <v>47044.400000000023</v>
      </c>
      <c r="X833" s="69">
        <f t="shared" si="1433"/>
        <v>0</v>
      </c>
      <c r="Y833" s="67">
        <f t="shared" si="1529"/>
        <v>6326.2999999999993</v>
      </c>
      <c r="Z833" s="66"/>
      <c r="AA833" s="68">
        <f t="shared" si="1478"/>
        <v>0</v>
      </c>
      <c r="AB833" s="67">
        <f t="shared" si="1539"/>
        <v>7141</v>
      </c>
      <c r="AC833" s="66"/>
      <c r="AD833" s="66">
        <f t="shared" si="1479"/>
        <v>0</v>
      </c>
      <c r="AE833" s="67">
        <f t="shared" si="1439"/>
        <v>3993.3999999999996</v>
      </c>
      <c r="AF833" s="66"/>
      <c r="AG833" s="78">
        <f t="shared" si="1480"/>
        <v>0</v>
      </c>
      <c r="AH833" s="79">
        <f t="shared" si="1440"/>
        <v>5737.9999999999991</v>
      </c>
      <c r="AI833" s="66"/>
      <c r="AJ833" s="68">
        <f t="shared" si="1524"/>
        <v>0</v>
      </c>
      <c r="AK833" s="67">
        <f t="shared" si="1441"/>
        <v>22508.5</v>
      </c>
      <c r="AL833" s="66"/>
      <c r="AM833" s="68">
        <f t="shared" si="1482"/>
        <v>0</v>
      </c>
      <c r="AN833" s="67">
        <f t="shared" si="1442"/>
        <v>9752.8999999999978</v>
      </c>
      <c r="AO833" s="66"/>
      <c r="AP833" s="68">
        <f t="shared" si="1434"/>
        <v>0</v>
      </c>
      <c r="AQ833" s="67">
        <f t="shared" si="1534"/>
        <v>38229.9</v>
      </c>
      <c r="AR833" s="66"/>
      <c r="AS833" s="68">
        <f t="shared" si="1490"/>
        <v>0</v>
      </c>
      <c r="AT833" s="67">
        <f t="shared" si="1443"/>
        <v>2001.1000000000004</v>
      </c>
      <c r="AU833" s="66"/>
      <c r="AV833" s="66">
        <f t="shared" si="1444"/>
        <v>0</v>
      </c>
      <c r="AW833" s="42">
        <f t="shared" si="1533"/>
        <v>1620.0000000000014</v>
      </c>
      <c r="AX833" s="66"/>
      <c r="AY833" s="66">
        <f t="shared" si="1491"/>
        <v>0</v>
      </c>
      <c r="AZ833" s="67">
        <f t="shared" si="1435"/>
        <v>1738.6</v>
      </c>
      <c r="BA833" s="66"/>
      <c r="BB833" s="68">
        <f t="shared" si="1492"/>
        <v>0</v>
      </c>
      <c r="BC833" s="67">
        <f t="shared" si="1445"/>
        <v>1254.5999999999999</v>
      </c>
      <c r="BD833" s="66"/>
      <c r="BE833" s="68">
        <f t="shared" si="1493"/>
        <v>0</v>
      </c>
      <c r="BF833" s="67">
        <f t="shared" si="1525"/>
        <v>7474.3200000000015</v>
      </c>
      <c r="BG833" s="66"/>
      <c r="BH833" s="68">
        <f t="shared" si="1538"/>
        <v>0</v>
      </c>
      <c r="BI833" s="67">
        <f t="shared" si="1483"/>
        <v>44919.88</v>
      </c>
      <c r="BJ833" s="66"/>
      <c r="BK833" s="68">
        <f t="shared" si="1495"/>
        <v>0</v>
      </c>
      <c r="BL833" s="67">
        <f t="shared" si="1446"/>
        <v>4604.6000000000004</v>
      </c>
      <c r="BM833" s="66"/>
      <c r="BN833" s="68">
        <f t="shared" si="1447"/>
        <v>0</v>
      </c>
      <c r="BO833" s="67">
        <f t="shared" si="1448"/>
        <v>11177.900000000001</v>
      </c>
      <c r="BP833" s="66"/>
      <c r="BQ833" s="68">
        <f t="shared" si="1530"/>
        <v>0</v>
      </c>
      <c r="BR833" s="67">
        <f t="shared" si="1526"/>
        <v>23451.419999999991</v>
      </c>
      <c r="BS833" s="66"/>
      <c r="BT833" s="66">
        <f t="shared" si="1475"/>
        <v>0</v>
      </c>
      <c r="BU833" s="67">
        <f t="shared" si="1535"/>
        <v>42663</v>
      </c>
      <c r="BV833" s="66"/>
      <c r="BW833" s="66">
        <f t="shared" si="1476"/>
        <v>0</v>
      </c>
      <c r="BX833" s="67">
        <f t="shared" si="1536"/>
        <v>82519</v>
      </c>
      <c r="BY833" s="66"/>
      <c r="BZ833" s="66">
        <f t="shared" si="1477"/>
        <v>0</v>
      </c>
      <c r="CA833" s="67">
        <f t="shared" si="1537"/>
        <v>38143</v>
      </c>
      <c r="CB833" s="66"/>
      <c r="CC833" s="66">
        <f t="shared" si="1514"/>
        <v>0</v>
      </c>
      <c r="CD833" s="67">
        <f t="shared" si="1516"/>
        <v>33123.939999999995</v>
      </c>
      <c r="CE833" s="66"/>
      <c r="CF833" s="66">
        <f t="shared" si="1451"/>
        <v>0</v>
      </c>
      <c r="CG833" s="67">
        <f t="shared" si="1452"/>
        <v>6982.9</v>
      </c>
      <c r="CH833" s="66"/>
      <c r="CI833" s="66">
        <f t="shared" si="1496"/>
        <v>0</v>
      </c>
      <c r="CJ833" s="67">
        <f t="shared" si="1472"/>
        <v>8715</v>
      </c>
      <c r="CK833" s="66"/>
      <c r="CL833" s="68">
        <f t="shared" si="1497"/>
        <v>0</v>
      </c>
      <c r="CM833" s="79">
        <f t="shared" si="1453"/>
        <v>4864</v>
      </c>
      <c r="CN833" s="66"/>
      <c r="CO833" s="68">
        <f t="shared" si="1498"/>
        <v>0</v>
      </c>
      <c r="CP833" s="79">
        <f t="shared" si="1454"/>
        <v>3955</v>
      </c>
      <c r="CQ833" s="66"/>
      <c r="CR833" s="68">
        <f t="shared" si="1499"/>
        <v>0</v>
      </c>
      <c r="CS833" s="79">
        <f t="shared" si="1532"/>
        <v>6656</v>
      </c>
      <c r="CT833" s="66"/>
      <c r="CU833" s="68">
        <f t="shared" si="1500"/>
        <v>0</v>
      </c>
      <c r="CV833" s="79">
        <f t="shared" si="1455"/>
        <v>7769</v>
      </c>
      <c r="CW833" s="66"/>
      <c r="CX833" s="66">
        <f t="shared" si="1501"/>
        <v>0</v>
      </c>
      <c r="CY833" s="40">
        <f t="shared" si="1519"/>
        <v>6801.7599999999984</v>
      </c>
      <c r="CZ833" s="65"/>
      <c r="DA833" s="66">
        <f t="shared" si="1502"/>
        <v>0</v>
      </c>
      <c r="DB833" s="67">
        <f t="shared" si="1473"/>
        <v>88662</v>
      </c>
      <c r="DC833" s="66"/>
      <c r="DD833" s="66">
        <f t="shared" si="1503"/>
        <v>0</v>
      </c>
      <c r="DE833" s="67">
        <f t="shared" si="1474"/>
        <v>135433</v>
      </c>
      <c r="DF833" s="66"/>
      <c r="DG833" s="69">
        <f t="shared" si="1504"/>
        <v>0</v>
      </c>
      <c r="DH833" s="67">
        <f t="shared" si="1517"/>
        <v>441384</v>
      </c>
      <c r="DI833" s="66"/>
      <c r="DJ833" s="66">
        <f t="shared" si="1505"/>
        <v>0</v>
      </c>
      <c r="DK833" s="67">
        <f t="shared" si="1456"/>
        <v>4528.5</v>
      </c>
      <c r="DM833" s="206">
        <f t="shared" si="1506"/>
        <v>0</v>
      </c>
      <c r="DN833" s="25">
        <f t="shared" si="1436"/>
        <v>0</v>
      </c>
      <c r="DO833" s="5"/>
      <c r="DP833" s="43">
        <f t="shared" si="1507"/>
        <v>0</v>
      </c>
      <c r="DQ833" s="27">
        <f t="shared" si="1457"/>
        <v>6819.5</v>
      </c>
      <c r="DR833" s="5"/>
      <c r="DS833" s="43">
        <f t="shared" si="1508"/>
        <v>0</v>
      </c>
      <c r="DT833" s="27">
        <f t="shared" si="1458"/>
        <v>4846</v>
      </c>
      <c r="DU833" s="5"/>
      <c r="DV833" s="43">
        <f t="shared" si="1509"/>
        <v>0</v>
      </c>
      <c r="DW833" s="27">
        <f t="shared" si="1459"/>
        <v>4835</v>
      </c>
      <c r="DX833" s="5"/>
      <c r="DY833" s="22">
        <f t="shared" si="1510"/>
        <v>0</v>
      </c>
      <c r="DZ833" s="25">
        <f t="shared" si="1460"/>
        <v>523</v>
      </c>
      <c r="EA833" s="22"/>
      <c r="EB833" s="22">
        <f t="shared" si="1511"/>
        <v>0</v>
      </c>
      <c r="EC833" s="28">
        <f t="shared" si="1461"/>
        <v>369</v>
      </c>
      <c r="ED833" s="5"/>
      <c r="EE833" s="43">
        <f t="shared" si="1512"/>
        <v>0</v>
      </c>
      <c r="EF833" s="27">
        <f t="shared" si="1462"/>
        <v>4769</v>
      </c>
      <c r="EG833" s="66"/>
      <c r="EH833" s="66">
        <f t="shared" si="1513"/>
        <v>0</v>
      </c>
      <c r="EI833" s="67">
        <f t="shared" si="1463"/>
        <v>23157</v>
      </c>
      <c r="EJ833" s="66"/>
      <c r="EK833" s="66">
        <f t="shared" si="1484"/>
        <v>0</v>
      </c>
      <c r="EL833" s="67">
        <f t="shared" si="1464"/>
        <v>21787</v>
      </c>
      <c r="EM833" s="110" t="e">
        <f t="shared" si="1485"/>
        <v>#REF!</v>
      </c>
    </row>
    <row r="834" spans="1:143" ht="11.25" customHeight="1" x14ac:dyDescent="0.25">
      <c r="A834" s="11">
        <v>46151</v>
      </c>
      <c r="B834" s="188">
        <v>46151</v>
      </c>
      <c r="C834" s="174">
        <v>8004979102</v>
      </c>
      <c r="D834" s="13" t="s">
        <v>232</v>
      </c>
      <c r="E834" s="14">
        <v>240</v>
      </c>
      <c r="F834" s="15">
        <v>0.5</v>
      </c>
      <c r="G834" s="16">
        <v>191516156043</v>
      </c>
      <c r="H834" s="66"/>
      <c r="I834" s="41">
        <f t="shared" si="1430"/>
        <v>480</v>
      </c>
      <c r="J834" s="48">
        <f t="shared" si="1520"/>
        <v>123078</v>
      </c>
      <c r="K834" s="66"/>
      <c r="L834" s="41">
        <f t="shared" si="1531"/>
        <v>480</v>
      </c>
      <c r="M834" s="48">
        <f t="shared" si="1521"/>
        <v>71794</v>
      </c>
      <c r="N834" s="66"/>
      <c r="O834" s="41">
        <f t="shared" si="1431"/>
        <v>480</v>
      </c>
      <c r="P834" s="48">
        <f t="shared" si="1522"/>
        <v>171588</v>
      </c>
      <c r="Q834" s="66"/>
      <c r="R834" s="66">
        <f t="shared" si="1432"/>
        <v>480</v>
      </c>
      <c r="S834" s="67" t="e">
        <f t="shared" si="1523"/>
        <v>#REF!</v>
      </c>
      <c r="T834" s="66"/>
      <c r="U834" s="66">
        <f t="shared" si="1437"/>
        <v>0</v>
      </c>
      <c r="V834" s="67">
        <f t="shared" si="1438"/>
        <v>47044.400000000023</v>
      </c>
      <c r="X834" s="69">
        <f t="shared" si="1433"/>
        <v>0</v>
      </c>
      <c r="Y834" s="67">
        <f t="shared" si="1529"/>
        <v>6326.2999999999993</v>
      </c>
      <c r="Z834" s="66"/>
      <c r="AA834" s="68">
        <f t="shared" si="1478"/>
        <v>0</v>
      </c>
      <c r="AB834" s="67">
        <f t="shared" si="1539"/>
        <v>7141</v>
      </c>
      <c r="AC834" s="66"/>
      <c r="AD834" s="66">
        <f t="shared" si="1479"/>
        <v>0</v>
      </c>
      <c r="AE834" s="67">
        <f t="shared" si="1439"/>
        <v>3993.3999999999996</v>
      </c>
      <c r="AF834" s="66"/>
      <c r="AG834" s="78">
        <f t="shared" si="1480"/>
        <v>144</v>
      </c>
      <c r="AH834" s="79">
        <f t="shared" si="1440"/>
        <v>5593.9999999999991</v>
      </c>
      <c r="AI834" s="66"/>
      <c r="AJ834" s="68">
        <f t="shared" si="1524"/>
        <v>0</v>
      </c>
      <c r="AK834" s="67">
        <f t="shared" si="1441"/>
        <v>22508.5</v>
      </c>
      <c r="AL834" s="66"/>
      <c r="AM834" s="68">
        <f t="shared" si="1482"/>
        <v>0</v>
      </c>
      <c r="AN834" s="67">
        <f t="shared" si="1442"/>
        <v>9752.8999999999978</v>
      </c>
      <c r="AO834" s="66"/>
      <c r="AP834" s="68">
        <f t="shared" si="1434"/>
        <v>0</v>
      </c>
      <c r="AQ834" s="67">
        <f t="shared" si="1534"/>
        <v>38229.9</v>
      </c>
      <c r="AR834" s="66"/>
      <c r="AS834" s="68">
        <f t="shared" si="1490"/>
        <v>0</v>
      </c>
      <c r="AT834" s="67">
        <f t="shared" si="1443"/>
        <v>2001.1000000000004</v>
      </c>
      <c r="AU834" s="66"/>
      <c r="AV834" s="66">
        <f t="shared" si="1444"/>
        <v>0</v>
      </c>
      <c r="AW834" s="42">
        <f t="shared" si="1533"/>
        <v>1620.0000000000014</v>
      </c>
      <c r="AX834" s="66"/>
      <c r="AY834" s="66">
        <f t="shared" si="1491"/>
        <v>0</v>
      </c>
      <c r="AZ834" s="67">
        <f t="shared" si="1435"/>
        <v>1738.6</v>
      </c>
      <c r="BA834" s="66"/>
      <c r="BB834" s="68">
        <f t="shared" si="1492"/>
        <v>0</v>
      </c>
      <c r="BC834" s="67">
        <f t="shared" si="1445"/>
        <v>1254.5999999999999</v>
      </c>
      <c r="BD834" s="66"/>
      <c r="BE834" s="68">
        <f t="shared" si="1493"/>
        <v>0</v>
      </c>
      <c r="BF834" s="67">
        <f t="shared" si="1525"/>
        <v>7474.3200000000015</v>
      </c>
      <c r="BG834" s="66"/>
      <c r="BH834" s="68">
        <f t="shared" si="1538"/>
        <v>0</v>
      </c>
      <c r="BI834" s="67">
        <f t="shared" si="1483"/>
        <v>44919.88</v>
      </c>
      <c r="BJ834" s="66"/>
      <c r="BK834" s="68">
        <f t="shared" si="1495"/>
        <v>0</v>
      </c>
      <c r="BL834" s="67">
        <f t="shared" si="1446"/>
        <v>4604.6000000000004</v>
      </c>
      <c r="BM834" s="66"/>
      <c r="BN834" s="68">
        <f t="shared" si="1447"/>
        <v>0</v>
      </c>
      <c r="BO834" s="67">
        <f t="shared" si="1448"/>
        <v>11177.900000000001</v>
      </c>
      <c r="BP834" s="66"/>
      <c r="BQ834" s="68">
        <f t="shared" si="1530"/>
        <v>0</v>
      </c>
      <c r="BR834" s="67">
        <f t="shared" si="1526"/>
        <v>23451.419999999991</v>
      </c>
      <c r="BS834" s="66"/>
      <c r="BT834" s="66">
        <f t="shared" si="1475"/>
        <v>0</v>
      </c>
      <c r="BU834" s="67">
        <f t="shared" si="1535"/>
        <v>42663</v>
      </c>
      <c r="BV834" s="66"/>
      <c r="BW834" s="66">
        <f t="shared" si="1476"/>
        <v>0</v>
      </c>
      <c r="BX834" s="67">
        <f t="shared" si="1536"/>
        <v>82519</v>
      </c>
      <c r="BY834" s="66"/>
      <c r="BZ834" s="66">
        <f t="shared" si="1477"/>
        <v>0</v>
      </c>
      <c r="CA834" s="67">
        <f t="shared" si="1537"/>
        <v>38143</v>
      </c>
      <c r="CB834" s="66"/>
      <c r="CC834" s="66">
        <f t="shared" si="1514"/>
        <v>0</v>
      </c>
      <c r="CD834" s="67">
        <f t="shared" si="1516"/>
        <v>33123.939999999995</v>
      </c>
      <c r="CE834" s="66"/>
      <c r="CF834" s="66">
        <f t="shared" si="1451"/>
        <v>0</v>
      </c>
      <c r="CG834" s="67">
        <f t="shared" si="1452"/>
        <v>6982.9</v>
      </c>
      <c r="CH834" s="66"/>
      <c r="CI834" s="66">
        <f t="shared" si="1496"/>
        <v>0</v>
      </c>
      <c r="CJ834" s="67">
        <f t="shared" si="1472"/>
        <v>8715</v>
      </c>
      <c r="CK834" s="66"/>
      <c r="CL834" s="68">
        <f t="shared" si="1497"/>
        <v>0</v>
      </c>
      <c r="CM834" s="79">
        <f t="shared" si="1453"/>
        <v>4864</v>
      </c>
      <c r="CN834" s="66"/>
      <c r="CO834" s="68">
        <f t="shared" si="1498"/>
        <v>0</v>
      </c>
      <c r="CP834" s="79">
        <f t="shared" si="1454"/>
        <v>3955</v>
      </c>
      <c r="CQ834" s="66"/>
      <c r="CR834" s="68">
        <f t="shared" si="1499"/>
        <v>0</v>
      </c>
      <c r="CS834" s="79">
        <f t="shared" si="1532"/>
        <v>6656</v>
      </c>
      <c r="CT834" s="66"/>
      <c r="CU834" s="68">
        <f t="shared" si="1500"/>
        <v>0</v>
      </c>
      <c r="CV834" s="79">
        <f t="shared" si="1455"/>
        <v>7769</v>
      </c>
      <c r="CW834" s="66"/>
      <c r="CX834" s="66">
        <f t="shared" si="1501"/>
        <v>0</v>
      </c>
      <c r="CY834" s="40">
        <f t="shared" si="1519"/>
        <v>6801.7599999999984</v>
      </c>
      <c r="CZ834" s="65"/>
      <c r="DA834" s="66">
        <f t="shared" si="1502"/>
        <v>0</v>
      </c>
      <c r="DB834" s="67">
        <f t="shared" si="1473"/>
        <v>88662</v>
      </c>
      <c r="DC834" s="66"/>
      <c r="DD834" s="66">
        <f t="shared" si="1503"/>
        <v>0</v>
      </c>
      <c r="DE834" s="67">
        <f t="shared" si="1474"/>
        <v>135433</v>
      </c>
      <c r="DF834" s="66"/>
      <c r="DG834" s="69">
        <f t="shared" si="1504"/>
        <v>0</v>
      </c>
      <c r="DH834" s="67">
        <f t="shared" si="1517"/>
        <v>441384</v>
      </c>
      <c r="DI834" s="66"/>
      <c r="DJ834" s="66">
        <f t="shared" si="1505"/>
        <v>0</v>
      </c>
      <c r="DK834" s="67">
        <f t="shared" si="1456"/>
        <v>4528.5</v>
      </c>
      <c r="DM834" s="206">
        <f t="shared" si="1506"/>
        <v>0</v>
      </c>
      <c r="DN834" s="25">
        <f t="shared" si="1436"/>
        <v>0</v>
      </c>
      <c r="DO834" s="5"/>
      <c r="DP834" s="43">
        <f t="shared" si="1507"/>
        <v>0</v>
      </c>
      <c r="DQ834" s="27">
        <f t="shared" si="1457"/>
        <v>6819.5</v>
      </c>
      <c r="DR834" s="5"/>
      <c r="DS834" s="43">
        <f t="shared" si="1508"/>
        <v>0</v>
      </c>
      <c r="DT834" s="27">
        <f t="shared" si="1458"/>
        <v>4846</v>
      </c>
      <c r="DU834" s="5"/>
      <c r="DV834" s="43">
        <f t="shared" si="1509"/>
        <v>0</v>
      </c>
      <c r="DW834" s="27">
        <f t="shared" si="1459"/>
        <v>4835</v>
      </c>
      <c r="DX834" s="5"/>
      <c r="DY834" s="22">
        <f t="shared" si="1510"/>
        <v>0</v>
      </c>
      <c r="DZ834" s="25">
        <f t="shared" si="1460"/>
        <v>523</v>
      </c>
      <c r="EA834" s="22"/>
      <c r="EB834" s="22">
        <f t="shared" si="1511"/>
        <v>0</v>
      </c>
      <c r="EC834" s="28">
        <f t="shared" si="1461"/>
        <v>369</v>
      </c>
      <c r="ED834" s="5"/>
      <c r="EE834" s="43">
        <f t="shared" si="1512"/>
        <v>0</v>
      </c>
      <c r="EF834" s="27">
        <f t="shared" si="1462"/>
        <v>4769</v>
      </c>
      <c r="EG834" s="66"/>
      <c r="EH834" s="66">
        <f t="shared" si="1513"/>
        <v>0</v>
      </c>
      <c r="EI834" s="67">
        <f t="shared" si="1463"/>
        <v>23157</v>
      </c>
      <c r="EJ834" s="66"/>
      <c r="EK834" s="66">
        <f t="shared" si="1484"/>
        <v>0</v>
      </c>
      <c r="EL834" s="67">
        <f t="shared" si="1464"/>
        <v>21787</v>
      </c>
      <c r="EM834" s="110" t="e">
        <f t="shared" si="1485"/>
        <v>#REF!</v>
      </c>
    </row>
    <row r="835" spans="1:143" ht="11.25" customHeight="1" x14ac:dyDescent="0.25">
      <c r="A835" s="11">
        <v>46151</v>
      </c>
      <c r="B835" s="11">
        <v>46151</v>
      </c>
      <c r="C835" s="12">
        <v>8004979104</v>
      </c>
      <c r="D835" s="13" t="s">
        <v>66</v>
      </c>
      <c r="E835" s="14">
        <v>40</v>
      </c>
      <c r="F835" s="15">
        <v>2</v>
      </c>
      <c r="G835" s="16">
        <v>191516031098</v>
      </c>
      <c r="H835" s="66"/>
      <c r="I835" s="41">
        <f t="shared" si="1430"/>
        <v>80</v>
      </c>
      <c r="J835" s="48">
        <f t="shared" si="1520"/>
        <v>122998</v>
      </c>
      <c r="K835" s="66"/>
      <c r="L835" s="41">
        <f t="shared" si="1531"/>
        <v>80</v>
      </c>
      <c r="M835" s="48">
        <f t="shared" si="1521"/>
        <v>71714</v>
      </c>
      <c r="N835" s="66"/>
      <c r="O835" s="41">
        <f t="shared" si="1431"/>
        <v>80</v>
      </c>
      <c r="P835" s="48">
        <f t="shared" si="1522"/>
        <v>171508</v>
      </c>
      <c r="Q835" s="66"/>
      <c r="R835" s="66">
        <f t="shared" si="1432"/>
        <v>80</v>
      </c>
      <c r="S835" s="67" t="e">
        <f t="shared" si="1523"/>
        <v>#REF!</v>
      </c>
      <c r="T835" s="66"/>
      <c r="U835" s="66">
        <f t="shared" si="1437"/>
        <v>0</v>
      </c>
      <c r="V835" s="67">
        <f t="shared" si="1438"/>
        <v>47044.400000000023</v>
      </c>
      <c r="X835" s="69">
        <f t="shared" si="1433"/>
        <v>0</v>
      </c>
      <c r="Y835" s="67">
        <f t="shared" si="1529"/>
        <v>6326.2999999999993</v>
      </c>
      <c r="Z835" s="66"/>
      <c r="AA835" s="68">
        <f t="shared" si="1478"/>
        <v>0</v>
      </c>
      <c r="AB835" s="67">
        <f t="shared" si="1539"/>
        <v>7141</v>
      </c>
      <c r="AC835" s="66"/>
      <c r="AD835" s="66">
        <f t="shared" si="1479"/>
        <v>0</v>
      </c>
      <c r="AE835" s="67">
        <f t="shared" si="1439"/>
        <v>3993.3999999999996</v>
      </c>
      <c r="AF835" s="66"/>
      <c r="AG835" s="78">
        <f t="shared" si="1480"/>
        <v>84</v>
      </c>
      <c r="AH835" s="79">
        <f t="shared" si="1440"/>
        <v>5509.9999999999991</v>
      </c>
      <c r="AI835" s="66"/>
      <c r="AJ835" s="68">
        <f t="shared" si="1524"/>
        <v>0</v>
      </c>
      <c r="AK835" s="67">
        <f t="shared" si="1441"/>
        <v>22508.5</v>
      </c>
      <c r="AL835" s="66"/>
      <c r="AM835" s="68">
        <f t="shared" si="1482"/>
        <v>0</v>
      </c>
      <c r="AN835" s="67">
        <f t="shared" si="1442"/>
        <v>9752.8999999999978</v>
      </c>
      <c r="AO835" s="66"/>
      <c r="AP835" s="68">
        <f t="shared" si="1434"/>
        <v>0</v>
      </c>
      <c r="AQ835" s="67">
        <f t="shared" si="1534"/>
        <v>38229.9</v>
      </c>
      <c r="AR835" s="66"/>
      <c r="AS835" s="68">
        <f t="shared" si="1490"/>
        <v>0</v>
      </c>
      <c r="AT835" s="67">
        <f t="shared" si="1443"/>
        <v>2001.1000000000004</v>
      </c>
      <c r="AU835" s="66"/>
      <c r="AV835" s="66">
        <f t="shared" si="1444"/>
        <v>0</v>
      </c>
      <c r="AW835" s="42">
        <f t="shared" si="1533"/>
        <v>1620.0000000000014</v>
      </c>
      <c r="AX835" s="66"/>
      <c r="AY835" s="66">
        <f t="shared" si="1491"/>
        <v>0</v>
      </c>
      <c r="AZ835" s="67">
        <f t="shared" si="1435"/>
        <v>1738.6</v>
      </c>
      <c r="BA835" s="66"/>
      <c r="BB835" s="68">
        <f t="shared" si="1492"/>
        <v>0</v>
      </c>
      <c r="BC835" s="67">
        <f t="shared" si="1445"/>
        <v>1254.5999999999999</v>
      </c>
      <c r="BD835" s="66"/>
      <c r="BE835" s="68">
        <f t="shared" si="1493"/>
        <v>0</v>
      </c>
      <c r="BF835" s="67">
        <f t="shared" si="1525"/>
        <v>7474.3200000000015</v>
      </c>
      <c r="BG835" s="66"/>
      <c r="BH835" s="68">
        <f t="shared" si="1538"/>
        <v>0</v>
      </c>
      <c r="BI835" s="67">
        <f t="shared" si="1483"/>
        <v>44919.88</v>
      </c>
      <c r="BJ835" s="66"/>
      <c r="BK835" s="68">
        <f t="shared" si="1495"/>
        <v>0</v>
      </c>
      <c r="BL835" s="67">
        <f t="shared" si="1446"/>
        <v>4604.6000000000004</v>
      </c>
      <c r="BM835" s="66"/>
      <c r="BN835" s="68">
        <f t="shared" si="1447"/>
        <v>0</v>
      </c>
      <c r="BO835" s="67">
        <f t="shared" si="1448"/>
        <v>11177.900000000001</v>
      </c>
      <c r="BP835" s="66"/>
      <c r="BQ835" s="68">
        <f t="shared" si="1530"/>
        <v>0</v>
      </c>
      <c r="BR835" s="67">
        <f t="shared" si="1526"/>
        <v>23451.419999999991</v>
      </c>
      <c r="BS835" s="66"/>
      <c r="BT835" s="66">
        <f t="shared" si="1475"/>
        <v>0</v>
      </c>
      <c r="BU835" s="67">
        <f t="shared" si="1535"/>
        <v>42663</v>
      </c>
      <c r="BV835" s="66"/>
      <c r="BW835" s="66">
        <f t="shared" si="1476"/>
        <v>0</v>
      </c>
      <c r="BX835" s="67">
        <f t="shared" si="1536"/>
        <v>82519</v>
      </c>
      <c r="BY835" s="66"/>
      <c r="BZ835" s="66">
        <f t="shared" si="1477"/>
        <v>0</v>
      </c>
      <c r="CA835" s="67">
        <f t="shared" si="1537"/>
        <v>38143</v>
      </c>
      <c r="CB835" s="66"/>
      <c r="CC835" s="66">
        <f t="shared" si="1514"/>
        <v>0</v>
      </c>
      <c r="CD835" s="67">
        <f t="shared" si="1516"/>
        <v>33123.939999999995</v>
      </c>
      <c r="CE835" s="66"/>
      <c r="CF835" s="66">
        <f t="shared" si="1451"/>
        <v>0</v>
      </c>
      <c r="CG835" s="67">
        <f t="shared" si="1452"/>
        <v>6982.9</v>
      </c>
      <c r="CH835" s="66"/>
      <c r="CI835" s="66">
        <f t="shared" si="1496"/>
        <v>0</v>
      </c>
      <c r="CJ835" s="67">
        <f t="shared" si="1472"/>
        <v>8715</v>
      </c>
      <c r="CK835" s="66"/>
      <c r="CL835" s="68">
        <f t="shared" si="1497"/>
        <v>0</v>
      </c>
      <c r="CM835" s="79">
        <f t="shared" si="1453"/>
        <v>4864</v>
      </c>
      <c r="CN835" s="66"/>
      <c r="CO835" s="68">
        <f t="shared" si="1498"/>
        <v>0</v>
      </c>
      <c r="CP835" s="79">
        <f t="shared" si="1454"/>
        <v>3955</v>
      </c>
      <c r="CQ835" s="66"/>
      <c r="CR835" s="68">
        <f t="shared" si="1499"/>
        <v>0</v>
      </c>
      <c r="CS835" s="79">
        <f t="shared" si="1532"/>
        <v>6656</v>
      </c>
      <c r="CT835" s="66"/>
      <c r="CU835" s="68">
        <f t="shared" si="1500"/>
        <v>0</v>
      </c>
      <c r="CV835" s="79">
        <f t="shared" si="1455"/>
        <v>7769</v>
      </c>
      <c r="CW835" s="66"/>
      <c r="CX835" s="66">
        <f t="shared" si="1501"/>
        <v>0</v>
      </c>
      <c r="CY835" s="40">
        <f t="shared" si="1519"/>
        <v>6801.7599999999984</v>
      </c>
      <c r="CZ835" s="65"/>
      <c r="DA835" s="66">
        <f t="shared" si="1502"/>
        <v>0</v>
      </c>
      <c r="DB835" s="67">
        <f t="shared" si="1473"/>
        <v>88662</v>
      </c>
      <c r="DC835" s="66"/>
      <c r="DD835" s="66">
        <f t="shared" si="1503"/>
        <v>0</v>
      </c>
      <c r="DE835" s="67">
        <f t="shared" si="1474"/>
        <v>135433</v>
      </c>
      <c r="DF835" s="66"/>
      <c r="DG835" s="69">
        <f t="shared" si="1504"/>
        <v>0</v>
      </c>
      <c r="DH835" s="67">
        <f t="shared" si="1517"/>
        <v>441384</v>
      </c>
      <c r="DI835" s="66"/>
      <c r="DJ835" s="66">
        <f t="shared" si="1505"/>
        <v>0</v>
      </c>
      <c r="DK835" s="67">
        <f t="shared" si="1456"/>
        <v>4528.5</v>
      </c>
      <c r="DM835" s="206">
        <f t="shared" si="1506"/>
        <v>0</v>
      </c>
      <c r="DN835" s="25">
        <f t="shared" si="1436"/>
        <v>0</v>
      </c>
      <c r="DO835" s="5"/>
      <c r="DP835" s="43">
        <f t="shared" si="1507"/>
        <v>0</v>
      </c>
      <c r="DQ835" s="27">
        <f t="shared" si="1457"/>
        <v>6819.5</v>
      </c>
      <c r="DR835" s="5"/>
      <c r="DS835" s="43">
        <f t="shared" si="1508"/>
        <v>0</v>
      </c>
      <c r="DT835" s="27">
        <f t="shared" si="1458"/>
        <v>4846</v>
      </c>
      <c r="DU835" s="5"/>
      <c r="DV835" s="43">
        <f t="shared" si="1509"/>
        <v>0</v>
      </c>
      <c r="DW835" s="27">
        <f t="shared" si="1459"/>
        <v>4835</v>
      </c>
      <c r="DX835" s="5"/>
      <c r="DY835" s="22">
        <f t="shared" si="1510"/>
        <v>0</v>
      </c>
      <c r="DZ835" s="25">
        <f t="shared" si="1460"/>
        <v>523</v>
      </c>
      <c r="EA835" s="22"/>
      <c r="EB835" s="22">
        <f t="shared" si="1511"/>
        <v>0</v>
      </c>
      <c r="EC835" s="28">
        <f t="shared" si="1461"/>
        <v>369</v>
      </c>
      <c r="ED835" s="5"/>
      <c r="EE835" s="43">
        <f t="shared" si="1512"/>
        <v>0</v>
      </c>
      <c r="EF835" s="27">
        <f t="shared" si="1462"/>
        <v>4769</v>
      </c>
      <c r="EG835" s="66"/>
      <c r="EH835" s="66">
        <f t="shared" si="1513"/>
        <v>0</v>
      </c>
      <c r="EI835" s="67">
        <f t="shared" si="1463"/>
        <v>23157</v>
      </c>
      <c r="EJ835" s="66"/>
      <c r="EK835" s="66">
        <f t="shared" si="1484"/>
        <v>0</v>
      </c>
      <c r="EL835" s="67">
        <f t="shared" si="1464"/>
        <v>21787</v>
      </c>
      <c r="EM835" s="110" t="e">
        <f t="shared" si="1485"/>
        <v>#REF!</v>
      </c>
    </row>
    <row r="836" spans="1:143" ht="11.25" customHeight="1" x14ac:dyDescent="0.25">
      <c r="A836" s="11">
        <v>46151</v>
      </c>
      <c r="B836" s="187">
        <v>46151</v>
      </c>
      <c r="C836" s="174">
        <v>8004979190</v>
      </c>
      <c r="D836" s="13" t="s">
        <v>183</v>
      </c>
      <c r="E836" s="14">
        <v>24</v>
      </c>
      <c r="F836" s="15">
        <v>20</v>
      </c>
      <c r="G836" s="16">
        <v>191516031142</v>
      </c>
      <c r="H836" s="66"/>
      <c r="I836" s="41">
        <f t="shared" si="1430"/>
        <v>48</v>
      </c>
      <c r="J836" s="48">
        <f t="shared" si="1520"/>
        <v>122950</v>
      </c>
      <c r="K836" s="66"/>
      <c r="L836" s="41">
        <f t="shared" si="1531"/>
        <v>48</v>
      </c>
      <c r="M836" s="48">
        <f t="shared" si="1521"/>
        <v>71666</v>
      </c>
      <c r="N836" s="66"/>
      <c r="O836" s="41">
        <f t="shared" si="1431"/>
        <v>48</v>
      </c>
      <c r="P836" s="48">
        <f t="shared" si="1522"/>
        <v>171460</v>
      </c>
      <c r="Q836" s="66"/>
      <c r="R836" s="66">
        <f t="shared" si="1432"/>
        <v>48</v>
      </c>
      <c r="S836" s="67" t="e">
        <f t="shared" si="1523"/>
        <v>#REF!</v>
      </c>
      <c r="T836" s="66"/>
      <c r="U836" s="66">
        <f t="shared" si="1437"/>
        <v>482.40000000000003</v>
      </c>
      <c r="V836" s="67">
        <f t="shared" si="1438"/>
        <v>46562.000000000022</v>
      </c>
      <c r="X836" s="69">
        <f t="shared" si="1433"/>
        <v>0</v>
      </c>
      <c r="Y836" s="67">
        <f t="shared" si="1529"/>
        <v>6326.2999999999993</v>
      </c>
      <c r="Z836" s="66"/>
      <c r="AA836" s="68">
        <f t="shared" si="1478"/>
        <v>0</v>
      </c>
      <c r="AB836" s="67">
        <f t="shared" si="1539"/>
        <v>7141</v>
      </c>
      <c r="AC836" s="66"/>
      <c r="AD836" s="66">
        <f t="shared" si="1479"/>
        <v>0</v>
      </c>
      <c r="AE836" s="67">
        <f t="shared" si="1439"/>
        <v>3993.3999999999996</v>
      </c>
      <c r="AF836" s="66"/>
      <c r="AG836" s="78">
        <f t="shared" si="1480"/>
        <v>0</v>
      </c>
      <c r="AH836" s="79">
        <f t="shared" si="1440"/>
        <v>5509.9999999999991</v>
      </c>
      <c r="AI836" s="66"/>
      <c r="AJ836" s="68">
        <f t="shared" si="1524"/>
        <v>0</v>
      </c>
      <c r="AK836" s="67">
        <f t="shared" si="1441"/>
        <v>22508.5</v>
      </c>
      <c r="AL836" s="66"/>
      <c r="AM836" s="68">
        <f t="shared" si="1482"/>
        <v>0</v>
      </c>
      <c r="AN836" s="67">
        <f t="shared" si="1442"/>
        <v>9752.8999999999978</v>
      </c>
      <c r="AO836" s="66"/>
      <c r="AP836" s="68">
        <f t="shared" si="1434"/>
        <v>0</v>
      </c>
      <c r="AQ836" s="67">
        <f t="shared" si="1534"/>
        <v>38229.9</v>
      </c>
      <c r="AR836" s="66"/>
      <c r="AS836" s="68">
        <f t="shared" si="1490"/>
        <v>0</v>
      </c>
      <c r="AT836" s="67">
        <f t="shared" si="1443"/>
        <v>2001.1000000000004</v>
      </c>
      <c r="AU836" s="66"/>
      <c r="AV836" s="66">
        <f t="shared" si="1444"/>
        <v>0</v>
      </c>
      <c r="AW836" s="42">
        <f t="shared" si="1533"/>
        <v>1620.0000000000014</v>
      </c>
      <c r="AX836" s="66"/>
      <c r="AY836" s="66">
        <f t="shared" si="1491"/>
        <v>0</v>
      </c>
      <c r="AZ836" s="67">
        <f t="shared" si="1435"/>
        <v>1738.6</v>
      </c>
      <c r="BA836" s="66"/>
      <c r="BB836" s="68">
        <f t="shared" si="1492"/>
        <v>0</v>
      </c>
      <c r="BC836" s="67">
        <f t="shared" si="1445"/>
        <v>1254.5999999999999</v>
      </c>
      <c r="BD836" s="66"/>
      <c r="BE836" s="68">
        <f t="shared" si="1493"/>
        <v>0</v>
      </c>
      <c r="BF836" s="67">
        <f t="shared" si="1525"/>
        <v>7474.3200000000015</v>
      </c>
      <c r="BG836" s="66"/>
      <c r="BH836" s="68">
        <f t="shared" si="1538"/>
        <v>0</v>
      </c>
      <c r="BI836" s="67">
        <f t="shared" si="1483"/>
        <v>44919.88</v>
      </c>
      <c r="BJ836" s="66"/>
      <c r="BK836" s="68">
        <f t="shared" si="1495"/>
        <v>0</v>
      </c>
      <c r="BL836" s="67">
        <f t="shared" si="1446"/>
        <v>4604.6000000000004</v>
      </c>
      <c r="BM836" s="66"/>
      <c r="BN836" s="68">
        <f t="shared" si="1447"/>
        <v>0</v>
      </c>
      <c r="BO836" s="67">
        <f t="shared" si="1448"/>
        <v>11177.900000000001</v>
      </c>
      <c r="BP836" s="66"/>
      <c r="BQ836" s="68">
        <f t="shared" si="1530"/>
        <v>0</v>
      </c>
      <c r="BR836" s="67">
        <f t="shared" si="1526"/>
        <v>23451.419999999991</v>
      </c>
      <c r="BS836" s="66"/>
      <c r="BT836" s="66">
        <f t="shared" si="1475"/>
        <v>0</v>
      </c>
      <c r="BU836" s="67">
        <f t="shared" si="1535"/>
        <v>42663</v>
      </c>
      <c r="BV836" s="66"/>
      <c r="BW836" s="66">
        <f t="shared" si="1476"/>
        <v>0</v>
      </c>
      <c r="BX836" s="67">
        <f t="shared" si="1536"/>
        <v>82519</v>
      </c>
      <c r="BY836" s="66"/>
      <c r="BZ836" s="66">
        <f t="shared" si="1477"/>
        <v>0</v>
      </c>
      <c r="CA836" s="67">
        <f t="shared" si="1537"/>
        <v>38143</v>
      </c>
      <c r="CB836" s="66"/>
      <c r="CC836" s="66">
        <f t="shared" si="1514"/>
        <v>0</v>
      </c>
      <c r="CD836" s="67">
        <f t="shared" si="1516"/>
        <v>33123.939999999995</v>
      </c>
      <c r="CE836" s="66"/>
      <c r="CF836" s="66">
        <f t="shared" si="1451"/>
        <v>0</v>
      </c>
      <c r="CG836" s="67">
        <f t="shared" si="1452"/>
        <v>6982.9</v>
      </c>
      <c r="CH836" s="66"/>
      <c r="CI836" s="66">
        <f t="shared" si="1496"/>
        <v>0</v>
      </c>
      <c r="CJ836" s="67">
        <f t="shared" si="1472"/>
        <v>8715</v>
      </c>
      <c r="CK836" s="66"/>
      <c r="CL836" s="68">
        <f t="shared" si="1497"/>
        <v>0</v>
      </c>
      <c r="CM836" s="79">
        <f t="shared" si="1453"/>
        <v>4864</v>
      </c>
      <c r="CN836" s="66"/>
      <c r="CO836" s="68">
        <f t="shared" si="1498"/>
        <v>0</v>
      </c>
      <c r="CP836" s="79">
        <f t="shared" si="1454"/>
        <v>3955</v>
      </c>
      <c r="CQ836" s="66"/>
      <c r="CR836" s="68">
        <f t="shared" si="1499"/>
        <v>0</v>
      </c>
      <c r="CS836" s="79">
        <f t="shared" si="1532"/>
        <v>6656</v>
      </c>
      <c r="CT836" s="66"/>
      <c r="CU836" s="68">
        <f t="shared" si="1500"/>
        <v>0</v>
      </c>
      <c r="CV836" s="79">
        <f t="shared" si="1455"/>
        <v>7769</v>
      </c>
      <c r="CW836" s="66"/>
      <c r="CX836" s="66">
        <f t="shared" si="1501"/>
        <v>0</v>
      </c>
      <c r="CY836" s="40">
        <f t="shared" si="1519"/>
        <v>6801.7599999999984</v>
      </c>
      <c r="CZ836" s="65"/>
      <c r="DA836" s="66">
        <f t="shared" si="1502"/>
        <v>0</v>
      </c>
      <c r="DB836" s="67">
        <f t="shared" si="1473"/>
        <v>88662</v>
      </c>
      <c r="DC836" s="66"/>
      <c r="DD836" s="66">
        <f t="shared" si="1503"/>
        <v>0</v>
      </c>
      <c r="DE836" s="67">
        <f t="shared" si="1474"/>
        <v>135433</v>
      </c>
      <c r="DF836" s="66"/>
      <c r="DG836" s="69">
        <f t="shared" si="1504"/>
        <v>0</v>
      </c>
      <c r="DH836" s="67">
        <f t="shared" si="1517"/>
        <v>441384</v>
      </c>
      <c r="DI836" s="66"/>
      <c r="DJ836" s="66">
        <f t="shared" si="1505"/>
        <v>0</v>
      </c>
      <c r="DK836" s="67">
        <f t="shared" si="1456"/>
        <v>4528.5</v>
      </c>
      <c r="DM836" s="206">
        <f t="shared" si="1506"/>
        <v>0</v>
      </c>
      <c r="DN836" s="25">
        <f t="shared" si="1436"/>
        <v>0</v>
      </c>
      <c r="DO836" s="5"/>
      <c r="DP836" s="43">
        <f t="shared" si="1507"/>
        <v>0</v>
      </c>
      <c r="DQ836" s="27">
        <f t="shared" si="1457"/>
        <v>6819.5</v>
      </c>
      <c r="DR836" s="5"/>
      <c r="DS836" s="43">
        <f t="shared" si="1508"/>
        <v>0</v>
      </c>
      <c r="DT836" s="27">
        <f t="shared" si="1458"/>
        <v>4846</v>
      </c>
      <c r="DU836" s="5"/>
      <c r="DV836" s="43">
        <f t="shared" si="1509"/>
        <v>0</v>
      </c>
      <c r="DW836" s="27">
        <f t="shared" si="1459"/>
        <v>4835</v>
      </c>
      <c r="DX836" s="5"/>
      <c r="DY836" s="22">
        <f t="shared" si="1510"/>
        <v>0</v>
      </c>
      <c r="DZ836" s="25">
        <f t="shared" si="1460"/>
        <v>523</v>
      </c>
      <c r="EA836" s="22"/>
      <c r="EB836" s="22">
        <f t="shared" si="1511"/>
        <v>0</v>
      </c>
      <c r="EC836" s="28">
        <f t="shared" si="1461"/>
        <v>369</v>
      </c>
      <c r="ED836" s="5"/>
      <c r="EE836" s="43">
        <f t="shared" si="1512"/>
        <v>0</v>
      </c>
      <c r="EF836" s="27">
        <f t="shared" si="1462"/>
        <v>4769</v>
      </c>
      <c r="EG836" s="66"/>
      <c r="EH836" s="66">
        <f t="shared" si="1513"/>
        <v>0</v>
      </c>
      <c r="EI836" s="67">
        <f t="shared" si="1463"/>
        <v>23157</v>
      </c>
      <c r="EJ836" s="66"/>
      <c r="EK836" s="66">
        <f t="shared" si="1484"/>
        <v>0</v>
      </c>
      <c r="EL836" s="67">
        <f t="shared" si="1464"/>
        <v>21787</v>
      </c>
      <c r="EM836" s="110" t="e">
        <f t="shared" si="1485"/>
        <v>#REF!</v>
      </c>
    </row>
    <row r="837" spans="1:143" ht="11.25" customHeight="1" x14ac:dyDescent="0.25">
      <c r="A837" s="11">
        <v>46151</v>
      </c>
      <c r="B837" s="188">
        <v>46158</v>
      </c>
      <c r="C837" s="181">
        <v>8004983840</v>
      </c>
      <c r="D837" s="111" t="s">
        <v>276</v>
      </c>
      <c r="E837" s="138">
        <v>576</v>
      </c>
      <c r="F837" s="139">
        <v>1</v>
      </c>
      <c r="G837" s="85">
        <v>191516149748</v>
      </c>
      <c r="H837" s="66"/>
      <c r="I837" s="41">
        <f t="shared" ref="I837:I868" si="1540">IF(OR(D837="NPC6ASZDB-RD015M",D837="NPC06SZDB-OR050C",D837="NPC6ASZDB-WT008M",D837="NPC6ASZDB-WT018M",D837="NPC6ASZDB-WT023M",D837="NPC6ASZDB-WT024M",D837="NPC6ASZDB-OR020M",D837="NPC6ASZDB-RD006M",D837="NPC6ASZDB-WT017M",D837="NPC6ASZDB-GY750C",D837="NPC6ASZDB-YL015M",D837="NPC6ASZDB-BL004M ",D837="NPC6ASZDB-WT016M",D837="NPC06SZDB-BK006M",D837="NPC06SZDB-BK007M",D837="NPC6ASZDB-OR750C",D837="NPC06SZDB-BK004M",D837="NPC06SZDB-BL015M",D837="NPC6ASZDB-BL013C",D837="NPC6ASZDB-BL030C",D837="NPC6ASZDB-GY009M",D837="NPC06SZDB-BK002M",D837="NPC6ASZDB-GY025C",D837="NPC06SZDB-BK003M",D837="NPC06SZDB-GY005M",D837="NPC6ASZDB-RD020C",D837="NPC06SZDB-YL040M",D837="NPC6ASZDB-GY125C",D837="NPC06SZDB-YL002M",D837="NPC6ASZDB-WT100M",D837="NPC6ASZDB-RD008M",D837="NPC6ASZDB-YL009M",D837="NPC6ASZDB-VT010M",D837="NPC6ASZDB-OR007M",D837="NPC6ASZDB-VT007M",D837="NPC6ASZDB-BK007M",D837="NPC6ASZDB-GY350C",D837="NPC6ASZDB-YL350C",D837="NPC6ASZDB-OR350C",D837="NPC6ASZDB-VT350C",D837="NPC6ASZDB-BL350C",D837="NPC6ASZDB-RD350C",D837="NPC6ASZDB-BK350C",D837="NPC6ASZDB-VT003M",D837="NPC6ASZDB-OR250C",D837="NPC6ASZDB-VT250C",D837="NPC6ASZDB-VT002M",D837="NPC6ASZDB-VT050C",D837="NPC6ASZDB-VT001M",D837="NPC6ASZDB-VT150C",D837="NPC6ASZDB-WT017C",D837="NPC6ASZDB-RD030C",D837="NPC6ASZDB-WT030C",D837="NPC6ASZDB-OR020M",D837="NPC6ASZDB-OR015M",D837="NPC06SZDB-WT025C",D837="NPC6ASZDB-WT013M",D837="NPC6ASZDB-GY075C",D837="NPC6ASZDB-BK075C",D837="NPC6ASZDB-BK125C",D837="NPC6ASZDB-GN250C",D837="NPC6ASZDB-WT011M",D837="NPC6ASZDB-WT014M",D837="NPC6ASZDB-OR005M",D837="NPC6ASZDB-GY006M",D837="NPC6ASZDB-WT550C",D837="NPC6ASZDB-WT650C",D837="NPC6ASZDB-WT850C",D837="NPC6ASZDB-WT950C",D837="NPC6ASZDB-RD250C",D837="NPC06SZDB-GY015C",D837="NPC06SZDB-BL020C",D837="NPC06SZDB-YL015C",D837="NPC6ASZDB-BL012M",D837="NPC6ASZDB-WT020C",D837="NPC6ASZDB-BL008M",D837="NPC6ASZDB-BL009M",D837="NPC6ASZDB-WT022M",D837="NPC6ASZDB-YL007M",D837="NPC06SZDB-WT250C",D837="NPC6ASZDB-BL007M",D837="NPC6ASZDB-BK050C",D837="NPC6ASZDB-BK025C",D837="NPC6ASZDB-BL750C",D837="NPC6ASZDB-OR010M",D837="NPC06SZDB-RD015M",D837="NPC6ASZDB-YL012M",D837="NPC6ASZDB-YL020M",D837="NPC6ASZDB-YL030M",D837="NPC6ASZDB-RD050C",D837="NPC06SZDB-BL050C",D837="NPC06SZDB-RD050C",D837="NPC06SZDB-YL050C",D837="NPC06SZDB-YL003M",D837="NPC06SZDB-GN002M",D837="NPC6ASZDB-RD010M",D837="NPC6ASZDB-GY450C",D837="NPC6ASZDB-WT006M",D837="NPC6ASZDB-BL250C",D837="NPC6ASZDB-GY050C",D837="NPC6ASZDB-YL250C",D837="NPC6ASZDB-YL008M",D837="NPC06SZDB-YL010M",D837="NPC6ASZDB-GY008M",D837="NPC06SZDB-RD005M",D837="NPC6ASZDB-BL050C",D837="NPC6ASZDB-WT450C",D837="NPC6ASZDB-OR050C",D837="NPC06SZDB-GN010M",D837="NPC06SZDB-RD010M",D837="NPC06SZDB-BL010M",D837="NPC6ASZDB-GY050C",D837="NPC6ASZDB-YL025C",D837="NPC6ASZDB-BK250C",D837="NPC6ASZDB-BK004M",D837="NPC6ASZDB-YL006M",D837="NPC06SZDB-WT007M",D837="NPC6ASZDB-BL015M",D837="NPC6ASZDB-BL020M",D837="NPC6ASZDB-GN010M",D837="NPC6ASZDB-GN015M",D837="NPC6ASZDB-GY250C",D837="NPC6ASZDB-BK030M",D837="NPC06SZDB-GY003M",D837="NPC06SZDB-BL150C",D837="NPC6ASZDB-BK013M",D837="NPC6ASZDB-OR150C",D837="NPC6ASZDB-GY007M",D837="NPC6ASZDB-BK750C",D837="NPC06SZDB-GN003M",D837="NPC06SZDB-BK150C",D837="NPC06SZDB-BK001M",D837="NPC6ASZDB-RD007M",D837="NPC6ASZDB-RD010M",D837="NPC06SZDB-GY006M",D837="NPC06SZDB-GY015M",D837="NPC06SZDB-BK050C",D837="NPC6ASZDB-BL010M",D837="NPC6ASZDB-GN025C",D837="NPC6ASZDB-WT009M",D837="NPC6ASZDB-OR004M",D837="NPC6ASZDB-WT075C",D837="NPC6ASZDB-WT175C",D837="NPC06SZDB-GY001M",D837="NPC06SZDB-GY002M",D837="NPC6ASZDB-WT125C",D837="NPC6ASZDB-WT225C",D837="NPC6ASZDB-WT275C",D837="NPC6ASZDB-GY015M",D837="NPC6ASZDB-RD001M",D837="NPC6ASZDB-RD005M",D837="NPC6ASZDB-WT025C",D837="NPC6ASZDB-YL001M",D837="NPC6ASZDB-YL005M",D837="NPC06SZDB-GY010M",D837="NPC06SZDB-YL005M",D837="NPC06SZDB-YL001M",D837="NPC6ASZDB-BK150C",D837="NPC6ASZDB-BL030M",D837="NPC6ASZDB-GY003M",D837="NPC6ASZDB-YL050C",D837="NPC6ASZDB-YL010M",D837="NPC6ASZDB-OR010M",D837="NPC06SZDB-YL150C",D837="NPC6ASZDB-OR005M",D837="NPC06SZDB-OR002M",D837="NPC6ASZDB-RD150C",D837="NPC6ASZDB-WT025M",D837="NPC6ASZDB-WT150C",D837="NPC6ASZDB-WT012M",D837="NPC6ASZDB-WT250C",D837="NPC6ASZDB-WT350C",D837="NPC6ASZDB-YL002M",D837="NPC6ASZDB-BL150C",D837="NPC6ASZDB-WT015M",D837="NPC6ASZDB-YL150C",D837="NPC6ASZDB-YL003M",D837="NPC6ASZDB-WT750C",D837="NPC6ASZDB-GN050C",D837="NPC6ASZDB-WT008M",D837="NPC06SZDB-OR010M",D837="NPC6ASZDB-GY150C",D837="NPC6ASZDB-GN150C",D837="NPC6ASZDB-OR001M",D837="NPC6ASZDB-OR002M",D837="NPC6ASZDB-OR003M",D837="NPC06SZDB-RD002M",D837="NPC06SZDB-RD150C",D837="NPC6ASZDB-BK015M",D837="NPC06SZDB-GN001M",D837="NPC06SZDB-GN150C",D837="NPC06SZDB-WT030M",D837="NPC06SZDB-WT750C",D837="NPC06SZDB-WT015M",D837="NPC6ASZDB-WT030M",D837="NPC06SZDB-RD001M",D837="NPC06SZDB-RD003M",D837="NPC06SZDB-OR003M",D837="NPC06SZDB-OR001M",D837="NPC06SZDB-BL001M",D837="NPC06SZDB-BL003M",D837="NPC06SZDB-WT150C",D837="NPC06SZDB-BL002M",D837="NPC6ASZDB-WT050C",D837="NPC06SZDB-WT050C",D837="NPC06SZDB-WT001M",D837="NPC06SZDB-WT002M",D837="NPC06SZDB-WT003M",D837="NPC06SZDB-WT004M",D837="NPC06SZDB-WT005M",D837="NPC06SZDB-WT010M",D837="NPC06SZDB-WT020M",D837=1711815,D837="NPC6ASZDB-GN001M",D837="NPC6ASZDB-GN002M",D837="NPC6ASZDB-GN003M",D837="NPC6ASZDB-GN004M",D837="NPC6ASZDB-GN005M",D837="NPC6ASZDB-GN020M",D837="NPC6ASZDB-GN030M",D837="NPC6ASZDB-WT001M",D837="NPC6ASZDB-WT002M",D837="NPC6ASZDB-WT003M",D837="NPC6ASZDB-WT004M",D837="NPC6ASZDB-WT006M",D837="NPC6ASZDB-WT007M",D837="NPC6ASZDB-WT004M",D837="NPC6ASZDB-WT005M",D837="NPC6ASZDB-WT010M",D837="NPC6ASZDB-WT020M",D837="NPC6ASZDB-RD002M",D837="NPC6ASZDB-RD003M",D837="NPC6ASZDB-RD020M",D837="NPC6ASZDB-GY001M",D837="NPC6ASZDB-GY002M",D837="NPC6ASZDB-GY003M",D837="NPC6ASZDB-GY004M",D837="NPC6ASZDB-GY005M",D837="NPC6ASZDB-GY010M",D837="NPC6ASZDB-GY020M",D837="NPC6ASZDB-GY025M",D837="NPC6ASZDB-GY030M",D837="NPC6ASZDB-BL001M",D837="NPC6ASZDB-BL002M",D837="NPC6ASZDB-BL003M",D837="NPC6ASZDB-BL004M",D837="NPC6ASZDB-BL005M",D837="NPC6ASZDB-BL010M",D837="NPC6ASZDB-BK001M",D837="NPC6ASZDB-BK002M",D837="NPC6ASZDB-BK003M",D837="NPC6ASZDB-BK005M",D837="NPC6ASZDB-BK010M",D837="NPC6ASZDB-BK020M",),E837*2,0)</f>
        <v>0</v>
      </c>
      <c r="J837" s="48">
        <f t="shared" si="1520"/>
        <v>122950</v>
      </c>
      <c r="K837" s="66"/>
      <c r="L837" s="41">
        <f t="shared" si="1531"/>
        <v>0</v>
      </c>
      <c r="M837" s="48">
        <f t="shared" si="1521"/>
        <v>71666</v>
      </c>
      <c r="N837" s="66"/>
      <c r="O837" s="41">
        <f t="shared" ref="O837:O868" si="1541">IF(OR(D837="NPC6ASZDB-WT019M",D837="NPC6ASZDB-RD015M",D837="NPC06SZDB-BK006M",D837="NPC06SZDB-BK007M",D837="NPC6ASZDB-OR750C",D837="NPC06SZDB-BK004M",D837="NPC06SZDB-BL015M",D837="NPC6ASZDB-BL013C",D837="NPC6ASZDB-BL030C",D837="NPC6ASZDB-GY009M",D837="NPC06SZDB-BK002M",D837="NPC6ASZDB-GY025C",D837="NPC06SZDB-BK003M",D837="NPC06SZDB-GY005M",D837="NPC6ASZDB-RD020C",D837="NPC06SZDB-YL040M",D837="NPC6ASZDB-GY125C",D837="NPC06SZDB-YL002M",D837="NPC6ASZDB-WT100M",D837="NPC6ASZDB-RD008M",D837="NPC6ASZDB-YL009M",D837="NPC6ASZDB-VT010M",D837="NPC6ASZDB-OR007M",D837="NPC6ASZDB-VT007M",D837="NPC6ASZDB-BK007M",D837="NPC6ASZDB-GY350C",D837="NPC6ASZDB-YL350C",D837="NPC6ASZDB-OR350C",D837="NPC6ASZDB-VT350C",D837="NPC6ASZDB-BL350C",D837="NPC6ASZDB-RD350C",D837="NPC6ASZDB-BK350C",D837="NPC6ASZDB-VT003M",D837="NPC6ASZDB-OR250C",D837="NPC6ASZDB-VT250C",D837="NPC6ASZDB-VT002M",D837="NPC6ASZDB-VT050C",D837="NPC6ASZDB-VT001M",D837="NPC6ASZDB-VT150C",D837="NPC6ASZDB-WT017C",D837="NPC6ASZDB-RD030C",D837="NPC6ASZDB-WT030C",D837="NPC6ASZDB-OR020M",D837="NPC6ASZDB-OR020M",D837="NPC6ASZDB-OR015M",D837="NPC06SZDB-WT025C",D837="NPC6ASZDB-WT013M",D837="NPC6ASZDB-BK175C",D837="NPC6ASZDB-GY075C",D837="NPC6ASZDB-BK075C",D837="NPC6ASZDB-BK125C",D837="NPC6ASZDB-GN250C",D837="NPC6ASZDB-WT011M",D837="NPC6ASZDB-WT014M",D837="NPC6ASZDB-OR005M",D837="NPC6ASZDB-GY006M",D837="NPC6ASZDB-WT550C",D837="NPC6ASZDB-WT650C",D837="NPC6ASZDB-WT850C",D837="NPC6ASZDB-WT950C",D837="NPC6ASZDB-RD250C",D837="NPC06SZDB-GY015C",D837="NPC06SZDB-BL020C",D837="NPC06SZDB-YL015C",D837="NPC6ASZDB-BL012M",D837="NPC6ASZDB-WT020C",D837="NPC6ASZDB-BL008M",D837="NPC6ASZDB-BL009M",D837="NPC6ASZDB-WT022M",D837="NPC6ASZDB-YL007M",D837="NPC06SZDB-WT250C",D837="NPC6ASZDB-BL007M",D837="NPC6ASZDB-BK050C",D837="NPC6ASZDB-BK025C",D837="NPC6ASZDB-BL750C",D837="NPC6ASZDB-OR010M",D837="NPC06SZDB-RD015M",D837="NPC6ASZDB-YL012M",D837="NPC6ASZDB-YL030M",D837="NPC6ASZDB-YL020M",D837="NPC6ASZDB-RD050C",D837="NPC06SZDB-BL050C",D837="NPC06SZDB-RD050C",D837="NPC06SZDB-YL050C",D837="NPC06SZDB-YL003M",D837="NPC06SZDB-GN002M",D837="NPC6ASZDB-RD010M",D837="NPC6ASZDB-GY450C",D837="NPC6ASZDB-GY450C",D837="NPC6ASZDB-BL250C",D837="NPC6ASZDB-GY050C",D837="NPC6ASZDB-YL250C",D837="NPC6ASZDB-YL008M",D837="NPC06SZDB-YL010M",D837="NPC6ASZDB-GY008M",D837="NPC06SZDB-RD005M",D837="NPC6ASZDB-BL050C",D837="NPC6ASZDB-WT450C",D837="NPC6ASZDB-OR050C",D837="NPC06SZDB-GN010M",D837="NPC06SZDB-RD010M",D837="NPC06SZDB-BL010M",D837="NPC6ASZDB-GY050C",D837="NPC6ASZDB-YL025C",D837="NPC6ASZDB-BK250C",D837="NPC6ASZDB-BK004M",D837="NPC6ASZDB-YL006M",D837="NPC06SZDB-WT007M",D837="NPC6ASZDB-BL015M",D837="NPC6ASZDB-BL020M",D837="NPC6ASZDB-GN010M",D837="NPC6ASZDB-GN015M",D837="NPC6ASZDB-GY250C",D837="NPC6ASZDB-BK030M",D837="NPC06SZDB-GY003M",D837="NPC06SZDB-BL150C",D837="NPC6ASZDB-BK013M",D837="NPC6ASZDB-OR150C",D837="NPC6ASZDB-GY007M",D837="NPC6ASZDB-BK750C",D837="NPC06SZDB-GN003M",D837="NPC06SZDB-BK150C",D837="NPC06SZDB-BK001M",D837="NPC6ASZDB-RD007M",D837="NPC6ASZDB-RD010M",D837="NPC06SZDB-GY006M",D837="NPC06SZDB-GY015M",D837="NPC06SZDB-BK050C",D837="NPC6ASZDB-GN025C",D837="NPC6ASZDB-WT009M",D837="NPC6ASZDB-OR004M",D837="NPC6ASZDB-WT075C",D837="NPC6ASZDB-WT175C",D837="NPC06SZDB-GY001M",D837="NPC06SZDB-GY002M",D837="NPC6ASZDB-WT125C",D837="NPC6ASZDB-WT225C",D837="NPC6ASZDB-WT275C",D837="NPC6ASZDB-GY015M",D837="NPC6ASZDB-RD001M",D837="NPC6ASZDB-RD005M",D837="NPC6ASZDB-WT025C",D837="NPC6ASZDB-YL001M",D837="NPC6ASZDB-YL005M",D837="NPC06SZDB-GY010M",D837="NPC06SZDB-YL005M",D837="NPC06SZDB-YL001M",D837="NPC6ASZDB-BK150C",D837="NPC6ASZDB-BL030M",D837="NPC6ASZDB-YL050C",D837="NPC6ASZDB-YL010M",D837=1711167,D837="NPC6ASZDB-OR010M",D837="NPC06SZDB-YL150C",D837="NPC6ASZDB-OR005M",D837="NPC06SZDB-OR002M",D837="NPC6ASZDB-RD150C",D837="NPC6ASZDB-WT025M",D837="NPC6ASZDB-WT150C",D837="NPC6ASZDB-WT250C",D837="NPC6ASZDB-WT350C",D837="NPC6ASZDB-YL002M",D837="NPC6ASZDB-WT012M",D837="NPC6ASZDB-BL150C",D837="NPC6ASZDB-WT015M",D837="NPC6ASZDB-YL150C",D837="NPC6ASZDB-YL003M",D837="NPC6ASZDB-WT750C",D837="NPC6ASZDB-GN050C",D837="NPC6ASZDB-WT008M",D837="NPC06SZDB-OR010M",D837="NPC6ASZDB-GY150C",D837="NPC6ASZDB-GN150C",D837="NPC6ASZDB-OR001M",D837="NPC6ASZDB-OR002M",D837="NPC6ASZDB-OR003M",D837="NPC06SZDB-RD002M",D837="NPC06SZDB-RD150C",D837="NPC6ASZDB-BK015M",D837="NPC06SZDB-GN001M",D837="NPC06SZDB-GN150C",D837="NPC06SZDB-WT030M",D837="NPC06SZDB-WT750C",D837="NPC06SZDB-WT015M",D837="NPC6ASZDB-WT030M",D837="NPC06SZDB-RD001M",D837="NPC06SZDB-RD003M",D837="NPC06SZDB-OR003M",D837="NPC06SZDB-OR001M",D837="NPC06SZDB-BL001M",D837="NPC06SZDB-BL003M",D837="NPC06SZDB-WT150C",D837="NPC06SZDB-BL002M",D837="NPC6ASZDB-WT050C",D837="NPC06SZDB-WT050C",D837="NPC06SZDB-WT001M",D837="NPC06SZDB-WT002M",D837="NPC06SZDB-WT003M",D837="NPC06SZDB-WT004M",D837="NPC06SZDB-WT005M",D837="NPC06SZDB-WT020M",D837="NPC6ASZDB-GN001M",D837="NPC6ASZDB-GN002M",D837="NPC6ASZDB-GN003M",D837="NPC6ASZDB-GN004M",D837="NPC6ASZDB-GN005M",D837="NPC6ASZDB-GN020M",D837="NPC06SZDB-WT010M",D837="NPC6ASZDB-GN030M",D837=1711091,D837=1711093,D837=1711815,D837=1711094,D837=1711095,D837=1711098,D837=2153215,D837=1711096,D837=1711097,D837=1711027,D837=2153463,D837=1711911,D837="NPC6ASZDB-WT001M",D837="NPC6ASZDB-WT002M",D837="NPC6ASZDB-WT003M",D837="NPC6ASZDB-WT004M",D837="NPC6ASZDB-WT005M",D837="NPC6ASZDB-WT006M",D837="NPC6ASZDB-WT007M",D837="NPC6ASZDB-WT010M",D837="NPC6ASZDB-WT020M",D837="NPC6ASZDB-RD002M",D837="NPC6ASZDB-RD003M",D837="NPC6ASZDB-RD020M",D837="NPC6ASZDB-GY001M",D837="NPC6ASZDB-GY002M",D837="NPC6ASZDB-GY003M",D837="NPC6ASZDB-GY004M",D837="NPC6ASZDB-GY005M",D837="NPC6ASZDB-GY010M",D837="NPC6ASZDB-GY020M",D837="NPC6ASZDB-GY025M",D837="NPC6ASZDB-GY030M",D837="NPC6ASZDB-BL001M",D837="NPC6ASZDB-BL002M",D837="NPC6ASZDB-BL003M",D837="NPC6ASZDB-BL004M",D837="NPC6ASZDB-BL005M",D837="NPC6ASZDB-BL010M",D837="NPC6ASZDB-BK001M",D837="NPC6ASZDB-BK002M",D837="NPC6ASZDB-BK003M",D837="NPC6ASZDB-BK005M",D837="NPC6ASZDB-BK010M",D837="NPC6ASZDB-BK020M",D837=1711171),E837*2,0)</f>
        <v>0</v>
      </c>
      <c r="P837" s="48">
        <f t="shared" si="1522"/>
        <v>171460</v>
      </c>
      <c r="Q837" s="66"/>
      <c r="R837" s="66">
        <f t="shared" ref="R837:R868" si="1542">IF(OR(D837="CO17772-0ZM010",D837="NPC6ASZDB-BK950C",D837="NPC6ASZDB-BK550C",D837="NPC6ASZDB-GN750C",D837="NPC6ASZDB-WT035M",D837="CO17772-0ZM002",D837="CO17772-01M001",D837="NPC6ASZDB-WT028M ",D837="NPC6ASZDB-WT019M",D837="CO17772-0CC050",D837="NPC6ASZDB-WT018M",D837="NPC6ASZDB-WT023M",D837="NPC6ASZDB-WT024M",D837="NPC6ASZDB-OR020M",D837="NPC6ASZDB-RD006M",D837="NPC6ASZDB-WT017M",D837="NPC6ASZDB-GY750C",D837="NPC6ASZDB-YL015M",D837="NPC6ASZDB-WT016M",D837="CO17772-0CM015",D837="NPC6ASZDB-OR750C",D837="NPC6ASZDB-BL013C",D837="NPC6ASZDB-BL030C",D837="NPC6ASZDB-GY009M",D837="NPC6ASZDB-GY025C",D837="NPC6ASZDB-RD020C",D837="CO17772-08F004",D837="CO17772-08F010",D837="NPC6ASZDB-GY125C",D837="CO17772-08C750",D837="NPC06SZDB-YL002M",D837="NPC6ASZDB-WT100M",D837="NPC6ASZDB-RD008M",D837="NPC6ASZDB-YL009M",D837="NPC6ASZDB-VT010M",D837="NPC6ASZDB-OR007M",D837="NPC6ASZDB-VT007M",D837="NPC6ASZDB-BK007M",D837="NPC6ASZDB-GY350C",D837="NPC6ASZDB-YL350C",D837="NPC6ASZDB-OR350C",D837="NPC6ASZDB-VT350C",D837="NPC6ASZDB-BL350C",D837="NPC6ASZDB-RD350C",D837="NPC6ASZDB-VT003M",D837="NPC6ASZDB-OR250C",D837="NPC6ASZDB-VT250C",D837="NPC6ASZDB-VT002M",D837="NPC6ASZDB-VT050C",D837="NPC6ASZDB-VT001M",D837="NPC6ASZDB-VT150C",D837="NPC6ASZDB-WT017C",D837="NPC6ASZDB-RD030C",D837="NPC6ASZDB-WT030C",D837="NPC6ASZDB-OR020M",D837="NPC6ASZDB-OR015M",D837="CO17772-08C250",D837="NPC6ASZDB-WT013M",D837="NPC6ASZDB-BK175C",D837="NPC6ASZDB-GY075C",D837="NPC6ASZDB-BK075C",D837="CO17772-07M001",D837="CO17772-09M001",D837="CO17772-0ZM001",D837="CO17772-0MM001",D837="CO17772-08F002",D837="NPC6ASZDB-BK125C",D837="NPC6ASZDB-GN250C",D837="NPC6ASZDB-WT011M",D837="NPC6ASZDB-WT014M",D837="NPC6ASZDB-OR005M",D837="NPC6ASZDB-GY006M",D837="NPC6ASZDB-WT550C",D837="NPC6ASZDB-WT650C",D837="NPC6ASZDB-WT850C",D837="NPC6ASZDB-WT950C",D837="NPC6ASZDB-RD250C",D837="NPC6ASZDB-BL012M",D837="NPC6ASZDB-WT020C",D837="NPC6ASZDB-BL008M",D837="NPC6ASZDB-BL009M",D837="NPC6ASZDB-WT022M",D837="NPC6ASZDB-YL007M",D837="NPC6ASZDB-BL007M",D837="CO17772-0ZM008",D837="CO17772-0ZM005",D837="NPC6ASZDB-BK050C",D837="NPC6ASZDB-BK025C",D837="NPC6ASZDB-BL750C",D837="NPC6ASZDB-OR010M",D837="NPC6ASZDB-YL012M",D837="NPC6ASZDB-YL020M",D837="NPC6ASZDB-YL030M",D837="NPC6ASZDB-RD050C",D837="NPC6ASZDB-RD010M",D837="NPC6ASZDB-GY450C",D837="CO17772-0CM005",D837="NPC6ASZDB-BL250C",D837="NPC6ASZDB-GY050C",D837="NPC6ASZDB-YL250C",D837="CO17772-0CM007",D837="NPC6ASZDB-YL008M",D837="NPC6ASZDB-GY008M",D837="NPC6ASZDB-BL050C",D837="NPC6ASZDB-GY050C",D837="NPC6ASZDB-WT450C",D837="NPC6ASZDB-OR050C",D837="CO17772-08M020",D837="NPC6ASZDB-YL025C",D837="NPC6ASZDB-BK250C",D837="CO17772-0MC150",D837="NPC6ASZDB-BK004M",D837="NPC6ASZDB-YL006M",D837="NPC6ASZDB-BL015M",D837="NPC6ASZDB-BL020M",D837="NPC6ASZDB-GN010M",D837="NPC6ASZDB-GN015M",D837="NPC6ASZDB-GY250C",D837="NPC6ASZDB-BK030M",D837="CO17772-08M010",D837="CO17772-08M006",D837="NPC6ASZDB-BK013M",D837="NPC6ASZDB-OR150C",D837="CO17772-08C050",D837="CO17772-0CM007",D837="CO17772-0CM010",D837="CO17772-0CM003",D837="CO17772-08C150",D837="CO17772-08M007",D837="CO17772-0MM005",D837="CO17772-0MM015",D837="CO17772-0CM002",D837="CO17772-0CM001",D837="CO17772-08M010",D837="CO17772-08M001",D837="CO17772-08M002",D837="CO17772-08M003",D837="CO17772-08M004",D837="CO17772-08M015",D837="CO17772-08M005",D837="NPC6ASZDB-BK750C",D837="NPC6ASZDB-RD007M",D837="NPC6ASZDB-RD010M",D837="NPC6ASZDB-GN025C",D837="NPC6ASZDB-WT009M",D837="NPC6ASZDB-OR004M",D837="NPC6ASZDB-WT075C",D837="NPC6ASZDB-WT175C",D837="NPC6ASZDB-WT125C",D837="NPC6ASZDB-WT225C",D837="NPC6ASZDB-WT275C",D837="NPC6ASZDB-GY015M",D837="NPC6ASZDB-RD001M",D837="NPC6ASZDB-RD005M",D837="NPC6ASZDB-WT025C",D837="NPC6ASZDB-YL001M",D837="NPC6ASZDB-YL005M",D837="NPC6ASZDB-BK150C",D837="NPC6ASZDB-BL030M",D837="NPC6ASZDB-YL050C",D837="NPC6ASZDB-YL010M",D837="NPC6ASZDB-OR010M",D837="NPC6ASZDB-OR005M",D837="NPC6ASZDB-RD150C",D837="NPC6ASZDB-WT025M",D837="NPC6ASZDB-WT150C",D837="NPC6ASZDB-WT012M",D837="NPC6ASZDB-WT250C",D837="NPC6ASZDB-WT350C",D837="NPC6ASZDB-YL002M",D837="NPC6ASZDB-BL150C",D837="NPC6ASZDB-WT015M",D837="NPC6ASZDB-YL150C",D837="NPC6ASZDB-YL003M",D837="NPC6ASZDB-WT750C",D837="NPC6ASZDB-GN050C",D837="NPC6ASZDB-WT008M",D837="NPC6ASZDB-GY150C",D837="NPC6ASZDB-GN150C",D837="NPC6ASZDB-OR001M",D837="NPC6ASZDB-OR002M",D837="NPC6ASZDB-OR003M",D837="NPC6ASZDB-BK015M",D837="NPC6ASZDB-WT030M",D837="NPC6ASZDB-WT050C",D837="NPC6ASZDB-GN001M",D837="NPC6ASZDB-GN002M",D837="NPC6ASZDB-GN003M",D837="NPC6ASZDB-GN004M",D837="NPC6ASZDB-GN005M",D837="NPC6ASZDB-GN020M",D837="NPC6ASZDB-GN030M",D837="NPC6ASZDB-WT001M",D837="NPC6ASZDB-WT002M",D837="NPC6ASZDB-WT003M",D837="NPC6ASZDB-WT004M",D837="NPC6ASZDB-WT005M",D837="NPC6ASZDB-WT006M",D837="NPC6ASZDB-WT007M",D837="NPC6ASZDB-WT010M",D837="NPC6ASZDB-WT020M",D837="NPC6ASZDB-RD002M",D837="NPC6ASZDB-RD003M",D837="NPC6ASZDB-RD020M",D837="NPC6ASZDB-GY001M",D837="NPC6ASZDB-GY002M",D837="NPC6ASZDB-GY003M",D837="NPC6ASZDB-GY004M",D837="NPC6ASZDB-GY005M",D837="NPC6ASZDB-GY010M",D837="NPC6ASZDB-GY020M",D837="NPC6ASZDB-GY025M",D837="NPC6ASZDB-GY030M",D837="NPC6ASZDB-BL001M",D837="NPC6ASZDB-BL002M",D837="NPC6ASZDB-BL003M",D837="NPC6ASZDB-BL004M",D837="NPC6ASZDB-BL005M",D837="NPC6ASZDB-BL010M",D837="NPC6ASZDB-BK001M",D837="NPC6ASZDB-BK002M",D837="NPC6ASZDB-BK003M",D837="NPC6ASZDB-BK005M",D837="NPC6ASZDB-BK010M",D837="NPC6ASZDB-BK020M",D837="NPC6ASZDB-GY007M",),E837*2,0)</f>
        <v>0</v>
      </c>
      <c r="S837" s="67" t="e">
        <f t="shared" si="1523"/>
        <v>#REF!</v>
      </c>
      <c r="T837" s="66"/>
      <c r="U837" s="66">
        <f t="shared" si="1437"/>
        <v>0</v>
      </c>
      <c r="V837" s="67">
        <f t="shared" si="1438"/>
        <v>46562.000000000022</v>
      </c>
      <c r="X837" s="69">
        <f t="shared" ref="X837:X900" si="1543">IF(OR(D837="NPC6ASZDB-BK015C",D837="NPP6ASZDB-BK010M",D837="NPP6ASZDB-BK005M",D837="NPP6ASZDB-BK003M",D837="NPP6ASZDB-BK002M",D837="NPP6ASZDB-BK001M",D837="NPC6ASZDB-BK030C",D837="NPC6ASZDB-BK950C",D837="NPC6ASZDB-BK550C",D837="NPC06SZDB-BK006M",D837="NPC06SZDB-BK007M",D837="NPC06SZDB-BK004M",D837="NPC06SZDB-BK002M",D837="NPC06SZDB-BK003M",D837="NPC6ASZDB-BK007M",D837="NPC6ASZDB-BK350C",D837="NPC6ASZDB-BK175C",D837="NPC6ASZDB-BK075C",D837="NPC6ASZDB-BK125C",D837="NPC6ASZDB-BK050C",D837="NPC6ASZDB-BK025C",D837="NPC6ASZDB-BK250C",D837="NPC6ASZDB-BK004M",D837="NPC6ASZDB-BK030M",D837="NPC6ASZDB-BK013M",D837="NPC6ASZDB-BK750C",D837="NPC06SZDB-BK150C",D837="NPC06SZDB-BK001M",D837="NPC06SZDB-BK050C",D837="NPC6ASZDB-BK150C",D837="NPC6ASZDB-BK015M",D837="NPC6ASZDB-BK001M",D837="NPC6ASZDB-BK002M",D837="NPC6ASZDB-BK003M",D837="NPC6ASZDB-BK005M",D837="NPC6ASZDB-BK010M",D837="NPC6ASZDB-BK020M",),E837*(F837+0.1),0)</f>
        <v>0</v>
      </c>
      <c r="Y837" s="67">
        <f t="shared" si="1529"/>
        <v>6326.2999999999993</v>
      </c>
      <c r="Z837" s="66"/>
      <c r="AA837" s="68">
        <f t="shared" si="1478"/>
        <v>0</v>
      </c>
      <c r="AB837" s="67">
        <f t="shared" si="1539"/>
        <v>7141</v>
      </c>
      <c r="AC837" s="66"/>
      <c r="AD837" s="66">
        <f t="shared" si="1479"/>
        <v>0</v>
      </c>
      <c r="AE837" s="67">
        <f t="shared" si="1439"/>
        <v>3993.3999999999996</v>
      </c>
      <c r="AF837" s="66"/>
      <c r="AG837" s="78">
        <f t="shared" si="1480"/>
        <v>0</v>
      </c>
      <c r="AH837" s="79">
        <f t="shared" si="1440"/>
        <v>5509.9999999999991</v>
      </c>
      <c r="AI837" s="66"/>
      <c r="AJ837" s="68">
        <f t="shared" si="1524"/>
        <v>0</v>
      </c>
      <c r="AK837" s="67">
        <f t="shared" si="1441"/>
        <v>22508.5</v>
      </c>
      <c r="AL837" s="66"/>
      <c r="AM837" s="68">
        <f t="shared" si="1482"/>
        <v>0</v>
      </c>
      <c r="AN837" s="67">
        <f t="shared" si="1442"/>
        <v>9752.8999999999978</v>
      </c>
      <c r="AO837" s="66"/>
      <c r="AP837" s="68">
        <f t="shared" ref="AP837:AP900" si="1544">IF(OR(D837="NPC6ASZDB-BL015C",D837="NPP6ASZDB-BL150C",D837="NPP6ASZDB-BL009M",D837="NPP6ASZDB-BL006M",D837="NPP6ASZDB-BL008M",D837="NPP6ASZDB-BL010M",D837="NPP6ASZDB-BL250C",D837="NPP6ASZDB-BL002M",D837="NPC6ASZDB-BL025C",D837="NPC6ASZDB-BL006M",D837="NPC6ASZDB-BL014M",D837="NPC6ASZDB-BL015M",D837="NPC06SZDB-BL015M",D837="NPC6ASZDB-BL013C",D837="NPC6ASZDB-BL030C",D837="NPC6ASZDB-BL350C",D837="NPC06SZDB-BL020C",D837="NPC6ASZDB-BL012M",D837="NPC6ASZDB-BL008M",D837="NPC6ASZDB-BL009M",D837="NPC6ASZDB-BL007M",D837="NPC6ASZDB-BL750C",D837="NPC06SZDB-BL050C",D837="NPC6ASZDB-BL250C",D837="NPC6ASZDB-BL050C",D837="NPC06SZDB-BL010M",D837="NPC6ASZDB-BL015M",D837="NPC6ASZDB-BL020M",D837="NPC06SZDB-BL150C",D837="NPC6ASZDB-BL030M",D837="NPC6ASZDB-BL150C",D837="NPC06SZDB-BL001M",D837="NPC06SZDB-BL003M",D837="NPC06SZDB-BL002M",D837="NPC6ASZDB-BL001M",D837="NPC6ASZDB-BL002M",D837="NPC6ASZDB-BL003M",D837="NPC6ASZDB-BL004M",D837="NPC6ASZDB-BL005M",D837="NPC6ASZDB-BL010M",),E837*(F837+0.1),0)</f>
        <v>0</v>
      </c>
      <c r="AQ837" s="67">
        <f t="shared" si="1534"/>
        <v>38229.9</v>
      </c>
      <c r="AR837" s="66"/>
      <c r="AS837" s="68">
        <f t="shared" si="1490"/>
        <v>0</v>
      </c>
      <c r="AT837" s="67">
        <f t="shared" si="1443"/>
        <v>2001.1000000000004</v>
      </c>
      <c r="AU837" s="66"/>
      <c r="AV837" s="66">
        <f t="shared" si="1444"/>
        <v>0</v>
      </c>
      <c r="AW837" s="42">
        <f t="shared" si="1533"/>
        <v>1620.0000000000014</v>
      </c>
      <c r="AX837" s="66"/>
      <c r="AY837" s="66">
        <f t="shared" si="1491"/>
        <v>0</v>
      </c>
      <c r="AZ837" s="67">
        <f t="shared" ref="AZ837:AZ900" si="1545">+AZ836+AX837-AY837</f>
        <v>1738.6</v>
      </c>
      <c r="BA837" s="66"/>
      <c r="BB837" s="68">
        <f t="shared" si="1492"/>
        <v>0</v>
      </c>
      <c r="BC837" s="67">
        <f t="shared" si="1445"/>
        <v>1254.5999999999999</v>
      </c>
      <c r="BD837" s="66"/>
      <c r="BE837" s="68">
        <f t="shared" si="1493"/>
        <v>0</v>
      </c>
      <c r="BF837" s="67">
        <f t="shared" si="1525"/>
        <v>7474.3200000000015</v>
      </c>
      <c r="BG837" s="66"/>
      <c r="BH837" s="68">
        <f t="shared" si="1538"/>
        <v>0</v>
      </c>
      <c r="BI837" s="67">
        <f t="shared" si="1483"/>
        <v>44919.88</v>
      </c>
      <c r="BJ837" s="66"/>
      <c r="BK837" s="68">
        <f t="shared" si="1495"/>
        <v>0</v>
      </c>
      <c r="BL837" s="67">
        <f t="shared" si="1446"/>
        <v>4604.6000000000004</v>
      </c>
      <c r="BM837" s="66"/>
      <c r="BN837" s="68">
        <f t="shared" si="1447"/>
        <v>0</v>
      </c>
      <c r="BO837" s="67">
        <f t="shared" si="1448"/>
        <v>11177.900000000001</v>
      </c>
      <c r="BP837" s="66"/>
      <c r="BQ837" s="68">
        <f t="shared" si="1530"/>
        <v>0</v>
      </c>
      <c r="BR837" s="67">
        <f t="shared" si="1526"/>
        <v>23451.419999999991</v>
      </c>
      <c r="BS837" s="66"/>
      <c r="BT837" s="66">
        <f t="shared" si="1475"/>
        <v>0</v>
      </c>
      <c r="BU837" s="67">
        <f t="shared" si="1535"/>
        <v>42663</v>
      </c>
      <c r="BV837" s="66"/>
      <c r="BW837" s="66">
        <f t="shared" si="1476"/>
        <v>0</v>
      </c>
      <c r="BX837" s="67">
        <f>+BX836+BV837-BW837-1152</f>
        <v>81367</v>
      </c>
      <c r="BY837" s="66"/>
      <c r="BZ837" s="66">
        <f t="shared" si="1477"/>
        <v>0</v>
      </c>
      <c r="CA837" s="67">
        <f t="shared" si="1537"/>
        <v>38143</v>
      </c>
      <c r="CB837" s="66"/>
      <c r="CC837" s="66">
        <f t="shared" si="1514"/>
        <v>662.4</v>
      </c>
      <c r="CD837" s="67">
        <f t="shared" si="1516"/>
        <v>32461.539999999994</v>
      </c>
      <c r="CE837" s="66"/>
      <c r="CF837" s="66">
        <f t="shared" si="1451"/>
        <v>0</v>
      </c>
      <c r="CG837" s="67">
        <f t="shared" si="1452"/>
        <v>6982.9</v>
      </c>
      <c r="CH837" s="66"/>
      <c r="CI837" s="66">
        <f t="shared" si="1496"/>
        <v>0</v>
      </c>
      <c r="CJ837" s="67">
        <f t="shared" si="1472"/>
        <v>8715</v>
      </c>
      <c r="CK837" s="66"/>
      <c r="CL837" s="68">
        <f t="shared" si="1497"/>
        <v>0</v>
      </c>
      <c r="CM837" s="79">
        <f t="shared" si="1453"/>
        <v>4864</v>
      </c>
      <c r="CN837" s="66"/>
      <c r="CO837" s="68">
        <f t="shared" si="1498"/>
        <v>0</v>
      </c>
      <c r="CP837" s="79">
        <f t="shared" si="1454"/>
        <v>3955</v>
      </c>
      <c r="CQ837" s="66"/>
      <c r="CR837" s="68">
        <f t="shared" si="1499"/>
        <v>0</v>
      </c>
      <c r="CS837" s="79">
        <f t="shared" si="1532"/>
        <v>6656</v>
      </c>
      <c r="CT837" s="66"/>
      <c r="CU837" s="68">
        <f t="shared" si="1500"/>
        <v>0</v>
      </c>
      <c r="CV837" s="79">
        <f t="shared" si="1455"/>
        <v>7769</v>
      </c>
      <c r="CW837" s="66"/>
      <c r="CX837" s="66">
        <f t="shared" si="1501"/>
        <v>0</v>
      </c>
      <c r="CY837" s="40">
        <f t="shared" si="1519"/>
        <v>6801.7599999999984</v>
      </c>
      <c r="CZ837" s="65"/>
      <c r="DA837" s="66">
        <f t="shared" si="1502"/>
        <v>1152</v>
      </c>
      <c r="DB837" s="67">
        <f t="shared" si="1473"/>
        <v>87510</v>
      </c>
      <c r="DC837" s="66"/>
      <c r="DD837" s="66">
        <f t="shared" si="1503"/>
        <v>1152</v>
      </c>
      <c r="DE837" s="67">
        <f t="shared" si="1474"/>
        <v>134281</v>
      </c>
      <c r="DF837" s="66"/>
      <c r="DG837" s="69">
        <f t="shared" si="1504"/>
        <v>0</v>
      </c>
      <c r="DH837" s="67">
        <f t="shared" si="1517"/>
        <v>441384</v>
      </c>
      <c r="DI837" s="66"/>
      <c r="DJ837" s="66">
        <f t="shared" si="1505"/>
        <v>0</v>
      </c>
      <c r="DK837" s="67">
        <f t="shared" si="1456"/>
        <v>4528.5</v>
      </c>
      <c r="DM837" s="206">
        <f t="shared" si="1506"/>
        <v>0</v>
      </c>
      <c r="DN837" s="25">
        <f t="shared" ref="DN837:DN900" si="1546">DN836+DL837-DM837</f>
        <v>0</v>
      </c>
      <c r="DO837" s="5"/>
      <c r="DP837" s="43">
        <f t="shared" si="1507"/>
        <v>0</v>
      </c>
      <c r="DQ837" s="27">
        <f t="shared" si="1457"/>
        <v>6819.5</v>
      </c>
      <c r="DR837" s="5"/>
      <c r="DS837" s="43">
        <f t="shared" si="1508"/>
        <v>0</v>
      </c>
      <c r="DT837" s="27">
        <f t="shared" si="1458"/>
        <v>4846</v>
      </c>
      <c r="DU837" s="5"/>
      <c r="DV837" s="43">
        <f t="shared" si="1509"/>
        <v>0</v>
      </c>
      <c r="DW837" s="27">
        <f t="shared" si="1459"/>
        <v>4835</v>
      </c>
      <c r="DX837" s="5"/>
      <c r="DY837" s="22">
        <f t="shared" si="1510"/>
        <v>0</v>
      </c>
      <c r="DZ837" s="25">
        <f t="shared" si="1460"/>
        <v>523</v>
      </c>
      <c r="EA837" s="22"/>
      <c r="EB837" s="22">
        <f t="shared" si="1511"/>
        <v>0</v>
      </c>
      <c r="EC837" s="28">
        <f t="shared" si="1461"/>
        <v>369</v>
      </c>
      <c r="ED837" s="5"/>
      <c r="EE837" s="43">
        <f t="shared" si="1512"/>
        <v>0</v>
      </c>
      <c r="EF837" s="27">
        <f t="shared" si="1462"/>
        <v>4769</v>
      </c>
      <c r="EG837" s="66"/>
      <c r="EH837" s="66">
        <f t="shared" si="1513"/>
        <v>0</v>
      </c>
      <c r="EI837" s="67">
        <f t="shared" si="1463"/>
        <v>23157</v>
      </c>
      <c r="EJ837" s="66"/>
      <c r="EK837" s="66">
        <f t="shared" si="1484"/>
        <v>0</v>
      </c>
      <c r="EL837" s="67">
        <f t="shared" si="1464"/>
        <v>21787</v>
      </c>
      <c r="EM837" s="110" t="e">
        <f t="shared" si="1485"/>
        <v>#REF!</v>
      </c>
    </row>
    <row r="838" spans="1:143" ht="11.25" customHeight="1" x14ac:dyDescent="0.25">
      <c r="A838" s="11">
        <v>46151</v>
      </c>
      <c r="B838" s="188">
        <v>46158</v>
      </c>
      <c r="C838" s="181">
        <v>8004983900</v>
      </c>
      <c r="D838" s="111" t="s">
        <v>275</v>
      </c>
      <c r="E838" s="138">
        <v>826</v>
      </c>
      <c r="F838" s="139">
        <v>2</v>
      </c>
      <c r="G838" s="85">
        <v>191516149755</v>
      </c>
      <c r="H838" s="66"/>
      <c r="I838" s="41">
        <f t="shared" si="1540"/>
        <v>0</v>
      </c>
      <c r="J838" s="48">
        <f t="shared" si="1520"/>
        <v>122950</v>
      </c>
      <c r="K838" s="66"/>
      <c r="L838" s="41">
        <f t="shared" si="1531"/>
        <v>0</v>
      </c>
      <c r="M838" s="48">
        <f t="shared" si="1521"/>
        <v>71666</v>
      </c>
      <c r="N838" s="66"/>
      <c r="O838" s="41">
        <f t="shared" si="1541"/>
        <v>0</v>
      </c>
      <c r="P838" s="48">
        <f t="shared" si="1522"/>
        <v>171460</v>
      </c>
      <c r="Q838" s="66"/>
      <c r="R838" s="66">
        <f t="shared" si="1542"/>
        <v>0</v>
      </c>
      <c r="S838" s="67" t="e">
        <f t="shared" si="1523"/>
        <v>#REF!</v>
      </c>
      <c r="T838" s="66"/>
      <c r="U838" s="66">
        <f t="shared" ref="U838:U901" si="1547">IF(OR(D838="NPP6ASZDB-WT020M",D838="NPP6ASZDB-WT012M",1301="NPP6ASZDB-WT008M",D838="NPP6ASZDB-WT004M",D838="NPP6ASZDB-WT025M",D838="NPP6ASZDB-WT250C",D838="NPP6ASZDB-WT010M",D838="NPP6ASZDB-WT015M",D838="NPP6ASZDB-WT650C",D838="NPP6ASZDB-WT007M",D838="NPP6ASZDB-WT750C",D838="NPP6ASZDB-WT008M",D838="NPP6ASZDB-WT006M",D838="NPP6ASZDB-WT003M",D838="NPP6ASZDB-WT150C",D838="NPP6ASZDB-WT350C",D838="NPP6ASZDB-WT005M",D838="NPC6ASZDB-WT015C",D838="NPP6ASZDB-WT001M",D838="NPP6ASZDB-WT002M",D838="NPC6ASZDB-WT028M",D838="NPC06SZDB-WT025M",D838="NPC6ASZDB-WT035M",D838="NPC6ASZDB-WT028M ",D838="NPC6ASZDB-WT019M",D838="NPC6ASZDB-WT018M",D838="NPC6ASZDB-WT023M",D838="NPC6ASZDB-WT024M",D838="NPC6ASZDB-WT017M",D838="NPC6ASZDB-WT016M",D838="NPC6ASZDB-WT100M",D838="NPC6ASZDB-WT017C",D838="NPC6ASZDB-WT030C",D838="NPC06SZDB-WT025C",D838="NPC6ASZDB-WT013M",D838="NPC6ASZDB-WT011M",D838="NPC6ASZDB-WT014M",D838="NPC6ASZDB-WT550C",D838="NPC6ASZDB-WT650C",D838="NPC6ASZDB-WT850C",D838="NPC6ASZDB-WT950C",D838="NPC6ASZDB-WT020C",D838="NPC6ASZDB-WT022M",D838="NPC06SZDB-WT250C",D838="NPC6ASZDB-WT125C",D838="NPC6ASZDB-WT450C",D838="NPC06SZDB-WT007M",D838="NPC6ASZDB-WT009M",D838="NPC6ASZDB-WT075C",D838="NPC6ASZDB-WT175C",D838="NPC6ASZDB-WT125C",D838="NPC6ASZDB-WT225C",D838="NPC6ASZDB-WT275C",D838="NPC6ASZDB-WT025C",D838="NPC6ASZDB-WT025M",D838="NPC6ASZDB-WT150C",D838="NPC6ASZDB-WT250C",D838="NPC6ASZDB-WT350C",D838="NPC6ASZDB-WT012M",D838="NPC6ASZDB-WT015M",D838="NPC6ASZDB-WT750C",D838="NPC6ASZDB-WT008M",D838="NPC06SZDB-WT030M",D838="NPC06SZDB-WT750C",D838="NPC06SZDB-WT015M",D838="NPC6ASZDB-WT030M",D838="NPC06SZDB-WT150C",D838="NPC6ASZDB-WT050C",D838="NPC06SZDB-WT050C",D838="NPC06SZDB-WT001M",D838="NPC06SZDB-WT002M",D838="NPC06SZDB-WT003M",D838="NPC06SZDB-WT004M",D838="NPC06SZDB-WT005M",D838="NPC06SZDB-WT010M",D838="NPC06SZDB-WT020M",D838=1711815,D838="NPC6ASZDB-WT001M",D838="NPC6ASZDB-WT002M",D838="NPC6ASZDB-WT003M",D838="NPC6ASZDB-WT004M",D838="NPC6ASZDB-WT005M",D838="NPC6ASZDB-WT006M",D838="NPC6ASZDB-WT007M",D838="NPC6ASZDB-WT010M",D838="NPC6ASZDB-WT020M",D838="NPC6ASZDB-WT027M",),E838*(F838+0.1),0)</f>
        <v>0</v>
      </c>
      <c r="V838" s="67">
        <f t="shared" ref="V838:V859" si="1548">V837+T838-U838</f>
        <v>46562.000000000022</v>
      </c>
      <c r="X838" s="69">
        <f t="shared" si="1543"/>
        <v>0</v>
      </c>
      <c r="Y838" s="67">
        <f t="shared" si="1529"/>
        <v>6326.2999999999993</v>
      </c>
      <c r="Z838" s="66"/>
      <c r="AA838" s="68">
        <f t="shared" si="1478"/>
        <v>0</v>
      </c>
      <c r="AB838" s="67">
        <f t="shared" si="1539"/>
        <v>7141</v>
      </c>
      <c r="AC838" s="66"/>
      <c r="AD838" s="66">
        <f t="shared" si="1479"/>
        <v>0</v>
      </c>
      <c r="AE838" s="67">
        <f t="shared" ref="AE838:AE859" si="1549">+AE837+AC838-AD838</f>
        <v>3993.3999999999996</v>
      </c>
      <c r="AF838" s="66"/>
      <c r="AG838" s="78">
        <f t="shared" si="1480"/>
        <v>0</v>
      </c>
      <c r="AH838" s="79">
        <f t="shared" ref="AH838:AH859" si="1550">+AH837+AF838-AG838</f>
        <v>5509.9999999999991</v>
      </c>
      <c r="AI838" s="66"/>
      <c r="AJ838" s="68">
        <f t="shared" si="1524"/>
        <v>0</v>
      </c>
      <c r="AK838" s="67">
        <f t="shared" ref="AK838:AK859" si="1551">+AK837+AI838-AJ838</f>
        <v>22508.5</v>
      </c>
      <c r="AL838" s="66"/>
      <c r="AM838" s="68">
        <f t="shared" si="1482"/>
        <v>0</v>
      </c>
      <c r="AN838" s="67">
        <f t="shared" ref="AN838:AN859" si="1552">+AN837+AL838-AM838</f>
        <v>9752.8999999999978</v>
      </c>
      <c r="AO838" s="66"/>
      <c r="AP838" s="68">
        <f t="shared" si="1544"/>
        <v>0</v>
      </c>
      <c r="AQ838" s="67">
        <f t="shared" si="1534"/>
        <v>38229.9</v>
      </c>
      <c r="AR838" s="66"/>
      <c r="AS838" s="68">
        <f t="shared" si="1490"/>
        <v>0</v>
      </c>
      <c r="AT838" s="67">
        <f t="shared" ref="AT838:AT859" si="1553">+AT837+AR838-AS838</f>
        <v>2001.1000000000004</v>
      </c>
      <c r="AU838" s="66"/>
      <c r="AV838" s="66">
        <f t="shared" ref="AV838:AV901" si="1554">IF(OR(D838="NPC06UZDB-BK025C",D838="NPC06UZDB-BK020M",D838="NPP06UZDB-BK005M",D838="NPP06UZDB-BK150C",D838="NPP06UZDB-BK010M",D838="NPP06UZDB-BK001M",D838="NPP06UZDB-BK001M",D838="NPP06UZDB-BK002M",D838="NPP06UZDB-BK003M",D838="NPC06UZDB-BK350C",D838="NPC06UZDB-BK016M",D838="NPC06UZDB-BK011M",D838="CO155E2-01M007",D838="CO155E2-01M004",D838="NPC06UZDB-BK750C",D838="CO155E2-01M007",D838="NPC06UZDB-BK010M",D838="NPC06UZDB-BK150C",D838="NPC06UZDB-BK250C",D838="CO155E2-01C050",D838="NPC06UZDB-BK007M",D838="CO155E2-01C250",D838="CO155E2-01C150",D838="CO155E2-01C250",D838="CO155E2-01M015",D838="CO155E2-01M003",D838="CO155E2-01M005",D838="NPC06UZDB-BK005M",D838="CO155E2-01M001",D838="CO155E2-01M002",D838="CO155E2-01M010",D838="NPC06UZDB-BK050C",D838="NPC06UZDB-BK001M",D838="NPC06UZDB-BK002M",D838="NPC06UZDB-BK003M",),E838*(F838+0.12),0)</f>
        <v>0</v>
      </c>
      <c r="AW838" s="42">
        <f t="shared" si="1533"/>
        <v>1620.0000000000014</v>
      </c>
      <c r="AX838" s="66"/>
      <c r="AY838" s="66">
        <f t="shared" si="1491"/>
        <v>0</v>
      </c>
      <c r="AZ838" s="67">
        <f t="shared" si="1545"/>
        <v>1738.6</v>
      </c>
      <c r="BA838" s="66"/>
      <c r="BB838" s="68">
        <f t="shared" si="1492"/>
        <v>0</v>
      </c>
      <c r="BC838" s="67">
        <f t="shared" ref="BC838:BC901" si="1555">BC837+BA838-BB838</f>
        <v>1254.5999999999999</v>
      </c>
      <c r="BD838" s="66"/>
      <c r="BE838" s="68">
        <f t="shared" si="1493"/>
        <v>0</v>
      </c>
      <c r="BF838" s="67">
        <f t="shared" si="1525"/>
        <v>7474.3200000000015</v>
      </c>
      <c r="BG838" s="66"/>
      <c r="BH838" s="68">
        <f t="shared" si="1538"/>
        <v>0</v>
      </c>
      <c r="BI838" s="67">
        <f t="shared" si="1483"/>
        <v>44919.88</v>
      </c>
      <c r="BJ838" s="66"/>
      <c r="BK838" s="68">
        <f t="shared" si="1495"/>
        <v>0</v>
      </c>
      <c r="BL838" s="67">
        <f t="shared" ref="BL838:BL901" si="1556">+BL837+BJ838-BK838</f>
        <v>4604.6000000000004</v>
      </c>
      <c r="BM838" s="66"/>
      <c r="BN838" s="68">
        <f t="shared" ref="BN838:BN901" si="1557">IF(OR(D838="NPP06UZDB-OR005M",D838="NPP06UZDB-OR002M",D838="NPP06UZDB-OR003M",D838="NPP06UZDB-OR008M",D838="NPP06UZDB-OR020M",D838="NPP06UZDB-OR150C",D838="NPP06UZDB-OR010M",D838="NPC06UZDB-OR015C",D838="NPP06UZDB-OR007M",D838="NPP06UZDB-OR001M",D838="NPC06UZDB-OR008M",D838="NPC06UZDB-OR350C",D838="NPC06UZDB-OR150C",D838="NPC06UZDB-OR350C",D838="NPC06UZDB-OR007M",D838="NPC06UZDB-OR015M",D838="CO155E2-06C150",D838="CO155E2-06M001",D838="NPC06UZDB-OR750C",D838="CO155E2-06M003",D838="CO155E2-06M002",D838="NPC06UZDB-OR050C",D838="NPC06UZDB-OR001M",D838="NPC06UZDB-OR002M",D838="NPC06UZDB-OR003M",D838="NPC06UZDB-OR004M",D838="NPC06UZDB-OR005M",D838="NPC06UZDB-OR006M",D838="NPC06UZDB-OR010M",D838="NPC06UZDB-OR020M",),E838*(F838+0.12),0)</f>
        <v>0</v>
      </c>
      <c r="BO838" s="67">
        <f t="shared" ref="BO838:BO901" si="1558">+BO837+BM838-BN838</f>
        <v>11177.900000000001</v>
      </c>
      <c r="BP838" s="66"/>
      <c r="BQ838" s="68">
        <f t="shared" si="1530"/>
        <v>0</v>
      </c>
      <c r="BR838" s="67">
        <f t="shared" si="1526"/>
        <v>23451.419999999991</v>
      </c>
      <c r="BS838" s="66"/>
      <c r="BT838" s="66">
        <f t="shared" si="1475"/>
        <v>0</v>
      </c>
      <c r="BU838" s="67">
        <f t="shared" si="1535"/>
        <v>42663</v>
      </c>
      <c r="BV838" s="66"/>
      <c r="BW838" s="66">
        <f t="shared" si="1476"/>
        <v>0</v>
      </c>
      <c r="BX838" s="67">
        <f>+BX837+BV838-BW838-1652</f>
        <v>79715</v>
      </c>
      <c r="BY838" s="66"/>
      <c r="BZ838" s="66">
        <f t="shared" si="1477"/>
        <v>0</v>
      </c>
      <c r="CA838" s="67">
        <f t="shared" si="1537"/>
        <v>38143</v>
      </c>
      <c r="CB838" s="66"/>
      <c r="CC838" s="66">
        <f t="shared" si="1514"/>
        <v>1775.8999999999999</v>
      </c>
      <c r="CD838" s="67">
        <f t="shared" si="1516"/>
        <v>30685.639999999992</v>
      </c>
      <c r="CE838" s="66"/>
      <c r="CF838" s="66">
        <f t="shared" ref="CF838:CF901" si="1559">IF(OR(D838="NPC6AUZDB-BL030C",D838="NPC6AUZDB-BL030C",D838="NPC6AUZDB-BL025C",D838="NPC6AUZDB-BL010M",D838="NPC6AUZDB-BL015M",D838="NPC6AUZDB-BL002M",D838="NPC6AUZDB-BL050C",D838="NPC6AUZDB-BL002M",D838="NPC6AUZDA-BL030M",D838="NPC6AUZDB-BL150C",D838="NPC6AUZDB-BL005M",D838="NPC6AUZDB-BL003M",D838="NPC6AUZDB-BL007M",D838="NPC6AUZDB-BL001M"),E838*(F838+0.1),0)</f>
        <v>0</v>
      </c>
      <c r="CG838" s="67">
        <f t="shared" ref="CG838:CG901" si="1560">+CG837+CE838-CF838</f>
        <v>6982.9</v>
      </c>
      <c r="CH838" s="66"/>
      <c r="CI838" s="66">
        <f t="shared" si="1496"/>
        <v>0</v>
      </c>
      <c r="CJ838" s="67">
        <f t="shared" si="1472"/>
        <v>8715</v>
      </c>
      <c r="CK838" s="66"/>
      <c r="CL838" s="68">
        <f t="shared" si="1497"/>
        <v>0</v>
      </c>
      <c r="CM838" s="79">
        <f t="shared" ref="CM838:CM901" si="1561">+CM837+CK838-CL838</f>
        <v>4864</v>
      </c>
      <c r="CN838" s="66"/>
      <c r="CO838" s="68">
        <f t="shared" si="1498"/>
        <v>0</v>
      </c>
      <c r="CP838" s="79">
        <f t="shared" ref="CP838:CP901" si="1562">+CP837+CN838-CO838</f>
        <v>3955</v>
      </c>
      <c r="CQ838" s="66"/>
      <c r="CR838" s="68">
        <f t="shared" si="1499"/>
        <v>0</v>
      </c>
      <c r="CS838" s="79">
        <f t="shared" si="1532"/>
        <v>6656</v>
      </c>
      <c r="CT838" s="66"/>
      <c r="CU838" s="68">
        <f t="shared" si="1500"/>
        <v>0</v>
      </c>
      <c r="CV838" s="79">
        <f t="shared" ref="CV838:CV901" si="1563">+CV837+CT838-CU838</f>
        <v>7769</v>
      </c>
      <c r="CW838" s="66"/>
      <c r="CX838" s="66">
        <f t="shared" si="1501"/>
        <v>0</v>
      </c>
      <c r="CY838" s="40">
        <f t="shared" si="1519"/>
        <v>6801.7599999999984</v>
      </c>
      <c r="CZ838" s="65"/>
      <c r="DA838" s="66">
        <f t="shared" si="1502"/>
        <v>1652</v>
      </c>
      <c r="DB838" s="67">
        <f t="shared" si="1473"/>
        <v>85858</v>
      </c>
      <c r="DC838" s="66"/>
      <c r="DD838" s="66">
        <f t="shared" si="1503"/>
        <v>1652</v>
      </c>
      <c r="DE838" s="67">
        <f t="shared" si="1474"/>
        <v>132629</v>
      </c>
      <c r="DF838" s="66"/>
      <c r="DG838" s="69">
        <f t="shared" si="1504"/>
        <v>0</v>
      </c>
      <c r="DH838" s="67">
        <f t="shared" si="1517"/>
        <v>441384</v>
      </c>
      <c r="DI838" s="66"/>
      <c r="DJ838" s="66">
        <f t="shared" si="1505"/>
        <v>0</v>
      </c>
      <c r="DK838" s="67">
        <f t="shared" ref="DK838:DK901" si="1564">+DK837+DI838-DJ838</f>
        <v>4528.5</v>
      </c>
      <c r="DM838" s="206">
        <f t="shared" si="1506"/>
        <v>0</v>
      </c>
      <c r="DN838" s="25">
        <f t="shared" si="1546"/>
        <v>0</v>
      </c>
      <c r="DO838" s="5"/>
      <c r="DP838" s="43">
        <f t="shared" si="1507"/>
        <v>0</v>
      </c>
      <c r="DQ838" s="27">
        <f t="shared" ref="DQ838:DQ901" si="1565">DQ837+DO838-DP838</f>
        <v>6819.5</v>
      </c>
      <c r="DR838" s="5"/>
      <c r="DS838" s="43">
        <f t="shared" si="1508"/>
        <v>0</v>
      </c>
      <c r="DT838" s="27">
        <f t="shared" ref="DT838:DT901" si="1566">DT837+DR838-DS838</f>
        <v>4846</v>
      </c>
      <c r="DU838" s="5"/>
      <c r="DV838" s="43">
        <f t="shared" si="1509"/>
        <v>0</v>
      </c>
      <c r="DW838" s="27">
        <f t="shared" ref="DW838:DW901" si="1567">DW837+DU838-DV838</f>
        <v>4835</v>
      </c>
      <c r="DX838" s="5"/>
      <c r="DY838" s="22">
        <f t="shared" si="1510"/>
        <v>0</v>
      </c>
      <c r="DZ838" s="25">
        <f t="shared" ref="DZ838:DZ901" si="1568">DZ837+DX838-DY838</f>
        <v>523</v>
      </c>
      <c r="EA838" s="22"/>
      <c r="EB838" s="22">
        <f t="shared" si="1511"/>
        <v>0</v>
      </c>
      <c r="EC838" s="28">
        <f t="shared" ref="EC838:EC901" si="1569">EC837+EA838-EB838</f>
        <v>369</v>
      </c>
      <c r="ED838" s="5"/>
      <c r="EE838" s="43">
        <f t="shared" si="1512"/>
        <v>0</v>
      </c>
      <c r="EF838" s="27">
        <f t="shared" ref="EF838:EF901" si="1570">EF837+ED838-EE838</f>
        <v>4769</v>
      </c>
      <c r="EG838" s="66"/>
      <c r="EH838" s="66">
        <f t="shared" si="1513"/>
        <v>0</v>
      </c>
      <c r="EI838" s="67">
        <f t="shared" ref="EI838:EI901" si="1571">+EI837+EG838-EH838</f>
        <v>23157</v>
      </c>
      <c r="EJ838" s="66"/>
      <c r="EK838" s="66">
        <f t="shared" si="1484"/>
        <v>0</v>
      </c>
      <c r="EL838" s="67">
        <f t="shared" ref="EL838:EL901" si="1572">EL837+EJ838-EK838</f>
        <v>21787</v>
      </c>
      <c r="EM838" s="110" t="e">
        <f t="shared" si="1485"/>
        <v>#REF!</v>
      </c>
    </row>
    <row r="839" spans="1:143" ht="11.25" customHeight="1" x14ac:dyDescent="0.25">
      <c r="A839" s="11">
        <v>46151</v>
      </c>
      <c r="B839" s="187">
        <v>46151</v>
      </c>
      <c r="C839" s="180">
        <v>8004994762</v>
      </c>
      <c r="D839" s="37" t="s">
        <v>391</v>
      </c>
      <c r="E839" s="38">
        <v>30</v>
      </c>
      <c r="F839" s="39">
        <v>5</v>
      </c>
      <c r="G839" s="40">
        <v>191516130258</v>
      </c>
      <c r="H839" s="66"/>
      <c r="I839" s="41">
        <f t="shared" si="1540"/>
        <v>0</v>
      </c>
      <c r="J839" s="48">
        <f t="shared" si="1520"/>
        <v>122950</v>
      </c>
      <c r="K839" s="66"/>
      <c r="L839" s="41">
        <f t="shared" si="1531"/>
        <v>0</v>
      </c>
      <c r="M839" s="48">
        <f t="shared" si="1521"/>
        <v>71666</v>
      </c>
      <c r="N839" s="66"/>
      <c r="O839" s="41">
        <f t="shared" si="1541"/>
        <v>0</v>
      </c>
      <c r="P839" s="48">
        <f t="shared" si="1522"/>
        <v>171460</v>
      </c>
      <c r="Q839" s="66"/>
      <c r="R839" s="66">
        <f t="shared" si="1542"/>
        <v>60</v>
      </c>
      <c r="S839" s="67" t="e">
        <f t="shared" si="1523"/>
        <v>#REF!</v>
      </c>
      <c r="T839" s="66"/>
      <c r="U839" s="66">
        <f t="shared" si="1547"/>
        <v>0</v>
      </c>
      <c r="V839" s="67">
        <f t="shared" si="1548"/>
        <v>46562.000000000022</v>
      </c>
      <c r="X839" s="69">
        <f t="shared" si="1543"/>
        <v>0</v>
      </c>
      <c r="Y839" s="67">
        <f t="shared" si="1529"/>
        <v>6326.2999999999993</v>
      </c>
      <c r="Z839" s="66"/>
      <c r="AA839" s="68">
        <f t="shared" si="1478"/>
        <v>0</v>
      </c>
      <c r="AB839" s="67">
        <f t="shared" si="1539"/>
        <v>7141</v>
      </c>
      <c r="AC839" s="66"/>
      <c r="AD839" s="66">
        <f t="shared" si="1479"/>
        <v>0</v>
      </c>
      <c r="AE839" s="67">
        <f t="shared" si="1549"/>
        <v>3993.3999999999996</v>
      </c>
      <c r="AF839" s="66"/>
      <c r="AG839" s="78">
        <f t="shared" si="1480"/>
        <v>0</v>
      </c>
      <c r="AH839" s="79">
        <f t="shared" si="1550"/>
        <v>5509.9999999999991</v>
      </c>
      <c r="AI839" s="66"/>
      <c r="AJ839" s="68">
        <f t="shared" si="1524"/>
        <v>0</v>
      </c>
      <c r="AK839" s="67">
        <f t="shared" si="1551"/>
        <v>22508.5</v>
      </c>
      <c r="AL839" s="66"/>
      <c r="AM839" s="68">
        <f t="shared" si="1482"/>
        <v>0</v>
      </c>
      <c r="AN839" s="67">
        <f t="shared" si="1552"/>
        <v>9752.8999999999978</v>
      </c>
      <c r="AO839" s="66"/>
      <c r="AP839" s="68">
        <f t="shared" si="1544"/>
        <v>0</v>
      </c>
      <c r="AQ839" s="67">
        <f t="shared" si="1534"/>
        <v>38229.9</v>
      </c>
      <c r="AR839" s="66"/>
      <c r="AS839" s="68">
        <f t="shared" si="1490"/>
        <v>0</v>
      </c>
      <c r="AT839" s="67">
        <f t="shared" si="1553"/>
        <v>2001.1000000000004</v>
      </c>
      <c r="AU839" s="66"/>
      <c r="AV839" s="66">
        <f t="shared" si="1554"/>
        <v>0</v>
      </c>
      <c r="AW839" s="42">
        <f t="shared" si="1533"/>
        <v>1620.0000000000014</v>
      </c>
      <c r="AX839" s="66"/>
      <c r="AY839" s="66">
        <f t="shared" si="1491"/>
        <v>0</v>
      </c>
      <c r="AZ839" s="67">
        <f t="shared" si="1545"/>
        <v>1738.6</v>
      </c>
      <c r="BA839" s="66"/>
      <c r="BB839" s="68">
        <f t="shared" si="1492"/>
        <v>0</v>
      </c>
      <c r="BC839" s="67">
        <f t="shared" si="1555"/>
        <v>1254.5999999999999</v>
      </c>
      <c r="BD839" s="66"/>
      <c r="BE839" s="68">
        <f t="shared" si="1493"/>
        <v>0</v>
      </c>
      <c r="BF839" s="67">
        <f t="shared" si="1525"/>
        <v>7474.3200000000015</v>
      </c>
      <c r="BG839" s="66"/>
      <c r="BH839" s="68">
        <f t="shared" si="1538"/>
        <v>0</v>
      </c>
      <c r="BI839" s="67">
        <f t="shared" si="1483"/>
        <v>44919.88</v>
      </c>
      <c r="BJ839" s="66"/>
      <c r="BK839" s="68">
        <f t="shared" si="1495"/>
        <v>0</v>
      </c>
      <c r="BL839" s="67">
        <f t="shared" si="1556"/>
        <v>4604.6000000000004</v>
      </c>
      <c r="BM839" s="66"/>
      <c r="BN839" s="68">
        <f t="shared" si="1557"/>
        <v>0</v>
      </c>
      <c r="BO839" s="67">
        <f t="shared" si="1558"/>
        <v>11177.900000000001</v>
      </c>
      <c r="BP839" s="66"/>
      <c r="BQ839" s="68">
        <f t="shared" si="1530"/>
        <v>0</v>
      </c>
      <c r="BR839" s="67">
        <f t="shared" si="1526"/>
        <v>23451.419999999991</v>
      </c>
      <c r="BS839" s="66"/>
      <c r="BT839" s="66">
        <f t="shared" si="1475"/>
        <v>0</v>
      </c>
      <c r="BU839" s="67">
        <f t="shared" si="1535"/>
        <v>42663</v>
      </c>
      <c r="BV839" s="66"/>
      <c r="BW839" s="66">
        <f t="shared" si="1476"/>
        <v>0</v>
      </c>
      <c r="BX839" s="67">
        <f t="shared" ref="BX839:BX858" si="1573">+BX838+BV839-BW839</f>
        <v>79715</v>
      </c>
      <c r="BY839" s="66"/>
      <c r="BZ839" s="66">
        <f t="shared" si="1477"/>
        <v>0</v>
      </c>
      <c r="CA839" s="67">
        <f t="shared" si="1537"/>
        <v>38143</v>
      </c>
      <c r="CB839" s="66"/>
      <c r="CC839" s="66">
        <f t="shared" si="1514"/>
        <v>0</v>
      </c>
      <c r="CD839" s="67">
        <f t="shared" si="1516"/>
        <v>30685.639999999992</v>
      </c>
      <c r="CE839" s="66"/>
      <c r="CF839" s="66">
        <f t="shared" si="1559"/>
        <v>0</v>
      </c>
      <c r="CG839" s="67">
        <f t="shared" si="1560"/>
        <v>6982.9</v>
      </c>
      <c r="CH839" s="66"/>
      <c r="CI839" s="66">
        <f t="shared" si="1496"/>
        <v>0</v>
      </c>
      <c r="CJ839" s="67">
        <f t="shared" si="1472"/>
        <v>8715</v>
      </c>
      <c r="CK839" s="66"/>
      <c r="CL839" s="68">
        <f t="shared" si="1497"/>
        <v>0</v>
      </c>
      <c r="CM839" s="79">
        <f t="shared" si="1561"/>
        <v>4864</v>
      </c>
      <c r="CN839" s="66"/>
      <c r="CO839" s="68">
        <f t="shared" si="1498"/>
        <v>0</v>
      </c>
      <c r="CP839" s="79">
        <f t="shared" si="1562"/>
        <v>3955</v>
      </c>
      <c r="CQ839" s="66"/>
      <c r="CR839" s="68">
        <f t="shared" si="1499"/>
        <v>0</v>
      </c>
      <c r="CS839" s="79">
        <f t="shared" si="1532"/>
        <v>6656</v>
      </c>
      <c r="CT839" s="66"/>
      <c r="CU839" s="68">
        <f t="shared" si="1500"/>
        <v>0</v>
      </c>
      <c r="CV839" s="79">
        <f t="shared" si="1563"/>
        <v>7769</v>
      </c>
      <c r="CW839" s="66"/>
      <c r="CX839" s="66">
        <f t="shared" si="1501"/>
        <v>0</v>
      </c>
      <c r="CY839" s="40">
        <f t="shared" si="1519"/>
        <v>6801.7599999999984</v>
      </c>
      <c r="CZ839" s="65"/>
      <c r="DA839" s="66">
        <f t="shared" si="1502"/>
        <v>0</v>
      </c>
      <c r="DB839" s="67">
        <f t="shared" si="1473"/>
        <v>85858</v>
      </c>
      <c r="DC839" s="66"/>
      <c r="DD839" s="66">
        <f t="shared" si="1503"/>
        <v>0</v>
      </c>
      <c r="DE839" s="67">
        <f t="shared" si="1474"/>
        <v>132629</v>
      </c>
      <c r="DF839" s="66"/>
      <c r="DG839" s="69">
        <f t="shared" si="1504"/>
        <v>0</v>
      </c>
      <c r="DH839" s="67">
        <f t="shared" si="1517"/>
        <v>441384</v>
      </c>
      <c r="DI839" s="66"/>
      <c r="DJ839" s="66">
        <f t="shared" si="1505"/>
        <v>154.5</v>
      </c>
      <c r="DK839" s="67">
        <f t="shared" si="1564"/>
        <v>4374</v>
      </c>
      <c r="DM839" s="206">
        <f t="shared" si="1506"/>
        <v>0</v>
      </c>
      <c r="DN839" s="25">
        <f t="shared" si="1546"/>
        <v>0</v>
      </c>
      <c r="DO839" s="5"/>
      <c r="DP839" s="43">
        <f t="shared" si="1507"/>
        <v>0</v>
      </c>
      <c r="DQ839" s="27">
        <f t="shared" si="1565"/>
        <v>6819.5</v>
      </c>
      <c r="DR839" s="5"/>
      <c r="DS839" s="43">
        <f t="shared" si="1508"/>
        <v>0</v>
      </c>
      <c r="DT839" s="27">
        <f t="shared" si="1566"/>
        <v>4846</v>
      </c>
      <c r="DU839" s="5"/>
      <c r="DV839" s="43">
        <f t="shared" si="1509"/>
        <v>0</v>
      </c>
      <c r="DW839" s="27">
        <f t="shared" si="1567"/>
        <v>4835</v>
      </c>
      <c r="DX839" s="5"/>
      <c r="DY839" s="22">
        <f t="shared" si="1510"/>
        <v>0</v>
      </c>
      <c r="DZ839" s="25">
        <f t="shared" si="1568"/>
        <v>523</v>
      </c>
      <c r="EA839" s="22"/>
      <c r="EB839" s="22">
        <f t="shared" si="1511"/>
        <v>0</v>
      </c>
      <c r="EC839" s="28">
        <f t="shared" si="1569"/>
        <v>369</v>
      </c>
      <c r="ED839" s="5"/>
      <c r="EE839" s="43">
        <f t="shared" si="1512"/>
        <v>0</v>
      </c>
      <c r="EF839" s="27">
        <f t="shared" si="1570"/>
        <v>4769</v>
      </c>
      <c r="EG839" s="66"/>
      <c r="EH839" s="66">
        <f t="shared" si="1513"/>
        <v>60</v>
      </c>
      <c r="EI839" s="67">
        <f t="shared" si="1571"/>
        <v>23097</v>
      </c>
      <c r="EJ839" s="66"/>
      <c r="EK839" s="66">
        <f t="shared" si="1484"/>
        <v>60</v>
      </c>
      <c r="EL839" s="67">
        <f t="shared" si="1572"/>
        <v>21727</v>
      </c>
      <c r="EM839" s="110" t="e">
        <f t="shared" si="1485"/>
        <v>#REF!</v>
      </c>
    </row>
    <row r="840" spans="1:143" ht="11.25" customHeight="1" x14ac:dyDescent="0.25">
      <c r="A840" s="159">
        <v>46151</v>
      </c>
      <c r="B840" s="187"/>
      <c r="C840" s="180">
        <v>8004984071</v>
      </c>
      <c r="D840" s="37" t="s">
        <v>391</v>
      </c>
      <c r="E840" s="38">
        <v>30</v>
      </c>
      <c r="F840" s="39">
        <v>5</v>
      </c>
      <c r="G840" s="40">
        <v>191516130258</v>
      </c>
      <c r="H840" s="66"/>
      <c r="I840" s="41">
        <f t="shared" si="1540"/>
        <v>0</v>
      </c>
      <c r="J840" s="48">
        <f t="shared" si="1520"/>
        <v>122950</v>
      </c>
      <c r="K840" s="66"/>
      <c r="L840" s="41">
        <f t="shared" si="1531"/>
        <v>0</v>
      </c>
      <c r="M840" s="48">
        <f>M839+K840-L840-60</f>
        <v>71606</v>
      </c>
      <c r="N840" s="66"/>
      <c r="O840" s="41">
        <f t="shared" si="1541"/>
        <v>0</v>
      </c>
      <c r="P840" s="48">
        <f t="shared" si="1522"/>
        <v>171460</v>
      </c>
      <c r="Q840" s="66"/>
      <c r="R840" s="66">
        <f t="shared" si="1542"/>
        <v>60</v>
      </c>
      <c r="S840" s="67" t="e">
        <f t="shared" si="1523"/>
        <v>#REF!</v>
      </c>
      <c r="T840" s="66"/>
      <c r="U840" s="66">
        <f t="shared" si="1547"/>
        <v>0</v>
      </c>
      <c r="V840" s="67">
        <f t="shared" si="1548"/>
        <v>46562.000000000022</v>
      </c>
      <c r="X840" s="69">
        <f t="shared" si="1543"/>
        <v>0</v>
      </c>
      <c r="Y840" s="67">
        <f t="shared" si="1529"/>
        <v>6326.2999999999993</v>
      </c>
      <c r="Z840" s="66"/>
      <c r="AA840" s="68">
        <f t="shared" si="1478"/>
        <v>0</v>
      </c>
      <c r="AB840" s="67">
        <f t="shared" si="1539"/>
        <v>7141</v>
      </c>
      <c r="AC840" s="66"/>
      <c r="AD840" s="66">
        <f t="shared" si="1479"/>
        <v>0</v>
      </c>
      <c r="AE840" s="67">
        <f t="shared" si="1549"/>
        <v>3993.3999999999996</v>
      </c>
      <c r="AF840" s="66"/>
      <c r="AG840" s="78">
        <f t="shared" si="1480"/>
        <v>0</v>
      </c>
      <c r="AH840" s="79">
        <f t="shared" si="1550"/>
        <v>5509.9999999999991</v>
      </c>
      <c r="AI840" s="66"/>
      <c r="AJ840" s="68">
        <f t="shared" si="1524"/>
        <v>0</v>
      </c>
      <c r="AK840" s="67">
        <f t="shared" si="1551"/>
        <v>22508.5</v>
      </c>
      <c r="AL840" s="66"/>
      <c r="AM840" s="68">
        <f t="shared" si="1482"/>
        <v>0</v>
      </c>
      <c r="AN840" s="67">
        <f t="shared" si="1552"/>
        <v>9752.8999999999978</v>
      </c>
      <c r="AO840" s="66"/>
      <c r="AP840" s="68">
        <f t="shared" si="1544"/>
        <v>0</v>
      </c>
      <c r="AQ840" s="67">
        <f t="shared" si="1534"/>
        <v>38229.9</v>
      </c>
      <c r="AR840" s="66"/>
      <c r="AS840" s="68">
        <f t="shared" si="1490"/>
        <v>0</v>
      </c>
      <c r="AT840" s="67">
        <f t="shared" si="1553"/>
        <v>2001.1000000000004</v>
      </c>
      <c r="AU840" s="66"/>
      <c r="AV840" s="66">
        <f t="shared" si="1554"/>
        <v>0</v>
      </c>
      <c r="AW840" s="42">
        <f t="shared" si="1533"/>
        <v>1620.0000000000014</v>
      </c>
      <c r="AX840" s="66"/>
      <c r="AY840" s="66">
        <f t="shared" si="1491"/>
        <v>0</v>
      </c>
      <c r="AZ840" s="67">
        <f t="shared" si="1545"/>
        <v>1738.6</v>
      </c>
      <c r="BA840" s="66"/>
      <c r="BB840" s="68">
        <f t="shared" si="1492"/>
        <v>0</v>
      </c>
      <c r="BC840" s="67">
        <f t="shared" si="1555"/>
        <v>1254.5999999999999</v>
      </c>
      <c r="BD840" s="66"/>
      <c r="BE840" s="68">
        <f t="shared" si="1493"/>
        <v>0</v>
      </c>
      <c r="BF840" s="67">
        <f t="shared" si="1525"/>
        <v>7474.3200000000015</v>
      </c>
      <c r="BG840" s="66"/>
      <c r="BH840" s="68">
        <f t="shared" si="1538"/>
        <v>0</v>
      </c>
      <c r="BI840" s="67">
        <f t="shared" si="1483"/>
        <v>44919.88</v>
      </c>
      <c r="BJ840" s="66"/>
      <c r="BK840" s="68">
        <f t="shared" si="1495"/>
        <v>0</v>
      </c>
      <c r="BL840" s="67">
        <f t="shared" si="1556"/>
        <v>4604.6000000000004</v>
      </c>
      <c r="BM840" s="66"/>
      <c r="BN840" s="68">
        <f t="shared" si="1557"/>
        <v>0</v>
      </c>
      <c r="BO840" s="67">
        <f t="shared" si="1558"/>
        <v>11177.900000000001</v>
      </c>
      <c r="BP840" s="66"/>
      <c r="BQ840" s="68">
        <f t="shared" si="1530"/>
        <v>0</v>
      </c>
      <c r="BR840" s="67">
        <f t="shared" si="1526"/>
        <v>23451.419999999991</v>
      </c>
      <c r="BS840" s="66"/>
      <c r="BT840" s="66">
        <f t="shared" si="1475"/>
        <v>0</v>
      </c>
      <c r="BU840" s="67">
        <f t="shared" si="1535"/>
        <v>42663</v>
      </c>
      <c r="BV840" s="66"/>
      <c r="BW840" s="66">
        <f t="shared" si="1476"/>
        <v>0</v>
      </c>
      <c r="BX840" s="67">
        <f t="shared" si="1573"/>
        <v>79715</v>
      </c>
      <c r="BY840" s="66"/>
      <c r="BZ840" s="66">
        <f t="shared" si="1477"/>
        <v>0</v>
      </c>
      <c r="CA840" s="67">
        <f t="shared" si="1537"/>
        <v>38143</v>
      </c>
      <c r="CB840" s="66"/>
      <c r="CC840" s="66">
        <f t="shared" si="1514"/>
        <v>0</v>
      </c>
      <c r="CD840" s="67">
        <f t="shared" si="1516"/>
        <v>30685.639999999992</v>
      </c>
      <c r="CE840" s="66"/>
      <c r="CF840" s="66">
        <f t="shared" si="1559"/>
        <v>0</v>
      </c>
      <c r="CG840" s="67">
        <f t="shared" si="1560"/>
        <v>6982.9</v>
      </c>
      <c r="CH840" s="66"/>
      <c r="CI840" s="66">
        <f t="shared" si="1496"/>
        <v>0</v>
      </c>
      <c r="CJ840" s="67">
        <f t="shared" si="1472"/>
        <v>8715</v>
      </c>
      <c r="CK840" s="66"/>
      <c r="CL840" s="68">
        <f t="shared" si="1497"/>
        <v>0</v>
      </c>
      <c r="CM840" s="79">
        <f t="shared" si="1561"/>
        <v>4864</v>
      </c>
      <c r="CN840" s="66"/>
      <c r="CO840" s="68">
        <f t="shared" si="1498"/>
        <v>0</v>
      </c>
      <c r="CP840" s="79">
        <f t="shared" si="1562"/>
        <v>3955</v>
      </c>
      <c r="CQ840" s="66"/>
      <c r="CR840" s="68">
        <f t="shared" si="1499"/>
        <v>0</v>
      </c>
      <c r="CS840" s="79">
        <f t="shared" si="1532"/>
        <v>6656</v>
      </c>
      <c r="CT840" s="66"/>
      <c r="CU840" s="68">
        <f t="shared" si="1500"/>
        <v>0</v>
      </c>
      <c r="CV840" s="79">
        <f t="shared" si="1563"/>
        <v>7769</v>
      </c>
      <c r="CW840" s="66"/>
      <c r="CX840" s="66">
        <f t="shared" si="1501"/>
        <v>0</v>
      </c>
      <c r="CY840" s="40">
        <f t="shared" si="1519"/>
        <v>6801.7599999999984</v>
      </c>
      <c r="CZ840" s="65"/>
      <c r="DA840" s="66">
        <f t="shared" si="1502"/>
        <v>0</v>
      </c>
      <c r="DB840" s="67">
        <f t="shared" si="1473"/>
        <v>85858</v>
      </c>
      <c r="DC840" s="66"/>
      <c r="DD840" s="66">
        <f t="shared" si="1503"/>
        <v>0</v>
      </c>
      <c r="DE840" s="67">
        <f t="shared" si="1474"/>
        <v>132629</v>
      </c>
      <c r="DF840" s="66"/>
      <c r="DG840" s="69">
        <f t="shared" si="1504"/>
        <v>0</v>
      </c>
      <c r="DH840" s="67">
        <f t="shared" si="1517"/>
        <v>441384</v>
      </c>
      <c r="DI840" s="66"/>
      <c r="DJ840" s="66">
        <f t="shared" si="1505"/>
        <v>154.5</v>
      </c>
      <c r="DK840" s="67">
        <f t="shared" si="1564"/>
        <v>4219.5</v>
      </c>
      <c r="DM840" s="206">
        <f t="shared" si="1506"/>
        <v>0</v>
      </c>
      <c r="DN840" s="25">
        <f t="shared" si="1546"/>
        <v>0</v>
      </c>
      <c r="DO840" s="5"/>
      <c r="DP840" s="43">
        <f t="shared" si="1507"/>
        <v>0</v>
      </c>
      <c r="DQ840" s="27">
        <f t="shared" si="1565"/>
        <v>6819.5</v>
      </c>
      <c r="DR840" s="5"/>
      <c r="DS840" s="43">
        <f t="shared" si="1508"/>
        <v>0</v>
      </c>
      <c r="DT840" s="27">
        <f t="shared" si="1566"/>
        <v>4846</v>
      </c>
      <c r="DU840" s="5"/>
      <c r="DV840" s="43">
        <f t="shared" si="1509"/>
        <v>0</v>
      </c>
      <c r="DW840" s="27">
        <f t="shared" si="1567"/>
        <v>4835</v>
      </c>
      <c r="DX840" s="5"/>
      <c r="DY840" s="22">
        <f t="shared" si="1510"/>
        <v>0</v>
      </c>
      <c r="DZ840" s="25">
        <f t="shared" si="1568"/>
        <v>523</v>
      </c>
      <c r="EA840" s="22"/>
      <c r="EB840" s="22">
        <f t="shared" si="1511"/>
        <v>0</v>
      </c>
      <c r="EC840" s="28">
        <f t="shared" si="1569"/>
        <v>369</v>
      </c>
      <c r="ED840" s="5"/>
      <c r="EE840" s="43">
        <f t="shared" si="1512"/>
        <v>0</v>
      </c>
      <c r="EF840" s="27">
        <f t="shared" si="1570"/>
        <v>4769</v>
      </c>
      <c r="EG840" s="66"/>
      <c r="EH840" s="66">
        <f t="shared" si="1513"/>
        <v>60</v>
      </c>
      <c r="EI840" s="67">
        <f t="shared" si="1571"/>
        <v>23037</v>
      </c>
      <c r="EJ840" s="66"/>
      <c r="EK840" s="66">
        <f t="shared" si="1484"/>
        <v>60</v>
      </c>
      <c r="EL840" s="67">
        <f t="shared" si="1572"/>
        <v>21667</v>
      </c>
      <c r="EM840" s="110" t="e">
        <f t="shared" si="1485"/>
        <v>#REF!</v>
      </c>
    </row>
    <row r="841" spans="1:143" ht="11.25" customHeight="1" x14ac:dyDescent="0.25">
      <c r="A841" s="159">
        <v>46151</v>
      </c>
      <c r="B841" s="188">
        <v>46135</v>
      </c>
      <c r="C841" s="174">
        <v>8004973956</v>
      </c>
      <c r="D841" s="13" t="s">
        <v>149</v>
      </c>
      <c r="E841" s="14">
        <v>50</v>
      </c>
      <c r="F841" s="15">
        <v>1.5</v>
      </c>
      <c r="G841" s="16">
        <v>191516162457</v>
      </c>
      <c r="H841" s="66"/>
      <c r="I841" s="41">
        <f t="shared" si="1540"/>
        <v>100</v>
      </c>
      <c r="J841" s="48">
        <f t="shared" si="1520"/>
        <v>122850</v>
      </c>
      <c r="K841" s="66"/>
      <c r="L841" s="41">
        <f t="shared" si="1531"/>
        <v>100</v>
      </c>
      <c r="M841" s="48">
        <f t="shared" ref="M841:M850" si="1574">M840+K841-L841</f>
        <v>71506</v>
      </c>
      <c r="N841" s="66"/>
      <c r="O841" s="41">
        <f t="shared" si="1541"/>
        <v>100</v>
      </c>
      <c r="P841" s="48">
        <f t="shared" si="1522"/>
        <v>171360</v>
      </c>
      <c r="Q841" s="66"/>
      <c r="R841" s="66">
        <f t="shared" si="1542"/>
        <v>100</v>
      </c>
      <c r="S841" s="67" t="e">
        <f t="shared" si="1523"/>
        <v>#REF!</v>
      </c>
      <c r="T841" s="66"/>
      <c r="U841" s="66">
        <f t="shared" si="1547"/>
        <v>0</v>
      </c>
      <c r="V841" s="67">
        <f t="shared" si="1548"/>
        <v>46562.000000000022</v>
      </c>
      <c r="X841" s="69">
        <f t="shared" si="1543"/>
        <v>0</v>
      </c>
      <c r="Y841" s="67">
        <f t="shared" si="1529"/>
        <v>6326.2999999999993</v>
      </c>
      <c r="Z841" s="66"/>
      <c r="AA841" s="68">
        <f t="shared" si="1478"/>
        <v>0</v>
      </c>
      <c r="AB841" s="67">
        <f t="shared" si="1539"/>
        <v>7141</v>
      </c>
      <c r="AC841" s="66"/>
      <c r="AD841" s="66">
        <f t="shared" si="1479"/>
        <v>0</v>
      </c>
      <c r="AE841" s="67">
        <f t="shared" si="1549"/>
        <v>3993.3999999999996</v>
      </c>
      <c r="AF841" s="66"/>
      <c r="AG841" s="78">
        <f t="shared" si="1480"/>
        <v>0</v>
      </c>
      <c r="AH841" s="79">
        <f t="shared" si="1550"/>
        <v>5509.9999999999991</v>
      </c>
      <c r="AI841" s="66"/>
      <c r="AJ841" s="68">
        <f t="shared" si="1524"/>
        <v>80</v>
      </c>
      <c r="AK841" s="67">
        <f t="shared" si="1551"/>
        <v>22428.5</v>
      </c>
      <c r="AL841" s="66"/>
      <c r="AM841" s="68">
        <f t="shared" si="1482"/>
        <v>0</v>
      </c>
      <c r="AN841" s="67">
        <f t="shared" si="1552"/>
        <v>9752.8999999999978</v>
      </c>
      <c r="AO841" s="66"/>
      <c r="AP841" s="68">
        <f t="shared" si="1544"/>
        <v>0</v>
      </c>
      <c r="AQ841" s="67">
        <f t="shared" si="1534"/>
        <v>38229.9</v>
      </c>
      <c r="AR841" s="66"/>
      <c r="AS841" s="68">
        <f t="shared" si="1490"/>
        <v>0</v>
      </c>
      <c r="AT841" s="67">
        <f t="shared" si="1553"/>
        <v>2001.1000000000004</v>
      </c>
      <c r="AU841" s="66"/>
      <c r="AV841" s="66">
        <f t="shared" si="1554"/>
        <v>0</v>
      </c>
      <c r="AW841" s="42">
        <f t="shared" si="1533"/>
        <v>1620.0000000000014</v>
      </c>
      <c r="AX841" s="66"/>
      <c r="AY841" s="66">
        <f t="shared" si="1491"/>
        <v>0</v>
      </c>
      <c r="AZ841" s="67">
        <f t="shared" si="1545"/>
        <v>1738.6</v>
      </c>
      <c r="BA841" s="66"/>
      <c r="BB841" s="68">
        <f t="shared" si="1492"/>
        <v>0</v>
      </c>
      <c r="BC841" s="67">
        <f t="shared" si="1555"/>
        <v>1254.5999999999999</v>
      </c>
      <c r="BD841" s="66"/>
      <c r="BE841" s="68">
        <f t="shared" si="1493"/>
        <v>0</v>
      </c>
      <c r="BF841" s="67">
        <f t="shared" si="1525"/>
        <v>7474.3200000000015</v>
      </c>
      <c r="BG841" s="66"/>
      <c r="BH841" s="68">
        <f t="shared" si="1538"/>
        <v>0</v>
      </c>
      <c r="BI841" s="67">
        <f t="shared" si="1483"/>
        <v>44919.88</v>
      </c>
      <c r="BJ841" s="66"/>
      <c r="BK841" s="68">
        <f t="shared" si="1495"/>
        <v>0</v>
      </c>
      <c r="BL841" s="67">
        <f t="shared" si="1556"/>
        <v>4604.6000000000004</v>
      </c>
      <c r="BM841" s="66"/>
      <c r="BN841" s="68">
        <f t="shared" si="1557"/>
        <v>0</v>
      </c>
      <c r="BO841" s="67">
        <f t="shared" si="1558"/>
        <v>11177.900000000001</v>
      </c>
      <c r="BP841" s="66"/>
      <c r="BQ841" s="68">
        <f t="shared" si="1530"/>
        <v>0</v>
      </c>
      <c r="BR841" s="67">
        <f t="shared" si="1526"/>
        <v>23451.419999999991</v>
      </c>
      <c r="BS841" s="66"/>
      <c r="BT841" s="66">
        <f t="shared" si="1475"/>
        <v>0</v>
      </c>
      <c r="BU841" s="67">
        <f t="shared" si="1535"/>
        <v>42663</v>
      </c>
      <c r="BV841" s="66"/>
      <c r="BW841" s="66">
        <f t="shared" si="1476"/>
        <v>0</v>
      </c>
      <c r="BX841" s="67">
        <f t="shared" si="1573"/>
        <v>79715</v>
      </c>
      <c r="BY841" s="66"/>
      <c r="BZ841" s="66">
        <f t="shared" si="1477"/>
        <v>0</v>
      </c>
      <c r="CA841" s="67">
        <f t="shared" si="1537"/>
        <v>38143</v>
      </c>
      <c r="CB841" s="66"/>
      <c r="CC841" s="66">
        <f t="shared" si="1514"/>
        <v>0</v>
      </c>
      <c r="CD841" s="67">
        <f t="shared" si="1516"/>
        <v>30685.639999999992</v>
      </c>
      <c r="CE841" s="66"/>
      <c r="CF841" s="66">
        <f t="shared" si="1559"/>
        <v>0</v>
      </c>
      <c r="CG841" s="67">
        <f t="shared" si="1560"/>
        <v>6982.9</v>
      </c>
      <c r="CH841" s="66"/>
      <c r="CI841" s="66">
        <f t="shared" si="1496"/>
        <v>0</v>
      </c>
      <c r="CJ841" s="67">
        <f t="shared" si="1472"/>
        <v>8715</v>
      </c>
      <c r="CK841" s="66"/>
      <c r="CL841" s="68">
        <f t="shared" si="1497"/>
        <v>0</v>
      </c>
      <c r="CM841" s="79">
        <f t="shared" si="1561"/>
        <v>4864</v>
      </c>
      <c r="CN841" s="66"/>
      <c r="CO841" s="68">
        <f t="shared" si="1498"/>
        <v>0</v>
      </c>
      <c r="CP841" s="79">
        <f t="shared" si="1562"/>
        <v>3955</v>
      </c>
      <c r="CQ841" s="66"/>
      <c r="CR841" s="68">
        <f t="shared" si="1499"/>
        <v>0</v>
      </c>
      <c r="CS841" s="79">
        <f t="shared" si="1532"/>
        <v>6656</v>
      </c>
      <c r="CT841" s="66"/>
      <c r="CU841" s="68">
        <f t="shared" si="1500"/>
        <v>0</v>
      </c>
      <c r="CV841" s="79">
        <f t="shared" si="1563"/>
        <v>7769</v>
      </c>
      <c r="CW841" s="66"/>
      <c r="CX841" s="66">
        <f t="shared" si="1501"/>
        <v>0</v>
      </c>
      <c r="CY841" s="40">
        <f t="shared" si="1519"/>
        <v>6801.7599999999984</v>
      </c>
      <c r="CZ841" s="65"/>
      <c r="DA841" s="66">
        <f t="shared" si="1502"/>
        <v>0</v>
      </c>
      <c r="DB841" s="67">
        <f t="shared" si="1473"/>
        <v>85858</v>
      </c>
      <c r="DC841" s="66"/>
      <c r="DD841" s="66">
        <f t="shared" si="1503"/>
        <v>0</v>
      </c>
      <c r="DE841" s="67">
        <f t="shared" si="1474"/>
        <v>132629</v>
      </c>
      <c r="DF841" s="66"/>
      <c r="DG841" s="69">
        <f t="shared" si="1504"/>
        <v>0</v>
      </c>
      <c r="DH841" s="67">
        <f t="shared" si="1517"/>
        <v>441384</v>
      </c>
      <c r="DI841" s="66"/>
      <c r="DJ841" s="66">
        <f t="shared" si="1505"/>
        <v>0</v>
      </c>
      <c r="DK841" s="67">
        <f t="shared" si="1564"/>
        <v>4219.5</v>
      </c>
      <c r="DM841" s="206">
        <f t="shared" si="1506"/>
        <v>0</v>
      </c>
      <c r="DN841" s="25">
        <f t="shared" si="1546"/>
        <v>0</v>
      </c>
      <c r="DO841" s="5"/>
      <c r="DP841" s="43">
        <f t="shared" si="1507"/>
        <v>0</v>
      </c>
      <c r="DQ841" s="27">
        <f t="shared" si="1565"/>
        <v>6819.5</v>
      </c>
      <c r="DR841" s="5"/>
      <c r="DS841" s="43">
        <f t="shared" si="1508"/>
        <v>0</v>
      </c>
      <c r="DT841" s="27">
        <f t="shared" si="1566"/>
        <v>4846</v>
      </c>
      <c r="DU841" s="5"/>
      <c r="DV841" s="43">
        <f t="shared" si="1509"/>
        <v>0</v>
      </c>
      <c r="DW841" s="27">
        <f t="shared" si="1567"/>
        <v>4835</v>
      </c>
      <c r="DX841" s="5"/>
      <c r="DY841" s="22">
        <f t="shared" si="1510"/>
        <v>0</v>
      </c>
      <c r="DZ841" s="25">
        <f t="shared" si="1568"/>
        <v>523</v>
      </c>
      <c r="EA841" s="22"/>
      <c r="EB841" s="22">
        <f t="shared" si="1511"/>
        <v>0</v>
      </c>
      <c r="EC841" s="28">
        <f t="shared" si="1569"/>
        <v>369</v>
      </c>
      <c r="ED841" s="5"/>
      <c r="EE841" s="43">
        <f t="shared" si="1512"/>
        <v>0</v>
      </c>
      <c r="EF841" s="27">
        <f t="shared" si="1570"/>
        <v>4769</v>
      </c>
      <c r="EG841" s="66"/>
      <c r="EH841" s="66">
        <f t="shared" si="1513"/>
        <v>0</v>
      </c>
      <c r="EI841" s="67">
        <f t="shared" si="1571"/>
        <v>23037</v>
      </c>
      <c r="EJ841" s="66"/>
      <c r="EK841" s="66">
        <f t="shared" si="1484"/>
        <v>0</v>
      </c>
      <c r="EL841" s="67">
        <f t="shared" si="1572"/>
        <v>21667</v>
      </c>
      <c r="EM841" s="110" t="e">
        <f t="shared" si="1485"/>
        <v>#REF!</v>
      </c>
    </row>
    <row r="842" spans="1:143" ht="11.25" customHeight="1" x14ac:dyDescent="0.25">
      <c r="A842" s="159">
        <v>46151</v>
      </c>
      <c r="B842" s="188">
        <v>46135</v>
      </c>
      <c r="C842" s="174">
        <v>8004973957</v>
      </c>
      <c r="D842" s="13" t="s">
        <v>63</v>
      </c>
      <c r="E842" s="14">
        <v>50</v>
      </c>
      <c r="F842" s="15">
        <v>1</v>
      </c>
      <c r="G842" s="16">
        <v>191516031647</v>
      </c>
      <c r="H842" s="66"/>
      <c r="I842" s="41">
        <f t="shared" si="1540"/>
        <v>100</v>
      </c>
      <c r="J842" s="48">
        <f t="shared" si="1520"/>
        <v>122750</v>
      </c>
      <c r="K842" s="66"/>
      <c r="L842" s="41">
        <f t="shared" si="1531"/>
        <v>100</v>
      </c>
      <c r="M842" s="48">
        <f t="shared" si="1574"/>
        <v>71406</v>
      </c>
      <c r="N842" s="66"/>
      <c r="O842" s="41">
        <f t="shared" si="1541"/>
        <v>100</v>
      </c>
      <c r="P842" s="48">
        <f t="shared" si="1522"/>
        <v>171260</v>
      </c>
      <c r="Q842" s="66"/>
      <c r="R842" s="66">
        <f t="shared" si="1542"/>
        <v>100</v>
      </c>
      <c r="S842" s="67" t="e">
        <f t="shared" si="1523"/>
        <v>#REF!</v>
      </c>
      <c r="T842" s="66"/>
      <c r="U842" s="66">
        <f t="shared" si="1547"/>
        <v>0</v>
      </c>
      <c r="V842" s="67">
        <f t="shared" si="1548"/>
        <v>46562.000000000022</v>
      </c>
      <c r="X842" s="69">
        <f t="shared" si="1543"/>
        <v>0</v>
      </c>
      <c r="Y842" s="67">
        <f t="shared" si="1529"/>
        <v>6326.2999999999993</v>
      </c>
      <c r="Z842" s="66"/>
      <c r="AA842" s="68">
        <f t="shared" si="1478"/>
        <v>0</v>
      </c>
      <c r="AB842" s="67">
        <f t="shared" si="1539"/>
        <v>7141</v>
      </c>
      <c r="AC842" s="66"/>
      <c r="AD842" s="66">
        <f t="shared" si="1479"/>
        <v>0</v>
      </c>
      <c r="AE842" s="67">
        <f t="shared" si="1549"/>
        <v>3993.3999999999996</v>
      </c>
      <c r="AF842" s="66"/>
      <c r="AG842" s="78">
        <f t="shared" si="1480"/>
        <v>0</v>
      </c>
      <c r="AH842" s="79">
        <f t="shared" si="1550"/>
        <v>5509.9999999999991</v>
      </c>
      <c r="AI842" s="66"/>
      <c r="AJ842" s="68">
        <f t="shared" si="1524"/>
        <v>55.000000000000007</v>
      </c>
      <c r="AK842" s="67">
        <f t="shared" si="1551"/>
        <v>22373.5</v>
      </c>
      <c r="AL842" s="66"/>
      <c r="AM842" s="68">
        <f t="shared" si="1482"/>
        <v>0</v>
      </c>
      <c r="AN842" s="67">
        <f t="shared" si="1552"/>
        <v>9752.8999999999978</v>
      </c>
      <c r="AO842" s="66"/>
      <c r="AP842" s="68">
        <f t="shared" si="1544"/>
        <v>0</v>
      </c>
      <c r="AQ842" s="67">
        <f t="shared" si="1534"/>
        <v>38229.9</v>
      </c>
      <c r="AR842" s="66"/>
      <c r="AS842" s="68">
        <f t="shared" si="1490"/>
        <v>0</v>
      </c>
      <c r="AT842" s="67">
        <f t="shared" si="1553"/>
        <v>2001.1000000000004</v>
      </c>
      <c r="AU842" s="66"/>
      <c r="AV842" s="66">
        <f t="shared" si="1554"/>
        <v>0</v>
      </c>
      <c r="AW842" s="42">
        <f t="shared" si="1533"/>
        <v>1620.0000000000014</v>
      </c>
      <c r="AX842" s="66"/>
      <c r="AY842" s="66">
        <f t="shared" si="1491"/>
        <v>0</v>
      </c>
      <c r="AZ842" s="67">
        <f t="shared" si="1545"/>
        <v>1738.6</v>
      </c>
      <c r="BA842" s="66"/>
      <c r="BB842" s="68">
        <f t="shared" si="1492"/>
        <v>0</v>
      </c>
      <c r="BC842" s="67">
        <f t="shared" si="1555"/>
        <v>1254.5999999999999</v>
      </c>
      <c r="BD842" s="66"/>
      <c r="BE842" s="68">
        <f t="shared" si="1493"/>
        <v>0</v>
      </c>
      <c r="BF842" s="67">
        <f t="shared" si="1525"/>
        <v>7474.3200000000015</v>
      </c>
      <c r="BG842" s="66"/>
      <c r="BH842" s="68">
        <f t="shared" si="1538"/>
        <v>0</v>
      </c>
      <c r="BI842" s="67">
        <f t="shared" si="1483"/>
        <v>44919.88</v>
      </c>
      <c r="BJ842" s="66"/>
      <c r="BK842" s="68">
        <f t="shared" si="1495"/>
        <v>0</v>
      </c>
      <c r="BL842" s="67">
        <f t="shared" si="1556"/>
        <v>4604.6000000000004</v>
      </c>
      <c r="BM842" s="66"/>
      <c r="BN842" s="68">
        <f t="shared" si="1557"/>
        <v>0</v>
      </c>
      <c r="BO842" s="67">
        <f t="shared" si="1558"/>
        <v>11177.900000000001</v>
      </c>
      <c r="BP842" s="66"/>
      <c r="BQ842" s="68">
        <f t="shared" si="1530"/>
        <v>0</v>
      </c>
      <c r="BR842" s="67">
        <f t="shared" si="1526"/>
        <v>23451.419999999991</v>
      </c>
      <c r="BS842" s="66"/>
      <c r="BT842" s="66">
        <f t="shared" si="1475"/>
        <v>0</v>
      </c>
      <c r="BU842" s="67">
        <f t="shared" si="1535"/>
        <v>42663</v>
      </c>
      <c r="BV842" s="66"/>
      <c r="BW842" s="66">
        <f t="shared" si="1476"/>
        <v>0</v>
      </c>
      <c r="BX842" s="67">
        <f t="shared" si="1573"/>
        <v>79715</v>
      </c>
      <c r="BY842" s="66"/>
      <c r="BZ842" s="66">
        <f t="shared" si="1477"/>
        <v>0</v>
      </c>
      <c r="CA842" s="67">
        <f t="shared" si="1537"/>
        <v>38143</v>
      </c>
      <c r="CB842" s="66"/>
      <c r="CC842" s="66">
        <f t="shared" si="1514"/>
        <v>0</v>
      </c>
      <c r="CD842" s="67">
        <f t="shared" si="1516"/>
        <v>30685.639999999992</v>
      </c>
      <c r="CE842" s="66"/>
      <c r="CF842" s="66">
        <f t="shared" si="1559"/>
        <v>0</v>
      </c>
      <c r="CG842" s="67">
        <f t="shared" si="1560"/>
        <v>6982.9</v>
      </c>
      <c r="CH842" s="66"/>
      <c r="CI842" s="66">
        <f t="shared" si="1496"/>
        <v>0</v>
      </c>
      <c r="CJ842" s="67">
        <f t="shared" si="1472"/>
        <v>8715</v>
      </c>
      <c r="CK842" s="66"/>
      <c r="CL842" s="68">
        <f t="shared" si="1497"/>
        <v>0</v>
      </c>
      <c r="CM842" s="79">
        <f t="shared" si="1561"/>
        <v>4864</v>
      </c>
      <c r="CN842" s="66"/>
      <c r="CO842" s="68">
        <f t="shared" si="1498"/>
        <v>0</v>
      </c>
      <c r="CP842" s="79">
        <f t="shared" si="1562"/>
        <v>3955</v>
      </c>
      <c r="CQ842" s="66"/>
      <c r="CR842" s="68">
        <f t="shared" si="1499"/>
        <v>0</v>
      </c>
      <c r="CS842" s="79">
        <f t="shared" si="1532"/>
        <v>6656</v>
      </c>
      <c r="CT842" s="66"/>
      <c r="CU842" s="68">
        <f t="shared" si="1500"/>
        <v>0</v>
      </c>
      <c r="CV842" s="79">
        <f t="shared" si="1563"/>
        <v>7769</v>
      </c>
      <c r="CW842" s="66"/>
      <c r="CX842" s="66">
        <f t="shared" si="1501"/>
        <v>0</v>
      </c>
      <c r="CY842" s="40">
        <f t="shared" si="1519"/>
        <v>6801.7599999999984</v>
      </c>
      <c r="CZ842" s="65"/>
      <c r="DA842" s="66">
        <f t="shared" si="1502"/>
        <v>0</v>
      </c>
      <c r="DB842" s="67">
        <f t="shared" si="1473"/>
        <v>85858</v>
      </c>
      <c r="DC842" s="66"/>
      <c r="DD842" s="66">
        <f t="shared" si="1503"/>
        <v>0</v>
      </c>
      <c r="DE842" s="67">
        <f t="shared" si="1474"/>
        <v>132629</v>
      </c>
      <c r="DF842" s="66"/>
      <c r="DG842" s="69">
        <f t="shared" si="1504"/>
        <v>0</v>
      </c>
      <c r="DH842" s="67">
        <f t="shared" si="1517"/>
        <v>441384</v>
      </c>
      <c r="DI842" s="66"/>
      <c r="DJ842" s="66">
        <f t="shared" si="1505"/>
        <v>0</v>
      </c>
      <c r="DK842" s="67">
        <f t="shared" si="1564"/>
        <v>4219.5</v>
      </c>
      <c r="DM842" s="206">
        <f t="shared" si="1506"/>
        <v>0</v>
      </c>
      <c r="DN842" s="25">
        <f t="shared" si="1546"/>
        <v>0</v>
      </c>
      <c r="DO842" s="5"/>
      <c r="DP842" s="43">
        <f t="shared" si="1507"/>
        <v>0</v>
      </c>
      <c r="DQ842" s="27">
        <f t="shared" si="1565"/>
        <v>6819.5</v>
      </c>
      <c r="DR842" s="5"/>
      <c r="DS842" s="43">
        <f t="shared" si="1508"/>
        <v>0</v>
      </c>
      <c r="DT842" s="27">
        <f t="shared" si="1566"/>
        <v>4846</v>
      </c>
      <c r="DU842" s="5"/>
      <c r="DV842" s="43">
        <f t="shared" si="1509"/>
        <v>0</v>
      </c>
      <c r="DW842" s="27">
        <f t="shared" si="1567"/>
        <v>4835</v>
      </c>
      <c r="DX842" s="5"/>
      <c r="DY842" s="22">
        <f t="shared" si="1510"/>
        <v>0</v>
      </c>
      <c r="DZ842" s="25">
        <f t="shared" si="1568"/>
        <v>523</v>
      </c>
      <c r="EA842" s="22"/>
      <c r="EB842" s="22">
        <f t="shared" si="1511"/>
        <v>0</v>
      </c>
      <c r="EC842" s="28">
        <f t="shared" si="1569"/>
        <v>369</v>
      </c>
      <c r="ED842" s="5"/>
      <c r="EE842" s="43">
        <f t="shared" si="1512"/>
        <v>0</v>
      </c>
      <c r="EF842" s="27">
        <f t="shared" si="1570"/>
        <v>4769</v>
      </c>
      <c r="EG842" s="66"/>
      <c r="EH842" s="66">
        <f t="shared" si="1513"/>
        <v>0</v>
      </c>
      <c r="EI842" s="67">
        <f t="shared" si="1571"/>
        <v>23037</v>
      </c>
      <c r="EJ842" s="66"/>
      <c r="EK842" s="66">
        <f t="shared" si="1484"/>
        <v>0</v>
      </c>
      <c r="EL842" s="67">
        <f t="shared" si="1572"/>
        <v>21667</v>
      </c>
      <c r="EM842" s="110" t="e">
        <f t="shared" si="1485"/>
        <v>#REF!</v>
      </c>
    </row>
    <row r="843" spans="1:143" ht="11.25" customHeight="1" x14ac:dyDescent="0.25">
      <c r="A843" s="159">
        <v>46151</v>
      </c>
      <c r="B843" s="188">
        <v>46135</v>
      </c>
      <c r="C843" s="174">
        <v>8004973961</v>
      </c>
      <c r="D843" s="13" t="s">
        <v>52</v>
      </c>
      <c r="E843" s="14">
        <v>400</v>
      </c>
      <c r="F843" s="15">
        <v>2</v>
      </c>
      <c r="G843" s="16">
        <v>191516032170</v>
      </c>
      <c r="H843" s="66"/>
      <c r="I843" s="41">
        <f t="shared" si="1540"/>
        <v>800</v>
      </c>
      <c r="J843" s="48">
        <f t="shared" ref="J843:J850" si="1575">J842+H843-I843</f>
        <v>121950</v>
      </c>
      <c r="K843" s="66"/>
      <c r="L843" s="41">
        <f t="shared" si="1531"/>
        <v>800</v>
      </c>
      <c r="M843" s="48">
        <f t="shared" si="1574"/>
        <v>70606</v>
      </c>
      <c r="N843" s="66"/>
      <c r="O843" s="41">
        <f t="shared" si="1541"/>
        <v>800</v>
      </c>
      <c r="P843" s="48">
        <f t="shared" ref="P843:P850" si="1576">P842+N843-O843</f>
        <v>170460</v>
      </c>
      <c r="Q843" s="66"/>
      <c r="R843" s="66">
        <f t="shared" si="1542"/>
        <v>800</v>
      </c>
      <c r="S843" s="67" t="e">
        <f t="shared" ref="S843:S850" si="1577">S842+Q843-R843</f>
        <v>#REF!</v>
      </c>
      <c r="T843" s="66"/>
      <c r="U843" s="66">
        <f t="shared" si="1547"/>
        <v>0</v>
      </c>
      <c r="V843" s="67">
        <f t="shared" si="1548"/>
        <v>46562.000000000022</v>
      </c>
      <c r="X843" s="69">
        <f t="shared" si="1543"/>
        <v>0</v>
      </c>
      <c r="Y843" s="67">
        <f t="shared" si="1529"/>
        <v>6326.2999999999993</v>
      </c>
      <c r="Z843" s="66"/>
      <c r="AA843" s="68">
        <f t="shared" si="1478"/>
        <v>0</v>
      </c>
      <c r="AB843" s="67">
        <f t="shared" si="1539"/>
        <v>7141</v>
      </c>
      <c r="AC843" s="66"/>
      <c r="AD843" s="66">
        <f t="shared" si="1479"/>
        <v>0</v>
      </c>
      <c r="AE843" s="67">
        <f t="shared" si="1549"/>
        <v>3993.3999999999996</v>
      </c>
      <c r="AF843" s="66"/>
      <c r="AG843" s="78">
        <f t="shared" si="1480"/>
        <v>0</v>
      </c>
      <c r="AH843" s="79">
        <f t="shared" si="1550"/>
        <v>5509.9999999999991</v>
      </c>
      <c r="AI843" s="66"/>
      <c r="AJ843" s="68">
        <f t="shared" si="1524"/>
        <v>0</v>
      </c>
      <c r="AK843" s="67">
        <f t="shared" si="1551"/>
        <v>22373.5</v>
      </c>
      <c r="AL843" s="66"/>
      <c r="AM843" s="68">
        <f t="shared" si="1482"/>
        <v>0</v>
      </c>
      <c r="AN843" s="67">
        <f t="shared" si="1552"/>
        <v>9752.8999999999978</v>
      </c>
      <c r="AO843" s="66"/>
      <c r="AP843" s="68">
        <f t="shared" si="1544"/>
        <v>840</v>
      </c>
      <c r="AQ843" s="67">
        <f t="shared" si="1534"/>
        <v>37389.9</v>
      </c>
      <c r="AR843" s="66"/>
      <c r="AS843" s="68">
        <f t="shared" si="1490"/>
        <v>0</v>
      </c>
      <c r="AT843" s="67">
        <f t="shared" si="1553"/>
        <v>2001.1000000000004</v>
      </c>
      <c r="AU843" s="66"/>
      <c r="AV843" s="66">
        <f t="shared" si="1554"/>
        <v>0</v>
      </c>
      <c r="AW843" s="42">
        <f t="shared" si="1533"/>
        <v>1620.0000000000014</v>
      </c>
      <c r="AX843" s="66"/>
      <c r="AY843" s="66">
        <f t="shared" si="1491"/>
        <v>0</v>
      </c>
      <c r="AZ843" s="67">
        <f t="shared" si="1545"/>
        <v>1738.6</v>
      </c>
      <c r="BA843" s="66"/>
      <c r="BB843" s="68">
        <f t="shared" si="1492"/>
        <v>0</v>
      </c>
      <c r="BC843" s="67">
        <f t="shared" si="1555"/>
        <v>1254.5999999999999</v>
      </c>
      <c r="BD843" s="66"/>
      <c r="BE843" s="68">
        <f t="shared" si="1493"/>
        <v>0</v>
      </c>
      <c r="BF843" s="67">
        <f t="shared" si="1525"/>
        <v>7474.3200000000015</v>
      </c>
      <c r="BG843" s="66"/>
      <c r="BH843" s="68">
        <f t="shared" si="1538"/>
        <v>0</v>
      </c>
      <c r="BI843" s="67">
        <f t="shared" si="1483"/>
        <v>44919.88</v>
      </c>
      <c r="BJ843" s="66"/>
      <c r="BK843" s="68">
        <f t="shared" si="1495"/>
        <v>0</v>
      </c>
      <c r="BL843" s="67">
        <f t="shared" si="1556"/>
        <v>4604.6000000000004</v>
      </c>
      <c r="BM843" s="66"/>
      <c r="BN843" s="68">
        <f t="shared" si="1557"/>
        <v>0</v>
      </c>
      <c r="BO843" s="67">
        <f t="shared" si="1558"/>
        <v>11177.900000000001</v>
      </c>
      <c r="BP843" s="66"/>
      <c r="BQ843" s="68">
        <f t="shared" si="1530"/>
        <v>0</v>
      </c>
      <c r="BR843" s="67">
        <f t="shared" si="1526"/>
        <v>23451.419999999991</v>
      </c>
      <c r="BS843" s="66"/>
      <c r="BT843" s="66">
        <f t="shared" si="1475"/>
        <v>0</v>
      </c>
      <c r="BU843" s="67">
        <f t="shared" si="1535"/>
        <v>42663</v>
      </c>
      <c r="BV843" s="66"/>
      <c r="BW843" s="66">
        <f t="shared" si="1476"/>
        <v>0</v>
      </c>
      <c r="BX843" s="67">
        <f t="shared" si="1573"/>
        <v>79715</v>
      </c>
      <c r="BY843" s="66"/>
      <c r="BZ843" s="66">
        <f t="shared" si="1477"/>
        <v>0</v>
      </c>
      <c r="CA843" s="67">
        <f t="shared" si="1537"/>
        <v>38143</v>
      </c>
      <c r="CB843" s="66"/>
      <c r="CC843" s="66">
        <f t="shared" si="1514"/>
        <v>0</v>
      </c>
      <c r="CD843" s="67">
        <f t="shared" si="1516"/>
        <v>30685.639999999992</v>
      </c>
      <c r="CE843" s="66"/>
      <c r="CF843" s="66">
        <f t="shared" si="1559"/>
        <v>0</v>
      </c>
      <c r="CG843" s="67">
        <f t="shared" si="1560"/>
        <v>6982.9</v>
      </c>
      <c r="CH843" s="66"/>
      <c r="CI843" s="66">
        <f t="shared" si="1496"/>
        <v>0</v>
      </c>
      <c r="CJ843" s="67">
        <f t="shared" si="1472"/>
        <v>8715</v>
      </c>
      <c r="CK843" s="66"/>
      <c r="CL843" s="68">
        <f t="shared" si="1497"/>
        <v>0</v>
      </c>
      <c r="CM843" s="79">
        <f t="shared" si="1561"/>
        <v>4864</v>
      </c>
      <c r="CN843" s="66"/>
      <c r="CO843" s="68">
        <f t="shared" si="1498"/>
        <v>0</v>
      </c>
      <c r="CP843" s="79">
        <f t="shared" si="1562"/>
        <v>3955</v>
      </c>
      <c r="CQ843" s="66"/>
      <c r="CR843" s="68">
        <f t="shared" si="1499"/>
        <v>0</v>
      </c>
      <c r="CS843" s="79">
        <f t="shared" si="1532"/>
        <v>6656</v>
      </c>
      <c r="CT843" s="66"/>
      <c r="CU843" s="68">
        <f t="shared" si="1500"/>
        <v>0</v>
      </c>
      <c r="CV843" s="79">
        <f t="shared" si="1563"/>
        <v>7769</v>
      </c>
      <c r="CW843" s="66"/>
      <c r="CX843" s="66">
        <f t="shared" si="1501"/>
        <v>0</v>
      </c>
      <c r="CY843" s="40">
        <f t="shared" si="1519"/>
        <v>6801.7599999999984</v>
      </c>
      <c r="CZ843" s="65"/>
      <c r="DA843" s="66">
        <f t="shared" si="1502"/>
        <v>0</v>
      </c>
      <c r="DB843" s="67">
        <f t="shared" si="1473"/>
        <v>85858</v>
      </c>
      <c r="DC843" s="66"/>
      <c r="DD843" s="66">
        <f t="shared" si="1503"/>
        <v>0</v>
      </c>
      <c r="DE843" s="67">
        <f t="shared" si="1474"/>
        <v>132629</v>
      </c>
      <c r="DF843" s="66"/>
      <c r="DG843" s="69">
        <f t="shared" si="1504"/>
        <v>0</v>
      </c>
      <c r="DH843" s="67">
        <f t="shared" si="1517"/>
        <v>441384</v>
      </c>
      <c r="DI843" s="66"/>
      <c r="DJ843" s="66">
        <f t="shared" si="1505"/>
        <v>0</v>
      </c>
      <c r="DK843" s="67">
        <f t="shared" si="1564"/>
        <v>4219.5</v>
      </c>
      <c r="DM843" s="206">
        <f t="shared" si="1506"/>
        <v>0</v>
      </c>
      <c r="DN843" s="25">
        <f t="shared" si="1546"/>
        <v>0</v>
      </c>
      <c r="DO843" s="5"/>
      <c r="DP843" s="43">
        <f t="shared" si="1507"/>
        <v>0</v>
      </c>
      <c r="DQ843" s="27">
        <f t="shared" si="1565"/>
        <v>6819.5</v>
      </c>
      <c r="DR843" s="5"/>
      <c r="DS843" s="43">
        <f t="shared" si="1508"/>
        <v>0</v>
      </c>
      <c r="DT843" s="27">
        <f t="shared" si="1566"/>
        <v>4846</v>
      </c>
      <c r="DU843" s="5"/>
      <c r="DV843" s="43">
        <f t="shared" si="1509"/>
        <v>0</v>
      </c>
      <c r="DW843" s="27">
        <f t="shared" si="1567"/>
        <v>4835</v>
      </c>
      <c r="DX843" s="5"/>
      <c r="DY843" s="22">
        <f t="shared" si="1510"/>
        <v>0</v>
      </c>
      <c r="DZ843" s="25">
        <f t="shared" si="1568"/>
        <v>523</v>
      </c>
      <c r="EA843" s="22"/>
      <c r="EB843" s="22">
        <f t="shared" si="1511"/>
        <v>0</v>
      </c>
      <c r="EC843" s="28">
        <f t="shared" si="1569"/>
        <v>369</v>
      </c>
      <c r="ED843" s="5"/>
      <c r="EE843" s="43">
        <f t="shared" si="1512"/>
        <v>0</v>
      </c>
      <c r="EF843" s="27">
        <f t="shared" si="1570"/>
        <v>4769</v>
      </c>
      <c r="EG843" s="66"/>
      <c r="EH843" s="66">
        <f t="shared" si="1513"/>
        <v>0</v>
      </c>
      <c r="EI843" s="67">
        <f t="shared" si="1571"/>
        <v>23037</v>
      </c>
      <c r="EJ843" s="66"/>
      <c r="EK843" s="66">
        <f t="shared" si="1484"/>
        <v>0</v>
      </c>
      <c r="EL843" s="67">
        <f t="shared" si="1572"/>
        <v>21667</v>
      </c>
      <c r="EM843" s="110" t="e">
        <f t="shared" si="1485"/>
        <v>#REF!</v>
      </c>
    </row>
    <row r="844" spans="1:143" ht="11.25" customHeight="1" x14ac:dyDescent="0.25">
      <c r="A844" s="159">
        <v>46151</v>
      </c>
      <c r="B844" s="188">
        <v>46135</v>
      </c>
      <c r="C844" s="174">
        <v>8004973129</v>
      </c>
      <c r="D844" s="13" t="s">
        <v>351</v>
      </c>
      <c r="E844" s="14">
        <v>10</v>
      </c>
      <c r="F844" s="15">
        <v>13</v>
      </c>
      <c r="G844" s="16">
        <v>191516225022</v>
      </c>
      <c r="H844" s="66"/>
      <c r="I844" s="41">
        <f t="shared" si="1540"/>
        <v>20</v>
      </c>
      <c r="J844" s="48">
        <f t="shared" si="1575"/>
        <v>121930</v>
      </c>
      <c r="K844" s="66"/>
      <c r="L844" s="41">
        <f t="shared" si="1531"/>
        <v>20</v>
      </c>
      <c r="M844" s="48">
        <f t="shared" si="1574"/>
        <v>70586</v>
      </c>
      <c r="N844" s="66"/>
      <c r="O844" s="41">
        <f t="shared" si="1541"/>
        <v>20</v>
      </c>
      <c r="P844" s="48">
        <f t="shared" si="1576"/>
        <v>170440</v>
      </c>
      <c r="Q844" s="66"/>
      <c r="R844" s="66">
        <f t="shared" si="1542"/>
        <v>20</v>
      </c>
      <c r="S844" s="67" t="e">
        <f t="shared" si="1577"/>
        <v>#REF!</v>
      </c>
      <c r="T844" s="66"/>
      <c r="U844" s="66">
        <f t="shared" si="1547"/>
        <v>131</v>
      </c>
      <c r="V844" s="67">
        <f t="shared" si="1548"/>
        <v>46431.000000000022</v>
      </c>
      <c r="X844" s="69">
        <f t="shared" si="1543"/>
        <v>0</v>
      </c>
      <c r="Y844" s="67">
        <f t="shared" si="1529"/>
        <v>6326.2999999999993</v>
      </c>
      <c r="Z844" s="66"/>
      <c r="AA844" s="68">
        <f t="shared" si="1478"/>
        <v>0</v>
      </c>
      <c r="AB844" s="67">
        <f t="shared" si="1539"/>
        <v>7141</v>
      </c>
      <c r="AC844" s="66"/>
      <c r="AD844" s="66">
        <f t="shared" si="1479"/>
        <v>0</v>
      </c>
      <c r="AE844" s="67">
        <f t="shared" si="1549"/>
        <v>3993.3999999999996</v>
      </c>
      <c r="AF844" s="66"/>
      <c r="AG844" s="78">
        <f t="shared" si="1480"/>
        <v>0</v>
      </c>
      <c r="AH844" s="79">
        <f t="shared" si="1550"/>
        <v>5509.9999999999991</v>
      </c>
      <c r="AI844" s="66"/>
      <c r="AJ844" s="68">
        <f t="shared" si="1524"/>
        <v>0</v>
      </c>
      <c r="AK844" s="67">
        <f t="shared" si="1551"/>
        <v>22373.5</v>
      </c>
      <c r="AL844" s="66"/>
      <c r="AM844" s="68">
        <f t="shared" si="1482"/>
        <v>0</v>
      </c>
      <c r="AN844" s="67">
        <f t="shared" si="1552"/>
        <v>9752.8999999999978</v>
      </c>
      <c r="AO844" s="66"/>
      <c r="AP844" s="68">
        <f t="shared" si="1544"/>
        <v>0</v>
      </c>
      <c r="AQ844" s="67">
        <f t="shared" si="1534"/>
        <v>37389.9</v>
      </c>
      <c r="AR844" s="66"/>
      <c r="AS844" s="68">
        <f t="shared" si="1490"/>
        <v>0</v>
      </c>
      <c r="AT844" s="67">
        <f t="shared" si="1553"/>
        <v>2001.1000000000004</v>
      </c>
      <c r="AU844" s="66"/>
      <c r="AV844" s="66">
        <f t="shared" si="1554"/>
        <v>0</v>
      </c>
      <c r="AW844" s="42">
        <f t="shared" si="1533"/>
        <v>1620.0000000000014</v>
      </c>
      <c r="AX844" s="66"/>
      <c r="AY844" s="66">
        <f t="shared" si="1491"/>
        <v>0</v>
      </c>
      <c r="AZ844" s="67">
        <f t="shared" si="1545"/>
        <v>1738.6</v>
      </c>
      <c r="BA844" s="66"/>
      <c r="BB844" s="68">
        <f t="shared" si="1492"/>
        <v>0</v>
      </c>
      <c r="BC844" s="67">
        <f t="shared" si="1555"/>
        <v>1254.5999999999999</v>
      </c>
      <c r="BD844" s="66"/>
      <c r="BE844" s="68">
        <f t="shared" si="1493"/>
        <v>0</v>
      </c>
      <c r="BF844" s="67">
        <f t="shared" si="1525"/>
        <v>7474.3200000000015</v>
      </c>
      <c r="BG844" s="66"/>
      <c r="BH844" s="68">
        <f t="shared" si="1538"/>
        <v>0</v>
      </c>
      <c r="BI844" s="67">
        <f t="shared" si="1483"/>
        <v>44919.88</v>
      </c>
      <c r="BJ844" s="66"/>
      <c r="BK844" s="68">
        <f t="shared" si="1495"/>
        <v>0</v>
      </c>
      <c r="BL844" s="67">
        <f t="shared" si="1556"/>
        <v>4604.6000000000004</v>
      </c>
      <c r="BM844" s="66"/>
      <c r="BN844" s="68">
        <f t="shared" si="1557"/>
        <v>0</v>
      </c>
      <c r="BO844" s="67">
        <f t="shared" si="1558"/>
        <v>11177.900000000001</v>
      </c>
      <c r="BP844" s="66"/>
      <c r="BQ844" s="68">
        <f t="shared" si="1530"/>
        <v>0</v>
      </c>
      <c r="BR844" s="67">
        <f t="shared" si="1526"/>
        <v>23451.419999999991</v>
      </c>
      <c r="BS844" s="66"/>
      <c r="BT844" s="66">
        <f t="shared" si="1475"/>
        <v>0</v>
      </c>
      <c r="BU844" s="67">
        <f t="shared" si="1535"/>
        <v>42663</v>
      </c>
      <c r="BV844" s="66"/>
      <c r="BW844" s="66">
        <f t="shared" si="1476"/>
        <v>0</v>
      </c>
      <c r="BX844" s="67">
        <f t="shared" si="1573"/>
        <v>79715</v>
      </c>
      <c r="BY844" s="66"/>
      <c r="BZ844" s="66">
        <f t="shared" si="1477"/>
        <v>0</v>
      </c>
      <c r="CA844" s="67">
        <f t="shared" si="1537"/>
        <v>38143</v>
      </c>
      <c r="CB844" s="66"/>
      <c r="CC844" s="66">
        <f t="shared" si="1514"/>
        <v>0</v>
      </c>
      <c r="CD844" s="67">
        <f t="shared" si="1516"/>
        <v>30685.639999999992</v>
      </c>
      <c r="CE844" s="66"/>
      <c r="CF844" s="66">
        <f t="shared" si="1559"/>
        <v>0</v>
      </c>
      <c r="CG844" s="67">
        <f t="shared" si="1560"/>
        <v>6982.9</v>
      </c>
      <c r="CH844" s="66"/>
      <c r="CI844" s="66">
        <f t="shared" si="1496"/>
        <v>0</v>
      </c>
      <c r="CJ844" s="67">
        <f t="shared" si="1472"/>
        <v>8715</v>
      </c>
      <c r="CK844" s="66"/>
      <c r="CL844" s="68">
        <f t="shared" si="1497"/>
        <v>0</v>
      </c>
      <c r="CM844" s="79">
        <f t="shared" si="1561"/>
        <v>4864</v>
      </c>
      <c r="CN844" s="66"/>
      <c r="CO844" s="68">
        <f t="shared" si="1498"/>
        <v>0</v>
      </c>
      <c r="CP844" s="79">
        <f t="shared" si="1562"/>
        <v>3955</v>
      </c>
      <c r="CQ844" s="66"/>
      <c r="CR844" s="68">
        <f t="shared" si="1499"/>
        <v>0</v>
      </c>
      <c r="CS844" s="79">
        <f t="shared" si="1532"/>
        <v>6656</v>
      </c>
      <c r="CT844" s="66"/>
      <c r="CU844" s="68">
        <f t="shared" si="1500"/>
        <v>0</v>
      </c>
      <c r="CV844" s="79">
        <f t="shared" si="1563"/>
        <v>7769</v>
      </c>
      <c r="CW844" s="66"/>
      <c r="CX844" s="66">
        <f t="shared" si="1501"/>
        <v>0</v>
      </c>
      <c r="CY844" s="40">
        <f t="shared" si="1519"/>
        <v>6801.7599999999984</v>
      </c>
      <c r="CZ844" s="65"/>
      <c r="DA844" s="66">
        <f t="shared" si="1502"/>
        <v>0</v>
      </c>
      <c r="DB844" s="67">
        <f t="shared" si="1473"/>
        <v>85858</v>
      </c>
      <c r="DC844" s="66"/>
      <c r="DD844" s="66">
        <f t="shared" si="1503"/>
        <v>0</v>
      </c>
      <c r="DE844" s="67">
        <f t="shared" si="1474"/>
        <v>132629</v>
      </c>
      <c r="DF844" s="66"/>
      <c r="DG844" s="69">
        <f t="shared" si="1504"/>
        <v>0</v>
      </c>
      <c r="DH844" s="67">
        <f t="shared" si="1517"/>
        <v>441384</v>
      </c>
      <c r="DI844" s="66"/>
      <c r="DJ844" s="66">
        <f t="shared" si="1505"/>
        <v>0</v>
      </c>
      <c r="DK844" s="67">
        <f t="shared" si="1564"/>
        <v>4219.5</v>
      </c>
      <c r="DM844" s="206">
        <f t="shared" si="1506"/>
        <v>0</v>
      </c>
      <c r="DN844" s="25">
        <f t="shared" si="1546"/>
        <v>0</v>
      </c>
      <c r="DO844" s="5"/>
      <c r="DP844" s="43">
        <f t="shared" si="1507"/>
        <v>0</v>
      </c>
      <c r="DQ844" s="27">
        <f t="shared" si="1565"/>
        <v>6819.5</v>
      </c>
      <c r="DR844" s="5"/>
      <c r="DS844" s="43">
        <f t="shared" si="1508"/>
        <v>0</v>
      </c>
      <c r="DT844" s="27">
        <f t="shared" si="1566"/>
        <v>4846</v>
      </c>
      <c r="DU844" s="5"/>
      <c r="DV844" s="43">
        <f t="shared" si="1509"/>
        <v>0</v>
      </c>
      <c r="DW844" s="27">
        <f t="shared" si="1567"/>
        <v>4835</v>
      </c>
      <c r="DX844" s="5"/>
      <c r="DY844" s="22">
        <f t="shared" si="1510"/>
        <v>0</v>
      </c>
      <c r="DZ844" s="25">
        <f t="shared" si="1568"/>
        <v>523</v>
      </c>
      <c r="EA844" s="22"/>
      <c r="EB844" s="22">
        <f t="shared" si="1511"/>
        <v>0</v>
      </c>
      <c r="EC844" s="28">
        <f t="shared" si="1569"/>
        <v>369</v>
      </c>
      <c r="ED844" s="5"/>
      <c r="EE844" s="43">
        <f t="shared" si="1512"/>
        <v>0</v>
      </c>
      <c r="EF844" s="27">
        <f t="shared" si="1570"/>
        <v>4769</v>
      </c>
      <c r="EG844" s="66"/>
      <c r="EH844" s="66">
        <f t="shared" si="1513"/>
        <v>0</v>
      </c>
      <c r="EI844" s="67">
        <f t="shared" si="1571"/>
        <v>23037</v>
      </c>
      <c r="EJ844" s="66"/>
      <c r="EK844" s="66">
        <f t="shared" si="1484"/>
        <v>0</v>
      </c>
      <c r="EL844" s="67">
        <f t="shared" si="1572"/>
        <v>21667</v>
      </c>
      <c r="EM844" s="110" t="e">
        <f t="shared" si="1485"/>
        <v>#REF!</v>
      </c>
    </row>
    <row r="845" spans="1:143" ht="11.25" customHeight="1" x14ac:dyDescent="0.25">
      <c r="A845" s="159">
        <v>46151</v>
      </c>
      <c r="B845" s="188">
        <v>46135</v>
      </c>
      <c r="C845" s="174">
        <v>8004976023</v>
      </c>
      <c r="D845" s="13" t="s">
        <v>218</v>
      </c>
      <c r="E845" s="14">
        <v>25</v>
      </c>
      <c r="F845" s="15">
        <v>7</v>
      </c>
      <c r="G845" s="16">
        <v>191516031043</v>
      </c>
      <c r="H845" s="66"/>
      <c r="I845" s="41">
        <f t="shared" si="1540"/>
        <v>50</v>
      </c>
      <c r="J845" s="48">
        <f t="shared" si="1575"/>
        <v>121880</v>
      </c>
      <c r="K845" s="66"/>
      <c r="L845" s="41">
        <f t="shared" si="1531"/>
        <v>50</v>
      </c>
      <c r="M845" s="48">
        <f t="shared" si="1574"/>
        <v>70536</v>
      </c>
      <c r="N845" s="66"/>
      <c r="O845" s="41">
        <f t="shared" si="1541"/>
        <v>50</v>
      </c>
      <c r="P845" s="48">
        <f t="shared" si="1576"/>
        <v>170390</v>
      </c>
      <c r="Q845" s="66"/>
      <c r="R845" s="66">
        <f t="shared" si="1542"/>
        <v>50</v>
      </c>
      <c r="S845" s="67" t="e">
        <f t="shared" si="1577"/>
        <v>#REF!</v>
      </c>
      <c r="T845" s="66"/>
      <c r="U845" s="66">
        <f t="shared" si="1547"/>
        <v>0</v>
      </c>
      <c r="V845" s="67">
        <f t="shared" si="1548"/>
        <v>46431.000000000022</v>
      </c>
      <c r="X845" s="69">
        <f t="shared" si="1543"/>
        <v>0</v>
      </c>
      <c r="Y845" s="67">
        <f t="shared" si="1529"/>
        <v>6326.2999999999993</v>
      </c>
      <c r="Z845" s="66"/>
      <c r="AA845" s="68">
        <f t="shared" si="1478"/>
        <v>0</v>
      </c>
      <c r="AB845" s="67">
        <f t="shared" si="1539"/>
        <v>7141</v>
      </c>
      <c r="AC845" s="66"/>
      <c r="AD845" s="66">
        <f t="shared" si="1479"/>
        <v>0</v>
      </c>
      <c r="AE845" s="67">
        <f t="shared" si="1549"/>
        <v>3993.3999999999996</v>
      </c>
      <c r="AF845" s="66"/>
      <c r="AG845" s="78">
        <f t="shared" si="1480"/>
        <v>177.5</v>
      </c>
      <c r="AH845" s="79">
        <f t="shared" si="1550"/>
        <v>5332.4999999999991</v>
      </c>
      <c r="AI845" s="66"/>
      <c r="AJ845" s="68">
        <f t="shared" si="1524"/>
        <v>0</v>
      </c>
      <c r="AK845" s="67">
        <f t="shared" si="1551"/>
        <v>22373.5</v>
      </c>
      <c r="AL845" s="66"/>
      <c r="AM845" s="68">
        <f t="shared" si="1482"/>
        <v>0</v>
      </c>
      <c r="AN845" s="67">
        <f t="shared" si="1552"/>
        <v>9752.8999999999978</v>
      </c>
      <c r="AO845" s="66"/>
      <c r="AP845" s="68">
        <f t="shared" si="1544"/>
        <v>0</v>
      </c>
      <c r="AQ845" s="67">
        <f t="shared" si="1534"/>
        <v>37389.9</v>
      </c>
      <c r="AR845" s="66"/>
      <c r="AS845" s="68">
        <f t="shared" si="1490"/>
        <v>0</v>
      </c>
      <c r="AT845" s="67">
        <f t="shared" si="1553"/>
        <v>2001.1000000000004</v>
      </c>
      <c r="AU845" s="66"/>
      <c r="AV845" s="66">
        <f t="shared" si="1554"/>
        <v>0</v>
      </c>
      <c r="AW845" s="42">
        <f t="shared" si="1533"/>
        <v>1620.0000000000014</v>
      </c>
      <c r="AX845" s="66"/>
      <c r="AY845" s="66">
        <f t="shared" si="1491"/>
        <v>0</v>
      </c>
      <c r="AZ845" s="67">
        <f t="shared" si="1545"/>
        <v>1738.6</v>
      </c>
      <c r="BA845" s="66"/>
      <c r="BB845" s="68">
        <f t="shared" si="1492"/>
        <v>0</v>
      </c>
      <c r="BC845" s="67">
        <f t="shared" si="1555"/>
        <v>1254.5999999999999</v>
      </c>
      <c r="BD845" s="66"/>
      <c r="BE845" s="68">
        <f t="shared" si="1493"/>
        <v>0</v>
      </c>
      <c r="BF845" s="67">
        <f t="shared" si="1525"/>
        <v>7474.3200000000015</v>
      </c>
      <c r="BG845" s="66"/>
      <c r="BH845" s="68">
        <f t="shared" si="1538"/>
        <v>0</v>
      </c>
      <c r="BI845" s="67">
        <f t="shared" si="1483"/>
        <v>44919.88</v>
      </c>
      <c r="BJ845" s="66"/>
      <c r="BK845" s="68">
        <f t="shared" si="1495"/>
        <v>0</v>
      </c>
      <c r="BL845" s="67">
        <f t="shared" si="1556"/>
        <v>4604.6000000000004</v>
      </c>
      <c r="BM845" s="66"/>
      <c r="BN845" s="68">
        <f t="shared" si="1557"/>
        <v>0</v>
      </c>
      <c r="BO845" s="67">
        <f t="shared" si="1558"/>
        <v>11177.900000000001</v>
      </c>
      <c r="BP845" s="66"/>
      <c r="BQ845" s="68">
        <f t="shared" si="1530"/>
        <v>0</v>
      </c>
      <c r="BR845" s="67">
        <f t="shared" si="1526"/>
        <v>23451.419999999991</v>
      </c>
      <c r="BS845" s="66"/>
      <c r="BT845" s="66">
        <f t="shared" si="1475"/>
        <v>0</v>
      </c>
      <c r="BU845" s="67">
        <f t="shared" si="1535"/>
        <v>42663</v>
      </c>
      <c r="BV845" s="66"/>
      <c r="BW845" s="66">
        <f t="shared" si="1476"/>
        <v>0</v>
      </c>
      <c r="BX845" s="67">
        <f t="shared" si="1573"/>
        <v>79715</v>
      </c>
      <c r="BY845" s="66"/>
      <c r="BZ845" s="66">
        <f t="shared" si="1477"/>
        <v>0</v>
      </c>
      <c r="CA845" s="67">
        <f t="shared" si="1537"/>
        <v>38143</v>
      </c>
      <c r="CB845" s="66"/>
      <c r="CC845" s="66">
        <f t="shared" si="1514"/>
        <v>0</v>
      </c>
      <c r="CD845" s="67">
        <f t="shared" si="1516"/>
        <v>30685.639999999992</v>
      </c>
      <c r="CE845" s="66"/>
      <c r="CF845" s="66">
        <f t="shared" si="1559"/>
        <v>0</v>
      </c>
      <c r="CG845" s="67">
        <f t="shared" si="1560"/>
        <v>6982.9</v>
      </c>
      <c r="CH845" s="66"/>
      <c r="CI845" s="66">
        <f t="shared" si="1496"/>
        <v>0</v>
      </c>
      <c r="CJ845" s="67">
        <f t="shared" ref="CJ845:CJ908" si="1578">+CJ844+CH845-CI845</f>
        <v>8715</v>
      </c>
      <c r="CK845" s="66"/>
      <c r="CL845" s="68">
        <f t="shared" si="1497"/>
        <v>0</v>
      </c>
      <c r="CM845" s="79">
        <f t="shared" si="1561"/>
        <v>4864</v>
      </c>
      <c r="CN845" s="66"/>
      <c r="CO845" s="68">
        <f t="shared" si="1498"/>
        <v>0</v>
      </c>
      <c r="CP845" s="79">
        <f t="shared" si="1562"/>
        <v>3955</v>
      </c>
      <c r="CQ845" s="66"/>
      <c r="CR845" s="68">
        <f t="shared" si="1499"/>
        <v>0</v>
      </c>
      <c r="CS845" s="79">
        <f t="shared" si="1532"/>
        <v>6656</v>
      </c>
      <c r="CT845" s="66"/>
      <c r="CU845" s="68">
        <f t="shared" si="1500"/>
        <v>0</v>
      </c>
      <c r="CV845" s="79">
        <f t="shared" si="1563"/>
        <v>7769</v>
      </c>
      <c r="CW845" s="66"/>
      <c r="CX845" s="66">
        <f t="shared" si="1501"/>
        <v>0</v>
      </c>
      <c r="CY845" s="40">
        <f t="shared" si="1519"/>
        <v>6801.7599999999984</v>
      </c>
      <c r="CZ845" s="65"/>
      <c r="DA845" s="66">
        <f t="shared" si="1502"/>
        <v>0</v>
      </c>
      <c r="DB845" s="67">
        <f t="shared" ref="DB845:DB908" si="1579">+DB844+CZ845-DA845</f>
        <v>85858</v>
      </c>
      <c r="DC845" s="66"/>
      <c r="DD845" s="66">
        <f t="shared" si="1503"/>
        <v>0</v>
      </c>
      <c r="DE845" s="67">
        <f t="shared" ref="DE845:DE908" si="1580">+DE844+DC845-DD845</f>
        <v>132629</v>
      </c>
      <c r="DF845" s="66"/>
      <c r="DG845" s="69">
        <f t="shared" si="1504"/>
        <v>0</v>
      </c>
      <c r="DH845" s="67">
        <f t="shared" si="1517"/>
        <v>441384</v>
      </c>
      <c r="DI845" s="66"/>
      <c r="DJ845" s="66">
        <f t="shared" si="1505"/>
        <v>0</v>
      </c>
      <c r="DK845" s="67">
        <f t="shared" si="1564"/>
        <v>4219.5</v>
      </c>
      <c r="DM845" s="206">
        <f t="shared" si="1506"/>
        <v>0</v>
      </c>
      <c r="DN845" s="25">
        <f t="shared" si="1546"/>
        <v>0</v>
      </c>
      <c r="DO845" s="5"/>
      <c r="DP845" s="43">
        <f t="shared" si="1507"/>
        <v>0</v>
      </c>
      <c r="DQ845" s="27">
        <f t="shared" si="1565"/>
        <v>6819.5</v>
      </c>
      <c r="DR845" s="5"/>
      <c r="DS845" s="43">
        <f t="shared" si="1508"/>
        <v>0</v>
      </c>
      <c r="DT845" s="27">
        <f t="shared" si="1566"/>
        <v>4846</v>
      </c>
      <c r="DU845" s="5"/>
      <c r="DV845" s="43">
        <f t="shared" si="1509"/>
        <v>0</v>
      </c>
      <c r="DW845" s="27">
        <f t="shared" si="1567"/>
        <v>4835</v>
      </c>
      <c r="DX845" s="5"/>
      <c r="DY845" s="22">
        <f t="shared" si="1510"/>
        <v>0</v>
      </c>
      <c r="DZ845" s="25">
        <f t="shared" si="1568"/>
        <v>523</v>
      </c>
      <c r="EA845" s="22"/>
      <c r="EB845" s="22">
        <f t="shared" si="1511"/>
        <v>0</v>
      </c>
      <c r="EC845" s="28">
        <f t="shared" si="1569"/>
        <v>369</v>
      </c>
      <c r="ED845" s="5"/>
      <c r="EE845" s="43">
        <f t="shared" si="1512"/>
        <v>0</v>
      </c>
      <c r="EF845" s="27">
        <f t="shared" si="1570"/>
        <v>4769</v>
      </c>
      <c r="EG845" s="66"/>
      <c r="EH845" s="66">
        <f t="shared" si="1513"/>
        <v>0</v>
      </c>
      <c r="EI845" s="67">
        <f t="shared" si="1571"/>
        <v>23037</v>
      </c>
      <c r="EJ845" s="66"/>
      <c r="EK845" s="66">
        <f t="shared" si="1484"/>
        <v>0</v>
      </c>
      <c r="EL845" s="67">
        <f t="shared" si="1572"/>
        <v>21667</v>
      </c>
      <c r="EM845" s="110" t="e">
        <f t="shared" si="1485"/>
        <v>#REF!</v>
      </c>
    </row>
    <row r="846" spans="1:143" ht="11.25" customHeight="1" x14ac:dyDescent="0.25">
      <c r="A846" s="191">
        <v>46151</v>
      </c>
      <c r="B846" s="188">
        <v>46135</v>
      </c>
      <c r="C846" s="174">
        <v>8004976025</v>
      </c>
      <c r="D846" s="13" t="s">
        <v>310</v>
      </c>
      <c r="E846" s="14">
        <v>120</v>
      </c>
      <c r="F846" s="15">
        <v>10</v>
      </c>
      <c r="G846" s="16">
        <v>191516031197</v>
      </c>
      <c r="H846" s="66"/>
      <c r="I846" s="41">
        <f t="shared" si="1540"/>
        <v>240</v>
      </c>
      <c r="J846" s="48">
        <f t="shared" si="1575"/>
        <v>121640</v>
      </c>
      <c r="K846" s="66"/>
      <c r="L846" s="41">
        <f t="shared" si="1531"/>
        <v>240</v>
      </c>
      <c r="M846" s="48">
        <f t="shared" si="1574"/>
        <v>70296</v>
      </c>
      <c r="N846" s="66"/>
      <c r="O846" s="41">
        <f t="shared" si="1541"/>
        <v>240</v>
      </c>
      <c r="P846" s="48">
        <f t="shared" si="1576"/>
        <v>170150</v>
      </c>
      <c r="Q846" s="66"/>
      <c r="R846" s="66">
        <f t="shared" si="1542"/>
        <v>240</v>
      </c>
      <c r="S846" s="67" t="e">
        <f t="shared" si="1577"/>
        <v>#REF!</v>
      </c>
      <c r="T846" s="66"/>
      <c r="U846" s="66">
        <f t="shared" si="1547"/>
        <v>1212</v>
      </c>
      <c r="V846" s="67">
        <f t="shared" si="1548"/>
        <v>45219.000000000022</v>
      </c>
      <c r="X846" s="69">
        <f t="shared" si="1543"/>
        <v>0</v>
      </c>
      <c r="Y846" s="67">
        <f t="shared" si="1529"/>
        <v>6326.2999999999993</v>
      </c>
      <c r="Z846" s="66"/>
      <c r="AA846" s="68">
        <f t="shared" si="1478"/>
        <v>0</v>
      </c>
      <c r="AB846" s="67">
        <f t="shared" si="1539"/>
        <v>7141</v>
      </c>
      <c r="AC846" s="66"/>
      <c r="AD846" s="66">
        <f t="shared" si="1479"/>
        <v>0</v>
      </c>
      <c r="AE846" s="67">
        <f t="shared" si="1549"/>
        <v>3993.3999999999996</v>
      </c>
      <c r="AF846" s="66"/>
      <c r="AG846" s="78">
        <f t="shared" si="1480"/>
        <v>0</v>
      </c>
      <c r="AH846" s="79">
        <f t="shared" si="1550"/>
        <v>5332.4999999999991</v>
      </c>
      <c r="AI846" s="66"/>
      <c r="AJ846" s="68">
        <f t="shared" si="1524"/>
        <v>0</v>
      </c>
      <c r="AK846" s="67">
        <f t="shared" si="1551"/>
        <v>22373.5</v>
      </c>
      <c r="AL846" s="66"/>
      <c r="AM846" s="68">
        <f t="shared" si="1482"/>
        <v>0</v>
      </c>
      <c r="AN846" s="67">
        <f t="shared" si="1552"/>
        <v>9752.8999999999978</v>
      </c>
      <c r="AO846" s="66"/>
      <c r="AP846" s="68">
        <f t="shared" si="1544"/>
        <v>0</v>
      </c>
      <c r="AQ846" s="67">
        <f t="shared" si="1534"/>
        <v>37389.9</v>
      </c>
      <c r="AR846" s="66"/>
      <c r="AS846" s="68">
        <f t="shared" si="1490"/>
        <v>0</v>
      </c>
      <c r="AT846" s="67">
        <f t="shared" si="1553"/>
        <v>2001.1000000000004</v>
      </c>
      <c r="AU846" s="66"/>
      <c r="AV846" s="66">
        <f t="shared" si="1554"/>
        <v>0</v>
      </c>
      <c r="AW846" s="42">
        <f t="shared" si="1533"/>
        <v>1620.0000000000014</v>
      </c>
      <c r="AX846" s="66"/>
      <c r="AY846" s="66">
        <f t="shared" si="1491"/>
        <v>0</v>
      </c>
      <c r="AZ846" s="67">
        <f t="shared" si="1545"/>
        <v>1738.6</v>
      </c>
      <c r="BA846" s="66"/>
      <c r="BB846" s="68">
        <f t="shared" si="1492"/>
        <v>0</v>
      </c>
      <c r="BC846" s="67">
        <f t="shared" si="1555"/>
        <v>1254.5999999999999</v>
      </c>
      <c r="BD846" s="66"/>
      <c r="BE846" s="68">
        <f t="shared" si="1493"/>
        <v>0</v>
      </c>
      <c r="BF846" s="67">
        <f t="shared" si="1525"/>
        <v>7474.3200000000015</v>
      </c>
      <c r="BG846" s="66"/>
      <c r="BH846" s="68">
        <f t="shared" si="1538"/>
        <v>0</v>
      </c>
      <c r="BI846" s="67">
        <f t="shared" si="1483"/>
        <v>44919.88</v>
      </c>
      <c r="BJ846" s="66"/>
      <c r="BK846" s="68">
        <f t="shared" si="1495"/>
        <v>0</v>
      </c>
      <c r="BL846" s="67">
        <f t="shared" si="1556"/>
        <v>4604.6000000000004</v>
      </c>
      <c r="BM846" s="66"/>
      <c r="BN846" s="68">
        <f t="shared" si="1557"/>
        <v>0</v>
      </c>
      <c r="BO846" s="67">
        <f t="shared" si="1558"/>
        <v>11177.900000000001</v>
      </c>
      <c r="BP846" s="66"/>
      <c r="BQ846" s="68">
        <f t="shared" si="1530"/>
        <v>0</v>
      </c>
      <c r="BR846" s="67">
        <f t="shared" si="1526"/>
        <v>23451.419999999991</v>
      </c>
      <c r="BS846" s="66"/>
      <c r="BT846" s="66">
        <f t="shared" ref="BT846:BT909" si="1581">IF(OR(D846="NPC06UZDB-YL020M",D846="NPC06UZDB-WT020C",D846="CO155E2-0ZC750",D846="CO155E2-09M008",D846="NPC06UZDB-BL011M",D846="NPC06UZDB-OR008M",D846="NPC06UZDB-WT450C",D846="NPC06UZDB-GN015M",D846="NPC06UZDB-RD015M",D846="NPC06UZDB-YL004M",D846="CO155E2-07C150",D846="NPC06UZDB-WT015C",D846="NPC06UZDB-GY350C",D846="NPC06UZDB-OR350C",D846="NPC06UZDB-YL003M",D846="CO155E2-0MC150 ",D846="NPC06UZDB-GY030M",D846="NPC06UZDB-YL250C",D846="CO155E2-09C050",D846="CO155E2-08C150",D846="NPC06UZDB-GN250C",D846="NPC06UZDB-BL250C",D846="NPC06UZDB-WT004M",D846="NPC06UZDB-RD150C",D846="NPC06UZDB-RD150C",D846="NPC06UZDB-BL009M",D846="NPC06UZDB-GY020C",D846="NPC06UZDB-GN020C",D846="NPC06UZDB-RD020C",D846="NPC06UZDB-YL020C",D846="NPC06UZDB-GY030M",D846="CO155E2-0MC250",D846="CO155E2-0MC150",D846="NPC06UZDB-BL020C",D846="NPC06UZDB-OR150C",D846="NPC06UZDB-BL012M",D846="NPC06UZDB-BK350C",D846="NPC06UZDB-GN350C",D846="NPC06UZDB-GN450C",D846="NPC06UZDB-GY350C",D846="NPC06UZDB-OR350C",D846="NPC06UZDB-YL350C",D846="CO155E2-0CM007",D846="NPC06UZDB-GN007M",D846="NPC06UZDB-GY150C",D846="NPC06UZDB-OR007M",D846="NPC06UZDB-BL015C",D846="NPC06UZDB-BL030C",D846="NPC06UZDB-BL013M",D846="NPC06UZDB-WT016M",D846="NPC06UZDB-WT025M",D846="CO155E2-0ZC050",D846="CO155E2-0ZC250",D846="CO155E2-0ZM009",D846="CO155E2-0ZM008",D846="CO155E2-0ZM006",D846="CO155E2-0ZM012",D846="NPC06UZDB-BK016M",D846="NPC06UZDB-BK011M",D846="NPC06UZDB-GY250C",D846="NPC06UZDB-GY007M",D846="CO155E2-07M015",D846="CO155E2-0ZM004",D846="CO155E2-09M004",D846="CO155E2-0CC050",D846="CO155E2-09M015",D846="CO155E2-0ZC150",D846="CO155E2-01M007",D846="CO155E2-07M010",D846="NPC06UZDB-YL050C",D846="NPC06UZDB-OR007M",D846="NPC06UZDB-GN050C",D846="NPC06UZDB-WT012M",D846="NPC06UZDB-GY006M",D846="NPC06UZDB-GY008M",D846="CO155E2-0ZM015",D846="NPC06UZDB-RD050C",D846="NPC06UZDB-RD150C",D846="NPC06UZDB-WT009M",D846="CO155E2-01M004",D846="NPC06UZDB-OR015M",D846="NPC06UZDB-GN750C",D846="NPC06UZDB-WT750C",D846="CO155E2-0MM010",D846="CO155E2-07M005",D846="CO155E2-07M007",D846="NPC06UZDB-BK750C",D846="CO155E2-07C050",D846="CO155E2-01M007",D846="CO155E2-0MC050",D846="NPC06UZDB-BK010M",D846="NPC06UZDB-BK150C",D846="NPC06UZDB-BK250C",D846="NPC06UZDB-RD750C",D846="NPC06UZDB-WT030M",D846="CO155E2-01C050",D846="CO155E2-08C750",D846="NPC06UZDB-WT050M",D846="NPC06UZDB-GY050C",D846="CO155E2-0ZM010",D846="NPC06UZDB-BK007M",D846="CO155E2-0CC250",D846="CO155E2-01C250",D846="NPC06UZDB-WT007M",D846="CO155E2-06C150",D846="NPC06UZDB-WT025M",D846="NPC06UZDB-WT025C",D846="NPC06UZDB-GY750C",D846="NPC06UZDB-WT250C",D846="CO155E2-09M010",D846="CO155E2-06M001",D846="CO155E2-0ZM005",D846="NPC06UZDB-YL010M",D846="NPC06UZDB-GN150C",D846="NPC06UZDB-RD005M",D846="NPC06UZDB-GY007M",D846="NPC06UZDB-GY020M",D846="NPC06UZDB-YL005M",D846="NPC06UZDB-YL007M",D846="NPC06UZDB-YL150C",D846="NPC06UZDB-OR750C",D846="CO155E2-0ZC150",D846="CO155E2-0ZM015",D846="NPC06UZDB-OR020M",D846="CO155E2-09M015",D846="CO155E2-0MM015",D846="CO155E2-01C150",D846="CO155E2-01C250",D846="CO155E2-01M015",D846="CO155E2-07C150",D846="CO155E2-08C250",D846="CO155E2-09C150",D846="CO155E2-0CC150",D846="CO155E2-0CM015",D846="CO155E2-01M003",D846="CO155E2-01M005",D846="NPC06UZDB-GN020M",D846="CO155E2-09M005",D846="NPC06UZDB-BK005M",D846="NPC06UZDB-BL020M",D846="NPC06UZDB-RD010M",D846="NPC06UZDB-RD020M",D846="CO155E2-08M015",D846="CO155E2-08C150",D846="CO155E2-01M001",D846="CO155E2-01M002",D846="CO155E2-06M003",D846="CO155E2-07M001",D846="CO155E2-09M003",D846="CO155E2-09M001",D846="CO155E2-09M007",D846="CO155E2-0ZM003",D846="CO155E2-0MM003",D846="CO155E2-0MM005",D846="CO155E2-0MM007",D846="CO155E2-0ZM007",D846="CO155E2-01M010",D846="NPC06UZDB-WT150C",D846="NPC06UZDB-WT050C",D846="NPC06UZDB-BL002M",D846="CO155E2-0CM010",D846="CO155E2-08F008",D846="CO155E2-08F005",D846="CO155E2-08C050",D846="NPC06UZDB-BL750C",D846="CO155E2-07M003",D846="NPC06UZDB-BL150C",D846="NPC06UZDB-BL020M",D846="NPC06UZDB-BL050C",D846="NPC06UZDB-BL008M",D846="NPC06UZDB-BL006M",D846="NPC06UZDB-GY450C",D846="NPC06UZDB-GY015M",D846="NPC06UZDB-GY150C",D846="NPC06UZDB-BL010M",D846="NPC06UZDB-GN010M",D846="NPC06UZDB-BK050C",D846="NPC06UZDB-GN125C",D846="NPC06UZDB-GN012M",D846="NPC06UZDB-BK001M",D846="NPC06UZDB-BL007M",D846="NPC06UZDB-GY450C",D846="NPC06UZDB-OR050C",D846="CO155E2-0MM001",D846="CO155E2-06M002",D846="CO155E2-0MM002",D846="NPC06UZDB-GN001M",D846="NPC06UZDB-GN002M",D846="NPC06UZDB-GN003M",D846="NPC06UZDB-GN004M",D846="NPC06UZDB-GN005M",D846="NPC06UZDB-GN006M",D846="NPC06UZDB-WT050C",D846="NPC06UZDB-OR001M",D846="NPC06UZDB-OR002M",D846="NPC06UZDB-OR003M",D846="NPC06UZDB-OR004M",D846="NPC06UZDB-OR005M",D846="NPC06UZDB-OR006M",D846="NPC06UZDB-OR010M",D846="CO155E2-07M002",D846="NPC06UZDB-RD001M",D846="NPC06UZDB-RD002M",D846="NPC06UZDB-RD002M",D846="NPC06UZDB-RD003M",D846="NPC06UZDB-RD004M",D846="CO155E2-0ZM001",D846="CO155E2-0ZM002",D846="NPC06UZDB-BK002M",D846="NPC06UZDB-BK003M",D846="NPC06UZDB-BL001M",D846="NPC06UZDB-BL002M",D846="NPC06UZDB-BL003M",D846="NPC06UZDB-BL004M",D846="NPC06UZDB-BL005M",D846="NPC06UZDB-BL015M",D846="NPC06UZDB-GY010M",D846="NPC06UZDB-GY001M",D846="NPC06UZDB-GY002M",D846="NPC06UZDB-GY003M",D846="NPC06UZDB-GY004M",D846="NPC06UZDB-GY005M",D846="NPC06UZDB-YL001M",D846="NPC06UZDB-YL002M",D846="NPC06UZDB-YL003M",D846="CO155E2-0CM001",D846="CO155E2-0CM002",D846="CO155E2-0CM003",D846="CO155E2-0CM004",D846="CO155E2-0CM005",D846="CO155E2-08M001",D846="CO155E2-08M002",D846="CO155E2-08M003",D846="CO155E2-08M004",D846="CO155E2-08M005",D846="CO155E2-08M006",D846="CO155E2-08M007",D846="CO155E2-08M008",D846="CO155E2-08M009",D846="CO155E2-08M010",D846="CO155E2-08M020",D846="CO155E2-0ZM001",D846="CO155E2-0ZM002",D846="CO155E2-09M002",D846="NPC06UZDB-WT001M",D846="NPC06UZDB-WT002M",D846="NPC06UZDB-WT003M",D846="NPC06UZDB-WT004M",D846="NPC06UZDB-WT005M",D846="NPC06UZDB-WT006M",D846="NPC06UZDB-WT008M",D846="NPC06UZDB-WT010M",D846="NPC06UZDB-WT015M",D846="NPC06UZDB-WT020M",),E846*2,0)</f>
        <v>0</v>
      </c>
      <c r="BU846" s="67">
        <f t="shared" si="1535"/>
        <v>42663</v>
      </c>
      <c r="BV846" s="66"/>
      <c r="BW846" s="66">
        <f t="shared" ref="BW846:BW909" si="1582">IF(OR(D846="CO155E2-0CM020",D846="NPC06UZDB-YL020M",D846="NPC06UZDB-OR050C",D846="NPC06UZDB-WT020C",D846="CO155E2-0ZC750",D846="CO155E2-09M008",D846="NPC06UZDB-BL011M",D846="NPC06UZDB-OR008M",D846="NPC06UZDB-WT450C",D846="NPC06UZDB-GN015M",D846="NPC06UZDB-RD015M",D846="NPC06UZDB-YL004M",D846="CO155E2-07C150",D846="NPC06UZDB-WT015C",D846="NPC06UZDB-GY350C",D846="NPC06UZDB-OR350C",D846="NPC06UZDB-YL003M",D846="CO155E2-0MC150 ",D846="NPC06UZDB-YL250C",D846="CO155E2-09C050",D846="NPC06UZDB-GN250C",D846="NPC06UZDB-BL250C",D846="NPC06UZDB-WT004M",D846="NPC06UZDB-RD150C",D846="NPC06UZDB-BL009M",D846="NPC06UZDB-GY020C",D846="NPC06UZDB-GN020C",D846="NPC06UZDB-RD020C",D846="NPC06UZDB-YL020C",D846="NPC06UZDB-GY030M",D846="CO155E2-0MC250",D846="CO155E2-0MC150",D846="NPC06UZDB-BL020C",D846="NPC06UZDB-OR150C",D846="NPC06UZDB-BL012M",D846="NPC06UZDB-BK350C",D846="NPC06UZDB-GN350C",D846="NPC06UZDB-GN450C",D846="NPC06UZDB-GY350C",D846="NPC06UZDB-OR350C",D846="NPC06UZDB-YL350C",D846="CO155E2-0CM007",D846="NPC06UZDB-GN007M",D846="NPC06UZDB-GY150C",D846="NPC06UZDB-BL015C",D846="NPC06UZDB-BL030C",D846="NPC06UZDB-BL013M",D846="NPC06UZDB-WT016M",D846="NPC06UZDB-WT025M",D846="CO155E2-0ZC050",D846="CO155E2-0ZC250",D846="CO155E2-0ZM009",D846="CO155E2-0ZM008",D846="CO155E2-0ZM006",D846="CO155E2-0ZM012",D846="NPC06UZDB-BK016M",D846="NPC06UZDB-BK011M",D846="NPC06UZDB-GY250C",D846="NPC06UZDB-GY007M",D846="CO155E2-07M015",D846="CO155E2-0ZM004",D846="CO155E2-09M004",D846="CO155E2-0CC050",D846="CO155E2-09M015",D846="CO155E2-0ZC150",D846="CO155E2-01M007",D846="CO155E2-07M010",D846="NPC06UZDB-YL050C",D846="NPC06UZDB-OR007M",D846="NPC06UZDB-GN050C",D846="NPC06UZDB-WT012M",D846="NPC06UZDB-GY006M",D846="NPC06UZDB-GY008M",D846="CO155E2-0ZM015",D846="NPC06UZDB-RD050C",D846="NPC06UZDB-RD150C",D846="NPC06UZDB-WT009M",D846="CO155E2-01M004",D846="NPC06UZDB-OR015M",D846="NPC06UZDB-GN750C",D846="NPC06UZDB-WT750C",D846="CO155E2-0MM010",D846="CO155E2-07M005",D846="CO155E2-07M007",D846="NPC06UZDB-BK750C",D846="CO155E2-07C050",D846="CO155E2-01M007",D846="CO155E2-0MC050",D846="NPC06UZDB-BK010M",D846="NPC06UZDB-BK150C",D846="NPC06UZDB-BK250C",D846="NPC06UZDB-RD750C",D846="NPC06UZDB-WT030M",D846="CO155E2-01C050",D846="CO155E2-08C750",D846="NPC06UZDB-WT050M",D846="NPC06UZDB-GY050C",D846="CO155E2-0ZM010",D846="NPC06UZDB-BK007M",D846="CO155E2-0CC250",D846="NPC06UZDB-WT007M",D846="CO155E2-06C150",D846="NPC06UZDB-WT025M",D846="NPC06UZDB-WT025C",D846="NPC06UZDB-GY750C",D846="NPC06UZDB-WT250C",D846="CO155E2-09M010",D846="CO155E2-06M001",D846="CO155E2-0ZM005",D846="NPC06UZDB-YL010M",D846="NPC06UZDB-GN150C",D846="NPC06UZDB-RD005M",D846="NPC06UZDB-GY007M",D846="NPC06UZDB-GY020M",D846="NPC06UZDB-YL005M",D846="NPC06UZDB-YL007M",D846="NPC06UZDB-YL150C",D846="NPC06UZDB-OR750C",D846="CO155E2-0ZC150",D846="CO155E2-0ZM015",D846="NPC06UZDB-OR020M",D846="CO155E2-09M015",D846="CO155E2-0MM015",D846="CO155E2-01C150",D846="CO155E2-01C250",D846="CO155E2-01M015",D846="CO155E2-07C150",D846="CO155E2-08C250",D846="CO155E2-09C150",D846="CO155E2-0CC150",D846="CO155E2-0CM015",D846="CO155E2-01M003",D846="CO155E2-01M005",D846="NPC06UZDB-GN020M",D846="CO155E2-09M005",D846="NPC06UZDB-BK005M",D846="NPC06UZDB-BL020M",D846="NPC06UZDB-RD010M",D846="NPC06UZDB-RD020M",D846="CO155E2-08M015",D846="CO155E2-08C150",D846="CO155E2-01M001",D846="CO155E2-01M002",D846="CO155E2-06M003",D846="CO155E2-07M001",D846="CO155E2-09M003",D846="CO155E2-09M001",D846="CO155E2-09M007",D846="CO155E2-0ZM003",D846="CO155E2-0MM003",D846="CO155E2-0MM005",D846="CO155E2-0MM007",D846="CO155E2-0ZM007",D846="CO155E2-01M010",D846="NPC06UZDB-WT150C",D846="NPC06UZDB-WT050C",D846="CO155E2-0CM010",D846="CO155E2-08F008",D846="CO155E2-08F005",D846="CO155E2-08C050",D846="NPC06UZDB-BL750C",D846="CO155E2-07M003",D846="NPC06UZDB-BL150C",D846="NPC06UZDB-BL020M",D846="NPC06UZDB-BL050C",D846="NPC06UZDB-BL008M",D846="NPC06UZDB-BL006M",D846="NPC06UZDB-GY450C",D846="NPC06UZDB-GY015M",D846="NPC06UZDB-GY150C",D846="NPC06UZDB-BL010M",D846="NPC06UZDB-GN010M",D846="NPC06UZDB-BK050C",D846="NPC06UZDB-GN125C",D846="NPC06UZDB-GN012M",D846="NPC06UZDB-BK001M",D846="NPC06UZDB-BL007M",D846="NPC06UZDB-GY450C",D846="NPC06UZDB-OR050C",D846="CO155E2-0MM001",D846="CO155E2-06M002",D846="CO155E2-0MM002",D846="NPC06UZDB-GN001M",D846="NPC06UZDB-GN002M",D846="NPC06UZDB-GN003M",D846="NPC06UZDB-GN004M",D846="NPC06UZDB-GN005M",D846="NPC06UZDB-GN006M",D846="NPC06UZDB-WT050C",D846="NPC06UZDB-OR001M",D846="NPC06UZDB-OR002M",D846="NPC06UZDB-OR003M",D846="NPC06UZDB-OR004M",D846="NPC06UZDB-OR005M",D846="NPC06UZDB-OR006M",D846="NPC06UZDB-OR010M",D846="CO155E2-07M002",D846="NPC06UZDB-RD001M",D846="NPC06UZDB-RD002M",D846="NPC06UZDB-RD002M",D846="NPC06UZDB-RD003M",D846="NPC06UZDB-RD004M",D846="CO155E2-0ZM001",D846="CO155E2-0ZM002",D846="NPC06UZDB-BK002M",D846="NPC06UZDB-BK003M",D846="NPC06UZDB-BL001M",D846="NPC06UZDB-BL002M",D846="NPC06UZDB-BL003M",D846="NPC06UZDB-BL004M",D846="NPC06UZDB-BL005M",D846="NPC06UZDB-BL015M",D846="NPC06UZDB-GY010M",D846="NPC06UZDB-GY001M",D846="NPC06UZDB-GY002M",D846="NPC06UZDB-GY003M",D846="NPC06UZDB-GY004M",D846="NPC06UZDB-GY005M",D846="NPC06UZDB-YL001M",D846="NPC06UZDB-YL002M",D846="NPC06UZDB-YL003M",D846="CO155E2-0CM001",D846="CO155E2-0CM002",D846="CO155E2-0CM003",D846="CO155E2-0CM004",D846="CO155E2-0CM005",D846="CO155E2-08M001",D846="CO155E2-08M002",D846="CO155E2-08M003",D846="CO155E2-08M004",D846="CO155E2-08M005",D846="CO155E2-08M006",D846="CO155E2-08M007",D846="CO155E2-08M008",D846="CO155E2-08M009",D846="CO155E2-08M010",D846="CO155E2-08M020",D846="CO155E2-0ZM001",D846="CO155E2-0ZM002",D846="CO155E2-09M002",D846="NPC06UZDB-WT001M",D846="NPC06UZDB-WT002M",D846="NPC06UZDB-WT003M",D846="NPC06UZDB-WT004M",D846="NPC06UZDB-WT005M",D846="NPC06UZDB-WT006M",D846="NPC06UZDB-WT008M",D846="NPC06UZDB-WT010M",D846="NPC06UZDB-WT015M",D846="NPC06UZDB-WT020M",),E846*2,0)</f>
        <v>0</v>
      </c>
      <c r="BX846" s="67">
        <f t="shared" si="1573"/>
        <v>79715</v>
      </c>
      <c r="BY846" s="66"/>
      <c r="BZ846" s="66">
        <f t="shared" ref="BZ846:BZ909" si="1583">IF(OR(D846="CO155E2-0CM020",D846="NPC06UZDB-YL020M",D846="NPC06UZDB-OR050C",D846="NPC06UZDB-WT020C",D846="CO155E2-0ZC750",D846="CO155E2-09M008",D846="NPC06UZDB-BL011M",D846="NPC06UZDB-OR008M",D846="NPC06UZDB-WT450C",D846="NPC06UZDB-GN015M",D846="NPC06UZDB-RD015M",D846="NPC06UZDB-YL004M",D846="CO155E2-07C150",D846="NPC06UZDB-WT015C",D846="NPC06UZDB-GY350C",D846="NPC06UZDB-OR350C",D846="NPC06UZDB-YL003M",D846="CO155E2-0MC150 ",D846="NPC06UZDB-YL250C",D846="CO155E2-09C050",D846="NPC06UZDB-GN250C",D846="NPC06UZDB-BL250C",D846="NPC06UZDB-WT004M",D846="NPC06UZDB-BL009M",D846="NPC06UZDB-GY020C",D846="NPC06UZDB-GN020C",D846="NPC06UZDB-RD020C",D846="NPC06UZDB-YL020C",D846="NPC06UZDB-GY030M",D846="CO155E2-0MC250",D846="CO155E2-0MC150",D846="NPC06UZDB-BL020C",D846="NPC06UZDB-OR150C",D846="NPC06UZDB-BL012M",D846="NPC06UZDB-BK350C",D846="NPC06UZDB-GN350C",D846="NPC06UZDB-GN450C",D846="NPC06UZDB-GY350C",D846="NPC06UZDB-OR350C",D846="NPC06UZDB-YL350C",D846="CO155E2-0CM007",D846="NPC06UZDB-GN007M",D846="NPC06UZDB-GY150C",D846="NPC06UZDB-BL015C",D846="NPC06UZDB-BL030C",D846="NPC06UZDB-BL013M",D846="NPC06UZDB-WT016M",D846="CO155E2-0ZC050",D846="CO155E2-0ZC250",D846="CO155E2-0ZM009",D846="CO155E2-0ZM008",D846="CO155E2-0ZM006",D846="CO155E2-0ZM012",D846="NPC06UZDB-BK016M",D846="NPC06UZDB-BK011M",D846="NPC06UZDB-GY250C",D846="NPC06UZDB-GY007M",D846="CO155E2-07M015",D846="CO155E2-0ZM004",D846="CO155E2-09M004",D846="CO155E2-0CC050",D846="CO155E2-09M015",D846="CO155E2-0ZC150",D846="CO155E2-01M007",D846="CO155E2-07M010",D846="NPC06UZDB-YL050C",D846="NPC06UZDB-OR007M",D846="NPC06UZDB-GN050C",D846="NPC06UZDB-WT012M",D846="NPC06UZDB-GY006M",D846="NPC06UZDB-GY008M",D846="CO155E2-0ZM015",D846="NPC06UZDB-RD050C",D846="NPC06UZDB-RD150C",D846="NPC06UZDB-WT009M",D846="CO155E2-01M004",D846="NPC06UZDB-OR015M",D846="NPC06UZDB-GN750C",D846="NPC06UZDB-WT750C",D846="CO155E2-0MM010",D846="CO155E2-07M005",D846="CO155E2-07M007",D846="NPC06UZDB-BK750C",D846="CO155E2-07C050",D846="CO155E2-01M007",D846="CO155E2-0MC050",D846="NPC06UZDB-BK010M",D846="NPC06UZDB-BK150C",D846="NPC06UZDB-BK250C",D846="NPC06UZDB-RD750C",D846="NPC06UZDB-WT030M",D846="CO155E2-01C050",D846="CO155E2-08C750",D846="NPC06UZDB-WT050M",D846="NPC06UZDB-GY050C",D846="CO155E2-0ZM010",D846="NPC06UZDB-BK007M",D846="CO155E2-0CC250",D846="NPC06UZDB-WT007M",D846="CO155E2-06C150",D846="NPC06UZDB-WT025M",D846="NPC06UZDB-WT025C",D846="NPC06UZDB-GY750C",D846="NPC06UZDB-WT250C",D846="CO155E2-09M010",D846="CO155E2-06M001",D846="CO155E2-0ZM005",D846="NPC06UZDB-YL010M",D846="NPC06UZDB-GN150C",D846="NPC06UZDB-RD005M",D846="NPC06UZDB-GY007M",D846="NPC06UZDB-GY020M",D846="NPC06UZDB-YL005M",D846="NPC06UZDB-YL007M",D846="NPC06UZDB-YL150C",D846="NPC06UZDB-OR750C",D846="CO155E2-0ZC150",D846="CO155E2-0ZM015",D846="NPC06UZDB-OR020M",D846="CO155E2-09M015",D846="CO155E2-0MM015",D846="CO155E2-01C150",D846="CO155E2-01C250",D846="CO155E2-01M015",D846="CO155E2-07C150",D846="CO155E2-08C250",D846="CO155E2-09C150",D846="CO155E2-0CC150",D846="CO155E2-0CM015",D846="CO155E2-01M003",D846="CO155E2-01M005",D846="NPC06UZDB-GN020M",D846="CO155E2-09M005",D846="NPC06UZDB-BK005M",D846="NPC06UZDB-BL020M",D846="NPC06UZDB-RD010M",D846="NPC06UZDB-RD020M",D846="CO155E2-08M015",D846="CO155E2-08C150",D846="CO155E2-01M001",D846="CO155E2-01M002",D846="CO155E2-06M003",D846="CO155E2-07M001",D846="CO155E2-09M003",D846="CO155E2-09M001",D846="CO155E2-09M007",D846="CO155E2-0ZM003",D846="CO155E2-0MM003",D846="CO155E2-0MM005",D846="CO155E2-0MM007",D846="CO155E2-0ZM007",D846="CO155E2-01M010",D846="NPC06UZDB-WT150C",D846="NPC06UZDB-WT050C",D846="CO155E2-0CM010",D846="CO155E2-08F008",D846="CO155E2-08F005",D846="CO155E2-08C050",D846="NPC06UZDB-BL750C",D846="CO155E2-07M003",D846="NPC06UZDB-BL150C",D846="NPC06UZDB-BL020M",D846="NPC06UZDB-BL050C",D846="NPC06UZDB-BL008M",D846="NPC06UZDB-BL006M",D846="NPC06UZDB-GY450C",D846="NPC06UZDB-GY015M",D846="NPC06UZDB-GY150C",D846="NPC06UZDB-BL010M",D846="NPC06UZDB-GN010M",D846="NPC06UZDB-BK050C",D846="NPC06UZDB-GN125C",D846="NPC06UZDB-GN012M",D846="NPC06UZDB-BK001M",D846="NPC06UZDB-BL007M",D846="NPC06UZDB-GY450C",D846="NPC06UZDB-OR050C",D846="CO155E2-0MM001",D846="CO155E2-06M002",D846="CO155E2-0MM002",D846="NPC06UZDB-GN001M",D846="NPC06UZDB-GN002M",D846="NPC06UZDB-GN003M",D846="NPC06UZDB-GN004M",D846="NPC06UZDB-GN005M",D846="NPC06UZDB-GN006M",D846="NPC06UZDB-WT050C",D846="NPC06UZDB-OR001M",D846="NPC06UZDB-OR002M",D846="NPC06UZDB-OR003M",D846="NPC06UZDB-OR004M",D846="NPC06UZDB-OR005M",D846="NPC06UZDB-OR006M",D846="NPC06UZDB-OR010M",D846="CO155E2-07M002",D846="NPC06UZDB-RD001M",D846="NPC06UZDB-RD002M",D846="NPC06UZDB-RD002M",D846="NPC06UZDB-RD003M",D846="NPC06UZDB-RD004M",D846="CO155E2-0ZM001",D846="CO155E2-0ZM002",D846="NPC06UZDB-BK002M",D846="NPC06UZDB-BK003M",D846="NPC06UZDB-BL001M",D846="NPC06UZDB-BL002M",D846="NPC06UZDB-BL003M",D846="NPC06UZDB-BL004M",D846="NPC06UZDB-BL005M",D846="NPC06UZDB-BL015M",D846="NPC06UZDB-GY010M",D846="NPC06UZDB-GY001M",D846="NPC06UZDB-GY002M",D846="NPC06UZDB-GY003M",D846="NPC06UZDB-GY004M",D846="NPC06UZDB-GY005M",D846="NPC06UZDB-YL001M",D846="NPC06UZDB-YL002M",D846="NPC06UZDB-YL003M",D846="CO155E2-0CM001",D846="CO155E2-0CM002",D846="CO155E2-0CM003",D846="CO155E2-0CM004",D846="CO155E2-0CM005",D846="CO155E2-08M001",D846="CO155E2-08M002",D846="CO155E2-08M003",D846="CO155E2-08M004",D846="CO155E2-08M005",D846="CO155E2-08M006",D846="CO155E2-08M007",D846="CO155E2-08M008",D846="CO155E2-08M009",D846="CO155E2-08M010",D846="CO155E2-08M020",D846="CO155E2-0ZM001",D846="CO155E2-0ZM002",D846="CO155E2-09M002",D846="NPC06UZDB-WT001M",D846="NPC06UZDB-WT002M",D846="NPC06UZDB-WT003M",D846="NPC06UZDB-WT004M",D846="NPC06UZDB-WT005M",D846="NPC06UZDB-WT006M",D846="NPC06UZDB-WT008M",D846="NPC06UZDB-WT010M",D846="NPC06UZDB-WT015M",D846="NPC06UZDB-WT020M",),E846*2,0)</f>
        <v>0</v>
      </c>
      <c r="CA846" s="67">
        <f t="shared" si="1537"/>
        <v>38143</v>
      </c>
      <c r="CB846" s="66"/>
      <c r="CC846" s="66">
        <f t="shared" si="1514"/>
        <v>0</v>
      </c>
      <c r="CD846" s="67">
        <f t="shared" si="1516"/>
        <v>30685.639999999992</v>
      </c>
      <c r="CE846" s="66"/>
      <c r="CF846" s="66">
        <f t="shared" si="1559"/>
        <v>0</v>
      </c>
      <c r="CG846" s="67">
        <f t="shared" si="1560"/>
        <v>6982.9</v>
      </c>
      <c r="CH846" s="66"/>
      <c r="CI846" s="66">
        <f t="shared" si="1496"/>
        <v>0</v>
      </c>
      <c r="CJ846" s="67">
        <f t="shared" si="1578"/>
        <v>8715</v>
      </c>
      <c r="CK846" s="66"/>
      <c r="CL846" s="68">
        <f t="shared" si="1497"/>
        <v>0</v>
      </c>
      <c r="CM846" s="79">
        <f t="shared" si="1561"/>
        <v>4864</v>
      </c>
      <c r="CN846" s="66"/>
      <c r="CO846" s="68">
        <f t="shared" si="1498"/>
        <v>0</v>
      </c>
      <c r="CP846" s="79">
        <f t="shared" si="1562"/>
        <v>3955</v>
      </c>
      <c r="CQ846" s="66"/>
      <c r="CR846" s="68">
        <f t="shared" si="1499"/>
        <v>0</v>
      </c>
      <c r="CS846" s="79">
        <f t="shared" si="1532"/>
        <v>6656</v>
      </c>
      <c r="CT846" s="66"/>
      <c r="CU846" s="68">
        <f t="shared" si="1500"/>
        <v>0</v>
      </c>
      <c r="CV846" s="79">
        <f t="shared" si="1563"/>
        <v>7769</v>
      </c>
      <c r="CW846" s="66"/>
      <c r="CX846" s="66">
        <f t="shared" si="1501"/>
        <v>0</v>
      </c>
      <c r="CY846" s="40">
        <f t="shared" si="1519"/>
        <v>6801.7599999999984</v>
      </c>
      <c r="CZ846" s="65"/>
      <c r="DA846" s="66">
        <f t="shared" si="1502"/>
        <v>0</v>
      </c>
      <c r="DB846" s="67">
        <f t="shared" si="1579"/>
        <v>85858</v>
      </c>
      <c r="DC846" s="66"/>
      <c r="DD846" s="66">
        <f t="shared" si="1503"/>
        <v>0</v>
      </c>
      <c r="DE846" s="67">
        <f t="shared" si="1580"/>
        <v>132629</v>
      </c>
      <c r="DF846" s="66"/>
      <c r="DG846" s="69">
        <f t="shared" si="1504"/>
        <v>0</v>
      </c>
      <c r="DH846" s="67">
        <f t="shared" si="1517"/>
        <v>441384</v>
      </c>
      <c r="DI846" s="66"/>
      <c r="DJ846" s="66">
        <f t="shared" si="1505"/>
        <v>0</v>
      </c>
      <c r="DK846" s="67">
        <f t="shared" si="1564"/>
        <v>4219.5</v>
      </c>
      <c r="DM846" s="206">
        <f t="shared" si="1506"/>
        <v>0</v>
      </c>
      <c r="DN846" s="25">
        <f t="shared" si="1546"/>
        <v>0</v>
      </c>
      <c r="DO846" s="5"/>
      <c r="DP846" s="43">
        <f t="shared" si="1507"/>
        <v>0</v>
      </c>
      <c r="DQ846" s="27">
        <f t="shared" si="1565"/>
        <v>6819.5</v>
      </c>
      <c r="DR846" s="5"/>
      <c r="DS846" s="43">
        <f t="shared" si="1508"/>
        <v>0</v>
      </c>
      <c r="DT846" s="27">
        <f t="shared" si="1566"/>
        <v>4846</v>
      </c>
      <c r="DU846" s="5"/>
      <c r="DV846" s="43">
        <f t="shared" si="1509"/>
        <v>0</v>
      </c>
      <c r="DW846" s="27">
        <f t="shared" si="1567"/>
        <v>4835</v>
      </c>
      <c r="DX846" s="5"/>
      <c r="DY846" s="22">
        <f t="shared" si="1510"/>
        <v>0</v>
      </c>
      <c r="DZ846" s="25">
        <f t="shared" si="1568"/>
        <v>523</v>
      </c>
      <c r="EA846" s="22"/>
      <c r="EB846" s="22">
        <f t="shared" si="1511"/>
        <v>0</v>
      </c>
      <c r="EC846" s="28">
        <f t="shared" si="1569"/>
        <v>369</v>
      </c>
      <c r="ED846" s="5"/>
      <c r="EE846" s="43">
        <f t="shared" si="1512"/>
        <v>0</v>
      </c>
      <c r="EF846" s="27">
        <f t="shared" si="1570"/>
        <v>4769</v>
      </c>
      <c r="EG846" s="66"/>
      <c r="EH846" s="66">
        <f t="shared" si="1513"/>
        <v>0</v>
      </c>
      <c r="EI846" s="67">
        <f t="shared" si="1571"/>
        <v>23037</v>
      </c>
      <c r="EJ846" s="66"/>
      <c r="EK846" s="66">
        <f t="shared" si="1484"/>
        <v>0</v>
      </c>
      <c r="EL846" s="67">
        <f t="shared" si="1572"/>
        <v>21667</v>
      </c>
      <c r="EM846" s="110" t="e">
        <f t="shared" si="1485"/>
        <v>#REF!</v>
      </c>
    </row>
    <row r="847" spans="1:143" ht="11.25" customHeight="1" x14ac:dyDescent="0.25">
      <c r="A847" s="159">
        <v>46151</v>
      </c>
      <c r="B847" s="188">
        <v>46135</v>
      </c>
      <c r="C847" s="174">
        <v>8004976027</v>
      </c>
      <c r="D847" s="13" t="s">
        <v>45</v>
      </c>
      <c r="E847" s="14">
        <v>80</v>
      </c>
      <c r="F847" s="15">
        <v>2</v>
      </c>
      <c r="G847" s="16">
        <v>191516031630</v>
      </c>
      <c r="H847" s="66"/>
      <c r="I847" s="41">
        <f t="shared" si="1540"/>
        <v>160</v>
      </c>
      <c r="J847" s="48">
        <f t="shared" si="1575"/>
        <v>121480</v>
      </c>
      <c r="K847" s="66"/>
      <c r="L847" s="41">
        <f t="shared" si="1531"/>
        <v>160</v>
      </c>
      <c r="M847" s="48">
        <f t="shared" si="1574"/>
        <v>70136</v>
      </c>
      <c r="N847" s="66"/>
      <c r="O847" s="41">
        <f t="shared" si="1541"/>
        <v>160</v>
      </c>
      <c r="P847" s="48">
        <f t="shared" si="1576"/>
        <v>169990</v>
      </c>
      <c r="Q847" s="66"/>
      <c r="R847" s="66">
        <f t="shared" si="1542"/>
        <v>160</v>
      </c>
      <c r="S847" s="67" t="e">
        <f t="shared" si="1577"/>
        <v>#REF!</v>
      </c>
      <c r="T847" s="66"/>
      <c r="U847" s="66">
        <f t="shared" si="1547"/>
        <v>0</v>
      </c>
      <c r="V847" s="67">
        <f t="shared" si="1548"/>
        <v>45219.000000000022</v>
      </c>
      <c r="X847" s="69">
        <f t="shared" si="1543"/>
        <v>0</v>
      </c>
      <c r="Y847" s="67">
        <f t="shared" si="1529"/>
        <v>6326.2999999999993</v>
      </c>
      <c r="Z847" s="66"/>
      <c r="AA847" s="68">
        <f t="shared" si="1478"/>
        <v>0</v>
      </c>
      <c r="AB847" s="67">
        <f t="shared" si="1539"/>
        <v>7141</v>
      </c>
      <c r="AC847" s="66"/>
      <c r="AD847" s="66">
        <f t="shared" si="1479"/>
        <v>0</v>
      </c>
      <c r="AE847" s="67">
        <f t="shared" si="1549"/>
        <v>3993.3999999999996</v>
      </c>
      <c r="AF847" s="66"/>
      <c r="AG847" s="78">
        <f t="shared" si="1480"/>
        <v>0</v>
      </c>
      <c r="AH847" s="79">
        <f t="shared" si="1550"/>
        <v>5332.4999999999991</v>
      </c>
      <c r="AI847" s="66"/>
      <c r="AJ847" s="68">
        <f t="shared" si="1524"/>
        <v>168</v>
      </c>
      <c r="AK847" s="67">
        <f t="shared" si="1551"/>
        <v>22205.5</v>
      </c>
      <c r="AL847" s="66"/>
      <c r="AM847" s="68">
        <f t="shared" si="1482"/>
        <v>0</v>
      </c>
      <c r="AN847" s="67">
        <f t="shared" si="1552"/>
        <v>9752.8999999999978</v>
      </c>
      <c r="AO847" s="66"/>
      <c r="AP847" s="68">
        <f t="shared" si="1544"/>
        <v>0</v>
      </c>
      <c r="AQ847" s="67">
        <f t="shared" si="1534"/>
        <v>37389.9</v>
      </c>
      <c r="AR847" s="66"/>
      <c r="AS847" s="68">
        <f t="shared" si="1490"/>
        <v>0</v>
      </c>
      <c r="AT847" s="67">
        <f t="shared" si="1553"/>
        <v>2001.1000000000004</v>
      </c>
      <c r="AU847" s="66"/>
      <c r="AV847" s="66">
        <f t="shared" si="1554"/>
        <v>0</v>
      </c>
      <c r="AW847" s="42">
        <f t="shared" si="1533"/>
        <v>1620.0000000000014</v>
      </c>
      <c r="AX847" s="66"/>
      <c r="AY847" s="66">
        <f t="shared" si="1491"/>
        <v>0</v>
      </c>
      <c r="AZ847" s="67">
        <f t="shared" si="1545"/>
        <v>1738.6</v>
      </c>
      <c r="BA847" s="66"/>
      <c r="BB847" s="68">
        <f t="shared" si="1492"/>
        <v>0</v>
      </c>
      <c r="BC847" s="67">
        <f t="shared" si="1555"/>
        <v>1254.5999999999999</v>
      </c>
      <c r="BD847" s="66"/>
      <c r="BE847" s="68">
        <f t="shared" si="1493"/>
        <v>0</v>
      </c>
      <c r="BF847" s="67">
        <f t="shared" si="1525"/>
        <v>7474.3200000000015</v>
      </c>
      <c r="BG847" s="66"/>
      <c r="BH847" s="68">
        <f t="shared" si="1538"/>
        <v>0</v>
      </c>
      <c r="BI847" s="67">
        <f t="shared" si="1483"/>
        <v>44919.88</v>
      </c>
      <c r="BJ847" s="66"/>
      <c r="BK847" s="68">
        <f t="shared" si="1495"/>
        <v>0</v>
      </c>
      <c r="BL847" s="67">
        <f t="shared" si="1556"/>
        <v>4604.6000000000004</v>
      </c>
      <c r="BM847" s="66"/>
      <c r="BN847" s="68">
        <f t="shared" si="1557"/>
        <v>0</v>
      </c>
      <c r="BO847" s="67">
        <f t="shared" si="1558"/>
        <v>11177.900000000001</v>
      </c>
      <c r="BP847" s="66"/>
      <c r="BQ847" s="68">
        <f t="shared" si="1530"/>
        <v>0</v>
      </c>
      <c r="BR847" s="67">
        <f t="shared" si="1526"/>
        <v>23451.419999999991</v>
      </c>
      <c r="BS847" s="66"/>
      <c r="BT847" s="66">
        <f t="shared" si="1581"/>
        <v>0</v>
      </c>
      <c r="BU847" s="67">
        <f t="shared" si="1535"/>
        <v>42663</v>
      </c>
      <c r="BV847" s="66"/>
      <c r="BW847" s="66">
        <f t="shared" si="1582"/>
        <v>0</v>
      </c>
      <c r="BX847" s="67">
        <f t="shared" si="1573"/>
        <v>79715</v>
      </c>
      <c r="BY847" s="66"/>
      <c r="BZ847" s="66">
        <f t="shared" si="1583"/>
        <v>0</v>
      </c>
      <c r="CA847" s="67">
        <f t="shared" si="1537"/>
        <v>38143</v>
      </c>
      <c r="CB847" s="66"/>
      <c r="CC847" s="66">
        <f t="shared" si="1514"/>
        <v>0</v>
      </c>
      <c r="CD847" s="67">
        <f t="shared" si="1516"/>
        <v>30685.639999999992</v>
      </c>
      <c r="CE847" s="66"/>
      <c r="CF847" s="66">
        <f t="shared" si="1559"/>
        <v>0</v>
      </c>
      <c r="CG847" s="67">
        <f t="shared" si="1560"/>
        <v>6982.9</v>
      </c>
      <c r="CH847" s="66"/>
      <c r="CI847" s="66">
        <f t="shared" si="1496"/>
        <v>0</v>
      </c>
      <c r="CJ847" s="67">
        <f t="shared" si="1578"/>
        <v>8715</v>
      </c>
      <c r="CK847" s="66"/>
      <c r="CL847" s="68">
        <f t="shared" si="1497"/>
        <v>0</v>
      </c>
      <c r="CM847" s="79">
        <f t="shared" si="1561"/>
        <v>4864</v>
      </c>
      <c r="CN847" s="66"/>
      <c r="CO847" s="68">
        <f t="shared" si="1498"/>
        <v>0</v>
      </c>
      <c r="CP847" s="79">
        <f t="shared" si="1562"/>
        <v>3955</v>
      </c>
      <c r="CQ847" s="66"/>
      <c r="CR847" s="68">
        <f t="shared" si="1499"/>
        <v>0</v>
      </c>
      <c r="CS847" s="79">
        <f t="shared" si="1532"/>
        <v>6656</v>
      </c>
      <c r="CT847" s="66"/>
      <c r="CU847" s="68">
        <f t="shared" si="1500"/>
        <v>0</v>
      </c>
      <c r="CV847" s="79">
        <f t="shared" si="1563"/>
        <v>7769</v>
      </c>
      <c r="CW847" s="66"/>
      <c r="CX847" s="66">
        <f t="shared" si="1501"/>
        <v>0</v>
      </c>
      <c r="CY847" s="40">
        <f t="shared" si="1519"/>
        <v>6801.7599999999984</v>
      </c>
      <c r="CZ847" s="65"/>
      <c r="DA847" s="66">
        <f t="shared" si="1502"/>
        <v>0</v>
      </c>
      <c r="DB847" s="67">
        <f t="shared" si="1579"/>
        <v>85858</v>
      </c>
      <c r="DC847" s="66"/>
      <c r="DD847" s="66">
        <f t="shared" si="1503"/>
        <v>0</v>
      </c>
      <c r="DE847" s="67">
        <f t="shared" si="1580"/>
        <v>132629</v>
      </c>
      <c r="DF847" s="66"/>
      <c r="DG847" s="69">
        <f t="shared" si="1504"/>
        <v>0</v>
      </c>
      <c r="DH847" s="67">
        <f t="shared" si="1517"/>
        <v>441384</v>
      </c>
      <c r="DI847" s="66"/>
      <c r="DJ847" s="66">
        <f t="shared" si="1505"/>
        <v>0</v>
      </c>
      <c r="DK847" s="67">
        <f t="shared" si="1564"/>
        <v>4219.5</v>
      </c>
      <c r="DM847" s="206">
        <f t="shared" si="1506"/>
        <v>0</v>
      </c>
      <c r="DN847" s="25">
        <f t="shared" si="1546"/>
        <v>0</v>
      </c>
      <c r="DO847" s="5"/>
      <c r="DP847" s="43">
        <f t="shared" si="1507"/>
        <v>0</v>
      </c>
      <c r="DQ847" s="27">
        <f t="shared" si="1565"/>
        <v>6819.5</v>
      </c>
      <c r="DR847" s="5"/>
      <c r="DS847" s="43">
        <f t="shared" si="1508"/>
        <v>0</v>
      </c>
      <c r="DT847" s="27">
        <f t="shared" si="1566"/>
        <v>4846</v>
      </c>
      <c r="DU847" s="5"/>
      <c r="DV847" s="43">
        <f t="shared" si="1509"/>
        <v>0</v>
      </c>
      <c r="DW847" s="27">
        <f t="shared" si="1567"/>
        <v>4835</v>
      </c>
      <c r="DX847" s="5"/>
      <c r="DY847" s="22">
        <f t="shared" si="1510"/>
        <v>0</v>
      </c>
      <c r="DZ847" s="25">
        <f t="shared" si="1568"/>
        <v>523</v>
      </c>
      <c r="EA847" s="22"/>
      <c r="EB847" s="22">
        <f t="shared" si="1511"/>
        <v>0</v>
      </c>
      <c r="EC847" s="28">
        <f t="shared" si="1569"/>
        <v>369</v>
      </c>
      <c r="ED847" s="5"/>
      <c r="EE847" s="43">
        <f t="shared" si="1512"/>
        <v>0</v>
      </c>
      <c r="EF847" s="27">
        <f t="shared" si="1570"/>
        <v>4769</v>
      </c>
      <c r="EG847" s="66"/>
      <c r="EH847" s="66">
        <f t="shared" si="1513"/>
        <v>0</v>
      </c>
      <c r="EI847" s="67">
        <f t="shared" si="1571"/>
        <v>23037</v>
      </c>
      <c r="EJ847" s="66"/>
      <c r="EK847" s="66">
        <f t="shared" si="1484"/>
        <v>0</v>
      </c>
      <c r="EL847" s="67">
        <f t="shared" si="1572"/>
        <v>21667</v>
      </c>
      <c r="EM847" s="110" t="e">
        <f t="shared" si="1485"/>
        <v>#REF!</v>
      </c>
    </row>
    <row r="848" spans="1:143" ht="11.25" customHeight="1" x14ac:dyDescent="0.25">
      <c r="A848" s="159">
        <v>46151</v>
      </c>
      <c r="B848" s="188">
        <v>46135</v>
      </c>
      <c r="C848" s="174">
        <v>8004976028</v>
      </c>
      <c r="D848" s="13" t="s">
        <v>355</v>
      </c>
      <c r="E848" s="14">
        <v>24</v>
      </c>
      <c r="F848" s="15">
        <v>20</v>
      </c>
      <c r="G848" s="16">
        <v>191516031685</v>
      </c>
      <c r="H848" s="66"/>
      <c r="I848" s="41">
        <f t="shared" si="1540"/>
        <v>48</v>
      </c>
      <c r="J848" s="48">
        <f t="shared" si="1575"/>
        <v>121432</v>
      </c>
      <c r="K848" s="66"/>
      <c r="L848" s="41">
        <f t="shared" si="1531"/>
        <v>48</v>
      </c>
      <c r="M848" s="48">
        <f t="shared" si="1574"/>
        <v>70088</v>
      </c>
      <c r="N848" s="66"/>
      <c r="O848" s="41">
        <f t="shared" si="1541"/>
        <v>48</v>
      </c>
      <c r="P848" s="48">
        <f t="shared" si="1576"/>
        <v>169942</v>
      </c>
      <c r="Q848" s="66"/>
      <c r="R848" s="66">
        <f t="shared" si="1542"/>
        <v>48</v>
      </c>
      <c r="S848" s="67" t="e">
        <f t="shared" si="1577"/>
        <v>#REF!</v>
      </c>
      <c r="T848" s="66"/>
      <c r="U848" s="66">
        <f t="shared" si="1547"/>
        <v>0</v>
      </c>
      <c r="V848" s="67">
        <f t="shared" si="1548"/>
        <v>45219.000000000022</v>
      </c>
      <c r="X848" s="69">
        <f t="shared" si="1543"/>
        <v>0</v>
      </c>
      <c r="Y848" s="67">
        <f t="shared" si="1529"/>
        <v>6326.2999999999993</v>
      </c>
      <c r="Z848" s="66"/>
      <c r="AA848" s="68">
        <f t="shared" si="1478"/>
        <v>482.40000000000003</v>
      </c>
      <c r="AB848" s="67">
        <f t="shared" si="1539"/>
        <v>6658.6</v>
      </c>
      <c r="AC848" s="66"/>
      <c r="AD848" s="66">
        <f t="shared" si="1479"/>
        <v>0</v>
      </c>
      <c r="AE848" s="67">
        <f t="shared" si="1549"/>
        <v>3993.3999999999996</v>
      </c>
      <c r="AF848" s="66"/>
      <c r="AG848" s="78">
        <f t="shared" si="1480"/>
        <v>0</v>
      </c>
      <c r="AH848" s="79">
        <f t="shared" si="1550"/>
        <v>5332.4999999999991</v>
      </c>
      <c r="AI848" s="66"/>
      <c r="AJ848" s="68">
        <f t="shared" si="1524"/>
        <v>0</v>
      </c>
      <c r="AK848" s="67">
        <f t="shared" si="1551"/>
        <v>22205.5</v>
      </c>
      <c r="AL848" s="66"/>
      <c r="AM848" s="68">
        <f t="shared" si="1482"/>
        <v>0</v>
      </c>
      <c r="AN848" s="67">
        <f t="shared" si="1552"/>
        <v>9752.8999999999978</v>
      </c>
      <c r="AO848" s="66"/>
      <c r="AP848" s="68">
        <f t="shared" si="1544"/>
        <v>0</v>
      </c>
      <c r="AQ848" s="67">
        <f t="shared" si="1534"/>
        <v>37389.9</v>
      </c>
      <c r="AR848" s="66"/>
      <c r="AS848" s="68">
        <f t="shared" si="1490"/>
        <v>0</v>
      </c>
      <c r="AT848" s="67">
        <f t="shared" si="1553"/>
        <v>2001.1000000000004</v>
      </c>
      <c r="AU848" s="66"/>
      <c r="AV848" s="66">
        <f t="shared" si="1554"/>
        <v>0</v>
      </c>
      <c r="AW848" s="42">
        <f t="shared" si="1533"/>
        <v>1620.0000000000014</v>
      </c>
      <c r="AX848" s="66"/>
      <c r="AY848" s="66">
        <f t="shared" si="1491"/>
        <v>0</v>
      </c>
      <c r="AZ848" s="67">
        <f t="shared" si="1545"/>
        <v>1738.6</v>
      </c>
      <c r="BA848" s="66"/>
      <c r="BB848" s="68">
        <f t="shared" si="1492"/>
        <v>0</v>
      </c>
      <c r="BC848" s="67">
        <f t="shared" si="1555"/>
        <v>1254.5999999999999</v>
      </c>
      <c r="BD848" s="66"/>
      <c r="BE848" s="68">
        <f t="shared" si="1493"/>
        <v>0</v>
      </c>
      <c r="BF848" s="67">
        <f t="shared" si="1525"/>
        <v>7474.3200000000015</v>
      </c>
      <c r="BG848" s="66"/>
      <c r="BH848" s="68">
        <f t="shared" si="1538"/>
        <v>0</v>
      </c>
      <c r="BI848" s="67">
        <f t="shared" si="1483"/>
        <v>44919.88</v>
      </c>
      <c r="BJ848" s="66"/>
      <c r="BK848" s="68">
        <f t="shared" si="1495"/>
        <v>0</v>
      </c>
      <c r="BL848" s="67">
        <f t="shared" si="1556"/>
        <v>4604.6000000000004</v>
      </c>
      <c r="BM848" s="66"/>
      <c r="BN848" s="68">
        <f t="shared" si="1557"/>
        <v>0</v>
      </c>
      <c r="BO848" s="67">
        <f t="shared" si="1558"/>
        <v>11177.900000000001</v>
      </c>
      <c r="BP848" s="66"/>
      <c r="BQ848" s="68">
        <f t="shared" si="1530"/>
        <v>0</v>
      </c>
      <c r="BR848" s="67">
        <f t="shared" si="1526"/>
        <v>23451.419999999991</v>
      </c>
      <c r="BS848" s="66"/>
      <c r="BT848" s="66">
        <f t="shared" si="1581"/>
        <v>0</v>
      </c>
      <c r="BU848" s="67">
        <f t="shared" si="1535"/>
        <v>42663</v>
      </c>
      <c r="BV848" s="66"/>
      <c r="BW848" s="66">
        <f t="shared" si="1582"/>
        <v>0</v>
      </c>
      <c r="BX848" s="67">
        <f t="shared" si="1573"/>
        <v>79715</v>
      </c>
      <c r="BY848" s="66"/>
      <c r="BZ848" s="66">
        <f t="shared" si="1583"/>
        <v>0</v>
      </c>
      <c r="CA848" s="67">
        <f t="shared" si="1537"/>
        <v>38143</v>
      </c>
      <c r="CB848" s="66"/>
      <c r="CC848" s="66">
        <f t="shared" si="1514"/>
        <v>0</v>
      </c>
      <c r="CD848" s="67">
        <f t="shared" si="1516"/>
        <v>30685.639999999992</v>
      </c>
      <c r="CE848" s="66"/>
      <c r="CF848" s="66">
        <f t="shared" si="1559"/>
        <v>0</v>
      </c>
      <c r="CG848" s="67">
        <f t="shared" si="1560"/>
        <v>6982.9</v>
      </c>
      <c r="CH848" s="66"/>
      <c r="CI848" s="66">
        <f t="shared" si="1496"/>
        <v>0</v>
      </c>
      <c r="CJ848" s="67">
        <f t="shared" si="1578"/>
        <v>8715</v>
      </c>
      <c r="CK848" s="66"/>
      <c r="CL848" s="68">
        <f t="shared" si="1497"/>
        <v>0</v>
      </c>
      <c r="CM848" s="79">
        <f t="shared" si="1561"/>
        <v>4864</v>
      </c>
      <c r="CN848" s="66"/>
      <c r="CO848" s="68">
        <f t="shared" si="1498"/>
        <v>0</v>
      </c>
      <c r="CP848" s="79">
        <f t="shared" si="1562"/>
        <v>3955</v>
      </c>
      <c r="CQ848" s="66"/>
      <c r="CR848" s="68">
        <f t="shared" si="1499"/>
        <v>0</v>
      </c>
      <c r="CS848" s="79">
        <f t="shared" si="1532"/>
        <v>6656</v>
      </c>
      <c r="CT848" s="66"/>
      <c r="CU848" s="68">
        <f t="shared" si="1500"/>
        <v>0</v>
      </c>
      <c r="CV848" s="79">
        <f t="shared" si="1563"/>
        <v>7769</v>
      </c>
      <c r="CW848" s="66"/>
      <c r="CX848" s="66">
        <f t="shared" si="1501"/>
        <v>0</v>
      </c>
      <c r="CY848" s="40">
        <f t="shared" si="1519"/>
        <v>6801.7599999999984</v>
      </c>
      <c r="CZ848" s="65"/>
      <c r="DA848" s="66">
        <f t="shared" si="1502"/>
        <v>0</v>
      </c>
      <c r="DB848" s="67">
        <f t="shared" si="1579"/>
        <v>85858</v>
      </c>
      <c r="DC848" s="66"/>
      <c r="DD848" s="66">
        <f t="shared" si="1503"/>
        <v>0</v>
      </c>
      <c r="DE848" s="67">
        <f t="shared" si="1580"/>
        <v>132629</v>
      </c>
      <c r="DF848" s="66"/>
      <c r="DG848" s="69">
        <f t="shared" si="1504"/>
        <v>0</v>
      </c>
      <c r="DH848" s="67">
        <f t="shared" si="1517"/>
        <v>441384</v>
      </c>
      <c r="DI848" s="66"/>
      <c r="DJ848" s="66">
        <f t="shared" si="1505"/>
        <v>0</v>
      </c>
      <c r="DK848" s="67">
        <f t="shared" si="1564"/>
        <v>4219.5</v>
      </c>
      <c r="DM848" s="206">
        <f t="shared" si="1506"/>
        <v>0</v>
      </c>
      <c r="DN848" s="25">
        <f t="shared" si="1546"/>
        <v>0</v>
      </c>
      <c r="DO848" s="5"/>
      <c r="DP848" s="43">
        <f t="shared" si="1507"/>
        <v>0</v>
      </c>
      <c r="DQ848" s="27">
        <f t="shared" si="1565"/>
        <v>6819.5</v>
      </c>
      <c r="DR848" s="5"/>
      <c r="DS848" s="43">
        <f t="shared" si="1508"/>
        <v>0</v>
      </c>
      <c r="DT848" s="27">
        <f t="shared" si="1566"/>
        <v>4846</v>
      </c>
      <c r="DU848" s="5"/>
      <c r="DV848" s="43">
        <f t="shared" si="1509"/>
        <v>0</v>
      </c>
      <c r="DW848" s="27">
        <f t="shared" si="1567"/>
        <v>4835</v>
      </c>
      <c r="DX848" s="5"/>
      <c r="DY848" s="22">
        <f t="shared" si="1510"/>
        <v>0</v>
      </c>
      <c r="DZ848" s="25">
        <f t="shared" si="1568"/>
        <v>523</v>
      </c>
      <c r="EA848" s="22"/>
      <c r="EB848" s="22">
        <f t="shared" si="1511"/>
        <v>0</v>
      </c>
      <c r="EC848" s="28">
        <f t="shared" si="1569"/>
        <v>369</v>
      </c>
      <c r="ED848" s="5"/>
      <c r="EE848" s="43">
        <f t="shared" si="1512"/>
        <v>0</v>
      </c>
      <c r="EF848" s="27">
        <f t="shared" si="1570"/>
        <v>4769</v>
      </c>
      <c r="EG848" s="66"/>
      <c r="EH848" s="66">
        <f t="shared" si="1513"/>
        <v>0</v>
      </c>
      <c r="EI848" s="67">
        <f t="shared" si="1571"/>
        <v>23037</v>
      </c>
      <c r="EJ848" s="66"/>
      <c r="EK848" s="66">
        <f t="shared" si="1484"/>
        <v>0</v>
      </c>
      <c r="EL848" s="67">
        <f t="shared" si="1572"/>
        <v>21667</v>
      </c>
      <c r="EM848" s="110" t="e">
        <f t="shared" si="1485"/>
        <v>#REF!</v>
      </c>
    </row>
    <row r="849" spans="1:143" ht="11.25" customHeight="1" x14ac:dyDescent="0.25">
      <c r="A849" s="159">
        <v>46151</v>
      </c>
      <c r="B849" s="188">
        <v>46135</v>
      </c>
      <c r="C849" s="174">
        <v>8004976031</v>
      </c>
      <c r="D849" s="13" t="s">
        <v>264</v>
      </c>
      <c r="E849" s="14">
        <v>50</v>
      </c>
      <c r="F849" s="15">
        <v>1</v>
      </c>
      <c r="G849" s="16">
        <v>191516032187</v>
      </c>
      <c r="H849" s="66"/>
      <c r="I849" s="41">
        <f t="shared" si="1540"/>
        <v>100</v>
      </c>
      <c r="J849" s="48">
        <f t="shared" si="1575"/>
        <v>121332</v>
      </c>
      <c r="K849" s="66"/>
      <c r="L849" s="41">
        <f t="shared" si="1531"/>
        <v>100</v>
      </c>
      <c r="M849" s="48">
        <f t="shared" si="1574"/>
        <v>69988</v>
      </c>
      <c r="N849" s="66"/>
      <c r="O849" s="41">
        <f t="shared" si="1541"/>
        <v>100</v>
      </c>
      <c r="P849" s="48">
        <f t="shared" si="1576"/>
        <v>169842</v>
      </c>
      <c r="Q849" s="66"/>
      <c r="R849" s="66">
        <f t="shared" si="1542"/>
        <v>100</v>
      </c>
      <c r="S849" s="67" t="e">
        <f t="shared" si="1577"/>
        <v>#REF!</v>
      </c>
      <c r="T849" s="66"/>
      <c r="U849" s="66">
        <f t="shared" si="1547"/>
        <v>0</v>
      </c>
      <c r="V849" s="67">
        <f t="shared" si="1548"/>
        <v>45219.000000000022</v>
      </c>
      <c r="X849" s="69">
        <f t="shared" si="1543"/>
        <v>0</v>
      </c>
      <c r="Y849" s="67">
        <f t="shared" si="1529"/>
        <v>6326.2999999999993</v>
      </c>
      <c r="Z849" s="66"/>
      <c r="AA849" s="68">
        <f t="shared" si="1478"/>
        <v>0</v>
      </c>
      <c r="AB849" s="67">
        <f t="shared" si="1539"/>
        <v>6658.6</v>
      </c>
      <c r="AC849" s="66"/>
      <c r="AD849" s="66">
        <f t="shared" si="1479"/>
        <v>0</v>
      </c>
      <c r="AE849" s="67">
        <f t="shared" si="1549"/>
        <v>3993.3999999999996</v>
      </c>
      <c r="AF849" s="66"/>
      <c r="AG849" s="78">
        <f t="shared" si="1480"/>
        <v>0</v>
      </c>
      <c r="AH849" s="79">
        <f t="shared" si="1550"/>
        <v>5332.4999999999991</v>
      </c>
      <c r="AI849" s="66"/>
      <c r="AJ849" s="68">
        <f t="shared" si="1524"/>
        <v>0</v>
      </c>
      <c r="AK849" s="67">
        <f t="shared" si="1551"/>
        <v>22205.5</v>
      </c>
      <c r="AL849" s="66"/>
      <c r="AM849" s="68">
        <f t="shared" si="1482"/>
        <v>0</v>
      </c>
      <c r="AN849" s="67">
        <f t="shared" si="1552"/>
        <v>9752.8999999999978</v>
      </c>
      <c r="AO849" s="66"/>
      <c r="AP849" s="68">
        <f t="shared" si="1544"/>
        <v>55.000000000000007</v>
      </c>
      <c r="AQ849" s="67">
        <f t="shared" si="1534"/>
        <v>37334.9</v>
      </c>
      <c r="AR849" s="66"/>
      <c r="AS849" s="68">
        <f t="shared" si="1490"/>
        <v>0</v>
      </c>
      <c r="AT849" s="67">
        <f t="shared" si="1553"/>
        <v>2001.1000000000004</v>
      </c>
      <c r="AU849" s="66"/>
      <c r="AV849" s="66">
        <f t="shared" si="1554"/>
        <v>0</v>
      </c>
      <c r="AW849" s="42">
        <f t="shared" si="1533"/>
        <v>1620.0000000000014</v>
      </c>
      <c r="AX849" s="66"/>
      <c r="AY849" s="66">
        <f t="shared" si="1491"/>
        <v>0</v>
      </c>
      <c r="AZ849" s="67">
        <f t="shared" si="1545"/>
        <v>1738.6</v>
      </c>
      <c r="BA849" s="66"/>
      <c r="BB849" s="68">
        <f t="shared" si="1492"/>
        <v>0</v>
      </c>
      <c r="BC849" s="67">
        <f t="shared" si="1555"/>
        <v>1254.5999999999999</v>
      </c>
      <c r="BD849" s="66"/>
      <c r="BE849" s="68">
        <f t="shared" si="1493"/>
        <v>0</v>
      </c>
      <c r="BF849" s="67">
        <f t="shared" si="1525"/>
        <v>7474.3200000000015</v>
      </c>
      <c r="BG849" s="66"/>
      <c r="BH849" s="68">
        <f t="shared" si="1538"/>
        <v>0</v>
      </c>
      <c r="BI849" s="67">
        <f t="shared" si="1483"/>
        <v>44919.88</v>
      </c>
      <c r="BJ849" s="66"/>
      <c r="BK849" s="68">
        <f t="shared" si="1495"/>
        <v>0</v>
      </c>
      <c r="BL849" s="67">
        <f t="shared" si="1556"/>
        <v>4604.6000000000004</v>
      </c>
      <c r="BM849" s="66"/>
      <c r="BN849" s="68">
        <f t="shared" si="1557"/>
        <v>0</v>
      </c>
      <c r="BO849" s="67">
        <f t="shared" si="1558"/>
        <v>11177.900000000001</v>
      </c>
      <c r="BP849" s="66"/>
      <c r="BQ849" s="68">
        <f t="shared" si="1530"/>
        <v>0</v>
      </c>
      <c r="BR849" s="67">
        <f t="shared" si="1526"/>
        <v>23451.419999999991</v>
      </c>
      <c r="BS849" s="66"/>
      <c r="BT849" s="66">
        <f t="shared" si="1581"/>
        <v>0</v>
      </c>
      <c r="BU849" s="67">
        <f t="shared" si="1535"/>
        <v>42663</v>
      </c>
      <c r="BV849" s="66"/>
      <c r="BW849" s="66">
        <f t="shared" si="1582"/>
        <v>0</v>
      </c>
      <c r="BX849" s="67">
        <f t="shared" si="1573"/>
        <v>79715</v>
      </c>
      <c r="BY849" s="66"/>
      <c r="BZ849" s="66">
        <f t="shared" si="1583"/>
        <v>0</v>
      </c>
      <c r="CA849" s="67">
        <f t="shared" si="1537"/>
        <v>38143</v>
      </c>
      <c r="CB849" s="66"/>
      <c r="CC849" s="66">
        <f t="shared" si="1514"/>
        <v>0</v>
      </c>
      <c r="CD849" s="67">
        <f t="shared" si="1516"/>
        <v>30685.639999999992</v>
      </c>
      <c r="CE849" s="66"/>
      <c r="CF849" s="66">
        <f t="shared" si="1559"/>
        <v>0</v>
      </c>
      <c r="CG849" s="67">
        <f t="shared" si="1560"/>
        <v>6982.9</v>
      </c>
      <c r="CH849" s="66"/>
      <c r="CI849" s="66">
        <f t="shared" si="1496"/>
        <v>0</v>
      </c>
      <c r="CJ849" s="67">
        <f t="shared" si="1578"/>
        <v>8715</v>
      </c>
      <c r="CK849" s="66"/>
      <c r="CL849" s="68">
        <f t="shared" si="1497"/>
        <v>0</v>
      </c>
      <c r="CM849" s="79">
        <f t="shared" si="1561"/>
        <v>4864</v>
      </c>
      <c r="CN849" s="66"/>
      <c r="CO849" s="68">
        <f t="shared" si="1498"/>
        <v>0</v>
      </c>
      <c r="CP849" s="79">
        <f t="shared" si="1562"/>
        <v>3955</v>
      </c>
      <c r="CQ849" s="66"/>
      <c r="CR849" s="68">
        <f t="shared" si="1499"/>
        <v>0</v>
      </c>
      <c r="CS849" s="79">
        <f t="shared" si="1532"/>
        <v>6656</v>
      </c>
      <c r="CT849" s="66"/>
      <c r="CU849" s="68">
        <f t="shared" si="1500"/>
        <v>0</v>
      </c>
      <c r="CV849" s="79">
        <f t="shared" si="1563"/>
        <v>7769</v>
      </c>
      <c r="CW849" s="66"/>
      <c r="CX849" s="66">
        <f t="shared" si="1501"/>
        <v>0</v>
      </c>
      <c r="CY849" s="40">
        <f t="shared" si="1519"/>
        <v>6801.7599999999984</v>
      </c>
      <c r="CZ849" s="65"/>
      <c r="DA849" s="66">
        <f t="shared" si="1502"/>
        <v>0</v>
      </c>
      <c r="DB849" s="67">
        <f t="shared" si="1579"/>
        <v>85858</v>
      </c>
      <c r="DC849" s="66"/>
      <c r="DD849" s="66">
        <f t="shared" si="1503"/>
        <v>0</v>
      </c>
      <c r="DE849" s="67">
        <f t="shared" si="1580"/>
        <v>132629</v>
      </c>
      <c r="DF849" s="66"/>
      <c r="DG849" s="69">
        <f t="shared" si="1504"/>
        <v>0</v>
      </c>
      <c r="DH849" s="67">
        <f t="shared" si="1517"/>
        <v>441384</v>
      </c>
      <c r="DI849" s="66"/>
      <c r="DJ849" s="66">
        <f t="shared" si="1505"/>
        <v>0</v>
      </c>
      <c r="DK849" s="67">
        <f t="shared" si="1564"/>
        <v>4219.5</v>
      </c>
      <c r="DM849" s="206">
        <f t="shared" si="1506"/>
        <v>0</v>
      </c>
      <c r="DN849" s="25">
        <f t="shared" si="1546"/>
        <v>0</v>
      </c>
      <c r="DO849" s="5"/>
      <c r="DP849" s="43">
        <f t="shared" si="1507"/>
        <v>0</v>
      </c>
      <c r="DQ849" s="27">
        <f t="shared" si="1565"/>
        <v>6819.5</v>
      </c>
      <c r="DR849" s="5"/>
      <c r="DS849" s="43">
        <f t="shared" si="1508"/>
        <v>0</v>
      </c>
      <c r="DT849" s="27">
        <f t="shared" si="1566"/>
        <v>4846</v>
      </c>
      <c r="DU849" s="5"/>
      <c r="DV849" s="43">
        <f t="shared" si="1509"/>
        <v>0</v>
      </c>
      <c r="DW849" s="27">
        <f t="shared" si="1567"/>
        <v>4835</v>
      </c>
      <c r="DX849" s="5"/>
      <c r="DY849" s="22">
        <f t="shared" si="1510"/>
        <v>0</v>
      </c>
      <c r="DZ849" s="25">
        <f t="shared" si="1568"/>
        <v>523</v>
      </c>
      <c r="EA849" s="22"/>
      <c r="EB849" s="22">
        <f t="shared" si="1511"/>
        <v>0</v>
      </c>
      <c r="EC849" s="28">
        <f t="shared" si="1569"/>
        <v>369</v>
      </c>
      <c r="ED849" s="5"/>
      <c r="EE849" s="43">
        <f t="shared" si="1512"/>
        <v>0</v>
      </c>
      <c r="EF849" s="27">
        <f t="shared" si="1570"/>
        <v>4769</v>
      </c>
      <c r="EG849" s="66"/>
      <c r="EH849" s="66">
        <f t="shared" si="1513"/>
        <v>0</v>
      </c>
      <c r="EI849" s="67">
        <f t="shared" si="1571"/>
        <v>23037</v>
      </c>
      <c r="EJ849" s="66"/>
      <c r="EK849" s="66">
        <f t="shared" si="1484"/>
        <v>0</v>
      </c>
      <c r="EL849" s="67">
        <f t="shared" si="1572"/>
        <v>21667</v>
      </c>
      <c r="EM849" s="110" t="e">
        <f t="shared" si="1485"/>
        <v>#REF!</v>
      </c>
    </row>
    <row r="850" spans="1:143" ht="11.25" customHeight="1" x14ac:dyDescent="0.25">
      <c r="A850" s="159">
        <v>46151</v>
      </c>
      <c r="B850" s="188">
        <v>46135</v>
      </c>
      <c r="C850" s="174">
        <v>8004976051</v>
      </c>
      <c r="D850" s="13" t="s">
        <v>219</v>
      </c>
      <c r="E850" s="14">
        <v>20</v>
      </c>
      <c r="F850" s="15">
        <v>10</v>
      </c>
      <c r="G850" s="16">
        <v>191516031012</v>
      </c>
      <c r="H850" s="66"/>
      <c r="I850" s="41">
        <f t="shared" si="1540"/>
        <v>40</v>
      </c>
      <c r="J850" s="48">
        <f t="shared" si="1575"/>
        <v>121292</v>
      </c>
      <c r="K850" s="66"/>
      <c r="L850" s="41">
        <f t="shared" si="1531"/>
        <v>40</v>
      </c>
      <c r="M850" s="48">
        <f t="shared" si="1574"/>
        <v>69948</v>
      </c>
      <c r="N850" s="66"/>
      <c r="O850" s="41">
        <f t="shared" si="1541"/>
        <v>40</v>
      </c>
      <c r="P850" s="48">
        <f t="shared" si="1576"/>
        <v>169802</v>
      </c>
      <c r="Q850" s="66"/>
      <c r="R850" s="66">
        <f t="shared" si="1542"/>
        <v>40</v>
      </c>
      <c r="S850" s="67" t="e">
        <f t="shared" si="1577"/>
        <v>#REF!</v>
      </c>
      <c r="T850" s="66"/>
      <c r="U850" s="66">
        <f t="shared" si="1547"/>
        <v>0</v>
      </c>
      <c r="V850" s="67">
        <f t="shared" si="1548"/>
        <v>45219.000000000022</v>
      </c>
      <c r="X850" s="69">
        <f t="shared" si="1543"/>
        <v>0</v>
      </c>
      <c r="Y850" s="67">
        <f t="shared" si="1529"/>
        <v>6326.2999999999993</v>
      </c>
      <c r="Z850" s="66"/>
      <c r="AA850" s="68">
        <f t="shared" si="1478"/>
        <v>0</v>
      </c>
      <c r="AB850" s="67">
        <f t="shared" si="1539"/>
        <v>6658.6</v>
      </c>
      <c r="AC850" s="66"/>
      <c r="AD850" s="66">
        <f t="shared" si="1479"/>
        <v>0</v>
      </c>
      <c r="AE850" s="67">
        <f t="shared" si="1549"/>
        <v>3993.3999999999996</v>
      </c>
      <c r="AF850" s="66"/>
      <c r="AG850" s="78">
        <f t="shared" si="1480"/>
        <v>202</v>
      </c>
      <c r="AH850" s="79">
        <f t="shared" si="1550"/>
        <v>5130.4999999999991</v>
      </c>
      <c r="AI850" s="66"/>
      <c r="AJ850" s="68">
        <f t="shared" si="1524"/>
        <v>0</v>
      </c>
      <c r="AK850" s="67">
        <f t="shared" si="1551"/>
        <v>22205.5</v>
      </c>
      <c r="AL850" s="66"/>
      <c r="AM850" s="68">
        <f t="shared" si="1482"/>
        <v>0</v>
      </c>
      <c r="AN850" s="67">
        <f t="shared" si="1552"/>
        <v>9752.8999999999978</v>
      </c>
      <c r="AO850" s="66"/>
      <c r="AP850" s="68">
        <f t="shared" si="1544"/>
        <v>0</v>
      </c>
      <c r="AQ850" s="67">
        <f t="shared" si="1534"/>
        <v>37334.9</v>
      </c>
      <c r="AR850" s="66"/>
      <c r="AS850" s="68">
        <f t="shared" si="1490"/>
        <v>0</v>
      </c>
      <c r="AT850" s="67">
        <f t="shared" si="1553"/>
        <v>2001.1000000000004</v>
      </c>
      <c r="AU850" s="66"/>
      <c r="AV850" s="66">
        <f t="shared" si="1554"/>
        <v>0</v>
      </c>
      <c r="AW850" s="42">
        <f t="shared" si="1533"/>
        <v>1620.0000000000014</v>
      </c>
      <c r="AX850" s="66"/>
      <c r="AY850" s="66">
        <f t="shared" si="1491"/>
        <v>0</v>
      </c>
      <c r="AZ850" s="67">
        <f t="shared" si="1545"/>
        <v>1738.6</v>
      </c>
      <c r="BA850" s="66"/>
      <c r="BB850" s="68">
        <f t="shared" si="1492"/>
        <v>0</v>
      </c>
      <c r="BC850" s="67">
        <f t="shared" si="1555"/>
        <v>1254.5999999999999</v>
      </c>
      <c r="BD850" s="66"/>
      <c r="BE850" s="68">
        <f t="shared" si="1493"/>
        <v>0</v>
      </c>
      <c r="BF850" s="67">
        <f t="shared" si="1525"/>
        <v>7474.3200000000015</v>
      </c>
      <c r="BG850" s="66"/>
      <c r="BH850" s="68">
        <f t="shared" si="1538"/>
        <v>0</v>
      </c>
      <c r="BI850" s="67">
        <f t="shared" si="1483"/>
        <v>44919.88</v>
      </c>
      <c r="BJ850" s="66"/>
      <c r="BK850" s="68">
        <f t="shared" si="1495"/>
        <v>0</v>
      </c>
      <c r="BL850" s="67">
        <f t="shared" si="1556"/>
        <v>4604.6000000000004</v>
      </c>
      <c r="BM850" s="66"/>
      <c r="BN850" s="68">
        <f t="shared" si="1557"/>
        <v>0</v>
      </c>
      <c r="BO850" s="67">
        <f t="shared" si="1558"/>
        <v>11177.900000000001</v>
      </c>
      <c r="BP850" s="66"/>
      <c r="BQ850" s="68">
        <f t="shared" ref="BQ850:BQ881" si="1584">IF(OR(D850="NPP06UZDB-WT150C",D850="NPP06UZDB-WT015M",D850="NPP06UZDB-WT005M",D850="NPP06UZDB-WT005M",D850="NPP06UZDB-WT250C",D850="NPP06UZDB-WT007M",D850="NPP06UZDB-WT010M",D850="NPP06UZDB-WT001M",D850="NPP06UZDB-WT002M",D850="NPP06UZDB-WT008M",D850="NPC06UZDB-WT030C",D850="NPC06UZDB-WT020C",D850="NPC06UZDB-WT020C",D850="NPC06UZDB-WT450C",D850="NPC06UZDB-WT015C",D850="CO155E2-08C150",D850="NPC06UZDB-WT016M",D850="NPC06UZDB-WT025M",D850="NPC06UZDB-WT012M",D850="NPC06UZDB-WT009M",D850="NPC06UZDB-WT750C",D850="NPC06UZDB-WT030M",D850="CO155E2-08C750",D850="NPC06UZDB-WT050M",D850="NPC06UZDB-WT007M",D850="NPC06UZDB-WT025M",D850="NPC06UZDB-WT025C",D850="NPC06UZDB-WT250C",D850="CO155E2-08C250",D850="CO155E2-08M007",D850="CO155E2-08M015",D850="CO155E2-08C150",D850="NPC06UZDB-WT150C",D850="NPC06UZDB-WT050C",D850="CO155E2-08F008",D850="CO155E2-08F005",D850="CO155E2-08C050",D850="CO155E2-08M001",D850="CO155E2-08M002",D850="CO155E2-08M003",D850="CO155E2-08M004",D850="CO155E2-08M005",D850="CO155E2-08M006",D850="CO155E2-08M008",D850="CO155E2-08M020",D850="CO155E2-08M010",D850="NPC06UZDB-WT050C",D850="NPC06UZDB-WT001M",D850="NPC06UZDB-WT002M",D850="NPC06UZDB-WT003M",D850="NPC06UZDB-WT004M",D850="NPC06UZDB-WT005M",D850="NPC06UZDB-WT006M",D850="NPC06UZDB-WT008M",D850="NPC06UZDB-WT010M",D850="NPC06UZDB-WT015M",D850="NPC06UZDB-WT020M",),E850*(F850+0.12),0)</f>
        <v>0</v>
      </c>
      <c r="BR850" s="67">
        <f t="shared" si="1526"/>
        <v>23451.419999999991</v>
      </c>
      <c r="BS850" s="66"/>
      <c r="BT850" s="66">
        <f t="shared" si="1581"/>
        <v>0</v>
      </c>
      <c r="BU850" s="67">
        <f t="shared" si="1535"/>
        <v>42663</v>
      </c>
      <c r="BV850" s="66"/>
      <c r="BW850" s="66">
        <f t="shared" si="1582"/>
        <v>0</v>
      </c>
      <c r="BX850" s="67">
        <f t="shared" si="1573"/>
        <v>79715</v>
      </c>
      <c r="BY850" s="66"/>
      <c r="BZ850" s="66">
        <f t="shared" si="1583"/>
        <v>0</v>
      </c>
      <c r="CA850" s="67">
        <f t="shared" si="1537"/>
        <v>38143</v>
      </c>
      <c r="CB850" s="66"/>
      <c r="CC850" s="66">
        <f t="shared" si="1514"/>
        <v>0</v>
      </c>
      <c r="CD850" s="67">
        <f t="shared" si="1516"/>
        <v>30685.639999999992</v>
      </c>
      <c r="CE850" s="66"/>
      <c r="CF850" s="66">
        <f t="shared" si="1559"/>
        <v>0</v>
      </c>
      <c r="CG850" s="67">
        <f t="shared" si="1560"/>
        <v>6982.9</v>
      </c>
      <c r="CH850" s="66"/>
      <c r="CI850" s="66">
        <f t="shared" si="1496"/>
        <v>0</v>
      </c>
      <c r="CJ850" s="67">
        <f t="shared" si="1578"/>
        <v>8715</v>
      </c>
      <c r="CK850" s="66"/>
      <c r="CL850" s="68">
        <f t="shared" si="1497"/>
        <v>0</v>
      </c>
      <c r="CM850" s="79">
        <f t="shared" si="1561"/>
        <v>4864</v>
      </c>
      <c r="CN850" s="66"/>
      <c r="CO850" s="68">
        <f t="shared" si="1498"/>
        <v>0</v>
      </c>
      <c r="CP850" s="79">
        <f t="shared" si="1562"/>
        <v>3955</v>
      </c>
      <c r="CQ850" s="66"/>
      <c r="CR850" s="68">
        <f t="shared" si="1499"/>
        <v>0</v>
      </c>
      <c r="CS850" s="79">
        <f t="shared" si="1532"/>
        <v>6656</v>
      </c>
      <c r="CT850" s="66"/>
      <c r="CU850" s="68">
        <f t="shared" si="1500"/>
        <v>0</v>
      </c>
      <c r="CV850" s="79">
        <f t="shared" si="1563"/>
        <v>7769</v>
      </c>
      <c r="CW850" s="66"/>
      <c r="CX850" s="66">
        <f t="shared" si="1501"/>
        <v>0</v>
      </c>
      <c r="CY850" s="40">
        <f t="shared" si="1519"/>
        <v>6801.7599999999984</v>
      </c>
      <c r="CZ850" s="65"/>
      <c r="DA850" s="66">
        <f t="shared" si="1502"/>
        <v>0</v>
      </c>
      <c r="DB850" s="67">
        <f t="shared" si="1579"/>
        <v>85858</v>
      </c>
      <c r="DC850" s="66"/>
      <c r="DD850" s="66">
        <f t="shared" si="1503"/>
        <v>0</v>
      </c>
      <c r="DE850" s="67">
        <f t="shared" si="1580"/>
        <v>132629</v>
      </c>
      <c r="DF850" s="66"/>
      <c r="DG850" s="69">
        <f t="shared" si="1504"/>
        <v>0</v>
      </c>
      <c r="DH850" s="67">
        <f t="shared" si="1517"/>
        <v>441384</v>
      </c>
      <c r="DI850" s="66"/>
      <c r="DJ850" s="66">
        <f t="shared" si="1505"/>
        <v>0</v>
      </c>
      <c r="DK850" s="67">
        <f t="shared" si="1564"/>
        <v>4219.5</v>
      </c>
      <c r="DM850" s="206">
        <f t="shared" si="1506"/>
        <v>0</v>
      </c>
      <c r="DN850" s="25">
        <f t="shared" si="1546"/>
        <v>0</v>
      </c>
      <c r="DO850" s="5"/>
      <c r="DP850" s="43">
        <f t="shared" si="1507"/>
        <v>0</v>
      </c>
      <c r="DQ850" s="27">
        <f t="shared" si="1565"/>
        <v>6819.5</v>
      </c>
      <c r="DR850" s="5"/>
      <c r="DS850" s="43">
        <f t="shared" si="1508"/>
        <v>0</v>
      </c>
      <c r="DT850" s="27">
        <f t="shared" si="1566"/>
        <v>4846</v>
      </c>
      <c r="DU850" s="5"/>
      <c r="DV850" s="43">
        <f t="shared" si="1509"/>
        <v>0</v>
      </c>
      <c r="DW850" s="27">
        <f t="shared" si="1567"/>
        <v>4835</v>
      </c>
      <c r="DX850" s="5"/>
      <c r="DY850" s="22">
        <f t="shared" si="1510"/>
        <v>0</v>
      </c>
      <c r="DZ850" s="25">
        <f t="shared" si="1568"/>
        <v>523</v>
      </c>
      <c r="EA850" s="22"/>
      <c r="EB850" s="22">
        <f t="shared" si="1511"/>
        <v>0</v>
      </c>
      <c r="EC850" s="28">
        <f t="shared" si="1569"/>
        <v>369</v>
      </c>
      <c r="ED850" s="5"/>
      <c r="EE850" s="43">
        <f t="shared" si="1512"/>
        <v>0</v>
      </c>
      <c r="EF850" s="27">
        <f t="shared" si="1570"/>
        <v>4769</v>
      </c>
      <c r="EG850" s="66"/>
      <c r="EH850" s="66">
        <f t="shared" si="1513"/>
        <v>0</v>
      </c>
      <c r="EI850" s="67">
        <f t="shared" si="1571"/>
        <v>23037</v>
      </c>
      <c r="EJ850" s="66"/>
      <c r="EK850" s="66">
        <f t="shared" si="1484"/>
        <v>0</v>
      </c>
      <c r="EL850" s="67">
        <f t="shared" si="1572"/>
        <v>21667</v>
      </c>
      <c r="EM850" s="110" t="e">
        <f t="shared" si="1485"/>
        <v>#REF!</v>
      </c>
    </row>
    <row r="851" spans="1:143" ht="11.25" customHeight="1" x14ac:dyDescent="0.25">
      <c r="A851" s="159">
        <v>46151</v>
      </c>
      <c r="B851" s="188">
        <v>46135</v>
      </c>
      <c r="C851" s="174">
        <v>8004977017</v>
      </c>
      <c r="D851" s="13" t="s">
        <v>177</v>
      </c>
      <c r="E851" s="14">
        <v>175</v>
      </c>
      <c r="F851" s="15">
        <v>18</v>
      </c>
      <c r="G851" s="16">
        <v>191516032064</v>
      </c>
      <c r="H851" s="66"/>
      <c r="I851" s="41">
        <f t="shared" si="1540"/>
        <v>0</v>
      </c>
      <c r="J851" s="48">
        <f>J850+H851-I851-350</f>
        <v>120942</v>
      </c>
      <c r="K851" s="66"/>
      <c r="L851" s="41">
        <v>350</v>
      </c>
      <c r="M851" s="48">
        <f>M850+K851-L851-350</f>
        <v>69248</v>
      </c>
      <c r="N851" s="66"/>
      <c r="O851" s="41">
        <f t="shared" si="1541"/>
        <v>0</v>
      </c>
      <c r="P851" s="48">
        <f>P850+N851-O851-350</f>
        <v>169452</v>
      </c>
      <c r="Q851" s="66"/>
      <c r="R851" s="66">
        <f t="shared" si="1542"/>
        <v>0</v>
      </c>
      <c r="S851" s="67" t="e">
        <f>S850+Q851-R851-350</f>
        <v>#REF!</v>
      </c>
      <c r="T851" s="66"/>
      <c r="U851" s="66">
        <f t="shared" si="1547"/>
        <v>0</v>
      </c>
      <c r="V851" s="67">
        <f t="shared" si="1548"/>
        <v>45219.000000000022</v>
      </c>
      <c r="X851" s="69">
        <f t="shared" si="1543"/>
        <v>0</v>
      </c>
      <c r="Y851" s="67">
        <f t="shared" si="1529"/>
        <v>6326.2999999999993</v>
      </c>
      <c r="Z851" s="66"/>
      <c r="AA851" s="68">
        <f t="shared" si="1478"/>
        <v>0</v>
      </c>
      <c r="AB851" s="67">
        <f t="shared" si="1539"/>
        <v>6658.6</v>
      </c>
      <c r="AC851" s="66"/>
      <c r="AD851" s="66">
        <f t="shared" si="1479"/>
        <v>0</v>
      </c>
      <c r="AE851" s="67">
        <f t="shared" si="1549"/>
        <v>3993.3999999999996</v>
      </c>
      <c r="AF851" s="66"/>
      <c r="AG851" s="78">
        <f t="shared" si="1480"/>
        <v>0</v>
      </c>
      <c r="AH851" s="79">
        <f t="shared" si="1550"/>
        <v>5130.4999999999991</v>
      </c>
      <c r="AI851" s="66"/>
      <c r="AJ851" s="68">
        <f t="shared" si="1524"/>
        <v>0</v>
      </c>
      <c r="AK851" s="67">
        <f t="shared" si="1551"/>
        <v>22205.5</v>
      </c>
      <c r="AL851" s="66"/>
      <c r="AM851" s="68">
        <f t="shared" si="1482"/>
        <v>0</v>
      </c>
      <c r="AN851" s="67">
        <f t="shared" si="1552"/>
        <v>9752.8999999999978</v>
      </c>
      <c r="AO851" s="66"/>
      <c r="AP851" s="68">
        <f t="shared" si="1544"/>
        <v>0</v>
      </c>
      <c r="AQ851" s="67">
        <f>+AQ850+AO851-AP851-3170</f>
        <v>34164.9</v>
      </c>
      <c r="AR851" s="66"/>
      <c r="AS851" s="68">
        <f t="shared" si="1490"/>
        <v>0</v>
      </c>
      <c r="AT851" s="67">
        <f t="shared" si="1553"/>
        <v>2001.1000000000004</v>
      </c>
      <c r="AU851" s="66"/>
      <c r="AV851" s="66">
        <f t="shared" si="1554"/>
        <v>0</v>
      </c>
      <c r="AW851" s="42">
        <f t="shared" si="1533"/>
        <v>1620.0000000000014</v>
      </c>
      <c r="AX851" s="66"/>
      <c r="AY851" s="66">
        <f t="shared" si="1491"/>
        <v>0</v>
      </c>
      <c r="AZ851" s="67">
        <f t="shared" si="1545"/>
        <v>1738.6</v>
      </c>
      <c r="BA851" s="66"/>
      <c r="BB851" s="68">
        <f t="shared" si="1492"/>
        <v>0</v>
      </c>
      <c r="BC851" s="67">
        <f t="shared" si="1555"/>
        <v>1254.5999999999999</v>
      </c>
      <c r="BD851" s="66"/>
      <c r="BE851" s="68">
        <f t="shared" si="1493"/>
        <v>0</v>
      </c>
      <c r="BF851" s="67">
        <f t="shared" si="1525"/>
        <v>7474.3200000000015</v>
      </c>
      <c r="BG851" s="66"/>
      <c r="BH851" s="68">
        <f t="shared" si="1538"/>
        <v>0</v>
      </c>
      <c r="BI851" s="67">
        <f t="shared" si="1483"/>
        <v>44919.88</v>
      </c>
      <c r="BJ851" s="66"/>
      <c r="BK851" s="68">
        <f t="shared" si="1495"/>
        <v>0</v>
      </c>
      <c r="BL851" s="67">
        <f t="shared" si="1556"/>
        <v>4604.6000000000004</v>
      </c>
      <c r="BM851" s="66"/>
      <c r="BN851" s="68">
        <f t="shared" si="1557"/>
        <v>0</v>
      </c>
      <c r="BO851" s="67">
        <f t="shared" si="1558"/>
        <v>11177.900000000001</v>
      </c>
      <c r="BP851" s="66"/>
      <c r="BQ851" s="68">
        <f t="shared" si="1584"/>
        <v>0</v>
      </c>
      <c r="BR851" s="67">
        <f t="shared" si="1526"/>
        <v>23451.419999999991</v>
      </c>
      <c r="BS851" s="66"/>
      <c r="BT851" s="66">
        <f t="shared" si="1581"/>
        <v>0</v>
      </c>
      <c r="BU851" s="67">
        <f t="shared" si="1535"/>
        <v>42663</v>
      </c>
      <c r="BV851" s="66"/>
      <c r="BW851" s="66">
        <f t="shared" si="1582"/>
        <v>0</v>
      </c>
      <c r="BX851" s="67">
        <f t="shared" si="1573"/>
        <v>79715</v>
      </c>
      <c r="BY851" s="66"/>
      <c r="BZ851" s="66">
        <f t="shared" si="1583"/>
        <v>0</v>
      </c>
      <c r="CA851" s="67">
        <f t="shared" si="1537"/>
        <v>38143</v>
      </c>
      <c r="CB851" s="66"/>
      <c r="CC851" s="66">
        <f t="shared" si="1514"/>
        <v>0</v>
      </c>
      <c r="CD851" s="67">
        <f t="shared" si="1516"/>
        <v>30685.639999999992</v>
      </c>
      <c r="CE851" s="66"/>
      <c r="CF851" s="66">
        <f t="shared" si="1559"/>
        <v>0</v>
      </c>
      <c r="CG851" s="67">
        <f t="shared" si="1560"/>
        <v>6982.9</v>
      </c>
      <c r="CH851" s="66"/>
      <c r="CI851" s="66">
        <f t="shared" si="1496"/>
        <v>0</v>
      </c>
      <c r="CJ851" s="67">
        <f t="shared" si="1578"/>
        <v>8715</v>
      </c>
      <c r="CK851" s="66"/>
      <c r="CL851" s="68">
        <f t="shared" si="1497"/>
        <v>0</v>
      </c>
      <c r="CM851" s="79">
        <f t="shared" si="1561"/>
        <v>4864</v>
      </c>
      <c r="CN851" s="66"/>
      <c r="CO851" s="68">
        <f t="shared" si="1498"/>
        <v>0</v>
      </c>
      <c r="CP851" s="79">
        <f t="shared" si="1562"/>
        <v>3955</v>
      </c>
      <c r="CQ851" s="66"/>
      <c r="CR851" s="68">
        <f t="shared" si="1499"/>
        <v>0</v>
      </c>
      <c r="CS851" s="79">
        <f t="shared" si="1532"/>
        <v>6656</v>
      </c>
      <c r="CT851" s="66"/>
      <c r="CU851" s="68">
        <f t="shared" si="1500"/>
        <v>0</v>
      </c>
      <c r="CV851" s="79">
        <f t="shared" si="1563"/>
        <v>7769</v>
      </c>
      <c r="CW851" s="66"/>
      <c r="CX851" s="66">
        <f t="shared" si="1501"/>
        <v>0</v>
      </c>
      <c r="CY851" s="40">
        <f t="shared" si="1519"/>
        <v>6801.7599999999984</v>
      </c>
      <c r="CZ851" s="65"/>
      <c r="DA851" s="66">
        <f t="shared" si="1502"/>
        <v>0</v>
      </c>
      <c r="DB851" s="67">
        <f t="shared" si="1579"/>
        <v>85858</v>
      </c>
      <c r="DC851" s="66"/>
      <c r="DD851" s="66">
        <f t="shared" si="1503"/>
        <v>0</v>
      </c>
      <c r="DE851" s="67">
        <f t="shared" si="1580"/>
        <v>132629</v>
      </c>
      <c r="DF851" s="66"/>
      <c r="DG851" s="69">
        <f t="shared" si="1504"/>
        <v>0</v>
      </c>
      <c r="DH851" s="67">
        <f t="shared" si="1517"/>
        <v>441384</v>
      </c>
      <c r="DI851" s="66"/>
      <c r="DJ851" s="66">
        <f t="shared" si="1505"/>
        <v>0</v>
      </c>
      <c r="DK851" s="67">
        <f t="shared" si="1564"/>
        <v>4219.5</v>
      </c>
      <c r="DM851" s="206">
        <f t="shared" si="1506"/>
        <v>0</v>
      </c>
      <c r="DN851" s="25">
        <f t="shared" si="1546"/>
        <v>0</v>
      </c>
      <c r="DO851" s="5"/>
      <c r="DP851" s="43">
        <f t="shared" si="1507"/>
        <v>0</v>
      </c>
      <c r="DQ851" s="27">
        <f t="shared" si="1565"/>
        <v>6819.5</v>
      </c>
      <c r="DR851" s="5"/>
      <c r="DS851" s="43">
        <f t="shared" si="1508"/>
        <v>0</v>
      </c>
      <c r="DT851" s="27">
        <f t="shared" si="1566"/>
        <v>4846</v>
      </c>
      <c r="DU851" s="5"/>
      <c r="DV851" s="43">
        <f t="shared" si="1509"/>
        <v>0</v>
      </c>
      <c r="DW851" s="27">
        <f t="shared" si="1567"/>
        <v>4835</v>
      </c>
      <c r="DX851" s="5"/>
      <c r="DY851" s="22">
        <f t="shared" si="1510"/>
        <v>0</v>
      </c>
      <c r="DZ851" s="25">
        <f t="shared" si="1568"/>
        <v>523</v>
      </c>
      <c r="EA851" s="22"/>
      <c r="EB851" s="22">
        <f t="shared" si="1511"/>
        <v>0</v>
      </c>
      <c r="EC851" s="28">
        <f t="shared" si="1569"/>
        <v>369</v>
      </c>
      <c r="ED851" s="5"/>
      <c r="EE851" s="43">
        <f t="shared" si="1512"/>
        <v>0</v>
      </c>
      <c r="EF851" s="27">
        <f t="shared" si="1570"/>
        <v>4769</v>
      </c>
      <c r="EG851" s="66"/>
      <c r="EH851" s="66">
        <f t="shared" si="1513"/>
        <v>0</v>
      </c>
      <c r="EI851" s="67">
        <f t="shared" si="1571"/>
        <v>23037</v>
      </c>
      <c r="EJ851" s="66"/>
      <c r="EK851" s="66">
        <f t="shared" si="1484"/>
        <v>0</v>
      </c>
      <c r="EL851" s="67">
        <f t="shared" si="1572"/>
        <v>21667</v>
      </c>
      <c r="EM851" s="110" t="e">
        <f t="shared" si="1485"/>
        <v>#REF!</v>
      </c>
    </row>
    <row r="852" spans="1:143" ht="11.25" customHeight="1" x14ac:dyDescent="0.25">
      <c r="A852" s="191">
        <v>46151</v>
      </c>
      <c r="B852" s="188">
        <v>46135</v>
      </c>
      <c r="C852" s="174">
        <v>8004977018</v>
      </c>
      <c r="D852" s="13" t="s">
        <v>361</v>
      </c>
      <c r="E852" s="14">
        <v>175</v>
      </c>
      <c r="F852" s="15">
        <v>16</v>
      </c>
      <c r="G852" s="16">
        <v>191516032071</v>
      </c>
      <c r="H852" s="66"/>
      <c r="I852" s="41">
        <f t="shared" si="1540"/>
        <v>0</v>
      </c>
      <c r="J852" s="48">
        <f>J851+H852-I852-350</f>
        <v>120592</v>
      </c>
      <c r="K852" s="66"/>
      <c r="L852" s="41">
        <v>350</v>
      </c>
      <c r="M852" s="48">
        <f>M851+K852-L852-350</f>
        <v>68548</v>
      </c>
      <c r="N852" s="66"/>
      <c r="O852" s="41">
        <f t="shared" si="1541"/>
        <v>0</v>
      </c>
      <c r="P852" s="48">
        <f>P851+N852-O852-350</f>
        <v>169102</v>
      </c>
      <c r="Q852" s="66"/>
      <c r="R852" s="66">
        <f t="shared" si="1542"/>
        <v>0</v>
      </c>
      <c r="S852" s="67" t="e">
        <f>S851+Q852-R852-350</f>
        <v>#REF!</v>
      </c>
      <c r="T852" s="66"/>
      <c r="U852" s="66">
        <f t="shared" si="1547"/>
        <v>0</v>
      </c>
      <c r="V852" s="67">
        <f t="shared" si="1548"/>
        <v>45219.000000000022</v>
      </c>
      <c r="X852" s="69">
        <f t="shared" si="1543"/>
        <v>0</v>
      </c>
      <c r="Y852" s="67">
        <f t="shared" si="1529"/>
        <v>6326.2999999999993</v>
      </c>
      <c r="Z852" s="66"/>
      <c r="AA852" s="68">
        <f t="shared" si="1478"/>
        <v>0</v>
      </c>
      <c r="AB852" s="67">
        <f t="shared" si="1539"/>
        <v>6658.6</v>
      </c>
      <c r="AC852" s="66"/>
      <c r="AD852" s="66">
        <f t="shared" si="1479"/>
        <v>0</v>
      </c>
      <c r="AE852" s="67">
        <f t="shared" si="1549"/>
        <v>3993.3999999999996</v>
      </c>
      <c r="AF852" s="66"/>
      <c r="AG852" s="78">
        <f t="shared" si="1480"/>
        <v>0</v>
      </c>
      <c r="AH852" s="79">
        <f t="shared" si="1550"/>
        <v>5130.4999999999991</v>
      </c>
      <c r="AI852" s="66"/>
      <c r="AJ852" s="68">
        <f t="shared" si="1524"/>
        <v>0</v>
      </c>
      <c r="AK852" s="67">
        <f t="shared" si="1551"/>
        <v>22205.5</v>
      </c>
      <c r="AL852" s="66"/>
      <c r="AM852" s="68">
        <f t="shared" si="1482"/>
        <v>0</v>
      </c>
      <c r="AN852" s="67">
        <f t="shared" si="1552"/>
        <v>9752.8999999999978</v>
      </c>
      <c r="AO852" s="66"/>
      <c r="AP852" s="68">
        <f t="shared" si="1544"/>
        <v>0</v>
      </c>
      <c r="AQ852" s="67">
        <f>+AQ851+AO852-AP852-2820</f>
        <v>31344.9</v>
      </c>
      <c r="AR852" s="66"/>
      <c r="AS852" s="68">
        <f t="shared" si="1490"/>
        <v>0</v>
      </c>
      <c r="AT852" s="67">
        <f t="shared" si="1553"/>
        <v>2001.1000000000004</v>
      </c>
      <c r="AU852" s="66"/>
      <c r="AV852" s="66">
        <f t="shared" si="1554"/>
        <v>0</v>
      </c>
      <c r="AW852" s="42">
        <f t="shared" si="1533"/>
        <v>1620.0000000000014</v>
      </c>
      <c r="AX852" s="66"/>
      <c r="AY852" s="66">
        <f t="shared" si="1491"/>
        <v>0</v>
      </c>
      <c r="AZ852" s="67">
        <f t="shared" si="1545"/>
        <v>1738.6</v>
      </c>
      <c r="BA852" s="66"/>
      <c r="BB852" s="68">
        <f t="shared" si="1492"/>
        <v>0</v>
      </c>
      <c r="BC852" s="67">
        <f t="shared" si="1555"/>
        <v>1254.5999999999999</v>
      </c>
      <c r="BD852" s="66"/>
      <c r="BE852" s="68">
        <f t="shared" si="1493"/>
        <v>0</v>
      </c>
      <c r="BF852" s="67">
        <f t="shared" si="1525"/>
        <v>7474.3200000000015</v>
      </c>
      <c r="BG852" s="66"/>
      <c r="BH852" s="68">
        <f t="shared" si="1538"/>
        <v>0</v>
      </c>
      <c r="BI852" s="67">
        <f t="shared" si="1483"/>
        <v>44919.88</v>
      </c>
      <c r="BJ852" s="66"/>
      <c r="BK852" s="68">
        <f t="shared" si="1495"/>
        <v>0</v>
      </c>
      <c r="BL852" s="67">
        <f t="shared" si="1556"/>
        <v>4604.6000000000004</v>
      </c>
      <c r="BM852" s="66"/>
      <c r="BN852" s="68">
        <f t="shared" si="1557"/>
        <v>0</v>
      </c>
      <c r="BO852" s="67">
        <f t="shared" si="1558"/>
        <v>11177.900000000001</v>
      </c>
      <c r="BP852" s="66"/>
      <c r="BQ852" s="68">
        <f t="shared" si="1584"/>
        <v>0</v>
      </c>
      <c r="BR852" s="67">
        <f t="shared" si="1526"/>
        <v>23451.419999999991</v>
      </c>
      <c r="BS852" s="66"/>
      <c r="BT852" s="66">
        <f t="shared" si="1581"/>
        <v>0</v>
      </c>
      <c r="BU852" s="67">
        <f t="shared" si="1535"/>
        <v>42663</v>
      </c>
      <c r="BV852" s="66"/>
      <c r="BW852" s="66">
        <f t="shared" si="1582"/>
        <v>0</v>
      </c>
      <c r="BX852" s="67">
        <f t="shared" si="1573"/>
        <v>79715</v>
      </c>
      <c r="BY852" s="66"/>
      <c r="BZ852" s="66">
        <f t="shared" si="1583"/>
        <v>0</v>
      </c>
      <c r="CA852" s="67">
        <f t="shared" si="1537"/>
        <v>38143</v>
      </c>
      <c r="CB852" s="66"/>
      <c r="CC852" s="66">
        <f t="shared" si="1514"/>
        <v>0</v>
      </c>
      <c r="CD852" s="67">
        <f t="shared" si="1516"/>
        <v>30685.639999999992</v>
      </c>
      <c r="CE852" s="66"/>
      <c r="CF852" s="66">
        <f t="shared" si="1559"/>
        <v>0</v>
      </c>
      <c r="CG852" s="67">
        <f t="shared" si="1560"/>
        <v>6982.9</v>
      </c>
      <c r="CH852" s="66"/>
      <c r="CI852" s="66">
        <f t="shared" si="1496"/>
        <v>0</v>
      </c>
      <c r="CJ852" s="67">
        <f t="shared" si="1578"/>
        <v>8715</v>
      </c>
      <c r="CK852" s="66"/>
      <c r="CL852" s="68">
        <f t="shared" si="1497"/>
        <v>0</v>
      </c>
      <c r="CM852" s="79">
        <f t="shared" si="1561"/>
        <v>4864</v>
      </c>
      <c r="CN852" s="66"/>
      <c r="CO852" s="68">
        <f t="shared" si="1498"/>
        <v>0</v>
      </c>
      <c r="CP852" s="79">
        <f t="shared" si="1562"/>
        <v>3955</v>
      </c>
      <c r="CQ852" s="66"/>
      <c r="CR852" s="68">
        <f t="shared" si="1499"/>
        <v>0</v>
      </c>
      <c r="CS852" s="79">
        <f t="shared" si="1532"/>
        <v>6656</v>
      </c>
      <c r="CT852" s="66"/>
      <c r="CU852" s="68">
        <f t="shared" si="1500"/>
        <v>0</v>
      </c>
      <c r="CV852" s="79">
        <f t="shared" si="1563"/>
        <v>7769</v>
      </c>
      <c r="CW852" s="66"/>
      <c r="CX852" s="66">
        <f t="shared" si="1501"/>
        <v>0</v>
      </c>
      <c r="CY852" s="40">
        <f t="shared" si="1519"/>
        <v>6801.7599999999984</v>
      </c>
      <c r="CZ852" s="65"/>
      <c r="DA852" s="66">
        <f t="shared" si="1502"/>
        <v>0</v>
      </c>
      <c r="DB852" s="67">
        <f t="shared" si="1579"/>
        <v>85858</v>
      </c>
      <c r="DC852" s="66"/>
      <c r="DD852" s="66">
        <f t="shared" si="1503"/>
        <v>0</v>
      </c>
      <c r="DE852" s="67">
        <f t="shared" si="1580"/>
        <v>132629</v>
      </c>
      <c r="DF852" s="66"/>
      <c r="DG852" s="69">
        <f t="shared" si="1504"/>
        <v>0</v>
      </c>
      <c r="DH852" s="67">
        <f t="shared" si="1517"/>
        <v>441384</v>
      </c>
      <c r="DI852" s="66"/>
      <c r="DJ852" s="66">
        <f t="shared" si="1505"/>
        <v>0</v>
      </c>
      <c r="DK852" s="67">
        <f t="shared" si="1564"/>
        <v>4219.5</v>
      </c>
      <c r="DM852" s="206">
        <f t="shared" si="1506"/>
        <v>0</v>
      </c>
      <c r="DN852" s="25">
        <f t="shared" si="1546"/>
        <v>0</v>
      </c>
      <c r="DO852" s="5"/>
      <c r="DP852" s="43">
        <f t="shared" si="1507"/>
        <v>0</v>
      </c>
      <c r="DQ852" s="27">
        <f t="shared" si="1565"/>
        <v>6819.5</v>
      </c>
      <c r="DR852" s="5"/>
      <c r="DS852" s="43">
        <f t="shared" si="1508"/>
        <v>0</v>
      </c>
      <c r="DT852" s="27">
        <f t="shared" si="1566"/>
        <v>4846</v>
      </c>
      <c r="DU852" s="5"/>
      <c r="DV852" s="43">
        <f t="shared" si="1509"/>
        <v>0</v>
      </c>
      <c r="DW852" s="27">
        <f t="shared" si="1567"/>
        <v>4835</v>
      </c>
      <c r="DX852" s="5"/>
      <c r="DY852" s="22">
        <f t="shared" si="1510"/>
        <v>0</v>
      </c>
      <c r="DZ852" s="25">
        <f t="shared" si="1568"/>
        <v>523</v>
      </c>
      <c r="EA852" s="22"/>
      <c r="EB852" s="22">
        <f t="shared" si="1511"/>
        <v>0</v>
      </c>
      <c r="EC852" s="28">
        <f t="shared" si="1569"/>
        <v>369</v>
      </c>
      <c r="ED852" s="5"/>
      <c r="EE852" s="43">
        <f t="shared" si="1512"/>
        <v>0</v>
      </c>
      <c r="EF852" s="27">
        <f t="shared" si="1570"/>
        <v>4769</v>
      </c>
      <c r="EG852" s="66"/>
      <c r="EH852" s="66">
        <f t="shared" si="1513"/>
        <v>0</v>
      </c>
      <c r="EI852" s="67">
        <f t="shared" si="1571"/>
        <v>23037</v>
      </c>
      <c r="EJ852" s="66"/>
      <c r="EK852" s="66">
        <f t="shared" si="1484"/>
        <v>0</v>
      </c>
      <c r="EL852" s="67">
        <f t="shared" si="1572"/>
        <v>21667</v>
      </c>
      <c r="EM852" s="110" t="e">
        <f t="shared" si="1485"/>
        <v>#REF!</v>
      </c>
    </row>
    <row r="853" spans="1:143" ht="11.25" customHeight="1" x14ac:dyDescent="0.25">
      <c r="A853" s="191">
        <v>46151</v>
      </c>
      <c r="B853" s="188">
        <v>46135</v>
      </c>
      <c r="C853" s="174">
        <v>8004977020</v>
      </c>
      <c r="D853" s="13" t="s">
        <v>176</v>
      </c>
      <c r="E853" s="14">
        <v>245</v>
      </c>
      <c r="F853" s="15">
        <v>15</v>
      </c>
      <c r="G853" s="16">
        <v>191516105409</v>
      </c>
      <c r="H853" s="66"/>
      <c r="I853" s="41">
        <f t="shared" si="1540"/>
        <v>490</v>
      </c>
      <c r="J853" s="48">
        <f>J852+H853-I853</f>
        <v>120102</v>
      </c>
      <c r="K853" s="66"/>
      <c r="L853" s="41">
        <f>IF(OR(D853="NPC6ASZDB-RD015M",D853="NPC6ASZDB-GN750C",D853="NPC6ASZDB-WT035M",D853="NPC6ASZDB-WT028M ",D853="NPC6ASZDB-WT019M",D853="NPC06SZDB-GN050C",D853="NPC06SZDB-OR050C",D853="NPC6ASZDB-WT018M",D853="NPC6ASZDB-WT023M",D853="NPC6ASZDB-WT024M",D853="NPC6ASZDB-OR020M",D853="NPC6ASZDB-RD006M",D853="NPC6ASZDB-WT017M",D853="NPC6ASZDB-GY750C",D853="NPC6ASZDB-YL015M",D853="NPC6ASZDB-BL004M ",D853="NPC6ASZDB-WT016M",D853="NPC06SZDB-BK006M",D853="NPC06SZDB-BK007M",D853="NPC6ASZDB-OR750C",D853="NPC06SZDB-BK004M",D853="NPC06SZDB-BL015M",D853="NPC6ASZDB-BL013C",D853="NPC6ASZDB-BL030C",D853="NPC6ASZDB-GY009M",D853="NPC06SZDB-BK002M",D853="NPC6ASZDB-GY025C",D853="NPC06SZDB-BK003M",D853="NPC06SZDB-GY005M",D853="NPC6ASZDB-RD020C",D853="NPC06SZDB-YL040M",D853="NPC6ASZDB-GY125C",D853="NPC06SZDB-YL002M",D853="NPC6ASZDB-WT100M",D853="NPC6ASZDB-RD008M",D853="NPC6ASZDB-YL009M",D853="NPC6ASZDB-VT010M",D853="NPC6ASZDB-OR007M",D853="NPC6ASZDB-VT007M",D853="NPC6ASZDB-BK007M",D853="NPC6ASZDB-GY350C",D853="NPC6ASZDB-YL350C",D853="NPC6ASZDB-OR350C",D853="NPC6ASZDB-VT350C",D853="NPC6ASZDB-BL350C",D853="NPC6ASZDB-RD350C",D853="NPC6ASZDB-BK350C",D853="NPC6ASZDB-VT003M",D853="NPC6ASZDB-OR250C",D853="NPC6ASZDB-VT250C",D853="NPC6ASZDB-VT002M",D853="NPC6ASZDB-VT050C",D853="NPC6ASZDB-VT001M",D853="NPC6ASZDB-VT150C",D853="NPC6ASZDB-WT017C",D853="NPC6ASZDB-RD030C",D853="NPC6ASZDB-WT030C",D853="NPC6ASZDB-OR020M",D853="NPC6ASZDB-OR015M",D853="NPC06SZDB-WT025C",D853="NPC6ASZDB-WT013M",D853="NPC6ASZDB-GY075C",D853="NPC6ASZDB-BK075C",D853="NPC6ASZDB-BK125C",D853="NPC6ASZDB-GN250C",D853="NPC6ASZDB-WT011M",D853="NPC6ASZDB-WT014M",D853="NPC6ASZDB-OR005M",D853="NPC6ASZDB-GY006M",D853="NPC6ASZDB-WT550C",D853="NPC6ASZDB-WT650C",D853="NPC6ASZDB-WT850C",D853="NPC6ASZDB-WT950C",D853="NPC6ASZDB-RD250C",D853="NPC06SZDB-GY015C",D853="NPC06SZDB-BL020C",D853="NPC06SZDB-YL015C",D853="NPC6ASZDB-BL012M",D853="NPC6ASZDB-WT020C",D853="NPC6ASZDB-BL008M",D853="NPC6ASZDB-BL009M",D853="NPC6ASZDB-WT022M",D853="NPC6ASZDB-YL007M",D853="NPC06SZDB-WT250C",D853="NPC6ASZDB-BL007M",D853="NPC6ASZDB-BK050C",D853="NPC6ASZDB-BK025C",D853="NPC6ASZDB-BL750C",D853="NPC6ASZDB-OR010M",D853="NPC06SZDB-RD015M",D853="NPC6ASZDB-YL012M",D853="NPC6ASZDB-YL030M",D853="NPC6ASZDB-YL020M",D853="NPC6ASZDB-RD050C",D853="NPC06SZDB-BL050C",D853="NPC06SZDB-RD050C",D853="NPC06SZDB-YL050C",D853="NPC06SZDB-YL003M",D853="NPC06SZDB-GN002M",D853="NPC6ASZDB-RD010M",D853="NPC6ASZDB-GY450C",D853="NPC6ASZDB-WT006M",D853="NPC6ASZDB-BL250C",D853="NPC6ASZDB-GY050C",D853="NPC6ASZDB-YL250C",D853="NPC6ASZDB-YL008M",D853="NPC06SZDB-YL010M",D853="NPC6ASZDB-GY008M",D853="NPC06SZDB-RD005M",D853="NPC6ASZDB-BL050C",D853="NPC6ASZDB-WT450C",D853="NPC6ASZDB-OR050C",D853="NPC06SZDB-GN010M",D853="NPC06SZDB-RD010M",D853="NPC06SZDB-BL010M",D853="NPC6ASZDB-GY050C",D853="NPC6ASZDB-YL025C",D853="NPC6ASZDB-BK250C",D853="NPC6ASZDB-BK004M",D853="NPC6ASZDB-YL006M",D853="NPC06SZDB-WT007M",D853="NPC6ASZDB-BL015M",D853="NPC6ASZDB-BL020M",D853="NPC6ASZDB-GN010M",D853="NPC6ASZDB-GN015M",D853="NPC6ASZDB-GY250C",D853="NPC6ASZDB-BK030M",D853="NPC06SZDB-GY003M",D853="NPC06SZDB-BL150C",D853="NPC6ASZDB-BK013M",D853="NPC6ASZDB-OR150C",D853="NPC6ASZDB-GY007M",D853="NPC6ASZDB-BK750C",D853="NPC06SZDB-GN003M",D853="NPC06SZDB-BK150C",D853="NPC06SZDB-BK001M",D853="NPC6ASZDB-RD007M",D853="NPC6ASZDB-RD010M",D853="NPC06SZDB-GY006M",D853="NPC06SZDB-GY015M",D853="NPC06SZDB-BK050C",D853="NPC6ASZDB-GN025C",D853="NPC6ASZDB-WT009M",D853="NPC6ASZDB-OR004M",D853="NPC6ASZDB-WT075C",D853="NPC6ASZDB-WT175C",D853="NPC06SZDB-GY001M",D853="NPC06SZDB-GY002M",D853="NPC6ASZDB-WT125C",D853="NPC6ASZDB-WT225C",D853="NPC6ASZDB-WT275C",D853="NPC6ASZDB-GY015M",D853="NPC6ASZDB-RD001M",D853="NPC6ASZDB-RD005M",D853="NPC6ASZDB-WT025C",D853="NPC6ASZDB-YL001M",D853="NPC6ASZDB-YL005M",D853="NPC06SZDB-GY010M",D853="NPC06SZDB-YL005M",D853="NPC06SZDB-YL001M",D853="NPC6ASZDB-BK150C",D853="NPC6ASZDB-BL030M",D853="NPC6ASZDB-YL050C",D853="NPC6ASZDB-YL010M",D853="NPC6ASZDB-OR010M",D853="NPC06SZDB-YL150C",D853="NPC6ASZDB-OR005M",D853="NPC06SZDB-OR002M",D853="NPC6ASZDB-RD150C",D853="NPC6ASZDB-WT025M",D853="NPC6ASZDB-WT150C",D853="NPC6ASZDB-WT012M",D853="NPC6ASZDB-WT250C",D853="NPC6ASZDB-WT350C",D853="NPC6ASZDB-YL002M",D853="NPC6ASZDB-BL150C",D853="NPC6ASZDB-WT015M",D853="NPC6ASZDB-YL150C",D853="NPC6ASZDB-YL003M",D853="NPC6ASZDB-WT750C",D853="NPC6ASZDB-GN050C",D853="NPC6ASZDB-WT008M",D853="NPC06SZDB-OR010M",D853="NPC6ASZDB-GY150C",D853="NPC6ASZDB-GN150C",D853="NPC6ASZDB-OR001M",D853="NPC6ASZDB-OR002M",D853="NPC6ASZDB-OR003M",D853="NPC06SZDB-RD002M",D853="NPC06SZDB-RD150C",D853="NPC6ASZDB-BK015M",D853="NPC06SZDB-GN001M",D853="NPC06SZDB-GN150C",D853="NPC06SZDB-WT030M",D853="NPC06SZDB-WT750C",D853="NPC06SZDB-WT015M",D853="NPC6ASZDB-WT030M",D853="NPC06SZDB-RD001M",D853="NPC06SZDB-RD003M",D853="NPC06SZDB-OR003M",D853="NPC06SZDB-OR001M",D853="NPC06SZDB-BL001M",D853="NPC06SZDB-BL003M",D853="NPC06SZDB-WT150C",D853="NPC06SZDB-BL002M",D853="NPC6ASZDB-WT050C",D853="NPC06SZDB-WT050C",D853="NPC06SZDB-WT001M",D853="NPC06SZDB-WT002M",D853="NPC06SZDB-WT003M",D853="NPC06SZDB-WT004M",D853="NPC06SZDB-WT005M",D853="NPC06SZDB-WT010M",D853="NPC06SZDB-WT020M",D853="NPC6ASZDB-GN001M",D853="NPC6ASZDB-GN002M",D853="NPC6ASZDB-GN003M",D853="NPC6ASZDB-GN004M",D853="NPC6ASZDB-GN005M",D853="NPC6ASZDB-GN020M",D853="NPC6ASZDB-GN030M",D853="NPC6ASZDB-WT001M",D853="NPC6ASZDB-WT002M",D853="NPC6ASZDB-WT003M",D853="NPC6ASZDB-WT004M",D853="NPC6ASZDB-WT005M",D853="NPC6ASZDB-WT006M",D853="NPC6ASZDB-WT007M",D853="NPC6ASZDB-WT010M",D853="NPC6ASZDB-WT020M",D853="NPC6ASZDB-RD002M",D853="NPC6ASZDB-RD003M",D853="NPC6ASZDB-RD020M",D853="NPC6ASZDB-GY001M",D853="NPC6ASZDB-GY002M",D853="NPC6ASZDB-GY003M",D853="NPC6ASZDB-GY004M",D853="NPC6ASZDB-GY005M",D853="NPC6ASZDB-GY010M",D853="NPC6ASZDB-GY020M",D853="NPC6ASZDB-GY025M",D853="NPC6ASZDB-GY030M",D853="NPC6ASZDB-BL001M",D853="NPC6ASZDB-BL002M",D853="NPC6ASZDB-BL003M",D853="NPC6ASZDB-BL004M",D853="NPC6ASZDB-BL005M",D853="NPC6ASZDB-BL010M",D853="NPC6ASZDB-BK001M",D853="NPC6ASZDB-BK002M",D853="NPC6ASZDB-BK003M",D853="NPC6ASZDB-BK005M",D853="NPC6ASZDB-BK010M",D853="NPC6ASZDB-BK020M",),E853*2,0)</f>
        <v>490</v>
      </c>
      <c r="M853" s="48">
        <f>M852+K853-L853</f>
        <v>68058</v>
      </c>
      <c r="N853" s="66"/>
      <c r="O853" s="41">
        <f t="shared" si="1541"/>
        <v>490</v>
      </c>
      <c r="P853" s="48">
        <f>P852+N853-O853</f>
        <v>168612</v>
      </c>
      <c r="Q853" s="66"/>
      <c r="R853" s="66">
        <f t="shared" si="1542"/>
        <v>490</v>
      </c>
      <c r="S853" s="67" t="e">
        <f>S852+Q853-R853</f>
        <v>#REF!</v>
      </c>
      <c r="T853" s="66"/>
      <c r="U853" s="66">
        <f t="shared" si="1547"/>
        <v>0</v>
      </c>
      <c r="V853" s="67">
        <f t="shared" si="1548"/>
        <v>45219.000000000022</v>
      </c>
      <c r="X853" s="69">
        <f t="shared" si="1543"/>
        <v>0</v>
      </c>
      <c r="Y853" s="67">
        <f t="shared" si="1529"/>
        <v>6326.2999999999993</v>
      </c>
      <c r="Z853" s="66"/>
      <c r="AA853" s="68">
        <f t="shared" ref="AA853:AA916" si="1585">IF(OR(D853="NPP6ASZDB-GY015M",D853="NPP6ASZDB-GY010M",D853="NPP6ASZDB-GY002M",D853="NPP6ASZDB-GY150C",D853="NPP6ASZDB-GY005M",D853="NPC6ASZDB-GY020C",D853="NPC06SZDB-GY008M",D853="NPC06SZDB-GY013M",D853="NPC06SZDB-GY018M",D853="NPC6ASZDB-GY750C",D853="NPC6ASZDB-GY009M",D853="NPC6ASZDB-GY025C",D853="NPC06SZDB-GY005M",D853="NPC6ASZDB-GY125C",D853="NPC6ASZDB-GY350C",D853="NPC6ASZDB-GY075C",D853="NPC6ASZDB-GY006M",D853="NPC06SZDB-GY015C",D853="NPC6ASZDB-GY450C",D853="NPC6ASZDB-GY050C",D853="NPC6ASZDB-GY050C",D853="NPC6ASZDB-GY250C",D853="NPC06SZDB-GY003M",D853="NPC6ASZDB-GY007M",D853="NPC06SZDB-GY006M",D853="NPC06SZDB-GY015M",D853="NPC06SZDB-GY001M",D853="NPC06SZDB-GY002M",D853="NPC6ASZDB-GY015M",D853="NPC06SZDB-GY010M",D853="NPC6ASZDB-GY150C",D853="NPC6ASZDB-GY008M",D853="NPC6ASZDB-GY012M",D853="NPC6ASZDB-GY015M",D853="NPC6ASZDB-GY018M",D853="NPC6ASZDB-GY001M",D853="NPC6ASZDB-GY002M",D853="NPC6ASZDB-GY003M",D853="NPC6ASZDB-GY004M",D853="NPC6ASZDB-GY005M",D853="NPC6ASZDB-GY010M",D853="NPC6ASZDB-GY020M",D853="NPC6ASZDB-GY025M",D853="NPC6ASZDB-GY030M",D853="NPC6ASZDB-GY030C",D853="NPC6ASZDB-GY015C",),E853*(F853+0.1),0)</f>
        <v>0</v>
      </c>
      <c r="AB853" s="67">
        <f t="shared" si="1539"/>
        <v>6658.6</v>
      </c>
      <c r="AC853" s="66"/>
      <c r="AD853" s="66">
        <f t="shared" ref="AD853:AD916" si="1586">IF(OR(D853="NPC6ASZDB-GN007M",D853="NPP6ASZDB-GN001M",D853="NPC6ASZDB-GN015C",D853="NPC6ASZDB-GN008M",D853="NPP6ASZDB-GN010M",D853="NPC6ASZDB-GN030C",D853="NPC6ASZDB-GN750C",D853="NPC06SZDB-GN050C",D853="NPC6ASZDB-GN250C",D853="NPC06SZDB-GN002M",D853="NPC06SZDB-GN010M",D853="NPC6ASZDB-GN015M",D853="NPC6ASZDB-GN010M",D853="NPC06SZDB-GN003M",D853="NPC6ASZDB-GN025C",D853="NPC6ASZDB-GN050C",D853="NPC6ASZDB-GN150C",D853="NPC06SZDB-GN001M",D853="NPC06SZDB-GN150C",D853="NPC6ASZDB-GN001M",D853="NPC6ASZDB-GN002M",D853="NPC6ASZDB-GN003M",D853="NPC6ASZDB-GN004M",D853="NPC6ASZDB-GN005M",D853="NPC6ASZDB-GN020M",D853="NPC6ASZDB-GN030M",),E853*(F853+0.1),0)</f>
        <v>0</v>
      </c>
      <c r="AE853" s="67">
        <f t="shared" si="1549"/>
        <v>3993.3999999999996</v>
      </c>
      <c r="AF853" s="66"/>
      <c r="AG853" s="78">
        <f t="shared" ref="AG853:AG916" si="1587">IF(OR(D853="NPC6ASZDB-YL030C",D853="NPP6ASZDB-YL001M",D853="NPC6ASZDB-YL015C",D853="NPP6ASZDB-YL005M",D853="NPP6ASZDB-YL003M",D853="NPP6ASZDB-YL002M",D853="NPC6ASZDB-YL004M",D853="NPP6ASZDB-YL010M",D853="NPC6ASZDB-YL125C",D853="NPC6ASZDB-YL015M",D853="NPC06SZDB-YL040M",D853="NPC06SZDB-YL002M",D853="NPC6ASZDB-YL009M",D853="NPC6ASZDB-YL350C",D853="NPC06SZDB-YL015C",D853="NPC6ASZDB-YL007M",D853="NPC6ASZDB-YL012M",D853="NPC6ASZDB-YL020M",D853="NPC6ASZDB-YL030M",D853="NPC06SZDB-YL050C",D853="NPC06SZDB-YL003M",D853="NPC6ASZDB-YL250C",D853="NPC6ASZDB-YL008M",D853="NPC06SZDB-YL010M",D853="NPC6ASZDB-YL025C",D853="NPC6ASZDB-YL006M",D853="NPC6ASZDB-YL001M",D853="NPC6ASZDB-YL005M",D853="NPC06SZDB-YL005M",D853="NPC06SZDB-YL001M",D853="NPC6ASZDB-YL050C",D853="NPC6ASZDB-YL010M",D853="NPC06SZDB-YL150C",D853="NPC6ASZDB-YL002M",D853="NPC6ASZDB-YL150C",D853="NPC6ASZDB-YL003M",),E853*(F853+0.1),0)</f>
        <v>0</v>
      </c>
      <c r="AH853" s="79">
        <f t="shared" si="1550"/>
        <v>5130.4999999999991</v>
      </c>
      <c r="AI853" s="66"/>
      <c r="AJ853" s="68">
        <f t="shared" si="1524"/>
        <v>0</v>
      </c>
      <c r="AK853" s="67">
        <f t="shared" si="1551"/>
        <v>22205.5</v>
      </c>
      <c r="AL853" s="66"/>
      <c r="AM853" s="68">
        <f t="shared" ref="AM853:AM916" si="1588">IF(OR(D853="NPC6ASZDB-RD015C",D853="NPP6ASZDB-RD005M",D853="NPC6ASZDB-RD750C",D853="NPC6ASZDB-RD030M",D853="NPP6ASZDB-RD010M",D853="NPP6ASZDB-RD002M",D853="NPP6ASZDB-RD001M",D853="NPP6ASZDB-RD003M",D853="NPC6ASZDB-RD075C",D853="NPC6ASZDB-RD009M",D853="NPC6ASZDB-RD025C",D853="NPC6ASZDB-RD015M",D853="NPC6ASZDB-RD004M",D853="NPC6ASZDB-RD006M",D853="NPC6ASZDB-RD020C",D853="NPC6ASZDB-RD008M",D853="NPC6ASZDB-RD350C",D853="NPC6ASZDB-RD030C",D853="NPC6ASZDB-RD250C",D853="NPC06SZDB-RD015M",D853="NPC6ASZDB-RD050C",D853="NPC6ASZDB-RD050C",D853="NPC06SZDB-RD050C",D853="NPC6ASZDB-RD010M",D853="NPC06SZDB-RD005M",D853="NPC06SZDB-RD010M",D853="NPC6ASZDB-RD007M",D853="NPC6ASZDB-RD010M",D853="NPC6ASZDB-RD001M",D853="NPC6ASZDB-RD005M",D853="NPC6ASZDB-RD150C",D853="NPC06SZDB-RD002M",D853="NPC06SZDB-RD150C",D853="NPC06SZDB-RD001M",D853="NPC06SZDB-RD003M",D853="NPC6ASZDB-RD002M",D853="NPC6ASZDB-RD003M",D853="NPC6ASZDB-RD020M",),E853*(F853+0.1),0)</f>
        <v>0</v>
      </c>
      <c r="AN853" s="67">
        <f t="shared" si="1552"/>
        <v>9752.8999999999978</v>
      </c>
      <c r="AO853" s="66"/>
      <c r="AP853" s="68">
        <f t="shared" si="1544"/>
        <v>3699.5</v>
      </c>
      <c r="AQ853" s="67">
        <f t="shared" ref="AQ853:AQ859" si="1589">+AQ852+AO853-AP853</f>
        <v>27645.4</v>
      </c>
      <c r="AR853" s="66"/>
      <c r="AS853" s="68">
        <f t="shared" si="1490"/>
        <v>0</v>
      </c>
      <c r="AT853" s="67">
        <f t="shared" si="1553"/>
        <v>2001.1000000000004</v>
      </c>
      <c r="AU853" s="66"/>
      <c r="AV853" s="66">
        <f t="shared" si="1554"/>
        <v>0</v>
      </c>
      <c r="AW853" s="42">
        <f t="shared" si="1533"/>
        <v>1620.0000000000014</v>
      </c>
      <c r="AX853" s="66"/>
      <c r="AY853" s="66">
        <f t="shared" si="1491"/>
        <v>0</v>
      </c>
      <c r="AZ853" s="67">
        <f t="shared" si="1545"/>
        <v>1738.6</v>
      </c>
      <c r="BA853" s="66"/>
      <c r="BB853" s="68">
        <f t="shared" si="1492"/>
        <v>0</v>
      </c>
      <c r="BC853" s="67">
        <f t="shared" si="1555"/>
        <v>1254.5999999999999</v>
      </c>
      <c r="BD853" s="66"/>
      <c r="BE853" s="68">
        <f t="shared" si="1493"/>
        <v>0</v>
      </c>
      <c r="BF853" s="67">
        <f t="shared" si="1525"/>
        <v>7474.3200000000015</v>
      </c>
      <c r="BG853" s="66"/>
      <c r="BH853" s="68">
        <f t="shared" si="1538"/>
        <v>0</v>
      </c>
      <c r="BI853" s="67">
        <f t="shared" ref="BI853:BI916" si="1590">+BI852+BG853-BH853</f>
        <v>44919.88</v>
      </c>
      <c r="BJ853" s="66"/>
      <c r="BK853" s="68">
        <f t="shared" si="1495"/>
        <v>0</v>
      </c>
      <c r="BL853" s="67">
        <f t="shared" si="1556"/>
        <v>4604.6000000000004</v>
      </c>
      <c r="BM853" s="66"/>
      <c r="BN853" s="68">
        <f t="shared" si="1557"/>
        <v>0</v>
      </c>
      <c r="BO853" s="67">
        <f t="shared" si="1558"/>
        <v>11177.900000000001</v>
      </c>
      <c r="BP853" s="66"/>
      <c r="BQ853" s="68">
        <f t="shared" si="1584"/>
        <v>0</v>
      </c>
      <c r="BR853" s="67">
        <f t="shared" si="1526"/>
        <v>23451.419999999991</v>
      </c>
      <c r="BS853" s="66"/>
      <c r="BT853" s="66">
        <f t="shared" si="1581"/>
        <v>0</v>
      </c>
      <c r="BU853" s="67">
        <f t="shared" si="1535"/>
        <v>42663</v>
      </c>
      <c r="BV853" s="66"/>
      <c r="BW853" s="66">
        <f t="shared" si="1582"/>
        <v>0</v>
      </c>
      <c r="BX853" s="67">
        <f t="shared" si="1573"/>
        <v>79715</v>
      </c>
      <c r="BY853" s="66"/>
      <c r="BZ853" s="66">
        <f t="shared" si="1583"/>
        <v>0</v>
      </c>
      <c r="CA853" s="67">
        <f t="shared" si="1537"/>
        <v>38143</v>
      </c>
      <c r="CB853" s="66"/>
      <c r="CC853" s="66">
        <f t="shared" si="1514"/>
        <v>0</v>
      </c>
      <c r="CD853" s="67">
        <f t="shared" si="1516"/>
        <v>30685.639999999992</v>
      </c>
      <c r="CE853" s="66"/>
      <c r="CF853" s="66">
        <f t="shared" si="1559"/>
        <v>0</v>
      </c>
      <c r="CG853" s="67">
        <f t="shared" si="1560"/>
        <v>6982.9</v>
      </c>
      <c r="CH853" s="66"/>
      <c r="CI853" s="66">
        <f t="shared" si="1496"/>
        <v>0</v>
      </c>
      <c r="CJ853" s="67">
        <f t="shared" si="1578"/>
        <v>8715</v>
      </c>
      <c r="CK853" s="66"/>
      <c r="CL853" s="68">
        <f t="shared" si="1497"/>
        <v>0</v>
      </c>
      <c r="CM853" s="79">
        <f t="shared" si="1561"/>
        <v>4864</v>
      </c>
      <c r="CN853" s="66"/>
      <c r="CO853" s="68">
        <f t="shared" si="1498"/>
        <v>0</v>
      </c>
      <c r="CP853" s="79">
        <f t="shared" si="1562"/>
        <v>3955</v>
      </c>
      <c r="CQ853" s="66"/>
      <c r="CR853" s="68">
        <f t="shared" si="1499"/>
        <v>0</v>
      </c>
      <c r="CS853" s="79">
        <f t="shared" si="1532"/>
        <v>6656</v>
      </c>
      <c r="CT853" s="66"/>
      <c r="CU853" s="68">
        <f t="shared" si="1500"/>
        <v>0</v>
      </c>
      <c r="CV853" s="79">
        <f t="shared" si="1563"/>
        <v>7769</v>
      </c>
      <c r="CW853" s="66"/>
      <c r="CX853" s="66">
        <f t="shared" si="1501"/>
        <v>0</v>
      </c>
      <c r="CY853" s="40">
        <f t="shared" si="1519"/>
        <v>6801.7599999999984</v>
      </c>
      <c r="CZ853" s="65"/>
      <c r="DA853" s="66">
        <f t="shared" si="1502"/>
        <v>0</v>
      </c>
      <c r="DB853" s="67">
        <f t="shared" si="1579"/>
        <v>85858</v>
      </c>
      <c r="DC853" s="66"/>
      <c r="DD853" s="66">
        <f t="shared" si="1503"/>
        <v>0</v>
      </c>
      <c r="DE853" s="67">
        <f t="shared" si="1580"/>
        <v>132629</v>
      </c>
      <c r="DF853" s="66"/>
      <c r="DG853" s="69">
        <f t="shared" si="1504"/>
        <v>0</v>
      </c>
      <c r="DH853" s="67">
        <f t="shared" si="1517"/>
        <v>441384</v>
      </c>
      <c r="DI853" s="66"/>
      <c r="DJ853" s="66">
        <f t="shared" si="1505"/>
        <v>0</v>
      </c>
      <c r="DK853" s="67">
        <f t="shared" si="1564"/>
        <v>4219.5</v>
      </c>
      <c r="DM853" s="206">
        <f t="shared" si="1506"/>
        <v>0</v>
      </c>
      <c r="DN853" s="25">
        <f t="shared" si="1546"/>
        <v>0</v>
      </c>
      <c r="DO853" s="5"/>
      <c r="DP853" s="43">
        <f t="shared" si="1507"/>
        <v>0</v>
      </c>
      <c r="DQ853" s="27">
        <f t="shared" si="1565"/>
        <v>6819.5</v>
      </c>
      <c r="DR853" s="5"/>
      <c r="DS853" s="43">
        <f t="shared" si="1508"/>
        <v>0</v>
      </c>
      <c r="DT853" s="27">
        <f t="shared" si="1566"/>
        <v>4846</v>
      </c>
      <c r="DU853" s="5"/>
      <c r="DV853" s="43">
        <f t="shared" si="1509"/>
        <v>0</v>
      </c>
      <c r="DW853" s="27">
        <f t="shared" si="1567"/>
        <v>4835</v>
      </c>
      <c r="DX853" s="5"/>
      <c r="DY853" s="22">
        <f t="shared" si="1510"/>
        <v>0</v>
      </c>
      <c r="DZ853" s="25">
        <f t="shared" si="1568"/>
        <v>523</v>
      </c>
      <c r="EA853" s="22"/>
      <c r="EB853" s="22">
        <f t="shared" si="1511"/>
        <v>0</v>
      </c>
      <c r="EC853" s="28">
        <f t="shared" si="1569"/>
        <v>369</v>
      </c>
      <c r="ED853" s="5"/>
      <c r="EE853" s="43">
        <f t="shared" si="1512"/>
        <v>0</v>
      </c>
      <c r="EF853" s="27">
        <f t="shared" si="1570"/>
        <v>4769</v>
      </c>
      <c r="EG853" s="66"/>
      <c r="EH853" s="66">
        <f t="shared" si="1513"/>
        <v>0</v>
      </c>
      <c r="EI853" s="67">
        <f t="shared" si="1571"/>
        <v>23037</v>
      </c>
      <c r="EJ853" s="66"/>
      <c r="EK853" s="66">
        <f t="shared" ref="EK853:EK916" si="1591">(IF(OR(D853="CO17772-0MM003",D853="CO17772-0ZM010",D853="CO17772-07M015",D853="CO17772-07M007",D853="CO17772-0ZM002",D853="CO17772-01M001",D853="CO17772-0CC050",D853="CO17772-0CM015",D853="CO17772-08F004",D853="CO17772-08F010",D853="CO17772-08C750",D853="CO17772-08C250",D853="CO17772-07M001",D853="CO17772-09M001",D853="CO17772-0ZM001",D853="CO17772-0MM001",D853="CO17772-08F002",D853="CO17772-0ZM008",D853="CO17772-0ZM005",D853="CO17772-0CM005",D853="CO17772-0CM007",D853="CO17772-08M020",D853="CO17772-0MC150",D853="CO17772-08M006",D853="CO17772-08C050",D853="CO17772-0CM007",D853="CO17772-0CM010",D853="CO17772-0CM003",D853="CO17772-08C150",D853="CO17772-08M007",D853="CO17772-0MM005",D853="CO17772-0MM015",D853="CO17772-0CM002",D853="CO17772-0CM001",D853="CO17772-08M010",D853="CO17772-08M001",D853="CO17772-08M005",D853="CO17772-08M002",D853="CO17772-08M003",D853="CO17772-08M004",D853="CO17772-08M015",D853=1644077,D853=959308,D853=959305,D853=959306,D853=959307,D853=959309),E853*2,0))</f>
        <v>0</v>
      </c>
      <c r="EL853" s="67">
        <f t="shared" si="1572"/>
        <v>21667</v>
      </c>
      <c r="EM853" s="110" t="e">
        <f t="shared" ref="EM853:EM916" si="1592">((J854*0.03672)+(M854*0.1205)+(P854*0.05856)+(S854*0.0201)+(V854*0.3442)+(Y854*0.4888)+(AB854*0.5596)+(AE854*0.486)+(AH854*0.4976)+(AK854*0.487)+(AN854*0.4911)+(AQ854*0.4976)+(AT854*0.4994)+(AW854*0.3297)+(AZ854*0.3303)+(BC854*0.3317)+(BF854*0.3307)+(BI854*0.3302)+(BL854* 0.3306)+(BO854*0.3317)+(BR854*0.3311)+(BU854*0.023)+(BX854*0.0746)+(CA854*0.0163)+(CD854*0.4367)+(CG854*0.46063)+(CJ854*0.4344)+(CM854*0.426837)+(CP854*0.411417)+(CS854*0.419619)+(CV854*0.427493)+(CY854*0.4341)+(DB854*0.0349)+(DE854*0.0092)+(DH854*0.035 )+(DK854*0.029)+(DN854*0.27723)+(DQ854*0.19)+(DT854*0.27723)+(DZ854*0.20242)+(EC854*0.43)+(EF854*0.18111)+(EI854*0.19879)+(EL854*0.12124)+(EO854*0.02104)+(ER854*0.24981))</f>
        <v>#REF!</v>
      </c>
    </row>
    <row r="854" spans="1:143" s="33" customFormat="1" ht="11.25" customHeight="1" x14ac:dyDescent="0.25">
      <c r="A854" s="159">
        <v>46151</v>
      </c>
      <c r="B854" s="188">
        <v>46135</v>
      </c>
      <c r="C854" s="174">
        <v>8004977022</v>
      </c>
      <c r="D854" s="13" t="s">
        <v>362</v>
      </c>
      <c r="E854" s="14">
        <v>175</v>
      </c>
      <c r="F854" s="15">
        <v>14</v>
      </c>
      <c r="G854" s="16">
        <v>191516032088</v>
      </c>
      <c r="H854" s="66"/>
      <c r="I854" s="41">
        <f t="shared" si="1540"/>
        <v>0</v>
      </c>
      <c r="J854" s="48">
        <f>J853+H854-I854-350</f>
        <v>119752</v>
      </c>
      <c r="K854" s="66"/>
      <c r="L854" s="41">
        <v>350</v>
      </c>
      <c r="M854" s="48">
        <f>M853+K854-L854-350</f>
        <v>67358</v>
      </c>
      <c r="N854" s="66"/>
      <c r="O854" s="41">
        <f t="shared" si="1541"/>
        <v>0</v>
      </c>
      <c r="P854" s="48">
        <f>P853+N854-O854-350</f>
        <v>168262</v>
      </c>
      <c r="Q854" s="66"/>
      <c r="R854" s="66">
        <f t="shared" si="1542"/>
        <v>0</v>
      </c>
      <c r="S854" s="67" t="e">
        <f>S853+Q854-R854-350</f>
        <v>#REF!</v>
      </c>
      <c r="T854" s="66"/>
      <c r="U854" s="66">
        <f t="shared" si="1547"/>
        <v>0</v>
      </c>
      <c r="V854" s="67">
        <f t="shared" si="1548"/>
        <v>45219.000000000022</v>
      </c>
      <c r="W854" s="136"/>
      <c r="X854" s="69">
        <f t="shared" si="1543"/>
        <v>0</v>
      </c>
      <c r="Y854" s="67">
        <f t="shared" si="1529"/>
        <v>6326.2999999999993</v>
      </c>
      <c r="Z854" s="66"/>
      <c r="AA854" s="68">
        <f t="shared" si="1585"/>
        <v>0</v>
      </c>
      <c r="AB854" s="67">
        <f t="shared" si="1539"/>
        <v>6658.6</v>
      </c>
      <c r="AC854" s="66"/>
      <c r="AD854" s="66">
        <f t="shared" si="1586"/>
        <v>0</v>
      </c>
      <c r="AE854" s="67">
        <f t="shared" si="1549"/>
        <v>3993.3999999999996</v>
      </c>
      <c r="AF854" s="66"/>
      <c r="AG854" s="78">
        <f t="shared" si="1587"/>
        <v>0</v>
      </c>
      <c r="AH854" s="79">
        <f t="shared" si="1550"/>
        <v>5130.4999999999991</v>
      </c>
      <c r="AI854" s="66"/>
      <c r="AJ854" s="68">
        <f t="shared" si="1524"/>
        <v>0</v>
      </c>
      <c r="AK854" s="67">
        <f t="shared" si="1551"/>
        <v>22205.5</v>
      </c>
      <c r="AL854" s="66"/>
      <c r="AM854" s="68">
        <f t="shared" si="1588"/>
        <v>0</v>
      </c>
      <c r="AN854" s="67">
        <f t="shared" si="1552"/>
        <v>9752.8999999999978</v>
      </c>
      <c r="AO854" s="66"/>
      <c r="AP854" s="68">
        <f t="shared" si="1544"/>
        <v>2467.5</v>
      </c>
      <c r="AQ854" s="67">
        <f t="shared" si="1589"/>
        <v>25177.9</v>
      </c>
      <c r="AR854" s="66"/>
      <c r="AS854" s="68">
        <f t="shared" si="1490"/>
        <v>0</v>
      </c>
      <c r="AT854" s="67">
        <f t="shared" si="1553"/>
        <v>2001.1000000000004</v>
      </c>
      <c r="AU854" s="66"/>
      <c r="AV854" s="66">
        <f t="shared" si="1554"/>
        <v>0</v>
      </c>
      <c r="AW854" s="42">
        <f t="shared" si="1533"/>
        <v>1620.0000000000014</v>
      </c>
      <c r="AX854" s="66"/>
      <c r="AY854" s="66">
        <f t="shared" si="1491"/>
        <v>0</v>
      </c>
      <c r="AZ854" s="67">
        <f t="shared" si="1545"/>
        <v>1738.6</v>
      </c>
      <c r="BA854" s="66"/>
      <c r="BB854" s="68">
        <f t="shared" si="1492"/>
        <v>0</v>
      </c>
      <c r="BC854" s="67">
        <f t="shared" si="1555"/>
        <v>1254.5999999999999</v>
      </c>
      <c r="BD854" s="66"/>
      <c r="BE854" s="68">
        <f t="shared" si="1493"/>
        <v>0</v>
      </c>
      <c r="BF854" s="67">
        <f t="shared" si="1525"/>
        <v>7474.3200000000015</v>
      </c>
      <c r="BG854" s="66"/>
      <c r="BH854" s="68">
        <f t="shared" si="1538"/>
        <v>0</v>
      </c>
      <c r="BI854" s="67">
        <f t="shared" si="1590"/>
        <v>44919.88</v>
      </c>
      <c r="BJ854" s="66"/>
      <c r="BK854" s="68">
        <f t="shared" si="1495"/>
        <v>0</v>
      </c>
      <c r="BL854" s="67">
        <f t="shared" si="1556"/>
        <v>4604.6000000000004</v>
      </c>
      <c r="BM854" s="66"/>
      <c r="BN854" s="68">
        <f t="shared" si="1557"/>
        <v>0</v>
      </c>
      <c r="BO854" s="67">
        <f t="shared" si="1558"/>
        <v>11177.900000000001</v>
      </c>
      <c r="BP854" s="66"/>
      <c r="BQ854" s="68">
        <f t="shared" si="1584"/>
        <v>0</v>
      </c>
      <c r="BR854" s="67">
        <f t="shared" si="1526"/>
        <v>23451.419999999991</v>
      </c>
      <c r="BS854" s="66"/>
      <c r="BT854" s="66">
        <f t="shared" si="1581"/>
        <v>0</v>
      </c>
      <c r="BU854" s="67">
        <f t="shared" si="1535"/>
        <v>42663</v>
      </c>
      <c r="BV854" s="66"/>
      <c r="BW854" s="66">
        <f t="shared" si="1582"/>
        <v>0</v>
      </c>
      <c r="BX854" s="67">
        <f t="shared" si="1573"/>
        <v>79715</v>
      </c>
      <c r="BY854" s="66"/>
      <c r="BZ854" s="66">
        <f t="shared" si="1583"/>
        <v>0</v>
      </c>
      <c r="CA854" s="67">
        <f t="shared" si="1537"/>
        <v>38143</v>
      </c>
      <c r="CB854" s="66"/>
      <c r="CC854" s="66">
        <f t="shared" si="1514"/>
        <v>0</v>
      </c>
      <c r="CD854" s="67">
        <f t="shared" si="1516"/>
        <v>30685.639999999992</v>
      </c>
      <c r="CE854" s="66"/>
      <c r="CF854" s="66">
        <f t="shared" si="1559"/>
        <v>0</v>
      </c>
      <c r="CG854" s="67">
        <f t="shared" si="1560"/>
        <v>6982.9</v>
      </c>
      <c r="CH854" s="66"/>
      <c r="CI854" s="66">
        <f t="shared" si="1496"/>
        <v>0</v>
      </c>
      <c r="CJ854" s="67">
        <f t="shared" si="1578"/>
        <v>8715</v>
      </c>
      <c r="CK854" s="66"/>
      <c r="CL854" s="68">
        <f t="shared" si="1497"/>
        <v>0</v>
      </c>
      <c r="CM854" s="79">
        <f t="shared" si="1561"/>
        <v>4864</v>
      </c>
      <c r="CN854" s="66"/>
      <c r="CO854" s="68">
        <f t="shared" si="1498"/>
        <v>0</v>
      </c>
      <c r="CP854" s="79">
        <f t="shared" si="1562"/>
        <v>3955</v>
      </c>
      <c r="CQ854" s="66"/>
      <c r="CR854" s="68">
        <f t="shared" si="1499"/>
        <v>0</v>
      </c>
      <c r="CS854" s="79">
        <f t="shared" si="1532"/>
        <v>6656</v>
      </c>
      <c r="CT854" s="66"/>
      <c r="CU854" s="68">
        <f t="shared" si="1500"/>
        <v>0</v>
      </c>
      <c r="CV854" s="79">
        <f t="shared" si="1563"/>
        <v>7769</v>
      </c>
      <c r="CW854" s="66"/>
      <c r="CX854" s="66">
        <f t="shared" si="1501"/>
        <v>0</v>
      </c>
      <c r="CY854" s="40">
        <f t="shared" si="1519"/>
        <v>6801.7599999999984</v>
      </c>
      <c r="CZ854" s="65"/>
      <c r="DA854" s="66">
        <f t="shared" si="1502"/>
        <v>0</v>
      </c>
      <c r="DB854" s="67">
        <f t="shared" si="1579"/>
        <v>85858</v>
      </c>
      <c r="DC854" s="66"/>
      <c r="DD854" s="66">
        <f t="shared" si="1503"/>
        <v>0</v>
      </c>
      <c r="DE854" s="67">
        <f t="shared" si="1580"/>
        <v>132629</v>
      </c>
      <c r="DF854" s="66"/>
      <c r="DG854" s="69">
        <f t="shared" si="1504"/>
        <v>0</v>
      </c>
      <c r="DH854" s="67">
        <f t="shared" si="1517"/>
        <v>441384</v>
      </c>
      <c r="DI854" s="66"/>
      <c r="DJ854" s="66">
        <f t="shared" si="1505"/>
        <v>0</v>
      </c>
      <c r="DK854" s="67">
        <f t="shared" si="1564"/>
        <v>4219.5</v>
      </c>
      <c r="DL854" s="210"/>
      <c r="DM854" s="206">
        <f t="shared" si="1506"/>
        <v>0</v>
      </c>
      <c r="DN854" s="25">
        <f t="shared" si="1546"/>
        <v>0</v>
      </c>
      <c r="DO854" s="5"/>
      <c r="DP854" s="43">
        <f t="shared" si="1507"/>
        <v>0</v>
      </c>
      <c r="DQ854" s="27">
        <f t="shared" si="1565"/>
        <v>6819.5</v>
      </c>
      <c r="DR854" s="5"/>
      <c r="DS854" s="43">
        <f t="shared" si="1508"/>
        <v>0</v>
      </c>
      <c r="DT854" s="27">
        <f t="shared" si="1566"/>
        <v>4846</v>
      </c>
      <c r="DU854" s="5"/>
      <c r="DV854" s="43">
        <f t="shared" si="1509"/>
        <v>0</v>
      </c>
      <c r="DW854" s="27">
        <f t="shared" si="1567"/>
        <v>4835</v>
      </c>
      <c r="DX854" s="5"/>
      <c r="DY854" s="22">
        <f t="shared" si="1510"/>
        <v>0</v>
      </c>
      <c r="DZ854" s="25">
        <f t="shared" si="1568"/>
        <v>523</v>
      </c>
      <c r="EA854" s="22"/>
      <c r="EB854" s="22">
        <f t="shared" si="1511"/>
        <v>0</v>
      </c>
      <c r="EC854" s="28">
        <f t="shared" si="1569"/>
        <v>369</v>
      </c>
      <c r="ED854" s="5"/>
      <c r="EE854" s="43">
        <f t="shared" si="1512"/>
        <v>0</v>
      </c>
      <c r="EF854" s="27">
        <f t="shared" si="1570"/>
        <v>4769</v>
      </c>
      <c r="EG854" s="66"/>
      <c r="EH854" s="66">
        <f t="shared" si="1513"/>
        <v>0</v>
      </c>
      <c r="EI854" s="67">
        <f t="shared" si="1571"/>
        <v>23037</v>
      </c>
      <c r="EJ854" s="66"/>
      <c r="EK854" s="66">
        <f t="shared" si="1591"/>
        <v>0</v>
      </c>
      <c r="EL854" s="67">
        <f t="shared" si="1572"/>
        <v>21667</v>
      </c>
      <c r="EM854" s="110" t="e">
        <f t="shared" si="1592"/>
        <v>#REF!</v>
      </c>
    </row>
    <row r="855" spans="1:143" ht="11.25" customHeight="1" x14ac:dyDescent="0.25">
      <c r="A855" s="191">
        <v>46151</v>
      </c>
      <c r="B855" s="188">
        <v>46135</v>
      </c>
      <c r="C855" s="174">
        <v>8004977025</v>
      </c>
      <c r="D855" s="13" t="s">
        <v>174</v>
      </c>
      <c r="E855" s="14">
        <v>250</v>
      </c>
      <c r="F855" s="15">
        <v>12</v>
      </c>
      <c r="G855" s="16">
        <v>191516032095</v>
      </c>
      <c r="H855" s="66"/>
      <c r="I855" s="41">
        <f t="shared" si="1540"/>
        <v>500</v>
      </c>
      <c r="J855" s="48">
        <f>J854+H855-I855</f>
        <v>119252</v>
      </c>
      <c r="K855" s="66"/>
      <c r="L855" s="41">
        <f t="shared" ref="L855:L864" si="1593">IF(OR(D855="NPC6ASZDB-RD015M",D855="NPC6ASZDB-GN750C",D855="NPC6ASZDB-WT035M",D855="NPC6ASZDB-WT028M ",D855="NPC6ASZDB-WT019M",D855="NPC06SZDB-GN050C",D855="NPC06SZDB-OR050C",D855="NPC6ASZDB-WT018M",D855="NPC6ASZDB-WT023M",D855="NPC6ASZDB-WT024M",D855="NPC6ASZDB-OR020M",D855="NPC6ASZDB-RD006M",D855="NPC6ASZDB-WT017M",D855="NPC6ASZDB-GY750C",D855="NPC6ASZDB-YL015M",D855="NPC6ASZDB-BL004M ",D855="NPC6ASZDB-WT016M",D855="NPC06SZDB-BK006M",D855="NPC06SZDB-BK007M",D855="NPC6ASZDB-OR750C",D855="NPC06SZDB-BK004M",D855="NPC06SZDB-BL015M",D855="NPC6ASZDB-BL013C",D855="NPC6ASZDB-BL030C",D855="NPC6ASZDB-GY009M",D855="NPC06SZDB-BK002M",D855="NPC6ASZDB-GY025C",D855="NPC06SZDB-BK003M",D855="NPC06SZDB-GY005M",D855="NPC6ASZDB-RD020C",D855="NPC06SZDB-YL040M",D855="NPC6ASZDB-GY125C",D855="NPC06SZDB-YL002M",D855="NPC6ASZDB-WT100M",D855="NPC6ASZDB-RD008M",D855="NPC6ASZDB-YL009M",D855="NPC6ASZDB-VT010M",D855="NPC6ASZDB-OR007M",D855="NPC6ASZDB-VT007M",D855="NPC6ASZDB-BK007M",D855="NPC6ASZDB-GY350C",D855="NPC6ASZDB-YL350C",D855="NPC6ASZDB-OR350C",D855="NPC6ASZDB-VT350C",D855="NPC6ASZDB-BL350C",D855="NPC6ASZDB-RD350C",D855="NPC6ASZDB-BK350C",D855="NPC6ASZDB-VT003M",D855="NPC6ASZDB-OR250C",D855="NPC6ASZDB-VT250C",D855="NPC6ASZDB-VT002M",D855="NPC6ASZDB-VT050C",D855="NPC6ASZDB-VT001M",D855="NPC6ASZDB-VT150C",D855="NPC6ASZDB-WT017C",D855="NPC6ASZDB-RD030C",D855="NPC6ASZDB-WT030C",D855="NPC6ASZDB-OR020M",D855="NPC6ASZDB-OR015M",D855="NPC06SZDB-WT025C",D855="NPC6ASZDB-WT013M",D855="NPC6ASZDB-GY075C",D855="NPC6ASZDB-BK075C",D855="NPC6ASZDB-BK125C",D855="NPC6ASZDB-GN250C",D855="NPC6ASZDB-WT011M",D855="NPC6ASZDB-WT014M",D855="NPC6ASZDB-OR005M",D855="NPC6ASZDB-GY006M",D855="NPC6ASZDB-WT550C",D855="NPC6ASZDB-WT650C",D855="NPC6ASZDB-WT850C",D855="NPC6ASZDB-WT950C",D855="NPC6ASZDB-RD250C",D855="NPC06SZDB-GY015C",D855="NPC06SZDB-BL020C",D855="NPC06SZDB-YL015C",D855="NPC6ASZDB-BL012M",D855="NPC6ASZDB-WT020C",D855="NPC6ASZDB-BL008M",D855="NPC6ASZDB-BL009M",D855="NPC6ASZDB-WT022M",D855="NPC6ASZDB-YL007M",D855="NPC06SZDB-WT250C",D855="NPC6ASZDB-BL007M",D855="NPC6ASZDB-BK050C",D855="NPC6ASZDB-BK025C",D855="NPC6ASZDB-BL750C",D855="NPC6ASZDB-OR010M",D855="NPC06SZDB-RD015M",D855="NPC6ASZDB-YL012M",D855="NPC6ASZDB-YL030M",D855="NPC6ASZDB-YL020M",D855="NPC6ASZDB-RD050C",D855="NPC06SZDB-BL050C",D855="NPC06SZDB-RD050C",D855="NPC06SZDB-YL050C",D855="NPC06SZDB-YL003M",D855="NPC06SZDB-GN002M",D855="NPC6ASZDB-RD010M",D855="NPC6ASZDB-GY450C",D855="NPC6ASZDB-WT006M",D855="NPC6ASZDB-BL250C",D855="NPC6ASZDB-GY050C",D855="NPC6ASZDB-YL250C",D855="NPC6ASZDB-YL008M",D855="NPC06SZDB-YL010M",D855="NPC6ASZDB-GY008M",D855="NPC06SZDB-RD005M",D855="NPC6ASZDB-BL050C",D855="NPC6ASZDB-WT450C",D855="NPC6ASZDB-OR050C",D855="NPC06SZDB-GN010M",D855="NPC06SZDB-RD010M",D855="NPC06SZDB-BL010M",D855="NPC6ASZDB-GY050C",D855="NPC6ASZDB-YL025C",D855="NPC6ASZDB-BK250C",D855="NPC6ASZDB-BK004M",D855="NPC6ASZDB-YL006M",D855="NPC06SZDB-WT007M",D855="NPC6ASZDB-BL015M",D855="NPC6ASZDB-BL020M",D855="NPC6ASZDB-GN010M",D855="NPC6ASZDB-GN015M",D855="NPC6ASZDB-GY250C",D855="NPC6ASZDB-BK030M",D855="NPC06SZDB-GY003M",D855="NPC06SZDB-BL150C",D855="NPC6ASZDB-BK013M",D855="NPC6ASZDB-OR150C",D855="NPC6ASZDB-GY007M",D855="NPC6ASZDB-BK750C",D855="NPC06SZDB-GN003M",D855="NPC06SZDB-BK150C",D855="NPC06SZDB-BK001M",D855="NPC6ASZDB-RD007M",D855="NPC6ASZDB-RD010M",D855="NPC06SZDB-GY006M",D855="NPC06SZDB-GY015M",D855="NPC06SZDB-BK050C",D855="NPC6ASZDB-GN025C",D855="NPC6ASZDB-WT009M",D855="NPC6ASZDB-OR004M",D855="NPC6ASZDB-WT075C",D855="NPC6ASZDB-WT175C",D855="NPC06SZDB-GY001M",D855="NPC06SZDB-GY002M",D855="NPC6ASZDB-WT125C",D855="NPC6ASZDB-WT225C",D855="NPC6ASZDB-WT275C",D855="NPC6ASZDB-GY015M",D855="NPC6ASZDB-RD001M",D855="NPC6ASZDB-RD005M",D855="NPC6ASZDB-WT025C",D855="NPC6ASZDB-YL001M",D855="NPC6ASZDB-YL005M",D855="NPC06SZDB-GY010M",D855="NPC06SZDB-YL005M",D855="NPC06SZDB-YL001M",D855="NPC6ASZDB-BK150C",D855="NPC6ASZDB-BL030M",D855="NPC6ASZDB-YL050C",D855="NPC6ASZDB-YL010M",D855="NPC6ASZDB-OR010M",D855="NPC06SZDB-YL150C",D855="NPC6ASZDB-OR005M",D855="NPC06SZDB-OR002M",D855="NPC6ASZDB-RD150C",D855="NPC6ASZDB-WT025M",D855="NPC6ASZDB-WT150C",D855="NPC6ASZDB-WT012M",D855="NPC6ASZDB-WT250C",D855="NPC6ASZDB-WT350C",D855="NPC6ASZDB-YL002M",D855="NPC6ASZDB-BL150C",D855="NPC6ASZDB-WT015M",D855="NPC6ASZDB-YL150C",D855="NPC6ASZDB-YL003M",D855="NPC6ASZDB-WT750C",D855="NPC6ASZDB-GN050C",D855="NPC6ASZDB-WT008M",D855="NPC06SZDB-OR010M",D855="NPC6ASZDB-GY150C",D855="NPC6ASZDB-GN150C",D855="NPC6ASZDB-OR001M",D855="NPC6ASZDB-OR002M",D855="NPC6ASZDB-OR003M",D855="NPC06SZDB-RD002M",D855="NPC06SZDB-RD150C",D855="NPC6ASZDB-BK015M",D855="NPC06SZDB-GN001M",D855="NPC06SZDB-GN150C",D855="NPC06SZDB-WT030M",D855="NPC06SZDB-WT750C",D855="NPC06SZDB-WT015M",D855="NPC6ASZDB-WT030M",D855="NPC06SZDB-RD001M",D855="NPC06SZDB-RD003M",D855="NPC06SZDB-OR003M",D855="NPC06SZDB-OR001M",D855="NPC06SZDB-BL001M",D855="NPC06SZDB-BL003M",D855="NPC06SZDB-WT150C",D855="NPC06SZDB-BL002M",D855="NPC6ASZDB-WT050C",D855="NPC06SZDB-WT050C",D855="NPC06SZDB-WT001M",D855="NPC06SZDB-WT002M",D855="NPC06SZDB-WT003M",D855="NPC06SZDB-WT004M",D855="NPC06SZDB-WT005M",D855="NPC06SZDB-WT010M",D855="NPC06SZDB-WT020M",D855="NPC6ASZDB-GN001M",D855="NPC6ASZDB-GN002M",D855="NPC6ASZDB-GN003M",D855="NPC6ASZDB-GN004M",D855="NPC6ASZDB-GN005M",D855="NPC6ASZDB-GN020M",D855="NPC6ASZDB-GN030M",D855="NPC6ASZDB-WT001M",D855="NPC6ASZDB-WT002M",D855="NPC6ASZDB-WT003M",D855="NPC6ASZDB-WT004M",D855="NPC6ASZDB-WT005M",D855="NPC6ASZDB-WT006M",D855="NPC6ASZDB-WT007M",D855="NPC6ASZDB-WT010M",D855="NPC6ASZDB-WT020M",D855="NPC6ASZDB-RD002M",D855="NPC6ASZDB-RD003M",D855="NPC6ASZDB-RD020M",D855="NPC6ASZDB-GY001M",D855="NPC6ASZDB-GY002M",D855="NPC6ASZDB-GY003M",D855="NPC6ASZDB-GY004M",D855="NPC6ASZDB-GY005M",D855="NPC6ASZDB-GY010M",D855="NPC6ASZDB-GY020M",D855="NPC6ASZDB-GY025M",D855="NPC6ASZDB-GY030M",D855="NPC6ASZDB-BL001M",D855="NPC6ASZDB-BL002M",D855="NPC6ASZDB-BL003M",D855="NPC6ASZDB-BL004M",D855="NPC6ASZDB-BL005M",D855="NPC6ASZDB-BL010M",D855="NPC6ASZDB-BK001M",D855="NPC6ASZDB-BK002M",D855="NPC6ASZDB-BK003M",D855="NPC6ASZDB-BK005M",D855="NPC6ASZDB-BK010M",D855="NPC6ASZDB-BK020M",),E855*2,0)</f>
        <v>500</v>
      </c>
      <c r="M855" s="48">
        <f>M854+K855-L855</f>
        <v>66858</v>
      </c>
      <c r="N855" s="66"/>
      <c r="O855" s="41">
        <f t="shared" si="1541"/>
        <v>500</v>
      </c>
      <c r="P855" s="48">
        <f>P854+N855-O855</f>
        <v>167762</v>
      </c>
      <c r="Q855" s="66"/>
      <c r="R855" s="66">
        <f t="shared" si="1542"/>
        <v>500</v>
      </c>
      <c r="S855" s="67" t="e">
        <f>S854+Q855-R855</f>
        <v>#REF!</v>
      </c>
      <c r="T855" s="66"/>
      <c r="U855" s="66">
        <f t="shared" si="1547"/>
        <v>0</v>
      </c>
      <c r="V855" s="67">
        <f t="shared" si="1548"/>
        <v>45219.000000000022</v>
      </c>
      <c r="X855" s="69">
        <f t="shared" si="1543"/>
        <v>0</v>
      </c>
      <c r="Y855" s="67">
        <f t="shared" si="1529"/>
        <v>6326.2999999999993</v>
      </c>
      <c r="Z855" s="66"/>
      <c r="AA855" s="68">
        <f t="shared" si="1585"/>
        <v>0</v>
      </c>
      <c r="AB855" s="67">
        <f t="shared" si="1539"/>
        <v>6658.6</v>
      </c>
      <c r="AC855" s="66"/>
      <c r="AD855" s="66">
        <f t="shared" si="1586"/>
        <v>0</v>
      </c>
      <c r="AE855" s="67">
        <f t="shared" si="1549"/>
        <v>3993.3999999999996</v>
      </c>
      <c r="AF855" s="66"/>
      <c r="AG855" s="78">
        <f t="shared" si="1587"/>
        <v>0</v>
      </c>
      <c r="AH855" s="79">
        <f t="shared" si="1550"/>
        <v>5130.4999999999991</v>
      </c>
      <c r="AI855" s="66"/>
      <c r="AJ855" s="68">
        <f t="shared" si="1524"/>
        <v>0</v>
      </c>
      <c r="AK855" s="67">
        <f t="shared" si="1551"/>
        <v>22205.5</v>
      </c>
      <c r="AL855" s="66"/>
      <c r="AM855" s="68">
        <f t="shared" si="1588"/>
        <v>0</v>
      </c>
      <c r="AN855" s="67">
        <f t="shared" si="1552"/>
        <v>9752.8999999999978</v>
      </c>
      <c r="AO855" s="66"/>
      <c r="AP855" s="68">
        <f t="shared" si="1544"/>
        <v>3025</v>
      </c>
      <c r="AQ855" s="67">
        <f t="shared" si="1589"/>
        <v>22152.9</v>
      </c>
      <c r="AR855" s="66"/>
      <c r="AS855" s="68">
        <f t="shared" si="1490"/>
        <v>0</v>
      </c>
      <c r="AT855" s="67">
        <f t="shared" si="1553"/>
        <v>2001.1000000000004</v>
      </c>
      <c r="AU855" s="66"/>
      <c r="AV855" s="66">
        <f t="shared" si="1554"/>
        <v>0</v>
      </c>
      <c r="AW855" s="42">
        <f t="shared" si="1533"/>
        <v>1620.0000000000014</v>
      </c>
      <c r="AX855" s="66"/>
      <c r="AY855" s="66">
        <f t="shared" si="1491"/>
        <v>0</v>
      </c>
      <c r="AZ855" s="67">
        <f t="shared" si="1545"/>
        <v>1738.6</v>
      </c>
      <c r="BA855" s="66"/>
      <c r="BB855" s="68">
        <f t="shared" si="1492"/>
        <v>0</v>
      </c>
      <c r="BC855" s="67">
        <f t="shared" si="1555"/>
        <v>1254.5999999999999</v>
      </c>
      <c r="BD855" s="66"/>
      <c r="BE855" s="68">
        <f t="shared" si="1493"/>
        <v>0</v>
      </c>
      <c r="BF855" s="67">
        <f t="shared" si="1525"/>
        <v>7474.3200000000015</v>
      </c>
      <c r="BG855" s="66"/>
      <c r="BH855" s="68">
        <f t="shared" si="1538"/>
        <v>0</v>
      </c>
      <c r="BI855" s="67">
        <f t="shared" si="1590"/>
        <v>44919.88</v>
      </c>
      <c r="BJ855" s="66"/>
      <c r="BK855" s="68">
        <f t="shared" si="1495"/>
        <v>0</v>
      </c>
      <c r="BL855" s="67">
        <f t="shared" si="1556"/>
        <v>4604.6000000000004</v>
      </c>
      <c r="BM855" s="66"/>
      <c r="BN855" s="68">
        <f t="shared" si="1557"/>
        <v>0</v>
      </c>
      <c r="BO855" s="67">
        <f t="shared" si="1558"/>
        <v>11177.900000000001</v>
      </c>
      <c r="BP855" s="66"/>
      <c r="BQ855" s="68">
        <f t="shared" si="1584"/>
        <v>0</v>
      </c>
      <c r="BR855" s="67">
        <f t="shared" si="1526"/>
        <v>23451.419999999991</v>
      </c>
      <c r="BS855" s="66"/>
      <c r="BT855" s="66">
        <f t="shared" si="1581"/>
        <v>0</v>
      </c>
      <c r="BU855" s="67">
        <f t="shared" si="1535"/>
        <v>42663</v>
      </c>
      <c r="BV855" s="66"/>
      <c r="BW855" s="66">
        <f t="shared" si="1582"/>
        <v>0</v>
      </c>
      <c r="BX855" s="67">
        <f t="shared" si="1573"/>
        <v>79715</v>
      </c>
      <c r="BY855" s="66"/>
      <c r="BZ855" s="66">
        <f t="shared" si="1583"/>
        <v>0</v>
      </c>
      <c r="CA855" s="67">
        <f t="shared" si="1537"/>
        <v>38143</v>
      </c>
      <c r="CB855" s="66"/>
      <c r="CC855" s="66">
        <f t="shared" si="1514"/>
        <v>0</v>
      </c>
      <c r="CD855" s="67">
        <f t="shared" si="1516"/>
        <v>30685.639999999992</v>
      </c>
      <c r="CE855" s="66"/>
      <c r="CF855" s="66">
        <f t="shared" si="1559"/>
        <v>0</v>
      </c>
      <c r="CG855" s="67">
        <f t="shared" si="1560"/>
        <v>6982.9</v>
      </c>
      <c r="CH855" s="66"/>
      <c r="CI855" s="66">
        <f t="shared" si="1496"/>
        <v>0</v>
      </c>
      <c r="CJ855" s="67">
        <f t="shared" si="1578"/>
        <v>8715</v>
      </c>
      <c r="CK855" s="66"/>
      <c r="CL855" s="68">
        <f t="shared" si="1497"/>
        <v>0</v>
      </c>
      <c r="CM855" s="79">
        <f t="shared" si="1561"/>
        <v>4864</v>
      </c>
      <c r="CN855" s="66"/>
      <c r="CO855" s="68">
        <f t="shared" si="1498"/>
        <v>0</v>
      </c>
      <c r="CP855" s="79">
        <f t="shared" si="1562"/>
        <v>3955</v>
      </c>
      <c r="CQ855" s="66"/>
      <c r="CR855" s="68">
        <f t="shared" si="1499"/>
        <v>0</v>
      </c>
      <c r="CS855" s="79">
        <f t="shared" si="1532"/>
        <v>6656</v>
      </c>
      <c r="CT855" s="66"/>
      <c r="CU855" s="68">
        <f t="shared" si="1500"/>
        <v>0</v>
      </c>
      <c r="CV855" s="79">
        <f t="shared" si="1563"/>
        <v>7769</v>
      </c>
      <c r="CW855" s="66"/>
      <c r="CX855" s="66">
        <f t="shared" si="1501"/>
        <v>0</v>
      </c>
      <c r="CY855" s="40">
        <f t="shared" si="1519"/>
        <v>6801.7599999999984</v>
      </c>
      <c r="CZ855" s="65"/>
      <c r="DA855" s="66">
        <f t="shared" si="1502"/>
        <v>0</v>
      </c>
      <c r="DB855" s="67">
        <f t="shared" si="1579"/>
        <v>85858</v>
      </c>
      <c r="DC855" s="66"/>
      <c r="DD855" s="66">
        <f t="shared" si="1503"/>
        <v>0</v>
      </c>
      <c r="DE855" s="67">
        <f t="shared" si="1580"/>
        <v>132629</v>
      </c>
      <c r="DF855" s="66"/>
      <c r="DG855" s="69">
        <f t="shared" si="1504"/>
        <v>0</v>
      </c>
      <c r="DH855" s="67">
        <f t="shared" si="1517"/>
        <v>441384</v>
      </c>
      <c r="DI855" s="66"/>
      <c r="DJ855" s="66">
        <f t="shared" si="1505"/>
        <v>0</v>
      </c>
      <c r="DK855" s="67">
        <f t="shared" si="1564"/>
        <v>4219.5</v>
      </c>
      <c r="DM855" s="206">
        <f t="shared" si="1506"/>
        <v>0</v>
      </c>
      <c r="DN855" s="25">
        <f t="shared" si="1546"/>
        <v>0</v>
      </c>
      <c r="DO855" s="5"/>
      <c r="DP855" s="43">
        <f t="shared" si="1507"/>
        <v>0</v>
      </c>
      <c r="DQ855" s="27">
        <f t="shared" si="1565"/>
        <v>6819.5</v>
      </c>
      <c r="DR855" s="5"/>
      <c r="DS855" s="43">
        <f t="shared" si="1508"/>
        <v>0</v>
      </c>
      <c r="DT855" s="27">
        <f t="shared" si="1566"/>
        <v>4846</v>
      </c>
      <c r="DU855" s="5"/>
      <c r="DV855" s="43">
        <f t="shared" si="1509"/>
        <v>0</v>
      </c>
      <c r="DW855" s="27">
        <f t="shared" si="1567"/>
        <v>4835</v>
      </c>
      <c r="DX855" s="5"/>
      <c r="DY855" s="22">
        <f t="shared" si="1510"/>
        <v>0</v>
      </c>
      <c r="DZ855" s="25">
        <f t="shared" si="1568"/>
        <v>523</v>
      </c>
      <c r="EA855" s="22"/>
      <c r="EB855" s="22">
        <f t="shared" si="1511"/>
        <v>0</v>
      </c>
      <c r="EC855" s="28">
        <f t="shared" si="1569"/>
        <v>369</v>
      </c>
      <c r="ED855" s="5"/>
      <c r="EE855" s="43">
        <f t="shared" si="1512"/>
        <v>0</v>
      </c>
      <c r="EF855" s="27">
        <f t="shared" si="1570"/>
        <v>4769</v>
      </c>
      <c r="EG855" s="66"/>
      <c r="EH855" s="66">
        <f t="shared" si="1513"/>
        <v>0</v>
      </c>
      <c r="EI855" s="67">
        <f t="shared" si="1571"/>
        <v>23037</v>
      </c>
      <c r="EJ855" s="66"/>
      <c r="EK855" s="66">
        <f t="shared" si="1591"/>
        <v>0</v>
      </c>
      <c r="EL855" s="67">
        <f t="shared" si="1572"/>
        <v>21667</v>
      </c>
      <c r="EM855" s="110" t="e">
        <f t="shared" si="1592"/>
        <v>#REF!</v>
      </c>
    </row>
    <row r="856" spans="1:143" ht="11.25" customHeight="1" x14ac:dyDescent="0.25">
      <c r="A856" s="191">
        <v>46151</v>
      </c>
      <c r="B856" s="188">
        <v>46135</v>
      </c>
      <c r="C856" s="174">
        <v>8004978169</v>
      </c>
      <c r="D856" s="13" t="s">
        <v>184</v>
      </c>
      <c r="E856" s="14">
        <v>75</v>
      </c>
      <c r="F856" s="15">
        <v>7</v>
      </c>
      <c r="G856" s="16">
        <v>191516031227</v>
      </c>
      <c r="H856" s="66"/>
      <c r="I856" s="41">
        <f t="shared" si="1540"/>
        <v>150</v>
      </c>
      <c r="J856" s="48">
        <f>J855+H856-I856</f>
        <v>119102</v>
      </c>
      <c r="K856" s="66"/>
      <c r="L856" s="41">
        <f t="shared" si="1593"/>
        <v>150</v>
      </c>
      <c r="M856" s="48">
        <f>M855+K856-L856</f>
        <v>66708</v>
      </c>
      <c r="N856" s="66"/>
      <c r="O856" s="41">
        <f t="shared" si="1541"/>
        <v>150</v>
      </c>
      <c r="P856" s="48">
        <f>P855+N856-O856</f>
        <v>167612</v>
      </c>
      <c r="Q856" s="66"/>
      <c r="R856" s="66">
        <f t="shared" si="1542"/>
        <v>150</v>
      </c>
      <c r="S856" s="67" t="e">
        <f>S855+Q856-R856</f>
        <v>#REF!</v>
      </c>
      <c r="T856" s="66"/>
      <c r="U856" s="66">
        <f t="shared" si="1547"/>
        <v>532.5</v>
      </c>
      <c r="V856" s="67">
        <f t="shared" si="1548"/>
        <v>44686.500000000022</v>
      </c>
      <c r="X856" s="69">
        <f t="shared" si="1543"/>
        <v>0</v>
      </c>
      <c r="Y856" s="67">
        <f t="shared" si="1529"/>
        <v>6326.2999999999993</v>
      </c>
      <c r="Z856" s="66"/>
      <c r="AA856" s="68">
        <f t="shared" si="1585"/>
        <v>0</v>
      </c>
      <c r="AB856" s="67">
        <f t="shared" si="1539"/>
        <v>6658.6</v>
      </c>
      <c r="AC856" s="66"/>
      <c r="AD856" s="66">
        <f t="shared" si="1586"/>
        <v>0</v>
      </c>
      <c r="AE856" s="67">
        <f t="shared" si="1549"/>
        <v>3993.3999999999996</v>
      </c>
      <c r="AF856" s="66"/>
      <c r="AG856" s="78">
        <f t="shared" si="1587"/>
        <v>0</v>
      </c>
      <c r="AH856" s="79">
        <f t="shared" si="1550"/>
        <v>5130.4999999999991</v>
      </c>
      <c r="AI856" s="66"/>
      <c r="AJ856" s="68">
        <f t="shared" si="1524"/>
        <v>0</v>
      </c>
      <c r="AK856" s="67">
        <f t="shared" si="1551"/>
        <v>22205.5</v>
      </c>
      <c r="AL856" s="66"/>
      <c r="AM856" s="68">
        <f t="shared" si="1588"/>
        <v>0</v>
      </c>
      <c r="AN856" s="67">
        <f t="shared" si="1552"/>
        <v>9752.8999999999978</v>
      </c>
      <c r="AO856" s="66"/>
      <c r="AP856" s="68">
        <f t="shared" si="1544"/>
        <v>0</v>
      </c>
      <c r="AQ856" s="67">
        <f t="shared" si="1589"/>
        <v>22152.9</v>
      </c>
      <c r="AR856" s="66"/>
      <c r="AS856" s="68">
        <f t="shared" si="1490"/>
        <v>0</v>
      </c>
      <c r="AT856" s="67">
        <f t="shared" si="1553"/>
        <v>2001.1000000000004</v>
      </c>
      <c r="AU856" s="66"/>
      <c r="AV856" s="66">
        <f t="shared" si="1554"/>
        <v>0</v>
      </c>
      <c r="AW856" s="42">
        <f t="shared" si="1533"/>
        <v>1620.0000000000014</v>
      </c>
      <c r="AX856" s="66"/>
      <c r="AY856" s="66">
        <f t="shared" si="1491"/>
        <v>0</v>
      </c>
      <c r="AZ856" s="67">
        <f t="shared" si="1545"/>
        <v>1738.6</v>
      </c>
      <c r="BA856" s="66"/>
      <c r="BB856" s="68">
        <f t="shared" si="1492"/>
        <v>0</v>
      </c>
      <c r="BC856" s="67">
        <f t="shared" si="1555"/>
        <v>1254.5999999999999</v>
      </c>
      <c r="BD856" s="66"/>
      <c r="BE856" s="68">
        <f t="shared" si="1493"/>
        <v>0</v>
      </c>
      <c r="BF856" s="67">
        <f t="shared" si="1525"/>
        <v>7474.3200000000015</v>
      </c>
      <c r="BG856" s="66"/>
      <c r="BH856" s="68">
        <f t="shared" si="1538"/>
        <v>0</v>
      </c>
      <c r="BI856" s="67">
        <f t="shared" si="1590"/>
        <v>44919.88</v>
      </c>
      <c r="BJ856" s="66"/>
      <c r="BK856" s="68">
        <f t="shared" si="1495"/>
        <v>0</v>
      </c>
      <c r="BL856" s="67">
        <f t="shared" si="1556"/>
        <v>4604.6000000000004</v>
      </c>
      <c r="BM856" s="66"/>
      <c r="BN856" s="68">
        <f t="shared" si="1557"/>
        <v>0</v>
      </c>
      <c r="BO856" s="67">
        <f t="shared" si="1558"/>
        <v>11177.900000000001</v>
      </c>
      <c r="BP856" s="66"/>
      <c r="BQ856" s="68">
        <f t="shared" si="1584"/>
        <v>0</v>
      </c>
      <c r="BR856" s="67">
        <f t="shared" si="1526"/>
        <v>23451.419999999991</v>
      </c>
      <c r="BS856" s="66"/>
      <c r="BT856" s="66">
        <f t="shared" si="1581"/>
        <v>0</v>
      </c>
      <c r="BU856" s="67">
        <f t="shared" si="1535"/>
        <v>42663</v>
      </c>
      <c r="BV856" s="66"/>
      <c r="BW856" s="66">
        <f t="shared" si="1582"/>
        <v>0</v>
      </c>
      <c r="BX856" s="67">
        <f t="shared" si="1573"/>
        <v>79715</v>
      </c>
      <c r="BY856" s="66"/>
      <c r="BZ856" s="66">
        <f t="shared" si="1583"/>
        <v>0</v>
      </c>
      <c r="CA856" s="67">
        <f t="shared" si="1537"/>
        <v>38143</v>
      </c>
      <c r="CB856" s="66"/>
      <c r="CC856" s="66">
        <f t="shared" si="1514"/>
        <v>0</v>
      </c>
      <c r="CD856" s="67">
        <f t="shared" si="1516"/>
        <v>30685.639999999992</v>
      </c>
      <c r="CE856" s="66"/>
      <c r="CF856" s="66">
        <f t="shared" si="1559"/>
        <v>0</v>
      </c>
      <c r="CG856" s="67">
        <f t="shared" si="1560"/>
        <v>6982.9</v>
      </c>
      <c r="CH856" s="66"/>
      <c r="CI856" s="66">
        <f t="shared" si="1496"/>
        <v>0</v>
      </c>
      <c r="CJ856" s="67">
        <f t="shared" si="1578"/>
        <v>8715</v>
      </c>
      <c r="CK856" s="66"/>
      <c r="CL856" s="68">
        <f t="shared" si="1497"/>
        <v>0</v>
      </c>
      <c r="CM856" s="79">
        <f t="shared" si="1561"/>
        <v>4864</v>
      </c>
      <c r="CN856" s="66"/>
      <c r="CO856" s="68">
        <f t="shared" si="1498"/>
        <v>0</v>
      </c>
      <c r="CP856" s="79">
        <f t="shared" si="1562"/>
        <v>3955</v>
      </c>
      <c r="CQ856" s="66"/>
      <c r="CR856" s="68">
        <f t="shared" si="1499"/>
        <v>0</v>
      </c>
      <c r="CS856" s="79">
        <f t="shared" si="1532"/>
        <v>6656</v>
      </c>
      <c r="CT856" s="66"/>
      <c r="CU856" s="68">
        <f t="shared" si="1500"/>
        <v>0</v>
      </c>
      <c r="CV856" s="79">
        <f t="shared" si="1563"/>
        <v>7769</v>
      </c>
      <c r="CW856" s="66"/>
      <c r="CX856" s="66">
        <f t="shared" si="1501"/>
        <v>0</v>
      </c>
      <c r="CY856" s="40">
        <f t="shared" si="1519"/>
        <v>6801.7599999999984</v>
      </c>
      <c r="CZ856" s="65"/>
      <c r="DA856" s="66">
        <f t="shared" si="1502"/>
        <v>0</v>
      </c>
      <c r="DB856" s="67">
        <f t="shared" si="1579"/>
        <v>85858</v>
      </c>
      <c r="DC856" s="66"/>
      <c r="DD856" s="66">
        <f t="shared" si="1503"/>
        <v>0</v>
      </c>
      <c r="DE856" s="67">
        <f t="shared" si="1580"/>
        <v>132629</v>
      </c>
      <c r="DF856" s="66"/>
      <c r="DG856" s="69">
        <f t="shared" si="1504"/>
        <v>0</v>
      </c>
      <c r="DH856" s="67">
        <f t="shared" si="1517"/>
        <v>441384</v>
      </c>
      <c r="DI856" s="66"/>
      <c r="DJ856" s="66">
        <f t="shared" si="1505"/>
        <v>0</v>
      </c>
      <c r="DK856" s="67">
        <f t="shared" si="1564"/>
        <v>4219.5</v>
      </c>
      <c r="DM856" s="206">
        <f t="shared" si="1506"/>
        <v>0</v>
      </c>
      <c r="DN856" s="25">
        <f t="shared" si="1546"/>
        <v>0</v>
      </c>
      <c r="DO856" s="5"/>
      <c r="DP856" s="43">
        <f t="shared" si="1507"/>
        <v>0</v>
      </c>
      <c r="DQ856" s="27">
        <f t="shared" si="1565"/>
        <v>6819.5</v>
      </c>
      <c r="DR856" s="5"/>
      <c r="DS856" s="43">
        <f t="shared" si="1508"/>
        <v>0</v>
      </c>
      <c r="DT856" s="27">
        <f t="shared" si="1566"/>
        <v>4846</v>
      </c>
      <c r="DU856" s="5"/>
      <c r="DV856" s="43">
        <f t="shared" si="1509"/>
        <v>0</v>
      </c>
      <c r="DW856" s="27">
        <f t="shared" si="1567"/>
        <v>4835</v>
      </c>
      <c r="DX856" s="5"/>
      <c r="DY856" s="22">
        <f t="shared" si="1510"/>
        <v>0</v>
      </c>
      <c r="DZ856" s="25">
        <f t="shared" si="1568"/>
        <v>523</v>
      </c>
      <c r="EA856" s="22"/>
      <c r="EB856" s="22">
        <f t="shared" si="1511"/>
        <v>0</v>
      </c>
      <c r="EC856" s="28">
        <f t="shared" si="1569"/>
        <v>369</v>
      </c>
      <c r="ED856" s="5"/>
      <c r="EE856" s="43">
        <f t="shared" si="1512"/>
        <v>0</v>
      </c>
      <c r="EF856" s="27">
        <f t="shared" si="1570"/>
        <v>4769</v>
      </c>
      <c r="EG856" s="66"/>
      <c r="EH856" s="66">
        <f t="shared" si="1513"/>
        <v>0</v>
      </c>
      <c r="EI856" s="67">
        <f t="shared" si="1571"/>
        <v>23037</v>
      </c>
      <c r="EJ856" s="66"/>
      <c r="EK856" s="66">
        <f t="shared" si="1591"/>
        <v>0</v>
      </c>
      <c r="EL856" s="67">
        <f t="shared" si="1572"/>
        <v>21667</v>
      </c>
      <c r="EM856" s="110" t="e">
        <f t="shared" si="1592"/>
        <v>#REF!</v>
      </c>
    </row>
    <row r="857" spans="1:143" ht="11.25" customHeight="1" x14ac:dyDescent="0.25">
      <c r="A857" s="159">
        <v>46151</v>
      </c>
      <c r="B857" s="188">
        <v>46135</v>
      </c>
      <c r="C857" s="174">
        <v>8004978181</v>
      </c>
      <c r="D857" s="13" t="s">
        <v>69</v>
      </c>
      <c r="E857" s="14">
        <v>400</v>
      </c>
      <c r="F857" s="15">
        <v>1.5</v>
      </c>
      <c r="G857" s="16">
        <v>191516152601</v>
      </c>
      <c r="H857" s="66"/>
      <c r="I857" s="41">
        <f t="shared" si="1540"/>
        <v>800</v>
      </c>
      <c r="J857" s="48">
        <f>J856+H857-I857</f>
        <v>118302</v>
      </c>
      <c r="K857" s="66"/>
      <c r="L857" s="41">
        <f t="shared" si="1593"/>
        <v>800</v>
      </c>
      <c r="M857" s="48">
        <f>M856+K857-L857</f>
        <v>65908</v>
      </c>
      <c r="N857" s="66"/>
      <c r="O857" s="41">
        <f t="shared" si="1541"/>
        <v>800</v>
      </c>
      <c r="P857" s="48">
        <f>P856+N857-O857</f>
        <v>166812</v>
      </c>
      <c r="Q857" s="66"/>
      <c r="R857" s="66">
        <f t="shared" si="1542"/>
        <v>800</v>
      </c>
      <c r="S857" s="67" t="e">
        <f>S856+Q857-R857</f>
        <v>#REF!</v>
      </c>
      <c r="T857" s="66"/>
      <c r="U857" s="66">
        <f t="shared" si="1547"/>
        <v>640</v>
      </c>
      <c r="V857" s="67">
        <f t="shared" si="1548"/>
        <v>44046.500000000022</v>
      </c>
      <c r="X857" s="69">
        <f t="shared" si="1543"/>
        <v>0</v>
      </c>
      <c r="Y857" s="67">
        <f t="shared" si="1529"/>
        <v>6326.2999999999993</v>
      </c>
      <c r="Z857" s="66"/>
      <c r="AA857" s="68">
        <f t="shared" si="1585"/>
        <v>0</v>
      </c>
      <c r="AB857" s="67">
        <f t="shared" si="1539"/>
        <v>6658.6</v>
      </c>
      <c r="AC857" s="66"/>
      <c r="AD857" s="66">
        <f t="shared" si="1586"/>
        <v>0</v>
      </c>
      <c r="AE857" s="67">
        <f t="shared" si="1549"/>
        <v>3993.3999999999996</v>
      </c>
      <c r="AF857" s="66"/>
      <c r="AG857" s="78">
        <f t="shared" si="1587"/>
        <v>0</v>
      </c>
      <c r="AH857" s="79">
        <f t="shared" si="1550"/>
        <v>5130.4999999999991</v>
      </c>
      <c r="AI857" s="66"/>
      <c r="AJ857" s="68">
        <f t="shared" si="1524"/>
        <v>0</v>
      </c>
      <c r="AK857" s="67">
        <f t="shared" si="1551"/>
        <v>22205.5</v>
      </c>
      <c r="AL857" s="66"/>
      <c r="AM857" s="68">
        <f t="shared" si="1588"/>
        <v>0</v>
      </c>
      <c r="AN857" s="67">
        <f t="shared" si="1552"/>
        <v>9752.8999999999978</v>
      </c>
      <c r="AO857" s="66"/>
      <c r="AP857" s="68">
        <f t="shared" si="1544"/>
        <v>0</v>
      </c>
      <c r="AQ857" s="67">
        <f t="shared" si="1589"/>
        <v>22152.9</v>
      </c>
      <c r="AR857" s="66"/>
      <c r="AS857" s="68">
        <f t="shared" si="1490"/>
        <v>0</v>
      </c>
      <c r="AT857" s="67">
        <f t="shared" si="1553"/>
        <v>2001.1000000000004</v>
      </c>
      <c r="AU857" s="66"/>
      <c r="AV857" s="66">
        <f t="shared" si="1554"/>
        <v>0</v>
      </c>
      <c r="AW857" s="42">
        <f t="shared" si="1533"/>
        <v>1620.0000000000014</v>
      </c>
      <c r="AX857" s="66"/>
      <c r="AY857" s="66">
        <f t="shared" si="1491"/>
        <v>0</v>
      </c>
      <c r="AZ857" s="67">
        <f t="shared" si="1545"/>
        <v>1738.6</v>
      </c>
      <c r="BA857" s="66"/>
      <c r="BB857" s="68">
        <f t="shared" si="1492"/>
        <v>0</v>
      </c>
      <c r="BC857" s="67">
        <f t="shared" si="1555"/>
        <v>1254.5999999999999</v>
      </c>
      <c r="BD857" s="66"/>
      <c r="BE857" s="68">
        <f t="shared" si="1493"/>
        <v>0</v>
      </c>
      <c r="BF857" s="67">
        <f t="shared" si="1525"/>
        <v>7474.3200000000015</v>
      </c>
      <c r="BG857" s="66"/>
      <c r="BH857" s="68">
        <f t="shared" si="1538"/>
        <v>0</v>
      </c>
      <c r="BI857" s="67">
        <f t="shared" si="1590"/>
        <v>44919.88</v>
      </c>
      <c r="BJ857" s="66"/>
      <c r="BK857" s="68">
        <f t="shared" si="1495"/>
        <v>0</v>
      </c>
      <c r="BL857" s="67">
        <f t="shared" si="1556"/>
        <v>4604.6000000000004</v>
      </c>
      <c r="BM857" s="66"/>
      <c r="BN857" s="68">
        <f t="shared" si="1557"/>
        <v>0</v>
      </c>
      <c r="BO857" s="67">
        <f t="shared" si="1558"/>
        <v>11177.900000000001</v>
      </c>
      <c r="BP857" s="66"/>
      <c r="BQ857" s="68">
        <f t="shared" si="1584"/>
        <v>0</v>
      </c>
      <c r="BR857" s="67">
        <f t="shared" si="1526"/>
        <v>23451.419999999991</v>
      </c>
      <c r="BS857" s="66"/>
      <c r="BT857" s="66">
        <f t="shared" si="1581"/>
        <v>0</v>
      </c>
      <c r="BU857" s="67">
        <f t="shared" si="1535"/>
        <v>42663</v>
      </c>
      <c r="BV857" s="66"/>
      <c r="BW857" s="66">
        <f t="shared" si="1582"/>
        <v>0</v>
      </c>
      <c r="BX857" s="67">
        <f t="shared" si="1573"/>
        <v>79715</v>
      </c>
      <c r="BY857" s="66"/>
      <c r="BZ857" s="66">
        <f t="shared" si="1583"/>
        <v>0</v>
      </c>
      <c r="CA857" s="67">
        <f t="shared" si="1537"/>
        <v>38143</v>
      </c>
      <c r="CB857" s="66"/>
      <c r="CC857" s="66">
        <f t="shared" si="1514"/>
        <v>0</v>
      </c>
      <c r="CD857" s="67">
        <f t="shared" si="1516"/>
        <v>30685.639999999992</v>
      </c>
      <c r="CE857" s="66"/>
      <c r="CF857" s="66">
        <f t="shared" si="1559"/>
        <v>0</v>
      </c>
      <c r="CG857" s="67">
        <f t="shared" si="1560"/>
        <v>6982.9</v>
      </c>
      <c r="CH857" s="66"/>
      <c r="CI857" s="66">
        <f t="shared" si="1496"/>
        <v>0</v>
      </c>
      <c r="CJ857" s="67">
        <f t="shared" si="1578"/>
        <v>8715</v>
      </c>
      <c r="CK857" s="66"/>
      <c r="CL857" s="68">
        <f t="shared" si="1497"/>
        <v>0</v>
      </c>
      <c r="CM857" s="79">
        <f t="shared" si="1561"/>
        <v>4864</v>
      </c>
      <c r="CN857" s="66"/>
      <c r="CO857" s="68">
        <f t="shared" si="1498"/>
        <v>0</v>
      </c>
      <c r="CP857" s="79">
        <f t="shared" si="1562"/>
        <v>3955</v>
      </c>
      <c r="CQ857" s="66"/>
      <c r="CR857" s="68">
        <f t="shared" si="1499"/>
        <v>0</v>
      </c>
      <c r="CS857" s="79">
        <f t="shared" si="1532"/>
        <v>6656</v>
      </c>
      <c r="CT857" s="66"/>
      <c r="CU857" s="68">
        <f t="shared" si="1500"/>
        <v>0</v>
      </c>
      <c r="CV857" s="79">
        <f t="shared" si="1563"/>
        <v>7769</v>
      </c>
      <c r="CW857" s="66"/>
      <c r="CX857" s="66">
        <f t="shared" si="1501"/>
        <v>0</v>
      </c>
      <c r="CY857" s="40">
        <f t="shared" si="1519"/>
        <v>6801.7599999999984</v>
      </c>
      <c r="CZ857" s="65"/>
      <c r="DA857" s="66">
        <f t="shared" si="1502"/>
        <v>0</v>
      </c>
      <c r="DB857" s="67">
        <f t="shared" si="1579"/>
        <v>85858</v>
      </c>
      <c r="DC857" s="66"/>
      <c r="DD857" s="66">
        <f t="shared" si="1503"/>
        <v>0</v>
      </c>
      <c r="DE857" s="67">
        <f t="shared" si="1580"/>
        <v>132629</v>
      </c>
      <c r="DF857" s="66"/>
      <c r="DG857" s="69">
        <f t="shared" si="1504"/>
        <v>0</v>
      </c>
      <c r="DH857" s="67">
        <f t="shared" si="1517"/>
        <v>441384</v>
      </c>
      <c r="DI857" s="66"/>
      <c r="DJ857" s="66">
        <f t="shared" si="1505"/>
        <v>0</v>
      </c>
      <c r="DK857" s="67">
        <f t="shared" si="1564"/>
        <v>4219.5</v>
      </c>
      <c r="DM857" s="206">
        <f t="shared" si="1506"/>
        <v>0</v>
      </c>
      <c r="DN857" s="25">
        <f t="shared" si="1546"/>
        <v>0</v>
      </c>
      <c r="DO857" s="5"/>
      <c r="DP857" s="43">
        <f t="shared" si="1507"/>
        <v>0</v>
      </c>
      <c r="DQ857" s="27">
        <f t="shared" si="1565"/>
        <v>6819.5</v>
      </c>
      <c r="DR857" s="5"/>
      <c r="DS857" s="43">
        <f t="shared" si="1508"/>
        <v>0</v>
      </c>
      <c r="DT857" s="27">
        <f t="shared" si="1566"/>
        <v>4846</v>
      </c>
      <c r="DU857" s="5"/>
      <c r="DV857" s="43">
        <f t="shared" si="1509"/>
        <v>0</v>
      </c>
      <c r="DW857" s="27">
        <f t="shared" si="1567"/>
        <v>4835</v>
      </c>
      <c r="DX857" s="5"/>
      <c r="DY857" s="22">
        <f t="shared" si="1510"/>
        <v>0</v>
      </c>
      <c r="DZ857" s="25">
        <f t="shared" si="1568"/>
        <v>523</v>
      </c>
      <c r="EA857" s="22"/>
      <c r="EB857" s="22">
        <f t="shared" si="1511"/>
        <v>0</v>
      </c>
      <c r="EC857" s="28">
        <f t="shared" si="1569"/>
        <v>369</v>
      </c>
      <c r="ED857" s="5"/>
      <c r="EE857" s="43">
        <f t="shared" si="1512"/>
        <v>0</v>
      </c>
      <c r="EF857" s="27">
        <f t="shared" si="1570"/>
        <v>4769</v>
      </c>
      <c r="EG857" s="66"/>
      <c r="EH857" s="66">
        <f t="shared" si="1513"/>
        <v>0</v>
      </c>
      <c r="EI857" s="67">
        <f t="shared" si="1571"/>
        <v>23037</v>
      </c>
      <c r="EJ857" s="66"/>
      <c r="EK857" s="66">
        <f t="shared" si="1591"/>
        <v>0</v>
      </c>
      <c r="EL857" s="67">
        <f t="shared" si="1572"/>
        <v>21667</v>
      </c>
      <c r="EM857" s="110" t="e">
        <f t="shared" si="1592"/>
        <v>#REF!</v>
      </c>
    </row>
    <row r="858" spans="1:143" ht="11.25" customHeight="1" x14ac:dyDescent="0.25">
      <c r="A858" s="11">
        <v>46151</v>
      </c>
      <c r="B858" s="188">
        <v>46135</v>
      </c>
      <c r="C858" s="174">
        <v>8004981956</v>
      </c>
      <c r="D858" s="13" t="s">
        <v>108</v>
      </c>
      <c r="E858" s="14">
        <v>120</v>
      </c>
      <c r="F858" s="15">
        <v>0.3</v>
      </c>
      <c r="G858" s="16">
        <v>191516786479</v>
      </c>
      <c r="H858" s="66"/>
      <c r="I858" s="41">
        <f t="shared" si="1540"/>
        <v>0</v>
      </c>
      <c r="J858" s="48">
        <f>J857+H858-I858-240</f>
        <v>118062</v>
      </c>
      <c r="K858" s="66"/>
      <c r="L858" s="41">
        <f t="shared" si="1593"/>
        <v>0</v>
      </c>
      <c r="M858" s="48">
        <f>M857+K858-L858-240</f>
        <v>65668</v>
      </c>
      <c r="N858" s="66"/>
      <c r="O858" s="41">
        <f t="shared" si="1541"/>
        <v>0</v>
      </c>
      <c r="P858" s="48">
        <f>P857+N858-O858-240</f>
        <v>166572</v>
      </c>
      <c r="Q858" s="66"/>
      <c r="R858" s="66">
        <f t="shared" si="1542"/>
        <v>0</v>
      </c>
      <c r="S858" s="67" t="e">
        <f>S857+Q858-R858-240</f>
        <v>#REF!</v>
      </c>
      <c r="T858" s="66"/>
      <c r="U858" s="66">
        <f t="shared" si="1547"/>
        <v>0</v>
      </c>
      <c r="V858" s="67">
        <f t="shared" si="1548"/>
        <v>44046.500000000022</v>
      </c>
      <c r="X858" s="69">
        <f t="shared" si="1543"/>
        <v>0</v>
      </c>
      <c r="Y858" s="67">
        <f t="shared" si="1529"/>
        <v>6326.2999999999993</v>
      </c>
      <c r="Z858" s="66"/>
      <c r="AA858" s="68">
        <f t="shared" si="1585"/>
        <v>0</v>
      </c>
      <c r="AB858" s="67">
        <f t="shared" si="1539"/>
        <v>6658.6</v>
      </c>
      <c r="AC858" s="66"/>
      <c r="AD858" s="66">
        <f t="shared" si="1586"/>
        <v>0</v>
      </c>
      <c r="AE858" s="67">
        <f t="shared" si="1549"/>
        <v>3993.3999999999996</v>
      </c>
      <c r="AF858" s="66"/>
      <c r="AG858" s="78">
        <f t="shared" si="1587"/>
        <v>48</v>
      </c>
      <c r="AH858" s="79">
        <f t="shared" si="1550"/>
        <v>5082.4999999999991</v>
      </c>
      <c r="AI858" s="66"/>
      <c r="AJ858" s="68">
        <f t="shared" si="1524"/>
        <v>0</v>
      </c>
      <c r="AK858" s="67">
        <f t="shared" si="1551"/>
        <v>22205.5</v>
      </c>
      <c r="AL858" s="66"/>
      <c r="AM858" s="68">
        <f t="shared" si="1588"/>
        <v>0</v>
      </c>
      <c r="AN858" s="67">
        <f t="shared" si="1552"/>
        <v>9752.8999999999978</v>
      </c>
      <c r="AO858" s="66"/>
      <c r="AP858" s="68">
        <f t="shared" si="1544"/>
        <v>0</v>
      </c>
      <c r="AQ858" s="67">
        <f t="shared" si="1589"/>
        <v>22152.9</v>
      </c>
      <c r="AR858" s="66"/>
      <c r="AS858" s="68">
        <f t="shared" si="1490"/>
        <v>0</v>
      </c>
      <c r="AT858" s="67">
        <f t="shared" si="1553"/>
        <v>2001.1000000000004</v>
      </c>
      <c r="AU858" s="66"/>
      <c r="AV858" s="66">
        <f t="shared" si="1554"/>
        <v>0</v>
      </c>
      <c r="AW858" s="42">
        <f t="shared" si="1533"/>
        <v>1620.0000000000014</v>
      </c>
      <c r="AX858" s="66"/>
      <c r="AY858" s="66">
        <f t="shared" si="1491"/>
        <v>0</v>
      </c>
      <c r="AZ858" s="67">
        <f t="shared" si="1545"/>
        <v>1738.6</v>
      </c>
      <c r="BA858" s="66"/>
      <c r="BB858" s="68">
        <f t="shared" si="1492"/>
        <v>0</v>
      </c>
      <c r="BC858" s="67">
        <f t="shared" si="1555"/>
        <v>1254.5999999999999</v>
      </c>
      <c r="BD858" s="66"/>
      <c r="BE858" s="68">
        <f t="shared" si="1493"/>
        <v>0</v>
      </c>
      <c r="BF858" s="67">
        <f t="shared" si="1525"/>
        <v>7474.3200000000015</v>
      </c>
      <c r="BG858" s="66"/>
      <c r="BH858" s="68">
        <f t="shared" si="1538"/>
        <v>0</v>
      </c>
      <c r="BI858" s="67">
        <f t="shared" si="1590"/>
        <v>44919.88</v>
      </c>
      <c r="BJ858" s="66"/>
      <c r="BK858" s="68">
        <f t="shared" si="1495"/>
        <v>0</v>
      </c>
      <c r="BL858" s="67">
        <f t="shared" si="1556"/>
        <v>4604.6000000000004</v>
      </c>
      <c r="BM858" s="66"/>
      <c r="BN858" s="68">
        <f t="shared" si="1557"/>
        <v>0</v>
      </c>
      <c r="BO858" s="67">
        <f t="shared" si="1558"/>
        <v>11177.900000000001</v>
      </c>
      <c r="BP858" s="66"/>
      <c r="BQ858" s="68">
        <f t="shared" si="1584"/>
        <v>0</v>
      </c>
      <c r="BR858" s="67">
        <f t="shared" si="1526"/>
        <v>23451.419999999991</v>
      </c>
      <c r="BS858" s="66"/>
      <c r="BT858" s="66">
        <f t="shared" si="1581"/>
        <v>0</v>
      </c>
      <c r="BU858" s="67">
        <f t="shared" si="1535"/>
        <v>42663</v>
      </c>
      <c r="BV858" s="66"/>
      <c r="BW858" s="66">
        <f t="shared" si="1582"/>
        <v>0</v>
      </c>
      <c r="BX858" s="67">
        <f t="shared" si="1573"/>
        <v>79715</v>
      </c>
      <c r="BY858" s="66"/>
      <c r="BZ858" s="66">
        <f t="shared" si="1583"/>
        <v>0</v>
      </c>
      <c r="CA858" s="67">
        <f t="shared" si="1537"/>
        <v>38143</v>
      </c>
      <c r="CB858" s="66"/>
      <c r="CC858" s="66">
        <f t="shared" si="1514"/>
        <v>0</v>
      </c>
      <c r="CD858" s="67">
        <f t="shared" si="1516"/>
        <v>30685.639999999992</v>
      </c>
      <c r="CE858" s="66"/>
      <c r="CF858" s="66">
        <f t="shared" si="1559"/>
        <v>0</v>
      </c>
      <c r="CG858" s="67">
        <f t="shared" si="1560"/>
        <v>6982.9</v>
      </c>
      <c r="CH858" s="66"/>
      <c r="CI858" s="66">
        <f t="shared" si="1496"/>
        <v>0</v>
      </c>
      <c r="CJ858" s="67">
        <f t="shared" si="1578"/>
        <v>8715</v>
      </c>
      <c r="CK858" s="66"/>
      <c r="CL858" s="68">
        <f t="shared" si="1497"/>
        <v>0</v>
      </c>
      <c r="CM858" s="79">
        <f t="shared" si="1561"/>
        <v>4864</v>
      </c>
      <c r="CN858" s="66"/>
      <c r="CO858" s="68">
        <f t="shared" si="1498"/>
        <v>0</v>
      </c>
      <c r="CP858" s="79">
        <f t="shared" si="1562"/>
        <v>3955</v>
      </c>
      <c r="CQ858" s="66"/>
      <c r="CR858" s="68">
        <f t="shared" si="1499"/>
        <v>0</v>
      </c>
      <c r="CS858" s="79">
        <f t="shared" si="1532"/>
        <v>6656</v>
      </c>
      <c r="CT858" s="66"/>
      <c r="CU858" s="68">
        <f t="shared" si="1500"/>
        <v>0</v>
      </c>
      <c r="CV858" s="79">
        <f t="shared" si="1563"/>
        <v>7769</v>
      </c>
      <c r="CW858" s="66"/>
      <c r="CX858" s="66">
        <f t="shared" si="1501"/>
        <v>0</v>
      </c>
      <c r="CY858" s="40">
        <f t="shared" si="1519"/>
        <v>6801.7599999999984</v>
      </c>
      <c r="CZ858" s="65"/>
      <c r="DA858" s="66">
        <f t="shared" si="1502"/>
        <v>0</v>
      </c>
      <c r="DB858" s="67">
        <f t="shared" si="1579"/>
        <v>85858</v>
      </c>
      <c r="DC858" s="66"/>
      <c r="DD858" s="66">
        <f t="shared" si="1503"/>
        <v>0</v>
      </c>
      <c r="DE858" s="67">
        <f t="shared" si="1580"/>
        <v>132629</v>
      </c>
      <c r="DF858" s="66"/>
      <c r="DG858" s="69">
        <f t="shared" si="1504"/>
        <v>0</v>
      </c>
      <c r="DH858" s="67">
        <f t="shared" si="1517"/>
        <v>441384</v>
      </c>
      <c r="DI858" s="66"/>
      <c r="DJ858" s="66">
        <f t="shared" si="1505"/>
        <v>0</v>
      </c>
      <c r="DK858" s="67">
        <f t="shared" si="1564"/>
        <v>4219.5</v>
      </c>
      <c r="DM858" s="206">
        <f t="shared" si="1506"/>
        <v>0</v>
      </c>
      <c r="DN858" s="25">
        <f t="shared" si="1546"/>
        <v>0</v>
      </c>
      <c r="DO858" s="5"/>
      <c r="DP858" s="43">
        <f t="shared" si="1507"/>
        <v>0</v>
      </c>
      <c r="DQ858" s="27">
        <f t="shared" si="1565"/>
        <v>6819.5</v>
      </c>
      <c r="DR858" s="5"/>
      <c r="DS858" s="43">
        <f t="shared" si="1508"/>
        <v>0</v>
      </c>
      <c r="DT858" s="27">
        <f t="shared" si="1566"/>
        <v>4846</v>
      </c>
      <c r="DU858" s="5"/>
      <c r="DV858" s="43">
        <f t="shared" si="1509"/>
        <v>0</v>
      </c>
      <c r="DW858" s="27">
        <f t="shared" si="1567"/>
        <v>4835</v>
      </c>
      <c r="DX858" s="5"/>
      <c r="DY858" s="22">
        <f t="shared" si="1510"/>
        <v>0</v>
      </c>
      <c r="DZ858" s="25">
        <f t="shared" si="1568"/>
        <v>523</v>
      </c>
      <c r="EA858" s="22"/>
      <c r="EB858" s="22">
        <f t="shared" si="1511"/>
        <v>0</v>
      </c>
      <c r="EC858" s="28">
        <f t="shared" si="1569"/>
        <v>369</v>
      </c>
      <c r="ED858" s="5"/>
      <c r="EE858" s="43">
        <f t="shared" si="1512"/>
        <v>0</v>
      </c>
      <c r="EF858" s="27">
        <f t="shared" si="1570"/>
        <v>4769</v>
      </c>
      <c r="EG858" s="66"/>
      <c r="EH858" s="66">
        <f t="shared" si="1513"/>
        <v>0</v>
      </c>
      <c r="EI858" s="67">
        <f t="shared" si="1571"/>
        <v>23037</v>
      </c>
      <c r="EJ858" s="66"/>
      <c r="EK858" s="66">
        <f t="shared" si="1591"/>
        <v>0</v>
      </c>
      <c r="EL858" s="67">
        <f t="shared" si="1572"/>
        <v>21667</v>
      </c>
      <c r="EM858" s="110" t="e">
        <f t="shared" si="1592"/>
        <v>#REF!</v>
      </c>
    </row>
    <row r="859" spans="1:143" s="33" customFormat="1" ht="11.25" customHeight="1" x14ac:dyDescent="0.25">
      <c r="A859" s="219">
        <v>46152</v>
      </c>
      <c r="B859" s="196">
        <v>46158</v>
      </c>
      <c r="C859" s="181">
        <v>8004979101</v>
      </c>
      <c r="D859" s="111" t="s">
        <v>139</v>
      </c>
      <c r="E859" s="138">
        <v>650</v>
      </c>
      <c r="F859" s="139">
        <v>2</v>
      </c>
      <c r="G859" s="85">
        <v>191516183261</v>
      </c>
      <c r="H859" s="66"/>
      <c r="I859" s="41">
        <f t="shared" si="1540"/>
        <v>0</v>
      </c>
      <c r="J859" s="48">
        <f t="shared" ref="J859:J875" si="1594">J858+H859-I859</f>
        <v>118062</v>
      </c>
      <c r="K859" s="66"/>
      <c r="L859" s="41">
        <f t="shared" si="1593"/>
        <v>0</v>
      </c>
      <c r="M859" s="48">
        <f>M858+K859-L859</f>
        <v>65668</v>
      </c>
      <c r="N859" s="66"/>
      <c r="O859" s="41">
        <f t="shared" si="1541"/>
        <v>0</v>
      </c>
      <c r="P859" s="48">
        <f>P858+N859-O859</f>
        <v>166572</v>
      </c>
      <c r="Q859" s="66"/>
      <c r="R859" s="66">
        <f t="shared" si="1542"/>
        <v>0</v>
      </c>
      <c r="S859" s="67" t="e">
        <f>S858+Q859-R859</f>
        <v>#REF!</v>
      </c>
      <c r="T859" s="66"/>
      <c r="U859" s="66">
        <f t="shared" si="1547"/>
        <v>0</v>
      </c>
      <c r="V859" s="67">
        <f t="shared" si="1548"/>
        <v>44046.500000000022</v>
      </c>
      <c r="W859" s="136"/>
      <c r="X859" s="69">
        <f t="shared" si="1543"/>
        <v>0</v>
      </c>
      <c r="Y859" s="67">
        <f t="shared" si="1529"/>
        <v>6326.2999999999993</v>
      </c>
      <c r="Z859" s="66"/>
      <c r="AA859" s="68">
        <f t="shared" si="1585"/>
        <v>0</v>
      </c>
      <c r="AB859" s="67">
        <f t="shared" si="1539"/>
        <v>6658.6</v>
      </c>
      <c r="AC859" s="66"/>
      <c r="AD859" s="66">
        <f t="shared" si="1586"/>
        <v>0</v>
      </c>
      <c r="AE859" s="67">
        <f t="shared" si="1549"/>
        <v>3993.3999999999996</v>
      </c>
      <c r="AF859" s="66"/>
      <c r="AG859" s="78">
        <f t="shared" si="1587"/>
        <v>0</v>
      </c>
      <c r="AH859" s="79">
        <f t="shared" si="1550"/>
        <v>5082.4999999999991</v>
      </c>
      <c r="AI859" s="66"/>
      <c r="AJ859" s="68">
        <f t="shared" si="1524"/>
        <v>0</v>
      </c>
      <c r="AK859" s="67">
        <f t="shared" si="1551"/>
        <v>22205.5</v>
      </c>
      <c r="AL859" s="66"/>
      <c r="AM859" s="68">
        <f t="shared" si="1588"/>
        <v>0</v>
      </c>
      <c r="AN859" s="67">
        <f t="shared" si="1552"/>
        <v>9752.8999999999978</v>
      </c>
      <c r="AO859" s="66"/>
      <c r="AP859" s="68">
        <f t="shared" si="1544"/>
        <v>0</v>
      </c>
      <c r="AQ859" s="67">
        <f t="shared" si="1589"/>
        <v>22152.9</v>
      </c>
      <c r="AR859" s="66"/>
      <c r="AS859" s="68">
        <f t="shared" si="1490"/>
        <v>0</v>
      </c>
      <c r="AT859" s="67">
        <f t="shared" si="1553"/>
        <v>2001.1000000000004</v>
      </c>
      <c r="AU859" s="66"/>
      <c r="AV859" s="66">
        <f t="shared" si="1554"/>
        <v>0</v>
      </c>
      <c r="AW859" s="42">
        <f t="shared" si="1533"/>
        <v>1620.0000000000014</v>
      </c>
      <c r="AX859" s="66"/>
      <c r="AY859" s="66">
        <f t="shared" si="1491"/>
        <v>0</v>
      </c>
      <c r="AZ859" s="67">
        <f t="shared" si="1545"/>
        <v>1738.6</v>
      </c>
      <c r="BA859" s="66"/>
      <c r="BB859" s="68">
        <f t="shared" si="1492"/>
        <v>0</v>
      </c>
      <c r="BC859" s="67">
        <f t="shared" si="1555"/>
        <v>1254.5999999999999</v>
      </c>
      <c r="BD859" s="66"/>
      <c r="BE859" s="68">
        <f t="shared" si="1493"/>
        <v>0</v>
      </c>
      <c r="BF859" s="67">
        <f t="shared" si="1525"/>
        <v>7474.3200000000015</v>
      </c>
      <c r="BG859" s="66"/>
      <c r="BH859" s="68">
        <f t="shared" si="1538"/>
        <v>0</v>
      </c>
      <c r="BI859" s="67">
        <f t="shared" si="1590"/>
        <v>44919.88</v>
      </c>
      <c r="BJ859" s="66"/>
      <c r="BK859" s="68">
        <f t="shared" si="1495"/>
        <v>0</v>
      </c>
      <c r="BL859" s="67">
        <f t="shared" si="1556"/>
        <v>4604.6000000000004</v>
      </c>
      <c r="BM859" s="66"/>
      <c r="BN859" s="68">
        <f t="shared" si="1557"/>
        <v>0</v>
      </c>
      <c r="BO859" s="67">
        <f t="shared" si="1558"/>
        <v>11177.900000000001</v>
      </c>
      <c r="BP859" s="66"/>
      <c r="BQ859" s="68">
        <f t="shared" si="1584"/>
        <v>0</v>
      </c>
      <c r="BR859" s="67">
        <f t="shared" si="1526"/>
        <v>23451.419999999991</v>
      </c>
      <c r="BS859" s="66"/>
      <c r="BT859" s="66">
        <f t="shared" si="1581"/>
        <v>0</v>
      </c>
      <c r="BU859" s="67">
        <f t="shared" si="1535"/>
        <v>42663</v>
      </c>
      <c r="BV859" s="66"/>
      <c r="BW859" s="66">
        <f t="shared" si="1582"/>
        <v>0</v>
      </c>
      <c r="BX859" s="67">
        <f>+BX858+BV859-BW859-1300</f>
        <v>78415</v>
      </c>
      <c r="BY859" s="66"/>
      <c r="BZ859" s="66">
        <f t="shared" si="1583"/>
        <v>0</v>
      </c>
      <c r="CA859" s="67">
        <f t="shared" si="1537"/>
        <v>38143</v>
      </c>
      <c r="CB859" s="66"/>
      <c r="CC859" s="66">
        <f t="shared" si="1514"/>
        <v>0</v>
      </c>
      <c r="CD859" s="67">
        <f t="shared" si="1516"/>
        <v>30685.639999999992</v>
      </c>
      <c r="CE859" s="66"/>
      <c r="CF859" s="66">
        <f t="shared" si="1559"/>
        <v>1365</v>
      </c>
      <c r="CG859" s="67">
        <f t="shared" si="1560"/>
        <v>5617.9</v>
      </c>
      <c r="CH859" s="66"/>
      <c r="CI859" s="66">
        <f t="shared" si="1496"/>
        <v>0</v>
      </c>
      <c r="CJ859" s="67">
        <f t="shared" si="1578"/>
        <v>8715</v>
      </c>
      <c r="CK859" s="66"/>
      <c r="CL859" s="68">
        <f t="shared" si="1497"/>
        <v>0</v>
      </c>
      <c r="CM859" s="79">
        <f t="shared" si="1561"/>
        <v>4864</v>
      </c>
      <c r="CN859" s="66"/>
      <c r="CO859" s="68">
        <f t="shared" si="1498"/>
        <v>0</v>
      </c>
      <c r="CP859" s="79">
        <f t="shared" si="1562"/>
        <v>3955</v>
      </c>
      <c r="CQ859" s="66"/>
      <c r="CR859" s="68">
        <f t="shared" si="1499"/>
        <v>0</v>
      </c>
      <c r="CS859" s="79">
        <f t="shared" si="1532"/>
        <v>6656</v>
      </c>
      <c r="CT859" s="66"/>
      <c r="CU859" s="68">
        <f t="shared" si="1500"/>
        <v>0</v>
      </c>
      <c r="CV859" s="79">
        <f t="shared" si="1563"/>
        <v>7769</v>
      </c>
      <c r="CW859" s="66"/>
      <c r="CX859" s="66">
        <f t="shared" si="1501"/>
        <v>0</v>
      </c>
      <c r="CY859" s="40">
        <f t="shared" si="1519"/>
        <v>6801.7599999999984</v>
      </c>
      <c r="CZ859" s="65"/>
      <c r="DA859" s="66">
        <f t="shared" si="1502"/>
        <v>1300</v>
      </c>
      <c r="DB859" s="67">
        <f t="shared" si="1579"/>
        <v>84558</v>
      </c>
      <c r="DC859" s="66"/>
      <c r="DD859" s="66">
        <f t="shared" si="1503"/>
        <v>1300</v>
      </c>
      <c r="DE859" s="67">
        <f t="shared" si="1580"/>
        <v>131329</v>
      </c>
      <c r="DF859" s="66"/>
      <c r="DG859" s="69">
        <f t="shared" si="1504"/>
        <v>0</v>
      </c>
      <c r="DH859" s="67">
        <f t="shared" si="1517"/>
        <v>441384</v>
      </c>
      <c r="DI859" s="66"/>
      <c r="DJ859" s="66">
        <f t="shared" si="1505"/>
        <v>0</v>
      </c>
      <c r="DK859" s="67">
        <f t="shared" si="1564"/>
        <v>4219.5</v>
      </c>
      <c r="DL859" s="210"/>
      <c r="DM859" s="206">
        <f t="shared" si="1506"/>
        <v>0</v>
      </c>
      <c r="DN859" s="25">
        <f t="shared" si="1546"/>
        <v>0</v>
      </c>
      <c r="DO859" s="5"/>
      <c r="DP859" s="43">
        <f t="shared" si="1507"/>
        <v>0</v>
      </c>
      <c r="DQ859" s="27">
        <f t="shared" si="1565"/>
        <v>6819.5</v>
      </c>
      <c r="DR859" s="5"/>
      <c r="DS859" s="43">
        <f t="shared" si="1508"/>
        <v>0</v>
      </c>
      <c r="DT859" s="27">
        <f t="shared" si="1566"/>
        <v>4846</v>
      </c>
      <c r="DU859" s="5"/>
      <c r="DV859" s="43">
        <f t="shared" si="1509"/>
        <v>0</v>
      </c>
      <c r="DW859" s="27">
        <f t="shared" si="1567"/>
        <v>4835</v>
      </c>
      <c r="DX859" s="5"/>
      <c r="DY859" s="22">
        <f t="shared" si="1510"/>
        <v>0</v>
      </c>
      <c r="DZ859" s="25">
        <f t="shared" si="1568"/>
        <v>523</v>
      </c>
      <c r="EA859" s="22"/>
      <c r="EB859" s="22">
        <f t="shared" si="1511"/>
        <v>0</v>
      </c>
      <c r="EC859" s="28">
        <f t="shared" si="1569"/>
        <v>369</v>
      </c>
      <c r="ED859" s="5"/>
      <c r="EE859" s="43">
        <f t="shared" si="1512"/>
        <v>0</v>
      </c>
      <c r="EF859" s="27">
        <f t="shared" si="1570"/>
        <v>4769</v>
      </c>
      <c r="EG859" s="66"/>
      <c r="EH859" s="66">
        <f t="shared" si="1513"/>
        <v>0</v>
      </c>
      <c r="EI859" s="67">
        <f t="shared" si="1571"/>
        <v>23037</v>
      </c>
      <c r="EJ859" s="66"/>
      <c r="EK859" s="66">
        <f t="shared" si="1591"/>
        <v>0</v>
      </c>
      <c r="EL859" s="67">
        <f t="shared" si="1572"/>
        <v>21667</v>
      </c>
      <c r="EM859" s="110">
        <f t="shared" si="1592"/>
        <v>166195.10863900001</v>
      </c>
    </row>
    <row r="860" spans="1:143" s="33" customFormat="1" ht="11.25" customHeight="1" x14ac:dyDescent="0.25">
      <c r="A860" s="190">
        <v>46154</v>
      </c>
      <c r="B860" s="242"/>
      <c r="C860" s="247" t="s">
        <v>300</v>
      </c>
      <c r="D860" s="244"/>
      <c r="E860" s="448"/>
      <c r="F860" s="449"/>
      <c r="G860" s="224"/>
      <c r="H860" s="225">
        <v>99</v>
      </c>
      <c r="I860" s="226">
        <f t="shared" si="1540"/>
        <v>0</v>
      </c>
      <c r="J860" s="227">
        <f t="shared" si="1594"/>
        <v>118161</v>
      </c>
      <c r="K860" s="225"/>
      <c r="L860" s="226">
        <f t="shared" si="1593"/>
        <v>0</v>
      </c>
      <c r="M860" s="227">
        <v>10300</v>
      </c>
      <c r="N860" s="225"/>
      <c r="O860" s="226">
        <f t="shared" si="1541"/>
        <v>0</v>
      </c>
      <c r="P860" s="227">
        <v>112184</v>
      </c>
      <c r="Q860" s="225"/>
      <c r="R860" s="225">
        <f t="shared" si="1542"/>
        <v>0</v>
      </c>
      <c r="S860" s="225">
        <v>16100</v>
      </c>
      <c r="T860" s="225"/>
      <c r="U860" s="225">
        <f t="shared" si="1547"/>
        <v>0</v>
      </c>
      <c r="V860" s="225">
        <v>39688</v>
      </c>
      <c r="W860" s="228"/>
      <c r="X860" s="229">
        <f t="shared" si="1543"/>
        <v>0</v>
      </c>
      <c r="Y860" s="225">
        <v>6245</v>
      </c>
      <c r="Z860" s="225"/>
      <c r="AA860" s="228">
        <f t="shared" si="1585"/>
        <v>0</v>
      </c>
      <c r="AB860" s="225">
        <v>6000</v>
      </c>
      <c r="AC860" s="225"/>
      <c r="AD860" s="225">
        <f t="shared" si="1586"/>
        <v>0</v>
      </c>
      <c r="AE860" s="225">
        <v>3738</v>
      </c>
      <c r="AF860" s="225"/>
      <c r="AG860" s="224">
        <f t="shared" si="1587"/>
        <v>0</v>
      </c>
      <c r="AH860" s="230">
        <v>4945</v>
      </c>
      <c r="AI860" s="225"/>
      <c r="AJ860" s="228">
        <f t="shared" si="1524"/>
        <v>0</v>
      </c>
      <c r="AK860" s="225">
        <v>22219</v>
      </c>
      <c r="AL860" s="225"/>
      <c r="AM860" s="228">
        <f t="shared" si="1588"/>
        <v>0</v>
      </c>
      <c r="AN860" s="225">
        <v>9279.02</v>
      </c>
      <c r="AO860" s="225"/>
      <c r="AP860" s="228">
        <f t="shared" si="1544"/>
        <v>0</v>
      </c>
      <c r="AQ860" s="225">
        <v>20947</v>
      </c>
      <c r="AR860" s="225"/>
      <c r="AS860" s="228">
        <f t="shared" si="1490"/>
        <v>0</v>
      </c>
      <c r="AT860" s="225">
        <v>2100</v>
      </c>
      <c r="AU860" s="225"/>
      <c r="AV860" s="225">
        <f t="shared" si="1554"/>
        <v>0</v>
      </c>
      <c r="AW860" s="231">
        <f t="shared" si="1533"/>
        <v>1620.0000000000014</v>
      </c>
      <c r="AX860" s="225"/>
      <c r="AY860" s="225">
        <f t="shared" si="1491"/>
        <v>0</v>
      </c>
      <c r="AZ860" s="225">
        <f t="shared" si="1545"/>
        <v>1738.6</v>
      </c>
      <c r="BA860" s="225"/>
      <c r="BB860" s="228">
        <f t="shared" si="1492"/>
        <v>0</v>
      </c>
      <c r="BC860" s="225">
        <f t="shared" si="1555"/>
        <v>1254.5999999999999</v>
      </c>
      <c r="BD860" s="225"/>
      <c r="BE860" s="228">
        <f t="shared" si="1493"/>
        <v>0</v>
      </c>
      <c r="BF860" s="225">
        <f t="shared" si="1525"/>
        <v>7474.3200000000015</v>
      </c>
      <c r="BG860" s="225"/>
      <c r="BH860" s="228">
        <f t="shared" si="1538"/>
        <v>0</v>
      </c>
      <c r="BI860" s="225">
        <f t="shared" si="1590"/>
        <v>44919.88</v>
      </c>
      <c r="BJ860" s="225"/>
      <c r="BK860" s="228">
        <f t="shared" si="1495"/>
        <v>0</v>
      </c>
      <c r="BL860" s="225">
        <f t="shared" si="1556"/>
        <v>4604.6000000000004</v>
      </c>
      <c r="BM860" s="225"/>
      <c r="BN860" s="228">
        <f t="shared" si="1557"/>
        <v>0</v>
      </c>
      <c r="BO860" s="225">
        <f t="shared" si="1558"/>
        <v>11177.900000000001</v>
      </c>
      <c r="BP860" s="225"/>
      <c r="BQ860" s="228">
        <f t="shared" si="1584"/>
        <v>0</v>
      </c>
      <c r="BR860" s="225">
        <f t="shared" si="1526"/>
        <v>23451.419999999991</v>
      </c>
      <c r="BS860" s="225"/>
      <c r="BT860" s="225">
        <f t="shared" si="1581"/>
        <v>0</v>
      </c>
      <c r="BU860" s="225">
        <f t="shared" si="1535"/>
        <v>42663</v>
      </c>
      <c r="BV860" s="225"/>
      <c r="BW860" s="225">
        <f t="shared" si="1582"/>
        <v>0</v>
      </c>
      <c r="BX860" s="225">
        <f>+BX859+BV860-BW860</f>
        <v>78415</v>
      </c>
      <c r="BY860" s="225"/>
      <c r="BZ860" s="225">
        <f t="shared" si="1583"/>
        <v>0</v>
      </c>
      <c r="CA860" s="225">
        <f t="shared" si="1537"/>
        <v>38143</v>
      </c>
      <c r="CB860" s="225"/>
      <c r="CC860" s="225">
        <f t="shared" si="1514"/>
        <v>0</v>
      </c>
      <c r="CD860" s="225">
        <f t="shared" si="1516"/>
        <v>30685.639999999992</v>
      </c>
      <c r="CE860" s="225"/>
      <c r="CF860" s="225">
        <f t="shared" si="1559"/>
        <v>0</v>
      </c>
      <c r="CG860" s="225">
        <f t="shared" si="1560"/>
        <v>5617.9</v>
      </c>
      <c r="CH860" s="225"/>
      <c r="CI860" s="225">
        <f t="shared" si="1496"/>
        <v>0</v>
      </c>
      <c r="CJ860" s="225">
        <f t="shared" si="1578"/>
        <v>8715</v>
      </c>
      <c r="CK860" s="225"/>
      <c r="CL860" s="228">
        <f t="shared" si="1497"/>
        <v>0</v>
      </c>
      <c r="CM860" s="230">
        <f t="shared" si="1561"/>
        <v>4864</v>
      </c>
      <c r="CN860" s="225"/>
      <c r="CO860" s="228">
        <f t="shared" si="1498"/>
        <v>0</v>
      </c>
      <c r="CP860" s="230">
        <f t="shared" si="1562"/>
        <v>3955</v>
      </c>
      <c r="CQ860" s="225"/>
      <c r="CR860" s="228">
        <f t="shared" si="1499"/>
        <v>0</v>
      </c>
      <c r="CS860" s="230">
        <f t="shared" si="1532"/>
        <v>6656</v>
      </c>
      <c r="CT860" s="225"/>
      <c r="CU860" s="228">
        <f t="shared" si="1500"/>
        <v>0</v>
      </c>
      <c r="CV860" s="230">
        <f t="shared" si="1563"/>
        <v>7769</v>
      </c>
      <c r="CW860" s="225"/>
      <c r="CX860" s="225">
        <f t="shared" si="1501"/>
        <v>0</v>
      </c>
      <c r="CY860" s="224">
        <f t="shared" si="1519"/>
        <v>6801.7599999999984</v>
      </c>
      <c r="CZ860" s="230"/>
      <c r="DA860" s="225">
        <f t="shared" si="1502"/>
        <v>0</v>
      </c>
      <c r="DB860" s="225">
        <f t="shared" si="1579"/>
        <v>84558</v>
      </c>
      <c r="DC860" s="225"/>
      <c r="DD860" s="225">
        <f t="shared" si="1503"/>
        <v>0</v>
      </c>
      <c r="DE860" s="225">
        <f t="shared" si="1580"/>
        <v>131329</v>
      </c>
      <c r="DF860" s="225"/>
      <c r="DG860" s="229">
        <f t="shared" si="1504"/>
        <v>0</v>
      </c>
      <c r="DH860" s="225">
        <f t="shared" si="1517"/>
        <v>441384</v>
      </c>
      <c r="DI860" s="225"/>
      <c r="DJ860" s="225">
        <f t="shared" si="1505"/>
        <v>0</v>
      </c>
      <c r="DK860" s="225">
        <f t="shared" si="1564"/>
        <v>4219.5</v>
      </c>
      <c r="DL860" s="232"/>
      <c r="DM860" s="233">
        <f t="shared" si="1506"/>
        <v>0</v>
      </c>
      <c r="DN860" s="234">
        <f t="shared" si="1546"/>
        <v>0</v>
      </c>
      <c r="DO860" s="235"/>
      <c r="DP860" s="236">
        <f t="shared" si="1507"/>
        <v>0</v>
      </c>
      <c r="DQ860" s="237">
        <f t="shared" si="1565"/>
        <v>6819.5</v>
      </c>
      <c r="DR860" s="235"/>
      <c r="DS860" s="236">
        <f t="shared" si="1508"/>
        <v>0</v>
      </c>
      <c r="DT860" s="237">
        <f t="shared" si="1566"/>
        <v>4846</v>
      </c>
      <c r="DU860" s="235"/>
      <c r="DV860" s="236">
        <f t="shared" si="1509"/>
        <v>0</v>
      </c>
      <c r="DW860" s="237">
        <f t="shared" si="1567"/>
        <v>4835</v>
      </c>
      <c r="DX860" s="235"/>
      <c r="DY860" s="238">
        <f t="shared" si="1510"/>
        <v>0</v>
      </c>
      <c r="DZ860" s="234">
        <f t="shared" si="1568"/>
        <v>523</v>
      </c>
      <c r="EA860" s="238"/>
      <c r="EB860" s="238">
        <f t="shared" si="1511"/>
        <v>0</v>
      </c>
      <c r="EC860" s="239">
        <f t="shared" si="1569"/>
        <v>369</v>
      </c>
      <c r="ED860" s="235"/>
      <c r="EE860" s="236">
        <f t="shared" si="1512"/>
        <v>0</v>
      </c>
      <c r="EF860" s="237">
        <f t="shared" si="1570"/>
        <v>4769</v>
      </c>
      <c r="EG860" s="225"/>
      <c r="EH860" s="225">
        <f t="shared" si="1513"/>
        <v>0</v>
      </c>
      <c r="EI860" s="225">
        <f t="shared" si="1571"/>
        <v>23037</v>
      </c>
      <c r="EJ860" s="225"/>
      <c r="EK860" s="225">
        <f t="shared" si="1591"/>
        <v>0</v>
      </c>
      <c r="EL860" s="225">
        <f t="shared" si="1572"/>
        <v>21667</v>
      </c>
      <c r="EM860" s="240">
        <f t="shared" si="1592"/>
        <v>169925.10863899998</v>
      </c>
    </row>
    <row r="861" spans="1:143" s="33" customFormat="1" ht="13.2" x14ac:dyDescent="0.25">
      <c r="A861" s="21">
        <v>46154</v>
      </c>
      <c r="B861" s="190">
        <v>46147</v>
      </c>
      <c r="C861" s="182">
        <v>4972</v>
      </c>
      <c r="D861" s="49"/>
      <c r="E861" s="58"/>
      <c r="F861" s="161"/>
      <c r="G861" s="60"/>
      <c r="H861" s="61"/>
      <c r="I861" s="44">
        <f t="shared" si="1540"/>
        <v>0</v>
      </c>
      <c r="J861" s="83">
        <f t="shared" si="1594"/>
        <v>118161</v>
      </c>
      <c r="K861" s="61"/>
      <c r="L861" s="44">
        <f t="shared" si="1593"/>
        <v>0</v>
      </c>
      <c r="M861" s="83">
        <f t="shared" ref="M861:M875" si="1595">M860+K861-L861</f>
        <v>10300</v>
      </c>
      <c r="N861" s="61"/>
      <c r="O861" s="44">
        <f t="shared" si="1541"/>
        <v>0</v>
      </c>
      <c r="P861" s="83">
        <f t="shared" ref="P861:P875" si="1596">P860+N861-O861</f>
        <v>112184</v>
      </c>
      <c r="Q861" s="61"/>
      <c r="R861" s="61">
        <f t="shared" si="1542"/>
        <v>0</v>
      </c>
      <c r="S861" s="61">
        <f t="shared" ref="S861:S875" si="1597">S860+Q861-R861</f>
        <v>16100</v>
      </c>
      <c r="T861" s="61"/>
      <c r="U861" s="61">
        <f t="shared" si="1547"/>
        <v>0</v>
      </c>
      <c r="V861" s="61">
        <f t="shared" ref="V861:V924" si="1598">V860+T861-U861</f>
        <v>39688</v>
      </c>
      <c r="W861" s="140"/>
      <c r="X861" s="144">
        <f t="shared" si="1543"/>
        <v>0</v>
      </c>
      <c r="Y861" s="61">
        <f t="shared" ref="Y861:Y924" si="1599">Y860+W861-X861</f>
        <v>6245</v>
      </c>
      <c r="Z861" s="61"/>
      <c r="AA861" s="140">
        <f t="shared" si="1585"/>
        <v>0</v>
      </c>
      <c r="AB861" s="61">
        <f t="shared" ref="AB861:AB924" si="1600">+AB860+Z861-AA861</f>
        <v>6000</v>
      </c>
      <c r="AC861" s="61"/>
      <c r="AD861" s="61">
        <f t="shared" si="1586"/>
        <v>0</v>
      </c>
      <c r="AE861" s="61">
        <f t="shared" ref="AE861:AE924" si="1601">+AE860+AC861-AD861</f>
        <v>3738</v>
      </c>
      <c r="AF861" s="61"/>
      <c r="AG861" s="60">
        <f t="shared" si="1587"/>
        <v>0</v>
      </c>
      <c r="AH861" s="145">
        <f t="shared" ref="AH861:AH924" si="1602">+AH860+AF861-AG861</f>
        <v>4945</v>
      </c>
      <c r="AI861" s="61"/>
      <c r="AJ861" s="140">
        <f t="shared" si="1524"/>
        <v>0</v>
      </c>
      <c r="AK861" s="61">
        <f t="shared" ref="AK861:AK924" si="1603">+AK860+AI861-AJ861</f>
        <v>22219</v>
      </c>
      <c r="AL861" s="61"/>
      <c r="AM861" s="140">
        <f t="shared" si="1588"/>
        <v>0</v>
      </c>
      <c r="AN861" s="61">
        <f t="shared" ref="AN861:AN924" si="1604">+AN860+AL861-AM861</f>
        <v>9279.02</v>
      </c>
      <c r="AO861" s="61"/>
      <c r="AP861" s="140">
        <f t="shared" si="1544"/>
        <v>0</v>
      </c>
      <c r="AQ861" s="61">
        <f t="shared" ref="AQ861:AQ924" si="1605">+AQ860+AO861-AP861</f>
        <v>20947</v>
      </c>
      <c r="AR861" s="61"/>
      <c r="AS861" s="140">
        <f t="shared" si="1490"/>
        <v>0</v>
      </c>
      <c r="AT861" s="61">
        <f t="shared" ref="AT861:AT924" si="1606">+AT860+AR861-AS861</f>
        <v>2100</v>
      </c>
      <c r="AU861" s="61"/>
      <c r="AV861" s="61">
        <f t="shared" si="1554"/>
        <v>0</v>
      </c>
      <c r="AW861" s="45">
        <f t="shared" si="1533"/>
        <v>1620.0000000000014</v>
      </c>
      <c r="AX861" s="61"/>
      <c r="AY861" s="61">
        <f t="shared" si="1491"/>
        <v>0</v>
      </c>
      <c r="AZ861" s="61">
        <f t="shared" si="1545"/>
        <v>1738.6</v>
      </c>
      <c r="BA861" s="61"/>
      <c r="BB861" s="140">
        <f t="shared" si="1492"/>
        <v>0</v>
      </c>
      <c r="BC861" s="61">
        <f t="shared" si="1555"/>
        <v>1254.5999999999999</v>
      </c>
      <c r="BD861" s="61"/>
      <c r="BE861" s="140">
        <f t="shared" si="1493"/>
        <v>0</v>
      </c>
      <c r="BF861" s="61">
        <f t="shared" si="1525"/>
        <v>7474.3200000000015</v>
      </c>
      <c r="BG861" s="61"/>
      <c r="BH861" s="140">
        <f t="shared" si="1538"/>
        <v>0</v>
      </c>
      <c r="BI861" s="61">
        <f t="shared" si="1590"/>
        <v>44919.88</v>
      </c>
      <c r="BJ861" s="61"/>
      <c r="BK861" s="140">
        <f t="shared" si="1495"/>
        <v>0</v>
      </c>
      <c r="BL861" s="61">
        <f t="shared" si="1556"/>
        <v>4604.6000000000004</v>
      </c>
      <c r="BM861" s="61"/>
      <c r="BN861" s="140">
        <f t="shared" si="1557"/>
        <v>0</v>
      </c>
      <c r="BO861" s="61">
        <f t="shared" si="1558"/>
        <v>11177.900000000001</v>
      </c>
      <c r="BP861" s="61"/>
      <c r="BQ861" s="140">
        <f t="shared" si="1584"/>
        <v>0</v>
      </c>
      <c r="BR861" s="61">
        <f t="shared" si="1526"/>
        <v>23451.419999999991</v>
      </c>
      <c r="BS861" s="61"/>
      <c r="BT861" s="61">
        <f t="shared" si="1581"/>
        <v>0</v>
      </c>
      <c r="BU861" s="61">
        <f t="shared" si="1535"/>
        <v>42663</v>
      </c>
      <c r="BV861" s="61">
        <v>50000</v>
      </c>
      <c r="BW861" s="61">
        <f t="shared" si="1582"/>
        <v>0</v>
      </c>
      <c r="BX861" s="61">
        <f>+BX860+BV861-BW861</f>
        <v>128415</v>
      </c>
      <c r="BY861" s="61"/>
      <c r="BZ861" s="61">
        <f t="shared" si="1583"/>
        <v>0</v>
      </c>
      <c r="CA861" s="61">
        <f t="shared" si="1537"/>
        <v>38143</v>
      </c>
      <c r="CB861" s="61"/>
      <c r="CC861" s="61">
        <f t="shared" si="1514"/>
        <v>0</v>
      </c>
      <c r="CD861" s="61">
        <f t="shared" si="1516"/>
        <v>30685.639999999992</v>
      </c>
      <c r="CE861" s="61"/>
      <c r="CF861" s="61">
        <f t="shared" si="1559"/>
        <v>0</v>
      </c>
      <c r="CG861" s="61">
        <f t="shared" si="1560"/>
        <v>5617.9</v>
      </c>
      <c r="CH861" s="61"/>
      <c r="CI861" s="61">
        <f t="shared" si="1496"/>
        <v>0</v>
      </c>
      <c r="CJ861" s="61">
        <f t="shared" si="1578"/>
        <v>8715</v>
      </c>
      <c r="CK861" s="61"/>
      <c r="CL861" s="140">
        <f t="shared" si="1497"/>
        <v>0</v>
      </c>
      <c r="CM861" s="145">
        <f t="shared" si="1561"/>
        <v>4864</v>
      </c>
      <c r="CN861" s="61"/>
      <c r="CO861" s="140">
        <f t="shared" si="1498"/>
        <v>0</v>
      </c>
      <c r="CP861" s="145">
        <f t="shared" si="1562"/>
        <v>3955</v>
      </c>
      <c r="CQ861" s="61"/>
      <c r="CR861" s="140">
        <f t="shared" si="1499"/>
        <v>0</v>
      </c>
      <c r="CS861" s="145">
        <f t="shared" si="1532"/>
        <v>6656</v>
      </c>
      <c r="CT861" s="61"/>
      <c r="CU861" s="140">
        <f t="shared" si="1500"/>
        <v>0</v>
      </c>
      <c r="CV861" s="145">
        <f t="shared" si="1563"/>
        <v>7769</v>
      </c>
      <c r="CW861" s="61"/>
      <c r="CX861" s="61">
        <f t="shared" si="1501"/>
        <v>0</v>
      </c>
      <c r="CY861" s="60">
        <f t="shared" si="1519"/>
        <v>6801.7599999999984</v>
      </c>
      <c r="CZ861" s="145"/>
      <c r="DA861" s="61">
        <f t="shared" si="1502"/>
        <v>0</v>
      </c>
      <c r="DB861" s="61">
        <f t="shared" si="1579"/>
        <v>84558</v>
      </c>
      <c r="DC861" s="61"/>
      <c r="DD861" s="61">
        <f t="shared" si="1503"/>
        <v>0</v>
      </c>
      <c r="DE861" s="61">
        <f t="shared" si="1580"/>
        <v>131329</v>
      </c>
      <c r="DF861" s="61"/>
      <c r="DG861" s="144">
        <f t="shared" si="1504"/>
        <v>0</v>
      </c>
      <c r="DH861" s="61">
        <f t="shared" si="1517"/>
        <v>441384</v>
      </c>
      <c r="DI861" s="61"/>
      <c r="DJ861" s="61">
        <f t="shared" si="1505"/>
        <v>0</v>
      </c>
      <c r="DK861" s="61">
        <f t="shared" si="1564"/>
        <v>4219.5</v>
      </c>
      <c r="DL861" s="212"/>
      <c r="DM861" s="208">
        <f t="shared" si="1506"/>
        <v>0</v>
      </c>
      <c r="DN861" s="31">
        <f t="shared" si="1546"/>
        <v>0</v>
      </c>
      <c r="DO861" s="29"/>
      <c r="DP861" s="46">
        <f t="shared" si="1507"/>
        <v>0</v>
      </c>
      <c r="DQ861" s="32">
        <f t="shared" si="1565"/>
        <v>6819.5</v>
      </c>
      <c r="DR861" s="29"/>
      <c r="DS861" s="46">
        <f t="shared" si="1508"/>
        <v>0</v>
      </c>
      <c r="DT861" s="32">
        <f t="shared" si="1566"/>
        <v>4846</v>
      </c>
      <c r="DU861" s="29"/>
      <c r="DV861" s="46">
        <f t="shared" si="1509"/>
        <v>0</v>
      </c>
      <c r="DW861" s="32">
        <f t="shared" si="1567"/>
        <v>4835</v>
      </c>
      <c r="DX861" s="29"/>
      <c r="DY861" s="30">
        <f t="shared" si="1510"/>
        <v>0</v>
      </c>
      <c r="DZ861" s="31">
        <f t="shared" si="1568"/>
        <v>523</v>
      </c>
      <c r="EA861" s="30"/>
      <c r="EB861" s="30">
        <f t="shared" si="1511"/>
        <v>0</v>
      </c>
      <c r="EC861" s="34">
        <f t="shared" si="1569"/>
        <v>369</v>
      </c>
      <c r="ED861" s="29"/>
      <c r="EE861" s="46">
        <f t="shared" si="1512"/>
        <v>0</v>
      </c>
      <c r="EF861" s="32">
        <f t="shared" si="1570"/>
        <v>4769</v>
      </c>
      <c r="EG861" s="61"/>
      <c r="EH861" s="61">
        <f t="shared" si="1513"/>
        <v>0</v>
      </c>
      <c r="EI861" s="61">
        <f t="shared" si="1571"/>
        <v>23037</v>
      </c>
      <c r="EJ861" s="61"/>
      <c r="EK861" s="61">
        <f t="shared" si="1591"/>
        <v>0</v>
      </c>
      <c r="EL861" s="61">
        <f t="shared" si="1572"/>
        <v>21667</v>
      </c>
      <c r="EM861" s="132">
        <f t="shared" si="1592"/>
        <v>180374.70863899999</v>
      </c>
    </row>
    <row r="862" spans="1:143" s="36" customFormat="1" ht="13.2" x14ac:dyDescent="0.25">
      <c r="A862" s="130">
        <v>46154</v>
      </c>
      <c r="B862" s="185">
        <v>46154</v>
      </c>
      <c r="C862" s="172">
        <v>4957</v>
      </c>
      <c r="D862" s="113"/>
      <c r="E862" s="114"/>
      <c r="F862" s="201"/>
      <c r="G862" s="116"/>
      <c r="H862" s="117"/>
      <c r="I862" s="118">
        <f t="shared" si="1540"/>
        <v>0</v>
      </c>
      <c r="J862" s="119">
        <f t="shared" si="1594"/>
        <v>118161</v>
      </c>
      <c r="K862" s="117"/>
      <c r="L862" s="118">
        <f t="shared" si="1593"/>
        <v>0</v>
      </c>
      <c r="M862" s="119">
        <f t="shared" si="1595"/>
        <v>10300</v>
      </c>
      <c r="N862" s="117"/>
      <c r="O862" s="118">
        <f t="shared" si="1541"/>
        <v>0</v>
      </c>
      <c r="P862" s="119">
        <f t="shared" si="1596"/>
        <v>112184</v>
      </c>
      <c r="Q862" s="117"/>
      <c r="R862" s="117">
        <f t="shared" si="1542"/>
        <v>0</v>
      </c>
      <c r="S862" s="117">
        <f t="shared" si="1597"/>
        <v>16100</v>
      </c>
      <c r="T862" s="117"/>
      <c r="U862" s="117">
        <f t="shared" si="1547"/>
        <v>0</v>
      </c>
      <c r="V862" s="117">
        <f t="shared" si="1598"/>
        <v>39688</v>
      </c>
      <c r="W862" s="121"/>
      <c r="X862" s="120">
        <f t="shared" si="1543"/>
        <v>0</v>
      </c>
      <c r="Y862" s="117">
        <f t="shared" si="1599"/>
        <v>6245</v>
      </c>
      <c r="Z862" s="117"/>
      <c r="AA862" s="121">
        <f t="shared" si="1585"/>
        <v>0</v>
      </c>
      <c r="AB862" s="117">
        <f t="shared" si="1600"/>
        <v>6000</v>
      </c>
      <c r="AC862" s="117"/>
      <c r="AD862" s="117">
        <f t="shared" si="1586"/>
        <v>0</v>
      </c>
      <c r="AE862" s="117">
        <f t="shared" si="1601"/>
        <v>3738</v>
      </c>
      <c r="AF862" s="117"/>
      <c r="AG862" s="116">
        <f t="shared" si="1587"/>
        <v>0</v>
      </c>
      <c r="AH862" s="123">
        <f t="shared" si="1602"/>
        <v>4945</v>
      </c>
      <c r="AI862" s="117"/>
      <c r="AJ862" s="121">
        <f t="shared" si="1524"/>
        <v>0</v>
      </c>
      <c r="AK862" s="117">
        <f t="shared" si="1603"/>
        <v>22219</v>
      </c>
      <c r="AL862" s="117"/>
      <c r="AM862" s="121">
        <f t="shared" si="1588"/>
        <v>0</v>
      </c>
      <c r="AN862" s="117">
        <f t="shared" si="1604"/>
        <v>9279.02</v>
      </c>
      <c r="AO862" s="117">
        <v>21000</v>
      </c>
      <c r="AP862" s="121">
        <f t="shared" si="1544"/>
        <v>0</v>
      </c>
      <c r="AQ862" s="117">
        <f t="shared" si="1605"/>
        <v>41947</v>
      </c>
      <c r="AR862" s="117"/>
      <c r="AS862" s="121">
        <f t="shared" si="1490"/>
        <v>0</v>
      </c>
      <c r="AT862" s="117">
        <f t="shared" si="1606"/>
        <v>2100</v>
      </c>
      <c r="AU862" s="117"/>
      <c r="AV862" s="117">
        <f t="shared" si="1554"/>
        <v>0</v>
      </c>
      <c r="AW862" s="122">
        <f t="shared" si="1533"/>
        <v>1620.0000000000014</v>
      </c>
      <c r="AX862" s="117"/>
      <c r="AY862" s="117">
        <f t="shared" si="1491"/>
        <v>0</v>
      </c>
      <c r="AZ862" s="117">
        <f t="shared" si="1545"/>
        <v>1738.6</v>
      </c>
      <c r="BA862" s="117"/>
      <c r="BB862" s="121">
        <f t="shared" si="1492"/>
        <v>0</v>
      </c>
      <c r="BC862" s="117">
        <f t="shared" si="1555"/>
        <v>1254.5999999999999</v>
      </c>
      <c r="BD862" s="117"/>
      <c r="BE862" s="121">
        <f t="shared" si="1493"/>
        <v>0</v>
      </c>
      <c r="BF862" s="117">
        <f t="shared" si="1525"/>
        <v>7474.3200000000015</v>
      </c>
      <c r="BG862" s="117"/>
      <c r="BH862" s="121">
        <f t="shared" si="1538"/>
        <v>0</v>
      </c>
      <c r="BI862" s="117">
        <f t="shared" si="1590"/>
        <v>44919.88</v>
      </c>
      <c r="BJ862" s="117"/>
      <c r="BK862" s="121">
        <f t="shared" si="1495"/>
        <v>0</v>
      </c>
      <c r="BL862" s="117">
        <f t="shared" si="1556"/>
        <v>4604.6000000000004</v>
      </c>
      <c r="BM862" s="117"/>
      <c r="BN862" s="121">
        <f t="shared" si="1557"/>
        <v>0</v>
      </c>
      <c r="BO862" s="117">
        <f t="shared" si="1558"/>
        <v>11177.900000000001</v>
      </c>
      <c r="BP862" s="117"/>
      <c r="BQ862" s="121">
        <f t="shared" si="1584"/>
        <v>0</v>
      </c>
      <c r="BR862" s="117">
        <f t="shared" si="1526"/>
        <v>23451.419999999991</v>
      </c>
      <c r="BS862" s="117"/>
      <c r="BT862" s="117">
        <f t="shared" si="1581"/>
        <v>0</v>
      </c>
      <c r="BU862" s="117">
        <f t="shared" si="1535"/>
        <v>42663</v>
      </c>
      <c r="BV862" s="117"/>
      <c r="BW862" s="117">
        <f t="shared" si="1582"/>
        <v>0</v>
      </c>
      <c r="BX862" s="117">
        <f>+BX861+BV862-BW862</f>
        <v>128415</v>
      </c>
      <c r="BY862" s="117"/>
      <c r="BZ862" s="117">
        <f t="shared" si="1583"/>
        <v>0</v>
      </c>
      <c r="CA862" s="117">
        <f t="shared" si="1537"/>
        <v>38143</v>
      </c>
      <c r="CB862" s="117"/>
      <c r="CC862" s="117">
        <f t="shared" si="1514"/>
        <v>0</v>
      </c>
      <c r="CD862" s="117">
        <f t="shared" si="1516"/>
        <v>30685.639999999992</v>
      </c>
      <c r="CE862" s="117"/>
      <c r="CF862" s="117">
        <f t="shared" si="1559"/>
        <v>0</v>
      </c>
      <c r="CG862" s="117">
        <f t="shared" si="1560"/>
        <v>5617.9</v>
      </c>
      <c r="CH862" s="117"/>
      <c r="CI862" s="117">
        <f t="shared" si="1496"/>
        <v>0</v>
      </c>
      <c r="CJ862" s="117">
        <f t="shared" si="1578"/>
        <v>8715</v>
      </c>
      <c r="CK862" s="117"/>
      <c r="CL862" s="121">
        <f t="shared" si="1497"/>
        <v>0</v>
      </c>
      <c r="CM862" s="123">
        <f t="shared" si="1561"/>
        <v>4864</v>
      </c>
      <c r="CN862" s="117"/>
      <c r="CO862" s="121">
        <f t="shared" si="1498"/>
        <v>0</v>
      </c>
      <c r="CP862" s="123">
        <f t="shared" si="1562"/>
        <v>3955</v>
      </c>
      <c r="CQ862" s="117"/>
      <c r="CR862" s="121">
        <f t="shared" si="1499"/>
        <v>0</v>
      </c>
      <c r="CS862" s="123">
        <f t="shared" si="1532"/>
        <v>6656</v>
      </c>
      <c r="CT862" s="117"/>
      <c r="CU862" s="121">
        <f t="shared" si="1500"/>
        <v>0</v>
      </c>
      <c r="CV862" s="123">
        <f t="shared" si="1563"/>
        <v>7769</v>
      </c>
      <c r="CW862" s="117"/>
      <c r="CX862" s="117">
        <f t="shared" si="1501"/>
        <v>0</v>
      </c>
      <c r="CY862" s="116">
        <f t="shared" si="1519"/>
        <v>6801.7599999999984</v>
      </c>
      <c r="CZ862" s="123"/>
      <c r="DA862" s="117">
        <f t="shared" si="1502"/>
        <v>0</v>
      </c>
      <c r="DB862" s="117">
        <f t="shared" si="1579"/>
        <v>84558</v>
      </c>
      <c r="DC862" s="117"/>
      <c r="DD862" s="117">
        <f t="shared" si="1503"/>
        <v>0</v>
      </c>
      <c r="DE862" s="117">
        <f t="shared" si="1580"/>
        <v>131329</v>
      </c>
      <c r="DF862" s="117"/>
      <c r="DG862" s="120">
        <f t="shared" si="1504"/>
        <v>0</v>
      </c>
      <c r="DH862" s="117">
        <f t="shared" si="1517"/>
        <v>441384</v>
      </c>
      <c r="DI862" s="117"/>
      <c r="DJ862" s="117">
        <f t="shared" si="1505"/>
        <v>0</v>
      </c>
      <c r="DK862" s="117">
        <f t="shared" si="1564"/>
        <v>4219.5</v>
      </c>
      <c r="DL862" s="211"/>
      <c r="DM862" s="207">
        <f t="shared" si="1506"/>
        <v>0</v>
      </c>
      <c r="DN862" s="125">
        <f t="shared" si="1546"/>
        <v>0</v>
      </c>
      <c r="DO862" s="126"/>
      <c r="DP862" s="127">
        <f t="shared" si="1507"/>
        <v>0</v>
      </c>
      <c r="DQ862" s="128">
        <f t="shared" si="1565"/>
        <v>6819.5</v>
      </c>
      <c r="DR862" s="126"/>
      <c r="DS862" s="127">
        <f t="shared" si="1508"/>
        <v>0</v>
      </c>
      <c r="DT862" s="128">
        <f t="shared" si="1566"/>
        <v>4846</v>
      </c>
      <c r="DU862" s="126"/>
      <c r="DV862" s="127">
        <f t="shared" si="1509"/>
        <v>0</v>
      </c>
      <c r="DW862" s="128">
        <f t="shared" si="1567"/>
        <v>4835</v>
      </c>
      <c r="DX862" s="126"/>
      <c r="DY862" s="124">
        <f t="shared" si="1510"/>
        <v>0</v>
      </c>
      <c r="DZ862" s="125">
        <f t="shared" si="1568"/>
        <v>523</v>
      </c>
      <c r="EA862" s="124"/>
      <c r="EB862" s="124">
        <f t="shared" si="1511"/>
        <v>0</v>
      </c>
      <c r="EC862" s="129">
        <f t="shared" si="1569"/>
        <v>369</v>
      </c>
      <c r="ED862" s="126"/>
      <c r="EE862" s="127">
        <f t="shared" si="1512"/>
        <v>0</v>
      </c>
      <c r="EF862" s="128">
        <f t="shared" si="1570"/>
        <v>4769</v>
      </c>
      <c r="EG862" s="117"/>
      <c r="EH862" s="117">
        <f t="shared" si="1513"/>
        <v>0</v>
      </c>
      <c r="EI862" s="117">
        <f t="shared" si="1571"/>
        <v>23037</v>
      </c>
      <c r="EJ862" s="117"/>
      <c r="EK862" s="117">
        <f t="shared" si="1591"/>
        <v>0</v>
      </c>
      <c r="EL862" s="117">
        <f t="shared" si="1572"/>
        <v>21667</v>
      </c>
      <c r="EM862" s="131">
        <f t="shared" si="1592"/>
        <v>187361.908639</v>
      </c>
    </row>
    <row r="863" spans="1:143" s="36" customFormat="1" ht="11.25" customHeight="1" x14ac:dyDescent="0.25">
      <c r="A863" s="11">
        <v>46158</v>
      </c>
      <c r="B863" s="185">
        <v>46154</v>
      </c>
      <c r="C863" s="172">
        <v>4957</v>
      </c>
      <c r="D863" s="113"/>
      <c r="E863" s="114"/>
      <c r="F863" s="201"/>
      <c r="G863" s="116"/>
      <c r="H863" s="117"/>
      <c r="I863" s="118">
        <f t="shared" si="1540"/>
        <v>0</v>
      </c>
      <c r="J863" s="119">
        <f t="shared" si="1594"/>
        <v>118161</v>
      </c>
      <c r="K863" s="117"/>
      <c r="L863" s="118">
        <f t="shared" si="1593"/>
        <v>0</v>
      </c>
      <c r="M863" s="119">
        <f t="shared" si="1595"/>
        <v>10300</v>
      </c>
      <c r="N863" s="117"/>
      <c r="O863" s="118">
        <f t="shared" si="1541"/>
        <v>0</v>
      </c>
      <c r="P863" s="119">
        <f t="shared" si="1596"/>
        <v>112184</v>
      </c>
      <c r="Q863" s="117"/>
      <c r="R863" s="117">
        <f t="shared" si="1542"/>
        <v>0</v>
      </c>
      <c r="S863" s="117">
        <f t="shared" si="1597"/>
        <v>16100</v>
      </c>
      <c r="T863" s="117"/>
      <c r="U863" s="117">
        <f t="shared" si="1547"/>
        <v>0</v>
      </c>
      <c r="V863" s="117">
        <f t="shared" si="1598"/>
        <v>39688</v>
      </c>
      <c r="W863" s="121"/>
      <c r="X863" s="120">
        <f t="shared" si="1543"/>
        <v>0</v>
      </c>
      <c r="Y863" s="117">
        <f t="shared" si="1599"/>
        <v>6245</v>
      </c>
      <c r="Z863" s="117"/>
      <c r="AA863" s="121">
        <f t="shared" si="1585"/>
        <v>0</v>
      </c>
      <c r="AB863" s="117">
        <f t="shared" si="1600"/>
        <v>6000</v>
      </c>
      <c r="AC863" s="117"/>
      <c r="AD863" s="117">
        <f t="shared" si="1586"/>
        <v>0</v>
      </c>
      <c r="AE863" s="117">
        <f t="shared" si="1601"/>
        <v>3738</v>
      </c>
      <c r="AF863" s="117"/>
      <c r="AG863" s="116">
        <f t="shared" si="1587"/>
        <v>0</v>
      </c>
      <c r="AH863" s="123">
        <f t="shared" si="1602"/>
        <v>4945</v>
      </c>
      <c r="AI863" s="117"/>
      <c r="AJ863" s="121">
        <f t="shared" si="1524"/>
        <v>0</v>
      </c>
      <c r="AK863" s="117">
        <f t="shared" si="1603"/>
        <v>22219</v>
      </c>
      <c r="AL863" s="117"/>
      <c r="AM863" s="121">
        <f t="shared" si="1588"/>
        <v>0</v>
      </c>
      <c r="AN863" s="117">
        <f t="shared" si="1604"/>
        <v>9279.02</v>
      </c>
      <c r="AO863" s="117"/>
      <c r="AP863" s="121">
        <f t="shared" si="1544"/>
        <v>0</v>
      </c>
      <c r="AQ863" s="117">
        <f t="shared" si="1605"/>
        <v>41947</v>
      </c>
      <c r="AR863" s="117"/>
      <c r="AS863" s="121">
        <f t="shared" ref="AS863:AS926" si="1607">IF(OR(D863="NPC6ASZDB-VT015C",D863="NPP6ASZDB-VT005M",D863="NPP6ASZDB-VT003M",D863="NPC6ASZDB-VT030C",D863="NPC6ASZDB-VT005M",D863="NPC6ASZDB-VT125C",D863="NPC6ASZDB-VT010M",D863="NPC6ASZDB-VT007M",D863="NPC6ASZDB-VT350C",D863="NPC6ASZDB-VT003M",D863="NPC6ASZDB-VT250C",D863="NPC6ASZDB-VT002M",D863="NPC6ASZDB-VT050C",D863="NPC6ASZDB-VT001M",D863="NPC6ASZDB-VT150C",),E863*(F863+0.1),0)</f>
        <v>0</v>
      </c>
      <c r="AT863" s="117">
        <f t="shared" si="1606"/>
        <v>2100</v>
      </c>
      <c r="AU863" s="117"/>
      <c r="AV863" s="117">
        <f t="shared" si="1554"/>
        <v>0</v>
      </c>
      <c r="AW863" s="122">
        <f t="shared" si="1533"/>
        <v>1620.0000000000014</v>
      </c>
      <c r="AX863" s="117"/>
      <c r="AY863" s="117">
        <f t="shared" ref="AY863:AY926" si="1608">IF(OR(D863="NPP06UZDB-GN005M",D863="NPP06UZDB-GN001M",D863="NPC06UZDB-GN015M",D863="CO155E2-0MC150 ",D863="NPC06UZDB-GN250C",D863="NPC06UZDB-GN020C",D863="CO155E2-0MC250",D863="CO155E2-0MC150",D863="NPC06UZDB-GN350C",D863="NPC06UZDB-GN450C",D863="NPC06UZDB-GN007M",D863="NPC06UZDB-GN050C",D863="NPC06UZDB-GN750C",D863="CO155E2-0MM010",D863="CO155E2-0MC050",D863="NPC06UZDB-GN150C",D863="NPC06UZDB-GN150C",D863="CO155E2-0MM015",D863="NPC06UZDB-GN020M",D863="CO155E2-0MM003",D863="CO155E2-0MM005",D863="CO155E2-0MM007",D863="NPC06UZDB-GN010M",D863="NPC06UZDB-GN125C",D863="NPC06UZDB-GN012M",D863="CO155E2-0MM001",D863="NPC06UZDB-GN001M",D863="NPC06UZDB-GN002M",D863="NPC06UZDB-GN003M",D863="NPC06UZDB-GN004M",D863="NPC06UZDB-GN005M",D863="NPC06UZDB-GN006M",D863="CO155E2-0MM002",),E863*(F863+0.12),0)</f>
        <v>0</v>
      </c>
      <c r="AZ863" s="117">
        <f t="shared" si="1545"/>
        <v>1738.6</v>
      </c>
      <c r="BA863" s="117"/>
      <c r="BB863" s="121">
        <f t="shared" ref="BB863:BB926" si="1609">IF(OR(D863="NPC6AUZDB-RD025C",D863="NPP06UZDB-RD150C",D863="NPC06UZDB-RD250C",D863="NPC06UZDB-OR050C",D863="NPC06UZDB-RD015M",D863="CO155E2-07C150",D863="NPC06UZDB-RD150C",D863="NPC06UZDB-RD020C",D863="NPC06UZDB-RD750C",D863="CO155E2-07M015",D863="CO155E2-07M010",D863="NPC06UZDB-RD050C",D863="NPC06UZDB-RD150C",D863="CO155E2-07M005",D863="CO155E2-07M007",D863="CO155E2-07C050",D863="NPC06UZDB-RD750C",D863="NPC06UZDB-RD005M",D863="CO155E2-07C150",D863="NPC06UZDB-RD010M",D863="NPC06UZDB-RD020M",D863="CO155E2-07M001",D863="CO155E2-07M003",D863="CO155E2-07M002",D863="NPC06UZDB-RD001M",D863="NPC06UZDB-RD002M",D863="NPC06UZDB-RD002M",D863="NPC06UZDB-RD003M",D863="NPC06UZDB-RD004M",),E863*(F863+0.12),0)</f>
        <v>0</v>
      </c>
      <c r="BC863" s="117">
        <f t="shared" si="1555"/>
        <v>1254.5999999999999</v>
      </c>
      <c r="BD863" s="117"/>
      <c r="BE863" s="121">
        <f t="shared" ref="BE863:BE926" si="1610">IF(OR(D863="NPC06UZDB-BL030M",D863="NPP06UZDB-BL004M",D863="NPP06UZDB-BL020M",D863="NPP06UZDB-BL250C",D863="NPP06UZDB-BL010M",D863="CO155E2-0ZM020",D863="CO155E2-0ZM025",D863="NPP06UZDB-BL007M",D863="NPP06UZDB-BL009M",D863="NPP06UZDB-BL003M",D863="NPP06UZDB-BL008M",D863="NPC06UZDB-BL017C",D863="NPP06UZDB-BL002M",D863="NPP06UZDB-BL150C",D863="NPP06UZDB-BL006M",D863="CO155E2-0ZC750",D863="NPC06UZDB-BL011M",D863="NPC06UZDB-BL250C",D863="NPC06UZDB-BL009M",D863="NPC06UZDB-BL020C",D863="NPC06UZDB-BL012M",D863="NPC06UZDB-BL015C",D863="NPC06UZDB-BL030C",D863="NPC06UZDB-BL013M",D863="CO155E2-0ZC050",D863="CO155E2-0ZC250",D863="CO155E2-0ZM009",D863="CO155E2-0ZM008",D863="CO155E2-0ZM006",D863="CO155E2-0ZM012",D863="CO155E2-0ZM004",D863="CO155E2-0ZC150",D863="CO155E2-0ZM015",D863="CO155E2-0ZM010",D863="CO155E2-0ZM005",D863="CO155E2-0ZC150",D863="CO155E2-0ZM015",D863="NPC06UZDB-BL020M",D863="CO155E2-0ZM003",D863="CO155E2-0ZM007",D863="NPC06UZDB-BL750C",D863="NPC06UZDB-BL150C",D863="NPC06UZDB-BL020M",D863="NPC06UZDB-BL050C",D863="NPC06UZDB-BL008M",D863="NPC06UZDB-BL006M",D863="NPC06UZDB-BL010M",D863="NPC06UZDB-BL007M",D863="NPC06UZDB-BL001M",D863="NPC06UZDB-BL002M",D863="NPC06UZDB-BL003M",D863="NPC06UZDB-BL004M",D863="NPC06UZDB-BL005M",D863="NPC06UZDB-BL015M",D863="CO155E2-0ZM001",D863="CO155E2-0ZM002",),E863*(F863+0.12),0)</f>
        <v>0</v>
      </c>
      <c r="BF863" s="117">
        <f t="shared" si="1525"/>
        <v>7474.3200000000015</v>
      </c>
      <c r="BG863" s="117"/>
      <c r="BH863" s="121">
        <f t="shared" ref="BH863:BH894" si="1611">IF(OR(D883="NPC06UZDB-GY026M",D883="NPP06UZDB-GY010M",D863="CO155E2-0CM018",D863="CO155E2-0CM023",D863="CO155E2-0CM026",D863="NPP06UZDB-GY150C",D863="NPP06UZDB-GY025M",D863="NPC06UZDB-GY013M",D863="NPP06UZDB-GY001M",D863="NPP06UZDB-GY250C",D863="NPC06UZDB-GY028M",D863="NPC06UZDB-GY018M",D863="NPC06UZDB-GY014M",D863="NPC06UZDB-GY012M",D863="NPC06UZDB-GY011M",D863="NPC06UZDB-GY006M",D863="CO155E2-0CM006",D863="NPP06UZDB-GY005M",D863="NPP06UZDB-GY005M",D863="NPP06UZDB-GY003M",D863="NPP06UZDB-GY002M",D863="NPC06UZDB-GY025M",D863="CO155E2-0CM020",D863="CO155E2-0CM030",D863="NPC06UZDB-GY350C",D863="NPC06UZDB-GY030M",D863="NPC06UZDB-GY020C",D863="NPC06UZDB-GY030M",D863="NPC06UZDB-GY350C",D863="CO155E2-0CM007",D863="NPC06UZDB-GY150C",D863="NPC06UZDB-GY250C",D863="NPC06UZDB-GY007M",D863="CO155E2-0CC050",D863="NPC06UZDB-GY006M",D863="NPC06UZDB-GY008M",D863="NPC06UZDB-GY050C",D863="CO155E2-0CC250",D863="NPC06UZDB-GY750C",D863="NPC06UZDB-GY007M",D863="NPC06UZDB-GY020M",D863="CO155E2-0CC150",D863="CO155E2-0CM015",D863="CO155E2-0CM010",D863="NPC06UZDB-GY450C",D863="NPC06UZDB-GY015M",D863="NPC06UZDB-GY150C",D863="CO155E2-0CM001",D863="CO155E2-0CM002",D863="CO155E2-0CM003",D863="CO155E2-0CM004",D863="CO155E2-0CM005",D863="CO155E2-0CM008",D863="NPC06UZDB-GY010M",D863="NPC06UZDB-GY001M",D863="NPC06UZDB-GY002M",D863="NPC06UZDB-GY003M",D863="NPC06UZDB-GY004M",D863="NPC06UZDB-GY005M",),E863*(F863+0.12),0)</f>
        <v>0</v>
      </c>
      <c r="BI863" s="117">
        <f t="shared" si="1590"/>
        <v>44919.88</v>
      </c>
      <c r="BJ863" s="117"/>
      <c r="BK863" s="121">
        <f t="shared" ref="BK863:BK926" si="1612">IF(OR(D863="NPP06UZDB-YL002M",D863="NPP06UZDB-YL001M",D863="NPP06UZDB-YL150C",D863="NPP06UZDB-YL010M",D863="NPC06UZDB-YL015C",D863="NPC06UZDB-YL020M",D863="CO155E2-09M016",D863="CO155E2-09M012",D863="CO155E2-09M016",D863="NPC06UZDB-YL750C",D863="CO155E2-09M008",D863="NPC06UZDB-YL004M",D863="NPC06UZDB-YL004M",D863="NPC06UZDB-YL003M",D863="NPC06UZDB-YL250C",D863="CO155E2-09C050",D863="NPC06UZDB-YL020C",D863="NPC06UZDB-YL350C",D863="CO155E2-09M004",D863="CO155E2-09M004C6",D863="CO155E2-09M015",D863="NPC06UZDB-YL050C",D863="NPC06UZDB-YL010M",D863="CO155E2-09M010",D863="NPC06UZDB-YL010M",D863="NPC06UZDB-YL007M",D863="NPC06UZDB-YL150C",D863="CO155E2-09M015",D863="CO155E2-09C150",D863="CO155E2-09M005",D863="CO155E2-09M003",D863="CO155E2-09M001",D863="CO155E2-09M007",D863="NPC06UZDB-YL001M",D863="NPC06UZDB-YL002M",D863="NPC06UZDB-YL003M",D863="NPC06UZDB-YL004M",D863="NPC06UZDB-YL005M",D863="CO155E2-09M002",),E863*(F863+0.12),0)</f>
        <v>0</v>
      </c>
      <c r="BL863" s="117">
        <f t="shared" si="1556"/>
        <v>4604.6000000000004</v>
      </c>
      <c r="BM863" s="117"/>
      <c r="BN863" s="121">
        <f t="shared" si="1557"/>
        <v>0</v>
      </c>
      <c r="BO863" s="117">
        <f t="shared" si="1558"/>
        <v>11177.900000000001</v>
      </c>
      <c r="BP863" s="121"/>
      <c r="BQ863" s="121">
        <f t="shared" si="1584"/>
        <v>0</v>
      </c>
      <c r="BR863" s="117">
        <f t="shared" si="1526"/>
        <v>23451.419999999991</v>
      </c>
      <c r="BS863" s="117"/>
      <c r="BT863" s="117">
        <f t="shared" si="1581"/>
        <v>0</v>
      </c>
      <c r="BU863" s="117">
        <f t="shared" si="1535"/>
        <v>42663</v>
      </c>
      <c r="BV863" s="117"/>
      <c r="BW863" s="117">
        <f t="shared" si="1582"/>
        <v>0</v>
      </c>
      <c r="BX863" s="117">
        <f>+BX862+BV863-BW863</f>
        <v>128415</v>
      </c>
      <c r="BY863" s="117"/>
      <c r="BZ863" s="117">
        <f t="shared" si="1583"/>
        <v>0</v>
      </c>
      <c r="CA863" s="117">
        <f t="shared" si="1537"/>
        <v>38143</v>
      </c>
      <c r="CB863" s="117">
        <v>16000</v>
      </c>
      <c r="CC863" s="117">
        <f t="shared" si="1514"/>
        <v>0</v>
      </c>
      <c r="CD863" s="117">
        <f t="shared" si="1516"/>
        <v>46685.639999999992</v>
      </c>
      <c r="CE863" s="117"/>
      <c r="CF863" s="117">
        <f t="shared" si="1559"/>
        <v>0</v>
      </c>
      <c r="CG863" s="117">
        <f t="shared" si="1560"/>
        <v>5617.9</v>
      </c>
      <c r="CH863" s="117"/>
      <c r="CI863" s="117">
        <f t="shared" ref="CI863:CI926" si="1613">IF(OR(D863="NPC6AUZDB-YL025C",D863="NPC6AUZDB-YL002M",D863="NPC6AUZDB-YL015M",D863="NPC6AUZDB-YL001M",D863="PC6AUZDB-YL002M",D863="NPC6AUZDB-YL003M",D863="NPC6AUZDB-YL005M",),E863*(F863+0.1),0)</f>
        <v>0</v>
      </c>
      <c r="CJ863" s="117">
        <f t="shared" si="1578"/>
        <v>8715</v>
      </c>
      <c r="CK863" s="117"/>
      <c r="CL863" s="121">
        <f t="shared" ref="CL863:CL926" si="1614">IF(OR(D863="NPC6AUZDB-GN007M",D863="NPC6AUZDB-GN010M",D863="NPC6AUZDB-GN002M",D863="NPC6AUZDB-GN001M",D863="NPC6AUZDB-GN003M",D863="NPC6AUZDB-GN005M",),E863*(F863+0.1),0)</f>
        <v>0</v>
      </c>
      <c r="CM863" s="123">
        <f t="shared" si="1561"/>
        <v>4864</v>
      </c>
      <c r="CN863" s="117"/>
      <c r="CO863" s="121">
        <f t="shared" ref="CO863:CO926" si="1615">IF(OR(D863="NPC6AUZDB-BK002M",D863="NPC6AUZDB-BK010M",D863="NPC6AUZDB-BK003M",D863="NPC6AUZDB-BK001M",),E863*(F863+0.1),0)</f>
        <v>0</v>
      </c>
      <c r="CP863" s="123">
        <f t="shared" si="1562"/>
        <v>3955</v>
      </c>
      <c r="CQ863" s="117"/>
      <c r="CR863" s="121">
        <f t="shared" ref="CR863:CR926" si="1616">IF(OR(D863="NPC6AUZDB-RD005M",D863="NPC6AUZDB-RD025C",D863="NPC6AUZDB-RD002M",D863="NPC6AUZDB-RD003M",D863="NPC6AUZDB-RD001M",),E863*(F863+0.1),0)</f>
        <v>0</v>
      </c>
      <c r="CS863" s="123">
        <f t="shared" si="1532"/>
        <v>6656</v>
      </c>
      <c r="CT863" s="117"/>
      <c r="CU863" s="121">
        <f t="shared" ref="CU863:CU926" si="1617">IF(OR(D863="NPC6AUZDB-OR002M",D863="NPC6AUZDB-RD003M",D863="NPC6AUZDB-RD001M",),E863*(F863+0.1),0)</f>
        <v>0</v>
      </c>
      <c r="CV863" s="123">
        <f t="shared" si="1563"/>
        <v>7769</v>
      </c>
      <c r="CW863" s="117"/>
      <c r="CX863" s="117">
        <f t="shared" ref="CX863:CX926" si="1618">IF(OR(D863="NPC6AUZDB-GY030C",D863="NPC6AUZDA-GY003M",D854="NPC6AUZDA-GY003M",D863="NPC6AUZDB-GY150C",D863="NPC6AUZDB-GY010M",D863="NPC6AUZDB-GY001M",D863="NPC6AUZDB-GY005M",D863="NPC6AUZDA-GY020M",D863="NPC6AUZDB-GY003M",D863="NPC6AUZDB-GY002M",),E863*(F863+0.1),0)</f>
        <v>0</v>
      </c>
      <c r="CY863" s="116">
        <f t="shared" si="1519"/>
        <v>6801.7599999999984</v>
      </c>
      <c r="CZ863" s="123"/>
      <c r="DA863" s="117">
        <f t="shared" ref="DA863:DA926" si="1619">IF(OR(D863="NPP6AUZDB-BK001M",D863="NPP6AUZDB-WT005M",D863="NPC6AUZDB-WT020C",D863="NPP6AUZDB-WT002M",D863="NPC6AUZDB-GY030C",D863="NPC6AUZDB-WT030C",D863="NPC6AUZDB-BL030C",D863="NPC6AUZDB-YL050C",D863="NPC6AUZDB-WT020C",D863="NPC6AUZDB-BK002M",D863="NPC6AUZDB-GN002M",D863="NPC6AUZDB-OR002M",D863="NPC6AUZDB-RD005M",D863="NPC6AUZDB-RD025C",D863="NPC6AUZDB-BL025C",D863="NPC6AUZDB-YL025C",D863="NPC6AUZDB-WT025C",D863="NPC6AUZDB-GN001M",D863="NPC6AUZDB-GY150C",D863="NPC6AUZDB-YL015M",D863="NPC6AUZDB-GY010M",D863="NPC6AUZDB-GY001M",D863="NPC6AUZDB-GY005M",D863="NPC6AUZDB-YL003M",D863="PC6AUZDB-YL002M",D863="NPC6AUZDB-BL015M",D863="NPC6AUZDB-WT007M",D863="NPC6AUZDB-YL001M",D863="NPC6AUZDB-GY002M",D863="NPC6AUZDB-GN001M",D863="NPC6AUZDB-BL150C",D863="NPC6AUZDB-RD002M",D863="NPC6AUZDB-RD005M",D863="NPC6AUZDB-WT012M",D863="NPC6AUZDB-GY020C",D863="NPC6AUZDB-RD020C",D863="NPC6AUZDB-WT050C",D863="NPC6AUZDB-BL020M",D863="NPC6AUZDB-BL002M",D863="NPC6AUZDB-BL025C",D863="NPC6AUZDB-GN025C",D863="NPC6AUZDB-GY025C",D863="NPC6AUZDB-RD025C",D863="NPC6AUZDB-YL025C",D863="NPC6AUZDA-GY001M",D863="NPC6AUZDA-GY002M",D863="NPC6AUZDA-GY003M",D863="NPC6AUZDB-WT004M",D863="NPC6AUZDB-WT006M",D863="NPC6AUZDB-WT007M",D863="NPC6AUZDB-WT025M",D863="NPC6AUZDB-WT020M",D863="NPC6AUZDB-GN002M",D863="NPC6AUZDB-BL150C",D863="NPC6AUZDB-YL002M",D863="NPC6AUZDB-WT008M",D863="NPC6AUZDB-BL250C",D863="NPC6AUZDB-GN150C",D863="NPC6AUZDB-OR001M",D863="NPC6AUZDB-OR005M",D863="NPC6AUZDB-WT007M",D863="NPC6AUZDA-GY020M",D863="NPC6AUZDB-RD003M",D863="NPC6AUZDB-GN001M",D863="NPC6AUZDB-RD001M",D863="NPC6AUZDB-GN003M",D863="NPC6AUZDB-GY003M",D863="NPC6AUZDB-OR003M",D863="NPC6AUZDB-WT025C",D863="NPC6AUZDB-WT250C",D863="NPC6AUZDB-BK003M",D863="NPC6AUZDB-BK002M",D863="NPC6AUZDB-BK001M",D863="NPC6AUZDB-GN005M",D863="NPC6AUZDB-WT750C",D863="NPC6AUZDB-WT150C",D863="NPC6AUZDB-BL005M",D863="NPC6AUZDB-WT010M",D863="NPC6AUZDB-WT015M",D863="NPC6AUZDB-YL005M",D863="NPC6AUZDB-WT010M",D863="NPC6AUZDB-BL003M",D863="NPC6AUZDB-BL007M",D863="NPC6AUZDB-BL001M",D863="NPC6AUZDB-WT005M",D863="NPC6AUZDB-WT003M",D863="NPC6AUZDB-WT002M",D863="NPC6AUZDB-WT001M",),E863*2,0)</f>
        <v>0</v>
      </c>
      <c r="DB863" s="117">
        <f t="shared" si="1579"/>
        <v>84558</v>
      </c>
      <c r="DC863" s="117"/>
      <c r="DD863" s="117">
        <f t="shared" ref="DD863:DD926" si="1620">IF(OR(D863="NPP6AUZDB-BK001M",D863="NPP6AUZDB-WT005M",D863="NPP6AUZDB-WT003M",D863="NPP6AUZDB-WT002M",D863="NPC6AUZDB-GY030C",D863="NPC6AUZDB-WT030C",D863="NPC6AUZDB-BL030C",D863="NPC6AUZDB-YL050C",D863="NPC6AUZDB-WT020C",D863="NPC6AUZDB-BK002M",D863="NPC6AUZDB-GN002M",D863="NPC6AUZDB-OR002M",D863="NPC6AUZDB-WT006M",D863="NPC6AUZDB-RD005M",D863="NPC6AUZDB-RD025C",D863="NPC6AUZDB-BL025C",D863="NPC6AUZDB-YL025C",D863="NPC6AUZDB-WT025C",D863="NPC6AUZDB-GY150C",D863="NPC6AUZDB-YL015M",D863="NPC6AUZDB-GY010M",D863="NPC6AUZDB-GY001M",D863="NPC6AUZDB-GY005M",D863="NPC6AUZDB-YL003M",D863="PC6AUZDB-YL002M",D863="NPC6AUZDB-BL015M",D863="NPC6AUZDB-WT007M",D863="NPC6AUZDB-YL001M",D863="NPC6AUZDB-GY002M",D863="NPC6AUZDB-GN001M",D863="NPC6AUZDB-BL150C",D863="NPC6AUZDB-RD002M",D863="NPC6AUZDB-RD005M",D863="NPC6AUZDB-WT012M",D863="NPC6AUZDB-GY020C",D863="NPC6AUZDB-RD020C",D863="NPC6AUZDB-WT050C",D863="NPC6AUZDB-BL020M",D863="NPC6AUZDB-BL002M",D863="NPC6AUZDB-BL025C",D863="NPC6AUZDB-GN025C",D863="NPC6AUZDB-GY025C",D863="NPC6AUZDB-RD025C",D863="NPC6AUZDB-YL025C",D863="NPC6AUZDA-GY001M",D863="NPC6AUZDA-GY002M",D863="NPC6AUZDA-GY003M",D863="NPC6AUZDB-WT004M",D863="NPC6AUZDB-WT006M",D863="NPC6AUZDB-WT007M",D863="NPC6AUZDB-WT025M",D863="NPC6AUZDB-WT020M",D863="NPC6AUZDB-GN002M",D863="NPC6AUZDB-BL150C",D863="NPC6AUZDB-YL002M",D863="NPC6AUZDB-WT008M",D863="NPC6AUZDB-BL250C",D863="NPC6AUZDB-GN150C",D863="NPC6AUZDB-OR001M",D863="NPC6AUZDB-OR005M",D863="NPC6AUZDB-WT007M",D863="NPC6AUZDA-GY020M",D863="NPC6AUZDB-RD003M",D863="NPC6AUZDB-GN001M",D863="NPC6AUZDB-RD001M",D863="NPC6AUZDB-GN003M",D863="NPC6AUZDB-GY003M",D863="NPC6AUZDB-OR003M",D863="NPC6AUZDB-WT025C",D863="NPC6AUZDB-WT250C",D863="NPC6AUZDB-BK003M",D863="NPC6AUZDB-BK002M",D863="NPC6AUZDB-BK001M",D863="NPC6AUZDB-GN005M",D863="NPC6AUZDB-WT750C",D863="NPC6AUZDB-WT150C",D863="NPC6AUZDB-BL005M",D863="NPC6AUZDB-WT015M",D863="NPC6AUZDB-YL005M",D863="NPC6AUZDB-WT010M",D863="NPC6AUZDB-BL003M",D863="NPC6AUZDB-BL007M",D863="NPC6AUZDB-BL001M",D863="NPC6AUZDB-WT005M",D863="NPC6AUZDB-WT003M",D863="NPC6AUZDB-WT002M",D863="NPC6AUZDB-WT001M",),E863*2,0)</f>
        <v>0</v>
      </c>
      <c r="DE863" s="117">
        <f t="shared" si="1580"/>
        <v>131329</v>
      </c>
      <c r="DF863" s="117"/>
      <c r="DG863" s="120">
        <f t="shared" ref="DG863:DG926" si="1621">IF(OR(D863="NPP6AUZDB-WT003M",D863="NPC06SZDB-WT004M",D863="CO155E2-01C150",D863="CO155E2-0CM002",D863="CO155E2-08M020",D863="CO155E2-06M002",D863="NPC06SZDB-WT001M",D863="CO155E2-08M007",D863="CO17772-08M003",D863="CO155E2-08M003",D863="CO155E2-0MM001",D863="CO155E2-0ZC750",D863="CO155E2-09M008",D863="CO155E2-09M015",D863="CO155E2-08M010",D863="CO155E2-08M015",D863="CO155E2-08M001",D863="CO155E2-0MM015",D863="CO17772-0CM003",D863="CO155E2-0MC050",D863="CO155E2-0CM001",D863="CO155E2-0CM007",D863="CO155E2-08C050",D863="NPC06SZDB-YL010M",D863="NPC06SZDB-GY003M",D863="NPC06SZDB-WT002M",D863="NPC06SZDB-GY001M",D863="NPC06SZDB-WT010M",D863="NPC06SZDB-WT050C",D863="NPC06SZDB-WT005M",D863="NPC06SZDB-WT003M",D863="CO155E2-08M005",D863="CO155E2-08M002",D863="CO155E2-08C150",D863="CO155E2-07M010", D863="CO155E2-0ZM015",D863="CO155E2-0CM010",D863="CO155E2-0CM015",D863="CO155E2-01M010",D863="CO17772-08C150",D863="CO17772-08C050",D863="NPC06SZDB-WT015M",D863="NPC06SZDB-WT015M",D863="NPC06SZDB-WT150C"),E863,0)</f>
        <v>0</v>
      </c>
      <c r="DH863" s="117">
        <f t="shared" si="1517"/>
        <v>441384</v>
      </c>
      <c r="DI863" s="117"/>
      <c r="DJ863" s="117">
        <f t="shared" ref="DJ863:DJ926" si="1622">IF(OR(D863="CO17772-08C250",D863="CO17772-08F004",D863="CO17772-08F010",D863="CO17772-08C750",D863="CO17772-08C250",D863="CO17772-08F002",D863="CO17772-08M020",D863="CO17772-08M010",D863="CO17772-08M006",D863="CO17772-08C050",D863="CO17772-08C150",D863="CO17772-08M007",D863="CO17772-08M010",D863=1644077,D863="CO17772-08M001",D863="CO17772-08M002",D863="CO17772-08M003",D863="CO17772-08M004",D863="CO17772-08M005",D863="CO17772-08M015",),E863*(F863+0.15),0)</f>
        <v>0</v>
      </c>
      <c r="DK863" s="117">
        <f t="shared" si="1564"/>
        <v>4219.5</v>
      </c>
      <c r="DL863" s="211"/>
      <c r="DM863" s="207">
        <f t="shared" ref="DM863:DM926" si="1623">IF(D863=2153276,E863*(F863+0.15),0)</f>
        <v>0</v>
      </c>
      <c r="DN863" s="125">
        <f t="shared" si="1546"/>
        <v>0</v>
      </c>
      <c r="DO863" s="126"/>
      <c r="DP863" s="127">
        <f t="shared" ref="DP863:DP926" si="1624">IF(OR(D863="CO17772-0CC050",D863="CO17772-0CM015",D863="CO17772-0CM007",D863="CO17772-0CM005",D863="CO17772-0CM007",D863="CO17772-0CM007",D863="CO17772-0CM010",D863="CO17772-0CM003",D863="CO17772-0MM015",D863="CO17772-0CM002",D863=959305,D863="CO17772-0CM001",),E863*(F863+0.15),0)</f>
        <v>0</v>
      </c>
      <c r="DQ863" s="128">
        <f t="shared" si="1565"/>
        <v>6819.5</v>
      </c>
      <c r="DR863" s="126"/>
      <c r="DS863" s="127">
        <f t="shared" ref="DS863:DS926" si="1625">IF(OR(D863="CO17772-0ZM010",D863="CO17772-0ZM002",D863="CO17772-0ZM001",D863="CO17772-0ZM005",D863="CO17772-0ZM008",D863=959308,),E863*(F863+0.15),0)</f>
        <v>0</v>
      </c>
      <c r="DT863" s="128">
        <f t="shared" si="1566"/>
        <v>4846</v>
      </c>
      <c r="DU863" s="126"/>
      <c r="DV863" s="127">
        <f t="shared" ref="DV863:DV926" si="1626">IF(OR(D863="CO17772-0MM003",D863="CO17772-0MM001",D863="CO17772-0MC150",D863="CO17772-0MM005",D863=959306,),E863*(F863+0.15),0)</f>
        <v>0</v>
      </c>
      <c r="DW863" s="128">
        <f t="shared" si="1567"/>
        <v>4835</v>
      </c>
      <c r="DX863" s="126"/>
      <c r="DY863" s="124">
        <f t="shared" ref="DY863:DY926" si="1627">IF(OR(D863="CO17772-09M001",D863=959307,),E863*(F863+0.15),0)</f>
        <v>0</v>
      </c>
      <c r="DZ863" s="125">
        <f t="shared" si="1568"/>
        <v>523</v>
      </c>
      <c r="EA863" s="124"/>
      <c r="EB863" s="124">
        <f t="shared" ref="EB863:EB926" si="1628">IF(OR(D863="CO17772-01M001",),E863*(F863+0.15),0)</f>
        <v>0</v>
      </c>
      <c r="EC863" s="129">
        <f t="shared" si="1569"/>
        <v>369</v>
      </c>
      <c r="ED863" s="126"/>
      <c r="EE863" s="127">
        <f t="shared" ref="EE863:EE926" si="1629">IF(OR(CA863="CO17772-07M015",D863="CO17772-07M007",D863="CO17772-07M001",D863="CO17772-07M001",D863=959309,),E863*(F863+0.15),0)</f>
        <v>0</v>
      </c>
      <c r="EF863" s="128">
        <f t="shared" si="1570"/>
        <v>4769</v>
      </c>
      <c r="EG863" s="117"/>
      <c r="EH863" s="117">
        <f t="shared" ref="EH863:EH926" si="1630">IF(OR(D863="CO17772-0MM003",D863="CO17772-0ZM010",D863="CO17772-07M007",D863="CO17772-0ZM002",D863="CO17772-01M001",D863="CO17772-0CC050",D863="CO17772-0CM015",D863="CO17772-08F004",D863="CO17772-08F010",D863="CO17772-08C750",D863="CO17772-08C250",D863="CO17772-07M001",D863="CO17772-09M001",D863="CO17772-0ZM001",D863="CO17772-0MM001",D863="CO17772-08F002",D863="CO17772-0ZM008",D863="CO17772-0ZM005",D863="CO17772-0CM005",D863="CO17772-0CM007",D863="CO17772-08M020",D863="CO17772-0MC150",D863="CO17772-08M006",D863="CO17772-08C050",D863="CO17772-0CM007",D863="CO17772-0CM010",D863="CO17772-0CM003",D863="CO17772-08C150",D863="CO17772-08M007",D863="CO17772-0MM005",D863="CO17772-0MM015",D863="CO17772-0CM002",D863="CO17772-0CM001",D863="CO17772-08M010",D863="CO17772-08M001",D863="CO17772-08M002",D863="CO17772-08M003",D863="CO17772-08M004",D863="CO17772-08M015",D863=959308,D863=959305,D863=959306,D863=959307,D863=959309,D863=1644077,D863="CO17772-08M005",),E863*2,0)</f>
        <v>0</v>
      </c>
      <c r="EI863" s="117">
        <f t="shared" si="1571"/>
        <v>23037</v>
      </c>
      <c r="EJ863" s="117"/>
      <c r="EK863" s="117">
        <f t="shared" si="1591"/>
        <v>0</v>
      </c>
      <c r="EL863" s="117">
        <f t="shared" si="1572"/>
        <v>21667</v>
      </c>
      <c r="EM863" s="131">
        <f t="shared" si="1592"/>
        <v>190942.41193900001</v>
      </c>
    </row>
    <row r="864" spans="1:143" s="36" customFormat="1" ht="11.25" customHeight="1" x14ac:dyDescent="0.25">
      <c r="A864" s="11">
        <v>46158</v>
      </c>
      <c r="B864" s="185">
        <v>46154</v>
      </c>
      <c r="C864" s="172">
        <v>4975</v>
      </c>
      <c r="D864" s="113"/>
      <c r="E864" s="114"/>
      <c r="F864" s="201"/>
      <c r="G864" s="116"/>
      <c r="H864" s="117"/>
      <c r="I864" s="118">
        <f t="shared" si="1540"/>
        <v>0</v>
      </c>
      <c r="J864" s="119">
        <f t="shared" si="1594"/>
        <v>118161</v>
      </c>
      <c r="K864" s="117"/>
      <c r="L864" s="118">
        <f t="shared" si="1593"/>
        <v>0</v>
      </c>
      <c r="M864" s="119">
        <f t="shared" si="1595"/>
        <v>10300</v>
      </c>
      <c r="N864" s="117"/>
      <c r="O864" s="118">
        <f t="shared" si="1541"/>
        <v>0</v>
      </c>
      <c r="P864" s="119">
        <f t="shared" si="1596"/>
        <v>112184</v>
      </c>
      <c r="Q864" s="117"/>
      <c r="R864" s="117">
        <f t="shared" si="1542"/>
        <v>0</v>
      </c>
      <c r="S864" s="117">
        <f t="shared" si="1597"/>
        <v>16100</v>
      </c>
      <c r="T864" s="117"/>
      <c r="U864" s="117">
        <f t="shared" si="1547"/>
        <v>0</v>
      </c>
      <c r="V864" s="117">
        <f t="shared" si="1598"/>
        <v>39688</v>
      </c>
      <c r="W864" s="121"/>
      <c r="X864" s="120">
        <f t="shared" si="1543"/>
        <v>0</v>
      </c>
      <c r="Y864" s="117">
        <f t="shared" si="1599"/>
        <v>6245</v>
      </c>
      <c r="Z864" s="117"/>
      <c r="AA864" s="121">
        <f t="shared" si="1585"/>
        <v>0</v>
      </c>
      <c r="AB864" s="117">
        <f t="shared" si="1600"/>
        <v>6000</v>
      </c>
      <c r="AC864" s="117"/>
      <c r="AD864" s="117">
        <f t="shared" si="1586"/>
        <v>0</v>
      </c>
      <c r="AE864" s="117">
        <f t="shared" si="1601"/>
        <v>3738</v>
      </c>
      <c r="AF864" s="117"/>
      <c r="AG864" s="116">
        <f t="shared" si="1587"/>
        <v>0</v>
      </c>
      <c r="AH864" s="123">
        <f t="shared" si="1602"/>
        <v>4945</v>
      </c>
      <c r="AI864" s="117"/>
      <c r="AJ864" s="121">
        <f t="shared" si="1524"/>
        <v>0</v>
      </c>
      <c r="AK864" s="117">
        <f t="shared" si="1603"/>
        <v>22219</v>
      </c>
      <c r="AL864" s="117"/>
      <c r="AM864" s="121">
        <f t="shared" si="1588"/>
        <v>0</v>
      </c>
      <c r="AN864" s="117">
        <f t="shared" si="1604"/>
        <v>9279.02</v>
      </c>
      <c r="AO864" s="117"/>
      <c r="AP864" s="121">
        <f t="shared" si="1544"/>
        <v>0</v>
      </c>
      <c r="AQ864" s="117">
        <f t="shared" si="1605"/>
        <v>41947</v>
      </c>
      <c r="AR864" s="117"/>
      <c r="AS864" s="121">
        <f t="shared" si="1607"/>
        <v>0</v>
      </c>
      <c r="AT864" s="117">
        <f t="shared" si="1606"/>
        <v>2100</v>
      </c>
      <c r="AU864" s="117"/>
      <c r="AV864" s="117">
        <f t="shared" si="1554"/>
        <v>0</v>
      </c>
      <c r="AW864" s="122">
        <f t="shared" si="1533"/>
        <v>1620.0000000000014</v>
      </c>
      <c r="AX864" s="117"/>
      <c r="AY864" s="117">
        <f t="shared" si="1608"/>
        <v>0</v>
      </c>
      <c r="AZ864" s="117">
        <f t="shared" si="1545"/>
        <v>1738.6</v>
      </c>
      <c r="BA864" s="117"/>
      <c r="BB864" s="121">
        <f t="shared" si="1609"/>
        <v>0</v>
      </c>
      <c r="BC864" s="117">
        <f t="shared" si="1555"/>
        <v>1254.5999999999999</v>
      </c>
      <c r="BD864" s="117"/>
      <c r="BE864" s="121">
        <f t="shared" si="1610"/>
        <v>0</v>
      </c>
      <c r="BF864" s="117">
        <f t="shared" si="1525"/>
        <v>7474.3200000000015</v>
      </c>
      <c r="BG864" s="117"/>
      <c r="BH864" s="121">
        <f t="shared" si="1611"/>
        <v>0</v>
      </c>
      <c r="BI864" s="117">
        <f t="shared" si="1590"/>
        <v>44919.88</v>
      </c>
      <c r="BJ864" s="117"/>
      <c r="BK864" s="121">
        <f t="shared" si="1612"/>
        <v>0</v>
      </c>
      <c r="BL864" s="117">
        <f t="shared" si="1556"/>
        <v>4604.6000000000004</v>
      </c>
      <c r="BM864" s="117"/>
      <c r="BN864" s="121">
        <f t="shared" si="1557"/>
        <v>0</v>
      </c>
      <c r="BO864" s="117">
        <f t="shared" si="1558"/>
        <v>11177.900000000001</v>
      </c>
      <c r="BP864" s="117"/>
      <c r="BQ864" s="121">
        <f t="shared" si="1584"/>
        <v>0</v>
      </c>
      <c r="BR864" s="117">
        <f t="shared" si="1526"/>
        <v>23451.419999999991</v>
      </c>
      <c r="BS864" s="117"/>
      <c r="BT864" s="117">
        <f t="shared" si="1581"/>
        <v>0</v>
      </c>
      <c r="BU864" s="117">
        <f t="shared" si="1535"/>
        <v>42663</v>
      </c>
      <c r="BV864" s="117"/>
      <c r="BW864" s="117">
        <f t="shared" si="1582"/>
        <v>0</v>
      </c>
      <c r="BX864" s="117">
        <f>+BX863+BV864-BW864</f>
        <v>128415</v>
      </c>
      <c r="BY864" s="117"/>
      <c r="BZ864" s="117">
        <f t="shared" si="1583"/>
        <v>0</v>
      </c>
      <c r="CA864" s="117">
        <f t="shared" si="1537"/>
        <v>38143</v>
      </c>
      <c r="CB864" s="117">
        <v>8199</v>
      </c>
      <c r="CC864" s="117">
        <f t="shared" si="1514"/>
        <v>0</v>
      </c>
      <c r="CD864" s="117">
        <f t="shared" si="1516"/>
        <v>54884.639999999992</v>
      </c>
      <c r="CE864" s="117"/>
      <c r="CF864" s="117">
        <f t="shared" si="1559"/>
        <v>0</v>
      </c>
      <c r="CG864" s="117">
        <f t="shared" si="1560"/>
        <v>5617.9</v>
      </c>
      <c r="CH864" s="117"/>
      <c r="CI864" s="117">
        <f t="shared" si="1613"/>
        <v>0</v>
      </c>
      <c r="CJ864" s="117">
        <f t="shared" si="1578"/>
        <v>8715</v>
      </c>
      <c r="CK864" s="117"/>
      <c r="CL864" s="121">
        <f t="shared" si="1614"/>
        <v>0</v>
      </c>
      <c r="CM864" s="123">
        <f t="shared" si="1561"/>
        <v>4864</v>
      </c>
      <c r="CN864" s="117"/>
      <c r="CO864" s="121">
        <f t="shared" si="1615"/>
        <v>0</v>
      </c>
      <c r="CP864" s="123">
        <f t="shared" si="1562"/>
        <v>3955</v>
      </c>
      <c r="CQ864" s="117"/>
      <c r="CR864" s="121">
        <f t="shared" si="1616"/>
        <v>0</v>
      </c>
      <c r="CS864" s="123">
        <f t="shared" si="1532"/>
        <v>6656</v>
      </c>
      <c r="CT864" s="117"/>
      <c r="CU864" s="121">
        <f t="shared" si="1617"/>
        <v>0</v>
      </c>
      <c r="CV864" s="123">
        <f t="shared" si="1563"/>
        <v>7769</v>
      </c>
      <c r="CW864" s="117"/>
      <c r="CX864" s="117">
        <f t="shared" si="1618"/>
        <v>0</v>
      </c>
      <c r="CY864" s="116">
        <f t="shared" si="1519"/>
        <v>6801.7599999999984</v>
      </c>
      <c r="CZ864" s="123"/>
      <c r="DA864" s="117">
        <f t="shared" si="1619"/>
        <v>0</v>
      </c>
      <c r="DB864" s="117">
        <f t="shared" si="1579"/>
        <v>84558</v>
      </c>
      <c r="DC864" s="117"/>
      <c r="DD864" s="117">
        <f t="shared" si="1620"/>
        <v>0</v>
      </c>
      <c r="DE864" s="117">
        <f t="shared" si="1580"/>
        <v>131329</v>
      </c>
      <c r="DF864" s="117"/>
      <c r="DG864" s="120">
        <f t="shared" si="1621"/>
        <v>0</v>
      </c>
      <c r="DH864" s="117">
        <f t="shared" si="1517"/>
        <v>441384</v>
      </c>
      <c r="DI864" s="117"/>
      <c r="DJ864" s="117">
        <f t="shared" si="1622"/>
        <v>0</v>
      </c>
      <c r="DK864" s="117">
        <f t="shared" si="1564"/>
        <v>4219.5</v>
      </c>
      <c r="DL864" s="211"/>
      <c r="DM864" s="207">
        <f t="shared" si="1623"/>
        <v>0</v>
      </c>
      <c r="DN864" s="125">
        <f t="shared" si="1546"/>
        <v>0</v>
      </c>
      <c r="DO864" s="126"/>
      <c r="DP864" s="127">
        <f t="shared" si="1624"/>
        <v>0</v>
      </c>
      <c r="DQ864" s="128">
        <f t="shared" si="1565"/>
        <v>6819.5</v>
      </c>
      <c r="DR864" s="126"/>
      <c r="DS864" s="127">
        <f t="shared" si="1625"/>
        <v>0</v>
      </c>
      <c r="DT864" s="128">
        <f t="shared" si="1566"/>
        <v>4846</v>
      </c>
      <c r="DU864" s="126"/>
      <c r="DV864" s="127">
        <f t="shared" si="1626"/>
        <v>0</v>
      </c>
      <c r="DW864" s="128">
        <f t="shared" si="1567"/>
        <v>4835</v>
      </c>
      <c r="DX864" s="126"/>
      <c r="DY864" s="124">
        <f t="shared" si="1627"/>
        <v>0</v>
      </c>
      <c r="DZ864" s="125">
        <f t="shared" si="1568"/>
        <v>523</v>
      </c>
      <c r="EA864" s="124"/>
      <c r="EB864" s="124">
        <f t="shared" si="1628"/>
        <v>0</v>
      </c>
      <c r="EC864" s="129">
        <f t="shared" si="1569"/>
        <v>369</v>
      </c>
      <c r="ED864" s="126"/>
      <c r="EE864" s="127">
        <f t="shared" si="1629"/>
        <v>0</v>
      </c>
      <c r="EF864" s="128">
        <f t="shared" si="1570"/>
        <v>4769</v>
      </c>
      <c r="EG864" s="117"/>
      <c r="EH864" s="117">
        <f t="shared" si="1630"/>
        <v>0</v>
      </c>
      <c r="EI864" s="117">
        <f t="shared" si="1571"/>
        <v>23037</v>
      </c>
      <c r="EJ864" s="117"/>
      <c r="EK864" s="117">
        <f t="shared" si="1591"/>
        <v>0</v>
      </c>
      <c r="EL864" s="117">
        <f t="shared" si="1572"/>
        <v>21667</v>
      </c>
      <c r="EM864" s="131">
        <f t="shared" si="1592"/>
        <v>190619.81093900002</v>
      </c>
    </row>
    <row r="865" spans="1:143" s="36" customFormat="1" ht="10.5" customHeight="1" x14ac:dyDescent="0.25">
      <c r="A865" s="11">
        <v>46158</v>
      </c>
      <c r="B865" s="187"/>
      <c r="C865" s="181">
        <v>8004979099</v>
      </c>
      <c r="D865" s="111" t="s">
        <v>274</v>
      </c>
      <c r="E865" s="138">
        <v>200</v>
      </c>
      <c r="F865" s="139">
        <v>3</v>
      </c>
      <c r="G865" s="85">
        <v>191516149762</v>
      </c>
      <c r="H865" s="66"/>
      <c r="I865" s="41">
        <f t="shared" si="1540"/>
        <v>0</v>
      </c>
      <c r="J865" s="48">
        <f t="shared" si="1594"/>
        <v>118161</v>
      </c>
      <c r="K865" s="66"/>
      <c r="L865" s="41">
        <v>0</v>
      </c>
      <c r="M865" s="48">
        <f t="shared" si="1595"/>
        <v>10300</v>
      </c>
      <c r="N865" s="66"/>
      <c r="O865" s="41">
        <f t="shared" si="1541"/>
        <v>0</v>
      </c>
      <c r="P865" s="48">
        <f t="shared" si="1596"/>
        <v>112184</v>
      </c>
      <c r="Q865" s="66"/>
      <c r="R865" s="66">
        <f t="shared" si="1542"/>
        <v>0</v>
      </c>
      <c r="S865" s="67">
        <f t="shared" si="1597"/>
        <v>16100</v>
      </c>
      <c r="T865" s="66"/>
      <c r="U865" s="66">
        <f t="shared" si="1547"/>
        <v>0</v>
      </c>
      <c r="V865" s="67">
        <f t="shared" si="1598"/>
        <v>39688</v>
      </c>
      <c r="W865" s="136"/>
      <c r="X865" s="69">
        <f t="shared" si="1543"/>
        <v>0</v>
      </c>
      <c r="Y865" s="67">
        <f t="shared" si="1599"/>
        <v>6245</v>
      </c>
      <c r="Z865" s="66"/>
      <c r="AA865" s="68">
        <f t="shared" si="1585"/>
        <v>0</v>
      </c>
      <c r="AB865" s="67">
        <f t="shared" si="1600"/>
        <v>6000</v>
      </c>
      <c r="AC865" s="66"/>
      <c r="AD865" s="66">
        <f t="shared" si="1586"/>
        <v>0</v>
      </c>
      <c r="AE865" s="67">
        <f t="shared" si="1601"/>
        <v>3738</v>
      </c>
      <c r="AF865" s="66"/>
      <c r="AG865" s="78">
        <f t="shared" si="1587"/>
        <v>0</v>
      </c>
      <c r="AH865" s="79">
        <f t="shared" si="1602"/>
        <v>4945</v>
      </c>
      <c r="AI865" s="66"/>
      <c r="AJ865" s="68">
        <f t="shared" si="1524"/>
        <v>0</v>
      </c>
      <c r="AK865" s="67">
        <f t="shared" si="1603"/>
        <v>22219</v>
      </c>
      <c r="AL865" s="66"/>
      <c r="AM865" s="68">
        <f t="shared" si="1588"/>
        <v>0</v>
      </c>
      <c r="AN865" s="67">
        <f t="shared" si="1604"/>
        <v>9279.02</v>
      </c>
      <c r="AO865" s="66"/>
      <c r="AP865" s="68">
        <f t="shared" si="1544"/>
        <v>0</v>
      </c>
      <c r="AQ865" s="67">
        <f t="shared" si="1605"/>
        <v>41947</v>
      </c>
      <c r="AR865" s="66"/>
      <c r="AS865" s="68">
        <f t="shared" si="1607"/>
        <v>0</v>
      </c>
      <c r="AT865" s="67">
        <f t="shared" si="1606"/>
        <v>2100</v>
      </c>
      <c r="AU865" s="66"/>
      <c r="AV865" s="66">
        <f t="shared" si="1554"/>
        <v>0</v>
      </c>
      <c r="AW865" s="42">
        <f t="shared" si="1533"/>
        <v>1620.0000000000014</v>
      </c>
      <c r="AX865" s="66"/>
      <c r="AY865" s="66">
        <f t="shared" si="1608"/>
        <v>0</v>
      </c>
      <c r="AZ865" s="67">
        <f t="shared" si="1545"/>
        <v>1738.6</v>
      </c>
      <c r="BA865" s="66"/>
      <c r="BB865" s="68">
        <f t="shared" si="1609"/>
        <v>0</v>
      </c>
      <c r="BC865" s="67">
        <f t="shared" si="1555"/>
        <v>1254.5999999999999</v>
      </c>
      <c r="BD865" s="66"/>
      <c r="BE865" s="68">
        <f t="shared" si="1610"/>
        <v>0</v>
      </c>
      <c r="BF865" s="67">
        <f t="shared" si="1525"/>
        <v>7474.3200000000015</v>
      </c>
      <c r="BG865" s="66"/>
      <c r="BH865" s="68">
        <f t="shared" si="1611"/>
        <v>0</v>
      </c>
      <c r="BI865" s="67">
        <f t="shared" si="1590"/>
        <v>44919.88</v>
      </c>
      <c r="BJ865" s="66"/>
      <c r="BK865" s="68">
        <f t="shared" si="1612"/>
        <v>0</v>
      </c>
      <c r="BL865" s="67">
        <f t="shared" si="1556"/>
        <v>4604.6000000000004</v>
      </c>
      <c r="BM865" s="66"/>
      <c r="BN865" s="68">
        <f t="shared" si="1557"/>
        <v>0</v>
      </c>
      <c r="BO865" s="67">
        <f t="shared" si="1558"/>
        <v>11177.900000000001</v>
      </c>
      <c r="BP865" s="66"/>
      <c r="BQ865" s="68">
        <f t="shared" si="1584"/>
        <v>0</v>
      </c>
      <c r="BR865" s="67">
        <f t="shared" si="1526"/>
        <v>23451.419999999991</v>
      </c>
      <c r="BS865" s="66"/>
      <c r="BT865" s="66">
        <f t="shared" si="1581"/>
        <v>0</v>
      </c>
      <c r="BU865" s="67">
        <f t="shared" si="1535"/>
        <v>42663</v>
      </c>
      <c r="BV865" s="66"/>
      <c r="BW865" s="66">
        <f t="shared" si="1582"/>
        <v>0</v>
      </c>
      <c r="BX865" s="67">
        <f>+BX864+BV865-BW865-400</f>
        <v>128015</v>
      </c>
      <c r="BY865" s="66"/>
      <c r="BZ865" s="66">
        <f t="shared" si="1583"/>
        <v>0</v>
      </c>
      <c r="CA865" s="67">
        <f t="shared" si="1537"/>
        <v>38143</v>
      </c>
      <c r="CB865" s="66"/>
      <c r="CC865" s="66">
        <f t="shared" ref="CC865:CC928" si="1631">IF(OR(D865="NPP6AUZDB-WT005M",D865="NPP6AUZDB-WT001M",D865="NPC6AUZDB-WT030M",D865="NPP6AUZDB-WT003M",D865="NPP6AUZDB-WT002M",D865="NPC6AUZDB-WT030C",D865="NPC6AUZDB-WT025C",D865="NPC6AUZDB-WT004M",D865="NPC6AUZDB-WT008M",D865="NPC6AUZDB-WT050C",D865="NPC6AUZDB-WT007M",D865="NPC6AUZDB-WT020M",D865="NPC6AUZDB-WT250C",D865="NPC6AUZDB-WT750C",D865="NPC6AUZDB-WT150C",D865="NPC6AUZDB-WT010M",D865="NPC6AUZDB-WT015M",D865="NPC6AUZDB-WT005M",D865="NPC6AUZDB-WT003M",D865="NPC6AUZDB-WT002M",D865="NPC6AUZDB-WT001M",),E865*(F865+0.15),0)</f>
        <v>630</v>
      </c>
      <c r="CD865" s="67">
        <f t="shared" si="1516"/>
        <v>54254.639999999992</v>
      </c>
      <c r="CE865" s="66"/>
      <c r="CF865" s="66">
        <f t="shared" si="1559"/>
        <v>0</v>
      </c>
      <c r="CG865" s="67">
        <f t="shared" si="1560"/>
        <v>5617.9</v>
      </c>
      <c r="CH865" s="66"/>
      <c r="CI865" s="66">
        <f t="shared" si="1613"/>
        <v>0</v>
      </c>
      <c r="CJ865" s="67">
        <f t="shared" si="1578"/>
        <v>8715</v>
      </c>
      <c r="CK865" s="66"/>
      <c r="CL865" s="68">
        <f t="shared" si="1614"/>
        <v>0</v>
      </c>
      <c r="CM865" s="79">
        <f t="shared" si="1561"/>
        <v>4864</v>
      </c>
      <c r="CN865" s="66"/>
      <c r="CO865" s="68">
        <f t="shared" si="1615"/>
        <v>0</v>
      </c>
      <c r="CP865" s="79">
        <f t="shared" si="1562"/>
        <v>3955</v>
      </c>
      <c r="CQ865" s="66"/>
      <c r="CR865" s="68">
        <f t="shared" si="1616"/>
        <v>0</v>
      </c>
      <c r="CS865" s="79">
        <f t="shared" si="1532"/>
        <v>6656</v>
      </c>
      <c r="CT865" s="66"/>
      <c r="CU865" s="68">
        <f t="shared" si="1617"/>
        <v>0</v>
      </c>
      <c r="CV865" s="79">
        <f t="shared" si="1563"/>
        <v>7769</v>
      </c>
      <c r="CW865" s="66"/>
      <c r="CX865" s="66">
        <f t="shared" si="1618"/>
        <v>0</v>
      </c>
      <c r="CY865" s="40">
        <f t="shared" si="1519"/>
        <v>6801.7599999999984</v>
      </c>
      <c r="CZ865" s="65"/>
      <c r="DA865" s="66">
        <f t="shared" si="1619"/>
        <v>400</v>
      </c>
      <c r="DB865" s="67">
        <f t="shared" si="1579"/>
        <v>84158</v>
      </c>
      <c r="DC865" s="66"/>
      <c r="DD865" s="66">
        <f t="shared" si="1620"/>
        <v>400</v>
      </c>
      <c r="DE865" s="67">
        <f t="shared" si="1580"/>
        <v>130929</v>
      </c>
      <c r="DF865" s="66"/>
      <c r="DG865" s="69">
        <f t="shared" si="1621"/>
        <v>0</v>
      </c>
      <c r="DH865" s="67">
        <f t="shared" si="1517"/>
        <v>441384</v>
      </c>
      <c r="DI865" s="66"/>
      <c r="DJ865" s="66">
        <f t="shared" si="1622"/>
        <v>0</v>
      </c>
      <c r="DK865" s="67">
        <f t="shared" si="1564"/>
        <v>4219.5</v>
      </c>
      <c r="DL865" s="210"/>
      <c r="DM865" s="206">
        <f t="shared" si="1623"/>
        <v>0</v>
      </c>
      <c r="DN865" s="25">
        <f t="shared" si="1546"/>
        <v>0</v>
      </c>
      <c r="DO865" s="5"/>
      <c r="DP865" s="43">
        <f t="shared" si="1624"/>
        <v>0</v>
      </c>
      <c r="DQ865" s="27">
        <f t="shared" si="1565"/>
        <v>6819.5</v>
      </c>
      <c r="DR865" s="5"/>
      <c r="DS865" s="43">
        <f t="shared" si="1625"/>
        <v>0</v>
      </c>
      <c r="DT865" s="27">
        <f t="shared" si="1566"/>
        <v>4846</v>
      </c>
      <c r="DU865" s="5"/>
      <c r="DV865" s="43">
        <f t="shared" si="1626"/>
        <v>0</v>
      </c>
      <c r="DW865" s="27">
        <f t="shared" si="1567"/>
        <v>4835</v>
      </c>
      <c r="DX865" s="5"/>
      <c r="DY865" s="22">
        <f t="shared" si="1627"/>
        <v>0</v>
      </c>
      <c r="DZ865" s="25">
        <f t="shared" si="1568"/>
        <v>523</v>
      </c>
      <c r="EA865" s="22"/>
      <c r="EB865" s="22">
        <f t="shared" si="1628"/>
        <v>0</v>
      </c>
      <c r="EC865" s="28">
        <f t="shared" si="1569"/>
        <v>369</v>
      </c>
      <c r="ED865" s="5"/>
      <c r="EE865" s="43">
        <f t="shared" si="1629"/>
        <v>0</v>
      </c>
      <c r="EF865" s="27">
        <f t="shared" si="1570"/>
        <v>4769</v>
      </c>
      <c r="EG865" s="66"/>
      <c r="EH865" s="66">
        <f t="shared" si="1630"/>
        <v>0</v>
      </c>
      <c r="EI865" s="67">
        <f t="shared" si="1571"/>
        <v>23037</v>
      </c>
      <c r="EJ865" s="66"/>
      <c r="EK865" s="66">
        <f t="shared" si="1591"/>
        <v>0</v>
      </c>
      <c r="EL865" s="67">
        <f t="shared" si="1572"/>
        <v>21667</v>
      </c>
      <c r="EM865" s="110">
        <f t="shared" si="1592"/>
        <v>190510.47677900002</v>
      </c>
    </row>
    <row r="866" spans="1:143" s="36" customFormat="1" ht="11.25" customHeight="1" x14ac:dyDescent="0.25">
      <c r="A866" s="11">
        <v>46158</v>
      </c>
      <c r="B866" s="187"/>
      <c r="C866" s="174">
        <v>8004979191</v>
      </c>
      <c r="D866" s="13" t="s">
        <v>64</v>
      </c>
      <c r="E866" s="14">
        <v>12</v>
      </c>
      <c r="F866" s="15">
        <v>25</v>
      </c>
      <c r="G866" s="16">
        <v>191516031135</v>
      </c>
      <c r="H866" s="66"/>
      <c r="I866" s="41">
        <f t="shared" si="1540"/>
        <v>24</v>
      </c>
      <c r="J866" s="48">
        <f t="shared" si="1594"/>
        <v>118137</v>
      </c>
      <c r="K866" s="66"/>
      <c r="L866" s="41">
        <f>IF(OR(D866="NPC6ASZDB-RD015M",D866="NPC6ASZDB-GN750C",D866="NPC6ASZDB-WT035M",D866="NPC6ASZDB-WT028M ",D866="NPC6ASZDB-WT019M",D866="NPC06SZDB-GN050C",D866="NPC06SZDB-OR050C",D866="NPC6ASZDB-WT018M",D866="NPC6ASZDB-WT023M",D866="NPC6ASZDB-WT024M",D866="NPC6ASZDB-OR020M",D866="NPC6ASZDB-RD006M",D866="NPC6ASZDB-WT017M",D866="NPC6ASZDB-GY750C",D866="NPC6ASZDB-YL015M",D866="NPC6ASZDB-BL004M ",D866="NPC6ASZDB-WT016M",D866="NPC06SZDB-BK006M",D866="NPC06SZDB-BK007M",D866="NPC6ASZDB-OR750C",D866="NPC06SZDB-BK004M",D866="NPC06SZDB-BL015M",D866="NPC6ASZDB-BL013C",D866="NPC6ASZDB-BL030C",D866="NPC6ASZDB-GY009M",D866="NPC06SZDB-BK002M",D866="NPC6ASZDB-GY025C",D866="NPC06SZDB-BK003M",D866="NPC06SZDB-GY005M",D866="NPC6ASZDB-RD020C",D866="NPC06SZDB-YL040M",D866="NPC6ASZDB-GY125C",D866="NPC06SZDB-YL002M",D866="NPC6ASZDB-WT100M",D866="NPC6ASZDB-RD008M",D866="NPC6ASZDB-YL009M",D866="NPC6ASZDB-VT010M",D866="NPC6ASZDB-OR007M",D866="NPC6ASZDB-VT007M",D866="NPC6ASZDB-BK007M",D866="NPC6ASZDB-GY350C",D866="NPC6ASZDB-YL350C",D866="NPC6ASZDB-OR350C",D866="NPC6ASZDB-VT350C",D866="NPC6ASZDB-BL350C",D866="NPC6ASZDB-RD350C",D866="NPC6ASZDB-BK350C",D866="NPC6ASZDB-VT003M",D866="NPC6ASZDB-OR250C",D866="NPC6ASZDB-VT250C",D866="NPC6ASZDB-VT002M",D866="NPC6ASZDB-VT050C",D866="NPC6ASZDB-VT001M",D866="NPC6ASZDB-VT150C",D866="NPC6ASZDB-WT017C",D866="NPC6ASZDB-RD030C",D866="NPC6ASZDB-WT030C",D866="NPC6ASZDB-OR020M",D866="NPC6ASZDB-OR015M",D866="NPC06SZDB-WT025C",D866="NPC6ASZDB-WT013M",D866="NPC6ASZDB-GY075C",D866="NPC6ASZDB-BK075C",D866="NPC6ASZDB-BK125C",D866="NPC6ASZDB-GN250C",D866="NPC6ASZDB-WT011M",D866="NPC6ASZDB-WT014M",D866="NPC6ASZDB-OR005M",D866="NPC6ASZDB-GY006M",D866="NPC6ASZDB-WT550C",D866="NPC6ASZDB-WT650C",D866="NPC6ASZDB-WT850C",D866="NPC6ASZDB-WT950C",D866="NPC6ASZDB-RD250C",D866="NPC06SZDB-GY015C",D866="NPC06SZDB-BL020C",D866="NPC06SZDB-YL015C",D866="NPC6ASZDB-BL012M",D866="NPC6ASZDB-WT020C",D866="NPC6ASZDB-BL008M",D866="NPC6ASZDB-BL009M",D866="NPC6ASZDB-WT022M",D866="NPC6ASZDB-YL007M",D866="NPC06SZDB-WT250C",D866="NPC6ASZDB-BL007M",D866="NPC6ASZDB-BK050C",D866="NPC6ASZDB-BK025C",D866="NPC6ASZDB-BL750C",D866="NPC6ASZDB-OR010M",D866="NPC06SZDB-RD015M",D866="NPC6ASZDB-YL012M",D866="NPC6ASZDB-YL030M",D866="NPC6ASZDB-YL020M",D866="NPC6ASZDB-RD050C",D866="NPC06SZDB-BL050C",D866="NPC06SZDB-RD050C",D866="NPC06SZDB-YL050C",D866="NPC06SZDB-YL003M",D866="NPC06SZDB-GN002M",D866="NPC6ASZDB-RD010M",D866="NPC6ASZDB-GY450C",D866="NPC6ASZDB-WT006M",D866="NPC6ASZDB-BL250C",D866="NPC6ASZDB-GY050C",D866="NPC6ASZDB-YL250C",D866="NPC6ASZDB-YL008M",D866="NPC06SZDB-YL010M",D866="NPC6ASZDB-GY008M",D866="NPC06SZDB-RD005M",D866="NPC6ASZDB-BL050C",D866="NPC6ASZDB-WT450C",D866="NPC6ASZDB-OR050C",D866="NPC06SZDB-GN010M",D866="NPC06SZDB-RD010M",D866="NPC06SZDB-BL010M",D866="NPC6ASZDB-GY050C",D866="NPC6ASZDB-YL025C",D866="NPC6ASZDB-BK250C",D866="NPC6ASZDB-BK004M",D866="NPC6ASZDB-YL006M",D866="NPC06SZDB-WT007M",D866="NPC6ASZDB-BL015M",D866="NPC6ASZDB-BL020M",D866="NPC6ASZDB-GN010M",D866="NPC6ASZDB-GN015M",D866="NPC6ASZDB-GY250C",D866="NPC6ASZDB-BK030M",D866="NPC06SZDB-GY003M",D866="NPC06SZDB-BL150C",D866="NPC6ASZDB-BK013M",D866="NPC6ASZDB-OR150C",D866="NPC6ASZDB-GY007M",D866="NPC6ASZDB-BK750C",D866="NPC06SZDB-GN003M",D866="NPC06SZDB-BK150C",D866="NPC06SZDB-BK001M",D866="NPC6ASZDB-RD007M",D866="NPC6ASZDB-RD010M",D866="NPC06SZDB-GY006M",D866="NPC06SZDB-GY015M",D866="NPC06SZDB-BK050C",D866="NPC6ASZDB-GN025C",D866="NPC6ASZDB-WT009M",D866="NPC6ASZDB-OR004M",D866="NPC6ASZDB-WT075C",D866="NPC6ASZDB-WT175C",D866="NPC06SZDB-GY001M",D866="NPC06SZDB-GY002M",D866="NPC6ASZDB-WT125C",D866="NPC6ASZDB-WT225C",D866="NPC6ASZDB-WT275C",D866="NPC6ASZDB-GY015M",D866="NPC6ASZDB-RD001M",D866="NPC6ASZDB-RD005M",D866="NPC6ASZDB-WT025C",D866="NPC6ASZDB-YL001M",D866="NPC6ASZDB-YL005M",D866="NPC06SZDB-GY010M",D866="NPC06SZDB-YL005M",D866="NPC06SZDB-YL001M",D866="NPC6ASZDB-BK150C",D866="NPC6ASZDB-BL030M",D866="NPC6ASZDB-YL050C",D866="NPC6ASZDB-YL010M",D866="NPC6ASZDB-OR010M",D866="NPC06SZDB-YL150C",D866="NPC6ASZDB-OR005M",D866="NPC06SZDB-OR002M",D866="NPC6ASZDB-RD150C",D866="NPC6ASZDB-WT025M",D866="NPC6ASZDB-WT150C",D866="NPC6ASZDB-WT012M",D866="NPC6ASZDB-WT250C",D866="NPC6ASZDB-WT350C",D866="NPC6ASZDB-YL002M",D866="NPC6ASZDB-BL150C",D866="NPC6ASZDB-WT015M",D866="NPC6ASZDB-YL150C",D866="NPC6ASZDB-YL003M",D866="NPC6ASZDB-WT750C",D866="NPC6ASZDB-GN050C",D866="NPC6ASZDB-WT008M",D866="NPC06SZDB-OR010M",D866="NPC6ASZDB-GY150C",D866="NPC6ASZDB-GN150C",D866="NPC6ASZDB-OR001M",D866="NPC6ASZDB-OR002M",D866="NPC6ASZDB-OR003M",D866="NPC06SZDB-RD002M",D866="NPC06SZDB-RD150C",D866="NPC6ASZDB-BK015M",D866="NPC06SZDB-GN001M",D866="NPC06SZDB-GN150C",D866="NPC06SZDB-WT030M",D866="NPC06SZDB-WT750C",D866="NPC06SZDB-WT015M",D866="NPC6ASZDB-WT030M",D866="NPC06SZDB-RD001M",D866="NPC06SZDB-RD003M",D866="NPC06SZDB-OR003M",D866="NPC06SZDB-OR001M",D866="NPC06SZDB-BL001M",D866="NPC06SZDB-BL003M",D866="NPC06SZDB-WT150C",D866="NPC06SZDB-BL002M",D866="NPC6ASZDB-WT050C",D866="NPC06SZDB-WT050C",D866="NPC06SZDB-WT001M",D866="NPC06SZDB-WT002M",D866="NPC06SZDB-WT003M",D866="NPC06SZDB-WT004M",D866="NPC06SZDB-WT005M",D866="NPC06SZDB-WT010M",D866="NPC06SZDB-WT020M",D866="NPC6ASZDB-GN001M",D866="NPC6ASZDB-GN002M",D866="NPC6ASZDB-GN003M",D866="NPC6ASZDB-GN004M",D866="NPC6ASZDB-GN005M",D866="NPC6ASZDB-GN020M",D866="NPC6ASZDB-GN030M",D866="NPC6ASZDB-WT001M",D866="NPC6ASZDB-WT002M",D866="NPC6ASZDB-WT003M",D866="NPC6ASZDB-WT004M",D866="NPC6ASZDB-WT005M",D866="NPC6ASZDB-WT006M",D866="NPC6ASZDB-WT007M",D866="NPC6ASZDB-WT010M",D866="NPC6ASZDB-WT020M",D866="NPC6ASZDB-RD002M",D866="NPC6ASZDB-RD003M",D866="NPC6ASZDB-RD020M",D866="NPC6ASZDB-GY001M",D866="NPC6ASZDB-GY002M",D866="NPC6ASZDB-GY003M",D866="NPC6ASZDB-GY004M",D866="NPC6ASZDB-GY005M",D866="NPC6ASZDB-GY010M",D866="NPC6ASZDB-GY020M",D866="NPC6ASZDB-GY025M",D866="NPC6ASZDB-GY030M",D866="NPC6ASZDB-BL001M",D866="NPC6ASZDB-BL002M",D866="NPC6ASZDB-BL003M",D866="NPC6ASZDB-BL004M",D866="NPC6ASZDB-BL005M",D866="NPC6ASZDB-BL010M",D866="NPC6ASZDB-BK001M",D866="NPC6ASZDB-BK002M",D866="NPC6ASZDB-BK003M",D866="NPC6ASZDB-BK005M",D866="NPC6ASZDB-BK010M",D866="NPC6ASZDB-BK020M",),E866*2,0)</f>
        <v>24</v>
      </c>
      <c r="M866" s="48">
        <f t="shared" si="1595"/>
        <v>10276</v>
      </c>
      <c r="N866" s="66"/>
      <c r="O866" s="41">
        <f t="shared" si="1541"/>
        <v>24</v>
      </c>
      <c r="P866" s="48">
        <f t="shared" si="1596"/>
        <v>112160</v>
      </c>
      <c r="Q866" s="66"/>
      <c r="R866" s="66">
        <f t="shared" si="1542"/>
        <v>24</v>
      </c>
      <c r="S866" s="67">
        <f t="shared" si="1597"/>
        <v>16076</v>
      </c>
      <c r="T866" s="66"/>
      <c r="U866" s="66">
        <f t="shared" si="1547"/>
        <v>301.20000000000005</v>
      </c>
      <c r="V866" s="67">
        <f t="shared" si="1598"/>
        <v>39386.800000000003</v>
      </c>
      <c r="W866" s="136"/>
      <c r="X866" s="69">
        <f t="shared" si="1543"/>
        <v>0</v>
      </c>
      <c r="Y866" s="67">
        <f t="shared" si="1599"/>
        <v>6245</v>
      </c>
      <c r="Z866" s="66"/>
      <c r="AA866" s="68">
        <f t="shared" si="1585"/>
        <v>0</v>
      </c>
      <c r="AB866" s="67">
        <f t="shared" si="1600"/>
        <v>6000</v>
      </c>
      <c r="AC866" s="66"/>
      <c r="AD866" s="66">
        <f t="shared" si="1586"/>
        <v>0</v>
      </c>
      <c r="AE866" s="67">
        <f t="shared" si="1601"/>
        <v>3738</v>
      </c>
      <c r="AF866" s="66"/>
      <c r="AG866" s="78">
        <f t="shared" si="1587"/>
        <v>0</v>
      </c>
      <c r="AH866" s="79">
        <f t="shared" si="1602"/>
        <v>4945</v>
      </c>
      <c r="AI866" s="66"/>
      <c r="AJ866" s="68">
        <f t="shared" si="1524"/>
        <v>0</v>
      </c>
      <c r="AK866" s="67">
        <f t="shared" si="1603"/>
        <v>22219</v>
      </c>
      <c r="AL866" s="66"/>
      <c r="AM866" s="68">
        <f t="shared" si="1588"/>
        <v>0</v>
      </c>
      <c r="AN866" s="67">
        <f t="shared" si="1604"/>
        <v>9279.02</v>
      </c>
      <c r="AO866" s="66"/>
      <c r="AP866" s="68">
        <f t="shared" si="1544"/>
        <v>0</v>
      </c>
      <c r="AQ866" s="67">
        <f t="shared" si="1605"/>
        <v>41947</v>
      </c>
      <c r="AR866" s="66"/>
      <c r="AS866" s="68">
        <f t="shared" si="1607"/>
        <v>0</v>
      </c>
      <c r="AT866" s="67">
        <f t="shared" si="1606"/>
        <v>2100</v>
      </c>
      <c r="AU866" s="66"/>
      <c r="AV866" s="66">
        <f t="shared" si="1554"/>
        <v>0</v>
      </c>
      <c r="AW866" s="42">
        <f t="shared" si="1533"/>
        <v>1620.0000000000014</v>
      </c>
      <c r="AX866" s="66"/>
      <c r="AY866" s="66">
        <f t="shared" si="1608"/>
        <v>0</v>
      </c>
      <c r="AZ866" s="67">
        <f t="shared" si="1545"/>
        <v>1738.6</v>
      </c>
      <c r="BA866" s="66"/>
      <c r="BB866" s="68">
        <f t="shared" si="1609"/>
        <v>0</v>
      </c>
      <c r="BC866" s="67">
        <f t="shared" si="1555"/>
        <v>1254.5999999999999</v>
      </c>
      <c r="BD866" s="66"/>
      <c r="BE866" s="68">
        <f t="shared" si="1610"/>
        <v>0</v>
      </c>
      <c r="BF866" s="67">
        <f t="shared" si="1525"/>
        <v>7474.3200000000015</v>
      </c>
      <c r="BG866" s="66"/>
      <c r="BH866" s="68">
        <f t="shared" si="1611"/>
        <v>0</v>
      </c>
      <c r="BI866" s="67">
        <f t="shared" si="1590"/>
        <v>44919.88</v>
      </c>
      <c r="BJ866" s="66"/>
      <c r="BK866" s="68">
        <f t="shared" si="1612"/>
        <v>0</v>
      </c>
      <c r="BL866" s="67">
        <f t="shared" si="1556"/>
        <v>4604.6000000000004</v>
      </c>
      <c r="BM866" s="66"/>
      <c r="BN866" s="68">
        <f t="shared" si="1557"/>
        <v>0</v>
      </c>
      <c r="BO866" s="67">
        <f t="shared" si="1558"/>
        <v>11177.900000000001</v>
      </c>
      <c r="BP866" s="66"/>
      <c r="BQ866" s="68">
        <f t="shared" si="1584"/>
        <v>0</v>
      </c>
      <c r="BR866" s="67">
        <f t="shared" si="1526"/>
        <v>23451.419999999991</v>
      </c>
      <c r="BS866" s="66"/>
      <c r="BT866" s="66">
        <f t="shared" si="1581"/>
        <v>0</v>
      </c>
      <c r="BU866" s="67">
        <f t="shared" si="1535"/>
        <v>42663</v>
      </c>
      <c r="BV866" s="66"/>
      <c r="BW866" s="66">
        <f t="shared" si="1582"/>
        <v>0</v>
      </c>
      <c r="BX866" s="67">
        <f>+BX865+BV866-BW866</f>
        <v>128015</v>
      </c>
      <c r="BY866" s="66"/>
      <c r="BZ866" s="66">
        <f t="shared" si="1583"/>
        <v>0</v>
      </c>
      <c r="CA866" s="67">
        <f t="shared" si="1537"/>
        <v>38143</v>
      </c>
      <c r="CB866" s="66"/>
      <c r="CC866" s="66">
        <f t="shared" si="1631"/>
        <v>0</v>
      </c>
      <c r="CD866" s="67">
        <f t="shared" si="1516"/>
        <v>54254.639999999992</v>
      </c>
      <c r="CE866" s="66"/>
      <c r="CF866" s="66">
        <f t="shared" si="1559"/>
        <v>0</v>
      </c>
      <c r="CG866" s="67">
        <f t="shared" si="1560"/>
        <v>5617.9</v>
      </c>
      <c r="CH866" s="66"/>
      <c r="CI866" s="66">
        <f t="shared" si="1613"/>
        <v>0</v>
      </c>
      <c r="CJ866" s="67">
        <f t="shared" si="1578"/>
        <v>8715</v>
      </c>
      <c r="CK866" s="66"/>
      <c r="CL866" s="68">
        <f t="shared" si="1614"/>
        <v>0</v>
      </c>
      <c r="CM866" s="79">
        <f t="shared" si="1561"/>
        <v>4864</v>
      </c>
      <c r="CN866" s="66"/>
      <c r="CO866" s="68">
        <f t="shared" si="1615"/>
        <v>0</v>
      </c>
      <c r="CP866" s="79">
        <f t="shared" si="1562"/>
        <v>3955</v>
      </c>
      <c r="CQ866" s="66"/>
      <c r="CR866" s="68">
        <f t="shared" si="1616"/>
        <v>0</v>
      </c>
      <c r="CS866" s="79">
        <f t="shared" si="1532"/>
        <v>6656</v>
      </c>
      <c r="CT866" s="66"/>
      <c r="CU866" s="68">
        <f t="shared" si="1617"/>
        <v>0</v>
      </c>
      <c r="CV866" s="79">
        <f t="shared" si="1563"/>
        <v>7769</v>
      </c>
      <c r="CW866" s="66"/>
      <c r="CX866" s="66">
        <f t="shared" si="1618"/>
        <v>0</v>
      </c>
      <c r="CY866" s="40">
        <f t="shared" si="1519"/>
        <v>6801.7599999999984</v>
      </c>
      <c r="CZ866" s="65"/>
      <c r="DA866" s="66">
        <f t="shared" si="1619"/>
        <v>0</v>
      </c>
      <c r="DB866" s="67">
        <f t="shared" si="1579"/>
        <v>84158</v>
      </c>
      <c r="DC866" s="66"/>
      <c r="DD866" s="66">
        <f t="shared" si="1620"/>
        <v>0</v>
      </c>
      <c r="DE866" s="67">
        <f t="shared" si="1580"/>
        <v>130929</v>
      </c>
      <c r="DF866" s="66"/>
      <c r="DG866" s="69">
        <f t="shared" si="1621"/>
        <v>0</v>
      </c>
      <c r="DH866" s="67">
        <f t="shared" si="1517"/>
        <v>441384</v>
      </c>
      <c r="DI866" s="66"/>
      <c r="DJ866" s="66">
        <f t="shared" si="1622"/>
        <v>0</v>
      </c>
      <c r="DK866" s="67">
        <f t="shared" si="1564"/>
        <v>4219.5</v>
      </c>
      <c r="DL866" s="210"/>
      <c r="DM866" s="206">
        <f t="shared" si="1623"/>
        <v>0</v>
      </c>
      <c r="DN866" s="25">
        <f t="shared" si="1546"/>
        <v>0</v>
      </c>
      <c r="DO866" s="5"/>
      <c r="DP866" s="43">
        <f t="shared" si="1624"/>
        <v>0</v>
      </c>
      <c r="DQ866" s="27">
        <f t="shared" si="1565"/>
        <v>6819.5</v>
      </c>
      <c r="DR866" s="5"/>
      <c r="DS866" s="43">
        <f t="shared" si="1625"/>
        <v>0</v>
      </c>
      <c r="DT866" s="27">
        <f t="shared" si="1566"/>
        <v>4846</v>
      </c>
      <c r="DU866" s="5"/>
      <c r="DV866" s="43">
        <f t="shared" si="1626"/>
        <v>0</v>
      </c>
      <c r="DW866" s="27">
        <f t="shared" si="1567"/>
        <v>4835</v>
      </c>
      <c r="DX866" s="5"/>
      <c r="DY866" s="22">
        <f t="shared" si="1627"/>
        <v>0</v>
      </c>
      <c r="DZ866" s="25">
        <f t="shared" si="1568"/>
        <v>523</v>
      </c>
      <c r="EA866" s="22"/>
      <c r="EB866" s="22">
        <f t="shared" si="1628"/>
        <v>0</v>
      </c>
      <c r="EC866" s="28">
        <f t="shared" si="1569"/>
        <v>369</v>
      </c>
      <c r="ED866" s="5"/>
      <c r="EE866" s="43">
        <f t="shared" si="1629"/>
        <v>0</v>
      </c>
      <c r="EF866" s="27">
        <f t="shared" si="1570"/>
        <v>4769</v>
      </c>
      <c r="EG866" s="66"/>
      <c r="EH866" s="66">
        <f t="shared" si="1630"/>
        <v>0</v>
      </c>
      <c r="EI866" s="67">
        <f t="shared" si="1571"/>
        <v>23037</v>
      </c>
      <c r="EJ866" s="66"/>
      <c r="EK866" s="66">
        <f t="shared" si="1591"/>
        <v>0</v>
      </c>
      <c r="EL866" s="67">
        <f t="shared" si="1572"/>
        <v>21667</v>
      </c>
      <c r="EM866" s="110">
        <f t="shared" si="1592"/>
        <v>190308.44413900003</v>
      </c>
    </row>
    <row r="867" spans="1:143" s="36" customFormat="1" ht="11.25" customHeight="1" x14ac:dyDescent="0.25">
      <c r="A867" s="11">
        <v>46158</v>
      </c>
      <c r="B867" s="188"/>
      <c r="C867" s="197">
        <v>8004979193</v>
      </c>
      <c r="D867" s="88" t="s">
        <v>333</v>
      </c>
      <c r="E867" s="198">
        <v>160</v>
      </c>
      <c r="F867" s="199">
        <v>3</v>
      </c>
      <c r="G867" s="198"/>
      <c r="H867" s="66"/>
      <c r="I867" s="41">
        <f t="shared" si="1540"/>
        <v>0</v>
      </c>
      <c r="J867" s="48">
        <f t="shared" si="1594"/>
        <v>118137</v>
      </c>
      <c r="K867" s="66"/>
      <c r="L867" s="41">
        <f>IF(OR(D867="NPC6ASZDB-RD015M",D867="NPC6ASZDB-GN750C",D867="NPC6ASZDB-WT035M",D867="NPC6ASZDB-WT028M ",D867="NPC6ASZDB-WT019M",D867="NPC06SZDB-GN050C",D867="NPC06SZDB-OR050C",D867="NPC6ASZDB-WT018M",D867="NPC6ASZDB-WT023M",D867="NPC6ASZDB-WT024M",D867="NPC6ASZDB-OR020M",D867="NPC6ASZDB-RD006M",D867="NPC6ASZDB-WT017M",D867="NPC6ASZDB-GY750C",D867="NPC6ASZDB-YL015M",D867="NPC6ASZDB-BL004M ",D867="NPC6ASZDB-WT016M",D867="NPC06SZDB-BK006M",D867="NPC06SZDB-BK007M",D867="NPC6ASZDB-OR750C",D867="NPC06SZDB-BK004M",D867="NPC06SZDB-BL015M",D867="NPC6ASZDB-BL013C",D867="NPC6ASZDB-BL030C",D867="NPC6ASZDB-GY009M",D867="NPC06SZDB-BK002M",D867="NPC6ASZDB-GY025C",D867="NPC06SZDB-BK003M",D867="NPC06SZDB-GY005M",D867="NPC6ASZDB-RD020C",D867="NPC06SZDB-YL040M",D867="NPC6ASZDB-GY125C",D867="NPC06SZDB-YL002M",D867="NPC6ASZDB-WT100M",D867="NPC6ASZDB-RD008M",D867="NPC6ASZDB-YL009M",D867="NPC6ASZDB-VT010M",D867="NPC6ASZDB-OR007M",D867="NPC6ASZDB-VT007M",D867="NPC6ASZDB-BK007M",D867="NPC6ASZDB-GY350C",D867="NPC6ASZDB-YL350C",D867="NPC6ASZDB-OR350C",D867="NPC6ASZDB-VT350C",D867="NPC6ASZDB-BL350C",D867="NPC6ASZDB-RD350C",D867="NPC6ASZDB-BK350C",D867="NPC6ASZDB-VT003M",D867="NPC6ASZDB-OR250C",D867="NPC6ASZDB-VT250C",D867="NPC6ASZDB-VT002M",D867="NPC6ASZDB-VT050C",D867="NPC6ASZDB-VT001M",D867="NPC6ASZDB-VT150C",D867="NPC6ASZDB-WT017C",D867="NPC6ASZDB-RD030C",D867="NPC6ASZDB-WT030C",D867="NPC6ASZDB-OR020M",D867="NPC6ASZDB-OR015M",D867="NPC06SZDB-WT025C",D867="NPC6ASZDB-WT013M",D867="NPC6ASZDB-GY075C",D867="NPC6ASZDB-BK075C",D867="NPC6ASZDB-BK125C",D867="NPC6ASZDB-GN250C",D867="NPC6ASZDB-WT011M",D867="NPC6ASZDB-WT014M",D867="NPC6ASZDB-OR005M",D867="NPC6ASZDB-GY006M",D867="NPC6ASZDB-WT550C",D867="NPC6ASZDB-WT650C",D867="NPC6ASZDB-WT850C",D867="NPC6ASZDB-WT950C",D867="NPC6ASZDB-RD250C",D867="NPC06SZDB-GY015C",D867="NPC06SZDB-BL020C",D867="NPC06SZDB-YL015C",D867="NPC6ASZDB-BL012M",D867="NPC6ASZDB-WT020C",D867="NPC6ASZDB-BL008M",D867="NPC6ASZDB-BL009M",D867="NPC6ASZDB-WT022M",D867="NPC6ASZDB-YL007M",D867="NPC06SZDB-WT250C",D867="NPC6ASZDB-BL007M",D867="NPC6ASZDB-BK050C",D867="NPC6ASZDB-BK025C",D867="NPC6ASZDB-BL750C",D867="NPC6ASZDB-OR010M",D867="NPC06SZDB-RD015M",D867="NPC6ASZDB-YL012M",D867="NPC6ASZDB-YL030M",D867="NPC6ASZDB-YL020M",D867="NPC6ASZDB-RD050C",D867="NPC06SZDB-BL050C",D867="NPC06SZDB-RD050C",D867="NPC06SZDB-YL050C",D867="NPC06SZDB-YL003M",D867="NPC06SZDB-GN002M",D867="NPC6ASZDB-RD010M",D867="NPC6ASZDB-GY450C",D867="NPC6ASZDB-WT006M",D867="NPC6ASZDB-BL250C",D867="NPC6ASZDB-GY050C",D867="NPC6ASZDB-YL250C",D867="NPC6ASZDB-YL008M",D867="NPC06SZDB-YL010M",D867="NPC6ASZDB-GY008M",D867="NPC06SZDB-RD005M",D867="NPC6ASZDB-BL050C",D867="NPC6ASZDB-WT450C",D867="NPC6ASZDB-OR050C",D867="NPC06SZDB-GN010M",D867="NPC06SZDB-RD010M",D867="NPC06SZDB-BL010M",D867="NPC6ASZDB-GY050C",D867="NPC6ASZDB-YL025C",D867="NPC6ASZDB-BK250C",D867="NPC6ASZDB-BK004M",D867="NPC6ASZDB-YL006M",D867="NPC06SZDB-WT007M",D867="NPC6ASZDB-BL015M",D867="NPC6ASZDB-BL020M",D867="NPC6ASZDB-GN010M",D867="NPC6ASZDB-GN015M",D867="NPC6ASZDB-GY250C",D867="NPC6ASZDB-BK030M",D867="NPC06SZDB-GY003M",D867="NPC06SZDB-BL150C",D867="NPC6ASZDB-BK013M",D867="NPC6ASZDB-OR150C",D867="NPC6ASZDB-GY007M",D867="NPC6ASZDB-BK750C",D867="NPC06SZDB-GN003M",D867="NPC06SZDB-BK150C",D867="NPC06SZDB-BK001M",D867="NPC6ASZDB-RD007M",D867="NPC6ASZDB-RD010M",D867="NPC06SZDB-GY006M",D867="NPC06SZDB-GY015M",D867="NPC06SZDB-BK050C",D867="NPC6ASZDB-GN025C",D867="NPC6ASZDB-WT009M",D867="NPC6ASZDB-OR004M",D867="NPC6ASZDB-WT075C",D867="NPC6ASZDB-WT175C",D867="NPC06SZDB-GY001M",D867="NPC06SZDB-GY002M",D867="NPC6ASZDB-WT125C",D867="NPC6ASZDB-WT225C",D867="NPC6ASZDB-WT275C",D867="NPC6ASZDB-GY015M",D867="NPC6ASZDB-RD001M",D867="NPC6ASZDB-RD005M",D867="NPC6ASZDB-WT025C",D867="NPC6ASZDB-YL001M",D867="NPC6ASZDB-YL005M",D867="NPC06SZDB-GY010M",D867="NPC06SZDB-YL005M",D867="NPC06SZDB-YL001M",D867="NPC6ASZDB-BK150C",D867="NPC6ASZDB-BL030M",D867="NPC6ASZDB-YL050C",D867="NPC6ASZDB-YL010M",D867="NPC6ASZDB-OR010M",D867="NPC06SZDB-YL150C",D867="NPC6ASZDB-OR005M",D867="NPC06SZDB-OR002M",D867="NPC6ASZDB-RD150C",D867="NPC6ASZDB-WT025M",D867="NPC6ASZDB-WT150C",D867="NPC6ASZDB-WT012M",D867="NPC6ASZDB-WT250C",D867="NPC6ASZDB-WT350C",D867="NPC6ASZDB-YL002M",D867="NPC6ASZDB-BL150C",D867="NPC6ASZDB-WT015M",D867="NPC6ASZDB-YL150C",D867="NPC6ASZDB-YL003M",D867="NPC6ASZDB-WT750C",D867="NPC6ASZDB-GN050C",D867="NPC6ASZDB-WT008M",D867="NPC06SZDB-OR010M",D867="NPC6ASZDB-GY150C",D867="NPC6ASZDB-GN150C",D867="NPC6ASZDB-OR001M",D867="NPC6ASZDB-OR002M",D867="NPC6ASZDB-OR003M",D867="NPC06SZDB-RD002M",D867="NPC06SZDB-RD150C",D867="NPC6ASZDB-BK015M",D867="NPC06SZDB-GN001M",D867="NPC06SZDB-GN150C",D867="NPC06SZDB-WT030M",D867="NPC06SZDB-WT750C",D867="NPC06SZDB-WT015M",D867="NPC6ASZDB-WT030M",D867="NPC06SZDB-RD001M",D867="NPC06SZDB-RD003M",D867="NPC06SZDB-OR003M",D867="NPC06SZDB-OR001M",D867="NPC06SZDB-BL001M",D867="NPC06SZDB-BL003M",D867="NPC06SZDB-WT150C",D867="NPC06SZDB-BL002M",D867="NPC6ASZDB-WT050C",D867="NPC06SZDB-WT050C",D867="NPC06SZDB-WT001M",D867="NPC06SZDB-WT002M",D867="NPC06SZDB-WT003M",D867="NPC06SZDB-WT004M",D867="NPC06SZDB-WT005M",D867="NPC06SZDB-WT010M",D867="NPC06SZDB-WT020M",D867="NPC6ASZDB-GN001M",D867="NPC6ASZDB-GN002M",D867="NPC6ASZDB-GN003M",D867="NPC6ASZDB-GN004M",D867="NPC6ASZDB-GN005M",D867="NPC6ASZDB-GN020M",D867="NPC6ASZDB-GN030M",D867="NPC6ASZDB-WT001M",D867="NPC6ASZDB-WT002M",D867="NPC6ASZDB-WT003M",D867="NPC6ASZDB-WT004M",D867="NPC6ASZDB-WT005M",D867="NPC6ASZDB-WT006M",D867="NPC6ASZDB-WT007M",D867="NPC6ASZDB-WT010M",D867="NPC6ASZDB-WT020M",D867="NPC6ASZDB-RD002M",D867="NPC6ASZDB-RD003M",D867="NPC6ASZDB-RD020M",D867="NPC6ASZDB-GY001M",D867="NPC6ASZDB-GY002M",D867="NPC6ASZDB-GY003M",D867="NPC6ASZDB-GY004M",D867="NPC6ASZDB-GY005M",D867="NPC6ASZDB-GY010M",D867="NPC6ASZDB-GY020M",D867="NPC6ASZDB-GY025M",D867="NPC6ASZDB-GY030M",D867="NPC6ASZDB-BL001M",D867="NPC6ASZDB-BL002M",D867="NPC6ASZDB-BL003M",D867="NPC6ASZDB-BL004M",D867="NPC6ASZDB-BL005M",D867="NPC6ASZDB-BL010M",D867="NPC6ASZDB-BK001M",D867="NPC6ASZDB-BK002M",D867="NPC6ASZDB-BK003M",D867="NPC6ASZDB-BK005M",D867="NPC6ASZDB-BK010M",D867="NPC6ASZDB-BK020M",),E867*2,0)</f>
        <v>0</v>
      </c>
      <c r="M867" s="48">
        <f t="shared" si="1595"/>
        <v>10276</v>
      </c>
      <c r="N867" s="66"/>
      <c r="O867" s="41">
        <f t="shared" si="1541"/>
        <v>0</v>
      </c>
      <c r="P867" s="48">
        <f t="shared" si="1596"/>
        <v>112160</v>
      </c>
      <c r="Q867" s="66"/>
      <c r="R867" s="66">
        <f t="shared" si="1542"/>
        <v>0</v>
      </c>
      <c r="S867" s="67">
        <f t="shared" si="1597"/>
        <v>16076</v>
      </c>
      <c r="T867" s="66"/>
      <c r="U867" s="66">
        <f t="shared" si="1547"/>
        <v>0</v>
      </c>
      <c r="V867" s="67">
        <f t="shared" si="1598"/>
        <v>39386.800000000003</v>
      </c>
      <c r="W867" s="136"/>
      <c r="X867" s="69">
        <f t="shared" si="1543"/>
        <v>0</v>
      </c>
      <c r="Y867" s="67">
        <f t="shared" si="1599"/>
        <v>6245</v>
      </c>
      <c r="Z867" s="66"/>
      <c r="AA867" s="68">
        <f t="shared" si="1585"/>
        <v>0</v>
      </c>
      <c r="AB867" s="67">
        <f t="shared" si="1600"/>
        <v>6000</v>
      </c>
      <c r="AC867" s="66"/>
      <c r="AD867" s="66">
        <f t="shared" si="1586"/>
        <v>0</v>
      </c>
      <c r="AE867" s="67">
        <f t="shared" si="1601"/>
        <v>3738</v>
      </c>
      <c r="AF867" s="66"/>
      <c r="AG867" s="78">
        <f t="shared" si="1587"/>
        <v>0</v>
      </c>
      <c r="AH867" s="79">
        <f t="shared" si="1602"/>
        <v>4945</v>
      </c>
      <c r="AI867" s="66"/>
      <c r="AJ867" s="68">
        <f t="shared" si="1524"/>
        <v>0</v>
      </c>
      <c r="AK867" s="67">
        <f t="shared" si="1603"/>
        <v>22219</v>
      </c>
      <c r="AL867" s="66"/>
      <c r="AM867" s="68">
        <f t="shared" si="1588"/>
        <v>0</v>
      </c>
      <c r="AN867" s="67">
        <f t="shared" si="1604"/>
        <v>9279.02</v>
      </c>
      <c r="AO867" s="66"/>
      <c r="AP867" s="68">
        <f t="shared" si="1544"/>
        <v>0</v>
      </c>
      <c r="AQ867" s="67">
        <f t="shared" si="1605"/>
        <v>41947</v>
      </c>
      <c r="AR867" s="66"/>
      <c r="AS867" s="68">
        <f t="shared" si="1607"/>
        <v>0</v>
      </c>
      <c r="AT867" s="67">
        <f t="shared" si="1606"/>
        <v>2100</v>
      </c>
      <c r="AU867" s="66"/>
      <c r="AV867" s="66">
        <f t="shared" si="1554"/>
        <v>0</v>
      </c>
      <c r="AW867" s="42">
        <f t="shared" si="1533"/>
        <v>1620.0000000000014</v>
      </c>
      <c r="AX867" s="66"/>
      <c r="AY867" s="66">
        <f t="shared" si="1608"/>
        <v>0</v>
      </c>
      <c r="AZ867" s="67">
        <f t="shared" si="1545"/>
        <v>1738.6</v>
      </c>
      <c r="BA867" s="66"/>
      <c r="BB867" s="68">
        <f t="shared" si="1609"/>
        <v>0</v>
      </c>
      <c r="BC867" s="67">
        <f t="shared" si="1555"/>
        <v>1254.5999999999999</v>
      </c>
      <c r="BD867" s="66"/>
      <c r="BE867" s="68">
        <f t="shared" si="1610"/>
        <v>0</v>
      </c>
      <c r="BF867" s="67">
        <f t="shared" si="1525"/>
        <v>7474.3200000000015</v>
      </c>
      <c r="BG867" s="66"/>
      <c r="BH867" s="68">
        <f t="shared" si="1611"/>
        <v>0</v>
      </c>
      <c r="BI867" s="67">
        <f t="shared" si="1590"/>
        <v>44919.88</v>
      </c>
      <c r="BJ867" s="66"/>
      <c r="BK867" s="68">
        <f t="shared" si="1612"/>
        <v>0</v>
      </c>
      <c r="BL867" s="67">
        <f t="shared" si="1556"/>
        <v>4604.6000000000004</v>
      </c>
      <c r="BM867" s="66"/>
      <c r="BN867" s="68">
        <f t="shared" si="1557"/>
        <v>499.20000000000005</v>
      </c>
      <c r="BO867" s="67">
        <f t="shared" si="1558"/>
        <v>10678.7</v>
      </c>
      <c r="BP867" s="66"/>
      <c r="BQ867" s="68">
        <f t="shared" si="1584"/>
        <v>0</v>
      </c>
      <c r="BR867" s="67">
        <f t="shared" si="1526"/>
        <v>23451.419999999991</v>
      </c>
      <c r="BS867" s="66"/>
      <c r="BT867" s="66">
        <f t="shared" si="1581"/>
        <v>0</v>
      </c>
      <c r="BU867" s="67">
        <f>BU866+BS867-BT867-320</f>
        <v>42343</v>
      </c>
      <c r="BV867" s="66"/>
      <c r="BW867" s="66">
        <f t="shared" si="1582"/>
        <v>0</v>
      </c>
      <c r="BX867" s="67">
        <f>+BX866+BV867-BW867-320</f>
        <v>127695</v>
      </c>
      <c r="BY867" s="66"/>
      <c r="BZ867" s="66">
        <f t="shared" si="1583"/>
        <v>0</v>
      </c>
      <c r="CA867" s="67">
        <f>+CA866+BY867-BZ867-320</f>
        <v>37823</v>
      </c>
      <c r="CB867" s="66"/>
      <c r="CC867" s="66">
        <f t="shared" si="1631"/>
        <v>0</v>
      </c>
      <c r="CD867" s="67">
        <f t="shared" si="1516"/>
        <v>54254.639999999992</v>
      </c>
      <c r="CE867" s="66"/>
      <c r="CF867" s="66">
        <f t="shared" si="1559"/>
        <v>0</v>
      </c>
      <c r="CG867" s="67">
        <f t="shared" si="1560"/>
        <v>5617.9</v>
      </c>
      <c r="CH867" s="66"/>
      <c r="CI867" s="66">
        <f t="shared" si="1613"/>
        <v>0</v>
      </c>
      <c r="CJ867" s="67">
        <f t="shared" si="1578"/>
        <v>8715</v>
      </c>
      <c r="CK867" s="66"/>
      <c r="CL867" s="68">
        <f t="shared" si="1614"/>
        <v>0</v>
      </c>
      <c r="CM867" s="79">
        <f t="shared" si="1561"/>
        <v>4864</v>
      </c>
      <c r="CN867" s="66"/>
      <c r="CO867" s="68">
        <f t="shared" si="1615"/>
        <v>0</v>
      </c>
      <c r="CP867" s="79">
        <f t="shared" si="1562"/>
        <v>3955</v>
      </c>
      <c r="CQ867" s="66"/>
      <c r="CR867" s="68">
        <f t="shared" si="1616"/>
        <v>0</v>
      </c>
      <c r="CS867" s="79">
        <f t="shared" si="1532"/>
        <v>6656</v>
      </c>
      <c r="CT867" s="66"/>
      <c r="CU867" s="68">
        <f t="shared" si="1617"/>
        <v>0</v>
      </c>
      <c r="CV867" s="79">
        <f t="shared" si="1563"/>
        <v>7769</v>
      </c>
      <c r="CW867" s="66"/>
      <c r="CX867" s="66">
        <f t="shared" si="1618"/>
        <v>0</v>
      </c>
      <c r="CY867" s="40">
        <f t="shared" si="1519"/>
        <v>6801.7599999999984</v>
      </c>
      <c r="CZ867" s="65"/>
      <c r="DA867" s="66">
        <f t="shared" si="1619"/>
        <v>0</v>
      </c>
      <c r="DB867" s="67">
        <f t="shared" si="1579"/>
        <v>84158</v>
      </c>
      <c r="DC867" s="66"/>
      <c r="DD867" s="66">
        <f t="shared" si="1620"/>
        <v>0</v>
      </c>
      <c r="DE867" s="67">
        <f t="shared" si="1580"/>
        <v>130929</v>
      </c>
      <c r="DF867" s="66"/>
      <c r="DG867" s="69">
        <f t="shared" si="1621"/>
        <v>0</v>
      </c>
      <c r="DH867" s="67">
        <f t="shared" si="1517"/>
        <v>441384</v>
      </c>
      <c r="DI867" s="66"/>
      <c r="DJ867" s="66">
        <f t="shared" si="1622"/>
        <v>0</v>
      </c>
      <c r="DK867" s="67">
        <f t="shared" si="1564"/>
        <v>4219.5</v>
      </c>
      <c r="DL867" s="210"/>
      <c r="DM867" s="206">
        <f t="shared" si="1623"/>
        <v>0</v>
      </c>
      <c r="DN867" s="25">
        <f t="shared" si="1546"/>
        <v>0</v>
      </c>
      <c r="DO867" s="5"/>
      <c r="DP867" s="43">
        <f t="shared" si="1624"/>
        <v>0</v>
      </c>
      <c r="DQ867" s="27">
        <f t="shared" si="1565"/>
        <v>6819.5</v>
      </c>
      <c r="DR867" s="5"/>
      <c r="DS867" s="43">
        <f t="shared" si="1625"/>
        <v>0</v>
      </c>
      <c r="DT867" s="27">
        <f t="shared" si="1566"/>
        <v>4846</v>
      </c>
      <c r="DU867" s="5"/>
      <c r="DV867" s="43">
        <f t="shared" si="1626"/>
        <v>0</v>
      </c>
      <c r="DW867" s="27">
        <f t="shared" si="1567"/>
        <v>4835</v>
      </c>
      <c r="DX867" s="5"/>
      <c r="DY867" s="22">
        <f t="shared" si="1627"/>
        <v>0</v>
      </c>
      <c r="DZ867" s="25">
        <f t="shared" si="1568"/>
        <v>523</v>
      </c>
      <c r="EA867" s="22"/>
      <c r="EB867" s="22">
        <f t="shared" si="1628"/>
        <v>0</v>
      </c>
      <c r="EC867" s="28">
        <f t="shared" si="1569"/>
        <v>369</v>
      </c>
      <c r="ED867" s="5"/>
      <c r="EE867" s="43">
        <f t="shared" si="1629"/>
        <v>0</v>
      </c>
      <c r="EF867" s="27">
        <f t="shared" si="1570"/>
        <v>4769</v>
      </c>
      <c r="EG867" s="66"/>
      <c r="EH867" s="66">
        <f t="shared" si="1630"/>
        <v>0</v>
      </c>
      <c r="EI867" s="67">
        <f t="shared" si="1571"/>
        <v>23037</v>
      </c>
      <c r="EJ867" s="66"/>
      <c r="EK867" s="66">
        <f t="shared" si="1591"/>
        <v>0</v>
      </c>
      <c r="EL867" s="67">
        <f t="shared" si="1572"/>
        <v>21667</v>
      </c>
      <c r="EM867" s="110">
        <f t="shared" si="1592"/>
        <v>190196.72365900001</v>
      </c>
    </row>
    <row r="868" spans="1:143" ht="11.25" customHeight="1" x14ac:dyDescent="0.25">
      <c r="A868" s="11">
        <v>46158</v>
      </c>
      <c r="B868" s="188"/>
      <c r="C868" s="176">
        <v>8004979281</v>
      </c>
      <c r="D868" s="17" t="s">
        <v>294</v>
      </c>
      <c r="E868" s="18">
        <v>120</v>
      </c>
      <c r="F868" s="19">
        <v>2</v>
      </c>
      <c r="G868" s="20">
        <v>191516077393</v>
      </c>
      <c r="H868" s="66"/>
      <c r="I868" s="41">
        <f t="shared" si="1540"/>
        <v>0</v>
      </c>
      <c r="J868" s="48">
        <f t="shared" si="1594"/>
        <v>118137</v>
      </c>
      <c r="K868" s="66"/>
      <c r="L868" s="41">
        <f>IF(OR(D868="NPC6ASZDB-RD015M",D868="NPC6ASZDB-GN750C",D868="NPC6ASZDB-WT035M",D868="NPC6ASZDB-WT028M ",D868="NPC6ASZDB-WT019M",D868="NPC06SZDB-GN050C",D868="NPC06SZDB-OR050C",D868="NPC6ASZDB-WT018M",D868="NPC6ASZDB-WT023M",D868="NPC6ASZDB-WT024M",D868="NPC6ASZDB-OR020M",D868="NPC6ASZDB-RD006M",D868="NPC6ASZDB-WT017M",D868="NPC6ASZDB-GY750C",D868="NPC6ASZDB-YL015M",D868="NPC6ASZDB-BL004M ",D868="NPC6ASZDB-WT016M",D868="NPC06SZDB-BK006M",D868="NPC06SZDB-BK007M",D868="NPC6ASZDB-OR750C",D868="NPC06SZDB-BK004M",D868="NPC06SZDB-BL015M",D868="NPC6ASZDB-BL013C",D868="NPC6ASZDB-BL030C",D868="NPC6ASZDB-GY009M",D868="NPC06SZDB-BK002M",D868="NPC6ASZDB-GY025C",D868="NPC06SZDB-BK003M",D868="NPC06SZDB-GY005M",D868="NPC6ASZDB-RD020C",D868="NPC06SZDB-YL040M",D868="NPC6ASZDB-GY125C",D868="NPC06SZDB-YL002M",D868="NPC6ASZDB-WT100M",D868="NPC6ASZDB-RD008M",D868="NPC6ASZDB-YL009M",D868="NPC6ASZDB-VT010M",D868="NPC6ASZDB-OR007M",D868="NPC6ASZDB-VT007M",D868="NPC6ASZDB-BK007M",D868="NPC6ASZDB-GY350C",D868="NPC6ASZDB-YL350C",D868="NPC6ASZDB-OR350C",D868="NPC6ASZDB-VT350C",D868="NPC6ASZDB-BL350C",D868="NPC6ASZDB-RD350C",D868="NPC6ASZDB-BK350C",D868="NPC6ASZDB-VT003M",D868="NPC6ASZDB-OR250C",D868="NPC6ASZDB-VT250C",D868="NPC6ASZDB-VT002M",D868="NPC6ASZDB-VT050C",D868="NPC6ASZDB-VT001M",D868="NPC6ASZDB-VT150C",D868="NPC6ASZDB-WT017C",D868="NPC6ASZDB-RD030C",D868="NPC6ASZDB-WT030C",D868="NPC6ASZDB-OR020M",D868="NPC6ASZDB-OR015M",D868="NPC06SZDB-WT025C",D868="NPC6ASZDB-WT013M",D868="NPC6ASZDB-GY075C",D868="NPC6ASZDB-BK075C",D868="NPC6ASZDB-BK125C",D868="NPC6ASZDB-GN250C",D868="NPC6ASZDB-WT011M",D868="NPC6ASZDB-WT014M",D868="NPC6ASZDB-OR005M",D868="NPC6ASZDB-GY006M",D868="NPC6ASZDB-WT550C",D868="NPC6ASZDB-WT650C",D868="NPC6ASZDB-WT850C",D868="NPC6ASZDB-WT950C",D868="NPC6ASZDB-RD250C",D868="NPC06SZDB-GY015C",D868="NPC06SZDB-BL020C",D868="NPC06SZDB-YL015C",D868="NPC6ASZDB-BL012M",D868="NPC6ASZDB-WT020C",D868="NPC6ASZDB-BL008M",D868="NPC6ASZDB-BL009M",D868="NPC6ASZDB-WT022M",D868="NPC6ASZDB-YL007M",D868="NPC06SZDB-WT250C",D868="NPC6ASZDB-BL007M",D868="NPC6ASZDB-BK050C",D868="NPC6ASZDB-BK025C",D868="NPC6ASZDB-BL750C",D868="NPC6ASZDB-OR010M",D868="NPC06SZDB-RD015M",D868="NPC6ASZDB-YL012M",D868="NPC6ASZDB-YL030M",D868="NPC6ASZDB-YL020M",D868="NPC6ASZDB-RD050C",D868="NPC06SZDB-BL050C",D868="NPC06SZDB-RD050C",D868="NPC06SZDB-YL050C",D868="NPC06SZDB-YL003M",D868="NPC06SZDB-GN002M",D868="NPC6ASZDB-RD010M",D868="NPC6ASZDB-GY450C",D868="NPC6ASZDB-WT006M",D868="NPC6ASZDB-BL250C",D868="NPC6ASZDB-GY050C",D868="NPC6ASZDB-YL250C",D868="NPC6ASZDB-YL008M",D868="NPC06SZDB-YL010M",D868="NPC6ASZDB-GY008M",D868="NPC06SZDB-RD005M",D868="NPC6ASZDB-BL050C",D868="NPC6ASZDB-WT450C",D868="NPC6ASZDB-OR050C",D868="NPC06SZDB-GN010M",D868="NPC06SZDB-RD010M",D868="NPC06SZDB-BL010M",D868="NPC6ASZDB-GY050C",D868="NPC6ASZDB-YL025C",D868="NPC6ASZDB-BK250C",D868="NPC6ASZDB-BK004M",D868="NPC6ASZDB-YL006M",D868="NPC06SZDB-WT007M",D868="NPC6ASZDB-BL015M",D868="NPC6ASZDB-BL020M",D868="NPC6ASZDB-GN010M",D868="NPC6ASZDB-GN015M",D868="NPC6ASZDB-GY250C",D868="NPC6ASZDB-BK030M",D868="NPC06SZDB-GY003M",D868="NPC06SZDB-BL150C",D868="NPC6ASZDB-BK013M",D868="NPC6ASZDB-OR150C",D868="NPC6ASZDB-GY007M",D868="NPC6ASZDB-BK750C",D868="NPC06SZDB-GN003M",D868="NPC06SZDB-BK150C",D868="NPC06SZDB-BK001M",D868="NPC6ASZDB-RD007M",D868="NPC6ASZDB-RD010M",D868="NPC06SZDB-GY006M",D868="NPC06SZDB-GY015M",D868="NPC06SZDB-BK050C",D868="NPC6ASZDB-GN025C",D868="NPC6ASZDB-WT009M",D868="NPC6ASZDB-OR004M",D868="NPC6ASZDB-WT075C",D868="NPC6ASZDB-WT175C",D868="NPC06SZDB-GY001M",D868="NPC06SZDB-GY002M",D868="NPC6ASZDB-WT125C",D868="NPC6ASZDB-WT225C",D868="NPC6ASZDB-WT275C",D868="NPC6ASZDB-GY015M",D868="NPC6ASZDB-RD001M",D868="NPC6ASZDB-RD005M",D868="NPC6ASZDB-WT025C",D868="NPC6ASZDB-YL001M",D868="NPC6ASZDB-YL005M",D868="NPC06SZDB-GY010M",D868="NPC06SZDB-YL005M",D868="NPC06SZDB-YL001M",D868="NPC6ASZDB-BK150C",D868="NPC6ASZDB-BL030M",D868="NPC6ASZDB-YL050C",D868="NPC6ASZDB-YL010M",D868="NPC6ASZDB-OR010M",D868="NPC06SZDB-YL150C",D868="NPC6ASZDB-OR005M",D868="NPC06SZDB-OR002M",D868="NPC6ASZDB-RD150C",D868="NPC6ASZDB-WT025M",D868="NPC6ASZDB-WT150C",D868="NPC6ASZDB-WT012M",D868="NPC6ASZDB-WT250C",D868="NPC6ASZDB-WT350C",D868="NPC6ASZDB-YL002M",D868="NPC6ASZDB-BL150C",D868="NPC6ASZDB-WT015M",D868="NPC6ASZDB-YL150C",D868="NPC6ASZDB-YL003M",D868="NPC6ASZDB-WT750C",D868="NPC6ASZDB-GN050C",D868="NPC6ASZDB-WT008M",D868="NPC06SZDB-OR010M",D868="NPC6ASZDB-GY150C",D868="NPC6ASZDB-GN150C",D868="NPC6ASZDB-OR001M",D868="NPC6ASZDB-OR002M",D868="NPC6ASZDB-OR003M",D868="NPC06SZDB-RD002M",D868="NPC06SZDB-RD150C",D868="NPC6ASZDB-BK015M",D868="NPC06SZDB-GN001M",D868="NPC06SZDB-GN150C",D868="NPC06SZDB-WT030M",D868="NPC06SZDB-WT750C",D868="NPC06SZDB-WT015M",D868="NPC6ASZDB-WT030M",D868="NPC06SZDB-RD001M",D868="NPC06SZDB-RD003M",D868="NPC06SZDB-OR003M",D868="NPC06SZDB-OR001M",D868="NPC06SZDB-BL001M",D868="NPC06SZDB-BL003M",D868="NPC06SZDB-WT150C",D868="NPC06SZDB-BL002M",D868="NPC6ASZDB-WT050C",D868="NPC06SZDB-WT050C",D868="NPC06SZDB-WT001M",D868="NPC06SZDB-WT002M",D868="NPC06SZDB-WT003M",D868="NPC06SZDB-WT004M",D868="NPC06SZDB-WT005M",D868="NPC06SZDB-WT010M",D868="NPC06SZDB-WT020M",D868="NPC6ASZDB-GN001M",D868="NPC6ASZDB-GN002M",D868="NPC6ASZDB-GN003M",D868="NPC6ASZDB-GN004M",D868="NPC6ASZDB-GN005M",D868="NPC6ASZDB-GN020M",D868="NPC6ASZDB-GN030M",D868="NPC6ASZDB-WT001M",D868="NPC6ASZDB-WT002M",D868="NPC6ASZDB-WT003M",D868="NPC6ASZDB-WT004M",D868="NPC6ASZDB-WT005M",D868="NPC6ASZDB-WT006M",D868="NPC6ASZDB-WT007M",D868="NPC6ASZDB-WT010M",D868="NPC6ASZDB-WT020M",D868="NPC6ASZDB-RD002M",D868="NPC6ASZDB-RD003M",D868="NPC6ASZDB-RD020M",D868="NPC6ASZDB-GY001M",D868="NPC6ASZDB-GY002M",D868="NPC6ASZDB-GY003M",D868="NPC6ASZDB-GY004M",D868="NPC6ASZDB-GY005M",D868="NPC6ASZDB-GY010M",D868="NPC6ASZDB-GY020M",D868="NPC6ASZDB-GY025M",D868="NPC6ASZDB-GY030M",D868="NPC6ASZDB-BL001M",D868="NPC6ASZDB-BL002M",D868="NPC6ASZDB-BL003M",D868="NPC6ASZDB-BL004M",D868="NPC6ASZDB-BL005M",D868="NPC6ASZDB-BL010M",D868="NPC6ASZDB-BK001M",D868="NPC6ASZDB-BK002M",D868="NPC6ASZDB-BK003M",D868="NPC6ASZDB-BK005M",D868="NPC6ASZDB-BK010M",D868="NPC6ASZDB-BK020M",),E868*2,0)</f>
        <v>0</v>
      </c>
      <c r="M868" s="48">
        <f t="shared" si="1595"/>
        <v>10276</v>
      </c>
      <c r="N868" s="66"/>
      <c r="O868" s="41">
        <f t="shared" si="1541"/>
        <v>0</v>
      </c>
      <c r="P868" s="48">
        <f t="shared" si="1596"/>
        <v>112160</v>
      </c>
      <c r="Q868" s="66"/>
      <c r="R868" s="66">
        <f t="shared" si="1542"/>
        <v>0</v>
      </c>
      <c r="S868" s="67">
        <f t="shared" si="1597"/>
        <v>16076</v>
      </c>
      <c r="T868" s="66"/>
      <c r="U868" s="66">
        <f t="shared" si="1547"/>
        <v>0</v>
      </c>
      <c r="V868" s="67">
        <f t="shared" si="1598"/>
        <v>39386.800000000003</v>
      </c>
      <c r="X868" s="69">
        <f t="shared" si="1543"/>
        <v>0</v>
      </c>
      <c r="Y868" s="67">
        <f t="shared" si="1599"/>
        <v>6245</v>
      </c>
      <c r="Z868" s="66"/>
      <c r="AA868" s="68">
        <f t="shared" si="1585"/>
        <v>0</v>
      </c>
      <c r="AB868" s="67">
        <f t="shared" si="1600"/>
        <v>6000</v>
      </c>
      <c r="AC868" s="66"/>
      <c r="AD868" s="66">
        <f t="shared" si="1586"/>
        <v>0</v>
      </c>
      <c r="AE868" s="67">
        <f t="shared" si="1601"/>
        <v>3738</v>
      </c>
      <c r="AF868" s="66"/>
      <c r="AG868" s="78">
        <f t="shared" si="1587"/>
        <v>0</v>
      </c>
      <c r="AH868" s="79">
        <f t="shared" si="1602"/>
        <v>4945</v>
      </c>
      <c r="AI868" s="66"/>
      <c r="AJ868" s="68">
        <f t="shared" si="1524"/>
        <v>0</v>
      </c>
      <c r="AK868" s="67">
        <f t="shared" si="1603"/>
        <v>22219</v>
      </c>
      <c r="AL868" s="66"/>
      <c r="AM868" s="68">
        <f t="shared" si="1588"/>
        <v>0</v>
      </c>
      <c r="AN868" s="67">
        <f t="shared" si="1604"/>
        <v>9279.02</v>
      </c>
      <c r="AO868" s="66"/>
      <c r="AP868" s="68">
        <f t="shared" si="1544"/>
        <v>0</v>
      </c>
      <c r="AQ868" s="67">
        <f t="shared" si="1605"/>
        <v>41947</v>
      </c>
      <c r="AR868" s="66"/>
      <c r="AS868" s="68">
        <f t="shared" si="1607"/>
        <v>0</v>
      </c>
      <c r="AT868" s="67">
        <f t="shared" si="1606"/>
        <v>2100</v>
      </c>
      <c r="AU868" s="66"/>
      <c r="AV868" s="66">
        <f t="shared" si="1554"/>
        <v>0</v>
      </c>
      <c r="AW868" s="42">
        <f t="shared" si="1533"/>
        <v>1620.0000000000014</v>
      </c>
      <c r="AX868" s="66"/>
      <c r="AY868" s="66">
        <f t="shared" si="1608"/>
        <v>0</v>
      </c>
      <c r="AZ868" s="67">
        <f t="shared" si="1545"/>
        <v>1738.6</v>
      </c>
      <c r="BA868" s="66"/>
      <c r="BB868" s="68">
        <f t="shared" si="1609"/>
        <v>0</v>
      </c>
      <c r="BC868" s="67">
        <f t="shared" si="1555"/>
        <v>1254.5999999999999</v>
      </c>
      <c r="BD868" s="66"/>
      <c r="BE868" s="68">
        <f t="shared" si="1610"/>
        <v>0</v>
      </c>
      <c r="BF868" s="67">
        <f t="shared" si="1525"/>
        <v>7474.3200000000015</v>
      </c>
      <c r="BG868" s="66"/>
      <c r="BH868" s="68">
        <f t="shared" si="1611"/>
        <v>0</v>
      </c>
      <c r="BI868" s="67">
        <f t="shared" si="1590"/>
        <v>44919.88</v>
      </c>
      <c r="BJ868" s="66"/>
      <c r="BK868" s="68">
        <f t="shared" si="1612"/>
        <v>0</v>
      </c>
      <c r="BL868" s="67">
        <f t="shared" si="1556"/>
        <v>4604.6000000000004</v>
      </c>
      <c r="BM868" s="66"/>
      <c r="BN868" s="68">
        <f t="shared" si="1557"/>
        <v>254.4</v>
      </c>
      <c r="BO868" s="67">
        <f t="shared" si="1558"/>
        <v>10424.300000000001</v>
      </c>
      <c r="BP868" s="66"/>
      <c r="BQ868" s="68">
        <f t="shared" si="1584"/>
        <v>0</v>
      </c>
      <c r="BR868" s="67">
        <f t="shared" si="1526"/>
        <v>23451.419999999991</v>
      </c>
      <c r="BS868" s="66"/>
      <c r="BT868" s="66">
        <f t="shared" si="1581"/>
        <v>240</v>
      </c>
      <c r="BU868" s="67">
        <f t="shared" ref="BU868:BU904" si="1632">BU867+BS868-BT868</f>
        <v>42103</v>
      </c>
      <c r="BV868" s="66"/>
      <c r="BW868" s="66">
        <f t="shared" si="1582"/>
        <v>240</v>
      </c>
      <c r="BX868" s="67">
        <f t="shared" ref="BX868:BX877" si="1633">+BX867+BV868-BW868</f>
        <v>127455</v>
      </c>
      <c r="BY868" s="66"/>
      <c r="BZ868" s="66">
        <f t="shared" si="1583"/>
        <v>240</v>
      </c>
      <c r="CA868" s="67">
        <f t="shared" ref="CA868:CA904" si="1634">+CA867+BY868-BZ868</f>
        <v>37583</v>
      </c>
      <c r="CB868" s="66"/>
      <c r="CC868" s="66">
        <f t="shared" si="1631"/>
        <v>0</v>
      </c>
      <c r="CD868" s="67">
        <f t="shared" si="1516"/>
        <v>54254.639999999992</v>
      </c>
      <c r="CE868" s="66"/>
      <c r="CF868" s="66">
        <f t="shared" si="1559"/>
        <v>0</v>
      </c>
      <c r="CG868" s="67">
        <f t="shared" si="1560"/>
        <v>5617.9</v>
      </c>
      <c r="CH868" s="66"/>
      <c r="CI868" s="66">
        <f t="shared" si="1613"/>
        <v>0</v>
      </c>
      <c r="CJ868" s="67">
        <f t="shared" si="1578"/>
        <v>8715</v>
      </c>
      <c r="CK868" s="66"/>
      <c r="CL868" s="68">
        <f t="shared" si="1614"/>
        <v>0</v>
      </c>
      <c r="CM868" s="79">
        <f t="shared" si="1561"/>
        <v>4864</v>
      </c>
      <c r="CN868" s="66"/>
      <c r="CO868" s="68">
        <f t="shared" si="1615"/>
        <v>0</v>
      </c>
      <c r="CP868" s="79">
        <f t="shared" si="1562"/>
        <v>3955</v>
      </c>
      <c r="CQ868" s="66"/>
      <c r="CR868" s="68">
        <f t="shared" si="1616"/>
        <v>0</v>
      </c>
      <c r="CS868" s="79">
        <f t="shared" si="1532"/>
        <v>6656</v>
      </c>
      <c r="CT868" s="66"/>
      <c r="CU868" s="68">
        <f t="shared" si="1617"/>
        <v>0</v>
      </c>
      <c r="CV868" s="79">
        <f t="shared" si="1563"/>
        <v>7769</v>
      </c>
      <c r="CW868" s="66"/>
      <c r="CX868" s="66">
        <f t="shared" si="1618"/>
        <v>0</v>
      </c>
      <c r="CY868" s="40">
        <f t="shared" si="1519"/>
        <v>6801.7599999999984</v>
      </c>
      <c r="CZ868" s="65"/>
      <c r="DA868" s="66">
        <f t="shared" si="1619"/>
        <v>0</v>
      </c>
      <c r="DB868" s="67">
        <f t="shared" si="1579"/>
        <v>84158</v>
      </c>
      <c r="DC868" s="66"/>
      <c r="DD868" s="66">
        <f t="shared" si="1620"/>
        <v>0</v>
      </c>
      <c r="DE868" s="67">
        <f t="shared" si="1580"/>
        <v>130929</v>
      </c>
      <c r="DF868" s="66"/>
      <c r="DG868" s="69">
        <f t="shared" si="1621"/>
        <v>0</v>
      </c>
      <c r="DH868" s="67">
        <f t="shared" si="1517"/>
        <v>441384</v>
      </c>
      <c r="DI868" s="66"/>
      <c r="DJ868" s="66">
        <f t="shared" si="1622"/>
        <v>0</v>
      </c>
      <c r="DK868" s="67">
        <f t="shared" si="1564"/>
        <v>4219.5</v>
      </c>
      <c r="DM868" s="206">
        <f t="shared" si="1623"/>
        <v>0</v>
      </c>
      <c r="DN868" s="25">
        <f t="shared" si="1546"/>
        <v>0</v>
      </c>
      <c r="DO868" s="5"/>
      <c r="DP868" s="43">
        <f t="shared" si="1624"/>
        <v>0</v>
      </c>
      <c r="DQ868" s="27">
        <f t="shared" si="1565"/>
        <v>6819.5</v>
      </c>
      <c r="DR868" s="5"/>
      <c r="DS868" s="43">
        <f t="shared" si="1625"/>
        <v>0</v>
      </c>
      <c r="DT868" s="27">
        <f t="shared" si="1566"/>
        <v>4846</v>
      </c>
      <c r="DU868" s="5"/>
      <c r="DV868" s="43">
        <f t="shared" si="1626"/>
        <v>0</v>
      </c>
      <c r="DW868" s="27">
        <f t="shared" si="1567"/>
        <v>4835</v>
      </c>
      <c r="DX868" s="5"/>
      <c r="DY868" s="22">
        <f t="shared" si="1627"/>
        <v>0</v>
      </c>
      <c r="DZ868" s="25">
        <f t="shared" si="1568"/>
        <v>523</v>
      </c>
      <c r="EA868" s="22"/>
      <c r="EB868" s="22">
        <f t="shared" si="1628"/>
        <v>0</v>
      </c>
      <c r="EC868" s="28">
        <f t="shared" si="1569"/>
        <v>369</v>
      </c>
      <c r="ED868" s="5"/>
      <c r="EE868" s="43">
        <f t="shared" si="1629"/>
        <v>0</v>
      </c>
      <c r="EF868" s="27">
        <f t="shared" si="1570"/>
        <v>4769</v>
      </c>
      <c r="EG868" s="66"/>
      <c r="EH868" s="66">
        <f t="shared" si="1630"/>
        <v>0</v>
      </c>
      <c r="EI868" s="67">
        <f t="shared" si="1571"/>
        <v>23037</v>
      </c>
      <c r="EJ868" s="66"/>
      <c r="EK868" s="66">
        <f t="shared" si="1591"/>
        <v>0</v>
      </c>
      <c r="EL868" s="67">
        <f t="shared" si="1572"/>
        <v>21667</v>
      </c>
      <c r="EM868" s="110">
        <f t="shared" si="1592"/>
        <v>190166.959959</v>
      </c>
    </row>
    <row r="869" spans="1:143" ht="11.25" customHeight="1" x14ac:dyDescent="0.25">
      <c r="A869" s="11">
        <v>46158</v>
      </c>
      <c r="B869" s="187"/>
      <c r="C869" s="197">
        <v>8004980161</v>
      </c>
      <c r="D869" s="88" t="s">
        <v>368</v>
      </c>
      <c r="E869" s="198">
        <v>10</v>
      </c>
      <c r="F869" s="199">
        <v>5</v>
      </c>
      <c r="G869" s="90">
        <v>191516809888</v>
      </c>
      <c r="H869" s="66"/>
      <c r="I869" s="41">
        <v>20</v>
      </c>
      <c r="J869" s="48">
        <f t="shared" si="1594"/>
        <v>118117</v>
      </c>
      <c r="K869" s="66"/>
      <c r="L869" s="41">
        <v>20</v>
      </c>
      <c r="M869" s="48">
        <f t="shared" si="1595"/>
        <v>10256</v>
      </c>
      <c r="N869" s="66"/>
      <c r="O869" s="41">
        <v>20</v>
      </c>
      <c r="P869" s="48">
        <f t="shared" si="1596"/>
        <v>112140</v>
      </c>
      <c r="Q869" s="66"/>
      <c r="R869" s="66">
        <v>20</v>
      </c>
      <c r="S869" s="67">
        <f t="shared" si="1597"/>
        <v>16056</v>
      </c>
      <c r="T869" s="66"/>
      <c r="U869" s="66">
        <f t="shared" si="1547"/>
        <v>0</v>
      </c>
      <c r="V869" s="67">
        <f t="shared" si="1598"/>
        <v>39386.800000000003</v>
      </c>
      <c r="X869" s="69">
        <f t="shared" si="1543"/>
        <v>0</v>
      </c>
      <c r="Y869" s="67">
        <f t="shared" si="1599"/>
        <v>6245</v>
      </c>
      <c r="Z869" s="66"/>
      <c r="AA869" s="68">
        <f t="shared" si="1585"/>
        <v>0</v>
      </c>
      <c r="AB869" s="67">
        <f t="shared" si="1600"/>
        <v>6000</v>
      </c>
      <c r="AC869" s="66"/>
      <c r="AD869" s="66">
        <f t="shared" si="1586"/>
        <v>0</v>
      </c>
      <c r="AE869" s="67">
        <f t="shared" si="1601"/>
        <v>3738</v>
      </c>
      <c r="AF869" s="66"/>
      <c r="AG869" s="78">
        <f t="shared" si="1587"/>
        <v>0</v>
      </c>
      <c r="AH869" s="79">
        <f t="shared" si="1602"/>
        <v>4945</v>
      </c>
      <c r="AI869" s="66"/>
      <c r="AJ869" s="68">
        <f t="shared" si="1524"/>
        <v>0</v>
      </c>
      <c r="AK869" s="67">
        <f t="shared" si="1603"/>
        <v>22219</v>
      </c>
      <c r="AL869" s="66"/>
      <c r="AM869" s="68">
        <f t="shared" si="1588"/>
        <v>51</v>
      </c>
      <c r="AN869" s="67">
        <f t="shared" si="1604"/>
        <v>9228.02</v>
      </c>
      <c r="AO869" s="66"/>
      <c r="AP869" s="68">
        <f t="shared" si="1544"/>
        <v>0</v>
      </c>
      <c r="AQ869" s="67">
        <f t="shared" si="1605"/>
        <v>41947</v>
      </c>
      <c r="AR869" s="66"/>
      <c r="AS869" s="68">
        <f t="shared" si="1607"/>
        <v>0</v>
      </c>
      <c r="AT869" s="67">
        <f t="shared" si="1606"/>
        <v>2100</v>
      </c>
      <c r="AU869" s="66"/>
      <c r="AV869" s="66">
        <f t="shared" si="1554"/>
        <v>0</v>
      </c>
      <c r="AW869" s="42">
        <f t="shared" si="1533"/>
        <v>1620.0000000000014</v>
      </c>
      <c r="AX869" s="66"/>
      <c r="AY869" s="66">
        <f t="shared" si="1608"/>
        <v>0</v>
      </c>
      <c r="AZ869" s="67">
        <f t="shared" si="1545"/>
        <v>1738.6</v>
      </c>
      <c r="BA869" s="66"/>
      <c r="BB869" s="68">
        <f t="shared" si="1609"/>
        <v>0</v>
      </c>
      <c r="BC869" s="67">
        <f t="shared" si="1555"/>
        <v>1254.5999999999999</v>
      </c>
      <c r="BD869" s="66"/>
      <c r="BE869" s="68">
        <f t="shared" si="1610"/>
        <v>0</v>
      </c>
      <c r="BF869" s="67">
        <f t="shared" si="1525"/>
        <v>7474.3200000000015</v>
      </c>
      <c r="BG869" s="66"/>
      <c r="BH869" s="68">
        <f t="shared" si="1611"/>
        <v>0</v>
      </c>
      <c r="BI869" s="67">
        <f t="shared" si="1590"/>
        <v>44919.88</v>
      </c>
      <c r="BJ869" s="66"/>
      <c r="BK869" s="68">
        <f t="shared" si="1612"/>
        <v>0</v>
      </c>
      <c r="BL869" s="67">
        <f t="shared" si="1556"/>
        <v>4604.6000000000004</v>
      </c>
      <c r="BM869" s="66"/>
      <c r="BN869" s="68">
        <f t="shared" si="1557"/>
        <v>0</v>
      </c>
      <c r="BO869" s="67">
        <f t="shared" si="1558"/>
        <v>10424.300000000001</v>
      </c>
      <c r="BP869" s="66"/>
      <c r="BQ869" s="68">
        <f t="shared" si="1584"/>
        <v>0</v>
      </c>
      <c r="BR869" s="67">
        <f t="shared" si="1526"/>
        <v>23451.419999999991</v>
      </c>
      <c r="BS869" s="66"/>
      <c r="BT869" s="66">
        <f t="shared" si="1581"/>
        <v>0</v>
      </c>
      <c r="BU869" s="67">
        <f t="shared" si="1632"/>
        <v>42103</v>
      </c>
      <c r="BV869" s="66"/>
      <c r="BW869" s="66">
        <f t="shared" si="1582"/>
        <v>0</v>
      </c>
      <c r="BX869" s="67">
        <f t="shared" si="1633"/>
        <v>127455</v>
      </c>
      <c r="BY869" s="66"/>
      <c r="BZ869" s="66">
        <f t="shared" si="1583"/>
        <v>0</v>
      </c>
      <c r="CA869" s="67">
        <f t="shared" si="1634"/>
        <v>37583</v>
      </c>
      <c r="CB869" s="66"/>
      <c r="CC869" s="66">
        <f t="shared" si="1631"/>
        <v>0</v>
      </c>
      <c r="CD869" s="67">
        <f t="shared" si="1516"/>
        <v>54254.639999999992</v>
      </c>
      <c r="CE869" s="66"/>
      <c r="CF869" s="66">
        <f t="shared" si="1559"/>
        <v>0</v>
      </c>
      <c r="CG869" s="67">
        <f t="shared" si="1560"/>
        <v>5617.9</v>
      </c>
      <c r="CH869" s="66"/>
      <c r="CI869" s="66">
        <f t="shared" si="1613"/>
        <v>0</v>
      </c>
      <c r="CJ869" s="67">
        <f t="shared" si="1578"/>
        <v>8715</v>
      </c>
      <c r="CK869" s="66"/>
      <c r="CL869" s="68">
        <f t="shared" si="1614"/>
        <v>0</v>
      </c>
      <c r="CM869" s="79">
        <f t="shared" si="1561"/>
        <v>4864</v>
      </c>
      <c r="CN869" s="66"/>
      <c r="CO869" s="68">
        <f t="shared" si="1615"/>
        <v>0</v>
      </c>
      <c r="CP869" s="79">
        <f t="shared" si="1562"/>
        <v>3955</v>
      </c>
      <c r="CQ869" s="66"/>
      <c r="CR869" s="68">
        <f t="shared" si="1616"/>
        <v>0</v>
      </c>
      <c r="CS869" s="79">
        <f t="shared" si="1532"/>
        <v>6656</v>
      </c>
      <c r="CT869" s="66"/>
      <c r="CU869" s="68">
        <f t="shared" si="1617"/>
        <v>0</v>
      </c>
      <c r="CV869" s="79">
        <f t="shared" si="1563"/>
        <v>7769</v>
      </c>
      <c r="CW869" s="66"/>
      <c r="CX869" s="66">
        <f t="shared" si="1618"/>
        <v>0</v>
      </c>
      <c r="CY869" s="40">
        <f t="shared" si="1519"/>
        <v>6801.7599999999984</v>
      </c>
      <c r="CZ869" s="65"/>
      <c r="DA869" s="66">
        <f t="shared" si="1619"/>
        <v>0</v>
      </c>
      <c r="DB869" s="67">
        <f t="shared" si="1579"/>
        <v>84158</v>
      </c>
      <c r="DC869" s="66"/>
      <c r="DD869" s="66">
        <f t="shared" si="1620"/>
        <v>0</v>
      </c>
      <c r="DE869" s="67">
        <f t="shared" si="1580"/>
        <v>130929</v>
      </c>
      <c r="DF869" s="66"/>
      <c r="DG869" s="69">
        <f t="shared" si="1621"/>
        <v>0</v>
      </c>
      <c r="DH869" s="67">
        <f t="shared" si="1517"/>
        <v>441384</v>
      </c>
      <c r="DI869" s="66"/>
      <c r="DJ869" s="66">
        <f t="shared" si="1622"/>
        <v>0</v>
      </c>
      <c r="DK869" s="67">
        <f t="shared" si="1564"/>
        <v>4219.5</v>
      </c>
      <c r="DM869" s="206">
        <f t="shared" si="1623"/>
        <v>0</v>
      </c>
      <c r="DN869" s="25">
        <f t="shared" si="1546"/>
        <v>0</v>
      </c>
      <c r="DO869" s="5"/>
      <c r="DP869" s="43">
        <f t="shared" si="1624"/>
        <v>0</v>
      </c>
      <c r="DQ869" s="27">
        <f t="shared" si="1565"/>
        <v>6819.5</v>
      </c>
      <c r="DR869" s="5"/>
      <c r="DS869" s="43">
        <f t="shared" si="1625"/>
        <v>0</v>
      </c>
      <c r="DT869" s="27">
        <f t="shared" si="1566"/>
        <v>4846</v>
      </c>
      <c r="DU869" s="5"/>
      <c r="DV869" s="43">
        <f t="shared" si="1626"/>
        <v>0</v>
      </c>
      <c r="DW869" s="27">
        <f t="shared" si="1567"/>
        <v>4835</v>
      </c>
      <c r="DX869" s="5"/>
      <c r="DY869" s="22">
        <f t="shared" si="1627"/>
        <v>0</v>
      </c>
      <c r="DZ869" s="25">
        <f t="shared" si="1568"/>
        <v>523</v>
      </c>
      <c r="EA869" s="22"/>
      <c r="EB869" s="22">
        <f t="shared" si="1628"/>
        <v>0</v>
      </c>
      <c r="EC869" s="28">
        <f t="shared" si="1569"/>
        <v>369</v>
      </c>
      <c r="ED869" s="5"/>
      <c r="EE869" s="43">
        <f t="shared" si="1629"/>
        <v>0</v>
      </c>
      <c r="EF869" s="27">
        <f t="shared" si="1570"/>
        <v>4769</v>
      </c>
      <c r="EG869" s="66"/>
      <c r="EH869" s="66">
        <f t="shared" si="1630"/>
        <v>0</v>
      </c>
      <c r="EI869" s="67">
        <f t="shared" si="1571"/>
        <v>23037</v>
      </c>
      <c r="EJ869" s="66"/>
      <c r="EK869" s="66">
        <f t="shared" si="1591"/>
        <v>0</v>
      </c>
      <c r="EL869" s="67">
        <f t="shared" si="1572"/>
        <v>21667</v>
      </c>
      <c r="EM869" s="110">
        <f t="shared" si="1592"/>
        <v>190095.89235900002</v>
      </c>
    </row>
    <row r="870" spans="1:143" s="35" customFormat="1" ht="11.25" customHeight="1" x14ac:dyDescent="0.25">
      <c r="A870" s="11">
        <v>46158</v>
      </c>
      <c r="B870" s="11"/>
      <c r="C870" s="174">
        <v>8004980167</v>
      </c>
      <c r="D870" s="13" t="s">
        <v>209</v>
      </c>
      <c r="E870" s="14">
        <v>120</v>
      </c>
      <c r="F870" s="15">
        <v>0.25</v>
      </c>
      <c r="G870" s="16">
        <v>191516144323</v>
      </c>
      <c r="H870" s="66"/>
      <c r="I870" s="41">
        <f t="shared" ref="I870:I887" si="1635">IF(OR(D870="NPC6ASZDB-RD015M",D870="NPC06SZDB-OR050C",D870="NPC6ASZDB-WT008M",D870="NPC6ASZDB-WT018M",D870="NPC6ASZDB-WT023M",D870="NPC6ASZDB-WT024M",D870="NPC6ASZDB-OR020M",D870="NPC6ASZDB-RD006M",D870="NPC6ASZDB-WT017M",D870="NPC6ASZDB-GY750C",D870="NPC6ASZDB-YL015M",D870="NPC6ASZDB-BL004M ",D870="NPC6ASZDB-WT016M",D870="NPC06SZDB-BK006M",D870="NPC06SZDB-BK007M",D870="NPC6ASZDB-OR750C",D870="NPC06SZDB-BK004M",D870="NPC06SZDB-BL015M",D870="NPC6ASZDB-BL013C",D870="NPC6ASZDB-BL030C",D870="NPC6ASZDB-GY009M",D870="NPC06SZDB-BK002M",D870="NPC6ASZDB-GY025C",D870="NPC06SZDB-BK003M",D870="NPC06SZDB-GY005M",D870="NPC6ASZDB-RD020C",D870="NPC06SZDB-YL040M",D870="NPC6ASZDB-GY125C",D870="NPC06SZDB-YL002M",D870="NPC6ASZDB-WT100M",D870="NPC6ASZDB-RD008M",D870="NPC6ASZDB-YL009M",D870="NPC6ASZDB-VT010M",D870="NPC6ASZDB-OR007M",D870="NPC6ASZDB-VT007M",D870="NPC6ASZDB-BK007M",D870="NPC6ASZDB-GY350C",D870="NPC6ASZDB-YL350C",D870="NPC6ASZDB-OR350C",D870="NPC6ASZDB-VT350C",D870="NPC6ASZDB-BL350C",D870="NPC6ASZDB-RD350C",D870="NPC6ASZDB-BK350C",D870="NPC6ASZDB-VT003M",D870="NPC6ASZDB-OR250C",D870="NPC6ASZDB-VT250C",D870="NPC6ASZDB-VT002M",D870="NPC6ASZDB-VT050C",D870="NPC6ASZDB-VT001M",D870="NPC6ASZDB-VT150C",D870="NPC6ASZDB-WT017C",D870="NPC6ASZDB-RD030C",D870="NPC6ASZDB-WT030C",D870="NPC6ASZDB-OR020M",D870="NPC6ASZDB-OR015M",D870="NPC06SZDB-WT025C",D870="NPC6ASZDB-WT013M",D870="NPC6ASZDB-GY075C",D870="NPC6ASZDB-BK075C",D870="NPC6ASZDB-BK125C",D870="NPC6ASZDB-GN250C",D870="NPC6ASZDB-WT011M",D870="NPC6ASZDB-WT014M",D870="NPC6ASZDB-OR005M",D870="NPC6ASZDB-GY006M",D870="NPC6ASZDB-WT550C",D870="NPC6ASZDB-WT650C",D870="NPC6ASZDB-WT850C",D870="NPC6ASZDB-WT950C",D870="NPC6ASZDB-RD250C",D870="NPC06SZDB-GY015C",D870="NPC06SZDB-BL020C",D870="NPC06SZDB-YL015C",D870="NPC6ASZDB-BL012M",D870="NPC6ASZDB-WT020C",D870="NPC6ASZDB-BL008M",D870="NPC6ASZDB-BL009M",D870="NPC6ASZDB-WT022M",D870="NPC6ASZDB-YL007M",D870="NPC06SZDB-WT250C",D870="NPC6ASZDB-BL007M",D870="NPC6ASZDB-BK050C",D870="NPC6ASZDB-BK025C",D870="NPC6ASZDB-BL750C",D870="NPC6ASZDB-OR010M",D870="NPC06SZDB-RD015M",D870="NPC6ASZDB-YL012M",D870="NPC6ASZDB-YL020M",D870="NPC6ASZDB-YL030M",D870="NPC6ASZDB-RD050C",D870="NPC06SZDB-BL050C",D870="NPC06SZDB-RD050C",D870="NPC06SZDB-YL050C",D870="NPC06SZDB-YL003M",D870="NPC06SZDB-GN002M",D870="NPC6ASZDB-RD010M",D870="NPC6ASZDB-GY450C",D870="NPC6ASZDB-WT006M",D870="NPC6ASZDB-BL250C",D870="NPC6ASZDB-GY050C",D870="NPC6ASZDB-YL250C",D870="NPC6ASZDB-YL008M",D870="NPC06SZDB-YL010M",D870="NPC6ASZDB-GY008M",D870="NPC06SZDB-RD005M",D870="NPC6ASZDB-BL050C",D870="NPC6ASZDB-WT450C",D870="NPC6ASZDB-OR050C",D870="NPC06SZDB-GN010M",D870="NPC06SZDB-RD010M",D870="NPC06SZDB-BL010M",D870="NPC6ASZDB-GY050C",D870="NPC6ASZDB-YL025C",D870="NPC6ASZDB-BK250C",D870="NPC6ASZDB-BK004M",D870="NPC6ASZDB-YL006M",D870="NPC06SZDB-WT007M",D870="NPC6ASZDB-BL015M",D870="NPC6ASZDB-BL020M",D870="NPC6ASZDB-GN010M",D870="NPC6ASZDB-GN015M",D870="NPC6ASZDB-GY250C",D870="NPC6ASZDB-BK030M",D870="NPC06SZDB-GY003M",D870="NPC06SZDB-BL150C",D870="NPC6ASZDB-BK013M",D870="NPC6ASZDB-OR150C",D870="NPC6ASZDB-GY007M",D870="NPC6ASZDB-BK750C",D870="NPC06SZDB-GN003M",D870="NPC06SZDB-BK150C",D870="NPC06SZDB-BK001M",D870="NPC6ASZDB-RD007M",D870="NPC6ASZDB-RD010M",D870="NPC06SZDB-GY006M",D870="NPC06SZDB-GY015M",D870="NPC06SZDB-BK050C",D870="NPC6ASZDB-BL010M",D870="NPC6ASZDB-GN025C",D870="NPC6ASZDB-WT009M",D870="NPC6ASZDB-OR004M",D870="NPC6ASZDB-WT075C",D870="NPC6ASZDB-WT175C",D870="NPC06SZDB-GY001M",D870="NPC06SZDB-GY002M",D870="NPC6ASZDB-WT125C",D870="NPC6ASZDB-WT225C",D870="NPC6ASZDB-WT275C",D870="NPC6ASZDB-GY015M",D870="NPC6ASZDB-RD001M",D870="NPC6ASZDB-RD005M",D870="NPC6ASZDB-WT025C",D870="NPC6ASZDB-YL001M",D870="NPC6ASZDB-YL005M",D870="NPC06SZDB-GY010M",D870="NPC06SZDB-YL005M",D870="NPC06SZDB-YL001M",D870="NPC6ASZDB-BK150C",D870="NPC6ASZDB-BL030M",D870="NPC6ASZDB-GY003M",D870="NPC6ASZDB-YL050C",D870="NPC6ASZDB-YL010M",D870="NPC6ASZDB-OR010M",D870="NPC06SZDB-YL150C",D870="NPC6ASZDB-OR005M",D870="NPC06SZDB-OR002M",D870="NPC6ASZDB-RD150C",D870="NPC6ASZDB-WT025M",D870="NPC6ASZDB-WT150C",D870="NPC6ASZDB-WT012M",D870="NPC6ASZDB-WT250C",D870="NPC6ASZDB-WT350C",D870="NPC6ASZDB-YL002M",D870="NPC6ASZDB-BL150C",D870="NPC6ASZDB-WT015M",D870="NPC6ASZDB-YL150C",D870="NPC6ASZDB-YL003M",D870="NPC6ASZDB-WT750C",D870="NPC6ASZDB-GN050C",D870="NPC6ASZDB-WT008M",D870="NPC06SZDB-OR010M",D870="NPC6ASZDB-GY150C",D870="NPC6ASZDB-GN150C",D870="NPC6ASZDB-OR001M",D870="NPC6ASZDB-OR002M",D870="NPC6ASZDB-OR003M",D870="NPC06SZDB-RD002M",D870="NPC06SZDB-RD150C",D870="NPC6ASZDB-BK015M",D870="NPC06SZDB-GN001M",D870="NPC06SZDB-GN150C",D870="NPC06SZDB-WT030M",D870="NPC06SZDB-WT750C",D870="NPC06SZDB-WT015M",D870="NPC6ASZDB-WT030M",D870="NPC06SZDB-RD001M",D870="NPC06SZDB-RD003M",D870="NPC06SZDB-OR003M",D870="NPC06SZDB-OR001M",D870="NPC06SZDB-BL001M",D870="NPC06SZDB-BL003M",D870="NPC06SZDB-WT150C",D870="NPC06SZDB-BL002M",D870="NPC6ASZDB-WT050C",D870="NPC06SZDB-WT050C",D870="NPC06SZDB-WT001M",D870="NPC06SZDB-WT002M",D870="NPC06SZDB-WT003M",D870="NPC06SZDB-WT004M",D870="NPC06SZDB-WT005M",D870="NPC06SZDB-WT010M",D870="NPC06SZDB-WT020M",D870=1711815,D870="NPC6ASZDB-GN001M",D870="NPC6ASZDB-GN002M",D870="NPC6ASZDB-GN003M",D870="NPC6ASZDB-GN004M",D870="NPC6ASZDB-GN005M",D870="NPC6ASZDB-GN020M",D870="NPC6ASZDB-GN030M",D870="NPC6ASZDB-WT001M",D870="NPC6ASZDB-WT002M",D870="NPC6ASZDB-WT003M",D870="NPC6ASZDB-WT004M",D870="NPC6ASZDB-WT006M",D870="NPC6ASZDB-WT007M",D870="NPC6ASZDB-WT004M",D870="NPC6ASZDB-WT005M",D870="NPC6ASZDB-WT010M",D870="NPC6ASZDB-WT020M",D870="NPC6ASZDB-RD002M",D870="NPC6ASZDB-RD003M",D870="NPC6ASZDB-RD020M",D870="NPC6ASZDB-GY001M",D870="NPC6ASZDB-GY002M",D870="NPC6ASZDB-GY003M",D870="NPC6ASZDB-GY004M",D870="NPC6ASZDB-GY005M",D870="NPC6ASZDB-GY010M",D870="NPC6ASZDB-GY020M",D870="NPC6ASZDB-GY025M",D870="NPC6ASZDB-GY030M",D870="NPC6ASZDB-BL001M",D870="NPC6ASZDB-BL002M",D870="NPC6ASZDB-BL003M",D870="NPC6ASZDB-BL004M",D870="NPC6ASZDB-BL005M",D870="NPC6ASZDB-BL010M",D870="NPC6ASZDB-BK001M",D870="NPC6ASZDB-BK002M",D870="NPC6ASZDB-BK003M",D870="NPC6ASZDB-BK005M",D870="NPC6ASZDB-BK010M",D870="NPC6ASZDB-BK020M",),E870*2,0)</f>
        <v>240</v>
      </c>
      <c r="J870" s="48">
        <f t="shared" si="1594"/>
        <v>117877</v>
      </c>
      <c r="K870" s="66"/>
      <c r="L870" s="41">
        <f t="shared" ref="L870:L875" si="1636">IF(OR(D870="NPC6ASZDB-RD015M",D870="NPC6ASZDB-GN750C",D870="NPC6ASZDB-WT035M",D870="NPC6ASZDB-WT028M ",D870="NPC6ASZDB-WT019M",D870="NPC06SZDB-GN050C",D870="NPC06SZDB-OR050C",D870="NPC6ASZDB-WT018M",D870="NPC6ASZDB-WT023M",D870="NPC6ASZDB-WT024M",D870="NPC6ASZDB-OR020M",D870="NPC6ASZDB-RD006M",D870="NPC6ASZDB-WT017M",D870="NPC6ASZDB-GY750C",D870="NPC6ASZDB-YL015M",D870="NPC6ASZDB-BL004M ",D870="NPC6ASZDB-WT016M",D870="NPC06SZDB-BK006M",D870="NPC06SZDB-BK007M",D870="NPC6ASZDB-OR750C",D870="NPC06SZDB-BK004M",D870="NPC06SZDB-BL015M",D870="NPC6ASZDB-BL013C",D870="NPC6ASZDB-BL030C",D870="NPC6ASZDB-GY009M",D870="NPC06SZDB-BK002M",D870="NPC6ASZDB-GY025C",D870="NPC06SZDB-BK003M",D870="NPC06SZDB-GY005M",D870="NPC6ASZDB-RD020C",D870="NPC06SZDB-YL040M",D870="NPC6ASZDB-GY125C",D870="NPC06SZDB-YL002M",D870="NPC6ASZDB-WT100M",D870="NPC6ASZDB-RD008M",D870="NPC6ASZDB-YL009M",D870="NPC6ASZDB-VT010M",D870="NPC6ASZDB-OR007M",D870="NPC6ASZDB-VT007M",D870="NPC6ASZDB-BK007M",D870="NPC6ASZDB-GY350C",D870="NPC6ASZDB-YL350C",D870="NPC6ASZDB-OR350C",D870="NPC6ASZDB-VT350C",D870="NPC6ASZDB-BL350C",D870="NPC6ASZDB-RD350C",D870="NPC6ASZDB-BK350C",D870="NPC6ASZDB-VT003M",D870="NPC6ASZDB-OR250C",D870="NPC6ASZDB-VT250C",D870="NPC6ASZDB-VT002M",D870="NPC6ASZDB-VT050C",D870="NPC6ASZDB-VT001M",D870="NPC6ASZDB-VT150C",D870="NPC6ASZDB-WT017C",D870="NPC6ASZDB-RD030C",D870="NPC6ASZDB-WT030C",D870="NPC6ASZDB-OR020M",D870="NPC6ASZDB-OR015M",D870="NPC06SZDB-WT025C",D870="NPC6ASZDB-WT013M",D870="NPC6ASZDB-GY075C",D870="NPC6ASZDB-BK075C",D870="NPC6ASZDB-BK125C",D870="NPC6ASZDB-GN250C",D870="NPC6ASZDB-WT011M",D870="NPC6ASZDB-WT014M",D870="NPC6ASZDB-OR005M",D870="NPC6ASZDB-GY006M",D870="NPC6ASZDB-WT550C",D870="NPC6ASZDB-WT650C",D870="NPC6ASZDB-WT850C",D870="NPC6ASZDB-WT950C",D870="NPC6ASZDB-RD250C",D870="NPC06SZDB-GY015C",D870="NPC06SZDB-BL020C",D870="NPC06SZDB-YL015C",D870="NPC6ASZDB-BL012M",D870="NPC6ASZDB-WT020C",D870="NPC6ASZDB-BL008M",D870="NPC6ASZDB-BL009M",D870="NPC6ASZDB-WT022M",D870="NPC6ASZDB-YL007M",D870="NPC06SZDB-WT250C",D870="NPC6ASZDB-BL007M",D870="NPC6ASZDB-BK050C",D870="NPC6ASZDB-BK025C",D870="NPC6ASZDB-BL750C",D870="NPC6ASZDB-OR010M",D870="NPC06SZDB-RD015M",D870="NPC6ASZDB-YL012M",D870="NPC6ASZDB-YL030M",D870="NPC6ASZDB-YL020M",D870="NPC6ASZDB-RD050C",D870="NPC06SZDB-BL050C",D870="NPC06SZDB-RD050C",D870="NPC06SZDB-YL050C",D870="NPC06SZDB-YL003M",D870="NPC06SZDB-GN002M",D870="NPC6ASZDB-RD010M",D870="NPC6ASZDB-GY450C",D870="NPC6ASZDB-WT006M",D870="NPC6ASZDB-BL250C",D870="NPC6ASZDB-GY050C",D870="NPC6ASZDB-YL250C",D870="NPC6ASZDB-YL008M",D870="NPC06SZDB-YL010M",D870="NPC6ASZDB-GY008M",D870="NPC06SZDB-RD005M",D870="NPC6ASZDB-BL050C",D870="NPC6ASZDB-WT450C",D870="NPC6ASZDB-OR050C",D870="NPC06SZDB-GN010M",D870="NPC06SZDB-RD010M",D870="NPC06SZDB-BL010M",D870="NPC6ASZDB-GY050C",D870="NPC6ASZDB-YL025C",D870="NPC6ASZDB-BK250C",D870="NPC6ASZDB-BK004M",D870="NPC6ASZDB-YL006M",D870="NPC06SZDB-WT007M",D870="NPC6ASZDB-BL015M",D870="NPC6ASZDB-BL020M",D870="NPC6ASZDB-GN010M",D870="NPC6ASZDB-GN015M",D870="NPC6ASZDB-GY250C",D870="NPC6ASZDB-BK030M",D870="NPC06SZDB-GY003M",D870="NPC06SZDB-BL150C",D870="NPC6ASZDB-BK013M",D870="NPC6ASZDB-OR150C",D870="NPC6ASZDB-GY007M",D870="NPC6ASZDB-BK750C",D870="NPC06SZDB-GN003M",D870="NPC06SZDB-BK150C",D870="NPC06SZDB-BK001M",D870="NPC6ASZDB-RD007M",D870="NPC6ASZDB-RD010M",D870="NPC06SZDB-GY006M",D870="NPC06SZDB-GY015M",D870="NPC06SZDB-BK050C",D870="NPC6ASZDB-GN025C",D870="NPC6ASZDB-WT009M",D870="NPC6ASZDB-OR004M",D870="NPC6ASZDB-WT075C",D870="NPC6ASZDB-WT175C",D870="NPC06SZDB-GY001M",D870="NPC06SZDB-GY002M",D870="NPC6ASZDB-WT125C",D870="NPC6ASZDB-WT225C",D870="NPC6ASZDB-WT275C",D870="NPC6ASZDB-GY015M",D870="NPC6ASZDB-RD001M",D870="NPC6ASZDB-RD005M",D870="NPC6ASZDB-WT025C",D870="NPC6ASZDB-YL001M",D870="NPC6ASZDB-YL005M",D870="NPC06SZDB-GY010M",D870="NPC06SZDB-YL005M",D870="NPC06SZDB-YL001M",D870="NPC6ASZDB-BK150C",D870="NPC6ASZDB-BL030M",D870="NPC6ASZDB-YL050C",D870="NPC6ASZDB-YL010M",D870="NPC6ASZDB-OR010M",D870="NPC06SZDB-YL150C",D870="NPC6ASZDB-OR005M",D870="NPC06SZDB-OR002M",D870="NPC6ASZDB-RD150C",D870="NPC6ASZDB-WT025M",D870="NPC6ASZDB-WT150C",D870="NPC6ASZDB-WT012M",D870="NPC6ASZDB-WT250C",D870="NPC6ASZDB-WT350C",D870="NPC6ASZDB-YL002M",D870="NPC6ASZDB-BL150C",D870="NPC6ASZDB-WT015M",D870="NPC6ASZDB-YL150C",D870="NPC6ASZDB-YL003M",D870="NPC6ASZDB-WT750C",D870="NPC6ASZDB-GN050C",D870="NPC6ASZDB-WT008M",D870="NPC06SZDB-OR010M",D870="NPC6ASZDB-GY150C",D870="NPC6ASZDB-GN150C",D870="NPC6ASZDB-OR001M",D870="NPC6ASZDB-OR002M",D870="NPC6ASZDB-OR003M",D870="NPC06SZDB-RD002M",D870="NPC06SZDB-RD150C",D870="NPC6ASZDB-BK015M",D870="NPC06SZDB-GN001M",D870="NPC06SZDB-GN150C",D870="NPC06SZDB-WT030M",D870="NPC06SZDB-WT750C",D870="NPC06SZDB-WT015M",D870="NPC6ASZDB-WT030M",D870="NPC06SZDB-RD001M",D870="NPC06SZDB-RD003M",D870="NPC06SZDB-OR003M",D870="NPC06SZDB-OR001M",D870="NPC06SZDB-BL001M",D870="NPC06SZDB-BL003M",D870="NPC06SZDB-WT150C",D870="NPC06SZDB-BL002M",D870="NPC6ASZDB-WT050C",D870="NPC06SZDB-WT050C",D870="NPC06SZDB-WT001M",D870="NPC06SZDB-WT002M",D870="NPC06SZDB-WT003M",D870="NPC06SZDB-WT004M",D870="NPC06SZDB-WT005M",D870="NPC06SZDB-WT010M",D870="NPC06SZDB-WT020M",D870="NPC6ASZDB-GN001M",D870="NPC6ASZDB-GN002M",D870="NPC6ASZDB-GN003M",D870="NPC6ASZDB-GN004M",D870="NPC6ASZDB-GN005M",D870="NPC6ASZDB-GN020M",D870="NPC6ASZDB-GN030M",D870="NPC6ASZDB-WT001M",D870="NPC6ASZDB-WT002M",D870="NPC6ASZDB-WT003M",D870="NPC6ASZDB-WT004M",D870="NPC6ASZDB-WT005M",D870="NPC6ASZDB-WT006M",D870="NPC6ASZDB-WT007M",D870="NPC6ASZDB-WT010M",D870="NPC6ASZDB-WT020M",D870="NPC6ASZDB-RD002M",D870="NPC6ASZDB-RD003M",D870="NPC6ASZDB-RD020M",D870="NPC6ASZDB-GY001M",D870="NPC6ASZDB-GY002M",D870="NPC6ASZDB-GY003M",D870="NPC6ASZDB-GY004M",D870="NPC6ASZDB-GY005M",D870="NPC6ASZDB-GY010M",D870="NPC6ASZDB-GY020M",D870="NPC6ASZDB-GY025M",D870="NPC6ASZDB-GY030M",D870="NPC6ASZDB-BL001M",D870="NPC6ASZDB-BL002M",D870="NPC6ASZDB-BL003M",D870="NPC6ASZDB-BL004M",D870="NPC6ASZDB-BL005M",D870="NPC6ASZDB-BL010M",D870="NPC6ASZDB-BK001M",D870="NPC6ASZDB-BK002M",D870="NPC6ASZDB-BK003M",D870="NPC6ASZDB-BK005M",D870="NPC6ASZDB-BK010M",D870="NPC6ASZDB-BK020M",),E870*2,0)</f>
        <v>240</v>
      </c>
      <c r="M870" s="48">
        <f t="shared" si="1595"/>
        <v>10016</v>
      </c>
      <c r="N870" s="66"/>
      <c r="O870" s="41">
        <f t="shared" ref="O870:O901" si="1637">IF(OR(D870="NPC6ASZDB-WT019M",D870="NPC6ASZDB-RD015M",D870="NPC06SZDB-BK006M",D870="NPC06SZDB-BK007M",D870="NPC6ASZDB-OR750C",D870="NPC06SZDB-BK004M",D870="NPC06SZDB-BL015M",D870="NPC6ASZDB-BL013C",D870="NPC6ASZDB-BL030C",D870="NPC6ASZDB-GY009M",D870="NPC06SZDB-BK002M",D870="NPC6ASZDB-GY025C",D870="NPC06SZDB-BK003M",D870="NPC06SZDB-GY005M",D870="NPC6ASZDB-RD020C",D870="NPC06SZDB-YL040M",D870="NPC6ASZDB-GY125C",D870="NPC06SZDB-YL002M",D870="NPC6ASZDB-WT100M",D870="NPC6ASZDB-RD008M",D870="NPC6ASZDB-YL009M",D870="NPC6ASZDB-VT010M",D870="NPC6ASZDB-OR007M",D870="NPC6ASZDB-VT007M",D870="NPC6ASZDB-BK007M",D870="NPC6ASZDB-GY350C",D870="NPC6ASZDB-YL350C",D870="NPC6ASZDB-OR350C",D870="NPC6ASZDB-VT350C",D870="NPC6ASZDB-BL350C",D870="NPC6ASZDB-RD350C",D870="NPC6ASZDB-BK350C",D870="NPC6ASZDB-VT003M",D870="NPC6ASZDB-OR250C",D870="NPC6ASZDB-VT250C",D870="NPC6ASZDB-VT002M",D870="NPC6ASZDB-VT050C",D870="NPC6ASZDB-VT001M",D870="NPC6ASZDB-VT150C",D870="NPC6ASZDB-WT017C",D870="NPC6ASZDB-RD030C",D870="NPC6ASZDB-WT030C",D870="NPC6ASZDB-OR020M",D870="NPC6ASZDB-OR020M",D870="NPC6ASZDB-OR015M",D870="NPC06SZDB-WT025C",D870="NPC6ASZDB-WT013M",D870="NPC6ASZDB-BK175C",D870="NPC6ASZDB-GY075C",D870="NPC6ASZDB-BK075C",D870="NPC6ASZDB-BK125C",D870="NPC6ASZDB-GN250C",D870="NPC6ASZDB-WT011M",D870="NPC6ASZDB-WT014M",D870="NPC6ASZDB-OR005M",D870="NPC6ASZDB-GY006M",D870="NPC6ASZDB-WT550C",D870="NPC6ASZDB-WT650C",D870="NPC6ASZDB-WT850C",D870="NPC6ASZDB-WT950C",D870="NPC6ASZDB-RD250C",D870="NPC06SZDB-GY015C",D870="NPC06SZDB-BL020C",D870="NPC06SZDB-YL015C",D870="NPC6ASZDB-BL012M",D870="NPC6ASZDB-WT020C",D870="NPC6ASZDB-BL008M",D870="NPC6ASZDB-BL009M",D870="NPC6ASZDB-WT022M",D870="NPC6ASZDB-YL007M",D870="NPC06SZDB-WT250C",D870="NPC6ASZDB-BL007M",D870="NPC6ASZDB-BK050C",D870="NPC6ASZDB-BK025C",D870="NPC6ASZDB-BL750C",D870="NPC6ASZDB-OR010M",D870="NPC06SZDB-RD015M",D870="NPC6ASZDB-YL012M",D870="NPC6ASZDB-YL030M",D870="NPC6ASZDB-YL020M",D870="NPC6ASZDB-RD050C",D870="NPC06SZDB-BL050C",D870="NPC06SZDB-RD050C",D870="NPC06SZDB-YL050C",D870="NPC06SZDB-YL003M",D870="NPC06SZDB-GN002M",D870="NPC6ASZDB-RD010M",D870="NPC6ASZDB-GY450C",D870="NPC6ASZDB-GY450C",D870="NPC6ASZDB-BL250C",D870="NPC6ASZDB-GY050C",D870="NPC6ASZDB-YL250C",D870="NPC6ASZDB-YL008M",D870="NPC06SZDB-YL010M",D870="NPC6ASZDB-GY008M",D870="NPC06SZDB-RD005M",D870="NPC6ASZDB-BL050C",D870="NPC6ASZDB-WT450C",D870="NPC6ASZDB-OR050C",D870="NPC06SZDB-GN010M",D870="NPC06SZDB-RD010M",D870="NPC06SZDB-BL010M",D870="NPC6ASZDB-GY050C",D870="NPC6ASZDB-YL025C",D870="NPC6ASZDB-BK250C",D870="NPC6ASZDB-BK004M",D870="NPC6ASZDB-YL006M",D870="NPC06SZDB-WT007M",D870="NPC6ASZDB-BL015M",D870="NPC6ASZDB-BL020M",D870="NPC6ASZDB-GN010M",D870="NPC6ASZDB-GN015M",D870="NPC6ASZDB-GY250C",D870="NPC6ASZDB-BK030M",D870="NPC06SZDB-GY003M",D870="NPC06SZDB-BL150C",D870="NPC6ASZDB-BK013M",D870="NPC6ASZDB-OR150C",D870="NPC6ASZDB-GY007M",D870="NPC6ASZDB-BK750C",D870="NPC06SZDB-GN003M",D870="NPC06SZDB-BK150C",D870="NPC06SZDB-BK001M",D870="NPC6ASZDB-RD007M",D870="NPC6ASZDB-RD010M",D870="NPC06SZDB-GY006M",D870="NPC06SZDB-GY015M",D870="NPC06SZDB-BK050C",D870="NPC6ASZDB-GN025C",D870="NPC6ASZDB-WT009M",D870="NPC6ASZDB-OR004M",D870="NPC6ASZDB-WT075C",D870="NPC6ASZDB-WT175C",D870="NPC06SZDB-GY001M",D870="NPC06SZDB-GY002M",D870="NPC6ASZDB-WT125C",D870="NPC6ASZDB-WT225C",D870="NPC6ASZDB-WT275C",D870="NPC6ASZDB-GY015M",D870="NPC6ASZDB-RD001M",D870="NPC6ASZDB-RD005M",D870="NPC6ASZDB-WT025C",D870="NPC6ASZDB-YL001M",D870="NPC6ASZDB-YL005M",D870="NPC06SZDB-GY010M",D870="NPC06SZDB-YL005M",D870="NPC06SZDB-YL001M",D870="NPC6ASZDB-BK150C",D870="NPC6ASZDB-BL030M",D870="NPC6ASZDB-YL050C",D870="NPC6ASZDB-YL010M",D870=1711167,D870="NPC6ASZDB-OR010M",D870="NPC06SZDB-YL150C",D870="NPC6ASZDB-OR005M",D870="NPC06SZDB-OR002M",D870="NPC6ASZDB-RD150C",D870="NPC6ASZDB-WT025M",D870="NPC6ASZDB-WT150C",D870="NPC6ASZDB-WT250C",D870="NPC6ASZDB-WT350C",D870="NPC6ASZDB-YL002M",D870="NPC6ASZDB-WT012M",D870="NPC6ASZDB-BL150C",D870="NPC6ASZDB-WT015M",D870="NPC6ASZDB-YL150C",D870="NPC6ASZDB-YL003M",D870="NPC6ASZDB-WT750C",D870="NPC6ASZDB-GN050C",D870="NPC6ASZDB-WT008M",D870="NPC06SZDB-OR010M",D870="NPC6ASZDB-GY150C",D870="NPC6ASZDB-GN150C",D870="NPC6ASZDB-OR001M",D870="NPC6ASZDB-OR002M",D870="NPC6ASZDB-OR003M",D870="NPC06SZDB-RD002M",D870="NPC06SZDB-RD150C",D870="NPC6ASZDB-BK015M",D870="NPC06SZDB-GN001M",D870="NPC06SZDB-GN150C",D870="NPC06SZDB-WT030M",D870="NPC06SZDB-WT750C",D870="NPC06SZDB-WT015M",D870="NPC6ASZDB-WT030M",D870="NPC06SZDB-RD001M",D870="NPC06SZDB-RD003M",D870="NPC06SZDB-OR003M",D870="NPC06SZDB-OR001M",D870="NPC06SZDB-BL001M",D870="NPC06SZDB-BL003M",D870="NPC06SZDB-WT150C",D870="NPC06SZDB-BL002M",D870="NPC6ASZDB-WT050C",D870="NPC06SZDB-WT050C",D870="NPC06SZDB-WT001M",D870="NPC06SZDB-WT002M",D870="NPC06SZDB-WT003M",D870="NPC06SZDB-WT004M",D870="NPC06SZDB-WT005M",D870="NPC06SZDB-WT020M",D870="NPC6ASZDB-GN001M",D870="NPC6ASZDB-GN002M",D870="NPC6ASZDB-GN003M",D870="NPC6ASZDB-GN004M",D870="NPC6ASZDB-GN005M",D870="NPC6ASZDB-GN020M",D870="NPC06SZDB-WT010M",D870="NPC6ASZDB-GN030M",D870=1711091,D870=1711093,D870=1711815,D870=1711094,D870=1711095,D870=1711098,D870=2153215,D870=1711096,D870=1711097,D870=1711027,D870=2153463,D870=1711911,D870="NPC6ASZDB-WT001M",D870="NPC6ASZDB-WT002M",D870="NPC6ASZDB-WT003M",D870="NPC6ASZDB-WT004M",D870="NPC6ASZDB-WT005M",D870="NPC6ASZDB-WT006M",D870="NPC6ASZDB-WT007M",D870="NPC6ASZDB-WT010M",D870="NPC6ASZDB-WT020M",D870="NPC6ASZDB-RD002M",D870="NPC6ASZDB-RD003M",D870="NPC6ASZDB-RD020M",D870="NPC6ASZDB-GY001M",D870="NPC6ASZDB-GY002M",D870="NPC6ASZDB-GY003M",D870="NPC6ASZDB-GY004M",D870="NPC6ASZDB-GY005M",D870="NPC6ASZDB-GY010M",D870="NPC6ASZDB-GY020M",D870="NPC6ASZDB-GY025M",D870="NPC6ASZDB-GY030M",D870="NPC6ASZDB-BL001M",D870="NPC6ASZDB-BL002M",D870="NPC6ASZDB-BL003M",D870="NPC6ASZDB-BL004M",D870="NPC6ASZDB-BL005M",D870="NPC6ASZDB-BL010M",D870="NPC6ASZDB-BK001M",D870="NPC6ASZDB-BK002M",D870="NPC6ASZDB-BK003M",D870="NPC6ASZDB-BK005M",D870="NPC6ASZDB-BK010M",D870="NPC6ASZDB-BK020M",D870=1711171),E870*2,0)</f>
        <v>240</v>
      </c>
      <c r="P870" s="48">
        <f t="shared" si="1596"/>
        <v>111900</v>
      </c>
      <c r="Q870" s="66"/>
      <c r="R870" s="66">
        <f t="shared" ref="R870:R933" si="1638">IF(OR(D870="CO17772-0ZM010",D870="NPC6ASZDB-BK950C",D870="NPC6ASZDB-BK550C",D870="NPC6ASZDB-GN750C",D870="NPC6ASZDB-WT035M",D870="CO17772-0ZM002",D870="CO17772-01M001",D870="NPC6ASZDB-WT028M ",D870="NPC6ASZDB-WT019M",D870="CO17772-0CC050",D870="NPC6ASZDB-WT018M",D870="NPC6ASZDB-WT023M",D870="NPC6ASZDB-WT024M",D870="NPC6ASZDB-OR020M",D870="NPC6ASZDB-RD006M",D870="NPC6ASZDB-WT017M",D870="NPC6ASZDB-GY750C",D870="NPC6ASZDB-YL015M",D870="NPC6ASZDB-WT016M",D870="CO17772-0CM015",D870="NPC6ASZDB-OR750C",D870="NPC6ASZDB-BL013C",D870="NPC6ASZDB-BL030C",D870="NPC6ASZDB-GY009M",D870="NPC6ASZDB-GY025C",D870="NPC6ASZDB-RD020C",D870="CO17772-08F004",D870="CO17772-08F010",D870="NPC6ASZDB-GY125C",D870="CO17772-08C750",D870="NPC06SZDB-YL002M",D870="NPC6ASZDB-WT100M",D870="NPC6ASZDB-RD008M",D870="NPC6ASZDB-YL009M",D870="NPC6ASZDB-VT010M",D870="NPC6ASZDB-OR007M",D870="NPC6ASZDB-VT007M",D870="NPC6ASZDB-BK007M",D870="NPC6ASZDB-GY350C",D870="NPC6ASZDB-YL350C",D870="NPC6ASZDB-OR350C",D870="NPC6ASZDB-VT350C",D870="NPC6ASZDB-BL350C",D870="NPC6ASZDB-RD350C",D870="NPC6ASZDB-VT003M",D870="NPC6ASZDB-OR250C",D870="NPC6ASZDB-VT250C",D870="NPC6ASZDB-VT002M",D870="NPC6ASZDB-VT050C",D870="NPC6ASZDB-VT001M",D870="NPC6ASZDB-VT150C",D870="NPC6ASZDB-WT017C",D870="NPC6ASZDB-RD030C",D870="NPC6ASZDB-WT030C",D870="NPC6ASZDB-OR020M",D870="NPC6ASZDB-OR015M",D870="CO17772-08C250",D870="NPC6ASZDB-WT013M",D870="NPC6ASZDB-BK175C",D870="NPC6ASZDB-GY075C",D870="NPC6ASZDB-BK075C",D870="CO17772-07M001",D870="CO17772-09M001",D870="CO17772-0ZM001",D870="CO17772-0MM001",D870="CO17772-08F002",D870="NPC6ASZDB-BK125C",D870="NPC6ASZDB-GN250C",D870="NPC6ASZDB-WT011M",D870="NPC6ASZDB-WT014M",D870="NPC6ASZDB-OR005M",D870="NPC6ASZDB-GY006M",D870="NPC6ASZDB-WT550C",D870="NPC6ASZDB-WT650C",D870="NPC6ASZDB-WT850C",D870="NPC6ASZDB-WT950C",D870="NPC6ASZDB-RD250C",D870="NPC6ASZDB-BL012M",D870="NPC6ASZDB-WT020C",D870="NPC6ASZDB-BL008M",D870="NPC6ASZDB-BL009M",D870="NPC6ASZDB-WT022M",D870="NPC6ASZDB-YL007M",D870="NPC6ASZDB-BL007M",D870="CO17772-0ZM008",D870="CO17772-0ZM005",D870="NPC6ASZDB-BK050C",D870="NPC6ASZDB-BK025C",D870="NPC6ASZDB-BL750C",D870="NPC6ASZDB-OR010M",D870="NPC6ASZDB-YL012M",D870="NPC6ASZDB-YL020M",D870="NPC6ASZDB-YL030M",D870="NPC6ASZDB-RD050C",D870="NPC6ASZDB-RD010M",D870="NPC6ASZDB-GY450C",D870="CO17772-0CM005",D870="NPC6ASZDB-BL250C",D870="NPC6ASZDB-GY050C",D870="NPC6ASZDB-YL250C",D870="CO17772-0CM007",D870="NPC6ASZDB-YL008M",D870="NPC6ASZDB-GY008M",D870="NPC6ASZDB-BL050C",D870="NPC6ASZDB-GY050C",D870="NPC6ASZDB-WT450C",D870="NPC6ASZDB-OR050C",D870="CO17772-08M020",D870="NPC6ASZDB-YL025C",D870="NPC6ASZDB-BK250C",D870="CO17772-0MC150",D870="NPC6ASZDB-BK004M",D870="NPC6ASZDB-YL006M",D870="NPC6ASZDB-BL015M",D870="NPC6ASZDB-BL020M",D870="NPC6ASZDB-GN010M",D870="NPC6ASZDB-GN015M",D870="NPC6ASZDB-GY250C",D870="NPC6ASZDB-BK030M",D870="CO17772-08M010",D870="CO17772-08M006",D870="NPC6ASZDB-BK013M",D870="NPC6ASZDB-OR150C",D870="CO17772-08C050",D870="CO17772-0CM007",D870="CO17772-0CM010",D870="CO17772-0CM003",D870="CO17772-08C150",D870="CO17772-08M007",D870="CO17772-0MM005",D870="CO17772-0MM015",D870="CO17772-0CM002",D870="CO17772-0CM001",D870="CO17772-08M010",D870="CO17772-08M001",D870="CO17772-08M002",D870="CO17772-08M003",D870="CO17772-08M004",D870="CO17772-08M015",D870="CO17772-08M005",D870="NPC6ASZDB-BK750C",D870="NPC6ASZDB-RD007M",D870="NPC6ASZDB-RD010M",D870="NPC6ASZDB-GN025C",D870="NPC6ASZDB-WT009M",D870="NPC6ASZDB-OR004M",D870="NPC6ASZDB-WT075C",D870="NPC6ASZDB-WT175C",D870="NPC6ASZDB-WT125C",D870="NPC6ASZDB-WT225C",D870="NPC6ASZDB-WT275C",D870="NPC6ASZDB-GY015M",D870="NPC6ASZDB-RD001M",D870="NPC6ASZDB-RD005M",D870="NPC6ASZDB-WT025C",D870="NPC6ASZDB-YL001M",D870="NPC6ASZDB-YL005M",D870="NPC6ASZDB-BK150C",D870="NPC6ASZDB-BL030M",D870="NPC6ASZDB-YL050C",D870="NPC6ASZDB-YL010M",D870="NPC6ASZDB-OR010M",D870="NPC6ASZDB-OR005M",D870="NPC6ASZDB-RD150C",D870="NPC6ASZDB-WT025M",D870="NPC6ASZDB-WT150C",D870="NPC6ASZDB-WT012M",D870="NPC6ASZDB-WT250C",D870="NPC6ASZDB-WT350C",D870="NPC6ASZDB-YL002M",D870="NPC6ASZDB-BL150C",D870="NPC6ASZDB-WT015M",D870="NPC6ASZDB-YL150C",D870="NPC6ASZDB-YL003M",D870="NPC6ASZDB-WT750C",D870="NPC6ASZDB-GN050C",D870="NPC6ASZDB-WT008M",D870="NPC6ASZDB-GY150C",D870="NPC6ASZDB-GN150C",D870="NPC6ASZDB-OR001M",D870="NPC6ASZDB-OR002M",D870="NPC6ASZDB-OR003M",D870="NPC6ASZDB-BK015M",D870="NPC6ASZDB-WT030M",D870="NPC6ASZDB-WT050C",D870="NPC6ASZDB-GN001M",D870="NPC6ASZDB-GN002M",D870="NPC6ASZDB-GN003M",D870="NPC6ASZDB-GN004M",D870="NPC6ASZDB-GN005M",D870="NPC6ASZDB-GN020M",D870="NPC6ASZDB-GN030M",D870="NPC6ASZDB-WT001M",D870="NPC6ASZDB-WT002M",D870="NPC6ASZDB-WT003M",D870="NPC6ASZDB-WT004M",D870="NPC6ASZDB-WT005M",D870="NPC6ASZDB-WT006M",D870="NPC6ASZDB-WT007M",D870="NPC6ASZDB-WT010M",D870="NPC6ASZDB-WT020M",D870="NPC6ASZDB-RD002M",D870="NPC6ASZDB-RD003M",D870="NPC6ASZDB-RD020M",D870="NPC6ASZDB-GY001M",D870="NPC6ASZDB-GY002M",D870="NPC6ASZDB-GY003M",D870="NPC6ASZDB-GY004M",D870="NPC6ASZDB-GY005M",D870="NPC6ASZDB-GY010M",D870="NPC6ASZDB-GY020M",D870="NPC6ASZDB-GY025M",D870="NPC6ASZDB-GY030M",D870="NPC6ASZDB-BL001M",D870="NPC6ASZDB-BL002M",D870="NPC6ASZDB-BL003M",D870="NPC6ASZDB-BL004M",D870="NPC6ASZDB-BL005M",D870="NPC6ASZDB-BL010M",D870="NPC6ASZDB-BK001M",D870="NPC6ASZDB-BK002M",D870="NPC6ASZDB-BK003M",D870="NPC6ASZDB-BK005M",D870="NPC6ASZDB-BK010M",D870="NPC6ASZDB-BK020M",D870="NPC6ASZDB-GY007M",),E870*2,0)</f>
        <v>240</v>
      </c>
      <c r="S870" s="67">
        <f t="shared" si="1597"/>
        <v>15816</v>
      </c>
      <c r="T870" s="66"/>
      <c r="U870" s="66">
        <f t="shared" si="1547"/>
        <v>42</v>
      </c>
      <c r="V870" s="67">
        <f t="shared" si="1598"/>
        <v>39344.800000000003</v>
      </c>
      <c r="W870" s="136"/>
      <c r="X870" s="69">
        <f t="shared" si="1543"/>
        <v>0</v>
      </c>
      <c r="Y870" s="67">
        <f t="shared" si="1599"/>
        <v>6245</v>
      </c>
      <c r="Z870" s="66"/>
      <c r="AA870" s="68">
        <f t="shared" si="1585"/>
        <v>0</v>
      </c>
      <c r="AB870" s="67">
        <f t="shared" si="1600"/>
        <v>6000</v>
      </c>
      <c r="AC870" s="66"/>
      <c r="AD870" s="66">
        <f t="shared" si="1586"/>
        <v>0</v>
      </c>
      <c r="AE870" s="67">
        <f t="shared" si="1601"/>
        <v>3738</v>
      </c>
      <c r="AF870" s="66"/>
      <c r="AG870" s="78">
        <f t="shared" si="1587"/>
        <v>0</v>
      </c>
      <c r="AH870" s="79">
        <f t="shared" si="1602"/>
        <v>4945</v>
      </c>
      <c r="AI870" s="66"/>
      <c r="AJ870" s="68">
        <f t="shared" si="1524"/>
        <v>0</v>
      </c>
      <c r="AK870" s="67">
        <f t="shared" si="1603"/>
        <v>22219</v>
      </c>
      <c r="AL870" s="66"/>
      <c r="AM870" s="68">
        <f t="shared" si="1588"/>
        <v>0</v>
      </c>
      <c r="AN870" s="67">
        <f t="shared" si="1604"/>
        <v>9228.02</v>
      </c>
      <c r="AO870" s="66"/>
      <c r="AP870" s="68">
        <f t="shared" si="1544"/>
        <v>0</v>
      </c>
      <c r="AQ870" s="67">
        <f t="shared" si="1605"/>
        <v>41947</v>
      </c>
      <c r="AR870" s="66"/>
      <c r="AS870" s="68">
        <f t="shared" si="1607"/>
        <v>0</v>
      </c>
      <c r="AT870" s="67">
        <f t="shared" si="1606"/>
        <v>2100</v>
      </c>
      <c r="AU870" s="66"/>
      <c r="AV870" s="66">
        <f t="shared" si="1554"/>
        <v>0</v>
      </c>
      <c r="AW870" s="42">
        <f t="shared" si="1533"/>
        <v>1620.0000000000014</v>
      </c>
      <c r="AX870" s="66"/>
      <c r="AY870" s="66">
        <f t="shared" si="1608"/>
        <v>0</v>
      </c>
      <c r="AZ870" s="67">
        <f t="shared" si="1545"/>
        <v>1738.6</v>
      </c>
      <c r="BA870" s="66"/>
      <c r="BB870" s="68">
        <f t="shared" si="1609"/>
        <v>0</v>
      </c>
      <c r="BC870" s="67">
        <f t="shared" si="1555"/>
        <v>1254.5999999999999</v>
      </c>
      <c r="BD870" s="66"/>
      <c r="BE870" s="68">
        <f t="shared" si="1610"/>
        <v>0</v>
      </c>
      <c r="BF870" s="67">
        <f t="shared" si="1525"/>
        <v>7474.3200000000015</v>
      </c>
      <c r="BG870" s="66"/>
      <c r="BH870" s="68">
        <f t="shared" si="1611"/>
        <v>0</v>
      </c>
      <c r="BI870" s="67">
        <f t="shared" si="1590"/>
        <v>44919.88</v>
      </c>
      <c r="BJ870" s="66"/>
      <c r="BK870" s="68">
        <f t="shared" si="1612"/>
        <v>0</v>
      </c>
      <c r="BL870" s="67">
        <f t="shared" si="1556"/>
        <v>4604.6000000000004</v>
      </c>
      <c r="BM870" s="66"/>
      <c r="BN870" s="68">
        <f t="shared" si="1557"/>
        <v>0</v>
      </c>
      <c r="BO870" s="67">
        <f t="shared" si="1558"/>
        <v>10424.300000000001</v>
      </c>
      <c r="BP870" s="66"/>
      <c r="BQ870" s="68">
        <f t="shared" si="1584"/>
        <v>0</v>
      </c>
      <c r="BR870" s="67">
        <f t="shared" si="1526"/>
        <v>23451.419999999991</v>
      </c>
      <c r="BS870" s="66"/>
      <c r="BT870" s="66">
        <f t="shared" si="1581"/>
        <v>0</v>
      </c>
      <c r="BU870" s="67">
        <f t="shared" si="1632"/>
        <v>42103</v>
      </c>
      <c r="BV870" s="66"/>
      <c r="BW870" s="66">
        <f t="shared" si="1582"/>
        <v>0</v>
      </c>
      <c r="BX870" s="67">
        <f t="shared" si="1633"/>
        <v>127455</v>
      </c>
      <c r="BY870" s="66"/>
      <c r="BZ870" s="66">
        <f t="shared" si="1583"/>
        <v>0</v>
      </c>
      <c r="CA870" s="67">
        <f t="shared" si="1634"/>
        <v>37583</v>
      </c>
      <c r="CB870" s="66"/>
      <c r="CC870" s="66">
        <f t="shared" si="1631"/>
        <v>0</v>
      </c>
      <c r="CD870" s="67">
        <f t="shared" ref="CD870:CD933" si="1639">+CD869+CB870-CC870</f>
        <v>54254.639999999992</v>
      </c>
      <c r="CE870" s="66"/>
      <c r="CF870" s="66">
        <f t="shared" si="1559"/>
        <v>0</v>
      </c>
      <c r="CG870" s="67">
        <f t="shared" si="1560"/>
        <v>5617.9</v>
      </c>
      <c r="CH870" s="66"/>
      <c r="CI870" s="66">
        <f t="shared" si="1613"/>
        <v>0</v>
      </c>
      <c r="CJ870" s="67">
        <f t="shared" si="1578"/>
        <v>8715</v>
      </c>
      <c r="CK870" s="66"/>
      <c r="CL870" s="68">
        <f t="shared" si="1614"/>
        <v>0</v>
      </c>
      <c r="CM870" s="79">
        <f t="shared" si="1561"/>
        <v>4864</v>
      </c>
      <c r="CN870" s="66"/>
      <c r="CO870" s="68">
        <f t="shared" si="1615"/>
        <v>0</v>
      </c>
      <c r="CP870" s="79">
        <f t="shared" si="1562"/>
        <v>3955</v>
      </c>
      <c r="CQ870" s="66"/>
      <c r="CR870" s="68">
        <f t="shared" si="1616"/>
        <v>0</v>
      </c>
      <c r="CS870" s="79">
        <f t="shared" si="1532"/>
        <v>6656</v>
      </c>
      <c r="CT870" s="66"/>
      <c r="CU870" s="68">
        <f t="shared" si="1617"/>
        <v>0</v>
      </c>
      <c r="CV870" s="79">
        <f t="shared" si="1563"/>
        <v>7769</v>
      </c>
      <c r="CW870" s="66"/>
      <c r="CX870" s="66">
        <f t="shared" si="1618"/>
        <v>0</v>
      </c>
      <c r="CY870" s="40">
        <f t="shared" si="1519"/>
        <v>6801.7599999999984</v>
      </c>
      <c r="CZ870" s="65"/>
      <c r="DA870" s="66">
        <f t="shared" si="1619"/>
        <v>0</v>
      </c>
      <c r="DB870" s="67">
        <f t="shared" si="1579"/>
        <v>84158</v>
      </c>
      <c r="DC870" s="66"/>
      <c r="DD870" s="66">
        <f t="shared" si="1620"/>
        <v>0</v>
      </c>
      <c r="DE870" s="67">
        <f t="shared" si="1580"/>
        <v>130929</v>
      </c>
      <c r="DF870" s="66"/>
      <c r="DG870" s="69">
        <f t="shared" si="1621"/>
        <v>0</v>
      </c>
      <c r="DH870" s="67">
        <f t="shared" ref="DH870:DH933" si="1640">+DH869+DF870-DG870</f>
        <v>441384</v>
      </c>
      <c r="DI870" s="66"/>
      <c r="DJ870" s="66">
        <f t="shared" si="1622"/>
        <v>0</v>
      </c>
      <c r="DK870" s="67">
        <f t="shared" si="1564"/>
        <v>4219.5</v>
      </c>
      <c r="DL870" s="210"/>
      <c r="DM870" s="206">
        <f t="shared" si="1623"/>
        <v>0</v>
      </c>
      <c r="DN870" s="25">
        <f t="shared" si="1546"/>
        <v>0</v>
      </c>
      <c r="DO870" s="5"/>
      <c r="DP870" s="43">
        <f t="shared" si="1624"/>
        <v>0</v>
      </c>
      <c r="DQ870" s="27">
        <f t="shared" si="1565"/>
        <v>6819.5</v>
      </c>
      <c r="DR870" s="5"/>
      <c r="DS870" s="43">
        <f t="shared" si="1625"/>
        <v>0</v>
      </c>
      <c r="DT870" s="27">
        <f t="shared" si="1566"/>
        <v>4846</v>
      </c>
      <c r="DU870" s="5"/>
      <c r="DV870" s="43">
        <f t="shared" si="1626"/>
        <v>0</v>
      </c>
      <c r="DW870" s="27">
        <f t="shared" si="1567"/>
        <v>4835</v>
      </c>
      <c r="DX870" s="5"/>
      <c r="DY870" s="22">
        <f t="shared" si="1627"/>
        <v>0</v>
      </c>
      <c r="DZ870" s="25">
        <f t="shared" si="1568"/>
        <v>523</v>
      </c>
      <c r="EA870" s="22"/>
      <c r="EB870" s="22">
        <f t="shared" si="1628"/>
        <v>0</v>
      </c>
      <c r="EC870" s="28">
        <f t="shared" si="1569"/>
        <v>369</v>
      </c>
      <c r="ED870" s="5"/>
      <c r="EE870" s="43">
        <f t="shared" si="1629"/>
        <v>0</v>
      </c>
      <c r="EF870" s="27">
        <f t="shared" si="1570"/>
        <v>4769</v>
      </c>
      <c r="EG870" s="66"/>
      <c r="EH870" s="66">
        <f t="shared" si="1630"/>
        <v>0</v>
      </c>
      <c r="EI870" s="67">
        <f t="shared" si="1571"/>
        <v>23037</v>
      </c>
      <c r="EJ870" s="66"/>
      <c r="EK870" s="66">
        <f t="shared" si="1591"/>
        <v>0</v>
      </c>
      <c r="EL870" s="67">
        <f t="shared" si="1572"/>
        <v>21667</v>
      </c>
      <c r="EM870" s="110">
        <f t="shared" si="1592"/>
        <v>189950.11335900001</v>
      </c>
    </row>
    <row r="871" spans="1:143" s="33" customFormat="1" ht="12" customHeight="1" x14ac:dyDescent="0.25">
      <c r="A871" s="11">
        <v>46158</v>
      </c>
      <c r="B871" s="187"/>
      <c r="C871" s="174">
        <v>8004980168</v>
      </c>
      <c r="D871" s="13" t="s">
        <v>184</v>
      </c>
      <c r="E871" s="14">
        <v>50</v>
      </c>
      <c r="F871" s="15">
        <v>7</v>
      </c>
      <c r="G871" s="16">
        <v>191516031227</v>
      </c>
      <c r="H871" s="66"/>
      <c r="I871" s="41">
        <f t="shared" si="1635"/>
        <v>100</v>
      </c>
      <c r="J871" s="48">
        <f t="shared" si="1594"/>
        <v>117777</v>
      </c>
      <c r="K871" s="66"/>
      <c r="L871" s="41">
        <f t="shared" si="1636"/>
        <v>100</v>
      </c>
      <c r="M871" s="48">
        <f t="shared" si="1595"/>
        <v>9916</v>
      </c>
      <c r="N871" s="66"/>
      <c r="O871" s="41">
        <f t="shared" si="1637"/>
        <v>100</v>
      </c>
      <c r="P871" s="48">
        <f t="shared" si="1596"/>
        <v>111800</v>
      </c>
      <c r="Q871" s="66"/>
      <c r="R871" s="66">
        <f t="shared" si="1638"/>
        <v>100</v>
      </c>
      <c r="S871" s="67">
        <f t="shared" si="1597"/>
        <v>15716</v>
      </c>
      <c r="T871" s="66"/>
      <c r="U871" s="66">
        <f t="shared" si="1547"/>
        <v>355</v>
      </c>
      <c r="V871" s="67">
        <f t="shared" si="1598"/>
        <v>38989.800000000003</v>
      </c>
      <c r="W871" s="136"/>
      <c r="X871" s="69">
        <f t="shared" si="1543"/>
        <v>0</v>
      </c>
      <c r="Y871" s="67">
        <f t="shared" si="1599"/>
        <v>6245</v>
      </c>
      <c r="Z871" s="66"/>
      <c r="AA871" s="68">
        <f t="shared" si="1585"/>
        <v>0</v>
      </c>
      <c r="AB871" s="67">
        <f t="shared" si="1600"/>
        <v>6000</v>
      </c>
      <c r="AC871" s="66"/>
      <c r="AD871" s="66">
        <f t="shared" si="1586"/>
        <v>0</v>
      </c>
      <c r="AE871" s="67">
        <f t="shared" si="1601"/>
        <v>3738</v>
      </c>
      <c r="AF871" s="66"/>
      <c r="AG871" s="78">
        <f t="shared" si="1587"/>
        <v>0</v>
      </c>
      <c r="AH871" s="79">
        <f t="shared" si="1602"/>
        <v>4945</v>
      </c>
      <c r="AI871" s="66"/>
      <c r="AJ871" s="68">
        <f t="shared" si="1524"/>
        <v>0</v>
      </c>
      <c r="AK871" s="67">
        <f t="shared" si="1603"/>
        <v>22219</v>
      </c>
      <c r="AL871" s="66"/>
      <c r="AM871" s="68">
        <f t="shared" si="1588"/>
        <v>0</v>
      </c>
      <c r="AN871" s="67">
        <f t="shared" si="1604"/>
        <v>9228.02</v>
      </c>
      <c r="AO871" s="66"/>
      <c r="AP871" s="68">
        <f t="shared" si="1544"/>
        <v>0</v>
      </c>
      <c r="AQ871" s="67">
        <f t="shared" si="1605"/>
        <v>41947</v>
      </c>
      <c r="AR871" s="66"/>
      <c r="AS871" s="68">
        <f t="shared" si="1607"/>
        <v>0</v>
      </c>
      <c r="AT871" s="67">
        <f t="shared" si="1606"/>
        <v>2100</v>
      </c>
      <c r="AU871" s="66"/>
      <c r="AV871" s="66">
        <f t="shared" si="1554"/>
        <v>0</v>
      </c>
      <c r="AW871" s="42">
        <f t="shared" si="1533"/>
        <v>1620.0000000000014</v>
      </c>
      <c r="AX871" s="66"/>
      <c r="AY871" s="66">
        <f t="shared" si="1608"/>
        <v>0</v>
      </c>
      <c r="AZ871" s="67">
        <f t="shared" si="1545"/>
        <v>1738.6</v>
      </c>
      <c r="BA871" s="66"/>
      <c r="BB871" s="68">
        <f t="shared" si="1609"/>
        <v>0</v>
      </c>
      <c r="BC871" s="67">
        <f t="shared" si="1555"/>
        <v>1254.5999999999999</v>
      </c>
      <c r="BD871" s="66"/>
      <c r="BE871" s="68">
        <f t="shared" si="1610"/>
        <v>0</v>
      </c>
      <c r="BF871" s="67">
        <f t="shared" si="1525"/>
        <v>7474.3200000000015</v>
      </c>
      <c r="BG871" s="66"/>
      <c r="BH871" s="68">
        <f t="shared" si="1611"/>
        <v>0</v>
      </c>
      <c r="BI871" s="67">
        <f t="shared" si="1590"/>
        <v>44919.88</v>
      </c>
      <c r="BJ871" s="66"/>
      <c r="BK871" s="68">
        <f t="shared" si="1612"/>
        <v>0</v>
      </c>
      <c r="BL871" s="67">
        <f t="shared" si="1556"/>
        <v>4604.6000000000004</v>
      </c>
      <c r="BM871" s="66"/>
      <c r="BN871" s="68">
        <f t="shared" si="1557"/>
        <v>0</v>
      </c>
      <c r="BO871" s="67">
        <f t="shared" si="1558"/>
        <v>10424.300000000001</v>
      </c>
      <c r="BP871" s="66"/>
      <c r="BQ871" s="68">
        <f t="shared" si="1584"/>
        <v>0</v>
      </c>
      <c r="BR871" s="67">
        <f t="shared" si="1526"/>
        <v>23451.419999999991</v>
      </c>
      <c r="BS871" s="66"/>
      <c r="BT871" s="66">
        <f t="shared" si="1581"/>
        <v>0</v>
      </c>
      <c r="BU871" s="67">
        <f t="shared" si="1632"/>
        <v>42103</v>
      </c>
      <c r="BV871" s="66"/>
      <c r="BW871" s="66">
        <f t="shared" si="1582"/>
        <v>0</v>
      </c>
      <c r="BX871" s="67">
        <f t="shared" si="1633"/>
        <v>127455</v>
      </c>
      <c r="BY871" s="66"/>
      <c r="BZ871" s="66">
        <f t="shared" si="1583"/>
        <v>0</v>
      </c>
      <c r="CA871" s="67">
        <f t="shared" si="1634"/>
        <v>37583</v>
      </c>
      <c r="CB871" s="66"/>
      <c r="CC871" s="66">
        <f t="shared" si="1631"/>
        <v>0</v>
      </c>
      <c r="CD871" s="67">
        <f t="shared" si="1639"/>
        <v>54254.639999999992</v>
      </c>
      <c r="CE871" s="66"/>
      <c r="CF871" s="66">
        <f t="shared" si="1559"/>
        <v>0</v>
      </c>
      <c r="CG871" s="67">
        <f t="shared" si="1560"/>
        <v>5617.9</v>
      </c>
      <c r="CH871" s="66"/>
      <c r="CI871" s="66">
        <f t="shared" si="1613"/>
        <v>0</v>
      </c>
      <c r="CJ871" s="67">
        <f t="shared" si="1578"/>
        <v>8715</v>
      </c>
      <c r="CK871" s="66"/>
      <c r="CL871" s="68">
        <f t="shared" si="1614"/>
        <v>0</v>
      </c>
      <c r="CM871" s="79">
        <f t="shared" si="1561"/>
        <v>4864</v>
      </c>
      <c r="CN871" s="66"/>
      <c r="CO871" s="68">
        <f t="shared" si="1615"/>
        <v>0</v>
      </c>
      <c r="CP871" s="79">
        <f t="shared" si="1562"/>
        <v>3955</v>
      </c>
      <c r="CQ871" s="66"/>
      <c r="CR871" s="68">
        <f t="shared" si="1616"/>
        <v>0</v>
      </c>
      <c r="CS871" s="79">
        <f t="shared" si="1532"/>
        <v>6656</v>
      </c>
      <c r="CT871" s="66"/>
      <c r="CU871" s="68">
        <f t="shared" si="1617"/>
        <v>0</v>
      </c>
      <c r="CV871" s="79">
        <f t="shared" si="1563"/>
        <v>7769</v>
      </c>
      <c r="CW871" s="66"/>
      <c r="CX871" s="66">
        <f t="shared" si="1618"/>
        <v>0</v>
      </c>
      <c r="CY871" s="40">
        <f t="shared" si="1519"/>
        <v>6801.7599999999984</v>
      </c>
      <c r="CZ871" s="65"/>
      <c r="DA871" s="66">
        <f t="shared" si="1619"/>
        <v>0</v>
      </c>
      <c r="DB871" s="67">
        <f t="shared" si="1579"/>
        <v>84158</v>
      </c>
      <c r="DC871" s="66"/>
      <c r="DD871" s="66">
        <f t="shared" si="1620"/>
        <v>0</v>
      </c>
      <c r="DE871" s="67">
        <f t="shared" si="1580"/>
        <v>130929</v>
      </c>
      <c r="DF871" s="66"/>
      <c r="DG871" s="69">
        <f t="shared" si="1621"/>
        <v>0</v>
      </c>
      <c r="DH871" s="67">
        <f t="shared" si="1640"/>
        <v>441384</v>
      </c>
      <c r="DI871" s="66"/>
      <c r="DJ871" s="66">
        <f t="shared" si="1622"/>
        <v>0</v>
      </c>
      <c r="DK871" s="67">
        <f t="shared" si="1564"/>
        <v>4219.5</v>
      </c>
      <c r="DL871" s="210"/>
      <c r="DM871" s="206">
        <f t="shared" si="1623"/>
        <v>0</v>
      </c>
      <c r="DN871" s="25">
        <f t="shared" si="1546"/>
        <v>0</v>
      </c>
      <c r="DO871" s="5"/>
      <c r="DP871" s="43">
        <f t="shared" si="1624"/>
        <v>0</v>
      </c>
      <c r="DQ871" s="27">
        <f t="shared" si="1565"/>
        <v>6819.5</v>
      </c>
      <c r="DR871" s="5"/>
      <c r="DS871" s="43">
        <f t="shared" si="1625"/>
        <v>0</v>
      </c>
      <c r="DT871" s="27">
        <f t="shared" si="1566"/>
        <v>4846</v>
      </c>
      <c r="DU871" s="5"/>
      <c r="DV871" s="43">
        <f t="shared" si="1626"/>
        <v>0</v>
      </c>
      <c r="DW871" s="27">
        <f t="shared" si="1567"/>
        <v>4835</v>
      </c>
      <c r="DX871" s="5"/>
      <c r="DY871" s="22">
        <f t="shared" si="1627"/>
        <v>0</v>
      </c>
      <c r="DZ871" s="25">
        <f t="shared" si="1568"/>
        <v>523</v>
      </c>
      <c r="EA871" s="22"/>
      <c r="EB871" s="22">
        <f t="shared" si="1628"/>
        <v>0</v>
      </c>
      <c r="EC871" s="28">
        <f t="shared" si="1569"/>
        <v>369</v>
      </c>
      <c r="ED871" s="5"/>
      <c r="EE871" s="43">
        <f t="shared" si="1629"/>
        <v>0</v>
      </c>
      <c r="EF871" s="27">
        <f t="shared" si="1570"/>
        <v>4769</v>
      </c>
      <c r="EG871" s="66"/>
      <c r="EH871" s="66">
        <f t="shared" si="1630"/>
        <v>0</v>
      </c>
      <c r="EI871" s="67">
        <f t="shared" si="1571"/>
        <v>23037</v>
      </c>
      <c r="EJ871" s="66"/>
      <c r="EK871" s="66">
        <f t="shared" si="1591"/>
        <v>0</v>
      </c>
      <c r="EL871" s="67">
        <f t="shared" si="1572"/>
        <v>21667</v>
      </c>
      <c r="EM871" s="110">
        <f t="shared" si="1592"/>
        <v>189871.85875900002</v>
      </c>
    </row>
    <row r="872" spans="1:143" s="33" customFormat="1" ht="11.25" customHeight="1" x14ac:dyDescent="0.25">
      <c r="A872" s="11">
        <v>46158</v>
      </c>
      <c r="B872" s="187"/>
      <c r="C872" s="174">
        <v>8004980172</v>
      </c>
      <c r="D872" s="13" t="s">
        <v>370</v>
      </c>
      <c r="E872" s="14">
        <v>10</v>
      </c>
      <c r="F872" s="15">
        <v>15</v>
      </c>
      <c r="G872" s="16">
        <v>191516106413</v>
      </c>
      <c r="H872" s="66"/>
      <c r="I872" s="41">
        <f t="shared" si="1635"/>
        <v>20</v>
      </c>
      <c r="J872" s="48">
        <f t="shared" si="1594"/>
        <v>117757</v>
      </c>
      <c r="K872" s="66"/>
      <c r="L872" s="41">
        <f t="shared" si="1636"/>
        <v>20</v>
      </c>
      <c r="M872" s="48">
        <f t="shared" si="1595"/>
        <v>9896</v>
      </c>
      <c r="N872" s="66"/>
      <c r="O872" s="41">
        <f t="shared" si="1637"/>
        <v>20</v>
      </c>
      <c r="P872" s="48">
        <f t="shared" si="1596"/>
        <v>111780</v>
      </c>
      <c r="Q872" s="66"/>
      <c r="R872" s="66">
        <f t="shared" si="1638"/>
        <v>20</v>
      </c>
      <c r="S872" s="67">
        <f t="shared" si="1597"/>
        <v>15696</v>
      </c>
      <c r="T872" s="66"/>
      <c r="U872" s="66">
        <f t="shared" si="1547"/>
        <v>0</v>
      </c>
      <c r="V872" s="67">
        <f t="shared" si="1598"/>
        <v>38989.800000000003</v>
      </c>
      <c r="W872" s="136"/>
      <c r="X872" s="69">
        <f t="shared" si="1543"/>
        <v>0</v>
      </c>
      <c r="Y872" s="67">
        <f t="shared" si="1599"/>
        <v>6245</v>
      </c>
      <c r="Z872" s="66"/>
      <c r="AA872" s="68">
        <f t="shared" si="1585"/>
        <v>0</v>
      </c>
      <c r="AB872" s="67">
        <f t="shared" si="1600"/>
        <v>6000</v>
      </c>
      <c r="AC872" s="66"/>
      <c r="AD872" s="66">
        <f t="shared" si="1586"/>
        <v>0</v>
      </c>
      <c r="AE872" s="67">
        <f t="shared" si="1601"/>
        <v>3738</v>
      </c>
      <c r="AF872" s="66"/>
      <c r="AG872" s="78">
        <f t="shared" si="1587"/>
        <v>0</v>
      </c>
      <c r="AH872" s="79">
        <f t="shared" si="1602"/>
        <v>4945</v>
      </c>
      <c r="AI872" s="66"/>
      <c r="AJ872" s="68">
        <f t="shared" si="1524"/>
        <v>151</v>
      </c>
      <c r="AK872" s="67">
        <f t="shared" si="1603"/>
        <v>22068</v>
      </c>
      <c r="AL872" s="66"/>
      <c r="AM872" s="68">
        <f t="shared" si="1588"/>
        <v>0</v>
      </c>
      <c r="AN872" s="67">
        <f t="shared" si="1604"/>
        <v>9228.02</v>
      </c>
      <c r="AO872" s="66"/>
      <c r="AP872" s="68">
        <f t="shared" si="1544"/>
        <v>0</v>
      </c>
      <c r="AQ872" s="67">
        <f t="shared" si="1605"/>
        <v>41947</v>
      </c>
      <c r="AR872" s="66"/>
      <c r="AS872" s="68">
        <f t="shared" si="1607"/>
        <v>0</v>
      </c>
      <c r="AT872" s="67">
        <f t="shared" si="1606"/>
        <v>2100</v>
      </c>
      <c r="AU872" s="66"/>
      <c r="AV872" s="66">
        <f t="shared" si="1554"/>
        <v>0</v>
      </c>
      <c r="AW872" s="42">
        <f t="shared" si="1533"/>
        <v>1620.0000000000014</v>
      </c>
      <c r="AX872" s="66"/>
      <c r="AY872" s="66">
        <f t="shared" si="1608"/>
        <v>0</v>
      </c>
      <c r="AZ872" s="67">
        <f t="shared" si="1545"/>
        <v>1738.6</v>
      </c>
      <c r="BA872" s="66"/>
      <c r="BB872" s="68">
        <f t="shared" si="1609"/>
        <v>0</v>
      </c>
      <c r="BC872" s="67">
        <f t="shared" si="1555"/>
        <v>1254.5999999999999</v>
      </c>
      <c r="BD872" s="66"/>
      <c r="BE872" s="68">
        <f t="shared" si="1610"/>
        <v>0</v>
      </c>
      <c r="BF872" s="67">
        <f t="shared" si="1525"/>
        <v>7474.3200000000015</v>
      </c>
      <c r="BG872" s="66"/>
      <c r="BH872" s="68">
        <f t="shared" si="1611"/>
        <v>0</v>
      </c>
      <c r="BI872" s="67">
        <f t="shared" si="1590"/>
        <v>44919.88</v>
      </c>
      <c r="BJ872" s="66"/>
      <c r="BK872" s="68">
        <f t="shared" si="1612"/>
        <v>0</v>
      </c>
      <c r="BL872" s="67">
        <f t="shared" si="1556"/>
        <v>4604.6000000000004</v>
      </c>
      <c r="BM872" s="66"/>
      <c r="BN872" s="68">
        <f t="shared" si="1557"/>
        <v>0</v>
      </c>
      <c r="BO872" s="67">
        <f t="shared" si="1558"/>
        <v>10424.300000000001</v>
      </c>
      <c r="BP872" s="66"/>
      <c r="BQ872" s="68">
        <f t="shared" si="1584"/>
        <v>0</v>
      </c>
      <c r="BR872" s="67">
        <f t="shared" si="1526"/>
        <v>23451.419999999991</v>
      </c>
      <c r="BS872" s="66"/>
      <c r="BT872" s="66">
        <f t="shared" si="1581"/>
        <v>0</v>
      </c>
      <c r="BU872" s="67">
        <f t="shared" si="1632"/>
        <v>42103</v>
      </c>
      <c r="BV872" s="66"/>
      <c r="BW872" s="66">
        <f t="shared" si="1582"/>
        <v>0</v>
      </c>
      <c r="BX872" s="67">
        <f t="shared" si="1633"/>
        <v>127455</v>
      </c>
      <c r="BY872" s="66"/>
      <c r="BZ872" s="66">
        <f t="shared" si="1583"/>
        <v>0</v>
      </c>
      <c r="CA872" s="67">
        <f t="shared" si="1634"/>
        <v>37583</v>
      </c>
      <c r="CB872" s="66"/>
      <c r="CC872" s="66">
        <f t="shared" si="1631"/>
        <v>0</v>
      </c>
      <c r="CD872" s="67">
        <f t="shared" si="1639"/>
        <v>54254.639999999992</v>
      </c>
      <c r="CE872" s="66"/>
      <c r="CF872" s="66">
        <f t="shared" si="1559"/>
        <v>0</v>
      </c>
      <c r="CG872" s="67">
        <f t="shared" si="1560"/>
        <v>5617.9</v>
      </c>
      <c r="CH872" s="66"/>
      <c r="CI872" s="66">
        <f t="shared" si="1613"/>
        <v>0</v>
      </c>
      <c r="CJ872" s="67">
        <f t="shared" si="1578"/>
        <v>8715</v>
      </c>
      <c r="CK872" s="66"/>
      <c r="CL872" s="68">
        <f t="shared" si="1614"/>
        <v>0</v>
      </c>
      <c r="CM872" s="79">
        <f t="shared" si="1561"/>
        <v>4864</v>
      </c>
      <c r="CN872" s="66"/>
      <c r="CO872" s="68">
        <f t="shared" si="1615"/>
        <v>0</v>
      </c>
      <c r="CP872" s="79">
        <f t="shared" si="1562"/>
        <v>3955</v>
      </c>
      <c r="CQ872" s="66"/>
      <c r="CR872" s="68">
        <f t="shared" si="1616"/>
        <v>0</v>
      </c>
      <c r="CS872" s="79">
        <f t="shared" si="1532"/>
        <v>6656</v>
      </c>
      <c r="CT872" s="66"/>
      <c r="CU872" s="68">
        <f t="shared" si="1617"/>
        <v>0</v>
      </c>
      <c r="CV872" s="79">
        <f t="shared" si="1563"/>
        <v>7769</v>
      </c>
      <c r="CW872" s="66"/>
      <c r="CX872" s="66">
        <f t="shared" si="1618"/>
        <v>0</v>
      </c>
      <c r="CY872" s="40">
        <f t="shared" si="1519"/>
        <v>6801.7599999999984</v>
      </c>
      <c r="CZ872" s="65"/>
      <c r="DA872" s="66">
        <f t="shared" si="1619"/>
        <v>0</v>
      </c>
      <c r="DB872" s="67">
        <f t="shared" si="1579"/>
        <v>84158</v>
      </c>
      <c r="DC872" s="66"/>
      <c r="DD872" s="66">
        <f t="shared" si="1620"/>
        <v>0</v>
      </c>
      <c r="DE872" s="67">
        <f t="shared" si="1580"/>
        <v>130929</v>
      </c>
      <c r="DF872" s="66"/>
      <c r="DG872" s="69">
        <f t="shared" si="1621"/>
        <v>0</v>
      </c>
      <c r="DH872" s="67">
        <f t="shared" si="1640"/>
        <v>441384</v>
      </c>
      <c r="DI872" s="66"/>
      <c r="DJ872" s="66">
        <f t="shared" si="1622"/>
        <v>0</v>
      </c>
      <c r="DK872" s="67">
        <f t="shared" si="1564"/>
        <v>4219.5</v>
      </c>
      <c r="DL872" s="210"/>
      <c r="DM872" s="206">
        <f t="shared" si="1623"/>
        <v>0</v>
      </c>
      <c r="DN872" s="25">
        <f t="shared" si="1546"/>
        <v>0</v>
      </c>
      <c r="DO872" s="5"/>
      <c r="DP872" s="43">
        <f t="shared" si="1624"/>
        <v>0</v>
      </c>
      <c r="DQ872" s="27">
        <f t="shared" si="1565"/>
        <v>6819.5</v>
      </c>
      <c r="DR872" s="5"/>
      <c r="DS872" s="43">
        <f t="shared" si="1625"/>
        <v>0</v>
      </c>
      <c r="DT872" s="27">
        <f t="shared" si="1566"/>
        <v>4846</v>
      </c>
      <c r="DU872" s="5"/>
      <c r="DV872" s="43">
        <f t="shared" si="1626"/>
        <v>0</v>
      </c>
      <c r="DW872" s="27">
        <f t="shared" si="1567"/>
        <v>4835</v>
      </c>
      <c r="DX872" s="5"/>
      <c r="DY872" s="22">
        <f t="shared" si="1627"/>
        <v>0</v>
      </c>
      <c r="DZ872" s="25">
        <f t="shared" si="1568"/>
        <v>523</v>
      </c>
      <c r="EA872" s="22"/>
      <c r="EB872" s="22">
        <f t="shared" si="1628"/>
        <v>0</v>
      </c>
      <c r="EC872" s="28">
        <f t="shared" si="1569"/>
        <v>369</v>
      </c>
      <c r="ED872" s="5"/>
      <c r="EE872" s="43">
        <f t="shared" si="1629"/>
        <v>0</v>
      </c>
      <c r="EF872" s="27">
        <f t="shared" si="1570"/>
        <v>4769</v>
      </c>
      <c r="EG872" s="66"/>
      <c r="EH872" s="66">
        <f t="shared" si="1630"/>
        <v>0</v>
      </c>
      <c r="EI872" s="67">
        <f t="shared" si="1571"/>
        <v>23037</v>
      </c>
      <c r="EJ872" s="66"/>
      <c r="EK872" s="66">
        <f t="shared" si="1591"/>
        <v>0</v>
      </c>
      <c r="EL872" s="67">
        <f t="shared" si="1572"/>
        <v>21667</v>
      </c>
      <c r="EM872" s="110">
        <f t="shared" si="1592"/>
        <v>189801.35755900003</v>
      </c>
    </row>
    <row r="873" spans="1:143" s="33" customFormat="1" ht="12" customHeight="1" x14ac:dyDescent="0.25">
      <c r="A873" s="11">
        <v>46158</v>
      </c>
      <c r="B873" s="187"/>
      <c r="C873" s="174">
        <v>8004981957</v>
      </c>
      <c r="D873" s="13" t="s">
        <v>127</v>
      </c>
      <c r="E873" s="14">
        <v>35</v>
      </c>
      <c r="F873" s="15">
        <v>3</v>
      </c>
      <c r="G873" s="16">
        <v>191516031081</v>
      </c>
      <c r="H873" s="66"/>
      <c r="I873" s="41">
        <f t="shared" si="1635"/>
        <v>70</v>
      </c>
      <c r="J873" s="48">
        <f t="shared" si="1594"/>
        <v>117687</v>
      </c>
      <c r="K873" s="66"/>
      <c r="L873" s="41">
        <f t="shared" si="1636"/>
        <v>70</v>
      </c>
      <c r="M873" s="48">
        <f t="shared" si="1595"/>
        <v>9826</v>
      </c>
      <c r="N873" s="66"/>
      <c r="O873" s="41">
        <f t="shared" si="1637"/>
        <v>70</v>
      </c>
      <c r="P873" s="48">
        <f t="shared" si="1596"/>
        <v>111710</v>
      </c>
      <c r="Q873" s="66"/>
      <c r="R873" s="66">
        <f t="shared" si="1638"/>
        <v>70</v>
      </c>
      <c r="S873" s="67">
        <f t="shared" si="1597"/>
        <v>15626</v>
      </c>
      <c r="T873" s="66"/>
      <c r="U873" s="66">
        <f t="shared" si="1547"/>
        <v>0</v>
      </c>
      <c r="V873" s="67">
        <f t="shared" si="1598"/>
        <v>38989.800000000003</v>
      </c>
      <c r="W873" s="136"/>
      <c r="X873" s="69">
        <f t="shared" si="1543"/>
        <v>0</v>
      </c>
      <c r="Y873" s="67">
        <f t="shared" si="1599"/>
        <v>6245</v>
      </c>
      <c r="Z873" s="66"/>
      <c r="AA873" s="68">
        <f t="shared" si="1585"/>
        <v>0</v>
      </c>
      <c r="AB873" s="67">
        <f t="shared" si="1600"/>
        <v>6000</v>
      </c>
      <c r="AC873" s="66"/>
      <c r="AD873" s="66">
        <f t="shared" si="1586"/>
        <v>0</v>
      </c>
      <c r="AE873" s="67">
        <f t="shared" si="1601"/>
        <v>3738</v>
      </c>
      <c r="AF873" s="66"/>
      <c r="AG873" s="78">
        <f t="shared" si="1587"/>
        <v>108.5</v>
      </c>
      <c r="AH873" s="79">
        <f t="shared" si="1602"/>
        <v>4836.5</v>
      </c>
      <c r="AI873" s="66"/>
      <c r="AJ873" s="68">
        <f t="shared" si="1524"/>
        <v>0</v>
      </c>
      <c r="AK873" s="67">
        <f t="shared" si="1603"/>
        <v>22068</v>
      </c>
      <c r="AL873" s="66"/>
      <c r="AM873" s="68">
        <f t="shared" si="1588"/>
        <v>0</v>
      </c>
      <c r="AN873" s="67">
        <f t="shared" si="1604"/>
        <v>9228.02</v>
      </c>
      <c r="AO873" s="66"/>
      <c r="AP873" s="68">
        <f t="shared" si="1544"/>
        <v>0</v>
      </c>
      <c r="AQ873" s="67">
        <f t="shared" si="1605"/>
        <v>41947</v>
      </c>
      <c r="AR873" s="66"/>
      <c r="AS873" s="68">
        <f t="shared" si="1607"/>
        <v>0</v>
      </c>
      <c r="AT873" s="67">
        <f t="shared" si="1606"/>
        <v>2100</v>
      </c>
      <c r="AU873" s="66"/>
      <c r="AV873" s="66">
        <f t="shared" si="1554"/>
        <v>0</v>
      </c>
      <c r="AW873" s="42">
        <f t="shared" si="1533"/>
        <v>1620.0000000000014</v>
      </c>
      <c r="AX873" s="66"/>
      <c r="AY873" s="66">
        <f t="shared" si="1608"/>
        <v>0</v>
      </c>
      <c r="AZ873" s="67">
        <f t="shared" si="1545"/>
        <v>1738.6</v>
      </c>
      <c r="BA873" s="66"/>
      <c r="BB873" s="68">
        <f t="shared" si="1609"/>
        <v>0</v>
      </c>
      <c r="BC873" s="67">
        <f t="shared" si="1555"/>
        <v>1254.5999999999999</v>
      </c>
      <c r="BD873" s="66"/>
      <c r="BE873" s="68">
        <f t="shared" si="1610"/>
        <v>0</v>
      </c>
      <c r="BF873" s="67">
        <f t="shared" si="1525"/>
        <v>7474.3200000000015</v>
      </c>
      <c r="BG873" s="66"/>
      <c r="BH873" s="68">
        <f t="shared" si="1611"/>
        <v>0</v>
      </c>
      <c r="BI873" s="67">
        <f t="shared" si="1590"/>
        <v>44919.88</v>
      </c>
      <c r="BJ873" s="66"/>
      <c r="BK873" s="68">
        <f t="shared" si="1612"/>
        <v>0</v>
      </c>
      <c r="BL873" s="67">
        <f t="shared" si="1556"/>
        <v>4604.6000000000004</v>
      </c>
      <c r="BM873" s="66"/>
      <c r="BN873" s="68">
        <f t="shared" si="1557"/>
        <v>0</v>
      </c>
      <c r="BO873" s="67">
        <f t="shared" si="1558"/>
        <v>10424.300000000001</v>
      </c>
      <c r="BP873" s="66"/>
      <c r="BQ873" s="68">
        <f t="shared" si="1584"/>
        <v>0</v>
      </c>
      <c r="BR873" s="67">
        <f t="shared" si="1526"/>
        <v>23451.419999999991</v>
      </c>
      <c r="BS873" s="66"/>
      <c r="BT873" s="66">
        <f t="shared" si="1581"/>
        <v>0</v>
      </c>
      <c r="BU873" s="67">
        <f t="shared" si="1632"/>
        <v>42103</v>
      </c>
      <c r="BV873" s="66"/>
      <c r="BW873" s="66">
        <f t="shared" si="1582"/>
        <v>0</v>
      </c>
      <c r="BX873" s="67">
        <f t="shared" si="1633"/>
        <v>127455</v>
      </c>
      <c r="BY873" s="66"/>
      <c r="BZ873" s="66">
        <f t="shared" si="1583"/>
        <v>0</v>
      </c>
      <c r="CA873" s="67">
        <f t="shared" si="1634"/>
        <v>37583</v>
      </c>
      <c r="CB873" s="66"/>
      <c r="CC873" s="66">
        <f t="shared" si="1631"/>
        <v>0</v>
      </c>
      <c r="CD873" s="67">
        <f t="shared" si="1639"/>
        <v>54254.639999999992</v>
      </c>
      <c r="CE873" s="66"/>
      <c r="CF873" s="66">
        <f t="shared" si="1559"/>
        <v>0</v>
      </c>
      <c r="CG873" s="67">
        <f t="shared" si="1560"/>
        <v>5617.9</v>
      </c>
      <c r="CH873" s="66"/>
      <c r="CI873" s="66">
        <f t="shared" si="1613"/>
        <v>0</v>
      </c>
      <c r="CJ873" s="67">
        <f t="shared" si="1578"/>
        <v>8715</v>
      </c>
      <c r="CK873" s="66"/>
      <c r="CL873" s="68">
        <f t="shared" si="1614"/>
        <v>0</v>
      </c>
      <c r="CM873" s="79">
        <f t="shared" si="1561"/>
        <v>4864</v>
      </c>
      <c r="CN873" s="66"/>
      <c r="CO873" s="68">
        <f t="shared" si="1615"/>
        <v>0</v>
      </c>
      <c r="CP873" s="79">
        <f t="shared" si="1562"/>
        <v>3955</v>
      </c>
      <c r="CQ873" s="66"/>
      <c r="CR873" s="68">
        <f t="shared" si="1616"/>
        <v>0</v>
      </c>
      <c r="CS873" s="79">
        <f t="shared" si="1532"/>
        <v>6656</v>
      </c>
      <c r="CT873" s="66"/>
      <c r="CU873" s="68">
        <f t="shared" si="1617"/>
        <v>0</v>
      </c>
      <c r="CV873" s="79">
        <f t="shared" si="1563"/>
        <v>7769</v>
      </c>
      <c r="CW873" s="66"/>
      <c r="CX873" s="66">
        <f t="shared" si="1618"/>
        <v>0</v>
      </c>
      <c r="CY873" s="40">
        <f t="shared" si="1519"/>
        <v>6801.7599999999984</v>
      </c>
      <c r="CZ873" s="65"/>
      <c r="DA873" s="66">
        <f t="shared" si="1619"/>
        <v>0</v>
      </c>
      <c r="DB873" s="67">
        <f t="shared" si="1579"/>
        <v>84158</v>
      </c>
      <c r="DC873" s="66"/>
      <c r="DD873" s="66">
        <f t="shared" si="1620"/>
        <v>0</v>
      </c>
      <c r="DE873" s="67">
        <f t="shared" si="1580"/>
        <v>130929</v>
      </c>
      <c r="DF873" s="66"/>
      <c r="DG873" s="69">
        <f t="shared" si="1621"/>
        <v>0</v>
      </c>
      <c r="DH873" s="67">
        <f t="shared" si="1640"/>
        <v>441384</v>
      </c>
      <c r="DI873" s="66"/>
      <c r="DJ873" s="66">
        <f t="shared" si="1622"/>
        <v>0</v>
      </c>
      <c r="DK873" s="67">
        <f t="shared" si="1564"/>
        <v>4219.5</v>
      </c>
      <c r="DL873" s="210"/>
      <c r="DM873" s="206">
        <f t="shared" si="1623"/>
        <v>0</v>
      </c>
      <c r="DN873" s="25">
        <f t="shared" si="1546"/>
        <v>0</v>
      </c>
      <c r="DO873" s="5"/>
      <c r="DP873" s="43">
        <f t="shared" si="1624"/>
        <v>0</v>
      </c>
      <c r="DQ873" s="27">
        <f t="shared" si="1565"/>
        <v>6819.5</v>
      </c>
      <c r="DR873" s="5"/>
      <c r="DS873" s="43">
        <f t="shared" si="1625"/>
        <v>0</v>
      </c>
      <c r="DT873" s="27">
        <f t="shared" si="1566"/>
        <v>4846</v>
      </c>
      <c r="DU873" s="5"/>
      <c r="DV873" s="43">
        <f t="shared" si="1626"/>
        <v>0</v>
      </c>
      <c r="DW873" s="27">
        <f t="shared" si="1567"/>
        <v>4835</v>
      </c>
      <c r="DX873" s="5"/>
      <c r="DY873" s="22">
        <f t="shared" si="1627"/>
        <v>0</v>
      </c>
      <c r="DZ873" s="25">
        <f t="shared" si="1568"/>
        <v>523</v>
      </c>
      <c r="EA873" s="22"/>
      <c r="EB873" s="22">
        <f t="shared" si="1628"/>
        <v>0</v>
      </c>
      <c r="EC873" s="28">
        <f t="shared" si="1569"/>
        <v>369</v>
      </c>
      <c r="ED873" s="5"/>
      <c r="EE873" s="43">
        <f t="shared" si="1629"/>
        <v>0</v>
      </c>
      <c r="EF873" s="27">
        <f t="shared" si="1570"/>
        <v>4769</v>
      </c>
      <c r="EG873" s="66"/>
      <c r="EH873" s="66">
        <f t="shared" si="1630"/>
        <v>0</v>
      </c>
      <c r="EI873" s="67">
        <f t="shared" si="1571"/>
        <v>23037</v>
      </c>
      <c r="EJ873" s="66"/>
      <c r="EK873" s="66">
        <f t="shared" si="1591"/>
        <v>0</v>
      </c>
      <c r="EL873" s="67">
        <f t="shared" si="1572"/>
        <v>21667</v>
      </c>
      <c r="EM873" s="110">
        <f t="shared" si="1592"/>
        <v>189668.33395900001</v>
      </c>
    </row>
    <row r="874" spans="1:143" s="33" customFormat="1" ht="12.75" customHeight="1" x14ac:dyDescent="0.25">
      <c r="A874" s="11">
        <v>46158</v>
      </c>
      <c r="B874" s="187"/>
      <c r="C874" s="174">
        <v>8004981961</v>
      </c>
      <c r="D874" s="13" t="s">
        <v>259</v>
      </c>
      <c r="E874" s="14">
        <v>120</v>
      </c>
      <c r="F874" s="15">
        <v>1.75</v>
      </c>
      <c r="G874" s="16">
        <v>191516146297</v>
      </c>
      <c r="H874" s="66"/>
      <c r="I874" s="41">
        <f t="shared" si="1635"/>
        <v>240</v>
      </c>
      <c r="J874" s="48">
        <f t="shared" si="1594"/>
        <v>117447</v>
      </c>
      <c r="K874" s="66"/>
      <c r="L874" s="41">
        <f t="shared" si="1636"/>
        <v>240</v>
      </c>
      <c r="M874" s="48">
        <f t="shared" si="1595"/>
        <v>9586</v>
      </c>
      <c r="N874" s="66"/>
      <c r="O874" s="41">
        <f t="shared" si="1637"/>
        <v>240</v>
      </c>
      <c r="P874" s="48">
        <f t="shared" si="1596"/>
        <v>111470</v>
      </c>
      <c r="Q874" s="66"/>
      <c r="R874" s="66">
        <f t="shared" si="1638"/>
        <v>240</v>
      </c>
      <c r="S874" s="67">
        <f t="shared" si="1597"/>
        <v>15386</v>
      </c>
      <c r="T874" s="66"/>
      <c r="U874" s="66">
        <f t="shared" si="1547"/>
        <v>222</v>
      </c>
      <c r="V874" s="67">
        <f t="shared" si="1598"/>
        <v>38767.800000000003</v>
      </c>
      <c r="W874" s="136"/>
      <c r="X874" s="69">
        <f t="shared" si="1543"/>
        <v>0</v>
      </c>
      <c r="Y874" s="67">
        <f t="shared" si="1599"/>
        <v>6245</v>
      </c>
      <c r="Z874" s="66"/>
      <c r="AA874" s="68">
        <f t="shared" si="1585"/>
        <v>0</v>
      </c>
      <c r="AB874" s="67">
        <f t="shared" si="1600"/>
        <v>6000</v>
      </c>
      <c r="AC874" s="66"/>
      <c r="AD874" s="66">
        <f t="shared" si="1586"/>
        <v>0</v>
      </c>
      <c r="AE874" s="67">
        <f t="shared" si="1601"/>
        <v>3738</v>
      </c>
      <c r="AF874" s="66"/>
      <c r="AG874" s="78">
        <f t="shared" si="1587"/>
        <v>0</v>
      </c>
      <c r="AH874" s="79">
        <f t="shared" si="1602"/>
        <v>4836.5</v>
      </c>
      <c r="AI874" s="66"/>
      <c r="AJ874" s="68">
        <f t="shared" si="1524"/>
        <v>0</v>
      </c>
      <c r="AK874" s="67">
        <f t="shared" si="1603"/>
        <v>22068</v>
      </c>
      <c r="AL874" s="66"/>
      <c r="AM874" s="68">
        <f t="shared" si="1588"/>
        <v>0</v>
      </c>
      <c r="AN874" s="67">
        <f t="shared" si="1604"/>
        <v>9228.02</v>
      </c>
      <c r="AO874" s="66"/>
      <c r="AP874" s="68">
        <f t="shared" si="1544"/>
        <v>0</v>
      </c>
      <c r="AQ874" s="67">
        <f t="shared" si="1605"/>
        <v>41947</v>
      </c>
      <c r="AR874" s="66"/>
      <c r="AS874" s="68">
        <f t="shared" si="1607"/>
        <v>0</v>
      </c>
      <c r="AT874" s="67">
        <f t="shared" si="1606"/>
        <v>2100</v>
      </c>
      <c r="AU874" s="66"/>
      <c r="AV874" s="66">
        <f t="shared" si="1554"/>
        <v>0</v>
      </c>
      <c r="AW874" s="42">
        <f t="shared" si="1533"/>
        <v>1620.0000000000014</v>
      </c>
      <c r="AX874" s="66"/>
      <c r="AY874" s="66">
        <f t="shared" si="1608"/>
        <v>0</v>
      </c>
      <c r="AZ874" s="67">
        <f t="shared" si="1545"/>
        <v>1738.6</v>
      </c>
      <c r="BA874" s="66"/>
      <c r="BB874" s="68">
        <f t="shared" si="1609"/>
        <v>0</v>
      </c>
      <c r="BC874" s="67">
        <f t="shared" si="1555"/>
        <v>1254.5999999999999</v>
      </c>
      <c r="BD874" s="66"/>
      <c r="BE874" s="68">
        <f t="shared" si="1610"/>
        <v>0</v>
      </c>
      <c r="BF874" s="67">
        <f t="shared" si="1525"/>
        <v>7474.3200000000015</v>
      </c>
      <c r="BG874" s="66"/>
      <c r="BH874" s="68">
        <f t="shared" si="1611"/>
        <v>0</v>
      </c>
      <c r="BI874" s="67">
        <f t="shared" si="1590"/>
        <v>44919.88</v>
      </c>
      <c r="BJ874" s="66"/>
      <c r="BK874" s="68">
        <f t="shared" si="1612"/>
        <v>0</v>
      </c>
      <c r="BL874" s="67">
        <f t="shared" si="1556"/>
        <v>4604.6000000000004</v>
      </c>
      <c r="BM874" s="66"/>
      <c r="BN874" s="68">
        <f t="shared" si="1557"/>
        <v>0</v>
      </c>
      <c r="BO874" s="67">
        <f t="shared" si="1558"/>
        <v>10424.300000000001</v>
      </c>
      <c r="BP874" s="66"/>
      <c r="BQ874" s="68">
        <f t="shared" si="1584"/>
        <v>0</v>
      </c>
      <c r="BR874" s="67">
        <f t="shared" si="1526"/>
        <v>23451.419999999991</v>
      </c>
      <c r="BS874" s="66"/>
      <c r="BT874" s="66">
        <f t="shared" si="1581"/>
        <v>0</v>
      </c>
      <c r="BU874" s="67">
        <f t="shared" si="1632"/>
        <v>42103</v>
      </c>
      <c r="BV874" s="66"/>
      <c r="BW874" s="66">
        <f t="shared" si="1582"/>
        <v>0</v>
      </c>
      <c r="BX874" s="67">
        <f t="shared" si="1633"/>
        <v>127455</v>
      </c>
      <c r="BY874" s="66"/>
      <c r="BZ874" s="66">
        <f t="shared" si="1583"/>
        <v>0</v>
      </c>
      <c r="CA874" s="67">
        <f t="shared" si="1634"/>
        <v>37583</v>
      </c>
      <c r="CB874" s="66"/>
      <c r="CC874" s="66">
        <f t="shared" si="1631"/>
        <v>0</v>
      </c>
      <c r="CD874" s="67">
        <f t="shared" si="1639"/>
        <v>54254.639999999992</v>
      </c>
      <c r="CE874" s="66"/>
      <c r="CF874" s="66">
        <f t="shared" si="1559"/>
        <v>0</v>
      </c>
      <c r="CG874" s="67">
        <f t="shared" si="1560"/>
        <v>5617.9</v>
      </c>
      <c r="CH874" s="66"/>
      <c r="CI874" s="66">
        <f t="shared" si="1613"/>
        <v>0</v>
      </c>
      <c r="CJ874" s="67">
        <f t="shared" si="1578"/>
        <v>8715</v>
      </c>
      <c r="CK874" s="66"/>
      <c r="CL874" s="68">
        <f t="shared" si="1614"/>
        <v>0</v>
      </c>
      <c r="CM874" s="79">
        <f t="shared" si="1561"/>
        <v>4864</v>
      </c>
      <c r="CN874" s="66"/>
      <c r="CO874" s="68">
        <f t="shared" si="1615"/>
        <v>0</v>
      </c>
      <c r="CP874" s="79">
        <f t="shared" si="1562"/>
        <v>3955</v>
      </c>
      <c r="CQ874" s="66"/>
      <c r="CR874" s="68">
        <f t="shared" si="1616"/>
        <v>0</v>
      </c>
      <c r="CS874" s="79">
        <f t="shared" si="1532"/>
        <v>6656</v>
      </c>
      <c r="CT874" s="66"/>
      <c r="CU874" s="68">
        <f t="shared" si="1617"/>
        <v>0</v>
      </c>
      <c r="CV874" s="79">
        <f t="shared" si="1563"/>
        <v>7769</v>
      </c>
      <c r="CW874" s="66"/>
      <c r="CX874" s="66">
        <f t="shared" si="1618"/>
        <v>0</v>
      </c>
      <c r="CY874" s="40">
        <f t="shared" ref="CY874:CY937" si="1641">+CY873+CW874-CX874</f>
        <v>6801.7599999999984</v>
      </c>
      <c r="CZ874" s="65"/>
      <c r="DA874" s="66">
        <f t="shared" si="1619"/>
        <v>0</v>
      </c>
      <c r="DB874" s="67">
        <f t="shared" si="1579"/>
        <v>84158</v>
      </c>
      <c r="DC874" s="66"/>
      <c r="DD874" s="66">
        <f t="shared" si="1620"/>
        <v>0</v>
      </c>
      <c r="DE874" s="67">
        <f t="shared" si="1580"/>
        <v>130929</v>
      </c>
      <c r="DF874" s="66"/>
      <c r="DG874" s="69">
        <f t="shared" si="1621"/>
        <v>0</v>
      </c>
      <c r="DH874" s="67">
        <f t="shared" si="1640"/>
        <v>441384</v>
      </c>
      <c r="DI874" s="66"/>
      <c r="DJ874" s="66">
        <f t="shared" si="1622"/>
        <v>0</v>
      </c>
      <c r="DK874" s="67">
        <f t="shared" si="1564"/>
        <v>4219.5</v>
      </c>
      <c r="DL874" s="210"/>
      <c r="DM874" s="206">
        <f t="shared" si="1623"/>
        <v>0</v>
      </c>
      <c r="DN874" s="25">
        <f t="shared" si="1546"/>
        <v>0</v>
      </c>
      <c r="DO874" s="5"/>
      <c r="DP874" s="43">
        <f t="shared" si="1624"/>
        <v>0</v>
      </c>
      <c r="DQ874" s="27">
        <f t="shared" si="1565"/>
        <v>6819.5</v>
      </c>
      <c r="DR874" s="5"/>
      <c r="DS874" s="43">
        <f t="shared" si="1625"/>
        <v>0</v>
      </c>
      <c r="DT874" s="27">
        <f t="shared" si="1566"/>
        <v>4846</v>
      </c>
      <c r="DU874" s="5"/>
      <c r="DV874" s="43">
        <f t="shared" si="1626"/>
        <v>0</v>
      </c>
      <c r="DW874" s="27">
        <f t="shared" si="1567"/>
        <v>4835</v>
      </c>
      <c r="DX874" s="5"/>
      <c r="DY874" s="22">
        <f t="shared" si="1627"/>
        <v>0</v>
      </c>
      <c r="DZ874" s="25">
        <f t="shared" si="1568"/>
        <v>523</v>
      </c>
      <c r="EA874" s="22"/>
      <c r="EB874" s="22">
        <f t="shared" si="1628"/>
        <v>0</v>
      </c>
      <c r="EC874" s="28">
        <f t="shared" si="1569"/>
        <v>369</v>
      </c>
      <c r="ED874" s="5"/>
      <c r="EE874" s="43">
        <f t="shared" si="1629"/>
        <v>0</v>
      </c>
      <c r="EF874" s="27">
        <f t="shared" si="1570"/>
        <v>4769</v>
      </c>
      <c r="EG874" s="66"/>
      <c r="EH874" s="66">
        <f t="shared" si="1630"/>
        <v>0</v>
      </c>
      <c r="EI874" s="67">
        <f t="shared" si="1571"/>
        <v>23037</v>
      </c>
      <c r="EJ874" s="66"/>
      <c r="EK874" s="66">
        <f t="shared" si="1591"/>
        <v>0</v>
      </c>
      <c r="EL874" s="67">
        <f t="shared" si="1572"/>
        <v>21667</v>
      </c>
      <c r="EM874" s="110">
        <f t="shared" si="1592"/>
        <v>189352.479559</v>
      </c>
    </row>
    <row r="875" spans="1:143" s="35" customFormat="1" ht="11.25" customHeight="1" x14ac:dyDescent="0.25">
      <c r="A875" s="11">
        <v>46158</v>
      </c>
      <c r="B875" s="187"/>
      <c r="C875" s="174">
        <v>8004981964</v>
      </c>
      <c r="D875" s="13" t="s">
        <v>310</v>
      </c>
      <c r="E875" s="14">
        <v>80</v>
      </c>
      <c r="F875" s="15">
        <v>10</v>
      </c>
      <c r="G875" s="16">
        <v>191516031197</v>
      </c>
      <c r="H875" s="66"/>
      <c r="I875" s="41">
        <f t="shared" si="1635"/>
        <v>160</v>
      </c>
      <c r="J875" s="48">
        <f t="shared" si="1594"/>
        <v>117287</v>
      </c>
      <c r="K875" s="66"/>
      <c r="L875" s="41">
        <f t="shared" si="1636"/>
        <v>160</v>
      </c>
      <c r="M875" s="48">
        <f t="shared" si="1595"/>
        <v>9426</v>
      </c>
      <c r="N875" s="66"/>
      <c r="O875" s="41">
        <f t="shared" si="1637"/>
        <v>160</v>
      </c>
      <c r="P875" s="48">
        <f t="shared" si="1596"/>
        <v>111310</v>
      </c>
      <c r="Q875" s="66"/>
      <c r="R875" s="66">
        <f t="shared" si="1638"/>
        <v>160</v>
      </c>
      <c r="S875" s="67">
        <f t="shared" si="1597"/>
        <v>15226</v>
      </c>
      <c r="T875" s="66"/>
      <c r="U875" s="66">
        <f t="shared" si="1547"/>
        <v>808</v>
      </c>
      <c r="V875" s="67">
        <f t="shared" si="1598"/>
        <v>37959.800000000003</v>
      </c>
      <c r="W875" s="136"/>
      <c r="X875" s="69">
        <f t="shared" si="1543"/>
        <v>0</v>
      </c>
      <c r="Y875" s="67">
        <f t="shared" si="1599"/>
        <v>6245</v>
      </c>
      <c r="Z875" s="66"/>
      <c r="AA875" s="68">
        <f t="shared" si="1585"/>
        <v>0</v>
      </c>
      <c r="AB875" s="67">
        <f t="shared" si="1600"/>
        <v>6000</v>
      </c>
      <c r="AC875" s="66"/>
      <c r="AD875" s="66">
        <f t="shared" si="1586"/>
        <v>0</v>
      </c>
      <c r="AE875" s="67">
        <f t="shared" si="1601"/>
        <v>3738</v>
      </c>
      <c r="AF875" s="66"/>
      <c r="AG875" s="78">
        <f t="shared" si="1587"/>
        <v>0</v>
      </c>
      <c r="AH875" s="79">
        <f t="shared" si="1602"/>
        <v>4836.5</v>
      </c>
      <c r="AI875" s="66"/>
      <c r="AJ875" s="68">
        <f t="shared" si="1524"/>
        <v>0</v>
      </c>
      <c r="AK875" s="67">
        <f t="shared" si="1603"/>
        <v>22068</v>
      </c>
      <c r="AL875" s="66"/>
      <c r="AM875" s="68">
        <f t="shared" si="1588"/>
        <v>0</v>
      </c>
      <c r="AN875" s="67">
        <f t="shared" si="1604"/>
        <v>9228.02</v>
      </c>
      <c r="AO875" s="66"/>
      <c r="AP875" s="68">
        <f t="shared" si="1544"/>
        <v>0</v>
      </c>
      <c r="AQ875" s="67">
        <f t="shared" si="1605"/>
        <v>41947</v>
      </c>
      <c r="AR875" s="66"/>
      <c r="AS875" s="68">
        <f t="shared" si="1607"/>
        <v>0</v>
      </c>
      <c r="AT875" s="67">
        <f t="shared" si="1606"/>
        <v>2100</v>
      </c>
      <c r="AU875" s="66"/>
      <c r="AV875" s="66">
        <f t="shared" si="1554"/>
        <v>0</v>
      </c>
      <c r="AW875" s="42">
        <f t="shared" si="1533"/>
        <v>1620.0000000000014</v>
      </c>
      <c r="AX875" s="66"/>
      <c r="AY875" s="66">
        <f t="shared" si="1608"/>
        <v>0</v>
      </c>
      <c r="AZ875" s="67">
        <f t="shared" si="1545"/>
        <v>1738.6</v>
      </c>
      <c r="BA875" s="66"/>
      <c r="BB875" s="68">
        <f t="shared" si="1609"/>
        <v>0</v>
      </c>
      <c r="BC875" s="67">
        <f t="shared" si="1555"/>
        <v>1254.5999999999999</v>
      </c>
      <c r="BD875" s="66"/>
      <c r="BE875" s="68">
        <f t="shared" si="1610"/>
        <v>0</v>
      </c>
      <c r="BF875" s="67">
        <f t="shared" si="1525"/>
        <v>7474.3200000000015</v>
      </c>
      <c r="BG875" s="66"/>
      <c r="BH875" s="68">
        <f t="shared" si="1611"/>
        <v>0</v>
      </c>
      <c r="BI875" s="67">
        <f t="shared" si="1590"/>
        <v>44919.88</v>
      </c>
      <c r="BJ875" s="66"/>
      <c r="BK875" s="68">
        <f t="shared" si="1612"/>
        <v>0</v>
      </c>
      <c r="BL875" s="67">
        <f t="shared" si="1556"/>
        <v>4604.6000000000004</v>
      </c>
      <c r="BM875" s="66"/>
      <c r="BN875" s="68">
        <f t="shared" si="1557"/>
        <v>0</v>
      </c>
      <c r="BO875" s="67">
        <f t="shared" si="1558"/>
        <v>10424.300000000001</v>
      </c>
      <c r="BP875" s="66"/>
      <c r="BQ875" s="68">
        <f t="shared" si="1584"/>
        <v>0</v>
      </c>
      <c r="BR875" s="67">
        <f t="shared" si="1526"/>
        <v>23451.419999999991</v>
      </c>
      <c r="BS875" s="66"/>
      <c r="BT875" s="66">
        <f t="shared" si="1581"/>
        <v>0</v>
      </c>
      <c r="BU875" s="67">
        <f t="shared" si="1632"/>
        <v>42103</v>
      </c>
      <c r="BV875" s="66"/>
      <c r="BW875" s="66">
        <f t="shared" si="1582"/>
        <v>0</v>
      </c>
      <c r="BX875" s="67">
        <f t="shared" si="1633"/>
        <v>127455</v>
      </c>
      <c r="BY875" s="66"/>
      <c r="BZ875" s="66">
        <f t="shared" si="1583"/>
        <v>0</v>
      </c>
      <c r="CA875" s="67">
        <f t="shared" si="1634"/>
        <v>37583</v>
      </c>
      <c r="CB875" s="66"/>
      <c r="CC875" s="66">
        <f t="shared" si="1631"/>
        <v>0</v>
      </c>
      <c r="CD875" s="67">
        <f t="shared" si="1639"/>
        <v>54254.639999999992</v>
      </c>
      <c r="CE875" s="66"/>
      <c r="CF875" s="66">
        <f t="shared" si="1559"/>
        <v>0</v>
      </c>
      <c r="CG875" s="67">
        <f t="shared" si="1560"/>
        <v>5617.9</v>
      </c>
      <c r="CH875" s="66"/>
      <c r="CI875" s="66">
        <f t="shared" si="1613"/>
        <v>0</v>
      </c>
      <c r="CJ875" s="67">
        <f t="shared" si="1578"/>
        <v>8715</v>
      </c>
      <c r="CK875" s="66"/>
      <c r="CL875" s="68">
        <f t="shared" si="1614"/>
        <v>0</v>
      </c>
      <c r="CM875" s="79">
        <f t="shared" si="1561"/>
        <v>4864</v>
      </c>
      <c r="CN875" s="66"/>
      <c r="CO875" s="68">
        <f t="shared" si="1615"/>
        <v>0</v>
      </c>
      <c r="CP875" s="79">
        <f t="shared" si="1562"/>
        <v>3955</v>
      </c>
      <c r="CQ875" s="66"/>
      <c r="CR875" s="68">
        <f t="shared" si="1616"/>
        <v>0</v>
      </c>
      <c r="CS875" s="79">
        <f t="shared" si="1532"/>
        <v>6656</v>
      </c>
      <c r="CT875" s="66"/>
      <c r="CU875" s="68">
        <f t="shared" si="1617"/>
        <v>0</v>
      </c>
      <c r="CV875" s="79">
        <f t="shared" si="1563"/>
        <v>7769</v>
      </c>
      <c r="CW875" s="66"/>
      <c r="CX875" s="66">
        <f t="shared" si="1618"/>
        <v>0</v>
      </c>
      <c r="CY875" s="40">
        <f t="shared" si="1641"/>
        <v>6801.7599999999984</v>
      </c>
      <c r="CZ875" s="65"/>
      <c r="DA875" s="66">
        <f t="shared" si="1619"/>
        <v>0</v>
      </c>
      <c r="DB875" s="67">
        <f t="shared" si="1579"/>
        <v>84158</v>
      </c>
      <c r="DC875" s="66"/>
      <c r="DD875" s="66">
        <f t="shared" si="1620"/>
        <v>0</v>
      </c>
      <c r="DE875" s="67">
        <f t="shared" si="1580"/>
        <v>130929</v>
      </c>
      <c r="DF875" s="66"/>
      <c r="DG875" s="69">
        <f t="shared" si="1621"/>
        <v>0</v>
      </c>
      <c r="DH875" s="67">
        <f t="shared" si="1640"/>
        <v>441384</v>
      </c>
      <c r="DI875" s="66"/>
      <c r="DJ875" s="66">
        <f t="shared" si="1622"/>
        <v>0</v>
      </c>
      <c r="DK875" s="67">
        <f t="shared" si="1564"/>
        <v>4219.5</v>
      </c>
      <c r="DL875" s="210"/>
      <c r="DM875" s="206">
        <f t="shared" si="1623"/>
        <v>0</v>
      </c>
      <c r="DN875" s="25">
        <f t="shared" si="1546"/>
        <v>0</v>
      </c>
      <c r="DO875" s="5"/>
      <c r="DP875" s="43">
        <f t="shared" si="1624"/>
        <v>0</v>
      </c>
      <c r="DQ875" s="27">
        <f t="shared" si="1565"/>
        <v>6819.5</v>
      </c>
      <c r="DR875" s="5"/>
      <c r="DS875" s="43">
        <f t="shared" si="1625"/>
        <v>0</v>
      </c>
      <c r="DT875" s="27">
        <f t="shared" si="1566"/>
        <v>4846</v>
      </c>
      <c r="DU875" s="5"/>
      <c r="DV875" s="43">
        <f t="shared" si="1626"/>
        <v>0</v>
      </c>
      <c r="DW875" s="27">
        <f t="shared" si="1567"/>
        <v>4835</v>
      </c>
      <c r="DX875" s="5"/>
      <c r="DY875" s="22">
        <f t="shared" si="1627"/>
        <v>0</v>
      </c>
      <c r="DZ875" s="25">
        <f t="shared" si="1568"/>
        <v>523</v>
      </c>
      <c r="EA875" s="22"/>
      <c r="EB875" s="22">
        <f t="shared" si="1628"/>
        <v>0</v>
      </c>
      <c r="EC875" s="28">
        <f t="shared" si="1569"/>
        <v>369</v>
      </c>
      <c r="ED875" s="5"/>
      <c r="EE875" s="43">
        <f t="shared" si="1629"/>
        <v>0</v>
      </c>
      <c r="EF875" s="27">
        <f t="shared" si="1570"/>
        <v>4769</v>
      </c>
      <c r="EG875" s="66"/>
      <c r="EH875" s="66">
        <f t="shared" si="1630"/>
        <v>0</v>
      </c>
      <c r="EI875" s="67">
        <f t="shared" si="1571"/>
        <v>23037</v>
      </c>
      <c r="EJ875" s="66"/>
      <c r="EK875" s="66">
        <f t="shared" si="1591"/>
        <v>0</v>
      </c>
      <c r="EL875" s="67">
        <f t="shared" si="1572"/>
        <v>21667</v>
      </c>
      <c r="EM875" s="110">
        <f t="shared" si="1592"/>
        <v>189324.381559</v>
      </c>
    </row>
    <row r="876" spans="1:143" ht="11.25" customHeight="1" x14ac:dyDescent="0.25">
      <c r="A876" s="11">
        <v>46158</v>
      </c>
      <c r="B876" s="187"/>
      <c r="C876" s="174">
        <v>8004981967</v>
      </c>
      <c r="D876" s="13" t="s">
        <v>107</v>
      </c>
      <c r="E876" s="14">
        <v>30</v>
      </c>
      <c r="F876" s="15">
        <v>0.3</v>
      </c>
      <c r="G876" s="16">
        <v>191516786486</v>
      </c>
      <c r="H876" s="66"/>
      <c r="I876" s="41">
        <f t="shared" si="1635"/>
        <v>0</v>
      </c>
      <c r="J876" s="48">
        <f>J875+H876-I876-60</f>
        <v>117227</v>
      </c>
      <c r="K876" s="66"/>
      <c r="L876" s="41">
        <v>60</v>
      </c>
      <c r="M876" s="48">
        <f>M875+K876-L876-60</f>
        <v>9306</v>
      </c>
      <c r="N876" s="66"/>
      <c r="O876" s="41">
        <f t="shared" si="1637"/>
        <v>0</v>
      </c>
      <c r="P876" s="48">
        <f>P875+N876-O876-60</f>
        <v>111250</v>
      </c>
      <c r="Q876" s="66"/>
      <c r="R876" s="66">
        <f t="shared" si="1638"/>
        <v>0</v>
      </c>
      <c r="S876" s="67">
        <f>S875+Q876-R876-60</f>
        <v>15166</v>
      </c>
      <c r="T876" s="66"/>
      <c r="U876" s="66">
        <f t="shared" si="1547"/>
        <v>0</v>
      </c>
      <c r="V876" s="67">
        <f t="shared" si="1598"/>
        <v>37959.800000000003</v>
      </c>
      <c r="X876" s="69">
        <f t="shared" si="1543"/>
        <v>0</v>
      </c>
      <c r="Y876" s="67">
        <f t="shared" si="1599"/>
        <v>6245</v>
      </c>
      <c r="Z876" s="66"/>
      <c r="AA876" s="68">
        <f t="shared" si="1585"/>
        <v>12</v>
      </c>
      <c r="AB876" s="67">
        <f t="shared" si="1600"/>
        <v>5988</v>
      </c>
      <c r="AC876" s="66"/>
      <c r="AD876" s="66">
        <f t="shared" si="1586"/>
        <v>0</v>
      </c>
      <c r="AE876" s="67">
        <f t="shared" si="1601"/>
        <v>3738</v>
      </c>
      <c r="AF876" s="66"/>
      <c r="AG876" s="78">
        <f t="shared" si="1587"/>
        <v>0</v>
      </c>
      <c r="AH876" s="79">
        <f t="shared" si="1602"/>
        <v>4836.5</v>
      </c>
      <c r="AI876" s="66"/>
      <c r="AJ876" s="68">
        <f t="shared" ref="AJ876:AJ939" si="1642">IF(OR(D876="NPC6ASZDB-OR030C",D876="NPP6ASZDB-OR003M",D876="NPP6ASZDB-OR002M",D876="NPP6ASZDB-OR005M",D876="NPP6ASZDB-OR001M",D876="NPC6ASZDB-OR025C",D876="NPP6ASZDB-OR010M",D876="NPC6ASZDB-OR008M",D876="NPC06SZDB-OR005M",D876="NPC06SZDB-OR150C",D876="NPC06SZDB-OR050C",D876="NPC6ASZDB-OR020M",D876="NPC6ASZDB-OR750C",D876="NPC6ASZDB-OR007M",D876="NPC6ASZDB-OR350C",D876="NPC6ASZDB-OR250C",D876="NPC6ASZDB-OR020M",D876="NPC6ASZDB-OR015M",D876="NPC6ASZDB-OR005M",D876="NPC6ASZDB-OR010M",D876="NPC6ASZDB-OR050C",D876="NPC6ASZDB-OR150C",D876="NPC6ASZDB-OR004M",D876="NPC6ASZDB-OR010M",D876="NPC6ASZDB-OR005M",D876="NPC06SZDB-OR010M",D876="NPC6ASZDB-OR001M",D876="NPC6ASZDB-OR002M",D876="NPC6ASZDB-OR003M",D876="NPC06SZDB-OR001M",D876="NPC06SZDB-OR002M",D876="NPC06SZDB-OR003M",D876="NPC6ASZDB-OR012M",D876="NPC6ASZDB-OR030M",),E876*(F876+0.1),0)</f>
        <v>0</v>
      </c>
      <c r="AK876" s="67">
        <f t="shared" si="1603"/>
        <v>22068</v>
      </c>
      <c r="AL876" s="66"/>
      <c r="AM876" s="68">
        <f t="shared" si="1588"/>
        <v>0</v>
      </c>
      <c r="AN876" s="67">
        <f t="shared" si="1604"/>
        <v>9228.02</v>
      </c>
      <c r="AO876" s="66"/>
      <c r="AP876" s="68">
        <f t="shared" si="1544"/>
        <v>0</v>
      </c>
      <c r="AQ876" s="67">
        <f t="shared" si="1605"/>
        <v>41947</v>
      </c>
      <c r="AR876" s="66"/>
      <c r="AS876" s="68">
        <f t="shared" si="1607"/>
        <v>0</v>
      </c>
      <c r="AT876" s="67">
        <f t="shared" si="1606"/>
        <v>2100</v>
      </c>
      <c r="AU876" s="66"/>
      <c r="AV876" s="66">
        <f t="shared" si="1554"/>
        <v>0</v>
      </c>
      <c r="AW876" s="42">
        <f t="shared" si="1533"/>
        <v>1620.0000000000014</v>
      </c>
      <c r="AX876" s="66"/>
      <c r="AY876" s="66">
        <f t="shared" si="1608"/>
        <v>0</v>
      </c>
      <c r="AZ876" s="67">
        <f t="shared" si="1545"/>
        <v>1738.6</v>
      </c>
      <c r="BA876" s="66"/>
      <c r="BB876" s="68">
        <f t="shared" si="1609"/>
        <v>0</v>
      </c>
      <c r="BC876" s="67">
        <f t="shared" si="1555"/>
        <v>1254.5999999999999</v>
      </c>
      <c r="BD876" s="66"/>
      <c r="BE876" s="68">
        <f t="shared" si="1610"/>
        <v>0</v>
      </c>
      <c r="BF876" s="67">
        <f t="shared" ref="BF876:BF939" si="1643">+BF875+BD876-BE876</f>
        <v>7474.3200000000015</v>
      </c>
      <c r="BG876" s="66"/>
      <c r="BH876" s="68">
        <f t="shared" si="1611"/>
        <v>0</v>
      </c>
      <c r="BI876" s="67">
        <f t="shared" si="1590"/>
        <v>44919.88</v>
      </c>
      <c r="BJ876" s="66"/>
      <c r="BK876" s="68">
        <f t="shared" si="1612"/>
        <v>0</v>
      </c>
      <c r="BL876" s="67">
        <f t="shared" si="1556"/>
        <v>4604.6000000000004</v>
      </c>
      <c r="BM876" s="66"/>
      <c r="BN876" s="68">
        <f t="shared" si="1557"/>
        <v>0</v>
      </c>
      <c r="BO876" s="67">
        <f t="shared" si="1558"/>
        <v>10424.300000000001</v>
      </c>
      <c r="BP876" s="66"/>
      <c r="BQ876" s="68">
        <f t="shared" si="1584"/>
        <v>0</v>
      </c>
      <c r="BR876" s="67">
        <f t="shared" si="1526"/>
        <v>23451.419999999991</v>
      </c>
      <c r="BS876" s="66"/>
      <c r="BT876" s="66">
        <f t="shared" si="1581"/>
        <v>0</v>
      </c>
      <c r="BU876" s="67">
        <f t="shared" si="1632"/>
        <v>42103</v>
      </c>
      <c r="BV876" s="66"/>
      <c r="BW876" s="66">
        <f t="shared" si="1582"/>
        <v>0</v>
      </c>
      <c r="BX876" s="67">
        <f t="shared" si="1633"/>
        <v>127455</v>
      </c>
      <c r="BY876" s="66"/>
      <c r="BZ876" s="66">
        <f t="shared" si="1583"/>
        <v>0</v>
      </c>
      <c r="CA876" s="67">
        <f t="shared" si="1634"/>
        <v>37583</v>
      </c>
      <c r="CB876" s="66"/>
      <c r="CC876" s="66">
        <f t="shared" si="1631"/>
        <v>0</v>
      </c>
      <c r="CD876" s="67">
        <f t="shared" si="1639"/>
        <v>54254.639999999992</v>
      </c>
      <c r="CE876" s="66"/>
      <c r="CF876" s="66">
        <f t="shared" si="1559"/>
        <v>0</v>
      </c>
      <c r="CG876" s="67">
        <f t="shared" si="1560"/>
        <v>5617.9</v>
      </c>
      <c r="CH876" s="66"/>
      <c r="CI876" s="66">
        <f t="shared" si="1613"/>
        <v>0</v>
      </c>
      <c r="CJ876" s="67">
        <f t="shared" si="1578"/>
        <v>8715</v>
      </c>
      <c r="CK876" s="66"/>
      <c r="CL876" s="68">
        <f t="shared" si="1614"/>
        <v>0</v>
      </c>
      <c r="CM876" s="79">
        <f t="shared" si="1561"/>
        <v>4864</v>
      </c>
      <c r="CN876" s="66"/>
      <c r="CO876" s="68">
        <f t="shared" si="1615"/>
        <v>0</v>
      </c>
      <c r="CP876" s="79">
        <f t="shared" si="1562"/>
        <v>3955</v>
      </c>
      <c r="CQ876" s="66"/>
      <c r="CR876" s="68">
        <f t="shared" si="1616"/>
        <v>0</v>
      </c>
      <c r="CS876" s="79">
        <f t="shared" si="1532"/>
        <v>6656</v>
      </c>
      <c r="CT876" s="66"/>
      <c r="CU876" s="68">
        <f t="shared" si="1617"/>
        <v>0</v>
      </c>
      <c r="CV876" s="79">
        <f t="shared" si="1563"/>
        <v>7769</v>
      </c>
      <c r="CW876" s="66"/>
      <c r="CX876" s="66">
        <f t="shared" si="1618"/>
        <v>0</v>
      </c>
      <c r="CY876" s="40">
        <f t="shared" si="1641"/>
        <v>6801.7599999999984</v>
      </c>
      <c r="CZ876" s="65"/>
      <c r="DA876" s="66">
        <f t="shared" si="1619"/>
        <v>0</v>
      </c>
      <c r="DB876" s="67">
        <f t="shared" si="1579"/>
        <v>84158</v>
      </c>
      <c r="DC876" s="66"/>
      <c r="DD876" s="66">
        <f t="shared" si="1620"/>
        <v>0</v>
      </c>
      <c r="DE876" s="67">
        <f t="shared" si="1580"/>
        <v>130929</v>
      </c>
      <c r="DF876" s="66"/>
      <c r="DG876" s="69">
        <f t="shared" si="1621"/>
        <v>0</v>
      </c>
      <c r="DH876" s="67">
        <f t="shared" si="1640"/>
        <v>441384</v>
      </c>
      <c r="DI876" s="66"/>
      <c r="DJ876" s="66">
        <f t="shared" si="1622"/>
        <v>0</v>
      </c>
      <c r="DK876" s="67">
        <f t="shared" si="1564"/>
        <v>4219.5</v>
      </c>
      <c r="DM876" s="206">
        <f t="shared" si="1623"/>
        <v>0</v>
      </c>
      <c r="DN876" s="25">
        <f t="shared" si="1546"/>
        <v>0</v>
      </c>
      <c r="DO876" s="5"/>
      <c r="DP876" s="43">
        <f t="shared" si="1624"/>
        <v>0</v>
      </c>
      <c r="DQ876" s="27">
        <f t="shared" si="1565"/>
        <v>6819.5</v>
      </c>
      <c r="DR876" s="5"/>
      <c r="DS876" s="43">
        <f t="shared" si="1625"/>
        <v>0</v>
      </c>
      <c r="DT876" s="27">
        <f t="shared" si="1566"/>
        <v>4846</v>
      </c>
      <c r="DU876" s="5"/>
      <c r="DV876" s="43">
        <f t="shared" si="1626"/>
        <v>0</v>
      </c>
      <c r="DW876" s="27">
        <f t="shared" si="1567"/>
        <v>4835</v>
      </c>
      <c r="DX876" s="5"/>
      <c r="DY876" s="22">
        <f t="shared" si="1627"/>
        <v>0</v>
      </c>
      <c r="DZ876" s="25">
        <f t="shared" si="1568"/>
        <v>523</v>
      </c>
      <c r="EA876" s="22"/>
      <c r="EB876" s="22">
        <f t="shared" si="1628"/>
        <v>0</v>
      </c>
      <c r="EC876" s="28">
        <f t="shared" si="1569"/>
        <v>369</v>
      </c>
      <c r="ED876" s="5"/>
      <c r="EE876" s="43">
        <f t="shared" si="1629"/>
        <v>0</v>
      </c>
      <c r="EF876" s="27">
        <f t="shared" si="1570"/>
        <v>4769</v>
      </c>
      <c r="EG876" s="66"/>
      <c r="EH876" s="66">
        <f t="shared" si="1630"/>
        <v>0</v>
      </c>
      <c r="EI876" s="67">
        <f t="shared" si="1571"/>
        <v>23037</v>
      </c>
      <c r="EJ876" s="66"/>
      <c r="EK876" s="66">
        <f t="shared" si="1591"/>
        <v>0</v>
      </c>
      <c r="EL876" s="67">
        <f t="shared" si="1572"/>
        <v>21667</v>
      </c>
      <c r="EM876" s="110">
        <f t="shared" si="1592"/>
        <v>189164.67115900002</v>
      </c>
    </row>
    <row r="877" spans="1:143" ht="11.25" customHeight="1" x14ac:dyDescent="0.25">
      <c r="A877" s="11">
        <v>46158</v>
      </c>
      <c r="B877" s="187"/>
      <c r="C877" s="174">
        <v>8004981969</v>
      </c>
      <c r="D877" s="13" t="s">
        <v>176</v>
      </c>
      <c r="E877" s="14">
        <v>20</v>
      </c>
      <c r="F877" s="15">
        <v>15</v>
      </c>
      <c r="G877" s="16">
        <v>191516105409</v>
      </c>
      <c r="H877" s="66"/>
      <c r="I877" s="41">
        <f t="shared" si="1635"/>
        <v>40</v>
      </c>
      <c r="J877" s="48">
        <f t="shared" ref="J877:J887" si="1644">J876+H877-I877</f>
        <v>117187</v>
      </c>
      <c r="K877" s="66"/>
      <c r="L877" s="41">
        <f t="shared" ref="L877:L908" si="1645">IF(OR(D877="NPC6ASZDB-RD015M",D877="NPC6ASZDB-GN750C",D877="NPC6ASZDB-WT035M",D877="NPC6ASZDB-WT028M ",D877="NPC6ASZDB-WT019M",D877="NPC06SZDB-GN050C",D877="NPC06SZDB-OR050C",D877="NPC6ASZDB-WT018M",D877="NPC6ASZDB-WT023M",D877="NPC6ASZDB-WT024M",D877="NPC6ASZDB-OR020M",D877="NPC6ASZDB-RD006M",D877="NPC6ASZDB-WT017M",D877="NPC6ASZDB-GY750C",D877="NPC6ASZDB-YL015M",D877="NPC6ASZDB-BL004M ",D877="NPC6ASZDB-WT016M",D877="NPC06SZDB-BK006M",D877="NPC06SZDB-BK007M",D877="NPC6ASZDB-OR750C",D877="NPC06SZDB-BK004M",D877="NPC06SZDB-BL015M",D877="NPC6ASZDB-BL013C",D877="NPC6ASZDB-BL030C",D877="NPC6ASZDB-GY009M",D877="NPC06SZDB-BK002M",D877="NPC6ASZDB-GY025C",D877="NPC06SZDB-BK003M",D877="NPC06SZDB-GY005M",D877="NPC6ASZDB-RD020C",D877="NPC06SZDB-YL040M",D877="NPC6ASZDB-GY125C",D877="NPC06SZDB-YL002M",D877="NPC6ASZDB-WT100M",D877="NPC6ASZDB-RD008M",D877="NPC6ASZDB-YL009M",D877="NPC6ASZDB-VT010M",D877="NPC6ASZDB-OR007M",D877="NPC6ASZDB-VT007M",D877="NPC6ASZDB-BK007M",D877="NPC6ASZDB-GY350C",D877="NPC6ASZDB-YL350C",D877="NPC6ASZDB-OR350C",D877="NPC6ASZDB-VT350C",D877="NPC6ASZDB-BL350C",D877="NPC6ASZDB-RD350C",D877="NPC6ASZDB-BK350C",D877="NPC6ASZDB-VT003M",D877="NPC6ASZDB-OR250C",D877="NPC6ASZDB-VT250C",D877="NPC6ASZDB-VT002M",D877="NPC6ASZDB-VT050C",D877="NPC6ASZDB-VT001M",D877="NPC6ASZDB-VT150C",D877="NPC6ASZDB-WT017C",D877="NPC6ASZDB-RD030C",D877="NPC6ASZDB-WT030C",D877="NPC6ASZDB-OR020M",D877="NPC6ASZDB-OR015M",D877="NPC06SZDB-WT025C",D877="NPC6ASZDB-WT013M",D877="NPC6ASZDB-GY075C",D877="NPC6ASZDB-BK075C",D877="NPC6ASZDB-BK125C",D877="NPC6ASZDB-GN250C",D877="NPC6ASZDB-WT011M",D877="NPC6ASZDB-WT014M",D877="NPC6ASZDB-OR005M",D877="NPC6ASZDB-GY006M",D877="NPC6ASZDB-WT550C",D877="NPC6ASZDB-WT650C",D877="NPC6ASZDB-WT850C",D877="NPC6ASZDB-WT950C",D877="NPC6ASZDB-RD250C",D877="NPC06SZDB-GY015C",D877="NPC06SZDB-BL020C",D877="NPC06SZDB-YL015C",D877="NPC6ASZDB-BL012M",D877="NPC6ASZDB-WT020C",D877="NPC6ASZDB-BL008M",D877="NPC6ASZDB-BL009M",D877="NPC6ASZDB-WT022M",D877="NPC6ASZDB-YL007M",D877="NPC06SZDB-WT250C",D877="NPC6ASZDB-BL007M",D877="NPC6ASZDB-BK050C",D877="NPC6ASZDB-BK025C",D877="NPC6ASZDB-BL750C",D877="NPC6ASZDB-OR010M",D877="NPC06SZDB-RD015M",D877="NPC6ASZDB-YL012M",D877="NPC6ASZDB-YL030M",D877="NPC6ASZDB-YL020M",D877="NPC6ASZDB-RD050C",D877="NPC06SZDB-BL050C",D877="NPC06SZDB-RD050C",D877="NPC06SZDB-YL050C",D877="NPC06SZDB-YL003M",D877="NPC06SZDB-GN002M",D877="NPC6ASZDB-RD010M",D877="NPC6ASZDB-GY450C",D877="NPC6ASZDB-WT006M",D877="NPC6ASZDB-BL250C",D877="NPC6ASZDB-GY050C",D877="NPC6ASZDB-YL250C",D877="NPC6ASZDB-YL008M",D877="NPC06SZDB-YL010M",D877="NPC6ASZDB-GY008M",D877="NPC06SZDB-RD005M",D877="NPC6ASZDB-BL050C",D877="NPC6ASZDB-WT450C",D877="NPC6ASZDB-OR050C",D877="NPC06SZDB-GN010M",D877="NPC06SZDB-RD010M",D877="NPC06SZDB-BL010M",D877="NPC6ASZDB-GY050C",D877="NPC6ASZDB-YL025C",D877="NPC6ASZDB-BK250C",D877="NPC6ASZDB-BK004M",D877="NPC6ASZDB-YL006M",D877="NPC06SZDB-WT007M",D877="NPC6ASZDB-BL015M",D877="NPC6ASZDB-BL020M",D877="NPC6ASZDB-GN010M",D877="NPC6ASZDB-GN015M",D877="NPC6ASZDB-GY250C",D877="NPC6ASZDB-BK030M",D877="NPC06SZDB-GY003M",D877="NPC06SZDB-BL150C",D877="NPC6ASZDB-BK013M",D877="NPC6ASZDB-OR150C",D877="NPC6ASZDB-GY007M",D877="NPC6ASZDB-BK750C",D877="NPC06SZDB-GN003M",D877="NPC06SZDB-BK150C",D877="NPC06SZDB-BK001M",D877="NPC6ASZDB-RD007M",D877="NPC6ASZDB-RD010M",D877="NPC06SZDB-GY006M",D877="NPC06SZDB-GY015M",D877="NPC06SZDB-BK050C",D877="NPC6ASZDB-GN025C",D877="NPC6ASZDB-WT009M",D877="NPC6ASZDB-OR004M",D877="NPC6ASZDB-WT075C",D877="NPC6ASZDB-WT175C",D877="NPC06SZDB-GY001M",D877="NPC06SZDB-GY002M",D877="NPC6ASZDB-WT125C",D877="NPC6ASZDB-WT225C",D877="NPC6ASZDB-WT275C",D877="NPC6ASZDB-GY015M",D877="NPC6ASZDB-RD001M",D877="NPC6ASZDB-RD005M",D877="NPC6ASZDB-WT025C",D877="NPC6ASZDB-YL001M",D877="NPC6ASZDB-YL005M",D877="NPC06SZDB-GY010M",D877="NPC06SZDB-YL005M",D877="NPC06SZDB-YL001M",D877="NPC6ASZDB-BK150C",D877="NPC6ASZDB-BL030M",D877="NPC6ASZDB-YL050C",D877="NPC6ASZDB-YL010M",D877="NPC6ASZDB-OR010M",D877="NPC06SZDB-YL150C",D877="NPC6ASZDB-OR005M",D877="NPC06SZDB-OR002M",D877="NPC6ASZDB-RD150C",D877="NPC6ASZDB-WT025M",D877="NPC6ASZDB-WT150C",D877="NPC6ASZDB-WT012M",D877="NPC6ASZDB-WT250C",D877="NPC6ASZDB-WT350C",D877="NPC6ASZDB-YL002M",D877="NPC6ASZDB-BL150C",D877="NPC6ASZDB-WT015M",D877="NPC6ASZDB-YL150C",D877="NPC6ASZDB-YL003M",D877="NPC6ASZDB-WT750C",D877="NPC6ASZDB-GN050C",D877="NPC6ASZDB-WT008M",D877="NPC06SZDB-OR010M",D877="NPC6ASZDB-GY150C",D877="NPC6ASZDB-GN150C",D877="NPC6ASZDB-OR001M",D877="NPC6ASZDB-OR002M",D877="NPC6ASZDB-OR003M",D877="NPC06SZDB-RD002M",D877="NPC06SZDB-RD150C",D877="NPC6ASZDB-BK015M",D877="NPC06SZDB-GN001M",D877="NPC06SZDB-GN150C",D877="NPC06SZDB-WT030M",D877="NPC06SZDB-WT750C",D877="NPC06SZDB-WT015M",D877="NPC6ASZDB-WT030M",D877="NPC06SZDB-RD001M",D877="NPC06SZDB-RD003M",D877="NPC06SZDB-OR003M",D877="NPC06SZDB-OR001M",D877="NPC06SZDB-BL001M",D877="NPC06SZDB-BL003M",D877="NPC06SZDB-WT150C",D877="NPC06SZDB-BL002M",D877="NPC6ASZDB-WT050C",D877="NPC06SZDB-WT050C",D877="NPC06SZDB-WT001M",D877="NPC06SZDB-WT002M",D877="NPC06SZDB-WT003M",D877="NPC06SZDB-WT004M",D877="NPC06SZDB-WT005M",D877="NPC06SZDB-WT010M",D877="NPC06SZDB-WT020M",D877="NPC6ASZDB-GN001M",D877="NPC6ASZDB-GN002M",D877="NPC6ASZDB-GN003M",D877="NPC6ASZDB-GN004M",D877="NPC6ASZDB-GN005M",D877="NPC6ASZDB-GN020M",D877="NPC6ASZDB-GN030M",D877="NPC6ASZDB-WT001M",D877="NPC6ASZDB-WT002M",D877="NPC6ASZDB-WT003M",D877="NPC6ASZDB-WT004M",D877="NPC6ASZDB-WT005M",D877="NPC6ASZDB-WT006M",D877="NPC6ASZDB-WT007M",D877="NPC6ASZDB-WT010M",D877="NPC6ASZDB-WT020M",D877="NPC6ASZDB-RD002M",D877="NPC6ASZDB-RD003M",D877="NPC6ASZDB-RD020M",D877="NPC6ASZDB-GY001M",D877="NPC6ASZDB-GY002M",D877="NPC6ASZDB-GY003M",D877="NPC6ASZDB-GY004M",D877="NPC6ASZDB-GY005M",D877="NPC6ASZDB-GY010M",D877="NPC6ASZDB-GY020M",D877="NPC6ASZDB-GY025M",D877="NPC6ASZDB-GY030M",D877="NPC6ASZDB-BL001M",D877="NPC6ASZDB-BL002M",D877="NPC6ASZDB-BL003M",D877="NPC6ASZDB-BL004M",D877="NPC6ASZDB-BL005M",D877="NPC6ASZDB-BL010M",D877="NPC6ASZDB-BK001M",D877="NPC6ASZDB-BK002M",D877="NPC6ASZDB-BK003M",D877="NPC6ASZDB-BK005M",D877="NPC6ASZDB-BK010M",D877="NPC6ASZDB-BK020M",),E877*2,0)</f>
        <v>40</v>
      </c>
      <c r="M877" s="48">
        <f t="shared" ref="M877:M887" si="1646">M876+K877-L877</f>
        <v>9266</v>
      </c>
      <c r="N877" s="66"/>
      <c r="O877" s="41">
        <f t="shared" si="1637"/>
        <v>40</v>
      </c>
      <c r="P877" s="48">
        <f>P876+N877-O877</f>
        <v>111210</v>
      </c>
      <c r="Q877" s="66"/>
      <c r="R877" s="66">
        <f t="shared" si="1638"/>
        <v>40</v>
      </c>
      <c r="S877" s="67">
        <f t="shared" ref="S877:S887" si="1647">S876+Q877-R877</f>
        <v>15126</v>
      </c>
      <c r="T877" s="66"/>
      <c r="U877" s="66">
        <f t="shared" si="1547"/>
        <v>0</v>
      </c>
      <c r="V877" s="67">
        <f t="shared" si="1598"/>
        <v>37959.800000000003</v>
      </c>
      <c r="X877" s="69">
        <f t="shared" si="1543"/>
        <v>0</v>
      </c>
      <c r="Y877" s="67">
        <f t="shared" si="1599"/>
        <v>6245</v>
      </c>
      <c r="Z877" s="66"/>
      <c r="AA877" s="68">
        <f t="shared" si="1585"/>
        <v>0</v>
      </c>
      <c r="AB877" s="67">
        <f t="shared" si="1600"/>
        <v>5988</v>
      </c>
      <c r="AC877" s="66"/>
      <c r="AD877" s="66">
        <f t="shared" si="1586"/>
        <v>0</v>
      </c>
      <c r="AE877" s="67">
        <f t="shared" si="1601"/>
        <v>3738</v>
      </c>
      <c r="AF877" s="66"/>
      <c r="AG877" s="78">
        <f t="shared" si="1587"/>
        <v>0</v>
      </c>
      <c r="AH877" s="79">
        <f t="shared" si="1602"/>
        <v>4836.5</v>
      </c>
      <c r="AI877" s="66"/>
      <c r="AJ877" s="68">
        <f t="shared" si="1642"/>
        <v>0</v>
      </c>
      <c r="AK877" s="67">
        <f t="shared" si="1603"/>
        <v>22068</v>
      </c>
      <c r="AL877" s="66"/>
      <c r="AM877" s="68">
        <f t="shared" si="1588"/>
        <v>0</v>
      </c>
      <c r="AN877" s="67">
        <f t="shared" si="1604"/>
        <v>9228.02</v>
      </c>
      <c r="AO877" s="66"/>
      <c r="AP877" s="68">
        <f t="shared" si="1544"/>
        <v>302</v>
      </c>
      <c r="AQ877" s="67">
        <f t="shared" si="1605"/>
        <v>41645</v>
      </c>
      <c r="AR877" s="66"/>
      <c r="AS877" s="68">
        <f t="shared" si="1607"/>
        <v>0</v>
      </c>
      <c r="AT877" s="67">
        <f t="shared" si="1606"/>
        <v>2100</v>
      </c>
      <c r="AU877" s="66"/>
      <c r="AV877" s="66">
        <f t="shared" si="1554"/>
        <v>0</v>
      </c>
      <c r="AW877" s="42">
        <f t="shared" si="1533"/>
        <v>1620.0000000000014</v>
      </c>
      <c r="AX877" s="66"/>
      <c r="AY877" s="66">
        <f t="shared" si="1608"/>
        <v>0</v>
      </c>
      <c r="AZ877" s="67">
        <f t="shared" si="1545"/>
        <v>1738.6</v>
      </c>
      <c r="BA877" s="66"/>
      <c r="BB877" s="68">
        <f t="shared" si="1609"/>
        <v>0</v>
      </c>
      <c r="BC877" s="67">
        <f t="shared" si="1555"/>
        <v>1254.5999999999999</v>
      </c>
      <c r="BD877" s="66"/>
      <c r="BE877" s="68">
        <f t="shared" si="1610"/>
        <v>0</v>
      </c>
      <c r="BF877" s="67">
        <f t="shared" si="1643"/>
        <v>7474.3200000000015</v>
      </c>
      <c r="BG877" s="66"/>
      <c r="BH877" s="68">
        <f t="shared" si="1611"/>
        <v>0</v>
      </c>
      <c r="BI877" s="67">
        <f t="shared" si="1590"/>
        <v>44919.88</v>
      </c>
      <c r="BJ877" s="66"/>
      <c r="BK877" s="68">
        <f t="shared" si="1612"/>
        <v>0</v>
      </c>
      <c r="BL877" s="67">
        <f t="shared" si="1556"/>
        <v>4604.6000000000004</v>
      </c>
      <c r="BM877" s="66"/>
      <c r="BN877" s="68">
        <f t="shared" si="1557"/>
        <v>0</v>
      </c>
      <c r="BO877" s="67">
        <f t="shared" si="1558"/>
        <v>10424.300000000001</v>
      </c>
      <c r="BP877" s="66"/>
      <c r="BQ877" s="68">
        <f t="shared" si="1584"/>
        <v>0</v>
      </c>
      <c r="BR877" s="67">
        <f t="shared" ref="BR877:BR940" si="1648">+BR876+BP877-BQ877</f>
        <v>23451.419999999991</v>
      </c>
      <c r="BS877" s="66"/>
      <c r="BT877" s="66">
        <f t="shared" si="1581"/>
        <v>0</v>
      </c>
      <c r="BU877" s="67">
        <f t="shared" si="1632"/>
        <v>42103</v>
      </c>
      <c r="BV877" s="66"/>
      <c r="BW877" s="66">
        <f t="shared" si="1582"/>
        <v>0</v>
      </c>
      <c r="BX877" s="67">
        <f t="shared" si="1633"/>
        <v>127455</v>
      </c>
      <c r="BY877" s="66"/>
      <c r="BZ877" s="66">
        <f t="shared" si="1583"/>
        <v>0</v>
      </c>
      <c r="CA877" s="67">
        <f t="shared" si="1634"/>
        <v>37583</v>
      </c>
      <c r="CB877" s="66"/>
      <c r="CC877" s="66">
        <f t="shared" si="1631"/>
        <v>0</v>
      </c>
      <c r="CD877" s="67">
        <f t="shared" si="1639"/>
        <v>54254.639999999992</v>
      </c>
      <c r="CE877" s="66"/>
      <c r="CF877" s="66">
        <f t="shared" si="1559"/>
        <v>0</v>
      </c>
      <c r="CG877" s="67">
        <f t="shared" si="1560"/>
        <v>5617.9</v>
      </c>
      <c r="CH877" s="66"/>
      <c r="CI877" s="66">
        <f t="shared" si="1613"/>
        <v>0</v>
      </c>
      <c r="CJ877" s="67">
        <f t="shared" si="1578"/>
        <v>8715</v>
      </c>
      <c r="CK877" s="66"/>
      <c r="CL877" s="68">
        <f t="shared" si="1614"/>
        <v>0</v>
      </c>
      <c r="CM877" s="79">
        <f t="shared" si="1561"/>
        <v>4864</v>
      </c>
      <c r="CN877" s="66"/>
      <c r="CO877" s="68">
        <f t="shared" si="1615"/>
        <v>0</v>
      </c>
      <c r="CP877" s="79">
        <f t="shared" si="1562"/>
        <v>3955</v>
      </c>
      <c r="CQ877" s="66"/>
      <c r="CR877" s="68">
        <f t="shared" si="1616"/>
        <v>0</v>
      </c>
      <c r="CS877" s="79">
        <f t="shared" si="1532"/>
        <v>6656</v>
      </c>
      <c r="CT877" s="66"/>
      <c r="CU877" s="68">
        <f t="shared" si="1617"/>
        <v>0</v>
      </c>
      <c r="CV877" s="79">
        <f t="shared" si="1563"/>
        <v>7769</v>
      </c>
      <c r="CW877" s="66"/>
      <c r="CX877" s="66">
        <f t="shared" si="1618"/>
        <v>0</v>
      </c>
      <c r="CY877" s="40">
        <f t="shared" si="1641"/>
        <v>6801.7599999999984</v>
      </c>
      <c r="CZ877" s="65"/>
      <c r="DA877" s="66">
        <f t="shared" si="1619"/>
        <v>0</v>
      </c>
      <c r="DB877" s="67">
        <f t="shared" si="1579"/>
        <v>84158</v>
      </c>
      <c r="DC877" s="66"/>
      <c r="DD877" s="66">
        <f t="shared" si="1620"/>
        <v>0</v>
      </c>
      <c r="DE877" s="67">
        <f t="shared" si="1580"/>
        <v>130929</v>
      </c>
      <c r="DF877" s="66"/>
      <c r="DG877" s="69">
        <f t="shared" si="1621"/>
        <v>0</v>
      </c>
      <c r="DH877" s="67">
        <f t="shared" si="1640"/>
        <v>441384</v>
      </c>
      <c r="DI877" s="66"/>
      <c r="DJ877" s="66">
        <f t="shared" si="1622"/>
        <v>0</v>
      </c>
      <c r="DK877" s="67">
        <f t="shared" si="1564"/>
        <v>4219.5</v>
      </c>
      <c r="DM877" s="206">
        <f t="shared" si="1623"/>
        <v>0</v>
      </c>
      <c r="DN877" s="25">
        <f t="shared" si="1546"/>
        <v>0</v>
      </c>
      <c r="DO877" s="5"/>
      <c r="DP877" s="43">
        <f t="shared" si="1624"/>
        <v>0</v>
      </c>
      <c r="DQ877" s="27">
        <f t="shared" si="1565"/>
        <v>6819.5</v>
      </c>
      <c r="DR877" s="5"/>
      <c r="DS877" s="43">
        <f t="shared" si="1625"/>
        <v>0</v>
      </c>
      <c r="DT877" s="27">
        <f t="shared" si="1566"/>
        <v>4846</v>
      </c>
      <c r="DU877" s="5"/>
      <c r="DV877" s="43">
        <f t="shared" si="1626"/>
        <v>0</v>
      </c>
      <c r="DW877" s="27">
        <f t="shared" si="1567"/>
        <v>4835</v>
      </c>
      <c r="DX877" s="5"/>
      <c r="DY877" s="22">
        <f t="shared" si="1627"/>
        <v>0</v>
      </c>
      <c r="DZ877" s="25">
        <f t="shared" si="1568"/>
        <v>523</v>
      </c>
      <c r="EA877" s="22"/>
      <c r="EB877" s="22">
        <f t="shared" si="1628"/>
        <v>0</v>
      </c>
      <c r="EC877" s="28">
        <f t="shared" si="1569"/>
        <v>369</v>
      </c>
      <c r="ED877" s="5"/>
      <c r="EE877" s="43">
        <f t="shared" si="1629"/>
        <v>0</v>
      </c>
      <c r="EF877" s="27">
        <f t="shared" si="1570"/>
        <v>4769</v>
      </c>
      <c r="EG877" s="66"/>
      <c r="EH877" s="66">
        <f t="shared" si="1630"/>
        <v>0</v>
      </c>
      <c r="EI877" s="67">
        <f t="shared" si="1571"/>
        <v>23037</v>
      </c>
      <c r="EJ877" s="66"/>
      <c r="EK877" s="66">
        <f t="shared" si="1591"/>
        <v>0</v>
      </c>
      <c r="EL877" s="67">
        <f t="shared" si="1572"/>
        <v>21667</v>
      </c>
      <c r="EM877" s="110">
        <f t="shared" si="1592"/>
        <v>186443.877694</v>
      </c>
    </row>
    <row r="878" spans="1:143" ht="11.25" customHeight="1" x14ac:dyDescent="0.25">
      <c r="A878" s="11">
        <v>46158</v>
      </c>
      <c r="B878" s="187"/>
      <c r="C878" s="181">
        <v>8004982769</v>
      </c>
      <c r="D878" s="111" t="s">
        <v>275</v>
      </c>
      <c r="E878" s="138">
        <v>2313</v>
      </c>
      <c r="F878" s="139">
        <v>2</v>
      </c>
      <c r="G878" s="85">
        <v>191516149755</v>
      </c>
      <c r="H878" s="66"/>
      <c r="I878" s="41">
        <f t="shared" si="1635"/>
        <v>0</v>
      </c>
      <c r="J878" s="48">
        <f t="shared" si="1644"/>
        <v>117187</v>
      </c>
      <c r="K878" s="66"/>
      <c r="L878" s="41">
        <f t="shared" si="1645"/>
        <v>0</v>
      </c>
      <c r="M878" s="48">
        <f t="shared" si="1646"/>
        <v>9266</v>
      </c>
      <c r="N878" s="66"/>
      <c r="O878" s="41">
        <f t="shared" si="1637"/>
        <v>0</v>
      </c>
      <c r="P878" s="48">
        <f>P877+N878-O878</f>
        <v>111210</v>
      </c>
      <c r="Q878" s="66"/>
      <c r="R878" s="66">
        <f t="shared" si="1638"/>
        <v>0</v>
      </c>
      <c r="S878" s="67">
        <f t="shared" si="1647"/>
        <v>15126</v>
      </c>
      <c r="T878" s="66"/>
      <c r="U878" s="66">
        <f t="shared" si="1547"/>
        <v>0</v>
      </c>
      <c r="V878" s="67">
        <f t="shared" si="1598"/>
        <v>37959.800000000003</v>
      </c>
      <c r="X878" s="69">
        <f t="shared" si="1543"/>
        <v>0</v>
      </c>
      <c r="Y878" s="67">
        <f t="shared" si="1599"/>
        <v>6245</v>
      </c>
      <c r="Z878" s="66"/>
      <c r="AA878" s="68">
        <f t="shared" si="1585"/>
        <v>0</v>
      </c>
      <c r="AB878" s="67">
        <f t="shared" si="1600"/>
        <v>5988</v>
      </c>
      <c r="AC878" s="66"/>
      <c r="AD878" s="66">
        <f t="shared" si="1586"/>
        <v>0</v>
      </c>
      <c r="AE878" s="67">
        <f t="shared" si="1601"/>
        <v>3738</v>
      </c>
      <c r="AF878" s="66"/>
      <c r="AG878" s="78">
        <f t="shared" si="1587"/>
        <v>0</v>
      </c>
      <c r="AH878" s="79">
        <f t="shared" si="1602"/>
        <v>4836.5</v>
      </c>
      <c r="AI878" s="66"/>
      <c r="AJ878" s="68">
        <f t="shared" si="1642"/>
        <v>0</v>
      </c>
      <c r="AK878" s="67">
        <f t="shared" si="1603"/>
        <v>22068</v>
      </c>
      <c r="AL878" s="66"/>
      <c r="AM878" s="68">
        <f t="shared" si="1588"/>
        <v>0</v>
      </c>
      <c r="AN878" s="67">
        <f t="shared" si="1604"/>
        <v>9228.02</v>
      </c>
      <c r="AO878" s="66"/>
      <c r="AP878" s="68">
        <f t="shared" si="1544"/>
        <v>0</v>
      </c>
      <c r="AQ878" s="67">
        <f t="shared" si="1605"/>
        <v>41645</v>
      </c>
      <c r="AR878" s="66"/>
      <c r="AS878" s="68">
        <f t="shared" si="1607"/>
        <v>0</v>
      </c>
      <c r="AT878" s="67">
        <f t="shared" si="1606"/>
        <v>2100</v>
      </c>
      <c r="AU878" s="66"/>
      <c r="AV878" s="66">
        <f t="shared" si="1554"/>
        <v>0</v>
      </c>
      <c r="AW878" s="42">
        <f t="shared" si="1533"/>
        <v>1620.0000000000014</v>
      </c>
      <c r="AX878" s="66"/>
      <c r="AY878" s="66">
        <f t="shared" si="1608"/>
        <v>0</v>
      </c>
      <c r="AZ878" s="67">
        <f t="shared" si="1545"/>
        <v>1738.6</v>
      </c>
      <c r="BA878" s="66"/>
      <c r="BB878" s="68">
        <f t="shared" si="1609"/>
        <v>0</v>
      </c>
      <c r="BC878" s="67">
        <f t="shared" si="1555"/>
        <v>1254.5999999999999</v>
      </c>
      <c r="BD878" s="66"/>
      <c r="BE878" s="68">
        <f t="shared" si="1610"/>
        <v>0</v>
      </c>
      <c r="BF878" s="67">
        <f t="shared" si="1643"/>
        <v>7474.3200000000015</v>
      </c>
      <c r="BG878" s="66"/>
      <c r="BH878" s="68">
        <f t="shared" si="1611"/>
        <v>0</v>
      </c>
      <c r="BI878" s="67">
        <f t="shared" si="1590"/>
        <v>44919.88</v>
      </c>
      <c r="BJ878" s="66"/>
      <c r="BK878" s="68">
        <f t="shared" si="1612"/>
        <v>0</v>
      </c>
      <c r="BL878" s="67">
        <f t="shared" si="1556"/>
        <v>4604.6000000000004</v>
      </c>
      <c r="BM878" s="66"/>
      <c r="BN878" s="68">
        <f t="shared" si="1557"/>
        <v>0</v>
      </c>
      <c r="BO878" s="67">
        <f t="shared" si="1558"/>
        <v>10424.300000000001</v>
      </c>
      <c r="BP878" s="66"/>
      <c r="BQ878" s="68">
        <f t="shared" si="1584"/>
        <v>0</v>
      </c>
      <c r="BR878" s="67">
        <f t="shared" si="1648"/>
        <v>23451.419999999991</v>
      </c>
      <c r="BS878" s="66"/>
      <c r="BT878" s="66">
        <f t="shared" si="1581"/>
        <v>0</v>
      </c>
      <c r="BU878" s="67">
        <f t="shared" si="1632"/>
        <v>42103</v>
      </c>
      <c r="BV878" s="66"/>
      <c r="BW878" s="66">
        <f t="shared" si="1582"/>
        <v>0</v>
      </c>
      <c r="BX878" s="67">
        <f>+BX877+BV878-BW878-4626</f>
        <v>122829</v>
      </c>
      <c r="BY878" s="66"/>
      <c r="BZ878" s="66">
        <f t="shared" si="1583"/>
        <v>0</v>
      </c>
      <c r="CA878" s="67">
        <f t="shared" si="1634"/>
        <v>37583</v>
      </c>
      <c r="CB878" s="66"/>
      <c r="CC878" s="66">
        <f t="shared" si="1631"/>
        <v>4972.95</v>
      </c>
      <c r="CD878" s="67">
        <f t="shared" si="1639"/>
        <v>49281.689999999995</v>
      </c>
      <c r="CE878" s="66"/>
      <c r="CF878" s="66">
        <f t="shared" si="1559"/>
        <v>0</v>
      </c>
      <c r="CG878" s="67">
        <f t="shared" si="1560"/>
        <v>5617.9</v>
      </c>
      <c r="CH878" s="66"/>
      <c r="CI878" s="66">
        <f t="shared" si="1613"/>
        <v>0</v>
      </c>
      <c r="CJ878" s="67">
        <f t="shared" si="1578"/>
        <v>8715</v>
      </c>
      <c r="CK878" s="66"/>
      <c r="CL878" s="68">
        <f t="shared" si="1614"/>
        <v>0</v>
      </c>
      <c r="CM878" s="79">
        <f t="shared" si="1561"/>
        <v>4864</v>
      </c>
      <c r="CN878" s="66"/>
      <c r="CO878" s="68">
        <f t="shared" si="1615"/>
        <v>0</v>
      </c>
      <c r="CP878" s="79">
        <f t="shared" si="1562"/>
        <v>3955</v>
      </c>
      <c r="CQ878" s="66"/>
      <c r="CR878" s="68">
        <f t="shared" si="1616"/>
        <v>0</v>
      </c>
      <c r="CS878" s="79">
        <f t="shared" si="1532"/>
        <v>6656</v>
      </c>
      <c r="CT878" s="66"/>
      <c r="CU878" s="68">
        <f t="shared" si="1617"/>
        <v>0</v>
      </c>
      <c r="CV878" s="79">
        <f t="shared" si="1563"/>
        <v>7769</v>
      </c>
      <c r="CW878" s="66"/>
      <c r="CX878" s="66">
        <f t="shared" si="1618"/>
        <v>0</v>
      </c>
      <c r="CY878" s="40">
        <f t="shared" si="1641"/>
        <v>6801.7599999999984</v>
      </c>
      <c r="CZ878" s="65"/>
      <c r="DA878" s="66">
        <f t="shared" si="1619"/>
        <v>4626</v>
      </c>
      <c r="DB878" s="67">
        <f t="shared" si="1579"/>
        <v>79532</v>
      </c>
      <c r="DC878" s="66"/>
      <c r="DD878" s="66">
        <f t="shared" si="1620"/>
        <v>4626</v>
      </c>
      <c r="DE878" s="67">
        <f t="shared" si="1580"/>
        <v>126303</v>
      </c>
      <c r="DF878" s="66"/>
      <c r="DG878" s="69">
        <f t="shared" si="1621"/>
        <v>0</v>
      </c>
      <c r="DH878" s="67">
        <f t="shared" si="1640"/>
        <v>441384</v>
      </c>
      <c r="DI878" s="66"/>
      <c r="DJ878" s="66">
        <f t="shared" si="1622"/>
        <v>0</v>
      </c>
      <c r="DK878" s="67">
        <f t="shared" si="1564"/>
        <v>4219.5</v>
      </c>
      <c r="DM878" s="206">
        <f t="shared" si="1623"/>
        <v>0</v>
      </c>
      <c r="DN878" s="25">
        <f t="shared" si="1546"/>
        <v>0</v>
      </c>
      <c r="DO878" s="5"/>
      <c r="DP878" s="43">
        <f t="shared" si="1624"/>
        <v>0</v>
      </c>
      <c r="DQ878" s="27">
        <f t="shared" si="1565"/>
        <v>6819.5</v>
      </c>
      <c r="DR878" s="5"/>
      <c r="DS878" s="43">
        <f t="shared" si="1625"/>
        <v>0</v>
      </c>
      <c r="DT878" s="27">
        <f t="shared" si="1566"/>
        <v>4846</v>
      </c>
      <c r="DU878" s="5"/>
      <c r="DV878" s="43">
        <f t="shared" si="1626"/>
        <v>0</v>
      </c>
      <c r="DW878" s="27">
        <f t="shared" si="1567"/>
        <v>4835</v>
      </c>
      <c r="DX878" s="5"/>
      <c r="DY878" s="22">
        <f t="shared" si="1627"/>
        <v>0</v>
      </c>
      <c r="DZ878" s="25">
        <f t="shared" si="1568"/>
        <v>523</v>
      </c>
      <c r="EA878" s="22"/>
      <c r="EB878" s="22">
        <f t="shared" si="1628"/>
        <v>0</v>
      </c>
      <c r="EC878" s="28">
        <f t="shared" si="1569"/>
        <v>369</v>
      </c>
      <c r="ED878" s="5"/>
      <c r="EE878" s="43">
        <f t="shared" si="1629"/>
        <v>0</v>
      </c>
      <c r="EF878" s="27">
        <f t="shared" si="1570"/>
        <v>4769</v>
      </c>
      <c r="EG878" s="66"/>
      <c r="EH878" s="66">
        <f t="shared" si="1630"/>
        <v>0</v>
      </c>
      <c r="EI878" s="67">
        <f t="shared" si="1571"/>
        <v>23037</v>
      </c>
      <c r="EJ878" s="66"/>
      <c r="EK878" s="66">
        <f t="shared" si="1591"/>
        <v>0</v>
      </c>
      <c r="EL878" s="67">
        <f t="shared" si="1572"/>
        <v>21667</v>
      </c>
      <c r="EM878" s="110">
        <f t="shared" si="1592"/>
        <v>186364.022494</v>
      </c>
    </row>
    <row r="879" spans="1:143" ht="11.25" customHeight="1" x14ac:dyDescent="0.25">
      <c r="A879" s="218">
        <v>46158</v>
      </c>
      <c r="B879" s="187"/>
      <c r="C879" s="174">
        <v>8004982770</v>
      </c>
      <c r="D879" s="13" t="s">
        <v>130</v>
      </c>
      <c r="E879" s="14">
        <v>10</v>
      </c>
      <c r="F879" s="15">
        <v>15</v>
      </c>
      <c r="G879" s="16">
        <v>191516105393</v>
      </c>
      <c r="H879" s="66"/>
      <c r="I879" s="41">
        <f t="shared" si="1635"/>
        <v>20</v>
      </c>
      <c r="J879" s="48">
        <f t="shared" si="1644"/>
        <v>117167</v>
      </c>
      <c r="K879" s="66"/>
      <c r="L879" s="41">
        <f t="shared" si="1645"/>
        <v>20</v>
      </c>
      <c r="M879" s="48">
        <f t="shared" si="1646"/>
        <v>9246</v>
      </c>
      <c r="N879" s="66"/>
      <c r="O879" s="41">
        <f t="shared" si="1637"/>
        <v>0</v>
      </c>
      <c r="P879" s="48">
        <f>P878+N879-O879-20</f>
        <v>111190</v>
      </c>
      <c r="Q879" s="66"/>
      <c r="R879" s="66">
        <f t="shared" si="1638"/>
        <v>20</v>
      </c>
      <c r="S879" s="67">
        <f t="shared" si="1647"/>
        <v>15106</v>
      </c>
      <c r="T879" s="66"/>
      <c r="U879" s="66">
        <f t="shared" si="1547"/>
        <v>0</v>
      </c>
      <c r="V879" s="67">
        <f t="shared" si="1598"/>
        <v>37959.800000000003</v>
      </c>
      <c r="X879" s="69">
        <f t="shared" si="1543"/>
        <v>0</v>
      </c>
      <c r="Y879" s="67">
        <f t="shared" si="1599"/>
        <v>6245</v>
      </c>
      <c r="Z879" s="66"/>
      <c r="AA879" s="68">
        <f t="shared" si="1585"/>
        <v>0</v>
      </c>
      <c r="AB879" s="67">
        <f t="shared" si="1600"/>
        <v>5988</v>
      </c>
      <c r="AC879" s="66"/>
      <c r="AD879" s="66">
        <f t="shared" si="1586"/>
        <v>0</v>
      </c>
      <c r="AE879" s="67">
        <f t="shared" si="1601"/>
        <v>3738</v>
      </c>
      <c r="AF879" s="66"/>
      <c r="AG879" s="78">
        <f t="shared" si="1587"/>
        <v>151</v>
      </c>
      <c r="AH879" s="79">
        <f t="shared" si="1602"/>
        <v>4685.5</v>
      </c>
      <c r="AI879" s="66"/>
      <c r="AJ879" s="68">
        <f t="shared" si="1642"/>
        <v>0</v>
      </c>
      <c r="AK879" s="67">
        <f t="shared" si="1603"/>
        <v>22068</v>
      </c>
      <c r="AL879" s="66"/>
      <c r="AM879" s="68">
        <f t="shared" si="1588"/>
        <v>0</v>
      </c>
      <c r="AN879" s="67">
        <f t="shared" si="1604"/>
        <v>9228.02</v>
      </c>
      <c r="AO879" s="66"/>
      <c r="AP879" s="68">
        <f t="shared" si="1544"/>
        <v>0</v>
      </c>
      <c r="AQ879" s="67">
        <f t="shared" si="1605"/>
        <v>41645</v>
      </c>
      <c r="AR879" s="66"/>
      <c r="AS879" s="68">
        <f t="shared" si="1607"/>
        <v>0</v>
      </c>
      <c r="AT879" s="67">
        <f t="shared" si="1606"/>
        <v>2100</v>
      </c>
      <c r="AU879" s="66"/>
      <c r="AV879" s="66">
        <f t="shared" si="1554"/>
        <v>0</v>
      </c>
      <c r="AW879" s="42">
        <f t="shared" si="1533"/>
        <v>1620.0000000000014</v>
      </c>
      <c r="AX879" s="66"/>
      <c r="AY879" s="66">
        <f t="shared" si="1608"/>
        <v>0</v>
      </c>
      <c r="AZ879" s="67">
        <f t="shared" si="1545"/>
        <v>1738.6</v>
      </c>
      <c r="BA879" s="66"/>
      <c r="BB879" s="68">
        <f t="shared" si="1609"/>
        <v>0</v>
      </c>
      <c r="BC879" s="67">
        <f t="shared" si="1555"/>
        <v>1254.5999999999999</v>
      </c>
      <c r="BD879" s="66"/>
      <c r="BE879" s="68">
        <f t="shared" si="1610"/>
        <v>0</v>
      </c>
      <c r="BF879" s="67">
        <f t="shared" si="1643"/>
        <v>7474.3200000000015</v>
      </c>
      <c r="BG879" s="66"/>
      <c r="BH879" s="68">
        <f t="shared" si="1611"/>
        <v>0</v>
      </c>
      <c r="BI879" s="67">
        <f t="shared" si="1590"/>
        <v>44919.88</v>
      </c>
      <c r="BJ879" s="66"/>
      <c r="BK879" s="68">
        <f t="shared" si="1612"/>
        <v>0</v>
      </c>
      <c r="BL879" s="67">
        <f t="shared" si="1556"/>
        <v>4604.6000000000004</v>
      </c>
      <c r="BM879" s="66"/>
      <c r="BN879" s="68">
        <f t="shared" si="1557"/>
        <v>0</v>
      </c>
      <c r="BO879" s="67">
        <f t="shared" si="1558"/>
        <v>10424.300000000001</v>
      </c>
      <c r="BP879" s="66"/>
      <c r="BQ879" s="68">
        <f t="shared" si="1584"/>
        <v>0</v>
      </c>
      <c r="BR879" s="67">
        <f t="shared" si="1648"/>
        <v>23451.419999999991</v>
      </c>
      <c r="BS879" s="66"/>
      <c r="BT879" s="66">
        <f t="shared" si="1581"/>
        <v>0</v>
      </c>
      <c r="BU879" s="67">
        <f t="shared" si="1632"/>
        <v>42103</v>
      </c>
      <c r="BV879" s="66"/>
      <c r="BW879" s="66">
        <f t="shared" si="1582"/>
        <v>0</v>
      </c>
      <c r="BX879" s="67">
        <f t="shared" ref="BX879:BX884" si="1649">+BX878+BV879-BW879</f>
        <v>122829</v>
      </c>
      <c r="BY879" s="66"/>
      <c r="BZ879" s="66">
        <f t="shared" si="1583"/>
        <v>0</v>
      </c>
      <c r="CA879" s="67">
        <f t="shared" si="1634"/>
        <v>37583</v>
      </c>
      <c r="CB879" s="66"/>
      <c r="CC879" s="66">
        <f t="shared" si="1631"/>
        <v>0</v>
      </c>
      <c r="CD879" s="67">
        <f t="shared" si="1639"/>
        <v>49281.689999999995</v>
      </c>
      <c r="CE879" s="66"/>
      <c r="CF879" s="66">
        <f t="shared" si="1559"/>
        <v>0</v>
      </c>
      <c r="CG879" s="67">
        <f t="shared" si="1560"/>
        <v>5617.9</v>
      </c>
      <c r="CH879" s="66"/>
      <c r="CI879" s="66">
        <f t="shared" si="1613"/>
        <v>0</v>
      </c>
      <c r="CJ879" s="67">
        <f t="shared" si="1578"/>
        <v>8715</v>
      </c>
      <c r="CK879" s="66"/>
      <c r="CL879" s="68">
        <f t="shared" si="1614"/>
        <v>0</v>
      </c>
      <c r="CM879" s="79">
        <f t="shared" si="1561"/>
        <v>4864</v>
      </c>
      <c r="CN879" s="66"/>
      <c r="CO879" s="68">
        <f t="shared" si="1615"/>
        <v>0</v>
      </c>
      <c r="CP879" s="79">
        <f t="shared" si="1562"/>
        <v>3955</v>
      </c>
      <c r="CQ879" s="66"/>
      <c r="CR879" s="68">
        <f t="shared" si="1616"/>
        <v>0</v>
      </c>
      <c r="CS879" s="79">
        <f t="shared" si="1532"/>
        <v>6656</v>
      </c>
      <c r="CT879" s="66"/>
      <c r="CU879" s="68">
        <f t="shared" si="1617"/>
        <v>0</v>
      </c>
      <c r="CV879" s="79">
        <f t="shared" si="1563"/>
        <v>7769</v>
      </c>
      <c r="CW879" s="66"/>
      <c r="CX879" s="66">
        <f t="shared" si="1618"/>
        <v>0</v>
      </c>
      <c r="CY879" s="40">
        <f t="shared" si="1641"/>
        <v>6801.7599999999984</v>
      </c>
      <c r="CZ879" s="65"/>
      <c r="DA879" s="66">
        <f t="shared" si="1619"/>
        <v>0</v>
      </c>
      <c r="DB879" s="67">
        <f t="shared" si="1579"/>
        <v>79532</v>
      </c>
      <c r="DC879" s="66"/>
      <c r="DD879" s="66">
        <f t="shared" si="1620"/>
        <v>0</v>
      </c>
      <c r="DE879" s="67">
        <f t="shared" si="1580"/>
        <v>126303</v>
      </c>
      <c r="DF879" s="66"/>
      <c r="DG879" s="69">
        <f t="shared" si="1621"/>
        <v>0</v>
      </c>
      <c r="DH879" s="67">
        <f t="shared" si="1640"/>
        <v>441384</v>
      </c>
      <c r="DI879" s="66"/>
      <c r="DJ879" s="66">
        <f t="shared" si="1622"/>
        <v>0</v>
      </c>
      <c r="DK879" s="67">
        <f t="shared" si="1564"/>
        <v>4219.5</v>
      </c>
      <c r="DM879" s="206">
        <f t="shared" si="1623"/>
        <v>0</v>
      </c>
      <c r="DN879" s="25">
        <f t="shared" si="1546"/>
        <v>0</v>
      </c>
      <c r="DO879" s="5"/>
      <c r="DP879" s="43">
        <f t="shared" si="1624"/>
        <v>0</v>
      </c>
      <c r="DQ879" s="27">
        <f t="shared" si="1565"/>
        <v>6819.5</v>
      </c>
      <c r="DR879" s="5"/>
      <c r="DS879" s="43">
        <f t="shared" si="1625"/>
        <v>0</v>
      </c>
      <c r="DT879" s="27">
        <f t="shared" si="1566"/>
        <v>4846</v>
      </c>
      <c r="DU879" s="5"/>
      <c r="DV879" s="43">
        <f t="shared" si="1626"/>
        <v>0</v>
      </c>
      <c r="DW879" s="27">
        <f t="shared" si="1567"/>
        <v>4835</v>
      </c>
      <c r="DX879" s="5"/>
      <c r="DY879" s="22">
        <f t="shared" si="1627"/>
        <v>0</v>
      </c>
      <c r="DZ879" s="25">
        <f t="shared" si="1568"/>
        <v>523</v>
      </c>
      <c r="EA879" s="22"/>
      <c r="EB879" s="22">
        <f t="shared" si="1628"/>
        <v>0</v>
      </c>
      <c r="EC879" s="28">
        <f t="shared" si="1569"/>
        <v>369</v>
      </c>
      <c r="ED879" s="5"/>
      <c r="EE879" s="43">
        <f t="shared" si="1629"/>
        <v>0</v>
      </c>
      <c r="EF879" s="27">
        <f t="shared" si="1570"/>
        <v>4769</v>
      </c>
      <c r="EG879" s="66"/>
      <c r="EH879" s="66">
        <f t="shared" si="1630"/>
        <v>0</v>
      </c>
      <c r="EI879" s="67">
        <f t="shared" si="1571"/>
        <v>23037</v>
      </c>
      <c r="EJ879" s="66"/>
      <c r="EK879" s="66">
        <f t="shared" si="1591"/>
        <v>0</v>
      </c>
      <c r="EL879" s="67">
        <f t="shared" si="1572"/>
        <v>21667</v>
      </c>
      <c r="EM879" s="110">
        <f t="shared" si="1592"/>
        <v>186286.83049399999</v>
      </c>
    </row>
    <row r="880" spans="1:143" ht="11.25" customHeight="1" x14ac:dyDescent="0.25">
      <c r="A880" s="218">
        <v>46158</v>
      </c>
      <c r="B880" s="218"/>
      <c r="C880" s="174">
        <v>8004982771</v>
      </c>
      <c r="D880" s="13" t="s">
        <v>350</v>
      </c>
      <c r="E880" s="14">
        <v>25</v>
      </c>
      <c r="F880" s="15">
        <v>7.5</v>
      </c>
      <c r="G880" s="16">
        <v>191516146754</v>
      </c>
      <c r="H880" s="66"/>
      <c r="I880" s="41">
        <f t="shared" si="1635"/>
        <v>50</v>
      </c>
      <c r="J880" s="48">
        <f t="shared" si="1644"/>
        <v>117117</v>
      </c>
      <c r="K880" s="66"/>
      <c r="L880" s="41">
        <f t="shared" si="1645"/>
        <v>50</v>
      </c>
      <c r="M880" s="48">
        <f t="shared" si="1646"/>
        <v>9196</v>
      </c>
      <c r="N880" s="66"/>
      <c r="O880" s="41">
        <f t="shared" si="1637"/>
        <v>50</v>
      </c>
      <c r="P880" s="48">
        <f t="shared" ref="P880:P887" si="1650">P879+N880-O880</f>
        <v>111140</v>
      </c>
      <c r="Q880" s="66"/>
      <c r="R880" s="66">
        <f t="shared" si="1638"/>
        <v>50</v>
      </c>
      <c r="S880" s="67">
        <f t="shared" si="1647"/>
        <v>15056</v>
      </c>
      <c r="T880" s="66"/>
      <c r="U880" s="66">
        <f t="shared" si="1547"/>
        <v>190</v>
      </c>
      <c r="V880" s="67">
        <f t="shared" si="1598"/>
        <v>37769.800000000003</v>
      </c>
      <c r="X880" s="69">
        <f t="shared" si="1543"/>
        <v>0</v>
      </c>
      <c r="Y880" s="67">
        <f t="shared" si="1599"/>
        <v>6245</v>
      </c>
      <c r="Z880" s="66"/>
      <c r="AA880" s="68">
        <f t="shared" si="1585"/>
        <v>0</v>
      </c>
      <c r="AB880" s="67">
        <f t="shared" si="1600"/>
        <v>5988</v>
      </c>
      <c r="AC880" s="66"/>
      <c r="AD880" s="66">
        <f t="shared" si="1586"/>
        <v>0</v>
      </c>
      <c r="AE880" s="67">
        <f t="shared" si="1601"/>
        <v>3738</v>
      </c>
      <c r="AF880" s="66"/>
      <c r="AG880" s="78">
        <f t="shared" si="1587"/>
        <v>0</v>
      </c>
      <c r="AH880" s="79">
        <f t="shared" si="1602"/>
        <v>4685.5</v>
      </c>
      <c r="AI880" s="66"/>
      <c r="AJ880" s="68">
        <f t="shared" si="1642"/>
        <v>0</v>
      </c>
      <c r="AK880" s="67">
        <f t="shared" si="1603"/>
        <v>22068</v>
      </c>
      <c r="AL880" s="66"/>
      <c r="AM880" s="68">
        <f t="shared" si="1588"/>
        <v>0</v>
      </c>
      <c r="AN880" s="67">
        <f t="shared" si="1604"/>
        <v>9228.02</v>
      </c>
      <c r="AO880" s="66"/>
      <c r="AP880" s="68">
        <f t="shared" si="1544"/>
        <v>0</v>
      </c>
      <c r="AQ880" s="67">
        <f t="shared" si="1605"/>
        <v>41645</v>
      </c>
      <c r="AR880" s="66"/>
      <c r="AS880" s="68">
        <f t="shared" si="1607"/>
        <v>0</v>
      </c>
      <c r="AT880" s="67">
        <f t="shared" si="1606"/>
        <v>2100</v>
      </c>
      <c r="AU880" s="66"/>
      <c r="AV880" s="66">
        <f t="shared" si="1554"/>
        <v>0</v>
      </c>
      <c r="AW880" s="42">
        <f t="shared" si="1533"/>
        <v>1620.0000000000014</v>
      </c>
      <c r="AX880" s="66"/>
      <c r="AY880" s="66">
        <f t="shared" si="1608"/>
        <v>0</v>
      </c>
      <c r="AZ880" s="67">
        <f t="shared" si="1545"/>
        <v>1738.6</v>
      </c>
      <c r="BA880" s="66"/>
      <c r="BB880" s="68">
        <f t="shared" si="1609"/>
        <v>0</v>
      </c>
      <c r="BC880" s="67">
        <f t="shared" si="1555"/>
        <v>1254.5999999999999</v>
      </c>
      <c r="BD880" s="66"/>
      <c r="BE880" s="68">
        <f t="shared" si="1610"/>
        <v>0</v>
      </c>
      <c r="BF880" s="67">
        <f t="shared" si="1643"/>
        <v>7474.3200000000015</v>
      </c>
      <c r="BG880" s="66"/>
      <c r="BH880" s="68">
        <f t="shared" si="1611"/>
        <v>0</v>
      </c>
      <c r="BI880" s="67">
        <f t="shared" si="1590"/>
        <v>44919.88</v>
      </c>
      <c r="BJ880" s="66"/>
      <c r="BK880" s="68">
        <f t="shared" si="1612"/>
        <v>0</v>
      </c>
      <c r="BL880" s="67">
        <f t="shared" si="1556"/>
        <v>4604.6000000000004</v>
      </c>
      <c r="BM880" s="66"/>
      <c r="BN880" s="68">
        <f t="shared" si="1557"/>
        <v>0</v>
      </c>
      <c r="BO880" s="67">
        <f t="shared" si="1558"/>
        <v>10424.300000000001</v>
      </c>
      <c r="BP880" s="66"/>
      <c r="BQ880" s="68">
        <f t="shared" si="1584"/>
        <v>0</v>
      </c>
      <c r="BR880" s="67">
        <f t="shared" si="1648"/>
        <v>23451.419999999991</v>
      </c>
      <c r="BS880" s="66"/>
      <c r="BT880" s="66">
        <f t="shared" si="1581"/>
        <v>0</v>
      </c>
      <c r="BU880" s="67">
        <f t="shared" si="1632"/>
        <v>42103</v>
      </c>
      <c r="BV880" s="66"/>
      <c r="BW880" s="66">
        <f t="shared" si="1582"/>
        <v>0</v>
      </c>
      <c r="BX880" s="67">
        <f t="shared" si="1649"/>
        <v>122829</v>
      </c>
      <c r="BY880" s="66"/>
      <c r="BZ880" s="66">
        <f t="shared" si="1583"/>
        <v>0</v>
      </c>
      <c r="CA880" s="67">
        <f t="shared" si="1634"/>
        <v>37583</v>
      </c>
      <c r="CB880" s="66"/>
      <c r="CC880" s="66">
        <f t="shared" si="1631"/>
        <v>0</v>
      </c>
      <c r="CD880" s="67">
        <f t="shared" si="1639"/>
        <v>49281.689999999995</v>
      </c>
      <c r="CE880" s="66"/>
      <c r="CF880" s="66">
        <f t="shared" si="1559"/>
        <v>0</v>
      </c>
      <c r="CG880" s="67">
        <f t="shared" si="1560"/>
        <v>5617.9</v>
      </c>
      <c r="CH880" s="66"/>
      <c r="CI880" s="66">
        <f t="shared" si="1613"/>
        <v>0</v>
      </c>
      <c r="CJ880" s="67">
        <f t="shared" si="1578"/>
        <v>8715</v>
      </c>
      <c r="CK880" s="66"/>
      <c r="CL880" s="68">
        <f t="shared" si="1614"/>
        <v>0</v>
      </c>
      <c r="CM880" s="79">
        <f t="shared" si="1561"/>
        <v>4864</v>
      </c>
      <c r="CN880" s="66"/>
      <c r="CO880" s="68">
        <f t="shared" si="1615"/>
        <v>0</v>
      </c>
      <c r="CP880" s="79">
        <f t="shared" si="1562"/>
        <v>3955</v>
      </c>
      <c r="CQ880" s="66"/>
      <c r="CR880" s="68">
        <f t="shared" si="1616"/>
        <v>0</v>
      </c>
      <c r="CS880" s="79">
        <f t="shared" si="1532"/>
        <v>6656</v>
      </c>
      <c r="CT880" s="66"/>
      <c r="CU880" s="68">
        <f t="shared" si="1617"/>
        <v>0</v>
      </c>
      <c r="CV880" s="79">
        <f t="shared" si="1563"/>
        <v>7769</v>
      </c>
      <c r="CW880" s="66"/>
      <c r="CX880" s="66">
        <f t="shared" si="1618"/>
        <v>0</v>
      </c>
      <c r="CY880" s="40">
        <f t="shared" si="1641"/>
        <v>6801.7599999999984</v>
      </c>
      <c r="CZ880" s="65"/>
      <c r="DA880" s="66">
        <f t="shared" si="1619"/>
        <v>0</v>
      </c>
      <c r="DB880" s="67">
        <f t="shared" si="1579"/>
        <v>79532</v>
      </c>
      <c r="DC880" s="66"/>
      <c r="DD880" s="66">
        <f t="shared" si="1620"/>
        <v>0</v>
      </c>
      <c r="DE880" s="67">
        <f t="shared" si="1580"/>
        <v>126303</v>
      </c>
      <c r="DF880" s="66"/>
      <c r="DG880" s="69">
        <f t="shared" si="1621"/>
        <v>0</v>
      </c>
      <c r="DH880" s="67">
        <f t="shared" si="1640"/>
        <v>441384</v>
      </c>
      <c r="DI880" s="66"/>
      <c r="DJ880" s="66">
        <f t="shared" si="1622"/>
        <v>0</v>
      </c>
      <c r="DK880" s="67">
        <f t="shared" si="1564"/>
        <v>4219.5</v>
      </c>
      <c r="DM880" s="206">
        <f t="shared" si="1623"/>
        <v>0</v>
      </c>
      <c r="DN880" s="25">
        <f t="shared" si="1546"/>
        <v>0</v>
      </c>
      <c r="DO880" s="5"/>
      <c r="DP880" s="43">
        <f t="shared" si="1624"/>
        <v>0</v>
      </c>
      <c r="DQ880" s="27">
        <f t="shared" si="1565"/>
        <v>6819.5</v>
      </c>
      <c r="DR880" s="5"/>
      <c r="DS880" s="43">
        <f t="shared" si="1625"/>
        <v>0</v>
      </c>
      <c r="DT880" s="27">
        <f t="shared" si="1566"/>
        <v>4846</v>
      </c>
      <c r="DU880" s="5"/>
      <c r="DV880" s="43">
        <f t="shared" si="1626"/>
        <v>0</v>
      </c>
      <c r="DW880" s="27">
        <f t="shared" si="1567"/>
        <v>4835</v>
      </c>
      <c r="DX880" s="5"/>
      <c r="DY880" s="22">
        <f t="shared" si="1627"/>
        <v>0</v>
      </c>
      <c r="DZ880" s="25">
        <f t="shared" si="1568"/>
        <v>523</v>
      </c>
      <c r="EA880" s="22"/>
      <c r="EB880" s="22">
        <f t="shared" si="1628"/>
        <v>0</v>
      </c>
      <c r="EC880" s="28">
        <f t="shared" si="1569"/>
        <v>369</v>
      </c>
      <c r="ED880" s="5"/>
      <c r="EE880" s="43">
        <f t="shared" si="1629"/>
        <v>0</v>
      </c>
      <c r="EF880" s="27">
        <f t="shared" si="1570"/>
        <v>4769</v>
      </c>
      <c r="EG880" s="66"/>
      <c r="EH880" s="66">
        <f t="shared" si="1630"/>
        <v>0</v>
      </c>
      <c r="EI880" s="67">
        <f t="shared" si="1571"/>
        <v>23037</v>
      </c>
      <c r="EJ880" s="66"/>
      <c r="EK880" s="66">
        <f t="shared" si="1591"/>
        <v>0</v>
      </c>
      <c r="EL880" s="67">
        <f t="shared" si="1572"/>
        <v>21667</v>
      </c>
      <c r="EM880" s="110">
        <f t="shared" si="1592"/>
        <v>186242.00844399998</v>
      </c>
    </row>
    <row r="881" spans="1:143" ht="11.25" customHeight="1" x14ac:dyDescent="0.25">
      <c r="A881" s="218">
        <v>46158</v>
      </c>
      <c r="B881" s="261"/>
      <c r="C881" s="174">
        <v>8004982775</v>
      </c>
      <c r="D881" s="13" t="s">
        <v>376</v>
      </c>
      <c r="E881" s="14">
        <v>35</v>
      </c>
      <c r="F881" s="15">
        <v>2.25</v>
      </c>
      <c r="G881" s="16">
        <v>191516146174</v>
      </c>
      <c r="H881" s="66"/>
      <c r="I881" s="41">
        <f t="shared" si="1635"/>
        <v>70</v>
      </c>
      <c r="J881" s="48">
        <f t="shared" si="1644"/>
        <v>117047</v>
      </c>
      <c r="K881" s="66"/>
      <c r="L881" s="41">
        <f t="shared" si="1645"/>
        <v>70</v>
      </c>
      <c r="M881" s="48">
        <f t="shared" si="1646"/>
        <v>9126</v>
      </c>
      <c r="N881" s="66"/>
      <c r="O881" s="41">
        <f t="shared" si="1637"/>
        <v>70</v>
      </c>
      <c r="P881" s="48">
        <f t="shared" si="1650"/>
        <v>111070</v>
      </c>
      <c r="Q881" s="66"/>
      <c r="R881" s="66">
        <f t="shared" si="1638"/>
        <v>70</v>
      </c>
      <c r="S881" s="67">
        <f t="shared" si="1647"/>
        <v>14986</v>
      </c>
      <c r="T881" s="66"/>
      <c r="U881" s="66">
        <f t="shared" si="1547"/>
        <v>82.25</v>
      </c>
      <c r="V881" s="67">
        <f t="shared" si="1598"/>
        <v>37687.550000000003</v>
      </c>
      <c r="X881" s="69">
        <f t="shared" si="1543"/>
        <v>0</v>
      </c>
      <c r="Y881" s="67">
        <f t="shared" si="1599"/>
        <v>6245</v>
      </c>
      <c r="Z881" s="66"/>
      <c r="AA881" s="68">
        <f t="shared" si="1585"/>
        <v>0</v>
      </c>
      <c r="AB881" s="67">
        <f t="shared" si="1600"/>
        <v>5988</v>
      </c>
      <c r="AC881" s="66"/>
      <c r="AD881" s="66">
        <f t="shared" si="1586"/>
        <v>0</v>
      </c>
      <c r="AE881" s="67">
        <f t="shared" si="1601"/>
        <v>3738</v>
      </c>
      <c r="AF881" s="66"/>
      <c r="AG881" s="78">
        <f t="shared" si="1587"/>
        <v>0</v>
      </c>
      <c r="AH881" s="79">
        <f t="shared" si="1602"/>
        <v>4685.5</v>
      </c>
      <c r="AI881" s="66"/>
      <c r="AJ881" s="68">
        <f t="shared" si="1642"/>
        <v>0</v>
      </c>
      <c r="AK881" s="67">
        <f t="shared" si="1603"/>
        <v>22068</v>
      </c>
      <c r="AL881" s="66"/>
      <c r="AM881" s="68">
        <f t="shared" si="1588"/>
        <v>0</v>
      </c>
      <c r="AN881" s="67">
        <f t="shared" si="1604"/>
        <v>9228.02</v>
      </c>
      <c r="AO881" s="66"/>
      <c r="AP881" s="68">
        <f t="shared" si="1544"/>
        <v>0</v>
      </c>
      <c r="AQ881" s="67">
        <f t="shared" si="1605"/>
        <v>41645</v>
      </c>
      <c r="AR881" s="66"/>
      <c r="AS881" s="68">
        <f t="shared" si="1607"/>
        <v>0</v>
      </c>
      <c r="AT881" s="67">
        <f t="shared" si="1606"/>
        <v>2100</v>
      </c>
      <c r="AU881" s="66"/>
      <c r="AV881" s="66">
        <f t="shared" si="1554"/>
        <v>0</v>
      </c>
      <c r="AW881" s="42">
        <f t="shared" si="1533"/>
        <v>1620.0000000000014</v>
      </c>
      <c r="AX881" s="66"/>
      <c r="AY881" s="66">
        <f t="shared" si="1608"/>
        <v>0</v>
      </c>
      <c r="AZ881" s="67">
        <f t="shared" si="1545"/>
        <v>1738.6</v>
      </c>
      <c r="BA881" s="66"/>
      <c r="BB881" s="68">
        <f t="shared" si="1609"/>
        <v>0</v>
      </c>
      <c r="BC881" s="67">
        <f t="shared" si="1555"/>
        <v>1254.5999999999999</v>
      </c>
      <c r="BD881" s="66"/>
      <c r="BE881" s="68">
        <f t="shared" si="1610"/>
        <v>0</v>
      </c>
      <c r="BF881" s="67">
        <f t="shared" si="1643"/>
        <v>7474.3200000000015</v>
      </c>
      <c r="BG881" s="66"/>
      <c r="BH881" s="68">
        <f t="shared" si="1611"/>
        <v>0</v>
      </c>
      <c r="BI881" s="67">
        <f t="shared" si="1590"/>
        <v>44919.88</v>
      </c>
      <c r="BJ881" s="66"/>
      <c r="BK881" s="68">
        <f t="shared" si="1612"/>
        <v>0</v>
      </c>
      <c r="BL881" s="67">
        <f t="shared" si="1556"/>
        <v>4604.6000000000004</v>
      </c>
      <c r="BM881" s="66"/>
      <c r="BN881" s="68">
        <f t="shared" si="1557"/>
        <v>0</v>
      </c>
      <c r="BO881" s="67">
        <f t="shared" si="1558"/>
        <v>10424.300000000001</v>
      </c>
      <c r="BP881" s="66"/>
      <c r="BQ881" s="68">
        <f t="shared" si="1584"/>
        <v>0</v>
      </c>
      <c r="BR881" s="67">
        <f t="shared" si="1648"/>
        <v>23451.419999999991</v>
      </c>
      <c r="BS881" s="66"/>
      <c r="BT881" s="66">
        <f t="shared" si="1581"/>
        <v>0</v>
      </c>
      <c r="BU881" s="67">
        <f t="shared" si="1632"/>
        <v>42103</v>
      </c>
      <c r="BV881" s="66"/>
      <c r="BW881" s="66">
        <f t="shared" si="1582"/>
        <v>0</v>
      </c>
      <c r="BX881" s="67">
        <f t="shared" si="1649"/>
        <v>122829</v>
      </c>
      <c r="BY881" s="66"/>
      <c r="BZ881" s="66">
        <f t="shared" si="1583"/>
        <v>0</v>
      </c>
      <c r="CA881" s="67">
        <f t="shared" si="1634"/>
        <v>37583</v>
      </c>
      <c r="CB881" s="66"/>
      <c r="CC881" s="66">
        <f t="shared" si="1631"/>
        <v>0</v>
      </c>
      <c r="CD881" s="67">
        <f t="shared" si="1639"/>
        <v>49281.689999999995</v>
      </c>
      <c r="CE881" s="66"/>
      <c r="CF881" s="66">
        <f t="shared" si="1559"/>
        <v>0</v>
      </c>
      <c r="CG881" s="67">
        <f t="shared" si="1560"/>
        <v>5617.9</v>
      </c>
      <c r="CH881" s="66"/>
      <c r="CI881" s="66">
        <f t="shared" si="1613"/>
        <v>0</v>
      </c>
      <c r="CJ881" s="67">
        <f t="shared" si="1578"/>
        <v>8715</v>
      </c>
      <c r="CK881" s="66"/>
      <c r="CL881" s="68">
        <f t="shared" si="1614"/>
        <v>0</v>
      </c>
      <c r="CM881" s="79">
        <f t="shared" si="1561"/>
        <v>4864</v>
      </c>
      <c r="CN881" s="66"/>
      <c r="CO881" s="68">
        <f t="shared" si="1615"/>
        <v>0</v>
      </c>
      <c r="CP881" s="79">
        <f t="shared" si="1562"/>
        <v>3955</v>
      </c>
      <c r="CQ881" s="66"/>
      <c r="CR881" s="68">
        <f t="shared" si="1616"/>
        <v>0</v>
      </c>
      <c r="CS881" s="79">
        <f t="shared" si="1532"/>
        <v>6656</v>
      </c>
      <c r="CT881" s="66"/>
      <c r="CU881" s="68">
        <f t="shared" si="1617"/>
        <v>0</v>
      </c>
      <c r="CV881" s="79">
        <f t="shared" si="1563"/>
        <v>7769</v>
      </c>
      <c r="CW881" s="66"/>
      <c r="CX881" s="66">
        <f t="shared" si="1618"/>
        <v>0</v>
      </c>
      <c r="CY881" s="40">
        <f t="shared" si="1641"/>
        <v>6801.7599999999984</v>
      </c>
      <c r="CZ881" s="65"/>
      <c r="DA881" s="66">
        <f t="shared" si="1619"/>
        <v>0</v>
      </c>
      <c r="DB881" s="67">
        <f t="shared" si="1579"/>
        <v>79532</v>
      </c>
      <c r="DC881" s="66"/>
      <c r="DD881" s="66">
        <f t="shared" si="1620"/>
        <v>0</v>
      </c>
      <c r="DE881" s="67">
        <f t="shared" si="1580"/>
        <v>126303</v>
      </c>
      <c r="DF881" s="66"/>
      <c r="DG881" s="69">
        <f t="shared" si="1621"/>
        <v>0</v>
      </c>
      <c r="DH881" s="67">
        <f t="shared" si="1640"/>
        <v>441384</v>
      </c>
      <c r="DI881" s="66"/>
      <c r="DJ881" s="66">
        <f t="shared" si="1622"/>
        <v>0</v>
      </c>
      <c r="DK881" s="67">
        <f t="shared" si="1564"/>
        <v>4219.5</v>
      </c>
      <c r="DM881" s="206">
        <f t="shared" si="1623"/>
        <v>0</v>
      </c>
      <c r="DN881" s="25">
        <f t="shared" si="1546"/>
        <v>0</v>
      </c>
      <c r="DO881" s="5"/>
      <c r="DP881" s="43">
        <f t="shared" si="1624"/>
        <v>0</v>
      </c>
      <c r="DQ881" s="27">
        <f t="shared" si="1565"/>
        <v>6819.5</v>
      </c>
      <c r="DR881" s="5"/>
      <c r="DS881" s="43">
        <f t="shared" si="1625"/>
        <v>0</v>
      </c>
      <c r="DT881" s="27">
        <f t="shared" si="1566"/>
        <v>4846</v>
      </c>
      <c r="DU881" s="5"/>
      <c r="DV881" s="43">
        <f t="shared" si="1626"/>
        <v>0</v>
      </c>
      <c r="DW881" s="27">
        <f t="shared" si="1567"/>
        <v>4835</v>
      </c>
      <c r="DX881" s="5"/>
      <c r="DY881" s="22">
        <f t="shared" si="1627"/>
        <v>0</v>
      </c>
      <c r="DZ881" s="25">
        <f t="shared" si="1568"/>
        <v>523</v>
      </c>
      <c r="EA881" s="22"/>
      <c r="EB881" s="22">
        <f t="shared" si="1628"/>
        <v>0</v>
      </c>
      <c r="EC881" s="28">
        <f t="shared" si="1569"/>
        <v>369</v>
      </c>
      <c r="ED881" s="5"/>
      <c r="EE881" s="43">
        <f t="shared" si="1629"/>
        <v>0</v>
      </c>
      <c r="EF881" s="27">
        <f t="shared" si="1570"/>
        <v>4769</v>
      </c>
      <c r="EG881" s="66"/>
      <c r="EH881" s="66">
        <f t="shared" si="1630"/>
        <v>0</v>
      </c>
      <c r="EI881" s="67">
        <f t="shared" si="1571"/>
        <v>23037</v>
      </c>
      <c r="EJ881" s="66"/>
      <c r="EK881" s="66">
        <f t="shared" si="1591"/>
        <v>0</v>
      </c>
      <c r="EL881" s="67">
        <f t="shared" si="1572"/>
        <v>21667</v>
      </c>
      <c r="EM881" s="110">
        <f t="shared" si="1592"/>
        <v>186169.11894399999</v>
      </c>
    </row>
    <row r="882" spans="1:143" ht="11.25" customHeight="1" x14ac:dyDescent="0.25">
      <c r="A882" s="218">
        <v>46158</v>
      </c>
      <c r="B882" s="261"/>
      <c r="C882" s="174">
        <v>8004982780</v>
      </c>
      <c r="D882" s="13" t="s">
        <v>184</v>
      </c>
      <c r="E882" s="14">
        <v>25</v>
      </c>
      <c r="F882" s="15">
        <v>7</v>
      </c>
      <c r="G882" s="16">
        <v>191516031227</v>
      </c>
      <c r="H882" s="66"/>
      <c r="I882" s="41">
        <f t="shared" si="1635"/>
        <v>50</v>
      </c>
      <c r="J882" s="48">
        <f t="shared" si="1644"/>
        <v>116997</v>
      </c>
      <c r="K882" s="66"/>
      <c r="L882" s="41">
        <f t="shared" si="1645"/>
        <v>50</v>
      </c>
      <c r="M882" s="48">
        <f t="shared" si="1646"/>
        <v>9076</v>
      </c>
      <c r="N882" s="66"/>
      <c r="O882" s="41">
        <f t="shared" si="1637"/>
        <v>50</v>
      </c>
      <c r="P882" s="48">
        <f t="shared" si="1650"/>
        <v>111020</v>
      </c>
      <c r="Q882" s="66"/>
      <c r="R882" s="66">
        <f t="shared" si="1638"/>
        <v>50</v>
      </c>
      <c r="S882" s="67">
        <f t="shared" si="1647"/>
        <v>14936</v>
      </c>
      <c r="T882" s="66"/>
      <c r="U882" s="66">
        <f t="shared" si="1547"/>
        <v>177.5</v>
      </c>
      <c r="V882" s="67">
        <f t="shared" si="1598"/>
        <v>37510.050000000003</v>
      </c>
      <c r="X882" s="69">
        <f t="shared" si="1543"/>
        <v>0</v>
      </c>
      <c r="Y882" s="67">
        <f t="shared" si="1599"/>
        <v>6245</v>
      </c>
      <c r="Z882" s="66"/>
      <c r="AA882" s="68">
        <f t="shared" si="1585"/>
        <v>0</v>
      </c>
      <c r="AB882" s="67">
        <f t="shared" si="1600"/>
        <v>5988</v>
      </c>
      <c r="AC882" s="66"/>
      <c r="AD882" s="66">
        <f t="shared" si="1586"/>
        <v>0</v>
      </c>
      <c r="AE882" s="67">
        <f t="shared" si="1601"/>
        <v>3738</v>
      </c>
      <c r="AF882" s="66"/>
      <c r="AG882" s="78">
        <f t="shared" si="1587"/>
        <v>0</v>
      </c>
      <c r="AH882" s="79">
        <f t="shared" si="1602"/>
        <v>4685.5</v>
      </c>
      <c r="AI882" s="66"/>
      <c r="AJ882" s="68">
        <f t="shared" si="1642"/>
        <v>0</v>
      </c>
      <c r="AK882" s="67">
        <f t="shared" si="1603"/>
        <v>22068</v>
      </c>
      <c r="AL882" s="66"/>
      <c r="AM882" s="68">
        <f t="shared" si="1588"/>
        <v>0</v>
      </c>
      <c r="AN882" s="67">
        <f t="shared" si="1604"/>
        <v>9228.02</v>
      </c>
      <c r="AO882" s="66"/>
      <c r="AP882" s="68">
        <f t="shared" si="1544"/>
        <v>0</v>
      </c>
      <c r="AQ882" s="67">
        <f t="shared" si="1605"/>
        <v>41645</v>
      </c>
      <c r="AR882" s="66"/>
      <c r="AS882" s="68">
        <f t="shared" si="1607"/>
        <v>0</v>
      </c>
      <c r="AT882" s="67">
        <f t="shared" si="1606"/>
        <v>2100</v>
      </c>
      <c r="AU882" s="66"/>
      <c r="AV882" s="66">
        <f t="shared" si="1554"/>
        <v>0</v>
      </c>
      <c r="AW882" s="42">
        <f t="shared" si="1533"/>
        <v>1620.0000000000014</v>
      </c>
      <c r="AX882" s="66"/>
      <c r="AY882" s="66">
        <f t="shared" si="1608"/>
        <v>0</v>
      </c>
      <c r="AZ882" s="67">
        <f t="shared" si="1545"/>
        <v>1738.6</v>
      </c>
      <c r="BA882" s="66"/>
      <c r="BB882" s="68">
        <f t="shared" si="1609"/>
        <v>0</v>
      </c>
      <c r="BC882" s="67">
        <f t="shared" si="1555"/>
        <v>1254.5999999999999</v>
      </c>
      <c r="BD882" s="66"/>
      <c r="BE882" s="68">
        <f t="shared" si="1610"/>
        <v>0</v>
      </c>
      <c r="BF882" s="67">
        <f t="shared" si="1643"/>
        <v>7474.3200000000015</v>
      </c>
      <c r="BG882" s="66"/>
      <c r="BH882" s="68">
        <f t="shared" si="1611"/>
        <v>0</v>
      </c>
      <c r="BI882" s="67">
        <f t="shared" si="1590"/>
        <v>44919.88</v>
      </c>
      <c r="BJ882" s="66"/>
      <c r="BK882" s="68">
        <f t="shared" si="1612"/>
        <v>0</v>
      </c>
      <c r="BL882" s="67">
        <f t="shared" si="1556"/>
        <v>4604.6000000000004</v>
      </c>
      <c r="BM882" s="66"/>
      <c r="BN882" s="68">
        <f t="shared" si="1557"/>
        <v>0</v>
      </c>
      <c r="BO882" s="67">
        <f t="shared" si="1558"/>
        <v>10424.300000000001</v>
      </c>
      <c r="BP882" s="66"/>
      <c r="BQ882" s="68">
        <f t="shared" ref="BQ882:BQ913" si="1651">IF(OR(D882="NPP06UZDB-WT150C",D882="NPP06UZDB-WT015M",D882="NPP06UZDB-WT005M",D882="NPP06UZDB-WT005M",D882="NPP06UZDB-WT250C",D882="NPP06UZDB-WT007M",D882="NPP06UZDB-WT010M",D882="NPP06UZDB-WT001M",D882="NPP06UZDB-WT002M",D882="NPP06UZDB-WT008M",D882="NPC06UZDB-WT030C",D882="NPC06UZDB-WT020C",D882="NPC06UZDB-WT020C",D882="NPC06UZDB-WT450C",D882="NPC06UZDB-WT015C",D882="CO155E2-08C150",D882="NPC06UZDB-WT016M",D882="NPC06UZDB-WT025M",D882="NPC06UZDB-WT012M",D882="NPC06UZDB-WT009M",D882="NPC06UZDB-WT750C",D882="NPC06UZDB-WT030M",D882="CO155E2-08C750",D882="NPC06UZDB-WT050M",D882="NPC06UZDB-WT007M",D882="NPC06UZDB-WT025M",D882="NPC06UZDB-WT025C",D882="NPC06UZDB-WT250C",D882="CO155E2-08C250",D882="CO155E2-08M007",D882="CO155E2-08M015",D882="CO155E2-08C150",D882="NPC06UZDB-WT150C",D882="NPC06UZDB-WT050C",D882="CO155E2-08F008",D882="CO155E2-08F005",D882="CO155E2-08C050",D882="CO155E2-08M001",D882="CO155E2-08M002",D882="CO155E2-08M003",D882="CO155E2-08M004",D882="CO155E2-08M005",D882="CO155E2-08M006",D882="CO155E2-08M008",D882="CO155E2-08M020",D882="CO155E2-08M010",D882="NPC06UZDB-WT050C",D882="NPC06UZDB-WT001M",D882="NPC06UZDB-WT002M",D882="NPC06UZDB-WT003M",D882="NPC06UZDB-WT004M",D882="NPC06UZDB-WT005M",D882="NPC06UZDB-WT006M",D882="NPC06UZDB-WT008M",D882="NPC06UZDB-WT010M",D882="NPC06UZDB-WT015M",D882="NPC06UZDB-WT020M",),E882*(F882+0.12),0)</f>
        <v>0</v>
      </c>
      <c r="BR882" s="67">
        <f t="shared" si="1648"/>
        <v>23451.419999999991</v>
      </c>
      <c r="BS882" s="66"/>
      <c r="BT882" s="66">
        <f t="shared" si="1581"/>
        <v>0</v>
      </c>
      <c r="BU882" s="67">
        <f t="shared" si="1632"/>
        <v>42103</v>
      </c>
      <c r="BV882" s="66"/>
      <c r="BW882" s="66">
        <f t="shared" si="1582"/>
        <v>0</v>
      </c>
      <c r="BX882" s="67">
        <f t="shared" si="1649"/>
        <v>122829</v>
      </c>
      <c r="BY882" s="66"/>
      <c r="BZ882" s="66">
        <f t="shared" si="1583"/>
        <v>0</v>
      </c>
      <c r="CA882" s="67">
        <f t="shared" si="1634"/>
        <v>37583</v>
      </c>
      <c r="CB882" s="66"/>
      <c r="CC882" s="66">
        <f t="shared" si="1631"/>
        <v>0</v>
      </c>
      <c r="CD882" s="67">
        <f t="shared" si="1639"/>
        <v>49281.689999999995</v>
      </c>
      <c r="CE882" s="66"/>
      <c r="CF882" s="66">
        <f t="shared" si="1559"/>
        <v>0</v>
      </c>
      <c r="CG882" s="67">
        <f t="shared" si="1560"/>
        <v>5617.9</v>
      </c>
      <c r="CH882" s="66"/>
      <c r="CI882" s="66">
        <f t="shared" si="1613"/>
        <v>0</v>
      </c>
      <c r="CJ882" s="67">
        <f t="shared" si="1578"/>
        <v>8715</v>
      </c>
      <c r="CK882" s="66"/>
      <c r="CL882" s="68">
        <f t="shared" si="1614"/>
        <v>0</v>
      </c>
      <c r="CM882" s="79">
        <f t="shared" si="1561"/>
        <v>4864</v>
      </c>
      <c r="CN882" s="66"/>
      <c r="CO882" s="68">
        <f t="shared" si="1615"/>
        <v>0</v>
      </c>
      <c r="CP882" s="79">
        <f t="shared" si="1562"/>
        <v>3955</v>
      </c>
      <c r="CQ882" s="66"/>
      <c r="CR882" s="68">
        <f t="shared" si="1616"/>
        <v>0</v>
      </c>
      <c r="CS882" s="79">
        <f t="shared" si="1532"/>
        <v>6656</v>
      </c>
      <c r="CT882" s="66"/>
      <c r="CU882" s="68">
        <f t="shared" si="1617"/>
        <v>0</v>
      </c>
      <c r="CV882" s="79">
        <f t="shared" si="1563"/>
        <v>7769</v>
      </c>
      <c r="CW882" s="66"/>
      <c r="CX882" s="66">
        <f t="shared" si="1618"/>
        <v>0</v>
      </c>
      <c r="CY882" s="40">
        <f t="shared" si="1641"/>
        <v>6801.7599999999984</v>
      </c>
      <c r="CZ882" s="65"/>
      <c r="DA882" s="66">
        <f t="shared" si="1619"/>
        <v>0</v>
      </c>
      <c r="DB882" s="67">
        <f t="shared" si="1579"/>
        <v>79532</v>
      </c>
      <c r="DC882" s="66"/>
      <c r="DD882" s="66">
        <f t="shared" si="1620"/>
        <v>0</v>
      </c>
      <c r="DE882" s="67">
        <f t="shared" si="1580"/>
        <v>126303</v>
      </c>
      <c r="DF882" s="66"/>
      <c r="DG882" s="69">
        <f t="shared" si="1621"/>
        <v>0</v>
      </c>
      <c r="DH882" s="67">
        <f t="shared" si="1640"/>
        <v>441384</v>
      </c>
      <c r="DI882" s="66"/>
      <c r="DJ882" s="66">
        <f t="shared" si="1622"/>
        <v>0</v>
      </c>
      <c r="DK882" s="67">
        <f t="shared" si="1564"/>
        <v>4219.5</v>
      </c>
      <c r="DM882" s="206">
        <f t="shared" si="1623"/>
        <v>0</v>
      </c>
      <c r="DN882" s="25">
        <f t="shared" si="1546"/>
        <v>0</v>
      </c>
      <c r="DO882" s="5"/>
      <c r="DP882" s="43">
        <f t="shared" si="1624"/>
        <v>0</v>
      </c>
      <c r="DQ882" s="27">
        <f t="shared" si="1565"/>
        <v>6819.5</v>
      </c>
      <c r="DR882" s="5"/>
      <c r="DS882" s="43">
        <f t="shared" si="1625"/>
        <v>0</v>
      </c>
      <c r="DT882" s="27">
        <f t="shared" si="1566"/>
        <v>4846</v>
      </c>
      <c r="DU882" s="5"/>
      <c r="DV882" s="43">
        <f t="shared" si="1626"/>
        <v>0</v>
      </c>
      <c r="DW882" s="27">
        <f t="shared" si="1567"/>
        <v>4835</v>
      </c>
      <c r="DX882" s="5"/>
      <c r="DY882" s="22">
        <f t="shared" si="1627"/>
        <v>0</v>
      </c>
      <c r="DZ882" s="25">
        <f t="shared" si="1568"/>
        <v>523</v>
      </c>
      <c r="EA882" s="22"/>
      <c r="EB882" s="22">
        <f t="shared" si="1628"/>
        <v>0</v>
      </c>
      <c r="EC882" s="28">
        <f t="shared" si="1569"/>
        <v>369</v>
      </c>
      <c r="ED882" s="5"/>
      <c r="EE882" s="43">
        <f t="shared" si="1629"/>
        <v>0</v>
      </c>
      <c r="EF882" s="27">
        <f t="shared" si="1570"/>
        <v>4769</v>
      </c>
      <c r="EG882" s="66"/>
      <c r="EH882" s="66">
        <f t="shared" si="1630"/>
        <v>0</v>
      </c>
      <c r="EI882" s="67">
        <f t="shared" si="1571"/>
        <v>23037</v>
      </c>
      <c r="EJ882" s="66"/>
      <c r="EK882" s="66">
        <f t="shared" si="1591"/>
        <v>0</v>
      </c>
      <c r="EL882" s="67">
        <f t="shared" si="1572"/>
        <v>21667</v>
      </c>
      <c r="EM882" s="110">
        <f t="shared" si="1592"/>
        <v>186114.75294399998</v>
      </c>
    </row>
    <row r="883" spans="1:143" s="35" customFormat="1" ht="11.25" customHeight="1" x14ac:dyDescent="0.25">
      <c r="A883" s="11">
        <v>46158</v>
      </c>
      <c r="B883" s="261"/>
      <c r="C883" s="174">
        <v>8004982782</v>
      </c>
      <c r="D883" s="13" t="s">
        <v>118</v>
      </c>
      <c r="E883" s="14">
        <v>50</v>
      </c>
      <c r="F883" s="15">
        <v>1</v>
      </c>
      <c r="G883" s="16">
        <v>191516031821</v>
      </c>
      <c r="H883" s="66"/>
      <c r="I883" s="41">
        <f t="shared" si="1635"/>
        <v>100</v>
      </c>
      <c r="J883" s="48">
        <f t="shared" si="1644"/>
        <v>116897</v>
      </c>
      <c r="K883" s="66"/>
      <c r="L883" s="41">
        <f t="shared" si="1645"/>
        <v>100</v>
      </c>
      <c r="M883" s="48">
        <f t="shared" si="1646"/>
        <v>8976</v>
      </c>
      <c r="N883" s="66"/>
      <c r="O883" s="41">
        <f t="shared" si="1637"/>
        <v>100</v>
      </c>
      <c r="P883" s="48">
        <f t="shared" si="1650"/>
        <v>110920</v>
      </c>
      <c r="Q883" s="66"/>
      <c r="R883" s="66">
        <f t="shared" si="1638"/>
        <v>100</v>
      </c>
      <c r="S883" s="67">
        <f t="shared" si="1647"/>
        <v>14836</v>
      </c>
      <c r="T883" s="66"/>
      <c r="U883" s="66">
        <f t="shared" si="1547"/>
        <v>0</v>
      </c>
      <c r="V883" s="67">
        <f t="shared" si="1598"/>
        <v>37510.050000000003</v>
      </c>
      <c r="W883" s="136"/>
      <c r="X883" s="69">
        <f t="shared" si="1543"/>
        <v>0</v>
      </c>
      <c r="Y883" s="67">
        <f t="shared" si="1599"/>
        <v>6245</v>
      </c>
      <c r="Z883" s="66"/>
      <c r="AA883" s="68">
        <f t="shared" si="1585"/>
        <v>55.000000000000007</v>
      </c>
      <c r="AB883" s="67">
        <f t="shared" si="1600"/>
        <v>5933</v>
      </c>
      <c r="AC883" s="66"/>
      <c r="AD883" s="66">
        <f t="shared" si="1586"/>
        <v>0</v>
      </c>
      <c r="AE883" s="67">
        <f t="shared" si="1601"/>
        <v>3738</v>
      </c>
      <c r="AF883" s="66"/>
      <c r="AG883" s="78">
        <f t="shared" si="1587"/>
        <v>0</v>
      </c>
      <c r="AH883" s="79">
        <f t="shared" si="1602"/>
        <v>4685.5</v>
      </c>
      <c r="AI883" s="66"/>
      <c r="AJ883" s="68">
        <f t="shared" si="1642"/>
        <v>0</v>
      </c>
      <c r="AK883" s="67">
        <f t="shared" si="1603"/>
        <v>22068</v>
      </c>
      <c r="AL883" s="66"/>
      <c r="AM883" s="68">
        <f t="shared" si="1588"/>
        <v>0</v>
      </c>
      <c r="AN883" s="67">
        <f t="shared" si="1604"/>
        <v>9228.02</v>
      </c>
      <c r="AO883" s="66"/>
      <c r="AP883" s="68">
        <f t="shared" si="1544"/>
        <v>0</v>
      </c>
      <c r="AQ883" s="67">
        <f t="shared" si="1605"/>
        <v>41645</v>
      </c>
      <c r="AR883" s="66"/>
      <c r="AS883" s="68">
        <f t="shared" si="1607"/>
        <v>0</v>
      </c>
      <c r="AT883" s="67">
        <f t="shared" si="1606"/>
        <v>2100</v>
      </c>
      <c r="AU883" s="66"/>
      <c r="AV883" s="66">
        <f t="shared" si="1554"/>
        <v>0</v>
      </c>
      <c r="AW883" s="42">
        <f t="shared" si="1533"/>
        <v>1620.0000000000014</v>
      </c>
      <c r="AX883" s="66"/>
      <c r="AY883" s="66">
        <f t="shared" si="1608"/>
        <v>0</v>
      </c>
      <c r="AZ883" s="67">
        <f t="shared" si="1545"/>
        <v>1738.6</v>
      </c>
      <c r="BA883" s="66"/>
      <c r="BB883" s="68">
        <f t="shared" si="1609"/>
        <v>0</v>
      </c>
      <c r="BC883" s="67">
        <f t="shared" si="1555"/>
        <v>1254.5999999999999</v>
      </c>
      <c r="BD883" s="66"/>
      <c r="BE883" s="68">
        <f t="shared" si="1610"/>
        <v>0</v>
      </c>
      <c r="BF883" s="67">
        <f t="shared" si="1643"/>
        <v>7474.3200000000015</v>
      </c>
      <c r="BG883" s="66"/>
      <c r="BH883" s="68">
        <f t="shared" si="1611"/>
        <v>0</v>
      </c>
      <c r="BI883" s="67">
        <f t="shared" si="1590"/>
        <v>44919.88</v>
      </c>
      <c r="BJ883" s="66"/>
      <c r="BK883" s="68">
        <f t="shared" si="1612"/>
        <v>0</v>
      </c>
      <c r="BL883" s="67">
        <f t="shared" si="1556"/>
        <v>4604.6000000000004</v>
      </c>
      <c r="BM883" s="66"/>
      <c r="BN883" s="68">
        <f t="shared" si="1557"/>
        <v>0</v>
      </c>
      <c r="BO883" s="67">
        <f t="shared" si="1558"/>
        <v>10424.300000000001</v>
      </c>
      <c r="BP883" s="66"/>
      <c r="BQ883" s="68">
        <f t="shared" si="1651"/>
        <v>0</v>
      </c>
      <c r="BR883" s="67">
        <f t="shared" si="1648"/>
        <v>23451.419999999991</v>
      </c>
      <c r="BS883" s="66"/>
      <c r="BT883" s="66">
        <f t="shared" si="1581"/>
        <v>0</v>
      </c>
      <c r="BU883" s="67">
        <f t="shared" si="1632"/>
        <v>42103</v>
      </c>
      <c r="BV883" s="66"/>
      <c r="BW883" s="66">
        <f t="shared" si="1582"/>
        <v>0</v>
      </c>
      <c r="BX883" s="67">
        <f t="shared" si="1649"/>
        <v>122829</v>
      </c>
      <c r="BY883" s="66"/>
      <c r="BZ883" s="66">
        <f t="shared" si="1583"/>
        <v>0</v>
      </c>
      <c r="CA883" s="67">
        <f t="shared" si="1634"/>
        <v>37583</v>
      </c>
      <c r="CB883" s="66"/>
      <c r="CC883" s="66">
        <f t="shared" si="1631"/>
        <v>0</v>
      </c>
      <c r="CD883" s="67">
        <f t="shared" si="1639"/>
        <v>49281.689999999995</v>
      </c>
      <c r="CE883" s="66"/>
      <c r="CF883" s="66">
        <f t="shared" si="1559"/>
        <v>0</v>
      </c>
      <c r="CG883" s="67">
        <f t="shared" si="1560"/>
        <v>5617.9</v>
      </c>
      <c r="CH883" s="66"/>
      <c r="CI883" s="66">
        <f t="shared" si="1613"/>
        <v>0</v>
      </c>
      <c r="CJ883" s="67">
        <f t="shared" si="1578"/>
        <v>8715</v>
      </c>
      <c r="CK883" s="66"/>
      <c r="CL883" s="68">
        <f t="shared" si="1614"/>
        <v>0</v>
      </c>
      <c r="CM883" s="79">
        <f t="shared" si="1561"/>
        <v>4864</v>
      </c>
      <c r="CN883" s="66"/>
      <c r="CO883" s="68">
        <f t="shared" si="1615"/>
        <v>0</v>
      </c>
      <c r="CP883" s="79">
        <f t="shared" si="1562"/>
        <v>3955</v>
      </c>
      <c r="CQ883" s="66"/>
      <c r="CR883" s="68">
        <f t="shared" si="1616"/>
        <v>0</v>
      </c>
      <c r="CS883" s="79">
        <f t="shared" si="1532"/>
        <v>6656</v>
      </c>
      <c r="CT883" s="66"/>
      <c r="CU883" s="68">
        <f t="shared" si="1617"/>
        <v>0</v>
      </c>
      <c r="CV883" s="79">
        <f t="shared" si="1563"/>
        <v>7769</v>
      </c>
      <c r="CW883" s="66"/>
      <c r="CX883" s="66">
        <f t="shared" si="1618"/>
        <v>0</v>
      </c>
      <c r="CY883" s="40">
        <f t="shared" si="1641"/>
        <v>6801.7599999999984</v>
      </c>
      <c r="CZ883" s="65"/>
      <c r="DA883" s="66">
        <f t="shared" si="1619"/>
        <v>0</v>
      </c>
      <c r="DB883" s="67">
        <f t="shared" si="1579"/>
        <v>79532</v>
      </c>
      <c r="DC883" s="66"/>
      <c r="DD883" s="66">
        <f t="shared" si="1620"/>
        <v>0</v>
      </c>
      <c r="DE883" s="67">
        <f t="shared" si="1580"/>
        <v>126303</v>
      </c>
      <c r="DF883" s="66"/>
      <c r="DG883" s="69">
        <f t="shared" si="1621"/>
        <v>0</v>
      </c>
      <c r="DH883" s="67">
        <f t="shared" si="1640"/>
        <v>441384</v>
      </c>
      <c r="DI883" s="66"/>
      <c r="DJ883" s="66">
        <f t="shared" si="1622"/>
        <v>0</v>
      </c>
      <c r="DK883" s="67">
        <f t="shared" si="1564"/>
        <v>4219.5</v>
      </c>
      <c r="DL883" s="210"/>
      <c r="DM883" s="206">
        <f t="shared" si="1623"/>
        <v>0</v>
      </c>
      <c r="DN883" s="25">
        <f t="shared" si="1546"/>
        <v>0</v>
      </c>
      <c r="DO883" s="5"/>
      <c r="DP883" s="43">
        <f t="shared" si="1624"/>
        <v>0</v>
      </c>
      <c r="DQ883" s="27">
        <f t="shared" si="1565"/>
        <v>6819.5</v>
      </c>
      <c r="DR883" s="5"/>
      <c r="DS883" s="43">
        <f t="shared" si="1625"/>
        <v>0</v>
      </c>
      <c r="DT883" s="27">
        <f t="shared" si="1566"/>
        <v>4846</v>
      </c>
      <c r="DU883" s="5"/>
      <c r="DV883" s="43">
        <f t="shared" si="1626"/>
        <v>0</v>
      </c>
      <c r="DW883" s="27">
        <f t="shared" si="1567"/>
        <v>4835</v>
      </c>
      <c r="DX883" s="5"/>
      <c r="DY883" s="22">
        <f t="shared" si="1627"/>
        <v>0</v>
      </c>
      <c r="DZ883" s="25">
        <f t="shared" si="1568"/>
        <v>523</v>
      </c>
      <c r="EA883" s="22"/>
      <c r="EB883" s="22">
        <f t="shared" si="1628"/>
        <v>0</v>
      </c>
      <c r="EC883" s="28">
        <f t="shared" si="1569"/>
        <v>369</v>
      </c>
      <c r="ED883" s="5"/>
      <c r="EE883" s="43">
        <f t="shared" si="1629"/>
        <v>0</v>
      </c>
      <c r="EF883" s="27">
        <f t="shared" si="1570"/>
        <v>4769</v>
      </c>
      <c r="EG883" s="66"/>
      <c r="EH883" s="66">
        <f t="shared" si="1630"/>
        <v>0</v>
      </c>
      <c r="EI883" s="67">
        <f t="shared" si="1571"/>
        <v>23037</v>
      </c>
      <c r="EJ883" s="66"/>
      <c r="EK883" s="66">
        <f t="shared" si="1591"/>
        <v>0</v>
      </c>
      <c r="EL883" s="67">
        <f t="shared" si="1572"/>
        <v>21667</v>
      </c>
      <c r="EM883" s="110">
        <f t="shared" si="1592"/>
        <v>186051.212944</v>
      </c>
    </row>
    <row r="884" spans="1:143" s="36" customFormat="1" ht="11.25" customHeight="1" x14ac:dyDescent="0.25">
      <c r="A884" s="11">
        <v>46158</v>
      </c>
      <c r="B884" s="188"/>
      <c r="C884" s="174">
        <v>8004982781</v>
      </c>
      <c r="D884" s="13" t="s">
        <v>320</v>
      </c>
      <c r="E884" s="14">
        <v>50</v>
      </c>
      <c r="F884" s="15">
        <v>1.5</v>
      </c>
      <c r="G884" s="16">
        <v>191516330054</v>
      </c>
      <c r="H884" s="66"/>
      <c r="I884" s="41">
        <f t="shared" si="1635"/>
        <v>100</v>
      </c>
      <c r="J884" s="48">
        <f t="shared" si="1644"/>
        <v>116797</v>
      </c>
      <c r="K884" s="66"/>
      <c r="L884" s="41">
        <f t="shared" si="1645"/>
        <v>100</v>
      </c>
      <c r="M884" s="48">
        <f t="shared" si="1646"/>
        <v>8876</v>
      </c>
      <c r="N884" s="66"/>
      <c r="O884" s="41">
        <f t="shared" si="1637"/>
        <v>100</v>
      </c>
      <c r="P884" s="48">
        <f t="shared" si="1650"/>
        <v>110820</v>
      </c>
      <c r="Q884" s="66"/>
      <c r="R884" s="66">
        <f t="shared" si="1638"/>
        <v>100</v>
      </c>
      <c r="S884" s="67">
        <f t="shared" si="1647"/>
        <v>14736</v>
      </c>
      <c r="T884" s="66"/>
      <c r="U884" s="66">
        <f t="shared" si="1547"/>
        <v>0</v>
      </c>
      <c r="V884" s="67">
        <f t="shared" si="1598"/>
        <v>37510.050000000003</v>
      </c>
      <c r="W884" s="136"/>
      <c r="X884" s="69">
        <f t="shared" si="1543"/>
        <v>0</v>
      </c>
      <c r="Y884" s="67">
        <f t="shared" si="1599"/>
        <v>6245</v>
      </c>
      <c r="Z884" s="66"/>
      <c r="AA884" s="68">
        <f t="shared" si="1585"/>
        <v>0</v>
      </c>
      <c r="AB884" s="67">
        <f t="shared" si="1600"/>
        <v>5933</v>
      </c>
      <c r="AC884" s="66"/>
      <c r="AD884" s="66">
        <f t="shared" si="1586"/>
        <v>0</v>
      </c>
      <c r="AE884" s="67">
        <f t="shared" si="1601"/>
        <v>3738</v>
      </c>
      <c r="AF884" s="66"/>
      <c r="AG884" s="78">
        <f t="shared" si="1587"/>
        <v>0</v>
      </c>
      <c r="AH884" s="79">
        <f t="shared" si="1602"/>
        <v>4685.5</v>
      </c>
      <c r="AI884" s="66"/>
      <c r="AJ884" s="68">
        <f t="shared" si="1642"/>
        <v>0</v>
      </c>
      <c r="AK884" s="67">
        <f t="shared" si="1603"/>
        <v>22068</v>
      </c>
      <c r="AL884" s="66"/>
      <c r="AM884" s="68">
        <f t="shared" si="1588"/>
        <v>0</v>
      </c>
      <c r="AN884" s="67">
        <f t="shared" si="1604"/>
        <v>9228.02</v>
      </c>
      <c r="AO884" s="66"/>
      <c r="AP884" s="68">
        <f t="shared" si="1544"/>
        <v>0</v>
      </c>
      <c r="AQ884" s="67">
        <f t="shared" si="1605"/>
        <v>41645</v>
      </c>
      <c r="AR884" s="66"/>
      <c r="AS884" s="68">
        <f t="shared" si="1607"/>
        <v>80</v>
      </c>
      <c r="AT884" s="67">
        <f t="shared" si="1606"/>
        <v>2020</v>
      </c>
      <c r="AU884" s="66"/>
      <c r="AV884" s="66">
        <f t="shared" si="1554"/>
        <v>0</v>
      </c>
      <c r="AW884" s="42">
        <f t="shared" si="1533"/>
        <v>1620.0000000000014</v>
      </c>
      <c r="AX884" s="66"/>
      <c r="AY884" s="66">
        <f t="shared" si="1608"/>
        <v>0</v>
      </c>
      <c r="AZ884" s="67">
        <f t="shared" si="1545"/>
        <v>1738.6</v>
      </c>
      <c r="BA884" s="66"/>
      <c r="BB884" s="68">
        <f t="shared" si="1609"/>
        <v>0</v>
      </c>
      <c r="BC884" s="67">
        <f t="shared" si="1555"/>
        <v>1254.5999999999999</v>
      </c>
      <c r="BD884" s="66"/>
      <c r="BE884" s="68">
        <f t="shared" si="1610"/>
        <v>0</v>
      </c>
      <c r="BF884" s="67">
        <f t="shared" si="1643"/>
        <v>7474.3200000000015</v>
      </c>
      <c r="BG884" s="66"/>
      <c r="BH884" s="68">
        <f t="shared" si="1611"/>
        <v>0</v>
      </c>
      <c r="BI884" s="67">
        <f t="shared" si="1590"/>
        <v>44919.88</v>
      </c>
      <c r="BJ884" s="66"/>
      <c r="BK884" s="68">
        <f t="shared" si="1612"/>
        <v>0</v>
      </c>
      <c r="BL884" s="67">
        <f t="shared" si="1556"/>
        <v>4604.6000000000004</v>
      </c>
      <c r="BM884" s="66"/>
      <c r="BN884" s="68">
        <f t="shared" si="1557"/>
        <v>0</v>
      </c>
      <c r="BO884" s="67">
        <f t="shared" si="1558"/>
        <v>10424.300000000001</v>
      </c>
      <c r="BP884" s="66"/>
      <c r="BQ884" s="68">
        <f t="shared" si="1651"/>
        <v>0</v>
      </c>
      <c r="BR884" s="67">
        <f t="shared" si="1648"/>
        <v>23451.419999999991</v>
      </c>
      <c r="BS884" s="66"/>
      <c r="BT884" s="66">
        <f t="shared" si="1581"/>
        <v>0</v>
      </c>
      <c r="BU884" s="67">
        <f t="shared" si="1632"/>
        <v>42103</v>
      </c>
      <c r="BV884" s="66"/>
      <c r="BW884" s="66">
        <f t="shared" si="1582"/>
        <v>0</v>
      </c>
      <c r="BX884" s="67">
        <f t="shared" si="1649"/>
        <v>122829</v>
      </c>
      <c r="BY884" s="66"/>
      <c r="BZ884" s="66">
        <f t="shared" si="1583"/>
        <v>0</v>
      </c>
      <c r="CA884" s="67">
        <f t="shared" si="1634"/>
        <v>37583</v>
      </c>
      <c r="CB884" s="66"/>
      <c r="CC884" s="66">
        <f t="shared" si="1631"/>
        <v>0</v>
      </c>
      <c r="CD884" s="67">
        <f t="shared" si="1639"/>
        <v>49281.689999999995</v>
      </c>
      <c r="CE884" s="66"/>
      <c r="CF884" s="66">
        <f t="shared" si="1559"/>
        <v>0</v>
      </c>
      <c r="CG884" s="67">
        <f t="shared" si="1560"/>
        <v>5617.9</v>
      </c>
      <c r="CH884" s="66"/>
      <c r="CI884" s="66">
        <f t="shared" si="1613"/>
        <v>0</v>
      </c>
      <c r="CJ884" s="67">
        <f t="shared" si="1578"/>
        <v>8715</v>
      </c>
      <c r="CK884" s="66"/>
      <c r="CL884" s="68">
        <f t="shared" si="1614"/>
        <v>0</v>
      </c>
      <c r="CM884" s="79">
        <f t="shared" si="1561"/>
        <v>4864</v>
      </c>
      <c r="CN884" s="66"/>
      <c r="CO884" s="68">
        <f t="shared" si="1615"/>
        <v>0</v>
      </c>
      <c r="CP884" s="79">
        <f t="shared" si="1562"/>
        <v>3955</v>
      </c>
      <c r="CQ884" s="66"/>
      <c r="CR884" s="68">
        <f t="shared" si="1616"/>
        <v>0</v>
      </c>
      <c r="CS884" s="79">
        <f t="shared" si="1532"/>
        <v>6656</v>
      </c>
      <c r="CT884" s="66"/>
      <c r="CU884" s="68">
        <f t="shared" si="1617"/>
        <v>0</v>
      </c>
      <c r="CV884" s="79">
        <f t="shared" si="1563"/>
        <v>7769</v>
      </c>
      <c r="CW884" s="66"/>
      <c r="CX884" s="66">
        <f t="shared" si="1618"/>
        <v>0</v>
      </c>
      <c r="CY884" s="40">
        <f t="shared" si="1641"/>
        <v>6801.7599999999984</v>
      </c>
      <c r="CZ884" s="65"/>
      <c r="DA884" s="66">
        <f t="shared" si="1619"/>
        <v>0</v>
      </c>
      <c r="DB884" s="67">
        <f t="shared" si="1579"/>
        <v>79532</v>
      </c>
      <c r="DC884" s="66"/>
      <c r="DD884" s="66">
        <f t="shared" si="1620"/>
        <v>0</v>
      </c>
      <c r="DE884" s="67">
        <f t="shared" si="1580"/>
        <v>126303</v>
      </c>
      <c r="DF884" s="66"/>
      <c r="DG884" s="69">
        <f t="shared" si="1621"/>
        <v>0</v>
      </c>
      <c r="DH884" s="67">
        <f t="shared" si="1640"/>
        <v>441384</v>
      </c>
      <c r="DI884" s="66"/>
      <c r="DJ884" s="66">
        <f t="shared" si="1622"/>
        <v>0</v>
      </c>
      <c r="DK884" s="67">
        <f t="shared" si="1564"/>
        <v>4219.5</v>
      </c>
      <c r="DL884" s="210"/>
      <c r="DM884" s="206">
        <f t="shared" si="1623"/>
        <v>0</v>
      </c>
      <c r="DN884" s="25">
        <f t="shared" si="1546"/>
        <v>0</v>
      </c>
      <c r="DO884" s="5"/>
      <c r="DP884" s="43">
        <f t="shared" si="1624"/>
        <v>0</v>
      </c>
      <c r="DQ884" s="27">
        <f t="shared" si="1565"/>
        <v>6819.5</v>
      </c>
      <c r="DR884" s="5"/>
      <c r="DS884" s="43">
        <f t="shared" si="1625"/>
        <v>0</v>
      </c>
      <c r="DT884" s="27">
        <f t="shared" si="1566"/>
        <v>4846</v>
      </c>
      <c r="DU884" s="5"/>
      <c r="DV884" s="43">
        <f t="shared" si="1626"/>
        <v>0</v>
      </c>
      <c r="DW884" s="27">
        <f t="shared" si="1567"/>
        <v>4835</v>
      </c>
      <c r="DX884" s="5"/>
      <c r="DY884" s="22">
        <f t="shared" si="1627"/>
        <v>0</v>
      </c>
      <c r="DZ884" s="25">
        <f t="shared" si="1568"/>
        <v>523</v>
      </c>
      <c r="EA884" s="22"/>
      <c r="EB884" s="22">
        <f t="shared" si="1628"/>
        <v>0</v>
      </c>
      <c r="EC884" s="28">
        <f t="shared" si="1569"/>
        <v>369</v>
      </c>
      <c r="ED884" s="5"/>
      <c r="EE884" s="43">
        <f t="shared" si="1629"/>
        <v>0</v>
      </c>
      <c r="EF884" s="27">
        <f t="shared" si="1570"/>
        <v>4769</v>
      </c>
      <c r="EG884" s="66"/>
      <c r="EH884" s="66">
        <f t="shared" si="1630"/>
        <v>0</v>
      </c>
      <c r="EI884" s="67">
        <f t="shared" si="1571"/>
        <v>23037</v>
      </c>
      <c r="EJ884" s="66"/>
      <c r="EK884" s="66">
        <f t="shared" si="1591"/>
        <v>0</v>
      </c>
      <c r="EL884" s="67">
        <f t="shared" si="1572"/>
        <v>21667</v>
      </c>
      <c r="EM884" s="110">
        <f t="shared" si="1592"/>
        <v>181212.19794400004</v>
      </c>
    </row>
    <row r="885" spans="1:143" ht="11.25" customHeight="1" x14ac:dyDescent="0.25">
      <c r="A885" s="11">
        <v>46158</v>
      </c>
      <c r="B885" s="261"/>
      <c r="C885" s="181">
        <v>8004982768</v>
      </c>
      <c r="D885" s="111" t="s">
        <v>274</v>
      </c>
      <c r="E885" s="138">
        <v>3000</v>
      </c>
      <c r="F885" s="139">
        <v>3</v>
      </c>
      <c r="G885" s="85">
        <v>191516149762</v>
      </c>
      <c r="H885" s="66"/>
      <c r="I885" s="41">
        <f t="shared" si="1635"/>
        <v>0</v>
      </c>
      <c r="J885" s="48">
        <f t="shared" si="1644"/>
        <v>116797</v>
      </c>
      <c r="K885" s="66"/>
      <c r="L885" s="41">
        <f t="shared" si="1645"/>
        <v>0</v>
      </c>
      <c r="M885" s="48">
        <f t="shared" si="1646"/>
        <v>8876</v>
      </c>
      <c r="N885" s="66"/>
      <c r="O885" s="41">
        <f t="shared" si="1637"/>
        <v>0</v>
      </c>
      <c r="P885" s="48">
        <f t="shared" si="1650"/>
        <v>110820</v>
      </c>
      <c r="Q885" s="66"/>
      <c r="R885" s="66">
        <f t="shared" si="1638"/>
        <v>0</v>
      </c>
      <c r="S885" s="67">
        <f t="shared" si="1647"/>
        <v>14736</v>
      </c>
      <c r="T885" s="66"/>
      <c r="U885" s="66">
        <f t="shared" si="1547"/>
        <v>0</v>
      </c>
      <c r="V885" s="67">
        <f t="shared" si="1598"/>
        <v>37510.050000000003</v>
      </c>
      <c r="X885" s="69">
        <f t="shared" si="1543"/>
        <v>0</v>
      </c>
      <c r="Y885" s="67">
        <f t="shared" si="1599"/>
        <v>6245</v>
      </c>
      <c r="Z885" s="66"/>
      <c r="AA885" s="68">
        <f t="shared" si="1585"/>
        <v>0</v>
      </c>
      <c r="AB885" s="67">
        <f t="shared" si="1600"/>
        <v>5933</v>
      </c>
      <c r="AC885" s="66"/>
      <c r="AD885" s="66">
        <f t="shared" si="1586"/>
        <v>0</v>
      </c>
      <c r="AE885" s="67">
        <f t="shared" si="1601"/>
        <v>3738</v>
      </c>
      <c r="AF885" s="66"/>
      <c r="AG885" s="78">
        <f t="shared" si="1587"/>
        <v>0</v>
      </c>
      <c r="AH885" s="79">
        <f t="shared" si="1602"/>
        <v>4685.5</v>
      </c>
      <c r="AI885" s="66"/>
      <c r="AJ885" s="68">
        <f t="shared" si="1642"/>
        <v>0</v>
      </c>
      <c r="AK885" s="67">
        <f t="shared" si="1603"/>
        <v>22068</v>
      </c>
      <c r="AL885" s="66"/>
      <c r="AM885" s="68">
        <f t="shared" si="1588"/>
        <v>0</v>
      </c>
      <c r="AN885" s="67">
        <f t="shared" si="1604"/>
        <v>9228.02</v>
      </c>
      <c r="AO885" s="66"/>
      <c r="AP885" s="68">
        <f t="shared" si="1544"/>
        <v>0</v>
      </c>
      <c r="AQ885" s="67">
        <f t="shared" si="1605"/>
        <v>41645</v>
      </c>
      <c r="AR885" s="66"/>
      <c r="AS885" s="68">
        <f t="shared" si="1607"/>
        <v>0</v>
      </c>
      <c r="AT885" s="67">
        <f t="shared" si="1606"/>
        <v>2020</v>
      </c>
      <c r="AU885" s="66"/>
      <c r="AV885" s="66">
        <f t="shared" si="1554"/>
        <v>0</v>
      </c>
      <c r="AW885" s="42">
        <f t="shared" si="1533"/>
        <v>1620.0000000000014</v>
      </c>
      <c r="AX885" s="66"/>
      <c r="AY885" s="66">
        <f t="shared" si="1608"/>
        <v>0</v>
      </c>
      <c r="AZ885" s="67">
        <f t="shared" si="1545"/>
        <v>1738.6</v>
      </c>
      <c r="BA885" s="66"/>
      <c r="BB885" s="68">
        <f t="shared" si="1609"/>
        <v>0</v>
      </c>
      <c r="BC885" s="67">
        <f t="shared" si="1555"/>
        <v>1254.5999999999999</v>
      </c>
      <c r="BD885" s="66"/>
      <c r="BE885" s="68">
        <f t="shared" si="1610"/>
        <v>0</v>
      </c>
      <c r="BF885" s="67">
        <f t="shared" si="1643"/>
        <v>7474.3200000000015</v>
      </c>
      <c r="BG885" s="66"/>
      <c r="BH885" s="68">
        <f t="shared" si="1611"/>
        <v>0</v>
      </c>
      <c r="BI885" s="67">
        <f t="shared" si="1590"/>
        <v>44919.88</v>
      </c>
      <c r="BJ885" s="66"/>
      <c r="BK885" s="68">
        <f t="shared" si="1612"/>
        <v>0</v>
      </c>
      <c r="BL885" s="67">
        <f t="shared" si="1556"/>
        <v>4604.6000000000004</v>
      </c>
      <c r="BM885" s="66"/>
      <c r="BN885" s="68">
        <f t="shared" si="1557"/>
        <v>0</v>
      </c>
      <c r="BO885" s="67">
        <f t="shared" si="1558"/>
        <v>10424.300000000001</v>
      </c>
      <c r="BP885" s="66"/>
      <c r="BQ885" s="68">
        <f t="shared" si="1651"/>
        <v>0</v>
      </c>
      <c r="BR885" s="67">
        <f t="shared" si="1648"/>
        <v>23451.419999999991</v>
      </c>
      <c r="BS885" s="66"/>
      <c r="BT885" s="66">
        <f t="shared" si="1581"/>
        <v>0</v>
      </c>
      <c r="BU885" s="67">
        <f t="shared" si="1632"/>
        <v>42103</v>
      </c>
      <c r="BV885" s="66"/>
      <c r="BW885" s="66">
        <f t="shared" si="1582"/>
        <v>0</v>
      </c>
      <c r="BX885" s="67">
        <f>+BX884+BV885-BW885-6000</f>
        <v>116829</v>
      </c>
      <c r="BY885" s="66"/>
      <c r="BZ885" s="66">
        <f t="shared" si="1583"/>
        <v>0</v>
      </c>
      <c r="CA885" s="67">
        <f t="shared" si="1634"/>
        <v>37583</v>
      </c>
      <c r="CB885" s="66"/>
      <c r="CC885" s="66">
        <f t="shared" si="1631"/>
        <v>9450</v>
      </c>
      <c r="CD885" s="67">
        <f t="shared" si="1639"/>
        <v>39831.689999999995</v>
      </c>
      <c r="CE885" s="66"/>
      <c r="CF885" s="66">
        <f t="shared" si="1559"/>
        <v>0</v>
      </c>
      <c r="CG885" s="67">
        <f t="shared" si="1560"/>
        <v>5617.9</v>
      </c>
      <c r="CH885" s="66"/>
      <c r="CI885" s="66">
        <f t="shared" si="1613"/>
        <v>0</v>
      </c>
      <c r="CJ885" s="67">
        <f t="shared" si="1578"/>
        <v>8715</v>
      </c>
      <c r="CK885" s="66"/>
      <c r="CL885" s="68">
        <f t="shared" si="1614"/>
        <v>0</v>
      </c>
      <c r="CM885" s="79">
        <f t="shared" si="1561"/>
        <v>4864</v>
      </c>
      <c r="CN885" s="66"/>
      <c r="CO885" s="68">
        <f t="shared" si="1615"/>
        <v>0</v>
      </c>
      <c r="CP885" s="79">
        <f t="shared" si="1562"/>
        <v>3955</v>
      </c>
      <c r="CQ885" s="66"/>
      <c r="CR885" s="68">
        <f t="shared" si="1616"/>
        <v>0</v>
      </c>
      <c r="CS885" s="79">
        <f t="shared" si="1532"/>
        <v>6656</v>
      </c>
      <c r="CT885" s="66"/>
      <c r="CU885" s="68">
        <f t="shared" si="1617"/>
        <v>0</v>
      </c>
      <c r="CV885" s="79">
        <f t="shared" si="1563"/>
        <v>7769</v>
      </c>
      <c r="CW885" s="66"/>
      <c r="CX885" s="66">
        <f t="shared" si="1618"/>
        <v>0</v>
      </c>
      <c r="CY885" s="40">
        <f t="shared" si="1641"/>
        <v>6801.7599999999984</v>
      </c>
      <c r="CZ885" s="65"/>
      <c r="DA885" s="66">
        <f t="shared" si="1619"/>
        <v>6000</v>
      </c>
      <c r="DB885" s="67">
        <f t="shared" si="1579"/>
        <v>73532</v>
      </c>
      <c r="DC885" s="66"/>
      <c r="DD885" s="66">
        <f t="shared" si="1620"/>
        <v>6000</v>
      </c>
      <c r="DE885" s="67">
        <f t="shared" si="1580"/>
        <v>120303</v>
      </c>
      <c r="DF885" s="66"/>
      <c r="DG885" s="69">
        <f t="shared" si="1621"/>
        <v>0</v>
      </c>
      <c r="DH885" s="67">
        <f t="shared" si="1640"/>
        <v>441384</v>
      </c>
      <c r="DI885" s="66"/>
      <c r="DJ885" s="66">
        <f t="shared" si="1622"/>
        <v>0</v>
      </c>
      <c r="DK885" s="67">
        <f t="shared" si="1564"/>
        <v>4219.5</v>
      </c>
      <c r="DM885" s="206">
        <f t="shared" si="1623"/>
        <v>0</v>
      </c>
      <c r="DN885" s="25">
        <f t="shared" si="1546"/>
        <v>0</v>
      </c>
      <c r="DO885" s="5"/>
      <c r="DP885" s="43">
        <f t="shared" si="1624"/>
        <v>0</v>
      </c>
      <c r="DQ885" s="27">
        <f t="shared" si="1565"/>
        <v>6819.5</v>
      </c>
      <c r="DR885" s="5"/>
      <c r="DS885" s="43">
        <f t="shared" si="1625"/>
        <v>0</v>
      </c>
      <c r="DT885" s="27">
        <f t="shared" si="1566"/>
        <v>4846</v>
      </c>
      <c r="DU885" s="5"/>
      <c r="DV885" s="43">
        <f t="shared" si="1626"/>
        <v>0</v>
      </c>
      <c r="DW885" s="27">
        <f t="shared" si="1567"/>
        <v>4835</v>
      </c>
      <c r="DX885" s="5"/>
      <c r="DY885" s="22">
        <f t="shared" si="1627"/>
        <v>0</v>
      </c>
      <c r="DZ885" s="25">
        <f t="shared" si="1568"/>
        <v>523</v>
      </c>
      <c r="EA885" s="22"/>
      <c r="EB885" s="22">
        <f t="shared" si="1628"/>
        <v>0</v>
      </c>
      <c r="EC885" s="28">
        <f t="shared" si="1569"/>
        <v>369</v>
      </c>
      <c r="ED885" s="5"/>
      <c r="EE885" s="43">
        <f t="shared" si="1629"/>
        <v>0</v>
      </c>
      <c r="EF885" s="27">
        <f t="shared" si="1570"/>
        <v>4769</v>
      </c>
      <c r="EG885" s="66"/>
      <c r="EH885" s="66">
        <f t="shared" si="1630"/>
        <v>0</v>
      </c>
      <c r="EI885" s="67">
        <f t="shared" si="1571"/>
        <v>23037</v>
      </c>
      <c r="EJ885" s="66"/>
      <c r="EK885" s="66">
        <f t="shared" si="1591"/>
        <v>0</v>
      </c>
      <c r="EL885" s="67">
        <f t="shared" si="1572"/>
        <v>21667</v>
      </c>
      <c r="EM885" s="110">
        <f t="shared" si="1592"/>
        <v>181161.82494400002</v>
      </c>
    </row>
    <row r="886" spans="1:143" ht="11.25" customHeight="1" x14ac:dyDescent="0.25">
      <c r="A886" s="187">
        <v>46158</v>
      </c>
      <c r="B886" s="187"/>
      <c r="C886" s="174">
        <v>8004982923</v>
      </c>
      <c r="D886" s="13" t="s">
        <v>63</v>
      </c>
      <c r="E886" s="14">
        <v>50</v>
      </c>
      <c r="F886" s="15">
        <v>1</v>
      </c>
      <c r="G886" s="16">
        <v>191516031647</v>
      </c>
      <c r="H886" s="66"/>
      <c r="I886" s="41">
        <f t="shared" si="1635"/>
        <v>100</v>
      </c>
      <c r="J886" s="48">
        <f t="shared" si="1644"/>
        <v>116697</v>
      </c>
      <c r="K886" s="66"/>
      <c r="L886" s="41">
        <f t="shared" si="1645"/>
        <v>100</v>
      </c>
      <c r="M886" s="48">
        <f t="shared" si="1646"/>
        <v>8776</v>
      </c>
      <c r="N886" s="66"/>
      <c r="O886" s="41">
        <f t="shared" si="1637"/>
        <v>100</v>
      </c>
      <c r="P886" s="48">
        <f t="shared" si="1650"/>
        <v>110720</v>
      </c>
      <c r="Q886" s="66"/>
      <c r="R886" s="66">
        <f t="shared" si="1638"/>
        <v>100</v>
      </c>
      <c r="S886" s="67">
        <f t="shared" si="1647"/>
        <v>14636</v>
      </c>
      <c r="T886" s="66"/>
      <c r="U886" s="66">
        <f t="shared" si="1547"/>
        <v>0</v>
      </c>
      <c r="V886" s="67">
        <f t="shared" si="1598"/>
        <v>37510.050000000003</v>
      </c>
      <c r="X886" s="69">
        <f t="shared" si="1543"/>
        <v>0</v>
      </c>
      <c r="Y886" s="67">
        <f t="shared" si="1599"/>
        <v>6245</v>
      </c>
      <c r="Z886" s="66"/>
      <c r="AA886" s="68">
        <f t="shared" si="1585"/>
        <v>0</v>
      </c>
      <c r="AB886" s="67">
        <f t="shared" si="1600"/>
        <v>5933</v>
      </c>
      <c r="AC886" s="66"/>
      <c r="AD886" s="66">
        <f t="shared" si="1586"/>
        <v>0</v>
      </c>
      <c r="AE886" s="67">
        <f t="shared" si="1601"/>
        <v>3738</v>
      </c>
      <c r="AF886" s="66"/>
      <c r="AG886" s="78">
        <f t="shared" si="1587"/>
        <v>0</v>
      </c>
      <c r="AH886" s="79">
        <f t="shared" si="1602"/>
        <v>4685.5</v>
      </c>
      <c r="AI886" s="66"/>
      <c r="AJ886" s="68">
        <f t="shared" si="1642"/>
        <v>55.000000000000007</v>
      </c>
      <c r="AK886" s="67">
        <f t="shared" si="1603"/>
        <v>22013</v>
      </c>
      <c r="AL886" s="66"/>
      <c r="AM886" s="68">
        <f t="shared" si="1588"/>
        <v>0</v>
      </c>
      <c r="AN886" s="67">
        <f t="shared" si="1604"/>
        <v>9228.02</v>
      </c>
      <c r="AO886" s="66"/>
      <c r="AP886" s="68">
        <f t="shared" si="1544"/>
        <v>0</v>
      </c>
      <c r="AQ886" s="67">
        <f t="shared" si="1605"/>
        <v>41645</v>
      </c>
      <c r="AR886" s="66"/>
      <c r="AS886" s="68">
        <f t="shared" si="1607"/>
        <v>0</v>
      </c>
      <c r="AT886" s="67">
        <f t="shared" si="1606"/>
        <v>2020</v>
      </c>
      <c r="AU886" s="66"/>
      <c r="AV886" s="66">
        <f t="shared" si="1554"/>
        <v>0</v>
      </c>
      <c r="AW886" s="42">
        <f t="shared" si="1533"/>
        <v>1620.0000000000014</v>
      </c>
      <c r="AX886" s="66"/>
      <c r="AY886" s="66">
        <f t="shared" si="1608"/>
        <v>0</v>
      </c>
      <c r="AZ886" s="67">
        <f t="shared" si="1545"/>
        <v>1738.6</v>
      </c>
      <c r="BA886" s="66"/>
      <c r="BB886" s="68">
        <f t="shared" si="1609"/>
        <v>0</v>
      </c>
      <c r="BC886" s="67">
        <f t="shared" si="1555"/>
        <v>1254.5999999999999</v>
      </c>
      <c r="BD886" s="66"/>
      <c r="BE886" s="68">
        <f t="shared" si="1610"/>
        <v>0</v>
      </c>
      <c r="BF886" s="67">
        <f t="shared" si="1643"/>
        <v>7474.3200000000015</v>
      </c>
      <c r="BG886" s="66"/>
      <c r="BH886" s="68">
        <f t="shared" si="1611"/>
        <v>0</v>
      </c>
      <c r="BI886" s="67">
        <f t="shared" si="1590"/>
        <v>44919.88</v>
      </c>
      <c r="BJ886" s="66"/>
      <c r="BK886" s="68">
        <f t="shared" si="1612"/>
        <v>0</v>
      </c>
      <c r="BL886" s="67">
        <f t="shared" si="1556"/>
        <v>4604.6000000000004</v>
      </c>
      <c r="BM886" s="66"/>
      <c r="BN886" s="68">
        <f t="shared" si="1557"/>
        <v>0</v>
      </c>
      <c r="BO886" s="67">
        <f t="shared" si="1558"/>
        <v>10424.300000000001</v>
      </c>
      <c r="BP886" s="66"/>
      <c r="BQ886" s="68">
        <f t="shared" si="1651"/>
        <v>0</v>
      </c>
      <c r="BR886" s="67">
        <f t="shared" si="1648"/>
        <v>23451.419999999991</v>
      </c>
      <c r="BS886" s="66"/>
      <c r="BT886" s="66">
        <f t="shared" si="1581"/>
        <v>0</v>
      </c>
      <c r="BU886" s="67">
        <f t="shared" si="1632"/>
        <v>42103</v>
      </c>
      <c r="BV886" s="66"/>
      <c r="BW886" s="66">
        <f t="shared" si="1582"/>
        <v>0</v>
      </c>
      <c r="BX886" s="67">
        <f t="shared" ref="BX886:BX904" si="1652">+BX885+BV886-BW886</f>
        <v>116829</v>
      </c>
      <c r="BY886" s="66"/>
      <c r="BZ886" s="66">
        <f t="shared" si="1583"/>
        <v>0</v>
      </c>
      <c r="CA886" s="67">
        <f t="shared" si="1634"/>
        <v>37583</v>
      </c>
      <c r="CB886" s="66"/>
      <c r="CC886" s="66">
        <f t="shared" si="1631"/>
        <v>0</v>
      </c>
      <c r="CD886" s="67">
        <f t="shared" si="1639"/>
        <v>39831.689999999995</v>
      </c>
      <c r="CE886" s="66"/>
      <c r="CF886" s="66">
        <f t="shared" si="1559"/>
        <v>0</v>
      </c>
      <c r="CG886" s="67">
        <f t="shared" si="1560"/>
        <v>5617.9</v>
      </c>
      <c r="CH886" s="66"/>
      <c r="CI886" s="66">
        <f t="shared" si="1613"/>
        <v>0</v>
      </c>
      <c r="CJ886" s="67">
        <f t="shared" si="1578"/>
        <v>8715</v>
      </c>
      <c r="CK886" s="66"/>
      <c r="CL886" s="68">
        <f t="shared" si="1614"/>
        <v>0</v>
      </c>
      <c r="CM886" s="79">
        <f t="shared" si="1561"/>
        <v>4864</v>
      </c>
      <c r="CN886" s="66"/>
      <c r="CO886" s="68">
        <f t="shared" si="1615"/>
        <v>0</v>
      </c>
      <c r="CP886" s="79">
        <f t="shared" si="1562"/>
        <v>3955</v>
      </c>
      <c r="CQ886" s="66"/>
      <c r="CR886" s="68">
        <f t="shared" si="1616"/>
        <v>0</v>
      </c>
      <c r="CS886" s="79">
        <f t="shared" ref="CS886:CS949" si="1653">+CS885+CQ886-CR886</f>
        <v>6656</v>
      </c>
      <c r="CT886" s="66"/>
      <c r="CU886" s="68">
        <f t="shared" si="1617"/>
        <v>0</v>
      </c>
      <c r="CV886" s="79">
        <f t="shared" si="1563"/>
        <v>7769</v>
      </c>
      <c r="CW886" s="66"/>
      <c r="CX886" s="66">
        <f t="shared" si="1618"/>
        <v>0</v>
      </c>
      <c r="CY886" s="40">
        <f t="shared" si="1641"/>
        <v>6801.7599999999984</v>
      </c>
      <c r="CZ886" s="65"/>
      <c r="DA886" s="66">
        <f t="shared" si="1619"/>
        <v>0</v>
      </c>
      <c r="DB886" s="67">
        <f t="shared" si="1579"/>
        <v>73532</v>
      </c>
      <c r="DC886" s="66"/>
      <c r="DD886" s="66">
        <f t="shared" si="1620"/>
        <v>0</v>
      </c>
      <c r="DE886" s="67">
        <f t="shared" si="1580"/>
        <v>120303</v>
      </c>
      <c r="DF886" s="66"/>
      <c r="DG886" s="69">
        <f t="shared" si="1621"/>
        <v>0</v>
      </c>
      <c r="DH886" s="67">
        <f t="shared" si="1640"/>
        <v>441384</v>
      </c>
      <c r="DI886" s="66"/>
      <c r="DJ886" s="66">
        <f t="shared" si="1622"/>
        <v>0</v>
      </c>
      <c r="DK886" s="67">
        <f t="shared" si="1564"/>
        <v>4219.5</v>
      </c>
      <c r="DM886" s="206">
        <f t="shared" si="1623"/>
        <v>0</v>
      </c>
      <c r="DN886" s="25">
        <f t="shared" si="1546"/>
        <v>0</v>
      </c>
      <c r="DO886" s="5"/>
      <c r="DP886" s="43">
        <f t="shared" si="1624"/>
        <v>0</v>
      </c>
      <c r="DQ886" s="27">
        <f t="shared" si="1565"/>
        <v>6819.5</v>
      </c>
      <c r="DR886" s="5"/>
      <c r="DS886" s="43">
        <f t="shared" si="1625"/>
        <v>0</v>
      </c>
      <c r="DT886" s="27">
        <f t="shared" si="1566"/>
        <v>4846</v>
      </c>
      <c r="DU886" s="5"/>
      <c r="DV886" s="43">
        <f t="shared" si="1626"/>
        <v>0</v>
      </c>
      <c r="DW886" s="27">
        <f t="shared" si="1567"/>
        <v>4835</v>
      </c>
      <c r="DX886" s="5"/>
      <c r="DY886" s="22">
        <f t="shared" si="1627"/>
        <v>0</v>
      </c>
      <c r="DZ886" s="25">
        <f t="shared" si="1568"/>
        <v>523</v>
      </c>
      <c r="EA886" s="22"/>
      <c r="EB886" s="22">
        <f t="shared" si="1628"/>
        <v>0</v>
      </c>
      <c r="EC886" s="28">
        <f t="shared" si="1569"/>
        <v>369</v>
      </c>
      <c r="ED886" s="5"/>
      <c r="EE886" s="43">
        <f t="shared" si="1629"/>
        <v>0</v>
      </c>
      <c r="EF886" s="27">
        <f t="shared" si="1570"/>
        <v>4769</v>
      </c>
      <c r="EG886" s="66"/>
      <c r="EH886" s="66">
        <f t="shared" si="1630"/>
        <v>0</v>
      </c>
      <c r="EI886" s="67">
        <f t="shared" si="1571"/>
        <v>23037</v>
      </c>
      <c r="EJ886" s="66"/>
      <c r="EK886" s="66">
        <f t="shared" si="1591"/>
        <v>0</v>
      </c>
      <c r="EL886" s="67">
        <f t="shared" si="1572"/>
        <v>21667</v>
      </c>
      <c r="EM886" s="110">
        <f t="shared" si="1592"/>
        <v>181083.14094400001</v>
      </c>
    </row>
    <row r="887" spans="1:143" ht="11.25" customHeight="1" x14ac:dyDescent="0.25">
      <c r="A887" s="11">
        <v>46158</v>
      </c>
      <c r="B887" s="187"/>
      <c r="C887" s="174">
        <v>8004982925</v>
      </c>
      <c r="D887" s="13" t="s">
        <v>130</v>
      </c>
      <c r="E887" s="14">
        <v>10</v>
      </c>
      <c r="F887" s="15">
        <v>15</v>
      </c>
      <c r="G887" s="16">
        <v>191516105393</v>
      </c>
      <c r="H887" s="66"/>
      <c r="I887" s="41">
        <f t="shared" si="1635"/>
        <v>20</v>
      </c>
      <c r="J887" s="48">
        <f t="shared" si="1644"/>
        <v>116677</v>
      </c>
      <c r="K887" s="66"/>
      <c r="L887" s="41">
        <f t="shared" si="1645"/>
        <v>20</v>
      </c>
      <c r="M887" s="48">
        <f t="shared" si="1646"/>
        <v>8756</v>
      </c>
      <c r="N887" s="66"/>
      <c r="O887" s="41">
        <f t="shared" si="1637"/>
        <v>0</v>
      </c>
      <c r="P887" s="48">
        <f t="shared" si="1650"/>
        <v>110720</v>
      </c>
      <c r="Q887" s="66"/>
      <c r="R887" s="66">
        <f t="shared" si="1638"/>
        <v>20</v>
      </c>
      <c r="S887" s="67">
        <f t="shared" si="1647"/>
        <v>14616</v>
      </c>
      <c r="T887" s="66"/>
      <c r="U887" s="66">
        <f t="shared" si="1547"/>
        <v>0</v>
      </c>
      <c r="V887" s="67">
        <f t="shared" si="1598"/>
        <v>37510.050000000003</v>
      </c>
      <c r="X887" s="69">
        <f t="shared" si="1543"/>
        <v>0</v>
      </c>
      <c r="Y887" s="67">
        <f t="shared" si="1599"/>
        <v>6245</v>
      </c>
      <c r="Z887" s="66"/>
      <c r="AA887" s="68">
        <f t="shared" si="1585"/>
        <v>0</v>
      </c>
      <c r="AB887" s="67">
        <f t="shared" si="1600"/>
        <v>5933</v>
      </c>
      <c r="AC887" s="66"/>
      <c r="AD887" s="66">
        <f t="shared" si="1586"/>
        <v>0</v>
      </c>
      <c r="AE887" s="67">
        <f t="shared" si="1601"/>
        <v>3738</v>
      </c>
      <c r="AF887" s="66"/>
      <c r="AG887" s="78">
        <f t="shared" si="1587"/>
        <v>151</v>
      </c>
      <c r="AH887" s="79">
        <f t="shared" si="1602"/>
        <v>4534.5</v>
      </c>
      <c r="AI887" s="66"/>
      <c r="AJ887" s="68">
        <f t="shared" si="1642"/>
        <v>0</v>
      </c>
      <c r="AK887" s="67">
        <f t="shared" si="1603"/>
        <v>22013</v>
      </c>
      <c r="AL887" s="66"/>
      <c r="AM887" s="68">
        <f t="shared" si="1588"/>
        <v>0</v>
      </c>
      <c r="AN887" s="67">
        <f t="shared" si="1604"/>
        <v>9228.02</v>
      </c>
      <c r="AO887" s="66"/>
      <c r="AP887" s="68">
        <f t="shared" si="1544"/>
        <v>0</v>
      </c>
      <c r="AQ887" s="67">
        <f t="shared" si="1605"/>
        <v>41645</v>
      </c>
      <c r="AR887" s="66"/>
      <c r="AS887" s="68">
        <f t="shared" si="1607"/>
        <v>0</v>
      </c>
      <c r="AT887" s="67">
        <f t="shared" si="1606"/>
        <v>2020</v>
      </c>
      <c r="AU887" s="66"/>
      <c r="AV887" s="66">
        <f t="shared" si="1554"/>
        <v>0</v>
      </c>
      <c r="AW887" s="42">
        <f t="shared" si="1533"/>
        <v>1620.0000000000014</v>
      </c>
      <c r="AX887" s="66"/>
      <c r="AY887" s="66">
        <f t="shared" si="1608"/>
        <v>0</v>
      </c>
      <c r="AZ887" s="67">
        <f t="shared" si="1545"/>
        <v>1738.6</v>
      </c>
      <c r="BA887" s="66"/>
      <c r="BB887" s="68">
        <f t="shared" si="1609"/>
        <v>0</v>
      </c>
      <c r="BC887" s="67">
        <f t="shared" si="1555"/>
        <v>1254.5999999999999</v>
      </c>
      <c r="BD887" s="66"/>
      <c r="BE887" s="68">
        <f t="shared" si="1610"/>
        <v>0</v>
      </c>
      <c r="BF887" s="67">
        <f t="shared" si="1643"/>
        <v>7474.3200000000015</v>
      </c>
      <c r="BG887" s="66"/>
      <c r="BH887" s="68">
        <f t="shared" si="1611"/>
        <v>0</v>
      </c>
      <c r="BI887" s="67">
        <f t="shared" si="1590"/>
        <v>44919.88</v>
      </c>
      <c r="BJ887" s="66"/>
      <c r="BK887" s="68">
        <f t="shared" si="1612"/>
        <v>0</v>
      </c>
      <c r="BL887" s="67">
        <f t="shared" si="1556"/>
        <v>4604.6000000000004</v>
      </c>
      <c r="BM887" s="66"/>
      <c r="BN887" s="68">
        <f t="shared" si="1557"/>
        <v>0</v>
      </c>
      <c r="BO887" s="67">
        <f t="shared" si="1558"/>
        <v>10424.300000000001</v>
      </c>
      <c r="BP887" s="66"/>
      <c r="BQ887" s="68">
        <f t="shared" si="1651"/>
        <v>0</v>
      </c>
      <c r="BR887" s="67">
        <f t="shared" si="1648"/>
        <v>23451.419999999991</v>
      </c>
      <c r="BS887" s="66"/>
      <c r="BT887" s="66">
        <f t="shared" si="1581"/>
        <v>0</v>
      </c>
      <c r="BU887" s="67">
        <f t="shared" si="1632"/>
        <v>42103</v>
      </c>
      <c r="BV887" s="66"/>
      <c r="BW887" s="66">
        <f t="shared" si="1582"/>
        <v>0</v>
      </c>
      <c r="BX887" s="67">
        <f t="shared" si="1652"/>
        <v>116829</v>
      </c>
      <c r="BY887" s="66"/>
      <c r="BZ887" s="66">
        <f t="shared" si="1583"/>
        <v>0</v>
      </c>
      <c r="CA887" s="67">
        <f t="shared" si="1634"/>
        <v>37583</v>
      </c>
      <c r="CB887" s="66"/>
      <c r="CC887" s="66">
        <f t="shared" si="1631"/>
        <v>0</v>
      </c>
      <c r="CD887" s="67">
        <f t="shared" si="1639"/>
        <v>39831.689999999995</v>
      </c>
      <c r="CE887" s="66"/>
      <c r="CF887" s="66">
        <f t="shared" si="1559"/>
        <v>0</v>
      </c>
      <c r="CG887" s="67">
        <f t="shared" si="1560"/>
        <v>5617.9</v>
      </c>
      <c r="CH887" s="66"/>
      <c r="CI887" s="66">
        <f t="shared" si="1613"/>
        <v>0</v>
      </c>
      <c r="CJ887" s="67">
        <f t="shared" si="1578"/>
        <v>8715</v>
      </c>
      <c r="CK887" s="66"/>
      <c r="CL887" s="68">
        <f t="shared" si="1614"/>
        <v>0</v>
      </c>
      <c r="CM887" s="79">
        <f t="shared" si="1561"/>
        <v>4864</v>
      </c>
      <c r="CN887" s="66"/>
      <c r="CO887" s="68">
        <f t="shared" si="1615"/>
        <v>0</v>
      </c>
      <c r="CP887" s="79">
        <f t="shared" si="1562"/>
        <v>3955</v>
      </c>
      <c r="CQ887" s="66"/>
      <c r="CR887" s="68">
        <f t="shared" si="1616"/>
        <v>0</v>
      </c>
      <c r="CS887" s="79">
        <f t="shared" si="1653"/>
        <v>6656</v>
      </c>
      <c r="CT887" s="66"/>
      <c r="CU887" s="68">
        <f t="shared" si="1617"/>
        <v>0</v>
      </c>
      <c r="CV887" s="79">
        <f t="shared" si="1563"/>
        <v>7769</v>
      </c>
      <c r="CW887" s="66"/>
      <c r="CX887" s="66">
        <f t="shared" si="1618"/>
        <v>0</v>
      </c>
      <c r="CY887" s="40">
        <f t="shared" si="1641"/>
        <v>6801.7599999999984</v>
      </c>
      <c r="CZ887" s="65"/>
      <c r="DA887" s="66">
        <f t="shared" si="1619"/>
        <v>0</v>
      </c>
      <c r="DB887" s="67">
        <f t="shared" si="1579"/>
        <v>73532</v>
      </c>
      <c r="DC887" s="66"/>
      <c r="DD887" s="66">
        <f t="shared" si="1620"/>
        <v>0</v>
      </c>
      <c r="DE887" s="67">
        <f t="shared" si="1580"/>
        <v>120303</v>
      </c>
      <c r="DF887" s="66"/>
      <c r="DG887" s="69">
        <f t="shared" si="1621"/>
        <v>0</v>
      </c>
      <c r="DH887" s="67">
        <f t="shared" si="1640"/>
        <v>441384</v>
      </c>
      <c r="DI887" s="66"/>
      <c r="DJ887" s="66">
        <f t="shared" si="1622"/>
        <v>0</v>
      </c>
      <c r="DK887" s="67">
        <f t="shared" si="1564"/>
        <v>4219.5</v>
      </c>
      <c r="DM887" s="206">
        <f t="shared" si="1623"/>
        <v>0</v>
      </c>
      <c r="DN887" s="25">
        <f t="shared" si="1546"/>
        <v>0</v>
      </c>
      <c r="DO887" s="5"/>
      <c r="DP887" s="43">
        <f t="shared" si="1624"/>
        <v>0</v>
      </c>
      <c r="DQ887" s="27">
        <f t="shared" si="1565"/>
        <v>6819.5</v>
      </c>
      <c r="DR887" s="5"/>
      <c r="DS887" s="43">
        <f t="shared" si="1625"/>
        <v>0</v>
      </c>
      <c r="DT887" s="27">
        <f t="shared" si="1566"/>
        <v>4846</v>
      </c>
      <c r="DU887" s="5"/>
      <c r="DV887" s="43">
        <f t="shared" si="1626"/>
        <v>0</v>
      </c>
      <c r="DW887" s="27">
        <f t="shared" si="1567"/>
        <v>4835</v>
      </c>
      <c r="DX887" s="5"/>
      <c r="DY887" s="22">
        <f t="shared" si="1627"/>
        <v>0</v>
      </c>
      <c r="DZ887" s="25">
        <f t="shared" si="1568"/>
        <v>523</v>
      </c>
      <c r="EA887" s="22"/>
      <c r="EB887" s="22">
        <f t="shared" si="1628"/>
        <v>0</v>
      </c>
      <c r="EC887" s="28">
        <f t="shared" si="1569"/>
        <v>369</v>
      </c>
      <c r="ED887" s="5"/>
      <c r="EE887" s="43">
        <f t="shared" si="1629"/>
        <v>0</v>
      </c>
      <c r="EF887" s="27">
        <f t="shared" si="1570"/>
        <v>4769</v>
      </c>
      <c r="EG887" s="66"/>
      <c r="EH887" s="66">
        <f t="shared" si="1630"/>
        <v>0</v>
      </c>
      <c r="EI887" s="67">
        <f t="shared" si="1571"/>
        <v>23037</v>
      </c>
      <c r="EJ887" s="66"/>
      <c r="EK887" s="66">
        <f t="shared" si="1591"/>
        <v>0</v>
      </c>
      <c r="EL887" s="67">
        <f t="shared" si="1572"/>
        <v>21667</v>
      </c>
      <c r="EM887" s="110">
        <f t="shared" si="1592"/>
        <v>180784.01544400002</v>
      </c>
    </row>
    <row r="888" spans="1:143" ht="11.25" customHeight="1" x14ac:dyDescent="0.25">
      <c r="A888" s="11">
        <v>46158</v>
      </c>
      <c r="B888" s="187"/>
      <c r="C888" s="197">
        <v>8004981953</v>
      </c>
      <c r="D888" s="88" t="s">
        <v>386</v>
      </c>
      <c r="E888" s="198">
        <v>150</v>
      </c>
      <c r="F888" s="199">
        <v>3</v>
      </c>
      <c r="G888" s="90">
        <v>191516809871</v>
      </c>
      <c r="H888" s="66"/>
      <c r="I888" s="41"/>
      <c r="J888" s="48">
        <f>J887+H888-I888-300</f>
        <v>116377</v>
      </c>
      <c r="K888" s="66"/>
      <c r="L888" s="41">
        <f t="shared" si="1645"/>
        <v>0</v>
      </c>
      <c r="M888" s="48">
        <f>M887+K888-L888-300</f>
        <v>8456</v>
      </c>
      <c r="N888" s="66"/>
      <c r="O888" s="41">
        <f t="shared" si="1637"/>
        <v>0</v>
      </c>
      <c r="P888" s="48">
        <f>P887+N888-O888-300</f>
        <v>110420</v>
      </c>
      <c r="Q888" s="66"/>
      <c r="R888" s="66">
        <f t="shared" si="1638"/>
        <v>0</v>
      </c>
      <c r="S888" s="67">
        <f>S887+Q888-R888-300</f>
        <v>14316</v>
      </c>
      <c r="T888" s="66"/>
      <c r="U888" s="66">
        <f t="shared" si="1547"/>
        <v>0</v>
      </c>
      <c r="V888" s="67">
        <f t="shared" si="1598"/>
        <v>37510.050000000003</v>
      </c>
      <c r="X888" s="69">
        <f t="shared" si="1543"/>
        <v>0</v>
      </c>
      <c r="Y888" s="67">
        <f t="shared" si="1599"/>
        <v>6245</v>
      </c>
      <c r="Z888" s="66"/>
      <c r="AA888" s="68">
        <f t="shared" si="1585"/>
        <v>0</v>
      </c>
      <c r="AB888" s="67">
        <f t="shared" si="1600"/>
        <v>5933</v>
      </c>
      <c r="AC888" s="66"/>
      <c r="AD888" s="66">
        <f t="shared" si="1586"/>
        <v>0</v>
      </c>
      <c r="AE888" s="67">
        <f t="shared" si="1601"/>
        <v>3738</v>
      </c>
      <c r="AF888" s="66"/>
      <c r="AG888" s="78">
        <f t="shared" si="1587"/>
        <v>0</v>
      </c>
      <c r="AH888" s="79">
        <f t="shared" si="1602"/>
        <v>4534.5</v>
      </c>
      <c r="AI888" s="66"/>
      <c r="AJ888" s="68">
        <f t="shared" si="1642"/>
        <v>0</v>
      </c>
      <c r="AK888" s="67">
        <f t="shared" si="1603"/>
        <v>22013</v>
      </c>
      <c r="AL888" s="66"/>
      <c r="AM888" s="68">
        <f t="shared" si="1588"/>
        <v>465</v>
      </c>
      <c r="AN888" s="67">
        <f t="shared" si="1604"/>
        <v>8763.02</v>
      </c>
      <c r="AO888" s="66"/>
      <c r="AP888" s="68">
        <f t="shared" si="1544"/>
        <v>0</v>
      </c>
      <c r="AQ888" s="67">
        <f t="shared" si="1605"/>
        <v>41645</v>
      </c>
      <c r="AR888" s="66"/>
      <c r="AS888" s="68">
        <f t="shared" si="1607"/>
        <v>0</v>
      </c>
      <c r="AT888" s="67">
        <f t="shared" si="1606"/>
        <v>2020</v>
      </c>
      <c r="AU888" s="66"/>
      <c r="AV888" s="66">
        <f t="shared" si="1554"/>
        <v>0</v>
      </c>
      <c r="AW888" s="42">
        <f t="shared" ref="AW888:AW951" si="1654">AW887+AU888-AV888</f>
        <v>1620.0000000000014</v>
      </c>
      <c r="AX888" s="66"/>
      <c r="AY888" s="66">
        <f t="shared" si="1608"/>
        <v>0</v>
      </c>
      <c r="AZ888" s="67">
        <f t="shared" si="1545"/>
        <v>1738.6</v>
      </c>
      <c r="BA888" s="66"/>
      <c r="BB888" s="68">
        <f t="shared" si="1609"/>
        <v>0</v>
      </c>
      <c r="BC888" s="67">
        <f t="shared" si="1555"/>
        <v>1254.5999999999999</v>
      </c>
      <c r="BD888" s="66"/>
      <c r="BE888" s="68">
        <f t="shared" si="1610"/>
        <v>0</v>
      </c>
      <c r="BF888" s="67">
        <f t="shared" si="1643"/>
        <v>7474.3200000000015</v>
      </c>
      <c r="BG888" s="66"/>
      <c r="BH888" s="68">
        <f t="shared" si="1611"/>
        <v>0</v>
      </c>
      <c r="BI888" s="67">
        <f t="shared" si="1590"/>
        <v>44919.88</v>
      </c>
      <c r="BJ888" s="66"/>
      <c r="BK888" s="68">
        <f t="shared" si="1612"/>
        <v>0</v>
      </c>
      <c r="BL888" s="67">
        <f t="shared" si="1556"/>
        <v>4604.6000000000004</v>
      </c>
      <c r="BM888" s="66"/>
      <c r="BN888" s="68">
        <f t="shared" si="1557"/>
        <v>0</v>
      </c>
      <c r="BO888" s="67">
        <f t="shared" si="1558"/>
        <v>10424.300000000001</v>
      </c>
      <c r="BP888" s="66"/>
      <c r="BQ888" s="68">
        <f t="shared" si="1651"/>
        <v>0</v>
      </c>
      <c r="BR888" s="67">
        <f t="shared" si="1648"/>
        <v>23451.419999999991</v>
      </c>
      <c r="BS888" s="66"/>
      <c r="BT888" s="66">
        <f t="shared" si="1581"/>
        <v>0</v>
      </c>
      <c r="BU888" s="67">
        <f t="shared" si="1632"/>
        <v>42103</v>
      </c>
      <c r="BV888" s="66"/>
      <c r="BW888" s="66">
        <f t="shared" si="1582"/>
        <v>0</v>
      </c>
      <c r="BX888" s="67">
        <f t="shared" si="1652"/>
        <v>116829</v>
      </c>
      <c r="BY888" s="66"/>
      <c r="BZ888" s="66">
        <f t="shared" si="1583"/>
        <v>0</v>
      </c>
      <c r="CA888" s="67">
        <f t="shared" si="1634"/>
        <v>37583</v>
      </c>
      <c r="CB888" s="66"/>
      <c r="CC888" s="66">
        <f t="shared" si="1631"/>
        <v>0</v>
      </c>
      <c r="CD888" s="67">
        <f t="shared" si="1639"/>
        <v>39831.689999999995</v>
      </c>
      <c r="CE888" s="66"/>
      <c r="CF888" s="66">
        <f t="shared" si="1559"/>
        <v>0</v>
      </c>
      <c r="CG888" s="67">
        <f t="shared" si="1560"/>
        <v>5617.9</v>
      </c>
      <c r="CH888" s="66"/>
      <c r="CI888" s="66">
        <f t="shared" si="1613"/>
        <v>0</v>
      </c>
      <c r="CJ888" s="67">
        <f t="shared" si="1578"/>
        <v>8715</v>
      </c>
      <c r="CK888" s="66"/>
      <c r="CL888" s="68">
        <f t="shared" si="1614"/>
        <v>0</v>
      </c>
      <c r="CM888" s="79">
        <f t="shared" si="1561"/>
        <v>4864</v>
      </c>
      <c r="CN888" s="66"/>
      <c r="CO888" s="68">
        <f t="shared" si="1615"/>
        <v>0</v>
      </c>
      <c r="CP888" s="79">
        <f t="shared" si="1562"/>
        <v>3955</v>
      </c>
      <c r="CQ888" s="66"/>
      <c r="CR888" s="68">
        <f t="shared" si="1616"/>
        <v>0</v>
      </c>
      <c r="CS888" s="79">
        <f t="shared" si="1653"/>
        <v>6656</v>
      </c>
      <c r="CT888" s="66"/>
      <c r="CU888" s="68">
        <f t="shared" si="1617"/>
        <v>0</v>
      </c>
      <c r="CV888" s="79">
        <f t="shared" si="1563"/>
        <v>7769</v>
      </c>
      <c r="CW888" s="66"/>
      <c r="CX888" s="66">
        <f t="shared" si="1618"/>
        <v>0</v>
      </c>
      <c r="CY888" s="40">
        <f t="shared" si="1641"/>
        <v>6801.7599999999984</v>
      </c>
      <c r="CZ888" s="65"/>
      <c r="DA888" s="66">
        <f t="shared" si="1619"/>
        <v>0</v>
      </c>
      <c r="DB888" s="67">
        <f t="shared" si="1579"/>
        <v>73532</v>
      </c>
      <c r="DC888" s="66"/>
      <c r="DD888" s="66">
        <f t="shared" si="1620"/>
        <v>0</v>
      </c>
      <c r="DE888" s="67">
        <f t="shared" si="1580"/>
        <v>120303</v>
      </c>
      <c r="DF888" s="66"/>
      <c r="DG888" s="69">
        <f t="shared" si="1621"/>
        <v>0</v>
      </c>
      <c r="DH888" s="67">
        <f t="shared" si="1640"/>
        <v>441384</v>
      </c>
      <c r="DI888" s="66"/>
      <c r="DJ888" s="66">
        <f t="shared" si="1622"/>
        <v>0</v>
      </c>
      <c r="DK888" s="67">
        <f t="shared" si="1564"/>
        <v>4219.5</v>
      </c>
      <c r="DM888" s="206">
        <f t="shared" si="1623"/>
        <v>0</v>
      </c>
      <c r="DN888" s="25">
        <f t="shared" si="1546"/>
        <v>0</v>
      </c>
      <c r="DO888" s="5"/>
      <c r="DP888" s="43">
        <f t="shared" si="1624"/>
        <v>0</v>
      </c>
      <c r="DQ888" s="27">
        <f t="shared" si="1565"/>
        <v>6819.5</v>
      </c>
      <c r="DR888" s="5"/>
      <c r="DS888" s="43">
        <f t="shared" si="1625"/>
        <v>0</v>
      </c>
      <c r="DT888" s="27">
        <f t="shared" si="1566"/>
        <v>4846</v>
      </c>
      <c r="DU888" s="5"/>
      <c r="DV888" s="43">
        <f t="shared" si="1626"/>
        <v>0</v>
      </c>
      <c r="DW888" s="27">
        <f t="shared" si="1567"/>
        <v>4835</v>
      </c>
      <c r="DX888" s="5"/>
      <c r="DY888" s="22">
        <f t="shared" si="1627"/>
        <v>0</v>
      </c>
      <c r="DZ888" s="25">
        <f t="shared" si="1568"/>
        <v>523</v>
      </c>
      <c r="EA888" s="22"/>
      <c r="EB888" s="22">
        <f t="shared" si="1628"/>
        <v>0</v>
      </c>
      <c r="EC888" s="28">
        <f t="shared" si="1569"/>
        <v>369</v>
      </c>
      <c r="ED888" s="5"/>
      <c r="EE888" s="43">
        <f t="shared" si="1629"/>
        <v>0</v>
      </c>
      <c r="EF888" s="27">
        <f t="shared" si="1570"/>
        <v>4769</v>
      </c>
      <c r="EG888" s="66"/>
      <c r="EH888" s="66">
        <f t="shared" si="1630"/>
        <v>0</v>
      </c>
      <c r="EI888" s="67">
        <f t="shared" si="1571"/>
        <v>23037</v>
      </c>
      <c r="EJ888" s="66"/>
      <c r="EK888" s="66">
        <f t="shared" si="1591"/>
        <v>0</v>
      </c>
      <c r="EL888" s="67">
        <f t="shared" si="1572"/>
        <v>21667</v>
      </c>
      <c r="EM888" s="110">
        <f t="shared" si="1592"/>
        <v>180674.68128400002</v>
      </c>
    </row>
    <row r="889" spans="1:143" ht="11.25" customHeight="1" x14ac:dyDescent="0.25">
      <c r="A889" s="11">
        <v>46158</v>
      </c>
      <c r="B889" s="188"/>
      <c r="C889" s="174">
        <v>8004983912</v>
      </c>
      <c r="D889" s="13" t="s">
        <v>64</v>
      </c>
      <c r="E889" s="14">
        <v>12</v>
      </c>
      <c r="F889" s="15">
        <v>25</v>
      </c>
      <c r="G889" s="16">
        <v>191516031135</v>
      </c>
      <c r="H889" s="66"/>
      <c r="I889" s="41">
        <f t="shared" ref="I889:I920" si="1655">IF(OR(D889="NPC6ASZDB-RD015M",D889="NPC06SZDB-OR050C",D889="NPC6ASZDB-WT008M",D889="NPC6ASZDB-WT018M",D889="NPC6ASZDB-WT023M",D889="NPC6ASZDB-WT024M",D889="NPC6ASZDB-OR020M",D889="NPC6ASZDB-RD006M",D889="NPC6ASZDB-WT017M",D889="NPC6ASZDB-GY750C",D889="NPC6ASZDB-YL015M",D889="NPC6ASZDB-BL004M ",D889="NPC6ASZDB-WT016M",D889="NPC06SZDB-BK006M",D889="NPC06SZDB-BK007M",D889="NPC6ASZDB-OR750C",D889="NPC06SZDB-BK004M",D889="NPC06SZDB-BL015M",D889="NPC6ASZDB-BL013C",D889="NPC6ASZDB-BL030C",D889="NPC6ASZDB-GY009M",D889="NPC06SZDB-BK002M",D889="NPC6ASZDB-GY025C",D889="NPC06SZDB-BK003M",D889="NPC06SZDB-GY005M",D889="NPC6ASZDB-RD020C",D889="NPC06SZDB-YL040M",D889="NPC6ASZDB-GY125C",D889="NPC06SZDB-YL002M",D889="NPC6ASZDB-WT100M",D889="NPC6ASZDB-RD008M",D889="NPC6ASZDB-YL009M",D889="NPC6ASZDB-VT010M",D889="NPC6ASZDB-OR007M",D889="NPC6ASZDB-VT007M",D889="NPC6ASZDB-BK007M",D889="NPC6ASZDB-GY350C",D889="NPC6ASZDB-YL350C",D889="NPC6ASZDB-OR350C",D889="NPC6ASZDB-VT350C",D889="NPC6ASZDB-BL350C",D889="NPC6ASZDB-RD350C",D889="NPC6ASZDB-BK350C",D889="NPC6ASZDB-VT003M",D889="NPC6ASZDB-OR250C",D889="NPC6ASZDB-VT250C",D889="NPC6ASZDB-VT002M",D889="NPC6ASZDB-VT050C",D889="NPC6ASZDB-VT001M",D889="NPC6ASZDB-VT150C",D889="NPC6ASZDB-WT017C",D889="NPC6ASZDB-RD030C",D889="NPC6ASZDB-WT030C",D889="NPC6ASZDB-OR020M",D889="NPC6ASZDB-OR015M",D889="NPC06SZDB-WT025C",D889="NPC6ASZDB-WT013M",D889="NPC6ASZDB-GY075C",D889="NPC6ASZDB-BK075C",D889="NPC6ASZDB-BK125C",D889="NPC6ASZDB-GN250C",D889="NPC6ASZDB-WT011M",D889="NPC6ASZDB-WT014M",D889="NPC6ASZDB-OR005M",D889="NPC6ASZDB-GY006M",D889="NPC6ASZDB-WT550C",D889="NPC6ASZDB-WT650C",D889="NPC6ASZDB-WT850C",D889="NPC6ASZDB-WT950C",D889="NPC6ASZDB-RD250C",D889="NPC06SZDB-GY015C",D889="NPC06SZDB-BL020C",D889="NPC06SZDB-YL015C",D889="NPC6ASZDB-BL012M",D889="NPC6ASZDB-WT020C",D889="NPC6ASZDB-BL008M",D889="NPC6ASZDB-BL009M",D889="NPC6ASZDB-WT022M",D889="NPC6ASZDB-YL007M",D889="NPC06SZDB-WT250C",D889="NPC6ASZDB-BL007M",D889="NPC6ASZDB-BK050C",D889="NPC6ASZDB-BK025C",D889="NPC6ASZDB-BL750C",D889="NPC6ASZDB-OR010M",D889="NPC06SZDB-RD015M",D889="NPC6ASZDB-YL012M",D889="NPC6ASZDB-YL020M",D889="NPC6ASZDB-YL030M",D889="NPC6ASZDB-RD050C",D889="NPC06SZDB-BL050C",D889="NPC06SZDB-RD050C",D889="NPC06SZDB-YL050C",D889="NPC06SZDB-YL003M",D889="NPC06SZDB-GN002M",D889="NPC6ASZDB-RD010M",D889="NPC6ASZDB-GY450C",D889="NPC6ASZDB-WT006M",D889="NPC6ASZDB-BL250C",D889="NPC6ASZDB-GY050C",D889="NPC6ASZDB-YL250C",D889="NPC6ASZDB-YL008M",D889="NPC06SZDB-YL010M",D889="NPC6ASZDB-GY008M",D889="NPC06SZDB-RD005M",D889="NPC6ASZDB-BL050C",D889="NPC6ASZDB-WT450C",D889="NPC6ASZDB-OR050C",D889="NPC06SZDB-GN010M",D889="NPC06SZDB-RD010M",D889="NPC06SZDB-BL010M",D889="NPC6ASZDB-GY050C",D889="NPC6ASZDB-YL025C",D889="NPC6ASZDB-BK250C",D889="NPC6ASZDB-BK004M",D889="NPC6ASZDB-YL006M",D889="NPC06SZDB-WT007M",D889="NPC6ASZDB-BL015M",D889="NPC6ASZDB-BL020M",D889="NPC6ASZDB-GN010M",D889="NPC6ASZDB-GN015M",D889="NPC6ASZDB-GY250C",D889="NPC6ASZDB-BK030M",D889="NPC06SZDB-GY003M",D889="NPC06SZDB-BL150C",D889="NPC6ASZDB-BK013M",D889="NPC6ASZDB-OR150C",D889="NPC6ASZDB-GY007M",D889="NPC6ASZDB-BK750C",D889="NPC06SZDB-GN003M",D889="NPC06SZDB-BK150C",D889="NPC06SZDB-BK001M",D889="NPC6ASZDB-RD007M",D889="NPC6ASZDB-RD010M",D889="NPC06SZDB-GY006M",D889="NPC06SZDB-GY015M",D889="NPC06SZDB-BK050C",D889="NPC6ASZDB-BL010M",D889="NPC6ASZDB-GN025C",D889="NPC6ASZDB-WT009M",D889="NPC6ASZDB-OR004M",D889="NPC6ASZDB-WT075C",D889="NPC6ASZDB-WT175C",D889="NPC06SZDB-GY001M",D889="NPC06SZDB-GY002M",D889="NPC6ASZDB-WT125C",D889="NPC6ASZDB-WT225C",D889="NPC6ASZDB-WT275C",D889="NPC6ASZDB-GY015M",D889="NPC6ASZDB-RD001M",D889="NPC6ASZDB-RD005M",D889="NPC6ASZDB-WT025C",D889="NPC6ASZDB-YL001M",D889="NPC6ASZDB-YL005M",D889="NPC06SZDB-GY010M",D889="NPC06SZDB-YL005M",D889="NPC06SZDB-YL001M",D889="NPC6ASZDB-BK150C",D889="NPC6ASZDB-BL030M",D889="NPC6ASZDB-GY003M",D889="NPC6ASZDB-YL050C",D889="NPC6ASZDB-YL010M",D889="NPC6ASZDB-OR010M",D889="NPC06SZDB-YL150C",D889="NPC6ASZDB-OR005M",D889="NPC06SZDB-OR002M",D889="NPC6ASZDB-RD150C",D889="NPC6ASZDB-WT025M",D889="NPC6ASZDB-WT150C",D889="NPC6ASZDB-WT012M",D889="NPC6ASZDB-WT250C",D889="NPC6ASZDB-WT350C",D889="NPC6ASZDB-YL002M",D889="NPC6ASZDB-BL150C",D889="NPC6ASZDB-WT015M",D889="NPC6ASZDB-YL150C",D889="NPC6ASZDB-YL003M",D889="NPC6ASZDB-WT750C",D889="NPC6ASZDB-GN050C",D889="NPC6ASZDB-WT008M",D889="NPC06SZDB-OR010M",D889="NPC6ASZDB-GY150C",D889="NPC6ASZDB-GN150C",D889="NPC6ASZDB-OR001M",D889="NPC6ASZDB-OR002M",D889="NPC6ASZDB-OR003M",D889="NPC06SZDB-RD002M",D889="NPC06SZDB-RD150C",D889="NPC6ASZDB-BK015M",D889="NPC06SZDB-GN001M",D889="NPC06SZDB-GN150C",D889="NPC06SZDB-WT030M",D889="NPC06SZDB-WT750C",D889="NPC06SZDB-WT015M",D889="NPC6ASZDB-WT030M",D889="NPC06SZDB-RD001M",D889="NPC06SZDB-RD003M",D889="NPC06SZDB-OR003M",D889="NPC06SZDB-OR001M",D889="NPC06SZDB-BL001M",D889="NPC06SZDB-BL003M",D889="NPC06SZDB-WT150C",D889="NPC06SZDB-BL002M",D889="NPC6ASZDB-WT050C",D889="NPC06SZDB-WT050C",D889="NPC06SZDB-WT001M",D889="NPC06SZDB-WT002M",D889="NPC06SZDB-WT003M",D889="NPC06SZDB-WT004M",D889="NPC06SZDB-WT005M",D889="NPC06SZDB-WT010M",D889="NPC06SZDB-WT020M",D889=1711815,D889="NPC6ASZDB-GN001M",D889="NPC6ASZDB-GN002M",D889="NPC6ASZDB-GN003M",D889="NPC6ASZDB-GN004M",D889="NPC6ASZDB-GN005M",D889="NPC6ASZDB-GN020M",D889="NPC6ASZDB-GN030M",D889="NPC6ASZDB-WT001M",D889="NPC6ASZDB-WT002M",D889="NPC6ASZDB-WT003M",D889="NPC6ASZDB-WT004M",D889="NPC6ASZDB-WT006M",D889="NPC6ASZDB-WT007M",D889="NPC6ASZDB-WT004M",D889="NPC6ASZDB-WT005M",D889="NPC6ASZDB-WT010M",D889="NPC6ASZDB-WT020M",D889="NPC6ASZDB-RD002M",D889="NPC6ASZDB-RD003M",D889="NPC6ASZDB-RD020M",D889="NPC6ASZDB-GY001M",D889="NPC6ASZDB-GY002M",D889="NPC6ASZDB-GY003M",D889="NPC6ASZDB-GY004M",D889="NPC6ASZDB-GY005M",D889="NPC6ASZDB-GY010M",D889="NPC6ASZDB-GY020M",D889="NPC6ASZDB-GY025M",D889="NPC6ASZDB-GY030M",D889="NPC6ASZDB-BL001M",D889="NPC6ASZDB-BL002M",D889="NPC6ASZDB-BL003M",D889="NPC6ASZDB-BL004M",D889="NPC6ASZDB-BL005M",D889="NPC6ASZDB-BL010M",D889="NPC6ASZDB-BK001M",D889="NPC6ASZDB-BK002M",D889="NPC6ASZDB-BK003M",D889="NPC6ASZDB-BK005M",D889="NPC6ASZDB-BK010M",D889="NPC6ASZDB-BK020M",),E889*2,0)</f>
        <v>24</v>
      </c>
      <c r="J889" s="48">
        <f t="shared" ref="J889:J952" si="1656">J888+H889-I889</f>
        <v>116353</v>
      </c>
      <c r="K889" s="66"/>
      <c r="L889" s="41">
        <f t="shared" si="1645"/>
        <v>24</v>
      </c>
      <c r="M889" s="48">
        <f>M888+K889-L889</f>
        <v>8432</v>
      </c>
      <c r="N889" s="66"/>
      <c r="O889" s="41">
        <f t="shared" si="1637"/>
        <v>24</v>
      </c>
      <c r="P889" s="48">
        <f t="shared" ref="P889:P952" si="1657">P888+N889-O889</f>
        <v>110396</v>
      </c>
      <c r="Q889" s="66"/>
      <c r="R889" s="66">
        <f t="shared" si="1638"/>
        <v>24</v>
      </c>
      <c r="S889" s="67">
        <f t="shared" ref="S889:S952" si="1658">S888+Q889-R889</f>
        <v>14292</v>
      </c>
      <c r="T889" s="66"/>
      <c r="U889" s="66">
        <f t="shared" si="1547"/>
        <v>301.20000000000005</v>
      </c>
      <c r="V889" s="67">
        <f t="shared" si="1598"/>
        <v>37208.850000000006</v>
      </c>
      <c r="X889" s="69">
        <f t="shared" si="1543"/>
        <v>0</v>
      </c>
      <c r="Y889" s="67">
        <f t="shared" si="1599"/>
        <v>6245</v>
      </c>
      <c r="Z889" s="66"/>
      <c r="AA889" s="68">
        <f t="shared" si="1585"/>
        <v>0</v>
      </c>
      <c r="AB889" s="67">
        <f t="shared" si="1600"/>
        <v>5933</v>
      </c>
      <c r="AC889" s="66"/>
      <c r="AD889" s="66">
        <f t="shared" si="1586"/>
        <v>0</v>
      </c>
      <c r="AE889" s="67">
        <f t="shared" si="1601"/>
        <v>3738</v>
      </c>
      <c r="AF889" s="66"/>
      <c r="AG889" s="78">
        <f t="shared" si="1587"/>
        <v>0</v>
      </c>
      <c r="AH889" s="79">
        <f t="shared" si="1602"/>
        <v>4534.5</v>
      </c>
      <c r="AI889" s="66"/>
      <c r="AJ889" s="68">
        <f t="shared" si="1642"/>
        <v>0</v>
      </c>
      <c r="AK889" s="67">
        <f t="shared" si="1603"/>
        <v>22013</v>
      </c>
      <c r="AL889" s="66"/>
      <c r="AM889" s="68">
        <f t="shared" si="1588"/>
        <v>0</v>
      </c>
      <c r="AN889" s="67">
        <f t="shared" si="1604"/>
        <v>8763.02</v>
      </c>
      <c r="AO889" s="66"/>
      <c r="AP889" s="68">
        <f t="shared" si="1544"/>
        <v>0</v>
      </c>
      <c r="AQ889" s="67">
        <f t="shared" si="1605"/>
        <v>41645</v>
      </c>
      <c r="AR889" s="66"/>
      <c r="AS889" s="68">
        <f t="shared" si="1607"/>
        <v>0</v>
      </c>
      <c r="AT889" s="67">
        <f t="shared" si="1606"/>
        <v>2020</v>
      </c>
      <c r="AU889" s="66"/>
      <c r="AV889" s="66">
        <f t="shared" si="1554"/>
        <v>0</v>
      </c>
      <c r="AW889" s="42">
        <f t="shared" si="1654"/>
        <v>1620.0000000000014</v>
      </c>
      <c r="AX889" s="66"/>
      <c r="AY889" s="66">
        <f t="shared" si="1608"/>
        <v>0</v>
      </c>
      <c r="AZ889" s="67">
        <f t="shared" si="1545"/>
        <v>1738.6</v>
      </c>
      <c r="BA889" s="66"/>
      <c r="BB889" s="68">
        <f t="shared" si="1609"/>
        <v>0</v>
      </c>
      <c r="BC889" s="67">
        <f t="shared" si="1555"/>
        <v>1254.5999999999999</v>
      </c>
      <c r="BD889" s="66"/>
      <c r="BE889" s="68">
        <f t="shared" si="1610"/>
        <v>0</v>
      </c>
      <c r="BF889" s="67">
        <f t="shared" si="1643"/>
        <v>7474.3200000000015</v>
      </c>
      <c r="BG889" s="66"/>
      <c r="BH889" s="68">
        <f t="shared" si="1611"/>
        <v>0</v>
      </c>
      <c r="BI889" s="67">
        <f t="shared" si="1590"/>
        <v>44919.88</v>
      </c>
      <c r="BJ889" s="66"/>
      <c r="BK889" s="68">
        <f t="shared" si="1612"/>
        <v>0</v>
      </c>
      <c r="BL889" s="67">
        <f t="shared" si="1556"/>
        <v>4604.6000000000004</v>
      </c>
      <c r="BM889" s="66"/>
      <c r="BN889" s="68">
        <f t="shared" si="1557"/>
        <v>0</v>
      </c>
      <c r="BO889" s="67">
        <f t="shared" si="1558"/>
        <v>10424.300000000001</v>
      </c>
      <c r="BP889" s="66"/>
      <c r="BQ889" s="68">
        <f t="shared" si="1651"/>
        <v>0</v>
      </c>
      <c r="BR889" s="67">
        <f t="shared" si="1648"/>
        <v>23451.419999999991</v>
      </c>
      <c r="BS889" s="66"/>
      <c r="BT889" s="66">
        <f t="shared" si="1581"/>
        <v>0</v>
      </c>
      <c r="BU889" s="67">
        <f t="shared" si="1632"/>
        <v>42103</v>
      </c>
      <c r="BV889" s="66"/>
      <c r="BW889" s="66">
        <f t="shared" si="1582"/>
        <v>0</v>
      </c>
      <c r="BX889" s="67">
        <f t="shared" si="1652"/>
        <v>116829</v>
      </c>
      <c r="BY889" s="66"/>
      <c r="BZ889" s="66">
        <f t="shared" si="1583"/>
        <v>0</v>
      </c>
      <c r="CA889" s="67">
        <f t="shared" si="1634"/>
        <v>37583</v>
      </c>
      <c r="CB889" s="66"/>
      <c r="CC889" s="66">
        <f t="shared" si="1631"/>
        <v>0</v>
      </c>
      <c r="CD889" s="67">
        <f t="shared" si="1639"/>
        <v>39831.689999999995</v>
      </c>
      <c r="CE889" s="66"/>
      <c r="CF889" s="66">
        <f t="shared" si="1559"/>
        <v>0</v>
      </c>
      <c r="CG889" s="67">
        <f t="shared" si="1560"/>
        <v>5617.9</v>
      </c>
      <c r="CH889" s="66"/>
      <c r="CI889" s="66">
        <f t="shared" si="1613"/>
        <v>0</v>
      </c>
      <c r="CJ889" s="67">
        <f t="shared" si="1578"/>
        <v>8715</v>
      </c>
      <c r="CK889" s="66"/>
      <c r="CL889" s="68">
        <f t="shared" si="1614"/>
        <v>0</v>
      </c>
      <c r="CM889" s="79">
        <f t="shared" si="1561"/>
        <v>4864</v>
      </c>
      <c r="CN889" s="66"/>
      <c r="CO889" s="68">
        <f t="shared" si="1615"/>
        <v>0</v>
      </c>
      <c r="CP889" s="79">
        <f t="shared" si="1562"/>
        <v>3955</v>
      </c>
      <c r="CQ889" s="66"/>
      <c r="CR889" s="68">
        <f t="shared" si="1616"/>
        <v>0</v>
      </c>
      <c r="CS889" s="79">
        <f t="shared" si="1653"/>
        <v>6656</v>
      </c>
      <c r="CT889" s="66"/>
      <c r="CU889" s="68">
        <f t="shared" si="1617"/>
        <v>0</v>
      </c>
      <c r="CV889" s="79">
        <f t="shared" si="1563"/>
        <v>7769</v>
      </c>
      <c r="CW889" s="66"/>
      <c r="CX889" s="66">
        <f t="shared" si="1618"/>
        <v>0</v>
      </c>
      <c r="CY889" s="40">
        <f t="shared" si="1641"/>
        <v>6801.7599999999984</v>
      </c>
      <c r="CZ889" s="65"/>
      <c r="DA889" s="66">
        <f t="shared" si="1619"/>
        <v>0</v>
      </c>
      <c r="DB889" s="67">
        <f t="shared" si="1579"/>
        <v>73532</v>
      </c>
      <c r="DC889" s="66"/>
      <c r="DD889" s="66">
        <f t="shared" si="1620"/>
        <v>0</v>
      </c>
      <c r="DE889" s="67">
        <f t="shared" si="1580"/>
        <v>120303</v>
      </c>
      <c r="DF889" s="66"/>
      <c r="DG889" s="69">
        <f t="shared" si="1621"/>
        <v>0</v>
      </c>
      <c r="DH889" s="67">
        <f t="shared" si="1640"/>
        <v>441384</v>
      </c>
      <c r="DI889" s="66"/>
      <c r="DJ889" s="66">
        <f t="shared" si="1622"/>
        <v>0</v>
      </c>
      <c r="DK889" s="67">
        <f t="shared" si="1564"/>
        <v>4219.5</v>
      </c>
      <c r="DM889" s="206">
        <f t="shared" si="1623"/>
        <v>0</v>
      </c>
      <c r="DN889" s="25">
        <f t="shared" si="1546"/>
        <v>0</v>
      </c>
      <c r="DO889" s="5"/>
      <c r="DP889" s="43">
        <f t="shared" si="1624"/>
        <v>0</v>
      </c>
      <c r="DQ889" s="27">
        <f t="shared" si="1565"/>
        <v>6819.5</v>
      </c>
      <c r="DR889" s="5"/>
      <c r="DS889" s="43">
        <f t="shared" si="1625"/>
        <v>0</v>
      </c>
      <c r="DT889" s="27">
        <f t="shared" si="1566"/>
        <v>4846</v>
      </c>
      <c r="DU889" s="5"/>
      <c r="DV889" s="43">
        <f t="shared" si="1626"/>
        <v>0</v>
      </c>
      <c r="DW889" s="27">
        <f t="shared" si="1567"/>
        <v>4835</v>
      </c>
      <c r="DX889" s="5"/>
      <c r="DY889" s="22">
        <f t="shared" si="1627"/>
        <v>0</v>
      </c>
      <c r="DZ889" s="25">
        <f t="shared" si="1568"/>
        <v>523</v>
      </c>
      <c r="EA889" s="22"/>
      <c r="EB889" s="22">
        <f t="shared" si="1628"/>
        <v>0</v>
      </c>
      <c r="EC889" s="28">
        <f t="shared" si="1569"/>
        <v>369</v>
      </c>
      <c r="ED889" s="5"/>
      <c r="EE889" s="43">
        <f t="shared" si="1629"/>
        <v>0</v>
      </c>
      <c r="EF889" s="27">
        <f t="shared" si="1570"/>
        <v>4769</v>
      </c>
      <c r="EG889" s="66"/>
      <c r="EH889" s="66">
        <f t="shared" si="1630"/>
        <v>0</v>
      </c>
      <c r="EI889" s="67">
        <f t="shared" si="1571"/>
        <v>23037</v>
      </c>
      <c r="EJ889" s="66"/>
      <c r="EK889" s="66">
        <f t="shared" si="1591"/>
        <v>0</v>
      </c>
      <c r="EL889" s="67">
        <f t="shared" si="1572"/>
        <v>21667</v>
      </c>
      <c r="EM889" s="110">
        <f t="shared" si="1592"/>
        <v>180629.85923400003</v>
      </c>
    </row>
    <row r="890" spans="1:143" ht="11.25" customHeight="1" x14ac:dyDescent="0.25">
      <c r="A890" s="11">
        <v>46158</v>
      </c>
      <c r="B890" s="188"/>
      <c r="C890" s="174">
        <v>8004983914</v>
      </c>
      <c r="D890" s="13" t="s">
        <v>376</v>
      </c>
      <c r="E890" s="14">
        <v>35</v>
      </c>
      <c r="F890" s="15">
        <v>2.25</v>
      </c>
      <c r="G890" s="16">
        <v>191516146174</v>
      </c>
      <c r="H890" s="66"/>
      <c r="I890" s="41">
        <f t="shared" si="1655"/>
        <v>70</v>
      </c>
      <c r="J890" s="48">
        <f t="shared" si="1656"/>
        <v>116283</v>
      </c>
      <c r="K890" s="66"/>
      <c r="L890" s="41">
        <f t="shared" si="1645"/>
        <v>70</v>
      </c>
      <c r="M890" s="48">
        <f>M889+K890-L890</f>
        <v>8362</v>
      </c>
      <c r="N890" s="66"/>
      <c r="O890" s="41">
        <f t="shared" si="1637"/>
        <v>70</v>
      </c>
      <c r="P890" s="48">
        <f t="shared" si="1657"/>
        <v>110326</v>
      </c>
      <c r="Q890" s="66"/>
      <c r="R890" s="66">
        <f t="shared" si="1638"/>
        <v>70</v>
      </c>
      <c r="S890" s="67">
        <f t="shared" si="1658"/>
        <v>14222</v>
      </c>
      <c r="T890" s="66"/>
      <c r="U890" s="66">
        <f t="shared" si="1547"/>
        <v>82.25</v>
      </c>
      <c r="V890" s="67">
        <f t="shared" si="1598"/>
        <v>37126.600000000006</v>
      </c>
      <c r="X890" s="69">
        <f t="shared" si="1543"/>
        <v>0</v>
      </c>
      <c r="Y890" s="67">
        <f t="shared" si="1599"/>
        <v>6245</v>
      </c>
      <c r="Z890" s="66"/>
      <c r="AA890" s="68">
        <f t="shared" si="1585"/>
        <v>0</v>
      </c>
      <c r="AB890" s="67">
        <f t="shared" si="1600"/>
        <v>5933</v>
      </c>
      <c r="AC890" s="66"/>
      <c r="AD890" s="66">
        <f t="shared" si="1586"/>
        <v>0</v>
      </c>
      <c r="AE890" s="67">
        <f t="shared" si="1601"/>
        <v>3738</v>
      </c>
      <c r="AF890" s="66"/>
      <c r="AG890" s="78">
        <f t="shared" si="1587"/>
        <v>0</v>
      </c>
      <c r="AH890" s="79">
        <f t="shared" si="1602"/>
        <v>4534.5</v>
      </c>
      <c r="AI890" s="66"/>
      <c r="AJ890" s="68">
        <f t="shared" si="1642"/>
        <v>0</v>
      </c>
      <c r="AK890" s="67">
        <f t="shared" si="1603"/>
        <v>22013</v>
      </c>
      <c r="AL890" s="66"/>
      <c r="AM890" s="68">
        <f t="shared" si="1588"/>
        <v>0</v>
      </c>
      <c r="AN890" s="67">
        <f t="shared" si="1604"/>
        <v>8763.02</v>
      </c>
      <c r="AO890" s="66"/>
      <c r="AP890" s="68">
        <f t="shared" si="1544"/>
        <v>0</v>
      </c>
      <c r="AQ890" s="67">
        <f t="shared" si="1605"/>
        <v>41645</v>
      </c>
      <c r="AR890" s="66"/>
      <c r="AS890" s="68">
        <f t="shared" si="1607"/>
        <v>0</v>
      </c>
      <c r="AT890" s="67">
        <f t="shared" si="1606"/>
        <v>2020</v>
      </c>
      <c r="AU890" s="66"/>
      <c r="AV890" s="66">
        <f t="shared" si="1554"/>
        <v>0</v>
      </c>
      <c r="AW890" s="42">
        <f t="shared" si="1654"/>
        <v>1620.0000000000014</v>
      </c>
      <c r="AX890" s="66"/>
      <c r="AY890" s="66">
        <f t="shared" si="1608"/>
        <v>0</v>
      </c>
      <c r="AZ890" s="67">
        <f t="shared" si="1545"/>
        <v>1738.6</v>
      </c>
      <c r="BA890" s="66"/>
      <c r="BB890" s="68">
        <f t="shared" si="1609"/>
        <v>0</v>
      </c>
      <c r="BC890" s="67">
        <f t="shared" si="1555"/>
        <v>1254.5999999999999</v>
      </c>
      <c r="BD890" s="66"/>
      <c r="BE890" s="68">
        <f t="shared" si="1610"/>
        <v>0</v>
      </c>
      <c r="BF890" s="67">
        <f t="shared" si="1643"/>
        <v>7474.3200000000015</v>
      </c>
      <c r="BG890" s="66"/>
      <c r="BH890" s="68">
        <f t="shared" si="1611"/>
        <v>0</v>
      </c>
      <c r="BI890" s="67">
        <f t="shared" si="1590"/>
        <v>44919.88</v>
      </c>
      <c r="BJ890" s="66"/>
      <c r="BK890" s="68">
        <f t="shared" si="1612"/>
        <v>0</v>
      </c>
      <c r="BL890" s="67">
        <f t="shared" si="1556"/>
        <v>4604.6000000000004</v>
      </c>
      <c r="BM890" s="66"/>
      <c r="BN890" s="68">
        <f t="shared" si="1557"/>
        <v>0</v>
      </c>
      <c r="BO890" s="67">
        <f t="shared" si="1558"/>
        <v>10424.300000000001</v>
      </c>
      <c r="BP890" s="66"/>
      <c r="BQ890" s="68">
        <f t="shared" si="1651"/>
        <v>0</v>
      </c>
      <c r="BR890" s="67">
        <f t="shared" si="1648"/>
        <v>23451.419999999991</v>
      </c>
      <c r="BS890" s="66"/>
      <c r="BT890" s="66">
        <f t="shared" si="1581"/>
        <v>0</v>
      </c>
      <c r="BU890" s="67">
        <f t="shared" si="1632"/>
        <v>42103</v>
      </c>
      <c r="BV890" s="66"/>
      <c r="BW890" s="66">
        <f t="shared" si="1582"/>
        <v>0</v>
      </c>
      <c r="BX890" s="67">
        <f t="shared" si="1652"/>
        <v>116829</v>
      </c>
      <c r="BY890" s="66"/>
      <c r="BZ890" s="66">
        <f t="shared" si="1583"/>
        <v>0</v>
      </c>
      <c r="CA890" s="67">
        <f t="shared" si="1634"/>
        <v>37583</v>
      </c>
      <c r="CB890" s="66"/>
      <c r="CC890" s="66">
        <f t="shared" si="1631"/>
        <v>0</v>
      </c>
      <c r="CD890" s="67">
        <f t="shared" si="1639"/>
        <v>39831.689999999995</v>
      </c>
      <c r="CE890" s="66"/>
      <c r="CF890" s="66">
        <f t="shared" si="1559"/>
        <v>0</v>
      </c>
      <c r="CG890" s="67">
        <f t="shared" si="1560"/>
        <v>5617.9</v>
      </c>
      <c r="CH890" s="66"/>
      <c r="CI890" s="66">
        <f t="shared" si="1613"/>
        <v>0</v>
      </c>
      <c r="CJ890" s="67">
        <f t="shared" si="1578"/>
        <v>8715</v>
      </c>
      <c r="CK890" s="66"/>
      <c r="CL890" s="68">
        <f t="shared" si="1614"/>
        <v>0</v>
      </c>
      <c r="CM890" s="79">
        <f t="shared" si="1561"/>
        <v>4864</v>
      </c>
      <c r="CN890" s="66"/>
      <c r="CO890" s="68">
        <f t="shared" si="1615"/>
        <v>0</v>
      </c>
      <c r="CP890" s="79">
        <f t="shared" si="1562"/>
        <v>3955</v>
      </c>
      <c r="CQ890" s="66"/>
      <c r="CR890" s="68">
        <f t="shared" si="1616"/>
        <v>0</v>
      </c>
      <c r="CS890" s="79">
        <f t="shared" si="1653"/>
        <v>6656</v>
      </c>
      <c r="CT890" s="66"/>
      <c r="CU890" s="68">
        <f t="shared" si="1617"/>
        <v>0</v>
      </c>
      <c r="CV890" s="79">
        <f t="shared" si="1563"/>
        <v>7769</v>
      </c>
      <c r="CW890" s="66"/>
      <c r="CX890" s="66">
        <f t="shared" si="1618"/>
        <v>0</v>
      </c>
      <c r="CY890" s="40">
        <f t="shared" si="1641"/>
        <v>6801.7599999999984</v>
      </c>
      <c r="CZ890" s="65"/>
      <c r="DA890" s="66">
        <f t="shared" si="1619"/>
        <v>0</v>
      </c>
      <c r="DB890" s="67">
        <f t="shared" si="1579"/>
        <v>73532</v>
      </c>
      <c r="DC890" s="66"/>
      <c r="DD890" s="66">
        <f t="shared" si="1620"/>
        <v>0</v>
      </c>
      <c r="DE890" s="67">
        <f t="shared" si="1580"/>
        <v>120303</v>
      </c>
      <c r="DF890" s="66"/>
      <c r="DG890" s="69">
        <f t="shared" si="1621"/>
        <v>0</v>
      </c>
      <c r="DH890" s="67">
        <f t="shared" si="1640"/>
        <v>441384</v>
      </c>
      <c r="DI890" s="66"/>
      <c r="DJ890" s="66">
        <f t="shared" si="1622"/>
        <v>0</v>
      </c>
      <c r="DK890" s="67">
        <f t="shared" si="1564"/>
        <v>4219.5</v>
      </c>
      <c r="DM890" s="206">
        <f t="shared" si="1623"/>
        <v>0</v>
      </c>
      <c r="DN890" s="25">
        <f t="shared" si="1546"/>
        <v>0</v>
      </c>
      <c r="DO890" s="5"/>
      <c r="DP890" s="43">
        <f t="shared" si="1624"/>
        <v>0</v>
      </c>
      <c r="DQ890" s="27">
        <f t="shared" si="1565"/>
        <v>6819.5</v>
      </c>
      <c r="DR890" s="5"/>
      <c r="DS890" s="43">
        <f t="shared" si="1625"/>
        <v>0</v>
      </c>
      <c r="DT890" s="27">
        <f t="shared" si="1566"/>
        <v>4846</v>
      </c>
      <c r="DU890" s="5"/>
      <c r="DV890" s="43">
        <f t="shared" si="1626"/>
        <v>0</v>
      </c>
      <c r="DW890" s="27">
        <f t="shared" si="1567"/>
        <v>4835</v>
      </c>
      <c r="DX890" s="5"/>
      <c r="DY890" s="22">
        <f t="shared" si="1627"/>
        <v>0</v>
      </c>
      <c r="DZ890" s="25">
        <f t="shared" si="1568"/>
        <v>523</v>
      </c>
      <c r="EA890" s="22"/>
      <c r="EB890" s="22">
        <f t="shared" si="1628"/>
        <v>0</v>
      </c>
      <c r="EC890" s="28">
        <f t="shared" si="1569"/>
        <v>369</v>
      </c>
      <c r="ED890" s="5"/>
      <c r="EE890" s="43">
        <f t="shared" si="1629"/>
        <v>0</v>
      </c>
      <c r="EF890" s="27">
        <f t="shared" si="1570"/>
        <v>4769</v>
      </c>
      <c r="EG890" s="66"/>
      <c r="EH890" s="66">
        <f t="shared" si="1630"/>
        <v>0</v>
      </c>
      <c r="EI890" s="67">
        <f t="shared" si="1571"/>
        <v>23037</v>
      </c>
      <c r="EJ890" s="66"/>
      <c r="EK890" s="66">
        <f t="shared" si="1591"/>
        <v>0</v>
      </c>
      <c r="EL890" s="67">
        <f t="shared" si="1572"/>
        <v>21667</v>
      </c>
      <c r="EM890" s="110">
        <f t="shared" si="1592"/>
        <v>180582.02543400004</v>
      </c>
    </row>
    <row r="891" spans="1:143" s="35" customFormat="1" ht="11.25" customHeight="1" x14ac:dyDescent="0.25">
      <c r="A891" s="187">
        <v>46158</v>
      </c>
      <c r="B891" s="188"/>
      <c r="C891" s="174">
        <v>8004983915</v>
      </c>
      <c r="D891" s="13" t="s">
        <v>53</v>
      </c>
      <c r="E891" s="14">
        <v>35</v>
      </c>
      <c r="F891" s="15">
        <v>2.5</v>
      </c>
      <c r="G891" s="16">
        <v>191516147218</v>
      </c>
      <c r="H891" s="66"/>
      <c r="I891" s="41">
        <f t="shared" si="1655"/>
        <v>70</v>
      </c>
      <c r="J891" s="48">
        <f t="shared" si="1656"/>
        <v>116213</v>
      </c>
      <c r="K891" s="66"/>
      <c r="L891" s="41">
        <f t="shared" si="1645"/>
        <v>70</v>
      </c>
      <c r="M891" s="48">
        <f>M890+K891-L891</f>
        <v>8292</v>
      </c>
      <c r="N891" s="66"/>
      <c r="O891" s="41">
        <f t="shared" si="1637"/>
        <v>70</v>
      </c>
      <c r="P891" s="48">
        <f t="shared" si="1657"/>
        <v>110256</v>
      </c>
      <c r="Q891" s="66"/>
      <c r="R891" s="66">
        <f t="shared" si="1638"/>
        <v>70</v>
      </c>
      <c r="S891" s="67">
        <f t="shared" si="1658"/>
        <v>14152</v>
      </c>
      <c r="T891" s="66"/>
      <c r="U891" s="66">
        <f t="shared" si="1547"/>
        <v>91</v>
      </c>
      <c r="V891" s="67">
        <f t="shared" si="1598"/>
        <v>37035.600000000006</v>
      </c>
      <c r="W891" s="136"/>
      <c r="X891" s="69">
        <f t="shared" si="1543"/>
        <v>0</v>
      </c>
      <c r="Y891" s="67">
        <f t="shared" si="1599"/>
        <v>6245</v>
      </c>
      <c r="Z891" s="66"/>
      <c r="AA891" s="68">
        <f t="shared" si="1585"/>
        <v>0</v>
      </c>
      <c r="AB891" s="67">
        <f t="shared" si="1600"/>
        <v>5933</v>
      </c>
      <c r="AC891" s="66"/>
      <c r="AD891" s="66">
        <f t="shared" si="1586"/>
        <v>0</v>
      </c>
      <c r="AE891" s="67">
        <f t="shared" si="1601"/>
        <v>3738</v>
      </c>
      <c r="AF891" s="66"/>
      <c r="AG891" s="78">
        <f t="shared" si="1587"/>
        <v>0</v>
      </c>
      <c r="AH891" s="79">
        <f t="shared" si="1602"/>
        <v>4534.5</v>
      </c>
      <c r="AI891" s="66"/>
      <c r="AJ891" s="68">
        <f t="shared" si="1642"/>
        <v>0</v>
      </c>
      <c r="AK891" s="67">
        <f t="shared" si="1603"/>
        <v>22013</v>
      </c>
      <c r="AL891" s="66"/>
      <c r="AM891" s="68">
        <f t="shared" si="1588"/>
        <v>0</v>
      </c>
      <c r="AN891" s="67">
        <f t="shared" si="1604"/>
        <v>8763.02</v>
      </c>
      <c r="AO891" s="66"/>
      <c r="AP891" s="68">
        <f t="shared" si="1544"/>
        <v>0</v>
      </c>
      <c r="AQ891" s="67">
        <f t="shared" si="1605"/>
        <v>41645</v>
      </c>
      <c r="AR891" s="66"/>
      <c r="AS891" s="68">
        <f t="shared" si="1607"/>
        <v>0</v>
      </c>
      <c r="AT891" s="67">
        <f t="shared" si="1606"/>
        <v>2020</v>
      </c>
      <c r="AU891" s="66"/>
      <c r="AV891" s="66">
        <f t="shared" si="1554"/>
        <v>0</v>
      </c>
      <c r="AW891" s="42">
        <f t="shared" si="1654"/>
        <v>1620.0000000000014</v>
      </c>
      <c r="AX891" s="66"/>
      <c r="AY891" s="66">
        <f t="shared" si="1608"/>
        <v>0</v>
      </c>
      <c r="AZ891" s="67">
        <f t="shared" si="1545"/>
        <v>1738.6</v>
      </c>
      <c r="BA891" s="66"/>
      <c r="BB891" s="68">
        <f t="shared" si="1609"/>
        <v>0</v>
      </c>
      <c r="BC891" s="67">
        <f t="shared" si="1555"/>
        <v>1254.5999999999999</v>
      </c>
      <c r="BD891" s="66"/>
      <c r="BE891" s="68">
        <f t="shared" si="1610"/>
        <v>0</v>
      </c>
      <c r="BF891" s="67">
        <f t="shared" si="1643"/>
        <v>7474.3200000000015</v>
      </c>
      <c r="BG891" s="66"/>
      <c r="BH891" s="68">
        <f t="shared" si="1611"/>
        <v>0</v>
      </c>
      <c r="BI891" s="67">
        <f t="shared" si="1590"/>
        <v>44919.88</v>
      </c>
      <c r="BJ891" s="66"/>
      <c r="BK891" s="68">
        <f t="shared" si="1612"/>
        <v>0</v>
      </c>
      <c r="BL891" s="67">
        <f t="shared" si="1556"/>
        <v>4604.6000000000004</v>
      </c>
      <c r="BM891" s="66"/>
      <c r="BN891" s="68">
        <f t="shared" si="1557"/>
        <v>0</v>
      </c>
      <c r="BO891" s="67">
        <f t="shared" si="1558"/>
        <v>10424.300000000001</v>
      </c>
      <c r="BP891" s="66"/>
      <c r="BQ891" s="68">
        <f t="shared" si="1651"/>
        <v>0</v>
      </c>
      <c r="BR891" s="67">
        <f t="shared" si="1648"/>
        <v>23451.419999999991</v>
      </c>
      <c r="BS891" s="66"/>
      <c r="BT891" s="66">
        <f t="shared" si="1581"/>
        <v>0</v>
      </c>
      <c r="BU891" s="67">
        <f t="shared" si="1632"/>
        <v>42103</v>
      </c>
      <c r="BV891" s="66"/>
      <c r="BW891" s="66">
        <f t="shared" si="1582"/>
        <v>0</v>
      </c>
      <c r="BX891" s="67">
        <f t="shared" si="1652"/>
        <v>116829</v>
      </c>
      <c r="BY891" s="66"/>
      <c r="BZ891" s="66">
        <f t="shared" si="1583"/>
        <v>0</v>
      </c>
      <c r="CA891" s="67">
        <f t="shared" si="1634"/>
        <v>37583</v>
      </c>
      <c r="CB891" s="66"/>
      <c r="CC891" s="66">
        <f t="shared" si="1631"/>
        <v>0</v>
      </c>
      <c r="CD891" s="67">
        <f t="shared" si="1639"/>
        <v>39831.689999999995</v>
      </c>
      <c r="CE891" s="66"/>
      <c r="CF891" s="66">
        <f t="shared" si="1559"/>
        <v>0</v>
      </c>
      <c r="CG891" s="67">
        <f t="shared" si="1560"/>
        <v>5617.9</v>
      </c>
      <c r="CH891" s="66"/>
      <c r="CI891" s="66">
        <f t="shared" si="1613"/>
        <v>0</v>
      </c>
      <c r="CJ891" s="67">
        <f t="shared" si="1578"/>
        <v>8715</v>
      </c>
      <c r="CK891" s="66"/>
      <c r="CL891" s="68">
        <f t="shared" si="1614"/>
        <v>0</v>
      </c>
      <c r="CM891" s="79">
        <f t="shared" si="1561"/>
        <v>4864</v>
      </c>
      <c r="CN891" s="66"/>
      <c r="CO891" s="68">
        <f t="shared" si="1615"/>
        <v>0</v>
      </c>
      <c r="CP891" s="79">
        <f t="shared" si="1562"/>
        <v>3955</v>
      </c>
      <c r="CQ891" s="66"/>
      <c r="CR891" s="68">
        <f t="shared" si="1616"/>
        <v>0</v>
      </c>
      <c r="CS891" s="79">
        <f t="shared" si="1653"/>
        <v>6656</v>
      </c>
      <c r="CT891" s="66"/>
      <c r="CU891" s="68">
        <f t="shared" si="1617"/>
        <v>0</v>
      </c>
      <c r="CV891" s="79">
        <f t="shared" si="1563"/>
        <v>7769</v>
      </c>
      <c r="CW891" s="66"/>
      <c r="CX891" s="66">
        <f t="shared" si="1618"/>
        <v>0</v>
      </c>
      <c r="CY891" s="40">
        <f t="shared" si="1641"/>
        <v>6801.7599999999984</v>
      </c>
      <c r="CZ891" s="65"/>
      <c r="DA891" s="66">
        <f t="shared" si="1619"/>
        <v>0</v>
      </c>
      <c r="DB891" s="67">
        <f t="shared" si="1579"/>
        <v>73532</v>
      </c>
      <c r="DC891" s="66"/>
      <c r="DD891" s="66">
        <f t="shared" si="1620"/>
        <v>0</v>
      </c>
      <c r="DE891" s="67">
        <f t="shared" si="1580"/>
        <v>120303</v>
      </c>
      <c r="DF891" s="66"/>
      <c r="DG891" s="69">
        <f t="shared" si="1621"/>
        <v>0</v>
      </c>
      <c r="DH891" s="67">
        <f t="shared" si="1640"/>
        <v>441384</v>
      </c>
      <c r="DI891" s="66"/>
      <c r="DJ891" s="66">
        <f t="shared" si="1622"/>
        <v>0</v>
      </c>
      <c r="DK891" s="67">
        <f t="shared" si="1564"/>
        <v>4219.5</v>
      </c>
      <c r="DL891" s="210"/>
      <c r="DM891" s="206">
        <f t="shared" si="1623"/>
        <v>0</v>
      </c>
      <c r="DN891" s="25">
        <f t="shared" si="1546"/>
        <v>0</v>
      </c>
      <c r="DO891" s="5"/>
      <c r="DP891" s="43">
        <f t="shared" si="1624"/>
        <v>0</v>
      </c>
      <c r="DQ891" s="27">
        <f t="shared" si="1565"/>
        <v>6819.5</v>
      </c>
      <c r="DR891" s="5"/>
      <c r="DS891" s="43">
        <f t="shared" si="1625"/>
        <v>0</v>
      </c>
      <c r="DT891" s="27">
        <f t="shared" si="1566"/>
        <v>4846</v>
      </c>
      <c r="DU891" s="5"/>
      <c r="DV891" s="43">
        <f t="shared" si="1626"/>
        <v>0</v>
      </c>
      <c r="DW891" s="27">
        <f t="shared" si="1567"/>
        <v>4835</v>
      </c>
      <c r="DX891" s="5"/>
      <c r="DY891" s="22">
        <f t="shared" si="1627"/>
        <v>0</v>
      </c>
      <c r="DZ891" s="25">
        <f t="shared" si="1568"/>
        <v>523</v>
      </c>
      <c r="EA891" s="22"/>
      <c r="EB891" s="22">
        <f t="shared" si="1628"/>
        <v>0</v>
      </c>
      <c r="EC891" s="28">
        <f t="shared" si="1569"/>
        <v>369</v>
      </c>
      <c r="ED891" s="5"/>
      <c r="EE891" s="43">
        <f t="shared" si="1629"/>
        <v>0</v>
      </c>
      <c r="EF891" s="27">
        <f t="shared" si="1570"/>
        <v>4769</v>
      </c>
      <c r="EG891" s="66"/>
      <c r="EH891" s="66">
        <f t="shared" si="1630"/>
        <v>0</v>
      </c>
      <c r="EI891" s="67">
        <f t="shared" si="1571"/>
        <v>23037</v>
      </c>
      <c r="EJ891" s="66"/>
      <c r="EK891" s="66">
        <f t="shared" si="1591"/>
        <v>0</v>
      </c>
      <c r="EL891" s="67">
        <f t="shared" si="1572"/>
        <v>21667</v>
      </c>
      <c r="EM891" s="110">
        <f t="shared" si="1592"/>
        <v>180481.61443400002</v>
      </c>
    </row>
    <row r="892" spans="1:143" ht="11.25" customHeight="1" x14ac:dyDescent="0.25">
      <c r="A892" s="11">
        <v>46158</v>
      </c>
      <c r="B892" s="11"/>
      <c r="C892" s="180">
        <v>8004984065</v>
      </c>
      <c r="D892" s="37" t="s">
        <v>206</v>
      </c>
      <c r="E892" s="38">
        <v>100</v>
      </c>
      <c r="F892" s="39">
        <v>1.5</v>
      </c>
      <c r="G892" s="40">
        <v>191516141148</v>
      </c>
      <c r="H892" s="66"/>
      <c r="I892" s="41">
        <f t="shared" si="1655"/>
        <v>0</v>
      </c>
      <c r="J892" s="48">
        <f t="shared" si="1656"/>
        <v>116213</v>
      </c>
      <c r="K892" s="66"/>
      <c r="L892" s="41">
        <f t="shared" si="1645"/>
        <v>0</v>
      </c>
      <c r="M892" s="48">
        <f>M891+K892-L892-200</f>
        <v>8092</v>
      </c>
      <c r="N892" s="66"/>
      <c r="O892" s="41">
        <f t="shared" si="1637"/>
        <v>0</v>
      </c>
      <c r="P892" s="48">
        <f t="shared" si="1657"/>
        <v>110256</v>
      </c>
      <c r="Q892" s="66"/>
      <c r="R892" s="66">
        <f t="shared" si="1638"/>
        <v>200</v>
      </c>
      <c r="S892" s="67">
        <f t="shared" si="1658"/>
        <v>13952</v>
      </c>
      <c r="T892" s="66"/>
      <c r="U892" s="66">
        <f t="shared" si="1547"/>
        <v>0</v>
      </c>
      <c r="V892" s="67">
        <f t="shared" si="1598"/>
        <v>37035.600000000006</v>
      </c>
      <c r="X892" s="69">
        <f t="shared" si="1543"/>
        <v>0</v>
      </c>
      <c r="Y892" s="67">
        <f t="shared" si="1599"/>
        <v>6245</v>
      </c>
      <c r="Z892" s="66"/>
      <c r="AA892" s="68">
        <f t="shared" si="1585"/>
        <v>0</v>
      </c>
      <c r="AB892" s="67">
        <f t="shared" si="1600"/>
        <v>5933</v>
      </c>
      <c r="AC892" s="66"/>
      <c r="AD892" s="66">
        <f t="shared" si="1586"/>
        <v>0</v>
      </c>
      <c r="AE892" s="67">
        <f t="shared" si="1601"/>
        <v>3738</v>
      </c>
      <c r="AF892" s="66"/>
      <c r="AG892" s="78">
        <f t="shared" si="1587"/>
        <v>0</v>
      </c>
      <c r="AH892" s="79">
        <f t="shared" si="1602"/>
        <v>4534.5</v>
      </c>
      <c r="AI892" s="66"/>
      <c r="AJ892" s="68">
        <f t="shared" si="1642"/>
        <v>0</v>
      </c>
      <c r="AK892" s="67">
        <f t="shared" si="1603"/>
        <v>22013</v>
      </c>
      <c r="AL892" s="66"/>
      <c r="AM892" s="68">
        <f t="shared" si="1588"/>
        <v>0</v>
      </c>
      <c r="AN892" s="67">
        <f t="shared" si="1604"/>
        <v>8763.02</v>
      </c>
      <c r="AO892" s="66"/>
      <c r="AP892" s="68">
        <f t="shared" si="1544"/>
        <v>0</v>
      </c>
      <c r="AQ892" s="67">
        <f t="shared" si="1605"/>
        <v>41645</v>
      </c>
      <c r="AR892" s="66"/>
      <c r="AS892" s="68">
        <f t="shared" si="1607"/>
        <v>0</v>
      </c>
      <c r="AT892" s="67">
        <f t="shared" si="1606"/>
        <v>2020</v>
      </c>
      <c r="AU892" s="66"/>
      <c r="AV892" s="66">
        <f t="shared" si="1554"/>
        <v>0</v>
      </c>
      <c r="AW892" s="42">
        <f t="shared" si="1654"/>
        <v>1620.0000000000014</v>
      </c>
      <c r="AX892" s="66"/>
      <c r="AY892" s="66">
        <f t="shared" si="1608"/>
        <v>0</v>
      </c>
      <c r="AZ892" s="67">
        <f t="shared" si="1545"/>
        <v>1738.6</v>
      </c>
      <c r="BA892" s="66"/>
      <c r="BB892" s="68">
        <f t="shared" si="1609"/>
        <v>0</v>
      </c>
      <c r="BC892" s="67">
        <f t="shared" si="1555"/>
        <v>1254.5999999999999</v>
      </c>
      <c r="BD892" s="66"/>
      <c r="BE892" s="68">
        <f t="shared" si="1610"/>
        <v>0</v>
      </c>
      <c r="BF892" s="67">
        <f t="shared" si="1643"/>
        <v>7474.3200000000015</v>
      </c>
      <c r="BG892" s="66"/>
      <c r="BH892" s="68">
        <f t="shared" si="1611"/>
        <v>0</v>
      </c>
      <c r="BI892" s="67">
        <f t="shared" si="1590"/>
        <v>44919.88</v>
      </c>
      <c r="BJ892" s="66"/>
      <c r="BK892" s="68">
        <f t="shared" si="1612"/>
        <v>0</v>
      </c>
      <c r="BL892" s="67">
        <f t="shared" si="1556"/>
        <v>4604.6000000000004</v>
      </c>
      <c r="BM892" s="66"/>
      <c r="BN892" s="68">
        <f t="shared" si="1557"/>
        <v>0</v>
      </c>
      <c r="BO892" s="67">
        <f t="shared" si="1558"/>
        <v>10424.300000000001</v>
      </c>
      <c r="BP892" s="66"/>
      <c r="BQ892" s="68">
        <f t="shared" si="1651"/>
        <v>0</v>
      </c>
      <c r="BR892" s="67">
        <f t="shared" si="1648"/>
        <v>23451.419999999991</v>
      </c>
      <c r="BS892" s="66"/>
      <c r="BT892" s="66">
        <f t="shared" si="1581"/>
        <v>0</v>
      </c>
      <c r="BU892" s="67">
        <f t="shared" si="1632"/>
        <v>42103</v>
      </c>
      <c r="BV892" s="66"/>
      <c r="BW892" s="66">
        <f t="shared" si="1582"/>
        <v>0</v>
      </c>
      <c r="BX892" s="67">
        <f t="shared" si="1652"/>
        <v>116829</v>
      </c>
      <c r="BY892" s="66"/>
      <c r="BZ892" s="66">
        <f t="shared" si="1583"/>
        <v>0</v>
      </c>
      <c r="CA892" s="67">
        <f t="shared" si="1634"/>
        <v>37583</v>
      </c>
      <c r="CB892" s="66"/>
      <c r="CC892" s="66">
        <f t="shared" si="1631"/>
        <v>0</v>
      </c>
      <c r="CD892" s="67">
        <f t="shared" si="1639"/>
        <v>39831.689999999995</v>
      </c>
      <c r="CE892" s="66"/>
      <c r="CF892" s="66">
        <f t="shared" si="1559"/>
        <v>0</v>
      </c>
      <c r="CG892" s="67">
        <f t="shared" si="1560"/>
        <v>5617.9</v>
      </c>
      <c r="CH892" s="66"/>
      <c r="CI892" s="66">
        <f t="shared" si="1613"/>
        <v>0</v>
      </c>
      <c r="CJ892" s="67">
        <f t="shared" si="1578"/>
        <v>8715</v>
      </c>
      <c r="CK892" s="66"/>
      <c r="CL892" s="68">
        <f t="shared" si="1614"/>
        <v>0</v>
      </c>
      <c r="CM892" s="79">
        <f t="shared" si="1561"/>
        <v>4864</v>
      </c>
      <c r="CN892" s="66"/>
      <c r="CO892" s="68">
        <f t="shared" si="1615"/>
        <v>0</v>
      </c>
      <c r="CP892" s="79">
        <f t="shared" si="1562"/>
        <v>3955</v>
      </c>
      <c r="CQ892" s="66"/>
      <c r="CR892" s="68">
        <f t="shared" si="1616"/>
        <v>0</v>
      </c>
      <c r="CS892" s="79">
        <f t="shared" si="1653"/>
        <v>6656</v>
      </c>
      <c r="CT892" s="66"/>
      <c r="CU892" s="68">
        <f t="shared" si="1617"/>
        <v>0</v>
      </c>
      <c r="CV892" s="79">
        <f t="shared" si="1563"/>
        <v>7769</v>
      </c>
      <c r="CW892" s="66"/>
      <c r="CX892" s="66">
        <f t="shared" si="1618"/>
        <v>0</v>
      </c>
      <c r="CY892" s="40">
        <f t="shared" si="1641"/>
        <v>6801.7599999999984</v>
      </c>
      <c r="CZ892" s="65"/>
      <c r="DA892" s="66">
        <f t="shared" si="1619"/>
        <v>0</v>
      </c>
      <c r="DB892" s="67">
        <f t="shared" si="1579"/>
        <v>73532</v>
      </c>
      <c r="DC892" s="66"/>
      <c r="DD892" s="66">
        <f t="shared" si="1620"/>
        <v>0</v>
      </c>
      <c r="DE892" s="67">
        <f t="shared" si="1580"/>
        <v>120303</v>
      </c>
      <c r="DF892" s="66"/>
      <c r="DG892" s="69">
        <f t="shared" si="1621"/>
        <v>100</v>
      </c>
      <c r="DH892" s="67">
        <f t="shared" si="1640"/>
        <v>441284</v>
      </c>
      <c r="DI892" s="66"/>
      <c r="DJ892" s="66">
        <f t="shared" si="1622"/>
        <v>165</v>
      </c>
      <c r="DK892" s="67">
        <f t="shared" si="1564"/>
        <v>4054.5</v>
      </c>
      <c r="DM892" s="206">
        <f t="shared" si="1623"/>
        <v>0</v>
      </c>
      <c r="DN892" s="25">
        <f t="shared" si="1546"/>
        <v>0</v>
      </c>
      <c r="DO892" s="5"/>
      <c r="DP892" s="43">
        <f t="shared" si="1624"/>
        <v>0</v>
      </c>
      <c r="DQ892" s="27">
        <f t="shared" si="1565"/>
        <v>6819.5</v>
      </c>
      <c r="DR892" s="5"/>
      <c r="DS892" s="43">
        <f t="shared" si="1625"/>
        <v>0</v>
      </c>
      <c r="DT892" s="27">
        <f t="shared" si="1566"/>
        <v>4846</v>
      </c>
      <c r="DU892" s="5"/>
      <c r="DV892" s="43">
        <f t="shared" si="1626"/>
        <v>0</v>
      </c>
      <c r="DW892" s="27">
        <f t="shared" si="1567"/>
        <v>4835</v>
      </c>
      <c r="DX892" s="5"/>
      <c r="DY892" s="22">
        <f t="shared" si="1627"/>
        <v>0</v>
      </c>
      <c r="DZ892" s="25">
        <f t="shared" si="1568"/>
        <v>523</v>
      </c>
      <c r="EA892" s="22"/>
      <c r="EB892" s="22">
        <f t="shared" si="1628"/>
        <v>0</v>
      </c>
      <c r="EC892" s="28">
        <f t="shared" si="1569"/>
        <v>369</v>
      </c>
      <c r="ED892" s="5"/>
      <c r="EE892" s="43">
        <f t="shared" si="1629"/>
        <v>0</v>
      </c>
      <c r="EF892" s="27">
        <f t="shared" si="1570"/>
        <v>4769</v>
      </c>
      <c r="EG892" s="66"/>
      <c r="EH892" s="66">
        <f t="shared" si="1630"/>
        <v>200</v>
      </c>
      <c r="EI892" s="67">
        <f t="shared" si="1571"/>
        <v>22837</v>
      </c>
      <c r="EJ892" s="66"/>
      <c r="EK892" s="66">
        <f t="shared" si="1591"/>
        <v>200</v>
      </c>
      <c r="EL892" s="67">
        <f t="shared" si="1572"/>
        <v>21467</v>
      </c>
      <c r="EM892" s="110">
        <f t="shared" si="1592"/>
        <v>180422.59783400001</v>
      </c>
    </row>
    <row r="893" spans="1:143" s="35" customFormat="1" ht="11.25" customHeight="1" x14ac:dyDescent="0.25">
      <c r="A893" s="11">
        <v>46158</v>
      </c>
      <c r="B893" s="11"/>
      <c r="C893" s="180">
        <v>8004984066</v>
      </c>
      <c r="D893" s="37" t="s">
        <v>318</v>
      </c>
      <c r="E893" s="38">
        <v>60</v>
      </c>
      <c r="F893" s="39">
        <v>2</v>
      </c>
      <c r="G893" s="40">
        <v>191516130289</v>
      </c>
      <c r="H893" s="66"/>
      <c r="I893" s="41">
        <f t="shared" si="1655"/>
        <v>0</v>
      </c>
      <c r="J893" s="48">
        <f t="shared" si="1656"/>
        <v>116213</v>
      </c>
      <c r="K893" s="66"/>
      <c r="L893" s="41">
        <f t="shared" si="1645"/>
        <v>0</v>
      </c>
      <c r="M893" s="48">
        <f>M892+K893-L893-120</f>
        <v>7972</v>
      </c>
      <c r="N893" s="66"/>
      <c r="O893" s="41">
        <f t="shared" si="1637"/>
        <v>0</v>
      </c>
      <c r="P893" s="48">
        <f t="shared" si="1657"/>
        <v>110256</v>
      </c>
      <c r="Q893" s="66"/>
      <c r="R893" s="66">
        <f t="shared" si="1638"/>
        <v>120</v>
      </c>
      <c r="S893" s="67">
        <f t="shared" si="1658"/>
        <v>13832</v>
      </c>
      <c r="T893" s="66"/>
      <c r="U893" s="66">
        <f t="shared" si="1547"/>
        <v>0</v>
      </c>
      <c r="V893" s="67">
        <f t="shared" si="1598"/>
        <v>37035.600000000006</v>
      </c>
      <c r="W893" s="136"/>
      <c r="X893" s="69">
        <f t="shared" si="1543"/>
        <v>0</v>
      </c>
      <c r="Y893" s="67">
        <f t="shared" si="1599"/>
        <v>6245</v>
      </c>
      <c r="Z893" s="66"/>
      <c r="AA893" s="68">
        <f t="shared" si="1585"/>
        <v>0</v>
      </c>
      <c r="AB893" s="67">
        <f t="shared" si="1600"/>
        <v>5933</v>
      </c>
      <c r="AC893" s="66"/>
      <c r="AD893" s="66">
        <f t="shared" si="1586"/>
        <v>0</v>
      </c>
      <c r="AE893" s="67">
        <f t="shared" si="1601"/>
        <v>3738</v>
      </c>
      <c r="AF893" s="66"/>
      <c r="AG893" s="78">
        <f t="shared" si="1587"/>
        <v>0</v>
      </c>
      <c r="AH893" s="79">
        <f t="shared" si="1602"/>
        <v>4534.5</v>
      </c>
      <c r="AI893" s="66"/>
      <c r="AJ893" s="68">
        <f t="shared" si="1642"/>
        <v>0</v>
      </c>
      <c r="AK893" s="67">
        <f t="shared" si="1603"/>
        <v>22013</v>
      </c>
      <c r="AL893" s="66"/>
      <c r="AM893" s="68">
        <f t="shared" si="1588"/>
        <v>0</v>
      </c>
      <c r="AN893" s="67">
        <f t="shared" si="1604"/>
        <v>8763.02</v>
      </c>
      <c r="AO893" s="66"/>
      <c r="AP893" s="68">
        <f t="shared" si="1544"/>
        <v>0</v>
      </c>
      <c r="AQ893" s="67">
        <f t="shared" si="1605"/>
        <v>41645</v>
      </c>
      <c r="AR893" s="66"/>
      <c r="AS893" s="68">
        <f t="shared" si="1607"/>
        <v>0</v>
      </c>
      <c r="AT893" s="67">
        <f t="shared" si="1606"/>
        <v>2020</v>
      </c>
      <c r="AU893" s="66"/>
      <c r="AV893" s="66">
        <f t="shared" si="1554"/>
        <v>0</v>
      </c>
      <c r="AW893" s="42">
        <f t="shared" si="1654"/>
        <v>1620.0000000000014</v>
      </c>
      <c r="AX893" s="66"/>
      <c r="AY893" s="66">
        <f t="shared" si="1608"/>
        <v>0</v>
      </c>
      <c r="AZ893" s="67">
        <f t="shared" si="1545"/>
        <v>1738.6</v>
      </c>
      <c r="BA893" s="66"/>
      <c r="BB893" s="68">
        <f t="shared" si="1609"/>
        <v>0</v>
      </c>
      <c r="BC893" s="67">
        <f t="shared" si="1555"/>
        <v>1254.5999999999999</v>
      </c>
      <c r="BD893" s="66"/>
      <c r="BE893" s="68">
        <f t="shared" si="1610"/>
        <v>0</v>
      </c>
      <c r="BF893" s="67">
        <f t="shared" si="1643"/>
        <v>7474.3200000000015</v>
      </c>
      <c r="BG893" s="66"/>
      <c r="BH893" s="68">
        <f t="shared" si="1611"/>
        <v>0</v>
      </c>
      <c r="BI893" s="67">
        <f t="shared" si="1590"/>
        <v>44919.88</v>
      </c>
      <c r="BJ893" s="66"/>
      <c r="BK893" s="68">
        <f t="shared" si="1612"/>
        <v>0</v>
      </c>
      <c r="BL893" s="67">
        <f t="shared" si="1556"/>
        <v>4604.6000000000004</v>
      </c>
      <c r="BM893" s="66"/>
      <c r="BN893" s="68">
        <f t="shared" si="1557"/>
        <v>0</v>
      </c>
      <c r="BO893" s="67">
        <f t="shared" si="1558"/>
        <v>10424.300000000001</v>
      </c>
      <c r="BP893" s="66"/>
      <c r="BQ893" s="68">
        <f t="shared" si="1651"/>
        <v>0</v>
      </c>
      <c r="BR893" s="67">
        <f t="shared" si="1648"/>
        <v>23451.419999999991</v>
      </c>
      <c r="BS893" s="66"/>
      <c r="BT893" s="66">
        <f t="shared" si="1581"/>
        <v>0</v>
      </c>
      <c r="BU893" s="67">
        <f t="shared" si="1632"/>
        <v>42103</v>
      </c>
      <c r="BV893" s="66"/>
      <c r="BW893" s="66">
        <f t="shared" si="1582"/>
        <v>0</v>
      </c>
      <c r="BX893" s="67">
        <f t="shared" si="1652"/>
        <v>116829</v>
      </c>
      <c r="BY893" s="66"/>
      <c r="BZ893" s="66">
        <f t="shared" si="1583"/>
        <v>0</v>
      </c>
      <c r="CA893" s="67">
        <f t="shared" si="1634"/>
        <v>37583</v>
      </c>
      <c r="CB893" s="66"/>
      <c r="CC893" s="66">
        <f t="shared" si="1631"/>
        <v>0</v>
      </c>
      <c r="CD893" s="67">
        <f t="shared" si="1639"/>
        <v>39831.689999999995</v>
      </c>
      <c r="CE893" s="66"/>
      <c r="CF893" s="66">
        <f t="shared" si="1559"/>
        <v>0</v>
      </c>
      <c r="CG893" s="67">
        <f t="shared" si="1560"/>
        <v>5617.9</v>
      </c>
      <c r="CH893" s="66"/>
      <c r="CI893" s="66">
        <f t="shared" si="1613"/>
        <v>0</v>
      </c>
      <c r="CJ893" s="67">
        <f t="shared" si="1578"/>
        <v>8715</v>
      </c>
      <c r="CK893" s="66"/>
      <c r="CL893" s="68">
        <f t="shared" si="1614"/>
        <v>0</v>
      </c>
      <c r="CM893" s="79">
        <f t="shared" si="1561"/>
        <v>4864</v>
      </c>
      <c r="CN893" s="66"/>
      <c r="CO893" s="68">
        <f t="shared" si="1615"/>
        <v>0</v>
      </c>
      <c r="CP893" s="79">
        <f t="shared" si="1562"/>
        <v>3955</v>
      </c>
      <c r="CQ893" s="66"/>
      <c r="CR893" s="68">
        <f t="shared" si="1616"/>
        <v>0</v>
      </c>
      <c r="CS893" s="79">
        <f t="shared" si="1653"/>
        <v>6656</v>
      </c>
      <c r="CT893" s="66"/>
      <c r="CU893" s="68">
        <f t="shared" si="1617"/>
        <v>0</v>
      </c>
      <c r="CV893" s="79">
        <f t="shared" si="1563"/>
        <v>7769</v>
      </c>
      <c r="CW893" s="66"/>
      <c r="CX893" s="66">
        <f t="shared" si="1618"/>
        <v>0</v>
      </c>
      <c r="CY893" s="40">
        <f t="shared" si="1641"/>
        <v>6801.7599999999984</v>
      </c>
      <c r="CZ893" s="65"/>
      <c r="DA893" s="66">
        <f t="shared" si="1619"/>
        <v>0</v>
      </c>
      <c r="DB893" s="67">
        <f t="shared" si="1579"/>
        <v>73532</v>
      </c>
      <c r="DC893" s="66"/>
      <c r="DD893" s="66">
        <f t="shared" si="1620"/>
        <v>0</v>
      </c>
      <c r="DE893" s="67">
        <f t="shared" si="1580"/>
        <v>120303</v>
      </c>
      <c r="DF893" s="66"/>
      <c r="DG893" s="69">
        <f t="shared" si="1621"/>
        <v>0</v>
      </c>
      <c r="DH893" s="67">
        <f t="shared" si="1640"/>
        <v>441284</v>
      </c>
      <c r="DI893" s="66"/>
      <c r="DJ893" s="66">
        <f t="shared" si="1622"/>
        <v>129</v>
      </c>
      <c r="DK893" s="67">
        <f t="shared" si="1564"/>
        <v>3925.5</v>
      </c>
      <c r="DL893" s="210"/>
      <c r="DM893" s="206">
        <f t="shared" si="1623"/>
        <v>0</v>
      </c>
      <c r="DN893" s="25">
        <f t="shared" si="1546"/>
        <v>0</v>
      </c>
      <c r="DO893" s="5"/>
      <c r="DP893" s="43">
        <f t="shared" si="1624"/>
        <v>0</v>
      </c>
      <c r="DQ893" s="27">
        <f t="shared" si="1565"/>
        <v>6819.5</v>
      </c>
      <c r="DR893" s="5"/>
      <c r="DS893" s="43">
        <f t="shared" si="1625"/>
        <v>0</v>
      </c>
      <c r="DT893" s="27">
        <f t="shared" si="1566"/>
        <v>4846</v>
      </c>
      <c r="DU893" s="5"/>
      <c r="DV893" s="43">
        <f t="shared" si="1626"/>
        <v>0</v>
      </c>
      <c r="DW893" s="27">
        <f t="shared" si="1567"/>
        <v>4835</v>
      </c>
      <c r="DX893" s="5"/>
      <c r="DY893" s="22">
        <f t="shared" si="1627"/>
        <v>0</v>
      </c>
      <c r="DZ893" s="25">
        <f t="shared" si="1568"/>
        <v>523</v>
      </c>
      <c r="EA893" s="22"/>
      <c r="EB893" s="22">
        <f t="shared" si="1628"/>
        <v>0</v>
      </c>
      <c r="EC893" s="28">
        <f t="shared" si="1569"/>
        <v>369</v>
      </c>
      <c r="ED893" s="5"/>
      <c r="EE893" s="43">
        <f t="shared" si="1629"/>
        <v>0</v>
      </c>
      <c r="EF893" s="27">
        <f t="shared" si="1570"/>
        <v>4769</v>
      </c>
      <c r="EG893" s="66"/>
      <c r="EH893" s="66">
        <f t="shared" si="1630"/>
        <v>120</v>
      </c>
      <c r="EI893" s="67">
        <f t="shared" si="1571"/>
        <v>22717</v>
      </c>
      <c r="EJ893" s="66"/>
      <c r="EK893" s="66">
        <f t="shared" si="1591"/>
        <v>120</v>
      </c>
      <c r="EL893" s="67">
        <f t="shared" si="1572"/>
        <v>21347</v>
      </c>
      <c r="EM893" s="110">
        <f t="shared" si="1592"/>
        <v>180370.21733400002</v>
      </c>
    </row>
    <row r="894" spans="1:143" ht="11.25" customHeight="1" x14ac:dyDescent="0.25">
      <c r="A894" s="11">
        <v>46158</v>
      </c>
      <c r="B894" s="187"/>
      <c r="C894" s="180">
        <v>8004984069</v>
      </c>
      <c r="D894" s="37" t="s">
        <v>195</v>
      </c>
      <c r="E894" s="38">
        <v>50</v>
      </c>
      <c r="F894" s="39">
        <v>3</v>
      </c>
      <c r="G894" s="40">
        <v>191516130272</v>
      </c>
      <c r="H894" s="66"/>
      <c r="I894" s="41">
        <f t="shared" si="1655"/>
        <v>0</v>
      </c>
      <c r="J894" s="48">
        <f t="shared" si="1656"/>
        <v>116213</v>
      </c>
      <c r="K894" s="66"/>
      <c r="L894" s="41">
        <f t="shared" si="1645"/>
        <v>0</v>
      </c>
      <c r="M894" s="48">
        <f>M893+K894-L894-100</f>
        <v>7872</v>
      </c>
      <c r="N894" s="66"/>
      <c r="O894" s="41">
        <f t="shared" si="1637"/>
        <v>0</v>
      </c>
      <c r="P894" s="48">
        <f t="shared" si="1657"/>
        <v>110256</v>
      </c>
      <c r="Q894" s="66"/>
      <c r="R894" s="66">
        <f t="shared" si="1638"/>
        <v>100</v>
      </c>
      <c r="S894" s="67">
        <f t="shared" si="1658"/>
        <v>13732</v>
      </c>
      <c r="T894" s="66"/>
      <c r="U894" s="66">
        <f t="shared" si="1547"/>
        <v>0</v>
      </c>
      <c r="V894" s="67">
        <f t="shared" si="1598"/>
        <v>37035.600000000006</v>
      </c>
      <c r="X894" s="69">
        <f t="shared" si="1543"/>
        <v>0</v>
      </c>
      <c r="Y894" s="67">
        <f t="shared" si="1599"/>
        <v>6245</v>
      </c>
      <c r="Z894" s="66"/>
      <c r="AA894" s="68">
        <f t="shared" si="1585"/>
        <v>0</v>
      </c>
      <c r="AB894" s="67">
        <f t="shared" si="1600"/>
        <v>5933</v>
      </c>
      <c r="AC894" s="66"/>
      <c r="AD894" s="66">
        <f t="shared" si="1586"/>
        <v>0</v>
      </c>
      <c r="AE894" s="67">
        <f t="shared" si="1601"/>
        <v>3738</v>
      </c>
      <c r="AF894" s="66"/>
      <c r="AG894" s="78">
        <f t="shared" si="1587"/>
        <v>0</v>
      </c>
      <c r="AH894" s="79">
        <f t="shared" si="1602"/>
        <v>4534.5</v>
      </c>
      <c r="AI894" s="66"/>
      <c r="AJ894" s="68">
        <f t="shared" si="1642"/>
        <v>0</v>
      </c>
      <c r="AK894" s="67">
        <f t="shared" si="1603"/>
        <v>22013</v>
      </c>
      <c r="AL894" s="66"/>
      <c r="AM894" s="68">
        <f t="shared" si="1588"/>
        <v>0</v>
      </c>
      <c r="AN894" s="67">
        <f t="shared" si="1604"/>
        <v>8763.02</v>
      </c>
      <c r="AO894" s="66"/>
      <c r="AP894" s="68">
        <f t="shared" si="1544"/>
        <v>0</v>
      </c>
      <c r="AQ894" s="67">
        <f t="shared" si="1605"/>
        <v>41645</v>
      </c>
      <c r="AR894" s="66"/>
      <c r="AS894" s="68">
        <f t="shared" si="1607"/>
        <v>0</v>
      </c>
      <c r="AT894" s="67">
        <f t="shared" si="1606"/>
        <v>2020</v>
      </c>
      <c r="AU894" s="66"/>
      <c r="AV894" s="66">
        <f t="shared" si="1554"/>
        <v>0</v>
      </c>
      <c r="AW894" s="42">
        <f t="shared" si="1654"/>
        <v>1620.0000000000014</v>
      </c>
      <c r="AX894" s="66"/>
      <c r="AY894" s="66">
        <f t="shared" si="1608"/>
        <v>0</v>
      </c>
      <c r="AZ894" s="67">
        <f t="shared" si="1545"/>
        <v>1738.6</v>
      </c>
      <c r="BA894" s="66"/>
      <c r="BB894" s="68">
        <f t="shared" si="1609"/>
        <v>0</v>
      </c>
      <c r="BC894" s="67">
        <f t="shared" si="1555"/>
        <v>1254.5999999999999</v>
      </c>
      <c r="BD894" s="66"/>
      <c r="BE894" s="68">
        <f t="shared" si="1610"/>
        <v>0</v>
      </c>
      <c r="BF894" s="67">
        <f t="shared" si="1643"/>
        <v>7474.3200000000015</v>
      </c>
      <c r="BG894" s="66"/>
      <c r="BH894" s="68">
        <f t="shared" si="1611"/>
        <v>0</v>
      </c>
      <c r="BI894" s="67">
        <f t="shared" si="1590"/>
        <v>44919.88</v>
      </c>
      <c r="BJ894" s="66"/>
      <c r="BK894" s="68">
        <f t="shared" si="1612"/>
        <v>0</v>
      </c>
      <c r="BL894" s="67">
        <f t="shared" si="1556"/>
        <v>4604.6000000000004</v>
      </c>
      <c r="BM894" s="66"/>
      <c r="BN894" s="68">
        <f t="shared" si="1557"/>
        <v>0</v>
      </c>
      <c r="BO894" s="67">
        <f t="shared" si="1558"/>
        <v>10424.300000000001</v>
      </c>
      <c r="BP894" s="66"/>
      <c r="BQ894" s="68">
        <f t="shared" si="1651"/>
        <v>0</v>
      </c>
      <c r="BR894" s="67">
        <f t="shared" si="1648"/>
        <v>23451.419999999991</v>
      </c>
      <c r="BS894" s="66"/>
      <c r="BT894" s="66">
        <f t="shared" si="1581"/>
        <v>0</v>
      </c>
      <c r="BU894" s="67">
        <f t="shared" si="1632"/>
        <v>42103</v>
      </c>
      <c r="BV894" s="66"/>
      <c r="BW894" s="66">
        <f t="shared" si="1582"/>
        <v>0</v>
      </c>
      <c r="BX894" s="67">
        <f t="shared" si="1652"/>
        <v>116829</v>
      </c>
      <c r="BY894" s="66"/>
      <c r="BZ894" s="66">
        <f t="shared" si="1583"/>
        <v>0</v>
      </c>
      <c r="CA894" s="67">
        <f t="shared" si="1634"/>
        <v>37583</v>
      </c>
      <c r="CB894" s="66"/>
      <c r="CC894" s="66">
        <f t="shared" si="1631"/>
        <v>0</v>
      </c>
      <c r="CD894" s="67">
        <f t="shared" si="1639"/>
        <v>39831.689999999995</v>
      </c>
      <c r="CE894" s="66"/>
      <c r="CF894" s="66">
        <f t="shared" si="1559"/>
        <v>0</v>
      </c>
      <c r="CG894" s="67">
        <f t="shared" si="1560"/>
        <v>5617.9</v>
      </c>
      <c r="CH894" s="66"/>
      <c r="CI894" s="66">
        <f t="shared" si="1613"/>
        <v>0</v>
      </c>
      <c r="CJ894" s="67">
        <f t="shared" si="1578"/>
        <v>8715</v>
      </c>
      <c r="CK894" s="66"/>
      <c r="CL894" s="68">
        <f t="shared" si="1614"/>
        <v>0</v>
      </c>
      <c r="CM894" s="79">
        <f t="shared" si="1561"/>
        <v>4864</v>
      </c>
      <c r="CN894" s="66"/>
      <c r="CO894" s="68">
        <f t="shared" si="1615"/>
        <v>0</v>
      </c>
      <c r="CP894" s="79">
        <f t="shared" si="1562"/>
        <v>3955</v>
      </c>
      <c r="CQ894" s="66"/>
      <c r="CR894" s="68">
        <f t="shared" si="1616"/>
        <v>0</v>
      </c>
      <c r="CS894" s="79">
        <f t="shared" si="1653"/>
        <v>6656</v>
      </c>
      <c r="CT894" s="66"/>
      <c r="CU894" s="68">
        <f t="shared" si="1617"/>
        <v>0</v>
      </c>
      <c r="CV894" s="79">
        <f t="shared" si="1563"/>
        <v>7769</v>
      </c>
      <c r="CW894" s="66"/>
      <c r="CX894" s="66">
        <f t="shared" si="1618"/>
        <v>0</v>
      </c>
      <c r="CY894" s="40">
        <f t="shared" si="1641"/>
        <v>6801.7599999999984</v>
      </c>
      <c r="CZ894" s="65"/>
      <c r="DA894" s="66">
        <f t="shared" si="1619"/>
        <v>0</v>
      </c>
      <c r="DB894" s="67">
        <f t="shared" si="1579"/>
        <v>73532</v>
      </c>
      <c r="DC894" s="66"/>
      <c r="DD894" s="66">
        <f t="shared" si="1620"/>
        <v>0</v>
      </c>
      <c r="DE894" s="67">
        <f t="shared" si="1580"/>
        <v>120303</v>
      </c>
      <c r="DF894" s="66"/>
      <c r="DG894" s="69">
        <f t="shared" si="1621"/>
        <v>50</v>
      </c>
      <c r="DH894" s="67">
        <f t="shared" si="1640"/>
        <v>441234</v>
      </c>
      <c r="DI894" s="66"/>
      <c r="DJ894" s="66">
        <f t="shared" si="1622"/>
        <v>157.5</v>
      </c>
      <c r="DK894" s="67">
        <f t="shared" si="1564"/>
        <v>3768</v>
      </c>
      <c r="DM894" s="206">
        <f t="shared" si="1623"/>
        <v>0</v>
      </c>
      <c r="DN894" s="25">
        <f t="shared" si="1546"/>
        <v>0</v>
      </c>
      <c r="DO894" s="5"/>
      <c r="DP894" s="43">
        <f t="shared" si="1624"/>
        <v>0</v>
      </c>
      <c r="DQ894" s="27">
        <f t="shared" si="1565"/>
        <v>6819.5</v>
      </c>
      <c r="DR894" s="5"/>
      <c r="DS894" s="43">
        <f t="shared" si="1625"/>
        <v>0</v>
      </c>
      <c r="DT894" s="27">
        <f t="shared" si="1566"/>
        <v>4846</v>
      </c>
      <c r="DU894" s="5"/>
      <c r="DV894" s="43">
        <f t="shared" si="1626"/>
        <v>0</v>
      </c>
      <c r="DW894" s="27">
        <f t="shared" si="1567"/>
        <v>4835</v>
      </c>
      <c r="DX894" s="5"/>
      <c r="DY894" s="22">
        <f t="shared" si="1627"/>
        <v>0</v>
      </c>
      <c r="DZ894" s="25">
        <f t="shared" si="1568"/>
        <v>523</v>
      </c>
      <c r="EA894" s="22"/>
      <c r="EB894" s="22">
        <f t="shared" si="1628"/>
        <v>0</v>
      </c>
      <c r="EC894" s="28">
        <f t="shared" si="1569"/>
        <v>369</v>
      </c>
      <c r="ED894" s="5"/>
      <c r="EE894" s="43">
        <f t="shared" si="1629"/>
        <v>0</v>
      </c>
      <c r="EF894" s="27">
        <f t="shared" si="1570"/>
        <v>4769</v>
      </c>
      <c r="EG894" s="66"/>
      <c r="EH894" s="66">
        <f t="shared" si="1630"/>
        <v>100</v>
      </c>
      <c r="EI894" s="67">
        <f t="shared" si="1571"/>
        <v>22617</v>
      </c>
      <c r="EJ894" s="66"/>
      <c r="EK894" s="66">
        <f t="shared" si="1591"/>
        <v>100</v>
      </c>
      <c r="EL894" s="67">
        <f t="shared" si="1572"/>
        <v>21247</v>
      </c>
      <c r="EM894" s="110">
        <f t="shared" si="1592"/>
        <v>180321.76613400003</v>
      </c>
    </row>
    <row r="895" spans="1:143" ht="11.25" customHeight="1" x14ac:dyDescent="0.25">
      <c r="A895" s="11">
        <v>46158</v>
      </c>
      <c r="B895" s="187"/>
      <c r="C895" s="174">
        <v>8004984075</v>
      </c>
      <c r="D895" s="13" t="s">
        <v>186</v>
      </c>
      <c r="E895" s="14">
        <v>60</v>
      </c>
      <c r="F895" s="15">
        <v>0.5</v>
      </c>
      <c r="G895" s="16">
        <v>191516175167</v>
      </c>
      <c r="H895" s="66"/>
      <c r="I895" s="41">
        <f t="shared" si="1655"/>
        <v>120</v>
      </c>
      <c r="J895" s="48">
        <f t="shared" si="1656"/>
        <v>116093</v>
      </c>
      <c r="K895" s="66"/>
      <c r="L895" s="41">
        <f t="shared" si="1645"/>
        <v>120</v>
      </c>
      <c r="M895" s="48">
        <f t="shared" ref="M895:M926" si="1659">M894+K895-L895</f>
        <v>7752</v>
      </c>
      <c r="N895" s="66"/>
      <c r="O895" s="41">
        <f t="shared" si="1637"/>
        <v>120</v>
      </c>
      <c r="P895" s="48">
        <f t="shared" si="1657"/>
        <v>110136</v>
      </c>
      <c r="Q895" s="66"/>
      <c r="R895" s="66">
        <f t="shared" si="1638"/>
        <v>120</v>
      </c>
      <c r="S895" s="67">
        <f t="shared" si="1658"/>
        <v>13612</v>
      </c>
      <c r="T895" s="66"/>
      <c r="U895" s="66">
        <f t="shared" si="1547"/>
        <v>0</v>
      </c>
      <c r="V895" s="67">
        <f t="shared" si="1598"/>
        <v>37035.600000000006</v>
      </c>
      <c r="X895" s="69">
        <f t="shared" si="1543"/>
        <v>0</v>
      </c>
      <c r="Y895" s="67">
        <f t="shared" si="1599"/>
        <v>6245</v>
      </c>
      <c r="Z895" s="66"/>
      <c r="AA895" s="68">
        <f t="shared" si="1585"/>
        <v>36</v>
      </c>
      <c r="AB895" s="67">
        <f t="shared" si="1600"/>
        <v>5897</v>
      </c>
      <c r="AC895" s="66"/>
      <c r="AD895" s="66">
        <f t="shared" si="1586"/>
        <v>0</v>
      </c>
      <c r="AE895" s="67">
        <f t="shared" si="1601"/>
        <v>3738</v>
      </c>
      <c r="AF895" s="66"/>
      <c r="AG895" s="78">
        <f t="shared" si="1587"/>
        <v>0</v>
      </c>
      <c r="AH895" s="79">
        <f t="shared" si="1602"/>
        <v>4534.5</v>
      </c>
      <c r="AI895" s="66"/>
      <c r="AJ895" s="68">
        <f t="shared" si="1642"/>
        <v>0</v>
      </c>
      <c r="AK895" s="67">
        <f t="shared" si="1603"/>
        <v>22013</v>
      </c>
      <c r="AL895" s="66"/>
      <c r="AM895" s="68">
        <f t="shared" si="1588"/>
        <v>0</v>
      </c>
      <c r="AN895" s="67">
        <f t="shared" si="1604"/>
        <v>8763.02</v>
      </c>
      <c r="AO895" s="66"/>
      <c r="AP895" s="68">
        <f t="shared" si="1544"/>
        <v>0</v>
      </c>
      <c r="AQ895" s="67">
        <f t="shared" si="1605"/>
        <v>41645</v>
      </c>
      <c r="AR895" s="66"/>
      <c r="AS895" s="68">
        <f t="shared" si="1607"/>
        <v>0</v>
      </c>
      <c r="AT895" s="67">
        <f t="shared" si="1606"/>
        <v>2020</v>
      </c>
      <c r="AU895" s="66"/>
      <c r="AV895" s="66">
        <f t="shared" si="1554"/>
        <v>0</v>
      </c>
      <c r="AW895" s="42">
        <f t="shared" si="1654"/>
        <v>1620.0000000000014</v>
      </c>
      <c r="AX895" s="66"/>
      <c r="AY895" s="66">
        <f t="shared" si="1608"/>
        <v>0</v>
      </c>
      <c r="AZ895" s="67">
        <f t="shared" si="1545"/>
        <v>1738.6</v>
      </c>
      <c r="BA895" s="66"/>
      <c r="BB895" s="68">
        <f t="shared" si="1609"/>
        <v>0</v>
      </c>
      <c r="BC895" s="67">
        <f t="shared" si="1555"/>
        <v>1254.5999999999999</v>
      </c>
      <c r="BD895" s="66"/>
      <c r="BE895" s="68">
        <f t="shared" si="1610"/>
        <v>0</v>
      </c>
      <c r="BF895" s="67">
        <f t="shared" si="1643"/>
        <v>7474.3200000000015</v>
      </c>
      <c r="BG895" s="66"/>
      <c r="BH895" s="68">
        <f t="shared" ref="BH895:BH926" si="1660">IF(OR(D915="NPC06UZDB-GY026M",D915="NPP06UZDB-GY010M",D895="CO155E2-0CM018",D895="CO155E2-0CM023",D895="CO155E2-0CM026",D895="NPP06UZDB-GY150C",D895="NPP06UZDB-GY025M",D895="NPC06UZDB-GY013M",D895="NPP06UZDB-GY001M",D895="NPP06UZDB-GY250C",D895="NPC06UZDB-GY028M",D895="NPC06UZDB-GY018M",D895="NPC06UZDB-GY014M",D895="NPC06UZDB-GY012M",D895="NPC06UZDB-GY011M",D895="NPC06UZDB-GY006M",D895="CO155E2-0CM006",D895="NPP06UZDB-GY005M",D895="NPP06UZDB-GY005M",D895="NPP06UZDB-GY003M",D895="NPP06UZDB-GY002M",D895="NPC06UZDB-GY025M",D895="CO155E2-0CM020",D895="CO155E2-0CM030",D895="NPC06UZDB-GY350C",D895="NPC06UZDB-GY030M",D895="NPC06UZDB-GY020C",D895="NPC06UZDB-GY030M",D895="NPC06UZDB-GY350C",D895="CO155E2-0CM007",D895="NPC06UZDB-GY150C",D895="NPC06UZDB-GY250C",D895="NPC06UZDB-GY007M",D895="CO155E2-0CC050",D895="NPC06UZDB-GY006M",D895="NPC06UZDB-GY008M",D895="NPC06UZDB-GY050C",D895="CO155E2-0CC250",D895="NPC06UZDB-GY750C",D895="NPC06UZDB-GY007M",D895="NPC06UZDB-GY020M",D895="CO155E2-0CC150",D895="CO155E2-0CM015",D895="CO155E2-0CM010",D895="NPC06UZDB-GY450C",D895="NPC06UZDB-GY015M",D895="NPC06UZDB-GY150C",D895="CO155E2-0CM001",D895="CO155E2-0CM002",D895="CO155E2-0CM003",D895="CO155E2-0CM004",D895="CO155E2-0CM005",D895="CO155E2-0CM008",D895="NPC06UZDB-GY010M",D895="NPC06UZDB-GY001M",D895="NPC06UZDB-GY002M",D895="NPC06UZDB-GY003M",D895="NPC06UZDB-GY004M",D895="NPC06UZDB-GY005M",),E895*(F895+0.12),0)</f>
        <v>0</v>
      </c>
      <c r="BI895" s="67">
        <f t="shared" si="1590"/>
        <v>44919.88</v>
      </c>
      <c r="BJ895" s="66"/>
      <c r="BK895" s="68">
        <f t="shared" si="1612"/>
        <v>0</v>
      </c>
      <c r="BL895" s="67">
        <f t="shared" si="1556"/>
        <v>4604.6000000000004</v>
      </c>
      <c r="BM895" s="66"/>
      <c r="BN895" s="68">
        <f t="shared" si="1557"/>
        <v>0</v>
      </c>
      <c r="BO895" s="67">
        <f t="shared" si="1558"/>
        <v>10424.300000000001</v>
      </c>
      <c r="BP895" s="66"/>
      <c r="BQ895" s="68">
        <f t="shared" si="1651"/>
        <v>0</v>
      </c>
      <c r="BR895" s="67">
        <f t="shared" si="1648"/>
        <v>23451.419999999991</v>
      </c>
      <c r="BS895" s="66"/>
      <c r="BT895" s="66">
        <f t="shared" si="1581"/>
        <v>0</v>
      </c>
      <c r="BU895" s="67">
        <f t="shared" si="1632"/>
        <v>42103</v>
      </c>
      <c r="BV895" s="66"/>
      <c r="BW895" s="66">
        <f t="shared" si="1582"/>
        <v>0</v>
      </c>
      <c r="BX895" s="67">
        <f t="shared" si="1652"/>
        <v>116829</v>
      </c>
      <c r="BY895" s="66"/>
      <c r="BZ895" s="66">
        <f t="shared" si="1583"/>
        <v>0</v>
      </c>
      <c r="CA895" s="67">
        <f t="shared" si="1634"/>
        <v>37583</v>
      </c>
      <c r="CB895" s="66"/>
      <c r="CC895" s="66">
        <f t="shared" si="1631"/>
        <v>0</v>
      </c>
      <c r="CD895" s="67">
        <f t="shared" si="1639"/>
        <v>39831.689999999995</v>
      </c>
      <c r="CE895" s="66"/>
      <c r="CF895" s="66">
        <f t="shared" si="1559"/>
        <v>0</v>
      </c>
      <c r="CG895" s="67">
        <f t="shared" si="1560"/>
        <v>5617.9</v>
      </c>
      <c r="CH895" s="66"/>
      <c r="CI895" s="66">
        <f t="shared" si="1613"/>
        <v>0</v>
      </c>
      <c r="CJ895" s="67">
        <f t="shared" si="1578"/>
        <v>8715</v>
      </c>
      <c r="CK895" s="66"/>
      <c r="CL895" s="68">
        <f t="shared" si="1614"/>
        <v>0</v>
      </c>
      <c r="CM895" s="79">
        <f t="shared" si="1561"/>
        <v>4864</v>
      </c>
      <c r="CN895" s="66"/>
      <c r="CO895" s="68">
        <f t="shared" si="1615"/>
        <v>0</v>
      </c>
      <c r="CP895" s="79">
        <f t="shared" si="1562"/>
        <v>3955</v>
      </c>
      <c r="CQ895" s="66"/>
      <c r="CR895" s="68">
        <f t="shared" si="1616"/>
        <v>0</v>
      </c>
      <c r="CS895" s="79">
        <f t="shared" si="1653"/>
        <v>6656</v>
      </c>
      <c r="CT895" s="66"/>
      <c r="CU895" s="68">
        <f t="shared" si="1617"/>
        <v>0</v>
      </c>
      <c r="CV895" s="79">
        <f t="shared" si="1563"/>
        <v>7769</v>
      </c>
      <c r="CW895" s="66"/>
      <c r="CX895" s="66">
        <f t="shared" si="1618"/>
        <v>0</v>
      </c>
      <c r="CY895" s="40">
        <f t="shared" si="1641"/>
        <v>6801.7599999999984</v>
      </c>
      <c r="CZ895" s="65"/>
      <c r="DA895" s="66">
        <f t="shared" si="1619"/>
        <v>0</v>
      </c>
      <c r="DB895" s="67">
        <f t="shared" si="1579"/>
        <v>73532</v>
      </c>
      <c r="DC895" s="66"/>
      <c r="DD895" s="66">
        <f t="shared" si="1620"/>
        <v>0</v>
      </c>
      <c r="DE895" s="67">
        <f t="shared" si="1580"/>
        <v>120303</v>
      </c>
      <c r="DF895" s="66"/>
      <c r="DG895" s="69">
        <f t="shared" si="1621"/>
        <v>0</v>
      </c>
      <c r="DH895" s="67">
        <f t="shared" si="1640"/>
        <v>441234</v>
      </c>
      <c r="DI895" s="66"/>
      <c r="DJ895" s="66">
        <f t="shared" si="1622"/>
        <v>0</v>
      </c>
      <c r="DK895" s="67">
        <f t="shared" si="1564"/>
        <v>3768</v>
      </c>
      <c r="DM895" s="206">
        <f t="shared" si="1623"/>
        <v>0</v>
      </c>
      <c r="DN895" s="25">
        <f t="shared" si="1546"/>
        <v>0</v>
      </c>
      <c r="DO895" s="5"/>
      <c r="DP895" s="43">
        <f t="shared" si="1624"/>
        <v>0</v>
      </c>
      <c r="DQ895" s="27">
        <f t="shared" si="1565"/>
        <v>6819.5</v>
      </c>
      <c r="DR895" s="5"/>
      <c r="DS895" s="43">
        <f t="shared" si="1625"/>
        <v>0</v>
      </c>
      <c r="DT895" s="27">
        <f t="shared" si="1566"/>
        <v>4846</v>
      </c>
      <c r="DU895" s="5"/>
      <c r="DV895" s="43">
        <f t="shared" si="1626"/>
        <v>0</v>
      </c>
      <c r="DW895" s="27">
        <f t="shared" si="1567"/>
        <v>4835</v>
      </c>
      <c r="DX895" s="5"/>
      <c r="DY895" s="22">
        <f t="shared" si="1627"/>
        <v>0</v>
      </c>
      <c r="DZ895" s="25">
        <f t="shared" si="1568"/>
        <v>523</v>
      </c>
      <c r="EA895" s="22"/>
      <c r="EB895" s="22">
        <f t="shared" si="1628"/>
        <v>0</v>
      </c>
      <c r="EC895" s="28">
        <f t="shared" si="1569"/>
        <v>369</v>
      </c>
      <c r="ED895" s="5"/>
      <c r="EE895" s="43">
        <f t="shared" si="1629"/>
        <v>0</v>
      </c>
      <c r="EF895" s="27">
        <f t="shared" si="1570"/>
        <v>4769</v>
      </c>
      <c r="EG895" s="66"/>
      <c r="EH895" s="66">
        <f t="shared" si="1630"/>
        <v>0</v>
      </c>
      <c r="EI895" s="67">
        <f t="shared" si="1571"/>
        <v>22617</v>
      </c>
      <c r="EJ895" s="66"/>
      <c r="EK895" s="66">
        <f t="shared" si="1591"/>
        <v>0</v>
      </c>
      <c r="EL895" s="67">
        <f t="shared" si="1572"/>
        <v>21247</v>
      </c>
      <c r="EM895" s="110">
        <f t="shared" si="1592"/>
        <v>180172.220134</v>
      </c>
    </row>
    <row r="896" spans="1:143" ht="11.25" customHeight="1" x14ac:dyDescent="0.25">
      <c r="A896" s="11">
        <v>46158</v>
      </c>
      <c r="B896" s="187"/>
      <c r="C896" s="204">
        <v>8004985385</v>
      </c>
      <c r="D896" s="17" t="s">
        <v>216</v>
      </c>
      <c r="E896" s="18">
        <v>250</v>
      </c>
      <c r="F896" s="19">
        <v>1</v>
      </c>
      <c r="G896" s="20">
        <v>191516052338</v>
      </c>
      <c r="H896" s="66"/>
      <c r="I896" s="41">
        <f t="shared" si="1655"/>
        <v>0</v>
      </c>
      <c r="J896" s="48">
        <f t="shared" si="1656"/>
        <v>116093</v>
      </c>
      <c r="K896" s="66"/>
      <c r="L896" s="41">
        <f t="shared" si="1645"/>
        <v>0</v>
      </c>
      <c r="M896" s="48">
        <f t="shared" si="1659"/>
        <v>7752</v>
      </c>
      <c r="N896" s="66"/>
      <c r="O896" s="41">
        <f t="shared" si="1637"/>
        <v>0</v>
      </c>
      <c r="P896" s="48">
        <f t="shared" si="1657"/>
        <v>110136</v>
      </c>
      <c r="Q896" s="66"/>
      <c r="R896" s="66">
        <f t="shared" si="1638"/>
        <v>0</v>
      </c>
      <c r="S896" s="67">
        <f t="shared" si="1658"/>
        <v>13612</v>
      </c>
      <c r="T896" s="66"/>
      <c r="U896" s="66">
        <f t="shared" si="1547"/>
        <v>0</v>
      </c>
      <c r="V896" s="67">
        <f t="shared" si="1598"/>
        <v>37035.600000000006</v>
      </c>
      <c r="X896" s="69">
        <f t="shared" si="1543"/>
        <v>0</v>
      </c>
      <c r="Y896" s="67">
        <f t="shared" si="1599"/>
        <v>6245</v>
      </c>
      <c r="Z896" s="66"/>
      <c r="AA896" s="68">
        <f t="shared" si="1585"/>
        <v>0</v>
      </c>
      <c r="AB896" s="67">
        <f t="shared" si="1600"/>
        <v>5897</v>
      </c>
      <c r="AC896" s="66"/>
      <c r="AD896" s="66">
        <f t="shared" si="1586"/>
        <v>0</v>
      </c>
      <c r="AE896" s="67">
        <f t="shared" si="1601"/>
        <v>3738</v>
      </c>
      <c r="AF896" s="66"/>
      <c r="AG896" s="78">
        <f t="shared" si="1587"/>
        <v>0</v>
      </c>
      <c r="AH896" s="79">
        <f t="shared" si="1602"/>
        <v>4534.5</v>
      </c>
      <c r="AI896" s="66"/>
      <c r="AJ896" s="68">
        <f t="shared" si="1642"/>
        <v>0</v>
      </c>
      <c r="AK896" s="67">
        <f t="shared" si="1603"/>
        <v>22013</v>
      </c>
      <c r="AL896" s="66"/>
      <c r="AM896" s="68">
        <f t="shared" si="1588"/>
        <v>0</v>
      </c>
      <c r="AN896" s="67">
        <f t="shared" si="1604"/>
        <v>8763.02</v>
      </c>
      <c r="AO896" s="66"/>
      <c r="AP896" s="68">
        <f t="shared" si="1544"/>
        <v>0</v>
      </c>
      <c r="AQ896" s="67">
        <f t="shared" si="1605"/>
        <v>41645</v>
      </c>
      <c r="AR896" s="66"/>
      <c r="AS896" s="68">
        <f t="shared" si="1607"/>
        <v>0</v>
      </c>
      <c r="AT896" s="67">
        <f t="shared" si="1606"/>
        <v>2020</v>
      </c>
      <c r="AU896" s="66"/>
      <c r="AV896" s="66">
        <f t="shared" si="1554"/>
        <v>0</v>
      </c>
      <c r="AW896" s="42">
        <f t="shared" si="1654"/>
        <v>1620.0000000000014</v>
      </c>
      <c r="AX896" s="66"/>
      <c r="AY896" s="66">
        <f t="shared" si="1608"/>
        <v>0</v>
      </c>
      <c r="AZ896" s="67">
        <f t="shared" si="1545"/>
        <v>1738.6</v>
      </c>
      <c r="BA896" s="66"/>
      <c r="BB896" s="68">
        <f t="shared" si="1609"/>
        <v>0</v>
      </c>
      <c r="BC896" s="67">
        <f t="shared" si="1555"/>
        <v>1254.5999999999999</v>
      </c>
      <c r="BD896" s="66"/>
      <c r="BE896" s="68">
        <f t="shared" si="1610"/>
        <v>280</v>
      </c>
      <c r="BF896" s="67">
        <f t="shared" si="1643"/>
        <v>7194.3200000000015</v>
      </c>
      <c r="BG896" s="66"/>
      <c r="BH896" s="68">
        <f t="shared" si="1660"/>
        <v>0</v>
      </c>
      <c r="BI896" s="67">
        <f t="shared" si="1590"/>
        <v>44919.88</v>
      </c>
      <c r="BJ896" s="66"/>
      <c r="BK896" s="68">
        <f t="shared" si="1612"/>
        <v>0</v>
      </c>
      <c r="BL896" s="67">
        <f t="shared" si="1556"/>
        <v>4604.6000000000004</v>
      </c>
      <c r="BM896" s="66"/>
      <c r="BN896" s="68">
        <f t="shared" si="1557"/>
        <v>0</v>
      </c>
      <c r="BO896" s="67">
        <f t="shared" si="1558"/>
        <v>10424.300000000001</v>
      </c>
      <c r="BP896" s="66"/>
      <c r="BQ896" s="68">
        <f t="shared" si="1651"/>
        <v>0</v>
      </c>
      <c r="BR896" s="67">
        <f t="shared" si="1648"/>
        <v>23451.419999999991</v>
      </c>
      <c r="BS896" s="66"/>
      <c r="BT896" s="66">
        <f t="shared" si="1581"/>
        <v>500</v>
      </c>
      <c r="BU896" s="67">
        <f t="shared" si="1632"/>
        <v>41603</v>
      </c>
      <c r="BV896" s="66"/>
      <c r="BW896" s="66">
        <f t="shared" si="1582"/>
        <v>500</v>
      </c>
      <c r="BX896" s="67">
        <f t="shared" si="1652"/>
        <v>116329</v>
      </c>
      <c r="BY896" s="66"/>
      <c r="BZ896" s="66">
        <f t="shared" si="1583"/>
        <v>500</v>
      </c>
      <c r="CA896" s="67">
        <f t="shared" si="1634"/>
        <v>37083</v>
      </c>
      <c r="CB896" s="66"/>
      <c r="CC896" s="66">
        <f t="shared" si="1631"/>
        <v>0</v>
      </c>
      <c r="CD896" s="67">
        <f t="shared" si="1639"/>
        <v>39831.689999999995</v>
      </c>
      <c r="CE896" s="66"/>
      <c r="CF896" s="66">
        <f t="shared" si="1559"/>
        <v>0</v>
      </c>
      <c r="CG896" s="67">
        <f t="shared" si="1560"/>
        <v>5617.9</v>
      </c>
      <c r="CH896" s="66"/>
      <c r="CI896" s="66">
        <f t="shared" si="1613"/>
        <v>0</v>
      </c>
      <c r="CJ896" s="67">
        <f t="shared" si="1578"/>
        <v>8715</v>
      </c>
      <c r="CK896" s="66"/>
      <c r="CL896" s="68">
        <f t="shared" si="1614"/>
        <v>0</v>
      </c>
      <c r="CM896" s="79">
        <f t="shared" si="1561"/>
        <v>4864</v>
      </c>
      <c r="CN896" s="66"/>
      <c r="CO896" s="68">
        <f t="shared" si="1615"/>
        <v>0</v>
      </c>
      <c r="CP896" s="79">
        <f t="shared" si="1562"/>
        <v>3955</v>
      </c>
      <c r="CQ896" s="66"/>
      <c r="CR896" s="68">
        <f t="shared" si="1616"/>
        <v>0</v>
      </c>
      <c r="CS896" s="79">
        <f t="shared" si="1653"/>
        <v>6656</v>
      </c>
      <c r="CT896" s="66"/>
      <c r="CU896" s="68">
        <f t="shared" si="1617"/>
        <v>0</v>
      </c>
      <c r="CV896" s="79">
        <f t="shared" si="1563"/>
        <v>7769</v>
      </c>
      <c r="CW896" s="66"/>
      <c r="CX896" s="66">
        <f t="shared" si="1618"/>
        <v>0</v>
      </c>
      <c r="CY896" s="40">
        <f t="shared" si="1641"/>
        <v>6801.7599999999984</v>
      </c>
      <c r="CZ896" s="65"/>
      <c r="DA896" s="66">
        <f t="shared" si="1619"/>
        <v>0</v>
      </c>
      <c r="DB896" s="67">
        <f t="shared" si="1579"/>
        <v>73532</v>
      </c>
      <c r="DC896" s="66"/>
      <c r="DD896" s="66">
        <f t="shared" si="1620"/>
        <v>0</v>
      </c>
      <c r="DE896" s="67">
        <f t="shared" si="1580"/>
        <v>120303</v>
      </c>
      <c r="DF896" s="66"/>
      <c r="DG896" s="69">
        <f t="shared" si="1621"/>
        <v>0</v>
      </c>
      <c r="DH896" s="67">
        <f t="shared" si="1640"/>
        <v>441234</v>
      </c>
      <c r="DI896" s="66"/>
      <c r="DJ896" s="66">
        <f t="shared" si="1622"/>
        <v>0</v>
      </c>
      <c r="DK896" s="67">
        <f t="shared" si="1564"/>
        <v>3768</v>
      </c>
      <c r="DM896" s="206">
        <f t="shared" si="1623"/>
        <v>0</v>
      </c>
      <c r="DN896" s="25">
        <f t="shared" si="1546"/>
        <v>0</v>
      </c>
      <c r="DO896" s="5"/>
      <c r="DP896" s="43">
        <f t="shared" si="1624"/>
        <v>0</v>
      </c>
      <c r="DQ896" s="27">
        <f t="shared" si="1565"/>
        <v>6819.5</v>
      </c>
      <c r="DR896" s="5"/>
      <c r="DS896" s="43">
        <f t="shared" si="1625"/>
        <v>0</v>
      </c>
      <c r="DT896" s="27">
        <f t="shared" si="1566"/>
        <v>4846</v>
      </c>
      <c r="DU896" s="5"/>
      <c r="DV896" s="43">
        <f t="shared" si="1626"/>
        <v>0</v>
      </c>
      <c r="DW896" s="27">
        <f t="shared" si="1567"/>
        <v>4835</v>
      </c>
      <c r="DX896" s="5"/>
      <c r="DY896" s="22">
        <f t="shared" si="1627"/>
        <v>0</v>
      </c>
      <c r="DZ896" s="25">
        <f t="shared" si="1568"/>
        <v>523</v>
      </c>
      <c r="EA896" s="22"/>
      <c r="EB896" s="22">
        <f t="shared" si="1628"/>
        <v>0</v>
      </c>
      <c r="EC896" s="28">
        <f t="shared" si="1569"/>
        <v>369</v>
      </c>
      <c r="ED896" s="5"/>
      <c r="EE896" s="43">
        <f t="shared" si="1629"/>
        <v>0</v>
      </c>
      <c r="EF896" s="27">
        <f t="shared" si="1570"/>
        <v>4769</v>
      </c>
      <c r="EG896" s="66"/>
      <c r="EH896" s="66">
        <f t="shared" si="1630"/>
        <v>0</v>
      </c>
      <c r="EI896" s="67">
        <f t="shared" si="1571"/>
        <v>22617</v>
      </c>
      <c r="EJ896" s="66"/>
      <c r="EK896" s="66">
        <f t="shared" si="1591"/>
        <v>0</v>
      </c>
      <c r="EL896" s="67">
        <f t="shared" si="1572"/>
        <v>21247</v>
      </c>
      <c r="EM896" s="110">
        <f t="shared" si="1592"/>
        <v>179722.74213400003</v>
      </c>
    </row>
    <row r="897" spans="1:143" s="36" customFormat="1" ht="11.25" customHeight="1" x14ac:dyDescent="0.25">
      <c r="A897" s="11">
        <v>46158</v>
      </c>
      <c r="B897" s="187"/>
      <c r="C897" s="176">
        <v>8004985386</v>
      </c>
      <c r="D897" s="17" t="s">
        <v>347</v>
      </c>
      <c r="E897" s="18">
        <v>750</v>
      </c>
      <c r="F897" s="19">
        <v>1</v>
      </c>
      <c r="G897" s="20">
        <v>191516077386</v>
      </c>
      <c r="H897" s="66"/>
      <c r="I897" s="41">
        <f t="shared" si="1655"/>
        <v>0</v>
      </c>
      <c r="J897" s="48">
        <f t="shared" si="1656"/>
        <v>116093</v>
      </c>
      <c r="K897" s="66"/>
      <c r="L897" s="41">
        <f t="shared" si="1645"/>
        <v>0</v>
      </c>
      <c r="M897" s="48">
        <f t="shared" si="1659"/>
        <v>7752</v>
      </c>
      <c r="N897" s="66"/>
      <c r="O897" s="41">
        <f t="shared" si="1637"/>
        <v>0</v>
      </c>
      <c r="P897" s="48">
        <f t="shared" si="1657"/>
        <v>110136</v>
      </c>
      <c r="Q897" s="66"/>
      <c r="R897" s="66">
        <f t="shared" si="1638"/>
        <v>0</v>
      </c>
      <c r="S897" s="67">
        <f t="shared" si="1658"/>
        <v>13612</v>
      </c>
      <c r="T897" s="66"/>
      <c r="U897" s="66">
        <f t="shared" si="1547"/>
        <v>0</v>
      </c>
      <c r="V897" s="67">
        <f t="shared" si="1598"/>
        <v>37035.600000000006</v>
      </c>
      <c r="W897" s="136"/>
      <c r="X897" s="69">
        <f t="shared" si="1543"/>
        <v>0</v>
      </c>
      <c r="Y897" s="67">
        <f t="shared" si="1599"/>
        <v>6245</v>
      </c>
      <c r="Z897" s="66"/>
      <c r="AA897" s="68">
        <f t="shared" si="1585"/>
        <v>0</v>
      </c>
      <c r="AB897" s="67">
        <f t="shared" si="1600"/>
        <v>5897</v>
      </c>
      <c r="AC897" s="66"/>
      <c r="AD897" s="66">
        <f t="shared" si="1586"/>
        <v>0</v>
      </c>
      <c r="AE897" s="67">
        <f t="shared" si="1601"/>
        <v>3738</v>
      </c>
      <c r="AF897" s="66"/>
      <c r="AG897" s="78">
        <f t="shared" si="1587"/>
        <v>0</v>
      </c>
      <c r="AH897" s="79">
        <f t="shared" si="1602"/>
        <v>4534.5</v>
      </c>
      <c r="AI897" s="66"/>
      <c r="AJ897" s="68">
        <f t="shared" si="1642"/>
        <v>0</v>
      </c>
      <c r="AK897" s="67">
        <f t="shared" si="1603"/>
        <v>22013</v>
      </c>
      <c r="AL897" s="66"/>
      <c r="AM897" s="68">
        <f t="shared" si="1588"/>
        <v>0</v>
      </c>
      <c r="AN897" s="67">
        <f t="shared" si="1604"/>
        <v>8763.02</v>
      </c>
      <c r="AO897" s="66"/>
      <c r="AP897" s="68">
        <f t="shared" si="1544"/>
        <v>0</v>
      </c>
      <c r="AQ897" s="67">
        <f t="shared" si="1605"/>
        <v>41645</v>
      </c>
      <c r="AR897" s="66"/>
      <c r="AS897" s="68">
        <f t="shared" si="1607"/>
        <v>0</v>
      </c>
      <c r="AT897" s="67">
        <f t="shared" si="1606"/>
        <v>2020</v>
      </c>
      <c r="AU897" s="66"/>
      <c r="AV897" s="66">
        <f t="shared" si="1554"/>
        <v>0</v>
      </c>
      <c r="AW897" s="42">
        <f t="shared" si="1654"/>
        <v>1620.0000000000014</v>
      </c>
      <c r="AX897" s="66"/>
      <c r="AY897" s="66">
        <f t="shared" si="1608"/>
        <v>0</v>
      </c>
      <c r="AZ897" s="67">
        <f t="shared" si="1545"/>
        <v>1738.6</v>
      </c>
      <c r="BA897" s="66"/>
      <c r="BB897" s="68">
        <f t="shared" si="1609"/>
        <v>0</v>
      </c>
      <c r="BC897" s="67">
        <f t="shared" si="1555"/>
        <v>1254.5999999999999</v>
      </c>
      <c r="BD897" s="66"/>
      <c r="BE897" s="68">
        <f t="shared" si="1610"/>
        <v>0</v>
      </c>
      <c r="BF897" s="67">
        <f t="shared" si="1643"/>
        <v>7194.3200000000015</v>
      </c>
      <c r="BG897" s="66"/>
      <c r="BH897" s="68">
        <f t="shared" si="1660"/>
        <v>0</v>
      </c>
      <c r="BI897" s="67">
        <f t="shared" si="1590"/>
        <v>44919.88</v>
      </c>
      <c r="BJ897" s="66"/>
      <c r="BK897" s="68">
        <f t="shared" si="1612"/>
        <v>0</v>
      </c>
      <c r="BL897" s="67">
        <f t="shared" si="1556"/>
        <v>4604.6000000000004</v>
      </c>
      <c r="BM897" s="66"/>
      <c r="BN897" s="68">
        <f t="shared" si="1557"/>
        <v>840.00000000000011</v>
      </c>
      <c r="BO897" s="67">
        <f t="shared" si="1558"/>
        <v>9584.3000000000011</v>
      </c>
      <c r="BP897" s="66"/>
      <c r="BQ897" s="68">
        <f t="shared" si="1651"/>
        <v>0</v>
      </c>
      <c r="BR897" s="67">
        <f t="shared" si="1648"/>
        <v>23451.419999999991</v>
      </c>
      <c r="BS897" s="66"/>
      <c r="BT897" s="66">
        <f t="shared" si="1581"/>
        <v>1500</v>
      </c>
      <c r="BU897" s="67">
        <f t="shared" si="1632"/>
        <v>40103</v>
      </c>
      <c r="BV897" s="66"/>
      <c r="BW897" s="66">
        <f t="shared" si="1582"/>
        <v>1500</v>
      </c>
      <c r="BX897" s="67">
        <f t="shared" si="1652"/>
        <v>114829</v>
      </c>
      <c r="BY897" s="66"/>
      <c r="BZ897" s="66">
        <f t="shared" si="1583"/>
        <v>1500</v>
      </c>
      <c r="CA897" s="67">
        <f t="shared" si="1634"/>
        <v>35583</v>
      </c>
      <c r="CB897" s="66"/>
      <c r="CC897" s="66">
        <f t="shared" si="1631"/>
        <v>0</v>
      </c>
      <c r="CD897" s="67">
        <f t="shared" si="1639"/>
        <v>39831.689999999995</v>
      </c>
      <c r="CE897" s="66"/>
      <c r="CF897" s="66">
        <f t="shared" si="1559"/>
        <v>0</v>
      </c>
      <c r="CG897" s="67">
        <f t="shared" si="1560"/>
        <v>5617.9</v>
      </c>
      <c r="CH897" s="66"/>
      <c r="CI897" s="66">
        <f t="shared" si="1613"/>
        <v>0</v>
      </c>
      <c r="CJ897" s="67">
        <f t="shared" si="1578"/>
        <v>8715</v>
      </c>
      <c r="CK897" s="66"/>
      <c r="CL897" s="68">
        <f t="shared" si="1614"/>
        <v>0</v>
      </c>
      <c r="CM897" s="79">
        <f t="shared" si="1561"/>
        <v>4864</v>
      </c>
      <c r="CN897" s="66"/>
      <c r="CO897" s="68">
        <f t="shared" si="1615"/>
        <v>0</v>
      </c>
      <c r="CP897" s="79">
        <f t="shared" si="1562"/>
        <v>3955</v>
      </c>
      <c r="CQ897" s="66"/>
      <c r="CR897" s="68">
        <f t="shared" si="1616"/>
        <v>0</v>
      </c>
      <c r="CS897" s="79">
        <f t="shared" si="1653"/>
        <v>6656</v>
      </c>
      <c r="CT897" s="66"/>
      <c r="CU897" s="68">
        <f t="shared" si="1617"/>
        <v>0</v>
      </c>
      <c r="CV897" s="79">
        <f t="shared" si="1563"/>
        <v>7769</v>
      </c>
      <c r="CW897" s="66"/>
      <c r="CX897" s="66">
        <f t="shared" si="1618"/>
        <v>0</v>
      </c>
      <c r="CY897" s="40">
        <f t="shared" si="1641"/>
        <v>6801.7599999999984</v>
      </c>
      <c r="CZ897" s="65"/>
      <c r="DA897" s="66">
        <f t="shared" si="1619"/>
        <v>0</v>
      </c>
      <c r="DB897" s="67">
        <f t="shared" si="1579"/>
        <v>73532</v>
      </c>
      <c r="DC897" s="66"/>
      <c r="DD897" s="66">
        <f t="shared" si="1620"/>
        <v>0</v>
      </c>
      <c r="DE897" s="67">
        <f t="shared" si="1580"/>
        <v>120303</v>
      </c>
      <c r="DF897" s="66"/>
      <c r="DG897" s="69">
        <f t="shared" si="1621"/>
        <v>0</v>
      </c>
      <c r="DH897" s="67">
        <f t="shared" si="1640"/>
        <v>441234</v>
      </c>
      <c r="DI897" s="66"/>
      <c r="DJ897" s="66">
        <f t="shared" si="1622"/>
        <v>0</v>
      </c>
      <c r="DK897" s="67">
        <f t="shared" si="1564"/>
        <v>3768</v>
      </c>
      <c r="DL897" s="210"/>
      <c r="DM897" s="206">
        <f t="shared" si="1623"/>
        <v>0</v>
      </c>
      <c r="DN897" s="25">
        <f t="shared" si="1546"/>
        <v>0</v>
      </c>
      <c r="DO897" s="5"/>
      <c r="DP897" s="43">
        <f t="shared" si="1624"/>
        <v>0</v>
      </c>
      <c r="DQ897" s="27">
        <f t="shared" si="1565"/>
        <v>6819.5</v>
      </c>
      <c r="DR897" s="5"/>
      <c r="DS897" s="43">
        <f t="shared" si="1625"/>
        <v>0</v>
      </c>
      <c r="DT897" s="27">
        <f t="shared" si="1566"/>
        <v>4846</v>
      </c>
      <c r="DU897" s="5"/>
      <c r="DV897" s="43">
        <f t="shared" si="1626"/>
        <v>0</v>
      </c>
      <c r="DW897" s="27">
        <f t="shared" si="1567"/>
        <v>4835</v>
      </c>
      <c r="DX897" s="5"/>
      <c r="DY897" s="22">
        <f t="shared" si="1627"/>
        <v>0</v>
      </c>
      <c r="DZ897" s="25">
        <f t="shared" si="1568"/>
        <v>523</v>
      </c>
      <c r="EA897" s="22"/>
      <c r="EB897" s="22">
        <f t="shared" si="1628"/>
        <v>0</v>
      </c>
      <c r="EC897" s="28">
        <f t="shared" si="1569"/>
        <v>369</v>
      </c>
      <c r="ED897" s="5"/>
      <c r="EE897" s="43">
        <f t="shared" si="1629"/>
        <v>0</v>
      </c>
      <c r="EF897" s="27">
        <f t="shared" si="1570"/>
        <v>4769</v>
      </c>
      <c r="EG897" s="66"/>
      <c r="EH897" s="66">
        <f t="shared" si="1630"/>
        <v>0</v>
      </c>
      <c r="EI897" s="67">
        <f t="shared" si="1571"/>
        <v>22617</v>
      </c>
      <c r="EJ897" s="66"/>
      <c r="EK897" s="66">
        <f t="shared" si="1591"/>
        <v>0</v>
      </c>
      <c r="EL897" s="67">
        <f t="shared" si="1572"/>
        <v>21247</v>
      </c>
      <c r="EM897" s="110">
        <f t="shared" si="1592"/>
        <v>179611.02165400001</v>
      </c>
    </row>
    <row r="898" spans="1:143" s="35" customFormat="1" ht="11.25" customHeight="1" x14ac:dyDescent="0.25">
      <c r="A898" s="11">
        <v>46158</v>
      </c>
      <c r="B898" s="187"/>
      <c r="C898" s="176">
        <v>8004985387</v>
      </c>
      <c r="D898" s="17" t="s">
        <v>294</v>
      </c>
      <c r="E898" s="18">
        <v>120</v>
      </c>
      <c r="F898" s="19">
        <v>2</v>
      </c>
      <c r="G898" s="20">
        <v>191516077393</v>
      </c>
      <c r="H898" s="66"/>
      <c r="I898" s="41">
        <f t="shared" si="1655"/>
        <v>0</v>
      </c>
      <c r="J898" s="48">
        <f t="shared" si="1656"/>
        <v>116093</v>
      </c>
      <c r="K898" s="66"/>
      <c r="L898" s="41">
        <f t="shared" si="1645"/>
        <v>0</v>
      </c>
      <c r="M898" s="48">
        <f t="shared" si="1659"/>
        <v>7752</v>
      </c>
      <c r="N898" s="66"/>
      <c r="O898" s="41">
        <f t="shared" si="1637"/>
        <v>0</v>
      </c>
      <c r="P898" s="48">
        <f t="shared" si="1657"/>
        <v>110136</v>
      </c>
      <c r="Q898" s="66"/>
      <c r="R898" s="66">
        <f t="shared" si="1638"/>
        <v>0</v>
      </c>
      <c r="S898" s="67">
        <f t="shared" si="1658"/>
        <v>13612</v>
      </c>
      <c r="T898" s="66"/>
      <c r="U898" s="66">
        <f t="shared" si="1547"/>
        <v>0</v>
      </c>
      <c r="V898" s="67">
        <f t="shared" si="1598"/>
        <v>37035.600000000006</v>
      </c>
      <c r="W898" s="136"/>
      <c r="X898" s="69">
        <f t="shared" si="1543"/>
        <v>0</v>
      </c>
      <c r="Y898" s="67">
        <f t="shared" si="1599"/>
        <v>6245</v>
      </c>
      <c r="Z898" s="66"/>
      <c r="AA898" s="68">
        <f t="shared" si="1585"/>
        <v>0</v>
      </c>
      <c r="AB898" s="67">
        <f t="shared" si="1600"/>
        <v>5897</v>
      </c>
      <c r="AC898" s="66"/>
      <c r="AD898" s="66">
        <f t="shared" si="1586"/>
        <v>0</v>
      </c>
      <c r="AE898" s="67">
        <f t="shared" si="1601"/>
        <v>3738</v>
      </c>
      <c r="AF898" s="66"/>
      <c r="AG898" s="78">
        <f t="shared" si="1587"/>
        <v>0</v>
      </c>
      <c r="AH898" s="79">
        <f t="shared" si="1602"/>
        <v>4534.5</v>
      </c>
      <c r="AI898" s="66"/>
      <c r="AJ898" s="68">
        <f t="shared" si="1642"/>
        <v>0</v>
      </c>
      <c r="AK898" s="67">
        <f t="shared" si="1603"/>
        <v>22013</v>
      </c>
      <c r="AL898" s="66"/>
      <c r="AM898" s="68">
        <f t="shared" si="1588"/>
        <v>0</v>
      </c>
      <c r="AN898" s="67">
        <f t="shared" si="1604"/>
        <v>8763.02</v>
      </c>
      <c r="AO898" s="66"/>
      <c r="AP898" s="68">
        <f t="shared" si="1544"/>
        <v>0</v>
      </c>
      <c r="AQ898" s="67">
        <f t="shared" si="1605"/>
        <v>41645</v>
      </c>
      <c r="AR898" s="66"/>
      <c r="AS898" s="68">
        <f t="shared" si="1607"/>
        <v>0</v>
      </c>
      <c r="AT898" s="67">
        <f t="shared" si="1606"/>
        <v>2020</v>
      </c>
      <c r="AU898" s="66"/>
      <c r="AV898" s="66">
        <f t="shared" si="1554"/>
        <v>0</v>
      </c>
      <c r="AW898" s="42">
        <f t="shared" si="1654"/>
        <v>1620.0000000000014</v>
      </c>
      <c r="AX898" s="66"/>
      <c r="AY898" s="66">
        <f t="shared" si="1608"/>
        <v>0</v>
      </c>
      <c r="AZ898" s="67">
        <f t="shared" si="1545"/>
        <v>1738.6</v>
      </c>
      <c r="BA898" s="66"/>
      <c r="BB898" s="68">
        <f t="shared" si="1609"/>
        <v>0</v>
      </c>
      <c r="BC898" s="67">
        <f t="shared" si="1555"/>
        <v>1254.5999999999999</v>
      </c>
      <c r="BD898" s="66"/>
      <c r="BE898" s="68">
        <f t="shared" si="1610"/>
        <v>0</v>
      </c>
      <c r="BF898" s="67">
        <f t="shared" si="1643"/>
        <v>7194.3200000000015</v>
      </c>
      <c r="BG898" s="66"/>
      <c r="BH898" s="68">
        <f t="shared" si="1660"/>
        <v>0</v>
      </c>
      <c r="BI898" s="67">
        <f t="shared" si="1590"/>
        <v>44919.88</v>
      </c>
      <c r="BJ898" s="66"/>
      <c r="BK898" s="68">
        <f t="shared" si="1612"/>
        <v>0</v>
      </c>
      <c r="BL898" s="67">
        <f t="shared" si="1556"/>
        <v>4604.6000000000004</v>
      </c>
      <c r="BM898" s="66"/>
      <c r="BN898" s="68">
        <f t="shared" si="1557"/>
        <v>254.4</v>
      </c>
      <c r="BO898" s="67">
        <f t="shared" si="1558"/>
        <v>9329.9000000000015</v>
      </c>
      <c r="BP898" s="66"/>
      <c r="BQ898" s="68">
        <f t="shared" si="1651"/>
        <v>0</v>
      </c>
      <c r="BR898" s="67">
        <f t="shared" si="1648"/>
        <v>23451.419999999991</v>
      </c>
      <c r="BS898" s="66"/>
      <c r="BT898" s="66">
        <f t="shared" si="1581"/>
        <v>240</v>
      </c>
      <c r="BU898" s="67">
        <f t="shared" si="1632"/>
        <v>39863</v>
      </c>
      <c r="BV898" s="66"/>
      <c r="BW898" s="66">
        <f t="shared" si="1582"/>
        <v>240</v>
      </c>
      <c r="BX898" s="67">
        <f t="shared" si="1652"/>
        <v>114589</v>
      </c>
      <c r="BY898" s="66"/>
      <c r="BZ898" s="66">
        <f t="shared" si="1583"/>
        <v>240</v>
      </c>
      <c r="CA898" s="67">
        <f t="shared" si="1634"/>
        <v>35343</v>
      </c>
      <c r="CB898" s="66"/>
      <c r="CC898" s="66">
        <f t="shared" si="1631"/>
        <v>0</v>
      </c>
      <c r="CD898" s="67">
        <f t="shared" si="1639"/>
        <v>39831.689999999995</v>
      </c>
      <c r="CE898" s="66"/>
      <c r="CF898" s="66">
        <f t="shared" si="1559"/>
        <v>0</v>
      </c>
      <c r="CG898" s="67">
        <f t="shared" si="1560"/>
        <v>5617.9</v>
      </c>
      <c r="CH898" s="66"/>
      <c r="CI898" s="66">
        <f t="shared" si="1613"/>
        <v>0</v>
      </c>
      <c r="CJ898" s="67">
        <f t="shared" si="1578"/>
        <v>8715</v>
      </c>
      <c r="CK898" s="66"/>
      <c r="CL898" s="68">
        <f t="shared" si="1614"/>
        <v>0</v>
      </c>
      <c r="CM898" s="79">
        <f t="shared" si="1561"/>
        <v>4864</v>
      </c>
      <c r="CN898" s="66"/>
      <c r="CO898" s="68">
        <f t="shared" si="1615"/>
        <v>0</v>
      </c>
      <c r="CP898" s="79">
        <f t="shared" si="1562"/>
        <v>3955</v>
      </c>
      <c r="CQ898" s="66"/>
      <c r="CR898" s="68">
        <f t="shared" si="1616"/>
        <v>0</v>
      </c>
      <c r="CS898" s="79">
        <f t="shared" si="1653"/>
        <v>6656</v>
      </c>
      <c r="CT898" s="66"/>
      <c r="CU898" s="68">
        <f t="shared" si="1617"/>
        <v>0</v>
      </c>
      <c r="CV898" s="79">
        <f t="shared" si="1563"/>
        <v>7769</v>
      </c>
      <c r="CW898" s="66"/>
      <c r="CX898" s="66">
        <f t="shared" si="1618"/>
        <v>0</v>
      </c>
      <c r="CY898" s="40">
        <f t="shared" si="1641"/>
        <v>6801.7599999999984</v>
      </c>
      <c r="CZ898" s="65"/>
      <c r="DA898" s="66">
        <f t="shared" si="1619"/>
        <v>0</v>
      </c>
      <c r="DB898" s="67">
        <f t="shared" si="1579"/>
        <v>73532</v>
      </c>
      <c r="DC898" s="66"/>
      <c r="DD898" s="66">
        <f t="shared" si="1620"/>
        <v>0</v>
      </c>
      <c r="DE898" s="67">
        <f t="shared" si="1580"/>
        <v>120303</v>
      </c>
      <c r="DF898" s="66"/>
      <c r="DG898" s="69">
        <f t="shared" si="1621"/>
        <v>0</v>
      </c>
      <c r="DH898" s="67">
        <f t="shared" si="1640"/>
        <v>441234</v>
      </c>
      <c r="DI898" s="66"/>
      <c r="DJ898" s="66">
        <f t="shared" si="1622"/>
        <v>0</v>
      </c>
      <c r="DK898" s="67">
        <f t="shared" si="1564"/>
        <v>3768</v>
      </c>
      <c r="DL898" s="210"/>
      <c r="DM898" s="206">
        <f t="shared" si="1623"/>
        <v>0</v>
      </c>
      <c r="DN898" s="25">
        <f t="shared" si="1546"/>
        <v>0</v>
      </c>
      <c r="DO898" s="5"/>
      <c r="DP898" s="43">
        <f t="shared" si="1624"/>
        <v>0</v>
      </c>
      <c r="DQ898" s="27">
        <f t="shared" si="1565"/>
        <v>6819.5</v>
      </c>
      <c r="DR898" s="5"/>
      <c r="DS898" s="43">
        <f t="shared" si="1625"/>
        <v>0</v>
      </c>
      <c r="DT898" s="27">
        <f t="shared" si="1566"/>
        <v>4846</v>
      </c>
      <c r="DU898" s="5"/>
      <c r="DV898" s="43">
        <f t="shared" si="1626"/>
        <v>0</v>
      </c>
      <c r="DW898" s="27">
        <f t="shared" si="1567"/>
        <v>4835</v>
      </c>
      <c r="DX898" s="5"/>
      <c r="DY898" s="22">
        <f t="shared" si="1627"/>
        <v>0</v>
      </c>
      <c r="DZ898" s="25">
        <f t="shared" si="1568"/>
        <v>523</v>
      </c>
      <c r="EA898" s="22"/>
      <c r="EB898" s="22">
        <f t="shared" si="1628"/>
        <v>0</v>
      </c>
      <c r="EC898" s="28">
        <f t="shared" si="1569"/>
        <v>369</v>
      </c>
      <c r="ED898" s="5"/>
      <c r="EE898" s="43">
        <f t="shared" si="1629"/>
        <v>0</v>
      </c>
      <c r="EF898" s="27">
        <f t="shared" si="1570"/>
        <v>4769</v>
      </c>
      <c r="EG898" s="66"/>
      <c r="EH898" s="66">
        <f t="shared" si="1630"/>
        <v>0</v>
      </c>
      <c r="EI898" s="67">
        <f t="shared" si="1571"/>
        <v>22617</v>
      </c>
      <c r="EJ898" s="66"/>
      <c r="EK898" s="66">
        <f t="shared" si="1591"/>
        <v>0</v>
      </c>
      <c r="EL898" s="67">
        <f t="shared" si="1572"/>
        <v>21247</v>
      </c>
      <c r="EM898" s="110">
        <f t="shared" si="1592"/>
        <v>178979.669654</v>
      </c>
    </row>
    <row r="899" spans="1:143" s="35" customFormat="1" ht="11.25" customHeight="1" x14ac:dyDescent="0.25">
      <c r="A899" s="11">
        <v>46158</v>
      </c>
      <c r="B899" s="187"/>
      <c r="C899" s="176">
        <v>8004985388</v>
      </c>
      <c r="D899" s="17" t="s">
        <v>308</v>
      </c>
      <c r="E899" s="18">
        <v>500</v>
      </c>
      <c r="F899" s="19">
        <v>3</v>
      </c>
      <c r="G899" s="20">
        <v>191516078710</v>
      </c>
      <c r="H899" s="66"/>
      <c r="I899" s="41">
        <f t="shared" si="1655"/>
        <v>0</v>
      </c>
      <c r="J899" s="48">
        <f t="shared" si="1656"/>
        <v>116093</v>
      </c>
      <c r="K899" s="66"/>
      <c r="L899" s="41">
        <f t="shared" si="1645"/>
        <v>0</v>
      </c>
      <c r="M899" s="48">
        <f t="shared" si="1659"/>
        <v>7752</v>
      </c>
      <c r="N899" s="66"/>
      <c r="O899" s="41">
        <f t="shared" si="1637"/>
        <v>0</v>
      </c>
      <c r="P899" s="48">
        <f t="shared" si="1657"/>
        <v>110136</v>
      </c>
      <c r="Q899" s="66"/>
      <c r="R899" s="66">
        <f t="shared" si="1638"/>
        <v>0</v>
      </c>
      <c r="S899" s="67">
        <f t="shared" si="1658"/>
        <v>13612</v>
      </c>
      <c r="T899" s="66"/>
      <c r="U899" s="66">
        <f t="shared" si="1547"/>
        <v>0</v>
      </c>
      <c r="V899" s="67">
        <f t="shared" si="1598"/>
        <v>37035.600000000006</v>
      </c>
      <c r="W899" s="136"/>
      <c r="X899" s="69">
        <f t="shared" si="1543"/>
        <v>0</v>
      </c>
      <c r="Y899" s="67">
        <f t="shared" si="1599"/>
        <v>6245</v>
      </c>
      <c r="Z899" s="66"/>
      <c r="AA899" s="68">
        <f t="shared" si="1585"/>
        <v>0</v>
      </c>
      <c r="AB899" s="67">
        <f t="shared" si="1600"/>
        <v>5897</v>
      </c>
      <c r="AC899" s="66"/>
      <c r="AD899" s="66">
        <f t="shared" si="1586"/>
        <v>0</v>
      </c>
      <c r="AE899" s="67">
        <f t="shared" si="1601"/>
        <v>3738</v>
      </c>
      <c r="AF899" s="66"/>
      <c r="AG899" s="78">
        <f t="shared" si="1587"/>
        <v>0</v>
      </c>
      <c r="AH899" s="79">
        <f t="shared" si="1602"/>
        <v>4534.5</v>
      </c>
      <c r="AI899" s="66"/>
      <c r="AJ899" s="68">
        <f t="shared" si="1642"/>
        <v>0</v>
      </c>
      <c r="AK899" s="67">
        <f t="shared" si="1603"/>
        <v>22013</v>
      </c>
      <c r="AL899" s="66"/>
      <c r="AM899" s="68">
        <f t="shared" si="1588"/>
        <v>0</v>
      </c>
      <c r="AN899" s="67">
        <f t="shared" si="1604"/>
        <v>8763.02</v>
      </c>
      <c r="AO899" s="66"/>
      <c r="AP899" s="68">
        <f t="shared" si="1544"/>
        <v>0</v>
      </c>
      <c r="AQ899" s="67">
        <f t="shared" si="1605"/>
        <v>41645</v>
      </c>
      <c r="AR899" s="66"/>
      <c r="AS899" s="68">
        <f t="shared" si="1607"/>
        <v>0</v>
      </c>
      <c r="AT899" s="67">
        <f t="shared" si="1606"/>
        <v>2020</v>
      </c>
      <c r="AU899" s="66"/>
      <c r="AV899" s="66">
        <f t="shared" si="1554"/>
        <v>0</v>
      </c>
      <c r="AW899" s="42">
        <f t="shared" si="1654"/>
        <v>1620.0000000000014</v>
      </c>
      <c r="AX899" s="66"/>
      <c r="AY899" s="66">
        <f t="shared" si="1608"/>
        <v>0</v>
      </c>
      <c r="AZ899" s="67">
        <f t="shared" si="1545"/>
        <v>1738.6</v>
      </c>
      <c r="BA899" s="66"/>
      <c r="BB899" s="68">
        <f t="shared" si="1609"/>
        <v>0</v>
      </c>
      <c r="BC899" s="67">
        <f t="shared" si="1555"/>
        <v>1254.5999999999999</v>
      </c>
      <c r="BD899" s="66"/>
      <c r="BE899" s="68">
        <f t="shared" si="1610"/>
        <v>0</v>
      </c>
      <c r="BF899" s="67">
        <f t="shared" si="1643"/>
        <v>7194.3200000000015</v>
      </c>
      <c r="BG899" s="66"/>
      <c r="BH899" s="68">
        <f t="shared" si="1660"/>
        <v>0</v>
      </c>
      <c r="BI899" s="67">
        <f t="shared" si="1590"/>
        <v>44919.88</v>
      </c>
      <c r="BJ899" s="66"/>
      <c r="BK899" s="68">
        <f t="shared" si="1612"/>
        <v>0</v>
      </c>
      <c r="BL899" s="67">
        <f t="shared" si="1556"/>
        <v>4604.6000000000004</v>
      </c>
      <c r="BM899" s="66"/>
      <c r="BN899" s="68">
        <f t="shared" si="1557"/>
        <v>1560</v>
      </c>
      <c r="BO899" s="67">
        <f t="shared" si="1558"/>
        <v>7769.9000000000015</v>
      </c>
      <c r="BP899" s="66"/>
      <c r="BQ899" s="68">
        <f t="shared" si="1651"/>
        <v>0</v>
      </c>
      <c r="BR899" s="67">
        <f t="shared" si="1648"/>
        <v>23451.419999999991</v>
      </c>
      <c r="BS899" s="66"/>
      <c r="BT899" s="66">
        <f t="shared" si="1581"/>
        <v>1000</v>
      </c>
      <c r="BU899" s="67">
        <f t="shared" si="1632"/>
        <v>38863</v>
      </c>
      <c r="BV899" s="66"/>
      <c r="BW899" s="66">
        <f t="shared" si="1582"/>
        <v>1000</v>
      </c>
      <c r="BX899" s="67">
        <f t="shared" si="1652"/>
        <v>113589</v>
      </c>
      <c r="BY899" s="66"/>
      <c r="BZ899" s="66">
        <f t="shared" si="1583"/>
        <v>1000</v>
      </c>
      <c r="CA899" s="67">
        <f t="shared" si="1634"/>
        <v>34343</v>
      </c>
      <c r="CB899" s="66"/>
      <c r="CC899" s="66">
        <f t="shared" si="1631"/>
        <v>0</v>
      </c>
      <c r="CD899" s="67">
        <f t="shared" si="1639"/>
        <v>39831.689999999995</v>
      </c>
      <c r="CE899" s="66"/>
      <c r="CF899" s="66">
        <f t="shared" si="1559"/>
        <v>0</v>
      </c>
      <c r="CG899" s="67">
        <f t="shared" si="1560"/>
        <v>5617.9</v>
      </c>
      <c r="CH899" s="66"/>
      <c r="CI899" s="66">
        <f t="shared" si="1613"/>
        <v>0</v>
      </c>
      <c r="CJ899" s="67">
        <f t="shared" si="1578"/>
        <v>8715</v>
      </c>
      <c r="CK899" s="66"/>
      <c r="CL899" s="68">
        <f t="shared" si="1614"/>
        <v>0</v>
      </c>
      <c r="CM899" s="79">
        <f t="shared" si="1561"/>
        <v>4864</v>
      </c>
      <c r="CN899" s="66"/>
      <c r="CO899" s="68">
        <f t="shared" si="1615"/>
        <v>0</v>
      </c>
      <c r="CP899" s="79">
        <f t="shared" si="1562"/>
        <v>3955</v>
      </c>
      <c r="CQ899" s="66"/>
      <c r="CR899" s="68">
        <f t="shared" si="1616"/>
        <v>0</v>
      </c>
      <c r="CS899" s="79">
        <f t="shared" si="1653"/>
        <v>6656</v>
      </c>
      <c r="CT899" s="66"/>
      <c r="CU899" s="68">
        <f t="shared" si="1617"/>
        <v>0</v>
      </c>
      <c r="CV899" s="79">
        <f t="shared" si="1563"/>
        <v>7769</v>
      </c>
      <c r="CW899" s="66"/>
      <c r="CX899" s="66">
        <f t="shared" si="1618"/>
        <v>0</v>
      </c>
      <c r="CY899" s="40">
        <f t="shared" si="1641"/>
        <v>6801.7599999999984</v>
      </c>
      <c r="CZ899" s="65"/>
      <c r="DA899" s="66">
        <f t="shared" si="1619"/>
        <v>0</v>
      </c>
      <c r="DB899" s="67">
        <f t="shared" si="1579"/>
        <v>73532</v>
      </c>
      <c r="DC899" s="66"/>
      <c r="DD899" s="66">
        <f t="shared" si="1620"/>
        <v>0</v>
      </c>
      <c r="DE899" s="67">
        <f t="shared" si="1580"/>
        <v>120303</v>
      </c>
      <c r="DF899" s="66"/>
      <c r="DG899" s="69">
        <f t="shared" si="1621"/>
        <v>0</v>
      </c>
      <c r="DH899" s="67">
        <f t="shared" si="1640"/>
        <v>441234</v>
      </c>
      <c r="DI899" s="66"/>
      <c r="DJ899" s="66">
        <f t="shared" si="1622"/>
        <v>0</v>
      </c>
      <c r="DK899" s="67">
        <f t="shared" si="1564"/>
        <v>3768</v>
      </c>
      <c r="DL899" s="210"/>
      <c r="DM899" s="206">
        <f t="shared" si="1623"/>
        <v>0</v>
      </c>
      <c r="DN899" s="25">
        <f t="shared" si="1546"/>
        <v>0</v>
      </c>
      <c r="DO899" s="5"/>
      <c r="DP899" s="43">
        <f t="shared" si="1624"/>
        <v>0</v>
      </c>
      <c r="DQ899" s="27">
        <f t="shared" si="1565"/>
        <v>6819.5</v>
      </c>
      <c r="DR899" s="5"/>
      <c r="DS899" s="43">
        <f t="shared" si="1625"/>
        <v>0</v>
      </c>
      <c r="DT899" s="27">
        <f t="shared" si="1566"/>
        <v>4846</v>
      </c>
      <c r="DU899" s="5"/>
      <c r="DV899" s="43">
        <f t="shared" si="1626"/>
        <v>0</v>
      </c>
      <c r="DW899" s="27">
        <f t="shared" si="1567"/>
        <v>4835</v>
      </c>
      <c r="DX899" s="5"/>
      <c r="DY899" s="22">
        <f t="shared" si="1627"/>
        <v>0</v>
      </c>
      <c r="DZ899" s="25">
        <f t="shared" si="1568"/>
        <v>523</v>
      </c>
      <c r="EA899" s="22"/>
      <c r="EB899" s="22">
        <f t="shared" si="1628"/>
        <v>0</v>
      </c>
      <c r="EC899" s="28">
        <f t="shared" si="1569"/>
        <v>369</v>
      </c>
      <c r="ED899" s="5"/>
      <c r="EE899" s="43">
        <f t="shared" si="1629"/>
        <v>0</v>
      </c>
      <c r="EF899" s="27">
        <f t="shared" si="1570"/>
        <v>4769</v>
      </c>
      <c r="EG899" s="66"/>
      <c r="EH899" s="66">
        <f t="shared" si="1630"/>
        <v>0</v>
      </c>
      <c r="EI899" s="67">
        <f t="shared" si="1571"/>
        <v>22617</v>
      </c>
      <c r="EJ899" s="66"/>
      <c r="EK899" s="66">
        <f t="shared" si="1591"/>
        <v>0</v>
      </c>
      <c r="EL899" s="67">
        <f t="shared" si="1572"/>
        <v>21247</v>
      </c>
      <c r="EM899" s="110">
        <f t="shared" si="1592"/>
        <v>178907.97757400002</v>
      </c>
    </row>
    <row r="900" spans="1:143" ht="11.25" customHeight="1" x14ac:dyDescent="0.25">
      <c r="A900" s="11">
        <v>46158</v>
      </c>
      <c r="B900" s="187"/>
      <c r="C900" s="176">
        <v>8004985391</v>
      </c>
      <c r="D900" s="17" t="s">
        <v>277</v>
      </c>
      <c r="E900" s="18">
        <v>20</v>
      </c>
      <c r="F900" s="19">
        <v>10</v>
      </c>
      <c r="G900" s="20">
        <v>191516078789</v>
      </c>
      <c r="H900" s="66"/>
      <c r="I900" s="41">
        <f t="shared" si="1655"/>
        <v>0</v>
      </c>
      <c r="J900" s="48">
        <f t="shared" si="1656"/>
        <v>116093</v>
      </c>
      <c r="K900" s="66"/>
      <c r="L900" s="41">
        <f t="shared" si="1645"/>
        <v>0</v>
      </c>
      <c r="M900" s="48">
        <f t="shared" si="1659"/>
        <v>7752</v>
      </c>
      <c r="N900" s="66"/>
      <c r="O900" s="41">
        <f t="shared" si="1637"/>
        <v>0</v>
      </c>
      <c r="P900" s="48">
        <f t="shared" si="1657"/>
        <v>110136</v>
      </c>
      <c r="Q900" s="66"/>
      <c r="R900" s="66">
        <f t="shared" si="1638"/>
        <v>0</v>
      </c>
      <c r="S900" s="67">
        <f t="shared" si="1658"/>
        <v>13612</v>
      </c>
      <c r="T900" s="66"/>
      <c r="U900" s="66">
        <f t="shared" si="1547"/>
        <v>0</v>
      </c>
      <c r="V900" s="67">
        <f t="shared" si="1598"/>
        <v>37035.600000000006</v>
      </c>
      <c r="X900" s="69">
        <f t="shared" si="1543"/>
        <v>0</v>
      </c>
      <c r="Y900" s="67">
        <f t="shared" si="1599"/>
        <v>6245</v>
      </c>
      <c r="Z900" s="66"/>
      <c r="AA900" s="68">
        <f t="shared" si="1585"/>
        <v>0</v>
      </c>
      <c r="AB900" s="67">
        <f t="shared" si="1600"/>
        <v>5897</v>
      </c>
      <c r="AC900" s="66"/>
      <c r="AD900" s="66">
        <f t="shared" si="1586"/>
        <v>0</v>
      </c>
      <c r="AE900" s="67">
        <f t="shared" si="1601"/>
        <v>3738</v>
      </c>
      <c r="AF900" s="66"/>
      <c r="AG900" s="78">
        <f t="shared" si="1587"/>
        <v>0</v>
      </c>
      <c r="AH900" s="79">
        <f t="shared" si="1602"/>
        <v>4534.5</v>
      </c>
      <c r="AI900" s="66"/>
      <c r="AJ900" s="68">
        <f t="shared" si="1642"/>
        <v>0</v>
      </c>
      <c r="AK900" s="67">
        <f t="shared" si="1603"/>
        <v>22013</v>
      </c>
      <c r="AL900" s="66"/>
      <c r="AM900" s="68">
        <f t="shared" si="1588"/>
        <v>0</v>
      </c>
      <c r="AN900" s="67">
        <f t="shared" si="1604"/>
        <v>8763.02</v>
      </c>
      <c r="AO900" s="66"/>
      <c r="AP900" s="68">
        <f t="shared" si="1544"/>
        <v>0</v>
      </c>
      <c r="AQ900" s="67">
        <f t="shared" si="1605"/>
        <v>41645</v>
      </c>
      <c r="AR900" s="66"/>
      <c r="AS900" s="68">
        <f t="shared" si="1607"/>
        <v>0</v>
      </c>
      <c r="AT900" s="67">
        <f t="shared" si="1606"/>
        <v>2020</v>
      </c>
      <c r="AU900" s="66"/>
      <c r="AV900" s="66">
        <f t="shared" si="1554"/>
        <v>0</v>
      </c>
      <c r="AW900" s="42">
        <f t="shared" si="1654"/>
        <v>1620.0000000000014</v>
      </c>
      <c r="AX900" s="66"/>
      <c r="AY900" s="66">
        <f t="shared" si="1608"/>
        <v>0</v>
      </c>
      <c r="AZ900" s="67">
        <f t="shared" si="1545"/>
        <v>1738.6</v>
      </c>
      <c r="BA900" s="66"/>
      <c r="BB900" s="68">
        <f t="shared" si="1609"/>
        <v>0</v>
      </c>
      <c r="BC900" s="67">
        <f t="shared" si="1555"/>
        <v>1254.5999999999999</v>
      </c>
      <c r="BD900" s="66"/>
      <c r="BE900" s="68">
        <f t="shared" si="1610"/>
        <v>0</v>
      </c>
      <c r="BF900" s="67">
        <f t="shared" si="1643"/>
        <v>7194.3200000000015</v>
      </c>
      <c r="BG900" s="66"/>
      <c r="BH900" s="68">
        <f t="shared" si="1660"/>
        <v>0</v>
      </c>
      <c r="BI900" s="67">
        <f t="shared" si="1590"/>
        <v>44919.88</v>
      </c>
      <c r="BJ900" s="66"/>
      <c r="BK900" s="68">
        <f t="shared" si="1612"/>
        <v>0</v>
      </c>
      <c r="BL900" s="67">
        <f t="shared" si="1556"/>
        <v>4604.6000000000004</v>
      </c>
      <c r="BM900" s="66"/>
      <c r="BN900" s="68">
        <f t="shared" si="1557"/>
        <v>202.39999999999998</v>
      </c>
      <c r="BO900" s="67">
        <f t="shared" si="1558"/>
        <v>7567.5000000000018</v>
      </c>
      <c r="BP900" s="66"/>
      <c r="BQ900" s="68">
        <f t="shared" si="1651"/>
        <v>0</v>
      </c>
      <c r="BR900" s="67">
        <f t="shared" si="1648"/>
        <v>23451.419999999991</v>
      </c>
      <c r="BS900" s="66"/>
      <c r="BT900" s="66">
        <f t="shared" si="1581"/>
        <v>40</v>
      </c>
      <c r="BU900" s="67">
        <f t="shared" si="1632"/>
        <v>38823</v>
      </c>
      <c r="BV900" s="66"/>
      <c r="BW900" s="66">
        <f t="shared" si="1582"/>
        <v>40</v>
      </c>
      <c r="BX900" s="67">
        <f t="shared" si="1652"/>
        <v>113549</v>
      </c>
      <c r="BY900" s="66"/>
      <c r="BZ900" s="66">
        <f t="shared" si="1583"/>
        <v>40</v>
      </c>
      <c r="CA900" s="67">
        <f t="shared" si="1634"/>
        <v>34303</v>
      </c>
      <c r="CB900" s="66"/>
      <c r="CC900" s="66">
        <f t="shared" si="1631"/>
        <v>0</v>
      </c>
      <c r="CD900" s="67">
        <f t="shared" si="1639"/>
        <v>39831.689999999995</v>
      </c>
      <c r="CE900" s="66"/>
      <c r="CF900" s="66">
        <f t="shared" si="1559"/>
        <v>0</v>
      </c>
      <c r="CG900" s="67">
        <f t="shared" si="1560"/>
        <v>5617.9</v>
      </c>
      <c r="CH900" s="66"/>
      <c r="CI900" s="66">
        <f t="shared" si="1613"/>
        <v>0</v>
      </c>
      <c r="CJ900" s="67">
        <f t="shared" si="1578"/>
        <v>8715</v>
      </c>
      <c r="CK900" s="66"/>
      <c r="CL900" s="68">
        <f t="shared" si="1614"/>
        <v>0</v>
      </c>
      <c r="CM900" s="79">
        <f t="shared" si="1561"/>
        <v>4864</v>
      </c>
      <c r="CN900" s="66"/>
      <c r="CO900" s="68">
        <f t="shared" si="1615"/>
        <v>0</v>
      </c>
      <c r="CP900" s="79">
        <f t="shared" si="1562"/>
        <v>3955</v>
      </c>
      <c r="CQ900" s="66"/>
      <c r="CR900" s="68">
        <f t="shared" si="1616"/>
        <v>0</v>
      </c>
      <c r="CS900" s="79">
        <f t="shared" si="1653"/>
        <v>6656</v>
      </c>
      <c r="CT900" s="66"/>
      <c r="CU900" s="68">
        <f t="shared" si="1617"/>
        <v>0</v>
      </c>
      <c r="CV900" s="79">
        <f t="shared" si="1563"/>
        <v>7769</v>
      </c>
      <c r="CW900" s="66"/>
      <c r="CX900" s="66">
        <f t="shared" si="1618"/>
        <v>0</v>
      </c>
      <c r="CY900" s="40">
        <f t="shared" si="1641"/>
        <v>6801.7599999999984</v>
      </c>
      <c r="CZ900" s="65"/>
      <c r="DA900" s="66">
        <f t="shared" si="1619"/>
        <v>0</v>
      </c>
      <c r="DB900" s="67">
        <f t="shared" si="1579"/>
        <v>73532</v>
      </c>
      <c r="DC900" s="66"/>
      <c r="DD900" s="66">
        <f t="shared" si="1620"/>
        <v>0</v>
      </c>
      <c r="DE900" s="67">
        <f t="shared" si="1580"/>
        <v>120303</v>
      </c>
      <c r="DF900" s="66"/>
      <c r="DG900" s="69">
        <f t="shared" si="1621"/>
        <v>0</v>
      </c>
      <c r="DH900" s="67">
        <f t="shared" si="1640"/>
        <v>441234</v>
      </c>
      <c r="DI900" s="66"/>
      <c r="DJ900" s="66">
        <f t="shared" si="1622"/>
        <v>0</v>
      </c>
      <c r="DK900" s="67">
        <f t="shared" si="1564"/>
        <v>3768</v>
      </c>
      <c r="DM900" s="206">
        <f t="shared" si="1623"/>
        <v>0</v>
      </c>
      <c r="DN900" s="25">
        <f t="shared" si="1546"/>
        <v>0</v>
      </c>
      <c r="DO900" s="5"/>
      <c r="DP900" s="43">
        <f t="shared" si="1624"/>
        <v>0</v>
      </c>
      <c r="DQ900" s="27">
        <f t="shared" si="1565"/>
        <v>6819.5</v>
      </c>
      <c r="DR900" s="5"/>
      <c r="DS900" s="43">
        <f t="shared" si="1625"/>
        <v>0</v>
      </c>
      <c r="DT900" s="27">
        <f t="shared" si="1566"/>
        <v>4846</v>
      </c>
      <c r="DU900" s="5"/>
      <c r="DV900" s="43">
        <f t="shared" si="1626"/>
        <v>0</v>
      </c>
      <c r="DW900" s="27">
        <f t="shared" si="1567"/>
        <v>4835</v>
      </c>
      <c r="DX900" s="5"/>
      <c r="DY900" s="22">
        <f t="shared" si="1627"/>
        <v>0</v>
      </c>
      <c r="DZ900" s="25">
        <f t="shared" si="1568"/>
        <v>523</v>
      </c>
      <c r="EA900" s="22"/>
      <c r="EB900" s="22">
        <f t="shared" si="1628"/>
        <v>0</v>
      </c>
      <c r="EC900" s="28">
        <f t="shared" si="1569"/>
        <v>369</v>
      </c>
      <c r="ED900" s="5"/>
      <c r="EE900" s="43">
        <f t="shared" si="1629"/>
        <v>0</v>
      </c>
      <c r="EF900" s="27">
        <f t="shared" si="1570"/>
        <v>4769</v>
      </c>
      <c r="EG900" s="66"/>
      <c r="EH900" s="66">
        <f t="shared" si="1630"/>
        <v>0</v>
      </c>
      <c r="EI900" s="67">
        <f t="shared" si="1571"/>
        <v>22617</v>
      </c>
      <c r="EJ900" s="66"/>
      <c r="EK900" s="66">
        <f t="shared" si="1591"/>
        <v>0</v>
      </c>
      <c r="EL900" s="67">
        <f t="shared" si="1572"/>
        <v>21247</v>
      </c>
      <c r="EM900" s="110">
        <f t="shared" si="1592"/>
        <v>178792.74925400002</v>
      </c>
    </row>
    <row r="901" spans="1:143" ht="11.25" customHeight="1" x14ac:dyDescent="0.25">
      <c r="A901" s="11">
        <v>46158</v>
      </c>
      <c r="B901" s="187"/>
      <c r="C901" s="176">
        <v>8004987108</v>
      </c>
      <c r="D901" s="17" t="s">
        <v>237</v>
      </c>
      <c r="E901" s="18">
        <v>60</v>
      </c>
      <c r="F901" s="19">
        <v>5</v>
      </c>
      <c r="G901" s="20">
        <v>191516052284</v>
      </c>
      <c r="H901" s="66"/>
      <c r="I901" s="41">
        <f t="shared" si="1655"/>
        <v>0</v>
      </c>
      <c r="J901" s="48">
        <f t="shared" si="1656"/>
        <v>116093</v>
      </c>
      <c r="K901" s="66"/>
      <c r="L901" s="41">
        <f t="shared" si="1645"/>
        <v>0</v>
      </c>
      <c r="M901" s="48">
        <f t="shared" si="1659"/>
        <v>7752</v>
      </c>
      <c r="N901" s="66"/>
      <c r="O901" s="41">
        <f t="shared" si="1637"/>
        <v>0</v>
      </c>
      <c r="P901" s="48">
        <f t="shared" si="1657"/>
        <v>110136</v>
      </c>
      <c r="Q901" s="66"/>
      <c r="R901" s="66">
        <f t="shared" si="1638"/>
        <v>0</v>
      </c>
      <c r="S901" s="67">
        <f t="shared" si="1658"/>
        <v>13612</v>
      </c>
      <c r="T901" s="66"/>
      <c r="U901" s="66">
        <f t="shared" si="1547"/>
        <v>0</v>
      </c>
      <c r="V901" s="67">
        <f t="shared" si="1598"/>
        <v>37035.600000000006</v>
      </c>
      <c r="X901" s="69">
        <f t="shared" ref="X901:X964" si="1661">IF(OR(D901="NPC6ASZDB-BK015C",D901="NPP6ASZDB-BK010M",D901="NPP6ASZDB-BK005M",D901="NPP6ASZDB-BK003M",D901="NPP6ASZDB-BK002M",D901="NPP6ASZDB-BK001M",D901="NPC6ASZDB-BK030C",D901="NPC6ASZDB-BK950C",D901="NPC6ASZDB-BK550C",D901="NPC06SZDB-BK006M",D901="NPC06SZDB-BK007M",D901="NPC06SZDB-BK004M",D901="NPC06SZDB-BK002M",D901="NPC06SZDB-BK003M",D901="NPC6ASZDB-BK007M",D901="NPC6ASZDB-BK350C",D901="NPC6ASZDB-BK175C",D901="NPC6ASZDB-BK075C",D901="NPC6ASZDB-BK125C",D901="NPC6ASZDB-BK050C",D901="NPC6ASZDB-BK025C",D901="NPC6ASZDB-BK250C",D901="NPC6ASZDB-BK004M",D901="NPC6ASZDB-BK030M",D901="NPC6ASZDB-BK013M",D901="NPC6ASZDB-BK750C",D901="NPC06SZDB-BK150C",D901="NPC06SZDB-BK001M",D901="NPC06SZDB-BK050C",D901="NPC6ASZDB-BK150C",D901="NPC6ASZDB-BK015M",D901="NPC6ASZDB-BK001M",D901="NPC6ASZDB-BK002M",D901="NPC6ASZDB-BK003M",D901="NPC6ASZDB-BK005M",D901="NPC6ASZDB-BK010M",D901="NPC6ASZDB-BK020M",),E901*(F901+0.1),0)</f>
        <v>0</v>
      </c>
      <c r="Y901" s="67">
        <f t="shared" si="1599"/>
        <v>6245</v>
      </c>
      <c r="Z901" s="66"/>
      <c r="AA901" s="68">
        <f t="shared" si="1585"/>
        <v>0</v>
      </c>
      <c r="AB901" s="67">
        <f t="shared" si="1600"/>
        <v>5897</v>
      </c>
      <c r="AC901" s="66"/>
      <c r="AD901" s="66">
        <f t="shared" si="1586"/>
        <v>0</v>
      </c>
      <c r="AE901" s="67">
        <f t="shared" si="1601"/>
        <v>3738</v>
      </c>
      <c r="AF901" s="66"/>
      <c r="AG901" s="78">
        <f t="shared" si="1587"/>
        <v>0</v>
      </c>
      <c r="AH901" s="79">
        <f t="shared" si="1602"/>
        <v>4534.5</v>
      </c>
      <c r="AI901" s="66"/>
      <c r="AJ901" s="68">
        <f t="shared" si="1642"/>
        <v>0</v>
      </c>
      <c r="AK901" s="67">
        <f t="shared" si="1603"/>
        <v>22013</v>
      </c>
      <c r="AL901" s="66"/>
      <c r="AM901" s="68">
        <f t="shared" si="1588"/>
        <v>0</v>
      </c>
      <c r="AN901" s="67">
        <f t="shared" si="1604"/>
        <v>8763.02</v>
      </c>
      <c r="AO901" s="66"/>
      <c r="AP901" s="68">
        <f t="shared" ref="AP901:AP964" si="1662">IF(OR(D901="NPC6ASZDB-BL015C",D901="NPP6ASZDB-BL150C",D901="NPP6ASZDB-BL009M",D901="NPP6ASZDB-BL006M",D901="NPP6ASZDB-BL008M",D901="NPP6ASZDB-BL010M",D901="NPP6ASZDB-BL250C",D901="NPP6ASZDB-BL002M",D901="NPC6ASZDB-BL025C",D901="NPC6ASZDB-BL006M",D901="NPC6ASZDB-BL014M",D901="NPC6ASZDB-BL015M",D901="NPC06SZDB-BL015M",D901="NPC6ASZDB-BL013C",D901="NPC6ASZDB-BL030C",D901="NPC6ASZDB-BL350C",D901="NPC06SZDB-BL020C",D901="NPC6ASZDB-BL012M",D901="NPC6ASZDB-BL008M",D901="NPC6ASZDB-BL009M",D901="NPC6ASZDB-BL007M",D901="NPC6ASZDB-BL750C",D901="NPC06SZDB-BL050C",D901="NPC6ASZDB-BL250C",D901="NPC6ASZDB-BL050C",D901="NPC06SZDB-BL010M",D901="NPC6ASZDB-BL015M",D901="NPC6ASZDB-BL020M",D901="NPC06SZDB-BL150C",D901="NPC6ASZDB-BL030M",D901="NPC6ASZDB-BL150C",D901="NPC06SZDB-BL001M",D901="NPC06SZDB-BL003M",D901="NPC06SZDB-BL002M",D901="NPC6ASZDB-BL001M",D901="NPC6ASZDB-BL002M",D901="NPC6ASZDB-BL003M",D901="NPC6ASZDB-BL004M",D901="NPC6ASZDB-BL005M",D901="NPC6ASZDB-BL010M",),E901*(F901+0.1),0)</f>
        <v>0</v>
      </c>
      <c r="AQ901" s="67">
        <f t="shared" si="1605"/>
        <v>41645</v>
      </c>
      <c r="AR901" s="66"/>
      <c r="AS901" s="68">
        <f t="shared" si="1607"/>
        <v>0</v>
      </c>
      <c r="AT901" s="67">
        <f t="shared" si="1606"/>
        <v>2020</v>
      </c>
      <c r="AU901" s="66"/>
      <c r="AV901" s="66">
        <f t="shared" si="1554"/>
        <v>0</v>
      </c>
      <c r="AW901" s="42">
        <f t="shared" si="1654"/>
        <v>1620.0000000000014</v>
      </c>
      <c r="AX901" s="66"/>
      <c r="AY901" s="66">
        <f t="shared" si="1608"/>
        <v>0</v>
      </c>
      <c r="AZ901" s="67">
        <f t="shared" ref="AZ901:AZ952" si="1663">+AZ900+AX901-AY901</f>
        <v>1738.6</v>
      </c>
      <c r="BA901" s="66"/>
      <c r="BB901" s="68">
        <f t="shared" si="1609"/>
        <v>0</v>
      </c>
      <c r="BC901" s="67">
        <f t="shared" si="1555"/>
        <v>1254.5999999999999</v>
      </c>
      <c r="BD901" s="66"/>
      <c r="BE901" s="68">
        <f t="shared" si="1610"/>
        <v>0</v>
      </c>
      <c r="BF901" s="67">
        <f t="shared" si="1643"/>
        <v>7194.3200000000015</v>
      </c>
      <c r="BG901" s="66"/>
      <c r="BH901" s="68">
        <f t="shared" si="1660"/>
        <v>0</v>
      </c>
      <c r="BI901" s="67">
        <f t="shared" si="1590"/>
        <v>44919.88</v>
      </c>
      <c r="BJ901" s="66"/>
      <c r="BK901" s="68">
        <f t="shared" si="1612"/>
        <v>307.2</v>
      </c>
      <c r="BL901" s="67">
        <f t="shared" si="1556"/>
        <v>4297.4000000000005</v>
      </c>
      <c r="BM901" s="66"/>
      <c r="BN901" s="68">
        <f t="shared" si="1557"/>
        <v>0</v>
      </c>
      <c r="BO901" s="67">
        <f t="shared" si="1558"/>
        <v>7567.5000000000018</v>
      </c>
      <c r="BP901" s="66"/>
      <c r="BQ901" s="68">
        <f t="shared" si="1651"/>
        <v>0</v>
      </c>
      <c r="BR901" s="67">
        <f t="shared" si="1648"/>
        <v>23451.419999999991</v>
      </c>
      <c r="BS901" s="66"/>
      <c r="BT901" s="66">
        <f t="shared" si="1581"/>
        <v>120</v>
      </c>
      <c r="BU901" s="67">
        <f t="shared" si="1632"/>
        <v>38703</v>
      </c>
      <c r="BV901" s="66"/>
      <c r="BW901" s="66">
        <f t="shared" si="1582"/>
        <v>120</v>
      </c>
      <c r="BX901" s="67">
        <f t="shared" si="1652"/>
        <v>113429</v>
      </c>
      <c r="BY901" s="66"/>
      <c r="BZ901" s="66">
        <f t="shared" si="1583"/>
        <v>120</v>
      </c>
      <c r="CA901" s="67">
        <f t="shared" si="1634"/>
        <v>34183</v>
      </c>
      <c r="CB901" s="66"/>
      <c r="CC901" s="66">
        <f t="shared" si="1631"/>
        <v>0</v>
      </c>
      <c r="CD901" s="67">
        <f t="shared" si="1639"/>
        <v>39831.689999999995</v>
      </c>
      <c r="CE901" s="66"/>
      <c r="CF901" s="66">
        <f t="shared" si="1559"/>
        <v>0</v>
      </c>
      <c r="CG901" s="67">
        <f t="shared" si="1560"/>
        <v>5617.9</v>
      </c>
      <c r="CH901" s="66"/>
      <c r="CI901" s="66">
        <f t="shared" si="1613"/>
        <v>0</v>
      </c>
      <c r="CJ901" s="67">
        <f t="shared" si="1578"/>
        <v>8715</v>
      </c>
      <c r="CK901" s="66"/>
      <c r="CL901" s="68">
        <f t="shared" si="1614"/>
        <v>0</v>
      </c>
      <c r="CM901" s="79">
        <f t="shared" si="1561"/>
        <v>4864</v>
      </c>
      <c r="CN901" s="66"/>
      <c r="CO901" s="68">
        <f t="shared" si="1615"/>
        <v>0</v>
      </c>
      <c r="CP901" s="79">
        <f t="shared" si="1562"/>
        <v>3955</v>
      </c>
      <c r="CQ901" s="66"/>
      <c r="CR901" s="68">
        <f t="shared" si="1616"/>
        <v>0</v>
      </c>
      <c r="CS901" s="79">
        <f t="shared" si="1653"/>
        <v>6656</v>
      </c>
      <c r="CT901" s="66"/>
      <c r="CU901" s="68">
        <f t="shared" si="1617"/>
        <v>0</v>
      </c>
      <c r="CV901" s="79">
        <f t="shared" si="1563"/>
        <v>7769</v>
      </c>
      <c r="CW901" s="66"/>
      <c r="CX901" s="66">
        <f t="shared" si="1618"/>
        <v>0</v>
      </c>
      <c r="CY901" s="40">
        <f t="shared" si="1641"/>
        <v>6801.7599999999984</v>
      </c>
      <c r="CZ901" s="65"/>
      <c r="DA901" s="66">
        <f t="shared" si="1619"/>
        <v>0</v>
      </c>
      <c r="DB901" s="67">
        <f t="shared" si="1579"/>
        <v>73532</v>
      </c>
      <c r="DC901" s="66"/>
      <c r="DD901" s="66">
        <f t="shared" si="1620"/>
        <v>0</v>
      </c>
      <c r="DE901" s="67">
        <f t="shared" si="1580"/>
        <v>120303</v>
      </c>
      <c r="DF901" s="66"/>
      <c r="DG901" s="69">
        <f t="shared" si="1621"/>
        <v>0</v>
      </c>
      <c r="DH901" s="67">
        <f t="shared" si="1640"/>
        <v>441234</v>
      </c>
      <c r="DI901" s="66"/>
      <c r="DJ901" s="66">
        <f t="shared" si="1622"/>
        <v>0</v>
      </c>
      <c r="DK901" s="67">
        <f t="shared" si="1564"/>
        <v>3768</v>
      </c>
      <c r="DM901" s="206">
        <f t="shared" si="1623"/>
        <v>0</v>
      </c>
      <c r="DN901" s="25">
        <f t="shared" ref="DN901:DN964" si="1664">DN900+DL901-DM901</f>
        <v>0</v>
      </c>
      <c r="DO901" s="5"/>
      <c r="DP901" s="43">
        <f t="shared" si="1624"/>
        <v>0</v>
      </c>
      <c r="DQ901" s="27">
        <f t="shared" si="1565"/>
        <v>6819.5</v>
      </c>
      <c r="DR901" s="5"/>
      <c r="DS901" s="43">
        <f t="shared" si="1625"/>
        <v>0</v>
      </c>
      <c r="DT901" s="27">
        <f t="shared" si="1566"/>
        <v>4846</v>
      </c>
      <c r="DU901" s="5"/>
      <c r="DV901" s="43">
        <f t="shared" si="1626"/>
        <v>0</v>
      </c>
      <c r="DW901" s="27">
        <f t="shared" si="1567"/>
        <v>4835</v>
      </c>
      <c r="DX901" s="5"/>
      <c r="DY901" s="22">
        <f t="shared" si="1627"/>
        <v>0</v>
      </c>
      <c r="DZ901" s="25">
        <f t="shared" si="1568"/>
        <v>523</v>
      </c>
      <c r="EA901" s="22"/>
      <c r="EB901" s="22">
        <f t="shared" si="1628"/>
        <v>0</v>
      </c>
      <c r="EC901" s="28">
        <f t="shared" si="1569"/>
        <v>369</v>
      </c>
      <c r="ED901" s="5"/>
      <c r="EE901" s="43">
        <f t="shared" si="1629"/>
        <v>0</v>
      </c>
      <c r="EF901" s="27">
        <f t="shared" si="1570"/>
        <v>4769</v>
      </c>
      <c r="EG901" s="66"/>
      <c r="EH901" s="66">
        <f t="shared" si="1630"/>
        <v>0</v>
      </c>
      <c r="EI901" s="67">
        <f t="shared" si="1571"/>
        <v>22617</v>
      </c>
      <c r="EJ901" s="66"/>
      <c r="EK901" s="66">
        <f t="shared" si="1591"/>
        <v>0</v>
      </c>
      <c r="EL901" s="67">
        <f t="shared" si="1572"/>
        <v>21247</v>
      </c>
      <c r="EM901" s="110">
        <f t="shared" si="1592"/>
        <v>178762.86805400002</v>
      </c>
    </row>
    <row r="902" spans="1:143" ht="11.25" customHeight="1" x14ac:dyDescent="0.25">
      <c r="A902" s="187">
        <v>46158</v>
      </c>
      <c r="B902" s="187"/>
      <c r="C902" s="176">
        <v>8004987118</v>
      </c>
      <c r="D902" s="17" t="s">
        <v>31</v>
      </c>
      <c r="E902" s="18">
        <v>50</v>
      </c>
      <c r="F902" s="19">
        <v>1</v>
      </c>
      <c r="G902" s="20">
        <v>191516042056</v>
      </c>
      <c r="H902" s="66"/>
      <c r="I902" s="41">
        <f t="shared" si="1655"/>
        <v>0</v>
      </c>
      <c r="J902" s="48">
        <f t="shared" si="1656"/>
        <v>116093</v>
      </c>
      <c r="K902" s="66"/>
      <c r="L902" s="41">
        <f t="shared" si="1645"/>
        <v>0</v>
      </c>
      <c r="M902" s="48">
        <f t="shared" si="1659"/>
        <v>7752</v>
      </c>
      <c r="N902" s="66"/>
      <c r="O902" s="41">
        <f t="shared" ref="O902:O933" si="1665">IF(OR(D902="NPC6ASZDB-WT019M",D902="NPC6ASZDB-RD015M",D902="NPC06SZDB-BK006M",D902="NPC06SZDB-BK007M",D902="NPC6ASZDB-OR750C",D902="NPC06SZDB-BK004M",D902="NPC06SZDB-BL015M",D902="NPC6ASZDB-BL013C",D902="NPC6ASZDB-BL030C",D902="NPC6ASZDB-GY009M",D902="NPC06SZDB-BK002M",D902="NPC6ASZDB-GY025C",D902="NPC06SZDB-BK003M",D902="NPC06SZDB-GY005M",D902="NPC6ASZDB-RD020C",D902="NPC06SZDB-YL040M",D902="NPC6ASZDB-GY125C",D902="NPC06SZDB-YL002M",D902="NPC6ASZDB-WT100M",D902="NPC6ASZDB-RD008M",D902="NPC6ASZDB-YL009M",D902="NPC6ASZDB-VT010M",D902="NPC6ASZDB-OR007M",D902="NPC6ASZDB-VT007M",D902="NPC6ASZDB-BK007M",D902="NPC6ASZDB-GY350C",D902="NPC6ASZDB-YL350C",D902="NPC6ASZDB-OR350C",D902="NPC6ASZDB-VT350C",D902="NPC6ASZDB-BL350C",D902="NPC6ASZDB-RD350C",D902="NPC6ASZDB-BK350C",D902="NPC6ASZDB-VT003M",D902="NPC6ASZDB-OR250C",D902="NPC6ASZDB-VT250C",D902="NPC6ASZDB-VT002M",D902="NPC6ASZDB-VT050C",D902="NPC6ASZDB-VT001M",D902="NPC6ASZDB-VT150C",D902="NPC6ASZDB-WT017C",D902="NPC6ASZDB-RD030C",D902="NPC6ASZDB-WT030C",D902="NPC6ASZDB-OR020M",D902="NPC6ASZDB-OR020M",D902="NPC6ASZDB-OR015M",D902="NPC06SZDB-WT025C",D902="NPC6ASZDB-WT013M",D902="NPC6ASZDB-BK175C",D902="NPC6ASZDB-GY075C",D902="NPC6ASZDB-BK075C",D902="NPC6ASZDB-BK125C",D902="NPC6ASZDB-GN250C",D902="NPC6ASZDB-WT011M",D902="NPC6ASZDB-WT014M",D902="NPC6ASZDB-OR005M",D902="NPC6ASZDB-GY006M",D902="NPC6ASZDB-WT550C",D902="NPC6ASZDB-WT650C",D902="NPC6ASZDB-WT850C",D902="NPC6ASZDB-WT950C",D902="NPC6ASZDB-RD250C",D902="NPC06SZDB-GY015C",D902="NPC06SZDB-BL020C",D902="NPC06SZDB-YL015C",D902="NPC6ASZDB-BL012M",D902="NPC6ASZDB-WT020C",D902="NPC6ASZDB-BL008M",D902="NPC6ASZDB-BL009M",D902="NPC6ASZDB-WT022M",D902="NPC6ASZDB-YL007M",D902="NPC06SZDB-WT250C",D902="NPC6ASZDB-BL007M",D902="NPC6ASZDB-BK050C",D902="NPC6ASZDB-BK025C",D902="NPC6ASZDB-BL750C",D902="NPC6ASZDB-OR010M",D902="NPC06SZDB-RD015M",D902="NPC6ASZDB-YL012M",D902="NPC6ASZDB-YL030M",D902="NPC6ASZDB-YL020M",D902="NPC6ASZDB-RD050C",D902="NPC06SZDB-BL050C",D902="NPC06SZDB-RD050C",D902="NPC06SZDB-YL050C",D902="NPC06SZDB-YL003M",D902="NPC06SZDB-GN002M",D902="NPC6ASZDB-RD010M",D902="NPC6ASZDB-GY450C",D902="NPC6ASZDB-GY450C",D902="NPC6ASZDB-BL250C",D902="NPC6ASZDB-GY050C",D902="NPC6ASZDB-YL250C",D902="NPC6ASZDB-YL008M",D902="NPC06SZDB-YL010M",D902="NPC6ASZDB-GY008M",D902="NPC06SZDB-RD005M",D902="NPC6ASZDB-BL050C",D902="NPC6ASZDB-WT450C",D902="NPC6ASZDB-OR050C",D902="NPC06SZDB-GN010M",D902="NPC06SZDB-RD010M",D902="NPC06SZDB-BL010M",D902="NPC6ASZDB-GY050C",D902="NPC6ASZDB-YL025C",D902="NPC6ASZDB-BK250C",D902="NPC6ASZDB-BK004M",D902="NPC6ASZDB-YL006M",D902="NPC06SZDB-WT007M",D902="NPC6ASZDB-BL015M",D902="NPC6ASZDB-BL020M",D902="NPC6ASZDB-GN010M",D902="NPC6ASZDB-GN015M",D902="NPC6ASZDB-GY250C",D902="NPC6ASZDB-BK030M",D902="NPC06SZDB-GY003M",D902="NPC06SZDB-BL150C",D902="NPC6ASZDB-BK013M",D902="NPC6ASZDB-OR150C",D902="NPC6ASZDB-GY007M",D902="NPC6ASZDB-BK750C",D902="NPC06SZDB-GN003M",D902="NPC06SZDB-BK150C",D902="NPC06SZDB-BK001M",D902="NPC6ASZDB-RD007M",D902="NPC6ASZDB-RD010M",D902="NPC06SZDB-GY006M",D902="NPC06SZDB-GY015M",D902="NPC06SZDB-BK050C",D902="NPC6ASZDB-GN025C",D902="NPC6ASZDB-WT009M",D902="NPC6ASZDB-OR004M",D902="NPC6ASZDB-WT075C",D902="NPC6ASZDB-WT175C",D902="NPC06SZDB-GY001M",D902="NPC06SZDB-GY002M",D902="NPC6ASZDB-WT125C",D902="NPC6ASZDB-WT225C",D902="NPC6ASZDB-WT275C",D902="NPC6ASZDB-GY015M",D902="NPC6ASZDB-RD001M",D902="NPC6ASZDB-RD005M",D902="NPC6ASZDB-WT025C",D902="NPC6ASZDB-YL001M",D902="NPC6ASZDB-YL005M",D902="NPC06SZDB-GY010M",D902="NPC06SZDB-YL005M",D902="NPC06SZDB-YL001M",D902="NPC6ASZDB-BK150C",D902="NPC6ASZDB-BL030M",D902="NPC6ASZDB-YL050C",D902="NPC6ASZDB-YL010M",D902=1711167,D902="NPC6ASZDB-OR010M",D902="NPC06SZDB-YL150C",D902="NPC6ASZDB-OR005M",D902="NPC06SZDB-OR002M",D902="NPC6ASZDB-RD150C",D902="NPC6ASZDB-WT025M",D902="NPC6ASZDB-WT150C",D902="NPC6ASZDB-WT250C",D902="NPC6ASZDB-WT350C",D902="NPC6ASZDB-YL002M",D902="NPC6ASZDB-WT012M",D902="NPC6ASZDB-BL150C",D902="NPC6ASZDB-WT015M",D902="NPC6ASZDB-YL150C",D902="NPC6ASZDB-YL003M",D902="NPC6ASZDB-WT750C",D902="NPC6ASZDB-GN050C",D902="NPC6ASZDB-WT008M",D902="NPC06SZDB-OR010M",D902="NPC6ASZDB-GY150C",D902="NPC6ASZDB-GN150C",D902="NPC6ASZDB-OR001M",D902="NPC6ASZDB-OR002M",D902="NPC6ASZDB-OR003M",D902="NPC06SZDB-RD002M",D902="NPC06SZDB-RD150C",D902="NPC6ASZDB-BK015M",D902="NPC06SZDB-GN001M",D902="NPC06SZDB-GN150C",D902="NPC06SZDB-WT030M",D902="NPC06SZDB-WT750C",D902="NPC06SZDB-WT015M",D902="NPC6ASZDB-WT030M",D902="NPC06SZDB-RD001M",D902="NPC06SZDB-RD003M",D902="NPC06SZDB-OR003M",D902="NPC06SZDB-OR001M",D902="NPC06SZDB-BL001M",D902="NPC06SZDB-BL003M",D902="NPC06SZDB-WT150C",D902="NPC06SZDB-BL002M",D902="NPC6ASZDB-WT050C",D902="NPC06SZDB-WT050C",D902="NPC06SZDB-WT001M",D902="NPC06SZDB-WT002M",D902="NPC06SZDB-WT003M",D902="NPC06SZDB-WT004M",D902="NPC06SZDB-WT005M",D902="NPC06SZDB-WT020M",D902="NPC6ASZDB-GN001M",D902="NPC6ASZDB-GN002M",D902="NPC6ASZDB-GN003M",D902="NPC6ASZDB-GN004M",D902="NPC6ASZDB-GN005M",D902="NPC6ASZDB-GN020M",D902="NPC06SZDB-WT010M",D902="NPC6ASZDB-GN030M",D902=1711091,D902=1711093,D902=1711815,D902=1711094,D902=1711095,D902=1711098,D902=2153215,D902=1711096,D902=1711097,D902=1711027,D902=2153463,D902=1711911,D902="NPC6ASZDB-WT001M",D902="NPC6ASZDB-WT002M",D902="NPC6ASZDB-WT003M",D902="NPC6ASZDB-WT004M",D902="NPC6ASZDB-WT005M",D902="NPC6ASZDB-WT006M",D902="NPC6ASZDB-WT007M",D902="NPC6ASZDB-WT010M",D902="NPC6ASZDB-WT020M",D902="NPC6ASZDB-RD002M",D902="NPC6ASZDB-RD003M",D902="NPC6ASZDB-RD020M",D902="NPC6ASZDB-GY001M",D902="NPC6ASZDB-GY002M",D902="NPC6ASZDB-GY003M",D902="NPC6ASZDB-GY004M",D902="NPC6ASZDB-GY005M",D902="NPC6ASZDB-GY010M",D902="NPC6ASZDB-GY020M",D902="NPC6ASZDB-GY025M",D902="NPC6ASZDB-GY030M",D902="NPC6ASZDB-BL001M",D902="NPC6ASZDB-BL002M",D902="NPC6ASZDB-BL003M",D902="NPC6ASZDB-BL004M",D902="NPC6ASZDB-BL005M",D902="NPC6ASZDB-BL010M",D902="NPC6ASZDB-BK001M",D902="NPC6ASZDB-BK002M",D902="NPC6ASZDB-BK003M",D902="NPC6ASZDB-BK005M",D902="NPC6ASZDB-BK010M",D902="NPC6ASZDB-BK020M",D902=1711171),E902*2,0)</f>
        <v>0</v>
      </c>
      <c r="P902" s="48">
        <f t="shared" si="1657"/>
        <v>110136</v>
      </c>
      <c r="Q902" s="66"/>
      <c r="R902" s="66">
        <f t="shared" si="1638"/>
        <v>0</v>
      </c>
      <c r="S902" s="67">
        <f t="shared" si="1658"/>
        <v>13612</v>
      </c>
      <c r="T902" s="66"/>
      <c r="U902" s="66">
        <f t="shared" ref="U902:U965" si="1666">IF(OR(D902="NPP6ASZDB-WT020M",D902="NPP6ASZDB-WT012M",1301="NPP6ASZDB-WT008M",D902="NPP6ASZDB-WT004M",D902="NPP6ASZDB-WT025M",D902="NPP6ASZDB-WT250C",D902="NPP6ASZDB-WT010M",D902="NPP6ASZDB-WT015M",D902="NPP6ASZDB-WT650C",D902="NPP6ASZDB-WT007M",D902="NPP6ASZDB-WT750C",D902="NPP6ASZDB-WT008M",D902="NPP6ASZDB-WT006M",D902="NPP6ASZDB-WT003M",D902="NPP6ASZDB-WT150C",D902="NPP6ASZDB-WT350C",D902="NPP6ASZDB-WT005M",D902="NPC6ASZDB-WT015C",D902="NPP6ASZDB-WT001M",D902="NPP6ASZDB-WT002M",D902="NPC6ASZDB-WT028M",D902="NPC06SZDB-WT025M",D902="NPC6ASZDB-WT035M",D902="NPC6ASZDB-WT028M ",D902="NPC6ASZDB-WT019M",D902="NPC6ASZDB-WT018M",D902="NPC6ASZDB-WT023M",D902="NPC6ASZDB-WT024M",D902="NPC6ASZDB-WT017M",D902="NPC6ASZDB-WT016M",D902="NPC6ASZDB-WT100M",D902="NPC6ASZDB-WT017C",D902="NPC6ASZDB-WT030C",D902="NPC06SZDB-WT025C",D902="NPC6ASZDB-WT013M",D902="NPC6ASZDB-WT011M",D902="NPC6ASZDB-WT014M",D902="NPC6ASZDB-WT550C",D902="NPC6ASZDB-WT650C",D902="NPC6ASZDB-WT850C",D902="NPC6ASZDB-WT950C",D902="NPC6ASZDB-WT020C",D902="NPC6ASZDB-WT022M",D902="NPC06SZDB-WT250C",D902="NPC6ASZDB-WT125C",D902="NPC6ASZDB-WT450C",D902="NPC06SZDB-WT007M",D902="NPC6ASZDB-WT009M",D902="NPC6ASZDB-WT075C",D902="NPC6ASZDB-WT175C",D902="NPC6ASZDB-WT125C",D902="NPC6ASZDB-WT225C",D902="NPC6ASZDB-WT275C",D902="NPC6ASZDB-WT025C",D902="NPC6ASZDB-WT025M",D902="NPC6ASZDB-WT150C",D902="NPC6ASZDB-WT250C",D902="NPC6ASZDB-WT350C",D902="NPC6ASZDB-WT012M",D902="NPC6ASZDB-WT015M",D902="NPC6ASZDB-WT750C",D902="NPC6ASZDB-WT008M",D902="NPC06SZDB-WT030M",D902="NPC06SZDB-WT750C",D902="NPC06SZDB-WT015M",D902="NPC6ASZDB-WT030M",D902="NPC06SZDB-WT150C",D902="NPC6ASZDB-WT050C",D902="NPC06SZDB-WT050C",D902="NPC06SZDB-WT001M",D902="NPC06SZDB-WT002M",D902="NPC06SZDB-WT003M",D902="NPC06SZDB-WT004M",D902="NPC06SZDB-WT005M",D902="NPC06SZDB-WT010M",D902="NPC06SZDB-WT020M",D902=1711815,D902="NPC6ASZDB-WT001M",D902="NPC6ASZDB-WT002M",D902="NPC6ASZDB-WT003M",D902="NPC6ASZDB-WT004M",D902="NPC6ASZDB-WT005M",D902="NPC6ASZDB-WT006M",D902="NPC6ASZDB-WT007M",D902="NPC6ASZDB-WT010M",D902="NPC6ASZDB-WT020M",D902="NPC6ASZDB-WT027M",),E902*(F902+0.1),0)</f>
        <v>0</v>
      </c>
      <c r="V902" s="67">
        <f t="shared" si="1598"/>
        <v>37035.600000000006</v>
      </c>
      <c r="X902" s="69">
        <f t="shared" si="1661"/>
        <v>0</v>
      </c>
      <c r="Y902" s="67">
        <f t="shared" si="1599"/>
        <v>6245</v>
      </c>
      <c r="Z902" s="66"/>
      <c r="AA902" s="68">
        <f t="shared" si="1585"/>
        <v>0</v>
      </c>
      <c r="AB902" s="67">
        <f t="shared" si="1600"/>
        <v>5897</v>
      </c>
      <c r="AC902" s="66"/>
      <c r="AD902" s="66">
        <f t="shared" si="1586"/>
        <v>0</v>
      </c>
      <c r="AE902" s="67">
        <f t="shared" si="1601"/>
        <v>3738</v>
      </c>
      <c r="AF902" s="66"/>
      <c r="AG902" s="78">
        <f t="shared" si="1587"/>
        <v>0</v>
      </c>
      <c r="AH902" s="79">
        <f t="shared" si="1602"/>
        <v>4534.5</v>
      </c>
      <c r="AI902" s="66"/>
      <c r="AJ902" s="68">
        <f t="shared" si="1642"/>
        <v>0</v>
      </c>
      <c r="AK902" s="67">
        <f t="shared" si="1603"/>
        <v>22013</v>
      </c>
      <c r="AL902" s="66"/>
      <c r="AM902" s="68">
        <f t="shared" si="1588"/>
        <v>0</v>
      </c>
      <c r="AN902" s="67">
        <f t="shared" si="1604"/>
        <v>8763.02</v>
      </c>
      <c r="AO902" s="66"/>
      <c r="AP902" s="68">
        <f t="shared" si="1662"/>
        <v>0</v>
      </c>
      <c r="AQ902" s="67">
        <f t="shared" si="1605"/>
        <v>41645</v>
      </c>
      <c r="AR902" s="66"/>
      <c r="AS902" s="68">
        <f t="shared" si="1607"/>
        <v>0</v>
      </c>
      <c r="AT902" s="67">
        <f t="shared" si="1606"/>
        <v>2020</v>
      </c>
      <c r="AU902" s="66"/>
      <c r="AV902" s="66">
        <f t="shared" ref="AV902:AV965" si="1667">IF(OR(D902="NPC06UZDB-BK025C",D902="NPC06UZDB-BK020M",D902="NPP06UZDB-BK005M",D902="NPP06UZDB-BK150C",D902="NPP06UZDB-BK010M",D902="NPP06UZDB-BK001M",D902="NPP06UZDB-BK001M",D902="NPP06UZDB-BK002M",D902="NPP06UZDB-BK003M",D902="NPC06UZDB-BK350C",D902="NPC06UZDB-BK016M",D902="NPC06UZDB-BK011M",D902="CO155E2-01M007",D902="CO155E2-01M004",D902="NPC06UZDB-BK750C",D902="CO155E2-01M007",D902="NPC06UZDB-BK010M",D902="NPC06UZDB-BK150C",D902="NPC06UZDB-BK250C",D902="CO155E2-01C050",D902="NPC06UZDB-BK007M",D902="CO155E2-01C250",D902="CO155E2-01C150",D902="CO155E2-01C250",D902="CO155E2-01M015",D902="CO155E2-01M003",D902="CO155E2-01M005",D902="NPC06UZDB-BK005M",D902="CO155E2-01M001",D902="CO155E2-01M002",D902="CO155E2-01M010",D902="NPC06UZDB-BK050C",D902="NPC06UZDB-BK001M",D902="NPC06UZDB-BK002M",D902="NPC06UZDB-BK003M",),E902*(F902+0.12),0)</f>
        <v>0</v>
      </c>
      <c r="AW902" s="42">
        <f t="shared" si="1654"/>
        <v>1620.0000000000014</v>
      </c>
      <c r="AX902" s="66"/>
      <c r="AY902" s="66">
        <f t="shared" si="1608"/>
        <v>0</v>
      </c>
      <c r="AZ902" s="67">
        <f t="shared" si="1663"/>
        <v>1738.6</v>
      </c>
      <c r="BA902" s="66"/>
      <c r="BB902" s="68">
        <f t="shared" si="1609"/>
        <v>0</v>
      </c>
      <c r="BC902" s="67">
        <f t="shared" ref="BC902:BC947" si="1668">BC901+BA902-BB902</f>
        <v>1254.5999999999999</v>
      </c>
      <c r="BD902" s="66"/>
      <c r="BE902" s="68">
        <f t="shared" si="1610"/>
        <v>0</v>
      </c>
      <c r="BF902" s="67">
        <f t="shared" si="1643"/>
        <v>7194.3200000000015</v>
      </c>
      <c r="BG902" s="66"/>
      <c r="BH902" s="68">
        <f t="shared" si="1660"/>
        <v>56.000000000000007</v>
      </c>
      <c r="BI902" s="67">
        <f t="shared" si="1590"/>
        <v>44863.88</v>
      </c>
      <c r="BJ902" s="66"/>
      <c r="BK902" s="68">
        <f t="shared" si="1612"/>
        <v>0</v>
      </c>
      <c r="BL902" s="67">
        <f t="shared" ref="BL902:BL965" si="1669">+BL901+BJ902-BK902</f>
        <v>4297.4000000000005</v>
      </c>
      <c r="BM902" s="66"/>
      <c r="BN902" s="68">
        <f t="shared" ref="BN902:BN965" si="1670">IF(OR(D902="NPP06UZDB-OR005M",D902="NPP06UZDB-OR002M",D902="NPP06UZDB-OR003M",D902="NPP06UZDB-OR008M",D902="NPP06UZDB-OR020M",D902="NPP06UZDB-OR150C",D902="NPP06UZDB-OR010M",D902="NPC06UZDB-OR015C",D902="NPP06UZDB-OR007M",D902="NPP06UZDB-OR001M",D902="NPC06UZDB-OR008M",D902="NPC06UZDB-OR350C",D902="NPC06UZDB-OR150C",D902="NPC06UZDB-OR350C",D902="NPC06UZDB-OR007M",D902="NPC06UZDB-OR015M",D902="CO155E2-06C150",D902="CO155E2-06M001",D902="NPC06UZDB-OR750C",D902="CO155E2-06M003",D902="CO155E2-06M002",D902="NPC06UZDB-OR050C",D902="NPC06UZDB-OR001M",D902="NPC06UZDB-OR002M",D902="NPC06UZDB-OR003M",D902="NPC06UZDB-OR004M",D902="NPC06UZDB-OR005M",D902="NPC06UZDB-OR006M",D902="NPC06UZDB-OR010M",D902="NPC06UZDB-OR020M",),E902*(F902+0.12),0)</f>
        <v>0</v>
      </c>
      <c r="BO902" s="67">
        <f t="shared" ref="BO902:BO965" si="1671">+BO901+BM902-BN902</f>
        <v>7567.5000000000018</v>
      </c>
      <c r="BP902" s="66"/>
      <c r="BQ902" s="68">
        <f t="shared" si="1651"/>
        <v>0</v>
      </c>
      <c r="BR902" s="67">
        <f t="shared" si="1648"/>
        <v>23451.419999999991</v>
      </c>
      <c r="BS902" s="66"/>
      <c r="BT902" s="66">
        <f t="shared" si="1581"/>
        <v>100</v>
      </c>
      <c r="BU902" s="67">
        <f t="shared" si="1632"/>
        <v>38603</v>
      </c>
      <c r="BV902" s="66"/>
      <c r="BW902" s="66">
        <f t="shared" si="1582"/>
        <v>100</v>
      </c>
      <c r="BX902" s="67">
        <f t="shared" si="1652"/>
        <v>113329</v>
      </c>
      <c r="BY902" s="66"/>
      <c r="BZ902" s="66">
        <f t="shared" si="1583"/>
        <v>100</v>
      </c>
      <c r="CA902" s="67">
        <f t="shared" si="1634"/>
        <v>34083</v>
      </c>
      <c r="CB902" s="66"/>
      <c r="CC902" s="66">
        <f t="shared" si="1631"/>
        <v>0</v>
      </c>
      <c r="CD902" s="67">
        <f t="shared" si="1639"/>
        <v>39831.689999999995</v>
      </c>
      <c r="CE902" s="66"/>
      <c r="CF902" s="66">
        <f t="shared" ref="CF902:CF965" si="1672">IF(OR(D902="NPC6AUZDB-BL030C",D902="NPC6AUZDB-BL030C",D902="NPC6AUZDB-BL025C",D902="NPC6AUZDB-BL010M",D902="NPC6AUZDB-BL015M",D902="NPC6AUZDB-BL002M",D902="NPC6AUZDB-BL050C",D902="NPC6AUZDB-BL002M",D902="NPC6AUZDA-BL030M",D902="NPC6AUZDB-BL150C",D902="NPC6AUZDB-BL005M",D902="NPC6AUZDB-BL003M",D902="NPC6AUZDB-BL007M",D902="NPC6AUZDB-BL001M"),E902*(F902+0.1),0)</f>
        <v>0</v>
      </c>
      <c r="CG902" s="67">
        <f t="shared" ref="CG902:CG965" si="1673">+CG901+CE902-CF902</f>
        <v>5617.9</v>
      </c>
      <c r="CH902" s="66"/>
      <c r="CI902" s="66">
        <f t="shared" si="1613"/>
        <v>0</v>
      </c>
      <c r="CJ902" s="67">
        <f t="shared" si="1578"/>
        <v>8715</v>
      </c>
      <c r="CK902" s="66"/>
      <c r="CL902" s="68">
        <f t="shared" si="1614"/>
        <v>0</v>
      </c>
      <c r="CM902" s="79">
        <f t="shared" ref="CM902:CM965" si="1674">+CM901+CK902-CL902</f>
        <v>4864</v>
      </c>
      <c r="CN902" s="66"/>
      <c r="CO902" s="68">
        <f t="shared" si="1615"/>
        <v>0</v>
      </c>
      <c r="CP902" s="79">
        <f t="shared" ref="CP902:CP965" si="1675">+CP901+CN902-CO902</f>
        <v>3955</v>
      </c>
      <c r="CQ902" s="66"/>
      <c r="CR902" s="68">
        <f t="shared" si="1616"/>
        <v>0</v>
      </c>
      <c r="CS902" s="79">
        <f t="shared" si="1653"/>
        <v>6656</v>
      </c>
      <c r="CT902" s="66"/>
      <c r="CU902" s="68">
        <f t="shared" si="1617"/>
        <v>0</v>
      </c>
      <c r="CV902" s="79">
        <f t="shared" ref="CV902:CV965" si="1676">+CV901+CT902-CU902</f>
        <v>7769</v>
      </c>
      <c r="CW902" s="66"/>
      <c r="CX902" s="66">
        <f t="shared" si="1618"/>
        <v>0</v>
      </c>
      <c r="CY902" s="40">
        <f t="shared" si="1641"/>
        <v>6801.7599999999984</v>
      </c>
      <c r="CZ902" s="65"/>
      <c r="DA902" s="66">
        <f t="shared" si="1619"/>
        <v>0</v>
      </c>
      <c r="DB902" s="67">
        <f t="shared" si="1579"/>
        <v>73532</v>
      </c>
      <c r="DC902" s="66"/>
      <c r="DD902" s="66">
        <f t="shared" si="1620"/>
        <v>0</v>
      </c>
      <c r="DE902" s="67">
        <f t="shared" si="1580"/>
        <v>120303</v>
      </c>
      <c r="DF902" s="66"/>
      <c r="DG902" s="69">
        <f t="shared" si="1621"/>
        <v>0</v>
      </c>
      <c r="DH902" s="67">
        <f t="shared" si="1640"/>
        <v>441234</v>
      </c>
      <c r="DI902" s="66"/>
      <c r="DJ902" s="66">
        <f t="shared" si="1622"/>
        <v>0</v>
      </c>
      <c r="DK902" s="67">
        <f t="shared" ref="DK902:DK965" si="1677">+DK901+DI902-DJ902</f>
        <v>3768</v>
      </c>
      <c r="DM902" s="206">
        <f t="shared" si="1623"/>
        <v>0</v>
      </c>
      <c r="DN902" s="25">
        <f t="shared" si="1664"/>
        <v>0</v>
      </c>
      <c r="DO902" s="5"/>
      <c r="DP902" s="43">
        <f t="shared" si="1624"/>
        <v>0</v>
      </c>
      <c r="DQ902" s="27">
        <f t="shared" ref="DQ902:DQ965" si="1678">DQ901+DO902-DP902</f>
        <v>6819.5</v>
      </c>
      <c r="DR902" s="5"/>
      <c r="DS902" s="43">
        <f t="shared" si="1625"/>
        <v>0</v>
      </c>
      <c r="DT902" s="27">
        <f t="shared" ref="DT902:DT965" si="1679">DT901+DR902-DS902</f>
        <v>4846</v>
      </c>
      <c r="DU902" s="5"/>
      <c r="DV902" s="43">
        <f t="shared" si="1626"/>
        <v>0</v>
      </c>
      <c r="DW902" s="27">
        <f t="shared" ref="DW902:DW965" si="1680">DW901+DU902-DV902</f>
        <v>4835</v>
      </c>
      <c r="DX902" s="5"/>
      <c r="DY902" s="22">
        <f t="shared" si="1627"/>
        <v>0</v>
      </c>
      <c r="DZ902" s="25">
        <f t="shared" ref="DZ902:DZ965" si="1681">DZ901+DX902-DY902</f>
        <v>523</v>
      </c>
      <c r="EA902" s="22"/>
      <c r="EB902" s="22">
        <f t="shared" si="1628"/>
        <v>0</v>
      </c>
      <c r="EC902" s="28">
        <f t="shared" ref="EC902:EC965" si="1682">EC901+EA902-EB902</f>
        <v>369</v>
      </c>
      <c r="ED902" s="5"/>
      <c r="EE902" s="43">
        <f t="shared" si="1629"/>
        <v>0</v>
      </c>
      <c r="EF902" s="27">
        <f t="shared" ref="EF902:EF965" si="1683">EF901+ED902-EE902</f>
        <v>4769</v>
      </c>
      <c r="EG902" s="66"/>
      <c r="EH902" s="66">
        <f t="shared" si="1630"/>
        <v>0</v>
      </c>
      <c r="EI902" s="67">
        <f t="shared" ref="EI902:EI965" si="1684">+EI901+EG902-EH902</f>
        <v>22617</v>
      </c>
      <c r="EJ902" s="66"/>
      <c r="EK902" s="66">
        <f t="shared" si="1591"/>
        <v>0</v>
      </c>
      <c r="EL902" s="67">
        <f t="shared" ref="EL902:EL965" si="1685">EL901+EJ902-EK902</f>
        <v>21247</v>
      </c>
      <c r="EM902" s="110">
        <f t="shared" si="1592"/>
        <v>178464.05605400004</v>
      </c>
    </row>
    <row r="903" spans="1:143" ht="11.25" customHeight="1" x14ac:dyDescent="0.25">
      <c r="A903" s="11">
        <v>46158</v>
      </c>
      <c r="B903" s="187"/>
      <c r="C903" s="176">
        <v>8004996539</v>
      </c>
      <c r="D903" s="17" t="s">
        <v>31</v>
      </c>
      <c r="E903" s="18">
        <v>500</v>
      </c>
      <c r="F903" s="19">
        <v>1</v>
      </c>
      <c r="G903" s="20">
        <v>191516042056</v>
      </c>
      <c r="H903" s="66"/>
      <c r="I903" s="41">
        <f t="shared" si="1655"/>
        <v>0</v>
      </c>
      <c r="J903" s="48">
        <f t="shared" si="1656"/>
        <v>116093</v>
      </c>
      <c r="K903" s="66"/>
      <c r="L903" s="41">
        <f t="shared" si="1645"/>
        <v>0</v>
      </c>
      <c r="M903" s="48">
        <f t="shared" si="1659"/>
        <v>7752</v>
      </c>
      <c r="N903" s="66"/>
      <c r="O903" s="41">
        <f t="shared" si="1665"/>
        <v>0</v>
      </c>
      <c r="P903" s="48">
        <f t="shared" si="1657"/>
        <v>110136</v>
      </c>
      <c r="Q903" s="66"/>
      <c r="R903" s="66">
        <f t="shared" si="1638"/>
        <v>0</v>
      </c>
      <c r="S903" s="67">
        <f t="shared" si="1658"/>
        <v>13612</v>
      </c>
      <c r="T903" s="66"/>
      <c r="U903" s="66">
        <f t="shared" si="1666"/>
        <v>0</v>
      </c>
      <c r="V903" s="67">
        <f t="shared" si="1598"/>
        <v>37035.600000000006</v>
      </c>
      <c r="X903" s="69">
        <f t="shared" si="1661"/>
        <v>0</v>
      </c>
      <c r="Y903" s="67">
        <f t="shared" si="1599"/>
        <v>6245</v>
      </c>
      <c r="Z903" s="66"/>
      <c r="AA903" s="68">
        <f t="shared" si="1585"/>
        <v>0</v>
      </c>
      <c r="AB903" s="67">
        <f t="shared" si="1600"/>
        <v>5897</v>
      </c>
      <c r="AC903" s="66"/>
      <c r="AD903" s="66">
        <f t="shared" si="1586"/>
        <v>0</v>
      </c>
      <c r="AE903" s="67">
        <f t="shared" si="1601"/>
        <v>3738</v>
      </c>
      <c r="AF903" s="66"/>
      <c r="AG903" s="78">
        <f t="shared" si="1587"/>
        <v>0</v>
      </c>
      <c r="AH903" s="79">
        <f t="shared" si="1602"/>
        <v>4534.5</v>
      </c>
      <c r="AI903" s="66"/>
      <c r="AJ903" s="68">
        <f t="shared" si="1642"/>
        <v>0</v>
      </c>
      <c r="AK903" s="67">
        <f t="shared" si="1603"/>
        <v>22013</v>
      </c>
      <c r="AL903" s="66"/>
      <c r="AM903" s="68">
        <f t="shared" si="1588"/>
        <v>0</v>
      </c>
      <c r="AN903" s="67">
        <f t="shared" si="1604"/>
        <v>8763.02</v>
      </c>
      <c r="AO903" s="66"/>
      <c r="AP903" s="68">
        <f t="shared" si="1662"/>
        <v>0</v>
      </c>
      <c r="AQ903" s="67">
        <f t="shared" si="1605"/>
        <v>41645</v>
      </c>
      <c r="AR903" s="66"/>
      <c r="AS903" s="68">
        <f t="shared" si="1607"/>
        <v>0</v>
      </c>
      <c r="AT903" s="67">
        <f t="shared" si="1606"/>
        <v>2020</v>
      </c>
      <c r="AU903" s="66"/>
      <c r="AV903" s="66">
        <f t="shared" si="1667"/>
        <v>0</v>
      </c>
      <c r="AW903" s="42">
        <f t="shared" si="1654"/>
        <v>1620.0000000000014</v>
      </c>
      <c r="AX903" s="66"/>
      <c r="AY903" s="66">
        <f t="shared" si="1608"/>
        <v>0</v>
      </c>
      <c r="AZ903" s="67">
        <f t="shared" si="1663"/>
        <v>1738.6</v>
      </c>
      <c r="BA903" s="66"/>
      <c r="BB903" s="68">
        <f t="shared" si="1609"/>
        <v>0</v>
      </c>
      <c r="BC903" s="67">
        <f t="shared" si="1668"/>
        <v>1254.5999999999999</v>
      </c>
      <c r="BD903" s="66"/>
      <c r="BE903" s="68">
        <f t="shared" si="1610"/>
        <v>0</v>
      </c>
      <c r="BF903" s="67">
        <f t="shared" si="1643"/>
        <v>7194.3200000000015</v>
      </c>
      <c r="BG903" s="66"/>
      <c r="BH903" s="68">
        <f t="shared" si="1660"/>
        <v>560</v>
      </c>
      <c r="BI903" s="67">
        <f t="shared" si="1590"/>
        <v>44303.88</v>
      </c>
      <c r="BJ903" s="66"/>
      <c r="BK903" s="68">
        <f t="shared" si="1612"/>
        <v>0</v>
      </c>
      <c r="BL903" s="67">
        <f t="shared" si="1669"/>
        <v>4297.4000000000005</v>
      </c>
      <c r="BM903" s="66"/>
      <c r="BN903" s="68">
        <f t="shared" si="1670"/>
        <v>0</v>
      </c>
      <c r="BO903" s="67">
        <f t="shared" si="1671"/>
        <v>7567.5000000000018</v>
      </c>
      <c r="BP903" s="66"/>
      <c r="BQ903" s="68">
        <f t="shared" si="1651"/>
        <v>0</v>
      </c>
      <c r="BR903" s="67">
        <f t="shared" si="1648"/>
        <v>23451.419999999991</v>
      </c>
      <c r="BS903" s="66"/>
      <c r="BT903" s="66">
        <f t="shared" si="1581"/>
        <v>1000</v>
      </c>
      <c r="BU903" s="67">
        <f t="shared" si="1632"/>
        <v>37603</v>
      </c>
      <c r="BV903" s="66"/>
      <c r="BW903" s="66">
        <f t="shared" si="1582"/>
        <v>1000</v>
      </c>
      <c r="BX903" s="67">
        <f t="shared" si="1652"/>
        <v>112329</v>
      </c>
      <c r="BY903" s="66"/>
      <c r="BZ903" s="66">
        <f t="shared" si="1583"/>
        <v>1000</v>
      </c>
      <c r="CA903" s="67">
        <f t="shared" si="1634"/>
        <v>33083</v>
      </c>
      <c r="CB903" s="66"/>
      <c r="CC903" s="66">
        <f t="shared" si="1631"/>
        <v>0</v>
      </c>
      <c r="CD903" s="67">
        <f t="shared" si="1639"/>
        <v>39831.689999999995</v>
      </c>
      <c r="CE903" s="66"/>
      <c r="CF903" s="66">
        <f t="shared" si="1672"/>
        <v>0</v>
      </c>
      <c r="CG903" s="67">
        <f t="shared" si="1673"/>
        <v>5617.9</v>
      </c>
      <c r="CH903" s="66"/>
      <c r="CI903" s="66">
        <f t="shared" si="1613"/>
        <v>0</v>
      </c>
      <c r="CJ903" s="67">
        <f t="shared" si="1578"/>
        <v>8715</v>
      </c>
      <c r="CK903" s="66"/>
      <c r="CL903" s="68">
        <f t="shared" si="1614"/>
        <v>0</v>
      </c>
      <c r="CM903" s="79">
        <f t="shared" si="1674"/>
        <v>4864</v>
      </c>
      <c r="CN903" s="66"/>
      <c r="CO903" s="68">
        <f t="shared" si="1615"/>
        <v>0</v>
      </c>
      <c r="CP903" s="79">
        <f t="shared" si="1675"/>
        <v>3955</v>
      </c>
      <c r="CQ903" s="66"/>
      <c r="CR903" s="68">
        <f t="shared" si="1616"/>
        <v>0</v>
      </c>
      <c r="CS903" s="79">
        <f t="shared" si="1653"/>
        <v>6656</v>
      </c>
      <c r="CT903" s="66"/>
      <c r="CU903" s="68">
        <f t="shared" si="1617"/>
        <v>0</v>
      </c>
      <c r="CV903" s="79">
        <f t="shared" si="1676"/>
        <v>7769</v>
      </c>
      <c r="CW903" s="66"/>
      <c r="CX903" s="66">
        <f t="shared" si="1618"/>
        <v>0</v>
      </c>
      <c r="CY903" s="40">
        <f t="shared" si="1641"/>
        <v>6801.7599999999984</v>
      </c>
      <c r="CZ903" s="65"/>
      <c r="DA903" s="66">
        <f t="shared" si="1619"/>
        <v>0</v>
      </c>
      <c r="DB903" s="67">
        <f t="shared" si="1579"/>
        <v>73532</v>
      </c>
      <c r="DC903" s="66"/>
      <c r="DD903" s="66">
        <f t="shared" si="1620"/>
        <v>0</v>
      </c>
      <c r="DE903" s="67">
        <f t="shared" si="1580"/>
        <v>120303</v>
      </c>
      <c r="DF903" s="66"/>
      <c r="DG903" s="69">
        <f t="shared" si="1621"/>
        <v>0</v>
      </c>
      <c r="DH903" s="67">
        <f t="shared" si="1640"/>
        <v>441234</v>
      </c>
      <c r="DI903" s="66"/>
      <c r="DJ903" s="66">
        <f t="shared" si="1622"/>
        <v>0</v>
      </c>
      <c r="DK903" s="67">
        <f t="shared" si="1677"/>
        <v>3768</v>
      </c>
      <c r="DM903" s="206">
        <f t="shared" si="1623"/>
        <v>0</v>
      </c>
      <c r="DN903" s="25">
        <f t="shared" si="1664"/>
        <v>0</v>
      </c>
      <c r="DO903" s="5"/>
      <c r="DP903" s="43">
        <f t="shared" si="1624"/>
        <v>0</v>
      </c>
      <c r="DQ903" s="27">
        <f t="shared" si="1678"/>
        <v>6819.5</v>
      </c>
      <c r="DR903" s="5"/>
      <c r="DS903" s="43">
        <f t="shared" si="1625"/>
        <v>0</v>
      </c>
      <c r="DT903" s="27">
        <f t="shared" si="1679"/>
        <v>4846</v>
      </c>
      <c r="DU903" s="5"/>
      <c r="DV903" s="43">
        <f t="shared" si="1626"/>
        <v>0</v>
      </c>
      <c r="DW903" s="27">
        <f t="shared" si="1680"/>
        <v>4835</v>
      </c>
      <c r="DX903" s="5"/>
      <c r="DY903" s="22">
        <f t="shared" si="1627"/>
        <v>0</v>
      </c>
      <c r="DZ903" s="25">
        <f t="shared" si="1681"/>
        <v>523</v>
      </c>
      <c r="EA903" s="22"/>
      <c r="EB903" s="22">
        <f t="shared" si="1628"/>
        <v>0</v>
      </c>
      <c r="EC903" s="28">
        <f t="shared" si="1682"/>
        <v>369</v>
      </c>
      <c r="ED903" s="5"/>
      <c r="EE903" s="43">
        <f t="shared" si="1629"/>
        <v>0</v>
      </c>
      <c r="EF903" s="27">
        <f t="shared" si="1683"/>
        <v>4769</v>
      </c>
      <c r="EG903" s="66"/>
      <c r="EH903" s="66">
        <f t="shared" si="1630"/>
        <v>0</v>
      </c>
      <c r="EI903" s="67">
        <f t="shared" si="1684"/>
        <v>22617</v>
      </c>
      <c r="EJ903" s="66"/>
      <c r="EK903" s="66">
        <f t="shared" si="1591"/>
        <v>0</v>
      </c>
      <c r="EL903" s="67">
        <f t="shared" si="1685"/>
        <v>21247</v>
      </c>
      <c r="EM903" s="110">
        <f t="shared" si="1592"/>
        <v>177888.52885400003</v>
      </c>
    </row>
    <row r="904" spans="1:143" ht="11.25" customHeight="1" x14ac:dyDescent="0.25">
      <c r="A904" s="11">
        <v>46158</v>
      </c>
      <c r="B904" s="191"/>
      <c r="C904" s="176">
        <v>8004985514</v>
      </c>
      <c r="D904" s="17" t="s">
        <v>38</v>
      </c>
      <c r="E904" s="18">
        <v>300</v>
      </c>
      <c r="F904" s="19">
        <v>5</v>
      </c>
      <c r="G904" s="20">
        <v>191516042025</v>
      </c>
      <c r="H904" s="66"/>
      <c r="I904" s="41">
        <f t="shared" si="1655"/>
        <v>0</v>
      </c>
      <c r="J904" s="48">
        <f t="shared" si="1656"/>
        <v>116093</v>
      </c>
      <c r="K904" s="66"/>
      <c r="L904" s="41">
        <f t="shared" si="1645"/>
        <v>0</v>
      </c>
      <c r="M904" s="48">
        <f t="shared" si="1659"/>
        <v>7752</v>
      </c>
      <c r="N904" s="66"/>
      <c r="O904" s="41">
        <f t="shared" si="1665"/>
        <v>0</v>
      </c>
      <c r="P904" s="48">
        <f t="shared" si="1657"/>
        <v>110136</v>
      </c>
      <c r="Q904" s="66"/>
      <c r="R904" s="66">
        <f t="shared" si="1638"/>
        <v>0</v>
      </c>
      <c r="S904" s="67">
        <f t="shared" si="1658"/>
        <v>13612</v>
      </c>
      <c r="T904" s="66"/>
      <c r="U904" s="66">
        <f t="shared" si="1666"/>
        <v>0</v>
      </c>
      <c r="V904" s="67">
        <f t="shared" si="1598"/>
        <v>37035.600000000006</v>
      </c>
      <c r="X904" s="69">
        <f t="shared" si="1661"/>
        <v>0</v>
      </c>
      <c r="Y904" s="67">
        <f t="shared" si="1599"/>
        <v>6245</v>
      </c>
      <c r="Z904" s="66"/>
      <c r="AA904" s="68">
        <f t="shared" si="1585"/>
        <v>0</v>
      </c>
      <c r="AB904" s="67">
        <f t="shared" si="1600"/>
        <v>5897</v>
      </c>
      <c r="AC904" s="66"/>
      <c r="AD904" s="66">
        <f t="shared" si="1586"/>
        <v>0</v>
      </c>
      <c r="AE904" s="67">
        <f t="shared" si="1601"/>
        <v>3738</v>
      </c>
      <c r="AF904" s="66"/>
      <c r="AG904" s="78">
        <f t="shared" si="1587"/>
        <v>0</v>
      </c>
      <c r="AH904" s="79">
        <f t="shared" si="1602"/>
        <v>4534.5</v>
      </c>
      <c r="AI904" s="66"/>
      <c r="AJ904" s="68">
        <f t="shared" si="1642"/>
        <v>0</v>
      </c>
      <c r="AK904" s="67">
        <f t="shared" si="1603"/>
        <v>22013</v>
      </c>
      <c r="AL904" s="66"/>
      <c r="AM904" s="68">
        <f t="shared" si="1588"/>
        <v>0</v>
      </c>
      <c r="AN904" s="67">
        <f t="shared" si="1604"/>
        <v>8763.02</v>
      </c>
      <c r="AO904" s="66"/>
      <c r="AP904" s="68">
        <f t="shared" si="1662"/>
        <v>0</v>
      </c>
      <c r="AQ904" s="67">
        <f t="shared" si="1605"/>
        <v>41645</v>
      </c>
      <c r="AR904" s="66"/>
      <c r="AS904" s="68">
        <f t="shared" si="1607"/>
        <v>0</v>
      </c>
      <c r="AT904" s="67">
        <f t="shared" si="1606"/>
        <v>2020</v>
      </c>
      <c r="AU904" s="66"/>
      <c r="AV904" s="66">
        <f t="shared" si="1667"/>
        <v>0</v>
      </c>
      <c r="AW904" s="42">
        <f t="shared" si="1654"/>
        <v>1620.0000000000014</v>
      </c>
      <c r="AX904" s="66"/>
      <c r="AY904" s="66">
        <f t="shared" si="1608"/>
        <v>0</v>
      </c>
      <c r="AZ904" s="67">
        <f t="shared" si="1663"/>
        <v>1738.6</v>
      </c>
      <c r="BA904" s="66"/>
      <c r="BB904" s="68">
        <f t="shared" si="1609"/>
        <v>0</v>
      </c>
      <c r="BC904" s="67">
        <f t="shared" si="1668"/>
        <v>1254.5999999999999</v>
      </c>
      <c r="BD904" s="66"/>
      <c r="BE904" s="68">
        <f t="shared" si="1610"/>
        <v>0</v>
      </c>
      <c r="BF904" s="67">
        <f t="shared" si="1643"/>
        <v>7194.3200000000015</v>
      </c>
      <c r="BG904" s="66"/>
      <c r="BH904" s="68">
        <f t="shared" si="1660"/>
        <v>1536</v>
      </c>
      <c r="BI904" s="67">
        <f t="shared" si="1590"/>
        <v>42767.88</v>
      </c>
      <c r="BJ904" s="66"/>
      <c r="BK904" s="68">
        <f t="shared" si="1612"/>
        <v>0</v>
      </c>
      <c r="BL904" s="67">
        <f t="shared" si="1669"/>
        <v>4297.4000000000005</v>
      </c>
      <c r="BM904" s="66"/>
      <c r="BN904" s="68">
        <f t="shared" si="1670"/>
        <v>0</v>
      </c>
      <c r="BO904" s="67">
        <f t="shared" si="1671"/>
        <v>7567.5000000000018</v>
      </c>
      <c r="BP904" s="66"/>
      <c r="BQ904" s="68">
        <f t="shared" si="1651"/>
        <v>0</v>
      </c>
      <c r="BR904" s="67">
        <f t="shared" si="1648"/>
        <v>23451.419999999991</v>
      </c>
      <c r="BS904" s="66"/>
      <c r="BT904" s="66">
        <f t="shared" si="1581"/>
        <v>600</v>
      </c>
      <c r="BU904" s="67">
        <f t="shared" si="1632"/>
        <v>37003</v>
      </c>
      <c r="BV904" s="66"/>
      <c r="BW904" s="66">
        <f t="shared" si="1582"/>
        <v>600</v>
      </c>
      <c r="BX904" s="67">
        <f t="shared" si="1652"/>
        <v>111729</v>
      </c>
      <c r="BY904" s="66"/>
      <c r="BZ904" s="66">
        <f t="shared" si="1583"/>
        <v>600</v>
      </c>
      <c r="CA904" s="67">
        <f t="shared" si="1634"/>
        <v>32483</v>
      </c>
      <c r="CB904" s="66"/>
      <c r="CC904" s="66">
        <f t="shared" si="1631"/>
        <v>0</v>
      </c>
      <c r="CD904" s="67">
        <f t="shared" si="1639"/>
        <v>39831.689999999995</v>
      </c>
      <c r="CE904" s="66"/>
      <c r="CF904" s="66">
        <f t="shared" si="1672"/>
        <v>0</v>
      </c>
      <c r="CG904" s="67">
        <f t="shared" si="1673"/>
        <v>5617.9</v>
      </c>
      <c r="CH904" s="66"/>
      <c r="CI904" s="66">
        <f t="shared" si="1613"/>
        <v>0</v>
      </c>
      <c r="CJ904" s="67">
        <f t="shared" si="1578"/>
        <v>8715</v>
      </c>
      <c r="CK904" s="66"/>
      <c r="CL904" s="68">
        <f t="shared" si="1614"/>
        <v>0</v>
      </c>
      <c r="CM904" s="79">
        <f t="shared" si="1674"/>
        <v>4864</v>
      </c>
      <c r="CN904" s="66"/>
      <c r="CO904" s="68">
        <f t="shared" si="1615"/>
        <v>0</v>
      </c>
      <c r="CP904" s="79">
        <f t="shared" si="1675"/>
        <v>3955</v>
      </c>
      <c r="CQ904" s="66"/>
      <c r="CR904" s="68">
        <f t="shared" si="1616"/>
        <v>0</v>
      </c>
      <c r="CS904" s="79">
        <f t="shared" si="1653"/>
        <v>6656</v>
      </c>
      <c r="CT904" s="66"/>
      <c r="CU904" s="68">
        <f t="shared" si="1617"/>
        <v>0</v>
      </c>
      <c r="CV904" s="79">
        <f t="shared" si="1676"/>
        <v>7769</v>
      </c>
      <c r="CW904" s="66"/>
      <c r="CX904" s="66">
        <f t="shared" si="1618"/>
        <v>0</v>
      </c>
      <c r="CY904" s="40">
        <f t="shared" si="1641"/>
        <v>6801.7599999999984</v>
      </c>
      <c r="CZ904" s="65"/>
      <c r="DA904" s="66">
        <f t="shared" si="1619"/>
        <v>0</v>
      </c>
      <c r="DB904" s="67">
        <f t="shared" si="1579"/>
        <v>73532</v>
      </c>
      <c r="DC904" s="66"/>
      <c r="DD904" s="66">
        <f t="shared" si="1620"/>
        <v>0</v>
      </c>
      <c r="DE904" s="67">
        <f t="shared" si="1580"/>
        <v>120303</v>
      </c>
      <c r="DF904" s="66"/>
      <c r="DG904" s="69">
        <f t="shared" si="1621"/>
        <v>0</v>
      </c>
      <c r="DH904" s="67">
        <f t="shared" si="1640"/>
        <v>441234</v>
      </c>
      <c r="DI904" s="66"/>
      <c r="DJ904" s="66">
        <f t="shared" si="1622"/>
        <v>0</v>
      </c>
      <c r="DK904" s="67">
        <f t="shared" si="1677"/>
        <v>3768</v>
      </c>
      <c r="DM904" s="206">
        <f t="shared" si="1623"/>
        <v>0</v>
      </c>
      <c r="DN904" s="25">
        <f t="shared" si="1664"/>
        <v>0</v>
      </c>
      <c r="DO904" s="5"/>
      <c r="DP904" s="43">
        <f t="shared" si="1624"/>
        <v>0</v>
      </c>
      <c r="DQ904" s="27">
        <f t="shared" si="1678"/>
        <v>6819.5</v>
      </c>
      <c r="DR904" s="5"/>
      <c r="DS904" s="43">
        <f t="shared" si="1625"/>
        <v>0</v>
      </c>
      <c r="DT904" s="27">
        <f t="shared" si="1679"/>
        <v>4846</v>
      </c>
      <c r="DU904" s="5"/>
      <c r="DV904" s="43">
        <f t="shared" si="1626"/>
        <v>0</v>
      </c>
      <c r="DW904" s="27">
        <f t="shared" si="1680"/>
        <v>4835</v>
      </c>
      <c r="DX904" s="5"/>
      <c r="DY904" s="22">
        <f t="shared" si="1627"/>
        <v>0</v>
      </c>
      <c r="DZ904" s="25">
        <f t="shared" si="1681"/>
        <v>523</v>
      </c>
      <c r="EA904" s="22"/>
      <c r="EB904" s="22">
        <f t="shared" si="1628"/>
        <v>0</v>
      </c>
      <c r="EC904" s="28">
        <f t="shared" si="1682"/>
        <v>369</v>
      </c>
      <c r="ED904" s="5"/>
      <c r="EE904" s="43">
        <f t="shared" si="1629"/>
        <v>0</v>
      </c>
      <c r="EF904" s="27">
        <f t="shared" si="1683"/>
        <v>4769</v>
      </c>
      <c r="EG904" s="66"/>
      <c r="EH904" s="66">
        <f t="shared" si="1630"/>
        <v>0</v>
      </c>
      <c r="EI904" s="67">
        <f t="shared" si="1684"/>
        <v>22617</v>
      </c>
      <c r="EJ904" s="66"/>
      <c r="EK904" s="66">
        <f t="shared" si="1591"/>
        <v>0</v>
      </c>
      <c r="EL904" s="67">
        <f t="shared" si="1685"/>
        <v>21247</v>
      </c>
      <c r="EM904" s="110">
        <f t="shared" si="1592"/>
        <v>177795.36349400002</v>
      </c>
    </row>
    <row r="905" spans="1:143" ht="11.25" customHeight="1" x14ac:dyDescent="0.25">
      <c r="A905" s="11">
        <v>46158</v>
      </c>
      <c r="B905" s="159"/>
      <c r="C905" s="176">
        <v>8004987122</v>
      </c>
      <c r="D905" s="17" t="s">
        <v>101</v>
      </c>
      <c r="E905" s="18">
        <v>15</v>
      </c>
      <c r="F905" s="19">
        <v>18</v>
      </c>
      <c r="G905" s="20">
        <v>191516175082</v>
      </c>
      <c r="H905" s="66"/>
      <c r="I905" s="41">
        <f t="shared" si="1655"/>
        <v>0</v>
      </c>
      <c r="J905" s="48">
        <f t="shared" si="1656"/>
        <v>116093</v>
      </c>
      <c r="K905" s="66"/>
      <c r="L905" s="41">
        <f t="shared" si="1645"/>
        <v>0</v>
      </c>
      <c r="M905" s="48">
        <f t="shared" si="1659"/>
        <v>7752</v>
      </c>
      <c r="N905" s="66"/>
      <c r="O905" s="41">
        <f t="shared" si="1665"/>
        <v>0</v>
      </c>
      <c r="P905" s="48">
        <f t="shared" si="1657"/>
        <v>110136</v>
      </c>
      <c r="Q905" s="66"/>
      <c r="R905" s="66">
        <f t="shared" si="1638"/>
        <v>0</v>
      </c>
      <c r="S905" s="67">
        <f t="shared" si="1658"/>
        <v>13612</v>
      </c>
      <c r="T905" s="66"/>
      <c r="U905" s="66">
        <f t="shared" si="1666"/>
        <v>0</v>
      </c>
      <c r="V905" s="67">
        <f t="shared" si="1598"/>
        <v>37035.600000000006</v>
      </c>
      <c r="X905" s="69">
        <f t="shared" si="1661"/>
        <v>0</v>
      </c>
      <c r="Y905" s="67">
        <f t="shared" si="1599"/>
        <v>6245</v>
      </c>
      <c r="Z905" s="66"/>
      <c r="AA905" s="68">
        <f t="shared" si="1585"/>
        <v>0</v>
      </c>
      <c r="AB905" s="67">
        <f t="shared" si="1600"/>
        <v>5897</v>
      </c>
      <c r="AC905" s="66"/>
      <c r="AD905" s="66">
        <f t="shared" si="1586"/>
        <v>0</v>
      </c>
      <c r="AE905" s="67">
        <f t="shared" si="1601"/>
        <v>3738</v>
      </c>
      <c r="AF905" s="66"/>
      <c r="AG905" s="78">
        <f t="shared" si="1587"/>
        <v>0</v>
      </c>
      <c r="AH905" s="79">
        <f t="shared" si="1602"/>
        <v>4534.5</v>
      </c>
      <c r="AI905" s="66"/>
      <c r="AJ905" s="68">
        <f t="shared" si="1642"/>
        <v>0</v>
      </c>
      <c r="AK905" s="67">
        <f t="shared" si="1603"/>
        <v>22013</v>
      </c>
      <c r="AL905" s="66"/>
      <c r="AM905" s="68">
        <f t="shared" si="1588"/>
        <v>0</v>
      </c>
      <c r="AN905" s="67">
        <f t="shared" si="1604"/>
        <v>8763.02</v>
      </c>
      <c r="AO905" s="66"/>
      <c r="AP905" s="68">
        <f t="shared" si="1662"/>
        <v>0</v>
      </c>
      <c r="AQ905" s="67">
        <f t="shared" si="1605"/>
        <v>41645</v>
      </c>
      <c r="AR905" s="66"/>
      <c r="AS905" s="68">
        <f t="shared" si="1607"/>
        <v>0</v>
      </c>
      <c r="AT905" s="67">
        <f t="shared" si="1606"/>
        <v>2020</v>
      </c>
      <c r="AU905" s="66"/>
      <c r="AV905" s="66">
        <f t="shared" si="1667"/>
        <v>0</v>
      </c>
      <c r="AW905" s="42">
        <f t="shared" si="1654"/>
        <v>1620.0000000000014</v>
      </c>
      <c r="AX905" s="66"/>
      <c r="AY905" s="66">
        <f t="shared" si="1608"/>
        <v>0</v>
      </c>
      <c r="AZ905" s="67">
        <f t="shared" si="1663"/>
        <v>1738.6</v>
      </c>
      <c r="BA905" s="66"/>
      <c r="BB905" s="68">
        <f t="shared" si="1609"/>
        <v>0</v>
      </c>
      <c r="BC905" s="67">
        <f t="shared" si="1668"/>
        <v>1254.5999999999999</v>
      </c>
      <c r="BD905" s="66"/>
      <c r="BE905" s="68">
        <f t="shared" si="1610"/>
        <v>0</v>
      </c>
      <c r="BF905" s="67">
        <f t="shared" si="1643"/>
        <v>7194.3200000000015</v>
      </c>
      <c r="BG905" s="66"/>
      <c r="BH905" s="68">
        <f t="shared" si="1660"/>
        <v>271.8</v>
      </c>
      <c r="BI905" s="67">
        <f t="shared" si="1590"/>
        <v>42496.079999999994</v>
      </c>
      <c r="BJ905" s="66"/>
      <c r="BK905" s="68">
        <f t="shared" si="1612"/>
        <v>0</v>
      </c>
      <c r="BL905" s="67">
        <f t="shared" si="1669"/>
        <v>4297.4000000000005</v>
      </c>
      <c r="BM905" s="66"/>
      <c r="BN905" s="68">
        <f t="shared" si="1670"/>
        <v>0</v>
      </c>
      <c r="BO905" s="67">
        <f t="shared" si="1671"/>
        <v>7567.5000000000018</v>
      </c>
      <c r="BP905" s="66"/>
      <c r="BQ905" s="68">
        <f t="shared" si="1651"/>
        <v>0</v>
      </c>
      <c r="BR905" s="67">
        <f t="shared" si="1648"/>
        <v>23451.419999999991</v>
      </c>
      <c r="BS905" s="66"/>
      <c r="BT905" s="66">
        <f t="shared" si="1581"/>
        <v>0</v>
      </c>
      <c r="BU905" s="67">
        <f>BU904+BS905-BT905-30</f>
        <v>36973</v>
      </c>
      <c r="BV905" s="66"/>
      <c r="BW905" s="66">
        <f t="shared" si="1582"/>
        <v>0</v>
      </c>
      <c r="BX905" s="67">
        <f>+BX904+BV905-BW905-30</f>
        <v>111699</v>
      </c>
      <c r="BY905" s="66"/>
      <c r="BZ905" s="66">
        <f t="shared" si="1583"/>
        <v>0</v>
      </c>
      <c r="CA905" s="67">
        <f>+CA904+BY905-BZ905-30</f>
        <v>32453</v>
      </c>
      <c r="CB905" s="66"/>
      <c r="CC905" s="66">
        <f t="shared" si="1631"/>
        <v>0</v>
      </c>
      <c r="CD905" s="67">
        <f t="shared" si="1639"/>
        <v>39831.689999999995</v>
      </c>
      <c r="CE905" s="66"/>
      <c r="CF905" s="66">
        <f t="shared" si="1672"/>
        <v>0</v>
      </c>
      <c r="CG905" s="67">
        <f t="shared" si="1673"/>
        <v>5617.9</v>
      </c>
      <c r="CH905" s="66"/>
      <c r="CI905" s="66">
        <f t="shared" si="1613"/>
        <v>0</v>
      </c>
      <c r="CJ905" s="67">
        <f t="shared" si="1578"/>
        <v>8715</v>
      </c>
      <c r="CK905" s="66"/>
      <c r="CL905" s="68">
        <f t="shared" si="1614"/>
        <v>0</v>
      </c>
      <c r="CM905" s="79">
        <f t="shared" si="1674"/>
        <v>4864</v>
      </c>
      <c r="CN905" s="66"/>
      <c r="CO905" s="68">
        <f t="shared" si="1615"/>
        <v>0</v>
      </c>
      <c r="CP905" s="79">
        <f t="shared" si="1675"/>
        <v>3955</v>
      </c>
      <c r="CQ905" s="66"/>
      <c r="CR905" s="68">
        <f t="shared" si="1616"/>
        <v>0</v>
      </c>
      <c r="CS905" s="79">
        <f t="shared" si="1653"/>
        <v>6656</v>
      </c>
      <c r="CT905" s="66"/>
      <c r="CU905" s="68">
        <f t="shared" si="1617"/>
        <v>0</v>
      </c>
      <c r="CV905" s="79">
        <f t="shared" si="1676"/>
        <v>7769</v>
      </c>
      <c r="CW905" s="66"/>
      <c r="CX905" s="66">
        <f t="shared" si="1618"/>
        <v>0</v>
      </c>
      <c r="CY905" s="40">
        <f t="shared" si="1641"/>
        <v>6801.7599999999984</v>
      </c>
      <c r="CZ905" s="65"/>
      <c r="DA905" s="66">
        <f t="shared" si="1619"/>
        <v>0</v>
      </c>
      <c r="DB905" s="67">
        <f t="shared" si="1579"/>
        <v>73532</v>
      </c>
      <c r="DC905" s="66"/>
      <c r="DD905" s="66">
        <f t="shared" si="1620"/>
        <v>0</v>
      </c>
      <c r="DE905" s="67">
        <f t="shared" si="1580"/>
        <v>120303</v>
      </c>
      <c r="DF905" s="66"/>
      <c r="DG905" s="69">
        <f t="shared" si="1621"/>
        <v>0</v>
      </c>
      <c r="DH905" s="67">
        <f t="shared" si="1640"/>
        <v>441234</v>
      </c>
      <c r="DI905" s="66"/>
      <c r="DJ905" s="66">
        <f t="shared" si="1622"/>
        <v>0</v>
      </c>
      <c r="DK905" s="67">
        <f t="shared" si="1677"/>
        <v>3768</v>
      </c>
      <c r="DM905" s="206">
        <f t="shared" si="1623"/>
        <v>0</v>
      </c>
      <c r="DN905" s="25">
        <f t="shared" si="1664"/>
        <v>0</v>
      </c>
      <c r="DO905" s="5"/>
      <c r="DP905" s="43">
        <f t="shared" si="1624"/>
        <v>0</v>
      </c>
      <c r="DQ905" s="27">
        <f t="shared" si="1678"/>
        <v>6819.5</v>
      </c>
      <c r="DR905" s="5"/>
      <c r="DS905" s="43">
        <f t="shared" si="1625"/>
        <v>0</v>
      </c>
      <c r="DT905" s="27">
        <f t="shared" si="1679"/>
        <v>4846</v>
      </c>
      <c r="DU905" s="5"/>
      <c r="DV905" s="43">
        <f t="shared" si="1626"/>
        <v>0</v>
      </c>
      <c r="DW905" s="27">
        <f t="shared" si="1680"/>
        <v>4835</v>
      </c>
      <c r="DX905" s="5"/>
      <c r="DY905" s="22">
        <f t="shared" si="1627"/>
        <v>0</v>
      </c>
      <c r="DZ905" s="25">
        <f t="shared" si="1681"/>
        <v>523</v>
      </c>
      <c r="EA905" s="22"/>
      <c r="EB905" s="22">
        <f t="shared" si="1628"/>
        <v>0</v>
      </c>
      <c r="EC905" s="28">
        <f t="shared" si="1682"/>
        <v>369</v>
      </c>
      <c r="ED905" s="5"/>
      <c r="EE905" s="43">
        <f t="shared" si="1629"/>
        <v>0</v>
      </c>
      <c r="EF905" s="27">
        <f t="shared" si="1683"/>
        <v>4769</v>
      </c>
      <c r="EG905" s="66"/>
      <c r="EH905" s="66">
        <f t="shared" si="1630"/>
        <v>0</v>
      </c>
      <c r="EI905" s="67">
        <f t="shared" si="1684"/>
        <v>22617</v>
      </c>
      <c r="EJ905" s="66"/>
      <c r="EK905" s="66">
        <f t="shared" si="1591"/>
        <v>0</v>
      </c>
      <c r="EL905" s="67">
        <f t="shared" si="1685"/>
        <v>21247</v>
      </c>
      <c r="EM905" s="110">
        <f t="shared" si="1592"/>
        <v>177782.94144600001</v>
      </c>
    </row>
    <row r="906" spans="1:143" s="35" customFormat="1" ht="11.25" customHeight="1" x14ac:dyDescent="0.25">
      <c r="A906" s="11">
        <v>46158</v>
      </c>
      <c r="B906" s="191"/>
      <c r="C906" s="176">
        <v>8004987243</v>
      </c>
      <c r="D906" s="17" t="s">
        <v>101</v>
      </c>
      <c r="E906" s="18">
        <v>2</v>
      </c>
      <c r="F906" s="19">
        <v>18</v>
      </c>
      <c r="G906" s="20">
        <v>191516175082</v>
      </c>
      <c r="H906" s="66"/>
      <c r="I906" s="41">
        <f t="shared" si="1655"/>
        <v>0</v>
      </c>
      <c r="J906" s="48">
        <f t="shared" si="1656"/>
        <v>116093</v>
      </c>
      <c r="K906" s="66"/>
      <c r="L906" s="41">
        <f t="shared" si="1645"/>
        <v>0</v>
      </c>
      <c r="M906" s="48">
        <f t="shared" si="1659"/>
        <v>7752</v>
      </c>
      <c r="N906" s="66"/>
      <c r="O906" s="41">
        <f t="shared" si="1665"/>
        <v>0</v>
      </c>
      <c r="P906" s="48">
        <f t="shared" si="1657"/>
        <v>110136</v>
      </c>
      <c r="Q906" s="66"/>
      <c r="R906" s="66">
        <f t="shared" si="1638"/>
        <v>0</v>
      </c>
      <c r="S906" s="67">
        <f t="shared" si="1658"/>
        <v>13612</v>
      </c>
      <c r="T906" s="66"/>
      <c r="U906" s="66">
        <f t="shared" si="1666"/>
        <v>0</v>
      </c>
      <c r="V906" s="67">
        <f t="shared" si="1598"/>
        <v>37035.600000000006</v>
      </c>
      <c r="W906" s="136"/>
      <c r="X906" s="69">
        <f t="shared" si="1661"/>
        <v>0</v>
      </c>
      <c r="Y906" s="67">
        <f t="shared" si="1599"/>
        <v>6245</v>
      </c>
      <c r="Z906" s="66"/>
      <c r="AA906" s="68">
        <f t="shared" si="1585"/>
        <v>0</v>
      </c>
      <c r="AB906" s="67">
        <f t="shared" si="1600"/>
        <v>5897</v>
      </c>
      <c r="AC906" s="66"/>
      <c r="AD906" s="66">
        <f t="shared" si="1586"/>
        <v>0</v>
      </c>
      <c r="AE906" s="67">
        <f t="shared" si="1601"/>
        <v>3738</v>
      </c>
      <c r="AF906" s="66"/>
      <c r="AG906" s="78">
        <f t="shared" si="1587"/>
        <v>0</v>
      </c>
      <c r="AH906" s="79">
        <f t="shared" si="1602"/>
        <v>4534.5</v>
      </c>
      <c r="AI906" s="66"/>
      <c r="AJ906" s="68">
        <f t="shared" si="1642"/>
        <v>0</v>
      </c>
      <c r="AK906" s="67">
        <f t="shared" si="1603"/>
        <v>22013</v>
      </c>
      <c r="AL906" s="66"/>
      <c r="AM906" s="68">
        <f t="shared" si="1588"/>
        <v>0</v>
      </c>
      <c r="AN906" s="67">
        <f t="shared" si="1604"/>
        <v>8763.02</v>
      </c>
      <c r="AO906" s="66"/>
      <c r="AP906" s="68">
        <f t="shared" si="1662"/>
        <v>0</v>
      </c>
      <c r="AQ906" s="67">
        <f t="shared" si="1605"/>
        <v>41645</v>
      </c>
      <c r="AR906" s="66"/>
      <c r="AS906" s="68">
        <f t="shared" si="1607"/>
        <v>0</v>
      </c>
      <c r="AT906" s="67">
        <f t="shared" si="1606"/>
        <v>2020</v>
      </c>
      <c r="AU906" s="66"/>
      <c r="AV906" s="66">
        <f t="shared" si="1667"/>
        <v>0</v>
      </c>
      <c r="AW906" s="42">
        <f t="shared" si="1654"/>
        <v>1620.0000000000014</v>
      </c>
      <c r="AX906" s="66"/>
      <c r="AY906" s="66">
        <f t="shared" si="1608"/>
        <v>0</v>
      </c>
      <c r="AZ906" s="67">
        <f t="shared" si="1663"/>
        <v>1738.6</v>
      </c>
      <c r="BA906" s="66"/>
      <c r="BB906" s="68">
        <f t="shared" si="1609"/>
        <v>0</v>
      </c>
      <c r="BC906" s="67">
        <f t="shared" si="1668"/>
        <v>1254.5999999999999</v>
      </c>
      <c r="BD906" s="66"/>
      <c r="BE906" s="68">
        <f t="shared" si="1610"/>
        <v>0</v>
      </c>
      <c r="BF906" s="67">
        <f t="shared" si="1643"/>
        <v>7194.3200000000015</v>
      </c>
      <c r="BG906" s="66"/>
      <c r="BH906" s="68">
        <f t="shared" si="1660"/>
        <v>36.24</v>
      </c>
      <c r="BI906" s="67">
        <f t="shared" si="1590"/>
        <v>42459.839999999997</v>
      </c>
      <c r="BJ906" s="66"/>
      <c r="BK906" s="68">
        <f t="shared" si="1612"/>
        <v>0</v>
      </c>
      <c r="BL906" s="67">
        <f t="shared" si="1669"/>
        <v>4297.4000000000005</v>
      </c>
      <c r="BM906" s="66"/>
      <c r="BN906" s="68">
        <f t="shared" si="1670"/>
        <v>0</v>
      </c>
      <c r="BO906" s="67">
        <f t="shared" si="1671"/>
        <v>7567.5000000000018</v>
      </c>
      <c r="BP906" s="66"/>
      <c r="BQ906" s="68">
        <f t="shared" si="1651"/>
        <v>0</v>
      </c>
      <c r="BR906" s="67">
        <f t="shared" si="1648"/>
        <v>23451.419999999991</v>
      </c>
      <c r="BS906" s="66"/>
      <c r="BT906" s="66">
        <f t="shared" si="1581"/>
        <v>0</v>
      </c>
      <c r="BU906" s="67">
        <f>BU905+BS906-BT906-4</f>
        <v>36969</v>
      </c>
      <c r="BV906" s="66"/>
      <c r="BW906" s="66">
        <f t="shared" si="1582"/>
        <v>0</v>
      </c>
      <c r="BX906" s="67">
        <f>+BX905+BV906-BW906-4</f>
        <v>111695</v>
      </c>
      <c r="BY906" s="66"/>
      <c r="BZ906" s="66">
        <f t="shared" si="1583"/>
        <v>0</v>
      </c>
      <c r="CA906" s="67">
        <f>+CA905+BY906-BZ906-4</f>
        <v>32449</v>
      </c>
      <c r="CB906" s="66"/>
      <c r="CC906" s="66">
        <f t="shared" si="1631"/>
        <v>0</v>
      </c>
      <c r="CD906" s="67">
        <f t="shared" si="1639"/>
        <v>39831.689999999995</v>
      </c>
      <c r="CE906" s="66"/>
      <c r="CF906" s="66">
        <f t="shared" si="1672"/>
        <v>0</v>
      </c>
      <c r="CG906" s="67">
        <f t="shared" si="1673"/>
        <v>5617.9</v>
      </c>
      <c r="CH906" s="66"/>
      <c r="CI906" s="66">
        <f t="shared" si="1613"/>
        <v>0</v>
      </c>
      <c r="CJ906" s="67">
        <f t="shared" si="1578"/>
        <v>8715</v>
      </c>
      <c r="CK906" s="66"/>
      <c r="CL906" s="68">
        <f t="shared" si="1614"/>
        <v>0</v>
      </c>
      <c r="CM906" s="79">
        <f t="shared" si="1674"/>
        <v>4864</v>
      </c>
      <c r="CN906" s="66"/>
      <c r="CO906" s="68">
        <f t="shared" si="1615"/>
        <v>0</v>
      </c>
      <c r="CP906" s="79">
        <f t="shared" si="1675"/>
        <v>3955</v>
      </c>
      <c r="CQ906" s="66"/>
      <c r="CR906" s="68">
        <f t="shared" si="1616"/>
        <v>0</v>
      </c>
      <c r="CS906" s="79">
        <f t="shared" si="1653"/>
        <v>6656</v>
      </c>
      <c r="CT906" s="66"/>
      <c r="CU906" s="68">
        <f t="shared" si="1617"/>
        <v>0</v>
      </c>
      <c r="CV906" s="79">
        <f t="shared" si="1676"/>
        <v>7769</v>
      </c>
      <c r="CW906" s="66"/>
      <c r="CX906" s="66">
        <f t="shared" si="1618"/>
        <v>0</v>
      </c>
      <c r="CY906" s="40">
        <f t="shared" si="1641"/>
        <v>6801.7599999999984</v>
      </c>
      <c r="CZ906" s="65"/>
      <c r="DA906" s="66">
        <f t="shared" si="1619"/>
        <v>0</v>
      </c>
      <c r="DB906" s="67">
        <f t="shared" si="1579"/>
        <v>73532</v>
      </c>
      <c r="DC906" s="66"/>
      <c r="DD906" s="66">
        <f t="shared" si="1620"/>
        <v>0</v>
      </c>
      <c r="DE906" s="67">
        <f t="shared" si="1580"/>
        <v>120303</v>
      </c>
      <c r="DF906" s="66"/>
      <c r="DG906" s="69">
        <f t="shared" si="1621"/>
        <v>0</v>
      </c>
      <c r="DH906" s="67">
        <f t="shared" si="1640"/>
        <v>441234</v>
      </c>
      <c r="DI906" s="66"/>
      <c r="DJ906" s="66">
        <f t="shared" si="1622"/>
        <v>0</v>
      </c>
      <c r="DK906" s="67">
        <f t="shared" si="1677"/>
        <v>3768</v>
      </c>
      <c r="DL906" s="210"/>
      <c r="DM906" s="206">
        <f t="shared" si="1623"/>
        <v>0</v>
      </c>
      <c r="DN906" s="25">
        <f t="shared" si="1664"/>
        <v>0</v>
      </c>
      <c r="DO906" s="5"/>
      <c r="DP906" s="43">
        <f t="shared" si="1624"/>
        <v>0</v>
      </c>
      <c r="DQ906" s="27">
        <f t="shared" si="1678"/>
        <v>6819.5</v>
      </c>
      <c r="DR906" s="5"/>
      <c r="DS906" s="43">
        <f t="shared" si="1625"/>
        <v>0</v>
      </c>
      <c r="DT906" s="27">
        <f t="shared" si="1679"/>
        <v>4846</v>
      </c>
      <c r="DU906" s="5"/>
      <c r="DV906" s="43">
        <f t="shared" si="1626"/>
        <v>0</v>
      </c>
      <c r="DW906" s="27">
        <f t="shared" si="1680"/>
        <v>4835</v>
      </c>
      <c r="DX906" s="5"/>
      <c r="DY906" s="22">
        <f t="shared" si="1627"/>
        <v>0</v>
      </c>
      <c r="DZ906" s="25">
        <f t="shared" si="1681"/>
        <v>523</v>
      </c>
      <c r="EA906" s="22"/>
      <c r="EB906" s="22">
        <f t="shared" si="1628"/>
        <v>0</v>
      </c>
      <c r="EC906" s="28">
        <f t="shared" si="1682"/>
        <v>369</v>
      </c>
      <c r="ED906" s="5"/>
      <c r="EE906" s="43">
        <f t="shared" si="1629"/>
        <v>0</v>
      </c>
      <c r="EF906" s="27">
        <f t="shared" si="1683"/>
        <v>4769</v>
      </c>
      <c r="EG906" s="66"/>
      <c r="EH906" s="66">
        <f t="shared" si="1630"/>
        <v>0</v>
      </c>
      <c r="EI906" s="67">
        <f t="shared" si="1684"/>
        <v>22617</v>
      </c>
      <c r="EJ906" s="66"/>
      <c r="EK906" s="66">
        <f t="shared" si="1591"/>
        <v>0</v>
      </c>
      <c r="EL906" s="67">
        <f t="shared" si="1685"/>
        <v>21247</v>
      </c>
      <c r="EM906" s="110">
        <f t="shared" si="1592"/>
        <v>177719.97784600002</v>
      </c>
    </row>
    <row r="907" spans="1:143" ht="12" customHeight="1" x14ac:dyDescent="0.25">
      <c r="A907" s="11">
        <v>46158</v>
      </c>
      <c r="B907" s="187"/>
      <c r="C907" s="176">
        <v>8005013310</v>
      </c>
      <c r="D907" s="17" t="s">
        <v>238</v>
      </c>
      <c r="E907" s="18">
        <v>50</v>
      </c>
      <c r="F907" s="19">
        <v>3</v>
      </c>
      <c r="G907" s="20">
        <v>191516041530</v>
      </c>
      <c r="H907" s="66"/>
      <c r="I907" s="41">
        <f t="shared" si="1655"/>
        <v>0</v>
      </c>
      <c r="J907" s="48">
        <f t="shared" si="1656"/>
        <v>116093</v>
      </c>
      <c r="K907" s="66"/>
      <c r="L907" s="41">
        <f t="shared" si="1645"/>
        <v>0</v>
      </c>
      <c r="M907" s="48">
        <f t="shared" si="1659"/>
        <v>7752</v>
      </c>
      <c r="N907" s="66"/>
      <c r="O907" s="41">
        <f t="shared" si="1665"/>
        <v>0</v>
      </c>
      <c r="P907" s="48">
        <f t="shared" si="1657"/>
        <v>110136</v>
      </c>
      <c r="Q907" s="66"/>
      <c r="R907" s="66">
        <f t="shared" si="1638"/>
        <v>0</v>
      </c>
      <c r="S907" s="67">
        <f t="shared" si="1658"/>
        <v>13612</v>
      </c>
      <c r="T907" s="66"/>
      <c r="U907" s="66">
        <f t="shared" si="1666"/>
        <v>0</v>
      </c>
      <c r="V907" s="67">
        <f t="shared" si="1598"/>
        <v>37035.600000000006</v>
      </c>
      <c r="X907" s="69">
        <f t="shared" si="1661"/>
        <v>0</v>
      </c>
      <c r="Y907" s="67">
        <f t="shared" si="1599"/>
        <v>6245</v>
      </c>
      <c r="Z907" s="66"/>
      <c r="AA907" s="68">
        <f t="shared" si="1585"/>
        <v>0</v>
      </c>
      <c r="AB907" s="67">
        <f t="shared" si="1600"/>
        <v>5897</v>
      </c>
      <c r="AC907" s="66"/>
      <c r="AD907" s="66">
        <f t="shared" si="1586"/>
        <v>0</v>
      </c>
      <c r="AE907" s="67">
        <f t="shared" si="1601"/>
        <v>3738</v>
      </c>
      <c r="AF907" s="66"/>
      <c r="AG907" s="78">
        <f t="shared" si="1587"/>
        <v>0</v>
      </c>
      <c r="AH907" s="79">
        <f t="shared" si="1602"/>
        <v>4534.5</v>
      </c>
      <c r="AI907" s="66"/>
      <c r="AJ907" s="68">
        <f t="shared" si="1642"/>
        <v>0</v>
      </c>
      <c r="AK907" s="67">
        <f t="shared" si="1603"/>
        <v>22013</v>
      </c>
      <c r="AL907" s="66"/>
      <c r="AM907" s="68">
        <f t="shared" si="1588"/>
        <v>0</v>
      </c>
      <c r="AN907" s="67">
        <f t="shared" si="1604"/>
        <v>8763.02</v>
      </c>
      <c r="AO907" s="66"/>
      <c r="AP907" s="68">
        <f t="shared" si="1662"/>
        <v>0</v>
      </c>
      <c r="AQ907" s="67">
        <f t="shared" si="1605"/>
        <v>41645</v>
      </c>
      <c r="AR907" s="66"/>
      <c r="AS907" s="68">
        <f t="shared" si="1607"/>
        <v>0</v>
      </c>
      <c r="AT907" s="67">
        <f t="shared" si="1606"/>
        <v>2020</v>
      </c>
      <c r="AU907" s="66"/>
      <c r="AV907" s="66">
        <f t="shared" si="1667"/>
        <v>0</v>
      </c>
      <c r="AW907" s="42">
        <f t="shared" si="1654"/>
        <v>1620.0000000000014</v>
      </c>
      <c r="AX907" s="66"/>
      <c r="AY907" s="66">
        <f t="shared" si="1608"/>
        <v>0</v>
      </c>
      <c r="AZ907" s="67">
        <f t="shared" si="1663"/>
        <v>1738.6</v>
      </c>
      <c r="BA907" s="66"/>
      <c r="BB907" s="68">
        <f t="shared" si="1609"/>
        <v>0</v>
      </c>
      <c r="BC907" s="67">
        <f t="shared" si="1668"/>
        <v>1254.5999999999999</v>
      </c>
      <c r="BD907" s="66"/>
      <c r="BE907" s="68">
        <f t="shared" si="1610"/>
        <v>0</v>
      </c>
      <c r="BF907" s="67">
        <f t="shared" si="1643"/>
        <v>7194.3200000000015</v>
      </c>
      <c r="BG907" s="66"/>
      <c r="BH907" s="68">
        <f t="shared" si="1660"/>
        <v>0</v>
      </c>
      <c r="BI907" s="67">
        <f t="shared" si="1590"/>
        <v>42459.839999999997</v>
      </c>
      <c r="BJ907" s="66"/>
      <c r="BK907" s="68">
        <f t="shared" si="1612"/>
        <v>156</v>
      </c>
      <c r="BL907" s="67">
        <f t="shared" si="1669"/>
        <v>4141.4000000000005</v>
      </c>
      <c r="BM907" s="66"/>
      <c r="BN907" s="68">
        <f t="shared" si="1670"/>
        <v>0</v>
      </c>
      <c r="BO907" s="67">
        <f t="shared" si="1671"/>
        <v>7567.5000000000018</v>
      </c>
      <c r="BP907" s="66"/>
      <c r="BQ907" s="68">
        <f t="shared" si="1651"/>
        <v>0</v>
      </c>
      <c r="BR907" s="67">
        <f t="shared" si="1648"/>
        <v>23451.419999999991</v>
      </c>
      <c r="BS907" s="66"/>
      <c r="BT907" s="66">
        <f t="shared" si="1581"/>
        <v>100</v>
      </c>
      <c r="BU907" s="67">
        <f t="shared" ref="BU907:BU938" si="1686">BU906+BS907-BT907</f>
        <v>36869</v>
      </c>
      <c r="BV907" s="66"/>
      <c r="BW907" s="66">
        <f t="shared" si="1582"/>
        <v>100</v>
      </c>
      <c r="BX907" s="67">
        <f t="shared" ref="BX907:BX920" si="1687">+BX906+BV907-BW907</f>
        <v>111595</v>
      </c>
      <c r="BY907" s="66"/>
      <c r="BZ907" s="66">
        <f t="shared" si="1583"/>
        <v>100</v>
      </c>
      <c r="CA907" s="67">
        <f t="shared" ref="CA907:CA938" si="1688">+CA906+BY907-BZ907</f>
        <v>32349</v>
      </c>
      <c r="CB907" s="66"/>
      <c r="CC907" s="66">
        <f t="shared" si="1631"/>
        <v>0</v>
      </c>
      <c r="CD907" s="67">
        <f t="shared" si="1639"/>
        <v>39831.689999999995</v>
      </c>
      <c r="CE907" s="66"/>
      <c r="CF907" s="66">
        <f t="shared" si="1672"/>
        <v>0</v>
      </c>
      <c r="CG907" s="67">
        <f t="shared" si="1673"/>
        <v>5617.9</v>
      </c>
      <c r="CH907" s="66"/>
      <c r="CI907" s="66">
        <f t="shared" si="1613"/>
        <v>0</v>
      </c>
      <c r="CJ907" s="67">
        <f t="shared" si="1578"/>
        <v>8715</v>
      </c>
      <c r="CK907" s="66"/>
      <c r="CL907" s="68">
        <f t="shared" si="1614"/>
        <v>0</v>
      </c>
      <c r="CM907" s="79">
        <f t="shared" si="1674"/>
        <v>4864</v>
      </c>
      <c r="CN907" s="66"/>
      <c r="CO907" s="68">
        <f t="shared" si="1615"/>
        <v>0</v>
      </c>
      <c r="CP907" s="79">
        <f t="shared" si="1675"/>
        <v>3955</v>
      </c>
      <c r="CQ907" s="66"/>
      <c r="CR907" s="68">
        <f t="shared" si="1616"/>
        <v>0</v>
      </c>
      <c r="CS907" s="79">
        <f t="shared" si="1653"/>
        <v>6656</v>
      </c>
      <c r="CT907" s="66"/>
      <c r="CU907" s="68">
        <f t="shared" si="1617"/>
        <v>0</v>
      </c>
      <c r="CV907" s="79">
        <f t="shared" si="1676"/>
        <v>7769</v>
      </c>
      <c r="CW907" s="66"/>
      <c r="CX907" s="66">
        <f t="shared" si="1618"/>
        <v>0</v>
      </c>
      <c r="CY907" s="40">
        <f t="shared" si="1641"/>
        <v>6801.7599999999984</v>
      </c>
      <c r="CZ907" s="65"/>
      <c r="DA907" s="66">
        <f t="shared" si="1619"/>
        <v>0</v>
      </c>
      <c r="DB907" s="67">
        <f t="shared" si="1579"/>
        <v>73532</v>
      </c>
      <c r="DC907" s="66"/>
      <c r="DD907" s="66">
        <f t="shared" si="1620"/>
        <v>0</v>
      </c>
      <c r="DE907" s="67">
        <f t="shared" si="1580"/>
        <v>120303</v>
      </c>
      <c r="DF907" s="66"/>
      <c r="DG907" s="69">
        <f t="shared" si="1621"/>
        <v>0</v>
      </c>
      <c r="DH907" s="67">
        <f t="shared" si="1640"/>
        <v>441234</v>
      </c>
      <c r="DI907" s="66"/>
      <c r="DJ907" s="66">
        <f t="shared" si="1622"/>
        <v>0</v>
      </c>
      <c r="DK907" s="67">
        <f t="shared" si="1677"/>
        <v>3768</v>
      </c>
      <c r="DM907" s="206">
        <f t="shared" si="1623"/>
        <v>0</v>
      </c>
      <c r="DN907" s="25">
        <f t="shared" si="1664"/>
        <v>0</v>
      </c>
      <c r="DO907" s="5"/>
      <c r="DP907" s="43">
        <f t="shared" si="1624"/>
        <v>0</v>
      </c>
      <c r="DQ907" s="27">
        <f t="shared" si="1678"/>
        <v>6819.5</v>
      </c>
      <c r="DR907" s="5"/>
      <c r="DS907" s="43">
        <f t="shared" si="1625"/>
        <v>0</v>
      </c>
      <c r="DT907" s="27">
        <f t="shared" si="1679"/>
        <v>4846</v>
      </c>
      <c r="DU907" s="5"/>
      <c r="DV907" s="43">
        <f t="shared" si="1626"/>
        <v>0</v>
      </c>
      <c r="DW907" s="27">
        <f t="shared" si="1680"/>
        <v>4835</v>
      </c>
      <c r="DX907" s="5"/>
      <c r="DY907" s="22">
        <f t="shared" si="1627"/>
        <v>0</v>
      </c>
      <c r="DZ907" s="25">
        <f t="shared" si="1681"/>
        <v>523</v>
      </c>
      <c r="EA907" s="22"/>
      <c r="EB907" s="22">
        <f t="shared" si="1628"/>
        <v>0</v>
      </c>
      <c r="EC907" s="28">
        <f t="shared" si="1682"/>
        <v>369</v>
      </c>
      <c r="ED907" s="5"/>
      <c r="EE907" s="43">
        <f t="shared" si="1629"/>
        <v>0</v>
      </c>
      <c r="EF907" s="27">
        <f t="shared" si="1683"/>
        <v>4769</v>
      </c>
      <c r="EG907" s="66"/>
      <c r="EH907" s="66">
        <f t="shared" si="1630"/>
        <v>0</v>
      </c>
      <c r="EI907" s="67">
        <f t="shared" si="1684"/>
        <v>22617</v>
      </c>
      <c r="EJ907" s="66"/>
      <c r="EK907" s="66">
        <f t="shared" si="1591"/>
        <v>0</v>
      </c>
      <c r="EL907" s="67">
        <f t="shared" si="1685"/>
        <v>21247</v>
      </c>
      <c r="EM907" s="110">
        <f t="shared" si="1592"/>
        <v>177668.46664600002</v>
      </c>
    </row>
    <row r="908" spans="1:143" s="35" customFormat="1" ht="11.25" customHeight="1" x14ac:dyDescent="0.25">
      <c r="A908" s="385">
        <v>46158</v>
      </c>
      <c r="B908" s="187">
        <v>46177</v>
      </c>
      <c r="C908" s="176">
        <v>8005017159</v>
      </c>
      <c r="D908" s="17" t="s">
        <v>102</v>
      </c>
      <c r="E908" s="18">
        <v>50</v>
      </c>
      <c r="F908" s="19">
        <v>3</v>
      </c>
      <c r="G908" s="20">
        <v>191516768956</v>
      </c>
      <c r="H908" s="66"/>
      <c r="I908" s="41">
        <f t="shared" si="1655"/>
        <v>0</v>
      </c>
      <c r="J908" s="48">
        <f t="shared" si="1656"/>
        <v>116093</v>
      </c>
      <c r="K908" s="66"/>
      <c r="L908" s="41">
        <f t="shared" si="1645"/>
        <v>0</v>
      </c>
      <c r="M908" s="48">
        <f t="shared" si="1659"/>
        <v>7752</v>
      </c>
      <c r="N908" s="66"/>
      <c r="O908" s="41">
        <f t="shared" si="1665"/>
        <v>0</v>
      </c>
      <c r="P908" s="48">
        <f t="shared" si="1657"/>
        <v>110136</v>
      </c>
      <c r="Q908" s="66"/>
      <c r="R908" s="66">
        <f t="shared" si="1638"/>
        <v>0</v>
      </c>
      <c r="S908" s="67">
        <f t="shared" si="1658"/>
        <v>13612</v>
      </c>
      <c r="T908" s="66"/>
      <c r="U908" s="66">
        <f t="shared" si="1666"/>
        <v>0</v>
      </c>
      <c r="V908" s="67">
        <f t="shared" si="1598"/>
        <v>37035.600000000006</v>
      </c>
      <c r="W908" s="136"/>
      <c r="X908" s="69">
        <f t="shared" si="1661"/>
        <v>0</v>
      </c>
      <c r="Y908" s="67">
        <f t="shared" si="1599"/>
        <v>6245</v>
      </c>
      <c r="Z908" s="66"/>
      <c r="AA908" s="68">
        <f t="shared" si="1585"/>
        <v>0</v>
      </c>
      <c r="AB908" s="67">
        <f t="shared" si="1600"/>
        <v>5897</v>
      </c>
      <c r="AC908" s="66"/>
      <c r="AD908" s="66">
        <f t="shared" si="1586"/>
        <v>0</v>
      </c>
      <c r="AE908" s="67">
        <f t="shared" si="1601"/>
        <v>3738</v>
      </c>
      <c r="AF908" s="66"/>
      <c r="AG908" s="78">
        <f t="shared" si="1587"/>
        <v>0</v>
      </c>
      <c r="AH908" s="79">
        <f t="shared" si="1602"/>
        <v>4534.5</v>
      </c>
      <c r="AI908" s="66"/>
      <c r="AJ908" s="68">
        <f t="shared" si="1642"/>
        <v>0</v>
      </c>
      <c r="AK908" s="67">
        <f t="shared" si="1603"/>
        <v>22013</v>
      </c>
      <c r="AL908" s="66"/>
      <c r="AM908" s="68">
        <f t="shared" si="1588"/>
        <v>0</v>
      </c>
      <c r="AN908" s="67">
        <f t="shared" si="1604"/>
        <v>8763.02</v>
      </c>
      <c r="AO908" s="66"/>
      <c r="AP908" s="68">
        <f t="shared" si="1662"/>
        <v>0</v>
      </c>
      <c r="AQ908" s="67">
        <f t="shared" si="1605"/>
        <v>41645</v>
      </c>
      <c r="AR908" s="66"/>
      <c r="AS908" s="68">
        <f t="shared" si="1607"/>
        <v>0</v>
      </c>
      <c r="AT908" s="67">
        <f t="shared" si="1606"/>
        <v>2020</v>
      </c>
      <c r="AU908" s="66"/>
      <c r="AV908" s="66">
        <f t="shared" si="1667"/>
        <v>0</v>
      </c>
      <c r="AW908" s="42">
        <f t="shared" si="1654"/>
        <v>1620.0000000000014</v>
      </c>
      <c r="AX908" s="66"/>
      <c r="AY908" s="66">
        <f t="shared" si="1608"/>
        <v>0</v>
      </c>
      <c r="AZ908" s="67">
        <f t="shared" si="1663"/>
        <v>1738.6</v>
      </c>
      <c r="BA908" s="66"/>
      <c r="BB908" s="68">
        <f t="shared" si="1609"/>
        <v>0</v>
      </c>
      <c r="BC908" s="67">
        <f t="shared" si="1668"/>
        <v>1254.5999999999999</v>
      </c>
      <c r="BD908" s="66"/>
      <c r="BE908" s="68">
        <f t="shared" si="1610"/>
        <v>0</v>
      </c>
      <c r="BF908" s="67">
        <f t="shared" si="1643"/>
        <v>7194.3200000000015</v>
      </c>
      <c r="BG908" s="66"/>
      <c r="BH908" s="68">
        <f t="shared" si="1660"/>
        <v>156</v>
      </c>
      <c r="BI908" s="67">
        <f t="shared" si="1590"/>
        <v>42303.839999999997</v>
      </c>
      <c r="BJ908" s="66"/>
      <c r="BK908" s="68">
        <f t="shared" si="1612"/>
        <v>0</v>
      </c>
      <c r="BL908" s="67">
        <f t="shared" si="1669"/>
        <v>4141.4000000000005</v>
      </c>
      <c r="BM908" s="66"/>
      <c r="BN908" s="68">
        <f t="shared" si="1670"/>
        <v>0</v>
      </c>
      <c r="BO908" s="67">
        <f t="shared" si="1671"/>
        <v>7567.5000000000018</v>
      </c>
      <c r="BP908" s="66"/>
      <c r="BQ908" s="68">
        <f t="shared" si="1651"/>
        <v>0</v>
      </c>
      <c r="BR908" s="67">
        <f t="shared" si="1648"/>
        <v>23451.419999999991</v>
      </c>
      <c r="BS908" s="66"/>
      <c r="BT908" s="66">
        <f t="shared" si="1581"/>
        <v>0</v>
      </c>
      <c r="BU908" s="67">
        <f t="shared" si="1686"/>
        <v>36869</v>
      </c>
      <c r="BV908" s="66"/>
      <c r="BW908" s="66">
        <f t="shared" si="1582"/>
        <v>0</v>
      </c>
      <c r="BX908" s="67">
        <f t="shared" si="1687"/>
        <v>111595</v>
      </c>
      <c r="BY908" s="66"/>
      <c r="BZ908" s="66">
        <f t="shared" si="1583"/>
        <v>0</v>
      </c>
      <c r="CA908" s="67">
        <f t="shared" si="1688"/>
        <v>32349</v>
      </c>
      <c r="CB908" s="66"/>
      <c r="CC908" s="66">
        <f t="shared" si="1631"/>
        <v>0</v>
      </c>
      <c r="CD908" s="67">
        <f t="shared" si="1639"/>
        <v>39831.689999999995</v>
      </c>
      <c r="CE908" s="66"/>
      <c r="CF908" s="66">
        <f t="shared" si="1672"/>
        <v>0</v>
      </c>
      <c r="CG908" s="67">
        <f t="shared" si="1673"/>
        <v>5617.9</v>
      </c>
      <c r="CH908" s="66"/>
      <c r="CI908" s="66">
        <f t="shared" si="1613"/>
        <v>0</v>
      </c>
      <c r="CJ908" s="67">
        <f t="shared" si="1578"/>
        <v>8715</v>
      </c>
      <c r="CK908" s="66"/>
      <c r="CL908" s="68">
        <f t="shared" si="1614"/>
        <v>0</v>
      </c>
      <c r="CM908" s="79">
        <f t="shared" si="1674"/>
        <v>4864</v>
      </c>
      <c r="CN908" s="66"/>
      <c r="CO908" s="68">
        <f t="shared" si="1615"/>
        <v>0</v>
      </c>
      <c r="CP908" s="79">
        <f t="shared" si="1675"/>
        <v>3955</v>
      </c>
      <c r="CQ908" s="66"/>
      <c r="CR908" s="68">
        <f t="shared" si="1616"/>
        <v>0</v>
      </c>
      <c r="CS908" s="79">
        <f t="shared" si="1653"/>
        <v>6656</v>
      </c>
      <c r="CT908" s="66"/>
      <c r="CU908" s="68">
        <f t="shared" si="1617"/>
        <v>0</v>
      </c>
      <c r="CV908" s="79">
        <f t="shared" si="1676"/>
        <v>7769</v>
      </c>
      <c r="CW908" s="66"/>
      <c r="CX908" s="66">
        <f t="shared" si="1618"/>
        <v>0</v>
      </c>
      <c r="CY908" s="40">
        <f t="shared" si="1641"/>
        <v>6801.7599999999984</v>
      </c>
      <c r="CZ908" s="65"/>
      <c r="DA908" s="66">
        <f t="shared" si="1619"/>
        <v>0</v>
      </c>
      <c r="DB908" s="67">
        <f t="shared" si="1579"/>
        <v>73532</v>
      </c>
      <c r="DC908" s="66"/>
      <c r="DD908" s="66">
        <f t="shared" si="1620"/>
        <v>0</v>
      </c>
      <c r="DE908" s="67">
        <f t="shared" si="1580"/>
        <v>120303</v>
      </c>
      <c r="DF908" s="66"/>
      <c r="DG908" s="69">
        <f t="shared" si="1621"/>
        <v>0</v>
      </c>
      <c r="DH908" s="67">
        <f t="shared" si="1640"/>
        <v>441234</v>
      </c>
      <c r="DI908" s="66"/>
      <c r="DJ908" s="66">
        <f t="shared" si="1622"/>
        <v>0</v>
      </c>
      <c r="DK908" s="67">
        <f t="shared" si="1677"/>
        <v>3768</v>
      </c>
      <c r="DL908" s="210"/>
      <c r="DM908" s="206">
        <f t="shared" si="1623"/>
        <v>0</v>
      </c>
      <c r="DN908" s="25">
        <f t="shared" si="1664"/>
        <v>0</v>
      </c>
      <c r="DO908" s="5"/>
      <c r="DP908" s="43">
        <f t="shared" si="1624"/>
        <v>0</v>
      </c>
      <c r="DQ908" s="27">
        <f t="shared" si="1678"/>
        <v>6819.5</v>
      </c>
      <c r="DR908" s="5"/>
      <c r="DS908" s="43">
        <f t="shared" si="1625"/>
        <v>0</v>
      </c>
      <c r="DT908" s="27">
        <f t="shared" si="1679"/>
        <v>4846</v>
      </c>
      <c r="DU908" s="5"/>
      <c r="DV908" s="43">
        <f t="shared" si="1626"/>
        <v>0</v>
      </c>
      <c r="DW908" s="27">
        <f t="shared" si="1680"/>
        <v>4835</v>
      </c>
      <c r="DX908" s="5"/>
      <c r="DY908" s="22">
        <f t="shared" si="1627"/>
        <v>0</v>
      </c>
      <c r="DZ908" s="25">
        <f t="shared" si="1681"/>
        <v>523</v>
      </c>
      <c r="EA908" s="22"/>
      <c r="EB908" s="22">
        <f t="shared" si="1628"/>
        <v>0</v>
      </c>
      <c r="EC908" s="28">
        <f t="shared" si="1682"/>
        <v>369</v>
      </c>
      <c r="ED908" s="5"/>
      <c r="EE908" s="43">
        <f t="shared" si="1629"/>
        <v>0</v>
      </c>
      <c r="EF908" s="27">
        <f t="shared" si="1683"/>
        <v>4769</v>
      </c>
      <c r="EG908" s="66"/>
      <c r="EH908" s="66">
        <f t="shared" si="1630"/>
        <v>0</v>
      </c>
      <c r="EI908" s="67">
        <f t="shared" si="1684"/>
        <v>22617</v>
      </c>
      <c r="EJ908" s="66"/>
      <c r="EK908" s="66">
        <f t="shared" si="1591"/>
        <v>0</v>
      </c>
      <c r="EL908" s="67">
        <f t="shared" si="1685"/>
        <v>21247</v>
      </c>
      <c r="EM908" s="110">
        <f t="shared" si="1592"/>
        <v>177525.32536600003</v>
      </c>
    </row>
    <row r="909" spans="1:143" s="35" customFormat="1" ht="11.25" customHeight="1" x14ac:dyDescent="0.25">
      <c r="A909" s="385">
        <v>46158</v>
      </c>
      <c r="B909" s="187">
        <v>46177</v>
      </c>
      <c r="C909" s="176">
        <v>8005017163</v>
      </c>
      <c r="D909" s="17" t="s">
        <v>39</v>
      </c>
      <c r="E909" s="18">
        <v>40</v>
      </c>
      <c r="F909" s="19">
        <v>10</v>
      </c>
      <c r="G909" s="20">
        <v>191516052291</v>
      </c>
      <c r="H909" s="66"/>
      <c r="I909" s="41">
        <f t="shared" si="1655"/>
        <v>0</v>
      </c>
      <c r="J909" s="48">
        <f t="shared" si="1656"/>
        <v>116093</v>
      </c>
      <c r="K909" s="66"/>
      <c r="L909" s="41">
        <f t="shared" ref="L909:L940" si="1689">IF(OR(D909="NPC6ASZDB-RD015M",D909="NPC6ASZDB-GN750C",D909="NPC6ASZDB-WT035M",D909="NPC6ASZDB-WT028M ",D909="NPC6ASZDB-WT019M",D909="NPC06SZDB-GN050C",D909="NPC06SZDB-OR050C",D909="NPC6ASZDB-WT018M",D909="NPC6ASZDB-WT023M",D909="NPC6ASZDB-WT024M",D909="NPC6ASZDB-OR020M",D909="NPC6ASZDB-RD006M",D909="NPC6ASZDB-WT017M",D909="NPC6ASZDB-GY750C",D909="NPC6ASZDB-YL015M",D909="NPC6ASZDB-BL004M ",D909="NPC6ASZDB-WT016M",D909="NPC06SZDB-BK006M",D909="NPC06SZDB-BK007M",D909="NPC6ASZDB-OR750C",D909="NPC06SZDB-BK004M",D909="NPC06SZDB-BL015M",D909="NPC6ASZDB-BL013C",D909="NPC6ASZDB-BL030C",D909="NPC6ASZDB-GY009M",D909="NPC06SZDB-BK002M",D909="NPC6ASZDB-GY025C",D909="NPC06SZDB-BK003M",D909="NPC06SZDB-GY005M",D909="NPC6ASZDB-RD020C",D909="NPC06SZDB-YL040M",D909="NPC6ASZDB-GY125C",D909="NPC06SZDB-YL002M",D909="NPC6ASZDB-WT100M",D909="NPC6ASZDB-RD008M",D909="NPC6ASZDB-YL009M",D909="NPC6ASZDB-VT010M",D909="NPC6ASZDB-OR007M",D909="NPC6ASZDB-VT007M",D909="NPC6ASZDB-BK007M",D909="NPC6ASZDB-GY350C",D909="NPC6ASZDB-YL350C",D909="NPC6ASZDB-OR350C",D909="NPC6ASZDB-VT350C",D909="NPC6ASZDB-BL350C",D909="NPC6ASZDB-RD350C",D909="NPC6ASZDB-BK350C",D909="NPC6ASZDB-VT003M",D909="NPC6ASZDB-OR250C",D909="NPC6ASZDB-VT250C",D909="NPC6ASZDB-VT002M",D909="NPC6ASZDB-VT050C",D909="NPC6ASZDB-VT001M",D909="NPC6ASZDB-VT150C",D909="NPC6ASZDB-WT017C",D909="NPC6ASZDB-RD030C",D909="NPC6ASZDB-WT030C",D909="NPC6ASZDB-OR020M",D909="NPC6ASZDB-OR015M",D909="NPC06SZDB-WT025C",D909="NPC6ASZDB-WT013M",D909="NPC6ASZDB-GY075C",D909="NPC6ASZDB-BK075C",D909="NPC6ASZDB-BK125C",D909="NPC6ASZDB-GN250C",D909="NPC6ASZDB-WT011M",D909="NPC6ASZDB-WT014M",D909="NPC6ASZDB-OR005M",D909="NPC6ASZDB-GY006M",D909="NPC6ASZDB-WT550C",D909="NPC6ASZDB-WT650C",D909="NPC6ASZDB-WT850C",D909="NPC6ASZDB-WT950C",D909="NPC6ASZDB-RD250C",D909="NPC06SZDB-GY015C",D909="NPC06SZDB-BL020C",D909="NPC06SZDB-YL015C",D909="NPC6ASZDB-BL012M",D909="NPC6ASZDB-WT020C",D909="NPC6ASZDB-BL008M",D909="NPC6ASZDB-BL009M",D909="NPC6ASZDB-WT022M",D909="NPC6ASZDB-YL007M",D909="NPC06SZDB-WT250C",D909="NPC6ASZDB-BL007M",D909="NPC6ASZDB-BK050C",D909="NPC6ASZDB-BK025C",D909="NPC6ASZDB-BL750C",D909="NPC6ASZDB-OR010M",D909="NPC06SZDB-RD015M",D909="NPC6ASZDB-YL012M",D909="NPC6ASZDB-YL030M",D909="NPC6ASZDB-YL020M",D909="NPC6ASZDB-RD050C",D909="NPC06SZDB-BL050C",D909="NPC06SZDB-RD050C",D909="NPC06SZDB-YL050C",D909="NPC06SZDB-YL003M",D909="NPC06SZDB-GN002M",D909="NPC6ASZDB-RD010M",D909="NPC6ASZDB-GY450C",D909="NPC6ASZDB-WT006M",D909="NPC6ASZDB-BL250C",D909="NPC6ASZDB-GY050C",D909="NPC6ASZDB-YL250C",D909="NPC6ASZDB-YL008M",D909="NPC06SZDB-YL010M",D909="NPC6ASZDB-GY008M",D909="NPC06SZDB-RD005M",D909="NPC6ASZDB-BL050C",D909="NPC6ASZDB-WT450C",D909="NPC6ASZDB-OR050C",D909="NPC06SZDB-GN010M",D909="NPC06SZDB-RD010M",D909="NPC06SZDB-BL010M",D909="NPC6ASZDB-GY050C",D909="NPC6ASZDB-YL025C",D909="NPC6ASZDB-BK250C",D909="NPC6ASZDB-BK004M",D909="NPC6ASZDB-YL006M",D909="NPC06SZDB-WT007M",D909="NPC6ASZDB-BL015M",D909="NPC6ASZDB-BL020M",D909="NPC6ASZDB-GN010M",D909="NPC6ASZDB-GN015M",D909="NPC6ASZDB-GY250C",D909="NPC6ASZDB-BK030M",D909="NPC06SZDB-GY003M",D909="NPC06SZDB-BL150C",D909="NPC6ASZDB-BK013M",D909="NPC6ASZDB-OR150C",D909="NPC6ASZDB-GY007M",D909="NPC6ASZDB-BK750C",D909="NPC06SZDB-GN003M",D909="NPC06SZDB-BK150C",D909="NPC06SZDB-BK001M",D909="NPC6ASZDB-RD007M",D909="NPC6ASZDB-RD010M",D909="NPC06SZDB-GY006M",D909="NPC06SZDB-GY015M",D909="NPC06SZDB-BK050C",D909="NPC6ASZDB-GN025C",D909="NPC6ASZDB-WT009M",D909="NPC6ASZDB-OR004M",D909="NPC6ASZDB-WT075C",D909="NPC6ASZDB-WT175C",D909="NPC06SZDB-GY001M",D909="NPC06SZDB-GY002M",D909="NPC6ASZDB-WT125C",D909="NPC6ASZDB-WT225C",D909="NPC6ASZDB-WT275C",D909="NPC6ASZDB-GY015M",D909="NPC6ASZDB-RD001M",D909="NPC6ASZDB-RD005M",D909="NPC6ASZDB-WT025C",D909="NPC6ASZDB-YL001M",D909="NPC6ASZDB-YL005M",D909="NPC06SZDB-GY010M",D909="NPC06SZDB-YL005M",D909="NPC06SZDB-YL001M",D909="NPC6ASZDB-BK150C",D909="NPC6ASZDB-BL030M",D909="NPC6ASZDB-YL050C",D909="NPC6ASZDB-YL010M",D909="NPC6ASZDB-OR010M",D909="NPC06SZDB-YL150C",D909="NPC6ASZDB-OR005M",D909="NPC06SZDB-OR002M",D909="NPC6ASZDB-RD150C",D909="NPC6ASZDB-WT025M",D909="NPC6ASZDB-WT150C",D909="NPC6ASZDB-WT012M",D909="NPC6ASZDB-WT250C",D909="NPC6ASZDB-WT350C",D909="NPC6ASZDB-YL002M",D909="NPC6ASZDB-BL150C",D909="NPC6ASZDB-WT015M",D909="NPC6ASZDB-YL150C",D909="NPC6ASZDB-YL003M",D909="NPC6ASZDB-WT750C",D909="NPC6ASZDB-GN050C",D909="NPC6ASZDB-WT008M",D909="NPC06SZDB-OR010M",D909="NPC6ASZDB-GY150C",D909="NPC6ASZDB-GN150C",D909="NPC6ASZDB-OR001M",D909="NPC6ASZDB-OR002M",D909="NPC6ASZDB-OR003M",D909="NPC06SZDB-RD002M",D909="NPC06SZDB-RD150C",D909="NPC6ASZDB-BK015M",D909="NPC06SZDB-GN001M",D909="NPC06SZDB-GN150C",D909="NPC06SZDB-WT030M",D909="NPC06SZDB-WT750C",D909="NPC06SZDB-WT015M",D909="NPC6ASZDB-WT030M",D909="NPC06SZDB-RD001M",D909="NPC06SZDB-RD003M",D909="NPC06SZDB-OR003M",D909="NPC06SZDB-OR001M",D909="NPC06SZDB-BL001M",D909="NPC06SZDB-BL003M",D909="NPC06SZDB-WT150C",D909="NPC06SZDB-BL002M",D909="NPC6ASZDB-WT050C",D909="NPC06SZDB-WT050C",D909="NPC06SZDB-WT001M",D909="NPC06SZDB-WT002M",D909="NPC06SZDB-WT003M",D909="NPC06SZDB-WT004M",D909="NPC06SZDB-WT005M",D909="NPC06SZDB-WT010M",D909="NPC06SZDB-WT020M",D909="NPC6ASZDB-GN001M",D909="NPC6ASZDB-GN002M",D909="NPC6ASZDB-GN003M",D909="NPC6ASZDB-GN004M",D909="NPC6ASZDB-GN005M",D909="NPC6ASZDB-GN020M",D909="NPC6ASZDB-GN030M",D909="NPC6ASZDB-WT001M",D909="NPC6ASZDB-WT002M",D909="NPC6ASZDB-WT003M",D909="NPC6ASZDB-WT004M",D909="NPC6ASZDB-WT005M",D909="NPC6ASZDB-WT006M",D909="NPC6ASZDB-WT007M",D909="NPC6ASZDB-WT010M",D909="NPC6ASZDB-WT020M",D909="NPC6ASZDB-RD002M",D909="NPC6ASZDB-RD003M",D909="NPC6ASZDB-RD020M",D909="NPC6ASZDB-GY001M",D909="NPC6ASZDB-GY002M",D909="NPC6ASZDB-GY003M",D909="NPC6ASZDB-GY004M",D909="NPC6ASZDB-GY005M",D909="NPC6ASZDB-GY010M",D909="NPC6ASZDB-GY020M",D909="NPC6ASZDB-GY025M",D909="NPC6ASZDB-GY030M",D909="NPC6ASZDB-BL001M",D909="NPC6ASZDB-BL002M",D909="NPC6ASZDB-BL003M",D909="NPC6ASZDB-BL004M",D909="NPC6ASZDB-BL005M",D909="NPC6ASZDB-BL010M",D909="NPC6ASZDB-BK001M",D909="NPC6ASZDB-BK002M",D909="NPC6ASZDB-BK003M",D909="NPC6ASZDB-BK005M",D909="NPC6ASZDB-BK010M",D909="NPC6ASZDB-BK020M",),E909*2,0)</f>
        <v>0</v>
      </c>
      <c r="M909" s="48">
        <f t="shared" si="1659"/>
        <v>7752</v>
      </c>
      <c r="N909" s="66"/>
      <c r="O909" s="41">
        <f t="shared" si="1665"/>
        <v>0</v>
      </c>
      <c r="P909" s="48">
        <f t="shared" si="1657"/>
        <v>110136</v>
      </c>
      <c r="Q909" s="66"/>
      <c r="R909" s="66">
        <f t="shared" si="1638"/>
        <v>0</v>
      </c>
      <c r="S909" s="67">
        <f t="shared" si="1658"/>
        <v>13612</v>
      </c>
      <c r="T909" s="66"/>
      <c r="U909" s="66">
        <f t="shared" si="1666"/>
        <v>0</v>
      </c>
      <c r="V909" s="67">
        <f t="shared" si="1598"/>
        <v>37035.600000000006</v>
      </c>
      <c r="W909" s="136"/>
      <c r="X909" s="69">
        <f t="shared" si="1661"/>
        <v>0</v>
      </c>
      <c r="Y909" s="67">
        <f t="shared" si="1599"/>
        <v>6245</v>
      </c>
      <c r="Z909" s="66"/>
      <c r="AA909" s="68">
        <f t="shared" si="1585"/>
        <v>0</v>
      </c>
      <c r="AB909" s="67">
        <f t="shared" si="1600"/>
        <v>5897</v>
      </c>
      <c r="AC909" s="66"/>
      <c r="AD909" s="66">
        <f t="shared" si="1586"/>
        <v>0</v>
      </c>
      <c r="AE909" s="67">
        <f t="shared" si="1601"/>
        <v>3738</v>
      </c>
      <c r="AF909" s="66"/>
      <c r="AG909" s="78">
        <f t="shared" si="1587"/>
        <v>0</v>
      </c>
      <c r="AH909" s="79">
        <f t="shared" si="1602"/>
        <v>4534.5</v>
      </c>
      <c r="AI909" s="66"/>
      <c r="AJ909" s="68">
        <f t="shared" si="1642"/>
        <v>0</v>
      </c>
      <c r="AK909" s="67">
        <f t="shared" si="1603"/>
        <v>22013</v>
      </c>
      <c r="AL909" s="66"/>
      <c r="AM909" s="68">
        <f t="shared" si="1588"/>
        <v>0</v>
      </c>
      <c r="AN909" s="67">
        <f t="shared" si="1604"/>
        <v>8763.02</v>
      </c>
      <c r="AO909" s="66"/>
      <c r="AP909" s="68">
        <f t="shared" si="1662"/>
        <v>0</v>
      </c>
      <c r="AQ909" s="67">
        <f t="shared" si="1605"/>
        <v>41645</v>
      </c>
      <c r="AR909" s="66"/>
      <c r="AS909" s="68">
        <f t="shared" si="1607"/>
        <v>0</v>
      </c>
      <c r="AT909" s="67">
        <f t="shared" si="1606"/>
        <v>2020</v>
      </c>
      <c r="AU909" s="66"/>
      <c r="AV909" s="66">
        <f t="shared" si="1667"/>
        <v>0</v>
      </c>
      <c r="AW909" s="42">
        <f t="shared" si="1654"/>
        <v>1620.0000000000014</v>
      </c>
      <c r="AX909" s="66"/>
      <c r="AY909" s="66">
        <f t="shared" si="1608"/>
        <v>0</v>
      </c>
      <c r="AZ909" s="67">
        <f t="shared" si="1663"/>
        <v>1738.6</v>
      </c>
      <c r="BA909" s="66"/>
      <c r="BB909" s="68">
        <f t="shared" si="1609"/>
        <v>0</v>
      </c>
      <c r="BC909" s="67">
        <f t="shared" si="1668"/>
        <v>1254.5999999999999</v>
      </c>
      <c r="BD909" s="66"/>
      <c r="BE909" s="68">
        <f t="shared" si="1610"/>
        <v>0</v>
      </c>
      <c r="BF909" s="67">
        <f t="shared" si="1643"/>
        <v>7194.3200000000015</v>
      </c>
      <c r="BG909" s="66"/>
      <c r="BH909" s="68">
        <f t="shared" si="1660"/>
        <v>0</v>
      </c>
      <c r="BI909" s="67">
        <f t="shared" si="1590"/>
        <v>42303.839999999997</v>
      </c>
      <c r="BJ909" s="66"/>
      <c r="BK909" s="68">
        <f t="shared" si="1612"/>
        <v>0</v>
      </c>
      <c r="BL909" s="67">
        <f t="shared" si="1669"/>
        <v>4141.4000000000005</v>
      </c>
      <c r="BM909" s="66"/>
      <c r="BN909" s="68">
        <f t="shared" si="1670"/>
        <v>0</v>
      </c>
      <c r="BO909" s="67">
        <f t="shared" si="1671"/>
        <v>7567.5000000000018</v>
      </c>
      <c r="BP909" s="66"/>
      <c r="BQ909" s="68">
        <f t="shared" si="1651"/>
        <v>404.79999999999995</v>
      </c>
      <c r="BR909" s="67">
        <f t="shared" si="1648"/>
        <v>23046.619999999992</v>
      </c>
      <c r="BS909" s="66"/>
      <c r="BT909" s="66">
        <f t="shared" si="1581"/>
        <v>80</v>
      </c>
      <c r="BU909" s="67">
        <f t="shared" si="1686"/>
        <v>36789</v>
      </c>
      <c r="BV909" s="66"/>
      <c r="BW909" s="66">
        <f t="shared" si="1582"/>
        <v>80</v>
      </c>
      <c r="BX909" s="67">
        <f t="shared" si="1687"/>
        <v>111515</v>
      </c>
      <c r="BY909" s="66"/>
      <c r="BZ909" s="66">
        <f t="shared" si="1583"/>
        <v>80</v>
      </c>
      <c r="CA909" s="67">
        <f t="shared" si="1688"/>
        <v>32269</v>
      </c>
      <c r="CB909" s="66"/>
      <c r="CC909" s="66">
        <f t="shared" si="1631"/>
        <v>0</v>
      </c>
      <c r="CD909" s="67">
        <f t="shared" si="1639"/>
        <v>39831.689999999995</v>
      </c>
      <c r="CE909" s="66"/>
      <c r="CF909" s="66">
        <f t="shared" si="1672"/>
        <v>0</v>
      </c>
      <c r="CG909" s="67">
        <f t="shared" si="1673"/>
        <v>5617.9</v>
      </c>
      <c r="CH909" s="66"/>
      <c r="CI909" s="66">
        <f t="shared" si="1613"/>
        <v>0</v>
      </c>
      <c r="CJ909" s="67">
        <f t="shared" ref="CJ909:CJ972" si="1690">+CJ908+CH909-CI909</f>
        <v>8715</v>
      </c>
      <c r="CK909" s="66"/>
      <c r="CL909" s="68">
        <f t="shared" si="1614"/>
        <v>0</v>
      </c>
      <c r="CM909" s="79">
        <f t="shared" si="1674"/>
        <v>4864</v>
      </c>
      <c r="CN909" s="66"/>
      <c r="CO909" s="68">
        <f t="shared" si="1615"/>
        <v>0</v>
      </c>
      <c r="CP909" s="79">
        <f t="shared" si="1675"/>
        <v>3955</v>
      </c>
      <c r="CQ909" s="66"/>
      <c r="CR909" s="68">
        <f t="shared" si="1616"/>
        <v>0</v>
      </c>
      <c r="CS909" s="79">
        <f t="shared" si="1653"/>
        <v>6656</v>
      </c>
      <c r="CT909" s="66"/>
      <c r="CU909" s="68">
        <f t="shared" si="1617"/>
        <v>0</v>
      </c>
      <c r="CV909" s="79">
        <f t="shared" si="1676"/>
        <v>7769</v>
      </c>
      <c r="CW909" s="66"/>
      <c r="CX909" s="66">
        <f t="shared" si="1618"/>
        <v>0</v>
      </c>
      <c r="CY909" s="40">
        <f t="shared" si="1641"/>
        <v>6801.7599999999984</v>
      </c>
      <c r="CZ909" s="65"/>
      <c r="DA909" s="66">
        <f t="shared" si="1619"/>
        <v>0</v>
      </c>
      <c r="DB909" s="67">
        <f t="shared" ref="DB909:DB972" si="1691">+DB908+CZ909-DA909</f>
        <v>73532</v>
      </c>
      <c r="DC909" s="66"/>
      <c r="DD909" s="66">
        <f t="shared" si="1620"/>
        <v>0</v>
      </c>
      <c r="DE909" s="67">
        <f t="shared" ref="DE909:DE972" si="1692">+DE908+DC909-DD909</f>
        <v>120303</v>
      </c>
      <c r="DF909" s="66"/>
      <c r="DG909" s="69">
        <f t="shared" si="1621"/>
        <v>0</v>
      </c>
      <c r="DH909" s="67">
        <f t="shared" si="1640"/>
        <v>441234</v>
      </c>
      <c r="DI909" s="66"/>
      <c r="DJ909" s="66">
        <f t="shared" si="1622"/>
        <v>0</v>
      </c>
      <c r="DK909" s="67">
        <f t="shared" si="1677"/>
        <v>3768</v>
      </c>
      <c r="DL909" s="210"/>
      <c r="DM909" s="206">
        <f t="shared" si="1623"/>
        <v>0</v>
      </c>
      <c r="DN909" s="25">
        <f t="shared" si="1664"/>
        <v>0</v>
      </c>
      <c r="DO909" s="5"/>
      <c r="DP909" s="43">
        <f t="shared" si="1624"/>
        <v>0</v>
      </c>
      <c r="DQ909" s="27">
        <f t="shared" si="1678"/>
        <v>6819.5</v>
      </c>
      <c r="DR909" s="5"/>
      <c r="DS909" s="43">
        <f t="shared" si="1625"/>
        <v>0</v>
      </c>
      <c r="DT909" s="27">
        <f t="shared" si="1679"/>
        <v>4846</v>
      </c>
      <c r="DU909" s="5"/>
      <c r="DV909" s="43">
        <f t="shared" si="1626"/>
        <v>0</v>
      </c>
      <c r="DW909" s="27">
        <f t="shared" si="1680"/>
        <v>4835</v>
      </c>
      <c r="DX909" s="5"/>
      <c r="DY909" s="22">
        <f t="shared" si="1627"/>
        <v>0</v>
      </c>
      <c r="DZ909" s="25">
        <f t="shared" si="1681"/>
        <v>523</v>
      </c>
      <c r="EA909" s="22"/>
      <c r="EB909" s="22">
        <f t="shared" si="1628"/>
        <v>0</v>
      </c>
      <c r="EC909" s="28">
        <f t="shared" si="1682"/>
        <v>369</v>
      </c>
      <c r="ED909" s="5"/>
      <c r="EE909" s="43">
        <f t="shared" si="1629"/>
        <v>0</v>
      </c>
      <c r="EF909" s="27">
        <f t="shared" si="1683"/>
        <v>4769</v>
      </c>
      <c r="EG909" s="66"/>
      <c r="EH909" s="66">
        <f t="shared" si="1630"/>
        <v>0</v>
      </c>
      <c r="EI909" s="67">
        <f t="shared" si="1684"/>
        <v>22617</v>
      </c>
      <c r="EJ909" s="66"/>
      <c r="EK909" s="66">
        <f t="shared" si="1591"/>
        <v>0</v>
      </c>
      <c r="EL909" s="67">
        <f t="shared" si="1685"/>
        <v>21247</v>
      </c>
      <c r="EM909" s="110">
        <f t="shared" si="1592"/>
        <v>177406.34676599997</v>
      </c>
    </row>
    <row r="910" spans="1:143" s="35" customFormat="1" ht="11.25" customHeight="1" x14ac:dyDescent="0.25">
      <c r="A910" s="385">
        <v>46158</v>
      </c>
      <c r="B910" s="11">
        <v>46177</v>
      </c>
      <c r="C910" s="181">
        <v>8005018025</v>
      </c>
      <c r="D910" s="111" t="s">
        <v>207</v>
      </c>
      <c r="E910" s="138">
        <v>200</v>
      </c>
      <c r="F910" s="139">
        <v>1</v>
      </c>
      <c r="G910" s="85">
        <v>191516183254</v>
      </c>
      <c r="H910" s="66"/>
      <c r="I910" s="41">
        <f t="shared" si="1655"/>
        <v>0</v>
      </c>
      <c r="J910" s="48">
        <f t="shared" si="1656"/>
        <v>116093</v>
      </c>
      <c r="K910" s="66"/>
      <c r="L910" s="41">
        <f t="shared" si="1689"/>
        <v>0</v>
      </c>
      <c r="M910" s="48">
        <f t="shared" si="1659"/>
        <v>7752</v>
      </c>
      <c r="N910" s="66"/>
      <c r="O910" s="41">
        <f t="shared" si="1665"/>
        <v>0</v>
      </c>
      <c r="P910" s="48">
        <f t="shared" si="1657"/>
        <v>110136</v>
      </c>
      <c r="Q910" s="66"/>
      <c r="R910" s="66">
        <f t="shared" si="1638"/>
        <v>0</v>
      </c>
      <c r="S910" s="67">
        <f t="shared" si="1658"/>
        <v>13612</v>
      </c>
      <c r="T910" s="66"/>
      <c r="U910" s="66">
        <f t="shared" si="1666"/>
        <v>0</v>
      </c>
      <c r="V910" s="67">
        <f t="shared" si="1598"/>
        <v>37035.600000000006</v>
      </c>
      <c r="W910" s="136"/>
      <c r="X910" s="69">
        <f t="shared" si="1661"/>
        <v>0</v>
      </c>
      <c r="Y910" s="67">
        <f t="shared" si="1599"/>
        <v>6245</v>
      </c>
      <c r="Z910" s="66"/>
      <c r="AA910" s="68">
        <f t="shared" si="1585"/>
        <v>0</v>
      </c>
      <c r="AB910" s="67">
        <f t="shared" si="1600"/>
        <v>5897</v>
      </c>
      <c r="AC910" s="66"/>
      <c r="AD910" s="66">
        <f t="shared" si="1586"/>
        <v>0</v>
      </c>
      <c r="AE910" s="67">
        <f t="shared" si="1601"/>
        <v>3738</v>
      </c>
      <c r="AF910" s="66"/>
      <c r="AG910" s="78">
        <f t="shared" si="1587"/>
        <v>0</v>
      </c>
      <c r="AH910" s="79">
        <f t="shared" si="1602"/>
        <v>4534.5</v>
      </c>
      <c r="AI910" s="66"/>
      <c r="AJ910" s="68">
        <f t="shared" si="1642"/>
        <v>0</v>
      </c>
      <c r="AK910" s="67">
        <f t="shared" si="1603"/>
        <v>22013</v>
      </c>
      <c r="AL910" s="66"/>
      <c r="AM910" s="68">
        <f t="shared" si="1588"/>
        <v>0</v>
      </c>
      <c r="AN910" s="67">
        <f t="shared" si="1604"/>
        <v>8763.02</v>
      </c>
      <c r="AO910" s="66"/>
      <c r="AP910" s="68">
        <f t="shared" si="1662"/>
        <v>0</v>
      </c>
      <c r="AQ910" s="67">
        <f t="shared" si="1605"/>
        <v>41645</v>
      </c>
      <c r="AR910" s="66"/>
      <c r="AS910" s="68">
        <f t="shared" si="1607"/>
        <v>0</v>
      </c>
      <c r="AT910" s="67">
        <f t="shared" si="1606"/>
        <v>2020</v>
      </c>
      <c r="AU910" s="66"/>
      <c r="AV910" s="66">
        <f t="shared" si="1667"/>
        <v>0</v>
      </c>
      <c r="AW910" s="42">
        <f t="shared" si="1654"/>
        <v>1620.0000000000014</v>
      </c>
      <c r="AX910" s="66"/>
      <c r="AY910" s="66">
        <f t="shared" si="1608"/>
        <v>0</v>
      </c>
      <c r="AZ910" s="67">
        <f t="shared" si="1663"/>
        <v>1738.6</v>
      </c>
      <c r="BA910" s="66"/>
      <c r="BB910" s="68">
        <f t="shared" si="1609"/>
        <v>0</v>
      </c>
      <c r="BC910" s="67">
        <f t="shared" si="1668"/>
        <v>1254.5999999999999</v>
      </c>
      <c r="BD910" s="66"/>
      <c r="BE910" s="68">
        <f t="shared" si="1610"/>
        <v>0</v>
      </c>
      <c r="BF910" s="67">
        <f t="shared" si="1643"/>
        <v>7194.3200000000015</v>
      </c>
      <c r="BG910" s="66"/>
      <c r="BH910" s="68">
        <f t="shared" si="1660"/>
        <v>0</v>
      </c>
      <c r="BI910" s="67">
        <f t="shared" si="1590"/>
        <v>42303.839999999997</v>
      </c>
      <c r="BJ910" s="66"/>
      <c r="BK910" s="68">
        <f t="shared" si="1612"/>
        <v>0</v>
      </c>
      <c r="BL910" s="67">
        <f t="shared" si="1669"/>
        <v>4141.4000000000005</v>
      </c>
      <c r="BM910" s="66"/>
      <c r="BN910" s="68">
        <f t="shared" si="1670"/>
        <v>0</v>
      </c>
      <c r="BO910" s="67">
        <f t="shared" si="1671"/>
        <v>7567.5000000000018</v>
      </c>
      <c r="BP910" s="66"/>
      <c r="BQ910" s="68">
        <f t="shared" si="1651"/>
        <v>0</v>
      </c>
      <c r="BR910" s="67">
        <f t="shared" si="1648"/>
        <v>23046.619999999992</v>
      </c>
      <c r="BS910" s="66"/>
      <c r="BT910" s="66">
        <f t="shared" ref="BT910:BT955" si="1693">IF(OR(D910="NPC06UZDB-YL020M",D910="NPC06UZDB-WT020C",D910="CO155E2-0ZC750",D910="CO155E2-09M008",D910="NPC06UZDB-BL011M",D910="NPC06UZDB-OR008M",D910="NPC06UZDB-WT450C",D910="NPC06UZDB-GN015M",D910="NPC06UZDB-RD015M",D910="NPC06UZDB-YL004M",D910="CO155E2-07C150",D910="NPC06UZDB-WT015C",D910="NPC06UZDB-GY350C",D910="NPC06UZDB-OR350C",D910="NPC06UZDB-YL003M",D910="CO155E2-0MC150 ",D910="NPC06UZDB-GY030M",D910="NPC06UZDB-YL250C",D910="CO155E2-09C050",D910="CO155E2-08C150",D910="NPC06UZDB-GN250C",D910="NPC06UZDB-BL250C",D910="NPC06UZDB-WT004M",D910="NPC06UZDB-RD150C",D910="NPC06UZDB-RD150C",D910="NPC06UZDB-BL009M",D910="NPC06UZDB-GY020C",D910="NPC06UZDB-GN020C",D910="NPC06UZDB-RD020C",D910="NPC06UZDB-YL020C",D910="NPC06UZDB-GY030M",D910="CO155E2-0MC250",D910="CO155E2-0MC150",D910="NPC06UZDB-BL020C",D910="NPC06UZDB-OR150C",D910="NPC06UZDB-BL012M",D910="NPC06UZDB-BK350C",D910="NPC06UZDB-GN350C",D910="NPC06UZDB-GN450C",D910="NPC06UZDB-GY350C",D910="NPC06UZDB-OR350C",D910="NPC06UZDB-YL350C",D910="CO155E2-0CM007",D910="NPC06UZDB-GN007M",D910="NPC06UZDB-GY150C",D910="NPC06UZDB-OR007M",D910="NPC06UZDB-BL015C",D910="NPC06UZDB-BL030C",D910="NPC06UZDB-BL013M",D910="NPC06UZDB-WT016M",D910="NPC06UZDB-WT025M",D910="CO155E2-0ZC050",D910="CO155E2-0ZC250",D910="CO155E2-0ZM009",D910="CO155E2-0ZM008",D910="CO155E2-0ZM006",D910="CO155E2-0ZM012",D910="NPC06UZDB-BK016M",D910="NPC06UZDB-BK011M",D910="NPC06UZDB-GY250C",D910="NPC06UZDB-GY007M",D910="CO155E2-07M015",D910="CO155E2-0ZM004",D910="CO155E2-09M004",D910="CO155E2-0CC050",D910="CO155E2-09M015",D910="CO155E2-0ZC150",D910="CO155E2-01M007",D910="CO155E2-07M010",D910="NPC06UZDB-YL050C",D910="NPC06UZDB-OR007M",D910="NPC06UZDB-GN050C",D910="NPC06UZDB-WT012M",D910="NPC06UZDB-GY006M",D910="NPC06UZDB-GY008M",D910="CO155E2-0ZM015",D910="NPC06UZDB-RD050C",D910="NPC06UZDB-RD150C",D910="NPC06UZDB-WT009M",D910="CO155E2-01M004",D910="NPC06UZDB-OR015M",D910="NPC06UZDB-GN750C",D910="NPC06UZDB-WT750C",D910="CO155E2-0MM010",D910="CO155E2-07M005",D910="CO155E2-07M007",D910="NPC06UZDB-BK750C",D910="CO155E2-07C050",D910="CO155E2-01M007",D910="CO155E2-0MC050",D910="NPC06UZDB-BK010M",D910="NPC06UZDB-BK150C",D910="NPC06UZDB-BK250C",D910="NPC06UZDB-RD750C",D910="NPC06UZDB-WT030M",D910="CO155E2-01C050",D910="CO155E2-08C750",D910="NPC06UZDB-WT050M",D910="NPC06UZDB-GY050C",D910="CO155E2-0ZM010",D910="NPC06UZDB-BK007M",D910="CO155E2-0CC250",D910="CO155E2-01C250",D910="NPC06UZDB-WT007M",D910="CO155E2-06C150",D910="NPC06UZDB-WT025M",D910="NPC06UZDB-WT025C",D910="NPC06UZDB-GY750C",D910="NPC06UZDB-WT250C",D910="CO155E2-09M010",D910="CO155E2-06M001",D910="CO155E2-0ZM005",D910="NPC06UZDB-YL010M",D910="NPC06UZDB-GN150C",D910="NPC06UZDB-RD005M",D910="NPC06UZDB-GY007M",D910="NPC06UZDB-GY020M",D910="NPC06UZDB-YL005M",D910="NPC06UZDB-YL007M",D910="NPC06UZDB-YL150C",D910="NPC06UZDB-OR750C",D910="CO155E2-0ZC150",D910="CO155E2-0ZM015",D910="NPC06UZDB-OR020M",D910="CO155E2-09M015",D910="CO155E2-0MM015",D910="CO155E2-01C150",D910="CO155E2-01C250",D910="CO155E2-01M015",D910="CO155E2-07C150",D910="CO155E2-08C250",D910="CO155E2-09C150",D910="CO155E2-0CC150",D910="CO155E2-0CM015",D910="CO155E2-01M003",D910="CO155E2-01M005",D910="NPC06UZDB-GN020M",D910="CO155E2-09M005",D910="NPC06UZDB-BK005M",D910="NPC06UZDB-BL020M",D910="NPC06UZDB-RD010M",D910="NPC06UZDB-RD020M",D910="CO155E2-08M015",D910="CO155E2-08C150",D910="CO155E2-01M001",D910="CO155E2-01M002",D910="CO155E2-06M003",D910="CO155E2-07M001",D910="CO155E2-09M003",D910="CO155E2-09M001",D910="CO155E2-09M007",D910="CO155E2-0ZM003",D910="CO155E2-0MM003",D910="CO155E2-0MM005",D910="CO155E2-0MM007",D910="CO155E2-0ZM007",D910="CO155E2-01M010",D910="NPC06UZDB-WT150C",D910="NPC06UZDB-WT050C",D910="NPC06UZDB-BL002M",D910="CO155E2-0CM010",D910="CO155E2-08F008",D910="CO155E2-08F005",D910="CO155E2-08C050",D910="NPC06UZDB-BL750C",D910="CO155E2-07M003",D910="NPC06UZDB-BL150C",D910="NPC06UZDB-BL020M",D910="NPC06UZDB-BL050C",D910="NPC06UZDB-BL008M",D910="NPC06UZDB-BL006M",D910="NPC06UZDB-GY450C",D910="NPC06UZDB-GY015M",D910="NPC06UZDB-GY150C",D910="NPC06UZDB-BL010M",D910="NPC06UZDB-GN010M",D910="NPC06UZDB-BK050C",D910="NPC06UZDB-GN125C",D910="NPC06UZDB-GN012M",D910="NPC06UZDB-BK001M",D910="NPC06UZDB-BL007M",D910="NPC06UZDB-GY450C",D910="NPC06UZDB-OR050C",D910="CO155E2-0MM001",D910="CO155E2-06M002",D910="CO155E2-0MM002",D910="NPC06UZDB-GN001M",D910="NPC06UZDB-GN002M",D910="NPC06UZDB-GN003M",D910="NPC06UZDB-GN004M",D910="NPC06UZDB-GN005M",D910="NPC06UZDB-GN006M",D910="NPC06UZDB-WT050C",D910="NPC06UZDB-OR001M",D910="NPC06UZDB-OR002M",D910="NPC06UZDB-OR003M",D910="NPC06UZDB-OR004M",D910="NPC06UZDB-OR005M",D910="NPC06UZDB-OR006M",D910="NPC06UZDB-OR010M",D910="CO155E2-07M002",D910="NPC06UZDB-RD001M",D910="NPC06UZDB-RD002M",D910="NPC06UZDB-RD002M",D910="NPC06UZDB-RD003M",D910="NPC06UZDB-RD004M",D910="CO155E2-0ZM001",D910="CO155E2-0ZM002",D910="NPC06UZDB-BK002M",D910="NPC06UZDB-BK003M",D910="NPC06UZDB-BL001M",D910="NPC06UZDB-BL002M",D910="NPC06UZDB-BL003M",D910="NPC06UZDB-BL004M",D910="NPC06UZDB-BL005M",D910="NPC06UZDB-BL015M",D910="NPC06UZDB-GY010M",D910="NPC06UZDB-GY001M",D910="NPC06UZDB-GY002M",D910="NPC06UZDB-GY003M",D910="NPC06UZDB-GY004M",D910="NPC06UZDB-GY005M",D910="NPC06UZDB-YL001M",D910="NPC06UZDB-YL002M",D910="NPC06UZDB-YL003M",D910="CO155E2-0CM001",D910="CO155E2-0CM002",D910="CO155E2-0CM003",D910="CO155E2-0CM004",D910="CO155E2-0CM005",D910="CO155E2-08M001",D910="CO155E2-08M002",D910="CO155E2-08M003",D910="CO155E2-08M004",D910="CO155E2-08M005",D910="CO155E2-08M006",D910="CO155E2-08M007",D910="CO155E2-08M008",D910="CO155E2-08M009",D910="CO155E2-08M010",D910="CO155E2-08M020",D910="CO155E2-0ZM001",D910="CO155E2-0ZM002",D910="CO155E2-09M002",D910="NPC06UZDB-WT001M",D910="NPC06UZDB-WT002M",D910="NPC06UZDB-WT003M",D910="NPC06UZDB-WT004M",D910="NPC06UZDB-WT005M",D910="NPC06UZDB-WT006M",D910="NPC06UZDB-WT008M",D910="NPC06UZDB-WT010M",D910="NPC06UZDB-WT015M",D910="NPC06UZDB-WT020M",),E910*2,0)</f>
        <v>0</v>
      </c>
      <c r="BU910" s="67">
        <f t="shared" si="1686"/>
        <v>36789</v>
      </c>
      <c r="BV910" s="66"/>
      <c r="BW910" s="66">
        <f t="shared" ref="BW910:BW955" si="1694">IF(OR(D910="CO155E2-0CM020",D910="NPC06UZDB-YL020M",D910="NPC06UZDB-OR050C",D910="NPC06UZDB-WT020C",D910="CO155E2-0ZC750",D910="CO155E2-09M008",D910="NPC06UZDB-BL011M",D910="NPC06UZDB-OR008M",D910="NPC06UZDB-WT450C",D910="NPC06UZDB-GN015M",D910="NPC06UZDB-RD015M",D910="NPC06UZDB-YL004M",D910="CO155E2-07C150",D910="NPC06UZDB-WT015C",D910="NPC06UZDB-GY350C",D910="NPC06UZDB-OR350C",D910="NPC06UZDB-YL003M",D910="CO155E2-0MC150 ",D910="NPC06UZDB-YL250C",D910="CO155E2-09C050",D910="NPC06UZDB-GN250C",D910="NPC06UZDB-BL250C",D910="NPC06UZDB-WT004M",D910="NPC06UZDB-RD150C",D910="NPC06UZDB-BL009M",D910="NPC06UZDB-GY020C",D910="NPC06UZDB-GN020C",D910="NPC06UZDB-RD020C",D910="NPC06UZDB-YL020C",D910="NPC06UZDB-GY030M",D910="CO155E2-0MC250",D910="CO155E2-0MC150",D910="NPC06UZDB-BL020C",D910="NPC06UZDB-OR150C",D910="NPC06UZDB-BL012M",D910="NPC06UZDB-BK350C",D910="NPC06UZDB-GN350C",D910="NPC06UZDB-GN450C",D910="NPC06UZDB-GY350C",D910="NPC06UZDB-OR350C",D910="NPC06UZDB-YL350C",D910="CO155E2-0CM007",D910="NPC06UZDB-GN007M",D910="NPC06UZDB-GY150C",D910="NPC06UZDB-BL015C",D910="NPC06UZDB-BL030C",D910="NPC06UZDB-BL013M",D910="NPC06UZDB-WT016M",D910="NPC06UZDB-WT025M",D910="CO155E2-0ZC050",D910="CO155E2-0ZC250",D910="CO155E2-0ZM009",D910="CO155E2-0ZM008",D910="CO155E2-0ZM006",D910="CO155E2-0ZM012",D910="NPC06UZDB-BK016M",D910="NPC06UZDB-BK011M",D910="NPC06UZDB-GY250C",D910="NPC06UZDB-GY007M",D910="CO155E2-07M015",D910="CO155E2-0ZM004",D910="CO155E2-09M004",D910="CO155E2-0CC050",D910="CO155E2-09M015",D910="CO155E2-0ZC150",D910="CO155E2-01M007",D910="CO155E2-07M010",D910="NPC06UZDB-YL050C",D910="NPC06UZDB-OR007M",D910="NPC06UZDB-GN050C",D910="NPC06UZDB-WT012M",D910="NPC06UZDB-GY006M",D910="NPC06UZDB-GY008M",D910="CO155E2-0ZM015",D910="NPC06UZDB-RD050C",D910="NPC06UZDB-RD150C",D910="NPC06UZDB-WT009M",D910="CO155E2-01M004",D910="NPC06UZDB-OR015M",D910="NPC06UZDB-GN750C",D910="NPC06UZDB-WT750C",D910="CO155E2-0MM010",D910="CO155E2-07M005",D910="CO155E2-07M007",D910="NPC06UZDB-BK750C",D910="CO155E2-07C050",D910="CO155E2-01M007",D910="CO155E2-0MC050",D910="NPC06UZDB-BK010M",D910="NPC06UZDB-BK150C",D910="NPC06UZDB-BK250C",D910="NPC06UZDB-RD750C",D910="NPC06UZDB-WT030M",D910="CO155E2-01C050",D910="CO155E2-08C750",D910="NPC06UZDB-WT050M",D910="NPC06UZDB-GY050C",D910="CO155E2-0ZM010",D910="NPC06UZDB-BK007M",D910="CO155E2-0CC250",D910="NPC06UZDB-WT007M",D910="CO155E2-06C150",D910="NPC06UZDB-WT025M",D910="NPC06UZDB-WT025C",D910="NPC06UZDB-GY750C",D910="NPC06UZDB-WT250C",D910="CO155E2-09M010",D910="CO155E2-06M001",D910="CO155E2-0ZM005",D910="NPC06UZDB-YL010M",D910="NPC06UZDB-GN150C",D910="NPC06UZDB-RD005M",D910="NPC06UZDB-GY007M",D910="NPC06UZDB-GY020M",D910="NPC06UZDB-YL005M",D910="NPC06UZDB-YL007M",D910="NPC06UZDB-YL150C",D910="NPC06UZDB-OR750C",D910="CO155E2-0ZC150",D910="CO155E2-0ZM015",D910="NPC06UZDB-OR020M",D910="CO155E2-09M015",D910="CO155E2-0MM015",D910="CO155E2-01C150",D910="CO155E2-01C250",D910="CO155E2-01M015",D910="CO155E2-07C150",D910="CO155E2-08C250",D910="CO155E2-09C150",D910="CO155E2-0CC150",D910="CO155E2-0CM015",D910="CO155E2-01M003",D910="CO155E2-01M005",D910="NPC06UZDB-GN020M",D910="CO155E2-09M005",D910="NPC06UZDB-BK005M",D910="NPC06UZDB-BL020M",D910="NPC06UZDB-RD010M",D910="NPC06UZDB-RD020M",D910="CO155E2-08M015",D910="CO155E2-08C150",D910="CO155E2-01M001",D910="CO155E2-01M002",D910="CO155E2-06M003",D910="CO155E2-07M001",D910="CO155E2-09M003",D910="CO155E2-09M001",D910="CO155E2-09M007",D910="CO155E2-0ZM003",D910="CO155E2-0MM003",D910="CO155E2-0MM005",D910="CO155E2-0MM007",D910="CO155E2-0ZM007",D910="CO155E2-01M010",D910="NPC06UZDB-WT150C",D910="NPC06UZDB-WT050C",D910="CO155E2-0CM010",D910="CO155E2-08F008",D910="CO155E2-08F005",D910="CO155E2-08C050",D910="NPC06UZDB-BL750C",D910="CO155E2-07M003",D910="NPC06UZDB-BL150C",D910="NPC06UZDB-BL020M",D910="NPC06UZDB-BL050C",D910="NPC06UZDB-BL008M",D910="NPC06UZDB-BL006M",D910="NPC06UZDB-GY450C",D910="NPC06UZDB-GY015M",D910="NPC06UZDB-GY150C",D910="NPC06UZDB-BL010M",D910="NPC06UZDB-GN010M",D910="NPC06UZDB-BK050C",D910="NPC06UZDB-GN125C",D910="NPC06UZDB-GN012M",D910="NPC06UZDB-BK001M",D910="NPC06UZDB-BL007M",D910="NPC06UZDB-GY450C",D910="NPC06UZDB-OR050C",D910="CO155E2-0MM001",D910="CO155E2-06M002",D910="CO155E2-0MM002",D910="NPC06UZDB-GN001M",D910="NPC06UZDB-GN002M",D910="NPC06UZDB-GN003M",D910="NPC06UZDB-GN004M",D910="NPC06UZDB-GN005M",D910="NPC06UZDB-GN006M",D910="NPC06UZDB-WT050C",D910="NPC06UZDB-OR001M",D910="NPC06UZDB-OR002M",D910="NPC06UZDB-OR003M",D910="NPC06UZDB-OR004M",D910="NPC06UZDB-OR005M",D910="NPC06UZDB-OR006M",D910="NPC06UZDB-OR010M",D910="CO155E2-07M002",D910="NPC06UZDB-RD001M",D910="NPC06UZDB-RD002M",D910="NPC06UZDB-RD002M",D910="NPC06UZDB-RD003M",D910="NPC06UZDB-RD004M",D910="CO155E2-0ZM001",D910="CO155E2-0ZM002",D910="NPC06UZDB-BK002M",D910="NPC06UZDB-BK003M",D910="NPC06UZDB-BL001M",D910="NPC06UZDB-BL002M",D910="NPC06UZDB-BL003M",D910="NPC06UZDB-BL004M",D910="NPC06UZDB-BL005M",D910="NPC06UZDB-BL015M",D910="NPC06UZDB-GY010M",D910="NPC06UZDB-GY001M",D910="NPC06UZDB-GY002M",D910="NPC06UZDB-GY003M",D910="NPC06UZDB-GY004M",D910="NPC06UZDB-GY005M",D910="NPC06UZDB-YL001M",D910="NPC06UZDB-YL002M",D910="NPC06UZDB-YL003M",D910="CO155E2-0CM001",D910="CO155E2-0CM002",D910="CO155E2-0CM003",D910="CO155E2-0CM004",D910="CO155E2-0CM005",D910="CO155E2-08M001",D910="CO155E2-08M002",D910="CO155E2-08M003",D910="CO155E2-08M004",D910="CO155E2-08M005",D910="CO155E2-08M006",D910="CO155E2-08M007",D910="CO155E2-08M008",D910="CO155E2-08M009",D910="CO155E2-08M010",D910="CO155E2-08M020",D910="CO155E2-0ZM001",D910="CO155E2-0ZM002",D910="CO155E2-09M002",D910="NPC06UZDB-WT001M",D910="NPC06UZDB-WT002M",D910="NPC06UZDB-WT003M",D910="NPC06UZDB-WT004M",D910="NPC06UZDB-WT005M",D910="NPC06UZDB-WT006M",D910="NPC06UZDB-WT008M",D910="NPC06UZDB-WT010M",D910="NPC06UZDB-WT015M",D910="NPC06UZDB-WT020M",),E910*2,0)</f>
        <v>0</v>
      </c>
      <c r="BX910" s="67">
        <f t="shared" si="1687"/>
        <v>111515</v>
      </c>
      <c r="BY910" s="66"/>
      <c r="BZ910" s="66">
        <f t="shared" ref="BZ910:BZ955" si="1695">IF(OR(D910="CO155E2-0CM020",D910="NPC06UZDB-YL020M",D910="NPC06UZDB-OR050C",D910="NPC06UZDB-WT020C",D910="CO155E2-0ZC750",D910="CO155E2-09M008",D910="NPC06UZDB-BL011M",D910="NPC06UZDB-OR008M",D910="NPC06UZDB-WT450C",D910="NPC06UZDB-GN015M",D910="NPC06UZDB-RD015M",D910="NPC06UZDB-YL004M",D910="CO155E2-07C150",D910="NPC06UZDB-WT015C",D910="NPC06UZDB-GY350C",D910="NPC06UZDB-OR350C",D910="NPC06UZDB-YL003M",D910="CO155E2-0MC150 ",D910="NPC06UZDB-YL250C",D910="CO155E2-09C050",D910="NPC06UZDB-GN250C",D910="NPC06UZDB-BL250C",D910="NPC06UZDB-WT004M",D910="NPC06UZDB-BL009M",D910="NPC06UZDB-GY020C",D910="NPC06UZDB-GN020C",D910="NPC06UZDB-RD020C",D910="NPC06UZDB-YL020C",D910="NPC06UZDB-GY030M",D910="CO155E2-0MC250",D910="CO155E2-0MC150",D910="NPC06UZDB-BL020C",D910="NPC06UZDB-OR150C",D910="NPC06UZDB-BL012M",D910="NPC06UZDB-BK350C",D910="NPC06UZDB-GN350C",D910="NPC06UZDB-GN450C",D910="NPC06UZDB-GY350C",D910="NPC06UZDB-OR350C",D910="NPC06UZDB-YL350C",D910="CO155E2-0CM007",D910="NPC06UZDB-GN007M",D910="NPC06UZDB-GY150C",D910="NPC06UZDB-BL015C",D910="NPC06UZDB-BL030C",D910="NPC06UZDB-BL013M",D910="NPC06UZDB-WT016M",D910="CO155E2-0ZC050",D910="CO155E2-0ZC250",D910="CO155E2-0ZM009",D910="CO155E2-0ZM008",D910="CO155E2-0ZM006",D910="CO155E2-0ZM012",D910="NPC06UZDB-BK016M",D910="NPC06UZDB-BK011M",D910="NPC06UZDB-GY250C",D910="NPC06UZDB-GY007M",D910="CO155E2-07M015",D910="CO155E2-0ZM004",D910="CO155E2-09M004",D910="CO155E2-0CC050",D910="CO155E2-09M015",D910="CO155E2-0ZC150",D910="CO155E2-01M007",D910="CO155E2-07M010",D910="NPC06UZDB-YL050C",D910="NPC06UZDB-OR007M",D910="NPC06UZDB-GN050C",D910="NPC06UZDB-WT012M",D910="NPC06UZDB-GY006M",D910="NPC06UZDB-GY008M",D910="CO155E2-0ZM015",D910="NPC06UZDB-RD050C",D910="NPC06UZDB-RD150C",D910="NPC06UZDB-WT009M",D910="CO155E2-01M004",D910="NPC06UZDB-OR015M",D910="NPC06UZDB-GN750C",D910="NPC06UZDB-WT750C",D910="CO155E2-0MM010",D910="CO155E2-07M005",D910="CO155E2-07M007",D910="NPC06UZDB-BK750C",D910="CO155E2-07C050",D910="CO155E2-01M007",D910="CO155E2-0MC050",D910="NPC06UZDB-BK010M",D910="NPC06UZDB-BK150C",D910="NPC06UZDB-BK250C",D910="NPC06UZDB-RD750C",D910="NPC06UZDB-WT030M",D910="CO155E2-01C050",D910="CO155E2-08C750",D910="NPC06UZDB-WT050M",D910="NPC06UZDB-GY050C",D910="CO155E2-0ZM010",D910="NPC06UZDB-BK007M",D910="CO155E2-0CC250",D910="NPC06UZDB-WT007M",D910="CO155E2-06C150",D910="NPC06UZDB-WT025M",D910="NPC06UZDB-WT025C",D910="NPC06UZDB-GY750C",D910="NPC06UZDB-WT250C",D910="CO155E2-09M010",D910="CO155E2-06M001",D910="CO155E2-0ZM005",D910="NPC06UZDB-YL010M",D910="NPC06UZDB-GN150C",D910="NPC06UZDB-RD005M",D910="NPC06UZDB-GY007M",D910="NPC06UZDB-GY020M",D910="NPC06UZDB-YL005M",D910="NPC06UZDB-YL007M",D910="NPC06UZDB-YL150C",D910="NPC06UZDB-OR750C",D910="CO155E2-0ZC150",D910="CO155E2-0ZM015",D910="NPC06UZDB-OR020M",D910="CO155E2-09M015",D910="CO155E2-0MM015",D910="CO155E2-01C150",D910="CO155E2-01C250",D910="CO155E2-01M015",D910="CO155E2-07C150",D910="CO155E2-08C250",D910="CO155E2-09C150",D910="CO155E2-0CC150",D910="CO155E2-0CM015",D910="CO155E2-01M003",D910="CO155E2-01M005",D910="NPC06UZDB-GN020M",D910="CO155E2-09M005",D910="NPC06UZDB-BK005M",D910="NPC06UZDB-BL020M",D910="NPC06UZDB-RD010M",D910="NPC06UZDB-RD020M",D910="CO155E2-08M015",D910="CO155E2-08C150",D910="CO155E2-01M001",D910="CO155E2-01M002",D910="CO155E2-06M003",D910="CO155E2-07M001",D910="CO155E2-09M003",D910="CO155E2-09M001",D910="CO155E2-09M007",D910="CO155E2-0ZM003",D910="CO155E2-0MM003",D910="CO155E2-0MM005",D910="CO155E2-0MM007",D910="CO155E2-0ZM007",D910="CO155E2-01M010",D910="NPC06UZDB-WT150C",D910="NPC06UZDB-WT050C",D910="CO155E2-0CM010",D910="CO155E2-08F008",D910="CO155E2-08F005",D910="CO155E2-08C050",D910="NPC06UZDB-BL750C",D910="CO155E2-07M003",D910="NPC06UZDB-BL150C",D910="NPC06UZDB-BL020M",D910="NPC06UZDB-BL050C",D910="NPC06UZDB-BL008M",D910="NPC06UZDB-BL006M",D910="NPC06UZDB-GY450C",D910="NPC06UZDB-GY015M",D910="NPC06UZDB-GY150C",D910="NPC06UZDB-BL010M",D910="NPC06UZDB-GN010M",D910="NPC06UZDB-BK050C",D910="NPC06UZDB-GN125C",D910="NPC06UZDB-GN012M",D910="NPC06UZDB-BK001M",D910="NPC06UZDB-BL007M",D910="NPC06UZDB-GY450C",D910="NPC06UZDB-OR050C",D910="CO155E2-0MM001",D910="CO155E2-06M002",D910="CO155E2-0MM002",D910="NPC06UZDB-GN001M",D910="NPC06UZDB-GN002M",D910="NPC06UZDB-GN003M",D910="NPC06UZDB-GN004M",D910="NPC06UZDB-GN005M",D910="NPC06UZDB-GN006M",D910="NPC06UZDB-WT050C",D910="NPC06UZDB-OR001M",D910="NPC06UZDB-OR002M",D910="NPC06UZDB-OR003M",D910="NPC06UZDB-OR004M",D910="NPC06UZDB-OR005M",D910="NPC06UZDB-OR006M",D910="NPC06UZDB-OR010M",D910="CO155E2-07M002",D910="NPC06UZDB-RD001M",D910="NPC06UZDB-RD002M",D910="NPC06UZDB-RD002M",D910="NPC06UZDB-RD003M",D910="NPC06UZDB-RD004M",D910="CO155E2-0ZM001",D910="CO155E2-0ZM002",D910="NPC06UZDB-BK002M",D910="NPC06UZDB-BK003M",D910="NPC06UZDB-BL001M",D910="NPC06UZDB-BL002M",D910="NPC06UZDB-BL003M",D910="NPC06UZDB-BL004M",D910="NPC06UZDB-BL005M",D910="NPC06UZDB-BL015M",D910="NPC06UZDB-GY010M",D910="NPC06UZDB-GY001M",D910="NPC06UZDB-GY002M",D910="NPC06UZDB-GY003M",D910="NPC06UZDB-GY004M",D910="NPC06UZDB-GY005M",D910="NPC06UZDB-YL001M",D910="NPC06UZDB-YL002M",D910="NPC06UZDB-YL003M",D910="CO155E2-0CM001",D910="CO155E2-0CM002",D910="CO155E2-0CM003",D910="CO155E2-0CM004",D910="CO155E2-0CM005",D910="CO155E2-08M001",D910="CO155E2-08M002",D910="CO155E2-08M003",D910="CO155E2-08M004",D910="CO155E2-08M005",D910="CO155E2-08M006",D910="CO155E2-08M007",D910="CO155E2-08M008",D910="CO155E2-08M009",D910="CO155E2-08M010",D910="CO155E2-08M020",D910="CO155E2-0ZM001",D910="CO155E2-0ZM002",D910="CO155E2-09M002",D910="NPC06UZDB-WT001M",D910="NPC06UZDB-WT002M",D910="NPC06UZDB-WT003M",D910="NPC06UZDB-WT004M",D910="NPC06UZDB-WT005M",D910="NPC06UZDB-WT006M",D910="NPC06UZDB-WT008M",D910="NPC06UZDB-WT010M",D910="NPC06UZDB-WT015M",D910="NPC06UZDB-WT020M",),E910*2,0)</f>
        <v>0</v>
      </c>
      <c r="CA910" s="67">
        <f t="shared" si="1688"/>
        <v>32269</v>
      </c>
      <c r="CB910" s="66"/>
      <c r="CC910" s="66">
        <f t="shared" si="1631"/>
        <v>0</v>
      </c>
      <c r="CD910" s="67">
        <f t="shared" si="1639"/>
        <v>39831.689999999995</v>
      </c>
      <c r="CE910" s="66"/>
      <c r="CF910" s="66">
        <f t="shared" si="1672"/>
        <v>220.00000000000003</v>
      </c>
      <c r="CG910" s="67">
        <f t="shared" si="1673"/>
        <v>5397.9</v>
      </c>
      <c r="CH910" s="66"/>
      <c r="CI910" s="66">
        <f t="shared" si="1613"/>
        <v>0</v>
      </c>
      <c r="CJ910" s="67">
        <f t="shared" si="1690"/>
        <v>8715</v>
      </c>
      <c r="CK910" s="66"/>
      <c r="CL910" s="68">
        <f t="shared" si="1614"/>
        <v>0</v>
      </c>
      <c r="CM910" s="79">
        <f t="shared" si="1674"/>
        <v>4864</v>
      </c>
      <c r="CN910" s="66"/>
      <c r="CO910" s="68">
        <f t="shared" si="1615"/>
        <v>0</v>
      </c>
      <c r="CP910" s="79">
        <f t="shared" si="1675"/>
        <v>3955</v>
      </c>
      <c r="CQ910" s="66"/>
      <c r="CR910" s="68">
        <f t="shared" si="1616"/>
        <v>0</v>
      </c>
      <c r="CS910" s="79">
        <f t="shared" si="1653"/>
        <v>6656</v>
      </c>
      <c r="CT910" s="66"/>
      <c r="CU910" s="68">
        <f t="shared" si="1617"/>
        <v>0</v>
      </c>
      <c r="CV910" s="79">
        <f t="shared" si="1676"/>
        <v>7769</v>
      </c>
      <c r="CW910" s="66"/>
      <c r="CX910" s="66">
        <f t="shared" si="1618"/>
        <v>0</v>
      </c>
      <c r="CY910" s="40">
        <f t="shared" si="1641"/>
        <v>6801.7599999999984</v>
      </c>
      <c r="CZ910" s="65"/>
      <c r="DA910" s="66">
        <f t="shared" si="1619"/>
        <v>400</v>
      </c>
      <c r="DB910" s="67">
        <f t="shared" si="1691"/>
        <v>73132</v>
      </c>
      <c r="DC910" s="66"/>
      <c r="DD910" s="66">
        <f t="shared" si="1620"/>
        <v>400</v>
      </c>
      <c r="DE910" s="67">
        <f t="shared" si="1692"/>
        <v>119903</v>
      </c>
      <c r="DF910" s="66"/>
      <c r="DG910" s="69">
        <f t="shared" si="1621"/>
        <v>0</v>
      </c>
      <c r="DH910" s="67">
        <f t="shared" si="1640"/>
        <v>441234</v>
      </c>
      <c r="DI910" s="66"/>
      <c r="DJ910" s="66">
        <f t="shared" si="1622"/>
        <v>0</v>
      </c>
      <c r="DK910" s="67">
        <f t="shared" si="1677"/>
        <v>3768</v>
      </c>
      <c r="DL910" s="210"/>
      <c r="DM910" s="206">
        <f t="shared" si="1623"/>
        <v>0</v>
      </c>
      <c r="DN910" s="25">
        <f t="shared" si="1664"/>
        <v>0</v>
      </c>
      <c r="DO910" s="5"/>
      <c r="DP910" s="43">
        <f t="shared" si="1624"/>
        <v>0</v>
      </c>
      <c r="DQ910" s="27">
        <f t="shared" si="1678"/>
        <v>6819.5</v>
      </c>
      <c r="DR910" s="5"/>
      <c r="DS910" s="43">
        <f t="shared" si="1625"/>
        <v>0</v>
      </c>
      <c r="DT910" s="27">
        <f t="shared" si="1679"/>
        <v>4846</v>
      </c>
      <c r="DU910" s="5"/>
      <c r="DV910" s="43">
        <f t="shared" si="1626"/>
        <v>0</v>
      </c>
      <c r="DW910" s="27">
        <f t="shared" si="1680"/>
        <v>4835</v>
      </c>
      <c r="DX910" s="5"/>
      <c r="DY910" s="22">
        <f t="shared" si="1627"/>
        <v>0</v>
      </c>
      <c r="DZ910" s="25">
        <f t="shared" si="1681"/>
        <v>523</v>
      </c>
      <c r="EA910" s="22"/>
      <c r="EB910" s="22">
        <f t="shared" si="1628"/>
        <v>0</v>
      </c>
      <c r="EC910" s="28">
        <f t="shared" si="1682"/>
        <v>369</v>
      </c>
      <c r="ED910" s="5"/>
      <c r="EE910" s="43">
        <f t="shared" si="1629"/>
        <v>0</v>
      </c>
      <c r="EF910" s="27">
        <f t="shared" si="1683"/>
        <v>4769</v>
      </c>
      <c r="EG910" s="66"/>
      <c r="EH910" s="66">
        <f t="shared" si="1630"/>
        <v>0</v>
      </c>
      <c r="EI910" s="67">
        <f t="shared" si="1684"/>
        <v>22617</v>
      </c>
      <c r="EJ910" s="66"/>
      <c r="EK910" s="66">
        <f t="shared" si="1591"/>
        <v>0</v>
      </c>
      <c r="EL910" s="67">
        <f t="shared" si="1685"/>
        <v>21247</v>
      </c>
      <c r="EM910" s="110">
        <f t="shared" si="1592"/>
        <v>177089.689866</v>
      </c>
    </row>
    <row r="911" spans="1:143" s="33" customFormat="1" ht="11.25" customHeight="1" x14ac:dyDescent="0.25">
      <c r="A911" s="392">
        <v>46158</v>
      </c>
      <c r="B911" s="187">
        <v>46177</v>
      </c>
      <c r="C911" s="181">
        <v>8005018026</v>
      </c>
      <c r="D911" s="111" t="s">
        <v>139</v>
      </c>
      <c r="E911" s="138">
        <v>300</v>
      </c>
      <c r="F911" s="139">
        <v>2</v>
      </c>
      <c r="G911" s="85">
        <v>191516183261</v>
      </c>
      <c r="H911" s="66"/>
      <c r="I911" s="41">
        <f t="shared" si="1655"/>
        <v>0</v>
      </c>
      <c r="J911" s="48">
        <f t="shared" si="1656"/>
        <v>116093</v>
      </c>
      <c r="K911" s="66"/>
      <c r="L911" s="41">
        <f t="shared" si="1689"/>
        <v>0</v>
      </c>
      <c r="M911" s="48">
        <f t="shared" si="1659"/>
        <v>7752</v>
      </c>
      <c r="N911" s="66"/>
      <c r="O911" s="41">
        <f t="shared" si="1665"/>
        <v>0</v>
      </c>
      <c r="P911" s="48">
        <f t="shared" si="1657"/>
        <v>110136</v>
      </c>
      <c r="Q911" s="66"/>
      <c r="R911" s="66">
        <f t="shared" si="1638"/>
        <v>0</v>
      </c>
      <c r="S911" s="67">
        <f t="shared" si="1658"/>
        <v>13612</v>
      </c>
      <c r="T911" s="66"/>
      <c r="U911" s="66">
        <f t="shared" si="1666"/>
        <v>0</v>
      </c>
      <c r="V911" s="67">
        <f t="shared" si="1598"/>
        <v>37035.600000000006</v>
      </c>
      <c r="W911" s="136"/>
      <c r="X911" s="69">
        <f t="shared" si="1661"/>
        <v>0</v>
      </c>
      <c r="Y911" s="67">
        <f t="shared" si="1599"/>
        <v>6245</v>
      </c>
      <c r="Z911" s="66"/>
      <c r="AA911" s="68">
        <f t="shared" si="1585"/>
        <v>0</v>
      </c>
      <c r="AB911" s="67">
        <f t="shared" si="1600"/>
        <v>5897</v>
      </c>
      <c r="AC911" s="66"/>
      <c r="AD911" s="66">
        <f t="shared" si="1586"/>
        <v>0</v>
      </c>
      <c r="AE911" s="67">
        <f t="shared" si="1601"/>
        <v>3738</v>
      </c>
      <c r="AF911" s="66"/>
      <c r="AG911" s="78">
        <f t="shared" si="1587"/>
        <v>0</v>
      </c>
      <c r="AH911" s="79">
        <f t="shared" si="1602"/>
        <v>4534.5</v>
      </c>
      <c r="AI911" s="66"/>
      <c r="AJ911" s="68">
        <f t="shared" si="1642"/>
        <v>0</v>
      </c>
      <c r="AK911" s="67">
        <f t="shared" si="1603"/>
        <v>22013</v>
      </c>
      <c r="AL911" s="66"/>
      <c r="AM911" s="68">
        <f t="shared" si="1588"/>
        <v>0</v>
      </c>
      <c r="AN911" s="67">
        <f t="shared" si="1604"/>
        <v>8763.02</v>
      </c>
      <c r="AO911" s="66"/>
      <c r="AP911" s="68">
        <f t="shared" si="1662"/>
        <v>0</v>
      </c>
      <c r="AQ911" s="67">
        <f t="shared" si="1605"/>
        <v>41645</v>
      </c>
      <c r="AR911" s="66"/>
      <c r="AS911" s="68">
        <f t="shared" si="1607"/>
        <v>0</v>
      </c>
      <c r="AT911" s="67">
        <f t="shared" si="1606"/>
        <v>2020</v>
      </c>
      <c r="AU911" s="66"/>
      <c r="AV911" s="66">
        <f t="shared" si="1667"/>
        <v>0</v>
      </c>
      <c r="AW911" s="42">
        <f t="shared" si="1654"/>
        <v>1620.0000000000014</v>
      </c>
      <c r="AX911" s="66"/>
      <c r="AY911" s="66">
        <f t="shared" si="1608"/>
        <v>0</v>
      </c>
      <c r="AZ911" s="67">
        <f t="shared" si="1663"/>
        <v>1738.6</v>
      </c>
      <c r="BA911" s="66"/>
      <c r="BB911" s="68">
        <f t="shared" si="1609"/>
        <v>0</v>
      </c>
      <c r="BC911" s="67">
        <f t="shared" si="1668"/>
        <v>1254.5999999999999</v>
      </c>
      <c r="BD911" s="66"/>
      <c r="BE911" s="68">
        <f t="shared" si="1610"/>
        <v>0</v>
      </c>
      <c r="BF911" s="67">
        <f t="shared" si="1643"/>
        <v>7194.3200000000015</v>
      </c>
      <c r="BG911" s="66"/>
      <c r="BH911" s="68">
        <f t="shared" si="1660"/>
        <v>0</v>
      </c>
      <c r="BI911" s="67">
        <f t="shared" si="1590"/>
        <v>42303.839999999997</v>
      </c>
      <c r="BJ911" s="66"/>
      <c r="BK911" s="68">
        <f t="shared" si="1612"/>
        <v>0</v>
      </c>
      <c r="BL911" s="67">
        <f t="shared" si="1669"/>
        <v>4141.4000000000005</v>
      </c>
      <c r="BM911" s="66"/>
      <c r="BN911" s="68">
        <f t="shared" si="1670"/>
        <v>0</v>
      </c>
      <c r="BO911" s="67">
        <f t="shared" si="1671"/>
        <v>7567.5000000000018</v>
      </c>
      <c r="BP911" s="66"/>
      <c r="BQ911" s="68">
        <f t="shared" si="1651"/>
        <v>0</v>
      </c>
      <c r="BR911" s="67">
        <f t="shared" si="1648"/>
        <v>23046.619999999992</v>
      </c>
      <c r="BS911" s="66"/>
      <c r="BT911" s="66">
        <f t="shared" si="1693"/>
        <v>0</v>
      </c>
      <c r="BU911" s="67">
        <f t="shared" si="1686"/>
        <v>36789</v>
      </c>
      <c r="BV911" s="66"/>
      <c r="BW911" s="66">
        <f t="shared" si="1694"/>
        <v>0</v>
      </c>
      <c r="BX911" s="67">
        <f t="shared" si="1687"/>
        <v>111515</v>
      </c>
      <c r="BY911" s="66"/>
      <c r="BZ911" s="66">
        <f t="shared" si="1695"/>
        <v>0</v>
      </c>
      <c r="CA911" s="67">
        <f t="shared" si="1688"/>
        <v>32269</v>
      </c>
      <c r="CB911" s="66"/>
      <c r="CC911" s="66">
        <f t="shared" si="1631"/>
        <v>0</v>
      </c>
      <c r="CD911" s="67">
        <f t="shared" si="1639"/>
        <v>39831.689999999995</v>
      </c>
      <c r="CE911" s="66"/>
      <c r="CF911" s="66">
        <f t="shared" si="1672"/>
        <v>630</v>
      </c>
      <c r="CG911" s="67">
        <f t="shared" si="1673"/>
        <v>4767.8999999999996</v>
      </c>
      <c r="CH911" s="66"/>
      <c r="CI911" s="66">
        <f t="shared" si="1613"/>
        <v>0</v>
      </c>
      <c r="CJ911" s="67">
        <f t="shared" si="1690"/>
        <v>8715</v>
      </c>
      <c r="CK911" s="66"/>
      <c r="CL911" s="68">
        <f t="shared" si="1614"/>
        <v>0</v>
      </c>
      <c r="CM911" s="79">
        <f t="shared" si="1674"/>
        <v>4864</v>
      </c>
      <c r="CN911" s="66"/>
      <c r="CO911" s="68">
        <f t="shared" si="1615"/>
        <v>0</v>
      </c>
      <c r="CP911" s="79">
        <f t="shared" si="1675"/>
        <v>3955</v>
      </c>
      <c r="CQ911" s="66"/>
      <c r="CR911" s="68">
        <f t="shared" si="1616"/>
        <v>0</v>
      </c>
      <c r="CS911" s="79">
        <f t="shared" si="1653"/>
        <v>6656</v>
      </c>
      <c r="CT911" s="66"/>
      <c r="CU911" s="68">
        <f t="shared" si="1617"/>
        <v>0</v>
      </c>
      <c r="CV911" s="79">
        <f t="shared" si="1676"/>
        <v>7769</v>
      </c>
      <c r="CW911" s="66"/>
      <c r="CX911" s="66">
        <f t="shared" si="1618"/>
        <v>0</v>
      </c>
      <c r="CY911" s="40">
        <f t="shared" si="1641"/>
        <v>6801.7599999999984</v>
      </c>
      <c r="CZ911" s="65"/>
      <c r="DA911" s="66">
        <f t="shared" si="1619"/>
        <v>600</v>
      </c>
      <c r="DB911" s="67">
        <f t="shared" si="1691"/>
        <v>72532</v>
      </c>
      <c r="DC911" s="66"/>
      <c r="DD911" s="66">
        <f t="shared" si="1620"/>
        <v>600</v>
      </c>
      <c r="DE911" s="67">
        <f t="shared" si="1692"/>
        <v>119303</v>
      </c>
      <c r="DF911" s="66"/>
      <c r="DG911" s="69">
        <f t="shared" si="1621"/>
        <v>0</v>
      </c>
      <c r="DH911" s="67">
        <f t="shared" si="1640"/>
        <v>441234</v>
      </c>
      <c r="DI911" s="66"/>
      <c r="DJ911" s="66">
        <f t="shared" si="1622"/>
        <v>0</v>
      </c>
      <c r="DK911" s="67">
        <f t="shared" si="1677"/>
        <v>3768</v>
      </c>
      <c r="DL911" s="210"/>
      <c r="DM911" s="206">
        <f t="shared" si="1623"/>
        <v>0</v>
      </c>
      <c r="DN911" s="25">
        <f t="shared" si="1664"/>
        <v>0</v>
      </c>
      <c r="DO911" s="5"/>
      <c r="DP911" s="43">
        <f t="shared" si="1624"/>
        <v>0</v>
      </c>
      <c r="DQ911" s="27">
        <f t="shared" si="1678"/>
        <v>6819.5</v>
      </c>
      <c r="DR911" s="5"/>
      <c r="DS911" s="43">
        <f t="shared" si="1625"/>
        <v>0</v>
      </c>
      <c r="DT911" s="27">
        <f t="shared" si="1679"/>
        <v>4846</v>
      </c>
      <c r="DU911" s="5"/>
      <c r="DV911" s="43">
        <f t="shared" si="1626"/>
        <v>0</v>
      </c>
      <c r="DW911" s="27">
        <f t="shared" si="1680"/>
        <v>4835</v>
      </c>
      <c r="DX911" s="5"/>
      <c r="DY911" s="22">
        <f t="shared" si="1627"/>
        <v>0</v>
      </c>
      <c r="DZ911" s="25">
        <f t="shared" si="1681"/>
        <v>523</v>
      </c>
      <c r="EA911" s="22"/>
      <c r="EB911" s="22">
        <f t="shared" si="1628"/>
        <v>0</v>
      </c>
      <c r="EC911" s="28">
        <f t="shared" si="1682"/>
        <v>369</v>
      </c>
      <c r="ED911" s="5"/>
      <c r="EE911" s="43">
        <f t="shared" si="1629"/>
        <v>0</v>
      </c>
      <c r="EF911" s="27">
        <f t="shared" si="1683"/>
        <v>4769</v>
      </c>
      <c r="EG911" s="66"/>
      <c r="EH911" s="66">
        <f t="shared" si="1630"/>
        <v>0</v>
      </c>
      <c r="EI911" s="67">
        <f t="shared" si="1684"/>
        <v>22617</v>
      </c>
      <c r="EJ911" s="66"/>
      <c r="EK911" s="66">
        <f t="shared" si="1591"/>
        <v>0</v>
      </c>
      <c r="EL911" s="67">
        <f t="shared" si="1685"/>
        <v>21247</v>
      </c>
      <c r="EM911" s="110">
        <f t="shared" si="1592"/>
        <v>176786.45926600002</v>
      </c>
    </row>
    <row r="912" spans="1:143" s="33" customFormat="1" ht="11.25" customHeight="1" x14ac:dyDescent="0.25">
      <c r="A912" s="385">
        <v>46158</v>
      </c>
      <c r="B912" s="11">
        <v>46177</v>
      </c>
      <c r="C912" s="181">
        <v>8005018027</v>
      </c>
      <c r="D912" s="111" t="s">
        <v>497</v>
      </c>
      <c r="E912" s="138">
        <v>200</v>
      </c>
      <c r="F912" s="139">
        <v>3</v>
      </c>
      <c r="G912" s="85">
        <v>191516183278</v>
      </c>
      <c r="H912" s="66"/>
      <c r="I912" s="41">
        <f t="shared" si="1655"/>
        <v>0</v>
      </c>
      <c r="J912" s="48">
        <f t="shared" si="1656"/>
        <v>116093</v>
      </c>
      <c r="K912" s="66"/>
      <c r="L912" s="41">
        <f t="shared" si="1689"/>
        <v>0</v>
      </c>
      <c r="M912" s="48">
        <f t="shared" si="1659"/>
        <v>7752</v>
      </c>
      <c r="N912" s="66"/>
      <c r="O912" s="41">
        <f t="shared" si="1665"/>
        <v>0</v>
      </c>
      <c r="P912" s="48">
        <f t="shared" si="1657"/>
        <v>110136</v>
      </c>
      <c r="Q912" s="66"/>
      <c r="R912" s="66">
        <f t="shared" si="1638"/>
        <v>0</v>
      </c>
      <c r="S912" s="67">
        <f t="shared" si="1658"/>
        <v>13612</v>
      </c>
      <c r="T912" s="66"/>
      <c r="U912" s="66">
        <f t="shared" si="1666"/>
        <v>0</v>
      </c>
      <c r="V912" s="67">
        <f t="shared" si="1598"/>
        <v>37035.600000000006</v>
      </c>
      <c r="W912" s="136"/>
      <c r="X912" s="69">
        <f t="shared" si="1661"/>
        <v>0</v>
      </c>
      <c r="Y912" s="67">
        <f t="shared" si="1599"/>
        <v>6245</v>
      </c>
      <c r="Z912" s="66"/>
      <c r="AA912" s="68">
        <f t="shared" si="1585"/>
        <v>0</v>
      </c>
      <c r="AB912" s="67">
        <f t="shared" si="1600"/>
        <v>5897</v>
      </c>
      <c r="AC912" s="66"/>
      <c r="AD912" s="66">
        <f t="shared" si="1586"/>
        <v>0</v>
      </c>
      <c r="AE912" s="67">
        <f t="shared" si="1601"/>
        <v>3738</v>
      </c>
      <c r="AF912" s="66"/>
      <c r="AG912" s="78">
        <f t="shared" si="1587"/>
        <v>0</v>
      </c>
      <c r="AH912" s="79">
        <f t="shared" si="1602"/>
        <v>4534.5</v>
      </c>
      <c r="AI912" s="66"/>
      <c r="AJ912" s="68">
        <f t="shared" si="1642"/>
        <v>0</v>
      </c>
      <c r="AK912" s="67">
        <f t="shared" si="1603"/>
        <v>22013</v>
      </c>
      <c r="AL912" s="66"/>
      <c r="AM912" s="68">
        <f t="shared" si="1588"/>
        <v>0</v>
      </c>
      <c r="AN912" s="67">
        <f t="shared" si="1604"/>
        <v>8763.02</v>
      </c>
      <c r="AO912" s="66"/>
      <c r="AP912" s="68">
        <f t="shared" si="1662"/>
        <v>0</v>
      </c>
      <c r="AQ912" s="67">
        <f t="shared" si="1605"/>
        <v>41645</v>
      </c>
      <c r="AR912" s="66"/>
      <c r="AS912" s="68">
        <f t="shared" si="1607"/>
        <v>0</v>
      </c>
      <c r="AT912" s="67">
        <f t="shared" si="1606"/>
        <v>2020</v>
      </c>
      <c r="AU912" s="66"/>
      <c r="AV912" s="66">
        <f t="shared" si="1667"/>
        <v>0</v>
      </c>
      <c r="AW912" s="42">
        <f t="shared" si="1654"/>
        <v>1620.0000000000014</v>
      </c>
      <c r="AX912" s="66"/>
      <c r="AY912" s="66">
        <f t="shared" si="1608"/>
        <v>0</v>
      </c>
      <c r="AZ912" s="67">
        <f t="shared" si="1663"/>
        <v>1738.6</v>
      </c>
      <c r="BA912" s="66"/>
      <c r="BB912" s="68">
        <f t="shared" si="1609"/>
        <v>0</v>
      </c>
      <c r="BC912" s="67">
        <f t="shared" si="1668"/>
        <v>1254.5999999999999</v>
      </c>
      <c r="BD912" s="66"/>
      <c r="BE912" s="68">
        <f t="shared" si="1610"/>
        <v>0</v>
      </c>
      <c r="BF912" s="67">
        <f t="shared" si="1643"/>
        <v>7194.3200000000015</v>
      </c>
      <c r="BG912" s="66"/>
      <c r="BH912" s="68">
        <f t="shared" si="1660"/>
        <v>0</v>
      </c>
      <c r="BI912" s="67">
        <f t="shared" si="1590"/>
        <v>42303.839999999997</v>
      </c>
      <c r="BJ912" s="66"/>
      <c r="BK912" s="68">
        <f t="shared" si="1612"/>
        <v>0</v>
      </c>
      <c r="BL912" s="67">
        <f t="shared" si="1669"/>
        <v>4141.4000000000005</v>
      </c>
      <c r="BM912" s="66"/>
      <c r="BN912" s="68">
        <f t="shared" si="1670"/>
        <v>0</v>
      </c>
      <c r="BO912" s="67">
        <f t="shared" si="1671"/>
        <v>7567.5000000000018</v>
      </c>
      <c r="BP912" s="66"/>
      <c r="BQ912" s="68">
        <f t="shared" si="1651"/>
        <v>0</v>
      </c>
      <c r="BR912" s="67">
        <f t="shared" si="1648"/>
        <v>23046.619999999992</v>
      </c>
      <c r="BS912" s="66"/>
      <c r="BT912" s="66">
        <f t="shared" si="1693"/>
        <v>0</v>
      </c>
      <c r="BU912" s="67">
        <f t="shared" si="1686"/>
        <v>36789</v>
      </c>
      <c r="BV912" s="66"/>
      <c r="BW912" s="66">
        <f t="shared" si="1694"/>
        <v>0</v>
      </c>
      <c r="BX912" s="67">
        <f t="shared" si="1687"/>
        <v>111515</v>
      </c>
      <c r="BY912" s="66"/>
      <c r="BZ912" s="66">
        <f t="shared" si="1695"/>
        <v>0</v>
      </c>
      <c r="CA912" s="67">
        <f t="shared" si="1688"/>
        <v>32269</v>
      </c>
      <c r="CB912" s="66"/>
      <c r="CC912" s="66">
        <f t="shared" si="1631"/>
        <v>0</v>
      </c>
      <c r="CD912" s="67">
        <f t="shared" si="1639"/>
        <v>39831.689999999995</v>
      </c>
      <c r="CE912" s="66"/>
      <c r="CF912" s="66">
        <f t="shared" si="1672"/>
        <v>620</v>
      </c>
      <c r="CG912" s="67">
        <f t="shared" si="1673"/>
        <v>4147.8999999999996</v>
      </c>
      <c r="CH912" s="66"/>
      <c r="CI912" s="66">
        <f t="shared" si="1613"/>
        <v>0</v>
      </c>
      <c r="CJ912" s="67">
        <f t="shared" si="1690"/>
        <v>8715</v>
      </c>
      <c r="CK912" s="66"/>
      <c r="CL912" s="68">
        <f t="shared" si="1614"/>
        <v>0</v>
      </c>
      <c r="CM912" s="79">
        <f t="shared" si="1674"/>
        <v>4864</v>
      </c>
      <c r="CN912" s="66"/>
      <c r="CO912" s="68">
        <f t="shared" si="1615"/>
        <v>0</v>
      </c>
      <c r="CP912" s="79">
        <f t="shared" si="1675"/>
        <v>3955</v>
      </c>
      <c r="CQ912" s="66"/>
      <c r="CR912" s="68">
        <f t="shared" si="1616"/>
        <v>0</v>
      </c>
      <c r="CS912" s="79">
        <f t="shared" si="1653"/>
        <v>6656</v>
      </c>
      <c r="CT912" s="66"/>
      <c r="CU912" s="68">
        <f t="shared" si="1617"/>
        <v>0</v>
      </c>
      <c r="CV912" s="79">
        <f t="shared" si="1676"/>
        <v>7769</v>
      </c>
      <c r="CW912" s="66"/>
      <c r="CX912" s="66">
        <f t="shared" si="1618"/>
        <v>0</v>
      </c>
      <c r="CY912" s="40">
        <f t="shared" si="1641"/>
        <v>6801.7599999999984</v>
      </c>
      <c r="CZ912" s="65"/>
      <c r="DA912" s="66">
        <f t="shared" si="1619"/>
        <v>400</v>
      </c>
      <c r="DB912" s="67">
        <f t="shared" si="1691"/>
        <v>72132</v>
      </c>
      <c r="DC912" s="66"/>
      <c r="DD912" s="66">
        <f t="shared" si="1620"/>
        <v>400</v>
      </c>
      <c r="DE912" s="67">
        <f t="shared" si="1692"/>
        <v>118903</v>
      </c>
      <c r="DF912" s="66"/>
      <c r="DG912" s="69">
        <f t="shared" si="1621"/>
        <v>0</v>
      </c>
      <c r="DH912" s="67">
        <f t="shared" si="1640"/>
        <v>441234</v>
      </c>
      <c r="DI912" s="66"/>
      <c r="DJ912" s="66">
        <f t="shared" si="1622"/>
        <v>0</v>
      </c>
      <c r="DK912" s="67">
        <f t="shared" si="1677"/>
        <v>3768</v>
      </c>
      <c r="DL912" s="210"/>
      <c r="DM912" s="206">
        <f t="shared" si="1623"/>
        <v>0</v>
      </c>
      <c r="DN912" s="25">
        <f t="shared" si="1664"/>
        <v>0</v>
      </c>
      <c r="DO912" s="5"/>
      <c r="DP912" s="43">
        <f t="shared" si="1624"/>
        <v>0</v>
      </c>
      <c r="DQ912" s="27">
        <f t="shared" si="1678"/>
        <v>6819.5</v>
      </c>
      <c r="DR912" s="5"/>
      <c r="DS912" s="43">
        <f t="shared" si="1625"/>
        <v>0</v>
      </c>
      <c r="DT912" s="27">
        <f t="shared" si="1679"/>
        <v>4846</v>
      </c>
      <c r="DU912" s="5"/>
      <c r="DV912" s="43">
        <f t="shared" si="1626"/>
        <v>0</v>
      </c>
      <c r="DW912" s="27">
        <f t="shared" si="1680"/>
        <v>4835</v>
      </c>
      <c r="DX912" s="5"/>
      <c r="DY912" s="22">
        <f t="shared" si="1627"/>
        <v>0</v>
      </c>
      <c r="DZ912" s="25">
        <f t="shared" si="1681"/>
        <v>523</v>
      </c>
      <c r="EA912" s="22"/>
      <c r="EB912" s="22">
        <f t="shared" si="1628"/>
        <v>0</v>
      </c>
      <c r="EC912" s="28">
        <f t="shared" si="1682"/>
        <v>369</v>
      </c>
      <c r="ED912" s="5"/>
      <c r="EE912" s="43">
        <f t="shared" si="1629"/>
        <v>0</v>
      </c>
      <c r="EF912" s="27">
        <f t="shared" si="1683"/>
        <v>4769</v>
      </c>
      <c r="EG912" s="66"/>
      <c r="EH912" s="66">
        <f t="shared" si="1630"/>
        <v>0</v>
      </c>
      <c r="EI912" s="67">
        <f t="shared" si="1684"/>
        <v>22617</v>
      </c>
      <c r="EJ912" s="66"/>
      <c r="EK912" s="66">
        <f t="shared" si="1591"/>
        <v>0</v>
      </c>
      <c r="EL912" s="67">
        <f t="shared" si="1685"/>
        <v>21247</v>
      </c>
      <c r="EM912" s="110">
        <f t="shared" si="1592"/>
        <v>176582.45462600005</v>
      </c>
    </row>
    <row r="913" spans="1:143" s="33" customFormat="1" ht="11.25" customHeight="1" x14ac:dyDescent="0.25">
      <c r="A913" s="392">
        <v>46158</v>
      </c>
      <c r="B913" s="187">
        <v>46177</v>
      </c>
      <c r="C913" s="181">
        <v>8005018031</v>
      </c>
      <c r="D913" s="352" t="s">
        <v>498</v>
      </c>
      <c r="E913" s="138">
        <v>200</v>
      </c>
      <c r="F913" s="381">
        <v>1</v>
      </c>
      <c r="G913" s="138">
        <v>191516205604</v>
      </c>
      <c r="H913" s="66"/>
      <c r="I913" s="41">
        <f t="shared" si="1655"/>
        <v>0</v>
      </c>
      <c r="J913" s="48">
        <f t="shared" si="1656"/>
        <v>116093</v>
      </c>
      <c r="K913" s="66"/>
      <c r="L913" s="41">
        <f t="shared" si="1689"/>
        <v>0</v>
      </c>
      <c r="M913" s="48">
        <f t="shared" si="1659"/>
        <v>7752</v>
      </c>
      <c r="N913" s="66"/>
      <c r="O913" s="41">
        <f t="shared" si="1665"/>
        <v>0</v>
      </c>
      <c r="P913" s="48">
        <f t="shared" si="1657"/>
        <v>110136</v>
      </c>
      <c r="Q913" s="66"/>
      <c r="R913" s="66">
        <f t="shared" si="1638"/>
        <v>0</v>
      </c>
      <c r="S913" s="67">
        <f t="shared" si="1658"/>
        <v>13612</v>
      </c>
      <c r="T913" s="66"/>
      <c r="U913" s="66">
        <f t="shared" si="1666"/>
        <v>0</v>
      </c>
      <c r="V913" s="67">
        <f t="shared" si="1598"/>
        <v>37035.600000000006</v>
      </c>
      <c r="W913" s="136"/>
      <c r="X913" s="69">
        <f t="shared" si="1661"/>
        <v>0</v>
      </c>
      <c r="Y913" s="67">
        <f t="shared" si="1599"/>
        <v>6245</v>
      </c>
      <c r="Z913" s="66"/>
      <c r="AA913" s="68">
        <f t="shared" si="1585"/>
        <v>0</v>
      </c>
      <c r="AB913" s="67">
        <f t="shared" si="1600"/>
        <v>5897</v>
      </c>
      <c r="AC913" s="66"/>
      <c r="AD913" s="66">
        <f t="shared" si="1586"/>
        <v>0</v>
      </c>
      <c r="AE913" s="67">
        <f t="shared" si="1601"/>
        <v>3738</v>
      </c>
      <c r="AF913" s="66"/>
      <c r="AG913" s="78">
        <f t="shared" si="1587"/>
        <v>0</v>
      </c>
      <c r="AH913" s="79">
        <f t="shared" si="1602"/>
        <v>4534.5</v>
      </c>
      <c r="AI913" s="66"/>
      <c r="AJ913" s="68">
        <f t="shared" si="1642"/>
        <v>0</v>
      </c>
      <c r="AK913" s="67">
        <f t="shared" si="1603"/>
        <v>22013</v>
      </c>
      <c r="AL913" s="66"/>
      <c r="AM913" s="68">
        <f t="shared" si="1588"/>
        <v>0</v>
      </c>
      <c r="AN913" s="67">
        <f t="shared" si="1604"/>
        <v>8763.02</v>
      </c>
      <c r="AO913" s="66"/>
      <c r="AP913" s="68">
        <f t="shared" si="1662"/>
        <v>0</v>
      </c>
      <c r="AQ913" s="67">
        <f t="shared" si="1605"/>
        <v>41645</v>
      </c>
      <c r="AR913" s="66"/>
      <c r="AS913" s="68">
        <f t="shared" si="1607"/>
        <v>0</v>
      </c>
      <c r="AT913" s="67">
        <f t="shared" si="1606"/>
        <v>2020</v>
      </c>
      <c r="AU913" s="66"/>
      <c r="AV913" s="66">
        <f t="shared" si="1667"/>
        <v>0</v>
      </c>
      <c r="AW913" s="42">
        <f t="shared" si="1654"/>
        <v>1620.0000000000014</v>
      </c>
      <c r="AX913" s="66"/>
      <c r="AY913" s="66">
        <f t="shared" si="1608"/>
        <v>0</v>
      </c>
      <c r="AZ913" s="67">
        <f t="shared" si="1663"/>
        <v>1738.6</v>
      </c>
      <c r="BA913" s="66"/>
      <c r="BB913" s="68">
        <f t="shared" si="1609"/>
        <v>0</v>
      </c>
      <c r="BC913" s="67">
        <f t="shared" si="1668"/>
        <v>1254.5999999999999</v>
      </c>
      <c r="BD913" s="66"/>
      <c r="BE913" s="68">
        <f t="shared" si="1610"/>
        <v>0</v>
      </c>
      <c r="BF913" s="67">
        <f t="shared" si="1643"/>
        <v>7194.3200000000015</v>
      </c>
      <c r="BG913" s="66"/>
      <c r="BH913" s="68">
        <f t="shared" si="1660"/>
        <v>0</v>
      </c>
      <c r="BI913" s="67">
        <f t="shared" si="1590"/>
        <v>42303.839999999997</v>
      </c>
      <c r="BJ913" s="66"/>
      <c r="BK913" s="68">
        <f t="shared" si="1612"/>
        <v>0</v>
      </c>
      <c r="BL913" s="67">
        <f t="shared" si="1669"/>
        <v>4141.4000000000005</v>
      </c>
      <c r="BM913" s="66"/>
      <c r="BN913" s="68">
        <f t="shared" si="1670"/>
        <v>0</v>
      </c>
      <c r="BO913" s="67">
        <f t="shared" si="1671"/>
        <v>7567.5000000000018</v>
      </c>
      <c r="BP913" s="66"/>
      <c r="BQ913" s="68">
        <f t="shared" si="1651"/>
        <v>0</v>
      </c>
      <c r="BR913" s="67">
        <f t="shared" si="1648"/>
        <v>23046.619999999992</v>
      </c>
      <c r="BS913" s="66"/>
      <c r="BT913" s="66">
        <f t="shared" si="1693"/>
        <v>0</v>
      </c>
      <c r="BU913" s="67">
        <f t="shared" si="1686"/>
        <v>36789</v>
      </c>
      <c r="BV913" s="66"/>
      <c r="BW913" s="66">
        <f t="shared" si="1694"/>
        <v>0</v>
      </c>
      <c r="BX913" s="67">
        <f t="shared" si="1687"/>
        <v>111515</v>
      </c>
      <c r="BY913" s="66"/>
      <c r="BZ913" s="66">
        <f t="shared" si="1695"/>
        <v>0</v>
      </c>
      <c r="CA913" s="67">
        <f t="shared" si="1688"/>
        <v>32269</v>
      </c>
      <c r="CB913" s="66"/>
      <c r="CC913" s="66">
        <f t="shared" si="1631"/>
        <v>0</v>
      </c>
      <c r="CD913" s="67">
        <f t="shared" si="1639"/>
        <v>39831.689999999995</v>
      </c>
      <c r="CE913" s="66"/>
      <c r="CF913" s="66">
        <f t="shared" si="1672"/>
        <v>0</v>
      </c>
      <c r="CG913" s="67">
        <f t="shared" si="1673"/>
        <v>4147.8999999999996</v>
      </c>
      <c r="CH913" s="66"/>
      <c r="CI913" s="66">
        <f t="shared" si="1613"/>
        <v>0</v>
      </c>
      <c r="CJ913" s="67">
        <f t="shared" si="1690"/>
        <v>8715</v>
      </c>
      <c r="CK913" s="66"/>
      <c r="CL913" s="68">
        <f t="shared" si="1614"/>
        <v>0</v>
      </c>
      <c r="CM913" s="79">
        <f t="shared" si="1674"/>
        <v>4864</v>
      </c>
      <c r="CN913" s="66"/>
      <c r="CO913" s="68">
        <f t="shared" si="1615"/>
        <v>0</v>
      </c>
      <c r="CP913" s="79">
        <f t="shared" si="1675"/>
        <v>3955</v>
      </c>
      <c r="CQ913" s="66"/>
      <c r="CR913" s="68">
        <f t="shared" si="1616"/>
        <v>220.00000000000003</v>
      </c>
      <c r="CS913" s="79">
        <f t="shared" si="1653"/>
        <v>6436</v>
      </c>
      <c r="CT913" s="66"/>
      <c r="CU913" s="68">
        <f t="shared" si="1617"/>
        <v>220.00000000000003</v>
      </c>
      <c r="CV913" s="79">
        <f t="shared" si="1676"/>
        <v>7549</v>
      </c>
      <c r="CW913" s="66"/>
      <c r="CX913" s="66">
        <f t="shared" si="1618"/>
        <v>0</v>
      </c>
      <c r="CY913" s="40">
        <f t="shared" si="1641"/>
        <v>6801.7599999999984</v>
      </c>
      <c r="CZ913" s="65"/>
      <c r="DA913" s="66">
        <f t="shared" si="1619"/>
        <v>400</v>
      </c>
      <c r="DB913" s="67">
        <f t="shared" si="1691"/>
        <v>71732</v>
      </c>
      <c r="DC913" s="66"/>
      <c r="DD913" s="66">
        <f t="shared" si="1620"/>
        <v>400</v>
      </c>
      <c r="DE913" s="67">
        <f t="shared" si="1692"/>
        <v>118503</v>
      </c>
      <c r="DF913" s="66"/>
      <c r="DG913" s="69">
        <f t="shared" si="1621"/>
        <v>0</v>
      </c>
      <c r="DH913" s="67">
        <f t="shared" si="1640"/>
        <v>441234</v>
      </c>
      <c r="DI913" s="66"/>
      <c r="DJ913" s="66">
        <f t="shared" si="1622"/>
        <v>0</v>
      </c>
      <c r="DK913" s="67">
        <f t="shared" si="1677"/>
        <v>3768</v>
      </c>
      <c r="DL913" s="210"/>
      <c r="DM913" s="206">
        <f t="shared" si="1623"/>
        <v>0</v>
      </c>
      <c r="DN913" s="25">
        <f t="shared" si="1664"/>
        <v>0</v>
      </c>
      <c r="DO913" s="5"/>
      <c r="DP913" s="43">
        <f t="shared" si="1624"/>
        <v>0</v>
      </c>
      <c r="DQ913" s="27">
        <f t="shared" si="1678"/>
        <v>6819.5</v>
      </c>
      <c r="DR913" s="5"/>
      <c r="DS913" s="43">
        <f t="shared" si="1625"/>
        <v>0</v>
      </c>
      <c r="DT913" s="27">
        <f t="shared" si="1679"/>
        <v>4846</v>
      </c>
      <c r="DU913" s="5"/>
      <c r="DV913" s="43">
        <f t="shared" si="1626"/>
        <v>0</v>
      </c>
      <c r="DW913" s="27">
        <f t="shared" si="1680"/>
        <v>4835</v>
      </c>
      <c r="DX913" s="5"/>
      <c r="DY913" s="22">
        <f t="shared" si="1627"/>
        <v>0</v>
      </c>
      <c r="DZ913" s="25">
        <f t="shared" si="1681"/>
        <v>523</v>
      </c>
      <c r="EA913" s="22"/>
      <c r="EB913" s="22">
        <f t="shared" si="1628"/>
        <v>0</v>
      </c>
      <c r="EC913" s="28">
        <f t="shared" si="1682"/>
        <v>369</v>
      </c>
      <c r="ED913" s="5"/>
      <c r="EE913" s="43">
        <f t="shared" si="1629"/>
        <v>0</v>
      </c>
      <c r="EF913" s="27">
        <f t="shared" si="1683"/>
        <v>4769</v>
      </c>
      <c r="EG913" s="66"/>
      <c r="EH913" s="66">
        <f t="shared" si="1630"/>
        <v>0</v>
      </c>
      <c r="EI913" s="67">
        <f t="shared" si="1684"/>
        <v>22617</v>
      </c>
      <c r="EJ913" s="66"/>
      <c r="EK913" s="66">
        <f t="shared" si="1591"/>
        <v>0</v>
      </c>
      <c r="EL913" s="67">
        <f t="shared" si="1685"/>
        <v>21247</v>
      </c>
      <c r="EM913" s="110">
        <f t="shared" si="1592"/>
        <v>176291.63465600004</v>
      </c>
    </row>
    <row r="914" spans="1:143" s="33" customFormat="1" ht="11.25" customHeight="1" x14ac:dyDescent="0.25">
      <c r="A914" s="392">
        <v>46158</v>
      </c>
      <c r="B914" s="187">
        <v>46177</v>
      </c>
      <c r="C914" s="181">
        <v>8005018033</v>
      </c>
      <c r="D914" s="352" t="s">
        <v>499</v>
      </c>
      <c r="E914" s="138">
        <v>300</v>
      </c>
      <c r="F914" s="381">
        <v>2</v>
      </c>
      <c r="G914" s="138">
        <v>191516205611</v>
      </c>
      <c r="H914" s="66"/>
      <c r="I914" s="41">
        <f t="shared" si="1655"/>
        <v>0</v>
      </c>
      <c r="J914" s="48">
        <f t="shared" si="1656"/>
        <v>116093</v>
      </c>
      <c r="K914" s="66"/>
      <c r="L914" s="41">
        <f t="shared" si="1689"/>
        <v>0</v>
      </c>
      <c r="M914" s="48">
        <f t="shared" si="1659"/>
        <v>7752</v>
      </c>
      <c r="N914" s="66"/>
      <c r="O914" s="41">
        <f t="shared" si="1665"/>
        <v>0</v>
      </c>
      <c r="P914" s="48">
        <f t="shared" si="1657"/>
        <v>110136</v>
      </c>
      <c r="Q914" s="66"/>
      <c r="R914" s="66">
        <f t="shared" si="1638"/>
        <v>0</v>
      </c>
      <c r="S914" s="67">
        <f t="shared" si="1658"/>
        <v>13612</v>
      </c>
      <c r="T914" s="66"/>
      <c r="U914" s="66">
        <f t="shared" si="1666"/>
        <v>0</v>
      </c>
      <c r="V914" s="67">
        <f t="shared" si="1598"/>
        <v>37035.600000000006</v>
      </c>
      <c r="W914" s="136"/>
      <c r="X914" s="69">
        <f t="shared" si="1661"/>
        <v>0</v>
      </c>
      <c r="Y914" s="67">
        <f t="shared" si="1599"/>
        <v>6245</v>
      </c>
      <c r="Z914" s="66"/>
      <c r="AA914" s="68">
        <f t="shared" si="1585"/>
        <v>0</v>
      </c>
      <c r="AB914" s="67">
        <f t="shared" si="1600"/>
        <v>5897</v>
      </c>
      <c r="AC914" s="66"/>
      <c r="AD914" s="66">
        <f t="shared" si="1586"/>
        <v>0</v>
      </c>
      <c r="AE914" s="67">
        <f t="shared" si="1601"/>
        <v>3738</v>
      </c>
      <c r="AF914" s="66"/>
      <c r="AG914" s="78">
        <f t="shared" si="1587"/>
        <v>0</v>
      </c>
      <c r="AH914" s="79">
        <f t="shared" si="1602"/>
        <v>4534.5</v>
      </c>
      <c r="AI914" s="66"/>
      <c r="AJ914" s="68">
        <f t="shared" si="1642"/>
        <v>0</v>
      </c>
      <c r="AK914" s="67">
        <f t="shared" si="1603"/>
        <v>22013</v>
      </c>
      <c r="AL914" s="66"/>
      <c r="AM914" s="68">
        <f t="shared" si="1588"/>
        <v>0</v>
      </c>
      <c r="AN914" s="67">
        <f t="shared" si="1604"/>
        <v>8763.02</v>
      </c>
      <c r="AO914" s="66"/>
      <c r="AP914" s="68">
        <f t="shared" si="1662"/>
        <v>0</v>
      </c>
      <c r="AQ914" s="67">
        <f t="shared" si="1605"/>
        <v>41645</v>
      </c>
      <c r="AR914" s="66"/>
      <c r="AS914" s="68">
        <f t="shared" si="1607"/>
        <v>0</v>
      </c>
      <c r="AT914" s="67">
        <f t="shared" si="1606"/>
        <v>2020</v>
      </c>
      <c r="AU914" s="66"/>
      <c r="AV914" s="66">
        <f t="shared" si="1667"/>
        <v>0</v>
      </c>
      <c r="AW914" s="42">
        <f t="shared" si="1654"/>
        <v>1620.0000000000014</v>
      </c>
      <c r="AX914" s="66"/>
      <c r="AY914" s="66">
        <f t="shared" si="1608"/>
        <v>0</v>
      </c>
      <c r="AZ914" s="67">
        <f t="shared" si="1663"/>
        <v>1738.6</v>
      </c>
      <c r="BA914" s="66"/>
      <c r="BB914" s="68">
        <f t="shared" si="1609"/>
        <v>0</v>
      </c>
      <c r="BC914" s="67">
        <f t="shared" si="1668"/>
        <v>1254.5999999999999</v>
      </c>
      <c r="BD914" s="66"/>
      <c r="BE914" s="68">
        <f t="shared" si="1610"/>
        <v>0</v>
      </c>
      <c r="BF914" s="67">
        <f t="shared" si="1643"/>
        <v>7194.3200000000015</v>
      </c>
      <c r="BG914" s="66"/>
      <c r="BH914" s="68">
        <f t="shared" si="1660"/>
        <v>0</v>
      </c>
      <c r="BI914" s="67">
        <f t="shared" si="1590"/>
        <v>42303.839999999997</v>
      </c>
      <c r="BJ914" s="66"/>
      <c r="BK914" s="68">
        <f t="shared" si="1612"/>
        <v>0</v>
      </c>
      <c r="BL914" s="67">
        <f t="shared" si="1669"/>
        <v>4141.4000000000005</v>
      </c>
      <c r="BM914" s="66"/>
      <c r="BN914" s="68">
        <f t="shared" si="1670"/>
        <v>0</v>
      </c>
      <c r="BO914" s="67">
        <f t="shared" si="1671"/>
        <v>7567.5000000000018</v>
      </c>
      <c r="BP914" s="66"/>
      <c r="BQ914" s="68">
        <f t="shared" ref="BQ914:BQ945" si="1696">IF(OR(D914="NPP06UZDB-WT150C",D914="NPP06UZDB-WT015M",D914="NPP06UZDB-WT005M",D914="NPP06UZDB-WT005M",D914="NPP06UZDB-WT250C",D914="NPP06UZDB-WT007M",D914="NPP06UZDB-WT010M",D914="NPP06UZDB-WT001M",D914="NPP06UZDB-WT002M",D914="NPP06UZDB-WT008M",D914="NPC06UZDB-WT030C",D914="NPC06UZDB-WT020C",D914="NPC06UZDB-WT020C",D914="NPC06UZDB-WT450C",D914="NPC06UZDB-WT015C",D914="CO155E2-08C150",D914="NPC06UZDB-WT016M",D914="NPC06UZDB-WT025M",D914="NPC06UZDB-WT012M",D914="NPC06UZDB-WT009M",D914="NPC06UZDB-WT750C",D914="NPC06UZDB-WT030M",D914="CO155E2-08C750",D914="NPC06UZDB-WT050M",D914="NPC06UZDB-WT007M",D914="NPC06UZDB-WT025M",D914="NPC06UZDB-WT025C",D914="NPC06UZDB-WT250C",D914="CO155E2-08C250",D914="CO155E2-08M007",D914="CO155E2-08M015",D914="CO155E2-08C150",D914="NPC06UZDB-WT150C",D914="NPC06UZDB-WT050C",D914="CO155E2-08F008",D914="CO155E2-08F005",D914="CO155E2-08C050",D914="CO155E2-08M001",D914="CO155E2-08M002",D914="CO155E2-08M003",D914="CO155E2-08M004",D914="CO155E2-08M005",D914="CO155E2-08M006",D914="CO155E2-08M008",D914="CO155E2-08M020",D914="CO155E2-08M010",D914="NPC06UZDB-WT050C",D914="NPC06UZDB-WT001M",D914="NPC06UZDB-WT002M",D914="NPC06UZDB-WT003M",D914="NPC06UZDB-WT004M",D914="NPC06UZDB-WT005M",D914="NPC06UZDB-WT006M",D914="NPC06UZDB-WT008M",D914="NPC06UZDB-WT010M",D914="NPC06UZDB-WT015M",D914="NPC06UZDB-WT020M",),E914*(F914+0.12),0)</f>
        <v>0</v>
      </c>
      <c r="BR914" s="67">
        <f t="shared" si="1648"/>
        <v>23046.619999999992</v>
      </c>
      <c r="BS914" s="66"/>
      <c r="BT914" s="66">
        <f t="shared" si="1693"/>
        <v>0</v>
      </c>
      <c r="BU914" s="67">
        <f t="shared" si="1686"/>
        <v>36789</v>
      </c>
      <c r="BV914" s="66"/>
      <c r="BW914" s="66">
        <f t="shared" si="1694"/>
        <v>0</v>
      </c>
      <c r="BX914" s="67">
        <f t="shared" si="1687"/>
        <v>111515</v>
      </c>
      <c r="BY914" s="66"/>
      <c r="BZ914" s="66">
        <f t="shared" si="1695"/>
        <v>0</v>
      </c>
      <c r="CA914" s="67">
        <f t="shared" si="1688"/>
        <v>32269</v>
      </c>
      <c r="CB914" s="66"/>
      <c r="CC914" s="66">
        <f t="shared" si="1631"/>
        <v>0</v>
      </c>
      <c r="CD914" s="67">
        <f t="shared" si="1639"/>
        <v>39831.689999999995</v>
      </c>
      <c r="CE914" s="66"/>
      <c r="CF914" s="66">
        <f t="shared" si="1672"/>
        <v>0</v>
      </c>
      <c r="CG914" s="67">
        <f t="shared" si="1673"/>
        <v>4147.8999999999996</v>
      </c>
      <c r="CH914" s="66"/>
      <c r="CI914" s="66">
        <f t="shared" si="1613"/>
        <v>0</v>
      </c>
      <c r="CJ914" s="67">
        <f t="shared" si="1690"/>
        <v>8715</v>
      </c>
      <c r="CK914" s="66"/>
      <c r="CL914" s="68">
        <f t="shared" si="1614"/>
        <v>0</v>
      </c>
      <c r="CM914" s="79">
        <f t="shared" si="1674"/>
        <v>4864</v>
      </c>
      <c r="CN914" s="66"/>
      <c r="CO914" s="68">
        <f t="shared" si="1615"/>
        <v>0</v>
      </c>
      <c r="CP914" s="79">
        <f t="shared" si="1675"/>
        <v>3955</v>
      </c>
      <c r="CQ914" s="66"/>
      <c r="CR914" s="68">
        <f t="shared" si="1616"/>
        <v>630</v>
      </c>
      <c r="CS914" s="79">
        <f t="shared" si="1653"/>
        <v>5806</v>
      </c>
      <c r="CT914" s="66"/>
      <c r="CU914" s="68">
        <f t="shared" si="1617"/>
        <v>0</v>
      </c>
      <c r="CV914" s="79">
        <f t="shared" si="1676"/>
        <v>7549</v>
      </c>
      <c r="CW914" s="66"/>
      <c r="CX914" s="66">
        <f t="shared" si="1618"/>
        <v>0</v>
      </c>
      <c r="CY914" s="40">
        <f t="shared" si="1641"/>
        <v>6801.7599999999984</v>
      </c>
      <c r="CZ914" s="65"/>
      <c r="DA914" s="66">
        <f t="shared" si="1619"/>
        <v>600</v>
      </c>
      <c r="DB914" s="67">
        <f t="shared" si="1691"/>
        <v>71132</v>
      </c>
      <c r="DC914" s="66"/>
      <c r="DD914" s="66">
        <f t="shared" si="1620"/>
        <v>600</v>
      </c>
      <c r="DE914" s="67">
        <f t="shared" si="1692"/>
        <v>117903</v>
      </c>
      <c r="DF914" s="66"/>
      <c r="DG914" s="69">
        <f t="shared" si="1621"/>
        <v>0</v>
      </c>
      <c r="DH914" s="67">
        <f t="shared" si="1640"/>
        <v>441234</v>
      </c>
      <c r="DI914" s="66"/>
      <c r="DJ914" s="66">
        <f t="shared" si="1622"/>
        <v>0</v>
      </c>
      <c r="DK914" s="67">
        <f t="shared" si="1677"/>
        <v>3768</v>
      </c>
      <c r="DL914" s="210"/>
      <c r="DM914" s="206">
        <f t="shared" si="1623"/>
        <v>0</v>
      </c>
      <c r="DN914" s="25">
        <f t="shared" si="1664"/>
        <v>0</v>
      </c>
      <c r="DO914" s="5"/>
      <c r="DP914" s="43">
        <f t="shared" si="1624"/>
        <v>0</v>
      </c>
      <c r="DQ914" s="27">
        <f t="shared" si="1678"/>
        <v>6819.5</v>
      </c>
      <c r="DR914" s="5"/>
      <c r="DS914" s="43">
        <f t="shared" si="1625"/>
        <v>0</v>
      </c>
      <c r="DT914" s="27">
        <f t="shared" si="1679"/>
        <v>4846</v>
      </c>
      <c r="DU914" s="5"/>
      <c r="DV914" s="43">
        <f t="shared" si="1626"/>
        <v>0</v>
      </c>
      <c r="DW914" s="27">
        <f t="shared" si="1680"/>
        <v>4835</v>
      </c>
      <c r="DX914" s="5"/>
      <c r="DY914" s="22">
        <f t="shared" si="1627"/>
        <v>0</v>
      </c>
      <c r="DZ914" s="25">
        <f t="shared" si="1681"/>
        <v>523</v>
      </c>
      <c r="EA914" s="22"/>
      <c r="EB914" s="22">
        <f t="shared" si="1628"/>
        <v>0</v>
      </c>
      <c r="EC914" s="28">
        <f t="shared" si="1682"/>
        <v>369</v>
      </c>
      <c r="ED914" s="5"/>
      <c r="EE914" s="43">
        <f t="shared" si="1629"/>
        <v>0</v>
      </c>
      <c r="EF914" s="27">
        <f t="shared" si="1683"/>
        <v>4769</v>
      </c>
      <c r="EG914" s="66"/>
      <c r="EH914" s="66">
        <f t="shared" si="1630"/>
        <v>0</v>
      </c>
      <c r="EI914" s="67">
        <f t="shared" si="1684"/>
        <v>22617</v>
      </c>
      <c r="EJ914" s="66"/>
      <c r="EK914" s="66">
        <f t="shared" si="1591"/>
        <v>0</v>
      </c>
      <c r="EL914" s="67">
        <f t="shared" si="1685"/>
        <v>21247</v>
      </c>
      <c r="EM914" s="110">
        <f t="shared" si="1592"/>
        <v>176178.42665600005</v>
      </c>
    </row>
    <row r="915" spans="1:143" ht="11.25" customHeight="1" x14ac:dyDescent="0.25">
      <c r="A915" s="385">
        <v>46158</v>
      </c>
      <c r="B915" s="11">
        <v>46177</v>
      </c>
      <c r="C915" s="181">
        <v>8005018035</v>
      </c>
      <c r="D915" s="352" t="s">
        <v>500</v>
      </c>
      <c r="E915" s="138">
        <v>200</v>
      </c>
      <c r="F915" s="381">
        <v>1</v>
      </c>
      <c r="G915" s="138">
        <v>191516222045</v>
      </c>
      <c r="H915" s="66"/>
      <c r="I915" s="41">
        <f t="shared" si="1655"/>
        <v>0</v>
      </c>
      <c r="J915" s="48">
        <f t="shared" si="1656"/>
        <v>116093</v>
      </c>
      <c r="K915" s="66"/>
      <c r="L915" s="41">
        <f t="shared" si="1689"/>
        <v>0</v>
      </c>
      <c r="M915" s="48">
        <f t="shared" si="1659"/>
        <v>7752</v>
      </c>
      <c r="N915" s="66"/>
      <c r="O915" s="41">
        <f t="shared" si="1665"/>
        <v>0</v>
      </c>
      <c r="P915" s="48">
        <f t="shared" si="1657"/>
        <v>110136</v>
      </c>
      <c r="Q915" s="66"/>
      <c r="R915" s="66">
        <f t="shared" si="1638"/>
        <v>0</v>
      </c>
      <c r="S915" s="67">
        <f t="shared" si="1658"/>
        <v>13612</v>
      </c>
      <c r="T915" s="66"/>
      <c r="U915" s="66">
        <f t="shared" si="1666"/>
        <v>0</v>
      </c>
      <c r="V915" s="67">
        <f t="shared" si="1598"/>
        <v>37035.600000000006</v>
      </c>
      <c r="X915" s="69">
        <f t="shared" si="1661"/>
        <v>0</v>
      </c>
      <c r="Y915" s="67">
        <f t="shared" si="1599"/>
        <v>6245</v>
      </c>
      <c r="Z915" s="66"/>
      <c r="AA915" s="68">
        <f t="shared" si="1585"/>
        <v>0</v>
      </c>
      <c r="AB915" s="67">
        <f t="shared" si="1600"/>
        <v>5897</v>
      </c>
      <c r="AC915" s="66"/>
      <c r="AD915" s="66">
        <f t="shared" si="1586"/>
        <v>0</v>
      </c>
      <c r="AE915" s="67">
        <f t="shared" si="1601"/>
        <v>3738</v>
      </c>
      <c r="AF915" s="66"/>
      <c r="AG915" s="78">
        <f t="shared" si="1587"/>
        <v>0</v>
      </c>
      <c r="AH915" s="79">
        <f t="shared" si="1602"/>
        <v>4534.5</v>
      </c>
      <c r="AI915" s="66"/>
      <c r="AJ915" s="68">
        <f t="shared" si="1642"/>
        <v>0</v>
      </c>
      <c r="AK915" s="67">
        <f t="shared" si="1603"/>
        <v>22013</v>
      </c>
      <c r="AL915" s="66"/>
      <c r="AM915" s="68">
        <f t="shared" si="1588"/>
        <v>0</v>
      </c>
      <c r="AN915" s="67">
        <f t="shared" si="1604"/>
        <v>8763.02</v>
      </c>
      <c r="AO915" s="66"/>
      <c r="AP915" s="68">
        <f t="shared" si="1662"/>
        <v>0</v>
      </c>
      <c r="AQ915" s="67">
        <f t="shared" si="1605"/>
        <v>41645</v>
      </c>
      <c r="AR915" s="66"/>
      <c r="AS915" s="68">
        <f t="shared" si="1607"/>
        <v>0</v>
      </c>
      <c r="AT915" s="67">
        <f t="shared" si="1606"/>
        <v>2020</v>
      </c>
      <c r="AU915" s="66"/>
      <c r="AV915" s="66">
        <f t="shared" si="1667"/>
        <v>0</v>
      </c>
      <c r="AW915" s="42">
        <f t="shared" si="1654"/>
        <v>1620.0000000000014</v>
      </c>
      <c r="AX915" s="66"/>
      <c r="AY915" s="66">
        <f t="shared" si="1608"/>
        <v>0</v>
      </c>
      <c r="AZ915" s="67">
        <f t="shared" si="1663"/>
        <v>1738.6</v>
      </c>
      <c r="BA915" s="66"/>
      <c r="BB915" s="68">
        <f t="shared" si="1609"/>
        <v>0</v>
      </c>
      <c r="BC915" s="67">
        <f t="shared" si="1668"/>
        <v>1254.5999999999999</v>
      </c>
      <c r="BD915" s="66"/>
      <c r="BE915" s="68">
        <f t="shared" si="1610"/>
        <v>0</v>
      </c>
      <c r="BF915" s="67">
        <f t="shared" si="1643"/>
        <v>7194.3200000000015</v>
      </c>
      <c r="BG915" s="66"/>
      <c r="BH915" s="68">
        <f t="shared" si="1660"/>
        <v>0</v>
      </c>
      <c r="BI915" s="67">
        <f t="shared" si="1590"/>
        <v>42303.839999999997</v>
      </c>
      <c r="BJ915" s="66"/>
      <c r="BK915" s="68">
        <f t="shared" si="1612"/>
        <v>0</v>
      </c>
      <c r="BL915" s="67">
        <f t="shared" si="1669"/>
        <v>4141.4000000000005</v>
      </c>
      <c r="BM915" s="66"/>
      <c r="BN915" s="68">
        <f t="shared" si="1670"/>
        <v>0</v>
      </c>
      <c r="BO915" s="67">
        <f t="shared" si="1671"/>
        <v>7567.5000000000018</v>
      </c>
      <c r="BP915" s="66"/>
      <c r="BQ915" s="68">
        <f t="shared" si="1696"/>
        <v>0</v>
      </c>
      <c r="BR915" s="67">
        <f t="shared" si="1648"/>
        <v>23046.619999999992</v>
      </c>
      <c r="BS915" s="66"/>
      <c r="BT915" s="66">
        <f t="shared" si="1693"/>
        <v>0</v>
      </c>
      <c r="BU915" s="67">
        <f t="shared" si="1686"/>
        <v>36789</v>
      </c>
      <c r="BV915" s="66"/>
      <c r="BW915" s="66">
        <f t="shared" si="1694"/>
        <v>0</v>
      </c>
      <c r="BX915" s="67">
        <f t="shared" si="1687"/>
        <v>111515</v>
      </c>
      <c r="BY915" s="66"/>
      <c r="BZ915" s="66">
        <f t="shared" si="1695"/>
        <v>0</v>
      </c>
      <c r="CA915" s="67">
        <f t="shared" si="1688"/>
        <v>32269</v>
      </c>
      <c r="CB915" s="66"/>
      <c r="CC915" s="66">
        <f t="shared" si="1631"/>
        <v>0</v>
      </c>
      <c r="CD915" s="67">
        <f t="shared" si="1639"/>
        <v>39831.689999999995</v>
      </c>
      <c r="CE915" s="66"/>
      <c r="CF915" s="66">
        <f t="shared" si="1672"/>
        <v>0</v>
      </c>
      <c r="CG915" s="67">
        <f t="shared" si="1673"/>
        <v>4147.8999999999996</v>
      </c>
      <c r="CH915" s="66"/>
      <c r="CI915" s="66">
        <f t="shared" si="1613"/>
        <v>220.00000000000003</v>
      </c>
      <c r="CJ915" s="67">
        <f t="shared" si="1690"/>
        <v>8495</v>
      </c>
      <c r="CK915" s="66"/>
      <c r="CL915" s="68">
        <f t="shared" si="1614"/>
        <v>0</v>
      </c>
      <c r="CM915" s="79">
        <f t="shared" si="1674"/>
        <v>4864</v>
      </c>
      <c r="CN915" s="66"/>
      <c r="CO915" s="68">
        <f t="shared" si="1615"/>
        <v>0</v>
      </c>
      <c r="CP915" s="79">
        <f t="shared" si="1675"/>
        <v>3955</v>
      </c>
      <c r="CQ915" s="66"/>
      <c r="CR915" s="68">
        <f t="shared" si="1616"/>
        <v>0</v>
      </c>
      <c r="CS915" s="79">
        <f t="shared" si="1653"/>
        <v>5806</v>
      </c>
      <c r="CT915" s="66"/>
      <c r="CU915" s="68">
        <f t="shared" si="1617"/>
        <v>0</v>
      </c>
      <c r="CV915" s="79">
        <f t="shared" si="1676"/>
        <v>7549</v>
      </c>
      <c r="CW915" s="66"/>
      <c r="CX915" s="66">
        <f t="shared" si="1618"/>
        <v>0</v>
      </c>
      <c r="CY915" s="40">
        <f t="shared" si="1641"/>
        <v>6801.7599999999984</v>
      </c>
      <c r="CZ915" s="65"/>
      <c r="DA915" s="66">
        <f t="shared" si="1619"/>
        <v>400</v>
      </c>
      <c r="DB915" s="67">
        <f t="shared" si="1691"/>
        <v>70732</v>
      </c>
      <c r="DC915" s="66"/>
      <c r="DD915" s="66">
        <f t="shared" si="1620"/>
        <v>400</v>
      </c>
      <c r="DE915" s="67">
        <f t="shared" si="1692"/>
        <v>117503</v>
      </c>
      <c r="DF915" s="66"/>
      <c r="DG915" s="69">
        <f t="shared" si="1621"/>
        <v>0</v>
      </c>
      <c r="DH915" s="67">
        <f t="shared" si="1640"/>
        <v>441234</v>
      </c>
      <c r="DI915" s="66"/>
      <c r="DJ915" s="66">
        <f t="shared" si="1622"/>
        <v>0</v>
      </c>
      <c r="DK915" s="67">
        <f t="shared" si="1677"/>
        <v>3768</v>
      </c>
      <c r="DM915" s="206">
        <f t="shared" si="1623"/>
        <v>0</v>
      </c>
      <c r="DN915" s="25">
        <f t="shared" si="1664"/>
        <v>0</v>
      </c>
      <c r="DO915" s="5"/>
      <c r="DP915" s="43">
        <f t="shared" si="1624"/>
        <v>0</v>
      </c>
      <c r="DQ915" s="27">
        <f t="shared" si="1678"/>
        <v>6819.5</v>
      </c>
      <c r="DR915" s="5"/>
      <c r="DS915" s="43">
        <f t="shared" si="1625"/>
        <v>0</v>
      </c>
      <c r="DT915" s="27">
        <f t="shared" si="1679"/>
        <v>4846</v>
      </c>
      <c r="DU915" s="5"/>
      <c r="DV915" s="43">
        <f t="shared" si="1626"/>
        <v>0</v>
      </c>
      <c r="DW915" s="27">
        <f t="shared" si="1680"/>
        <v>4835</v>
      </c>
      <c r="DX915" s="5"/>
      <c r="DY915" s="22">
        <f t="shared" si="1627"/>
        <v>0</v>
      </c>
      <c r="DZ915" s="25">
        <f t="shared" si="1681"/>
        <v>523</v>
      </c>
      <c r="EA915" s="22"/>
      <c r="EB915" s="22">
        <f t="shared" si="1628"/>
        <v>0</v>
      </c>
      <c r="EC915" s="28">
        <f t="shared" si="1682"/>
        <v>369</v>
      </c>
      <c r="ED915" s="5"/>
      <c r="EE915" s="43">
        <f t="shared" si="1629"/>
        <v>0</v>
      </c>
      <c r="EF915" s="27">
        <f t="shared" si="1683"/>
        <v>4769</v>
      </c>
      <c r="EG915" s="66"/>
      <c r="EH915" s="66">
        <f t="shared" si="1630"/>
        <v>0</v>
      </c>
      <c r="EI915" s="67">
        <f t="shared" si="1684"/>
        <v>22617</v>
      </c>
      <c r="EJ915" s="66"/>
      <c r="EK915" s="66">
        <f t="shared" si="1591"/>
        <v>0</v>
      </c>
      <c r="EL915" s="67">
        <f t="shared" si="1685"/>
        <v>21247</v>
      </c>
      <c r="EM915" s="110">
        <f t="shared" si="1592"/>
        <v>175635.57721600003</v>
      </c>
    </row>
    <row r="916" spans="1:143" ht="11.25" customHeight="1" x14ac:dyDescent="0.25">
      <c r="A916" s="385">
        <v>46158</v>
      </c>
      <c r="B916" s="11">
        <v>46177</v>
      </c>
      <c r="C916" s="181">
        <v>8005018034</v>
      </c>
      <c r="D916" s="352" t="s">
        <v>501</v>
      </c>
      <c r="E916" s="138">
        <v>200</v>
      </c>
      <c r="F916" s="381">
        <v>3</v>
      </c>
      <c r="G916" s="138">
        <v>191516205628</v>
      </c>
      <c r="H916" s="66"/>
      <c r="I916" s="41">
        <f t="shared" si="1655"/>
        <v>0</v>
      </c>
      <c r="J916" s="48">
        <f t="shared" si="1656"/>
        <v>116093</v>
      </c>
      <c r="K916" s="66"/>
      <c r="L916" s="41">
        <f t="shared" si="1689"/>
        <v>0</v>
      </c>
      <c r="M916" s="48">
        <f t="shared" si="1659"/>
        <v>7752</v>
      </c>
      <c r="N916" s="66"/>
      <c r="O916" s="41">
        <f t="shared" si="1665"/>
        <v>0</v>
      </c>
      <c r="P916" s="48">
        <f t="shared" si="1657"/>
        <v>110136</v>
      </c>
      <c r="Q916" s="66"/>
      <c r="R916" s="66">
        <f t="shared" si="1638"/>
        <v>0</v>
      </c>
      <c r="S916" s="67">
        <f t="shared" si="1658"/>
        <v>13612</v>
      </c>
      <c r="T916" s="66"/>
      <c r="U916" s="66">
        <f t="shared" si="1666"/>
        <v>0</v>
      </c>
      <c r="V916" s="67">
        <f t="shared" si="1598"/>
        <v>37035.600000000006</v>
      </c>
      <c r="X916" s="69">
        <f t="shared" si="1661"/>
        <v>0</v>
      </c>
      <c r="Y916" s="67">
        <f t="shared" si="1599"/>
        <v>6245</v>
      </c>
      <c r="Z916" s="66"/>
      <c r="AA916" s="68">
        <f t="shared" si="1585"/>
        <v>0</v>
      </c>
      <c r="AB916" s="67">
        <f t="shared" si="1600"/>
        <v>5897</v>
      </c>
      <c r="AC916" s="66"/>
      <c r="AD916" s="66">
        <f t="shared" si="1586"/>
        <v>0</v>
      </c>
      <c r="AE916" s="67">
        <f t="shared" si="1601"/>
        <v>3738</v>
      </c>
      <c r="AF916" s="66"/>
      <c r="AG916" s="78">
        <f t="shared" si="1587"/>
        <v>0</v>
      </c>
      <c r="AH916" s="79">
        <f t="shared" si="1602"/>
        <v>4534.5</v>
      </c>
      <c r="AI916" s="66"/>
      <c r="AJ916" s="68">
        <f t="shared" si="1642"/>
        <v>0</v>
      </c>
      <c r="AK916" s="67">
        <f t="shared" si="1603"/>
        <v>22013</v>
      </c>
      <c r="AL916" s="66"/>
      <c r="AM916" s="68">
        <f t="shared" si="1588"/>
        <v>0</v>
      </c>
      <c r="AN916" s="67">
        <f t="shared" si="1604"/>
        <v>8763.02</v>
      </c>
      <c r="AO916" s="66"/>
      <c r="AP916" s="68">
        <f t="shared" si="1662"/>
        <v>0</v>
      </c>
      <c r="AQ916" s="67">
        <f t="shared" si="1605"/>
        <v>41645</v>
      </c>
      <c r="AR916" s="66"/>
      <c r="AS916" s="68">
        <f t="shared" si="1607"/>
        <v>0</v>
      </c>
      <c r="AT916" s="67">
        <f t="shared" si="1606"/>
        <v>2020</v>
      </c>
      <c r="AU916" s="66"/>
      <c r="AV916" s="66">
        <f t="shared" si="1667"/>
        <v>0</v>
      </c>
      <c r="AW916" s="42">
        <f t="shared" si="1654"/>
        <v>1620.0000000000014</v>
      </c>
      <c r="AX916" s="66"/>
      <c r="AY916" s="66">
        <f t="shared" si="1608"/>
        <v>0</v>
      </c>
      <c r="AZ916" s="67">
        <f t="shared" si="1663"/>
        <v>1738.6</v>
      </c>
      <c r="BA916" s="66"/>
      <c r="BB916" s="68">
        <f t="shared" si="1609"/>
        <v>0</v>
      </c>
      <c r="BC916" s="67">
        <f t="shared" si="1668"/>
        <v>1254.5999999999999</v>
      </c>
      <c r="BD916" s="66"/>
      <c r="BE916" s="68">
        <f t="shared" si="1610"/>
        <v>0</v>
      </c>
      <c r="BF916" s="67">
        <f t="shared" si="1643"/>
        <v>7194.3200000000015</v>
      </c>
      <c r="BG916" s="66"/>
      <c r="BH916" s="68">
        <f t="shared" si="1660"/>
        <v>0</v>
      </c>
      <c r="BI916" s="67">
        <f t="shared" si="1590"/>
        <v>42303.839999999997</v>
      </c>
      <c r="BJ916" s="66"/>
      <c r="BK916" s="68">
        <f t="shared" si="1612"/>
        <v>0</v>
      </c>
      <c r="BL916" s="67">
        <f t="shared" si="1669"/>
        <v>4141.4000000000005</v>
      </c>
      <c r="BM916" s="66"/>
      <c r="BN916" s="68">
        <f t="shared" si="1670"/>
        <v>0</v>
      </c>
      <c r="BO916" s="67">
        <f t="shared" si="1671"/>
        <v>7567.5000000000018</v>
      </c>
      <c r="BP916" s="66"/>
      <c r="BQ916" s="68">
        <f t="shared" si="1696"/>
        <v>0</v>
      </c>
      <c r="BR916" s="67">
        <f t="shared" si="1648"/>
        <v>23046.619999999992</v>
      </c>
      <c r="BS916" s="66"/>
      <c r="BT916" s="66">
        <f t="shared" si="1693"/>
        <v>0</v>
      </c>
      <c r="BU916" s="67">
        <f t="shared" si="1686"/>
        <v>36789</v>
      </c>
      <c r="BV916" s="66"/>
      <c r="BW916" s="66">
        <f t="shared" si="1694"/>
        <v>0</v>
      </c>
      <c r="BX916" s="67">
        <f t="shared" si="1687"/>
        <v>111515</v>
      </c>
      <c r="BY916" s="66"/>
      <c r="BZ916" s="66">
        <f t="shared" si="1695"/>
        <v>0</v>
      </c>
      <c r="CA916" s="67">
        <f t="shared" si="1688"/>
        <v>32269</v>
      </c>
      <c r="CB916" s="66"/>
      <c r="CC916" s="66">
        <f t="shared" si="1631"/>
        <v>0</v>
      </c>
      <c r="CD916" s="67">
        <f t="shared" si="1639"/>
        <v>39831.689999999995</v>
      </c>
      <c r="CE916" s="66"/>
      <c r="CF916" s="66">
        <f t="shared" si="1672"/>
        <v>0</v>
      </c>
      <c r="CG916" s="67">
        <f t="shared" si="1673"/>
        <v>4147.8999999999996</v>
      </c>
      <c r="CH916" s="66"/>
      <c r="CI916" s="66">
        <f t="shared" si="1613"/>
        <v>0</v>
      </c>
      <c r="CJ916" s="67">
        <f t="shared" si="1690"/>
        <v>8495</v>
      </c>
      <c r="CK916" s="66"/>
      <c r="CL916" s="68">
        <f t="shared" si="1614"/>
        <v>0</v>
      </c>
      <c r="CM916" s="79">
        <f t="shared" si="1674"/>
        <v>4864</v>
      </c>
      <c r="CN916" s="66"/>
      <c r="CO916" s="68">
        <f t="shared" si="1615"/>
        <v>0</v>
      </c>
      <c r="CP916" s="79">
        <f t="shared" si="1675"/>
        <v>3955</v>
      </c>
      <c r="CQ916" s="66"/>
      <c r="CR916" s="68">
        <f t="shared" si="1616"/>
        <v>620</v>
      </c>
      <c r="CS916" s="79">
        <f t="shared" si="1653"/>
        <v>5186</v>
      </c>
      <c r="CT916" s="66"/>
      <c r="CU916" s="68">
        <f t="shared" si="1617"/>
        <v>620</v>
      </c>
      <c r="CV916" s="79">
        <f t="shared" si="1676"/>
        <v>6929</v>
      </c>
      <c r="CW916" s="66"/>
      <c r="CX916" s="66">
        <f t="shared" si="1618"/>
        <v>0</v>
      </c>
      <c r="CY916" s="40">
        <f t="shared" si="1641"/>
        <v>6801.7599999999984</v>
      </c>
      <c r="CZ916" s="65"/>
      <c r="DA916" s="66">
        <f t="shared" si="1619"/>
        <v>400</v>
      </c>
      <c r="DB916" s="67">
        <f t="shared" si="1691"/>
        <v>70332</v>
      </c>
      <c r="DC916" s="66"/>
      <c r="DD916" s="66">
        <f t="shared" si="1620"/>
        <v>400</v>
      </c>
      <c r="DE916" s="67">
        <f t="shared" si="1692"/>
        <v>117103</v>
      </c>
      <c r="DF916" s="66"/>
      <c r="DG916" s="69">
        <f t="shared" si="1621"/>
        <v>0</v>
      </c>
      <c r="DH916" s="67">
        <f t="shared" si="1640"/>
        <v>441234</v>
      </c>
      <c r="DI916" s="66"/>
      <c r="DJ916" s="66">
        <f t="shared" si="1622"/>
        <v>0</v>
      </c>
      <c r="DK916" s="67">
        <f t="shared" si="1677"/>
        <v>3768</v>
      </c>
      <c r="DM916" s="206">
        <f t="shared" si="1623"/>
        <v>0</v>
      </c>
      <c r="DN916" s="25">
        <f t="shared" si="1664"/>
        <v>0</v>
      </c>
      <c r="DO916" s="5"/>
      <c r="DP916" s="43">
        <f t="shared" si="1624"/>
        <v>0</v>
      </c>
      <c r="DQ916" s="27">
        <f t="shared" si="1678"/>
        <v>6819.5</v>
      </c>
      <c r="DR916" s="5"/>
      <c r="DS916" s="43">
        <f t="shared" si="1625"/>
        <v>0</v>
      </c>
      <c r="DT916" s="27">
        <f t="shared" si="1679"/>
        <v>4846</v>
      </c>
      <c r="DU916" s="5"/>
      <c r="DV916" s="43">
        <f t="shared" si="1626"/>
        <v>0</v>
      </c>
      <c r="DW916" s="27">
        <f t="shared" si="1680"/>
        <v>4835</v>
      </c>
      <c r="DX916" s="5"/>
      <c r="DY916" s="22">
        <f t="shared" si="1627"/>
        <v>0</v>
      </c>
      <c r="DZ916" s="25">
        <f t="shared" si="1681"/>
        <v>523</v>
      </c>
      <c r="EA916" s="22"/>
      <c r="EB916" s="22">
        <f t="shared" si="1628"/>
        <v>0</v>
      </c>
      <c r="EC916" s="28">
        <f t="shared" si="1682"/>
        <v>369</v>
      </c>
      <c r="ED916" s="5"/>
      <c r="EE916" s="43">
        <f t="shared" si="1629"/>
        <v>0</v>
      </c>
      <c r="EF916" s="27">
        <f t="shared" si="1683"/>
        <v>4769</v>
      </c>
      <c r="EG916" s="66"/>
      <c r="EH916" s="66">
        <f t="shared" si="1630"/>
        <v>0</v>
      </c>
      <c r="EI916" s="67">
        <f t="shared" si="1684"/>
        <v>22617</v>
      </c>
      <c r="EJ916" s="66"/>
      <c r="EK916" s="66">
        <f t="shared" si="1591"/>
        <v>0</v>
      </c>
      <c r="EL916" s="67">
        <f t="shared" si="1685"/>
        <v>21247</v>
      </c>
      <c r="EM916" s="110">
        <f t="shared" si="1592"/>
        <v>175348.60921600001</v>
      </c>
    </row>
    <row r="917" spans="1:143" ht="11.25" customHeight="1" x14ac:dyDescent="0.25">
      <c r="A917" s="189">
        <v>46158</v>
      </c>
      <c r="B917" s="187">
        <v>46177</v>
      </c>
      <c r="C917" s="181">
        <v>8005018037</v>
      </c>
      <c r="D917" s="352" t="s">
        <v>502</v>
      </c>
      <c r="E917" s="138">
        <v>200</v>
      </c>
      <c r="F917" s="381">
        <v>3</v>
      </c>
      <c r="G917" s="138">
        <v>191516222069</v>
      </c>
      <c r="H917" s="66"/>
      <c r="I917" s="41">
        <f t="shared" si="1655"/>
        <v>0</v>
      </c>
      <c r="J917" s="48">
        <f t="shared" si="1656"/>
        <v>116093</v>
      </c>
      <c r="K917" s="66"/>
      <c r="L917" s="41">
        <f t="shared" si="1689"/>
        <v>0</v>
      </c>
      <c r="M917" s="48">
        <f t="shared" si="1659"/>
        <v>7752</v>
      </c>
      <c r="N917" s="66"/>
      <c r="O917" s="41">
        <f t="shared" si="1665"/>
        <v>0</v>
      </c>
      <c r="P917" s="48">
        <f t="shared" si="1657"/>
        <v>110136</v>
      </c>
      <c r="Q917" s="66"/>
      <c r="R917" s="66">
        <f t="shared" si="1638"/>
        <v>0</v>
      </c>
      <c r="S917" s="67">
        <f t="shared" si="1658"/>
        <v>13612</v>
      </c>
      <c r="T917" s="66"/>
      <c r="U917" s="66">
        <f t="shared" si="1666"/>
        <v>0</v>
      </c>
      <c r="V917" s="67">
        <f t="shared" si="1598"/>
        <v>37035.600000000006</v>
      </c>
      <c r="X917" s="69">
        <f t="shared" si="1661"/>
        <v>0</v>
      </c>
      <c r="Y917" s="67">
        <f t="shared" si="1599"/>
        <v>6245</v>
      </c>
      <c r="Z917" s="66"/>
      <c r="AA917" s="68">
        <f t="shared" ref="AA917:AA980" si="1697">IF(OR(D917="NPP6ASZDB-GY015M",D917="NPP6ASZDB-GY010M",D917="NPP6ASZDB-GY002M",D917="NPP6ASZDB-GY150C",D917="NPP6ASZDB-GY005M",D917="NPC6ASZDB-GY020C",D917="NPC06SZDB-GY008M",D917="NPC06SZDB-GY013M",D917="NPC06SZDB-GY018M",D917="NPC6ASZDB-GY750C",D917="NPC6ASZDB-GY009M",D917="NPC6ASZDB-GY025C",D917="NPC06SZDB-GY005M",D917="NPC6ASZDB-GY125C",D917="NPC6ASZDB-GY350C",D917="NPC6ASZDB-GY075C",D917="NPC6ASZDB-GY006M",D917="NPC06SZDB-GY015C",D917="NPC6ASZDB-GY450C",D917="NPC6ASZDB-GY050C",D917="NPC6ASZDB-GY050C",D917="NPC6ASZDB-GY250C",D917="NPC06SZDB-GY003M",D917="NPC6ASZDB-GY007M",D917="NPC06SZDB-GY006M",D917="NPC06SZDB-GY015M",D917="NPC06SZDB-GY001M",D917="NPC06SZDB-GY002M",D917="NPC6ASZDB-GY015M",D917="NPC06SZDB-GY010M",D917="NPC6ASZDB-GY150C",D917="NPC6ASZDB-GY008M",D917="NPC6ASZDB-GY012M",D917="NPC6ASZDB-GY015M",D917="NPC6ASZDB-GY018M",D917="NPC6ASZDB-GY001M",D917="NPC6ASZDB-GY002M",D917="NPC6ASZDB-GY003M",D917="NPC6ASZDB-GY004M",D917="NPC6ASZDB-GY005M",D917="NPC6ASZDB-GY010M",D917="NPC6ASZDB-GY020M",D917="NPC6ASZDB-GY025M",D917="NPC6ASZDB-GY030M",D917="NPC6ASZDB-GY030C",D917="NPC6ASZDB-GY015C",),E917*(F917+0.1),0)</f>
        <v>0</v>
      </c>
      <c r="AB917" s="67">
        <f t="shared" si="1600"/>
        <v>5897</v>
      </c>
      <c r="AC917" s="66"/>
      <c r="AD917" s="66">
        <f t="shared" ref="AD917:AD980" si="1698">IF(OR(D917="NPC6ASZDB-GN007M",D917="NPP6ASZDB-GN001M",D917="NPC6ASZDB-GN015C",D917="NPC6ASZDB-GN008M",D917="NPP6ASZDB-GN010M",D917="NPC6ASZDB-GN030C",D917="NPC6ASZDB-GN750C",D917="NPC06SZDB-GN050C",D917="NPC6ASZDB-GN250C",D917="NPC06SZDB-GN002M",D917="NPC06SZDB-GN010M",D917="NPC6ASZDB-GN015M",D917="NPC6ASZDB-GN010M",D917="NPC06SZDB-GN003M",D917="NPC6ASZDB-GN025C",D917="NPC6ASZDB-GN050C",D917="NPC6ASZDB-GN150C",D917="NPC06SZDB-GN001M",D917="NPC06SZDB-GN150C",D917="NPC6ASZDB-GN001M",D917="NPC6ASZDB-GN002M",D917="NPC6ASZDB-GN003M",D917="NPC6ASZDB-GN004M",D917="NPC6ASZDB-GN005M",D917="NPC6ASZDB-GN020M",D917="NPC6ASZDB-GN030M",),E917*(F917+0.1),0)</f>
        <v>0</v>
      </c>
      <c r="AE917" s="67">
        <f t="shared" si="1601"/>
        <v>3738</v>
      </c>
      <c r="AF917" s="66"/>
      <c r="AG917" s="78">
        <f t="shared" ref="AG917:AG980" si="1699">IF(OR(D917="NPC6ASZDB-YL030C",D917="NPP6ASZDB-YL001M",D917="NPC6ASZDB-YL015C",D917="NPP6ASZDB-YL005M",D917="NPP6ASZDB-YL003M",D917="NPP6ASZDB-YL002M",D917="NPC6ASZDB-YL004M",D917="NPP6ASZDB-YL010M",D917="NPC6ASZDB-YL125C",D917="NPC6ASZDB-YL015M",D917="NPC06SZDB-YL040M",D917="NPC06SZDB-YL002M",D917="NPC6ASZDB-YL009M",D917="NPC6ASZDB-YL350C",D917="NPC06SZDB-YL015C",D917="NPC6ASZDB-YL007M",D917="NPC6ASZDB-YL012M",D917="NPC6ASZDB-YL020M",D917="NPC6ASZDB-YL030M",D917="NPC06SZDB-YL050C",D917="NPC06SZDB-YL003M",D917="NPC6ASZDB-YL250C",D917="NPC6ASZDB-YL008M",D917="NPC06SZDB-YL010M",D917="NPC6ASZDB-YL025C",D917="NPC6ASZDB-YL006M",D917="NPC6ASZDB-YL001M",D917="NPC6ASZDB-YL005M",D917="NPC06SZDB-YL005M",D917="NPC06SZDB-YL001M",D917="NPC6ASZDB-YL050C",D917="NPC6ASZDB-YL010M",D917="NPC06SZDB-YL150C",D917="NPC6ASZDB-YL002M",D917="NPC6ASZDB-YL150C",D917="NPC6ASZDB-YL003M",),E917*(F917+0.1),0)</f>
        <v>0</v>
      </c>
      <c r="AH917" s="79">
        <f t="shared" si="1602"/>
        <v>4534.5</v>
      </c>
      <c r="AI917" s="66"/>
      <c r="AJ917" s="68">
        <f t="shared" si="1642"/>
        <v>0</v>
      </c>
      <c r="AK917" s="67">
        <f t="shared" si="1603"/>
        <v>22013</v>
      </c>
      <c r="AL917" s="66"/>
      <c r="AM917" s="68">
        <f t="shared" ref="AM917:AM980" si="1700">IF(OR(D917="NPC6ASZDB-RD015C",D917="NPP6ASZDB-RD005M",D917="NPC6ASZDB-RD750C",D917="NPC6ASZDB-RD030M",D917="NPP6ASZDB-RD010M",D917="NPP6ASZDB-RD002M",D917="NPP6ASZDB-RD001M",D917="NPP6ASZDB-RD003M",D917="NPC6ASZDB-RD075C",D917="NPC6ASZDB-RD009M",D917="NPC6ASZDB-RD025C",D917="NPC6ASZDB-RD015M",D917="NPC6ASZDB-RD004M",D917="NPC6ASZDB-RD006M",D917="NPC6ASZDB-RD020C",D917="NPC6ASZDB-RD008M",D917="NPC6ASZDB-RD350C",D917="NPC6ASZDB-RD030C",D917="NPC6ASZDB-RD250C",D917="NPC06SZDB-RD015M",D917="NPC6ASZDB-RD050C",D917="NPC6ASZDB-RD050C",D917="NPC06SZDB-RD050C",D917="NPC6ASZDB-RD010M",D917="NPC06SZDB-RD005M",D917="NPC06SZDB-RD010M",D917="NPC6ASZDB-RD007M",D917="NPC6ASZDB-RD010M",D917="NPC6ASZDB-RD001M",D917="NPC6ASZDB-RD005M",D917="NPC6ASZDB-RD150C",D917="NPC06SZDB-RD002M",D917="NPC06SZDB-RD150C",D917="NPC06SZDB-RD001M",D917="NPC06SZDB-RD003M",D917="NPC6ASZDB-RD002M",D917="NPC6ASZDB-RD003M",D917="NPC6ASZDB-RD020M",),E917*(F917+0.1),0)</f>
        <v>0</v>
      </c>
      <c r="AN917" s="67">
        <f t="shared" si="1604"/>
        <v>8763.02</v>
      </c>
      <c r="AO917" s="66"/>
      <c r="AP917" s="68">
        <f t="shared" si="1662"/>
        <v>0</v>
      </c>
      <c r="AQ917" s="67">
        <f t="shared" si="1605"/>
        <v>41645</v>
      </c>
      <c r="AR917" s="66"/>
      <c r="AS917" s="68">
        <f t="shared" si="1607"/>
        <v>0</v>
      </c>
      <c r="AT917" s="67">
        <f t="shared" si="1606"/>
        <v>2020</v>
      </c>
      <c r="AU917" s="66"/>
      <c r="AV917" s="66">
        <f t="shared" si="1667"/>
        <v>0</v>
      </c>
      <c r="AW917" s="42">
        <f t="shared" si="1654"/>
        <v>1620.0000000000014</v>
      </c>
      <c r="AX917" s="66"/>
      <c r="AY917" s="66">
        <f t="shared" si="1608"/>
        <v>0</v>
      </c>
      <c r="AZ917" s="67">
        <f t="shared" si="1663"/>
        <v>1738.6</v>
      </c>
      <c r="BA917" s="66"/>
      <c r="BB917" s="68">
        <f t="shared" si="1609"/>
        <v>0</v>
      </c>
      <c r="BC917" s="67">
        <f t="shared" si="1668"/>
        <v>1254.5999999999999</v>
      </c>
      <c r="BD917" s="66"/>
      <c r="BE917" s="68">
        <f t="shared" si="1610"/>
        <v>0</v>
      </c>
      <c r="BF917" s="67">
        <f t="shared" si="1643"/>
        <v>7194.3200000000015</v>
      </c>
      <c r="BG917" s="66"/>
      <c r="BH917" s="68">
        <f t="shared" si="1660"/>
        <v>0</v>
      </c>
      <c r="BI917" s="67">
        <f t="shared" ref="BI917:BI938" si="1701">+BI916+BG917-BH917</f>
        <v>42303.839999999997</v>
      </c>
      <c r="BJ917" s="66"/>
      <c r="BK917" s="68">
        <f t="shared" si="1612"/>
        <v>0</v>
      </c>
      <c r="BL917" s="67">
        <f t="shared" si="1669"/>
        <v>4141.4000000000005</v>
      </c>
      <c r="BM917" s="66"/>
      <c r="BN917" s="68">
        <f t="shared" si="1670"/>
        <v>0</v>
      </c>
      <c r="BO917" s="67">
        <f t="shared" si="1671"/>
        <v>7567.5000000000018</v>
      </c>
      <c r="BP917" s="66"/>
      <c r="BQ917" s="68">
        <f t="shared" si="1696"/>
        <v>0</v>
      </c>
      <c r="BR917" s="67">
        <f t="shared" si="1648"/>
        <v>23046.619999999992</v>
      </c>
      <c r="BS917" s="66"/>
      <c r="BT917" s="66">
        <f t="shared" si="1693"/>
        <v>0</v>
      </c>
      <c r="BU917" s="67">
        <f t="shared" si="1686"/>
        <v>36789</v>
      </c>
      <c r="BV917" s="66"/>
      <c r="BW917" s="66">
        <f t="shared" si="1694"/>
        <v>0</v>
      </c>
      <c r="BX917" s="67">
        <f t="shared" si="1687"/>
        <v>111515</v>
      </c>
      <c r="BY917" s="66"/>
      <c r="BZ917" s="66">
        <f t="shared" si="1695"/>
        <v>0</v>
      </c>
      <c r="CA917" s="67">
        <f t="shared" si="1688"/>
        <v>32269</v>
      </c>
      <c r="CB917" s="66"/>
      <c r="CC917" s="66">
        <f t="shared" si="1631"/>
        <v>0</v>
      </c>
      <c r="CD917" s="67">
        <f t="shared" si="1639"/>
        <v>39831.689999999995</v>
      </c>
      <c r="CE917" s="66"/>
      <c r="CF917" s="66">
        <f t="shared" si="1672"/>
        <v>0</v>
      </c>
      <c r="CG917" s="67">
        <f t="shared" si="1673"/>
        <v>4147.8999999999996</v>
      </c>
      <c r="CH917" s="66"/>
      <c r="CI917" s="66">
        <f t="shared" si="1613"/>
        <v>620</v>
      </c>
      <c r="CJ917" s="67">
        <f t="shared" si="1690"/>
        <v>7875</v>
      </c>
      <c r="CK917" s="66"/>
      <c r="CL917" s="68">
        <f t="shared" si="1614"/>
        <v>0</v>
      </c>
      <c r="CM917" s="79">
        <f t="shared" si="1674"/>
        <v>4864</v>
      </c>
      <c r="CN917" s="66"/>
      <c r="CO917" s="68">
        <f t="shared" si="1615"/>
        <v>0</v>
      </c>
      <c r="CP917" s="79">
        <f t="shared" si="1675"/>
        <v>3955</v>
      </c>
      <c r="CQ917" s="66"/>
      <c r="CR917" s="68">
        <f t="shared" si="1616"/>
        <v>0</v>
      </c>
      <c r="CS917" s="79">
        <f t="shared" si="1653"/>
        <v>5186</v>
      </c>
      <c r="CT917" s="66"/>
      <c r="CU917" s="68">
        <f t="shared" si="1617"/>
        <v>0</v>
      </c>
      <c r="CV917" s="79">
        <f t="shared" si="1676"/>
        <v>6929</v>
      </c>
      <c r="CW917" s="66"/>
      <c r="CX917" s="66">
        <f t="shared" si="1618"/>
        <v>0</v>
      </c>
      <c r="CY917" s="40">
        <f t="shared" si="1641"/>
        <v>6801.7599999999984</v>
      </c>
      <c r="CZ917" s="65"/>
      <c r="DA917" s="66">
        <f t="shared" si="1619"/>
        <v>400</v>
      </c>
      <c r="DB917" s="67">
        <f t="shared" si="1691"/>
        <v>69932</v>
      </c>
      <c r="DC917" s="66"/>
      <c r="DD917" s="66">
        <f t="shared" si="1620"/>
        <v>400</v>
      </c>
      <c r="DE917" s="67">
        <f t="shared" si="1692"/>
        <v>116703</v>
      </c>
      <c r="DF917" s="66"/>
      <c r="DG917" s="69">
        <f t="shared" si="1621"/>
        <v>0</v>
      </c>
      <c r="DH917" s="67">
        <f t="shared" si="1640"/>
        <v>441234</v>
      </c>
      <c r="DI917" s="66"/>
      <c r="DJ917" s="66">
        <f t="shared" si="1622"/>
        <v>0</v>
      </c>
      <c r="DK917" s="67">
        <f t="shared" si="1677"/>
        <v>3768</v>
      </c>
      <c r="DM917" s="206">
        <f t="shared" si="1623"/>
        <v>0</v>
      </c>
      <c r="DN917" s="25">
        <f t="shared" si="1664"/>
        <v>0</v>
      </c>
      <c r="DO917" s="5"/>
      <c r="DP917" s="43">
        <f t="shared" si="1624"/>
        <v>0</v>
      </c>
      <c r="DQ917" s="27">
        <f t="shared" si="1678"/>
        <v>6819.5</v>
      </c>
      <c r="DR917" s="5"/>
      <c r="DS917" s="43">
        <f t="shared" si="1625"/>
        <v>0</v>
      </c>
      <c r="DT917" s="27">
        <f t="shared" si="1679"/>
        <v>4846</v>
      </c>
      <c r="DU917" s="5"/>
      <c r="DV917" s="43">
        <f t="shared" si="1626"/>
        <v>0</v>
      </c>
      <c r="DW917" s="27">
        <f t="shared" si="1680"/>
        <v>4835</v>
      </c>
      <c r="DX917" s="5"/>
      <c r="DY917" s="22">
        <f t="shared" si="1627"/>
        <v>0</v>
      </c>
      <c r="DZ917" s="25">
        <f t="shared" si="1681"/>
        <v>523</v>
      </c>
      <c r="EA917" s="22"/>
      <c r="EB917" s="22">
        <f t="shared" si="1628"/>
        <v>0</v>
      </c>
      <c r="EC917" s="28">
        <f t="shared" si="1682"/>
        <v>369</v>
      </c>
      <c r="ED917" s="5"/>
      <c r="EE917" s="43">
        <f t="shared" si="1629"/>
        <v>0</v>
      </c>
      <c r="EF917" s="27">
        <f t="shared" si="1683"/>
        <v>4769</v>
      </c>
      <c r="EG917" s="66"/>
      <c r="EH917" s="66">
        <f t="shared" si="1630"/>
        <v>0</v>
      </c>
      <c r="EI917" s="67">
        <f t="shared" si="1684"/>
        <v>22617</v>
      </c>
      <c r="EJ917" s="66"/>
      <c r="EK917" s="66">
        <f t="shared" ref="EK917:EK980" si="1702">(IF(OR(D917="CO17772-0MM003",D917="CO17772-0ZM010",D917="CO17772-07M015",D917="CO17772-07M007",D917="CO17772-0ZM002",D917="CO17772-01M001",D917="CO17772-0CC050",D917="CO17772-0CM015",D917="CO17772-08F004",D917="CO17772-08F010",D917="CO17772-08C750",D917="CO17772-08C250",D917="CO17772-07M001",D917="CO17772-09M001",D917="CO17772-0ZM001",D917="CO17772-0MM001",D917="CO17772-08F002",D917="CO17772-0ZM008",D917="CO17772-0ZM005",D917="CO17772-0CM005",D917="CO17772-0CM007",D917="CO17772-08M020",D917="CO17772-0MC150",D917="CO17772-08M006",D917="CO17772-08C050",D917="CO17772-0CM007",D917="CO17772-0CM010",D917="CO17772-0CM003",D917="CO17772-08C150",D917="CO17772-08M007",D917="CO17772-0MM005",D917="CO17772-0MM015",D917="CO17772-0CM002",D917="CO17772-0CM001",D917="CO17772-08M010",D917="CO17772-08M001",D917="CO17772-08M005",D917="CO17772-08M002",D917="CO17772-08M003",D917="CO17772-08M004",D917="CO17772-08M015",D917=1644077,D917=959308,D917=959305,D917=959306,D917=959307,D917=959309),E917*2,0))</f>
        <v>0</v>
      </c>
      <c r="EL917" s="67">
        <f t="shared" si="1685"/>
        <v>21247</v>
      </c>
      <c r="EM917" s="110">
        <f t="shared" ref="EM917:EM980" si="1703">((J918*0.03672)+(M918*0.1205)+(P918*0.05856)+(S918*0.0201)+(V918*0.3442)+(Y918*0.4888)+(AB918*0.5596)+(AE918*0.486)+(AH918*0.4976)+(AK918*0.487)+(AN918*0.4911)+(AQ918*0.4976)+(AT918*0.4994)+(AW918*0.3297)+(AZ918*0.3303)+(BC918*0.3317)+(BF918*0.3307)+(BI918*0.3302)+(BL918* 0.3306)+(BO918*0.3317)+(BR918*0.3311)+(BU918*0.023)+(BX918*0.0746)+(CA918*0.0163)+(CD918*0.4367)+(CG918*0.46063)+(CJ918*0.4344)+(CM918*0.426837)+(CP918*0.411417)+(CS918*0.419619)+(CV918*0.427493)+(CY918*0.4341)+(DB918*0.0349)+(DE918*0.0092)+(DH918*0.035 )+(DK918*0.029)+(DN918*0.27723)+(DQ918*0.19)+(DT918*0.27723)+(DZ918*0.20242)+(EC918*0.43)+(EF918*0.18111)+(EI918*0.19879)+(EL918*0.12124)+(EO918*0.02104)+(ER918*0.24981))</f>
        <v>174948.43321600003</v>
      </c>
    </row>
    <row r="918" spans="1:143" ht="11.25" customHeight="1" x14ac:dyDescent="0.25">
      <c r="A918" s="219">
        <v>46159</v>
      </c>
      <c r="B918" s="11">
        <v>46177</v>
      </c>
      <c r="C918" s="181">
        <v>8005018036</v>
      </c>
      <c r="D918" s="352" t="s">
        <v>250</v>
      </c>
      <c r="E918" s="138">
        <v>400</v>
      </c>
      <c r="F918" s="381">
        <v>2</v>
      </c>
      <c r="G918" s="138">
        <v>191516222052</v>
      </c>
      <c r="H918" s="66"/>
      <c r="I918" s="41">
        <f t="shared" si="1655"/>
        <v>0</v>
      </c>
      <c r="J918" s="48">
        <f t="shared" si="1656"/>
        <v>116093</v>
      </c>
      <c r="K918" s="66"/>
      <c r="L918" s="41">
        <f t="shared" si="1689"/>
        <v>0</v>
      </c>
      <c r="M918" s="48">
        <f t="shared" si="1659"/>
        <v>7752</v>
      </c>
      <c r="N918" s="66"/>
      <c r="O918" s="41">
        <f t="shared" si="1665"/>
        <v>0</v>
      </c>
      <c r="P918" s="48">
        <f t="shared" si="1657"/>
        <v>110136</v>
      </c>
      <c r="Q918" s="66"/>
      <c r="R918" s="66">
        <f t="shared" si="1638"/>
        <v>0</v>
      </c>
      <c r="S918" s="67">
        <f t="shared" si="1658"/>
        <v>13612</v>
      </c>
      <c r="T918" s="66"/>
      <c r="U918" s="66">
        <f t="shared" si="1666"/>
        <v>0</v>
      </c>
      <c r="V918" s="67">
        <f t="shared" si="1598"/>
        <v>37035.600000000006</v>
      </c>
      <c r="X918" s="69">
        <f t="shared" si="1661"/>
        <v>0</v>
      </c>
      <c r="Y918" s="67">
        <f t="shared" si="1599"/>
        <v>6245</v>
      </c>
      <c r="Z918" s="66"/>
      <c r="AA918" s="68">
        <f t="shared" si="1697"/>
        <v>0</v>
      </c>
      <c r="AB918" s="67">
        <f t="shared" si="1600"/>
        <v>5897</v>
      </c>
      <c r="AC918" s="66"/>
      <c r="AD918" s="66">
        <f t="shared" si="1698"/>
        <v>0</v>
      </c>
      <c r="AE918" s="67">
        <f t="shared" si="1601"/>
        <v>3738</v>
      </c>
      <c r="AF918" s="66"/>
      <c r="AG918" s="78">
        <f t="shared" si="1699"/>
        <v>0</v>
      </c>
      <c r="AH918" s="79">
        <f t="shared" si="1602"/>
        <v>4534.5</v>
      </c>
      <c r="AI918" s="66"/>
      <c r="AJ918" s="68">
        <f t="shared" si="1642"/>
        <v>0</v>
      </c>
      <c r="AK918" s="67">
        <f t="shared" si="1603"/>
        <v>22013</v>
      </c>
      <c r="AL918" s="66"/>
      <c r="AM918" s="68">
        <f t="shared" si="1700"/>
        <v>0</v>
      </c>
      <c r="AN918" s="67">
        <f t="shared" si="1604"/>
        <v>8763.02</v>
      </c>
      <c r="AO918" s="66"/>
      <c r="AP918" s="68">
        <f t="shared" si="1662"/>
        <v>0</v>
      </c>
      <c r="AQ918" s="67">
        <f t="shared" si="1605"/>
        <v>41645</v>
      </c>
      <c r="AR918" s="66"/>
      <c r="AS918" s="68">
        <f t="shared" si="1607"/>
        <v>0</v>
      </c>
      <c r="AT918" s="67">
        <f t="shared" si="1606"/>
        <v>2020</v>
      </c>
      <c r="AU918" s="66"/>
      <c r="AV918" s="66">
        <f t="shared" si="1667"/>
        <v>0</v>
      </c>
      <c r="AW918" s="42">
        <f t="shared" si="1654"/>
        <v>1620.0000000000014</v>
      </c>
      <c r="AX918" s="66"/>
      <c r="AY918" s="66">
        <f t="shared" si="1608"/>
        <v>0</v>
      </c>
      <c r="AZ918" s="67">
        <f t="shared" si="1663"/>
        <v>1738.6</v>
      </c>
      <c r="BA918" s="66"/>
      <c r="BB918" s="68">
        <f t="shared" si="1609"/>
        <v>0</v>
      </c>
      <c r="BC918" s="67">
        <f t="shared" si="1668"/>
        <v>1254.5999999999999</v>
      </c>
      <c r="BD918" s="66"/>
      <c r="BE918" s="68">
        <f t="shared" si="1610"/>
        <v>0</v>
      </c>
      <c r="BF918" s="67">
        <f t="shared" si="1643"/>
        <v>7194.3200000000015</v>
      </c>
      <c r="BG918" s="66"/>
      <c r="BH918" s="68">
        <f t="shared" si="1660"/>
        <v>0</v>
      </c>
      <c r="BI918" s="67">
        <f t="shared" si="1701"/>
        <v>42303.839999999997</v>
      </c>
      <c r="BJ918" s="66"/>
      <c r="BK918" s="68">
        <f t="shared" si="1612"/>
        <v>0</v>
      </c>
      <c r="BL918" s="67">
        <f t="shared" si="1669"/>
        <v>4141.4000000000005</v>
      </c>
      <c r="BM918" s="66"/>
      <c r="BN918" s="68">
        <f t="shared" si="1670"/>
        <v>0</v>
      </c>
      <c r="BO918" s="67">
        <f t="shared" si="1671"/>
        <v>7567.5000000000018</v>
      </c>
      <c r="BP918" s="66"/>
      <c r="BQ918" s="68">
        <f t="shared" si="1696"/>
        <v>0</v>
      </c>
      <c r="BR918" s="67">
        <f t="shared" si="1648"/>
        <v>23046.619999999992</v>
      </c>
      <c r="BS918" s="66"/>
      <c r="BT918" s="66">
        <f t="shared" si="1693"/>
        <v>0</v>
      </c>
      <c r="BU918" s="67">
        <f t="shared" si="1686"/>
        <v>36789</v>
      </c>
      <c r="BV918" s="66"/>
      <c r="BW918" s="66">
        <f t="shared" si="1694"/>
        <v>0</v>
      </c>
      <c r="BX918" s="67">
        <f t="shared" si="1687"/>
        <v>111515</v>
      </c>
      <c r="BY918" s="66"/>
      <c r="BZ918" s="66">
        <f t="shared" si="1695"/>
        <v>0</v>
      </c>
      <c r="CA918" s="67">
        <f t="shared" si="1688"/>
        <v>32269</v>
      </c>
      <c r="CB918" s="66"/>
      <c r="CC918" s="66">
        <f t="shared" si="1631"/>
        <v>0</v>
      </c>
      <c r="CD918" s="67">
        <f t="shared" si="1639"/>
        <v>39831.689999999995</v>
      </c>
      <c r="CE918" s="66"/>
      <c r="CF918" s="66">
        <f t="shared" si="1672"/>
        <v>0</v>
      </c>
      <c r="CG918" s="67">
        <f t="shared" si="1673"/>
        <v>4147.8999999999996</v>
      </c>
      <c r="CH918" s="66"/>
      <c r="CI918" s="66">
        <f t="shared" si="1613"/>
        <v>840</v>
      </c>
      <c r="CJ918" s="67">
        <f t="shared" si="1690"/>
        <v>7035</v>
      </c>
      <c r="CK918" s="66"/>
      <c r="CL918" s="68">
        <f t="shared" si="1614"/>
        <v>0</v>
      </c>
      <c r="CM918" s="79">
        <f t="shared" si="1674"/>
        <v>4864</v>
      </c>
      <c r="CN918" s="66"/>
      <c r="CO918" s="68">
        <f t="shared" si="1615"/>
        <v>0</v>
      </c>
      <c r="CP918" s="79">
        <f t="shared" si="1675"/>
        <v>3955</v>
      </c>
      <c r="CQ918" s="66"/>
      <c r="CR918" s="68">
        <f t="shared" si="1616"/>
        <v>0</v>
      </c>
      <c r="CS918" s="79">
        <f t="shared" si="1653"/>
        <v>5186</v>
      </c>
      <c r="CT918" s="66"/>
      <c r="CU918" s="68">
        <f t="shared" si="1617"/>
        <v>0</v>
      </c>
      <c r="CV918" s="79">
        <f t="shared" si="1676"/>
        <v>6929</v>
      </c>
      <c r="CW918" s="66"/>
      <c r="CX918" s="66">
        <f t="shared" si="1618"/>
        <v>0</v>
      </c>
      <c r="CY918" s="40">
        <f t="shared" si="1641"/>
        <v>6801.7599999999984</v>
      </c>
      <c r="CZ918" s="65"/>
      <c r="DA918" s="66">
        <f t="shared" si="1619"/>
        <v>800</v>
      </c>
      <c r="DB918" s="67">
        <f t="shared" si="1691"/>
        <v>69132</v>
      </c>
      <c r="DC918" s="66"/>
      <c r="DD918" s="66">
        <f t="shared" si="1620"/>
        <v>800</v>
      </c>
      <c r="DE918" s="67">
        <f t="shared" si="1692"/>
        <v>115903</v>
      </c>
      <c r="DF918" s="66"/>
      <c r="DG918" s="69">
        <f t="shared" si="1621"/>
        <v>0</v>
      </c>
      <c r="DH918" s="67">
        <f t="shared" si="1640"/>
        <v>441234</v>
      </c>
      <c r="DI918" s="66"/>
      <c r="DJ918" s="66">
        <f t="shared" si="1622"/>
        <v>0</v>
      </c>
      <c r="DK918" s="67">
        <f t="shared" si="1677"/>
        <v>3768</v>
      </c>
      <c r="DM918" s="206">
        <f t="shared" si="1623"/>
        <v>0</v>
      </c>
      <c r="DN918" s="25">
        <f t="shared" si="1664"/>
        <v>0</v>
      </c>
      <c r="DO918" s="5"/>
      <c r="DP918" s="43">
        <f t="shared" si="1624"/>
        <v>0</v>
      </c>
      <c r="DQ918" s="27">
        <f t="shared" si="1678"/>
        <v>6819.5</v>
      </c>
      <c r="DR918" s="5"/>
      <c r="DS918" s="43">
        <f t="shared" si="1625"/>
        <v>0</v>
      </c>
      <c r="DT918" s="27">
        <f t="shared" si="1679"/>
        <v>4846</v>
      </c>
      <c r="DU918" s="5"/>
      <c r="DV918" s="43">
        <f t="shared" si="1626"/>
        <v>0</v>
      </c>
      <c r="DW918" s="27">
        <f t="shared" si="1680"/>
        <v>4835</v>
      </c>
      <c r="DX918" s="5"/>
      <c r="DY918" s="22">
        <f t="shared" si="1627"/>
        <v>0</v>
      </c>
      <c r="DZ918" s="25">
        <f t="shared" si="1681"/>
        <v>523</v>
      </c>
      <c r="EA918" s="22"/>
      <c r="EB918" s="22">
        <f t="shared" si="1628"/>
        <v>0</v>
      </c>
      <c r="EC918" s="28">
        <f t="shared" si="1682"/>
        <v>369</v>
      </c>
      <c r="ED918" s="5"/>
      <c r="EE918" s="43">
        <f t="shared" si="1629"/>
        <v>0</v>
      </c>
      <c r="EF918" s="27">
        <f t="shared" si="1683"/>
        <v>4769</v>
      </c>
      <c r="EG918" s="66"/>
      <c r="EH918" s="66">
        <f t="shared" si="1630"/>
        <v>0</v>
      </c>
      <c r="EI918" s="67">
        <f t="shared" si="1684"/>
        <v>22617</v>
      </c>
      <c r="EJ918" s="66"/>
      <c r="EK918" s="66">
        <f t="shared" si="1702"/>
        <v>0</v>
      </c>
      <c r="EL918" s="67">
        <f t="shared" si="1685"/>
        <v>21247</v>
      </c>
      <c r="EM918" s="110">
        <f t="shared" si="1703"/>
        <v>174837.09433600004</v>
      </c>
    </row>
    <row r="919" spans="1:143" ht="13.2" x14ac:dyDescent="0.25">
      <c r="A919" s="130">
        <v>46164</v>
      </c>
      <c r="B919" s="11">
        <v>46165</v>
      </c>
      <c r="C919" s="176">
        <v>8004987119</v>
      </c>
      <c r="D919" s="17" t="s">
        <v>122</v>
      </c>
      <c r="E919" s="18">
        <v>120</v>
      </c>
      <c r="F919" s="19">
        <v>2</v>
      </c>
      <c r="G919" s="20">
        <v>191516052314</v>
      </c>
      <c r="H919" s="66"/>
      <c r="I919" s="41">
        <f t="shared" si="1655"/>
        <v>0</v>
      </c>
      <c r="J919" s="48">
        <f t="shared" si="1656"/>
        <v>116093</v>
      </c>
      <c r="K919" s="66"/>
      <c r="L919" s="41">
        <f t="shared" si="1689"/>
        <v>0</v>
      </c>
      <c r="M919" s="48">
        <f t="shared" si="1659"/>
        <v>7752</v>
      </c>
      <c r="N919" s="66"/>
      <c r="O919" s="41">
        <f t="shared" si="1665"/>
        <v>0</v>
      </c>
      <c r="P919" s="48">
        <f t="shared" si="1657"/>
        <v>110136</v>
      </c>
      <c r="Q919" s="66"/>
      <c r="R919" s="66">
        <f t="shared" si="1638"/>
        <v>0</v>
      </c>
      <c r="S919" s="67">
        <f t="shared" si="1658"/>
        <v>13612</v>
      </c>
      <c r="T919" s="66"/>
      <c r="U919" s="66">
        <f t="shared" si="1666"/>
        <v>0</v>
      </c>
      <c r="V919" s="67">
        <f t="shared" si="1598"/>
        <v>37035.600000000006</v>
      </c>
      <c r="X919" s="69">
        <f t="shared" si="1661"/>
        <v>0</v>
      </c>
      <c r="Y919" s="67">
        <f t="shared" si="1599"/>
        <v>6245</v>
      </c>
      <c r="Z919" s="66"/>
      <c r="AA919" s="68">
        <f t="shared" si="1697"/>
        <v>0</v>
      </c>
      <c r="AB919" s="67">
        <f t="shared" si="1600"/>
        <v>5897</v>
      </c>
      <c r="AC919" s="66"/>
      <c r="AD919" s="66">
        <f t="shared" si="1698"/>
        <v>0</v>
      </c>
      <c r="AE919" s="67">
        <f t="shared" si="1601"/>
        <v>3738</v>
      </c>
      <c r="AF919" s="66"/>
      <c r="AG919" s="78">
        <f t="shared" si="1699"/>
        <v>0</v>
      </c>
      <c r="AH919" s="79">
        <f t="shared" si="1602"/>
        <v>4534.5</v>
      </c>
      <c r="AI919" s="66"/>
      <c r="AJ919" s="68">
        <f t="shared" si="1642"/>
        <v>0</v>
      </c>
      <c r="AK919" s="67">
        <f t="shared" si="1603"/>
        <v>22013</v>
      </c>
      <c r="AL919" s="66"/>
      <c r="AM919" s="68">
        <f t="shared" si="1700"/>
        <v>0</v>
      </c>
      <c r="AN919" s="67">
        <f t="shared" si="1604"/>
        <v>8763.02</v>
      </c>
      <c r="AO919" s="66"/>
      <c r="AP919" s="68">
        <f t="shared" si="1662"/>
        <v>0</v>
      </c>
      <c r="AQ919" s="67">
        <f t="shared" si="1605"/>
        <v>41645</v>
      </c>
      <c r="AR919" s="66"/>
      <c r="AS919" s="68">
        <f t="shared" si="1607"/>
        <v>0</v>
      </c>
      <c r="AT919" s="67">
        <f t="shared" si="1606"/>
        <v>2020</v>
      </c>
      <c r="AU919" s="66"/>
      <c r="AV919" s="66">
        <f t="shared" si="1667"/>
        <v>0</v>
      </c>
      <c r="AW919" s="42">
        <f t="shared" si="1654"/>
        <v>1620.0000000000014</v>
      </c>
      <c r="AX919" s="66"/>
      <c r="AY919" s="66">
        <f t="shared" si="1608"/>
        <v>0</v>
      </c>
      <c r="AZ919" s="67">
        <f t="shared" si="1663"/>
        <v>1738.6</v>
      </c>
      <c r="BA919" s="66"/>
      <c r="BB919" s="68">
        <f t="shared" si="1609"/>
        <v>0</v>
      </c>
      <c r="BC919" s="67">
        <f t="shared" si="1668"/>
        <v>1254.5999999999999</v>
      </c>
      <c r="BD919" s="66"/>
      <c r="BE919" s="68">
        <f t="shared" si="1610"/>
        <v>0</v>
      </c>
      <c r="BF919" s="67">
        <f t="shared" si="1643"/>
        <v>7194.3200000000015</v>
      </c>
      <c r="BG919" s="66"/>
      <c r="BH919" s="68">
        <f t="shared" si="1660"/>
        <v>254.4</v>
      </c>
      <c r="BI919" s="67">
        <f t="shared" si="1701"/>
        <v>42049.439999999995</v>
      </c>
      <c r="BJ919" s="66"/>
      <c r="BK919" s="68">
        <f t="shared" si="1612"/>
        <v>0</v>
      </c>
      <c r="BL919" s="67">
        <f t="shared" si="1669"/>
        <v>4141.4000000000005</v>
      </c>
      <c r="BM919" s="66"/>
      <c r="BN919" s="68">
        <f t="shared" si="1670"/>
        <v>0</v>
      </c>
      <c r="BO919" s="67">
        <f t="shared" si="1671"/>
        <v>7567.5000000000018</v>
      </c>
      <c r="BP919" s="66"/>
      <c r="BQ919" s="68">
        <f t="shared" si="1696"/>
        <v>0</v>
      </c>
      <c r="BR919" s="67">
        <f t="shared" si="1648"/>
        <v>23046.619999999992</v>
      </c>
      <c r="BS919" s="66"/>
      <c r="BT919" s="66">
        <f t="shared" si="1693"/>
        <v>240</v>
      </c>
      <c r="BU919" s="67">
        <f t="shared" si="1686"/>
        <v>36549</v>
      </c>
      <c r="BV919" s="66"/>
      <c r="BW919" s="66">
        <f t="shared" si="1694"/>
        <v>240</v>
      </c>
      <c r="BX919" s="67">
        <f t="shared" si="1687"/>
        <v>111275</v>
      </c>
      <c r="BY919" s="66"/>
      <c r="BZ919" s="66">
        <f t="shared" si="1695"/>
        <v>240</v>
      </c>
      <c r="CA919" s="67">
        <f t="shared" si="1688"/>
        <v>32029</v>
      </c>
      <c r="CB919" s="66"/>
      <c r="CC919" s="66">
        <f t="shared" si="1631"/>
        <v>0</v>
      </c>
      <c r="CD919" s="67">
        <f t="shared" si="1639"/>
        <v>39831.689999999995</v>
      </c>
      <c r="CE919" s="66"/>
      <c r="CF919" s="66">
        <f t="shared" si="1672"/>
        <v>0</v>
      </c>
      <c r="CG919" s="67">
        <f t="shared" si="1673"/>
        <v>4147.8999999999996</v>
      </c>
      <c r="CH919" s="66"/>
      <c r="CI919" s="66">
        <f t="shared" si="1613"/>
        <v>0</v>
      </c>
      <c r="CJ919" s="67">
        <f t="shared" si="1690"/>
        <v>7035</v>
      </c>
      <c r="CK919" s="66"/>
      <c r="CL919" s="68">
        <f t="shared" si="1614"/>
        <v>0</v>
      </c>
      <c r="CM919" s="79">
        <f t="shared" si="1674"/>
        <v>4864</v>
      </c>
      <c r="CN919" s="66"/>
      <c r="CO919" s="68">
        <f t="shared" si="1615"/>
        <v>0</v>
      </c>
      <c r="CP919" s="79">
        <f t="shared" si="1675"/>
        <v>3955</v>
      </c>
      <c r="CQ919" s="66"/>
      <c r="CR919" s="68">
        <f t="shared" si="1616"/>
        <v>0</v>
      </c>
      <c r="CS919" s="79">
        <f t="shared" si="1653"/>
        <v>5186</v>
      </c>
      <c r="CT919" s="66"/>
      <c r="CU919" s="68">
        <f t="shared" si="1617"/>
        <v>0</v>
      </c>
      <c r="CV919" s="79">
        <f t="shared" si="1676"/>
        <v>6929</v>
      </c>
      <c r="CW919" s="66"/>
      <c r="CX919" s="66">
        <f t="shared" si="1618"/>
        <v>0</v>
      </c>
      <c r="CY919" s="40">
        <f t="shared" si="1641"/>
        <v>6801.7599999999984</v>
      </c>
      <c r="CZ919" s="65"/>
      <c r="DA919" s="66">
        <f t="shared" si="1619"/>
        <v>0</v>
      </c>
      <c r="DB919" s="67">
        <f t="shared" si="1691"/>
        <v>69132</v>
      </c>
      <c r="DC919" s="66"/>
      <c r="DD919" s="66">
        <f t="shared" si="1620"/>
        <v>0</v>
      </c>
      <c r="DE919" s="67">
        <f t="shared" si="1692"/>
        <v>115903</v>
      </c>
      <c r="DF919" s="66"/>
      <c r="DG919" s="69">
        <f t="shared" si="1621"/>
        <v>0</v>
      </c>
      <c r="DH919" s="67">
        <f t="shared" si="1640"/>
        <v>441234</v>
      </c>
      <c r="DI919" s="66"/>
      <c r="DJ919" s="66">
        <f t="shared" si="1622"/>
        <v>0</v>
      </c>
      <c r="DK919" s="67">
        <f t="shared" si="1677"/>
        <v>3768</v>
      </c>
      <c r="DM919" s="206">
        <f t="shared" si="1623"/>
        <v>0</v>
      </c>
      <c r="DN919" s="25">
        <f t="shared" si="1664"/>
        <v>0</v>
      </c>
      <c r="DO919" s="5"/>
      <c r="DP919" s="43">
        <f t="shared" si="1624"/>
        <v>0</v>
      </c>
      <c r="DQ919" s="27">
        <f t="shared" si="1678"/>
        <v>6819.5</v>
      </c>
      <c r="DR919" s="5"/>
      <c r="DS919" s="43">
        <f t="shared" si="1625"/>
        <v>0</v>
      </c>
      <c r="DT919" s="27">
        <f t="shared" si="1679"/>
        <v>4846</v>
      </c>
      <c r="DU919" s="5"/>
      <c r="DV919" s="43">
        <f t="shared" si="1626"/>
        <v>0</v>
      </c>
      <c r="DW919" s="27">
        <f t="shared" si="1680"/>
        <v>4835</v>
      </c>
      <c r="DX919" s="5"/>
      <c r="DY919" s="22">
        <f t="shared" si="1627"/>
        <v>0</v>
      </c>
      <c r="DZ919" s="25">
        <f t="shared" si="1681"/>
        <v>523</v>
      </c>
      <c r="EA919" s="22"/>
      <c r="EB919" s="22">
        <f t="shared" si="1628"/>
        <v>0</v>
      </c>
      <c r="EC919" s="28">
        <f t="shared" si="1682"/>
        <v>369</v>
      </c>
      <c r="ED919" s="5"/>
      <c r="EE919" s="43">
        <f t="shared" si="1629"/>
        <v>0</v>
      </c>
      <c r="EF919" s="27">
        <f t="shared" si="1683"/>
        <v>4769</v>
      </c>
      <c r="EG919" s="66"/>
      <c r="EH919" s="66">
        <f t="shared" si="1630"/>
        <v>0</v>
      </c>
      <c r="EI919" s="67">
        <f t="shared" si="1684"/>
        <v>22617</v>
      </c>
      <c r="EJ919" s="66"/>
      <c r="EK919" s="66">
        <f t="shared" si="1702"/>
        <v>0</v>
      </c>
      <c r="EL919" s="67">
        <f t="shared" si="1685"/>
        <v>21247</v>
      </c>
      <c r="EM919" s="110">
        <f t="shared" si="1703"/>
        <v>174837.09433600004</v>
      </c>
    </row>
    <row r="920" spans="1:143" ht="11.25" customHeight="1" x14ac:dyDescent="0.25">
      <c r="A920" s="130">
        <v>46164</v>
      </c>
      <c r="B920" s="219"/>
      <c r="C920" s="247" t="s">
        <v>300</v>
      </c>
      <c r="D920" s="244"/>
      <c r="E920" s="245"/>
      <c r="F920" s="246"/>
      <c r="G920" s="224"/>
      <c r="H920" s="225"/>
      <c r="I920" s="226">
        <f t="shared" si="1655"/>
        <v>0</v>
      </c>
      <c r="J920" s="227">
        <f t="shared" si="1656"/>
        <v>116093</v>
      </c>
      <c r="K920" s="225"/>
      <c r="L920" s="226">
        <f t="shared" si="1689"/>
        <v>0</v>
      </c>
      <c r="M920" s="227">
        <f t="shared" si="1659"/>
        <v>7752</v>
      </c>
      <c r="N920" s="225"/>
      <c r="O920" s="226">
        <f t="shared" si="1665"/>
        <v>0</v>
      </c>
      <c r="P920" s="227">
        <f t="shared" si="1657"/>
        <v>110136</v>
      </c>
      <c r="Q920" s="225"/>
      <c r="R920" s="225">
        <f t="shared" si="1638"/>
        <v>0</v>
      </c>
      <c r="S920" s="225">
        <f t="shared" si="1658"/>
        <v>13612</v>
      </c>
      <c r="T920" s="225"/>
      <c r="U920" s="225">
        <f t="shared" si="1666"/>
        <v>0</v>
      </c>
      <c r="V920" s="225">
        <f t="shared" si="1598"/>
        <v>37035.600000000006</v>
      </c>
      <c r="W920" s="228"/>
      <c r="X920" s="229">
        <f t="shared" si="1661"/>
        <v>0</v>
      </c>
      <c r="Y920" s="225">
        <f t="shared" si="1599"/>
        <v>6245</v>
      </c>
      <c r="Z920" s="225"/>
      <c r="AA920" s="228">
        <f t="shared" si="1697"/>
        <v>0</v>
      </c>
      <c r="AB920" s="225">
        <f t="shared" si="1600"/>
        <v>5897</v>
      </c>
      <c r="AC920" s="225"/>
      <c r="AD920" s="225">
        <f t="shared" si="1698"/>
        <v>0</v>
      </c>
      <c r="AE920" s="225">
        <f t="shared" si="1601"/>
        <v>3738</v>
      </c>
      <c r="AF920" s="225"/>
      <c r="AG920" s="224">
        <f t="shared" si="1699"/>
        <v>0</v>
      </c>
      <c r="AH920" s="230">
        <f t="shared" si="1602"/>
        <v>4534.5</v>
      </c>
      <c r="AI920" s="225"/>
      <c r="AJ920" s="228">
        <f t="shared" si="1642"/>
        <v>0</v>
      </c>
      <c r="AK920" s="225">
        <f t="shared" si="1603"/>
        <v>22013</v>
      </c>
      <c r="AL920" s="225"/>
      <c r="AM920" s="228">
        <f t="shared" si="1700"/>
        <v>0</v>
      </c>
      <c r="AN920" s="225">
        <f t="shared" si="1604"/>
        <v>8763.02</v>
      </c>
      <c r="AO920" s="225"/>
      <c r="AP920" s="228">
        <f t="shared" si="1662"/>
        <v>0</v>
      </c>
      <c r="AQ920" s="225">
        <f t="shared" si="1605"/>
        <v>41645</v>
      </c>
      <c r="AR920" s="225"/>
      <c r="AS920" s="228">
        <f t="shared" si="1607"/>
        <v>0</v>
      </c>
      <c r="AT920" s="225">
        <f t="shared" si="1606"/>
        <v>2020</v>
      </c>
      <c r="AU920" s="225"/>
      <c r="AV920" s="225">
        <f t="shared" si="1667"/>
        <v>0</v>
      </c>
      <c r="AW920" s="231">
        <f t="shared" si="1654"/>
        <v>1620.0000000000014</v>
      </c>
      <c r="AX920" s="225"/>
      <c r="AY920" s="225">
        <f t="shared" si="1608"/>
        <v>0</v>
      </c>
      <c r="AZ920" s="225">
        <f t="shared" si="1663"/>
        <v>1738.6</v>
      </c>
      <c r="BA920" s="225"/>
      <c r="BB920" s="228">
        <f t="shared" si="1609"/>
        <v>0</v>
      </c>
      <c r="BC920" s="225">
        <f t="shared" si="1668"/>
        <v>1254.5999999999999</v>
      </c>
      <c r="BD920" s="225"/>
      <c r="BE920" s="228">
        <f t="shared" si="1610"/>
        <v>0</v>
      </c>
      <c r="BF920" s="225">
        <f t="shared" si="1643"/>
        <v>7194.3200000000015</v>
      </c>
      <c r="BG920" s="225"/>
      <c r="BH920" s="228">
        <f t="shared" si="1660"/>
        <v>0</v>
      </c>
      <c r="BI920" s="225">
        <f t="shared" si="1701"/>
        <v>42049.439999999995</v>
      </c>
      <c r="BJ920" s="225"/>
      <c r="BK920" s="228">
        <f t="shared" si="1612"/>
        <v>0</v>
      </c>
      <c r="BL920" s="225">
        <f t="shared" si="1669"/>
        <v>4141.4000000000005</v>
      </c>
      <c r="BM920" s="225"/>
      <c r="BN920" s="228">
        <f t="shared" si="1670"/>
        <v>0</v>
      </c>
      <c r="BO920" s="225">
        <f t="shared" si="1671"/>
        <v>7567.5000000000018</v>
      </c>
      <c r="BP920" s="225"/>
      <c r="BQ920" s="228">
        <f t="shared" si="1696"/>
        <v>0</v>
      </c>
      <c r="BR920" s="225">
        <f t="shared" si="1648"/>
        <v>23046.619999999992</v>
      </c>
      <c r="BS920" s="225"/>
      <c r="BT920" s="225">
        <f t="shared" si="1693"/>
        <v>0</v>
      </c>
      <c r="BU920" s="225">
        <f t="shared" si="1686"/>
        <v>36549</v>
      </c>
      <c r="BV920" s="225"/>
      <c r="BW920" s="225">
        <f t="shared" si="1694"/>
        <v>0</v>
      </c>
      <c r="BX920" s="225">
        <f t="shared" si="1687"/>
        <v>111275</v>
      </c>
      <c r="BY920" s="225"/>
      <c r="BZ920" s="225">
        <f t="shared" si="1695"/>
        <v>0</v>
      </c>
      <c r="CA920" s="225">
        <f t="shared" si="1688"/>
        <v>32029</v>
      </c>
      <c r="CB920" s="225"/>
      <c r="CC920" s="225">
        <f t="shared" si="1631"/>
        <v>0</v>
      </c>
      <c r="CD920" s="225">
        <f t="shared" si="1639"/>
        <v>39831.689999999995</v>
      </c>
      <c r="CE920" s="225"/>
      <c r="CF920" s="225">
        <f t="shared" si="1672"/>
        <v>0</v>
      </c>
      <c r="CG920" s="225">
        <f t="shared" si="1673"/>
        <v>4147.8999999999996</v>
      </c>
      <c r="CH920" s="225"/>
      <c r="CI920" s="225">
        <f t="shared" si="1613"/>
        <v>0</v>
      </c>
      <c r="CJ920" s="225">
        <f t="shared" si="1690"/>
        <v>7035</v>
      </c>
      <c r="CK920" s="225"/>
      <c r="CL920" s="228">
        <f t="shared" si="1614"/>
        <v>0</v>
      </c>
      <c r="CM920" s="230">
        <f t="shared" si="1674"/>
        <v>4864</v>
      </c>
      <c r="CN920" s="225"/>
      <c r="CO920" s="228">
        <f t="shared" si="1615"/>
        <v>0</v>
      </c>
      <c r="CP920" s="230">
        <f t="shared" si="1675"/>
        <v>3955</v>
      </c>
      <c r="CQ920" s="225"/>
      <c r="CR920" s="228">
        <f t="shared" si="1616"/>
        <v>0</v>
      </c>
      <c r="CS920" s="230">
        <f t="shared" si="1653"/>
        <v>5186</v>
      </c>
      <c r="CT920" s="225"/>
      <c r="CU920" s="228">
        <f t="shared" si="1617"/>
        <v>0</v>
      </c>
      <c r="CV920" s="230">
        <f t="shared" si="1676"/>
        <v>6929</v>
      </c>
      <c r="CW920" s="225"/>
      <c r="CX920" s="225">
        <f t="shared" si="1618"/>
        <v>0</v>
      </c>
      <c r="CY920" s="224">
        <f t="shared" si="1641"/>
        <v>6801.7599999999984</v>
      </c>
      <c r="CZ920" s="230"/>
      <c r="DA920" s="225">
        <f t="shared" si="1619"/>
        <v>0</v>
      </c>
      <c r="DB920" s="225">
        <f t="shared" si="1691"/>
        <v>69132</v>
      </c>
      <c r="DC920" s="225"/>
      <c r="DD920" s="225">
        <f t="shared" si="1620"/>
        <v>0</v>
      </c>
      <c r="DE920" s="225">
        <f t="shared" si="1692"/>
        <v>115903</v>
      </c>
      <c r="DF920" s="225"/>
      <c r="DG920" s="229">
        <f t="shared" si="1621"/>
        <v>0</v>
      </c>
      <c r="DH920" s="225">
        <f t="shared" si="1640"/>
        <v>441234</v>
      </c>
      <c r="DI920" s="225"/>
      <c r="DJ920" s="225">
        <f t="shared" si="1622"/>
        <v>0</v>
      </c>
      <c r="DK920" s="225">
        <f t="shared" si="1677"/>
        <v>3768</v>
      </c>
      <c r="DL920" s="232"/>
      <c r="DM920" s="233">
        <f t="shared" si="1623"/>
        <v>0</v>
      </c>
      <c r="DN920" s="234">
        <f t="shared" si="1664"/>
        <v>0</v>
      </c>
      <c r="DO920" s="235"/>
      <c r="DP920" s="236">
        <f t="shared" si="1624"/>
        <v>0</v>
      </c>
      <c r="DQ920" s="237">
        <f t="shared" si="1678"/>
        <v>6819.5</v>
      </c>
      <c r="DR920" s="235"/>
      <c r="DS920" s="236">
        <f t="shared" si="1625"/>
        <v>0</v>
      </c>
      <c r="DT920" s="237">
        <f t="shared" si="1679"/>
        <v>4846</v>
      </c>
      <c r="DU920" s="235"/>
      <c r="DV920" s="236">
        <f t="shared" si="1626"/>
        <v>0</v>
      </c>
      <c r="DW920" s="237">
        <f t="shared" si="1680"/>
        <v>4835</v>
      </c>
      <c r="DX920" s="235"/>
      <c r="DY920" s="238">
        <f t="shared" si="1627"/>
        <v>0</v>
      </c>
      <c r="DZ920" s="234">
        <f t="shared" si="1681"/>
        <v>523</v>
      </c>
      <c r="EA920" s="238"/>
      <c r="EB920" s="238">
        <f t="shared" si="1628"/>
        <v>0</v>
      </c>
      <c r="EC920" s="239">
        <f t="shared" si="1682"/>
        <v>369</v>
      </c>
      <c r="ED920" s="235"/>
      <c r="EE920" s="236">
        <f t="shared" si="1629"/>
        <v>0</v>
      </c>
      <c r="EF920" s="237">
        <f t="shared" si="1683"/>
        <v>4769</v>
      </c>
      <c r="EG920" s="225"/>
      <c r="EH920" s="225">
        <f t="shared" si="1630"/>
        <v>0</v>
      </c>
      <c r="EI920" s="225">
        <f t="shared" si="1684"/>
        <v>22617</v>
      </c>
      <c r="EJ920" s="225"/>
      <c r="EK920" s="225">
        <f t="shared" si="1702"/>
        <v>0</v>
      </c>
      <c r="EL920" s="225">
        <f t="shared" si="1685"/>
        <v>21247</v>
      </c>
      <c r="EM920" s="240">
        <f t="shared" si="1703"/>
        <v>174651.56699399999</v>
      </c>
    </row>
    <row r="921" spans="1:143" ht="11.25" customHeight="1" x14ac:dyDescent="0.25">
      <c r="A921" s="11">
        <v>46165</v>
      </c>
      <c r="B921" s="11"/>
      <c r="C921" s="181">
        <v>8004985398</v>
      </c>
      <c r="D921" s="111" t="s">
        <v>139</v>
      </c>
      <c r="E921" s="138">
        <v>154</v>
      </c>
      <c r="F921" s="139">
        <v>2</v>
      </c>
      <c r="G921" s="85">
        <v>191516183261</v>
      </c>
      <c r="H921" s="66"/>
      <c r="I921" s="41">
        <f t="shared" ref="I921:I952" si="1704">IF(OR(D921="NPC6ASZDB-RD015M",D921="NPC06SZDB-OR050C",D921="NPC6ASZDB-WT008M",D921="NPC6ASZDB-WT018M",D921="NPC6ASZDB-WT023M",D921="NPC6ASZDB-WT024M",D921="NPC6ASZDB-OR020M",D921="NPC6ASZDB-RD006M",D921="NPC6ASZDB-WT017M",D921="NPC6ASZDB-GY750C",D921="NPC6ASZDB-YL015M",D921="NPC6ASZDB-BL004M ",D921="NPC6ASZDB-WT016M",D921="NPC06SZDB-BK006M",D921="NPC06SZDB-BK007M",D921="NPC6ASZDB-OR750C",D921="NPC06SZDB-BK004M",D921="NPC06SZDB-BL015M",D921="NPC6ASZDB-BL013C",D921="NPC6ASZDB-BL030C",D921="NPC6ASZDB-GY009M",D921="NPC06SZDB-BK002M",D921="NPC6ASZDB-GY025C",D921="NPC06SZDB-BK003M",D921="NPC06SZDB-GY005M",D921="NPC6ASZDB-RD020C",D921="NPC06SZDB-YL040M",D921="NPC6ASZDB-GY125C",D921="NPC06SZDB-YL002M",D921="NPC6ASZDB-WT100M",D921="NPC6ASZDB-RD008M",D921="NPC6ASZDB-YL009M",D921="NPC6ASZDB-VT010M",D921="NPC6ASZDB-OR007M",D921="NPC6ASZDB-VT007M",D921="NPC6ASZDB-BK007M",D921="NPC6ASZDB-GY350C",D921="NPC6ASZDB-YL350C",D921="NPC6ASZDB-OR350C",D921="NPC6ASZDB-VT350C",D921="NPC6ASZDB-BL350C",D921="NPC6ASZDB-RD350C",D921="NPC6ASZDB-BK350C",D921="NPC6ASZDB-VT003M",D921="NPC6ASZDB-OR250C",D921="NPC6ASZDB-VT250C",D921="NPC6ASZDB-VT002M",D921="NPC6ASZDB-VT050C",D921="NPC6ASZDB-VT001M",D921="NPC6ASZDB-VT150C",D921="NPC6ASZDB-WT017C",D921="NPC6ASZDB-RD030C",D921="NPC6ASZDB-WT030C",D921="NPC6ASZDB-OR020M",D921="NPC6ASZDB-OR015M",D921="NPC06SZDB-WT025C",D921="NPC6ASZDB-WT013M",D921="NPC6ASZDB-GY075C",D921="NPC6ASZDB-BK075C",D921="NPC6ASZDB-BK125C",D921="NPC6ASZDB-GN250C",D921="NPC6ASZDB-WT011M",D921="NPC6ASZDB-WT014M",D921="NPC6ASZDB-OR005M",D921="NPC6ASZDB-GY006M",D921="NPC6ASZDB-WT550C",D921="NPC6ASZDB-WT650C",D921="NPC6ASZDB-WT850C",D921="NPC6ASZDB-WT950C",D921="NPC6ASZDB-RD250C",D921="NPC06SZDB-GY015C",D921="NPC06SZDB-BL020C",D921="NPC06SZDB-YL015C",D921="NPC6ASZDB-BL012M",D921="NPC6ASZDB-WT020C",D921="NPC6ASZDB-BL008M",D921="NPC6ASZDB-BL009M",D921="NPC6ASZDB-WT022M",D921="NPC6ASZDB-YL007M",D921="NPC06SZDB-WT250C",D921="NPC6ASZDB-BL007M",D921="NPC6ASZDB-BK050C",D921="NPC6ASZDB-BK025C",D921="NPC6ASZDB-BL750C",D921="NPC6ASZDB-OR010M",D921="NPC06SZDB-RD015M",D921="NPC6ASZDB-YL012M",D921="NPC6ASZDB-YL020M",D921="NPC6ASZDB-YL030M",D921="NPC6ASZDB-RD050C",D921="NPC06SZDB-BL050C",D921="NPC06SZDB-RD050C",D921="NPC06SZDB-YL050C",D921="NPC06SZDB-YL003M",D921="NPC06SZDB-GN002M",D921="NPC6ASZDB-RD010M",D921="NPC6ASZDB-GY450C",D921="NPC6ASZDB-WT006M",D921="NPC6ASZDB-BL250C",D921="NPC6ASZDB-GY050C",D921="NPC6ASZDB-YL250C",D921="NPC6ASZDB-YL008M",D921="NPC06SZDB-YL010M",D921="NPC6ASZDB-GY008M",D921="NPC06SZDB-RD005M",D921="NPC6ASZDB-BL050C",D921="NPC6ASZDB-WT450C",D921="NPC6ASZDB-OR050C",D921="NPC06SZDB-GN010M",D921="NPC06SZDB-RD010M",D921="NPC06SZDB-BL010M",D921="NPC6ASZDB-GY050C",D921="NPC6ASZDB-YL025C",D921="NPC6ASZDB-BK250C",D921="NPC6ASZDB-BK004M",D921="NPC6ASZDB-YL006M",D921="NPC06SZDB-WT007M",D921="NPC6ASZDB-BL015M",D921="NPC6ASZDB-BL020M",D921="NPC6ASZDB-GN010M",D921="NPC6ASZDB-GN015M",D921="NPC6ASZDB-GY250C",D921="NPC6ASZDB-BK030M",D921="NPC06SZDB-GY003M",D921="NPC06SZDB-BL150C",D921="NPC6ASZDB-BK013M",D921="NPC6ASZDB-OR150C",D921="NPC6ASZDB-GY007M",D921="NPC6ASZDB-BK750C",D921="NPC06SZDB-GN003M",D921="NPC06SZDB-BK150C",D921="NPC06SZDB-BK001M",D921="NPC6ASZDB-RD007M",D921="NPC6ASZDB-RD010M",D921="NPC06SZDB-GY006M",D921="NPC06SZDB-GY015M",D921="NPC06SZDB-BK050C",D921="NPC6ASZDB-BL010M",D921="NPC6ASZDB-GN025C",D921="NPC6ASZDB-WT009M",D921="NPC6ASZDB-OR004M",D921="NPC6ASZDB-WT075C",D921="NPC6ASZDB-WT175C",D921="NPC06SZDB-GY001M",D921="NPC06SZDB-GY002M",D921="NPC6ASZDB-WT125C",D921="NPC6ASZDB-WT225C",D921="NPC6ASZDB-WT275C",D921="NPC6ASZDB-GY015M",D921="NPC6ASZDB-RD001M",D921="NPC6ASZDB-RD005M",D921="NPC6ASZDB-WT025C",D921="NPC6ASZDB-YL001M",D921="NPC6ASZDB-YL005M",D921="NPC06SZDB-GY010M",D921="NPC06SZDB-YL005M",D921="NPC06SZDB-YL001M",D921="NPC6ASZDB-BK150C",D921="NPC6ASZDB-BL030M",D921="NPC6ASZDB-GY003M",D921="NPC6ASZDB-YL050C",D921="NPC6ASZDB-YL010M",D921="NPC6ASZDB-OR010M",D921="NPC06SZDB-YL150C",D921="NPC6ASZDB-OR005M",D921="NPC06SZDB-OR002M",D921="NPC6ASZDB-RD150C",D921="NPC6ASZDB-WT025M",D921="NPC6ASZDB-WT150C",D921="NPC6ASZDB-WT012M",D921="NPC6ASZDB-WT250C",D921="NPC6ASZDB-WT350C",D921="NPC6ASZDB-YL002M",D921="NPC6ASZDB-BL150C",D921="NPC6ASZDB-WT015M",D921="NPC6ASZDB-YL150C",D921="NPC6ASZDB-YL003M",D921="NPC6ASZDB-WT750C",D921="NPC6ASZDB-GN050C",D921="NPC6ASZDB-WT008M",D921="NPC06SZDB-OR010M",D921="NPC6ASZDB-GY150C",D921="NPC6ASZDB-GN150C",D921="NPC6ASZDB-OR001M",D921="NPC6ASZDB-OR002M",D921="NPC6ASZDB-OR003M",D921="NPC06SZDB-RD002M",D921="NPC06SZDB-RD150C",D921="NPC6ASZDB-BK015M",D921="NPC06SZDB-GN001M",D921="NPC06SZDB-GN150C",D921="NPC06SZDB-WT030M",D921="NPC06SZDB-WT750C",D921="NPC06SZDB-WT015M",D921="NPC6ASZDB-WT030M",D921="NPC06SZDB-RD001M",D921="NPC06SZDB-RD003M",D921="NPC06SZDB-OR003M",D921="NPC06SZDB-OR001M",D921="NPC06SZDB-BL001M",D921="NPC06SZDB-BL003M",D921="NPC06SZDB-WT150C",D921="NPC06SZDB-BL002M",D921="NPC6ASZDB-WT050C",D921="NPC06SZDB-WT050C",D921="NPC06SZDB-WT001M",D921="NPC06SZDB-WT002M",D921="NPC06SZDB-WT003M",D921="NPC06SZDB-WT004M",D921="NPC06SZDB-WT005M",D921="NPC06SZDB-WT010M",D921="NPC06SZDB-WT020M",D921=1711815,D921="NPC6ASZDB-GN001M",D921="NPC6ASZDB-GN002M",D921="NPC6ASZDB-GN003M",D921="NPC6ASZDB-GN004M",D921="NPC6ASZDB-GN005M",D921="NPC6ASZDB-GN020M",D921="NPC6ASZDB-GN030M",D921="NPC6ASZDB-WT001M",D921="NPC6ASZDB-WT002M",D921="NPC6ASZDB-WT003M",D921="NPC6ASZDB-WT004M",D921="NPC6ASZDB-WT006M",D921="NPC6ASZDB-WT007M",D921="NPC6ASZDB-WT004M",D921="NPC6ASZDB-WT005M",D921="NPC6ASZDB-WT010M",D921="NPC6ASZDB-WT020M",D921="NPC6ASZDB-RD002M",D921="NPC6ASZDB-RD003M",D921="NPC6ASZDB-RD020M",D921="NPC6ASZDB-GY001M",D921="NPC6ASZDB-GY002M",D921="NPC6ASZDB-GY003M",D921="NPC6ASZDB-GY004M",D921="NPC6ASZDB-GY005M",D921="NPC6ASZDB-GY010M",D921="NPC6ASZDB-GY020M",D921="NPC6ASZDB-GY025M",D921="NPC6ASZDB-GY030M",D921="NPC6ASZDB-BL001M",D921="NPC6ASZDB-BL002M",D921="NPC6ASZDB-BL003M",D921="NPC6ASZDB-BL004M",D921="NPC6ASZDB-BL005M",D921="NPC6ASZDB-BL010M",D921="NPC6ASZDB-BK001M",D921="NPC6ASZDB-BK002M",D921="NPC6ASZDB-BK003M",D921="NPC6ASZDB-BK005M",D921="NPC6ASZDB-BK010M",D921="NPC6ASZDB-BK020M",),E921*2,0)</f>
        <v>0</v>
      </c>
      <c r="J921" s="48">
        <f t="shared" si="1656"/>
        <v>116093</v>
      </c>
      <c r="K921" s="66"/>
      <c r="L921" s="41">
        <f t="shared" si="1689"/>
        <v>0</v>
      </c>
      <c r="M921" s="48">
        <f t="shared" si="1659"/>
        <v>7752</v>
      </c>
      <c r="N921" s="66"/>
      <c r="O921" s="41">
        <f t="shared" si="1665"/>
        <v>0</v>
      </c>
      <c r="P921" s="48">
        <f t="shared" si="1657"/>
        <v>110136</v>
      </c>
      <c r="Q921" s="66"/>
      <c r="R921" s="66">
        <f t="shared" si="1638"/>
        <v>0</v>
      </c>
      <c r="S921" s="67">
        <f t="shared" si="1658"/>
        <v>13612</v>
      </c>
      <c r="T921" s="66"/>
      <c r="U921" s="66">
        <f t="shared" si="1666"/>
        <v>0</v>
      </c>
      <c r="V921" s="67">
        <f t="shared" si="1598"/>
        <v>37035.600000000006</v>
      </c>
      <c r="X921" s="69">
        <f t="shared" si="1661"/>
        <v>0</v>
      </c>
      <c r="Y921" s="67">
        <f t="shared" si="1599"/>
        <v>6245</v>
      </c>
      <c r="Z921" s="66"/>
      <c r="AA921" s="68">
        <f t="shared" si="1697"/>
        <v>0</v>
      </c>
      <c r="AB921" s="67">
        <f t="shared" si="1600"/>
        <v>5897</v>
      </c>
      <c r="AC921" s="66"/>
      <c r="AD921" s="66">
        <f t="shared" si="1698"/>
        <v>0</v>
      </c>
      <c r="AE921" s="67">
        <f t="shared" si="1601"/>
        <v>3738</v>
      </c>
      <c r="AF921" s="66"/>
      <c r="AG921" s="78">
        <f t="shared" si="1699"/>
        <v>0</v>
      </c>
      <c r="AH921" s="79">
        <f t="shared" si="1602"/>
        <v>4534.5</v>
      </c>
      <c r="AI921" s="66"/>
      <c r="AJ921" s="68">
        <f t="shared" si="1642"/>
        <v>0</v>
      </c>
      <c r="AK921" s="67">
        <f t="shared" si="1603"/>
        <v>22013</v>
      </c>
      <c r="AL921" s="66"/>
      <c r="AM921" s="68">
        <f t="shared" si="1700"/>
        <v>0</v>
      </c>
      <c r="AN921" s="67">
        <f t="shared" si="1604"/>
        <v>8763.02</v>
      </c>
      <c r="AO921" s="66"/>
      <c r="AP921" s="68">
        <f t="shared" si="1662"/>
        <v>0</v>
      </c>
      <c r="AQ921" s="67">
        <f t="shared" si="1605"/>
        <v>41645</v>
      </c>
      <c r="AR921" s="66"/>
      <c r="AS921" s="68">
        <f t="shared" si="1607"/>
        <v>0</v>
      </c>
      <c r="AT921" s="67">
        <f t="shared" si="1606"/>
        <v>2020</v>
      </c>
      <c r="AU921" s="66"/>
      <c r="AV921" s="66">
        <f t="shared" si="1667"/>
        <v>0</v>
      </c>
      <c r="AW921" s="42">
        <f t="shared" si="1654"/>
        <v>1620.0000000000014</v>
      </c>
      <c r="AX921" s="66"/>
      <c r="AY921" s="66">
        <f t="shared" si="1608"/>
        <v>0</v>
      </c>
      <c r="AZ921" s="67">
        <f t="shared" si="1663"/>
        <v>1738.6</v>
      </c>
      <c r="BA921" s="66"/>
      <c r="BB921" s="68">
        <f t="shared" si="1609"/>
        <v>0</v>
      </c>
      <c r="BC921" s="67">
        <f t="shared" si="1668"/>
        <v>1254.5999999999999</v>
      </c>
      <c r="BD921" s="66"/>
      <c r="BE921" s="68">
        <f t="shared" si="1610"/>
        <v>0</v>
      </c>
      <c r="BF921" s="67">
        <f t="shared" si="1643"/>
        <v>7194.3200000000015</v>
      </c>
      <c r="BG921" s="66"/>
      <c r="BH921" s="68">
        <f t="shared" si="1660"/>
        <v>0</v>
      </c>
      <c r="BI921" s="67">
        <f t="shared" si="1701"/>
        <v>42049.439999999995</v>
      </c>
      <c r="BJ921" s="66"/>
      <c r="BK921" s="68">
        <f t="shared" si="1612"/>
        <v>0</v>
      </c>
      <c r="BL921" s="67">
        <f t="shared" si="1669"/>
        <v>4141.4000000000005</v>
      </c>
      <c r="BM921" s="66"/>
      <c r="BN921" s="68">
        <f t="shared" si="1670"/>
        <v>0</v>
      </c>
      <c r="BO921" s="67">
        <f t="shared" si="1671"/>
        <v>7567.5000000000018</v>
      </c>
      <c r="BP921" s="66"/>
      <c r="BQ921" s="68">
        <f t="shared" si="1696"/>
        <v>0</v>
      </c>
      <c r="BR921" s="67">
        <f t="shared" si="1648"/>
        <v>23046.619999999992</v>
      </c>
      <c r="BS921" s="66"/>
      <c r="BT921" s="66">
        <f t="shared" si="1693"/>
        <v>0</v>
      </c>
      <c r="BU921" s="67">
        <f t="shared" si="1686"/>
        <v>36549</v>
      </c>
      <c r="BV921" s="66"/>
      <c r="BW921" s="66">
        <f t="shared" si="1694"/>
        <v>0</v>
      </c>
      <c r="BX921" s="67">
        <f>+BX920+BV921-BW921-308</f>
        <v>110967</v>
      </c>
      <c r="BY921" s="66"/>
      <c r="BZ921" s="66">
        <f t="shared" si="1695"/>
        <v>0</v>
      </c>
      <c r="CA921" s="67">
        <f t="shared" si="1688"/>
        <v>32029</v>
      </c>
      <c r="CB921" s="66"/>
      <c r="CC921" s="66">
        <f t="shared" si="1631"/>
        <v>0</v>
      </c>
      <c r="CD921" s="67">
        <f t="shared" si="1639"/>
        <v>39831.689999999995</v>
      </c>
      <c r="CE921" s="66"/>
      <c r="CF921" s="66">
        <f t="shared" si="1672"/>
        <v>323.40000000000003</v>
      </c>
      <c r="CG921" s="67">
        <f t="shared" si="1673"/>
        <v>3824.4999999999995</v>
      </c>
      <c r="CH921" s="66"/>
      <c r="CI921" s="66">
        <f t="shared" si="1613"/>
        <v>0</v>
      </c>
      <c r="CJ921" s="67">
        <f t="shared" si="1690"/>
        <v>7035</v>
      </c>
      <c r="CK921" s="66"/>
      <c r="CL921" s="68">
        <f t="shared" si="1614"/>
        <v>0</v>
      </c>
      <c r="CM921" s="79">
        <f t="shared" si="1674"/>
        <v>4864</v>
      </c>
      <c r="CN921" s="66"/>
      <c r="CO921" s="68">
        <f t="shared" si="1615"/>
        <v>0</v>
      </c>
      <c r="CP921" s="79">
        <f t="shared" si="1675"/>
        <v>3955</v>
      </c>
      <c r="CQ921" s="66"/>
      <c r="CR921" s="68">
        <f t="shared" si="1616"/>
        <v>0</v>
      </c>
      <c r="CS921" s="79">
        <f t="shared" si="1653"/>
        <v>5186</v>
      </c>
      <c r="CT921" s="66"/>
      <c r="CU921" s="68">
        <f t="shared" si="1617"/>
        <v>0</v>
      </c>
      <c r="CV921" s="79">
        <f t="shared" si="1676"/>
        <v>6929</v>
      </c>
      <c r="CW921" s="66"/>
      <c r="CX921" s="66">
        <f t="shared" si="1618"/>
        <v>0</v>
      </c>
      <c r="CY921" s="40">
        <f t="shared" si="1641"/>
        <v>6801.7599999999984</v>
      </c>
      <c r="CZ921" s="65"/>
      <c r="DA921" s="66">
        <f t="shared" si="1619"/>
        <v>308</v>
      </c>
      <c r="DB921" s="67">
        <f t="shared" si="1691"/>
        <v>68824</v>
      </c>
      <c r="DC921" s="66"/>
      <c r="DD921" s="66">
        <f t="shared" si="1620"/>
        <v>308</v>
      </c>
      <c r="DE921" s="67">
        <f t="shared" si="1692"/>
        <v>115595</v>
      </c>
      <c r="DF921" s="66"/>
      <c r="DG921" s="69">
        <f t="shared" si="1621"/>
        <v>0</v>
      </c>
      <c r="DH921" s="67">
        <f t="shared" si="1640"/>
        <v>441234</v>
      </c>
      <c r="DI921" s="66"/>
      <c r="DJ921" s="66">
        <f t="shared" si="1622"/>
        <v>0</v>
      </c>
      <c r="DK921" s="67">
        <f t="shared" si="1677"/>
        <v>3768</v>
      </c>
      <c r="DM921" s="206">
        <f t="shared" si="1623"/>
        <v>0</v>
      </c>
      <c r="DN921" s="25">
        <f t="shared" si="1664"/>
        <v>0</v>
      </c>
      <c r="DO921" s="5"/>
      <c r="DP921" s="43">
        <f t="shared" si="1624"/>
        <v>0</v>
      </c>
      <c r="DQ921" s="27">
        <f t="shared" si="1678"/>
        <v>6819.5</v>
      </c>
      <c r="DR921" s="5"/>
      <c r="DS921" s="43">
        <f t="shared" si="1625"/>
        <v>0</v>
      </c>
      <c r="DT921" s="27">
        <f t="shared" si="1679"/>
        <v>4846</v>
      </c>
      <c r="DU921" s="5"/>
      <c r="DV921" s="43">
        <f t="shared" si="1626"/>
        <v>0</v>
      </c>
      <c r="DW921" s="27">
        <f t="shared" si="1680"/>
        <v>4835</v>
      </c>
      <c r="DX921" s="5"/>
      <c r="DY921" s="22">
        <f t="shared" si="1627"/>
        <v>0</v>
      </c>
      <c r="DZ921" s="25">
        <f t="shared" si="1681"/>
        <v>523</v>
      </c>
      <c r="EA921" s="22"/>
      <c r="EB921" s="22">
        <f t="shared" si="1628"/>
        <v>0</v>
      </c>
      <c r="EC921" s="28">
        <f t="shared" si="1682"/>
        <v>369</v>
      </c>
      <c r="ED921" s="5"/>
      <c r="EE921" s="43">
        <f t="shared" si="1629"/>
        <v>0</v>
      </c>
      <c r="EF921" s="27">
        <f t="shared" si="1683"/>
        <v>4769</v>
      </c>
      <c r="EG921" s="66"/>
      <c r="EH921" s="66">
        <f t="shared" si="1630"/>
        <v>0</v>
      </c>
      <c r="EI921" s="67">
        <f t="shared" si="1684"/>
        <v>22617</v>
      </c>
      <c r="EJ921" s="66"/>
      <c r="EK921" s="66">
        <f t="shared" si="1702"/>
        <v>0</v>
      </c>
      <c r="EL921" s="67">
        <f t="shared" si="1685"/>
        <v>21247</v>
      </c>
      <c r="EM921" s="110">
        <f t="shared" si="1703"/>
        <v>173515.80882900002</v>
      </c>
    </row>
    <row r="922" spans="1:143" ht="11.25" customHeight="1" x14ac:dyDescent="0.25">
      <c r="A922" s="11">
        <v>46165</v>
      </c>
      <c r="B922" s="11"/>
      <c r="C922" s="181">
        <v>8004985416</v>
      </c>
      <c r="D922" s="111" t="s">
        <v>274</v>
      </c>
      <c r="E922" s="138">
        <v>673</v>
      </c>
      <c r="F922" s="139">
        <v>3</v>
      </c>
      <c r="G922" s="85">
        <v>191516149762</v>
      </c>
      <c r="H922" s="66"/>
      <c r="I922" s="41">
        <f t="shared" si="1704"/>
        <v>0</v>
      </c>
      <c r="J922" s="48">
        <f t="shared" si="1656"/>
        <v>116093</v>
      </c>
      <c r="K922" s="66"/>
      <c r="L922" s="41">
        <f t="shared" si="1689"/>
        <v>0</v>
      </c>
      <c r="M922" s="48">
        <f t="shared" si="1659"/>
        <v>7752</v>
      </c>
      <c r="N922" s="66"/>
      <c r="O922" s="41">
        <f t="shared" si="1665"/>
        <v>0</v>
      </c>
      <c r="P922" s="48">
        <f t="shared" si="1657"/>
        <v>110136</v>
      </c>
      <c r="Q922" s="66"/>
      <c r="R922" s="66">
        <f t="shared" si="1638"/>
        <v>0</v>
      </c>
      <c r="S922" s="67">
        <f t="shared" si="1658"/>
        <v>13612</v>
      </c>
      <c r="T922" s="66"/>
      <c r="U922" s="66">
        <f t="shared" si="1666"/>
        <v>0</v>
      </c>
      <c r="V922" s="67">
        <f t="shared" si="1598"/>
        <v>37035.600000000006</v>
      </c>
      <c r="X922" s="69">
        <f t="shared" si="1661"/>
        <v>0</v>
      </c>
      <c r="Y922" s="67">
        <f t="shared" si="1599"/>
        <v>6245</v>
      </c>
      <c r="Z922" s="66"/>
      <c r="AA922" s="68">
        <f t="shared" si="1697"/>
        <v>0</v>
      </c>
      <c r="AB922" s="67">
        <f t="shared" si="1600"/>
        <v>5897</v>
      </c>
      <c r="AC922" s="66"/>
      <c r="AD922" s="66">
        <f t="shared" si="1698"/>
        <v>0</v>
      </c>
      <c r="AE922" s="67">
        <f t="shared" si="1601"/>
        <v>3738</v>
      </c>
      <c r="AF922" s="66"/>
      <c r="AG922" s="78">
        <f t="shared" si="1699"/>
        <v>0</v>
      </c>
      <c r="AH922" s="79">
        <f t="shared" si="1602"/>
        <v>4534.5</v>
      </c>
      <c r="AI922" s="66"/>
      <c r="AJ922" s="68">
        <f t="shared" si="1642"/>
        <v>0</v>
      </c>
      <c r="AK922" s="67">
        <f t="shared" si="1603"/>
        <v>22013</v>
      </c>
      <c r="AL922" s="66"/>
      <c r="AM922" s="68">
        <f t="shared" si="1700"/>
        <v>0</v>
      </c>
      <c r="AN922" s="67">
        <f t="shared" si="1604"/>
        <v>8763.02</v>
      </c>
      <c r="AO922" s="66"/>
      <c r="AP922" s="68">
        <f t="shared" si="1662"/>
        <v>0</v>
      </c>
      <c r="AQ922" s="67">
        <f t="shared" si="1605"/>
        <v>41645</v>
      </c>
      <c r="AR922" s="66"/>
      <c r="AS922" s="68">
        <f t="shared" si="1607"/>
        <v>0</v>
      </c>
      <c r="AT922" s="67">
        <f t="shared" si="1606"/>
        <v>2020</v>
      </c>
      <c r="AU922" s="66"/>
      <c r="AV922" s="66">
        <f t="shared" si="1667"/>
        <v>0</v>
      </c>
      <c r="AW922" s="42">
        <f t="shared" si="1654"/>
        <v>1620.0000000000014</v>
      </c>
      <c r="AX922" s="66"/>
      <c r="AY922" s="66">
        <f t="shared" si="1608"/>
        <v>0</v>
      </c>
      <c r="AZ922" s="67">
        <f t="shared" si="1663"/>
        <v>1738.6</v>
      </c>
      <c r="BA922" s="66"/>
      <c r="BB922" s="68">
        <f t="shared" si="1609"/>
        <v>0</v>
      </c>
      <c r="BC922" s="67">
        <f t="shared" si="1668"/>
        <v>1254.5999999999999</v>
      </c>
      <c r="BD922" s="66"/>
      <c r="BE922" s="68">
        <f t="shared" si="1610"/>
        <v>0</v>
      </c>
      <c r="BF922" s="67">
        <f t="shared" si="1643"/>
        <v>7194.3200000000015</v>
      </c>
      <c r="BG922" s="66"/>
      <c r="BH922" s="68">
        <f t="shared" si="1660"/>
        <v>0</v>
      </c>
      <c r="BI922" s="67">
        <f t="shared" si="1701"/>
        <v>42049.439999999995</v>
      </c>
      <c r="BJ922" s="66"/>
      <c r="BK922" s="68">
        <f t="shared" si="1612"/>
        <v>0</v>
      </c>
      <c r="BL922" s="67">
        <f t="shared" si="1669"/>
        <v>4141.4000000000005</v>
      </c>
      <c r="BM922" s="66"/>
      <c r="BN922" s="68">
        <f t="shared" si="1670"/>
        <v>0</v>
      </c>
      <c r="BO922" s="67">
        <f t="shared" si="1671"/>
        <v>7567.5000000000018</v>
      </c>
      <c r="BP922" s="66"/>
      <c r="BQ922" s="68">
        <f t="shared" si="1696"/>
        <v>0</v>
      </c>
      <c r="BR922" s="67">
        <f t="shared" si="1648"/>
        <v>23046.619999999992</v>
      </c>
      <c r="BS922" s="66"/>
      <c r="BT922" s="66">
        <f t="shared" si="1693"/>
        <v>0</v>
      </c>
      <c r="BU922" s="67">
        <f t="shared" si="1686"/>
        <v>36549</v>
      </c>
      <c r="BV922" s="66"/>
      <c r="BW922" s="66">
        <f t="shared" si="1694"/>
        <v>0</v>
      </c>
      <c r="BX922" s="67">
        <f>+BX921+BV922-BW922-2019</f>
        <v>108948</v>
      </c>
      <c r="BY922" s="66"/>
      <c r="BZ922" s="66">
        <f t="shared" si="1695"/>
        <v>0</v>
      </c>
      <c r="CA922" s="67">
        <f t="shared" si="1688"/>
        <v>32029</v>
      </c>
      <c r="CB922" s="66"/>
      <c r="CC922" s="66">
        <f t="shared" si="1631"/>
        <v>2119.9499999999998</v>
      </c>
      <c r="CD922" s="67">
        <f t="shared" si="1639"/>
        <v>37711.74</v>
      </c>
      <c r="CE922" s="66"/>
      <c r="CF922" s="66">
        <f t="shared" si="1672"/>
        <v>0</v>
      </c>
      <c r="CG922" s="67">
        <f t="shared" si="1673"/>
        <v>3824.4999999999995</v>
      </c>
      <c r="CH922" s="66"/>
      <c r="CI922" s="66">
        <f t="shared" si="1613"/>
        <v>0</v>
      </c>
      <c r="CJ922" s="67">
        <f t="shared" si="1690"/>
        <v>7035</v>
      </c>
      <c r="CK922" s="66"/>
      <c r="CL922" s="68">
        <f t="shared" si="1614"/>
        <v>0</v>
      </c>
      <c r="CM922" s="79">
        <f t="shared" si="1674"/>
        <v>4864</v>
      </c>
      <c r="CN922" s="66"/>
      <c r="CO922" s="68">
        <f t="shared" si="1615"/>
        <v>0</v>
      </c>
      <c r="CP922" s="79">
        <f t="shared" si="1675"/>
        <v>3955</v>
      </c>
      <c r="CQ922" s="66"/>
      <c r="CR922" s="68">
        <f t="shared" si="1616"/>
        <v>0</v>
      </c>
      <c r="CS922" s="79">
        <f t="shared" si="1653"/>
        <v>5186</v>
      </c>
      <c r="CT922" s="66"/>
      <c r="CU922" s="68">
        <f t="shared" si="1617"/>
        <v>0</v>
      </c>
      <c r="CV922" s="79">
        <f t="shared" si="1676"/>
        <v>6929</v>
      </c>
      <c r="CW922" s="66"/>
      <c r="CX922" s="66">
        <f t="shared" si="1618"/>
        <v>0</v>
      </c>
      <c r="CY922" s="40">
        <f t="shared" si="1641"/>
        <v>6801.7599999999984</v>
      </c>
      <c r="CZ922" s="65"/>
      <c r="DA922" s="66">
        <f t="shared" si="1619"/>
        <v>1346</v>
      </c>
      <c r="DB922" s="67">
        <f t="shared" si="1691"/>
        <v>67478</v>
      </c>
      <c r="DC922" s="66"/>
      <c r="DD922" s="66">
        <f t="shared" si="1620"/>
        <v>1346</v>
      </c>
      <c r="DE922" s="67">
        <f t="shared" si="1692"/>
        <v>114249</v>
      </c>
      <c r="DF922" s="66"/>
      <c r="DG922" s="69">
        <f t="shared" si="1621"/>
        <v>0</v>
      </c>
      <c r="DH922" s="67">
        <f t="shared" si="1640"/>
        <v>441234</v>
      </c>
      <c r="DI922" s="66"/>
      <c r="DJ922" s="66">
        <f t="shared" si="1622"/>
        <v>0</v>
      </c>
      <c r="DK922" s="67">
        <f t="shared" si="1677"/>
        <v>3768</v>
      </c>
      <c r="DM922" s="206">
        <f t="shared" si="1623"/>
        <v>0</v>
      </c>
      <c r="DN922" s="25">
        <f t="shared" si="1664"/>
        <v>0</v>
      </c>
      <c r="DO922" s="5"/>
      <c r="DP922" s="43">
        <f t="shared" si="1624"/>
        <v>0</v>
      </c>
      <c r="DQ922" s="27">
        <f t="shared" si="1678"/>
        <v>6819.5</v>
      </c>
      <c r="DR922" s="5"/>
      <c r="DS922" s="43">
        <f t="shared" si="1625"/>
        <v>0</v>
      </c>
      <c r="DT922" s="27">
        <f t="shared" si="1679"/>
        <v>4846</v>
      </c>
      <c r="DU922" s="5"/>
      <c r="DV922" s="43">
        <f t="shared" si="1626"/>
        <v>0</v>
      </c>
      <c r="DW922" s="27">
        <f t="shared" si="1680"/>
        <v>4835</v>
      </c>
      <c r="DX922" s="5"/>
      <c r="DY922" s="22">
        <f t="shared" si="1627"/>
        <v>0</v>
      </c>
      <c r="DZ922" s="25">
        <f t="shared" si="1681"/>
        <v>523</v>
      </c>
      <c r="EA922" s="22"/>
      <c r="EB922" s="22">
        <f t="shared" si="1628"/>
        <v>0</v>
      </c>
      <c r="EC922" s="28">
        <f t="shared" si="1682"/>
        <v>369</v>
      </c>
      <c r="ED922" s="5"/>
      <c r="EE922" s="43">
        <f t="shared" si="1629"/>
        <v>0</v>
      </c>
      <c r="EF922" s="27">
        <f t="shared" si="1683"/>
        <v>4769</v>
      </c>
      <c r="EG922" s="66"/>
      <c r="EH922" s="66">
        <f t="shared" si="1630"/>
        <v>0</v>
      </c>
      <c r="EI922" s="67">
        <f t="shared" si="1684"/>
        <v>22617</v>
      </c>
      <c r="EJ922" s="66"/>
      <c r="EK922" s="66">
        <f t="shared" si="1702"/>
        <v>0</v>
      </c>
      <c r="EL922" s="67">
        <f t="shared" si="1685"/>
        <v>21247</v>
      </c>
      <c r="EM922" s="110">
        <f t="shared" si="1703"/>
        <v>172129.82313900001</v>
      </c>
    </row>
    <row r="923" spans="1:143" s="33" customFormat="1" ht="11.25" customHeight="1" x14ac:dyDescent="0.25">
      <c r="A923" s="11">
        <v>46165</v>
      </c>
      <c r="B923" s="11"/>
      <c r="C923" s="181">
        <v>8004985423</v>
      </c>
      <c r="D923" s="111" t="s">
        <v>275</v>
      </c>
      <c r="E923" s="138">
        <v>1178</v>
      </c>
      <c r="F923" s="139">
        <v>2</v>
      </c>
      <c r="G923" s="85">
        <v>191516149755</v>
      </c>
      <c r="H923" s="66"/>
      <c r="I923" s="41">
        <f t="shared" si="1704"/>
        <v>0</v>
      </c>
      <c r="J923" s="48">
        <f t="shared" si="1656"/>
        <v>116093</v>
      </c>
      <c r="K923" s="66"/>
      <c r="L923" s="41">
        <f t="shared" si="1689"/>
        <v>0</v>
      </c>
      <c r="M923" s="48">
        <f t="shared" si="1659"/>
        <v>7752</v>
      </c>
      <c r="N923" s="66"/>
      <c r="O923" s="41">
        <f t="shared" si="1665"/>
        <v>0</v>
      </c>
      <c r="P923" s="48">
        <f t="shared" si="1657"/>
        <v>110136</v>
      </c>
      <c r="Q923" s="66"/>
      <c r="R923" s="66">
        <f t="shared" si="1638"/>
        <v>0</v>
      </c>
      <c r="S923" s="67">
        <f t="shared" si="1658"/>
        <v>13612</v>
      </c>
      <c r="T923" s="66"/>
      <c r="U923" s="66">
        <f t="shared" si="1666"/>
        <v>0</v>
      </c>
      <c r="V923" s="67">
        <f t="shared" si="1598"/>
        <v>37035.600000000006</v>
      </c>
      <c r="W923" s="136"/>
      <c r="X923" s="69">
        <f t="shared" si="1661"/>
        <v>0</v>
      </c>
      <c r="Y923" s="67">
        <f t="shared" si="1599"/>
        <v>6245</v>
      </c>
      <c r="Z923" s="66"/>
      <c r="AA923" s="68">
        <f t="shared" si="1697"/>
        <v>0</v>
      </c>
      <c r="AB923" s="67">
        <f t="shared" si="1600"/>
        <v>5897</v>
      </c>
      <c r="AC923" s="66"/>
      <c r="AD923" s="66">
        <f t="shared" si="1698"/>
        <v>0</v>
      </c>
      <c r="AE923" s="67">
        <f t="shared" si="1601"/>
        <v>3738</v>
      </c>
      <c r="AF923" s="66"/>
      <c r="AG923" s="78">
        <f t="shared" si="1699"/>
        <v>0</v>
      </c>
      <c r="AH923" s="79">
        <f t="shared" si="1602"/>
        <v>4534.5</v>
      </c>
      <c r="AI923" s="66"/>
      <c r="AJ923" s="68">
        <f t="shared" si="1642"/>
        <v>0</v>
      </c>
      <c r="AK923" s="67">
        <f t="shared" si="1603"/>
        <v>22013</v>
      </c>
      <c r="AL923" s="66"/>
      <c r="AM923" s="68">
        <f t="shared" si="1700"/>
        <v>0</v>
      </c>
      <c r="AN923" s="67">
        <f t="shared" si="1604"/>
        <v>8763.02</v>
      </c>
      <c r="AO923" s="66"/>
      <c r="AP923" s="68">
        <f t="shared" si="1662"/>
        <v>0</v>
      </c>
      <c r="AQ923" s="67">
        <f t="shared" si="1605"/>
        <v>41645</v>
      </c>
      <c r="AR923" s="66"/>
      <c r="AS923" s="68">
        <f t="shared" si="1607"/>
        <v>0</v>
      </c>
      <c r="AT923" s="67">
        <f t="shared" si="1606"/>
        <v>2020</v>
      </c>
      <c r="AU923" s="66"/>
      <c r="AV923" s="66">
        <f t="shared" si="1667"/>
        <v>0</v>
      </c>
      <c r="AW923" s="42">
        <f t="shared" si="1654"/>
        <v>1620.0000000000014</v>
      </c>
      <c r="AX923" s="66"/>
      <c r="AY923" s="66">
        <f t="shared" si="1608"/>
        <v>0</v>
      </c>
      <c r="AZ923" s="67">
        <f t="shared" si="1663"/>
        <v>1738.6</v>
      </c>
      <c r="BA923" s="66"/>
      <c r="BB923" s="68">
        <f t="shared" si="1609"/>
        <v>0</v>
      </c>
      <c r="BC923" s="67">
        <f t="shared" si="1668"/>
        <v>1254.5999999999999</v>
      </c>
      <c r="BD923" s="66"/>
      <c r="BE923" s="68">
        <f t="shared" si="1610"/>
        <v>0</v>
      </c>
      <c r="BF923" s="67">
        <f t="shared" si="1643"/>
        <v>7194.3200000000015</v>
      </c>
      <c r="BG923" s="66"/>
      <c r="BH923" s="68">
        <f t="shared" si="1660"/>
        <v>0</v>
      </c>
      <c r="BI923" s="67">
        <f t="shared" si="1701"/>
        <v>42049.439999999995</v>
      </c>
      <c r="BJ923" s="66"/>
      <c r="BK923" s="68">
        <f t="shared" si="1612"/>
        <v>0</v>
      </c>
      <c r="BL923" s="67">
        <f t="shared" si="1669"/>
        <v>4141.4000000000005</v>
      </c>
      <c r="BM923" s="66"/>
      <c r="BN923" s="68">
        <f t="shared" si="1670"/>
        <v>0</v>
      </c>
      <c r="BO923" s="67">
        <f t="shared" si="1671"/>
        <v>7567.5000000000018</v>
      </c>
      <c r="BP923" s="66"/>
      <c r="BQ923" s="68">
        <f t="shared" si="1696"/>
        <v>0</v>
      </c>
      <c r="BR923" s="67">
        <f t="shared" si="1648"/>
        <v>23046.619999999992</v>
      </c>
      <c r="BS923" s="66"/>
      <c r="BT923" s="66">
        <f t="shared" si="1693"/>
        <v>0</v>
      </c>
      <c r="BU923" s="67">
        <f t="shared" si="1686"/>
        <v>36549</v>
      </c>
      <c r="BV923" s="66"/>
      <c r="BW923" s="66">
        <f t="shared" si="1694"/>
        <v>0</v>
      </c>
      <c r="BX923" s="67">
        <f>+BX922+BV923-BW923-2360</f>
        <v>106588</v>
      </c>
      <c r="BY923" s="66"/>
      <c r="BZ923" s="66">
        <f t="shared" si="1695"/>
        <v>0</v>
      </c>
      <c r="CA923" s="67">
        <f t="shared" si="1688"/>
        <v>32029</v>
      </c>
      <c r="CB923" s="66"/>
      <c r="CC923" s="66">
        <f t="shared" si="1631"/>
        <v>2532.6999999999998</v>
      </c>
      <c r="CD923" s="67">
        <f t="shared" si="1639"/>
        <v>35179.040000000001</v>
      </c>
      <c r="CE923" s="66"/>
      <c r="CF923" s="66">
        <f t="shared" si="1672"/>
        <v>0</v>
      </c>
      <c r="CG923" s="67">
        <f t="shared" si="1673"/>
        <v>3824.4999999999995</v>
      </c>
      <c r="CH923" s="66"/>
      <c r="CI923" s="66">
        <f t="shared" si="1613"/>
        <v>0</v>
      </c>
      <c r="CJ923" s="67">
        <f t="shared" si="1690"/>
        <v>7035</v>
      </c>
      <c r="CK923" s="66"/>
      <c r="CL923" s="68">
        <f t="shared" si="1614"/>
        <v>0</v>
      </c>
      <c r="CM923" s="79">
        <f t="shared" si="1674"/>
        <v>4864</v>
      </c>
      <c r="CN923" s="66"/>
      <c r="CO923" s="68">
        <f t="shared" si="1615"/>
        <v>0</v>
      </c>
      <c r="CP923" s="79">
        <f t="shared" si="1675"/>
        <v>3955</v>
      </c>
      <c r="CQ923" s="66"/>
      <c r="CR923" s="68">
        <f t="shared" si="1616"/>
        <v>0</v>
      </c>
      <c r="CS923" s="79">
        <f t="shared" si="1653"/>
        <v>5186</v>
      </c>
      <c r="CT923" s="66"/>
      <c r="CU923" s="68">
        <f t="shared" si="1617"/>
        <v>0</v>
      </c>
      <c r="CV923" s="79">
        <f t="shared" si="1676"/>
        <v>6929</v>
      </c>
      <c r="CW923" s="66"/>
      <c r="CX923" s="66">
        <f t="shared" si="1618"/>
        <v>0</v>
      </c>
      <c r="CY923" s="40">
        <f t="shared" si="1641"/>
        <v>6801.7599999999984</v>
      </c>
      <c r="CZ923" s="65"/>
      <c r="DA923" s="66">
        <f t="shared" si="1619"/>
        <v>2356</v>
      </c>
      <c r="DB923" s="67">
        <f t="shared" si="1691"/>
        <v>65122</v>
      </c>
      <c r="DC923" s="66"/>
      <c r="DD923" s="66">
        <f t="shared" si="1620"/>
        <v>2356</v>
      </c>
      <c r="DE923" s="67">
        <f t="shared" si="1692"/>
        <v>111893</v>
      </c>
      <c r="DF923" s="66"/>
      <c r="DG923" s="69">
        <f t="shared" si="1621"/>
        <v>0</v>
      </c>
      <c r="DH923" s="67">
        <f t="shared" si="1640"/>
        <v>441234</v>
      </c>
      <c r="DI923" s="66"/>
      <c r="DJ923" s="66">
        <f t="shared" si="1622"/>
        <v>0</v>
      </c>
      <c r="DK923" s="67">
        <f t="shared" si="1677"/>
        <v>3768</v>
      </c>
      <c r="DL923" s="210"/>
      <c r="DM923" s="206">
        <f t="shared" si="1623"/>
        <v>0</v>
      </c>
      <c r="DN923" s="25">
        <f t="shared" si="1664"/>
        <v>0</v>
      </c>
      <c r="DO923" s="5"/>
      <c r="DP923" s="43">
        <f t="shared" si="1624"/>
        <v>0</v>
      </c>
      <c r="DQ923" s="27">
        <f t="shared" si="1678"/>
        <v>6819.5</v>
      </c>
      <c r="DR923" s="5"/>
      <c r="DS923" s="43">
        <f t="shared" si="1625"/>
        <v>0</v>
      </c>
      <c r="DT923" s="27">
        <f t="shared" si="1679"/>
        <v>4846</v>
      </c>
      <c r="DU923" s="5"/>
      <c r="DV923" s="43">
        <f t="shared" si="1626"/>
        <v>0</v>
      </c>
      <c r="DW923" s="27">
        <f t="shared" si="1680"/>
        <v>4835</v>
      </c>
      <c r="DX923" s="5"/>
      <c r="DY923" s="22">
        <f t="shared" si="1627"/>
        <v>0</v>
      </c>
      <c r="DZ923" s="25">
        <f t="shared" si="1681"/>
        <v>523</v>
      </c>
      <c r="EA923" s="22"/>
      <c r="EB923" s="22">
        <f t="shared" si="1628"/>
        <v>0</v>
      </c>
      <c r="EC923" s="28">
        <f t="shared" si="1682"/>
        <v>369</v>
      </c>
      <c r="ED923" s="5"/>
      <c r="EE923" s="43">
        <f t="shared" si="1629"/>
        <v>0</v>
      </c>
      <c r="EF923" s="27">
        <f t="shared" si="1683"/>
        <v>4769</v>
      </c>
      <c r="EG923" s="66"/>
      <c r="EH923" s="66">
        <f t="shared" si="1630"/>
        <v>0</v>
      </c>
      <c r="EI923" s="67">
        <f t="shared" si="1684"/>
        <v>22617</v>
      </c>
      <c r="EJ923" s="66"/>
      <c r="EK923" s="66">
        <f t="shared" si="1702"/>
        <v>0</v>
      </c>
      <c r="EL923" s="67">
        <f t="shared" si="1685"/>
        <v>21247</v>
      </c>
      <c r="EM923" s="110">
        <f t="shared" si="1703"/>
        <v>171978.07065900002</v>
      </c>
    </row>
    <row r="924" spans="1:143" ht="11.25" customHeight="1" x14ac:dyDescent="0.25">
      <c r="A924" s="11">
        <v>46165</v>
      </c>
      <c r="B924" s="11"/>
      <c r="C924" s="181">
        <v>8004985424</v>
      </c>
      <c r="D924" s="111" t="s">
        <v>250</v>
      </c>
      <c r="E924" s="138">
        <v>132</v>
      </c>
      <c r="F924" s="139">
        <v>2</v>
      </c>
      <c r="G924" s="85">
        <v>191516222052</v>
      </c>
      <c r="H924" s="66"/>
      <c r="I924" s="41">
        <f t="shared" si="1704"/>
        <v>0</v>
      </c>
      <c r="J924" s="48">
        <f t="shared" si="1656"/>
        <v>116093</v>
      </c>
      <c r="K924" s="66"/>
      <c r="L924" s="41">
        <f t="shared" si="1689"/>
        <v>0</v>
      </c>
      <c r="M924" s="48">
        <f t="shared" si="1659"/>
        <v>7752</v>
      </c>
      <c r="N924" s="66"/>
      <c r="O924" s="41">
        <f t="shared" si="1665"/>
        <v>0</v>
      </c>
      <c r="P924" s="48">
        <f t="shared" si="1657"/>
        <v>110136</v>
      </c>
      <c r="Q924" s="66"/>
      <c r="R924" s="66">
        <f t="shared" si="1638"/>
        <v>0</v>
      </c>
      <c r="S924" s="67">
        <f t="shared" si="1658"/>
        <v>13612</v>
      </c>
      <c r="T924" s="66"/>
      <c r="U924" s="66">
        <f t="shared" si="1666"/>
        <v>0</v>
      </c>
      <c r="V924" s="67">
        <f t="shared" si="1598"/>
        <v>37035.600000000006</v>
      </c>
      <c r="X924" s="69">
        <f t="shared" si="1661"/>
        <v>0</v>
      </c>
      <c r="Y924" s="67">
        <f t="shared" si="1599"/>
        <v>6245</v>
      </c>
      <c r="Z924" s="66"/>
      <c r="AA924" s="68">
        <f t="shared" si="1697"/>
        <v>0</v>
      </c>
      <c r="AB924" s="67">
        <f t="shared" si="1600"/>
        <v>5897</v>
      </c>
      <c r="AC924" s="66"/>
      <c r="AD924" s="66">
        <f t="shared" si="1698"/>
        <v>0</v>
      </c>
      <c r="AE924" s="67">
        <f t="shared" si="1601"/>
        <v>3738</v>
      </c>
      <c r="AF924" s="66"/>
      <c r="AG924" s="78">
        <f t="shared" si="1699"/>
        <v>0</v>
      </c>
      <c r="AH924" s="79">
        <f t="shared" si="1602"/>
        <v>4534.5</v>
      </c>
      <c r="AI924" s="66"/>
      <c r="AJ924" s="68">
        <f t="shared" si="1642"/>
        <v>0</v>
      </c>
      <c r="AK924" s="67">
        <f t="shared" si="1603"/>
        <v>22013</v>
      </c>
      <c r="AL924" s="66"/>
      <c r="AM924" s="68">
        <f t="shared" si="1700"/>
        <v>0</v>
      </c>
      <c r="AN924" s="67">
        <f t="shared" si="1604"/>
        <v>8763.02</v>
      </c>
      <c r="AO924" s="66"/>
      <c r="AP924" s="68">
        <f t="shared" si="1662"/>
        <v>0</v>
      </c>
      <c r="AQ924" s="67">
        <f t="shared" si="1605"/>
        <v>41645</v>
      </c>
      <c r="AR924" s="66"/>
      <c r="AS924" s="68">
        <f t="shared" si="1607"/>
        <v>0</v>
      </c>
      <c r="AT924" s="67">
        <f t="shared" si="1606"/>
        <v>2020</v>
      </c>
      <c r="AU924" s="66"/>
      <c r="AV924" s="66">
        <f t="shared" si="1667"/>
        <v>0</v>
      </c>
      <c r="AW924" s="42">
        <f t="shared" si="1654"/>
        <v>1620.0000000000014</v>
      </c>
      <c r="AX924" s="66"/>
      <c r="AY924" s="66">
        <f t="shared" si="1608"/>
        <v>0</v>
      </c>
      <c r="AZ924" s="67">
        <f t="shared" si="1663"/>
        <v>1738.6</v>
      </c>
      <c r="BA924" s="66"/>
      <c r="BB924" s="68">
        <f t="shared" si="1609"/>
        <v>0</v>
      </c>
      <c r="BC924" s="67">
        <f t="shared" si="1668"/>
        <v>1254.5999999999999</v>
      </c>
      <c r="BD924" s="66"/>
      <c r="BE924" s="68">
        <f t="shared" si="1610"/>
        <v>0</v>
      </c>
      <c r="BF924" s="67">
        <f t="shared" si="1643"/>
        <v>7194.3200000000015</v>
      </c>
      <c r="BG924" s="66"/>
      <c r="BH924" s="68">
        <f t="shared" si="1660"/>
        <v>0</v>
      </c>
      <c r="BI924" s="67">
        <f t="shared" si="1701"/>
        <v>42049.439999999995</v>
      </c>
      <c r="BJ924" s="66"/>
      <c r="BK924" s="68">
        <f t="shared" si="1612"/>
        <v>0</v>
      </c>
      <c r="BL924" s="67">
        <f t="shared" si="1669"/>
        <v>4141.4000000000005</v>
      </c>
      <c r="BM924" s="66"/>
      <c r="BN924" s="68">
        <f t="shared" si="1670"/>
        <v>0</v>
      </c>
      <c r="BO924" s="67">
        <f t="shared" si="1671"/>
        <v>7567.5000000000018</v>
      </c>
      <c r="BP924" s="66"/>
      <c r="BQ924" s="68">
        <f t="shared" si="1696"/>
        <v>0</v>
      </c>
      <c r="BR924" s="67">
        <f t="shared" si="1648"/>
        <v>23046.619999999992</v>
      </c>
      <c r="BS924" s="66"/>
      <c r="BT924" s="66">
        <f t="shared" si="1693"/>
        <v>0</v>
      </c>
      <c r="BU924" s="67">
        <f t="shared" si="1686"/>
        <v>36549</v>
      </c>
      <c r="BV924" s="66"/>
      <c r="BW924" s="66">
        <f t="shared" si="1694"/>
        <v>0</v>
      </c>
      <c r="BX924" s="67">
        <f>+BX923+BV924-BW924-264</f>
        <v>106324</v>
      </c>
      <c r="BY924" s="66"/>
      <c r="BZ924" s="66">
        <f t="shared" si="1695"/>
        <v>0</v>
      </c>
      <c r="CA924" s="67">
        <f t="shared" si="1688"/>
        <v>32029</v>
      </c>
      <c r="CB924" s="66"/>
      <c r="CC924" s="66">
        <f t="shared" si="1631"/>
        <v>0</v>
      </c>
      <c r="CD924" s="67">
        <f t="shared" si="1639"/>
        <v>35179.040000000001</v>
      </c>
      <c r="CE924" s="66"/>
      <c r="CF924" s="66">
        <f t="shared" si="1672"/>
        <v>0</v>
      </c>
      <c r="CG924" s="67">
        <f t="shared" si="1673"/>
        <v>3824.4999999999995</v>
      </c>
      <c r="CH924" s="66"/>
      <c r="CI924" s="66">
        <f t="shared" si="1613"/>
        <v>277.2</v>
      </c>
      <c r="CJ924" s="67">
        <f t="shared" si="1690"/>
        <v>6757.8</v>
      </c>
      <c r="CK924" s="66"/>
      <c r="CL924" s="68">
        <f t="shared" si="1614"/>
        <v>0</v>
      </c>
      <c r="CM924" s="79">
        <f t="shared" si="1674"/>
        <v>4864</v>
      </c>
      <c r="CN924" s="66"/>
      <c r="CO924" s="68">
        <f t="shared" si="1615"/>
        <v>0</v>
      </c>
      <c r="CP924" s="79">
        <f t="shared" si="1675"/>
        <v>3955</v>
      </c>
      <c r="CQ924" s="66"/>
      <c r="CR924" s="68">
        <f t="shared" si="1616"/>
        <v>0</v>
      </c>
      <c r="CS924" s="79">
        <f t="shared" si="1653"/>
        <v>5186</v>
      </c>
      <c r="CT924" s="66"/>
      <c r="CU924" s="68">
        <f t="shared" si="1617"/>
        <v>0</v>
      </c>
      <c r="CV924" s="79">
        <f t="shared" si="1676"/>
        <v>6929</v>
      </c>
      <c r="CW924" s="66"/>
      <c r="CX924" s="66">
        <f t="shared" si="1618"/>
        <v>0</v>
      </c>
      <c r="CY924" s="40">
        <f t="shared" si="1641"/>
        <v>6801.7599999999984</v>
      </c>
      <c r="CZ924" s="65"/>
      <c r="DA924" s="66">
        <f t="shared" si="1619"/>
        <v>264</v>
      </c>
      <c r="DB924" s="67">
        <f t="shared" si="1691"/>
        <v>64858</v>
      </c>
      <c r="DC924" s="66"/>
      <c r="DD924" s="66">
        <f t="shared" si="1620"/>
        <v>264</v>
      </c>
      <c r="DE924" s="67">
        <f t="shared" si="1692"/>
        <v>111629</v>
      </c>
      <c r="DF924" s="66"/>
      <c r="DG924" s="69">
        <f t="shared" si="1621"/>
        <v>0</v>
      </c>
      <c r="DH924" s="67">
        <f t="shared" si="1640"/>
        <v>441234</v>
      </c>
      <c r="DI924" s="66"/>
      <c r="DJ924" s="66">
        <f t="shared" si="1622"/>
        <v>0</v>
      </c>
      <c r="DK924" s="67">
        <f t="shared" si="1677"/>
        <v>3768</v>
      </c>
      <c r="DM924" s="206">
        <f t="shared" si="1623"/>
        <v>0</v>
      </c>
      <c r="DN924" s="25">
        <f t="shared" si="1664"/>
        <v>0</v>
      </c>
      <c r="DO924" s="5"/>
      <c r="DP924" s="43">
        <f t="shared" si="1624"/>
        <v>0</v>
      </c>
      <c r="DQ924" s="27">
        <f t="shared" si="1678"/>
        <v>6819.5</v>
      </c>
      <c r="DR924" s="5"/>
      <c r="DS924" s="43">
        <f t="shared" si="1625"/>
        <v>0</v>
      </c>
      <c r="DT924" s="27">
        <f t="shared" si="1679"/>
        <v>4846</v>
      </c>
      <c r="DU924" s="5"/>
      <c r="DV924" s="43">
        <f t="shared" si="1626"/>
        <v>0</v>
      </c>
      <c r="DW924" s="27">
        <f t="shared" si="1680"/>
        <v>4835</v>
      </c>
      <c r="DX924" s="5"/>
      <c r="DY924" s="22">
        <f t="shared" si="1627"/>
        <v>0</v>
      </c>
      <c r="DZ924" s="25">
        <f t="shared" si="1681"/>
        <v>523</v>
      </c>
      <c r="EA924" s="22"/>
      <c r="EB924" s="22">
        <f t="shared" si="1628"/>
        <v>0</v>
      </c>
      <c r="EC924" s="28">
        <f t="shared" si="1682"/>
        <v>369</v>
      </c>
      <c r="ED924" s="5"/>
      <c r="EE924" s="43">
        <f t="shared" si="1629"/>
        <v>0</v>
      </c>
      <c r="EF924" s="27">
        <f t="shared" si="1683"/>
        <v>4769</v>
      </c>
      <c r="EG924" s="66"/>
      <c r="EH924" s="66">
        <f t="shared" si="1630"/>
        <v>0</v>
      </c>
      <c r="EI924" s="67">
        <f t="shared" si="1684"/>
        <v>22617</v>
      </c>
      <c r="EJ924" s="66"/>
      <c r="EK924" s="66">
        <f t="shared" si="1702"/>
        <v>0</v>
      </c>
      <c r="EL924" s="67">
        <f t="shared" si="1685"/>
        <v>21247</v>
      </c>
      <c r="EM924" s="110">
        <f t="shared" si="1703"/>
        <v>171400.23945900003</v>
      </c>
    </row>
    <row r="925" spans="1:143" ht="11.25" customHeight="1" x14ac:dyDescent="0.25">
      <c r="A925" s="11">
        <v>46165</v>
      </c>
      <c r="B925" s="11"/>
      <c r="C925" s="377">
        <v>8004985390</v>
      </c>
      <c r="D925" s="17" t="s">
        <v>76</v>
      </c>
      <c r="E925" s="18">
        <v>300</v>
      </c>
      <c r="F925" s="19">
        <v>5</v>
      </c>
      <c r="G925" s="20">
        <v>191516078734</v>
      </c>
      <c r="H925" s="66"/>
      <c r="I925" s="41">
        <f t="shared" si="1704"/>
        <v>0</v>
      </c>
      <c r="J925" s="48">
        <f t="shared" si="1656"/>
        <v>116093</v>
      </c>
      <c r="K925" s="66"/>
      <c r="L925" s="41">
        <f t="shared" si="1689"/>
        <v>0</v>
      </c>
      <c r="M925" s="48">
        <f t="shared" si="1659"/>
        <v>7752</v>
      </c>
      <c r="N925" s="66"/>
      <c r="O925" s="41">
        <f t="shared" si="1665"/>
        <v>0</v>
      </c>
      <c r="P925" s="48">
        <f t="shared" si="1657"/>
        <v>110136</v>
      </c>
      <c r="Q925" s="66"/>
      <c r="R925" s="66">
        <f t="shared" si="1638"/>
        <v>0</v>
      </c>
      <c r="S925" s="67">
        <f t="shared" si="1658"/>
        <v>13612</v>
      </c>
      <c r="T925" s="66"/>
      <c r="U925" s="66">
        <f t="shared" si="1666"/>
        <v>0</v>
      </c>
      <c r="V925" s="67">
        <f t="shared" ref="V925:V988" si="1705">V924+T925-U925</f>
        <v>37035.600000000006</v>
      </c>
      <c r="X925" s="69">
        <f t="shared" si="1661"/>
        <v>0</v>
      </c>
      <c r="Y925" s="67">
        <f t="shared" ref="Y925:Y988" si="1706">Y924+W925-X925</f>
        <v>6245</v>
      </c>
      <c r="Z925" s="66"/>
      <c r="AA925" s="68">
        <f t="shared" si="1697"/>
        <v>0</v>
      </c>
      <c r="AB925" s="67">
        <f t="shared" ref="AB925:AB988" si="1707">+AB924+Z925-AA925</f>
        <v>5897</v>
      </c>
      <c r="AC925" s="66"/>
      <c r="AD925" s="66">
        <f t="shared" si="1698"/>
        <v>0</v>
      </c>
      <c r="AE925" s="67">
        <f t="shared" ref="AE925:AE988" si="1708">+AE924+AC925-AD925</f>
        <v>3738</v>
      </c>
      <c r="AF925" s="66"/>
      <c r="AG925" s="78">
        <f t="shared" si="1699"/>
        <v>0</v>
      </c>
      <c r="AH925" s="79">
        <f t="shared" ref="AH925:AH988" si="1709">+AH924+AF925-AG925</f>
        <v>4534.5</v>
      </c>
      <c r="AI925" s="66"/>
      <c r="AJ925" s="68">
        <f t="shared" si="1642"/>
        <v>0</v>
      </c>
      <c r="AK925" s="67">
        <f t="shared" ref="AK925:AK988" si="1710">+AK924+AI925-AJ925</f>
        <v>22013</v>
      </c>
      <c r="AL925" s="66"/>
      <c r="AM925" s="68">
        <f t="shared" si="1700"/>
        <v>0</v>
      </c>
      <c r="AN925" s="67">
        <f t="shared" ref="AN925:AN988" si="1711">+AN924+AL925-AM925</f>
        <v>8763.02</v>
      </c>
      <c r="AO925" s="66"/>
      <c r="AP925" s="68">
        <f t="shared" si="1662"/>
        <v>0</v>
      </c>
      <c r="AQ925" s="67">
        <f t="shared" ref="AQ925:AQ988" si="1712">+AQ924+AO925-AP925</f>
        <v>41645</v>
      </c>
      <c r="AR925" s="66"/>
      <c r="AS925" s="68">
        <f t="shared" si="1607"/>
        <v>0</v>
      </c>
      <c r="AT925" s="67">
        <f t="shared" ref="AT925:AT988" si="1713">+AT924+AR925-AS925</f>
        <v>2020</v>
      </c>
      <c r="AU925" s="66"/>
      <c r="AV925" s="66">
        <f t="shared" si="1667"/>
        <v>0</v>
      </c>
      <c r="AW925" s="42">
        <f t="shared" si="1654"/>
        <v>1620.0000000000014</v>
      </c>
      <c r="AX925" s="66"/>
      <c r="AY925" s="66">
        <f t="shared" si="1608"/>
        <v>0</v>
      </c>
      <c r="AZ925" s="67">
        <f t="shared" si="1663"/>
        <v>1738.6</v>
      </c>
      <c r="BA925" s="66"/>
      <c r="BB925" s="68">
        <f t="shared" si="1609"/>
        <v>0</v>
      </c>
      <c r="BC925" s="67">
        <f t="shared" si="1668"/>
        <v>1254.5999999999999</v>
      </c>
      <c r="BD925" s="66"/>
      <c r="BE925" s="68">
        <f t="shared" si="1610"/>
        <v>0</v>
      </c>
      <c r="BF925" s="67">
        <f t="shared" si="1643"/>
        <v>7194.3200000000015</v>
      </c>
      <c r="BG925" s="66"/>
      <c r="BH925" s="68">
        <f t="shared" si="1660"/>
        <v>0</v>
      </c>
      <c r="BI925" s="67">
        <f t="shared" si="1701"/>
        <v>42049.439999999995</v>
      </c>
      <c r="BJ925" s="66"/>
      <c r="BK925" s="68">
        <f t="shared" si="1612"/>
        <v>0</v>
      </c>
      <c r="BL925" s="67">
        <f t="shared" si="1669"/>
        <v>4141.4000000000005</v>
      </c>
      <c r="BM925" s="66"/>
      <c r="BN925" s="68">
        <f t="shared" si="1670"/>
        <v>1536</v>
      </c>
      <c r="BO925" s="67">
        <f t="shared" si="1671"/>
        <v>6031.5000000000018</v>
      </c>
      <c r="BP925" s="66"/>
      <c r="BQ925" s="68">
        <f t="shared" si="1696"/>
        <v>0</v>
      </c>
      <c r="BR925" s="67">
        <f t="shared" si="1648"/>
        <v>23046.619999999992</v>
      </c>
      <c r="BS925" s="66"/>
      <c r="BT925" s="66">
        <f t="shared" si="1693"/>
        <v>600</v>
      </c>
      <c r="BU925" s="67">
        <f t="shared" si="1686"/>
        <v>35949</v>
      </c>
      <c r="BV925" s="66"/>
      <c r="BW925" s="66">
        <f t="shared" si="1694"/>
        <v>600</v>
      </c>
      <c r="BX925" s="67">
        <f t="shared" ref="BX925:BX938" si="1714">+BX924+BV925-BW925</f>
        <v>105724</v>
      </c>
      <c r="BY925" s="66"/>
      <c r="BZ925" s="66">
        <f t="shared" si="1695"/>
        <v>600</v>
      </c>
      <c r="CA925" s="67">
        <f t="shared" si="1688"/>
        <v>31429</v>
      </c>
      <c r="CB925" s="66"/>
      <c r="CC925" s="66">
        <f t="shared" si="1631"/>
        <v>0</v>
      </c>
      <c r="CD925" s="67">
        <f t="shared" si="1639"/>
        <v>35179.040000000001</v>
      </c>
      <c r="CE925" s="66"/>
      <c r="CF925" s="66">
        <f t="shared" si="1672"/>
        <v>0</v>
      </c>
      <c r="CG925" s="67">
        <f t="shared" si="1673"/>
        <v>3824.4999999999995</v>
      </c>
      <c r="CH925" s="66"/>
      <c r="CI925" s="66">
        <f t="shared" si="1613"/>
        <v>0</v>
      </c>
      <c r="CJ925" s="67">
        <f t="shared" si="1690"/>
        <v>6757.8</v>
      </c>
      <c r="CK925" s="66"/>
      <c r="CL925" s="68">
        <f t="shared" si="1614"/>
        <v>0</v>
      </c>
      <c r="CM925" s="79">
        <f t="shared" si="1674"/>
        <v>4864</v>
      </c>
      <c r="CN925" s="66"/>
      <c r="CO925" s="68">
        <f t="shared" si="1615"/>
        <v>0</v>
      </c>
      <c r="CP925" s="79">
        <f t="shared" si="1675"/>
        <v>3955</v>
      </c>
      <c r="CQ925" s="66"/>
      <c r="CR925" s="68">
        <f t="shared" si="1616"/>
        <v>0</v>
      </c>
      <c r="CS925" s="79">
        <f t="shared" si="1653"/>
        <v>5186</v>
      </c>
      <c r="CT925" s="66"/>
      <c r="CU925" s="68">
        <f t="shared" si="1617"/>
        <v>0</v>
      </c>
      <c r="CV925" s="79">
        <f t="shared" si="1676"/>
        <v>6929</v>
      </c>
      <c r="CW925" s="66"/>
      <c r="CX925" s="66">
        <f t="shared" si="1618"/>
        <v>0</v>
      </c>
      <c r="CY925" s="40">
        <f t="shared" si="1641"/>
        <v>6801.7599999999984</v>
      </c>
      <c r="CZ925" s="65"/>
      <c r="DA925" s="66">
        <f t="shared" si="1619"/>
        <v>0</v>
      </c>
      <c r="DB925" s="67">
        <f t="shared" si="1691"/>
        <v>64858</v>
      </c>
      <c r="DC925" s="66"/>
      <c r="DD925" s="66">
        <f t="shared" si="1620"/>
        <v>0</v>
      </c>
      <c r="DE925" s="67">
        <f t="shared" si="1692"/>
        <v>111629</v>
      </c>
      <c r="DF925" s="66"/>
      <c r="DG925" s="69">
        <f t="shared" si="1621"/>
        <v>0</v>
      </c>
      <c r="DH925" s="67">
        <f t="shared" si="1640"/>
        <v>441234</v>
      </c>
      <c r="DI925" s="66"/>
      <c r="DJ925" s="66">
        <f t="shared" si="1622"/>
        <v>0</v>
      </c>
      <c r="DK925" s="67">
        <f t="shared" si="1677"/>
        <v>3768</v>
      </c>
      <c r="DM925" s="206">
        <f t="shared" si="1623"/>
        <v>0</v>
      </c>
      <c r="DN925" s="25">
        <f t="shared" si="1664"/>
        <v>0</v>
      </c>
      <c r="DO925" s="5"/>
      <c r="DP925" s="43">
        <f t="shared" si="1624"/>
        <v>0</v>
      </c>
      <c r="DQ925" s="27">
        <f t="shared" si="1678"/>
        <v>6819.5</v>
      </c>
      <c r="DR925" s="5"/>
      <c r="DS925" s="43">
        <f t="shared" si="1625"/>
        <v>0</v>
      </c>
      <c r="DT925" s="27">
        <f t="shared" si="1679"/>
        <v>4846</v>
      </c>
      <c r="DU925" s="5"/>
      <c r="DV925" s="43">
        <f t="shared" si="1626"/>
        <v>0</v>
      </c>
      <c r="DW925" s="27">
        <f t="shared" si="1680"/>
        <v>4835</v>
      </c>
      <c r="DX925" s="5"/>
      <c r="DY925" s="22">
        <f t="shared" si="1627"/>
        <v>0</v>
      </c>
      <c r="DZ925" s="25">
        <f t="shared" si="1681"/>
        <v>523</v>
      </c>
      <c r="EA925" s="22"/>
      <c r="EB925" s="22">
        <f t="shared" si="1628"/>
        <v>0</v>
      </c>
      <c r="EC925" s="28">
        <f t="shared" si="1682"/>
        <v>369</v>
      </c>
      <c r="ED925" s="5"/>
      <c r="EE925" s="43">
        <f t="shared" si="1629"/>
        <v>0</v>
      </c>
      <c r="EF925" s="27">
        <f t="shared" si="1683"/>
        <v>4769</v>
      </c>
      <c r="EG925" s="66"/>
      <c r="EH925" s="66">
        <f t="shared" si="1630"/>
        <v>0</v>
      </c>
      <c r="EI925" s="67">
        <f t="shared" si="1684"/>
        <v>22617</v>
      </c>
      <c r="EJ925" s="66"/>
      <c r="EK925" s="66">
        <f t="shared" si="1702"/>
        <v>0</v>
      </c>
      <c r="EL925" s="67">
        <f t="shared" si="1685"/>
        <v>21247</v>
      </c>
      <c r="EM925" s="110">
        <f t="shared" si="1703"/>
        <v>171056.66825900003</v>
      </c>
    </row>
    <row r="926" spans="1:143" ht="11.25" customHeight="1" x14ac:dyDescent="0.25">
      <c r="A926" s="11">
        <v>46165</v>
      </c>
      <c r="B926" s="11"/>
      <c r="C926" s="377">
        <v>8004985511</v>
      </c>
      <c r="D926" s="17" t="s">
        <v>75</v>
      </c>
      <c r="E926" s="18">
        <v>50</v>
      </c>
      <c r="F926" s="19">
        <v>20</v>
      </c>
      <c r="G926" s="20">
        <v>191516041929</v>
      </c>
      <c r="H926" s="66"/>
      <c r="I926" s="41">
        <f t="shared" si="1704"/>
        <v>0</v>
      </c>
      <c r="J926" s="48">
        <f t="shared" si="1656"/>
        <v>116093</v>
      </c>
      <c r="K926" s="66"/>
      <c r="L926" s="41">
        <f t="shared" si="1689"/>
        <v>0</v>
      </c>
      <c r="M926" s="48">
        <f t="shared" si="1659"/>
        <v>7752</v>
      </c>
      <c r="N926" s="66"/>
      <c r="O926" s="41">
        <f t="shared" si="1665"/>
        <v>0</v>
      </c>
      <c r="P926" s="48">
        <f t="shared" si="1657"/>
        <v>110136</v>
      </c>
      <c r="Q926" s="66"/>
      <c r="R926" s="66">
        <f t="shared" si="1638"/>
        <v>0</v>
      </c>
      <c r="S926" s="67">
        <f t="shared" si="1658"/>
        <v>13612</v>
      </c>
      <c r="T926" s="66"/>
      <c r="U926" s="66">
        <f t="shared" si="1666"/>
        <v>0</v>
      </c>
      <c r="V926" s="67">
        <f t="shared" si="1705"/>
        <v>37035.600000000006</v>
      </c>
      <c r="X926" s="69">
        <f t="shared" si="1661"/>
        <v>0</v>
      </c>
      <c r="Y926" s="67">
        <f t="shared" si="1706"/>
        <v>6245</v>
      </c>
      <c r="Z926" s="66"/>
      <c r="AA926" s="68">
        <f t="shared" si="1697"/>
        <v>0</v>
      </c>
      <c r="AB926" s="67">
        <f t="shared" si="1707"/>
        <v>5897</v>
      </c>
      <c r="AC926" s="66"/>
      <c r="AD926" s="66">
        <f t="shared" si="1698"/>
        <v>0</v>
      </c>
      <c r="AE926" s="67">
        <f t="shared" si="1708"/>
        <v>3738</v>
      </c>
      <c r="AF926" s="66"/>
      <c r="AG926" s="78">
        <f t="shared" si="1699"/>
        <v>0</v>
      </c>
      <c r="AH926" s="79">
        <f t="shared" si="1709"/>
        <v>4534.5</v>
      </c>
      <c r="AI926" s="66"/>
      <c r="AJ926" s="68">
        <f t="shared" si="1642"/>
        <v>0</v>
      </c>
      <c r="AK926" s="67">
        <f t="shared" si="1710"/>
        <v>22013</v>
      </c>
      <c r="AL926" s="66"/>
      <c r="AM926" s="68">
        <f t="shared" si="1700"/>
        <v>0</v>
      </c>
      <c r="AN926" s="67">
        <f t="shared" si="1711"/>
        <v>8763.02</v>
      </c>
      <c r="AO926" s="66"/>
      <c r="AP926" s="68">
        <f t="shared" si="1662"/>
        <v>0</v>
      </c>
      <c r="AQ926" s="67">
        <f t="shared" si="1712"/>
        <v>41645</v>
      </c>
      <c r="AR926" s="66"/>
      <c r="AS926" s="68">
        <f t="shared" si="1607"/>
        <v>0</v>
      </c>
      <c r="AT926" s="67">
        <f t="shared" si="1713"/>
        <v>2020</v>
      </c>
      <c r="AU926" s="66"/>
      <c r="AV926" s="66">
        <f t="shared" si="1667"/>
        <v>0</v>
      </c>
      <c r="AW926" s="42">
        <f t="shared" si="1654"/>
        <v>1620.0000000000014</v>
      </c>
      <c r="AX926" s="66"/>
      <c r="AY926" s="66">
        <f t="shared" si="1608"/>
        <v>0</v>
      </c>
      <c r="AZ926" s="67">
        <f t="shared" si="1663"/>
        <v>1738.6</v>
      </c>
      <c r="BA926" s="66"/>
      <c r="BB926" s="68">
        <f t="shared" si="1609"/>
        <v>0</v>
      </c>
      <c r="BC926" s="67">
        <f t="shared" si="1668"/>
        <v>1254.5999999999999</v>
      </c>
      <c r="BD926" s="66"/>
      <c r="BE926" s="68">
        <f t="shared" si="1610"/>
        <v>0</v>
      </c>
      <c r="BF926" s="67">
        <f t="shared" si="1643"/>
        <v>7194.3200000000015</v>
      </c>
      <c r="BG926" s="66"/>
      <c r="BH926" s="68">
        <f t="shared" si="1660"/>
        <v>1006</v>
      </c>
      <c r="BI926" s="67">
        <f t="shared" si="1701"/>
        <v>41043.439999999995</v>
      </c>
      <c r="BJ926" s="66"/>
      <c r="BK926" s="68">
        <f t="shared" si="1612"/>
        <v>0</v>
      </c>
      <c r="BL926" s="67">
        <f t="shared" si="1669"/>
        <v>4141.4000000000005</v>
      </c>
      <c r="BM926" s="66"/>
      <c r="BN926" s="68">
        <f t="shared" si="1670"/>
        <v>0</v>
      </c>
      <c r="BO926" s="67">
        <f t="shared" si="1671"/>
        <v>6031.5000000000018</v>
      </c>
      <c r="BP926" s="66"/>
      <c r="BQ926" s="68">
        <f t="shared" si="1696"/>
        <v>0</v>
      </c>
      <c r="BR926" s="67">
        <f t="shared" si="1648"/>
        <v>23046.619999999992</v>
      </c>
      <c r="BS926" s="66"/>
      <c r="BT926" s="66">
        <f t="shared" si="1693"/>
        <v>100</v>
      </c>
      <c r="BU926" s="67">
        <f t="shared" si="1686"/>
        <v>35849</v>
      </c>
      <c r="BV926" s="66"/>
      <c r="BW926" s="66">
        <f t="shared" si="1694"/>
        <v>100</v>
      </c>
      <c r="BX926" s="67">
        <f t="shared" si="1714"/>
        <v>105624</v>
      </c>
      <c r="BY926" s="66"/>
      <c r="BZ926" s="66">
        <f t="shared" si="1695"/>
        <v>100</v>
      </c>
      <c r="CA926" s="67">
        <f t="shared" si="1688"/>
        <v>31329</v>
      </c>
      <c r="CB926" s="66"/>
      <c r="CC926" s="66">
        <f t="shared" si="1631"/>
        <v>0</v>
      </c>
      <c r="CD926" s="67">
        <f t="shared" si="1639"/>
        <v>35179.040000000001</v>
      </c>
      <c r="CE926" s="66"/>
      <c r="CF926" s="66">
        <f t="shared" si="1672"/>
        <v>0</v>
      </c>
      <c r="CG926" s="67">
        <f t="shared" si="1673"/>
        <v>3824.4999999999995</v>
      </c>
      <c r="CH926" s="66"/>
      <c r="CI926" s="66">
        <f t="shared" si="1613"/>
        <v>0</v>
      </c>
      <c r="CJ926" s="67">
        <f t="shared" si="1690"/>
        <v>6757.8</v>
      </c>
      <c r="CK926" s="66"/>
      <c r="CL926" s="68">
        <f t="shared" si="1614"/>
        <v>0</v>
      </c>
      <c r="CM926" s="79">
        <f t="shared" si="1674"/>
        <v>4864</v>
      </c>
      <c r="CN926" s="66"/>
      <c r="CO926" s="68">
        <f t="shared" si="1615"/>
        <v>0</v>
      </c>
      <c r="CP926" s="79">
        <f t="shared" si="1675"/>
        <v>3955</v>
      </c>
      <c r="CQ926" s="66"/>
      <c r="CR926" s="68">
        <f t="shared" si="1616"/>
        <v>0</v>
      </c>
      <c r="CS926" s="79">
        <f t="shared" si="1653"/>
        <v>5186</v>
      </c>
      <c r="CT926" s="66"/>
      <c r="CU926" s="68">
        <f t="shared" si="1617"/>
        <v>0</v>
      </c>
      <c r="CV926" s="79">
        <f t="shared" si="1676"/>
        <v>6929</v>
      </c>
      <c r="CW926" s="66"/>
      <c r="CX926" s="66">
        <f t="shared" si="1618"/>
        <v>0</v>
      </c>
      <c r="CY926" s="40">
        <f t="shared" si="1641"/>
        <v>6801.7599999999984</v>
      </c>
      <c r="CZ926" s="65"/>
      <c r="DA926" s="66">
        <f t="shared" si="1619"/>
        <v>0</v>
      </c>
      <c r="DB926" s="67">
        <f t="shared" si="1691"/>
        <v>64858</v>
      </c>
      <c r="DC926" s="66"/>
      <c r="DD926" s="66">
        <f t="shared" si="1620"/>
        <v>0</v>
      </c>
      <c r="DE926" s="67">
        <f t="shared" si="1692"/>
        <v>111629</v>
      </c>
      <c r="DF926" s="66"/>
      <c r="DG926" s="69">
        <f t="shared" si="1621"/>
        <v>0</v>
      </c>
      <c r="DH926" s="67">
        <f t="shared" si="1640"/>
        <v>441234</v>
      </c>
      <c r="DI926" s="66"/>
      <c r="DJ926" s="66">
        <f t="shared" si="1622"/>
        <v>0</v>
      </c>
      <c r="DK926" s="67">
        <f t="shared" si="1677"/>
        <v>3768</v>
      </c>
      <c r="DM926" s="206">
        <f t="shared" si="1623"/>
        <v>0</v>
      </c>
      <c r="DN926" s="25">
        <f t="shared" si="1664"/>
        <v>0</v>
      </c>
      <c r="DO926" s="5"/>
      <c r="DP926" s="43">
        <f t="shared" si="1624"/>
        <v>0</v>
      </c>
      <c r="DQ926" s="27">
        <f t="shared" si="1678"/>
        <v>6819.5</v>
      </c>
      <c r="DR926" s="5"/>
      <c r="DS926" s="43">
        <f t="shared" si="1625"/>
        <v>0</v>
      </c>
      <c r="DT926" s="27">
        <f t="shared" si="1679"/>
        <v>4846</v>
      </c>
      <c r="DU926" s="5"/>
      <c r="DV926" s="43">
        <f t="shared" si="1626"/>
        <v>0</v>
      </c>
      <c r="DW926" s="27">
        <f t="shared" si="1680"/>
        <v>4835</v>
      </c>
      <c r="DX926" s="5"/>
      <c r="DY926" s="22">
        <f t="shared" si="1627"/>
        <v>0</v>
      </c>
      <c r="DZ926" s="25">
        <f t="shared" si="1681"/>
        <v>523</v>
      </c>
      <c r="EA926" s="22"/>
      <c r="EB926" s="22">
        <f t="shared" si="1628"/>
        <v>0</v>
      </c>
      <c r="EC926" s="28">
        <f t="shared" si="1682"/>
        <v>369</v>
      </c>
      <c r="ED926" s="5"/>
      <c r="EE926" s="43">
        <f t="shared" si="1629"/>
        <v>0</v>
      </c>
      <c r="EF926" s="27">
        <f t="shared" si="1683"/>
        <v>4769</v>
      </c>
      <c r="EG926" s="66"/>
      <c r="EH926" s="66">
        <f t="shared" si="1630"/>
        <v>0</v>
      </c>
      <c r="EI926" s="67">
        <f t="shared" si="1684"/>
        <v>22617</v>
      </c>
      <c r="EJ926" s="66"/>
      <c r="EK926" s="66">
        <f t="shared" si="1702"/>
        <v>0</v>
      </c>
      <c r="EL926" s="67">
        <f t="shared" si="1685"/>
        <v>21247</v>
      </c>
      <c r="EM926" s="110">
        <f t="shared" si="1703"/>
        <v>170847.85129900003</v>
      </c>
    </row>
    <row r="927" spans="1:143" ht="11.25" customHeight="1" x14ac:dyDescent="0.25">
      <c r="A927" s="11">
        <v>46165</v>
      </c>
      <c r="B927" s="11"/>
      <c r="C927" s="377">
        <v>8004985512</v>
      </c>
      <c r="D927" s="17" t="s">
        <v>79</v>
      </c>
      <c r="E927" s="18">
        <v>40</v>
      </c>
      <c r="F927" s="19">
        <v>15</v>
      </c>
      <c r="G927" s="20">
        <v>191516041943</v>
      </c>
      <c r="H927" s="66"/>
      <c r="I927" s="41">
        <f t="shared" si="1704"/>
        <v>0</v>
      </c>
      <c r="J927" s="48">
        <f t="shared" si="1656"/>
        <v>116093</v>
      </c>
      <c r="K927" s="66"/>
      <c r="L927" s="41">
        <f t="shared" si="1689"/>
        <v>0</v>
      </c>
      <c r="M927" s="48">
        <f t="shared" ref="M927:M958" si="1715">M926+K927-L927</f>
        <v>7752</v>
      </c>
      <c r="N927" s="66"/>
      <c r="O927" s="41">
        <f t="shared" si="1665"/>
        <v>0</v>
      </c>
      <c r="P927" s="48">
        <f t="shared" si="1657"/>
        <v>110136</v>
      </c>
      <c r="Q927" s="66"/>
      <c r="R927" s="66">
        <f t="shared" si="1638"/>
        <v>0</v>
      </c>
      <c r="S927" s="67">
        <f t="shared" si="1658"/>
        <v>13612</v>
      </c>
      <c r="T927" s="66"/>
      <c r="U927" s="66">
        <f t="shared" si="1666"/>
        <v>0</v>
      </c>
      <c r="V927" s="67">
        <f t="shared" si="1705"/>
        <v>37035.600000000006</v>
      </c>
      <c r="X927" s="69">
        <f t="shared" si="1661"/>
        <v>0</v>
      </c>
      <c r="Y927" s="67">
        <f t="shared" si="1706"/>
        <v>6245</v>
      </c>
      <c r="Z927" s="66"/>
      <c r="AA927" s="68">
        <f t="shared" si="1697"/>
        <v>0</v>
      </c>
      <c r="AB927" s="67">
        <f t="shared" si="1707"/>
        <v>5897</v>
      </c>
      <c r="AC927" s="66"/>
      <c r="AD927" s="66">
        <f t="shared" si="1698"/>
        <v>0</v>
      </c>
      <c r="AE927" s="67">
        <f t="shared" si="1708"/>
        <v>3738</v>
      </c>
      <c r="AF927" s="66"/>
      <c r="AG927" s="78">
        <f t="shared" si="1699"/>
        <v>0</v>
      </c>
      <c r="AH927" s="79">
        <f t="shared" si="1709"/>
        <v>4534.5</v>
      </c>
      <c r="AI927" s="66"/>
      <c r="AJ927" s="68">
        <f t="shared" si="1642"/>
        <v>0</v>
      </c>
      <c r="AK927" s="67">
        <f t="shared" si="1710"/>
        <v>22013</v>
      </c>
      <c r="AL927" s="66"/>
      <c r="AM927" s="68">
        <f t="shared" si="1700"/>
        <v>0</v>
      </c>
      <c r="AN927" s="67">
        <f t="shared" si="1711"/>
        <v>8763.02</v>
      </c>
      <c r="AO927" s="66"/>
      <c r="AP927" s="68">
        <f t="shared" si="1662"/>
        <v>0</v>
      </c>
      <c r="AQ927" s="67">
        <f t="shared" si="1712"/>
        <v>41645</v>
      </c>
      <c r="AR927" s="66"/>
      <c r="AS927" s="68">
        <f t="shared" ref="AS927:AS990" si="1716">IF(OR(D927="NPC6ASZDB-VT015C",D927="NPP6ASZDB-VT005M",D927="NPP6ASZDB-VT003M",D927="NPC6ASZDB-VT030C",D927="NPC6ASZDB-VT005M",D927="NPC6ASZDB-VT125C",D927="NPC6ASZDB-VT010M",D927="NPC6ASZDB-VT007M",D927="NPC6ASZDB-VT350C",D927="NPC6ASZDB-VT003M",D927="NPC6ASZDB-VT250C",D927="NPC6ASZDB-VT002M",D927="NPC6ASZDB-VT050C",D927="NPC6ASZDB-VT001M",D927="NPC6ASZDB-VT150C",),E927*(F927+0.1),0)</f>
        <v>0</v>
      </c>
      <c r="AT927" s="67">
        <f t="shared" si="1713"/>
        <v>2020</v>
      </c>
      <c r="AU927" s="66"/>
      <c r="AV927" s="66">
        <f t="shared" si="1667"/>
        <v>0</v>
      </c>
      <c r="AW927" s="42">
        <f t="shared" si="1654"/>
        <v>1620.0000000000014</v>
      </c>
      <c r="AX927" s="66"/>
      <c r="AY927" s="66">
        <f t="shared" ref="AY927:AY990" si="1717">IF(OR(D927="NPP06UZDB-GN005M",D927="NPP06UZDB-GN001M",D927="NPC06UZDB-GN015M",D927="CO155E2-0MC150 ",D927="NPC06UZDB-GN250C",D927="NPC06UZDB-GN020C",D927="CO155E2-0MC250",D927="CO155E2-0MC150",D927="NPC06UZDB-GN350C",D927="NPC06UZDB-GN450C",D927="NPC06UZDB-GN007M",D927="NPC06UZDB-GN050C",D927="NPC06UZDB-GN750C",D927="CO155E2-0MM010",D927="CO155E2-0MC050",D927="NPC06UZDB-GN150C",D927="NPC06UZDB-GN150C",D927="CO155E2-0MM015",D927="NPC06UZDB-GN020M",D927="CO155E2-0MM003",D927="CO155E2-0MM005",D927="CO155E2-0MM007",D927="NPC06UZDB-GN010M",D927="NPC06UZDB-GN125C",D927="NPC06UZDB-GN012M",D927="CO155E2-0MM001",D927="NPC06UZDB-GN001M",D927="NPC06UZDB-GN002M",D927="NPC06UZDB-GN003M",D927="NPC06UZDB-GN004M",D927="NPC06UZDB-GN005M",D927="NPC06UZDB-GN006M",D927="CO155E2-0MM002",),E927*(F927+0.12),0)</f>
        <v>0</v>
      </c>
      <c r="AZ927" s="67">
        <f t="shared" si="1663"/>
        <v>1738.6</v>
      </c>
      <c r="BA927" s="66"/>
      <c r="BB927" s="68">
        <f t="shared" ref="BB927:BB990" si="1718">IF(OR(D927="NPC6AUZDB-RD025C",D927="NPP06UZDB-RD150C",D927="NPC06UZDB-RD250C",D927="NPC06UZDB-OR050C",D927="NPC06UZDB-RD015M",D927="CO155E2-07C150",D927="NPC06UZDB-RD150C",D927="NPC06UZDB-RD020C",D927="NPC06UZDB-RD750C",D927="CO155E2-07M015",D927="CO155E2-07M010",D927="NPC06UZDB-RD050C",D927="NPC06UZDB-RD150C",D927="CO155E2-07M005",D927="CO155E2-07M007",D927="CO155E2-07C050",D927="NPC06UZDB-RD750C",D927="NPC06UZDB-RD005M",D927="CO155E2-07C150",D927="NPC06UZDB-RD010M",D927="NPC06UZDB-RD020M",D927="CO155E2-07M001",D927="CO155E2-07M003",D927="CO155E2-07M002",D927="NPC06UZDB-RD001M",D927="NPC06UZDB-RD002M",D927="NPC06UZDB-RD002M",D927="NPC06UZDB-RD003M",D927="NPC06UZDB-RD004M",),E927*(F927+0.12),0)</f>
        <v>0</v>
      </c>
      <c r="BC927" s="67">
        <f t="shared" si="1668"/>
        <v>1254.5999999999999</v>
      </c>
      <c r="BD927" s="66"/>
      <c r="BE927" s="68">
        <f t="shared" ref="BE927:BE990" si="1719">IF(OR(D927="NPC06UZDB-BL030M",D927="NPP06UZDB-BL004M",D927="NPP06UZDB-BL020M",D927="NPP06UZDB-BL250C",D927="NPP06UZDB-BL010M",D927="CO155E2-0ZM020",D927="CO155E2-0ZM025",D927="NPP06UZDB-BL007M",D927="NPP06UZDB-BL009M",D927="NPP06UZDB-BL003M",D927="NPP06UZDB-BL008M",D927="NPC06UZDB-BL017C",D927="NPP06UZDB-BL002M",D927="NPP06UZDB-BL150C",D927="NPP06UZDB-BL006M",D927="CO155E2-0ZC750",D927="NPC06UZDB-BL011M",D927="NPC06UZDB-BL250C",D927="NPC06UZDB-BL009M",D927="NPC06UZDB-BL020C",D927="NPC06UZDB-BL012M",D927="NPC06UZDB-BL015C",D927="NPC06UZDB-BL030C",D927="NPC06UZDB-BL013M",D927="CO155E2-0ZC050",D927="CO155E2-0ZC250",D927="CO155E2-0ZM009",D927="CO155E2-0ZM008",D927="CO155E2-0ZM006",D927="CO155E2-0ZM012",D927="CO155E2-0ZM004",D927="CO155E2-0ZC150",D927="CO155E2-0ZM015",D927="CO155E2-0ZM010",D927="CO155E2-0ZM005",D927="CO155E2-0ZC150",D927="CO155E2-0ZM015",D927="NPC06UZDB-BL020M",D927="CO155E2-0ZM003",D927="CO155E2-0ZM007",D927="NPC06UZDB-BL750C",D927="NPC06UZDB-BL150C",D927="NPC06UZDB-BL020M",D927="NPC06UZDB-BL050C",D927="NPC06UZDB-BL008M",D927="NPC06UZDB-BL006M",D927="NPC06UZDB-BL010M",D927="NPC06UZDB-BL007M",D927="NPC06UZDB-BL001M",D927="NPC06UZDB-BL002M",D927="NPC06UZDB-BL003M",D927="NPC06UZDB-BL004M",D927="NPC06UZDB-BL005M",D927="NPC06UZDB-BL015M",D927="CO155E2-0ZM001",D927="CO155E2-0ZM002",),E927*(F927+0.12),0)</f>
        <v>0</v>
      </c>
      <c r="BF927" s="67">
        <f t="shared" si="1643"/>
        <v>7194.3200000000015</v>
      </c>
      <c r="BG927" s="66"/>
      <c r="BH927" s="68">
        <f t="shared" ref="BH927:BH938" si="1720">IF(OR(D947="NPC06UZDB-GY026M",D947="NPP06UZDB-GY010M",D927="CO155E2-0CM018",D927="CO155E2-0CM023",D927="CO155E2-0CM026",D927="NPP06UZDB-GY150C",D927="NPP06UZDB-GY025M",D927="NPC06UZDB-GY013M",D927="NPP06UZDB-GY001M",D927="NPP06UZDB-GY250C",D927="NPC06UZDB-GY028M",D927="NPC06UZDB-GY018M",D927="NPC06UZDB-GY014M",D927="NPC06UZDB-GY012M",D927="NPC06UZDB-GY011M",D927="NPC06UZDB-GY006M",D927="CO155E2-0CM006",D927="NPP06UZDB-GY005M",D927="NPP06UZDB-GY005M",D927="NPP06UZDB-GY003M",D927="NPP06UZDB-GY002M",D927="NPC06UZDB-GY025M",D927="CO155E2-0CM020",D927="CO155E2-0CM030",D927="NPC06UZDB-GY350C",D927="NPC06UZDB-GY030M",D927="NPC06UZDB-GY020C",D927="NPC06UZDB-GY030M",D927="NPC06UZDB-GY350C",D927="CO155E2-0CM007",D927="NPC06UZDB-GY150C",D927="NPC06UZDB-GY250C",D927="NPC06UZDB-GY007M",D927="CO155E2-0CC050",D927="NPC06UZDB-GY006M",D927="NPC06UZDB-GY008M",D927="NPC06UZDB-GY050C",D927="CO155E2-0CC250",D927="NPC06UZDB-GY750C",D927="NPC06UZDB-GY007M",D927="NPC06UZDB-GY020M",D927="CO155E2-0CC150",D927="CO155E2-0CM015",D927="CO155E2-0CM010",D927="NPC06UZDB-GY450C",D927="NPC06UZDB-GY015M",D927="NPC06UZDB-GY150C",D927="CO155E2-0CM001",D927="CO155E2-0CM002",D927="CO155E2-0CM003",D927="CO155E2-0CM004",D927="CO155E2-0CM005",D927="CO155E2-0CM008",D927="NPC06UZDB-GY010M",D927="NPC06UZDB-GY001M",D927="NPC06UZDB-GY002M",D927="NPC06UZDB-GY003M",D927="NPC06UZDB-GY004M",D927="NPC06UZDB-GY005M",),E927*(F927+0.12),0)</f>
        <v>604.79999999999995</v>
      </c>
      <c r="BI927" s="67">
        <f t="shared" si="1701"/>
        <v>40438.639999999992</v>
      </c>
      <c r="BJ927" s="66"/>
      <c r="BK927" s="68">
        <f t="shared" ref="BK927:BK990" si="1721">IF(OR(D927="NPP06UZDB-YL002M",D927="NPP06UZDB-YL001M",D927="NPP06UZDB-YL150C",D927="NPP06UZDB-YL010M",D927="NPC06UZDB-YL015C",D927="NPC06UZDB-YL020M",D927="CO155E2-09M016",D927="CO155E2-09M012",D927="CO155E2-09M016",D927="NPC06UZDB-YL750C",D927="CO155E2-09M008",D927="NPC06UZDB-YL004M",D927="NPC06UZDB-YL004M",D927="NPC06UZDB-YL003M",D927="NPC06UZDB-YL250C",D927="CO155E2-09C050",D927="NPC06UZDB-YL020C",D927="NPC06UZDB-YL350C",D927="CO155E2-09M004",D927="CO155E2-09M004C6",D927="CO155E2-09M015",D927="NPC06UZDB-YL050C",D927="NPC06UZDB-YL010M",D927="CO155E2-09M010",D927="NPC06UZDB-YL010M",D927="NPC06UZDB-YL007M",D927="NPC06UZDB-YL150C",D927="CO155E2-09M015",D927="CO155E2-09C150",D927="CO155E2-09M005",D927="CO155E2-09M003",D927="CO155E2-09M001",D927="CO155E2-09M007",D927="NPC06UZDB-YL001M",D927="NPC06UZDB-YL002M",D927="NPC06UZDB-YL003M",D927="NPC06UZDB-YL004M",D927="NPC06UZDB-YL005M",D927="CO155E2-09M002",),E927*(F927+0.12),0)</f>
        <v>0</v>
      </c>
      <c r="BL927" s="67">
        <f t="shared" si="1669"/>
        <v>4141.4000000000005</v>
      </c>
      <c r="BM927" s="66"/>
      <c r="BN927" s="68">
        <f t="shared" si="1670"/>
        <v>0</v>
      </c>
      <c r="BO927" s="67">
        <f t="shared" si="1671"/>
        <v>6031.5000000000018</v>
      </c>
      <c r="BP927" s="66"/>
      <c r="BQ927" s="68">
        <f t="shared" si="1696"/>
        <v>0</v>
      </c>
      <c r="BR927" s="67">
        <f t="shared" si="1648"/>
        <v>23046.619999999992</v>
      </c>
      <c r="BS927" s="66"/>
      <c r="BT927" s="66">
        <f t="shared" si="1693"/>
        <v>80</v>
      </c>
      <c r="BU927" s="67">
        <f t="shared" si="1686"/>
        <v>35769</v>
      </c>
      <c r="BV927" s="66"/>
      <c r="BW927" s="66">
        <f t="shared" si="1694"/>
        <v>80</v>
      </c>
      <c r="BX927" s="67">
        <f t="shared" si="1714"/>
        <v>105544</v>
      </c>
      <c r="BY927" s="66"/>
      <c r="BZ927" s="66">
        <f t="shared" si="1695"/>
        <v>80</v>
      </c>
      <c r="CA927" s="67">
        <f t="shared" si="1688"/>
        <v>31249</v>
      </c>
      <c r="CB927" s="66"/>
      <c r="CC927" s="66">
        <f t="shared" si="1631"/>
        <v>0</v>
      </c>
      <c r="CD927" s="67">
        <f t="shared" si="1639"/>
        <v>35179.040000000001</v>
      </c>
      <c r="CE927" s="66"/>
      <c r="CF927" s="66">
        <f t="shared" si="1672"/>
        <v>0</v>
      </c>
      <c r="CG927" s="67">
        <f t="shared" si="1673"/>
        <v>3824.4999999999995</v>
      </c>
      <c r="CH927" s="66"/>
      <c r="CI927" s="66">
        <f t="shared" ref="CI927:CI990" si="1722">IF(OR(D927="NPC6AUZDB-YL025C",D927="NPC6AUZDB-YL002M",D927="NPC6AUZDB-YL015M",D927="NPC6AUZDB-YL001M",D927="PC6AUZDB-YL002M",D927="NPC6AUZDB-YL003M",D927="NPC6AUZDB-YL005M",),E927*(F927+0.1),0)</f>
        <v>0</v>
      </c>
      <c r="CJ927" s="67">
        <f t="shared" si="1690"/>
        <v>6757.8</v>
      </c>
      <c r="CK927" s="66"/>
      <c r="CL927" s="68">
        <f t="shared" ref="CL927:CL990" si="1723">IF(OR(D927="NPC6AUZDB-GN007M",D927="NPC6AUZDB-GN010M",D927="NPC6AUZDB-GN002M",D927="NPC6AUZDB-GN001M",D927="NPC6AUZDB-GN003M",D927="NPC6AUZDB-GN005M",),E927*(F927+0.1),0)</f>
        <v>0</v>
      </c>
      <c r="CM927" s="79">
        <f t="shared" si="1674"/>
        <v>4864</v>
      </c>
      <c r="CN927" s="66"/>
      <c r="CO927" s="68">
        <f t="shared" ref="CO927:CO990" si="1724">IF(OR(D927="NPC6AUZDB-BK002M",D927="NPC6AUZDB-BK010M",D927="NPC6AUZDB-BK003M",D927="NPC6AUZDB-BK001M",),E927*(F927+0.1),0)</f>
        <v>0</v>
      </c>
      <c r="CP927" s="79">
        <f t="shared" si="1675"/>
        <v>3955</v>
      </c>
      <c r="CQ927" s="66"/>
      <c r="CR927" s="68">
        <f t="shared" ref="CR927:CR990" si="1725">IF(OR(D927="NPC6AUZDB-RD005M",D927="NPC6AUZDB-RD025C",D927="NPC6AUZDB-RD002M",D927="NPC6AUZDB-RD003M",D927="NPC6AUZDB-RD001M",),E927*(F927+0.1),0)</f>
        <v>0</v>
      </c>
      <c r="CS927" s="79">
        <f t="shared" si="1653"/>
        <v>5186</v>
      </c>
      <c r="CT927" s="66"/>
      <c r="CU927" s="68">
        <f t="shared" ref="CU927:CU990" si="1726">IF(OR(D927="NPC6AUZDB-OR002M",D927="NPC6AUZDB-RD003M",D927="NPC6AUZDB-RD001M",),E927*(F927+0.1),0)</f>
        <v>0</v>
      </c>
      <c r="CV927" s="79">
        <f t="shared" si="1676"/>
        <v>6929</v>
      </c>
      <c r="CW927" s="66"/>
      <c r="CX927" s="66">
        <f t="shared" ref="CX927:CX977" si="1727">IF(OR(D927="NPC6AUZDB-GY030C",D927="NPC6AUZDA-GY003M",D918="NPC6AUZDA-GY003M",D927="NPC6AUZDB-GY150C",D927="NPC6AUZDB-GY010M",D927="NPC6AUZDB-GY001M",D927="NPC6AUZDB-GY005M",D927="NPC6AUZDA-GY020M",D927="NPC6AUZDB-GY003M",D927="NPC6AUZDB-GY002M",),E927*(F927+0.1),0)</f>
        <v>0</v>
      </c>
      <c r="CY927" s="40">
        <f t="shared" si="1641"/>
        <v>6801.7599999999984</v>
      </c>
      <c r="CZ927" s="65"/>
      <c r="DA927" s="66">
        <f t="shared" ref="DA927:DA990" si="1728">IF(OR(D927="NPP6AUZDB-BK001M",D927="NPP6AUZDB-WT005M",D927="NPC6AUZDB-WT020C",D927="NPP6AUZDB-WT002M",D927="NPC6AUZDB-GY030C",D927="NPC6AUZDB-WT030C",D927="NPC6AUZDB-BL030C",D927="NPC6AUZDB-YL050C",D927="NPC6AUZDB-WT020C",D927="NPC6AUZDB-BK002M",D927="NPC6AUZDB-GN002M",D927="NPC6AUZDB-OR002M",D927="NPC6AUZDB-RD005M",D927="NPC6AUZDB-RD025C",D927="NPC6AUZDB-BL025C",D927="NPC6AUZDB-YL025C",D927="NPC6AUZDB-WT025C",D927="NPC6AUZDB-GN001M",D927="NPC6AUZDB-GY150C",D927="NPC6AUZDB-YL015M",D927="NPC6AUZDB-GY010M",D927="NPC6AUZDB-GY001M",D927="NPC6AUZDB-GY005M",D927="NPC6AUZDB-YL003M",D927="PC6AUZDB-YL002M",D927="NPC6AUZDB-BL015M",D927="NPC6AUZDB-WT007M",D927="NPC6AUZDB-YL001M",D927="NPC6AUZDB-GY002M",D927="NPC6AUZDB-GN001M",D927="NPC6AUZDB-BL150C",D927="NPC6AUZDB-RD002M",D927="NPC6AUZDB-RD005M",D927="NPC6AUZDB-WT012M",D927="NPC6AUZDB-GY020C",D927="NPC6AUZDB-RD020C",D927="NPC6AUZDB-WT050C",D927="NPC6AUZDB-BL020M",D927="NPC6AUZDB-BL002M",D927="NPC6AUZDB-BL025C",D927="NPC6AUZDB-GN025C",D927="NPC6AUZDB-GY025C",D927="NPC6AUZDB-RD025C",D927="NPC6AUZDB-YL025C",D927="NPC6AUZDA-GY001M",D927="NPC6AUZDA-GY002M",D927="NPC6AUZDA-GY003M",D927="NPC6AUZDB-WT004M",D927="NPC6AUZDB-WT006M",D927="NPC6AUZDB-WT007M",D927="NPC6AUZDB-WT025M",D927="NPC6AUZDB-WT020M",D927="NPC6AUZDB-GN002M",D927="NPC6AUZDB-BL150C",D927="NPC6AUZDB-YL002M",D927="NPC6AUZDB-WT008M",D927="NPC6AUZDB-BL250C",D927="NPC6AUZDB-GN150C",D927="NPC6AUZDB-OR001M",D927="NPC6AUZDB-OR005M",D927="NPC6AUZDB-WT007M",D927="NPC6AUZDA-GY020M",D927="NPC6AUZDB-RD003M",D927="NPC6AUZDB-GN001M",D927="NPC6AUZDB-RD001M",D927="NPC6AUZDB-GN003M",D927="NPC6AUZDB-GY003M",D927="NPC6AUZDB-OR003M",D927="NPC6AUZDB-WT025C",D927="NPC6AUZDB-WT250C",D927="NPC6AUZDB-BK003M",D927="NPC6AUZDB-BK002M",D927="NPC6AUZDB-BK001M",D927="NPC6AUZDB-GN005M",D927="NPC6AUZDB-WT750C",D927="NPC6AUZDB-WT150C",D927="NPC6AUZDB-BL005M",D927="NPC6AUZDB-WT010M",D927="NPC6AUZDB-WT015M",D927="NPC6AUZDB-YL005M",D927="NPC6AUZDB-WT010M",D927="NPC6AUZDB-BL003M",D927="NPC6AUZDB-BL007M",D927="NPC6AUZDB-BL001M",D927="NPC6AUZDB-WT005M",D927="NPC6AUZDB-WT003M",D927="NPC6AUZDB-WT002M",D927="NPC6AUZDB-WT001M",),E927*2,0)</f>
        <v>0</v>
      </c>
      <c r="DB927" s="67">
        <f t="shared" si="1691"/>
        <v>64858</v>
      </c>
      <c r="DC927" s="66"/>
      <c r="DD927" s="66">
        <f t="shared" ref="DD927:DD990" si="1729">IF(OR(D927="NPP6AUZDB-BK001M",D927="NPP6AUZDB-WT005M",D927="NPP6AUZDB-WT003M",D927="NPP6AUZDB-WT002M",D927="NPC6AUZDB-GY030C",D927="NPC6AUZDB-WT030C",D927="NPC6AUZDB-BL030C",D927="NPC6AUZDB-YL050C",D927="NPC6AUZDB-WT020C",D927="NPC6AUZDB-BK002M",D927="NPC6AUZDB-GN002M",D927="NPC6AUZDB-OR002M",D927="NPC6AUZDB-WT006M",D927="NPC6AUZDB-RD005M",D927="NPC6AUZDB-RD025C",D927="NPC6AUZDB-BL025C",D927="NPC6AUZDB-YL025C",D927="NPC6AUZDB-WT025C",D927="NPC6AUZDB-GY150C",D927="NPC6AUZDB-YL015M",D927="NPC6AUZDB-GY010M",D927="NPC6AUZDB-GY001M",D927="NPC6AUZDB-GY005M",D927="NPC6AUZDB-YL003M",D927="PC6AUZDB-YL002M",D927="NPC6AUZDB-BL015M",D927="NPC6AUZDB-WT007M",D927="NPC6AUZDB-YL001M",D927="NPC6AUZDB-GY002M",D927="NPC6AUZDB-GN001M",D927="NPC6AUZDB-BL150C",D927="NPC6AUZDB-RD002M",D927="NPC6AUZDB-RD005M",D927="NPC6AUZDB-WT012M",D927="NPC6AUZDB-GY020C",D927="NPC6AUZDB-RD020C",D927="NPC6AUZDB-WT050C",D927="NPC6AUZDB-BL020M",D927="NPC6AUZDB-BL002M",D927="NPC6AUZDB-BL025C",D927="NPC6AUZDB-GN025C",D927="NPC6AUZDB-GY025C",D927="NPC6AUZDB-RD025C",D927="NPC6AUZDB-YL025C",D927="NPC6AUZDA-GY001M",D927="NPC6AUZDA-GY002M",D927="NPC6AUZDA-GY003M",D927="NPC6AUZDB-WT004M",D927="NPC6AUZDB-WT006M",D927="NPC6AUZDB-WT007M",D927="NPC6AUZDB-WT025M",D927="NPC6AUZDB-WT020M",D927="NPC6AUZDB-GN002M",D927="NPC6AUZDB-BL150C",D927="NPC6AUZDB-YL002M",D927="NPC6AUZDB-WT008M",D927="NPC6AUZDB-BL250C",D927="NPC6AUZDB-GN150C",D927="NPC6AUZDB-OR001M",D927="NPC6AUZDB-OR005M",D927="NPC6AUZDB-WT007M",D927="NPC6AUZDA-GY020M",D927="NPC6AUZDB-RD003M",D927="NPC6AUZDB-GN001M",D927="NPC6AUZDB-RD001M",D927="NPC6AUZDB-GN003M",D927="NPC6AUZDB-GY003M",D927="NPC6AUZDB-OR003M",D927="NPC6AUZDB-WT025C",D927="NPC6AUZDB-WT250C",D927="NPC6AUZDB-BK003M",D927="NPC6AUZDB-BK002M",D927="NPC6AUZDB-BK001M",D927="NPC6AUZDB-GN005M",D927="NPC6AUZDB-WT750C",D927="NPC6AUZDB-WT150C",D927="NPC6AUZDB-BL005M",D927="NPC6AUZDB-WT015M",D927="NPC6AUZDB-YL005M",D927="NPC6AUZDB-WT010M",D927="NPC6AUZDB-BL003M",D927="NPC6AUZDB-BL007M",D927="NPC6AUZDB-BL001M",D927="NPC6AUZDB-WT005M",D927="NPC6AUZDB-WT003M",D927="NPC6AUZDB-WT002M",D927="NPC6AUZDB-WT001M",),E927*2,0)</f>
        <v>0</v>
      </c>
      <c r="DE927" s="67">
        <f t="shared" si="1692"/>
        <v>111629</v>
      </c>
      <c r="DF927" s="66"/>
      <c r="DG927" s="69">
        <f t="shared" ref="DG927:DG990" si="1730">IF(OR(D927="NPP6AUZDB-WT003M",D927="NPC06SZDB-WT004M",D927="CO155E2-01C150",D927="CO155E2-0CM002",D927="CO155E2-08M020",D927="CO155E2-06M002",D927="NPC06SZDB-WT001M",D927="CO155E2-08M007",D927="CO17772-08M003",D927="CO155E2-08M003",D927="CO155E2-0MM001",D927="CO155E2-0ZC750",D927="CO155E2-09M008",D927="CO155E2-09M015",D927="CO155E2-08M010",D927="CO155E2-08M015",D927="CO155E2-08M001",D927="CO155E2-0MM015",D927="CO17772-0CM003",D927="CO155E2-0MC050",D927="CO155E2-0CM001",D927="CO155E2-0CM007",D927="CO155E2-08C050",D927="NPC06SZDB-YL010M",D927="NPC06SZDB-GY003M",D927="NPC06SZDB-WT002M",D927="NPC06SZDB-GY001M",D927="NPC06SZDB-WT010M",D927="NPC06SZDB-WT050C",D927="NPC06SZDB-WT005M",D927="NPC06SZDB-WT003M",D927="CO155E2-08M005",D927="CO155E2-08M002",D927="CO155E2-08C150",D927="CO155E2-07M010", D927="CO155E2-0ZM015",D927="CO155E2-0CM010",D927="CO155E2-0CM015",D927="CO155E2-01M010",D927="CO17772-08C150",D927="CO17772-08C050",D927="NPC06SZDB-WT015M",D927="NPC06SZDB-WT015M",D927="NPC06SZDB-WT150C"),E927,0)</f>
        <v>0</v>
      </c>
      <c r="DH927" s="67">
        <f t="shared" si="1640"/>
        <v>441234</v>
      </c>
      <c r="DI927" s="66"/>
      <c r="DJ927" s="66">
        <f t="shared" ref="DJ927:DJ990" si="1731">IF(OR(D927="CO17772-08C250",D927="CO17772-08F004",D927="CO17772-08F010",D927="CO17772-08C750",D927="CO17772-08C250",D927="CO17772-08F002",D927="CO17772-08M020",D927="CO17772-08M010",D927="CO17772-08M006",D927="CO17772-08C050",D927="CO17772-08C150",D927="CO17772-08M007",D927="CO17772-08M010",D927=1644077,D927="CO17772-08M001",D927="CO17772-08M002",D927="CO17772-08M003",D927="CO17772-08M004",D927="CO17772-08M005",D927="CO17772-08M015",),E927*(F927+0.15),0)</f>
        <v>0</v>
      </c>
      <c r="DK927" s="67">
        <f t="shared" si="1677"/>
        <v>3768</v>
      </c>
      <c r="DM927" s="206">
        <f t="shared" ref="DM927:DM990" si="1732">IF(D927=2153276,E927*(F927+0.15),0)</f>
        <v>0</v>
      </c>
      <c r="DN927" s="25">
        <f t="shared" si="1664"/>
        <v>0</v>
      </c>
      <c r="DO927" s="5"/>
      <c r="DP927" s="43">
        <f t="shared" ref="DP927:DP990" si="1733">IF(OR(D927="CO17772-0CC050",D927="CO17772-0CM015",D927="CO17772-0CM007",D927="CO17772-0CM005",D927="CO17772-0CM007",D927="CO17772-0CM007",D927="CO17772-0CM010",D927="CO17772-0CM003",D927="CO17772-0MM015",D927="CO17772-0CM002",D927=959305,D927="CO17772-0CM001",),E927*(F927+0.15),0)</f>
        <v>0</v>
      </c>
      <c r="DQ927" s="27">
        <f t="shared" si="1678"/>
        <v>6819.5</v>
      </c>
      <c r="DR927" s="5"/>
      <c r="DS927" s="43">
        <f t="shared" ref="DS927:DS990" si="1734">IF(OR(D927="CO17772-0ZM010",D927="CO17772-0ZM002",D927="CO17772-0ZM001",D927="CO17772-0ZM005",D927="CO17772-0ZM008",D927=959308,),E927*(F927+0.15),0)</f>
        <v>0</v>
      </c>
      <c r="DT927" s="27">
        <f t="shared" si="1679"/>
        <v>4846</v>
      </c>
      <c r="DU927" s="5"/>
      <c r="DV927" s="43">
        <f t="shared" ref="DV927:DV990" si="1735">IF(OR(D927="CO17772-0MM003",D927="CO17772-0MM001",D927="CO17772-0MC150",D927="CO17772-0MM005",D927=959306,),E927*(F927+0.15),0)</f>
        <v>0</v>
      </c>
      <c r="DW927" s="27">
        <f t="shared" si="1680"/>
        <v>4835</v>
      </c>
      <c r="DX927" s="5"/>
      <c r="DY927" s="22">
        <f t="shared" ref="DY927:DY990" si="1736">IF(OR(D927="CO17772-09M001",D927=959307,),E927*(F927+0.15),0)</f>
        <v>0</v>
      </c>
      <c r="DZ927" s="25">
        <f t="shared" si="1681"/>
        <v>523</v>
      </c>
      <c r="EA927" s="22"/>
      <c r="EB927" s="22">
        <f t="shared" ref="EB927:EB990" si="1737">IF(OR(D927="CO17772-01M001",),E927*(F927+0.15),0)</f>
        <v>0</v>
      </c>
      <c r="EC927" s="28">
        <f t="shared" si="1682"/>
        <v>369</v>
      </c>
      <c r="ED927" s="5"/>
      <c r="EE927" s="43">
        <f t="shared" ref="EE927:EE990" si="1738">IF(OR(CA927="CO17772-07M015",D927="CO17772-07M007",D927="CO17772-07M001",D927="CO17772-07M001",D927=959309,),E927*(F927+0.15),0)</f>
        <v>0</v>
      </c>
      <c r="EF927" s="27">
        <f t="shared" si="1683"/>
        <v>4769</v>
      </c>
      <c r="EG927" s="66"/>
      <c r="EH927" s="66">
        <f t="shared" ref="EH927:EH990" si="1739">IF(OR(D927="CO17772-0MM003",D927="CO17772-0ZM010",D927="CO17772-07M007",D927="CO17772-0ZM002",D927="CO17772-01M001",D927="CO17772-0CC050",D927="CO17772-0CM015",D927="CO17772-08F004",D927="CO17772-08F010",D927="CO17772-08C750",D927="CO17772-08C250",D927="CO17772-07M001",D927="CO17772-09M001",D927="CO17772-0ZM001",D927="CO17772-0MM001",D927="CO17772-08F002",D927="CO17772-0ZM008",D927="CO17772-0ZM005",D927="CO17772-0CM005",D927="CO17772-0CM007",D927="CO17772-08M020",D927="CO17772-0MC150",D927="CO17772-08M006",D927="CO17772-08C050",D927="CO17772-0CM007",D927="CO17772-0CM010",D927="CO17772-0CM003",D927="CO17772-08C150",D927="CO17772-08M007",D927="CO17772-0MM005",D927="CO17772-0MM015",D927="CO17772-0CM002",D927="CO17772-0CM001",D927="CO17772-08M010",D927="CO17772-08M001",D927="CO17772-08M002",D927="CO17772-08M003",D927="CO17772-08M004",D927="CO17772-08M015",D927=959308,D927=959305,D927=959306,D927=959307,D927=959309,D927=1644077,D927="CO17772-08M005",),E927*2,0)</f>
        <v>0</v>
      </c>
      <c r="EI927" s="67">
        <f t="shared" si="1684"/>
        <v>22617</v>
      </c>
      <c r="EJ927" s="66"/>
      <c r="EK927" s="66">
        <f t="shared" si="1702"/>
        <v>0</v>
      </c>
      <c r="EL927" s="67">
        <f t="shared" si="1685"/>
        <v>21247</v>
      </c>
      <c r="EM927" s="110">
        <f t="shared" si="1703"/>
        <v>170705.07433900001</v>
      </c>
    </row>
    <row r="928" spans="1:143" s="35" customFormat="1" ht="11.25" customHeight="1" x14ac:dyDescent="0.25">
      <c r="A928" s="11">
        <v>46165</v>
      </c>
      <c r="B928" s="11"/>
      <c r="C928" s="377">
        <v>8004985513</v>
      </c>
      <c r="D928" s="17" t="s">
        <v>62</v>
      </c>
      <c r="E928" s="18">
        <v>40</v>
      </c>
      <c r="F928" s="19">
        <v>10</v>
      </c>
      <c r="G928" s="20">
        <v>191516041981</v>
      </c>
      <c r="H928" s="66"/>
      <c r="I928" s="41">
        <f t="shared" si="1704"/>
        <v>0</v>
      </c>
      <c r="J928" s="48">
        <f t="shared" si="1656"/>
        <v>116093</v>
      </c>
      <c r="K928" s="66"/>
      <c r="L928" s="41">
        <f t="shared" si="1689"/>
        <v>0</v>
      </c>
      <c r="M928" s="48">
        <f t="shared" si="1715"/>
        <v>7752</v>
      </c>
      <c r="N928" s="66"/>
      <c r="O928" s="41">
        <f t="shared" si="1665"/>
        <v>0</v>
      </c>
      <c r="P928" s="48">
        <f t="shared" si="1657"/>
        <v>110136</v>
      </c>
      <c r="Q928" s="66"/>
      <c r="R928" s="66">
        <f t="shared" si="1638"/>
        <v>0</v>
      </c>
      <c r="S928" s="67">
        <f t="shared" si="1658"/>
        <v>13612</v>
      </c>
      <c r="T928" s="66"/>
      <c r="U928" s="66">
        <f t="shared" si="1666"/>
        <v>0</v>
      </c>
      <c r="V928" s="67">
        <f t="shared" si="1705"/>
        <v>37035.600000000006</v>
      </c>
      <c r="W928" s="136"/>
      <c r="X928" s="69">
        <f t="shared" si="1661"/>
        <v>0</v>
      </c>
      <c r="Y928" s="67">
        <f t="shared" si="1706"/>
        <v>6245</v>
      </c>
      <c r="Z928" s="66"/>
      <c r="AA928" s="68">
        <f t="shared" si="1697"/>
        <v>0</v>
      </c>
      <c r="AB928" s="67">
        <f t="shared" si="1707"/>
        <v>5897</v>
      </c>
      <c r="AC928" s="66"/>
      <c r="AD928" s="66">
        <f t="shared" si="1698"/>
        <v>0</v>
      </c>
      <c r="AE928" s="67">
        <f t="shared" si="1708"/>
        <v>3738</v>
      </c>
      <c r="AF928" s="66"/>
      <c r="AG928" s="78">
        <f t="shared" si="1699"/>
        <v>0</v>
      </c>
      <c r="AH928" s="79">
        <f t="shared" si="1709"/>
        <v>4534.5</v>
      </c>
      <c r="AI928" s="66"/>
      <c r="AJ928" s="68">
        <f t="shared" si="1642"/>
        <v>0</v>
      </c>
      <c r="AK928" s="67">
        <f t="shared" si="1710"/>
        <v>22013</v>
      </c>
      <c r="AL928" s="66"/>
      <c r="AM928" s="68">
        <f t="shared" si="1700"/>
        <v>0</v>
      </c>
      <c r="AN928" s="67">
        <f t="shared" si="1711"/>
        <v>8763.02</v>
      </c>
      <c r="AO928" s="66"/>
      <c r="AP928" s="68">
        <f t="shared" si="1662"/>
        <v>0</v>
      </c>
      <c r="AQ928" s="67">
        <f t="shared" si="1712"/>
        <v>41645</v>
      </c>
      <c r="AR928" s="66"/>
      <c r="AS928" s="68">
        <f t="shared" si="1716"/>
        <v>0</v>
      </c>
      <c r="AT928" s="67">
        <f t="shared" si="1713"/>
        <v>2020</v>
      </c>
      <c r="AU928" s="66"/>
      <c r="AV928" s="66">
        <f t="shared" si="1667"/>
        <v>0</v>
      </c>
      <c r="AW928" s="42">
        <f t="shared" si="1654"/>
        <v>1620.0000000000014</v>
      </c>
      <c r="AX928" s="66"/>
      <c r="AY928" s="66">
        <f t="shared" si="1717"/>
        <v>0</v>
      </c>
      <c r="AZ928" s="67">
        <f t="shared" si="1663"/>
        <v>1738.6</v>
      </c>
      <c r="BA928" s="66"/>
      <c r="BB928" s="68">
        <f t="shared" si="1718"/>
        <v>0</v>
      </c>
      <c r="BC928" s="67">
        <f t="shared" si="1668"/>
        <v>1254.5999999999999</v>
      </c>
      <c r="BD928" s="66"/>
      <c r="BE928" s="68">
        <f t="shared" si="1719"/>
        <v>0</v>
      </c>
      <c r="BF928" s="67">
        <f t="shared" si="1643"/>
        <v>7194.3200000000015</v>
      </c>
      <c r="BG928" s="66"/>
      <c r="BH928" s="68">
        <f t="shared" si="1720"/>
        <v>404.79999999999995</v>
      </c>
      <c r="BI928" s="67">
        <f t="shared" si="1701"/>
        <v>40033.839999999989</v>
      </c>
      <c r="BJ928" s="66"/>
      <c r="BK928" s="68">
        <f t="shared" si="1721"/>
        <v>0</v>
      </c>
      <c r="BL928" s="67">
        <f t="shared" si="1669"/>
        <v>4141.4000000000005</v>
      </c>
      <c r="BM928" s="66"/>
      <c r="BN928" s="68">
        <f t="shared" si="1670"/>
        <v>0</v>
      </c>
      <c r="BO928" s="67">
        <f t="shared" si="1671"/>
        <v>6031.5000000000018</v>
      </c>
      <c r="BP928" s="66"/>
      <c r="BQ928" s="68">
        <f t="shared" si="1696"/>
        <v>0</v>
      </c>
      <c r="BR928" s="67">
        <f t="shared" si="1648"/>
        <v>23046.619999999992</v>
      </c>
      <c r="BS928" s="66"/>
      <c r="BT928" s="66">
        <f t="shared" si="1693"/>
        <v>80</v>
      </c>
      <c r="BU928" s="67">
        <f t="shared" si="1686"/>
        <v>35689</v>
      </c>
      <c r="BV928" s="66"/>
      <c r="BW928" s="66">
        <f t="shared" si="1694"/>
        <v>80</v>
      </c>
      <c r="BX928" s="67">
        <f t="shared" si="1714"/>
        <v>105464</v>
      </c>
      <c r="BY928" s="66"/>
      <c r="BZ928" s="66">
        <f t="shared" si="1695"/>
        <v>80</v>
      </c>
      <c r="CA928" s="67">
        <f t="shared" si="1688"/>
        <v>31169</v>
      </c>
      <c r="CB928" s="66"/>
      <c r="CC928" s="66">
        <f t="shared" si="1631"/>
        <v>0</v>
      </c>
      <c r="CD928" s="67">
        <f t="shared" si="1639"/>
        <v>35179.040000000001</v>
      </c>
      <c r="CE928" s="66"/>
      <c r="CF928" s="66">
        <f t="shared" si="1672"/>
        <v>0</v>
      </c>
      <c r="CG928" s="67">
        <f t="shared" si="1673"/>
        <v>3824.4999999999995</v>
      </c>
      <c r="CH928" s="66"/>
      <c r="CI928" s="66">
        <f t="shared" si="1722"/>
        <v>0</v>
      </c>
      <c r="CJ928" s="67">
        <f t="shared" si="1690"/>
        <v>6757.8</v>
      </c>
      <c r="CK928" s="66"/>
      <c r="CL928" s="68">
        <f t="shared" si="1723"/>
        <v>0</v>
      </c>
      <c r="CM928" s="79">
        <f t="shared" si="1674"/>
        <v>4864</v>
      </c>
      <c r="CN928" s="66"/>
      <c r="CO928" s="68">
        <f t="shared" si="1724"/>
        <v>0</v>
      </c>
      <c r="CP928" s="79">
        <f t="shared" si="1675"/>
        <v>3955</v>
      </c>
      <c r="CQ928" s="66"/>
      <c r="CR928" s="68">
        <f t="shared" si="1725"/>
        <v>0</v>
      </c>
      <c r="CS928" s="79">
        <f t="shared" si="1653"/>
        <v>5186</v>
      </c>
      <c r="CT928" s="66"/>
      <c r="CU928" s="68">
        <f t="shared" si="1726"/>
        <v>0</v>
      </c>
      <c r="CV928" s="79">
        <f t="shared" si="1676"/>
        <v>6929</v>
      </c>
      <c r="CW928" s="66"/>
      <c r="CX928" s="66">
        <f t="shared" si="1727"/>
        <v>0</v>
      </c>
      <c r="CY928" s="40">
        <f t="shared" si="1641"/>
        <v>6801.7599999999984</v>
      </c>
      <c r="CZ928" s="65"/>
      <c r="DA928" s="66">
        <f t="shared" si="1728"/>
        <v>0</v>
      </c>
      <c r="DB928" s="67">
        <f t="shared" si="1691"/>
        <v>64858</v>
      </c>
      <c r="DC928" s="66"/>
      <c r="DD928" s="66">
        <f t="shared" si="1729"/>
        <v>0</v>
      </c>
      <c r="DE928" s="67">
        <f t="shared" si="1692"/>
        <v>111629</v>
      </c>
      <c r="DF928" s="66"/>
      <c r="DG928" s="69">
        <f t="shared" si="1730"/>
        <v>0</v>
      </c>
      <c r="DH928" s="67">
        <f t="shared" si="1640"/>
        <v>441234</v>
      </c>
      <c r="DI928" s="66"/>
      <c r="DJ928" s="66">
        <f t="shared" si="1731"/>
        <v>0</v>
      </c>
      <c r="DK928" s="67">
        <f t="shared" si="1677"/>
        <v>3768</v>
      </c>
      <c r="DL928" s="210"/>
      <c r="DM928" s="206">
        <f t="shared" si="1732"/>
        <v>0</v>
      </c>
      <c r="DN928" s="25">
        <f t="shared" si="1664"/>
        <v>0</v>
      </c>
      <c r="DO928" s="5"/>
      <c r="DP928" s="43">
        <f t="shared" si="1733"/>
        <v>0</v>
      </c>
      <c r="DQ928" s="27">
        <f t="shared" si="1678"/>
        <v>6819.5</v>
      </c>
      <c r="DR928" s="5"/>
      <c r="DS928" s="43">
        <f t="shared" si="1734"/>
        <v>0</v>
      </c>
      <c r="DT928" s="27">
        <f t="shared" si="1679"/>
        <v>4846</v>
      </c>
      <c r="DU928" s="5"/>
      <c r="DV928" s="43">
        <f t="shared" si="1735"/>
        <v>0</v>
      </c>
      <c r="DW928" s="27">
        <f t="shared" si="1680"/>
        <v>4835</v>
      </c>
      <c r="DX928" s="5"/>
      <c r="DY928" s="22">
        <f t="shared" si="1736"/>
        <v>0</v>
      </c>
      <c r="DZ928" s="25">
        <f t="shared" si="1681"/>
        <v>523</v>
      </c>
      <c r="EA928" s="22"/>
      <c r="EB928" s="22">
        <f t="shared" si="1737"/>
        <v>0</v>
      </c>
      <c r="EC928" s="28">
        <f t="shared" si="1682"/>
        <v>369</v>
      </c>
      <c r="ED928" s="5"/>
      <c r="EE928" s="43">
        <f t="shared" si="1738"/>
        <v>0</v>
      </c>
      <c r="EF928" s="27">
        <f t="shared" si="1683"/>
        <v>4769</v>
      </c>
      <c r="EG928" s="66"/>
      <c r="EH928" s="66">
        <f t="shared" si="1739"/>
        <v>0</v>
      </c>
      <c r="EI928" s="67">
        <f t="shared" si="1684"/>
        <v>22617</v>
      </c>
      <c r="EJ928" s="66"/>
      <c r="EK928" s="66">
        <f t="shared" si="1702"/>
        <v>0</v>
      </c>
      <c r="EL928" s="67">
        <f t="shared" si="1685"/>
        <v>21247</v>
      </c>
      <c r="EM928" s="110">
        <f t="shared" si="1703"/>
        <v>169195.44553900001</v>
      </c>
    </row>
    <row r="929" spans="1:143" s="35" customFormat="1" ht="12" customHeight="1" x14ac:dyDescent="0.25">
      <c r="A929" s="11">
        <v>46165</v>
      </c>
      <c r="B929" s="11"/>
      <c r="C929" s="377">
        <v>8004985515</v>
      </c>
      <c r="D929" s="17" t="s">
        <v>32</v>
      </c>
      <c r="E929" s="18">
        <v>1200</v>
      </c>
      <c r="F929" s="19">
        <v>3</v>
      </c>
      <c r="G929" s="20">
        <v>191516042049</v>
      </c>
      <c r="H929" s="66"/>
      <c r="I929" s="41">
        <f t="shared" si="1704"/>
        <v>0</v>
      </c>
      <c r="J929" s="48">
        <f t="shared" si="1656"/>
        <v>116093</v>
      </c>
      <c r="K929" s="66"/>
      <c r="L929" s="41">
        <f t="shared" si="1689"/>
        <v>0</v>
      </c>
      <c r="M929" s="48">
        <f t="shared" si="1715"/>
        <v>7752</v>
      </c>
      <c r="N929" s="66"/>
      <c r="O929" s="41">
        <f t="shared" si="1665"/>
        <v>0</v>
      </c>
      <c r="P929" s="48">
        <f t="shared" si="1657"/>
        <v>110136</v>
      </c>
      <c r="Q929" s="66"/>
      <c r="R929" s="66">
        <f t="shared" si="1638"/>
        <v>0</v>
      </c>
      <c r="S929" s="67">
        <f t="shared" si="1658"/>
        <v>13612</v>
      </c>
      <c r="T929" s="66"/>
      <c r="U929" s="66">
        <f t="shared" si="1666"/>
        <v>0</v>
      </c>
      <c r="V929" s="67">
        <f t="shared" si="1705"/>
        <v>37035.600000000006</v>
      </c>
      <c r="W929" s="136"/>
      <c r="X929" s="69">
        <f t="shared" si="1661"/>
        <v>0</v>
      </c>
      <c r="Y929" s="67">
        <f t="shared" si="1706"/>
        <v>6245</v>
      </c>
      <c r="Z929" s="66"/>
      <c r="AA929" s="68">
        <f t="shared" si="1697"/>
        <v>0</v>
      </c>
      <c r="AB929" s="67">
        <f t="shared" si="1707"/>
        <v>5897</v>
      </c>
      <c r="AC929" s="66"/>
      <c r="AD929" s="66">
        <f t="shared" si="1698"/>
        <v>0</v>
      </c>
      <c r="AE929" s="67">
        <f t="shared" si="1708"/>
        <v>3738</v>
      </c>
      <c r="AF929" s="66"/>
      <c r="AG929" s="78">
        <f t="shared" si="1699"/>
        <v>0</v>
      </c>
      <c r="AH929" s="79">
        <f t="shared" si="1709"/>
        <v>4534.5</v>
      </c>
      <c r="AI929" s="66"/>
      <c r="AJ929" s="68">
        <f t="shared" si="1642"/>
        <v>0</v>
      </c>
      <c r="AK929" s="67">
        <f t="shared" si="1710"/>
        <v>22013</v>
      </c>
      <c r="AL929" s="66"/>
      <c r="AM929" s="68">
        <f t="shared" si="1700"/>
        <v>0</v>
      </c>
      <c r="AN929" s="67">
        <f t="shared" si="1711"/>
        <v>8763.02</v>
      </c>
      <c r="AO929" s="66"/>
      <c r="AP929" s="68">
        <f t="shared" si="1662"/>
        <v>0</v>
      </c>
      <c r="AQ929" s="67">
        <f t="shared" si="1712"/>
        <v>41645</v>
      </c>
      <c r="AR929" s="66"/>
      <c r="AS929" s="68">
        <f t="shared" si="1716"/>
        <v>0</v>
      </c>
      <c r="AT929" s="67">
        <f t="shared" si="1713"/>
        <v>2020</v>
      </c>
      <c r="AU929" s="66"/>
      <c r="AV929" s="66">
        <f t="shared" si="1667"/>
        <v>0</v>
      </c>
      <c r="AW929" s="42">
        <f t="shared" si="1654"/>
        <v>1620.0000000000014</v>
      </c>
      <c r="AX929" s="66"/>
      <c r="AY929" s="66">
        <f t="shared" si="1717"/>
        <v>0</v>
      </c>
      <c r="AZ929" s="67">
        <f t="shared" si="1663"/>
        <v>1738.6</v>
      </c>
      <c r="BA929" s="66"/>
      <c r="BB929" s="68">
        <f t="shared" si="1718"/>
        <v>0</v>
      </c>
      <c r="BC929" s="67">
        <f t="shared" si="1668"/>
        <v>1254.5999999999999</v>
      </c>
      <c r="BD929" s="66"/>
      <c r="BE929" s="68">
        <f t="shared" si="1719"/>
        <v>0</v>
      </c>
      <c r="BF929" s="67">
        <f t="shared" si="1643"/>
        <v>7194.3200000000015</v>
      </c>
      <c r="BG929" s="66"/>
      <c r="BH929" s="68">
        <f t="shared" si="1720"/>
        <v>3744</v>
      </c>
      <c r="BI929" s="67">
        <f t="shared" si="1701"/>
        <v>36289.839999999989</v>
      </c>
      <c r="BJ929" s="66"/>
      <c r="BK929" s="68">
        <f t="shared" si="1721"/>
        <v>0</v>
      </c>
      <c r="BL929" s="67">
        <f t="shared" si="1669"/>
        <v>4141.4000000000005</v>
      </c>
      <c r="BM929" s="66"/>
      <c r="BN929" s="68">
        <f t="shared" si="1670"/>
        <v>0</v>
      </c>
      <c r="BO929" s="67">
        <f t="shared" si="1671"/>
        <v>6031.5000000000018</v>
      </c>
      <c r="BP929" s="66"/>
      <c r="BQ929" s="68">
        <f t="shared" si="1696"/>
        <v>0</v>
      </c>
      <c r="BR929" s="67">
        <f t="shared" si="1648"/>
        <v>23046.619999999992</v>
      </c>
      <c r="BS929" s="66"/>
      <c r="BT929" s="66">
        <f t="shared" si="1693"/>
        <v>2400</v>
      </c>
      <c r="BU929" s="67">
        <f t="shared" si="1686"/>
        <v>33289</v>
      </c>
      <c r="BV929" s="66"/>
      <c r="BW929" s="66">
        <f t="shared" si="1694"/>
        <v>2400</v>
      </c>
      <c r="BX929" s="67">
        <f t="shared" si="1714"/>
        <v>103064</v>
      </c>
      <c r="BY929" s="66"/>
      <c r="BZ929" s="66">
        <f t="shared" si="1695"/>
        <v>2400</v>
      </c>
      <c r="CA929" s="67">
        <f t="shared" si="1688"/>
        <v>28769</v>
      </c>
      <c r="CB929" s="66"/>
      <c r="CC929" s="66">
        <f t="shared" ref="CC929:CC992" si="1740">IF(OR(D929="NPP6AUZDB-WT005M",D929="NPP6AUZDB-WT001M",D929="NPC6AUZDB-WT030M",D929="NPP6AUZDB-WT003M",D929="NPP6AUZDB-WT002M",D929="NPC6AUZDB-WT030C",D929="NPC6AUZDB-WT025C",D929="NPC6AUZDB-WT004M",D929="NPC6AUZDB-WT008M",D929="NPC6AUZDB-WT050C",D929="NPC6AUZDB-WT007M",D929="NPC6AUZDB-WT020M",D929="NPC6AUZDB-WT250C",D929="NPC6AUZDB-WT750C",D929="NPC6AUZDB-WT150C",D929="NPC6AUZDB-WT010M",D929="NPC6AUZDB-WT015M",D929="NPC6AUZDB-WT005M",D929="NPC6AUZDB-WT003M",D929="NPC6AUZDB-WT002M",D929="NPC6AUZDB-WT001M",),E929*(F929+0.15),0)</f>
        <v>0</v>
      </c>
      <c r="CD929" s="67">
        <f t="shared" si="1639"/>
        <v>35179.040000000001</v>
      </c>
      <c r="CE929" s="66"/>
      <c r="CF929" s="66">
        <f t="shared" si="1672"/>
        <v>0</v>
      </c>
      <c r="CG929" s="67">
        <f t="shared" si="1673"/>
        <v>3824.4999999999995</v>
      </c>
      <c r="CH929" s="66"/>
      <c r="CI929" s="66">
        <f t="shared" si="1722"/>
        <v>0</v>
      </c>
      <c r="CJ929" s="67">
        <f t="shared" si="1690"/>
        <v>6757.8</v>
      </c>
      <c r="CK929" s="66"/>
      <c r="CL929" s="68">
        <f t="shared" si="1723"/>
        <v>0</v>
      </c>
      <c r="CM929" s="79">
        <f t="shared" si="1674"/>
        <v>4864</v>
      </c>
      <c r="CN929" s="66"/>
      <c r="CO929" s="68">
        <f t="shared" si="1724"/>
        <v>0</v>
      </c>
      <c r="CP929" s="79">
        <f t="shared" si="1675"/>
        <v>3955</v>
      </c>
      <c r="CQ929" s="66"/>
      <c r="CR929" s="68">
        <f t="shared" si="1725"/>
        <v>0</v>
      </c>
      <c r="CS929" s="79">
        <f t="shared" si="1653"/>
        <v>5186</v>
      </c>
      <c r="CT929" s="66"/>
      <c r="CU929" s="68">
        <f t="shared" si="1726"/>
        <v>0</v>
      </c>
      <c r="CV929" s="79">
        <f t="shared" si="1676"/>
        <v>6929</v>
      </c>
      <c r="CW929" s="66"/>
      <c r="CX929" s="66">
        <f t="shared" si="1727"/>
        <v>0</v>
      </c>
      <c r="CY929" s="40">
        <f t="shared" si="1641"/>
        <v>6801.7599999999984</v>
      </c>
      <c r="CZ929" s="65"/>
      <c r="DA929" s="66">
        <f t="shared" si="1728"/>
        <v>0</v>
      </c>
      <c r="DB929" s="67">
        <f t="shared" si="1691"/>
        <v>64858</v>
      </c>
      <c r="DC929" s="66"/>
      <c r="DD929" s="66">
        <f t="shared" si="1729"/>
        <v>0</v>
      </c>
      <c r="DE929" s="67">
        <f t="shared" si="1692"/>
        <v>111629</v>
      </c>
      <c r="DF929" s="66"/>
      <c r="DG929" s="69">
        <f t="shared" si="1730"/>
        <v>0</v>
      </c>
      <c r="DH929" s="67">
        <f t="shared" si="1640"/>
        <v>441234</v>
      </c>
      <c r="DI929" s="66"/>
      <c r="DJ929" s="66">
        <f t="shared" si="1731"/>
        <v>0</v>
      </c>
      <c r="DK929" s="67">
        <f t="shared" si="1677"/>
        <v>3768</v>
      </c>
      <c r="DL929" s="210"/>
      <c r="DM929" s="206">
        <f t="shared" si="1732"/>
        <v>0</v>
      </c>
      <c r="DN929" s="25">
        <f t="shared" si="1664"/>
        <v>0</v>
      </c>
      <c r="DO929" s="5"/>
      <c r="DP929" s="43">
        <f t="shared" si="1733"/>
        <v>0</v>
      </c>
      <c r="DQ929" s="27">
        <f t="shared" si="1678"/>
        <v>6819.5</v>
      </c>
      <c r="DR929" s="5"/>
      <c r="DS929" s="43">
        <f t="shared" si="1734"/>
        <v>0</v>
      </c>
      <c r="DT929" s="27">
        <f t="shared" si="1679"/>
        <v>4846</v>
      </c>
      <c r="DU929" s="5"/>
      <c r="DV929" s="43">
        <f t="shared" si="1735"/>
        <v>0</v>
      </c>
      <c r="DW929" s="27">
        <f t="shared" si="1680"/>
        <v>4835</v>
      </c>
      <c r="DX929" s="5"/>
      <c r="DY929" s="22">
        <f t="shared" si="1736"/>
        <v>0</v>
      </c>
      <c r="DZ929" s="25">
        <f t="shared" si="1681"/>
        <v>523</v>
      </c>
      <c r="EA929" s="22"/>
      <c r="EB929" s="22">
        <f t="shared" si="1737"/>
        <v>0</v>
      </c>
      <c r="EC929" s="28">
        <f t="shared" si="1682"/>
        <v>369</v>
      </c>
      <c r="ED929" s="5"/>
      <c r="EE929" s="43">
        <f t="shared" si="1738"/>
        <v>0</v>
      </c>
      <c r="EF929" s="27">
        <f t="shared" si="1683"/>
        <v>4769</v>
      </c>
      <c r="EG929" s="66"/>
      <c r="EH929" s="66">
        <f t="shared" si="1739"/>
        <v>0</v>
      </c>
      <c r="EI929" s="67">
        <f t="shared" si="1684"/>
        <v>22617</v>
      </c>
      <c r="EJ929" s="66"/>
      <c r="EK929" s="66">
        <f t="shared" si="1702"/>
        <v>0</v>
      </c>
      <c r="EL929" s="67">
        <f t="shared" si="1685"/>
        <v>21247</v>
      </c>
      <c r="EM929" s="110">
        <f t="shared" si="1703"/>
        <v>168694.420579</v>
      </c>
    </row>
    <row r="930" spans="1:143" ht="12" customHeight="1" x14ac:dyDescent="0.25">
      <c r="A930" s="11">
        <v>46165</v>
      </c>
      <c r="B930" s="11"/>
      <c r="C930" s="377">
        <v>8004985517</v>
      </c>
      <c r="D930" s="17" t="s">
        <v>122</v>
      </c>
      <c r="E930" s="18">
        <v>540</v>
      </c>
      <c r="F930" s="19">
        <v>2</v>
      </c>
      <c r="G930" s="20">
        <v>191516052314</v>
      </c>
      <c r="H930" s="66"/>
      <c r="I930" s="41">
        <f t="shared" si="1704"/>
        <v>0</v>
      </c>
      <c r="J930" s="48">
        <f t="shared" si="1656"/>
        <v>116093</v>
      </c>
      <c r="K930" s="66"/>
      <c r="L930" s="41">
        <f t="shared" si="1689"/>
        <v>0</v>
      </c>
      <c r="M930" s="48">
        <f t="shared" si="1715"/>
        <v>7752</v>
      </c>
      <c r="N930" s="66"/>
      <c r="O930" s="41">
        <f t="shared" si="1665"/>
        <v>0</v>
      </c>
      <c r="P930" s="48">
        <f t="shared" si="1657"/>
        <v>110136</v>
      </c>
      <c r="Q930" s="66"/>
      <c r="R930" s="66">
        <f t="shared" si="1638"/>
        <v>0</v>
      </c>
      <c r="S930" s="67">
        <f t="shared" si="1658"/>
        <v>13612</v>
      </c>
      <c r="T930" s="66"/>
      <c r="U930" s="66">
        <f t="shared" si="1666"/>
        <v>0</v>
      </c>
      <c r="V930" s="67">
        <f t="shared" si="1705"/>
        <v>37035.600000000006</v>
      </c>
      <c r="X930" s="69">
        <f t="shared" si="1661"/>
        <v>0</v>
      </c>
      <c r="Y930" s="67">
        <f t="shared" si="1706"/>
        <v>6245</v>
      </c>
      <c r="Z930" s="66"/>
      <c r="AA930" s="68">
        <f t="shared" si="1697"/>
        <v>0</v>
      </c>
      <c r="AB930" s="67">
        <f t="shared" si="1707"/>
        <v>5897</v>
      </c>
      <c r="AC930" s="66"/>
      <c r="AD930" s="66">
        <f t="shared" si="1698"/>
        <v>0</v>
      </c>
      <c r="AE930" s="67">
        <f t="shared" si="1708"/>
        <v>3738</v>
      </c>
      <c r="AF930" s="66"/>
      <c r="AG930" s="78">
        <f t="shared" si="1699"/>
        <v>0</v>
      </c>
      <c r="AH930" s="79">
        <f t="shared" si="1709"/>
        <v>4534.5</v>
      </c>
      <c r="AI930" s="66"/>
      <c r="AJ930" s="68">
        <f t="shared" si="1642"/>
        <v>0</v>
      </c>
      <c r="AK930" s="67">
        <f t="shared" si="1710"/>
        <v>22013</v>
      </c>
      <c r="AL930" s="66"/>
      <c r="AM930" s="68">
        <f t="shared" si="1700"/>
        <v>0</v>
      </c>
      <c r="AN930" s="67">
        <f t="shared" si="1711"/>
        <v>8763.02</v>
      </c>
      <c r="AO930" s="66"/>
      <c r="AP930" s="68">
        <f t="shared" si="1662"/>
        <v>0</v>
      </c>
      <c r="AQ930" s="67">
        <f t="shared" si="1712"/>
        <v>41645</v>
      </c>
      <c r="AR930" s="66"/>
      <c r="AS930" s="68">
        <f t="shared" si="1716"/>
        <v>0</v>
      </c>
      <c r="AT930" s="67">
        <f t="shared" si="1713"/>
        <v>2020</v>
      </c>
      <c r="AU930" s="66"/>
      <c r="AV930" s="66">
        <f t="shared" si="1667"/>
        <v>0</v>
      </c>
      <c r="AW930" s="42">
        <f t="shared" si="1654"/>
        <v>1620.0000000000014</v>
      </c>
      <c r="AX930" s="66"/>
      <c r="AY930" s="66">
        <f t="shared" si="1717"/>
        <v>0</v>
      </c>
      <c r="AZ930" s="67">
        <f t="shared" si="1663"/>
        <v>1738.6</v>
      </c>
      <c r="BA930" s="66"/>
      <c r="BB930" s="68">
        <f t="shared" si="1718"/>
        <v>0</v>
      </c>
      <c r="BC930" s="67">
        <f t="shared" si="1668"/>
        <v>1254.5999999999999</v>
      </c>
      <c r="BD930" s="66"/>
      <c r="BE930" s="68">
        <f t="shared" si="1719"/>
        <v>0</v>
      </c>
      <c r="BF930" s="67">
        <f t="shared" si="1643"/>
        <v>7194.3200000000015</v>
      </c>
      <c r="BG930" s="66"/>
      <c r="BH930" s="68">
        <f t="shared" si="1720"/>
        <v>1144.8</v>
      </c>
      <c r="BI930" s="67">
        <f t="shared" si="1701"/>
        <v>35145.039999999986</v>
      </c>
      <c r="BJ930" s="66"/>
      <c r="BK930" s="68">
        <f t="shared" si="1721"/>
        <v>0</v>
      </c>
      <c r="BL930" s="67">
        <f t="shared" si="1669"/>
        <v>4141.4000000000005</v>
      </c>
      <c r="BM930" s="66"/>
      <c r="BN930" s="68">
        <f t="shared" si="1670"/>
        <v>0</v>
      </c>
      <c r="BO930" s="67">
        <f t="shared" si="1671"/>
        <v>6031.5000000000018</v>
      </c>
      <c r="BP930" s="66"/>
      <c r="BQ930" s="68">
        <f t="shared" si="1696"/>
        <v>0</v>
      </c>
      <c r="BR930" s="67">
        <f t="shared" si="1648"/>
        <v>23046.619999999992</v>
      </c>
      <c r="BS930" s="66"/>
      <c r="BT930" s="66">
        <f t="shared" si="1693"/>
        <v>1080</v>
      </c>
      <c r="BU930" s="67">
        <f t="shared" si="1686"/>
        <v>32209</v>
      </c>
      <c r="BV930" s="66"/>
      <c r="BW930" s="66">
        <f t="shared" si="1694"/>
        <v>1080</v>
      </c>
      <c r="BX930" s="67">
        <f t="shared" si="1714"/>
        <v>101984</v>
      </c>
      <c r="BY930" s="66"/>
      <c r="BZ930" s="66">
        <f t="shared" si="1695"/>
        <v>1080</v>
      </c>
      <c r="CA930" s="67">
        <f t="shared" si="1688"/>
        <v>27689</v>
      </c>
      <c r="CB930" s="66"/>
      <c r="CC930" s="66">
        <f t="shared" si="1740"/>
        <v>0</v>
      </c>
      <c r="CD930" s="67">
        <f t="shared" si="1639"/>
        <v>35179.040000000001</v>
      </c>
      <c r="CE930" s="66"/>
      <c r="CF930" s="66">
        <f t="shared" si="1672"/>
        <v>0</v>
      </c>
      <c r="CG930" s="67">
        <f t="shared" si="1673"/>
        <v>3824.4999999999995</v>
      </c>
      <c r="CH930" s="66"/>
      <c r="CI930" s="66">
        <f t="shared" si="1722"/>
        <v>0</v>
      </c>
      <c r="CJ930" s="67">
        <f t="shared" si="1690"/>
        <v>6757.8</v>
      </c>
      <c r="CK930" s="66"/>
      <c r="CL930" s="68">
        <f t="shared" si="1723"/>
        <v>0</v>
      </c>
      <c r="CM930" s="79">
        <f t="shared" si="1674"/>
        <v>4864</v>
      </c>
      <c r="CN930" s="66"/>
      <c r="CO930" s="68">
        <f t="shared" si="1724"/>
        <v>0</v>
      </c>
      <c r="CP930" s="79">
        <f t="shared" si="1675"/>
        <v>3955</v>
      </c>
      <c r="CQ930" s="66"/>
      <c r="CR930" s="68">
        <f t="shared" si="1725"/>
        <v>0</v>
      </c>
      <c r="CS930" s="79">
        <f t="shared" si="1653"/>
        <v>5186</v>
      </c>
      <c r="CT930" s="66"/>
      <c r="CU930" s="68">
        <f t="shared" si="1726"/>
        <v>0</v>
      </c>
      <c r="CV930" s="79">
        <f t="shared" si="1676"/>
        <v>6929</v>
      </c>
      <c r="CW930" s="66"/>
      <c r="CX930" s="66">
        <f t="shared" si="1727"/>
        <v>0</v>
      </c>
      <c r="CY930" s="40">
        <f t="shared" si="1641"/>
        <v>6801.7599999999984</v>
      </c>
      <c r="CZ930" s="65"/>
      <c r="DA930" s="66">
        <f t="shared" si="1728"/>
        <v>0</v>
      </c>
      <c r="DB930" s="67">
        <f t="shared" si="1691"/>
        <v>64858</v>
      </c>
      <c r="DC930" s="66"/>
      <c r="DD930" s="66">
        <f t="shared" si="1729"/>
        <v>0</v>
      </c>
      <c r="DE930" s="67">
        <f t="shared" si="1692"/>
        <v>111629</v>
      </c>
      <c r="DF930" s="66"/>
      <c r="DG930" s="69">
        <f t="shared" si="1730"/>
        <v>0</v>
      </c>
      <c r="DH930" s="67">
        <f t="shared" si="1640"/>
        <v>441234</v>
      </c>
      <c r="DI930" s="66"/>
      <c r="DJ930" s="66">
        <f t="shared" si="1731"/>
        <v>0</v>
      </c>
      <c r="DK930" s="67">
        <f t="shared" si="1677"/>
        <v>3768</v>
      </c>
      <c r="DM930" s="206">
        <f t="shared" si="1732"/>
        <v>0</v>
      </c>
      <c r="DN930" s="25">
        <f t="shared" si="1664"/>
        <v>0</v>
      </c>
      <c r="DO930" s="5"/>
      <c r="DP930" s="43">
        <f t="shared" si="1733"/>
        <v>0</v>
      </c>
      <c r="DQ930" s="27">
        <f t="shared" si="1678"/>
        <v>6819.5</v>
      </c>
      <c r="DR930" s="5"/>
      <c r="DS930" s="43">
        <f t="shared" si="1734"/>
        <v>0</v>
      </c>
      <c r="DT930" s="27">
        <f t="shared" si="1679"/>
        <v>4846</v>
      </c>
      <c r="DU930" s="5"/>
      <c r="DV930" s="43">
        <f t="shared" si="1735"/>
        <v>0</v>
      </c>
      <c r="DW930" s="27">
        <f t="shared" si="1680"/>
        <v>4835</v>
      </c>
      <c r="DX930" s="5"/>
      <c r="DY930" s="22">
        <f t="shared" si="1736"/>
        <v>0</v>
      </c>
      <c r="DZ930" s="25">
        <f t="shared" si="1681"/>
        <v>523</v>
      </c>
      <c r="EA930" s="22"/>
      <c r="EB930" s="22">
        <f t="shared" si="1737"/>
        <v>0</v>
      </c>
      <c r="EC930" s="28">
        <f t="shared" si="1682"/>
        <v>369</v>
      </c>
      <c r="ED930" s="5"/>
      <c r="EE930" s="43">
        <f t="shared" si="1738"/>
        <v>0</v>
      </c>
      <c r="EF930" s="27">
        <f t="shared" si="1683"/>
        <v>4769</v>
      </c>
      <c r="EG930" s="66"/>
      <c r="EH930" s="66">
        <f t="shared" si="1739"/>
        <v>0</v>
      </c>
      <c r="EI930" s="67">
        <f t="shared" si="1684"/>
        <v>22617</v>
      </c>
      <c r="EJ930" s="66"/>
      <c r="EK930" s="66">
        <f t="shared" si="1702"/>
        <v>0</v>
      </c>
      <c r="EL930" s="67">
        <f t="shared" si="1685"/>
        <v>21247</v>
      </c>
      <c r="EM930" s="110">
        <f t="shared" si="1703"/>
        <v>167797.98457900001</v>
      </c>
    </row>
    <row r="931" spans="1:143" s="33" customFormat="1" ht="12" customHeight="1" x14ac:dyDescent="0.25">
      <c r="A931" s="11">
        <v>46165</v>
      </c>
      <c r="B931" s="11"/>
      <c r="C931" s="377">
        <v>8004985518</v>
      </c>
      <c r="D931" s="17" t="s">
        <v>31</v>
      </c>
      <c r="E931" s="18">
        <v>1500</v>
      </c>
      <c r="F931" s="19">
        <v>1</v>
      </c>
      <c r="G931" s="20">
        <v>191516042056</v>
      </c>
      <c r="H931" s="66"/>
      <c r="I931" s="41">
        <f t="shared" si="1704"/>
        <v>0</v>
      </c>
      <c r="J931" s="48">
        <f t="shared" si="1656"/>
        <v>116093</v>
      </c>
      <c r="K931" s="66"/>
      <c r="L931" s="41">
        <f t="shared" si="1689"/>
        <v>0</v>
      </c>
      <c r="M931" s="48">
        <f t="shared" si="1715"/>
        <v>7752</v>
      </c>
      <c r="N931" s="66"/>
      <c r="O931" s="41">
        <f t="shared" si="1665"/>
        <v>0</v>
      </c>
      <c r="P931" s="48">
        <f t="shared" si="1657"/>
        <v>110136</v>
      </c>
      <c r="Q931" s="66"/>
      <c r="R931" s="66">
        <f t="shared" si="1638"/>
        <v>0</v>
      </c>
      <c r="S931" s="67">
        <f t="shared" si="1658"/>
        <v>13612</v>
      </c>
      <c r="T931" s="66"/>
      <c r="U931" s="66">
        <f t="shared" si="1666"/>
        <v>0</v>
      </c>
      <c r="V931" s="67">
        <f t="shared" si="1705"/>
        <v>37035.600000000006</v>
      </c>
      <c r="W931" s="136"/>
      <c r="X931" s="69">
        <f t="shared" si="1661"/>
        <v>0</v>
      </c>
      <c r="Y931" s="67">
        <f t="shared" si="1706"/>
        <v>6245</v>
      </c>
      <c r="Z931" s="66"/>
      <c r="AA931" s="68">
        <f t="shared" si="1697"/>
        <v>0</v>
      </c>
      <c r="AB931" s="67">
        <f t="shared" si="1707"/>
        <v>5897</v>
      </c>
      <c r="AC931" s="66"/>
      <c r="AD931" s="66">
        <f t="shared" si="1698"/>
        <v>0</v>
      </c>
      <c r="AE931" s="67">
        <f t="shared" si="1708"/>
        <v>3738</v>
      </c>
      <c r="AF931" s="66"/>
      <c r="AG931" s="78">
        <f t="shared" si="1699"/>
        <v>0</v>
      </c>
      <c r="AH931" s="79">
        <f t="shared" si="1709"/>
        <v>4534.5</v>
      </c>
      <c r="AI931" s="66"/>
      <c r="AJ931" s="68">
        <f t="shared" si="1642"/>
        <v>0</v>
      </c>
      <c r="AK931" s="67">
        <f t="shared" si="1710"/>
        <v>22013</v>
      </c>
      <c r="AL931" s="66"/>
      <c r="AM931" s="68">
        <f t="shared" si="1700"/>
        <v>0</v>
      </c>
      <c r="AN931" s="67">
        <f t="shared" si="1711"/>
        <v>8763.02</v>
      </c>
      <c r="AO931" s="66"/>
      <c r="AP931" s="68">
        <f t="shared" si="1662"/>
        <v>0</v>
      </c>
      <c r="AQ931" s="67">
        <f t="shared" si="1712"/>
        <v>41645</v>
      </c>
      <c r="AR931" s="66"/>
      <c r="AS931" s="68">
        <f t="shared" si="1716"/>
        <v>0</v>
      </c>
      <c r="AT931" s="67">
        <f t="shared" si="1713"/>
        <v>2020</v>
      </c>
      <c r="AU931" s="66"/>
      <c r="AV931" s="66">
        <f t="shared" si="1667"/>
        <v>0</v>
      </c>
      <c r="AW931" s="42">
        <f t="shared" si="1654"/>
        <v>1620.0000000000014</v>
      </c>
      <c r="AX931" s="66"/>
      <c r="AY931" s="66">
        <f t="shared" si="1717"/>
        <v>0</v>
      </c>
      <c r="AZ931" s="67">
        <f t="shared" si="1663"/>
        <v>1738.6</v>
      </c>
      <c r="BA931" s="66"/>
      <c r="BB931" s="68">
        <f t="shared" si="1718"/>
        <v>0</v>
      </c>
      <c r="BC931" s="67">
        <f t="shared" si="1668"/>
        <v>1254.5999999999999</v>
      </c>
      <c r="BD931" s="66"/>
      <c r="BE931" s="68">
        <f t="shared" si="1719"/>
        <v>0</v>
      </c>
      <c r="BF931" s="67">
        <f t="shared" si="1643"/>
        <v>7194.3200000000015</v>
      </c>
      <c r="BG931" s="66"/>
      <c r="BH931" s="68">
        <f t="shared" si="1720"/>
        <v>1680.0000000000002</v>
      </c>
      <c r="BI931" s="67">
        <f t="shared" si="1701"/>
        <v>33465.039999999986</v>
      </c>
      <c r="BJ931" s="66"/>
      <c r="BK931" s="68">
        <f t="shared" si="1721"/>
        <v>0</v>
      </c>
      <c r="BL931" s="67">
        <f t="shared" si="1669"/>
        <v>4141.4000000000005</v>
      </c>
      <c r="BM931" s="66"/>
      <c r="BN931" s="68">
        <f t="shared" si="1670"/>
        <v>0</v>
      </c>
      <c r="BO931" s="67">
        <f t="shared" si="1671"/>
        <v>6031.5000000000018</v>
      </c>
      <c r="BP931" s="66"/>
      <c r="BQ931" s="68">
        <f t="shared" si="1696"/>
        <v>0</v>
      </c>
      <c r="BR931" s="67">
        <f t="shared" si="1648"/>
        <v>23046.619999999992</v>
      </c>
      <c r="BS931" s="66"/>
      <c r="BT931" s="66">
        <f t="shared" si="1693"/>
        <v>3000</v>
      </c>
      <c r="BU931" s="67">
        <f t="shared" si="1686"/>
        <v>29209</v>
      </c>
      <c r="BV931" s="66"/>
      <c r="BW931" s="66">
        <f t="shared" si="1694"/>
        <v>3000</v>
      </c>
      <c r="BX931" s="67">
        <f t="shared" si="1714"/>
        <v>98984</v>
      </c>
      <c r="BY931" s="66"/>
      <c r="BZ931" s="66">
        <f t="shared" si="1695"/>
        <v>3000</v>
      </c>
      <c r="CA931" s="67">
        <f t="shared" si="1688"/>
        <v>24689</v>
      </c>
      <c r="CB931" s="66"/>
      <c r="CC931" s="66">
        <f t="shared" si="1740"/>
        <v>0</v>
      </c>
      <c r="CD931" s="67">
        <f t="shared" si="1639"/>
        <v>35179.040000000001</v>
      </c>
      <c r="CE931" s="66"/>
      <c r="CF931" s="66">
        <f t="shared" si="1672"/>
        <v>0</v>
      </c>
      <c r="CG931" s="67">
        <f t="shared" si="1673"/>
        <v>3824.4999999999995</v>
      </c>
      <c r="CH931" s="66"/>
      <c r="CI931" s="66">
        <f t="shared" si="1722"/>
        <v>0</v>
      </c>
      <c r="CJ931" s="67">
        <f t="shared" si="1690"/>
        <v>6757.8</v>
      </c>
      <c r="CK931" s="66"/>
      <c r="CL931" s="68">
        <f t="shared" si="1723"/>
        <v>0</v>
      </c>
      <c r="CM931" s="79">
        <f t="shared" si="1674"/>
        <v>4864</v>
      </c>
      <c r="CN931" s="66"/>
      <c r="CO931" s="68">
        <f t="shared" si="1724"/>
        <v>0</v>
      </c>
      <c r="CP931" s="79">
        <f t="shared" si="1675"/>
        <v>3955</v>
      </c>
      <c r="CQ931" s="66"/>
      <c r="CR931" s="68">
        <f t="shared" si="1725"/>
        <v>0</v>
      </c>
      <c r="CS931" s="79">
        <f t="shared" si="1653"/>
        <v>5186</v>
      </c>
      <c r="CT931" s="66"/>
      <c r="CU931" s="68">
        <f t="shared" si="1726"/>
        <v>0</v>
      </c>
      <c r="CV931" s="79">
        <f t="shared" si="1676"/>
        <v>6929</v>
      </c>
      <c r="CW931" s="66"/>
      <c r="CX931" s="66">
        <f t="shared" si="1727"/>
        <v>0</v>
      </c>
      <c r="CY931" s="40">
        <f t="shared" si="1641"/>
        <v>6801.7599999999984</v>
      </c>
      <c r="CZ931" s="65"/>
      <c r="DA931" s="66">
        <f t="shared" si="1728"/>
        <v>0</v>
      </c>
      <c r="DB931" s="67">
        <f t="shared" si="1691"/>
        <v>64858</v>
      </c>
      <c r="DC931" s="66"/>
      <c r="DD931" s="66">
        <f t="shared" si="1729"/>
        <v>0</v>
      </c>
      <c r="DE931" s="67">
        <f t="shared" si="1692"/>
        <v>111629</v>
      </c>
      <c r="DF931" s="66"/>
      <c r="DG931" s="69">
        <f t="shared" si="1730"/>
        <v>0</v>
      </c>
      <c r="DH931" s="67">
        <f t="shared" si="1640"/>
        <v>441234</v>
      </c>
      <c r="DI931" s="66"/>
      <c r="DJ931" s="66">
        <f t="shared" si="1731"/>
        <v>0</v>
      </c>
      <c r="DK931" s="67">
        <f t="shared" si="1677"/>
        <v>3768</v>
      </c>
      <c r="DL931" s="210"/>
      <c r="DM931" s="206">
        <f t="shared" si="1732"/>
        <v>0</v>
      </c>
      <c r="DN931" s="25">
        <f t="shared" si="1664"/>
        <v>0</v>
      </c>
      <c r="DO931" s="5"/>
      <c r="DP931" s="43">
        <f t="shared" si="1733"/>
        <v>0</v>
      </c>
      <c r="DQ931" s="27">
        <f t="shared" si="1678"/>
        <v>6819.5</v>
      </c>
      <c r="DR931" s="5"/>
      <c r="DS931" s="43">
        <f t="shared" si="1734"/>
        <v>0</v>
      </c>
      <c r="DT931" s="27">
        <f t="shared" si="1679"/>
        <v>4846</v>
      </c>
      <c r="DU931" s="5"/>
      <c r="DV931" s="43">
        <f t="shared" si="1735"/>
        <v>0</v>
      </c>
      <c r="DW931" s="27">
        <f t="shared" si="1680"/>
        <v>4835</v>
      </c>
      <c r="DX931" s="5"/>
      <c r="DY931" s="22">
        <f t="shared" si="1736"/>
        <v>0</v>
      </c>
      <c r="DZ931" s="25">
        <f t="shared" si="1681"/>
        <v>523</v>
      </c>
      <c r="EA931" s="22"/>
      <c r="EB931" s="22">
        <f t="shared" si="1737"/>
        <v>0</v>
      </c>
      <c r="EC931" s="28">
        <f t="shared" si="1682"/>
        <v>369</v>
      </c>
      <c r="ED931" s="5"/>
      <c r="EE931" s="43">
        <f t="shared" si="1738"/>
        <v>0</v>
      </c>
      <c r="EF931" s="27">
        <f t="shared" si="1683"/>
        <v>4769</v>
      </c>
      <c r="EG931" s="66"/>
      <c r="EH931" s="66">
        <f t="shared" si="1739"/>
        <v>0</v>
      </c>
      <c r="EI931" s="67">
        <f t="shared" si="1684"/>
        <v>22617</v>
      </c>
      <c r="EJ931" s="66"/>
      <c r="EK931" s="66">
        <f t="shared" si="1702"/>
        <v>0</v>
      </c>
      <c r="EL931" s="67">
        <f t="shared" si="1685"/>
        <v>21247</v>
      </c>
      <c r="EM931" s="110">
        <f t="shared" si="1703"/>
        <v>167738.16617899999</v>
      </c>
    </row>
    <row r="932" spans="1:143" ht="11.25" customHeight="1" x14ac:dyDescent="0.25">
      <c r="A932" s="11">
        <v>46165</v>
      </c>
      <c r="B932" s="11"/>
      <c r="C932" s="377">
        <v>8004985519</v>
      </c>
      <c r="D932" s="17" t="s">
        <v>216</v>
      </c>
      <c r="E932" s="18">
        <v>100</v>
      </c>
      <c r="F932" s="19">
        <v>1</v>
      </c>
      <c r="G932" s="20">
        <v>191516052338</v>
      </c>
      <c r="H932" s="66"/>
      <c r="I932" s="41">
        <f t="shared" si="1704"/>
        <v>0</v>
      </c>
      <c r="J932" s="48">
        <f t="shared" si="1656"/>
        <v>116093</v>
      </c>
      <c r="K932" s="66"/>
      <c r="L932" s="41">
        <f t="shared" si="1689"/>
        <v>0</v>
      </c>
      <c r="M932" s="48">
        <f t="shared" si="1715"/>
        <v>7752</v>
      </c>
      <c r="N932" s="66"/>
      <c r="O932" s="41">
        <f t="shared" si="1665"/>
        <v>0</v>
      </c>
      <c r="P932" s="48">
        <f t="shared" si="1657"/>
        <v>110136</v>
      </c>
      <c r="Q932" s="66"/>
      <c r="R932" s="66">
        <f t="shared" si="1638"/>
        <v>0</v>
      </c>
      <c r="S932" s="67">
        <f t="shared" si="1658"/>
        <v>13612</v>
      </c>
      <c r="T932" s="66"/>
      <c r="U932" s="66">
        <f t="shared" si="1666"/>
        <v>0</v>
      </c>
      <c r="V932" s="67">
        <f t="shared" si="1705"/>
        <v>37035.600000000006</v>
      </c>
      <c r="X932" s="69">
        <f t="shared" si="1661"/>
        <v>0</v>
      </c>
      <c r="Y932" s="67">
        <f t="shared" si="1706"/>
        <v>6245</v>
      </c>
      <c r="Z932" s="66"/>
      <c r="AA932" s="68">
        <f t="shared" si="1697"/>
        <v>0</v>
      </c>
      <c r="AB932" s="67">
        <f t="shared" si="1707"/>
        <v>5897</v>
      </c>
      <c r="AC932" s="66"/>
      <c r="AD932" s="66">
        <f t="shared" si="1698"/>
        <v>0</v>
      </c>
      <c r="AE932" s="67">
        <f t="shared" si="1708"/>
        <v>3738</v>
      </c>
      <c r="AF932" s="66"/>
      <c r="AG932" s="78">
        <f t="shared" si="1699"/>
        <v>0</v>
      </c>
      <c r="AH932" s="79">
        <f t="shared" si="1709"/>
        <v>4534.5</v>
      </c>
      <c r="AI932" s="66"/>
      <c r="AJ932" s="68">
        <f t="shared" si="1642"/>
        <v>0</v>
      </c>
      <c r="AK932" s="67">
        <f t="shared" si="1710"/>
        <v>22013</v>
      </c>
      <c r="AL932" s="66"/>
      <c r="AM932" s="68">
        <f t="shared" si="1700"/>
        <v>0</v>
      </c>
      <c r="AN932" s="67">
        <f t="shared" si="1711"/>
        <v>8763.02</v>
      </c>
      <c r="AO932" s="66"/>
      <c r="AP932" s="68">
        <f t="shared" si="1662"/>
        <v>0</v>
      </c>
      <c r="AQ932" s="67">
        <f t="shared" si="1712"/>
        <v>41645</v>
      </c>
      <c r="AR932" s="66"/>
      <c r="AS932" s="68">
        <f t="shared" si="1716"/>
        <v>0</v>
      </c>
      <c r="AT932" s="67">
        <f t="shared" si="1713"/>
        <v>2020</v>
      </c>
      <c r="AU932" s="66"/>
      <c r="AV932" s="66">
        <f t="shared" si="1667"/>
        <v>0</v>
      </c>
      <c r="AW932" s="42">
        <f t="shared" si="1654"/>
        <v>1620.0000000000014</v>
      </c>
      <c r="AX932" s="66"/>
      <c r="AY932" s="66">
        <f t="shared" si="1717"/>
        <v>0</v>
      </c>
      <c r="AZ932" s="67">
        <f t="shared" si="1663"/>
        <v>1738.6</v>
      </c>
      <c r="BA932" s="66"/>
      <c r="BB932" s="68">
        <f t="shared" si="1718"/>
        <v>0</v>
      </c>
      <c r="BC932" s="67">
        <f t="shared" si="1668"/>
        <v>1254.5999999999999</v>
      </c>
      <c r="BD932" s="66"/>
      <c r="BE932" s="68">
        <f t="shared" si="1719"/>
        <v>112.00000000000001</v>
      </c>
      <c r="BF932" s="67">
        <f t="shared" si="1643"/>
        <v>7082.3200000000015</v>
      </c>
      <c r="BG932" s="66"/>
      <c r="BH932" s="68">
        <f t="shared" si="1720"/>
        <v>0</v>
      </c>
      <c r="BI932" s="67">
        <f t="shared" si="1701"/>
        <v>33465.039999999986</v>
      </c>
      <c r="BJ932" s="66"/>
      <c r="BK932" s="68">
        <f t="shared" si="1721"/>
        <v>0</v>
      </c>
      <c r="BL932" s="67">
        <f t="shared" si="1669"/>
        <v>4141.4000000000005</v>
      </c>
      <c r="BM932" s="66"/>
      <c r="BN932" s="68">
        <f t="shared" si="1670"/>
        <v>0</v>
      </c>
      <c r="BO932" s="67">
        <f t="shared" si="1671"/>
        <v>6031.5000000000018</v>
      </c>
      <c r="BP932" s="66"/>
      <c r="BQ932" s="68">
        <f t="shared" si="1696"/>
        <v>0</v>
      </c>
      <c r="BR932" s="67">
        <f t="shared" si="1648"/>
        <v>23046.619999999992</v>
      </c>
      <c r="BS932" s="66"/>
      <c r="BT932" s="66">
        <f t="shared" si="1693"/>
        <v>200</v>
      </c>
      <c r="BU932" s="67">
        <f t="shared" si="1686"/>
        <v>29009</v>
      </c>
      <c r="BV932" s="66"/>
      <c r="BW932" s="66">
        <f t="shared" si="1694"/>
        <v>200</v>
      </c>
      <c r="BX932" s="67">
        <f t="shared" si="1714"/>
        <v>98784</v>
      </c>
      <c r="BY932" s="66"/>
      <c r="BZ932" s="66">
        <f t="shared" si="1695"/>
        <v>200</v>
      </c>
      <c r="CA932" s="67">
        <f t="shared" si="1688"/>
        <v>24489</v>
      </c>
      <c r="CB932" s="66"/>
      <c r="CC932" s="66">
        <f t="shared" si="1740"/>
        <v>0</v>
      </c>
      <c r="CD932" s="67">
        <f t="shared" si="1639"/>
        <v>35179.040000000001</v>
      </c>
      <c r="CE932" s="66"/>
      <c r="CF932" s="66">
        <f t="shared" si="1672"/>
        <v>0</v>
      </c>
      <c r="CG932" s="67">
        <f t="shared" si="1673"/>
        <v>3824.4999999999995</v>
      </c>
      <c r="CH932" s="66"/>
      <c r="CI932" s="66">
        <f t="shared" si="1722"/>
        <v>0</v>
      </c>
      <c r="CJ932" s="67">
        <f t="shared" si="1690"/>
        <v>6757.8</v>
      </c>
      <c r="CK932" s="66"/>
      <c r="CL932" s="68">
        <f t="shared" si="1723"/>
        <v>0</v>
      </c>
      <c r="CM932" s="79">
        <f t="shared" si="1674"/>
        <v>4864</v>
      </c>
      <c r="CN932" s="66"/>
      <c r="CO932" s="68">
        <f t="shared" si="1724"/>
        <v>0</v>
      </c>
      <c r="CP932" s="79">
        <f t="shared" si="1675"/>
        <v>3955</v>
      </c>
      <c r="CQ932" s="66"/>
      <c r="CR932" s="68">
        <f t="shared" si="1725"/>
        <v>0</v>
      </c>
      <c r="CS932" s="79">
        <f t="shared" si="1653"/>
        <v>5186</v>
      </c>
      <c r="CT932" s="66"/>
      <c r="CU932" s="68">
        <f t="shared" si="1726"/>
        <v>0</v>
      </c>
      <c r="CV932" s="79">
        <f t="shared" si="1676"/>
        <v>6929</v>
      </c>
      <c r="CW932" s="66"/>
      <c r="CX932" s="66">
        <f t="shared" si="1727"/>
        <v>0</v>
      </c>
      <c r="CY932" s="40">
        <f t="shared" si="1641"/>
        <v>6801.7599999999984</v>
      </c>
      <c r="CZ932" s="65"/>
      <c r="DA932" s="66">
        <f t="shared" si="1728"/>
        <v>0</v>
      </c>
      <c r="DB932" s="67">
        <f t="shared" si="1691"/>
        <v>64858</v>
      </c>
      <c r="DC932" s="66"/>
      <c r="DD932" s="66">
        <f t="shared" si="1729"/>
        <v>0</v>
      </c>
      <c r="DE932" s="67">
        <f t="shared" si="1692"/>
        <v>111629</v>
      </c>
      <c r="DF932" s="66"/>
      <c r="DG932" s="69">
        <f t="shared" si="1730"/>
        <v>0</v>
      </c>
      <c r="DH932" s="67">
        <f t="shared" si="1640"/>
        <v>441234</v>
      </c>
      <c r="DI932" s="66"/>
      <c r="DJ932" s="66">
        <f t="shared" si="1731"/>
        <v>0</v>
      </c>
      <c r="DK932" s="67">
        <f t="shared" si="1677"/>
        <v>3768</v>
      </c>
      <c r="DM932" s="206">
        <f t="shared" si="1732"/>
        <v>0</v>
      </c>
      <c r="DN932" s="25">
        <f t="shared" si="1664"/>
        <v>0</v>
      </c>
      <c r="DO932" s="5"/>
      <c r="DP932" s="43">
        <f t="shared" si="1733"/>
        <v>0</v>
      </c>
      <c r="DQ932" s="27">
        <f t="shared" si="1678"/>
        <v>6819.5</v>
      </c>
      <c r="DR932" s="5"/>
      <c r="DS932" s="43">
        <f t="shared" si="1734"/>
        <v>0</v>
      </c>
      <c r="DT932" s="27">
        <f t="shared" si="1679"/>
        <v>4846</v>
      </c>
      <c r="DU932" s="5"/>
      <c r="DV932" s="43">
        <f t="shared" si="1735"/>
        <v>0</v>
      </c>
      <c r="DW932" s="27">
        <f t="shared" si="1680"/>
        <v>4835</v>
      </c>
      <c r="DX932" s="5"/>
      <c r="DY932" s="22">
        <f t="shared" si="1736"/>
        <v>0</v>
      </c>
      <c r="DZ932" s="25">
        <f t="shared" si="1681"/>
        <v>523</v>
      </c>
      <c r="EA932" s="22"/>
      <c r="EB932" s="22">
        <f t="shared" si="1737"/>
        <v>0</v>
      </c>
      <c r="EC932" s="28">
        <f t="shared" si="1682"/>
        <v>369</v>
      </c>
      <c r="ED932" s="5"/>
      <c r="EE932" s="43">
        <f t="shared" si="1738"/>
        <v>0</v>
      </c>
      <c r="EF932" s="27">
        <f t="shared" si="1683"/>
        <v>4769</v>
      </c>
      <c r="EG932" s="66"/>
      <c r="EH932" s="66">
        <f t="shared" si="1739"/>
        <v>0</v>
      </c>
      <c r="EI932" s="67">
        <f t="shared" si="1684"/>
        <v>22617</v>
      </c>
      <c r="EJ932" s="66"/>
      <c r="EK932" s="66">
        <f t="shared" si="1702"/>
        <v>0</v>
      </c>
      <c r="EL932" s="67">
        <f t="shared" si="1685"/>
        <v>21247</v>
      </c>
      <c r="EM932" s="110">
        <f t="shared" si="1703"/>
        <v>167674.90377899999</v>
      </c>
    </row>
    <row r="933" spans="1:143" ht="11.25" customHeight="1" x14ac:dyDescent="0.25">
      <c r="A933" s="11">
        <v>46165</v>
      </c>
      <c r="B933" s="11"/>
      <c r="C933" s="377">
        <v>8004985520</v>
      </c>
      <c r="D933" s="17" t="s">
        <v>267</v>
      </c>
      <c r="E933" s="18">
        <v>100</v>
      </c>
      <c r="F933" s="19">
        <v>1</v>
      </c>
      <c r="G933" s="20">
        <v>191516097964</v>
      </c>
      <c r="H933" s="66"/>
      <c r="I933" s="41">
        <f t="shared" si="1704"/>
        <v>0</v>
      </c>
      <c r="J933" s="48">
        <f t="shared" si="1656"/>
        <v>116093</v>
      </c>
      <c r="K933" s="66"/>
      <c r="L933" s="41">
        <f t="shared" si="1689"/>
        <v>0</v>
      </c>
      <c r="M933" s="48">
        <f t="shared" si="1715"/>
        <v>7752</v>
      </c>
      <c r="N933" s="66"/>
      <c r="O933" s="41">
        <f t="shared" si="1665"/>
        <v>0</v>
      </c>
      <c r="P933" s="48">
        <f t="shared" si="1657"/>
        <v>110136</v>
      </c>
      <c r="Q933" s="66"/>
      <c r="R933" s="66">
        <f t="shared" si="1638"/>
        <v>0</v>
      </c>
      <c r="S933" s="67">
        <f t="shared" si="1658"/>
        <v>13612</v>
      </c>
      <c r="T933" s="66"/>
      <c r="U933" s="66">
        <f t="shared" si="1666"/>
        <v>0</v>
      </c>
      <c r="V933" s="67">
        <f t="shared" si="1705"/>
        <v>37035.600000000006</v>
      </c>
      <c r="X933" s="69">
        <f t="shared" si="1661"/>
        <v>0</v>
      </c>
      <c r="Y933" s="67">
        <f t="shared" si="1706"/>
        <v>6245</v>
      </c>
      <c r="Z933" s="66"/>
      <c r="AA933" s="68">
        <f t="shared" si="1697"/>
        <v>0</v>
      </c>
      <c r="AB933" s="67">
        <f t="shared" si="1707"/>
        <v>5897</v>
      </c>
      <c r="AC933" s="66"/>
      <c r="AD933" s="66">
        <f t="shared" si="1698"/>
        <v>0</v>
      </c>
      <c r="AE933" s="67">
        <f t="shared" si="1708"/>
        <v>3738</v>
      </c>
      <c r="AF933" s="66"/>
      <c r="AG933" s="78">
        <f t="shared" si="1699"/>
        <v>0</v>
      </c>
      <c r="AH933" s="79">
        <f t="shared" si="1709"/>
        <v>4534.5</v>
      </c>
      <c r="AI933" s="66"/>
      <c r="AJ933" s="68">
        <f t="shared" si="1642"/>
        <v>0</v>
      </c>
      <c r="AK933" s="67">
        <f t="shared" si="1710"/>
        <v>22013</v>
      </c>
      <c r="AL933" s="66"/>
      <c r="AM933" s="68">
        <f t="shared" si="1700"/>
        <v>0</v>
      </c>
      <c r="AN933" s="67">
        <f t="shared" si="1711"/>
        <v>8763.02</v>
      </c>
      <c r="AO933" s="66"/>
      <c r="AP933" s="68">
        <f t="shared" si="1662"/>
        <v>0</v>
      </c>
      <c r="AQ933" s="67">
        <f t="shared" si="1712"/>
        <v>41645</v>
      </c>
      <c r="AR933" s="66"/>
      <c r="AS933" s="68">
        <f t="shared" si="1716"/>
        <v>0</v>
      </c>
      <c r="AT933" s="67">
        <f t="shared" si="1713"/>
        <v>2020</v>
      </c>
      <c r="AU933" s="66"/>
      <c r="AV933" s="66">
        <f t="shared" si="1667"/>
        <v>0</v>
      </c>
      <c r="AW933" s="42">
        <f t="shared" si="1654"/>
        <v>1620.0000000000014</v>
      </c>
      <c r="AX933" s="66"/>
      <c r="AY933" s="66">
        <f t="shared" si="1717"/>
        <v>0</v>
      </c>
      <c r="AZ933" s="67">
        <f t="shared" si="1663"/>
        <v>1738.6</v>
      </c>
      <c r="BA933" s="66"/>
      <c r="BB933" s="68">
        <f t="shared" si="1718"/>
        <v>0</v>
      </c>
      <c r="BC933" s="67">
        <f t="shared" si="1668"/>
        <v>1254.5999999999999</v>
      </c>
      <c r="BD933" s="66"/>
      <c r="BE933" s="68">
        <f t="shared" si="1719"/>
        <v>0</v>
      </c>
      <c r="BF933" s="67">
        <f t="shared" si="1643"/>
        <v>7082.3200000000015</v>
      </c>
      <c r="BG933" s="66"/>
      <c r="BH933" s="68">
        <f t="shared" si="1720"/>
        <v>112.00000000000001</v>
      </c>
      <c r="BI933" s="67">
        <f t="shared" si="1701"/>
        <v>33353.039999999986</v>
      </c>
      <c r="BJ933" s="66"/>
      <c r="BK933" s="68">
        <f t="shared" si="1721"/>
        <v>0</v>
      </c>
      <c r="BL933" s="67">
        <f t="shared" si="1669"/>
        <v>4141.4000000000005</v>
      </c>
      <c r="BM933" s="66"/>
      <c r="BN933" s="68">
        <f t="shared" si="1670"/>
        <v>0</v>
      </c>
      <c r="BO933" s="67">
        <f t="shared" si="1671"/>
        <v>6031.5000000000018</v>
      </c>
      <c r="BP933" s="66"/>
      <c r="BQ933" s="68">
        <f t="shared" si="1696"/>
        <v>0</v>
      </c>
      <c r="BR933" s="67">
        <f t="shared" si="1648"/>
        <v>23046.619999999992</v>
      </c>
      <c r="BS933" s="66"/>
      <c r="BT933" s="66">
        <f t="shared" si="1693"/>
        <v>200</v>
      </c>
      <c r="BU933" s="67">
        <f t="shared" si="1686"/>
        <v>28809</v>
      </c>
      <c r="BV933" s="66"/>
      <c r="BW933" s="66">
        <f t="shared" si="1694"/>
        <v>200</v>
      </c>
      <c r="BX933" s="67">
        <f t="shared" si="1714"/>
        <v>98584</v>
      </c>
      <c r="BY933" s="66"/>
      <c r="BZ933" s="66">
        <f t="shared" si="1695"/>
        <v>200</v>
      </c>
      <c r="CA933" s="67">
        <f t="shared" si="1688"/>
        <v>24289</v>
      </c>
      <c r="CB933" s="66"/>
      <c r="CC933" s="66">
        <f t="shared" si="1740"/>
        <v>0</v>
      </c>
      <c r="CD933" s="67">
        <f t="shared" si="1639"/>
        <v>35179.040000000001</v>
      </c>
      <c r="CE933" s="66"/>
      <c r="CF933" s="66">
        <f t="shared" si="1672"/>
        <v>0</v>
      </c>
      <c r="CG933" s="67">
        <f t="shared" si="1673"/>
        <v>3824.4999999999995</v>
      </c>
      <c r="CH933" s="66"/>
      <c r="CI933" s="66">
        <f t="shared" si="1722"/>
        <v>0</v>
      </c>
      <c r="CJ933" s="67">
        <f t="shared" si="1690"/>
        <v>6757.8</v>
      </c>
      <c r="CK933" s="66"/>
      <c r="CL933" s="68">
        <f t="shared" si="1723"/>
        <v>0</v>
      </c>
      <c r="CM933" s="79">
        <f t="shared" si="1674"/>
        <v>4864</v>
      </c>
      <c r="CN933" s="66"/>
      <c r="CO933" s="68">
        <f t="shared" si="1724"/>
        <v>0</v>
      </c>
      <c r="CP933" s="79">
        <f t="shared" si="1675"/>
        <v>3955</v>
      </c>
      <c r="CQ933" s="66"/>
      <c r="CR933" s="68">
        <f t="shared" si="1725"/>
        <v>0</v>
      </c>
      <c r="CS933" s="79">
        <f t="shared" si="1653"/>
        <v>5186</v>
      </c>
      <c r="CT933" s="66"/>
      <c r="CU933" s="68">
        <f t="shared" si="1726"/>
        <v>0</v>
      </c>
      <c r="CV933" s="79">
        <f t="shared" si="1676"/>
        <v>6929</v>
      </c>
      <c r="CW933" s="66"/>
      <c r="CX933" s="66">
        <f t="shared" si="1727"/>
        <v>0</v>
      </c>
      <c r="CY933" s="40">
        <f t="shared" si="1641"/>
        <v>6801.7599999999984</v>
      </c>
      <c r="CZ933" s="65"/>
      <c r="DA933" s="66">
        <f t="shared" si="1728"/>
        <v>0</v>
      </c>
      <c r="DB933" s="67">
        <f t="shared" si="1691"/>
        <v>64858</v>
      </c>
      <c r="DC933" s="66"/>
      <c r="DD933" s="66">
        <f t="shared" si="1729"/>
        <v>0</v>
      </c>
      <c r="DE933" s="67">
        <f t="shared" si="1692"/>
        <v>111629</v>
      </c>
      <c r="DF933" s="66"/>
      <c r="DG933" s="69">
        <f t="shared" si="1730"/>
        <v>100</v>
      </c>
      <c r="DH933" s="67">
        <f t="shared" si="1640"/>
        <v>441134</v>
      </c>
      <c r="DI933" s="66"/>
      <c r="DJ933" s="66">
        <f t="shared" si="1731"/>
        <v>0</v>
      </c>
      <c r="DK933" s="67">
        <f t="shared" si="1677"/>
        <v>3768</v>
      </c>
      <c r="DM933" s="206">
        <f t="shared" si="1732"/>
        <v>0</v>
      </c>
      <c r="DN933" s="25">
        <f t="shared" si="1664"/>
        <v>0</v>
      </c>
      <c r="DO933" s="5"/>
      <c r="DP933" s="43">
        <f t="shared" si="1733"/>
        <v>0</v>
      </c>
      <c r="DQ933" s="27">
        <f t="shared" si="1678"/>
        <v>6819.5</v>
      </c>
      <c r="DR933" s="5"/>
      <c r="DS933" s="43">
        <f t="shared" si="1734"/>
        <v>0</v>
      </c>
      <c r="DT933" s="27">
        <f t="shared" si="1679"/>
        <v>4846</v>
      </c>
      <c r="DU933" s="5"/>
      <c r="DV933" s="43">
        <f t="shared" si="1735"/>
        <v>0</v>
      </c>
      <c r="DW933" s="27">
        <f t="shared" si="1680"/>
        <v>4835</v>
      </c>
      <c r="DX933" s="5"/>
      <c r="DY933" s="22">
        <f t="shared" si="1736"/>
        <v>0</v>
      </c>
      <c r="DZ933" s="25">
        <f t="shared" si="1681"/>
        <v>523</v>
      </c>
      <c r="EA933" s="22"/>
      <c r="EB933" s="22">
        <f t="shared" si="1737"/>
        <v>0</v>
      </c>
      <c r="EC933" s="28">
        <f t="shared" si="1682"/>
        <v>369</v>
      </c>
      <c r="ED933" s="5"/>
      <c r="EE933" s="43">
        <f t="shared" si="1738"/>
        <v>0</v>
      </c>
      <c r="EF933" s="27">
        <f t="shared" si="1683"/>
        <v>4769</v>
      </c>
      <c r="EG933" s="66"/>
      <c r="EH933" s="66">
        <f t="shared" si="1739"/>
        <v>0</v>
      </c>
      <c r="EI933" s="67">
        <f t="shared" si="1684"/>
        <v>22617</v>
      </c>
      <c r="EJ933" s="66"/>
      <c r="EK933" s="66">
        <f t="shared" si="1702"/>
        <v>0</v>
      </c>
      <c r="EL933" s="67">
        <f t="shared" si="1685"/>
        <v>21247</v>
      </c>
      <c r="EM933" s="110">
        <f t="shared" si="1703"/>
        <v>167617.35105900001</v>
      </c>
    </row>
    <row r="934" spans="1:143" ht="11.25" customHeight="1" x14ac:dyDescent="0.25">
      <c r="A934" s="11">
        <v>46165</v>
      </c>
      <c r="B934" s="11"/>
      <c r="C934" s="377">
        <v>8004986231</v>
      </c>
      <c r="D934" s="17" t="s">
        <v>38</v>
      </c>
      <c r="E934" s="18">
        <v>30</v>
      </c>
      <c r="F934" s="19">
        <v>5</v>
      </c>
      <c r="G934" s="20">
        <v>191516042025</v>
      </c>
      <c r="H934" s="66"/>
      <c r="I934" s="41">
        <f t="shared" si="1704"/>
        <v>0</v>
      </c>
      <c r="J934" s="48">
        <f t="shared" si="1656"/>
        <v>116093</v>
      </c>
      <c r="K934" s="66"/>
      <c r="L934" s="41">
        <f t="shared" si="1689"/>
        <v>0</v>
      </c>
      <c r="M934" s="48">
        <f t="shared" si="1715"/>
        <v>7752</v>
      </c>
      <c r="N934" s="66"/>
      <c r="O934" s="41">
        <f t="shared" ref="O934:O965" si="1741">IF(OR(D934="NPC6ASZDB-WT019M",D934="NPC6ASZDB-RD015M",D934="NPC06SZDB-BK006M",D934="NPC06SZDB-BK007M",D934="NPC6ASZDB-OR750C",D934="NPC06SZDB-BK004M",D934="NPC06SZDB-BL015M",D934="NPC6ASZDB-BL013C",D934="NPC6ASZDB-BL030C",D934="NPC6ASZDB-GY009M",D934="NPC06SZDB-BK002M",D934="NPC6ASZDB-GY025C",D934="NPC06SZDB-BK003M",D934="NPC06SZDB-GY005M",D934="NPC6ASZDB-RD020C",D934="NPC06SZDB-YL040M",D934="NPC6ASZDB-GY125C",D934="NPC06SZDB-YL002M",D934="NPC6ASZDB-WT100M",D934="NPC6ASZDB-RD008M",D934="NPC6ASZDB-YL009M",D934="NPC6ASZDB-VT010M",D934="NPC6ASZDB-OR007M",D934="NPC6ASZDB-VT007M",D934="NPC6ASZDB-BK007M",D934="NPC6ASZDB-GY350C",D934="NPC6ASZDB-YL350C",D934="NPC6ASZDB-OR350C",D934="NPC6ASZDB-VT350C",D934="NPC6ASZDB-BL350C",D934="NPC6ASZDB-RD350C",D934="NPC6ASZDB-BK350C",D934="NPC6ASZDB-VT003M",D934="NPC6ASZDB-OR250C",D934="NPC6ASZDB-VT250C",D934="NPC6ASZDB-VT002M",D934="NPC6ASZDB-VT050C",D934="NPC6ASZDB-VT001M",D934="NPC6ASZDB-VT150C",D934="NPC6ASZDB-WT017C",D934="NPC6ASZDB-RD030C",D934="NPC6ASZDB-WT030C",D934="NPC6ASZDB-OR020M",D934="NPC6ASZDB-OR020M",D934="NPC6ASZDB-OR015M",D934="NPC06SZDB-WT025C",D934="NPC6ASZDB-WT013M",D934="NPC6ASZDB-BK175C",D934="NPC6ASZDB-GY075C",D934="NPC6ASZDB-BK075C",D934="NPC6ASZDB-BK125C",D934="NPC6ASZDB-GN250C",D934="NPC6ASZDB-WT011M",D934="NPC6ASZDB-WT014M",D934="NPC6ASZDB-OR005M",D934="NPC6ASZDB-GY006M",D934="NPC6ASZDB-WT550C",D934="NPC6ASZDB-WT650C",D934="NPC6ASZDB-WT850C",D934="NPC6ASZDB-WT950C",D934="NPC6ASZDB-RD250C",D934="NPC06SZDB-GY015C",D934="NPC06SZDB-BL020C",D934="NPC06SZDB-YL015C",D934="NPC6ASZDB-BL012M",D934="NPC6ASZDB-WT020C",D934="NPC6ASZDB-BL008M",D934="NPC6ASZDB-BL009M",D934="NPC6ASZDB-WT022M",D934="NPC6ASZDB-YL007M",D934="NPC06SZDB-WT250C",D934="NPC6ASZDB-BL007M",D934="NPC6ASZDB-BK050C",D934="NPC6ASZDB-BK025C",D934="NPC6ASZDB-BL750C",D934="NPC6ASZDB-OR010M",D934="NPC06SZDB-RD015M",D934="NPC6ASZDB-YL012M",D934="NPC6ASZDB-YL030M",D934="NPC6ASZDB-YL020M",D934="NPC6ASZDB-RD050C",D934="NPC06SZDB-BL050C",D934="NPC06SZDB-RD050C",D934="NPC06SZDB-YL050C",D934="NPC06SZDB-YL003M",D934="NPC06SZDB-GN002M",D934="NPC6ASZDB-RD010M",D934="NPC6ASZDB-GY450C",D934="NPC6ASZDB-GY450C",D934="NPC6ASZDB-BL250C",D934="NPC6ASZDB-GY050C",D934="NPC6ASZDB-YL250C",D934="NPC6ASZDB-YL008M",D934="NPC06SZDB-YL010M",D934="NPC6ASZDB-GY008M",D934="NPC06SZDB-RD005M",D934="NPC6ASZDB-BL050C",D934="NPC6ASZDB-WT450C",D934="NPC6ASZDB-OR050C",D934="NPC06SZDB-GN010M",D934="NPC06SZDB-RD010M",D934="NPC06SZDB-BL010M",D934="NPC6ASZDB-GY050C",D934="NPC6ASZDB-YL025C",D934="NPC6ASZDB-BK250C",D934="NPC6ASZDB-BK004M",D934="NPC6ASZDB-YL006M",D934="NPC06SZDB-WT007M",D934="NPC6ASZDB-BL015M",D934="NPC6ASZDB-BL020M",D934="NPC6ASZDB-GN010M",D934="NPC6ASZDB-GN015M",D934="NPC6ASZDB-GY250C",D934="NPC6ASZDB-BK030M",D934="NPC06SZDB-GY003M",D934="NPC06SZDB-BL150C",D934="NPC6ASZDB-BK013M",D934="NPC6ASZDB-OR150C",D934="NPC6ASZDB-GY007M",D934="NPC6ASZDB-BK750C",D934="NPC06SZDB-GN003M",D934="NPC06SZDB-BK150C",D934="NPC06SZDB-BK001M",D934="NPC6ASZDB-RD007M",D934="NPC6ASZDB-RD010M",D934="NPC06SZDB-GY006M",D934="NPC06SZDB-GY015M",D934="NPC06SZDB-BK050C",D934="NPC6ASZDB-GN025C",D934="NPC6ASZDB-WT009M",D934="NPC6ASZDB-OR004M",D934="NPC6ASZDB-WT075C",D934="NPC6ASZDB-WT175C",D934="NPC06SZDB-GY001M",D934="NPC06SZDB-GY002M",D934="NPC6ASZDB-WT125C",D934="NPC6ASZDB-WT225C",D934="NPC6ASZDB-WT275C",D934="NPC6ASZDB-GY015M",D934="NPC6ASZDB-RD001M",D934="NPC6ASZDB-RD005M",D934="NPC6ASZDB-WT025C",D934="NPC6ASZDB-YL001M",D934="NPC6ASZDB-YL005M",D934="NPC06SZDB-GY010M",D934="NPC06SZDB-YL005M",D934="NPC06SZDB-YL001M",D934="NPC6ASZDB-BK150C",D934="NPC6ASZDB-BL030M",D934="NPC6ASZDB-YL050C",D934="NPC6ASZDB-YL010M",D934=1711167,D934="NPC6ASZDB-OR010M",D934="NPC06SZDB-YL150C",D934="NPC6ASZDB-OR005M",D934="NPC06SZDB-OR002M",D934="NPC6ASZDB-RD150C",D934="NPC6ASZDB-WT025M",D934="NPC6ASZDB-WT150C",D934="NPC6ASZDB-WT250C",D934="NPC6ASZDB-WT350C",D934="NPC6ASZDB-YL002M",D934="NPC6ASZDB-WT012M",D934="NPC6ASZDB-BL150C",D934="NPC6ASZDB-WT015M",D934="NPC6ASZDB-YL150C",D934="NPC6ASZDB-YL003M",D934="NPC6ASZDB-WT750C",D934="NPC6ASZDB-GN050C",D934="NPC6ASZDB-WT008M",D934="NPC06SZDB-OR010M",D934="NPC6ASZDB-GY150C",D934="NPC6ASZDB-GN150C",D934="NPC6ASZDB-OR001M",D934="NPC6ASZDB-OR002M",D934="NPC6ASZDB-OR003M",D934="NPC06SZDB-RD002M",D934="NPC06SZDB-RD150C",D934="NPC6ASZDB-BK015M",D934="NPC06SZDB-GN001M",D934="NPC06SZDB-GN150C",D934="NPC06SZDB-WT030M",D934="NPC06SZDB-WT750C",D934="NPC06SZDB-WT015M",D934="NPC6ASZDB-WT030M",D934="NPC06SZDB-RD001M",D934="NPC06SZDB-RD003M",D934="NPC06SZDB-OR003M",D934="NPC06SZDB-OR001M",D934="NPC06SZDB-BL001M",D934="NPC06SZDB-BL003M",D934="NPC06SZDB-WT150C",D934="NPC06SZDB-BL002M",D934="NPC6ASZDB-WT050C",D934="NPC06SZDB-WT050C",D934="NPC06SZDB-WT001M",D934="NPC06SZDB-WT002M",D934="NPC06SZDB-WT003M",D934="NPC06SZDB-WT004M",D934="NPC06SZDB-WT005M",D934="NPC06SZDB-WT020M",D934="NPC6ASZDB-GN001M",D934="NPC6ASZDB-GN002M",D934="NPC6ASZDB-GN003M",D934="NPC6ASZDB-GN004M",D934="NPC6ASZDB-GN005M",D934="NPC6ASZDB-GN020M",D934="NPC06SZDB-WT010M",D934="NPC6ASZDB-GN030M",D934=1711091,D934=1711093,D934=1711815,D934=1711094,D934=1711095,D934=1711098,D934=2153215,D934=1711096,D934=1711097,D934=1711027,D934=2153463,D934=1711911,D934="NPC6ASZDB-WT001M",D934="NPC6ASZDB-WT002M",D934="NPC6ASZDB-WT003M",D934="NPC6ASZDB-WT004M",D934="NPC6ASZDB-WT005M",D934="NPC6ASZDB-WT006M",D934="NPC6ASZDB-WT007M",D934="NPC6ASZDB-WT010M",D934="NPC6ASZDB-WT020M",D934="NPC6ASZDB-RD002M",D934="NPC6ASZDB-RD003M",D934="NPC6ASZDB-RD020M",D934="NPC6ASZDB-GY001M",D934="NPC6ASZDB-GY002M",D934="NPC6ASZDB-GY003M",D934="NPC6ASZDB-GY004M",D934="NPC6ASZDB-GY005M",D934="NPC6ASZDB-GY010M",D934="NPC6ASZDB-GY020M",D934="NPC6ASZDB-GY025M",D934="NPC6ASZDB-GY030M",D934="NPC6ASZDB-BL001M",D934="NPC6ASZDB-BL002M",D934="NPC6ASZDB-BL003M",D934="NPC6ASZDB-BL004M",D934="NPC6ASZDB-BL005M",D934="NPC6ASZDB-BL010M",D934="NPC6ASZDB-BK001M",D934="NPC6ASZDB-BK002M",D934="NPC6ASZDB-BK003M",D934="NPC6ASZDB-BK005M",D934="NPC6ASZDB-BK010M",D934="NPC6ASZDB-BK020M",D934=1711171),E934*2,0)</f>
        <v>0</v>
      </c>
      <c r="P934" s="48">
        <f t="shared" si="1657"/>
        <v>110136</v>
      </c>
      <c r="Q934" s="66"/>
      <c r="R934" s="66">
        <f t="shared" ref="R934:R997" si="1742">IF(OR(D934="CO17772-0ZM010",D934="NPC6ASZDB-BK950C",D934="NPC6ASZDB-BK550C",D934="NPC6ASZDB-GN750C",D934="NPC6ASZDB-WT035M",D934="CO17772-0ZM002",D934="CO17772-01M001",D934="NPC6ASZDB-WT028M ",D934="NPC6ASZDB-WT019M",D934="CO17772-0CC050",D934="NPC6ASZDB-WT018M",D934="NPC6ASZDB-WT023M",D934="NPC6ASZDB-WT024M",D934="NPC6ASZDB-OR020M",D934="NPC6ASZDB-RD006M",D934="NPC6ASZDB-WT017M",D934="NPC6ASZDB-GY750C",D934="NPC6ASZDB-YL015M",D934="NPC6ASZDB-WT016M",D934="CO17772-0CM015",D934="NPC6ASZDB-OR750C",D934="NPC6ASZDB-BL013C",D934="NPC6ASZDB-BL030C",D934="NPC6ASZDB-GY009M",D934="NPC6ASZDB-GY025C",D934="NPC6ASZDB-RD020C",D934="CO17772-08F004",D934="CO17772-08F010",D934="NPC6ASZDB-GY125C",D934="CO17772-08C750",D934="NPC06SZDB-YL002M",D934="NPC6ASZDB-WT100M",D934="NPC6ASZDB-RD008M",D934="NPC6ASZDB-YL009M",D934="NPC6ASZDB-VT010M",D934="NPC6ASZDB-OR007M",D934="NPC6ASZDB-VT007M",D934="NPC6ASZDB-BK007M",D934="NPC6ASZDB-GY350C",D934="NPC6ASZDB-YL350C",D934="NPC6ASZDB-OR350C",D934="NPC6ASZDB-VT350C",D934="NPC6ASZDB-BL350C",D934="NPC6ASZDB-RD350C",D934="NPC6ASZDB-VT003M",D934="NPC6ASZDB-OR250C",D934="NPC6ASZDB-VT250C",D934="NPC6ASZDB-VT002M",D934="NPC6ASZDB-VT050C",D934="NPC6ASZDB-VT001M",D934="NPC6ASZDB-VT150C",D934="NPC6ASZDB-WT017C",D934="NPC6ASZDB-RD030C",D934="NPC6ASZDB-WT030C",D934="NPC6ASZDB-OR020M",D934="NPC6ASZDB-OR015M",D934="CO17772-08C250",D934="NPC6ASZDB-WT013M",D934="NPC6ASZDB-BK175C",D934="NPC6ASZDB-GY075C",D934="NPC6ASZDB-BK075C",D934="CO17772-07M001",D934="CO17772-09M001",D934="CO17772-0ZM001",D934="CO17772-0MM001",D934="CO17772-08F002",D934="NPC6ASZDB-BK125C",D934="NPC6ASZDB-GN250C",D934="NPC6ASZDB-WT011M",D934="NPC6ASZDB-WT014M",D934="NPC6ASZDB-OR005M",D934="NPC6ASZDB-GY006M",D934="NPC6ASZDB-WT550C",D934="NPC6ASZDB-WT650C",D934="NPC6ASZDB-WT850C",D934="NPC6ASZDB-WT950C",D934="NPC6ASZDB-RD250C",D934="NPC6ASZDB-BL012M",D934="NPC6ASZDB-WT020C",D934="NPC6ASZDB-BL008M",D934="NPC6ASZDB-BL009M",D934="NPC6ASZDB-WT022M",D934="NPC6ASZDB-YL007M",D934="NPC6ASZDB-BL007M",D934="CO17772-0ZM008",D934="CO17772-0ZM005",D934="NPC6ASZDB-BK050C",D934="NPC6ASZDB-BK025C",D934="NPC6ASZDB-BL750C",D934="NPC6ASZDB-OR010M",D934="NPC6ASZDB-YL012M",D934="NPC6ASZDB-YL020M",D934="NPC6ASZDB-YL030M",D934="NPC6ASZDB-RD050C",D934="NPC6ASZDB-RD010M",D934="NPC6ASZDB-GY450C",D934="CO17772-0CM005",D934="NPC6ASZDB-BL250C",D934="NPC6ASZDB-GY050C",D934="NPC6ASZDB-YL250C",D934="CO17772-0CM007",D934="NPC6ASZDB-YL008M",D934="NPC6ASZDB-GY008M",D934="NPC6ASZDB-BL050C",D934="NPC6ASZDB-GY050C",D934="NPC6ASZDB-WT450C",D934="NPC6ASZDB-OR050C",D934="CO17772-08M020",D934="NPC6ASZDB-YL025C",D934="NPC6ASZDB-BK250C",D934="CO17772-0MC150",D934="NPC6ASZDB-BK004M",D934="NPC6ASZDB-YL006M",D934="NPC6ASZDB-BL015M",D934="NPC6ASZDB-BL020M",D934="NPC6ASZDB-GN010M",D934="NPC6ASZDB-GN015M",D934="NPC6ASZDB-GY250C",D934="NPC6ASZDB-BK030M",D934="CO17772-08M010",D934="CO17772-08M006",D934="NPC6ASZDB-BK013M",D934="NPC6ASZDB-OR150C",D934="CO17772-08C050",D934="CO17772-0CM007",D934="CO17772-0CM010",D934="CO17772-0CM003",D934="CO17772-08C150",D934="CO17772-08M007",D934="CO17772-0MM005",D934="CO17772-0MM015",D934="CO17772-0CM002",D934="CO17772-0CM001",D934="CO17772-08M010",D934="CO17772-08M001",D934="CO17772-08M002",D934="CO17772-08M003",D934="CO17772-08M004",D934="CO17772-08M015",D934="CO17772-08M005",D934="NPC6ASZDB-BK750C",D934="NPC6ASZDB-RD007M",D934="NPC6ASZDB-RD010M",D934="NPC6ASZDB-GN025C",D934="NPC6ASZDB-WT009M",D934="NPC6ASZDB-OR004M",D934="NPC6ASZDB-WT075C",D934="NPC6ASZDB-WT175C",D934="NPC6ASZDB-WT125C",D934="NPC6ASZDB-WT225C",D934="NPC6ASZDB-WT275C",D934="NPC6ASZDB-GY015M",D934="NPC6ASZDB-RD001M",D934="NPC6ASZDB-RD005M",D934="NPC6ASZDB-WT025C",D934="NPC6ASZDB-YL001M",D934="NPC6ASZDB-YL005M",D934="NPC6ASZDB-BK150C",D934="NPC6ASZDB-BL030M",D934="NPC6ASZDB-YL050C",D934="NPC6ASZDB-YL010M",D934="NPC6ASZDB-OR010M",D934="NPC6ASZDB-OR005M",D934="NPC6ASZDB-RD150C",D934="NPC6ASZDB-WT025M",D934="NPC6ASZDB-WT150C",D934="NPC6ASZDB-WT012M",D934="NPC6ASZDB-WT250C",D934="NPC6ASZDB-WT350C",D934="NPC6ASZDB-YL002M",D934="NPC6ASZDB-BL150C",D934="NPC6ASZDB-WT015M",D934="NPC6ASZDB-YL150C",D934="NPC6ASZDB-YL003M",D934="NPC6ASZDB-WT750C",D934="NPC6ASZDB-GN050C",D934="NPC6ASZDB-WT008M",D934="NPC6ASZDB-GY150C",D934="NPC6ASZDB-GN150C",D934="NPC6ASZDB-OR001M",D934="NPC6ASZDB-OR002M",D934="NPC6ASZDB-OR003M",D934="NPC6ASZDB-BK015M",D934="NPC6ASZDB-WT030M",D934="NPC6ASZDB-WT050C",D934="NPC6ASZDB-GN001M",D934="NPC6ASZDB-GN002M",D934="NPC6ASZDB-GN003M",D934="NPC6ASZDB-GN004M",D934="NPC6ASZDB-GN005M",D934="NPC6ASZDB-GN020M",D934="NPC6ASZDB-GN030M",D934="NPC6ASZDB-WT001M",D934="NPC6ASZDB-WT002M",D934="NPC6ASZDB-WT003M",D934="NPC6ASZDB-WT004M",D934="NPC6ASZDB-WT005M",D934="NPC6ASZDB-WT006M",D934="NPC6ASZDB-WT007M",D934="NPC6ASZDB-WT010M",D934="NPC6ASZDB-WT020M",D934="NPC6ASZDB-RD002M",D934="NPC6ASZDB-RD003M",D934="NPC6ASZDB-RD020M",D934="NPC6ASZDB-GY001M",D934="NPC6ASZDB-GY002M",D934="NPC6ASZDB-GY003M",D934="NPC6ASZDB-GY004M",D934="NPC6ASZDB-GY005M",D934="NPC6ASZDB-GY010M",D934="NPC6ASZDB-GY020M",D934="NPC6ASZDB-GY025M",D934="NPC6ASZDB-GY030M",D934="NPC6ASZDB-BL001M",D934="NPC6ASZDB-BL002M",D934="NPC6ASZDB-BL003M",D934="NPC6ASZDB-BL004M",D934="NPC6ASZDB-BL005M",D934="NPC6ASZDB-BL010M",D934="NPC6ASZDB-BK001M",D934="NPC6ASZDB-BK002M",D934="NPC6ASZDB-BK003M",D934="NPC6ASZDB-BK005M",D934="NPC6ASZDB-BK010M",D934="NPC6ASZDB-BK020M",D934="NPC6ASZDB-GY007M",),E934*2,0)</f>
        <v>0</v>
      </c>
      <c r="S934" s="67">
        <f t="shared" si="1658"/>
        <v>13612</v>
      </c>
      <c r="T934" s="66"/>
      <c r="U934" s="66">
        <f t="shared" si="1666"/>
        <v>0</v>
      </c>
      <c r="V934" s="67">
        <f t="shared" si="1705"/>
        <v>37035.600000000006</v>
      </c>
      <c r="X934" s="69">
        <f t="shared" si="1661"/>
        <v>0</v>
      </c>
      <c r="Y934" s="67">
        <f t="shared" si="1706"/>
        <v>6245</v>
      </c>
      <c r="Z934" s="66"/>
      <c r="AA934" s="68">
        <f t="shared" si="1697"/>
        <v>0</v>
      </c>
      <c r="AB934" s="67">
        <f t="shared" si="1707"/>
        <v>5897</v>
      </c>
      <c r="AC934" s="66"/>
      <c r="AD934" s="66">
        <f t="shared" si="1698"/>
        <v>0</v>
      </c>
      <c r="AE934" s="67">
        <f t="shared" si="1708"/>
        <v>3738</v>
      </c>
      <c r="AF934" s="66"/>
      <c r="AG934" s="78">
        <f t="shared" si="1699"/>
        <v>0</v>
      </c>
      <c r="AH934" s="79">
        <f t="shared" si="1709"/>
        <v>4534.5</v>
      </c>
      <c r="AI934" s="66"/>
      <c r="AJ934" s="68">
        <f t="shared" si="1642"/>
        <v>0</v>
      </c>
      <c r="AK934" s="67">
        <f t="shared" si="1710"/>
        <v>22013</v>
      </c>
      <c r="AL934" s="66"/>
      <c r="AM934" s="68">
        <f t="shared" si="1700"/>
        <v>0</v>
      </c>
      <c r="AN934" s="67">
        <f t="shared" si="1711"/>
        <v>8763.02</v>
      </c>
      <c r="AO934" s="66"/>
      <c r="AP934" s="68">
        <f t="shared" si="1662"/>
        <v>0</v>
      </c>
      <c r="AQ934" s="67">
        <f t="shared" si="1712"/>
        <v>41645</v>
      </c>
      <c r="AR934" s="66"/>
      <c r="AS934" s="68">
        <f t="shared" si="1716"/>
        <v>0</v>
      </c>
      <c r="AT934" s="67">
        <f t="shared" si="1713"/>
        <v>2020</v>
      </c>
      <c r="AU934" s="66"/>
      <c r="AV934" s="66">
        <f t="shared" si="1667"/>
        <v>0</v>
      </c>
      <c r="AW934" s="42">
        <f t="shared" si="1654"/>
        <v>1620.0000000000014</v>
      </c>
      <c r="AX934" s="66"/>
      <c r="AY934" s="66">
        <f t="shared" si="1717"/>
        <v>0</v>
      </c>
      <c r="AZ934" s="67">
        <f t="shared" si="1663"/>
        <v>1738.6</v>
      </c>
      <c r="BA934" s="66"/>
      <c r="BB934" s="68">
        <f t="shared" si="1718"/>
        <v>0</v>
      </c>
      <c r="BC934" s="67">
        <f t="shared" si="1668"/>
        <v>1254.5999999999999</v>
      </c>
      <c r="BD934" s="66"/>
      <c r="BE934" s="68">
        <f t="shared" si="1719"/>
        <v>0</v>
      </c>
      <c r="BF934" s="67">
        <f t="shared" si="1643"/>
        <v>7082.3200000000015</v>
      </c>
      <c r="BG934" s="66"/>
      <c r="BH934" s="68">
        <f t="shared" si="1720"/>
        <v>153.6</v>
      </c>
      <c r="BI934" s="67">
        <f t="shared" si="1701"/>
        <v>33199.439999999988</v>
      </c>
      <c r="BJ934" s="66"/>
      <c r="BK934" s="68">
        <f t="shared" si="1721"/>
        <v>0</v>
      </c>
      <c r="BL934" s="67">
        <f t="shared" si="1669"/>
        <v>4141.4000000000005</v>
      </c>
      <c r="BM934" s="66"/>
      <c r="BN934" s="68">
        <f t="shared" si="1670"/>
        <v>0</v>
      </c>
      <c r="BO934" s="67">
        <f t="shared" si="1671"/>
        <v>6031.5000000000018</v>
      </c>
      <c r="BP934" s="66"/>
      <c r="BQ934" s="68">
        <f t="shared" si="1696"/>
        <v>0</v>
      </c>
      <c r="BR934" s="67">
        <f t="shared" si="1648"/>
        <v>23046.619999999992</v>
      </c>
      <c r="BS934" s="66"/>
      <c r="BT934" s="66">
        <f t="shared" si="1693"/>
        <v>60</v>
      </c>
      <c r="BU934" s="67">
        <f t="shared" si="1686"/>
        <v>28749</v>
      </c>
      <c r="BV934" s="66"/>
      <c r="BW934" s="66">
        <f t="shared" si="1694"/>
        <v>60</v>
      </c>
      <c r="BX934" s="67">
        <f t="shared" si="1714"/>
        <v>98524</v>
      </c>
      <c r="BY934" s="66"/>
      <c r="BZ934" s="66">
        <f t="shared" si="1695"/>
        <v>60</v>
      </c>
      <c r="CA934" s="67">
        <f t="shared" si="1688"/>
        <v>24229</v>
      </c>
      <c r="CB934" s="66"/>
      <c r="CC934" s="66">
        <f t="shared" si="1740"/>
        <v>0</v>
      </c>
      <c r="CD934" s="67">
        <f t="shared" ref="CD934:CD997" si="1743">+CD933+CB934-CC934</f>
        <v>35179.040000000001</v>
      </c>
      <c r="CE934" s="66"/>
      <c r="CF934" s="66">
        <f t="shared" si="1672"/>
        <v>0</v>
      </c>
      <c r="CG934" s="67">
        <f t="shared" si="1673"/>
        <v>3824.4999999999995</v>
      </c>
      <c r="CH934" s="66"/>
      <c r="CI934" s="66">
        <f t="shared" si="1722"/>
        <v>0</v>
      </c>
      <c r="CJ934" s="67">
        <f t="shared" si="1690"/>
        <v>6757.8</v>
      </c>
      <c r="CK934" s="66"/>
      <c r="CL934" s="68">
        <f t="shared" si="1723"/>
        <v>0</v>
      </c>
      <c r="CM934" s="79">
        <f t="shared" si="1674"/>
        <v>4864</v>
      </c>
      <c r="CN934" s="66"/>
      <c r="CO934" s="68">
        <f t="shared" si="1724"/>
        <v>0</v>
      </c>
      <c r="CP934" s="79">
        <f t="shared" si="1675"/>
        <v>3955</v>
      </c>
      <c r="CQ934" s="66"/>
      <c r="CR934" s="68">
        <f t="shared" si="1725"/>
        <v>0</v>
      </c>
      <c r="CS934" s="79">
        <f t="shared" si="1653"/>
        <v>5186</v>
      </c>
      <c r="CT934" s="66"/>
      <c r="CU934" s="68">
        <f t="shared" si="1726"/>
        <v>0</v>
      </c>
      <c r="CV934" s="79">
        <f t="shared" si="1676"/>
        <v>6929</v>
      </c>
      <c r="CW934" s="66"/>
      <c r="CX934" s="66">
        <f t="shared" si="1727"/>
        <v>0</v>
      </c>
      <c r="CY934" s="40">
        <f t="shared" si="1641"/>
        <v>6801.7599999999984</v>
      </c>
      <c r="CZ934" s="65"/>
      <c r="DA934" s="66">
        <f t="shared" si="1728"/>
        <v>0</v>
      </c>
      <c r="DB934" s="67">
        <f t="shared" si="1691"/>
        <v>64858</v>
      </c>
      <c r="DC934" s="66"/>
      <c r="DD934" s="66">
        <f t="shared" si="1729"/>
        <v>0</v>
      </c>
      <c r="DE934" s="67">
        <f t="shared" si="1692"/>
        <v>111629</v>
      </c>
      <c r="DF934" s="66"/>
      <c r="DG934" s="69">
        <f t="shared" si="1730"/>
        <v>0</v>
      </c>
      <c r="DH934" s="67">
        <f t="shared" ref="DH934:DH997" si="1744">+DH933+DF934-DG934</f>
        <v>441134</v>
      </c>
      <c r="DI934" s="66"/>
      <c r="DJ934" s="66">
        <f t="shared" si="1731"/>
        <v>0</v>
      </c>
      <c r="DK934" s="67">
        <f t="shared" si="1677"/>
        <v>3768</v>
      </c>
      <c r="DM934" s="206">
        <f t="shared" si="1732"/>
        <v>0</v>
      </c>
      <c r="DN934" s="25">
        <f t="shared" si="1664"/>
        <v>0</v>
      </c>
      <c r="DO934" s="5"/>
      <c r="DP934" s="43">
        <f t="shared" si="1733"/>
        <v>0</v>
      </c>
      <c r="DQ934" s="27">
        <f t="shared" si="1678"/>
        <v>6819.5</v>
      </c>
      <c r="DR934" s="5"/>
      <c r="DS934" s="43">
        <f t="shared" si="1734"/>
        <v>0</v>
      </c>
      <c r="DT934" s="27">
        <f t="shared" si="1679"/>
        <v>4846</v>
      </c>
      <c r="DU934" s="5"/>
      <c r="DV934" s="43">
        <f t="shared" si="1735"/>
        <v>0</v>
      </c>
      <c r="DW934" s="27">
        <f t="shared" si="1680"/>
        <v>4835</v>
      </c>
      <c r="DX934" s="5"/>
      <c r="DY934" s="22">
        <f t="shared" si="1736"/>
        <v>0</v>
      </c>
      <c r="DZ934" s="25">
        <f t="shared" si="1681"/>
        <v>523</v>
      </c>
      <c r="EA934" s="22"/>
      <c r="EB934" s="22">
        <f t="shared" si="1737"/>
        <v>0</v>
      </c>
      <c r="EC934" s="28">
        <f t="shared" si="1682"/>
        <v>369</v>
      </c>
      <c r="ED934" s="5"/>
      <c r="EE934" s="43">
        <f t="shared" si="1738"/>
        <v>0</v>
      </c>
      <c r="EF934" s="27">
        <f t="shared" si="1683"/>
        <v>4769</v>
      </c>
      <c r="EG934" s="66"/>
      <c r="EH934" s="66">
        <f t="shared" si="1739"/>
        <v>0</v>
      </c>
      <c r="EI934" s="67">
        <f t="shared" si="1684"/>
        <v>22617</v>
      </c>
      <c r="EJ934" s="66"/>
      <c r="EK934" s="66">
        <f t="shared" si="1702"/>
        <v>0</v>
      </c>
      <c r="EL934" s="67">
        <f t="shared" si="1685"/>
        <v>21247</v>
      </c>
      <c r="EM934" s="110">
        <f t="shared" si="1703"/>
        <v>167501.78481899999</v>
      </c>
    </row>
    <row r="935" spans="1:143" ht="11.25" customHeight="1" x14ac:dyDescent="0.25">
      <c r="A935" s="11">
        <v>46165</v>
      </c>
      <c r="B935" s="11"/>
      <c r="C935" s="377">
        <v>8004986233</v>
      </c>
      <c r="D935" s="17" t="s">
        <v>76</v>
      </c>
      <c r="E935" s="18">
        <v>60</v>
      </c>
      <c r="F935" s="19">
        <v>5</v>
      </c>
      <c r="G935" s="20">
        <v>191516078734</v>
      </c>
      <c r="H935" s="66"/>
      <c r="I935" s="41">
        <f t="shared" si="1704"/>
        <v>0</v>
      </c>
      <c r="J935" s="48">
        <f t="shared" si="1656"/>
        <v>116093</v>
      </c>
      <c r="K935" s="66"/>
      <c r="L935" s="41">
        <f t="shared" si="1689"/>
        <v>0</v>
      </c>
      <c r="M935" s="48">
        <f t="shared" si="1715"/>
        <v>7752</v>
      </c>
      <c r="N935" s="66"/>
      <c r="O935" s="41">
        <f t="shared" si="1741"/>
        <v>0</v>
      </c>
      <c r="P935" s="48">
        <f t="shared" si="1657"/>
        <v>110136</v>
      </c>
      <c r="Q935" s="66"/>
      <c r="R935" s="66">
        <f t="shared" si="1742"/>
        <v>0</v>
      </c>
      <c r="S935" s="67">
        <f t="shared" si="1658"/>
        <v>13612</v>
      </c>
      <c r="T935" s="66"/>
      <c r="U935" s="66">
        <f t="shared" si="1666"/>
        <v>0</v>
      </c>
      <c r="V935" s="67">
        <f t="shared" si="1705"/>
        <v>37035.600000000006</v>
      </c>
      <c r="X935" s="69">
        <f t="shared" si="1661"/>
        <v>0</v>
      </c>
      <c r="Y935" s="67">
        <f t="shared" si="1706"/>
        <v>6245</v>
      </c>
      <c r="Z935" s="66"/>
      <c r="AA935" s="68">
        <f t="shared" si="1697"/>
        <v>0</v>
      </c>
      <c r="AB935" s="67">
        <f t="shared" si="1707"/>
        <v>5897</v>
      </c>
      <c r="AC935" s="66"/>
      <c r="AD935" s="66">
        <f t="shared" si="1698"/>
        <v>0</v>
      </c>
      <c r="AE935" s="67">
        <f t="shared" si="1708"/>
        <v>3738</v>
      </c>
      <c r="AF935" s="66"/>
      <c r="AG935" s="78">
        <f t="shared" si="1699"/>
        <v>0</v>
      </c>
      <c r="AH935" s="79">
        <f t="shared" si="1709"/>
        <v>4534.5</v>
      </c>
      <c r="AI935" s="66"/>
      <c r="AJ935" s="68">
        <f t="shared" si="1642"/>
        <v>0</v>
      </c>
      <c r="AK935" s="67">
        <f t="shared" si="1710"/>
        <v>22013</v>
      </c>
      <c r="AL935" s="66"/>
      <c r="AM935" s="68">
        <f t="shared" si="1700"/>
        <v>0</v>
      </c>
      <c r="AN935" s="67">
        <f t="shared" si="1711"/>
        <v>8763.02</v>
      </c>
      <c r="AO935" s="66"/>
      <c r="AP935" s="68">
        <f t="shared" si="1662"/>
        <v>0</v>
      </c>
      <c r="AQ935" s="67">
        <f t="shared" si="1712"/>
        <v>41645</v>
      </c>
      <c r="AR935" s="66"/>
      <c r="AS935" s="68">
        <f t="shared" si="1716"/>
        <v>0</v>
      </c>
      <c r="AT935" s="67">
        <f t="shared" si="1713"/>
        <v>2020</v>
      </c>
      <c r="AU935" s="66"/>
      <c r="AV935" s="66">
        <f t="shared" si="1667"/>
        <v>0</v>
      </c>
      <c r="AW935" s="42">
        <f t="shared" si="1654"/>
        <v>1620.0000000000014</v>
      </c>
      <c r="AX935" s="66"/>
      <c r="AY935" s="66">
        <f t="shared" si="1717"/>
        <v>0</v>
      </c>
      <c r="AZ935" s="67">
        <f t="shared" si="1663"/>
        <v>1738.6</v>
      </c>
      <c r="BA935" s="66"/>
      <c r="BB935" s="68">
        <f t="shared" si="1718"/>
        <v>0</v>
      </c>
      <c r="BC935" s="67">
        <f t="shared" si="1668"/>
        <v>1254.5999999999999</v>
      </c>
      <c r="BD935" s="66"/>
      <c r="BE935" s="68">
        <f t="shared" si="1719"/>
        <v>0</v>
      </c>
      <c r="BF935" s="67">
        <f t="shared" si="1643"/>
        <v>7082.3200000000015</v>
      </c>
      <c r="BG935" s="66"/>
      <c r="BH935" s="68">
        <f t="shared" si="1720"/>
        <v>0</v>
      </c>
      <c r="BI935" s="67">
        <f t="shared" si="1701"/>
        <v>33199.439999999988</v>
      </c>
      <c r="BJ935" s="66"/>
      <c r="BK935" s="68">
        <f t="shared" si="1721"/>
        <v>0</v>
      </c>
      <c r="BL935" s="67">
        <f t="shared" si="1669"/>
        <v>4141.4000000000005</v>
      </c>
      <c r="BM935" s="66"/>
      <c r="BN935" s="68">
        <f t="shared" si="1670"/>
        <v>307.2</v>
      </c>
      <c r="BO935" s="67">
        <f t="shared" si="1671"/>
        <v>5724.300000000002</v>
      </c>
      <c r="BP935" s="66"/>
      <c r="BQ935" s="68">
        <f t="shared" si="1696"/>
        <v>0</v>
      </c>
      <c r="BR935" s="67">
        <f t="shared" si="1648"/>
        <v>23046.619999999992</v>
      </c>
      <c r="BS935" s="66"/>
      <c r="BT935" s="66">
        <f t="shared" si="1693"/>
        <v>120</v>
      </c>
      <c r="BU935" s="67">
        <f t="shared" si="1686"/>
        <v>28629</v>
      </c>
      <c r="BV935" s="66"/>
      <c r="BW935" s="66">
        <f t="shared" si="1694"/>
        <v>120</v>
      </c>
      <c r="BX935" s="67">
        <f t="shared" si="1714"/>
        <v>98404</v>
      </c>
      <c r="BY935" s="66"/>
      <c r="BZ935" s="66">
        <f t="shared" si="1695"/>
        <v>120</v>
      </c>
      <c r="CA935" s="67">
        <f t="shared" si="1688"/>
        <v>24109</v>
      </c>
      <c r="CB935" s="66"/>
      <c r="CC935" s="66">
        <f t="shared" si="1740"/>
        <v>0</v>
      </c>
      <c r="CD935" s="67">
        <f t="shared" si="1743"/>
        <v>35179.040000000001</v>
      </c>
      <c r="CE935" s="66"/>
      <c r="CF935" s="66">
        <f t="shared" si="1672"/>
        <v>0</v>
      </c>
      <c r="CG935" s="67">
        <f t="shared" si="1673"/>
        <v>3824.4999999999995</v>
      </c>
      <c r="CH935" s="66"/>
      <c r="CI935" s="66">
        <f t="shared" si="1722"/>
        <v>0</v>
      </c>
      <c r="CJ935" s="67">
        <f t="shared" si="1690"/>
        <v>6757.8</v>
      </c>
      <c r="CK935" s="66"/>
      <c r="CL935" s="68">
        <f t="shared" si="1723"/>
        <v>0</v>
      </c>
      <c r="CM935" s="79">
        <f t="shared" si="1674"/>
        <v>4864</v>
      </c>
      <c r="CN935" s="66"/>
      <c r="CO935" s="68">
        <f t="shared" si="1724"/>
        <v>0</v>
      </c>
      <c r="CP935" s="79">
        <f t="shared" si="1675"/>
        <v>3955</v>
      </c>
      <c r="CQ935" s="66"/>
      <c r="CR935" s="68">
        <f t="shared" si="1725"/>
        <v>0</v>
      </c>
      <c r="CS935" s="79">
        <f t="shared" si="1653"/>
        <v>5186</v>
      </c>
      <c r="CT935" s="66"/>
      <c r="CU935" s="68">
        <f t="shared" si="1726"/>
        <v>0</v>
      </c>
      <c r="CV935" s="79">
        <f t="shared" si="1676"/>
        <v>6929</v>
      </c>
      <c r="CW935" s="66"/>
      <c r="CX935" s="66">
        <f t="shared" si="1727"/>
        <v>0</v>
      </c>
      <c r="CY935" s="40">
        <f t="shared" si="1641"/>
        <v>6801.7599999999984</v>
      </c>
      <c r="CZ935" s="65"/>
      <c r="DA935" s="66">
        <f t="shared" si="1728"/>
        <v>0</v>
      </c>
      <c r="DB935" s="67">
        <f t="shared" si="1691"/>
        <v>64858</v>
      </c>
      <c r="DC935" s="66"/>
      <c r="DD935" s="66">
        <f t="shared" si="1729"/>
        <v>0</v>
      </c>
      <c r="DE935" s="67">
        <f t="shared" si="1692"/>
        <v>111629</v>
      </c>
      <c r="DF935" s="66"/>
      <c r="DG935" s="69">
        <f t="shared" si="1730"/>
        <v>0</v>
      </c>
      <c r="DH935" s="67">
        <f t="shared" si="1744"/>
        <v>441134</v>
      </c>
      <c r="DI935" s="66"/>
      <c r="DJ935" s="66">
        <f t="shared" si="1731"/>
        <v>0</v>
      </c>
      <c r="DK935" s="67">
        <f t="shared" si="1677"/>
        <v>3768</v>
      </c>
      <c r="DM935" s="206">
        <f t="shared" si="1732"/>
        <v>0</v>
      </c>
      <c r="DN935" s="25">
        <f t="shared" si="1664"/>
        <v>0</v>
      </c>
      <c r="DO935" s="5"/>
      <c r="DP935" s="43">
        <f t="shared" si="1733"/>
        <v>0</v>
      </c>
      <c r="DQ935" s="27">
        <f t="shared" si="1678"/>
        <v>6819.5</v>
      </c>
      <c r="DR935" s="5"/>
      <c r="DS935" s="43">
        <f t="shared" si="1734"/>
        <v>0</v>
      </c>
      <c r="DT935" s="27">
        <f t="shared" si="1679"/>
        <v>4846</v>
      </c>
      <c r="DU935" s="5"/>
      <c r="DV935" s="43">
        <f t="shared" si="1735"/>
        <v>0</v>
      </c>
      <c r="DW935" s="27">
        <f t="shared" si="1680"/>
        <v>4835</v>
      </c>
      <c r="DX935" s="5"/>
      <c r="DY935" s="22">
        <f t="shared" si="1736"/>
        <v>0</v>
      </c>
      <c r="DZ935" s="25">
        <f t="shared" si="1681"/>
        <v>523</v>
      </c>
      <c r="EA935" s="22"/>
      <c r="EB935" s="22">
        <f t="shared" si="1737"/>
        <v>0</v>
      </c>
      <c r="EC935" s="28">
        <f t="shared" si="1682"/>
        <v>369</v>
      </c>
      <c r="ED935" s="5"/>
      <c r="EE935" s="43">
        <f t="shared" si="1738"/>
        <v>0</v>
      </c>
      <c r="EF935" s="27">
        <f t="shared" si="1683"/>
        <v>4769</v>
      </c>
      <c r="EG935" s="66"/>
      <c r="EH935" s="66">
        <f t="shared" si="1739"/>
        <v>0</v>
      </c>
      <c r="EI935" s="67">
        <f t="shared" si="1684"/>
        <v>22617</v>
      </c>
      <c r="EJ935" s="66"/>
      <c r="EK935" s="66">
        <f t="shared" si="1702"/>
        <v>0</v>
      </c>
      <c r="EL935" s="67">
        <f t="shared" si="1685"/>
        <v>21247</v>
      </c>
      <c r="EM935" s="110">
        <f t="shared" si="1703"/>
        <v>167372.523219</v>
      </c>
    </row>
    <row r="936" spans="1:143" ht="11.25" customHeight="1" x14ac:dyDescent="0.25">
      <c r="A936" s="11">
        <v>46165</v>
      </c>
      <c r="B936" s="11"/>
      <c r="C936" s="377">
        <v>8004986217</v>
      </c>
      <c r="D936" s="17" t="s">
        <v>306</v>
      </c>
      <c r="E936" s="18">
        <v>50</v>
      </c>
      <c r="F936" s="19">
        <v>7</v>
      </c>
      <c r="G936" s="20">
        <v>191516041615</v>
      </c>
      <c r="H936" s="66"/>
      <c r="I936" s="41">
        <f t="shared" si="1704"/>
        <v>0</v>
      </c>
      <c r="J936" s="48">
        <f t="shared" si="1656"/>
        <v>116093</v>
      </c>
      <c r="K936" s="66"/>
      <c r="L936" s="41">
        <f t="shared" si="1689"/>
        <v>0</v>
      </c>
      <c r="M936" s="48">
        <f t="shared" si="1715"/>
        <v>7752</v>
      </c>
      <c r="N936" s="66"/>
      <c r="O936" s="41">
        <f t="shared" si="1741"/>
        <v>0</v>
      </c>
      <c r="P936" s="48">
        <f t="shared" si="1657"/>
        <v>110136</v>
      </c>
      <c r="Q936" s="66"/>
      <c r="R936" s="66">
        <f t="shared" si="1742"/>
        <v>0</v>
      </c>
      <c r="S936" s="67">
        <f t="shared" si="1658"/>
        <v>13612</v>
      </c>
      <c r="T936" s="66"/>
      <c r="U936" s="66">
        <f t="shared" si="1666"/>
        <v>0</v>
      </c>
      <c r="V936" s="67">
        <f t="shared" si="1705"/>
        <v>37035.600000000006</v>
      </c>
      <c r="X936" s="69">
        <f t="shared" si="1661"/>
        <v>0</v>
      </c>
      <c r="Y936" s="67">
        <f t="shared" si="1706"/>
        <v>6245</v>
      </c>
      <c r="Z936" s="66"/>
      <c r="AA936" s="68">
        <f t="shared" si="1697"/>
        <v>0</v>
      </c>
      <c r="AB936" s="67">
        <f t="shared" si="1707"/>
        <v>5897</v>
      </c>
      <c r="AC936" s="66"/>
      <c r="AD936" s="66">
        <f t="shared" si="1698"/>
        <v>0</v>
      </c>
      <c r="AE936" s="67">
        <f t="shared" si="1708"/>
        <v>3738</v>
      </c>
      <c r="AF936" s="66"/>
      <c r="AG936" s="78">
        <f t="shared" si="1699"/>
        <v>0</v>
      </c>
      <c r="AH936" s="79">
        <f t="shared" si="1709"/>
        <v>4534.5</v>
      </c>
      <c r="AI936" s="66"/>
      <c r="AJ936" s="68">
        <f t="shared" si="1642"/>
        <v>0</v>
      </c>
      <c r="AK936" s="67">
        <f t="shared" si="1710"/>
        <v>22013</v>
      </c>
      <c r="AL936" s="66"/>
      <c r="AM936" s="68">
        <f t="shared" si="1700"/>
        <v>0</v>
      </c>
      <c r="AN936" s="67">
        <f t="shared" si="1711"/>
        <v>8763.02</v>
      </c>
      <c r="AO936" s="66"/>
      <c r="AP936" s="68">
        <f t="shared" si="1662"/>
        <v>0</v>
      </c>
      <c r="AQ936" s="67">
        <f t="shared" si="1712"/>
        <v>41645</v>
      </c>
      <c r="AR936" s="66"/>
      <c r="AS936" s="68">
        <f t="shared" si="1716"/>
        <v>0</v>
      </c>
      <c r="AT936" s="67">
        <f t="shared" si="1713"/>
        <v>2020</v>
      </c>
      <c r="AU936" s="66"/>
      <c r="AV936" s="66">
        <f t="shared" si="1667"/>
        <v>0</v>
      </c>
      <c r="AW936" s="42">
        <f t="shared" si="1654"/>
        <v>1620.0000000000014</v>
      </c>
      <c r="AX936" s="66"/>
      <c r="AY936" s="66">
        <f t="shared" si="1717"/>
        <v>0</v>
      </c>
      <c r="AZ936" s="67">
        <f t="shared" si="1663"/>
        <v>1738.6</v>
      </c>
      <c r="BA936" s="66"/>
      <c r="BB936" s="68">
        <f t="shared" si="1718"/>
        <v>0</v>
      </c>
      <c r="BC936" s="67">
        <f t="shared" si="1668"/>
        <v>1254.5999999999999</v>
      </c>
      <c r="BD936" s="66"/>
      <c r="BE936" s="68">
        <f t="shared" si="1719"/>
        <v>0</v>
      </c>
      <c r="BF936" s="67">
        <f t="shared" si="1643"/>
        <v>7082.3200000000015</v>
      </c>
      <c r="BG936" s="66"/>
      <c r="BH936" s="68">
        <f t="shared" si="1720"/>
        <v>0</v>
      </c>
      <c r="BI936" s="67">
        <f t="shared" si="1701"/>
        <v>33199.439999999988</v>
      </c>
      <c r="BJ936" s="66"/>
      <c r="BK936" s="68">
        <f t="shared" si="1721"/>
        <v>0</v>
      </c>
      <c r="BL936" s="67">
        <f t="shared" si="1669"/>
        <v>4141.4000000000005</v>
      </c>
      <c r="BM936" s="66"/>
      <c r="BN936" s="68">
        <f t="shared" si="1670"/>
        <v>0</v>
      </c>
      <c r="BO936" s="67">
        <f t="shared" si="1671"/>
        <v>5724.300000000002</v>
      </c>
      <c r="BP936" s="66"/>
      <c r="BQ936" s="68">
        <f t="shared" si="1696"/>
        <v>356</v>
      </c>
      <c r="BR936" s="67">
        <f t="shared" si="1648"/>
        <v>22690.619999999992</v>
      </c>
      <c r="BS936" s="66"/>
      <c r="BT936" s="66">
        <f t="shared" si="1693"/>
        <v>100</v>
      </c>
      <c r="BU936" s="67">
        <f t="shared" si="1686"/>
        <v>28529</v>
      </c>
      <c r="BV936" s="66"/>
      <c r="BW936" s="66">
        <f t="shared" si="1694"/>
        <v>100</v>
      </c>
      <c r="BX936" s="67">
        <f t="shared" si="1714"/>
        <v>98304</v>
      </c>
      <c r="BY936" s="66"/>
      <c r="BZ936" s="66">
        <f t="shared" si="1695"/>
        <v>100</v>
      </c>
      <c r="CA936" s="67">
        <f t="shared" si="1688"/>
        <v>24009</v>
      </c>
      <c r="CB936" s="66"/>
      <c r="CC936" s="66">
        <f t="shared" si="1740"/>
        <v>0</v>
      </c>
      <c r="CD936" s="67">
        <f t="shared" si="1743"/>
        <v>35179.040000000001</v>
      </c>
      <c r="CE936" s="66"/>
      <c r="CF936" s="66">
        <f t="shared" si="1672"/>
        <v>0</v>
      </c>
      <c r="CG936" s="67">
        <f t="shared" si="1673"/>
        <v>3824.4999999999995</v>
      </c>
      <c r="CH936" s="66"/>
      <c r="CI936" s="66">
        <f t="shared" si="1722"/>
        <v>0</v>
      </c>
      <c r="CJ936" s="67">
        <f t="shared" si="1690"/>
        <v>6757.8</v>
      </c>
      <c r="CK936" s="66"/>
      <c r="CL936" s="68">
        <f t="shared" si="1723"/>
        <v>0</v>
      </c>
      <c r="CM936" s="79">
        <f t="shared" si="1674"/>
        <v>4864</v>
      </c>
      <c r="CN936" s="66"/>
      <c r="CO936" s="68">
        <f t="shared" si="1724"/>
        <v>0</v>
      </c>
      <c r="CP936" s="79">
        <f t="shared" si="1675"/>
        <v>3955</v>
      </c>
      <c r="CQ936" s="66"/>
      <c r="CR936" s="68">
        <f t="shared" si="1725"/>
        <v>0</v>
      </c>
      <c r="CS936" s="79">
        <f t="shared" si="1653"/>
        <v>5186</v>
      </c>
      <c r="CT936" s="66"/>
      <c r="CU936" s="68">
        <f t="shared" si="1726"/>
        <v>0</v>
      </c>
      <c r="CV936" s="79">
        <f t="shared" si="1676"/>
        <v>6929</v>
      </c>
      <c r="CW936" s="66"/>
      <c r="CX936" s="66">
        <f t="shared" si="1727"/>
        <v>0</v>
      </c>
      <c r="CY936" s="40">
        <f t="shared" si="1641"/>
        <v>6801.7599999999984</v>
      </c>
      <c r="CZ936" s="65"/>
      <c r="DA936" s="66">
        <f t="shared" si="1728"/>
        <v>0</v>
      </c>
      <c r="DB936" s="67">
        <f t="shared" si="1691"/>
        <v>64858</v>
      </c>
      <c r="DC936" s="66"/>
      <c r="DD936" s="66">
        <f t="shared" si="1729"/>
        <v>0</v>
      </c>
      <c r="DE936" s="67">
        <f t="shared" si="1692"/>
        <v>111629</v>
      </c>
      <c r="DF936" s="66"/>
      <c r="DG936" s="69">
        <f t="shared" si="1730"/>
        <v>0</v>
      </c>
      <c r="DH936" s="67">
        <f t="shared" si="1744"/>
        <v>441134</v>
      </c>
      <c r="DI936" s="66"/>
      <c r="DJ936" s="66">
        <f t="shared" si="1731"/>
        <v>0</v>
      </c>
      <c r="DK936" s="67">
        <f t="shared" si="1677"/>
        <v>3768</v>
      </c>
      <c r="DM936" s="206">
        <f t="shared" si="1732"/>
        <v>0</v>
      </c>
      <c r="DN936" s="25">
        <f t="shared" si="1664"/>
        <v>0</v>
      </c>
      <c r="DO936" s="5"/>
      <c r="DP936" s="43">
        <f t="shared" si="1733"/>
        <v>0</v>
      </c>
      <c r="DQ936" s="27">
        <f t="shared" si="1678"/>
        <v>6819.5</v>
      </c>
      <c r="DR936" s="5"/>
      <c r="DS936" s="43">
        <f t="shared" si="1734"/>
        <v>0</v>
      </c>
      <c r="DT936" s="27">
        <f t="shared" si="1679"/>
        <v>4846</v>
      </c>
      <c r="DU936" s="5"/>
      <c r="DV936" s="43">
        <f t="shared" si="1735"/>
        <v>0</v>
      </c>
      <c r="DW936" s="27">
        <f t="shared" si="1680"/>
        <v>4835</v>
      </c>
      <c r="DX936" s="5"/>
      <c r="DY936" s="22">
        <f t="shared" si="1736"/>
        <v>0</v>
      </c>
      <c r="DZ936" s="25">
        <f t="shared" si="1681"/>
        <v>523</v>
      </c>
      <c r="EA936" s="22"/>
      <c r="EB936" s="22">
        <f t="shared" si="1737"/>
        <v>0</v>
      </c>
      <c r="EC936" s="28">
        <f t="shared" si="1682"/>
        <v>369</v>
      </c>
      <c r="ED936" s="5"/>
      <c r="EE936" s="43">
        <f t="shared" si="1738"/>
        <v>0</v>
      </c>
      <c r="EF936" s="27">
        <f t="shared" si="1683"/>
        <v>4769</v>
      </c>
      <c r="EG936" s="66"/>
      <c r="EH936" s="66">
        <f t="shared" si="1739"/>
        <v>0</v>
      </c>
      <c r="EI936" s="67">
        <f t="shared" si="1684"/>
        <v>22617</v>
      </c>
      <c r="EJ936" s="66"/>
      <c r="EK936" s="66">
        <f t="shared" si="1702"/>
        <v>0</v>
      </c>
      <c r="EL936" s="67">
        <f t="shared" si="1685"/>
        <v>21247</v>
      </c>
      <c r="EM936" s="110">
        <f t="shared" si="1703"/>
        <v>167268.11473900001</v>
      </c>
    </row>
    <row r="937" spans="1:143" ht="11.25" customHeight="1" x14ac:dyDescent="0.25">
      <c r="A937" s="11">
        <v>46165</v>
      </c>
      <c r="B937" s="11"/>
      <c r="C937" s="377">
        <v>8004984595</v>
      </c>
      <c r="D937" s="17" t="s">
        <v>79</v>
      </c>
      <c r="E937" s="18">
        <v>20</v>
      </c>
      <c r="F937" s="19">
        <v>15</v>
      </c>
      <c r="G937" s="20">
        <v>191516041943</v>
      </c>
      <c r="H937" s="66"/>
      <c r="I937" s="41">
        <f t="shared" si="1704"/>
        <v>0</v>
      </c>
      <c r="J937" s="48">
        <f t="shared" si="1656"/>
        <v>116093</v>
      </c>
      <c r="K937" s="66"/>
      <c r="L937" s="41">
        <f t="shared" si="1689"/>
        <v>0</v>
      </c>
      <c r="M937" s="48">
        <f t="shared" si="1715"/>
        <v>7752</v>
      </c>
      <c r="N937" s="66"/>
      <c r="O937" s="41">
        <f t="shared" si="1741"/>
        <v>0</v>
      </c>
      <c r="P937" s="48">
        <f t="shared" si="1657"/>
        <v>110136</v>
      </c>
      <c r="Q937" s="66"/>
      <c r="R937" s="66">
        <f t="shared" si="1742"/>
        <v>0</v>
      </c>
      <c r="S937" s="67">
        <f t="shared" si="1658"/>
        <v>13612</v>
      </c>
      <c r="T937" s="66"/>
      <c r="U937" s="66">
        <f t="shared" si="1666"/>
        <v>0</v>
      </c>
      <c r="V937" s="67">
        <f t="shared" si="1705"/>
        <v>37035.600000000006</v>
      </c>
      <c r="X937" s="69">
        <f t="shared" si="1661"/>
        <v>0</v>
      </c>
      <c r="Y937" s="67">
        <f t="shared" si="1706"/>
        <v>6245</v>
      </c>
      <c r="Z937" s="66"/>
      <c r="AA937" s="68">
        <f t="shared" si="1697"/>
        <v>0</v>
      </c>
      <c r="AB937" s="67">
        <f t="shared" si="1707"/>
        <v>5897</v>
      </c>
      <c r="AC937" s="66"/>
      <c r="AD937" s="66">
        <f t="shared" si="1698"/>
        <v>0</v>
      </c>
      <c r="AE937" s="67">
        <f t="shared" si="1708"/>
        <v>3738</v>
      </c>
      <c r="AF937" s="66"/>
      <c r="AG937" s="78">
        <f t="shared" si="1699"/>
        <v>0</v>
      </c>
      <c r="AH937" s="79">
        <f t="shared" si="1709"/>
        <v>4534.5</v>
      </c>
      <c r="AI937" s="66"/>
      <c r="AJ937" s="68">
        <f t="shared" si="1642"/>
        <v>0</v>
      </c>
      <c r="AK937" s="67">
        <f t="shared" si="1710"/>
        <v>22013</v>
      </c>
      <c r="AL937" s="66"/>
      <c r="AM937" s="68">
        <f t="shared" si="1700"/>
        <v>0</v>
      </c>
      <c r="AN937" s="67">
        <f t="shared" si="1711"/>
        <v>8763.02</v>
      </c>
      <c r="AO937" s="66"/>
      <c r="AP937" s="68">
        <f t="shared" si="1662"/>
        <v>0</v>
      </c>
      <c r="AQ937" s="67">
        <f t="shared" si="1712"/>
        <v>41645</v>
      </c>
      <c r="AR937" s="66"/>
      <c r="AS937" s="68">
        <f t="shared" si="1716"/>
        <v>0</v>
      </c>
      <c r="AT937" s="67">
        <f t="shared" si="1713"/>
        <v>2020</v>
      </c>
      <c r="AU937" s="66"/>
      <c r="AV937" s="66">
        <f t="shared" si="1667"/>
        <v>0</v>
      </c>
      <c r="AW937" s="42">
        <f t="shared" si="1654"/>
        <v>1620.0000000000014</v>
      </c>
      <c r="AX937" s="66"/>
      <c r="AY937" s="66">
        <f t="shared" si="1717"/>
        <v>0</v>
      </c>
      <c r="AZ937" s="67">
        <f t="shared" si="1663"/>
        <v>1738.6</v>
      </c>
      <c r="BA937" s="66"/>
      <c r="BB937" s="68">
        <f t="shared" si="1718"/>
        <v>0</v>
      </c>
      <c r="BC937" s="67">
        <f t="shared" si="1668"/>
        <v>1254.5999999999999</v>
      </c>
      <c r="BD937" s="66"/>
      <c r="BE937" s="68">
        <f t="shared" si="1719"/>
        <v>0</v>
      </c>
      <c r="BF937" s="67">
        <f t="shared" si="1643"/>
        <v>7082.3200000000015</v>
      </c>
      <c r="BG937" s="66"/>
      <c r="BH937" s="68">
        <f t="shared" si="1720"/>
        <v>302.39999999999998</v>
      </c>
      <c r="BI937" s="67">
        <f t="shared" si="1701"/>
        <v>32897.039999999986</v>
      </c>
      <c r="BJ937" s="66"/>
      <c r="BK937" s="68">
        <f t="shared" si="1721"/>
        <v>0</v>
      </c>
      <c r="BL937" s="67">
        <f t="shared" si="1669"/>
        <v>4141.4000000000005</v>
      </c>
      <c r="BM937" s="66"/>
      <c r="BN937" s="68">
        <f t="shared" si="1670"/>
        <v>0</v>
      </c>
      <c r="BO937" s="67">
        <f t="shared" si="1671"/>
        <v>5724.300000000002</v>
      </c>
      <c r="BP937" s="66"/>
      <c r="BQ937" s="68">
        <f t="shared" si="1696"/>
        <v>0</v>
      </c>
      <c r="BR937" s="67">
        <f t="shared" si="1648"/>
        <v>22690.619999999992</v>
      </c>
      <c r="BS937" s="66"/>
      <c r="BT937" s="66">
        <f t="shared" si="1693"/>
        <v>40</v>
      </c>
      <c r="BU937" s="67">
        <f t="shared" si="1686"/>
        <v>28489</v>
      </c>
      <c r="BV937" s="66"/>
      <c r="BW937" s="66">
        <f t="shared" si="1694"/>
        <v>40</v>
      </c>
      <c r="BX937" s="67">
        <f t="shared" si="1714"/>
        <v>98264</v>
      </c>
      <c r="BY937" s="66"/>
      <c r="BZ937" s="66">
        <f t="shared" si="1695"/>
        <v>40</v>
      </c>
      <c r="CA937" s="67">
        <f t="shared" si="1688"/>
        <v>23969</v>
      </c>
      <c r="CB937" s="66"/>
      <c r="CC937" s="66">
        <f t="shared" si="1740"/>
        <v>0</v>
      </c>
      <c r="CD937" s="67">
        <f t="shared" si="1743"/>
        <v>35179.040000000001</v>
      </c>
      <c r="CE937" s="66"/>
      <c r="CF937" s="66">
        <f t="shared" si="1672"/>
        <v>0</v>
      </c>
      <c r="CG937" s="67">
        <f t="shared" si="1673"/>
        <v>3824.4999999999995</v>
      </c>
      <c r="CH937" s="66"/>
      <c r="CI937" s="66">
        <f t="shared" si="1722"/>
        <v>0</v>
      </c>
      <c r="CJ937" s="67">
        <f t="shared" si="1690"/>
        <v>6757.8</v>
      </c>
      <c r="CK937" s="66"/>
      <c r="CL937" s="68">
        <f t="shared" si="1723"/>
        <v>0</v>
      </c>
      <c r="CM937" s="79">
        <f t="shared" si="1674"/>
        <v>4864</v>
      </c>
      <c r="CN937" s="66"/>
      <c r="CO937" s="68">
        <f t="shared" si="1724"/>
        <v>0</v>
      </c>
      <c r="CP937" s="79">
        <f t="shared" si="1675"/>
        <v>3955</v>
      </c>
      <c r="CQ937" s="66"/>
      <c r="CR937" s="68">
        <f t="shared" si="1725"/>
        <v>0</v>
      </c>
      <c r="CS937" s="79">
        <f t="shared" si="1653"/>
        <v>5186</v>
      </c>
      <c r="CT937" s="66"/>
      <c r="CU937" s="68">
        <f t="shared" si="1726"/>
        <v>0</v>
      </c>
      <c r="CV937" s="79">
        <f t="shared" si="1676"/>
        <v>6929</v>
      </c>
      <c r="CW937" s="66"/>
      <c r="CX937" s="66">
        <f t="shared" si="1727"/>
        <v>0</v>
      </c>
      <c r="CY937" s="40">
        <f t="shared" si="1641"/>
        <v>6801.7599999999984</v>
      </c>
      <c r="CZ937" s="65"/>
      <c r="DA937" s="66">
        <f t="shared" si="1728"/>
        <v>0</v>
      </c>
      <c r="DB937" s="67">
        <f t="shared" si="1691"/>
        <v>64858</v>
      </c>
      <c r="DC937" s="66"/>
      <c r="DD937" s="66">
        <f t="shared" si="1729"/>
        <v>0</v>
      </c>
      <c r="DE937" s="67">
        <f t="shared" si="1692"/>
        <v>111629</v>
      </c>
      <c r="DF937" s="66"/>
      <c r="DG937" s="69">
        <f t="shared" si="1730"/>
        <v>0</v>
      </c>
      <c r="DH937" s="67">
        <f t="shared" si="1744"/>
        <v>441134</v>
      </c>
      <c r="DI937" s="66"/>
      <c r="DJ937" s="66">
        <f t="shared" si="1731"/>
        <v>0</v>
      </c>
      <c r="DK937" s="67">
        <f t="shared" si="1677"/>
        <v>3768</v>
      </c>
      <c r="DM937" s="206">
        <f t="shared" si="1732"/>
        <v>0</v>
      </c>
      <c r="DN937" s="25">
        <f t="shared" si="1664"/>
        <v>0</v>
      </c>
      <c r="DO937" s="5"/>
      <c r="DP937" s="43">
        <f t="shared" si="1733"/>
        <v>0</v>
      </c>
      <c r="DQ937" s="27">
        <f t="shared" si="1678"/>
        <v>6819.5</v>
      </c>
      <c r="DR937" s="5"/>
      <c r="DS937" s="43">
        <f t="shared" si="1734"/>
        <v>0</v>
      </c>
      <c r="DT937" s="27">
        <f t="shared" si="1679"/>
        <v>4846</v>
      </c>
      <c r="DU937" s="5"/>
      <c r="DV937" s="43">
        <f t="shared" si="1735"/>
        <v>0</v>
      </c>
      <c r="DW937" s="27">
        <f t="shared" si="1680"/>
        <v>4835</v>
      </c>
      <c r="DX937" s="5"/>
      <c r="DY937" s="22">
        <f t="shared" si="1736"/>
        <v>0</v>
      </c>
      <c r="DZ937" s="25">
        <f t="shared" si="1681"/>
        <v>523</v>
      </c>
      <c r="EA937" s="22"/>
      <c r="EB937" s="22">
        <f t="shared" si="1737"/>
        <v>0</v>
      </c>
      <c r="EC937" s="28">
        <f t="shared" si="1682"/>
        <v>369</v>
      </c>
      <c r="ED937" s="5"/>
      <c r="EE937" s="43">
        <f t="shared" si="1738"/>
        <v>0</v>
      </c>
      <c r="EF937" s="27">
        <f t="shared" si="1683"/>
        <v>4769</v>
      </c>
      <c r="EG937" s="66"/>
      <c r="EH937" s="66">
        <f t="shared" si="1739"/>
        <v>0</v>
      </c>
      <c r="EI937" s="67">
        <f t="shared" si="1684"/>
        <v>22617</v>
      </c>
      <c r="EJ937" s="66"/>
      <c r="EK937" s="66">
        <f t="shared" si="1702"/>
        <v>0</v>
      </c>
      <c r="EL937" s="67">
        <f t="shared" si="1685"/>
        <v>21247</v>
      </c>
      <c r="EM937" s="110">
        <f t="shared" si="1703"/>
        <v>165941.22265900002</v>
      </c>
    </row>
    <row r="938" spans="1:143" ht="11.25" customHeight="1" x14ac:dyDescent="0.25">
      <c r="A938" s="11">
        <v>46165</v>
      </c>
      <c r="B938" s="187"/>
      <c r="C938" s="377">
        <v>8004984594</v>
      </c>
      <c r="D938" s="17" t="s">
        <v>37</v>
      </c>
      <c r="E938" s="18">
        <v>690</v>
      </c>
      <c r="F938" s="19">
        <v>5</v>
      </c>
      <c r="G938" s="20">
        <v>191516041622</v>
      </c>
      <c r="H938" s="66"/>
      <c r="I938" s="41">
        <f t="shared" si="1704"/>
        <v>0</v>
      </c>
      <c r="J938" s="48">
        <f t="shared" si="1656"/>
        <v>116093</v>
      </c>
      <c r="K938" s="66"/>
      <c r="L938" s="41">
        <f t="shared" si="1689"/>
        <v>0</v>
      </c>
      <c r="M938" s="48">
        <f t="shared" si="1715"/>
        <v>7752</v>
      </c>
      <c r="N938" s="66"/>
      <c r="O938" s="41">
        <f t="shared" si="1741"/>
        <v>0</v>
      </c>
      <c r="P938" s="48">
        <f t="shared" si="1657"/>
        <v>110136</v>
      </c>
      <c r="Q938" s="66"/>
      <c r="R938" s="66">
        <f t="shared" si="1742"/>
        <v>0</v>
      </c>
      <c r="S938" s="67">
        <f t="shared" si="1658"/>
        <v>13612</v>
      </c>
      <c r="T938" s="66"/>
      <c r="U938" s="66">
        <f t="shared" si="1666"/>
        <v>0</v>
      </c>
      <c r="V938" s="67">
        <f t="shared" si="1705"/>
        <v>37035.600000000006</v>
      </c>
      <c r="X938" s="69">
        <f t="shared" si="1661"/>
        <v>0</v>
      </c>
      <c r="Y938" s="67">
        <f t="shared" si="1706"/>
        <v>6245</v>
      </c>
      <c r="Z938" s="66"/>
      <c r="AA938" s="68">
        <f t="shared" si="1697"/>
        <v>0</v>
      </c>
      <c r="AB938" s="67">
        <f t="shared" si="1707"/>
        <v>5897</v>
      </c>
      <c r="AC938" s="66"/>
      <c r="AD938" s="66">
        <f t="shared" si="1698"/>
        <v>0</v>
      </c>
      <c r="AE938" s="67">
        <f t="shared" si="1708"/>
        <v>3738</v>
      </c>
      <c r="AF938" s="66"/>
      <c r="AG938" s="78">
        <f t="shared" si="1699"/>
        <v>0</v>
      </c>
      <c r="AH938" s="79">
        <f t="shared" si="1709"/>
        <v>4534.5</v>
      </c>
      <c r="AI938" s="66"/>
      <c r="AJ938" s="68">
        <f t="shared" si="1642"/>
        <v>0</v>
      </c>
      <c r="AK938" s="67">
        <f t="shared" si="1710"/>
        <v>22013</v>
      </c>
      <c r="AL938" s="66"/>
      <c r="AM938" s="68">
        <f t="shared" si="1700"/>
        <v>0</v>
      </c>
      <c r="AN938" s="67">
        <f t="shared" si="1711"/>
        <v>8763.02</v>
      </c>
      <c r="AO938" s="66"/>
      <c r="AP938" s="68">
        <f t="shared" si="1662"/>
        <v>0</v>
      </c>
      <c r="AQ938" s="67">
        <f t="shared" si="1712"/>
        <v>41645</v>
      </c>
      <c r="AR938" s="66"/>
      <c r="AS938" s="68">
        <f t="shared" si="1716"/>
        <v>0</v>
      </c>
      <c r="AT938" s="67">
        <f t="shared" si="1713"/>
        <v>2020</v>
      </c>
      <c r="AU938" s="66"/>
      <c r="AV938" s="66">
        <f t="shared" si="1667"/>
        <v>0</v>
      </c>
      <c r="AW938" s="42">
        <f t="shared" si="1654"/>
        <v>1620.0000000000014</v>
      </c>
      <c r="AX938" s="66"/>
      <c r="AY938" s="66">
        <f t="shared" si="1717"/>
        <v>0</v>
      </c>
      <c r="AZ938" s="67">
        <f t="shared" si="1663"/>
        <v>1738.6</v>
      </c>
      <c r="BA938" s="66"/>
      <c r="BB938" s="68">
        <f t="shared" si="1718"/>
        <v>0</v>
      </c>
      <c r="BC938" s="67">
        <f t="shared" si="1668"/>
        <v>1254.5999999999999</v>
      </c>
      <c r="BD938" s="66"/>
      <c r="BE938" s="68">
        <f t="shared" si="1719"/>
        <v>0</v>
      </c>
      <c r="BF938" s="67">
        <f t="shared" si="1643"/>
        <v>7082.3200000000015</v>
      </c>
      <c r="BG938" s="66"/>
      <c r="BH938" s="68">
        <f t="shared" si="1720"/>
        <v>0</v>
      </c>
      <c r="BI938" s="67">
        <f t="shared" si="1701"/>
        <v>32897.039999999986</v>
      </c>
      <c r="BJ938" s="66"/>
      <c r="BK938" s="68">
        <f t="shared" si="1721"/>
        <v>0</v>
      </c>
      <c r="BL938" s="67">
        <f t="shared" si="1669"/>
        <v>4141.4000000000005</v>
      </c>
      <c r="BM938" s="66"/>
      <c r="BN938" s="68">
        <f t="shared" si="1670"/>
        <v>0</v>
      </c>
      <c r="BO938" s="67">
        <f t="shared" si="1671"/>
        <v>5724.300000000002</v>
      </c>
      <c r="BP938" s="66"/>
      <c r="BQ938" s="68">
        <f t="shared" si="1696"/>
        <v>3532.8</v>
      </c>
      <c r="BR938" s="67">
        <f t="shared" si="1648"/>
        <v>19157.819999999992</v>
      </c>
      <c r="BS938" s="66"/>
      <c r="BT938" s="66">
        <f t="shared" si="1693"/>
        <v>1380</v>
      </c>
      <c r="BU938" s="67">
        <f t="shared" si="1686"/>
        <v>27109</v>
      </c>
      <c r="BV938" s="66"/>
      <c r="BW938" s="66">
        <f t="shared" si="1694"/>
        <v>1380</v>
      </c>
      <c r="BX938" s="67">
        <f t="shared" si="1714"/>
        <v>96884</v>
      </c>
      <c r="BY938" s="66"/>
      <c r="BZ938" s="66">
        <f t="shared" si="1695"/>
        <v>1380</v>
      </c>
      <c r="CA938" s="67">
        <f t="shared" si="1688"/>
        <v>22589</v>
      </c>
      <c r="CB938" s="66"/>
      <c r="CC938" s="66">
        <f t="shared" si="1740"/>
        <v>0</v>
      </c>
      <c r="CD938" s="67">
        <f t="shared" si="1743"/>
        <v>35179.040000000001</v>
      </c>
      <c r="CE938" s="66"/>
      <c r="CF938" s="66">
        <f t="shared" si="1672"/>
        <v>0</v>
      </c>
      <c r="CG938" s="67">
        <f t="shared" si="1673"/>
        <v>3824.4999999999995</v>
      </c>
      <c r="CH938" s="66"/>
      <c r="CI938" s="66">
        <f t="shared" si="1722"/>
        <v>0</v>
      </c>
      <c r="CJ938" s="67">
        <f t="shared" si="1690"/>
        <v>6757.8</v>
      </c>
      <c r="CK938" s="66"/>
      <c r="CL938" s="68">
        <f t="shared" si="1723"/>
        <v>0</v>
      </c>
      <c r="CM938" s="79">
        <f t="shared" si="1674"/>
        <v>4864</v>
      </c>
      <c r="CN938" s="66"/>
      <c r="CO938" s="68">
        <f t="shared" si="1724"/>
        <v>0</v>
      </c>
      <c r="CP938" s="79">
        <f t="shared" si="1675"/>
        <v>3955</v>
      </c>
      <c r="CQ938" s="66"/>
      <c r="CR938" s="68">
        <f t="shared" si="1725"/>
        <v>0</v>
      </c>
      <c r="CS938" s="79">
        <f t="shared" si="1653"/>
        <v>5186</v>
      </c>
      <c r="CT938" s="66"/>
      <c r="CU938" s="68">
        <f t="shared" si="1726"/>
        <v>0</v>
      </c>
      <c r="CV938" s="79">
        <f t="shared" si="1676"/>
        <v>6929</v>
      </c>
      <c r="CW938" s="66"/>
      <c r="CX938" s="66">
        <f t="shared" si="1727"/>
        <v>0</v>
      </c>
      <c r="CY938" s="40">
        <f t="shared" ref="CY938:CY1001" si="1745">+CY937+CW938-CX938</f>
        <v>6801.7599999999984</v>
      </c>
      <c r="CZ938" s="65"/>
      <c r="DA938" s="66">
        <f t="shared" si="1728"/>
        <v>0</v>
      </c>
      <c r="DB938" s="67">
        <f t="shared" si="1691"/>
        <v>64858</v>
      </c>
      <c r="DC938" s="66"/>
      <c r="DD938" s="66">
        <f t="shared" si="1729"/>
        <v>0</v>
      </c>
      <c r="DE938" s="67">
        <f t="shared" si="1692"/>
        <v>111629</v>
      </c>
      <c r="DF938" s="66"/>
      <c r="DG938" s="69">
        <f t="shared" si="1730"/>
        <v>0</v>
      </c>
      <c r="DH938" s="67">
        <f t="shared" si="1744"/>
        <v>441134</v>
      </c>
      <c r="DI938" s="66"/>
      <c r="DJ938" s="66">
        <f t="shared" si="1731"/>
        <v>0</v>
      </c>
      <c r="DK938" s="67">
        <f t="shared" si="1677"/>
        <v>3768</v>
      </c>
      <c r="DM938" s="206">
        <f t="shared" si="1732"/>
        <v>0</v>
      </c>
      <c r="DN938" s="25">
        <f t="shared" si="1664"/>
        <v>0</v>
      </c>
      <c r="DO938" s="5"/>
      <c r="DP938" s="43">
        <f t="shared" si="1733"/>
        <v>0</v>
      </c>
      <c r="DQ938" s="27">
        <f t="shared" si="1678"/>
        <v>6819.5</v>
      </c>
      <c r="DR938" s="5"/>
      <c r="DS938" s="43">
        <f t="shared" si="1734"/>
        <v>0</v>
      </c>
      <c r="DT938" s="27">
        <f t="shared" si="1679"/>
        <v>4846</v>
      </c>
      <c r="DU938" s="5"/>
      <c r="DV938" s="43">
        <f t="shared" si="1735"/>
        <v>0</v>
      </c>
      <c r="DW938" s="27">
        <f t="shared" si="1680"/>
        <v>4835</v>
      </c>
      <c r="DX938" s="5"/>
      <c r="DY938" s="22">
        <f t="shared" si="1736"/>
        <v>0</v>
      </c>
      <c r="DZ938" s="25">
        <f t="shared" si="1681"/>
        <v>523</v>
      </c>
      <c r="EA938" s="22"/>
      <c r="EB938" s="22">
        <f t="shared" si="1737"/>
        <v>0</v>
      </c>
      <c r="EC938" s="28">
        <f t="shared" si="1682"/>
        <v>369</v>
      </c>
      <c r="ED938" s="5"/>
      <c r="EE938" s="43">
        <f t="shared" si="1738"/>
        <v>0</v>
      </c>
      <c r="EF938" s="27">
        <f t="shared" si="1683"/>
        <v>4769</v>
      </c>
      <c r="EG938" s="66"/>
      <c r="EH938" s="66">
        <f t="shared" si="1739"/>
        <v>0</v>
      </c>
      <c r="EI938" s="67">
        <f t="shared" si="1684"/>
        <v>22617</v>
      </c>
      <c r="EJ938" s="66"/>
      <c r="EK938" s="66">
        <f t="shared" si="1702"/>
        <v>0</v>
      </c>
      <c r="EL938" s="67">
        <f t="shared" si="1685"/>
        <v>21247</v>
      </c>
      <c r="EM938" s="110">
        <f t="shared" si="1703"/>
        <v>165826.21475900002</v>
      </c>
    </row>
    <row r="939" spans="1:143" s="36" customFormat="1" ht="11.25" customHeight="1" x14ac:dyDescent="0.25">
      <c r="A939" s="11">
        <v>46165</v>
      </c>
      <c r="B939" s="187"/>
      <c r="C939" s="377">
        <v>8004987110</v>
      </c>
      <c r="D939" s="17" t="s">
        <v>156</v>
      </c>
      <c r="E939" s="18">
        <v>20</v>
      </c>
      <c r="F939" s="19">
        <v>9.5</v>
      </c>
      <c r="G939" s="20">
        <v>198845147421</v>
      </c>
      <c r="H939" s="66"/>
      <c r="I939" s="41">
        <f t="shared" si="1704"/>
        <v>0</v>
      </c>
      <c r="J939" s="48">
        <f t="shared" si="1656"/>
        <v>116093</v>
      </c>
      <c r="K939" s="66"/>
      <c r="L939" s="41">
        <f t="shared" si="1689"/>
        <v>0</v>
      </c>
      <c r="M939" s="48">
        <f t="shared" si="1715"/>
        <v>7752</v>
      </c>
      <c r="N939" s="66"/>
      <c r="O939" s="41">
        <f t="shared" si="1741"/>
        <v>0</v>
      </c>
      <c r="P939" s="48">
        <f t="shared" si="1657"/>
        <v>110136</v>
      </c>
      <c r="Q939" s="66"/>
      <c r="R939" s="66">
        <f t="shared" si="1742"/>
        <v>0</v>
      </c>
      <c r="S939" s="67">
        <f t="shared" si="1658"/>
        <v>13612</v>
      </c>
      <c r="T939" s="66"/>
      <c r="U939" s="66">
        <f t="shared" si="1666"/>
        <v>0</v>
      </c>
      <c r="V939" s="67">
        <f t="shared" si="1705"/>
        <v>37035.600000000006</v>
      </c>
      <c r="W939" s="136"/>
      <c r="X939" s="69">
        <f t="shared" si="1661"/>
        <v>0</v>
      </c>
      <c r="Y939" s="67">
        <f t="shared" si="1706"/>
        <v>6245</v>
      </c>
      <c r="Z939" s="66"/>
      <c r="AA939" s="68">
        <f t="shared" si="1697"/>
        <v>0</v>
      </c>
      <c r="AB939" s="67">
        <f t="shared" si="1707"/>
        <v>5897</v>
      </c>
      <c r="AC939" s="66"/>
      <c r="AD939" s="66">
        <f t="shared" si="1698"/>
        <v>0</v>
      </c>
      <c r="AE939" s="67">
        <f t="shared" si="1708"/>
        <v>3738</v>
      </c>
      <c r="AF939" s="66"/>
      <c r="AG939" s="78">
        <f t="shared" si="1699"/>
        <v>0</v>
      </c>
      <c r="AH939" s="79">
        <f t="shared" si="1709"/>
        <v>4534.5</v>
      </c>
      <c r="AI939" s="66"/>
      <c r="AJ939" s="68">
        <f t="shared" si="1642"/>
        <v>0</v>
      </c>
      <c r="AK939" s="67">
        <f t="shared" si="1710"/>
        <v>22013</v>
      </c>
      <c r="AL939" s="66"/>
      <c r="AM939" s="68">
        <f t="shared" si="1700"/>
        <v>0</v>
      </c>
      <c r="AN939" s="67">
        <f t="shared" si="1711"/>
        <v>8763.02</v>
      </c>
      <c r="AO939" s="66"/>
      <c r="AP939" s="68">
        <f t="shared" si="1662"/>
        <v>0</v>
      </c>
      <c r="AQ939" s="67">
        <f t="shared" si="1712"/>
        <v>41645</v>
      </c>
      <c r="AR939" s="66"/>
      <c r="AS939" s="68">
        <f t="shared" si="1716"/>
        <v>0</v>
      </c>
      <c r="AT939" s="67">
        <f t="shared" si="1713"/>
        <v>2020</v>
      </c>
      <c r="AU939" s="66"/>
      <c r="AV939" s="66">
        <f t="shared" si="1667"/>
        <v>0</v>
      </c>
      <c r="AW939" s="42">
        <f t="shared" si="1654"/>
        <v>1620.0000000000014</v>
      </c>
      <c r="AX939" s="66"/>
      <c r="AY939" s="66">
        <f t="shared" si="1717"/>
        <v>0</v>
      </c>
      <c r="AZ939" s="67">
        <f t="shared" si="1663"/>
        <v>1738.6</v>
      </c>
      <c r="BA939" s="66"/>
      <c r="BB939" s="68">
        <f t="shared" si="1718"/>
        <v>0</v>
      </c>
      <c r="BC939" s="67">
        <f t="shared" si="1668"/>
        <v>1254.5999999999999</v>
      </c>
      <c r="BD939" s="66"/>
      <c r="BE939" s="68">
        <f t="shared" si="1719"/>
        <v>0</v>
      </c>
      <c r="BF939" s="67">
        <f t="shared" si="1643"/>
        <v>7082.3200000000015</v>
      </c>
      <c r="BG939" s="66"/>
      <c r="BH939" s="68">
        <v>142.5</v>
      </c>
      <c r="BI939" s="67">
        <f>+BI938+BG939-BH939-192</f>
        <v>32562.539999999986</v>
      </c>
      <c r="BJ939" s="66"/>
      <c r="BK939" s="68">
        <f t="shared" si="1721"/>
        <v>0</v>
      </c>
      <c r="BL939" s="67">
        <f t="shared" si="1669"/>
        <v>4141.4000000000005</v>
      </c>
      <c r="BM939" s="66"/>
      <c r="BN939" s="68">
        <f t="shared" si="1670"/>
        <v>0</v>
      </c>
      <c r="BO939" s="67">
        <f t="shared" si="1671"/>
        <v>5724.300000000002</v>
      </c>
      <c r="BP939" s="66"/>
      <c r="BQ939" s="68">
        <f t="shared" si="1696"/>
        <v>0</v>
      </c>
      <c r="BR939" s="67">
        <f t="shared" si="1648"/>
        <v>19157.819999999992</v>
      </c>
      <c r="BS939" s="66"/>
      <c r="BT939" s="66">
        <f t="shared" si="1693"/>
        <v>0</v>
      </c>
      <c r="BU939" s="67">
        <f>BU938+BS939-BT939-40</f>
        <v>27069</v>
      </c>
      <c r="BV939" s="66"/>
      <c r="BW939" s="66">
        <f t="shared" si="1694"/>
        <v>0</v>
      </c>
      <c r="BX939" s="67">
        <f>+BX938+BV939-BW939-40</f>
        <v>96844</v>
      </c>
      <c r="BY939" s="66"/>
      <c r="BZ939" s="66">
        <f t="shared" si="1695"/>
        <v>0</v>
      </c>
      <c r="CA939" s="67">
        <f>+CA938+BY939-BZ939-40</f>
        <v>22549</v>
      </c>
      <c r="CB939" s="66"/>
      <c r="CC939" s="66">
        <f t="shared" si="1740"/>
        <v>0</v>
      </c>
      <c r="CD939" s="67">
        <f t="shared" si="1743"/>
        <v>35179.040000000001</v>
      </c>
      <c r="CE939" s="66"/>
      <c r="CF939" s="66">
        <f t="shared" si="1672"/>
        <v>0</v>
      </c>
      <c r="CG939" s="67">
        <f t="shared" si="1673"/>
        <v>3824.4999999999995</v>
      </c>
      <c r="CH939" s="66"/>
      <c r="CI939" s="66">
        <f t="shared" si="1722"/>
        <v>0</v>
      </c>
      <c r="CJ939" s="67">
        <f t="shared" si="1690"/>
        <v>6757.8</v>
      </c>
      <c r="CK939" s="66"/>
      <c r="CL939" s="68">
        <f t="shared" si="1723"/>
        <v>0</v>
      </c>
      <c r="CM939" s="79">
        <f t="shared" si="1674"/>
        <v>4864</v>
      </c>
      <c r="CN939" s="66"/>
      <c r="CO939" s="68">
        <f t="shared" si="1724"/>
        <v>0</v>
      </c>
      <c r="CP939" s="79">
        <f t="shared" si="1675"/>
        <v>3955</v>
      </c>
      <c r="CQ939" s="66"/>
      <c r="CR939" s="68">
        <f t="shared" si="1725"/>
        <v>0</v>
      </c>
      <c r="CS939" s="79">
        <f t="shared" si="1653"/>
        <v>5186</v>
      </c>
      <c r="CT939" s="66"/>
      <c r="CU939" s="68">
        <f t="shared" si="1726"/>
        <v>0</v>
      </c>
      <c r="CV939" s="79">
        <f t="shared" si="1676"/>
        <v>6929</v>
      </c>
      <c r="CW939" s="66"/>
      <c r="CX939" s="66">
        <f t="shared" si="1727"/>
        <v>0</v>
      </c>
      <c r="CY939" s="40">
        <f t="shared" si="1745"/>
        <v>6801.7599999999984</v>
      </c>
      <c r="CZ939" s="65"/>
      <c r="DA939" s="66">
        <f t="shared" si="1728"/>
        <v>0</v>
      </c>
      <c r="DB939" s="67">
        <f t="shared" si="1691"/>
        <v>64858</v>
      </c>
      <c r="DC939" s="66"/>
      <c r="DD939" s="66">
        <f t="shared" si="1729"/>
        <v>0</v>
      </c>
      <c r="DE939" s="67">
        <f t="shared" si="1692"/>
        <v>111629</v>
      </c>
      <c r="DF939" s="66"/>
      <c r="DG939" s="69">
        <f t="shared" si="1730"/>
        <v>0</v>
      </c>
      <c r="DH939" s="67">
        <f t="shared" si="1744"/>
        <v>441134</v>
      </c>
      <c r="DI939" s="66"/>
      <c r="DJ939" s="66">
        <f t="shared" si="1731"/>
        <v>0</v>
      </c>
      <c r="DK939" s="67">
        <f t="shared" si="1677"/>
        <v>3768</v>
      </c>
      <c r="DL939" s="210"/>
      <c r="DM939" s="206">
        <f t="shared" si="1732"/>
        <v>0</v>
      </c>
      <c r="DN939" s="25">
        <f t="shared" si="1664"/>
        <v>0</v>
      </c>
      <c r="DO939" s="5"/>
      <c r="DP939" s="43">
        <f t="shared" si="1733"/>
        <v>0</v>
      </c>
      <c r="DQ939" s="27">
        <f t="shared" si="1678"/>
        <v>6819.5</v>
      </c>
      <c r="DR939" s="5"/>
      <c r="DS939" s="43">
        <f t="shared" si="1734"/>
        <v>0</v>
      </c>
      <c r="DT939" s="27">
        <f t="shared" si="1679"/>
        <v>4846</v>
      </c>
      <c r="DU939" s="5"/>
      <c r="DV939" s="43">
        <f t="shared" si="1735"/>
        <v>0</v>
      </c>
      <c r="DW939" s="27">
        <f t="shared" si="1680"/>
        <v>4835</v>
      </c>
      <c r="DX939" s="5"/>
      <c r="DY939" s="22">
        <f t="shared" si="1736"/>
        <v>0</v>
      </c>
      <c r="DZ939" s="25">
        <f t="shared" si="1681"/>
        <v>523</v>
      </c>
      <c r="EA939" s="22"/>
      <c r="EB939" s="22">
        <f t="shared" si="1737"/>
        <v>0</v>
      </c>
      <c r="EC939" s="28">
        <f t="shared" si="1682"/>
        <v>369</v>
      </c>
      <c r="ED939" s="5"/>
      <c r="EE939" s="43">
        <f t="shared" si="1738"/>
        <v>0</v>
      </c>
      <c r="EF939" s="27">
        <f t="shared" si="1683"/>
        <v>4769</v>
      </c>
      <c r="EG939" s="66"/>
      <c r="EH939" s="66">
        <f t="shared" si="1739"/>
        <v>0</v>
      </c>
      <c r="EI939" s="67">
        <f t="shared" si="1684"/>
        <v>22617</v>
      </c>
      <c r="EJ939" s="66"/>
      <c r="EK939" s="66">
        <f t="shared" si="1702"/>
        <v>0</v>
      </c>
      <c r="EL939" s="67">
        <f t="shared" si="1685"/>
        <v>21247</v>
      </c>
      <c r="EM939" s="110">
        <f t="shared" si="1703"/>
        <v>165462.42587900002</v>
      </c>
    </row>
    <row r="940" spans="1:143" s="36" customFormat="1" ht="11.25" customHeight="1" x14ac:dyDescent="0.25">
      <c r="A940" s="11">
        <v>46165</v>
      </c>
      <c r="B940" s="187"/>
      <c r="C940" s="377">
        <v>8004987109</v>
      </c>
      <c r="D940" s="17" t="s">
        <v>36</v>
      </c>
      <c r="E940" s="18">
        <v>840</v>
      </c>
      <c r="F940" s="19">
        <v>0.5</v>
      </c>
      <c r="G940" s="20">
        <v>191516092051</v>
      </c>
      <c r="H940" s="66"/>
      <c r="I940" s="41">
        <f t="shared" si="1704"/>
        <v>0</v>
      </c>
      <c r="J940" s="48">
        <f t="shared" si="1656"/>
        <v>116093</v>
      </c>
      <c r="K940" s="66"/>
      <c r="L940" s="41">
        <f t="shared" si="1689"/>
        <v>0</v>
      </c>
      <c r="M940" s="48">
        <f t="shared" si="1715"/>
        <v>7752</v>
      </c>
      <c r="N940" s="66"/>
      <c r="O940" s="41">
        <f t="shared" si="1741"/>
        <v>0</v>
      </c>
      <c r="P940" s="48">
        <f t="shared" si="1657"/>
        <v>110136</v>
      </c>
      <c r="Q940" s="66"/>
      <c r="R940" s="66">
        <f t="shared" si="1742"/>
        <v>0</v>
      </c>
      <c r="S940" s="67">
        <f t="shared" si="1658"/>
        <v>13612</v>
      </c>
      <c r="T940" s="66"/>
      <c r="U940" s="66">
        <f t="shared" si="1666"/>
        <v>0</v>
      </c>
      <c r="V940" s="67">
        <f t="shared" si="1705"/>
        <v>37035.600000000006</v>
      </c>
      <c r="W940" s="136"/>
      <c r="X940" s="69">
        <f t="shared" si="1661"/>
        <v>0</v>
      </c>
      <c r="Y940" s="67">
        <f t="shared" si="1706"/>
        <v>6245</v>
      </c>
      <c r="Z940" s="66"/>
      <c r="AA940" s="68">
        <f t="shared" si="1697"/>
        <v>0</v>
      </c>
      <c r="AB940" s="67">
        <f t="shared" si="1707"/>
        <v>5897</v>
      </c>
      <c r="AC940" s="66"/>
      <c r="AD940" s="66">
        <f t="shared" si="1698"/>
        <v>0</v>
      </c>
      <c r="AE940" s="67">
        <f t="shared" si="1708"/>
        <v>3738</v>
      </c>
      <c r="AF940" s="66"/>
      <c r="AG940" s="78">
        <f t="shared" si="1699"/>
        <v>0</v>
      </c>
      <c r="AH940" s="79">
        <f t="shared" si="1709"/>
        <v>4534.5</v>
      </c>
      <c r="AI940" s="66"/>
      <c r="AJ940" s="68">
        <f t="shared" ref="AJ940:AJ1003" si="1746">IF(OR(D940="NPC6ASZDB-OR030C",D940="NPP6ASZDB-OR003M",D940="NPP6ASZDB-OR002M",D940="NPP6ASZDB-OR005M",D940="NPP6ASZDB-OR001M",D940="NPC6ASZDB-OR025C",D940="NPP6ASZDB-OR010M",D940="NPC6ASZDB-OR008M",D940="NPC06SZDB-OR005M",D940="NPC06SZDB-OR150C",D940="NPC06SZDB-OR050C",D940="NPC6ASZDB-OR020M",D940="NPC6ASZDB-OR750C",D940="NPC6ASZDB-OR007M",D940="NPC6ASZDB-OR350C",D940="NPC6ASZDB-OR250C",D940="NPC6ASZDB-OR020M",D940="NPC6ASZDB-OR015M",D940="NPC6ASZDB-OR005M",D940="NPC6ASZDB-OR010M",D940="NPC6ASZDB-OR050C",D940="NPC6ASZDB-OR150C",D940="NPC6ASZDB-OR004M",D940="NPC6ASZDB-OR010M",D940="NPC6ASZDB-OR005M",D940="NPC06SZDB-OR010M",D940="NPC6ASZDB-OR001M",D940="NPC6ASZDB-OR002M",D940="NPC6ASZDB-OR003M",D940="NPC06SZDB-OR001M",D940="NPC06SZDB-OR002M",D940="NPC06SZDB-OR003M",D940="NPC6ASZDB-OR012M",D940="NPC6ASZDB-OR030M",),E940*(F940+0.1),0)</f>
        <v>0</v>
      </c>
      <c r="AK940" s="67">
        <f t="shared" si="1710"/>
        <v>22013</v>
      </c>
      <c r="AL940" s="66"/>
      <c r="AM940" s="68">
        <f t="shared" si="1700"/>
        <v>0</v>
      </c>
      <c r="AN940" s="67">
        <f t="shared" si="1711"/>
        <v>8763.02</v>
      </c>
      <c r="AO940" s="66"/>
      <c r="AP940" s="68">
        <f t="shared" si="1662"/>
        <v>0</v>
      </c>
      <c r="AQ940" s="67">
        <f t="shared" si="1712"/>
        <v>41645</v>
      </c>
      <c r="AR940" s="66"/>
      <c r="AS940" s="68">
        <f t="shared" si="1716"/>
        <v>0</v>
      </c>
      <c r="AT940" s="67">
        <f t="shared" si="1713"/>
        <v>2020</v>
      </c>
      <c r="AU940" s="66"/>
      <c r="AV940" s="66">
        <f t="shared" si="1667"/>
        <v>0</v>
      </c>
      <c r="AW940" s="42">
        <f t="shared" si="1654"/>
        <v>1620.0000000000014</v>
      </c>
      <c r="AX940" s="66"/>
      <c r="AY940" s="66">
        <f t="shared" si="1717"/>
        <v>0</v>
      </c>
      <c r="AZ940" s="67">
        <f t="shared" si="1663"/>
        <v>1738.6</v>
      </c>
      <c r="BA940" s="66"/>
      <c r="BB940" s="68">
        <f t="shared" si="1718"/>
        <v>0</v>
      </c>
      <c r="BC940" s="67">
        <f t="shared" si="1668"/>
        <v>1254.5999999999999</v>
      </c>
      <c r="BD940" s="66"/>
      <c r="BE940" s="68">
        <f t="shared" si="1719"/>
        <v>0</v>
      </c>
      <c r="BF940" s="67">
        <f t="shared" ref="BF940:BF949" si="1747">+BF939+BD940-BE940</f>
        <v>7082.3200000000015</v>
      </c>
      <c r="BG940" s="66"/>
      <c r="BH940" s="68">
        <f t="shared" ref="BH940:BH971" si="1748">IF(OR(D960="NPC06UZDB-GY026M",D960="NPP06UZDB-GY010M",D940="CO155E2-0CM018",D940="CO155E2-0CM023",D940="CO155E2-0CM026",D940="NPP06UZDB-GY150C",D940="NPP06UZDB-GY025M",D940="NPC06UZDB-GY013M",D940="NPP06UZDB-GY001M",D940="NPP06UZDB-GY250C",D940="NPC06UZDB-GY028M",D940="NPC06UZDB-GY018M",D940="NPC06UZDB-GY014M",D940="NPC06UZDB-GY012M",D940="NPC06UZDB-GY011M",D940="NPC06UZDB-GY006M",D940="CO155E2-0CM006",D940="NPP06UZDB-GY005M",D940="NPP06UZDB-GY005M",D940="NPP06UZDB-GY003M",D940="NPP06UZDB-GY002M",D940="NPC06UZDB-GY025M",D940="CO155E2-0CM020",D940="CO155E2-0CM030",D940="NPC06UZDB-GY350C",D940="NPC06UZDB-GY030M",D940="NPC06UZDB-GY020C",D940="NPC06UZDB-GY030M",D940="NPC06UZDB-GY350C",D940="CO155E2-0CM007",D940="NPC06UZDB-GY150C",D940="NPC06UZDB-GY250C",D940="NPC06UZDB-GY007M",D940="CO155E2-0CC050",D940="NPC06UZDB-GY006M",D940="NPC06UZDB-GY008M",D940="NPC06UZDB-GY050C",D940="CO155E2-0CC250",D940="NPC06UZDB-GY750C",D940="NPC06UZDB-GY007M",D940="NPC06UZDB-GY020M",D940="CO155E2-0CC150",D940="CO155E2-0CM015",D940="CO155E2-0CM010",D940="NPC06UZDB-GY450C",D940="NPC06UZDB-GY015M",D940="NPC06UZDB-GY150C",D940="CO155E2-0CM001",D940="CO155E2-0CM002",D940="CO155E2-0CM003",D940="CO155E2-0CM004",D940="CO155E2-0CM005",D940="CO155E2-0CM008",D940="NPC06UZDB-GY010M",D940="NPC06UZDB-GY001M",D940="NPC06UZDB-GY002M",D940="NPC06UZDB-GY003M",D940="NPC06UZDB-GY004M",D940="NPC06UZDB-GY005M",),E940*(F940+0.12),0)</f>
        <v>0</v>
      </c>
      <c r="BI940" s="67">
        <f t="shared" ref="BI940:BI1003" si="1749">+BI939+BG940-BH940</f>
        <v>32562.539999999986</v>
      </c>
      <c r="BJ940" s="66"/>
      <c r="BK940" s="68">
        <f t="shared" si="1721"/>
        <v>0</v>
      </c>
      <c r="BL940" s="67">
        <f t="shared" si="1669"/>
        <v>4141.4000000000005</v>
      </c>
      <c r="BM940" s="66"/>
      <c r="BN940" s="68">
        <f t="shared" si="1670"/>
        <v>0</v>
      </c>
      <c r="BO940" s="67">
        <f t="shared" si="1671"/>
        <v>5724.300000000002</v>
      </c>
      <c r="BP940" s="66"/>
      <c r="BQ940" s="68">
        <f t="shared" si="1696"/>
        <v>520.79999999999995</v>
      </c>
      <c r="BR940" s="67">
        <f t="shared" si="1648"/>
        <v>18637.019999999993</v>
      </c>
      <c r="BS940" s="66"/>
      <c r="BT940" s="66">
        <f t="shared" si="1693"/>
        <v>1680</v>
      </c>
      <c r="BU940" s="67">
        <f t="shared" ref="BU940:BU946" si="1750">BU939+BS940-BT940</f>
        <v>25389</v>
      </c>
      <c r="BV940" s="66"/>
      <c r="BW940" s="66">
        <f t="shared" si="1694"/>
        <v>1680</v>
      </c>
      <c r="BX940" s="67">
        <f>+BX939+BV940-BW940</f>
        <v>95164</v>
      </c>
      <c r="BY940" s="66"/>
      <c r="BZ940" s="66">
        <f t="shared" si="1695"/>
        <v>1680</v>
      </c>
      <c r="CA940" s="67">
        <f t="shared" ref="CA940:CA946" si="1751">+CA939+BY940-BZ940</f>
        <v>20869</v>
      </c>
      <c r="CB940" s="66"/>
      <c r="CC940" s="66">
        <f t="shared" si="1740"/>
        <v>0</v>
      </c>
      <c r="CD940" s="67">
        <f t="shared" si="1743"/>
        <v>35179.040000000001</v>
      </c>
      <c r="CE940" s="66"/>
      <c r="CF940" s="66">
        <f t="shared" si="1672"/>
        <v>0</v>
      </c>
      <c r="CG940" s="67">
        <f t="shared" si="1673"/>
        <v>3824.4999999999995</v>
      </c>
      <c r="CH940" s="66"/>
      <c r="CI940" s="66">
        <f t="shared" si="1722"/>
        <v>0</v>
      </c>
      <c r="CJ940" s="67">
        <f t="shared" si="1690"/>
        <v>6757.8</v>
      </c>
      <c r="CK940" s="66"/>
      <c r="CL940" s="68">
        <f t="shared" si="1723"/>
        <v>0</v>
      </c>
      <c r="CM940" s="79">
        <f t="shared" si="1674"/>
        <v>4864</v>
      </c>
      <c r="CN940" s="66"/>
      <c r="CO940" s="68">
        <f t="shared" si="1724"/>
        <v>0</v>
      </c>
      <c r="CP940" s="79">
        <f t="shared" si="1675"/>
        <v>3955</v>
      </c>
      <c r="CQ940" s="66"/>
      <c r="CR940" s="68">
        <f t="shared" si="1725"/>
        <v>0</v>
      </c>
      <c r="CS940" s="79">
        <f t="shared" si="1653"/>
        <v>5186</v>
      </c>
      <c r="CT940" s="66"/>
      <c r="CU940" s="68">
        <f t="shared" si="1726"/>
        <v>0</v>
      </c>
      <c r="CV940" s="79">
        <f t="shared" si="1676"/>
        <v>6929</v>
      </c>
      <c r="CW940" s="66"/>
      <c r="CX940" s="66">
        <f t="shared" si="1727"/>
        <v>0</v>
      </c>
      <c r="CY940" s="40">
        <f t="shared" si="1745"/>
        <v>6801.7599999999984</v>
      </c>
      <c r="CZ940" s="65"/>
      <c r="DA940" s="66">
        <f t="shared" si="1728"/>
        <v>0</v>
      </c>
      <c r="DB940" s="67">
        <f t="shared" si="1691"/>
        <v>64858</v>
      </c>
      <c r="DC940" s="66"/>
      <c r="DD940" s="66">
        <f t="shared" si="1729"/>
        <v>0</v>
      </c>
      <c r="DE940" s="67">
        <f t="shared" si="1692"/>
        <v>111629</v>
      </c>
      <c r="DF940" s="66"/>
      <c r="DG940" s="69">
        <f t="shared" si="1730"/>
        <v>0</v>
      </c>
      <c r="DH940" s="67">
        <f t="shared" si="1744"/>
        <v>441134</v>
      </c>
      <c r="DI940" s="66"/>
      <c r="DJ940" s="66">
        <f t="shared" si="1731"/>
        <v>0</v>
      </c>
      <c r="DK940" s="67">
        <f t="shared" si="1677"/>
        <v>3768</v>
      </c>
      <c r="DL940" s="210"/>
      <c r="DM940" s="206">
        <f t="shared" si="1732"/>
        <v>0</v>
      </c>
      <c r="DN940" s="25">
        <f t="shared" si="1664"/>
        <v>0</v>
      </c>
      <c r="DO940" s="5"/>
      <c r="DP940" s="43">
        <f t="shared" si="1733"/>
        <v>0</v>
      </c>
      <c r="DQ940" s="27">
        <f t="shared" si="1678"/>
        <v>6819.5</v>
      </c>
      <c r="DR940" s="5"/>
      <c r="DS940" s="43">
        <f t="shared" si="1734"/>
        <v>0</v>
      </c>
      <c r="DT940" s="27">
        <f t="shared" si="1679"/>
        <v>4846</v>
      </c>
      <c r="DU940" s="5"/>
      <c r="DV940" s="43">
        <f t="shared" si="1735"/>
        <v>0</v>
      </c>
      <c r="DW940" s="27">
        <f t="shared" si="1680"/>
        <v>4835</v>
      </c>
      <c r="DX940" s="5"/>
      <c r="DY940" s="22">
        <f t="shared" si="1736"/>
        <v>0</v>
      </c>
      <c r="DZ940" s="25">
        <f t="shared" si="1681"/>
        <v>523</v>
      </c>
      <c r="EA940" s="22"/>
      <c r="EB940" s="22">
        <f t="shared" si="1737"/>
        <v>0</v>
      </c>
      <c r="EC940" s="28">
        <f t="shared" si="1682"/>
        <v>369</v>
      </c>
      <c r="ED940" s="5"/>
      <c r="EE940" s="43">
        <f t="shared" si="1738"/>
        <v>0</v>
      </c>
      <c r="EF940" s="27">
        <f t="shared" si="1683"/>
        <v>4769</v>
      </c>
      <c r="EG940" s="66"/>
      <c r="EH940" s="66">
        <f t="shared" si="1739"/>
        <v>0</v>
      </c>
      <c r="EI940" s="67">
        <f t="shared" si="1684"/>
        <v>22617</v>
      </c>
      <c r="EJ940" s="66"/>
      <c r="EK940" s="66">
        <f t="shared" si="1702"/>
        <v>0</v>
      </c>
      <c r="EL940" s="67">
        <f t="shared" si="1685"/>
        <v>21247</v>
      </c>
      <c r="EM940" s="110">
        <f t="shared" si="1703"/>
        <v>164761.940129</v>
      </c>
    </row>
    <row r="941" spans="1:143" s="36" customFormat="1" ht="11.25" customHeight="1" x14ac:dyDescent="0.25">
      <c r="A941" s="11">
        <v>46165</v>
      </c>
      <c r="B941" s="187"/>
      <c r="C941" s="181">
        <v>8004987105</v>
      </c>
      <c r="D941" s="111" t="s">
        <v>180</v>
      </c>
      <c r="E941" s="138">
        <v>150</v>
      </c>
      <c r="F941" s="139">
        <v>10</v>
      </c>
      <c r="G941" s="85">
        <v>191516203105</v>
      </c>
      <c r="H941" s="66"/>
      <c r="I941" s="41">
        <f t="shared" si="1704"/>
        <v>0</v>
      </c>
      <c r="J941" s="48">
        <f t="shared" si="1656"/>
        <v>116093</v>
      </c>
      <c r="K941" s="66"/>
      <c r="L941" s="41">
        <f t="shared" ref="L941:L972" si="1752">IF(OR(D941="NPC6ASZDB-RD015M",D941="NPC6ASZDB-GN750C",D941="NPC6ASZDB-WT035M",D941="NPC6ASZDB-WT028M ",D941="NPC6ASZDB-WT019M",D941="NPC06SZDB-GN050C",D941="NPC06SZDB-OR050C",D941="NPC6ASZDB-WT018M",D941="NPC6ASZDB-WT023M",D941="NPC6ASZDB-WT024M",D941="NPC6ASZDB-OR020M",D941="NPC6ASZDB-RD006M",D941="NPC6ASZDB-WT017M",D941="NPC6ASZDB-GY750C",D941="NPC6ASZDB-YL015M",D941="NPC6ASZDB-BL004M ",D941="NPC6ASZDB-WT016M",D941="NPC06SZDB-BK006M",D941="NPC06SZDB-BK007M",D941="NPC6ASZDB-OR750C",D941="NPC06SZDB-BK004M",D941="NPC06SZDB-BL015M",D941="NPC6ASZDB-BL013C",D941="NPC6ASZDB-BL030C",D941="NPC6ASZDB-GY009M",D941="NPC06SZDB-BK002M",D941="NPC6ASZDB-GY025C",D941="NPC06SZDB-BK003M",D941="NPC06SZDB-GY005M",D941="NPC6ASZDB-RD020C",D941="NPC06SZDB-YL040M",D941="NPC6ASZDB-GY125C",D941="NPC06SZDB-YL002M",D941="NPC6ASZDB-WT100M",D941="NPC6ASZDB-RD008M",D941="NPC6ASZDB-YL009M",D941="NPC6ASZDB-VT010M",D941="NPC6ASZDB-OR007M",D941="NPC6ASZDB-VT007M",D941="NPC6ASZDB-BK007M",D941="NPC6ASZDB-GY350C",D941="NPC6ASZDB-YL350C",D941="NPC6ASZDB-OR350C",D941="NPC6ASZDB-VT350C",D941="NPC6ASZDB-BL350C",D941="NPC6ASZDB-RD350C",D941="NPC6ASZDB-BK350C",D941="NPC6ASZDB-VT003M",D941="NPC6ASZDB-OR250C",D941="NPC6ASZDB-VT250C",D941="NPC6ASZDB-VT002M",D941="NPC6ASZDB-VT050C",D941="NPC6ASZDB-VT001M",D941="NPC6ASZDB-VT150C",D941="NPC6ASZDB-WT017C",D941="NPC6ASZDB-RD030C",D941="NPC6ASZDB-WT030C",D941="NPC6ASZDB-OR020M",D941="NPC6ASZDB-OR015M",D941="NPC06SZDB-WT025C",D941="NPC6ASZDB-WT013M",D941="NPC6ASZDB-GY075C",D941="NPC6ASZDB-BK075C",D941="NPC6ASZDB-BK125C",D941="NPC6ASZDB-GN250C",D941="NPC6ASZDB-WT011M",D941="NPC6ASZDB-WT014M",D941="NPC6ASZDB-OR005M",D941="NPC6ASZDB-GY006M",D941="NPC6ASZDB-WT550C",D941="NPC6ASZDB-WT650C",D941="NPC6ASZDB-WT850C",D941="NPC6ASZDB-WT950C",D941="NPC6ASZDB-RD250C",D941="NPC06SZDB-GY015C",D941="NPC06SZDB-BL020C",D941="NPC06SZDB-YL015C",D941="NPC6ASZDB-BL012M",D941="NPC6ASZDB-WT020C",D941="NPC6ASZDB-BL008M",D941="NPC6ASZDB-BL009M",D941="NPC6ASZDB-WT022M",D941="NPC6ASZDB-YL007M",D941="NPC06SZDB-WT250C",D941="NPC6ASZDB-BL007M",D941="NPC6ASZDB-BK050C",D941="NPC6ASZDB-BK025C",D941="NPC6ASZDB-BL750C",D941="NPC6ASZDB-OR010M",D941="NPC06SZDB-RD015M",D941="NPC6ASZDB-YL012M",D941="NPC6ASZDB-YL030M",D941="NPC6ASZDB-YL020M",D941="NPC6ASZDB-RD050C",D941="NPC06SZDB-BL050C",D941="NPC06SZDB-RD050C",D941="NPC06SZDB-YL050C",D941="NPC06SZDB-YL003M",D941="NPC06SZDB-GN002M",D941="NPC6ASZDB-RD010M",D941="NPC6ASZDB-GY450C",D941="NPC6ASZDB-WT006M",D941="NPC6ASZDB-BL250C",D941="NPC6ASZDB-GY050C",D941="NPC6ASZDB-YL250C",D941="NPC6ASZDB-YL008M",D941="NPC06SZDB-YL010M",D941="NPC6ASZDB-GY008M",D941="NPC06SZDB-RD005M",D941="NPC6ASZDB-BL050C",D941="NPC6ASZDB-WT450C",D941="NPC6ASZDB-OR050C",D941="NPC06SZDB-GN010M",D941="NPC06SZDB-RD010M",D941="NPC06SZDB-BL010M",D941="NPC6ASZDB-GY050C",D941="NPC6ASZDB-YL025C",D941="NPC6ASZDB-BK250C",D941="NPC6ASZDB-BK004M",D941="NPC6ASZDB-YL006M",D941="NPC06SZDB-WT007M",D941="NPC6ASZDB-BL015M",D941="NPC6ASZDB-BL020M",D941="NPC6ASZDB-GN010M",D941="NPC6ASZDB-GN015M",D941="NPC6ASZDB-GY250C",D941="NPC6ASZDB-BK030M",D941="NPC06SZDB-GY003M",D941="NPC06SZDB-BL150C",D941="NPC6ASZDB-BK013M",D941="NPC6ASZDB-OR150C",D941="NPC6ASZDB-GY007M",D941="NPC6ASZDB-BK750C",D941="NPC06SZDB-GN003M",D941="NPC06SZDB-BK150C",D941="NPC06SZDB-BK001M",D941="NPC6ASZDB-RD007M",D941="NPC6ASZDB-RD010M",D941="NPC06SZDB-GY006M",D941="NPC06SZDB-GY015M",D941="NPC06SZDB-BK050C",D941="NPC6ASZDB-GN025C",D941="NPC6ASZDB-WT009M",D941="NPC6ASZDB-OR004M",D941="NPC6ASZDB-WT075C",D941="NPC6ASZDB-WT175C",D941="NPC06SZDB-GY001M",D941="NPC06SZDB-GY002M",D941="NPC6ASZDB-WT125C",D941="NPC6ASZDB-WT225C",D941="NPC6ASZDB-WT275C",D941="NPC6ASZDB-GY015M",D941="NPC6ASZDB-RD001M",D941="NPC6ASZDB-RD005M",D941="NPC6ASZDB-WT025C",D941="NPC6ASZDB-YL001M",D941="NPC6ASZDB-YL005M",D941="NPC06SZDB-GY010M",D941="NPC06SZDB-YL005M",D941="NPC06SZDB-YL001M",D941="NPC6ASZDB-BK150C",D941="NPC6ASZDB-BL030M",D941="NPC6ASZDB-YL050C",D941="NPC6ASZDB-YL010M",D941="NPC6ASZDB-OR010M",D941="NPC06SZDB-YL150C",D941="NPC6ASZDB-OR005M",D941="NPC06SZDB-OR002M",D941="NPC6ASZDB-RD150C",D941="NPC6ASZDB-WT025M",D941="NPC6ASZDB-WT150C",D941="NPC6ASZDB-WT012M",D941="NPC6ASZDB-WT250C",D941="NPC6ASZDB-WT350C",D941="NPC6ASZDB-YL002M",D941="NPC6ASZDB-BL150C",D941="NPC6ASZDB-WT015M",D941="NPC6ASZDB-YL150C",D941="NPC6ASZDB-YL003M",D941="NPC6ASZDB-WT750C",D941="NPC6ASZDB-GN050C",D941="NPC6ASZDB-WT008M",D941="NPC06SZDB-OR010M",D941="NPC6ASZDB-GY150C",D941="NPC6ASZDB-GN150C",D941="NPC6ASZDB-OR001M",D941="NPC6ASZDB-OR002M",D941="NPC6ASZDB-OR003M",D941="NPC06SZDB-RD002M",D941="NPC06SZDB-RD150C",D941="NPC6ASZDB-BK015M",D941="NPC06SZDB-GN001M",D941="NPC06SZDB-GN150C",D941="NPC06SZDB-WT030M",D941="NPC06SZDB-WT750C",D941="NPC06SZDB-WT015M",D941="NPC6ASZDB-WT030M",D941="NPC06SZDB-RD001M",D941="NPC06SZDB-RD003M",D941="NPC06SZDB-OR003M",D941="NPC06SZDB-OR001M",D941="NPC06SZDB-BL001M",D941="NPC06SZDB-BL003M",D941="NPC06SZDB-WT150C",D941="NPC06SZDB-BL002M",D941="NPC6ASZDB-WT050C",D941="NPC06SZDB-WT050C",D941="NPC06SZDB-WT001M",D941="NPC06SZDB-WT002M",D941="NPC06SZDB-WT003M",D941="NPC06SZDB-WT004M",D941="NPC06SZDB-WT005M",D941="NPC06SZDB-WT010M",D941="NPC06SZDB-WT020M",D941="NPC6ASZDB-GN001M",D941="NPC6ASZDB-GN002M",D941="NPC6ASZDB-GN003M",D941="NPC6ASZDB-GN004M",D941="NPC6ASZDB-GN005M",D941="NPC6ASZDB-GN020M",D941="NPC6ASZDB-GN030M",D941="NPC6ASZDB-WT001M",D941="NPC6ASZDB-WT002M",D941="NPC6ASZDB-WT003M",D941="NPC6ASZDB-WT004M",D941="NPC6ASZDB-WT005M",D941="NPC6ASZDB-WT006M",D941="NPC6ASZDB-WT007M",D941="NPC6ASZDB-WT010M",D941="NPC6ASZDB-WT020M",D941="NPC6ASZDB-RD002M",D941="NPC6ASZDB-RD003M",D941="NPC6ASZDB-RD020M",D941="NPC6ASZDB-GY001M",D941="NPC6ASZDB-GY002M",D941="NPC6ASZDB-GY003M",D941="NPC6ASZDB-GY004M",D941="NPC6ASZDB-GY005M",D941="NPC6ASZDB-GY010M",D941="NPC6ASZDB-GY020M",D941="NPC6ASZDB-GY025M",D941="NPC6ASZDB-GY030M",D941="NPC6ASZDB-BL001M",D941="NPC6ASZDB-BL002M",D941="NPC6ASZDB-BL003M",D941="NPC6ASZDB-BL004M",D941="NPC6ASZDB-BL005M",D941="NPC6ASZDB-BL010M",D941="NPC6ASZDB-BK001M",D941="NPC6ASZDB-BK002M",D941="NPC6ASZDB-BK003M",D941="NPC6ASZDB-BK005M",D941="NPC6ASZDB-BK010M",D941="NPC6ASZDB-BK020M",),E941*2,0)</f>
        <v>0</v>
      </c>
      <c r="M941" s="48">
        <f t="shared" si="1715"/>
        <v>7752</v>
      </c>
      <c r="N941" s="66"/>
      <c r="O941" s="41">
        <f t="shared" si="1741"/>
        <v>0</v>
      </c>
      <c r="P941" s="48">
        <f t="shared" si="1657"/>
        <v>110136</v>
      </c>
      <c r="Q941" s="66"/>
      <c r="R941" s="66">
        <f t="shared" si="1742"/>
        <v>0</v>
      </c>
      <c r="S941" s="67">
        <f t="shared" si="1658"/>
        <v>13612</v>
      </c>
      <c r="T941" s="66"/>
      <c r="U941" s="66">
        <f t="shared" si="1666"/>
        <v>0</v>
      </c>
      <c r="V941" s="67">
        <f t="shared" si="1705"/>
        <v>37035.600000000006</v>
      </c>
      <c r="W941" s="136"/>
      <c r="X941" s="69">
        <f t="shared" si="1661"/>
        <v>0</v>
      </c>
      <c r="Y941" s="67">
        <f t="shared" si="1706"/>
        <v>6245</v>
      </c>
      <c r="Z941" s="66"/>
      <c r="AA941" s="68">
        <f t="shared" si="1697"/>
        <v>0</v>
      </c>
      <c r="AB941" s="67">
        <f t="shared" si="1707"/>
        <v>5897</v>
      </c>
      <c r="AC941" s="66"/>
      <c r="AD941" s="66">
        <f t="shared" si="1698"/>
        <v>0</v>
      </c>
      <c r="AE941" s="67">
        <f t="shared" si="1708"/>
        <v>3738</v>
      </c>
      <c r="AF941" s="66"/>
      <c r="AG941" s="78">
        <f t="shared" si="1699"/>
        <v>0</v>
      </c>
      <c r="AH941" s="79">
        <f t="shared" si="1709"/>
        <v>4534.5</v>
      </c>
      <c r="AI941" s="66"/>
      <c r="AJ941" s="68">
        <f t="shared" si="1746"/>
        <v>0</v>
      </c>
      <c r="AK941" s="67">
        <f t="shared" si="1710"/>
        <v>22013</v>
      </c>
      <c r="AL941" s="66"/>
      <c r="AM941" s="68">
        <f t="shared" si="1700"/>
        <v>0</v>
      </c>
      <c r="AN941" s="67">
        <f t="shared" si="1711"/>
        <v>8763.02</v>
      </c>
      <c r="AO941" s="66"/>
      <c r="AP941" s="68">
        <f t="shared" si="1662"/>
        <v>0</v>
      </c>
      <c r="AQ941" s="67">
        <f t="shared" si="1712"/>
        <v>41645</v>
      </c>
      <c r="AR941" s="66"/>
      <c r="AS941" s="68">
        <f t="shared" si="1716"/>
        <v>0</v>
      </c>
      <c r="AT941" s="67">
        <f t="shared" si="1713"/>
        <v>2020</v>
      </c>
      <c r="AU941" s="66"/>
      <c r="AV941" s="66">
        <f t="shared" si="1667"/>
        <v>0</v>
      </c>
      <c r="AW941" s="42">
        <f t="shared" si="1654"/>
        <v>1620.0000000000014</v>
      </c>
      <c r="AX941" s="66"/>
      <c r="AY941" s="66">
        <f t="shared" si="1717"/>
        <v>0</v>
      </c>
      <c r="AZ941" s="67">
        <f t="shared" si="1663"/>
        <v>1738.6</v>
      </c>
      <c r="BA941" s="66"/>
      <c r="BB941" s="68">
        <f t="shared" si="1718"/>
        <v>0</v>
      </c>
      <c r="BC941" s="67">
        <f t="shared" si="1668"/>
        <v>1254.5999999999999</v>
      </c>
      <c r="BD941" s="66"/>
      <c r="BE941" s="68">
        <f t="shared" si="1719"/>
        <v>0</v>
      </c>
      <c r="BF941" s="67">
        <f t="shared" si="1747"/>
        <v>7082.3200000000015</v>
      </c>
      <c r="BG941" s="66"/>
      <c r="BH941" s="68">
        <f t="shared" si="1748"/>
        <v>0</v>
      </c>
      <c r="BI941" s="67">
        <f t="shared" si="1749"/>
        <v>32562.539999999986</v>
      </c>
      <c r="BJ941" s="66"/>
      <c r="BK941" s="68">
        <f t="shared" si="1721"/>
        <v>0</v>
      </c>
      <c r="BL941" s="67">
        <f t="shared" si="1669"/>
        <v>4141.4000000000005</v>
      </c>
      <c r="BM941" s="66"/>
      <c r="BN941" s="68">
        <f t="shared" si="1670"/>
        <v>0</v>
      </c>
      <c r="BO941" s="67">
        <f t="shared" si="1671"/>
        <v>5724.300000000002</v>
      </c>
      <c r="BP941" s="66"/>
      <c r="BQ941" s="68">
        <f t="shared" si="1696"/>
        <v>0</v>
      </c>
      <c r="BR941" s="67">
        <f t="shared" ref="BR941:BR1004" si="1753">+BR940+BP941-BQ941</f>
        <v>18637.019999999993</v>
      </c>
      <c r="BS941" s="66"/>
      <c r="BT941" s="66">
        <f t="shared" si="1693"/>
        <v>0</v>
      </c>
      <c r="BU941" s="67">
        <f t="shared" si="1750"/>
        <v>25389</v>
      </c>
      <c r="BV941" s="66"/>
      <c r="BW941" s="66">
        <f t="shared" si="1694"/>
        <v>0</v>
      </c>
      <c r="BX941" s="67">
        <f>+BX940+BV941-BW941-300</f>
        <v>94864</v>
      </c>
      <c r="BY941" s="66"/>
      <c r="BZ941" s="66">
        <f t="shared" si="1695"/>
        <v>0</v>
      </c>
      <c r="CA941" s="67">
        <f t="shared" si="1751"/>
        <v>20869</v>
      </c>
      <c r="CB941" s="66"/>
      <c r="CC941" s="66">
        <f t="shared" si="1740"/>
        <v>1522.5</v>
      </c>
      <c r="CD941" s="67">
        <f t="shared" si="1743"/>
        <v>33656.54</v>
      </c>
      <c r="CE941" s="66"/>
      <c r="CF941" s="66">
        <f t="shared" si="1672"/>
        <v>0</v>
      </c>
      <c r="CG941" s="67">
        <f t="shared" si="1673"/>
        <v>3824.4999999999995</v>
      </c>
      <c r="CH941" s="66"/>
      <c r="CI941" s="66">
        <f t="shared" si="1722"/>
        <v>0</v>
      </c>
      <c r="CJ941" s="67">
        <f t="shared" si="1690"/>
        <v>6757.8</v>
      </c>
      <c r="CK941" s="66"/>
      <c r="CL941" s="68">
        <f t="shared" si="1723"/>
        <v>0</v>
      </c>
      <c r="CM941" s="79">
        <f t="shared" si="1674"/>
        <v>4864</v>
      </c>
      <c r="CN941" s="66"/>
      <c r="CO941" s="68">
        <f t="shared" si="1724"/>
        <v>0</v>
      </c>
      <c r="CP941" s="79">
        <f t="shared" si="1675"/>
        <v>3955</v>
      </c>
      <c r="CQ941" s="66"/>
      <c r="CR941" s="68">
        <f t="shared" si="1725"/>
        <v>0</v>
      </c>
      <c r="CS941" s="79">
        <f t="shared" si="1653"/>
        <v>5186</v>
      </c>
      <c r="CT941" s="66"/>
      <c r="CU941" s="68">
        <f t="shared" si="1726"/>
        <v>0</v>
      </c>
      <c r="CV941" s="79">
        <f t="shared" si="1676"/>
        <v>6929</v>
      </c>
      <c r="CW941" s="66"/>
      <c r="CX941" s="66">
        <f t="shared" si="1727"/>
        <v>0</v>
      </c>
      <c r="CY941" s="40">
        <f t="shared" si="1745"/>
        <v>6801.7599999999984</v>
      </c>
      <c r="CZ941" s="65"/>
      <c r="DA941" s="66">
        <f t="shared" si="1728"/>
        <v>300</v>
      </c>
      <c r="DB941" s="67">
        <f t="shared" si="1691"/>
        <v>64558</v>
      </c>
      <c r="DC941" s="66"/>
      <c r="DD941" s="66">
        <f t="shared" si="1729"/>
        <v>300</v>
      </c>
      <c r="DE941" s="67">
        <f t="shared" si="1692"/>
        <v>111329</v>
      </c>
      <c r="DF941" s="66"/>
      <c r="DG941" s="69">
        <f t="shared" si="1730"/>
        <v>0</v>
      </c>
      <c r="DH941" s="67">
        <f t="shared" si="1744"/>
        <v>441134</v>
      </c>
      <c r="DI941" s="66"/>
      <c r="DJ941" s="66">
        <f t="shared" si="1731"/>
        <v>0</v>
      </c>
      <c r="DK941" s="67">
        <f t="shared" si="1677"/>
        <v>3768</v>
      </c>
      <c r="DL941" s="210"/>
      <c r="DM941" s="206">
        <f t="shared" si="1732"/>
        <v>0</v>
      </c>
      <c r="DN941" s="25">
        <f t="shared" si="1664"/>
        <v>0</v>
      </c>
      <c r="DO941" s="5"/>
      <c r="DP941" s="43">
        <f t="shared" si="1733"/>
        <v>0</v>
      </c>
      <c r="DQ941" s="27">
        <f t="shared" si="1678"/>
        <v>6819.5</v>
      </c>
      <c r="DR941" s="5"/>
      <c r="DS941" s="43">
        <f t="shared" si="1734"/>
        <v>0</v>
      </c>
      <c r="DT941" s="27">
        <f t="shared" si="1679"/>
        <v>4846</v>
      </c>
      <c r="DU941" s="5"/>
      <c r="DV941" s="43">
        <f t="shared" si="1735"/>
        <v>0</v>
      </c>
      <c r="DW941" s="27">
        <f t="shared" si="1680"/>
        <v>4835</v>
      </c>
      <c r="DX941" s="5"/>
      <c r="DY941" s="22">
        <f t="shared" si="1736"/>
        <v>0</v>
      </c>
      <c r="DZ941" s="25">
        <f t="shared" si="1681"/>
        <v>523</v>
      </c>
      <c r="EA941" s="22"/>
      <c r="EB941" s="22">
        <f t="shared" si="1737"/>
        <v>0</v>
      </c>
      <c r="EC941" s="28">
        <f t="shared" si="1682"/>
        <v>369</v>
      </c>
      <c r="ED941" s="5"/>
      <c r="EE941" s="43">
        <f t="shared" si="1738"/>
        <v>0</v>
      </c>
      <c r="EF941" s="27">
        <f t="shared" si="1683"/>
        <v>4769</v>
      </c>
      <c r="EG941" s="66"/>
      <c r="EH941" s="66">
        <f t="shared" si="1739"/>
        <v>0</v>
      </c>
      <c r="EI941" s="67">
        <f t="shared" si="1684"/>
        <v>22617</v>
      </c>
      <c r="EJ941" s="66"/>
      <c r="EK941" s="66">
        <f t="shared" si="1702"/>
        <v>0</v>
      </c>
      <c r="EL941" s="67">
        <f t="shared" si="1685"/>
        <v>21247</v>
      </c>
      <c r="EM941" s="110">
        <f t="shared" si="1703"/>
        <v>164681.899649</v>
      </c>
    </row>
    <row r="942" spans="1:143" s="36" customFormat="1" ht="11.25" customHeight="1" x14ac:dyDescent="0.25">
      <c r="A942" s="11">
        <v>46165</v>
      </c>
      <c r="B942" s="187"/>
      <c r="C942" s="377">
        <v>8004987120</v>
      </c>
      <c r="D942" s="17" t="s">
        <v>371</v>
      </c>
      <c r="E942" s="18">
        <v>20</v>
      </c>
      <c r="F942" s="19">
        <v>12</v>
      </c>
      <c r="G942" s="20">
        <v>191516041974</v>
      </c>
      <c r="H942" s="66"/>
      <c r="I942" s="41">
        <f t="shared" si="1704"/>
        <v>0</v>
      </c>
      <c r="J942" s="48">
        <f t="shared" si="1656"/>
        <v>116093</v>
      </c>
      <c r="K942" s="66"/>
      <c r="L942" s="41">
        <f t="shared" si="1752"/>
        <v>0</v>
      </c>
      <c r="M942" s="48">
        <f t="shared" si="1715"/>
        <v>7752</v>
      </c>
      <c r="N942" s="66"/>
      <c r="O942" s="41">
        <f t="shared" si="1741"/>
        <v>0</v>
      </c>
      <c r="P942" s="48">
        <f t="shared" si="1657"/>
        <v>110136</v>
      </c>
      <c r="Q942" s="66"/>
      <c r="R942" s="66">
        <f t="shared" si="1742"/>
        <v>0</v>
      </c>
      <c r="S942" s="67">
        <f t="shared" si="1658"/>
        <v>13612</v>
      </c>
      <c r="T942" s="66"/>
      <c r="U942" s="66">
        <f t="shared" si="1666"/>
        <v>0</v>
      </c>
      <c r="V942" s="67">
        <f t="shared" si="1705"/>
        <v>37035.600000000006</v>
      </c>
      <c r="W942" s="136"/>
      <c r="X942" s="69">
        <f t="shared" si="1661"/>
        <v>0</v>
      </c>
      <c r="Y942" s="67">
        <f t="shared" si="1706"/>
        <v>6245</v>
      </c>
      <c r="Z942" s="66"/>
      <c r="AA942" s="68">
        <f t="shared" si="1697"/>
        <v>0</v>
      </c>
      <c r="AB942" s="67">
        <f t="shared" si="1707"/>
        <v>5897</v>
      </c>
      <c r="AC942" s="66"/>
      <c r="AD942" s="66">
        <f t="shared" si="1698"/>
        <v>0</v>
      </c>
      <c r="AE942" s="67">
        <f t="shared" si="1708"/>
        <v>3738</v>
      </c>
      <c r="AF942" s="66"/>
      <c r="AG942" s="78">
        <f t="shared" si="1699"/>
        <v>0</v>
      </c>
      <c r="AH942" s="79">
        <f t="shared" si="1709"/>
        <v>4534.5</v>
      </c>
      <c r="AI942" s="66"/>
      <c r="AJ942" s="68">
        <f t="shared" si="1746"/>
        <v>0</v>
      </c>
      <c r="AK942" s="67">
        <f t="shared" si="1710"/>
        <v>22013</v>
      </c>
      <c r="AL942" s="66"/>
      <c r="AM942" s="68">
        <f t="shared" si="1700"/>
        <v>0</v>
      </c>
      <c r="AN942" s="67">
        <f t="shared" si="1711"/>
        <v>8763.02</v>
      </c>
      <c r="AO942" s="66"/>
      <c r="AP942" s="68">
        <f t="shared" si="1662"/>
        <v>0</v>
      </c>
      <c r="AQ942" s="67">
        <f t="shared" si="1712"/>
        <v>41645</v>
      </c>
      <c r="AR942" s="66"/>
      <c r="AS942" s="68">
        <f t="shared" si="1716"/>
        <v>0</v>
      </c>
      <c r="AT942" s="67">
        <f t="shared" si="1713"/>
        <v>2020</v>
      </c>
      <c r="AU942" s="66"/>
      <c r="AV942" s="66">
        <f t="shared" si="1667"/>
        <v>0</v>
      </c>
      <c r="AW942" s="42">
        <f t="shared" si="1654"/>
        <v>1620.0000000000014</v>
      </c>
      <c r="AX942" s="66"/>
      <c r="AY942" s="66">
        <f t="shared" si="1717"/>
        <v>0</v>
      </c>
      <c r="AZ942" s="67">
        <f t="shared" si="1663"/>
        <v>1738.6</v>
      </c>
      <c r="BA942" s="66"/>
      <c r="BB942" s="68">
        <f t="shared" si="1718"/>
        <v>0</v>
      </c>
      <c r="BC942" s="67">
        <f t="shared" si="1668"/>
        <v>1254.5999999999999</v>
      </c>
      <c r="BD942" s="66"/>
      <c r="BE942" s="68">
        <f t="shared" si="1719"/>
        <v>0</v>
      </c>
      <c r="BF942" s="67">
        <f t="shared" si="1747"/>
        <v>7082.3200000000015</v>
      </c>
      <c r="BG942" s="66"/>
      <c r="BH942" s="68">
        <f t="shared" si="1748"/>
        <v>242.39999999999998</v>
      </c>
      <c r="BI942" s="67">
        <f t="shared" si="1749"/>
        <v>32320.139999999985</v>
      </c>
      <c r="BJ942" s="66"/>
      <c r="BK942" s="68">
        <f t="shared" si="1721"/>
        <v>0</v>
      </c>
      <c r="BL942" s="67">
        <f t="shared" si="1669"/>
        <v>4141.4000000000005</v>
      </c>
      <c r="BM942" s="66"/>
      <c r="BN942" s="68">
        <f t="shared" si="1670"/>
        <v>0</v>
      </c>
      <c r="BO942" s="67">
        <f t="shared" si="1671"/>
        <v>5724.300000000002</v>
      </c>
      <c r="BP942" s="66"/>
      <c r="BQ942" s="68">
        <f t="shared" si="1696"/>
        <v>0</v>
      </c>
      <c r="BR942" s="67">
        <f t="shared" si="1753"/>
        <v>18637.019999999993</v>
      </c>
      <c r="BS942" s="66"/>
      <c r="BT942" s="66">
        <f t="shared" si="1693"/>
        <v>0</v>
      </c>
      <c r="BU942" s="67">
        <f t="shared" si="1750"/>
        <v>25389</v>
      </c>
      <c r="BV942" s="66"/>
      <c r="BW942" s="66">
        <f t="shared" si="1694"/>
        <v>0</v>
      </c>
      <c r="BX942" s="67">
        <f>+BX941+BV942-BW942</f>
        <v>94864</v>
      </c>
      <c r="BY942" s="66"/>
      <c r="BZ942" s="66">
        <f t="shared" si="1695"/>
        <v>0</v>
      </c>
      <c r="CA942" s="67">
        <f t="shared" si="1751"/>
        <v>20869</v>
      </c>
      <c r="CB942" s="66"/>
      <c r="CC942" s="66">
        <f t="shared" si="1740"/>
        <v>0</v>
      </c>
      <c r="CD942" s="67">
        <f t="shared" si="1743"/>
        <v>33656.54</v>
      </c>
      <c r="CE942" s="66"/>
      <c r="CF942" s="66">
        <f t="shared" si="1672"/>
        <v>0</v>
      </c>
      <c r="CG942" s="67">
        <f t="shared" si="1673"/>
        <v>3824.4999999999995</v>
      </c>
      <c r="CH942" s="66"/>
      <c r="CI942" s="66">
        <f t="shared" si="1722"/>
        <v>0</v>
      </c>
      <c r="CJ942" s="67">
        <f t="shared" si="1690"/>
        <v>6757.8</v>
      </c>
      <c r="CK942" s="66"/>
      <c r="CL942" s="68">
        <f t="shared" si="1723"/>
        <v>0</v>
      </c>
      <c r="CM942" s="79">
        <f t="shared" si="1674"/>
        <v>4864</v>
      </c>
      <c r="CN942" s="66"/>
      <c r="CO942" s="68">
        <f t="shared" si="1724"/>
        <v>0</v>
      </c>
      <c r="CP942" s="79">
        <f t="shared" si="1675"/>
        <v>3955</v>
      </c>
      <c r="CQ942" s="66"/>
      <c r="CR942" s="68">
        <f t="shared" si="1725"/>
        <v>0</v>
      </c>
      <c r="CS942" s="79">
        <f t="shared" si="1653"/>
        <v>5186</v>
      </c>
      <c r="CT942" s="66"/>
      <c r="CU942" s="68">
        <f t="shared" si="1726"/>
        <v>0</v>
      </c>
      <c r="CV942" s="79">
        <f t="shared" si="1676"/>
        <v>6929</v>
      </c>
      <c r="CW942" s="66"/>
      <c r="CX942" s="66">
        <f t="shared" si="1727"/>
        <v>0</v>
      </c>
      <c r="CY942" s="40">
        <f t="shared" si="1745"/>
        <v>6801.7599999999984</v>
      </c>
      <c r="CZ942" s="65"/>
      <c r="DA942" s="66">
        <f t="shared" si="1728"/>
        <v>0</v>
      </c>
      <c r="DB942" s="67">
        <f t="shared" si="1691"/>
        <v>64558</v>
      </c>
      <c r="DC942" s="66"/>
      <c r="DD942" s="66">
        <f t="shared" si="1729"/>
        <v>0</v>
      </c>
      <c r="DE942" s="67">
        <f t="shared" si="1692"/>
        <v>111329</v>
      </c>
      <c r="DF942" s="66"/>
      <c r="DG942" s="69">
        <f t="shared" si="1730"/>
        <v>0</v>
      </c>
      <c r="DH942" s="67">
        <f t="shared" si="1744"/>
        <v>441134</v>
      </c>
      <c r="DI942" s="66"/>
      <c r="DJ942" s="66">
        <f t="shared" si="1731"/>
        <v>0</v>
      </c>
      <c r="DK942" s="67">
        <f t="shared" si="1677"/>
        <v>3768</v>
      </c>
      <c r="DL942" s="210"/>
      <c r="DM942" s="206">
        <f t="shared" si="1732"/>
        <v>0</v>
      </c>
      <c r="DN942" s="25">
        <f t="shared" si="1664"/>
        <v>0</v>
      </c>
      <c r="DO942" s="5"/>
      <c r="DP942" s="43">
        <f t="shared" si="1733"/>
        <v>0</v>
      </c>
      <c r="DQ942" s="27">
        <f t="shared" si="1678"/>
        <v>6819.5</v>
      </c>
      <c r="DR942" s="5"/>
      <c r="DS942" s="43">
        <f t="shared" si="1734"/>
        <v>0</v>
      </c>
      <c r="DT942" s="27">
        <f t="shared" si="1679"/>
        <v>4846</v>
      </c>
      <c r="DU942" s="5"/>
      <c r="DV942" s="43">
        <f t="shared" si="1735"/>
        <v>0</v>
      </c>
      <c r="DW942" s="27">
        <f t="shared" si="1680"/>
        <v>4835</v>
      </c>
      <c r="DX942" s="5"/>
      <c r="DY942" s="22">
        <f t="shared" si="1736"/>
        <v>0</v>
      </c>
      <c r="DZ942" s="25">
        <f t="shared" si="1681"/>
        <v>523</v>
      </c>
      <c r="EA942" s="22"/>
      <c r="EB942" s="22">
        <f t="shared" si="1737"/>
        <v>0</v>
      </c>
      <c r="EC942" s="28">
        <f t="shared" si="1682"/>
        <v>369</v>
      </c>
      <c r="ED942" s="5"/>
      <c r="EE942" s="43">
        <f t="shared" si="1738"/>
        <v>0</v>
      </c>
      <c r="EF942" s="27">
        <f t="shared" si="1683"/>
        <v>4769</v>
      </c>
      <c r="EG942" s="66"/>
      <c r="EH942" s="66">
        <f t="shared" si="1739"/>
        <v>0</v>
      </c>
      <c r="EI942" s="67">
        <f t="shared" si="1684"/>
        <v>22617</v>
      </c>
      <c r="EJ942" s="66"/>
      <c r="EK942" s="66">
        <f t="shared" si="1702"/>
        <v>0</v>
      </c>
      <c r="EL942" s="67">
        <f t="shared" si="1685"/>
        <v>21247</v>
      </c>
      <c r="EM942" s="110">
        <f t="shared" si="1703"/>
        <v>164555.941249</v>
      </c>
    </row>
    <row r="943" spans="1:143" s="36" customFormat="1" ht="11.25" customHeight="1" x14ac:dyDescent="0.25">
      <c r="A943" s="11">
        <v>46165</v>
      </c>
      <c r="B943" s="187"/>
      <c r="C943" s="377">
        <v>8004987111</v>
      </c>
      <c r="D943" s="17" t="s">
        <v>132</v>
      </c>
      <c r="E943" s="18">
        <v>100</v>
      </c>
      <c r="F943" s="19">
        <v>3</v>
      </c>
      <c r="G943" s="20">
        <v>191516042391</v>
      </c>
      <c r="H943" s="66"/>
      <c r="I943" s="41">
        <f t="shared" si="1704"/>
        <v>0</v>
      </c>
      <c r="J943" s="48">
        <f t="shared" si="1656"/>
        <v>116093</v>
      </c>
      <c r="K943" s="66"/>
      <c r="L943" s="41">
        <f t="shared" si="1752"/>
        <v>0</v>
      </c>
      <c r="M943" s="48">
        <f t="shared" si="1715"/>
        <v>7752</v>
      </c>
      <c r="N943" s="66"/>
      <c r="O943" s="41">
        <f t="shared" si="1741"/>
        <v>0</v>
      </c>
      <c r="P943" s="48">
        <f t="shared" si="1657"/>
        <v>110136</v>
      </c>
      <c r="Q943" s="66"/>
      <c r="R943" s="66">
        <f t="shared" si="1742"/>
        <v>0</v>
      </c>
      <c r="S943" s="67">
        <f t="shared" si="1658"/>
        <v>13612</v>
      </c>
      <c r="T943" s="66"/>
      <c r="U943" s="66">
        <f t="shared" si="1666"/>
        <v>0</v>
      </c>
      <c r="V943" s="67">
        <f t="shared" si="1705"/>
        <v>37035.600000000006</v>
      </c>
      <c r="W943" s="136"/>
      <c r="X943" s="69">
        <f t="shared" si="1661"/>
        <v>0</v>
      </c>
      <c r="Y943" s="67">
        <f t="shared" si="1706"/>
        <v>6245</v>
      </c>
      <c r="Z943" s="66"/>
      <c r="AA943" s="68">
        <f t="shared" si="1697"/>
        <v>0</v>
      </c>
      <c r="AB943" s="67">
        <f t="shared" si="1707"/>
        <v>5897</v>
      </c>
      <c r="AC943" s="66"/>
      <c r="AD943" s="66">
        <f t="shared" si="1698"/>
        <v>0</v>
      </c>
      <c r="AE943" s="67">
        <f t="shared" si="1708"/>
        <v>3738</v>
      </c>
      <c r="AF943" s="66"/>
      <c r="AG943" s="78">
        <f t="shared" si="1699"/>
        <v>0</v>
      </c>
      <c r="AH943" s="79">
        <f t="shared" si="1709"/>
        <v>4534.5</v>
      </c>
      <c r="AI943" s="66"/>
      <c r="AJ943" s="68">
        <f t="shared" si="1746"/>
        <v>0</v>
      </c>
      <c r="AK943" s="67">
        <f t="shared" si="1710"/>
        <v>22013</v>
      </c>
      <c r="AL943" s="66"/>
      <c r="AM943" s="68">
        <f t="shared" si="1700"/>
        <v>0</v>
      </c>
      <c r="AN943" s="67">
        <f t="shared" si="1711"/>
        <v>8763.02</v>
      </c>
      <c r="AO943" s="66"/>
      <c r="AP943" s="68">
        <f t="shared" si="1662"/>
        <v>0</v>
      </c>
      <c r="AQ943" s="67">
        <f t="shared" si="1712"/>
        <v>41645</v>
      </c>
      <c r="AR943" s="66"/>
      <c r="AS943" s="68">
        <f t="shared" si="1716"/>
        <v>0</v>
      </c>
      <c r="AT943" s="67">
        <f t="shared" si="1713"/>
        <v>2020</v>
      </c>
      <c r="AU943" s="66"/>
      <c r="AV943" s="66">
        <f t="shared" si="1667"/>
        <v>0</v>
      </c>
      <c r="AW943" s="42">
        <f t="shared" si="1654"/>
        <v>1620.0000000000014</v>
      </c>
      <c r="AX943" s="66"/>
      <c r="AY943" s="66">
        <f t="shared" si="1717"/>
        <v>0</v>
      </c>
      <c r="AZ943" s="67">
        <f t="shared" si="1663"/>
        <v>1738.6</v>
      </c>
      <c r="BA943" s="66"/>
      <c r="BB943" s="68">
        <f t="shared" si="1718"/>
        <v>0</v>
      </c>
      <c r="BC943" s="67">
        <f t="shared" si="1668"/>
        <v>1254.5999999999999</v>
      </c>
      <c r="BD943" s="66"/>
      <c r="BE943" s="68">
        <f t="shared" si="1719"/>
        <v>312</v>
      </c>
      <c r="BF943" s="67">
        <f t="shared" si="1747"/>
        <v>6770.3200000000015</v>
      </c>
      <c r="BG943" s="66"/>
      <c r="BH943" s="68">
        <f t="shared" si="1748"/>
        <v>0</v>
      </c>
      <c r="BI943" s="67">
        <f t="shared" si="1749"/>
        <v>32320.139999999985</v>
      </c>
      <c r="BJ943" s="66"/>
      <c r="BK943" s="68">
        <f t="shared" si="1721"/>
        <v>0</v>
      </c>
      <c r="BL943" s="67">
        <f t="shared" si="1669"/>
        <v>4141.4000000000005</v>
      </c>
      <c r="BM943" s="66"/>
      <c r="BN943" s="68">
        <f t="shared" si="1670"/>
        <v>0</v>
      </c>
      <c r="BO943" s="67">
        <f t="shared" si="1671"/>
        <v>5724.300000000002</v>
      </c>
      <c r="BP943" s="66"/>
      <c r="BQ943" s="68">
        <f t="shared" si="1696"/>
        <v>0</v>
      </c>
      <c r="BR943" s="67">
        <f t="shared" si="1753"/>
        <v>18637.019999999993</v>
      </c>
      <c r="BS943" s="66"/>
      <c r="BT943" s="66">
        <f t="shared" si="1693"/>
        <v>200</v>
      </c>
      <c r="BU943" s="67">
        <f t="shared" si="1750"/>
        <v>25189</v>
      </c>
      <c r="BV943" s="66"/>
      <c r="BW943" s="66">
        <f t="shared" si="1694"/>
        <v>200</v>
      </c>
      <c r="BX943" s="67">
        <f>+BX942+BV943-BW943</f>
        <v>94664</v>
      </c>
      <c r="BY943" s="66"/>
      <c r="BZ943" s="66">
        <f t="shared" si="1695"/>
        <v>200</v>
      </c>
      <c r="CA943" s="67">
        <f t="shared" si="1751"/>
        <v>20669</v>
      </c>
      <c r="CB943" s="66"/>
      <c r="CC943" s="66">
        <f t="shared" si="1740"/>
        <v>0</v>
      </c>
      <c r="CD943" s="67">
        <f t="shared" si="1743"/>
        <v>33656.54</v>
      </c>
      <c r="CE943" s="66"/>
      <c r="CF943" s="66">
        <f t="shared" si="1672"/>
        <v>0</v>
      </c>
      <c r="CG943" s="67">
        <f t="shared" si="1673"/>
        <v>3824.4999999999995</v>
      </c>
      <c r="CH943" s="66"/>
      <c r="CI943" s="66">
        <f t="shared" si="1722"/>
        <v>0</v>
      </c>
      <c r="CJ943" s="67">
        <f t="shared" si="1690"/>
        <v>6757.8</v>
      </c>
      <c r="CK943" s="66"/>
      <c r="CL943" s="68">
        <f t="shared" si="1723"/>
        <v>0</v>
      </c>
      <c r="CM943" s="79">
        <f t="shared" si="1674"/>
        <v>4864</v>
      </c>
      <c r="CN943" s="66"/>
      <c r="CO943" s="68">
        <f t="shared" si="1724"/>
        <v>0</v>
      </c>
      <c r="CP943" s="79">
        <f t="shared" si="1675"/>
        <v>3955</v>
      </c>
      <c r="CQ943" s="66"/>
      <c r="CR943" s="68">
        <f t="shared" si="1725"/>
        <v>0</v>
      </c>
      <c r="CS943" s="79">
        <f t="shared" si="1653"/>
        <v>5186</v>
      </c>
      <c r="CT943" s="66"/>
      <c r="CU943" s="68">
        <f t="shared" si="1726"/>
        <v>0</v>
      </c>
      <c r="CV943" s="79">
        <f t="shared" si="1676"/>
        <v>6929</v>
      </c>
      <c r="CW943" s="66"/>
      <c r="CX943" s="66">
        <f t="shared" si="1727"/>
        <v>0</v>
      </c>
      <c r="CY943" s="40">
        <f t="shared" si="1745"/>
        <v>6801.7599999999984</v>
      </c>
      <c r="CZ943" s="65"/>
      <c r="DA943" s="66">
        <f t="shared" si="1728"/>
        <v>0</v>
      </c>
      <c r="DB943" s="67">
        <f t="shared" si="1691"/>
        <v>64558</v>
      </c>
      <c r="DC943" s="66"/>
      <c r="DD943" s="66">
        <f t="shared" si="1729"/>
        <v>0</v>
      </c>
      <c r="DE943" s="67">
        <f t="shared" si="1692"/>
        <v>111329</v>
      </c>
      <c r="DF943" s="66"/>
      <c r="DG943" s="69">
        <f t="shared" si="1730"/>
        <v>0</v>
      </c>
      <c r="DH943" s="67">
        <f t="shared" si="1744"/>
        <v>441134</v>
      </c>
      <c r="DI943" s="66"/>
      <c r="DJ943" s="66">
        <f t="shared" si="1731"/>
        <v>0</v>
      </c>
      <c r="DK943" s="67">
        <f t="shared" si="1677"/>
        <v>3768</v>
      </c>
      <c r="DL943" s="210"/>
      <c r="DM943" s="206">
        <f t="shared" si="1732"/>
        <v>0</v>
      </c>
      <c r="DN943" s="25">
        <f t="shared" si="1664"/>
        <v>0</v>
      </c>
      <c r="DO943" s="5"/>
      <c r="DP943" s="43">
        <f t="shared" si="1733"/>
        <v>0</v>
      </c>
      <c r="DQ943" s="27">
        <f t="shared" si="1678"/>
        <v>6819.5</v>
      </c>
      <c r="DR943" s="5"/>
      <c r="DS943" s="43">
        <f t="shared" si="1734"/>
        <v>0</v>
      </c>
      <c r="DT943" s="27">
        <f t="shared" si="1679"/>
        <v>4846</v>
      </c>
      <c r="DU943" s="5"/>
      <c r="DV943" s="43">
        <f t="shared" si="1735"/>
        <v>0</v>
      </c>
      <c r="DW943" s="27">
        <f t="shared" si="1680"/>
        <v>4835</v>
      </c>
      <c r="DX943" s="5"/>
      <c r="DY943" s="22">
        <f t="shared" si="1736"/>
        <v>0</v>
      </c>
      <c r="DZ943" s="25">
        <f t="shared" si="1681"/>
        <v>523</v>
      </c>
      <c r="EA943" s="22"/>
      <c r="EB943" s="22">
        <f t="shared" si="1737"/>
        <v>0</v>
      </c>
      <c r="EC943" s="28">
        <f t="shared" si="1682"/>
        <v>369</v>
      </c>
      <c r="ED943" s="5"/>
      <c r="EE943" s="43">
        <f t="shared" si="1738"/>
        <v>0</v>
      </c>
      <c r="EF943" s="27">
        <f t="shared" si="1683"/>
        <v>4769</v>
      </c>
      <c r="EG943" s="66"/>
      <c r="EH943" s="66">
        <f t="shared" si="1739"/>
        <v>0</v>
      </c>
      <c r="EI943" s="67">
        <f t="shared" si="1684"/>
        <v>22617</v>
      </c>
      <c r="EJ943" s="66"/>
      <c r="EK943" s="66">
        <f t="shared" si="1702"/>
        <v>0</v>
      </c>
      <c r="EL943" s="67">
        <f t="shared" si="1685"/>
        <v>21247</v>
      </c>
      <c r="EM943" s="110">
        <f t="shared" si="1703"/>
        <v>164515.26297399998</v>
      </c>
    </row>
    <row r="944" spans="1:143" s="36" customFormat="1" ht="11.25" customHeight="1" x14ac:dyDescent="0.25">
      <c r="A944" s="11">
        <v>46165</v>
      </c>
      <c r="B944" s="187"/>
      <c r="C944" s="181">
        <v>8004987144</v>
      </c>
      <c r="D944" s="111" t="s">
        <v>276</v>
      </c>
      <c r="E944" s="138">
        <v>55</v>
      </c>
      <c r="F944" s="139">
        <v>1</v>
      </c>
      <c r="G944" s="85">
        <v>191516149748</v>
      </c>
      <c r="H944" s="66"/>
      <c r="I944" s="41">
        <f t="shared" si="1704"/>
        <v>0</v>
      </c>
      <c r="J944" s="48">
        <f t="shared" si="1656"/>
        <v>116093</v>
      </c>
      <c r="K944" s="66"/>
      <c r="L944" s="41">
        <f t="shared" si="1752"/>
        <v>0</v>
      </c>
      <c r="M944" s="48">
        <f t="shared" si="1715"/>
        <v>7752</v>
      </c>
      <c r="N944" s="66"/>
      <c r="O944" s="41">
        <f t="shared" si="1741"/>
        <v>0</v>
      </c>
      <c r="P944" s="48">
        <f t="shared" si="1657"/>
        <v>110136</v>
      </c>
      <c r="Q944" s="66"/>
      <c r="R944" s="66">
        <f t="shared" si="1742"/>
        <v>0</v>
      </c>
      <c r="S944" s="67">
        <f t="shared" si="1658"/>
        <v>13612</v>
      </c>
      <c r="T944" s="66"/>
      <c r="U944" s="66">
        <f t="shared" si="1666"/>
        <v>0</v>
      </c>
      <c r="V944" s="67">
        <f t="shared" si="1705"/>
        <v>37035.600000000006</v>
      </c>
      <c r="W944" s="136"/>
      <c r="X944" s="69">
        <f t="shared" si="1661"/>
        <v>0</v>
      </c>
      <c r="Y944" s="67">
        <f t="shared" si="1706"/>
        <v>6245</v>
      </c>
      <c r="Z944" s="66"/>
      <c r="AA944" s="68">
        <f t="shared" si="1697"/>
        <v>0</v>
      </c>
      <c r="AB944" s="67">
        <f t="shared" si="1707"/>
        <v>5897</v>
      </c>
      <c r="AC944" s="66"/>
      <c r="AD944" s="66">
        <f t="shared" si="1698"/>
        <v>0</v>
      </c>
      <c r="AE944" s="67">
        <f t="shared" si="1708"/>
        <v>3738</v>
      </c>
      <c r="AF944" s="66"/>
      <c r="AG944" s="78">
        <f t="shared" si="1699"/>
        <v>0</v>
      </c>
      <c r="AH944" s="79">
        <f t="shared" si="1709"/>
        <v>4534.5</v>
      </c>
      <c r="AI944" s="66"/>
      <c r="AJ944" s="68">
        <f t="shared" si="1746"/>
        <v>0</v>
      </c>
      <c r="AK944" s="67">
        <f t="shared" si="1710"/>
        <v>22013</v>
      </c>
      <c r="AL944" s="66"/>
      <c r="AM944" s="68">
        <f t="shared" si="1700"/>
        <v>0</v>
      </c>
      <c r="AN944" s="67">
        <f t="shared" si="1711"/>
        <v>8763.02</v>
      </c>
      <c r="AO944" s="66"/>
      <c r="AP944" s="68">
        <f t="shared" si="1662"/>
        <v>0</v>
      </c>
      <c r="AQ944" s="67">
        <f t="shared" si="1712"/>
        <v>41645</v>
      </c>
      <c r="AR944" s="66"/>
      <c r="AS944" s="68">
        <f t="shared" si="1716"/>
        <v>0</v>
      </c>
      <c r="AT944" s="67">
        <f t="shared" si="1713"/>
        <v>2020</v>
      </c>
      <c r="AU944" s="66"/>
      <c r="AV944" s="66">
        <f t="shared" si="1667"/>
        <v>0</v>
      </c>
      <c r="AW944" s="42">
        <f t="shared" si="1654"/>
        <v>1620.0000000000014</v>
      </c>
      <c r="AX944" s="66"/>
      <c r="AY944" s="66">
        <f t="shared" si="1717"/>
        <v>0</v>
      </c>
      <c r="AZ944" s="67">
        <f t="shared" si="1663"/>
        <v>1738.6</v>
      </c>
      <c r="BA944" s="66"/>
      <c r="BB944" s="68">
        <f t="shared" si="1718"/>
        <v>0</v>
      </c>
      <c r="BC944" s="67">
        <f t="shared" si="1668"/>
        <v>1254.5999999999999</v>
      </c>
      <c r="BD944" s="66"/>
      <c r="BE944" s="68">
        <f t="shared" si="1719"/>
        <v>0</v>
      </c>
      <c r="BF944" s="67">
        <f t="shared" si="1747"/>
        <v>6770.3200000000015</v>
      </c>
      <c r="BG944" s="66"/>
      <c r="BH944" s="68">
        <f t="shared" si="1748"/>
        <v>0</v>
      </c>
      <c r="BI944" s="67">
        <f t="shared" si="1749"/>
        <v>32320.139999999985</v>
      </c>
      <c r="BJ944" s="66"/>
      <c r="BK944" s="68">
        <f t="shared" si="1721"/>
        <v>0</v>
      </c>
      <c r="BL944" s="67">
        <f t="shared" si="1669"/>
        <v>4141.4000000000005</v>
      </c>
      <c r="BM944" s="66"/>
      <c r="BN944" s="68">
        <f t="shared" si="1670"/>
        <v>0</v>
      </c>
      <c r="BO944" s="67">
        <f t="shared" si="1671"/>
        <v>5724.300000000002</v>
      </c>
      <c r="BP944" s="66"/>
      <c r="BQ944" s="68">
        <f t="shared" si="1696"/>
        <v>0</v>
      </c>
      <c r="BR944" s="67">
        <f t="shared" si="1753"/>
        <v>18637.019999999993</v>
      </c>
      <c r="BS944" s="66"/>
      <c r="BT944" s="66">
        <f t="shared" si="1693"/>
        <v>0</v>
      </c>
      <c r="BU944" s="67">
        <f t="shared" si="1750"/>
        <v>25189</v>
      </c>
      <c r="BV944" s="66"/>
      <c r="BW944" s="66">
        <f t="shared" si="1694"/>
        <v>0</v>
      </c>
      <c r="BX944" s="67">
        <f>+BX943+BV944-BW944-110</f>
        <v>94554</v>
      </c>
      <c r="BY944" s="66"/>
      <c r="BZ944" s="66">
        <f t="shared" si="1695"/>
        <v>0</v>
      </c>
      <c r="CA944" s="67">
        <f t="shared" si="1751"/>
        <v>20669</v>
      </c>
      <c r="CB944" s="66"/>
      <c r="CC944" s="66">
        <f t="shared" si="1740"/>
        <v>63.249999999999993</v>
      </c>
      <c r="CD944" s="67">
        <f t="shared" si="1743"/>
        <v>33593.29</v>
      </c>
      <c r="CE944" s="66"/>
      <c r="CF944" s="66">
        <f t="shared" si="1672"/>
        <v>0</v>
      </c>
      <c r="CG944" s="67">
        <f t="shared" si="1673"/>
        <v>3824.4999999999995</v>
      </c>
      <c r="CH944" s="66"/>
      <c r="CI944" s="66">
        <f t="shared" si="1722"/>
        <v>0</v>
      </c>
      <c r="CJ944" s="67">
        <f t="shared" si="1690"/>
        <v>6757.8</v>
      </c>
      <c r="CK944" s="66"/>
      <c r="CL944" s="68">
        <f t="shared" si="1723"/>
        <v>0</v>
      </c>
      <c r="CM944" s="79">
        <f t="shared" si="1674"/>
        <v>4864</v>
      </c>
      <c r="CN944" s="66"/>
      <c r="CO944" s="68">
        <f t="shared" si="1724"/>
        <v>0</v>
      </c>
      <c r="CP944" s="79">
        <f t="shared" si="1675"/>
        <v>3955</v>
      </c>
      <c r="CQ944" s="66"/>
      <c r="CR944" s="68">
        <f t="shared" si="1725"/>
        <v>0</v>
      </c>
      <c r="CS944" s="79">
        <f t="shared" si="1653"/>
        <v>5186</v>
      </c>
      <c r="CT944" s="66"/>
      <c r="CU944" s="68">
        <f t="shared" si="1726"/>
        <v>0</v>
      </c>
      <c r="CV944" s="79">
        <f t="shared" si="1676"/>
        <v>6929</v>
      </c>
      <c r="CW944" s="66"/>
      <c r="CX944" s="66">
        <f t="shared" si="1727"/>
        <v>0</v>
      </c>
      <c r="CY944" s="40">
        <f t="shared" si="1745"/>
        <v>6801.7599999999984</v>
      </c>
      <c r="CZ944" s="65"/>
      <c r="DA944" s="66">
        <f t="shared" si="1728"/>
        <v>110</v>
      </c>
      <c r="DB944" s="67">
        <f t="shared" si="1691"/>
        <v>64448</v>
      </c>
      <c r="DC944" s="66"/>
      <c r="DD944" s="66">
        <f t="shared" si="1729"/>
        <v>110</v>
      </c>
      <c r="DE944" s="67">
        <f t="shared" si="1692"/>
        <v>111219</v>
      </c>
      <c r="DF944" s="66"/>
      <c r="DG944" s="69">
        <f t="shared" si="1730"/>
        <v>0</v>
      </c>
      <c r="DH944" s="67">
        <f t="shared" si="1744"/>
        <v>441134</v>
      </c>
      <c r="DI944" s="66"/>
      <c r="DJ944" s="66">
        <f t="shared" si="1731"/>
        <v>0</v>
      </c>
      <c r="DK944" s="67">
        <f t="shared" si="1677"/>
        <v>3768</v>
      </c>
      <c r="DL944" s="210"/>
      <c r="DM944" s="206">
        <f t="shared" si="1732"/>
        <v>0</v>
      </c>
      <c r="DN944" s="25">
        <f t="shared" si="1664"/>
        <v>0</v>
      </c>
      <c r="DO944" s="5"/>
      <c r="DP944" s="43">
        <f t="shared" si="1733"/>
        <v>0</v>
      </c>
      <c r="DQ944" s="27">
        <f t="shared" si="1678"/>
        <v>6819.5</v>
      </c>
      <c r="DR944" s="5"/>
      <c r="DS944" s="43">
        <f t="shared" si="1734"/>
        <v>0</v>
      </c>
      <c r="DT944" s="27">
        <f t="shared" si="1679"/>
        <v>4846</v>
      </c>
      <c r="DU944" s="5"/>
      <c r="DV944" s="43">
        <f t="shared" si="1735"/>
        <v>0</v>
      </c>
      <c r="DW944" s="27">
        <f t="shared" si="1680"/>
        <v>4835</v>
      </c>
      <c r="DX944" s="5"/>
      <c r="DY944" s="22">
        <f t="shared" si="1736"/>
        <v>0</v>
      </c>
      <c r="DZ944" s="25">
        <f t="shared" si="1681"/>
        <v>523</v>
      </c>
      <c r="EA944" s="22"/>
      <c r="EB944" s="22">
        <f t="shared" si="1737"/>
        <v>0</v>
      </c>
      <c r="EC944" s="28">
        <f t="shared" si="1682"/>
        <v>369</v>
      </c>
      <c r="ED944" s="5"/>
      <c r="EE944" s="43">
        <f t="shared" si="1738"/>
        <v>0</v>
      </c>
      <c r="EF944" s="27">
        <f t="shared" si="1683"/>
        <v>4769</v>
      </c>
      <c r="EG944" s="66"/>
      <c r="EH944" s="66">
        <f t="shared" si="1739"/>
        <v>0</v>
      </c>
      <c r="EI944" s="67">
        <f t="shared" si="1684"/>
        <v>22617</v>
      </c>
      <c r="EJ944" s="66"/>
      <c r="EK944" s="66">
        <f t="shared" si="1702"/>
        <v>0</v>
      </c>
      <c r="EL944" s="67">
        <f t="shared" si="1685"/>
        <v>21247</v>
      </c>
      <c r="EM944" s="110">
        <f t="shared" si="1703"/>
        <v>164443.87449399999</v>
      </c>
    </row>
    <row r="945" spans="1:143" s="36" customFormat="1" ht="11.25" customHeight="1" x14ac:dyDescent="0.25">
      <c r="A945" s="11">
        <v>46165</v>
      </c>
      <c r="B945" s="187"/>
      <c r="C945" s="377">
        <v>8004987767</v>
      </c>
      <c r="D945" s="17" t="s">
        <v>62</v>
      </c>
      <c r="E945" s="18">
        <v>20</v>
      </c>
      <c r="F945" s="19">
        <v>10</v>
      </c>
      <c r="G945" s="20">
        <v>191516041981</v>
      </c>
      <c r="H945" s="66"/>
      <c r="I945" s="41">
        <f t="shared" si="1704"/>
        <v>0</v>
      </c>
      <c r="J945" s="48">
        <f t="shared" si="1656"/>
        <v>116093</v>
      </c>
      <c r="K945" s="66"/>
      <c r="L945" s="41">
        <f t="shared" si="1752"/>
        <v>0</v>
      </c>
      <c r="M945" s="48">
        <f t="shared" si="1715"/>
        <v>7752</v>
      </c>
      <c r="N945" s="66"/>
      <c r="O945" s="41">
        <f t="shared" si="1741"/>
        <v>0</v>
      </c>
      <c r="P945" s="48">
        <f t="shared" si="1657"/>
        <v>110136</v>
      </c>
      <c r="Q945" s="66"/>
      <c r="R945" s="66">
        <f t="shared" si="1742"/>
        <v>0</v>
      </c>
      <c r="S945" s="67">
        <f t="shared" si="1658"/>
        <v>13612</v>
      </c>
      <c r="T945" s="66"/>
      <c r="U945" s="66">
        <f t="shared" si="1666"/>
        <v>0</v>
      </c>
      <c r="V945" s="67">
        <f t="shared" si="1705"/>
        <v>37035.600000000006</v>
      </c>
      <c r="W945" s="136"/>
      <c r="X945" s="69">
        <f t="shared" si="1661"/>
        <v>0</v>
      </c>
      <c r="Y945" s="67">
        <f t="shared" si="1706"/>
        <v>6245</v>
      </c>
      <c r="Z945" s="66"/>
      <c r="AA945" s="68">
        <f t="shared" si="1697"/>
        <v>0</v>
      </c>
      <c r="AB945" s="67">
        <f t="shared" si="1707"/>
        <v>5897</v>
      </c>
      <c r="AC945" s="66"/>
      <c r="AD945" s="66">
        <f t="shared" si="1698"/>
        <v>0</v>
      </c>
      <c r="AE945" s="67">
        <f t="shared" si="1708"/>
        <v>3738</v>
      </c>
      <c r="AF945" s="66"/>
      <c r="AG945" s="78">
        <f t="shared" si="1699"/>
        <v>0</v>
      </c>
      <c r="AH945" s="79">
        <f t="shared" si="1709"/>
        <v>4534.5</v>
      </c>
      <c r="AI945" s="66"/>
      <c r="AJ945" s="68">
        <f t="shared" si="1746"/>
        <v>0</v>
      </c>
      <c r="AK945" s="67">
        <f t="shared" si="1710"/>
        <v>22013</v>
      </c>
      <c r="AL945" s="66"/>
      <c r="AM945" s="68">
        <f t="shared" si="1700"/>
        <v>0</v>
      </c>
      <c r="AN945" s="67">
        <f t="shared" si="1711"/>
        <v>8763.02</v>
      </c>
      <c r="AO945" s="66"/>
      <c r="AP945" s="68">
        <f t="shared" si="1662"/>
        <v>0</v>
      </c>
      <c r="AQ945" s="67">
        <f t="shared" si="1712"/>
        <v>41645</v>
      </c>
      <c r="AR945" s="66"/>
      <c r="AS945" s="68">
        <f t="shared" si="1716"/>
        <v>0</v>
      </c>
      <c r="AT945" s="67">
        <f t="shared" si="1713"/>
        <v>2020</v>
      </c>
      <c r="AU945" s="66"/>
      <c r="AV945" s="66">
        <f t="shared" si="1667"/>
        <v>0</v>
      </c>
      <c r="AW945" s="42">
        <f t="shared" si="1654"/>
        <v>1620.0000000000014</v>
      </c>
      <c r="AX945" s="66"/>
      <c r="AY945" s="66">
        <f t="shared" si="1717"/>
        <v>0</v>
      </c>
      <c r="AZ945" s="67">
        <f t="shared" si="1663"/>
        <v>1738.6</v>
      </c>
      <c r="BA945" s="66"/>
      <c r="BB945" s="68">
        <f t="shared" si="1718"/>
        <v>0</v>
      </c>
      <c r="BC945" s="67">
        <f t="shared" si="1668"/>
        <v>1254.5999999999999</v>
      </c>
      <c r="BD945" s="66"/>
      <c r="BE945" s="68">
        <f t="shared" si="1719"/>
        <v>0</v>
      </c>
      <c r="BF945" s="67">
        <f t="shared" si="1747"/>
        <v>6770.3200000000015</v>
      </c>
      <c r="BG945" s="66"/>
      <c r="BH945" s="68">
        <f t="shared" si="1748"/>
        <v>202.39999999999998</v>
      </c>
      <c r="BI945" s="67">
        <f t="shared" si="1749"/>
        <v>32117.739999999983</v>
      </c>
      <c r="BJ945" s="66"/>
      <c r="BK945" s="68">
        <f t="shared" si="1721"/>
        <v>0</v>
      </c>
      <c r="BL945" s="67">
        <f t="shared" si="1669"/>
        <v>4141.4000000000005</v>
      </c>
      <c r="BM945" s="66"/>
      <c r="BN945" s="68">
        <f t="shared" si="1670"/>
        <v>0</v>
      </c>
      <c r="BO945" s="67">
        <f t="shared" si="1671"/>
        <v>5724.300000000002</v>
      </c>
      <c r="BP945" s="66"/>
      <c r="BQ945" s="68">
        <f t="shared" si="1696"/>
        <v>0</v>
      </c>
      <c r="BR945" s="67">
        <f t="shared" si="1753"/>
        <v>18637.019999999993</v>
      </c>
      <c r="BS945" s="66"/>
      <c r="BT945" s="66">
        <f t="shared" si="1693"/>
        <v>40</v>
      </c>
      <c r="BU945" s="67">
        <f t="shared" si="1750"/>
        <v>25149</v>
      </c>
      <c r="BV945" s="66"/>
      <c r="BW945" s="66">
        <f t="shared" si="1694"/>
        <v>40</v>
      </c>
      <c r="BX945" s="67">
        <f>+BX944+BV945-BW945</f>
        <v>94514</v>
      </c>
      <c r="BY945" s="66"/>
      <c r="BZ945" s="66">
        <f t="shared" si="1695"/>
        <v>40</v>
      </c>
      <c r="CA945" s="67">
        <f t="shared" si="1751"/>
        <v>20629</v>
      </c>
      <c r="CB945" s="66"/>
      <c r="CC945" s="66">
        <f t="shared" si="1740"/>
        <v>0</v>
      </c>
      <c r="CD945" s="67">
        <f t="shared" si="1743"/>
        <v>33593.29</v>
      </c>
      <c r="CE945" s="66"/>
      <c r="CF945" s="66">
        <f t="shared" si="1672"/>
        <v>0</v>
      </c>
      <c r="CG945" s="67">
        <f t="shared" si="1673"/>
        <v>3824.4999999999995</v>
      </c>
      <c r="CH945" s="66"/>
      <c r="CI945" s="66">
        <f t="shared" si="1722"/>
        <v>0</v>
      </c>
      <c r="CJ945" s="67">
        <f t="shared" si="1690"/>
        <v>6757.8</v>
      </c>
      <c r="CK945" s="66"/>
      <c r="CL945" s="68">
        <f t="shared" si="1723"/>
        <v>0</v>
      </c>
      <c r="CM945" s="79">
        <f t="shared" si="1674"/>
        <v>4864</v>
      </c>
      <c r="CN945" s="66"/>
      <c r="CO945" s="68">
        <f t="shared" si="1724"/>
        <v>0</v>
      </c>
      <c r="CP945" s="79">
        <f t="shared" si="1675"/>
        <v>3955</v>
      </c>
      <c r="CQ945" s="66"/>
      <c r="CR945" s="68">
        <f t="shared" si="1725"/>
        <v>0</v>
      </c>
      <c r="CS945" s="79">
        <f t="shared" si="1653"/>
        <v>5186</v>
      </c>
      <c r="CT945" s="66"/>
      <c r="CU945" s="68">
        <f t="shared" si="1726"/>
        <v>0</v>
      </c>
      <c r="CV945" s="79">
        <f t="shared" si="1676"/>
        <v>6929</v>
      </c>
      <c r="CW945" s="66"/>
      <c r="CX945" s="66">
        <f t="shared" si="1727"/>
        <v>0</v>
      </c>
      <c r="CY945" s="40">
        <f t="shared" si="1745"/>
        <v>6801.7599999999984</v>
      </c>
      <c r="CZ945" s="65"/>
      <c r="DA945" s="66">
        <f t="shared" si="1728"/>
        <v>0</v>
      </c>
      <c r="DB945" s="67">
        <f t="shared" si="1691"/>
        <v>64448</v>
      </c>
      <c r="DC945" s="66"/>
      <c r="DD945" s="66">
        <f t="shared" si="1729"/>
        <v>0</v>
      </c>
      <c r="DE945" s="67">
        <f t="shared" si="1692"/>
        <v>111219</v>
      </c>
      <c r="DF945" s="66"/>
      <c r="DG945" s="69">
        <f t="shared" si="1730"/>
        <v>0</v>
      </c>
      <c r="DH945" s="67">
        <f t="shared" si="1744"/>
        <v>441134</v>
      </c>
      <c r="DI945" s="66"/>
      <c r="DJ945" s="66">
        <f t="shared" si="1731"/>
        <v>0</v>
      </c>
      <c r="DK945" s="67">
        <f t="shared" si="1677"/>
        <v>3768</v>
      </c>
      <c r="DL945" s="210"/>
      <c r="DM945" s="206">
        <f t="shared" si="1732"/>
        <v>0</v>
      </c>
      <c r="DN945" s="25">
        <f t="shared" si="1664"/>
        <v>0</v>
      </c>
      <c r="DO945" s="5"/>
      <c r="DP945" s="43">
        <f t="shared" si="1733"/>
        <v>0</v>
      </c>
      <c r="DQ945" s="27">
        <f t="shared" si="1678"/>
        <v>6819.5</v>
      </c>
      <c r="DR945" s="5"/>
      <c r="DS945" s="43">
        <f t="shared" si="1734"/>
        <v>0</v>
      </c>
      <c r="DT945" s="27">
        <f t="shared" si="1679"/>
        <v>4846</v>
      </c>
      <c r="DU945" s="5"/>
      <c r="DV945" s="43">
        <f t="shared" si="1735"/>
        <v>0</v>
      </c>
      <c r="DW945" s="27">
        <f t="shared" si="1680"/>
        <v>4835</v>
      </c>
      <c r="DX945" s="5"/>
      <c r="DY945" s="22">
        <f t="shared" si="1736"/>
        <v>0</v>
      </c>
      <c r="DZ945" s="25">
        <f t="shared" si="1681"/>
        <v>523</v>
      </c>
      <c r="EA945" s="22"/>
      <c r="EB945" s="22">
        <f t="shared" si="1737"/>
        <v>0</v>
      </c>
      <c r="EC945" s="28">
        <f t="shared" si="1682"/>
        <v>369</v>
      </c>
      <c r="ED945" s="5"/>
      <c r="EE945" s="43">
        <f t="shared" si="1738"/>
        <v>0</v>
      </c>
      <c r="EF945" s="27">
        <f t="shared" si="1683"/>
        <v>4769</v>
      </c>
      <c r="EG945" s="66"/>
      <c r="EH945" s="66">
        <f t="shared" si="1739"/>
        <v>0</v>
      </c>
      <c r="EI945" s="67">
        <f t="shared" si="1684"/>
        <v>22617</v>
      </c>
      <c r="EJ945" s="66"/>
      <c r="EK945" s="66">
        <f t="shared" si="1702"/>
        <v>0</v>
      </c>
      <c r="EL945" s="67">
        <f t="shared" si="1685"/>
        <v>21247</v>
      </c>
      <c r="EM945" s="110">
        <f t="shared" si="1703"/>
        <v>164320.36246899999</v>
      </c>
    </row>
    <row r="946" spans="1:143" s="36" customFormat="1" ht="11.25" customHeight="1" x14ac:dyDescent="0.25">
      <c r="A946" s="11">
        <v>46165</v>
      </c>
      <c r="B946" s="187"/>
      <c r="C946" s="181">
        <v>8004987792</v>
      </c>
      <c r="D946" s="111" t="s">
        <v>275</v>
      </c>
      <c r="E946" s="138">
        <v>105</v>
      </c>
      <c r="F946" s="139">
        <v>2</v>
      </c>
      <c r="G946" s="85">
        <v>191516149755</v>
      </c>
      <c r="H946" s="66"/>
      <c r="I946" s="41">
        <f t="shared" si="1704"/>
        <v>0</v>
      </c>
      <c r="J946" s="48">
        <f t="shared" si="1656"/>
        <v>116093</v>
      </c>
      <c r="K946" s="66"/>
      <c r="L946" s="41">
        <f t="shared" si="1752"/>
        <v>0</v>
      </c>
      <c r="M946" s="48">
        <f t="shared" si="1715"/>
        <v>7752</v>
      </c>
      <c r="N946" s="66"/>
      <c r="O946" s="41">
        <f t="shared" si="1741"/>
        <v>0</v>
      </c>
      <c r="P946" s="48">
        <f t="shared" si="1657"/>
        <v>110136</v>
      </c>
      <c r="Q946" s="66"/>
      <c r="R946" s="66">
        <f t="shared" si="1742"/>
        <v>0</v>
      </c>
      <c r="S946" s="67">
        <f t="shared" si="1658"/>
        <v>13612</v>
      </c>
      <c r="T946" s="66"/>
      <c r="U946" s="66">
        <f t="shared" si="1666"/>
        <v>0</v>
      </c>
      <c r="V946" s="67">
        <f t="shared" si="1705"/>
        <v>37035.600000000006</v>
      </c>
      <c r="W946" s="136"/>
      <c r="X946" s="69">
        <f t="shared" si="1661"/>
        <v>0</v>
      </c>
      <c r="Y946" s="67">
        <f t="shared" si="1706"/>
        <v>6245</v>
      </c>
      <c r="Z946" s="66"/>
      <c r="AA946" s="68">
        <f t="shared" si="1697"/>
        <v>0</v>
      </c>
      <c r="AB946" s="67">
        <f t="shared" si="1707"/>
        <v>5897</v>
      </c>
      <c r="AC946" s="66"/>
      <c r="AD946" s="66">
        <f t="shared" si="1698"/>
        <v>0</v>
      </c>
      <c r="AE946" s="67">
        <f t="shared" si="1708"/>
        <v>3738</v>
      </c>
      <c r="AF946" s="66"/>
      <c r="AG946" s="78">
        <f t="shared" si="1699"/>
        <v>0</v>
      </c>
      <c r="AH946" s="79">
        <f t="shared" si="1709"/>
        <v>4534.5</v>
      </c>
      <c r="AI946" s="66"/>
      <c r="AJ946" s="68">
        <f t="shared" si="1746"/>
        <v>0</v>
      </c>
      <c r="AK946" s="67">
        <f t="shared" si="1710"/>
        <v>22013</v>
      </c>
      <c r="AL946" s="66"/>
      <c r="AM946" s="68">
        <f t="shared" si="1700"/>
        <v>0</v>
      </c>
      <c r="AN946" s="67">
        <f t="shared" si="1711"/>
        <v>8763.02</v>
      </c>
      <c r="AO946" s="66"/>
      <c r="AP946" s="68">
        <f t="shared" si="1662"/>
        <v>0</v>
      </c>
      <c r="AQ946" s="67">
        <f t="shared" si="1712"/>
        <v>41645</v>
      </c>
      <c r="AR946" s="66"/>
      <c r="AS946" s="68">
        <f t="shared" si="1716"/>
        <v>0</v>
      </c>
      <c r="AT946" s="67">
        <f t="shared" si="1713"/>
        <v>2020</v>
      </c>
      <c r="AU946" s="66"/>
      <c r="AV946" s="66">
        <f t="shared" si="1667"/>
        <v>0</v>
      </c>
      <c r="AW946" s="42">
        <f t="shared" si="1654"/>
        <v>1620.0000000000014</v>
      </c>
      <c r="AX946" s="66"/>
      <c r="AY946" s="66">
        <f t="shared" si="1717"/>
        <v>0</v>
      </c>
      <c r="AZ946" s="67">
        <f t="shared" si="1663"/>
        <v>1738.6</v>
      </c>
      <c r="BA946" s="66"/>
      <c r="BB946" s="68">
        <f t="shared" si="1718"/>
        <v>0</v>
      </c>
      <c r="BC946" s="67">
        <f t="shared" si="1668"/>
        <v>1254.5999999999999</v>
      </c>
      <c r="BD946" s="66"/>
      <c r="BE946" s="68">
        <f t="shared" si="1719"/>
        <v>0</v>
      </c>
      <c r="BF946" s="67">
        <f t="shared" si="1747"/>
        <v>6770.3200000000015</v>
      </c>
      <c r="BG946" s="66"/>
      <c r="BH946" s="68">
        <f t="shared" si="1748"/>
        <v>0</v>
      </c>
      <c r="BI946" s="67">
        <f t="shared" si="1749"/>
        <v>32117.739999999983</v>
      </c>
      <c r="BJ946" s="66"/>
      <c r="BK946" s="68">
        <f t="shared" si="1721"/>
        <v>0</v>
      </c>
      <c r="BL946" s="67">
        <f t="shared" si="1669"/>
        <v>4141.4000000000005</v>
      </c>
      <c r="BM946" s="66"/>
      <c r="BN946" s="68">
        <f t="shared" si="1670"/>
        <v>0</v>
      </c>
      <c r="BO946" s="67">
        <f t="shared" si="1671"/>
        <v>5724.300000000002</v>
      </c>
      <c r="BP946" s="66"/>
      <c r="BQ946" s="68">
        <f t="shared" ref="BQ946:BQ955" si="1754">IF(OR(D946="NPP06UZDB-WT150C",D946="NPP06UZDB-WT015M",D946="NPP06UZDB-WT005M",D946="NPP06UZDB-WT005M",D946="NPP06UZDB-WT250C",D946="NPP06UZDB-WT007M",D946="NPP06UZDB-WT010M",D946="NPP06UZDB-WT001M",D946="NPP06UZDB-WT002M",D946="NPP06UZDB-WT008M",D946="NPC06UZDB-WT030C",D946="NPC06UZDB-WT020C",D946="NPC06UZDB-WT020C",D946="NPC06UZDB-WT450C",D946="NPC06UZDB-WT015C",D946="CO155E2-08C150",D946="NPC06UZDB-WT016M",D946="NPC06UZDB-WT025M",D946="NPC06UZDB-WT012M",D946="NPC06UZDB-WT009M",D946="NPC06UZDB-WT750C",D946="NPC06UZDB-WT030M",D946="CO155E2-08C750",D946="NPC06UZDB-WT050M",D946="NPC06UZDB-WT007M",D946="NPC06UZDB-WT025M",D946="NPC06UZDB-WT025C",D946="NPC06UZDB-WT250C",D946="CO155E2-08C250",D946="CO155E2-08M007",D946="CO155E2-08M015",D946="CO155E2-08C150",D946="NPC06UZDB-WT150C",D946="NPC06UZDB-WT050C",D946="CO155E2-08F008",D946="CO155E2-08F005",D946="CO155E2-08C050",D946="CO155E2-08M001",D946="CO155E2-08M002",D946="CO155E2-08M003",D946="CO155E2-08M004",D946="CO155E2-08M005",D946="CO155E2-08M006",D946="CO155E2-08M008",D946="CO155E2-08M020",D946="CO155E2-08M010",D946="NPC06UZDB-WT050C",D946="NPC06UZDB-WT001M",D946="NPC06UZDB-WT002M",D946="NPC06UZDB-WT003M",D946="NPC06UZDB-WT004M",D946="NPC06UZDB-WT005M",D946="NPC06UZDB-WT006M",D946="NPC06UZDB-WT008M",D946="NPC06UZDB-WT010M",D946="NPC06UZDB-WT015M",D946="NPC06UZDB-WT020M",),E946*(F946+0.12),0)</f>
        <v>0</v>
      </c>
      <c r="BR946" s="67">
        <f t="shared" si="1753"/>
        <v>18637.019999999993</v>
      </c>
      <c r="BS946" s="66"/>
      <c r="BT946" s="66">
        <f t="shared" si="1693"/>
        <v>0</v>
      </c>
      <c r="BU946" s="67">
        <f t="shared" si="1750"/>
        <v>25149</v>
      </c>
      <c r="BV946" s="66"/>
      <c r="BW946" s="66">
        <f t="shared" si="1694"/>
        <v>0</v>
      </c>
      <c r="BX946" s="67">
        <f>+BX945+BV946-BW946-210</f>
        <v>94304</v>
      </c>
      <c r="BY946" s="66"/>
      <c r="BZ946" s="66">
        <f t="shared" si="1695"/>
        <v>0</v>
      </c>
      <c r="CA946" s="67">
        <f t="shared" si="1751"/>
        <v>20629</v>
      </c>
      <c r="CB946" s="66"/>
      <c r="CC946" s="66">
        <f t="shared" si="1740"/>
        <v>225.75</v>
      </c>
      <c r="CD946" s="67">
        <f t="shared" si="1743"/>
        <v>33367.54</v>
      </c>
      <c r="CE946" s="66"/>
      <c r="CF946" s="66">
        <f t="shared" si="1672"/>
        <v>0</v>
      </c>
      <c r="CG946" s="67">
        <f t="shared" si="1673"/>
        <v>3824.4999999999995</v>
      </c>
      <c r="CH946" s="66"/>
      <c r="CI946" s="66">
        <f t="shared" si="1722"/>
        <v>0</v>
      </c>
      <c r="CJ946" s="67">
        <f t="shared" si="1690"/>
        <v>6757.8</v>
      </c>
      <c r="CK946" s="66"/>
      <c r="CL946" s="68">
        <f t="shared" si="1723"/>
        <v>0</v>
      </c>
      <c r="CM946" s="79">
        <f t="shared" si="1674"/>
        <v>4864</v>
      </c>
      <c r="CN946" s="66"/>
      <c r="CO946" s="68">
        <f t="shared" si="1724"/>
        <v>0</v>
      </c>
      <c r="CP946" s="79">
        <f t="shared" si="1675"/>
        <v>3955</v>
      </c>
      <c r="CQ946" s="66"/>
      <c r="CR946" s="68">
        <f t="shared" si="1725"/>
        <v>0</v>
      </c>
      <c r="CS946" s="79">
        <f t="shared" si="1653"/>
        <v>5186</v>
      </c>
      <c r="CT946" s="66"/>
      <c r="CU946" s="68">
        <f t="shared" si="1726"/>
        <v>0</v>
      </c>
      <c r="CV946" s="79">
        <f t="shared" si="1676"/>
        <v>6929</v>
      </c>
      <c r="CW946" s="66"/>
      <c r="CX946" s="66">
        <f t="shared" si="1727"/>
        <v>0</v>
      </c>
      <c r="CY946" s="40">
        <f t="shared" si="1745"/>
        <v>6801.7599999999984</v>
      </c>
      <c r="CZ946" s="65"/>
      <c r="DA946" s="66">
        <f t="shared" si="1728"/>
        <v>210</v>
      </c>
      <c r="DB946" s="67">
        <f t="shared" si="1691"/>
        <v>64238</v>
      </c>
      <c r="DC946" s="66"/>
      <c r="DD946" s="66">
        <f t="shared" si="1729"/>
        <v>210</v>
      </c>
      <c r="DE946" s="67">
        <f t="shared" si="1692"/>
        <v>111009</v>
      </c>
      <c r="DF946" s="66"/>
      <c r="DG946" s="69">
        <f t="shared" si="1730"/>
        <v>0</v>
      </c>
      <c r="DH946" s="67">
        <f t="shared" si="1744"/>
        <v>441134</v>
      </c>
      <c r="DI946" s="66"/>
      <c r="DJ946" s="66">
        <f t="shared" si="1731"/>
        <v>0</v>
      </c>
      <c r="DK946" s="67">
        <f t="shared" si="1677"/>
        <v>3768</v>
      </c>
      <c r="DL946" s="210"/>
      <c r="DM946" s="206">
        <f t="shared" si="1732"/>
        <v>0</v>
      </c>
      <c r="DN946" s="25">
        <f t="shared" si="1664"/>
        <v>0</v>
      </c>
      <c r="DO946" s="5"/>
      <c r="DP946" s="43">
        <f t="shared" si="1733"/>
        <v>0</v>
      </c>
      <c r="DQ946" s="27">
        <f t="shared" si="1678"/>
        <v>6819.5</v>
      </c>
      <c r="DR946" s="5"/>
      <c r="DS946" s="43">
        <f t="shared" si="1734"/>
        <v>0</v>
      </c>
      <c r="DT946" s="27">
        <f t="shared" si="1679"/>
        <v>4846</v>
      </c>
      <c r="DU946" s="5"/>
      <c r="DV946" s="43">
        <f t="shared" si="1735"/>
        <v>0</v>
      </c>
      <c r="DW946" s="27">
        <f t="shared" si="1680"/>
        <v>4835</v>
      </c>
      <c r="DX946" s="5"/>
      <c r="DY946" s="22">
        <f t="shared" si="1736"/>
        <v>0</v>
      </c>
      <c r="DZ946" s="25">
        <f t="shared" si="1681"/>
        <v>523</v>
      </c>
      <c r="EA946" s="22"/>
      <c r="EB946" s="22">
        <f t="shared" si="1737"/>
        <v>0</v>
      </c>
      <c r="EC946" s="28">
        <f t="shared" si="1682"/>
        <v>369</v>
      </c>
      <c r="ED946" s="5"/>
      <c r="EE946" s="43">
        <f t="shared" si="1738"/>
        <v>0</v>
      </c>
      <c r="EF946" s="27">
        <f t="shared" si="1683"/>
        <v>4769</v>
      </c>
      <c r="EG946" s="66"/>
      <c r="EH946" s="66">
        <f t="shared" si="1739"/>
        <v>0</v>
      </c>
      <c r="EI946" s="67">
        <f t="shared" si="1684"/>
        <v>22617</v>
      </c>
      <c r="EJ946" s="66"/>
      <c r="EK946" s="66">
        <f t="shared" si="1702"/>
        <v>0</v>
      </c>
      <c r="EL946" s="67">
        <f t="shared" si="1685"/>
        <v>21247</v>
      </c>
      <c r="EM946" s="110">
        <f t="shared" si="1703"/>
        <v>164290.48126900001</v>
      </c>
    </row>
    <row r="947" spans="1:143" s="36" customFormat="1" ht="11.25" customHeight="1" x14ac:dyDescent="0.25">
      <c r="A947" s="11">
        <v>46165</v>
      </c>
      <c r="B947" s="187"/>
      <c r="C947" s="377">
        <v>8004988567</v>
      </c>
      <c r="D947" s="147" t="s">
        <v>143</v>
      </c>
      <c r="E947" s="148">
        <v>50</v>
      </c>
      <c r="F947" s="149">
        <v>1</v>
      </c>
      <c r="G947" s="148">
        <v>191516768932</v>
      </c>
      <c r="H947" s="66"/>
      <c r="I947" s="41">
        <f t="shared" si="1704"/>
        <v>0</v>
      </c>
      <c r="J947" s="48">
        <f t="shared" si="1656"/>
        <v>116093</v>
      </c>
      <c r="K947" s="66"/>
      <c r="L947" s="41">
        <f t="shared" si="1752"/>
        <v>0</v>
      </c>
      <c r="M947" s="48">
        <f t="shared" si="1715"/>
        <v>7752</v>
      </c>
      <c r="N947" s="66"/>
      <c r="O947" s="41">
        <f t="shared" si="1741"/>
        <v>0</v>
      </c>
      <c r="P947" s="48">
        <f t="shared" si="1657"/>
        <v>110136</v>
      </c>
      <c r="Q947" s="66"/>
      <c r="R947" s="66">
        <f t="shared" si="1742"/>
        <v>0</v>
      </c>
      <c r="S947" s="67">
        <f t="shared" si="1658"/>
        <v>13612</v>
      </c>
      <c r="T947" s="66"/>
      <c r="U947" s="66">
        <f t="shared" si="1666"/>
        <v>0</v>
      </c>
      <c r="V947" s="67">
        <f t="shared" si="1705"/>
        <v>37035.600000000006</v>
      </c>
      <c r="W947" s="136"/>
      <c r="X947" s="69">
        <f t="shared" si="1661"/>
        <v>0</v>
      </c>
      <c r="Y947" s="67">
        <f t="shared" si="1706"/>
        <v>6245</v>
      </c>
      <c r="Z947" s="66"/>
      <c r="AA947" s="68">
        <f t="shared" si="1697"/>
        <v>0</v>
      </c>
      <c r="AB947" s="67">
        <f t="shared" si="1707"/>
        <v>5897</v>
      </c>
      <c r="AC947" s="66"/>
      <c r="AD947" s="66">
        <f t="shared" si="1698"/>
        <v>0</v>
      </c>
      <c r="AE947" s="67">
        <f t="shared" si="1708"/>
        <v>3738</v>
      </c>
      <c r="AF947" s="66"/>
      <c r="AG947" s="78">
        <f t="shared" si="1699"/>
        <v>0</v>
      </c>
      <c r="AH947" s="79">
        <f t="shared" si="1709"/>
        <v>4534.5</v>
      </c>
      <c r="AI947" s="66"/>
      <c r="AJ947" s="68">
        <f t="shared" si="1746"/>
        <v>0</v>
      </c>
      <c r="AK947" s="67">
        <f t="shared" si="1710"/>
        <v>22013</v>
      </c>
      <c r="AL947" s="66"/>
      <c r="AM947" s="68">
        <f t="shared" si="1700"/>
        <v>0</v>
      </c>
      <c r="AN947" s="67">
        <f t="shared" si="1711"/>
        <v>8763.02</v>
      </c>
      <c r="AO947" s="66"/>
      <c r="AP947" s="68">
        <f t="shared" si="1662"/>
        <v>0</v>
      </c>
      <c r="AQ947" s="67">
        <f t="shared" si="1712"/>
        <v>41645</v>
      </c>
      <c r="AR947" s="66"/>
      <c r="AS947" s="68">
        <f t="shared" si="1716"/>
        <v>0</v>
      </c>
      <c r="AT947" s="67">
        <f t="shared" si="1713"/>
        <v>2020</v>
      </c>
      <c r="AU947" s="66"/>
      <c r="AV947" s="66">
        <f t="shared" si="1667"/>
        <v>0</v>
      </c>
      <c r="AW947" s="42">
        <f t="shared" si="1654"/>
        <v>1620.0000000000014</v>
      </c>
      <c r="AX947" s="66"/>
      <c r="AY947" s="66">
        <f t="shared" si="1717"/>
        <v>0</v>
      </c>
      <c r="AZ947" s="67">
        <f t="shared" si="1663"/>
        <v>1738.6</v>
      </c>
      <c r="BA947" s="66"/>
      <c r="BB947" s="68">
        <f t="shared" si="1718"/>
        <v>0</v>
      </c>
      <c r="BC947" s="67">
        <f t="shared" si="1668"/>
        <v>1254.5999999999999</v>
      </c>
      <c r="BD947" s="66"/>
      <c r="BE947" s="68">
        <f t="shared" si="1719"/>
        <v>0</v>
      </c>
      <c r="BF947" s="67">
        <f t="shared" si="1747"/>
        <v>6770.3200000000015</v>
      </c>
      <c r="BG947" s="66"/>
      <c r="BH947" s="68">
        <f t="shared" si="1748"/>
        <v>56.000000000000007</v>
      </c>
      <c r="BI947" s="67">
        <f t="shared" si="1749"/>
        <v>32061.739999999983</v>
      </c>
      <c r="BJ947" s="66"/>
      <c r="BK947" s="68">
        <f t="shared" si="1721"/>
        <v>0</v>
      </c>
      <c r="BL947" s="67">
        <f t="shared" si="1669"/>
        <v>4141.4000000000005</v>
      </c>
      <c r="BM947" s="66"/>
      <c r="BN947" s="68">
        <f t="shared" si="1670"/>
        <v>0</v>
      </c>
      <c r="BO947" s="67">
        <f t="shared" si="1671"/>
        <v>5724.300000000002</v>
      </c>
      <c r="BP947" s="66"/>
      <c r="BQ947" s="68">
        <f t="shared" si="1754"/>
        <v>0</v>
      </c>
      <c r="BR947" s="67">
        <f t="shared" si="1753"/>
        <v>18637.019999999993</v>
      </c>
      <c r="BS947" s="66"/>
      <c r="BT947" s="66">
        <f t="shared" si="1693"/>
        <v>0</v>
      </c>
      <c r="BU947" s="67">
        <f>BU946+BS947-BT947-100</f>
        <v>25049</v>
      </c>
      <c r="BV947" s="66"/>
      <c r="BW947" s="66">
        <f t="shared" si="1694"/>
        <v>0</v>
      </c>
      <c r="BX947" s="67">
        <f>+BX946+BV947-BW947-100</f>
        <v>94204</v>
      </c>
      <c r="BY947" s="66"/>
      <c r="BZ947" s="66">
        <f t="shared" si="1695"/>
        <v>0</v>
      </c>
      <c r="CA947" s="67">
        <f>+CA946+BY947-BZ947-100</f>
        <v>20529</v>
      </c>
      <c r="CB947" s="66"/>
      <c r="CC947" s="66">
        <f t="shared" si="1740"/>
        <v>0</v>
      </c>
      <c r="CD947" s="67">
        <f t="shared" si="1743"/>
        <v>33367.54</v>
      </c>
      <c r="CE947" s="66"/>
      <c r="CF947" s="66">
        <f t="shared" si="1672"/>
        <v>0</v>
      </c>
      <c r="CG947" s="67">
        <f t="shared" si="1673"/>
        <v>3824.4999999999995</v>
      </c>
      <c r="CH947" s="66"/>
      <c r="CI947" s="66">
        <f t="shared" si="1722"/>
        <v>0</v>
      </c>
      <c r="CJ947" s="67">
        <f t="shared" si="1690"/>
        <v>6757.8</v>
      </c>
      <c r="CK947" s="66"/>
      <c r="CL947" s="68">
        <f t="shared" si="1723"/>
        <v>0</v>
      </c>
      <c r="CM947" s="79">
        <f t="shared" si="1674"/>
        <v>4864</v>
      </c>
      <c r="CN947" s="66"/>
      <c r="CO947" s="68">
        <f t="shared" si="1724"/>
        <v>0</v>
      </c>
      <c r="CP947" s="79">
        <f t="shared" si="1675"/>
        <v>3955</v>
      </c>
      <c r="CQ947" s="66"/>
      <c r="CR947" s="68">
        <f t="shared" si="1725"/>
        <v>0</v>
      </c>
      <c r="CS947" s="79">
        <f t="shared" si="1653"/>
        <v>5186</v>
      </c>
      <c r="CT947" s="66"/>
      <c r="CU947" s="68">
        <f t="shared" si="1726"/>
        <v>0</v>
      </c>
      <c r="CV947" s="79">
        <f t="shared" si="1676"/>
        <v>6929</v>
      </c>
      <c r="CW947" s="66"/>
      <c r="CX947" s="66">
        <f t="shared" si="1727"/>
        <v>0</v>
      </c>
      <c r="CY947" s="40">
        <f t="shared" si="1745"/>
        <v>6801.7599999999984</v>
      </c>
      <c r="CZ947" s="65"/>
      <c r="DA947" s="66">
        <f t="shared" si="1728"/>
        <v>0</v>
      </c>
      <c r="DB947" s="67">
        <f t="shared" si="1691"/>
        <v>64238</v>
      </c>
      <c r="DC947" s="66"/>
      <c r="DD947" s="66">
        <f t="shared" si="1729"/>
        <v>0</v>
      </c>
      <c r="DE947" s="67">
        <f t="shared" si="1692"/>
        <v>111009</v>
      </c>
      <c r="DF947" s="66"/>
      <c r="DG947" s="69">
        <f t="shared" si="1730"/>
        <v>0</v>
      </c>
      <c r="DH947" s="67">
        <f t="shared" si="1744"/>
        <v>441134</v>
      </c>
      <c r="DI947" s="66"/>
      <c r="DJ947" s="66">
        <f t="shared" si="1731"/>
        <v>0</v>
      </c>
      <c r="DK947" s="67">
        <f t="shared" si="1677"/>
        <v>3768</v>
      </c>
      <c r="DL947" s="210"/>
      <c r="DM947" s="206">
        <f t="shared" si="1732"/>
        <v>0</v>
      </c>
      <c r="DN947" s="25">
        <f t="shared" si="1664"/>
        <v>0</v>
      </c>
      <c r="DO947" s="5"/>
      <c r="DP947" s="43">
        <f t="shared" si="1733"/>
        <v>0</v>
      </c>
      <c r="DQ947" s="27">
        <f t="shared" si="1678"/>
        <v>6819.5</v>
      </c>
      <c r="DR947" s="5"/>
      <c r="DS947" s="43">
        <f t="shared" si="1734"/>
        <v>0</v>
      </c>
      <c r="DT947" s="27">
        <f t="shared" si="1679"/>
        <v>4846</v>
      </c>
      <c r="DU947" s="5"/>
      <c r="DV947" s="43">
        <f t="shared" si="1735"/>
        <v>0</v>
      </c>
      <c r="DW947" s="27">
        <f t="shared" si="1680"/>
        <v>4835</v>
      </c>
      <c r="DX947" s="5"/>
      <c r="DY947" s="22">
        <f t="shared" si="1736"/>
        <v>0</v>
      </c>
      <c r="DZ947" s="25">
        <f t="shared" si="1681"/>
        <v>523</v>
      </c>
      <c r="EA947" s="22"/>
      <c r="EB947" s="22">
        <f t="shared" si="1737"/>
        <v>0</v>
      </c>
      <c r="EC947" s="28">
        <f t="shared" si="1682"/>
        <v>369</v>
      </c>
      <c r="ED947" s="5"/>
      <c r="EE947" s="43">
        <f t="shared" si="1738"/>
        <v>0</v>
      </c>
      <c r="EF947" s="27">
        <f t="shared" si="1683"/>
        <v>4769</v>
      </c>
      <c r="EG947" s="66"/>
      <c r="EH947" s="66">
        <f t="shared" si="1739"/>
        <v>0</v>
      </c>
      <c r="EI947" s="67">
        <f t="shared" si="1684"/>
        <v>22617</v>
      </c>
      <c r="EJ947" s="66"/>
      <c r="EK947" s="66">
        <f t="shared" si="1702"/>
        <v>0</v>
      </c>
      <c r="EL947" s="67">
        <f t="shared" si="1685"/>
        <v>21247</v>
      </c>
      <c r="EM947" s="110">
        <f t="shared" si="1703"/>
        <v>164244.26276900002</v>
      </c>
    </row>
    <row r="948" spans="1:143" s="36" customFormat="1" ht="11.25" customHeight="1" x14ac:dyDescent="0.25">
      <c r="A948" s="11">
        <v>46165</v>
      </c>
      <c r="B948" s="187"/>
      <c r="C948" s="377">
        <v>8004988562</v>
      </c>
      <c r="D948" s="147" t="s">
        <v>398</v>
      </c>
      <c r="E948" s="148">
        <v>50</v>
      </c>
      <c r="F948" s="149">
        <v>2</v>
      </c>
      <c r="G948" s="148"/>
      <c r="H948" s="66"/>
      <c r="I948" s="41">
        <f t="shared" si="1704"/>
        <v>0</v>
      </c>
      <c r="J948" s="48">
        <f t="shared" si="1656"/>
        <v>116093</v>
      </c>
      <c r="K948" s="66"/>
      <c r="L948" s="41">
        <f t="shared" si="1752"/>
        <v>0</v>
      </c>
      <c r="M948" s="48">
        <f t="shared" si="1715"/>
        <v>7752</v>
      </c>
      <c r="N948" s="66"/>
      <c r="O948" s="41">
        <f t="shared" si="1741"/>
        <v>0</v>
      </c>
      <c r="P948" s="48">
        <f t="shared" si="1657"/>
        <v>110136</v>
      </c>
      <c r="Q948" s="66"/>
      <c r="R948" s="66">
        <f t="shared" si="1742"/>
        <v>0</v>
      </c>
      <c r="S948" s="67">
        <f t="shared" si="1658"/>
        <v>13612</v>
      </c>
      <c r="T948" s="66"/>
      <c r="U948" s="66">
        <f t="shared" si="1666"/>
        <v>0</v>
      </c>
      <c r="V948" s="67">
        <f t="shared" si="1705"/>
        <v>37035.600000000006</v>
      </c>
      <c r="W948" s="136"/>
      <c r="X948" s="69">
        <f t="shared" si="1661"/>
        <v>0</v>
      </c>
      <c r="Y948" s="67">
        <f t="shared" si="1706"/>
        <v>6245</v>
      </c>
      <c r="Z948" s="66"/>
      <c r="AA948" s="68">
        <f t="shared" si="1697"/>
        <v>0</v>
      </c>
      <c r="AB948" s="67">
        <f t="shared" si="1707"/>
        <v>5897</v>
      </c>
      <c r="AC948" s="66"/>
      <c r="AD948" s="66">
        <f t="shared" si="1698"/>
        <v>0</v>
      </c>
      <c r="AE948" s="67">
        <f t="shared" si="1708"/>
        <v>3738</v>
      </c>
      <c r="AF948" s="66"/>
      <c r="AG948" s="78">
        <f t="shared" si="1699"/>
        <v>0</v>
      </c>
      <c r="AH948" s="79">
        <f t="shared" si="1709"/>
        <v>4534.5</v>
      </c>
      <c r="AI948" s="66"/>
      <c r="AJ948" s="68">
        <f t="shared" si="1746"/>
        <v>0</v>
      </c>
      <c r="AK948" s="67">
        <f t="shared" si="1710"/>
        <v>22013</v>
      </c>
      <c r="AL948" s="66"/>
      <c r="AM948" s="68">
        <f t="shared" si="1700"/>
        <v>0</v>
      </c>
      <c r="AN948" s="67">
        <f t="shared" si="1711"/>
        <v>8763.02</v>
      </c>
      <c r="AO948" s="66"/>
      <c r="AP948" s="68">
        <f t="shared" si="1662"/>
        <v>0</v>
      </c>
      <c r="AQ948" s="67">
        <f t="shared" si="1712"/>
        <v>41645</v>
      </c>
      <c r="AR948" s="66"/>
      <c r="AS948" s="68">
        <f t="shared" si="1716"/>
        <v>0</v>
      </c>
      <c r="AT948" s="67">
        <f t="shared" si="1713"/>
        <v>2020</v>
      </c>
      <c r="AU948" s="66"/>
      <c r="AV948" s="66">
        <f t="shared" si="1667"/>
        <v>0</v>
      </c>
      <c r="AW948" s="42">
        <f t="shared" si="1654"/>
        <v>1620.0000000000014</v>
      </c>
      <c r="AX948" s="66"/>
      <c r="AY948" s="66">
        <f t="shared" si="1717"/>
        <v>0</v>
      </c>
      <c r="AZ948" s="67">
        <f t="shared" si="1663"/>
        <v>1738.6</v>
      </c>
      <c r="BA948" s="66"/>
      <c r="BB948" s="68">
        <f t="shared" si="1718"/>
        <v>0</v>
      </c>
      <c r="BC948" s="67">
        <f>BC947+BA948-BB948-105</f>
        <v>1149.5999999999999</v>
      </c>
      <c r="BD948" s="66"/>
      <c r="BE948" s="68">
        <f t="shared" si="1719"/>
        <v>0</v>
      </c>
      <c r="BF948" s="67">
        <f t="shared" si="1747"/>
        <v>6770.3200000000015</v>
      </c>
      <c r="BG948" s="66"/>
      <c r="BH948" s="68">
        <f t="shared" si="1748"/>
        <v>0</v>
      </c>
      <c r="BI948" s="67">
        <f t="shared" si="1749"/>
        <v>32061.739999999983</v>
      </c>
      <c r="BJ948" s="66"/>
      <c r="BK948" s="68">
        <f t="shared" si="1721"/>
        <v>0</v>
      </c>
      <c r="BL948" s="67">
        <f t="shared" si="1669"/>
        <v>4141.4000000000005</v>
      </c>
      <c r="BM948" s="66"/>
      <c r="BN948" s="68">
        <f t="shared" si="1670"/>
        <v>0</v>
      </c>
      <c r="BO948" s="67">
        <f t="shared" si="1671"/>
        <v>5724.300000000002</v>
      </c>
      <c r="BP948" s="66"/>
      <c r="BQ948" s="68">
        <f t="shared" si="1754"/>
        <v>0</v>
      </c>
      <c r="BR948" s="67">
        <f t="shared" si="1753"/>
        <v>18637.019999999993</v>
      </c>
      <c r="BS948" s="66"/>
      <c r="BT948" s="66">
        <f t="shared" si="1693"/>
        <v>0</v>
      </c>
      <c r="BU948" s="67">
        <f>BU947+BS948-BT948-100</f>
        <v>24949</v>
      </c>
      <c r="BV948" s="66"/>
      <c r="BW948" s="66">
        <f t="shared" si="1694"/>
        <v>0</v>
      </c>
      <c r="BX948" s="67">
        <f>+BX947+BV948-BW948-100</f>
        <v>94104</v>
      </c>
      <c r="BY948" s="66"/>
      <c r="BZ948" s="66">
        <f t="shared" si="1695"/>
        <v>0</v>
      </c>
      <c r="CA948" s="67">
        <f>+CA947+BY948-BZ948-100</f>
        <v>20429</v>
      </c>
      <c r="CB948" s="66"/>
      <c r="CC948" s="66">
        <f t="shared" si="1740"/>
        <v>0</v>
      </c>
      <c r="CD948" s="67">
        <f t="shared" si="1743"/>
        <v>33367.54</v>
      </c>
      <c r="CE948" s="66"/>
      <c r="CF948" s="66">
        <f t="shared" si="1672"/>
        <v>0</v>
      </c>
      <c r="CG948" s="67">
        <f t="shared" si="1673"/>
        <v>3824.4999999999995</v>
      </c>
      <c r="CH948" s="66"/>
      <c r="CI948" s="66">
        <f t="shared" si="1722"/>
        <v>0</v>
      </c>
      <c r="CJ948" s="67">
        <f t="shared" si="1690"/>
        <v>6757.8</v>
      </c>
      <c r="CK948" s="66"/>
      <c r="CL948" s="68">
        <f t="shared" si="1723"/>
        <v>0</v>
      </c>
      <c r="CM948" s="79">
        <f t="shared" si="1674"/>
        <v>4864</v>
      </c>
      <c r="CN948" s="66"/>
      <c r="CO948" s="68">
        <f t="shared" si="1724"/>
        <v>0</v>
      </c>
      <c r="CP948" s="79">
        <f t="shared" si="1675"/>
        <v>3955</v>
      </c>
      <c r="CQ948" s="66"/>
      <c r="CR948" s="68">
        <f t="shared" si="1725"/>
        <v>0</v>
      </c>
      <c r="CS948" s="79">
        <f t="shared" si="1653"/>
        <v>5186</v>
      </c>
      <c r="CT948" s="66"/>
      <c r="CU948" s="68">
        <f t="shared" si="1726"/>
        <v>0</v>
      </c>
      <c r="CV948" s="79">
        <f t="shared" si="1676"/>
        <v>6929</v>
      </c>
      <c r="CW948" s="66"/>
      <c r="CX948" s="66">
        <f t="shared" si="1727"/>
        <v>0</v>
      </c>
      <c r="CY948" s="40">
        <f t="shared" si="1745"/>
        <v>6801.7599999999984</v>
      </c>
      <c r="CZ948" s="65"/>
      <c r="DA948" s="66">
        <f t="shared" si="1728"/>
        <v>0</v>
      </c>
      <c r="DB948" s="67">
        <f t="shared" si="1691"/>
        <v>64238</v>
      </c>
      <c r="DC948" s="66"/>
      <c r="DD948" s="66">
        <f t="shared" si="1729"/>
        <v>0</v>
      </c>
      <c r="DE948" s="67">
        <f t="shared" si="1692"/>
        <v>111009</v>
      </c>
      <c r="DF948" s="66"/>
      <c r="DG948" s="69">
        <f t="shared" si="1730"/>
        <v>0</v>
      </c>
      <c r="DH948" s="67">
        <f t="shared" si="1744"/>
        <v>441134</v>
      </c>
      <c r="DI948" s="66"/>
      <c r="DJ948" s="66">
        <f t="shared" si="1731"/>
        <v>0</v>
      </c>
      <c r="DK948" s="67">
        <f t="shared" si="1677"/>
        <v>3768</v>
      </c>
      <c r="DL948" s="210"/>
      <c r="DM948" s="206">
        <f t="shared" si="1732"/>
        <v>0</v>
      </c>
      <c r="DN948" s="25">
        <f t="shared" si="1664"/>
        <v>0</v>
      </c>
      <c r="DO948" s="5"/>
      <c r="DP948" s="43">
        <f t="shared" si="1733"/>
        <v>0</v>
      </c>
      <c r="DQ948" s="27">
        <f t="shared" si="1678"/>
        <v>6819.5</v>
      </c>
      <c r="DR948" s="5"/>
      <c r="DS948" s="43">
        <f t="shared" si="1734"/>
        <v>0</v>
      </c>
      <c r="DT948" s="27">
        <f t="shared" si="1679"/>
        <v>4846</v>
      </c>
      <c r="DU948" s="5"/>
      <c r="DV948" s="43">
        <f t="shared" si="1735"/>
        <v>0</v>
      </c>
      <c r="DW948" s="27">
        <f t="shared" si="1680"/>
        <v>4835</v>
      </c>
      <c r="DX948" s="5"/>
      <c r="DY948" s="22">
        <f t="shared" si="1736"/>
        <v>0</v>
      </c>
      <c r="DZ948" s="25">
        <f t="shared" si="1681"/>
        <v>523</v>
      </c>
      <c r="EA948" s="22"/>
      <c r="EB948" s="22">
        <f t="shared" si="1737"/>
        <v>0</v>
      </c>
      <c r="EC948" s="28">
        <f t="shared" si="1682"/>
        <v>369</v>
      </c>
      <c r="ED948" s="5"/>
      <c r="EE948" s="43">
        <f t="shared" si="1738"/>
        <v>0</v>
      </c>
      <c r="EF948" s="27">
        <f t="shared" si="1683"/>
        <v>4769</v>
      </c>
      <c r="EG948" s="66"/>
      <c r="EH948" s="66">
        <f t="shared" si="1739"/>
        <v>0</v>
      </c>
      <c r="EI948" s="67">
        <f t="shared" si="1684"/>
        <v>22617</v>
      </c>
      <c r="EJ948" s="66"/>
      <c r="EK948" s="66">
        <f t="shared" si="1702"/>
        <v>0</v>
      </c>
      <c r="EL948" s="67">
        <f t="shared" si="1685"/>
        <v>21247</v>
      </c>
      <c r="EM948" s="110">
        <f t="shared" si="1703"/>
        <v>164214.37596900002</v>
      </c>
    </row>
    <row r="949" spans="1:143" ht="11.25" customHeight="1" x14ac:dyDescent="0.25">
      <c r="A949" s="11">
        <v>46165</v>
      </c>
      <c r="B949" s="187"/>
      <c r="C949" s="377">
        <v>8004988570</v>
      </c>
      <c r="D949" s="147" t="s">
        <v>399</v>
      </c>
      <c r="E949" s="148">
        <v>50</v>
      </c>
      <c r="F949" s="149">
        <v>1</v>
      </c>
      <c r="G949" s="148">
        <v>191516809215</v>
      </c>
      <c r="H949" s="66"/>
      <c r="I949" s="41">
        <f t="shared" si="1704"/>
        <v>0</v>
      </c>
      <c r="J949" s="48">
        <f t="shared" si="1656"/>
        <v>116093</v>
      </c>
      <c r="K949" s="66"/>
      <c r="L949" s="41">
        <f t="shared" si="1752"/>
        <v>0</v>
      </c>
      <c r="M949" s="48">
        <f t="shared" si="1715"/>
        <v>7752</v>
      </c>
      <c r="N949" s="66"/>
      <c r="O949" s="41">
        <f t="shared" si="1741"/>
        <v>0</v>
      </c>
      <c r="P949" s="48">
        <f t="shared" si="1657"/>
        <v>110136</v>
      </c>
      <c r="Q949" s="66"/>
      <c r="R949" s="66">
        <f t="shared" si="1742"/>
        <v>0</v>
      </c>
      <c r="S949" s="67">
        <f t="shared" si="1658"/>
        <v>13612</v>
      </c>
      <c r="T949" s="66"/>
      <c r="U949" s="66">
        <f t="shared" si="1666"/>
        <v>0</v>
      </c>
      <c r="V949" s="67">
        <f t="shared" si="1705"/>
        <v>37035.600000000006</v>
      </c>
      <c r="X949" s="69">
        <f t="shared" si="1661"/>
        <v>0</v>
      </c>
      <c r="Y949" s="67">
        <f t="shared" si="1706"/>
        <v>6245</v>
      </c>
      <c r="Z949" s="66"/>
      <c r="AA949" s="68">
        <f t="shared" si="1697"/>
        <v>0</v>
      </c>
      <c r="AB949" s="67">
        <f t="shared" si="1707"/>
        <v>5897</v>
      </c>
      <c r="AC949" s="66"/>
      <c r="AD949" s="66">
        <f t="shared" si="1698"/>
        <v>0</v>
      </c>
      <c r="AE949" s="67">
        <f t="shared" si="1708"/>
        <v>3738</v>
      </c>
      <c r="AF949" s="66"/>
      <c r="AG949" s="78">
        <f t="shared" si="1699"/>
        <v>0</v>
      </c>
      <c r="AH949" s="79">
        <f t="shared" si="1709"/>
        <v>4534.5</v>
      </c>
      <c r="AI949" s="66"/>
      <c r="AJ949" s="68">
        <f t="shared" si="1746"/>
        <v>0</v>
      </c>
      <c r="AK949" s="67">
        <f t="shared" si="1710"/>
        <v>22013</v>
      </c>
      <c r="AL949" s="66"/>
      <c r="AM949" s="68">
        <f t="shared" si="1700"/>
        <v>0</v>
      </c>
      <c r="AN949" s="67">
        <f t="shared" si="1711"/>
        <v>8763.02</v>
      </c>
      <c r="AO949" s="66"/>
      <c r="AP949" s="68">
        <f t="shared" si="1662"/>
        <v>0</v>
      </c>
      <c r="AQ949" s="67">
        <f t="shared" si="1712"/>
        <v>41645</v>
      </c>
      <c r="AR949" s="66"/>
      <c r="AS949" s="68">
        <f t="shared" si="1716"/>
        <v>0</v>
      </c>
      <c r="AT949" s="67">
        <f t="shared" si="1713"/>
        <v>2020</v>
      </c>
      <c r="AU949" s="66"/>
      <c r="AV949" s="66">
        <f t="shared" si="1667"/>
        <v>0</v>
      </c>
      <c r="AW949" s="42">
        <f t="shared" si="1654"/>
        <v>1620.0000000000014</v>
      </c>
      <c r="AX949" s="66"/>
      <c r="AY949" s="66">
        <f t="shared" si="1717"/>
        <v>56.000000000000007</v>
      </c>
      <c r="AZ949" s="67">
        <f t="shared" si="1663"/>
        <v>1682.6</v>
      </c>
      <c r="BA949" s="66"/>
      <c r="BB949" s="68">
        <f t="shared" si="1718"/>
        <v>0</v>
      </c>
      <c r="BC949" s="67">
        <f t="shared" ref="BC949:BC980" si="1755">BC948+BA949-BB949</f>
        <v>1149.5999999999999</v>
      </c>
      <c r="BD949" s="66"/>
      <c r="BE949" s="68">
        <f t="shared" si="1719"/>
        <v>0</v>
      </c>
      <c r="BF949" s="67">
        <f t="shared" si="1747"/>
        <v>6770.3200000000015</v>
      </c>
      <c r="BG949" s="66"/>
      <c r="BH949" s="68">
        <f t="shared" si="1748"/>
        <v>0</v>
      </c>
      <c r="BI949" s="67">
        <f t="shared" si="1749"/>
        <v>32061.739999999983</v>
      </c>
      <c r="BJ949" s="66"/>
      <c r="BK949" s="68">
        <f t="shared" si="1721"/>
        <v>0</v>
      </c>
      <c r="BL949" s="67">
        <f t="shared" si="1669"/>
        <v>4141.4000000000005</v>
      </c>
      <c r="BM949" s="66"/>
      <c r="BN949" s="68">
        <f t="shared" si="1670"/>
        <v>0</v>
      </c>
      <c r="BO949" s="67">
        <f t="shared" si="1671"/>
        <v>5724.300000000002</v>
      </c>
      <c r="BP949" s="66"/>
      <c r="BQ949" s="68">
        <f t="shared" si="1754"/>
        <v>0</v>
      </c>
      <c r="BR949" s="67">
        <f t="shared" si="1753"/>
        <v>18637.019999999993</v>
      </c>
      <c r="BS949" s="66"/>
      <c r="BT949" s="66">
        <f t="shared" si="1693"/>
        <v>0</v>
      </c>
      <c r="BU949" s="67">
        <f>BU948+BS949-BT949-100</f>
        <v>24849</v>
      </c>
      <c r="BV949" s="66"/>
      <c r="BW949" s="66">
        <f t="shared" si="1694"/>
        <v>0</v>
      </c>
      <c r="BX949" s="67">
        <f>+BX948+BV949-BW949-100</f>
        <v>94004</v>
      </c>
      <c r="BY949" s="66"/>
      <c r="BZ949" s="66">
        <f t="shared" si="1695"/>
        <v>0</v>
      </c>
      <c r="CA949" s="67">
        <f>+CA948+BY949-BZ949-100</f>
        <v>20329</v>
      </c>
      <c r="CB949" s="66"/>
      <c r="CC949" s="66">
        <f t="shared" si="1740"/>
        <v>0</v>
      </c>
      <c r="CD949" s="67">
        <f t="shared" si="1743"/>
        <v>33367.54</v>
      </c>
      <c r="CE949" s="66"/>
      <c r="CF949" s="66">
        <f t="shared" si="1672"/>
        <v>0</v>
      </c>
      <c r="CG949" s="67">
        <f t="shared" si="1673"/>
        <v>3824.4999999999995</v>
      </c>
      <c r="CH949" s="66"/>
      <c r="CI949" s="66">
        <f t="shared" si="1722"/>
        <v>0</v>
      </c>
      <c r="CJ949" s="67">
        <f t="shared" si="1690"/>
        <v>6757.8</v>
      </c>
      <c r="CK949" s="66"/>
      <c r="CL949" s="68">
        <f t="shared" si="1723"/>
        <v>0</v>
      </c>
      <c r="CM949" s="79">
        <f t="shared" si="1674"/>
        <v>4864</v>
      </c>
      <c r="CN949" s="66"/>
      <c r="CO949" s="68">
        <f t="shared" si="1724"/>
        <v>0</v>
      </c>
      <c r="CP949" s="79">
        <f t="shared" si="1675"/>
        <v>3955</v>
      </c>
      <c r="CQ949" s="66"/>
      <c r="CR949" s="68">
        <f t="shared" si="1725"/>
        <v>0</v>
      </c>
      <c r="CS949" s="79">
        <f t="shared" si="1653"/>
        <v>5186</v>
      </c>
      <c r="CT949" s="66"/>
      <c r="CU949" s="68">
        <f t="shared" si="1726"/>
        <v>0</v>
      </c>
      <c r="CV949" s="79">
        <f t="shared" si="1676"/>
        <v>6929</v>
      </c>
      <c r="CW949" s="66"/>
      <c r="CX949" s="66">
        <f t="shared" si="1727"/>
        <v>0</v>
      </c>
      <c r="CY949" s="40">
        <f t="shared" si="1745"/>
        <v>6801.7599999999984</v>
      </c>
      <c r="CZ949" s="65"/>
      <c r="DA949" s="66">
        <f t="shared" si="1728"/>
        <v>0</v>
      </c>
      <c r="DB949" s="67">
        <f t="shared" si="1691"/>
        <v>64238</v>
      </c>
      <c r="DC949" s="66"/>
      <c r="DD949" s="66">
        <f t="shared" si="1729"/>
        <v>0</v>
      </c>
      <c r="DE949" s="67">
        <f t="shared" si="1692"/>
        <v>111009</v>
      </c>
      <c r="DF949" s="66"/>
      <c r="DG949" s="69">
        <f t="shared" si="1730"/>
        <v>0</v>
      </c>
      <c r="DH949" s="67">
        <f t="shared" si="1744"/>
        <v>441134</v>
      </c>
      <c r="DI949" s="66"/>
      <c r="DJ949" s="66">
        <f t="shared" si="1731"/>
        <v>0</v>
      </c>
      <c r="DK949" s="67">
        <f t="shared" si="1677"/>
        <v>3768</v>
      </c>
      <c r="DM949" s="206">
        <f t="shared" si="1732"/>
        <v>0</v>
      </c>
      <c r="DN949" s="25">
        <f t="shared" si="1664"/>
        <v>0</v>
      </c>
      <c r="DO949" s="5"/>
      <c r="DP949" s="43">
        <f t="shared" si="1733"/>
        <v>0</v>
      </c>
      <c r="DQ949" s="27">
        <f t="shared" si="1678"/>
        <v>6819.5</v>
      </c>
      <c r="DR949" s="5"/>
      <c r="DS949" s="43">
        <f t="shared" si="1734"/>
        <v>0</v>
      </c>
      <c r="DT949" s="27">
        <f t="shared" si="1679"/>
        <v>4846</v>
      </c>
      <c r="DU949" s="5"/>
      <c r="DV949" s="43">
        <f t="shared" si="1735"/>
        <v>0</v>
      </c>
      <c r="DW949" s="27">
        <f t="shared" si="1680"/>
        <v>4835</v>
      </c>
      <c r="DX949" s="5"/>
      <c r="DY949" s="22">
        <f t="shared" si="1736"/>
        <v>0</v>
      </c>
      <c r="DZ949" s="25">
        <f t="shared" si="1681"/>
        <v>523</v>
      </c>
      <c r="EA949" s="22"/>
      <c r="EB949" s="22">
        <f t="shared" si="1737"/>
        <v>0</v>
      </c>
      <c r="EC949" s="28">
        <f t="shared" si="1682"/>
        <v>369</v>
      </c>
      <c r="ED949" s="5"/>
      <c r="EE949" s="43">
        <f t="shared" si="1738"/>
        <v>0</v>
      </c>
      <c r="EF949" s="27">
        <f t="shared" si="1683"/>
        <v>4769</v>
      </c>
      <c r="EG949" s="66"/>
      <c r="EH949" s="66">
        <f t="shared" si="1739"/>
        <v>0</v>
      </c>
      <c r="EI949" s="67">
        <f t="shared" si="1684"/>
        <v>22617</v>
      </c>
      <c r="EJ949" s="66"/>
      <c r="EK949" s="66">
        <f t="shared" si="1702"/>
        <v>0</v>
      </c>
      <c r="EL949" s="67">
        <f t="shared" si="1685"/>
        <v>21247</v>
      </c>
      <c r="EM949" s="110">
        <f t="shared" si="1703"/>
        <v>164184.79746900001</v>
      </c>
    </row>
    <row r="950" spans="1:143" ht="11.25" customHeight="1" x14ac:dyDescent="0.25">
      <c r="A950" s="11">
        <v>46165</v>
      </c>
      <c r="B950" s="11"/>
      <c r="C950" s="377">
        <v>8004988573</v>
      </c>
      <c r="D950" s="147" t="s">
        <v>400</v>
      </c>
      <c r="E950" s="148">
        <v>50</v>
      </c>
      <c r="F950" s="149">
        <v>1</v>
      </c>
      <c r="G950" s="148"/>
      <c r="H950" s="66"/>
      <c r="I950" s="41">
        <f t="shared" si="1704"/>
        <v>0</v>
      </c>
      <c r="J950" s="48">
        <f t="shared" si="1656"/>
        <v>116093</v>
      </c>
      <c r="K950" s="66"/>
      <c r="L950" s="41">
        <f t="shared" si="1752"/>
        <v>0</v>
      </c>
      <c r="M950" s="48">
        <f t="shared" si="1715"/>
        <v>7752</v>
      </c>
      <c r="N950" s="66"/>
      <c r="O950" s="41">
        <f t="shared" si="1741"/>
        <v>0</v>
      </c>
      <c r="P950" s="48">
        <f t="shared" si="1657"/>
        <v>110136</v>
      </c>
      <c r="Q950" s="66"/>
      <c r="R950" s="66">
        <f t="shared" si="1742"/>
        <v>0</v>
      </c>
      <c r="S950" s="67">
        <f t="shared" si="1658"/>
        <v>13612</v>
      </c>
      <c r="T950" s="66"/>
      <c r="U950" s="66">
        <f t="shared" si="1666"/>
        <v>0</v>
      </c>
      <c r="V950" s="67">
        <f t="shared" si="1705"/>
        <v>37035.600000000006</v>
      </c>
      <c r="X950" s="69">
        <f t="shared" si="1661"/>
        <v>0</v>
      </c>
      <c r="Y950" s="67">
        <f t="shared" si="1706"/>
        <v>6245</v>
      </c>
      <c r="Z950" s="66"/>
      <c r="AA950" s="68">
        <f t="shared" si="1697"/>
        <v>0</v>
      </c>
      <c r="AB950" s="67">
        <f t="shared" si="1707"/>
        <v>5897</v>
      </c>
      <c r="AC950" s="66"/>
      <c r="AD950" s="66">
        <f t="shared" si="1698"/>
        <v>0</v>
      </c>
      <c r="AE950" s="67">
        <f t="shared" si="1708"/>
        <v>3738</v>
      </c>
      <c r="AF950" s="66"/>
      <c r="AG950" s="78">
        <f t="shared" si="1699"/>
        <v>0</v>
      </c>
      <c r="AH950" s="79">
        <f t="shared" si="1709"/>
        <v>4534.5</v>
      </c>
      <c r="AI950" s="66"/>
      <c r="AJ950" s="68">
        <f t="shared" si="1746"/>
        <v>0</v>
      </c>
      <c r="AK950" s="67">
        <f t="shared" si="1710"/>
        <v>22013</v>
      </c>
      <c r="AL950" s="66"/>
      <c r="AM950" s="68">
        <f t="shared" si="1700"/>
        <v>0</v>
      </c>
      <c r="AN950" s="67">
        <f t="shared" si="1711"/>
        <v>8763.02</v>
      </c>
      <c r="AO950" s="66"/>
      <c r="AP950" s="68">
        <f t="shared" si="1662"/>
        <v>0</v>
      </c>
      <c r="AQ950" s="67">
        <f t="shared" si="1712"/>
        <v>41645</v>
      </c>
      <c r="AR950" s="66"/>
      <c r="AS950" s="68">
        <f t="shared" si="1716"/>
        <v>0</v>
      </c>
      <c r="AT950" s="67">
        <f t="shared" si="1713"/>
        <v>2020</v>
      </c>
      <c r="AU950" s="66"/>
      <c r="AV950" s="66">
        <f t="shared" si="1667"/>
        <v>0</v>
      </c>
      <c r="AW950" s="42">
        <f t="shared" si="1654"/>
        <v>1620.0000000000014</v>
      </c>
      <c r="AX950" s="66"/>
      <c r="AY950" s="66">
        <f t="shared" si="1717"/>
        <v>0</v>
      </c>
      <c r="AZ950" s="67">
        <f t="shared" si="1663"/>
        <v>1682.6</v>
      </c>
      <c r="BA950" s="66"/>
      <c r="BB950" s="68">
        <f t="shared" si="1718"/>
        <v>0</v>
      </c>
      <c r="BC950" s="67">
        <f t="shared" si="1755"/>
        <v>1149.5999999999999</v>
      </c>
      <c r="BD950" s="66"/>
      <c r="BE950" s="68">
        <f t="shared" si="1719"/>
        <v>0</v>
      </c>
      <c r="BF950" s="67">
        <f>+BF949+BD950-BE950-55</f>
        <v>6715.3200000000015</v>
      </c>
      <c r="BG950" s="66"/>
      <c r="BH950" s="68">
        <f t="shared" si="1748"/>
        <v>0</v>
      </c>
      <c r="BI950" s="67">
        <f t="shared" si="1749"/>
        <v>32061.739999999983</v>
      </c>
      <c r="BJ950" s="66"/>
      <c r="BK950" s="68">
        <f t="shared" si="1721"/>
        <v>0</v>
      </c>
      <c r="BL950" s="67">
        <f t="shared" si="1669"/>
        <v>4141.4000000000005</v>
      </c>
      <c r="BM950" s="66"/>
      <c r="BN950" s="68">
        <f t="shared" si="1670"/>
        <v>0</v>
      </c>
      <c r="BO950" s="67">
        <f t="shared" si="1671"/>
        <v>5724.300000000002</v>
      </c>
      <c r="BP950" s="66"/>
      <c r="BQ950" s="68">
        <f t="shared" si="1754"/>
        <v>0</v>
      </c>
      <c r="BR950" s="67">
        <f t="shared" si="1753"/>
        <v>18637.019999999993</v>
      </c>
      <c r="BS950" s="66"/>
      <c r="BT950" s="66">
        <f t="shared" si="1693"/>
        <v>0</v>
      </c>
      <c r="BU950" s="67">
        <f>BU949+BS950-BT950-100</f>
        <v>24749</v>
      </c>
      <c r="BV950" s="66"/>
      <c r="BW950" s="66">
        <f t="shared" si="1694"/>
        <v>0</v>
      </c>
      <c r="BX950" s="67">
        <f>+BX949+BV950-BW950-100</f>
        <v>93904</v>
      </c>
      <c r="BY950" s="66"/>
      <c r="BZ950" s="66">
        <f t="shared" si="1695"/>
        <v>0</v>
      </c>
      <c r="CA950" s="67">
        <f>+CA949+BY950-BZ950-100</f>
        <v>20229</v>
      </c>
      <c r="CB950" s="66"/>
      <c r="CC950" s="66">
        <f t="shared" si="1740"/>
        <v>0</v>
      </c>
      <c r="CD950" s="67">
        <f t="shared" si="1743"/>
        <v>33367.54</v>
      </c>
      <c r="CE950" s="66"/>
      <c r="CF950" s="66">
        <f t="shared" si="1672"/>
        <v>0</v>
      </c>
      <c r="CG950" s="67">
        <f t="shared" si="1673"/>
        <v>3824.4999999999995</v>
      </c>
      <c r="CH950" s="66"/>
      <c r="CI950" s="66">
        <f t="shared" si="1722"/>
        <v>0</v>
      </c>
      <c r="CJ950" s="67">
        <f t="shared" si="1690"/>
        <v>6757.8</v>
      </c>
      <c r="CK950" s="66"/>
      <c r="CL950" s="68">
        <f t="shared" si="1723"/>
        <v>0</v>
      </c>
      <c r="CM950" s="79">
        <f t="shared" si="1674"/>
        <v>4864</v>
      </c>
      <c r="CN950" s="66"/>
      <c r="CO950" s="68">
        <f t="shared" si="1724"/>
        <v>0</v>
      </c>
      <c r="CP950" s="79">
        <f t="shared" si="1675"/>
        <v>3955</v>
      </c>
      <c r="CQ950" s="66"/>
      <c r="CR950" s="68">
        <f t="shared" si="1725"/>
        <v>0</v>
      </c>
      <c r="CS950" s="79">
        <f t="shared" ref="CS950:CS1013" si="1756">+CS949+CQ950-CR950</f>
        <v>5186</v>
      </c>
      <c r="CT950" s="66"/>
      <c r="CU950" s="68">
        <f t="shared" si="1726"/>
        <v>0</v>
      </c>
      <c r="CV950" s="79">
        <f t="shared" si="1676"/>
        <v>6929</v>
      </c>
      <c r="CW950" s="66"/>
      <c r="CX950" s="66">
        <f t="shared" si="1727"/>
        <v>0</v>
      </c>
      <c r="CY950" s="40">
        <f t="shared" si="1745"/>
        <v>6801.7599999999984</v>
      </c>
      <c r="CZ950" s="65"/>
      <c r="DA950" s="66">
        <f t="shared" si="1728"/>
        <v>0</v>
      </c>
      <c r="DB950" s="67">
        <f t="shared" si="1691"/>
        <v>64238</v>
      </c>
      <c r="DC950" s="66"/>
      <c r="DD950" s="66">
        <f t="shared" si="1729"/>
        <v>0</v>
      </c>
      <c r="DE950" s="67">
        <f t="shared" si="1692"/>
        <v>111009</v>
      </c>
      <c r="DF950" s="66"/>
      <c r="DG950" s="69">
        <f t="shared" si="1730"/>
        <v>0</v>
      </c>
      <c r="DH950" s="67">
        <f t="shared" si="1744"/>
        <v>441134</v>
      </c>
      <c r="DI950" s="66"/>
      <c r="DJ950" s="66">
        <f t="shared" si="1731"/>
        <v>0</v>
      </c>
      <c r="DK950" s="67">
        <f t="shared" si="1677"/>
        <v>3768</v>
      </c>
      <c r="DM950" s="206">
        <f t="shared" si="1732"/>
        <v>0</v>
      </c>
      <c r="DN950" s="25">
        <f t="shared" si="1664"/>
        <v>0</v>
      </c>
      <c r="DO950" s="5"/>
      <c r="DP950" s="43">
        <f t="shared" si="1733"/>
        <v>0</v>
      </c>
      <c r="DQ950" s="27">
        <f t="shared" si="1678"/>
        <v>6819.5</v>
      </c>
      <c r="DR950" s="5"/>
      <c r="DS950" s="43">
        <f t="shared" si="1734"/>
        <v>0</v>
      </c>
      <c r="DT950" s="27">
        <f t="shared" si="1679"/>
        <v>4846</v>
      </c>
      <c r="DU950" s="5"/>
      <c r="DV950" s="43">
        <f t="shared" si="1735"/>
        <v>0</v>
      </c>
      <c r="DW950" s="27">
        <f t="shared" si="1680"/>
        <v>4835</v>
      </c>
      <c r="DX950" s="5"/>
      <c r="DY950" s="22">
        <f t="shared" si="1736"/>
        <v>0</v>
      </c>
      <c r="DZ950" s="25">
        <f t="shared" si="1681"/>
        <v>523</v>
      </c>
      <c r="EA950" s="22"/>
      <c r="EB950" s="22">
        <f t="shared" si="1737"/>
        <v>0</v>
      </c>
      <c r="EC950" s="28">
        <f t="shared" si="1682"/>
        <v>369</v>
      </c>
      <c r="ED950" s="5"/>
      <c r="EE950" s="43">
        <f t="shared" si="1738"/>
        <v>0</v>
      </c>
      <c r="EF950" s="27">
        <f t="shared" si="1683"/>
        <v>4769</v>
      </c>
      <c r="EG950" s="66"/>
      <c r="EH950" s="66">
        <f t="shared" si="1739"/>
        <v>0</v>
      </c>
      <c r="EI950" s="67">
        <f t="shared" si="1684"/>
        <v>22617</v>
      </c>
      <c r="EJ950" s="66"/>
      <c r="EK950" s="66">
        <f t="shared" si="1702"/>
        <v>0</v>
      </c>
      <c r="EL950" s="67">
        <f t="shared" si="1685"/>
        <v>21247</v>
      </c>
      <c r="EM950" s="110">
        <f t="shared" si="1703"/>
        <v>164146.450989</v>
      </c>
    </row>
    <row r="951" spans="1:143" ht="11.25" customHeight="1" x14ac:dyDescent="0.25">
      <c r="A951" s="11">
        <v>46165</v>
      </c>
      <c r="B951" s="187"/>
      <c r="C951" s="377">
        <v>8004988575</v>
      </c>
      <c r="D951" s="17" t="s">
        <v>401</v>
      </c>
      <c r="E951" s="18">
        <v>60</v>
      </c>
      <c r="F951" s="19">
        <v>0.5</v>
      </c>
      <c r="G951" s="20">
        <v>191516092242</v>
      </c>
      <c r="H951" s="66"/>
      <c r="I951" s="41">
        <f t="shared" si="1704"/>
        <v>0</v>
      </c>
      <c r="J951" s="48">
        <f t="shared" si="1656"/>
        <v>116093</v>
      </c>
      <c r="K951" s="66"/>
      <c r="L951" s="41">
        <f t="shared" si="1752"/>
        <v>0</v>
      </c>
      <c r="M951" s="48">
        <f t="shared" si="1715"/>
        <v>7752</v>
      </c>
      <c r="N951" s="66"/>
      <c r="O951" s="41">
        <f t="shared" si="1741"/>
        <v>0</v>
      </c>
      <c r="P951" s="48">
        <f t="shared" si="1657"/>
        <v>110136</v>
      </c>
      <c r="Q951" s="66"/>
      <c r="R951" s="66">
        <f t="shared" si="1742"/>
        <v>0</v>
      </c>
      <c r="S951" s="67">
        <f t="shared" si="1658"/>
        <v>13612</v>
      </c>
      <c r="T951" s="66"/>
      <c r="U951" s="66">
        <f t="shared" si="1666"/>
        <v>0</v>
      </c>
      <c r="V951" s="67">
        <f t="shared" si="1705"/>
        <v>37035.600000000006</v>
      </c>
      <c r="X951" s="69">
        <f t="shared" si="1661"/>
        <v>0</v>
      </c>
      <c r="Y951" s="67">
        <f t="shared" si="1706"/>
        <v>6245</v>
      </c>
      <c r="Z951" s="66"/>
      <c r="AA951" s="68">
        <f t="shared" si="1697"/>
        <v>0</v>
      </c>
      <c r="AB951" s="67">
        <f t="shared" si="1707"/>
        <v>5897</v>
      </c>
      <c r="AC951" s="66"/>
      <c r="AD951" s="66">
        <f t="shared" si="1698"/>
        <v>0</v>
      </c>
      <c r="AE951" s="67">
        <f t="shared" si="1708"/>
        <v>3738</v>
      </c>
      <c r="AF951" s="66"/>
      <c r="AG951" s="78">
        <f t="shared" si="1699"/>
        <v>0</v>
      </c>
      <c r="AH951" s="79">
        <f t="shared" si="1709"/>
        <v>4534.5</v>
      </c>
      <c r="AI951" s="66"/>
      <c r="AJ951" s="68">
        <f t="shared" si="1746"/>
        <v>0</v>
      </c>
      <c r="AK951" s="67">
        <f t="shared" si="1710"/>
        <v>22013</v>
      </c>
      <c r="AL951" s="66"/>
      <c r="AM951" s="68">
        <f t="shared" si="1700"/>
        <v>0</v>
      </c>
      <c r="AN951" s="67">
        <f t="shared" si="1711"/>
        <v>8763.02</v>
      </c>
      <c r="AO951" s="66"/>
      <c r="AP951" s="68">
        <f t="shared" si="1662"/>
        <v>0</v>
      </c>
      <c r="AQ951" s="67">
        <f t="shared" si="1712"/>
        <v>41645</v>
      </c>
      <c r="AR951" s="66"/>
      <c r="AS951" s="68">
        <f t="shared" si="1716"/>
        <v>0</v>
      </c>
      <c r="AT951" s="67">
        <f t="shared" si="1713"/>
        <v>2020</v>
      </c>
      <c r="AU951" s="66"/>
      <c r="AV951" s="66">
        <f t="shared" si="1667"/>
        <v>0</v>
      </c>
      <c r="AW951" s="42">
        <f t="shared" si="1654"/>
        <v>1620.0000000000014</v>
      </c>
      <c r="AX951" s="66"/>
      <c r="AY951" s="66">
        <f t="shared" si="1717"/>
        <v>0</v>
      </c>
      <c r="AZ951" s="67">
        <f t="shared" si="1663"/>
        <v>1682.6</v>
      </c>
      <c r="BA951" s="66"/>
      <c r="BB951" s="68">
        <f t="shared" si="1718"/>
        <v>37.200000000000003</v>
      </c>
      <c r="BC951" s="67">
        <f t="shared" si="1755"/>
        <v>1112.3999999999999</v>
      </c>
      <c r="BD951" s="66"/>
      <c r="BE951" s="68">
        <f t="shared" si="1719"/>
        <v>0</v>
      </c>
      <c r="BF951" s="67">
        <f t="shared" ref="BF951:BF982" si="1757">+BF950+BD951-BE951</f>
        <v>6715.3200000000015</v>
      </c>
      <c r="BG951" s="66"/>
      <c r="BH951" s="68">
        <f t="shared" si="1748"/>
        <v>0</v>
      </c>
      <c r="BI951" s="67">
        <f t="shared" si="1749"/>
        <v>32061.739999999983</v>
      </c>
      <c r="BJ951" s="66"/>
      <c r="BK951" s="68">
        <f t="shared" si="1721"/>
        <v>0</v>
      </c>
      <c r="BL951" s="67">
        <f t="shared" si="1669"/>
        <v>4141.4000000000005</v>
      </c>
      <c r="BM951" s="66"/>
      <c r="BN951" s="68">
        <f t="shared" si="1670"/>
        <v>37.200000000000003</v>
      </c>
      <c r="BO951" s="67">
        <f t="shared" si="1671"/>
        <v>5687.1000000000022</v>
      </c>
      <c r="BP951" s="66"/>
      <c r="BQ951" s="68">
        <f t="shared" si="1754"/>
        <v>0</v>
      </c>
      <c r="BR951" s="67">
        <f t="shared" si="1753"/>
        <v>18637.019999999993</v>
      </c>
      <c r="BS951" s="66"/>
      <c r="BT951" s="66">
        <f t="shared" si="1693"/>
        <v>120</v>
      </c>
      <c r="BU951" s="67">
        <f>BU950+BS951-BT951</f>
        <v>24629</v>
      </c>
      <c r="BV951" s="66"/>
      <c r="BW951" s="66">
        <f t="shared" si="1694"/>
        <v>120</v>
      </c>
      <c r="BX951" s="67">
        <f>+BX950+BV951-BW951</f>
        <v>93784</v>
      </c>
      <c r="BY951" s="66"/>
      <c r="BZ951" s="66">
        <f t="shared" si="1695"/>
        <v>120</v>
      </c>
      <c r="CA951" s="67">
        <f>+CA950+BY951-BZ951</f>
        <v>20109</v>
      </c>
      <c r="CB951" s="66"/>
      <c r="CC951" s="66">
        <f t="shared" si="1740"/>
        <v>0</v>
      </c>
      <c r="CD951" s="67">
        <f t="shared" si="1743"/>
        <v>33367.54</v>
      </c>
      <c r="CE951" s="66"/>
      <c r="CF951" s="66">
        <f t="shared" si="1672"/>
        <v>0</v>
      </c>
      <c r="CG951" s="67">
        <f t="shared" si="1673"/>
        <v>3824.4999999999995</v>
      </c>
      <c r="CH951" s="66"/>
      <c r="CI951" s="66">
        <f t="shared" si="1722"/>
        <v>0</v>
      </c>
      <c r="CJ951" s="67">
        <f t="shared" si="1690"/>
        <v>6757.8</v>
      </c>
      <c r="CK951" s="66"/>
      <c r="CL951" s="68">
        <f t="shared" si="1723"/>
        <v>0</v>
      </c>
      <c r="CM951" s="79">
        <f t="shared" si="1674"/>
        <v>4864</v>
      </c>
      <c r="CN951" s="66"/>
      <c r="CO951" s="68">
        <f t="shared" si="1724"/>
        <v>0</v>
      </c>
      <c r="CP951" s="79">
        <f t="shared" si="1675"/>
        <v>3955</v>
      </c>
      <c r="CQ951" s="66"/>
      <c r="CR951" s="68">
        <f t="shared" si="1725"/>
        <v>0</v>
      </c>
      <c r="CS951" s="79">
        <f t="shared" si="1756"/>
        <v>5186</v>
      </c>
      <c r="CT951" s="66"/>
      <c r="CU951" s="68">
        <f t="shared" si="1726"/>
        <v>0</v>
      </c>
      <c r="CV951" s="79">
        <f t="shared" si="1676"/>
        <v>6929</v>
      </c>
      <c r="CW951" s="66"/>
      <c r="CX951" s="66">
        <f t="shared" si="1727"/>
        <v>0</v>
      </c>
      <c r="CY951" s="40">
        <f t="shared" si="1745"/>
        <v>6801.7599999999984</v>
      </c>
      <c r="CZ951" s="65"/>
      <c r="DA951" s="66">
        <f t="shared" si="1728"/>
        <v>0</v>
      </c>
      <c r="DB951" s="67">
        <f t="shared" si="1691"/>
        <v>64238</v>
      </c>
      <c r="DC951" s="66"/>
      <c r="DD951" s="66">
        <f t="shared" si="1729"/>
        <v>0</v>
      </c>
      <c r="DE951" s="67">
        <f t="shared" si="1692"/>
        <v>111009</v>
      </c>
      <c r="DF951" s="66"/>
      <c r="DG951" s="69">
        <f t="shared" si="1730"/>
        <v>0</v>
      </c>
      <c r="DH951" s="67">
        <f t="shared" si="1744"/>
        <v>441134</v>
      </c>
      <c r="DI951" s="66"/>
      <c r="DJ951" s="66">
        <f t="shared" si="1731"/>
        <v>0</v>
      </c>
      <c r="DK951" s="67">
        <f t="shared" si="1677"/>
        <v>3768</v>
      </c>
      <c r="DM951" s="206">
        <f t="shared" si="1732"/>
        <v>0</v>
      </c>
      <c r="DN951" s="25">
        <f t="shared" si="1664"/>
        <v>0</v>
      </c>
      <c r="DO951" s="5"/>
      <c r="DP951" s="43">
        <f t="shared" si="1733"/>
        <v>0</v>
      </c>
      <c r="DQ951" s="27">
        <f t="shared" si="1678"/>
        <v>6819.5</v>
      </c>
      <c r="DR951" s="5"/>
      <c r="DS951" s="43">
        <f t="shared" si="1734"/>
        <v>0</v>
      </c>
      <c r="DT951" s="27">
        <f t="shared" si="1679"/>
        <v>4846</v>
      </c>
      <c r="DU951" s="5"/>
      <c r="DV951" s="43">
        <f t="shared" si="1735"/>
        <v>0</v>
      </c>
      <c r="DW951" s="27">
        <f t="shared" si="1680"/>
        <v>4835</v>
      </c>
      <c r="DX951" s="5"/>
      <c r="DY951" s="22">
        <f t="shared" si="1736"/>
        <v>0</v>
      </c>
      <c r="DZ951" s="25">
        <f t="shared" si="1681"/>
        <v>523</v>
      </c>
      <c r="EA951" s="22"/>
      <c r="EB951" s="22">
        <f t="shared" si="1737"/>
        <v>0</v>
      </c>
      <c r="EC951" s="28">
        <f t="shared" si="1682"/>
        <v>369</v>
      </c>
      <c r="ED951" s="5"/>
      <c r="EE951" s="43">
        <f t="shared" si="1738"/>
        <v>0</v>
      </c>
      <c r="EF951" s="27">
        <f t="shared" si="1683"/>
        <v>4769</v>
      </c>
      <c r="EG951" s="66"/>
      <c r="EH951" s="66">
        <f t="shared" si="1739"/>
        <v>0</v>
      </c>
      <c r="EI951" s="67">
        <f t="shared" si="1684"/>
        <v>22617</v>
      </c>
      <c r="EJ951" s="66"/>
      <c r="EK951" s="66">
        <f t="shared" si="1702"/>
        <v>0</v>
      </c>
      <c r="EL951" s="67">
        <f t="shared" si="1685"/>
        <v>21247</v>
      </c>
      <c r="EM951" s="110">
        <f t="shared" si="1703"/>
        <v>164100.00678900001</v>
      </c>
    </row>
    <row r="952" spans="1:143" ht="11.25" customHeight="1" x14ac:dyDescent="0.25">
      <c r="A952" s="11">
        <v>46165</v>
      </c>
      <c r="B952" s="187"/>
      <c r="C952" s="377">
        <v>8004988571</v>
      </c>
      <c r="D952" s="147" t="s">
        <v>402</v>
      </c>
      <c r="E952" s="148">
        <v>50</v>
      </c>
      <c r="F952" s="149">
        <v>2</v>
      </c>
      <c r="G952" s="148"/>
      <c r="H952" s="66"/>
      <c r="I952" s="41">
        <f t="shared" si="1704"/>
        <v>0</v>
      </c>
      <c r="J952" s="48">
        <f t="shared" si="1656"/>
        <v>116093</v>
      </c>
      <c r="K952" s="66"/>
      <c r="L952" s="41">
        <f t="shared" si="1752"/>
        <v>0</v>
      </c>
      <c r="M952" s="48">
        <f t="shared" si="1715"/>
        <v>7752</v>
      </c>
      <c r="N952" s="66"/>
      <c r="O952" s="41">
        <f t="shared" si="1741"/>
        <v>0</v>
      </c>
      <c r="P952" s="48">
        <f t="shared" si="1657"/>
        <v>110136</v>
      </c>
      <c r="Q952" s="66"/>
      <c r="R952" s="66">
        <f t="shared" si="1742"/>
        <v>0</v>
      </c>
      <c r="S952" s="67">
        <f t="shared" si="1658"/>
        <v>13612</v>
      </c>
      <c r="T952" s="66"/>
      <c r="U952" s="66">
        <f t="shared" si="1666"/>
        <v>0</v>
      </c>
      <c r="V952" s="67">
        <f t="shared" si="1705"/>
        <v>37035.600000000006</v>
      </c>
      <c r="X952" s="69">
        <f t="shared" si="1661"/>
        <v>0</v>
      </c>
      <c r="Y952" s="67">
        <f t="shared" si="1706"/>
        <v>6245</v>
      </c>
      <c r="Z952" s="66"/>
      <c r="AA952" s="68">
        <f t="shared" si="1697"/>
        <v>0</v>
      </c>
      <c r="AB952" s="67">
        <f t="shared" si="1707"/>
        <v>5897</v>
      </c>
      <c r="AC952" s="66"/>
      <c r="AD952" s="66">
        <f t="shared" si="1698"/>
        <v>0</v>
      </c>
      <c r="AE952" s="67">
        <f t="shared" si="1708"/>
        <v>3738</v>
      </c>
      <c r="AF952" s="66"/>
      <c r="AG952" s="78">
        <f t="shared" si="1699"/>
        <v>0</v>
      </c>
      <c r="AH952" s="79">
        <f t="shared" si="1709"/>
        <v>4534.5</v>
      </c>
      <c r="AI952" s="66"/>
      <c r="AJ952" s="68">
        <f t="shared" si="1746"/>
        <v>0</v>
      </c>
      <c r="AK952" s="67">
        <f t="shared" si="1710"/>
        <v>22013</v>
      </c>
      <c r="AL952" s="66"/>
      <c r="AM952" s="68">
        <f t="shared" si="1700"/>
        <v>0</v>
      </c>
      <c r="AN952" s="67">
        <f t="shared" si="1711"/>
        <v>8763.02</v>
      </c>
      <c r="AO952" s="66"/>
      <c r="AP952" s="68">
        <f t="shared" si="1662"/>
        <v>0</v>
      </c>
      <c r="AQ952" s="67">
        <f t="shared" si="1712"/>
        <v>41645</v>
      </c>
      <c r="AR952" s="66"/>
      <c r="AS952" s="68">
        <f t="shared" si="1716"/>
        <v>0</v>
      </c>
      <c r="AT952" s="67">
        <f t="shared" si="1713"/>
        <v>2020</v>
      </c>
      <c r="AU952" s="66"/>
      <c r="AV952" s="66">
        <f t="shared" si="1667"/>
        <v>0</v>
      </c>
      <c r="AW952" s="42">
        <f t="shared" ref="AW952:AW1015" si="1758">AW951+AU952-AV952</f>
        <v>1620.0000000000014</v>
      </c>
      <c r="AX952" s="66"/>
      <c r="AY952" s="66">
        <f t="shared" si="1717"/>
        <v>0</v>
      </c>
      <c r="AZ952" s="67">
        <f t="shared" si="1663"/>
        <v>1682.6</v>
      </c>
      <c r="BA952" s="66"/>
      <c r="BB952" s="68">
        <f t="shared" si="1718"/>
        <v>0</v>
      </c>
      <c r="BC952" s="67">
        <f t="shared" si="1755"/>
        <v>1112.3999999999999</v>
      </c>
      <c r="BD952" s="66"/>
      <c r="BE952" s="68">
        <f t="shared" si="1719"/>
        <v>106</v>
      </c>
      <c r="BF952" s="67">
        <f t="shared" si="1757"/>
        <v>6609.3200000000015</v>
      </c>
      <c r="BG952" s="66"/>
      <c r="BH952" s="68">
        <f t="shared" si="1748"/>
        <v>0</v>
      </c>
      <c r="BI952" s="67">
        <f t="shared" si="1749"/>
        <v>32061.739999999983</v>
      </c>
      <c r="BJ952" s="66"/>
      <c r="BK952" s="68">
        <f t="shared" si="1721"/>
        <v>0</v>
      </c>
      <c r="BL952" s="67">
        <f t="shared" si="1669"/>
        <v>4141.4000000000005</v>
      </c>
      <c r="BM952" s="66"/>
      <c r="BN952" s="68">
        <f t="shared" si="1670"/>
        <v>0</v>
      </c>
      <c r="BO952" s="67">
        <f t="shared" si="1671"/>
        <v>5687.1000000000022</v>
      </c>
      <c r="BP952" s="66"/>
      <c r="BQ952" s="68">
        <f t="shared" si="1754"/>
        <v>0</v>
      </c>
      <c r="BR952" s="67">
        <f t="shared" si="1753"/>
        <v>18637.019999999993</v>
      </c>
      <c r="BS952" s="66"/>
      <c r="BT952" s="66">
        <f t="shared" si="1693"/>
        <v>0</v>
      </c>
      <c r="BU952" s="67">
        <f>BU951+BS952-BT952-100</f>
        <v>24529</v>
      </c>
      <c r="BV952" s="66"/>
      <c r="BW952" s="66">
        <f t="shared" si="1694"/>
        <v>0</v>
      </c>
      <c r="BX952" s="67">
        <f>+BX951+BV952-BW952-100</f>
        <v>93684</v>
      </c>
      <c r="BY952" s="66"/>
      <c r="BZ952" s="66">
        <f t="shared" si="1695"/>
        <v>0</v>
      </c>
      <c r="CA952" s="67">
        <f>+CA951+BY952-BZ952-100</f>
        <v>20009</v>
      </c>
      <c r="CB952" s="66"/>
      <c r="CC952" s="66">
        <f t="shared" si="1740"/>
        <v>0</v>
      </c>
      <c r="CD952" s="67">
        <f t="shared" si="1743"/>
        <v>33367.54</v>
      </c>
      <c r="CE952" s="66"/>
      <c r="CF952" s="66">
        <f t="shared" si="1672"/>
        <v>0</v>
      </c>
      <c r="CG952" s="67">
        <f t="shared" si="1673"/>
        <v>3824.4999999999995</v>
      </c>
      <c r="CH952" s="66"/>
      <c r="CI952" s="66">
        <f t="shared" si="1722"/>
        <v>0</v>
      </c>
      <c r="CJ952" s="67">
        <f t="shared" si="1690"/>
        <v>6757.8</v>
      </c>
      <c r="CK952" s="66"/>
      <c r="CL952" s="68">
        <f t="shared" si="1723"/>
        <v>0</v>
      </c>
      <c r="CM952" s="79">
        <f t="shared" si="1674"/>
        <v>4864</v>
      </c>
      <c r="CN952" s="66"/>
      <c r="CO952" s="68">
        <f t="shared" si="1724"/>
        <v>0</v>
      </c>
      <c r="CP952" s="79">
        <f t="shared" si="1675"/>
        <v>3955</v>
      </c>
      <c r="CQ952" s="66"/>
      <c r="CR952" s="68">
        <f t="shared" si="1725"/>
        <v>0</v>
      </c>
      <c r="CS952" s="79">
        <f t="shared" si="1756"/>
        <v>5186</v>
      </c>
      <c r="CT952" s="66"/>
      <c r="CU952" s="68">
        <f t="shared" si="1726"/>
        <v>0</v>
      </c>
      <c r="CV952" s="79">
        <f t="shared" si="1676"/>
        <v>6929</v>
      </c>
      <c r="CW952" s="66"/>
      <c r="CX952" s="66">
        <f t="shared" si="1727"/>
        <v>0</v>
      </c>
      <c r="CY952" s="40">
        <f t="shared" si="1745"/>
        <v>6801.7599999999984</v>
      </c>
      <c r="CZ952" s="65"/>
      <c r="DA952" s="66">
        <f t="shared" si="1728"/>
        <v>0</v>
      </c>
      <c r="DB952" s="67">
        <f t="shared" si="1691"/>
        <v>64238</v>
      </c>
      <c r="DC952" s="66"/>
      <c r="DD952" s="66">
        <f t="shared" si="1729"/>
        <v>0</v>
      </c>
      <c r="DE952" s="67">
        <f t="shared" si="1692"/>
        <v>111009</v>
      </c>
      <c r="DF952" s="66"/>
      <c r="DG952" s="69">
        <f t="shared" si="1730"/>
        <v>0</v>
      </c>
      <c r="DH952" s="67">
        <f t="shared" si="1744"/>
        <v>441134</v>
      </c>
      <c r="DI952" s="66"/>
      <c r="DJ952" s="66">
        <f t="shared" si="1731"/>
        <v>0</v>
      </c>
      <c r="DK952" s="67">
        <f t="shared" si="1677"/>
        <v>3768</v>
      </c>
      <c r="DM952" s="206">
        <f t="shared" si="1732"/>
        <v>0</v>
      </c>
      <c r="DN952" s="25">
        <f t="shared" si="1664"/>
        <v>0</v>
      </c>
      <c r="DO952" s="5"/>
      <c r="DP952" s="43">
        <f t="shared" si="1733"/>
        <v>0</v>
      </c>
      <c r="DQ952" s="27">
        <f t="shared" si="1678"/>
        <v>6819.5</v>
      </c>
      <c r="DR952" s="5"/>
      <c r="DS952" s="43">
        <f t="shared" si="1734"/>
        <v>0</v>
      </c>
      <c r="DT952" s="27">
        <f t="shared" si="1679"/>
        <v>4846</v>
      </c>
      <c r="DU952" s="5"/>
      <c r="DV952" s="43">
        <f t="shared" si="1735"/>
        <v>0</v>
      </c>
      <c r="DW952" s="27">
        <f t="shared" si="1680"/>
        <v>4835</v>
      </c>
      <c r="DX952" s="5"/>
      <c r="DY952" s="22">
        <f t="shared" si="1736"/>
        <v>0</v>
      </c>
      <c r="DZ952" s="25">
        <f t="shared" si="1681"/>
        <v>523</v>
      </c>
      <c r="EA952" s="22"/>
      <c r="EB952" s="22">
        <f t="shared" si="1737"/>
        <v>0</v>
      </c>
      <c r="EC952" s="28">
        <f t="shared" si="1682"/>
        <v>369</v>
      </c>
      <c r="ED952" s="5"/>
      <c r="EE952" s="43">
        <f t="shared" si="1738"/>
        <v>0</v>
      </c>
      <c r="EF952" s="27">
        <f t="shared" si="1683"/>
        <v>4769</v>
      </c>
      <c r="EG952" s="66"/>
      <c r="EH952" s="66">
        <f t="shared" si="1739"/>
        <v>0</v>
      </c>
      <c r="EI952" s="67">
        <f t="shared" si="1684"/>
        <v>22617</v>
      </c>
      <c r="EJ952" s="66"/>
      <c r="EK952" s="66">
        <f t="shared" si="1702"/>
        <v>0</v>
      </c>
      <c r="EL952" s="67">
        <f t="shared" si="1685"/>
        <v>21247</v>
      </c>
      <c r="EM952" s="110">
        <f t="shared" si="1703"/>
        <v>164053.93528899999</v>
      </c>
    </row>
    <row r="953" spans="1:143" ht="11.25" customHeight="1" x14ac:dyDescent="0.25">
      <c r="A953" s="11">
        <v>46165</v>
      </c>
      <c r="B953" s="187"/>
      <c r="C953" s="377">
        <v>8004988569</v>
      </c>
      <c r="D953" s="147" t="s">
        <v>403</v>
      </c>
      <c r="E953" s="148">
        <v>50</v>
      </c>
      <c r="F953" s="149">
        <v>2</v>
      </c>
      <c r="G953" s="148">
        <v>191516809222</v>
      </c>
      <c r="H953" s="66"/>
      <c r="I953" s="41">
        <f t="shared" ref="I953:I983" si="1759">IF(OR(D953="NPC6ASZDB-RD015M",D953="NPC06SZDB-OR050C",D953="NPC6ASZDB-WT008M",D953="NPC6ASZDB-WT018M",D953="NPC6ASZDB-WT023M",D953="NPC6ASZDB-WT024M",D953="NPC6ASZDB-OR020M",D953="NPC6ASZDB-RD006M",D953="NPC6ASZDB-WT017M",D953="NPC6ASZDB-GY750C",D953="NPC6ASZDB-YL015M",D953="NPC6ASZDB-BL004M ",D953="NPC6ASZDB-WT016M",D953="NPC06SZDB-BK006M",D953="NPC06SZDB-BK007M",D953="NPC6ASZDB-OR750C",D953="NPC06SZDB-BK004M",D953="NPC06SZDB-BL015M",D953="NPC6ASZDB-BL013C",D953="NPC6ASZDB-BL030C",D953="NPC6ASZDB-GY009M",D953="NPC06SZDB-BK002M",D953="NPC6ASZDB-GY025C",D953="NPC06SZDB-BK003M",D953="NPC06SZDB-GY005M",D953="NPC6ASZDB-RD020C",D953="NPC06SZDB-YL040M",D953="NPC6ASZDB-GY125C",D953="NPC06SZDB-YL002M",D953="NPC6ASZDB-WT100M",D953="NPC6ASZDB-RD008M",D953="NPC6ASZDB-YL009M",D953="NPC6ASZDB-VT010M",D953="NPC6ASZDB-OR007M",D953="NPC6ASZDB-VT007M",D953="NPC6ASZDB-BK007M",D953="NPC6ASZDB-GY350C",D953="NPC6ASZDB-YL350C",D953="NPC6ASZDB-OR350C",D953="NPC6ASZDB-VT350C",D953="NPC6ASZDB-BL350C",D953="NPC6ASZDB-RD350C",D953="NPC6ASZDB-BK350C",D953="NPC6ASZDB-VT003M",D953="NPC6ASZDB-OR250C",D953="NPC6ASZDB-VT250C",D953="NPC6ASZDB-VT002M",D953="NPC6ASZDB-VT050C",D953="NPC6ASZDB-VT001M",D953="NPC6ASZDB-VT150C",D953="NPC6ASZDB-WT017C",D953="NPC6ASZDB-RD030C",D953="NPC6ASZDB-WT030C",D953="NPC6ASZDB-OR020M",D953="NPC6ASZDB-OR015M",D953="NPC06SZDB-WT025C",D953="NPC6ASZDB-WT013M",D953="NPC6ASZDB-GY075C",D953="NPC6ASZDB-BK075C",D953="NPC6ASZDB-BK125C",D953="NPC6ASZDB-GN250C",D953="NPC6ASZDB-WT011M",D953="NPC6ASZDB-WT014M",D953="NPC6ASZDB-OR005M",D953="NPC6ASZDB-GY006M",D953="NPC6ASZDB-WT550C",D953="NPC6ASZDB-WT650C",D953="NPC6ASZDB-WT850C",D953="NPC6ASZDB-WT950C",D953="NPC6ASZDB-RD250C",D953="NPC06SZDB-GY015C",D953="NPC06SZDB-BL020C",D953="NPC06SZDB-YL015C",D953="NPC6ASZDB-BL012M",D953="NPC6ASZDB-WT020C",D953="NPC6ASZDB-BL008M",D953="NPC6ASZDB-BL009M",D953="NPC6ASZDB-WT022M",D953="NPC6ASZDB-YL007M",D953="NPC06SZDB-WT250C",D953="NPC6ASZDB-BL007M",D953="NPC6ASZDB-BK050C",D953="NPC6ASZDB-BK025C",D953="NPC6ASZDB-BL750C",D953="NPC6ASZDB-OR010M",D953="NPC06SZDB-RD015M",D953="NPC6ASZDB-YL012M",D953="NPC6ASZDB-YL020M",D953="NPC6ASZDB-YL030M",D953="NPC6ASZDB-RD050C",D953="NPC06SZDB-BL050C",D953="NPC06SZDB-RD050C",D953="NPC06SZDB-YL050C",D953="NPC06SZDB-YL003M",D953="NPC06SZDB-GN002M",D953="NPC6ASZDB-RD010M",D953="NPC6ASZDB-GY450C",D953="NPC6ASZDB-WT006M",D953="NPC6ASZDB-BL250C",D953="NPC6ASZDB-GY050C",D953="NPC6ASZDB-YL250C",D953="NPC6ASZDB-YL008M",D953="NPC06SZDB-YL010M",D953="NPC6ASZDB-GY008M",D953="NPC06SZDB-RD005M",D953="NPC6ASZDB-BL050C",D953="NPC6ASZDB-WT450C",D953="NPC6ASZDB-OR050C",D953="NPC06SZDB-GN010M",D953="NPC06SZDB-RD010M",D953="NPC06SZDB-BL010M",D953="NPC6ASZDB-GY050C",D953="NPC6ASZDB-YL025C",D953="NPC6ASZDB-BK250C",D953="NPC6ASZDB-BK004M",D953="NPC6ASZDB-YL006M",D953="NPC06SZDB-WT007M",D953="NPC6ASZDB-BL015M",D953="NPC6ASZDB-BL020M",D953="NPC6ASZDB-GN010M",D953="NPC6ASZDB-GN015M",D953="NPC6ASZDB-GY250C",D953="NPC6ASZDB-BK030M",D953="NPC06SZDB-GY003M",D953="NPC06SZDB-BL150C",D953="NPC6ASZDB-BK013M",D953="NPC6ASZDB-OR150C",D953="NPC6ASZDB-GY007M",D953="NPC6ASZDB-BK750C",D953="NPC06SZDB-GN003M",D953="NPC06SZDB-BK150C",D953="NPC06SZDB-BK001M",D953="NPC6ASZDB-RD007M",D953="NPC6ASZDB-RD010M",D953="NPC06SZDB-GY006M",D953="NPC06SZDB-GY015M",D953="NPC06SZDB-BK050C",D953="NPC6ASZDB-BL010M",D953="NPC6ASZDB-GN025C",D953="NPC6ASZDB-WT009M",D953="NPC6ASZDB-OR004M",D953="NPC6ASZDB-WT075C",D953="NPC6ASZDB-WT175C",D953="NPC06SZDB-GY001M",D953="NPC06SZDB-GY002M",D953="NPC6ASZDB-WT125C",D953="NPC6ASZDB-WT225C",D953="NPC6ASZDB-WT275C",D953="NPC6ASZDB-GY015M",D953="NPC6ASZDB-RD001M",D953="NPC6ASZDB-RD005M",D953="NPC6ASZDB-WT025C",D953="NPC6ASZDB-YL001M",D953="NPC6ASZDB-YL005M",D953="NPC06SZDB-GY010M",D953="NPC06SZDB-YL005M",D953="NPC06SZDB-YL001M",D953="NPC6ASZDB-BK150C",D953="NPC6ASZDB-BL030M",D953="NPC6ASZDB-GY003M",D953="NPC6ASZDB-YL050C",D953="NPC6ASZDB-YL010M",D953="NPC6ASZDB-OR010M",D953="NPC06SZDB-YL150C",D953="NPC6ASZDB-OR005M",D953="NPC06SZDB-OR002M",D953="NPC6ASZDB-RD150C",D953="NPC6ASZDB-WT025M",D953="NPC6ASZDB-WT150C",D953="NPC6ASZDB-WT012M",D953="NPC6ASZDB-WT250C",D953="NPC6ASZDB-WT350C",D953="NPC6ASZDB-YL002M",D953="NPC6ASZDB-BL150C",D953="NPC6ASZDB-WT015M",D953="NPC6ASZDB-YL150C",D953="NPC6ASZDB-YL003M",D953="NPC6ASZDB-WT750C",D953="NPC6ASZDB-GN050C",D953="NPC6ASZDB-WT008M",D953="NPC06SZDB-OR010M",D953="NPC6ASZDB-GY150C",D953="NPC6ASZDB-GN150C",D953="NPC6ASZDB-OR001M",D953="NPC6ASZDB-OR002M",D953="NPC6ASZDB-OR003M",D953="NPC06SZDB-RD002M",D953="NPC06SZDB-RD150C",D953="NPC6ASZDB-BK015M",D953="NPC06SZDB-GN001M",D953="NPC06SZDB-GN150C",D953="NPC06SZDB-WT030M",D953="NPC06SZDB-WT750C",D953="NPC06SZDB-WT015M",D953="NPC6ASZDB-WT030M",D953="NPC06SZDB-RD001M",D953="NPC06SZDB-RD003M",D953="NPC06SZDB-OR003M",D953="NPC06SZDB-OR001M",D953="NPC06SZDB-BL001M",D953="NPC06SZDB-BL003M",D953="NPC06SZDB-WT150C",D953="NPC06SZDB-BL002M",D953="NPC6ASZDB-WT050C",D953="NPC06SZDB-WT050C",D953="NPC06SZDB-WT001M",D953="NPC06SZDB-WT002M",D953="NPC06SZDB-WT003M",D953="NPC06SZDB-WT004M",D953="NPC06SZDB-WT005M",D953="NPC06SZDB-WT010M",D953="NPC06SZDB-WT020M",D953=1711815,D953="NPC6ASZDB-GN001M",D953="NPC6ASZDB-GN002M",D953="NPC6ASZDB-GN003M",D953="NPC6ASZDB-GN004M",D953="NPC6ASZDB-GN005M",D953="NPC6ASZDB-GN020M",D953="NPC6ASZDB-GN030M",D953="NPC6ASZDB-WT001M",D953="NPC6ASZDB-WT002M",D953="NPC6ASZDB-WT003M",D953="NPC6ASZDB-WT004M",D953="NPC6ASZDB-WT006M",D953="NPC6ASZDB-WT007M",D953="NPC6ASZDB-WT004M",D953="NPC6ASZDB-WT005M",D953="NPC6ASZDB-WT010M",D953="NPC6ASZDB-WT020M",D953="NPC6ASZDB-RD002M",D953="NPC6ASZDB-RD003M",D953="NPC6ASZDB-RD020M",D953="NPC6ASZDB-GY001M",D953="NPC6ASZDB-GY002M",D953="NPC6ASZDB-GY003M",D953="NPC6ASZDB-GY004M",D953="NPC6ASZDB-GY005M",D953="NPC6ASZDB-GY010M",D953="NPC6ASZDB-GY020M",D953="NPC6ASZDB-GY025M",D953="NPC6ASZDB-GY030M",D953="NPC6ASZDB-BL001M",D953="NPC6ASZDB-BL002M",D953="NPC6ASZDB-BL003M",D953="NPC6ASZDB-BL004M",D953="NPC6ASZDB-BL005M",D953="NPC6ASZDB-BL010M",D953="NPC6ASZDB-BK001M",D953="NPC6ASZDB-BK002M",D953="NPC6ASZDB-BK003M",D953="NPC6ASZDB-BK005M",D953="NPC6ASZDB-BK010M",D953="NPC6ASZDB-BK020M",),E953*2,0)</f>
        <v>0</v>
      </c>
      <c r="J953" s="48">
        <f t="shared" ref="J953:J1016" si="1760">J952+H953-I953</f>
        <v>116093</v>
      </c>
      <c r="K953" s="66"/>
      <c r="L953" s="41">
        <f t="shared" si="1752"/>
        <v>0</v>
      </c>
      <c r="M953" s="48">
        <f t="shared" si="1715"/>
        <v>7752</v>
      </c>
      <c r="N953" s="66"/>
      <c r="O953" s="41">
        <f t="shared" si="1741"/>
        <v>0</v>
      </c>
      <c r="P953" s="48">
        <f t="shared" ref="P953:P1016" si="1761">P952+N953-O953</f>
        <v>110136</v>
      </c>
      <c r="Q953" s="66"/>
      <c r="R953" s="66">
        <f t="shared" si="1742"/>
        <v>0</v>
      </c>
      <c r="S953" s="67">
        <f t="shared" ref="S953:S1016" si="1762">S952+Q953-R953</f>
        <v>13612</v>
      </c>
      <c r="T953" s="66"/>
      <c r="U953" s="66">
        <f t="shared" si="1666"/>
        <v>0</v>
      </c>
      <c r="V953" s="67">
        <f t="shared" si="1705"/>
        <v>37035.600000000006</v>
      </c>
      <c r="X953" s="69">
        <f t="shared" si="1661"/>
        <v>0</v>
      </c>
      <c r="Y953" s="67">
        <f t="shared" si="1706"/>
        <v>6245</v>
      </c>
      <c r="Z953" s="66"/>
      <c r="AA953" s="68">
        <f t="shared" si="1697"/>
        <v>0</v>
      </c>
      <c r="AB953" s="67">
        <f t="shared" si="1707"/>
        <v>5897</v>
      </c>
      <c r="AC953" s="66"/>
      <c r="AD953" s="66">
        <f t="shared" si="1698"/>
        <v>0</v>
      </c>
      <c r="AE953" s="67">
        <f t="shared" si="1708"/>
        <v>3738</v>
      </c>
      <c r="AF953" s="66"/>
      <c r="AG953" s="78">
        <f t="shared" si="1699"/>
        <v>0</v>
      </c>
      <c r="AH953" s="79">
        <f t="shared" si="1709"/>
        <v>4534.5</v>
      </c>
      <c r="AI953" s="66"/>
      <c r="AJ953" s="68">
        <f t="shared" si="1746"/>
        <v>0</v>
      </c>
      <c r="AK953" s="67">
        <f t="shared" si="1710"/>
        <v>22013</v>
      </c>
      <c r="AL953" s="66"/>
      <c r="AM953" s="68">
        <f t="shared" si="1700"/>
        <v>0</v>
      </c>
      <c r="AN953" s="67">
        <f t="shared" si="1711"/>
        <v>8763.02</v>
      </c>
      <c r="AO953" s="66"/>
      <c r="AP953" s="68">
        <f t="shared" si="1662"/>
        <v>0</v>
      </c>
      <c r="AQ953" s="67">
        <f t="shared" si="1712"/>
        <v>41645</v>
      </c>
      <c r="AR953" s="66"/>
      <c r="AS953" s="68">
        <f t="shared" si="1716"/>
        <v>0</v>
      </c>
      <c r="AT953" s="67">
        <f t="shared" si="1713"/>
        <v>2020</v>
      </c>
      <c r="AU953" s="66"/>
      <c r="AV953" s="66">
        <f t="shared" si="1667"/>
        <v>0</v>
      </c>
      <c r="AW953" s="42">
        <f t="shared" si="1758"/>
        <v>1620.0000000000014</v>
      </c>
      <c r="AX953" s="66"/>
      <c r="AY953" s="66">
        <f t="shared" si="1717"/>
        <v>0</v>
      </c>
      <c r="AZ953" s="67">
        <f>+AZ952+AX953-AY953-105</f>
        <v>1577.6</v>
      </c>
      <c r="BA953" s="66"/>
      <c r="BB953" s="68">
        <f t="shared" si="1718"/>
        <v>0</v>
      </c>
      <c r="BC953" s="67">
        <f t="shared" si="1755"/>
        <v>1112.3999999999999</v>
      </c>
      <c r="BD953" s="66"/>
      <c r="BE953" s="68">
        <f t="shared" si="1719"/>
        <v>0</v>
      </c>
      <c r="BF953" s="67">
        <f t="shared" si="1757"/>
        <v>6609.3200000000015</v>
      </c>
      <c r="BG953" s="66"/>
      <c r="BH953" s="68">
        <f t="shared" si="1748"/>
        <v>0</v>
      </c>
      <c r="BI953" s="67">
        <f t="shared" si="1749"/>
        <v>32061.739999999983</v>
      </c>
      <c r="BJ953" s="66"/>
      <c r="BK953" s="68">
        <f t="shared" si="1721"/>
        <v>0</v>
      </c>
      <c r="BL953" s="67">
        <f t="shared" si="1669"/>
        <v>4141.4000000000005</v>
      </c>
      <c r="BM953" s="66"/>
      <c r="BN953" s="68">
        <f t="shared" si="1670"/>
        <v>0</v>
      </c>
      <c r="BO953" s="67">
        <f t="shared" si="1671"/>
        <v>5687.1000000000022</v>
      </c>
      <c r="BP953" s="66"/>
      <c r="BQ953" s="68">
        <f t="shared" si="1754"/>
        <v>0</v>
      </c>
      <c r="BR953" s="67">
        <f t="shared" si="1753"/>
        <v>18637.019999999993</v>
      </c>
      <c r="BS953" s="66"/>
      <c r="BT953" s="66">
        <f t="shared" si="1693"/>
        <v>0</v>
      </c>
      <c r="BU953" s="67">
        <f>BU952+BS953-BT953-100</f>
        <v>24429</v>
      </c>
      <c r="BV953" s="66"/>
      <c r="BW953" s="66">
        <f t="shared" si="1694"/>
        <v>0</v>
      </c>
      <c r="BX953" s="67">
        <f>+BX952+BV953-BW953-100</f>
        <v>93584</v>
      </c>
      <c r="BY953" s="66"/>
      <c r="BZ953" s="66">
        <f t="shared" si="1695"/>
        <v>0</v>
      </c>
      <c r="CA953" s="67">
        <f>+CA952+BY953-BZ953-100</f>
        <v>19909</v>
      </c>
      <c r="CB953" s="66"/>
      <c r="CC953" s="66">
        <f t="shared" si="1740"/>
        <v>0</v>
      </c>
      <c r="CD953" s="67">
        <f t="shared" si="1743"/>
        <v>33367.54</v>
      </c>
      <c r="CE953" s="66"/>
      <c r="CF953" s="66">
        <f t="shared" si="1672"/>
        <v>0</v>
      </c>
      <c r="CG953" s="67">
        <f t="shared" si="1673"/>
        <v>3824.4999999999995</v>
      </c>
      <c r="CH953" s="66"/>
      <c r="CI953" s="66">
        <f t="shared" si="1722"/>
        <v>0</v>
      </c>
      <c r="CJ953" s="67">
        <f t="shared" si="1690"/>
        <v>6757.8</v>
      </c>
      <c r="CK953" s="66"/>
      <c r="CL953" s="68">
        <f t="shared" si="1723"/>
        <v>0</v>
      </c>
      <c r="CM953" s="79">
        <f t="shared" si="1674"/>
        <v>4864</v>
      </c>
      <c r="CN953" s="66"/>
      <c r="CO953" s="68">
        <f t="shared" si="1724"/>
        <v>0</v>
      </c>
      <c r="CP953" s="79">
        <f t="shared" si="1675"/>
        <v>3955</v>
      </c>
      <c r="CQ953" s="66"/>
      <c r="CR953" s="68">
        <f t="shared" si="1725"/>
        <v>0</v>
      </c>
      <c r="CS953" s="79">
        <f t="shared" si="1756"/>
        <v>5186</v>
      </c>
      <c r="CT953" s="66"/>
      <c r="CU953" s="68">
        <f t="shared" si="1726"/>
        <v>0</v>
      </c>
      <c r="CV953" s="79">
        <f t="shared" si="1676"/>
        <v>6929</v>
      </c>
      <c r="CW953" s="66"/>
      <c r="CX953" s="66">
        <f t="shared" si="1727"/>
        <v>0</v>
      </c>
      <c r="CY953" s="40">
        <f t="shared" si="1745"/>
        <v>6801.7599999999984</v>
      </c>
      <c r="CZ953" s="65"/>
      <c r="DA953" s="66">
        <f t="shared" si="1728"/>
        <v>0</v>
      </c>
      <c r="DB953" s="67">
        <f t="shared" si="1691"/>
        <v>64238</v>
      </c>
      <c r="DC953" s="66"/>
      <c r="DD953" s="66">
        <f t="shared" si="1729"/>
        <v>0</v>
      </c>
      <c r="DE953" s="67">
        <f t="shared" si="1692"/>
        <v>111009</v>
      </c>
      <c r="DF953" s="66"/>
      <c r="DG953" s="69">
        <f t="shared" si="1730"/>
        <v>0</v>
      </c>
      <c r="DH953" s="67">
        <f t="shared" si="1744"/>
        <v>441134</v>
      </c>
      <c r="DI953" s="66"/>
      <c r="DJ953" s="66">
        <f t="shared" si="1731"/>
        <v>0</v>
      </c>
      <c r="DK953" s="67">
        <f t="shared" si="1677"/>
        <v>3768</v>
      </c>
      <c r="DM953" s="206">
        <f t="shared" si="1732"/>
        <v>0</v>
      </c>
      <c r="DN953" s="25">
        <f t="shared" si="1664"/>
        <v>0</v>
      </c>
      <c r="DO953" s="5"/>
      <c r="DP953" s="43">
        <f t="shared" si="1733"/>
        <v>0</v>
      </c>
      <c r="DQ953" s="27">
        <f t="shared" si="1678"/>
        <v>6819.5</v>
      </c>
      <c r="DR953" s="5"/>
      <c r="DS953" s="43">
        <f t="shared" si="1734"/>
        <v>0</v>
      </c>
      <c r="DT953" s="27">
        <f t="shared" si="1679"/>
        <v>4846</v>
      </c>
      <c r="DU953" s="5"/>
      <c r="DV953" s="43">
        <f t="shared" si="1735"/>
        <v>0</v>
      </c>
      <c r="DW953" s="27">
        <f t="shared" si="1680"/>
        <v>4835</v>
      </c>
      <c r="DX953" s="5"/>
      <c r="DY953" s="22">
        <f t="shared" si="1736"/>
        <v>0</v>
      </c>
      <c r="DZ953" s="25">
        <f t="shared" si="1681"/>
        <v>523</v>
      </c>
      <c r="EA953" s="22"/>
      <c r="EB953" s="22">
        <f t="shared" si="1737"/>
        <v>0</v>
      </c>
      <c r="EC953" s="28">
        <f t="shared" si="1682"/>
        <v>369</v>
      </c>
      <c r="ED953" s="5"/>
      <c r="EE953" s="43">
        <f t="shared" si="1738"/>
        <v>0</v>
      </c>
      <c r="EF953" s="27">
        <f t="shared" si="1683"/>
        <v>4769</v>
      </c>
      <c r="EG953" s="66"/>
      <c r="EH953" s="66">
        <f t="shared" si="1739"/>
        <v>0</v>
      </c>
      <c r="EI953" s="67">
        <f t="shared" si="1684"/>
        <v>22617</v>
      </c>
      <c r="EJ953" s="66"/>
      <c r="EK953" s="66">
        <f t="shared" si="1702"/>
        <v>0</v>
      </c>
      <c r="EL953" s="67">
        <f t="shared" si="1685"/>
        <v>21247</v>
      </c>
      <c r="EM953" s="110">
        <f t="shared" si="1703"/>
        <v>163195.08760899998</v>
      </c>
    </row>
    <row r="954" spans="1:143" ht="11.25" customHeight="1" x14ac:dyDescent="0.25">
      <c r="A954" s="11">
        <v>46165</v>
      </c>
      <c r="B954" s="187">
        <v>46175</v>
      </c>
      <c r="C954" s="377">
        <v>8005013242</v>
      </c>
      <c r="D954" s="17" t="s">
        <v>39</v>
      </c>
      <c r="E954" s="18">
        <v>240</v>
      </c>
      <c r="F954" s="19">
        <v>10</v>
      </c>
      <c r="G954" s="20">
        <v>191516052291</v>
      </c>
      <c r="H954" s="66"/>
      <c r="I954" s="41">
        <f t="shared" si="1759"/>
        <v>0</v>
      </c>
      <c r="J954" s="48">
        <f t="shared" si="1760"/>
        <v>116093</v>
      </c>
      <c r="K954" s="66"/>
      <c r="L954" s="41">
        <f t="shared" si="1752"/>
        <v>0</v>
      </c>
      <c r="M954" s="48">
        <f t="shared" si="1715"/>
        <v>7752</v>
      </c>
      <c r="N954" s="66"/>
      <c r="O954" s="41">
        <f t="shared" si="1741"/>
        <v>0</v>
      </c>
      <c r="P954" s="48">
        <f t="shared" si="1761"/>
        <v>110136</v>
      </c>
      <c r="Q954" s="66"/>
      <c r="R954" s="66">
        <f t="shared" si="1742"/>
        <v>0</v>
      </c>
      <c r="S954" s="67">
        <f t="shared" si="1762"/>
        <v>13612</v>
      </c>
      <c r="T954" s="66"/>
      <c r="U954" s="66">
        <f t="shared" si="1666"/>
        <v>0</v>
      </c>
      <c r="V954" s="67">
        <f t="shared" si="1705"/>
        <v>37035.600000000006</v>
      </c>
      <c r="X954" s="69">
        <f t="shared" si="1661"/>
        <v>0</v>
      </c>
      <c r="Y954" s="67">
        <f t="shared" si="1706"/>
        <v>6245</v>
      </c>
      <c r="Z954" s="66"/>
      <c r="AA954" s="68">
        <f t="shared" si="1697"/>
        <v>0</v>
      </c>
      <c r="AB954" s="67">
        <f t="shared" si="1707"/>
        <v>5897</v>
      </c>
      <c r="AC954" s="66"/>
      <c r="AD954" s="66">
        <f t="shared" si="1698"/>
        <v>0</v>
      </c>
      <c r="AE954" s="67">
        <f t="shared" si="1708"/>
        <v>3738</v>
      </c>
      <c r="AF954" s="66"/>
      <c r="AG954" s="78">
        <f t="shared" si="1699"/>
        <v>0</v>
      </c>
      <c r="AH954" s="79">
        <f t="shared" si="1709"/>
        <v>4534.5</v>
      </c>
      <c r="AI954" s="66"/>
      <c r="AJ954" s="68">
        <f t="shared" si="1746"/>
        <v>0</v>
      </c>
      <c r="AK954" s="67">
        <f t="shared" si="1710"/>
        <v>22013</v>
      </c>
      <c r="AL954" s="66"/>
      <c r="AM954" s="68">
        <f t="shared" si="1700"/>
        <v>0</v>
      </c>
      <c r="AN954" s="67">
        <f t="shared" si="1711"/>
        <v>8763.02</v>
      </c>
      <c r="AO954" s="66"/>
      <c r="AP954" s="68">
        <f t="shared" si="1662"/>
        <v>0</v>
      </c>
      <c r="AQ954" s="67">
        <f t="shared" si="1712"/>
        <v>41645</v>
      </c>
      <c r="AR954" s="66"/>
      <c r="AS954" s="68">
        <f t="shared" si="1716"/>
        <v>0</v>
      </c>
      <c r="AT954" s="67">
        <f t="shared" si="1713"/>
        <v>2020</v>
      </c>
      <c r="AU954" s="66"/>
      <c r="AV954" s="66">
        <f t="shared" si="1667"/>
        <v>0</v>
      </c>
      <c r="AW954" s="42">
        <f t="shared" si="1758"/>
        <v>1620.0000000000014</v>
      </c>
      <c r="AX954" s="66"/>
      <c r="AY954" s="66">
        <f t="shared" si="1717"/>
        <v>0</v>
      </c>
      <c r="AZ954" s="67">
        <f t="shared" ref="AZ954:AZ985" si="1763">+AZ953+AX954-AY954</f>
        <v>1577.6</v>
      </c>
      <c r="BA954" s="66"/>
      <c r="BB954" s="68">
        <f t="shared" si="1718"/>
        <v>0</v>
      </c>
      <c r="BC954" s="67">
        <f t="shared" si="1755"/>
        <v>1112.3999999999999</v>
      </c>
      <c r="BD954" s="66"/>
      <c r="BE954" s="68">
        <f t="shared" si="1719"/>
        <v>0</v>
      </c>
      <c r="BF954" s="67">
        <f t="shared" si="1757"/>
        <v>6609.3200000000015</v>
      </c>
      <c r="BG954" s="66"/>
      <c r="BH954" s="68">
        <f t="shared" si="1748"/>
        <v>0</v>
      </c>
      <c r="BI954" s="67">
        <f t="shared" si="1749"/>
        <v>32061.739999999983</v>
      </c>
      <c r="BJ954" s="66"/>
      <c r="BK954" s="68">
        <f t="shared" si="1721"/>
        <v>0</v>
      </c>
      <c r="BL954" s="67">
        <f t="shared" si="1669"/>
        <v>4141.4000000000005</v>
      </c>
      <c r="BM954" s="66"/>
      <c r="BN954" s="68">
        <f t="shared" si="1670"/>
        <v>0</v>
      </c>
      <c r="BO954" s="67">
        <f t="shared" si="1671"/>
        <v>5687.1000000000022</v>
      </c>
      <c r="BP954" s="66"/>
      <c r="BQ954" s="68">
        <f t="shared" si="1754"/>
        <v>2428.7999999999997</v>
      </c>
      <c r="BR954" s="67">
        <f t="shared" si="1753"/>
        <v>16208.219999999994</v>
      </c>
      <c r="BS954" s="66"/>
      <c r="BT954" s="66">
        <f t="shared" si="1693"/>
        <v>480</v>
      </c>
      <c r="BU954" s="67">
        <f t="shared" ref="BU954:BU985" si="1764">BU953+BS954-BT954</f>
        <v>23949</v>
      </c>
      <c r="BV954" s="66"/>
      <c r="BW954" s="66">
        <f t="shared" si="1694"/>
        <v>480</v>
      </c>
      <c r="BX954" s="67">
        <f t="shared" ref="BX954:BX979" si="1765">+BX953+BV954-BW954</f>
        <v>93104</v>
      </c>
      <c r="BY954" s="66"/>
      <c r="BZ954" s="66">
        <f t="shared" si="1695"/>
        <v>480</v>
      </c>
      <c r="CA954" s="67">
        <f t="shared" ref="CA954:CA985" si="1766">+CA953+BY954-BZ954</f>
        <v>19429</v>
      </c>
      <c r="CB954" s="66"/>
      <c r="CC954" s="66">
        <f t="shared" si="1740"/>
        <v>0</v>
      </c>
      <c r="CD954" s="67">
        <f t="shared" si="1743"/>
        <v>33367.54</v>
      </c>
      <c r="CE954" s="66"/>
      <c r="CF954" s="66">
        <f t="shared" si="1672"/>
        <v>0</v>
      </c>
      <c r="CG954" s="67">
        <f t="shared" si="1673"/>
        <v>3824.4999999999995</v>
      </c>
      <c r="CH954" s="66"/>
      <c r="CI954" s="66">
        <f t="shared" si="1722"/>
        <v>0</v>
      </c>
      <c r="CJ954" s="67">
        <f t="shared" si="1690"/>
        <v>6757.8</v>
      </c>
      <c r="CK954" s="66"/>
      <c r="CL954" s="68">
        <f t="shared" si="1723"/>
        <v>0</v>
      </c>
      <c r="CM954" s="79">
        <f t="shared" si="1674"/>
        <v>4864</v>
      </c>
      <c r="CN954" s="66"/>
      <c r="CO954" s="68">
        <f t="shared" si="1724"/>
        <v>0</v>
      </c>
      <c r="CP954" s="79">
        <f t="shared" si="1675"/>
        <v>3955</v>
      </c>
      <c r="CQ954" s="66"/>
      <c r="CR954" s="68">
        <f t="shared" si="1725"/>
        <v>0</v>
      </c>
      <c r="CS954" s="79">
        <f t="shared" si="1756"/>
        <v>5186</v>
      </c>
      <c r="CT954" s="66"/>
      <c r="CU954" s="68">
        <f t="shared" si="1726"/>
        <v>0</v>
      </c>
      <c r="CV954" s="79">
        <f t="shared" si="1676"/>
        <v>6929</v>
      </c>
      <c r="CW954" s="66"/>
      <c r="CX954" s="66">
        <f t="shared" si="1727"/>
        <v>0</v>
      </c>
      <c r="CY954" s="40">
        <f t="shared" si="1745"/>
        <v>6801.7599999999984</v>
      </c>
      <c r="CZ954" s="65"/>
      <c r="DA954" s="66">
        <f t="shared" si="1728"/>
        <v>0</v>
      </c>
      <c r="DB954" s="67">
        <f t="shared" si="1691"/>
        <v>64238</v>
      </c>
      <c r="DC954" s="66"/>
      <c r="DD954" s="66">
        <f t="shared" si="1729"/>
        <v>0</v>
      </c>
      <c r="DE954" s="67">
        <f t="shared" si="1692"/>
        <v>111009</v>
      </c>
      <c r="DF954" s="66"/>
      <c r="DG954" s="69">
        <f t="shared" si="1730"/>
        <v>0</v>
      </c>
      <c r="DH954" s="67">
        <f t="shared" si="1744"/>
        <v>441134</v>
      </c>
      <c r="DI954" s="66"/>
      <c r="DJ954" s="66">
        <f t="shared" si="1731"/>
        <v>0</v>
      </c>
      <c r="DK954" s="67">
        <f t="shared" si="1677"/>
        <v>3768</v>
      </c>
      <c r="DM954" s="206">
        <f t="shared" si="1732"/>
        <v>0</v>
      </c>
      <c r="DN954" s="25">
        <f t="shared" si="1664"/>
        <v>0</v>
      </c>
      <c r="DO954" s="5"/>
      <c r="DP954" s="43">
        <f t="shared" si="1733"/>
        <v>0</v>
      </c>
      <c r="DQ954" s="27">
        <f t="shared" si="1678"/>
        <v>6819.5</v>
      </c>
      <c r="DR954" s="5"/>
      <c r="DS954" s="43">
        <f t="shared" si="1734"/>
        <v>0</v>
      </c>
      <c r="DT954" s="27">
        <f t="shared" si="1679"/>
        <v>4846</v>
      </c>
      <c r="DU954" s="5"/>
      <c r="DV954" s="43">
        <f t="shared" si="1735"/>
        <v>0</v>
      </c>
      <c r="DW954" s="27">
        <f t="shared" si="1680"/>
        <v>4835</v>
      </c>
      <c r="DX954" s="5"/>
      <c r="DY954" s="22">
        <f t="shared" si="1736"/>
        <v>0</v>
      </c>
      <c r="DZ954" s="25">
        <f t="shared" si="1681"/>
        <v>523</v>
      </c>
      <c r="EA954" s="22"/>
      <c r="EB954" s="22">
        <f t="shared" si="1737"/>
        <v>0</v>
      </c>
      <c r="EC954" s="28">
        <f t="shared" si="1682"/>
        <v>369</v>
      </c>
      <c r="ED954" s="5"/>
      <c r="EE954" s="43">
        <f t="shared" si="1738"/>
        <v>0</v>
      </c>
      <c r="EF954" s="27">
        <f t="shared" si="1683"/>
        <v>4769</v>
      </c>
      <c r="EG954" s="66"/>
      <c r="EH954" s="66">
        <f t="shared" si="1739"/>
        <v>0</v>
      </c>
      <c r="EI954" s="67">
        <f t="shared" si="1684"/>
        <v>22617</v>
      </c>
      <c r="EJ954" s="66"/>
      <c r="EK954" s="66">
        <f t="shared" si="1702"/>
        <v>0</v>
      </c>
      <c r="EL954" s="67">
        <f t="shared" si="1685"/>
        <v>21247</v>
      </c>
      <c r="EM954" s="110">
        <f t="shared" si="1703"/>
        <v>162956.03800900001</v>
      </c>
    </row>
    <row r="955" spans="1:143" ht="11.25" customHeight="1" x14ac:dyDescent="0.25">
      <c r="A955" s="11">
        <v>46165</v>
      </c>
      <c r="B955" s="187">
        <v>46177</v>
      </c>
      <c r="C955" s="377">
        <v>8005014794</v>
      </c>
      <c r="D955" s="17" t="s">
        <v>31</v>
      </c>
      <c r="E955" s="18">
        <v>400</v>
      </c>
      <c r="F955" s="19">
        <v>1</v>
      </c>
      <c r="G955" s="20">
        <v>191516042056</v>
      </c>
      <c r="H955" s="66"/>
      <c r="I955" s="41">
        <f t="shared" si="1759"/>
        <v>0</v>
      </c>
      <c r="J955" s="48">
        <f t="shared" si="1760"/>
        <v>116093</v>
      </c>
      <c r="K955" s="66"/>
      <c r="L955" s="41">
        <f t="shared" si="1752"/>
        <v>0</v>
      </c>
      <c r="M955" s="48">
        <f t="shared" si="1715"/>
        <v>7752</v>
      </c>
      <c r="N955" s="66"/>
      <c r="O955" s="41">
        <f t="shared" si="1741"/>
        <v>0</v>
      </c>
      <c r="P955" s="48">
        <f t="shared" si="1761"/>
        <v>110136</v>
      </c>
      <c r="Q955" s="66"/>
      <c r="R955" s="66">
        <f t="shared" si="1742"/>
        <v>0</v>
      </c>
      <c r="S955" s="67">
        <f t="shared" si="1762"/>
        <v>13612</v>
      </c>
      <c r="T955" s="66"/>
      <c r="U955" s="66">
        <f t="shared" si="1666"/>
        <v>0</v>
      </c>
      <c r="V955" s="67">
        <f t="shared" si="1705"/>
        <v>37035.600000000006</v>
      </c>
      <c r="X955" s="69">
        <f t="shared" si="1661"/>
        <v>0</v>
      </c>
      <c r="Y955" s="67">
        <f t="shared" si="1706"/>
        <v>6245</v>
      </c>
      <c r="Z955" s="66"/>
      <c r="AA955" s="68">
        <f t="shared" si="1697"/>
        <v>0</v>
      </c>
      <c r="AB955" s="67">
        <f t="shared" si="1707"/>
        <v>5897</v>
      </c>
      <c r="AC955" s="66"/>
      <c r="AD955" s="66">
        <f t="shared" si="1698"/>
        <v>0</v>
      </c>
      <c r="AE955" s="67">
        <f t="shared" si="1708"/>
        <v>3738</v>
      </c>
      <c r="AF955" s="66"/>
      <c r="AG955" s="78">
        <f t="shared" si="1699"/>
        <v>0</v>
      </c>
      <c r="AH955" s="79">
        <f t="shared" si="1709"/>
        <v>4534.5</v>
      </c>
      <c r="AI955" s="66"/>
      <c r="AJ955" s="68">
        <f t="shared" si="1746"/>
        <v>0</v>
      </c>
      <c r="AK955" s="67">
        <f t="shared" si="1710"/>
        <v>22013</v>
      </c>
      <c r="AL955" s="66"/>
      <c r="AM955" s="68">
        <f t="shared" si="1700"/>
        <v>0</v>
      </c>
      <c r="AN955" s="67">
        <f t="shared" si="1711"/>
        <v>8763.02</v>
      </c>
      <c r="AO955" s="66"/>
      <c r="AP955" s="68">
        <f t="shared" si="1662"/>
        <v>0</v>
      </c>
      <c r="AQ955" s="67">
        <f t="shared" si="1712"/>
        <v>41645</v>
      </c>
      <c r="AR955" s="66"/>
      <c r="AS955" s="68">
        <f t="shared" si="1716"/>
        <v>0</v>
      </c>
      <c r="AT955" s="67">
        <f t="shared" si="1713"/>
        <v>2020</v>
      </c>
      <c r="AU955" s="66"/>
      <c r="AV955" s="66">
        <f t="shared" si="1667"/>
        <v>0</v>
      </c>
      <c r="AW955" s="42">
        <f t="shared" si="1758"/>
        <v>1620.0000000000014</v>
      </c>
      <c r="AX955" s="66"/>
      <c r="AY955" s="66">
        <f t="shared" si="1717"/>
        <v>0</v>
      </c>
      <c r="AZ955" s="67">
        <f t="shared" si="1763"/>
        <v>1577.6</v>
      </c>
      <c r="BA955" s="66"/>
      <c r="BB955" s="68">
        <f t="shared" si="1718"/>
        <v>0</v>
      </c>
      <c r="BC955" s="67">
        <f t="shared" si="1755"/>
        <v>1112.3999999999999</v>
      </c>
      <c r="BD955" s="66"/>
      <c r="BE955" s="68">
        <f t="shared" si="1719"/>
        <v>0</v>
      </c>
      <c r="BF955" s="67">
        <f t="shared" si="1757"/>
        <v>6609.3200000000015</v>
      </c>
      <c r="BG955" s="66"/>
      <c r="BH955" s="68">
        <f t="shared" si="1748"/>
        <v>448.00000000000006</v>
      </c>
      <c r="BI955" s="67">
        <f t="shared" si="1749"/>
        <v>31613.739999999983</v>
      </c>
      <c r="BJ955" s="66"/>
      <c r="BK955" s="68">
        <f t="shared" si="1721"/>
        <v>0</v>
      </c>
      <c r="BL955" s="67">
        <f t="shared" si="1669"/>
        <v>4141.4000000000005</v>
      </c>
      <c r="BM955" s="66"/>
      <c r="BN955" s="68">
        <f t="shared" si="1670"/>
        <v>0</v>
      </c>
      <c r="BO955" s="67">
        <f t="shared" si="1671"/>
        <v>5687.1000000000022</v>
      </c>
      <c r="BP955" s="66"/>
      <c r="BQ955" s="68">
        <f t="shared" si="1754"/>
        <v>0</v>
      </c>
      <c r="BR955" s="67">
        <f t="shared" si="1753"/>
        <v>16208.219999999994</v>
      </c>
      <c r="BS955" s="66"/>
      <c r="BT955" s="66">
        <f t="shared" si="1693"/>
        <v>800</v>
      </c>
      <c r="BU955" s="67">
        <f t="shared" si="1764"/>
        <v>23149</v>
      </c>
      <c r="BV955" s="66"/>
      <c r="BW955" s="66">
        <f t="shared" si="1694"/>
        <v>800</v>
      </c>
      <c r="BX955" s="67">
        <f t="shared" si="1765"/>
        <v>92304</v>
      </c>
      <c r="BY955" s="66"/>
      <c r="BZ955" s="66">
        <f t="shared" si="1695"/>
        <v>800</v>
      </c>
      <c r="CA955" s="67">
        <f t="shared" si="1766"/>
        <v>18629</v>
      </c>
      <c r="CB955" s="66"/>
      <c r="CC955" s="66">
        <f t="shared" si="1740"/>
        <v>0</v>
      </c>
      <c r="CD955" s="67">
        <f t="shared" si="1743"/>
        <v>33367.54</v>
      </c>
      <c r="CE955" s="66"/>
      <c r="CF955" s="66">
        <f t="shared" si="1672"/>
        <v>0</v>
      </c>
      <c r="CG955" s="67">
        <f t="shared" si="1673"/>
        <v>3824.4999999999995</v>
      </c>
      <c r="CH955" s="66"/>
      <c r="CI955" s="66">
        <f t="shared" si="1722"/>
        <v>0</v>
      </c>
      <c r="CJ955" s="67">
        <f t="shared" si="1690"/>
        <v>6757.8</v>
      </c>
      <c r="CK955" s="66"/>
      <c r="CL955" s="68">
        <f t="shared" si="1723"/>
        <v>0</v>
      </c>
      <c r="CM955" s="79">
        <f t="shared" si="1674"/>
        <v>4864</v>
      </c>
      <c r="CN955" s="66"/>
      <c r="CO955" s="68">
        <f t="shared" si="1724"/>
        <v>0</v>
      </c>
      <c r="CP955" s="79">
        <f t="shared" si="1675"/>
        <v>3955</v>
      </c>
      <c r="CQ955" s="66"/>
      <c r="CR955" s="68">
        <f t="shared" si="1725"/>
        <v>0</v>
      </c>
      <c r="CS955" s="79">
        <f t="shared" si="1756"/>
        <v>5186</v>
      </c>
      <c r="CT955" s="66"/>
      <c r="CU955" s="68">
        <f t="shared" si="1726"/>
        <v>0</v>
      </c>
      <c r="CV955" s="79">
        <f t="shared" si="1676"/>
        <v>6929</v>
      </c>
      <c r="CW955" s="66"/>
      <c r="CX955" s="66">
        <f t="shared" si="1727"/>
        <v>0</v>
      </c>
      <c r="CY955" s="40">
        <f t="shared" si="1745"/>
        <v>6801.7599999999984</v>
      </c>
      <c r="CZ955" s="65"/>
      <c r="DA955" s="66">
        <f t="shared" si="1728"/>
        <v>0</v>
      </c>
      <c r="DB955" s="67">
        <f t="shared" si="1691"/>
        <v>64238</v>
      </c>
      <c r="DC955" s="66"/>
      <c r="DD955" s="66">
        <f t="shared" si="1729"/>
        <v>0</v>
      </c>
      <c r="DE955" s="67">
        <f t="shared" si="1692"/>
        <v>111009</v>
      </c>
      <c r="DF955" s="66"/>
      <c r="DG955" s="69">
        <f t="shared" si="1730"/>
        <v>0</v>
      </c>
      <c r="DH955" s="67">
        <f t="shared" si="1744"/>
        <v>441134</v>
      </c>
      <c r="DI955" s="66"/>
      <c r="DJ955" s="66">
        <f t="shared" si="1731"/>
        <v>0</v>
      </c>
      <c r="DK955" s="67">
        <f t="shared" si="1677"/>
        <v>3768</v>
      </c>
      <c r="DM955" s="206">
        <f t="shared" si="1732"/>
        <v>0</v>
      </c>
      <c r="DN955" s="25">
        <f t="shared" si="1664"/>
        <v>0</v>
      </c>
      <c r="DO955" s="5"/>
      <c r="DP955" s="43">
        <f t="shared" si="1733"/>
        <v>0</v>
      </c>
      <c r="DQ955" s="27">
        <f t="shared" si="1678"/>
        <v>6819.5</v>
      </c>
      <c r="DR955" s="5"/>
      <c r="DS955" s="43">
        <f t="shared" si="1734"/>
        <v>0</v>
      </c>
      <c r="DT955" s="27">
        <f t="shared" si="1679"/>
        <v>4846</v>
      </c>
      <c r="DU955" s="5"/>
      <c r="DV955" s="43">
        <f t="shared" si="1735"/>
        <v>0</v>
      </c>
      <c r="DW955" s="27">
        <f t="shared" si="1680"/>
        <v>4835</v>
      </c>
      <c r="DX955" s="5"/>
      <c r="DY955" s="22">
        <f t="shared" si="1736"/>
        <v>0</v>
      </c>
      <c r="DZ955" s="25">
        <f t="shared" si="1681"/>
        <v>523</v>
      </c>
      <c r="EA955" s="22"/>
      <c r="EB955" s="22">
        <f t="shared" si="1737"/>
        <v>0</v>
      </c>
      <c r="EC955" s="28">
        <f t="shared" si="1682"/>
        <v>369</v>
      </c>
      <c r="ED955" s="5"/>
      <c r="EE955" s="43">
        <f t="shared" si="1738"/>
        <v>0</v>
      </c>
      <c r="EF955" s="27">
        <f t="shared" si="1683"/>
        <v>4769</v>
      </c>
      <c r="EG955" s="66"/>
      <c r="EH955" s="66">
        <f t="shared" si="1739"/>
        <v>0</v>
      </c>
      <c r="EI955" s="67">
        <f t="shared" si="1684"/>
        <v>22617</v>
      </c>
      <c r="EJ955" s="66"/>
      <c r="EK955" s="66">
        <f t="shared" si="1702"/>
        <v>0</v>
      </c>
      <c r="EL955" s="67">
        <f t="shared" si="1685"/>
        <v>21247</v>
      </c>
      <c r="EM955" s="110">
        <f t="shared" si="1703"/>
        <v>161034.540649</v>
      </c>
    </row>
    <row r="956" spans="1:143" ht="11.25" customHeight="1" x14ac:dyDescent="0.25">
      <c r="A956" s="11">
        <v>46165</v>
      </c>
      <c r="B956" s="196">
        <v>46179</v>
      </c>
      <c r="C956" s="377">
        <v>8005011764</v>
      </c>
      <c r="D956" s="17" t="s">
        <v>307</v>
      </c>
      <c r="E956" s="18">
        <v>1520</v>
      </c>
      <c r="F956" s="19">
        <v>3</v>
      </c>
      <c r="G956" s="20">
        <v>191516769014</v>
      </c>
      <c r="H956" s="66"/>
      <c r="I956" s="41">
        <f t="shared" si="1759"/>
        <v>0</v>
      </c>
      <c r="J956" s="48">
        <f t="shared" si="1760"/>
        <v>116093</v>
      </c>
      <c r="K956" s="66"/>
      <c r="L956" s="41">
        <f t="shared" si="1752"/>
        <v>0</v>
      </c>
      <c r="M956" s="48">
        <f t="shared" si="1715"/>
        <v>7752</v>
      </c>
      <c r="N956" s="66"/>
      <c r="O956" s="41">
        <f t="shared" si="1741"/>
        <v>0</v>
      </c>
      <c r="P956" s="48">
        <f t="shared" si="1761"/>
        <v>110136</v>
      </c>
      <c r="Q956" s="66"/>
      <c r="R956" s="66">
        <f t="shared" si="1742"/>
        <v>0</v>
      </c>
      <c r="S956" s="67">
        <f t="shared" si="1762"/>
        <v>13612</v>
      </c>
      <c r="T956" s="66"/>
      <c r="U956" s="66">
        <f t="shared" si="1666"/>
        <v>0</v>
      </c>
      <c r="V956" s="67">
        <f t="shared" si="1705"/>
        <v>37035.600000000006</v>
      </c>
      <c r="X956" s="69">
        <f t="shared" si="1661"/>
        <v>0</v>
      </c>
      <c r="Y956" s="67">
        <f t="shared" si="1706"/>
        <v>6245</v>
      </c>
      <c r="Z956" s="66"/>
      <c r="AA956" s="68">
        <f t="shared" si="1697"/>
        <v>0</v>
      </c>
      <c r="AB956" s="67">
        <f t="shared" si="1707"/>
        <v>5897</v>
      </c>
      <c r="AC956" s="66"/>
      <c r="AD956" s="66">
        <f t="shared" si="1698"/>
        <v>0</v>
      </c>
      <c r="AE956" s="67">
        <f t="shared" si="1708"/>
        <v>3738</v>
      </c>
      <c r="AF956" s="66"/>
      <c r="AG956" s="78">
        <f t="shared" si="1699"/>
        <v>0</v>
      </c>
      <c r="AH956" s="79">
        <f t="shared" si="1709"/>
        <v>4534.5</v>
      </c>
      <c r="AI956" s="66"/>
      <c r="AJ956" s="68">
        <f t="shared" si="1746"/>
        <v>0</v>
      </c>
      <c r="AK956" s="67">
        <f t="shared" si="1710"/>
        <v>22013</v>
      </c>
      <c r="AL956" s="66"/>
      <c r="AM956" s="68">
        <f t="shared" si="1700"/>
        <v>0</v>
      </c>
      <c r="AN956" s="67">
        <f t="shared" si="1711"/>
        <v>8763.02</v>
      </c>
      <c r="AO956" s="66"/>
      <c r="AP956" s="68">
        <f t="shared" si="1662"/>
        <v>0</v>
      </c>
      <c r="AQ956" s="67">
        <f t="shared" si="1712"/>
        <v>41645</v>
      </c>
      <c r="AR956" s="66"/>
      <c r="AS956" s="68">
        <f t="shared" si="1716"/>
        <v>0</v>
      </c>
      <c r="AT956" s="67">
        <f t="shared" si="1713"/>
        <v>2020</v>
      </c>
      <c r="AU956" s="66"/>
      <c r="AV956" s="66">
        <f t="shared" si="1667"/>
        <v>0</v>
      </c>
      <c r="AW956" s="42">
        <f t="shared" si="1758"/>
        <v>1620.0000000000014</v>
      </c>
      <c r="AX956" s="66"/>
      <c r="AY956" s="66">
        <f t="shared" si="1717"/>
        <v>0</v>
      </c>
      <c r="AZ956" s="67">
        <f t="shared" si="1763"/>
        <v>1577.6</v>
      </c>
      <c r="BA956" s="66"/>
      <c r="BB956" s="68">
        <f t="shared" si="1718"/>
        <v>0</v>
      </c>
      <c r="BC956" s="67">
        <f t="shared" si="1755"/>
        <v>1112.3999999999999</v>
      </c>
      <c r="BD956" s="66"/>
      <c r="BE956" s="68">
        <f t="shared" si="1719"/>
        <v>0</v>
      </c>
      <c r="BF956" s="67">
        <f t="shared" si="1757"/>
        <v>6609.3200000000015</v>
      </c>
      <c r="BG956" s="66"/>
      <c r="BH956" s="68">
        <f t="shared" si="1748"/>
        <v>0</v>
      </c>
      <c r="BI956" s="67">
        <f t="shared" si="1749"/>
        <v>31613.739999999983</v>
      </c>
      <c r="BJ956" s="66"/>
      <c r="BK956" s="68">
        <f t="shared" si="1721"/>
        <v>0</v>
      </c>
      <c r="BL956" s="67">
        <f t="shared" si="1669"/>
        <v>4141.4000000000005</v>
      </c>
      <c r="BM956" s="66"/>
      <c r="BN956" s="68">
        <f t="shared" si="1670"/>
        <v>0</v>
      </c>
      <c r="BO956" s="67">
        <f t="shared" si="1671"/>
        <v>5687.1000000000022</v>
      </c>
      <c r="BP956" s="66"/>
      <c r="BQ956" s="68">
        <v>4757.6000000000004</v>
      </c>
      <c r="BR956" s="67">
        <f t="shared" si="1753"/>
        <v>11450.619999999994</v>
      </c>
      <c r="BS956" s="66"/>
      <c r="BT956" s="66">
        <v>3040</v>
      </c>
      <c r="BU956" s="67">
        <f t="shared" si="1764"/>
        <v>20109</v>
      </c>
      <c r="BV956" s="66"/>
      <c r="BW956" s="66">
        <v>3040</v>
      </c>
      <c r="BX956" s="67">
        <f t="shared" si="1765"/>
        <v>89264</v>
      </c>
      <c r="BY956" s="66"/>
      <c r="BZ956" s="66">
        <v>3040</v>
      </c>
      <c r="CA956" s="67">
        <f t="shared" si="1766"/>
        <v>15589</v>
      </c>
      <c r="CB956" s="66"/>
      <c r="CC956" s="66">
        <f t="shared" si="1740"/>
        <v>0</v>
      </c>
      <c r="CD956" s="67">
        <f t="shared" si="1743"/>
        <v>33367.54</v>
      </c>
      <c r="CE956" s="66"/>
      <c r="CF956" s="66">
        <f t="shared" si="1672"/>
        <v>0</v>
      </c>
      <c r="CG956" s="67">
        <f t="shared" si="1673"/>
        <v>3824.4999999999995</v>
      </c>
      <c r="CH956" s="66"/>
      <c r="CI956" s="66">
        <f t="shared" si="1722"/>
        <v>0</v>
      </c>
      <c r="CJ956" s="67">
        <f t="shared" si="1690"/>
        <v>6757.8</v>
      </c>
      <c r="CK956" s="66"/>
      <c r="CL956" s="68">
        <f t="shared" si="1723"/>
        <v>0</v>
      </c>
      <c r="CM956" s="79">
        <f t="shared" si="1674"/>
        <v>4864</v>
      </c>
      <c r="CN956" s="66"/>
      <c r="CO956" s="68">
        <f t="shared" si="1724"/>
        <v>0</v>
      </c>
      <c r="CP956" s="79">
        <f t="shared" si="1675"/>
        <v>3955</v>
      </c>
      <c r="CQ956" s="66"/>
      <c r="CR956" s="68">
        <f t="shared" si="1725"/>
        <v>0</v>
      </c>
      <c r="CS956" s="79">
        <f t="shared" si="1756"/>
        <v>5186</v>
      </c>
      <c r="CT956" s="66"/>
      <c r="CU956" s="68">
        <f t="shared" si="1726"/>
        <v>0</v>
      </c>
      <c r="CV956" s="79">
        <f t="shared" si="1676"/>
        <v>6929</v>
      </c>
      <c r="CW956" s="66"/>
      <c r="CX956" s="66">
        <f t="shared" si="1727"/>
        <v>0</v>
      </c>
      <c r="CY956" s="40">
        <f t="shared" si="1745"/>
        <v>6801.7599999999984</v>
      </c>
      <c r="CZ956" s="65"/>
      <c r="DA956" s="66">
        <f t="shared" si="1728"/>
        <v>0</v>
      </c>
      <c r="DB956" s="67">
        <f t="shared" si="1691"/>
        <v>64238</v>
      </c>
      <c r="DC956" s="66"/>
      <c r="DD956" s="66">
        <f t="shared" si="1729"/>
        <v>0</v>
      </c>
      <c r="DE956" s="67">
        <f t="shared" si="1692"/>
        <v>111009</v>
      </c>
      <c r="DF956" s="66"/>
      <c r="DG956" s="69">
        <f t="shared" si="1730"/>
        <v>0</v>
      </c>
      <c r="DH956" s="67">
        <f t="shared" si="1744"/>
        <v>441134</v>
      </c>
      <c r="DI956" s="66"/>
      <c r="DJ956" s="66">
        <f t="shared" si="1731"/>
        <v>0</v>
      </c>
      <c r="DK956" s="67">
        <f t="shared" si="1677"/>
        <v>3768</v>
      </c>
      <c r="DM956" s="206">
        <f t="shared" si="1732"/>
        <v>0</v>
      </c>
      <c r="DN956" s="25">
        <f t="shared" si="1664"/>
        <v>0</v>
      </c>
      <c r="DO956" s="5"/>
      <c r="DP956" s="43">
        <f t="shared" si="1733"/>
        <v>0</v>
      </c>
      <c r="DQ956" s="27">
        <f t="shared" si="1678"/>
        <v>6819.5</v>
      </c>
      <c r="DR956" s="5"/>
      <c r="DS956" s="43">
        <f t="shared" si="1734"/>
        <v>0</v>
      </c>
      <c r="DT956" s="27">
        <f t="shared" si="1679"/>
        <v>4846</v>
      </c>
      <c r="DU956" s="5"/>
      <c r="DV956" s="43">
        <f t="shared" si="1735"/>
        <v>0</v>
      </c>
      <c r="DW956" s="27">
        <f t="shared" si="1680"/>
        <v>4835</v>
      </c>
      <c r="DX956" s="5"/>
      <c r="DY956" s="22">
        <f t="shared" si="1736"/>
        <v>0</v>
      </c>
      <c r="DZ956" s="25">
        <f t="shared" si="1681"/>
        <v>523</v>
      </c>
      <c r="EA956" s="22"/>
      <c r="EB956" s="22">
        <f t="shared" si="1737"/>
        <v>0</v>
      </c>
      <c r="EC956" s="28">
        <f t="shared" si="1682"/>
        <v>369</v>
      </c>
      <c r="ED956" s="5"/>
      <c r="EE956" s="43">
        <f t="shared" si="1738"/>
        <v>0</v>
      </c>
      <c r="EF956" s="27">
        <f t="shared" si="1683"/>
        <v>4769</v>
      </c>
      <c r="EG956" s="66"/>
      <c r="EH956" s="66">
        <f t="shared" si="1739"/>
        <v>0</v>
      </c>
      <c r="EI956" s="67">
        <f t="shared" si="1684"/>
        <v>22617</v>
      </c>
      <c r="EJ956" s="66"/>
      <c r="EK956" s="66">
        <f t="shared" si="1702"/>
        <v>0</v>
      </c>
      <c r="EL956" s="67">
        <f t="shared" si="1685"/>
        <v>21247</v>
      </c>
      <c r="EM956" s="110">
        <f t="shared" si="1703"/>
        <v>158635.83208900003</v>
      </c>
    </row>
    <row r="957" spans="1:143" ht="11.25" customHeight="1" x14ac:dyDescent="0.25">
      <c r="A957" s="11">
        <v>46165</v>
      </c>
      <c r="B957" s="187">
        <v>46193</v>
      </c>
      <c r="C957" s="377">
        <v>8005003431</v>
      </c>
      <c r="D957" s="17" t="s">
        <v>314</v>
      </c>
      <c r="E957" s="18">
        <v>2580</v>
      </c>
      <c r="F957" s="19">
        <v>2</v>
      </c>
      <c r="G957" s="20">
        <v>191516041646</v>
      </c>
      <c r="H957" s="66"/>
      <c r="I957" s="41">
        <f t="shared" si="1759"/>
        <v>0</v>
      </c>
      <c r="J957" s="48">
        <f t="shared" si="1760"/>
        <v>116093</v>
      </c>
      <c r="K957" s="66"/>
      <c r="L957" s="41">
        <f t="shared" si="1752"/>
        <v>0</v>
      </c>
      <c r="M957" s="48">
        <f t="shared" si="1715"/>
        <v>7752</v>
      </c>
      <c r="N957" s="66"/>
      <c r="O957" s="41">
        <f t="shared" si="1741"/>
        <v>0</v>
      </c>
      <c r="P957" s="48">
        <f t="shared" si="1761"/>
        <v>110136</v>
      </c>
      <c r="Q957" s="66"/>
      <c r="R957" s="66">
        <f t="shared" si="1742"/>
        <v>0</v>
      </c>
      <c r="S957" s="67">
        <f t="shared" si="1762"/>
        <v>13612</v>
      </c>
      <c r="T957" s="66"/>
      <c r="U957" s="66">
        <f t="shared" si="1666"/>
        <v>0</v>
      </c>
      <c r="V957" s="67">
        <f t="shared" si="1705"/>
        <v>37035.600000000006</v>
      </c>
      <c r="X957" s="69">
        <f t="shared" si="1661"/>
        <v>0</v>
      </c>
      <c r="Y957" s="67">
        <f t="shared" si="1706"/>
        <v>6245</v>
      </c>
      <c r="Z957" s="66"/>
      <c r="AA957" s="68">
        <f t="shared" si="1697"/>
        <v>0</v>
      </c>
      <c r="AB957" s="67">
        <f t="shared" si="1707"/>
        <v>5897</v>
      </c>
      <c r="AC957" s="66"/>
      <c r="AD957" s="66">
        <f t="shared" si="1698"/>
        <v>0</v>
      </c>
      <c r="AE957" s="67">
        <f t="shared" si="1708"/>
        <v>3738</v>
      </c>
      <c r="AF957" s="66"/>
      <c r="AG957" s="78">
        <f t="shared" si="1699"/>
        <v>0</v>
      </c>
      <c r="AH957" s="79">
        <f t="shared" si="1709"/>
        <v>4534.5</v>
      </c>
      <c r="AI957" s="66"/>
      <c r="AJ957" s="68">
        <f t="shared" si="1746"/>
        <v>0</v>
      </c>
      <c r="AK957" s="67">
        <f t="shared" si="1710"/>
        <v>22013</v>
      </c>
      <c r="AL957" s="66"/>
      <c r="AM957" s="68">
        <f t="shared" si="1700"/>
        <v>0</v>
      </c>
      <c r="AN957" s="67">
        <f t="shared" si="1711"/>
        <v>8763.02</v>
      </c>
      <c r="AO957" s="66"/>
      <c r="AP957" s="68">
        <f t="shared" si="1662"/>
        <v>0</v>
      </c>
      <c r="AQ957" s="67">
        <f t="shared" si="1712"/>
        <v>41645</v>
      </c>
      <c r="AR957" s="66"/>
      <c r="AS957" s="68">
        <f t="shared" si="1716"/>
        <v>0</v>
      </c>
      <c r="AT957" s="67">
        <f t="shared" si="1713"/>
        <v>2020</v>
      </c>
      <c r="AU957" s="66"/>
      <c r="AV957" s="66">
        <f t="shared" si="1667"/>
        <v>0</v>
      </c>
      <c r="AW957" s="42">
        <f t="shared" si="1758"/>
        <v>1620.0000000000014</v>
      </c>
      <c r="AX957" s="66"/>
      <c r="AY957" s="66">
        <f t="shared" si="1717"/>
        <v>0</v>
      </c>
      <c r="AZ957" s="67">
        <f t="shared" si="1763"/>
        <v>1577.6</v>
      </c>
      <c r="BA957" s="66"/>
      <c r="BB957" s="68">
        <f t="shared" si="1718"/>
        <v>0</v>
      </c>
      <c r="BC957" s="67">
        <f t="shared" si="1755"/>
        <v>1112.3999999999999</v>
      </c>
      <c r="BD957" s="66"/>
      <c r="BE957" s="68">
        <f t="shared" si="1719"/>
        <v>0</v>
      </c>
      <c r="BF957" s="67">
        <f t="shared" si="1757"/>
        <v>6609.3200000000015</v>
      </c>
      <c r="BG957" s="66"/>
      <c r="BH957" s="68">
        <f t="shared" si="1748"/>
        <v>0</v>
      </c>
      <c r="BI957" s="67">
        <f t="shared" si="1749"/>
        <v>31613.739999999983</v>
      </c>
      <c r="BJ957" s="66"/>
      <c r="BK957" s="68">
        <f t="shared" si="1721"/>
        <v>0</v>
      </c>
      <c r="BL957" s="67">
        <f t="shared" si="1669"/>
        <v>4141.4000000000005</v>
      </c>
      <c r="BM957" s="66"/>
      <c r="BN957" s="68">
        <f t="shared" si="1670"/>
        <v>0</v>
      </c>
      <c r="BO957" s="67">
        <f t="shared" si="1671"/>
        <v>5687.1000000000022</v>
      </c>
      <c r="BP957" s="66"/>
      <c r="BQ957" s="68">
        <f t="shared" ref="BQ957:BQ988" si="1767">IF(OR(D957="NPP06UZDB-WT150C",D957="NPP06UZDB-WT015M",D957="NPP06UZDB-WT005M",D957="NPP06UZDB-WT005M",D957="NPP06UZDB-WT250C",D957="NPP06UZDB-WT007M",D957="NPP06UZDB-WT010M",D957="NPP06UZDB-WT001M",D957="NPP06UZDB-WT002M",D957="NPP06UZDB-WT008M",D957="NPC06UZDB-WT030C",D957="NPC06UZDB-WT020C",D957="NPC06UZDB-WT020C",D957="NPC06UZDB-WT450C",D957="NPC06UZDB-WT015C",D957="CO155E2-08C150",D957="NPC06UZDB-WT016M",D957="NPC06UZDB-WT025M",D957="NPC06UZDB-WT012M",D957="NPC06UZDB-WT009M",D957="NPC06UZDB-WT750C",D957="NPC06UZDB-WT030M",D957="CO155E2-08C750",D957="NPC06UZDB-WT050M",D957="NPC06UZDB-WT007M",D957="NPC06UZDB-WT025M",D957="NPC06UZDB-WT025C",D957="NPC06UZDB-WT250C",D957="CO155E2-08C250",D957="CO155E2-08M007",D957="CO155E2-08M015",D957="CO155E2-08C150",D957="NPC06UZDB-WT150C",D957="NPC06UZDB-WT050C",D957="CO155E2-08F008",D957="CO155E2-08F005",D957="CO155E2-08C050",D957="CO155E2-08M001",D957="CO155E2-08M002",D957="CO155E2-08M003",D957="CO155E2-08M004",D957="CO155E2-08M005",D957="CO155E2-08M006",D957="CO155E2-08M008",D957="CO155E2-08M020",D957="CO155E2-08M010",D957="NPC06UZDB-WT050C",D957="NPC06UZDB-WT001M",D957="NPC06UZDB-WT002M",D957="NPC06UZDB-WT003M",D957="NPC06UZDB-WT004M",D957="NPC06UZDB-WT005M",D957="NPC06UZDB-WT006M",D957="NPC06UZDB-WT008M",D957="NPC06UZDB-WT010M",D957="NPC06UZDB-WT015M",D957="NPC06UZDB-WT020M",),E957*(F957+0.12),0)</f>
        <v>5469.6</v>
      </c>
      <c r="BR957" s="67">
        <f t="shared" si="1753"/>
        <v>5981.0199999999932</v>
      </c>
      <c r="BS957" s="66"/>
      <c r="BT957" s="66">
        <f t="shared" ref="BT957:BT988" si="1768">IF(OR(D957="NPC06UZDB-YL020M",D957="NPC06UZDB-WT020C",D957="CO155E2-0ZC750",D957="CO155E2-09M008",D957="NPC06UZDB-BL011M",D957="NPC06UZDB-OR008M",D957="NPC06UZDB-WT450C",D957="NPC06UZDB-GN015M",D957="NPC06UZDB-RD015M",D957="NPC06UZDB-YL004M",D957="CO155E2-07C150",D957="NPC06UZDB-WT015C",D957="NPC06UZDB-GY350C",D957="NPC06UZDB-OR350C",D957="NPC06UZDB-YL003M",D957="CO155E2-0MC150 ",D957="NPC06UZDB-GY030M",D957="NPC06UZDB-YL250C",D957="CO155E2-09C050",D957="CO155E2-08C150",D957="NPC06UZDB-GN250C",D957="NPC06UZDB-BL250C",D957="NPC06UZDB-WT004M",D957="NPC06UZDB-RD150C",D957="NPC06UZDB-RD150C",D957="NPC06UZDB-BL009M",D957="NPC06UZDB-GY020C",D957="NPC06UZDB-GN020C",D957="NPC06UZDB-RD020C",D957="NPC06UZDB-YL020C",D957="NPC06UZDB-GY030M",D957="CO155E2-0MC250",D957="CO155E2-0MC150",D957="NPC06UZDB-BL020C",D957="NPC06UZDB-OR150C",D957="NPC06UZDB-BL012M",D957="NPC06UZDB-BK350C",D957="NPC06UZDB-GN350C",D957="NPC06UZDB-GN450C",D957="NPC06UZDB-GY350C",D957="NPC06UZDB-OR350C",D957="NPC06UZDB-YL350C",D957="CO155E2-0CM007",D957="NPC06UZDB-GN007M",D957="NPC06UZDB-GY150C",D957="NPC06UZDB-OR007M",D957="NPC06UZDB-BL015C",D957="NPC06UZDB-BL030C",D957="NPC06UZDB-BL013M",D957="NPC06UZDB-WT016M",D957="NPC06UZDB-WT025M",D957="CO155E2-0ZC050",D957="CO155E2-0ZC250",D957="CO155E2-0ZM009",D957="CO155E2-0ZM008",D957="CO155E2-0ZM006",D957="CO155E2-0ZM012",D957="NPC06UZDB-BK016M",D957="NPC06UZDB-BK011M",D957="NPC06UZDB-GY250C",D957="NPC06UZDB-GY007M",D957="CO155E2-07M015",D957="CO155E2-0ZM004",D957="CO155E2-09M004",D957="CO155E2-0CC050",D957="CO155E2-09M015",D957="CO155E2-0ZC150",D957="CO155E2-01M007",D957="CO155E2-07M010",D957="NPC06UZDB-YL050C",D957="NPC06UZDB-OR007M",D957="NPC06UZDB-GN050C",D957="NPC06UZDB-WT012M",D957="NPC06UZDB-GY006M",D957="NPC06UZDB-GY008M",D957="CO155E2-0ZM015",D957="NPC06UZDB-RD050C",D957="NPC06UZDB-RD150C",D957="NPC06UZDB-WT009M",D957="CO155E2-01M004",D957="NPC06UZDB-OR015M",D957="NPC06UZDB-GN750C",D957="NPC06UZDB-WT750C",D957="CO155E2-0MM010",D957="CO155E2-07M005",D957="CO155E2-07M007",D957="NPC06UZDB-BK750C",D957="CO155E2-07C050",D957="CO155E2-01M007",D957="CO155E2-0MC050",D957="NPC06UZDB-BK010M",D957="NPC06UZDB-BK150C",D957="NPC06UZDB-BK250C",D957="NPC06UZDB-RD750C",D957="NPC06UZDB-WT030M",D957="CO155E2-01C050",D957="CO155E2-08C750",D957="NPC06UZDB-WT050M",D957="NPC06UZDB-GY050C",D957="CO155E2-0ZM010",D957="NPC06UZDB-BK007M",D957="CO155E2-0CC250",D957="CO155E2-01C250",D957="NPC06UZDB-WT007M",D957="CO155E2-06C150",D957="NPC06UZDB-WT025M",D957="NPC06UZDB-WT025C",D957="NPC06UZDB-GY750C",D957="NPC06UZDB-WT250C",D957="CO155E2-09M010",D957="CO155E2-06M001",D957="CO155E2-0ZM005",D957="NPC06UZDB-YL010M",D957="NPC06UZDB-GN150C",D957="NPC06UZDB-RD005M",D957="NPC06UZDB-GY007M",D957="NPC06UZDB-GY020M",D957="NPC06UZDB-YL005M",D957="NPC06UZDB-YL007M",D957="NPC06UZDB-YL150C",D957="NPC06UZDB-OR750C",D957="CO155E2-0ZC150",D957="CO155E2-0ZM015",D957="NPC06UZDB-OR020M",D957="CO155E2-09M015",D957="CO155E2-0MM015",D957="CO155E2-01C150",D957="CO155E2-01C250",D957="CO155E2-01M015",D957="CO155E2-07C150",D957="CO155E2-08C250",D957="CO155E2-09C150",D957="CO155E2-0CC150",D957="CO155E2-0CM015",D957="CO155E2-01M003",D957="CO155E2-01M005",D957="NPC06UZDB-GN020M",D957="CO155E2-09M005",D957="NPC06UZDB-BK005M",D957="NPC06UZDB-BL020M",D957="NPC06UZDB-RD010M",D957="NPC06UZDB-RD020M",D957="CO155E2-08M015",D957="CO155E2-08C150",D957="CO155E2-01M001",D957="CO155E2-01M002",D957="CO155E2-06M003",D957="CO155E2-07M001",D957="CO155E2-09M003",D957="CO155E2-09M001",D957="CO155E2-09M007",D957="CO155E2-0ZM003",D957="CO155E2-0MM003",D957="CO155E2-0MM005",D957="CO155E2-0MM007",D957="CO155E2-0ZM007",D957="CO155E2-01M010",D957="NPC06UZDB-WT150C",D957="NPC06UZDB-WT050C",D957="NPC06UZDB-BL002M",D957="CO155E2-0CM010",D957="CO155E2-08F008",D957="CO155E2-08F005",D957="CO155E2-08C050",D957="NPC06UZDB-BL750C",D957="CO155E2-07M003",D957="NPC06UZDB-BL150C",D957="NPC06UZDB-BL020M",D957="NPC06UZDB-BL050C",D957="NPC06UZDB-BL008M",D957="NPC06UZDB-BL006M",D957="NPC06UZDB-GY450C",D957="NPC06UZDB-GY015M",D957="NPC06UZDB-GY150C",D957="NPC06UZDB-BL010M",D957="NPC06UZDB-GN010M",D957="NPC06UZDB-BK050C",D957="NPC06UZDB-GN125C",D957="NPC06UZDB-GN012M",D957="NPC06UZDB-BK001M",D957="NPC06UZDB-BL007M",D957="NPC06UZDB-GY450C",D957="NPC06UZDB-OR050C",D957="CO155E2-0MM001",D957="CO155E2-06M002",D957="CO155E2-0MM002",D957="NPC06UZDB-GN001M",D957="NPC06UZDB-GN002M",D957="NPC06UZDB-GN003M",D957="NPC06UZDB-GN004M",D957="NPC06UZDB-GN005M",D957="NPC06UZDB-GN006M",D957="NPC06UZDB-WT050C",D957="NPC06UZDB-OR001M",D957="NPC06UZDB-OR002M",D957="NPC06UZDB-OR003M",D957="NPC06UZDB-OR004M",D957="NPC06UZDB-OR005M",D957="NPC06UZDB-OR006M",D957="NPC06UZDB-OR010M",D957="CO155E2-07M002",D957="NPC06UZDB-RD001M",D957="NPC06UZDB-RD002M",D957="NPC06UZDB-RD002M",D957="NPC06UZDB-RD003M",D957="NPC06UZDB-RD004M",D957="CO155E2-0ZM001",D957="CO155E2-0ZM002",D957="NPC06UZDB-BK002M",D957="NPC06UZDB-BK003M",D957="NPC06UZDB-BL001M",D957="NPC06UZDB-BL002M",D957="NPC06UZDB-BL003M",D957="NPC06UZDB-BL004M",D957="NPC06UZDB-BL005M",D957="NPC06UZDB-BL015M",D957="NPC06UZDB-GY010M",D957="NPC06UZDB-GY001M",D957="NPC06UZDB-GY002M",D957="NPC06UZDB-GY003M",D957="NPC06UZDB-GY004M",D957="NPC06UZDB-GY005M",D957="NPC06UZDB-YL001M",D957="NPC06UZDB-YL002M",D957="NPC06UZDB-YL003M",D957="CO155E2-0CM001",D957="CO155E2-0CM002",D957="CO155E2-0CM003",D957="CO155E2-0CM004",D957="CO155E2-0CM005",D957="CO155E2-08M001",D957="CO155E2-08M002",D957="CO155E2-08M003",D957="CO155E2-08M004",D957="CO155E2-08M005",D957="CO155E2-08M006",D957="CO155E2-08M007",D957="CO155E2-08M008",D957="CO155E2-08M009",D957="CO155E2-08M010",D957="CO155E2-08M020",D957="CO155E2-0ZM001",D957="CO155E2-0ZM002",D957="CO155E2-09M002",D957="NPC06UZDB-WT001M",D957="NPC06UZDB-WT002M",D957="NPC06UZDB-WT003M",D957="NPC06UZDB-WT004M",D957="NPC06UZDB-WT005M",D957="NPC06UZDB-WT006M",D957="NPC06UZDB-WT008M",D957="NPC06UZDB-WT010M",D957="NPC06UZDB-WT015M",D957="NPC06UZDB-WT020M",),E957*2,0)</f>
        <v>5160</v>
      </c>
      <c r="BU957" s="67">
        <f t="shared" si="1764"/>
        <v>14949</v>
      </c>
      <c r="BV957" s="66"/>
      <c r="BW957" s="66">
        <f t="shared" ref="BW957:BW999" si="1769">IF(OR(D957="CO155E2-0CM020",D957="NPC06UZDB-YL020M",D957="NPC06UZDB-OR050C",D957="NPC06UZDB-WT020C",D957="CO155E2-0ZC750",D957="CO155E2-09M008",D957="NPC06UZDB-BL011M",D957="NPC06UZDB-OR008M",D957="NPC06UZDB-WT450C",D957="NPC06UZDB-GN015M",D957="NPC06UZDB-RD015M",D957="NPC06UZDB-YL004M",D957="CO155E2-07C150",D957="NPC06UZDB-WT015C",D957="NPC06UZDB-GY350C",D957="NPC06UZDB-OR350C",D957="NPC06UZDB-YL003M",D957="CO155E2-0MC150 ",D957="NPC06UZDB-YL250C",D957="CO155E2-09C050",D957="NPC06UZDB-GN250C",D957="NPC06UZDB-BL250C",D957="NPC06UZDB-WT004M",D957="NPC06UZDB-RD150C",D957="NPC06UZDB-BL009M",D957="NPC06UZDB-GY020C",D957="NPC06UZDB-GN020C",D957="NPC06UZDB-RD020C",D957="NPC06UZDB-YL020C",D957="NPC06UZDB-GY030M",D957="CO155E2-0MC250",D957="CO155E2-0MC150",D957="NPC06UZDB-BL020C",D957="NPC06UZDB-OR150C",D957="NPC06UZDB-BL012M",D957="NPC06UZDB-BK350C",D957="NPC06UZDB-GN350C",D957="NPC06UZDB-GN450C",D957="NPC06UZDB-GY350C",D957="NPC06UZDB-OR350C",D957="NPC06UZDB-YL350C",D957="CO155E2-0CM007",D957="NPC06UZDB-GN007M",D957="NPC06UZDB-GY150C",D957="NPC06UZDB-BL015C",D957="NPC06UZDB-BL030C",D957="NPC06UZDB-BL013M",D957="NPC06UZDB-WT016M",D957="NPC06UZDB-WT025M",D957="CO155E2-0ZC050",D957="CO155E2-0ZC250",D957="CO155E2-0ZM009",D957="CO155E2-0ZM008",D957="CO155E2-0ZM006",D957="CO155E2-0ZM012",D957="NPC06UZDB-BK016M",D957="NPC06UZDB-BK011M",D957="NPC06UZDB-GY250C",D957="NPC06UZDB-GY007M",D957="CO155E2-07M015",D957="CO155E2-0ZM004",D957="CO155E2-09M004",D957="CO155E2-0CC050",D957="CO155E2-09M015",D957="CO155E2-0ZC150",D957="CO155E2-01M007",D957="CO155E2-07M010",D957="NPC06UZDB-YL050C",D957="NPC06UZDB-OR007M",D957="NPC06UZDB-GN050C",D957="NPC06UZDB-WT012M",D957="NPC06UZDB-GY006M",D957="NPC06UZDB-GY008M",D957="CO155E2-0ZM015",D957="NPC06UZDB-RD050C",D957="NPC06UZDB-RD150C",D957="NPC06UZDB-WT009M",D957="CO155E2-01M004",D957="NPC06UZDB-OR015M",D957="NPC06UZDB-GN750C",D957="NPC06UZDB-WT750C",D957="CO155E2-0MM010",D957="CO155E2-07M005",D957="CO155E2-07M007",D957="NPC06UZDB-BK750C",D957="CO155E2-07C050",D957="CO155E2-01M007",D957="CO155E2-0MC050",D957="NPC06UZDB-BK010M",D957="NPC06UZDB-BK150C",D957="NPC06UZDB-BK250C",D957="NPC06UZDB-RD750C",D957="NPC06UZDB-WT030M",D957="CO155E2-01C050",D957="CO155E2-08C750",D957="NPC06UZDB-WT050M",D957="NPC06UZDB-GY050C",D957="CO155E2-0ZM010",D957="NPC06UZDB-BK007M",D957="CO155E2-0CC250",D957="NPC06UZDB-WT007M",D957="CO155E2-06C150",D957="NPC06UZDB-WT025M",D957="NPC06UZDB-WT025C",D957="NPC06UZDB-GY750C",D957="NPC06UZDB-WT250C",D957="CO155E2-09M010",D957="CO155E2-06M001",D957="CO155E2-0ZM005",D957="NPC06UZDB-YL010M",D957="NPC06UZDB-GN150C",D957="NPC06UZDB-RD005M",D957="NPC06UZDB-GY007M",D957="NPC06UZDB-GY020M",D957="NPC06UZDB-YL005M",D957="NPC06UZDB-YL007M",D957="NPC06UZDB-YL150C",D957="NPC06UZDB-OR750C",D957="CO155E2-0ZC150",D957="CO155E2-0ZM015",D957="NPC06UZDB-OR020M",D957="CO155E2-09M015",D957="CO155E2-0MM015",D957="CO155E2-01C150",D957="CO155E2-01C250",D957="CO155E2-01M015",D957="CO155E2-07C150",D957="CO155E2-08C250",D957="CO155E2-09C150",D957="CO155E2-0CC150",D957="CO155E2-0CM015",D957="CO155E2-01M003",D957="CO155E2-01M005",D957="NPC06UZDB-GN020M",D957="CO155E2-09M005",D957="NPC06UZDB-BK005M",D957="NPC06UZDB-BL020M",D957="NPC06UZDB-RD010M",D957="NPC06UZDB-RD020M",D957="CO155E2-08M015",D957="CO155E2-08C150",D957="CO155E2-01M001",D957="CO155E2-01M002",D957="CO155E2-06M003",D957="CO155E2-07M001",D957="CO155E2-09M003",D957="CO155E2-09M001",D957="CO155E2-09M007",D957="CO155E2-0ZM003",D957="CO155E2-0MM003",D957="CO155E2-0MM005",D957="CO155E2-0MM007",D957="CO155E2-0ZM007",D957="CO155E2-01M010",D957="NPC06UZDB-WT150C",D957="NPC06UZDB-WT050C",D957="CO155E2-0CM010",D957="CO155E2-08F008",D957="CO155E2-08F005",D957="CO155E2-08C050",D957="NPC06UZDB-BL750C",D957="CO155E2-07M003",D957="NPC06UZDB-BL150C",D957="NPC06UZDB-BL020M",D957="NPC06UZDB-BL050C",D957="NPC06UZDB-BL008M",D957="NPC06UZDB-BL006M",D957="NPC06UZDB-GY450C",D957="NPC06UZDB-GY015M",D957="NPC06UZDB-GY150C",D957="NPC06UZDB-BL010M",D957="NPC06UZDB-GN010M",D957="NPC06UZDB-BK050C",D957="NPC06UZDB-GN125C",D957="NPC06UZDB-GN012M",D957="NPC06UZDB-BK001M",D957="NPC06UZDB-BL007M",D957="NPC06UZDB-GY450C",D957="NPC06UZDB-OR050C",D957="CO155E2-0MM001",D957="CO155E2-06M002",D957="CO155E2-0MM002",D957="NPC06UZDB-GN001M",D957="NPC06UZDB-GN002M",D957="NPC06UZDB-GN003M",D957="NPC06UZDB-GN004M",D957="NPC06UZDB-GN005M",D957="NPC06UZDB-GN006M",D957="NPC06UZDB-WT050C",D957="NPC06UZDB-OR001M",D957="NPC06UZDB-OR002M",D957="NPC06UZDB-OR003M",D957="NPC06UZDB-OR004M",D957="NPC06UZDB-OR005M",D957="NPC06UZDB-OR006M",D957="NPC06UZDB-OR010M",D957="CO155E2-07M002",D957="NPC06UZDB-RD001M",D957="NPC06UZDB-RD002M",D957="NPC06UZDB-RD002M",D957="NPC06UZDB-RD003M",D957="NPC06UZDB-RD004M",D957="CO155E2-0ZM001",D957="CO155E2-0ZM002",D957="NPC06UZDB-BK002M",D957="NPC06UZDB-BK003M",D957="NPC06UZDB-BL001M",D957="NPC06UZDB-BL002M",D957="NPC06UZDB-BL003M",D957="NPC06UZDB-BL004M",D957="NPC06UZDB-BL005M",D957="NPC06UZDB-BL015M",D957="NPC06UZDB-GY010M",D957="NPC06UZDB-GY001M",D957="NPC06UZDB-GY002M",D957="NPC06UZDB-GY003M",D957="NPC06UZDB-GY004M",D957="NPC06UZDB-GY005M",D957="NPC06UZDB-YL001M",D957="NPC06UZDB-YL002M",D957="NPC06UZDB-YL003M",D957="CO155E2-0CM001",D957="CO155E2-0CM002",D957="CO155E2-0CM003",D957="CO155E2-0CM004",D957="CO155E2-0CM005",D957="CO155E2-08M001",D957="CO155E2-08M002",D957="CO155E2-08M003",D957="CO155E2-08M004",D957="CO155E2-08M005",D957="CO155E2-08M006",D957="CO155E2-08M007",D957="CO155E2-08M008",D957="CO155E2-08M009",D957="CO155E2-08M010",D957="CO155E2-08M020",D957="CO155E2-0ZM001",D957="CO155E2-0ZM002",D957="CO155E2-09M002",D957="NPC06UZDB-WT001M",D957="NPC06UZDB-WT002M",D957="NPC06UZDB-WT003M",D957="NPC06UZDB-WT004M",D957="NPC06UZDB-WT005M",D957="NPC06UZDB-WT006M",D957="NPC06UZDB-WT008M",D957="NPC06UZDB-WT010M",D957="NPC06UZDB-WT015M",D957="NPC06UZDB-WT020M",),E957*2,0)</f>
        <v>5160</v>
      </c>
      <c r="BX957" s="67">
        <f t="shared" si="1765"/>
        <v>84104</v>
      </c>
      <c r="BY957" s="66"/>
      <c r="BZ957" s="66">
        <f t="shared" ref="BZ957:BZ988" si="1770">IF(OR(D957="CO155E2-0CM020",D957="NPC06UZDB-YL020M",D957="NPC06UZDB-OR050C",D957="NPC06UZDB-WT020C",D957="CO155E2-0ZC750",D957="CO155E2-09M008",D957="NPC06UZDB-BL011M",D957="NPC06UZDB-OR008M",D957="NPC06UZDB-WT450C",D957="NPC06UZDB-GN015M",D957="NPC06UZDB-RD015M",D957="NPC06UZDB-YL004M",D957="CO155E2-07C150",D957="NPC06UZDB-WT015C",D957="NPC06UZDB-GY350C",D957="NPC06UZDB-OR350C",D957="NPC06UZDB-YL003M",D957="CO155E2-0MC150 ",D957="NPC06UZDB-YL250C",D957="CO155E2-09C050",D957="NPC06UZDB-GN250C",D957="NPC06UZDB-BL250C",D957="NPC06UZDB-WT004M",D957="NPC06UZDB-BL009M",D957="NPC06UZDB-GY020C",D957="NPC06UZDB-GN020C",D957="NPC06UZDB-RD020C",D957="NPC06UZDB-YL020C",D957="NPC06UZDB-GY030M",D957="CO155E2-0MC250",D957="CO155E2-0MC150",D957="NPC06UZDB-BL020C",D957="NPC06UZDB-OR150C",D957="NPC06UZDB-BL012M",D957="NPC06UZDB-BK350C",D957="NPC06UZDB-GN350C",D957="NPC06UZDB-GN450C",D957="NPC06UZDB-GY350C",D957="NPC06UZDB-OR350C",D957="NPC06UZDB-YL350C",D957="CO155E2-0CM007",D957="NPC06UZDB-GN007M",D957="NPC06UZDB-GY150C",D957="NPC06UZDB-BL015C",D957="NPC06UZDB-BL030C",D957="NPC06UZDB-BL013M",D957="NPC06UZDB-WT016M",D957="CO155E2-0ZC050",D957="CO155E2-0ZC250",D957="CO155E2-0ZM009",D957="CO155E2-0ZM008",D957="CO155E2-0ZM006",D957="CO155E2-0ZM012",D957="NPC06UZDB-BK016M",D957="NPC06UZDB-BK011M",D957="NPC06UZDB-GY250C",D957="NPC06UZDB-GY007M",D957="CO155E2-07M015",D957="CO155E2-0ZM004",D957="CO155E2-09M004",D957="CO155E2-0CC050",D957="CO155E2-09M015",D957="CO155E2-0ZC150",D957="CO155E2-01M007",D957="CO155E2-07M010",D957="NPC06UZDB-YL050C",D957="NPC06UZDB-OR007M",D957="NPC06UZDB-GN050C",D957="NPC06UZDB-WT012M",D957="NPC06UZDB-GY006M",D957="NPC06UZDB-GY008M",D957="CO155E2-0ZM015",D957="NPC06UZDB-RD050C",D957="NPC06UZDB-RD150C",D957="NPC06UZDB-WT009M",D957="CO155E2-01M004",D957="NPC06UZDB-OR015M",D957="NPC06UZDB-GN750C",D957="NPC06UZDB-WT750C",D957="CO155E2-0MM010",D957="CO155E2-07M005",D957="CO155E2-07M007",D957="NPC06UZDB-BK750C",D957="CO155E2-07C050",D957="CO155E2-01M007",D957="CO155E2-0MC050",D957="NPC06UZDB-BK010M",D957="NPC06UZDB-BK150C",D957="NPC06UZDB-BK250C",D957="NPC06UZDB-RD750C",D957="NPC06UZDB-WT030M",D957="CO155E2-01C050",D957="CO155E2-08C750",D957="NPC06UZDB-WT050M",D957="NPC06UZDB-GY050C",D957="CO155E2-0ZM010",D957="NPC06UZDB-BK007M",D957="CO155E2-0CC250",D957="NPC06UZDB-WT007M",D957="CO155E2-06C150",D957="NPC06UZDB-WT025M",D957="NPC06UZDB-WT025C",D957="NPC06UZDB-GY750C",D957="NPC06UZDB-WT250C",D957="CO155E2-09M010",D957="CO155E2-06M001",D957="CO155E2-0ZM005",D957="NPC06UZDB-YL010M",D957="NPC06UZDB-GN150C",D957="NPC06UZDB-RD005M",D957="NPC06UZDB-GY007M",D957="NPC06UZDB-GY020M",D957="NPC06UZDB-YL005M",D957="NPC06UZDB-YL007M",D957="NPC06UZDB-YL150C",D957="NPC06UZDB-OR750C",D957="CO155E2-0ZC150",D957="CO155E2-0ZM015",D957="NPC06UZDB-OR020M",D957="CO155E2-09M015",D957="CO155E2-0MM015",D957="CO155E2-01C150",D957="CO155E2-01C250",D957="CO155E2-01M015",D957="CO155E2-07C150",D957="CO155E2-08C250",D957="CO155E2-09C150",D957="CO155E2-0CC150",D957="CO155E2-0CM015",D957="CO155E2-01M003",D957="CO155E2-01M005",D957="NPC06UZDB-GN020M",D957="CO155E2-09M005",D957="NPC06UZDB-BK005M",D957="NPC06UZDB-BL020M",D957="NPC06UZDB-RD010M",D957="NPC06UZDB-RD020M",D957="CO155E2-08M015",D957="CO155E2-08C150",D957="CO155E2-01M001",D957="CO155E2-01M002",D957="CO155E2-06M003",D957="CO155E2-07M001",D957="CO155E2-09M003",D957="CO155E2-09M001",D957="CO155E2-09M007",D957="CO155E2-0ZM003",D957="CO155E2-0MM003",D957="CO155E2-0MM005",D957="CO155E2-0MM007",D957="CO155E2-0ZM007",D957="CO155E2-01M010",D957="NPC06UZDB-WT150C",D957="NPC06UZDB-WT050C",D957="CO155E2-0CM010",D957="CO155E2-08F008",D957="CO155E2-08F005",D957="CO155E2-08C050",D957="NPC06UZDB-BL750C",D957="CO155E2-07M003",D957="NPC06UZDB-BL150C",D957="NPC06UZDB-BL020M",D957="NPC06UZDB-BL050C",D957="NPC06UZDB-BL008M",D957="NPC06UZDB-BL006M",D957="NPC06UZDB-GY450C",D957="NPC06UZDB-GY015M",D957="NPC06UZDB-GY150C",D957="NPC06UZDB-BL010M",D957="NPC06UZDB-GN010M",D957="NPC06UZDB-BK050C",D957="NPC06UZDB-GN125C",D957="NPC06UZDB-GN012M",D957="NPC06UZDB-BK001M",D957="NPC06UZDB-BL007M",D957="NPC06UZDB-GY450C",D957="NPC06UZDB-OR050C",D957="CO155E2-0MM001",D957="CO155E2-06M002",D957="CO155E2-0MM002",D957="NPC06UZDB-GN001M",D957="NPC06UZDB-GN002M",D957="NPC06UZDB-GN003M",D957="NPC06UZDB-GN004M",D957="NPC06UZDB-GN005M",D957="NPC06UZDB-GN006M",D957="NPC06UZDB-WT050C",D957="NPC06UZDB-OR001M",D957="NPC06UZDB-OR002M",D957="NPC06UZDB-OR003M",D957="NPC06UZDB-OR004M",D957="NPC06UZDB-OR005M",D957="NPC06UZDB-OR006M",D957="NPC06UZDB-OR010M",D957="CO155E2-07M002",D957="NPC06UZDB-RD001M",D957="NPC06UZDB-RD002M",D957="NPC06UZDB-RD002M",D957="NPC06UZDB-RD003M",D957="NPC06UZDB-RD004M",D957="CO155E2-0ZM001",D957="CO155E2-0ZM002",D957="NPC06UZDB-BK002M",D957="NPC06UZDB-BK003M",D957="NPC06UZDB-BL001M",D957="NPC06UZDB-BL002M",D957="NPC06UZDB-BL003M",D957="NPC06UZDB-BL004M",D957="NPC06UZDB-BL005M",D957="NPC06UZDB-BL015M",D957="NPC06UZDB-GY010M",D957="NPC06UZDB-GY001M",D957="NPC06UZDB-GY002M",D957="NPC06UZDB-GY003M",D957="NPC06UZDB-GY004M",D957="NPC06UZDB-GY005M",D957="NPC06UZDB-YL001M",D957="NPC06UZDB-YL002M",D957="NPC06UZDB-YL003M",D957="CO155E2-0CM001",D957="CO155E2-0CM002",D957="CO155E2-0CM003",D957="CO155E2-0CM004",D957="CO155E2-0CM005",D957="CO155E2-08M001",D957="CO155E2-08M002",D957="CO155E2-08M003",D957="CO155E2-08M004",D957="CO155E2-08M005",D957="CO155E2-08M006",D957="CO155E2-08M007",D957="CO155E2-08M008",D957="CO155E2-08M009",D957="CO155E2-08M010",D957="CO155E2-08M020",D957="CO155E2-0ZM001",D957="CO155E2-0ZM002",D957="CO155E2-09M002",D957="NPC06UZDB-WT001M",D957="NPC06UZDB-WT002M",D957="NPC06UZDB-WT003M",D957="NPC06UZDB-WT004M",D957="NPC06UZDB-WT005M",D957="NPC06UZDB-WT006M",D957="NPC06UZDB-WT008M",D957="NPC06UZDB-WT010M",D957="NPC06UZDB-WT015M",D957="NPC06UZDB-WT020M",),E957*2,0)</f>
        <v>5160</v>
      </c>
      <c r="CA957" s="67">
        <f t="shared" si="1766"/>
        <v>10429</v>
      </c>
      <c r="CB957" s="66"/>
      <c r="CC957" s="66">
        <f t="shared" si="1740"/>
        <v>0</v>
      </c>
      <c r="CD957" s="67">
        <f t="shared" si="1743"/>
        <v>33367.54</v>
      </c>
      <c r="CE957" s="66"/>
      <c r="CF957" s="66">
        <f t="shared" si="1672"/>
        <v>0</v>
      </c>
      <c r="CG957" s="67">
        <f t="shared" si="1673"/>
        <v>3824.4999999999995</v>
      </c>
      <c r="CH957" s="66"/>
      <c r="CI957" s="66">
        <f t="shared" si="1722"/>
        <v>0</v>
      </c>
      <c r="CJ957" s="67">
        <f t="shared" si="1690"/>
        <v>6757.8</v>
      </c>
      <c r="CK957" s="66"/>
      <c r="CL957" s="68">
        <f t="shared" si="1723"/>
        <v>0</v>
      </c>
      <c r="CM957" s="79">
        <f t="shared" si="1674"/>
        <v>4864</v>
      </c>
      <c r="CN957" s="66"/>
      <c r="CO957" s="68">
        <f t="shared" si="1724"/>
        <v>0</v>
      </c>
      <c r="CP957" s="79">
        <f t="shared" si="1675"/>
        <v>3955</v>
      </c>
      <c r="CQ957" s="66"/>
      <c r="CR957" s="68">
        <f t="shared" si="1725"/>
        <v>0</v>
      </c>
      <c r="CS957" s="79">
        <f t="shared" si="1756"/>
        <v>5186</v>
      </c>
      <c r="CT957" s="66"/>
      <c r="CU957" s="68">
        <f t="shared" si="1726"/>
        <v>0</v>
      </c>
      <c r="CV957" s="79">
        <f t="shared" si="1676"/>
        <v>6929</v>
      </c>
      <c r="CW957" s="66"/>
      <c r="CX957" s="66">
        <f t="shared" si="1727"/>
        <v>0</v>
      </c>
      <c r="CY957" s="40">
        <f t="shared" si="1745"/>
        <v>6801.7599999999984</v>
      </c>
      <c r="CZ957" s="65"/>
      <c r="DA957" s="66">
        <f t="shared" si="1728"/>
        <v>0</v>
      </c>
      <c r="DB957" s="67">
        <f t="shared" si="1691"/>
        <v>64238</v>
      </c>
      <c r="DC957" s="66"/>
      <c r="DD957" s="66">
        <f t="shared" si="1729"/>
        <v>0</v>
      </c>
      <c r="DE957" s="67">
        <f t="shared" si="1692"/>
        <v>111009</v>
      </c>
      <c r="DF957" s="66"/>
      <c r="DG957" s="69">
        <f t="shared" si="1730"/>
        <v>0</v>
      </c>
      <c r="DH957" s="67">
        <f t="shared" si="1744"/>
        <v>441134</v>
      </c>
      <c r="DI957" s="66"/>
      <c r="DJ957" s="66">
        <f t="shared" si="1731"/>
        <v>0</v>
      </c>
      <c r="DK957" s="67">
        <f t="shared" si="1677"/>
        <v>3768</v>
      </c>
      <c r="DM957" s="206">
        <f t="shared" si="1732"/>
        <v>0</v>
      </c>
      <c r="DN957" s="25">
        <f t="shared" si="1664"/>
        <v>0</v>
      </c>
      <c r="DO957" s="5"/>
      <c r="DP957" s="43">
        <f t="shared" si="1733"/>
        <v>0</v>
      </c>
      <c r="DQ957" s="27">
        <f t="shared" si="1678"/>
        <v>6819.5</v>
      </c>
      <c r="DR957" s="5"/>
      <c r="DS957" s="43">
        <f t="shared" si="1734"/>
        <v>0</v>
      </c>
      <c r="DT957" s="27">
        <f t="shared" si="1679"/>
        <v>4846</v>
      </c>
      <c r="DU957" s="5"/>
      <c r="DV957" s="43">
        <f t="shared" si="1735"/>
        <v>0</v>
      </c>
      <c r="DW957" s="27">
        <f t="shared" si="1680"/>
        <v>4835</v>
      </c>
      <c r="DX957" s="5"/>
      <c r="DY957" s="22">
        <f t="shared" si="1736"/>
        <v>0</v>
      </c>
      <c r="DZ957" s="25">
        <f t="shared" si="1681"/>
        <v>523</v>
      </c>
      <c r="EA957" s="22"/>
      <c r="EB957" s="22">
        <f t="shared" si="1737"/>
        <v>0</v>
      </c>
      <c r="EC957" s="28">
        <f t="shared" si="1682"/>
        <v>369</v>
      </c>
      <c r="ED957" s="5"/>
      <c r="EE957" s="43">
        <f t="shared" si="1738"/>
        <v>0</v>
      </c>
      <c r="EF957" s="27">
        <f t="shared" si="1683"/>
        <v>4769</v>
      </c>
      <c r="EG957" s="66"/>
      <c r="EH957" s="66">
        <f t="shared" si="1739"/>
        <v>0</v>
      </c>
      <c r="EI957" s="67">
        <f t="shared" si="1684"/>
        <v>22617</v>
      </c>
      <c r="EJ957" s="66"/>
      <c r="EK957" s="66">
        <f t="shared" si="1702"/>
        <v>0</v>
      </c>
      <c r="EL957" s="67">
        <f t="shared" si="1685"/>
        <v>21247</v>
      </c>
      <c r="EM957" s="110">
        <f t="shared" si="1703"/>
        <v>157918.68328900001</v>
      </c>
    </row>
    <row r="958" spans="1:143" ht="11.25" customHeight="1" x14ac:dyDescent="0.25">
      <c r="A958" s="11">
        <v>46165</v>
      </c>
      <c r="B958" s="187">
        <v>46193</v>
      </c>
      <c r="C958" s="377">
        <v>8005004203</v>
      </c>
      <c r="D958" s="17" t="s">
        <v>31</v>
      </c>
      <c r="E958" s="18">
        <v>1200</v>
      </c>
      <c r="F958" s="19">
        <v>1</v>
      </c>
      <c r="G958" s="20">
        <v>191516042056</v>
      </c>
      <c r="H958" s="66"/>
      <c r="I958" s="41">
        <f t="shared" si="1759"/>
        <v>0</v>
      </c>
      <c r="J958" s="48">
        <f t="shared" si="1760"/>
        <v>116093</v>
      </c>
      <c r="K958" s="66"/>
      <c r="L958" s="41">
        <f t="shared" si="1752"/>
        <v>0</v>
      </c>
      <c r="M958" s="48">
        <f t="shared" si="1715"/>
        <v>7752</v>
      </c>
      <c r="N958" s="66"/>
      <c r="O958" s="41">
        <f t="shared" si="1741"/>
        <v>0</v>
      </c>
      <c r="P958" s="48">
        <f t="shared" si="1761"/>
        <v>110136</v>
      </c>
      <c r="Q958" s="66"/>
      <c r="R958" s="66">
        <f t="shared" si="1742"/>
        <v>0</v>
      </c>
      <c r="S958" s="67">
        <f t="shared" si="1762"/>
        <v>13612</v>
      </c>
      <c r="T958" s="66"/>
      <c r="U958" s="66">
        <f t="shared" si="1666"/>
        <v>0</v>
      </c>
      <c r="V958" s="67">
        <f t="shared" si="1705"/>
        <v>37035.600000000006</v>
      </c>
      <c r="X958" s="69">
        <f t="shared" si="1661"/>
        <v>0</v>
      </c>
      <c r="Y958" s="67">
        <f t="shared" si="1706"/>
        <v>6245</v>
      </c>
      <c r="Z958" s="66"/>
      <c r="AA958" s="68">
        <f t="shared" si="1697"/>
        <v>0</v>
      </c>
      <c r="AB958" s="67">
        <f t="shared" si="1707"/>
        <v>5897</v>
      </c>
      <c r="AC958" s="66"/>
      <c r="AD958" s="66">
        <f t="shared" si="1698"/>
        <v>0</v>
      </c>
      <c r="AE958" s="67">
        <f t="shared" si="1708"/>
        <v>3738</v>
      </c>
      <c r="AF958" s="66"/>
      <c r="AG958" s="78">
        <f t="shared" si="1699"/>
        <v>0</v>
      </c>
      <c r="AH958" s="79">
        <f t="shared" si="1709"/>
        <v>4534.5</v>
      </c>
      <c r="AI958" s="66"/>
      <c r="AJ958" s="68">
        <f t="shared" si="1746"/>
        <v>0</v>
      </c>
      <c r="AK958" s="67">
        <f t="shared" si="1710"/>
        <v>22013</v>
      </c>
      <c r="AL958" s="66"/>
      <c r="AM958" s="68">
        <f t="shared" si="1700"/>
        <v>0</v>
      </c>
      <c r="AN958" s="67">
        <f t="shared" si="1711"/>
        <v>8763.02</v>
      </c>
      <c r="AO958" s="66"/>
      <c r="AP958" s="68">
        <f t="shared" si="1662"/>
        <v>0</v>
      </c>
      <c r="AQ958" s="67">
        <f t="shared" si="1712"/>
        <v>41645</v>
      </c>
      <c r="AR958" s="66"/>
      <c r="AS958" s="68">
        <f t="shared" si="1716"/>
        <v>0</v>
      </c>
      <c r="AT958" s="67">
        <f t="shared" si="1713"/>
        <v>2020</v>
      </c>
      <c r="AU958" s="66"/>
      <c r="AV958" s="66">
        <f t="shared" si="1667"/>
        <v>0</v>
      </c>
      <c r="AW958" s="42">
        <f t="shared" si="1758"/>
        <v>1620.0000000000014</v>
      </c>
      <c r="AX958" s="66"/>
      <c r="AY958" s="66">
        <f t="shared" si="1717"/>
        <v>0</v>
      </c>
      <c r="AZ958" s="67">
        <f t="shared" si="1763"/>
        <v>1577.6</v>
      </c>
      <c r="BA958" s="66"/>
      <c r="BB958" s="68">
        <f t="shared" si="1718"/>
        <v>0</v>
      </c>
      <c r="BC958" s="67">
        <f t="shared" si="1755"/>
        <v>1112.3999999999999</v>
      </c>
      <c r="BD958" s="66"/>
      <c r="BE958" s="68">
        <f t="shared" si="1719"/>
        <v>0</v>
      </c>
      <c r="BF958" s="67">
        <f t="shared" si="1757"/>
        <v>6609.3200000000015</v>
      </c>
      <c r="BG958" s="66"/>
      <c r="BH958" s="68">
        <f t="shared" si="1748"/>
        <v>1344.0000000000002</v>
      </c>
      <c r="BI958" s="67">
        <f t="shared" si="1749"/>
        <v>30269.739999999983</v>
      </c>
      <c r="BJ958" s="66"/>
      <c r="BK958" s="68">
        <f t="shared" si="1721"/>
        <v>0</v>
      </c>
      <c r="BL958" s="67">
        <f t="shared" si="1669"/>
        <v>4141.4000000000005</v>
      </c>
      <c r="BM958" s="66"/>
      <c r="BN958" s="68">
        <f t="shared" si="1670"/>
        <v>0</v>
      </c>
      <c r="BO958" s="67">
        <f t="shared" si="1671"/>
        <v>5687.1000000000022</v>
      </c>
      <c r="BP958" s="66"/>
      <c r="BQ958" s="68">
        <f t="shared" si="1767"/>
        <v>0</v>
      </c>
      <c r="BR958" s="67">
        <f t="shared" si="1753"/>
        <v>5981.0199999999932</v>
      </c>
      <c r="BS958" s="66"/>
      <c r="BT958" s="66">
        <f t="shared" si="1768"/>
        <v>2400</v>
      </c>
      <c r="BU958" s="67">
        <f t="shared" si="1764"/>
        <v>12549</v>
      </c>
      <c r="BV958" s="66"/>
      <c r="BW958" s="66">
        <f t="shared" si="1769"/>
        <v>2400</v>
      </c>
      <c r="BX958" s="67">
        <f t="shared" si="1765"/>
        <v>81704</v>
      </c>
      <c r="BY958" s="66"/>
      <c r="BZ958" s="66">
        <f t="shared" si="1770"/>
        <v>2400</v>
      </c>
      <c r="CA958" s="67">
        <f t="shared" si="1766"/>
        <v>8029</v>
      </c>
      <c r="CB958" s="66"/>
      <c r="CC958" s="66">
        <f t="shared" si="1740"/>
        <v>0</v>
      </c>
      <c r="CD958" s="67">
        <f t="shared" si="1743"/>
        <v>33367.54</v>
      </c>
      <c r="CE958" s="66"/>
      <c r="CF958" s="66">
        <f t="shared" si="1672"/>
        <v>0</v>
      </c>
      <c r="CG958" s="67">
        <f t="shared" si="1673"/>
        <v>3824.4999999999995</v>
      </c>
      <c r="CH958" s="66"/>
      <c r="CI958" s="66">
        <f t="shared" si="1722"/>
        <v>0</v>
      </c>
      <c r="CJ958" s="67">
        <f t="shared" si="1690"/>
        <v>6757.8</v>
      </c>
      <c r="CK958" s="66"/>
      <c r="CL958" s="68">
        <f t="shared" si="1723"/>
        <v>0</v>
      </c>
      <c r="CM958" s="79">
        <f t="shared" si="1674"/>
        <v>4864</v>
      </c>
      <c r="CN958" s="66"/>
      <c r="CO958" s="68">
        <f t="shared" si="1724"/>
        <v>0</v>
      </c>
      <c r="CP958" s="79">
        <f t="shared" si="1675"/>
        <v>3955</v>
      </c>
      <c r="CQ958" s="66"/>
      <c r="CR958" s="68">
        <f t="shared" si="1725"/>
        <v>0</v>
      </c>
      <c r="CS958" s="79">
        <f t="shared" si="1756"/>
        <v>5186</v>
      </c>
      <c r="CT958" s="66"/>
      <c r="CU958" s="68">
        <f t="shared" si="1726"/>
        <v>0</v>
      </c>
      <c r="CV958" s="79">
        <f t="shared" si="1676"/>
        <v>6929</v>
      </c>
      <c r="CW958" s="66"/>
      <c r="CX958" s="66">
        <f t="shared" si="1727"/>
        <v>0</v>
      </c>
      <c r="CY958" s="40">
        <f t="shared" si="1745"/>
        <v>6801.7599999999984</v>
      </c>
      <c r="CZ958" s="65"/>
      <c r="DA958" s="66">
        <f t="shared" si="1728"/>
        <v>0</v>
      </c>
      <c r="DB958" s="67">
        <f t="shared" si="1691"/>
        <v>64238</v>
      </c>
      <c r="DC958" s="66"/>
      <c r="DD958" s="66">
        <f t="shared" si="1729"/>
        <v>0</v>
      </c>
      <c r="DE958" s="67">
        <f t="shared" si="1692"/>
        <v>111009</v>
      </c>
      <c r="DF958" s="66"/>
      <c r="DG958" s="69">
        <f t="shared" si="1730"/>
        <v>0</v>
      </c>
      <c r="DH958" s="67">
        <f t="shared" si="1744"/>
        <v>441134</v>
      </c>
      <c r="DI958" s="66"/>
      <c r="DJ958" s="66">
        <f t="shared" si="1731"/>
        <v>0</v>
      </c>
      <c r="DK958" s="67">
        <f t="shared" si="1677"/>
        <v>3768</v>
      </c>
      <c r="DM958" s="206">
        <f t="shared" si="1732"/>
        <v>0</v>
      </c>
      <c r="DN958" s="25">
        <f t="shared" si="1664"/>
        <v>0</v>
      </c>
      <c r="DO958" s="5"/>
      <c r="DP958" s="43">
        <f t="shared" si="1733"/>
        <v>0</v>
      </c>
      <c r="DQ958" s="27">
        <f t="shared" si="1678"/>
        <v>6819.5</v>
      </c>
      <c r="DR958" s="5"/>
      <c r="DS958" s="43">
        <f t="shared" si="1734"/>
        <v>0</v>
      </c>
      <c r="DT958" s="27">
        <f t="shared" si="1679"/>
        <v>4846</v>
      </c>
      <c r="DU958" s="5"/>
      <c r="DV958" s="43">
        <f t="shared" si="1735"/>
        <v>0</v>
      </c>
      <c r="DW958" s="27">
        <f t="shared" si="1680"/>
        <v>4835</v>
      </c>
      <c r="DX958" s="5"/>
      <c r="DY958" s="22">
        <f t="shared" si="1736"/>
        <v>0</v>
      </c>
      <c r="DZ958" s="25">
        <f t="shared" si="1681"/>
        <v>523</v>
      </c>
      <c r="EA958" s="22"/>
      <c r="EB958" s="22">
        <f t="shared" si="1737"/>
        <v>0</v>
      </c>
      <c r="EC958" s="28">
        <f t="shared" si="1682"/>
        <v>369</v>
      </c>
      <c r="ED958" s="5"/>
      <c r="EE958" s="43">
        <f t="shared" si="1738"/>
        <v>0</v>
      </c>
      <c r="EF958" s="27">
        <f t="shared" si="1683"/>
        <v>4769</v>
      </c>
      <c r="EG958" s="66"/>
      <c r="EH958" s="66">
        <f t="shared" si="1739"/>
        <v>0</v>
      </c>
      <c r="EI958" s="67">
        <f t="shared" si="1684"/>
        <v>22617</v>
      </c>
      <c r="EJ958" s="66"/>
      <c r="EK958" s="66">
        <f t="shared" si="1702"/>
        <v>0</v>
      </c>
      <c r="EL958" s="67">
        <f t="shared" si="1685"/>
        <v>21247</v>
      </c>
      <c r="EM958" s="110">
        <f t="shared" si="1703"/>
        <v>156027.43528900002</v>
      </c>
    </row>
    <row r="959" spans="1:143" ht="11.25" customHeight="1" x14ac:dyDescent="0.25">
      <c r="A959" s="11">
        <v>46165</v>
      </c>
      <c r="B959" s="187">
        <v>46200</v>
      </c>
      <c r="C959" s="377">
        <v>8005010165</v>
      </c>
      <c r="D959" s="17" t="s">
        <v>144</v>
      </c>
      <c r="E959" s="18">
        <v>1500</v>
      </c>
      <c r="F959" s="19">
        <v>3</v>
      </c>
      <c r="G959" s="20">
        <v>191516041639</v>
      </c>
      <c r="H959" s="66"/>
      <c r="I959" s="41">
        <f t="shared" si="1759"/>
        <v>0</v>
      </c>
      <c r="J959" s="48">
        <f t="shared" si="1760"/>
        <v>116093</v>
      </c>
      <c r="K959" s="66"/>
      <c r="L959" s="41">
        <f t="shared" si="1752"/>
        <v>0</v>
      </c>
      <c r="M959" s="48">
        <f t="shared" ref="M959:M990" si="1771">M958+K959-L959</f>
        <v>7752</v>
      </c>
      <c r="N959" s="66"/>
      <c r="O959" s="41">
        <f t="shared" si="1741"/>
        <v>0</v>
      </c>
      <c r="P959" s="48">
        <f t="shared" si="1761"/>
        <v>110136</v>
      </c>
      <c r="Q959" s="66"/>
      <c r="R959" s="66">
        <f t="shared" si="1742"/>
        <v>0</v>
      </c>
      <c r="S959" s="67">
        <f t="shared" si="1762"/>
        <v>13612</v>
      </c>
      <c r="T959" s="66"/>
      <c r="U959" s="66">
        <f t="shared" si="1666"/>
        <v>0</v>
      </c>
      <c r="V959" s="67">
        <f t="shared" si="1705"/>
        <v>37035.600000000006</v>
      </c>
      <c r="X959" s="69">
        <f t="shared" si="1661"/>
        <v>0</v>
      </c>
      <c r="Y959" s="67">
        <f t="shared" si="1706"/>
        <v>6245</v>
      </c>
      <c r="Z959" s="66"/>
      <c r="AA959" s="68">
        <f t="shared" si="1697"/>
        <v>0</v>
      </c>
      <c r="AB959" s="67">
        <f t="shared" si="1707"/>
        <v>5897</v>
      </c>
      <c r="AC959" s="66"/>
      <c r="AD959" s="66">
        <f t="shared" si="1698"/>
        <v>0</v>
      </c>
      <c r="AE959" s="67">
        <f t="shared" si="1708"/>
        <v>3738</v>
      </c>
      <c r="AF959" s="66"/>
      <c r="AG959" s="78">
        <f t="shared" si="1699"/>
        <v>0</v>
      </c>
      <c r="AH959" s="79">
        <f t="shared" si="1709"/>
        <v>4534.5</v>
      </c>
      <c r="AI959" s="66"/>
      <c r="AJ959" s="68">
        <f t="shared" si="1746"/>
        <v>0</v>
      </c>
      <c r="AK959" s="67">
        <f t="shared" si="1710"/>
        <v>22013</v>
      </c>
      <c r="AL959" s="66"/>
      <c r="AM959" s="68">
        <f t="shared" si="1700"/>
        <v>0</v>
      </c>
      <c r="AN959" s="67">
        <f t="shared" si="1711"/>
        <v>8763.02</v>
      </c>
      <c r="AO959" s="66"/>
      <c r="AP959" s="68">
        <f t="shared" si="1662"/>
        <v>0</v>
      </c>
      <c r="AQ959" s="67">
        <f t="shared" si="1712"/>
        <v>41645</v>
      </c>
      <c r="AR959" s="66"/>
      <c r="AS959" s="68">
        <f t="shared" si="1716"/>
        <v>0</v>
      </c>
      <c r="AT959" s="67">
        <f t="shared" si="1713"/>
        <v>2020</v>
      </c>
      <c r="AU959" s="66"/>
      <c r="AV959" s="66">
        <f t="shared" si="1667"/>
        <v>0</v>
      </c>
      <c r="AW959" s="42">
        <f t="shared" si="1758"/>
        <v>1620.0000000000014</v>
      </c>
      <c r="AX959" s="66"/>
      <c r="AY959" s="66">
        <f t="shared" si="1717"/>
        <v>0</v>
      </c>
      <c r="AZ959" s="67">
        <f t="shared" si="1763"/>
        <v>1577.6</v>
      </c>
      <c r="BA959" s="66"/>
      <c r="BB959" s="68">
        <f t="shared" si="1718"/>
        <v>0</v>
      </c>
      <c r="BC959" s="67">
        <f t="shared" si="1755"/>
        <v>1112.3999999999999</v>
      </c>
      <c r="BD959" s="66"/>
      <c r="BE959" s="68">
        <f t="shared" si="1719"/>
        <v>0</v>
      </c>
      <c r="BF959" s="67">
        <f t="shared" si="1757"/>
        <v>6609.3200000000015</v>
      </c>
      <c r="BG959" s="66"/>
      <c r="BH959" s="68">
        <f t="shared" si="1748"/>
        <v>0</v>
      </c>
      <c r="BI959" s="67">
        <f t="shared" si="1749"/>
        <v>30269.739999999983</v>
      </c>
      <c r="BJ959" s="66"/>
      <c r="BK959" s="68">
        <f t="shared" si="1721"/>
        <v>0</v>
      </c>
      <c r="BL959" s="67">
        <f t="shared" si="1669"/>
        <v>4141.4000000000005</v>
      </c>
      <c r="BM959" s="66"/>
      <c r="BN959" s="68">
        <f t="shared" si="1670"/>
        <v>0</v>
      </c>
      <c r="BO959" s="67">
        <f t="shared" si="1671"/>
        <v>5687.1000000000022</v>
      </c>
      <c r="BP959" s="66"/>
      <c r="BQ959" s="68">
        <f t="shared" si="1767"/>
        <v>4680</v>
      </c>
      <c r="BR959" s="67">
        <f t="shared" si="1753"/>
        <v>1301.0199999999932</v>
      </c>
      <c r="BS959" s="66"/>
      <c r="BT959" s="66">
        <f t="shared" si="1768"/>
        <v>3000</v>
      </c>
      <c r="BU959" s="67">
        <f t="shared" si="1764"/>
        <v>9549</v>
      </c>
      <c r="BV959" s="66"/>
      <c r="BW959" s="66">
        <f t="shared" si="1769"/>
        <v>3000</v>
      </c>
      <c r="BX959" s="67">
        <f t="shared" si="1765"/>
        <v>78704</v>
      </c>
      <c r="BY959" s="66"/>
      <c r="BZ959" s="66">
        <f t="shared" si="1770"/>
        <v>3000</v>
      </c>
      <c r="CA959" s="67">
        <f t="shared" si="1766"/>
        <v>5029</v>
      </c>
      <c r="CB959" s="66"/>
      <c r="CC959" s="66">
        <f t="shared" si="1740"/>
        <v>0</v>
      </c>
      <c r="CD959" s="67">
        <f t="shared" si="1743"/>
        <v>33367.54</v>
      </c>
      <c r="CE959" s="66"/>
      <c r="CF959" s="66">
        <f t="shared" si="1672"/>
        <v>0</v>
      </c>
      <c r="CG959" s="67">
        <f t="shared" si="1673"/>
        <v>3824.4999999999995</v>
      </c>
      <c r="CH959" s="66"/>
      <c r="CI959" s="66">
        <f t="shared" si="1722"/>
        <v>0</v>
      </c>
      <c r="CJ959" s="67">
        <f t="shared" si="1690"/>
        <v>6757.8</v>
      </c>
      <c r="CK959" s="66"/>
      <c r="CL959" s="68">
        <f t="shared" si="1723"/>
        <v>0</v>
      </c>
      <c r="CM959" s="79">
        <f t="shared" si="1674"/>
        <v>4864</v>
      </c>
      <c r="CN959" s="66"/>
      <c r="CO959" s="68">
        <f t="shared" si="1724"/>
        <v>0</v>
      </c>
      <c r="CP959" s="79">
        <f t="shared" si="1675"/>
        <v>3955</v>
      </c>
      <c r="CQ959" s="66"/>
      <c r="CR959" s="68">
        <f t="shared" si="1725"/>
        <v>0</v>
      </c>
      <c r="CS959" s="79">
        <f t="shared" si="1756"/>
        <v>5186</v>
      </c>
      <c r="CT959" s="66"/>
      <c r="CU959" s="68">
        <f t="shared" si="1726"/>
        <v>0</v>
      </c>
      <c r="CV959" s="79">
        <f t="shared" si="1676"/>
        <v>6929</v>
      </c>
      <c r="CW959" s="66"/>
      <c r="CX959" s="66">
        <f t="shared" si="1727"/>
        <v>0</v>
      </c>
      <c r="CY959" s="40">
        <f t="shared" si="1745"/>
        <v>6801.7599999999984</v>
      </c>
      <c r="CZ959" s="65"/>
      <c r="DA959" s="66">
        <f t="shared" si="1728"/>
        <v>0</v>
      </c>
      <c r="DB959" s="67">
        <f t="shared" si="1691"/>
        <v>64238</v>
      </c>
      <c r="DC959" s="66"/>
      <c r="DD959" s="66">
        <f t="shared" si="1729"/>
        <v>0</v>
      </c>
      <c r="DE959" s="67">
        <f t="shared" si="1692"/>
        <v>111009</v>
      </c>
      <c r="DF959" s="66"/>
      <c r="DG959" s="69">
        <f t="shared" si="1730"/>
        <v>0</v>
      </c>
      <c r="DH959" s="67">
        <f t="shared" si="1744"/>
        <v>441134</v>
      </c>
      <c r="DI959" s="66"/>
      <c r="DJ959" s="66">
        <f t="shared" si="1731"/>
        <v>0</v>
      </c>
      <c r="DK959" s="67">
        <f t="shared" si="1677"/>
        <v>3768</v>
      </c>
      <c r="DM959" s="206">
        <f t="shared" si="1732"/>
        <v>0</v>
      </c>
      <c r="DN959" s="25">
        <f t="shared" si="1664"/>
        <v>0</v>
      </c>
      <c r="DO959" s="5"/>
      <c r="DP959" s="43">
        <f t="shared" si="1733"/>
        <v>0</v>
      </c>
      <c r="DQ959" s="27">
        <f t="shared" si="1678"/>
        <v>6819.5</v>
      </c>
      <c r="DR959" s="5"/>
      <c r="DS959" s="43">
        <f t="shared" si="1734"/>
        <v>0</v>
      </c>
      <c r="DT959" s="27">
        <f t="shared" si="1679"/>
        <v>4846</v>
      </c>
      <c r="DU959" s="5"/>
      <c r="DV959" s="43">
        <f t="shared" si="1735"/>
        <v>0</v>
      </c>
      <c r="DW959" s="27">
        <f t="shared" si="1680"/>
        <v>4835</v>
      </c>
      <c r="DX959" s="5"/>
      <c r="DY959" s="22">
        <f t="shared" si="1736"/>
        <v>0</v>
      </c>
      <c r="DZ959" s="25">
        <f t="shared" si="1681"/>
        <v>523</v>
      </c>
      <c r="EA959" s="22"/>
      <c r="EB959" s="22">
        <f t="shared" si="1737"/>
        <v>0</v>
      </c>
      <c r="EC959" s="28">
        <f t="shared" si="1682"/>
        <v>369</v>
      </c>
      <c r="ED959" s="5"/>
      <c r="EE959" s="43">
        <f t="shared" si="1738"/>
        <v>0</v>
      </c>
      <c r="EF959" s="27">
        <f t="shared" si="1683"/>
        <v>4769</v>
      </c>
      <c r="EG959" s="66"/>
      <c r="EH959" s="66">
        <f t="shared" si="1739"/>
        <v>0</v>
      </c>
      <c r="EI959" s="67">
        <f t="shared" si="1684"/>
        <v>22617</v>
      </c>
      <c r="EJ959" s="66"/>
      <c r="EK959" s="66">
        <f t="shared" si="1702"/>
        <v>0</v>
      </c>
      <c r="EL959" s="67">
        <f t="shared" si="1685"/>
        <v>21247</v>
      </c>
      <c r="EM959" s="110">
        <f t="shared" si="1703"/>
        <v>155585.69164900001</v>
      </c>
    </row>
    <row r="960" spans="1:143" ht="11.25" customHeight="1" x14ac:dyDescent="0.25">
      <c r="A960" s="11">
        <v>46165</v>
      </c>
      <c r="B960" s="187">
        <v>46200</v>
      </c>
      <c r="C960" s="377">
        <v>8005011738</v>
      </c>
      <c r="D960" s="17" t="s">
        <v>36</v>
      </c>
      <c r="E960" s="18">
        <v>1020</v>
      </c>
      <c r="F960" s="19">
        <v>0.5</v>
      </c>
      <c r="G960" s="20">
        <v>191516092051</v>
      </c>
      <c r="H960" s="66"/>
      <c r="I960" s="41">
        <f t="shared" si="1759"/>
        <v>0</v>
      </c>
      <c r="J960" s="48">
        <f t="shared" si="1760"/>
        <v>116093</v>
      </c>
      <c r="K960" s="66"/>
      <c r="L960" s="41">
        <f t="shared" si="1752"/>
        <v>0</v>
      </c>
      <c r="M960" s="48">
        <f t="shared" si="1771"/>
        <v>7752</v>
      </c>
      <c r="N960" s="66"/>
      <c r="O960" s="41">
        <f t="shared" si="1741"/>
        <v>0</v>
      </c>
      <c r="P960" s="48">
        <f t="shared" si="1761"/>
        <v>110136</v>
      </c>
      <c r="Q960" s="66"/>
      <c r="R960" s="66">
        <f t="shared" si="1742"/>
        <v>0</v>
      </c>
      <c r="S960" s="67">
        <f t="shared" si="1762"/>
        <v>13612</v>
      </c>
      <c r="T960" s="66"/>
      <c r="U960" s="66">
        <f t="shared" si="1666"/>
        <v>0</v>
      </c>
      <c r="V960" s="67">
        <f t="shared" si="1705"/>
        <v>37035.600000000006</v>
      </c>
      <c r="X960" s="69">
        <f t="shared" si="1661"/>
        <v>0</v>
      </c>
      <c r="Y960" s="67">
        <f t="shared" si="1706"/>
        <v>6245</v>
      </c>
      <c r="Z960" s="66"/>
      <c r="AA960" s="68">
        <f t="shared" si="1697"/>
        <v>0</v>
      </c>
      <c r="AB960" s="67">
        <f t="shared" si="1707"/>
        <v>5897</v>
      </c>
      <c r="AC960" s="66"/>
      <c r="AD960" s="66">
        <f t="shared" si="1698"/>
        <v>0</v>
      </c>
      <c r="AE960" s="67">
        <f t="shared" si="1708"/>
        <v>3738</v>
      </c>
      <c r="AF960" s="66"/>
      <c r="AG960" s="78">
        <f t="shared" si="1699"/>
        <v>0</v>
      </c>
      <c r="AH960" s="79">
        <f t="shared" si="1709"/>
        <v>4534.5</v>
      </c>
      <c r="AI960" s="66"/>
      <c r="AJ960" s="68">
        <f t="shared" si="1746"/>
        <v>0</v>
      </c>
      <c r="AK960" s="67">
        <f t="shared" si="1710"/>
        <v>22013</v>
      </c>
      <c r="AL960" s="66"/>
      <c r="AM960" s="68">
        <f t="shared" si="1700"/>
        <v>0</v>
      </c>
      <c r="AN960" s="67">
        <f t="shared" si="1711"/>
        <v>8763.02</v>
      </c>
      <c r="AO960" s="66"/>
      <c r="AP960" s="68">
        <f t="shared" si="1662"/>
        <v>0</v>
      </c>
      <c r="AQ960" s="67">
        <f t="shared" si="1712"/>
        <v>41645</v>
      </c>
      <c r="AR960" s="66"/>
      <c r="AS960" s="68">
        <f t="shared" si="1716"/>
        <v>0</v>
      </c>
      <c r="AT960" s="67">
        <f t="shared" si="1713"/>
        <v>2020</v>
      </c>
      <c r="AU960" s="66"/>
      <c r="AV960" s="66">
        <f t="shared" si="1667"/>
        <v>0</v>
      </c>
      <c r="AW960" s="42">
        <f t="shared" si="1758"/>
        <v>1620.0000000000014</v>
      </c>
      <c r="AX960" s="66"/>
      <c r="AY960" s="66">
        <f t="shared" si="1717"/>
        <v>0</v>
      </c>
      <c r="AZ960" s="67">
        <f t="shared" si="1763"/>
        <v>1577.6</v>
      </c>
      <c r="BA960" s="66"/>
      <c r="BB960" s="68">
        <f t="shared" si="1718"/>
        <v>0</v>
      </c>
      <c r="BC960" s="67">
        <f t="shared" si="1755"/>
        <v>1112.3999999999999</v>
      </c>
      <c r="BD960" s="66"/>
      <c r="BE960" s="68">
        <f t="shared" si="1719"/>
        <v>0</v>
      </c>
      <c r="BF960" s="67">
        <f t="shared" si="1757"/>
        <v>6609.3200000000015</v>
      </c>
      <c r="BG960" s="66"/>
      <c r="BH960" s="68">
        <f t="shared" si="1748"/>
        <v>0</v>
      </c>
      <c r="BI960" s="67">
        <f t="shared" si="1749"/>
        <v>30269.739999999983</v>
      </c>
      <c r="BJ960" s="66"/>
      <c r="BK960" s="68">
        <f t="shared" si="1721"/>
        <v>0</v>
      </c>
      <c r="BL960" s="67">
        <f t="shared" si="1669"/>
        <v>4141.4000000000005</v>
      </c>
      <c r="BM960" s="66"/>
      <c r="BN960" s="68">
        <f t="shared" si="1670"/>
        <v>0</v>
      </c>
      <c r="BO960" s="67">
        <f t="shared" si="1671"/>
        <v>5687.1000000000022</v>
      </c>
      <c r="BP960" s="66"/>
      <c r="BQ960" s="68">
        <f t="shared" si="1767"/>
        <v>632.4</v>
      </c>
      <c r="BR960" s="67">
        <f t="shared" si="1753"/>
        <v>668.61999999999318</v>
      </c>
      <c r="BS960" s="66"/>
      <c r="BT960" s="66">
        <f t="shared" si="1768"/>
        <v>2040</v>
      </c>
      <c r="BU960" s="67">
        <f t="shared" si="1764"/>
        <v>7509</v>
      </c>
      <c r="BV960" s="66"/>
      <c r="BW960" s="66">
        <f t="shared" si="1769"/>
        <v>2040</v>
      </c>
      <c r="BX960" s="67">
        <f t="shared" si="1765"/>
        <v>76664</v>
      </c>
      <c r="BY960" s="66"/>
      <c r="BZ960" s="66">
        <f t="shared" si="1770"/>
        <v>2040</v>
      </c>
      <c r="CA960" s="67">
        <f t="shared" si="1766"/>
        <v>2989</v>
      </c>
      <c r="CB960" s="66"/>
      <c r="CC960" s="66">
        <f t="shared" si="1740"/>
        <v>0</v>
      </c>
      <c r="CD960" s="67">
        <f t="shared" si="1743"/>
        <v>33367.54</v>
      </c>
      <c r="CE960" s="66"/>
      <c r="CF960" s="66">
        <f t="shared" si="1672"/>
        <v>0</v>
      </c>
      <c r="CG960" s="67">
        <f t="shared" si="1673"/>
        <v>3824.4999999999995</v>
      </c>
      <c r="CH960" s="66"/>
      <c r="CI960" s="66">
        <f t="shared" si="1722"/>
        <v>0</v>
      </c>
      <c r="CJ960" s="67">
        <f t="shared" si="1690"/>
        <v>6757.8</v>
      </c>
      <c r="CK960" s="66"/>
      <c r="CL960" s="68">
        <f t="shared" si="1723"/>
        <v>0</v>
      </c>
      <c r="CM960" s="79">
        <f t="shared" si="1674"/>
        <v>4864</v>
      </c>
      <c r="CN960" s="66"/>
      <c r="CO960" s="68">
        <f t="shared" si="1724"/>
        <v>0</v>
      </c>
      <c r="CP960" s="79">
        <f t="shared" si="1675"/>
        <v>3955</v>
      </c>
      <c r="CQ960" s="66"/>
      <c r="CR960" s="68">
        <f t="shared" si="1725"/>
        <v>0</v>
      </c>
      <c r="CS960" s="79">
        <f t="shared" si="1756"/>
        <v>5186</v>
      </c>
      <c r="CT960" s="66"/>
      <c r="CU960" s="68">
        <f t="shared" si="1726"/>
        <v>0</v>
      </c>
      <c r="CV960" s="79">
        <f t="shared" si="1676"/>
        <v>6929</v>
      </c>
      <c r="CW960" s="66"/>
      <c r="CX960" s="66">
        <f t="shared" si="1727"/>
        <v>0</v>
      </c>
      <c r="CY960" s="40">
        <f t="shared" si="1745"/>
        <v>6801.7599999999984</v>
      </c>
      <c r="CZ960" s="65"/>
      <c r="DA960" s="66">
        <f t="shared" si="1728"/>
        <v>0</v>
      </c>
      <c r="DB960" s="67">
        <f t="shared" si="1691"/>
        <v>64238</v>
      </c>
      <c r="DC960" s="66"/>
      <c r="DD960" s="66">
        <f t="shared" si="1729"/>
        <v>0</v>
      </c>
      <c r="DE960" s="67">
        <f t="shared" si="1692"/>
        <v>111009</v>
      </c>
      <c r="DF960" s="66"/>
      <c r="DG960" s="69">
        <f t="shared" si="1730"/>
        <v>0</v>
      </c>
      <c r="DH960" s="67">
        <f t="shared" si="1744"/>
        <v>441134</v>
      </c>
      <c r="DI960" s="66"/>
      <c r="DJ960" s="66">
        <f t="shared" si="1731"/>
        <v>0</v>
      </c>
      <c r="DK960" s="67">
        <f t="shared" si="1677"/>
        <v>3768</v>
      </c>
      <c r="DM960" s="206">
        <f t="shared" si="1732"/>
        <v>0</v>
      </c>
      <c r="DN960" s="25">
        <f t="shared" si="1664"/>
        <v>0</v>
      </c>
      <c r="DO960" s="5"/>
      <c r="DP960" s="43">
        <f t="shared" si="1733"/>
        <v>0</v>
      </c>
      <c r="DQ960" s="27">
        <f t="shared" si="1678"/>
        <v>6819.5</v>
      </c>
      <c r="DR960" s="5"/>
      <c r="DS960" s="43">
        <f t="shared" si="1734"/>
        <v>0</v>
      </c>
      <c r="DT960" s="27">
        <f t="shared" si="1679"/>
        <v>4846</v>
      </c>
      <c r="DU960" s="5"/>
      <c r="DV960" s="43">
        <f t="shared" si="1735"/>
        <v>0</v>
      </c>
      <c r="DW960" s="27">
        <f t="shared" si="1680"/>
        <v>4835</v>
      </c>
      <c r="DX960" s="5"/>
      <c r="DY960" s="22">
        <f t="shared" si="1736"/>
        <v>0</v>
      </c>
      <c r="DZ960" s="25">
        <f t="shared" si="1681"/>
        <v>523</v>
      </c>
      <c r="EA960" s="22"/>
      <c r="EB960" s="22">
        <f t="shared" si="1737"/>
        <v>0</v>
      </c>
      <c r="EC960" s="28">
        <f t="shared" si="1682"/>
        <v>369</v>
      </c>
      <c r="ED960" s="5"/>
      <c r="EE960" s="43">
        <f t="shared" si="1738"/>
        <v>0</v>
      </c>
      <c r="EF960" s="27">
        <f t="shared" si="1683"/>
        <v>4769</v>
      </c>
      <c r="EG960" s="66"/>
      <c r="EH960" s="66">
        <f t="shared" si="1739"/>
        <v>0</v>
      </c>
      <c r="EI960" s="67">
        <f t="shared" si="1684"/>
        <v>22617</v>
      </c>
      <c r="EJ960" s="66"/>
      <c r="EK960" s="66">
        <f t="shared" si="1702"/>
        <v>0</v>
      </c>
      <c r="EL960" s="67">
        <f t="shared" si="1685"/>
        <v>21247</v>
      </c>
      <c r="EM960" s="110">
        <f t="shared" si="1703"/>
        <v>155375.967489</v>
      </c>
    </row>
    <row r="961" spans="1:143" ht="11.25" customHeight="1" x14ac:dyDescent="0.25">
      <c r="A961" s="11">
        <v>46165</v>
      </c>
      <c r="B961" s="11"/>
      <c r="C961" s="377">
        <v>8005017027</v>
      </c>
      <c r="D961" s="17" t="s">
        <v>367</v>
      </c>
      <c r="E961" s="18">
        <v>40</v>
      </c>
      <c r="F961" s="19">
        <v>15</v>
      </c>
      <c r="G961" s="20">
        <v>191516078796</v>
      </c>
      <c r="H961" s="66"/>
      <c r="I961" s="41">
        <f t="shared" si="1759"/>
        <v>0</v>
      </c>
      <c r="J961" s="48">
        <f t="shared" si="1760"/>
        <v>116093</v>
      </c>
      <c r="K961" s="66"/>
      <c r="L961" s="41">
        <f t="shared" si="1752"/>
        <v>0</v>
      </c>
      <c r="M961" s="48">
        <f t="shared" si="1771"/>
        <v>7752</v>
      </c>
      <c r="N961" s="66"/>
      <c r="O961" s="41">
        <f t="shared" si="1741"/>
        <v>0</v>
      </c>
      <c r="P961" s="48">
        <f t="shared" si="1761"/>
        <v>110136</v>
      </c>
      <c r="Q961" s="66"/>
      <c r="R961" s="66">
        <f t="shared" si="1742"/>
        <v>0</v>
      </c>
      <c r="S961" s="67">
        <f t="shared" si="1762"/>
        <v>13612</v>
      </c>
      <c r="T961" s="66"/>
      <c r="U961" s="66">
        <f t="shared" si="1666"/>
        <v>0</v>
      </c>
      <c r="V961" s="67">
        <f t="shared" si="1705"/>
        <v>37035.600000000006</v>
      </c>
      <c r="X961" s="69">
        <f t="shared" si="1661"/>
        <v>0</v>
      </c>
      <c r="Y961" s="67">
        <f t="shared" si="1706"/>
        <v>6245</v>
      </c>
      <c r="Z961" s="66"/>
      <c r="AA961" s="68">
        <f t="shared" si="1697"/>
        <v>0</v>
      </c>
      <c r="AB961" s="67">
        <f t="shared" si="1707"/>
        <v>5897</v>
      </c>
      <c r="AC961" s="66"/>
      <c r="AD961" s="66">
        <f t="shared" si="1698"/>
        <v>0</v>
      </c>
      <c r="AE961" s="67">
        <f t="shared" si="1708"/>
        <v>3738</v>
      </c>
      <c r="AF961" s="66"/>
      <c r="AG961" s="78">
        <f t="shared" si="1699"/>
        <v>0</v>
      </c>
      <c r="AH961" s="79">
        <f t="shared" si="1709"/>
        <v>4534.5</v>
      </c>
      <c r="AI961" s="66"/>
      <c r="AJ961" s="68">
        <f t="shared" si="1746"/>
        <v>0</v>
      </c>
      <c r="AK961" s="67">
        <f t="shared" si="1710"/>
        <v>22013</v>
      </c>
      <c r="AL961" s="66"/>
      <c r="AM961" s="68">
        <f t="shared" si="1700"/>
        <v>0</v>
      </c>
      <c r="AN961" s="67">
        <f t="shared" si="1711"/>
        <v>8763.02</v>
      </c>
      <c r="AO961" s="66"/>
      <c r="AP961" s="68">
        <f t="shared" si="1662"/>
        <v>0</v>
      </c>
      <c r="AQ961" s="67">
        <f t="shared" si="1712"/>
        <v>41645</v>
      </c>
      <c r="AR961" s="66"/>
      <c r="AS961" s="68">
        <f t="shared" si="1716"/>
        <v>0</v>
      </c>
      <c r="AT961" s="67">
        <f t="shared" si="1713"/>
        <v>2020</v>
      </c>
      <c r="AU961" s="66"/>
      <c r="AV961" s="66">
        <f t="shared" si="1667"/>
        <v>0</v>
      </c>
      <c r="AW961" s="42">
        <f t="shared" si="1758"/>
        <v>1620.0000000000014</v>
      </c>
      <c r="AX961" s="66"/>
      <c r="AY961" s="66">
        <f t="shared" si="1717"/>
        <v>0</v>
      </c>
      <c r="AZ961" s="67">
        <f t="shared" si="1763"/>
        <v>1577.6</v>
      </c>
      <c r="BA961" s="66"/>
      <c r="BB961" s="68">
        <f t="shared" si="1718"/>
        <v>0</v>
      </c>
      <c r="BC961" s="67">
        <f t="shared" si="1755"/>
        <v>1112.3999999999999</v>
      </c>
      <c r="BD961" s="66"/>
      <c r="BE961" s="68">
        <f t="shared" si="1719"/>
        <v>0</v>
      </c>
      <c r="BF961" s="67">
        <f t="shared" si="1757"/>
        <v>6609.3200000000015</v>
      </c>
      <c r="BG961" s="66"/>
      <c r="BH961" s="68">
        <f t="shared" si="1748"/>
        <v>0</v>
      </c>
      <c r="BI961" s="67">
        <f t="shared" si="1749"/>
        <v>30269.739999999983</v>
      </c>
      <c r="BJ961" s="66"/>
      <c r="BK961" s="68">
        <f t="shared" si="1721"/>
        <v>0</v>
      </c>
      <c r="BL961" s="67">
        <f t="shared" si="1669"/>
        <v>4141.4000000000005</v>
      </c>
      <c r="BM961" s="66"/>
      <c r="BN961" s="68">
        <f t="shared" si="1670"/>
        <v>604.79999999999995</v>
      </c>
      <c r="BO961" s="67">
        <f t="shared" si="1671"/>
        <v>5082.300000000002</v>
      </c>
      <c r="BP961" s="66"/>
      <c r="BQ961" s="68">
        <f t="shared" si="1767"/>
        <v>0</v>
      </c>
      <c r="BR961" s="67">
        <f t="shared" si="1753"/>
        <v>668.61999999999318</v>
      </c>
      <c r="BS961" s="66"/>
      <c r="BT961" s="66">
        <f t="shared" si="1768"/>
        <v>80</v>
      </c>
      <c r="BU961" s="67">
        <f t="shared" si="1764"/>
        <v>7429</v>
      </c>
      <c r="BV961" s="66"/>
      <c r="BW961" s="66">
        <f t="shared" si="1769"/>
        <v>80</v>
      </c>
      <c r="BX961" s="67">
        <f t="shared" si="1765"/>
        <v>76584</v>
      </c>
      <c r="BY961" s="66"/>
      <c r="BZ961" s="66">
        <f t="shared" si="1770"/>
        <v>80</v>
      </c>
      <c r="CA961" s="67">
        <f t="shared" si="1766"/>
        <v>2909</v>
      </c>
      <c r="CB961" s="66"/>
      <c r="CC961" s="66">
        <f t="shared" si="1740"/>
        <v>0</v>
      </c>
      <c r="CD961" s="67">
        <f t="shared" si="1743"/>
        <v>33367.54</v>
      </c>
      <c r="CE961" s="66"/>
      <c r="CF961" s="66">
        <f t="shared" si="1672"/>
        <v>0</v>
      </c>
      <c r="CG961" s="67">
        <f t="shared" si="1673"/>
        <v>3824.4999999999995</v>
      </c>
      <c r="CH961" s="66"/>
      <c r="CI961" s="66">
        <f t="shared" si="1722"/>
        <v>0</v>
      </c>
      <c r="CJ961" s="67">
        <f t="shared" si="1690"/>
        <v>6757.8</v>
      </c>
      <c r="CK961" s="66"/>
      <c r="CL961" s="68">
        <f t="shared" si="1723"/>
        <v>0</v>
      </c>
      <c r="CM961" s="79">
        <f t="shared" si="1674"/>
        <v>4864</v>
      </c>
      <c r="CN961" s="66"/>
      <c r="CO961" s="68">
        <f t="shared" si="1724"/>
        <v>0</v>
      </c>
      <c r="CP961" s="79">
        <f t="shared" si="1675"/>
        <v>3955</v>
      </c>
      <c r="CQ961" s="66"/>
      <c r="CR961" s="68">
        <f t="shared" si="1725"/>
        <v>0</v>
      </c>
      <c r="CS961" s="79">
        <f t="shared" si="1756"/>
        <v>5186</v>
      </c>
      <c r="CT961" s="66"/>
      <c r="CU961" s="68">
        <f t="shared" si="1726"/>
        <v>0</v>
      </c>
      <c r="CV961" s="79">
        <f t="shared" si="1676"/>
        <v>6929</v>
      </c>
      <c r="CW961" s="66"/>
      <c r="CX961" s="66">
        <f t="shared" si="1727"/>
        <v>0</v>
      </c>
      <c r="CY961" s="40">
        <f t="shared" si="1745"/>
        <v>6801.7599999999984</v>
      </c>
      <c r="CZ961" s="65"/>
      <c r="DA961" s="66">
        <f t="shared" si="1728"/>
        <v>0</v>
      </c>
      <c r="DB961" s="67">
        <f t="shared" si="1691"/>
        <v>64238</v>
      </c>
      <c r="DC961" s="66"/>
      <c r="DD961" s="66">
        <f t="shared" si="1729"/>
        <v>0</v>
      </c>
      <c r="DE961" s="67">
        <f t="shared" si="1692"/>
        <v>111009</v>
      </c>
      <c r="DF961" s="66"/>
      <c r="DG961" s="69">
        <f t="shared" si="1730"/>
        <v>0</v>
      </c>
      <c r="DH961" s="67">
        <f t="shared" si="1744"/>
        <v>441134</v>
      </c>
      <c r="DI961" s="66"/>
      <c r="DJ961" s="66">
        <f t="shared" si="1731"/>
        <v>0</v>
      </c>
      <c r="DK961" s="67">
        <f t="shared" si="1677"/>
        <v>3768</v>
      </c>
      <c r="DM961" s="206">
        <f t="shared" si="1732"/>
        <v>0</v>
      </c>
      <c r="DN961" s="25">
        <f t="shared" si="1664"/>
        <v>0</v>
      </c>
      <c r="DO961" s="5"/>
      <c r="DP961" s="43">
        <f t="shared" si="1733"/>
        <v>0</v>
      </c>
      <c r="DQ961" s="27">
        <f t="shared" si="1678"/>
        <v>6819.5</v>
      </c>
      <c r="DR961" s="5"/>
      <c r="DS961" s="43">
        <f t="shared" si="1734"/>
        <v>0</v>
      </c>
      <c r="DT961" s="27">
        <f t="shared" si="1679"/>
        <v>4846</v>
      </c>
      <c r="DU961" s="5"/>
      <c r="DV961" s="43">
        <f t="shared" si="1735"/>
        <v>0</v>
      </c>
      <c r="DW961" s="27">
        <f t="shared" si="1680"/>
        <v>4835</v>
      </c>
      <c r="DX961" s="5"/>
      <c r="DY961" s="22">
        <f t="shared" si="1736"/>
        <v>0</v>
      </c>
      <c r="DZ961" s="25">
        <f t="shared" si="1681"/>
        <v>523</v>
      </c>
      <c r="EA961" s="22"/>
      <c r="EB961" s="22">
        <f t="shared" si="1737"/>
        <v>0</v>
      </c>
      <c r="EC961" s="28">
        <f t="shared" si="1682"/>
        <v>369</v>
      </c>
      <c r="ED961" s="5"/>
      <c r="EE961" s="43">
        <f t="shared" si="1738"/>
        <v>0</v>
      </c>
      <c r="EF961" s="27">
        <f t="shared" si="1683"/>
        <v>4769</v>
      </c>
      <c r="EG961" s="66"/>
      <c r="EH961" s="66">
        <f t="shared" si="1739"/>
        <v>0</v>
      </c>
      <c r="EI961" s="67">
        <f t="shared" si="1684"/>
        <v>22617</v>
      </c>
      <c r="EJ961" s="66"/>
      <c r="EK961" s="66">
        <f t="shared" si="1702"/>
        <v>0</v>
      </c>
      <c r="EL961" s="67">
        <f t="shared" si="1685"/>
        <v>21247</v>
      </c>
      <c r="EM961" s="110">
        <f t="shared" si="1703"/>
        <v>155208.95916900004</v>
      </c>
    </row>
    <row r="962" spans="1:143" ht="11.25" customHeight="1" x14ac:dyDescent="0.25">
      <c r="A962" s="11">
        <v>46165</v>
      </c>
      <c r="B962" s="11"/>
      <c r="C962" s="377">
        <v>8005016218</v>
      </c>
      <c r="D962" s="17" t="s">
        <v>122</v>
      </c>
      <c r="E962" s="18">
        <v>180</v>
      </c>
      <c r="F962" s="19">
        <v>2</v>
      </c>
      <c r="G962" s="20">
        <v>191516052314</v>
      </c>
      <c r="H962" s="66"/>
      <c r="I962" s="41">
        <f t="shared" si="1759"/>
        <v>0</v>
      </c>
      <c r="J962" s="48">
        <f t="shared" si="1760"/>
        <v>116093</v>
      </c>
      <c r="K962" s="66"/>
      <c r="L962" s="41">
        <f t="shared" si="1752"/>
        <v>0</v>
      </c>
      <c r="M962" s="48">
        <f t="shared" si="1771"/>
        <v>7752</v>
      </c>
      <c r="N962" s="66"/>
      <c r="O962" s="41">
        <f t="shared" si="1741"/>
        <v>0</v>
      </c>
      <c r="P962" s="48">
        <f t="shared" si="1761"/>
        <v>110136</v>
      </c>
      <c r="Q962" s="66"/>
      <c r="R962" s="66">
        <f t="shared" si="1742"/>
        <v>0</v>
      </c>
      <c r="S962" s="67">
        <f t="shared" si="1762"/>
        <v>13612</v>
      </c>
      <c r="T962" s="66"/>
      <c r="U962" s="66">
        <f t="shared" si="1666"/>
        <v>0</v>
      </c>
      <c r="V962" s="67">
        <f t="shared" si="1705"/>
        <v>37035.600000000006</v>
      </c>
      <c r="X962" s="69">
        <f t="shared" si="1661"/>
        <v>0</v>
      </c>
      <c r="Y962" s="67">
        <f t="shared" si="1706"/>
        <v>6245</v>
      </c>
      <c r="Z962" s="66"/>
      <c r="AA962" s="68">
        <f t="shared" si="1697"/>
        <v>0</v>
      </c>
      <c r="AB962" s="67">
        <f t="shared" si="1707"/>
        <v>5897</v>
      </c>
      <c r="AC962" s="66"/>
      <c r="AD962" s="66">
        <f t="shared" si="1698"/>
        <v>0</v>
      </c>
      <c r="AE962" s="67">
        <f t="shared" si="1708"/>
        <v>3738</v>
      </c>
      <c r="AF962" s="66"/>
      <c r="AG962" s="78">
        <f t="shared" si="1699"/>
        <v>0</v>
      </c>
      <c r="AH962" s="79">
        <f t="shared" si="1709"/>
        <v>4534.5</v>
      </c>
      <c r="AI962" s="66"/>
      <c r="AJ962" s="68">
        <f t="shared" si="1746"/>
        <v>0</v>
      </c>
      <c r="AK962" s="67">
        <f t="shared" si="1710"/>
        <v>22013</v>
      </c>
      <c r="AL962" s="66"/>
      <c r="AM962" s="68">
        <f t="shared" si="1700"/>
        <v>0</v>
      </c>
      <c r="AN962" s="67">
        <f t="shared" si="1711"/>
        <v>8763.02</v>
      </c>
      <c r="AO962" s="66"/>
      <c r="AP962" s="68">
        <f t="shared" si="1662"/>
        <v>0</v>
      </c>
      <c r="AQ962" s="67">
        <f t="shared" si="1712"/>
        <v>41645</v>
      </c>
      <c r="AR962" s="66"/>
      <c r="AS962" s="68">
        <f t="shared" si="1716"/>
        <v>0</v>
      </c>
      <c r="AT962" s="67">
        <f t="shared" si="1713"/>
        <v>2020</v>
      </c>
      <c r="AU962" s="66"/>
      <c r="AV962" s="66">
        <f t="shared" si="1667"/>
        <v>0</v>
      </c>
      <c r="AW962" s="42">
        <f t="shared" si="1758"/>
        <v>1620.0000000000014</v>
      </c>
      <c r="AX962" s="66"/>
      <c r="AY962" s="66">
        <f t="shared" si="1717"/>
        <v>0</v>
      </c>
      <c r="AZ962" s="67">
        <f t="shared" si="1763"/>
        <v>1577.6</v>
      </c>
      <c r="BA962" s="66"/>
      <c r="BB962" s="68">
        <f t="shared" si="1718"/>
        <v>0</v>
      </c>
      <c r="BC962" s="67">
        <f t="shared" si="1755"/>
        <v>1112.3999999999999</v>
      </c>
      <c r="BD962" s="66"/>
      <c r="BE962" s="68">
        <f t="shared" si="1719"/>
        <v>0</v>
      </c>
      <c r="BF962" s="67">
        <f t="shared" si="1757"/>
        <v>6609.3200000000015</v>
      </c>
      <c r="BG962" s="66"/>
      <c r="BH962" s="68">
        <f t="shared" si="1748"/>
        <v>381.6</v>
      </c>
      <c r="BI962" s="67">
        <f t="shared" si="1749"/>
        <v>29888.139999999985</v>
      </c>
      <c r="BJ962" s="66"/>
      <c r="BK962" s="68">
        <f t="shared" si="1721"/>
        <v>0</v>
      </c>
      <c r="BL962" s="67">
        <f t="shared" si="1669"/>
        <v>4141.4000000000005</v>
      </c>
      <c r="BM962" s="66"/>
      <c r="BN962" s="68">
        <f t="shared" si="1670"/>
        <v>0</v>
      </c>
      <c r="BO962" s="67">
        <f t="shared" si="1671"/>
        <v>5082.300000000002</v>
      </c>
      <c r="BP962" s="66"/>
      <c r="BQ962" s="68">
        <f t="shared" si="1767"/>
        <v>0</v>
      </c>
      <c r="BR962" s="67">
        <f t="shared" si="1753"/>
        <v>668.61999999999318</v>
      </c>
      <c r="BS962" s="66"/>
      <c r="BT962" s="66">
        <f t="shared" si="1768"/>
        <v>360</v>
      </c>
      <c r="BU962" s="67">
        <f t="shared" si="1764"/>
        <v>7069</v>
      </c>
      <c r="BV962" s="66"/>
      <c r="BW962" s="66">
        <f t="shared" si="1769"/>
        <v>360</v>
      </c>
      <c r="BX962" s="67">
        <f t="shared" si="1765"/>
        <v>76224</v>
      </c>
      <c r="BY962" s="66"/>
      <c r="BZ962" s="66">
        <f t="shared" si="1770"/>
        <v>360</v>
      </c>
      <c r="CA962" s="67">
        <f t="shared" si="1766"/>
        <v>2549</v>
      </c>
      <c r="CB962" s="66"/>
      <c r="CC962" s="66">
        <f t="shared" si="1740"/>
        <v>0</v>
      </c>
      <c r="CD962" s="67">
        <f t="shared" si="1743"/>
        <v>33367.54</v>
      </c>
      <c r="CE962" s="66"/>
      <c r="CF962" s="66">
        <f t="shared" si="1672"/>
        <v>0</v>
      </c>
      <c r="CG962" s="67">
        <f t="shared" si="1673"/>
        <v>3824.4999999999995</v>
      </c>
      <c r="CH962" s="66"/>
      <c r="CI962" s="66">
        <f t="shared" si="1722"/>
        <v>0</v>
      </c>
      <c r="CJ962" s="67">
        <f t="shared" si="1690"/>
        <v>6757.8</v>
      </c>
      <c r="CK962" s="66"/>
      <c r="CL962" s="68">
        <f t="shared" si="1723"/>
        <v>0</v>
      </c>
      <c r="CM962" s="79">
        <f t="shared" si="1674"/>
        <v>4864</v>
      </c>
      <c r="CN962" s="66"/>
      <c r="CO962" s="68">
        <f t="shared" si="1724"/>
        <v>0</v>
      </c>
      <c r="CP962" s="79">
        <f t="shared" si="1675"/>
        <v>3955</v>
      </c>
      <c r="CQ962" s="66"/>
      <c r="CR962" s="68">
        <f t="shared" si="1725"/>
        <v>0</v>
      </c>
      <c r="CS962" s="79">
        <f t="shared" si="1756"/>
        <v>5186</v>
      </c>
      <c r="CT962" s="66"/>
      <c r="CU962" s="68">
        <f t="shared" si="1726"/>
        <v>0</v>
      </c>
      <c r="CV962" s="79">
        <f t="shared" si="1676"/>
        <v>6929</v>
      </c>
      <c r="CW962" s="66"/>
      <c r="CX962" s="66">
        <f t="shared" si="1727"/>
        <v>0</v>
      </c>
      <c r="CY962" s="40">
        <f t="shared" si="1745"/>
        <v>6801.7599999999984</v>
      </c>
      <c r="CZ962" s="65"/>
      <c r="DA962" s="66">
        <f t="shared" si="1728"/>
        <v>0</v>
      </c>
      <c r="DB962" s="67">
        <f t="shared" si="1691"/>
        <v>64238</v>
      </c>
      <c r="DC962" s="66"/>
      <c r="DD962" s="66">
        <f t="shared" si="1729"/>
        <v>0</v>
      </c>
      <c r="DE962" s="67">
        <f t="shared" si="1692"/>
        <v>111009</v>
      </c>
      <c r="DF962" s="66"/>
      <c r="DG962" s="69">
        <f t="shared" si="1730"/>
        <v>0</v>
      </c>
      <c r="DH962" s="67">
        <f t="shared" si="1744"/>
        <v>441134</v>
      </c>
      <c r="DI962" s="66"/>
      <c r="DJ962" s="66">
        <f t="shared" si="1731"/>
        <v>0</v>
      </c>
      <c r="DK962" s="67">
        <f t="shared" si="1677"/>
        <v>3768</v>
      </c>
      <c r="DM962" s="206">
        <f t="shared" si="1732"/>
        <v>0</v>
      </c>
      <c r="DN962" s="25">
        <f t="shared" si="1664"/>
        <v>0</v>
      </c>
      <c r="DO962" s="5"/>
      <c r="DP962" s="43">
        <f t="shared" si="1733"/>
        <v>0</v>
      </c>
      <c r="DQ962" s="27">
        <f t="shared" si="1678"/>
        <v>6819.5</v>
      </c>
      <c r="DR962" s="5"/>
      <c r="DS962" s="43">
        <f t="shared" si="1734"/>
        <v>0</v>
      </c>
      <c r="DT962" s="27">
        <f t="shared" si="1679"/>
        <v>4846</v>
      </c>
      <c r="DU962" s="5"/>
      <c r="DV962" s="43">
        <f t="shared" si="1735"/>
        <v>0</v>
      </c>
      <c r="DW962" s="27">
        <f t="shared" si="1680"/>
        <v>4835</v>
      </c>
      <c r="DX962" s="5"/>
      <c r="DY962" s="22">
        <f t="shared" si="1736"/>
        <v>0</v>
      </c>
      <c r="DZ962" s="25">
        <f t="shared" si="1681"/>
        <v>523</v>
      </c>
      <c r="EA962" s="22"/>
      <c r="EB962" s="22">
        <f t="shared" si="1737"/>
        <v>0</v>
      </c>
      <c r="EC962" s="28">
        <f t="shared" si="1682"/>
        <v>369</v>
      </c>
      <c r="ED962" s="5"/>
      <c r="EE962" s="43">
        <f t="shared" si="1738"/>
        <v>0</v>
      </c>
      <c r="EF962" s="27">
        <f t="shared" si="1683"/>
        <v>4769</v>
      </c>
      <c r="EG962" s="66"/>
      <c r="EH962" s="66">
        <f t="shared" si="1739"/>
        <v>0</v>
      </c>
      <c r="EI962" s="67">
        <f t="shared" si="1684"/>
        <v>22617</v>
      </c>
      <c r="EJ962" s="66"/>
      <c r="EK962" s="66">
        <f t="shared" si="1702"/>
        <v>0</v>
      </c>
      <c r="EL962" s="67">
        <f t="shared" si="1685"/>
        <v>21247</v>
      </c>
      <c r="EM962" s="110">
        <f t="shared" si="1703"/>
        <v>159339.359169</v>
      </c>
    </row>
    <row r="963" spans="1:143" ht="11.25" customHeight="1" x14ac:dyDescent="0.25">
      <c r="A963" s="419">
        <v>46166</v>
      </c>
      <c r="B963" s="190">
        <v>46161</v>
      </c>
      <c r="C963" s="182">
        <v>4973</v>
      </c>
      <c r="D963" s="49"/>
      <c r="E963" s="58"/>
      <c r="F963" s="161"/>
      <c r="G963" s="60"/>
      <c r="H963" s="61"/>
      <c r="I963" s="44">
        <f t="shared" si="1759"/>
        <v>0</v>
      </c>
      <c r="J963" s="83">
        <f t="shared" si="1760"/>
        <v>116093</v>
      </c>
      <c r="K963" s="61"/>
      <c r="L963" s="44">
        <f t="shared" si="1752"/>
        <v>0</v>
      </c>
      <c r="M963" s="83">
        <f t="shared" si="1771"/>
        <v>7752</v>
      </c>
      <c r="N963" s="61"/>
      <c r="O963" s="44">
        <f t="shared" si="1741"/>
        <v>0</v>
      </c>
      <c r="P963" s="83">
        <f t="shared" si="1761"/>
        <v>110136</v>
      </c>
      <c r="Q963" s="61"/>
      <c r="R963" s="61">
        <f t="shared" si="1742"/>
        <v>0</v>
      </c>
      <c r="S963" s="61">
        <f t="shared" si="1762"/>
        <v>13612</v>
      </c>
      <c r="T963" s="61">
        <v>12000</v>
      </c>
      <c r="U963" s="61">
        <f t="shared" si="1666"/>
        <v>0</v>
      </c>
      <c r="V963" s="61">
        <f t="shared" si="1705"/>
        <v>49035.600000000006</v>
      </c>
      <c r="W963" s="140"/>
      <c r="X963" s="144">
        <f t="shared" si="1661"/>
        <v>0</v>
      </c>
      <c r="Y963" s="61">
        <f t="shared" si="1706"/>
        <v>6245</v>
      </c>
      <c r="Z963" s="61"/>
      <c r="AA963" s="140">
        <f t="shared" si="1697"/>
        <v>0</v>
      </c>
      <c r="AB963" s="61">
        <f t="shared" si="1707"/>
        <v>5897</v>
      </c>
      <c r="AC963" s="61"/>
      <c r="AD963" s="61">
        <f t="shared" si="1698"/>
        <v>0</v>
      </c>
      <c r="AE963" s="61">
        <f t="shared" si="1708"/>
        <v>3738</v>
      </c>
      <c r="AF963" s="61"/>
      <c r="AG963" s="60">
        <f t="shared" si="1699"/>
        <v>0</v>
      </c>
      <c r="AH963" s="145">
        <f t="shared" si="1709"/>
        <v>4534.5</v>
      </c>
      <c r="AI963" s="61"/>
      <c r="AJ963" s="140">
        <f t="shared" si="1746"/>
        <v>0</v>
      </c>
      <c r="AK963" s="61">
        <f t="shared" si="1710"/>
        <v>22013</v>
      </c>
      <c r="AL963" s="61"/>
      <c r="AM963" s="140">
        <f t="shared" si="1700"/>
        <v>0</v>
      </c>
      <c r="AN963" s="61">
        <f t="shared" si="1711"/>
        <v>8763.02</v>
      </c>
      <c r="AO963" s="61"/>
      <c r="AP963" s="140">
        <f t="shared" si="1662"/>
        <v>0</v>
      </c>
      <c r="AQ963" s="61">
        <f t="shared" si="1712"/>
        <v>41645</v>
      </c>
      <c r="AR963" s="61"/>
      <c r="AS963" s="140">
        <f t="shared" si="1716"/>
        <v>0</v>
      </c>
      <c r="AT963" s="61">
        <f t="shared" si="1713"/>
        <v>2020</v>
      </c>
      <c r="AU963" s="61"/>
      <c r="AV963" s="61">
        <f t="shared" si="1667"/>
        <v>0</v>
      </c>
      <c r="AW963" s="45">
        <f t="shared" si="1758"/>
        <v>1620.0000000000014</v>
      </c>
      <c r="AX963" s="61"/>
      <c r="AY963" s="61">
        <f t="shared" si="1717"/>
        <v>0</v>
      </c>
      <c r="AZ963" s="61">
        <f t="shared" si="1763"/>
        <v>1577.6</v>
      </c>
      <c r="BA963" s="61"/>
      <c r="BB963" s="140">
        <f t="shared" si="1718"/>
        <v>0</v>
      </c>
      <c r="BC963" s="61">
        <f t="shared" si="1755"/>
        <v>1112.3999999999999</v>
      </c>
      <c r="BD963" s="61"/>
      <c r="BE963" s="140">
        <f t="shared" si="1719"/>
        <v>0</v>
      </c>
      <c r="BF963" s="61">
        <f t="shared" si="1757"/>
        <v>6609.3200000000015</v>
      </c>
      <c r="BG963" s="61"/>
      <c r="BH963" s="140">
        <f t="shared" si="1748"/>
        <v>0</v>
      </c>
      <c r="BI963" s="61">
        <f t="shared" si="1749"/>
        <v>29888.139999999985</v>
      </c>
      <c r="BJ963" s="61"/>
      <c r="BK963" s="140">
        <f t="shared" si="1721"/>
        <v>0</v>
      </c>
      <c r="BL963" s="61">
        <f t="shared" si="1669"/>
        <v>4141.4000000000005</v>
      </c>
      <c r="BM963" s="61"/>
      <c r="BN963" s="140">
        <f t="shared" si="1670"/>
        <v>0</v>
      </c>
      <c r="BO963" s="61">
        <f t="shared" si="1671"/>
        <v>5082.300000000002</v>
      </c>
      <c r="BP963" s="61"/>
      <c r="BQ963" s="140">
        <f t="shared" si="1767"/>
        <v>0</v>
      </c>
      <c r="BR963" s="61">
        <f t="shared" si="1753"/>
        <v>668.61999999999318</v>
      </c>
      <c r="BS963" s="61"/>
      <c r="BT963" s="61">
        <f t="shared" si="1768"/>
        <v>0</v>
      </c>
      <c r="BU963" s="61">
        <f t="shared" si="1764"/>
        <v>7069</v>
      </c>
      <c r="BV963" s="61"/>
      <c r="BW963" s="61">
        <f t="shared" si="1769"/>
        <v>0</v>
      </c>
      <c r="BX963" s="61">
        <f t="shared" si="1765"/>
        <v>76224</v>
      </c>
      <c r="BY963" s="61"/>
      <c r="BZ963" s="61">
        <f t="shared" si="1770"/>
        <v>0</v>
      </c>
      <c r="CA963" s="61">
        <f t="shared" si="1766"/>
        <v>2549</v>
      </c>
      <c r="CB963" s="61"/>
      <c r="CC963" s="61">
        <f t="shared" si="1740"/>
        <v>0</v>
      </c>
      <c r="CD963" s="61">
        <f t="shared" si="1743"/>
        <v>33367.54</v>
      </c>
      <c r="CE963" s="61"/>
      <c r="CF963" s="61">
        <f t="shared" si="1672"/>
        <v>0</v>
      </c>
      <c r="CG963" s="61">
        <f t="shared" si="1673"/>
        <v>3824.4999999999995</v>
      </c>
      <c r="CH963" s="61"/>
      <c r="CI963" s="61">
        <f t="shared" si="1722"/>
        <v>0</v>
      </c>
      <c r="CJ963" s="61">
        <f t="shared" si="1690"/>
        <v>6757.8</v>
      </c>
      <c r="CK963" s="61"/>
      <c r="CL963" s="140">
        <f t="shared" si="1723"/>
        <v>0</v>
      </c>
      <c r="CM963" s="145">
        <f t="shared" si="1674"/>
        <v>4864</v>
      </c>
      <c r="CN963" s="61"/>
      <c r="CO963" s="140">
        <f t="shared" si="1724"/>
        <v>0</v>
      </c>
      <c r="CP963" s="145">
        <f t="shared" si="1675"/>
        <v>3955</v>
      </c>
      <c r="CQ963" s="61"/>
      <c r="CR963" s="140">
        <f t="shared" si="1725"/>
        <v>0</v>
      </c>
      <c r="CS963" s="145">
        <f t="shared" si="1756"/>
        <v>5186</v>
      </c>
      <c r="CT963" s="61"/>
      <c r="CU963" s="140">
        <f t="shared" si="1726"/>
        <v>0</v>
      </c>
      <c r="CV963" s="145">
        <f t="shared" si="1676"/>
        <v>6929</v>
      </c>
      <c r="CW963" s="61"/>
      <c r="CX963" s="61">
        <f t="shared" si="1727"/>
        <v>0</v>
      </c>
      <c r="CY963" s="60">
        <f t="shared" si="1745"/>
        <v>6801.7599999999984</v>
      </c>
      <c r="CZ963" s="145"/>
      <c r="DA963" s="61">
        <f t="shared" si="1728"/>
        <v>0</v>
      </c>
      <c r="DB963" s="61">
        <f t="shared" si="1691"/>
        <v>64238</v>
      </c>
      <c r="DC963" s="61"/>
      <c r="DD963" s="61">
        <f t="shared" si="1729"/>
        <v>0</v>
      </c>
      <c r="DE963" s="61">
        <f t="shared" si="1692"/>
        <v>111009</v>
      </c>
      <c r="DF963" s="61"/>
      <c r="DG963" s="144">
        <f t="shared" si="1730"/>
        <v>0</v>
      </c>
      <c r="DH963" s="61">
        <f t="shared" si="1744"/>
        <v>441134</v>
      </c>
      <c r="DI963" s="61"/>
      <c r="DJ963" s="61">
        <f t="shared" si="1731"/>
        <v>0</v>
      </c>
      <c r="DK963" s="61">
        <f t="shared" si="1677"/>
        <v>3768</v>
      </c>
      <c r="DL963" s="212"/>
      <c r="DM963" s="208">
        <f t="shared" si="1732"/>
        <v>0</v>
      </c>
      <c r="DN963" s="31">
        <f t="shared" si="1664"/>
        <v>0</v>
      </c>
      <c r="DO963" s="29"/>
      <c r="DP963" s="46">
        <f t="shared" si="1733"/>
        <v>0</v>
      </c>
      <c r="DQ963" s="32">
        <f t="shared" si="1678"/>
        <v>6819.5</v>
      </c>
      <c r="DR963" s="29"/>
      <c r="DS963" s="46">
        <f t="shared" si="1734"/>
        <v>0</v>
      </c>
      <c r="DT963" s="32">
        <f t="shared" si="1679"/>
        <v>4846</v>
      </c>
      <c r="DU963" s="29"/>
      <c r="DV963" s="46">
        <f t="shared" si="1735"/>
        <v>0</v>
      </c>
      <c r="DW963" s="32">
        <f t="shared" si="1680"/>
        <v>4835</v>
      </c>
      <c r="DX963" s="29"/>
      <c r="DY963" s="30">
        <f t="shared" si="1736"/>
        <v>0</v>
      </c>
      <c r="DZ963" s="31">
        <f t="shared" si="1681"/>
        <v>523</v>
      </c>
      <c r="EA963" s="30"/>
      <c r="EB963" s="30">
        <f t="shared" si="1737"/>
        <v>0</v>
      </c>
      <c r="EC963" s="34">
        <f t="shared" si="1682"/>
        <v>369</v>
      </c>
      <c r="ED963" s="29"/>
      <c r="EE963" s="46">
        <f t="shared" si="1738"/>
        <v>0</v>
      </c>
      <c r="EF963" s="32">
        <f t="shared" si="1683"/>
        <v>4769</v>
      </c>
      <c r="EG963" s="61"/>
      <c r="EH963" s="61">
        <f t="shared" si="1739"/>
        <v>0</v>
      </c>
      <c r="EI963" s="61">
        <f t="shared" si="1684"/>
        <v>22617</v>
      </c>
      <c r="EJ963" s="61"/>
      <c r="EK963" s="61">
        <f t="shared" si="1702"/>
        <v>0</v>
      </c>
      <c r="EL963" s="61">
        <f t="shared" si="1685"/>
        <v>21247</v>
      </c>
      <c r="EM963" s="132">
        <f t="shared" si="1703"/>
        <v>166605.54732899999</v>
      </c>
    </row>
    <row r="964" spans="1:143" ht="11.25" customHeight="1" x14ac:dyDescent="0.25">
      <c r="A964" s="419">
        <v>46166</v>
      </c>
      <c r="B964" s="190">
        <v>46161</v>
      </c>
      <c r="C964" s="182">
        <v>4974</v>
      </c>
      <c r="D964" s="49"/>
      <c r="E964" s="58"/>
      <c r="F964" s="161"/>
      <c r="G964" s="60"/>
      <c r="H964" s="61"/>
      <c r="I964" s="44">
        <f t="shared" si="1759"/>
        <v>0</v>
      </c>
      <c r="J964" s="83">
        <f t="shared" si="1760"/>
        <v>116093</v>
      </c>
      <c r="K964" s="61"/>
      <c r="L964" s="44">
        <f t="shared" si="1752"/>
        <v>0</v>
      </c>
      <c r="M964" s="83">
        <f t="shared" si="1771"/>
        <v>7752</v>
      </c>
      <c r="N964" s="61"/>
      <c r="O964" s="44">
        <f t="shared" si="1741"/>
        <v>0</v>
      </c>
      <c r="P964" s="83">
        <f t="shared" si="1761"/>
        <v>110136</v>
      </c>
      <c r="Q964" s="61"/>
      <c r="R964" s="61">
        <f t="shared" si="1742"/>
        <v>0</v>
      </c>
      <c r="S964" s="61">
        <f t="shared" si="1762"/>
        <v>13612</v>
      </c>
      <c r="T964" s="61"/>
      <c r="U964" s="61">
        <f t="shared" si="1666"/>
        <v>0</v>
      </c>
      <c r="V964" s="61">
        <f t="shared" si="1705"/>
        <v>49035.600000000006</v>
      </c>
      <c r="W964" s="140"/>
      <c r="X964" s="144">
        <f t="shared" si="1661"/>
        <v>0</v>
      </c>
      <c r="Y964" s="61">
        <f t="shared" si="1706"/>
        <v>6245</v>
      </c>
      <c r="Z964" s="61"/>
      <c r="AA964" s="140">
        <f t="shared" si="1697"/>
        <v>0</v>
      </c>
      <c r="AB964" s="61">
        <f t="shared" si="1707"/>
        <v>5897</v>
      </c>
      <c r="AC964" s="61"/>
      <c r="AD964" s="61">
        <f t="shared" si="1698"/>
        <v>0</v>
      </c>
      <c r="AE964" s="61">
        <f t="shared" si="1708"/>
        <v>3738</v>
      </c>
      <c r="AF964" s="61"/>
      <c r="AG964" s="60">
        <f t="shared" si="1699"/>
        <v>0</v>
      </c>
      <c r="AH964" s="145">
        <f t="shared" si="1709"/>
        <v>4534.5</v>
      </c>
      <c r="AI964" s="61"/>
      <c r="AJ964" s="140">
        <f t="shared" si="1746"/>
        <v>0</v>
      </c>
      <c r="AK964" s="61">
        <f t="shared" si="1710"/>
        <v>22013</v>
      </c>
      <c r="AL964" s="61"/>
      <c r="AM964" s="140">
        <f t="shared" si="1700"/>
        <v>0</v>
      </c>
      <c r="AN964" s="61">
        <f t="shared" si="1711"/>
        <v>8763.02</v>
      </c>
      <c r="AO964" s="61"/>
      <c r="AP964" s="140">
        <f t="shared" si="1662"/>
        <v>0</v>
      </c>
      <c r="AQ964" s="61">
        <f t="shared" si="1712"/>
        <v>41645</v>
      </c>
      <c r="AR964" s="61"/>
      <c r="AS964" s="140">
        <f t="shared" si="1716"/>
        <v>0</v>
      </c>
      <c r="AT964" s="61">
        <f t="shared" si="1713"/>
        <v>2020</v>
      </c>
      <c r="AU964" s="61"/>
      <c r="AV964" s="61">
        <f t="shared" si="1667"/>
        <v>0</v>
      </c>
      <c r="AW964" s="45">
        <f t="shared" si="1758"/>
        <v>1620.0000000000014</v>
      </c>
      <c r="AX964" s="61"/>
      <c r="AY964" s="61">
        <f t="shared" si="1717"/>
        <v>0</v>
      </c>
      <c r="AZ964" s="61">
        <f t="shared" si="1763"/>
        <v>1577.6</v>
      </c>
      <c r="BA964" s="61"/>
      <c r="BB964" s="140">
        <f t="shared" si="1718"/>
        <v>0</v>
      </c>
      <c r="BC964" s="61">
        <f t="shared" si="1755"/>
        <v>1112.3999999999999</v>
      </c>
      <c r="BD964" s="61"/>
      <c r="BE964" s="140">
        <f t="shared" si="1719"/>
        <v>0</v>
      </c>
      <c r="BF964" s="61">
        <f t="shared" si="1757"/>
        <v>6609.3200000000015</v>
      </c>
      <c r="BG964" s="61"/>
      <c r="BH964" s="140">
        <f t="shared" si="1748"/>
        <v>0</v>
      </c>
      <c r="BI964" s="61">
        <f t="shared" si="1749"/>
        <v>29888.139999999985</v>
      </c>
      <c r="BJ964" s="61"/>
      <c r="BK964" s="140">
        <f t="shared" si="1721"/>
        <v>0</v>
      </c>
      <c r="BL964" s="61">
        <f t="shared" si="1669"/>
        <v>4141.4000000000005</v>
      </c>
      <c r="BM964" s="61"/>
      <c r="BN964" s="140">
        <f t="shared" si="1670"/>
        <v>0</v>
      </c>
      <c r="BO964" s="61">
        <f t="shared" si="1671"/>
        <v>5082.300000000002</v>
      </c>
      <c r="BP964" s="61">
        <v>21945.599999999999</v>
      </c>
      <c r="BQ964" s="140">
        <f t="shared" si="1767"/>
        <v>0</v>
      </c>
      <c r="BR964" s="61">
        <f t="shared" si="1753"/>
        <v>22614.21999999999</v>
      </c>
      <c r="BS964" s="61"/>
      <c r="BT964" s="61">
        <f t="shared" si="1768"/>
        <v>0</v>
      </c>
      <c r="BU964" s="61">
        <f t="shared" si="1764"/>
        <v>7069</v>
      </c>
      <c r="BV964" s="61"/>
      <c r="BW964" s="61">
        <f t="shared" si="1769"/>
        <v>0</v>
      </c>
      <c r="BX964" s="61">
        <f t="shared" si="1765"/>
        <v>76224</v>
      </c>
      <c r="BY964" s="61"/>
      <c r="BZ964" s="61">
        <f t="shared" si="1770"/>
        <v>0</v>
      </c>
      <c r="CA964" s="61">
        <f t="shared" si="1766"/>
        <v>2549</v>
      </c>
      <c r="CB964" s="61"/>
      <c r="CC964" s="61">
        <f t="shared" si="1740"/>
        <v>0</v>
      </c>
      <c r="CD964" s="61">
        <f t="shared" si="1743"/>
        <v>33367.54</v>
      </c>
      <c r="CE964" s="61"/>
      <c r="CF964" s="61">
        <f t="shared" si="1672"/>
        <v>0</v>
      </c>
      <c r="CG964" s="61">
        <f t="shared" si="1673"/>
        <v>3824.4999999999995</v>
      </c>
      <c r="CH964" s="61"/>
      <c r="CI964" s="61">
        <f t="shared" si="1722"/>
        <v>0</v>
      </c>
      <c r="CJ964" s="61">
        <f t="shared" si="1690"/>
        <v>6757.8</v>
      </c>
      <c r="CK964" s="61"/>
      <c r="CL964" s="140">
        <f t="shared" si="1723"/>
        <v>0</v>
      </c>
      <c r="CM964" s="145">
        <f t="shared" si="1674"/>
        <v>4864</v>
      </c>
      <c r="CN964" s="61"/>
      <c r="CO964" s="140">
        <f t="shared" si="1724"/>
        <v>0</v>
      </c>
      <c r="CP964" s="145">
        <f t="shared" si="1675"/>
        <v>3955</v>
      </c>
      <c r="CQ964" s="61"/>
      <c r="CR964" s="140">
        <f t="shared" si="1725"/>
        <v>0</v>
      </c>
      <c r="CS964" s="145">
        <f t="shared" si="1756"/>
        <v>5186</v>
      </c>
      <c r="CT964" s="61"/>
      <c r="CU964" s="140">
        <f t="shared" si="1726"/>
        <v>0</v>
      </c>
      <c r="CV964" s="145">
        <f t="shared" si="1676"/>
        <v>6929</v>
      </c>
      <c r="CW964" s="61"/>
      <c r="CX964" s="61">
        <f t="shared" si="1727"/>
        <v>0</v>
      </c>
      <c r="CY964" s="60">
        <f t="shared" si="1745"/>
        <v>6801.7599999999984</v>
      </c>
      <c r="CZ964" s="145"/>
      <c r="DA964" s="61">
        <f t="shared" si="1728"/>
        <v>0</v>
      </c>
      <c r="DB964" s="61">
        <f t="shared" si="1691"/>
        <v>64238</v>
      </c>
      <c r="DC964" s="61"/>
      <c r="DD964" s="61">
        <f t="shared" si="1729"/>
        <v>0</v>
      </c>
      <c r="DE964" s="61">
        <f t="shared" si="1692"/>
        <v>111009</v>
      </c>
      <c r="DF964" s="61"/>
      <c r="DG964" s="144">
        <f t="shared" si="1730"/>
        <v>0</v>
      </c>
      <c r="DH964" s="61">
        <f t="shared" si="1744"/>
        <v>441134</v>
      </c>
      <c r="DI964" s="61"/>
      <c r="DJ964" s="61">
        <f t="shared" si="1731"/>
        <v>0</v>
      </c>
      <c r="DK964" s="61">
        <f t="shared" si="1677"/>
        <v>3768</v>
      </c>
      <c r="DL964" s="212"/>
      <c r="DM964" s="208">
        <f t="shared" si="1732"/>
        <v>0</v>
      </c>
      <c r="DN964" s="31">
        <f t="shared" si="1664"/>
        <v>0</v>
      </c>
      <c r="DO964" s="29"/>
      <c r="DP964" s="46">
        <f t="shared" si="1733"/>
        <v>0</v>
      </c>
      <c r="DQ964" s="32">
        <f t="shared" si="1678"/>
        <v>6819.5</v>
      </c>
      <c r="DR964" s="29"/>
      <c r="DS964" s="46">
        <f t="shared" si="1734"/>
        <v>0</v>
      </c>
      <c r="DT964" s="32">
        <f t="shared" si="1679"/>
        <v>4846</v>
      </c>
      <c r="DU964" s="29"/>
      <c r="DV964" s="46">
        <f t="shared" si="1735"/>
        <v>0</v>
      </c>
      <c r="DW964" s="32">
        <f t="shared" si="1680"/>
        <v>4835</v>
      </c>
      <c r="DX964" s="29"/>
      <c r="DY964" s="30">
        <f t="shared" si="1736"/>
        <v>0</v>
      </c>
      <c r="DZ964" s="31">
        <f t="shared" si="1681"/>
        <v>523</v>
      </c>
      <c r="EA964" s="30"/>
      <c r="EB964" s="30">
        <f t="shared" si="1737"/>
        <v>0</v>
      </c>
      <c r="EC964" s="34">
        <f t="shared" si="1682"/>
        <v>369</v>
      </c>
      <c r="ED964" s="29"/>
      <c r="EE964" s="46">
        <f t="shared" si="1738"/>
        <v>0</v>
      </c>
      <c r="EF964" s="32">
        <f t="shared" si="1683"/>
        <v>4769</v>
      </c>
      <c r="EG964" s="61"/>
      <c r="EH964" s="61">
        <f t="shared" si="1739"/>
        <v>0</v>
      </c>
      <c r="EI964" s="61">
        <f t="shared" si="1684"/>
        <v>22617</v>
      </c>
      <c r="EJ964" s="61"/>
      <c r="EK964" s="61">
        <f t="shared" si="1702"/>
        <v>0</v>
      </c>
      <c r="EL964" s="61">
        <f t="shared" si="1685"/>
        <v>21247</v>
      </c>
      <c r="EM964" s="132">
        <f t="shared" si="1703"/>
        <v>167420.54732899999</v>
      </c>
    </row>
    <row r="965" spans="1:143" s="93" customFormat="1" ht="11.25" customHeight="1" x14ac:dyDescent="0.25">
      <c r="A965" s="419">
        <v>46166</v>
      </c>
      <c r="B965" s="464">
        <v>46161</v>
      </c>
      <c r="C965" s="182">
        <v>4974</v>
      </c>
      <c r="D965" s="49"/>
      <c r="E965" s="58"/>
      <c r="F965" s="161"/>
      <c r="G965" s="60"/>
      <c r="H965" s="61"/>
      <c r="I965" s="44">
        <f t="shared" si="1759"/>
        <v>0</v>
      </c>
      <c r="J965" s="83">
        <f t="shared" si="1760"/>
        <v>116093</v>
      </c>
      <c r="K965" s="61"/>
      <c r="L965" s="44">
        <f t="shared" si="1752"/>
        <v>0</v>
      </c>
      <c r="M965" s="83">
        <f t="shared" si="1771"/>
        <v>7752</v>
      </c>
      <c r="N965" s="61"/>
      <c r="O965" s="44">
        <f t="shared" si="1741"/>
        <v>0</v>
      </c>
      <c r="P965" s="83">
        <f t="shared" si="1761"/>
        <v>110136</v>
      </c>
      <c r="Q965" s="61"/>
      <c r="R965" s="61">
        <f t="shared" si="1742"/>
        <v>0</v>
      </c>
      <c r="S965" s="61">
        <f t="shared" si="1762"/>
        <v>13612</v>
      </c>
      <c r="T965" s="61"/>
      <c r="U965" s="61">
        <f t="shared" si="1666"/>
        <v>0</v>
      </c>
      <c r="V965" s="61">
        <f t="shared" si="1705"/>
        <v>49035.600000000006</v>
      </c>
      <c r="W965" s="140"/>
      <c r="X965" s="144">
        <f t="shared" ref="X965:X1028" si="1772">IF(OR(D965="NPC6ASZDB-BK015C",D965="NPP6ASZDB-BK010M",D965="NPP6ASZDB-BK005M",D965="NPP6ASZDB-BK003M",D965="NPP6ASZDB-BK002M",D965="NPP6ASZDB-BK001M",D965="NPC6ASZDB-BK030C",D965="NPC6ASZDB-BK950C",D965="NPC6ASZDB-BK550C",D965="NPC06SZDB-BK006M",D965="NPC06SZDB-BK007M",D965="NPC06SZDB-BK004M",D965="NPC06SZDB-BK002M",D965="NPC06SZDB-BK003M",D965="NPC6ASZDB-BK007M",D965="NPC6ASZDB-BK350C",D965="NPC6ASZDB-BK175C",D965="NPC6ASZDB-BK075C",D965="NPC6ASZDB-BK125C",D965="NPC6ASZDB-BK050C",D965="NPC6ASZDB-BK025C",D965="NPC6ASZDB-BK250C",D965="NPC6ASZDB-BK004M",D965="NPC6ASZDB-BK030M",D965="NPC6ASZDB-BK013M",D965="NPC6ASZDB-BK750C",D965="NPC06SZDB-BK150C",D965="NPC06SZDB-BK001M",D965="NPC06SZDB-BK050C",D965="NPC6ASZDB-BK150C",D965="NPC6ASZDB-BK015M",D965="NPC6ASZDB-BK001M",D965="NPC6ASZDB-BK002M",D965="NPC6ASZDB-BK003M",D965="NPC6ASZDB-BK005M",D965="NPC6ASZDB-BK010M",D965="NPC6ASZDB-BK020M",),E965*(F965+0.1),0)</f>
        <v>0</v>
      </c>
      <c r="Y965" s="61">
        <f t="shared" si="1706"/>
        <v>6245</v>
      </c>
      <c r="Z965" s="61"/>
      <c r="AA965" s="140">
        <f t="shared" si="1697"/>
        <v>0</v>
      </c>
      <c r="AB965" s="61">
        <f t="shared" si="1707"/>
        <v>5897</v>
      </c>
      <c r="AC965" s="61"/>
      <c r="AD965" s="61">
        <f t="shared" si="1698"/>
        <v>0</v>
      </c>
      <c r="AE965" s="61">
        <f t="shared" si="1708"/>
        <v>3738</v>
      </c>
      <c r="AF965" s="61"/>
      <c r="AG965" s="60">
        <f t="shared" si="1699"/>
        <v>0</v>
      </c>
      <c r="AH965" s="145">
        <f t="shared" si="1709"/>
        <v>4534.5</v>
      </c>
      <c r="AI965" s="61"/>
      <c r="AJ965" s="140">
        <f t="shared" si="1746"/>
        <v>0</v>
      </c>
      <c r="AK965" s="61">
        <f t="shared" si="1710"/>
        <v>22013</v>
      </c>
      <c r="AL965" s="61"/>
      <c r="AM965" s="140">
        <f t="shared" si="1700"/>
        <v>0</v>
      </c>
      <c r="AN965" s="61">
        <f t="shared" si="1711"/>
        <v>8763.02</v>
      </c>
      <c r="AO965" s="61"/>
      <c r="AP965" s="140">
        <f t="shared" ref="AP965:AP1028" si="1773">IF(OR(D965="NPC6ASZDB-BL015C",D965="NPP6ASZDB-BL150C",D965="NPP6ASZDB-BL009M",D965="NPP6ASZDB-BL006M",D965="NPP6ASZDB-BL008M",D965="NPP6ASZDB-BL010M",D965="NPP6ASZDB-BL250C",D965="NPP6ASZDB-BL002M",D965="NPC6ASZDB-BL025C",D965="NPC6ASZDB-BL006M",D965="NPC6ASZDB-BL014M",D965="NPC6ASZDB-BL015M",D965="NPC06SZDB-BL015M",D965="NPC6ASZDB-BL013C",D965="NPC6ASZDB-BL030C",D965="NPC6ASZDB-BL350C",D965="NPC06SZDB-BL020C",D965="NPC6ASZDB-BL012M",D965="NPC6ASZDB-BL008M",D965="NPC6ASZDB-BL009M",D965="NPC6ASZDB-BL007M",D965="NPC6ASZDB-BL750C",D965="NPC06SZDB-BL050C",D965="NPC6ASZDB-BL250C",D965="NPC6ASZDB-BL050C",D965="NPC06SZDB-BL010M",D965="NPC6ASZDB-BL015M",D965="NPC6ASZDB-BL020M",D965="NPC06SZDB-BL150C",D965="NPC6ASZDB-BL030M",D965="NPC6ASZDB-BL150C",D965="NPC06SZDB-BL001M",D965="NPC06SZDB-BL003M",D965="NPC06SZDB-BL002M",D965="NPC6ASZDB-BL001M",D965="NPC6ASZDB-BL002M",D965="NPC6ASZDB-BL003M",D965="NPC6ASZDB-BL004M",D965="NPC6ASZDB-BL005M",D965="NPC6ASZDB-BL010M",),E965*(F965+0.1),0)</f>
        <v>0</v>
      </c>
      <c r="AQ965" s="61">
        <f t="shared" si="1712"/>
        <v>41645</v>
      </c>
      <c r="AR965" s="61"/>
      <c r="AS965" s="140">
        <f t="shared" si="1716"/>
        <v>0</v>
      </c>
      <c r="AT965" s="61">
        <f t="shared" si="1713"/>
        <v>2020</v>
      </c>
      <c r="AU965" s="61"/>
      <c r="AV965" s="61">
        <f t="shared" si="1667"/>
        <v>0</v>
      </c>
      <c r="AW965" s="45">
        <f t="shared" si="1758"/>
        <v>1620.0000000000014</v>
      </c>
      <c r="AX965" s="61"/>
      <c r="AY965" s="61">
        <f t="shared" si="1717"/>
        <v>0</v>
      </c>
      <c r="AZ965" s="61">
        <f t="shared" si="1763"/>
        <v>1577.6</v>
      </c>
      <c r="BA965" s="61"/>
      <c r="BB965" s="140">
        <f t="shared" si="1718"/>
        <v>0</v>
      </c>
      <c r="BC965" s="61">
        <f t="shared" si="1755"/>
        <v>1112.3999999999999</v>
      </c>
      <c r="BD965" s="61"/>
      <c r="BE965" s="140">
        <f t="shared" si="1719"/>
        <v>0</v>
      </c>
      <c r="BF965" s="61">
        <f t="shared" si="1757"/>
        <v>6609.3200000000015</v>
      </c>
      <c r="BG965" s="61"/>
      <c r="BH965" s="140">
        <f t="shared" si="1748"/>
        <v>0</v>
      </c>
      <c r="BI965" s="61">
        <f t="shared" si="1749"/>
        <v>29888.139999999985</v>
      </c>
      <c r="BJ965" s="61"/>
      <c r="BK965" s="140">
        <f t="shared" si="1721"/>
        <v>0</v>
      </c>
      <c r="BL965" s="61">
        <f t="shared" si="1669"/>
        <v>4141.4000000000005</v>
      </c>
      <c r="BM965" s="61"/>
      <c r="BN965" s="140">
        <f t="shared" si="1670"/>
        <v>0</v>
      </c>
      <c r="BO965" s="61">
        <f t="shared" si="1671"/>
        <v>5082.300000000002</v>
      </c>
      <c r="BP965" s="61"/>
      <c r="BQ965" s="140">
        <f t="shared" si="1767"/>
        <v>0</v>
      </c>
      <c r="BR965" s="61">
        <f t="shared" si="1753"/>
        <v>22614.21999999999</v>
      </c>
      <c r="BS965" s="61"/>
      <c r="BT965" s="61">
        <f t="shared" si="1768"/>
        <v>0</v>
      </c>
      <c r="BU965" s="61">
        <f t="shared" si="1764"/>
        <v>7069</v>
      </c>
      <c r="BV965" s="61"/>
      <c r="BW965" s="61">
        <f t="shared" si="1769"/>
        <v>0</v>
      </c>
      <c r="BX965" s="61">
        <f t="shared" si="1765"/>
        <v>76224</v>
      </c>
      <c r="BY965" s="61">
        <v>50000</v>
      </c>
      <c r="BZ965" s="61">
        <f t="shared" si="1770"/>
        <v>0</v>
      </c>
      <c r="CA965" s="61">
        <f t="shared" si="1766"/>
        <v>52549</v>
      </c>
      <c r="CB965" s="61"/>
      <c r="CC965" s="61">
        <f t="shared" si="1740"/>
        <v>0</v>
      </c>
      <c r="CD965" s="61">
        <f t="shared" si="1743"/>
        <v>33367.54</v>
      </c>
      <c r="CE965" s="61"/>
      <c r="CF965" s="61">
        <f t="shared" si="1672"/>
        <v>0</v>
      </c>
      <c r="CG965" s="61">
        <f t="shared" si="1673"/>
        <v>3824.4999999999995</v>
      </c>
      <c r="CH965" s="61"/>
      <c r="CI965" s="61">
        <f t="shared" si="1722"/>
        <v>0</v>
      </c>
      <c r="CJ965" s="61">
        <f t="shared" si="1690"/>
        <v>6757.8</v>
      </c>
      <c r="CK965" s="61"/>
      <c r="CL965" s="140">
        <f t="shared" si="1723"/>
        <v>0</v>
      </c>
      <c r="CM965" s="145">
        <f t="shared" si="1674"/>
        <v>4864</v>
      </c>
      <c r="CN965" s="61"/>
      <c r="CO965" s="140">
        <f t="shared" si="1724"/>
        <v>0</v>
      </c>
      <c r="CP965" s="145">
        <f t="shared" si="1675"/>
        <v>3955</v>
      </c>
      <c r="CQ965" s="61"/>
      <c r="CR965" s="140">
        <f t="shared" si="1725"/>
        <v>0</v>
      </c>
      <c r="CS965" s="145">
        <f t="shared" si="1756"/>
        <v>5186</v>
      </c>
      <c r="CT965" s="61"/>
      <c r="CU965" s="140">
        <f t="shared" si="1726"/>
        <v>0</v>
      </c>
      <c r="CV965" s="145">
        <f t="shared" si="1676"/>
        <v>6929</v>
      </c>
      <c r="CW965" s="61"/>
      <c r="CX965" s="61">
        <f t="shared" si="1727"/>
        <v>0</v>
      </c>
      <c r="CY965" s="60">
        <f t="shared" si="1745"/>
        <v>6801.7599999999984</v>
      </c>
      <c r="CZ965" s="145"/>
      <c r="DA965" s="61">
        <f t="shared" si="1728"/>
        <v>0</v>
      </c>
      <c r="DB965" s="61">
        <f t="shared" si="1691"/>
        <v>64238</v>
      </c>
      <c r="DC965" s="61"/>
      <c r="DD965" s="61">
        <f t="shared" si="1729"/>
        <v>0</v>
      </c>
      <c r="DE965" s="61">
        <f t="shared" si="1692"/>
        <v>111009</v>
      </c>
      <c r="DF965" s="61"/>
      <c r="DG965" s="144">
        <f t="shared" si="1730"/>
        <v>0</v>
      </c>
      <c r="DH965" s="61">
        <f t="shared" si="1744"/>
        <v>441134</v>
      </c>
      <c r="DI965" s="61"/>
      <c r="DJ965" s="61">
        <f t="shared" si="1731"/>
        <v>0</v>
      </c>
      <c r="DK965" s="61">
        <f t="shared" si="1677"/>
        <v>3768</v>
      </c>
      <c r="DL965" s="212"/>
      <c r="DM965" s="208">
        <f t="shared" si="1732"/>
        <v>0</v>
      </c>
      <c r="DN965" s="31">
        <f t="shared" ref="DN965:DN1028" si="1774">DN964+DL965-DM965</f>
        <v>0</v>
      </c>
      <c r="DO965" s="29"/>
      <c r="DP965" s="46">
        <f t="shared" si="1733"/>
        <v>0</v>
      </c>
      <c r="DQ965" s="32">
        <f t="shared" si="1678"/>
        <v>6819.5</v>
      </c>
      <c r="DR965" s="29"/>
      <c r="DS965" s="46">
        <f t="shared" si="1734"/>
        <v>0</v>
      </c>
      <c r="DT965" s="32">
        <f t="shared" si="1679"/>
        <v>4846</v>
      </c>
      <c r="DU965" s="29"/>
      <c r="DV965" s="46">
        <f t="shared" si="1735"/>
        <v>0</v>
      </c>
      <c r="DW965" s="32">
        <f t="shared" si="1680"/>
        <v>4835</v>
      </c>
      <c r="DX965" s="29"/>
      <c r="DY965" s="30">
        <f t="shared" si="1736"/>
        <v>0</v>
      </c>
      <c r="DZ965" s="31">
        <f t="shared" si="1681"/>
        <v>523</v>
      </c>
      <c r="EA965" s="30"/>
      <c r="EB965" s="30">
        <f t="shared" si="1737"/>
        <v>0</v>
      </c>
      <c r="EC965" s="34">
        <f t="shared" si="1682"/>
        <v>369</v>
      </c>
      <c r="ED965" s="29"/>
      <c r="EE965" s="46">
        <f t="shared" si="1738"/>
        <v>0</v>
      </c>
      <c r="EF965" s="32">
        <f t="shared" si="1683"/>
        <v>4769</v>
      </c>
      <c r="EG965" s="61"/>
      <c r="EH965" s="61">
        <f t="shared" si="1739"/>
        <v>0</v>
      </c>
      <c r="EI965" s="61">
        <f t="shared" si="1684"/>
        <v>22617</v>
      </c>
      <c r="EJ965" s="61"/>
      <c r="EK965" s="61">
        <f t="shared" si="1702"/>
        <v>0</v>
      </c>
      <c r="EL965" s="61">
        <f t="shared" si="1685"/>
        <v>21247</v>
      </c>
      <c r="EM965" s="132">
        <f t="shared" si="1703"/>
        <v>168570.54732899999</v>
      </c>
    </row>
    <row r="966" spans="1:143" ht="11.25" customHeight="1" x14ac:dyDescent="0.25">
      <c r="A966" s="419">
        <v>46166</v>
      </c>
      <c r="B966" s="464">
        <v>46161</v>
      </c>
      <c r="C966" s="182">
        <v>4974</v>
      </c>
      <c r="D966" s="49"/>
      <c r="E966" s="58"/>
      <c r="F966" s="161"/>
      <c r="G966" s="60"/>
      <c r="H966" s="61"/>
      <c r="I966" s="44">
        <f t="shared" si="1759"/>
        <v>0</v>
      </c>
      <c r="J966" s="83">
        <f t="shared" si="1760"/>
        <v>116093</v>
      </c>
      <c r="K966" s="61"/>
      <c r="L966" s="44">
        <f t="shared" si="1752"/>
        <v>0</v>
      </c>
      <c r="M966" s="83">
        <f t="shared" si="1771"/>
        <v>7752</v>
      </c>
      <c r="N966" s="61"/>
      <c r="O966" s="44">
        <f t="shared" ref="O966:O983" si="1775">IF(OR(D966="NPC6ASZDB-WT019M",D966="NPC6ASZDB-RD015M",D966="NPC06SZDB-BK006M",D966="NPC06SZDB-BK007M",D966="NPC6ASZDB-OR750C",D966="NPC06SZDB-BK004M",D966="NPC06SZDB-BL015M",D966="NPC6ASZDB-BL013C",D966="NPC6ASZDB-BL030C",D966="NPC6ASZDB-GY009M",D966="NPC06SZDB-BK002M",D966="NPC6ASZDB-GY025C",D966="NPC06SZDB-BK003M",D966="NPC06SZDB-GY005M",D966="NPC6ASZDB-RD020C",D966="NPC06SZDB-YL040M",D966="NPC6ASZDB-GY125C",D966="NPC06SZDB-YL002M",D966="NPC6ASZDB-WT100M",D966="NPC6ASZDB-RD008M",D966="NPC6ASZDB-YL009M",D966="NPC6ASZDB-VT010M",D966="NPC6ASZDB-OR007M",D966="NPC6ASZDB-VT007M",D966="NPC6ASZDB-BK007M",D966="NPC6ASZDB-GY350C",D966="NPC6ASZDB-YL350C",D966="NPC6ASZDB-OR350C",D966="NPC6ASZDB-VT350C",D966="NPC6ASZDB-BL350C",D966="NPC6ASZDB-RD350C",D966="NPC6ASZDB-BK350C",D966="NPC6ASZDB-VT003M",D966="NPC6ASZDB-OR250C",D966="NPC6ASZDB-VT250C",D966="NPC6ASZDB-VT002M",D966="NPC6ASZDB-VT050C",D966="NPC6ASZDB-VT001M",D966="NPC6ASZDB-VT150C",D966="NPC6ASZDB-WT017C",D966="NPC6ASZDB-RD030C",D966="NPC6ASZDB-WT030C",D966="NPC6ASZDB-OR020M",D966="NPC6ASZDB-OR020M",D966="NPC6ASZDB-OR015M",D966="NPC06SZDB-WT025C",D966="NPC6ASZDB-WT013M",D966="NPC6ASZDB-BK175C",D966="NPC6ASZDB-GY075C",D966="NPC6ASZDB-BK075C",D966="NPC6ASZDB-BK125C",D966="NPC6ASZDB-GN250C",D966="NPC6ASZDB-WT011M",D966="NPC6ASZDB-WT014M",D966="NPC6ASZDB-OR005M",D966="NPC6ASZDB-GY006M",D966="NPC6ASZDB-WT550C",D966="NPC6ASZDB-WT650C",D966="NPC6ASZDB-WT850C",D966="NPC6ASZDB-WT950C",D966="NPC6ASZDB-RD250C",D966="NPC06SZDB-GY015C",D966="NPC06SZDB-BL020C",D966="NPC06SZDB-YL015C",D966="NPC6ASZDB-BL012M",D966="NPC6ASZDB-WT020C",D966="NPC6ASZDB-BL008M",D966="NPC6ASZDB-BL009M",D966="NPC6ASZDB-WT022M",D966="NPC6ASZDB-YL007M",D966="NPC06SZDB-WT250C",D966="NPC6ASZDB-BL007M",D966="NPC6ASZDB-BK050C",D966="NPC6ASZDB-BK025C",D966="NPC6ASZDB-BL750C",D966="NPC6ASZDB-OR010M",D966="NPC06SZDB-RD015M",D966="NPC6ASZDB-YL012M",D966="NPC6ASZDB-YL030M",D966="NPC6ASZDB-YL020M",D966="NPC6ASZDB-RD050C",D966="NPC06SZDB-BL050C",D966="NPC06SZDB-RD050C",D966="NPC06SZDB-YL050C",D966="NPC06SZDB-YL003M",D966="NPC06SZDB-GN002M",D966="NPC6ASZDB-RD010M",D966="NPC6ASZDB-GY450C",D966="NPC6ASZDB-GY450C",D966="NPC6ASZDB-BL250C",D966="NPC6ASZDB-GY050C",D966="NPC6ASZDB-YL250C",D966="NPC6ASZDB-YL008M",D966="NPC06SZDB-YL010M",D966="NPC6ASZDB-GY008M",D966="NPC06SZDB-RD005M",D966="NPC6ASZDB-BL050C",D966="NPC6ASZDB-WT450C",D966="NPC6ASZDB-OR050C",D966="NPC06SZDB-GN010M",D966="NPC06SZDB-RD010M",D966="NPC06SZDB-BL010M",D966="NPC6ASZDB-GY050C",D966="NPC6ASZDB-YL025C",D966="NPC6ASZDB-BK250C",D966="NPC6ASZDB-BK004M",D966="NPC6ASZDB-YL006M",D966="NPC06SZDB-WT007M",D966="NPC6ASZDB-BL015M",D966="NPC6ASZDB-BL020M",D966="NPC6ASZDB-GN010M",D966="NPC6ASZDB-GN015M",D966="NPC6ASZDB-GY250C",D966="NPC6ASZDB-BK030M",D966="NPC06SZDB-GY003M",D966="NPC06SZDB-BL150C",D966="NPC6ASZDB-BK013M",D966="NPC6ASZDB-OR150C",D966="NPC6ASZDB-GY007M",D966="NPC6ASZDB-BK750C",D966="NPC06SZDB-GN003M",D966="NPC06SZDB-BK150C",D966="NPC06SZDB-BK001M",D966="NPC6ASZDB-RD007M",D966="NPC6ASZDB-RD010M",D966="NPC06SZDB-GY006M",D966="NPC06SZDB-GY015M",D966="NPC06SZDB-BK050C",D966="NPC6ASZDB-GN025C",D966="NPC6ASZDB-WT009M",D966="NPC6ASZDB-OR004M",D966="NPC6ASZDB-WT075C",D966="NPC6ASZDB-WT175C",D966="NPC06SZDB-GY001M",D966="NPC06SZDB-GY002M",D966="NPC6ASZDB-WT125C",D966="NPC6ASZDB-WT225C",D966="NPC6ASZDB-WT275C",D966="NPC6ASZDB-GY015M",D966="NPC6ASZDB-RD001M",D966="NPC6ASZDB-RD005M",D966="NPC6ASZDB-WT025C",D966="NPC6ASZDB-YL001M",D966="NPC6ASZDB-YL005M",D966="NPC06SZDB-GY010M",D966="NPC06SZDB-YL005M",D966="NPC06SZDB-YL001M",D966="NPC6ASZDB-BK150C",D966="NPC6ASZDB-BL030M",D966="NPC6ASZDB-YL050C",D966="NPC6ASZDB-YL010M",D966=1711167,D966="NPC6ASZDB-OR010M",D966="NPC06SZDB-YL150C",D966="NPC6ASZDB-OR005M",D966="NPC06SZDB-OR002M",D966="NPC6ASZDB-RD150C",D966="NPC6ASZDB-WT025M",D966="NPC6ASZDB-WT150C",D966="NPC6ASZDB-WT250C",D966="NPC6ASZDB-WT350C",D966="NPC6ASZDB-YL002M",D966="NPC6ASZDB-WT012M",D966="NPC6ASZDB-BL150C",D966="NPC6ASZDB-WT015M",D966="NPC6ASZDB-YL150C",D966="NPC6ASZDB-YL003M",D966="NPC6ASZDB-WT750C",D966="NPC6ASZDB-GN050C",D966="NPC6ASZDB-WT008M",D966="NPC06SZDB-OR010M",D966="NPC6ASZDB-GY150C",D966="NPC6ASZDB-GN150C",D966="NPC6ASZDB-OR001M",D966="NPC6ASZDB-OR002M",D966="NPC6ASZDB-OR003M",D966="NPC06SZDB-RD002M",D966="NPC06SZDB-RD150C",D966="NPC6ASZDB-BK015M",D966="NPC06SZDB-GN001M",D966="NPC06SZDB-GN150C",D966="NPC06SZDB-WT030M",D966="NPC06SZDB-WT750C",D966="NPC06SZDB-WT015M",D966="NPC6ASZDB-WT030M",D966="NPC06SZDB-RD001M",D966="NPC06SZDB-RD003M",D966="NPC06SZDB-OR003M",D966="NPC06SZDB-OR001M",D966="NPC06SZDB-BL001M",D966="NPC06SZDB-BL003M",D966="NPC06SZDB-WT150C",D966="NPC06SZDB-BL002M",D966="NPC6ASZDB-WT050C",D966="NPC06SZDB-WT050C",D966="NPC06SZDB-WT001M",D966="NPC06SZDB-WT002M",D966="NPC06SZDB-WT003M",D966="NPC06SZDB-WT004M",D966="NPC06SZDB-WT005M",D966="NPC06SZDB-WT020M",D966="NPC6ASZDB-GN001M",D966="NPC6ASZDB-GN002M",D966="NPC6ASZDB-GN003M",D966="NPC6ASZDB-GN004M",D966="NPC6ASZDB-GN005M",D966="NPC6ASZDB-GN020M",D966="NPC06SZDB-WT010M",D966="NPC6ASZDB-GN030M",D966=1711091,D966=1711093,D966=1711815,D966=1711094,D966=1711095,D966=1711098,D966=2153215,D966=1711096,D966=1711097,D966=1711027,D966=2153463,D966=1711911,D966="NPC6ASZDB-WT001M",D966="NPC6ASZDB-WT002M",D966="NPC6ASZDB-WT003M",D966="NPC6ASZDB-WT004M",D966="NPC6ASZDB-WT005M",D966="NPC6ASZDB-WT006M",D966="NPC6ASZDB-WT007M",D966="NPC6ASZDB-WT010M",D966="NPC6ASZDB-WT020M",D966="NPC6ASZDB-RD002M",D966="NPC6ASZDB-RD003M",D966="NPC6ASZDB-RD020M",D966="NPC6ASZDB-GY001M",D966="NPC6ASZDB-GY002M",D966="NPC6ASZDB-GY003M",D966="NPC6ASZDB-GY004M",D966="NPC6ASZDB-GY005M",D966="NPC6ASZDB-GY010M",D966="NPC6ASZDB-GY020M",D966="NPC6ASZDB-GY025M",D966="NPC6ASZDB-GY030M",D966="NPC6ASZDB-BL001M",D966="NPC6ASZDB-BL002M",D966="NPC6ASZDB-BL003M",D966="NPC6ASZDB-BL004M",D966="NPC6ASZDB-BL005M",D966="NPC6ASZDB-BL010M",D966="NPC6ASZDB-BK001M",D966="NPC6ASZDB-BK002M",D966="NPC6ASZDB-BK003M",D966="NPC6ASZDB-BK005M",D966="NPC6ASZDB-BK010M",D966="NPC6ASZDB-BK020M",D966=1711171),E966*2,0)</f>
        <v>0</v>
      </c>
      <c r="P966" s="83">
        <f t="shared" si="1761"/>
        <v>110136</v>
      </c>
      <c r="Q966" s="61"/>
      <c r="R966" s="61">
        <f t="shared" si="1742"/>
        <v>0</v>
      </c>
      <c r="S966" s="61">
        <f t="shared" si="1762"/>
        <v>13612</v>
      </c>
      <c r="T966" s="61"/>
      <c r="U966" s="61">
        <f t="shared" ref="U966:U977" si="1776">IF(OR(D966="NPP6ASZDB-WT020M",D966="NPP6ASZDB-WT012M",1301="NPP6ASZDB-WT008M",D966="NPP6ASZDB-WT004M",D966="NPP6ASZDB-WT025M",D966="NPP6ASZDB-WT250C",D966="NPP6ASZDB-WT010M",D966="NPP6ASZDB-WT015M",D966="NPP6ASZDB-WT650C",D966="NPP6ASZDB-WT007M",D966="NPP6ASZDB-WT750C",D966="NPP6ASZDB-WT008M",D966="NPP6ASZDB-WT006M",D966="NPP6ASZDB-WT003M",D966="NPP6ASZDB-WT150C",D966="NPP6ASZDB-WT350C",D966="NPP6ASZDB-WT005M",D966="NPC6ASZDB-WT015C",D966="NPP6ASZDB-WT001M",D966="NPP6ASZDB-WT002M",D966="NPC6ASZDB-WT028M",D966="NPC06SZDB-WT025M",D966="NPC6ASZDB-WT035M",D966="NPC6ASZDB-WT028M ",D966="NPC6ASZDB-WT019M",D966="NPC6ASZDB-WT018M",D966="NPC6ASZDB-WT023M",D966="NPC6ASZDB-WT024M",D966="NPC6ASZDB-WT017M",D966="NPC6ASZDB-WT016M",D966="NPC6ASZDB-WT100M",D966="NPC6ASZDB-WT017C",D966="NPC6ASZDB-WT030C",D966="NPC06SZDB-WT025C",D966="NPC6ASZDB-WT013M",D966="NPC6ASZDB-WT011M",D966="NPC6ASZDB-WT014M",D966="NPC6ASZDB-WT550C",D966="NPC6ASZDB-WT650C",D966="NPC6ASZDB-WT850C",D966="NPC6ASZDB-WT950C",D966="NPC6ASZDB-WT020C",D966="NPC6ASZDB-WT022M",D966="NPC06SZDB-WT250C",D966="NPC6ASZDB-WT125C",D966="NPC6ASZDB-WT450C",D966="NPC06SZDB-WT007M",D966="NPC6ASZDB-WT009M",D966="NPC6ASZDB-WT075C",D966="NPC6ASZDB-WT175C",D966="NPC6ASZDB-WT125C",D966="NPC6ASZDB-WT225C",D966="NPC6ASZDB-WT275C",D966="NPC6ASZDB-WT025C",D966="NPC6ASZDB-WT025M",D966="NPC6ASZDB-WT150C",D966="NPC6ASZDB-WT250C",D966="NPC6ASZDB-WT350C",D966="NPC6ASZDB-WT012M",D966="NPC6ASZDB-WT015M",D966="NPC6ASZDB-WT750C",D966="NPC6ASZDB-WT008M",D966="NPC06SZDB-WT030M",D966="NPC06SZDB-WT750C",D966="NPC06SZDB-WT015M",D966="NPC6ASZDB-WT030M",D966="NPC06SZDB-WT150C",D966="NPC6ASZDB-WT050C",D966="NPC06SZDB-WT050C",D966="NPC06SZDB-WT001M",D966="NPC06SZDB-WT002M",D966="NPC06SZDB-WT003M",D966="NPC06SZDB-WT004M",D966="NPC06SZDB-WT005M",D966="NPC06SZDB-WT010M",D966="NPC06SZDB-WT020M",D966=1711815,D966="NPC6ASZDB-WT001M",D966="NPC6ASZDB-WT002M",D966="NPC6ASZDB-WT003M",D966="NPC6ASZDB-WT004M",D966="NPC6ASZDB-WT005M",D966="NPC6ASZDB-WT006M",D966="NPC6ASZDB-WT007M",D966="NPC6ASZDB-WT010M",D966="NPC6ASZDB-WT020M",D966="NPC6ASZDB-WT027M",),E966*(F966+0.1),0)</f>
        <v>0</v>
      </c>
      <c r="V966" s="61">
        <f t="shared" si="1705"/>
        <v>49035.600000000006</v>
      </c>
      <c r="W966" s="140"/>
      <c r="X966" s="144">
        <f t="shared" si="1772"/>
        <v>0</v>
      </c>
      <c r="Y966" s="61">
        <f t="shared" si="1706"/>
        <v>6245</v>
      </c>
      <c r="Z966" s="61"/>
      <c r="AA966" s="140">
        <f t="shared" si="1697"/>
        <v>0</v>
      </c>
      <c r="AB966" s="61">
        <f t="shared" si="1707"/>
        <v>5897</v>
      </c>
      <c r="AC966" s="61"/>
      <c r="AD966" s="61">
        <f t="shared" si="1698"/>
        <v>0</v>
      </c>
      <c r="AE966" s="61">
        <f t="shared" si="1708"/>
        <v>3738</v>
      </c>
      <c r="AF966" s="61"/>
      <c r="AG966" s="60">
        <f t="shared" si="1699"/>
        <v>0</v>
      </c>
      <c r="AH966" s="145">
        <f t="shared" si="1709"/>
        <v>4534.5</v>
      </c>
      <c r="AI966" s="61"/>
      <c r="AJ966" s="140">
        <f t="shared" si="1746"/>
        <v>0</v>
      </c>
      <c r="AK966" s="61">
        <f t="shared" si="1710"/>
        <v>22013</v>
      </c>
      <c r="AL966" s="61"/>
      <c r="AM966" s="140">
        <f t="shared" si="1700"/>
        <v>0</v>
      </c>
      <c r="AN966" s="61">
        <f t="shared" si="1711"/>
        <v>8763.02</v>
      </c>
      <c r="AO966" s="61"/>
      <c r="AP966" s="140">
        <f t="shared" si="1773"/>
        <v>0</v>
      </c>
      <c r="AQ966" s="61">
        <f t="shared" si="1712"/>
        <v>41645</v>
      </c>
      <c r="AR966" s="61"/>
      <c r="AS966" s="140">
        <f t="shared" si="1716"/>
        <v>0</v>
      </c>
      <c r="AT966" s="61">
        <f t="shared" si="1713"/>
        <v>2020</v>
      </c>
      <c r="AU966" s="61"/>
      <c r="AV966" s="61">
        <f t="shared" ref="AV966:AV1029" si="1777">IF(OR(D966="NPC06UZDB-BK025C",D966="NPC06UZDB-BK020M",D966="NPP06UZDB-BK005M",D966="NPP06UZDB-BK150C",D966="NPP06UZDB-BK010M",D966="NPP06UZDB-BK001M",D966="NPP06UZDB-BK001M",D966="NPP06UZDB-BK002M",D966="NPP06UZDB-BK003M",D966="NPC06UZDB-BK350C",D966="NPC06UZDB-BK016M",D966="NPC06UZDB-BK011M",D966="CO155E2-01M007",D966="CO155E2-01M004",D966="NPC06UZDB-BK750C",D966="CO155E2-01M007",D966="NPC06UZDB-BK010M",D966="NPC06UZDB-BK150C",D966="NPC06UZDB-BK250C",D966="CO155E2-01C050",D966="NPC06UZDB-BK007M",D966="CO155E2-01C250",D966="CO155E2-01C150",D966="CO155E2-01C250",D966="CO155E2-01M015",D966="CO155E2-01M003",D966="CO155E2-01M005",D966="NPC06UZDB-BK005M",D966="CO155E2-01M001",D966="CO155E2-01M002",D966="CO155E2-01M010",D966="NPC06UZDB-BK050C",D966="NPC06UZDB-BK001M",D966="NPC06UZDB-BK002M",D966="NPC06UZDB-BK003M",),E966*(F966+0.12),0)</f>
        <v>0</v>
      </c>
      <c r="AW966" s="45">
        <f t="shared" si="1758"/>
        <v>1620.0000000000014</v>
      </c>
      <c r="AX966" s="61"/>
      <c r="AY966" s="61">
        <f t="shared" si="1717"/>
        <v>0</v>
      </c>
      <c r="AZ966" s="61">
        <f t="shared" si="1763"/>
        <v>1577.6</v>
      </c>
      <c r="BA966" s="61"/>
      <c r="BB966" s="140">
        <f t="shared" si="1718"/>
        <v>0</v>
      </c>
      <c r="BC966" s="61">
        <f t="shared" si="1755"/>
        <v>1112.3999999999999</v>
      </c>
      <c r="BD966" s="61"/>
      <c r="BE966" s="140">
        <f t="shared" si="1719"/>
        <v>0</v>
      </c>
      <c r="BF966" s="61">
        <f t="shared" si="1757"/>
        <v>6609.3200000000015</v>
      </c>
      <c r="BG966" s="61"/>
      <c r="BH966" s="140">
        <f t="shared" si="1748"/>
        <v>0</v>
      </c>
      <c r="BI966" s="61">
        <f t="shared" si="1749"/>
        <v>29888.139999999985</v>
      </c>
      <c r="BJ966" s="61"/>
      <c r="BK966" s="140">
        <f t="shared" si="1721"/>
        <v>0</v>
      </c>
      <c r="BL966" s="61">
        <f t="shared" ref="BL966:BL1029" si="1778">+BL965+BJ966-BK966</f>
        <v>4141.4000000000005</v>
      </c>
      <c r="BM966" s="61"/>
      <c r="BN966" s="140">
        <f t="shared" ref="BN966:BN1029" si="1779">IF(OR(D966="NPP06UZDB-OR005M",D966="NPP06UZDB-OR002M",D966="NPP06UZDB-OR003M",D966="NPP06UZDB-OR008M",D966="NPP06UZDB-OR020M",D966="NPP06UZDB-OR150C",D966="NPP06UZDB-OR010M",D966="NPC06UZDB-OR015C",D966="NPP06UZDB-OR007M",D966="NPP06UZDB-OR001M",D966="NPC06UZDB-OR008M",D966="NPC06UZDB-OR350C",D966="NPC06UZDB-OR150C",D966="NPC06UZDB-OR350C",D966="NPC06UZDB-OR007M",D966="NPC06UZDB-OR015M",D966="CO155E2-06C150",D966="CO155E2-06M001",D966="NPC06UZDB-OR750C",D966="CO155E2-06M003",D966="CO155E2-06M002",D966="NPC06UZDB-OR050C",D966="NPC06UZDB-OR001M",D966="NPC06UZDB-OR002M",D966="NPC06UZDB-OR003M",D966="NPC06UZDB-OR004M",D966="NPC06UZDB-OR005M",D966="NPC06UZDB-OR006M",D966="NPC06UZDB-OR010M",D966="NPC06UZDB-OR020M",),E966*(F966+0.12),0)</f>
        <v>0</v>
      </c>
      <c r="BO966" s="61">
        <f t="shared" ref="BO966:BO1029" si="1780">+BO965+BM966-BN966</f>
        <v>5082.300000000002</v>
      </c>
      <c r="BP966" s="61"/>
      <c r="BQ966" s="140">
        <f t="shared" si="1767"/>
        <v>0</v>
      </c>
      <c r="BR966" s="61">
        <f t="shared" si="1753"/>
        <v>22614.21999999999</v>
      </c>
      <c r="BS966" s="61">
        <v>50000</v>
      </c>
      <c r="BT966" s="61">
        <f t="shared" si="1768"/>
        <v>0</v>
      </c>
      <c r="BU966" s="61">
        <f t="shared" si="1764"/>
        <v>57069</v>
      </c>
      <c r="BV966" s="61"/>
      <c r="BW966" s="61">
        <f t="shared" si="1769"/>
        <v>0</v>
      </c>
      <c r="BX966" s="61">
        <f t="shared" si="1765"/>
        <v>76224</v>
      </c>
      <c r="BY966" s="61"/>
      <c r="BZ966" s="61">
        <f t="shared" si="1770"/>
        <v>0</v>
      </c>
      <c r="CA966" s="61">
        <f t="shared" si="1766"/>
        <v>52549</v>
      </c>
      <c r="CB966" s="61"/>
      <c r="CC966" s="61">
        <f t="shared" si="1740"/>
        <v>0</v>
      </c>
      <c r="CD966" s="61">
        <f t="shared" si="1743"/>
        <v>33367.54</v>
      </c>
      <c r="CE966" s="61"/>
      <c r="CF966" s="61">
        <f t="shared" ref="CF966:CF984" si="1781">IF(OR(D966="NPC6AUZDB-BL030C",D966="NPC6AUZDB-BL030C",D966="NPC6AUZDB-BL025C",D966="NPC6AUZDB-BL010M",D966="NPC6AUZDB-BL015M",D966="NPC6AUZDB-BL002M",D966="NPC6AUZDB-BL050C",D966="NPC6AUZDB-BL002M",D966="NPC6AUZDA-BL030M",D966="NPC6AUZDB-BL150C",D966="NPC6AUZDB-BL005M",D966="NPC6AUZDB-BL003M",D966="NPC6AUZDB-BL007M",D966="NPC6AUZDB-BL001M"),E966*(F966+0.1),0)</f>
        <v>0</v>
      </c>
      <c r="CG966" s="61">
        <f t="shared" ref="CG966:CG1029" si="1782">+CG965+CE966-CF966</f>
        <v>3824.4999999999995</v>
      </c>
      <c r="CH966" s="61"/>
      <c r="CI966" s="61">
        <f t="shared" si="1722"/>
        <v>0</v>
      </c>
      <c r="CJ966" s="61">
        <f t="shared" si="1690"/>
        <v>6757.8</v>
      </c>
      <c r="CK966" s="61"/>
      <c r="CL966" s="140">
        <f t="shared" si="1723"/>
        <v>0</v>
      </c>
      <c r="CM966" s="145">
        <f t="shared" ref="CM966:CM1029" si="1783">+CM965+CK966-CL966</f>
        <v>4864</v>
      </c>
      <c r="CN966" s="61"/>
      <c r="CO966" s="140">
        <f t="shared" si="1724"/>
        <v>0</v>
      </c>
      <c r="CP966" s="145">
        <f t="shared" ref="CP966:CP1029" si="1784">+CP965+CN966-CO966</f>
        <v>3955</v>
      </c>
      <c r="CQ966" s="61"/>
      <c r="CR966" s="140">
        <f t="shared" si="1725"/>
        <v>0</v>
      </c>
      <c r="CS966" s="145">
        <f t="shared" si="1756"/>
        <v>5186</v>
      </c>
      <c r="CT966" s="61"/>
      <c r="CU966" s="140">
        <f t="shared" si="1726"/>
        <v>0</v>
      </c>
      <c r="CV966" s="145">
        <f t="shared" ref="CV966:CV1029" si="1785">+CV965+CT966-CU966</f>
        <v>6929</v>
      </c>
      <c r="CW966" s="61"/>
      <c r="CX966" s="61">
        <f t="shared" si="1727"/>
        <v>0</v>
      </c>
      <c r="CY966" s="60">
        <f t="shared" si="1745"/>
        <v>6801.7599999999984</v>
      </c>
      <c r="CZ966" s="145"/>
      <c r="DA966" s="61">
        <f t="shared" si="1728"/>
        <v>0</v>
      </c>
      <c r="DB966" s="61">
        <f t="shared" si="1691"/>
        <v>64238</v>
      </c>
      <c r="DC966" s="61"/>
      <c r="DD966" s="61">
        <f t="shared" si="1729"/>
        <v>0</v>
      </c>
      <c r="DE966" s="61">
        <f t="shared" si="1692"/>
        <v>111009</v>
      </c>
      <c r="DF966" s="61"/>
      <c r="DG966" s="144">
        <f t="shared" si="1730"/>
        <v>0</v>
      </c>
      <c r="DH966" s="61">
        <f t="shared" si="1744"/>
        <v>441134</v>
      </c>
      <c r="DI966" s="61"/>
      <c r="DJ966" s="61">
        <f t="shared" si="1731"/>
        <v>0</v>
      </c>
      <c r="DK966" s="61">
        <f t="shared" ref="DK966:DK1029" si="1786">+DK965+DI966-DJ966</f>
        <v>3768</v>
      </c>
      <c r="DL966" s="212"/>
      <c r="DM966" s="208">
        <f t="shared" si="1732"/>
        <v>0</v>
      </c>
      <c r="DN966" s="31">
        <f t="shared" si="1774"/>
        <v>0</v>
      </c>
      <c r="DO966" s="29"/>
      <c r="DP966" s="46">
        <f t="shared" si="1733"/>
        <v>0</v>
      </c>
      <c r="DQ966" s="32">
        <f t="shared" ref="DQ966:DQ1029" si="1787">DQ965+DO966-DP966</f>
        <v>6819.5</v>
      </c>
      <c r="DR966" s="29"/>
      <c r="DS966" s="46">
        <f t="shared" si="1734"/>
        <v>0</v>
      </c>
      <c r="DT966" s="32">
        <f t="shared" ref="DT966:DT1029" si="1788">DT965+DR966-DS966</f>
        <v>4846</v>
      </c>
      <c r="DU966" s="29"/>
      <c r="DV966" s="46">
        <f t="shared" si="1735"/>
        <v>0</v>
      </c>
      <c r="DW966" s="32">
        <f t="shared" ref="DW966:DW1029" si="1789">DW965+DU966-DV966</f>
        <v>4835</v>
      </c>
      <c r="DX966" s="29"/>
      <c r="DY966" s="30">
        <f t="shared" si="1736"/>
        <v>0</v>
      </c>
      <c r="DZ966" s="31">
        <f t="shared" ref="DZ966:DZ1029" si="1790">DZ965+DX966-DY966</f>
        <v>523</v>
      </c>
      <c r="EA966" s="30"/>
      <c r="EB966" s="30">
        <f t="shared" si="1737"/>
        <v>0</v>
      </c>
      <c r="EC966" s="34">
        <f t="shared" ref="EC966:EC1029" si="1791">EC965+EA966-EB966</f>
        <v>369</v>
      </c>
      <c r="ED966" s="29"/>
      <c r="EE966" s="46">
        <f t="shared" si="1738"/>
        <v>0</v>
      </c>
      <c r="EF966" s="32">
        <f t="shared" ref="EF966:EF1029" si="1792">EF965+ED966-EE966</f>
        <v>4769</v>
      </c>
      <c r="EG966" s="61"/>
      <c r="EH966" s="61">
        <f t="shared" si="1739"/>
        <v>0</v>
      </c>
      <c r="EI966" s="61">
        <f t="shared" ref="EI966:EI1029" si="1793">+EI965+EG966-EH966</f>
        <v>22617</v>
      </c>
      <c r="EJ966" s="61"/>
      <c r="EK966" s="61">
        <f t="shared" si="1702"/>
        <v>0</v>
      </c>
      <c r="EL966" s="61">
        <f t="shared" ref="EL966:EL1029" si="1794">EL965+EJ966-EK966</f>
        <v>21247</v>
      </c>
      <c r="EM966" s="132">
        <f t="shared" si="1703"/>
        <v>180512.94732900002</v>
      </c>
    </row>
    <row r="967" spans="1:143" ht="11.25" customHeight="1" x14ac:dyDescent="0.25">
      <c r="A967" s="419">
        <v>46166</v>
      </c>
      <c r="B967" s="185">
        <v>46164</v>
      </c>
      <c r="C967" s="172">
        <v>4950</v>
      </c>
      <c r="D967" s="113"/>
      <c r="E967" s="114"/>
      <c r="F967" s="201"/>
      <c r="G967" s="116"/>
      <c r="H967" s="117"/>
      <c r="I967" s="118">
        <f t="shared" si="1759"/>
        <v>0</v>
      </c>
      <c r="J967" s="119">
        <f t="shared" si="1760"/>
        <v>116093</v>
      </c>
      <c r="K967" s="117"/>
      <c r="L967" s="118">
        <f t="shared" si="1752"/>
        <v>0</v>
      </c>
      <c r="M967" s="119">
        <f t="shared" si="1771"/>
        <v>7752</v>
      </c>
      <c r="N967" s="117"/>
      <c r="O967" s="118">
        <f t="shared" si="1775"/>
        <v>0</v>
      </c>
      <c r="P967" s="119">
        <f t="shared" si="1761"/>
        <v>110136</v>
      </c>
      <c r="Q967" s="117"/>
      <c r="R967" s="117">
        <f t="shared" si="1742"/>
        <v>0</v>
      </c>
      <c r="S967" s="117">
        <f t="shared" si="1762"/>
        <v>13612</v>
      </c>
      <c r="T967" s="117"/>
      <c r="U967" s="117">
        <f t="shared" si="1776"/>
        <v>0</v>
      </c>
      <c r="V967" s="117">
        <f t="shared" si="1705"/>
        <v>49035.600000000006</v>
      </c>
      <c r="W967" s="121"/>
      <c r="X967" s="120">
        <f t="shared" si="1772"/>
        <v>0</v>
      </c>
      <c r="Y967" s="117">
        <f t="shared" si="1706"/>
        <v>6245</v>
      </c>
      <c r="Z967" s="117"/>
      <c r="AA967" s="121">
        <f t="shared" si="1697"/>
        <v>0</v>
      </c>
      <c r="AB967" s="117">
        <f t="shared" si="1707"/>
        <v>5897</v>
      </c>
      <c r="AC967" s="117"/>
      <c r="AD967" s="117">
        <f t="shared" si="1698"/>
        <v>0</v>
      </c>
      <c r="AE967" s="117">
        <f t="shared" si="1708"/>
        <v>3738</v>
      </c>
      <c r="AF967" s="117"/>
      <c r="AG967" s="116">
        <f t="shared" si="1699"/>
        <v>0</v>
      </c>
      <c r="AH967" s="123">
        <f t="shared" si="1709"/>
        <v>4534.5</v>
      </c>
      <c r="AI967" s="117"/>
      <c r="AJ967" s="121">
        <f t="shared" si="1746"/>
        <v>0</v>
      </c>
      <c r="AK967" s="117">
        <f t="shared" si="1710"/>
        <v>22013</v>
      </c>
      <c r="AL967" s="117"/>
      <c r="AM967" s="121">
        <f t="shared" si="1700"/>
        <v>0</v>
      </c>
      <c r="AN967" s="117">
        <f t="shared" si="1711"/>
        <v>8763.02</v>
      </c>
      <c r="AO967" s="117">
        <v>24000</v>
      </c>
      <c r="AP967" s="121">
        <f t="shared" si="1773"/>
        <v>0</v>
      </c>
      <c r="AQ967" s="117">
        <f t="shared" si="1712"/>
        <v>65645</v>
      </c>
      <c r="AR967" s="117"/>
      <c r="AS967" s="121">
        <f t="shared" si="1716"/>
        <v>0</v>
      </c>
      <c r="AT967" s="117">
        <f t="shared" si="1713"/>
        <v>2020</v>
      </c>
      <c r="AU967" s="117"/>
      <c r="AV967" s="117">
        <f t="shared" si="1777"/>
        <v>0</v>
      </c>
      <c r="AW967" s="122">
        <f t="shared" si="1758"/>
        <v>1620.0000000000014</v>
      </c>
      <c r="AX967" s="117"/>
      <c r="AY967" s="117">
        <f t="shared" si="1717"/>
        <v>0</v>
      </c>
      <c r="AZ967" s="117">
        <f t="shared" si="1763"/>
        <v>1577.6</v>
      </c>
      <c r="BA967" s="117"/>
      <c r="BB967" s="121">
        <f t="shared" si="1718"/>
        <v>0</v>
      </c>
      <c r="BC967" s="117">
        <f t="shared" si="1755"/>
        <v>1112.3999999999999</v>
      </c>
      <c r="BD967" s="117"/>
      <c r="BE967" s="121">
        <f t="shared" si="1719"/>
        <v>0</v>
      </c>
      <c r="BF967" s="117">
        <f t="shared" si="1757"/>
        <v>6609.3200000000015</v>
      </c>
      <c r="BG967" s="117"/>
      <c r="BH967" s="121">
        <f t="shared" si="1748"/>
        <v>0</v>
      </c>
      <c r="BI967" s="117">
        <f t="shared" si="1749"/>
        <v>29888.139999999985</v>
      </c>
      <c r="BJ967" s="117"/>
      <c r="BK967" s="121">
        <f t="shared" si="1721"/>
        <v>0</v>
      </c>
      <c r="BL967" s="117">
        <f t="shared" si="1778"/>
        <v>4141.4000000000005</v>
      </c>
      <c r="BM967" s="117"/>
      <c r="BN967" s="121">
        <f t="shared" si="1779"/>
        <v>0</v>
      </c>
      <c r="BO967" s="117">
        <f t="shared" si="1780"/>
        <v>5082.300000000002</v>
      </c>
      <c r="BP967" s="117"/>
      <c r="BQ967" s="121">
        <f t="shared" si="1767"/>
        <v>0</v>
      </c>
      <c r="BR967" s="117">
        <f t="shared" si="1753"/>
        <v>22614.21999999999</v>
      </c>
      <c r="BS967" s="117"/>
      <c r="BT967" s="117">
        <f t="shared" si="1768"/>
        <v>0</v>
      </c>
      <c r="BU967" s="117">
        <f t="shared" si="1764"/>
        <v>57069</v>
      </c>
      <c r="BV967" s="117"/>
      <c r="BW967" s="117">
        <f t="shared" si="1769"/>
        <v>0</v>
      </c>
      <c r="BX967" s="117">
        <f t="shared" si="1765"/>
        <v>76224</v>
      </c>
      <c r="BY967" s="117"/>
      <c r="BZ967" s="117">
        <f t="shared" si="1770"/>
        <v>0</v>
      </c>
      <c r="CA967" s="117">
        <f t="shared" si="1766"/>
        <v>52549</v>
      </c>
      <c r="CB967" s="117"/>
      <c r="CC967" s="117">
        <f t="shared" si="1740"/>
        <v>0</v>
      </c>
      <c r="CD967" s="117">
        <f t="shared" si="1743"/>
        <v>33367.54</v>
      </c>
      <c r="CE967" s="117"/>
      <c r="CF967" s="117">
        <f t="shared" si="1781"/>
        <v>0</v>
      </c>
      <c r="CG967" s="117">
        <f t="shared" si="1782"/>
        <v>3824.4999999999995</v>
      </c>
      <c r="CH967" s="117"/>
      <c r="CI967" s="117">
        <f t="shared" si="1722"/>
        <v>0</v>
      </c>
      <c r="CJ967" s="117">
        <f t="shared" si="1690"/>
        <v>6757.8</v>
      </c>
      <c r="CK967" s="117"/>
      <c r="CL967" s="121">
        <f t="shared" si="1723"/>
        <v>0</v>
      </c>
      <c r="CM967" s="123">
        <f t="shared" si="1783"/>
        <v>4864</v>
      </c>
      <c r="CN967" s="117"/>
      <c r="CO967" s="121">
        <f t="shared" si="1724"/>
        <v>0</v>
      </c>
      <c r="CP967" s="123">
        <f t="shared" si="1784"/>
        <v>3955</v>
      </c>
      <c r="CQ967" s="117"/>
      <c r="CR967" s="121">
        <f t="shared" si="1725"/>
        <v>0</v>
      </c>
      <c r="CS967" s="123">
        <f t="shared" si="1756"/>
        <v>5186</v>
      </c>
      <c r="CT967" s="117"/>
      <c r="CU967" s="121">
        <f t="shared" si="1726"/>
        <v>0</v>
      </c>
      <c r="CV967" s="123">
        <f t="shared" si="1785"/>
        <v>6929</v>
      </c>
      <c r="CW967" s="117"/>
      <c r="CX967" s="117">
        <f t="shared" si="1727"/>
        <v>0</v>
      </c>
      <c r="CY967" s="116">
        <f t="shared" si="1745"/>
        <v>6801.7599999999984</v>
      </c>
      <c r="CZ967" s="123"/>
      <c r="DA967" s="117">
        <f t="shared" si="1728"/>
        <v>0</v>
      </c>
      <c r="DB967" s="117">
        <f t="shared" si="1691"/>
        <v>64238</v>
      </c>
      <c r="DC967" s="117"/>
      <c r="DD967" s="117">
        <f t="shared" si="1729"/>
        <v>0</v>
      </c>
      <c r="DE967" s="117">
        <f t="shared" si="1692"/>
        <v>111009</v>
      </c>
      <c r="DF967" s="117"/>
      <c r="DG967" s="120">
        <f t="shared" si="1730"/>
        <v>0</v>
      </c>
      <c r="DH967" s="117">
        <f t="shared" si="1744"/>
        <v>441134</v>
      </c>
      <c r="DI967" s="117"/>
      <c r="DJ967" s="117">
        <f t="shared" si="1731"/>
        <v>0</v>
      </c>
      <c r="DK967" s="117">
        <f t="shared" si="1786"/>
        <v>3768</v>
      </c>
      <c r="DL967" s="211"/>
      <c r="DM967" s="207">
        <f t="shared" si="1732"/>
        <v>0</v>
      </c>
      <c r="DN967" s="125">
        <f t="shared" si="1774"/>
        <v>0</v>
      </c>
      <c r="DO967" s="126"/>
      <c r="DP967" s="127">
        <f t="shared" si="1733"/>
        <v>0</v>
      </c>
      <c r="DQ967" s="128">
        <f t="shared" si="1787"/>
        <v>6819.5</v>
      </c>
      <c r="DR967" s="126"/>
      <c r="DS967" s="127">
        <f t="shared" si="1734"/>
        <v>0</v>
      </c>
      <c r="DT967" s="128">
        <f t="shared" si="1788"/>
        <v>4846</v>
      </c>
      <c r="DU967" s="126"/>
      <c r="DV967" s="127">
        <f t="shared" si="1735"/>
        <v>0</v>
      </c>
      <c r="DW967" s="128">
        <f t="shared" si="1789"/>
        <v>4835</v>
      </c>
      <c r="DX967" s="126"/>
      <c r="DY967" s="124">
        <f t="shared" si="1736"/>
        <v>0</v>
      </c>
      <c r="DZ967" s="125">
        <f t="shared" si="1790"/>
        <v>523</v>
      </c>
      <c r="EA967" s="124"/>
      <c r="EB967" s="124">
        <f t="shared" si="1737"/>
        <v>0</v>
      </c>
      <c r="EC967" s="129">
        <f t="shared" si="1791"/>
        <v>369</v>
      </c>
      <c r="ED967" s="126"/>
      <c r="EE967" s="127">
        <f t="shared" si="1738"/>
        <v>0</v>
      </c>
      <c r="EF967" s="128">
        <f t="shared" si="1792"/>
        <v>4769</v>
      </c>
      <c r="EG967" s="117"/>
      <c r="EH967" s="117">
        <f t="shared" si="1739"/>
        <v>0</v>
      </c>
      <c r="EI967" s="117">
        <f t="shared" si="1793"/>
        <v>22617</v>
      </c>
      <c r="EJ967" s="117"/>
      <c r="EK967" s="117">
        <f t="shared" si="1702"/>
        <v>0</v>
      </c>
      <c r="EL967" s="117">
        <f t="shared" si="1794"/>
        <v>21247</v>
      </c>
      <c r="EM967" s="131">
        <f t="shared" si="1703"/>
        <v>182005.74732900001</v>
      </c>
    </row>
    <row r="968" spans="1:143" ht="11.25" customHeight="1" x14ac:dyDescent="0.25">
      <c r="A968" s="219">
        <v>46166</v>
      </c>
      <c r="B968" s="130">
        <v>46164</v>
      </c>
      <c r="C968" s="172">
        <v>4957</v>
      </c>
      <c r="D968" s="113"/>
      <c r="E968" s="114"/>
      <c r="F968" s="201"/>
      <c r="G968" s="116"/>
      <c r="H968" s="117"/>
      <c r="I968" s="118">
        <f t="shared" si="1759"/>
        <v>0</v>
      </c>
      <c r="J968" s="119">
        <f t="shared" si="1760"/>
        <v>116093</v>
      </c>
      <c r="K968" s="117"/>
      <c r="L968" s="118">
        <f t="shared" si="1752"/>
        <v>0</v>
      </c>
      <c r="M968" s="119">
        <f t="shared" si="1771"/>
        <v>7752</v>
      </c>
      <c r="N968" s="117"/>
      <c r="O968" s="118">
        <f t="shared" si="1775"/>
        <v>0</v>
      </c>
      <c r="P968" s="119">
        <f t="shared" si="1761"/>
        <v>110136</v>
      </c>
      <c r="Q968" s="117"/>
      <c r="R968" s="117">
        <f t="shared" si="1742"/>
        <v>0</v>
      </c>
      <c r="S968" s="117">
        <f t="shared" si="1762"/>
        <v>13612</v>
      </c>
      <c r="T968" s="117"/>
      <c r="U968" s="117">
        <f t="shared" si="1776"/>
        <v>0</v>
      </c>
      <c r="V968" s="117">
        <f t="shared" si="1705"/>
        <v>49035.600000000006</v>
      </c>
      <c r="W968" s="121"/>
      <c r="X968" s="120">
        <f t="shared" si="1772"/>
        <v>0</v>
      </c>
      <c r="Y968" s="117">
        <f t="shared" si="1706"/>
        <v>6245</v>
      </c>
      <c r="Z968" s="117"/>
      <c r="AA968" s="121">
        <f t="shared" si="1697"/>
        <v>0</v>
      </c>
      <c r="AB968" s="117">
        <f t="shared" si="1707"/>
        <v>5897</v>
      </c>
      <c r="AC968" s="117"/>
      <c r="AD968" s="117">
        <f t="shared" si="1698"/>
        <v>0</v>
      </c>
      <c r="AE968" s="117">
        <f t="shared" si="1708"/>
        <v>3738</v>
      </c>
      <c r="AF968" s="117"/>
      <c r="AG968" s="116">
        <f t="shared" si="1699"/>
        <v>0</v>
      </c>
      <c r="AH968" s="123">
        <f t="shared" si="1709"/>
        <v>4534.5</v>
      </c>
      <c r="AI968" s="117"/>
      <c r="AJ968" s="121">
        <f t="shared" si="1746"/>
        <v>0</v>
      </c>
      <c r="AK968" s="117">
        <f t="shared" si="1710"/>
        <v>22013</v>
      </c>
      <c r="AL968" s="117"/>
      <c r="AM968" s="121">
        <f t="shared" si="1700"/>
        <v>0</v>
      </c>
      <c r="AN968" s="117">
        <f t="shared" si="1711"/>
        <v>8763.02</v>
      </c>
      <c r="AO968" s="117">
        <v>3000</v>
      </c>
      <c r="AP968" s="121">
        <f t="shared" si="1773"/>
        <v>0</v>
      </c>
      <c r="AQ968" s="117">
        <f t="shared" si="1712"/>
        <v>68645</v>
      </c>
      <c r="AR968" s="117"/>
      <c r="AS968" s="121">
        <f t="shared" si="1716"/>
        <v>0</v>
      </c>
      <c r="AT968" s="117">
        <f t="shared" si="1713"/>
        <v>2020</v>
      </c>
      <c r="AU968" s="117"/>
      <c r="AV968" s="117">
        <f t="shared" si="1777"/>
        <v>0</v>
      </c>
      <c r="AW968" s="122">
        <f t="shared" si="1758"/>
        <v>1620.0000000000014</v>
      </c>
      <c r="AX968" s="117"/>
      <c r="AY968" s="117">
        <f t="shared" si="1717"/>
        <v>0</v>
      </c>
      <c r="AZ968" s="117">
        <f t="shared" si="1763"/>
        <v>1577.6</v>
      </c>
      <c r="BA968" s="117"/>
      <c r="BB968" s="121">
        <f t="shared" si="1718"/>
        <v>0</v>
      </c>
      <c r="BC968" s="117">
        <f t="shared" si="1755"/>
        <v>1112.3999999999999</v>
      </c>
      <c r="BD968" s="117"/>
      <c r="BE968" s="121">
        <f t="shared" si="1719"/>
        <v>0</v>
      </c>
      <c r="BF968" s="117">
        <f t="shared" si="1757"/>
        <v>6609.3200000000015</v>
      </c>
      <c r="BG968" s="117"/>
      <c r="BH968" s="121">
        <f t="shared" si="1748"/>
        <v>0</v>
      </c>
      <c r="BI968" s="117">
        <f t="shared" si="1749"/>
        <v>29888.139999999985</v>
      </c>
      <c r="BJ968" s="117"/>
      <c r="BK968" s="121">
        <f t="shared" si="1721"/>
        <v>0</v>
      </c>
      <c r="BL968" s="117">
        <f t="shared" si="1778"/>
        <v>4141.4000000000005</v>
      </c>
      <c r="BM968" s="117"/>
      <c r="BN968" s="121">
        <f t="shared" si="1779"/>
        <v>0</v>
      </c>
      <c r="BO968" s="117">
        <f t="shared" si="1780"/>
        <v>5082.300000000002</v>
      </c>
      <c r="BP968" s="117"/>
      <c r="BQ968" s="121">
        <f t="shared" si="1767"/>
        <v>0</v>
      </c>
      <c r="BR968" s="117">
        <f t="shared" si="1753"/>
        <v>22614.21999999999</v>
      </c>
      <c r="BS968" s="117"/>
      <c r="BT968" s="117">
        <f t="shared" si="1768"/>
        <v>0</v>
      </c>
      <c r="BU968" s="117">
        <f t="shared" si="1764"/>
        <v>57069</v>
      </c>
      <c r="BV968" s="117"/>
      <c r="BW968" s="117">
        <f t="shared" si="1769"/>
        <v>0</v>
      </c>
      <c r="BX968" s="117">
        <f t="shared" si="1765"/>
        <v>76224</v>
      </c>
      <c r="BY968" s="117"/>
      <c r="BZ968" s="117">
        <f t="shared" si="1770"/>
        <v>0</v>
      </c>
      <c r="CA968" s="117">
        <f t="shared" si="1766"/>
        <v>52549</v>
      </c>
      <c r="CB968" s="117"/>
      <c r="CC968" s="117">
        <f t="shared" si="1740"/>
        <v>0</v>
      </c>
      <c r="CD968" s="117">
        <f t="shared" si="1743"/>
        <v>33367.54</v>
      </c>
      <c r="CE968" s="117"/>
      <c r="CF968" s="117">
        <f t="shared" si="1781"/>
        <v>0</v>
      </c>
      <c r="CG968" s="117">
        <f t="shared" si="1782"/>
        <v>3824.4999999999995</v>
      </c>
      <c r="CH968" s="117"/>
      <c r="CI968" s="117">
        <f t="shared" si="1722"/>
        <v>0</v>
      </c>
      <c r="CJ968" s="117">
        <f t="shared" si="1690"/>
        <v>6757.8</v>
      </c>
      <c r="CK968" s="117"/>
      <c r="CL968" s="121">
        <f t="shared" si="1723"/>
        <v>0</v>
      </c>
      <c r="CM968" s="123">
        <f t="shared" si="1783"/>
        <v>4864</v>
      </c>
      <c r="CN968" s="117"/>
      <c r="CO968" s="121">
        <f t="shared" si="1724"/>
        <v>0</v>
      </c>
      <c r="CP968" s="123">
        <f t="shared" si="1784"/>
        <v>3955</v>
      </c>
      <c r="CQ968" s="117"/>
      <c r="CR968" s="121">
        <f t="shared" si="1725"/>
        <v>0</v>
      </c>
      <c r="CS968" s="123">
        <f t="shared" si="1756"/>
        <v>5186</v>
      </c>
      <c r="CT968" s="117"/>
      <c r="CU968" s="121">
        <f t="shared" si="1726"/>
        <v>0</v>
      </c>
      <c r="CV968" s="123">
        <f t="shared" si="1785"/>
        <v>6929</v>
      </c>
      <c r="CW968" s="117"/>
      <c r="CX968" s="117">
        <f t="shared" si="1727"/>
        <v>0</v>
      </c>
      <c r="CY968" s="116">
        <f t="shared" si="1745"/>
        <v>6801.7599999999984</v>
      </c>
      <c r="CZ968" s="123"/>
      <c r="DA968" s="117">
        <f t="shared" si="1728"/>
        <v>0</v>
      </c>
      <c r="DB968" s="117">
        <f t="shared" si="1691"/>
        <v>64238</v>
      </c>
      <c r="DC968" s="117"/>
      <c r="DD968" s="117">
        <f t="shared" si="1729"/>
        <v>0</v>
      </c>
      <c r="DE968" s="117">
        <f t="shared" si="1692"/>
        <v>111009</v>
      </c>
      <c r="DF968" s="117"/>
      <c r="DG968" s="120">
        <f t="shared" si="1730"/>
        <v>0</v>
      </c>
      <c r="DH968" s="117">
        <f t="shared" si="1744"/>
        <v>441134</v>
      </c>
      <c r="DI968" s="117"/>
      <c r="DJ968" s="117">
        <f t="shared" si="1731"/>
        <v>0</v>
      </c>
      <c r="DK968" s="117">
        <f t="shared" si="1786"/>
        <v>3768</v>
      </c>
      <c r="DL968" s="211"/>
      <c r="DM968" s="207">
        <f t="shared" si="1732"/>
        <v>0</v>
      </c>
      <c r="DN968" s="125">
        <f t="shared" si="1774"/>
        <v>0</v>
      </c>
      <c r="DO968" s="126"/>
      <c r="DP968" s="127">
        <f t="shared" si="1733"/>
        <v>0</v>
      </c>
      <c r="DQ968" s="128">
        <f t="shared" si="1787"/>
        <v>6819.5</v>
      </c>
      <c r="DR968" s="126"/>
      <c r="DS968" s="127">
        <f t="shared" si="1734"/>
        <v>0</v>
      </c>
      <c r="DT968" s="128">
        <f t="shared" si="1788"/>
        <v>4846</v>
      </c>
      <c r="DU968" s="126"/>
      <c r="DV968" s="127">
        <f t="shared" si="1735"/>
        <v>0</v>
      </c>
      <c r="DW968" s="128">
        <f t="shared" si="1789"/>
        <v>4835</v>
      </c>
      <c r="DX968" s="126"/>
      <c r="DY968" s="124">
        <f t="shared" si="1736"/>
        <v>0</v>
      </c>
      <c r="DZ968" s="125">
        <f t="shared" si="1790"/>
        <v>523</v>
      </c>
      <c r="EA968" s="124"/>
      <c r="EB968" s="124">
        <f t="shared" si="1737"/>
        <v>0</v>
      </c>
      <c r="EC968" s="129">
        <f t="shared" si="1791"/>
        <v>369</v>
      </c>
      <c r="ED968" s="126"/>
      <c r="EE968" s="127">
        <f t="shared" si="1738"/>
        <v>0</v>
      </c>
      <c r="EF968" s="128">
        <f t="shared" si="1792"/>
        <v>4769</v>
      </c>
      <c r="EG968" s="117"/>
      <c r="EH968" s="117">
        <f t="shared" si="1739"/>
        <v>0</v>
      </c>
      <c r="EI968" s="117">
        <f t="shared" si="1793"/>
        <v>22617</v>
      </c>
      <c r="EJ968" s="117"/>
      <c r="EK968" s="117">
        <f t="shared" si="1702"/>
        <v>0</v>
      </c>
      <c r="EL968" s="117">
        <f t="shared" si="1794"/>
        <v>21247</v>
      </c>
      <c r="EM968" s="131">
        <f t="shared" si="1703"/>
        <v>187976.94732900002</v>
      </c>
    </row>
    <row r="969" spans="1:143" ht="11.25" customHeight="1" x14ac:dyDescent="0.25">
      <c r="A969" s="21">
        <v>46169</v>
      </c>
      <c r="B969" s="130">
        <v>46164</v>
      </c>
      <c r="C969" s="172">
        <v>4968</v>
      </c>
      <c r="D969" s="113"/>
      <c r="E969" s="114"/>
      <c r="F969" s="201"/>
      <c r="G969" s="116"/>
      <c r="H969" s="117"/>
      <c r="I969" s="118">
        <f t="shared" si="1759"/>
        <v>0</v>
      </c>
      <c r="J969" s="119">
        <f t="shared" si="1760"/>
        <v>116093</v>
      </c>
      <c r="K969" s="117"/>
      <c r="L969" s="118">
        <f t="shared" si="1752"/>
        <v>0</v>
      </c>
      <c r="M969" s="119">
        <f t="shared" si="1771"/>
        <v>7752</v>
      </c>
      <c r="N969" s="117"/>
      <c r="O969" s="118">
        <f t="shared" si="1775"/>
        <v>0</v>
      </c>
      <c r="P969" s="119">
        <f t="shared" si="1761"/>
        <v>110136</v>
      </c>
      <c r="Q969" s="117"/>
      <c r="R969" s="117">
        <f t="shared" si="1742"/>
        <v>0</v>
      </c>
      <c r="S969" s="117">
        <f t="shared" si="1762"/>
        <v>13612</v>
      </c>
      <c r="T969" s="117"/>
      <c r="U969" s="117">
        <f t="shared" si="1776"/>
        <v>0</v>
      </c>
      <c r="V969" s="117">
        <f t="shared" si="1705"/>
        <v>49035.600000000006</v>
      </c>
      <c r="W969" s="121"/>
      <c r="X969" s="120">
        <f t="shared" si="1772"/>
        <v>0</v>
      </c>
      <c r="Y969" s="117">
        <f t="shared" si="1706"/>
        <v>6245</v>
      </c>
      <c r="Z969" s="117"/>
      <c r="AA969" s="121">
        <f t="shared" si="1697"/>
        <v>0</v>
      </c>
      <c r="AB969" s="117">
        <f t="shared" si="1707"/>
        <v>5897</v>
      </c>
      <c r="AC969" s="117"/>
      <c r="AD969" s="117">
        <f t="shared" si="1698"/>
        <v>0</v>
      </c>
      <c r="AE969" s="117">
        <f t="shared" si="1708"/>
        <v>3738</v>
      </c>
      <c r="AF969" s="117"/>
      <c r="AG969" s="116">
        <f t="shared" si="1699"/>
        <v>0</v>
      </c>
      <c r="AH969" s="123">
        <f t="shared" si="1709"/>
        <v>4534.5</v>
      </c>
      <c r="AI969" s="117"/>
      <c r="AJ969" s="121">
        <f t="shared" si="1746"/>
        <v>0</v>
      </c>
      <c r="AK969" s="117">
        <f t="shared" si="1710"/>
        <v>22013</v>
      </c>
      <c r="AL969" s="117"/>
      <c r="AM969" s="121">
        <f t="shared" si="1700"/>
        <v>0</v>
      </c>
      <c r="AN969" s="117">
        <f t="shared" si="1711"/>
        <v>8763.02</v>
      </c>
      <c r="AO969" s="117">
        <v>12000</v>
      </c>
      <c r="AP969" s="121">
        <f t="shared" si="1773"/>
        <v>0</v>
      </c>
      <c r="AQ969" s="117">
        <f t="shared" si="1712"/>
        <v>80645</v>
      </c>
      <c r="AR969" s="117"/>
      <c r="AS969" s="121">
        <f t="shared" si="1716"/>
        <v>0</v>
      </c>
      <c r="AT969" s="117">
        <f t="shared" si="1713"/>
        <v>2020</v>
      </c>
      <c r="AU969" s="117"/>
      <c r="AV969" s="117">
        <f t="shared" si="1777"/>
        <v>0</v>
      </c>
      <c r="AW969" s="122">
        <f t="shared" si="1758"/>
        <v>1620.0000000000014</v>
      </c>
      <c r="AX969" s="117"/>
      <c r="AY969" s="117">
        <f t="shared" si="1717"/>
        <v>0</v>
      </c>
      <c r="AZ969" s="117">
        <f t="shared" si="1763"/>
        <v>1577.6</v>
      </c>
      <c r="BA969" s="117"/>
      <c r="BB969" s="121">
        <f t="shared" si="1718"/>
        <v>0</v>
      </c>
      <c r="BC969" s="117">
        <f t="shared" si="1755"/>
        <v>1112.3999999999999</v>
      </c>
      <c r="BD969" s="117"/>
      <c r="BE969" s="121">
        <f t="shared" si="1719"/>
        <v>0</v>
      </c>
      <c r="BF969" s="117">
        <f t="shared" si="1757"/>
        <v>6609.3200000000015</v>
      </c>
      <c r="BG969" s="117"/>
      <c r="BH969" s="121">
        <f t="shared" si="1748"/>
        <v>0</v>
      </c>
      <c r="BI969" s="117">
        <f t="shared" si="1749"/>
        <v>29888.139999999985</v>
      </c>
      <c r="BJ969" s="117"/>
      <c r="BK969" s="121">
        <f t="shared" si="1721"/>
        <v>0</v>
      </c>
      <c r="BL969" s="117">
        <f t="shared" si="1778"/>
        <v>4141.4000000000005</v>
      </c>
      <c r="BM969" s="117"/>
      <c r="BN969" s="121">
        <f t="shared" si="1779"/>
        <v>0</v>
      </c>
      <c r="BO969" s="117">
        <f t="shared" si="1780"/>
        <v>5082.300000000002</v>
      </c>
      <c r="BP969" s="117"/>
      <c r="BQ969" s="121">
        <f t="shared" si="1767"/>
        <v>0</v>
      </c>
      <c r="BR969" s="117">
        <f t="shared" si="1753"/>
        <v>22614.21999999999</v>
      </c>
      <c r="BS969" s="117"/>
      <c r="BT969" s="117">
        <f t="shared" si="1768"/>
        <v>0</v>
      </c>
      <c r="BU969" s="117">
        <f t="shared" si="1764"/>
        <v>57069</v>
      </c>
      <c r="BV969" s="117"/>
      <c r="BW969" s="117">
        <f t="shared" si="1769"/>
        <v>0</v>
      </c>
      <c r="BX969" s="117">
        <f t="shared" si="1765"/>
        <v>76224</v>
      </c>
      <c r="BY969" s="117"/>
      <c r="BZ969" s="117">
        <f t="shared" si="1770"/>
        <v>0</v>
      </c>
      <c r="CA969" s="117">
        <f t="shared" si="1766"/>
        <v>52549</v>
      </c>
      <c r="CB969" s="117"/>
      <c r="CC969" s="117">
        <f t="shared" si="1740"/>
        <v>0</v>
      </c>
      <c r="CD969" s="117">
        <f t="shared" si="1743"/>
        <v>33367.54</v>
      </c>
      <c r="CE969" s="117"/>
      <c r="CF969" s="117">
        <f t="shared" si="1781"/>
        <v>0</v>
      </c>
      <c r="CG969" s="117">
        <f t="shared" si="1782"/>
        <v>3824.4999999999995</v>
      </c>
      <c r="CH969" s="117"/>
      <c r="CI969" s="117">
        <f t="shared" si="1722"/>
        <v>0</v>
      </c>
      <c r="CJ969" s="117">
        <f t="shared" si="1690"/>
        <v>6757.8</v>
      </c>
      <c r="CK969" s="117"/>
      <c r="CL969" s="121">
        <f t="shared" si="1723"/>
        <v>0</v>
      </c>
      <c r="CM969" s="123">
        <f t="shared" si="1783"/>
        <v>4864</v>
      </c>
      <c r="CN969" s="117"/>
      <c r="CO969" s="121">
        <f t="shared" si="1724"/>
        <v>0</v>
      </c>
      <c r="CP969" s="123">
        <f t="shared" si="1784"/>
        <v>3955</v>
      </c>
      <c r="CQ969" s="117"/>
      <c r="CR969" s="121">
        <f t="shared" si="1725"/>
        <v>0</v>
      </c>
      <c r="CS969" s="123">
        <f t="shared" si="1756"/>
        <v>5186</v>
      </c>
      <c r="CT969" s="117"/>
      <c r="CU969" s="121">
        <f t="shared" si="1726"/>
        <v>0</v>
      </c>
      <c r="CV969" s="123">
        <f t="shared" si="1785"/>
        <v>6929</v>
      </c>
      <c r="CW969" s="117"/>
      <c r="CX969" s="117">
        <f t="shared" si="1727"/>
        <v>0</v>
      </c>
      <c r="CY969" s="116">
        <f t="shared" si="1745"/>
        <v>6801.7599999999984</v>
      </c>
      <c r="CZ969" s="123"/>
      <c r="DA969" s="117">
        <f t="shared" si="1728"/>
        <v>0</v>
      </c>
      <c r="DB969" s="117">
        <f t="shared" si="1691"/>
        <v>64238</v>
      </c>
      <c r="DC969" s="117"/>
      <c r="DD969" s="117">
        <f t="shared" si="1729"/>
        <v>0</v>
      </c>
      <c r="DE969" s="117">
        <f t="shared" si="1692"/>
        <v>111009</v>
      </c>
      <c r="DF969" s="117"/>
      <c r="DG969" s="120">
        <f t="shared" si="1730"/>
        <v>0</v>
      </c>
      <c r="DH969" s="117">
        <f t="shared" si="1744"/>
        <v>441134</v>
      </c>
      <c r="DI969" s="117"/>
      <c r="DJ969" s="117">
        <f t="shared" si="1731"/>
        <v>0</v>
      </c>
      <c r="DK969" s="117">
        <f t="shared" si="1786"/>
        <v>3768</v>
      </c>
      <c r="DL969" s="211"/>
      <c r="DM969" s="207">
        <f t="shared" si="1732"/>
        <v>0</v>
      </c>
      <c r="DN969" s="125">
        <f t="shared" si="1774"/>
        <v>0</v>
      </c>
      <c r="DO969" s="126"/>
      <c r="DP969" s="127">
        <f t="shared" si="1733"/>
        <v>0</v>
      </c>
      <c r="DQ969" s="128">
        <f t="shared" si="1787"/>
        <v>6819.5</v>
      </c>
      <c r="DR969" s="126"/>
      <c r="DS969" s="127">
        <f t="shared" si="1734"/>
        <v>0</v>
      </c>
      <c r="DT969" s="128">
        <f t="shared" si="1788"/>
        <v>4846</v>
      </c>
      <c r="DU969" s="126"/>
      <c r="DV969" s="127">
        <f t="shared" si="1735"/>
        <v>0</v>
      </c>
      <c r="DW969" s="128">
        <f t="shared" si="1789"/>
        <v>4835</v>
      </c>
      <c r="DX969" s="126"/>
      <c r="DY969" s="124">
        <f t="shared" si="1736"/>
        <v>0</v>
      </c>
      <c r="DZ969" s="125">
        <f t="shared" si="1790"/>
        <v>523</v>
      </c>
      <c r="EA969" s="124"/>
      <c r="EB969" s="124">
        <f t="shared" si="1737"/>
        <v>0</v>
      </c>
      <c r="EC969" s="129">
        <f t="shared" si="1791"/>
        <v>369</v>
      </c>
      <c r="ED969" s="126"/>
      <c r="EE969" s="127">
        <f t="shared" si="1738"/>
        <v>0</v>
      </c>
      <c r="EF969" s="128">
        <f t="shared" si="1792"/>
        <v>4769</v>
      </c>
      <c r="EG969" s="117"/>
      <c r="EH969" s="117">
        <f t="shared" si="1739"/>
        <v>0</v>
      </c>
      <c r="EI969" s="117">
        <f t="shared" si="1793"/>
        <v>22617</v>
      </c>
      <c r="EJ969" s="117"/>
      <c r="EK969" s="117">
        <f t="shared" si="1702"/>
        <v>0</v>
      </c>
      <c r="EL969" s="117">
        <f t="shared" si="1794"/>
        <v>21247</v>
      </c>
      <c r="EM969" s="131">
        <f t="shared" si="1703"/>
        <v>187976.94732900002</v>
      </c>
    </row>
    <row r="970" spans="1:143" s="36" customFormat="1" ht="11.25" customHeight="1" x14ac:dyDescent="0.25">
      <c r="A970" s="130">
        <v>46169</v>
      </c>
      <c r="B970" s="21">
        <v>46161</v>
      </c>
      <c r="C970" s="182">
        <v>4968</v>
      </c>
      <c r="D970" s="49"/>
      <c r="E970" s="58"/>
      <c r="F970" s="161"/>
      <c r="G970" s="60"/>
      <c r="H970" s="61"/>
      <c r="I970" s="44">
        <f t="shared" si="1759"/>
        <v>0</v>
      </c>
      <c r="J970" s="83">
        <f t="shared" si="1760"/>
        <v>116093</v>
      </c>
      <c r="K970" s="61"/>
      <c r="L970" s="44">
        <f t="shared" si="1752"/>
        <v>0</v>
      </c>
      <c r="M970" s="83">
        <f t="shared" si="1771"/>
        <v>7752</v>
      </c>
      <c r="N970" s="61"/>
      <c r="O970" s="44">
        <f t="shared" si="1775"/>
        <v>0</v>
      </c>
      <c r="P970" s="83">
        <f t="shared" si="1761"/>
        <v>110136</v>
      </c>
      <c r="Q970" s="61"/>
      <c r="R970" s="61">
        <f t="shared" si="1742"/>
        <v>0</v>
      </c>
      <c r="S970" s="61">
        <f t="shared" si="1762"/>
        <v>13612</v>
      </c>
      <c r="T970" s="61"/>
      <c r="U970" s="61">
        <f t="shared" si="1776"/>
        <v>0</v>
      </c>
      <c r="V970" s="61">
        <f t="shared" si="1705"/>
        <v>49035.600000000006</v>
      </c>
      <c r="W970" s="140"/>
      <c r="X970" s="144">
        <f t="shared" si="1772"/>
        <v>0</v>
      </c>
      <c r="Y970" s="61">
        <f t="shared" si="1706"/>
        <v>6245</v>
      </c>
      <c r="Z970" s="61"/>
      <c r="AA970" s="140">
        <f t="shared" si="1697"/>
        <v>0</v>
      </c>
      <c r="AB970" s="61">
        <f t="shared" si="1707"/>
        <v>5897</v>
      </c>
      <c r="AC970" s="61"/>
      <c r="AD970" s="61">
        <f t="shared" si="1698"/>
        <v>0</v>
      </c>
      <c r="AE970" s="61">
        <f t="shared" si="1708"/>
        <v>3738</v>
      </c>
      <c r="AF970" s="61"/>
      <c r="AG970" s="60">
        <f t="shared" si="1699"/>
        <v>0</v>
      </c>
      <c r="AH970" s="145">
        <f t="shared" si="1709"/>
        <v>4534.5</v>
      </c>
      <c r="AI970" s="61"/>
      <c r="AJ970" s="140">
        <f t="shared" si="1746"/>
        <v>0</v>
      </c>
      <c r="AK970" s="61">
        <f t="shared" si="1710"/>
        <v>22013</v>
      </c>
      <c r="AL970" s="61"/>
      <c r="AM970" s="140">
        <f t="shared" si="1700"/>
        <v>0</v>
      </c>
      <c r="AN970" s="61">
        <f t="shared" si="1711"/>
        <v>8763.02</v>
      </c>
      <c r="AO970" s="61"/>
      <c r="AP970" s="140">
        <f t="shared" si="1773"/>
        <v>0</v>
      </c>
      <c r="AQ970" s="61">
        <f t="shared" si="1712"/>
        <v>80645</v>
      </c>
      <c r="AR970" s="61"/>
      <c r="AS970" s="140">
        <f t="shared" si="1716"/>
        <v>0</v>
      </c>
      <c r="AT970" s="61">
        <f t="shared" si="1713"/>
        <v>2020</v>
      </c>
      <c r="AU970" s="61"/>
      <c r="AV970" s="61">
        <f t="shared" si="1777"/>
        <v>0</v>
      </c>
      <c r="AW970" s="45">
        <f t="shared" si="1758"/>
        <v>1620.0000000000014</v>
      </c>
      <c r="AX970" s="61"/>
      <c r="AY970" s="61">
        <f t="shared" si="1717"/>
        <v>0</v>
      </c>
      <c r="AZ970" s="61">
        <f t="shared" si="1763"/>
        <v>1577.6</v>
      </c>
      <c r="BA970" s="61"/>
      <c r="BB970" s="140">
        <f t="shared" si="1718"/>
        <v>0</v>
      </c>
      <c r="BC970" s="61">
        <f t="shared" si="1755"/>
        <v>1112.3999999999999</v>
      </c>
      <c r="BD970" s="61"/>
      <c r="BE970" s="140">
        <f t="shared" si="1719"/>
        <v>0</v>
      </c>
      <c r="BF970" s="61">
        <f t="shared" si="1757"/>
        <v>6609.3200000000015</v>
      </c>
      <c r="BG970" s="61"/>
      <c r="BH970" s="140">
        <f t="shared" si="1748"/>
        <v>0</v>
      </c>
      <c r="BI970" s="61">
        <f t="shared" si="1749"/>
        <v>29888.139999999985</v>
      </c>
      <c r="BJ970" s="61"/>
      <c r="BK970" s="140">
        <f t="shared" si="1721"/>
        <v>0</v>
      </c>
      <c r="BL970" s="61">
        <f t="shared" si="1778"/>
        <v>4141.4000000000005</v>
      </c>
      <c r="BM970" s="61"/>
      <c r="BN970" s="140">
        <f t="shared" si="1779"/>
        <v>0</v>
      </c>
      <c r="BO970" s="61">
        <f t="shared" si="1780"/>
        <v>5082.300000000002</v>
      </c>
      <c r="BP970" s="61"/>
      <c r="BQ970" s="140">
        <f t="shared" si="1767"/>
        <v>0</v>
      </c>
      <c r="BR970" s="61">
        <f t="shared" si="1753"/>
        <v>22614.21999999999</v>
      </c>
      <c r="BS970" s="61"/>
      <c r="BT970" s="61">
        <f t="shared" si="1768"/>
        <v>0</v>
      </c>
      <c r="BU970" s="61">
        <f t="shared" si="1764"/>
        <v>57069</v>
      </c>
      <c r="BV970" s="61"/>
      <c r="BW970" s="61">
        <f t="shared" si="1769"/>
        <v>0</v>
      </c>
      <c r="BX970" s="61">
        <f t="shared" si="1765"/>
        <v>76224</v>
      </c>
      <c r="BY970" s="61"/>
      <c r="BZ970" s="61">
        <f t="shared" si="1770"/>
        <v>0</v>
      </c>
      <c r="CA970" s="61">
        <f t="shared" si="1766"/>
        <v>52549</v>
      </c>
      <c r="CB970" s="61"/>
      <c r="CC970" s="61">
        <f t="shared" si="1740"/>
        <v>0</v>
      </c>
      <c r="CD970" s="61">
        <f t="shared" si="1743"/>
        <v>33367.54</v>
      </c>
      <c r="CE970" s="61"/>
      <c r="CF970" s="61">
        <f t="shared" si="1781"/>
        <v>0</v>
      </c>
      <c r="CG970" s="61">
        <f t="shared" si="1782"/>
        <v>3824.4999999999995</v>
      </c>
      <c r="CH970" s="61"/>
      <c r="CI970" s="61">
        <f t="shared" si="1722"/>
        <v>0</v>
      </c>
      <c r="CJ970" s="61">
        <f t="shared" si="1690"/>
        <v>6757.8</v>
      </c>
      <c r="CK970" s="61"/>
      <c r="CL970" s="140">
        <f t="shared" si="1723"/>
        <v>0</v>
      </c>
      <c r="CM970" s="145">
        <f t="shared" si="1783"/>
        <v>4864</v>
      </c>
      <c r="CN970" s="61"/>
      <c r="CO970" s="140">
        <f t="shared" si="1724"/>
        <v>0</v>
      </c>
      <c r="CP970" s="145">
        <f t="shared" si="1784"/>
        <v>3955</v>
      </c>
      <c r="CQ970" s="61"/>
      <c r="CR970" s="140">
        <f t="shared" si="1725"/>
        <v>0</v>
      </c>
      <c r="CS970" s="145">
        <f t="shared" si="1756"/>
        <v>5186</v>
      </c>
      <c r="CT970" s="61"/>
      <c r="CU970" s="140">
        <f t="shared" si="1726"/>
        <v>0</v>
      </c>
      <c r="CV970" s="145">
        <f t="shared" si="1785"/>
        <v>6929</v>
      </c>
      <c r="CW970" s="61"/>
      <c r="CX970" s="61">
        <f t="shared" si="1727"/>
        <v>0</v>
      </c>
      <c r="CY970" s="60">
        <f t="shared" si="1745"/>
        <v>6801.7599999999984</v>
      </c>
      <c r="CZ970" s="145"/>
      <c r="DA970" s="61">
        <f t="shared" si="1728"/>
        <v>0</v>
      </c>
      <c r="DB970" s="61">
        <f t="shared" si="1691"/>
        <v>64238</v>
      </c>
      <c r="DC970" s="61"/>
      <c r="DD970" s="61">
        <f t="shared" si="1729"/>
        <v>0</v>
      </c>
      <c r="DE970" s="61">
        <f t="shared" si="1692"/>
        <v>111009</v>
      </c>
      <c r="DF970" s="61"/>
      <c r="DG970" s="144">
        <f t="shared" si="1730"/>
        <v>0</v>
      </c>
      <c r="DH970" s="61">
        <f t="shared" si="1744"/>
        <v>441134</v>
      </c>
      <c r="DI970" s="61"/>
      <c r="DJ970" s="61">
        <f t="shared" si="1731"/>
        <v>0</v>
      </c>
      <c r="DK970" s="61">
        <f t="shared" si="1786"/>
        <v>3768</v>
      </c>
      <c r="DL970" s="212"/>
      <c r="DM970" s="208">
        <f t="shared" si="1732"/>
        <v>0</v>
      </c>
      <c r="DN970" s="31">
        <f t="shared" si="1774"/>
        <v>0</v>
      </c>
      <c r="DO970" s="29"/>
      <c r="DP970" s="46">
        <f t="shared" si="1733"/>
        <v>0</v>
      </c>
      <c r="DQ970" s="32">
        <f t="shared" si="1787"/>
        <v>6819.5</v>
      </c>
      <c r="DR970" s="29"/>
      <c r="DS970" s="46">
        <f t="shared" si="1734"/>
        <v>0</v>
      </c>
      <c r="DT970" s="32">
        <f t="shared" si="1788"/>
        <v>4846</v>
      </c>
      <c r="DU970" s="29"/>
      <c r="DV970" s="46">
        <f t="shared" si="1735"/>
        <v>0</v>
      </c>
      <c r="DW970" s="32">
        <f t="shared" si="1789"/>
        <v>4835</v>
      </c>
      <c r="DX970" s="29"/>
      <c r="DY970" s="30">
        <f t="shared" si="1736"/>
        <v>0</v>
      </c>
      <c r="DZ970" s="31">
        <f t="shared" si="1790"/>
        <v>523</v>
      </c>
      <c r="EA970" s="30"/>
      <c r="EB970" s="30">
        <f t="shared" si="1737"/>
        <v>0</v>
      </c>
      <c r="EC970" s="34">
        <f t="shared" si="1791"/>
        <v>369</v>
      </c>
      <c r="ED970" s="29"/>
      <c r="EE970" s="46">
        <f t="shared" si="1738"/>
        <v>0</v>
      </c>
      <c r="EF970" s="32">
        <f t="shared" si="1792"/>
        <v>4769</v>
      </c>
      <c r="EG970" s="61"/>
      <c r="EH970" s="61">
        <f t="shared" si="1739"/>
        <v>0</v>
      </c>
      <c r="EI970" s="61">
        <f t="shared" si="1793"/>
        <v>22617</v>
      </c>
      <c r="EJ970" s="61"/>
      <c r="EK970" s="61">
        <f t="shared" si="1702"/>
        <v>0</v>
      </c>
      <c r="EL970" s="61">
        <f t="shared" si="1794"/>
        <v>21247</v>
      </c>
      <c r="EM970" s="132">
        <f t="shared" si="1703"/>
        <v>192107.34732900001</v>
      </c>
    </row>
    <row r="971" spans="1:143" s="36" customFormat="1" ht="11.25" customHeight="1" x14ac:dyDescent="0.25">
      <c r="A971" s="11">
        <v>46172</v>
      </c>
      <c r="B971" s="185">
        <v>46161</v>
      </c>
      <c r="C971" s="172">
        <v>4999</v>
      </c>
      <c r="D971" s="113"/>
      <c r="E971" s="114"/>
      <c r="F971" s="201"/>
      <c r="G971" s="116"/>
      <c r="H971" s="117"/>
      <c r="I971" s="118">
        <f t="shared" si="1759"/>
        <v>0</v>
      </c>
      <c r="J971" s="119">
        <f t="shared" si="1760"/>
        <v>116093</v>
      </c>
      <c r="K971" s="117"/>
      <c r="L971" s="118">
        <f t="shared" si="1752"/>
        <v>0</v>
      </c>
      <c r="M971" s="119">
        <f t="shared" si="1771"/>
        <v>7752</v>
      </c>
      <c r="N971" s="117"/>
      <c r="O971" s="118">
        <f t="shared" si="1775"/>
        <v>0</v>
      </c>
      <c r="P971" s="119">
        <f t="shared" si="1761"/>
        <v>110136</v>
      </c>
      <c r="Q971" s="117"/>
      <c r="R971" s="117">
        <f t="shared" si="1742"/>
        <v>0</v>
      </c>
      <c r="S971" s="117">
        <f t="shared" si="1762"/>
        <v>13612</v>
      </c>
      <c r="T971" s="117">
        <v>12000</v>
      </c>
      <c r="U971" s="117">
        <f t="shared" si="1776"/>
        <v>0</v>
      </c>
      <c r="V971" s="117">
        <f t="shared" si="1705"/>
        <v>61035.600000000006</v>
      </c>
      <c r="W971" s="121"/>
      <c r="X971" s="120">
        <f t="shared" si="1772"/>
        <v>0</v>
      </c>
      <c r="Y971" s="117">
        <f t="shared" si="1706"/>
        <v>6245</v>
      </c>
      <c r="Z971" s="117"/>
      <c r="AA971" s="121">
        <f t="shared" si="1697"/>
        <v>0</v>
      </c>
      <c r="AB971" s="117">
        <f t="shared" si="1707"/>
        <v>5897</v>
      </c>
      <c r="AC971" s="117"/>
      <c r="AD971" s="117">
        <f t="shared" si="1698"/>
        <v>0</v>
      </c>
      <c r="AE971" s="117">
        <f t="shared" si="1708"/>
        <v>3738</v>
      </c>
      <c r="AF971" s="117"/>
      <c r="AG971" s="116">
        <f t="shared" si="1699"/>
        <v>0</v>
      </c>
      <c r="AH971" s="123">
        <f t="shared" si="1709"/>
        <v>4534.5</v>
      </c>
      <c r="AI971" s="117"/>
      <c r="AJ971" s="121">
        <f t="shared" si="1746"/>
        <v>0</v>
      </c>
      <c r="AK971" s="117">
        <f t="shared" si="1710"/>
        <v>22013</v>
      </c>
      <c r="AL971" s="117"/>
      <c r="AM971" s="121">
        <f t="shared" si="1700"/>
        <v>0</v>
      </c>
      <c r="AN971" s="117">
        <f t="shared" si="1711"/>
        <v>8763.02</v>
      </c>
      <c r="AO971" s="117"/>
      <c r="AP971" s="121">
        <f t="shared" si="1773"/>
        <v>0</v>
      </c>
      <c r="AQ971" s="117">
        <f t="shared" si="1712"/>
        <v>80645</v>
      </c>
      <c r="AR971" s="117"/>
      <c r="AS971" s="121">
        <f t="shared" si="1716"/>
        <v>0</v>
      </c>
      <c r="AT971" s="117">
        <f t="shared" si="1713"/>
        <v>2020</v>
      </c>
      <c r="AU971" s="117"/>
      <c r="AV971" s="117">
        <f t="shared" si="1777"/>
        <v>0</v>
      </c>
      <c r="AW971" s="122">
        <f t="shared" si="1758"/>
        <v>1620.0000000000014</v>
      </c>
      <c r="AX971" s="117"/>
      <c r="AY971" s="117">
        <f t="shared" si="1717"/>
        <v>0</v>
      </c>
      <c r="AZ971" s="117">
        <f t="shared" si="1763"/>
        <v>1577.6</v>
      </c>
      <c r="BA971" s="117"/>
      <c r="BB971" s="121">
        <f t="shared" si="1718"/>
        <v>0</v>
      </c>
      <c r="BC971" s="117">
        <f t="shared" si="1755"/>
        <v>1112.3999999999999</v>
      </c>
      <c r="BD971" s="117"/>
      <c r="BE971" s="121">
        <f t="shared" si="1719"/>
        <v>0</v>
      </c>
      <c r="BF971" s="117">
        <f t="shared" si="1757"/>
        <v>6609.3200000000015</v>
      </c>
      <c r="BG971" s="117"/>
      <c r="BH971" s="121">
        <f t="shared" si="1748"/>
        <v>0</v>
      </c>
      <c r="BI971" s="117">
        <f t="shared" si="1749"/>
        <v>29888.139999999985</v>
      </c>
      <c r="BJ971" s="117"/>
      <c r="BK971" s="121">
        <f t="shared" si="1721"/>
        <v>0</v>
      </c>
      <c r="BL971" s="117">
        <f t="shared" si="1778"/>
        <v>4141.4000000000005</v>
      </c>
      <c r="BM971" s="117"/>
      <c r="BN971" s="121">
        <f t="shared" si="1779"/>
        <v>0</v>
      </c>
      <c r="BO971" s="117">
        <f t="shared" si="1780"/>
        <v>5082.300000000002</v>
      </c>
      <c r="BP971" s="117"/>
      <c r="BQ971" s="121">
        <f t="shared" si="1767"/>
        <v>0</v>
      </c>
      <c r="BR971" s="117">
        <f t="shared" si="1753"/>
        <v>22614.21999999999</v>
      </c>
      <c r="BS971" s="117"/>
      <c r="BT971" s="117">
        <f t="shared" si="1768"/>
        <v>0</v>
      </c>
      <c r="BU971" s="117">
        <f t="shared" si="1764"/>
        <v>57069</v>
      </c>
      <c r="BV971" s="117"/>
      <c r="BW971" s="117">
        <f t="shared" si="1769"/>
        <v>0</v>
      </c>
      <c r="BX971" s="117">
        <f t="shared" si="1765"/>
        <v>76224</v>
      </c>
      <c r="BY971" s="117"/>
      <c r="BZ971" s="117">
        <f t="shared" si="1770"/>
        <v>0</v>
      </c>
      <c r="CA971" s="117">
        <f t="shared" si="1766"/>
        <v>52549</v>
      </c>
      <c r="CB971" s="117"/>
      <c r="CC971" s="117">
        <f t="shared" si="1740"/>
        <v>0</v>
      </c>
      <c r="CD971" s="117">
        <f t="shared" si="1743"/>
        <v>33367.54</v>
      </c>
      <c r="CE971" s="117"/>
      <c r="CF971" s="117">
        <f t="shared" si="1781"/>
        <v>0</v>
      </c>
      <c r="CG971" s="117">
        <f t="shared" si="1782"/>
        <v>3824.4999999999995</v>
      </c>
      <c r="CH971" s="117"/>
      <c r="CI971" s="117">
        <f t="shared" si="1722"/>
        <v>0</v>
      </c>
      <c r="CJ971" s="117">
        <f t="shared" si="1690"/>
        <v>6757.8</v>
      </c>
      <c r="CK971" s="117"/>
      <c r="CL971" s="121">
        <f t="shared" si="1723"/>
        <v>0</v>
      </c>
      <c r="CM971" s="123">
        <f t="shared" si="1783"/>
        <v>4864</v>
      </c>
      <c r="CN971" s="117"/>
      <c r="CO971" s="121">
        <f t="shared" si="1724"/>
        <v>0</v>
      </c>
      <c r="CP971" s="123">
        <f t="shared" si="1784"/>
        <v>3955</v>
      </c>
      <c r="CQ971" s="117"/>
      <c r="CR971" s="121">
        <f t="shared" si="1725"/>
        <v>0</v>
      </c>
      <c r="CS971" s="123">
        <f t="shared" si="1756"/>
        <v>5186</v>
      </c>
      <c r="CT971" s="117"/>
      <c r="CU971" s="121">
        <f t="shared" si="1726"/>
        <v>0</v>
      </c>
      <c r="CV971" s="123">
        <f t="shared" si="1785"/>
        <v>6929</v>
      </c>
      <c r="CW971" s="117"/>
      <c r="CX971" s="117">
        <f t="shared" si="1727"/>
        <v>0</v>
      </c>
      <c r="CY971" s="116">
        <f t="shared" si="1745"/>
        <v>6801.7599999999984</v>
      </c>
      <c r="CZ971" s="123"/>
      <c r="DA971" s="117">
        <f t="shared" si="1728"/>
        <v>0</v>
      </c>
      <c r="DB971" s="117">
        <f t="shared" si="1691"/>
        <v>64238</v>
      </c>
      <c r="DC971" s="117"/>
      <c r="DD971" s="117">
        <f t="shared" si="1729"/>
        <v>0</v>
      </c>
      <c r="DE971" s="117">
        <f t="shared" si="1692"/>
        <v>111009</v>
      </c>
      <c r="DF971" s="117"/>
      <c r="DG971" s="120">
        <f t="shared" si="1730"/>
        <v>0</v>
      </c>
      <c r="DH971" s="117">
        <f t="shared" si="1744"/>
        <v>441134</v>
      </c>
      <c r="DI971" s="117"/>
      <c r="DJ971" s="117">
        <f t="shared" si="1731"/>
        <v>0</v>
      </c>
      <c r="DK971" s="117">
        <f t="shared" si="1786"/>
        <v>3768</v>
      </c>
      <c r="DL971" s="211"/>
      <c r="DM971" s="207">
        <f t="shared" si="1732"/>
        <v>0</v>
      </c>
      <c r="DN971" s="125">
        <f t="shared" si="1774"/>
        <v>0</v>
      </c>
      <c r="DO971" s="126"/>
      <c r="DP971" s="127">
        <f t="shared" si="1733"/>
        <v>0</v>
      </c>
      <c r="DQ971" s="128">
        <f t="shared" si="1787"/>
        <v>6819.5</v>
      </c>
      <c r="DR971" s="126"/>
      <c r="DS971" s="127">
        <f t="shared" si="1734"/>
        <v>0</v>
      </c>
      <c r="DT971" s="128">
        <f t="shared" si="1788"/>
        <v>4846</v>
      </c>
      <c r="DU971" s="126"/>
      <c r="DV971" s="127">
        <f t="shared" si="1735"/>
        <v>0</v>
      </c>
      <c r="DW971" s="128">
        <f t="shared" si="1789"/>
        <v>4835</v>
      </c>
      <c r="DX971" s="126"/>
      <c r="DY971" s="124">
        <f t="shared" si="1736"/>
        <v>0</v>
      </c>
      <c r="DZ971" s="125">
        <f t="shared" si="1790"/>
        <v>523</v>
      </c>
      <c r="EA971" s="124"/>
      <c r="EB971" s="124">
        <f t="shared" si="1737"/>
        <v>0</v>
      </c>
      <c r="EC971" s="129">
        <f t="shared" si="1791"/>
        <v>369</v>
      </c>
      <c r="ED971" s="126"/>
      <c r="EE971" s="127">
        <f t="shared" si="1738"/>
        <v>0</v>
      </c>
      <c r="EF971" s="128">
        <f t="shared" si="1792"/>
        <v>4769</v>
      </c>
      <c r="EG971" s="117"/>
      <c r="EH971" s="117">
        <f t="shared" si="1739"/>
        <v>0</v>
      </c>
      <c r="EI971" s="117">
        <f t="shared" si="1793"/>
        <v>22617</v>
      </c>
      <c r="EJ971" s="117"/>
      <c r="EK971" s="117">
        <f t="shared" si="1702"/>
        <v>0</v>
      </c>
      <c r="EL971" s="117">
        <f t="shared" si="1794"/>
        <v>21247</v>
      </c>
      <c r="EM971" s="131">
        <f t="shared" si="1703"/>
        <v>196237.74732900001</v>
      </c>
    </row>
    <row r="972" spans="1:143" s="36" customFormat="1" ht="9.75" customHeight="1" x14ac:dyDescent="0.25">
      <c r="A972" s="11">
        <v>46172</v>
      </c>
      <c r="B972" s="185">
        <v>46161</v>
      </c>
      <c r="C972" s="172">
        <v>5001</v>
      </c>
      <c r="D972" s="113"/>
      <c r="E972" s="114"/>
      <c r="F972" s="201"/>
      <c r="G972" s="116"/>
      <c r="H972" s="117"/>
      <c r="I972" s="118">
        <f t="shared" si="1759"/>
        <v>0</v>
      </c>
      <c r="J972" s="119">
        <f t="shared" si="1760"/>
        <v>116093</v>
      </c>
      <c r="K972" s="117"/>
      <c r="L972" s="118">
        <f t="shared" si="1752"/>
        <v>0</v>
      </c>
      <c r="M972" s="119">
        <f t="shared" si="1771"/>
        <v>7752</v>
      </c>
      <c r="N972" s="117"/>
      <c r="O972" s="118">
        <f t="shared" si="1775"/>
        <v>0</v>
      </c>
      <c r="P972" s="119">
        <f t="shared" si="1761"/>
        <v>110136</v>
      </c>
      <c r="Q972" s="117"/>
      <c r="R972" s="117">
        <f t="shared" si="1742"/>
        <v>0</v>
      </c>
      <c r="S972" s="117">
        <f t="shared" si="1762"/>
        <v>13612</v>
      </c>
      <c r="T972" s="117">
        <v>12000</v>
      </c>
      <c r="U972" s="117">
        <f t="shared" si="1776"/>
        <v>0</v>
      </c>
      <c r="V972" s="117">
        <f t="shared" si="1705"/>
        <v>73035.600000000006</v>
      </c>
      <c r="W972" s="121"/>
      <c r="X972" s="120">
        <f t="shared" si="1772"/>
        <v>0</v>
      </c>
      <c r="Y972" s="117">
        <f t="shared" si="1706"/>
        <v>6245</v>
      </c>
      <c r="Z972" s="117"/>
      <c r="AA972" s="121">
        <f t="shared" si="1697"/>
        <v>0</v>
      </c>
      <c r="AB972" s="117">
        <f t="shared" si="1707"/>
        <v>5897</v>
      </c>
      <c r="AC972" s="117"/>
      <c r="AD972" s="117">
        <f t="shared" si="1698"/>
        <v>0</v>
      </c>
      <c r="AE972" s="117">
        <f t="shared" si="1708"/>
        <v>3738</v>
      </c>
      <c r="AF972" s="117"/>
      <c r="AG972" s="116">
        <f t="shared" si="1699"/>
        <v>0</v>
      </c>
      <c r="AH972" s="123">
        <f t="shared" si="1709"/>
        <v>4534.5</v>
      </c>
      <c r="AI972" s="117"/>
      <c r="AJ972" s="121">
        <f t="shared" si="1746"/>
        <v>0</v>
      </c>
      <c r="AK972" s="117">
        <f t="shared" si="1710"/>
        <v>22013</v>
      </c>
      <c r="AL972" s="117"/>
      <c r="AM972" s="121">
        <f t="shared" si="1700"/>
        <v>0</v>
      </c>
      <c r="AN972" s="117">
        <f t="shared" si="1711"/>
        <v>8763.02</v>
      </c>
      <c r="AO972" s="117"/>
      <c r="AP972" s="121">
        <f t="shared" si="1773"/>
        <v>0</v>
      </c>
      <c r="AQ972" s="117">
        <f t="shared" si="1712"/>
        <v>80645</v>
      </c>
      <c r="AR972" s="117"/>
      <c r="AS972" s="121">
        <f t="shared" si="1716"/>
        <v>0</v>
      </c>
      <c r="AT972" s="117">
        <f t="shared" si="1713"/>
        <v>2020</v>
      </c>
      <c r="AU972" s="117"/>
      <c r="AV972" s="117">
        <f t="shared" si="1777"/>
        <v>0</v>
      </c>
      <c r="AW972" s="122">
        <f t="shared" si="1758"/>
        <v>1620.0000000000014</v>
      </c>
      <c r="AX972" s="117"/>
      <c r="AY972" s="117">
        <f t="shared" si="1717"/>
        <v>0</v>
      </c>
      <c r="AZ972" s="117">
        <f t="shared" si="1763"/>
        <v>1577.6</v>
      </c>
      <c r="BA972" s="117"/>
      <c r="BB972" s="121">
        <f t="shared" si="1718"/>
        <v>0</v>
      </c>
      <c r="BC972" s="117">
        <f t="shared" si="1755"/>
        <v>1112.3999999999999</v>
      </c>
      <c r="BD972" s="117"/>
      <c r="BE972" s="121">
        <f t="shared" si="1719"/>
        <v>0</v>
      </c>
      <c r="BF972" s="117">
        <f t="shared" si="1757"/>
        <v>6609.3200000000015</v>
      </c>
      <c r="BG972" s="117"/>
      <c r="BH972" s="121">
        <f t="shared" ref="BH972:BH1003" si="1795">IF(OR(D992="NPC06UZDB-GY026M",D992="NPP06UZDB-GY010M",D972="CO155E2-0CM018",D972="CO155E2-0CM023",D972="CO155E2-0CM026",D972="NPP06UZDB-GY150C",D972="NPP06UZDB-GY025M",D972="NPC06UZDB-GY013M",D972="NPP06UZDB-GY001M",D972="NPP06UZDB-GY250C",D972="NPC06UZDB-GY028M",D972="NPC06UZDB-GY018M",D972="NPC06UZDB-GY014M",D972="NPC06UZDB-GY012M",D972="NPC06UZDB-GY011M",D972="NPC06UZDB-GY006M",D972="CO155E2-0CM006",D972="NPP06UZDB-GY005M",D972="NPP06UZDB-GY005M",D972="NPP06UZDB-GY003M",D972="NPP06UZDB-GY002M",D972="NPC06UZDB-GY025M",D972="CO155E2-0CM020",D972="CO155E2-0CM030",D972="NPC06UZDB-GY350C",D972="NPC06UZDB-GY030M",D972="NPC06UZDB-GY020C",D972="NPC06UZDB-GY030M",D972="NPC06UZDB-GY350C",D972="CO155E2-0CM007",D972="NPC06UZDB-GY150C",D972="NPC06UZDB-GY250C",D972="NPC06UZDB-GY007M",D972="CO155E2-0CC050",D972="NPC06UZDB-GY006M",D972="NPC06UZDB-GY008M",D972="NPC06UZDB-GY050C",D972="CO155E2-0CC250",D972="NPC06UZDB-GY750C",D972="NPC06UZDB-GY007M",D972="NPC06UZDB-GY020M",D972="CO155E2-0CC150",D972="CO155E2-0CM015",D972="CO155E2-0CM010",D972="NPC06UZDB-GY450C",D972="NPC06UZDB-GY015M",D972="NPC06UZDB-GY150C",D972="CO155E2-0CM001",D972="CO155E2-0CM002",D972="CO155E2-0CM003",D972="CO155E2-0CM004",D972="CO155E2-0CM005",D972="CO155E2-0CM008",D972="NPC06UZDB-GY010M",D972="NPC06UZDB-GY001M",D972="NPC06UZDB-GY002M",D972="NPC06UZDB-GY003M",D972="NPC06UZDB-GY004M",D972="NPC06UZDB-GY005M",),E972*(F972+0.12),0)</f>
        <v>0</v>
      </c>
      <c r="BI972" s="117">
        <f t="shared" si="1749"/>
        <v>29888.139999999985</v>
      </c>
      <c r="BJ972" s="117"/>
      <c r="BK972" s="121">
        <f t="shared" si="1721"/>
        <v>0</v>
      </c>
      <c r="BL972" s="117">
        <f t="shared" si="1778"/>
        <v>4141.4000000000005</v>
      </c>
      <c r="BM972" s="117"/>
      <c r="BN972" s="121">
        <f t="shared" si="1779"/>
        <v>0</v>
      </c>
      <c r="BO972" s="117">
        <f t="shared" si="1780"/>
        <v>5082.300000000002</v>
      </c>
      <c r="BP972" s="117"/>
      <c r="BQ972" s="121">
        <f t="shared" si="1767"/>
        <v>0</v>
      </c>
      <c r="BR972" s="117">
        <f t="shared" si="1753"/>
        <v>22614.21999999999</v>
      </c>
      <c r="BS972" s="117"/>
      <c r="BT972" s="117">
        <f t="shared" si="1768"/>
        <v>0</v>
      </c>
      <c r="BU972" s="117">
        <f t="shared" si="1764"/>
        <v>57069</v>
      </c>
      <c r="BV972" s="117"/>
      <c r="BW972" s="117">
        <f t="shared" si="1769"/>
        <v>0</v>
      </c>
      <c r="BX972" s="117">
        <f t="shared" si="1765"/>
        <v>76224</v>
      </c>
      <c r="BY972" s="117"/>
      <c r="BZ972" s="117">
        <f t="shared" si="1770"/>
        <v>0</v>
      </c>
      <c r="CA972" s="117">
        <f t="shared" si="1766"/>
        <v>52549</v>
      </c>
      <c r="CB972" s="117"/>
      <c r="CC972" s="117">
        <f t="shared" si="1740"/>
        <v>0</v>
      </c>
      <c r="CD972" s="117">
        <f t="shared" si="1743"/>
        <v>33367.54</v>
      </c>
      <c r="CE972" s="117"/>
      <c r="CF972" s="117">
        <f t="shared" si="1781"/>
        <v>0</v>
      </c>
      <c r="CG972" s="117">
        <f t="shared" si="1782"/>
        <v>3824.4999999999995</v>
      </c>
      <c r="CH972" s="117"/>
      <c r="CI972" s="117">
        <f t="shared" si="1722"/>
        <v>0</v>
      </c>
      <c r="CJ972" s="117">
        <f t="shared" si="1690"/>
        <v>6757.8</v>
      </c>
      <c r="CK972" s="117"/>
      <c r="CL972" s="121">
        <f t="shared" si="1723"/>
        <v>0</v>
      </c>
      <c r="CM972" s="123">
        <f t="shared" si="1783"/>
        <v>4864</v>
      </c>
      <c r="CN972" s="117"/>
      <c r="CO972" s="121">
        <f t="shared" si="1724"/>
        <v>0</v>
      </c>
      <c r="CP972" s="123">
        <f t="shared" si="1784"/>
        <v>3955</v>
      </c>
      <c r="CQ972" s="117"/>
      <c r="CR972" s="121">
        <f t="shared" si="1725"/>
        <v>0</v>
      </c>
      <c r="CS972" s="123">
        <f t="shared" si="1756"/>
        <v>5186</v>
      </c>
      <c r="CT972" s="117"/>
      <c r="CU972" s="121">
        <f t="shared" si="1726"/>
        <v>0</v>
      </c>
      <c r="CV972" s="123">
        <f t="shared" si="1785"/>
        <v>6929</v>
      </c>
      <c r="CW972" s="117"/>
      <c r="CX972" s="117">
        <f t="shared" si="1727"/>
        <v>0</v>
      </c>
      <c r="CY972" s="116">
        <f t="shared" si="1745"/>
        <v>6801.7599999999984</v>
      </c>
      <c r="CZ972" s="123"/>
      <c r="DA972" s="117">
        <f t="shared" si="1728"/>
        <v>0</v>
      </c>
      <c r="DB972" s="117">
        <f t="shared" si="1691"/>
        <v>64238</v>
      </c>
      <c r="DC972" s="117"/>
      <c r="DD972" s="117">
        <f t="shared" si="1729"/>
        <v>0</v>
      </c>
      <c r="DE972" s="117">
        <f t="shared" si="1692"/>
        <v>111009</v>
      </c>
      <c r="DF972" s="117"/>
      <c r="DG972" s="120">
        <f t="shared" si="1730"/>
        <v>0</v>
      </c>
      <c r="DH972" s="117">
        <f t="shared" si="1744"/>
        <v>441134</v>
      </c>
      <c r="DI972" s="117"/>
      <c r="DJ972" s="117">
        <f t="shared" si="1731"/>
        <v>0</v>
      </c>
      <c r="DK972" s="117">
        <f t="shared" si="1786"/>
        <v>3768</v>
      </c>
      <c r="DL972" s="211"/>
      <c r="DM972" s="207">
        <f t="shared" si="1732"/>
        <v>0</v>
      </c>
      <c r="DN972" s="125">
        <f t="shared" si="1774"/>
        <v>0</v>
      </c>
      <c r="DO972" s="126"/>
      <c r="DP972" s="127">
        <f t="shared" si="1733"/>
        <v>0</v>
      </c>
      <c r="DQ972" s="128">
        <f t="shared" si="1787"/>
        <v>6819.5</v>
      </c>
      <c r="DR972" s="126"/>
      <c r="DS972" s="127">
        <f t="shared" si="1734"/>
        <v>0</v>
      </c>
      <c r="DT972" s="128">
        <f t="shared" si="1788"/>
        <v>4846</v>
      </c>
      <c r="DU972" s="126"/>
      <c r="DV972" s="127">
        <f t="shared" si="1735"/>
        <v>0</v>
      </c>
      <c r="DW972" s="128">
        <f t="shared" si="1789"/>
        <v>4835</v>
      </c>
      <c r="DX972" s="126"/>
      <c r="DY972" s="124">
        <f t="shared" si="1736"/>
        <v>0</v>
      </c>
      <c r="DZ972" s="125">
        <f t="shared" si="1790"/>
        <v>523</v>
      </c>
      <c r="EA972" s="124"/>
      <c r="EB972" s="124">
        <f t="shared" si="1737"/>
        <v>0</v>
      </c>
      <c r="EC972" s="129">
        <f t="shared" si="1791"/>
        <v>369</v>
      </c>
      <c r="ED972" s="126"/>
      <c r="EE972" s="127">
        <f t="shared" si="1738"/>
        <v>0</v>
      </c>
      <c r="EF972" s="128">
        <f t="shared" si="1792"/>
        <v>4769</v>
      </c>
      <c r="EG972" s="117"/>
      <c r="EH972" s="117">
        <f t="shared" si="1739"/>
        <v>0</v>
      </c>
      <c r="EI972" s="117">
        <f t="shared" si="1793"/>
        <v>22617</v>
      </c>
      <c r="EJ972" s="117"/>
      <c r="EK972" s="117">
        <f t="shared" si="1702"/>
        <v>0</v>
      </c>
      <c r="EL972" s="117">
        <f t="shared" si="1794"/>
        <v>21247</v>
      </c>
      <c r="EM972" s="131">
        <f t="shared" si="1703"/>
        <v>199165.74732900001</v>
      </c>
    </row>
    <row r="973" spans="1:143" ht="11.25" customHeight="1" x14ac:dyDescent="0.25">
      <c r="A973" s="11">
        <v>46172</v>
      </c>
      <c r="B973" s="185">
        <v>46161</v>
      </c>
      <c r="C973" s="215">
        <v>5013</v>
      </c>
      <c r="D973" s="113"/>
      <c r="E973" s="114"/>
      <c r="F973" s="201"/>
      <c r="G973" s="116"/>
      <c r="H973" s="117"/>
      <c r="I973" s="118">
        <f t="shared" si="1759"/>
        <v>0</v>
      </c>
      <c r="J973" s="119">
        <f t="shared" si="1760"/>
        <v>116093</v>
      </c>
      <c r="K973" s="117"/>
      <c r="L973" s="118">
        <f t="shared" ref="L973:L983" si="1796">IF(OR(D973="NPC6ASZDB-RD015M",D973="NPC6ASZDB-GN750C",D973="NPC6ASZDB-WT035M",D973="NPC6ASZDB-WT028M ",D973="NPC6ASZDB-WT019M",D973="NPC06SZDB-GN050C",D973="NPC06SZDB-OR050C",D973="NPC6ASZDB-WT018M",D973="NPC6ASZDB-WT023M",D973="NPC6ASZDB-WT024M",D973="NPC6ASZDB-OR020M",D973="NPC6ASZDB-RD006M",D973="NPC6ASZDB-WT017M",D973="NPC6ASZDB-GY750C",D973="NPC6ASZDB-YL015M",D973="NPC6ASZDB-BL004M ",D973="NPC6ASZDB-WT016M",D973="NPC06SZDB-BK006M",D973="NPC06SZDB-BK007M",D973="NPC6ASZDB-OR750C",D973="NPC06SZDB-BK004M",D973="NPC06SZDB-BL015M",D973="NPC6ASZDB-BL013C",D973="NPC6ASZDB-BL030C",D973="NPC6ASZDB-GY009M",D973="NPC06SZDB-BK002M",D973="NPC6ASZDB-GY025C",D973="NPC06SZDB-BK003M",D973="NPC06SZDB-GY005M",D973="NPC6ASZDB-RD020C",D973="NPC06SZDB-YL040M",D973="NPC6ASZDB-GY125C",D973="NPC06SZDB-YL002M",D973="NPC6ASZDB-WT100M",D973="NPC6ASZDB-RD008M",D973="NPC6ASZDB-YL009M",D973="NPC6ASZDB-VT010M",D973="NPC6ASZDB-OR007M",D973="NPC6ASZDB-VT007M",D973="NPC6ASZDB-BK007M",D973="NPC6ASZDB-GY350C",D973="NPC6ASZDB-YL350C",D973="NPC6ASZDB-OR350C",D973="NPC6ASZDB-VT350C",D973="NPC6ASZDB-BL350C",D973="NPC6ASZDB-RD350C",D973="NPC6ASZDB-BK350C",D973="NPC6ASZDB-VT003M",D973="NPC6ASZDB-OR250C",D973="NPC6ASZDB-VT250C",D973="NPC6ASZDB-VT002M",D973="NPC6ASZDB-VT050C",D973="NPC6ASZDB-VT001M",D973="NPC6ASZDB-VT150C",D973="NPC6ASZDB-WT017C",D973="NPC6ASZDB-RD030C",D973="NPC6ASZDB-WT030C",D973="NPC6ASZDB-OR020M",D973="NPC6ASZDB-OR015M",D973="NPC06SZDB-WT025C",D973="NPC6ASZDB-WT013M",D973="NPC6ASZDB-GY075C",D973="NPC6ASZDB-BK075C",D973="NPC6ASZDB-BK125C",D973="NPC6ASZDB-GN250C",D973="NPC6ASZDB-WT011M",D973="NPC6ASZDB-WT014M",D973="NPC6ASZDB-OR005M",D973="NPC6ASZDB-GY006M",D973="NPC6ASZDB-WT550C",D973="NPC6ASZDB-WT650C",D973="NPC6ASZDB-WT850C",D973="NPC6ASZDB-WT950C",D973="NPC6ASZDB-RD250C",D973="NPC06SZDB-GY015C",D973="NPC06SZDB-BL020C",D973="NPC06SZDB-YL015C",D973="NPC6ASZDB-BL012M",D973="NPC6ASZDB-WT020C",D973="NPC6ASZDB-BL008M",D973="NPC6ASZDB-BL009M",D973="NPC6ASZDB-WT022M",D973="NPC6ASZDB-YL007M",D973="NPC06SZDB-WT250C",D973="NPC6ASZDB-BL007M",D973="NPC6ASZDB-BK050C",D973="NPC6ASZDB-BK025C",D973="NPC6ASZDB-BL750C",D973="NPC6ASZDB-OR010M",D973="NPC06SZDB-RD015M",D973="NPC6ASZDB-YL012M",D973="NPC6ASZDB-YL030M",D973="NPC6ASZDB-YL020M",D973="NPC6ASZDB-RD050C",D973="NPC06SZDB-BL050C",D973="NPC06SZDB-RD050C",D973="NPC06SZDB-YL050C",D973="NPC06SZDB-YL003M",D973="NPC06SZDB-GN002M",D973="NPC6ASZDB-RD010M",D973="NPC6ASZDB-GY450C",D973="NPC6ASZDB-WT006M",D973="NPC6ASZDB-BL250C",D973="NPC6ASZDB-GY050C",D973="NPC6ASZDB-YL250C",D973="NPC6ASZDB-YL008M",D973="NPC06SZDB-YL010M",D973="NPC6ASZDB-GY008M",D973="NPC06SZDB-RD005M",D973="NPC6ASZDB-BL050C",D973="NPC6ASZDB-WT450C",D973="NPC6ASZDB-OR050C",D973="NPC06SZDB-GN010M",D973="NPC06SZDB-RD010M",D973="NPC06SZDB-BL010M",D973="NPC6ASZDB-GY050C",D973="NPC6ASZDB-YL025C",D973="NPC6ASZDB-BK250C",D973="NPC6ASZDB-BK004M",D973="NPC6ASZDB-YL006M",D973="NPC06SZDB-WT007M",D973="NPC6ASZDB-BL015M",D973="NPC6ASZDB-BL020M",D973="NPC6ASZDB-GN010M",D973="NPC6ASZDB-GN015M",D973="NPC6ASZDB-GY250C",D973="NPC6ASZDB-BK030M",D973="NPC06SZDB-GY003M",D973="NPC06SZDB-BL150C",D973="NPC6ASZDB-BK013M",D973="NPC6ASZDB-OR150C",D973="NPC6ASZDB-GY007M",D973="NPC6ASZDB-BK750C",D973="NPC06SZDB-GN003M",D973="NPC06SZDB-BK150C",D973="NPC06SZDB-BK001M",D973="NPC6ASZDB-RD007M",D973="NPC6ASZDB-RD010M",D973="NPC06SZDB-GY006M",D973="NPC06SZDB-GY015M",D973="NPC06SZDB-BK050C",D973="NPC6ASZDB-GN025C",D973="NPC6ASZDB-WT009M",D973="NPC6ASZDB-OR004M",D973="NPC6ASZDB-WT075C",D973="NPC6ASZDB-WT175C",D973="NPC06SZDB-GY001M",D973="NPC06SZDB-GY002M",D973="NPC6ASZDB-WT125C",D973="NPC6ASZDB-WT225C",D973="NPC6ASZDB-WT275C",D973="NPC6ASZDB-GY015M",D973="NPC6ASZDB-RD001M",D973="NPC6ASZDB-RD005M",D973="NPC6ASZDB-WT025C",D973="NPC6ASZDB-YL001M",D973="NPC6ASZDB-YL005M",D973="NPC06SZDB-GY010M",D973="NPC06SZDB-YL005M",D973="NPC06SZDB-YL001M",D973="NPC6ASZDB-BK150C",D973="NPC6ASZDB-BL030M",D973="NPC6ASZDB-YL050C",D973="NPC6ASZDB-YL010M",D973="NPC6ASZDB-OR010M",D973="NPC06SZDB-YL150C",D973="NPC6ASZDB-OR005M",D973="NPC06SZDB-OR002M",D973="NPC6ASZDB-RD150C",D973="NPC6ASZDB-WT025M",D973="NPC6ASZDB-WT150C",D973="NPC6ASZDB-WT012M",D973="NPC6ASZDB-WT250C",D973="NPC6ASZDB-WT350C",D973="NPC6ASZDB-YL002M",D973="NPC6ASZDB-BL150C",D973="NPC6ASZDB-WT015M",D973="NPC6ASZDB-YL150C",D973="NPC6ASZDB-YL003M",D973="NPC6ASZDB-WT750C",D973="NPC6ASZDB-GN050C",D973="NPC6ASZDB-WT008M",D973="NPC06SZDB-OR010M",D973="NPC6ASZDB-GY150C",D973="NPC6ASZDB-GN150C",D973="NPC6ASZDB-OR001M",D973="NPC6ASZDB-OR002M",D973="NPC6ASZDB-OR003M",D973="NPC06SZDB-RD002M",D973="NPC06SZDB-RD150C",D973="NPC6ASZDB-BK015M",D973="NPC06SZDB-GN001M",D973="NPC06SZDB-GN150C",D973="NPC06SZDB-WT030M",D973="NPC06SZDB-WT750C",D973="NPC06SZDB-WT015M",D973="NPC6ASZDB-WT030M",D973="NPC06SZDB-RD001M",D973="NPC06SZDB-RD003M",D973="NPC06SZDB-OR003M",D973="NPC06SZDB-OR001M",D973="NPC06SZDB-BL001M",D973="NPC06SZDB-BL003M",D973="NPC06SZDB-WT150C",D973="NPC06SZDB-BL002M",D973="NPC6ASZDB-WT050C",D973="NPC06SZDB-WT050C",D973="NPC06SZDB-WT001M",D973="NPC06SZDB-WT002M",D973="NPC06SZDB-WT003M",D973="NPC06SZDB-WT004M",D973="NPC06SZDB-WT005M",D973="NPC06SZDB-WT010M",D973="NPC06SZDB-WT020M",D973="NPC6ASZDB-GN001M",D973="NPC6ASZDB-GN002M",D973="NPC6ASZDB-GN003M",D973="NPC6ASZDB-GN004M",D973="NPC6ASZDB-GN005M",D973="NPC6ASZDB-GN020M",D973="NPC6ASZDB-GN030M",D973="NPC6ASZDB-WT001M",D973="NPC6ASZDB-WT002M",D973="NPC6ASZDB-WT003M",D973="NPC6ASZDB-WT004M",D973="NPC6ASZDB-WT005M",D973="NPC6ASZDB-WT006M",D973="NPC6ASZDB-WT007M",D973="NPC6ASZDB-WT010M",D973="NPC6ASZDB-WT020M",D973="NPC6ASZDB-RD002M",D973="NPC6ASZDB-RD003M",D973="NPC6ASZDB-RD020M",D973="NPC6ASZDB-GY001M",D973="NPC6ASZDB-GY002M",D973="NPC6ASZDB-GY003M",D973="NPC6ASZDB-GY004M",D973="NPC6ASZDB-GY005M",D973="NPC6ASZDB-GY010M",D973="NPC6ASZDB-GY020M",D973="NPC6ASZDB-GY025M",D973="NPC6ASZDB-GY030M",D973="NPC6ASZDB-BL001M",D973="NPC6ASZDB-BL002M",D973="NPC6ASZDB-BL003M",D973="NPC6ASZDB-BL004M",D973="NPC6ASZDB-BL005M",D973="NPC6ASZDB-BL010M",D973="NPC6ASZDB-BK001M",D973="NPC6ASZDB-BK002M",D973="NPC6ASZDB-BK003M",D973="NPC6ASZDB-BK005M",D973="NPC6ASZDB-BK010M",D973="NPC6ASZDB-BK020M",),E973*2,0)</f>
        <v>0</v>
      </c>
      <c r="M973" s="119">
        <f t="shared" si="1771"/>
        <v>7752</v>
      </c>
      <c r="N973" s="117">
        <v>50000</v>
      </c>
      <c r="O973" s="118">
        <f t="shared" si="1775"/>
        <v>0</v>
      </c>
      <c r="P973" s="119">
        <f t="shared" si="1761"/>
        <v>160136</v>
      </c>
      <c r="Q973" s="117"/>
      <c r="R973" s="117">
        <f t="shared" si="1742"/>
        <v>0</v>
      </c>
      <c r="S973" s="117">
        <f t="shared" si="1762"/>
        <v>13612</v>
      </c>
      <c r="T973" s="117"/>
      <c r="U973" s="117">
        <f t="shared" si="1776"/>
        <v>0</v>
      </c>
      <c r="V973" s="117">
        <f t="shared" si="1705"/>
        <v>73035.600000000006</v>
      </c>
      <c r="W973" s="121"/>
      <c r="X973" s="120">
        <f t="shared" si="1772"/>
        <v>0</v>
      </c>
      <c r="Y973" s="117">
        <f t="shared" si="1706"/>
        <v>6245</v>
      </c>
      <c r="Z973" s="117"/>
      <c r="AA973" s="121">
        <f t="shared" si="1697"/>
        <v>0</v>
      </c>
      <c r="AB973" s="117">
        <f t="shared" si="1707"/>
        <v>5897</v>
      </c>
      <c r="AC973" s="117"/>
      <c r="AD973" s="117">
        <f t="shared" si="1698"/>
        <v>0</v>
      </c>
      <c r="AE973" s="117">
        <f t="shared" si="1708"/>
        <v>3738</v>
      </c>
      <c r="AF973" s="117"/>
      <c r="AG973" s="116">
        <f t="shared" si="1699"/>
        <v>0</v>
      </c>
      <c r="AH973" s="123">
        <f t="shared" si="1709"/>
        <v>4534.5</v>
      </c>
      <c r="AI973" s="117"/>
      <c r="AJ973" s="121">
        <f t="shared" si="1746"/>
        <v>0</v>
      </c>
      <c r="AK973" s="117">
        <f t="shared" si="1710"/>
        <v>22013</v>
      </c>
      <c r="AL973" s="117"/>
      <c r="AM973" s="121">
        <f t="shared" si="1700"/>
        <v>0</v>
      </c>
      <c r="AN973" s="117">
        <f t="shared" si="1711"/>
        <v>8763.02</v>
      </c>
      <c r="AO973" s="117"/>
      <c r="AP973" s="121">
        <f t="shared" si="1773"/>
        <v>0</v>
      </c>
      <c r="AQ973" s="117">
        <f t="shared" si="1712"/>
        <v>80645</v>
      </c>
      <c r="AR973" s="117"/>
      <c r="AS973" s="121">
        <f t="shared" si="1716"/>
        <v>0</v>
      </c>
      <c r="AT973" s="117">
        <f t="shared" si="1713"/>
        <v>2020</v>
      </c>
      <c r="AU973" s="117"/>
      <c r="AV973" s="117">
        <f t="shared" si="1777"/>
        <v>0</v>
      </c>
      <c r="AW973" s="122">
        <f t="shared" si="1758"/>
        <v>1620.0000000000014</v>
      </c>
      <c r="AX973" s="117"/>
      <c r="AY973" s="117">
        <f t="shared" si="1717"/>
        <v>0</v>
      </c>
      <c r="AZ973" s="117">
        <f t="shared" si="1763"/>
        <v>1577.6</v>
      </c>
      <c r="BA973" s="117"/>
      <c r="BB973" s="121">
        <f t="shared" si="1718"/>
        <v>0</v>
      </c>
      <c r="BC973" s="117">
        <f t="shared" si="1755"/>
        <v>1112.3999999999999</v>
      </c>
      <c r="BD973" s="117"/>
      <c r="BE973" s="121">
        <f t="shared" si="1719"/>
        <v>0</v>
      </c>
      <c r="BF973" s="117">
        <f t="shared" si="1757"/>
        <v>6609.3200000000015</v>
      </c>
      <c r="BG973" s="117"/>
      <c r="BH973" s="121">
        <f t="shared" si="1795"/>
        <v>0</v>
      </c>
      <c r="BI973" s="117">
        <f t="shared" si="1749"/>
        <v>29888.139999999985</v>
      </c>
      <c r="BJ973" s="117"/>
      <c r="BK973" s="121">
        <f t="shared" si="1721"/>
        <v>0</v>
      </c>
      <c r="BL973" s="117">
        <f t="shared" si="1778"/>
        <v>4141.4000000000005</v>
      </c>
      <c r="BM973" s="117"/>
      <c r="BN973" s="121">
        <f t="shared" si="1779"/>
        <v>0</v>
      </c>
      <c r="BO973" s="117">
        <f t="shared" si="1780"/>
        <v>5082.300000000002</v>
      </c>
      <c r="BP973" s="117"/>
      <c r="BQ973" s="121">
        <f t="shared" si="1767"/>
        <v>0</v>
      </c>
      <c r="BR973" s="117">
        <f t="shared" si="1753"/>
        <v>22614.21999999999</v>
      </c>
      <c r="BS973" s="117"/>
      <c r="BT973" s="117">
        <f t="shared" si="1768"/>
        <v>0</v>
      </c>
      <c r="BU973" s="117">
        <f t="shared" si="1764"/>
        <v>57069</v>
      </c>
      <c r="BV973" s="117"/>
      <c r="BW973" s="117">
        <f t="shared" si="1769"/>
        <v>0</v>
      </c>
      <c r="BX973" s="117">
        <f t="shared" si="1765"/>
        <v>76224</v>
      </c>
      <c r="BY973" s="117"/>
      <c r="BZ973" s="117">
        <f t="shared" si="1770"/>
        <v>0</v>
      </c>
      <c r="CA973" s="117">
        <f t="shared" si="1766"/>
        <v>52549</v>
      </c>
      <c r="CB973" s="117"/>
      <c r="CC973" s="117">
        <f t="shared" si="1740"/>
        <v>0</v>
      </c>
      <c r="CD973" s="117">
        <f t="shared" si="1743"/>
        <v>33367.54</v>
      </c>
      <c r="CE973" s="117"/>
      <c r="CF973" s="117">
        <f t="shared" si="1781"/>
        <v>0</v>
      </c>
      <c r="CG973" s="117">
        <f t="shared" si="1782"/>
        <v>3824.4999999999995</v>
      </c>
      <c r="CH973" s="117"/>
      <c r="CI973" s="117">
        <f t="shared" si="1722"/>
        <v>0</v>
      </c>
      <c r="CJ973" s="117">
        <f t="shared" ref="CJ973:CJ1036" si="1797">+CJ972+CH973-CI973</f>
        <v>6757.8</v>
      </c>
      <c r="CK973" s="117"/>
      <c r="CL973" s="121">
        <f t="shared" si="1723"/>
        <v>0</v>
      </c>
      <c r="CM973" s="123">
        <f t="shared" si="1783"/>
        <v>4864</v>
      </c>
      <c r="CN973" s="117"/>
      <c r="CO973" s="121">
        <f t="shared" si="1724"/>
        <v>0</v>
      </c>
      <c r="CP973" s="123">
        <f t="shared" si="1784"/>
        <v>3955</v>
      </c>
      <c r="CQ973" s="117"/>
      <c r="CR973" s="121">
        <f t="shared" si="1725"/>
        <v>0</v>
      </c>
      <c r="CS973" s="123">
        <f t="shared" si="1756"/>
        <v>5186</v>
      </c>
      <c r="CT973" s="117"/>
      <c r="CU973" s="121">
        <f t="shared" si="1726"/>
        <v>0</v>
      </c>
      <c r="CV973" s="123">
        <f t="shared" si="1785"/>
        <v>6929</v>
      </c>
      <c r="CW973" s="117"/>
      <c r="CX973" s="117">
        <f t="shared" si="1727"/>
        <v>0</v>
      </c>
      <c r="CY973" s="116">
        <f t="shared" si="1745"/>
        <v>6801.7599999999984</v>
      </c>
      <c r="CZ973" s="123"/>
      <c r="DA973" s="117">
        <f t="shared" si="1728"/>
        <v>0</v>
      </c>
      <c r="DB973" s="117">
        <f t="shared" ref="DB973:DB1036" si="1798">+DB972+CZ973-DA973</f>
        <v>64238</v>
      </c>
      <c r="DC973" s="117"/>
      <c r="DD973" s="117">
        <f t="shared" si="1729"/>
        <v>0</v>
      </c>
      <c r="DE973" s="117">
        <f t="shared" ref="DE973:DE1036" si="1799">+DE972+DC973-DD973</f>
        <v>111009</v>
      </c>
      <c r="DF973" s="117"/>
      <c r="DG973" s="120">
        <f t="shared" si="1730"/>
        <v>0</v>
      </c>
      <c r="DH973" s="117">
        <f t="shared" si="1744"/>
        <v>441134</v>
      </c>
      <c r="DI973" s="117"/>
      <c r="DJ973" s="117">
        <f t="shared" si="1731"/>
        <v>0</v>
      </c>
      <c r="DK973" s="117">
        <f t="shared" si="1786"/>
        <v>3768</v>
      </c>
      <c r="DL973" s="211"/>
      <c r="DM973" s="207">
        <f t="shared" si="1732"/>
        <v>0</v>
      </c>
      <c r="DN973" s="125">
        <f t="shared" si="1774"/>
        <v>0</v>
      </c>
      <c r="DO973" s="126"/>
      <c r="DP973" s="127">
        <f t="shared" si="1733"/>
        <v>0</v>
      </c>
      <c r="DQ973" s="128">
        <f t="shared" si="1787"/>
        <v>6819.5</v>
      </c>
      <c r="DR973" s="126"/>
      <c r="DS973" s="127">
        <f t="shared" si="1734"/>
        <v>0</v>
      </c>
      <c r="DT973" s="128">
        <f t="shared" si="1788"/>
        <v>4846</v>
      </c>
      <c r="DU973" s="126"/>
      <c r="DV973" s="127">
        <f t="shared" si="1735"/>
        <v>0</v>
      </c>
      <c r="DW973" s="128">
        <f t="shared" si="1789"/>
        <v>4835</v>
      </c>
      <c r="DX973" s="126"/>
      <c r="DY973" s="124">
        <f t="shared" si="1736"/>
        <v>0</v>
      </c>
      <c r="DZ973" s="125">
        <f t="shared" si="1790"/>
        <v>523</v>
      </c>
      <c r="EA973" s="124"/>
      <c r="EB973" s="124">
        <f t="shared" si="1737"/>
        <v>0</v>
      </c>
      <c r="EC973" s="129">
        <f t="shared" si="1791"/>
        <v>369</v>
      </c>
      <c r="ED973" s="126"/>
      <c r="EE973" s="127">
        <f t="shared" si="1738"/>
        <v>0</v>
      </c>
      <c r="EF973" s="128">
        <f t="shared" si="1792"/>
        <v>4769</v>
      </c>
      <c r="EG973" s="117"/>
      <c r="EH973" s="117">
        <f t="shared" si="1739"/>
        <v>0</v>
      </c>
      <c r="EI973" s="117">
        <f t="shared" si="1793"/>
        <v>22617</v>
      </c>
      <c r="EJ973" s="117"/>
      <c r="EK973" s="117">
        <f t="shared" si="1702"/>
        <v>0</v>
      </c>
      <c r="EL973" s="117">
        <f t="shared" si="1794"/>
        <v>21247</v>
      </c>
      <c r="EM973" s="131">
        <f t="shared" si="1703"/>
        <v>207426.54732900002</v>
      </c>
    </row>
    <row r="974" spans="1:143" s="36" customFormat="1" ht="11.25" customHeight="1" x14ac:dyDescent="0.25">
      <c r="A974" s="11">
        <v>46172</v>
      </c>
      <c r="B974" s="185">
        <v>46161</v>
      </c>
      <c r="C974" s="215">
        <v>5013</v>
      </c>
      <c r="D974" s="113"/>
      <c r="E974" s="114"/>
      <c r="F974" s="201"/>
      <c r="G974" s="116"/>
      <c r="H974" s="117"/>
      <c r="I974" s="118">
        <f t="shared" si="1759"/>
        <v>0</v>
      </c>
      <c r="J974" s="119">
        <f t="shared" si="1760"/>
        <v>116093</v>
      </c>
      <c r="K974" s="117"/>
      <c r="L974" s="118">
        <f t="shared" si="1796"/>
        <v>0</v>
      </c>
      <c r="M974" s="119">
        <f t="shared" si="1771"/>
        <v>7752</v>
      </c>
      <c r="N974" s="117"/>
      <c r="O974" s="118">
        <f t="shared" si="1775"/>
        <v>0</v>
      </c>
      <c r="P974" s="119">
        <f t="shared" si="1761"/>
        <v>160136</v>
      </c>
      <c r="Q974" s="117"/>
      <c r="R974" s="117">
        <f t="shared" si="1742"/>
        <v>0</v>
      </c>
      <c r="S974" s="117">
        <f t="shared" si="1762"/>
        <v>13612</v>
      </c>
      <c r="T974" s="117">
        <v>24000</v>
      </c>
      <c r="U974" s="117">
        <f t="shared" si="1776"/>
        <v>0</v>
      </c>
      <c r="V974" s="117">
        <f t="shared" si="1705"/>
        <v>97035.6</v>
      </c>
      <c r="W974" s="121"/>
      <c r="X974" s="120">
        <f t="shared" si="1772"/>
        <v>0</v>
      </c>
      <c r="Y974" s="117">
        <f t="shared" si="1706"/>
        <v>6245</v>
      </c>
      <c r="Z974" s="117"/>
      <c r="AA974" s="121">
        <f t="shared" si="1697"/>
        <v>0</v>
      </c>
      <c r="AB974" s="117">
        <f t="shared" si="1707"/>
        <v>5897</v>
      </c>
      <c r="AC974" s="117"/>
      <c r="AD974" s="117">
        <f t="shared" si="1698"/>
        <v>0</v>
      </c>
      <c r="AE974" s="117">
        <f t="shared" si="1708"/>
        <v>3738</v>
      </c>
      <c r="AF974" s="117"/>
      <c r="AG974" s="116">
        <f t="shared" si="1699"/>
        <v>0</v>
      </c>
      <c r="AH974" s="123">
        <f t="shared" si="1709"/>
        <v>4534.5</v>
      </c>
      <c r="AI974" s="117"/>
      <c r="AJ974" s="121">
        <f t="shared" si="1746"/>
        <v>0</v>
      </c>
      <c r="AK974" s="117">
        <f t="shared" si="1710"/>
        <v>22013</v>
      </c>
      <c r="AL974" s="117"/>
      <c r="AM974" s="121">
        <f t="shared" si="1700"/>
        <v>0</v>
      </c>
      <c r="AN974" s="117">
        <f t="shared" si="1711"/>
        <v>8763.02</v>
      </c>
      <c r="AO974" s="117"/>
      <c r="AP974" s="121">
        <f t="shared" si="1773"/>
        <v>0</v>
      </c>
      <c r="AQ974" s="117">
        <f t="shared" si="1712"/>
        <v>80645</v>
      </c>
      <c r="AR974" s="117"/>
      <c r="AS974" s="121">
        <f t="shared" si="1716"/>
        <v>0</v>
      </c>
      <c r="AT974" s="117">
        <f t="shared" si="1713"/>
        <v>2020</v>
      </c>
      <c r="AU974" s="117"/>
      <c r="AV974" s="117">
        <f t="shared" si="1777"/>
        <v>0</v>
      </c>
      <c r="AW974" s="122">
        <f t="shared" si="1758"/>
        <v>1620.0000000000014</v>
      </c>
      <c r="AX974" s="117"/>
      <c r="AY974" s="117">
        <f t="shared" si="1717"/>
        <v>0</v>
      </c>
      <c r="AZ974" s="117">
        <f t="shared" si="1763"/>
        <v>1577.6</v>
      </c>
      <c r="BA974" s="117"/>
      <c r="BB974" s="121">
        <f t="shared" si="1718"/>
        <v>0</v>
      </c>
      <c r="BC974" s="117">
        <f t="shared" si="1755"/>
        <v>1112.3999999999999</v>
      </c>
      <c r="BD974" s="117"/>
      <c r="BE974" s="121">
        <f t="shared" si="1719"/>
        <v>0</v>
      </c>
      <c r="BF974" s="117">
        <f t="shared" si="1757"/>
        <v>6609.3200000000015</v>
      </c>
      <c r="BG974" s="117"/>
      <c r="BH974" s="121">
        <f t="shared" si="1795"/>
        <v>0</v>
      </c>
      <c r="BI974" s="117">
        <f t="shared" si="1749"/>
        <v>29888.139999999985</v>
      </c>
      <c r="BJ974" s="117"/>
      <c r="BK974" s="121">
        <f t="shared" si="1721"/>
        <v>0</v>
      </c>
      <c r="BL974" s="117">
        <f t="shared" si="1778"/>
        <v>4141.4000000000005</v>
      </c>
      <c r="BM974" s="117"/>
      <c r="BN974" s="121">
        <f t="shared" si="1779"/>
        <v>0</v>
      </c>
      <c r="BO974" s="117">
        <f t="shared" si="1780"/>
        <v>5082.300000000002</v>
      </c>
      <c r="BP974" s="117"/>
      <c r="BQ974" s="121">
        <f t="shared" si="1767"/>
        <v>0</v>
      </c>
      <c r="BR974" s="117">
        <f t="shared" si="1753"/>
        <v>22614.21999999999</v>
      </c>
      <c r="BS974" s="117"/>
      <c r="BT974" s="117">
        <f t="shared" si="1768"/>
        <v>0</v>
      </c>
      <c r="BU974" s="117">
        <f t="shared" si="1764"/>
        <v>57069</v>
      </c>
      <c r="BV974" s="117"/>
      <c r="BW974" s="117">
        <f t="shared" si="1769"/>
        <v>0</v>
      </c>
      <c r="BX974" s="117">
        <f t="shared" si="1765"/>
        <v>76224</v>
      </c>
      <c r="BY974" s="117"/>
      <c r="BZ974" s="117">
        <f t="shared" si="1770"/>
        <v>0</v>
      </c>
      <c r="CA974" s="117">
        <f t="shared" si="1766"/>
        <v>52549</v>
      </c>
      <c r="CB974" s="117"/>
      <c r="CC974" s="117">
        <f t="shared" si="1740"/>
        <v>0</v>
      </c>
      <c r="CD974" s="117">
        <f t="shared" si="1743"/>
        <v>33367.54</v>
      </c>
      <c r="CE974" s="117"/>
      <c r="CF974" s="117">
        <f t="shared" si="1781"/>
        <v>0</v>
      </c>
      <c r="CG974" s="117">
        <f t="shared" si="1782"/>
        <v>3824.4999999999995</v>
      </c>
      <c r="CH974" s="117"/>
      <c r="CI974" s="117">
        <f t="shared" si="1722"/>
        <v>0</v>
      </c>
      <c r="CJ974" s="117">
        <f t="shared" si="1797"/>
        <v>6757.8</v>
      </c>
      <c r="CK974" s="117"/>
      <c r="CL974" s="121">
        <f t="shared" si="1723"/>
        <v>0</v>
      </c>
      <c r="CM974" s="123">
        <f t="shared" si="1783"/>
        <v>4864</v>
      </c>
      <c r="CN974" s="117"/>
      <c r="CO974" s="121">
        <f t="shared" si="1724"/>
        <v>0</v>
      </c>
      <c r="CP974" s="123">
        <f t="shared" si="1784"/>
        <v>3955</v>
      </c>
      <c r="CQ974" s="117"/>
      <c r="CR974" s="121">
        <f t="shared" si="1725"/>
        <v>0</v>
      </c>
      <c r="CS974" s="123">
        <f t="shared" si="1756"/>
        <v>5186</v>
      </c>
      <c r="CT974" s="117"/>
      <c r="CU974" s="121">
        <f t="shared" si="1726"/>
        <v>0</v>
      </c>
      <c r="CV974" s="123">
        <f t="shared" si="1785"/>
        <v>6929</v>
      </c>
      <c r="CW974" s="117"/>
      <c r="CX974" s="117">
        <f t="shared" si="1727"/>
        <v>0</v>
      </c>
      <c r="CY974" s="116">
        <f t="shared" si="1745"/>
        <v>6801.7599999999984</v>
      </c>
      <c r="CZ974" s="123"/>
      <c r="DA974" s="117">
        <f t="shared" si="1728"/>
        <v>0</v>
      </c>
      <c r="DB974" s="117">
        <f t="shared" si="1798"/>
        <v>64238</v>
      </c>
      <c r="DC974" s="117"/>
      <c r="DD974" s="117">
        <f t="shared" si="1729"/>
        <v>0</v>
      </c>
      <c r="DE974" s="117">
        <f t="shared" si="1799"/>
        <v>111009</v>
      </c>
      <c r="DF974" s="117"/>
      <c r="DG974" s="120">
        <f t="shared" si="1730"/>
        <v>0</v>
      </c>
      <c r="DH974" s="117">
        <f t="shared" si="1744"/>
        <v>441134</v>
      </c>
      <c r="DI974" s="117"/>
      <c r="DJ974" s="117">
        <f t="shared" si="1731"/>
        <v>0</v>
      </c>
      <c r="DK974" s="117">
        <f t="shared" si="1786"/>
        <v>3768</v>
      </c>
      <c r="DL974" s="211"/>
      <c r="DM974" s="207">
        <f t="shared" si="1732"/>
        <v>0</v>
      </c>
      <c r="DN974" s="125">
        <f t="shared" si="1774"/>
        <v>0</v>
      </c>
      <c r="DO974" s="126"/>
      <c r="DP974" s="127">
        <f t="shared" si="1733"/>
        <v>0</v>
      </c>
      <c r="DQ974" s="128">
        <f t="shared" si="1787"/>
        <v>6819.5</v>
      </c>
      <c r="DR974" s="126"/>
      <c r="DS974" s="127">
        <f t="shared" si="1734"/>
        <v>0</v>
      </c>
      <c r="DT974" s="128">
        <f t="shared" si="1788"/>
        <v>4846</v>
      </c>
      <c r="DU974" s="126"/>
      <c r="DV974" s="127">
        <f t="shared" si="1735"/>
        <v>0</v>
      </c>
      <c r="DW974" s="128">
        <f t="shared" si="1789"/>
        <v>4835</v>
      </c>
      <c r="DX974" s="126"/>
      <c r="DY974" s="124">
        <f t="shared" si="1736"/>
        <v>0</v>
      </c>
      <c r="DZ974" s="125">
        <f t="shared" si="1790"/>
        <v>523</v>
      </c>
      <c r="EA974" s="124"/>
      <c r="EB974" s="124">
        <f t="shared" si="1737"/>
        <v>0</v>
      </c>
      <c r="EC974" s="129">
        <f t="shared" si="1791"/>
        <v>369</v>
      </c>
      <c r="ED974" s="126"/>
      <c r="EE974" s="127">
        <f t="shared" si="1738"/>
        <v>0</v>
      </c>
      <c r="EF974" s="128">
        <f t="shared" si="1792"/>
        <v>4769</v>
      </c>
      <c r="EG974" s="117"/>
      <c r="EH974" s="117">
        <f t="shared" si="1739"/>
        <v>0</v>
      </c>
      <c r="EI974" s="117">
        <f t="shared" si="1793"/>
        <v>22617</v>
      </c>
      <c r="EJ974" s="117"/>
      <c r="EK974" s="117">
        <f t="shared" si="1702"/>
        <v>0</v>
      </c>
      <c r="EL974" s="117">
        <f t="shared" si="1794"/>
        <v>21247</v>
      </c>
      <c r="EM974" s="131">
        <f t="shared" si="1703"/>
        <v>211156.54732900002</v>
      </c>
    </row>
    <row r="975" spans="1:143" s="36" customFormat="1" ht="11.25" customHeight="1" x14ac:dyDescent="0.25">
      <c r="A975" s="11">
        <v>46172</v>
      </c>
      <c r="B975" s="185">
        <v>46161</v>
      </c>
      <c r="C975" s="215">
        <v>5014</v>
      </c>
      <c r="D975" s="113"/>
      <c r="E975" s="114"/>
      <c r="F975" s="201"/>
      <c r="G975" s="116"/>
      <c r="H975" s="117"/>
      <c r="I975" s="118">
        <f t="shared" si="1759"/>
        <v>0</v>
      </c>
      <c r="J975" s="119">
        <f t="shared" si="1760"/>
        <v>116093</v>
      </c>
      <c r="K975" s="117"/>
      <c r="L975" s="118">
        <f t="shared" si="1796"/>
        <v>0</v>
      </c>
      <c r="M975" s="119">
        <f t="shared" si="1771"/>
        <v>7752</v>
      </c>
      <c r="N975" s="117"/>
      <c r="O975" s="118">
        <f t="shared" si="1775"/>
        <v>0</v>
      </c>
      <c r="P975" s="119">
        <f t="shared" si="1761"/>
        <v>160136</v>
      </c>
      <c r="Q975" s="117"/>
      <c r="R975" s="117">
        <f t="shared" si="1742"/>
        <v>0</v>
      </c>
      <c r="S975" s="117">
        <f t="shared" si="1762"/>
        <v>13612</v>
      </c>
      <c r="T975" s="117"/>
      <c r="U975" s="117">
        <f t="shared" si="1776"/>
        <v>0</v>
      </c>
      <c r="V975" s="117">
        <f t="shared" si="1705"/>
        <v>97035.6</v>
      </c>
      <c r="W975" s="121"/>
      <c r="X975" s="120">
        <f t="shared" si="1772"/>
        <v>0</v>
      </c>
      <c r="Y975" s="117">
        <f t="shared" si="1706"/>
        <v>6245</v>
      </c>
      <c r="Z975" s="117"/>
      <c r="AA975" s="121">
        <f t="shared" si="1697"/>
        <v>0</v>
      </c>
      <c r="AB975" s="117">
        <f t="shared" si="1707"/>
        <v>5897</v>
      </c>
      <c r="AC975" s="117"/>
      <c r="AD975" s="117">
        <f t="shared" si="1698"/>
        <v>0</v>
      </c>
      <c r="AE975" s="117">
        <f t="shared" si="1708"/>
        <v>3738</v>
      </c>
      <c r="AF975" s="117"/>
      <c r="AG975" s="116">
        <f t="shared" si="1699"/>
        <v>0</v>
      </c>
      <c r="AH975" s="123">
        <f t="shared" si="1709"/>
        <v>4534.5</v>
      </c>
      <c r="AI975" s="117"/>
      <c r="AJ975" s="121">
        <f t="shared" si="1746"/>
        <v>0</v>
      </c>
      <c r="AK975" s="117">
        <f t="shared" si="1710"/>
        <v>22013</v>
      </c>
      <c r="AL975" s="117"/>
      <c r="AM975" s="121">
        <f t="shared" si="1700"/>
        <v>0</v>
      </c>
      <c r="AN975" s="117">
        <f t="shared" si="1711"/>
        <v>8763.02</v>
      </c>
      <c r="AO975" s="117"/>
      <c r="AP975" s="121">
        <f t="shared" si="1773"/>
        <v>0</v>
      </c>
      <c r="AQ975" s="117">
        <f t="shared" si="1712"/>
        <v>80645</v>
      </c>
      <c r="AR975" s="117"/>
      <c r="AS975" s="121">
        <f t="shared" si="1716"/>
        <v>0</v>
      </c>
      <c r="AT975" s="117">
        <f t="shared" si="1713"/>
        <v>2020</v>
      </c>
      <c r="AU975" s="117"/>
      <c r="AV975" s="117">
        <f t="shared" si="1777"/>
        <v>0</v>
      </c>
      <c r="AW975" s="122">
        <f t="shared" si="1758"/>
        <v>1620.0000000000014</v>
      </c>
      <c r="AX975" s="117"/>
      <c r="AY975" s="117">
        <f t="shared" si="1717"/>
        <v>0</v>
      </c>
      <c r="AZ975" s="117">
        <f t="shared" si="1763"/>
        <v>1577.6</v>
      </c>
      <c r="BA975" s="117"/>
      <c r="BB975" s="121">
        <f t="shared" si="1718"/>
        <v>0</v>
      </c>
      <c r="BC975" s="117">
        <f t="shared" si="1755"/>
        <v>1112.3999999999999</v>
      </c>
      <c r="BD975" s="117"/>
      <c r="BE975" s="121">
        <f t="shared" si="1719"/>
        <v>0</v>
      </c>
      <c r="BF975" s="117">
        <f t="shared" si="1757"/>
        <v>6609.3200000000015</v>
      </c>
      <c r="BG975" s="117"/>
      <c r="BH975" s="121">
        <f t="shared" si="1795"/>
        <v>0</v>
      </c>
      <c r="BI975" s="117">
        <f t="shared" si="1749"/>
        <v>29888.139999999985</v>
      </c>
      <c r="BJ975" s="117"/>
      <c r="BK975" s="121">
        <f t="shared" si="1721"/>
        <v>0</v>
      </c>
      <c r="BL975" s="117">
        <f t="shared" si="1778"/>
        <v>4141.4000000000005</v>
      </c>
      <c r="BM975" s="117"/>
      <c r="BN975" s="121">
        <f t="shared" si="1779"/>
        <v>0</v>
      </c>
      <c r="BO975" s="117">
        <f t="shared" si="1780"/>
        <v>5082.300000000002</v>
      </c>
      <c r="BP975" s="117"/>
      <c r="BQ975" s="121">
        <f t="shared" si="1767"/>
        <v>0</v>
      </c>
      <c r="BR975" s="117">
        <f t="shared" si="1753"/>
        <v>22614.21999999999</v>
      </c>
      <c r="BS975" s="117"/>
      <c r="BT975" s="117">
        <f t="shared" si="1768"/>
        <v>0</v>
      </c>
      <c r="BU975" s="117">
        <f t="shared" si="1764"/>
        <v>57069</v>
      </c>
      <c r="BV975" s="117">
        <v>50000</v>
      </c>
      <c r="BW975" s="117">
        <f t="shared" si="1769"/>
        <v>0</v>
      </c>
      <c r="BX975" s="117">
        <f t="shared" si="1765"/>
        <v>126224</v>
      </c>
      <c r="BY975" s="117"/>
      <c r="BZ975" s="117">
        <f t="shared" si="1770"/>
        <v>0</v>
      </c>
      <c r="CA975" s="117">
        <f t="shared" si="1766"/>
        <v>52549</v>
      </c>
      <c r="CB975" s="117"/>
      <c r="CC975" s="117">
        <f t="shared" si="1740"/>
        <v>0</v>
      </c>
      <c r="CD975" s="117">
        <f t="shared" si="1743"/>
        <v>33367.54</v>
      </c>
      <c r="CE975" s="117"/>
      <c r="CF975" s="117">
        <f t="shared" si="1781"/>
        <v>0</v>
      </c>
      <c r="CG975" s="117">
        <f t="shared" si="1782"/>
        <v>3824.4999999999995</v>
      </c>
      <c r="CH975" s="117"/>
      <c r="CI975" s="117">
        <f t="shared" si="1722"/>
        <v>0</v>
      </c>
      <c r="CJ975" s="117">
        <f t="shared" si="1797"/>
        <v>6757.8</v>
      </c>
      <c r="CK975" s="117"/>
      <c r="CL975" s="121">
        <f t="shared" si="1723"/>
        <v>0</v>
      </c>
      <c r="CM975" s="123">
        <f t="shared" si="1783"/>
        <v>4864</v>
      </c>
      <c r="CN975" s="117"/>
      <c r="CO975" s="121">
        <f t="shared" si="1724"/>
        <v>0</v>
      </c>
      <c r="CP975" s="123">
        <f t="shared" si="1784"/>
        <v>3955</v>
      </c>
      <c r="CQ975" s="117"/>
      <c r="CR975" s="121">
        <f t="shared" si="1725"/>
        <v>0</v>
      </c>
      <c r="CS975" s="123">
        <f t="shared" si="1756"/>
        <v>5186</v>
      </c>
      <c r="CT975" s="117"/>
      <c r="CU975" s="121">
        <f t="shared" si="1726"/>
        <v>0</v>
      </c>
      <c r="CV975" s="123">
        <f t="shared" si="1785"/>
        <v>6929</v>
      </c>
      <c r="CW975" s="117"/>
      <c r="CX975" s="117">
        <f t="shared" si="1727"/>
        <v>0</v>
      </c>
      <c r="CY975" s="116">
        <f t="shared" si="1745"/>
        <v>6801.7599999999984</v>
      </c>
      <c r="CZ975" s="123"/>
      <c r="DA975" s="117">
        <f t="shared" si="1728"/>
        <v>0</v>
      </c>
      <c r="DB975" s="117">
        <f t="shared" si="1798"/>
        <v>64238</v>
      </c>
      <c r="DC975" s="117"/>
      <c r="DD975" s="117">
        <f t="shared" si="1729"/>
        <v>0</v>
      </c>
      <c r="DE975" s="117">
        <f t="shared" si="1799"/>
        <v>111009</v>
      </c>
      <c r="DF975" s="117"/>
      <c r="DG975" s="120">
        <f t="shared" si="1730"/>
        <v>0</v>
      </c>
      <c r="DH975" s="117">
        <f t="shared" si="1744"/>
        <v>441134</v>
      </c>
      <c r="DI975" s="117"/>
      <c r="DJ975" s="117">
        <f t="shared" si="1731"/>
        <v>0</v>
      </c>
      <c r="DK975" s="117">
        <f t="shared" si="1786"/>
        <v>3768</v>
      </c>
      <c r="DL975" s="211"/>
      <c r="DM975" s="207">
        <f t="shared" si="1732"/>
        <v>0</v>
      </c>
      <c r="DN975" s="125">
        <f t="shared" si="1774"/>
        <v>0</v>
      </c>
      <c r="DO975" s="126"/>
      <c r="DP975" s="127">
        <f t="shared" si="1733"/>
        <v>0</v>
      </c>
      <c r="DQ975" s="128">
        <f t="shared" si="1787"/>
        <v>6819.5</v>
      </c>
      <c r="DR975" s="126"/>
      <c r="DS975" s="127">
        <f t="shared" si="1734"/>
        <v>0</v>
      </c>
      <c r="DT975" s="128">
        <f t="shared" si="1788"/>
        <v>4846</v>
      </c>
      <c r="DU975" s="126"/>
      <c r="DV975" s="127">
        <f t="shared" si="1735"/>
        <v>0</v>
      </c>
      <c r="DW975" s="128">
        <f t="shared" si="1789"/>
        <v>4835</v>
      </c>
      <c r="DX975" s="126"/>
      <c r="DY975" s="124">
        <f t="shared" si="1736"/>
        <v>0</v>
      </c>
      <c r="DZ975" s="125">
        <f t="shared" si="1790"/>
        <v>523</v>
      </c>
      <c r="EA975" s="124"/>
      <c r="EB975" s="124">
        <f t="shared" si="1737"/>
        <v>0</v>
      </c>
      <c r="EC975" s="129">
        <f t="shared" si="1791"/>
        <v>369</v>
      </c>
      <c r="ED975" s="126"/>
      <c r="EE975" s="127">
        <f t="shared" si="1738"/>
        <v>0</v>
      </c>
      <c r="EF975" s="128">
        <f t="shared" si="1792"/>
        <v>4769</v>
      </c>
      <c r="EG975" s="117"/>
      <c r="EH975" s="117">
        <f t="shared" si="1739"/>
        <v>0</v>
      </c>
      <c r="EI975" s="117">
        <f t="shared" si="1793"/>
        <v>22617</v>
      </c>
      <c r="EJ975" s="117"/>
      <c r="EK975" s="117">
        <f t="shared" si="1702"/>
        <v>0</v>
      </c>
      <c r="EL975" s="117">
        <f t="shared" si="1794"/>
        <v>21247</v>
      </c>
      <c r="EM975" s="131">
        <f t="shared" si="1703"/>
        <v>211156.54732900002</v>
      </c>
    </row>
    <row r="976" spans="1:143" s="36" customFormat="1" ht="11.25" customHeight="1" x14ac:dyDescent="0.25">
      <c r="A976" s="11">
        <v>46172</v>
      </c>
      <c r="B976" s="242"/>
      <c r="C976" s="243" t="s">
        <v>328</v>
      </c>
      <c r="D976" s="244"/>
      <c r="E976" s="245"/>
      <c r="F976" s="246"/>
      <c r="G976" s="224"/>
      <c r="H976" s="225"/>
      <c r="I976" s="226">
        <f t="shared" si="1759"/>
        <v>0</v>
      </c>
      <c r="J976" s="227">
        <f t="shared" si="1760"/>
        <v>116093</v>
      </c>
      <c r="K976" s="225"/>
      <c r="L976" s="226">
        <f t="shared" si="1796"/>
        <v>0</v>
      </c>
      <c r="M976" s="227">
        <f t="shared" si="1771"/>
        <v>7752</v>
      </c>
      <c r="N976" s="225"/>
      <c r="O976" s="226">
        <f t="shared" si="1775"/>
        <v>0</v>
      </c>
      <c r="P976" s="227">
        <f t="shared" si="1761"/>
        <v>160136</v>
      </c>
      <c r="Q976" s="225"/>
      <c r="R976" s="225">
        <f t="shared" si="1742"/>
        <v>0</v>
      </c>
      <c r="S976" s="225">
        <f t="shared" si="1762"/>
        <v>13612</v>
      </c>
      <c r="T976" s="225"/>
      <c r="U976" s="225">
        <f t="shared" si="1776"/>
        <v>0</v>
      </c>
      <c r="V976" s="225">
        <f t="shared" si="1705"/>
        <v>97035.6</v>
      </c>
      <c r="W976" s="228"/>
      <c r="X976" s="229">
        <f t="shared" si="1772"/>
        <v>0</v>
      </c>
      <c r="Y976" s="225">
        <f t="shared" si="1706"/>
        <v>6245</v>
      </c>
      <c r="Z976" s="225"/>
      <c r="AA976" s="228">
        <f t="shared" si="1697"/>
        <v>0</v>
      </c>
      <c r="AB976" s="225">
        <f t="shared" si="1707"/>
        <v>5897</v>
      </c>
      <c r="AC976" s="225"/>
      <c r="AD976" s="225">
        <f t="shared" si="1698"/>
        <v>0</v>
      </c>
      <c r="AE976" s="225">
        <f t="shared" si="1708"/>
        <v>3738</v>
      </c>
      <c r="AF976" s="225"/>
      <c r="AG976" s="224">
        <f t="shared" si="1699"/>
        <v>0</v>
      </c>
      <c r="AH976" s="230">
        <f t="shared" si="1709"/>
        <v>4534.5</v>
      </c>
      <c r="AI976" s="225"/>
      <c r="AJ976" s="228">
        <f t="shared" si="1746"/>
        <v>0</v>
      </c>
      <c r="AK976" s="225">
        <f t="shared" si="1710"/>
        <v>22013</v>
      </c>
      <c r="AL976" s="225"/>
      <c r="AM976" s="228">
        <f t="shared" si="1700"/>
        <v>0</v>
      </c>
      <c r="AN976" s="225">
        <f t="shared" si="1711"/>
        <v>8763.02</v>
      </c>
      <c r="AO976" s="225"/>
      <c r="AP976" s="228">
        <f t="shared" si="1773"/>
        <v>0</v>
      </c>
      <c r="AQ976" s="225">
        <f t="shared" si="1712"/>
        <v>80645</v>
      </c>
      <c r="AR976" s="225"/>
      <c r="AS976" s="228">
        <f t="shared" si="1716"/>
        <v>0</v>
      </c>
      <c r="AT976" s="225">
        <f t="shared" si="1713"/>
        <v>2020</v>
      </c>
      <c r="AU976" s="225"/>
      <c r="AV976" s="225">
        <f t="shared" si="1777"/>
        <v>0</v>
      </c>
      <c r="AW976" s="231">
        <f t="shared" si="1758"/>
        <v>1620.0000000000014</v>
      </c>
      <c r="AX976" s="225"/>
      <c r="AY976" s="225">
        <f t="shared" si="1717"/>
        <v>0</v>
      </c>
      <c r="AZ976" s="225">
        <f t="shared" si="1763"/>
        <v>1577.6</v>
      </c>
      <c r="BA976" s="225"/>
      <c r="BB976" s="228">
        <f t="shared" si="1718"/>
        <v>0</v>
      </c>
      <c r="BC976" s="225">
        <f t="shared" si="1755"/>
        <v>1112.3999999999999</v>
      </c>
      <c r="BD976" s="225"/>
      <c r="BE976" s="228">
        <f t="shared" si="1719"/>
        <v>0</v>
      </c>
      <c r="BF976" s="225">
        <f t="shared" si="1757"/>
        <v>6609.3200000000015</v>
      </c>
      <c r="BG976" s="225"/>
      <c r="BH976" s="228">
        <f t="shared" si="1795"/>
        <v>0</v>
      </c>
      <c r="BI976" s="225">
        <f t="shared" si="1749"/>
        <v>29888.139999999985</v>
      </c>
      <c r="BJ976" s="225"/>
      <c r="BK976" s="228">
        <f t="shared" si="1721"/>
        <v>0</v>
      </c>
      <c r="BL976" s="225">
        <f t="shared" si="1778"/>
        <v>4141.4000000000005</v>
      </c>
      <c r="BM976" s="225"/>
      <c r="BN976" s="228">
        <f t="shared" si="1779"/>
        <v>0</v>
      </c>
      <c r="BO976" s="225">
        <f t="shared" si="1780"/>
        <v>5082.300000000002</v>
      </c>
      <c r="BP976" s="225"/>
      <c r="BQ976" s="228">
        <f t="shared" si="1767"/>
        <v>0</v>
      </c>
      <c r="BR976" s="225">
        <f t="shared" si="1753"/>
        <v>22614.21999999999</v>
      </c>
      <c r="BS976" s="225"/>
      <c r="BT976" s="225">
        <f t="shared" si="1768"/>
        <v>0</v>
      </c>
      <c r="BU976" s="225">
        <f t="shared" si="1764"/>
        <v>57069</v>
      </c>
      <c r="BV976" s="225"/>
      <c r="BW976" s="225">
        <f t="shared" si="1769"/>
        <v>0</v>
      </c>
      <c r="BX976" s="225">
        <f t="shared" si="1765"/>
        <v>126224</v>
      </c>
      <c r="BY976" s="225"/>
      <c r="BZ976" s="225">
        <f t="shared" si="1770"/>
        <v>0</v>
      </c>
      <c r="CA976" s="225">
        <f t="shared" si="1766"/>
        <v>52549</v>
      </c>
      <c r="CB976" s="225"/>
      <c r="CC976" s="225">
        <f t="shared" si="1740"/>
        <v>0</v>
      </c>
      <c r="CD976" s="225">
        <f t="shared" si="1743"/>
        <v>33367.54</v>
      </c>
      <c r="CE976" s="225"/>
      <c r="CF976" s="225">
        <f t="shared" si="1781"/>
        <v>0</v>
      </c>
      <c r="CG976" s="225">
        <f t="shared" si="1782"/>
        <v>3824.4999999999995</v>
      </c>
      <c r="CH976" s="225"/>
      <c r="CI976" s="225">
        <f t="shared" si="1722"/>
        <v>0</v>
      </c>
      <c r="CJ976" s="225">
        <f t="shared" si="1797"/>
        <v>6757.8</v>
      </c>
      <c r="CK976" s="225"/>
      <c r="CL976" s="228">
        <f t="shared" si="1723"/>
        <v>0</v>
      </c>
      <c r="CM976" s="230">
        <f t="shared" si="1783"/>
        <v>4864</v>
      </c>
      <c r="CN976" s="225"/>
      <c r="CO976" s="228">
        <f t="shared" si="1724"/>
        <v>0</v>
      </c>
      <c r="CP976" s="230">
        <f t="shared" si="1784"/>
        <v>3955</v>
      </c>
      <c r="CQ976" s="225"/>
      <c r="CR976" s="228">
        <f t="shared" si="1725"/>
        <v>0</v>
      </c>
      <c r="CS976" s="230">
        <f t="shared" si="1756"/>
        <v>5186</v>
      </c>
      <c r="CT976" s="225"/>
      <c r="CU976" s="228">
        <f t="shared" si="1726"/>
        <v>0</v>
      </c>
      <c r="CV976" s="230">
        <f t="shared" si="1785"/>
        <v>6929</v>
      </c>
      <c r="CW976" s="225"/>
      <c r="CX976" s="225">
        <f t="shared" si="1727"/>
        <v>0</v>
      </c>
      <c r="CY976" s="224">
        <f t="shared" si="1745"/>
        <v>6801.7599999999984</v>
      </c>
      <c r="CZ976" s="230"/>
      <c r="DA976" s="225">
        <f t="shared" si="1728"/>
        <v>0</v>
      </c>
      <c r="DB976" s="225">
        <f t="shared" si="1798"/>
        <v>64238</v>
      </c>
      <c r="DC976" s="225"/>
      <c r="DD976" s="225">
        <f t="shared" si="1729"/>
        <v>0</v>
      </c>
      <c r="DE976" s="225">
        <f t="shared" si="1799"/>
        <v>111009</v>
      </c>
      <c r="DF976" s="225"/>
      <c r="DG976" s="229">
        <f t="shared" si="1730"/>
        <v>0</v>
      </c>
      <c r="DH976" s="225">
        <f t="shared" si="1744"/>
        <v>441134</v>
      </c>
      <c r="DI976" s="225"/>
      <c r="DJ976" s="225">
        <f t="shared" si="1731"/>
        <v>0</v>
      </c>
      <c r="DK976" s="225">
        <f t="shared" si="1786"/>
        <v>3768</v>
      </c>
      <c r="DL976" s="232"/>
      <c r="DM976" s="233">
        <f t="shared" si="1732"/>
        <v>0</v>
      </c>
      <c r="DN976" s="234">
        <f t="shared" si="1774"/>
        <v>0</v>
      </c>
      <c r="DO976" s="235"/>
      <c r="DP976" s="236">
        <f t="shared" si="1733"/>
        <v>0</v>
      </c>
      <c r="DQ976" s="237">
        <f t="shared" si="1787"/>
        <v>6819.5</v>
      </c>
      <c r="DR976" s="235"/>
      <c r="DS976" s="236">
        <f t="shared" si="1734"/>
        <v>0</v>
      </c>
      <c r="DT976" s="237">
        <f t="shared" si="1788"/>
        <v>4846</v>
      </c>
      <c r="DU976" s="235"/>
      <c r="DV976" s="236">
        <f t="shared" si="1735"/>
        <v>0</v>
      </c>
      <c r="DW976" s="237">
        <f t="shared" si="1789"/>
        <v>4835</v>
      </c>
      <c r="DX976" s="235"/>
      <c r="DY976" s="238">
        <f t="shared" si="1736"/>
        <v>0</v>
      </c>
      <c r="DZ976" s="234">
        <f t="shared" si="1790"/>
        <v>523</v>
      </c>
      <c r="EA976" s="238"/>
      <c r="EB976" s="238">
        <f t="shared" si="1737"/>
        <v>0</v>
      </c>
      <c r="EC976" s="239">
        <f t="shared" si="1791"/>
        <v>369</v>
      </c>
      <c r="ED976" s="235"/>
      <c r="EE976" s="236">
        <f t="shared" si="1738"/>
        <v>0</v>
      </c>
      <c r="EF976" s="237">
        <f t="shared" si="1792"/>
        <v>4769</v>
      </c>
      <c r="EG976" s="225"/>
      <c r="EH976" s="225">
        <f t="shared" si="1739"/>
        <v>0</v>
      </c>
      <c r="EI976" s="225">
        <f t="shared" si="1793"/>
        <v>22617</v>
      </c>
      <c r="EJ976" s="225"/>
      <c r="EK976" s="225">
        <f t="shared" si="1702"/>
        <v>0</v>
      </c>
      <c r="EL976" s="225">
        <f t="shared" si="1794"/>
        <v>21247</v>
      </c>
      <c r="EM976" s="110">
        <f t="shared" si="1703"/>
        <v>212905.24732900003</v>
      </c>
    </row>
    <row r="977" spans="1:143" s="36" customFormat="1" ht="11.25" customHeight="1" x14ac:dyDescent="0.25">
      <c r="A977" s="11">
        <v>46172</v>
      </c>
      <c r="B977" s="190"/>
      <c r="C977" s="214">
        <v>4881</v>
      </c>
      <c r="D977" s="49"/>
      <c r="E977" s="58"/>
      <c r="F977" s="161"/>
      <c r="G977" s="60"/>
      <c r="H977" s="61"/>
      <c r="I977" s="44">
        <f t="shared" si="1759"/>
        <v>0</v>
      </c>
      <c r="J977" s="83">
        <f t="shared" si="1760"/>
        <v>116093</v>
      </c>
      <c r="K977" s="61"/>
      <c r="L977" s="44">
        <f t="shared" si="1796"/>
        <v>0</v>
      </c>
      <c r="M977" s="83">
        <f t="shared" si="1771"/>
        <v>7752</v>
      </c>
      <c r="N977" s="61"/>
      <c r="O977" s="44">
        <f t="shared" si="1775"/>
        <v>0</v>
      </c>
      <c r="P977" s="83">
        <f t="shared" si="1761"/>
        <v>160136</v>
      </c>
      <c r="Q977" s="61">
        <v>87000</v>
      </c>
      <c r="R977" s="61">
        <f t="shared" si="1742"/>
        <v>0</v>
      </c>
      <c r="S977" s="61">
        <f t="shared" si="1762"/>
        <v>100612</v>
      </c>
      <c r="T977" s="61"/>
      <c r="U977" s="61">
        <f t="shared" si="1776"/>
        <v>0</v>
      </c>
      <c r="V977" s="61">
        <f t="shared" si="1705"/>
        <v>97035.6</v>
      </c>
      <c r="W977" s="140"/>
      <c r="X977" s="144">
        <f t="shared" si="1772"/>
        <v>0</v>
      </c>
      <c r="Y977" s="61">
        <f t="shared" si="1706"/>
        <v>6245</v>
      </c>
      <c r="Z977" s="61"/>
      <c r="AA977" s="140">
        <f t="shared" si="1697"/>
        <v>0</v>
      </c>
      <c r="AB977" s="61">
        <f t="shared" si="1707"/>
        <v>5897</v>
      </c>
      <c r="AC977" s="61"/>
      <c r="AD977" s="61">
        <f t="shared" si="1698"/>
        <v>0</v>
      </c>
      <c r="AE977" s="61">
        <f t="shared" si="1708"/>
        <v>3738</v>
      </c>
      <c r="AF977" s="61"/>
      <c r="AG977" s="60">
        <f t="shared" si="1699"/>
        <v>0</v>
      </c>
      <c r="AH977" s="145">
        <f t="shared" si="1709"/>
        <v>4534.5</v>
      </c>
      <c r="AI977" s="61"/>
      <c r="AJ977" s="140">
        <f t="shared" si="1746"/>
        <v>0</v>
      </c>
      <c r="AK977" s="61">
        <f t="shared" si="1710"/>
        <v>22013</v>
      </c>
      <c r="AL977" s="61"/>
      <c r="AM977" s="140">
        <f t="shared" si="1700"/>
        <v>0</v>
      </c>
      <c r="AN977" s="61">
        <f t="shared" si="1711"/>
        <v>8763.02</v>
      </c>
      <c r="AO977" s="61"/>
      <c r="AP977" s="140">
        <f t="shared" si="1773"/>
        <v>0</v>
      </c>
      <c r="AQ977" s="61">
        <f t="shared" si="1712"/>
        <v>80645</v>
      </c>
      <c r="AR977" s="61"/>
      <c r="AS977" s="140">
        <f t="shared" si="1716"/>
        <v>0</v>
      </c>
      <c r="AT977" s="61">
        <f t="shared" si="1713"/>
        <v>2020</v>
      </c>
      <c r="AU977" s="61"/>
      <c r="AV977" s="61">
        <f t="shared" si="1777"/>
        <v>0</v>
      </c>
      <c r="AW977" s="45">
        <f t="shared" si="1758"/>
        <v>1620.0000000000014</v>
      </c>
      <c r="AX977" s="61"/>
      <c r="AY977" s="61">
        <f t="shared" si="1717"/>
        <v>0</v>
      </c>
      <c r="AZ977" s="61">
        <f t="shared" si="1763"/>
        <v>1577.6</v>
      </c>
      <c r="BA977" s="61"/>
      <c r="BB977" s="140">
        <f t="shared" si="1718"/>
        <v>0</v>
      </c>
      <c r="BC977" s="61">
        <f t="shared" si="1755"/>
        <v>1112.3999999999999</v>
      </c>
      <c r="BD977" s="61"/>
      <c r="BE977" s="140">
        <f t="shared" si="1719"/>
        <v>0</v>
      </c>
      <c r="BF977" s="61">
        <f t="shared" si="1757"/>
        <v>6609.3200000000015</v>
      </c>
      <c r="BG977" s="61"/>
      <c r="BH977" s="140">
        <f t="shared" si="1795"/>
        <v>0</v>
      </c>
      <c r="BI977" s="61">
        <f t="shared" si="1749"/>
        <v>29888.139999999985</v>
      </c>
      <c r="BJ977" s="61"/>
      <c r="BK977" s="140">
        <f t="shared" si="1721"/>
        <v>0</v>
      </c>
      <c r="BL977" s="61">
        <f t="shared" si="1778"/>
        <v>4141.4000000000005</v>
      </c>
      <c r="BM977" s="61"/>
      <c r="BN977" s="140">
        <f t="shared" si="1779"/>
        <v>0</v>
      </c>
      <c r="BO977" s="61">
        <f t="shared" si="1780"/>
        <v>5082.300000000002</v>
      </c>
      <c r="BP977" s="61"/>
      <c r="BQ977" s="140">
        <f t="shared" si="1767"/>
        <v>0</v>
      </c>
      <c r="BR977" s="61">
        <f t="shared" si="1753"/>
        <v>22614.21999999999</v>
      </c>
      <c r="BS977" s="61"/>
      <c r="BT977" s="61">
        <f t="shared" si="1768"/>
        <v>0</v>
      </c>
      <c r="BU977" s="61">
        <f t="shared" si="1764"/>
        <v>57069</v>
      </c>
      <c r="BV977" s="61"/>
      <c r="BW977" s="61">
        <f t="shared" si="1769"/>
        <v>0</v>
      </c>
      <c r="BX977" s="61">
        <f t="shared" si="1765"/>
        <v>126224</v>
      </c>
      <c r="BY977" s="61"/>
      <c r="BZ977" s="61">
        <f t="shared" si="1770"/>
        <v>0</v>
      </c>
      <c r="CA977" s="61">
        <f t="shared" si="1766"/>
        <v>52549</v>
      </c>
      <c r="CB977" s="61"/>
      <c r="CC977" s="61">
        <f t="shared" si="1740"/>
        <v>0</v>
      </c>
      <c r="CD977" s="61">
        <f t="shared" si="1743"/>
        <v>33367.54</v>
      </c>
      <c r="CE977" s="61"/>
      <c r="CF977" s="61">
        <f t="shared" si="1781"/>
        <v>0</v>
      </c>
      <c r="CG977" s="61">
        <f t="shared" si="1782"/>
        <v>3824.4999999999995</v>
      </c>
      <c r="CH977" s="61"/>
      <c r="CI977" s="61">
        <f t="shared" si="1722"/>
        <v>0</v>
      </c>
      <c r="CJ977" s="61">
        <f t="shared" si="1797"/>
        <v>6757.8</v>
      </c>
      <c r="CK977" s="61"/>
      <c r="CL977" s="140">
        <f t="shared" si="1723"/>
        <v>0</v>
      </c>
      <c r="CM977" s="145">
        <f t="shared" si="1783"/>
        <v>4864</v>
      </c>
      <c r="CN977" s="61"/>
      <c r="CO977" s="140">
        <f t="shared" si="1724"/>
        <v>0</v>
      </c>
      <c r="CP977" s="145">
        <f t="shared" si="1784"/>
        <v>3955</v>
      </c>
      <c r="CQ977" s="61"/>
      <c r="CR977" s="140">
        <f t="shared" si="1725"/>
        <v>0</v>
      </c>
      <c r="CS977" s="145">
        <f t="shared" si="1756"/>
        <v>5186</v>
      </c>
      <c r="CT977" s="61"/>
      <c r="CU977" s="140">
        <f t="shared" si="1726"/>
        <v>0</v>
      </c>
      <c r="CV977" s="145">
        <f t="shared" si="1785"/>
        <v>6929</v>
      </c>
      <c r="CW977" s="61"/>
      <c r="CX977" s="61">
        <f t="shared" si="1727"/>
        <v>0</v>
      </c>
      <c r="CY977" s="60">
        <f t="shared" si="1745"/>
        <v>6801.7599999999984</v>
      </c>
      <c r="CZ977" s="145"/>
      <c r="DA977" s="61">
        <f t="shared" si="1728"/>
        <v>0</v>
      </c>
      <c r="DB977" s="61">
        <f t="shared" si="1798"/>
        <v>64238</v>
      </c>
      <c r="DC977" s="61"/>
      <c r="DD977" s="61">
        <f t="shared" si="1729"/>
        <v>0</v>
      </c>
      <c r="DE977" s="61">
        <f t="shared" si="1799"/>
        <v>111009</v>
      </c>
      <c r="DF977" s="61"/>
      <c r="DG977" s="144">
        <f t="shared" si="1730"/>
        <v>0</v>
      </c>
      <c r="DH977" s="61">
        <f t="shared" si="1744"/>
        <v>441134</v>
      </c>
      <c r="DI977" s="61"/>
      <c r="DJ977" s="61">
        <f t="shared" si="1731"/>
        <v>0</v>
      </c>
      <c r="DK977" s="61">
        <f t="shared" si="1786"/>
        <v>3768</v>
      </c>
      <c r="DL977" s="212"/>
      <c r="DM977" s="208">
        <f t="shared" si="1732"/>
        <v>0</v>
      </c>
      <c r="DN977" s="31">
        <f t="shared" si="1774"/>
        <v>0</v>
      </c>
      <c r="DO977" s="29"/>
      <c r="DP977" s="46">
        <f t="shared" si="1733"/>
        <v>0</v>
      </c>
      <c r="DQ977" s="32">
        <f t="shared" si="1787"/>
        <v>6819.5</v>
      </c>
      <c r="DR977" s="29"/>
      <c r="DS977" s="46">
        <f t="shared" si="1734"/>
        <v>0</v>
      </c>
      <c r="DT977" s="32">
        <f t="shared" si="1788"/>
        <v>4846</v>
      </c>
      <c r="DU977" s="29"/>
      <c r="DV977" s="46">
        <f t="shared" si="1735"/>
        <v>0</v>
      </c>
      <c r="DW977" s="32">
        <f t="shared" si="1789"/>
        <v>4835</v>
      </c>
      <c r="DX977" s="29"/>
      <c r="DY977" s="30">
        <f t="shared" si="1736"/>
        <v>0</v>
      </c>
      <c r="DZ977" s="31">
        <f t="shared" si="1790"/>
        <v>523</v>
      </c>
      <c r="EA977" s="30"/>
      <c r="EB977" s="30">
        <f t="shared" si="1737"/>
        <v>0</v>
      </c>
      <c r="EC977" s="34">
        <f t="shared" si="1791"/>
        <v>369</v>
      </c>
      <c r="ED977" s="29"/>
      <c r="EE977" s="46">
        <f t="shared" si="1738"/>
        <v>0</v>
      </c>
      <c r="EF977" s="32">
        <f t="shared" si="1792"/>
        <v>4769</v>
      </c>
      <c r="EG977" s="61"/>
      <c r="EH977" s="61">
        <f t="shared" si="1739"/>
        <v>0</v>
      </c>
      <c r="EI977" s="61">
        <f t="shared" si="1793"/>
        <v>22617</v>
      </c>
      <c r="EJ977" s="61"/>
      <c r="EK977" s="61">
        <f t="shared" si="1702"/>
        <v>0</v>
      </c>
      <c r="EL977" s="61">
        <f t="shared" si="1794"/>
        <v>21247</v>
      </c>
      <c r="EM977" s="132">
        <f t="shared" si="1703"/>
        <v>210680.00932899999</v>
      </c>
    </row>
    <row r="978" spans="1:143" s="36" customFormat="1" ht="11.25" customHeight="1" x14ac:dyDescent="0.25">
      <c r="A978" s="11">
        <v>46172</v>
      </c>
      <c r="B978" s="187">
        <v>46180</v>
      </c>
      <c r="C978" s="455" t="s">
        <v>460</v>
      </c>
      <c r="D978" s="17" t="s">
        <v>314</v>
      </c>
      <c r="E978" s="18">
        <v>1200</v>
      </c>
      <c r="F978" s="19">
        <v>2</v>
      </c>
      <c r="G978" s="20">
        <v>191516041646</v>
      </c>
      <c r="H978" s="66"/>
      <c r="I978" s="41">
        <f t="shared" si="1759"/>
        <v>0</v>
      </c>
      <c r="J978" s="48">
        <f t="shared" si="1760"/>
        <v>116093</v>
      </c>
      <c r="K978" s="66"/>
      <c r="L978" s="41">
        <f t="shared" si="1796"/>
        <v>0</v>
      </c>
      <c r="M978" s="48">
        <f t="shared" si="1771"/>
        <v>7752</v>
      </c>
      <c r="N978" s="66"/>
      <c r="O978" s="41">
        <f t="shared" si="1775"/>
        <v>0</v>
      </c>
      <c r="P978" s="48">
        <f t="shared" si="1761"/>
        <v>160136</v>
      </c>
      <c r="Q978" s="66"/>
      <c r="R978" s="66">
        <f t="shared" si="1742"/>
        <v>0</v>
      </c>
      <c r="S978" s="67">
        <f t="shared" si="1762"/>
        <v>100612</v>
      </c>
      <c r="T978" s="66"/>
      <c r="U978" s="66">
        <v>0</v>
      </c>
      <c r="V978" s="67">
        <f t="shared" si="1705"/>
        <v>97035.6</v>
      </c>
      <c r="W978" s="136"/>
      <c r="X978" s="69">
        <f t="shared" si="1772"/>
        <v>0</v>
      </c>
      <c r="Y978" s="67">
        <f t="shared" si="1706"/>
        <v>6245</v>
      </c>
      <c r="Z978" s="66"/>
      <c r="AA978" s="68">
        <f t="shared" si="1697"/>
        <v>0</v>
      </c>
      <c r="AB978" s="67">
        <f t="shared" si="1707"/>
        <v>5897</v>
      </c>
      <c r="AC978" s="66"/>
      <c r="AD978" s="66">
        <f t="shared" si="1698"/>
        <v>0</v>
      </c>
      <c r="AE978" s="67">
        <f t="shared" si="1708"/>
        <v>3738</v>
      </c>
      <c r="AF978" s="66"/>
      <c r="AG978" s="78">
        <f t="shared" si="1699"/>
        <v>0</v>
      </c>
      <c r="AH978" s="79">
        <f t="shared" si="1709"/>
        <v>4534.5</v>
      </c>
      <c r="AI978" s="66"/>
      <c r="AJ978" s="68">
        <f t="shared" si="1746"/>
        <v>0</v>
      </c>
      <c r="AK978" s="67">
        <f t="shared" si="1710"/>
        <v>22013</v>
      </c>
      <c r="AL978" s="66"/>
      <c r="AM978" s="68">
        <f t="shared" si="1700"/>
        <v>0</v>
      </c>
      <c r="AN978" s="67">
        <f t="shared" si="1711"/>
        <v>8763.02</v>
      </c>
      <c r="AO978" s="66"/>
      <c r="AP978" s="68">
        <f t="shared" si="1773"/>
        <v>0</v>
      </c>
      <c r="AQ978" s="67">
        <f t="shared" si="1712"/>
        <v>80645</v>
      </c>
      <c r="AR978" s="66"/>
      <c r="AS978" s="68">
        <f t="shared" si="1716"/>
        <v>0</v>
      </c>
      <c r="AT978" s="67">
        <f t="shared" si="1713"/>
        <v>2020</v>
      </c>
      <c r="AU978" s="66"/>
      <c r="AV978" s="66">
        <f t="shared" si="1777"/>
        <v>0</v>
      </c>
      <c r="AW978" s="42">
        <f t="shared" si="1758"/>
        <v>1620.0000000000014</v>
      </c>
      <c r="AX978" s="66"/>
      <c r="AY978" s="66">
        <f t="shared" si="1717"/>
        <v>0</v>
      </c>
      <c r="AZ978" s="67">
        <f t="shared" si="1763"/>
        <v>1577.6</v>
      </c>
      <c r="BA978" s="66"/>
      <c r="BB978" s="68">
        <f t="shared" si="1718"/>
        <v>0</v>
      </c>
      <c r="BC978" s="67">
        <f t="shared" si="1755"/>
        <v>1112.3999999999999</v>
      </c>
      <c r="BD978" s="66"/>
      <c r="BE978" s="68">
        <f t="shared" si="1719"/>
        <v>0</v>
      </c>
      <c r="BF978" s="67">
        <f t="shared" si="1757"/>
        <v>6609.3200000000015</v>
      </c>
      <c r="BG978" s="66"/>
      <c r="BH978" s="68">
        <f t="shared" si="1795"/>
        <v>0</v>
      </c>
      <c r="BI978" s="67">
        <f t="shared" si="1749"/>
        <v>29888.139999999985</v>
      </c>
      <c r="BJ978" s="66"/>
      <c r="BK978" s="68">
        <f t="shared" si="1721"/>
        <v>0</v>
      </c>
      <c r="BL978" s="67">
        <f t="shared" si="1778"/>
        <v>4141.4000000000005</v>
      </c>
      <c r="BM978" s="66"/>
      <c r="BN978" s="68">
        <f t="shared" si="1779"/>
        <v>0</v>
      </c>
      <c r="BO978" s="67">
        <f t="shared" si="1780"/>
        <v>5082.300000000002</v>
      </c>
      <c r="BP978" s="66"/>
      <c r="BQ978" s="68">
        <f t="shared" si="1767"/>
        <v>2544</v>
      </c>
      <c r="BR978" s="67">
        <f t="shared" si="1753"/>
        <v>20070.21999999999</v>
      </c>
      <c r="BS978" s="66"/>
      <c r="BT978" s="66">
        <f t="shared" si="1768"/>
        <v>2400</v>
      </c>
      <c r="BU978" s="67">
        <f t="shared" si="1764"/>
        <v>54669</v>
      </c>
      <c r="BV978" s="66"/>
      <c r="BW978" s="66">
        <f t="shared" si="1769"/>
        <v>2400</v>
      </c>
      <c r="BX978" s="67">
        <f t="shared" si="1765"/>
        <v>123824</v>
      </c>
      <c r="BY978" s="66"/>
      <c r="BZ978" s="66">
        <f t="shared" si="1770"/>
        <v>2400</v>
      </c>
      <c r="CA978" s="67">
        <f t="shared" si="1766"/>
        <v>50149</v>
      </c>
      <c r="CB978" s="66"/>
      <c r="CC978" s="66">
        <f t="shared" si="1740"/>
        <v>0</v>
      </c>
      <c r="CD978" s="67">
        <f t="shared" si="1743"/>
        <v>33367.54</v>
      </c>
      <c r="CE978" s="66"/>
      <c r="CF978" s="66">
        <f t="shared" si="1781"/>
        <v>0</v>
      </c>
      <c r="CG978" s="67">
        <f t="shared" si="1782"/>
        <v>3824.4999999999995</v>
      </c>
      <c r="CH978" s="66"/>
      <c r="CI978" s="66">
        <f t="shared" si="1722"/>
        <v>0</v>
      </c>
      <c r="CJ978" s="67">
        <f t="shared" si="1797"/>
        <v>6757.8</v>
      </c>
      <c r="CK978" s="66"/>
      <c r="CL978" s="68">
        <f t="shared" si="1723"/>
        <v>0</v>
      </c>
      <c r="CM978" s="79">
        <f t="shared" si="1783"/>
        <v>4864</v>
      </c>
      <c r="CN978" s="66"/>
      <c r="CO978" s="68">
        <f t="shared" si="1724"/>
        <v>0</v>
      </c>
      <c r="CP978" s="79">
        <f t="shared" si="1784"/>
        <v>3955</v>
      </c>
      <c r="CQ978" s="66"/>
      <c r="CR978" s="68">
        <f t="shared" si="1725"/>
        <v>0</v>
      </c>
      <c r="CS978" s="79">
        <f t="shared" si="1756"/>
        <v>5186</v>
      </c>
      <c r="CT978" s="66"/>
      <c r="CU978" s="68">
        <f t="shared" si="1726"/>
        <v>0</v>
      </c>
      <c r="CV978" s="79">
        <f t="shared" si="1785"/>
        <v>6929</v>
      </c>
      <c r="CW978" s="66"/>
      <c r="CX978" s="66">
        <v>2556</v>
      </c>
      <c r="CY978" s="40">
        <f t="shared" si="1745"/>
        <v>4245.7599999999984</v>
      </c>
      <c r="CZ978" s="65"/>
      <c r="DA978" s="66">
        <f t="shared" si="1728"/>
        <v>0</v>
      </c>
      <c r="DB978" s="67">
        <f t="shared" si="1798"/>
        <v>64238</v>
      </c>
      <c r="DC978" s="66"/>
      <c r="DD978" s="66">
        <f t="shared" si="1729"/>
        <v>0</v>
      </c>
      <c r="DE978" s="67">
        <f t="shared" si="1799"/>
        <v>111009</v>
      </c>
      <c r="DF978" s="66"/>
      <c r="DG978" s="69">
        <f t="shared" si="1730"/>
        <v>0</v>
      </c>
      <c r="DH978" s="67">
        <f t="shared" si="1744"/>
        <v>441134</v>
      </c>
      <c r="DI978" s="66"/>
      <c r="DJ978" s="66">
        <f t="shared" si="1731"/>
        <v>0</v>
      </c>
      <c r="DK978" s="67">
        <f t="shared" si="1786"/>
        <v>3768</v>
      </c>
      <c r="DL978" s="210"/>
      <c r="DM978" s="206">
        <f t="shared" si="1732"/>
        <v>0</v>
      </c>
      <c r="DN978" s="25">
        <f t="shared" si="1774"/>
        <v>0</v>
      </c>
      <c r="DO978" s="5"/>
      <c r="DP978" s="43">
        <f t="shared" si="1733"/>
        <v>0</v>
      </c>
      <c r="DQ978" s="27">
        <f t="shared" si="1787"/>
        <v>6819.5</v>
      </c>
      <c r="DR978" s="5"/>
      <c r="DS978" s="43">
        <f t="shared" si="1734"/>
        <v>0</v>
      </c>
      <c r="DT978" s="27">
        <f t="shared" si="1788"/>
        <v>4846</v>
      </c>
      <c r="DU978" s="5"/>
      <c r="DV978" s="43">
        <f t="shared" si="1735"/>
        <v>0</v>
      </c>
      <c r="DW978" s="27">
        <f t="shared" si="1789"/>
        <v>4835</v>
      </c>
      <c r="DX978" s="5"/>
      <c r="DY978" s="22">
        <f t="shared" si="1736"/>
        <v>0</v>
      </c>
      <c r="DZ978" s="25">
        <f t="shared" si="1790"/>
        <v>523</v>
      </c>
      <c r="EA978" s="22"/>
      <c r="EB978" s="22">
        <f t="shared" si="1737"/>
        <v>0</v>
      </c>
      <c r="EC978" s="28">
        <f t="shared" si="1791"/>
        <v>369</v>
      </c>
      <c r="ED978" s="5"/>
      <c r="EE978" s="43">
        <f t="shared" si="1738"/>
        <v>0</v>
      </c>
      <c r="EF978" s="27">
        <f t="shared" si="1792"/>
        <v>4769</v>
      </c>
      <c r="EG978" s="66"/>
      <c r="EH978" s="66">
        <f t="shared" si="1739"/>
        <v>0</v>
      </c>
      <c r="EI978" s="67">
        <f t="shared" si="1793"/>
        <v>22617</v>
      </c>
      <c r="EJ978" s="66"/>
      <c r="EK978" s="66">
        <f t="shared" si="1702"/>
        <v>0</v>
      </c>
      <c r="EL978" s="67">
        <f t="shared" si="1794"/>
        <v>21247</v>
      </c>
      <c r="EM978" s="110">
        <f t="shared" si="1703"/>
        <v>210608.620849</v>
      </c>
    </row>
    <row r="979" spans="1:143" ht="11.25" customHeight="1" x14ac:dyDescent="0.25">
      <c r="A979" s="11">
        <v>46172</v>
      </c>
      <c r="B979" s="11">
        <v>46177</v>
      </c>
      <c r="C979" s="376">
        <v>8005014795</v>
      </c>
      <c r="D979" s="465" t="s">
        <v>62</v>
      </c>
      <c r="E979" s="466">
        <v>20</v>
      </c>
      <c r="F979" s="19">
        <v>10</v>
      </c>
      <c r="G979" s="376">
        <v>191516041981</v>
      </c>
      <c r="H979" s="66"/>
      <c r="I979" s="41">
        <f t="shared" si="1759"/>
        <v>0</v>
      </c>
      <c r="J979" s="48">
        <f t="shared" si="1760"/>
        <v>116093</v>
      </c>
      <c r="K979" s="66"/>
      <c r="L979" s="41">
        <f t="shared" si="1796"/>
        <v>0</v>
      </c>
      <c r="M979" s="48">
        <f t="shared" si="1771"/>
        <v>7752</v>
      </c>
      <c r="N979" s="66"/>
      <c r="O979" s="41">
        <f t="shared" si="1775"/>
        <v>0</v>
      </c>
      <c r="P979" s="48">
        <f t="shared" si="1761"/>
        <v>160136</v>
      </c>
      <c r="Q979" s="66"/>
      <c r="R979" s="66">
        <f t="shared" si="1742"/>
        <v>0</v>
      </c>
      <c r="S979" s="67">
        <f t="shared" si="1762"/>
        <v>100612</v>
      </c>
      <c r="T979" s="66"/>
      <c r="U979" s="66">
        <f t="shared" ref="U979:U1010" si="1800">IF(OR(D979="NPP6ASZDB-WT020M",D979="NPP6ASZDB-WT012M",1301="NPP6ASZDB-WT008M",D979="NPP6ASZDB-WT004M",D979="NPP6ASZDB-WT025M",D979="NPP6ASZDB-WT250C",D979="NPP6ASZDB-WT010M",D979="NPP6ASZDB-WT015M",D979="NPP6ASZDB-WT650C",D979="NPP6ASZDB-WT007M",D979="NPP6ASZDB-WT750C",D979="NPP6ASZDB-WT008M",D979="NPP6ASZDB-WT006M",D979="NPP6ASZDB-WT003M",D979="NPP6ASZDB-WT150C",D979="NPP6ASZDB-WT350C",D979="NPP6ASZDB-WT005M",D979="NPC6ASZDB-WT015C",D979="NPP6ASZDB-WT001M",D979="NPP6ASZDB-WT002M",D979="NPC6ASZDB-WT028M",D979="NPC06SZDB-WT025M",D979="NPC6ASZDB-WT035M",D979="NPC6ASZDB-WT028M ",D979="NPC6ASZDB-WT019M",D979="NPC6ASZDB-WT018M",D979="NPC6ASZDB-WT023M",D979="NPC6ASZDB-WT024M",D979="NPC6ASZDB-WT017M",D979="NPC6ASZDB-WT016M",D979="NPC6ASZDB-WT100M",D979="NPC6ASZDB-WT017C",D979="NPC6ASZDB-WT030C",D979="NPC06SZDB-WT025C",D979="NPC6ASZDB-WT013M",D979="NPC6ASZDB-WT011M",D979="NPC6ASZDB-WT014M",D979="NPC6ASZDB-WT550C",D979="NPC6ASZDB-WT650C",D979="NPC6ASZDB-WT850C",D979="NPC6ASZDB-WT950C",D979="NPC6ASZDB-WT020C",D979="NPC6ASZDB-WT022M",D979="NPC06SZDB-WT250C",D979="NPC6ASZDB-WT125C",D979="NPC6ASZDB-WT450C",D979="NPC06SZDB-WT007M",D979="NPC6ASZDB-WT009M",D979="NPC6ASZDB-WT075C",D979="NPC6ASZDB-WT175C",D979="NPC6ASZDB-WT125C",D979="NPC6ASZDB-WT225C",D979="NPC6ASZDB-WT275C",D979="NPC6ASZDB-WT025C",D979="NPC6ASZDB-WT025M",D979="NPC6ASZDB-WT150C",D979="NPC6ASZDB-WT250C",D979="NPC6ASZDB-WT350C",D979="NPC6ASZDB-WT012M",D979="NPC6ASZDB-WT015M",D979="NPC6ASZDB-WT750C",D979="NPC6ASZDB-WT008M",D979="NPC06SZDB-WT030M",D979="NPC06SZDB-WT750C",D979="NPC06SZDB-WT015M",D979="NPC6ASZDB-WT030M",D979="NPC06SZDB-WT150C",D979="NPC6ASZDB-WT050C",D979="NPC06SZDB-WT050C",D979="NPC06SZDB-WT001M",D979="NPC06SZDB-WT002M",D979="NPC06SZDB-WT003M",D979="NPC06SZDB-WT004M",D979="NPC06SZDB-WT005M",D979="NPC06SZDB-WT010M",D979="NPC06SZDB-WT020M",D979=1711815,D979="NPC6ASZDB-WT001M",D979="NPC6ASZDB-WT002M",D979="NPC6ASZDB-WT003M",D979="NPC6ASZDB-WT004M",D979="NPC6ASZDB-WT005M",D979="NPC6ASZDB-WT006M",D979="NPC6ASZDB-WT007M",D979="NPC6ASZDB-WT010M",D979="NPC6ASZDB-WT020M",D979="NPC6ASZDB-WT027M",),E979*(F979+0.1),0)</f>
        <v>0</v>
      </c>
      <c r="V979" s="67">
        <f t="shared" si="1705"/>
        <v>97035.6</v>
      </c>
      <c r="X979" s="69">
        <f t="shared" si="1772"/>
        <v>0</v>
      </c>
      <c r="Y979" s="67">
        <f t="shared" si="1706"/>
        <v>6245</v>
      </c>
      <c r="Z979" s="66"/>
      <c r="AA979" s="68">
        <f t="shared" si="1697"/>
        <v>0</v>
      </c>
      <c r="AB979" s="67">
        <f t="shared" si="1707"/>
        <v>5897</v>
      </c>
      <c r="AC979" s="66"/>
      <c r="AD979" s="66">
        <f t="shared" si="1698"/>
        <v>0</v>
      </c>
      <c r="AE979" s="67">
        <f t="shared" si="1708"/>
        <v>3738</v>
      </c>
      <c r="AF979" s="66"/>
      <c r="AG979" s="78">
        <f t="shared" si="1699"/>
        <v>0</v>
      </c>
      <c r="AH979" s="79">
        <f t="shared" si="1709"/>
        <v>4534.5</v>
      </c>
      <c r="AI979" s="66"/>
      <c r="AJ979" s="68">
        <f t="shared" si="1746"/>
        <v>0</v>
      </c>
      <c r="AK979" s="67">
        <f t="shared" si="1710"/>
        <v>22013</v>
      </c>
      <c r="AL979" s="66"/>
      <c r="AM979" s="68">
        <f t="shared" si="1700"/>
        <v>0</v>
      </c>
      <c r="AN979" s="67">
        <f t="shared" si="1711"/>
        <v>8763.02</v>
      </c>
      <c r="AO979" s="66"/>
      <c r="AP979" s="68">
        <f t="shared" si="1773"/>
        <v>0</v>
      </c>
      <c r="AQ979" s="67">
        <f t="shared" si="1712"/>
        <v>80645</v>
      </c>
      <c r="AR979" s="66"/>
      <c r="AS979" s="68">
        <f t="shared" si="1716"/>
        <v>0</v>
      </c>
      <c r="AT979" s="67">
        <f t="shared" si="1713"/>
        <v>2020</v>
      </c>
      <c r="AU979" s="66"/>
      <c r="AV979" s="66">
        <f t="shared" si="1777"/>
        <v>0</v>
      </c>
      <c r="AW979" s="42">
        <f t="shared" si="1758"/>
        <v>1620.0000000000014</v>
      </c>
      <c r="AX979" s="66"/>
      <c r="AY979" s="66">
        <f t="shared" si="1717"/>
        <v>0</v>
      </c>
      <c r="AZ979" s="67">
        <f t="shared" si="1763"/>
        <v>1577.6</v>
      </c>
      <c r="BA979" s="66"/>
      <c r="BB979" s="68">
        <f t="shared" si="1718"/>
        <v>0</v>
      </c>
      <c r="BC979" s="67">
        <f t="shared" si="1755"/>
        <v>1112.3999999999999</v>
      </c>
      <c r="BD979" s="66"/>
      <c r="BE979" s="68">
        <f t="shared" si="1719"/>
        <v>0</v>
      </c>
      <c r="BF979" s="67">
        <f t="shared" si="1757"/>
        <v>6609.3200000000015</v>
      </c>
      <c r="BG979" s="66"/>
      <c r="BH979" s="68">
        <f t="shared" si="1795"/>
        <v>202.39999999999998</v>
      </c>
      <c r="BI979" s="67">
        <f t="shared" si="1749"/>
        <v>29685.739999999983</v>
      </c>
      <c r="BJ979" s="66"/>
      <c r="BK979" s="68">
        <f t="shared" si="1721"/>
        <v>0</v>
      </c>
      <c r="BL979" s="67">
        <f t="shared" si="1778"/>
        <v>4141.4000000000005</v>
      </c>
      <c r="BM979" s="66"/>
      <c r="BN979" s="68">
        <f t="shared" si="1779"/>
        <v>0</v>
      </c>
      <c r="BO979" s="67">
        <f t="shared" si="1780"/>
        <v>5082.300000000002</v>
      </c>
      <c r="BP979" s="66"/>
      <c r="BQ979" s="68">
        <f t="shared" si="1767"/>
        <v>0</v>
      </c>
      <c r="BR979" s="67">
        <f t="shared" si="1753"/>
        <v>20070.21999999999</v>
      </c>
      <c r="BS979" s="66"/>
      <c r="BT979" s="66">
        <f t="shared" si="1768"/>
        <v>40</v>
      </c>
      <c r="BU979" s="67">
        <f t="shared" si="1764"/>
        <v>54629</v>
      </c>
      <c r="BV979" s="66"/>
      <c r="BW979" s="66">
        <f t="shared" si="1769"/>
        <v>40</v>
      </c>
      <c r="BX979" s="67">
        <f t="shared" si="1765"/>
        <v>123784</v>
      </c>
      <c r="BY979" s="66"/>
      <c r="BZ979" s="66">
        <f t="shared" si="1770"/>
        <v>40</v>
      </c>
      <c r="CA979" s="67">
        <f t="shared" si="1766"/>
        <v>50109</v>
      </c>
      <c r="CB979" s="66"/>
      <c r="CC979" s="66">
        <f t="shared" si="1740"/>
        <v>0</v>
      </c>
      <c r="CD979" s="67">
        <f t="shared" si="1743"/>
        <v>33367.54</v>
      </c>
      <c r="CE979" s="66"/>
      <c r="CF979" s="66">
        <f t="shared" si="1781"/>
        <v>0</v>
      </c>
      <c r="CG979" s="67">
        <f t="shared" si="1782"/>
        <v>3824.4999999999995</v>
      </c>
      <c r="CH979" s="66"/>
      <c r="CI979" s="66">
        <f t="shared" si="1722"/>
        <v>0</v>
      </c>
      <c r="CJ979" s="67">
        <f t="shared" si="1797"/>
        <v>6757.8</v>
      </c>
      <c r="CK979" s="66"/>
      <c r="CL979" s="68">
        <f t="shared" si="1723"/>
        <v>0</v>
      </c>
      <c r="CM979" s="79">
        <f t="shared" si="1783"/>
        <v>4864</v>
      </c>
      <c r="CN979" s="66"/>
      <c r="CO979" s="68">
        <f t="shared" si="1724"/>
        <v>0</v>
      </c>
      <c r="CP979" s="79">
        <f t="shared" si="1784"/>
        <v>3955</v>
      </c>
      <c r="CQ979" s="66"/>
      <c r="CR979" s="68">
        <f t="shared" si="1725"/>
        <v>0</v>
      </c>
      <c r="CS979" s="79">
        <f t="shared" si="1756"/>
        <v>5186</v>
      </c>
      <c r="CT979" s="66"/>
      <c r="CU979" s="68">
        <f t="shared" si="1726"/>
        <v>0</v>
      </c>
      <c r="CV979" s="79">
        <f t="shared" si="1785"/>
        <v>6929</v>
      </c>
      <c r="CW979" s="66"/>
      <c r="CX979" s="66">
        <f t="shared" ref="CX979:CX1010" si="1801">IF(OR(D979="NPC6AUZDB-GY030C",D979="NPC6AUZDA-GY003M",D970="NPC6AUZDA-GY003M",D979="NPC6AUZDB-GY150C",D979="NPC6AUZDB-GY010M",D979="NPC6AUZDB-GY001M",D979="NPC6AUZDB-GY005M",D979="NPC6AUZDA-GY020M",D979="NPC6AUZDB-GY003M",D979="NPC6AUZDB-GY002M",),E979*(F979+0.1),0)</f>
        <v>0</v>
      </c>
      <c r="CY979" s="40">
        <f t="shared" si="1745"/>
        <v>4245.7599999999984</v>
      </c>
      <c r="CZ979" s="65"/>
      <c r="DA979" s="66">
        <f t="shared" si="1728"/>
        <v>0</v>
      </c>
      <c r="DB979" s="67">
        <f t="shared" si="1798"/>
        <v>64238</v>
      </c>
      <c r="DC979" s="66"/>
      <c r="DD979" s="66">
        <f t="shared" si="1729"/>
        <v>0</v>
      </c>
      <c r="DE979" s="67">
        <f t="shared" si="1799"/>
        <v>111009</v>
      </c>
      <c r="DF979" s="66"/>
      <c r="DG979" s="69">
        <f t="shared" si="1730"/>
        <v>0</v>
      </c>
      <c r="DH979" s="67">
        <f t="shared" si="1744"/>
        <v>441134</v>
      </c>
      <c r="DI979" s="66"/>
      <c r="DJ979" s="66">
        <f t="shared" si="1731"/>
        <v>0</v>
      </c>
      <c r="DK979" s="67">
        <f t="shared" si="1786"/>
        <v>3768</v>
      </c>
      <c r="DM979" s="206">
        <f t="shared" si="1732"/>
        <v>0</v>
      </c>
      <c r="DN979" s="25">
        <f t="shared" si="1774"/>
        <v>0</v>
      </c>
      <c r="DO979" s="5"/>
      <c r="DP979" s="43">
        <f t="shared" si="1733"/>
        <v>0</v>
      </c>
      <c r="DQ979" s="27">
        <f t="shared" si="1787"/>
        <v>6819.5</v>
      </c>
      <c r="DR979" s="5"/>
      <c r="DS979" s="43">
        <f t="shared" si="1734"/>
        <v>0</v>
      </c>
      <c r="DT979" s="27">
        <f t="shared" si="1788"/>
        <v>4846</v>
      </c>
      <c r="DU979" s="5"/>
      <c r="DV979" s="43">
        <f t="shared" si="1735"/>
        <v>0</v>
      </c>
      <c r="DW979" s="27">
        <f t="shared" si="1789"/>
        <v>4835</v>
      </c>
      <c r="DX979" s="5"/>
      <c r="DY979" s="22">
        <f t="shared" si="1736"/>
        <v>0</v>
      </c>
      <c r="DZ979" s="25">
        <f t="shared" si="1790"/>
        <v>523</v>
      </c>
      <c r="EA979" s="22"/>
      <c r="EB979" s="22">
        <f t="shared" si="1737"/>
        <v>0</v>
      </c>
      <c r="EC979" s="28">
        <f t="shared" si="1791"/>
        <v>369</v>
      </c>
      <c r="ED979" s="5"/>
      <c r="EE979" s="43">
        <f t="shared" si="1738"/>
        <v>0</v>
      </c>
      <c r="EF979" s="27">
        <f t="shared" si="1792"/>
        <v>4769</v>
      </c>
      <c r="EG979" s="66"/>
      <c r="EH979" s="66">
        <f t="shared" si="1739"/>
        <v>0</v>
      </c>
      <c r="EI979" s="67">
        <f t="shared" si="1793"/>
        <v>22617</v>
      </c>
      <c r="EJ979" s="66"/>
      <c r="EK979" s="66">
        <f t="shared" si="1702"/>
        <v>0</v>
      </c>
      <c r="EL979" s="67">
        <f t="shared" si="1794"/>
        <v>21247</v>
      </c>
      <c r="EM979" s="110">
        <f t="shared" si="1703"/>
        <v>209517.85805899999</v>
      </c>
    </row>
    <row r="980" spans="1:143" s="36" customFormat="1" ht="11.25" customHeight="1" x14ac:dyDescent="0.25">
      <c r="A980" s="11">
        <v>46172</v>
      </c>
      <c r="B980" s="187"/>
      <c r="C980" s="203">
        <v>8004989398</v>
      </c>
      <c r="D980" s="111" t="s">
        <v>339</v>
      </c>
      <c r="E980" s="138">
        <v>689</v>
      </c>
      <c r="F980" s="139">
        <v>3</v>
      </c>
      <c r="G980" s="85">
        <v>191516169876</v>
      </c>
      <c r="H980" s="66"/>
      <c r="I980" s="41">
        <f t="shared" si="1759"/>
        <v>0</v>
      </c>
      <c r="J980" s="48">
        <f t="shared" si="1760"/>
        <v>116093</v>
      </c>
      <c r="K980" s="66"/>
      <c r="L980" s="41">
        <f t="shared" si="1796"/>
        <v>0</v>
      </c>
      <c r="M980" s="48">
        <f t="shared" si="1771"/>
        <v>7752</v>
      </c>
      <c r="N980" s="66"/>
      <c r="O980" s="41">
        <f t="shared" si="1775"/>
        <v>0</v>
      </c>
      <c r="P980" s="48">
        <f t="shared" si="1761"/>
        <v>160136</v>
      </c>
      <c r="Q980" s="66"/>
      <c r="R980" s="66">
        <f t="shared" si="1742"/>
        <v>0</v>
      </c>
      <c r="S980" s="67">
        <f t="shared" si="1762"/>
        <v>100612</v>
      </c>
      <c r="T980" s="66"/>
      <c r="U980" s="66">
        <f t="shared" si="1800"/>
        <v>0</v>
      </c>
      <c r="V980" s="67">
        <f t="shared" si="1705"/>
        <v>97035.6</v>
      </c>
      <c r="W980" s="136"/>
      <c r="X980" s="69">
        <f t="shared" si="1772"/>
        <v>0</v>
      </c>
      <c r="Y980" s="67">
        <f t="shared" si="1706"/>
        <v>6245</v>
      </c>
      <c r="Z980" s="66"/>
      <c r="AA980" s="68">
        <f t="shared" si="1697"/>
        <v>0</v>
      </c>
      <c r="AB980" s="67">
        <f t="shared" si="1707"/>
        <v>5897</v>
      </c>
      <c r="AC980" s="66"/>
      <c r="AD980" s="66">
        <f t="shared" si="1698"/>
        <v>0</v>
      </c>
      <c r="AE980" s="67">
        <f t="shared" si="1708"/>
        <v>3738</v>
      </c>
      <c r="AF980" s="66"/>
      <c r="AG980" s="78">
        <f t="shared" si="1699"/>
        <v>0</v>
      </c>
      <c r="AH980" s="79">
        <f t="shared" si="1709"/>
        <v>4534.5</v>
      </c>
      <c r="AI980" s="66"/>
      <c r="AJ980" s="68">
        <f t="shared" si="1746"/>
        <v>0</v>
      </c>
      <c r="AK980" s="67">
        <f t="shared" si="1710"/>
        <v>22013</v>
      </c>
      <c r="AL980" s="66"/>
      <c r="AM980" s="68">
        <f t="shared" si="1700"/>
        <v>0</v>
      </c>
      <c r="AN980" s="67">
        <f t="shared" si="1711"/>
        <v>8763.02</v>
      </c>
      <c r="AO980" s="66"/>
      <c r="AP980" s="68">
        <f t="shared" si="1773"/>
        <v>0</v>
      </c>
      <c r="AQ980" s="67">
        <f t="shared" si="1712"/>
        <v>80645</v>
      </c>
      <c r="AR980" s="66"/>
      <c r="AS980" s="68">
        <f t="shared" si="1716"/>
        <v>0</v>
      </c>
      <c r="AT980" s="67">
        <f t="shared" si="1713"/>
        <v>2020</v>
      </c>
      <c r="AU980" s="66"/>
      <c r="AV980" s="66">
        <f t="shared" si="1777"/>
        <v>0</v>
      </c>
      <c r="AW980" s="42">
        <f t="shared" si="1758"/>
        <v>1620.0000000000014</v>
      </c>
      <c r="AX980" s="66"/>
      <c r="AY980" s="66">
        <f t="shared" si="1717"/>
        <v>0</v>
      </c>
      <c r="AZ980" s="67">
        <f t="shared" si="1763"/>
        <v>1577.6</v>
      </c>
      <c r="BA980" s="66"/>
      <c r="BB980" s="68">
        <f t="shared" si="1718"/>
        <v>0</v>
      </c>
      <c r="BC980" s="67">
        <f t="shared" si="1755"/>
        <v>1112.3999999999999</v>
      </c>
      <c r="BD980" s="66"/>
      <c r="BE980" s="68">
        <f t="shared" si="1719"/>
        <v>0</v>
      </c>
      <c r="BF980" s="67">
        <f t="shared" si="1757"/>
        <v>6609.3200000000015</v>
      </c>
      <c r="BG980" s="66"/>
      <c r="BH980" s="68">
        <f t="shared" si="1795"/>
        <v>0</v>
      </c>
      <c r="BI980" s="67">
        <f t="shared" si="1749"/>
        <v>29685.739999999983</v>
      </c>
      <c r="BJ980" s="66"/>
      <c r="BK980" s="68">
        <f t="shared" si="1721"/>
        <v>0</v>
      </c>
      <c r="BL980" s="67">
        <f t="shared" si="1778"/>
        <v>4141.4000000000005</v>
      </c>
      <c r="BM980" s="66"/>
      <c r="BN980" s="68">
        <f t="shared" si="1779"/>
        <v>0</v>
      </c>
      <c r="BO980" s="67">
        <f t="shared" si="1780"/>
        <v>5082.300000000002</v>
      </c>
      <c r="BP980" s="66"/>
      <c r="BQ980" s="68">
        <f t="shared" si="1767"/>
        <v>0</v>
      </c>
      <c r="BR980" s="67">
        <f t="shared" si="1753"/>
        <v>20070.21999999999</v>
      </c>
      <c r="BS980" s="66"/>
      <c r="BT980" s="66">
        <f t="shared" si="1768"/>
        <v>0</v>
      </c>
      <c r="BU980" s="67">
        <f t="shared" si="1764"/>
        <v>54629</v>
      </c>
      <c r="BV980" s="66"/>
      <c r="BW980" s="66">
        <f t="shared" si="1769"/>
        <v>0</v>
      </c>
      <c r="BX980" s="67">
        <f>+BX979+BV980-BW980-1378</f>
        <v>122406</v>
      </c>
      <c r="BY980" s="66"/>
      <c r="BZ980" s="66">
        <f t="shared" si="1770"/>
        <v>0</v>
      </c>
      <c r="CA980" s="67">
        <f t="shared" si="1766"/>
        <v>50109</v>
      </c>
      <c r="CB980" s="66"/>
      <c r="CC980" s="66">
        <f t="shared" si="1740"/>
        <v>0</v>
      </c>
      <c r="CD980" s="67">
        <f t="shared" si="1743"/>
        <v>33367.54</v>
      </c>
      <c r="CE980" s="66"/>
      <c r="CF980" s="66">
        <f t="shared" si="1781"/>
        <v>0</v>
      </c>
      <c r="CG980" s="67">
        <f t="shared" si="1782"/>
        <v>3824.4999999999995</v>
      </c>
      <c r="CH980" s="66"/>
      <c r="CI980" s="66">
        <f t="shared" si="1722"/>
        <v>0</v>
      </c>
      <c r="CJ980" s="67">
        <f t="shared" si="1797"/>
        <v>6757.8</v>
      </c>
      <c r="CK980" s="66"/>
      <c r="CL980" s="68">
        <f t="shared" si="1723"/>
        <v>0</v>
      </c>
      <c r="CM980" s="79">
        <f t="shared" si="1783"/>
        <v>4864</v>
      </c>
      <c r="CN980" s="66"/>
      <c r="CO980" s="68">
        <f t="shared" si="1724"/>
        <v>0</v>
      </c>
      <c r="CP980" s="79">
        <f t="shared" si="1784"/>
        <v>3955</v>
      </c>
      <c r="CQ980" s="66"/>
      <c r="CR980" s="68">
        <f t="shared" si="1725"/>
        <v>0</v>
      </c>
      <c r="CS980" s="79">
        <f t="shared" si="1756"/>
        <v>5186</v>
      </c>
      <c r="CT980" s="66"/>
      <c r="CU980" s="68">
        <f t="shared" si="1726"/>
        <v>0</v>
      </c>
      <c r="CV980" s="79">
        <f t="shared" si="1785"/>
        <v>6929</v>
      </c>
      <c r="CW980" s="66"/>
      <c r="CX980" s="66">
        <f t="shared" si="1801"/>
        <v>2135.9</v>
      </c>
      <c r="CY980" s="40">
        <f t="shared" si="1745"/>
        <v>2109.8599999999983</v>
      </c>
      <c r="CZ980" s="65"/>
      <c r="DA980" s="66">
        <f t="shared" si="1728"/>
        <v>1378</v>
      </c>
      <c r="DB980" s="67">
        <f t="shared" si="1798"/>
        <v>62860</v>
      </c>
      <c r="DC980" s="66"/>
      <c r="DD980" s="66">
        <f t="shared" si="1729"/>
        <v>1378</v>
      </c>
      <c r="DE980" s="67">
        <f t="shared" si="1799"/>
        <v>109631</v>
      </c>
      <c r="DF980" s="66"/>
      <c r="DG980" s="69">
        <f t="shared" si="1730"/>
        <v>0</v>
      </c>
      <c r="DH980" s="67">
        <f t="shared" si="1744"/>
        <v>441134</v>
      </c>
      <c r="DI980" s="66"/>
      <c r="DJ980" s="66">
        <f t="shared" si="1731"/>
        <v>0</v>
      </c>
      <c r="DK980" s="67">
        <f t="shared" si="1786"/>
        <v>3768</v>
      </c>
      <c r="DL980" s="210"/>
      <c r="DM980" s="206">
        <f t="shared" si="1732"/>
        <v>0</v>
      </c>
      <c r="DN980" s="25">
        <f t="shared" si="1774"/>
        <v>0</v>
      </c>
      <c r="DO980" s="5"/>
      <c r="DP980" s="43">
        <f t="shared" si="1733"/>
        <v>0</v>
      </c>
      <c r="DQ980" s="27">
        <f t="shared" si="1787"/>
        <v>6819.5</v>
      </c>
      <c r="DR980" s="5"/>
      <c r="DS980" s="43">
        <f t="shared" si="1734"/>
        <v>0</v>
      </c>
      <c r="DT980" s="27">
        <f t="shared" si="1788"/>
        <v>4846</v>
      </c>
      <c r="DU980" s="5"/>
      <c r="DV980" s="43">
        <f t="shared" si="1735"/>
        <v>0</v>
      </c>
      <c r="DW980" s="27">
        <f t="shared" si="1789"/>
        <v>4835</v>
      </c>
      <c r="DX980" s="5"/>
      <c r="DY980" s="22">
        <f t="shared" si="1736"/>
        <v>0</v>
      </c>
      <c r="DZ980" s="25">
        <f t="shared" si="1790"/>
        <v>523</v>
      </c>
      <c r="EA980" s="22"/>
      <c r="EB980" s="22">
        <f t="shared" si="1737"/>
        <v>0</v>
      </c>
      <c r="EC980" s="28">
        <f t="shared" si="1791"/>
        <v>369</v>
      </c>
      <c r="ED980" s="5"/>
      <c r="EE980" s="43">
        <f t="shared" si="1738"/>
        <v>0</v>
      </c>
      <c r="EF980" s="27">
        <f t="shared" si="1792"/>
        <v>4769</v>
      </c>
      <c r="EG980" s="66"/>
      <c r="EH980" s="66">
        <f t="shared" si="1739"/>
        <v>0</v>
      </c>
      <c r="EI980" s="67">
        <f t="shared" si="1793"/>
        <v>22617</v>
      </c>
      <c r="EJ980" s="66"/>
      <c r="EK980" s="66">
        <f t="shared" si="1702"/>
        <v>0</v>
      </c>
      <c r="EL980" s="67">
        <f t="shared" si="1794"/>
        <v>21247</v>
      </c>
      <c r="EM980" s="110">
        <f t="shared" si="1703"/>
        <v>208918.04856899998</v>
      </c>
    </row>
    <row r="981" spans="1:143" ht="11.25" customHeight="1" x14ac:dyDescent="0.25">
      <c r="A981" s="11">
        <v>46172</v>
      </c>
      <c r="B981" s="11"/>
      <c r="C981" s="181">
        <v>8004989399</v>
      </c>
      <c r="D981" s="111" t="s">
        <v>340</v>
      </c>
      <c r="E981" s="138">
        <v>839</v>
      </c>
      <c r="F981" s="139">
        <v>1</v>
      </c>
      <c r="G981" s="85">
        <v>191516203327</v>
      </c>
      <c r="H981" s="66"/>
      <c r="I981" s="41">
        <f t="shared" si="1759"/>
        <v>0</v>
      </c>
      <c r="J981" s="48">
        <f t="shared" si="1760"/>
        <v>116093</v>
      </c>
      <c r="K981" s="66"/>
      <c r="L981" s="41">
        <f t="shared" si="1796"/>
        <v>0</v>
      </c>
      <c r="M981" s="48">
        <f t="shared" si="1771"/>
        <v>7752</v>
      </c>
      <c r="N981" s="66"/>
      <c r="O981" s="41">
        <f t="shared" si="1775"/>
        <v>0</v>
      </c>
      <c r="P981" s="48">
        <f t="shared" si="1761"/>
        <v>160136</v>
      </c>
      <c r="Q981" s="66"/>
      <c r="R981" s="66">
        <f t="shared" si="1742"/>
        <v>0</v>
      </c>
      <c r="S981" s="67">
        <f t="shared" si="1762"/>
        <v>100612</v>
      </c>
      <c r="T981" s="66"/>
      <c r="U981" s="66">
        <f t="shared" si="1800"/>
        <v>0</v>
      </c>
      <c r="V981" s="67">
        <f t="shared" si="1705"/>
        <v>97035.6</v>
      </c>
      <c r="X981" s="69">
        <f t="shared" si="1772"/>
        <v>0</v>
      </c>
      <c r="Y981" s="67">
        <f t="shared" si="1706"/>
        <v>6245</v>
      </c>
      <c r="Z981" s="66"/>
      <c r="AA981" s="68">
        <f t="shared" ref="AA981:AA1044" si="1802">IF(OR(D981="NPP6ASZDB-GY015M",D981="NPP6ASZDB-GY010M",D981="NPP6ASZDB-GY002M",D981="NPP6ASZDB-GY150C",D981="NPP6ASZDB-GY005M",D981="NPC6ASZDB-GY020C",D981="NPC06SZDB-GY008M",D981="NPC06SZDB-GY013M",D981="NPC06SZDB-GY018M",D981="NPC6ASZDB-GY750C",D981="NPC6ASZDB-GY009M",D981="NPC6ASZDB-GY025C",D981="NPC06SZDB-GY005M",D981="NPC6ASZDB-GY125C",D981="NPC6ASZDB-GY350C",D981="NPC6ASZDB-GY075C",D981="NPC6ASZDB-GY006M",D981="NPC06SZDB-GY015C",D981="NPC6ASZDB-GY450C",D981="NPC6ASZDB-GY050C",D981="NPC6ASZDB-GY050C",D981="NPC6ASZDB-GY250C",D981="NPC06SZDB-GY003M",D981="NPC6ASZDB-GY007M",D981="NPC06SZDB-GY006M",D981="NPC06SZDB-GY015M",D981="NPC06SZDB-GY001M",D981="NPC06SZDB-GY002M",D981="NPC6ASZDB-GY015M",D981="NPC06SZDB-GY010M",D981="NPC6ASZDB-GY150C",D981="NPC6ASZDB-GY008M",D981="NPC6ASZDB-GY012M",D981="NPC6ASZDB-GY015M",D981="NPC6ASZDB-GY018M",D981="NPC6ASZDB-GY001M",D981="NPC6ASZDB-GY002M",D981="NPC6ASZDB-GY003M",D981="NPC6ASZDB-GY004M",D981="NPC6ASZDB-GY005M",D981="NPC6ASZDB-GY010M",D981="NPC6ASZDB-GY020M",D981="NPC6ASZDB-GY025M",D981="NPC6ASZDB-GY030M",D981="NPC6ASZDB-GY030C",D981="NPC6ASZDB-GY015C",),E981*(F981+0.1),0)</f>
        <v>0</v>
      </c>
      <c r="AB981" s="67">
        <f t="shared" si="1707"/>
        <v>5897</v>
      </c>
      <c r="AC981" s="66"/>
      <c r="AD981" s="66">
        <f t="shared" ref="AD981:AD1044" si="1803">IF(OR(D981="NPC6ASZDB-GN007M",D981="NPP6ASZDB-GN001M",D981="NPC6ASZDB-GN015C",D981="NPC6ASZDB-GN008M",D981="NPP6ASZDB-GN010M",D981="NPC6ASZDB-GN030C",D981="NPC6ASZDB-GN750C",D981="NPC06SZDB-GN050C",D981="NPC6ASZDB-GN250C",D981="NPC06SZDB-GN002M",D981="NPC06SZDB-GN010M",D981="NPC6ASZDB-GN015M",D981="NPC6ASZDB-GN010M",D981="NPC06SZDB-GN003M",D981="NPC6ASZDB-GN025C",D981="NPC6ASZDB-GN050C",D981="NPC6ASZDB-GN150C",D981="NPC06SZDB-GN001M",D981="NPC06SZDB-GN150C",D981="NPC6ASZDB-GN001M",D981="NPC6ASZDB-GN002M",D981="NPC6ASZDB-GN003M",D981="NPC6ASZDB-GN004M",D981="NPC6ASZDB-GN005M",D981="NPC6ASZDB-GN020M",D981="NPC6ASZDB-GN030M",),E981*(F981+0.1),0)</f>
        <v>0</v>
      </c>
      <c r="AE981" s="67">
        <f t="shared" si="1708"/>
        <v>3738</v>
      </c>
      <c r="AF981" s="66"/>
      <c r="AG981" s="78">
        <f t="shared" ref="AG981:AG1044" si="1804">IF(OR(D981="NPC6ASZDB-YL030C",D981="NPP6ASZDB-YL001M",D981="NPC6ASZDB-YL015C",D981="NPP6ASZDB-YL005M",D981="NPP6ASZDB-YL003M",D981="NPP6ASZDB-YL002M",D981="NPC6ASZDB-YL004M",D981="NPP6ASZDB-YL010M",D981="NPC6ASZDB-YL125C",D981="NPC6ASZDB-YL015M",D981="NPC06SZDB-YL040M",D981="NPC06SZDB-YL002M",D981="NPC6ASZDB-YL009M",D981="NPC6ASZDB-YL350C",D981="NPC06SZDB-YL015C",D981="NPC6ASZDB-YL007M",D981="NPC6ASZDB-YL012M",D981="NPC6ASZDB-YL020M",D981="NPC6ASZDB-YL030M",D981="NPC06SZDB-YL050C",D981="NPC06SZDB-YL003M",D981="NPC6ASZDB-YL250C",D981="NPC6ASZDB-YL008M",D981="NPC06SZDB-YL010M",D981="NPC6ASZDB-YL025C",D981="NPC6ASZDB-YL006M",D981="NPC6ASZDB-YL001M",D981="NPC6ASZDB-YL005M",D981="NPC06SZDB-YL005M",D981="NPC06SZDB-YL001M",D981="NPC6ASZDB-YL050C",D981="NPC6ASZDB-YL010M",D981="NPC06SZDB-YL150C",D981="NPC6ASZDB-YL002M",D981="NPC6ASZDB-YL150C",D981="NPC6ASZDB-YL003M",),E981*(F981+0.1),0)</f>
        <v>0</v>
      </c>
      <c r="AH981" s="79">
        <f t="shared" si="1709"/>
        <v>4534.5</v>
      </c>
      <c r="AI981" s="66"/>
      <c r="AJ981" s="68">
        <f t="shared" si="1746"/>
        <v>0</v>
      </c>
      <c r="AK981" s="67">
        <f t="shared" si="1710"/>
        <v>22013</v>
      </c>
      <c r="AL981" s="66"/>
      <c r="AM981" s="68">
        <f t="shared" ref="AM981:AM1044" si="1805">IF(OR(D981="NPC6ASZDB-RD015C",D981="NPP6ASZDB-RD005M",D981="NPC6ASZDB-RD750C",D981="NPC6ASZDB-RD030M",D981="NPP6ASZDB-RD010M",D981="NPP6ASZDB-RD002M",D981="NPP6ASZDB-RD001M",D981="NPP6ASZDB-RD003M",D981="NPC6ASZDB-RD075C",D981="NPC6ASZDB-RD009M",D981="NPC6ASZDB-RD025C",D981="NPC6ASZDB-RD015M",D981="NPC6ASZDB-RD004M",D981="NPC6ASZDB-RD006M",D981="NPC6ASZDB-RD020C",D981="NPC6ASZDB-RD008M",D981="NPC6ASZDB-RD350C",D981="NPC6ASZDB-RD030C",D981="NPC6ASZDB-RD250C",D981="NPC06SZDB-RD015M",D981="NPC6ASZDB-RD050C",D981="NPC6ASZDB-RD050C",D981="NPC06SZDB-RD050C",D981="NPC6ASZDB-RD010M",D981="NPC06SZDB-RD005M",D981="NPC06SZDB-RD010M",D981="NPC6ASZDB-RD007M",D981="NPC6ASZDB-RD010M",D981="NPC6ASZDB-RD001M",D981="NPC6ASZDB-RD005M",D981="NPC6ASZDB-RD150C",D981="NPC06SZDB-RD002M",D981="NPC06SZDB-RD150C",D981="NPC06SZDB-RD001M",D981="NPC06SZDB-RD003M",D981="NPC6ASZDB-RD002M",D981="NPC6ASZDB-RD003M",D981="NPC6ASZDB-RD020M",),E981*(F981+0.1),0)</f>
        <v>0</v>
      </c>
      <c r="AN981" s="67">
        <f t="shared" si="1711"/>
        <v>8763.02</v>
      </c>
      <c r="AO981" s="66"/>
      <c r="AP981" s="68">
        <f t="shared" si="1773"/>
        <v>0</v>
      </c>
      <c r="AQ981" s="67">
        <f t="shared" si="1712"/>
        <v>80645</v>
      </c>
      <c r="AR981" s="66"/>
      <c r="AS981" s="68">
        <f t="shared" si="1716"/>
        <v>0</v>
      </c>
      <c r="AT981" s="67">
        <f t="shared" si="1713"/>
        <v>2020</v>
      </c>
      <c r="AU981" s="66"/>
      <c r="AV981" s="66">
        <f t="shared" si="1777"/>
        <v>0</v>
      </c>
      <c r="AW981" s="42">
        <f t="shared" si="1758"/>
        <v>1620.0000000000014</v>
      </c>
      <c r="AX981" s="66"/>
      <c r="AY981" s="66">
        <f t="shared" si="1717"/>
        <v>0</v>
      </c>
      <c r="AZ981" s="67">
        <f t="shared" si="1763"/>
        <v>1577.6</v>
      </c>
      <c r="BA981" s="66"/>
      <c r="BB981" s="68">
        <f t="shared" si="1718"/>
        <v>0</v>
      </c>
      <c r="BC981" s="67">
        <f t="shared" ref="BC981:BC1012" si="1806">BC980+BA981-BB981</f>
        <v>1112.3999999999999</v>
      </c>
      <c r="BD981" s="66"/>
      <c r="BE981" s="68">
        <f t="shared" si="1719"/>
        <v>0</v>
      </c>
      <c r="BF981" s="67">
        <f t="shared" si="1757"/>
        <v>6609.3200000000015</v>
      </c>
      <c r="BG981" s="66"/>
      <c r="BH981" s="68">
        <f t="shared" si="1795"/>
        <v>0</v>
      </c>
      <c r="BI981" s="67">
        <f t="shared" si="1749"/>
        <v>29685.739999999983</v>
      </c>
      <c r="BJ981" s="66"/>
      <c r="BK981" s="68">
        <f t="shared" si="1721"/>
        <v>0</v>
      </c>
      <c r="BL981" s="67">
        <f t="shared" si="1778"/>
        <v>4141.4000000000005</v>
      </c>
      <c r="BM981" s="66"/>
      <c r="BN981" s="68">
        <f t="shared" si="1779"/>
        <v>0</v>
      </c>
      <c r="BO981" s="67">
        <f t="shared" si="1780"/>
        <v>5082.300000000002</v>
      </c>
      <c r="BP981" s="66"/>
      <c r="BQ981" s="68">
        <f t="shared" si="1767"/>
        <v>0</v>
      </c>
      <c r="BR981" s="67">
        <f t="shared" si="1753"/>
        <v>20070.21999999999</v>
      </c>
      <c r="BS981" s="66"/>
      <c r="BT981" s="66">
        <f t="shared" si="1768"/>
        <v>0</v>
      </c>
      <c r="BU981" s="67">
        <f t="shared" si="1764"/>
        <v>54629</v>
      </c>
      <c r="BV981" s="66"/>
      <c r="BW981" s="66">
        <f t="shared" si="1769"/>
        <v>0</v>
      </c>
      <c r="BX981" s="67">
        <f>+BX980+BV981-BW981-1678</f>
        <v>120728</v>
      </c>
      <c r="BY981" s="66"/>
      <c r="BZ981" s="66">
        <f t="shared" si="1770"/>
        <v>0</v>
      </c>
      <c r="CA981" s="67">
        <f t="shared" si="1766"/>
        <v>50109</v>
      </c>
      <c r="CB981" s="66"/>
      <c r="CC981" s="66">
        <f t="shared" si="1740"/>
        <v>0</v>
      </c>
      <c r="CD981" s="67">
        <f t="shared" si="1743"/>
        <v>33367.54</v>
      </c>
      <c r="CE981" s="66"/>
      <c r="CF981" s="66">
        <f t="shared" si="1781"/>
        <v>0</v>
      </c>
      <c r="CG981" s="67">
        <f t="shared" si="1782"/>
        <v>3824.4999999999995</v>
      </c>
      <c r="CH981" s="66"/>
      <c r="CI981" s="66">
        <f t="shared" si="1722"/>
        <v>0</v>
      </c>
      <c r="CJ981" s="67">
        <f t="shared" si="1797"/>
        <v>6757.8</v>
      </c>
      <c r="CK981" s="66"/>
      <c r="CL981" s="68">
        <f t="shared" si="1723"/>
        <v>0</v>
      </c>
      <c r="CM981" s="79">
        <f t="shared" si="1783"/>
        <v>4864</v>
      </c>
      <c r="CN981" s="66"/>
      <c r="CO981" s="68">
        <f t="shared" si="1724"/>
        <v>0</v>
      </c>
      <c r="CP981" s="79">
        <f t="shared" si="1784"/>
        <v>3955</v>
      </c>
      <c r="CQ981" s="66"/>
      <c r="CR981" s="68">
        <f t="shared" si="1725"/>
        <v>0</v>
      </c>
      <c r="CS981" s="79">
        <f t="shared" si="1756"/>
        <v>5186</v>
      </c>
      <c r="CT981" s="66"/>
      <c r="CU981" s="68">
        <f t="shared" si="1726"/>
        <v>0</v>
      </c>
      <c r="CV981" s="79">
        <f t="shared" si="1785"/>
        <v>6929</v>
      </c>
      <c r="CW981" s="66"/>
      <c r="CX981" s="66">
        <f t="shared" si="1801"/>
        <v>922.90000000000009</v>
      </c>
      <c r="CY981" s="40">
        <f t="shared" si="1745"/>
        <v>1186.9599999999982</v>
      </c>
      <c r="CZ981" s="65"/>
      <c r="DA981" s="66">
        <f t="shared" si="1728"/>
        <v>1678</v>
      </c>
      <c r="DB981" s="67">
        <f t="shared" si="1798"/>
        <v>61182</v>
      </c>
      <c r="DC981" s="66"/>
      <c r="DD981" s="66">
        <f t="shared" si="1729"/>
        <v>1678</v>
      </c>
      <c r="DE981" s="67">
        <f t="shared" si="1799"/>
        <v>107953</v>
      </c>
      <c r="DF981" s="66"/>
      <c r="DG981" s="69">
        <f t="shared" si="1730"/>
        <v>0</v>
      </c>
      <c r="DH981" s="67">
        <f t="shared" si="1744"/>
        <v>441134</v>
      </c>
      <c r="DI981" s="66"/>
      <c r="DJ981" s="66">
        <f t="shared" si="1731"/>
        <v>0</v>
      </c>
      <c r="DK981" s="67">
        <f t="shared" si="1786"/>
        <v>3768</v>
      </c>
      <c r="DM981" s="206">
        <f t="shared" si="1732"/>
        <v>0</v>
      </c>
      <c r="DN981" s="25">
        <f t="shared" si="1774"/>
        <v>0</v>
      </c>
      <c r="DO981" s="5"/>
      <c r="DP981" s="43">
        <f t="shared" si="1733"/>
        <v>0</v>
      </c>
      <c r="DQ981" s="27">
        <f t="shared" si="1787"/>
        <v>6819.5</v>
      </c>
      <c r="DR981" s="5"/>
      <c r="DS981" s="43">
        <f t="shared" si="1734"/>
        <v>0</v>
      </c>
      <c r="DT981" s="27">
        <f t="shared" si="1788"/>
        <v>4846</v>
      </c>
      <c r="DU981" s="5"/>
      <c r="DV981" s="43">
        <f t="shared" si="1735"/>
        <v>0</v>
      </c>
      <c r="DW981" s="27">
        <f t="shared" si="1789"/>
        <v>4835</v>
      </c>
      <c r="DX981" s="5"/>
      <c r="DY981" s="22">
        <f t="shared" si="1736"/>
        <v>0</v>
      </c>
      <c r="DZ981" s="25">
        <f t="shared" si="1790"/>
        <v>523</v>
      </c>
      <c r="EA981" s="22"/>
      <c r="EB981" s="22">
        <f t="shared" si="1737"/>
        <v>0</v>
      </c>
      <c r="EC981" s="28">
        <f t="shared" si="1791"/>
        <v>369</v>
      </c>
      <c r="ED981" s="5"/>
      <c r="EE981" s="43">
        <f t="shared" si="1738"/>
        <v>0</v>
      </c>
      <c r="EF981" s="27">
        <f t="shared" si="1792"/>
        <v>4769</v>
      </c>
      <c r="EG981" s="66"/>
      <c r="EH981" s="66">
        <f t="shared" si="1739"/>
        <v>0</v>
      </c>
      <c r="EI981" s="67">
        <f t="shared" si="1793"/>
        <v>22617</v>
      </c>
      <c r="EJ981" s="66"/>
      <c r="EK981" s="66">
        <f t="shared" ref="EK981:EK1044" si="1807">(IF(OR(D981="CO17772-0MM003",D981="CO17772-0ZM010",D981="CO17772-07M015",D981="CO17772-07M007",D981="CO17772-0ZM002",D981="CO17772-01M001",D981="CO17772-0CC050",D981="CO17772-0CM015",D981="CO17772-08F004",D981="CO17772-08F010",D981="CO17772-08C750",D981="CO17772-08C250",D981="CO17772-07M001",D981="CO17772-09M001",D981="CO17772-0ZM001",D981="CO17772-0MM001",D981="CO17772-08F002",D981="CO17772-0ZM008",D981="CO17772-0ZM005",D981="CO17772-0CM005",D981="CO17772-0CM007",D981="CO17772-08M020",D981="CO17772-0MC150",D981="CO17772-08M006",D981="CO17772-08C050",D981="CO17772-0CM007",D981="CO17772-0CM010",D981="CO17772-0CM003",D981="CO17772-08C150",D981="CO17772-08M007",D981="CO17772-0MM005",D981="CO17772-0MM015",D981="CO17772-0CM002",D981="CO17772-0CM001",D981="CO17772-08M010",D981="CO17772-08M001",D981="CO17772-08M005",D981="CO17772-08M002",D981="CO17772-08M003",D981="CO17772-08M004",D981="CO17772-08M015",D981=1644077,D981=959308,D981=959305,D981=959306,D981=959307,D981=959309),E981*2,0))</f>
        <v>0</v>
      </c>
      <c r="EL981" s="67">
        <f t="shared" si="1794"/>
        <v>21247</v>
      </c>
      <c r="EM981" s="110">
        <f t="shared" ref="EM981:EM1044" si="1808">((J982*0.03672)+(M982*0.1205)+(P982*0.05856)+(S982*0.0201)+(V982*0.3442)+(Y982*0.4888)+(AB982*0.5596)+(AE982*0.486)+(AH982*0.4976)+(AK982*0.487)+(AN982*0.4911)+(AQ982*0.4976)+(AT982*0.4994)+(AW982*0.3297)+(AZ982*0.3303)+(BC982*0.3317)+(BF982*0.3307)+(BI982*0.3302)+(BL982* 0.3306)+(BO982*0.3317)+(BR982*0.3311)+(BU982*0.023)+(BX982*0.0746)+(CA982*0.0163)+(CD982*0.4367)+(CG982*0.46063)+(CJ982*0.4344)+(CM982*0.426837)+(CP982*0.411417)+(CS982*0.419619)+(CV982*0.427493)+(CY982*0.4341)+(DB982*0.0349)+(DE982*0.0092)+(DH982*0.035 )+(DK982*0.029)+(DN982*0.27723)+(DQ982*0.19)+(DT982*0.27723)+(DZ982*0.20242)+(EC982*0.43)+(EF982*0.18111)+(EI982*0.19879)+(EL982*0.12124)+(EO982*0.02104)+(ER982*0.24981))</f>
        <v>208862.442729</v>
      </c>
    </row>
    <row r="982" spans="1:143" s="36" customFormat="1" ht="11.25" customHeight="1" x14ac:dyDescent="0.25">
      <c r="A982" s="11">
        <v>46172</v>
      </c>
      <c r="B982" s="11"/>
      <c r="C982" s="176">
        <v>8004990319</v>
      </c>
      <c r="D982" s="17" t="s">
        <v>433</v>
      </c>
      <c r="E982" s="18">
        <v>60</v>
      </c>
      <c r="F982" s="19">
        <v>2</v>
      </c>
      <c r="G982" s="20">
        <v>191516098930</v>
      </c>
      <c r="H982" s="66"/>
      <c r="I982" s="41">
        <f t="shared" si="1759"/>
        <v>0</v>
      </c>
      <c r="J982" s="48">
        <f t="shared" si="1760"/>
        <v>116093</v>
      </c>
      <c r="K982" s="66"/>
      <c r="L982" s="41">
        <f t="shared" si="1796"/>
        <v>0</v>
      </c>
      <c r="M982" s="48">
        <f t="shared" si="1771"/>
        <v>7752</v>
      </c>
      <c r="N982" s="66"/>
      <c r="O982" s="41">
        <f t="shared" si="1775"/>
        <v>0</v>
      </c>
      <c r="P982" s="48">
        <f t="shared" si="1761"/>
        <v>160136</v>
      </c>
      <c r="Q982" s="66"/>
      <c r="R982" s="66">
        <f t="shared" si="1742"/>
        <v>0</v>
      </c>
      <c r="S982" s="67">
        <f t="shared" si="1762"/>
        <v>100612</v>
      </c>
      <c r="T982" s="66"/>
      <c r="U982" s="66">
        <f t="shared" si="1800"/>
        <v>0</v>
      </c>
      <c r="V982" s="67">
        <f t="shared" si="1705"/>
        <v>97035.6</v>
      </c>
      <c r="W982" s="136"/>
      <c r="X982" s="69">
        <f t="shared" si="1772"/>
        <v>0</v>
      </c>
      <c r="Y982" s="67">
        <f t="shared" si="1706"/>
        <v>6245</v>
      </c>
      <c r="Z982" s="66"/>
      <c r="AA982" s="68">
        <f t="shared" si="1802"/>
        <v>0</v>
      </c>
      <c r="AB982" s="67">
        <f t="shared" si="1707"/>
        <v>5897</v>
      </c>
      <c r="AC982" s="66"/>
      <c r="AD982" s="66">
        <f t="shared" si="1803"/>
        <v>0</v>
      </c>
      <c r="AE982" s="67">
        <f t="shared" si="1708"/>
        <v>3738</v>
      </c>
      <c r="AF982" s="66"/>
      <c r="AG982" s="78">
        <f t="shared" si="1804"/>
        <v>0</v>
      </c>
      <c r="AH982" s="79">
        <f t="shared" si="1709"/>
        <v>4534.5</v>
      </c>
      <c r="AI982" s="66"/>
      <c r="AJ982" s="68">
        <f t="shared" si="1746"/>
        <v>0</v>
      </c>
      <c r="AK982" s="67">
        <f t="shared" si="1710"/>
        <v>22013</v>
      </c>
      <c r="AL982" s="66"/>
      <c r="AM982" s="68">
        <f t="shared" si="1805"/>
        <v>0</v>
      </c>
      <c r="AN982" s="67">
        <f t="shared" si="1711"/>
        <v>8763.02</v>
      </c>
      <c r="AO982" s="66"/>
      <c r="AP982" s="68">
        <f t="shared" si="1773"/>
        <v>0</v>
      </c>
      <c r="AQ982" s="67">
        <f t="shared" si="1712"/>
        <v>80645</v>
      </c>
      <c r="AR982" s="66"/>
      <c r="AS982" s="68">
        <f t="shared" si="1716"/>
        <v>0</v>
      </c>
      <c r="AT982" s="67">
        <f t="shared" si="1713"/>
        <v>2020</v>
      </c>
      <c r="AU982" s="66"/>
      <c r="AV982" s="66">
        <f t="shared" si="1777"/>
        <v>127.2</v>
      </c>
      <c r="AW982" s="42">
        <f t="shared" si="1758"/>
        <v>1492.8000000000013</v>
      </c>
      <c r="AX982" s="66"/>
      <c r="AY982" s="66">
        <f t="shared" si="1717"/>
        <v>0</v>
      </c>
      <c r="AZ982" s="67">
        <f t="shared" si="1763"/>
        <v>1577.6</v>
      </c>
      <c r="BA982" s="66"/>
      <c r="BB982" s="68">
        <f t="shared" si="1718"/>
        <v>0</v>
      </c>
      <c r="BC982" s="67">
        <f t="shared" si="1806"/>
        <v>1112.3999999999999</v>
      </c>
      <c r="BD982" s="66"/>
      <c r="BE982" s="68">
        <f t="shared" si="1719"/>
        <v>0</v>
      </c>
      <c r="BF982" s="67">
        <f t="shared" si="1757"/>
        <v>6609.3200000000015</v>
      </c>
      <c r="BG982" s="66"/>
      <c r="BH982" s="68">
        <f t="shared" si="1795"/>
        <v>0</v>
      </c>
      <c r="BI982" s="67">
        <f t="shared" si="1749"/>
        <v>29685.739999999983</v>
      </c>
      <c r="BJ982" s="66"/>
      <c r="BK982" s="68">
        <f t="shared" si="1721"/>
        <v>0</v>
      </c>
      <c r="BL982" s="67">
        <f t="shared" si="1778"/>
        <v>4141.4000000000005</v>
      </c>
      <c r="BM982" s="66"/>
      <c r="BN982" s="68">
        <f t="shared" si="1779"/>
        <v>0</v>
      </c>
      <c r="BO982" s="67">
        <f t="shared" si="1780"/>
        <v>5082.300000000002</v>
      </c>
      <c r="BP982" s="66"/>
      <c r="BQ982" s="68">
        <f t="shared" si="1767"/>
        <v>0</v>
      </c>
      <c r="BR982" s="67">
        <f t="shared" si="1753"/>
        <v>20070.21999999999</v>
      </c>
      <c r="BS982" s="66"/>
      <c r="BT982" s="66">
        <f t="shared" si="1768"/>
        <v>120</v>
      </c>
      <c r="BU982" s="67">
        <f t="shared" si="1764"/>
        <v>54509</v>
      </c>
      <c r="BV982" s="66"/>
      <c r="BW982" s="66">
        <f t="shared" si="1769"/>
        <v>120</v>
      </c>
      <c r="BX982" s="67">
        <f>+BX981+BV982-BW982</f>
        <v>120608</v>
      </c>
      <c r="BY982" s="66"/>
      <c r="BZ982" s="66">
        <f t="shared" si="1770"/>
        <v>120</v>
      </c>
      <c r="CA982" s="67">
        <f t="shared" si="1766"/>
        <v>49989</v>
      </c>
      <c r="CB982" s="66"/>
      <c r="CC982" s="66">
        <f t="shared" si="1740"/>
        <v>0</v>
      </c>
      <c r="CD982" s="67">
        <f t="shared" si="1743"/>
        <v>33367.54</v>
      </c>
      <c r="CE982" s="66"/>
      <c r="CF982" s="66">
        <f t="shared" si="1781"/>
        <v>0</v>
      </c>
      <c r="CG982" s="67">
        <f t="shared" si="1782"/>
        <v>3824.4999999999995</v>
      </c>
      <c r="CH982" s="66"/>
      <c r="CI982" s="66">
        <f t="shared" si="1722"/>
        <v>0</v>
      </c>
      <c r="CJ982" s="67">
        <f t="shared" si="1797"/>
        <v>6757.8</v>
      </c>
      <c r="CK982" s="66"/>
      <c r="CL982" s="68">
        <f t="shared" si="1723"/>
        <v>0</v>
      </c>
      <c r="CM982" s="79">
        <f t="shared" si="1783"/>
        <v>4864</v>
      </c>
      <c r="CN982" s="66"/>
      <c r="CO982" s="68">
        <f t="shared" si="1724"/>
        <v>0</v>
      </c>
      <c r="CP982" s="79">
        <f t="shared" si="1784"/>
        <v>3955</v>
      </c>
      <c r="CQ982" s="66"/>
      <c r="CR982" s="68">
        <f t="shared" si="1725"/>
        <v>0</v>
      </c>
      <c r="CS982" s="79">
        <f t="shared" si="1756"/>
        <v>5186</v>
      </c>
      <c r="CT982" s="66"/>
      <c r="CU982" s="68">
        <f t="shared" si="1726"/>
        <v>0</v>
      </c>
      <c r="CV982" s="79">
        <f t="shared" si="1785"/>
        <v>6929</v>
      </c>
      <c r="CW982" s="66"/>
      <c r="CX982" s="66">
        <f t="shared" si="1801"/>
        <v>0</v>
      </c>
      <c r="CY982" s="40">
        <f t="shared" si="1745"/>
        <v>1186.9599999999982</v>
      </c>
      <c r="CZ982" s="65"/>
      <c r="DA982" s="66">
        <f t="shared" si="1728"/>
        <v>0</v>
      </c>
      <c r="DB982" s="67">
        <f t="shared" si="1798"/>
        <v>61182</v>
      </c>
      <c r="DC982" s="66"/>
      <c r="DD982" s="66">
        <f t="shared" si="1729"/>
        <v>0</v>
      </c>
      <c r="DE982" s="67">
        <f t="shared" si="1799"/>
        <v>107953</v>
      </c>
      <c r="DF982" s="66"/>
      <c r="DG982" s="69">
        <f t="shared" si="1730"/>
        <v>0</v>
      </c>
      <c r="DH982" s="67">
        <f t="shared" si="1744"/>
        <v>441134</v>
      </c>
      <c r="DI982" s="66"/>
      <c r="DJ982" s="66">
        <f t="shared" si="1731"/>
        <v>0</v>
      </c>
      <c r="DK982" s="67">
        <f t="shared" si="1786"/>
        <v>3768</v>
      </c>
      <c r="DL982" s="210"/>
      <c r="DM982" s="206">
        <f t="shared" si="1732"/>
        <v>0</v>
      </c>
      <c r="DN982" s="25">
        <f t="shared" si="1774"/>
        <v>0</v>
      </c>
      <c r="DO982" s="5"/>
      <c r="DP982" s="43">
        <f t="shared" si="1733"/>
        <v>0</v>
      </c>
      <c r="DQ982" s="27">
        <f t="shared" si="1787"/>
        <v>6819.5</v>
      </c>
      <c r="DR982" s="5"/>
      <c r="DS982" s="43">
        <f t="shared" si="1734"/>
        <v>0</v>
      </c>
      <c r="DT982" s="27">
        <f t="shared" si="1788"/>
        <v>4846</v>
      </c>
      <c r="DU982" s="5"/>
      <c r="DV982" s="43">
        <f t="shared" si="1735"/>
        <v>0</v>
      </c>
      <c r="DW982" s="27">
        <f t="shared" si="1789"/>
        <v>4835</v>
      </c>
      <c r="DX982" s="5"/>
      <c r="DY982" s="22">
        <f t="shared" si="1736"/>
        <v>0</v>
      </c>
      <c r="DZ982" s="25">
        <f t="shared" si="1790"/>
        <v>523</v>
      </c>
      <c r="EA982" s="22"/>
      <c r="EB982" s="22">
        <f t="shared" si="1737"/>
        <v>0</v>
      </c>
      <c r="EC982" s="28">
        <f t="shared" si="1791"/>
        <v>369</v>
      </c>
      <c r="ED982" s="5"/>
      <c r="EE982" s="43">
        <f t="shared" si="1738"/>
        <v>0</v>
      </c>
      <c r="EF982" s="27">
        <f t="shared" si="1792"/>
        <v>4769</v>
      </c>
      <c r="EG982" s="66"/>
      <c r="EH982" s="66">
        <f t="shared" si="1739"/>
        <v>0</v>
      </c>
      <c r="EI982" s="67">
        <f t="shared" si="1793"/>
        <v>22617</v>
      </c>
      <c r="EJ982" s="66"/>
      <c r="EK982" s="66">
        <f t="shared" si="1807"/>
        <v>0</v>
      </c>
      <c r="EL982" s="67">
        <f t="shared" si="1794"/>
        <v>21247</v>
      </c>
      <c r="EM982" s="110">
        <f t="shared" si="1808"/>
        <v>208699.72962900001</v>
      </c>
    </row>
    <row r="983" spans="1:143" ht="11.25" customHeight="1" x14ac:dyDescent="0.25">
      <c r="A983" s="11">
        <v>46172</v>
      </c>
      <c r="B983" s="11"/>
      <c r="C983" s="181">
        <v>8004990451</v>
      </c>
      <c r="D983" s="111" t="s">
        <v>276</v>
      </c>
      <c r="E983" s="138">
        <v>220</v>
      </c>
      <c r="F983" s="139">
        <v>1</v>
      </c>
      <c r="G983" s="85">
        <v>191516149748</v>
      </c>
      <c r="H983" s="66"/>
      <c r="I983" s="41">
        <f t="shared" si="1759"/>
        <v>0</v>
      </c>
      <c r="J983" s="48">
        <f t="shared" si="1760"/>
        <v>116093</v>
      </c>
      <c r="K983" s="66"/>
      <c r="L983" s="41">
        <f t="shared" si="1796"/>
        <v>0</v>
      </c>
      <c r="M983" s="48">
        <f t="shared" si="1771"/>
        <v>7752</v>
      </c>
      <c r="N983" s="66"/>
      <c r="O983" s="41">
        <f t="shared" si="1775"/>
        <v>0</v>
      </c>
      <c r="P983" s="48">
        <f t="shared" si="1761"/>
        <v>160136</v>
      </c>
      <c r="Q983" s="66"/>
      <c r="R983" s="66">
        <f t="shared" si="1742"/>
        <v>0</v>
      </c>
      <c r="S983" s="67">
        <f t="shared" si="1762"/>
        <v>100612</v>
      </c>
      <c r="T983" s="66"/>
      <c r="U983" s="66">
        <f t="shared" si="1800"/>
        <v>0</v>
      </c>
      <c r="V983" s="67">
        <f t="shared" si="1705"/>
        <v>97035.6</v>
      </c>
      <c r="X983" s="69">
        <f t="shared" si="1772"/>
        <v>0</v>
      </c>
      <c r="Y983" s="67">
        <f t="shared" si="1706"/>
        <v>6245</v>
      </c>
      <c r="Z983" s="66"/>
      <c r="AA983" s="68">
        <f t="shared" si="1802"/>
        <v>0</v>
      </c>
      <c r="AB983" s="67">
        <f t="shared" si="1707"/>
        <v>5897</v>
      </c>
      <c r="AC983" s="66"/>
      <c r="AD983" s="66">
        <f t="shared" si="1803"/>
        <v>0</v>
      </c>
      <c r="AE983" s="67">
        <f t="shared" si="1708"/>
        <v>3738</v>
      </c>
      <c r="AF983" s="66"/>
      <c r="AG983" s="78">
        <f t="shared" si="1804"/>
        <v>0</v>
      </c>
      <c r="AH983" s="79">
        <f t="shared" si="1709"/>
        <v>4534.5</v>
      </c>
      <c r="AI983" s="66"/>
      <c r="AJ983" s="68">
        <f t="shared" si="1746"/>
        <v>0</v>
      </c>
      <c r="AK983" s="67">
        <f t="shared" si="1710"/>
        <v>22013</v>
      </c>
      <c r="AL983" s="66"/>
      <c r="AM983" s="68">
        <f t="shared" si="1805"/>
        <v>0</v>
      </c>
      <c r="AN983" s="67">
        <f t="shared" si="1711"/>
        <v>8763.02</v>
      </c>
      <c r="AO983" s="66"/>
      <c r="AP983" s="68">
        <f t="shared" si="1773"/>
        <v>0</v>
      </c>
      <c r="AQ983" s="67">
        <f t="shared" si="1712"/>
        <v>80645</v>
      </c>
      <c r="AR983" s="66"/>
      <c r="AS983" s="68">
        <f t="shared" si="1716"/>
        <v>0</v>
      </c>
      <c r="AT983" s="67">
        <f t="shared" si="1713"/>
        <v>2020</v>
      </c>
      <c r="AU983" s="66"/>
      <c r="AV983" s="66">
        <f t="shared" si="1777"/>
        <v>0</v>
      </c>
      <c r="AW983" s="42">
        <f t="shared" si="1758"/>
        <v>1492.8000000000013</v>
      </c>
      <c r="AX983" s="66"/>
      <c r="AY983" s="66">
        <f t="shared" si="1717"/>
        <v>0</v>
      </c>
      <c r="AZ983" s="67">
        <f t="shared" si="1763"/>
        <v>1577.6</v>
      </c>
      <c r="BA983" s="66"/>
      <c r="BB983" s="68">
        <f t="shared" si="1718"/>
        <v>0</v>
      </c>
      <c r="BC983" s="67">
        <f t="shared" si="1806"/>
        <v>1112.3999999999999</v>
      </c>
      <c r="BD983" s="66"/>
      <c r="BE983" s="68">
        <f t="shared" si="1719"/>
        <v>0</v>
      </c>
      <c r="BF983" s="67">
        <f t="shared" ref="BF983:BF1014" si="1809">+BF982+BD983-BE983</f>
        <v>6609.3200000000015</v>
      </c>
      <c r="BG983" s="66"/>
      <c r="BH983" s="68">
        <f t="shared" si="1795"/>
        <v>0</v>
      </c>
      <c r="BI983" s="67">
        <f t="shared" si="1749"/>
        <v>29685.739999999983</v>
      </c>
      <c r="BJ983" s="66"/>
      <c r="BK983" s="68">
        <f t="shared" si="1721"/>
        <v>0</v>
      </c>
      <c r="BL983" s="67">
        <f t="shared" si="1778"/>
        <v>4141.4000000000005</v>
      </c>
      <c r="BM983" s="66"/>
      <c r="BN983" s="68">
        <f t="shared" si="1779"/>
        <v>0</v>
      </c>
      <c r="BO983" s="67">
        <f t="shared" si="1780"/>
        <v>5082.300000000002</v>
      </c>
      <c r="BP983" s="66"/>
      <c r="BQ983" s="68">
        <f t="shared" si="1767"/>
        <v>0</v>
      </c>
      <c r="BR983" s="67">
        <f t="shared" si="1753"/>
        <v>20070.21999999999</v>
      </c>
      <c r="BS983" s="66"/>
      <c r="BT983" s="66">
        <f t="shared" si="1768"/>
        <v>0</v>
      </c>
      <c r="BU983" s="67">
        <f t="shared" si="1764"/>
        <v>54509</v>
      </c>
      <c r="BV983" s="66"/>
      <c r="BW983" s="66">
        <f t="shared" si="1769"/>
        <v>0</v>
      </c>
      <c r="BX983" s="67">
        <f>+BX982+BV983-BW983-440</f>
        <v>120168</v>
      </c>
      <c r="BY983" s="66"/>
      <c r="BZ983" s="66">
        <f t="shared" si="1770"/>
        <v>0</v>
      </c>
      <c r="CA983" s="67">
        <f t="shared" si="1766"/>
        <v>49989</v>
      </c>
      <c r="CB983" s="66"/>
      <c r="CC983" s="66">
        <f t="shared" si="1740"/>
        <v>252.99999999999997</v>
      </c>
      <c r="CD983" s="67">
        <f t="shared" si="1743"/>
        <v>33114.54</v>
      </c>
      <c r="CE983" s="66"/>
      <c r="CF983" s="66">
        <f t="shared" si="1781"/>
        <v>0</v>
      </c>
      <c r="CG983" s="67">
        <f t="shared" si="1782"/>
        <v>3824.4999999999995</v>
      </c>
      <c r="CH983" s="66"/>
      <c r="CI983" s="66">
        <f t="shared" si="1722"/>
        <v>0</v>
      </c>
      <c r="CJ983" s="67">
        <f t="shared" si="1797"/>
        <v>6757.8</v>
      </c>
      <c r="CK983" s="66"/>
      <c r="CL983" s="68">
        <f t="shared" si="1723"/>
        <v>0</v>
      </c>
      <c r="CM983" s="79">
        <f t="shared" si="1783"/>
        <v>4864</v>
      </c>
      <c r="CN983" s="66"/>
      <c r="CO983" s="68">
        <f t="shared" si="1724"/>
        <v>0</v>
      </c>
      <c r="CP983" s="79">
        <f t="shared" si="1784"/>
        <v>3955</v>
      </c>
      <c r="CQ983" s="66"/>
      <c r="CR983" s="68">
        <f t="shared" si="1725"/>
        <v>0</v>
      </c>
      <c r="CS983" s="79">
        <f t="shared" si="1756"/>
        <v>5186</v>
      </c>
      <c r="CT983" s="66"/>
      <c r="CU983" s="68">
        <f t="shared" si="1726"/>
        <v>0</v>
      </c>
      <c r="CV983" s="79">
        <f t="shared" si="1785"/>
        <v>6929</v>
      </c>
      <c r="CW983" s="66"/>
      <c r="CX983" s="66">
        <f t="shared" si="1801"/>
        <v>0</v>
      </c>
      <c r="CY983" s="40">
        <f t="shared" si="1745"/>
        <v>1186.9599999999982</v>
      </c>
      <c r="CZ983" s="65"/>
      <c r="DA983" s="66">
        <f t="shared" si="1728"/>
        <v>440</v>
      </c>
      <c r="DB983" s="67">
        <f t="shared" si="1798"/>
        <v>60742</v>
      </c>
      <c r="DC983" s="66"/>
      <c r="DD983" s="66">
        <f t="shared" si="1729"/>
        <v>440</v>
      </c>
      <c r="DE983" s="67">
        <f t="shared" si="1799"/>
        <v>107513</v>
      </c>
      <c r="DF983" s="66"/>
      <c r="DG983" s="69">
        <f t="shared" si="1730"/>
        <v>0</v>
      </c>
      <c r="DH983" s="67">
        <f t="shared" si="1744"/>
        <v>441134</v>
      </c>
      <c r="DI983" s="66"/>
      <c r="DJ983" s="66">
        <f t="shared" si="1731"/>
        <v>0</v>
      </c>
      <c r="DK983" s="67">
        <f t="shared" si="1786"/>
        <v>3768</v>
      </c>
      <c r="DM983" s="206">
        <f t="shared" si="1732"/>
        <v>0</v>
      </c>
      <c r="DN983" s="25">
        <f t="shared" si="1774"/>
        <v>0</v>
      </c>
      <c r="DO983" s="5"/>
      <c r="DP983" s="43">
        <f t="shared" si="1733"/>
        <v>0</v>
      </c>
      <c r="DQ983" s="27">
        <f t="shared" si="1787"/>
        <v>6819.5</v>
      </c>
      <c r="DR983" s="5"/>
      <c r="DS983" s="43">
        <f t="shared" si="1734"/>
        <v>0</v>
      </c>
      <c r="DT983" s="27">
        <f t="shared" si="1788"/>
        <v>4846</v>
      </c>
      <c r="DU983" s="5"/>
      <c r="DV983" s="43">
        <f t="shared" si="1735"/>
        <v>0</v>
      </c>
      <c r="DW983" s="27">
        <f t="shared" si="1789"/>
        <v>4835</v>
      </c>
      <c r="DX983" s="5"/>
      <c r="DY983" s="22">
        <f t="shared" si="1736"/>
        <v>0</v>
      </c>
      <c r="DZ983" s="25">
        <f t="shared" si="1790"/>
        <v>523</v>
      </c>
      <c r="EA983" s="22"/>
      <c r="EB983" s="22">
        <f t="shared" si="1737"/>
        <v>0</v>
      </c>
      <c r="EC983" s="28">
        <f t="shared" si="1791"/>
        <v>369</v>
      </c>
      <c r="ED983" s="5"/>
      <c r="EE983" s="43">
        <f t="shared" si="1738"/>
        <v>0</v>
      </c>
      <c r="EF983" s="27">
        <f t="shared" si="1792"/>
        <v>4769</v>
      </c>
      <c r="EG983" s="66"/>
      <c r="EH983" s="66">
        <f t="shared" si="1739"/>
        <v>0</v>
      </c>
      <c r="EI983" s="67">
        <f t="shared" si="1793"/>
        <v>22617</v>
      </c>
      <c r="EJ983" s="66"/>
      <c r="EK983" s="66">
        <f t="shared" si="1807"/>
        <v>0</v>
      </c>
      <c r="EL983" s="67">
        <f t="shared" si="1794"/>
        <v>21247</v>
      </c>
      <c r="EM983" s="110">
        <f t="shared" si="1808"/>
        <v>208630.83430900003</v>
      </c>
    </row>
    <row r="984" spans="1:143" s="36" customFormat="1" ht="11.25" customHeight="1" x14ac:dyDescent="0.25">
      <c r="A984" s="11">
        <v>46172</v>
      </c>
      <c r="B984" s="187"/>
      <c r="C984" s="176">
        <v>8004991133</v>
      </c>
      <c r="D984" s="17" t="s">
        <v>311</v>
      </c>
      <c r="E984" s="18">
        <v>10</v>
      </c>
      <c r="F984" s="19">
        <v>20</v>
      </c>
      <c r="G984" s="20">
        <v>191516036567</v>
      </c>
      <c r="H984" s="66"/>
      <c r="I984" s="41">
        <v>0</v>
      </c>
      <c r="J984" s="48">
        <f t="shared" si="1760"/>
        <v>116093</v>
      </c>
      <c r="K984" s="66"/>
      <c r="L984" s="41">
        <v>0</v>
      </c>
      <c r="M984" s="48">
        <f t="shared" si="1771"/>
        <v>7752</v>
      </c>
      <c r="N984" s="66"/>
      <c r="O984" s="41">
        <v>0</v>
      </c>
      <c r="P984" s="48">
        <f t="shared" si="1761"/>
        <v>160136</v>
      </c>
      <c r="Q984" s="66"/>
      <c r="R984" s="66">
        <f t="shared" si="1742"/>
        <v>0</v>
      </c>
      <c r="S984" s="67">
        <f t="shared" si="1762"/>
        <v>100612</v>
      </c>
      <c r="T984" s="66"/>
      <c r="U984" s="66">
        <f t="shared" si="1800"/>
        <v>0</v>
      </c>
      <c r="V984" s="67">
        <f t="shared" si="1705"/>
        <v>97035.6</v>
      </c>
      <c r="W984" s="136"/>
      <c r="X984" s="69">
        <f t="shared" si="1772"/>
        <v>0</v>
      </c>
      <c r="Y984" s="67">
        <f t="shared" si="1706"/>
        <v>6245</v>
      </c>
      <c r="Z984" s="66"/>
      <c r="AA984" s="68">
        <f t="shared" si="1802"/>
        <v>0</v>
      </c>
      <c r="AB984" s="67">
        <f t="shared" si="1707"/>
        <v>5897</v>
      </c>
      <c r="AC984" s="66"/>
      <c r="AD984" s="66">
        <f t="shared" si="1803"/>
        <v>0</v>
      </c>
      <c r="AE984" s="67">
        <f t="shared" si="1708"/>
        <v>3738</v>
      </c>
      <c r="AF984" s="66"/>
      <c r="AG984" s="78">
        <f t="shared" si="1804"/>
        <v>0</v>
      </c>
      <c r="AH984" s="79">
        <f t="shared" si="1709"/>
        <v>4534.5</v>
      </c>
      <c r="AI984" s="66"/>
      <c r="AJ984" s="68">
        <f t="shared" si="1746"/>
        <v>0</v>
      </c>
      <c r="AK984" s="67">
        <f t="shared" si="1710"/>
        <v>22013</v>
      </c>
      <c r="AL984" s="66"/>
      <c r="AM984" s="68">
        <f t="shared" si="1805"/>
        <v>0</v>
      </c>
      <c r="AN984" s="67">
        <f t="shared" si="1711"/>
        <v>8763.02</v>
      </c>
      <c r="AO984" s="66"/>
      <c r="AP984" s="68">
        <f t="shared" si="1773"/>
        <v>0</v>
      </c>
      <c r="AQ984" s="67">
        <f t="shared" si="1712"/>
        <v>80645</v>
      </c>
      <c r="AR984" s="66"/>
      <c r="AS984" s="68">
        <f t="shared" si="1716"/>
        <v>0</v>
      </c>
      <c r="AT984" s="67">
        <f t="shared" si="1713"/>
        <v>2020</v>
      </c>
      <c r="AU984" s="66"/>
      <c r="AV984" s="66">
        <f t="shared" si="1777"/>
        <v>0</v>
      </c>
      <c r="AW984" s="42">
        <f t="shared" si="1758"/>
        <v>1492.8000000000013</v>
      </c>
      <c r="AX984" s="66"/>
      <c r="AY984" s="66">
        <f t="shared" si="1717"/>
        <v>0</v>
      </c>
      <c r="AZ984" s="67">
        <f t="shared" si="1763"/>
        <v>1577.6</v>
      </c>
      <c r="BA984" s="66"/>
      <c r="BB984" s="68">
        <f t="shared" si="1718"/>
        <v>0</v>
      </c>
      <c r="BC984" s="67">
        <f t="shared" si="1806"/>
        <v>1112.3999999999999</v>
      </c>
      <c r="BD984" s="66"/>
      <c r="BE984" s="68">
        <f t="shared" si="1719"/>
        <v>0</v>
      </c>
      <c r="BF984" s="67">
        <f t="shared" si="1809"/>
        <v>6609.3200000000015</v>
      </c>
      <c r="BG984" s="66"/>
      <c r="BH984" s="68">
        <f t="shared" si="1795"/>
        <v>0</v>
      </c>
      <c r="BI984" s="67">
        <f t="shared" si="1749"/>
        <v>29685.739999999983</v>
      </c>
      <c r="BJ984" s="66"/>
      <c r="BK984" s="68">
        <f t="shared" si="1721"/>
        <v>0</v>
      </c>
      <c r="BL984" s="67">
        <f t="shared" si="1778"/>
        <v>4141.4000000000005</v>
      </c>
      <c r="BM984" s="66"/>
      <c r="BN984" s="68">
        <f t="shared" si="1779"/>
        <v>0</v>
      </c>
      <c r="BO984" s="67">
        <f t="shared" si="1780"/>
        <v>5082.300000000002</v>
      </c>
      <c r="BP984" s="66"/>
      <c r="BQ984" s="68">
        <f t="shared" si="1767"/>
        <v>201.20000000000002</v>
      </c>
      <c r="BR984" s="67">
        <f t="shared" si="1753"/>
        <v>19869.01999999999</v>
      </c>
      <c r="BS984" s="66"/>
      <c r="BT984" s="66">
        <f t="shared" si="1768"/>
        <v>20</v>
      </c>
      <c r="BU984" s="67">
        <f t="shared" si="1764"/>
        <v>54489</v>
      </c>
      <c r="BV984" s="66"/>
      <c r="BW984" s="66">
        <f t="shared" si="1769"/>
        <v>20</v>
      </c>
      <c r="BX984" s="67">
        <f>+BX983+BV984-BW984</f>
        <v>120148</v>
      </c>
      <c r="BY984" s="66"/>
      <c r="BZ984" s="66">
        <f t="shared" si="1770"/>
        <v>20</v>
      </c>
      <c r="CA984" s="67">
        <f t="shared" si="1766"/>
        <v>49969</v>
      </c>
      <c r="CB984" s="66"/>
      <c r="CC984" s="66">
        <f t="shared" si="1740"/>
        <v>0</v>
      </c>
      <c r="CD984" s="67">
        <f t="shared" si="1743"/>
        <v>33114.54</v>
      </c>
      <c r="CE984" s="66"/>
      <c r="CF984" s="66">
        <f t="shared" si="1781"/>
        <v>0</v>
      </c>
      <c r="CG984" s="67">
        <f t="shared" si="1782"/>
        <v>3824.4999999999995</v>
      </c>
      <c r="CH984" s="66"/>
      <c r="CI984" s="66">
        <f t="shared" si="1722"/>
        <v>0</v>
      </c>
      <c r="CJ984" s="67">
        <f t="shared" si="1797"/>
        <v>6757.8</v>
      </c>
      <c r="CK984" s="66"/>
      <c r="CL984" s="68">
        <f t="shared" si="1723"/>
        <v>0</v>
      </c>
      <c r="CM984" s="79">
        <f t="shared" si="1783"/>
        <v>4864</v>
      </c>
      <c r="CN984" s="66"/>
      <c r="CO984" s="68">
        <f t="shared" si="1724"/>
        <v>0</v>
      </c>
      <c r="CP984" s="79">
        <f t="shared" si="1784"/>
        <v>3955</v>
      </c>
      <c r="CQ984" s="66"/>
      <c r="CR984" s="68">
        <f t="shared" si="1725"/>
        <v>0</v>
      </c>
      <c r="CS984" s="79">
        <f t="shared" si="1756"/>
        <v>5186</v>
      </c>
      <c r="CT984" s="66"/>
      <c r="CU984" s="68">
        <f t="shared" si="1726"/>
        <v>0</v>
      </c>
      <c r="CV984" s="79">
        <f t="shared" si="1785"/>
        <v>6929</v>
      </c>
      <c r="CW984" s="66"/>
      <c r="CX984" s="66">
        <f t="shared" si="1801"/>
        <v>0</v>
      </c>
      <c r="CY984" s="40">
        <f t="shared" si="1745"/>
        <v>1186.9599999999982</v>
      </c>
      <c r="CZ984" s="65"/>
      <c r="DA984" s="66">
        <f t="shared" si="1728"/>
        <v>0</v>
      </c>
      <c r="DB984" s="67">
        <f t="shared" si="1798"/>
        <v>60742</v>
      </c>
      <c r="DC984" s="66"/>
      <c r="DD984" s="66">
        <f t="shared" si="1729"/>
        <v>0</v>
      </c>
      <c r="DE984" s="67">
        <f t="shared" si="1799"/>
        <v>107513</v>
      </c>
      <c r="DF984" s="66"/>
      <c r="DG984" s="69">
        <f t="shared" si="1730"/>
        <v>0</v>
      </c>
      <c r="DH984" s="67">
        <f t="shared" si="1744"/>
        <v>441134</v>
      </c>
      <c r="DI984" s="66"/>
      <c r="DJ984" s="66">
        <f t="shared" si="1731"/>
        <v>0</v>
      </c>
      <c r="DK984" s="67">
        <f t="shared" si="1786"/>
        <v>3768</v>
      </c>
      <c r="DL984" s="210"/>
      <c r="DM984" s="206">
        <f t="shared" si="1732"/>
        <v>0</v>
      </c>
      <c r="DN984" s="25">
        <f t="shared" si="1774"/>
        <v>0</v>
      </c>
      <c r="DO984" s="5"/>
      <c r="DP984" s="43">
        <f t="shared" si="1733"/>
        <v>0</v>
      </c>
      <c r="DQ984" s="27">
        <f t="shared" si="1787"/>
        <v>6819.5</v>
      </c>
      <c r="DR984" s="5"/>
      <c r="DS984" s="43">
        <f t="shared" si="1734"/>
        <v>0</v>
      </c>
      <c r="DT984" s="27">
        <f t="shared" si="1788"/>
        <v>4846</v>
      </c>
      <c r="DU984" s="5"/>
      <c r="DV984" s="43">
        <f t="shared" si="1735"/>
        <v>0</v>
      </c>
      <c r="DW984" s="27">
        <f t="shared" si="1789"/>
        <v>4835</v>
      </c>
      <c r="DX984" s="5"/>
      <c r="DY984" s="22">
        <f t="shared" si="1736"/>
        <v>0</v>
      </c>
      <c r="DZ984" s="25">
        <f t="shared" si="1790"/>
        <v>523</v>
      </c>
      <c r="EA984" s="22"/>
      <c r="EB984" s="22">
        <f t="shared" si="1737"/>
        <v>0</v>
      </c>
      <c r="EC984" s="28">
        <f t="shared" si="1791"/>
        <v>369</v>
      </c>
      <c r="ED984" s="5"/>
      <c r="EE984" s="43">
        <f t="shared" si="1738"/>
        <v>0</v>
      </c>
      <c r="EF984" s="27">
        <f t="shared" si="1792"/>
        <v>4769</v>
      </c>
      <c r="EG984" s="66"/>
      <c r="EH984" s="66">
        <f t="shared" si="1739"/>
        <v>0</v>
      </c>
      <c r="EI984" s="67">
        <f t="shared" si="1793"/>
        <v>22617</v>
      </c>
      <c r="EJ984" s="66"/>
      <c r="EK984" s="66">
        <f t="shared" si="1807"/>
        <v>0</v>
      </c>
      <c r="EL984" s="67">
        <f t="shared" si="1794"/>
        <v>21247</v>
      </c>
      <c r="EM984" s="110">
        <f t="shared" si="1808"/>
        <v>208516.23275500003</v>
      </c>
    </row>
    <row r="985" spans="1:143" ht="11.25" customHeight="1" x14ac:dyDescent="0.25">
      <c r="A985" s="11">
        <v>46172</v>
      </c>
      <c r="B985" s="187"/>
      <c r="C985" s="176">
        <v>8004991134</v>
      </c>
      <c r="D985" s="17" t="s">
        <v>189</v>
      </c>
      <c r="E985" s="18">
        <v>60</v>
      </c>
      <c r="F985" s="19">
        <v>2</v>
      </c>
      <c r="G985" s="20">
        <v>191516042407</v>
      </c>
      <c r="H985" s="66"/>
      <c r="I985" s="41">
        <f t="shared" ref="I985:I1016" si="1810">IF(OR(D985="NPC6ASZDB-RD015M",D985="NPC06SZDB-OR050C",D985="NPC6ASZDB-WT008M",D985="NPC6ASZDB-WT018M",D985="NPC6ASZDB-WT023M",D985="NPC6ASZDB-WT024M",D985="NPC6ASZDB-OR020M",D985="NPC6ASZDB-RD006M",D985="NPC6ASZDB-WT017M",D985="NPC6ASZDB-GY750C",D985="NPC6ASZDB-YL015M",D985="NPC6ASZDB-BL004M ",D985="NPC6ASZDB-WT016M",D985="NPC06SZDB-BK006M",D985="NPC06SZDB-BK007M",D985="NPC6ASZDB-OR750C",D985="NPC06SZDB-BK004M",D985="NPC06SZDB-BL015M",D985="NPC6ASZDB-BL013C",D985="NPC6ASZDB-BL030C",D985="NPC6ASZDB-GY009M",D985="NPC06SZDB-BK002M",D985="NPC6ASZDB-GY025C",D985="NPC06SZDB-BK003M",D985="NPC06SZDB-GY005M",D985="NPC6ASZDB-RD020C",D985="NPC06SZDB-YL040M",D985="NPC6ASZDB-GY125C",D985="NPC06SZDB-YL002M",D985="NPC6ASZDB-WT100M",D985="NPC6ASZDB-RD008M",D985="NPC6ASZDB-YL009M",D985="NPC6ASZDB-VT010M",D985="NPC6ASZDB-OR007M",D985="NPC6ASZDB-VT007M",D985="NPC6ASZDB-BK007M",D985="NPC6ASZDB-GY350C",D985="NPC6ASZDB-YL350C",D985="NPC6ASZDB-OR350C",D985="NPC6ASZDB-VT350C",D985="NPC6ASZDB-BL350C",D985="NPC6ASZDB-RD350C",D985="NPC6ASZDB-BK350C",D985="NPC6ASZDB-VT003M",D985="NPC6ASZDB-OR250C",D985="NPC6ASZDB-VT250C",D985="NPC6ASZDB-VT002M",D985="NPC6ASZDB-VT050C",D985="NPC6ASZDB-VT001M",D985="NPC6ASZDB-VT150C",D985="NPC6ASZDB-WT017C",D985="NPC6ASZDB-RD030C",D985="NPC6ASZDB-WT030C",D985="NPC6ASZDB-OR020M",D985="NPC6ASZDB-OR015M",D985="NPC06SZDB-WT025C",D985="NPC6ASZDB-WT013M",D985="NPC6ASZDB-GY075C",D985="NPC6ASZDB-BK075C",D985="NPC6ASZDB-BK125C",D985="NPC6ASZDB-GN250C",D985="NPC6ASZDB-WT011M",D985="NPC6ASZDB-WT014M",D985="NPC6ASZDB-OR005M",D985="NPC6ASZDB-GY006M",D985="NPC6ASZDB-WT550C",D985="NPC6ASZDB-WT650C",D985="NPC6ASZDB-WT850C",D985="NPC6ASZDB-WT950C",D985="NPC6ASZDB-RD250C",D985="NPC06SZDB-GY015C",D985="NPC06SZDB-BL020C",D985="NPC06SZDB-YL015C",D985="NPC6ASZDB-BL012M",D985="NPC6ASZDB-WT020C",D985="NPC6ASZDB-BL008M",D985="NPC6ASZDB-BL009M",D985="NPC6ASZDB-WT022M",D985="NPC6ASZDB-YL007M",D985="NPC06SZDB-WT250C",D985="NPC6ASZDB-BL007M",D985="NPC6ASZDB-BK050C",D985="NPC6ASZDB-BK025C",D985="NPC6ASZDB-BL750C",D985="NPC6ASZDB-OR010M",D985="NPC06SZDB-RD015M",D985="NPC6ASZDB-YL012M",D985="NPC6ASZDB-YL020M",D985="NPC6ASZDB-YL030M",D985="NPC6ASZDB-RD050C",D985="NPC06SZDB-BL050C",D985="NPC06SZDB-RD050C",D985="NPC06SZDB-YL050C",D985="NPC06SZDB-YL003M",D985="NPC06SZDB-GN002M",D985="NPC6ASZDB-RD010M",D985="NPC6ASZDB-GY450C",D985="NPC6ASZDB-WT006M",D985="NPC6ASZDB-BL250C",D985="NPC6ASZDB-GY050C",D985="NPC6ASZDB-YL250C",D985="NPC6ASZDB-YL008M",D985="NPC06SZDB-YL010M",D985="NPC6ASZDB-GY008M",D985="NPC06SZDB-RD005M",D985="NPC6ASZDB-BL050C",D985="NPC6ASZDB-WT450C",D985="NPC6ASZDB-OR050C",D985="NPC06SZDB-GN010M",D985="NPC06SZDB-RD010M",D985="NPC06SZDB-BL010M",D985="NPC6ASZDB-GY050C",D985="NPC6ASZDB-YL025C",D985="NPC6ASZDB-BK250C",D985="NPC6ASZDB-BK004M",D985="NPC6ASZDB-YL006M",D985="NPC06SZDB-WT007M",D985="NPC6ASZDB-BL015M",D985="NPC6ASZDB-BL020M",D985="NPC6ASZDB-GN010M",D985="NPC6ASZDB-GN015M",D985="NPC6ASZDB-GY250C",D985="NPC6ASZDB-BK030M",D985="NPC06SZDB-GY003M",D985="NPC06SZDB-BL150C",D985="NPC6ASZDB-BK013M",D985="NPC6ASZDB-OR150C",D985="NPC6ASZDB-GY007M",D985="NPC6ASZDB-BK750C",D985="NPC06SZDB-GN003M",D985="NPC06SZDB-BK150C",D985="NPC06SZDB-BK001M",D985="NPC6ASZDB-RD007M",D985="NPC6ASZDB-RD010M",D985="NPC06SZDB-GY006M",D985="NPC06SZDB-GY015M",D985="NPC06SZDB-BK050C",D985="NPC6ASZDB-BL010M",D985="NPC6ASZDB-GN025C",D985="NPC6ASZDB-WT009M",D985="NPC6ASZDB-OR004M",D985="NPC6ASZDB-WT075C",D985="NPC6ASZDB-WT175C",D985="NPC06SZDB-GY001M",D985="NPC06SZDB-GY002M",D985="NPC6ASZDB-WT125C",D985="NPC6ASZDB-WT225C",D985="NPC6ASZDB-WT275C",D985="NPC6ASZDB-GY015M",D985="NPC6ASZDB-RD001M",D985="NPC6ASZDB-RD005M",D985="NPC6ASZDB-WT025C",D985="NPC6ASZDB-YL001M",D985="NPC6ASZDB-YL005M",D985="NPC06SZDB-GY010M",D985="NPC06SZDB-YL005M",D985="NPC06SZDB-YL001M",D985="NPC6ASZDB-BK150C",D985="NPC6ASZDB-BL030M",D985="NPC6ASZDB-GY003M",D985="NPC6ASZDB-YL050C",D985="NPC6ASZDB-YL010M",D985="NPC6ASZDB-OR010M",D985="NPC06SZDB-YL150C",D985="NPC6ASZDB-OR005M",D985="NPC06SZDB-OR002M",D985="NPC6ASZDB-RD150C",D985="NPC6ASZDB-WT025M",D985="NPC6ASZDB-WT150C",D985="NPC6ASZDB-WT012M",D985="NPC6ASZDB-WT250C",D985="NPC6ASZDB-WT350C",D985="NPC6ASZDB-YL002M",D985="NPC6ASZDB-BL150C",D985="NPC6ASZDB-WT015M",D985="NPC6ASZDB-YL150C",D985="NPC6ASZDB-YL003M",D985="NPC6ASZDB-WT750C",D985="NPC6ASZDB-GN050C",D985="NPC6ASZDB-WT008M",D985="NPC06SZDB-OR010M",D985="NPC6ASZDB-GY150C",D985="NPC6ASZDB-GN150C",D985="NPC6ASZDB-OR001M",D985="NPC6ASZDB-OR002M",D985="NPC6ASZDB-OR003M",D985="NPC06SZDB-RD002M",D985="NPC06SZDB-RD150C",D985="NPC6ASZDB-BK015M",D985="NPC06SZDB-GN001M",D985="NPC06SZDB-GN150C",D985="NPC06SZDB-WT030M",D985="NPC06SZDB-WT750C",D985="NPC06SZDB-WT015M",D985="NPC6ASZDB-WT030M",D985="NPC06SZDB-RD001M",D985="NPC06SZDB-RD003M",D985="NPC06SZDB-OR003M",D985="NPC06SZDB-OR001M",D985="NPC06SZDB-BL001M",D985="NPC06SZDB-BL003M",D985="NPC06SZDB-WT150C",D985="NPC06SZDB-BL002M",D985="NPC6ASZDB-WT050C",D985="NPC06SZDB-WT050C",D985="NPC06SZDB-WT001M",D985="NPC06SZDB-WT002M",D985="NPC06SZDB-WT003M",D985="NPC06SZDB-WT004M",D985="NPC06SZDB-WT005M",D985="NPC06SZDB-WT010M",D985="NPC06SZDB-WT020M",D985=1711815,D985="NPC6ASZDB-GN001M",D985="NPC6ASZDB-GN002M",D985="NPC6ASZDB-GN003M",D985="NPC6ASZDB-GN004M",D985="NPC6ASZDB-GN005M",D985="NPC6ASZDB-GN020M",D985="NPC6ASZDB-GN030M",D985="NPC6ASZDB-WT001M",D985="NPC6ASZDB-WT002M",D985="NPC6ASZDB-WT003M",D985="NPC6ASZDB-WT004M",D985="NPC6ASZDB-WT006M",D985="NPC6ASZDB-WT007M",D985="NPC6ASZDB-WT004M",D985="NPC6ASZDB-WT005M",D985="NPC6ASZDB-WT010M",D985="NPC6ASZDB-WT020M",D985="NPC6ASZDB-RD002M",D985="NPC6ASZDB-RD003M",D985="NPC6ASZDB-RD020M",D985="NPC6ASZDB-GY001M",D985="NPC6ASZDB-GY002M",D985="NPC6ASZDB-GY003M",D985="NPC6ASZDB-GY004M",D985="NPC6ASZDB-GY005M",D985="NPC6ASZDB-GY010M",D985="NPC6ASZDB-GY020M",D985="NPC6ASZDB-GY025M",D985="NPC6ASZDB-GY030M",D985="NPC6ASZDB-BL001M",D985="NPC6ASZDB-BL002M",D985="NPC6ASZDB-BL003M",D985="NPC6ASZDB-BL004M",D985="NPC6ASZDB-BL005M",D985="NPC6ASZDB-BL010M",D985="NPC6ASZDB-BK001M",D985="NPC6ASZDB-BK002M",D985="NPC6ASZDB-BK003M",D985="NPC6ASZDB-BK005M",D985="NPC6ASZDB-BK010M",D985="NPC6ASZDB-BK020M",),E985*2,0)</f>
        <v>0</v>
      </c>
      <c r="J985" s="48">
        <f t="shared" si="1760"/>
        <v>116093</v>
      </c>
      <c r="K985" s="66"/>
      <c r="L985" s="41">
        <f t="shared" ref="L985:L1016" si="1811">IF(OR(D985="NPC6ASZDB-RD015M",D985="NPC6ASZDB-GN750C",D985="NPC6ASZDB-WT035M",D985="NPC6ASZDB-WT028M ",D985="NPC6ASZDB-WT019M",D985="NPC06SZDB-GN050C",D985="NPC06SZDB-OR050C",D985="NPC6ASZDB-WT018M",D985="NPC6ASZDB-WT023M",D985="NPC6ASZDB-WT024M",D985="NPC6ASZDB-OR020M",D985="NPC6ASZDB-RD006M",D985="NPC6ASZDB-WT017M",D985="NPC6ASZDB-GY750C",D985="NPC6ASZDB-YL015M",D985="NPC6ASZDB-BL004M ",D985="NPC6ASZDB-WT016M",D985="NPC06SZDB-BK006M",D985="NPC06SZDB-BK007M",D985="NPC6ASZDB-OR750C",D985="NPC06SZDB-BK004M",D985="NPC06SZDB-BL015M",D985="NPC6ASZDB-BL013C",D985="NPC6ASZDB-BL030C",D985="NPC6ASZDB-GY009M",D985="NPC06SZDB-BK002M",D985="NPC6ASZDB-GY025C",D985="NPC06SZDB-BK003M",D985="NPC06SZDB-GY005M",D985="NPC6ASZDB-RD020C",D985="NPC06SZDB-YL040M",D985="NPC6ASZDB-GY125C",D985="NPC06SZDB-YL002M",D985="NPC6ASZDB-WT100M",D985="NPC6ASZDB-RD008M",D985="NPC6ASZDB-YL009M",D985="NPC6ASZDB-VT010M",D985="NPC6ASZDB-OR007M",D985="NPC6ASZDB-VT007M",D985="NPC6ASZDB-BK007M",D985="NPC6ASZDB-GY350C",D985="NPC6ASZDB-YL350C",D985="NPC6ASZDB-OR350C",D985="NPC6ASZDB-VT350C",D985="NPC6ASZDB-BL350C",D985="NPC6ASZDB-RD350C",D985="NPC6ASZDB-BK350C",D985="NPC6ASZDB-VT003M",D985="NPC6ASZDB-OR250C",D985="NPC6ASZDB-VT250C",D985="NPC6ASZDB-VT002M",D985="NPC6ASZDB-VT050C",D985="NPC6ASZDB-VT001M",D985="NPC6ASZDB-VT150C",D985="NPC6ASZDB-WT017C",D985="NPC6ASZDB-RD030C",D985="NPC6ASZDB-WT030C",D985="NPC6ASZDB-OR020M",D985="NPC6ASZDB-OR015M",D985="NPC06SZDB-WT025C",D985="NPC6ASZDB-WT013M",D985="NPC6ASZDB-GY075C",D985="NPC6ASZDB-BK075C",D985="NPC6ASZDB-BK125C",D985="NPC6ASZDB-GN250C",D985="NPC6ASZDB-WT011M",D985="NPC6ASZDB-WT014M",D985="NPC6ASZDB-OR005M",D985="NPC6ASZDB-GY006M",D985="NPC6ASZDB-WT550C",D985="NPC6ASZDB-WT650C",D985="NPC6ASZDB-WT850C",D985="NPC6ASZDB-WT950C",D985="NPC6ASZDB-RD250C",D985="NPC06SZDB-GY015C",D985="NPC06SZDB-BL020C",D985="NPC06SZDB-YL015C",D985="NPC6ASZDB-BL012M",D985="NPC6ASZDB-WT020C",D985="NPC6ASZDB-BL008M",D985="NPC6ASZDB-BL009M",D985="NPC6ASZDB-WT022M",D985="NPC6ASZDB-YL007M",D985="NPC06SZDB-WT250C",D985="NPC6ASZDB-BL007M",D985="NPC6ASZDB-BK050C",D985="NPC6ASZDB-BK025C",D985="NPC6ASZDB-BL750C",D985="NPC6ASZDB-OR010M",D985="NPC06SZDB-RD015M",D985="NPC6ASZDB-YL012M",D985="NPC6ASZDB-YL030M",D985="NPC6ASZDB-YL020M",D985="NPC6ASZDB-RD050C",D985="NPC06SZDB-BL050C",D985="NPC06SZDB-RD050C",D985="NPC06SZDB-YL050C",D985="NPC06SZDB-YL003M",D985="NPC06SZDB-GN002M",D985="NPC6ASZDB-RD010M",D985="NPC6ASZDB-GY450C",D985="NPC6ASZDB-WT006M",D985="NPC6ASZDB-BL250C",D985="NPC6ASZDB-GY050C",D985="NPC6ASZDB-YL250C",D985="NPC6ASZDB-YL008M",D985="NPC06SZDB-YL010M",D985="NPC6ASZDB-GY008M",D985="NPC06SZDB-RD005M",D985="NPC6ASZDB-BL050C",D985="NPC6ASZDB-WT450C",D985="NPC6ASZDB-OR050C",D985="NPC06SZDB-GN010M",D985="NPC06SZDB-RD010M",D985="NPC06SZDB-BL010M",D985="NPC6ASZDB-GY050C",D985="NPC6ASZDB-YL025C",D985="NPC6ASZDB-BK250C",D985="NPC6ASZDB-BK004M",D985="NPC6ASZDB-YL006M",D985="NPC06SZDB-WT007M",D985="NPC6ASZDB-BL015M",D985="NPC6ASZDB-BL020M",D985="NPC6ASZDB-GN010M",D985="NPC6ASZDB-GN015M",D985="NPC6ASZDB-GY250C",D985="NPC6ASZDB-BK030M",D985="NPC06SZDB-GY003M",D985="NPC06SZDB-BL150C",D985="NPC6ASZDB-BK013M",D985="NPC6ASZDB-OR150C",D985="NPC6ASZDB-GY007M",D985="NPC6ASZDB-BK750C",D985="NPC06SZDB-GN003M",D985="NPC06SZDB-BK150C",D985="NPC06SZDB-BK001M",D985="NPC6ASZDB-RD007M",D985="NPC6ASZDB-RD010M",D985="NPC06SZDB-GY006M",D985="NPC06SZDB-GY015M",D985="NPC06SZDB-BK050C",D985="NPC6ASZDB-GN025C",D985="NPC6ASZDB-WT009M",D985="NPC6ASZDB-OR004M",D985="NPC6ASZDB-WT075C",D985="NPC6ASZDB-WT175C",D985="NPC06SZDB-GY001M",D985="NPC06SZDB-GY002M",D985="NPC6ASZDB-WT125C",D985="NPC6ASZDB-WT225C",D985="NPC6ASZDB-WT275C",D985="NPC6ASZDB-GY015M",D985="NPC6ASZDB-RD001M",D985="NPC6ASZDB-RD005M",D985="NPC6ASZDB-WT025C",D985="NPC6ASZDB-YL001M",D985="NPC6ASZDB-YL005M",D985="NPC06SZDB-GY010M",D985="NPC06SZDB-YL005M",D985="NPC06SZDB-YL001M",D985="NPC6ASZDB-BK150C",D985="NPC6ASZDB-BL030M",D985="NPC6ASZDB-YL050C",D985="NPC6ASZDB-YL010M",D985="NPC6ASZDB-OR010M",D985="NPC06SZDB-YL150C",D985="NPC6ASZDB-OR005M",D985="NPC06SZDB-OR002M",D985="NPC6ASZDB-RD150C",D985="NPC6ASZDB-WT025M",D985="NPC6ASZDB-WT150C",D985="NPC6ASZDB-WT012M",D985="NPC6ASZDB-WT250C",D985="NPC6ASZDB-WT350C",D985="NPC6ASZDB-YL002M",D985="NPC6ASZDB-BL150C",D985="NPC6ASZDB-WT015M",D985="NPC6ASZDB-YL150C",D985="NPC6ASZDB-YL003M",D985="NPC6ASZDB-WT750C",D985="NPC6ASZDB-GN050C",D985="NPC6ASZDB-WT008M",D985="NPC06SZDB-OR010M",D985="NPC6ASZDB-GY150C",D985="NPC6ASZDB-GN150C",D985="NPC6ASZDB-OR001M",D985="NPC6ASZDB-OR002M",D985="NPC6ASZDB-OR003M",D985="NPC06SZDB-RD002M",D985="NPC06SZDB-RD150C",D985="NPC6ASZDB-BK015M",D985="NPC06SZDB-GN001M",D985="NPC06SZDB-GN150C",D985="NPC06SZDB-WT030M",D985="NPC06SZDB-WT750C",D985="NPC06SZDB-WT015M",D985="NPC6ASZDB-WT030M",D985="NPC06SZDB-RD001M",D985="NPC06SZDB-RD003M",D985="NPC06SZDB-OR003M",D985="NPC06SZDB-OR001M",D985="NPC06SZDB-BL001M",D985="NPC06SZDB-BL003M",D985="NPC06SZDB-WT150C",D985="NPC06SZDB-BL002M",D985="NPC6ASZDB-WT050C",D985="NPC06SZDB-WT050C",D985="NPC06SZDB-WT001M",D985="NPC06SZDB-WT002M",D985="NPC06SZDB-WT003M",D985="NPC06SZDB-WT004M",D985="NPC06SZDB-WT005M",D985="NPC06SZDB-WT010M",D985="NPC06SZDB-WT020M",D985="NPC6ASZDB-GN001M",D985="NPC6ASZDB-GN002M",D985="NPC6ASZDB-GN003M",D985="NPC6ASZDB-GN004M",D985="NPC6ASZDB-GN005M",D985="NPC6ASZDB-GN020M",D985="NPC6ASZDB-GN030M",D985="NPC6ASZDB-WT001M",D985="NPC6ASZDB-WT002M",D985="NPC6ASZDB-WT003M",D985="NPC6ASZDB-WT004M",D985="NPC6ASZDB-WT005M",D985="NPC6ASZDB-WT006M",D985="NPC6ASZDB-WT007M",D985="NPC6ASZDB-WT010M",D985="NPC6ASZDB-WT020M",D985="NPC6ASZDB-RD002M",D985="NPC6ASZDB-RD003M",D985="NPC6ASZDB-RD020M",D985="NPC6ASZDB-GY001M",D985="NPC6ASZDB-GY002M",D985="NPC6ASZDB-GY003M",D985="NPC6ASZDB-GY004M",D985="NPC6ASZDB-GY005M",D985="NPC6ASZDB-GY010M",D985="NPC6ASZDB-GY020M",D985="NPC6ASZDB-GY025M",D985="NPC6ASZDB-GY030M",D985="NPC6ASZDB-BL001M",D985="NPC6ASZDB-BL002M",D985="NPC6ASZDB-BL003M",D985="NPC6ASZDB-BL004M",D985="NPC6ASZDB-BL005M",D985="NPC6ASZDB-BL010M",D985="NPC6ASZDB-BK001M",D985="NPC6ASZDB-BK002M",D985="NPC6ASZDB-BK003M",D985="NPC6ASZDB-BK005M",D985="NPC6ASZDB-BK010M",D985="NPC6ASZDB-BK020M",),E985*2,0)</f>
        <v>0</v>
      </c>
      <c r="M985" s="48">
        <f t="shared" si="1771"/>
        <v>7752</v>
      </c>
      <c r="N985" s="66"/>
      <c r="O985" s="41">
        <f t="shared" ref="O985:O1016" si="1812">IF(OR(D985="NPC6ASZDB-WT019M",D985="NPC6ASZDB-RD015M",D985="NPC06SZDB-BK006M",D985="NPC06SZDB-BK007M",D985="NPC6ASZDB-OR750C",D985="NPC06SZDB-BK004M",D985="NPC06SZDB-BL015M",D985="NPC6ASZDB-BL013C",D985="NPC6ASZDB-BL030C",D985="NPC6ASZDB-GY009M",D985="NPC06SZDB-BK002M",D985="NPC6ASZDB-GY025C",D985="NPC06SZDB-BK003M",D985="NPC06SZDB-GY005M",D985="NPC6ASZDB-RD020C",D985="NPC06SZDB-YL040M",D985="NPC6ASZDB-GY125C",D985="NPC06SZDB-YL002M",D985="NPC6ASZDB-WT100M",D985="NPC6ASZDB-RD008M",D985="NPC6ASZDB-YL009M",D985="NPC6ASZDB-VT010M",D985="NPC6ASZDB-OR007M",D985="NPC6ASZDB-VT007M",D985="NPC6ASZDB-BK007M",D985="NPC6ASZDB-GY350C",D985="NPC6ASZDB-YL350C",D985="NPC6ASZDB-OR350C",D985="NPC6ASZDB-VT350C",D985="NPC6ASZDB-BL350C",D985="NPC6ASZDB-RD350C",D985="NPC6ASZDB-BK350C",D985="NPC6ASZDB-VT003M",D985="NPC6ASZDB-OR250C",D985="NPC6ASZDB-VT250C",D985="NPC6ASZDB-VT002M",D985="NPC6ASZDB-VT050C",D985="NPC6ASZDB-VT001M",D985="NPC6ASZDB-VT150C",D985="NPC6ASZDB-WT017C",D985="NPC6ASZDB-RD030C",D985="NPC6ASZDB-WT030C",D985="NPC6ASZDB-OR020M",D985="NPC6ASZDB-OR020M",D985="NPC6ASZDB-OR015M",D985="NPC06SZDB-WT025C",D985="NPC6ASZDB-WT013M",D985="NPC6ASZDB-BK175C",D985="NPC6ASZDB-GY075C",D985="NPC6ASZDB-BK075C",D985="NPC6ASZDB-BK125C",D985="NPC6ASZDB-GN250C",D985="NPC6ASZDB-WT011M",D985="NPC6ASZDB-WT014M",D985="NPC6ASZDB-OR005M",D985="NPC6ASZDB-GY006M",D985="NPC6ASZDB-WT550C",D985="NPC6ASZDB-WT650C",D985="NPC6ASZDB-WT850C",D985="NPC6ASZDB-WT950C",D985="NPC6ASZDB-RD250C",D985="NPC06SZDB-GY015C",D985="NPC06SZDB-BL020C",D985="NPC06SZDB-YL015C",D985="NPC6ASZDB-BL012M",D985="NPC6ASZDB-WT020C",D985="NPC6ASZDB-BL008M",D985="NPC6ASZDB-BL009M",D985="NPC6ASZDB-WT022M",D985="NPC6ASZDB-YL007M",D985="NPC06SZDB-WT250C",D985="NPC6ASZDB-BL007M",D985="NPC6ASZDB-BK050C",D985="NPC6ASZDB-BK025C",D985="NPC6ASZDB-BL750C",D985="NPC6ASZDB-OR010M",D985="NPC06SZDB-RD015M",D985="NPC6ASZDB-YL012M",D985="NPC6ASZDB-YL030M",D985="NPC6ASZDB-YL020M",D985="NPC6ASZDB-RD050C",D985="NPC06SZDB-BL050C",D985="NPC06SZDB-RD050C",D985="NPC06SZDB-YL050C",D985="NPC06SZDB-YL003M",D985="NPC06SZDB-GN002M",D985="NPC6ASZDB-RD010M",D985="NPC6ASZDB-GY450C",D985="NPC6ASZDB-GY450C",D985="NPC6ASZDB-BL250C",D985="NPC6ASZDB-GY050C",D985="NPC6ASZDB-YL250C",D985="NPC6ASZDB-YL008M",D985="NPC06SZDB-YL010M",D985="NPC6ASZDB-GY008M",D985="NPC06SZDB-RD005M",D985="NPC6ASZDB-BL050C",D985="NPC6ASZDB-WT450C",D985="NPC6ASZDB-OR050C",D985="NPC06SZDB-GN010M",D985="NPC06SZDB-RD010M",D985="NPC06SZDB-BL010M",D985="NPC6ASZDB-GY050C",D985="NPC6ASZDB-YL025C",D985="NPC6ASZDB-BK250C",D985="NPC6ASZDB-BK004M",D985="NPC6ASZDB-YL006M",D985="NPC06SZDB-WT007M",D985="NPC6ASZDB-BL015M",D985="NPC6ASZDB-BL020M",D985="NPC6ASZDB-GN010M",D985="NPC6ASZDB-GN015M",D985="NPC6ASZDB-GY250C",D985="NPC6ASZDB-BK030M",D985="NPC06SZDB-GY003M",D985="NPC06SZDB-BL150C",D985="NPC6ASZDB-BK013M",D985="NPC6ASZDB-OR150C",D985="NPC6ASZDB-GY007M",D985="NPC6ASZDB-BK750C",D985="NPC06SZDB-GN003M",D985="NPC06SZDB-BK150C",D985="NPC06SZDB-BK001M",D985="NPC6ASZDB-RD007M",D985="NPC6ASZDB-RD010M",D985="NPC06SZDB-GY006M",D985="NPC06SZDB-GY015M",D985="NPC06SZDB-BK050C",D985="NPC6ASZDB-GN025C",D985="NPC6ASZDB-WT009M",D985="NPC6ASZDB-OR004M",D985="NPC6ASZDB-WT075C",D985="NPC6ASZDB-WT175C",D985="NPC06SZDB-GY001M",D985="NPC06SZDB-GY002M",D985="NPC6ASZDB-WT125C",D985="NPC6ASZDB-WT225C",D985="NPC6ASZDB-WT275C",D985="NPC6ASZDB-GY015M",D985="NPC6ASZDB-RD001M",D985="NPC6ASZDB-RD005M",D985="NPC6ASZDB-WT025C",D985="NPC6ASZDB-YL001M",D985="NPC6ASZDB-YL005M",D985="NPC06SZDB-GY010M",D985="NPC06SZDB-YL005M",D985="NPC06SZDB-YL001M",D985="NPC6ASZDB-BK150C",D985="NPC6ASZDB-BL030M",D985="NPC6ASZDB-YL050C",D985="NPC6ASZDB-YL010M",D985=1711167,D985="NPC6ASZDB-OR010M",D985="NPC06SZDB-YL150C",D985="NPC6ASZDB-OR005M",D985="NPC06SZDB-OR002M",D985="NPC6ASZDB-RD150C",D985="NPC6ASZDB-WT025M",D985="NPC6ASZDB-WT150C",D985="NPC6ASZDB-WT250C",D985="NPC6ASZDB-WT350C",D985="NPC6ASZDB-YL002M",D985="NPC6ASZDB-WT012M",D985="NPC6ASZDB-BL150C",D985="NPC6ASZDB-WT015M",D985="NPC6ASZDB-YL150C",D985="NPC6ASZDB-YL003M",D985="NPC6ASZDB-WT750C",D985="NPC6ASZDB-GN050C",D985="NPC6ASZDB-WT008M",D985="NPC06SZDB-OR010M",D985="NPC6ASZDB-GY150C",D985="NPC6ASZDB-GN150C",D985="NPC6ASZDB-OR001M",D985="NPC6ASZDB-OR002M",D985="NPC6ASZDB-OR003M",D985="NPC06SZDB-RD002M",D985="NPC06SZDB-RD150C",D985="NPC6ASZDB-BK015M",D985="NPC06SZDB-GN001M",D985="NPC06SZDB-GN150C",D985="NPC06SZDB-WT030M",D985="NPC06SZDB-WT750C",D985="NPC06SZDB-WT015M",D985="NPC6ASZDB-WT030M",D985="NPC06SZDB-RD001M",D985="NPC06SZDB-RD003M",D985="NPC06SZDB-OR003M",D985="NPC06SZDB-OR001M",D985="NPC06SZDB-BL001M",D985="NPC06SZDB-BL003M",D985="NPC06SZDB-WT150C",D985="NPC06SZDB-BL002M",D985="NPC6ASZDB-WT050C",D985="NPC06SZDB-WT050C",D985="NPC06SZDB-WT001M",D985="NPC06SZDB-WT002M",D985="NPC06SZDB-WT003M",D985="NPC06SZDB-WT004M",D985="NPC06SZDB-WT005M",D985="NPC06SZDB-WT020M",D985="NPC6ASZDB-GN001M",D985="NPC6ASZDB-GN002M",D985="NPC6ASZDB-GN003M",D985="NPC6ASZDB-GN004M",D985="NPC6ASZDB-GN005M",D985="NPC6ASZDB-GN020M",D985="NPC06SZDB-WT010M",D985="NPC6ASZDB-GN030M",D985=1711091,D985=1711093,D985=1711815,D985=1711094,D985=1711095,D985=1711098,D985=2153215,D985=1711096,D985=1711097,D985=1711027,D985=2153463,D985=1711911,D985="NPC6ASZDB-WT001M",D985="NPC6ASZDB-WT002M",D985="NPC6ASZDB-WT003M",D985="NPC6ASZDB-WT004M",D985="NPC6ASZDB-WT005M",D985="NPC6ASZDB-WT006M",D985="NPC6ASZDB-WT007M",D985="NPC6ASZDB-WT010M",D985="NPC6ASZDB-WT020M",D985="NPC6ASZDB-RD002M",D985="NPC6ASZDB-RD003M",D985="NPC6ASZDB-RD020M",D985="NPC6ASZDB-GY001M",D985="NPC6ASZDB-GY002M",D985="NPC6ASZDB-GY003M",D985="NPC6ASZDB-GY004M",D985="NPC6ASZDB-GY005M",D985="NPC6ASZDB-GY010M",D985="NPC6ASZDB-GY020M",D985="NPC6ASZDB-GY025M",D985="NPC6ASZDB-GY030M",D985="NPC6ASZDB-BL001M",D985="NPC6ASZDB-BL002M",D985="NPC6ASZDB-BL003M",D985="NPC6ASZDB-BL004M",D985="NPC6ASZDB-BL005M",D985="NPC6ASZDB-BL010M",D985="NPC6ASZDB-BK001M",D985="NPC6ASZDB-BK002M",D985="NPC6ASZDB-BK003M",D985="NPC6ASZDB-BK005M",D985="NPC6ASZDB-BK010M",D985="NPC6ASZDB-BK020M",D985=1711171),E985*2,0)</f>
        <v>0</v>
      </c>
      <c r="P985" s="48">
        <f t="shared" si="1761"/>
        <v>160136</v>
      </c>
      <c r="Q985" s="66"/>
      <c r="R985" s="66">
        <f t="shared" si="1742"/>
        <v>0</v>
      </c>
      <c r="S985" s="67">
        <f t="shared" si="1762"/>
        <v>100612</v>
      </c>
      <c r="T985" s="66"/>
      <c r="U985" s="66">
        <f t="shared" si="1800"/>
        <v>0</v>
      </c>
      <c r="V985" s="67">
        <f t="shared" si="1705"/>
        <v>97035.6</v>
      </c>
      <c r="X985" s="69">
        <f t="shared" si="1772"/>
        <v>0</v>
      </c>
      <c r="Y985" s="67">
        <f t="shared" si="1706"/>
        <v>6245</v>
      </c>
      <c r="Z985" s="66"/>
      <c r="AA985" s="68">
        <f t="shared" si="1802"/>
        <v>0</v>
      </c>
      <c r="AB985" s="67">
        <f t="shared" si="1707"/>
        <v>5897</v>
      </c>
      <c r="AC985" s="66"/>
      <c r="AD985" s="66">
        <f t="shared" si="1803"/>
        <v>0</v>
      </c>
      <c r="AE985" s="67">
        <f t="shared" si="1708"/>
        <v>3738</v>
      </c>
      <c r="AF985" s="66"/>
      <c r="AG985" s="78">
        <f t="shared" si="1804"/>
        <v>0</v>
      </c>
      <c r="AH985" s="79">
        <f t="shared" si="1709"/>
        <v>4534.5</v>
      </c>
      <c r="AI985" s="66"/>
      <c r="AJ985" s="68">
        <f t="shared" si="1746"/>
        <v>0</v>
      </c>
      <c r="AK985" s="67">
        <f t="shared" si="1710"/>
        <v>22013</v>
      </c>
      <c r="AL985" s="66"/>
      <c r="AM985" s="68">
        <f t="shared" si="1805"/>
        <v>0</v>
      </c>
      <c r="AN985" s="67">
        <f t="shared" si="1711"/>
        <v>8763.02</v>
      </c>
      <c r="AO985" s="66"/>
      <c r="AP985" s="68">
        <f t="shared" si="1773"/>
        <v>0</v>
      </c>
      <c r="AQ985" s="67">
        <f t="shared" si="1712"/>
        <v>80645</v>
      </c>
      <c r="AR985" s="66"/>
      <c r="AS985" s="68">
        <f t="shared" si="1716"/>
        <v>0</v>
      </c>
      <c r="AT985" s="67">
        <f t="shared" si="1713"/>
        <v>2020</v>
      </c>
      <c r="AU985" s="66"/>
      <c r="AV985" s="66">
        <f t="shared" si="1777"/>
        <v>0</v>
      </c>
      <c r="AW985" s="42">
        <f t="shared" si="1758"/>
        <v>1492.8000000000013</v>
      </c>
      <c r="AX985" s="66"/>
      <c r="AY985" s="66">
        <f t="shared" si="1717"/>
        <v>0</v>
      </c>
      <c r="AZ985" s="67">
        <f t="shared" si="1763"/>
        <v>1577.6</v>
      </c>
      <c r="BA985" s="66"/>
      <c r="BB985" s="68">
        <f t="shared" si="1718"/>
        <v>0</v>
      </c>
      <c r="BC985" s="67">
        <f t="shared" si="1806"/>
        <v>1112.3999999999999</v>
      </c>
      <c r="BD985" s="66"/>
      <c r="BE985" s="68">
        <f t="shared" si="1719"/>
        <v>127.2</v>
      </c>
      <c r="BF985" s="67">
        <f t="shared" si="1809"/>
        <v>6482.1200000000017</v>
      </c>
      <c r="BG985" s="66"/>
      <c r="BH985" s="68">
        <f t="shared" si="1795"/>
        <v>0</v>
      </c>
      <c r="BI985" s="67">
        <f t="shared" si="1749"/>
        <v>29685.739999999983</v>
      </c>
      <c r="BJ985" s="66"/>
      <c r="BK985" s="68">
        <f t="shared" si="1721"/>
        <v>0</v>
      </c>
      <c r="BL985" s="67">
        <f t="shared" si="1778"/>
        <v>4141.4000000000005</v>
      </c>
      <c r="BM985" s="66"/>
      <c r="BN985" s="68">
        <f t="shared" si="1779"/>
        <v>0</v>
      </c>
      <c r="BO985" s="67">
        <f t="shared" si="1780"/>
        <v>5082.300000000002</v>
      </c>
      <c r="BP985" s="66"/>
      <c r="BQ985" s="68">
        <f t="shared" si="1767"/>
        <v>0</v>
      </c>
      <c r="BR985" s="67">
        <f t="shared" si="1753"/>
        <v>19869.01999999999</v>
      </c>
      <c r="BS985" s="66"/>
      <c r="BT985" s="66">
        <f t="shared" si="1768"/>
        <v>120</v>
      </c>
      <c r="BU985" s="67">
        <f t="shared" si="1764"/>
        <v>54369</v>
      </c>
      <c r="BV985" s="66"/>
      <c r="BW985" s="66">
        <f t="shared" si="1769"/>
        <v>120</v>
      </c>
      <c r="BX985" s="67">
        <f>+BX984+BV985-BW985</f>
        <v>120028</v>
      </c>
      <c r="BY985" s="66"/>
      <c r="BZ985" s="66">
        <f t="shared" si="1770"/>
        <v>120</v>
      </c>
      <c r="CA985" s="67">
        <f t="shared" si="1766"/>
        <v>49849</v>
      </c>
      <c r="CB985" s="66"/>
      <c r="CC985" s="66">
        <f t="shared" si="1740"/>
        <v>0</v>
      </c>
      <c r="CD985" s="67">
        <f t="shared" si="1743"/>
        <v>33114.54</v>
      </c>
      <c r="CE985" s="66"/>
      <c r="CF985" s="66">
        <v>127.8</v>
      </c>
      <c r="CG985" s="67">
        <f t="shared" si="1782"/>
        <v>3696.6999999999994</v>
      </c>
      <c r="CH985" s="66"/>
      <c r="CI985" s="66">
        <f t="shared" si="1722"/>
        <v>0</v>
      </c>
      <c r="CJ985" s="67">
        <f t="shared" si="1797"/>
        <v>6757.8</v>
      </c>
      <c r="CK985" s="66"/>
      <c r="CL985" s="68">
        <f t="shared" si="1723"/>
        <v>0</v>
      </c>
      <c r="CM985" s="79">
        <f t="shared" si="1783"/>
        <v>4864</v>
      </c>
      <c r="CN985" s="66"/>
      <c r="CO985" s="68">
        <f t="shared" si="1724"/>
        <v>0</v>
      </c>
      <c r="CP985" s="79">
        <f t="shared" si="1784"/>
        <v>3955</v>
      </c>
      <c r="CQ985" s="66"/>
      <c r="CR985" s="68">
        <f t="shared" si="1725"/>
        <v>0</v>
      </c>
      <c r="CS985" s="79">
        <f t="shared" si="1756"/>
        <v>5186</v>
      </c>
      <c r="CT985" s="66"/>
      <c r="CU985" s="68">
        <f t="shared" si="1726"/>
        <v>0</v>
      </c>
      <c r="CV985" s="79">
        <f t="shared" si="1785"/>
        <v>6929</v>
      </c>
      <c r="CW985" s="66"/>
      <c r="CX985" s="66">
        <f t="shared" si="1801"/>
        <v>0</v>
      </c>
      <c r="CY985" s="40">
        <f t="shared" si="1745"/>
        <v>1186.9599999999982</v>
      </c>
      <c r="CZ985" s="65"/>
      <c r="DA985" s="66">
        <f t="shared" si="1728"/>
        <v>0</v>
      </c>
      <c r="DB985" s="67">
        <f t="shared" si="1798"/>
        <v>60742</v>
      </c>
      <c r="DC985" s="66"/>
      <c r="DD985" s="66">
        <f t="shared" si="1729"/>
        <v>0</v>
      </c>
      <c r="DE985" s="67">
        <f t="shared" si="1799"/>
        <v>107513</v>
      </c>
      <c r="DF985" s="66"/>
      <c r="DG985" s="69">
        <f t="shared" si="1730"/>
        <v>0</v>
      </c>
      <c r="DH985" s="67">
        <f t="shared" si="1744"/>
        <v>441134</v>
      </c>
      <c r="DI985" s="66"/>
      <c r="DJ985" s="66">
        <f t="shared" si="1731"/>
        <v>0</v>
      </c>
      <c r="DK985" s="67">
        <f t="shared" si="1786"/>
        <v>3768</v>
      </c>
      <c r="DM985" s="206">
        <f t="shared" si="1732"/>
        <v>0</v>
      </c>
      <c r="DN985" s="25">
        <f t="shared" si="1774"/>
        <v>0</v>
      </c>
      <c r="DO985" s="5"/>
      <c r="DP985" s="43">
        <f t="shared" si="1733"/>
        <v>0</v>
      </c>
      <c r="DQ985" s="27">
        <f t="shared" si="1787"/>
        <v>6819.5</v>
      </c>
      <c r="DR985" s="5"/>
      <c r="DS985" s="43">
        <f t="shared" si="1734"/>
        <v>0</v>
      </c>
      <c r="DT985" s="27">
        <f t="shared" si="1788"/>
        <v>4846</v>
      </c>
      <c r="DU985" s="5"/>
      <c r="DV985" s="43">
        <f t="shared" si="1735"/>
        <v>0</v>
      </c>
      <c r="DW985" s="27">
        <f t="shared" si="1789"/>
        <v>4835</v>
      </c>
      <c r="DX985" s="5"/>
      <c r="DY985" s="22">
        <f t="shared" si="1736"/>
        <v>0</v>
      </c>
      <c r="DZ985" s="25">
        <f t="shared" si="1790"/>
        <v>523</v>
      </c>
      <c r="EA985" s="22"/>
      <c r="EB985" s="22">
        <f t="shared" si="1737"/>
        <v>0</v>
      </c>
      <c r="EC985" s="28">
        <f t="shared" si="1791"/>
        <v>369</v>
      </c>
      <c r="ED985" s="5"/>
      <c r="EE985" s="43">
        <f t="shared" si="1738"/>
        <v>0</v>
      </c>
      <c r="EF985" s="27">
        <f t="shared" si="1792"/>
        <v>4769</v>
      </c>
      <c r="EG985" s="66"/>
      <c r="EH985" s="66">
        <f t="shared" si="1739"/>
        <v>0</v>
      </c>
      <c r="EI985" s="67">
        <f t="shared" si="1793"/>
        <v>22617</v>
      </c>
      <c r="EJ985" s="66"/>
      <c r="EK985" s="66">
        <f t="shared" si="1807"/>
        <v>0</v>
      </c>
      <c r="EL985" s="67">
        <f t="shared" si="1794"/>
        <v>21247</v>
      </c>
      <c r="EM985" s="110">
        <f t="shared" si="1808"/>
        <v>207759.86864000003</v>
      </c>
    </row>
    <row r="986" spans="1:143" ht="11.25" customHeight="1" x14ac:dyDescent="0.25">
      <c r="A986" s="11">
        <v>46172</v>
      </c>
      <c r="B986" s="11"/>
      <c r="C986" s="181">
        <v>8004991142</v>
      </c>
      <c r="D986" s="111" t="s">
        <v>275</v>
      </c>
      <c r="E986" s="138">
        <v>643</v>
      </c>
      <c r="F986" s="139">
        <v>2</v>
      </c>
      <c r="G986" s="85">
        <v>191516149755</v>
      </c>
      <c r="H986" s="66"/>
      <c r="I986" s="41">
        <f t="shared" si="1810"/>
        <v>0</v>
      </c>
      <c r="J986" s="48">
        <f t="shared" si="1760"/>
        <v>116093</v>
      </c>
      <c r="K986" s="66"/>
      <c r="L986" s="41">
        <f t="shared" si="1811"/>
        <v>0</v>
      </c>
      <c r="M986" s="48">
        <f t="shared" si="1771"/>
        <v>7752</v>
      </c>
      <c r="N986" s="66"/>
      <c r="O986" s="41">
        <f t="shared" si="1812"/>
        <v>0</v>
      </c>
      <c r="P986" s="48">
        <f t="shared" si="1761"/>
        <v>160136</v>
      </c>
      <c r="Q986" s="66"/>
      <c r="R986" s="66">
        <f t="shared" si="1742"/>
        <v>0</v>
      </c>
      <c r="S986" s="67">
        <f t="shared" si="1762"/>
        <v>100612</v>
      </c>
      <c r="T986" s="66"/>
      <c r="U986" s="66">
        <f t="shared" si="1800"/>
        <v>0</v>
      </c>
      <c r="V986" s="67">
        <f t="shared" si="1705"/>
        <v>97035.6</v>
      </c>
      <c r="X986" s="69">
        <f t="shared" si="1772"/>
        <v>0</v>
      </c>
      <c r="Y986" s="67">
        <f t="shared" si="1706"/>
        <v>6245</v>
      </c>
      <c r="Z986" s="66"/>
      <c r="AA986" s="68">
        <f t="shared" si="1802"/>
        <v>0</v>
      </c>
      <c r="AB986" s="67">
        <f t="shared" si="1707"/>
        <v>5897</v>
      </c>
      <c r="AC986" s="66"/>
      <c r="AD986" s="66">
        <f t="shared" si="1803"/>
        <v>0</v>
      </c>
      <c r="AE986" s="67">
        <f t="shared" si="1708"/>
        <v>3738</v>
      </c>
      <c r="AF986" s="66"/>
      <c r="AG986" s="78">
        <f t="shared" si="1804"/>
        <v>0</v>
      </c>
      <c r="AH986" s="79">
        <f t="shared" si="1709"/>
        <v>4534.5</v>
      </c>
      <c r="AI986" s="66"/>
      <c r="AJ986" s="68">
        <f t="shared" si="1746"/>
        <v>0</v>
      </c>
      <c r="AK986" s="67">
        <f t="shared" si="1710"/>
        <v>22013</v>
      </c>
      <c r="AL986" s="66"/>
      <c r="AM986" s="68">
        <f t="shared" si="1805"/>
        <v>0</v>
      </c>
      <c r="AN986" s="67">
        <f t="shared" si="1711"/>
        <v>8763.02</v>
      </c>
      <c r="AO986" s="66"/>
      <c r="AP986" s="68">
        <f t="shared" si="1773"/>
        <v>0</v>
      </c>
      <c r="AQ986" s="67">
        <f t="shared" si="1712"/>
        <v>80645</v>
      </c>
      <c r="AR986" s="66"/>
      <c r="AS986" s="68">
        <f t="shared" si="1716"/>
        <v>0</v>
      </c>
      <c r="AT986" s="67">
        <f t="shared" si="1713"/>
        <v>2020</v>
      </c>
      <c r="AU986" s="66"/>
      <c r="AV986" s="66">
        <f t="shared" si="1777"/>
        <v>0</v>
      </c>
      <c r="AW986" s="42">
        <f t="shared" si="1758"/>
        <v>1492.8000000000013</v>
      </c>
      <c r="AX986" s="66"/>
      <c r="AY986" s="66">
        <f t="shared" si="1717"/>
        <v>0</v>
      </c>
      <c r="AZ986" s="67">
        <f t="shared" ref="AZ986:AZ1017" si="1813">+AZ985+AX986-AY986</f>
        <v>1577.6</v>
      </c>
      <c r="BA986" s="66"/>
      <c r="BB986" s="68">
        <f t="shared" si="1718"/>
        <v>0</v>
      </c>
      <c r="BC986" s="67">
        <f t="shared" si="1806"/>
        <v>1112.3999999999999</v>
      </c>
      <c r="BD986" s="66"/>
      <c r="BE986" s="68">
        <f t="shared" si="1719"/>
        <v>0</v>
      </c>
      <c r="BF986" s="67">
        <f t="shared" si="1809"/>
        <v>6482.1200000000017</v>
      </c>
      <c r="BG986" s="66"/>
      <c r="BH986" s="68">
        <f t="shared" si="1795"/>
        <v>0</v>
      </c>
      <c r="BI986" s="67">
        <f t="shared" si="1749"/>
        <v>29685.739999999983</v>
      </c>
      <c r="BJ986" s="66"/>
      <c r="BK986" s="68">
        <f t="shared" si="1721"/>
        <v>0</v>
      </c>
      <c r="BL986" s="67">
        <f t="shared" si="1778"/>
        <v>4141.4000000000005</v>
      </c>
      <c r="BM986" s="66"/>
      <c r="BN986" s="68">
        <f t="shared" si="1779"/>
        <v>0</v>
      </c>
      <c r="BO986" s="67">
        <f t="shared" si="1780"/>
        <v>5082.300000000002</v>
      </c>
      <c r="BP986" s="66"/>
      <c r="BQ986" s="68">
        <f t="shared" si="1767"/>
        <v>0</v>
      </c>
      <c r="BR986" s="67">
        <f t="shared" si="1753"/>
        <v>19869.01999999999</v>
      </c>
      <c r="BS986" s="66"/>
      <c r="BT986" s="66">
        <f t="shared" si="1768"/>
        <v>0</v>
      </c>
      <c r="BU986" s="67">
        <f t="shared" ref="BU986:BU1017" si="1814">BU985+BS986-BT986</f>
        <v>54369</v>
      </c>
      <c r="BV986" s="66"/>
      <c r="BW986" s="66">
        <f t="shared" si="1769"/>
        <v>0</v>
      </c>
      <c r="BX986" s="67">
        <f>+BX985+BV986-BW986-1286</f>
        <v>118742</v>
      </c>
      <c r="BY986" s="66"/>
      <c r="BZ986" s="66">
        <f t="shared" si="1770"/>
        <v>0</v>
      </c>
      <c r="CA986" s="67">
        <f t="shared" ref="CA986:CA1017" si="1815">+CA985+BY986-BZ986</f>
        <v>49849</v>
      </c>
      <c r="CB986" s="66"/>
      <c r="CC986" s="66">
        <f t="shared" si="1740"/>
        <v>1382.45</v>
      </c>
      <c r="CD986" s="67">
        <f t="shared" si="1743"/>
        <v>31732.09</v>
      </c>
      <c r="CE986" s="66"/>
      <c r="CF986" s="66">
        <f t="shared" ref="CF986:CF1000" si="1816">IF(OR(D986="NPC6AUZDB-BL030C",D986="NPC6AUZDB-BL030C",D986="NPC6AUZDB-BL025C",D986="NPC6AUZDB-BL010M",D986="NPC6AUZDB-BL015M",D986="NPC6AUZDB-BL002M",D986="NPC6AUZDB-BL050C",D986="NPC6AUZDB-BL002M",D986="NPC6AUZDA-BL030M",D986="NPC6AUZDB-BL150C",D986="NPC6AUZDB-BL005M",D986="NPC6AUZDB-BL003M",D986="NPC6AUZDB-BL007M",D986="NPC6AUZDB-BL001M"),E986*(F986+0.1),0)</f>
        <v>0</v>
      </c>
      <c r="CG986" s="67">
        <f t="shared" si="1782"/>
        <v>3696.6999999999994</v>
      </c>
      <c r="CH986" s="66"/>
      <c r="CI986" s="66">
        <f t="shared" si="1722"/>
        <v>0</v>
      </c>
      <c r="CJ986" s="67">
        <f t="shared" si="1797"/>
        <v>6757.8</v>
      </c>
      <c r="CK986" s="66"/>
      <c r="CL986" s="68">
        <f t="shared" si="1723"/>
        <v>0</v>
      </c>
      <c r="CM986" s="79">
        <f t="shared" si="1783"/>
        <v>4864</v>
      </c>
      <c r="CN986" s="66"/>
      <c r="CO986" s="68">
        <f t="shared" si="1724"/>
        <v>0</v>
      </c>
      <c r="CP986" s="79">
        <f t="shared" si="1784"/>
        <v>3955</v>
      </c>
      <c r="CQ986" s="66"/>
      <c r="CR986" s="68">
        <f t="shared" si="1725"/>
        <v>0</v>
      </c>
      <c r="CS986" s="79">
        <f t="shared" si="1756"/>
        <v>5186</v>
      </c>
      <c r="CT986" s="66"/>
      <c r="CU986" s="68">
        <f t="shared" si="1726"/>
        <v>0</v>
      </c>
      <c r="CV986" s="79">
        <f t="shared" si="1785"/>
        <v>6929</v>
      </c>
      <c r="CW986" s="66"/>
      <c r="CX986" s="66">
        <f t="shared" si="1801"/>
        <v>0</v>
      </c>
      <c r="CY986" s="40">
        <f t="shared" si="1745"/>
        <v>1186.9599999999982</v>
      </c>
      <c r="CZ986" s="65"/>
      <c r="DA986" s="66">
        <f t="shared" si="1728"/>
        <v>1286</v>
      </c>
      <c r="DB986" s="67">
        <f t="shared" si="1798"/>
        <v>59456</v>
      </c>
      <c r="DC986" s="66"/>
      <c r="DD986" s="66">
        <f t="shared" si="1729"/>
        <v>1286</v>
      </c>
      <c r="DE986" s="67">
        <f t="shared" si="1799"/>
        <v>106227</v>
      </c>
      <c r="DF986" s="66"/>
      <c r="DG986" s="69">
        <f t="shared" si="1730"/>
        <v>0</v>
      </c>
      <c r="DH986" s="67">
        <f t="shared" si="1744"/>
        <v>441134</v>
      </c>
      <c r="DI986" s="66"/>
      <c r="DJ986" s="66">
        <f t="shared" si="1731"/>
        <v>0</v>
      </c>
      <c r="DK986" s="67">
        <f t="shared" si="1786"/>
        <v>3768</v>
      </c>
      <c r="DM986" s="206">
        <f t="shared" si="1732"/>
        <v>0</v>
      </c>
      <c r="DN986" s="25">
        <f t="shared" si="1774"/>
        <v>0</v>
      </c>
      <c r="DO986" s="5"/>
      <c r="DP986" s="43">
        <f t="shared" si="1733"/>
        <v>0</v>
      </c>
      <c r="DQ986" s="27">
        <f t="shared" si="1787"/>
        <v>6819.5</v>
      </c>
      <c r="DR986" s="5"/>
      <c r="DS986" s="43">
        <f t="shared" si="1734"/>
        <v>0</v>
      </c>
      <c r="DT986" s="27">
        <f t="shared" si="1788"/>
        <v>4846</v>
      </c>
      <c r="DU986" s="5"/>
      <c r="DV986" s="43">
        <f t="shared" si="1735"/>
        <v>0</v>
      </c>
      <c r="DW986" s="27">
        <f t="shared" si="1789"/>
        <v>4835</v>
      </c>
      <c r="DX986" s="5"/>
      <c r="DY986" s="22">
        <f t="shared" si="1736"/>
        <v>0</v>
      </c>
      <c r="DZ986" s="25">
        <f t="shared" si="1790"/>
        <v>523</v>
      </c>
      <c r="EA986" s="22"/>
      <c r="EB986" s="22">
        <f t="shared" si="1737"/>
        <v>0</v>
      </c>
      <c r="EC986" s="28">
        <f t="shared" si="1791"/>
        <v>369</v>
      </c>
      <c r="ED986" s="5"/>
      <c r="EE986" s="43">
        <f t="shared" si="1738"/>
        <v>0</v>
      </c>
      <c r="EF986" s="27">
        <f t="shared" si="1792"/>
        <v>4769</v>
      </c>
      <c r="EG986" s="66"/>
      <c r="EH986" s="66">
        <f t="shared" si="1739"/>
        <v>0</v>
      </c>
      <c r="EI986" s="67">
        <f t="shared" si="1793"/>
        <v>22617</v>
      </c>
      <c r="EJ986" s="66"/>
      <c r="EK986" s="66">
        <f t="shared" si="1807"/>
        <v>0</v>
      </c>
      <c r="EL986" s="67">
        <f t="shared" si="1794"/>
        <v>21247</v>
      </c>
      <c r="EM986" s="110">
        <f t="shared" si="1808"/>
        <v>207648.14816000001</v>
      </c>
    </row>
    <row r="987" spans="1:143" ht="11.25" customHeight="1" x14ac:dyDescent="0.25">
      <c r="A987" s="11">
        <v>46172</v>
      </c>
      <c r="B987" s="187"/>
      <c r="C987" s="176">
        <v>8004992289</v>
      </c>
      <c r="D987" s="17" t="s">
        <v>346</v>
      </c>
      <c r="E987" s="18">
        <v>120</v>
      </c>
      <c r="F987" s="19">
        <v>2</v>
      </c>
      <c r="G987" s="20">
        <v>191516041851</v>
      </c>
      <c r="H987" s="66"/>
      <c r="I987" s="41">
        <f t="shared" si="1810"/>
        <v>0</v>
      </c>
      <c r="J987" s="48">
        <f t="shared" si="1760"/>
        <v>116093</v>
      </c>
      <c r="K987" s="66"/>
      <c r="L987" s="41">
        <f t="shared" si="1811"/>
        <v>0</v>
      </c>
      <c r="M987" s="48">
        <f t="shared" si="1771"/>
        <v>7752</v>
      </c>
      <c r="N987" s="66"/>
      <c r="O987" s="41">
        <f t="shared" si="1812"/>
        <v>0</v>
      </c>
      <c r="P987" s="48">
        <f t="shared" si="1761"/>
        <v>160136</v>
      </c>
      <c r="Q987" s="66"/>
      <c r="R987" s="66">
        <f t="shared" si="1742"/>
        <v>0</v>
      </c>
      <c r="S987" s="67">
        <f t="shared" si="1762"/>
        <v>100612</v>
      </c>
      <c r="T987" s="66"/>
      <c r="U987" s="66">
        <f t="shared" si="1800"/>
        <v>0</v>
      </c>
      <c r="V987" s="67">
        <f t="shared" si="1705"/>
        <v>97035.6</v>
      </c>
      <c r="X987" s="69">
        <f t="shared" si="1772"/>
        <v>0</v>
      </c>
      <c r="Y987" s="67">
        <f t="shared" si="1706"/>
        <v>6245</v>
      </c>
      <c r="Z987" s="66"/>
      <c r="AA987" s="68">
        <f t="shared" si="1802"/>
        <v>0</v>
      </c>
      <c r="AB987" s="67">
        <f t="shared" si="1707"/>
        <v>5897</v>
      </c>
      <c r="AC987" s="66"/>
      <c r="AD987" s="66">
        <f t="shared" si="1803"/>
        <v>0</v>
      </c>
      <c r="AE987" s="67">
        <f t="shared" si="1708"/>
        <v>3738</v>
      </c>
      <c r="AF987" s="66"/>
      <c r="AG987" s="78">
        <f t="shared" si="1804"/>
        <v>0</v>
      </c>
      <c r="AH987" s="79">
        <f t="shared" si="1709"/>
        <v>4534.5</v>
      </c>
      <c r="AI987" s="66"/>
      <c r="AJ987" s="68">
        <f t="shared" si="1746"/>
        <v>0</v>
      </c>
      <c r="AK987" s="67">
        <f t="shared" si="1710"/>
        <v>22013</v>
      </c>
      <c r="AL987" s="66"/>
      <c r="AM987" s="68">
        <f t="shared" si="1805"/>
        <v>0</v>
      </c>
      <c r="AN987" s="67">
        <f t="shared" si="1711"/>
        <v>8763.02</v>
      </c>
      <c r="AO987" s="66"/>
      <c r="AP987" s="68">
        <f t="shared" si="1773"/>
        <v>0</v>
      </c>
      <c r="AQ987" s="67">
        <f t="shared" si="1712"/>
        <v>80645</v>
      </c>
      <c r="AR987" s="66"/>
      <c r="AS987" s="68">
        <f t="shared" si="1716"/>
        <v>0</v>
      </c>
      <c r="AT987" s="67">
        <f t="shared" si="1713"/>
        <v>2020</v>
      </c>
      <c r="AU987" s="66"/>
      <c r="AV987" s="66">
        <f t="shared" si="1777"/>
        <v>0</v>
      </c>
      <c r="AW987" s="42">
        <f t="shared" si="1758"/>
        <v>1492.8000000000013</v>
      </c>
      <c r="AX987" s="66"/>
      <c r="AY987" s="66">
        <f t="shared" si="1717"/>
        <v>0</v>
      </c>
      <c r="AZ987" s="67">
        <f t="shared" si="1813"/>
        <v>1577.6</v>
      </c>
      <c r="BA987" s="66"/>
      <c r="BB987" s="68">
        <f t="shared" si="1718"/>
        <v>254.4</v>
      </c>
      <c r="BC987" s="67">
        <f t="shared" si="1806"/>
        <v>857.99999999999989</v>
      </c>
      <c r="BD987" s="66"/>
      <c r="BE987" s="68">
        <f t="shared" si="1719"/>
        <v>0</v>
      </c>
      <c r="BF987" s="67">
        <f t="shared" si="1809"/>
        <v>6482.1200000000017</v>
      </c>
      <c r="BG987" s="66"/>
      <c r="BH987" s="68">
        <f t="shared" si="1795"/>
        <v>0</v>
      </c>
      <c r="BI987" s="67">
        <f t="shared" si="1749"/>
        <v>29685.739999999983</v>
      </c>
      <c r="BJ987" s="66"/>
      <c r="BK987" s="68">
        <f t="shared" si="1721"/>
        <v>0</v>
      </c>
      <c r="BL987" s="67">
        <f t="shared" si="1778"/>
        <v>4141.4000000000005</v>
      </c>
      <c r="BM987" s="66"/>
      <c r="BN987" s="68">
        <f t="shared" si="1779"/>
        <v>0</v>
      </c>
      <c r="BO987" s="67">
        <f t="shared" si="1780"/>
        <v>5082.300000000002</v>
      </c>
      <c r="BP987" s="66"/>
      <c r="BQ987" s="68">
        <f t="shared" si="1767"/>
        <v>0</v>
      </c>
      <c r="BR987" s="67">
        <f t="shared" si="1753"/>
        <v>19869.01999999999</v>
      </c>
      <c r="BS987" s="66"/>
      <c r="BT987" s="66">
        <f t="shared" si="1768"/>
        <v>240</v>
      </c>
      <c r="BU987" s="67">
        <f t="shared" si="1814"/>
        <v>54129</v>
      </c>
      <c r="BV987" s="66"/>
      <c r="BW987" s="66">
        <f t="shared" si="1769"/>
        <v>240</v>
      </c>
      <c r="BX987" s="67">
        <f t="shared" ref="BX987:BX1021" si="1817">+BX986+BV987-BW987</f>
        <v>118502</v>
      </c>
      <c r="BY987" s="66"/>
      <c r="BZ987" s="66">
        <f t="shared" si="1770"/>
        <v>240</v>
      </c>
      <c r="CA987" s="67">
        <f t="shared" si="1815"/>
        <v>49609</v>
      </c>
      <c r="CB987" s="66"/>
      <c r="CC987" s="66">
        <f t="shared" si="1740"/>
        <v>0</v>
      </c>
      <c r="CD987" s="67">
        <f t="shared" si="1743"/>
        <v>31732.09</v>
      </c>
      <c r="CE987" s="66"/>
      <c r="CF987" s="66">
        <f t="shared" si="1816"/>
        <v>0</v>
      </c>
      <c r="CG987" s="67">
        <f t="shared" si="1782"/>
        <v>3696.6999999999994</v>
      </c>
      <c r="CH987" s="66"/>
      <c r="CI987" s="66">
        <f t="shared" si="1722"/>
        <v>0</v>
      </c>
      <c r="CJ987" s="67">
        <f t="shared" si="1797"/>
        <v>6757.8</v>
      </c>
      <c r="CK987" s="66"/>
      <c r="CL987" s="68">
        <f t="shared" si="1723"/>
        <v>0</v>
      </c>
      <c r="CM987" s="79">
        <f t="shared" si="1783"/>
        <v>4864</v>
      </c>
      <c r="CN987" s="66"/>
      <c r="CO987" s="68">
        <f t="shared" si="1724"/>
        <v>0</v>
      </c>
      <c r="CP987" s="79">
        <f t="shared" si="1784"/>
        <v>3955</v>
      </c>
      <c r="CQ987" s="66"/>
      <c r="CR987" s="68">
        <f t="shared" si="1725"/>
        <v>0</v>
      </c>
      <c r="CS987" s="79">
        <f t="shared" si="1756"/>
        <v>5186</v>
      </c>
      <c r="CT987" s="66"/>
      <c r="CU987" s="68">
        <f t="shared" si="1726"/>
        <v>0</v>
      </c>
      <c r="CV987" s="79">
        <f t="shared" si="1785"/>
        <v>6929</v>
      </c>
      <c r="CW987" s="66"/>
      <c r="CX987" s="66">
        <f t="shared" si="1801"/>
        <v>0</v>
      </c>
      <c r="CY987" s="40">
        <f t="shared" si="1745"/>
        <v>1186.9599999999982</v>
      </c>
      <c r="CZ987" s="65"/>
      <c r="DA987" s="66">
        <f t="shared" si="1728"/>
        <v>0</v>
      </c>
      <c r="DB987" s="67">
        <f t="shared" si="1798"/>
        <v>59456</v>
      </c>
      <c r="DC987" s="66"/>
      <c r="DD987" s="66">
        <f t="shared" si="1729"/>
        <v>0</v>
      </c>
      <c r="DE987" s="67">
        <f t="shared" si="1799"/>
        <v>106227</v>
      </c>
      <c r="DF987" s="66"/>
      <c r="DG987" s="69">
        <f t="shared" si="1730"/>
        <v>0</v>
      </c>
      <c r="DH987" s="67">
        <f t="shared" si="1744"/>
        <v>441134</v>
      </c>
      <c r="DI987" s="66"/>
      <c r="DJ987" s="66">
        <f t="shared" si="1731"/>
        <v>0</v>
      </c>
      <c r="DK987" s="67">
        <f t="shared" si="1786"/>
        <v>3768</v>
      </c>
      <c r="DM987" s="206">
        <f t="shared" si="1732"/>
        <v>0</v>
      </c>
      <c r="DN987" s="25">
        <f t="shared" si="1774"/>
        <v>0</v>
      </c>
      <c r="DO987" s="5"/>
      <c r="DP987" s="43">
        <f t="shared" si="1733"/>
        <v>0</v>
      </c>
      <c r="DQ987" s="27">
        <f t="shared" si="1787"/>
        <v>6819.5</v>
      </c>
      <c r="DR987" s="5"/>
      <c r="DS987" s="43">
        <f t="shared" si="1734"/>
        <v>0</v>
      </c>
      <c r="DT987" s="27">
        <f t="shared" si="1788"/>
        <v>4846</v>
      </c>
      <c r="DU987" s="5"/>
      <c r="DV987" s="43">
        <f t="shared" si="1735"/>
        <v>0</v>
      </c>
      <c r="DW987" s="27">
        <f t="shared" si="1789"/>
        <v>4835</v>
      </c>
      <c r="DX987" s="5"/>
      <c r="DY987" s="22">
        <f t="shared" si="1736"/>
        <v>0</v>
      </c>
      <c r="DZ987" s="25">
        <f t="shared" si="1790"/>
        <v>523</v>
      </c>
      <c r="EA987" s="22"/>
      <c r="EB987" s="22">
        <f t="shared" si="1737"/>
        <v>0</v>
      </c>
      <c r="EC987" s="28">
        <f t="shared" si="1791"/>
        <v>369</v>
      </c>
      <c r="ED987" s="5"/>
      <c r="EE987" s="43">
        <f t="shared" si="1738"/>
        <v>0</v>
      </c>
      <c r="EF987" s="27">
        <f t="shared" si="1792"/>
        <v>4769</v>
      </c>
      <c r="EG987" s="66"/>
      <c r="EH987" s="66">
        <f t="shared" si="1739"/>
        <v>0</v>
      </c>
      <c r="EI987" s="67">
        <f t="shared" si="1793"/>
        <v>22617</v>
      </c>
      <c r="EJ987" s="66"/>
      <c r="EK987" s="66">
        <f t="shared" si="1807"/>
        <v>0</v>
      </c>
      <c r="EL987" s="67">
        <f t="shared" si="1794"/>
        <v>21247</v>
      </c>
      <c r="EM987" s="110">
        <f t="shared" si="1808"/>
        <v>207521.87776000003</v>
      </c>
    </row>
    <row r="988" spans="1:143" ht="11.25" customHeight="1" x14ac:dyDescent="0.25">
      <c r="A988" s="11">
        <v>46172</v>
      </c>
      <c r="B988" s="187"/>
      <c r="C988" s="176">
        <v>8004992290</v>
      </c>
      <c r="D988" s="17" t="s">
        <v>231</v>
      </c>
      <c r="E988" s="18">
        <v>100</v>
      </c>
      <c r="F988" s="19">
        <v>3</v>
      </c>
      <c r="G988" s="20">
        <v>191516052307</v>
      </c>
      <c r="H988" s="66"/>
      <c r="I988" s="41">
        <f t="shared" si="1810"/>
        <v>0</v>
      </c>
      <c r="J988" s="48">
        <f t="shared" si="1760"/>
        <v>116093</v>
      </c>
      <c r="K988" s="66"/>
      <c r="L988" s="41">
        <f t="shared" si="1811"/>
        <v>0</v>
      </c>
      <c r="M988" s="48">
        <f t="shared" si="1771"/>
        <v>7752</v>
      </c>
      <c r="N988" s="66"/>
      <c r="O988" s="41">
        <f t="shared" si="1812"/>
        <v>0</v>
      </c>
      <c r="P988" s="48">
        <f t="shared" si="1761"/>
        <v>160136</v>
      </c>
      <c r="Q988" s="66"/>
      <c r="R988" s="66">
        <f t="shared" si="1742"/>
        <v>0</v>
      </c>
      <c r="S988" s="67">
        <f t="shared" si="1762"/>
        <v>100612</v>
      </c>
      <c r="T988" s="66"/>
      <c r="U988" s="66">
        <f t="shared" si="1800"/>
        <v>0</v>
      </c>
      <c r="V988" s="67">
        <f t="shared" si="1705"/>
        <v>97035.6</v>
      </c>
      <c r="X988" s="69">
        <f t="shared" si="1772"/>
        <v>0</v>
      </c>
      <c r="Y988" s="67">
        <f t="shared" si="1706"/>
        <v>6245</v>
      </c>
      <c r="Z988" s="66"/>
      <c r="AA988" s="68">
        <f t="shared" si="1802"/>
        <v>0</v>
      </c>
      <c r="AB988" s="67">
        <f t="shared" si="1707"/>
        <v>5897</v>
      </c>
      <c r="AC988" s="66"/>
      <c r="AD988" s="66">
        <f t="shared" si="1803"/>
        <v>0</v>
      </c>
      <c r="AE988" s="67">
        <f t="shared" si="1708"/>
        <v>3738</v>
      </c>
      <c r="AF988" s="66"/>
      <c r="AG988" s="78">
        <f t="shared" si="1804"/>
        <v>0</v>
      </c>
      <c r="AH988" s="79">
        <f t="shared" si="1709"/>
        <v>4534.5</v>
      </c>
      <c r="AI988" s="66"/>
      <c r="AJ988" s="68">
        <f t="shared" si="1746"/>
        <v>0</v>
      </c>
      <c r="AK988" s="67">
        <f t="shared" si="1710"/>
        <v>22013</v>
      </c>
      <c r="AL988" s="66"/>
      <c r="AM988" s="68">
        <f t="shared" si="1805"/>
        <v>0</v>
      </c>
      <c r="AN988" s="67">
        <f t="shared" si="1711"/>
        <v>8763.02</v>
      </c>
      <c r="AO988" s="66"/>
      <c r="AP988" s="68">
        <f t="shared" si="1773"/>
        <v>0</v>
      </c>
      <c r="AQ988" s="67">
        <f t="shared" si="1712"/>
        <v>80645</v>
      </c>
      <c r="AR988" s="66"/>
      <c r="AS988" s="68">
        <f t="shared" si="1716"/>
        <v>0</v>
      </c>
      <c r="AT988" s="67">
        <f t="shared" si="1713"/>
        <v>2020</v>
      </c>
      <c r="AU988" s="66"/>
      <c r="AV988" s="66">
        <f t="shared" si="1777"/>
        <v>0</v>
      </c>
      <c r="AW988" s="42">
        <f t="shared" si="1758"/>
        <v>1492.8000000000013</v>
      </c>
      <c r="AX988" s="66"/>
      <c r="AY988" s="66">
        <f t="shared" si="1717"/>
        <v>0</v>
      </c>
      <c r="AZ988" s="67">
        <f t="shared" si="1813"/>
        <v>1577.6</v>
      </c>
      <c r="BA988" s="66"/>
      <c r="BB988" s="68">
        <f t="shared" si="1718"/>
        <v>312</v>
      </c>
      <c r="BC988" s="67">
        <f t="shared" si="1806"/>
        <v>545.99999999999989</v>
      </c>
      <c r="BD988" s="66"/>
      <c r="BE988" s="68">
        <f t="shared" si="1719"/>
        <v>0</v>
      </c>
      <c r="BF988" s="67">
        <f t="shared" si="1809"/>
        <v>6482.1200000000017</v>
      </c>
      <c r="BG988" s="66"/>
      <c r="BH988" s="68">
        <f t="shared" si="1795"/>
        <v>0</v>
      </c>
      <c r="BI988" s="67">
        <f t="shared" si="1749"/>
        <v>29685.739999999983</v>
      </c>
      <c r="BJ988" s="66"/>
      <c r="BK988" s="68">
        <f t="shared" si="1721"/>
        <v>0</v>
      </c>
      <c r="BL988" s="67">
        <f t="shared" si="1778"/>
        <v>4141.4000000000005</v>
      </c>
      <c r="BM988" s="66"/>
      <c r="BN988" s="68">
        <f t="shared" si="1779"/>
        <v>0</v>
      </c>
      <c r="BO988" s="67">
        <f t="shared" si="1780"/>
        <v>5082.300000000002</v>
      </c>
      <c r="BP988" s="66"/>
      <c r="BQ988" s="68">
        <f t="shared" si="1767"/>
        <v>0</v>
      </c>
      <c r="BR988" s="67">
        <f t="shared" si="1753"/>
        <v>19869.01999999999</v>
      </c>
      <c r="BS988" s="66"/>
      <c r="BT988" s="66">
        <f t="shared" si="1768"/>
        <v>200</v>
      </c>
      <c r="BU988" s="67">
        <f t="shared" si="1814"/>
        <v>53929</v>
      </c>
      <c r="BV988" s="66"/>
      <c r="BW988" s="66">
        <f t="shared" si="1769"/>
        <v>200</v>
      </c>
      <c r="BX988" s="67">
        <f t="shared" si="1817"/>
        <v>118302</v>
      </c>
      <c r="BY988" s="66"/>
      <c r="BZ988" s="66">
        <f t="shared" si="1770"/>
        <v>200</v>
      </c>
      <c r="CA988" s="67">
        <f t="shared" si="1815"/>
        <v>49409</v>
      </c>
      <c r="CB988" s="66"/>
      <c r="CC988" s="66">
        <f t="shared" si="1740"/>
        <v>0</v>
      </c>
      <c r="CD988" s="67">
        <f t="shared" si="1743"/>
        <v>31732.09</v>
      </c>
      <c r="CE988" s="66"/>
      <c r="CF988" s="66">
        <f t="shared" si="1816"/>
        <v>0</v>
      </c>
      <c r="CG988" s="67">
        <f t="shared" si="1782"/>
        <v>3696.6999999999994</v>
      </c>
      <c r="CH988" s="66"/>
      <c r="CI988" s="66">
        <f t="shared" si="1722"/>
        <v>0</v>
      </c>
      <c r="CJ988" s="67">
        <f t="shared" si="1797"/>
        <v>6757.8</v>
      </c>
      <c r="CK988" s="66"/>
      <c r="CL988" s="68">
        <f t="shared" si="1723"/>
        <v>0</v>
      </c>
      <c r="CM988" s="79">
        <f t="shared" si="1783"/>
        <v>4864</v>
      </c>
      <c r="CN988" s="66"/>
      <c r="CO988" s="68">
        <f t="shared" si="1724"/>
        <v>0</v>
      </c>
      <c r="CP988" s="79">
        <f t="shared" si="1784"/>
        <v>3955</v>
      </c>
      <c r="CQ988" s="66"/>
      <c r="CR988" s="68">
        <f t="shared" si="1725"/>
        <v>0</v>
      </c>
      <c r="CS988" s="79">
        <f t="shared" si="1756"/>
        <v>5186</v>
      </c>
      <c r="CT988" s="66"/>
      <c r="CU988" s="68">
        <f t="shared" si="1726"/>
        <v>0</v>
      </c>
      <c r="CV988" s="79">
        <f t="shared" si="1785"/>
        <v>6929</v>
      </c>
      <c r="CW988" s="66"/>
      <c r="CX988" s="66">
        <f t="shared" si="1801"/>
        <v>0</v>
      </c>
      <c r="CY988" s="40">
        <f t="shared" si="1745"/>
        <v>1186.9599999999982</v>
      </c>
      <c r="CZ988" s="65"/>
      <c r="DA988" s="66">
        <f t="shared" si="1728"/>
        <v>0</v>
      </c>
      <c r="DB988" s="67">
        <f t="shared" si="1798"/>
        <v>59456</v>
      </c>
      <c r="DC988" s="66"/>
      <c r="DD988" s="66">
        <f t="shared" si="1729"/>
        <v>0</v>
      </c>
      <c r="DE988" s="67">
        <f t="shared" si="1799"/>
        <v>106227</v>
      </c>
      <c r="DF988" s="66"/>
      <c r="DG988" s="69">
        <f t="shared" si="1730"/>
        <v>0</v>
      </c>
      <c r="DH988" s="67">
        <f t="shared" si="1744"/>
        <v>441134</v>
      </c>
      <c r="DI988" s="66"/>
      <c r="DJ988" s="66">
        <f t="shared" si="1731"/>
        <v>0</v>
      </c>
      <c r="DK988" s="67">
        <f t="shared" si="1786"/>
        <v>3768</v>
      </c>
      <c r="DM988" s="206">
        <f t="shared" si="1732"/>
        <v>0</v>
      </c>
      <c r="DN988" s="25">
        <f t="shared" si="1774"/>
        <v>0</v>
      </c>
      <c r="DO988" s="5"/>
      <c r="DP988" s="43">
        <f t="shared" si="1733"/>
        <v>0</v>
      </c>
      <c r="DQ988" s="27">
        <f t="shared" si="1787"/>
        <v>6819.5</v>
      </c>
      <c r="DR988" s="5"/>
      <c r="DS988" s="43">
        <f t="shared" si="1734"/>
        <v>0</v>
      </c>
      <c r="DT988" s="27">
        <f t="shared" si="1788"/>
        <v>4846</v>
      </c>
      <c r="DU988" s="5"/>
      <c r="DV988" s="43">
        <f t="shared" si="1735"/>
        <v>0</v>
      </c>
      <c r="DW988" s="27">
        <f t="shared" si="1789"/>
        <v>4835</v>
      </c>
      <c r="DX988" s="5"/>
      <c r="DY988" s="22">
        <f t="shared" si="1736"/>
        <v>0</v>
      </c>
      <c r="DZ988" s="25">
        <f t="shared" si="1790"/>
        <v>523</v>
      </c>
      <c r="EA988" s="22"/>
      <c r="EB988" s="22">
        <f t="shared" si="1737"/>
        <v>0</v>
      </c>
      <c r="EC988" s="28">
        <f t="shared" si="1791"/>
        <v>369</v>
      </c>
      <c r="ED988" s="5"/>
      <c r="EE988" s="43">
        <f t="shared" si="1738"/>
        <v>0</v>
      </c>
      <c r="EF988" s="27">
        <f t="shared" si="1792"/>
        <v>4769</v>
      </c>
      <c r="EG988" s="66"/>
      <c r="EH988" s="66">
        <f t="shared" si="1739"/>
        <v>0</v>
      </c>
      <c r="EI988" s="67">
        <f t="shared" si="1793"/>
        <v>22617</v>
      </c>
      <c r="EJ988" s="66"/>
      <c r="EK988" s="66">
        <f t="shared" si="1807"/>
        <v>0</v>
      </c>
      <c r="EL988" s="67">
        <f t="shared" si="1794"/>
        <v>21247</v>
      </c>
      <c r="EM988" s="110">
        <f t="shared" si="1808"/>
        <v>206889.57804000002</v>
      </c>
    </row>
    <row r="989" spans="1:143" ht="11.25" customHeight="1" x14ac:dyDescent="0.25">
      <c r="A989" s="11">
        <v>46172</v>
      </c>
      <c r="B989" s="11"/>
      <c r="C989" s="176">
        <v>8004992294</v>
      </c>
      <c r="D989" s="17" t="s">
        <v>36</v>
      </c>
      <c r="E989" s="18">
        <v>1460</v>
      </c>
      <c r="F989" s="19">
        <v>0.5</v>
      </c>
      <c r="G989" s="20">
        <v>191516092051</v>
      </c>
      <c r="H989" s="66"/>
      <c r="I989" s="41">
        <f t="shared" si="1810"/>
        <v>0</v>
      </c>
      <c r="J989" s="48">
        <f t="shared" si="1760"/>
        <v>116093</v>
      </c>
      <c r="K989" s="66"/>
      <c r="L989" s="41">
        <f t="shared" si="1811"/>
        <v>0</v>
      </c>
      <c r="M989" s="48">
        <f t="shared" si="1771"/>
        <v>7752</v>
      </c>
      <c r="N989" s="66"/>
      <c r="O989" s="41">
        <f t="shared" si="1812"/>
        <v>0</v>
      </c>
      <c r="P989" s="48">
        <f t="shared" si="1761"/>
        <v>160136</v>
      </c>
      <c r="Q989" s="66"/>
      <c r="R989" s="66">
        <f t="shared" si="1742"/>
        <v>0</v>
      </c>
      <c r="S989" s="67">
        <f t="shared" si="1762"/>
        <v>100612</v>
      </c>
      <c r="T989" s="66"/>
      <c r="U989" s="66">
        <f t="shared" si="1800"/>
        <v>0</v>
      </c>
      <c r="V989" s="67">
        <f t="shared" ref="V989:V1052" si="1818">V988+T989-U989</f>
        <v>97035.6</v>
      </c>
      <c r="X989" s="69">
        <f t="shared" si="1772"/>
        <v>0</v>
      </c>
      <c r="Y989" s="67">
        <f t="shared" ref="Y989:Y1052" si="1819">Y988+W989-X989</f>
        <v>6245</v>
      </c>
      <c r="Z989" s="66"/>
      <c r="AA989" s="68">
        <f t="shared" si="1802"/>
        <v>0</v>
      </c>
      <c r="AB989" s="67">
        <f t="shared" ref="AB989:AB1052" si="1820">+AB988+Z989-AA989</f>
        <v>5897</v>
      </c>
      <c r="AC989" s="66"/>
      <c r="AD989" s="66">
        <f t="shared" si="1803"/>
        <v>0</v>
      </c>
      <c r="AE989" s="67">
        <f t="shared" ref="AE989:AE1052" si="1821">+AE988+AC989-AD989</f>
        <v>3738</v>
      </c>
      <c r="AF989" s="66"/>
      <c r="AG989" s="78">
        <f t="shared" si="1804"/>
        <v>0</v>
      </c>
      <c r="AH989" s="79">
        <f t="shared" ref="AH989:AH1052" si="1822">+AH988+AF989-AG989</f>
        <v>4534.5</v>
      </c>
      <c r="AI989" s="66"/>
      <c r="AJ989" s="68">
        <f t="shared" si="1746"/>
        <v>0</v>
      </c>
      <c r="AK989" s="67">
        <f t="shared" ref="AK989:AK1052" si="1823">+AK988+AI989-AJ989</f>
        <v>22013</v>
      </c>
      <c r="AL989" s="66"/>
      <c r="AM989" s="68">
        <f t="shared" si="1805"/>
        <v>0</v>
      </c>
      <c r="AN989" s="67">
        <f t="shared" ref="AN989:AN1052" si="1824">+AN988+AL989-AM989</f>
        <v>8763.02</v>
      </c>
      <c r="AO989" s="66"/>
      <c r="AP989" s="68">
        <f t="shared" si="1773"/>
        <v>0</v>
      </c>
      <c r="AQ989" s="67">
        <f t="shared" ref="AQ989:AQ1052" si="1825">+AQ988+AO989-AP989</f>
        <v>80645</v>
      </c>
      <c r="AR989" s="66"/>
      <c r="AS989" s="68">
        <f t="shared" si="1716"/>
        <v>0</v>
      </c>
      <c r="AT989" s="67">
        <f t="shared" ref="AT989:AT1052" si="1826">+AT988+AR989-AS989</f>
        <v>2020</v>
      </c>
      <c r="AU989" s="66"/>
      <c r="AV989" s="66">
        <f t="shared" si="1777"/>
        <v>0</v>
      </c>
      <c r="AW989" s="42">
        <f t="shared" si="1758"/>
        <v>1492.8000000000013</v>
      </c>
      <c r="AX989" s="66"/>
      <c r="AY989" s="66">
        <f t="shared" si="1717"/>
        <v>0</v>
      </c>
      <c r="AZ989" s="67">
        <f t="shared" si="1813"/>
        <v>1577.6</v>
      </c>
      <c r="BA989" s="66"/>
      <c r="BB989" s="68">
        <f t="shared" si="1718"/>
        <v>0</v>
      </c>
      <c r="BC989" s="67">
        <f t="shared" si="1806"/>
        <v>545.99999999999989</v>
      </c>
      <c r="BD989" s="66"/>
      <c r="BE989" s="68">
        <f t="shared" si="1719"/>
        <v>0</v>
      </c>
      <c r="BF989" s="67">
        <f t="shared" si="1809"/>
        <v>6482.1200000000017</v>
      </c>
      <c r="BG989" s="66"/>
      <c r="BH989" s="68">
        <f t="shared" si="1795"/>
        <v>0</v>
      </c>
      <c r="BI989" s="67">
        <f t="shared" si="1749"/>
        <v>29685.739999999983</v>
      </c>
      <c r="BJ989" s="66"/>
      <c r="BK989" s="68">
        <f t="shared" si="1721"/>
        <v>0</v>
      </c>
      <c r="BL989" s="67">
        <f t="shared" si="1778"/>
        <v>4141.4000000000005</v>
      </c>
      <c r="BM989" s="66"/>
      <c r="BN989" s="68">
        <f t="shared" si="1779"/>
        <v>0</v>
      </c>
      <c r="BO989" s="67">
        <f t="shared" si="1780"/>
        <v>5082.300000000002</v>
      </c>
      <c r="BP989" s="66"/>
      <c r="BQ989" s="68">
        <f t="shared" ref="BQ989:BQ1020" si="1827">IF(OR(D989="NPP06UZDB-WT150C",D989="NPP06UZDB-WT015M",D989="NPP06UZDB-WT005M",D989="NPP06UZDB-WT005M",D989="NPP06UZDB-WT250C",D989="NPP06UZDB-WT007M",D989="NPP06UZDB-WT010M",D989="NPP06UZDB-WT001M",D989="NPP06UZDB-WT002M",D989="NPP06UZDB-WT008M",D989="NPC06UZDB-WT030C",D989="NPC06UZDB-WT020C",D989="NPC06UZDB-WT020C",D989="NPC06UZDB-WT450C",D989="NPC06UZDB-WT015C",D989="CO155E2-08C150",D989="NPC06UZDB-WT016M",D989="NPC06UZDB-WT025M",D989="NPC06UZDB-WT012M",D989="NPC06UZDB-WT009M",D989="NPC06UZDB-WT750C",D989="NPC06UZDB-WT030M",D989="CO155E2-08C750",D989="NPC06UZDB-WT050M",D989="NPC06UZDB-WT007M",D989="NPC06UZDB-WT025M",D989="NPC06UZDB-WT025C",D989="NPC06UZDB-WT250C",D989="CO155E2-08C250",D989="CO155E2-08M007",D989="CO155E2-08M015",D989="CO155E2-08C150",D989="NPC06UZDB-WT150C",D989="NPC06UZDB-WT050C",D989="CO155E2-08F008",D989="CO155E2-08F005",D989="CO155E2-08C050",D989="CO155E2-08M001",D989="CO155E2-08M002",D989="CO155E2-08M003",D989="CO155E2-08M004",D989="CO155E2-08M005",D989="CO155E2-08M006",D989="CO155E2-08M008",D989="CO155E2-08M020",D989="CO155E2-08M010",D989="NPC06UZDB-WT050C",D989="NPC06UZDB-WT001M",D989="NPC06UZDB-WT002M",D989="NPC06UZDB-WT003M",D989="NPC06UZDB-WT004M",D989="NPC06UZDB-WT005M",D989="NPC06UZDB-WT006M",D989="NPC06UZDB-WT008M",D989="NPC06UZDB-WT010M",D989="NPC06UZDB-WT015M",D989="NPC06UZDB-WT020M",),E989*(F989+0.12),0)</f>
        <v>905.2</v>
      </c>
      <c r="BR989" s="67">
        <f t="shared" si="1753"/>
        <v>18963.819999999989</v>
      </c>
      <c r="BS989" s="66"/>
      <c r="BT989" s="66">
        <f t="shared" ref="BT989:BT1014" si="1828">IF(OR(D989="NPC06UZDB-YL020M",D989="NPC06UZDB-WT020C",D989="CO155E2-0ZC750",D989="CO155E2-09M008",D989="NPC06UZDB-BL011M",D989="NPC06UZDB-OR008M",D989="NPC06UZDB-WT450C",D989="NPC06UZDB-GN015M",D989="NPC06UZDB-RD015M",D989="NPC06UZDB-YL004M",D989="CO155E2-07C150",D989="NPC06UZDB-WT015C",D989="NPC06UZDB-GY350C",D989="NPC06UZDB-OR350C",D989="NPC06UZDB-YL003M",D989="CO155E2-0MC150 ",D989="NPC06UZDB-GY030M",D989="NPC06UZDB-YL250C",D989="CO155E2-09C050",D989="CO155E2-08C150",D989="NPC06UZDB-GN250C",D989="NPC06UZDB-BL250C",D989="NPC06UZDB-WT004M",D989="NPC06UZDB-RD150C",D989="NPC06UZDB-RD150C",D989="NPC06UZDB-BL009M",D989="NPC06UZDB-GY020C",D989="NPC06UZDB-GN020C",D989="NPC06UZDB-RD020C",D989="NPC06UZDB-YL020C",D989="NPC06UZDB-GY030M",D989="CO155E2-0MC250",D989="CO155E2-0MC150",D989="NPC06UZDB-BL020C",D989="NPC06UZDB-OR150C",D989="NPC06UZDB-BL012M",D989="NPC06UZDB-BK350C",D989="NPC06UZDB-GN350C",D989="NPC06UZDB-GN450C",D989="NPC06UZDB-GY350C",D989="NPC06UZDB-OR350C",D989="NPC06UZDB-YL350C",D989="CO155E2-0CM007",D989="NPC06UZDB-GN007M",D989="NPC06UZDB-GY150C",D989="NPC06UZDB-OR007M",D989="NPC06UZDB-BL015C",D989="NPC06UZDB-BL030C",D989="NPC06UZDB-BL013M",D989="NPC06UZDB-WT016M",D989="NPC06UZDB-WT025M",D989="CO155E2-0ZC050",D989="CO155E2-0ZC250",D989="CO155E2-0ZM009",D989="CO155E2-0ZM008",D989="CO155E2-0ZM006",D989="CO155E2-0ZM012",D989="NPC06UZDB-BK016M",D989="NPC06UZDB-BK011M",D989="NPC06UZDB-GY250C",D989="NPC06UZDB-GY007M",D989="CO155E2-07M015",D989="CO155E2-0ZM004",D989="CO155E2-09M004",D989="CO155E2-0CC050",D989="CO155E2-09M015",D989="CO155E2-0ZC150",D989="CO155E2-01M007",D989="CO155E2-07M010",D989="NPC06UZDB-YL050C",D989="NPC06UZDB-OR007M",D989="NPC06UZDB-GN050C",D989="NPC06UZDB-WT012M",D989="NPC06UZDB-GY006M",D989="NPC06UZDB-GY008M",D989="CO155E2-0ZM015",D989="NPC06UZDB-RD050C",D989="NPC06UZDB-RD150C",D989="NPC06UZDB-WT009M",D989="CO155E2-01M004",D989="NPC06UZDB-OR015M",D989="NPC06UZDB-GN750C",D989="NPC06UZDB-WT750C",D989="CO155E2-0MM010",D989="CO155E2-07M005",D989="CO155E2-07M007",D989="NPC06UZDB-BK750C",D989="CO155E2-07C050",D989="CO155E2-01M007",D989="CO155E2-0MC050",D989="NPC06UZDB-BK010M",D989="NPC06UZDB-BK150C",D989="NPC06UZDB-BK250C",D989="NPC06UZDB-RD750C",D989="NPC06UZDB-WT030M",D989="CO155E2-01C050",D989="CO155E2-08C750",D989="NPC06UZDB-WT050M",D989="NPC06UZDB-GY050C",D989="CO155E2-0ZM010",D989="NPC06UZDB-BK007M",D989="CO155E2-0CC250",D989="CO155E2-01C250",D989="NPC06UZDB-WT007M",D989="CO155E2-06C150",D989="NPC06UZDB-WT025M",D989="NPC06UZDB-WT025C",D989="NPC06UZDB-GY750C",D989="NPC06UZDB-WT250C",D989="CO155E2-09M010",D989="CO155E2-06M001",D989="CO155E2-0ZM005",D989="NPC06UZDB-YL010M",D989="NPC06UZDB-GN150C",D989="NPC06UZDB-RD005M",D989="NPC06UZDB-GY007M",D989="NPC06UZDB-GY020M",D989="NPC06UZDB-YL005M",D989="NPC06UZDB-YL007M",D989="NPC06UZDB-YL150C",D989="NPC06UZDB-OR750C",D989="CO155E2-0ZC150",D989="CO155E2-0ZM015",D989="NPC06UZDB-OR020M",D989="CO155E2-09M015",D989="CO155E2-0MM015",D989="CO155E2-01C150",D989="CO155E2-01C250",D989="CO155E2-01M015",D989="CO155E2-07C150",D989="CO155E2-08C250",D989="CO155E2-09C150",D989="CO155E2-0CC150",D989="CO155E2-0CM015",D989="CO155E2-01M003",D989="CO155E2-01M005",D989="NPC06UZDB-GN020M",D989="CO155E2-09M005",D989="NPC06UZDB-BK005M",D989="NPC06UZDB-BL020M",D989="NPC06UZDB-RD010M",D989="NPC06UZDB-RD020M",D989="CO155E2-08M015",D989="CO155E2-08C150",D989="CO155E2-01M001",D989="CO155E2-01M002",D989="CO155E2-06M003",D989="CO155E2-07M001",D989="CO155E2-09M003",D989="CO155E2-09M001",D989="CO155E2-09M007",D989="CO155E2-0ZM003",D989="CO155E2-0MM003",D989="CO155E2-0MM005",D989="CO155E2-0MM007",D989="CO155E2-0ZM007",D989="CO155E2-01M010",D989="NPC06UZDB-WT150C",D989="NPC06UZDB-WT050C",D989="NPC06UZDB-BL002M",D989="CO155E2-0CM010",D989="CO155E2-08F008",D989="CO155E2-08F005",D989="CO155E2-08C050",D989="NPC06UZDB-BL750C",D989="CO155E2-07M003",D989="NPC06UZDB-BL150C",D989="NPC06UZDB-BL020M",D989="NPC06UZDB-BL050C",D989="NPC06UZDB-BL008M",D989="NPC06UZDB-BL006M",D989="NPC06UZDB-GY450C",D989="NPC06UZDB-GY015M",D989="NPC06UZDB-GY150C",D989="NPC06UZDB-BL010M",D989="NPC06UZDB-GN010M",D989="NPC06UZDB-BK050C",D989="NPC06UZDB-GN125C",D989="NPC06UZDB-GN012M",D989="NPC06UZDB-BK001M",D989="NPC06UZDB-BL007M",D989="NPC06UZDB-GY450C",D989="NPC06UZDB-OR050C",D989="CO155E2-0MM001",D989="CO155E2-06M002",D989="CO155E2-0MM002",D989="NPC06UZDB-GN001M",D989="NPC06UZDB-GN002M",D989="NPC06UZDB-GN003M",D989="NPC06UZDB-GN004M",D989="NPC06UZDB-GN005M",D989="NPC06UZDB-GN006M",D989="NPC06UZDB-WT050C",D989="NPC06UZDB-OR001M",D989="NPC06UZDB-OR002M",D989="NPC06UZDB-OR003M",D989="NPC06UZDB-OR004M",D989="NPC06UZDB-OR005M",D989="NPC06UZDB-OR006M",D989="NPC06UZDB-OR010M",D989="CO155E2-07M002",D989="NPC06UZDB-RD001M",D989="NPC06UZDB-RD002M",D989="NPC06UZDB-RD002M",D989="NPC06UZDB-RD003M",D989="NPC06UZDB-RD004M",D989="CO155E2-0ZM001",D989="CO155E2-0ZM002",D989="NPC06UZDB-BK002M",D989="NPC06UZDB-BK003M",D989="NPC06UZDB-BL001M",D989="NPC06UZDB-BL002M",D989="NPC06UZDB-BL003M",D989="NPC06UZDB-BL004M",D989="NPC06UZDB-BL005M",D989="NPC06UZDB-BL015M",D989="NPC06UZDB-GY010M",D989="NPC06UZDB-GY001M",D989="NPC06UZDB-GY002M",D989="NPC06UZDB-GY003M",D989="NPC06UZDB-GY004M",D989="NPC06UZDB-GY005M",D989="NPC06UZDB-YL001M",D989="NPC06UZDB-YL002M",D989="NPC06UZDB-YL003M",D989="CO155E2-0CM001",D989="CO155E2-0CM002",D989="CO155E2-0CM003",D989="CO155E2-0CM004",D989="CO155E2-0CM005",D989="CO155E2-08M001",D989="CO155E2-08M002",D989="CO155E2-08M003",D989="CO155E2-08M004",D989="CO155E2-08M005",D989="CO155E2-08M006",D989="CO155E2-08M007",D989="CO155E2-08M008",D989="CO155E2-08M009",D989="CO155E2-08M010",D989="CO155E2-08M020",D989="CO155E2-0ZM001",D989="CO155E2-0ZM002",D989="CO155E2-09M002",D989="NPC06UZDB-WT001M",D989="NPC06UZDB-WT002M",D989="NPC06UZDB-WT003M",D989="NPC06UZDB-WT004M",D989="NPC06UZDB-WT005M",D989="NPC06UZDB-WT006M",D989="NPC06UZDB-WT008M",D989="NPC06UZDB-WT010M",D989="NPC06UZDB-WT015M",D989="NPC06UZDB-WT020M",),E989*2,0)</f>
        <v>2920</v>
      </c>
      <c r="BU989" s="67">
        <f t="shared" si="1814"/>
        <v>51009</v>
      </c>
      <c r="BV989" s="66"/>
      <c r="BW989" s="66">
        <f t="shared" si="1769"/>
        <v>2920</v>
      </c>
      <c r="BX989" s="67">
        <f t="shared" si="1817"/>
        <v>115382</v>
      </c>
      <c r="BY989" s="66"/>
      <c r="BZ989" s="66">
        <f t="shared" ref="BZ989:BZ1014" si="1829">IF(OR(D989="CO155E2-0CM020",D989="NPC06UZDB-YL020M",D989="NPC06UZDB-OR050C",D989="NPC06UZDB-WT020C",D989="CO155E2-0ZC750",D989="CO155E2-09M008",D989="NPC06UZDB-BL011M",D989="NPC06UZDB-OR008M",D989="NPC06UZDB-WT450C",D989="NPC06UZDB-GN015M",D989="NPC06UZDB-RD015M",D989="NPC06UZDB-YL004M",D989="CO155E2-07C150",D989="NPC06UZDB-WT015C",D989="NPC06UZDB-GY350C",D989="NPC06UZDB-OR350C",D989="NPC06UZDB-YL003M",D989="CO155E2-0MC150 ",D989="NPC06UZDB-YL250C",D989="CO155E2-09C050",D989="NPC06UZDB-GN250C",D989="NPC06UZDB-BL250C",D989="NPC06UZDB-WT004M",D989="NPC06UZDB-BL009M",D989="NPC06UZDB-GY020C",D989="NPC06UZDB-GN020C",D989="NPC06UZDB-RD020C",D989="NPC06UZDB-YL020C",D989="NPC06UZDB-GY030M",D989="CO155E2-0MC250",D989="CO155E2-0MC150",D989="NPC06UZDB-BL020C",D989="NPC06UZDB-OR150C",D989="NPC06UZDB-BL012M",D989="NPC06UZDB-BK350C",D989="NPC06UZDB-GN350C",D989="NPC06UZDB-GN450C",D989="NPC06UZDB-GY350C",D989="NPC06UZDB-OR350C",D989="NPC06UZDB-YL350C",D989="CO155E2-0CM007",D989="NPC06UZDB-GN007M",D989="NPC06UZDB-GY150C",D989="NPC06UZDB-BL015C",D989="NPC06UZDB-BL030C",D989="NPC06UZDB-BL013M",D989="NPC06UZDB-WT016M",D989="CO155E2-0ZC050",D989="CO155E2-0ZC250",D989="CO155E2-0ZM009",D989="CO155E2-0ZM008",D989="CO155E2-0ZM006",D989="CO155E2-0ZM012",D989="NPC06UZDB-BK016M",D989="NPC06UZDB-BK011M",D989="NPC06UZDB-GY250C",D989="NPC06UZDB-GY007M",D989="CO155E2-07M015",D989="CO155E2-0ZM004",D989="CO155E2-09M004",D989="CO155E2-0CC050",D989="CO155E2-09M015",D989="CO155E2-0ZC150",D989="CO155E2-01M007",D989="CO155E2-07M010",D989="NPC06UZDB-YL050C",D989="NPC06UZDB-OR007M",D989="NPC06UZDB-GN050C",D989="NPC06UZDB-WT012M",D989="NPC06UZDB-GY006M",D989="NPC06UZDB-GY008M",D989="CO155E2-0ZM015",D989="NPC06UZDB-RD050C",D989="NPC06UZDB-RD150C",D989="NPC06UZDB-WT009M",D989="CO155E2-01M004",D989="NPC06UZDB-OR015M",D989="NPC06UZDB-GN750C",D989="NPC06UZDB-WT750C",D989="CO155E2-0MM010",D989="CO155E2-07M005",D989="CO155E2-07M007",D989="NPC06UZDB-BK750C",D989="CO155E2-07C050",D989="CO155E2-01M007",D989="CO155E2-0MC050",D989="NPC06UZDB-BK010M",D989="NPC06UZDB-BK150C",D989="NPC06UZDB-BK250C",D989="NPC06UZDB-RD750C",D989="NPC06UZDB-WT030M",D989="CO155E2-01C050",D989="CO155E2-08C750",D989="NPC06UZDB-WT050M",D989="NPC06UZDB-GY050C",D989="CO155E2-0ZM010",D989="NPC06UZDB-BK007M",D989="CO155E2-0CC250",D989="NPC06UZDB-WT007M",D989="CO155E2-06C150",D989="NPC06UZDB-WT025M",D989="NPC06UZDB-WT025C",D989="NPC06UZDB-GY750C",D989="NPC06UZDB-WT250C",D989="CO155E2-09M010",D989="CO155E2-06M001",D989="CO155E2-0ZM005",D989="NPC06UZDB-YL010M",D989="NPC06UZDB-GN150C",D989="NPC06UZDB-RD005M",D989="NPC06UZDB-GY007M",D989="NPC06UZDB-GY020M",D989="NPC06UZDB-YL005M",D989="NPC06UZDB-YL007M",D989="NPC06UZDB-YL150C",D989="NPC06UZDB-OR750C",D989="CO155E2-0ZC150",D989="CO155E2-0ZM015",D989="NPC06UZDB-OR020M",D989="CO155E2-09M015",D989="CO155E2-0MM015",D989="CO155E2-01C150",D989="CO155E2-01C250",D989="CO155E2-01M015",D989="CO155E2-07C150",D989="CO155E2-08C250",D989="CO155E2-09C150",D989="CO155E2-0CC150",D989="CO155E2-0CM015",D989="CO155E2-01M003",D989="CO155E2-01M005",D989="NPC06UZDB-GN020M",D989="CO155E2-09M005",D989="NPC06UZDB-BK005M",D989="NPC06UZDB-BL020M",D989="NPC06UZDB-RD010M",D989="NPC06UZDB-RD020M",D989="CO155E2-08M015",D989="CO155E2-08C150",D989="CO155E2-01M001",D989="CO155E2-01M002",D989="CO155E2-06M003",D989="CO155E2-07M001",D989="CO155E2-09M003",D989="CO155E2-09M001",D989="CO155E2-09M007",D989="CO155E2-0ZM003",D989="CO155E2-0MM003",D989="CO155E2-0MM005",D989="CO155E2-0MM007",D989="CO155E2-0ZM007",D989="CO155E2-01M010",D989="NPC06UZDB-WT150C",D989="NPC06UZDB-WT050C",D989="CO155E2-0CM010",D989="CO155E2-08F008",D989="CO155E2-08F005",D989="CO155E2-08C050",D989="NPC06UZDB-BL750C",D989="CO155E2-07M003",D989="NPC06UZDB-BL150C",D989="NPC06UZDB-BL020M",D989="NPC06UZDB-BL050C",D989="NPC06UZDB-BL008M",D989="NPC06UZDB-BL006M",D989="NPC06UZDB-GY450C",D989="NPC06UZDB-GY015M",D989="NPC06UZDB-GY150C",D989="NPC06UZDB-BL010M",D989="NPC06UZDB-GN010M",D989="NPC06UZDB-BK050C",D989="NPC06UZDB-GN125C",D989="NPC06UZDB-GN012M",D989="NPC06UZDB-BK001M",D989="NPC06UZDB-BL007M",D989="NPC06UZDB-GY450C",D989="NPC06UZDB-OR050C",D989="CO155E2-0MM001",D989="CO155E2-06M002",D989="CO155E2-0MM002",D989="NPC06UZDB-GN001M",D989="NPC06UZDB-GN002M",D989="NPC06UZDB-GN003M",D989="NPC06UZDB-GN004M",D989="NPC06UZDB-GN005M",D989="NPC06UZDB-GN006M",D989="NPC06UZDB-WT050C",D989="NPC06UZDB-OR001M",D989="NPC06UZDB-OR002M",D989="NPC06UZDB-OR003M",D989="NPC06UZDB-OR004M",D989="NPC06UZDB-OR005M",D989="NPC06UZDB-OR006M",D989="NPC06UZDB-OR010M",D989="CO155E2-07M002",D989="NPC06UZDB-RD001M",D989="NPC06UZDB-RD002M",D989="NPC06UZDB-RD002M",D989="NPC06UZDB-RD003M",D989="NPC06UZDB-RD004M",D989="CO155E2-0ZM001",D989="CO155E2-0ZM002",D989="NPC06UZDB-BK002M",D989="NPC06UZDB-BK003M",D989="NPC06UZDB-BL001M",D989="NPC06UZDB-BL002M",D989="NPC06UZDB-BL003M",D989="NPC06UZDB-BL004M",D989="NPC06UZDB-BL005M",D989="NPC06UZDB-BL015M",D989="NPC06UZDB-GY010M",D989="NPC06UZDB-GY001M",D989="NPC06UZDB-GY002M",D989="NPC06UZDB-GY003M",D989="NPC06UZDB-GY004M",D989="NPC06UZDB-GY005M",D989="NPC06UZDB-YL001M",D989="NPC06UZDB-YL002M",D989="NPC06UZDB-YL003M",D989="CO155E2-0CM001",D989="CO155E2-0CM002",D989="CO155E2-0CM003",D989="CO155E2-0CM004",D989="CO155E2-0CM005",D989="CO155E2-08M001",D989="CO155E2-08M002",D989="CO155E2-08M003",D989="CO155E2-08M004",D989="CO155E2-08M005",D989="CO155E2-08M006",D989="CO155E2-08M007",D989="CO155E2-08M008",D989="CO155E2-08M009",D989="CO155E2-08M010",D989="CO155E2-08M020",D989="CO155E2-0ZM001",D989="CO155E2-0ZM002",D989="CO155E2-09M002",D989="NPC06UZDB-WT001M",D989="NPC06UZDB-WT002M",D989="NPC06UZDB-WT003M",D989="NPC06UZDB-WT004M",D989="NPC06UZDB-WT005M",D989="NPC06UZDB-WT006M",D989="NPC06UZDB-WT008M",D989="NPC06UZDB-WT010M",D989="NPC06UZDB-WT015M",D989="NPC06UZDB-WT020M",),E989*2,0)</f>
        <v>2920</v>
      </c>
      <c r="CA989" s="67">
        <f t="shared" si="1815"/>
        <v>46489</v>
      </c>
      <c r="CB989" s="66"/>
      <c r="CC989" s="66">
        <f t="shared" si="1740"/>
        <v>0</v>
      </c>
      <c r="CD989" s="67">
        <f t="shared" si="1743"/>
        <v>31732.09</v>
      </c>
      <c r="CE989" s="66"/>
      <c r="CF989" s="66">
        <f t="shared" si="1816"/>
        <v>0</v>
      </c>
      <c r="CG989" s="67">
        <f t="shared" si="1782"/>
        <v>3696.6999999999994</v>
      </c>
      <c r="CH989" s="66"/>
      <c r="CI989" s="66">
        <f t="shared" si="1722"/>
        <v>0</v>
      </c>
      <c r="CJ989" s="67">
        <f t="shared" si="1797"/>
        <v>6757.8</v>
      </c>
      <c r="CK989" s="66"/>
      <c r="CL989" s="68">
        <f t="shared" si="1723"/>
        <v>0</v>
      </c>
      <c r="CM989" s="79">
        <f t="shared" si="1783"/>
        <v>4864</v>
      </c>
      <c r="CN989" s="66"/>
      <c r="CO989" s="68">
        <f t="shared" si="1724"/>
        <v>0</v>
      </c>
      <c r="CP989" s="79">
        <f t="shared" si="1784"/>
        <v>3955</v>
      </c>
      <c r="CQ989" s="66"/>
      <c r="CR989" s="68">
        <f t="shared" si="1725"/>
        <v>0</v>
      </c>
      <c r="CS989" s="79">
        <f t="shared" si="1756"/>
        <v>5186</v>
      </c>
      <c r="CT989" s="66"/>
      <c r="CU989" s="68">
        <f t="shared" si="1726"/>
        <v>0</v>
      </c>
      <c r="CV989" s="79">
        <f t="shared" si="1785"/>
        <v>6929</v>
      </c>
      <c r="CW989" s="66"/>
      <c r="CX989" s="66">
        <f t="shared" si="1801"/>
        <v>0</v>
      </c>
      <c r="CY989" s="40">
        <f t="shared" si="1745"/>
        <v>1186.9599999999982</v>
      </c>
      <c r="CZ989" s="65"/>
      <c r="DA989" s="66">
        <f t="shared" si="1728"/>
        <v>0</v>
      </c>
      <c r="DB989" s="67">
        <f t="shared" si="1798"/>
        <v>59456</v>
      </c>
      <c r="DC989" s="66"/>
      <c r="DD989" s="66">
        <f t="shared" si="1729"/>
        <v>0</v>
      </c>
      <c r="DE989" s="67">
        <f t="shared" si="1799"/>
        <v>106227</v>
      </c>
      <c r="DF989" s="66"/>
      <c r="DG989" s="69">
        <f t="shared" si="1730"/>
        <v>0</v>
      </c>
      <c r="DH989" s="67">
        <f t="shared" si="1744"/>
        <v>441134</v>
      </c>
      <c r="DI989" s="66"/>
      <c r="DJ989" s="66">
        <f t="shared" si="1731"/>
        <v>0</v>
      </c>
      <c r="DK989" s="67">
        <f t="shared" si="1786"/>
        <v>3768</v>
      </c>
      <c r="DM989" s="206">
        <f t="shared" si="1732"/>
        <v>0</v>
      </c>
      <c r="DN989" s="25">
        <f t="shared" si="1774"/>
        <v>0</v>
      </c>
      <c r="DO989" s="5"/>
      <c r="DP989" s="43">
        <f t="shared" si="1733"/>
        <v>0</v>
      </c>
      <c r="DQ989" s="27">
        <f t="shared" si="1787"/>
        <v>6819.5</v>
      </c>
      <c r="DR989" s="5"/>
      <c r="DS989" s="43">
        <f t="shared" si="1734"/>
        <v>0</v>
      </c>
      <c r="DT989" s="27">
        <f t="shared" si="1788"/>
        <v>4846</v>
      </c>
      <c r="DU989" s="5"/>
      <c r="DV989" s="43">
        <f t="shared" si="1735"/>
        <v>0</v>
      </c>
      <c r="DW989" s="27">
        <f t="shared" si="1789"/>
        <v>4835</v>
      </c>
      <c r="DX989" s="5"/>
      <c r="DY989" s="22">
        <f t="shared" si="1736"/>
        <v>0</v>
      </c>
      <c r="DZ989" s="25">
        <f t="shared" si="1790"/>
        <v>523</v>
      </c>
      <c r="EA989" s="22"/>
      <c r="EB989" s="22">
        <f t="shared" si="1737"/>
        <v>0</v>
      </c>
      <c r="EC989" s="28">
        <f t="shared" si="1791"/>
        <v>369</v>
      </c>
      <c r="ED989" s="5"/>
      <c r="EE989" s="43">
        <f t="shared" si="1738"/>
        <v>0</v>
      </c>
      <c r="EF989" s="27">
        <f t="shared" si="1792"/>
        <v>4769</v>
      </c>
      <c r="EG989" s="66"/>
      <c r="EH989" s="66">
        <f t="shared" si="1739"/>
        <v>0</v>
      </c>
      <c r="EI989" s="67">
        <f t="shared" si="1793"/>
        <v>22617</v>
      </c>
      <c r="EJ989" s="66"/>
      <c r="EK989" s="66">
        <f t="shared" si="1807"/>
        <v>0</v>
      </c>
      <c r="EL989" s="67">
        <f t="shared" si="1794"/>
        <v>21247</v>
      </c>
      <c r="EM989" s="110">
        <f t="shared" si="1808"/>
        <v>206700.64044000002</v>
      </c>
    </row>
    <row r="990" spans="1:143" ht="11.25" customHeight="1" x14ac:dyDescent="0.25">
      <c r="A990" s="11">
        <v>46172</v>
      </c>
      <c r="B990" s="11"/>
      <c r="C990" s="176">
        <v>8004992288</v>
      </c>
      <c r="D990" s="17" t="s">
        <v>132</v>
      </c>
      <c r="E990" s="18">
        <v>150</v>
      </c>
      <c r="F990" s="19">
        <v>3</v>
      </c>
      <c r="G990" s="20">
        <v>191516042391</v>
      </c>
      <c r="H990" s="66"/>
      <c r="I990" s="41">
        <f t="shared" si="1810"/>
        <v>0</v>
      </c>
      <c r="J990" s="48">
        <f t="shared" si="1760"/>
        <v>116093</v>
      </c>
      <c r="K990" s="66"/>
      <c r="L990" s="41">
        <f t="shared" si="1811"/>
        <v>0</v>
      </c>
      <c r="M990" s="48">
        <f t="shared" si="1771"/>
        <v>7752</v>
      </c>
      <c r="N990" s="66"/>
      <c r="O990" s="41">
        <f t="shared" si="1812"/>
        <v>0</v>
      </c>
      <c r="P990" s="48">
        <f t="shared" si="1761"/>
        <v>160136</v>
      </c>
      <c r="Q990" s="66"/>
      <c r="R990" s="66">
        <f t="shared" si="1742"/>
        <v>0</v>
      </c>
      <c r="S990" s="67">
        <f t="shared" si="1762"/>
        <v>100612</v>
      </c>
      <c r="T990" s="66"/>
      <c r="U990" s="66">
        <f t="shared" si="1800"/>
        <v>0</v>
      </c>
      <c r="V990" s="67">
        <f t="shared" si="1818"/>
        <v>97035.6</v>
      </c>
      <c r="X990" s="69">
        <f t="shared" si="1772"/>
        <v>0</v>
      </c>
      <c r="Y990" s="67">
        <f t="shared" si="1819"/>
        <v>6245</v>
      </c>
      <c r="Z990" s="66"/>
      <c r="AA990" s="68">
        <f t="shared" si="1802"/>
        <v>0</v>
      </c>
      <c r="AB990" s="67">
        <f t="shared" si="1820"/>
        <v>5897</v>
      </c>
      <c r="AC990" s="66"/>
      <c r="AD990" s="66">
        <f t="shared" si="1803"/>
        <v>0</v>
      </c>
      <c r="AE990" s="67">
        <f t="shared" si="1821"/>
        <v>3738</v>
      </c>
      <c r="AF990" s="66"/>
      <c r="AG990" s="78">
        <f t="shared" si="1804"/>
        <v>0</v>
      </c>
      <c r="AH990" s="79">
        <f t="shared" si="1822"/>
        <v>4534.5</v>
      </c>
      <c r="AI990" s="66"/>
      <c r="AJ990" s="68">
        <f t="shared" si="1746"/>
        <v>0</v>
      </c>
      <c r="AK990" s="67">
        <f t="shared" si="1823"/>
        <v>22013</v>
      </c>
      <c r="AL990" s="66"/>
      <c r="AM990" s="68">
        <f t="shared" si="1805"/>
        <v>0</v>
      </c>
      <c r="AN990" s="67">
        <f t="shared" si="1824"/>
        <v>8763.02</v>
      </c>
      <c r="AO990" s="66"/>
      <c r="AP990" s="68">
        <f t="shared" si="1773"/>
        <v>0</v>
      </c>
      <c r="AQ990" s="67">
        <f t="shared" si="1825"/>
        <v>80645</v>
      </c>
      <c r="AR990" s="66"/>
      <c r="AS990" s="68">
        <f t="shared" si="1716"/>
        <v>0</v>
      </c>
      <c r="AT990" s="67">
        <f t="shared" si="1826"/>
        <v>2020</v>
      </c>
      <c r="AU990" s="66"/>
      <c r="AV990" s="66">
        <f t="shared" si="1777"/>
        <v>0</v>
      </c>
      <c r="AW990" s="42">
        <f t="shared" si="1758"/>
        <v>1492.8000000000013</v>
      </c>
      <c r="AX990" s="66"/>
      <c r="AY990" s="66">
        <f t="shared" si="1717"/>
        <v>0</v>
      </c>
      <c r="AZ990" s="67">
        <f t="shared" si="1813"/>
        <v>1577.6</v>
      </c>
      <c r="BA990" s="66"/>
      <c r="BB990" s="68">
        <f t="shared" si="1718"/>
        <v>0</v>
      </c>
      <c r="BC990" s="67">
        <f t="shared" si="1806"/>
        <v>545.99999999999989</v>
      </c>
      <c r="BD990" s="66"/>
      <c r="BE990" s="68">
        <f t="shared" si="1719"/>
        <v>468</v>
      </c>
      <c r="BF990" s="67">
        <f t="shared" si="1809"/>
        <v>6014.1200000000017</v>
      </c>
      <c r="BG990" s="66"/>
      <c r="BH990" s="68">
        <f t="shared" si="1795"/>
        <v>0</v>
      </c>
      <c r="BI990" s="67">
        <f t="shared" si="1749"/>
        <v>29685.739999999983</v>
      </c>
      <c r="BJ990" s="66"/>
      <c r="BK990" s="68">
        <f t="shared" si="1721"/>
        <v>0</v>
      </c>
      <c r="BL990" s="67">
        <f t="shared" si="1778"/>
        <v>4141.4000000000005</v>
      </c>
      <c r="BM990" s="66"/>
      <c r="BN990" s="68">
        <f t="shared" si="1779"/>
        <v>0</v>
      </c>
      <c r="BO990" s="67">
        <f t="shared" si="1780"/>
        <v>5082.300000000002</v>
      </c>
      <c r="BP990" s="66"/>
      <c r="BQ990" s="68">
        <f t="shared" si="1827"/>
        <v>0</v>
      </c>
      <c r="BR990" s="67">
        <f t="shared" si="1753"/>
        <v>18963.819999999989</v>
      </c>
      <c r="BS990" s="66"/>
      <c r="BT990" s="66">
        <f t="shared" si="1828"/>
        <v>300</v>
      </c>
      <c r="BU990" s="67">
        <f t="shared" si="1814"/>
        <v>50709</v>
      </c>
      <c r="BV990" s="66"/>
      <c r="BW990" s="66">
        <f t="shared" si="1769"/>
        <v>300</v>
      </c>
      <c r="BX990" s="67">
        <f t="shared" si="1817"/>
        <v>115082</v>
      </c>
      <c r="BY990" s="66"/>
      <c r="BZ990" s="66">
        <f t="shared" si="1829"/>
        <v>300</v>
      </c>
      <c r="CA990" s="67">
        <f t="shared" si="1815"/>
        <v>46189</v>
      </c>
      <c r="CB990" s="66"/>
      <c r="CC990" s="66">
        <f t="shared" si="1740"/>
        <v>0</v>
      </c>
      <c r="CD990" s="67">
        <f t="shared" si="1743"/>
        <v>31732.09</v>
      </c>
      <c r="CE990" s="66"/>
      <c r="CF990" s="66">
        <f t="shared" si="1816"/>
        <v>0</v>
      </c>
      <c r="CG990" s="67">
        <f t="shared" si="1782"/>
        <v>3696.6999999999994</v>
      </c>
      <c r="CH990" s="66"/>
      <c r="CI990" s="66">
        <f t="shared" si="1722"/>
        <v>0</v>
      </c>
      <c r="CJ990" s="67">
        <f t="shared" si="1797"/>
        <v>6757.8</v>
      </c>
      <c r="CK990" s="66"/>
      <c r="CL990" s="68">
        <f t="shared" si="1723"/>
        <v>0</v>
      </c>
      <c r="CM990" s="79">
        <f t="shared" si="1783"/>
        <v>4864</v>
      </c>
      <c r="CN990" s="66"/>
      <c r="CO990" s="68">
        <f t="shared" si="1724"/>
        <v>0</v>
      </c>
      <c r="CP990" s="79">
        <f t="shared" si="1784"/>
        <v>3955</v>
      </c>
      <c r="CQ990" s="66"/>
      <c r="CR990" s="68">
        <f t="shared" si="1725"/>
        <v>0</v>
      </c>
      <c r="CS990" s="79">
        <f t="shared" si="1756"/>
        <v>5186</v>
      </c>
      <c r="CT990" s="66"/>
      <c r="CU990" s="68">
        <f t="shared" si="1726"/>
        <v>0</v>
      </c>
      <c r="CV990" s="79">
        <f t="shared" si="1785"/>
        <v>6929</v>
      </c>
      <c r="CW990" s="66"/>
      <c r="CX990" s="66">
        <f t="shared" si="1801"/>
        <v>0</v>
      </c>
      <c r="CY990" s="40">
        <f t="shared" si="1745"/>
        <v>1186.9599999999982</v>
      </c>
      <c r="CZ990" s="65"/>
      <c r="DA990" s="66">
        <f t="shared" si="1728"/>
        <v>0</v>
      </c>
      <c r="DB990" s="67">
        <f t="shared" si="1798"/>
        <v>59456</v>
      </c>
      <c r="DC990" s="66"/>
      <c r="DD990" s="66">
        <f t="shared" si="1729"/>
        <v>0</v>
      </c>
      <c r="DE990" s="67">
        <f t="shared" si="1799"/>
        <v>106227</v>
      </c>
      <c r="DF990" s="66"/>
      <c r="DG990" s="69">
        <f t="shared" si="1730"/>
        <v>0</v>
      </c>
      <c r="DH990" s="67">
        <f t="shared" si="1744"/>
        <v>441134</v>
      </c>
      <c r="DI990" s="66"/>
      <c r="DJ990" s="66">
        <f t="shared" si="1731"/>
        <v>0</v>
      </c>
      <c r="DK990" s="67">
        <f t="shared" si="1786"/>
        <v>3768</v>
      </c>
      <c r="DM990" s="206">
        <f t="shared" si="1732"/>
        <v>0</v>
      </c>
      <c r="DN990" s="25">
        <f t="shared" si="1774"/>
        <v>0</v>
      </c>
      <c r="DO990" s="5"/>
      <c r="DP990" s="43">
        <f t="shared" si="1733"/>
        <v>0</v>
      </c>
      <c r="DQ990" s="27">
        <f t="shared" si="1787"/>
        <v>6819.5</v>
      </c>
      <c r="DR990" s="5"/>
      <c r="DS990" s="43">
        <f t="shared" si="1734"/>
        <v>0</v>
      </c>
      <c r="DT990" s="27">
        <f t="shared" si="1788"/>
        <v>4846</v>
      </c>
      <c r="DU990" s="5"/>
      <c r="DV990" s="43">
        <f t="shared" si="1735"/>
        <v>0</v>
      </c>
      <c r="DW990" s="27">
        <f t="shared" si="1789"/>
        <v>4835</v>
      </c>
      <c r="DX990" s="5"/>
      <c r="DY990" s="22">
        <f t="shared" si="1736"/>
        <v>0</v>
      </c>
      <c r="DZ990" s="25">
        <f t="shared" si="1790"/>
        <v>523</v>
      </c>
      <c r="EA990" s="22"/>
      <c r="EB990" s="22">
        <f t="shared" si="1737"/>
        <v>0</v>
      </c>
      <c r="EC990" s="28">
        <f t="shared" si="1791"/>
        <v>369</v>
      </c>
      <c r="ED990" s="5"/>
      <c r="EE990" s="43">
        <f t="shared" si="1738"/>
        <v>0</v>
      </c>
      <c r="EF990" s="27">
        <f t="shared" si="1792"/>
        <v>4769</v>
      </c>
      <c r="EG990" s="66"/>
      <c r="EH990" s="66">
        <f t="shared" si="1739"/>
        <v>0</v>
      </c>
      <c r="EI990" s="67">
        <f t="shared" si="1793"/>
        <v>22617</v>
      </c>
      <c r="EJ990" s="66"/>
      <c r="EK990" s="66">
        <f t="shared" si="1807"/>
        <v>0</v>
      </c>
      <c r="EL990" s="67">
        <f t="shared" si="1794"/>
        <v>21247</v>
      </c>
      <c r="EM990" s="110">
        <f t="shared" si="1808"/>
        <v>206663.55724000002</v>
      </c>
    </row>
    <row r="991" spans="1:143" ht="11.25" customHeight="1" x14ac:dyDescent="0.25">
      <c r="A991" s="11">
        <v>46172</v>
      </c>
      <c r="B991" s="187"/>
      <c r="C991" s="176">
        <v>8004992316</v>
      </c>
      <c r="D991" s="17" t="s">
        <v>302</v>
      </c>
      <c r="E991" s="18">
        <v>100</v>
      </c>
      <c r="F991" s="19">
        <v>1</v>
      </c>
      <c r="G991" s="20">
        <v>191516768994</v>
      </c>
      <c r="H991" s="66"/>
      <c r="I991" s="41">
        <f t="shared" si="1810"/>
        <v>0</v>
      </c>
      <c r="J991" s="48">
        <f t="shared" si="1760"/>
        <v>116093</v>
      </c>
      <c r="K991" s="66"/>
      <c r="L991" s="41">
        <f t="shared" si="1811"/>
        <v>0</v>
      </c>
      <c r="M991" s="48">
        <f t="shared" ref="M991:M1022" si="1830">M990+K991-L991</f>
        <v>7752</v>
      </c>
      <c r="N991" s="66"/>
      <c r="O991" s="41">
        <f t="shared" si="1812"/>
        <v>0</v>
      </c>
      <c r="P991" s="48">
        <f t="shared" si="1761"/>
        <v>160136</v>
      </c>
      <c r="Q991" s="66"/>
      <c r="R991" s="66">
        <f t="shared" si="1742"/>
        <v>0</v>
      </c>
      <c r="S991" s="67">
        <f t="shared" si="1762"/>
        <v>100612</v>
      </c>
      <c r="T991" s="66"/>
      <c r="U991" s="66">
        <f t="shared" si="1800"/>
        <v>0</v>
      </c>
      <c r="V991" s="67">
        <f t="shared" si="1818"/>
        <v>97035.6</v>
      </c>
      <c r="X991" s="69">
        <f t="shared" si="1772"/>
        <v>0</v>
      </c>
      <c r="Y991" s="67">
        <f t="shared" si="1819"/>
        <v>6245</v>
      </c>
      <c r="Z991" s="66"/>
      <c r="AA991" s="68">
        <f t="shared" si="1802"/>
        <v>0</v>
      </c>
      <c r="AB991" s="67">
        <f t="shared" si="1820"/>
        <v>5897</v>
      </c>
      <c r="AC991" s="66"/>
      <c r="AD991" s="66">
        <f t="shared" si="1803"/>
        <v>0</v>
      </c>
      <c r="AE991" s="67">
        <f t="shared" si="1821"/>
        <v>3738</v>
      </c>
      <c r="AF991" s="66"/>
      <c r="AG991" s="78">
        <f t="shared" si="1804"/>
        <v>0</v>
      </c>
      <c r="AH991" s="79">
        <f t="shared" si="1822"/>
        <v>4534.5</v>
      </c>
      <c r="AI991" s="66"/>
      <c r="AJ991" s="68">
        <f t="shared" si="1746"/>
        <v>0</v>
      </c>
      <c r="AK991" s="67">
        <f t="shared" si="1823"/>
        <v>22013</v>
      </c>
      <c r="AL991" s="66"/>
      <c r="AM991" s="68">
        <f t="shared" si="1805"/>
        <v>0</v>
      </c>
      <c r="AN991" s="67">
        <f t="shared" si="1824"/>
        <v>8763.02</v>
      </c>
      <c r="AO991" s="66"/>
      <c r="AP991" s="68">
        <f t="shared" si="1773"/>
        <v>0</v>
      </c>
      <c r="AQ991" s="67">
        <f t="shared" si="1825"/>
        <v>80645</v>
      </c>
      <c r="AR991" s="66"/>
      <c r="AS991" s="68">
        <f t="shared" ref="AS991:AS1054" si="1831">IF(OR(D991="NPC6ASZDB-VT015C",D991="NPP6ASZDB-VT005M",D991="NPP6ASZDB-VT003M",D991="NPC6ASZDB-VT030C",D991="NPC6ASZDB-VT005M",D991="NPC6ASZDB-VT125C",D991="NPC6ASZDB-VT010M",D991="NPC6ASZDB-VT007M",D991="NPC6ASZDB-VT350C",D991="NPC6ASZDB-VT003M",D991="NPC6ASZDB-VT250C",D991="NPC6ASZDB-VT002M",D991="NPC6ASZDB-VT050C",D991="NPC6ASZDB-VT001M",D991="NPC6ASZDB-VT150C",),E991*(F991+0.1),0)</f>
        <v>0</v>
      </c>
      <c r="AT991" s="67">
        <f t="shared" si="1826"/>
        <v>2020</v>
      </c>
      <c r="AU991" s="66"/>
      <c r="AV991" s="66">
        <f t="shared" si="1777"/>
        <v>0</v>
      </c>
      <c r="AW991" s="42">
        <f t="shared" si="1758"/>
        <v>1492.8000000000013</v>
      </c>
      <c r="AX991" s="66"/>
      <c r="AY991" s="66">
        <f t="shared" ref="AY991:AY1026" si="1832">IF(OR(D991="NPP06UZDB-GN005M",D991="NPP06UZDB-GN001M",D991="NPC06UZDB-GN015M",D991="CO155E2-0MC150 ",D991="NPC06UZDB-GN250C",D991="NPC06UZDB-GN020C",D991="CO155E2-0MC250",D991="CO155E2-0MC150",D991="NPC06UZDB-GN350C",D991="NPC06UZDB-GN450C",D991="NPC06UZDB-GN007M",D991="NPC06UZDB-GN050C",D991="NPC06UZDB-GN750C",D991="CO155E2-0MM010",D991="CO155E2-0MC050",D991="NPC06UZDB-GN150C",D991="NPC06UZDB-GN150C",D991="CO155E2-0MM015",D991="NPC06UZDB-GN020M",D991="CO155E2-0MM003",D991="CO155E2-0MM005",D991="CO155E2-0MM007",D991="NPC06UZDB-GN010M",D991="NPC06UZDB-GN125C",D991="NPC06UZDB-GN012M",D991="CO155E2-0MM001",D991="NPC06UZDB-GN001M",D991="NPC06UZDB-GN002M",D991="NPC06UZDB-GN003M",D991="NPC06UZDB-GN004M",D991="NPC06UZDB-GN005M",D991="NPC06UZDB-GN006M",D991="CO155E2-0MM002",),E991*(F991+0.12),0)</f>
        <v>0</v>
      </c>
      <c r="AZ991" s="67">
        <f t="shared" si="1813"/>
        <v>1577.6</v>
      </c>
      <c r="BA991" s="66"/>
      <c r="BB991" s="68">
        <f t="shared" ref="BB991:BB1028" si="1833">IF(OR(D991="NPC6AUZDB-RD025C",D991="NPP06UZDB-RD150C",D991="NPC06UZDB-RD250C",D991="NPC06UZDB-OR050C",D991="NPC06UZDB-RD015M",D991="CO155E2-07C150",D991="NPC06UZDB-RD150C",D991="NPC06UZDB-RD020C",D991="NPC06UZDB-RD750C",D991="CO155E2-07M015",D991="CO155E2-07M010",D991="NPC06UZDB-RD050C",D991="NPC06UZDB-RD150C",D991="CO155E2-07M005",D991="CO155E2-07M007",D991="CO155E2-07C050",D991="NPC06UZDB-RD750C",D991="NPC06UZDB-RD005M",D991="CO155E2-07C150",D991="NPC06UZDB-RD010M",D991="NPC06UZDB-RD020M",D991="CO155E2-07M001",D991="CO155E2-07M003",D991="CO155E2-07M002",D991="NPC06UZDB-RD001M",D991="NPC06UZDB-RD002M",D991="NPC06UZDB-RD002M",D991="NPC06UZDB-RD003M",D991="NPC06UZDB-RD004M",),E991*(F991+0.12),0)</f>
        <v>0</v>
      </c>
      <c r="BC991" s="67">
        <f t="shared" si="1806"/>
        <v>545.99999999999989</v>
      </c>
      <c r="BD991" s="66"/>
      <c r="BE991" s="68">
        <f t="shared" ref="BE991:BE1001" si="1834">IF(OR(D991="NPC06UZDB-BL030M",D991="NPP06UZDB-BL004M",D991="NPP06UZDB-BL020M",D991="NPP06UZDB-BL250C",D991="NPP06UZDB-BL010M",D991="CO155E2-0ZM020",D991="CO155E2-0ZM025",D991="NPP06UZDB-BL007M",D991="NPP06UZDB-BL009M",D991="NPP06UZDB-BL003M",D991="NPP06UZDB-BL008M",D991="NPC06UZDB-BL017C",D991="NPP06UZDB-BL002M",D991="NPP06UZDB-BL150C",D991="NPP06UZDB-BL006M",D991="CO155E2-0ZC750",D991="NPC06UZDB-BL011M",D991="NPC06UZDB-BL250C",D991="NPC06UZDB-BL009M",D991="NPC06UZDB-BL020C",D991="NPC06UZDB-BL012M",D991="NPC06UZDB-BL015C",D991="NPC06UZDB-BL030C",D991="NPC06UZDB-BL013M",D991="CO155E2-0ZC050",D991="CO155E2-0ZC250",D991="CO155E2-0ZM009",D991="CO155E2-0ZM008",D991="CO155E2-0ZM006",D991="CO155E2-0ZM012",D991="CO155E2-0ZM004",D991="CO155E2-0ZC150",D991="CO155E2-0ZM015",D991="CO155E2-0ZM010",D991="CO155E2-0ZM005",D991="CO155E2-0ZC150",D991="CO155E2-0ZM015",D991="NPC06UZDB-BL020M",D991="CO155E2-0ZM003",D991="CO155E2-0ZM007",D991="NPC06UZDB-BL750C",D991="NPC06UZDB-BL150C",D991="NPC06UZDB-BL020M",D991="NPC06UZDB-BL050C",D991="NPC06UZDB-BL008M",D991="NPC06UZDB-BL006M",D991="NPC06UZDB-BL010M",D991="NPC06UZDB-BL007M",D991="NPC06UZDB-BL001M",D991="NPC06UZDB-BL002M",D991="NPC06UZDB-BL003M",D991="NPC06UZDB-BL004M",D991="NPC06UZDB-BL005M",D991="NPC06UZDB-BL015M",D991="CO155E2-0ZM001",D991="CO155E2-0ZM002",),E991*(F991+0.12),0)</f>
        <v>0</v>
      </c>
      <c r="BF991" s="67">
        <f t="shared" si="1809"/>
        <v>6014.1200000000017</v>
      </c>
      <c r="BG991" s="66"/>
      <c r="BH991" s="68">
        <f t="shared" si="1795"/>
        <v>0</v>
      </c>
      <c r="BI991" s="67">
        <f t="shared" si="1749"/>
        <v>29685.739999999983</v>
      </c>
      <c r="BJ991" s="66"/>
      <c r="BK991" s="68">
        <f t="shared" ref="BK991:BK1054" si="1835">IF(OR(D991="NPP06UZDB-YL002M",D991="NPP06UZDB-YL001M",D991="NPP06UZDB-YL150C",D991="NPP06UZDB-YL010M",D991="NPC06UZDB-YL015C",D991="NPC06UZDB-YL020M",D991="CO155E2-09M016",D991="CO155E2-09M012",D991="CO155E2-09M016",D991="NPC06UZDB-YL750C",D991="CO155E2-09M008",D991="NPC06UZDB-YL004M",D991="NPC06UZDB-YL004M",D991="NPC06UZDB-YL003M",D991="NPC06UZDB-YL250C",D991="CO155E2-09C050",D991="NPC06UZDB-YL020C",D991="NPC06UZDB-YL350C",D991="CO155E2-09M004",D991="CO155E2-09M004C6",D991="CO155E2-09M015",D991="NPC06UZDB-YL050C",D991="NPC06UZDB-YL010M",D991="CO155E2-09M010",D991="NPC06UZDB-YL010M",D991="NPC06UZDB-YL007M",D991="NPC06UZDB-YL150C",D991="CO155E2-09M015",D991="CO155E2-09C150",D991="CO155E2-09M005",D991="CO155E2-09M003",D991="CO155E2-09M001",D991="CO155E2-09M007",D991="NPC06UZDB-YL001M",D991="NPC06UZDB-YL002M",D991="NPC06UZDB-YL003M",D991="NPC06UZDB-YL004M",D991="NPC06UZDB-YL005M",D991="CO155E2-09M002",),E991*(F991+0.12),0)</f>
        <v>0</v>
      </c>
      <c r="BL991" s="67">
        <f t="shared" si="1778"/>
        <v>4141.4000000000005</v>
      </c>
      <c r="BM991" s="66"/>
      <c r="BN991" s="68">
        <f t="shared" si="1779"/>
        <v>0</v>
      </c>
      <c r="BO991" s="67">
        <f t="shared" si="1780"/>
        <v>5082.300000000002</v>
      </c>
      <c r="BP991" s="66"/>
      <c r="BQ991" s="68">
        <f t="shared" si="1827"/>
        <v>112.00000000000001</v>
      </c>
      <c r="BR991" s="67">
        <f t="shared" si="1753"/>
        <v>18851.819999999989</v>
      </c>
      <c r="BS991" s="66"/>
      <c r="BT991" s="66">
        <f t="shared" si="1828"/>
        <v>0</v>
      </c>
      <c r="BU991" s="67">
        <f t="shared" si="1814"/>
        <v>50709</v>
      </c>
      <c r="BV991" s="66"/>
      <c r="BW991" s="66">
        <f t="shared" si="1769"/>
        <v>0</v>
      </c>
      <c r="BX991" s="67">
        <f t="shared" si="1817"/>
        <v>115082</v>
      </c>
      <c r="BY991" s="66"/>
      <c r="BZ991" s="66">
        <f t="shared" si="1829"/>
        <v>0</v>
      </c>
      <c r="CA991" s="67">
        <f t="shared" si="1815"/>
        <v>46189</v>
      </c>
      <c r="CB991" s="66"/>
      <c r="CC991" s="66">
        <f t="shared" si="1740"/>
        <v>0</v>
      </c>
      <c r="CD991" s="67">
        <f t="shared" si="1743"/>
        <v>31732.09</v>
      </c>
      <c r="CE991" s="66"/>
      <c r="CF991" s="66">
        <f t="shared" si="1816"/>
        <v>0</v>
      </c>
      <c r="CG991" s="67">
        <f t="shared" si="1782"/>
        <v>3696.6999999999994</v>
      </c>
      <c r="CH991" s="66"/>
      <c r="CI991" s="66">
        <f t="shared" ref="CI991:CI1054" si="1836">IF(OR(D991="NPC6AUZDB-YL025C",D991="NPC6AUZDB-YL002M",D991="NPC6AUZDB-YL015M",D991="NPC6AUZDB-YL001M",D991="PC6AUZDB-YL002M",D991="NPC6AUZDB-YL003M",D991="NPC6AUZDB-YL005M",),E991*(F991+0.1),0)</f>
        <v>0</v>
      </c>
      <c r="CJ991" s="67">
        <f t="shared" si="1797"/>
        <v>6757.8</v>
      </c>
      <c r="CK991" s="66"/>
      <c r="CL991" s="68">
        <f t="shared" ref="CL991:CL1010" si="1837">IF(OR(D991="NPC6AUZDB-GN007M",D991="NPC6AUZDB-GN010M",D991="NPC6AUZDB-GN002M",D991="NPC6AUZDB-GN001M",D991="NPC6AUZDB-GN003M",D991="NPC6AUZDB-GN005M",),E991*(F991+0.1),0)</f>
        <v>0</v>
      </c>
      <c r="CM991" s="79">
        <f t="shared" si="1783"/>
        <v>4864</v>
      </c>
      <c r="CN991" s="66"/>
      <c r="CO991" s="68">
        <f t="shared" ref="CO991:CO1054" si="1838">IF(OR(D991="NPC6AUZDB-BK002M",D991="NPC6AUZDB-BK010M",D991="NPC6AUZDB-BK003M",D991="NPC6AUZDB-BK001M",),E991*(F991+0.1),0)</f>
        <v>0</v>
      </c>
      <c r="CP991" s="79">
        <f t="shared" si="1784"/>
        <v>3955</v>
      </c>
      <c r="CQ991" s="66"/>
      <c r="CR991" s="68">
        <f t="shared" ref="CR991:CR1054" si="1839">IF(OR(D991="NPC6AUZDB-RD005M",D991="NPC6AUZDB-RD025C",D991="NPC6AUZDB-RD002M",D991="NPC6AUZDB-RD003M",D991="NPC6AUZDB-RD001M",),E991*(F991+0.1),0)</f>
        <v>0</v>
      </c>
      <c r="CS991" s="79">
        <f t="shared" si="1756"/>
        <v>5186</v>
      </c>
      <c r="CT991" s="66"/>
      <c r="CU991" s="68">
        <f t="shared" ref="CU991:CU1054" si="1840">IF(OR(D991="NPC6AUZDB-OR002M",D991="NPC6AUZDB-RD003M",D991="NPC6AUZDB-RD001M",),E991*(F991+0.1),0)</f>
        <v>0</v>
      </c>
      <c r="CV991" s="79">
        <f t="shared" si="1785"/>
        <v>6929</v>
      </c>
      <c r="CW991" s="66"/>
      <c r="CX991" s="66">
        <f t="shared" si="1801"/>
        <v>0</v>
      </c>
      <c r="CY991" s="40">
        <f t="shared" si="1745"/>
        <v>1186.9599999999982</v>
      </c>
      <c r="CZ991" s="65"/>
      <c r="DA991" s="66">
        <f t="shared" ref="DA991:DA1054" si="1841">IF(OR(D991="NPP6AUZDB-BK001M",D991="NPP6AUZDB-WT005M",D991="NPC6AUZDB-WT020C",D991="NPP6AUZDB-WT002M",D991="NPC6AUZDB-GY030C",D991="NPC6AUZDB-WT030C",D991="NPC6AUZDB-BL030C",D991="NPC6AUZDB-YL050C",D991="NPC6AUZDB-WT020C",D991="NPC6AUZDB-BK002M",D991="NPC6AUZDB-GN002M",D991="NPC6AUZDB-OR002M",D991="NPC6AUZDB-RD005M",D991="NPC6AUZDB-RD025C",D991="NPC6AUZDB-BL025C",D991="NPC6AUZDB-YL025C",D991="NPC6AUZDB-WT025C",D991="NPC6AUZDB-GN001M",D991="NPC6AUZDB-GY150C",D991="NPC6AUZDB-YL015M",D991="NPC6AUZDB-GY010M",D991="NPC6AUZDB-GY001M",D991="NPC6AUZDB-GY005M",D991="NPC6AUZDB-YL003M",D991="PC6AUZDB-YL002M",D991="NPC6AUZDB-BL015M",D991="NPC6AUZDB-WT007M",D991="NPC6AUZDB-YL001M",D991="NPC6AUZDB-GY002M",D991="NPC6AUZDB-GN001M",D991="NPC6AUZDB-BL150C",D991="NPC6AUZDB-RD002M",D991="NPC6AUZDB-RD005M",D991="NPC6AUZDB-WT012M",D991="NPC6AUZDB-GY020C",D991="NPC6AUZDB-RD020C",D991="NPC6AUZDB-WT050C",D991="NPC6AUZDB-BL020M",D991="NPC6AUZDB-BL002M",D991="NPC6AUZDB-BL025C",D991="NPC6AUZDB-GN025C",D991="NPC6AUZDB-GY025C",D991="NPC6AUZDB-RD025C",D991="NPC6AUZDB-YL025C",D991="NPC6AUZDA-GY001M",D991="NPC6AUZDA-GY002M",D991="NPC6AUZDA-GY003M",D991="NPC6AUZDB-WT004M",D991="NPC6AUZDB-WT006M",D991="NPC6AUZDB-WT007M",D991="NPC6AUZDB-WT025M",D991="NPC6AUZDB-WT020M",D991="NPC6AUZDB-GN002M",D991="NPC6AUZDB-BL150C",D991="NPC6AUZDB-YL002M",D991="NPC6AUZDB-WT008M",D991="NPC6AUZDB-BL250C",D991="NPC6AUZDB-GN150C",D991="NPC6AUZDB-OR001M",D991="NPC6AUZDB-OR005M",D991="NPC6AUZDB-WT007M",D991="NPC6AUZDA-GY020M",D991="NPC6AUZDB-RD003M",D991="NPC6AUZDB-GN001M",D991="NPC6AUZDB-RD001M",D991="NPC6AUZDB-GN003M",D991="NPC6AUZDB-GY003M",D991="NPC6AUZDB-OR003M",D991="NPC6AUZDB-WT025C",D991="NPC6AUZDB-WT250C",D991="NPC6AUZDB-BK003M",D991="NPC6AUZDB-BK002M",D991="NPC6AUZDB-BK001M",D991="NPC6AUZDB-GN005M",D991="NPC6AUZDB-WT750C",D991="NPC6AUZDB-WT150C",D991="NPC6AUZDB-BL005M",D991="NPC6AUZDB-WT010M",D991="NPC6AUZDB-WT015M",D991="NPC6AUZDB-YL005M",D991="NPC6AUZDB-WT010M",D991="NPC6AUZDB-BL003M",D991="NPC6AUZDB-BL007M",D991="NPC6AUZDB-BL001M",D991="NPC6AUZDB-WT005M",D991="NPC6AUZDB-WT003M",D991="NPC6AUZDB-WT002M",D991="NPC6AUZDB-WT001M",),E991*2,0)</f>
        <v>0</v>
      </c>
      <c r="DB991" s="67">
        <f t="shared" si="1798"/>
        <v>59456</v>
      </c>
      <c r="DC991" s="66"/>
      <c r="DD991" s="66">
        <f t="shared" ref="DD991:DD1054" si="1842">IF(OR(D991="NPP6AUZDB-BK001M",D991="NPP6AUZDB-WT005M",D991="NPP6AUZDB-WT003M",D991="NPP6AUZDB-WT002M",D991="NPC6AUZDB-GY030C",D991="NPC6AUZDB-WT030C",D991="NPC6AUZDB-BL030C",D991="NPC6AUZDB-YL050C",D991="NPC6AUZDB-WT020C",D991="NPC6AUZDB-BK002M",D991="NPC6AUZDB-GN002M",D991="NPC6AUZDB-OR002M",D991="NPC6AUZDB-WT006M",D991="NPC6AUZDB-RD005M",D991="NPC6AUZDB-RD025C",D991="NPC6AUZDB-BL025C",D991="NPC6AUZDB-YL025C",D991="NPC6AUZDB-WT025C",D991="NPC6AUZDB-GY150C",D991="NPC6AUZDB-YL015M",D991="NPC6AUZDB-GY010M",D991="NPC6AUZDB-GY001M",D991="NPC6AUZDB-GY005M",D991="NPC6AUZDB-YL003M",D991="PC6AUZDB-YL002M",D991="NPC6AUZDB-BL015M",D991="NPC6AUZDB-WT007M",D991="NPC6AUZDB-YL001M",D991="NPC6AUZDB-GY002M",D991="NPC6AUZDB-GN001M",D991="NPC6AUZDB-BL150C",D991="NPC6AUZDB-RD002M",D991="NPC6AUZDB-RD005M",D991="NPC6AUZDB-WT012M",D991="NPC6AUZDB-GY020C",D991="NPC6AUZDB-RD020C",D991="NPC6AUZDB-WT050C",D991="NPC6AUZDB-BL020M",D991="NPC6AUZDB-BL002M",D991="NPC6AUZDB-BL025C",D991="NPC6AUZDB-GN025C",D991="NPC6AUZDB-GY025C",D991="NPC6AUZDB-RD025C",D991="NPC6AUZDB-YL025C",D991="NPC6AUZDA-GY001M",D991="NPC6AUZDA-GY002M",D991="NPC6AUZDA-GY003M",D991="NPC6AUZDB-WT004M",D991="NPC6AUZDB-WT006M",D991="NPC6AUZDB-WT007M",D991="NPC6AUZDB-WT025M",D991="NPC6AUZDB-WT020M",D991="NPC6AUZDB-GN002M",D991="NPC6AUZDB-BL150C",D991="NPC6AUZDB-YL002M",D991="NPC6AUZDB-WT008M",D991="NPC6AUZDB-BL250C",D991="NPC6AUZDB-GN150C",D991="NPC6AUZDB-OR001M",D991="NPC6AUZDB-OR005M",D991="NPC6AUZDB-WT007M",D991="NPC6AUZDA-GY020M",D991="NPC6AUZDB-RD003M",D991="NPC6AUZDB-GN001M",D991="NPC6AUZDB-RD001M",D991="NPC6AUZDB-GN003M",D991="NPC6AUZDB-GY003M",D991="NPC6AUZDB-OR003M",D991="NPC6AUZDB-WT025C",D991="NPC6AUZDB-WT250C",D991="NPC6AUZDB-BK003M",D991="NPC6AUZDB-BK002M",D991="NPC6AUZDB-BK001M",D991="NPC6AUZDB-GN005M",D991="NPC6AUZDB-WT750C",D991="NPC6AUZDB-WT150C",D991="NPC6AUZDB-BL005M",D991="NPC6AUZDB-WT015M",D991="NPC6AUZDB-YL005M",D991="NPC6AUZDB-WT010M",D991="NPC6AUZDB-BL003M",D991="NPC6AUZDB-BL007M",D991="NPC6AUZDB-BL001M",D991="NPC6AUZDB-WT005M",D991="NPC6AUZDB-WT003M",D991="NPC6AUZDB-WT002M",D991="NPC6AUZDB-WT001M",),E991*2,0)</f>
        <v>0</v>
      </c>
      <c r="DE991" s="67">
        <f t="shared" si="1799"/>
        <v>106227</v>
      </c>
      <c r="DF991" s="66"/>
      <c r="DG991" s="69">
        <f t="shared" ref="DG991:DG1054" si="1843">IF(OR(D991="NPP6AUZDB-WT003M",D991="NPC06SZDB-WT004M",D991="CO155E2-01C150",D991="CO155E2-0CM002",D991="CO155E2-08M020",D991="CO155E2-06M002",D991="NPC06SZDB-WT001M",D991="CO155E2-08M007",D991="CO17772-08M003",D991="CO155E2-08M003",D991="CO155E2-0MM001",D991="CO155E2-0ZC750",D991="CO155E2-09M008",D991="CO155E2-09M015",D991="CO155E2-08M010",D991="CO155E2-08M015",D991="CO155E2-08M001",D991="CO155E2-0MM015",D991="CO17772-0CM003",D991="CO155E2-0MC050",D991="CO155E2-0CM001",D991="CO155E2-0CM007",D991="CO155E2-08C050",D991="NPC06SZDB-YL010M",D991="NPC06SZDB-GY003M",D991="NPC06SZDB-WT002M",D991="NPC06SZDB-GY001M",D991="NPC06SZDB-WT010M",D991="NPC06SZDB-WT050C",D991="NPC06SZDB-WT005M",D991="NPC06SZDB-WT003M",D991="CO155E2-08M005",D991="CO155E2-08M002",D991="CO155E2-08C150",D991="CO155E2-07M010", D991="CO155E2-0ZM015",D991="CO155E2-0CM010",D991="CO155E2-0CM015",D991="CO155E2-01M010",D991="CO17772-08C150",D991="CO17772-08C050",D991="NPC06SZDB-WT015M",D991="NPC06SZDB-WT015M",D991="NPC06SZDB-WT150C"),E991,0)</f>
        <v>0</v>
      </c>
      <c r="DH991" s="67">
        <f t="shared" si="1744"/>
        <v>441134</v>
      </c>
      <c r="DI991" s="66"/>
      <c r="DJ991" s="66">
        <f t="shared" ref="DJ991:DJ1054" si="1844">IF(OR(D991="CO17772-08C250",D991="CO17772-08F004",D991="CO17772-08F010",D991="CO17772-08C750",D991="CO17772-08C250",D991="CO17772-08F002",D991="CO17772-08M020",D991="CO17772-08M010",D991="CO17772-08M006",D991="CO17772-08C050",D991="CO17772-08C150",D991="CO17772-08M007",D991="CO17772-08M010",D991=1644077,D991="CO17772-08M001",D991="CO17772-08M002",D991="CO17772-08M003",D991="CO17772-08M004",D991="CO17772-08M005",D991="CO17772-08M015",),E991*(F991+0.15),0)</f>
        <v>0</v>
      </c>
      <c r="DK991" s="67">
        <f t="shared" si="1786"/>
        <v>3768</v>
      </c>
      <c r="DM991" s="206">
        <f t="shared" ref="DM991:DM1054" si="1845">IF(D991=2153276,E991*(F991+0.15),0)</f>
        <v>0</v>
      </c>
      <c r="DN991" s="25">
        <f t="shared" si="1774"/>
        <v>0</v>
      </c>
      <c r="DO991" s="5"/>
      <c r="DP991" s="43">
        <f t="shared" ref="DP991:DP1054" si="1846">IF(OR(D991="CO17772-0CC050",D991="CO17772-0CM015",D991="CO17772-0CM007",D991="CO17772-0CM005",D991="CO17772-0CM007",D991="CO17772-0CM007",D991="CO17772-0CM010",D991="CO17772-0CM003",D991="CO17772-0MM015",D991="CO17772-0CM002",D991=959305,D991="CO17772-0CM001",),E991*(F991+0.15),0)</f>
        <v>0</v>
      </c>
      <c r="DQ991" s="27">
        <f t="shared" si="1787"/>
        <v>6819.5</v>
      </c>
      <c r="DR991" s="5"/>
      <c r="DS991" s="43">
        <f t="shared" ref="DS991:DS1054" si="1847">IF(OR(D991="CO17772-0ZM010",D991="CO17772-0ZM002",D991="CO17772-0ZM001",D991="CO17772-0ZM005",D991="CO17772-0ZM008",D991=959308,),E991*(F991+0.15),0)</f>
        <v>0</v>
      </c>
      <c r="DT991" s="27">
        <f t="shared" si="1788"/>
        <v>4846</v>
      </c>
      <c r="DU991" s="5"/>
      <c r="DV991" s="43">
        <f t="shared" ref="DV991:DV1054" si="1848">IF(OR(D991="CO17772-0MM003",D991="CO17772-0MM001",D991="CO17772-0MC150",D991="CO17772-0MM005",D991=959306,),E991*(F991+0.15),0)</f>
        <v>0</v>
      </c>
      <c r="DW991" s="27">
        <f t="shared" si="1789"/>
        <v>4835</v>
      </c>
      <c r="DX991" s="5"/>
      <c r="DY991" s="22">
        <f t="shared" ref="DY991:DY1054" si="1849">IF(OR(D991="CO17772-09M001",D991=959307,),E991*(F991+0.15),0)</f>
        <v>0</v>
      </c>
      <c r="DZ991" s="25">
        <f t="shared" si="1790"/>
        <v>523</v>
      </c>
      <c r="EA991" s="22"/>
      <c r="EB991" s="22">
        <f t="shared" ref="EB991:EB1054" si="1850">IF(OR(D991="CO17772-01M001",),E991*(F991+0.15),0)</f>
        <v>0</v>
      </c>
      <c r="EC991" s="28">
        <f t="shared" si="1791"/>
        <v>369</v>
      </c>
      <c r="ED991" s="5"/>
      <c r="EE991" s="43">
        <f t="shared" ref="EE991:EE1054" si="1851">IF(OR(CA991="CO17772-07M015",D991="CO17772-07M007",D991="CO17772-07M001",D991="CO17772-07M001",D991=959309,),E991*(F991+0.15),0)</f>
        <v>0</v>
      </c>
      <c r="EF991" s="27">
        <f t="shared" si="1792"/>
        <v>4769</v>
      </c>
      <c r="EG991" s="66"/>
      <c r="EH991" s="66">
        <f t="shared" ref="EH991:EH1054" si="1852">IF(OR(D991="CO17772-0MM003",D991="CO17772-0ZM010",D991="CO17772-07M007",D991="CO17772-0ZM002",D991="CO17772-01M001",D991="CO17772-0CC050",D991="CO17772-0CM015",D991="CO17772-08F004",D991="CO17772-08F010",D991="CO17772-08C750",D991="CO17772-08C250",D991="CO17772-07M001",D991="CO17772-09M001",D991="CO17772-0ZM001",D991="CO17772-0MM001",D991="CO17772-08F002",D991="CO17772-0ZM008",D991="CO17772-0ZM005",D991="CO17772-0CM005",D991="CO17772-0CM007",D991="CO17772-08M020",D991="CO17772-0MC150",D991="CO17772-08M006",D991="CO17772-08C050",D991="CO17772-0CM007",D991="CO17772-0CM010",D991="CO17772-0CM003",D991="CO17772-08C150",D991="CO17772-08M007",D991="CO17772-0MM005",D991="CO17772-0MM015",D991="CO17772-0CM002",D991="CO17772-0CM001",D991="CO17772-08M010",D991="CO17772-08M001",D991="CO17772-08M002",D991="CO17772-08M003",D991="CO17772-08M004",D991="CO17772-08M015",D991=959308,D991=959305,D991=959306,D991=959307,D991=959309,D991=1644077,D991="CO17772-08M005",),E991*2,0)</f>
        <v>0</v>
      </c>
      <c r="EI991" s="67">
        <f t="shared" si="1793"/>
        <v>22617</v>
      </c>
      <c r="EJ991" s="66"/>
      <c r="EK991" s="66">
        <f t="shared" si="1807"/>
        <v>0</v>
      </c>
      <c r="EL991" s="67">
        <f t="shared" si="1794"/>
        <v>21247</v>
      </c>
      <c r="EM991" s="110">
        <f t="shared" si="1808"/>
        <v>206663.55724000002</v>
      </c>
    </row>
    <row r="992" spans="1:143" ht="11.25" customHeight="1" x14ac:dyDescent="0.25">
      <c r="A992" s="11">
        <v>46172</v>
      </c>
      <c r="B992" s="187"/>
      <c r="C992" s="176">
        <v>8004992317</v>
      </c>
      <c r="D992" s="17" t="s">
        <v>307</v>
      </c>
      <c r="E992" s="18">
        <v>120</v>
      </c>
      <c r="F992" s="19">
        <v>3</v>
      </c>
      <c r="G992" s="20">
        <v>191516769014</v>
      </c>
      <c r="H992" s="66"/>
      <c r="I992" s="41">
        <f t="shared" si="1810"/>
        <v>0</v>
      </c>
      <c r="J992" s="48">
        <f t="shared" si="1760"/>
        <v>116093</v>
      </c>
      <c r="K992" s="66"/>
      <c r="L992" s="41">
        <f t="shared" si="1811"/>
        <v>0</v>
      </c>
      <c r="M992" s="48">
        <f t="shared" si="1830"/>
        <v>7752</v>
      </c>
      <c r="N992" s="66"/>
      <c r="O992" s="41">
        <f t="shared" si="1812"/>
        <v>0</v>
      </c>
      <c r="P992" s="48">
        <f t="shared" si="1761"/>
        <v>160136</v>
      </c>
      <c r="Q992" s="66"/>
      <c r="R992" s="66">
        <f t="shared" si="1742"/>
        <v>0</v>
      </c>
      <c r="S992" s="67">
        <f t="shared" si="1762"/>
        <v>100612</v>
      </c>
      <c r="T992" s="66"/>
      <c r="U992" s="66">
        <f t="shared" si="1800"/>
        <v>0</v>
      </c>
      <c r="V992" s="67">
        <f t="shared" si="1818"/>
        <v>97035.6</v>
      </c>
      <c r="X992" s="69">
        <f t="shared" si="1772"/>
        <v>0</v>
      </c>
      <c r="Y992" s="67">
        <f t="shared" si="1819"/>
        <v>6245</v>
      </c>
      <c r="Z992" s="66"/>
      <c r="AA992" s="68">
        <f t="shared" si="1802"/>
        <v>0</v>
      </c>
      <c r="AB992" s="67">
        <f t="shared" si="1820"/>
        <v>5897</v>
      </c>
      <c r="AC992" s="66"/>
      <c r="AD992" s="66">
        <f t="shared" si="1803"/>
        <v>0</v>
      </c>
      <c r="AE992" s="67">
        <f t="shared" si="1821"/>
        <v>3738</v>
      </c>
      <c r="AF992" s="66"/>
      <c r="AG992" s="78">
        <f t="shared" si="1804"/>
        <v>0</v>
      </c>
      <c r="AH992" s="79">
        <f t="shared" si="1822"/>
        <v>4534.5</v>
      </c>
      <c r="AI992" s="66"/>
      <c r="AJ992" s="68">
        <f t="shared" si="1746"/>
        <v>0</v>
      </c>
      <c r="AK992" s="67">
        <f t="shared" si="1823"/>
        <v>22013</v>
      </c>
      <c r="AL992" s="66"/>
      <c r="AM992" s="68">
        <f t="shared" si="1805"/>
        <v>0</v>
      </c>
      <c r="AN992" s="67">
        <f t="shared" si="1824"/>
        <v>8763.02</v>
      </c>
      <c r="AO992" s="66"/>
      <c r="AP992" s="68">
        <f t="shared" si="1773"/>
        <v>0</v>
      </c>
      <c r="AQ992" s="67">
        <f t="shared" si="1825"/>
        <v>80645</v>
      </c>
      <c r="AR992" s="66"/>
      <c r="AS992" s="68">
        <f t="shared" si="1831"/>
        <v>0</v>
      </c>
      <c r="AT992" s="67">
        <f t="shared" si="1826"/>
        <v>2020</v>
      </c>
      <c r="AU992" s="66"/>
      <c r="AV992" s="66">
        <f t="shared" si="1777"/>
        <v>0</v>
      </c>
      <c r="AW992" s="42">
        <f t="shared" si="1758"/>
        <v>1492.8000000000013</v>
      </c>
      <c r="AX992" s="66"/>
      <c r="AY992" s="66">
        <f t="shared" si="1832"/>
        <v>0</v>
      </c>
      <c r="AZ992" s="67">
        <f t="shared" si="1813"/>
        <v>1577.6</v>
      </c>
      <c r="BA992" s="66"/>
      <c r="BB992" s="68">
        <f t="shared" si="1833"/>
        <v>0</v>
      </c>
      <c r="BC992" s="67">
        <f t="shared" si="1806"/>
        <v>545.99999999999989</v>
      </c>
      <c r="BD992" s="66"/>
      <c r="BE992" s="68">
        <f t="shared" si="1834"/>
        <v>0</v>
      </c>
      <c r="BF992" s="67">
        <f t="shared" si="1809"/>
        <v>6014.1200000000017</v>
      </c>
      <c r="BG992" s="66"/>
      <c r="BH992" s="68">
        <f t="shared" si="1795"/>
        <v>0</v>
      </c>
      <c r="BI992" s="67">
        <f t="shared" si="1749"/>
        <v>29685.739999999983</v>
      </c>
      <c r="BJ992" s="66"/>
      <c r="BK992" s="68">
        <f t="shared" si="1835"/>
        <v>0</v>
      </c>
      <c r="BL992" s="67">
        <f t="shared" si="1778"/>
        <v>4141.4000000000005</v>
      </c>
      <c r="BM992" s="66"/>
      <c r="BN992" s="68">
        <f t="shared" si="1779"/>
        <v>0</v>
      </c>
      <c r="BO992" s="67">
        <f t="shared" si="1780"/>
        <v>5082.300000000002</v>
      </c>
      <c r="BP992" s="66"/>
      <c r="BQ992" s="68">
        <f t="shared" si="1827"/>
        <v>0</v>
      </c>
      <c r="BR992" s="67">
        <f t="shared" si="1753"/>
        <v>18851.819999999989</v>
      </c>
      <c r="BS992" s="66"/>
      <c r="BT992" s="66">
        <f t="shared" si="1828"/>
        <v>0</v>
      </c>
      <c r="BU992" s="67">
        <f t="shared" si="1814"/>
        <v>50709</v>
      </c>
      <c r="BV992" s="66"/>
      <c r="BW992" s="66">
        <f t="shared" si="1769"/>
        <v>0</v>
      </c>
      <c r="BX992" s="67">
        <f t="shared" si="1817"/>
        <v>115082</v>
      </c>
      <c r="BY992" s="66"/>
      <c r="BZ992" s="66">
        <f t="shared" si="1829"/>
        <v>0</v>
      </c>
      <c r="CA992" s="67">
        <f t="shared" si="1815"/>
        <v>46189</v>
      </c>
      <c r="CB992" s="66"/>
      <c r="CC992" s="66">
        <f t="shared" si="1740"/>
        <v>0</v>
      </c>
      <c r="CD992" s="67">
        <f t="shared" si="1743"/>
        <v>31732.09</v>
      </c>
      <c r="CE992" s="66"/>
      <c r="CF992" s="66">
        <f t="shared" si="1816"/>
        <v>0</v>
      </c>
      <c r="CG992" s="67">
        <f t="shared" si="1782"/>
        <v>3696.6999999999994</v>
      </c>
      <c r="CH992" s="66"/>
      <c r="CI992" s="66">
        <f t="shared" si="1836"/>
        <v>0</v>
      </c>
      <c r="CJ992" s="67">
        <f t="shared" si="1797"/>
        <v>6757.8</v>
      </c>
      <c r="CK992" s="66"/>
      <c r="CL992" s="68">
        <f t="shared" si="1837"/>
        <v>0</v>
      </c>
      <c r="CM992" s="79">
        <f t="shared" si="1783"/>
        <v>4864</v>
      </c>
      <c r="CN992" s="66"/>
      <c r="CO992" s="68">
        <f t="shared" si="1838"/>
        <v>0</v>
      </c>
      <c r="CP992" s="79">
        <f t="shared" si="1784"/>
        <v>3955</v>
      </c>
      <c r="CQ992" s="66"/>
      <c r="CR992" s="68">
        <f t="shared" si="1839"/>
        <v>0</v>
      </c>
      <c r="CS992" s="79">
        <f t="shared" si="1756"/>
        <v>5186</v>
      </c>
      <c r="CT992" s="66"/>
      <c r="CU992" s="68">
        <f t="shared" si="1840"/>
        <v>0</v>
      </c>
      <c r="CV992" s="79">
        <f t="shared" si="1785"/>
        <v>6929</v>
      </c>
      <c r="CW992" s="66"/>
      <c r="CX992" s="66">
        <f t="shared" si="1801"/>
        <v>0</v>
      </c>
      <c r="CY992" s="40">
        <f t="shared" si="1745"/>
        <v>1186.9599999999982</v>
      </c>
      <c r="CZ992" s="65"/>
      <c r="DA992" s="66">
        <f t="shared" si="1841"/>
        <v>0</v>
      </c>
      <c r="DB992" s="67">
        <f t="shared" si="1798"/>
        <v>59456</v>
      </c>
      <c r="DC992" s="66"/>
      <c r="DD992" s="66">
        <f t="shared" si="1842"/>
        <v>0</v>
      </c>
      <c r="DE992" s="67">
        <f t="shared" si="1799"/>
        <v>106227</v>
      </c>
      <c r="DF992" s="66"/>
      <c r="DG992" s="69">
        <f t="shared" si="1843"/>
        <v>0</v>
      </c>
      <c r="DH992" s="67">
        <f t="shared" si="1744"/>
        <v>441134</v>
      </c>
      <c r="DI992" s="66"/>
      <c r="DJ992" s="66">
        <f t="shared" si="1844"/>
        <v>0</v>
      </c>
      <c r="DK992" s="67">
        <f t="shared" si="1786"/>
        <v>3768</v>
      </c>
      <c r="DM992" s="206">
        <f t="shared" si="1845"/>
        <v>0</v>
      </c>
      <c r="DN992" s="25">
        <f t="shared" si="1774"/>
        <v>0</v>
      </c>
      <c r="DO992" s="5"/>
      <c r="DP992" s="43">
        <f t="shared" si="1846"/>
        <v>0</v>
      </c>
      <c r="DQ992" s="27">
        <f t="shared" si="1787"/>
        <v>6819.5</v>
      </c>
      <c r="DR992" s="5"/>
      <c r="DS992" s="43">
        <f t="shared" si="1847"/>
        <v>0</v>
      </c>
      <c r="DT992" s="27">
        <f t="shared" si="1788"/>
        <v>4846</v>
      </c>
      <c r="DU992" s="5"/>
      <c r="DV992" s="43">
        <f t="shared" si="1848"/>
        <v>0</v>
      </c>
      <c r="DW992" s="27">
        <f t="shared" si="1789"/>
        <v>4835</v>
      </c>
      <c r="DX992" s="5"/>
      <c r="DY992" s="22">
        <f t="shared" si="1849"/>
        <v>0</v>
      </c>
      <c r="DZ992" s="25">
        <f t="shared" si="1790"/>
        <v>523</v>
      </c>
      <c r="EA992" s="22"/>
      <c r="EB992" s="22">
        <f t="shared" si="1850"/>
        <v>0</v>
      </c>
      <c r="EC992" s="28">
        <f t="shared" si="1791"/>
        <v>369</v>
      </c>
      <c r="ED992" s="5"/>
      <c r="EE992" s="43">
        <f t="shared" si="1851"/>
        <v>0</v>
      </c>
      <c r="EF992" s="27">
        <f t="shared" si="1792"/>
        <v>4769</v>
      </c>
      <c r="EG992" s="66"/>
      <c r="EH992" s="66">
        <f t="shared" si="1852"/>
        <v>0</v>
      </c>
      <c r="EI992" s="67">
        <f t="shared" si="1793"/>
        <v>22617</v>
      </c>
      <c r="EJ992" s="66"/>
      <c r="EK992" s="66">
        <f t="shared" si="1807"/>
        <v>0</v>
      </c>
      <c r="EL992" s="67">
        <f t="shared" si="1794"/>
        <v>21247</v>
      </c>
      <c r="EM992" s="110">
        <f t="shared" si="1808"/>
        <v>206640.82856799997</v>
      </c>
    </row>
    <row r="993" spans="1:143" ht="11.25" customHeight="1" x14ac:dyDescent="0.25">
      <c r="A993" s="11">
        <v>46172</v>
      </c>
      <c r="B993" s="187"/>
      <c r="C993" s="176">
        <v>8004993203</v>
      </c>
      <c r="D993" s="17" t="s">
        <v>231</v>
      </c>
      <c r="E993" s="18">
        <v>18</v>
      </c>
      <c r="F993" s="19">
        <v>3</v>
      </c>
      <c r="G993" s="20">
        <v>191516052307</v>
      </c>
      <c r="H993" s="66"/>
      <c r="I993" s="41">
        <f t="shared" si="1810"/>
        <v>0</v>
      </c>
      <c r="J993" s="48">
        <f t="shared" si="1760"/>
        <v>116093</v>
      </c>
      <c r="K993" s="66"/>
      <c r="L993" s="41">
        <f t="shared" si="1811"/>
        <v>0</v>
      </c>
      <c r="M993" s="48">
        <f t="shared" si="1830"/>
        <v>7752</v>
      </c>
      <c r="N993" s="66"/>
      <c r="O993" s="41">
        <f t="shared" si="1812"/>
        <v>0</v>
      </c>
      <c r="P993" s="48">
        <f t="shared" si="1761"/>
        <v>160136</v>
      </c>
      <c r="Q993" s="66"/>
      <c r="R993" s="66">
        <f t="shared" si="1742"/>
        <v>0</v>
      </c>
      <c r="S993" s="67">
        <f t="shared" si="1762"/>
        <v>100612</v>
      </c>
      <c r="T993" s="66"/>
      <c r="U993" s="66">
        <f t="shared" si="1800"/>
        <v>0</v>
      </c>
      <c r="V993" s="67">
        <f t="shared" si="1818"/>
        <v>97035.6</v>
      </c>
      <c r="X993" s="69">
        <f t="shared" si="1772"/>
        <v>0</v>
      </c>
      <c r="Y993" s="67">
        <f t="shared" si="1819"/>
        <v>6245</v>
      </c>
      <c r="Z993" s="66"/>
      <c r="AA993" s="68">
        <f t="shared" si="1802"/>
        <v>0</v>
      </c>
      <c r="AB993" s="67">
        <f t="shared" si="1820"/>
        <v>5897</v>
      </c>
      <c r="AC993" s="66"/>
      <c r="AD993" s="66">
        <f t="shared" si="1803"/>
        <v>0</v>
      </c>
      <c r="AE993" s="67">
        <f t="shared" si="1821"/>
        <v>3738</v>
      </c>
      <c r="AF993" s="66"/>
      <c r="AG993" s="78">
        <f t="shared" si="1804"/>
        <v>0</v>
      </c>
      <c r="AH993" s="79">
        <f t="shared" si="1822"/>
        <v>4534.5</v>
      </c>
      <c r="AI993" s="66"/>
      <c r="AJ993" s="68">
        <f t="shared" si="1746"/>
        <v>0</v>
      </c>
      <c r="AK993" s="67">
        <f t="shared" si="1823"/>
        <v>22013</v>
      </c>
      <c r="AL993" s="66"/>
      <c r="AM993" s="68">
        <f t="shared" si="1805"/>
        <v>0</v>
      </c>
      <c r="AN993" s="67">
        <f t="shared" si="1824"/>
        <v>8763.02</v>
      </c>
      <c r="AO993" s="66"/>
      <c r="AP993" s="68">
        <f t="shared" si="1773"/>
        <v>0</v>
      </c>
      <c r="AQ993" s="67">
        <f t="shared" si="1825"/>
        <v>80645</v>
      </c>
      <c r="AR993" s="66"/>
      <c r="AS993" s="68">
        <f t="shared" si="1831"/>
        <v>0</v>
      </c>
      <c r="AT993" s="67">
        <f t="shared" si="1826"/>
        <v>2020</v>
      </c>
      <c r="AU993" s="66"/>
      <c r="AV993" s="66">
        <f t="shared" si="1777"/>
        <v>0</v>
      </c>
      <c r="AW993" s="42">
        <f t="shared" si="1758"/>
        <v>1492.8000000000013</v>
      </c>
      <c r="AX993" s="66"/>
      <c r="AY993" s="66">
        <f t="shared" si="1832"/>
        <v>0</v>
      </c>
      <c r="AZ993" s="67">
        <f t="shared" si="1813"/>
        <v>1577.6</v>
      </c>
      <c r="BA993" s="66"/>
      <c r="BB993" s="68">
        <f t="shared" si="1833"/>
        <v>56.160000000000004</v>
      </c>
      <c r="BC993" s="67">
        <f t="shared" si="1806"/>
        <v>489.83999999999986</v>
      </c>
      <c r="BD993" s="66"/>
      <c r="BE993" s="68">
        <f t="shared" si="1834"/>
        <v>0</v>
      </c>
      <c r="BF993" s="67">
        <f t="shared" si="1809"/>
        <v>6014.1200000000017</v>
      </c>
      <c r="BG993" s="66"/>
      <c r="BH993" s="68">
        <f t="shared" si="1795"/>
        <v>0</v>
      </c>
      <c r="BI993" s="67">
        <f t="shared" si="1749"/>
        <v>29685.739999999983</v>
      </c>
      <c r="BJ993" s="66"/>
      <c r="BK993" s="68">
        <f t="shared" si="1835"/>
        <v>0</v>
      </c>
      <c r="BL993" s="67">
        <f t="shared" si="1778"/>
        <v>4141.4000000000005</v>
      </c>
      <c r="BM993" s="66"/>
      <c r="BN993" s="68">
        <f t="shared" si="1779"/>
        <v>0</v>
      </c>
      <c r="BO993" s="67">
        <f t="shared" si="1780"/>
        <v>5082.300000000002</v>
      </c>
      <c r="BP993" s="66"/>
      <c r="BQ993" s="68">
        <f t="shared" si="1827"/>
        <v>0</v>
      </c>
      <c r="BR993" s="67">
        <f t="shared" si="1753"/>
        <v>18851.819999999989</v>
      </c>
      <c r="BS993" s="66"/>
      <c r="BT993" s="66">
        <f t="shared" si="1828"/>
        <v>36</v>
      </c>
      <c r="BU993" s="67">
        <f t="shared" si="1814"/>
        <v>50673</v>
      </c>
      <c r="BV993" s="66"/>
      <c r="BW993" s="66">
        <f t="shared" si="1769"/>
        <v>36</v>
      </c>
      <c r="BX993" s="67">
        <f t="shared" si="1817"/>
        <v>115046</v>
      </c>
      <c r="BY993" s="66"/>
      <c r="BZ993" s="66">
        <f t="shared" si="1829"/>
        <v>36</v>
      </c>
      <c r="CA993" s="67">
        <f t="shared" si="1815"/>
        <v>46153</v>
      </c>
      <c r="CB993" s="66"/>
      <c r="CC993" s="66">
        <f t="shared" ref="CC993:CC1049" si="1853">IF(OR(D993="NPP6AUZDB-WT005M",D993="NPP6AUZDB-WT001M",D993="NPC6AUZDB-WT030M",D993="NPP6AUZDB-WT003M",D993="NPP6AUZDB-WT002M",D993="NPC6AUZDB-WT030C",D993="NPC6AUZDB-WT025C",D993="NPC6AUZDB-WT004M",D993="NPC6AUZDB-WT008M",D993="NPC6AUZDB-WT050C",D993="NPC6AUZDB-WT007M",D993="NPC6AUZDB-WT020M",D993="NPC6AUZDB-WT250C",D993="NPC6AUZDB-WT750C",D993="NPC6AUZDB-WT150C",D993="NPC6AUZDB-WT010M",D993="NPC6AUZDB-WT015M",D993="NPC6AUZDB-WT005M",D993="NPC6AUZDB-WT003M",D993="NPC6AUZDB-WT002M",D993="NPC6AUZDB-WT001M",),E993*(F993+0.15),0)</f>
        <v>0</v>
      </c>
      <c r="CD993" s="67">
        <f t="shared" si="1743"/>
        <v>31732.09</v>
      </c>
      <c r="CE993" s="66"/>
      <c r="CF993" s="66">
        <f t="shared" si="1816"/>
        <v>0</v>
      </c>
      <c r="CG993" s="67">
        <f t="shared" si="1782"/>
        <v>3696.6999999999994</v>
      </c>
      <c r="CH993" s="66"/>
      <c r="CI993" s="66">
        <f t="shared" si="1836"/>
        <v>0</v>
      </c>
      <c r="CJ993" s="67">
        <f t="shared" si="1797"/>
        <v>6757.8</v>
      </c>
      <c r="CK993" s="66"/>
      <c r="CL993" s="68">
        <f t="shared" si="1837"/>
        <v>0</v>
      </c>
      <c r="CM993" s="79">
        <f t="shared" si="1783"/>
        <v>4864</v>
      </c>
      <c r="CN993" s="66"/>
      <c r="CO993" s="68">
        <f t="shared" si="1838"/>
        <v>0</v>
      </c>
      <c r="CP993" s="79">
        <f t="shared" si="1784"/>
        <v>3955</v>
      </c>
      <c r="CQ993" s="66"/>
      <c r="CR993" s="68">
        <f t="shared" si="1839"/>
        <v>0</v>
      </c>
      <c r="CS993" s="79">
        <f t="shared" si="1756"/>
        <v>5186</v>
      </c>
      <c r="CT993" s="66"/>
      <c r="CU993" s="68">
        <f t="shared" si="1840"/>
        <v>0</v>
      </c>
      <c r="CV993" s="79">
        <f t="shared" si="1785"/>
        <v>6929</v>
      </c>
      <c r="CW993" s="66"/>
      <c r="CX993" s="66">
        <f t="shared" si="1801"/>
        <v>0</v>
      </c>
      <c r="CY993" s="40">
        <f t="shared" si="1745"/>
        <v>1186.9599999999982</v>
      </c>
      <c r="CZ993" s="65"/>
      <c r="DA993" s="66">
        <f t="shared" si="1841"/>
        <v>0</v>
      </c>
      <c r="DB993" s="67">
        <f t="shared" si="1798"/>
        <v>59456</v>
      </c>
      <c r="DC993" s="66"/>
      <c r="DD993" s="66">
        <f t="shared" si="1842"/>
        <v>0</v>
      </c>
      <c r="DE993" s="67">
        <f t="shared" si="1799"/>
        <v>106227</v>
      </c>
      <c r="DF993" s="66"/>
      <c r="DG993" s="69">
        <f t="shared" si="1843"/>
        <v>0</v>
      </c>
      <c r="DH993" s="67">
        <f t="shared" si="1744"/>
        <v>441134</v>
      </c>
      <c r="DI993" s="66"/>
      <c r="DJ993" s="66">
        <f t="shared" si="1844"/>
        <v>0</v>
      </c>
      <c r="DK993" s="67">
        <f t="shared" si="1786"/>
        <v>3768</v>
      </c>
      <c r="DM993" s="206">
        <f t="shared" si="1845"/>
        <v>0</v>
      </c>
      <c r="DN993" s="25">
        <f t="shared" si="1774"/>
        <v>0</v>
      </c>
      <c r="DO993" s="5"/>
      <c r="DP993" s="43">
        <f t="shared" si="1846"/>
        <v>0</v>
      </c>
      <c r="DQ993" s="27">
        <f t="shared" si="1787"/>
        <v>6819.5</v>
      </c>
      <c r="DR993" s="5"/>
      <c r="DS993" s="43">
        <f t="shared" si="1847"/>
        <v>0</v>
      </c>
      <c r="DT993" s="27">
        <f t="shared" si="1788"/>
        <v>4846</v>
      </c>
      <c r="DU993" s="5"/>
      <c r="DV993" s="43">
        <f t="shared" si="1848"/>
        <v>0</v>
      </c>
      <c r="DW993" s="27">
        <f t="shared" si="1789"/>
        <v>4835</v>
      </c>
      <c r="DX993" s="5"/>
      <c r="DY993" s="22">
        <f t="shared" si="1849"/>
        <v>0</v>
      </c>
      <c r="DZ993" s="25">
        <f t="shared" si="1790"/>
        <v>523</v>
      </c>
      <c r="EA993" s="22"/>
      <c r="EB993" s="22">
        <f t="shared" si="1850"/>
        <v>0</v>
      </c>
      <c r="EC993" s="28">
        <f t="shared" si="1791"/>
        <v>369</v>
      </c>
      <c r="ED993" s="5"/>
      <c r="EE993" s="43">
        <f t="shared" si="1851"/>
        <v>0</v>
      </c>
      <c r="EF993" s="27">
        <f t="shared" si="1792"/>
        <v>4769</v>
      </c>
      <c r="EG993" s="66"/>
      <c r="EH993" s="66">
        <f t="shared" si="1852"/>
        <v>0</v>
      </c>
      <c r="EI993" s="67">
        <f t="shared" si="1793"/>
        <v>22617</v>
      </c>
      <c r="EJ993" s="66"/>
      <c r="EK993" s="66">
        <f t="shared" si="1807"/>
        <v>0</v>
      </c>
      <c r="EL993" s="67">
        <f t="shared" si="1794"/>
        <v>21247</v>
      </c>
      <c r="EM993" s="110">
        <f t="shared" si="1808"/>
        <v>206074.01576800001</v>
      </c>
    </row>
    <row r="994" spans="1:143" ht="11.25" customHeight="1" x14ac:dyDescent="0.25">
      <c r="A994" s="11">
        <v>46172</v>
      </c>
      <c r="B994" s="187"/>
      <c r="C994" s="176">
        <v>8004993206</v>
      </c>
      <c r="D994" s="17" t="s">
        <v>132</v>
      </c>
      <c r="E994" s="18">
        <v>450</v>
      </c>
      <c r="F994" s="19">
        <v>3</v>
      </c>
      <c r="G994" s="20">
        <v>191516042391</v>
      </c>
      <c r="H994" s="66"/>
      <c r="I994" s="41">
        <f t="shared" si="1810"/>
        <v>0</v>
      </c>
      <c r="J994" s="48">
        <f t="shared" si="1760"/>
        <v>116093</v>
      </c>
      <c r="K994" s="66"/>
      <c r="L994" s="41">
        <f t="shared" si="1811"/>
        <v>0</v>
      </c>
      <c r="M994" s="48">
        <f t="shared" si="1830"/>
        <v>7752</v>
      </c>
      <c r="N994" s="66"/>
      <c r="O994" s="41">
        <f t="shared" si="1812"/>
        <v>0</v>
      </c>
      <c r="P994" s="48">
        <f t="shared" si="1761"/>
        <v>160136</v>
      </c>
      <c r="Q994" s="66"/>
      <c r="R994" s="66">
        <f t="shared" si="1742"/>
        <v>0</v>
      </c>
      <c r="S994" s="67">
        <f t="shared" si="1762"/>
        <v>100612</v>
      </c>
      <c r="T994" s="66"/>
      <c r="U994" s="66">
        <f t="shared" si="1800"/>
        <v>0</v>
      </c>
      <c r="V994" s="67">
        <f t="shared" si="1818"/>
        <v>97035.6</v>
      </c>
      <c r="X994" s="69">
        <f t="shared" si="1772"/>
        <v>0</v>
      </c>
      <c r="Y994" s="67">
        <f t="shared" si="1819"/>
        <v>6245</v>
      </c>
      <c r="Z994" s="66"/>
      <c r="AA994" s="68">
        <f t="shared" si="1802"/>
        <v>0</v>
      </c>
      <c r="AB994" s="67">
        <f t="shared" si="1820"/>
        <v>5897</v>
      </c>
      <c r="AC994" s="66"/>
      <c r="AD994" s="66">
        <f t="shared" si="1803"/>
        <v>0</v>
      </c>
      <c r="AE994" s="67">
        <f t="shared" si="1821"/>
        <v>3738</v>
      </c>
      <c r="AF994" s="66"/>
      <c r="AG994" s="78">
        <f t="shared" si="1804"/>
        <v>0</v>
      </c>
      <c r="AH994" s="79">
        <f t="shared" si="1822"/>
        <v>4534.5</v>
      </c>
      <c r="AI994" s="66"/>
      <c r="AJ994" s="68">
        <f t="shared" si="1746"/>
        <v>0</v>
      </c>
      <c r="AK994" s="67">
        <f t="shared" si="1823"/>
        <v>22013</v>
      </c>
      <c r="AL994" s="66"/>
      <c r="AM994" s="68">
        <f t="shared" si="1805"/>
        <v>0</v>
      </c>
      <c r="AN994" s="67">
        <f t="shared" si="1824"/>
        <v>8763.02</v>
      </c>
      <c r="AO994" s="66"/>
      <c r="AP994" s="68">
        <f t="shared" si="1773"/>
        <v>0</v>
      </c>
      <c r="AQ994" s="67">
        <f t="shared" si="1825"/>
        <v>80645</v>
      </c>
      <c r="AR994" s="66"/>
      <c r="AS994" s="68">
        <f t="shared" si="1831"/>
        <v>0</v>
      </c>
      <c r="AT994" s="67">
        <f t="shared" si="1826"/>
        <v>2020</v>
      </c>
      <c r="AU994" s="66"/>
      <c r="AV994" s="66">
        <f t="shared" si="1777"/>
        <v>0</v>
      </c>
      <c r="AW994" s="42">
        <f t="shared" si="1758"/>
        <v>1492.8000000000013</v>
      </c>
      <c r="AX994" s="66"/>
      <c r="AY994" s="66">
        <f t="shared" si="1832"/>
        <v>0</v>
      </c>
      <c r="AZ994" s="67">
        <f t="shared" si="1813"/>
        <v>1577.6</v>
      </c>
      <c r="BA994" s="66"/>
      <c r="BB994" s="68">
        <f t="shared" si="1833"/>
        <v>0</v>
      </c>
      <c r="BC994" s="67">
        <f t="shared" si="1806"/>
        <v>489.83999999999986</v>
      </c>
      <c r="BD994" s="66"/>
      <c r="BE994" s="68">
        <f t="shared" si="1834"/>
        <v>1404</v>
      </c>
      <c r="BF994" s="67">
        <f t="shared" si="1809"/>
        <v>4610.1200000000017</v>
      </c>
      <c r="BG994" s="66"/>
      <c r="BH994" s="68">
        <f t="shared" si="1795"/>
        <v>0</v>
      </c>
      <c r="BI994" s="67">
        <f t="shared" si="1749"/>
        <v>29685.739999999983</v>
      </c>
      <c r="BJ994" s="66"/>
      <c r="BK994" s="68">
        <f t="shared" si="1835"/>
        <v>0</v>
      </c>
      <c r="BL994" s="67">
        <f t="shared" si="1778"/>
        <v>4141.4000000000005</v>
      </c>
      <c r="BM994" s="66"/>
      <c r="BN994" s="68">
        <f t="shared" si="1779"/>
        <v>0</v>
      </c>
      <c r="BO994" s="67">
        <f t="shared" si="1780"/>
        <v>5082.300000000002</v>
      </c>
      <c r="BP994" s="66"/>
      <c r="BQ994" s="68">
        <f t="shared" si="1827"/>
        <v>0</v>
      </c>
      <c r="BR994" s="67">
        <f t="shared" si="1753"/>
        <v>18851.819999999989</v>
      </c>
      <c r="BS994" s="66"/>
      <c r="BT994" s="66">
        <f t="shared" si="1828"/>
        <v>900</v>
      </c>
      <c r="BU994" s="67">
        <f t="shared" si="1814"/>
        <v>49773</v>
      </c>
      <c r="BV994" s="66"/>
      <c r="BW994" s="66">
        <f t="shared" si="1769"/>
        <v>900</v>
      </c>
      <c r="BX994" s="67">
        <f t="shared" si="1817"/>
        <v>114146</v>
      </c>
      <c r="BY994" s="66"/>
      <c r="BZ994" s="66">
        <f t="shared" si="1829"/>
        <v>900</v>
      </c>
      <c r="CA994" s="67">
        <f t="shared" si="1815"/>
        <v>45253</v>
      </c>
      <c r="CB994" s="66"/>
      <c r="CC994" s="66">
        <f t="shared" si="1853"/>
        <v>0</v>
      </c>
      <c r="CD994" s="67">
        <f t="shared" si="1743"/>
        <v>31732.09</v>
      </c>
      <c r="CE994" s="66"/>
      <c r="CF994" s="66">
        <f t="shared" si="1816"/>
        <v>0</v>
      </c>
      <c r="CG994" s="67">
        <f t="shared" si="1782"/>
        <v>3696.6999999999994</v>
      </c>
      <c r="CH994" s="66"/>
      <c r="CI994" s="66">
        <f t="shared" si="1836"/>
        <v>0</v>
      </c>
      <c r="CJ994" s="67">
        <f t="shared" si="1797"/>
        <v>6757.8</v>
      </c>
      <c r="CK994" s="66"/>
      <c r="CL994" s="68">
        <f t="shared" si="1837"/>
        <v>0</v>
      </c>
      <c r="CM994" s="79">
        <f t="shared" si="1783"/>
        <v>4864</v>
      </c>
      <c r="CN994" s="66"/>
      <c r="CO994" s="68">
        <f t="shared" si="1838"/>
        <v>0</v>
      </c>
      <c r="CP994" s="79">
        <f t="shared" si="1784"/>
        <v>3955</v>
      </c>
      <c r="CQ994" s="66"/>
      <c r="CR994" s="68">
        <f t="shared" si="1839"/>
        <v>0</v>
      </c>
      <c r="CS994" s="79">
        <f t="shared" si="1756"/>
        <v>5186</v>
      </c>
      <c r="CT994" s="66"/>
      <c r="CU994" s="68">
        <f t="shared" si="1840"/>
        <v>0</v>
      </c>
      <c r="CV994" s="79">
        <f t="shared" si="1785"/>
        <v>6929</v>
      </c>
      <c r="CW994" s="66"/>
      <c r="CX994" s="66">
        <f t="shared" si="1801"/>
        <v>0</v>
      </c>
      <c r="CY994" s="40">
        <f t="shared" si="1745"/>
        <v>1186.9599999999982</v>
      </c>
      <c r="CZ994" s="65"/>
      <c r="DA994" s="66">
        <f t="shared" si="1841"/>
        <v>0</v>
      </c>
      <c r="DB994" s="67">
        <f t="shared" si="1798"/>
        <v>59456</v>
      </c>
      <c r="DC994" s="66"/>
      <c r="DD994" s="66">
        <f t="shared" si="1842"/>
        <v>0</v>
      </c>
      <c r="DE994" s="67">
        <f t="shared" si="1799"/>
        <v>106227</v>
      </c>
      <c r="DF994" s="66"/>
      <c r="DG994" s="69">
        <f t="shared" si="1843"/>
        <v>0</v>
      </c>
      <c r="DH994" s="67">
        <f t="shared" si="1744"/>
        <v>441134</v>
      </c>
      <c r="DI994" s="66"/>
      <c r="DJ994" s="66">
        <f t="shared" si="1844"/>
        <v>0</v>
      </c>
      <c r="DK994" s="67">
        <f t="shared" si="1786"/>
        <v>3768</v>
      </c>
      <c r="DM994" s="206">
        <f t="shared" si="1845"/>
        <v>0</v>
      </c>
      <c r="DN994" s="25">
        <f t="shared" si="1774"/>
        <v>0</v>
      </c>
      <c r="DO994" s="5"/>
      <c r="DP994" s="43">
        <f t="shared" si="1846"/>
        <v>0</v>
      </c>
      <c r="DQ994" s="27">
        <f t="shared" si="1787"/>
        <v>6819.5</v>
      </c>
      <c r="DR994" s="5"/>
      <c r="DS994" s="43">
        <f t="shared" si="1847"/>
        <v>0</v>
      </c>
      <c r="DT994" s="27">
        <f t="shared" si="1788"/>
        <v>4846</v>
      </c>
      <c r="DU994" s="5"/>
      <c r="DV994" s="43">
        <f t="shared" si="1848"/>
        <v>0</v>
      </c>
      <c r="DW994" s="27">
        <f t="shared" si="1789"/>
        <v>4835</v>
      </c>
      <c r="DX994" s="5"/>
      <c r="DY994" s="22">
        <f t="shared" si="1849"/>
        <v>0</v>
      </c>
      <c r="DZ994" s="25">
        <f t="shared" si="1790"/>
        <v>523</v>
      </c>
      <c r="EA994" s="22"/>
      <c r="EB994" s="22">
        <f t="shared" si="1850"/>
        <v>0</v>
      </c>
      <c r="EC994" s="28">
        <f t="shared" si="1791"/>
        <v>369</v>
      </c>
      <c r="ED994" s="5"/>
      <c r="EE994" s="43">
        <f t="shared" si="1851"/>
        <v>0</v>
      </c>
      <c r="EF994" s="27">
        <f t="shared" si="1792"/>
        <v>4769</v>
      </c>
      <c r="EG994" s="66"/>
      <c r="EH994" s="66">
        <f t="shared" si="1852"/>
        <v>0</v>
      </c>
      <c r="EI994" s="67">
        <f t="shared" si="1793"/>
        <v>22617</v>
      </c>
      <c r="EJ994" s="66"/>
      <c r="EK994" s="66">
        <f t="shared" si="1807"/>
        <v>0</v>
      </c>
      <c r="EL994" s="67">
        <f t="shared" si="1794"/>
        <v>21247</v>
      </c>
      <c r="EM994" s="110">
        <f t="shared" si="1808"/>
        <v>206018.28272799999</v>
      </c>
    </row>
    <row r="995" spans="1:143" ht="11.25" customHeight="1" x14ac:dyDescent="0.25">
      <c r="A995" s="11">
        <v>46172</v>
      </c>
      <c r="B995" s="187"/>
      <c r="C995" s="176">
        <v>8004993207</v>
      </c>
      <c r="D995" s="17" t="s">
        <v>189</v>
      </c>
      <c r="E995" s="18">
        <v>60</v>
      </c>
      <c r="F995" s="19">
        <v>2</v>
      </c>
      <c r="G995" s="20">
        <v>191516042407</v>
      </c>
      <c r="H995" s="66"/>
      <c r="I995" s="41">
        <f t="shared" si="1810"/>
        <v>0</v>
      </c>
      <c r="J995" s="48">
        <f t="shared" si="1760"/>
        <v>116093</v>
      </c>
      <c r="K995" s="66"/>
      <c r="L995" s="41">
        <f t="shared" si="1811"/>
        <v>0</v>
      </c>
      <c r="M995" s="48">
        <f t="shared" si="1830"/>
        <v>7752</v>
      </c>
      <c r="N995" s="66"/>
      <c r="O995" s="41">
        <f t="shared" si="1812"/>
        <v>0</v>
      </c>
      <c r="P995" s="48">
        <f t="shared" si="1761"/>
        <v>160136</v>
      </c>
      <c r="Q995" s="66"/>
      <c r="R995" s="66">
        <f t="shared" si="1742"/>
        <v>0</v>
      </c>
      <c r="S995" s="67">
        <f t="shared" si="1762"/>
        <v>100612</v>
      </c>
      <c r="T995" s="66"/>
      <c r="U995" s="66">
        <f t="shared" si="1800"/>
        <v>0</v>
      </c>
      <c r="V995" s="67">
        <f t="shared" si="1818"/>
        <v>97035.6</v>
      </c>
      <c r="X995" s="69">
        <f t="shared" si="1772"/>
        <v>0</v>
      </c>
      <c r="Y995" s="67">
        <f t="shared" si="1819"/>
        <v>6245</v>
      </c>
      <c r="Z995" s="66"/>
      <c r="AA995" s="68">
        <f t="shared" si="1802"/>
        <v>0</v>
      </c>
      <c r="AB995" s="67">
        <f t="shared" si="1820"/>
        <v>5897</v>
      </c>
      <c r="AC995" s="66"/>
      <c r="AD995" s="66">
        <f t="shared" si="1803"/>
        <v>0</v>
      </c>
      <c r="AE995" s="67">
        <f t="shared" si="1821"/>
        <v>3738</v>
      </c>
      <c r="AF995" s="66"/>
      <c r="AG995" s="78">
        <f t="shared" si="1804"/>
        <v>0</v>
      </c>
      <c r="AH995" s="79">
        <f t="shared" si="1822"/>
        <v>4534.5</v>
      </c>
      <c r="AI995" s="66"/>
      <c r="AJ995" s="68">
        <f t="shared" si="1746"/>
        <v>0</v>
      </c>
      <c r="AK995" s="67">
        <f t="shared" si="1823"/>
        <v>22013</v>
      </c>
      <c r="AL995" s="66"/>
      <c r="AM995" s="68">
        <f t="shared" si="1805"/>
        <v>0</v>
      </c>
      <c r="AN995" s="67">
        <f t="shared" si="1824"/>
        <v>8763.02</v>
      </c>
      <c r="AO995" s="66"/>
      <c r="AP995" s="68">
        <f t="shared" si="1773"/>
        <v>0</v>
      </c>
      <c r="AQ995" s="67">
        <f t="shared" si="1825"/>
        <v>80645</v>
      </c>
      <c r="AR995" s="66"/>
      <c r="AS995" s="68">
        <f t="shared" si="1831"/>
        <v>0</v>
      </c>
      <c r="AT995" s="67">
        <f t="shared" si="1826"/>
        <v>2020</v>
      </c>
      <c r="AU995" s="66"/>
      <c r="AV995" s="66">
        <f t="shared" si="1777"/>
        <v>0</v>
      </c>
      <c r="AW995" s="42">
        <f t="shared" si="1758"/>
        <v>1492.8000000000013</v>
      </c>
      <c r="AX995" s="66"/>
      <c r="AY995" s="66">
        <f t="shared" si="1832"/>
        <v>0</v>
      </c>
      <c r="AZ995" s="67">
        <f t="shared" si="1813"/>
        <v>1577.6</v>
      </c>
      <c r="BA995" s="66"/>
      <c r="BB995" s="68">
        <f t="shared" si="1833"/>
        <v>0</v>
      </c>
      <c r="BC995" s="67">
        <f t="shared" si="1806"/>
        <v>489.83999999999986</v>
      </c>
      <c r="BD995" s="66"/>
      <c r="BE995" s="68">
        <f t="shared" si="1834"/>
        <v>127.2</v>
      </c>
      <c r="BF995" s="67">
        <f t="shared" si="1809"/>
        <v>4482.9200000000019</v>
      </c>
      <c r="BG995" s="66"/>
      <c r="BH995" s="68">
        <f t="shared" si="1795"/>
        <v>0</v>
      </c>
      <c r="BI995" s="67">
        <f t="shared" si="1749"/>
        <v>29685.739999999983</v>
      </c>
      <c r="BJ995" s="66"/>
      <c r="BK995" s="68">
        <f t="shared" si="1835"/>
        <v>0</v>
      </c>
      <c r="BL995" s="67">
        <f t="shared" si="1778"/>
        <v>4141.4000000000005</v>
      </c>
      <c r="BM995" s="66"/>
      <c r="BN995" s="68">
        <f t="shared" si="1779"/>
        <v>0</v>
      </c>
      <c r="BO995" s="67">
        <f t="shared" si="1780"/>
        <v>5082.300000000002</v>
      </c>
      <c r="BP995" s="66"/>
      <c r="BQ995" s="68">
        <f t="shared" si="1827"/>
        <v>0</v>
      </c>
      <c r="BR995" s="67">
        <f t="shared" si="1753"/>
        <v>18851.819999999989</v>
      </c>
      <c r="BS995" s="66"/>
      <c r="BT995" s="66">
        <f t="shared" si="1828"/>
        <v>120</v>
      </c>
      <c r="BU995" s="67">
        <f t="shared" si="1814"/>
        <v>49653</v>
      </c>
      <c r="BV995" s="66"/>
      <c r="BW995" s="66">
        <f t="shared" si="1769"/>
        <v>120</v>
      </c>
      <c r="BX995" s="67">
        <f t="shared" si="1817"/>
        <v>114026</v>
      </c>
      <c r="BY995" s="66"/>
      <c r="BZ995" s="66">
        <f t="shared" si="1829"/>
        <v>120</v>
      </c>
      <c r="CA995" s="67">
        <f t="shared" si="1815"/>
        <v>45133</v>
      </c>
      <c r="CB995" s="66"/>
      <c r="CC995" s="66">
        <f t="shared" si="1853"/>
        <v>0</v>
      </c>
      <c r="CD995" s="67">
        <f t="shared" si="1743"/>
        <v>31732.09</v>
      </c>
      <c r="CE995" s="66"/>
      <c r="CF995" s="66">
        <f t="shared" si="1816"/>
        <v>0</v>
      </c>
      <c r="CG995" s="67">
        <f t="shared" si="1782"/>
        <v>3696.6999999999994</v>
      </c>
      <c r="CH995" s="66"/>
      <c r="CI995" s="66">
        <f t="shared" si="1836"/>
        <v>0</v>
      </c>
      <c r="CJ995" s="67">
        <f t="shared" si="1797"/>
        <v>6757.8</v>
      </c>
      <c r="CK995" s="66"/>
      <c r="CL995" s="68">
        <f t="shared" si="1837"/>
        <v>0</v>
      </c>
      <c r="CM995" s="79">
        <f t="shared" si="1783"/>
        <v>4864</v>
      </c>
      <c r="CN995" s="66"/>
      <c r="CO995" s="68">
        <f t="shared" si="1838"/>
        <v>0</v>
      </c>
      <c r="CP995" s="79">
        <f t="shared" si="1784"/>
        <v>3955</v>
      </c>
      <c r="CQ995" s="66"/>
      <c r="CR995" s="68">
        <f t="shared" si="1839"/>
        <v>0</v>
      </c>
      <c r="CS995" s="79">
        <f t="shared" si="1756"/>
        <v>5186</v>
      </c>
      <c r="CT995" s="66"/>
      <c r="CU995" s="68">
        <f t="shared" si="1840"/>
        <v>0</v>
      </c>
      <c r="CV995" s="79">
        <f t="shared" si="1785"/>
        <v>6929</v>
      </c>
      <c r="CW995" s="66"/>
      <c r="CX995" s="66">
        <f t="shared" si="1801"/>
        <v>0</v>
      </c>
      <c r="CY995" s="40">
        <f t="shared" si="1745"/>
        <v>1186.9599999999982</v>
      </c>
      <c r="CZ995" s="65"/>
      <c r="DA995" s="66">
        <f t="shared" si="1841"/>
        <v>0</v>
      </c>
      <c r="DB995" s="67">
        <f t="shared" si="1798"/>
        <v>59456</v>
      </c>
      <c r="DC995" s="66"/>
      <c r="DD995" s="66">
        <f t="shared" si="1842"/>
        <v>0</v>
      </c>
      <c r="DE995" s="67">
        <f t="shared" si="1799"/>
        <v>106227</v>
      </c>
      <c r="DF995" s="66"/>
      <c r="DG995" s="69">
        <f t="shared" si="1843"/>
        <v>0</v>
      </c>
      <c r="DH995" s="67">
        <f t="shared" si="1744"/>
        <v>441134</v>
      </c>
      <c r="DI995" s="66"/>
      <c r="DJ995" s="66">
        <f t="shared" si="1844"/>
        <v>0</v>
      </c>
      <c r="DK995" s="67">
        <f t="shared" si="1786"/>
        <v>3768</v>
      </c>
      <c r="DM995" s="206">
        <f t="shared" si="1845"/>
        <v>0</v>
      </c>
      <c r="DN995" s="25">
        <f t="shared" si="1774"/>
        <v>0</v>
      </c>
      <c r="DO995" s="5"/>
      <c r="DP995" s="43">
        <f t="shared" si="1846"/>
        <v>0</v>
      </c>
      <c r="DQ995" s="27">
        <f t="shared" si="1787"/>
        <v>6819.5</v>
      </c>
      <c r="DR995" s="5"/>
      <c r="DS995" s="43">
        <f t="shared" si="1847"/>
        <v>0</v>
      </c>
      <c r="DT995" s="27">
        <f t="shared" si="1788"/>
        <v>4846</v>
      </c>
      <c r="DU995" s="5"/>
      <c r="DV995" s="43">
        <f t="shared" si="1848"/>
        <v>0</v>
      </c>
      <c r="DW995" s="27">
        <f t="shared" si="1789"/>
        <v>4835</v>
      </c>
      <c r="DX995" s="5"/>
      <c r="DY995" s="22">
        <f t="shared" si="1849"/>
        <v>0</v>
      </c>
      <c r="DZ995" s="25">
        <f t="shared" si="1790"/>
        <v>523</v>
      </c>
      <c r="EA995" s="22"/>
      <c r="EB995" s="22">
        <f t="shared" si="1850"/>
        <v>0</v>
      </c>
      <c r="EC995" s="28">
        <f t="shared" si="1791"/>
        <v>369</v>
      </c>
      <c r="ED995" s="5"/>
      <c r="EE995" s="43">
        <f t="shared" si="1851"/>
        <v>0</v>
      </c>
      <c r="EF995" s="27">
        <f t="shared" si="1792"/>
        <v>4769</v>
      </c>
      <c r="EG995" s="66"/>
      <c r="EH995" s="66">
        <f t="shared" si="1852"/>
        <v>0</v>
      </c>
      <c r="EI995" s="67">
        <f t="shared" si="1793"/>
        <v>22617</v>
      </c>
      <c r="EJ995" s="66"/>
      <c r="EK995" s="66">
        <f t="shared" si="1807"/>
        <v>0</v>
      </c>
      <c r="EL995" s="67">
        <f t="shared" si="1794"/>
        <v>21247</v>
      </c>
      <c r="EM995" s="110">
        <f t="shared" si="1808"/>
        <v>206018.28272799999</v>
      </c>
    </row>
    <row r="996" spans="1:143" ht="11.25" customHeight="1" x14ac:dyDescent="0.25">
      <c r="A996" s="11">
        <v>46172</v>
      </c>
      <c r="B996" s="11"/>
      <c r="C996" s="176">
        <v>8004993229</v>
      </c>
      <c r="D996" s="17" t="s">
        <v>435</v>
      </c>
      <c r="E996" s="18">
        <v>3000</v>
      </c>
      <c r="F996" s="19">
        <v>0.17</v>
      </c>
      <c r="G996" s="20">
        <v>198845201208</v>
      </c>
      <c r="H996" s="66"/>
      <c r="I996" s="41">
        <f t="shared" si="1810"/>
        <v>0</v>
      </c>
      <c r="J996" s="48">
        <f t="shared" si="1760"/>
        <v>116093</v>
      </c>
      <c r="K996" s="66"/>
      <c r="L996" s="41">
        <f t="shared" si="1811"/>
        <v>0</v>
      </c>
      <c r="M996" s="48">
        <f t="shared" si="1830"/>
        <v>7752</v>
      </c>
      <c r="N996" s="66"/>
      <c r="O996" s="41">
        <f t="shared" si="1812"/>
        <v>0</v>
      </c>
      <c r="P996" s="48">
        <f t="shared" si="1761"/>
        <v>160136</v>
      </c>
      <c r="Q996" s="66"/>
      <c r="R996" s="66">
        <f t="shared" si="1742"/>
        <v>0</v>
      </c>
      <c r="S996" s="67">
        <f t="shared" si="1762"/>
        <v>100612</v>
      </c>
      <c r="T996" s="66"/>
      <c r="U996" s="66">
        <f t="shared" si="1800"/>
        <v>0</v>
      </c>
      <c r="V996" s="67">
        <f t="shared" si="1818"/>
        <v>97035.6</v>
      </c>
      <c r="X996" s="69">
        <f t="shared" si="1772"/>
        <v>0</v>
      </c>
      <c r="Y996" s="67">
        <f t="shared" si="1819"/>
        <v>6245</v>
      </c>
      <c r="Z996" s="66"/>
      <c r="AA996" s="68">
        <f t="shared" si="1802"/>
        <v>0</v>
      </c>
      <c r="AB996" s="67">
        <f t="shared" si="1820"/>
        <v>5897</v>
      </c>
      <c r="AC996" s="66"/>
      <c r="AD996" s="66">
        <f t="shared" si="1803"/>
        <v>0</v>
      </c>
      <c r="AE996" s="67">
        <f t="shared" si="1821"/>
        <v>3738</v>
      </c>
      <c r="AF996" s="66"/>
      <c r="AG996" s="78">
        <f t="shared" si="1804"/>
        <v>0</v>
      </c>
      <c r="AH996" s="79">
        <f t="shared" si="1822"/>
        <v>4534.5</v>
      </c>
      <c r="AI996" s="66"/>
      <c r="AJ996" s="68">
        <f t="shared" si="1746"/>
        <v>0</v>
      </c>
      <c r="AK996" s="67">
        <f t="shared" si="1823"/>
        <v>22013</v>
      </c>
      <c r="AL996" s="66"/>
      <c r="AM996" s="68">
        <f t="shared" si="1805"/>
        <v>0</v>
      </c>
      <c r="AN996" s="67">
        <f t="shared" si="1824"/>
        <v>8763.02</v>
      </c>
      <c r="AO996" s="66"/>
      <c r="AP996" s="68">
        <f t="shared" si="1773"/>
        <v>0</v>
      </c>
      <c r="AQ996" s="67">
        <f t="shared" si="1825"/>
        <v>80645</v>
      </c>
      <c r="AR996" s="66"/>
      <c r="AS996" s="68">
        <f t="shared" si="1831"/>
        <v>0</v>
      </c>
      <c r="AT996" s="67">
        <f t="shared" si="1826"/>
        <v>2020</v>
      </c>
      <c r="AU996" s="66"/>
      <c r="AV996" s="66">
        <f t="shared" si="1777"/>
        <v>0</v>
      </c>
      <c r="AW996" s="42">
        <f t="shared" si="1758"/>
        <v>1492.8000000000013</v>
      </c>
      <c r="AX996" s="66"/>
      <c r="AY996" s="66">
        <f t="shared" si="1832"/>
        <v>0</v>
      </c>
      <c r="AZ996" s="67">
        <f t="shared" si="1813"/>
        <v>1577.6</v>
      </c>
      <c r="BA996" s="66"/>
      <c r="BB996" s="68">
        <f t="shared" si="1833"/>
        <v>0</v>
      </c>
      <c r="BC996" s="67">
        <f t="shared" si="1806"/>
        <v>489.83999999999986</v>
      </c>
      <c r="BD996" s="66"/>
      <c r="BE996" s="68">
        <f t="shared" si="1834"/>
        <v>0</v>
      </c>
      <c r="BF996" s="67">
        <f t="shared" si="1809"/>
        <v>4482.9200000000019</v>
      </c>
      <c r="BG996" s="66"/>
      <c r="BH996" s="68">
        <f t="shared" si="1795"/>
        <v>0</v>
      </c>
      <c r="BI996" s="67">
        <f t="shared" si="1749"/>
        <v>29685.739999999983</v>
      </c>
      <c r="BJ996" s="66"/>
      <c r="BK996" s="68">
        <f t="shared" si="1835"/>
        <v>0</v>
      </c>
      <c r="BL996" s="67">
        <f t="shared" si="1778"/>
        <v>4141.4000000000005</v>
      </c>
      <c r="BM996" s="66"/>
      <c r="BN996" s="68">
        <f t="shared" si="1779"/>
        <v>0</v>
      </c>
      <c r="BO996" s="67">
        <f t="shared" si="1780"/>
        <v>5082.300000000002</v>
      </c>
      <c r="BP996" s="66"/>
      <c r="BQ996" s="68">
        <f t="shared" si="1827"/>
        <v>0</v>
      </c>
      <c r="BR996" s="67">
        <f t="shared" si="1753"/>
        <v>18851.819999999989</v>
      </c>
      <c r="BS996" s="66"/>
      <c r="BT996" s="66">
        <f t="shared" si="1828"/>
        <v>0</v>
      </c>
      <c r="BU996" s="67">
        <f t="shared" si="1814"/>
        <v>49653</v>
      </c>
      <c r="BV996" s="66"/>
      <c r="BW996" s="66">
        <f t="shared" si="1769"/>
        <v>0</v>
      </c>
      <c r="BX996" s="67">
        <f t="shared" si="1817"/>
        <v>114026</v>
      </c>
      <c r="BY996" s="66"/>
      <c r="BZ996" s="66">
        <f t="shared" si="1829"/>
        <v>0</v>
      </c>
      <c r="CA996" s="67">
        <f t="shared" si="1815"/>
        <v>45133</v>
      </c>
      <c r="CB996" s="66"/>
      <c r="CC996" s="66">
        <f t="shared" si="1853"/>
        <v>0</v>
      </c>
      <c r="CD996" s="67">
        <f t="shared" si="1743"/>
        <v>31732.09</v>
      </c>
      <c r="CE996" s="66"/>
      <c r="CF996" s="66">
        <f t="shared" si="1816"/>
        <v>0</v>
      </c>
      <c r="CG996" s="67">
        <f t="shared" si="1782"/>
        <v>3696.6999999999994</v>
      </c>
      <c r="CH996" s="66"/>
      <c r="CI996" s="66">
        <f t="shared" si="1836"/>
        <v>0</v>
      </c>
      <c r="CJ996" s="67">
        <f t="shared" si="1797"/>
        <v>6757.8</v>
      </c>
      <c r="CK996" s="66"/>
      <c r="CL996" s="68">
        <f t="shared" si="1837"/>
        <v>0</v>
      </c>
      <c r="CM996" s="79">
        <f t="shared" si="1783"/>
        <v>4864</v>
      </c>
      <c r="CN996" s="66"/>
      <c r="CO996" s="68">
        <f t="shared" si="1838"/>
        <v>0</v>
      </c>
      <c r="CP996" s="79">
        <f t="shared" si="1784"/>
        <v>3955</v>
      </c>
      <c r="CQ996" s="66"/>
      <c r="CR996" s="68">
        <f t="shared" si="1839"/>
        <v>0</v>
      </c>
      <c r="CS996" s="79">
        <f t="shared" si="1756"/>
        <v>5186</v>
      </c>
      <c r="CT996" s="66"/>
      <c r="CU996" s="68">
        <f t="shared" si="1840"/>
        <v>0</v>
      </c>
      <c r="CV996" s="79">
        <f t="shared" si="1785"/>
        <v>6929</v>
      </c>
      <c r="CW996" s="66"/>
      <c r="CX996" s="66">
        <f t="shared" si="1801"/>
        <v>0</v>
      </c>
      <c r="CY996" s="40">
        <f t="shared" si="1745"/>
        <v>1186.9599999999982</v>
      </c>
      <c r="CZ996" s="65"/>
      <c r="DA996" s="66">
        <f t="shared" si="1841"/>
        <v>0</v>
      </c>
      <c r="DB996" s="67">
        <f t="shared" si="1798"/>
        <v>59456</v>
      </c>
      <c r="DC996" s="66"/>
      <c r="DD996" s="66">
        <f t="shared" si="1842"/>
        <v>0</v>
      </c>
      <c r="DE996" s="67">
        <f t="shared" si="1799"/>
        <v>106227</v>
      </c>
      <c r="DF996" s="66"/>
      <c r="DG996" s="69">
        <f t="shared" si="1843"/>
        <v>0</v>
      </c>
      <c r="DH996" s="67">
        <f t="shared" si="1744"/>
        <v>441134</v>
      </c>
      <c r="DI996" s="66"/>
      <c r="DJ996" s="66">
        <f t="shared" si="1844"/>
        <v>0</v>
      </c>
      <c r="DK996" s="67">
        <f t="shared" si="1786"/>
        <v>3768</v>
      </c>
      <c r="DM996" s="206">
        <f t="shared" si="1845"/>
        <v>0</v>
      </c>
      <c r="DN996" s="25">
        <f t="shared" si="1774"/>
        <v>0</v>
      </c>
      <c r="DO996" s="5"/>
      <c r="DP996" s="43">
        <f t="shared" si="1846"/>
        <v>0</v>
      </c>
      <c r="DQ996" s="27">
        <f t="shared" si="1787"/>
        <v>6819.5</v>
      </c>
      <c r="DR996" s="5"/>
      <c r="DS996" s="43">
        <f t="shared" si="1847"/>
        <v>0</v>
      </c>
      <c r="DT996" s="27">
        <f t="shared" si="1788"/>
        <v>4846</v>
      </c>
      <c r="DU996" s="5"/>
      <c r="DV996" s="43">
        <f t="shared" si="1848"/>
        <v>0</v>
      </c>
      <c r="DW996" s="27">
        <f t="shared" si="1789"/>
        <v>4835</v>
      </c>
      <c r="DX996" s="5"/>
      <c r="DY996" s="22">
        <f t="shared" si="1849"/>
        <v>0</v>
      </c>
      <c r="DZ996" s="25">
        <f t="shared" si="1790"/>
        <v>523</v>
      </c>
      <c r="EA996" s="22"/>
      <c r="EB996" s="22">
        <f t="shared" si="1850"/>
        <v>0</v>
      </c>
      <c r="EC996" s="28">
        <f t="shared" si="1791"/>
        <v>369</v>
      </c>
      <c r="ED996" s="5"/>
      <c r="EE996" s="43">
        <f t="shared" si="1851"/>
        <v>0</v>
      </c>
      <c r="EF996" s="27">
        <f t="shared" si="1792"/>
        <v>4769</v>
      </c>
      <c r="EG996" s="66"/>
      <c r="EH996" s="66">
        <f t="shared" si="1852"/>
        <v>0</v>
      </c>
      <c r="EI996" s="67">
        <f t="shared" si="1793"/>
        <v>22617</v>
      </c>
      <c r="EJ996" s="66"/>
      <c r="EK996" s="66">
        <f t="shared" si="1807"/>
        <v>0</v>
      </c>
      <c r="EL996" s="67">
        <f t="shared" si="1794"/>
        <v>21247</v>
      </c>
      <c r="EM996" s="110">
        <f t="shared" si="1808"/>
        <v>205960.73000800001</v>
      </c>
    </row>
    <row r="997" spans="1:143" s="35" customFormat="1" ht="11.25" customHeight="1" x14ac:dyDescent="0.25">
      <c r="A997" s="162">
        <v>46172</v>
      </c>
      <c r="B997" s="11"/>
      <c r="C997" s="176">
        <v>8004991381</v>
      </c>
      <c r="D997" s="17" t="s">
        <v>38</v>
      </c>
      <c r="E997" s="18">
        <v>30</v>
      </c>
      <c r="F997" s="19">
        <v>5</v>
      </c>
      <c r="G997" s="20">
        <v>191516042025</v>
      </c>
      <c r="H997" s="66"/>
      <c r="I997" s="41">
        <f t="shared" si="1810"/>
        <v>0</v>
      </c>
      <c r="J997" s="48">
        <f t="shared" si="1760"/>
        <v>116093</v>
      </c>
      <c r="K997" s="66"/>
      <c r="L997" s="41">
        <f t="shared" si="1811"/>
        <v>0</v>
      </c>
      <c r="M997" s="48">
        <f t="shared" si="1830"/>
        <v>7752</v>
      </c>
      <c r="N997" s="66"/>
      <c r="O997" s="41">
        <f t="shared" si="1812"/>
        <v>0</v>
      </c>
      <c r="P997" s="48">
        <f t="shared" si="1761"/>
        <v>160136</v>
      </c>
      <c r="Q997" s="66"/>
      <c r="R997" s="66">
        <f t="shared" si="1742"/>
        <v>0</v>
      </c>
      <c r="S997" s="67">
        <f t="shared" si="1762"/>
        <v>100612</v>
      </c>
      <c r="T997" s="66"/>
      <c r="U997" s="66">
        <f t="shared" si="1800"/>
        <v>0</v>
      </c>
      <c r="V997" s="67">
        <f t="shared" si="1818"/>
        <v>97035.6</v>
      </c>
      <c r="W997" s="136"/>
      <c r="X997" s="69">
        <f t="shared" si="1772"/>
        <v>0</v>
      </c>
      <c r="Y997" s="67">
        <f t="shared" si="1819"/>
        <v>6245</v>
      </c>
      <c r="Z997" s="66"/>
      <c r="AA997" s="68">
        <f t="shared" si="1802"/>
        <v>0</v>
      </c>
      <c r="AB997" s="67">
        <f t="shared" si="1820"/>
        <v>5897</v>
      </c>
      <c r="AC997" s="66"/>
      <c r="AD997" s="66">
        <f t="shared" si="1803"/>
        <v>0</v>
      </c>
      <c r="AE997" s="67">
        <f t="shared" si="1821"/>
        <v>3738</v>
      </c>
      <c r="AF997" s="66"/>
      <c r="AG997" s="78">
        <f t="shared" si="1804"/>
        <v>0</v>
      </c>
      <c r="AH997" s="79">
        <f t="shared" si="1822"/>
        <v>4534.5</v>
      </c>
      <c r="AI997" s="66"/>
      <c r="AJ997" s="68">
        <f t="shared" si="1746"/>
        <v>0</v>
      </c>
      <c r="AK997" s="67">
        <f t="shared" si="1823"/>
        <v>22013</v>
      </c>
      <c r="AL997" s="66"/>
      <c r="AM997" s="68">
        <f t="shared" si="1805"/>
        <v>0</v>
      </c>
      <c r="AN997" s="67">
        <f t="shared" si="1824"/>
        <v>8763.02</v>
      </c>
      <c r="AO997" s="66"/>
      <c r="AP997" s="68">
        <f t="shared" si="1773"/>
        <v>0</v>
      </c>
      <c r="AQ997" s="67">
        <f t="shared" si="1825"/>
        <v>80645</v>
      </c>
      <c r="AR997" s="66"/>
      <c r="AS997" s="68">
        <f t="shared" si="1831"/>
        <v>0</v>
      </c>
      <c r="AT997" s="67">
        <f t="shared" si="1826"/>
        <v>2020</v>
      </c>
      <c r="AU997" s="66"/>
      <c r="AV997" s="66">
        <f t="shared" si="1777"/>
        <v>0</v>
      </c>
      <c r="AW997" s="42">
        <f t="shared" si="1758"/>
        <v>1492.8000000000013</v>
      </c>
      <c r="AX997" s="66"/>
      <c r="AY997" s="66">
        <f t="shared" si="1832"/>
        <v>0</v>
      </c>
      <c r="AZ997" s="67">
        <f t="shared" si="1813"/>
        <v>1577.6</v>
      </c>
      <c r="BA997" s="66"/>
      <c r="BB997" s="68">
        <f t="shared" si="1833"/>
        <v>0</v>
      </c>
      <c r="BC997" s="67">
        <f t="shared" si="1806"/>
        <v>489.83999999999986</v>
      </c>
      <c r="BD997" s="66"/>
      <c r="BE997" s="68">
        <f t="shared" si="1834"/>
        <v>0</v>
      </c>
      <c r="BF997" s="67">
        <f t="shared" si="1809"/>
        <v>4482.9200000000019</v>
      </c>
      <c r="BG997" s="66"/>
      <c r="BH997" s="68">
        <f t="shared" si="1795"/>
        <v>153.6</v>
      </c>
      <c r="BI997" s="67">
        <f t="shared" si="1749"/>
        <v>29532.139999999985</v>
      </c>
      <c r="BJ997" s="66"/>
      <c r="BK997" s="68">
        <f t="shared" si="1835"/>
        <v>0</v>
      </c>
      <c r="BL997" s="67">
        <f t="shared" si="1778"/>
        <v>4141.4000000000005</v>
      </c>
      <c r="BM997" s="66"/>
      <c r="BN997" s="68">
        <f t="shared" si="1779"/>
        <v>0</v>
      </c>
      <c r="BO997" s="67">
        <f t="shared" si="1780"/>
        <v>5082.300000000002</v>
      </c>
      <c r="BP997" s="66"/>
      <c r="BQ997" s="68">
        <f t="shared" si="1827"/>
        <v>0</v>
      </c>
      <c r="BR997" s="67">
        <f t="shared" si="1753"/>
        <v>18851.819999999989</v>
      </c>
      <c r="BS997" s="66"/>
      <c r="BT997" s="66">
        <f t="shared" si="1828"/>
        <v>60</v>
      </c>
      <c r="BU997" s="67">
        <f t="shared" si="1814"/>
        <v>49593</v>
      </c>
      <c r="BV997" s="66"/>
      <c r="BW997" s="66">
        <f t="shared" si="1769"/>
        <v>60</v>
      </c>
      <c r="BX997" s="67">
        <f t="shared" si="1817"/>
        <v>113966</v>
      </c>
      <c r="BY997" s="66"/>
      <c r="BZ997" s="66">
        <f t="shared" si="1829"/>
        <v>60</v>
      </c>
      <c r="CA997" s="67">
        <f t="shared" si="1815"/>
        <v>45073</v>
      </c>
      <c r="CB997" s="66"/>
      <c r="CC997" s="66">
        <f t="shared" si="1853"/>
        <v>0</v>
      </c>
      <c r="CD997" s="67">
        <f t="shared" si="1743"/>
        <v>31732.09</v>
      </c>
      <c r="CE997" s="66"/>
      <c r="CF997" s="66">
        <f t="shared" si="1816"/>
        <v>0</v>
      </c>
      <c r="CG997" s="67">
        <f t="shared" si="1782"/>
        <v>3696.6999999999994</v>
      </c>
      <c r="CH997" s="66"/>
      <c r="CI997" s="66">
        <f t="shared" si="1836"/>
        <v>0</v>
      </c>
      <c r="CJ997" s="67">
        <f t="shared" si="1797"/>
        <v>6757.8</v>
      </c>
      <c r="CK997" s="66"/>
      <c r="CL997" s="68">
        <f t="shared" si="1837"/>
        <v>0</v>
      </c>
      <c r="CM997" s="79">
        <f t="shared" si="1783"/>
        <v>4864</v>
      </c>
      <c r="CN997" s="66"/>
      <c r="CO997" s="68">
        <f t="shared" si="1838"/>
        <v>0</v>
      </c>
      <c r="CP997" s="79">
        <f t="shared" si="1784"/>
        <v>3955</v>
      </c>
      <c r="CQ997" s="66"/>
      <c r="CR997" s="68">
        <f t="shared" si="1839"/>
        <v>0</v>
      </c>
      <c r="CS997" s="79">
        <f t="shared" si="1756"/>
        <v>5186</v>
      </c>
      <c r="CT997" s="66"/>
      <c r="CU997" s="68">
        <f t="shared" si="1840"/>
        <v>0</v>
      </c>
      <c r="CV997" s="79">
        <f t="shared" si="1785"/>
        <v>6929</v>
      </c>
      <c r="CW997" s="66"/>
      <c r="CX997" s="66">
        <f t="shared" si="1801"/>
        <v>0</v>
      </c>
      <c r="CY997" s="40">
        <f t="shared" si="1745"/>
        <v>1186.9599999999982</v>
      </c>
      <c r="CZ997" s="65"/>
      <c r="DA997" s="66">
        <f t="shared" si="1841"/>
        <v>0</v>
      </c>
      <c r="DB997" s="67">
        <f t="shared" si="1798"/>
        <v>59456</v>
      </c>
      <c r="DC997" s="66"/>
      <c r="DD997" s="66">
        <f t="shared" si="1842"/>
        <v>0</v>
      </c>
      <c r="DE997" s="67">
        <f t="shared" si="1799"/>
        <v>106227</v>
      </c>
      <c r="DF997" s="66"/>
      <c r="DG997" s="69">
        <f t="shared" si="1843"/>
        <v>0</v>
      </c>
      <c r="DH997" s="67">
        <f t="shared" si="1744"/>
        <v>441134</v>
      </c>
      <c r="DI997" s="66"/>
      <c r="DJ997" s="66">
        <f t="shared" si="1844"/>
        <v>0</v>
      </c>
      <c r="DK997" s="67">
        <f t="shared" si="1786"/>
        <v>3768</v>
      </c>
      <c r="DL997" s="210"/>
      <c r="DM997" s="206">
        <f t="shared" si="1845"/>
        <v>0</v>
      </c>
      <c r="DN997" s="25">
        <f t="shared" si="1774"/>
        <v>0</v>
      </c>
      <c r="DO997" s="5"/>
      <c r="DP997" s="43">
        <f t="shared" si="1846"/>
        <v>0</v>
      </c>
      <c r="DQ997" s="27">
        <f t="shared" si="1787"/>
        <v>6819.5</v>
      </c>
      <c r="DR997" s="5"/>
      <c r="DS997" s="43">
        <f t="shared" si="1847"/>
        <v>0</v>
      </c>
      <c r="DT997" s="27">
        <f t="shared" si="1788"/>
        <v>4846</v>
      </c>
      <c r="DU997" s="5"/>
      <c r="DV997" s="43">
        <f t="shared" si="1848"/>
        <v>0</v>
      </c>
      <c r="DW997" s="27">
        <f t="shared" si="1789"/>
        <v>4835</v>
      </c>
      <c r="DX997" s="5"/>
      <c r="DY997" s="22">
        <f t="shared" si="1849"/>
        <v>0</v>
      </c>
      <c r="DZ997" s="25">
        <f t="shared" si="1790"/>
        <v>523</v>
      </c>
      <c r="EA997" s="22"/>
      <c r="EB997" s="22">
        <f t="shared" si="1850"/>
        <v>0</v>
      </c>
      <c r="EC997" s="28">
        <f t="shared" si="1791"/>
        <v>369</v>
      </c>
      <c r="ED997" s="5"/>
      <c r="EE997" s="43">
        <f t="shared" si="1851"/>
        <v>0</v>
      </c>
      <c r="EF997" s="27">
        <f t="shared" si="1792"/>
        <v>4769</v>
      </c>
      <c r="EG997" s="66"/>
      <c r="EH997" s="66">
        <f t="shared" si="1852"/>
        <v>0</v>
      </c>
      <c r="EI997" s="67">
        <f t="shared" si="1793"/>
        <v>22617</v>
      </c>
      <c r="EJ997" s="66"/>
      <c r="EK997" s="66">
        <f t="shared" si="1807"/>
        <v>0</v>
      </c>
      <c r="EL997" s="67">
        <f t="shared" si="1794"/>
        <v>21247</v>
      </c>
      <c r="EM997" s="110">
        <f t="shared" si="1808"/>
        <v>205940.76250899999</v>
      </c>
    </row>
    <row r="998" spans="1:143" s="35" customFormat="1" ht="11.25" customHeight="1" x14ac:dyDescent="0.25">
      <c r="A998" s="11">
        <v>46172</v>
      </c>
      <c r="B998" s="11"/>
      <c r="C998" s="176">
        <v>8004994005</v>
      </c>
      <c r="D998" s="17" t="s">
        <v>80</v>
      </c>
      <c r="E998" s="18">
        <v>57</v>
      </c>
      <c r="F998" s="19">
        <v>0.25</v>
      </c>
      <c r="G998" s="20">
        <v>191516164604</v>
      </c>
      <c r="H998" s="66"/>
      <c r="I998" s="41">
        <f t="shared" si="1810"/>
        <v>0</v>
      </c>
      <c r="J998" s="48">
        <f t="shared" si="1760"/>
        <v>116093</v>
      </c>
      <c r="K998" s="66"/>
      <c r="L998" s="41">
        <f t="shared" si="1811"/>
        <v>0</v>
      </c>
      <c r="M998" s="48">
        <f t="shared" si="1830"/>
        <v>7752</v>
      </c>
      <c r="N998" s="66"/>
      <c r="O998" s="41">
        <f t="shared" si="1812"/>
        <v>0</v>
      </c>
      <c r="P998" s="48">
        <f t="shared" si="1761"/>
        <v>160136</v>
      </c>
      <c r="Q998" s="66"/>
      <c r="R998" s="66">
        <f t="shared" ref="R998:R1061" si="1854">IF(OR(D998="CO17772-0ZM010",D998="NPC6ASZDB-BK950C",D998="NPC6ASZDB-BK550C",D998="NPC6ASZDB-GN750C",D998="NPC6ASZDB-WT035M",D998="CO17772-0ZM002",D998="CO17772-01M001",D998="NPC6ASZDB-WT028M ",D998="NPC6ASZDB-WT019M",D998="CO17772-0CC050",D998="NPC6ASZDB-WT018M",D998="NPC6ASZDB-WT023M",D998="NPC6ASZDB-WT024M",D998="NPC6ASZDB-OR020M",D998="NPC6ASZDB-RD006M",D998="NPC6ASZDB-WT017M",D998="NPC6ASZDB-GY750C",D998="NPC6ASZDB-YL015M",D998="NPC6ASZDB-WT016M",D998="CO17772-0CM015",D998="NPC6ASZDB-OR750C",D998="NPC6ASZDB-BL013C",D998="NPC6ASZDB-BL030C",D998="NPC6ASZDB-GY009M",D998="NPC6ASZDB-GY025C",D998="NPC6ASZDB-RD020C",D998="CO17772-08F004",D998="CO17772-08F010",D998="NPC6ASZDB-GY125C",D998="CO17772-08C750",D998="NPC06SZDB-YL002M",D998="NPC6ASZDB-WT100M",D998="NPC6ASZDB-RD008M",D998="NPC6ASZDB-YL009M",D998="NPC6ASZDB-VT010M",D998="NPC6ASZDB-OR007M",D998="NPC6ASZDB-VT007M",D998="NPC6ASZDB-BK007M",D998="NPC6ASZDB-GY350C",D998="NPC6ASZDB-YL350C",D998="NPC6ASZDB-OR350C",D998="NPC6ASZDB-VT350C",D998="NPC6ASZDB-BL350C",D998="NPC6ASZDB-RD350C",D998="NPC6ASZDB-VT003M",D998="NPC6ASZDB-OR250C",D998="NPC6ASZDB-VT250C",D998="NPC6ASZDB-VT002M",D998="NPC6ASZDB-VT050C",D998="NPC6ASZDB-VT001M",D998="NPC6ASZDB-VT150C",D998="NPC6ASZDB-WT017C",D998="NPC6ASZDB-RD030C",D998="NPC6ASZDB-WT030C",D998="NPC6ASZDB-OR020M",D998="NPC6ASZDB-OR015M",D998="CO17772-08C250",D998="NPC6ASZDB-WT013M",D998="NPC6ASZDB-BK175C",D998="NPC6ASZDB-GY075C",D998="NPC6ASZDB-BK075C",D998="CO17772-07M001",D998="CO17772-09M001",D998="CO17772-0ZM001",D998="CO17772-0MM001",D998="CO17772-08F002",D998="NPC6ASZDB-BK125C",D998="NPC6ASZDB-GN250C",D998="NPC6ASZDB-WT011M",D998="NPC6ASZDB-WT014M",D998="NPC6ASZDB-OR005M",D998="NPC6ASZDB-GY006M",D998="NPC6ASZDB-WT550C",D998="NPC6ASZDB-WT650C",D998="NPC6ASZDB-WT850C",D998="NPC6ASZDB-WT950C",D998="NPC6ASZDB-RD250C",D998="NPC6ASZDB-BL012M",D998="NPC6ASZDB-WT020C",D998="NPC6ASZDB-BL008M",D998="NPC6ASZDB-BL009M",D998="NPC6ASZDB-WT022M",D998="NPC6ASZDB-YL007M",D998="NPC6ASZDB-BL007M",D998="CO17772-0ZM008",D998="CO17772-0ZM005",D998="NPC6ASZDB-BK050C",D998="NPC6ASZDB-BK025C",D998="NPC6ASZDB-BL750C",D998="NPC6ASZDB-OR010M",D998="NPC6ASZDB-YL012M",D998="NPC6ASZDB-YL020M",D998="NPC6ASZDB-YL030M",D998="NPC6ASZDB-RD050C",D998="NPC6ASZDB-RD010M",D998="NPC6ASZDB-GY450C",D998="CO17772-0CM005",D998="NPC6ASZDB-BL250C",D998="NPC6ASZDB-GY050C",D998="NPC6ASZDB-YL250C",D998="CO17772-0CM007",D998="NPC6ASZDB-YL008M",D998="NPC6ASZDB-GY008M",D998="NPC6ASZDB-BL050C",D998="NPC6ASZDB-GY050C",D998="NPC6ASZDB-WT450C",D998="NPC6ASZDB-OR050C",D998="CO17772-08M020",D998="NPC6ASZDB-YL025C",D998="NPC6ASZDB-BK250C",D998="CO17772-0MC150",D998="NPC6ASZDB-BK004M",D998="NPC6ASZDB-YL006M",D998="NPC6ASZDB-BL015M",D998="NPC6ASZDB-BL020M",D998="NPC6ASZDB-GN010M",D998="NPC6ASZDB-GN015M",D998="NPC6ASZDB-GY250C",D998="NPC6ASZDB-BK030M",D998="CO17772-08M010",D998="CO17772-08M006",D998="NPC6ASZDB-BK013M",D998="NPC6ASZDB-OR150C",D998="CO17772-08C050",D998="CO17772-0CM007",D998="CO17772-0CM010",D998="CO17772-0CM003",D998="CO17772-08C150",D998="CO17772-08M007",D998="CO17772-0MM005",D998="CO17772-0MM015",D998="CO17772-0CM002",D998="CO17772-0CM001",D998="CO17772-08M010",D998="CO17772-08M001",D998="CO17772-08M002",D998="CO17772-08M003",D998="CO17772-08M004",D998="CO17772-08M015",D998="CO17772-08M005",D998="NPC6ASZDB-BK750C",D998="NPC6ASZDB-RD007M",D998="NPC6ASZDB-RD010M",D998="NPC6ASZDB-GN025C",D998="NPC6ASZDB-WT009M",D998="NPC6ASZDB-OR004M",D998="NPC6ASZDB-WT075C",D998="NPC6ASZDB-WT175C",D998="NPC6ASZDB-WT125C",D998="NPC6ASZDB-WT225C",D998="NPC6ASZDB-WT275C",D998="NPC6ASZDB-GY015M",D998="NPC6ASZDB-RD001M",D998="NPC6ASZDB-RD005M",D998="NPC6ASZDB-WT025C",D998="NPC6ASZDB-YL001M",D998="NPC6ASZDB-YL005M",D998="NPC6ASZDB-BK150C",D998="NPC6ASZDB-BL030M",D998="NPC6ASZDB-YL050C",D998="NPC6ASZDB-YL010M",D998="NPC6ASZDB-OR010M",D998="NPC6ASZDB-OR005M",D998="NPC6ASZDB-RD150C",D998="NPC6ASZDB-WT025M",D998="NPC6ASZDB-WT150C",D998="NPC6ASZDB-WT012M",D998="NPC6ASZDB-WT250C",D998="NPC6ASZDB-WT350C",D998="NPC6ASZDB-YL002M",D998="NPC6ASZDB-BL150C",D998="NPC6ASZDB-WT015M",D998="NPC6ASZDB-YL150C",D998="NPC6ASZDB-YL003M",D998="NPC6ASZDB-WT750C",D998="NPC6ASZDB-GN050C",D998="NPC6ASZDB-WT008M",D998="NPC6ASZDB-GY150C",D998="NPC6ASZDB-GN150C",D998="NPC6ASZDB-OR001M",D998="NPC6ASZDB-OR002M",D998="NPC6ASZDB-OR003M",D998="NPC6ASZDB-BK015M",D998="NPC6ASZDB-WT030M",D998="NPC6ASZDB-WT050C",D998="NPC6ASZDB-GN001M",D998="NPC6ASZDB-GN002M",D998="NPC6ASZDB-GN003M",D998="NPC6ASZDB-GN004M",D998="NPC6ASZDB-GN005M",D998="NPC6ASZDB-GN020M",D998="NPC6ASZDB-GN030M",D998="NPC6ASZDB-WT001M",D998="NPC6ASZDB-WT002M",D998="NPC6ASZDB-WT003M",D998="NPC6ASZDB-WT004M",D998="NPC6ASZDB-WT005M",D998="NPC6ASZDB-WT006M",D998="NPC6ASZDB-WT007M",D998="NPC6ASZDB-WT010M",D998="NPC6ASZDB-WT020M",D998="NPC6ASZDB-RD002M",D998="NPC6ASZDB-RD003M",D998="NPC6ASZDB-RD020M",D998="NPC6ASZDB-GY001M",D998="NPC6ASZDB-GY002M",D998="NPC6ASZDB-GY003M",D998="NPC6ASZDB-GY004M",D998="NPC6ASZDB-GY005M",D998="NPC6ASZDB-GY010M",D998="NPC6ASZDB-GY020M",D998="NPC6ASZDB-GY025M",D998="NPC6ASZDB-GY030M",D998="NPC6ASZDB-BL001M",D998="NPC6ASZDB-BL002M",D998="NPC6ASZDB-BL003M",D998="NPC6ASZDB-BL004M",D998="NPC6ASZDB-BL005M",D998="NPC6ASZDB-BL010M",D998="NPC6ASZDB-BK001M",D998="NPC6ASZDB-BK002M",D998="NPC6ASZDB-BK003M",D998="NPC6ASZDB-BK005M",D998="NPC6ASZDB-BK010M",D998="NPC6ASZDB-BK020M",D998="NPC6ASZDB-GY007M",),E998*2,0)</f>
        <v>0</v>
      </c>
      <c r="S998" s="67">
        <f t="shared" si="1762"/>
        <v>100612</v>
      </c>
      <c r="T998" s="66"/>
      <c r="U998" s="66">
        <f t="shared" si="1800"/>
        <v>0</v>
      </c>
      <c r="V998" s="67">
        <f t="shared" si="1818"/>
        <v>97035.6</v>
      </c>
      <c r="W998" s="136"/>
      <c r="X998" s="69">
        <f t="shared" si="1772"/>
        <v>0</v>
      </c>
      <c r="Y998" s="67">
        <f t="shared" si="1819"/>
        <v>6245</v>
      </c>
      <c r="Z998" s="66"/>
      <c r="AA998" s="68">
        <f t="shared" si="1802"/>
        <v>0</v>
      </c>
      <c r="AB998" s="67">
        <f t="shared" si="1820"/>
        <v>5897</v>
      </c>
      <c r="AC998" s="66"/>
      <c r="AD998" s="66">
        <f t="shared" si="1803"/>
        <v>0</v>
      </c>
      <c r="AE998" s="67">
        <f t="shared" si="1821"/>
        <v>3738</v>
      </c>
      <c r="AF998" s="66"/>
      <c r="AG998" s="78">
        <f t="shared" si="1804"/>
        <v>0</v>
      </c>
      <c r="AH998" s="79">
        <f t="shared" si="1822"/>
        <v>4534.5</v>
      </c>
      <c r="AI998" s="66"/>
      <c r="AJ998" s="68">
        <f t="shared" si="1746"/>
        <v>0</v>
      </c>
      <c r="AK998" s="67">
        <f t="shared" si="1823"/>
        <v>22013</v>
      </c>
      <c r="AL998" s="66"/>
      <c r="AM998" s="68">
        <f t="shared" si="1805"/>
        <v>0</v>
      </c>
      <c r="AN998" s="67">
        <f t="shared" si="1824"/>
        <v>8763.02</v>
      </c>
      <c r="AO998" s="66"/>
      <c r="AP998" s="68">
        <f t="shared" si="1773"/>
        <v>0</v>
      </c>
      <c r="AQ998" s="67">
        <f t="shared" si="1825"/>
        <v>80645</v>
      </c>
      <c r="AR998" s="66"/>
      <c r="AS998" s="68">
        <f t="shared" si="1831"/>
        <v>0</v>
      </c>
      <c r="AT998" s="67">
        <f t="shared" si="1826"/>
        <v>2020</v>
      </c>
      <c r="AU998" s="66"/>
      <c r="AV998" s="66">
        <f t="shared" si="1777"/>
        <v>0</v>
      </c>
      <c r="AW998" s="42">
        <f t="shared" si="1758"/>
        <v>1492.8000000000013</v>
      </c>
      <c r="AX998" s="66"/>
      <c r="AY998" s="66">
        <f t="shared" si="1832"/>
        <v>0</v>
      </c>
      <c r="AZ998" s="67">
        <f t="shared" si="1813"/>
        <v>1577.6</v>
      </c>
      <c r="BA998" s="66"/>
      <c r="BB998" s="68">
        <f t="shared" si="1833"/>
        <v>0</v>
      </c>
      <c r="BC998" s="67">
        <f t="shared" si="1806"/>
        <v>489.83999999999986</v>
      </c>
      <c r="BD998" s="66"/>
      <c r="BE998" s="68">
        <f t="shared" si="1834"/>
        <v>0</v>
      </c>
      <c r="BF998" s="67">
        <f t="shared" si="1809"/>
        <v>4482.9200000000019</v>
      </c>
      <c r="BG998" s="66"/>
      <c r="BH998" s="68">
        <f t="shared" si="1795"/>
        <v>0</v>
      </c>
      <c r="BI998" s="67">
        <f t="shared" si="1749"/>
        <v>29532.139999999985</v>
      </c>
      <c r="BJ998" s="66"/>
      <c r="BK998" s="68">
        <f t="shared" si="1835"/>
        <v>0</v>
      </c>
      <c r="BL998" s="67">
        <f t="shared" si="1778"/>
        <v>4141.4000000000005</v>
      </c>
      <c r="BM998" s="66"/>
      <c r="BN998" s="68">
        <f t="shared" si="1779"/>
        <v>0</v>
      </c>
      <c r="BO998" s="67">
        <f t="shared" si="1780"/>
        <v>5082.300000000002</v>
      </c>
      <c r="BP998" s="66"/>
      <c r="BQ998" s="68">
        <f t="shared" si="1827"/>
        <v>21.09</v>
      </c>
      <c r="BR998" s="67">
        <f t="shared" si="1753"/>
        <v>18830.729999999989</v>
      </c>
      <c r="BS998" s="66"/>
      <c r="BT998" s="66">
        <f t="shared" si="1828"/>
        <v>114</v>
      </c>
      <c r="BU998" s="67">
        <f t="shared" si="1814"/>
        <v>49479</v>
      </c>
      <c r="BV998" s="66"/>
      <c r="BW998" s="66">
        <f t="shared" si="1769"/>
        <v>114</v>
      </c>
      <c r="BX998" s="67">
        <f t="shared" si="1817"/>
        <v>113852</v>
      </c>
      <c r="BY998" s="66"/>
      <c r="BZ998" s="66">
        <f t="shared" si="1829"/>
        <v>114</v>
      </c>
      <c r="CA998" s="67">
        <f t="shared" si="1815"/>
        <v>44959</v>
      </c>
      <c r="CB998" s="66"/>
      <c r="CC998" s="66">
        <f t="shared" si="1853"/>
        <v>0</v>
      </c>
      <c r="CD998" s="67">
        <f t="shared" ref="CD998:CD1061" si="1855">+CD997+CB998-CC998</f>
        <v>31732.09</v>
      </c>
      <c r="CE998" s="66"/>
      <c r="CF998" s="66">
        <f t="shared" si="1816"/>
        <v>0</v>
      </c>
      <c r="CG998" s="67">
        <f t="shared" si="1782"/>
        <v>3696.6999999999994</v>
      </c>
      <c r="CH998" s="66"/>
      <c r="CI998" s="66">
        <f t="shared" si="1836"/>
        <v>0</v>
      </c>
      <c r="CJ998" s="67">
        <f t="shared" si="1797"/>
        <v>6757.8</v>
      </c>
      <c r="CK998" s="66"/>
      <c r="CL998" s="68">
        <f t="shared" si="1837"/>
        <v>0</v>
      </c>
      <c r="CM998" s="79">
        <f t="shared" si="1783"/>
        <v>4864</v>
      </c>
      <c r="CN998" s="66"/>
      <c r="CO998" s="68">
        <f t="shared" si="1838"/>
        <v>0</v>
      </c>
      <c r="CP998" s="79">
        <f t="shared" si="1784"/>
        <v>3955</v>
      </c>
      <c r="CQ998" s="66"/>
      <c r="CR998" s="68">
        <f t="shared" si="1839"/>
        <v>0</v>
      </c>
      <c r="CS998" s="79">
        <f t="shared" si="1756"/>
        <v>5186</v>
      </c>
      <c r="CT998" s="66"/>
      <c r="CU998" s="68">
        <f t="shared" si="1840"/>
        <v>0</v>
      </c>
      <c r="CV998" s="79">
        <f t="shared" si="1785"/>
        <v>6929</v>
      </c>
      <c r="CW998" s="66"/>
      <c r="CX998" s="66">
        <f t="shared" si="1801"/>
        <v>0</v>
      </c>
      <c r="CY998" s="40">
        <f t="shared" si="1745"/>
        <v>1186.9599999999982</v>
      </c>
      <c r="CZ998" s="65"/>
      <c r="DA998" s="66">
        <f t="shared" si="1841"/>
        <v>0</v>
      </c>
      <c r="DB998" s="67">
        <f t="shared" si="1798"/>
        <v>59456</v>
      </c>
      <c r="DC998" s="66"/>
      <c r="DD998" s="66">
        <f t="shared" si="1842"/>
        <v>0</v>
      </c>
      <c r="DE998" s="67">
        <f t="shared" si="1799"/>
        <v>106227</v>
      </c>
      <c r="DF998" s="66"/>
      <c r="DG998" s="69">
        <f t="shared" si="1843"/>
        <v>0</v>
      </c>
      <c r="DH998" s="67">
        <f t="shared" ref="DH998:DH1061" si="1856">+DH997+DF998-DG998</f>
        <v>441134</v>
      </c>
      <c r="DI998" s="66"/>
      <c r="DJ998" s="66">
        <f t="shared" si="1844"/>
        <v>0</v>
      </c>
      <c r="DK998" s="67">
        <f t="shared" si="1786"/>
        <v>3768</v>
      </c>
      <c r="DL998" s="210"/>
      <c r="DM998" s="206">
        <f t="shared" si="1845"/>
        <v>0</v>
      </c>
      <c r="DN998" s="25">
        <f t="shared" si="1774"/>
        <v>0</v>
      </c>
      <c r="DO998" s="5"/>
      <c r="DP998" s="43">
        <f t="shared" si="1846"/>
        <v>0</v>
      </c>
      <c r="DQ998" s="27">
        <f t="shared" si="1787"/>
        <v>6819.5</v>
      </c>
      <c r="DR998" s="5"/>
      <c r="DS998" s="43">
        <f t="shared" si="1847"/>
        <v>0</v>
      </c>
      <c r="DT998" s="27">
        <f t="shared" si="1788"/>
        <v>4846</v>
      </c>
      <c r="DU998" s="5"/>
      <c r="DV998" s="43">
        <f t="shared" si="1848"/>
        <v>0</v>
      </c>
      <c r="DW998" s="27">
        <f t="shared" si="1789"/>
        <v>4835</v>
      </c>
      <c r="DX998" s="5"/>
      <c r="DY998" s="22">
        <f t="shared" si="1849"/>
        <v>0</v>
      </c>
      <c r="DZ998" s="25">
        <f t="shared" si="1790"/>
        <v>523</v>
      </c>
      <c r="EA998" s="22"/>
      <c r="EB998" s="22">
        <f t="shared" si="1850"/>
        <v>0</v>
      </c>
      <c r="EC998" s="28">
        <f t="shared" si="1791"/>
        <v>369</v>
      </c>
      <c r="ED998" s="5"/>
      <c r="EE998" s="43">
        <f t="shared" si="1851"/>
        <v>0</v>
      </c>
      <c r="EF998" s="27">
        <f t="shared" si="1792"/>
        <v>4769</v>
      </c>
      <c r="EG998" s="66"/>
      <c r="EH998" s="66">
        <f t="shared" si="1852"/>
        <v>0</v>
      </c>
      <c r="EI998" s="67">
        <f t="shared" si="1793"/>
        <v>22617</v>
      </c>
      <c r="EJ998" s="66"/>
      <c r="EK998" s="66">
        <f t="shared" si="1807"/>
        <v>0</v>
      </c>
      <c r="EL998" s="67">
        <f t="shared" si="1794"/>
        <v>21247</v>
      </c>
      <c r="EM998" s="110">
        <f t="shared" si="1808"/>
        <v>205877.39930899997</v>
      </c>
    </row>
    <row r="999" spans="1:143" s="33" customFormat="1" ht="11.25" customHeight="1" x14ac:dyDescent="0.25">
      <c r="A999" s="11">
        <v>46172</v>
      </c>
      <c r="B999" s="11"/>
      <c r="C999" s="177">
        <v>8004994760</v>
      </c>
      <c r="D999" s="147" t="s">
        <v>241</v>
      </c>
      <c r="E999" s="148">
        <v>100</v>
      </c>
      <c r="F999" s="149">
        <v>1</v>
      </c>
      <c r="G999" s="148">
        <v>191516097773</v>
      </c>
      <c r="H999" s="66"/>
      <c r="I999" s="41">
        <f t="shared" si="1810"/>
        <v>0</v>
      </c>
      <c r="J999" s="48">
        <f t="shared" si="1760"/>
        <v>116093</v>
      </c>
      <c r="K999" s="66"/>
      <c r="L999" s="41">
        <f t="shared" si="1811"/>
        <v>0</v>
      </c>
      <c r="M999" s="48">
        <f t="shared" si="1830"/>
        <v>7752</v>
      </c>
      <c r="N999" s="66"/>
      <c r="O999" s="41">
        <f t="shared" si="1812"/>
        <v>0</v>
      </c>
      <c r="P999" s="48">
        <f t="shared" si="1761"/>
        <v>160136</v>
      </c>
      <c r="Q999" s="66"/>
      <c r="R999" s="66">
        <f t="shared" si="1854"/>
        <v>0</v>
      </c>
      <c r="S999" s="67">
        <f t="shared" si="1762"/>
        <v>100612</v>
      </c>
      <c r="T999" s="66"/>
      <c r="U999" s="66">
        <f t="shared" si="1800"/>
        <v>0</v>
      </c>
      <c r="V999" s="67">
        <f t="shared" si="1818"/>
        <v>97035.6</v>
      </c>
      <c r="W999" s="136"/>
      <c r="X999" s="69">
        <f t="shared" si="1772"/>
        <v>0</v>
      </c>
      <c r="Y999" s="67">
        <f t="shared" si="1819"/>
        <v>6245</v>
      </c>
      <c r="Z999" s="66"/>
      <c r="AA999" s="68">
        <f t="shared" si="1802"/>
        <v>0</v>
      </c>
      <c r="AB999" s="67">
        <f t="shared" si="1820"/>
        <v>5897</v>
      </c>
      <c r="AC999" s="66"/>
      <c r="AD999" s="66">
        <f t="shared" si="1803"/>
        <v>0</v>
      </c>
      <c r="AE999" s="67">
        <f t="shared" si="1821"/>
        <v>3738</v>
      </c>
      <c r="AF999" s="66"/>
      <c r="AG999" s="78">
        <f t="shared" si="1804"/>
        <v>0</v>
      </c>
      <c r="AH999" s="79">
        <f t="shared" si="1822"/>
        <v>4534.5</v>
      </c>
      <c r="AI999" s="66"/>
      <c r="AJ999" s="68">
        <f t="shared" si="1746"/>
        <v>0</v>
      </c>
      <c r="AK999" s="67">
        <f t="shared" si="1823"/>
        <v>22013</v>
      </c>
      <c r="AL999" s="66"/>
      <c r="AM999" s="68">
        <f t="shared" si="1805"/>
        <v>0</v>
      </c>
      <c r="AN999" s="67">
        <f t="shared" si="1824"/>
        <v>8763.02</v>
      </c>
      <c r="AO999" s="66"/>
      <c r="AP999" s="68">
        <f t="shared" si="1773"/>
        <v>0</v>
      </c>
      <c r="AQ999" s="67">
        <f t="shared" si="1825"/>
        <v>80645</v>
      </c>
      <c r="AR999" s="66"/>
      <c r="AS999" s="68">
        <f t="shared" si="1831"/>
        <v>0</v>
      </c>
      <c r="AT999" s="67">
        <f t="shared" si="1826"/>
        <v>2020</v>
      </c>
      <c r="AU999" s="66"/>
      <c r="AV999" s="66">
        <f t="shared" si="1777"/>
        <v>0</v>
      </c>
      <c r="AW999" s="42">
        <f t="shared" si="1758"/>
        <v>1492.8000000000013</v>
      </c>
      <c r="AX999" s="66"/>
      <c r="AY999" s="66">
        <f t="shared" si="1832"/>
        <v>0</v>
      </c>
      <c r="AZ999" s="67">
        <f t="shared" si="1813"/>
        <v>1577.6</v>
      </c>
      <c r="BA999" s="66"/>
      <c r="BB999" s="68">
        <f t="shared" si="1833"/>
        <v>0</v>
      </c>
      <c r="BC999" s="67">
        <f t="shared" si="1806"/>
        <v>489.83999999999986</v>
      </c>
      <c r="BD999" s="66"/>
      <c r="BE999" s="68">
        <f t="shared" si="1834"/>
        <v>0</v>
      </c>
      <c r="BF999" s="67">
        <f t="shared" si="1809"/>
        <v>4482.9200000000019</v>
      </c>
      <c r="BG999" s="66"/>
      <c r="BH999" s="68">
        <f t="shared" si="1795"/>
        <v>0</v>
      </c>
      <c r="BI999" s="67">
        <f t="shared" si="1749"/>
        <v>29532.139999999985</v>
      </c>
      <c r="BJ999" s="66"/>
      <c r="BK999" s="68">
        <f t="shared" si="1835"/>
        <v>0</v>
      </c>
      <c r="BL999" s="67">
        <f t="shared" si="1778"/>
        <v>4141.4000000000005</v>
      </c>
      <c r="BM999" s="66"/>
      <c r="BN999" s="68">
        <f t="shared" si="1779"/>
        <v>0</v>
      </c>
      <c r="BO999" s="67">
        <f t="shared" si="1780"/>
        <v>5082.300000000002</v>
      </c>
      <c r="BP999" s="66"/>
      <c r="BQ999" s="68">
        <f t="shared" si="1827"/>
        <v>112.00000000000001</v>
      </c>
      <c r="BR999" s="67">
        <f t="shared" si="1753"/>
        <v>18718.729999999989</v>
      </c>
      <c r="BS999" s="66"/>
      <c r="BT999" s="66">
        <f t="shared" si="1828"/>
        <v>200</v>
      </c>
      <c r="BU999" s="67">
        <f t="shared" si="1814"/>
        <v>49279</v>
      </c>
      <c r="BV999" s="66"/>
      <c r="BW999" s="66">
        <f t="shared" si="1769"/>
        <v>200</v>
      </c>
      <c r="BX999" s="67">
        <f t="shared" si="1817"/>
        <v>113652</v>
      </c>
      <c r="BY999" s="66"/>
      <c r="BZ999" s="66">
        <f t="shared" si="1829"/>
        <v>200</v>
      </c>
      <c r="CA999" s="67">
        <f t="shared" si="1815"/>
        <v>44759</v>
      </c>
      <c r="CB999" s="66"/>
      <c r="CC999" s="66">
        <f t="shared" si="1853"/>
        <v>0</v>
      </c>
      <c r="CD999" s="67">
        <f t="shared" si="1855"/>
        <v>31732.09</v>
      </c>
      <c r="CE999" s="66"/>
      <c r="CF999" s="66">
        <f t="shared" si="1816"/>
        <v>0</v>
      </c>
      <c r="CG999" s="67">
        <f t="shared" si="1782"/>
        <v>3696.6999999999994</v>
      </c>
      <c r="CH999" s="66"/>
      <c r="CI999" s="66">
        <f t="shared" si="1836"/>
        <v>0</v>
      </c>
      <c r="CJ999" s="67">
        <f t="shared" si="1797"/>
        <v>6757.8</v>
      </c>
      <c r="CK999" s="66"/>
      <c r="CL999" s="68">
        <f t="shared" si="1837"/>
        <v>0</v>
      </c>
      <c r="CM999" s="79">
        <f t="shared" si="1783"/>
        <v>4864</v>
      </c>
      <c r="CN999" s="66"/>
      <c r="CO999" s="68">
        <f t="shared" si="1838"/>
        <v>0</v>
      </c>
      <c r="CP999" s="79">
        <f t="shared" si="1784"/>
        <v>3955</v>
      </c>
      <c r="CQ999" s="66"/>
      <c r="CR999" s="68">
        <f t="shared" si="1839"/>
        <v>0</v>
      </c>
      <c r="CS999" s="79">
        <f t="shared" si="1756"/>
        <v>5186</v>
      </c>
      <c r="CT999" s="66"/>
      <c r="CU999" s="68">
        <f t="shared" si="1840"/>
        <v>0</v>
      </c>
      <c r="CV999" s="79">
        <f t="shared" si="1785"/>
        <v>6929</v>
      </c>
      <c r="CW999" s="66"/>
      <c r="CX999" s="66">
        <f t="shared" si="1801"/>
        <v>0</v>
      </c>
      <c r="CY999" s="40">
        <f t="shared" si="1745"/>
        <v>1186.9599999999982</v>
      </c>
      <c r="CZ999" s="65"/>
      <c r="DA999" s="66">
        <f t="shared" si="1841"/>
        <v>0</v>
      </c>
      <c r="DB999" s="67">
        <f t="shared" si="1798"/>
        <v>59456</v>
      </c>
      <c r="DC999" s="66"/>
      <c r="DD999" s="66">
        <f t="shared" si="1842"/>
        <v>0</v>
      </c>
      <c r="DE999" s="67">
        <f t="shared" si="1799"/>
        <v>106227</v>
      </c>
      <c r="DF999" s="66"/>
      <c r="DG999" s="69">
        <f t="shared" si="1843"/>
        <v>100</v>
      </c>
      <c r="DH999" s="67">
        <f t="shared" si="1856"/>
        <v>441034</v>
      </c>
      <c r="DI999" s="66"/>
      <c r="DJ999" s="66">
        <f t="shared" si="1844"/>
        <v>0</v>
      </c>
      <c r="DK999" s="67">
        <f t="shared" si="1786"/>
        <v>3768</v>
      </c>
      <c r="DL999" s="210"/>
      <c r="DM999" s="206">
        <f t="shared" si="1845"/>
        <v>0</v>
      </c>
      <c r="DN999" s="25">
        <f t="shared" si="1774"/>
        <v>0</v>
      </c>
      <c r="DO999" s="5"/>
      <c r="DP999" s="43">
        <f t="shared" si="1846"/>
        <v>0</v>
      </c>
      <c r="DQ999" s="27">
        <f t="shared" si="1787"/>
        <v>6819.5</v>
      </c>
      <c r="DR999" s="5"/>
      <c r="DS999" s="43">
        <f t="shared" si="1847"/>
        <v>0</v>
      </c>
      <c r="DT999" s="27">
        <f t="shared" si="1788"/>
        <v>4846</v>
      </c>
      <c r="DU999" s="5"/>
      <c r="DV999" s="43">
        <f t="shared" si="1848"/>
        <v>0</v>
      </c>
      <c r="DW999" s="27">
        <f t="shared" si="1789"/>
        <v>4835</v>
      </c>
      <c r="DX999" s="5"/>
      <c r="DY999" s="22">
        <f t="shared" si="1849"/>
        <v>0</v>
      </c>
      <c r="DZ999" s="25">
        <f t="shared" si="1790"/>
        <v>523</v>
      </c>
      <c r="EA999" s="22"/>
      <c r="EB999" s="22">
        <f t="shared" si="1850"/>
        <v>0</v>
      </c>
      <c r="EC999" s="28">
        <f t="shared" si="1791"/>
        <v>369</v>
      </c>
      <c r="ED999" s="5"/>
      <c r="EE999" s="43">
        <f t="shared" si="1851"/>
        <v>0</v>
      </c>
      <c r="EF999" s="27">
        <f t="shared" si="1792"/>
        <v>4769</v>
      </c>
      <c r="EG999" s="66"/>
      <c r="EH999" s="66">
        <f t="shared" si="1852"/>
        <v>0</v>
      </c>
      <c r="EI999" s="67">
        <f t="shared" si="1793"/>
        <v>22617</v>
      </c>
      <c r="EJ999" s="66"/>
      <c r="EK999" s="66">
        <f t="shared" si="1807"/>
        <v>0</v>
      </c>
      <c r="EL999" s="67">
        <f t="shared" si="1794"/>
        <v>21247</v>
      </c>
      <c r="EM999" s="110">
        <f t="shared" si="1808"/>
        <v>205826.81819400002</v>
      </c>
    </row>
    <row r="1000" spans="1:143" s="33" customFormat="1" ht="11.25" customHeight="1" x14ac:dyDescent="0.25">
      <c r="A1000" s="11">
        <v>46172</v>
      </c>
      <c r="B1000" s="11"/>
      <c r="C1000" s="181">
        <v>8004994837</v>
      </c>
      <c r="D1000" s="111" t="s">
        <v>275</v>
      </c>
      <c r="E1000" s="138">
        <v>43</v>
      </c>
      <c r="F1000" s="139">
        <v>2</v>
      </c>
      <c r="G1000" s="85">
        <v>191516149755</v>
      </c>
      <c r="H1000" s="66"/>
      <c r="I1000" s="41">
        <f t="shared" si="1810"/>
        <v>0</v>
      </c>
      <c r="J1000" s="48">
        <f t="shared" si="1760"/>
        <v>116093</v>
      </c>
      <c r="K1000" s="66"/>
      <c r="L1000" s="41">
        <f t="shared" si="1811"/>
        <v>0</v>
      </c>
      <c r="M1000" s="48">
        <f t="shared" si="1830"/>
        <v>7752</v>
      </c>
      <c r="N1000" s="66"/>
      <c r="O1000" s="41">
        <f t="shared" si="1812"/>
        <v>0</v>
      </c>
      <c r="P1000" s="48">
        <f t="shared" si="1761"/>
        <v>160136</v>
      </c>
      <c r="Q1000" s="66"/>
      <c r="R1000" s="66">
        <f t="shared" si="1854"/>
        <v>0</v>
      </c>
      <c r="S1000" s="67">
        <f t="shared" si="1762"/>
        <v>100612</v>
      </c>
      <c r="T1000" s="66"/>
      <c r="U1000" s="66">
        <f t="shared" si="1800"/>
        <v>0</v>
      </c>
      <c r="V1000" s="67">
        <f t="shared" si="1818"/>
        <v>97035.6</v>
      </c>
      <c r="W1000" s="136"/>
      <c r="X1000" s="69">
        <f t="shared" si="1772"/>
        <v>0</v>
      </c>
      <c r="Y1000" s="67">
        <f t="shared" si="1819"/>
        <v>6245</v>
      </c>
      <c r="Z1000" s="66"/>
      <c r="AA1000" s="68">
        <f t="shared" si="1802"/>
        <v>0</v>
      </c>
      <c r="AB1000" s="67">
        <f t="shared" si="1820"/>
        <v>5897</v>
      </c>
      <c r="AC1000" s="66"/>
      <c r="AD1000" s="66">
        <f t="shared" si="1803"/>
        <v>0</v>
      </c>
      <c r="AE1000" s="67">
        <f t="shared" si="1821"/>
        <v>3738</v>
      </c>
      <c r="AF1000" s="66"/>
      <c r="AG1000" s="78">
        <f t="shared" si="1804"/>
        <v>0</v>
      </c>
      <c r="AH1000" s="79">
        <f t="shared" si="1822"/>
        <v>4534.5</v>
      </c>
      <c r="AI1000" s="66"/>
      <c r="AJ1000" s="68">
        <f t="shared" si="1746"/>
        <v>0</v>
      </c>
      <c r="AK1000" s="67">
        <f t="shared" si="1823"/>
        <v>22013</v>
      </c>
      <c r="AL1000" s="66"/>
      <c r="AM1000" s="68">
        <f t="shared" si="1805"/>
        <v>0</v>
      </c>
      <c r="AN1000" s="67">
        <f t="shared" si="1824"/>
        <v>8763.02</v>
      </c>
      <c r="AO1000" s="66"/>
      <c r="AP1000" s="68">
        <f t="shared" si="1773"/>
        <v>0</v>
      </c>
      <c r="AQ1000" s="67">
        <f t="shared" si="1825"/>
        <v>80645</v>
      </c>
      <c r="AR1000" s="66"/>
      <c r="AS1000" s="68">
        <f t="shared" si="1831"/>
        <v>0</v>
      </c>
      <c r="AT1000" s="67">
        <f t="shared" si="1826"/>
        <v>2020</v>
      </c>
      <c r="AU1000" s="66"/>
      <c r="AV1000" s="66">
        <f t="shared" si="1777"/>
        <v>0</v>
      </c>
      <c r="AW1000" s="42">
        <f t="shared" si="1758"/>
        <v>1492.8000000000013</v>
      </c>
      <c r="AX1000" s="66"/>
      <c r="AY1000" s="66">
        <f t="shared" si="1832"/>
        <v>0</v>
      </c>
      <c r="AZ1000" s="67">
        <f t="shared" si="1813"/>
        <v>1577.6</v>
      </c>
      <c r="BA1000" s="66"/>
      <c r="BB1000" s="68">
        <f t="shared" si="1833"/>
        <v>0</v>
      </c>
      <c r="BC1000" s="67">
        <f t="shared" si="1806"/>
        <v>489.83999999999986</v>
      </c>
      <c r="BD1000" s="66"/>
      <c r="BE1000" s="68">
        <f t="shared" si="1834"/>
        <v>0</v>
      </c>
      <c r="BF1000" s="67">
        <f t="shared" si="1809"/>
        <v>4482.9200000000019</v>
      </c>
      <c r="BG1000" s="66"/>
      <c r="BH1000" s="68">
        <f t="shared" si="1795"/>
        <v>0</v>
      </c>
      <c r="BI1000" s="67">
        <f t="shared" si="1749"/>
        <v>29532.139999999985</v>
      </c>
      <c r="BJ1000" s="66"/>
      <c r="BK1000" s="68">
        <f t="shared" si="1835"/>
        <v>0</v>
      </c>
      <c r="BL1000" s="67">
        <f t="shared" si="1778"/>
        <v>4141.4000000000005</v>
      </c>
      <c r="BM1000" s="66"/>
      <c r="BN1000" s="68">
        <f t="shared" si="1779"/>
        <v>0</v>
      </c>
      <c r="BO1000" s="67">
        <f t="shared" si="1780"/>
        <v>5082.300000000002</v>
      </c>
      <c r="BP1000" s="66"/>
      <c r="BQ1000" s="68">
        <f t="shared" si="1827"/>
        <v>0</v>
      </c>
      <c r="BR1000" s="67">
        <f t="shared" si="1753"/>
        <v>18718.729999999989</v>
      </c>
      <c r="BS1000" s="66"/>
      <c r="BT1000" s="66">
        <f t="shared" si="1828"/>
        <v>0</v>
      </c>
      <c r="BU1000" s="67">
        <f t="shared" si="1814"/>
        <v>49279</v>
      </c>
      <c r="BV1000" s="66"/>
      <c r="BW1000" s="66">
        <v>86</v>
      </c>
      <c r="BX1000" s="67">
        <f t="shared" si="1817"/>
        <v>113566</v>
      </c>
      <c r="BY1000" s="66"/>
      <c r="BZ1000" s="66">
        <f t="shared" si="1829"/>
        <v>0</v>
      </c>
      <c r="CA1000" s="67">
        <f t="shared" si="1815"/>
        <v>44759</v>
      </c>
      <c r="CB1000" s="66"/>
      <c r="CC1000" s="66">
        <f t="shared" si="1853"/>
        <v>92.45</v>
      </c>
      <c r="CD1000" s="67">
        <f t="shared" si="1855"/>
        <v>31639.64</v>
      </c>
      <c r="CE1000" s="66"/>
      <c r="CF1000" s="66">
        <f t="shared" si="1816"/>
        <v>0</v>
      </c>
      <c r="CG1000" s="67">
        <f t="shared" si="1782"/>
        <v>3696.6999999999994</v>
      </c>
      <c r="CH1000" s="66"/>
      <c r="CI1000" s="66">
        <f t="shared" si="1836"/>
        <v>0</v>
      </c>
      <c r="CJ1000" s="67">
        <f t="shared" si="1797"/>
        <v>6757.8</v>
      </c>
      <c r="CK1000" s="66"/>
      <c r="CL1000" s="68">
        <f t="shared" si="1837"/>
        <v>0</v>
      </c>
      <c r="CM1000" s="79">
        <f t="shared" si="1783"/>
        <v>4864</v>
      </c>
      <c r="CN1000" s="66"/>
      <c r="CO1000" s="68">
        <f t="shared" si="1838"/>
        <v>0</v>
      </c>
      <c r="CP1000" s="79">
        <f t="shared" si="1784"/>
        <v>3955</v>
      </c>
      <c r="CQ1000" s="66"/>
      <c r="CR1000" s="68">
        <f t="shared" si="1839"/>
        <v>0</v>
      </c>
      <c r="CS1000" s="79">
        <f t="shared" si="1756"/>
        <v>5186</v>
      </c>
      <c r="CT1000" s="66"/>
      <c r="CU1000" s="68">
        <f t="shared" si="1840"/>
        <v>0</v>
      </c>
      <c r="CV1000" s="79">
        <f t="shared" si="1785"/>
        <v>6929</v>
      </c>
      <c r="CW1000" s="66"/>
      <c r="CX1000" s="66">
        <f t="shared" si="1801"/>
        <v>0</v>
      </c>
      <c r="CY1000" s="40">
        <f t="shared" si="1745"/>
        <v>1186.9599999999982</v>
      </c>
      <c r="CZ1000" s="65"/>
      <c r="DA1000" s="66">
        <f t="shared" si="1841"/>
        <v>86</v>
      </c>
      <c r="DB1000" s="67">
        <f t="shared" si="1798"/>
        <v>59370</v>
      </c>
      <c r="DC1000" s="66"/>
      <c r="DD1000" s="66">
        <f t="shared" si="1842"/>
        <v>86</v>
      </c>
      <c r="DE1000" s="67">
        <f t="shared" si="1799"/>
        <v>106141</v>
      </c>
      <c r="DF1000" s="66"/>
      <c r="DG1000" s="69">
        <f t="shared" si="1843"/>
        <v>0</v>
      </c>
      <c r="DH1000" s="67">
        <f t="shared" si="1856"/>
        <v>441034</v>
      </c>
      <c r="DI1000" s="66"/>
      <c r="DJ1000" s="66">
        <f t="shared" si="1844"/>
        <v>0</v>
      </c>
      <c r="DK1000" s="67">
        <f t="shared" si="1786"/>
        <v>3768</v>
      </c>
      <c r="DL1000" s="210"/>
      <c r="DM1000" s="206">
        <f t="shared" si="1845"/>
        <v>0</v>
      </c>
      <c r="DN1000" s="25">
        <f t="shared" si="1774"/>
        <v>0</v>
      </c>
      <c r="DO1000" s="5"/>
      <c r="DP1000" s="43">
        <f t="shared" si="1846"/>
        <v>0</v>
      </c>
      <c r="DQ1000" s="27">
        <f t="shared" si="1787"/>
        <v>6819.5</v>
      </c>
      <c r="DR1000" s="5"/>
      <c r="DS1000" s="43">
        <f t="shared" si="1847"/>
        <v>0</v>
      </c>
      <c r="DT1000" s="27">
        <f t="shared" si="1788"/>
        <v>4846</v>
      </c>
      <c r="DU1000" s="5"/>
      <c r="DV1000" s="43">
        <f t="shared" si="1848"/>
        <v>0</v>
      </c>
      <c r="DW1000" s="27">
        <f t="shared" si="1789"/>
        <v>4835</v>
      </c>
      <c r="DX1000" s="5"/>
      <c r="DY1000" s="22">
        <f t="shared" si="1849"/>
        <v>0</v>
      </c>
      <c r="DZ1000" s="25">
        <f t="shared" si="1790"/>
        <v>523</v>
      </c>
      <c r="EA1000" s="22"/>
      <c r="EB1000" s="22">
        <f t="shared" si="1850"/>
        <v>0</v>
      </c>
      <c r="EC1000" s="28">
        <f t="shared" si="1791"/>
        <v>369</v>
      </c>
      <c r="ED1000" s="5"/>
      <c r="EE1000" s="43">
        <f t="shared" si="1851"/>
        <v>0</v>
      </c>
      <c r="EF1000" s="27">
        <f t="shared" si="1792"/>
        <v>4769</v>
      </c>
      <c r="EG1000" s="66"/>
      <c r="EH1000" s="66">
        <f t="shared" si="1852"/>
        <v>0</v>
      </c>
      <c r="EI1000" s="67">
        <f t="shared" si="1793"/>
        <v>22617</v>
      </c>
      <c r="EJ1000" s="66"/>
      <c r="EK1000" s="66">
        <f t="shared" si="1807"/>
        <v>0</v>
      </c>
      <c r="EL1000" s="67">
        <f t="shared" si="1794"/>
        <v>21247</v>
      </c>
      <c r="EM1000" s="110">
        <f t="shared" si="1808"/>
        <v>205811.02060400002</v>
      </c>
    </row>
    <row r="1001" spans="1:143" s="33" customFormat="1" ht="11.25" customHeight="1" x14ac:dyDescent="0.25">
      <c r="A1001" s="11">
        <v>46172</v>
      </c>
      <c r="B1001" s="11"/>
      <c r="C1001" s="181">
        <v>8004994874</v>
      </c>
      <c r="D1001" s="111" t="s">
        <v>439</v>
      </c>
      <c r="E1001" s="138">
        <v>4</v>
      </c>
      <c r="F1001" s="139">
        <v>8</v>
      </c>
      <c r="G1001" s="85">
        <v>191516205086</v>
      </c>
      <c r="H1001" s="66"/>
      <c r="I1001" s="41">
        <f t="shared" si="1810"/>
        <v>0</v>
      </c>
      <c r="J1001" s="48">
        <f t="shared" si="1760"/>
        <v>116093</v>
      </c>
      <c r="K1001" s="66"/>
      <c r="L1001" s="41">
        <f t="shared" si="1811"/>
        <v>0</v>
      </c>
      <c r="M1001" s="48">
        <f t="shared" si="1830"/>
        <v>7752</v>
      </c>
      <c r="N1001" s="66"/>
      <c r="O1001" s="41">
        <f t="shared" si="1812"/>
        <v>0</v>
      </c>
      <c r="P1001" s="48">
        <f t="shared" si="1761"/>
        <v>160136</v>
      </c>
      <c r="Q1001" s="66"/>
      <c r="R1001" s="66">
        <f t="shared" si="1854"/>
        <v>0</v>
      </c>
      <c r="S1001" s="67">
        <f t="shared" si="1762"/>
        <v>100612</v>
      </c>
      <c r="T1001" s="66"/>
      <c r="U1001" s="66">
        <f t="shared" si="1800"/>
        <v>0</v>
      </c>
      <c r="V1001" s="67">
        <f t="shared" si="1818"/>
        <v>97035.6</v>
      </c>
      <c r="W1001" s="136"/>
      <c r="X1001" s="69">
        <f t="shared" si="1772"/>
        <v>0</v>
      </c>
      <c r="Y1001" s="67">
        <f t="shared" si="1819"/>
        <v>6245</v>
      </c>
      <c r="Z1001" s="66"/>
      <c r="AA1001" s="68">
        <f t="shared" si="1802"/>
        <v>0</v>
      </c>
      <c r="AB1001" s="67">
        <f t="shared" si="1820"/>
        <v>5897</v>
      </c>
      <c r="AC1001" s="66"/>
      <c r="AD1001" s="66">
        <f t="shared" si="1803"/>
        <v>0</v>
      </c>
      <c r="AE1001" s="67">
        <f t="shared" si="1821"/>
        <v>3738</v>
      </c>
      <c r="AF1001" s="66"/>
      <c r="AG1001" s="78">
        <f t="shared" si="1804"/>
        <v>0</v>
      </c>
      <c r="AH1001" s="79">
        <f t="shared" si="1822"/>
        <v>4534.5</v>
      </c>
      <c r="AI1001" s="66"/>
      <c r="AJ1001" s="68">
        <f t="shared" si="1746"/>
        <v>0</v>
      </c>
      <c r="AK1001" s="67">
        <f t="shared" si="1823"/>
        <v>22013</v>
      </c>
      <c r="AL1001" s="66"/>
      <c r="AM1001" s="68">
        <f t="shared" si="1805"/>
        <v>0</v>
      </c>
      <c r="AN1001" s="67">
        <f t="shared" si="1824"/>
        <v>8763.02</v>
      </c>
      <c r="AO1001" s="66"/>
      <c r="AP1001" s="68">
        <f t="shared" si="1773"/>
        <v>0</v>
      </c>
      <c r="AQ1001" s="67">
        <f t="shared" si="1825"/>
        <v>80645</v>
      </c>
      <c r="AR1001" s="66"/>
      <c r="AS1001" s="68">
        <f t="shared" si="1831"/>
        <v>0</v>
      </c>
      <c r="AT1001" s="67">
        <f t="shared" si="1826"/>
        <v>2020</v>
      </c>
      <c r="AU1001" s="66"/>
      <c r="AV1001" s="66">
        <f t="shared" si="1777"/>
        <v>0</v>
      </c>
      <c r="AW1001" s="42">
        <f t="shared" si="1758"/>
        <v>1492.8000000000013</v>
      </c>
      <c r="AX1001" s="66"/>
      <c r="AY1001" s="66">
        <f t="shared" si="1832"/>
        <v>0</v>
      </c>
      <c r="AZ1001" s="67">
        <f t="shared" si="1813"/>
        <v>1577.6</v>
      </c>
      <c r="BA1001" s="66"/>
      <c r="BB1001" s="68">
        <f t="shared" si="1833"/>
        <v>0</v>
      </c>
      <c r="BC1001" s="67">
        <f t="shared" si="1806"/>
        <v>489.83999999999986</v>
      </c>
      <c r="BD1001" s="66"/>
      <c r="BE1001" s="68">
        <f t="shared" si="1834"/>
        <v>0</v>
      </c>
      <c r="BF1001" s="67">
        <f t="shared" si="1809"/>
        <v>4482.9200000000019</v>
      </c>
      <c r="BG1001" s="66"/>
      <c r="BH1001" s="68">
        <f t="shared" si="1795"/>
        <v>0</v>
      </c>
      <c r="BI1001" s="67">
        <f t="shared" si="1749"/>
        <v>29532.139999999985</v>
      </c>
      <c r="BJ1001" s="66"/>
      <c r="BK1001" s="68">
        <f t="shared" si="1835"/>
        <v>0</v>
      </c>
      <c r="BL1001" s="67">
        <f t="shared" si="1778"/>
        <v>4141.4000000000005</v>
      </c>
      <c r="BM1001" s="66"/>
      <c r="BN1001" s="68">
        <f t="shared" si="1779"/>
        <v>0</v>
      </c>
      <c r="BO1001" s="67">
        <f t="shared" si="1780"/>
        <v>5082.300000000002</v>
      </c>
      <c r="BP1001" s="66"/>
      <c r="BQ1001" s="68">
        <f t="shared" si="1827"/>
        <v>0</v>
      </c>
      <c r="BR1001" s="67">
        <f t="shared" si="1753"/>
        <v>18718.729999999989</v>
      </c>
      <c r="BS1001" s="66"/>
      <c r="BT1001" s="66">
        <f t="shared" si="1828"/>
        <v>0</v>
      </c>
      <c r="BU1001" s="67">
        <f t="shared" si="1814"/>
        <v>49279</v>
      </c>
      <c r="BV1001" s="66"/>
      <c r="BW1001" s="66">
        <v>8</v>
      </c>
      <c r="BX1001" s="67">
        <f t="shared" si="1817"/>
        <v>113558</v>
      </c>
      <c r="BY1001" s="66"/>
      <c r="BZ1001" s="66">
        <f t="shared" si="1829"/>
        <v>0</v>
      </c>
      <c r="CA1001" s="67">
        <f t="shared" si="1815"/>
        <v>44759</v>
      </c>
      <c r="CB1001" s="66"/>
      <c r="CC1001" s="66">
        <f t="shared" si="1853"/>
        <v>0</v>
      </c>
      <c r="CD1001" s="67">
        <f t="shared" si="1855"/>
        <v>31639.64</v>
      </c>
      <c r="CE1001" s="66"/>
      <c r="CF1001" s="66">
        <v>33</v>
      </c>
      <c r="CG1001" s="67">
        <f t="shared" si="1782"/>
        <v>3663.6999999999994</v>
      </c>
      <c r="CH1001" s="66"/>
      <c r="CI1001" s="66">
        <f t="shared" si="1836"/>
        <v>0</v>
      </c>
      <c r="CJ1001" s="67">
        <f t="shared" si="1797"/>
        <v>6757.8</v>
      </c>
      <c r="CK1001" s="66"/>
      <c r="CL1001" s="68">
        <f t="shared" si="1837"/>
        <v>0</v>
      </c>
      <c r="CM1001" s="79">
        <f t="shared" si="1783"/>
        <v>4864</v>
      </c>
      <c r="CN1001" s="66"/>
      <c r="CO1001" s="68">
        <f t="shared" si="1838"/>
        <v>0</v>
      </c>
      <c r="CP1001" s="79">
        <f t="shared" si="1784"/>
        <v>3955</v>
      </c>
      <c r="CQ1001" s="66"/>
      <c r="CR1001" s="68">
        <f t="shared" si="1839"/>
        <v>0</v>
      </c>
      <c r="CS1001" s="79">
        <f t="shared" si="1756"/>
        <v>5186</v>
      </c>
      <c r="CT1001" s="66"/>
      <c r="CU1001" s="68">
        <f t="shared" si="1840"/>
        <v>0</v>
      </c>
      <c r="CV1001" s="79">
        <f t="shared" si="1785"/>
        <v>6929</v>
      </c>
      <c r="CW1001" s="66"/>
      <c r="CX1001" s="66">
        <f t="shared" si="1801"/>
        <v>0</v>
      </c>
      <c r="CY1001" s="40">
        <f t="shared" si="1745"/>
        <v>1186.9599999999982</v>
      </c>
      <c r="CZ1001" s="65"/>
      <c r="DA1001" s="66">
        <f t="shared" si="1841"/>
        <v>0</v>
      </c>
      <c r="DB1001" s="67">
        <f t="shared" si="1798"/>
        <v>59370</v>
      </c>
      <c r="DC1001" s="66"/>
      <c r="DD1001" s="66">
        <f t="shared" si="1842"/>
        <v>0</v>
      </c>
      <c r="DE1001" s="67">
        <f t="shared" si="1799"/>
        <v>106141</v>
      </c>
      <c r="DF1001" s="66"/>
      <c r="DG1001" s="69">
        <f t="shared" si="1843"/>
        <v>0</v>
      </c>
      <c r="DH1001" s="67">
        <f t="shared" si="1856"/>
        <v>441034</v>
      </c>
      <c r="DI1001" s="66"/>
      <c r="DJ1001" s="66">
        <f t="shared" si="1844"/>
        <v>0</v>
      </c>
      <c r="DK1001" s="67">
        <f t="shared" si="1786"/>
        <v>3768</v>
      </c>
      <c r="DL1001" s="210"/>
      <c r="DM1001" s="206">
        <f t="shared" si="1845"/>
        <v>0</v>
      </c>
      <c r="DN1001" s="25">
        <f t="shared" si="1774"/>
        <v>0</v>
      </c>
      <c r="DO1001" s="5"/>
      <c r="DP1001" s="43">
        <f t="shared" si="1846"/>
        <v>0</v>
      </c>
      <c r="DQ1001" s="27">
        <f t="shared" si="1787"/>
        <v>6819.5</v>
      </c>
      <c r="DR1001" s="5"/>
      <c r="DS1001" s="43">
        <f t="shared" si="1847"/>
        <v>0</v>
      </c>
      <c r="DT1001" s="27">
        <f t="shared" si="1788"/>
        <v>4846</v>
      </c>
      <c r="DU1001" s="5"/>
      <c r="DV1001" s="43">
        <f t="shared" si="1848"/>
        <v>0</v>
      </c>
      <c r="DW1001" s="27">
        <f t="shared" si="1789"/>
        <v>4835</v>
      </c>
      <c r="DX1001" s="5"/>
      <c r="DY1001" s="22">
        <f t="shared" si="1849"/>
        <v>0</v>
      </c>
      <c r="DZ1001" s="25">
        <f t="shared" si="1790"/>
        <v>523</v>
      </c>
      <c r="EA1001" s="22"/>
      <c r="EB1001" s="22">
        <f t="shared" si="1850"/>
        <v>0</v>
      </c>
      <c r="EC1001" s="28">
        <f t="shared" si="1791"/>
        <v>369</v>
      </c>
      <c r="ED1001" s="5"/>
      <c r="EE1001" s="43">
        <f t="shared" si="1851"/>
        <v>0</v>
      </c>
      <c r="EF1001" s="27">
        <f t="shared" si="1792"/>
        <v>4769</v>
      </c>
      <c r="EG1001" s="66"/>
      <c r="EH1001" s="66">
        <f t="shared" si="1852"/>
        <v>0</v>
      </c>
      <c r="EI1001" s="67">
        <f t="shared" si="1793"/>
        <v>22617</v>
      </c>
      <c r="EJ1001" s="66"/>
      <c r="EK1001" s="66">
        <f t="shared" si="1807"/>
        <v>0</v>
      </c>
      <c r="EL1001" s="67">
        <f t="shared" si="1794"/>
        <v>21247</v>
      </c>
      <c r="EM1001" s="110">
        <f t="shared" si="1808"/>
        <v>205802.22425600002</v>
      </c>
    </row>
    <row r="1002" spans="1:143" s="33" customFormat="1" ht="11.25" customHeight="1" x14ac:dyDescent="0.25">
      <c r="A1002" s="11">
        <v>46172</v>
      </c>
      <c r="B1002" s="11"/>
      <c r="C1002" s="176">
        <v>8004995657</v>
      </c>
      <c r="D1002" s="17" t="s">
        <v>440</v>
      </c>
      <c r="E1002" s="18">
        <v>2</v>
      </c>
      <c r="F1002" s="19">
        <v>6</v>
      </c>
      <c r="G1002" s="20">
        <v>191516042018</v>
      </c>
      <c r="H1002" s="66"/>
      <c r="I1002" s="41">
        <f t="shared" si="1810"/>
        <v>0</v>
      </c>
      <c r="J1002" s="48">
        <f t="shared" si="1760"/>
        <v>116093</v>
      </c>
      <c r="K1002" s="66"/>
      <c r="L1002" s="41">
        <f t="shared" si="1811"/>
        <v>0</v>
      </c>
      <c r="M1002" s="48">
        <f t="shared" si="1830"/>
        <v>7752</v>
      </c>
      <c r="N1002" s="66"/>
      <c r="O1002" s="41">
        <f t="shared" si="1812"/>
        <v>0</v>
      </c>
      <c r="P1002" s="48">
        <f t="shared" si="1761"/>
        <v>160136</v>
      </c>
      <c r="Q1002" s="66"/>
      <c r="R1002" s="66">
        <f t="shared" si="1854"/>
        <v>0</v>
      </c>
      <c r="S1002" s="67">
        <f t="shared" si="1762"/>
        <v>100612</v>
      </c>
      <c r="T1002" s="66"/>
      <c r="U1002" s="66">
        <f t="shared" si="1800"/>
        <v>0</v>
      </c>
      <c r="V1002" s="67">
        <f t="shared" si="1818"/>
        <v>97035.6</v>
      </c>
      <c r="W1002" s="136"/>
      <c r="X1002" s="69">
        <f t="shared" si="1772"/>
        <v>0</v>
      </c>
      <c r="Y1002" s="67">
        <f t="shared" si="1819"/>
        <v>6245</v>
      </c>
      <c r="Z1002" s="66"/>
      <c r="AA1002" s="68">
        <f t="shared" si="1802"/>
        <v>0</v>
      </c>
      <c r="AB1002" s="67">
        <f t="shared" si="1820"/>
        <v>5897</v>
      </c>
      <c r="AC1002" s="66"/>
      <c r="AD1002" s="66">
        <f t="shared" si="1803"/>
        <v>0</v>
      </c>
      <c r="AE1002" s="67">
        <f t="shared" si="1821"/>
        <v>3738</v>
      </c>
      <c r="AF1002" s="66"/>
      <c r="AG1002" s="78">
        <f t="shared" si="1804"/>
        <v>0</v>
      </c>
      <c r="AH1002" s="79">
        <f t="shared" si="1822"/>
        <v>4534.5</v>
      </c>
      <c r="AI1002" s="66"/>
      <c r="AJ1002" s="68">
        <f t="shared" si="1746"/>
        <v>0</v>
      </c>
      <c r="AK1002" s="67">
        <f t="shared" si="1823"/>
        <v>22013</v>
      </c>
      <c r="AL1002" s="66"/>
      <c r="AM1002" s="68">
        <f t="shared" si="1805"/>
        <v>0</v>
      </c>
      <c r="AN1002" s="67">
        <f t="shared" si="1824"/>
        <v>8763.02</v>
      </c>
      <c r="AO1002" s="66"/>
      <c r="AP1002" s="68">
        <f t="shared" si="1773"/>
        <v>0</v>
      </c>
      <c r="AQ1002" s="67">
        <f t="shared" si="1825"/>
        <v>80645</v>
      </c>
      <c r="AR1002" s="66"/>
      <c r="AS1002" s="68">
        <f t="shared" si="1831"/>
        <v>0</v>
      </c>
      <c r="AT1002" s="67">
        <f t="shared" si="1826"/>
        <v>2020</v>
      </c>
      <c r="AU1002" s="66"/>
      <c r="AV1002" s="66">
        <f t="shared" si="1777"/>
        <v>0</v>
      </c>
      <c r="AW1002" s="42">
        <f t="shared" si="1758"/>
        <v>1492.8000000000013</v>
      </c>
      <c r="AX1002" s="66"/>
      <c r="AY1002" s="66">
        <f t="shared" si="1832"/>
        <v>0</v>
      </c>
      <c r="AZ1002" s="67">
        <f t="shared" si="1813"/>
        <v>1577.6</v>
      </c>
      <c r="BA1002" s="66"/>
      <c r="BB1002" s="68">
        <f t="shared" si="1833"/>
        <v>0</v>
      </c>
      <c r="BC1002" s="67">
        <f t="shared" si="1806"/>
        <v>489.83999999999986</v>
      </c>
      <c r="BD1002" s="66"/>
      <c r="BE1002" s="68">
        <v>13</v>
      </c>
      <c r="BF1002" s="67">
        <f t="shared" si="1809"/>
        <v>4469.9200000000019</v>
      </c>
      <c r="BG1002" s="66"/>
      <c r="BH1002" s="68">
        <f t="shared" si="1795"/>
        <v>12.24</v>
      </c>
      <c r="BI1002" s="67">
        <f t="shared" si="1749"/>
        <v>29519.899999999983</v>
      </c>
      <c r="BJ1002" s="66"/>
      <c r="BK1002" s="68">
        <f t="shared" si="1835"/>
        <v>0</v>
      </c>
      <c r="BL1002" s="67">
        <f t="shared" si="1778"/>
        <v>4141.4000000000005</v>
      </c>
      <c r="BM1002" s="66"/>
      <c r="BN1002" s="68">
        <f t="shared" si="1779"/>
        <v>0</v>
      </c>
      <c r="BO1002" s="67">
        <f t="shared" si="1780"/>
        <v>5082.300000000002</v>
      </c>
      <c r="BP1002" s="66"/>
      <c r="BQ1002" s="68">
        <f t="shared" si="1827"/>
        <v>0</v>
      </c>
      <c r="BR1002" s="67">
        <f t="shared" si="1753"/>
        <v>18718.729999999989</v>
      </c>
      <c r="BS1002" s="66"/>
      <c r="BT1002" s="66">
        <f t="shared" si="1828"/>
        <v>4</v>
      </c>
      <c r="BU1002" s="67">
        <f t="shared" si="1814"/>
        <v>49275</v>
      </c>
      <c r="BV1002" s="66"/>
      <c r="BW1002" s="66">
        <f t="shared" ref="BW1002:BW1014" si="1857">IF(OR(D1002="CO155E2-0CM020",D1002="NPC06UZDB-YL020M",D1002="NPC06UZDB-OR050C",D1002="NPC06UZDB-WT020C",D1002="CO155E2-0ZC750",D1002="CO155E2-09M008",D1002="NPC06UZDB-BL011M",D1002="NPC06UZDB-OR008M",D1002="NPC06UZDB-WT450C",D1002="NPC06UZDB-GN015M",D1002="NPC06UZDB-RD015M",D1002="NPC06UZDB-YL004M",D1002="CO155E2-07C150",D1002="NPC06UZDB-WT015C",D1002="NPC06UZDB-GY350C",D1002="NPC06UZDB-OR350C",D1002="NPC06UZDB-YL003M",D1002="CO155E2-0MC150 ",D1002="NPC06UZDB-YL250C",D1002="CO155E2-09C050",D1002="NPC06UZDB-GN250C",D1002="NPC06UZDB-BL250C",D1002="NPC06UZDB-WT004M",D1002="NPC06UZDB-RD150C",D1002="NPC06UZDB-BL009M",D1002="NPC06UZDB-GY020C",D1002="NPC06UZDB-GN020C",D1002="NPC06UZDB-RD020C",D1002="NPC06UZDB-YL020C",D1002="NPC06UZDB-GY030M",D1002="CO155E2-0MC250",D1002="CO155E2-0MC150",D1002="NPC06UZDB-BL020C",D1002="NPC06UZDB-OR150C",D1002="NPC06UZDB-BL012M",D1002="NPC06UZDB-BK350C",D1002="NPC06UZDB-GN350C",D1002="NPC06UZDB-GN450C",D1002="NPC06UZDB-GY350C",D1002="NPC06UZDB-OR350C",D1002="NPC06UZDB-YL350C",D1002="CO155E2-0CM007",D1002="NPC06UZDB-GN007M",D1002="NPC06UZDB-GY150C",D1002="NPC06UZDB-BL015C",D1002="NPC06UZDB-BL030C",D1002="NPC06UZDB-BL013M",D1002="NPC06UZDB-WT016M",D1002="NPC06UZDB-WT025M",D1002="CO155E2-0ZC050",D1002="CO155E2-0ZC250",D1002="CO155E2-0ZM009",D1002="CO155E2-0ZM008",D1002="CO155E2-0ZM006",D1002="CO155E2-0ZM012",D1002="NPC06UZDB-BK016M",D1002="NPC06UZDB-BK011M",D1002="NPC06UZDB-GY250C",D1002="NPC06UZDB-GY007M",D1002="CO155E2-07M015",D1002="CO155E2-0ZM004",D1002="CO155E2-09M004",D1002="CO155E2-0CC050",D1002="CO155E2-09M015",D1002="CO155E2-0ZC150",D1002="CO155E2-01M007",D1002="CO155E2-07M010",D1002="NPC06UZDB-YL050C",D1002="NPC06UZDB-OR007M",D1002="NPC06UZDB-GN050C",D1002="NPC06UZDB-WT012M",D1002="NPC06UZDB-GY006M",D1002="NPC06UZDB-GY008M",D1002="CO155E2-0ZM015",D1002="NPC06UZDB-RD050C",D1002="NPC06UZDB-RD150C",D1002="NPC06UZDB-WT009M",D1002="CO155E2-01M004",D1002="NPC06UZDB-OR015M",D1002="NPC06UZDB-GN750C",D1002="NPC06UZDB-WT750C",D1002="CO155E2-0MM010",D1002="CO155E2-07M005",D1002="CO155E2-07M007",D1002="NPC06UZDB-BK750C",D1002="CO155E2-07C050",D1002="CO155E2-01M007",D1002="CO155E2-0MC050",D1002="NPC06UZDB-BK010M",D1002="NPC06UZDB-BK150C",D1002="NPC06UZDB-BK250C",D1002="NPC06UZDB-RD750C",D1002="NPC06UZDB-WT030M",D1002="CO155E2-01C050",D1002="CO155E2-08C750",D1002="NPC06UZDB-WT050M",D1002="NPC06UZDB-GY050C",D1002="CO155E2-0ZM010",D1002="NPC06UZDB-BK007M",D1002="CO155E2-0CC250",D1002="NPC06UZDB-WT007M",D1002="CO155E2-06C150",D1002="NPC06UZDB-WT025M",D1002="NPC06UZDB-WT025C",D1002="NPC06UZDB-GY750C",D1002="NPC06UZDB-WT250C",D1002="CO155E2-09M010",D1002="CO155E2-06M001",D1002="CO155E2-0ZM005",D1002="NPC06UZDB-YL010M",D1002="NPC06UZDB-GN150C",D1002="NPC06UZDB-RD005M",D1002="NPC06UZDB-GY007M",D1002="NPC06UZDB-GY020M",D1002="NPC06UZDB-YL005M",D1002="NPC06UZDB-YL007M",D1002="NPC06UZDB-YL150C",D1002="NPC06UZDB-OR750C",D1002="CO155E2-0ZC150",D1002="CO155E2-0ZM015",D1002="NPC06UZDB-OR020M",D1002="CO155E2-09M015",D1002="CO155E2-0MM015",D1002="CO155E2-01C150",D1002="CO155E2-01C250",D1002="CO155E2-01M015",D1002="CO155E2-07C150",D1002="CO155E2-08C250",D1002="CO155E2-09C150",D1002="CO155E2-0CC150",D1002="CO155E2-0CM015",D1002="CO155E2-01M003",D1002="CO155E2-01M005",D1002="NPC06UZDB-GN020M",D1002="CO155E2-09M005",D1002="NPC06UZDB-BK005M",D1002="NPC06UZDB-BL020M",D1002="NPC06UZDB-RD010M",D1002="NPC06UZDB-RD020M",D1002="CO155E2-08M015",D1002="CO155E2-08C150",D1002="CO155E2-01M001",D1002="CO155E2-01M002",D1002="CO155E2-06M003",D1002="CO155E2-07M001",D1002="CO155E2-09M003",D1002="CO155E2-09M001",D1002="CO155E2-09M007",D1002="CO155E2-0ZM003",D1002="CO155E2-0MM003",D1002="CO155E2-0MM005",D1002="CO155E2-0MM007",D1002="CO155E2-0ZM007",D1002="CO155E2-01M010",D1002="NPC06UZDB-WT150C",D1002="NPC06UZDB-WT050C",D1002="CO155E2-0CM010",D1002="CO155E2-08F008",D1002="CO155E2-08F005",D1002="CO155E2-08C050",D1002="NPC06UZDB-BL750C",D1002="CO155E2-07M003",D1002="NPC06UZDB-BL150C",D1002="NPC06UZDB-BL020M",D1002="NPC06UZDB-BL050C",D1002="NPC06UZDB-BL008M",D1002="NPC06UZDB-BL006M",D1002="NPC06UZDB-GY450C",D1002="NPC06UZDB-GY015M",D1002="NPC06UZDB-GY150C",D1002="NPC06UZDB-BL010M",D1002="NPC06UZDB-GN010M",D1002="NPC06UZDB-BK050C",D1002="NPC06UZDB-GN125C",D1002="NPC06UZDB-GN012M",D1002="NPC06UZDB-BK001M",D1002="NPC06UZDB-BL007M",D1002="NPC06UZDB-GY450C",D1002="NPC06UZDB-OR050C",D1002="CO155E2-0MM001",D1002="CO155E2-06M002",D1002="CO155E2-0MM002",D1002="NPC06UZDB-GN001M",D1002="NPC06UZDB-GN002M",D1002="NPC06UZDB-GN003M",D1002="NPC06UZDB-GN004M",D1002="NPC06UZDB-GN005M",D1002="NPC06UZDB-GN006M",D1002="NPC06UZDB-WT050C",D1002="NPC06UZDB-OR001M",D1002="NPC06UZDB-OR002M",D1002="NPC06UZDB-OR003M",D1002="NPC06UZDB-OR004M",D1002="NPC06UZDB-OR005M",D1002="NPC06UZDB-OR006M",D1002="NPC06UZDB-OR010M",D1002="CO155E2-07M002",D1002="NPC06UZDB-RD001M",D1002="NPC06UZDB-RD002M",D1002="NPC06UZDB-RD002M",D1002="NPC06UZDB-RD003M",D1002="NPC06UZDB-RD004M",D1002="CO155E2-0ZM001",D1002="CO155E2-0ZM002",D1002="NPC06UZDB-BK002M",D1002="NPC06UZDB-BK003M",D1002="NPC06UZDB-BL001M",D1002="NPC06UZDB-BL002M",D1002="NPC06UZDB-BL003M",D1002="NPC06UZDB-BL004M",D1002="NPC06UZDB-BL005M",D1002="NPC06UZDB-BL015M",D1002="NPC06UZDB-GY010M",D1002="NPC06UZDB-GY001M",D1002="NPC06UZDB-GY002M",D1002="NPC06UZDB-GY003M",D1002="NPC06UZDB-GY004M",D1002="NPC06UZDB-GY005M",D1002="NPC06UZDB-YL001M",D1002="NPC06UZDB-YL002M",D1002="NPC06UZDB-YL003M",D1002="CO155E2-0CM001",D1002="CO155E2-0CM002",D1002="CO155E2-0CM003",D1002="CO155E2-0CM004",D1002="CO155E2-0CM005",D1002="CO155E2-08M001",D1002="CO155E2-08M002",D1002="CO155E2-08M003",D1002="CO155E2-08M004",D1002="CO155E2-08M005",D1002="CO155E2-08M006",D1002="CO155E2-08M007",D1002="CO155E2-08M008",D1002="CO155E2-08M009",D1002="CO155E2-08M010",D1002="CO155E2-08M020",D1002="CO155E2-0ZM001",D1002="CO155E2-0ZM002",D1002="CO155E2-09M002",D1002="NPC06UZDB-WT001M",D1002="NPC06UZDB-WT002M",D1002="NPC06UZDB-WT003M",D1002="NPC06UZDB-WT004M",D1002="NPC06UZDB-WT005M",D1002="NPC06UZDB-WT006M",D1002="NPC06UZDB-WT008M",D1002="NPC06UZDB-WT010M",D1002="NPC06UZDB-WT015M",D1002="NPC06UZDB-WT020M",),E1002*2,0)</f>
        <v>4</v>
      </c>
      <c r="BX1002" s="67">
        <f t="shared" si="1817"/>
        <v>113554</v>
      </c>
      <c r="BY1002" s="66"/>
      <c r="BZ1002" s="66">
        <f t="shared" si="1829"/>
        <v>4</v>
      </c>
      <c r="CA1002" s="67">
        <f t="shared" si="1815"/>
        <v>44755</v>
      </c>
      <c r="CB1002" s="66"/>
      <c r="CC1002" s="66">
        <f t="shared" si="1853"/>
        <v>0</v>
      </c>
      <c r="CD1002" s="67">
        <f t="shared" si="1855"/>
        <v>31639.64</v>
      </c>
      <c r="CE1002" s="66"/>
      <c r="CF1002" s="66">
        <f t="shared" ref="CF1002:CF1065" si="1858">IF(OR(D1002="NPC6AUZDB-BL030C",D1002="NPC6AUZDB-BL030C",D1002="NPC6AUZDB-BL025C",D1002="NPC6AUZDB-BL010M",D1002="NPC6AUZDB-BL015M",D1002="NPC6AUZDB-BL002M",D1002="NPC6AUZDB-BL050C",D1002="NPC6AUZDB-BL002M",D1002="NPC6AUZDA-BL030M",D1002="NPC6AUZDB-BL150C",D1002="NPC6AUZDB-BL005M",D1002="NPC6AUZDB-BL003M",D1002="NPC6AUZDB-BL007M",D1002="NPC6AUZDB-BL001M"),E1002*(F1002+0.1),0)</f>
        <v>0</v>
      </c>
      <c r="CG1002" s="67">
        <f t="shared" si="1782"/>
        <v>3663.6999999999994</v>
      </c>
      <c r="CH1002" s="66"/>
      <c r="CI1002" s="66">
        <f t="shared" si="1836"/>
        <v>0</v>
      </c>
      <c r="CJ1002" s="67">
        <f t="shared" si="1797"/>
        <v>6757.8</v>
      </c>
      <c r="CK1002" s="66"/>
      <c r="CL1002" s="68">
        <f t="shared" si="1837"/>
        <v>0</v>
      </c>
      <c r="CM1002" s="79">
        <f t="shared" si="1783"/>
        <v>4864</v>
      </c>
      <c r="CN1002" s="66"/>
      <c r="CO1002" s="68">
        <f t="shared" si="1838"/>
        <v>0</v>
      </c>
      <c r="CP1002" s="79">
        <f t="shared" si="1784"/>
        <v>3955</v>
      </c>
      <c r="CQ1002" s="66"/>
      <c r="CR1002" s="68">
        <f t="shared" si="1839"/>
        <v>0</v>
      </c>
      <c r="CS1002" s="79">
        <f t="shared" si="1756"/>
        <v>5186</v>
      </c>
      <c r="CT1002" s="66"/>
      <c r="CU1002" s="68">
        <f t="shared" si="1840"/>
        <v>0</v>
      </c>
      <c r="CV1002" s="79">
        <f t="shared" si="1785"/>
        <v>6929</v>
      </c>
      <c r="CW1002" s="66"/>
      <c r="CX1002" s="66">
        <f t="shared" si="1801"/>
        <v>0</v>
      </c>
      <c r="CY1002" s="40">
        <f t="shared" ref="CY1002:CY1065" si="1859">+CY1001+CW1002-CX1002</f>
        <v>1186.9599999999982</v>
      </c>
      <c r="CZ1002" s="65"/>
      <c r="DA1002" s="66">
        <f t="shared" si="1841"/>
        <v>0</v>
      </c>
      <c r="DB1002" s="67">
        <f t="shared" si="1798"/>
        <v>59370</v>
      </c>
      <c r="DC1002" s="66"/>
      <c r="DD1002" s="66">
        <f t="shared" si="1842"/>
        <v>0</v>
      </c>
      <c r="DE1002" s="67">
        <f t="shared" si="1799"/>
        <v>106141</v>
      </c>
      <c r="DF1002" s="66"/>
      <c r="DG1002" s="69">
        <f t="shared" si="1843"/>
        <v>0</v>
      </c>
      <c r="DH1002" s="67">
        <f t="shared" si="1856"/>
        <v>441034</v>
      </c>
      <c r="DI1002" s="66"/>
      <c r="DJ1002" s="66">
        <f t="shared" si="1844"/>
        <v>0</v>
      </c>
      <c r="DK1002" s="67">
        <f t="shared" si="1786"/>
        <v>3768</v>
      </c>
      <c r="DL1002" s="210"/>
      <c r="DM1002" s="206">
        <f t="shared" si="1845"/>
        <v>0</v>
      </c>
      <c r="DN1002" s="25">
        <f t="shared" si="1774"/>
        <v>0</v>
      </c>
      <c r="DO1002" s="5"/>
      <c r="DP1002" s="43">
        <f t="shared" si="1846"/>
        <v>0</v>
      </c>
      <c r="DQ1002" s="27">
        <f t="shared" si="1787"/>
        <v>6819.5</v>
      </c>
      <c r="DR1002" s="5"/>
      <c r="DS1002" s="43">
        <f t="shared" si="1847"/>
        <v>0</v>
      </c>
      <c r="DT1002" s="27">
        <f t="shared" si="1788"/>
        <v>4846</v>
      </c>
      <c r="DU1002" s="5"/>
      <c r="DV1002" s="43">
        <f t="shared" si="1848"/>
        <v>0</v>
      </c>
      <c r="DW1002" s="27">
        <f t="shared" si="1789"/>
        <v>4835</v>
      </c>
      <c r="DX1002" s="5"/>
      <c r="DY1002" s="22">
        <f t="shared" si="1849"/>
        <v>0</v>
      </c>
      <c r="DZ1002" s="25">
        <f t="shared" si="1790"/>
        <v>523</v>
      </c>
      <c r="EA1002" s="22"/>
      <c r="EB1002" s="22">
        <f t="shared" si="1850"/>
        <v>0</v>
      </c>
      <c r="EC1002" s="28">
        <f t="shared" si="1791"/>
        <v>369</v>
      </c>
      <c r="ED1002" s="5"/>
      <c r="EE1002" s="43">
        <f t="shared" si="1851"/>
        <v>0</v>
      </c>
      <c r="EF1002" s="27">
        <f t="shared" si="1792"/>
        <v>4769</v>
      </c>
      <c r="EG1002" s="66"/>
      <c r="EH1002" s="66">
        <f t="shared" si="1852"/>
        <v>0</v>
      </c>
      <c r="EI1002" s="67">
        <f t="shared" si="1793"/>
        <v>22617</v>
      </c>
      <c r="EJ1002" s="66"/>
      <c r="EK1002" s="66">
        <f t="shared" si="1807"/>
        <v>0</v>
      </c>
      <c r="EL1002" s="67">
        <f t="shared" si="1794"/>
        <v>21247</v>
      </c>
      <c r="EM1002" s="110">
        <f t="shared" si="1808"/>
        <v>205629.38177600005</v>
      </c>
    </row>
    <row r="1003" spans="1:143" s="33" customFormat="1" ht="11.25" customHeight="1" x14ac:dyDescent="0.25">
      <c r="A1003" s="11">
        <v>46172</v>
      </c>
      <c r="B1003" s="11"/>
      <c r="C1003" s="176">
        <v>8004996528</v>
      </c>
      <c r="D1003" s="17" t="s">
        <v>237</v>
      </c>
      <c r="E1003" s="18">
        <v>90</v>
      </c>
      <c r="F1003" s="19">
        <v>5</v>
      </c>
      <c r="G1003" s="20">
        <v>191516052284</v>
      </c>
      <c r="H1003" s="66"/>
      <c r="I1003" s="41">
        <f t="shared" si="1810"/>
        <v>0</v>
      </c>
      <c r="J1003" s="48">
        <f t="shared" si="1760"/>
        <v>116093</v>
      </c>
      <c r="K1003" s="66"/>
      <c r="L1003" s="41">
        <f t="shared" si="1811"/>
        <v>0</v>
      </c>
      <c r="M1003" s="48">
        <f t="shared" si="1830"/>
        <v>7752</v>
      </c>
      <c r="N1003" s="66"/>
      <c r="O1003" s="41">
        <f t="shared" si="1812"/>
        <v>0</v>
      </c>
      <c r="P1003" s="48">
        <f t="shared" si="1761"/>
        <v>160136</v>
      </c>
      <c r="Q1003" s="66"/>
      <c r="R1003" s="66">
        <f t="shared" si="1854"/>
        <v>0</v>
      </c>
      <c r="S1003" s="67">
        <f t="shared" si="1762"/>
        <v>100612</v>
      </c>
      <c r="T1003" s="66"/>
      <c r="U1003" s="66">
        <f t="shared" si="1800"/>
        <v>0</v>
      </c>
      <c r="V1003" s="67">
        <f t="shared" si="1818"/>
        <v>97035.6</v>
      </c>
      <c r="W1003" s="136"/>
      <c r="X1003" s="69">
        <f t="shared" si="1772"/>
        <v>0</v>
      </c>
      <c r="Y1003" s="67">
        <f t="shared" si="1819"/>
        <v>6245</v>
      </c>
      <c r="Z1003" s="66"/>
      <c r="AA1003" s="68">
        <f t="shared" si="1802"/>
        <v>0</v>
      </c>
      <c r="AB1003" s="67">
        <f t="shared" si="1820"/>
        <v>5897</v>
      </c>
      <c r="AC1003" s="66"/>
      <c r="AD1003" s="66">
        <f t="shared" si="1803"/>
        <v>0</v>
      </c>
      <c r="AE1003" s="67">
        <f t="shared" si="1821"/>
        <v>3738</v>
      </c>
      <c r="AF1003" s="66"/>
      <c r="AG1003" s="78">
        <f t="shared" si="1804"/>
        <v>0</v>
      </c>
      <c r="AH1003" s="79">
        <f t="shared" si="1822"/>
        <v>4534.5</v>
      </c>
      <c r="AI1003" s="66"/>
      <c r="AJ1003" s="68">
        <f t="shared" si="1746"/>
        <v>0</v>
      </c>
      <c r="AK1003" s="67">
        <f t="shared" si="1823"/>
        <v>22013</v>
      </c>
      <c r="AL1003" s="66"/>
      <c r="AM1003" s="68">
        <f t="shared" si="1805"/>
        <v>0</v>
      </c>
      <c r="AN1003" s="67">
        <f t="shared" si="1824"/>
        <v>8763.02</v>
      </c>
      <c r="AO1003" s="66"/>
      <c r="AP1003" s="68">
        <f t="shared" si="1773"/>
        <v>0</v>
      </c>
      <c r="AQ1003" s="67">
        <f t="shared" si="1825"/>
        <v>80645</v>
      </c>
      <c r="AR1003" s="66"/>
      <c r="AS1003" s="68">
        <f t="shared" si="1831"/>
        <v>0</v>
      </c>
      <c r="AT1003" s="67">
        <f t="shared" si="1826"/>
        <v>2020</v>
      </c>
      <c r="AU1003" s="66"/>
      <c r="AV1003" s="66">
        <f t="shared" si="1777"/>
        <v>0</v>
      </c>
      <c r="AW1003" s="42">
        <f t="shared" si="1758"/>
        <v>1492.8000000000013</v>
      </c>
      <c r="AX1003" s="66"/>
      <c r="AY1003" s="66">
        <f t="shared" si="1832"/>
        <v>0</v>
      </c>
      <c r="AZ1003" s="67">
        <f t="shared" si="1813"/>
        <v>1577.6</v>
      </c>
      <c r="BA1003" s="66"/>
      <c r="BB1003" s="68">
        <f t="shared" si="1833"/>
        <v>0</v>
      </c>
      <c r="BC1003" s="67">
        <f t="shared" si="1806"/>
        <v>489.83999999999986</v>
      </c>
      <c r="BD1003" s="66"/>
      <c r="BE1003" s="68">
        <f t="shared" ref="BE1003:BE1014" si="1860">IF(OR(D1003="NPC06UZDB-BL030M",D1003="NPP06UZDB-BL004M",D1003="NPP06UZDB-BL020M",D1003="NPP06UZDB-BL250C",D1003="NPP06UZDB-BL010M",D1003="CO155E2-0ZM020",D1003="CO155E2-0ZM025",D1003="NPP06UZDB-BL007M",D1003="NPP06UZDB-BL009M",D1003="NPP06UZDB-BL003M",D1003="NPP06UZDB-BL008M",D1003="NPC06UZDB-BL017C",D1003="NPP06UZDB-BL002M",D1003="NPP06UZDB-BL150C",D1003="NPP06UZDB-BL006M",D1003="CO155E2-0ZC750",D1003="NPC06UZDB-BL011M",D1003="NPC06UZDB-BL250C",D1003="NPC06UZDB-BL009M",D1003="NPC06UZDB-BL020C",D1003="NPC06UZDB-BL012M",D1003="NPC06UZDB-BL015C",D1003="NPC06UZDB-BL030C",D1003="NPC06UZDB-BL013M",D1003="CO155E2-0ZC050",D1003="CO155E2-0ZC250",D1003="CO155E2-0ZM009",D1003="CO155E2-0ZM008",D1003="CO155E2-0ZM006",D1003="CO155E2-0ZM012",D1003="CO155E2-0ZM004",D1003="CO155E2-0ZC150",D1003="CO155E2-0ZM015",D1003="CO155E2-0ZM010",D1003="CO155E2-0ZM005",D1003="CO155E2-0ZC150",D1003="CO155E2-0ZM015",D1003="NPC06UZDB-BL020M",D1003="CO155E2-0ZM003",D1003="CO155E2-0ZM007",D1003="NPC06UZDB-BL750C",D1003="NPC06UZDB-BL150C",D1003="NPC06UZDB-BL020M",D1003="NPC06UZDB-BL050C",D1003="NPC06UZDB-BL008M",D1003="NPC06UZDB-BL006M",D1003="NPC06UZDB-BL010M",D1003="NPC06UZDB-BL007M",D1003="NPC06UZDB-BL001M",D1003="NPC06UZDB-BL002M",D1003="NPC06UZDB-BL003M",D1003="NPC06UZDB-BL004M",D1003="NPC06UZDB-BL005M",D1003="NPC06UZDB-BL015M",D1003="CO155E2-0ZM001",D1003="CO155E2-0ZM002",),E1003*(F1003+0.12),0)</f>
        <v>0</v>
      </c>
      <c r="BF1003" s="67">
        <f t="shared" si="1809"/>
        <v>4469.9200000000019</v>
      </c>
      <c r="BG1003" s="66"/>
      <c r="BH1003" s="68">
        <f t="shared" si="1795"/>
        <v>0</v>
      </c>
      <c r="BI1003" s="67">
        <f t="shared" si="1749"/>
        <v>29519.899999999983</v>
      </c>
      <c r="BJ1003" s="66"/>
      <c r="BK1003" s="68">
        <f t="shared" si="1835"/>
        <v>460.8</v>
      </c>
      <c r="BL1003" s="67">
        <f t="shared" si="1778"/>
        <v>3680.6000000000004</v>
      </c>
      <c r="BM1003" s="66"/>
      <c r="BN1003" s="68">
        <f t="shared" si="1779"/>
        <v>0</v>
      </c>
      <c r="BO1003" s="67">
        <f t="shared" si="1780"/>
        <v>5082.300000000002</v>
      </c>
      <c r="BP1003" s="66"/>
      <c r="BQ1003" s="68">
        <f t="shared" si="1827"/>
        <v>0</v>
      </c>
      <c r="BR1003" s="67">
        <f t="shared" si="1753"/>
        <v>18718.729999999989</v>
      </c>
      <c r="BS1003" s="66"/>
      <c r="BT1003" s="66">
        <f t="shared" si="1828"/>
        <v>180</v>
      </c>
      <c r="BU1003" s="67">
        <f t="shared" si="1814"/>
        <v>49095</v>
      </c>
      <c r="BV1003" s="66"/>
      <c r="BW1003" s="66">
        <f t="shared" si="1857"/>
        <v>180</v>
      </c>
      <c r="BX1003" s="67">
        <f t="shared" si="1817"/>
        <v>113374</v>
      </c>
      <c r="BY1003" s="66"/>
      <c r="BZ1003" s="66">
        <f t="shared" si="1829"/>
        <v>180</v>
      </c>
      <c r="CA1003" s="67">
        <f t="shared" si="1815"/>
        <v>44575</v>
      </c>
      <c r="CB1003" s="66"/>
      <c r="CC1003" s="66">
        <f t="shared" si="1853"/>
        <v>0</v>
      </c>
      <c r="CD1003" s="67">
        <f t="shared" si="1855"/>
        <v>31639.64</v>
      </c>
      <c r="CE1003" s="66"/>
      <c r="CF1003" s="66">
        <f t="shared" si="1858"/>
        <v>0</v>
      </c>
      <c r="CG1003" s="67">
        <f t="shared" si="1782"/>
        <v>3663.6999999999994</v>
      </c>
      <c r="CH1003" s="66"/>
      <c r="CI1003" s="66">
        <f t="shared" si="1836"/>
        <v>0</v>
      </c>
      <c r="CJ1003" s="67">
        <f t="shared" si="1797"/>
        <v>6757.8</v>
      </c>
      <c r="CK1003" s="66"/>
      <c r="CL1003" s="68">
        <f t="shared" si="1837"/>
        <v>0</v>
      </c>
      <c r="CM1003" s="79">
        <f t="shared" si="1783"/>
        <v>4864</v>
      </c>
      <c r="CN1003" s="66"/>
      <c r="CO1003" s="68">
        <f t="shared" si="1838"/>
        <v>0</v>
      </c>
      <c r="CP1003" s="79">
        <f t="shared" si="1784"/>
        <v>3955</v>
      </c>
      <c r="CQ1003" s="66"/>
      <c r="CR1003" s="68">
        <f t="shared" si="1839"/>
        <v>0</v>
      </c>
      <c r="CS1003" s="79">
        <f t="shared" si="1756"/>
        <v>5186</v>
      </c>
      <c r="CT1003" s="66"/>
      <c r="CU1003" s="68">
        <f t="shared" si="1840"/>
        <v>0</v>
      </c>
      <c r="CV1003" s="79">
        <f t="shared" si="1785"/>
        <v>6929</v>
      </c>
      <c r="CW1003" s="66"/>
      <c r="CX1003" s="66">
        <f t="shared" si="1801"/>
        <v>0</v>
      </c>
      <c r="CY1003" s="40">
        <f t="shared" si="1859"/>
        <v>1186.9599999999982</v>
      </c>
      <c r="CZ1003" s="65"/>
      <c r="DA1003" s="66">
        <f t="shared" si="1841"/>
        <v>0</v>
      </c>
      <c r="DB1003" s="67">
        <f t="shared" si="1798"/>
        <v>59370</v>
      </c>
      <c r="DC1003" s="66"/>
      <c r="DD1003" s="66">
        <f t="shared" si="1842"/>
        <v>0</v>
      </c>
      <c r="DE1003" s="67">
        <f t="shared" si="1799"/>
        <v>106141</v>
      </c>
      <c r="DF1003" s="66"/>
      <c r="DG1003" s="69">
        <f t="shared" si="1843"/>
        <v>0</v>
      </c>
      <c r="DH1003" s="67">
        <f t="shared" si="1856"/>
        <v>441034</v>
      </c>
      <c r="DI1003" s="66"/>
      <c r="DJ1003" s="66">
        <f t="shared" si="1844"/>
        <v>0</v>
      </c>
      <c r="DK1003" s="67">
        <f t="shared" si="1786"/>
        <v>3768</v>
      </c>
      <c r="DL1003" s="210"/>
      <c r="DM1003" s="206">
        <f t="shared" si="1845"/>
        <v>0</v>
      </c>
      <c r="DN1003" s="25">
        <f t="shared" si="1774"/>
        <v>0</v>
      </c>
      <c r="DO1003" s="5"/>
      <c r="DP1003" s="43">
        <f t="shared" si="1846"/>
        <v>0</v>
      </c>
      <c r="DQ1003" s="27">
        <f t="shared" si="1787"/>
        <v>6819.5</v>
      </c>
      <c r="DR1003" s="5"/>
      <c r="DS1003" s="43">
        <f t="shared" si="1847"/>
        <v>0</v>
      </c>
      <c r="DT1003" s="27">
        <f t="shared" si="1788"/>
        <v>4846</v>
      </c>
      <c r="DU1003" s="5"/>
      <c r="DV1003" s="43">
        <f t="shared" si="1848"/>
        <v>0</v>
      </c>
      <c r="DW1003" s="27">
        <f t="shared" si="1789"/>
        <v>4835</v>
      </c>
      <c r="DX1003" s="5"/>
      <c r="DY1003" s="22">
        <f t="shared" si="1849"/>
        <v>0</v>
      </c>
      <c r="DZ1003" s="25">
        <f t="shared" si="1790"/>
        <v>523</v>
      </c>
      <c r="EA1003" s="22"/>
      <c r="EB1003" s="22">
        <f t="shared" si="1850"/>
        <v>0</v>
      </c>
      <c r="EC1003" s="28">
        <f t="shared" si="1791"/>
        <v>369</v>
      </c>
      <c r="ED1003" s="5"/>
      <c r="EE1003" s="43">
        <f t="shared" si="1851"/>
        <v>0</v>
      </c>
      <c r="EF1003" s="27">
        <f t="shared" si="1792"/>
        <v>4769</v>
      </c>
      <c r="EG1003" s="66"/>
      <c r="EH1003" s="66">
        <f t="shared" si="1852"/>
        <v>0</v>
      </c>
      <c r="EI1003" s="67">
        <f t="shared" si="1793"/>
        <v>22617</v>
      </c>
      <c r="EJ1003" s="66"/>
      <c r="EK1003" s="66">
        <f t="shared" si="1807"/>
        <v>0</v>
      </c>
      <c r="EL1003" s="67">
        <f t="shared" si="1794"/>
        <v>21247</v>
      </c>
      <c r="EM1003" s="110">
        <f t="shared" si="1808"/>
        <v>205503.57937600001</v>
      </c>
    </row>
    <row r="1004" spans="1:143" s="33" customFormat="1" ht="11.25" customHeight="1" x14ac:dyDescent="0.25">
      <c r="A1004" s="11">
        <v>46172</v>
      </c>
      <c r="B1004" s="187"/>
      <c r="C1004" s="176">
        <v>8004996540</v>
      </c>
      <c r="D1004" s="17" t="s">
        <v>32</v>
      </c>
      <c r="E1004" s="18">
        <v>100</v>
      </c>
      <c r="F1004" s="19">
        <v>3</v>
      </c>
      <c r="G1004" s="20">
        <v>191516042049</v>
      </c>
      <c r="H1004" s="66"/>
      <c r="I1004" s="41">
        <f t="shared" si="1810"/>
        <v>0</v>
      </c>
      <c r="J1004" s="48">
        <f t="shared" si="1760"/>
        <v>116093</v>
      </c>
      <c r="K1004" s="66"/>
      <c r="L1004" s="41">
        <f t="shared" si="1811"/>
        <v>0</v>
      </c>
      <c r="M1004" s="48">
        <f t="shared" si="1830"/>
        <v>7752</v>
      </c>
      <c r="N1004" s="66"/>
      <c r="O1004" s="41">
        <f t="shared" si="1812"/>
        <v>0</v>
      </c>
      <c r="P1004" s="48">
        <f t="shared" si="1761"/>
        <v>160136</v>
      </c>
      <c r="Q1004" s="66"/>
      <c r="R1004" s="66">
        <f t="shared" si="1854"/>
        <v>0</v>
      </c>
      <c r="S1004" s="67">
        <f t="shared" si="1762"/>
        <v>100612</v>
      </c>
      <c r="T1004" s="66"/>
      <c r="U1004" s="66">
        <f t="shared" si="1800"/>
        <v>0</v>
      </c>
      <c r="V1004" s="67">
        <f t="shared" si="1818"/>
        <v>97035.6</v>
      </c>
      <c r="W1004" s="136"/>
      <c r="X1004" s="69">
        <f t="shared" si="1772"/>
        <v>0</v>
      </c>
      <c r="Y1004" s="67">
        <f t="shared" si="1819"/>
        <v>6245</v>
      </c>
      <c r="Z1004" s="66"/>
      <c r="AA1004" s="68">
        <f t="shared" si="1802"/>
        <v>0</v>
      </c>
      <c r="AB1004" s="67">
        <f t="shared" si="1820"/>
        <v>5897</v>
      </c>
      <c r="AC1004" s="66"/>
      <c r="AD1004" s="66">
        <f t="shared" si="1803"/>
        <v>0</v>
      </c>
      <c r="AE1004" s="67">
        <f t="shared" si="1821"/>
        <v>3738</v>
      </c>
      <c r="AF1004" s="66"/>
      <c r="AG1004" s="78">
        <f t="shared" si="1804"/>
        <v>0</v>
      </c>
      <c r="AH1004" s="79">
        <f t="shared" si="1822"/>
        <v>4534.5</v>
      </c>
      <c r="AI1004" s="66"/>
      <c r="AJ1004" s="68">
        <f t="shared" ref="AJ1004:AJ1067" si="1861">IF(OR(D1004="NPC6ASZDB-OR030C",D1004="NPP6ASZDB-OR003M",D1004="NPP6ASZDB-OR002M",D1004="NPP6ASZDB-OR005M",D1004="NPP6ASZDB-OR001M",D1004="NPC6ASZDB-OR025C",D1004="NPP6ASZDB-OR010M",D1004="NPC6ASZDB-OR008M",D1004="NPC06SZDB-OR005M",D1004="NPC06SZDB-OR150C",D1004="NPC06SZDB-OR050C",D1004="NPC6ASZDB-OR020M",D1004="NPC6ASZDB-OR750C",D1004="NPC6ASZDB-OR007M",D1004="NPC6ASZDB-OR350C",D1004="NPC6ASZDB-OR250C",D1004="NPC6ASZDB-OR020M",D1004="NPC6ASZDB-OR015M",D1004="NPC6ASZDB-OR005M",D1004="NPC6ASZDB-OR010M",D1004="NPC6ASZDB-OR050C",D1004="NPC6ASZDB-OR150C",D1004="NPC6ASZDB-OR004M",D1004="NPC6ASZDB-OR010M",D1004="NPC6ASZDB-OR005M",D1004="NPC06SZDB-OR010M",D1004="NPC6ASZDB-OR001M",D1004="NPC6ASZDB-OR002M",D1004="NPC6ASZDB-OR003M",D1004="NPC06SZDB-OR001M",D1004="NPC06SZDB-OR002M",D1004="NPC06SZDB-OR003M",D1004="NPC6ASZDB-OR012M",D1004="NPC6ASZDB-OR030M",),E1004*(F1004+0.1),0)</f>
        <v>0</v>
      </c>
      <c r="AK1004" s="67">
        <f t="shared" si="1823"/>
        <v>22013</v>
      </c>
      <c r="AL1004" s="66"/>
      <c r="AM1004" s="68">
        <f t="shared" si="1805"/>
        <v>0</v>
      </c>
      <c r="AN1004" s="67">
        <f t="shared" si="1824"/>
        <v>8763.02</v>
      </c>
      <c r="AO1004" s="66"/>
      <c r="AP1004" s="68">
        <f t="shared" si="1773"/>
        <v>0</v>
      </c>
      <c r="AQ1004" s="67">
        <f t="shared" si="1825"/>
        <v>80645</v>
      </c>
      <c r="AR1004" s="66"/>
      <c r="AS1004" s="68">
        <f t="shared" si="1831"/>
        <v>0</v>
      </c>
      <c r="AT1004" s="67">
        <f t="shared" si="1826"/>
        <v>2020</v>
      </c>
      <c r="AU1004" s="66"/>
      <c r="AV1004" s="66">
        <f t="shared" si="1777"/>
        <v>0</v>
      </c>
      <c r="AW1004" s="42">
        <f t="shared" si="1758"/>
        <v>1492.8000000000013</v>
      </c>
      <c r="AX1004" s="66"/>
      <c r="AY1004" s="66">
        <f t="shared" si="1832"/>
        <v>0</v>
      </c>
      <c r="AZ1004" s="67">
        <f t="shared" si="1813"/>
        <v>1577.6</v>
      </c>
      <c r="BA1004" s="66"/>
      <c r="BB1004" s="68">
        <f t="shared" si="1833"/>
        <v>0</v>
      </c>
      <c r="BC1004" s="67">
        <f t="shared" si="1806"/>
        <v>489.83999999999986</v>
      </c>
      <c r="BD1004" s="66"/>
      <c r="BE1004" s="68">
        <f t="shared" si="1860"/>
        <v>0</v>
      </c>
      <c r="BF1004" s="67">
        <f t="shared" si="1809"/>
        <v>4469.9200000000019</v>
      </c>
      <c r="BG1004" s="66"/>
      <c r="BH1004" s="68">
        <f t="shared" ref="BH1004:BH1035" si="1862">IF(OR(D1024="NPC06UZDB-GY026M",D1024="NPP06UZDB-GY010M",D1004="CO155E2-0CM018",D1004="CO155E2-0CM023",D1004="CO155E2-0CM026",D1004="NPP06UZDB-GY150C",D1004="NPP06UZDB-GY025M",D1004="NPC06UZDB-GY013M",D1004="NPP06UZDB-GY001M",D1004="NPP06UZDB-GY250C",D1004="NPC06UZDB-GY028M",D1004="NPC06UZDB-GY018M",D1004="NPC06UZDB-GY014M",D1004="NPC06UZDB-GY012M",D1004="NPC06UZDB-GY011M",D1004="NPC06UZDB-GY006M",D1004="CO155E2-0CM006",D1004="NPP06UZDB-GY005M",D1004="NPP06UZDB-GY005M",D1004="NPP06UZDB-GY003M",D1004="NPP06UZDB-GY002M",D1004="NPC06UZDB-GY025M",D1004="CO155E2-0CM020",D1004="CO155E2-0CM030",D1004="NPC06UZDB-GY350C",D1004="NPC06UZDB-GY030M",D1004="NPC06UZDB-GY020C",D1004="NPC06UZDB-GY030M",D1004="NPC06UZDB-GY350C",D1004="CO155E2-0CM007",D1004="NPC06UZDB-GY150C",D1004="NPC06UZDB-GY250C",D1004="NPC06UZDB-GY007M",D1004="CO155E2-0CC050",D1004="NPC06UZDB-GY006M",D1004="NPC06UZDB-GY008M",D1004="NPC06UZDB-GY050C",D1004="CO155E2-0CC250",D1004="NPC06UZDB-GY750C",D1004="NPC06UZDB-GY007M",D1004="NPC06UZDB-GY020M",D1004="CO155E2-0CC150",D1004="CO155E2-0CM015",D1004="CO155E2-0CM010",D1004="NPC06UZDB-GY450C",D1004="NPC06UZDB-GY015M",D1004="NPC06UZDB-GY150C",D1004="CO155E2-0CM001",D1004="CO155E2-0CM002",D1004="CO155E2-0CM003",D1004="CO155E2-0CM004",D1004="CO155E2-0CM005",D1004="CO155E2-0CM008",D1004="NPC06UZDB-GY010M",D1004="NPC06UZDB-GY001M",D1004="NPC06UZDB-GY002M",D1004="NPC06UZDB-GY003M",D1004="NPC06UZDB-GY004M",D1004="NPC06UZDB-GY005M",),E1004*(F1004+0.12),0)</f>
        <v>312</v>
      </c>
      <c r="BI1004" s="67">
        <f t="shared" ref="BI1004:BI1067" si="1863">+BI1003+BG1004-BH1004</f>
        <v>29207.899999999983</v>
      </c>
      <c r="BJ1004" s="66"/>
      <c r="BK1004" s="68">
        <f t="shared" si="1835"/>
        <v>0</v>
      </c>
      <c r="BL1004" s="67">
        <f t="shared" si="1778"/>
        <v>3680.6000000000004</v>
      </c>
      <c r="BM1004" s="66"/>
      <c r="BN1004" s="68">
        <f t="shared" si="1779"/>
        <v>0</v>
      </c>
      <c r="BO1004" s="67">
        <f t="shared" si="1780"/>
        <v>5082.300000000002</v>
      </c>
      <c r="BP1004" s="66"/>
      <c r="BQ1004" s="68">
        <f t="shared" si="1827"/>
        <v>0</v>
      </c>
      <c r="BR1004" s="67">
        <f t="shared" si="1753"/>
        <v>18718.729999999989</v>
      </c>
      <c r="BS1004" s="66"/>
      <c r="BT1004" s="66">
        <f t="shared" si="1828"/>
        <v>200</v>
      </c>
      <c r="BU1004" s="67">
        <f t="shared" si="1814"/>
        <v>48895</v>
      </c>
      <c r="BV1004" s="66"/>
      <c r="BW1004" s="66">
        <f t="shared" si="1857"/>
        <v>200</v>
      </c>
      <c r="BX1004" s="67">
        <f t="shared" si="1817"/>
        <v>113174</v>
      </c>
      <c r="BY1004" s="66"/>
      <c r="BZ1004" s="66">
        <f t="shared" si="1829"/>
        <v>200</v>
      </c>
      <c r="CA1004" s="67">
        <f t="shared" si="1815"/>
        <v>44375</v>
      </c>
      <c r="CB1004" s="66"/>
      <c r="CC1004" s="66">
        <f t="shared" si="1853"/>
        <v>0</v>
      </c>
      <c r="CD1004" s="67">
        <f t="shared" si="1855"/>
        <v>31639.64</v>
      </c>
      <c r="CE1004" s="66"/>
      <c r="CF1004" s="66">
        <f t="shared" si="1858"/>
        <v>0</v>
      </c>
      <c r="CG1004" s="67">
        <f t="shared" si="1782"/>
        <v>3663.6999999999994</v>
      </c>
      <c r="CH1004" s="66"/>
      <c r="CI1004" s="66">
        <f t="shared" si="1836"/>
        <v>0</v>
      </c>
      <c r="CJ1004" s="67">
        <f t="shared" si="1797"/>
        <v>6757.8</v>
      </c>
      <c r="CK1004" s="66"/>
      <c r="CL1004" s="68">
        <f t="shared" si="1837"/>
        <v>0</v>
      </c>
      <c r="CM1004" s="79">
        <f t="shared" si="1783"/>
        <v>4864</v>
      </c>
      <c r="CN1004" s="66"/>
      <c r="CO1004" s="68">
        <f t="shared" si="1838"/>
        <v>0</v>
      </c>
      <c r="CP1004" s="79">
        <f t="shared" si="1784"/>
        <v>3955</v>
      </c>
      <c r="CQ1004" s="66"/>
      <c r="CR1004" s="68">
        <f t="shared" si="1839"/>
        <v>0</v>
      </c>
      <c r="CS1004" s="79">
        <f t="shared" si="1756"/>
        <v>5186</v>
      </c>
      <c r="CT1004" s="66"/>
      <c r="CU1004" s="68">
        <f t="shared" si="1840"/>
        <v>0</v>
      </c>
      <c r="CV1004" s="79">
        <f t="shared" si="1785"/>
        <v>6929</v>
      </c>
      <c r="CW1004" s="66"/>
      <c r="CX1004" s="66">
        <f t="shared" si="1801"/>
        <v>0</v>
      </c>
      <c r="CY1004" s="40">
        <f t="shared" si="1859"/>
        <v>1186.9599999999982</v>
      </c>
      <c r="CZ1004" s="65"/>
      <c r="DA1004" s="66">
        <f t="shared" si="1841"/>
        <v>0</v>
      </c>
      <c r="DB1004" s="67">
        <f t="shared" si="1798"/>
        <v>59370</v>
      </c>
      <c r="DC1004" s="66"/>
      <c r="DD1004" s="66">
        <f t="shared" si="1842"/>
        <v>0</v>
      </c>
      <c r="DE1004" s="67">
        <f t="shared" si="1799"/>
        <v>106141</v>
      </c>
      <c r="DF1004" s="66"/>
      <c r="DG1004" s="69">
        <f t="shared" si="1843"/>
        <v>0</v>
      </c>
      <c r="DH1004" s="67">
        <f t="shared" si="1856"/>
        <v>441034</v>
      </c>
      <c r="DI1004" s="66"/>
      <c r="DJ1004" s="66">
        <f t="shared" si="1844"/>
        <v>0</v>
      </c>
      <c r="DK1004" s="67">
        <f t="shared" si="1786"/>
        <v>3768</v>
      </c>
      <c r="DL1004" s="210"/>
      <c r="DM1004" s="206">
        <f t="shared" si="1845"/>
        <v>0</v>
      </c>
      <c r="DN1004" s="25">
        <f t="shared" si="1774"/>
        <v>0</v>
      </c>
      <c r="DO1004" s="5"/>
      <c r="DP1004" s="43">
        <f t="shared" si="1846"/>
        <v>0</v>
      </c>
      <c r="DQ1004" s="27">
        <f t="shared" si="1787"/>
        <v>6819.5</v>
      </c>
      <c r="DR1004" s="5"/>
      <c r="DS1004" s="43">
        <f t="shared" si="1847"/>
        <v>0</v>
      </c>
      <c r="DT1004" s="27">
        <f t="shared" si="1788"/>
        <v>4846</v>
      </c>
      <c r="DU1004" s="5"/>
      <c r="DV1004" s="43">
        <f t="shared" si="1848"/>
        <v>0</v>
      </c>
      <c r="DW1004" s="27">
        <f t="shared" si="1789"/>
        <v>4835</v>
      </c>
      <c r="DX1004" s="5"/>
      <c r="DY1004" s="22">
        <f t="shared" si="1849"/>
        <v>0</v>
      </c>
      <c r="DZ1004" s="25">
        <f t="shared" si="1790"/>
        <v>523</v>
      </c>
      <c r="EA1004" s="22"/>
      <c r="EB1004" s="22">
        <f t="shared" si="1850"/>
        <v>0</v>
      </c>
      <c r="EC1004" s="28">
        <f t="shared" si="1791"/>
        <v>369</v>
      </c>
      <c r="ED1004" s="5"/>
      <c r="EE1004" s="43">
        <f t="shared" si="1851"/>
        <v>0</v>
      </c>
      <c r="EF1004" s="27">
        <f t="shared" si="1792"/>
        <v>4769</v>
      </c>
      <c r="EG1004" s="66"/>
      <c r="EH1004" s="66">
        <f t="shared" si="1852"/>
        <v>0</v>
      </c>
      <c r="EI1004" s="67">
        <f t="shared" si="1793"/>
        <v>22617</v>
      </c>
      <c r="EJ1004" s="66"/>
      <c r="EK1004" s="66">
        <f t="shared" si="1807"/>
        <v>0</v>
      </c>
      <c r="EL1004" s="67">
        <f t="shared" si="1794"/>
        <v>21247</v>
      </c>
      <c r="EM1004" s="110">
        <f t="shared" si="1808"/>
        <v>205224.27817600005</v>
      </c>
    </row>
    <row r="1005" spans="1:143" s="33" customFormat="1" ht="11.25" customHeight="1" x14ac:dyDescent="0.25">
      <c r="A1005" s="11">
        <v>46172</v>
      </c>
      <c r="B1005" s="11"/>
      <c r="C1005" s="176">
        <v>8004996541</v>
      </c>
      <c r="D1005" s="17" t="s">
        <v>294</v>
      </c>
      <c r="E1005" s="18">
        <v>300</v>
      </c>
      <c r="F1005" s="19">
        <v>2</v>
      </c>
      <c r="G1005" s="20">
        <v>191516077393</v>
      </c>
      <c r="H1005" s="66"/>
      <c r="I1005" s="41">
        <f t="shared" si="1810"/>
        <v>0</v>
      </c>
      <c r="J1005" s="48">
        <f t="shared" si="1760"/>
        <v>116093</v>
      </c>
      <c r="K1005" s="66"/>
      <c r="L1005" s="41">
        <f t="shared" si="1811"/>
        <v>0</v>
      </c>
      <c r="M1005" s="48">
        <f t="shared" si="1830"/>
        <v>7752</v>
      </c>
      <c r="N1005" s="66"/>
      <c r="O1005" s="41">
        <f t="shared" si="1812"/>
        <v>0</v>
      </c>
      <c r="P1005" s="48">
        <f t="shared" si="1761"/>
        <v>160136</v>
      </c>
      <c r="Q1005" s="66"/>
      <c r="R1005" s="66">
        <f t="shared" si="1854"/>
        <v>0</v>
      </c>
      <c r="S1005" s="67">
        <f t="shared" si="1762"/>
        <v>100612</v>
      </c>
      <c r="T1005" s="66"/>
      <c r="U1005" s="66">
        <f t="shared" si="1800"/>
        <v>0</v>
      </c>
      <c r="V1005" s="67">
        <f t="shared" si="1818"/>
        <v>97035.6</v>
      </c>
      <c r="W1005" s="136"/>
      <c r="X1005" s="69">
        <f t="shared" si="1772"/>
        <v>0</v>
      </c>
      <c r="Y1005" s="67">
        <f t="shared" si="1819"/>
        <v>6245</v>
      </c>
      <c r="Z1005" s="66"/>
      <c r="AA1005" s="68">
        <f t="shared" si="1802"/>
        <v>0</v>
      </c>
      <c r="AB1005" s="67">
        <f t="shared" si="1820"/>
        <v>5897</v>
      </c>
      <c r="AC1005" s="66"/>
      <c r="AD1005" s="66">
        <f t="shared" si="1803"/>
        <v>0</v>
      </c>
      <c r="AE1005" s="67">
        <f t="shared" si="1821"/>
        <v>3738</v>
      </c>
      <c r="AF1005" s="66"/>
      <c r="AG1005" s="78">
        <f t="shared" si="1804"/>
        <v>0</v>
      </c>
      <c r="AH1005" s="79">
        <f t="shared" si="1822"/>
        <v>4534.5</v>
      </c>
      <c r="AI1005" s="66"/>
      <c r="AJ1005" s="68">
        <f t="shared" si="1861"/>
        <v>0</v>
      </c>
      <c r="AK1005" s="67">
        <f t="shared" si="1823"/>
        <v>22013</v>
      </c>
      <c r="AL1005" s="66"/>
      <c r="AM1005" s="68">
        <f t="shared" si="1805"/>
        <v>0</v>
      </c>
      <c r="AN1005" s="67">
        <f t="shared" si="1824"/>
        <v>8763.02</v>
      </c>
      <c r="AO1005" s="66"/>
      <c r="AP1005" s="68">
        <f t="shared" si="1773"/>
        <v>0</v>
      </c>
      <c r="AQ1005" s="67">
        <f t="shared" si="1825"/>
        <v>80645</v>
      </c>
      <c r="AR1005" s="66"/>
      <c r="AS1005" s="68">
        <f t="shared" si="1831"/>
        <v>0</v>
      </c>
      <c r="AT1005" s="67">
        <f t="shared" si="1826"/>
        <v>2020</v>
      </c>
      <c r="AU1005" s="66"/>
      <c r="AV1005" s="66">
        <f t="shared" si="1777"/>
        <v>0</v>
      </c>
      <c r="AW1005" s="42">
        <f t="shared" si="1758"/>
        <v>1492.8000000000013</v>
      </c>
      <c r="AX1005" s="66"/>
      <c r="AY1005" s="66">
        <f t="shared" si="1832"/>
        <v>0</v>
      </c>
      <c r="AZ1005" s="67">
        <f t="shared" si="1813"/>
        <v>1577.6</v>
      </c>
      <c r="BA1005" s="66"/>
      <c r="BB1005" s="68">
        <f t="shared" si="1833"/>
        <v>0</v>
      </c>
      <c r="BC1005" s="67">
        <f t="shared" si="1806"/>
        <v>489.83999999999986</v>
      </c>
      <c r="BD1005" s="66"/>
      <c r="BE1005" s="68">
        <f t="shared" si="1860"/>
        <v>0</v>
      </c>
      <c r="BF1005" s="67">
        <f t="shared" si="1809"/>
        <v>4469.9200000000019</v>
      </c>
      <c r="BG1005" s="66"/>
      <c r="BH1005" s="68">
        <f t="shared" si="1862"/>
        <v>0</v>
      </c>
      <c r="BI1005" s="67">
        <f t="shared" si="1863"/>
        <v>29207.899999999983</v>
      </c>
      <c r="BJ1005" s="66"/>
      <c r="BK1005" s="68">
        <f t="shared" si="1835"/>
        <v>0</v>
      </c>
      <c r="BL1005" s="67">
        <f t="shared" si="1778"/>
        <v>3680.6000000000004</v>
      </c>
      <c r="BM1005" s="66"/>
      <c r="BN1005" s="68">
        <f t="shared" si="1779"/>
        <v>636</v>
      </c>
      <c r="BO1005" s="67">
        <f t="shared" si="1780"/>
        <v>4446.300000000002</v>
      </c>
      <c r="BP1005" s="66"/>
      <c r="BQ1005" s="68">
        <f t="shared" si="1827"/>
        <v>0</v>
      </c>
      <c r="BR1005" s="67">
        <f t="shared" ref="BR1005:BR1068" si="1864">+BR1004+BP1005-BQ1005</f>
        <v>18718.729999999989</v>
      </c>
      <c r="BS1005" s="66"/>
      <c r="BT1005" s="66">
        <f t="shared" si="1828"/>
        <v>600</v>
      </c>
      <c r="BU1005" s="67">
        <f t="shared" si="1814"/>
        <v>48295</v>
      </c>
      <c r="BV1005" s="66"/>
      <c r="BW1005" s="66">
        <f t="shared" si="1857"/>
        <v>600</v>
      </c>
      <c r="BX1005" s="67">
        <f t="shared" si="1817"/>
        <v>112574</v>
      </c>
      <c r="BY1005" s="66"/>
      <c r="BZ1005" s="66">
        <f t="shared" si="1829"/>
        <v>600</v>
      </c>
      <c r="CA1005" s="67">
        <f t="shared" si="1815"/>
        <v>43775</v>
      </c>
      <c r="CB1005" s="66"/>
      <c r="CC1005" s="66">
        <f t="shared" si="1853"/>
        <v>0</v>
      </c>
      <c r="CD1005" s="67">
        <f t="shared" si="1855"/>
        <v>31639.64</v>
      </c>
      <c r="CE1005" s="66"/>
      <c r="CF1005" s="66">
        <f t="shared" si="1858"/>
        <v>0</v>
      </c>
      <c r="CG1005" s="67">
        <f t="shared" si="1782"/>
        <v>3663.6999999999994</v>
      </c>
      <c r="CH1005" s="66"/>
      <c r="CI1005" s="66">
        <f t="shared" si="1836"/>
        <v>0</v>
      </c>
      <c r="CJ1005" s="67">
        <f t="shared" si="1797"/>
        <v>6757.8</v>
      </c>
      <c r="CK1005" s="66"/>
      <c r="CL1005" s="68">
        <f t="shared" si="1837"/>
        <v>0</v>
      </c>
      <c r="CM1005" s="79">
        <f t="shared" si="1783"/>
        <v>4864</v>
      </c>
      <c r="CN1005" s="66"/>
      <c r="CO1005" s="68">
        <f t="shared" si="1838"/>
        <v>0</v>
      </c>
      <c r="CP1005" s="79">
        <f t="shared" si="1784"/>
        <v>3955</v>
      </c>
      <c r="CQ1005" s="66"/>
      <c r="CR1005" s="68">
        <f t="shared" si="1839"/>
        <v>0</v>
      </c>
      <c r="CS1005" s="79">
        <f t="shared" si="1756"/>
        <v>5186</v>
      </c>
      <c r="CT1005" s="66"/>
      <c r="CU1005" s="68">
        <f t="shared" si="1840"/>
        <v>0</v>
      </c>
      <c r="CV1005" s="79">
        <f t="shared" si="1785"/>
        <v>6929</v>
      </c>
      <c r="CW1005" s="66"/>
      <c r="CX1005" s="66">
        <f t="shared" si="1801"/>
        <v>0</v>
      </c>
      <c r="CY1005" s="40">
        <f t="shared" si="1859"/>
        <v>1186.9599999999982</v>
      </c>
      <c r="CZ1005" s="65"/>
      <c r="DA1005" s="66">
        <f t="shared" si="1841"/>
        <v>0</v>
      </c>
      <c r="DB1005" s="67">
        <f t="shared" si="1798"/>
        <v>59370</v>
      </c>
      <c r="DC1005" s="66"/>
      <c r="DD1005" s="66">
        <f t="shared" si="1842"/>
        <v>0</v>
      </c>
      <c r="DE1005" s="67">
        <f t="shared" si="1799"/>
        <v>106141</v>
      </c>
      <c r="DF1005" s="66"/>
      <c r="DG1005" s="69">
        <f t="shared" si="1843"/>
        <v>0</v>
      </c>
      <c r="DH1005" s="67">
        <f t="shared" si="1856"/>
        <v>441034</v>
      </c>
      <c r="DI1005" s="66"/>
      <c r="DJ1005" s="66">
        <f t="shared" si="1844"/>
        <v>0</v>
      </c>
      <c r="DK1005" s="67">
        <f t="shared" si="1786"/>
        <v>3768</v>
      </c>
      <c r="DL1005" s="210"/>
      <c r="DM1005" s="206">
        <f t="shared" si="1845"/>
        <v>0</v>
      </c>
      <c r="DN1005" s="25">
        <f t="shared" si="1774"/>
        <v>0</v>
      </c>
      <c r="DO1005" s="5"/>
      <c r="DP1005" s="43">
        <f t="shared" si="1846"/>
        <v>0</v>
      </c>
      <c r="DQ1005" s="27">
        <f t="shared" si="1787"/>
        <v>6819.5</v>
      </c>
      <c r="DR1005" s="5"/>
      <c r="DS1005" s="43">
        <f t="shared" si="1847"/>
        <v>0</v>
      </c>
      <c r="DT1005" s="27">
        <f t="shared" si="1788"/>
        <v>4846</v>
      </c>
      <c r="DU1005" s="5"/>
      <c r="DV1005" s="43">
        <f t="shared" si="1848"/>
        <v>0</v>
      </c>
      <c r="DW1005" s="27">
        <f t="shared" si="1789"/>
        <v>4835</v>
      </c>
      <c r="DX1005" s="5"/>
      <c r="DY1005" s="22">
        <f t="shared" si="1849"/>
        <v>0</v>
      </c>
      <c r="DZ1005" s="25">
        <f t="shared" si="1790"/>
        <v>523</v>
      </c>
      <c r="EA1005" s="22"/>
      <c r="EB1005" s="22">
        <f t="shared" si="1850"/>
        <v>0</v>
      </c>
      <c r="EC1005" s="28">
        <f t="shared" si="1791"/>
        <v>369</v>
      </c>
      <c r="ED1005" s="5"/>
      <c r="EE1005" s="43">
        <f t="shared" si="1851"/>
        <v>0</v>
      </c>
      <c r="EF1005" s="27">
        <f t="shared" si="1792"/>
        <v>4769</v>
      </c>
      <c r="EG1005" s="66"/>
      <c r="EH1005" s="66">
        <f t="shared" si="1852"/>
        <v>0</v>
      </c>
      <c r="EI1005" s="67">
        <f t="shared" si="1793"/>
        <v>22617</v>
      </c>
      <c r="EJ1005" s="66"/>
      <c r="EK1005" s="66">
        <f t="shared" si="1807"/>
        <v>0</v>
      </c>
      <c r="EL1005" s="67">
        <f t="shared" si="1794"/>
        <v>21247</v>
      </c>
      <c r="EM1005" s="110">
        <f t="shared" si="1808"/>
        <v>203963.44617600003</v>
      </c>
    </row>
    <row r="1006" spans="1:143" ht="11.25" customHeight="1" x14ac:dyDescent="0.25">
      <c r="A1006" s="11">
        <v>46172</v>
      </c>
      <c r="B1006" s="11"/>
      <c r="C1006" s="176">
        <v>8005013276</v>
      </c>
      <c r="D1006" s="17" t="s">
        <v>144</v>
      </c>
      <c r="E1006" s="18">
        <v>1000</v>
      </c>
      <c r="F1006" s="19">
        <v>3</v>
      </c>
      <c r="G1006" s="20">
        <v>191516041639</v>
      </c>
      <c r="H1006" s="66"/>
      <c r="I1006" s="41">
        <f t="shared" si="1810"/>
        <v>0</v>
      </c>
      <c r="J1006" s="48">
        <f t="shared" si="1760"/>
        <v>116093</v>
      </c>
      <c r="K1006" s="66"/>
      <c r="L1006" s="41">
        <f t="shared" si="1811"/>
        <v>0</v>
      </c>
      <c r="M1006" s="48">
        <f t="shared" si="1830"/>
        <v>7752</v>
      </c>
      <c r="N1006" s="66"/>
      <c r="O1006" s="41">
        <f t="shared" si="1812"/>
        <v>0</v>
      </c>
      <c r="P1006" s="48">
        <f t="shared" si="1761"/>
        <v>160136</v>
      </c>
      <c r="Q1006" s="66"/>
      <c r="R1006" s="66">
        <f t="shared" si="1854"/>
        <v>0</v>
      </c>
      <c r="S1006" s="67">
        <f t="shared" si="1762"/>
        <v>100612</v>
      </c>
      <c r="T1006" s="66"/>
      <c r="U1006" s="66">
        <f t="shared" si="1800"/>
        <v>0</v>
      </c>
      <c r="V1006" s="67">
        <f t="shared" si="1818"/>
        <v>97035.6</v>
      </c>
      <c r="X1006" s="69">
        <f t="shared" si="1772"/>
        <v>0</v>
      </c>
      <c r="Y1006" s="67">
        <f t="shared" si="1819"/>
        <v>6245</v>
      </c>
      <c r="Z1006" s="66"/>
      <c r="AA1006" s="68">
        <f t="shared" si="1802"/>
        <v>0</v>
      </c>
      <c r="AB1006" s="67">
        <f t="shared" si="1820"/>
        <v>5897</v>
      </c>
      <c r="AC1006" s="66"/>
      <c r="AD1006" s="66">
        <f t="shared" si="1803"/>
        <v>0</v>
      </c>
      <c r="AE1006" s="67">
        <f t="shared" si="1821"/>
        <v>3738</v>
      </c>
      <c r="AF1006" s="66"/>
      <c r="AG1006" s="78">
        <f t="shared" si="1804"/>
        <v>0</v>
      </c>
      <c r="AH1006" s="79">
        <f t="shared" si="1822"/>
        <v>4534.5</v>
      </c>
      <c r="AI1006" s="66"/>
      <c r="AJ1006" s="68">
        <f t="shared" si="1861"/>
        <v>0</v>
      </c>
      <c r="AK1006" s="67">
        <f t="shared" si="1823"/>
        <v>22013</v>
      </c>
      <c r="AL1006" s="66"/>
      <c r="AM1006" s="68">
        <f t="shared" si="1805"/>
        <v>0</v>
      </c>
      <c r="AN1006" s="67">
        <f t="shared" si="1824"/>
        <v>8763.02</v>
      </c>
      <c r="AO1006" s="66"/>
      <c r="AP1006" s="68">
        <f t="shared" si="1773"/>
        <v>0</v>
      </c>
      <c r="AQ1006" s="67">
        <f t="shared" si="1825"/>
        <v>80645</v>
      </c>
      <c r="AR1006" s="66"/>
      <c r="AS1006" s="68">
        <f t="shared" si="1831"/>
        <v>0</v>
      </c>
      <c r="AT1006" s="67">
        <f t="shared" si="1826"/>
        <v>2020</v>
      </c>
      <c r="AU1006" s="66"/>
      <c r="AV1006" s="66">
        <f t="shared" si="1777"/>
        <v>0</v>
      </c>
      <c r="AW1006" s="42">
        <f t="shared" si="1758"/>
        <v>1492.8000000000013</v>
      </c>
      <c r="AX1006" s="66"/>
      <c r="AY1006" s="66">
        <f t="shared" si="1832"/>
        <v>0</v>
      </c>
      <c r="AZ1006" s="67">
        <f t="shared" si="1813"/>
        <v>1577.6</v>
      </c>
      <c r="BA1006" s="66"/>
      <c r="BB1006" s="68">
        <f t="shared" si="1833"/>
        <v>0</v>
      </c>
      <c r="BC1006" s="67">
        <f t="shared" si="1806"/>
        <v>489.83999999999986</v>
      </c>
      <c r="BD1006" s="66"/>
      <c r="BE1006" s="68">
        <f t="shared" si="1860"/>
        <v>0</v>
      </c>
      <c r="BF1006" s="67">
        <f t="shared" si="1809"/>
        <v>4469.9200000000019</v>
      </c>
      <c r="BG1006" s="66"/>
      <c r="BH1006" s="68">
        <f t="shared" si="1862"/>
        <v>0</v>
      </c>
      <c r="BI1006" s="67">
        <f t="shared" si="1863"/>
        <v>29207.899999999983</v>
      </c>
      <c r="BJ1006" s="66"/>
      <c r="BK1006" s="68">
        <f t="shared" si="1835"/>
        <v>0</v>
      </c>
      <c r="BL1006" s="67">
        <f t="shared" si="1778"/>
        <v>3680.6000000000004</v>
      </c>
      <c r="BM1006" s="66"/>
      <c r="BN1006" s="68">
        <f t="shared" si="1779"/>
        <v>0</v>
      </c>
      <c r="BO1006" s="67">
        <f t="shared" si="1780"/>
        <v>4446.300000000002</v>
      </c>
      <c r="BP1006" s="66"/>
      <c r="BQ1006" s="68">
        <f t="shared" si="1827"/>
        <v>3120</v>
      </c>
      <c r="BR1006" s="67">
        <f t="shared" si="1864"/>
        <v>15598.729999999989</v>
      </c>
      <c r="BS1006" s="66"/>
      <c r="BT1006" s="66">
        <f t="shared" si="1828"/>
        <v>2000</v>
      </c>
      <c r="BU1006" s="67">
        <f t="shared" si="1814"/>
        <v>46295</v>
      </c>
      <c r="BV1006" s="66"/>
      <c r="BW1006" s="66">
        <f t="shared" si="1857"/>
        <v>2000</v>
      </c>
      <c r="BX1006" s="67">
        <f t="shared" si="1817"/>
        <v>110574</v>
      </c>
      <c r="BY1006" s="66"/>
      <c r="BZ1006" s="66">
        <f t="shared" si="1829"/>
        <v>2000</v>
      </c>
      <c r="CA1006" s="67">
        <f t="shared" si="1815"/>
        <v>41775</v>
      </c>
      <c r="CB1006" s="66"/>
      <c r="CC1006" s="66">
        <f t="shared" si="1853"/>
        <v>0</v>
      </c>
      <c r="CD1006" s="67">
        <f t="shared" si="1855"/>
        <v>31639.64</v>
      </c>
      <c r="CE1006" s="66"/>
      <c r="CF1006" s="66">
        <f t="shared" si="1858"/>
        <v>0</v>
      </c>
      <c r="CG1006" s="67">
        <f t="shared" si="1782"/>
        <v>3663.6999999999994</v>
      </c>
      <c r="CH1006" s="66"/>
      <c r="CI1006" s="66">
        <f t="shared" si="1836"/>
        <v>0</v>
      </c>
      <c r="CJ1006" s="67">
        <f t="shared" si="1797"/>
        <v>6757.8</v>
      </c>
      <c r="CK1006" s="66"/>
      <c r="CL1006" s="68">
        <f t="shared" si="1837"/>
        <v>0</v>
      </c>
      <c r="CM1006" s="79">
        <f t="shared" si="1783"/>
        <v>4864</v>
      </c>
      <c r="CN1006" s="66"/>
      <c r="CO1006" s="68">
        <f t="shared" si="1838"/>
        <v>0</v>
      </c>
      <c r="CP1006" s="79">
        <f t="shared" si="1784"/>
        <v>3955</v>
      </c>
      <c r="CQ1006" s="66"/>
      <c r="CR1006" s="68">
        <f t="shared" si="1839"/>
        <v>0</v>
      </c>
      <c r="CS1006" s="79">
        <f t="shared" si="1756"/>
        <v>5186</v>
      </c>
      <c r="CT1006" s="66"/>
      <c r="CU1006" s="68">
        <f t="shared" si="1840"/>
        <v>0</v>
      </c>
      <c r="CV1006" s="79">
        <f t="shared" si="1785"/>
        <v>6929</v>
      </c>
      <c r="CW1006" s="66"/>
      <c r="CX1006" s="66">
        <f t="shared" si="1801"/>
        <v>0</v>
      </c>
      <c r="CY1006" s="40">
        <f t="shared" si="1859"/>
        <v>1186.9599999999982</v>
      </c>
      <c r="CZ1006" s="65"/>
      <c r="DA1006" s="66">
        <f t="shared" si="1841"/>
        <v>0</v>
      </c>
      <c r="DB1006" s="67">
        <f t="shared" si="1798"/>
        <v>59370</v>
      </c>
      <c r="DC1006" s="66"/>
      <c r="DD1006" s="66">
        <f t="shared" si="1842"/>
        <v>0</v>
      </c>
      <c r="DE1006" s="67">
        <f t="shared" si="1799"/>
        <v>106141</v>
      </c>
      <c r="DF1006" s="66"/>
      <c r="DG1006" s="69">
        <f t="shared" si="1843"/>
        <v>0</v>
      </c>
      <c r="DH1006" s="67">
        <f t="shared" si="1856"/>
        <v>441034</v>
      </c>
      <c r="DI1006" s="66"/>
      <c r="DJ1006" s="66">
        <f t="shared" si="1844"/>
        <v>0</v>
      </c>
      <c r="DK1006" s="67">
        <f t="shared" si="1786"/>
        <v>3768</v>
      </c>
      <c r="DM1006" s="206">
        <f t="shared" si="1845"/>
        <v>0</v>
      </c>
      <c r="DN1006" s="25">
        <f t="shared" si="1774"/>
        <v>0</v>
      </c>
      <c r="DO1006" s="5"/>
      <c r="DP1006" s="43">
        <f t="shared" si="1846"/>
        <v>0</v>
      </c>
      <c r="DQ1006" s="27">
        <f t="shared" si="1787"/>
        <v>6819.5</v>
      </c>
      <c r="DR1006" s="5"/>
      <c r="DS1006" s="43">
        <f t="shared" si="1847"/>
        <v>0</v>
      </c>
      <c r="DT1006" s="27">
        <f t="shared" si="1788"/>
        <v>4846</v>
      </c>
      <c r="DU1006" s="5"/>
      <c r="DV1006" s="43">
        <f t="shared" si="1848"/>
        <v>0</v>
      </c>
      <c r="DW1006" s="27">
        <f t="shared" si="1789"/>
        <v>4835</v>
      </c>
      <c r="DX1006" s="5"/>
      <c r="DY1006" s="22">
        <f t="shared" si="1849"/>
        <v>0</v>
      </c>
      <c r="DZ1006" s="25">
        <f t="shared" si="1790"/>
        <v>523</v>
      </c>
      <c r="EA1006" s="22"/>
      <c r="EB1006" s="22">
        <f t="shared" si="1850"/>
        <v>0</v>
      </c>
      <c r="EC1006" s="28">
        <f t="shared" si="1791"/>
        <v>369</v>
      </c>
      <c r="ED1006" s="5"/>
      <c r="EE1006" s="43">
        <f t="shared" si="1851"/>
        <v>0</v>
      </c>
      <c r="EF1006" s="27">
        <f t="shared" si="1792"/>
        <v>4769</v>
      </c>
      <c r="EG1006" s="66"/>
      <c r="EH1006" s="66">
        <f t="shared" si="1852"/>
        <v>0</v>
      </c>
      <c r="EI1006" s="67">
        <f t="shared" si="1793"/>
        <v>22617</v>
      </c>
      <c r="EJ1006" s="66"/>
      <c r="EK1006" s="66">
        <f t="shared" si="1807"/>
        <v>0</v>
      </c>
      <c r="EL1006" s="67">
        <f t="shared" si="1794"/>
        <v>21247</v>
      </c>
      <c r="EM1006" s="110">
        <f t="shared" si="1808"/>
        <v>203900.31097600001</v>
      </c>
    </row>
    <row r="1007" spans="1:143" ht="11.25" customHeight="1" x14ac:dyDescent="0.25">
      <c r="A1007" s="11">
        <v>46172</v>
      </c>
      <c r="B1007" s="11"/>
      <c r="C1007" s="176">
        <v>8005013309</v>
      </c>
      <c r="D1007" s="17" t="s">
        <v>308</v>
      </c>
      <c r="E1007" s="18">
        <v>50</v>
      </c>
      <c r="F1007" s="19">
        <v>3</v>
      </c>
      <c r="G1007" s="20">
        <v>191516078710</v>
      </c>
      <c r="H1007" s="66"/>
      <c r="I1007" s="41">
        <f t="shared" si="1810"/>
        <v>0</v>
      </c>
      <c r="J1007" s="48">
        <f t="shared" si="1760"/>
        <v>116093</v>
      </c>
      <c r="K1007" s="66"/>
      <c r="L1007" s="41">
        <f t="shared" si="1811"/>
        <v>0</v>
      </c>
      <c r="M1007" s="48">
        <f t="shared" si="1830"/>
        <v>7752</v>
      </c>
      <c r="N1007" s="66"/>
      <c r="O1007" s="41">
        <f t="shared" si="1812"/>
        <v>0</v>
      </c>
      <c r="P1007" s="48">
        <f t="shared" si="1761"/>
        <v>160136</v>
      </c>
      <c r="Q1007" s="66"/>
      <c r="R1007" s="66">
        <f t="shared" si="1854"/>
        <v>0</v>
      </c>
      <c r="S1007" s="67">
        <f t="shared" si="1762"/>
        <v>100612</v>
      </c>
      <c r="T1007" s="66"/>
      <c r="U1007" s="66">
        <f t="shared" si="1800"/>
        <v>0</v>
      </c>
      <c r="V1007" s="67">
        <f t="shared" si="1818"/>
        <v>97035.6</v>
      </c>
      <c r="X1007" s="69">
        <f t="shared" si="1772"/>
        <v>0</v>
      </c>
      <c r="Y1007" s="67">
        <f t="shared" si="1819"/>
        <v>6245</v>
      </c>
      <c r="Z1007" s="66"/>
      <c r="AA1007" s="68">
        <f t="shared" si="1802"/>
        <v>0</v>
      </c>
      <c r="AB1007" s="67">
        <f t="shared" si="1820"/>
        <v>5897</v>
      </c>
      <c r="AC1007" s="66"/>
      <c r="AD1007" s="66">
        <f t="shared" si="1803"/>
        <v>0</v>
      </c>
      <c r="AE1007" s="67">
        <f t="shared" si="1821"/>
        <v>3738</v>
      </c>
      <c r="AF1007" s="66"/>
      <c r="AG1007" s="78">
        <f t="shared" si="1804"/>
        <v>0</v>
      </c>
      <c r="AH1007" s="79">
        <f t="shared" si="1822"/>
        <v>4534.5</v>
      </c>
      <c r="AI1007" s="66"/>
      <c r="AJ1007" s="68">
        <f t="shared" si="1861"/>
        <v>0</v>
      </c>
      <c r="AK1007" s="67">
        <f t="shared" si="1823"/>
        <v>22013</v>
      </c>
      <c r="AL1007" s="66"/>
      <c r="AM1007" s="68">
        <f t="shared" si="1805"/>
        <v>0</v>
      </c>
      <c r="AN1007" s="67">
        <f t="shared" si="1824"/>
        <v>8763.02</v>
      </c>
      <c r="AO1007" s="66"/>
      <c r="AP1007" s="68">
        <f t="shared" si="1773"/>
        <v>0</v>
      </c>
      <c r="AQ1007" s="67">
        <f t="shared" si="1825"/>
        <v>80645</v>
      </c>
      <c r="AR1007" s="66"/>
      <c r="AS1007" s="68">
        <f t="shared" si="1831"/>
        <v>0</v>
      </c>
      <c r="AT1007" s="67">
        <f t="shared" si="1826"/>
        <v>2020</v>
      </c>
      <c r="AU1007" s="66"/>
      <c r="AV1007" s="66">
        <f t="shared" si="1777"/>
        <v>0</v>
      </c>
      <c r="AW1007" s="42">
        <f t="shared" si="1758"/>
        <v>1492.8000000000013</v>
      </c>
      <c r="AX1007" s="66"/>
      <c r="AY1007" s="66">
        <f t="shared" si="1832"/>
        <v>0</v>
      </c>
      <c r="AZ1007" s="67">
        <f t="shared" si="1813"/>
        <v>1577.6</v>
      </c>
      <c r="BA1007" s="66"/>
      <c r="BB1007" s="68">
        <f t="shared" si="1833"/>
        <v>0</v>
      </c>
      <c r="BC1007" s="67">
        <f t="shared" si="1806"/>
        <v>489.83999999999986</v>
      </c>
      <c r="BD1007" s="66"/>
      <c r="BE1007" s="68">
        <f t="shared" si="1860"/>
        <v>0</v>
      </c>
      <c r="BF1007" s="67">
        <f t="shared" si="1809"/>
        <v>4469.9200000000019</v>
      </c>
      <c r="BG1007" s="66"/>
      <c r="BH1007" s="68">
        <f t="shared" si="1862"/>
        <v>0</v>
      </c>
      <c r="BI1007" s="67">
        <f t="shared" si="1863"/>
        <v>29207.899999999983</v>
      </c>
      <c r="BJ1007" s="66"/>
      <c r="BK1007" s="68">
        <f t="shared" si="1835"/>
        <v>0</v>
      </c>
      <c r="BL1007" s="67">
        <f t="shared" si="1778"/>
        <v>3680.6000000000004</v>
      </c>
      <c r="BM1007" s="66"/>
      <c r="BN1007" s="68">
        <f t="shared" si="1779"/>
        <v>156</v>
      </c>
      <c r="BO1007" s="67">
        <f t="shared" si="1780"/>
        <v>4290.300000000002</v>
      </c>
      <c r="BP1007" s="66"/>
      <c r="BQ1007" s="68">
        <f t="shared" si="1827"/>
        <v>0</v>
      </c>
      <c r="BR1007" s="67">
        <f t="shared" si="1864"/>
        <v>15598.729999999989</v>
      </c>
      <c r="BS1007" s="66"/>
      <c r="BT1007" s="66">
        <f t="shared" si="1828"/>
        <v>100</v>
      </c>
      <c r="BU1007" s="67">
        <f t="shared" si="1814"/>
        <v>46195</v>
      </c>
      <c r="BV1007" s="66"/>
      <c r="BW1007" s="66">
        <f t="shared" si="1857"/>
        <v>100</v>
      </c>
      <c r="BX1007" s="67">
        <f t="shared" si="1817"/>
        <v>110474</v>
      </c>
      <c r="BY1007" s="66"/>
      <c r="BZ1007" s="66">
        <f t="shared" si="1829"/>
        <v>100</v>
      </c>
      <c r="CA1007" s="67">
        <f t="shared" si="1815"/>
        <v>41675</v>
      </c>
      <c r="CB1007" s="66"/>
      <c r="CC1007" s="66">
        <f t="shared" si="1853"/>
        <v>0</v>
      </c>
      <c r="CD1007" s="67">
        <f t="shared" si="1855"/>
        <v>31639.64</v>
      </c>
      <c r="CE1007" s="66"/>
      <c r="CF1007" s="66">
        <f t="shared" si="1858"/>
        <v>0</v>
      </c>
      <c r="CG1007" s="67">
        <f t="shared" si="1782"/>
        <v>3663.6999999999994</v>
      </c>
      <c r="CH1007" s="66"/>
      <c r="CI1007" s="66">
        <f t="shared" si="1836"/>
        <v>0</v>
      </c>
      <c r="CJ1007" s="67">
        <f t="shared" si="1797"/>
        <v>6757.8</v>
      </c>
      <c r="CK1007" s="66"/>
      <c r="CL1007" s="68">
        <f t="shared" si="1837"/>
        <v>0</v>
      </c>
      <c r="CM1007" s="79">
        <f t="shared" si="1783"/>
        <v>4864</v>
      </c>
      <c r="CN1007" s="66"/>
      <c r="CO1007" s="68">
        <f t="shared" si="1838"/>
        <v>0</v>
      </c>
      <c r="CP1007" s="79">
        <f t="shared" si="1784"/>
        <v>3955</v>
      </c>
      <c r="CQ1007" s="66"/>
      <c r="CR1007" s="68">
        <f t="shared" si="1839"/>
        <v>0</v>
      </c>
      <c r="CS1007" s="79">
        <f t="shared" si="1756"/>
        <v>5186</v>
      </c>
      <c r="CT1007" s="66"/>
      <c r="CU1007" s="68">
        <f t="shared" si="1840"/>
        <v>0</v>
      </c>
      <c r="CV1007" s="79">
        <f t="shared" si="1785"/>
        <v>6929</v>
      </c>
      <c r="CW1007" s="66"/>
      <c r="CX1007" s="66">
        <f t="shared" si="1801"/>
        <v>0</v>
      </c>
      <c r="CY1007" s="40">
        <f t="shared" si="1859"/>
        <v>1186.9599999999982</v>
      </c>
      <c r="CZ1007" s="65"/>
      <c r="DA1007" s="66">
        <f t="shared" si="1841"/>
        <v>0</v>
      </c>
      <c r="DB1007" s="67">
        <f t="shared" si="1798"/>
        <v>59370</v>
      </c>
      <c r="DC1007" s="66"/>
      <c r="DD1007" s="66">
        <f t="shared" si="1842"/>
        <v>0</v>
      </c>
      <c r="DE1007" s="67">
        <f t="shared" si="1799"/>
        <v>106141</v>
      </c>
      <c r="DF1007" s="66"/>
      <c r="DG1007" s="69">
        <f t="shared" si="1843"/>
        <v>0</v>
      </c>
      <c r="DH1007" s="67">
        <f t="shared" si="1856"/>
        <v>441034</v>
      </c>
      <c r="DI1007" s="66"/>
      <c r="DJ1007" s="66">
        <f t="shared" si="1844"/>
        <v>0</v>
      </c>
      <c r="DK1007" s="67">
        <f t="shared" si="1786"/>
        <v>3768</v>
      </c>
      <c r="DM1007" s="206">
        <f t="shared" si="1845"/>
        <v>0</v>
      </c>
      <c r="DN1007" s="25">
        <f t="shared" si="1774"/>
        <v>0</v>
      </c>
      <c r="DO1007" s="5"/>
      <c r="DP1007" s="43">
        <f t="shared" si="1846"/>
        <v>0</v>
      </c>
      <c r="DQ1007" s="27">
        <f t="shared" si="1787"/>
        <v>6819.5</v>
      </c>
      <c r="DR1007" s="5"/>
      <c r="DS1007" s="43">
        <f t="shared" si="1847"/>
        <v>0</v>
      </c>
      <c r="DT1007" s="27">
        <f t="shared" si="1788"/>
        <v>4846</v>
      </c>
      <c r="DU1007" s="5"/>
      <c r="DV1007" s="43">
        <f t="shared" si="1848"/>
        <v>0</v>
      </c>
      <c r="DW1007" s="27">
        <f t="shared" si="1789"/>
        <v>4835</v>
      </c>
      <c r="DX1007" s="5"/>
      <c r="DY1007" s="22">
        <f t="shared" si="1849"/>
        <v>0</v>
      </c>
      <c r="DZ1007" s="25">
        <f t="shared" si="1790"/>
        <v>523</v>
      </c>
      <c r="EA1007" s="22"/>
      <c r="EB1007" s="22">
        <f t="shared" si="1850"/>
        <v>0</v>
      </c>
      <c r="EC1007" s="28">
        <f t="shared" si="1791"/>
        <v>369</v>
      </c>
      <c r="ED1007" s="5"/>
      <c r="EE1007" s="43">
        <f t="shared" si="1851"/>
        <v>0</v>
      </c>
      <c r="EF1007" s="27">
        <f t="shared" si="1792"/>
        <v>4769</v>
      </c>
      <c r="EG1007" s="66"/>
      <c r="EH1007" s="66">
        <f t="shared" si="1852"/>
        <v>0</v>
      </c>
      <c r="EI1007" s="67">
        <f t="shared" si="1793"/>
        <v>22617</v>
      </c>
      <c r="EJ1007" s="66"/>
      <c r="EK1007" s="66">
        <f t="shared" si="1807"/>
        <v>0</v>
      </c>
      <c r="EL1007" s="67">
        <f t="shared" si="1794"/>
        <v>21247</v>
      </c>
      <c r="EM1007" s="110">
        <f t="shared" si="1808"/>
        <v>201668.954176</v>
      </c>
    </row>
    <row r="1008" spans="1:143" s="33" customFormat="1" ht="11.25" customHeight="1" x14ac:dyDescent="0.25">
      <c r="A1008" s="11">
        <v>46172</v>
      </c>
      <c r="B1008" s="11"/>
      <c r="C1008" s="176">
        <v>8005014125</v>
      </c>
      <c r="D1008" s="17" t="s">
        <v>314</v>
      </c>
      <c r="E1008" s="18">
        <v>2400</v>
      </c>
      <c r="F1008" s="19">
        <v>2</v>
      </c>
      <c r="G1008" s="20">
        <v>191516041646</v>
      </c>
      <c r="H1008" s="66"/>
      <c r="I1008" s="41">
        <f t="shared" si="1810"/>
        <v>0</v>
      </c>
      <c r="J1008" s="48">
        <f t="shared" si="1760"/>
        <v>116093</v>
      </c>
      <c r="K1008" s="66"/>
      <c r="L1008" s="41">
        <f t="shared" si="1811"/>
        <v>0</v>
      </c>
      <c r="M1008" s="48">
        <f t="shared" si="1830"/>
        <v>7752</v>
      </c>
      <c r="N1008" s="66"/>
      <c r="O1008" s="41">
        <f t="shared" si="1812"/>
        <v>0</v>
      </c>
      <c r="P1008" s="48">
        <f t="shared" si="1761"/>
        <v>160136</v>
      </c>
      <c r="Q1008" s="66"/>
      <c r="R1008" s="66">
        <f t="shared" si="1854"/>
        <v>0</v>
      </c>
      <c r="S1008" s="67">
        <f t="shared" si="1762"/>
        <v>100612</v>
      </c>
      <c r="T1008" s="66"/>
      <c r="U1008" s="66">
        <f t="shared" si="1800"/>
        <v>0</v>
      </c>
      <c r="V1008" s="67">
        <f t="shared" si="1818"/>
        <v>97035.6</v>
      </c>
      <c r="W1008" s="136"/>
      <c r="X1008" s="69">
        <f t="shared" si="1772"/>
        <v>0</v>
      </c>
      <c r="Y1008" s="67">
        <f t="shared" si="1819"/>
        <v>6245</v>
      </c>
      <c r="Z1008" s="66"/>
      <c r="AA1008" s="68">
        <f t="shared" si="1802"/>
        <v>0</v>
      </c>
      <c r="AB1008" s="67">
        <f t="shared" si="1820"/>
        <v>5897</v>
      </c>
      <c r="AC1008" s="66"/>
      <c r="AD1008" s="66">
        <f t="shared" si="1803"/>
        <v>0</v>
      </c>
      <c r="AE1008" s="67">
        <f t="shared" si="1821"/>
        <v>3738</v>
      </c>
      <c r="AF1008" s="66"/>
      <c r="AG1008" s="78">
        <f t="shared" si="1804"/>
        <v>0</v>
      </c>
      <c r="AH1008" s="79">
        <f t="shared" si="1822"/>
        <v>4534.5</v>
      </c>
      <c r="AI1008" s="66"/>
      <c r="AJ1008" s="68">
        <f t="shared" si="1861"/>
        <v>0</v>
      </c>
      <c r="AK1008" s="67">
        <f t="shared" si="1823"/>
        <v>22013</v>
      </c>
      <c r="AL1008" s="66"/>
      <c r="AM1008" s="68">
        <f t="shared" si="1805"/>
        <v>0</v>
      </c>
      <c r="AN1008" s="67">
        <f t="shared" si="1824"/>
        <v>8763.02</v>
      </c>
      <c r="AO1008" s="66"/>
      <c r="AP1008" s="68">
        <f t="shared" si="1773"/>
        <v>0</v>
      </c>
      <c r="AQ1008" s="67">
        <f t="shared" si="1825"/>
        <v>80645</v>
      </c>
      <c r="AR1008" s="66"/>
      <c r="AS1008" s="68">
        <f t="shared" si="1831"/>
        <v>0</v>
      </c>
      <c r="AT1008" s="67">
        <f t="shared" si="1826"/>
        <v>2020</v>
      </c>
      <c r="AU1008" s="66"/>
      <c r="AV1008" s="66">
        <f t="shared" si="1777"/>
        <v>0</v>
      </c>
      <c r="AW1008" s="42">
        <f t="shared" si="1758"/>
        <v>1492.8000000000013</v>
      </c>
      <c r="AX1008" s="66"/>
      <c r="AY1008" s="66">
        <f t="shared" si="1832"/>
        <v>0</v>
      </c>
      <c r="AZ1008" s="67">
        <f t="shared" si="1813"/>
        <v>1577.6</v>
      </c>
      <c r="BA1008" s="66"/>
      <c r="BB1008" s="68">
        <f t="shared" si="1833"/>
        <v>0</v>
      </c>
      <c r="BC1008" s="67">
        <f t="shared" si="1806"/>
        <v>489.83999999999986</v>
      </c>
      <c r="BD1008" s="66"/>
      <c r="BE1008" s="68">
        <f t="shared" si="1860"/>
        <v>0</v>
      </c>
      <c r="BF1008" s="67">
        <f t="shared" si="1809"/>
        <v>4469.9200000000019</v>
      </c>
      <c r="BG1008" s="66"/>
      <c r="BH1008" s="68">
        <f t="shared" si="1862"/>
        <v>0</v>
      </c>
      <c r="BI1008" s="67">
        <f t="shared" si="1863"/>
        <v>29207.899999999983</v>
      </c>
      <c r="BJ1008" s="66"/>
      <c r="BK1008" s="68">
        <f t="shared" si="1835"/>
        <v>0</v>
      </c>
      <c r="BL1008" s="67">
        <f t="shared" si="1778"/>
        <v>3680.6000000000004</v>
      </c>
      <c r="BM1008" s="66"/>
      <c r="BN1008" s="68">
        <f t="shared" si="1779"/>
        <v>0</v>
      </c>
      <c r="BO1008" s="67">
        <f t="shared" si="1780"/>
        <v>4290.300000000002</v>
      </c>
      <c r="BP1008" s="66"/>
      <c r="BQ1008" s="68">
        <f t="shared" si="1827"/>
        <v>5088</v>
      </c>
      <c r="BR1008" s="67">
        <f t="shared" si="1864"/>
        <v>10510.729999999989</v>
      </c>
      <c r="BS1008" s="66"/>
      <c r="BT1008" s="66">
        <f t="shared" si="1828"/>
        <v>4800</v>
      </c>
      <c r="BU1008" s="67">
        <f t="shared" si="1814"/>
        <v>41395</v>
      </c>
      <c r="BV1008" s="66"/>
      <c r="BW1008" s="66">
        <f t="shared" si="1857"/>
        <v>4800</v>
      </c>
      <c r="BX1008" s="67">
        <f t="shared" si="1817"/>
        <v>105674</v>
      </c>
      <c r="BY1008" s="66"/>
      <c r="BZ1008" s="66">
        <f t="shared" si="1829"/>
        <v>4800</v>
      </c>
      <c r="CA1008" s="67">
        <f t="shared" si="1815"/>
        <v>36875</v>
      </c>
      <c r="CB1008" s="66"/>
      <c r="CC1008" s="66">
        <f t="shared" si="1853"/>
        <v>0</v>
      </c>
      <c r="CD1008" s="67">
        <f t="shared" si="1855"/>
        <v>31639.64</v>
      </c>
      <c r="CE1008" s="66"/>
      <c r="CF1008" s="66">
        <f t="shared" si="1858"/>
        <v>0</v>
      </c>
      <c r="CG1008" s="67">
        <f t="shared" si="1782"/>
        <v>3663.6999999999994</v>
      </c>
      <c r="CH1008" s="66"/>
      <c r="CI1008" s="66">
        <f t="shared" si="1836"/>
        <v>0</v>
      </c>
      <c r="CJ1008" s="67">
        <f t="shared" si="1797"/>
        <v>6757.8</v>
      </c>
      <c r="CK1008" s="66"/>
      <c r="CL1008" s="68">
        <f t="shared" si="1837"/>
        <v>0</v>
      </c>
      <c r="CM1008" s="79">
        <f t="shared" si="1783"/>
        <v>4864</v>
      </c>
      <c r="CN1008" s="66"/>
      <c r="CO1008" s="68">
        <f t="shared" si="1838"/>
        <v>0</v>
      </c>
      <c r="CP1008" s="79">
        <f t="shared" si="1784"/>
        <v>3955</v>
      </c>
      <c r="CQ1008" s="66"/>
      <c r="CR1008" s="68">
        <f t="shared" si="1839"/>
        <v>0</v>
      </c>
      <c r="CS1008" s="79">
        <f t="shared" si="1756"/>
        <v>5186</v>
      </c>
      <c r="CT1008" s="66"/>
      <c r="CU1008" s="68">
        <f t="shared" si="1840"/>
        <v>0</v>
      </c>
      <c r="CV1008" s="79">
        <f t="shared" si="1785"/>
        <v>6929</v>
      </c>
      <c r="CW1008" s="66"/>
      <c r="CX1008" s="66">
        <f t="shared" si="1801"/>
        <v>0</v>
      </c>
      <c r="CY1008" s="40">
        <f t="shared" si="1859"/>
        <v>1186.9599999999982</v>
      </c>
      <c r="CZ1008" s="65"/>
      <c r="DA1008" s="66">
        <f t="shared" si="1841"/>
        <v>0</v>
      </c>
      <c r="DB1008" s="67">
        <f t="shared" si="1798"/>
        <v>59370</v>
      </c>
      <c r="DC1008" s="66"/>
      <c r="DD1008" s="66">
        <f t="shared" si="1842"/>
        <v>0</v>
      </c>
      <c r="DE1008" s="67">
        <f t="shared" si="1799"/>
        <v>106141</v>
      </c>
      <c r="DF1008" s="66"/>
      <c r="DG1008" s="69">
        <f t="shared" si="1843"/>
        <v>0</v>
      </c>
      <c r="DH1008" s="67">
        <f t="shared" si="1856"/>
        <v>441034</v>
      </c>
      <c r="DI1008" s="66"/>
      <c r="DJ1008" s="66">
        <f t="shared" si="1844"/>
        <v>0</v>
      </c>
      <c r="DK1008" s="67">
        <f t="shared" si="1786"/>
        <v>3768</v>
      </c>
      <c r="DL1008" s="210"/>
      <c r="DM1008" s="206">
        <f t="shared" si="1845"/>
        <v>0</v>
      </c>
      <c r="DN1008" s="25">
        <f t="shared" si="1774"/>
        <v>0</v>
      </c>
      <c r="DO1008" s="5"/>
      <c r="DP1008" s="43">
        <f t="shared" si="1846"/>
        <v>0</v>
      </c>
      <c r="DQ1008" s="27">
        <f t="shared" si="1787"/>
        <v>6819.5</v>
      </c>
      <c r="DR1008" s="5"/>
      <c r="DS1008" s="43">
        <f t="shared" si="1847"/>
        <v>0</v>
      </c>
      <c r="DT1008" s="27">
        <f t="shared" si="1788"/>
        <v>4846</v>
      </c>
      <c r="DU1008" s="5"/>
      <c r="DV1008" s="43">
        <f t="shared" si="1848"/>
        <v>0</v>
      </c>
      <c r="DW1008" s="27">
        <f t="shared" si="1789"/>
        <v>4835</v>
      </c>
      <c r="DX1008" s="5"/>
      <c r="DY1008" s="22">
        <f t="shared" si="1849"/>
        <v>0</v>
      </c>
      <c r="DZ1008" s="25">
        <f t="shared" si="1790"/>
        <v>523</v>
      </c>
      <c r="EA1008" s="22"/>
      <c r="EB1008" s="22">
        <f t="shared" si="1850"/>
        <v>0</v>
      </c>
      <c r="EC1008" s="28">
        <f t="shared" si="1791"/>
        <v>369</v>
      </c>
      <c r="ED1008" s="5"/>
      <c r="EE1008" s="43">
        <f t="shared" si="1851"/>
        <v>0</v>
      </c>
      <c r="EF1008" s="27">
        <f t="shared" si="1792"/>
        <v>4769</v>
      </c>
      <c r="EG1008" s="66"/>
      <c r="EH1008" s="66">
        <f t="shared" si="1852"/>
        <v>0</v>
      </c>
      <c r="EI1008" s="67">
        <f t="shared" si="1793"/>
        <v>22617</v>
      </c>
      <c r="EJ1008" s="66"/>
      <c r="EK1008" s="66">
        <f t="shared" si="1807"/>
        <v>0</v>
      </c>
      <c r="EL1008" s="67">
        <f t="shared" si="1794"/>
        <v>21247</v>
      </c>
      <c r="EM1008" s="110">
        <f t="shared" si="1808"/>
        <v>199273.37337600003</v>
      </c>
    </row>
    <row r="1009" spans="1:143" s="35" customFormat="1" ht="11.25" customHeight="1" x14ac:dyDescent="0.25">
      <c r="A1009" s="11">
        <v>46172</v>
      </c>
      <c r="B1009" s="11">
        <v>46177</v>
      </c>
      <c r="C1009" s="176">
        <v>8005014127</v>
      </c>
      <c r="D1009" s="17" t="s">
        <v>144</v>
      </c>
      <c r="E1009" s="18">
        <v>1900</v>
      </c>
      <c r="F1009" s="19">
        <v>3</v>
      </c>
      <c r="G1009" s="20">
        <v>191516041639</v>
      </c>
      <c r="H1009" s="66"/>
      <c r="I1009" s="41">
        <f t="shared" si="1810"/>
        <v>0</v>
      </c>
      <c r="J1009" s="48">
        <f t="shared" si="1760"/>
        <v>116093</v>
      </c>
      <c r="K1009" s="66"/>
      <c r="L1009" s="41">
        <f t="shared" si="1811"/>
        <v>0</v>
      </c>
      <c r="M1009" s="48">
        <f t="shared" si="1830"/>
        <v>7752</v>
      </c>
      <c r="N1009" s="66"/>
      <c r="O1009" s="41">
        <f t="shared" si="1812"/>
        <v>0</v>
      </c>
      <c r="P1009" s="48">
        <f t="shared" si="1761"/>
        <v>160136</v>
      </c>
      <c r="Q1009" s="66"/>
      <c r="R1009" s="66">
        <f t="shared" si="1854"/>
        <v>0</v>
      </c>
      <c r="S1009" s="67">
        <f t="shared" si="1762"/>
        <v>100612</v>
      </c>
      <c r="T1009" s="66"/>
      <c r="U1009" s="66">
        <f t="shared" si="1800"/>
        <v>0</v>
      </c>
      <c r="V1009" s="67">
        <f t="shared" si="1818"/>
        <v>97035.6</v>
      </c>
      <c r="W1009" s="136"/>
      <c r="X1009" s="69">
        <f t="shared" si="1772"/>
        <v>0</v>
      </c>
      <c r="Y1009" s="67">
        <f t="shared" si="1819"/>
        <v>6245</v>
      </c>
      <c r="Z1009" s="66"/>
      <c r="AA1009" s="68">
        <f t="shared" si="1802"/>
        <v>0</v>
      </c>
      <c r="AB1009" s="67">
        <f t="shared" si="1820"/>
        <v>5897</v>
      </c>
      <c r="AC1009" s="66"/>
      <c r="AD1009" s="66">
        <f t="shared" si="1803"/>
        <v>0</v>
      </c>
      <c r="AE1009" s="67">
        <f t="shared" si="1821"/>
        <v>3738</v>
      </c>
      <c r="AF1009" s="66"/>
      <c r="AG1009" s="78">
        <f t="shared" si="1804"/>
        <v>0</v>
      </c>
      <c r="AH1009" s="79">
        <f t="shared" si="1822"/>
        <v>4534.5</v>
      </c>
      <c r="AI1009" s="66"/>
      <c r="AJ1009" s="68">
        <f t="shared" si="1861"/>
        <v>0</v>
      </c>
      <c r="AK1009" s="67">
        <f t="shared" si="1823"/>
        <v>22013</v>
      </c>
      <c r="AL1009" s="66"/>
      <c r="AM1009" s="68">
        <f t="shared" si="1805"/>
        <v>0</v>
      </c>
      <c r="AN1009" s="67">
        <f t="shared" si="1824"/>
        <v>8763.02</v>
      </c>
      <c r="AO1009" s="66"/>
      <c r="AP1009" s="68">
        <f t="shared" si="1773"/>
        <v>0</v>
      </c>
      <c r="AQ1009" s="67">
        <f t="shared" si="1825"/>
        <v>80645</v>
      </c>
      <c r="AR1009" s="66"/>
      <c r="AS1009" s="68">
        <f t="shared" si="1831"/>
        <v>0</v>
      </c>
      <c r="AT1009" s="67">
        <f t="shared" si="1826"/>
        <v>2020</v>
      </c>
      <c r="AU1009" s="66"/>
      <c r="AV1009" s="66">
        <f t="shared" si="1777"/>
        <v>0</v>
      </c>
      <c r="AW1009" s="42">
        <f t="shared" si="1758"/>
        <v>1492.8000000000013</v>
      </c>
      <c r="AX1009" s="66"/>
      <c r="AY1009" s="66">
        <f t="shared" si="1832"/>
        <v>0</v>
      </c>
      <c r="AZ1009" s="67">
        <f t="shared" si="1813"/>
        <v>1577.6</v>
      </c>
      <c r="BA1009" s="66"/>
      <c r="BB1009" s="68">
        <f t="shared" si="1833"/>
        <v>0</v>
      </c>
      <c r="BC1009" s="67">
        <f t="shared" si="1806"/>
        <v>489.83999999999986</v>
      </c>
      <c r="BD1009" s="66"/>
      <c r="BE1009" s="68">
        <f t="shared" si="1860"/>
        <v>0</v>
      </c>
      <c r="BF1009" s="67">
        <f t="shared" si="1809"/>
        <v>4469.9200000000019</v>
      </c>
      <c r="BG1009" s="66"/>
      <c r="BH1009" s="68">
        <f t="shared" si="1862"/>
        <v>0</v>
      </c>
      <c r="BI1009" s="67">
        <f t="shared" si="1863"/>
        <v>29207.899999999983</v>
      </c>
      <c r="BJ1009" s="66"/>
      <c r="BK1009" s="68">
        <f t="shared" si="1835"/>
        <v>0</v>
      </c>
      <c r="BL1009" s="67">
        <f t="shared" si="1778"/>
        <v>3680.6000000000004</v>
      </c>
      <c r="BM1009" s="66"/>
      <c r="BN1009" s="68">
        <f t="shared" si="1779"/>
        <v>0</v>
      </c>
      <c r="BO1009" s="67">
        <f t="shared" si="1780"/>
        <v>4290.300000000002</v>
      </c>
      <c r="BP1009" s="66"/>
      <c r="BQ1009" s="68">
        <f t="shared" si="1827"/>
        <v>5928</v>
      </c>
      <c r="BR1009" s="67">
        <f t="shared" si="1864"/>
        <v>4582.7299999999886</v>
      </c>
      <c r="BS1009" s="66"/>
      <c r="BT1009" s="66">
        <f t="shared" si="1828"/>
        <v>3800</v>
      </c>
      <c r="BU1009" s="67">
        <f t="shared" si="1814"/>
        <v>37595</v>
      </c>
      <c r="BV1009" s="66"/>
      <c r="BW1009" s="66">
        <f t="shared" si="1857"/>
        <v>3800</v>
      </c>
      <c r="BX1009" s="67">
        <f t="shared" si="1817"/>
        <v>101874</v>
      </c>
      <c r="BY1009" s="66"/>
      <c r="BZ1009" s="66">
        <f t="shared" si="1829"/>
        <v>3800</v>
      </c>
      <c r="CA1009" s="67">
        <f t="shared" si="1815"/>
        <v>33075</v>
      </c>
      <c r="CB1009" s="66"/>
      <c r="CC1009" s="66">
        <f t="shared" si="1853"/>
        <v>0</v>
      </c>
      <c r="CD1009" s="67">
        <f t="shared" si="1855"/>
        <v>31639.64</v>
      </c>
      <c r="CE1009" s="66"/>
      <c r="CF1009" s="66">
        <f t="shared" si="1858"/>
        <v>0</v>
      </c>
      <c r="CG1009" s="67">
        <f t="shared" si="1782"/>
        <v>3663.6999999999994</v>
      </c>
      <c r="CH1009" s="66"/>
      <c r="CI1009" s="66">
        <f t="shared" si="1836"/>
        <v>0</v>
      </c>
      <c r="CJ1009" s="67">
        <f t="shared" si="1797"/>
        <v>6757.8</v>
      </c>
      <c r="CK1009" s="66"/>
      <c r="CL1009" s="68">
        <f t="shared" si="1837"/>
        <v>0</v>
      </c>
      <c r="CM1009" s="79">
        <f t="shared" si="1783"/>
        <v>4864</v>
      </c>
      <c r="CN1009" s="66"/>
      <c r="CO1009" s="68">
        <f t="shared" si="1838"/>
        <v>0</v>
      </c>
      <c r="CP1009" s="79">
        <f t="shared" si="1784"/>
        <v>3955</v>
      </c>
      <c r="CQ1009" s="66"/>
      <c r="CR1009" s="68">
        <f t="shared" si="1839"/>
        <v>0</v>
      </c>
      <c r="CS1009" s="79">
        <f t="shared" si="1756"/>
        <v>5186</v>
      </c>
      <c r="CT1009" s="66"/>
      <c r="CU1009" s="68">
        <f t="shared" si="1840"/>
        <v>0</v>
      </c>
      <c r="CV1009" s="79">
        <f t="shared" si="1785"/>
        <v>6929</v>
      </c>
      <c r="CW1009" s="66"/>
      <c r="CX1009" s="66">
        <f t="shared" si="1801"/>
        <v>0</v>
      </c>
      <c r="CY1009" s="40">
        <f t="shared" si="1859"/>
        <v>1186.9599999999982</v>
      </c>
      <c r="CZ1009" s="65"/>
      <c r="DA1009" s="66">
        <f t="shared" si="1841"/>
        <v>0</v>
      </c>
      <c r="DB1009" s="67">
        <f t="shared" si="1798"/>
        <v>59370</v>
      </c>
      <c r="DC1009" s="66"/>
      <c r="DD1009" s="66">
        <f t="shared" si="1842"/>
        <v>0</v>
      </c>
      <c r="DE1009" s="67">
        <f t="shared" si="1799"/>
        <v>106141</v>
      </c>
      <c r="DF1009" s="66"/>
      <c r="DG1009" s="69">
        <f t="shared" si="1843"/>
        <v>0</v>
      </c>
      <c r="DH1009" s="67">
        <f t="shared" si="1856"/>
        <v>441034</v>
      </c>
      <c r="DI1009" s="66"/>
      <c r="DJ1009" s="66">
        <f t="shared" si="1844"/>
        <v>0</v>
      </c>
      <c r="DK1009" s="67">
        <f t="shared" si="1786"/>
        <v>3768</v>
      </c>
      <c r="DL1009" s="210"/>
      <c r="DM1009" s="206">
        <f t="shared" si="1845"/>
        <v>0</v>
      </c>
      <c r="DN1009" s="25">
        <f t="shared" si="1774"/>
        <v>0</v>
      </c>
      <c r="DO1009" s="5"/>
      <c r="DP1009" s="43">
        <f t="shared" si="1846"/>
        <v>0</v>
      </c>
      <c r="DQ1009" s="27">
        <f t="shared" si="1787"/>
        <v>6819.5</v>
      </c>
      <c r="DR1009" s="5"/>
      <c r="DS1009" s="43">
        <f t="shared" si="1847"/>
        <v>0</v>
      </c>
      <c r="DT1009" s="27">
        <f t="shared" si="1788"/>
        <v>4846</v>
      </c>
      <c r="DU1009" s="5"/>
      <c r="DV1009" s="43">
        <f t="shared" si="1848"/>
        <v>0</v>
      </c>
      <c r="DW1009" s="27">
        <f t="shared" si="1789"/>
        <v>4835</v>
      </c>
      <c r="DX1009" s="5"/>
      <c r="DY1009" s="22">
        <f t="shared" si="1849"/>
        <v>0</v>
      </c>
      <c r="DZ1009" s="25">
        <f t="shared" si="1790"/>
        <v>523</v>
      </c>
      <c r="EA1009" s="22"/>
      <c r="EB1009" s="22">
        <f t="shared" si="1850"/>
        <v>0</v>
      </c>
      <c r="EC1009" s="28">
        <f t="shared" si="1791"/>
        <v>369</v>
      </c>
      <c r="ED1009" s="5"/>
      <c r="EE1009" s="43">
        <f t="shared" si="1851"/>
        <v>0</v>
      </c>
      <c r="EF1009" s="27">
        <f t="shared" si="1792"/>
        <v>4769</v>
      </c>
      <c r="EG1009" s="66"/>
      <c r="EH1009" s="66">
        <f t="shared" si="1852"/>
        <v>0</v>
      </c>
      <c r="EI1009" s="67">
        <f t="shared" si="1793"/>
        <v>22617</v>
      </c>
      <c r="EJ1009" s="66"/>
      <c r="EK1009" s="66">
        <f t="shared" si="1807"/>
        <v>0</v>
      </c>
      <c r="EL1009" s="67">
        <f t="shared" si="1794"/>
        <v>21247</v>
      </c>
      <c r="EM1009" s="110">
        <f t="shared" si="1808"/>
        <v>198016.24617600004</v>
      </c>
    </row>
    <row r="1010" spans="1:143" s="33" customFormat="1" ht="15" customHeight="1" x14ac:dyDescent="0.25">
      <c r="A1010" s="11">
        <v>46172</v>
      </c>
      <c r="B1010" s="187">
        <v>46177</v>
      </c>
      <c r="C1010" s="176">
        <v>8005014123</v>
      </c>
      <c r="D1010" s="17" t="s">
        <v>285</v>
      </c>
      <c r="E1010" s="18">
        <v>2100</v>
      </c>
      <c r="F1010" s="19">
        <v>1</v>
      </c>
      <c r="G1010" s="20">
        <v>191516041653</v>
      </c>
      <c r="H1010" s="66"/>
      <c r="I1010" s="41">
        <f t="shared" si="1810"/>
        <v>0</v>
      </c>
      <c r="J1010" s="48">
        <f t="shared" si="1760"/>
        <v>116093</v>
      </c>
      <c r="K1010" s="66"/>
      <c r="L1010" s="41">
        <f t="shared" si="1811"/>
        <v>0</v>
      </c>
      <c r="M1010" s="48">
        <f t="shared" si="1830"/>
        <v>7752</v>
      </c>
      <c r="N1010" s="66"/>
      <c r="O1010" s="41">
        <f t="shared" si="1812"/>
        <v>0</v>
      </c>
      <c r="P1010" s="48">
        <f t="shared" si="1761"/>
        <v>160136</v>
      </c>
      <c r="Q1010" s="66"/>
      <c r="R1010" s="66">
        <f t="shared" si="1854"/>
        <v>0</v>
      </c>
      <c r="S1010" s="67">
        <f t="shared" si="1762"/>
        <v>100612</v>
      </c>
      <c r="T1010" s="66"/>
      <c r="U1010" s="66">
        <f t="shared" si="1800"/>
        <v>0</v>
      </c>
      <c r="V1010" s="67">
        <f t="shared" si="1818"/>
        <v>97035.6</v>
      </c>
      <c r="W1010" s="136"/>
      <c r="X1010" s="69">
        <f t="shared" si="1772"/>
        <v>0</v>
      </c>
      <c r="Y1010" s="67">
        <f t="shared" si="1819"/>
        <v>6245</v>
      </c>
      <c r="Z1010" s="66"/>
      <c r="AA1010" s="68">
        <f t="shared" si="1802"/>
        <v>0</v>
      </c>
      <c r="AB1010" s="67">
        <f t="shared" si="1820"/>
        <v>5897</v>
      </c>
      <c r="AC1010" s="66"/>
      <c r="AD1010" s="66">
        <f t="shared" si="1803"/>
        <v>0</v>
      </c>
      <c r="AE1010" s="67">
        <f t="shared" si="1821"/>
        <v>3738</v>
      </c>
      <c r="AF1010" s="66"/>
      <c r="AG1010" s="78">
        <f t="shared" si="1804"/>
        <v>0</v>
      </c>
      <c r="AH1010" s="79">
        <f t="shared" si="1822"/>
        <v>4534.5</v>
      </c>
      <c r="AI1010" s="66"/>
      <c r="AJ1010" s="68">
        <f t="shared" si="1861"/>
        <v>0</v>
      </c>
      <c r="AK1010" s="67">
        <f t="shared" si="1823"/>
        <v>22013</v>
      </c>
      <c r="AL1010" s="66"/>
      <c r="AM1010" s="68">
        <f t="shared" si="1805"/>
        <v>0</v>
      </c>
      <c r="AN1010" s="67">
        <f t="shared" si="1824"/>
        <v>8763.02</v>
      </c>
      <c r="AO1010" s="66"/>
      <c r="AP1010" s="68">
        <f t="shared" si="1773"/>
        <v>0</v>
      </c>
      <c r="AQ1010" s="67">
        <f t="shared" si="1825"/>
        <v>80645</v>
      </c>
      <c r="AR1010" s="66"/>
      <c r="AS1010" s="68">
        <f t="shared" si="1831"/>
        <v>0</v>
      </c>
      <c r="AT1010" s="67">
        <f t="shared" si="1826"/>
        <v>2020</v>
      </c>
      <c r="AU1010" s="66"/>
      <c r="AV1010" s="66">
        <f t="shared" si="1777"/>
        <v>0</v>
      </c>
      <c r="AW1010" s="42">
        <f t="shared" si="1758"/>
        <v>1492.8000000000013</v>
      </c>
      <c r="AX1010" s="66"/>
      <c r="AY1010" s="66">
        <f t="shared" si="1832"/>
        <v>0</v>
      </c>
      <c r="AZ1010" s="67">
        <f t="shared" si="1813"/>
        <v>1577.6</v>
      </c>
      <c r="BA1010" s="66"/>
      <c r="BB1010" s="68">
        <f t="shared" si="1833"/>
        <v>0</v>
      </c>
      <c r="BC1010" s="67">
        <f t="shared" si="1806"/>
        <v>489.83999999999986</v>
      </c>
      <c r="BD1010" s="66"/>
      <c r="BE1010" s="68">
        <f t="shared" si="1860"/>
        <v>0</v>
      </c>
      <c r="BF1010" s="67">
        <f t="shared" si="1809"/>
        <v>4469.9200000000019</v>
      </c>
      <c r="BG1010" s="66"/>
      <c r="BH1010" s="68">
        <f t="shared" si="1862"/>
        <v>0</v>
      </c>
      <c r="BI1010" s="67">
        <f t="shared" si="1863"/>
        <v>29207.899999999983</v>
      </c>
      <c r="BJ1010" s="66"/>
      <c r="BK1010" s="68">
        <f t="shared" si="1835"/>
        <v>0</v>
      </c>
      <c r="BL1010" s="67">
        <f t="shared" si="1778"/>
        <v>3680.6000000000004</v>
      </c>
      <c r="BM1010" s="66"/>
      <c r="BN1010" s="68">
        <f t="shared" si="1779"/>
        <v>0</v>
      </c>
      <c r="BO1010" s="67">
        <f t="shared" si="1780"/>
        <v>4290.300000000002</v>
      </c>
      <c r="BP1010" s="66"/>
      <c r="BQ1010" s="68">
        <f t="shared" si="1827"/>
        <v>2352</v>
      </c>
      <c r="BR1010" s="67">
        <f t="shared" si="1864"/>
        <v>2230.7299999999886</v>
      </c>
      <c r="BS1010" s="66"/>
      <c r="BT1010" s="66">
        <f t="shared" si="1828"/>
        <v>4200</v>
      </c>
      <c r="BU1010" s="67">
        <f t="shared" si="1814"/>
        <v>33395</v>
      </c>
      <c r="BV1010" s="66"/>
      <c r="BW1010" s="66">
        <f t="shared" si="1857"/>
        <v>4200</v>
      </c>
      <c r="BX1010" s="67">
        <f t="shared" si="1817"/>
        <v>97674</v>
      </c>
      <c r="BY1010" s="66"/>
      <c r="BZ1010" s="66">
        <f t="shared" si="1829"/>
        <v>4200</v>
      </c>
      <c r="CA1010" s="67">
        <f t="shared" si="1815"/>
        <v>28875</v>
      </c>
      <c r="CB1010" s="66"/>
      <c r="CC1010" s="66">
        <f t="shared" si="1853"/>
        <v>0</v>
      </c>
      <c r="CD1010" s="67">
        <f t="shared" si="1855"/>
        <v>31639.64</v>
      </c>
      <c r="CE1010" s="66"/>
      <c r="CF1010" s="66">
        <f t="shared" si="1858"/>
        <v>0</v>
      </c>
      <c r="CG1010" s="67">
        <f t="shared" si="1782"/>
        <v>3663.6999999999994</v>
      </c>
      <c r="CH1010" s="66"/>
      <c r="CI1010" s="66">
        <f t="shared" si="1836"/>
        <v>0</v>
      </c>
      <c r="CJ1010" s="67">
        <f t="shared" si="1797"/>
        <v>6757.8</v>
      </c>
      <c r="CK1010" s="66"/>
      <c r="CL1010" s="68">
        <f t="shared" si="1837"/>
        <v>0</v>
      </c>
      <c r="CM1010" s="79">
        <f t="shared" si="1783"/>
        <v>4864</v>
      </c>
      <c r="CN1010" s="66"/>
      <c r="CO1010" s="68">
        <f t="shared" si="1838"/>
        <v>0</v>
      </c>
      <c r="CP1010" s="79">
        <f t="shared" si="1784"/>
        <v>3955</v>
      </c>
      <c r="CQ1010" s="66"/>
      <c r="CR1010" s="68">
        <f t="shared" si="1839"/>
        <v>0</v>
      </c>
      <c r="CS1010" s="79">
        <f t="shared" si="1756"/>
        <v>5186</v>
      </c>
      <c r="CT1010" s="66"/>
      <c r="CU1010" s="68">
        <f t="shared" si="1840"/>
        <v>0</v>
      </c>
      <c r="CV1010" s="79">
        <f t="shared" si="1785"/>
        <v>6929</v>
      </c>
      <c r="CW1010" s="66"/>
      <c r="CX1010" s="66">
        <f t="shared" si="1801"/>
        <v>0</v>
      </c>
      <c r="CY1010" s="40">
        <f t="shared" si="1859"/>
        <v>1186.9599999999982</v>
      </c>
      <c r="CZ1010" s="65"/>
      <c r="DA1010" s="66">
        <f t="shared" si="1841"/>
        <v>0</v>
      </c>
      <c r="DB1010" s="67">
        <f t="shared" si="1798"/>
        <v>59370</v>
      </c>
      <c r="DC1010" s="66"/>
      <c r="DD1010" s="66">
        <f t="shared" si="1842"/>
        <v>0</v>
      </c>
      <c r="DE1010" s="67">
        <f t="shared" si="1799"/>
        <v>106141</v>
      </c>
      <c r="DF1010" s="66"/>
      <c r="DG1010" s="69">
        <f t="shared" si="1843"/>
        <v>0</v>
      </c>
      <c r="DH1010" s="67">
        <f t="shared" si="1856"/>
        <v>441034</v>
      </c>
      <c r="DI1010" s="66"/>
      <c r="DJ1010" s="66">
        <f t="shared" si="1844"/>
        <v>0</v>
      </c>
      <c r="DK1010" s="67">
        <f t="shared" si="1786"/>
        <v>3768</v>
      </c>
      <c r="DL1010" s="210"/>
      <c r="DM1010" s="206">
        <f t="shared" si="1845"/>
        <v>0</v>
      </c>
      <c r="DN1010" s="25">
        <f t="shared" si="1774"/>
        <v>0</v>
      </c>
      <c r="DO1010" s="5"/>
      <c r="DP1010" s="43">
        <f t="shared" si="1846"/>
        <v>0</v>
      </c>
      <c r="DQ1010" s="27">
        <f t="shared" si="1787"/>
        <v>6819.5</v>
      </c>
      <c r="DR1010" s="5"/>
      <c r="DS1010" s="43">
        <f t="shared" si="1847"/>
        <v>0</v>
      </c>
      <c r="DT1010" s="27">
        <f t="shared" si="1788"/>
        <v>4846</v>
      </c>
      <c r="DU1010" s="5"/>
      <c r="DV1010" s="43">
        <f t="shared" si="1848"/>
        <v>0</v>
      </c>
      <c r="DW1010" s="27">
        <f t="shared" si="1789"/>
        <v>4835</v>
      </c>
      <c r="DX1010" s="5"/>
      <c r="DY1010" s="22">
        <f t="shared" si="1849"/>
        <v>0</v>
      </c>
      <c r="DZ1010" s="25">
        <f t="shared" si="1790"/>
        <v>523</v>
      </c>
      <c r="EA1010" s="22"/>
      <c r="EB1010" s="22">
        <f t="shared" si="1850"/>
        <v>0</v>
      </c>
      <c r="EC1010" s="28">
        <f t="shared" si="1791"/>
        <v>369</v>
      </c>
      <c r="ED1010" s="5"/>
      <c r="EE1010" s="43">
        <f t="shared" si="1851"/>
        <v>0</v>
      </c>
      <c r="EF1010" s="27">
        <f t="shared" si="1792"/>
        <v>4769</v>
      </c>
      <c r="EG1010" s="66"/>
      <c r="EH1010" s="66">
        <f t="shared" si="1852"/>
        <v>0</v>
      </c>
      <c r="EI1010" s="67">
        <f t="shared" si="1793"/>
        <v>22617</v>
      </c>
      <c r="EJ1010" s="66"/>
      <c r="EK1010" s="66">
        <f t="shared" si="1807"/>
        <v>0</v>
      </c>
      <c r="EL1010" s="67">
        <f t="shared" si="1794"/>
        <v>21247</v>
      </c>
      <c r="EM1010" s="110">
        <f t="shared" si="1808"/>
        <v>198009.19482876002</v>
      </c>
    </row>
    <row r="1011" spans="1:143" s="36" customFormat="1" ht="11.25" customHeight="1" x14ac:dyDescent="0.25">
      <c r="A1011" s="11">
        <v>46172</v>
      </c>
      <c r="B1011" s="11"/>
      <c r="C1011" s="181">
        <v>8005015445</v>
      </c>
      <c r="D1011" s="111" t="s">
        <v>489</v>
      </c>
      <c r="E1011" s="138">
        <v>4</v>
      </c>
      <c r="F1011" s="139">
        <v>4</v>
      </c>
      <c r="G1011" s="85">
        <v>191516205420</v>
      </c>
      <c r="H1011" s="66"/>
      <c r="I1011" s="41">
        <f t="shared" si="1810"/>
        <v>0</v>
      </c>
      <c r="J1011" s="48">
        <f t="shared" si="1760"/>
        <v>116093</v>
      </c>
      <c r="K1011" s="66"/>
      <c r="L1011" s="41">
        <f t="shared" si="1811"/>
        <v>0</v>
      </c>
      <c r="M1011" s="48">
        <f t="shared" si="1830"/>
        <v>7752</v>
      </c>
      <c r="N1011" s="66"/>
      <c r="O1011" s="41">
        <f t="shared" si="1812"/>
        <v>0</v>
      </c>
      <c r="P1011" s="48">
        <f t="shared" si="1761"/>
        <v>160136</v>
      </c>
      <c r="Q1011" s="66"/>
      <c r="R1011" s="66">
        <f t="shared" si="1854"/>
        <v>0</v>
      </c>
      <c r="S1011" s="67">
        <f t="shared" si="1762"/>
        <v>100612</v>
      </c>
      <c r="T1011" s="66"/>
      <c r="U1011" s="66">
        <f t="shared" ref="U1011:U1047" si="1865">IF(OR(D1011="NPP6ASZDB-WT020M",D1011="NPP6ASZDB-WT012M",1301="NPP6ASZDB-WT008M",D1011="NPP6ASZDB-WT004M",D1011="NPP6ASZDB-WT025M",D1011="NPP6ASZDB-WT250C",D1011="NPP6ASZDB-WT010M",D1011="NPP6ASZDB-WT015M",D1011="NPP6ASZDB-WT650C",D1011="NPP6ASZDB-WT007M",D1011="NPP6ASZDB-WT750C",D1011="NPP6ASZDB-WT008M",D1011="NPP6ASZDB-WT006M",D1011="NPP6ASZDB-WT003M",D1011="NPP6ASZDB-WT150C",D1011="NPP6ASZDB-WT350C",D1011="NPP6ASZDB-WT005M",D1011="NPC6ASZDB-WT015C",D1011="NPP6ASZDB-WT001M",D1011="NPP6ASZDB-WT002M",D1011="NPC6ASZDB-WT028M",D1011="NPC06SZDB-WT025M",D1011="NPC6ASZDB-WT035M",D1011="NPC6ASZDB-WT028M ",D1011="NPC6ASZDB-WT019M",D1011="NPC6ASZDB-WT018M",D1011="NPC6ASZDB-WT023M",D1011="NPC6ASZDB-WT024M",D1011="NPC6ASZDB-WT017M",D1011="NPC6ASZDB-WT016M",D1011="NPC6ASZDB-WT100M",D1011="NPC6ASZDB-WT017C",D1011="NPC6ASZDB-WT030C",D1011="NPC06SZDB-WT025C",D1011="NPC6ASZDB-WT013M",D1011="NPC6ASZDB-WT011M",D1011="NPC6ASZDB-WT014M",D1011="NPC6ASZDB-WT550C",D1011="NPC6ASZDB-WT650C",D1011="NPC6ASZDB-WT850C",D1011="NPC6ASZDB-WT950C",D1011="NPC6ASZDB-WT020C",D1011="NPC6ASZDB-WT022M",D1011="NPC06SZDB-WT250C",D1011="NPC6ASZDB-WT125C",D1011="NPC6ASZDB-WT450C",D1011="NPC06SZDB-WT007M",D1011="NPC6ASZDB-WT009M",D1011="NPC6ASZDB-WT075C",D1011="NPC6ASZDB-WT175C",D1011="NPC6ASZDB-WT125C",D1011="NPC6ASZDB-WT225C",D1011="NPC6ASZDB-WT275C",D1011="NPC6ASZDB-WT025C",D1011="NPC6ASZDB-WT025M",D1011="NPC6ASZDB-WT150C",D1011="NPC6ASZDB-WT250C",D1011="NPC6ASZDB-WT350C",D1011="NPC6ASZDB-WT012M",D1011="NPC6ASZDB-WT015M",D1011="NPC6ASZDB-WT750C",D1011="NPC6ASZDB-WT008M",D1011="NPC06SZDB-WT030M",D1011="NPC06SZDB-WT750C",D1011="NPC06SZDB-WT015M",D1011="NPC6ASZDB-WT030M",D1011="NPC06SZDB-WT150C",D1011="NPC6ASZDB-WT050C",D1011="NPC06SZDB-WT050C",D1011="NPC06SZDB-WT001M",D1011="NPC06SZDB-WT002M",D1011="NPC06SZDB-WT003M",D1011="NPC06SZDB-WT004M",D1011="NPC06SZDB-WT005M",D1011="NPC06SZDB-WT010M",D1011="NPC06SZDB-WT020M",D1011=1711815,D1011="NPC6ASZDB-WT001M",D1011="NPC6ASZDB-WT002M",D1011="NPC6ASZDB-WT003M",D1011="NPC6ASZDB-WT004M",D1011="NPC6ASZDB-WT005M",D1011="NPC6ASZDB-WT006M",D1011="NPC6ASZDB-WT007M",D1011="NPC6ASZDB-WT010M",D1011="NPC6ASZDB-WT020M",D1011="NPC6ASZDB-WT027M",),E1011*(F1011+0.1),0)</f>
        <v>0</v>
      </c>
      <c r="V1011" s="67">
        <f t="shared" si="1818"/>
        <v>97035.6</v>
      </c>
      <c r="W1011" s="136"/>
      <c r="X1011" s="69">
        <f t="shared" si="1772"/>
        <v>0</v>
      </c>
      <c r="Y1011" s="67">
        <f t="shared" si="1819"/>
        <v>6245</v>
      </c>
      <c r="Z1011" s="66"/>
      <c r="AA1011" s="68">
        <f t="shared" si="1802"/>
        <v>0</v>
      </c>
      <c r="AB1011" s="67">
        <f t="shared" si="1820"/>
        <v>5897</v>
      </c>
      <c r="AC1011" s="66"/>
      <c r="AD1011" s="66">
        <f t="shared" si="1803"/>
        <v>0</v>
      </c>
      <c r="AE1011" s="67">
        <f t="shared" si="1821"/>
        <v>3738</v>
      </c>
      <c r="AF1011" s="66"/>
      <c r="AG1011" s="78">
        <f t="shared" si="1804"/>
        <v>0</v>
      </c>
      <c r="AH1011" s="79">
        <f t="shared" si="1822"/>
        <v>4534.5</v>
      </c>
      <c r="AI1011" s="66"/>
      <c r="AJ1011" s="68">
        <f t="shared" si="1861"/>
        <v>0</v>
      </c>
      <c r="AK1011" s="67">
        <f t="shared" si="1823"/>
        <v>22013</v>
      </c>
      <c r="AL1011" s="66"/>
      <c r="AM1011" s="68">
        <f t="shared" si="1805"/>
        <v>0</v>
      </c>
      <c r="AN1011" s="67">
        <f t="shared" si="1824"/>
        <v>8763.02</v>
      </c>
      <c r="AO1011" s="66"/>
      <c r="AP1011" s="68">
        <f t="shared" si="1773"/>
        <v>0</v>
      </c>
      <c r="AQ1011" s="67">
        <f t="shared" si="1825"/>
        <v>80645</v>
      </c>
      <c r="AR1011" s="66"/>
      <c r="AS1011" s="68">
        <f t="shared" si="1831"/>
        <v>0</v>
      </c>
      <c r="AT1011" s="67">
        <f t="shared" si="1826"/>
        <v>2020</v>
      </c>
      <c r="AU1011" s="66"/>
      <c r="AV1011" s="66">
        <f t="shared" si="1777"/>
        <v>0</v>
      </c>
      <c r="AW1011" s="42">
        <f t="shared" si="1758"/>
        <v>1492.8000000000013</v>
      </c>
      <c r="AX1011" s="66"/>
      <c r="AY1011" s="66">
        <f t="shared" si="1832"/>
        <v>0</v>
      </c>
      <c r="AZ1011" s="67">
        <f t="shared" si="1813"/>
        <v>1577.6</v>
      </c>
      <c r="BA1011" s="66"/>
      <c r="BB1011" s="68">
        <f t="shared" si="1833"/>
        <v>0</v>
      </c>
      <c r="BC1011" s="67">
        <f t="shared" si="1806"/>
        <v>489.83999999999986</v>
      </c>
      <c r="BD1011" s="66"/>
      <c r="BE1011" s="68">
        <f t="shared" si="1860"/>
        <v>0</v>
      </c>
      <c r="BF1011" s="67">
        <f t="shared" si="1809"/>
        <v>4469.9200000000019</v>
      </c>
      <c r="BG1011" s="66"/>
      <c r="BH1011" s="68">
        <f t="shared" si="1862"/>
        <v>0</v>
      </c>
      <c r="BI1011" s="67">
        <f t="shared" si="1863"/>
        <v>29207.899999999983</v>
      </c>
      <c r="BJ1011" s="66"/>
      <c r="BK1011" s="68">
        <f t="shared" si="1835"/>
        <v>0</v>
      </c>
      <c r="BL1011" s="67">
        <f t="shared" si="1778"/>
        <v>3680.6000000000004</v>
      </c>
      <c r="BM1011" s="66"/>
      <c r="BN1011" s="68">
        <f t="shared" si="1779"/>
        <v>0</v>
      </c>
      <c r="BO1011" s="67">
        <f t="shared" si="1780"/>
        <v>4290.300000000002</v>
      </c>
      <c r="BP1011" s="66"/>
      <c r="BQ1011" s="68">
        <f t="shared" si="1827"/>
        <v>0</v>
      </c>
      <c r="BR1011" s="67">
        <f t="shared" si="1864"/>
        <v>2230.7299999999886</v>
      </c>
      <c r="BS1011" s="66"/>
      <c r="BT1011" s="66">
        <f t="shared" si="1828"/>
        <v>0</v>
      </c>
      <c r="BU1011" s="67">
        <f t="shared" si="1814"/>
        <v>33395</v>
      </c>
      <c r="BV1011" s="66"/>
      <c r="BW1011" s="66">
        <f t="shared" si="1857"/>
        <v>0</v>
      </c>
      <c r="BX1011" s="67">
        <f t="shared" si="1817"/>
        <v>97674</v>
      </c>
      <c r="BY1011" s="66"/>
      <c r="BZ1011" s="66">
        <f t="shared" si="1829"/>
        <v>0</v>
      </c>
      <c r="CA1011" s="67">
        <f t="shared" si="1815"/>
        <v>28875</v>
      </c>
      <c r="CB1011" s="66"/>
      <c r="CC1011" s="66">
        <f t="shared" si="1853"/>
        <v>0</v>
      </c>
      <c r="CD1011" s="67">
        <f t="shared" si="1855"/>
        <v>31639.64</v>
      </c>
      <c r="CE1011" s="66"/>
      <c r="CF1011" s="66">
        <f t="shared" si="1858"/>
        <v>0</v>
      </c>
      <c r="CG1011" s="67">
        <f t="shared" si="1782"/>
        <v>3663.6999999999994</v>
      </c>
      <c r="CH1011" s="66"/>
      <c r="CI1011" s="66">
        <f t="shared" si="1836"/>
        <v>0</v>
      </c>
      <c r="CJ1011" s="67">
        <f t="shared" si="1797"/>
        <v>6757.8</v>
      </c>
      <c r="CK1011" s="66"/>
      <c r="CL1011" s="68">
        <v>16.52</v>
      </c>
      <c r="CM1011" s="79">
        <f t="shared" si="1783"/>
        <v>4847.4799999999996</v>
      </c>
      <c r="CN1011" s="66"/>
      <c r="CO1011" s="68">
        <f t="shared" si="1838"/>
        <v>0</v>
      </c>
      <c r="CP1011" s="79">
        <f t="shared" si="1784"/>
        <v>3955</v>
      </c>
      <c r="CQ1011" s="66"/>
      <c r="CR1011" s="68">
        <f t="shared" si="1839"/>
        <v>0</v>
      </c>
      <c r="CS1011" s="79">
        <f t="shared" si="1756"/>
        <v>5186</v>
      </c>
      <c r="CT1011" s="66"/>
      <c r="CU1011" s="68">
        <f t="shared" si="1840"/>
        <v>0</v>
      </c>
      <c r="CV1011" s="79">
        <f t="shared" si="1785"/>
        <v>6929</v>
      </c>
      <c r="CW1011" s="66"/>
      <c r="CX1011" s="66">
        <f t="shared" ref="CX1011:CX1042" si="1866">IF(OR(D1011="NPC6AUZDB-GY030C",D1011="NPC6AUZDA-GY003M",D1002="NPC6AUZDA-GY003M",D1011="NPC6AUZDB-GY150C",D1011="NPC6AUZDB-GY010M",D1011="NPC6AUZDB-GY001M",D1011="NPC6AUZDB-GY005M",D1011="NPC6AUZDA-GY020M",D1011="NPC6AUZDB-GY003M",D1011="NPC6AUZDB-GY002M",),E1011*(F1011+0.1),0)</f>
        <v>0</v>
      </c>
      <c r="CY1011" s="40">
        <f t="shared" si="1859"/>
        <v>1186.9599999999982</v>
      </c>
      <c r="CZ1011" s="65"/>
      <c r="DA1011" s="66">
        <f t="shared" si="1841"/>
        <v>0</v>
      </c>
      <c r="DB1011" s="67">
        <f t="shared" si="1798"/>
        <v>59370</v>
      </c>
      <c r="DC1011" s="66"/>
      <c r="DD1011" s="66">
        <f t="shared" si="1842"/>
        <v>0</v>
      </c>
      <c r="DE1011" s="67">
        <f t="shared" si="1799"/>
        <v>106141</v>
      </c>
      <c r="DF1011" s="66"/>
      <c r="DG1011" s="69">
        <f t="shared" si="1843"/>
        <v>0</v>
      </c>
      <c r="DH1011" s="67">
        <f t="shared" si="1856"/>
        <v>441034</v>
      </c>
      <c r="DI1011" s="66"/>
      <c r="DJ1011" s="66">
        <f t="shared" si="1844"/>
        <v>0</v>
      </c>
      <c r="DK1011" s="67">
        <f t="shared" si="1786"/>
        <v>3768</v>
      </c>
      <c r="DL1011" s="210"/>
      <c r="DM1011" s="206">
        <f t="shared" si="1845"/>
        <v>0</v>
      </c>
      <c r="DN1011" s="25">
        <f t="shared" si="1774"/>
        <v>0</v>
      </c>
      <c r="DO1011" s="5"/>
      <c r="DP1011" s="43">
        <f t="shared" si="1846"/>
        <v>0</v>
      </c>
      <c r="DQ1011" s="27">
        <f t="shared" si="1787"/>
        <v>6819.5</v>
      </c>
      <c r="DR1011" s="5"/>
      <c r="DS1011" s="43">
        <f t="shared" si="1847"/>
        <v>0</v>
      </c>
      <c r="DT1011" s="27">
        <f t="shared" si="1788"/>
        <v>4846</v>
      </c>
      <c r="DU1011" s="5"/>
      <c r="DV1011" s="43">
        <f t="shared" si="1848"/>
        <v>0</v>
      </c>
      <c r="DW1011" s="27">
        <f t="shared" si="1789"/>
        <v>4835</v>
      </c>
      <c r="DX1011" s="5"/>
      <c r="DY1011" s="22">
        <f t="shared" si="1849"/>
        <v>0</v>
      </c>
      <c r="DZ1011" s="25">
        <f t="shared" si="1790"/>
        <v>523</v>
      </c>
      <c r="EA1011" s="22"/>
      <c r="EB1011" s="22">
        <f t="shared" si="1850"/>
        <v>0</v>
      </c>
      <c r="EC1011" s="28">
        <f t="shared" si="1791"/>
        <v>369</v>
      </c>
      <c r="ED1011" s="5"/>
      <c r="EE1011" s="43">
        <f t="shared" si="1851"/>
        <v>0</v>
      </c>
      <c r="EF1011" s="27">
        <f t="shared" si="1792"/>
        <v>4769</v>
      </c>
      <c r="EG1011" s="66"/>
      <c r="EH1011" s="66">
        <f t="shared" si="1852"/>
        <v>0</v>
      </c>
      <c r="EI1011" s="67">
        <f t="shared" si="1793"/>
        <v>22617</v>
      </c>
      <c r="EJ1011" s="66"/>
      <c r="EK1011" s="66">
        <f t="shared" si="1807"/>
        <v>0</v>
      </c>
      <c r="EL1011" s="67">
        <f t="shared" si="1794"/>
        <v>21247</v>
      </c>
      <c r="EM1011" s="110">
        <f t="shared" si="1808"/>
        <v>197951.64210876002</v>
      </c>
    </row>
    <row r="1012" spans="1:143" ht="11.25" customHeight="1" x14ac:dyDescent="0.25">
      <c r="A1012" s="11">
        <v>46172</v>
      </c>
      <c r="B1012" s="11"/>
      <c r="C1012" s="176">
        <v>8005014336</v>
      </c>
      <c r="D1012" s="17" t="s">
        <v>38</v>
      </c>
      <c r="E1012" s="18">
        <v>30</v>
      </c>
      <c r="F1012" s="19">
        <v>5</v>
      </c>
      <c r="G1012" s="20">
        <v>191516042025</v>
      </c>
      <c r="H1012" s="66"/>
      <c r="I1012" s="41">
        <f t="shared" si="1810"/>
        <v>0</v>
      </c>
      <c r="J1012" s="48">
        <f t="shared" si="1760"/>
        <v>116093</v>
      </c>
      <c r="K1012" s="66"/>
      <c r="L1012" s="41">
        <f t="shared" si="1811"/>
        <v>0</v>
      </c>
      <c r="M1012" s="48">
        <f t="shared" si="1830"/>
        <v>7752</v>
      </c>
      <c r="N1012" s="66"/>
      <c r="O1012" s="41">
        <f t="shared" si="1812"/>
        <v>0</v>
      </c>
      <c r="P1012" s="48">
        <f t="shared" si="1761"/>
        <v>160136</v>
      </c>
      <c r="Q1012" s="66"/>
      <c r="R1012" s="66">
        <f t="shared" si="1854"/>
        <v>0</v>
      </c>
      <c r="S1012" s="67">
        <f t="shared" si="1762"/>
        <v>100612</v>
      </c>
      <c r="T1012" s="66"/>
      <c r="U1012" s="66">
        <f t="shared" si="1865"/>
        <v>0</v>
      </c>
      <c r="V1012" s="67">
        <f t="shared" si="1818"/>
        <v>97035.6</v>
      </c>
      <c r="X1012" s="69">
        <f t="shared" si="1772"/>
        <v>0</v>
      </c>
      <c r="Y1012" s="67">
        <f t="shared" si="1819"/>
        <v>6245</v>
      </c>
      <c r="Z1012" s="66"/>
      <c r="AA1012" s="68">
        <f t="shared" si="1802"/>
        <v>0</v>
      </c>
      <c r="AB1012" s="67">
        <f t="shared" si="1820"/>
        <v>5897</v>
      </c>
      <c r="AC1012" s="66"/>
      <c r="AD1012" s="66">
        <f t="shared" si="1803"/>
        <v>0</v>
      </c>
      <c r="AE1012" s="67">
        <f t="shared" si="1821"/>
        <v>3738</v>
      </c>
      <c r="AF1012" s="66"/>
      <c r="AG1012" s="78">
        <f t="shared" si="1804"/>
        <v>0</v>
      </c>
      <c r="AH1012" s="79">
        <f t="shared" si="1822"/>
        <v>4534.5</v>
      </c>
      <c r="AI1012" s="66"/>
      <c r="AJ1012" s="68">
        <f t="shared" si="1861"/>
        <v>0</v>
      </c>
      <c r="AK1012" s="67">
        <f t="shared" si="1823"/>
        <v>22013</v>
      </c>
      <c r="AL1012" s="66"/>
      <c r="AM1012" s="68">
        <f t="shared" si="1805"/>
        <v>0</v>
      </c>
      <c r="AN1012" s="67">
        <f t="shared" si="1824"/>
        <v>8763.02</v>
      </c>
      <c r="AO1012" s="66"/>
      <c r="AP1012" s="68">
        <f t="shared" si="1773"/>
        <v>0</v>
      </c>
      <c r="AQ1012" s="67">
        <f t="shared" si="1825"/>
        <v>80645</v>
      </c>
      <c r="AR1012" s="66"/>
      <c r="AS1012" s="68">
        <f t="shared" si="1831"/>
        <v>0</v>
      </c>
      <c r="AT1012" s="67">
        <f t="shared" si="1826"/>
        <v>2020</v>
      </c>
      <c r="AU1012" s="66"/>
      <c r="AV1012" s="66">
        <f t="shared" si="1777"/>
        <v>0</v>
      </c>
      <c r="AW1012" s="42">
        <f t="shared" si="1758"/>
        <v>1492.8000000000013</v>
      </c>
      <c r="AX1012" s="66"/>
      <c r="AY1012" s="66">
        <f t="shared" si="1832"/>
        <v>0</v>
      </c>
      <c r="AZ1012" s="67">
        <f t="shared" si="1813"/>
        <v>1577.6</v>
      </c>
      <c r="BA1012" s="66"/>
      <c r="BB1012" s="68">
        <f t="shared" si="1833"/>
        <v>0</v>
      </c>
      <c r="BC1012" s="67">
        <f t="shared" si="1806"/>
        <v>489.83999999999986</v>
      </c>
      <c r="BD1012" s="66"/>
      <c r="BE1012" s="68">
        <f t="shared" si="1860"/>
        <v>0</v>
      </c>
      <c r="BF1012" s="67">
        <f t="shared" si="1809"/>
        <v>4469.9200000000019</v>
      </c>
      <c r="BG1012" s="66"/>
      <c r="BH1012" s="68">
        <f t="shared" si="1862"/>
        <v>153.6</v>
      </c>
      <c r="BI1012" s="67">
        <f t="shared" si="1863"/>
        <v>29054.299999999985</v>
      </c>
      <c r="BJ1012" s="66"/>
      <c r="BK1012" s="68">
        <f t="shared" si="1835"/>
        <v>0</v>
      </c>
      <c r="BL1012" s="67">
        <f t="shared" si="1778"/>
        <v>3680.6000000000004</v>
      </c>
      <c r="BM1012" s="66"/>
      <c r="BN1012" s="68">
        <f t="shared" si="1779"/>
        <v>0</v>
      </c>
      <c r="BO1012" s="67">
        <f t="shared" si="1780"/>
        <v>4290.300000000002</v>
      </c>
      <c r="BP1012" s="66"/>
      <c r="BQ1012" s="68">
        <f t="shared" si="1827"/>
        <v>0</v>
      </c>
      <c r="BR1012" s="67">
        <f t="shared" si="1864"/>
        <v>2230.7299999999886</v>
      </c>
      <c r="BS1012" s="66"/>
      <c r="BT1012" s="66">
        <f t="shared" si="1828"/>
        <v>60</v>
      </c>
      <c r="BU1012" s="67">
        <f t="shared" si="1814"/>
        <v>33335</v>
      </c>
      <c r="BV1012" s="66"/>
      <c r="BW1012" s="66">
        <f t="shared" si="1857"/>
        <v>60</v>
      </c>
      <c r="BX1012" s="67">
        <f t="shared" si="1817"/>
        <v>97614</v>
      </c>
      <c r="BY1012" s="66"/>
      <c r="BZ1012" s="66">
        <f t="shared" si="1829"/>
        <v>60</v>
      </c>
      <c r="CA1012" s="67">
        <f t="shared" si="1815"/>
        <v>28815</v>
      </c>
      <c r="CB1012" s="66"/>
      <c r="CC1012" s="66">
        <f t="shared" si="1853"/>
        <v>0</v>
      </c>
      <c r="CD1012" s="67">
        <f t="shared" si="1855"/>
        <v>31639.64</v>
      </c>
      <c r="CE1012" s="66"/>
      <c r="CF1012" s="66">
        <f t="shared" si="1858"/>
        <v>0</v>
      </c>
      <c r="CG1012" s="67">
        <f t="shared" si="1782"/>
        <v>3663.6999999999994</v>
      </c>
      <c r="CH1012" s="66"/>
      <c r="CI1012" s="66">
        <f t="shared" si="1836"/>
        <v>0</v>
      </c>
      <c r="CJ1012" s="67">
        <f t="shared" si="1797"/>
        <v>6757.8</v>
      </c>
      <c r="CK1012" s="66"/>
      <c r="CL1012" s="68">
        <f t="shared" ref="CL1012:CL1075" si="1867">IF(OR(D1012="NPC6AUZDB-GN007M",D1012="NPC6AUZDB-GN010M",D1012="NPC6AUZDB-GN002M",D1012="NPC6AUZDB-GN001M",D1012="NPC6AUZDB-GN003M",D1012="NPC6AUZDB-GN005M",),E1012*(F1012+0.1),0)</f>
        <v>0</v>
      </c>
      <c r="CM1012" s="79">
        <f t="shared" si="1783"/>
        <v>4847.4799999999996</v>
      </c>
      <c r="CN1012" s="66"/>
      <c r="CO1012" s="68">
        <f t="shared" si="1838"/>
        <v>0</v>
      </c>
      <c r="CP1012" s="79">
        <f t="shared" si="1784"/>
        <v>3955</v>
      </c>
      <c r="CQ1012" s="66"/>
      <c r="CR1012" s="68">
        <f t="shared" si="1839"/>
        <v>0</v>
      </c>
      <c r="CS1012" s="79">
        <f t="shared" si="1756"/>
        <v>5186</v>
      </c>
      <c r="CT1012" s="66"/>
      <c r="CU1012" s="68">
        <f t="shared" si="1840"/>
        <v>0</v>
      </c>
      <c r="CV1012" s="79">
        <f t="shared" si="1785"/>
        <v>6929</v>
      </c>
      <c r="CW1012" s="66"/>
      <c r="CX1012" s="66">
        <f t="shared" si="1866"/>
        <v>0</v>
      </c>
      <c r="CY1012" s="40">
        <f t="shared" si="1859"/>
        <v>1186.9599999999982</v>
      </c>
      <c r="CZ1012" s="65"/>
      <c r="DA1012" s="66">
        <f t="shared" si="1841"/>
        <v>0</v>
      </c>
      <c r="DB1012" s="67">
        <f t="shared" si="1798"/>
        <v>59370</v>
      </c>
      <c r="DC1012" s="66"/>
      <c r="DD1012" s="66">
        <f t="shared" si="1842"/>
        <v>0</v>
      </c>
      <c r="DE1012" s="67">
        <f t="shared" si="1799"/>
        <v>106141</v>
      </c>
      <c r="DF1012" s="66"/>
      <c r="DG1012" s="69">
        <f t="shared" si="1843"/>
        <v>0</v>
      </c>
      <c r="DH1012" s="67">
        <f t="shared" si="1856"/>
        <v>441034</v>
      </c>
      <c r="DI1012" s="66"/>
      <c r="DJ1012" s="66">
        <f t="shared" si="1844"/>
        <v>0</v>
      </c>
      <c r="DK1012" s="67">
        <f t="shared" si="1786"/>
        <v>3768</v>
      </c>
      <c r="DM1012" s="206">
        <f t="shared" si="1845"/>
        <v>0</v>
      </c>
      <c r="DN1012" s="25">
        <f t="shared" si="1774"/>
        <v>0</v>
      </c>
      <c r="DO1012" s="5"/>
      <c r="DP1012" s="43">
        <f t="shared" si="1846"/>
        <v>0</v>
      </c>
      <c r="DQ1012" s="27">
        <f t="shared" si="1787"/>
        <v>6819.5</v>
      </c>
      <c r="DR1012" s="5"/>
      <c r="DS1012" s="43">
        <f t="shared" si="1847"/>
        <v>0</v>
      </c>
      <c r="DT1012" s="27">
        <f t="shared" si="1788"/>
        <v>4846</v>
      </c>
      <c r="DU1012" s="5"/>
      <c r="DV1012" s="43">
        <f t="shared" si="1848"/>
        <v>0</v>
      </c>
      <c r="DW1012" s="27">
        <f t="shared" si="1789"/>
        <v>4835</v>
      </c>
      <c r="DX1012" s="5"/>
      <c r="DY1012" s="22">
        <f t="shared" si="1849"/>
        <v>0</v>
      </c>
      <c r="DZ1012" s="25">
        <f t="shared" si="1790"/>
        <v>523</v>
      </c>
      <c r="EA1012" s="22"/>
      <c r="EB1012" s="22">
        <f t="shared" si="1850"/>
        <v>0</v>
      </c>
      <c r="EC1012" s="28">
        <f t="shared" si="1791"/>
        <v>369</v>
      </c>
      <c r="ED1012" s="5"/>
      <c r="EE1012" s="43">
        <f t="shared" si="1851"/>
        <v>0</v>
      </c>
      <c r="EF1012" s="27">
        <f t="shared" si="1792"/>
        <v>4769</v>
      </c>
      <c r="EG1012" s="66"/>
      <c r="EH1012" s="66">
        <f t="shared" si="1852"/>
        <v>0</v>
      </c>
      <c r="EI1012" s="67">
        <f t="shared" si="1793"/>
        <v>22617</v>
      </c>
      <c r="EJ1012" s="66"/>
      <c r="EK1012" s="66">
        <f t="shared" si="1807"/>
        <v>0</v>
      </c>
      <c r="EL1012" s="67">
        <f t="shared" si="1794"/>
        <v>21247</v>
      </c>
      <c r="EM1012" s="110">
        <f t="shared" si="1808"/>
        <v>197894.08938876004</v>
      </c>
    </row>
    <row r="1013" spans="1:143" ht="11.25" customHeight="1" x14ac:dyDescent="0.25">
      <c r="A1013" s="11">
        <v>46172</v>
      </c>
      <c r="B1013" s="11"/>
      <c r="C1013" s="176">
        <v>8005014345</v>
      </c>
      <c r="D1013" s="17" t="s">
        <v>38</v>
      </c>
      <c r="E1013" s="18">
        <v>30</v>
      </c>
      <c r="F1013" s="19">
        <v>5</v>
      </c>
      <c r="G1013" s="20">
        <v>191516042025</v>
      </c>
      <c r="H1013" s="66"/>
      <c r="I1013" s="41">
        <f t="shared" si="1810"/>
        <v>0</v>
      </c>
      <c r="J1013" s="48">
        <f t="shared" si="1760"/>
        <v>116093</v>
      </c>
      <c r="K1013" s="66"/>
      <c r="L1013" s="41">
        <f t="shared" si="1811"/>
        <v>0</v>
      </c>
      <c r="M1013" s="48">
        <f t="shared" si="1830"/>
        <v>7752</v>
      </c>
      <c r="N1013" s="66"/>
      <c r="O1013" s="41">
        <f t="shared" si="1812"/>
        <v>0</v>
      </c>
      <c r="P1013" s="48">
        <f t="shared" si="1761"/>
        <v>160136</v>
      </c>
      <c r="Q1013" s="66"/>
      <c r="R1013" s="66">
        <f t="shared" si="1854"/>
        <v>0</v>
      </c>
      <c r="S1013" s="67">
        <f t="shared" si="1762"/>
        <v>100612</v>
      </c>
      <c r="T1013" s="66"/>
      <c r="U1013" s="66">
        <f t="shared" si="1865"/>
        <v>0</v>
      </c>
      <c r="V1013" s="67">
        <f t="shared" si="1818"/>
        <v>97035.6</v>
      </c>
      <c r="X1013" s="69">
        <f t="shared" si="1772"/>
        <v>0</v>
      </c>
      <c r="Y1013" s="67">
        <f t="shared" si="1819"/>
        <v>6245</v>
      </c>
      <c r="Z1013" s="66"/>
      <c r="AA1013" s="68">
        <f t="shared" si="1802"/>
        <v>0</v>
      </c>
      <c r="AB1013" s="67">
        <f t="shared" si="1820"/>
        <v>5897</v>
      </c>
      <c r="AC1013" s="66"/>
      <c r="AD1013" s="66">
        <f t="shared" si="1803"/>
        <v>0</v>
      </c>
      <c r="AE1013" s="67">
        <f t="shared" si="1821"/>
        <v>3738</v>
      </c>
      <c r="AF1013" s="66"/>
      <c r="AG1013" s="78">
        <f t="shared" si="1804"/>
        <v>0</v>
      </c>
      <c r="AH1013" s="79">
        <f t="shared" si="1822"/>
        <v>4534.5</v>
      </c>
      <c r="AI1013" s="66"/>
      <c r="AJ1013" s="68">
        <f t="shared" si="1861"/>
        <v>0</v>
      </c>
      <c r="AK1013" s="67">
        <f t="shared" si="1823"/>
        <v>22013</v>
      </c>
      <c r="AL1013" s="66"/>
      <c r="AM1013" s="68">
        <f t="shared" si="1805"/>
        <v>0</v>
      </c>
      <c r="AN1013" s="67">
        <f t="shared" si="1824"/>
        <v>8763.02</v>
      </c>
      <c r="AO1013" s="66"/>
      <c r="AP1013" s="68">
        <f t="shared" si="1773"/>
        <v>0</v>
      </c>
      <c r="AQ1013" s="67">
        <f t="shared" si="1825"/>
        <v>80645</v>
      </c>
      <c r="AR1013" s="66"/>
      <c r="AS1013" s="68">
        <f t="shared" si="1831"/>
        <v>0</v>
      </c>
      <c r="AT1013" s="67">
        <f t="shared" si="1826"/>
        <v>2020</v>
      </c>
      <c r="AU1013" s="66"/>
      <c r="AV1013" s="66">
        <f t="shared" si="1777"/>
        <v>0</v>
      </c>
      <c r="AW1013" s="42">
        <f t="shared" si="1758"/>
        <v>1492.8000000000013</v>
      </c>
      <c r="AX1013" s="66"/>
      <c r="AY1013" s="66">
        <f t="shared" si="1832"/>
        <v>0</v>
      </c>
      <c r="AZ1013" s="67">
        <f t="shared" si="1813"/>
        <v>1577.6</v>
      </c>
      <c r="BA1013" s="66"/>
      <c r="BB1013" s="68">
        <f t="shared" si="1833"/>
        <v>0</v>
      </c>
      <c r="BC1013" s="67">
        <f t="shared" ref="BC1013:BC1028" si="1868">BC1012+BA1013-BB1013</f>
        <v>489.83999999999986</v>
      </c>
      <c r="BD1013" s="66"/>
      <c r="BE1013" s="68">
        <f t="shared" si="1860"/>
        <v>0</v>
      </c>
      <c r="BF1013" s="67">
        <f t="shared" si="1809"/>
        <v>4469.9200000000019</v>
      </c>
      <c r="BG1013" s="66"/>
      <c r="BH1013" s="68">
        <f t="shared" si="1862"/>
        <v>153.6</v>
      </c>
      <c r="BI1013" s="67">
        <f t="shared" si="1863"/>
        <v>28900.699999999986</v>
      </c>
      <c r="BJ1013" s="66"/>
      <c r="BK1013" s="68">
        <f t="shared" si="1835"/>
        <v>0</v>
      </c>
      <c r="BL1013" s="67">
        <f t="shared" si="1778"/>
        <v>3680.6000000000004</v>
      </c>
      <c r="BM1013" s="66"/>
      <c r="BN1013" s="68">
        <f t="shared" si="1779"/>
        <v>0</v>
      </c>
      <c r="BO1013" s="67">
        <f t="shared" si="1780"/>
        <v>4290.300000000002</v>
      </c>
      <c r="BP1013" s="66"/>
      <c r="BQ1013" s="68">
        <f t="shared" si="1827"/>
        <v>0</v>
      </c>
      <c r="BR1013" s="67">
        <f t="shared" si="1864"/>
        <v>2230.7299999999886</v>
      </c>
      <c r="BS1013" s="66"/>
      <c r="BT1013" s="66">
        <f t="shared" si="1828"/>
        <v>60</v>
      </c>
      <c r="BU1013" s="67">
        <f t="shared" si="1814"/>
        <v>33275</v>
      </c>
      <c r="BV1013" s="66"/>
      <c r="BW1013" s="66">
        <f t="shared" si="1857"/>
        <v>60</v>
      </c>
      <c r="BX1013" s="67">
        <f t="shared" si="1817"/>
        <v>97554</v>
      </c>
      <c r="BY1013" s="66"/>
      <c r="BZ1013" s="66">
        <f t="shared" si="1829"/>
        <v>60</v>
      </c>
      <c r="CA1013" s="67">
        <f t="shared" si="1815"/>
        <v>28755</v>
      </c>
      <c r="CB1013" s="66"/>
      <c r="CC1013" s="66">
        <f t="shared" si="1853"/>
        <v>0</v>
      </c>
      <c r="CD1013" s="67">
        <f t="shared" si="1855"/>
        <v>31639.64</v>
      </c>
      <c r="CE1013" s="66"/>
      <c r="CF1013" s="66">
        <f t="shared" si="1858"/>
        <v>0</v>
      </c>
      <c r="CG1013" s="67">
        <f t="shared" si="1782"/>
        <v>3663.6999999999994</v>
      </c>
      <c r="CH1013" s="66"/>
      <c r="CI1013" s="66">
        <f t="shared" si="1836"/>
        <v>0</v>
      </c>
      <c r="CJ1013" s="67">
        <f t="shared" si="1797"/>
        <v>6757.8</v>
      </c>
      <c r="CK1013" s="66"/>
      <c r="CL1013" s="68">
        <f t="shared" si="1867"/>
        <v>0</v>
      </c>
      <c r="CM1013" s="79">
        <f t="shared" si="1783"/>
        <v>4847.4799999999996</v>
      </c>
      <c r="CN1013" s="66"/>
      <c r="CO1013" s="68">
        <f t="shared" si="1838"/>
        <v>0</v>
      </c>
      <c r="CP1013" s="79">
        <f t="shared" si="1784"/>
        <v>3955</v>
      </c>
      <c r="CQ1013" s="66"/>
      <c r="CR1013" s="68">
        <f t="shared" si="1839"/>
        <v>0</v>
      </c>
      <c r="CS1013" s="79">
        <f t="shared" si="1756"/>
        <v>5186</v>
      </c>
      <c r="CT1013" s="66"/>
      <c r="CU1013" s="68">
        <f t="shared" si="1840"/>
        <v>0</v>
      </c>
      <c r="CV1013" s="79">
        <f t="shared" si="1785"/>
        <v>6929</v>
      </c>
      <c r="CW1013" s="66"/>
      <c r="CX1013" s="66">
        <f t="shared" si="1866"/>
        <v>0</v>
      </c>
      <c r="CY1013" s="40">
        <f t="shared" si="1859"/>
        <v>1186.9599999999982</v>
      </c>
      <c r="CZ1013" s="65"/>
      <c r="DA1013" s="66">
        <f t="shared" si="1841"/>
        <v>0</v>
      </c>
      <c r="DB1013" s="67">
        <f t="shared" si="1798"/>
        <v>59370</v>
      </c>
      <c r="DC1013" s="66"/>
      <c r="DD1013" s="66">
        <f t="shared" si="1842"/>
        <v>0</v>
      </c>
      <c r="DE1013" s="67">
        <f t="shared" si="1799"/>
        <v>106141</v>
      </c>
      <c r="DF1013" s="66"/>
      <c r="DG1013" s="69">
        <f t="shared" si="1843"/>
        <v>0</v>
      </c>
      <c r="DH1013" s="67">
        <f t="shared" si="1856"/>
        <v>441034</v>
      </c>
      <c r="DI1013" s="66"/>
      <c r="DJ1013" s="66">
        <f t="shared" si="1844"/>
        <v>0</v>
      </c>
      <c r="DK1013" s="67">
        <f t="shared" si="1786"/>
        <v>3768</v>
      </c>
      <c r="DM1013" s="206">
        <f t="shared" si="1845"/>
        <v>0</v>
      </c>
      <c r="DN1013" s="25">
        <f t="shared" si="1774"/>
        <v>0</v>
      </c>
      <c r="DO1013" s="5"/>
      <c r="DP1013" s="43">
        <f t="shared" si="1846"/>
        <v>0</v>
      </c>
      <c r="DQ1013" s="27">
        <f t="shared" si="1787"/>
        <v>6819.5</v>
      </c>
      <c r="DR1013" s="5"/>
      <c r="DS1013" s="43">
        <f t="shared" si="1847"/>
        <v>0</v>
      </c>
      <c r="DT1013" s="27">
        <f t="shared" si="1788"/>
        <v>4846</v>
      </c>
      <c r="DU1013" s="5"/>
      <c r="DV1013" s="43">
        <f t="shared" si="1848"/>
        <v>0</v>
      </c>
      <c r="DW1013" s="27">
        <f t="shared" si="1789"/>
        <v>4835</v>
      </c>
      <c r="DX1013" s="5"/>
      <c r="DY1013" s="22">
        <f t="shared" si="1849"/>
        <v>0</v>
      </c>
      <c r="DZ1013" s="25">
        <f t="shared" si="1790"/>
        <v>523</v>
      </c>
      <c r="EA1013" s="22"/>
      <c r="EB1013" s="22">
        <f t="shared" si="1850"/>
        <v>0</v>
      </c>
      <c r="EC1013" s="28">
        <f t="shared" si="1791"/>
        <v>369</v>
      </c>
      <c r="ED1013" s="5"/>
      <c r="EE1013" s="43">
        <f t="shared" si="1851"/>
        <v>0</v>
      </c>
      <c r="EF1013" s="27">
        <f t="shared" si="1792"/>
        <v>4769</v>
      </c>
      <c r="EG1013" s="66"/>
      <c r="EH1013" s="66">
        <f t="shared" si="1852"/>
        <v>0</v>
      </c>
      <c r="EI1013" s="67">
        <f t="shared" si="1793"/>
        <v>22617</v>
      </c>
      <c r="EJ1013" s="66"/>
      <c r="EK1013" s="66">
        <f t="shared" si="1807"/>
        <v>0</v>
      </c>
      <c r="EL1013" s="67">
        <f t="shared" si="1794"/>
        <v>21247</v>
      </c>
      <c r="EM1013" s="110">
        <f t="shared" si="1808"/>
        <v>197376.11490876001</v>
      </c>
    </row>
    <row r="1014" spans="1:143" ht="11.25" customHeight="1" x14ac:dyDescent="0.25">
      <c r="A1014" s="11">
        <v>46172</v>
      </c>
      <c r="B1014" s="187"/>
      <c r="C1014" s="176">
        <v>8005016279</v>
      </c>
      <c r="D1014" s="17" t="s">
        <v>38</v>
      </c>
      <c r="E1014" s="18">
        <v>270</v>
      </c>
      <c r="F1014" s="19">
        <v>5</v>
      </c>
      <c r="G1014" s="20">
        <v>191516042025</v>
      </c>
      <c r="H1014" s="66"/>
      <c r="I1014" s="41">
        <f t="shared" si="1810"/>
        <v>0</v>
      </c>
      <c r="J1014" s="48">
        <f t="shared" si="1760"/>
        <v>116093</v>
      </c>
      <c r="K1014" s="66"/>
      <c r="L1014" s="41">
        <f t="shared" si="1811"/>
        <v>0</v>
      </c>
      <c r="M1014" s="48">
        <f t="shared" si="1830"/>
        <v>7752</v>
      </c>
      <c r="N1014" s="66"/>
      <c r="O1014" s="41">
        <f t="shared" si="1812"/>
        <v>0</v>
      </c>
      <c r="P1014" s="48">
        <f t="shared" si="1761"/>
        <v>160136</v>
      </c>
      <c r="Q1014" s="66"/>
      <c r="R1014" s="66">
        <f t="shared" si="1854"/>
        <v>0</v>
      </c>
      <c r="S1014" s="67">
        <f t="shared" si="1762"/>
        <v>100612</v>
      </c>
      <c r="T1014" s="66"/>
      <c r="U1014" s="66">
        <f t="shared" si="1865"/>
        <v>0</v>
      </c>
      <c r="V1014" s="67">
        <f t="shared" si="1818"/>
        <v>97035.6</v>
      </c>
      <c r="X1014" s="69">
        <f t="shared" si="1772"/>
        <v>0</v>
      </c>
      <c r="Y1014" s="67">
        <f t="shared" si="1819"/>
        <v>6245</v>
      </c>
      <c r="Z1014" s="66"/>
      <c r="AA1014" s="68">
        <f t="shared" si="1802"/>
        <v>0</v>
      </c>
      <c r="AB1014" s="67">
        <f t="shared" si="1820"/>
        <v>5897</v>
      </c>
      <c r="AC1014" s="66"/>
      <c r="AD1014" s="66">
        <f t="shared" si="1803"/>
        <v>0</v>
      </c>
      <c r="AE1014" s="67">
        <f t="shared" si="1821"/>
        <v>3738</v>
      </c>
      <c r="AF1014" s="66"/>
      <c r="AG1014" s="78">
        <f t="shared" si="1804"/>
        <v>0</v>
      </c>
      <c r="AH1014" s="79">
        <f t="shared" si="1822"/>
        <v>4534.5</v>
      </c>
      <c r="AI1014" s="66"/>
      <c r="AJ1014" s="68">
        <f t="shared" si="1861"/>
        <v>0</v>
      </c>
      <c r="AK1014" s="67">
        <f t="shared" si="1823"/>
        <v>22013</v>
      </c>
      <c r="AL1014" s="66"/>
      <c r="AM1014" s="68">
        <f t="shared" si="1805"/>
        <v>0</v>
      </c>
      <c r="AN1014" s="67">
        <f t="shared" si="1824"/>
        <v>8763.02</v>
      </c>
      <c r="AO1014" s="66"/>
      <c r="AP1014" s="68">
        <f t="shared" si="1773"/>
        <v>0</v>
      </c>
      <c r="AQ1014" s="67">
        <f t="shared" si="1825"/>
        <v>80645</v>
      </c>
      <c r="AR1014" s="66"/>
      <c r="AS1014" s="68">
        <f t="shared" si="1831"/>
        <v>0</v>
      </c>
      <c r="AT1014" s="67">
        <f t="shared" si="1826"/>
        <v>2020</v>
      </c>
      <c r="AU1014" s="66"/>
      <c r="AV1014" s="66">
        <f t="shared" si="1777"/>
        <v>0</v>
      </c>
      <c r="AW1014" s="42">
        <f t="shared" si="1758"/>
        <v>1492.8000000000013</v>
      </c>
      <c r="AX1014" s="66"/>
      <c r="AY1014" s="66">
        <f t="shared" si="1832"/>
        <v>0</v>
      </c>
      <c r="AZ1014" s="67">
        <f t="shared" si="1813"/>
        <v>1577.6</v>
      </c>
      <c r="BA1014" s="66"/>
      <c r="BB1014" s="68">
        <f t="shared" si="1833"/>
        <v>0</v>
      </c>
      <c r="BC1014" s="67">
        <f t="shared" si="1868"/>
        <v>489.83999999999986</v>
      </c>
      <c r="BD1014" s="66"/>
      <c r="BE1014" s="68">
        <f t="shared" si="1860"/>
        <v>0</v>
      </c>
      <c r="BF1014" s="67">
        <f t="shared" si="1809"/>
        <v>4469.9200000000019</v>
      </c>
      <c r="BG1014" s="66"/>
      <c r="BH1014" s="68">
        <f t="shared" si="1862"/>
        <v>1382.4</v>
      </c>
      <c r="BI1014" s="67">
        <f t="shared" si="1863"/>
        <v>27518.299999999985</v>
      </c>
      <c r="BJ1014" s="66"/>
      <c r="BK1014" s="68">
        <f t="shared" si="1835"/>
        <v>0</v>
      </c>
      <c r="BL1014" s="67">
        <f t="shared" si="1778"/>
        <v>3680.6000000000004</v>
      </c>
      <c r="BM1014" s="66"/>
      <c r="BN1014" s="68">
        <f t="shared" si="1779"/>
        <v>0</v>
      </c>
      <c r="BO1014" s="67">
        <f t="shared" si="1780"/>
        <v>4290.300000000002</v>
      </c>
      <c r="BP1014" s="66"/>
      <c r="BQ1014" s="68">
        <f t="shared" si="1827"/>
        <v>0</v>
      </c>
      <c r="BR1014" s="67">
        <f t="shared" si="1864"/>
        <v>2230.7299999999886</v>
      </c>
      <c r="BS1014" s="66"/>
      <c r="BT1014" s="66">
        <f t="shared" si="1828"/>
        <v>540</v>
      </c>
      <c r="BU1014" s="67">
        <f t="shared" si="1814"/>
        <v>32735</v>
      </c>
      <c r="BV1014" s="66"/>
      <c r="BW1014" s="66">
        <f t="shared" si="1857"/>
        <v>540</v>
      </c>
      <c r="BX1014" s="67">
        <f t="shared" si="1817"/>
        <v>97014</v>
      </c>
      <c r="BY1014" s="66"/>
      <c r="BZ1014" s="66">
        <f t="shared" si="1829"/>
        <v>540</v>
      </c>
      <c r="CA1014" s="67">
        <f t="shared" si="1815"/>
        <v>28215</v>
      </c>
      <c r="CB1014" s="66"/>
      <c r="CC1014" s="66">
        <f t="shared" si="1853"/>
        <v>0</v>
      </c>
      <c r="CD1014" s="67">
        <f t="shared" si="1855"/>
        <v>31639.64</v>
      </c>
      <c r="CE1014" s="66"/>
      <c r="CF1014" s="66">
        <f t="shared" si="1858"/>
        <v>0</v>
      </c>
      <c r="CG1014" s="67">
        <f t="shared" si="1782"/>
        <v>3663.6999999999994</v>
      </c>
      <c r="CH1014" s="66"/>
      <c r="CI1014" s="66">
        <f t="shared" si="1836"/>
        <v>0</v>
      </c>
      <c r="CJ1014" s="67">
        <f t="shared" si="1797"/>
        <v>6757.8</v>
      </c>
      <c r="CK1014" s="66"/>
      <c r="CL1014" s="68">
        <f t="shared" si="1867"/>
        <v>0</v>
      </c>
      <c r="CM1014" s="79">
        <f t="shared" si="1783"/>
        <v>4847.4799999999996</v>
      </c>
      <c r="CN1014" s="66"/>
      <c r="CO1014" s="68">
        <f t="shared" si="1838"/>
        <v>0</v>
      </c>
      <c r="CP1014" s="79">
        <f t="shared" si="1784"/>
        <v>3955</v>
      </c>
      <c r="CQ1014" s="66"/>
      <c r="CR1014" s="68">
        <f t="shared" si="1839"/>
        <v>0</v>
      </c>
      <c r="CS1014" s="79">
        <f t="shared" ref="CS1014:CS1077" si="1869">+CS1013+CQ1014-CR1014</f>
        <v>5186</v>
      </c>
      <c r="CT1014" s="66"/>
      <c r="CU1014" s="68">
        <f t="shared" si="1840"/>
        <v>0</v>
      </c>
      <c r="CV1014" s="79">
        <f t="shared" si="1785"/>
        <v>6929</v>
      </c>
      <c r="CW1014" s="66"/>
      <c r="CX1014" s="66">
        <f t="shared" si="1866"/>
        <v>0</v>
      </c>
      <c r="CY1014" s="40">
        <f t="shared" si="1859"/>
        <v>1186.9599999999982</v>
      </c>
      <c r="CZ1014" s="65"/>
      <c r="DA1014" s="66">
        <f t="shared" si="1841"/>
        <v>0</v>
      </c>
      <c r="DB1014" s="67">
        <f t="shared" si="1798"/>
        <v>59370</v>
      </c>
      <c r="DC1014" s="66"/>
      <c r="DD1014" s="66">
        <f t="shared" si="1842"/>
        <v>0</v>
      </c>
      <c r="DE1014" s="67">
        <f t="shared" si="1799"/>
        <v>106141</v>
      </c>
      <c r="DF1014" s="66"/>
      <c r="DG1014" s="69">
        <f t="shared" si="1843"/>
        <v>0</v>
      </c>
      <c r="DH1014" s="67">
        <f t="shared" si="1856"/>
        <v>441034</v>
      </c>
      <c r="DI1014" s="66"/>
      <c r="DJ1014" s="66">
        <f t="shared" si="1844"/>
        <v>0</v>
      </c>
      <c r="DK1014" s="67">
        <f t="shared" si="1786"/>
        <v>3768</v>
      </c>
      <c r="DM1014" s="206">
        <f t="shared" si="1845"/>
        <v>0</v>
      </c>
      <c r="DN1014" s="25">
        <f t="shared" si="1774"/>
        <v>0</v>
      </c>
      <c r="DO1014" s="5"/>
      <c r="DP1014" s="43">
        <f t="shared" si="1846"/>
        <v>0</v>
      </c>
      <c r="DQ1014" s="27">
        <f t="shared" si="1787"/>
        <v>6819.5</v>
      </c>
      <c r="DR1014" s="5"/>
      <c r="DS1014" s="43">
        <f t="shared" si="1847"/>
        <v>0</v>
      </c>
      <c r="DT1014" s="27">
        <f t="shared" si="1788"/>
        <v>4846</v>
      </c>
      <c r="DU1014" s="5"/>
      <c r="DV1014" s="43">
        <f t="shared" si="1848"/>
        <v>0</v>
      </c>
      <c r="DW1014" s="27">
        <f t="shared" si="1789"/>
        <v>4835</v>
      </c>
      <c r="DX1014" s="5"/>
      <c r="DY1014" s="22">
        <f t="shared" si="1849"/>
        <v>0</v>
      </c>
      <c r="DZ1014" s="25">
        <f t="shared" si="1790"/>
        <v>523</v>
      </c>
      <c r="EA1014" s="22"/>
      <c r="EB1014" s="22">
        <f t="shared" si="1850"/>
        <v>0</v>
      </c>
      <c r="EC1014" s="28">
        <f t="shared" si="1791"/>
        <v>369</v>
      </c>
      <c r="ED1014" s="5"/>
      <c r="EE1014" s="43">
        <f t="shared" si="1851"/>
        <v>0</v>
      </c>
      <c r="EF1014" s="27">
        <f t="shared" si="1792"/>
        <v>4769</v>
      </c>
      <c r="EG1014" s="66"/>
      <c r="EH1014" s="66">
        <f t="shared" si="1852"/>
        <v>0</v>
      </c>
      <c r="EI1014" s="67">
        <f t="shared" si="1793"/>
        <v>22617</v>
      </c>
      <c r="EJ1014" s="66"/>
      <c r="EK1014" s="66">
        <f t="shared" si="1807"/>
        <v>0</v>
      </c>
      <c r="EL1014" s="67">
        <f t="shared" si="1794"/>
        <v>21247</v>
      </c>
      <c r="EM1014" s="110">
        <f t="shared" si="1808"/>
        <v>197219.17617876001</v>
      </c>
    </row>
    <row r="1015" spans="1:143" ht="11.25" customHeight="1" x14ac:dyDescent="0.25">
      <c r="A1015" s="11">
        <v>46172</v>
      </c>
      <c r="B1015" s="187"/>
      <c r="C1015" s="176">
        <v>8005016258</v>
      </c>
      <c r="D1015" s="17" t="s">
        <v>491</v>
      </c>
      <c r="E1015" s="18">
        <v>30</v>
      </c>
      <c r="F1015" s="19">
        <v>15</v>
      </c>
      <c r="G1015" s="20">
        <v>191516042308</v>
      </c>
      <c r="H1015" s="66"/>
      <c r="I1015" s="41">
        <f t="shared" si="1810"/>
        <v>0</v>
      </c>
      <c r="J1015" s="48">
        <f t="shared" si="1760"/>
        <v>116093</v>
      </c>
      <c r="K1015" s="66"/>
      <c r="L1015" s="41">
        <f t="shared" si="1811"/>
        <v>0</v>
      </c>
      <c r="M1015" s="48">
        <f t="shared" si="1830"/>
        <v>7752</v>
      </c>
      <c r="N1015" s="66"/>
      <c r="O1015" s="41">
        <f t="shared" si="1812"/>
        <v>0</v>
      </c>
      <c r="P1015" s="48">
        <f t="shared" si="1761"/>
        <v>160136</v>
      </c>
      <c r="Q1015" s="66"/>
      <c r="R1015" s="66">
        <f t="shared" si="1854"/>
        <v>0</v>
      </c>
      <c r="S1015" s="67">
        <f t="shared" si="1762"/>
        <v>100612</v>
      </c>
      <c r="T1015" s="66"/>
      <c r="U1015" s="66">
        <f t="shared" si="1865"/>
        <v>0</v>
      </c>
      <c r="V1015" s="67">
        <f t="shared" si="1818"/>
        <v>97035.6</v>
      </c>
      <c r="X1015" s="69">
        <f t="shared" si="1772"/>
        <v>0</v>
      </c>
      <c r="Y1015" s="67">
        <f t="shared" si="1819"/>
        <v>6245</v>
      </c>
      <c r="Z1015" s="66"/>
      <c r="AA1015" s="68">
        <f t="shared" si="1802"/>
        <v>0</v>
      </c>
      <c r="AB1015" s="67">
        <f t="shared" si="1820"/>
        <v>5897</v>
      </c>
      <c r="AC1015" s="66"/>
      <c r="AD1015" s="66">
        <f t="shared" si="1803"/>
        <v>0</v>
      </c>
      <c r="AE1015" s="67">
        <f t="shared" si="1821"/>
        <v>3738</v>
      </c>
      <c r="AF1015" s="66"/>
      <c r="AG1015" s="78">
        <f t="shared" si="1804"/>
        <v>0</v>
      </c>
      <c r="AH1015" s="79">
        <f t="shared" si="1822"/>
        <v>4534.5</v>
      </c>
      <c r="AI1015" s="66"/>
      <c r="AJ1015" s="68">
        <f t="shared" si="1861"/>
        <v>0</v>
      </c>
      <c r="AK1015" s="67">
        <f t="shared" si="1823"/>
        <v>22013</v>
      </c>
      <c r="AL1015" s="66"/>
      <c r="AM1015" s="68">
        <f t="shared" si="1805"/>
        <v>0</v>
      </c>
      <c r="AN1015" s="67">
        <f t="shared" si="1824"/>
        <v>8763.02</v>
      </c>
      <c r="AO1015" s="66"/>
      <c r="AP1015" s="68">
        <f t="shared" si="1773"/>
        <v>0</v>
      </c>
      <c r="AQ1015" s="67">
        <f t="shared" si="1825"/>
        <v>80645</v>
      </c>
      <c r="AR1015" s="66"/>
      <c r="AS1015" s="68">
        <f t="shared" si="1831"/>
        <v>0</v>
      </c>
      <c r="AT1015" s="67">
        <f t="shared" si="1826"/>
        <v>2020</v>
      </c>
      <c r="AU1015" s="66"/>
      <c r="AV1015" s="66">
        <f t="shared" si="1777"/>
        <v>0</v>
      </c>
      <c r="AW1015" s="42">
        <f t="shared" si="1758"/>
        <v>1492.8000000000013</v>
      </c>
      <c r="AX1015" s="66"/>
      <c r="AY1015" s="66">
        <f t="shared" si="1832"/>
        <v>0</v>
      </c>
      <c r="AZ1015" s="67">
        <f t="shared" si="1813"/>
        <v>1577.6</v>
      </c>
      <c r="BA1015" s="66"/>
      <c r="BB1015" s="68">
        <f t="shared" si="1833"/>
        <v>0</v>
      </c>
      <c r="BC1015" s="67">
        <f t="shared" si="1868"/>
        <v>489.83999999999986</v>
      </c>
      <c r="BD1015" s="66"/>
      <c r="BE1015" s="68">
        <v>453.9</v>
      </c>
      <c r="BF1015" s="67">
        <f t="shared" ref="BF1015:BF1025" si="1870">+BF1014+BD1015-BE1015</f>
        <v>4016.0200000000018</v>
      </c>
      <c r="BG1015" s="66"/>
      <c r="BH1015" s="68">
        <f t="shared" si="1862"/>
        <v>0</v>
      </c>
      <c r="BI1015" s="67">
        <f t="shared" si="1863"/>
        <v>27518.299999999985</v>
      </c>
      <c r="BJ1015" s="66"/>
      <c r="BK1015" s="68">
        <f t="shared" si="1835"/>
        <v>0</v>
      </c>
      <c r="BL1015" s="67">
        <f t="shared" si="1778"/>
        <v>3680.6000000000004</v>
      </c>
      <c r="BM1015" s="66"/>
      <c r="BN1015" s="68">
        <f t="shared" si="1779"/>
        <v>0</v>
      </c>
      <c r="BO1015" s="67">
        <f t="shared" si="1780"/>
        <v>4290.300000000002</v>
      </c>
      <c r="BP1015" s="66"/>
      <c r="BQ1015" s="68">
        <f t="shared" si="1827"/>
        <v>0</v>
      </c>
      <c r="BR1015" s="67">
        <f t="shared" si="1864"/>
        <v>2230.7299999999886</v>
      </c>
      <c r="BS1015" s="66"/>
      <c r="BT1015" s="66">
        <v>60</v>
      </c>
      <c r="BU1015" s="67">
        <f t="shared" si="1814"/>
        <v>32675</v>
      </c>
      <c r="BV1015" s="66"/>
      <c r="BW1015" s="66">
        <v>60</v>
      </c>
      <c r="BX1015" s="67">
        <f t="shared" si="1817"/>
        <v>96954</v>
      </c>
      <c r="BY1015" s="66"/>
      <c r="BZ1015" s="66">
        <v>60</v>
      </c>
      <c r="CA1015" s="67">
        <f t="shared" si="1815"/>
        <v>28155</v>
      </c>
      <c r="CB1015" s="66"/>
      <c r="CC1015" s="66">
        <f t="shared" si="1853"/>
        <v>0</v>
      </c>
      <c r="CD1015" s="67">
        <f t="shared" si="1855"/>
        <v>31639.64</v>
      </c>
      <c r="CE1015" s="66"/>
      <c r="CF1015" s="66">
        <f t="shared" si="1858"/>
        <v>0</v>
      </c>
      <c r="CG1015" s="67">
        <f t="shared" si="1782"/>
        <v>3663.6999999999994</v>
      </c>
      <c r="CH1015" s="66"/>
      <c r="CI1015" s="66">
        <f t="shared" si="1836"/>
        <v>0</v>
      </c>
      <c r="CJ1015" s="67">
        <f t="shared" si="1797"/>
        <v>6757.8</v>
      </c>
      <c r="CK1015" s="66"/>
      <c r="CL1015" s="68">
        <f t="shared" si="1867"/>
        <v>0</v>
      </c>
      <c r="CM1015" s="79">
        <f t="shared" si="1783"/>
        <v>4847.4799999999996</v>
      </c>
      <c r="CN1015" s="66"/>
      <c r="CO1015" s="68">
        <f t="shared" si="1838"/>
        <v>0</v>
      </c>
      <c r="CP1015" s="79">
        <f t="shared" si="1784"/>
        <v>3955</v>
      </c>
      <c r="CQ1015" s="66"/>
      <c r="CR1015" s="68">
        <f t="shared" si="1839"/>
        <v>0</v>
      </c>
      <c r="CS1015" s="79">
        <f t="shared" si="1869"/>
        <v>5186</v>
      </c>
      <c r="CT1015" s="66"/>
      <c r="CU1015" s="68">
        <f t="shared" si="1840"/>
        <v>0</v>
      </c>
      <c r="CV1015" s="79">
        <f t="shared" si="1785"/>
        <v>6929</v>
      </c>
      <c r="CW1015" s="66"/>
      <c r="CX1015" s="66">
        <f t="shared" si="1866"/>
        <v>0</v>
      </c>
      <c r="CY1015" s="40">
        <f t="shared" si="1859"/>
        <v>1186.9599999999982</v>
      </c>
      <c r="CZ1015" s="65"/>
      <c r="DA1015" s="66">
        <f t="shared" si="1841"/>
        <v>0</v>
      </c>
      <c r="DB1015" s="67">
        <f t="shared" si="1798"/>
        <v>59370</v>
      </c>
      <c r="DC1015" s="66"/>
      <c r="DD1015" s="66">
        <f t="shared" si="1842"/>
        <v>0</v>
      </c>
      <c r="DE1015" s="67">
        <f t="shared" si="1799"/>
        <v>106141</v>
      </c>
      <c r="DF1015" s="66"/>
      <c r="DG1015" s="69">
        <f t="shared" si="1843"/>
        <v>0</v>
      </c>
      <c r="DH1015" s="67">
        <f t="shared" si="1856"/>
        <v>441034</v>
      </c>
      <c r="DI1015" s="66"/>
      <c r="DJ1015" s="66">
        <f t="shared" si="1844"/>
        <v>0</v>
      </c>
      <c r="DK1015" s="67">
        <f t="shared" si="1786"/>
        <v>3768</v>
      </c>
      <c r="DM1015" s="206">
        <f t="shared" si="1845"/>
        <v>0</v>
      </c>
      <c r="DN1015" s="25">
        <f t="shared" si="1774"/>
        <v>0</v>
      </c>
      <c r="DO1015" s="5"/>
      <c r="DP1015" s="43">
        <f t="shared" si="1846"/>
        <v>0</v>
      </c>
      <c r="DQ1015" s="27">
        <f t="shared" si="1787"/>
        <v>6819.5</v>
      </c>
      <c r="DR1015" s="5"/>
      <c r="DS1015" s="43">
        <f t="shared" si="1847"/>
        <v>0</v>
      </c>
      <c r="DT1015" s="27">
        <f t="shared" si="1788"/>
        <v>4846</v>
      </c>
      <c r="DU1015" s="5"/>
      <c r="DV1015" s="43">
        <f t="shared" si="1848"/>
        <v>0</v>
      </c>
      <c r="DW1015" s="27">
        <f t="shared" si="1789"/>
        <v>4835</v>
      </c>
      <c r="DX1015" s="5"/>
      <c r="DY1015" s="22">
        <f t="shared" si="1849"/>
        <v>0</v>
      </c>
      <c r="DZ1015" s="25">
        <f t="shared" si="1790"/>
        <v>523</v>
      </c>
      <c r="EA1015" s="22"/>
      <c r="EB1015" s="22">
        <f t="shared" si="1850"/>
        <v>0</v>
      </c>
      <c r="EC1015" s="28">
        <f t="shared" si="1791"/>
        <v>369</v>
      </c>
      <c r="ED1015" s="5"/>
      <c r="EE1015" s="43">
        <f t="shared" si="1851"/>
        <v>0</v>
      </c>
      <c r="EF1015" s="27">
        <f t="shared" si="1792"/>
        <v>4769</v>
      </c>
      <c r="EG1015" s="66"/>
      <c r="EH1015" s="66">
        <f t="shared" si="1852"/>
        <v>0</v>
      </c>
      <c r="EI1015" s="67">
        <f t="shared" si="1793"/>
        <v>22617</v>
      </c>
      <c r="EJ1015" s="66"/>
      <c r="EK1015" s="66">
        <f t="shared" si="1807"/>
        <v>0</v>
      </c>
      <c r="EL1015" s="67">
        <f t="shared" si="1794"/>
        <v>21247</v>
      </c>
      <c r="EM1015" s="110">
        <f t="shared" si="1808"/>
        <v>197099.65137876006</v>
      </c>
    </row>
    <row r="1016" spans="1:143" ht="11.25" customHeight="1" x14ac:dyDescent="0.25">
      <c r="A1016" s="11">
        <v>46172</v>
      </c>
      <c r="B1016" s="187"/>
      <c r="C1016" s="176">
        <v>8005016260</v>
      </c>
      <c r="D1016" s="17" t="s">
        <v>31</v>
      </c>
      <c r="E1016" s="18">
        <v>200</v>
      </c>
      <c r="F1016" s="19">
        <v>1</v>
      </c>
      <c r="G1016" s="20">
        <v>191516042056</v>
      </c>
      <c r="H1016" s="66"/>
      <c r="I1016" s="41">
        <f t="shared" si="1810"/>
        <v>0</v>
      </c>
      <c r="J1016" s="48">
        <f t="shared" si="1760"/>
        <v>116093</v>
      </c>
      <c r="K1016" s="66"/>
      <c r="L1016" s="41">
        <f t="shared" si="1811"/>
        <v>0</v>
      </c>
      <c r="M1016" s="48">
        <f t="shared" si="1830"/>
        <v>7752</v>
      </c>
      <c r="N1016" s="66"/>
      <c r="O1016" s="41">
        <f t="shared" si="1812"/>
        <v>0</v>
      </c>
      <c r="P1016" s="48">
        <f t="shared" si="1761"/>
        <v>160136</v>
      </c>
      <c r="Q1016" s="66"/>
      <c r="R1016" s="66">
        <f t="shared" si="1854"/>
        <v>0</v>
      </c>
      <c r="S1016" s="67">
        <f t="shared" si="1762"/>
        <v>100612</v>
      </c>
      <c r="T1016" s="66"/>
      <c r="U1016" s="66">
        <f t="shared" si="1865"/>
        <v>0</v>
      </c>
      <c r="V1016" s="67">
        <f t="shared" si="1818"/>
        <v>97035.6</v>
      </c>
      <c r="X1016" s="69">
        <f t="shared" si="1772"/>
        <v>0</v>
      </c>
      <c r="Y1016" s="67">
        <f t="shared" si="1819"/>
        <v>6245</v>
      </c>
      <c r="Z1016" s="66"/>
      <c r="AA1016" s="68">
        <f t="shared" si="1802"/>
        <v>0</v>
      </c>
      <c r="AB1016" s="67">
        <f t="shared" si="1820"/>
        <v>5897</v>
      </c>
      <c r="AC1016" s="66"/>
      <c r="AD1016" s="66">
        <f t="shared" si="1803"/>
        <v>0</v>
      </c>
      <c r="AE1016" s="67">
        <f t="shared" si="1821"/>
        <v>3738</v>
      </c>
      <c r="AF1016" s="66"/>
      <c r="AG1016" s="78">
        <f t="shared" si="1804"/>
        <v>0</v>
      </c>
      <c r="AH1016" s="79">
        <f t="shared" si="1822"/>
        <v>4534.5</v>
      </c>
      <c r="AI1016" s="66"/>
      <c r="AJ1016" s="68">
        <f t="shared" si="1861"/>
        <v>0</v>
      </c>
      <c r="AK1016" s="67">
        <f t="shared" si="1823"/>
        <v>22013</v>
      </c>
      <c r="AL1016" s="66"/>
      <c r="AM1016" s="68">
        <f t="shared" si="1805"/>
        <v>0</v>
      </c>
      <c r="AN1016" s="67">
        <f t="shared" si="1824"/>
        <v>8763.02</v>
      </c>
      <c r="AO1016" s="66"/>
      <c r="AP1016" s="68">
        <f t="shared" si="1773"/>
        <v>0</v>
      </c>
      <c r="AQ1016" s="67">
        <f t="shared" si="1825"/>
        <v>80645</v>
      </c>
      <c r="AR1016" s="66"/>
      <c r="AS1016" s="68">
        <f t="shared" si="1831"/>
        <v>0</v>
      </c>
      <c r="AT1016" s="67">
        <f t="shared" si="1826"/>
        <v>2020</v>
      </c>
      <c r="AU1016" s="66"/>
      <c r="AV1016" s="66">
        <f t="shared" si="1777"/>
        <v>0</v>
      </c>
      <c r="AW1016" s="42">
        <f t="shared" ref="AW1016:AW1079" si="1871">AW1015+AU1016-AV1016</f>
        <v>1492.8000000000013</v>
      </c>
      <c r="AX1016" s="66"/>
      <c r="AY1016" s="66">
        <f t="shared" si="1832"/>
        <v>0</v>
      </c>
      <c r="AZ1016" s="67">
        <f t="shared" si="1813"/>
        <v>1577.6</v>
      </c>
      <c r="BA1016" s="66"/>
      <c r="BB1016" s="68">
        <f t="shared" si="1833"/>
        <v>0</v>
      </c>
      <c r="BC1016" s="67">
        <f t="shared" si="1868"/>
        <v>489.83999999999986</v>
      </c>
      <c r="BD1016" s="66"/>
      <c r="BE1016" s="68">
        <f t="shared" ref="BE1016:BE1025" si="1872">IF(OR(D1016="NPC06UZDB-BL030M",D1016="NPP06UZDB-BL004M",D1016="NPP06UZDB-BL020M",D1016="NPP06UZDB-BL250C",D1016="NPP06UZDB-BL010M",D1016="CO155E2-0ZM020",D1016="CO155E2-0ZM025",D1016="NPP06UZDB-BL007M",D1016="NPP06UZDB-BL009M",D1016="NPP06UZDB-BL003M",D1016="NPP06UZDB-BL008M",D1016="NPC06UZDB-BL017C",D1016="NPP06UZDB-BL002M",D1016="NPP06UZDB-BL150C",D1016="NPP06UZDB-BL006M",D1016="CO155E2-0ZC750",D1016="NPC06UZDB-BL011M",D1016="NPC06UZDB-BL250C",D1016="NPC06UZDB-BL009M",D1016="NPC06UZDB-BL020C",D1016="NPC06UZDB-BL012M",D1016="NPC06UZDB-BL015C",D1016="NPC06UZDB-BL030C",D1016="NPC06UZDB-BL013M",D1016="CO155E2-0ZC050",D1016="CO155E2-0ZC250",D1016="CO155E2-0ZM009",D1016="CO155E2-0ZM008",D1016="CO155E2-0ZM006",D1016="CO155E2-0ZM012",D1016="CO155E2-0ZM004",D1016="CO155E2-0ZC150",D1016="CO155E2-0ZM015",D1016="CO155E2-0ZM010",D1016="CO155E2-0ZM005",D1016="CO155E2-0ZC150",D1016="CO155E2-0ZM015",D1016="NPC06UZDB-BL020M",D1016="CO155E2-0ZM003",D1016="CO155E2-0ZM007",D1016="NPC06UZDB-BL750C",D1016="NPC06UZDB-BL150C",D1016="NPC06UZDB-BL020M",D1016="NPC06UZDB-BL050C",D1016="NPC06UZDB-BL008M",D1016="NPC06UZDB-BL006M",D1016="NPC06UZDB-BL010M",D1016="NPC06UZDB-BL007M",D1016="NPC06UZDB-BL001M",D1016="NPC06UZDB-BL002M",D1016="NPC06UZDB-BL003M",D1016="NPC06UZDB-BL004M",D1016="NPC06UZDB-BL005M",D1016="NPC06UZDB-BL015M",D1016="CO155E2-0ZM001",D1016="CO155E2-0ZM002",),E1016*(F1016+0.12),0)</f>
        <v>0</v>
      </c>
      <c r="BF1016" s="67">
        <f t="shared" si="1870"/>
        <v>4016.0200000000018</v>
      </c>
      <c r="BG1016" s="66"/>
      <c r="BH1016" s="68">
        <f t="shared" si="1862"/>
        <v>224.00000000000003</v>
      </c>
      <c r="BI1016" s="67">
        <f t="shared" si="1863"/>
        <v>27294.299999999985</v>
      </c>
      <c r="BJ1016" s="66"/>
      <c r="BK1016" s="68">
        <f t="shared" si="1835"/>
        <v>0</v>
      </c>
      <c r="BL1016" s="67">
        <f t="shared" si="1778"/>
        <v>3680.6000000000004</v>
      </c>
      <c r="BM1016" s="66"/>
      <c r="BN1016" s="68">
        <f t="shared" si="1779"/>
        <v>0</v>
      </c>
      <c r="BO1016" s="67">
        <f t="shared" si="1780"/>
        <v>4290.300000000002</v>
      </c>
      <c r="BP1016" s="66"/>
      <c r="BQ1016" s="68">
        <f t="shared" si="1827"/>
        <v>0</v>
      </c>
      <c r="BR1016" s="67">
        <f t="shared" si="1864"/>
        <v>2230.7299999999886</v>
      </c>
      <c r="BS1016" s="66"/>
      <c r="BT1016" s="66">
        <f>IF(OR(D1016="NPC06UZDB-YL020M",D1016="NPC06UZDB-WT020C",D1016="CO155E2-0ZC750",D1016="CO155E2-09M008",D1016="NPC06UZDB-BL011M",D1016="NPC06UZDB-OR008M",D1016="NPC06UZDB-WT450C",D1016="NPC06UZDB-GN015M",D1016="NPC06UZDB-RD015M",D1016="NPC06UZDB-YL004M",D1016="CO155E2-07C150",D1016="NPC06UZDB-WT015C",D1016="NPC06UZDB-GY350C",D1016="NPC06UZDB-OR350C",D1016="NPC06UZDB-YL003M",D1016="CO155E2-0MC150 ",D1016="NPC06UZDB-GY030M",D1016="NPC06UZDB-YL250C",D1016="CO155E2-09C050",D1016="CO155E2-08C150",D1016="NPC06UZDB-GN250C",D1016="NPC06UZDB-BL250C",D1016="NPC06UZDB-WT004M",D1016="NPC06UZDB-RD150C",D1016="NPC06UZDB-RD150C",D1016="NPC06UZDB-BL009M",D1016="NPC06UZDB-GY020C",D1016="NPC06UZDB-GN020C",D1016="NPC06UZDB-RD020C",D1016="NPC06UZDB-YL020C",D1016="NPC06UZDB-GY030M",D1016="CO155E2-0MC250",D1016="CO155E2-0MC150",D1016="NPC06UZDB-BL020C",D1016="NPC06UZDB-OR150C",D1016="NPC06UZDB-BL012M",D1016="NPC06UZDB-BK350C",D1016="NPC06UZDB-GN350C",D1016="NPC06UZDB-GN450C",D1016="NPC06UZDB-GY350C",D1016="NPC06UZDB-OR350C",D1016="NPC06UZDB-YL350C",D1016="CO155E2-0CM007",D1016="NPC06UZDB-GN007M",D1016="NPC06UZDB-GY150C",D1016="NPC06UZDB-OR007M",D1016="NPC06UZDB-BL015C",D1016="NPC06UZDB-BL030C",D1016="NPC06UZDB-BL013M",D1016="NPC06UZDB-WT016M",D1016="NPC06UZDB-WT025M",D1016="CO155E2-0ZC050",D1016="CO155E2-0ZC250",D1016="CO155E2-0ZM009",D1016="CO155E2-0ZM008",D1016="CO155E2-0ZM006",D1016="CO155E2-0ZM012",D1016="NPC06UZDB-BK016M",D1016="NPC06UZDB-BK011M",D1016="NPC06UZDB-GY250C",D1016="NPC06UZDB-GY007M",D1016="CO155E2-07M015",D1016="CO155E2-0ZM004",D1016="CO155E2-09M004",D1016="CO155E2-0CC050",D1016="CO155E2-09M015",D1016="CO155E2-0ZC150",D1016="CO155E2-01M007",D1016="CO155E2-07M010",D1016="NPC06UZDB-YL050C",D1016="NPC06UZDB-OR007M",D1016="NPC06UZDB-GN050C",D1016="NPC06UZDB-WT012M",D1016="NPC06UZDB-GY006M",D1016="NPC06UZDB-GY008M",D1016="CO155E2-0ZM015",D1016="NPC06UZDB-RD050C",D1016="NPC06UZDB-RD150C",D1016="NPC06UZDB-WT009M",D1016="CO155E2-01M004",D1016="NPC06UZDB-OR015M",D1016="NPC06UZDB-GN750C",D1016="NPC06UZDB-WT750C",D1016="CO155E2-0MM010",D1016="CO155E2-07M005",D1016="CO155E2-07M007",D1016="NPC06UZDB-BK750C",D1016="CO155E2-07C050",D1016="CO155E2-01M007",D1016="CO155E2-0MC050",D1016="NPC06UZDB-BK010M",D1016="NPC06UZDB-BK150C",D1016="NPC06UZDB-BK250C",D1016="NPC06UZDB-RD750C",D1016="NPC06UZDB-WT030M",D1016="CO155E2-01C050",D1016="CO155E2-08C750",D1016="NPC06UZDB-WT050M",D1016="NPC06UZDB-GY050C",D1016="CO155E2-0ZM010",D1016="NPC06UZDB-BK007M",D1016="CO155E2-0CC250",D1016="CO155E2-01C250",D1016="NPC06UZDB-WT007M",D1016="CO155E2-06C150",D1016="NPC06UZDB-WT025M",D1016="NPC06UZDB-WT025C",D1016="NPC06UZDB-GY750C",D1016="NPC06UZDB-WT250C",D1016="CO155E2-09M010",D1016="CO155E2-06M001",D1016="CO155E2-0ZM005",D1016="NPC06UZDB-YL010M",D1016="NPC06UZDB-GN150C",D1016="NPC06UZDB-RD005M",D1016="NPC06UZDB-GY007M",D1016="NPC06UZDB-GY020M",D1016="NPC06UZDB-YL005M",D1016="NPC06UZDB-YL007M",D1016="NPC06UZDB-YL150C",D1016="NPC06UZDB-OR750C",D1016="CO155E2-0ZC150",D1016="CO155E2-0ZM015",D1016="NPC06UZDB-OR020M",D1016="CO155E2-09M015",D1016="CO155E2-0MM015",D1016="CO155E2-01C150",D1016="CO155E2-01C250",D1016="CO155E2-01M015",D1016="CO155E2-07C150",D1016="CO155E2-08C250",D1016="CO155E2-09C150",D1016="CO155E2-0CC150",D1016="CO155E2-0CM015",D1016="CO155E2-01M003",D1016="CO155E2-01M005",D1016="NPC06UZDB-GN020M",D1016="CO155E2-09M005",D1016="NPC06UZDB-BK005M",D1016="NPC06UZDB-BL020M",D1016="NPC06UZDB-RD010M",D1016="NPC06UZDB-RD020M",D1016="CO155E2-08M015",D1016="CO155E2-08C150",D1016="CO155E2-01M001",D1016="CO155E2-01M002",D1016="CO155E2-06M003",D1016="CO155E2-07M001",D1016="CO155E2-09M003",D1016="CO155E2-09M001",D1016="CO155E2-09M007",D1016="CO155E2-0ZM003",D1016="CO155E2-0MM003",D1016="CO155E2-0MM005",D1016="CO155E2-0MM007",D1016="CO155E2-0ZM007",D1016="CO155E2-01M010",D1016="NPC06UZDB-WT150C",D1016="NPC06UZDB-WT050C",D1016="NPC06UZDB-BL002M",D1016="CO155E2-0CM010",D1016="CO155E2-08F008",D1016="CO155E2-08F005",D1016="CO155E2-08C050",D1016="NPC06UZDB-BL750C",D1016="CO155E2-07M003",D1016="NPC06UZDB-BL150C",D1016="NPC06UZDB-BL020M",D1016="NPC06UZDB-BL050C",D1016="NPC06UZDB-BL008M",D1016="NPC06UZDB-BL006M",D1016="NPC06UZDB-GY450C",D1016="NPC06UZDB-GY015M",D1016="NPC06UZDB-GY150C",D1016="NPC06UZDB-BL010M",D1016="NPC06UZDB-GN010M",D1016="NPC06UZDB-BK050C",D1016="NPC06UZDB-GN125C",D1016="NPC06UZDB-GN012M",D1016="NPC06UZDB-BK001M",D1016="NPC06UZDB-BL007M",D1016="NPC06UZDB-GY450C",D1016="NPC06UZDB-OR050C",D1016="CO155E2-0MM001",D1016="CO155E2-06M002",D1016="CO155E2-0MM002",D1016="NPC06UZDB-GN001M",D1016="NPC06UZDB-GN002M",D1016="NPC06UZDB-GN003M",D1016="NPC06UZDB-GN004M",D1016="NPC06UZDB-GN005M",D1016="NPC06UZDB-GN006M",D1016="NPC06UZDB-WT050C",D1016="NPC06UZDB-OR001M",D1016="NPC06UZDB-OR002M",D1016="NPC06UZDB-OR003M",D1016="NPC06UZDB-OR004M",D1016="NPC06UZDB-OR005M",D1016="NPC06UZDB-OR006M",D1016="NPC06UZDB-OR010M",D1016="CO155E2-07M002",D1016="NPC06UZDB-RD001M",D1016="NPC06UZDB-RD002M",D1016="NPC06UZDB-RD002M",D1016="NPC06UZDB-RD003M",D1016="NPC06UZDB-RD004M",D1016="CO155E2-0ZM001",D1016="CO155E2-0ZM002",D1016="NPC06UZDB-BK002M",D1016="NPC06UZDB-BK003M",D1016="NPC06UZDB-BL001M",D1016="NPC06UZDB-BL002M",D1016="NPC06UZDB-BL003M",D1016="NPC06UZDB-BL004M",D1016="NPC06UZDB-BL005M",D1016="NPC06UZDB-BL015M",D1016="NPC06UZDB-GY010M",D1016="NPC06UZDB-GY001M",D1016="NPC06UZDB-GY002M",D1016="NPC06UZDB-GY003M",D1016="NPC06UZDB-GY004M",D1016="NPC06UZDB-GY005M",D1016="NPC06UZDB-YL001M",D1016="NPC06UZDB-YL002M",D1016="NPC06UZDB-YL003M",D1016="CO155E2-0CM001",D1016="CO155E2-0CM002",D1016="CO155E2-0CM003",D1016="CO155E2-0CM004",D1016="CO155E2-0CM005",D1016="CO155E2-08M001",D1016="CO155E2-08M002",D1016="CO155E2-08M003",D1016="CO155E2-08M004",D1016="CO155E2-08M005",D1016="CO155E2-08M006",D1016="CO155E2-08M007",D1016="CO155E2-08M008",D1016="CO155E2-08M009",D1016="CO155E2-08M010",D1016="CO155E2-08M020",D1016="CO155E2-0ZM001",D1016="CO155E2-0ZM002",D1016="CO155E2-09M002",D1016="NPC06UZDB-WT001M",D1016="NPC06UZDB-WT002M",D1016="NPC06UZDB-WT003M",D1016="NPC06UZDB-WT004M",D1016="NPC06UZDB-WT005M",D1016="NPC06UZDB-WT006M",D1016="NPC06UZDB-WT008M",D1016="NPC06UZDB-WT010M",D1016="NPC06UZDB-WT015M",D1016="NPC06UZDB-WT020M",),E1016*2,0)</f>
        <v>400</v>
      </c>
      <c r="BU1016" s="67">
        <f t="shared" si="1814"/>
        <v>32275</v>
      </c>
      <c r="BV1016" s="66"/>
      <c r="BW1016" s="66">
        <f>IF(OR(D1016="CO155E2-0CM020",D1016="NPC06UZDB-YL020M",D1016="NPC06UZDB-OR050C",D1016="NPC06UZDB-WT020C",D1016="CO155E2-0ZC750",D1016="CO155E2-09M008",D1016="NPC06UZDB-BL011M",D1016="NPC06UZDB-OR008M",D1016="NPC06UZDB-WT450C",D1016="NPC06UZDB-GN015M",D1016="NPC06UZDB-RD015M",D1016="NPC06UZDB-YL004M",D1016="CO155E2-07C150",D1016="NPC06UZDB-WT015C",D1016="NPC06UZDB-GY350C",D1016="NPC06UZDB-OR350C",D1016="NPC06UZDB-YL003M",D1016="CO155E2-0MC150 ",D1016="NPC06UZDB-YL250C",D1016="CO155E2-09C050",D1016="NPC06UZDB-GN250C",D1016="NPC06UZDB-BL250C",D1016="NPC06UZDB-WT004M",D1016="NPC06UZDB-RD150C",D1016="NPC06UZDB-BL009M",D1016="NPC06UZDB-GY020C",D1016="NPC06UZDB-GN020C",D1016="NPC06UZDB-RD020C",D1016="NPC06UZDB-YL020C",D1016="NPC06UZDB-GY030M",D1016="CO155E2-0MC250",D1016="CO155E2-0MC150",D1016="NPC06UZDB-BL020C",D1016="NPC06UZDB-OR150C",D1016="NPC06UZDB-BL012M",D1016="NPC06UZDB-BK350C",D1016="NPC06UZDB-GN350C",D1016="NPC06UZDB-GN450C",D1016="NPC06UZDB-GY350C",D1016="NPC06UZDB-OR350C",D1016="NPC06UZDB-YL350C",D1016="CO155E2-0CM007",D1016="NPC06UZDB-GN007M",D1016="NPC06UZDB-GY150C",D1016="NPC06UZDB-BL015C",D1016="NPC06UZDB-BL030C",D1016="NPC06UZDB-BL013M",D1016="NPC06UZDB-WT016M",D1016="NPC06UZDB-WT025M",D1016="CO155E2-0ZC050",D1016="CO155E2-0ZC250",D1016="CO155E2-0ZM009",D1016="CO155E2-0ZM008",D1016="CO155E2-0ZM006",D1016="CO155E2-0ZM012",D1016="NPC06UZDB-BK016M",D1016="NPC06UZDB-BK011M",D1016="NPC06UZDB-GY250C",D1016="NPC06UZDB-GY007M",D1016="CO155E2-07M015",D1016="CO155E2-0ZM004",D1016="CO155E2-09M004",D1016="CO155E2-0CC050",D1016="CO155E2-09M015",D1016="CO155E2-0ZC150",D1016="CO155E2-01M007",D1016="CO155E2-07M010",D1016="NPC06UZDB-YL050C",D1016="NPC06UZDB-OR007M",D1016="NPC06UZDB-GN050C",D1016="NPC06UZDB-WT012M",D1016="NPC06UZDB-GY006M",D1016="NPC06UZDB-GY008M",D1016="CO155E2-0ZM015",D1016="NPC06UZDB-RD050C",D1016="NPC06UZDB-RD150C",D1016="NPC06UZDB-WT009M",D1016="CO155E2-01M004",D1016="NPC06UZDB-OR015M",D1016="NPC06UZDB-GN750C",D1016="NPC06UZDB-WT750C",D1016="CO155E2-0MM010",D1016="CO155E2-07M005",D1016="CO155E2-07M007",D1016="NPC06UZDB-BK750C",D1016="CO155E2-07C050",D1016="CO155E2-01M007",D1016="CO155E2-0MC050",D1016="NPC06UZDB-BK010M",D1016="NPC06UZDB-BK150C",D1016="NPC06UZDB-BK250C",D1016="NPC06UZDB-RD750C",D1016="NPC06UZDB-WT030M",D1016="CO155E2-01C050",D1016="CO155E2-08C750",D1016="NPC06UZDB-WT050M",D1016="NPC06UZDB-GY050C",D1016="CO155E2-0ZM010",D1016="NPC06UZDB-BK007M",D1016="CO155E2-0CC250",D1016="NPC06UZDB-WT007M",D1016="CO155E2-06C150",D1016="NPC06UZDB-WT025M",D1016="NPC06UZDB-WT025C",D1016="NPC06UZDB-GY750C",D1016="NPC06UZDB-WT250C",D1016="CO155E2-09M010",D1016="CO155E2-06M001",D1016="CO155E2-0ZM005",D1016="NPC06UZDB-YL010M",D1016="NPC06UZDB-GN150C",D1016="NPC06UZDB-RD005M",D1016="NPC06UZDB-GY007M",D1016="NPC06UZDB-GY020M",D1016="NPC06UZDB-YL005M",D1016="NPC06UZDB-YL007M",D1016="NPC06UZDB-YL150C",D1016="NPC06UZDB-OR750C",D1016="CO155E2-0ZC150",D1016="CO155E2-0ZM015",D1016="NPC06UZDB-OR020M",D1016="CO155E2-09M015",D1016="CO155E2-0MM015",D1016="CO155E2-01C150",D1016="CO155E2-01C250",D1016="CO155E2-01M015",D1016="CO155E2-07C150",D1016="CO155E2-08C250",D1016="CO155E2-09C150",D1016="CO155E2-0CC150",D1016="CO155E2-0CM015",D1016="CO155E2-01M003",D1016="CO155E2-01M005",D1016="NPC06UZDB-GN020M",D1016="CO155E2-09M005",D1016="NPC06UZDB-BK005M",D1016="NPC06UZDB-BL020M",D1016="NPC06UZDB-RD010M",D1016="NPC06UZDB-RD020M",D1016="CO155E2-08M015",D1016="CO155E2-08C150",D1016="CO155E2-01M001",D1016="CO155E2-01M002",D1016="CO155E2-06M003",D1016="CO155E2-07M001",D1016="CO155E2-09M003",D1016="CO155E2-09M001",D1016="CO155E2-09M007",D1016="CO155E2-0ZM003",D1016="CO155E2-0MM003",D1016="CO155E2-0MM005",D1016="CO155E2-0MM007",D1016="CO155E2-0ZM007",D1016="CO155E2-01M010",D1016="NPC06UZDB-WT150C",D1016="NPC06UZDB-WT050C",D1016="CO155E2-0CM010",D1016="CO155E2-08F008",D1016="CO155E2-08F005",D1016="CO155E2-08C050",D1016="NPC06UZDB-BL750C",D1016="CO155E2-07M003",D1016="NPC06UZDB-BL150C",D1016="NPC06UZDB-BL020M",D1016="NPC06UZDB-BL050C",D1016="NPC06UZDB-BL008M",D1016="NPC06UZDB-BL006M",D1016="NPC06UZDB-GY450C",D1016="NPC06UZDB-GY015M",D1016="NPC06UZDB-GY150C",D1016="NPC06UZDB-BL010M",D1016="NPC06UZDB-GN010M",D1016="NPC06UZDB-BK050C",D1016="NPC06UZDB-GN125C",D1016="NPC06UZDB-GN012M",D1016="NPC06UZDB-BK001M",D1016="NPC06UZDB-BL007M",D1016="NPC06UZDB-GY450C",D1016="NPC06UZDB-OR050C",D1016="CO155E2-0MM001",D1016="CO155E2-06M002",D1016="CO155E2-0MM002",D1016="NPC06UZDB-GN001M",D1016="NPC06UZDB-GN002M",D1016="NPC06UZDB-GN003M",D1016="NPC06UZDB-GN004M",D1016="NPC06UZDB-GN005M",D1016="NPC06UZDB-GN006M",D1016="NPC06UZDB-WT050C",D1016="NPC06UZDB-OR001M",D1016="NPC06UZDB-OR002M",D1016="NPC06UZDB-OR003M",D1016="NPC06UZDB-OR004M",D1016="NPC06UZDB-OR005M",D1016="NPC06UZDB-OR006M",D1016="NPC06UZDB-OR010M",D1016="CO155E2-07M002",D1016="NPC06UZDB-RD001M",D1016="NPC06UZDB-RD002M",D1016="NPC06UZDB-RD002M",D1016="NPC06UZDB-RD003M",D1016="NPC06UZDB-RD004M",D1016="CO155E2-0ZM001",D1016="CO155E2-0ZM002",D1016="NPC06UZDB-BK002M",D1016="NPC06UZDB-BK003M",D1016="NPC06UZDB-BL001M",D1016="NPC06UZDB-BL002M",D1016="NPC06UZDB-BL003M",D1016="NPC06UZDB-BL004M",D1016="NPC06UZDB-BL005M",D1016="NPC06UZDB-BL015M",D1016="NPC06UZDB-GY010M",D1016="NPC06UZDB-GY001M",D1016="NPC06UZDB-GY002M",D1016="NPC06UZDB-GY003M",D1016="NPC06UZDB-GY004M",D1016="NPC06UZDB-GY005M",D1016="NPC06UZDB-YL001M",D1016="NPC06UZDB-YL002M",D1016="NPC06UZDB-YL003M",D1016="CO155E2-0CM001",D1016="CO155E2-0CM002",D1016="CO155E2-0CM003",D1016="CO155E2-0CM004",D1016="CO155E2-0CM005",D1016="CO155E2-08M001",D1016="CO155E2-08M002",D1016="CO155E2-08M003",D1016="CO155E2-08M004",D1016="CO155E2-08M005",D1016="CO155E2-08M006",D1016="CO155E2-08M007",D1016="CO155E2-08M008",D1016="CO155E2-08M009",D1016="CO155E2-08M010",D1016="CO155E2-08M020",D1016="CO155E2-0ZM001",D1016="CO155E2-0ZM002",D1016="CO155E2-09M002",D1016="NPC06UZDB-WT001M",D1016="NPC06UZDB-WT002M",D1016="NPC06UZDB-WT003M",D1016="NPC06UZDB-WT004M",D1016="NPC06UZDB-WT005M",D1016="NPC06UZDB-WT006M",D1016="NPC06UZDB-WT008M",D1016="NPC06UZDB-WT010M",D1016="NPC06UZDB-WT015M",D1016="NPC06UZDB-WT020M",),E1016*2,0)</f>
        <v>400</v>
      </c>
      <c r="BX1016" s="67">
        <f t="shared" si="1817"/>
        <v>96554</v>
      </c>
      <c r="BY1016" s="66"/>
      <c r="BZ1016" s="66">
        <f>IF(OR(D1016="CO155E2-0CM020",D1016="NPC06UZDB-YL020M",D1016="NPC06UZDB-OR050C",D1016="NPC06UZDB-WT020C",D1016="CO155E2-0ZC750",D1016="CO155E2-09M008",D1016="NPC06UZDB-BL011M",D1016="NPC06UZDB-OR008M",D1016="NPC06UZDB-WT450C",D1016="NPC06UZDB-GN015M",D1016="NPC06UZDB-RD015M",D1016="NPC06UZDB-YL004M",D1016="CO155E2-07C150",D1016="NPC06UZDB-WT015C",D1016="NPC06UZDB-GY350C",D1016="NPC06UZDB-OR350C",D1016="NPC06UZDB-YL003M",D1016="CO155E2-0MC150 ",D1016="NPC06UZDB-YL250C",D1016="CO155E2-09C050",D1016="NPC06UZDB-GN250C",D1016="NPC06UZDB-BL250C",D1016="NPC06UZDB-WT004M",D1016="NPC06UZDB-BL009M",D1016="NPC06UZDB-GY020C",D1016="NPC06UZDB-GN020C",D1016="NPC06UZDB-RD020C",D1016="NPC06UZDB-YL020C",D1016="NPC06UZDB-GY030M",D1016="CO155E2-0MC250",D1016="CO155E2-0MC150",D1016="NPC06UZDB-BL020C",D1016="NPC06UZDB-OR150C",D1016="NPC06UZDB-BL012M",D1016="NPC06UZDB-BK350C",D1016="NPC06UZDB-GN350C",D1016="NPC06UZDB-GN450C",D1016="NPC06UZDB-GY350C",D1016="NPC06UZDB-OR350C",D1016="NPC06UZDB-YL350C",D1016="CO155E2-0CM007",D1016="NPC06UZDB-GN007M",D1016="NPC06UZDB-GY150C",D1016="NPC06UZDB-BL015C",D1016="NPC06UZDB-BL030C",D1016="NPC06UZDB-BL013M",D1016="NPC06UZDB-WT016M",D1016="CO155E2-0ZC050",D1016="CO155E2-0ZC250",D1016="CO155E2-0ZM009",D1016="CO155E2-0ZM008",D1016="CO155E2-0ZM006",D1016="CO155E2-0ZM012",D1016="NPC06UZDB-BK016M",D1016="NPC06UZDB-BK011M",D1016="NPC06UZDB-GY250C",D1016="NPC06UZDB-GY007M",D1016="CO155E2-07M015",D1016="CO155E2-0ZM004",D1016="CO155E2-09M004",D1016="CO155E2-0CC050",D1016="CO155E2-09M015",D1016="CO155E2-0ZC150",D1016="CO155E2-01M007",D1016="CO155E2-07M010",D1016="NPC06UZDB-YL050C",D1016="NPC06UZDB-OR007M",D1016="NPC06UZDB-GN050C",D1016="NPC06UZDB-WT012M",D1016="NPC06UZDB-GY006M",D1016="NPC06UZDB-GY008M",D1016="CO155E2-0ZM015",D1016="NPC06UZDB-RD050C",D1016="NPC06UZDB-RD150C",D1016="NPC06UZDB-WT009M",D1016="CO155E2-01M004",D1016="NPC06UZDB-OR015M",D1016="NPC06UZDB-GN750C",D1016="NPC06UZDB-WT750C",D1016="CO155E2-0MM010",D1016="CO155E2-07M005",D1016="CO155E2-07M007",D1016="NPC06UZDB-BK750C",D1016="CO155E2-07C050",D1016="CO155E2-01M007",D1016="CO155E2-0MC050",D1016="NPC06UZDB-BK010M",D1016="NPC06UZDB-BK150C",D1016="NPC06UZDB-BK250C",D1016="NPC06UZDB-RD750C",D1016="NPC06UZDB-WT030M",D1016="CO155E2-01C050",D1016="CO155E2-08C750",D1016="NPC06UZDB-WT050M",D1016="NPC06UZDB-GY050C",D1016="CO155E2-0ZM010",D1016="NPC06UZDB-BK007M",D1016="CO155E2-0CC250",D1016="NPC06UZDB-WT007M",D1016="CO155E2-06C150",D1016="NPC06UZDB-WT025M",D1016="NPC06UZDB-WT025C",D1016="NPC06UZDB-GY750C",D1016="NPC06UZDB-WT250C",D1016="CO155E2-09M010",D1016="CO155E2-06M001",D1016="CO155E2-0ZM005",D1016="NPC06UZDB-YL010M",D1016="NPC06UZDB-GN150C",D1016="NPC06UZDB-RD005M",D1016="NPC06UZDB-GY007M",D1016="NPC06UZDB-GY020M",D1016="NPC06UZDB-YL005M",D1016="NPC06UZDB-YL007M",D1016="NPC06UZDB-YL150C",D1016="NPC06UZDB-OR750C",D1016="CO155E2-0ZC150",D1016="CO155E2-0ZM015",D1016="NPC06UZDB-OR020M",D1016="CO155E2-09M015",D1016="CO155E2-0MM015",D1016="CO155E2-01C150",D1016="CO155E2-01C250",D1016="CO155E2-01M015",D1016="CO155E2-07C150",D1016="CO155E2-08C250",D1016="CO155E2-09C150",D1016="CO155E2-0CC150",D1016="CO155E2-0CM015",D1016="CO155E2-01M003",D1016="CO155E2-01M005",D1016="NPC06UZDB-GN020M",D1016="CO155E2-09M005",D1016="NPC06UZDB-BK005M",D1016="NPC06UZDB-BL020M",D1016="NPC06UZDB-RD010M",D1016="NPC06UZDB-RD020M",D1016="CO155E2-08M015",D1016="CO155E2-08C150",D1016="CO155E2-01M001",D1016="CO155E2-01M002",D1016="CO155E2-06M003",D1016="CO155E2-07M001",D1016="CO155E2-09M003",D1016="CO155E2-09M001",D1016="CO155E2-09M007",D1016="CO155E2-0ZM003",D1016="CO155E2-0MM003",D1016="CO155E2-0MM005",D1016="CO155E2-0MM007",D1016="CO155E2-0ZM007",D1016="CO155E2-01M010",D1016="NPC06UZDB-WT150C",D1016="NPC06UZDB-WT050C",D1016="CO155E2-0CM010",D1016="CO155E2-08F008",D1016="CO155E2-08F005",D1016="CO155E2-08C050",D1016="NPC06UZDB-BL750C",D1016="CO155E2-07M003",D1016="NPC06UZDB-BL150C",D1016="NPC06UZDB-BL020M",D1016="NPC06UZDB-BL050C",D1016="NPC06UZDB-BL008M",D1016="NPC06UZDB-BL006M",D1016="NPC06UZDB-GY450C",D1016="NPC06UZDB-GY015M",D1016="NPC06UZDB-GY150C",D1016="NPC06UZDB-BL010M",D1016="NPC06UZDB-GN010M",D1016="NPC06UZDB-BK050C",D1016="NPC06UZDB-GN125C",D1016="NPC06UZDB-GN012M",D1016="NPC06UZDB-BK001M",D1016="NPC06UZDB-BL007M",D1016="NPC06UZDB-GY450C",D1016="NPC06UZDB-OR050C",D1016="CO155E2-0MM001",D1016="CO155E2-06M002",D1016="CO155E2-0MM002",D1016="NPC06UZDB-GN001M",D1016="NPC06UZDB-GN002M",D1016="NPC06UZDB-GN003M",D1016="NPC06UZDB-GN004M",D1016="NPC06UZDB-GN005M",D1016="NPC06UZDB-GN006M",D1016="NPC06UZDB-WT050C",D1016="NPC06UZDB-OR001M",D1016="NPC06UZDB-OR002M",D1016="NPC06UZDB-OR003M",D1016="NPC06UZDB-OR004M",D1016="NPC06UZDB-OR005M",D1016="NPC06UZDB-OR006M",D1016="NPC06UZDB-OR010M",D1016="CO155E2-07M002",D1016="NPC06UZDB-RD001M",D1016="NPC06UZDB-RD002M",D1016="NPC06UZDB-RD002M",D1016="NPC06UZDB-RD003M",D1016="NPC06UZDB-RD004M",D1016="CO155E2-0ZM001",D1016="CO155E2-0ZM002",D1016="NPC06UZDB-BK002M",D1016="NPC06UZDB-BK003M",D1016="NPC06UZDB-BL001M",D1016="NPC06UZDB-BL002M",D1016="NPC06UZDB-BL003M",D1016="NPC06UZDB-BL004M",D1016="NPC06UZDB-BL005M",D1016="NPC06UZDB-BL015M",D1016="NPC06UZDB-GY010M",D1016="NPC06UZDB-GY001M",D1016="NPC06UZDB-GY002M",D1016="NPC06UZDB-GY003M",D1016="NPC06UZDB-GY004M",D1016="NPC06UZDB-GY005M",D1016="NPC06UZDB-YL001M",D1016="NPC06UZDB-YL002M",D1016="NPC06UZDB-YL003M",D1016="CO155E2-0CM001",D1016="CO155E2-0CM002",D1016="CO155E2-0CM003",D1016="CO155E2-0CM004",D1016="CO155E2-0CM005",D1016="CO155E2-08M001",D1016="CO155E2-08M002",D1016="CO155E2-08M003",D1016="CO155E2-08M004",D1016="CO155E2-08M005",D1016="CO155E2-08M006",D1016="CO155E2-08M007",D1016="CO155E2-08M008",D1016="CO155E2-08M009",D1016="CO155E2-08M010",D1016="CO155E2-08M020",D1016="CO155E2-0ZM001",D1016="CO155E2-0ZM002",D1016="CO155E2-09M002",D1016="NPC06UZDB-WT001M",D1016="NPC06UZDB-WT002M",D1016="NPC06UZDB-WT003M",D1016="NPC06UZDB-WT004M",D1016="NPC06UZDB-WT005M",D1016="NPC06UZDB-WT006M",D1016="NPC06UZDB-WT008M",D1016="NPC06UZDB-WT010M",D1016="NPC06UZDB-WT015M",D1016="NPC06UZDB-WT020M",),E1016*2,0)</f>
        <v>400</v>
      </c>
      <c r="CA1016" s="67">
        <f t="shared" si="1815"/>
        <v>27755</v>
      </c>
      <c r="CB1016" s="66"/>
      <c r="CC1016" s="66">
        <f t="shared" si="1853"/>
        <v>0</v>
      </c>
      <c r="CD1016" s="67">
        <f t="shared" si="1855"/>
        <v>31639.64</v>
      </c>
      <c r="CE1016" s="66"/>
      <c r="CF1016" s="66">
        <f t="shared" si="1858"/>
        <v>0</v>
      </c>
      <c r="CG1016" s="67">
        <f t="shared" si="1782"/>
        <v>3663.6999999999994</v>
      </c>
      <c r="CH1016" s="66"/>
      <c r="CI1016" s="66">
        <f t="shared" si="1836"/>
        <v>0</v>
      </c>
      <c r="CJ1016" s="67">
        <f t="shared" si="1797"/>
        <v>6757.8</v>
      </c>
      <c r="CK1016" s="66"/>
      <c r="CL1016" s="68">
        <f t="shared" si="1867"/>
        <v>0</v>
      </c>
      <c r="CM1016" s="79">
        <f t="shared" si="1783"/>
        <v>4847.4799999999996</v>
      </c>
      <c r="CN1016" s="66"/>
      <c r="CO1016" s="68">
        <f t="shared" si="1838"/>
        <v>0</v>
      </c>
      <c r="CP1016" s="79">
        <f t="shared" si="1784"/>
        <v>3955</v>
      </c>
      <c r="CQ1016" s="66"/>
      <c r="CR1016" s="68">
        <f t="shared" si="1839"/>
        <v>0</v>
      </c>
      <c r="CS1016" s="79">
        <f t="shared" si="1869"/>
        <v>5186</v>
      </c>
      <c r="CT1016" s="66"/>
      <c r="CU1016" s="68">
        <f t="shared" si="1840"/>
        <v>0</v>
      </c>
      <c r="CV1016" s="79">
        <f t="shared" si="1785"/>
        <v>6929</v>
      </c>
      <c r="CW1016" s="66"/>
      <c r="CX1016" s="66">
        <f t="shared" si="1866"/>
        <v>0</v>
      </c>
      <c r="CY1016" s="40">
        <f t="shared" si="1859"/>
        <v>1186.9599999999982</v>
      </c>
      <c r="CZ1016" s="65"/>
      <c r="DA1016" s="66">
        <f t="shared" si="1841"/>
        <v>0</v>
      </c>
      <c r="DB1016" s="67">
        <f t="shared" si="1798"/>
        <v>59370</v>
      </c>
      <c r="DC1016" s="66"/>
      <c r="DD1016" s="66">
        <f t="shared" si="1842"/>
        <v>0</v>
      </c>
      <c r="DE1016" s="67">
        <f t="shared" si="1799"/>
        <v>106141</v>
      </c>
      <c r="DF1016" s="66"/>
      <c r="DG1016" s="69">
        <f t="shared" si="1843"/>
        <v>0</v>
      </c>
      <c r="DH1016" s="67">
        <f t="shared" si="1856"/>
        <v>441034</v>
      </c>
      <c r="DI1016" s="66"/>
      <c r="DJ1016" s="66">
        <f t="shared" si="1844"/>
        <v>0</v>
      </c>
      <c r="DK1016" s="67">
        <f t="shared" si="1786"/>
        <v>3768</v>
      </c>
      <c r="DM1016" s="206">
        <f t="shared" si="1845"/>
        <v>0</v>
      </c>
      <c r="DN1016" s="25">
        <f t="shared" si="1774"/>
        <v>0</v>
      </c>
      <c r="DO1016" s="5"/>
      <c r="DP1016" s="43">
        <f t="shared" si="1846"/>
        <v>0</v>
      </c>
      <c r="DQ1016" s="27">
        <f t="shared" si="1787"/>
        <v>6819.5</v>
      </c>
      <c r="DR1016" s="5"/>
      <c r="DS1016" s="43">
        <f t="shared" si="1847"/>
        <v>0</v>
      </c>
      <c r="DT1016" s="27">
        <f t="shared" si="1788"/>
        <v>4846</v>
      </c>
      <c r="DU1016" s="5"/>
      <c r="DV1016" s="43">
        <f t="shared" si="1848"/>
        <v>0</v>
      </c>
      <c r="DW1016" s="27">
        <f t="shared" si="1789"/>
        <v>4835</v>
      </c>
      <c r="DX1016" s="5"/>
      <c r="DY1016" s="22">
        <f t="shared" si="1849"/>
        <v>0</v>
      </c>
      <c r="DZ1016" s="25">
        <f t="shared" si="1790"/>
        <v>523</v>
      </c>
      <c r="EA1016" s="22"/>
      <c r="EB1016" s="22">
        <f t="shared" si="1850"/>
        <v>0</v>
      </c>
      <c r="EC1016" s="28">
        <f t="shared" si="1791"/>
        <v>369</v>
      </c>
      <c r="ED1016" s="5"/>
      <c r="EE1016" s="43">
        <f t="shared" si="1851"/>
        <v>0</v>
      </c>
      <c r="EF1016" s="27">
        <f t="shared" si="1792"/>
        <v>4769</v>
      </c>
      <c r="EG1016" s="66"/>
      <c r="EH1016" s="66">
        <f t="shared" si="1852"/>
        <v>0</v>
      </c>
      <c r="EI1016" s="67">
        <f t="shared" si="1793"/>
        <v>22617</v>
      </c>
      <c r="EJ1016" s="66"/>
      <c r="EK1016" s="66">
        <f t="shared" si="1807"/>
        <v>0</v>
      </c>
      <c r="EL1016" s="67">
        <f t="shared" si="1794"/>
        <v>21247</v>
      </c>
      <c r="EM1016" s="110">
        <f t="shared" si="1808"/>
        <v>197043.98193876006</v>
      </c>
    </row>
    <row r="1017" spans="1:143" ht="11.25" customHeight="1" x14ac:dyDescent="0.25">
      <c r="A1017" s="11">
        <v>46172</v>
      </c>
      <c r="B1017" s="187"/>
      <c r="C1017" s="176">
        <v>8005016267</v>
      </c>
      <c r="D1017" s="17" t="s">
        <v>122</v>
      </c>
      <c r="E1017" s="18">
        <v>60</v>
      </c>
      <c r="F1017" s="19">
        <v>2</v>
      </c>
      <c r="G1017" s="20">
        <v>191516052314</v>
      </c>
      <c r="H1017" s="66"/>
      <c r="I1017" s="41">
        <f t="shared" ref="I1017:I1048" si="1873">IF(OR(D1017="NPC6ASZDB-RD015M",D1017="NPC06SZDB-OR050C",D1017="NPC6ASZDB-WT008M",D1017="NPC6ASZDB-WT018M",D1017="NPC6ASZDB-WT023M",D1017="NPC6ASZDB-WT024M",D1017="NPC6ASZDB-OR020M",D1017="NPC6ASZDB-RD006M",D1017="NPC6ASZDB-WT017M",D1017="NPC6ASZDB-GY750C",D1017="NPC6ASZDB-YL015M",D1017="NPC6ASZDB-BL004M ",D1017="NPC6ASZDB-WT016M",D1017="NPC06SZDB-BK006M",D1017="NPC06SZDB-BK007M",D1017="NPC6ASZDB-OR750C",D1017="NPC06SZDB-BK004M",D1017="NPC06SZDB-BL015M",D1017="NPC6ASZDB-BL013C",D1017="NPC6ASZDB-BL030C",D1017="NPC6ASZDB-GY009M",D1017="NPC06SZDB-BK002M",D1017="NPC6ASZDB-GY025C",D1017="NPC06SZDB-BK003M",D1017="NPC06SZDB-GY005M",D1017="NPC6ASZDB-RD020C",D1017="NPC06SZDB-YL040M",D1017="NPC6ASZDB-GY125C",D1017="NPC06SZDB-YL002M",D1017="NPC6ASZDB-WT100M",D1017="NPC6ASZDB-RD008M",D1017="NPC6ASZDB-YL009M",D1017="NPC6ASZDB-VT010M",D1017="NPC6ASZDB-OR007M",D1017="NPC6ASZDB-VT007M",D1017="NPC6ASZDB-BK007M",D1017="NPC6ASZDB-GY350C",D1017="NPC6ASZDB-YL350C",D1017="NPC6ASZDB-OR350C",D1017="NPC6ASZDB-VT350C",D1017="NPC6ASZDB-BL350C",D1017="NPC6ASZDB-RD350C",D1017="NPC6ASZDB-BK350C",D1017="NPC6ASZDB-VT003M",D1017="NPC6ASZDB-OR250C",D1017="NPC6ASZDB-VT250C",D1017="NPC6ASZDB-VT002M",D1017="NPC6ASZDB-VT050C",D1017="NPC6ASZDB-VT001M",D1017="NPC6ASZDB-VT150C",D1017="NPC6ASZDB-WT017C",D1017="NPC6ASZDB-RD030C",D1017="NPC6ASZDB-WT030C",D1017="NPC6ASZDB-OR020M",D1017="NPC6ASZDB-OR015M",D1017="NPC06SZDB-WT025C",D1017="NPC6ASZDB-WT013M",D1017="NPC6ASZDB-GY075C",D1017="NPC6ASZDB-BK075C",D1017="NPC6ASZDB-BK125C",D1017="NPC6ASZDB-GN250C",D1017="NPC6ASZDB-WT011M",D1017="NPC6ASZDB-WT014M",D1017="NPC6ASZDB-OR005M",D1017="NPC6ASZDB-GY006M",D1017="NPC6ASZDB-WT550C",D1017="NPC6ASZDB-WT650C",D1017="NPC6ASZDB-WT850C",D1017="NPC6ASZDB-WT950C",D1017="NPC6ASZDB-RD250C",D1017="NPC06SZDB-GY015C",D1017="NPC06SZDB-BL020C",D1017="NPC06SZDB-YL015C",D1017="NPC6ASZDB-BL012M",D1017="NPC6ASZDB-WT020C",D1017="NPC6ASZDB-BL008M",D1017="NPC6ASZDB-BL009M",D1017="NPC6ASZDB-WT022M",D1017="NPC6ASZDB-YL007M",D1017="NPC06SZDB-WT250C",D1017="NPC6ASZDB-BL007M",D1017="NPC6ASZDB-BK050C",D1017="NPC6ASZDB-BK025C",D1017="NPC6ASZDB-BL750C",D1017="NPC6ASZDB-OR010M",D1017="NPC06SZDB-RD015M",D1017="NPC6ASZDB-YL012M",D1017="NPC6ASZDB-YL020M",D1017="NPC6ASZDB-YL030M",D1017="NPC6ASZDB-RD050C",D1017="NPC06SZDB-BL050C",D1017="NPC06SZDB-RD050C",D1017="NPC06SZDB-YL050C",D1017="NPC06SZDB-YL003M",D1017="NPC06SZDB-GN002M",D1017="NPC6ASZDB-RD010M",D1017="NPC6ASZDB-GY450C",D1017="NPC6ASZDB-WT006M",D1017="NPC6ASZDB-BL250C",D1017="NPC6ASZDB-GY050C",D1017="NPC6ASZDB-YL250C",D1017="NPC6ASZDB-YL008M",D1017="NPC06SZDB-YL010M",D1017="NPC6ASZDB-GY008M",D1017="NPC06SZDB-RD005M",D1017="NPC6ASZDB-BL050C",D1017="NPC6ASZDB-WT450C",D1017="NPC6ASZDB-OR050C",D1017="NPC06SZDB-GN010M",D1017="NPC06SZDB-RD010M",D1017="NPC06SZDB-BL010M",D1017="NPC6ASZDB-GY050C",D1017="NPC6ASZDB-YL025C",D1017="NPC6ASZDB-BK250C",D1017="NPC6ASZDB-BK004M",D1017="NPC6ASZDB-YL006M",D1017="NPC06SZDB-WT007M",D1017="NPC6ASZDB-BL015M",D1017="NPC6ASZDB-BL020M",D1017="NPC6ASZDB-GN010M",D1017="NPC6ASZDB-GN015M",D1017="NPC6ASZDB-GY250C",D1017="NPC6ASZDB-BK030M",D1017="NPC06SZDB-GY003M",D1017="NPC06SZDB-BL150C",D1017="NPC6ASZDB-BK013M",D1017="NPC6ASZDB-OR150C",D1017="NPC6ASZDB-GY007M",D1017="NPC6ASZDB-BK750C",D1017="NPC06SZDB-GN003M",D1017="NPC06SZDB-BK150C",D1017="NPC06SZDB-BK001M",D1017="NPC6ASZDB-RD007M",D1017="NPC6ASZDB-RD010M",D1017="NPC06SZDB-GY006M",D1017="NPC06SZDB-GY015M",D1017="NPC06SZDB-BK050C",D1017="NPC6ASZDB-BL010M",D1017="NPC6ASZDB-GN025C",D1017="NPC6ASZDB-WT009M",D1017="NPC6ASZDB-OR004M",D1017="NPC6ASZDB-WT075C",D1017="NPC6ASZDB-WT175C",D1017="NPC06SZDB-GY001M",D1017="NPC06SZDB-GY002M",D1017="NPC6ASZDB-WT125C",D1017="NPC6ASZDB-WT225C",D1017="NPC6ASZDB-WT275C",D1017="NPC6ASZDB-GY015M",D1017="NPC6ASZDB-RD001M",D1017="NPC6ASZDB-RD005M",D1017="NPC6ASZDB-WT025C",D1017="NPC6ASZDB-YL001M",D1017="NPC6ASZDB-YL005M",D1017="NPC06SZDB-GY010M",D1017="NPC06SZDB-YL005M",D1017="NPC06SZDB-YL001M",D1017="NPC6ASZDB-BK150C",D1017="NPC6ASZDB-BL030M",D1017="NPC6ASZDB-GY003M",D1017="NPC6ASZDB-YL050C",D1017="NPC6ASZDB-YL010M",D1017="NPC6ASZDB-OR010M",D1017="NPC06SZDB-YL150C",D1017="NPC6ASZDB-OR005M",D1017="NPC06SZDB-OR002M",D1017="NPC6ASZDB-RD150C",D1017="NPC6ASZDB-WT025M",D1017="NPC6ASZDB-WT150C",D1017="NPC6ASZDB-WT012M",D1017="NPC6ASZDB-WT250C",D1017="NPC6ASZDB-WT350C",D1017="NPC6ASZDB-YL002M",D1017="NPC6ASZDB-BL150C",D1017="NPC6ASZDB-WT015M",D1017="NPC6ASZDB-YL150C",D1017="NPC6ASZDB-YL003M",D1017="NPC6ASZDB-WT750C",D1017="NPC6ASZDB-GN050C",D1017="NPC6ASZDB-WT008M",D1017="NPC06SZDB-OR010M",D1017="NPC6ASZDB-GY150C",D1017="NPC6ASZDB-GN150C",D1017="NPC6ASZDB-OR001M",D1017="NPC6ASZDB-OR002M",D1017="NPC6ASZDB-OR003M",D1017="NPC06SZDB-RD002M",D1017="NPC06SZDB-RD150C",D1017="NPC6ASZDB-BK015M",D1017="NPC06SZDB-GN001M",D1017="NPC06SZDB-GN150C",D1017="NPC06SZDB-WT030M",D1017="NPC06SZDB-WT750C",D1017="NPC06SZDB-WT015M",D1017="NPC6ASZDB-WT030M",D1017="NPC06SZDB-RD001M",D1017="NPC06SZDB-RD003M",D1017="NPC06SZDB-OR003M",D1017="NPC06SZDB-OR001M",D1017="NPC06SZDB-BL001M",D1017="NPC06SZDB-BL003M",D1017="NPC06SZDB-WT150C",D1017="NPC06SZDB-BL002M",D1017="NPC6ASZDB-WT050C",D1017="NPC06SZDB-WT050C",D1017="NPC06SZDB-WT001M",D1017="NPC06SZDB-WT002M",D1017="NPC06SZDB-WT003M",D1017="NPC06SZDB-WT004M",D1017="NPC06SZDB-WT005M",D1017="NPC06SZDB-WT010M",D1017="NPC06SZDB-WT020M",D1017=1711815,D1017="NPC6ASZDB-GN001M",D1017="NPC6ASZDB-GN002M",D1017="NPC6ASZDB-GN003M",D1017="NPC6ASZDB-GN004M",D1017="NPC6ASZDB-GN005M",D1017="NPC6ASZDB-GN020M",D1017="NPC6ASZDB-GN030M",D1017="NPC6ASZDB-WT001M",D1017="NPC6ASZDB-WT002M",D1017="NPC6ASZDB-WT003M",D1017="NPC6ASZDB-WT004M",D1017="NPC6ASZDB-WT006M",D1017="NPC6ASZDB-WT007M",D1017="NPC6ASZDB-WT004M",D1017="NPC6ASZDB-WT005M",D1017="NPC6ASZDB-WT010M",D1017="NPC6ASZDB-WT020M",D1017="NPC6ASZDB-RD002M",D1017="NPC6ASZDB-RD003M",D1017="NPC6ASZDB-RD020M",D1017="NPC6ASZDB-GY001M",D1017="NPC6ASZDB-GY002M",D1017="NPC6ASZDB-GY003M",D1017="NPC6ASZDB-GY004M",D1017="NPC6ASZDB-GY005M",D1017="NPC6ASZDB-GY010M",D1017="NPC6ASZDB-GY020M",D1017="NPC6ASZDB-GY025M",D1017="NPC6ASZDB-GY030M",D1017="NPC6ASZDB-BL001M",D1017="NPC6ASZDB-BL002M",D1017="NPC6ASZDB-BL003M",D1017="NPC6ASZDB-BL004M",D1017="NPC6ASZDB-BL005M",D1017="NPC6ASZDB-BL010M",D1017="NPC6ASZDB-BK001M",D1017="NPC6ASZDB-BK002M",D1017="NPC6ASZDB-BK003M",D1017="NPC6ASZDB-BK005M",D1017="NPC6ASZDB-BK010M",D1017="NPC6ASZDB-BK020M",),E1017*2,0)</f>
        <v>0</v>
      </c>
      <c r="J1017" s="48">
        <f t="shared" ref="J1017:J1080" si="1874">J1016+H1017-I1017</f>
        <v>116093</v>
      </c>
      <c r="K1017" s="66"/>
      <c r="L1017" s="41">
        <f t="shared" ref="L1017:L1048" si="1875">IF(OR(D1017="NPC6ASZDB-RD015M",D1017="NPC6ASZDB-GN750C",D1017="NPC6ASZDB-WT035M",D1017="NPC6ASZDB-WT028M ",D1017="NPC6ASZDB-WT019M",D1017="NPC06SZDB-GN050C",D1017="NPC06SZDB-OR050C",D1017="NPC6ASZDB-WT018M",D1017="NPC6ASZDB-WT023M",D1017="NPC6ASZDB-WT024M",D1017="NPC6ASZDB-OR020M",D1017="NPC6ASZDB-RD006M",D1017="NPC6ASZDB-WT017M",D1017="NPC6ASZDB-GY750C",D1017="NPC6ASZDB-YL015M",D1017="NPC6ASZDB-BL004M ",D1017="NPC6ASZDB-WT016M",D1017="NPC06SZDB-BK006M",D1017="NPC06SZDB-BK007M",D1017="NPC6ASZDB-OR750C",D1017="NPC06SZDB-BK004M",D1017="NPC06SZDB-BL015M",D1017="NPC6ASZDB-BL013C",D1017="NPC6ASZDB-BL030C",D1017="NPC6ASZDB-GY009M",D1017="NPC06SZDB-BK002M",D1017="NPC6ASZDB-GY025C",D1017="NPC06SZDB-BK003M",D1017="NPC06SZDB-GY005M",D1017="NPC6ASZDB-RD020C",D1017="NPC06SZDB-YL040M",D1017="NPC6ASZDB-GY125C",D1017="NPC06SZDB-YL002M",D1017="NPC6ASZDB-WT100M",D1017="NPC6ASZDB-RD008M",D1017="NPC6ASZDB-YL009M",D1017="NPC6ASZDB-VT010M",D1017="NPC6ASZDB-OR007M",D1017="NPC6ASZDB-VT007M",D1017="NPC6ASZDB-BK007M",D1017="NPC6ASZDB-GY350C",D1017="NPC6ASZDB-YL350C",D1017="NPC6ASZDB-OR350C",D1017="NPC6ASZDB-VT350C",D1017="NPC6ASZDB-BL350C",D1017="NPC6ASZDB-RD350C",D1017="NPC6ASZDB-BK350C",D1017="NPC6ASZDB-VT003M",D1017="NPC6ASZDB-OR250C",D1017="NPC6ASZDB-VT250C",D1017="NPC6ASZDB-VT002M",D1017="NPC6ASZDB-VT050C",D1017="NPC6ASZDB-VT001M",D1017="NPC6ASZDB-VT150C",D1017="NPC6ASZDB-WT017C",D1017="NPC6ASZDB-RD030C",D1017="NPC6ASZDB-WT030C",D1017="NPC6ASZDB-OR020M",D1017="NPC6ASZDB-OR015M",D1017="NPC06SZDB-WT025C",D1017="NPC6ASZDB-WT013M",D1017="NPC6ASZDB-GY075C",D1017="NPC6ASZDB-BK075C",D1017="NPC6ASZDB-BK125C",D1017="NPC6ASZDB-GN250C",D1017="NPC6ASZDB-WT011M",D1017="NPC6ASZDB-WT014M",D1017="NPC6ASZDB-OR005M",D1017="NPC6ASZDB-GY006M",D1017="NPC6ASZDB-WT550C",D1017="NPC6ASZDB-WT650C",D1017="NPC6ASZDB-WT850C",D1017="NPC6ASZDB-WT950C",D1017="NPC6ASZDB-RD250C",D1017="NPC06SZDB-GY015C",D1017="NPC06SZDB-BL020C",D1017="NPC06SZDB-YL015C",D1017="NPC6ASZDB-BL012M",D1017="NPC6ASZDB-WT020C",D1017="NPC6ASZDB-BL008M",D1017="NPC6ASZDB-BL009M",D1017="NPC6ASZDB-WT022M",D1017="NPC6ASZDB-YL007M",D1017="NPC06SZDB-WT250C",D1017="NPC6ASZDB-BL007M",D1017="NPC6ASZDB-BK050C",D1017="NPC6ASZDB-BK025C",D1017="NPC6ASZDB-BL750C",D1017="NPC6ASZDB-OR010M",D1017="NPC06SZDB-RD015M",D1017="NPC6ASZDB-YL012M",D1017="NPC6ASZDB-YL030M",D1017="NPC6ASZDB-YL020M",D1017="NPC6ASZDB-RD050C",D1017="NPC06SZDB-BL050C",D1017="NPC06SZDB-RD050C",D1017="NPC06SZDB-YL050C",D1017="NPC06SZDB-YL003M",D1017="NPC06SZDB-GN002M",D1017="NPC6ASZDB-RD010M",D1017="NPC6ASZDB-GY450C",D1017="NPC6ASZDB-WT006M",D1017="NPC6ASZDB-BL250C",D1017="NPC6ASZDB-GY050C",D1017="NPC6ASZDB-YL250C",D1017="NPC6ASZDB-YL008M",D1017="NPC06SZDB-YL010M",D1017="NPC6ASZDB-GY008M",D1017="NPC06SZDB-RD005M",D1017="NPC6ASZDB-BL050C",D1017="NPC6ASZDB-WT450C",D1017="NPC6ASZDB-OR050C",D1017="NPC06SZDB-GN010M",D1017="NPC06SZDB-RD010M",D1017="NPC06SZDB-BL010M",D1017="NPC6ASZDB-GY050C",D1017="NPC6ASZDB-YL025C",D1017="NPC6ASZDB-BK250C",D1017="NPC6ASZDB-BK004M",D1017="NPC6ASZDB-YL006M",D1017="NPC06SZDB-WT007M",D1017="NPC6ASZDB-BL015M",D1017="NPC6ASZDB-BL020M",D1017="NPC6ASZDB-GN010M",D1017="NPC6ASZDB-GN015M",D1017="NPC6ASZDB-GY250C",D1017="NPC6ASZDB-BK030M",D1017="NPC06SZDB-GY003M",D1017="NPC06SZDB-BL150C",D1017="NPC6ASZDB-BK013M",D1017="NPC6ASZDB-OR150C",D1017="NPC6ASZDB-GY007M",D1017="NPC6ASZDB-BK750C",D1017="NPC06SZDB-GN003M",D1017="NPC06SZDB-BK150C",D1017="NPC06SZDB-BK001M",D1017="NPC6ASZDB-RD007M",D1017="NPC6ASZDB-RD010M",D1017="NPC06SZDB-GY006M",D1017="NPC06SZDB-GY015M",D1017="NPC06SZDB-BK050C",D1017="NPC6ASZDB-GN025C",D1017="NPC6ASZDB-WT009M",D1017="NPC6ASZDB-OR004M",D1017="NPC6ASZDB-WT075C",D1017="NPC6ASZDB-WT175C",D1017="NPC06SZDB-GY001M",D1017="NPC06SZDB-GY002M",D1017="NPC6ASZDB-WT125C",D1017="NPC6ASZDB-WT225C",D1017="NPC6ASZDB-WT275C",D1017="NPC6ASZDB-GY015M",D1017="NPC6ASZDB-RD001M",D1017="NPC6ASZDB-RD005M",D1017="NPC6ASZDB-WT025C",D1017="NPC6ASZDB-YL001M",D1017="NPC6ASZDB-YL005M",D1017="NPC06SZDB-GY010M",D1017="NPC06SZDB-YL005M",D1017="NPC06SZDB-YL001M",D1017="NPC6ASZDB-BK150C",D1017="NPC6ASZDB-BL030M",D1017="NPC6ASZDB-YL050C",D1017="NPC6ASZDB-YL010M",D1017="NPC6ASZDB-OR010M",D1017="NPC06SZDB-YL150C",D1017="NPC6ASZDB-OR005M",D1017="NPC06SZDB-OR002M",D1017="NPC6ASZDB-RD150C",D1017="NPC6ASZDB-WT025M",D1017="NPC6ASZDB-WT150C",D1017="NPC6ASZDB-WT012M",D1017="NPC6ASZDB-WT250C",D1017="NPC6ASZDB-WT350C",D1017="NPC6ASZDB-YL002M",D1017="NPC6ASZDB-BL150C",D1017="NPC6ASZDB-WT015M",D1017="NPC6ASZDB-YL150C",D1017="NPC6ASZDB-YL003M",D1017="NPC6ASZDB-WT750C",D1017="NPC6ASZDB-GN050C",D1017="NPC6ASZDB-WT008M",D1017="NPC06SZDB-OR010M",D1017="NPC6ASZDB-GY150C",D1017="NPC6ASZDB-GN150C",D1017="NPC6ASZDB-OR001M",D1017="NPC6ASZDB-OR002M",D1017="NPC6ASZDB-OR003M",D1017="NPC06SZDB-RD002M",D1017="NPC06SZDB-RD150C",D1017="NPC6ASZDB-BK015M",D1017="NPC06SZDB-GN001M",D1017="NPC06SZDB-GN150C",D1017="NPC06SZDB-WT030M",D1017="NPC06SZDB-WT750C",D1017="NPC06SZDB-WT015M",D1017="NPC6ASZDB-WT030M",D1017="NPC06SZDB-RD001M",D1017="NPC06SZDB-RD003M",D1017="NPC06SZDB-OR003M",D1017="NPC06SZDB-OR001M",D1017="NPC06SZDB-BL001M",D1017="NPC06SZDB-BL003M",D1017="NPC06SZDB-WT150C",D1017="NPC06SZDB-BL002M",D1017="NPC6ASZDB-WT050C",D1017="NPC06SZDB-WT050C",D1017="NPC06SZDB-WT001M",D1017="NPC06SZDB-WT002M",D1017="NPC06SZDB-WT003M",D1017="NPC06SZDB-WT004M",D1017="NPC06SZDB-WT005M",D1017="NPC06SZDB-WT010M",D1017="NPC06SZDB-WT020M",D1017="NPC6ASZDB-GN001M",D1017="NPC6ASZDB-GN002M",D1017="NPC6ASZDB-GN003M",D1017="NPC6ASZDB-GN004M",D1017="NPC6ASZDB-GN005M",D1017="NPC6ASZDB-GN020M",D1017="NPC6ASZDB-GN030M",D1017="NPC6ASZDB-WT001M",D1017="NPC6ASZDB-WT002M",D1017="NPC6ASZDB-WT003M",D1017="NPC6ASZDB-WT004M",D1017="NPC6ASZDB-WT005M",D1017="NPC6ASZDB-WT006M",D1017="NPC6ASZDB-WT007M",D1017="NPC6ASZDB-WT010M",D1017="NPC6ASZDB-WT020M",D1017="NPC6ASZDB-RD002M",D1017="NPC6ASZDB-RD003M",D1017="NPC6ASZDB-RD020M",D1017="NPC6ASZDB-GY001M",D1017="NPC6ASZDB-GY002M",D1017="NPC6ASZDB-GY003M",D1017="NPC6ASZDB-GY004M",D1017="NPC6ASZDB-GY005M",D1017="NPC6ASZDB-GY010M",D1017="NPC6ASZDB-GY020M",D1017="NPC6ASZDB-GY025M",D1017="NPC6ASZDB-GY030M",D1017="NPC6ASZDB-BL001M",D1017="NPC6ASZDB-BL002M",D1017="NPC6ASZDB-BL003M",D1017="NPC6ASZDB-BL004M",D1017="NPC6ASZDB-BL005M",D1017="NPC6ASZDB-BL010M",D1017="NPC6ASZDB-BK001M",D1017="NPC6ASZDB-BK002M",D1017="NPC6ASZDB-BK003M",D1017="NPC6ASZDB-BK005M",D1017="NPC6ASZDB-BK010M",D1017="NPC6ASZDB-BK020M",),E1017*2,0)</f>
        <v>0</v>
      </c>
      <c r="M1017" s="48">
        <f t="shared" si="1830"/>
        <v>7752</v>
      </c>
      <c r="N1017" s="66"/>
      <c r="O1017" s="41">
        <f t="shared" ref="O1017:O1048" si="1876">IF(OR(D1017="NPC6ASZDB-WT019M",D1017="NPC6ASZDB-RD015M",D1017="NPC06SZDB-BK006M",D1017="NPC06SZDB-BK007M",D1017="NPC6ASZDB-OR750C",D1017="NPC06SZDB-BK004M",D1017="NPC06SZDB-BL015M",D1017="NPC6ASZDB-BL013C",D1017="NPC6ASZDB-BL030C",D1017="NPC6ASZDB-GY009M",D1017="NPC06SZDB-BK002M",D1017="NPC6ASZDB-GY025C",D1017="NPC06SZDB-BK003M",D1017="NPC06SZDB-GY005M",D1017="NPC6ASZDB-RD020C",D1017="NPC06SZDB-YL040M",D1017="NPC6ASZDB-GY125C",D1017="NPC06SZDB-YL002M",D1017="NPC6ASZDB-WT100M",D1017="NPC6ASZDB-RD008M",D1017="NPC6ASZDB-YL009M",D1017="NPC6ASZDB-VT010M",D1017="NPC6ASZDB-OR007M",D1017="NPC6ASZDB-VT007M",D1017="NPC6ASZDB-BK007M",D1017="NPC6ASZDB-GY350C",D1017="NPC6ASZDB-YL350C",D1017="NPC6ASZDB-OR350C",D1017="NPC6ASZDB-VT350C",D1017="NPC6ASZDB-BL350C",D1017="NPC6ASZDB-RD350C",D1017="NPC6ASZDB-BK350C",D1017="NPC6ASZDB-VT003M",D1017="NPC6ASZDB-OR250C",D1017="NPC6ASZDB-VT250C",D1017="NPC6ASZDB-VT002M",D1017="NPC6ASZDB-VT050C",D1017="NPC6ASZDB-VT001M",D1017="NPC6ASZDB-VT150C",D1017="NPC6ASZDB-WT017C",D1017="NPC6ASZDB-RD030C",D1017="NPC6ASZDB-WT030C",D1017="NPC6ASZDB-OR020M",D1017="NPC6ASZDB-OR020M",D1017="NPC6ASZDB-OR015M",D1017="NPC06SZDB-WT025C",D1017="NPC6ASZDB-WT013M",D1017="NPC6ASZDB-BK175C",D1017="NPC6ASZDB-GY075C",D1017="NPC6ASZDB-BK075C",D1017="NPC6ASZDB-BK125C",D1017="NPC6ASZDB-GN250C",D1017="NPC6ASZDB-WT011M",D1017="NPC6ASZDB-WT014M",D1017="NPC6ASZDB-OR005M",D1017="NPC6ASZDB-GY006M",D1017="NPC6ASZDB-WT550C",D1017="NPC6ASZDB-WT650C",D1017="NPC6ASZDB-WT850C",D1017="NPC6ASZDB-WT950C",D1017="NPC6ASZDB-RD250C",D1017="NPC06SZDB-GY015C",D1017="NPC06SZDB-BL020C",D1017="NPC06SZDB-YL015C",D1017="NPC6ASZDB-BL012M",D1017="NPC6ASZDB-WT020C",D1017="NPC6ASZDB-BL008M",D1017="NPC6ASZDB-BL009M",D1017="NPC6ASZDB-WT022M",D1017="NPC6ASZDB-YL007M",D1017="NPC06SZDB-WT250C",D1017="NPC6ASZDB-BL007M",D1017="NPC6ASZDB-BK050C",D1017="NPC6ASZDB-BK025C",D1017="NPC6ASZDB-BL750C",D1017="NPC6ASZDB-OR010M",D1017="NPC06SZDB-RD015M",D1017="NPC6ASZDB-YL012M",D1017="NPC6ASZDB-YL030M",D1017="NPC6ASZDB-YL020M",D1017="NPC6ASZDB-RD050C",D1017="NPC06SZDB-BL050C",D1017="NPC06SZDB-RD050C",D1017="NPC06SZDB-YL050C",D1017="NPC06SZDB-YL003M",D1017="NPC06SZDB-GN002M",D1017="NPC6ASZDB-RD010M",D1017="NPC6ASZDB-GY450C",D1017="NPC6ASZDB-GY450C",D1017="NPC6ASZDB-BL250C",D1017="NPC6ASZDB-GY050C",D1017="NPC6ASZDB-YL250C",D1017="NPC6ASZDB-YL008M",D1017="NPC06SZDB-YL010M",D1017="NPC6ASZDB-GY008M",D1017="NPC06SZDB-RD005M",D1017="NPC6ASZDB-BL050C",D1017="NPC6ASZDB-WT450C",D1017="NPC6ASZDB-OR050C",D1017="NPC06SZDB-GN010M",D1017="NPC06SZDB-RD010M",D1017="NPC06SZDB-BL010M",D1017="NPC6ASZDB-GY050C",D1017="NPC6ASZDB-YL025C",D1017="NPC6ASZDB-BK250C",D1017="NPC6ASZDB-BK004M",D1017="NPC6ASZDB-YL006M",D1017="NPC06SZDB-WT007M",D1017="NPC6ASZDB-BL015M",D1017="NPC6ASZDB-BL020M",D1017="NPC6ASZDB-GN010M",D1017="NPC6ASZDB-GN015M",D1017="NPC6ASZDB-GY250C",D1017="NPC6ASZDB-BK030M",D1017="NPC06SZDB-GY003M",D1017="NPC06SZDB-BL150C",D1017="NPC6ASZDB-BK013M",D1017="NPC6ASZDB-OR150C",D1017="NPC6ASZDB-GY007M",D1017="NPC6ASZDB-BK750C",D1017="NPC06SZDB-GN003M",D1017="NPC06SZDB-BK150C",D1017="NPC06SZDB-BK001M",D1017="NPC6ASZDB-RD007M",D1017="NPC6ASZDB-RD010M",D1017="NPC06SZDB-GY006M",D1017="NPC06SZDB-GY015M",D1017="NPC06SZDB-BK050C",D1017="NPC6ASZDB-GN025C",D1017="NPC6ASZDB-WT009M",D1017="NPC6ASZDB-OR004M",D1017="NPC6ASZDB-WT075C",D1017="NPC6ASZDB-WT175C",D1017="NPC06SZDB-GY001M",D1017="NPC06SZDB-GY002M",D1017="NPC6ASZDB-WT125C",D1017="NPC6ASZDB-WT225C",D1017="NPC6ASZDB-WT275C",D1017="NPC6ASZDB-GY015M",D1017="NPC6ASZDB-RD001M",D1017="NPC6ASZDB-RD005M",D1017="NPC6ASZDB-WT025C",D1017="NPC6ASZDB-YL001M",D1017="NPC6ASZDB-YL005M",D1017="NPC06SZDB-GY010M",D1017="NPC06SZDB-YL005M",D1017="NPC06SZDB-YL001M",D1017="NPC6ASZDB-BK150C",D1017="NPC6ASZDB-BL030M",D1017="NPC6ASZDB-YL050C",D1017="NPC6ASZDB-YL010M",D1017=1711167,D1017="NPC6ASZDB-OR010M",D1017="NPC06SZDB-YL150C",D1017="NPC6ASZDB-OR005M",D1017="NPC06SZDB-OR002M",D1017="NPC6ASZDB-RD150C",D1017="NPC6ASZDB-WT025M",D1017="NPC6ASZDB-WT150C",D1017="NPC6ASZDB-WT250C",D1017="NPC6ASZDB-WT350C",D1017="NPC6ASZDB-YL002M",D1017="NPC6ASZDB-WT012M",D1017="NPC6ASZDB-BL150C",D1017="NPC6ASZDB-WT015M",D1017="NPC6ASZDB-YL150C",D1017="NPC6ASZDB-YL003M",D1017="NPC6ASZDB-WT750C",D1017="NPC6ASZDB-GN050C",D1017="NPC6ASZDB-WT008M",D1017="NPC06SZDB-OR010M",D1017="NPC6ASZDB-GY150C",D1017="NPC6ASZDB-GN150C",D1017="NPC6ASZDB-OR001M",D1017="NPC6ASZDB-OR002M",D1017="NPC6ASZDB-OR003M",D1017="NPC06SZDB-RD002M",D1017="NPC06SZDB-RD150C",D1017="NPC6ASZDB-BK015M",D1017="NPC06SZDB-GN001M",D1017="NPC06SZDB-GN150C",D1017="NPC06SZDB-WT030M",D1017="NPC06SZDB-WT750C",D1017="NPC06SZDB-WT015M",D1017="NPC6ASZDB-WT030M",D1017="NPC06SZDB-RD001M",D1017="NPC06SZDB-RD003M",D1017="NPC06SZDB-OR003M",D1017="NPC06SZDB-OR001M",D1017="NPC06SZDB-BL001M",D1017="NPC06SZDB-BL003M",D1017="NPC06SZDB-WT150C",D1017="NPC06SZDB-BL002M",D1017="NPC6ASZDB-WT050C",D1017="NPC06SZDB-WT050C",D1017="NPC06SZDB-WT001M",D1017="NPC06SZDB-WT002M",D1017="NPC06SZDB-WT003M",D1017="NPC06SZDB-WT004M",D1017="NPC06SZDB-WT005M",D1017="NPC06SZDB-WT020M",D1017="NPC6ASZDB-GN001M",D1017="NPC6ASZDB-GN002M",D1017="NPC6ASZDB-GN003M",D1017="NPC6ASZDB-GN004M",D1017="NPC6ASZDB-GN005M",D1017="NPC6ASZDB-GN020M",D1017="NPC06SZDB-WT010M",D1017="NPC6ASZDB-GN030M",D1017=1711091,D1017=1711093,D1017=1711815,D1017=1711094,D1017=1711095,D1017=1711098,D1017=2153215,D1017=1711096,D1017=1711097,D1017=1711027,D1017=2153463,D1017=1711911,D1017="NPC6ASZDB-WT001M",D1017="NPC6ASZDB-WT002M",D1017="NPC6ASZDB-WT003M",D1017="NPC6ASZDB-WT004M",D1017="NPC6ASZDB-WT005M",D1017="NPC6ASZDB-WT006M",D1017="NPC6ASZDB-WT007M",D1017="NPC6ASZDB-WT010M",D1017="NPC6ASZDB-WT020M",D1017="NPC6ASZDB-RD002M",D1017="NPC6ASZDB-RD003M",D1017="NPC6ASZDB-RD020M",D1017="NPC6ASZDB-GY001M",D1017="NPC6ASZDB-GY002M",D1017="NPC6ASZDB-GY003M",D1017="NPC6ASZDB-GY004M",D1017="NPC6ASZDB-GY005M",D1017="NPC6ASZDB-GY010M",D1017="NPC6ASZDB-GY020M",D1017="NPC6ASZDB-GY025M",D1017="NPC6ASZDB-GY030M",D1017="NPC6ASZDB-BL001M",D1017="NPC6ASZDB-BL002M",D1017="NPC6ASZDB-BL003M",D1017="NPC6ASZDB-BL004M",D1017="NPC6ASZDB-BL005M",D1017="NPC6ASZDB-BL010M",D1017="NPC6ASZDB-BK001M",D1017="NPC6ASZDB-BK002M",D1017="NPC6ASZDB-BK003M",D1017="NPC6ASZDB-BK005M",D1017="NPC6ASZDB-BK010M",D1017="NPC6ASZDB-BK020M",D1017=1711171),E1017*2,0)</f>
        <v>0</v>
      </c>
      <c r="P1017" s="48">
        <f t="shared" ref="P1017:P1080" si="1877">P1016+N1017-O1017</f>
        <v>160136</v>
      </c>
      <c r="Q1017" s="66"/>
      <c r="R1017" s="66">
        <f t="shared" si="1854"/>
        <v>0</v>
      </c>
      <c r="S1017" s="67">
        <f t="shared" ref="S1017:S1080" si="1878">S1016+Q1017-R1017</f>
        <v>100612</v>
      </c>
      <c r="T1017" s="66"/>
      <c r="U1017" s="66">
        <f t="shared" si="1865"/>
        <v>0</v>
      </c>
      <c r="V1017" s="67">
        <f t="shared" si="1818"/>
        <v>97035.6</v>
      </c>
      <c r="X1017" s="69">
        <f t="shared" si="1772"/>
        <v>0</v>
      </c>
      <c r="Y1017" s="67">
        <f t="shared" si="1819"/>
        <v>6245</v>
      </c>
      <c r="Z1017" s="66"/>
      <c r="AA1017" s="68">
        <f t="shared" si="1802"/>
        <v>0</v>
      </c>
      <c r="AB1017" s="67">
        <f t="shared" si="1820"/>
        <v>5897</v>
      </c>
      <c r="AC1017" s="66"/>
      <c r="AD1017" s="66">
        <f t="shared" si="1803"/>
        <v>0</v>
      </c>
      <c r="AE1017" s="67">
        <f t="shared" si="1821"/>
        <v>3738</v>
      </c>
      <c r="AF1017" s="66"/>
      <c r="AG1017" s="78">
        <f t="shared" si="1804"/>
        <v>0</v>
      </c>
      <c r="AH1017" s="79">
        <f t="shared" si="1822"/>
        <v>4534.5</v>
      </c>
      <c r="AI1017" s="66"/>
      <c r="AJ1017" s="68">
        <f t="shared" si="1861"/>
        <v>0</v>
      </c>
      <c r="AK1017" s="67">
        <f t="shared" si="1823"/>
        <v>22013</v>
      </c>
      <c r="AL1017" s="66"/>
      <c r="AM1017" s="68">
        <f t="shared" si="1805"/>
        <v>0</v>
      </c>
      <c r="AN1017" s="67">
        <f t="shared" si="1824"/>
        <v>8763.02</v>
      </c>
      <c r="AO1017" s="66"/>
      <c r="AP1017" s="68">
        <f t="shared" si="1773"/>
        <v>0</v>
      </c>
      <c r="AQ1017" s="67">
        <f t="shared" si="1825"/>
        <v>80645</v>
      </c>
      <c r="AR1017" s="66"/>
      <c r="AS1017" s="68">
        <f t="shared" si="1831"/>
        <v>0</v>
      </c>
      <c r="AT1017" s="67">
        <f t="shared" si="1826"/>
        <v>2020</v>
      </c>
      <c r="AU1017" s="66"/>
      <c r="AV1017" s="66">
        <f t="shared" si="1777"/>
        <v>0</v>
      </c>
      <c r="AW1017" s="42">
        <f t="shared" si="1871"/>
        <v>1492.8000000000013</v>
      </c>
      <c r="AX1017" s="66"/>
      <c r="AY1017" s="66">
        <f t="shared" si="1832"/>
        <v>0</v>
      </c>
      <c r="AZ1017" s="67">
        <f t="shared" si="1813"/>
        <v>1577.6</v>
      </c>
      <c r="BA1017" s="66"/>
      <c r="BB1017" s="68">
        <f t="shared" si="1833"/>
        <v>0</v>
      </c>
      <c r="BC1017" s="67">
        <f t="shared" si="1868"/>
        <v>489.83999999999986</v>
      </c>
      <c r="BD1017" s="66"/>
      <c r="BE1017" s="68">
        <f t="shared" si="1872"/>
        <v>0</v>
      </c>
      <c r="BF1017" s="67">
        <f t="shared" si="1870"/>
        <v>4016.0200000000018</v>
      </c>
      <c r="BG1017" s="66"/>
      <c r="BH1017" s="68">
        <f t="shared" si="1862"/>
        <v>127.2</v>
      </c>
      <c r="BI1017" s="67">
        <f t="shared" si="1863"/>
        <v>27167.099999999984</v>
      </c>
      <c r="BJ1017" s="66"/>
      <c r="BK1017" s="68">
        <f t="shared" si="1835"/>
        <v>0</v>
      </c>
      <c r="BL1017" s="67">
        <f t="shared" si="1778"/>
        <v>3680.6000000000004</v>
      </c>
      <c r="BM1017" s="66"/>
      <c r="BN1017" s="68">
        <f t="shared" si="1779"/>
        <v>0</v>
      </c>
      <c r="BO1017" s="67">
        <f t="shared" si="1780"/>
        <v>4290.300000000002</v>
      </c>
      <c r="BP1017" s="66"/>
      <c r="BQ1017" s="68">
        <f t="shared" si="1827"/>
        <v>0</v>
      </c>
      <c r="BR1017" s="67">
        <f t="shared" si="1864"/>
        <v>2230.7299999999886</v>
      </c>
      <c r="BS1017" s="66"/>
      <c r="BT1017" s="66">
        <f>IF(OR(D1017="NPC06UZDB-YL020M",D1017="NPC06UZDB-WT020C",D1017="CO155E2-0ZC750",D1017="CO155E2-09M008",D1017="NPC06UZDB-BL011M",D1017="NPC06UZDB-OR008M",D1017="NPC06UZDB-WT450C",D1017="NPC06UZDB-GN015M",D1017="NPC06UZDB-RD015M",D1017="NPC06UZDB-YL004M",D1017="CO155E2-07C150",D1017="NPC06UZDB-WT015C",D1017="NPC06UZDB-GY350C",D1017="NPC06UZDB-OR350C",D1017="NPC06UZDB-YL003M",D1017="CO155E2-0MC150 ",D1017="NPC06UZDB-GY030M",D1017="NPC06UZDB-YL250C",D1017="CO155E2-09C050",D1017="CO155E2-08C150",D1017="NPC06UZDB-GN250C",D1017="NPC06UZDB-BL250C",D1017="NPC06UZDB-WT004M",D1017="NPC06UZDB-RD150C",D1017="NPC06UZDB-RD150C",D1017="NPC06UZDB-BL009M",D1017="NPC06UZDB-GY020C",D1017="NPC06UZDB-GN020C",D1017="NPC06UZDB-RD020C",D1017="NPC06UZDB-YL020C",D1017="NPC06UZDB-GY030M",D1017="CO155E2-0MC250",D1017="CO155E2-0MC150",D1017="NPC06UZDB-BL020C",D1017="NPC06UZDB-OR150C",D1017="NPC06UZDB-BL012M",D1017="NPC06UZDB-BK350C",D1017="NPC06UZDB-GN350C",D1017="NPC06UZDB-GN450C",D1017="NPC06UZDB-GY350C",D1017="NPC06UZDB-OR350C",D1017="NPC06UZDB-YL350C",D1017="CO155E2-0CM007",D1017="NPC06UZDB-GN007M",D1017="NPC06UZDB-GY150C",D1017="NPC06UZDB-OR007M",D1017="NPC06UZDB-BL015C",D1017="NPC06UZDB-BL030C",D1017="NPC06UZDB-BL013M",D1017="NPC06UZDB-WT016M",D1017="NPC06UZDB-WT025M",D1017="CO155E2-0ZC050",D1017="CO155E2-0ZC250",D1017="CO155E2-0ZM009",D1017="CO155E2-0ZM008",D1017="CO155E2-0ZM006",D1017="CO155E2-0ZM012",D1017="NPC06UZDB-BK016M",D1017="NPC06UZDB-BK011M",D1017="NPC06UZDB-GY250C",D1017="NPC06UZDB-GY007M",D1017="CO155E2-07M015",D1017="CO155E2-0ZM004",D1017="CO155E2-09M004",D1017="CO155E2-0CC050",D1017="CO155E2-09M015",D1017="CO155E2-0ZC150",D1017="CO155E2-01M007",D1017="CO155E2-07M010",D1017="NPC06UZDB-YL050C",D1017="NPC06UZDB-OR007M",D1017="NPC06UZDB-GN050C",D1017="NPC06UZDB-WT012M",D1017="NPC06UZDB-GY006M",D1017="NPC06UZDB-GY008M",D1017="CO155E2-0ZM015",D1017="NPC06UZDB-RD050C",D1017="NPC06UZDB-RD150C",D1017="NPC06UZDB-WT009M",D1017="CO155E2-01M004",D1017="NPC06UZDB-OR015M",D1017="NPC06UZDB-GN750C",D1017="NPC06UZDB-WT750C",D1017="CO155E2-0MM010",D1017="CO155E2-07M005",D1017="CO155E2-07M007",D1017="NPC06UZDB-BK750C",D1017="CO155E2-07C050",D1017="CO155E2-01M007",D1017="CO155E2-0MC050",D1017="NPC06UZDB-BK010M",D1017="NPC06UZDB-BK150C",D1017="NPC06UZDB-BK250C",D1017="NPC06UZDB-RD750C",D1017="NPC06UZDB-WT030M",D1017="CO155E2-01C050",D1017="CO155E2-08C750",D1017="NPC06UZDB-WT050M",D1017="NPC06UZDB-GY050C",D1017="CO155E2-0ZM010",D1017="NPC06UZDB-BK007M",D1017="CO155E2-0CC250",D1017="CO155E2-01C250",D1017="NPC06UZDB-WT007M",D1017="CO155E2-06C150",D1017="NPC06UZDB-WT025M",D1017="NPC06UZDB-WT025C",D1017="NPC06UZDB-GY750C",D1017="NPC06UZDB-WT250C",D1017="CO155E2-09M010",D1017="CO155E2-06M001",D1017="CO155E2-0ZM005",D1017="NPC06UZDB-YL010M",D1017="NPC06UZDB-GN150C",D1017="NPC06UZDB-RD005M",D1017="NPC06UZDB-GY007M",D1017="NPC06UZDB-GY020M",D1017="NPC06UZDB-YL005M",D1017="NPC06UZDB-YL007M",D1017="NPC06UZDB-YL150C",D1017="NPC06UZDB-OR750C",D1017="CO155E2-0ZC150",D1017="CO155E2-0ZM015",D1017="NPC06UZDB-OR020M",D1017="CO155E2-09M015",D1017="CO155E2-0MM015",D1017="CO155E2-01C150",D1017="CO155E2-01C250",D1017="CO155E2-01M015",D1017="CO155E2-07C150",D1017="CO155E2-08C250",D1017="CO155E2-09C150",D1017="CO155E2-0CC150",D1017="CO155E2-0CM015",D1017="CO155E2-01M003",D1017="CO155E2-01M005",D1017="NPC06UZDB-GN020M",D1017="CO155E2-09M005",D1017="NPC06UZDB-BK005M",D1017="NPC06UZDB-BL020M",D1017="NPC06UZDB-RD010M",D1017="NPC06UZDB-RD020M",D1017="CO155E2-08M015",D1017="CO155E2-08C150",D1017="CO155E2-01M001",D1017="CO155E2-01M002",D1017="CO155E2-06M003",D1017="CO155E2-07M001",D1017="CO155E2-09M003",D1017="CO155E2-09M001",D1017="CO155E2-09M007",D1017="CO155E2-0ZM003",D1017="CO155E2-0MM003",D1017="CO155E2-0MM005",D1017="CO155E2-0MM007",D1017="CO155E2-0ZM007",D1017="CO155E2-01M010",D1017="NPC06UZDB-WT150C",D1017="NPC06UZDB-WT050C",D1017="NPC06UZDB-BL002M",D1017="CO155E2-0CM010",D1017="CO155E2-08F008",D1017="CO155E2-08F005",D1017="CO155E2-08C050",D1017="NPC06UZDB-BL750C",D1017="CO155E2-07M003",D1017="NPC06UZDB-BL150C",D1017="NPC06UZDB-BL020M",D1017="NPC06UZDB-BL050C",D1017="NPC06UZDB-BL008M",D1017="NPC06UZDB-BL006M",D1017="NPC06UZDB-GY450C",D1017="NPC06UZDB-GY015M",D1017="NPC06UZDB-GY150C",D1017="NPC06UZDB-BL010M",D1017="NPC06UZDB-GN010M",D1017="NPC06UZDB-BK050C",D1017="NPC06UZDB-GN125C",D1017="NPC06UZDB-GN012M",D1017="NPC06UZDB-BK001M",D1017="NPC06UZDB-BL007M",D1017="NPC06UZDB-GY450C",D1017="NPC06UZDB-OR050C",D1017="CO155E2-0MM001",D1017="CO155E2-06M002",D1017="CO155E2-0MM002",D1017="NPC06UZDB-GN001M",D1017="NPC06UZDB-GN002M",D1017="NPC06UZDB-GN003M",D1017="NPC06UZDB-GN004M",D1017="NPC06UZDB-GN005M",D1017="NPC06UZDB-GN006M",D1017="NPC06UZDB-WT050C",D1017="NPC06UZDB-OR001M",D1017="NPC06UZDB-OR002M",D1017="NPC06UZDB-OR003M",D1017="NPC06UZDB-OR004M",D1017="NPC06UZDB-OR005M",D1017="NPC06UZDB-OR006M",D1017="NPC06UZDB-OR010M",D1017="CO155E2-07M002",D1017="NPC06UZDB-RD001M",D1017="NPC06UZDB-RD002M",D1017="NPC06UZDB-RD002M",D1017="NPC06UZDB-RD003M",D1017="NPC06UZDB-RD004M",D1017="CO155E2-0ZM001",D1017="CO155E2-0ZM002",D1017="NPC06UZDB-BK002M",D1017="NPC06UZDB-BK003M",D1017="NPC06UZDB-BL001M",D1017="NPC06UZDB-BL002M",D1017="NPC06UZDB-BL003M",D1017="NPC06UZDB-BL004M",D1017="NPC06UZDB-BL005M",D1017="NPC06UZDB-BL015M",D1017="NPC06UZDB-GY010M",D1017="NPC06UZDB-GY001M",D1017="NPC06UZDB-GY002M",D1017="NPC06UZDB-GY003M",D1017="NPC06UZDB-GY004M",D1017="NPC06UZDB-GY005M",D1017="NPC06UZDB-YL001M",D1017="NPC06UZDB-YL002M",D1017="NPC06UZDB-YL003M",D1017="CO155E2-0CM001",D1017="CO155E2-0CM002",D1017="CO155E2-0CM003",D1017="CO155E2-0CM004",D1017="CO155E2-0CM005",D1017="CO155E2-08M001",D1017="CO155E2-08M002",D1017="CO155E2-08M003",D1017="CO155E2-08M004",D1017="CO155E2-08M005",D1017="CO155E2-08M006",D1017="CO155E2-08M007",D1017="CO155E2-08M008",D1017="CO155E2-08M009",D1017="CO155E2-08M010",D1017="CO155E2-08M020",D1017="CO155E2-0ZM001",D1017="CO155E2-0ZM002",D1017="CO155E2-09M002",D1017="NPC06UZDB-WT001M",D1017="NPC06UZDB-WT002M",D1017="NPC06UZDB-WT003M",D1017="NPC06UZDB-WT004M",D1017="NPC06UZDB-WT005M",D1017="NPC06UZDB-WT006M",D1017="NPC06UZDB-WT008M",D1017="NPC06UZDB-WT010M",D1017="NPC06UZDB-WT015M",D1017="NPC06UZDB-WT020M",),E1017*2,0)</f>
        <v>120</v>
      </c>
      <c r="BU1017" s="67">
        <f t="shared" si="1814"/>
        <v>32155</v>
      </c>
      <c r="BV1017" s="66"/>
      <c r="BW1017" s="66">
        <f>IF(OR(D1017="CO155E2-0CM020",D1017="NPC06UZDB-YL020M",D1017="NPC06UZDB-OR050C",D1017="NPC06UZDB-WT020C",D1017="CO155E2-0ZC750",D1017="CO155E2-09M008",D1017="NPC06UZDB-BL011M",D1017="NPC06UZDB-OR008M",D1017="NPC06UZDB-WT450C",D1017="NPC06UZDB-GN015M",D1017="NPC06UZDB-RD015M",D1017="NPC06UZDB-YL004M",D1017="CO155E2-07C150",D1017="NPC06UZDB-WT015C",D1017="NPC06UZDB-GY350C",D1017="NPC06UZDB-OR350C",D1017="NPC06UZDB-YL003M",D1017="CO155E2-0MC150 ",D1017="NPC06UZDB-YL250C",D1017="CO155E2-09C050",D1017="NPC06UZDB-GN250C",D1017="NPC06UZDB-BL250C",D1017="NPC06UZDB-WT004M",D1017="NPC06UZDB-RD150C",D1017="NPC06UZDB-BL009M",D1017="NPC06UZDB-GY020C",D1017="NPC06UZDB-GN020C",D1017="NPC06UZDB-RD020C",D1017="NPC06UZDB-YL020C",D1017="NPC06UZDB-GY030M",D1017="CO155E2-0MC250",D1017="CO155E2-0MC150",D1017="NPC06UZDB-BL020C",D1017="NPC06UZDB-OR150C",D1017="NPC06UZDB-BL012M",D1017="NPC06UZDB-BK350C",D1017="NPC06UZDB-GN350C",D1017="NPC06UZDB-GN450C",D1017="NPC06UZDB-GY350C",D1017="NPC06UZDB-OR350C",D1017="NPC06UZDB-YL350C",D1017="CO155E2-0CM007",D1017="NPC06UZDB-GN007M",D1017="NPC06UZDB-GY150C",D1017="NPC06UZDB-BL015C",D1017="NPC06UZDB-BL030C",D1017="NPC06UZDB-BL013M",D1017="NPC06UZDB-WT016M",D1017="NPC06UZDB-WT025M",D1017="CO155E2-0ZC050",D1017="CO155E2-0ZC250",D1017="CO155E2-0ZM009",D1017="CO155E2-0ZM008",D1017="CO155E2-0ZM006",D1017="CO155E2-0ZM012",D1017="NPC06UZDB-BK016M",D1017="NPC06UZDB-BK011M",D1017="NPC06UZDB-GY250C",D1017="NPC06UZDB-GY007M",D1017="CO155E2-07M015",D1017="CO155E2-0ZM004",D1017="CO155E2-09M004",D1017="CO155E2-0CC050",D1017="CO155E2-09M015",D1017="CO155E2-0ZC150",D1017="CO155E2-01M007",D1017="CO155E2-07M010",D1017="NPC06UZDB-YL050C",D1017="NPC06UZDB-OR007M",D1017="NPC06UZDB-GN050C",D1017="NPC06UZDB-WT012M",D1017="NPC06UZDB-GY006M",D1017="NPC06UZDB-GY008M",D1017="CO155E2-0ZM015",D1017="NPC06UZDB-RD050C",D1017="NPC06UZDB-RD150C",D1017="NPC06UZDB-WT009M",D1017="CO155E2-01M004",D1017="NPC06UZDB-OR015M",D1017="NPC06UZDB-GN750C",D1017="NPC06UZDB-WT750C",D1017="CO155E2-0MM010",D1017="CO155E2-07M005",D1017="CO155E2-07M007",D1017="NPC06UZDB-BK750C",D1017="CO155E2-07C050",D1017="CO155E2-01M007",D1017="CO155E2-0MC050",D1017="NPC06UZDB-BK010M",D1017="NPC06UZDB-BK150C",D1017="NPC06UZDB-BK250C",D1017="NPC06UZDB-RD750C",D1017="NPC06UZDB-WT030M",D1017="CO155E2-01C050",D1017="CO155E2-08C750",D1017="NPC06UZDB-WT050M",D1017="NPC06UZDB-GY050C",D1017="CO155E2-0ZM010",D1017="NPC06UZDB-BK007M",D1017="CO155E2-0CC250",D1017="NPC06UZDB-WT007M",D1017="CO155E2-06C150",D1017="NPC06UZDB-WT025M",D1017="NPC06UZDB-WT025C",D1017="NPC06UZDB-GY750C",D1017="NPC06UZDB-WT250C",D1017="CO155E2-09M010",D1017="CO155E2-06M001",D1017="CO155E2-0ZM005",D1017="NPC06UZDB-YL010M",D1017="NPC06UZDB-GN150C",D1017="NPC06UZDB-RD005M",D1017="NPC06UZDB-GY007M",D1017="NPC06UZDB-GY020M",D1017="NPC06UZDB-YL005M",D1017="NPC06UZDB-YL007M",D1017="NPC06UZDB-YL150C",D1017="NPC06UZDB-OR750C",D1017="CO155E2-0ZC150",D1017="CO155E2-0ZM015",D1017="NPC06UZDB-OR020M",D1017="CO155E2-09M015",D1017="CO155E2-0MM015",D1017="CO155E2-01C150",D1017="CO155E2-01C250",D1017="CO155E2-01M015",D1017="CO155E2-07C150",D1017="CO155E2-08C250",D1017="CO155E2-09C150",D1017="CO155E2-0CC150",D1017="CO155E2-0CM015",D1017="CO155E2-01M003",D1017="CO155E2-01M005",D1017="NPC06UZDB-GN020M",D1017="CO155E2-09M005",D1017="NPC06UZDB-BK005M",D1017="NPC06UZDB-BL020M",D1017="NPC06UZDB-RD010M",D1017="NPC06UZDB-RD020M",D1017="CO155E2-08M015",D1017="CO155E2-08C150",D1017="CO155E2-01M001",D1017="CO155E2-01M002",D1017="CO155E2-06M003",D1017="CO155E2-07M001",D1017="CO155E2-09M003",D1017="CO155E2-09M001",D1017="CO155E2-09M007",D1017="CO155E2-0ZM003",D1017="CO155E2-0MM003",D1017="CO155E2-0MM005",D1017="CO155E2-0MM007",D1017="CO155E2-0ZM007",D1017="CO155E2-01M010",D1017="NPC06UZDB-WT150C",D1017="NPC06UZDB-WT050C",D1017="CO155E2-0CM010",D1017="CO155E2-08F008",D1017="CO155E2-08F005",D1017="CO155E2-08C050",D1017="NPC06UZDB-BL750C",D1017="CO155E2-07M003",D1017="NPC06UZDB-BL150C",D1017="NPC06UZDB-BL020M",D1017="NPC06UZDB-BL050C",D1017="NPC06UZDB-BL008M",D1017="NPC06UZDB-BL006M",D1017="NPC06UZDB-GY450C",D1017="NPC06UZDB-GY015M",D1017="NPC06UZDB-GY150C",D1017="NPC06UZDB-BL010M",D1017="NPC06UZDB-GN010M",D1017="NPC06UZDB-BK050C",D1017="NPC06UZDB-GN125C",D1017="NPC06UZDB-GN012M",D1017="NPC06UZDB-BK001M",D1017="NPC06UZDB-BL007M",D1017="NPC06UZDB-GY450C",D1017="NPC06UZDB-OR050C",D1017="CO155E2-0MM001",D1017="CO155E2-06M002",D1017="CO155E2-0MM002",D1017="NPC06UZDB-GN001M",D1017="NPC06UZDB-GN002M",D1017="NPC06UZDB-GN003M",D1017="NPC06UZDB-GN004M",D1017="NPC06UZDB-GN005M",D1017="NPC06UZDB-GN006M",D1017="NPC06UZDB-WT050C",D1017="NPC06UZDB-OR001M",D1017="NPC06UZDB-OR002M",D1017="NPC06UZDB-OR003M",D1017="NPC06UZDB-OR004M",D1017="NPC06UZDB-OR005M",D1017="NPC06UZDB-OR006M",D1017="NPC06UZDB-OR010M",D1017="CO155E2-07M002",D1017="NPC06UZDB-RD001M",D1017="NPC06UZDB-RD002M",D1017="NPC06UZDB-RD002M",D1017="NPC06UZDB-RD003M",D1017="NPC06UZDB-RD004M",D1017="CO155E2-0ZM001",D1017="CO155E2-0ZM002",D1017="NPC06UZDB-BK002M",D1017="NPC06UZDB-BK003M",D1017="NPC06UZDB-BL001M",D1017="NPC06UZDB-BL002M",D1017="NPC06UZDB-BL003M",D1017="NPC06UZDB-BL004M",D1017="NPC06UZDB-BL005M",D1017="NPC06UZDB-BL015M",D1017="NPC06UZDB-GY010M",D1017="NPC06UZDB-GY001M",D1017="NPC06UZDB-GY002M",D1017="NPC06UZDB-GY003M",D1017="NPC06UZDB-GY004M",D1017="NPC06UZDB-GY005M",D1017="NPC06UZDB-YL001M",D1017="NPC06UZDB-YL002M",D1017="NPC06UZDB-YL003M",D1017="CO155E2-0CM001",D1017="CO155E2-0CM002",D1017="CO155E2-0CM003",D1017="CO155E2-0CM004",D1017="CO155E2-0CM005",D1017="CO155E2-08M001",D1017="CO155E2-08M002",D1017="CO155E2-08M003",D1017="CO155E2-08M004",D1017="CO155E2-08M005",D1017="CO155E2-08M006",D1017="CO155E2-08M007",D1017="CO155E2-08M008",D1017="CO155E2-08M009",D1017="CO155E2-08M010",D1017="CO155E2-08M020",D1017="CO155E2-0ZM001",D1017="CO155E2-0ZM002",D1017="CO155E2-09M002",D1017="NPC06UZDB-WT001M",D1017="NPC06UZDB-WT002M",D1017="NPC06UZDB-WT003M",D1017="NPC06UZDB-WT004M",D1017="NPC06UZDB-WT005M",D1017="NPC06UZDB-WT006M",D1017="NPC06UZDB-WT008M",D1017="NPC06UZDB-WT010M",D1017="NPC06UZDB-WT015M",D1017="NPC06UZDB-WT020M",),E1017*2,0)</f>
        <v>120</v>
      </c>
      <c r="BX1017" s="67">
        <f t="shared" si="1817"/>
        <v>96434</v>
      </c>
      <c r="BY1017" s="66"/>
      <c r="BZ1017" s="66">
        <f>IF(OR(D1017="CO155E2-0CM020",D1017="NPC06UZDB-YL020M",D1017="NPC06UZDB-OR050C",D1017="NPC06UZDB-WT020C",D1017="CO155E2-0ZC750",D1017="CO155E2-09M008",D1017="NPC06UZDB-BL011M",D1017="NPC06UZDB-OR008M",D1017="NPC06UZDB-WT450C",D1017="NPC06UZDB-GN015M",D1017="NPC06UZDB-RD015M",D1017="NPC06UZDB-YL004M",D1017="CO155E2-07C150",D1017="NPC06UZDB-WT015C",D1017="NPC06UZDB-GY350C",D1017="NPC06UZDB-OR350C",D1017="NPC06UZDB-YL003M",D1017="CO155E2-0MC150 ",D1017="NPC06UZDB-YL250C",D1017="CO155E2-09C050",D1017="NPC06UZDB-GN250C",D1017="NPC06UZDB-BL250C",D1017="NPC06UZDB-WT004M",D1017="NPC06UZDB-BL009M",D1017="NPC06UZDB-GY020C",D1017="NPC06UZDB-GN020C",D1017="NPC06UZDB-RD020C",D1017="NPC06UZDB-YL020C",D1017="NPC06UZDB-GY030M",D1017="CO155E2-0MC250",D1017="CO155E2-0MC150",D1017="NPC06UZDB-BL020C",D1017="NPC06UZDB-OR150C",D1017="NPC06UZDB-BL012M",D1017="NPC06UZDB-BK350C",D1017="NPC06UZDB-GN350C",D1017="NPC06UZDB-GN450C",D1017="NPC06UZDB-GY350C",D1017="NPC06UZDB-OR350C",D1017="NPC06UZDB-YL350C",D1017="CO155E2-0CM007",D1017="NPC06UZDB-GN007M",D1017="NPC06UZDB-GY150C",D1017="NPC06UZDB-BL015C",D1017="NPC06UZDB-BL030C",D1017="NPC06UZDB-BL013M",D1017="NPC06UZDB-WT016M",D1017="CO155E2-0ZC050",D1017="CO155E2-0ZC250",D1017="CO155E2-0ZM009",D1017="CO155E2-0ZM008",D1017="CO155E2-0ZM006",D1017="CO155E2-0ZM012",D1017="NPC06UZDB-BK016M",D1017="NPC06UZDB-BK011M",D1017="NPC06UZDB-GY250C",D1017="NPC06UZDB-GY007M",D1017="CO155E2-07M015",D1017="CO155E2-0ZM004",D1017="CO155E2-09M004",D1017="CO155E2-0CC050",D1017="CO155E2-09M015",D1017="CO155E2-0ZC150",D1017="CO155E2-01M007",D1017="CO155E2-07M010",D1017="NPC06UZDB-YL050C",D1017="NPC06UZDB-OR007M",D1017="NPC06UZDB-GN050C",D1017="NPC06UZDB-WT012M",D1017="NPC06UZDB-GY006M",D1017="NPC06UZDB-GY008M",D1017="CO155E2-0ZM015",D1017="NPC06UZDB-RD050C",D1017="NPC06UZDB-RD150C",D1017="NPC06UZDB-WT009M",D1017="CO155E2-01M004",D1017="NPC06UZDB-OR015M",D1017="NPC06UZDB-GN750C",D1017="NPC06UZDB-WT750C",D1017="CO155E2-0MM010",D1017="CO155E2-07M005",D1017="CO155E2-07M007",D1017="NPC06UZDB-BK750C",D1017="CO155E2-07C050",D1017="CO155E2-01M007",D1017="CO155E2-0MC050",D1017="NPC06UZDB-BK010M",D1017="NPC06UZDB-BK150C",D1017="NPC06UZDB-BK250C",D1017="NPC06UZDB-RD750C",D1017="NPC06UZDB-WT030M",D1017="CO155E2-01C050",D1017="CO155E2-08C750",D1017="NPC06UZDB-WT050M",D1017="NPC06UZDB-GY050C",D1017="CO155E2-0ZM010",D1017="NPC06UZDB-BK007M",D1017="CO155E2-0CC250",D1017="NPC06UZDB-WT007M",D1017="CO155E2-06C150",D1017="NPC06UZDB-WT025M",D1017="NPC06UZDB-WT025C",D1017="NPC06UZDB-GY750C",D1017="NPC06UZDB-WT250C",D1017="CO155E2-09M010",D1017="CO155E2-06M001",D1017="CO155E2-0ZM005",D1017="NPC06UZDB-YL010M",D1017="NPC06UZDB-GN150C",D1017="NPC06UZDB-RD005M",D1017="NPC06UZDB-GY007M",D1017="NPC06UZDB-GY020M",D1017="NPC06UZDB-YL005M",D1017="NPC06UZDB-YL007M",D1017="NPC06UZDB-YL150C",D1017="NPC06UZDB-OR750C",D1017="CO155E2-0ZC150",D1017="CO155E2-0ZM015",D1017="NPC06UZDB-OR020M",D1017="CO155E2-09M015",D1017="CO155E2-0MM015",D1017="CO155E2-01C150",D1017="CO155E2-01C250",D1017="CO155E2-01M015",D1017="CO155E2-07C150",D1017="CO155E2-08C250",D1017="CO155E2-09C150",D1017="CO155E2-0CC150",D1017="CO155E2-0CM015",D1017="CO155E2-01M003",D1017="CO155E2-01M005",D1017="NPC06UZDB-GN020M",D1017="CO155E2-09M005",D1017="NPC06UZDB-BK005M",D1017="NPC06UZDB-BL020M",D1017="NPC06UZDB-RD010M",D1017="NPC06UZDB-RD020M",D1017="CO155E2-08M015",D1017="CO155E2-08C150",D1017="CO155E2-01M001",D1017="CO155E2-01M002",D1017="CO155E2-06M003",D1017="CO155E2-07M001",D1017="CO155E2-09M003",D1017="CO155E2-09M001",D1017="CO155E2-09M007",D1017="CO155E2-0ZM003",D1017="CO155E2-0MM003",D1017="CO155E2-0MM005",D1017="CO155E2-0MM007",D1017="CO155E2-0ZM007",D1017="CO155E2-01M010",D1017="NPC06UZDB-WT150C",D1017="NPC06UZDB-WT050C",D1017="CO155E2-0CM010",D1017="CO155E2-08F008",D1017="CO155E2-08F005",D1017="CO155E2-08C050",D1017="NPC06UZDB-BL750C",D1017="CO155E2-07M003",D1017="NPC06UZDB-BL150C",D1017="NPC06UZDB-BL020M",D1017="NPC06UZDB-BL050C",D1017="NPC06UZDB-BL008M",D1017="NPC06UZDB-BL006M",D1017="NPC06UZDB-GY450C",D1017="NPC06UZDB-GY015M",D1017="NPC06UZDB-GY150C",D1017="NPC06UZDB-BL010M",D1017="NPC06UZDB-GN010M",D1017="NPC06UZDB-BK050C",D1017="NPC06UZDB-GN125C",D1017="NPC06UZDB-GN012M",D1017="NPC06UZDB-BK001M",D1017="NPC06UZDB-BL007M",D1017="NPC06UZDB-GY450C",D1017="NPC06UZDB-OR050C",D1017="CO155E2-0MM001",D1017="CO155E2-06M002",D1017="CO155E2-0MM002",D1017="NPC06UZDB-GN001M",D1017="NPC06UZDB-GN002M",D1017="NPC06UZDB-GN003M",D1017="NPC06UZDB-GN004M",D1017="NPC06UZDB-GN005M",D1017="NPC06UZDB-GN006M",D1017="NPC06UZDB-WT050C",D1017="NPC06UZDB-OR001M",D1017="NPC06UZDB-OR002M",D1017="NPC06UZDB-OR003M",D1017="NPC06UZDB-OR004M",D1017="NPC06UZDB-OR005M",D1017="NPC06UZDB-OR006M",D1017="NPC06UZDB-OR010M",D1017="CO155E2-07M002",D1017="NPC06UZDB-RD001M",D1017="NPC06UZDB-RD002M",D1017="NPC06UZDB-RD002M",D1017="NPC06UZDB-RD003M",D1017="NPC06UZDB-RD004M",D1017="CO155E2-0ZM001",D1017="CO155E2-0ZM002",D1017="NPC06UZDB-BK002M",D1017="NPC06UZDB-BK003M",D1017="NPC06UZDB-BL001M",D1017="NPC06UZDB-BL002M",D1017="NPC06UZDB-BL003M",D1017="NPC06UZDB-BL004M",D1017="NPC06UZDB-BL005M",D1017="NPC06UZDB-BL015M",D1017="NPC06UZDB-GY010M",D1017="NPC06UZDB-GY001M",D1017="NPC06UZDB-GY002M",D1017="NPC06UZDB-GY003M",D1017="NPC06UZDB-GY004M",D1017="NPC06UZDB-GY005M",D1017="NPC06UZDB-YL001M",D1017="NPC06UZDB-YL002M",D1017="NPC06UZDB-YL003M",D1017="CO155E2-0CM001",D1017="CO155E2-0CM002",D1017="CO155E2-0CM003",D1017="CO155E2-0CM004",D1017="CO155E2-0CM005",D1017="CO155E2-08M001",D1017="CO155E2-08M002",D1017="CO155E2-08M003",D1017="CO155E2-08M004",D1017="CO155E2-08M005",D1017="CO155E2-08M006",D1017="CO155E2-08M007",D1017="CO155E2-08M008",D1017="CO155E2-08M009",D1017="CO155E2-08M010",D1017="CO155E2-08M020",D1017="CO155E2-0ZM001",D1017="CO155E2-0ZM002",D1017="CO155E2-09M002",D1017="NPC06UZDB-WT001M",D1017="NPC06UZDB-WT002M",D1017="NPC06UZDB-WT003M",D1017="NPC06UZDB-WT004M",D1017="NPC06UZDB-WT005M",D1017="NPC06UZDB-WT006M",D1017="NPC06UZDB-WT008M",D1017="NPC06UZDB-WT010M",D1017="NPC06UZDB-WT015M",D1017="NPC06UZDB-WT020M",),E1017*2,0)</f>
        <v>120</v>
      </c>
      <c r="CA1017" s="67">
        <f t="shared" si="1815"/>
        <v>27635</v>
      </c>
      <c r="CB1017" s="66"/>
      <c r="CC1017" s="66">
        <f t="shared" si="1853"/>
        <v>0</v>
      </c>
      <c r="CD1017" s="67">
        <f t="shared" si="1855"/>
        <v>31639.64</v>
      </c>
      <c r="CE1017" s="66"/>
      <c r="CF1017" s="66">
        <f t="shared" si="1858"/>
        <v>0</v>
      </c>
      <c r="CG1017" s="67">
        <f t="shared" si="1782"/>
        <v>3663.6999999999994</v>
      </c>
      <c r="CH1017" s="66"/>
      <c r="CI1017" s="66">
        <f t="shared" si="1836"/>
        <v>0</v>
      </c>
      <c r="CJ1017" s="67">
        <f t="shared" si="1797"/>
        <v>6757.8</v>
      </c>
      <c r="CK1017" s="66"/>
      <c r="CL1017" s="68">
        <f t="shared" si="1867"/>
        <v>0</v>
      </c>
      <c r="CM1017" s="79">
        <f t="shared" si="1783"/>
        <v>4847.4799999999996</v>
      </c>
      <c r="CN1017" s="66"/>
      <c r="CO1017" s="68">
        <f t="shared" si="1838"/>
        <v>0</v>
      </c>
      <c r="CP1017" s="79">
        <f t="shared" si="1784"/>
        <v>3955</v>
      </c>
      <c r="CQ1017" s="66"/>
      <c r="CR1017" s="68">
        <f t="shared" si="1839"/>
        <v>0</v>
      </c>
      <c r="CS1017" s="79">
        <f t="shared" si="1869"/>
        <v>5186</v>
      </c>
      <c r="CT1017" s="66"/>
      <c r="CU1017" s="68">
        <f t="shared" si="1840"/>
        <v>0</v>
      </c>
      <c r="CV1017" s="79">
        <f t="shared" si="1785"/>
        <v>6929</v>
      </c>
      <c r="CW1017" s="66"/>
      <c r="CX1017" s="66">
        <f t="shared" si="1866"/>
        <v>0</v>
      </c>
      <c r="CY1017" s="40">
        <f t="shared" si="1859"/>
        <v>1186.9599999999982</v>
      </c>
      <c r="CZ1017" s="65"/>
      <c r="DA1017" s="66">
        <f t="shared" si="1841"/>
        <v>0</v>
      </c>
      <c r="DB1017" s="67">
        <f t="shared" si="1798"/>
        <v>59370</v>
      </c>
      <c r="DC1017" s="66"/>
      <c r="DD1017" s="66">
        <f t="shared" si="1842"/>
        <v>0</v>
      </c>
      <c r="DE1017" s="67">
        <f t="shared" si="1799"/>
        <v>106141</v>
      </c>
      <c r="DF1017" s="66"/>
      <c r="DG1017" s="69">
        <f t="shared" si="1843"/>
        <v>0</v>
      </c>
      <c r="DH1017" s="67">
        <f t="shared" si="1856"/>
        <v>441034</v>
      </c>
      <c r="DI1017" s="66"/>
      <c r="DJ1017" s="66">
        <f t="shared" si="1844"/>
        <v>0</v>
      </c>
      <c r="DK1017" s="67">
        <f t="shared" si="1786"/>
        <v>3768</v>
      </c>
      <c r="DM1017" s="206">
        <f t="shared" si="1845"/>
        <v>0</v>
      </c>
      <c r="DN1017" s="25">
        <f t="shared" si="1774"/>
        <v>0</v>
      </c>
      <c r="DO1017" s="5"/>
      <c r="DP1017" s="43">
        <f t="shared" si="1846"/>
        <v>0</v>
      </c>
      <c r="DQ1017" s="27">
        <f t="shared" si="1787"/>
        <v>6819.5</v>
      </c>
      <c r="DR1017" s="5"/>
      <c r="DS1017" s="43">
        <f t="shared" si="1847"/>
        <v>0</v>
      </c>
      <c r="DT1017" s="27">
        <f t="shared" si="1788"/>
        <v>4846</v>
      </c>
      <c r="DU1017" s="5"/>
      <c r="DV1017" s="43">
        <f t="shared" si="1848"/>
        <v>0</v>
      </c>
      <c r="DW1017" s="27">
        <f t="shared" si="1789"/>
        <v>4835</v>
      </c>
      <c r="DX1017" s="5"/>
      <c r="DY1017" s="22">
        <f t="shared" si="1849"/>
        <v>0</v>
      </c>
      <c r="DZ1017" s="25">
        <f t="shared" si="1790"/>
        <v>523</v>
      </c>
      <c r="EA1017" s="22"/>
      <c r="EB1017" s="22">
        <f t="shared" si="1850"/>
        <v>0</v>
      </c>
      <c r="EC1017" s="28">
        <f t="shared" si="1791"/>
        <v>369</v>
      </c>
      <c r="ED1017" s="5"/>
      <c r="EE1017" s="43">
        <f t="shared" si="1851"/>
        <v>0</v>
      </c>
      <c r="EF1017" s="27">
        <f t="shared" si="1792"/>
        <v>4769</v>
      </c>
      <c r="EG1017" s="66"/>
      <c r="EH1017" s="66">
        <f t="shared" si="1852"/>
        <v>0</v>
      </c>
      <c r="EI1017" s="67">
        <f t="shared" si="1793"/>
        <v>22617</v>
      </c>
      <c r="EJ1017" s="66"/>
      <c r="EK1017" s="66">
        <f t="shared" si="1807"/>
        <v>0</v>
      </c>
      <c r="EL1017" s="67">
        <f t="shared" si="1794"/>
        <v>21247</v>
      </c>
      <c r="EM1017" s="110">
        <f t="shared" si="1808"/>
        <v>196666.57473876004</v>
      </c>
    </row>
    <row r="1018" spans="1:143" ht="11.25" customHeight="1" x14ac:dyDescent="0.25">
      <c r="A1018" s="11">
        <v>46172</v>
      </c>
      <c r="B1018" s="187"/>
      <c r="C1018" s="176">
        <v>8005016268</v>
      </c>
      <c r="D1018" s="17" t="s">
        <v>32</v>
      </c>
      <c r="E1018" s="18">
        <v>300</v>
      </c>
      <c r="F1018" s="19">
        <v>3</v>
      </c>
      <c r="G1018" s="20">
        <v>191516042049</v>
      </c>
      <c r="H1018" s="66"/>
      <c r="I1018" s="41">
        <f t="shared" si="1873"/>
        <v>0</v>
      </c>
      <c r="J1018" s="48">
        <f t="shared" si="1874"/>
        <v>116093</v>
      </c>
      <c r="K1018" s="66"/>
      <c r="L1018" s="41">
        <f t="shared" si="1875"/>
        <v>0</v>
      </c>
      <c r="M1018" s="48">
        <f t="shared" si="1830"/>
        <v>7752</v>
      </c>
      <c r="N1018" s="66"/>
      <c r="O1018" s="41">
        <f t="shared" si="1876"/>
        <v>0</v>
      </c>
      <c r="P1018" s="48">
        <f t="shared" si="1877"/>
        <v>160136</v>
      </c>
      <c r="Q1018" s="66"/>
      <c r="R1018" s="66">
        <f t="shared" si="1854"/>
        <v>0</v>
      </c>
      <c r="S1018" s="67">
        <f t="shared" si="1878"/>
        <v>100612</v>
      </c>
      <c r="T1018" s="66"/>
      <c r="U1018" s="66">
        <f t="shared" si="1865"/>
        <v>0</v>
      </c>
      <c r="V1018" s="67">
        <f t="shared" si="1818"/>
        <v>97035.6</v>
      </c>
      <c r="X1018" s="69">
        <f t="shared" si="1772"/>
        <v>0</v>
      </c>
      <c r="Y1018" s="67">
        <f t="shared" si="1819"/>
        <v>6245</v>
      </c>
      <c r="Z1018" s="66"/>
      <c r="AA1018" s="68">
        <f t="shared" si="1802"/>
        <v>0</v>
      </c>
      <c r="AB1018" s="67">
        <f t="shared" si="1820"/>
        <v>5897</v>
      </c>
      <c r="AC1018" s="66"/>
      <c r="AD1018" s="66">
        <f t="shared" si="1803"/>
        <v>0</v>
      </c>
      <c r="AE1018" s="67">
        <f t="shared" si="1821"/>
        <v>3738</v>
      </c>
      <c r="AF1018" s="66"/>
      <c r="AG1018" s="78">
        <f t="shared" si="1804"/>
        <v>0</v>
      </c>
      <c r="AH1018" s="79">
        <f t="shared" si="1822"/>
        <v>4534.5</v>
      </c>
      <c r="AI1018" s="66"/>
      <c r="AJ1018" s="68">
        <f t="shared" si="1861"/>
        <v>0</v>
      </c>
      <c r="AK1018" s="67">
        <f t="shared" si="1823"/>
        <v>22013</v>
      </c>
      <c r="AL1018" s="66"/>
      <c r="AM1018" s="68">
        <f t="shared" si="1805"/>
        <v>0</v>
      </c>
      <c r="AN1018" s="67">
        <f t="shared" si="1824"/>
        <v>8763.02</v>
      </c>
      <c r="AO1018" s="66"/>
      <c r="AP1018" s="68">
        <f t="shared" si="1773"/>
        <v>0</v>
      </c>
      <c r="AQ1018" s="67">
        <f t="shared" si="1825"/>
        <v>80645</v>
      </c>
      <c r="AR1018" s="66"/>
      <c r="AS1018" s="68">
        <f t="shared" si="1831"/>
        <v>0</v>
      </c>
      <c r="AT1018" s="67">
        <f t="shared" si="1826"/>
        <v>2020</v>
      </c>
      <c r="AU1018" s="66"/>
      <c r="AV1018" s="66">
        <f t="shared" si="1777"/>
        <v>0</v>
      </c>
      <c r="AW1018" s="42">
        <f t="shared" si="1871"/>
        <v>1492.8000000000013</v>
      </c>
      <c r="AX1018" s="66"/>
      <c r="AY1018" s="66">
        <f t="shared" si="1832"/>
        <v>0</v>
      </c>
      <c r="AZ1018" s="67">
        <f t="shared" ref="AZ1018:AZ1026" si="1879">+AZ1017+AX1018-AY1018</f>
        <v>1577.6</v>
      </c>
      <c r="BA1018" s="66"/>
      <c r="BB1018" s="68">
        <f t="shared" si="1833"/>
        <v>0</v>
      </c>
      <c r="BC1018" s="67">
        <f t="shared" si="1868"/>
        <v>489.83999999999986</v>
      </c>
      <c r="BD1018" s="66"/>
      <c r="BE1018" s="68">
        <f t="shared" si="1872"/>
        <v>0</v>
      </c>
      <c r="BF1018" s="67">
        <f t="shared" si="1870"/>
        <v>4016.0200000000018</v>
      </c>
      <c r="BG1018" s="66"/>
      <c r="BH1018" s="68">
        <f t="shared" si="1862"/>
        <v>936</v>
      </c>
      <c r="BI1018" s="67">
        <f t="shared" si="1863"/>
        <v>26231.099999999984</v>
      </c>
      <c r="BJ1018" s="66"/>
      <c r="BK1018" s="68">
        <f t="shared" si="1835"/>
        <v>0</v>
      </c>
      <c r="BL1018" s="67">
        <f t="shared" si="1778"/>
        <v>3680.6000000000004</v>
      </c>
      <c r="BM1018" s="66"/>
      <c r="BN1018" s="68">
        <f t="shared" si="1779"/>
        <v>0</v>
      </c>
      <c r="BO1018" s="67">
        <f t="shared" si="1780"/>
        <v>4290.300000000002</v>
      </c>
      <c r="BP1018" s="66"/>
      <c r="BQ1018" s="68">
        <f t="shared" si="1827"/>
        <v>0</v>
      </c>
      <c r="BR1018" s="67">
        <f t="shared" si="1864"/>
        <v>2230.7299999999886</v>
      </c>
      <c r="BS1018" s="66"/>
      <c r="BT1018" s="66">
        <f>IF(OR(D1018="NPC06UZDB-YL020M",D1018="NPC06UZDB-WT020C",D1018="CO155E2-0ZC750",D1018="CO155E2-09M008",D1018="NPC06UZDB-BL011M",D1018="NPC06UZDB-OR008M",D1018="NPC06UZDB-WT450C",D1018="NPC06UZDB-GN015M",D1018="NPC06UZDB-RD015M",D1018="NPC06UZDB-YL004M",D1018="CO155E2-07C150",D1018="NPC06UZDB-WT015C",D1018="NPC06UZDB-GY350C",D1018="NPC06UZDB-OR350C",D1018="NPC06UZDB-YL003M",D1018="CO155E2-0MC150 ",D1018="NPC06UZDB-GY030M",D1018="NPC06UZDB-YL250C",D1018="CO155E2-09C050",D1018="CO155E2-08C150",D1018="NPC06UZDB-GN250C",D1018="NPC06UZDB-BL250C",D1018="NPC06UZDB-WT004M",D1018="NPC06UZDB-RD150C",D1018="NPC06UZDB-RD150C",D1018="NPC06UZDB-BL009M",D1018="NPC06UZDB-GY020C",D1018="NPC06UZDB-GN020C",D1018="NPC06UZDB-RD020C",D1018="NPC06UZDB-YL020C",D1018="NPC06UZDB-GY030M",D1018="CO155E2-0MC250",D1018="CO155E2-0MC150",D1018="NPC06UZDB-BL020C",D1018="NPC06UZDB-OR150C",D1018="NPC06UZDB-BL012M",D1018="NPC06UZDB-BK350C",D1018="NPC06UZDB-GN350C",D1018="NPC06UZDB-GN450C",D1018="NPC06UZDB-GY350C",D1018="NPC06UZDB-OR350C",D1018="NPC06UZDB-YL350C",D1018="CO155E2-0CM007",D1018="NPC06UZDB-GN007M",D1018="NPC06UZDB-GY150C",D1018="NPC06UZDB-OR007M",D1018="NPC06UZDB-BL015C",D1018="NPC06UZDB-BL030C",D1018="NPC06UZDB-BL013M",D1018="NPC06UZDB-WT016M",D1018="NPC06UZDB-WT025M",D1018="CO155E2-0ZC050",D1018="CO155E2-0ZC250",D1018="CO155E2-0ZM009",D1018="CO155E2-0ZM008",D1018="CO155E2-0ZM006",D1018="CO155E2-0ZM012",D1018="NPC06UZDB-BK016M",D1018="NPC06UZDB-BK011M",D1018="NPC06UZDB-GY250C",D1018="NPC06UZDB-GY007M",D1018="CO155E2-07M015",D1018="CO155E2-0ZM004",D1018="CO155E2-09M004",D1018="CO155E2-0CC050",D1018="CO155E2-09M015",D1018="CO155E2-0ZC150",D1018="CO155E2-01M007",D1018="CO155E2-07M010",D1018="NPC06UZDB-YL050C",D1018="NPC06UZDB-OR007M",D1018="NPC06UZDB-GN050C",D1018="NPC06UZDB-WT012M",D1018="NPC06UZDB-GY006M",D1018="NPC06UZDB-GY008M",D1018="CO155E2-0ZM015",D1018="NPC06UZDB-RD050C",D1018="NPC06UZDB-RD150C",D1018="NPC06UZDB-WT009M",D1018="CO155E2-01M004",D1018="NPC06UZDB-OR015M",D1018="NPC06UZDB-GN750C",D1018="NPC06UZDB-WT750C",D1018="CO155E2-0MM010",D1018="CO155E2-07M005",D1018="CO155E2-07M007",D1018="NPC06UZDB-BK750C",D1018="CO155E2-07C050",D1018="CO155E2-01M007",D1018="CO155E2-0MC050",D1018="NPC06UZDB-BK010M",D1018="NPC06UZDB-BK150C",D1018="NPC06UZDB-BK250C",D1018="NPC06UZDB-RD750C",D1018="NPC06UZDB-WT030M",D1018="CO155E2-01C050",D1018="CO155E2-08C750",D1018="NPC06UZDB-WT050M",D1018="NPC06UZDB-GY050C",D1018="CO155E2-0ZM010",D1018="NPC06UZDB-BK007M",D1018="CO155E2-0CC250",D1018="CO155E2-01C250",D1018="NPC06UZDB-WT007M",D1018="CO155E2-06C150",D1018="NPC06UZDB-WT025M",D1018="NPC06UZDB-WT025C",D1018="NPC06UZDB-GY750C",D1018="NPC06UZDB-WT250C",D1018="CO155E2-09M010",D1018="CO155E2-06M001",D1018="CO155E2-0ZM005",D1018="NPC06UZDB-YL010M",D1018="NPC06UZDB-GN150C",D1018="NPC06UZDB-RD005M",D1018="NPC06UZDB-GY007M",D1018="NPC06UZDB-GY020M",D1018="NPC06UZDB-YL005M",D1018="NPC06UZDB-YL007M",D1018="NPC06UZDB-YL150C",D1018="NPC06UZDB-OR750C",D1018="CO155E2-0ZC150",D1018="CO155E2-0ZM015",D1018="NPC06UZDB-OR020M",D1018="CO155E2-09M015",D1018="CO155E2-0MM015",D1018="CO155E2-01C150",D1018="CO155E2-01C250",D1018="CO155E2-01M015",D1018="CO155E2-07C150",D1018="CO155E2-08C250",D1018="CO155E2-09C150",D1018="CO155E2-0CC150",D1018="CO155E2-0CM015",D1018="CO155E2-01M003",D1018="CO155E2-01M005",D1018="NPC06UZDB-GN020M",D1018="CO155E2-09M005",D1018="NPC06UZDB-BK005M",D1018="NPC06UZDB-BL020M",D1018="NPC06UZDB-RD010M",D1018="NPC06UZDB-RD020M",D1018="CO155E2-08M015",D1018="CO155E2-08C150",D1018="CO155E2-01M001",D1018="CO155E2-01M002",D1018="CO155E2-06M003",D1018="CO155E2-07M001",D1018="CO155E2-09M003",D1018="CO155E2-09M001",D1018="CO155E2-09M007",D1018="CO155E2-0ZM003",D1018="CO155E2-0MM003",D1018="CO155E2-0MM005",D1018="CO155E2-0MM007",D1018="CO155E2-0ZM007",D1018="CO155E2-01M010",D1018="NPC06UZDB-WT150C",D1018="NPC06UZDB-WT050C",D1018="NPC06UZDB-BL002M",D1018="CO155E2-0CM010",D1018="CO155E2-08F008",D1018="CO155E2-08F005",D1018="CO155E2-08C050",D1018="NPC06UZDB-BL750C",D1018="CO155E2-07M003",D1018="NPC06UZDB-BL150C",D1018="NPC06UZDB-BL020M",D1018="NPC06UZDB-BL050C",D1018="NPC06UZDB-BL008M",D1018="NPC06UZDB-BL006M",D1018="NPC06UZDB-GY450C",D1018="NPC06UZDB-GY015M",D1018="NPC06UZDB-GY150C",D1018="NPC06UZDB-BL010M",D1018="NPC06UZDB-GN010M",D1018="NPC06UZDB-BK050C",D1018="NPC06UZDB-GN125C",D1018="NPC06UZDB-GN012M",D1018="NPC06UZDB-BK001M",D1018="NPC06UZDB-BL007M",D1018="NPC06UZDB-GY450C",D1018="NPC06UZDB-OR050C",D1018="CO155E2-0MM001",D1018="CO155E2-06M002",D1018="CO155E2-0MM002",D1018="NPC06UZDB-GN001M",D1018="NPC06UZDB-GN002M",D1018="NPC06UZDB-GN003M",D1018="NPC06UZDB-GN004M",D1018="NPC06UZDB-GN005M",D1018="NPC06UZDB-GN006M",D1018="NPC06UZDB-WT050C",D1018="NPC06UZDB-OR001M",D1018="NPC06UZDB-OR002M",D1018="NPC06UZDB-OR003M",D1018="NPC06UZDB-OR004M",D1018="NPC06UZDB-OR005M",D1018="NPC06UZDB-OR006M",D1018="NPC06UZDB-OR010M",D1018="CO155E2-07M002",D1018="NPC06UZDB-RD001M",D1018="NPC06UZDB-RD002M",D1018="NPC06UZDB-RD002M",D1018="NPC06UZDB-RD003M",D1018="NPC06UZDB-RD004M",D1018="CO155E2-0ZM001",D1018="CO155E2-0ZM002",D1018="NPC06UZDB-BK002M",D1018="NPC06UZDB-BK003M",D1018="NPC06UZDB-BL001M",D1018="NPC06UZDB-BL002M",D1018="NPC06UZDB-BL003M",D1018="NPC06UZDB-BL004M",D1018="NPC06UZDB-BL005M",D1018="NPC06UZDB-BL015M",D1018="NPC06UZDB-GY010M",D1018="NPC06UZDB-GY001M",D1018="NPC06UZDB-GY002M",D1018="NPC06UZDB-GY003M",D1018="NPC06UZDB-GY004M",D1018="NPC06UZDB-GY005M",D1018="NPC06UZDB-YL001M",D1018="NPC06UZDB-YL002M",D1018="NPC06UZDB-YL003M",D1018="CO155E2-0CM001",D1018="CO155E2-0CM002",D1018="CO155E2-0CM003",D1018="CO155E2-0CM004",D1018="CO155E2-0CM005",D1018="CO155E2-08M001",D1018="CO155E2-08M002",D1018="CO155E2-08M003",D1018="CO155E2-08M004",D1018="CO155E2-08M005",D1018="CO155E2-08M006",D1018="CO155E2-08M007",D1018="CO155E2-08M008",D1018="CO155E2-08M009",D1018="CO155E2-08M010",D1018="CO155E2-08M020",D1018="CO155E2-0ZM001",D1018="CO155E2-0ZM002",D1018="CO155E2-09M002",D1018="NPC06UZDB-WT001M",D1018="NPC06UZDB-WT002M",D1018="NPC06UZDB-WT003M",D1018="NPC06UZDB-WT004M",D1018="NPC06UZDB-WT005M",D1018="NPC06UZDB-WT006M",D1018="NPC06UZDB-WT008M",D1018="NPC06UZDB-WT010M",D1018="NPC06UZDB-WT015M",D1018="NPC06UZDB-WT020M",),E1018*2,0)</f>
        <v>600</v>
      </c>
      <c r="BU1018" s="67">
        <f t="shared" ref="BU1018:BU1021" si="1880">BU1017+BS1018-BT1018</f>
        <v>31555</v>
      </c>
      <c r="BV1018" s="66"/>
      <c r="BW1018" s="66">
        <f>IF(OR(D1018="CO155E2-0CM020",D1018="NPC06UZDB-YL020M",D1018="NPC06UZDB-OR050C",D1018="NPC06UZDB-WT020C",D1018="CO155E2-0ZC750",D1018="CO155E2-09M008",D1018="NPC06UZDB-BL011M",D1018="NPC06UZDB-OR008M",D1018="NPC06UZDB-WT450C",D1018="NPC06UZDB-GN015M",D1018="NPC06UZDB-RD015M",D1018="NPC06UZDB-YL004M",D1018="CO155E2-07C150",D1018="NPC06UZDB-WT015C",D1018="NPC06UZDB-GY350C",D1018="NPC06UZDB-OR350C",D1018="NPC06UZDB-YL003M",D1018="CO155E2-0MC150 ",D1018="NPC06UZDB-YL250C",D1018="CO155E2-09C050",D1018="NPC06UZDB-GN250C",D1018="NPC06UZDB-BL250C",D1018="NPC06UZDB-WT004M",D1018="NPC06UZDB-RD150C",D1018="NPC06UZDB-BL009M",D1018="NPC06UZDB-GY020C",D1018="NPC06UZDB-GN020C",D1018="NPC06UZDB-RD020C",D1018="NPC06UZDB-YL020C",D1018="NPC06UZDB-GY030M",D1018="CO155E2-0MC250",D1018="CO155E2-0MC150",D1018="NPC06UZDB-BL020C",D1018="NPC06UZDB-OR150C",D1018="NPC06UZDB-BL012M",D1018="NPC06UZDB-BK350C",D1018="NPC06UZDB-GN350C",D1018="NPC06UZDB-GN450C",D1018="NPC06UZDB-GY350C",D1018="NPC06UZDB-OR350C",D1018="NPC06UZDB-YL350C",D1018="CO155E2-0CM007",D1018="NPC06UZDB-GN007M",D1018="NPC06UZDB-GY150C",D1018="NPC06UZDB-BL015C",D1018="NPC06UZDB-BL030C",D1018="NPC06UZDB-BL013M",D1018="NPC06UZDB-WT016M",D1018="NPC06UZDB-WT025M",D1018="CO155E2-0ZC050",D1018="CO155E2-0ZC250",D1018="CO155E2-0ZM009",D1018="CO155E2-0ZM008",D1018="CO155E2-0ZM006",D1018="CO155E2-0ZM012",D1018="NPC06UZDB-BK016M",D1018="NPC06UZDB-BK011M",D1018="NPC06UZDB-GY250C",D1018="NPC06UZDB-GY007M",D1018="CO155E2-07M015",D1018="CO155E2-0ZM004",D1018="CO155E2-09M004",D1018="CO155E2-0CC050",D1018="CO155E2-09M015",D1018="CO155E2-0ZC150",D1018="CO155E2-01M007",D1018="CO155E2-07M010",D1018="NPC06UZDB-YL050C",D1018="NPC06UZDB-OR007M",D1018="NPC06UZDB-GN050C",D1018="NPC06UZDB-WT012M",D1018="NPC06UZDB-GY006M",D1018="NPC06UZDB-GY008M",D1018="CO155E2-0ZM015",D1018="NPC06UZDB-RD050C",D1018="NPC06UZDB-RD150C",D1018="NPC06UZDB-WT009M",D1018="CO155E2-01M004",D1018="NPC06UZDB-OR015M",D1018="NPC06UZDB-GN750C",D1018="NPC06UZDB-WT750C",D1018="CO155E2-0MM010",D1018="CO155E2-07M005",D1018="CO155E2-07M007",D1018="NPC06UZDB-BK750C",D1018="CO155E2-07C050",D1018="CO155E2-01M007",D1018="CO155E2-0MC050",D1018="NPC06UZDB-BK010M",D1018="NPC06UZDB-BK150C",D1018="NPC06UZDB-BK250C",D1018="NPC06UZDB-RD750C",D1018="NPC06UZDB-WT030M",D1018="CO155E2-01C050",D1018="CO155E2-08C750",D1018="NPC06UZDB-WT050M",D1018="NPC06UZDB-GY050C",D1018="CO155E2-0ZM010",D1018="NPC06UZDB-BK007M",D1018="CO155E2-0CC250",D1018="NPC06UZDB-WT007M",D1018="CO155E2-06C150",D1018="NPC06UZDB-WT025M",D1018="NPC06UZDB-WT025C",D1018="NPC06UZDB-GY750C",D1018="NPC06UZDB-WT250C",D1018="CO155E2-09M010",D1018="CO155E2-06M001",D1018="CO155E2-0ZM005",D1018="NPC06UZDB-YL010M",D1018="NPC06UZDB-GN150C",D1018="NPC06UZDB-RD005M",D1018="NPC06UZDB-GY007M",D1018="NPC06UZDB-GY020M",D1018="NPC06UZDB-YL005M",D1018="NPC06UZDB-YL007M",D1018="NPC06UZDB-YL150C",D1018="NPC06UZDB-OR750C",D1018="CO155E2-0ZC150",D1018="CO155E2-0ZM015",D1018="NPC06UZDB-OR020M",D1018="CO155E2-09M015",D1018="CO155E2-0MM015",D1018="CO155E2-01C150",D1018="CO155E2-01C250",D1018="CO155E2-01M015",D1018="CO155E2-07C150",D1018="CO155E2-08C250",D1018="CO155E2-09C150",D1018="CO155E2-0CC150",D1018="CO155E2-0CM015",D1018="CO155E2-01M003",D1018="CO155E2-01M005",D1018="NPC06UZDB-GN020M",D1018="CO155E2-09M005",D1018="NPC06UZDB-BK005M",D1018="NPC06UZDB-BL020M",D1018="NPC06UZDB-RD010M",D1018="NPC06UZDB-RD020M",D1018="CO155E2-08M015",D1018="CO155E2-08C150",D1018="CO155E2-01M001",D1018="CO155E2-01M002",D1018="CO155E2-06M003",D1018="CO155E2-07M001",D1018="CO155E2-09M003",D1018="CO155E2-09M001",D1018="CO155E2-09M007",D1018="CO155E2-0ZM003",D1018="CO155E2-0MM003",D1018="CO155E2-0MM005",D1018="CO155E2-0MM007",D1018="CO155E2-0ZM007",D1018="CO155E2-01M010",D1018="NPC06UZDB-WT150C",D1018="NPC06UZDB-WT050C",D1018="CO155E2-0CM010",D1018="CO155E2-08F008",D1018="CO155E2-08F005",D1018="CO155E2-08C050",D1018="NPC06UZDB-BL750C",D1018="CO155E2-07M003",D1018="NPC06UZDB-BL150C",D1018="NPC06UZDB-BL020M",D1018="NPC06UZDB-BL050C",D1018="NPC06UZDB-BL008M",D1018="NPC06UZDB-BL006M",D1018="NPC06UZDB-GY450C",D1018="NPC06UZDB-GY015M",D1018="NPC06UZDB-GY150C",D1018="NPC06UZDB-BL010M",D1018="NPC06UZDB-GN010M",D1018="NPC06UZDB-BK050C",D1018="NPC06UZDB-GN125C",D1018="NPC06UZDB-GN012M",D1018="NPC06UZDB-BK001M",D1018="NPC06UZDB-BL007M",D1018="NPC06UZDB-GY450C",D1018="NPC06UZDB-OR050C",D1018="CO155E2-0MM001",D1018="CO155E2-06M002",D1018="CO155E2-0MM002",D1018="NPC06UZDB-GN001M",D1018="NPC06UZDB-GN002M",D1018="NPC06UZDB-GN003M",D1018="NPC06UZDB-GN004M",D1018="NPC06UZDB-GN005M",D1018="NPC06UZDB-GN006M",D1018="NPC06UZDB-WT050C",D1018="NPC06UZDB-OR001M",D1018="NPC06UZDB-OR002M",D1018="NPC06UZDB-OR003M",D1018="NPC06UZDB-OR004M",D1018="NPC06UZDB-OR005M",D1018="NPC06UZDB-OR006M",D1018="NPC06UZDB-OR010M",D1018="CO155E2-07M002",D1018="NPC06UZDB-RD001M",D1018="NPC06UZDB-RD002M",D1018="NPC06UZDB-RD002M",D1018="NPC06UZDB-RD003M",D1018="NPC06UZDB-RD004M",D1018="CO155E2-0ZM001",D1018="CO155E2-0ZM002",D1018="NPC06UZDB-BK002M",D1018="NPC06UZDB-BK003M",D1018="NPC06UZDB-BL001M",D1018="NPC06UZDB-BL002M",D1018="NPC06UZDB-BL003M",D1018="NPC06UZDB-BL004M",D1018="NPC06UZDB-BL005M",D1018="NPC06UZDB-BL015M",D1018="NPC06UZDB-GY010M",D1018="NPC06UZDB-GY001M",D1018="NPC06UZDB-GY002M",D1018="NPC06UZDB-GY003M",D1018="NPC06UZDB-GY004M",D1018="NPC06UZDB-GY005M",D1018="NPC06UZDB-YL001M",D1018="NPC06UZDB-YL002M",D1018="NPC06UZDB-YL003M",D1018="CO155E2-0CM001",D1018="CO155E2-0CM002",D1018="CO155E2-0CM003",D1018="CO155E2-0CM004",D1018="CO155E2-0CM005",D1018="CO155E2-08M001",D1018="CO155E2-08M002",D1018="CO155E2-08M003",D1018="CO155E2-08M004",D1018="CO155E2-08M005",D1018="CO155E2-08M006",D1018="CO155E2-08M007",D1018="CO155E2-08M008",D1018="CO155E2-08M009",D1018="CO155E2-08M010",D1018="CO155E2-08M020",D1018="CO155E2-0ZM001",D1018="CO155E2-0ZM002",D1018="CO155E2-09M002",D1018="NPC06UZDB-WT001M",D1018="NPC06UZDB-WT002M",D1018="NPC06UZDB-WT003M",D1018="NPC06UZDB-WT004M",D1018="NPC06UZDB-WT005M",D1018="NPC06UZDB-WT006M",D1018="NPC06UZDB-WT008M",D1018="NPC06UZDB-WT010M",D1018="NPC06UZDB-WT015M",D1018="NPC06UZDB-WT020M",),E1018*2,0)</f>
        <v>600</v>
      </c>
      <c r="BX1018" s="67">
        <f t="shared" si="1817"/>
        <v>95834</v>
      </c>
      <c r="BY1018" s="66"/>
      <c r="BZ1018" s="66">
        <f>IF(OR(D1018="CO155E2-0CM020",D1018="NPC06UZDB-YL020M",D1018="NPC06UZDB-OR050C",D1018="NPC06UZDB-WT020C",D1018="CO155E2-0ZC750",D1018="CO155E2-09M008",D1018="NPC06UZDB-BL011M",D1018="NPC06UZDB-OR008M",D1018="NPC06UZDB-WT450C",D1018="NPC06UZDB-GN015M",D1018="NPC06UZDB-RD015M",D1018="NPC06UZDB-YL004M",D1018="CO155E2-07C150",D1018="NPC06UZDB-WT015C",D1018="NPC06UZDB-GY350C",D1018="NPC06UZDB-OR350C",D1018="NPC06UZDB-YL003M",D1018="CO155E2-0MC150 ",D1018="NPC06UZDB-YL250C",D1018="CO155E2-09C050",D1018="NPC06UZDB-GN250C",D1018="NPC06UZDB-BL250C",D1018="NPC06UZDB-WT004M",D1018="NPC06UZDB-BL009M",D1018="NPC06UZDB-GY020C",D1018="NPC06UZDB-GN020C",D1018="NPC06UZDB-RD020C",D1018="NPC06UZDB-YL020C",D1018="NPC06UZDB-GY030M",D1018="CO155E2-0MC250",D1018="CO155E2-0MC150",D1018="NPC06UZDB-BL020C",D1018="NPC06UZDB-OR150C",D1018="NPC06UZDB-BL012M",D1018="NPC06UZDB-BK350C",D1018="NPC06UZDB-GN350C",D1018="NPC06UZDB-GN450C",D1018="NPC06UZDB-GY350C",D1018="NPC06UZDB-OR350C",D1018="NPC06UZDB-YL350C",D1018="CO155E2-0CM007",D1018="NPC06UZDB-GN007M",D1018="NPC06UZDB-GY150C",D1018="NPC06UZDB-BL015C",D1018="NPC06UZDB-BL030C",D1018="NPC06UZDB-BL013M",D1018="NPC06UZDB-WT016M",D1018="CO155E2-0ZC050",D1018="CO155E2-0ZC250",D1018="CO155E2-0ZM009",D1018="CO155E2-0ZM008",D1018="CO155E2-0ZM006",D1018="CO155E2-0ZM012",D1018="NPC06UZDB-BK016M",D1018="NPC06UZDB-BK011M",D1018="NPC06UZDB-GY250C",D1018="NPC06UZDB-GY007M",D1018="CO155E2-07M015",D1018="CO155E2-0ZM004",D1018="CO155E2-09M004",D1018="CO155E2-0CC050",D1018="CO155E2-09M015",D1018="CO155E2-0ZC150",D1018="CO155E2-01M007",D1018="CO155E2-07M010",D1018="NPC06UZDB-YL050C",D1018="NPC06UZDB-OR007M",D1018="NPC06UZDB-GN050C",D1018="NPC06UZDB-WT012M",D1018="NPC06UZDB-GY006M",D1018="NPC06UZDB-GY008M",D1018="CO155E2-0ZM015",D1018="NPC06UZDB-RD050C",D1018="NPC06UZDB-RD150C",D1018="NPC06UZDB-WT009M",D1018="CO155E2-01M004",D1018="NPC06UZDB-OR015M",D1018="NPC06UZDB-GN750C",D1018="NPC06UZDB-WT750C",D1018="CO155E2-0MM010",D1018="CO155E2-07M005",D1018="CO155E2-07M007",D1018="NPC06UZDB-BK750C",D1018="CO155E2-07C050",D1018="CO155E2-01M007",D1018="CO155E2-0MC050",D1018="NPC06UZDB-BK010M",D1018="NPC06UZDB-BK150C",D1018="NPC06UZDB-BK250C",D1018="NPC06UZDB-RD750C",D1018="NPC06UZDB-WT030M",D1018="CO155E2-01C050",D1018="CO155E2-08C750",D1018="NPC06UZDB-WT050M",D1018="NPC06UZDB-GY050C",D1018="CO155E2-0ZM010",D1018="NPC06UZDB-BK007M",D1018="CO155E2-0CC250",D1018="NPC06UZDB-WT007M",D1018="CO155E2-06C150",D1018="NPC06UZDB-WT025M",D1018="NPC06UZDB-WT025C",D1018="NPC06UZDB-GY750C",D1018="NPC06UZDB-WT250C",D1018="CO155E2-09M010",D1018="CO155E2-06M001",D1018="CO155E2-0ZM005",D1018="NPC06UZDB-YL010M",D1018="NPC06UZDB-GN150C",D1018="NPC06UZDB-RD005M",D1018="NPC06UZDB-GY007M",D1018="NPC06UZDB-GY020M",D1018="NPC06UZDB-YL005M",D1018="NPC06UZDB-YL007M",D1018="NPC06UZDB-YL150C",D1018="NPC06UZDB-OR750C",D1018="CO155E2-0ZC150",D1018="CO155E2-0ZM015",D1018="NPC06UZDB-OR020M",D1018="CO155E2-09M015",D1018="CO155E2-0MM015",D1018="CO155E2-01C150",D1018="CO155E2-01C250",D1018="CO155E2-01M015",D1018="CO155E2-07C150",D1018="CO155E2-08C250",D1018="CO155E2-09C150",D1018="CO155E2-0CC150",D1018="CO155E2-0CM015",D1018="CO155E2-01M003",D1018="CO155E2-01M005",D1018="NPC06UZDB-GN020M",D1018="CO155E2-09M005",D1018="NPC06UZDB-BK005M",D1018="NPC06UZDB-BL020M",D1018="NPC06UZDB-RD010M",D1018="NPC06UZDB-RD020M",D1018="CO155E2-08M015",D1018="CO155E2-08C150",D1018="CO155E2-01M001",D1018="CO155E2-01M002",D1018="CO155E2-06M003",D1018="CO155E2-07M001",D1018="CO155E2-09M003",D1018="CO155E2-09M001",D1018="CO155E2-09M007",D1018="CO155E2-0ZM003",D1018="CO155E2-0MM003",D1018="CO155E2-0MM005",D1018="CO155E2-0MM007",D1018="CO155E2-0ZM007",D1018="CO155E2-01M010",D1018="NPC06UZDB-WT150C",D1018="NPC06UZDB-WT050C",D1018="CO155E2-0CM010",D1018="CO155E2-08F008",D1018="CO155E2-08F005",D1018="CO155E2-08C050",D1018="NPC06UZDB-BL750C",D1018="CO155E2-07M003",D1018="NPC06UZDB-BL150C",D1018="NPC06UZDB-BL020M",D1018="NPC06UZDB-BL050C",D1018="NPC06UZDB-BL008M",D1018="NPC06UZDB-BL006M",D1018="NPC06UZDB-GY450C",D1018="NPC06UZDB-GY015M",D1018="NPC06UZDB-GY150C",D1018="NPC06UZDB-BL010M",D1018="NPC06UZDB-GN010M",D1018="NPC06UZDB-BK050C",D1018="NPC06UZDB-GN125C",D1018="NPC06UZDB-GN012M",D1018="NPC06UZDB-BK001M",D1018="NPC06UZDB-BL007M",D1018="NPC06UZDB-GY450C",D1018="NPC06UZDB-OR050C",D1018="CO155E2-0MM001",D1018="CO155E2-06M002",D1018="CO155E2-0MM002",D1018="NPC06UZDB-GN001M",D1018="NPC06UZDB-GN002M",D1018="NPC06UZDB-GN003M",D1018="NPC06UZDB-GN004M",D1018="NPC06UZDB-GN005M",D1018="NPC06UZDB-GN006M",D1018="NPC06UZDB-WT050C",D1018="NPC06UZDB-OR001M",D1018="NPC06UZDB-OR002M",D1018="NPC06UZDB-OR003M",D1018="NPC06UZDB-OR004M",D1018="NPC06UZDB-OR005M",D1018="NPC06UZDB-OR006M",D1018="NPC06UZDB-OR010M",D1018="CO155E2-07M002",D1018="NPC06UZDB-RD001M",D1018="NPC06UZDB-RD002M",D1018="NPC06UZDB-RD002M",D1018="NPC06UZDB-RD003M",D1018="NPC06UZDB-RD004M",D1018="CO155E2-0ZM001",D1018="CO155E2-0ZM002",D1018="NPC06UZDB-BK002M",D1018="NPC06UZDB-BK003M",D1018="NPC06UZDB-BL001M",D1018="NPC06UZDB-BL002M",D1018="NPC06UZDB-BL003M",D1018="NPC06UZDB-BL004M",D1018="NPC06UZDB-BL005M",D1018="NPC06UZDB-BL015M",D1018="NPC06UZDB-GY010M",D1018="NPC06UZDB-GY001M",D1018="NPC06UZDB-GY002M",D1018="NPC06UZDB-GY003M",D1018="NPC06UZDB-GY004M",D1018="NPC06UZDB-GY005M",D1018="NPC06UZDB-YL001M",D1018="NPC06UZDB-YL002M",D1018="NPC06UZDB-YL003M",D1018="CO155E2-0CM001",D1018="CO155E2-0CM002",D1018="CO155E2-0CM003",D1018="CO155E2-0CM004",D1018="CO155E2-0CM005",D1018="CO155E2-08M001",D1018="CO155E2-08M002",D1018="CO155E2-08M003",D1018="CO155E2-08M004",D1018="CO155E2-08M005",D1018="CO155E2-08M006",D1018="CO155E2-08M007",D1018="CO155E2-08M008",D1018="CO155E2-08M009",D1018="CO155E2-08M010",D1018="CO155E2-08M020",D1018="CO155E2-0ZM001",D1018="CO155E2-0ZM002",D1018="CO155E2-09M002",D1018="NPC06UZDB-WT001M",D1018="NPC06UZDB-WT002M",D1018="NPC06UZDB-WT003M",D1018="NPC06UZDB-WT004M",D1018="NPC06UZDB-WT005M",D1018="NPC06UZDB-WT006M",D1018="NPC06UZDB-WT008M",D1018="NPC06UZDB-WT010M",D1018="NPC06UZDB-WT015M",D1018="NPC06UZDB-WT020M",),E1018*2,0)</f>
        <v>600</v>
      </c>
      <c r="CA1018" s="67">
        <f t="shared" ref="CA1018:CA1021" si="1881">+CA1017+BY1018-BZ1018</f>
        <v>27035</v>
      </c>
      <c r="CB1018" s="66"/>
      <c r="CC1018" s="66">
        <f t="shared" si="1853"/>
        <v>0</v>
      </c>
      <c r="CD1018" s="67">
        <f t="shared" si="1855"/>
        <v>31639.64</v>
      </c>
      <c r="CE1018" s="66"/>
      <c r="CF1018" s="66">
        <f t="shared" si="1858"/>
        <v>0</v>
      </c>
      <c r="CG1018" s="67">
        <f t="shared" si="1782"/>
        <v>3663.6999999999994</v>
      </c>
      <c r="CH1018" s="66"/>
      <c r="CI1018" s="66">
        <f t="shared" si="1836"/>
        <v>0</v>
      </c>
      <c r="CJ1018" s="67">
        <f t="shared" si="1797"/>
        <v>6757.8</v>
      </c>
      <c r="CK1018" s="66"/>
      <c r="CL1018" s="68">
        <f t="shared" si="1867"/>
        <v>0</v>
      </c>
      <c r="CM1018" s="79">
        <f t="shared" si="1783"/>
        <v>4847.4799999999996</v>
      </c>
      <c r="CN1018" s="66"/>
      <c r="CO1018" s="68">
        <f t="shared" si="1838"/>
        <v>0</v>
      </c>
      <c r="CP1018" s="79">
        <f t="shared" si="1784"/>
        <v>3955</v>
      </c>
      <c r="CQ1018" s="66"/>
      <c r="CR1018" s="68">
        <f t="shared" si="1839"/>
        <v>0</v>
      </c>
      <c r="CS1018" s="79">
        <f t="shared" si="1869"/>
        <v>5186</v>
      </c>
      <c r="CT1018" s="66"/>
      <c r="CU1018" s="68">
        <f t="shared" si="1840"/>
        <v>0</v>
      </c>
      <c r="CV1018" s="79">
        <f t="shared" si="1785"/>
        <v>6929</v>
      </c>
      <c r="CW1018" s="66"/>
      <c r="CX1018" s="66">
        <f t="shared" si="1866"/>
        <v>0</v>
      </c>
      <c r="CY1018" s="40">
        <f t="shared" si="1859"/>
        <v>1186.9599999999982</v>
      </c>
      <c r="CZ1018" s="65"/>
      <c r="DA1018" s="66">
        <f t="shared" si="1841"/>
        <v>0</v>
      </c>
      <c r="DB1018" s="67">
        <f t="shared" si="1798"/>
        <v>59370</v>
      </c>
      <c r="DC1018" s="66"/>
      <c r="DD1018" s="66">
        <f t="shared" si="1842"/>
        <v>0</v>
      </c>
      <c r="DE1018" s="67">
        <f t="shared" si="1799"/>
        <v>106141</v>
      </c>
      <c r="DF1018" s="66"/>
      <c r="DG1018" s="69">
        <f t="shared" si="1843"/>
        <v>0</v>
      </c>
      <c r="DH1018" s="67">
        <f t="shared" si="1856"/>
        <v>441034</v>
      </c>
      <c r="DI1018" s="66"/>
      <c r="DJ1018" s="66">
        <f t="shared" si="1844"/>
        <v>0</v>
      </c>
      <c r="DK1018" s="67">
        <f t="shared" si="1786"/>
        <v>3768</v>
      </c>
      <c r="DM1018" s="206">
        <f t="shared" si="1845"/>
        <v>0</v>
      </c>
      <c r="DN1018" s="25">
        <f t="shared" si="1774"/>
        <v>0</v>
      </c>
      <c r="DO1018" s="5"/>
      <c r="DP1018" s="43">
        <f t="shared" si="1846"/>
        <v>0</v>
      </c>
      <c r="DQ1018" s="27">
        <f t="shared" si="1787"/>
        <v>6819.5</v>
      </c>
      <c r="DR1018" s="5"/>
      <c r="DS1018" s="43">
        <f t="shared" si="1847"/>
        <v>0</v>
      </c>
      <c r="DT1018" s="27">
        <f t="shared" si="1788"/>
        <v>4846</v>
      </c>
      <c r="DU1018" s="5"/>
      <c r="DV1018" s="43">
        <f t="shared" si="1848"/>
        <v>0</v>
      </c>
      <c r="DW1018" s="27">
        <f t="shared" si="1789"/>
        <v>4835</v>
      </c>
      <c r="DX1018" s="5"/>
      <c r="DY1018" s="22">
        <f t="shared" si="1849"/>
        <v>0</v>
      </c>
      <c r="DZ1018" s="25">
        <f t="shared" si="1790"/>
        <v>523</v>
      </c>
      <c r="EA1018" s="22"/>
      <c r="EB1018" s="22">
        <f t="shared" si="1850"/>
        <v>0</v>
      </c>
      <c r="EC1018" s="28">
        <f t="shared" si="1791"/>
        <v>369</v>
      </c>
      <c r="ED1018" s="5"/>
      <c r="EE1018" s="43">
        <f t="shared" si="1851"/>
        <v>0</v>
      </c>
      <c r="EF1018" s="27">
        <f t="shared" si="1792"/>
        <v>4769</v>
      </c>
      <c r="EG1018" s="66"/>
      <c r="EH1018" s="66">
        <f t="shared" si="1852"/>
        <v>0</v>
      </c>
      <c r="EI1018" s="67">
        <f t="shared" si="1793"/>
        <v>22617</v>
      </c>
      <c r="EJ1018" s="66"/>
      <c r="EK1018" s="66">
        <f t="shared" si="1807"/>
        <v>0</v>
      </c>
      <c r="EL1018" s="67">
        <f t="shared" si="1794"/>
        <v>21247</v>
      </c>
      <c r="EM1018" s="110">
        <f t="shared" si="1808"/>
        <v>196375.67233876002</v>
      </c>
    </row>
    <row r="1019" spans="1:143" s="35" customFormat="1" ht="11.25" customHeight="1" x14ac:dyDescent="0.25">
      <c r="A1019" s="11">
        <v>46172</v>
      </c>
      <c r="B1019" s="187"/>
      <c r="C1019" s="176">
        <v>8005016274</v>
      </c>
      <c r="D1019" s="17" t="s">
        <v>73</v>
      </c>
      <c r="E1019" s="18">
        <v>100</v>
      </c>
      <c r="F1019" s="19">
        <v>8</v>
      </c>
      <c r="G1019" s="20">
        <v>191516041998</v>
      </c>
      <c r="H1019" s="66"/>
      <c r="I1019" s="41">
        <f t="shared" si="1873"/>
        <v>0</v>
      </c>
      <c r="J1019" s="48">
        <f t="shared" si="1874"/>
        <v>116093</v>
      </c>
      <c r="K1019" s="66"/>
      <c r="L1019" s="41">
        <f t="shared" si="1875"/>
        <v>0</v>
      </c>
      <c r="M1019" s="48">
        <f t="shared" si="1830"/>
        <v>7752</v>
      </c>
      <c r="N1019" s="66"/>
      <c r="O1019" s="41">
        <f t="shared" si="1876"/>
        <v>0</v>
      </c>
      <c r="P1019" s="48">
        <f t="shared" si="1877"/>
        <v>160136</v>
      </c>
      <c r="Q1019" s="66"/>
      <c r="R1019" s="66">
        <f t="shared" si="1854"/>
        <v>0</v>
      </c>
      <c r="S1019" s="67">
        <f t="shared" si="1878"/>
        <v>100612</v>
      </c>
      <c r="T1019" s="66"/>
      <c r="U1019" s="66">
        <f t="shared" si="1865"/>
        <v>0</v>
      </c>
      <c r="V1019" s="67">
        <f t="shared" si="1818"/>
        <v>97035.6</v>
      </c>
      <c r="W1019" s="136"/>
      <c r="X1019" s="69">
        <f t="shared" si="1772"/>
        <v>0</v>
      </c>
      <c r="Y1019" s="67">
        <f t="shared" si="1819"/>
        <v>6245</v>
      </c>
      <c r="Z1019" s="66"/>
      <c r="AA1019" s="68">
        <f t="shared" si="1802"/>
        <v>0</v>
      </c>
      <c r="AB1019" s="67">
        <f t="shared" si="1820"/>
        <v>5897</v>
      </c>
      <c r="AC1019" s="66"/>
      <c r="AD1019" s="66">
        <f t="shared" si="1803"/>
        <v>0</v>
      </c>
      <c r="AE1019" s="67">
        <f t="shared" si="1821"/>
        <v>3738</v>
      </c>
      <c r="AF1019" s="66"/>
      <c r="AG1019" s="78">
        <f t="shared" si="1804"/>
        <v>0</v>
      </c>
      <c r="AH1019" s="79">
        <f t="shared" si="1822"/>
        <v>4534.5</v>
      </c>
      <c r="AI1019" s="66"/>
      <c r="AJ1019" s="68">
        <f t="shared" si="1861"/>
        <v>0</v>
      </c>
      <c r="AK1019" s="67">
        <f t="shared" si="1823"/>
        <v>22013</v>
      </c>
      <c r="AL1019" s="66"/>
      <c r="AM1019" s="68">
        <f t="shared" si="1805"/>
        <v>0</v>
      </c>
      <c r="AN1019" s="67">
        <f t="shared" si="1824"/>
        <v>8763.02</v>
      </c>
      <c r="AO1019" s="66"/>
      <c r="AP1019" s="68">
        <f t="shared" si="1773"/>
        <v>0</v>
      </c>
      <c r="AQ1019" s="67">
        <f t="shared" si="1825"/>
        <v>80645</v>
      </c>
      <c r="AR1019" s="66"/>
      <c r="AS1019" s="68">
        <f t="shared" si="1831"/>
        <v>0</v>
      </c>
      <c r="AT1019" s="67">
        <f t="shared" si="1826"/>
        <v>2020</v>
      </c>
      <c r="AU1019" s="66"/>
      <c r="AV1019" s="66">
        <f t="shared" si="1777"/>
        <v>0</v>
      </c>
      <c r="AW1019" s="42">
        <f t="shared" si="1871"/>
        <v>1492.8000000000013</v>
      </c>
      <c r="AX1019" s="66"/>
      <c r="AY1019" s="66">
        <f t="shared" si="1832"/>
        <v>0</v>
      </c>
      <c r="AZ1019" s="67">
        <f t="shared" si="1879"/>
        <v>1577.6</v>
      </c>
      <c r="BA1019" s="66"/>
      <c r="BB1019" s="68">
        <f t="shared" si="1833"/>
        <v>0</v>
      </c>
      <c r="BC1019" s="67">
        <f t="shared" si="1868"/>
        <v>489.83999999999986</v>
      </c>
      <c r="BD1019" s="66"/>
      <c r="BE1019" s="68">
        <f t="shared" si="1872"/>
        <v>0</v>
      </c>
      <c r="BF1019" s="67">
        <f t="shared" si="1870"/>
        <v>4016.0200000000018</v>
      </c>
      <c r="BG1019" s="66"/>
      <c r="BH1019" s="68">
        <f t="shared" si="1862"/>
        <v>811.99999999999989</v>
      </c>
      <c r="BI1019" s="67">
        <f t="shared" si="1863"/>
        <v>25419.099999999984</v>
      </c>
      <c r="BJ1019" s="66"/>
      <c r="BK1019" s="68">
        <f t="shared" si="1835"/>
        <v>0</v>
      </c>
      <c r="BL1019" s="67">
        <f t="shared" si="1778"/>
        <v>3680.6000000000004</v>
      </c>
      <c r="BM1019" s="66"/>
      <c r="BN1019" s="68">
        <f t="shared" si="1779"/>
        <v>0</v>
      </c>
      <c r="BO1019" s="67">
        <f t="shared" si="1780"/>
        <v>4290.300000000002</v>
      </c>
      <c r="BP1019" s="66"/>
      <c r="BQ1019" s="68">
        <f t="shared" si="1827"/>
        <v>0</v>
      </c>
      <c r="BR1019" s="67">
        <f t="shared" si="1864"/>
        <v>2230.7299999999886</v>
      </c>
      <c r="BS1019" s="66"/>
      <c r="BT1019" s="66">
        <f>IF(OR(D1019="NPC06UZDB-YL020M",D1019="NPC06UZDB-WT020C",D1019="CO155E2-0ZC750",D1019="CO155E2-09M008",D1019="NPC06UZDB-BL011M",D1019="NPC06UZDB-OR008M",D1019="NPC06UZDB-WT450C",D1019="NPC06UZDB-GN015M",D1019="NPC06UZDB-RD015M",D1019="NPC06UZDB-YL004M",D1019="CO155E2-07C150",D1019="NPC06UZDB-WT015C",D1019="NPC06UZDB-GY350C",D1019="NPC06UZDB-OR350C",D1019="NPC06UZDB-YL003M",D1019="CO155E2-0MC150 ",D1019="NPC06UZDB-GY030M",D1019="NPC06UZDB-YL250C",D1019="CO155E2-09C050",D1019="CO155E2-08C150",D1019="NPC06UZDB-GN250C",D1019="NPC06UZDB-BL250C",D1019="NPC06UZDB-WT004M",D1019="NPC06UZDB-RD150C",D1019="NPC06UZDB-RD150C",D1019="NPC06UZDB-BL009M",D1019="NPC06UZDB-GY020C",D1019="NPC06UZDB-GN020C",D1019="NPC06UZDB-RD020C",D1019="NPC06UZDB-YL020C",D1019="NPC06UZDB-GY030M",D1019="CO155E2-0MC250",D1019="CO155E2-0MC150",D1019="NPC06UZDB-BL020C",D1019="NPC06UZDB-OR150C",D1019="NPC06UZDB-BL012M",D1019="NPC06UZDB-BK350C",D1019="NPC06UZDB-GN350C",D1019="NPC06UZDB-GN450C",D1019="NPC06UZDB-GY350C",D1019="NPC06UZDB-OR350C",D1019="NPC06UZDB-YL350C",D1019="CO155E2-0CM007",D1019="NPC06UZDB-GN007M",D1019="NPC06UZDB-GY150C",D1019="NPC06UZDB-OR007M",D1019="NPC06UZDB-BL015C",D1019="NPC06UZDB-BL030C",D1019="NPC06UZDB-BL013M",D1019="NPC06UZDB-WT016M",D1019="NPC06UZDB-WT025M",D1019="CO155E2-0ZC050",D1019="CO155E2-0ZC250",D1019="CO155E2-0ZM009",D1019="CO155E2-0ZM008",D1019="CO155E2-0ZM006",D1019="CO155E2-0ZM012",D1019="NPC06UZDB-BK016M",D1019="NPC06UZDB-BK011M",D1019="NPC06UZDB-GY250C",D1019="NPC06UZDB-GY007M",D1019="CO155E2-07M015",D1019="CO155E2-0ZM004",D1019="CO155E2-09M004",D1019="CO155E2-0CC050",D1019="CO155E2-09M015",D1019="CO155E2-0ZC150",D1019="CO155E2-01M007",D1019="CO155E2-07M010",D1019="NPC06UZDB-YL050C",D1019="NPC06UZDB-OR007M",D1019="NPC06UZDB-GN050C",D1019="NPC06UZDB-WT012M",D1019="NPC06UZDB-GY006M",D1019="NPC06UZDB-GY008M",D1019="CO155E2-0ZM015",D1019="NPC06UZDB-RD050C",D1019="NPC06UZDB-RD150C",D1019="NPC06UZDB-WT009M",D1019="CO155E2-01M004",D1019="NPC06UZDB-OR015M",D1019="NPC06UZDB-GN750C",D1019="NPC06UZDB-WT750C",D1019="CO155E2-0MM010",D1019="CO155E2-07M005",D1019="CO155E2-07M007",D1019="NPC06UZDB-BK750C",D1019="CO155E2-07C050",D1019="CO155E2-01M007",D1019="CO155E2-0MC050",D1019="NPC06UZDB-BK010M",D1019="NPC06UZDB-BK150C",D1019="NPC06UZDB-BK250C",D1019="NPC06UZDB-RD750C",D1019="NPC06UZDB-WT030M",D1019="CO155E2-01C050",D1019="CO155E2-08C750",D1019="NPC06UZDB-WT050M",D1019="NPC06UZDB-GY050C",D1019="CO155E2-0ZM010",D1019="NPC06UZDB-BK007M",D1019="CO155E2-0CC250",D1019="CO155E2-01C250",D1019="NPC06UZDB-WT007M",D1019="CO155E2-06C150",D1019="NPC06UZDB-WT025M",D1019="NPC06UZDB-WT025C",D1019="NPC06UZDB-GY750C",D1019="NPC06UZDB-WT250C",D1019="CO155E2-09M010",D1019="CO155E2-06M001",D1019="CO155E2-0ZM005",D1019="NPC06UZDB-YL010M",D1019="NPC06UZDB-GN150C",D1019="NPC06UZDB-RD005M",D1019="NPC06UZDB-GY007M",D1019="NPC06UZDB-GY020M",D1019="NPC06UZDB-YL005M",D1019="NPC06UZDB-YL007M",D1019="NPC06UZDB-YL150C",D1019="NPC06UZDB-OR750C",D1019="CO155E2-0ZC150",D1019="CO155E2-0ZM015",D1019="NPC06UZDB-OR020M",D1019="CO155E2-09M015",D1019="CO155E2-0MM015",D1019="CO155E2-01C150",D1019="CO155E2-01C250",D1019="CO155E2-01M015",D1019="CO155E2-07C150",D1019="CO155E2-08C250",D1019="CO155E2-09C150",D1019="CO155E2-0CC150",D1019="CO155E2-0CM015",D1019="CO155E2-01M003",D1019="CO155E2-01M005",D1019="NPC06UZDB-GN020M",D1019="CO155E2-09M005",D1019="NPC06UZDB-BK005M",D1019="NPC06UZDB-BL020M",D1019="NPC06UZDB-RD010M",D1019="NPC06UZDB-RD020M",D1019="CO155E2-08M015",D1019="CO155E2-08C150",D1019="CO155E2-01M001",D1019="CO155E2-01M002",D1019="CO155E2-06M003",D1019="CO155E2-07M001",D1019="CO155E2-09M003",D1019="CO155E2-09M001",D1019="CO155E2-09M007",D1019="CO155E2-0ZM003",D1019="CO155E2-0MM003",D1019="CO155E2-0MM005",D1019="CO155E2-0MM007",D1019="CO155E2-0ZM007",D1019="CO155E2-01M010",D1019="NPC06UZDB-WT150C",D1019="NPC06UZDB-WT050C",D1019="NPC06UZDB-BL002M",D1019="CO155E2-0CM010",D1019="CO155E2-08F008",D1019="CO155E2-08F005",D1019="CO155E2-08C050",D1019="NPC06UZDB-BL750C",D1019="CO155E2-07M003",D1019="NPC06UZDB-BL150C",D1019="NPC06UZDB-BL020M",D1019="NPC06UZDB-BL050C",D1019="NPC06UZDB-BL008M",D1019="NPC06UZDB-BL006M",D1019="NPC06UZDB-GY450C",D1019="NPC06UZDB-GY015M",D1019="NPC06UZDB-GY150C",D1019="NPC06UZDB-BL010M",D1019="NPC06UZDB-GN010M",D1019="NPC06UZDB-BK050C",D1019="NPC06UZDB-GN125C",D1019="NPC06UZDB-GN012M",D1019="NPC06UZDB-BK001M",D1019="NPC06UZDB-BL007M",D1019="NPC06UZDB-GY450C",D1019="NPC06UZDB-OR050C",D1019="CO155E2-0MM001",D1019="CO155E2-06M002",D1019="CO155E2-0MM002",D1019="NPC06UZDB-GN001M",D1019="NPC06UZDB-GN002M",D1019="NPC06UZDB-GN003M",D1019="NPC06UZDB-GN004M",D1019="NPC06UZDB-GN005M",D1019="NPC06UZDB-GN006M",D1019="NPC06UZDB-WT050C",D1019="NPC06UZDB-OR001M",D1019="NPC06UZDB-OR002M",D1019="NPC06UZDB-OR003M",D1019="NPC06UZDB-OR004M",D1019="NPC06UZDB-OR005M",D1019="NPC06UZDB-OR006M",D1019="NPC06UZDB-OR010M",D1019="CO155E2-07M002",D1019="NPC06UZDB-RD001M",D1019="NPC06UZDB-RD002M",D1019="NPC06UZDB-RD002M",D1019="NPC06UZDB-RD003M",D1019="NPC06UZDB-RD004M",D1019="CO155E2-0ZM001",D1019="CO155E2-0ZM002",D1019="NPC06UZDB-BK002M",D1019="NPC06UZDB-BK003M",D1019="NPC06UZDB-BL001M",D1019="NPC06UZDB-BL002M",D1019="NPC06UZDB-BL003M",D1019="NPC06UZDB-BL004M",D1019="NPC06UZDB-BL005M",D1019="NPC06UZDB-BL015M",D1019="NPC06UZDB-GY010M",D1019="NPC06UZDB-GY001M",D1019="NPC06UZDB-GY002M",D1019="NPC06UZDB-GY003M",D1019="NPC06UZDB-GY004M",D1019="NPC06UZDB-GY005M",D1019="NPC06UZDB-YL001M",D1019="NPC06UZDB-YL002M",D1019="NPC06UZDB-YL003M",D1019="CO155E2-0CM001",D1019="CO155E2-0CM002",D1019="CO155E2-0CM003",D1019="CO155E2-0CM004",D1019="CO155E2-0CM005",D1019="CO155E2-08M001",D1019="CO155E2-08M002",D1019="CO155E2-08M003",D1019="CO155E2-08M004",D1019="CO155E2-08M005",D1019="CO155E2-08M006",D1019="CO155E2-08M007",D1019="CO155E2-08M008",D1019="CO155E2-08M009",D1019="CO155E2-08M010",D1019="CO155E2-08M020",D1019="CO155E2-0ZM001",D1019="CO155E2-0ZM002",D1019="CO155E2-09M002",D1019="NPC06UZDB-WT001M",D1019="NPC06UZDB-WT002M",D1019="NPC06UZDB-WT003M",D1019="NPC06UZDB-WT004M",D1019="NPC06UZDB-WT005M",D1019="NPC06UZDB-WT006M",D1019="NPC06UZDB-WT008M",D1019="NPC06UZDB-WT010M",D1019="NPC06UZDB-WT015M",D1019="NPC06UZDB-WT020M",),E1019*2,0)</f>
        <v>200</v>
      </c>
      <c r="BU1019" s="67">
        <f t="shared" si="1880"/>
        <v>31355</v>
      </c>
      <c r="BV1019" s="66"/>
      <c r="BW1019" s="66">
        <f>IF(OR(D1019="CO155E2-0CM020",D1019="NPC06UZDB-YL020M",D1019="NPC06UZDB-OR050C",D1019="NPC06UZDB-WT020C",D1019="CO155E2-0ZC750",D1019="CO155E2-09M008",D1019="NPC06UZDB-BL011M",D1019="NPC06UZDB-OR008M",D1019="NPC06UZDB-WT450C",D1019="NPC06UZDB-GN015M",D1019="NPC06UZDB-RD015M",D1019="NPC06UZDB-YL004M",D1019="CO155E2-07C150",D1019="NPC06UZDB-WT015C",D1019="NPC06UZDB-GY350C",D1019="NPC06UZDB-OR350C",D1019="NPC06UZDB-YL003M",D1019="CO155E2-0MC150 ",D1019="NPC06UZDB-YL250C",D1019="CO155E2-09C050",D1019="NPC06UZDB-GN250C",D1019="NPC06UZDB-BL250C",D1019="NPC06UZDB-WT004M",D1019="NPC06UZDB-RD150C",D1019="NPC06UZDB-BL009M",D1019="NPC06UZDB-GY020C",D1019="NPC06UZDB-GN020C",D1019="NPC06UZDB-RD020C",D1019="NPC06UZDB-YL020C",D1019="NPC06UZDB-GY030M",D1019="CO155E2-0MC250",D1019="CO155E2-0MC150",D1019="NPC06UZDB-BL020C",D1019="NPC06UZDB-OR150C",D1019="NPC06UZDB-BL012M",D1019="NPC06UZDB-BK350C",D1019="NPC06UZDB-GN350C",D1019="NPC06UZDB-GN450C",D1019="NPC06UZDB-GY350C",D1019="NPC06UZDB-OR350C",D1019="NPC06UZDB-YL350C",D1019="CO155E2-0CM007",D1019="NPC06UZDB-GN007M",D1019="NPC06UZDB-GY150C",D1019="NPC06UZDB-BL015C",D1019="NPC06UZDB-BL030C",D1019="NPC06UZDB-BL013M",D1019="NPC06UZDB-WT016M",D1019="NPC06UZDB-WT025M",D1019="CO155E2-0ZC050",D1019="CO155E2-0ZC250",D1019="CO155E2-0ZM009",D1019="CO155E2-0ZM008",D1019="CO155E2-0ZM006",D1019="CO155E2-0ZM012",D1019="NPC06UZDB-BK016M",D1019="NPC06UZDB-BK011M",D1019="NPC06UZDB-GY250C",D1019="NPC06UZDB-GY007M",D1019="CO155E2-07M015",D1019="CO155E2-0ZM004",D1019="CO155E2-09M004",D1019="CO155E2-0CC050",D1019="CO155E2-09M015",D1019="CO155E2-0ZC150",D1019="CO155E2-01M007",D1019="CO155E2-07M010",D1019="NPC06UZDB-YL050C",D1019="NPC06UZDB-OR007M",D1019="NPC06UZDB-GN050C",D1019="NPC06UZDB-WT012M",D1019="NPC06UZDB-GY006M",D1019="NPC06UZDB-GY008M",D1019="CO155E2-0ZM015",D1019="NPC06UZDB-RD050C",D1019="NPC06UZDB-RD150C",D1019="NPC06UZDB-WT009M",D1019="CO155E2-01M004",D1019="NPC06UZDB-OR015M",D1019="NPC06UZDB-GN750C",D1019="NPC06UZDB-WT750C",D1019="CO155E2-0MM010",D1019="CO155E2-07M005",D1019="CO155E2-07M007",D1019="NPC06UZDB-BK750C",D1019="CO155E2-07C050",D1019="CO155E2-01M007",D1019="CO155E2-0MC050",D1019="NPC06UZDB-BK010M",D1019="NPC06UZDB-BK150C",D1019="NPC06UZDB-BK250C",D1019="NPC06UZDB-RD750C",D1019="NPC06UZDB-WT030M",D1019="CO155E2-01C050",D1019="CO155E2-08C750",D1019="NPC06UZDB-WT050M",D1019="NPC06UZDB-GY050C",D1019="CO155E2-0ZM010",D1019="NPC06UZDB-BK007M",D1019="CO155E2-0CC250",D1019="NPC06UZDB-WT007M",D1019="CO155E2-06C150",D1019="NPC06UZDB-WT025M",D1019="NPC06UZDB-WT025C",D1019="NPC06UZDB-GY750C",D1019="NPC06UZDB-WT250C",D1019="CO155E2-09M010",D1019="CO155E2-06M001",D1019="CO155E2-0ZM005",D1019="NPC06UZDB-YL010M",D1019="NPC06UZDB-GN150C",D1019="NPC06UZDB-RD005M",D1019="NPC06UZDB-GY007M",D1019="NPC06UZDB-GY020M",D1019="NPC06UZDB-YL005M",D1019="NPC06UZDB-YL007M",D1019="NPC06UZDB-YL150C",D1019="NPC06UZDB-OR750C",D1019="CO155E2-0ZC150",D1019="CO155E2-0ZM015",D1019="NPC06UZDB-OR020M",D1019="CO155E2-09M015",D1019="CO155E2-0MM015",D1019="CO155E2-01C150",D1019="CO155E2-01C250",D1019="CO155E2-01M015",D1019="CO155E2-07C150",D1019="CO155E2-08C250",D1019="CO155E2-09C150",D1019="CO155E2-0CC150",D1019="CO155E2-0CM015",D1019="CO155E2-01M003",D1019="CO155E2-01M005",D1019="NPC06UZDB-GN020M",D1019="CO155E2-09M005",D1019="NPC06UZDB-BK005M",D1019="NPC06UZDB-BL020M",D1019="NPC06UZDB-RD010M",D1019="NPC06UZDB-RD020M",D1019="CO155E2-08M015",D1019="CO155E2-08C150",D1019="CO155E2-01M001",D1019="CO155E2-01M002",D1019="CO155E2-06M003",D1019="CO155E2-07M001",D1019="CO155E2-09M003",D1019="CO155E2-09M001",D1019="CO155E2-09M007",D1019="CO155E2-0ZM003",D1019="CO155E2-0MM003",D1019="CO155E2-0MM005",D1019="CO155E2-0MM007",D1019="CO155E2-0ZM007",D1019="CO155E2-01M010",D1019="NPC06UZDB-WT150C",D1019="NPC06UZDB-WT050C",D1019="CO155E2-0CM010",D1019="CO155E2-08F008",D1019="CO155E2-08F005",D1019="CO155E2-08C050",D1019="NPC06UZDB-BL750C",D1019="CO155E2-07M003",D1019="NPC06UZDB-BL150C",D1019="NPC06UZDB-BL020M",D1019="NPC06UZDB-BL050C",D1019="NPC06UZDB-BL008M",D1019="NPC06UZDB-BL006M",D1019="NPC06UZDB-GY450C",D1019="NPC06UZDB-GY015M",D1019="NPC06UZDB-GY150C",D1019="NPC06UZDB-BL010M",D1019="NPC06UZDB-GN010M",D1019="NPC06UZDB-BK050C",D1019="NPC06UZDB-GN125C",D1019="NPC06UZDB-GN012M",D1019="NPC06UZDB-BK001M",D1019="NPC06UZDB-BL007M",D1019="NPC06UZDB-GY450C",D1019="NPC06UZDB-OR050C",D1019="CO155E2-0MM001",D1019="CO155E2-06M002",D1019="CO155E2-0MM002",D1019="NPC06UZDB-GN001M",D1019="NPC06UZDB-GN002M",D1019="NPC06UZDB-GN003M",D1019="NPC06UZDB-GN004M",D1019="NPC06UZDB-GN005M",D1019="NPC06UZDB-GN006M",D1019="NPC06UZDB-WT050C",D1019="NPC06UZDB-OR001M",D1019="NPC06UZDB-OR002M",D1019="NPC06UZDB-OR003M",D1019="NPC06UZDB-OR004M",D1019="NPC06UZDB-OR005M",D1019="NPC06UZDB-OR006M",D1019="NPC06UZDB-OR010M",D1019="CO155E2-07M002",D1019="NPC06UZDB-RD001M",D1019="NPC06UZDB-RD002M",D1019="NPC06UZDB-RD002M",D1019="NPC06UZDB-RD003M",D1019="NPC06UZDB-RD004M",D1019="CO155E2-0ZM001",D1019="CO155E2-0ZM002",D1019="NPC06UZDB-BK002M",D1019="NPC06UZDB-BK003M",D1019="NPC06UZDB-BL001M",D1019="NPC06UZDB-BL002M",D1019="NPC06UZDB-BL003M",D1019="NPC06UZDB-BL004M",D1019="NPC06UZDB-BL005M",D1019="NPC06UZDB-BL015M",D1019="NPC06UZDB-GY010M",D1019="NPC06UZDB-GY001M",D1019="NPC06UZDB-GY002M",D1019="NPC06UZDB-GY003M",D1019="NPC06UZDB-GY004M",D1019="NPC06UZDB-GY005M",D1019="NPC06UZDB-YL001M",D1019="NPC06UZDB-YL002M",D1019="NPC06UZDB-YL003M",D1019="CO155E2-0CM001",D1019="CO155E2-0CM002",D1019="CO155E2-0CM003",D1019="CO155E2-0CM004",D1019="CO155E2-0CM005",D1019="CO155E2-08M001",D1019="CO155E2-08M002",D1019="CO155E2-08M003",D1019="CO155E2-08M004",D1019="CO155E2-08M005",D1019="CO155E2-08M006",D1019="CO155E2-08M007",D1019="CO155E2-08M008",D1019="CO155E2-08M009",D1019="CO155E2-08M010",D1019="CO155E2-08M020",D1019="CO155E2-0ZM001",D1019="CO155E2-0ZM002",D1019="CO155E2-09M002",D1019="NPC06UZDB-WT001M",D1019="NPC06UZDB-WT002M",D1019="NPC06UZDB-WT003M",D1019="NPC06UZDB-WT004M",D1019="NPC06UZDB-WT005M",D1019="NPC06UZDB-WT006M",D1019="NPC06UZDB-WT008M",D1019="NPC06UZDB-WT010M",D1019="NPC06UZDB-WT015M",D1019="NPC06UZDB-WT020M",),E1019*2,0)</f>
        <v>200</v>
      </c>
      <c r="BX1019" s="67">
        <f t="shared" si="1817"/>
        <v>95634</v>
      </c>
      <c r="BY1019" s="66"/>
      <c r="BZ1019" s="66">
        <f>IF(OR(D1019="CO155E2-0CM020",D1019="NPC06UZDB-YL020M",D1019="NPC06UZDB-OR050C",D1019="NPC06UZDB-WT020C",D1019="CO155E2-0ZC750",D1019="CO155E2-09M008",D1019="NPC06UZDB-BL011M",D1019="NPC06UZDB-OR008M",D1019="NPC06UZDB-WT450C",D1019="NPC06UZDB-GN015M",D1019="NPC06UZDB-RD015M",D1019="NPC06UZDB-YL004M",D1019="CO155E2-07C150",D1019="NPC06UZDB-WT015C",D1019="NPC06UZDB-GY350C",D1019="NPC06UZDB-OR350C",D1019="NPC06UZDB-YL003M",D1019="CO155E2-0MC150 ",D1019="NPC06UZDB-YL250C",D1019="CO155E2-09C050",D1019="NPC06UZDB-GN250C",D1019="NPC06UZDB-BL250C",D1019="NPC06UZDB-WT004M",D1019="NPC06UZDB-BL009M",D1019="NPC06UZDB-GY020C",D1019="NPC06UZDB-GN020C",D1019="NPC06UZDB-RD020C",D1019="NPC06UZDB-YL020C",D1019="NPC06UZDB-GY030M",D1019="CO155E2-0MC250",D1019="CO155E2-0MC150",D1019="NPC06UZDB-BL020C",D1019="NPC06UZDB-OR150C",D1019="NPC06UZDB-BL012M",D1019="NPC06UZDB-BK350C",D1019="NPC06UZDB-GN350C",D1019="NPC06UZDB-GN450C",D1019="NPC06UZDB-GY350C",D1019="NPC06UZDB-OR350C",D1019="NPC06UZDB-YL350C",D1019="CO155E2-0CM007",D1019="NPC06UZDB-GN007M",D1019="NPC06UZDB-GY150C",D1019="NPC06UZDB-BL015C",D1019="NPC06UZDB-BL030C",D1019="NPC06UZDB-BL013M",D1019="NPC06UZDB-WT016M",D1019="CO155E2-0ZC050",D1019="CO155E2-0ZC250",D1019="CO155E2-0ZM009",D1019="CO155E2-0ZM008",D1019="CO155E2-0ZM006",D1019="CO155E2-0ZM012",D1019="NPC06UZDB-BK016M",D1019="NPC06UZDB-BK011M",D1019="NPC06UZDB-GY250C",D1019="NPC06UZDB-GY007M",D1019="CO155E2-07M015",D1019="CO155E2-0ZM004",D1019="CO155E2-09M004",D1019="CO155E2-0CC050",D1019="CO155E2-09M015",D1019="CO155E2-0ZC150",D1019="CO155E2-01M007",D1019="CO155E2-07M010",D1019="NPC06UZDB-YL050C",D1019="NPC06UZDB-OR007M",D1019="NPC06UZDB-GN050C",D1019="NPC06UZDB-WT012M",D1019="NPC06UZDB-GY006M",D1019="NPC06UZDB-GY008M",D1019="CO155E2-0ZM015",D1019="NPC06UZDB-RD050C",D1019="NPC06UZDB-RD150C",D1019="NPC06UZDB-WT009M",D1019="CO155E2-01M004",D1019="NPC06UZDB-OR015M",D1019="NPC06UZDB-GN750C",D1019="NPC06UZDB-WT750C",D1019="CO155E2-0MM010",D1019="CO155E2-07M005",D1019="CO155E2-07M007",D1019="NPC06UZDB-BK750C",D1019="CO155E2-07C050",D1019="CO155E2-01M007",D1019="CO155E2-0MC050",D1019="NPC06UZDB-BK010M",D1019="NPC06UZDB-BK150C",D1019="NPC06UZDB-BK250C",D1019="NPC06UZDB-RD750C",D1019="NPC06UZDB-WT030M",D1019="CO155E2-01C050",D1019="CO155E2-08C750",D1019="NPC06UZDB-WT050M",D1019="NPC06UZDB-GY050C",D1019="CO155E2-0ZM010",D1019="NPC06UZDB-BK007M",D1019="CO155E2-0CC250",D1019="NPC06UZDB-WT007M",D1019="CO155E2-06C150",D1019="NPC06UZDB-WT025M",D1019="NPC06UZDB-WT025C",D1019="NPC06UZDB-GY750C",D1019="NPC06UZDB-WT250C",D1019="CO155E2-09M010",D1019="CO155E2-06M001",D1019="CO155E2-0ZM005",D1019="NPC06UZDB-YL010M",D1019="NPC06UZDB-GN150C",D1019="NPC06UZDB-RD005M",D1019="NPC06UZDB-GY007M",D1019="NPC06UZDB-GY020M",D1019="NPC06UZDB-YL005M",D1019="NPC06UZDB-YL007M",D1019="NPC06UZDB-YL150C",D1019="NPC06UZDB-OR750C",D1019="CO155E2-0ZC150",D1019="CO155E2-0ZM015",D1019="NPC06UZDB-OR020M",D1019="CO155E2-09M015",D1019="CO155E2-0MM015",D1019="CO155E2-01C150",D1019="CO155E2-01C250",D1019="CO155E2-01M015",D1019="CO155E2-07C150",D1019="CO155E2-08C250",D1019="CO155E2-09C150",D1019="CO155E2-0CC150",D1019="CO155E2-0CM015",D1019="CO155E2-01M003",D1019="CO155E2-01M005",D1019="NPC06UZDB-GN020M",D1019="CO155E2-09M005",D1019="NPC06UZDB-BK005M",D1019="NPC06UZDB-BL020M",D1019="NPC06UZDB-RD010M",D1019="NPC06UZDB-RD020M",D1019="CO155E2-08M015",D1019="CO155E2-08C150",D1019="CO155E2-01M001",D1019="CO155E2-01M002",D1019="CO155E2-06M003",D1019="CO155E2-07M001",D1019="CO155E2-09M003",D1019="CO155E2-09M001",D1019="CO155E2-09M007",D1019="CO155E2-0ZM003",D1019="CO155E2-0MM003",D1019="CO155E2-0MM005",D1019="CO155E2-0MM007",D1019="CO155E2-0ZM007",D1019="CO155E2-01M010",D1019="NPC06UZDB-WT150C",D1019="NPC06UZDB-WT050C",D1019="CO155E2-0CM010",D1019="CO155E2-08F008",D1019="CO155E2-08F005",D1019="CO155E2-08C050",D1019="NPC06UZDB-BL750C",D1019="CO155E2-07M003",D1019="NPC06UZDB-BL150C",D1019="NPC06UZDB-BL020M",D1019="NPC06UZDB-BL050C",D1019="NPC06UZDB-BL008M",D1019="NPC06UZDB-BL006M",D1019="NPC06UZDB-GY450C",D1019="NPC06UZDB-GY015M",D1019="NPC06UZDB-GY150C",D1019="NPC06UZDB-BL010M",D1019="NPC06UZDB-GN010M",D1019="NPC06UZDB-BK050C",D1019="NPC06UZDB-GN125C",D1019="NPC06UZDB-GN012M",D1019="NPC06UZDB-BK001M",D1019="NPC06UZDB-BL007M",D1019="NPC06UZDB-GY450C",D1019="NPC06UZDB-OR050C",D1019="CO155E2-0MM001",D1019="CO155E2-06M002",D1019="CO155E2-0MM002",D1019="NPC06UZDB-GN001M",D1019="NPC06UZDB-GN002M",D1019="NPC06UZDB-GN003M",D1019="NPC06UZDB-GN004M",D1019="NPC06UZDB-GN005M",D1019="NPC06UZDB-GN006M",D1019="NPC06UZDB-WT050C",D1019="NPC06UZDB-OR001M",D1019="NPC06UZDB-OR002M",D1019="NPC06UZDB-OR003M",D1019="NPC06UZDB-OR004M",D1019="NPC06UZDB-OR005M",D1019="NPC06UZDB-OR006M",D1019="NPC06UZDB-OR010M",D1019="CO155E2-07M002",D1019="NPC06UZDB-RD001M",D1019="NPC06UZDB-RD002M",D1019="NPC06UZDB-RD002M",D1019="NPC06UZDB-RD003M",D1019="NPC06UZDB-RD004M",D1019="CO155E2-0ZM001",D1019="CO155E2-0ZM002",D1019="NPC06UZDB-BK002M",D1019="NPC06UZDB-BK003M",D1019="NPC06UZDB-BL001M",D1019="NPC06UZDB-BL002M",D1019="NPC06UZDB-BL003M",D1019="NPC06UZDB-BL004M",D1019="NPC06UZDB-BL005M",D1019="NPC06UZDB-BL015M",D1019="NPC06UZDB-GY010M",D1019="NPC06UZDB-GY001M",D1019="NPC06UZDB-GY002M",D1019="NPC06UZDB-GY003M",D1019="NPC06UZDB-GY004M",D1019="NPC06UZDB-GY005M",D1019="NPC06UZDB-YL001M",D1019="NPC06UZDB-YL002M",D1019="NPC06UZDB-YL003M",D1019="CO155E2-0CM001",D1019="CO155E2-0CM002",D1019="CO155E2-0CM003",D1019="CO155E2-0CM004",D1019="CO155E2-0CM005",D1019="CO155E2-08M001",D1019="CO155E2-08M002",D1019="CO155E2-08M003",D1019="CO155E2-08M004",D1019="CO155E2-08M005",D1019="CO155E2-08M006",D1019="CO155E2-08M007",D1019="CO155E2-08M008",D1019="CO155E2-08M009",D1019="CO155E2-08M010",D1019="CO155E2-08M020",D1019="CO155E2-0ZM001",D1019="CO155E2-0ZM002",D1019="CO155E2-09M002",D1019="NPC06UZDB-WT001M",D1019="NPC06UZDB-WT002M",D1019="NPC06UZDB-WT003M",D1019="NPC06UZDB-WT004M",D1019="NPC06UZDB-WT005M",D1019="NPC06UZDB-WT006M",D1019="NPC06UZDB-WT008M",D1019="NPC06UZDB-WT010M",D1019="NPC06UZDB-WT015M",D1019="NPC06UZDB-WT020M",),E1019*2,0)</f>
        <v>200</v>
      </c>
      <c r="CA1019" s="67">
        <f t="shared" si="1881"/>
        <v>26835</v>
      </c>
      <c r="CB1019" s="66"/>
      <c r="CC1019" s="66">
        <f t="shared" si="1853"/>
        <v>0</v>
      </c>
      <c r="CD1019" s="67">
        <f t="shared" si="1855"/>
        <v>31639.64</v>
      </c>
      <c r="CE1019" s="66"/>
      <c r="CF1019" s="66">
        <f t="shared" si="1858"/>
        <v>0</v>
      </c>
      <c r="CG1019" s="67">
        <f t="shared" si="1782"/>
        <v>3663.6999999999994</v>
      </c>
      <c r="CH1019" s="66"/>
      <c r="CI1019" s="66">
        <f t="shared" si="1836"/>
        <v>0</v>
      </c>
      <c r="CJ1019" s="67">
        <f t="shared" si="1797"/>
        <v>6757.8</v>
      </c>
      <c r="CK1019" s="66"/>
      <c r="CL1019" s="68">
        <f t="shared" si="1867"/>
        <v>0</v>
      </c>
      <c r="CM1019" s="79">
        <f t="shared" si="1783"/>
        <v>4847.4799999999996</v>
      </c>
      <c r="CN1019" s="66"/>
      <c r="CO1019" s="68">
        <f t="shared" si="1838"/>
        <v>0</v>
      </c>
      <c r="CP1019" s="79">
        <f t="shared" si="1784"/>
        <v>3955</v>
      </c>
      <c r="CQ1019" s="66"/>
      <c r="CR1019" s="68">
        <f t="shared" si="1839"/>
        <v>0</v>
      </c>
      <c r="CS1019" s="79">
        <f t="shared" si="1869"/>
        <v>5186</v>
      </c>
      <c r="CT1019" s="66"/>
      <c r="CU1019" s="68">
        <f t="shared" si="1840"/>
        <v>0</v>
      </c>
      <c r="CV1019" s="79">
        <f t="shared" si="1785"/>
        <v>6929</v>
      </c>
      <c r="CW1019" s="66"/>
      <c r="CX1019" s="66">
        <f t="shared" si="1866"/>
        <v>0</v>
      </c>
      <c r="CY1019" s="40">
        <f t="shared" si="1859"/>
        <v>1186.9599999999982</v>
      </c>
      <c r="CZ1019" s="65"/>
      <c r="DA1019" s="66">
        <f t="shared" si="1841"/>
        <v>0</v>
      </c>
      <c r="DB1019" s="67">
        <f t="shared" si="1798"/>
        <v>59370</v>
      </c>
      <c r="DC1019" s="66"/>
      <c r="DD1019" s="66">
        <f t="shared" si="1842"/>
        <v>0</v>
      </c>
      <c r="DE1019" s="67">
        <f t="shared" si="1799"/>
        <v>106141</v>
      </c>
      <c r="DF1019" s="66"/>
      <c r="DG1019" s="69">
        <f t="shared" si="1843"/>
        <v>0</v>
      </c>
      <c r="DH1019" s="67">
        <f t="shared" si="1856"/>
        <v>441034</v>
      </c>
      <c r="DI1019" s="66"/>
      <c r="DJ1019" s="66">
        <f t="shared" si="1844"/>
        <v>0</v>
      </c>
      <c r="DK1019" s="67">
        <f t="shared" si="1786"/>
        <v>3768</v>
      </c>
      <c r="DL1019" s="210"/>
      <c r="DM1019" s="206">
        <f t="shared" si="1845"/>
        <v>0</v>
      </c>
      <c r="DN1019" s="25">
        <f t="shared" si="1774"/>
        <v>0</v>
      </c>
      <c r="DO1019" s="5"/>
      <c r="DP1019" s="43">
        <f t="shared" si="1846"/>
        <v>0</v>
      </c>
      <c r="DQ1019" s="27">
        <f t="shared" si="1787"/>
        <v>6819.5</v>
      </c>
      <c r="DR1019" s="5"/>
      <c r="DS1019" s="43">
        <f t="shared" si="1847"/>
        <v>0</v>
      </c>
      <c r="DT1019" s="27">
        <f t="shared" si="1788"/>
        <v>4846</v>
      </c>
      <c r="DU1019" s="5"/>
      <c r="DV1019" s="43">
        <f t="shared" si="1848"/>
        <v>0</v>
      </c>
      <c r="DW1019" s="27">
        <f t="shared" si="1789"/>
        <v>4835</v>
      </c>
      <c r="DX1019" s="5"/>
      <c r="DY1019" s="22">
        <f t="shared" si="1849"/>
        <v>0</v>
      </c>
      <c r="DZ1019" s="25">
        <f t="shared" si="1790"/>
        <v>523</v>
      </c>
      <c r="EA1019" s="22"/>
      <c r="EB1019" s="22">
        <f t="shared" si="1850"/>
        <v>0</v>
      </c>
      <c r="EC1019" s="28">
        <f t="shared" si="1791"/>
        <v>369</v>
      </c>
      <c r="ED1019" s="5"/>
      <c r="EE1019" s="43">
        <f t="shared" si="1851"/>
        <v>0</v>
      </c>
      <c r="EF1019" s="27">
        <f t="shared" si="1792"/>
        <v>4769</v>
      </c>
      <c r="EG1019" s="66"/>
      <c r="EH1019" s="66">
        <f t="shared" si="1852"/>
        <v>0</v>
      </c>
      <c r="EI1019" s="67">
        <f t="shared" si="1793"/>
        <v>22617</v>
      </c>
      <c r="EJ1019" s="66"/>
      <c r="EK1019" s="66">
        <f t="shared" si="1807"/>
        <v>0</v>
      </c>
      <c r="EL1019" s="67">
        <f t="shared" si="1794"/>
        <v>21247</v>
      </c>
      <c r="EM1019" s="110">
        <f t="shared" si="1808"/>
        <v>196329.28113876001</v>
      </c>
    </row>
    <row r="1020" spans="1:143" ht="11.25" customHeight="1" x14ac:dyDescent="0.25">
      <c r="A1020" s="11">
        <v>46172</v>
      </c>
      <c r="B1020" s="187">
        <v>46151</v>
      </c>
      <c r="C1020" s="176">
        <v>8005016223</v>
      </c>
      <c r="D1020" s="17" t="s">
        <v>453</v>
      </c>
      <c r="E1020" s="18">
        <v>50</v>
      </c>
      <c r="F1020" s="19">
        <v>2</v>
      </c>
      <c r="G1020" s="20">
        <v>191516768949</v>
      </c>
      <c r="H1020" s="66"/>
      <c r="I1020" s="41">
        <f t="shared" si="1873"/>
        <v>0</v>
      </c>
      <c r="J1020" s="48">
        <f t="shared" si="1874"/>
        <v>116093</v>
      </c>
      <c r="K1020" s="66"/>
      <c r="L1020" s="41">
        <f t="shared" si="1875"/>
        <v>0</v>
      </c>
      <c r="M1020" s="48">
        <f t="shared" si="1830"/>
        <v>7752</v>
      </c>
      <c r="N1020" s="66"/>
      <c r="O1020" s="41">
        <f t="shared" si="1876"/>
        <v>0</v>
      </c>
      <c r="P1020" s="48">
        <f t="shared" si="1877"/>
        <v>160136</v>
      </c>
      <c r="Q1020" s="66"/>
      <c r="R1020" s="66">
        <f t="shared" si="1854"/>
        <v>0</v>
      </c>
      <c r="S1020" s="67">
        <f t="shared" si="1878"/>
        <v>100612</v>
      </c>
      <c r="T1020" s="66"/>
      <c r="U1020" s="66">
        <f t="shared" si="1865"/>
        <v>0</v>
      </c>
      <c r="V1020" s="67">
        <f t="shared" si="1818"/>
        <v>97035.6</v>
      </c>
      <c r="X1020" s="69">
        <f t="shared" si="1772"/>
        <v>0</v>
      </c>
      <c r="Y1020" s="67">
        <f t="shared" si="1819"/>
        <v>6245</v>
      </c>
      <c r="Z1020" s="66"/>
      <c r="AA1020" s="68">
        <f t="shared" si="1802"/>
        <v>0</v>
      </c>
      <c r="AB1020" s="67">
        <f t="shared" si="1820"/>
        <v>5897</v>
      </c>
      <c r="AC1020" s="66"/>
      <c r="AD1020" s="66">
        <f t="shared" si="1803"/>
        <v>0</v>
      </c>
      <c r="AE1020" s="67">
        <f t="shared" si="1821"/>
        <v>3738</v>
      </c>
      <c r="AF1020" s="66"/>
      <c r="AG1020" s="78">
        <f t="shared" si="1804"/>
        <v>0</v>
      </c>
      <c r="AH1020" s="79">
        <f t="shared" si="1822"/>
        <v>4534.5</v>
      </c>
      <c r="AI1020" s="66"/>
      <c r="AJ1020" s="68">
        <f t="shared" si="1861"/>
        <v>0</v>
      </c>
      <c r="AK1020" s="67">
        <f t="shared" si="1823"/>
        <v>22013</v>
      </c>
      <c r="AL1020" s="66"/>
      <c r="AM1020" s="68">
        <f t="shared" si="1805"/>
        <v>0</v>
      </c>
      <c r="AN1020" s="67">
        <f t="shared" si="1824"/>
        <v>8763.02</v>
      </c>
      <c r="AO1020" s="66"/>
      <c r="AP1020" s="68">
        <f t="shared" si="1773"/>
        <v>0</v>
      </c>
      <c r="AQ1020" s="67">
        <f t="shared" si="1825"/>
        <v>80645</v>
      </c>
      <c r="AR1020" s="66"/>
      <c r="AS1020" s="68">
        <f t="shared" si="1831"/>
        <v>0</v>
      </c>
      <c r="AT1020" s="67">
        <f t="shared" si="1826"/>
        <v>2020</v>
      </c>
      <c r="AU1020" s="66"/>
      <c r="AV1020" s="66">
        <f t="shared" si="1777"/>
        <v>0</v>
      </c>
      <c r="AW1020" s="42">
        <f t="shared" si="1871"/>
        <v>1492.8000000000013</v>
      </c>
      <c r="AX1020" s="66"/>
      <c r="AY1020" s="66">
        <f t="shared" si="1832"/>
        <v>0</v>
      </c>
      <c r="AZ1020" s="67">
        <f t="shared" si="1879"/>
        <v>1577.6</v>
      </c>
      <c r="BA1020" s="66"/>
      <c r="BB1020" s="68">
        <f t="shared" si="1833"/>
        <v>0</v>
      </c>
      <c r="BC1020" s="67">
        <f t="shared" si="1868"/>
        <v>489.83999999999986</v>
      </c>
      <c r="BD1020" s="66"/>
      <c r="BE1020" s="68">
        <f t="shared" si="1872"/>
        <v>0</v>
      </c>
      <c r="BF1020" s="67">
        <f t="shared" si="1870"/>
        <v>4016.0200000000018</v>
      </c>
      <c r="BG1020" s="66"/>
      <c r="BH1020" s="68">
        <f t="shared" si="1862"/>
        <v>106</v>
      </c>
      <c r="BI1020" s="67">
        <f t="shared" si="1863"/>
        <v>25313.099999999984</v>
      </c>
      <c r="BJ1020" s="66"/>
      <c r="BK1020" s="68">
        <f t="shared" si="1835"/>
        <v>0</v>
      </c>
      <c r="BL1020" s="67">
        <f t="shared" si="1778"/>
        <v>3680.6000000000004</v>
      </c>
      <c r="BM1020" s="66"/>
      <c r="BN1020" s="68">
        <f t="shared" si="1779"/>
        <v>0</v>
      </c>
      <c r="BO1020" s="67">
        <f t="shared" si="1780"/>
        <v>4290.300000000002</v>
      </c>
      <c r="BP1020" s="66"/>
      <c r="BQ1020" s="68">
        <f t="shared" si="1827"/>
        <v>0</v>
      </c>
      <c r="BR1020" s="67">
        <f t="shared" si="1864"/>
        <v>2230.7299999999886</v>
      </c>
      <c r="BS1020" s="66"/>
      <c r="BT1020" s="66">
        <v>100</v>
      </c>
      <c r="BU1020" s="67">
        <f t="shared" si="1880"/>
        <v>31255</v>
      </c>
      <c r="BV1020" s="66"/>
      <c r="BW1020" s="66">
        <v>100</v>
      </c>
      <c r="BX1020" s="67">
        <f t="shared" si="1817"/>
        <v>95534</v>
      </c>
      <c r="BY1020" s="66"/>
      <c r="BZ1020" s="66">
        <v>100</v>
      </c>
      <c r="CA1020" s="67">
        <f t="shared" si="1881"/>
        <v>26735</v>
      </c>
      <c r="CB1020" s="66"/>
      <c r="CC1020" s="66">
        <f t="shared" si="1853"/>
        <v>0</v>
      </c>
      <c r="CD1020" s="67">
        <f t="shared" si="1855"/>
        <v>31639.64</v>
      </c>
      <c r="CE1020" s="66"/>
      <c r="CF1020" s="66">
        <f t="shared" si="1858"/>
        <v>0</v>
      </c>
      <c r="CG1020" s="67">
        <f t="shared" si="1782"/>
        <v>3663.6999999999994</v>
      </c>
      <c r="CH1020" s="66"/>
      <c r="CI1020" s="66">
        <f t="shared" si="1836"/>
        <v>0</v>
      </c>
      <c r="CJ1020" s="67">
        <f t="shared" si="1797"/>
        <v>6757.8</v>
      </c>
      <c r="CK1020" s="66"/>
      <c r="CL1020" s="68">
        <f t="shared" si="1867"/>
        <v>0</v>
      </c>
      <c r="CM1020" s="79">
        <f t="shared" si="1783"/>
        <v>4847.4799999999996</v>
      </c>
      <c r="CN1020" s="66"/>
      <c r="CO1020" s="68">
        <f t="shared" si="1838"/>
        <v>0</v>
      </c>
      <c r="CP1020" s="79">
        <f t="shared" si="1784"/>
        <v>3955</v>
      </c>
      <c r="CQ1020" s="66"/>
      <c r="CR1020" s="68">
        <f t="shared" si="1839"/>
        <v>0</v>
      </c>
      <c r="CS1020" s="79">
        <f t="shared" si="1869"/>
        <v>5186</v>
      </c>
      <c r="CT1020" s="66"/>
      <c r="CU1020" s="68">
        <f t="shared" si="1840"/>
        <v>0</v>
      </c>
      <c r="CV1020" s="79">
        <f t="shared" si="1785"/>
        <v>6929</v>
      </c>
      <c r="CW1020" s="66"/>
      <c r="CX1020" s="66">
        <f t="shared" si="1866"/>
        <v>0</v>
      </c>
      <c r="CY1020" s="40">
        <f t="shared" si="1859"/>
        <v>1186.9599999999982</v>
      </c>
      <c r="CZ1020" s="65"/>
      <c r="DA1020" s="66">
        <f t="shared" si="1841"/>
        <v>0</v>
      </c>
      <c r="DB1020" s="67">
        <f t="shared" si="1798"/>
        <v>59370</v>
      </c>
      <c r="DC1020" s="66"/>
      <c r="DD1020" s="66">
        <f t="shared" si="1842"/>
        <v>0</v>
      </c>
      <c r="DE1020" s="67">
        <f t="shared" si="1799"/>
        <v>106141</v>
      </c>
      <c r="DF1020" s="66"/>
      <c r="DG1020" s="69">
        <f t="shared" si="1843"/>
        <v>0</v>
      </c>
      <c r="DH1020" s="67">
        <f t="shared" si="1856"/>
        <v>441034</v>
      </c>
      <c r="DI1020" s="66"/>
      <c r="DJ1020" s="66">
        <f t="shared" si="1844"/>
        <v>0</v>
      </c>
      <c r="DK1020" s="67">
        <f t="shared" si="1786"/>
        <v>3768</v>
      </c>
      <c r="DM1020" s="206">
        <f t="shared" si="1845"/>
        <v>0</v>
      </c>
      <c r="DN1020" s="25">
        <f t="shared" si="1774"/>
        <v>0</v>
      </c>
      <c r="DO1020" s="5"/>
      <c r="DP1020" s="43">
        <f t="shared" si="1846"/>
        <v>0</v>
      </c>
      <c r="DQ1020" s="27">
        <f t="shared" si="1787"/>
        <v>6819.5</v>
      </c>
      <c r="DR1020" s="5"/>
      <c r="DS1020" s="43">
        <f t="shared" si="1847"/>
        <v>0</v>
      </c>
      <c r="DT1020" s="27">
        <f t="shared" si="1788"/>
        <v>4846</v>
      </c>
      <c r="DU1020" s="5"/>
      <c r="DV1020" s="43">
        <f t="shared" si="1848"/>
        <v>0</v>
      </c>
      <c r="DW1020" s="27">
        <f t="shared" si="1789"/>
        <v>4835</v>
      </c>
      <c r="DX1020" s="5"/>
      <c r="DY1020" s="22">
        <f t="shared" si="1849"/>
        <v>0</v>
      </c>
      <c r="DZ1020" s="25">
        <f t="shared" si="1790"/>
        <v>523</v>
      </c>
      <c r="EA1020" s="22"/>
      <c r="EB1020" s="22">
        <f t="shared" si="1850"/>
        <v>0</v>
      </c>
      <c r="EC1020" s="28">
        <f t="shared" si="1791"/>
        <v>369</v>
      </c>
      <c r="ED1020" s="5"/>
      <c r="EE1020" s="43">
        <f t="shared" si="1851"/>
        <v>0</v>
      </c>
      <c r="EF1020" s="27">
        <f t="shared" si="1792"/>
        <v>4769</v>
      </c>
      <c r="EG1020" s="66"/>
      <c r="EH1020" s="66">
        <f t="shared" si="1852"/>
        <v>0</v>
      </c>
      <c r="EI1020" s="67">
        <f t="shared" si="1793"/>
        <v>22617</v>
      </c>
      <c r="EJ1020" s="66"/>
      <c r="EK1020" s="66">
        <f t="shared" si="1807"/>
        <v>0</v>
      </c>
      <c r="EL1020" s="67">
        <f t="shared" si="1794"/>
        <v>21247</v>
      </c>
      <c r="EM1020" s="110">
        <f t="shared" si="1808"/>
        <v>196257.58905876</v>
      </c>
    </row>
    <row r="1021" spans="1:143" s="35" customFormat="1" ht="11.25" customHeight="1" x14ac:dyDescent="0.25">
      <c r="A1021" s="11">
        <v>46172</v>
      </c>
      <c r="B1021" s="187"/>
      <c r="C1021" s="176">
        <v>8005016219</v>
      </c>
      <c r="D1021" s="17" t="s">
        <v>277</v>
      </c>
      <c r="E1021" s="18">
        <v>20</v>
      </c>
      <c r="F1021" s="19">
        <v>10</v>
      </c>
      <c r="G1021" s="20">
        <v>191516078789</v>
      </c>
      <c r="H1021" s="66"/>
      <c r="I1021" s="41">
        <f t="shared" si="1873"/>
        <v>0</v>
      </c>
      <c r="J1021" s="48">
        <f t="shared" si="1874"/>
        <v>116093</v>
      </c>
      <c r="K1021" s="66"/>
      <c r="L1021" s="41">
        <f t="shared" si="1875"/>
        <v>0</v>
      </c>
      <c r="M1021" s="48">
        <f t="shared" si="1830"/>
        <v>7752</v>
      </c>
      <c r="N1021" s="66"/>
      <c r="O1021" s="41">
        <f t="shared" si="1876"/>
        <v>0</v>
      </c>
      <c r="P1021" s="48">
        <f t="shared" si="1877"/>
        <v>160136</v>
      </c>
      <c r="Q1021" s="66"/>
      <c r="R1021" s="66">
        <f t="shared" si="1854"/>
        <v>0</v>
      </c>
      <c r="S1021" s="67">
        <f t="shared" si="1878"/>
        <v>100612</v>
      </c>
      <c r="T1021" s="66"/>
      <c r="U1021" s="66">
        <f t="shared" si="1865"/>
        <v>0</v>
      </c>
      <c r="V1021" s="67">
        <f t="shared" si="1818"/>
        <v>97035.6</v>
      </c>
      <c r="W1021" s="136"/>
      <c r="X1021" s="69">
        <f t="shared" si="1772"/>
        <v>0</v>
      </c>
      <c r="Y1021" s="67">
        <f t="shared" si="1819"/>
        <v>6245</v>
      </c>
      <c r="Z1021" s="66"/>
      <c r="AA1021" s="68">
        <f t="shared" si="1802"/>
        <v>0</v>
      </c>
      <c r="AB1021" s="67">
        <f t="shared" si="1820"/>
        <v>5897</v>
      </c>
      <c r="AC1021" s="66"/>
      <c r="AD1021" s="66">
        <f t="shared" si="1803"/>
        <v>0</v>
      </c>
      <c r="AE1021" s="67">
        <f t="shared" si="1821"/>
        <v>3738</v>
      </c>
      <c r="AF1021" s="66"/>
      <c r="AG1021" s="78">
        <f t="shared" si="1804"/>
        <v>0</v>
      </c>
      <c r="AH1021" s="79">
        <f t="shared" si="1822"/>
        <v>4534.5</v>
      </c>
      <c r="AI1021" s="66"/>
      <c r="AJ1021" s="68">
        <f t="shared" si="1861"/>
        <v>0</v>
      </c>
      <c r="AK1021" s="67">
        <f t="shared" si="1823"/>
        <v>22013</v>
      </c>
      <c r="AL1021" s="66"/>
      <c r="AM1021" s="68">
        <f t="shared" si="1805"/>
        <v>0</v>
      </c>
      <c r="AN1021" s="67">
        <f t="shared" si="1824"/>
        <v>8763.02</v>
      </c>
      <c r="AO1021" s="66"/>
      <c r="AP1021" s="68">
        <f t="shared" si="1773"/>
        <v>0</v>
      </c>
      <c r="AQ1021" s="67">
        <f t="shared" si="1825"/>
        <v>80645</v>
      </c>
      <c r="AR1021" s="66"/>
      <c r="AS1021" s="68">
        <f t="shared" si="1831"/>
        <v>0</v>
      </c>
      <c r="AT1021" s="67">
        <f t="shared" si="1826"/>
        <v>2020</v>
      </c>
      <c r="AU1021" s="66"/>
      <c r="AV1021" s="66">
        <f t="shared" si="1777"/>
        <v>0</v>
      </c>
      <c r="AW1021" s="42">
        <f t="shared" si="1871"/>
        <v>1492.8000000000013</v>
      </c>
      <c r="AX1021" s="66"/>
      <c r="AY1021" s="66">
        <f t="shared" si="1832"/>
        <v>0</v>
      </c>
      <c r="AZ1021" s="67">
        <f t="shared" si="1879"/>
        <v>1577.6</v>
      </c>
      <c r="BA1021" s="66"/>
      <c r="BB1021" s="68">
        <f t="shared" si="1833"/>
        <v>0</v>
      </c>
      <c r="BC1021" s="67">
        <f t="shared" si="1868"/>
        <v>489.83999999999986</v>
      </c>
      <c r="BD1021" s="66"/>
      <c r="BE1021" s="68">
        <f t="shared" si="1872"/>
        <v>0</v>
      </c>
      <c r="BF1021" s="67">
        <f t="shared" si="1870"/>
        <v>4016.0200000000018</v>
      </c>
      <c r="BG1021" s="66"/>
      <c r="BH1021" s="68">
        <f t="shared" si="1862"/>
        <v>0</v>
      </c>
      <c r="BI1021" s="67">
        <f t="shared" si="1863"/>
        <v>25313.099999999984</v>
      </c>
      <c r="BJ1021" s="66"/>
      <c r="BK1021" s="68">
        <f t="shared" si="1835"/>
        <v>0</v>
      </c>
      <c r="BL1021" s="67">
        <f t="shared" si="1778"/>
        <v>3680.6000000000004</v>
      </c>
      <c r="BM1021" s="66"/>
      <c r="BN1021" s="68">
        <f t="shared" si="1779"/>
        <v>202.39999999999998</v>
      </c>
      <c r="BO1021" s="67">
        <f t="shared" si="1780"/>
        <v>4087.9000000000019</v>
      </c>
      <c r="BP1021" s="66"/>
      <c r="BQ1021" s="68">
        <f t="shared" ref="BQ1021:BQ1037" si="1882">IF(OR(D1021="NPP06UZDB-WT150C",D1021="NPP06UZDB-WT015M",D1021="NPP06UZDB-WT005M",D1021="NPP06UZDB-WT005M",D1021="NPP06UZDB-WT250C",D1021="NPP06UZDB-WT007M",D1021="NPP06UZDB-WT010M",D1021="NPP06UZDB-WT001M",D1021="NPP06UZDB-WT002M",D1021="NPP06UZDB-WT008M",D1021="NPC06UZDB-WT030C",D1021="NPC06UZDB-WT020C",D1021="NPC06UZDB-WT020C",D1021="NPC06UZDB-WT450C",D1021="NPC06UZDB-WT015C",D1021="CO155E2-08C150",D1021="NPC06UZDB-WT016M",D1021="NPC06UZDB-WT025M",D1021="NPC06UZDB-WT012M",D1021="NPC06UZDB-WT009M",D1021="NPC06UZDB-WT750C",D1021="NPC06UZDB-WT030M",D1021="CO155E2-08C750",D1021="NPC06UZDB-WT050M",D1021="NPC06UZDB-WT007M",D1021="NPC06UZDB-WT025M",D1021="NPC06UZDB-WT025C",D1021="NPC06UZDB-WT250C",D1021="CO155E2-08C250",D1021="CO155E2-08M007",D1021="CO155E2-08M015",D1021="CO155E2-08C150",D1021="NPC06UZDB-WT150C",D1021="NPC06UZDB-WT050C",D1021="CO155E2-08F008",D1021="CO155E2-08F005",D1021="CO155E2-08C050",D1021="CO155E2-08M001",D1021="CO155E2-08M002",D1021="CO155E2-08M003",D1021="CO155E2-08M004",D1021="CO155E2-08M005",D1021="CO155E2-08M006",D1021="CO155E2-08M008",D1021="CO155E2-08M020",D1021="CO155E2-08M010",D1021="NPC06UZDB-WT050C",D1021="NPC06UZDB-WT001M",D1021="NPC06UZDB-WT002M",D1021="NPC06UZDB-WT003M",D1021="NPC06UZDB-WT004M",D1021="NPC06UZDB-WT005M",D1021="NPC06UZDB-WT006M",D1021="NPC06UZDB-WT008M",D1021="NPC06UZDB-WT010M",D1021="NPC06UZDB-WT015M",D1021="NPC06UZDB-WT020M",),E1021*(F1021+0.12),0)</f>
        <v>0</v>
      </c>
      <c r="BR1021" s="67">
        <f t="shared" si="1864"/>
        <v>2230.7299999999886</v>
      </c>
      <c r="BS1021" s="66"/>
      <c r="BT1021" s="66">
        <f t="shared" ref="BT1021:BT1046" si="1883">IF(OR(D1021="NPC06UZDB-YL020M",D1021="NPC06UZDB-WT020C",D1021="CO155E2-0ZC750",D1021="CO155E2-09M008",D1021="NPC06UZDB-BL011M",D1021="NPC06UZDB-OR008M",D1021="NPC06UZDB-WT450C",D1021="NPC06UZDB-GN015M",D1021="NPC06UZDB-RD015M",D1021="NPC06UZDB-YL004M",D1021="CO155E2-07C150",D1021="NPC06UZDB-WT015C",D1021="NPC06UZDB-GY350C",D1021="NPC06UZDB-OR350C",D1021="NPC06UZDB-YL003M",D1021="CO155E2-0MC150 ",D1021="NPC06UZDB-GY030M",D1021="NPC06UZDB-YL250C",D1021="CO155E2-09C050",D1021="CO155E2-08C150",D1021="NPC06UZDB-GN250C",D1021="NPC06UZDB-BL250C",D1021="NPC06UZDB-WT004M",D1021="NPC06UZDB-RD150C",D1021="NPC06UZDB-RD150C",D1021="NPC06UZDB-BL009M",D1021="NPC06UZDB-GY020C",D1021="NPC06UZDB-GN020C",D1021="NPC06UZDB-RD020C",D1021="NPC06UZDB-YL020C",D1021="NPC06UZDB-GY030M",D1021="CO155E2-0MC250",D1021="CO155E2-0MC150",D1021="NPC06UZDB-BL020C",D1021="NPC06UZDB-OR150C",D1021="NPC06UZDB-BL012M",D1021="NPC06UZDB-BK350C",D1021="NPC06UZDB-GN350C",D1021="NPC06UZDB-GN450C",D1021="NPC06UZDB-GY350C",D1021="NPC06UZDB-OR350C",D1021="NPC06UZDB-YL350C",D1021="CO155E2-0CM007",D1021="NPC06UZDB-GN007M",D1021="NPC06UZDB-GY150C",D1021="NPC06UZDB-OR007M",D1021="NPC06UZDB-BL015C",D1021="NPC06UZDB-BL030C",D1021="NPC06UZDB-BL013M",D1021="NPC06UZDB-WT016M",D1021="NPC06UZDB-WT025M",D1021="CO155E2-0ZC050",D1021="CO155E2-0ZC250",D1021="CO155E2-0ZM009",D1021="CO155E2-0ZM008",D1021="CO155E2-0ZM006",D1021="CO155E2-0ZM012",D1021="NPC06UZDB-BK016M",D1021="NPC06UZDB-BK011M",D1021="NPC06UZDB-GY250C",D1021="NPC06UZDB-GY007M",D1021="CO155E2-07M015",D1021="CO155E2-0ZM004",D1021="CO155E2-09M004",D1021="CO155E2-0CC050",D1021="CO155E2-09M015",D1021="CO155E2-0ZC150",D1021="CO155E2-01M007",D1021="CO155E2-07M010",D1021="NPC06UZDB-YL050C",D1021="NPC06UZDB-OR007M",D1021="NPC06UZDB-GN050C",D1021="NPC06UZDB-WT012M",D1021="NPC06UZDB-GY006M",D1021="NPC06UZDB-GY008M",D1021="CO155E2-0ZM015",D1021="NPC06UZDB-RD050C",D1021="NPC06UZDB-RD150C",D1021="NPC06UZDB-WT009M",D1021="CO155E2-01M004",D1021="NPC06UZDB-OR015M",D1021="NPC06UZDB-GN750C",D1021="NPC06UZDB-WT750C",D1021="CO155E2-0MM010",D1021="CO155E2-07M005",D1021="CO155E2-07M007",D1021="NPC06UZDB-BK750C",D1021="CO155E2-07C050",D1021="CO155E2-01M007",D1021="CO155E2-0MC050",D1021="NPC06UZDB-BK010M",D1021="NPC06UZDB-BK150C",D1021="NPC06UZDB-BK250C",D1021="NPC06UZDB-RD750C",D1021="NPC06UZDB-WT030M",D1021="CO155E2-01C050",D1021="CO155E2-08C750",D1021="NPC06UZDB-WT050M",D1021="NPC06UZDB-GY050C",D1021="CO155E2-0ZM010",D1021="NPC06UZDB-BK007M",D1021="CO155E2-0CC250",D1021="CO155E2-01C250",D1021="NPC06UZDB-WT007M",D1021="CO155E2-06C150",D1021="NPC06UZDB-WT025M",D1021="NPC06UZDB-WT025C",D1021="NPC06UZDB-GY750C",D1021="NPC06UZDB-WT250C",D1021="CO155E2-09M010",D1021="CO155E2-06M001",D1021="CO155E2-0ZM005",D1021="NPC06UZDB-YL010M",D1021="NPC06UZDB-GN150C",D1021="NPC06UZDB-RD005M",D1021="NPC06UZDB-GY007M",D1021="NPC06UZDB-GY020M",D1021="NPC06UZDB-YL005M",D1021="NPC06UZDB-YL007M",D1021="NPC06UZDB-YL150C",D1021="NPC06UZDB-OR750C",D1021="CO155E2-0ZC150",D1021="CO155E2-0ZM015",D1021="NPC06UZDB-OR020M",D1021="CO155E2-09M015",D1021="CO155E2-0MM015",D1021="CO155E2-01C150",D1021="CO155E2-01C250",D1021="CO155E2-01M015",D1021="CO155E2-07C150",D1021="CO155E2-08C250",D1021="CO155E2-09C150",D1021="CO155E2-0CC150",D1021="CO155E2-0CM015",D1021="CO155E2-01M003",D1021="CO155E2-01M005",D1021="NPC06UZDB-GN020M",D1021="CO155E2-09M005",D1021="NPC06UZDB-BK005M",D1021="NPC06UZDB-BL020M",D1021="NPC06UZDB-RD010M",D1021="NPC06UZDB-RD020M",D1021="CO155E2-08M015",D1021="CO155E2-08C150",D1021="CO155E2-01M001",D1021="CO155E2-01M002",D1021="CO155E2-06M003",D1021="CO155E2-07M001",D1021="CO155E2-09M003",D1021="CO155E2-09M001",D1021="CO155E2-09M007",D1021="CO155E2-0ZM003",D1021="CO155E2-0MM003",D1021="CO155E2-0MM005",D1021="CO155E2-0MM007",D1021="CO155E2-0ZM007",D1021="CO155E2-01M010",D1021="NPC06UZDB-WT150C",D1021="NPC06UZDB-WT050C",D1021="NPC06UZDB-BL002M",D1021="CO155E2-0CM010",D1021="CO155E2-08F008",D1021="CO155E2-08F005",D1021="CO155E2-08C050",D1021="NPC06UZDB-BL750C",D1021="CO155E2-07M003",D1021="NPC06UZDB-BL150C",D1021="NPC06UZDB-BL020M",D1021="NPC06UZDB-BL050C",D1021="NPC06UZDB-BL008M",D1021="NPC06UZDB-BL006M",D1021="NPC06UZDB-GY450C",D1021="NPC06UZDB-GY015M",D1021="NPC06UZDB-GY150C",D1021="NPC06UZDB-BL010M",D1021="NPC06UZDB-GN010M",D1021="NPC06UZDB-BK050C",D1021="NPC06UZDB-GN125C",D1021="NPC06UZDB-GN012M",D1021="NPC06UZDB-BK001M",D1021="NPC06UZDB-BL007M",D1021="NPC06UZDB-GY450C",D1021="NPC06UZDB-OR050C",D1021="CO155E2-0MM001",D1021="CO155E2-06M002",D1021="CO155E2-0MM002",D1021="NPC06UZDB-GN001M",D1021="NPC06UZDB-GN002M",D1021="NPC06UZDB-GN003M",D1021="NPC06UZDB-GN004M",D1021="NPC06UZDB-GN005M",D1021="NPC06UZDB-GN006M",D1021="NPC06UZDB-WT050C",D1021="NPC06UZDB-OR001M",D1021="NPC06UZDB-OR002M",D1021="NPC06UZDB-OR003M",D1021="NPC06UZDB-OR004M",D1021="NPC06UZDB-OR005M",D1021="NPC06UZDB-OR006M",D1021="NPC06UZDB-OR010M",D1021="CO155E2-07M002",D1021="NPC06UZDB-RD001M",D1021="NPC06UZDB-RD002M",D1021="NPC06UZDB-RD002M",D1021="NPC06UZDB-RD003M",D1021="NPC06UZDB-RD004M",D1021="CO155E2-0ZM001",D1021="CO155E2-0ZM002",D1021="NPC06UZDB-BK002M",D1021="NPC06UZDB-BK003M",D1021="NPC06UZDB-BL001M",D1021="NPC06UZDB-BL002M",D1021="NPC06UZDB-BL003M",D1021="NPC06UZDB-BL004M",D1021="NPC06UZDB-BL005M",D1021="NPC06UZDB-BL015M",D1021="NPC06UZDB-GY010M",D1021="NPC06UZDB-GY001M",D1021="NPC06UZDB-GY002M",D1021="NPC06UZDB-GY003M",D1021="NPC06UZDB-GY004M",D1021="NPC06UZDB-GY005M",D1021="NPC06UZDB-YL001M",D1021="NPC06UZDB-YL002M",D1021="NPC06UZDB-YL003M",D1021="CO155E2-0CM001",D1021="CO155E2-0CM002",D1021="CO155E2-0CM003",D1021="CO155E2-0CM004",D1021="CO155E2-0CM005",D1021="CO155E2-08M001",D1021="CO155E2-08M002",D1021="CO155E2-08M003",D1021="CO155E2-08M004",D1021="CO155E2-08M005",D1021="CO155E2-08M006",D1021="CO155E2-08M007",D1021="CO155E2-08M008",D1021="CO155E2-08M009",D1021="CO155E2-08M010",D1021="CO155E2-08M020",D1021="CO155E2-0ZM001",D1021="CO155E2-0ZM002",D1021="CO155E2-09M002",D1021="NPC06UZDB-WT001M",D1021="NPC06UZDB-WT002M",D1021="NPC06UZDB-WT003M",D1021="NPC06UZDB-WT004M",D1021="NPC06UZDB-WT005M",D1021="NPC06UZDB-WT006M",D1021="NPC06UZDB-WT008M",D1021="NPC06UZDB-WT010M",D1021="NPC06UZDB-WT015M",D1021="NPC06UZDB-WT020M",),E1021*2,0)</f>
        <v>40</v>
      </c>
      <c r="BU1021" s="67">
        <f t="shared" si="1880"/>
        <v>31215</v>
      </c>
      <c r="BV1021" s="66"/>
      <c r="BW1021" s="66">
        <f t="shared" ref="BW1021:BW1046" si="1884">IF(OR(D1021="CO155E2-0CM020",D1021="NPC06UZDB-YL020M",D1021="NPC06UZDB-OR050C",D1021="NPC06UZDB-WT020C",D1021="CO155E2-0ZC750",D1021="CO155E2-09M008",D1021="NPC06UZDB-BL011M",D1021="NPC06UZDB-OR008M",D1021="NPC06UZDB-WT450C",D1021="NPC06UZDB-GN015M",D1021="NPC06UZDB-RD015M",D1021="NPC06UZDB-YL004M",D1021="CO155E2-07C150",D1021="NPC06UZDB-WT015C",D1021="NPC06UZDB-GY350C",D1021="NPC06UZDB-OR350C",D1021="NPC06UZDB-YL003M",D1021="CO155E2-0MC150 ",D1021="NPC06UZDB-YL250C",D1021="CO155E2-09C050",D1021="NPC06UZDB-GN250C",D1021="NPC06UZDB-BL250C",D1021="NPC06UZDB-WT004M",D1021="NPC06UZDB-RD150C",D1021="NPC06UZDB-BL009M",D1021="NPC06UZDB-GY020C",D1021="NPC06UZDB-GN020C",D1021="NPC06UZDB-RD020C",D1021="NPC06UZDB-YL020C",D1021="NPC06UZDB-GY030M",D1021="CO155E2-0MC250",D1021="CO155E2-0MC150",D1021="NPC06UZDB-BL020C",D1021="NPC06UZDB-OR150C",D1021="NPC06UZDB-BL012M",D1021="NPC06UZDB-BK350C",D1021="NPC06UZDB-GN350C",D1021="NPC06UZDB-GN450C",D1021="NPC06UZDB-GY350C",D1021="NPC06UZDB-OR350C",D1021="NPC06UZDB-YL350C",D1021="CO155E2-0CM007",D1021="NPC06UZDB-GN007M",D1021="NPC06UZDB-GY150C",D1021="NPC06UZDB-BL015C",D1021="NPC06UZDB-BL030C",D1021="NPC06UZDB-BL013M",D1021="NPC06UZDB-WT016M",D1021="NPC06UZDB-WT025M",D1021="CO155E2-0ZC050",D1021="CO155E2-0ZC250",D1021="CO155E2-0ZM009",D1021="CO155E2-0ZM008",D1021="CO155E2-0ZM006",D1021="CO155E2-0ZM012",D1021="NPC06UZDB-BK016M",D1021="NPC06UZDB-BK011M",D1021="NPC06UZDB-GY250C",D1021="NPC06UZDB-GY007M",D1021="CO155E2-07M015",D1021="CO155E2-0ZM004",D1021="CO155E2-09M004",D1021="CO155E2-0CC050",D1021="CO155E2-09M015",D1021="CO155E2-0ZC150",D1021="CO155E2-01M007",D1021="CO155E2-07M010",D1021="NPC06UZDB-YL050C",D1021="NPC06UZDB-OR007M",D1021="NPC06UZDB-GN050C",D1021="NPC06UZDB-WT012M",D1021="NPC06UZDB-GY006M",D1021="NPC06UZDB-GY008M",D1021="CO155E2-0ZM015",D1021="NPC06UZDB-RD050C",D1021="NPC06UZDB-RD150C",D1021="NPC06UZDB-WT009M",D1021="CO155E2-01M004",D1021="NPC06UZDB-OR015M",D1021="NPC06UZDB-GN750C",D1021="NPC06UZDB-WT750C",D1021="CO155E2-0MM010",D1021="CO155E2-07M005",D1021="CO155E2-07M007",D1021="NPC06UZDB-BK750C",D1021="CO155E2-07C050",D1021="CO155E2-01M007",D1021="CO155E2-0MC050",D1021="NPC06UZDB-BK010M",D1021="NPC06UZDB-BK150C",D1021="NPC06UZDB-BK250C",D1021="NPC06UZDB-RD750C",D1021="NPC06UZDB-WT030M",D1021="CO155E2-01C050",D1021="CO155E2-08C750",D1021="NPC06UZDB-WT050M",D1021="NPC06UZDB-GY050C",D1021="CO155E2-0ZM010",D1021="NPC06UZDB-BK007M",D1021="CO155E2-0CC250",D1021="NPC06UZDB-WT007M",D1021="CO155E2-06C150",D1021="NPC06UZDB-WT025M",D1021="NPC06UZDB-WT025C",D1021="NPC06UZDB-GY750C",D1021="NPC06UZDB-WT250C",D1021="CO155E2-09M010",D1021="CO155E2-06M001",D1021="CO155E2-0ZM005",D1021="NPC06UZDB-YL010M",D1021="NPC06UZDB-GN150C",D1021="NPC06UZDB-RD005M",D1021="NPC06UZDB-GY007M",D1021="NPC06UZDB-GY020M",D1021="NPC06UZDB-YL005M",D1021="NPC06UZDB-YL007M",D1021="NPC06UZDB-YL150C",D1021="NPC06UZDB-OR750C",D1021="CO155E2-0ZC150",D1021="CO155E2-0ZM015",D1021="NPC06UZDB-OR020M",D1021="CO155E2-09M015",D1021="CO155E2-0MM015",D1021="CO155E2-01C150",D1021="CO155E2-01C250",D1021="CO155E2-01M015",D1021="CO155E2-07C150",D1021="CO155E2-08C250",D1021="CO155E2-09C150",D1021="CO155E2-0CC150",D1021="CO155E2-0CM015",D1021="CO155E2-01M003",D1021="CO155E2-01M005",D1021="NPC06UZDB-GN020M",D1021="CO155E2-09M005",D1021="NPC06UZDB-BK005M",D1021="NPC06UZDB-BL020M",D1021="NPC06UZDB-RD010M",D1021="NPC06UZDB-RD020M",D1021="CO155E2-08M015",D1021="CO155E2-08C150",D1021="CO155E2-01M001",D1021="CO155E2-01M002",D1021="CO155E2-06M003",D1021="CO155E2-07M001",D1021="CO155E2-09M003",D1021="CO155E2-09M001",D1021="CO155E2-09M007",D1021="CO155E2-0ZM003",D1021="CO155E2-0MM003",D1021="CO155E2-0MM005",D1021="CO155E2-0MM007",D1021="CO155E2-0ZM007",D1021="CO155E2-01M010",D1021="NPC06UZDB-WT150C",D1021="NPC06UZDB-WT050C",D1021="CO155E2-0CM010",D1021="CO155E2-08F008",D1021="CO155E2-08F005",D1021="CO155E2-08C050",D1021="NPC06UZDB-BL750C",D1021="CO155E2-07M003",D1021="NPC06UZDB-BL150C",D1021="NPC06UZDB-BL020M",D1021="NPC06UZDB-BL050C",D1021="NPC06UZDB-BL008M",D1021="NPC06UZDB-BL006M",D1021="NPC06UZDB-GY450C",D1021="NPC06UZDB-GY015M",D1021="NPC06UZDB-GY150C",D1021="NPC06UZDB-BL010M",D1021="NPC06UZDB-GN010M",D1021="NPC06UZDB-BK050C",D1021="NPC06UZDB-GN125C",D1021="NPC06UZDB-GN012M",D1021="NPC06UZDB-BK001M",D1021="NPC06UZDB-BL007M",D1021="NPC06UZDB-GY450C",D1021="NPC06UZDB-OR050C",D1021="CO155E2-0MM001",D1021="CO155E2-06M002",D1021="CO155E2-0MM002",D1021="NPC06UZDB-GN001M",D1021="NPC06UZDB-GN002M",D1021="NPC06UZDB-GN003M",D1021="NPC06UZDB-GN004M",D1021="NPC06UZDB-GN005M",D1021="NPC06UZDB-GN006M",D1021="NPC06UZDB-WT050C",D1021="NPC06UZDB-OR001M",D1021="NPC06UZDB-OR002M",D1021="NPC06UZDB-OR003M",D1021="NPC06UZDB-OR004M",D1021="NPC06UZDB-OR005M",D1021="NPC06UZDB-OR006M",D1021="NPC06UZDB-OR010M",D1021="CO155E2-07M002",D1021="NPC06UZDB-RD001M",D1021="NPC06UZDB-RD002M",D1021="NPC06UZDB-RD002M",D1021="NPC06UZDB-RD003M",D1021="NPC06UZDB-RD004M",D1021="CO155E2-0ZM001",D1021="CO155E2-0ZM002",D1021="NPC06UZDB-BK002M",D1021="NPC06UZDB-BK003M",D1021="NPC06UZDB-BL001M",D1021="NPC06UZDB-BL002M",D1021="NPC06UZDB-BL003M",D1021="NPC06UZDB-BL004M",D1021="NPC06UZDB-BL005M",D1021="NPC06UZDB-BL015M",D1021="NPC06UZDB-GY010M",D1021="NPC06UZDB-GY001M",D1021="NPC06UZDB-GY002M",D1021="NPC06UZDB-GY003M",D1021="NPC06UZDB-GY004M",D1021="NPC06UZDB-GY005M",D1021="NPC06UZDB-YL001M",D1021="NPC06UZDB-YL002M",D1021="NPC06UZDB-YL003M",D1021="CO155E2-0CM001",D1021="CO155E2-0CM002",D1021="CO155E2-0CM003",D1021="CO155E2-0CM004",D1021="CO155E2-0CM005",D1021="CO155E2-08M001",D1021="CO155E2-08M002",D1021="CO155E2-08M003",D1021="CO155E2-08M004",D1021="CO155E2-08M005",D1021="CO155E2-08M006",D1021="CO155E2-08M007",D1021="CO155E2-08M008",D1021="CO155E2-08M009",D1021="CO155E2-08M010",D1021="CO155E2-08M020",D1021="CO155E2-0ZM001",D1021="CO155E2-0ZM002",D1021="CO155E2-09M002",D1021="NPC06UZDB-WT001M",D1021="NPC06UZDB-WT002M",D1021="NPC06UZDB-WT003M",D1021="NPC06UZDB-WT004M",D1021="NPC06UZDB-WT005M",D1021="NPC06UZDB-WT006M",D1021="NPC06UZDB-WT008M",D1021="NPC06UZDB-WT010M",D1021="NPC06UZDB-WT015M",D1021="NPC06UZDB-WT020M",),E1021*2,0)</f>
        <v>40</v>
      </c>
      <c r="BX1021" s="67">
        <f t="shared" si="1817"/>
        <v>95494</v>
      </c>
      <c r="BY1021" s="66"/>
      <c r="BZ1021" s="66">
        <f t="shared" ref="BZ1021:BZ1036" si="1885">IF(OR(D1021="CO155E2-0CM020",D1021="NPC06UZDB-YL020M",D1021="NPC06UZDB-OR050C",D1021="NPC06UZDB-WT020C",D1021="CO155E2-0ZC750",D1021="CO155E2-09M008",D1021="NPC06UZDB-BL011M",D1021="NPC06UZDB-OR008M",D1021="NPC06UZDB-WT450C",D1021="NPC06UZDB-GN015M",D1021="NPC06UZDB-RD015M",D1021="NPC06UZDB-YL004M",D1021="CO155E2-07C150",D1021="NPC06UZDB-WT015C",D1021="NPC06UZDB-GY350C",D1021="NPC06UZDB-OR350C",D1021="NPC06UZDB-YL003M",D1021="CO155E2-0MC150 ",D1021="NPC06UZDB-YL250C",D1021="CO155E2-09C050",D1021="NPC06UZDB-GN250C",D1021="NPC06UZDB-BL250C",D1021="NPC06UZDB-WT004M",D1021="NPC06UZDB-BL009M",D1021="NPC06UZDB-GY020C",D1021="NPC06UZDB-GN020C",D1021="NPC06UZDB-RD020C",D1021="NPC06UZDB-YL020C",D1021="NPC06UZDB-GY030M",D1021="CO155E2-0MC250",D1021="CO155E2-0MC150",D1021="NPC06UZDB-BL020C",D1021="NPC06UZDB-OR150C",D1021="NPC06UZDB-BL012M",D1021="NPC06UZDB-BK350C",D1021="NPC06UZDB-GN350C",D1021="NPC06UZDB-GN450C",D1021="NPC06UZDB-GY350C",D1021="NPC06UZDB-OR350C",D1021="NPC06UZDB-YL350C",D1021="CO155E2-0CM007",D1021="NPC06UZDB-GN007M",D1021="NPC06UZDB-GY150C",D1021="NPC06UZDB-BL015C",D1021="NPC06UZDB-BL030C",D1021="NPC06UZDB-BL013M",D1021="NPC06UZDB-WT016M",D1021="CO155E2-0ZC050",D1021="CO155E2-0ZC250",D1021="CO155E2-0ZM009",D1021="CO155E2-0ZM008",D1021="CO155E2-0ZM006",D1021="CO155E2-0ZM012",D1021="NPC06UZDB-BK016M",D1021="NPC06UZDB-BK011M",D1021="NPC06UZDB-GY250C",D1021="NPC06UZDB-GY007M",D1021="CO155E2-07M015",D1021="CO155E2-0ZM004",D1021="CO155E2-09M004",D1021="CO155E2-0CC050",D1021="CO155E2-09M015",D1021="CO155E2-0ZC150",D1021="CO155E2-01M007",D1021="CO155E2-07M010",D1021="NPC06UZDB-YL050C",D1021="NPC06UZDB-OR007M",D1021="NPC06UZDB-GN050C",D1021="NPC06UZDB-WT012M",D1021="NPC06UZDB-GY006M",D1021="NPC06UZDB-GY008M",D1021="CO155E2-0ZM015",D1021="NPC06UZDB-RD050C",D1021="NPC06UZDB-RD150C",D1021="NPC06UZDB-WT009M",D1021="CO155E2-01M004",D1021="NPC06UZDB-OR015M",D1021="NPC06UZDB-GN750C",D1021="NPC06UZDB-WT750C",D1021="CO155E2-0MM010",D1021="CO155E2-07M005",D1021="CO155E2-07M007",D1021="NPC06UZDB-BK750C",D1021="CO155E2-07C050",D1021="CO155E2-01M007",D1021="CO155E2-0MC050",D1021="NPC06UZDB-BK010M",D1021="NPC06UZDB-BK150C",D1021="NPC06UZDB-BK250C",D1021="NPC06UZDB-RD750C",D1021="NPC06UZDB-WT030M",D1021="CO155E2-01C050",D1021="CO155E2-08C750",D1021="NPC06UZDB-WT050M",D1021="NPC06UZDB-GY050C",D1021="CO155E2-0ZM010",D1021="NPC06UZDB-BK007M",D1021="CO155E2-0CC250",D1021="NPC06UZDB-WT007M",D1021="CO155E2-06C150",D1021="NPC06UZDB-WT025M",D1021="NPC06UZDB-WT025C",D1021="NPC06UZDB-GY750C",D1021="NPC06UZDB-WT250C",D1021="CO155E2-09M010",D1021="CO155E2-06M001",D1021="CO155E2-0ZM005",D1021="NPC06UZDB-YL010M",D1021="NPC06UZDB-GN150C",D1021="NPC06UZDB-RD005M",D1021="NPC06UZDB-GY007M",D1021="NPC06UZDB-GY020M",D1021="NPC06UZDB-YL005M",D1021="NPC06UZDB-YL007M",D1021="NPC06UZDB-YL150C",D1021="NPC06UZDB-OR750C",D1021="CO155E2-0ZC150",D1021="CO155E2-0ZM015",D1021="NPC06UZDB-OR020M",D1021="CO155E2-09M015",D1021="CO155E2-0MM015",D1021="CO155E2-01C150",D1021="CO155E2-01C250",D1021="CO155E2-01M015",D1021="CO155E2-07C150",D1021="CO155E2-08C250",D1021="CO155E2-09C150",D1021="CO155E2-0CC150",D1021="CO155E2-0CM015",D1021="CO155E2-01M003",D1021="CO155E2-01M005",D1021="NPC06UZDB-GN020M",D1021="CO155E2-09M005",D1021="NPC06UZDB-BK005M",D1021="NPC06UZDB-BL020M",D1021="NPC06UZDB-RD010M",D1021="NPC06UZDB-RD020M",D1021="CO155E2-08M015",D1021="CO155E2-08C150",D1021="CO155E2-01M001",D1021="CO155E2-01M002",D1021="CO155E2-06M003",D1021="CO155E2-07M001",D1021="CO155E2-09M003",D1021="CO155E2-09M001",D1021="CO155E2-09M007",D1021="CO155E2-0ZM003",D1021="CO155E2-0MM003",D1021="CO155E2-0MM005",D1021="CO155E2-0MM007",D1021="CO155E2-0ZM007",D1021="CO155E2-01M010",D1021="NPC06UZDB-WT150C",D1021="NPC06UZDB-WT050C",D1021="CO155E2-0CM010",D1021="CO155E2-08F008",D1021="CO155E2-08F005",D1021="CO155E2-08C050",D1021="NPC06UZDB-BL750C",D1021="CO155E2-07M003",D1021="NPC06UZDB-BL150C",D1021="NPC06UZDB-BL020M",D1021="NPC06UZDB-BL050C",D1021="NPC06UZDB-BL008M",D1021="NPC06UZDB-BL006M",D1021="NPC06UZDB-GY450C",D1021="NPC06UZDB-GY015M",D1021="NPC06UZDB-GY150C",D1021="NPC06UZDB-BL010M",D1021="NPC06UZDB-GN010M",D1021="NPC06UZDB-BK050C",D1021="NPC06UZDB-GN125C",D1021="NPC06UZDB-GN012M",D1021="NPC06UZDB-BK001M",D1021="NPC06UZDB-BL007M",D1021="NPC06UZDB-GY450C",D1021="NPC06UZDB-OR050C",D1021="CO155E2-0MM001",D1021="CO155E2-06M002",D1021="CO155E2-0MM002",D1021="NPC06UZDB-GN001M",D1021="NPC06UZDB-GN002M",D1021="NPC06UZDB-GN003M",D1021="NPC06UZDB-GN004M",D1021="NPC06UZDB-GN005M",D1021="NPC06UZDB-GN006M",D1021="NPC06UZDB-WT050C",D1021="NPC06UZDB-OR001M",D1021="NPC06UZDB-OR002M",D1021="NPC06UZDB-OR003M",D1021="NPC06UZDB-OR004M",D1021="NPC06UZDB-OR005M",D1021="NPC06UZDB-OR006M",D1021="NPC06UZDB-OR010M",D1021="CO155E2-07M002",D1021="NPC06UZDB-RD001M",D1021="NPC06UZDB-RD002M",D1021="NPC06UZDB-RD002M",D1021="NPC06UZDB-RD003M",D1021="NPC06UZDB-RD004M",D1021="CO155E2-0ZM001",D1021="CO155E2-0ZM002",D1021="NPC06UZDB-BK002M",D1021="NPC06UZDB-BK003M",D1021="NPC06UZDB-BL001M",D1021="NPC06UZDB-BL002M",D1021="NPC06UZDB-BL003M",D1021="NPC06UZDB-BL004M",D1021="NPC06UZDB-BL005M",D1021="NPC06UZDB-BL015M",D1021="NPC06UZDB-GY010M",D1021="NPC06UZDB-GY001M",D1021="NPC06UZDB-GY002M",D1021="NPC06UZDB-GY003M",D1021="NPC06UZDB-GY004M",D1021="NPC06UZDB-GY005M",D1021="NPC06UZDB-YL001M",D1021="NPC06UZDB-YL002M",D1021="NPC06UZDB-YL003M",D1021="CO155E2-0CM001",D1021="CO155E2-0CM002",D1021="CO155E2-0CM003",D1021="CO155E2-0CM004",D1021="CO155E2-0CM005",D1021="CO155E2-08M001",D1021="CO155E2-08M002",D1021="CO155E2-08M003",D1021="CO155E2-08M004",D1021="CO155E2-08M005",D1021="CO155E2-08M006",D1021="CO155E2-08M007",D1021="CO155E2-08M008",D1021="CO155E2-08M009",D1021="CO155E2-08M010",D1021="CO155E2-08M020",D1021="CO155E2-0ZM001",D1021="CO155E2-0ZM002",D1021="CO155E2-09M002",D1021="NPC06UZDB-WT001M",D1021="NPC06UZDB-WT002M",D1021="NPC06UZDB-WT003M",D1021="NPC06UZDB-WT004M",D1021="NPC06UZDB-WT005M",D1021="NPC06UZDB-WT006M",D1021="NPC06UZDB-WT008M",D1021="NPC06UZDB-WT010M",D1021="NPC06UZDB-WT015M",D1021="NPC06UZDB-WT020M",),E1021*2,0)</f>
        <v>40</v>
      </c>
      <c r="CA1021" s="67">
        <f t="shared" si="1881"/>
        <v>26695</v>
      </c>
      <c r="CB1021" s="66"/>
      <c r="CC1021" s="66">
        <f t="shared" si="1853"/>
        <v>0</v>
      </c>
      <c r="CD1021" s="67">
        <f t="shared" si="1855"/>
        <v>31639.64</v>
      </c>
      <c r="CE1021" s="66"/>
      <c r="CF1021" s="66">
        <f t="shared" si="1858"/>
        <v>0</v>
      </c>
      <c r="CG1021" s="67">
        <f t="shared" si="1782"/>
        <v>3663.6999999999994</v>
      </c>
      <c r="CH1021" s="66"/>
      <c r="CI1021" s="66">
        <f t="shared" si="1836"/>
        <v>0</v>
      </c>
      <c r="CJ1021" s="67">
        <f t="shared" si="1797"/>
        <v>6757.8</v>
      </c>
      <c r="CK1021" s="66"/>
      <c r="CL1021" s="68">
        <f t="shared" si="1867"/>
        <v>0</v>
      </c>
      <c r="CM1021" s="79">
        <f t="shared" si="1783"/>
        <v>4847.4799999999996</v>
      </c>
      <c r="CN1021" s="66"/>
      <c r="CO1021" s="68">
        <f t="shared" si="1838"/>
        <v>0</v>
      </c>
      <c r="CP1021" s="79">
        <f t="shared" si="1784"/>
        <v>3955</v>
      </c>
      <c r="CQ1021" s="66"/>
      <c r="CR1021" s="68">
        <f t="shared" si="1839"/>
        <v>0</v>
      </c>
      <c r="CS1021" s="79">
        <f t="shared" si="1869"/>
        <v>5186</v>
      </c>
      <c r="CT1021" s="66"/>
      <c r="CU1021" s="68">
        <f t="shared" si="1840"/>
        <v>0</v>
      </c>
      <c r="CV1021" s="79">
        <f t="shared" si="1785"/>
        <v>6929</v>
      </c>
      <c r="CW1021" s="66"/>
      <c r="CX1021" s="66">
        <f t="shared" si="1866"/>
        <v>0</v>
      </c>
      <c r="CY1021" s="40">
        <f t="shared" si="1859"/>
        <v>1186.9599999999982</v>
      </c>
      <c r="CZ1021" s="65"/>
      <c r="DA1021" s="66">
        <f t="shared" si="1841"/>
        <v>0</v>
      </c>
      <c r="DB1021" s="67">
        <f t="shared" si="1798"/>
        <v>59370</v>
      </c>
      <c r="DC1021" s="66"/>
      <c r="DD1021" s="66">
        <f t="shared" si="1842"/>
        <v>0</v>
      </c>
      <c r="DE1021" s="67">
        <f t="shared" si="1799"/>
        <v>106141</v>
      </c>
      <c r="DF1021" s="66"/>
      <c r="DG1021" s="69">
        <f t="shared" si="1843"/>
        <v>0</v>
      </c>
      <c r="DH1021" s="67">
        <f t="shared" si="1856"/>
        <v>441034</v>
      </c>
      <c r="DI1021" s="66"/>
      <c r="DJ1021" s="66">
        <f t="shared" si="1844"/>
        <v>0</v>
      </c>
      <c r="DK1021" s="67">
        <f t="shared" si="1786"/>
        <v>3768</v>
      </c>
      <c r="DL1021" s="210"/>
      <c r="DM1021" s="206">
        <f t="shared" si="1845"/>
        <v>0</v>
      </c>
      <c r="DN1021" s="25">
        <f t="shared" si="1774"/>
        <v>0</v>
      </c>
      <c r="DO1021" s="5"/>
      <c r="DP1021" s="43">
        <f t="shared" si="1846"/>
        <v>0</v>
      </c>
      <c r="DQ1021" s="27">
        <f t="shared" si="1787"/>
        <v>6819.5</v>
      </c>
      <c r="DR1021" s="5"/>
      <c r="DS1021" s="43">
        <f t="shared" si="1847"/>
        <v>0</v>
      </c>
      <c r="DT1021" s="27">
        <f t="shared" si="1788"/>
        <v>4846</v>
      </c>
      <c r="DU1021" s="5"/>
      <c r="DV1021" s="43">
        <f t="shared" si="1848"/>
        <v>0</v>
      </c>
      <c r="DW1021" s="27">
        <f t="shared" si="1789"/>
        <v>4835</v>
      </c>
      <c r="DX1021" s="5"/>
      <c r="DY1021" s="22">
        <f t="shared" si="1849"/>
        <v>0</v>
      </c>
      <c r="DZ1021" s="25">
        <f t="shared" si="1790"/>
        <v>523</v>
      </c>
      <c r="EA1021" s="22"/>
      <c r="EB1021" s="22">
        <f t="shared" si="1850"/>
        <v>0</v>
      </c>
      <c r="EC1021" s="28">
        <f t="shared" si="1791"/>
        <v>369</v>
      </c>
      <c r="ED1021" s="5"/>
      <c r="EE1021" s="43">
        <f t="shared" si="1851"/>
        <v>0</v>
      </c>
      <c r="EF1021" s="27">
        <f t="shared" si="1792"/>
        <v>4769</v>
      </c>
      <c r="EG1021" s="66"/>
      <c r="EH1021" s="66">
        <f t="shared" si="1852"/>
        <v>0</v>
      </c>
      <c r="EI1021" s="67">
        <f t="shared" si="1793"/>
        <v>22617</v>
      </c>
      <c r="EJ1021" s="66"/>
      <c r="EK1021" s="66">
        <f t="shared" si="1807"/>
        <v>0</v>
      </c>
      <c r="EL1021" s="67">
        <f t="shared" si="1794"/>
        <v>21247</v>
      </c>
      <c r="EM1021" s="110">
        <f t="shared" si="1808"/>
        <v>196211.10245876</v>
      </c>
    </row>
    <row r="1022" spans="1:143" s="36" customFormat="1" ht="11.25" customHeight="1" x14ac:dyDescent="0.25">
      <c r="A1022" s="11">
        <v>46172</v>
      </c>
      <c r="B1022" s="187">
        <v>46179</v>
      </c>
      <c r="C1022" s="176">
        <v>8004997386</v>
      </c>
      <c r="D1022" s="147" t="s">
        <v>303</v>
      </c>
      <c r="E1022" s="148">
        <v>50</v>
      </c>
      <c r="F1022" s="149">
        <v>2</v>
      </c>
      <c r="G1022" s="148">
        <v>191516769007</v>
      </c>
      <c r="H1022" s="66"/>
      <c r="I1022" s="41">
        <f t="shared" si="1873"/>
        <v>0</v>
      </c>
      <c r="J1022" s="48">
        <f t="shared" si="1874"/>
        <v>116093</v>
      </c>
      <c r="K1022" s="66"/>
      <c r="L1022" s="41">
        <f t="shared" si="1875"/>
        <v>0</v>
      </c>
      <c r="M1022" s="48">
        <f t="shared" si="1830"/>
        <v>7752</v>
      </c>
      <c r="N1022" s="66"/>
      <c r="O1022" s="41">
        <f t="shared" si="1876"/>
        <v>0</v>
      </c>
      <c r="P1022" s="48">
        <f t="shared" si="1877"/>
        <v>160136</v>
      </c>
      <c r="Q1022" s="66"/>
      <c r="R1022" s="66">
        <f t="shared" si="1854"/>
        <v>0</v>
      </c>
      <c r="S1022" s="67">
        <f t="shared" si="1878"/>
        <v>100612</v>
      </c>
      <c r="T1022" s="66"/>
      <c r="U1022" s="66">
        <f t="shared" si="1865"/>
        <v>0</v>
      </c>
      <c r="V1022" s="67">
        <f t="shared" si="1818"/>
        <v>97035.6</v>
      </c>
      <c r="W1022" s="136"/>
      <c r="X1022" s="69">
        <f t="shared" si="1772"/>
        <v>0</v>
      </c>
      <c r="Y1022" s="67">
        <f t="shared" si="1819"/>
        <v>6245</v>
      </c>
      <c r="Z1022" s="66"/>
      <c r="AA1022" s="68">
        <f t="shared" si="1802"/>
        <v>0</v>
      </c>
      <c r="AB1022" s="67">
        <f t="shared" si="1820"/>
        <v>5897</v>
      </c>
      <c r="AC1022" s="66"/>
      <c r="AD1022" s="66">
        <f t="shared" si="1803"/>
        <v>0</v>
      </c>
      <c r="AE1022" s="67">
        <f t="shared" si="1821"/>
        <v>3738</v>
      </c>
      <c r="AF1022" s="66"/>
      <c r="AG1022" s="78">
        <f t="shared" si="1804"/>
        <v>0</v>
      </c>
      <c r="AH1022" s="79">
        <f t="shared" si="1822"/>
        <v>4534.5</v>
      </c>
      <c r="AI1022" s="66"/>
      <c r="AJ1022" s="68">
        <f t="shared" si="1861"/>
        <v>0</v>
      </c>
      <c r="AK1022" s="67">
        <f t="shared" si="1823"/>
        <v>22013</v>
      </c>
      <c r="AL1022" s="66"/>
      <c r="AM1022" s="68">
        <f t="shared" si="1805"/>
        <v>0</v>
      </c>
      <c r="AN1022" s="67">
        <f t="shared" si="1824"/>
        <v>8763.02</v>
      </c>
      <c r="AO1022" s="66"/>
      <c r="AP1022" s="68">
        <f t="shared" si="1773"/>
        <v>0</v>
      </c>
      <c r="AQ1022" s="67">
        <f t="shared" si="1825"/>
        <v>80645</v>
      </c>
      <c r="AR1022" s="66"/>
      <c r="AS1022" s="68">
        <f t="shared" si="1831"/>
        <v>0</v>
      </c>
      <c r="AT1022" s="67">
        <f t="shared" si="1826"/>
        <v>2020</v>
      </c>
      <c r="AU1022" s="66"/>
      <c r="AV1022" s="66">
        <f t="shared" si="1777"/>
        <v>0</v>
      </c>
      <c r="AW1022" s="42">
        <f t="shared" si="1871"/>
        <v>1492.8000000000013</v>
      </c>
      <c r="AX1022" s="66"/>
      <c r="AY1022" s="66">
        <f t="shared" si="1832"/>
        <v>0</v>
      </c>
      <c r="AZ1022" s="67">
        <f t="shared" si="1879"/>
        <v>1577.6</v>
      </c>
      <c r="BA1022" s="66"/>
      <c r="BB1022" s="68">
        <f t="shared" si="1833"/>
        <v>0</v>
      </c>
      <c r="BC1022" s="67">
        <f t="shared" si="1868"/>
        <v>489.83999999999986</v>
      </c>
      <c r="BD1022" s="66"/>
      <c r="BE1022" s="68">
        <f t="shared" si="1872"/>
        <v>0</v>
      </c>
      <c r="BF1022" s="67">
        <f t="shared" si="1870"/>
        <v>4016.0200000000018</v>
      </c>
      <c r="BG1022" s="66"/>
      <c r="BH1022" s="68">
        <f t="shared" si="1862"/>
        <v>0</v>
      </c>
      <c r="BI1022" s="67">
        <f t="shared" si="1863"/>
        <v>25313.099999999984</v>
      </c>
      <c r="BJ1022" s="66"/>
      <c r="BK1022" s="68">
        <f t="shared" si="1835"/>
        <v>0</v>
      </c>
      <c r="BL1022" s="67">
        <f t="shared" si="1778"/>
        <v>3680.6000000000004</v>
      </c>
      <c r="BM1022" s="66"/>
      <c r="BN1022" s="68">
        <f t="shared" si="1779"/>
        <v>0</v>
      </c>
      <c r="BO1022" s="67">
        <f t="shared" si="1780"/>
        <v>4087.9000000000019</v>
      </c>
      <c r="BP1022" s="66"/>
      <c r="BQ1022" s="68">
        <f t="shared" si="1882"/>
        <v>106</v>
      </c>
      <c r="BR1022" s="67">
        <f t="shared" si="1864"/>
        <v>2124.7299999999886</v>
      </c>
      <c r="BS1022" s="66"/>
      <c r="BT1022" s="66">
        <f t="shared" si="1883"/>
        <v>0</v>
      </c>
      <c r="BU1022" s="67">
        <f>BU1021+BS1022-BT1022-100</f>
        <v>31115</v>
      </c>
      <c r="BV1022" s="66"/>
      <c r="BW1022" s="66">
        <f t="shared" si="1884"/>
        <v>0</v>
      </c>
      <c r="BX1022" s="67">
        <f>+BX1021+BV1022-BW1022-100</f>
        <v>95394</v>
      </c>
      <c r="BY1022" s="66"/>
      <c r="BZ1022" s="66">
        <f t="shared" si="1885"/>
        <v>0</v>
      </c>
      <c r="CA1022" s="67">
        <f>+CA1021+BY1022-BZ1022-100</f>
        <v>26595</v>
      </c>
      <c r="CB1022" s="66"/>
      <c r="CC1022" s="66">
        <f t="shared" si="1853"/>
        <v>0</v>
      </c>
      <c r="CD1022" s="67">
        <f t="shared" si="1855"/>
        <v>31639.64</v>
      </c>
      <c r="CE1022" s="66"/>
      <c r="CF1022" s="66">
        <f t="shared" si="1858"/>
        <v>0</v>
      </c>
      <c r="CG1022" s="67">
        <f t="shared" si="1782"/>
        <v>3663.6999999999994</v>
      </c>
      <c r="CH1022" s="66"/>
      <c r="CI1022" s="66">
        <f t="shared" si="1836"/>
        <v>0</v>
      </c>
      <c r="CJ1022" s="67">
        <f t="shared" si="1797"/>
        <v>6757.8</v>
      </c>
      <c r="CK1022" s="66"/>
      <c r="CL1022" s="68">
        <f t="shared" si="1867"/>
        <v>0</v>
      </c>
      <c r="CM1022" s="79">
        <f t="shared" si="1783"/>
        <v>4847.4799999999996</v>
      </c>
      <c r="CN1022" s="66"/>
      <c r="CO1022" s="68">
        <f t="shared" si="1838"/>
        <v>0</v>
      </c>
      <c r="CP1022" s="79">
        <f t="shared" si="1784"/>
        <v>3955</v>
      </c>
      <c r="CQ1022" s="66"/>
      <c r="CR1022" s="68">
        <f t="shared" si="1839"/>
        <v>0</v>
      </c>
      <c r="CS1022" s="79">
        <f t="shared" si="1869"/>
        <v>5186</v>
      </c>
      <c r="CT1022" s="66"/>
      <c r="CU1022" s="68">
        <f t="shared" si="1840"/>
        <v>0</v>
      </c>
      <c r="CV1022" s="79">
        <f t="shared" si="1785"/>
        <v>6929</v>
      </c>
      <c r="CW1022" s="66"/>
      <c r="CX1022" s="66">
        <f t="shared" si="1866"/>
        <v>0</v>
      </c>
      <c r="CY1022" s="40">
        <f t="shared" si="1859"/>
        <v>1186.9599999999982</v>
      </c>
      <c r="CZ1022" s="65"/>
      <c r="DA1022" s="66">
        <f t="shared" si="1841"/>
        <v>0</v>
      </c>
      <c r="DB1022" s="67">
        <f t="shared" si="1798"/>
        <v>59370</v>
      </c>
      <c r="DC1022" s="66"/>
      <c r="DD1022" s="66">
        <f t="shared" si="1842"/>
        <v>0</v>
      </c>
      <c r="DE1022" s="67">
        <f t="shared" si="1799"/>
        <v>106141</v>
      </c>
      <c r="DF1022" s="66"/>
      <c r="DG1022" s="69">
        <f t="shared" si="1843"/>
        <v>0</v>
      </c>
      <c r="DH1022" s="67">
        <f t="shared" si="1856"/>
        <v>441034</v>
      </c>
      <c r="DI1022" s="66"/>
      <c r="DJ1022" s="66">
        <f t="shared" si="1844"/>
        <v>0</v>
      </c>
      <c r="DK1022" s="67">
        <f t="shared" si="1786"/>
        <v>3768</v>
      </c>
      <c r="DL1022" s="210"/>
      <c r="DM1022" s="206">
        <f t="shared" si="1845"/>
        <v>0</v>
      </c>
      <c r="DN1022" s="25">
        <f t="shared" si="1774"/>
        <v>0</v>
      </c>
      <c r="DO1022" s="5"/>
      <c r="DP1022" s="43">
        <f t="shared" si="1846"/>
        <v>0</v>
      </c>
      <c r="DQ1022" s="27">
        <f t="shared" si="1787"/>
        <v>6819.5</v>
      </c>
      <c r="DR1022" s="5"/>
      <c r="DS1022" s="43">
        <f t="shared" si="1847"/>
        <v>0</v>
      </c>
      <c r="DT1022" s="27">
        <f t="shared" si="1788"/>
        <v>4846</v>
      </c>
      <c r="DU1022" s="5"/>
      <c r="DV1022" s="43">
        <f t="shared" si="1848"/>
        <v>0</v>
      </c>
      <c r="DW1022" s="27">
        <f t="shared" si="1789"/>
        <v>4835</v>
      </c>
      <c r="DX1022" s="5"/>
      <c r="DY1022" s="22">
        <f t="shared" si="1849"/>
        <v>0</v>
      </c>
      <c r="DZ1022" s="25">
        <f t="shared" si="1790"/>
        <v>523</v>
      </c>
      <c r="EA1022" s="22"/>
      <c r="EB1022" s="22">
        <f t="shared" si="1850"/>
        <v>0</v>
      </c>
      <c r="EC1022" s="28">
        <f t="shared" si="1791"/>
        <v>369</v>
      </c>
      <c r="ED1022" s="5"/>
      <c r="EE1022" s="43">
        <f t="shared" si="1851"/>
        <v>0</v>
      </c>
      <c r="EF1022" s="27">
        <f t="shared" si="1792"/>
        <v>4769</v>
      </c>
      <c r="EG1022" s="66"/>
      <c r="EH1022" s="66">
        <f t="shared" si="1852"/>
        <v>0</v>
      </c>
      <c r="EI1022" s="67">
        <f t="shared" si="1793"/>
        <v>22617</v>
      </c>
      <c r="EJ1022" s="66"/>
      <c r="EK1022" s="66">
        <f t="shared" si="1807"/>
        <v>0</v>
      </c>
      <c r="EL1022" s="67">
        <f t="shared" si="1794"/>
        <v>21247</v>
      </c>
      <c r="EM1022" s="110">
        <f t="shared" si="1808"/>
        <v>196146.36485876003</v>
      </c>
    </row>
    <row r="1023" spans="1:143" s="33" customFormat="1" ht="11.25" customHeight="1" x14ac:dyDescent="0.25">
      <c r="A1023" s="11">
        <v>46172</v>
      </c>
      <c r="B1023" s="11">
        <v>46179</v>
      </c>
      <c r="C1023" s="176">
        <v>8004997388</v>
      </c>
      <c r="D1023" s="147" t="s">
        <v>449</v>
      </c>
      <c r="E1023" s="148">
        <v>25</v>
      </c>
      <c r="F1023" s="149">
        <v>7</v>
      </c>
      <c r="G1023" s="148">
        <v>191516854475</v>
      </c>
      <c r="H1023" s="66"/>
      <c r="I1023" s="41">
        <f t="shared" si="1873"/>
        <v>0</v>
      </c>
      <c r="J1023" s="48">
        <f t="shared" si="1874"/>
        <v>116093</v>
      </c>
      <c r="K1023" s="66"/>
      <c r="L1023" s="41">
        <f t="shared" si="1875"/>
        <v>0</v>
      </c>
      <c r="M1023" s="48">
        <f t="shared" ref="M1023:M1054" si="1886">M1022+K1023-L1023</f>
        <v>7752</v>
      </c>
      <c r="N1023" s="66"/>
      <c r="O1023" s="41">
        <f t="shared" si="1876"/>
        <v>0</v>
      </c>
      <c r="P1023" s="48">
        <f t="shared" si="1877"/>
        <v>160136</v>
      </c>
      <c r="Q1023" s="66"/>
      <c r="R1023" s="66">
        <f t="shared" si="1854"/>
        <v>0</v>
      </c>
      <c r="S1023" s="67">
        <f t="shared" si="1878"/>
        <v>100612</v>
      </c>
      <c r="T1023" s="66"/>
      <c r="U1023" s="66">
        <f t="shared" si="1865"/>
        <v>0</v>
      </c>
      <c r="V1023" s="67">
        <f t="shared" si="1818"/>
        <v>97035.6</v>
      </c>
      <c r="W1023" s="136"/>
      <c r="X1023" s="69">
        <f t="shared" si="1772"/>
        <v>0</v>
      </c>
      <c r="Y1023" s="67">
        <f t="shared" si="1819"/>
        <v>6245</v>
      </c>
      <c r="Z1023" s="66"/>
      <c r="AA1023" s="68">
        <f t="shared" si="1802"/>
        <v>0</v>
      </c>
      <c r="AB1023" s="67">
        <f t="shared" si="1820"/>
        <v>5897</v>
      </c>
      <c r="AC1023" s="66"/>
      <c r="AD1023" s="66">
        <f t="shared" si="1803"/>
        <v>0</v>
      </c>
      <c r="AE1023" s="67">
        <f t="shared" si="1821"/>
        <v>3738</v>
      </c>
      <c r="AF1023" s="66"/>
      <c r="AG1023" s="78">
        <f t="shared" si="1804"/>
        <v>0</v>
      </c>
      <c r="AH1023" s="79">
        <f t="shared" si="1822"/>
        <v>4534.5</v>
      </c>
      <c r="AI1023" s="66"/>
      <c r="AJ1023" s="68">
        <f t="shared" si="1861"/>
        <v>0</v>
      </c>
      <c r="AK1023" s="67">
        <f t="shared" si="1823"/>
        <v>22013</v>
      </c>
      <c r="AL1023" s="66"/>
      <c r="AM1023" s="68">
        <f t="shared" si="1805"/>
        <v>0</v>
      </c>
      <c r="AN1023" s="67">
        <f t="shared" si="1824"/>
        <v>8763.02</v>
      </c>
      <c r="AO1023" s="66"/>
      <c r="AP1023" s="68">
        <f t="shared" si="1773"/>
        <v>0</v>
      </c>
      <c r="AQ1023" s="67">
        <f t="shared" si="1825"/>
        <v>80645</v>
      </c>
      <c r="AR1023" s="66"/>
      <c r="AS1023" s="68">
        <f t="shared" si="1831"/>
        <v>0</v>
      </c>
      <c r="AT1023" s="67">
        <f t="shared" si="1826"/>
        <v>2020</v>
      </c>
      <c r="AU1023" s="66"/>
      <c r="AV1023" s="66">
        <f t="shared" si="1777"/>
        <v>0</v>
      </c>
      <c r="AW1023" s="42">
        <f t="shared" si="1871"/>
        <v>1492.8000000000013</v>
      </c>
      <c r="AX1023" s="66"/>
      <c r="AY1023" s="66">
        <f t="shared" si="1832"/>
        <v>0</v>
      </c>
      <c r="AZ1023" s="67">
        <f t="shared" si="1879"/>
        <v>1577.6</v>
      </c>
      <c r="BA1023" s="66"/>
      <c r="BB1023" s="68">
        <f t="shared" si="1833"/>
        <v>0</v>
      </c>
      <c r="BC1023" s="67">
        <f t="shared" si="1868"/>
        <v>489.83999999999986</v>
      </c>
      <c r="BD1023" s="66"/>
      <c r="BE1023" s="68">
        <f t="shared" si="1872"/>
        <v>0</v>
      </c>
      <c r="BF1023" s="67">
        <f t="shared" si="1870"/>
        <v>4016.0200000000018</v>
      </c>
      <c r="BG1023" s="66"/>
      <c r="BH1023" s="68">
        <f t="shared" si="1862"/>
        <v>0</v>
      </c>
      <c r="BI1023" s="67">
        <f t="shared" si="1863"/>
        <v>25313.099999999984</v>
      </c>
      <c r="BJ1023" s="66"/>
      <c r="BK1023" s="68">
        <f t="shared" si="1835"/>
        <v>0</v>
      </c>
      <c r="BL1023" s="67">
        <f t="shared" si="1778"/>
        <v>3680.6000000000004</v>
      </c>
      <c r="BM1023" s="66"/>
      <c r="BN1023" s="68">
        <f t="shared" si="1779"/>
        <v>178</v>
      </c>
      <c r="BO1023" s="67">
        <f t="shared" si="1780"/>
        <v>3909.9000000000019</v>
      </c>
      <c r="BP1023" s="66"/>
      <c r="BQ1023" s="68">
        <f t="shared" si="1882"/>
        <v>0</v>
      </c>
      <c r="BR1023" s="67">
        <f t="shared" si="1864"/>
        <v>2124.7299999999886</v>
      </c>
      <c r="BS1023" s="66"/>
      <c r="BT1023" s="66">
        <f t="shared" si="1883"/>
        <v>0</v>
      </c>
      <c r="BU1023" s="67">
        <f>BU1022+BS1023-BT1023-50</f>
        <v>31065</v>
      </c>
      <c r="BV1023" s="66"/>
      <c r="BW1023" s="66">
        <f t="shared" si="1884"/>
        <v>0</v>
      </c>
      <c r="BX1023" s="67">
        <f>+BX1022+BV1023-BW1023-50</f>
        <v>95344</v>
      </c>
      <c r="BY1023" s="66"/>
      <c r="BZ1023" s="66">
        <f t="shared" si="1885"/>
        <v>0</v>
      </c>
      <c r="CA1023" s="67">
        <f>+CA1022+BY1023-BZ1023-50</f>
        <v>26545</v>
      </c>
      <c r="CB1023" s="66"/>
      <c r="CC1023" s="66">
        <f t="shared" si="1853"/>
        <v>0</v>
      </c>
      <c r="CD1023" s="67">
        <f t="shared" si="1855"/>
        <v>31639.64</v>
      </c>
      <c r="CE1023" s="66"/>
      <c r="CF1023" s="66">
        <f t="shared" si="1858"/>
        <v>0</v>
      </c>
      <c r="CG1023" s="67">
        <f t="shared" si="1782"/>
        <v>3663.6999999999994</v>
      </c>
      <c r="CH1023" s="66"/>
      <c r="CI1023" s="66">
        <f t="shared" si="1836"/>
        <v>0</v>
      </c>
      <c r="CJ1023" s="67">
        <f t="shared" si="1797"/>
        <v>6757.8</v>
      </c>
      <c r="CK1023" s="66"/>
      <c r="CL1023" s="68">
        <f t="shared" si="1867"/>
        <v>0</v>
      </c>
      <c r="CM1023" s="79">
        <f t="shared" si="1783"/>
        <v>4847.4799999999996</v>
      </c>
      <c r="CN1023" s="66"/>
      <c r="CO1023" s="68">
        <f t="shared" si="1838"/>
        <v>0</v>
      </c>
      <c r="CP1023" s="79">
        <f t="shared" si="1784"/>
        <v>3955</v>
      </c>
      <c r="CQ1023" s="66"/>
      <c r="CR1023" s="68">
        <f t="shared" si="1839"/>
        <v>0</v>
      </c>
      <c r="CS1023" s="79">
        <f t="shared" si="1869"/>
        <v>5186</v>
      </c>
      <c r="CT1023" s="66"/>
      <c r="CU1023" s="68">
        <f t="shared" si="1840"/>
        <v>0</v>
      </c>
      <c r="CV1023" s="79">
        <f t="shared" si="1785"/>
        <v>6929</v>
      </c>
      <c r="CW1023" s="66"/>
      <c r="CX1023" s="66">
        <f t="shared" si="1866"/>
        <v>0</v>
      </c>
      <c r="CY1023" s="40">
        <f t="shared" si="1859"/>
        <v>1186.9599999999982</v>
      </c>
      <c r="CZ1023" s="65"/>
      <c r="DA1023" s="66">
        <f t="shared" si="1841"/>
        <v>0</v>
      </c>
      <c r="DB1023" s="67">
        <f t="shared" si="1798"/>
        <v>59370</v>
      </c>
      <c r="DC1023" s="66"/>
      <c r="DD1023" s="66">
        <f t="shared" si="1842"/>
        <v>0</v>
      </c>
      <c r="DE1023" s="67">
        <f t="shared" si="1799"/>
        <v>106141</v>
      </c>
      <c r="DF1023" s="66"/>
      <c r="DG1023" s="69">
        <f t="shared" si="1843"/>
        <v>0</v>
      </c>
      <c r="DH1023" s="67">
        <f t="shared" si="1856"/>
        <v>441034</v>
      </c>
      <c r="DI1023" s="66"/>
      <c r="DJ1023" s="66">
        <f t="shared" si="1844"/>
        <v>0</v>
      </c>
      <c r="DK1023" s="67">
        <f t="shared" si="1786"/>
        <v>3768</v>
      </c>
      <c r="DL1023" s="210"/>
      <c r="DM1023" s="206">
        <f t="shared" si="1845"/>
        <v>0</v>
      </c>
      <c r="DN1023" s="25">
        <f t="shared" si="1774"/>
        <v>0</v>
      </c>
      <c r="DO1023" s="5"/>
      <c r="DP1023" s="43">
        <f t="shared" si="1846"/>
        <v>0</v>
      </c>
      <c r="DQ1023" s="27">
        <f t="shared" si="1787"/>
        <v>6819.5</v>
      </c>
      <c r="DR1023" s="5"/>
      <c r="DS1023" s="43">
        <f t="shared" si="1847"/>
        <v>0</v>
      </c>
      <c r="DT1023" s="27">
        <f t="shared" si="1788"/>
        <v>4846</v>
      </c>
      <c r="DU1023" s="5"/>
      <c r="DV1023" s="43">
        <f t="shared" si="1848"/>
        <v>0</v>
      </c>
      <c r="DW1023" s="27">
        <f t="shared" si="1789"/>
        <v>4835</v>
      </c>
      <c r="DX1023" s="5"/>
      <c r="DY1023" s="22">
        <f t="shared" si="1849"/>
        <v>0</v>
      </c>
      <c r="DZ1023" s="25">
        <f t="shared" si="1790"/>
        <v>523</v>
      </c>
      <c r="EA1023" s="22"/>
      <c r="EB1023" s="22">
        <f t="shared" si="1850"/>
        <v>0</v>
      </c>
      <c r="EC1023" s="28">
        <f t="shared" si="1791"/>
        <v>369</v>
      </c>
      <c r="ED1023" s="5"/>
      <c r="EE1023" s="43">
        <f t="shared" si="1851"/>
        <v>0</v>
      </c>
      <c r="EF1023" s="27">
        <f t="shared" si="1792"/>
        <v>4769</v>
      </c>
      <c r="EG1023" s="66"/>
      <c r="EH1023" s="66">
        <f t="shared" si="1852"/>
        <v>0</v>
      </c>
      <c r="EI1023" s="67">
        <f t="shared" si="1793"/>
        <v>22617</v>
      </c>
      <c r="EJ1023" s="66"/>
      <c r="EK1023" s="66">
        <f t="shared" si="1807"/>
        <v>0</v>
      </c>
      <c r="EL1023" s="67">
        <f t="shared" si="1794"/>
        <v>21247</v>
      </c>
      <c r="EM1023" s="110">
        <f t="shared" si="1808"/>
        <v>196083.44805876003</v>
      </c>
    </row>
    <row r="1024" spans="1:143" ht="11.25" customHeight="1" x14ac:dyDescent="0.25">
      <c r="A1024" s="11">
        <v>46172</v>
      </c>
      <c r="B1024" s="11">
        <v>46179</v>
      </c>
      <c r="C1024" s="176">
        <v>8004998261</v>
      </c>
      <c r="D1024" s="17" t="s">
        <v>451</v>
      </c>
      <c r="E1024" s="18">
        <v>50</v>
      </c>
      <c r="F1024" s="19">
        <v>3</v>
      </c>
      <c r="G1024" s="20">
        <v>191516042193</v>
      </c>
      <c r="H1024" s="66"/>
      <c r="I1024" s="41">
        <f t="shared" si="1873"/>
        <v>0</v>
      </c>
      <c r="J1024" s="48">
        <f t="shared" si="1874"/>
        <v>116093</v>
      </c>
      <c r="K1024" s="66"/>
      <c r="L1024" s="41">
        <f t="shared" si="1875"/>
        <v>0</v>
      </c>
      <c r="M1024" s="48">
        <f t="shared" si="1886"/>
        <v>7752</v>
      </c>
      <c r="N1024" s="66"/>
      <c r="O1024" s="41">
        <f t="shared" si="1876"/>
        <v>0</v>
      </c>
      <c r="P1024" s="48">
        <f t="shared" si="1877"/>
        <v>160136</v>
      </c>
      <c r="Q1024" s="66"/>
      <c r="R1024" s="66">
        <f t="shared" si="1854"/>
        <v>0</v>
      </c>
      <c r="S1024" s="67">
        <f t="shared" si="1878"/>
        <v>100612</v>
      </c>
      <c r="T1024" s="66"/>
      <c r="U1024" s="66">
        <f t="shared" si="1865"/>
        <v>0</v>
      </c>
      <c r="V1024" s="67">
        <f t="shared" si="1818"/>
        <v>97035.6</v>
      </c>
      <c r="X1024" s="69">
        <f t="shared" si="1772"/>
        <v>0</v>
      </c>
      <c r="Y1024" s="67">
        <f t="shared" si="1819"/>
        <v>6245</v>
      </c>
      <c r="Z1024" s="66"/>
      <c r="AA1024" s="68">
        <f t="shared" si="1802"/>
        <v>0</v>
      </c>
      <c r="AB1024" s="67">
        <f t="shared" si="1820"/>
        <v>5897</v>
      </c>
      <c r="AC1024" s="66"/>
      <c r="AD1024" s="66">
        <f t="shared" si="1803"/>
        <v>0</v>
      </c>
      <c r="AE1024" s="67">
        <f t="shared" si="1821"/>
        <v>3738</v>
      </c>
      <c r="AF1024" s="66"/>
      <c r="AG1024" s="78">
        <f t="shared" si="1804"/>
        <v>0</v>
      </c>
      <c r="AH1024" s="79">
        <f t="shared" si="1822"/>
        <v>4534.5</v>
      </c>
      <c r="AI1024" s="66"/>
      <c r="AJ1024" s="68">
        <f t="shared" si="1861"/>
        <v>0</v>
      </c>
      <c r="AK1024" s="67">
        <f t="shared" si="1823"/>
        <v>22013</v>
      </c>
      <c r="AL1024" s="66"/>
      <c r="AM1024" s="68">
        <f t="shared" si="1805"/>
        <v>0</v>
      </c>
      <c r="AN1024" s="67">
        <f t="shared" si="1824"/>
        <v>8763.02</v>
      </c>
      <c r="AO1024" s="66"/>
      <c r="AP1024" s="68">
        <f t="shared" si="1773"/>
        <v>0</v>
      </c>
      <c r="AQ1024" s="67">
        <f t="shared" si="1825"/>
        <v>80645</v>
      </c>
      <c r="AR1024" s="66"/>
      <c r="AS1024" s="68">
        <f t="shared" si="1831"/>
        <v>0</v>
      </c>
      <c r="AT1024" s="67">
        <f t="shared" si="1826"/>
        <v>2020</v>
      </c>
      <c r="AU1024" s="66"/>
      <c r="AV1024" s="66">
        <f t="shared" si="1777"/>
        <v>0</v>
      </c>
      <c r="AW1024" s="42">
        <f t="shared" si="1871"/>
        <v>1492.8000000000013</v>
      </c>
      <c r="AX1024" s="66"/>
      <c r="AY1024" s="66">
        <f t="shared" si="1832"/>
        <v>156</v>
      </c>
      <c r="AZ1024" s="67">
        <f t="shared" si="1879"/>
        <v>1421.6</v>
      </c>
      <c r="BA1024" s="66"/>
      <c r="BB1024" s="68">
        <f t="shared" si="1833"/>
        <v>0</v>
      </c>
      <c r="BC1024" s="67">
        <f t="shared" si="1868"/>
        <v>489.83999999999986</v>
      </c>
      <c r="BD1024" s="66"/>
      <c r="BE1024" s="68">
        <f t="shared" si="1872"/>
        <v>0</v>
      </c>
      <c r="BF1024" s="67">
        <f t="shared" si="1870"/>
        <v>4016.0200000000018</v>
      </c>
      <c r="BG1024" s="66"/>
      <c r="BH1024" s="68">
        <f t="shared" si="1862"/>
        <v>0</v>
      </c>
      <c r="BI1024" s="67">
        <f t="shared" si="1863"/>
        <v>25313.099999999984</v>
      </c>
      <c r="BJ1024" s="66"/>
      <c r="BK1024" s="68">
        <f t="shared" si="1835"/>
        <v>0</v>
      </c>
      <c r="BL1024" s="67">
        <f t="shared" si="1778"/>
        <v>3680.6000000000004</v>
      </c>
      <c r="BM1024" s="66"/>
      <c r="BN1024" s="68">
        <f t="shared" si="1779"/>
        <v>0</v>
      </c>
      <c r="BO1024" s="67">
        <f t="shared" si="1780"/>
        <v>3909.9000000000019</v>
      </c>
      <c r="BP1024" s="66"/>
      <c r="BQ1024" s="68">
        <f t="shared" si="1882"/>
        <v>0</v>
      </c>
      <c r="BR1024" s="67">
        <f t="shared" si="1864"/>
        <v>2124.7299999999886</v>
      </c>
      <c r="BS1024" s="66"/>
      <c r="BT1024" s="66">
        <f t="shared" si="1883"/>
        <v>100</v>
      </c>
      <c r="BU1024" s="67">
        <f>BU1023+BS1024-BT1024</f>
        <v>30965</v>
      </c>
      <c r="BV1024" s="66"/>
      <c r="BW1024" s="66">
        <f t="shared" si="1884"/>
        <v>100</v>
      </c>
      <c r="BX1024" s="67">
        <f>+BX1023+BV1024-BW1024</f>
        <v>95244</v>
      </c>
      <c r="BY1024" s="66"/>
      <c r="BZ1024" s="66">
        <f t="shared" si="1885"/>
        <v>100</v>
      </c>
      <c r="CA1024" s="67">
        <f>+CA1023+BY1024-BZ1024</f>
        <v>26445</v>
      </c>
      <c r="CB1024" s="66"/>
      <c r="CC1024" s="66">
        <f t="shared" si="1853"/>
        <v>0</v>
      </c>
      <c r="CD1024" s="67">
        <f t="shared" si="1855"/>
        <v>31639.64</v>
      </c>
      <c r="CE1024" s="66"/>
      <c r="CF1024" s="66">
        <f t="shared" si="1858"/>
        <v>0</v>
      </c>
      <c r="CG1024" s="67">
        <f t="shared" si="1782"/>
        <v>3663.6999999999994</v>
      </c>
      <c r="CH1024" s="66"/>
      <c r="CI1024" s="66">
        <f t="shared" si="1836"/>
        <v>0</v>
      </c>
      <c r="CJ1024" s="67">
        <f t="shared" si="1797"/>
        <v>6757.8</v>
      </c>
      <c r="CK1024" s="66"/>
      <c r="CL1024" s="68">
        <f t="shared" si="1867"/>
        <v>0</v>
      </c>
      <c r="CM1024" s="79">
        <f t="shared" si="1783"/>
        <v>4847.4799999999996</v>
      </c>
      <c r="CN1024" s="66"/>
      <c r="CO1024" s="68">
        <f t="shared" si="1838"/>
        <v>0</v>
      </c>
      <c r="CP1024" s="79">
        <f t="shared" si="1784"/>
        <v>3955</v>
      </c>
      <c r="CQ1024" s="66"/>
      <c r="CR1024" s="68">
        <f t="shared" si="1839"/>
        <v>0</v>
      </c>
      <c r="CS1024" s="79">
        <f t="shared" si="1869"/>
        <v>5186</v>
      </c>
      <c r="CT1024" s="66"/>
      <c r="CU1024" s="68">
        <f t="shared" si="1840"/>
        <v>0</v>
      </c>
      <c r="CV1024" s="79">
        <f t="shared" si="1785"/>
        <v>6929</v>
      </c>
      <c r="CW1024" s="66"/>
      <c r="CX1024" s="66">
        <f t="shared" si="1866"/>
        <v>0</v>
      </c>
      <c r="CY1024" s="40">
        <f t="shared" si="1859"/>
        <v>1186.9599999999982</v>
      </c>
      <c r="CZ1024" s="65"/>
      <c r="DA1024" s="66">
        <f t="shared" si="1841"/>
        <v>0</v>
      </c>
      <c r="DB1024" s="67">
        <f t="shared" si="1798"/>
        <v>59370</v>
      </c>
      <c r="DC1024" s="66"/>
      <c r="DD1024" s="66">
        <f t="shared" si="1842"/>
        <v>0</v>
      </c>
      <c r="DE1024" s="67">
        <f t="shared" si="1799"/>
        <v>106141</v>
      </c>
      <c r="DF1024" s="66"/>
      <c r="DG1024" s="69">
        <f t="shared" si="1843"/>
        <v>0</v>
      </c>
      <c r="DH1024" s="67">
        <f t="shared" si="1856"/>
        <v>441034</v>
      </c>
      <c r="DI1024" s="66"/>
      <c r="DJ1024" s="66">
        <f t="shared" si="1844"/>
        <v>0</v>
      </c>
      <c r="DK1024" s="67">
        <f t="shared" si="1786"/>
        <v>3768</v>
      </c>
      <c r="DM1024" s="206">
        <f t="shared" si="1845"/>
        <v>0</v>
      </c>
      <c r="DN1024" s="25">
        <f t="shared" si="1774"/>
        <v>0</v>
      </c>
      <c r="DO1024" s="5"/>
      <c r="DP1024" s="43">
        <f t="shared" si="1846"/>
        <v>0</v>
      </c>
      <c r="DQ1024" s="27">
        <f t="shared" si="1787"/>
        <v>6819.5</v>
      </c>
      <c r="DR1024" s="5"/>
      <c r="DS1024" s="43">
        <f t="shared" si="1847"/>
        <v>0</v>
      </c>
      <c r="DT1024" s="27">
        <f t="shared" si="1788"/>
        <v>4846</v>
      </c>
      <c r="DU1024" s="5"/>
      <c r="DV1024" s="43">
        <f t="shared" si="1848"/>
        <v>0</v>
      </c>
      <c r="DW1024" s="27">
        <f t="shared" si="1789"/>
        <v>4835</v>
      </c>
      <c r="DX1024" s="5"/>
      <c r="DY1024" s="22">
        <f t="shared" si="1849"/>
        <v>0</v>
      </c>
      <c r="DZ1024" s="25">
        <f t="shared" si="1790"/>
        <v>523</v>
      </c>
      <c r="EA1024" s="22"/>
      <c r="EB1024" s="22">
        <f t="shared" si="1850"/>
        <v>0</v>
      </c>
      <c r="EC1024" s="28">
        <f t="shared" si="1791"/>
        <v>369</v>
      </c>
      <c r="ED1024" s="5"/>
      <c r="EE1024" s="43">
        <f t="shared" si="1851"/>
        <v>0</v>
      </c>
      <c r="EF1024" s="27">
        <f t="shared" si="1792"/>
        <v>4769</v>
      </c>
      <c r="EG1024" s="66"/>
      <c r="EH1024" s="66">
        <f t="shared" si="1852"/>
        <v>0</v>
      </c>
      <c r="EI1024" s="67">
        <f t="shared" si="1793"/>
        <v>22617</v>
      </c>
      <c r="EJ1024" s="66"/>
      <c r="EK1024" s="66">
        <f t="shared" si="1807"/>
        <v>0</v>
      </c>
      <c r="EL1024" s="67">
        <f t="shared" si="1794"/>
        <v>21247</v>
      </c>
      <c r="EM1024" s="110">
        <f t="shared" si="1808"/>
        <v>196037.00385876</v>
      </c>
    </row>
    <row r="1025" spans="1:143" ht="11.25" customHeight="1" x14ac:dyDescent="0.25">
      <c r="A1025" s="11">
        <v>46172</v>
      </c>
      <c r="B1025" s="187">
        <v>46179</v>
      </c>
      <c r="C1025" s="176">
        <v>8004998376</v>
      </c>
      <c r="D1025" s="17" t="s">
        <v>402</v>
      </c>
      <c r="E1025" s="18">
        <v>50</v>
      </c>
      <c r="F1025" s="19">
        <v>2</v>
      </c>
      <c r="G1025" s="20"/>
      <c r="H1025" s="66"/>
      <c r="I1025" s="41">
        <f t="shared" si="1873"/>
        <v>0</v>
      </c>
      <c r="J1025" s="48">
        <f t="shared" si="1874"/>
        <v>116093</v>
      </c>
      <c r="K1025" s="66"/>
      <c r="L1025" s="41">
        <f t="shared" si="1875"/>
        <v>0</v>
      </c>
      <c r="M1025" s="48">
        <f t="shared" si="1886"/>
        <v>7752</v>
      </c>
      <c r="N1025" s="66"/>
      <c r="O1025" s="41">
        <f t="shared" si="1876"/>
        <v>0</v>
      </c>
      <c r="P1025" s="48">
        <f t="shared" si="1877"/>
        <v>160136</v>
      </c>
      <c r="Q1025" s="66"/>
      <c r="R1025" s="66">
        <f t="shared" si="1854"/>
        <v>0</v>
      </c>
      <c r="S1025" s="67">
        <f t="shared" si="1878"/>
        <v>100612</v>
      </c>
      <c r="T1025" s="66"/>
      <c r="U1025" s="66">
        <f t="shared" si="1865"/>
        <v>0</v>
      </c>
      <c r="V1025" s="67">
        <f t="shared" si="1818"/>
        <v>97035.6</v>
      </c>
      <c r="X1025" s="69">
        <f t="shared" si="1772"/>
        <v>0</v>
      </c>
      <c r="Y1025" s="67">
        <f t="shared" si="1819"/>
        <v>6245</v>
      </c>
      <c r="Z1025" s="66"/>
      <c r="AA1025" s="68">
        <f t="shared" si="1802"/>
        <v>0</v>
      </c>
      <c r="AB1025" s="67">
        <f t="shared" si="1820"/>
        <v>5897</v>
      </c>
      <c r="AC1025" s="66"/>
      <c r="AD1025" s="66">
        <f t="shared" si="1803"/>
        <v>0</v>
      </c>
      <c r="AE1025" s="67">
        <f t="shared" si="1821"/>
        <v>3738</v>
      </c>
      <c r="AF1025" s="66"/>
      <c r="AG1025" s="78">
        <f t="shared" si="1804"/>
        <v>0</v>
      </c>
      <c r="AH1025" s="79">
        <f t="shared" si="1822"/>
        <v>4534.5</v>
      </c>
      <c r="AI1025" s="66"/>
      <c r="AJ1025" s="68">
        <f t="shared" si="1861"/>
        <v>0</v>
      </c>
      <c r="AK1025" s="67">
        <f t="shared" si="1823"/>
        <v>22013</v>
      </c>
      <c r="AL1025" s="66"/>
      <c r="AM1025" s="68">
        <f t="shared" si="1805"/>
        <v>0</v>
      </c>
      <c r="AN1025" s="67">
        <f t="shared" si="1824"/>
        <v>8763.02</v>
      </c>
      <c r="AO1025" s="66"/>
      <c r="AP1025" s="68">
        <f t="shared" si="1773"/>
        <v>0</v>
      </c>
      <c r="AQ1025" s="67">
        <f t="shared" si="1825"/>
        <v>80645</v>
      </c>
      <c r="AR1025" s="66"/>
      <c r="AS1025" s="68">
        <f t="shared" si="1831"/>
        <v>0</v>
      </c>
      <c r="AT1025" s="67">
        <f t="shared" si="1826"/>
        <v>2020</v>
      </c>
      <c r="AU1025" s="66"/>
      <c r="AV1025" s="66">
        <f t="shared" si="1777"/>
        <v>0</v>
      </c>
      <c r="AW1025" s="42">
        <f t="shared" si="1871"/>
        <v>1492.8000000000013</v>
      </c>
      <c r="AX1025" s="66"/>
      <c r="AY1025" s="66">
        <f t="shared" si="1832"/>
        <v>0</v>
      </c>
      <c r="AZ1025" s="67">
        <f t="shared" si="1879"/>
        <v>1421.6</v>
      </c>
      <c r="BA1025" s="66"/>
      <c r="BB1025" s="68">
        <f t="shared" si="1833"/>
        <v>0</v>
      </c>
      <c r="BC1025" s="67">
        <f t="shared" si="1868"/>
        <v>489.83999999999986</v>
      </c>
      <c r="BD1025" s="66"/>
      <c r="BE1025" s="68">
        <f t="shared" si="1872"/>
        <v>106</v>
      </c>
      <c r="BF1025" s="67">
        <f t="shared" si="1870"/>
        <v>3910.0200000000018</v>
      </c>
      <c r="BG1025" s="66"/>
      <c r="BH1025" s="68">
        <f t="shared" si="1862"/>
        <v>0</v>
      </c>
      <c r="BI1025" s="67">
        <f t="shared" si="1863"/>
        <v>25313.099999999984</v>
      </c>
      <c r="BJ1025" s="66"/>
      <c r="BK1025" s="68">
        <f t="shared" si="1835"/>
        <v>0</v>
      </c>
      <c r="BL1025" s="67">
        <f t="shared" si="1778"/>
        <v>3680.6000000000004</v>
      </c>
      <c r="BM1025" s="66"/>
      <c r="BN1025" s="68">
        <f t="shared" si="1779"/>
        <v>0</v>
      </c>
      <c r="BO1025" s="67">
        <f t="shared" si="1780"/>
        <v>3909.9000000000019</v>
      </c>
      <c r="BP1025" s="66"/>
      <c r="BQ1025" s="68">
        <f t="shared" si="1882"/>
        <v>0</v>
      </c>
      <c r="BR1025" s="67">
        <f t="shared" si="1864"/>
        <v>2124.7299999999886</v>
      </c>
      <c r="BS1025" s="66"/>
      <c r="BT1025" s="66">
        <f t="shared" si="1883"/>
        <v>0</v>
      </c>
      <c r="BU1025" s="67">
        <f>BU1024+BS1025-BT1025-100</f>
        <v>30865</v>
      </c>
      <c r="BV1025" s="66"/>
      <c r="BW1025" s="66">
        <f t="shared" si="1884"/>
        <v>0</v>
      </c>
      <c r="BX1025" s="67">
        <f>+BX1024+BV1025-BW1025-100</f>
        <v>95144</v>
      </c>
      <c r="BY1025" s="66"/>
      <c r="BZ1025" s="66">
        <f t="shared" si="1885"/>
        <v>0</v>
      </c>
      <c r="CA1025" s="67">
        <f>+CA1024+BY1025-BZ1025-100</f>
        <v>26345</v>
      </c>
      <c r="CB1025" s="66"/>
      <c r="CC1025" s="66">
        <f t="shared" si="1853"/>
        <v>0</v>
      </c>
      <c r="CD1025" s="67">
        <f t="shared" si="1855"/>
        <v>31639.64</v>
      </c>
      <c r="CE1025" s="66"/>
      <c r="CF1025" s="66">
        <f t="shared" si="1858"/>
        <v>0</v>
      </c>
      <c r="CG1025" s="67">
        <f t="shared" si="1782"/>
        <v>3663.6999999999994</v>
      </c>
      <c r="CH1025" s="66"/>
      <c r="CI1025" s="66">
        <f t="shared" si="1836"/>
        <v>0</v>
      </c>
      <c r="CJ1025" s="67">
        <f t="shared" si="1797"/>
        <v>6757.8</v>
      </c>
      <c r="CK1025" s="66"/>
      <c r="CL1025" s="68">
        <f t="shared" si="1867"/>
        <v>0</v>
      </c>
      <c r="CM1025" s="79">
        <f t="shared" si="1783"/>
        <v>4847.4799999999996</v>
      </c>
      <c r="CN1025" s="66"/>
      <c r="CO1025" s="68">
        <f t="shared" si="1838"/>
        <v>0</v>
      </c>
      <c r="CP1025" s="79">
        <f t="shared" si="1784"/>
        <v>3955</v>
      </c>
      <c r="CQ1025" s="66"/>
      <c r="CR1025" s="68">
        <f t="shared" si="1839"/>
        <v>0</v>
      </c>
      <c r="CS1025" s="79">
        <f t="shared" si="1869"/>
        <v>5186</v>
      </c>
      <c r="CT1025" s="66"/>
      <c r="CU1025" s="68">
        <f t="shared" si="1840"/>
        <v>0</v>
      </c>
      <c r="CV1025" s="79">
        <f t="shared" si="1785"/>
        <v>6929</v>
      </c>
      <c r="CW1025" s="66"/>
      <c r="CX1025" s="66">
        <f t="shared" si="1866"/>
        <v>0</v>
      </c>
      <c r="CY1025" s="40">
        <f t="shared" si="1859"/>
        <v>1186.9599999999982</v>
      </c>
      <c r="CZ1025" s="65"/>
      <c r="DA1025" s="66">
        <f t="shared" si="1841"/>
        <v>0</v>
      </c>
      <c r="DB1025" s="67">
        <f t="shared" si="1798"/>
        <v>59370</v>
      </c>
      <c r="DC1025" s="66"/>
      <c r="DD1025" s="66">
        <f t="shared" si="1842"/>
        <v>0</v>
      </c>
      <c r="DE1025" s="67">
        <f t="shared" si="1799"/>
        <v>106141</v>
      </c>
      <c r="DF1025" s="66"/>
      <c r="DG1025" s="69">
        <f t="shared" si="1843"/>
        <v>0</v>
      </c>
      <c r="DH1025" s="67">
        <f t="shared" si="1856"/>
        <v>441034</v>
      </c>
      <c r="DI1025" s="66"/>
      <c r="DJ1025" s="66">
        <f t="shared" si="1844"/>
        <v>0</v>
      </c>
      <c r="DK1025" s="67">
        <f t="shared" si="1786"/>
        <v>3768</v>
      </c>
      <c r="DM1025" s="206">
        <f t="shared" si="1845"/>
        <v>0</v>
      </c>
      <c r="DN1025" s="25">
        <f t="shared" si="1774"/>
        <v>0</v>
      </c>
      <c r="DO1025" s="5"/>
      <c r="DP1025" s="43">
        <f t="shared" si="1846"/>
        <v>0</v>
      </c>
      <c r="DQ1025" s="27">
        <f t="shared" si="1787"/>
        <v>6819.5</v>
      </c>
      <c r="DR1025" s="5"/>
      <c r="DS1025" s="43">
        <f t="shared" si="1847"/>
        <v>0</v>
      </c>
      <c r="DT1025" s="27">
        <f t="shared" si="1788"/>
        <v>4846</v>
      </c>
      <c r="DU1025" s="5"/>
      <c r="DV1025" s="43">
        <f t="shared" si="1848"/>
        <v>0</v>
      </c>
      <c r="DW1025" s="27">
        <f t="shared" si="1789"/>
        <v>4835</v>
      </c>
      <c r="DX1025" s="5"/>
      <c r="DY1025" s="22">
        <f t="shared" si="1849"/>
        <v>0</v>
      </c>
      <c r="DZ1025" s="25">
        <f t="shared" si="1790"/>
        <v>523</v>
      </c>
      <c r="EA1025" s="22"/>
      <c r="EB1025" s="22">
        <f t="shared" si="1850"/>
        <v>0</v>
      </c>
      <c r="EC1025" s="28">
        <f t="shared" si="1791"/>
        <v>369</v>
      </c>
      <c r="ED1025" s="5"/>
      <c r="EE1025" s="43">
        <f t="shared" si="1851"/>
        <v>0</v>
      </c>
      <c r="EF1025" s="27">
        <f t="shared" si="1792"/>
        <v>4769</v>
      </c>
      <c r="EG1025" s="66"/>
      <c r="EH1025" s="66">
        <f t="shared" si="1852"/>
        <v>0</v>
      </c>
      <c r="EI1025" s="67">
        <f t="shared" si="1793"/>
        <v>22617</v>
      </c>
      <c r="EJ1025" s="66"/>
      <c r="EK1025" s="66">
        <f t="shared" si="1807"/>
        <v>0</v>
      </c>
      <c r="EL1025" s="67">
        <f t="shared" si="1794"/>
        <v>21247</v>
      </c>
      <c r="EM1025" s="110">
        <f t="shared" si="1808"/>
        <v>195971.70975876</v>
      </c>
    </row>
    <row r="1026" spans="1:143" ht="11.25" customHeight="1" x14ac:dyDescent="0.25">
      <c r="A1026" s="11">
        <v>46172</v>
      </c>
      <c r="B1026" s="11">
        <v>46179</v>
      </c>
      <c r="C1026" s="176">
        <v>8004998375</v>
      </c>
      <c r="D1026" s="17" t="s">
        <v>400</v>
      </c>
      <c r="E1026" s="18">
        <v>50</v>
      </c>
      <c r="F1026" s="19">
        <v>1</v>
      </c>
      <c r="G1026" s="20"/>
      <c r="H1026" s="66"/>
      <c r="I1026" s="41">
        <f t="shared" si="1873"/>
        <v>0</v>
      </c>
      <c r="J1026" s="48">
        <f t="shared" si="1874"/>
        <v>116093</v>
      </c>
      <c r="K1026" s="66"/>
      <c r="L1026" s="41">
        <f t="shared" si="1875"/>
        <v>0</v>
      </c>
      <c r="M1026" s="48">
        <f t="shared" si="1886"/>
        <v>7752</v>
      </c>
      <c r="N1026" s="66"/>
      <c r="O1026" s="41">
        <f t="shared" si="1876"/>
        <v>0</v>
      </c>
      <c r="P1026" s="48">
        <f t="shared" si="1877"/>
        <v>160136</v>
      </c>
      <c r="Q1026" s="66"/>
      <c r="R1026" s="66">
        <f t="shared" si="1854"/>
        <v>0</v>
      </c>
      <c r="S1026" s="67">
        <f t="shared" si="1878"/>
        <v>100612</v>
      </c>
      <c r="T1026" s="66"/>
      <c r="U1026" s="66">
        <f t="shared" si="1865"/>
        <v>0</v>
      </c>
      <c r="V1026" s="67">
        <f t="shared" si="1818"/>
        <v>97035.6</v>
      </c>
      <c r="X1026" s="69">
        <f t="shared" si="1772"/>
        <v>0</v>
      </c>
      <c r="Y1026" s="67">
        <f t="shared" si="1819"/>
        <v>6245</v>
      </c>
      <c r="Z1026" s="66"/>
      <c r="AA1026" s="68">
        <f t="shared" si="1802"/>
        <v>0</v>
      </c>
      <c r="AB1026" s="67">
        <f t="shared" si="1820"/>
        <v>5897</v>
      </c>
      <c r="AC1026" s="66"/>
      <c r="AD1026" s="66">
        <f t="shared" si="1803"/>
        <v>0</v>
      </c>
      <c r="AE1026" s="67">
        <f t="shared" si="1821"/>
        <v>3738</v>
      </c>
      <c r="AF1026" s="66"/>
      <c r="AG1026" s="78">
        <f t="shared" si="1804"/>
        <v>0</v>
      </c>
      <c r="AH1026" s="79">
        <f t="shared" si="1822"/>
        <v>4534.5</v>
      </c>
      <c r="AI1026" s="66"/>
      <c r="AJ1026" s="68">
        <f t="shared" si="1861"/>
        <v>0</v>
      </c>
      <c r="AK1026" s="67">
        <f t="shared" si="1823"/>
        <v>22013</v>
      </c>
      <c r="AL1026" s="66"/>
      <c r="AM1026" s="68">
        <f t="shared" si="1805"/>
        <v>0</v>
      </c>
      <c r="AN1026" s="67">
        <f t="shared" si="1824"/>
        <v>8763.02</v>
      </c>
      <c r="AO1026" s="66"/>
      <c r="AP1026" s="68">
        <f t="shared" si="1773"/>
        <v>0</v>
      </c>
      <c r="AQ1026" s="67">
        <f t="shared" si="1825"/>
        <v>80645</v>
      </c>
      <c r="AR1026" s="66"/>
      <c r="AS1026" s="68">
        <f t="shared" si="1831"/>
        <v>0</v>
      </c>
      <c r="AT1026" s="67">
        <f t="shared" si="1826"/>
        <v>2020</v>
      </c>
      <c r="AU1026" s="66"/>
      <c r="AV1026" s="66">
        <f t="shared" si="1777"/>
        <v>0</v>
      </c>
      <c r="AW1026" s="42">
        <f t="shared" si="1871"/>
        <v>1492.8000000000013</v>
      </c>
      <c r="AX1026" s="66"/>
      <c r="AY1026" s="66">
        <f t="shared" si="1832"/>
        <v>0</v>
      </c>
      <c r="AZ1026" s="67">
        <f t="shared" si="1879"/>
        <v>1421.6</v>
      </c>
      <c r="BA1026" s="66"/>
      <c r="BB1026" s="68">
        <f t="shared" si="1833"/>
        <v>0</v>
      </c>
      <c r="BC1026" s="67">
        <f t="shared" si="1868"/>
        <v>489.83999999999986</v>
      </c>
      <c r="BD1026" s="66"/>
      <c r="BE1026" s="68">
        <v>106</v>
      </c>
      <c r="BF1026" s="67">
        <f>+BF1025+BD1026-BE1026-57</f>
        <v>3747.0200000000018</v>
      </c>
      <c r="BG1026" s="66"/>
      <c r="BH1026" s="68">
        <f t="shared" si="1862"/>
        <v>0</v>
      </c>
      <c r="BI1026" s="67">
        <f t="shared" si="1863"/>
        <v>25313.099999999984</v>
      </c>
      <c r="BJ1026" s="66"/>
      <c r="BK1026" s="68">
        <f t="shared" si="1835"/>
        <v>0</v>
      </c>
      <c r="BL1026" s="67">
        <f t="shared" si="1778"/>
        <v>3680.6000000000004</v>
      </c>
      <c r="BM1026" s="66"/>
      <c r="BN1026" s="68">
        <f t="shared" si="1779"/>
        <v>0</v>
      </c>
      <c r="BO1026" s="67">
        <f t="shared" si="1780"/>
        <v>3909.9000000000019</v>
      </c>
      <c r="BP1026" s="66"/>
      <c r="BQ1026" s="68">
        <f t="shared" si="1882"/>
        <v>0</v>
      </c>
      <c r="BR1026" s="67">
        <f t="shared" si="1864"/>
        <v>2124.7299999999886</v>
      </c>
      <c r="BS1026" s="66"/>
      <c r="BT1026" s="66">
        <f t="shared" si="1883"/>
        <v>0</v>
      </c>
      <c r="BU1026" s="67">
        <f>BU1025+BS1026-BT1026-100</f>
        <v>30765</v>
      </c>
      <c r="BV1026" s="66"/>
      <c r="BW1026" s="66">
        <f t="shared" si="1884"/>
        <v>0</v>
      </c>
      <c r="BX1026" s="67">
        <f>+BX1025+BV1026-BW1026-100</f>
        <v>95044</v>
      </c>
      <c r="BY1026" s="66"/>
      <c r="BZ1026" s="66">
        <f t="shared" si="1885"/>
        <v>0</v>
      </c>
      <c r="CA1026" s="67">
        <f>+CA1025+BY1026-BZ1026-100</f>
        <v>26245</v>
      </c>
      <c r="CB1026" s="66"/>
      <c r="CC1026" s="66">
        <f t="shared" si="1853"/>
        <v>0</v>
      </c>
      <c r="CD1026" s="67">
        <f t="shared" si="1855"/>
        <v>31639.64</v>
      </c>
      <c r="CE1026" s="66"/>
      <c r="CF1026" s="66">
        <f t="shared" si="1858"/>
        <v>0</v>
      </c>
      <c r="CG1026" s="67">
        <f t="shared" si="1782"/>
        <v>3663.6999999999994</v>
      </c>
      <c r="CH1026" s="66"/>
      <c r="CI1026" s="66">
        <f t="shared" si="1836"/>
        <v>0</v>
      </c>
      <c r="CJ1026" s="67">
        <f t="shared" si="1797"/>
        <v>6757.8</v>
      </c>
      <c r="CK1026" s="66"/>
      <c r="CL1026" s="68">
        <f t="shared" si="1867"/>
        <v>0</v>
      </c>
      <c r="CM1026" s="79">
        <f t="shared" si="1783"/>
        <v>4847.4799999999996</v>
      </c>
      <c r="CN1026" s="66"/>
      <c r="CO1026" s="68">
        <f t="shared" si="1838"/>
        <v>0</v>
      </c>
      <c r="CP1026" s="79">
        <f t="shared" si="1784"/>
        <v>3955</v>
      </c>
      <c r="CQ1026" s="66"/>
      <c r="CR1026" s="68">
        <f t="shared" si="1839"/>
        <v>0</v>
      </c>
      <c r="CS1026" s="79">
        <f t="shared" si="1869"/>
        <v>5186</v>
      </c>
      <c r="CT1026" s="66"/>
      <c r="CU1026" s="68">
        <f t="shared" si="1840"/>
        <v>0</v>
      </c>
      <c r="CV1026" s="79">
        <f t="shared" si="1785"/>
        <v>6929</v>
      </c>
      <c r="CW1026" s="66"/>
      <c r="CX1026" s="66">
        <f t="shared" si="1866"/>
        <v>0</v>
      </c>
      <c r="CY1026" s="40">
        <f t="shared" si="1859"/>
        <v>1186.9599999999982</v>
      </c>
      <c r="CZ1026" s="65"/>
      <c r="DA1026" s="66">
        <f t="shared" si="1841"/>
        <v>0</v>
      </c>
      <c r="DB1026" s="67">
        <f t="shared" si="1798"/>
        <v>59370</v>
      </c>
      <c r="DC1026" s="66"/>
      <c r="DD1026" s="66">
        <f t="shared" si="1842"/>
        <v>0</v>
      </c>
      <c r="DE1026" s="67">
        <f t="shared" si="1799"/>
        <v>106141</v>
      </c>
      <c r="DF1026" s="66"/>
      <c r="DG1026" s="69">
        <f t="shared" si="1843"/>
        <v>0</v>
      </c>
      <c r="DH1026" s="67">
        <f t="shared" si="1856"/>
        <v>441034</v>
      </c>
      <c r="DI1026" s="66"/>
      <c r="DJ1026" s="66">
        <f t="shared" si="1844"/>
        <v>0</v>
      </c>
      <c r="DK1026" s="67">
        <f t="shared" si="1786"/>
        <v>3768</v>
      </c>
      <c r="DM1026" s="206">
        <f t="shared" si="1845"/>
        <v>0</v>
      </c>
      <c r="DN1026" s="25">
        <f t="shared" si="1774"/>
        <v>0</v>
      </c>
      <c r="DO1026" s="5"/>
      <c r="DP1026" s="43">
        <f t="shared" si="1846"/>
        <v>0</v>
      </c>
      <c r="DQ1026" s="27">
        <f t="shared" si="1787"/>
        <v>6819.5</v>
      </c>
      <c r="DR1026" s="5"/>
      <c r="DS1026" s="43">
        <f t="shared" si="1847"/>
        <v>0</v>
      </c>
      <c r="DT1026" s="27">
        <f t="shared" si="1788"/>
        <v>4846</v>
      </c>
      <c r="DU1026" s="5"/>
      <c r="DV1026" s="43">
        <f t="shared" si="1848"/>
        <v>0</v>
      </c>
      <c r="DW1026" s="27">
        <f t="shared" si="1789"/>
        <v>4835</v>
      </c>
      <c r="DX1026" s="5"/>
      <c r="DY1026" s="22">
        <f t="shared" si="1849"/>
        <v>0</v>
      </c>
      <c r="DZ1026" s="25">
        <f t="shared" si="1790"/>
        <v>523</v>
      </c>
      <c r="EA1026" s="22"/>
      <c r="EB1026" s="22">
        <f t="shared" si="1850"/>
        <v>0</v>
      </c>
      <c r="EC1026" s="28">
        <f t="shared" si="1791"/>
        <v>369</v>
      </c>
      <c r="ED1026" s="5"/>
      <c r="EE1026" s="43">
        <f t="shared" si="1851"/>
        <v>0</v>
      </c>
      <c r="EF1026" s="27">
        <f t="shared" si="1792"/>
        <v>4769</v>
      </c>
      <c r="EG1026" s="66"/>
      <c r="EH1026" s="66">
        <f t="shared" si="1852"/>
        <v>0</v>
      </c>
      <c r="EI1026" s="67">
        <f t="shared" si="1793"/>
        <v>22617</v>
      </c>
      <c r="EJ1026" s="66"/>
      <c r="EK1026" s="66">
        <f t="shared" si="1807"/>
        <v>0</v>
      </c>
      <c r="EL1026" s="67">
        <f t="shared" si="1794"/>
        <v>21247</v>
      </c>
      <c r="EM1026" s="110">
        <f t="shared" si="1808"/>
        <v>195889.80070876001</v>
      </c>
    </row>
    <row r="1027" spans="1:143" ht="11.25" customHeight="1" x14ac:dyDescent="0.25">
      <c r="A1027" s="130">
        <v>46172</v>
      </c>
      <c r="B1027" s="11">
        <v>46179</v>
      </c>
      <c r="C1027" s="176">
        <v>8004998378</v>
      </c>
      <c r="D1027" s="17" t="s">
        <v>403</v>
      </c>
      <c r="E1027" s="18">
        <v>50</v>
      </c>
      <c r="F1027" s="19">
        <v>2</v>
      </c>
      <c r="G1027" s="20">
        <v>191516809222</v>
      </c>
      <c r="H1027" s="66"/>
      <c r="I1027" s="41">
        <f t="shared" si="1873"/>
        <v>0</v>
      </c>
      <c r="J1027" s="48">
        <f t="shared" si="1874"/>
        <v>116093</v>
      </c>
      <c r="K1027" s="66"/>
      <c r="L1027" s="41">
        <f t="shared" si="1875"/>
        <v>0</v>
      </c>
      <c r="M1027" s="48">
        <f t="shared" si="1886"/>
        <v>7752</v>
      </c>
      <c r="N1027" s="66"/>
      <c r="O1027" s="41">
        <f t="shared" si="1876"/>
        <v>0</v>
      </c>
      <c r="P1027" s="48">
        <f t="shared" si="1877"/>
        <v>160136</v>
      </c>
      <c r="Q1027" s="66"/>
      <c r="R1027" s="66">
        <f t="shared" si="1854"/>
        <v>0</v>
      </c>
      <c r="S1027" s="67">
        <f t="shared" si="1878"/>
        <v>100612</v>
      </c>
      <c r="T1027" s="66"/>
      <c r="U1027" s="66">
        <f t="shared" si="1865"/>
        <v>0</v>
      </c>
      <c r="V1027" s="67">
        <f t="shared" si="1818"/>
        <v>97035.6</v>
      </c>
      <c r="X1027" s="69">
        <f t="shared" si="1772"/>
        <v>0</v>
      </c>
      <c r="Y1027" s="67">
        <f t="shared" si="1819"/>
        <v>6245</v>
      </c>
      <c r="Z1027" s="66"/>
      <c r="AA1027" s="68">
        <f t="shared" si="1802"/>
        <v>0</v>
      </c>
      <c r="AB1027" s="67">
        <f t="shared" si="1820"/>
        <v>5897</v>
      </c>
      <c r="AC1027" s="66"/>
      <c r="AD1027" s="66">
        <f t="shared" si="1803"/>
        <v>0</v>
      </c>
      <c r="AE1027" s="67">
        <f t="shared" si="1821"/>
        <v>3738</v>
      </c>
      <c r="AF1027" s="66"/>
      <c r="AG1027" s="78">
        <f t="shared" si="1804"/>
        <v>0</v>
      </c>
      <c r="AH1027" s="79">
        <f t="shared" si="1822"/>
        <v>4534.5</v>
      </c>
      <c r="AI1027" s="66"/>
      <c r="AJ1027" s="68">
        <f t="shared" si="1861"/>
        <v>0</v>
      </c>
      <c r="AK1027" s="67">
        <f t="shared" si="1823"/>
        <v>22013</v>
      </c>
      <c r="AL1027" s="66"/>
      <c r="AM1027" s="68">
        <f t="shared" si="1805"/>
        <v>0</v>
      </c>
      <c r="AN1027" s="67">
        <f t="shared" si="1824"/>
        <v>8763.02</v>
      </c>
      <c r="AO1027" s="66"/>
      <c r="AP1027" s="68">
        <f t="shared" si="1773"/>
        <v>0</v>
      </c>
      <c r="AQ1027" s="67">
        <f t="shared" si="1825"/>
        <v>80645</v>
      </c>
      <c r="AR1027" s="66"/>
      <c r="AS1027" s="68">
        <f t="shared" si="1831"/>
        <v>0</v>
      </c>
      <c r="AT1027" s="67">
        <f t="shared" si="1826"/>
        <v>2020</v>
      </c>
      <c r="AU1027" s="66"/>
      <c r="AV1027" s="66">
        <f t="shared" si="1777"/>
        <v>0</v>
      </c>
      <c r="AW1027" s="42">
        <f t="shared" si="1871"/>
        <v>1492.8000000000013</v>
      </c>
      <c r="AX1027" s="66"/>
      <c r="AY1027" s="66">
        <v>106.5</v>
      </c>
      <c r="AZ1027" s="67">
        <f>+AZ1026+AX1027-AY1027-107</f>
        <v>1208.0999999999999</v>
      </c>
      <c r="BA1027" s="66"/>
      <c r="BB1027" s="68">
        <f t="shared" si="1833"/>
        <v>0</v>
      </c>
      <c r="BC1027" s="67">
        <f t="shared" si="1868"/>
        <v>489.83999999999986</v>
      </c>
      <c r="BD1027" s="66"/>
      <c r="BE1027" s="68">
        <f t="shared" ref="BE1027:BE1090" si="1887">IF(OR(D1027="NPC06UZDB-BL030M",D1027="NPP06UZDB-BL004M",D1027="NPP06UZDB-BL020M",D1027="NPP06UZDB-BL250C",D1027="NPP06UZDB-BL010M",D1027="CO155E2-0ZM020",D1027="CO155E2-0ZM025",D1027="NPP06UZDB-BL007M",D1027="NPP06UZDB-BL009M",D1027="NPP06UZDB-BL003M",D1027="NPP06UZDB-BL008M",D1027="NPC06UZDB-BL017C",D1027="NPP06UZDB-BL002M",D1027="NPP06UZDB-BL150C",D1027="NPP06UZDB-BL006M",D1027="CO155E2-0ZC750",D1027="NPC06UZDB-BL011M",D1027="NPC06UZDB-BL250C",D1027="NPC06UZDB-BL009M",D1027="NPC06UZDB-BL020C",D1027="NPC06UZDB-BL012M",D1027="NPC06UZDB-BL015C",D1027="NPC06UZDB-BL030C",D1027="NPC06UZDB-BL013M",D1027="CO155E2-0ZC050",D1027="CO155E2-0ZC250",D1027="CO155E2-0ZM009",D1027="CO155E2-0ZM008",D1027="CO155E2-0ZM006",D1027="CO155E2-0ZM012",D1027="CO155E2-0ZM004",D1027="CO155E2-0ZC150",D1027="CO155E2-0ZM015",D1027="CO155E2-0ZM010",D1027="CO155E2-0ZM005",D1027="CO155E2-0ZC150",D1027="CO155E2-0ZM015",D1027="NPC06UZDB-BL020M",D1027="CO155E2-0ZM003",D1027="CO155E2-0ZM007",D1027="NPC06UZDB-BL750C",D1027="NPC06UZDB-BL150C",D1027="NPC06UZDB-BL020M",D1027="NPC06UZDB-BL050C",D1027="NPC06UZDB-BL008M",D1027="NPC06UZDB-BL006M",D1027="NPC06UZDB-BL010M",D1027="NPC06UZDB-BL007M",D1027="NPC06UZDB-BL001M",D1027="NPC06UZDB-BL002M",D1027="NPC06UZDB-BL003M",D1027="NPC06UZDB-BL004M",D1027="NPC06UZDB-BL005M",D1027="NPC06UZDB-BL015M",D1027="CO155E2-0ZM001",D1027="CO155E2-0ZM002",),E1027*(F1027+0.12),0)</f>
        <v>0</v>
      </c>
      <c r="BF1027" s="67">
        <f t="shared" ref="BF1027:BF1090" si="1888">+BF1026+BD1027-BE1027</f>
        <v>3747.0200000000018</v>
      </c>
      <c r="BG1027" s="66"/>
      <c r="BH1027" s="68">
        <f t="shared" si="1862"/>
        <v>0</v>
      </c>
      <c r="BI1027" s="67">
        <f t="shared" si="1863"/>
        <v>25313.099999999984</v>
      </c>
      <c r="BJ1027" s="66"/>
      <c r="BK1027" s="68">
        <f t="shared" si="1835"/>
        <v>0</v>
      </c>
      <c r="BL1027" s="67">
        <f t="shared" si="1778"/>
        <v>3680.6000000000004</v>
      </c>
      <c r="BM1027" s="66"/>
      <c r="BN1027" s="68">
        <f t="shared" si="1779"/>
        <v>0</v>
      </c>
      <c r="BO1027" s="67">
        <f t="shared" si="1780"/>
        <v>3909.9000000000019</v>
      </c>
      <c r="BP1027" s="66"/>
      <c r="BQ1027" s="68">
        <f t="shared" si="1882"/>
        <v>0</v>
      </c>
      <c r="BR1027" s="67">
        <f t="shared" si="1864"/>
        <v>2124.7299999999886</v>
      </c>
      <c r="BS1027" s="66"/>
      <c r="BT1027" s="66">
        <f t="shared" si="1883"/>
        <v>0</v>
      </c>
      <c r="BU1027" s="67">
        <f>BU1026+BS1027-BT1027-100</f>
        <v>30665</v>
      </c>
      <c r="BV1027" s="66"/>
      <c r="BW1027" s="66">
        <f t="shared" si="1884"/>
        <v>0</v>
      </c>
      <c r="BX1027" s="67">
        <f>+BX1026+BV1027-BW1027-100</f>
        <v>94944</v>
      </c>
      <c r="BY1027" s="66"/>
      <c r="BZ1027" s="66">
        <f t="shared" si="1885"/>
        <v>0</v>
      </c>
      <c r="CA1027" s="67">
        <f>+CA1026+BY1027-BZ1027-100</f>
        <v>26145</v>
      </c>
      <c r="CB1027" s="66"/>
      <c r="CC1027" s="66">
        <f t="shared" si="1853"/>
        <v>0</v>
      </c>
      <c r="CD1027" s="67">
        <f t="shared" si="1855"/>
        <v>31639.64</v>
      </c>
      <c r="CE1027" s="66"/>
      <c r="CF1027" s="66">
        <f t="shared" si="1858"/>
        <v>0</v>
      </c>
      <c r="CG1027" s="67">
        <f t="shared" si="1782"/>
        <v>3663.6999999999994</v>
      </c>
      <c r="CH1027" s="66"/>
      <c r="CI1027" s="66">
        <f t="shared" si="1836"/>
        <v>0</v>
      </c>
      <c r="CJ1027" s="67">
        <f t="shared" si="1797"/>
        <v>6757.8</v>
      </c>
      <c r="CK1027" s="66"/>
      <c r="CL1027" s="68">
        <f t="shared" si="1867"/>
        <v>0</v>
      </c>
      <c r="CM1027" s="79">
        <f t="shared" si="1783"/>
        <v>4847.4799999999996</v>
      </c>
      <c r="CN1027" s="66"/>
      <c r="CO1027" s="68">
        <f t="shared" si="1838"/>
        <v>0</v>
      </c>
      <c r="CP1027" s="79">
        <f t="shared" si="1784"/>
        <v>3955</v>
      </c>
      <c r="CQ1027" s="66"/>
      <c r="CR1027" s="68">
        <f t="shared" si="1839"/>
        <v>0</v>
      </c>
      <c r="CS1027" s="79">
        <f t="shared" si="1869"/>
        <v>5186</v>
      </c>
      <c r="CT1027" s="66"/>
      <c r="CU1027" s="68">
        <f t="shared" si="1840"/>
        <v>0</v>
      </c>
      <c r="CV1027" s="79">
        <f t="shared" si="1785"/>
        <v>6929</v>
      </c>
      <c r="CW1027" s="66"/>
      <c r="CX1027" s="66">
        <f t="shared" si="1866"/>
        <v>0</v>
      </c>
      <c r="CY1027" s="40">
        <f t="shared" si="1859"/>
        <v>1186.9599999999982</v>
      </c>
      <c r="CZ1027" s="65"/>
      <c r="DA1027" s="66">
        <f t="shared" si="1841"/>
        <v>0</v>
      </c>
      <c r="DB1027" s="67">
        <f t="shared" si="1798"/>
        <v>59370</v>
      </c>
      <c r="DC1027" s="66"/>
      <c r="DD1027" s="66">
        <f t="shared" si="1842"/>
        <v>0</v>
      </c>
      <c r="DE1027" s="67">
        <f t="shared" si="1799"/>
        <v>106141</v>
      </c>
      <c r="DF1027" s="66"/>
      <c r="DG1027" s="69">
        <f t="shared" si="1843"/>
        <v>0</v>
      </c>
      <c r="DH1027" s="67">
        <f t="shared" si="1856"/>
        <v>441034</v>
      </c>
      <c r="DI1027" s="66"/>
      <c r="DJ1027" s="66">
        <f t="shared" si="1844"/>
        <v>0</v>
      </c>
      <c r="DK1027" s="67">
        <f t="shared" si="1786"/>
        <v>3768</v>
      </c>
      <c r="DM1027" s="206">
        <f t="shared" si="1845"/>
        <v>0</v>
      </c>
      <c r="DN1027" s="25">
        <f t="shared" si="1774"/>
        <v>0</v>
      </c>
      <c r="DO1027" s="5"/>
      <c r="DP1027" s="43">
        <f t="shared" si="1846"/>
        <v>0</v>
      </c>
      <c r="DQ1027" s="27">
        <f t="shared" si="1787"/>
        <v>6819.5</v>
      </c>
      <c r="DR1027" s="5"/>
      <c r="DS1027" s="43">
        <f t="shared" si="1847"/>
        <v>0</v>
      </c>
      <c r="DT1027" s="27">
        <f t="shared" si="1788"/>
        <v>4846</v>
      </c>
      <c r="DU1027" s="5"/>
      <c r="DV1027" s="43">
        <f t="shared" si="1848"/>
        <v>0</v>
      </c>
      <c r="DW1027" s="27">
        <f t="shared" si="1789"/>
        <v>4835</v>
      </c>
      <c r="DX1027" s="5"/>
      <c r="DY1027" s="22">
        <f t="shared" si="1849"/>
        <v>0</v>
      </c>
      <c r="DZ1027" s="25">
        <f t="shared" si="1790"/>
        <v>523</v>
      </c>
      <c r="EA1027" s="22"/>
      <c r="EB1027" s="22">
        <f t="shared" si="1850"/>
        <v>0</v>
      </c>
      <c r="EC1027" s="28">
        <f t="shared" si="1791"/>
        <v>369</v>
      </c>
      <c r="ED1027" s="5"/>
      <c r="EE1027" s="43">
        <f t="shared" si="1851"/>
        <v>0</v>
      </c>
      <c r="EF1027" s="27">
        <f t="shared" si="1792"/>
        <v>4769</v>
      </c>
      <c r="EG1027" s="66"/>
      <c r="EH1027" s="66">
        <f t="shared" si="1852"/>
        <v>0</v>
      </c>
      <c r="EI1027" s="67">
        <f t="shared" si="1793"/>
        <v>22617</v>
      </c>
      <c r="EJ1027" s="66"/>
      <c r="EK1027" s="66">
        <f t="shared" si="1807"/>
        <v>0</v>
      </c>
      <c r="EL1027" s="67">
        <f t="shared" si="1794"/>
        <v>21247</v>
      </c>
      <c r="EM1027" s="110">
        <f t="shared" si="1808"/>
        <v>195859.91950876001</v>
      </c>
    </row>
    <row r="1028" spans="1:143" ht="11.25" customHeight="1" x14ac:dyDescent="0.25">
      <c r="A1028" s="130">
        <v>46172</v>
      </c>
      <c r="B1028" s="11">
        <v>46179</v>
      </c>
      <c r="C1028" s="176">
        <v>8004998379</v>
      </c>
      <c r="D1028" s="17" t="s">
        <v>143</v>
      </c>
      <c r="E1028" s="18">
        <v>50</v>
      </c>
      <c r="F1028" s="19">
        <v>1</v>
      </c>
      <c r="G1028" s="20">
        <v>191516768932</v>
      </c>
      <c r="H1028" s="66"/>
      <c r="I1028" s="41">
        <f t="shared" si="1873"/>
        <v>0</v>
      </c>
      <c r="J1028" s="48">
        <f t="shared" si="1874"/>
        <v>116093</v>
      </c>
      <c r="K1028" s="66"/>
      <c r="L1028" s="41">
        <f t="shared" si="1875"/>
        <v>0</v>
      </c>
      <c r="M1028" s="48">
        <f t="shared" si="1886"/>
        <v>7752</v>
      </c>
      <c r="N1028" s="66"/>
      <c r="O1028" s="41">
        <f t="shared" si="1876"/>
        <v>0</v>
      </c>
      <c r="P1028" s="48">
        <f t="shared" si="1877"/>
        <v>160136</v>
      </c>
      <c r="Q1028" s="66"/>
      <c r="R1028" s="66">
        <f t="shared" si="1854"/>
        <v>0</v>
      </c>
      <c r="S1028" s="67">
        <f t="shared" si="1878"/>
        <v>100612</v>
      </c>
      <c r="T1028" s="66"/>
      <c r="U1028" s="66">
        <f t="shared" si="1865"/>
        <v>0</v>
      </c>
      <c r="V1028" s="67">
        <f t="shared" si="1818"/>
        <v>97035.6</v>
      </c>
      <c r="X1028" s="69">
        <f t="shared" si="1772"/>
        <v>0</v>
      </c>
      <c r="Y1028" s="67">
        <f t="shared" si="1819"/>
        <v>6245</v>
      </c>
      <c r="Z1028" s="66"/>
      <c r="AA1028" s="68">
        <f t="shared" si="1802"/>
        <v>0</v>
      </c>
      <c r="AB1028" s="67">
        <f t="shared" si="1820"/>
        <v>5897</v>
      </c>
      <c r="AC1028" s="66"/>
      <c r="AD1028" s="66">
        <f t="shared" si="1803"/>
        <v>0</v>
      </c>
      <c r="AE1028" s="67">
        <f t="shared" si="1821"/>
        <v>3738</v>
      </c>
      <c r="AF1028" s="66"/>
      <c r="AG1028" s="78">
        <f t="shared" si="1804"/>
        <v>0</v>
      </c>
      <c r="AH1028" s="79">
        <f t="shared" si="1822"/>
        <v>4534.5</v>
      </c>
      <c r="AI1028" s="66"/>
      <c r="AJ1028" s="68">
        <f t="shared" si="1861"/>
        <v>0</v>
      </c>
      <c r="AK1028" s="67">
        <f t="shared" si="1823"/>
        <v>22013</v>
      </c>
      <c r="AL1028" s="66"/>
      <c r="AM1028" s="68">
        <f t="shared" si="1805"/>
        <v>0</v>
      </c>
      <c r="AN1028" s="67">
        <f t="shared" si="1824"/>
        <v>8763.02</v>
      </c>
      <c r="AO1028" s="66"/>
      <c r="AP1028" s="68">
        <f t="shared" si="1773"/>
        <v>0</v>
      </c>
      <c r="AQ1028" s="67">
        <f t="shared" si="1825"/>
        <v>80645</v>
      </c>
      <c r="AR1028" s="66"/>
      <c r="AS1028" s="68">
        <f t="shared" si="1831"/>
        <v>0</v>
      </c>
      <c r="AT1028" s="67">
        <f t="shared" si="1826"/>
        <v>2020</v>
      </c>
      <c r="AU1028" s="66"/>
      <c r="AV1028" s="66">
        <f t="shared" si="1777"/>
        <v>0</v>
      </c>
      <c r="AW1028" s="42">
        <f t="shared" si="1871"/>
        <v>1492.8000000000013</v>
      </c>
      <c r="AX1028" s="66"/>
      <c r="AY1028" s="66">
        <f t="shared" ref="AY1028:AY1059" si="1889">IF(OR(D1028="NPP06UZDB-GN005M",D1028="NPP06UZDB-GN001M",D1028="NPC06UZDB-GN015M",D1028="CO155E2-0MC150 ",D1028="NPC06UZDB-GN250C",D1028="NPC06UZDB-GN020C",D1028="CO155E2-0MC250",D1028="CO155E2-0MC150",D1028="NPC06UZDB-GN350C",D1028="NPC06UZDB-GN450C",D1028="NPC06UZDB-GN007M",D1028="NPC06UZDB-GN050C",D1028="NPC06UZDB-GN750C",D1028="CO155E2-0MM010",D1028="CO155E2-0MC050",D1028="NPC06UZDB-GN150C",D1028="NPC06UZDB-GN150C",D1028="CO155E2-0MM015",D1028="NPC06UZDB-GN020M",D1028="CO155E2-0MM003",D1028="CO155E2-0MM005",D1028="CO155E2-0MM007",D1028="NPC06UZDB-GN010M",D1028="NPC06UZDB-GN125C",D1028="NPC06UZDB-GN012M",D1028="CO155E2-0MM001",D1028="NPC06UZDB-GN001M",D1028="NPC06UZDB-GN002M",D1028="NPC06UZDB-GN003M",D1028="NPC06UZDB-GN004M",D1028="NPC06UZDB-GN005M",D1028="NPC06UZDB-GN006M",D1028="CO155E2-0MM002",),E1028*(F1028+0.12),0)</f>
        <v>0</v>
      </c>
      <c r="AZ1028" s="67">
        <f t="shared" ref="AZ1028:AZ1091" si="1890">+AZ1027+AX1028-AY1028</f>
        <v>1208.0999999999999</v>
      </c>
      <c r="BA1028" s="66"/>
      <c r="BB1028" s="68">
        <f t="shared" si="1833"/>
        <v>0</v>
      </c>
      <c r="BC1028" s="67">
        <f t="shared" si="1868"/>
        <v>489.83999999999986</v>
      </c>
      <c r="BD1028" s="66"/>
      <c r="BE1028" s="68">
        <f t="shared" si="1887"/>
        <v>0</v>
      </c>
      <c r="BF1028" s="67">
        <f t="shared" si="1888"/>
        <v>3747.0200000000018</v>
      </c>
      <c r="BG1028" s="66"/>
      <c r="BH1028" s="68">
        <f t="shared" si="1862"/>
        <v>56.000000000000007</v>
      </c>
      <c r="BI1028" s="67">
        <f t="shared" si="1863"/>
        <v>25257.099999999984</v>
      </c>
      <c r="BJ1028" s="66"/>
      <c r="BK1028" s="68">
        <f t="shared" si="1835"/>
        <v>0</v>
      </c>
      <c r="BL1028" s="67">
        <f t="shared" si="1778"/>
        <v>3680.6000000000004</v>
      </c>
      <c r="BM1028" s="66"/>
      <c r="BN1028" s="68">
        <f t="shared" si="1779"/>
        <v>0</v>
      </c>
      <c r="BO1028" s="67">
        <f t="shared" si="1780"/>
        <v>3909.9000000000019</v>
      </c>
      <c r="BP1028" s="66"/>
      <c r="BQ1028" s="68">
        <f t="shared" si="1882"/>
        <v>0</v>
      </c>
      <c r="BR1028" s="67">
        <f t="shared" si="1864"/>
        <v>2124.7299999999886</v>
      </c>
      <c r="BS1028" s="66"/>
      <c r="BT1028" s="66">
        <f t="shared" si="1883"/>
        <v>0</v>
      </c>
      <c r="BU1028" s="67">
        <f>BU1027+BS1028-BT1028-100</f>
        <v>30565</v>
      </c>
      <c r="BV1028" s="66"/>
      <c r="BW1028" s="66">
        <f t="shared" si="1884"/>
        <v>0</v>
      </c>
      <c r="BX1028" s="67">
        <f>+BX1027+BV1028-BW1028-100</f>
        <v>94844</v>
      </c>
      <c r="BY1028" s="66"/>
      <c r="BZ1028" s="66">
        <f t="shared" si="1885"/>
        <v>0</v>
      </c>
      <c r="CA1028" s="67">
        <f>+CA1027+BY1028-BZ1028-100</f>
        <v>26045</v>
      </c>
      <c r="CB1028" s="66"/>
      <c r="CC1028" s="66">
        <f t="shared" si="1853"/>
        <v>0</v>
      </c>
      <c r="CD1028" s="67">
        <f t="shared" si="1855"/>
        <v>31639.64</v>
      </c>
      <c r="CE1028" s="66"/>
      <c r="CF1028" s="66">
        <f t="shared" si="1858"/>
        <v>0</v>
      </c>
      <c r="CG1028" s="67">
        <f t="shared" si="1782"/>
        <v>3663.6999999999994</v>
      </c>
      <c r="CH1028" s="66"/>
      <c r="CI1028" s="66">
        <f t="shared" si="1836"/>
        <v>0</v>
      </c>
      <c r="CJ1028" s="67">
        <f t="shared" si="1797"/>
        <v>6757.8</v>
      </c>
      <c r="CK1028" s="66"/>
      <c r="CL1028" s="68">
        <f t="shared" si="1867"/>
        <v>0</v>
      </c>
      <c r="CM1028" s="79">
        <f t="shared" si="1783"/>
        <v>4847.4799999999996</v>
      </c>
      <c r="CN1028" s="66"/>
      <c r="CO1028" s="68">
        <f t="shared" si="1838"/>
        <v>0</v>
      </c>
      <c r="CP1028" s="79">
        <f t="shared" si="1784"/>
        <v>3955</v>
      </c>
      <c r="CQ1028" s="66"/>
      <c r="CR1028" s="68">
        <f t="shared" si="1839"/>
        <v>0</v>
      </c>
      <c r="CS1028" s="79">
        <f t="shared" si="1869"/>
        <v>5186</v>
      </c>
      <c r="CT1028" s="66"/>
      <c r="CU1028" s="68">
        <f t="shared" si="1840"/>
        <v>0</v>
      </c>
      <c r="CV1028" s="79">
        <f t="shared" si="1785"/>
        <v>6929</v>
      </c>
      <c r="CW1028" s="66"/>
      <c r="CX1028" s="66">
        <f t="shared" si="1866"/>
        <v>0</v>
      </c>
      <c r="CY1028" s="40">
        <f t="shared" si="1859"/>
        <v>1186.9599999999982</v>
      </c>
      <c r="CZ1028" s="65"/>
      <c r="DA1028" s="66">
        <f t="shared" si="1841"/>
        <v>0</v>
      </c>
      <c r="DB1028" s="67">
        <f t="shared" si="1798"/>
        <v>59370</v>
      </c>
      <c r="DC1028" s="66"/>
      <c r="DD1028" s="66">
        <f t="shared" si="1842"/>
        <v>0</v>
      </c>
      <c r="DE1028" s="67">
        <f t="shared" si="1799"/>
        <v>106141</v>
      </c>
      <c r="DF1028" s="66"/>
      <c r="DG1028" s="69">
        <f t="shared" si="1843"/>
        <v>0</v>
      </c>
      <c r="DH1028" s="67">
        <f t="shared" si="1856"/>
        <v>441034</v>
      </c>
      <c r="DI1028" s="66"/>
      <c r="DJ1028" s="66">
        <f t="shared" si="1844"/>
        <v>0</v>
      </c>
      <c r="DK1028" s="67">
        <f t="shared" si="1786"/>
        <v>3768</v>
      </c>
      <c r="DM1028" s="206">
        <f t="shared" si="1845"/>
        <v>0</v>
      </c>
      <c r="DN1028" s="25">
        <f t="shared" si="1774"/>
        <v>0</v>
      </c>
      <c r="DO1028" s="5"/>
      <c r="DP1028" s="43">
        <f t="shared" si="1846"/>
        <v>0</v>
      </c>
      <c r="DQ1028" s="27">
        <f t="shared" si="1787"/>
        <v>6819.5</v>
      </c>
      <c r="DR1028" s="5"/>
      <c r="DS1028" s="43">
        <f t="shared" si="1847"/>
        <v>0</v>
      </c>
      <c r="DT1028" s="27">
        <f t="shared" si="1788"/>
        <v>4846</v>
      </c>
      <c r="DU1028" s="5"/>
      <c r="DV1028" s="43">
        <f t="shared" si="1848"/>
        <v>0</v>
      </c>
      <c r="DW1028" s="27">
        <f t="shared" si="1789"/>
        <v>4835</v>
      </c>
      <c r="DX1028" s="5"/>
      <c r="DY1028" s="22">
        <f t="shared" si="1849"/>
        <v>0</v>
      </c>
      <c r="DZ1028" s="25">
        <f t="shared" si="1790"/>
        <v>523</v>
      </c>
      <c r="EA1028" s="22"/>
      <c r="EB1028" s="22">
        <f t="shared" si="1850"/>
        <v>0</v>
      </c>
      <c r="EC1028" s="28">
        <f t="shared" si="1791"/>
        <v>369</v>
      </c>
      <c r="ED1028" s="5"/>
      <c r="EE1028" s="43">
        <f t="shared" si="1851"/>
        <v>0</v>
      </c>
      <c r="EF1028" s="27">
        <f t="shared" si="1792"/>
        <v>4769</v>
      </c>
      <c r="EG1028" s="66"/>
      <c r="EH1028" s="66">
        <f t="shared" si="1852"/>
        <v>0</v>
      </c>
      <c r="EI1028" s="67">
        <f t="shared" si="1793"/>
        <v>22617</v>
      </c>
      <c r="EJ1028" s="66"/>
      <c r="EK1028" s="66">
        <f t="shared" si="1807"/>
        <v>0</v>
      </c>
      <c r="EL1028" s="67">
        <f t="shared" si="1794"/>
        <v>21247</v>
      </c>
      <c r="EM1028" s="110">
        <f t="shared" si="1808"/>
        <v>195822.27155876003</v>
      </c>
    </row>
    <row r="1029" spans="1:143" ht="11.25" customHeight="1" x14ac:dyDescent="0.25">
      <c r="A1029" s="130">
        <v>46172</v>
      </c>
      <c r="B1029" s="11">
        <v>46179</v>
      </c>
      <c r="C1029" s="176">
        <v>8004998381</v>
      </c>
      <c r="D1029" s="17" t="s">
        <v>397</v>
      </c>
      <c r="E1029" s="18">
        <v>50</v>
      </c>
      <c r="F1029" s="19">
        <v>1</v>
      </c>
      <c r="G1029" s="20"/>
      <c r="H1029" s="66"/>
      <c r="I1029" s="41">
        <f t="shared" si="1873"/>
        <v>0</v>
      </c>
      <c r="J1029" s="48">
        <f t="shared" si="1874"/>
        <v>116093</v>
      </c>
      <c r="K1029" s="66"/>
      <c r="L1029" s="41">
        <f t="shared" si="1875"/>
        <v>0</v>
      </c>
      <c r="M1029" s="48">
        <f t="shared" si="1886"/>
        <v>7752</v>
      </c>
      <c r="N1029" s="66"/>
      <c r="O1029" s="41">
        <f t="shared" si="1876"/>
        <v>0</v>
      </c>
      <c r="P1029" s="48">
        <f t="shared" si="1877"/>
        <v>160136</v>
      </c>
      <c r="Q1029" s="66"/>
      <c r="R1029" s="66">
        <f t="shared" si="1854"/>
        <v>0</v>
      </c>
      <c r="S1029" s="67">
        <f t="shared" si="1878"/>
        <v>100612</v>
      </c>
      <c r="T1029" s="66"/>
      <c r="U1029" s="66">
        <f t="shared" si="1865"/>
        <v>0</v>
      </c>
      <c r="V1029" s="67">
        <f t="shared" si="1818"/>
        <v>97035.6</v>
      </c>
      <c r="X1029" s="69">
        <f t="shared" ref="X1029:X1092" si="1891">IF(OR(D1029="NPC6ASZDB-BK015C",D1029="NPP6ASZDB-BK010M",D1029="NPP6ASZDB-BK005M",D1029="NPP6ASZDB-BK003M",D1029="NPP6ASZDB-BK002M",D1029="NPP6ASZDB-BK001M",D1029="NPC6ASZDB-BK030C",D1029="NPC6ASZDB-BK950C",D1029="NPC6ASZDB-BK550C",D1029="NPC06SZDB-BK006M",D1029="NPC06SZDB-BK007M",D1029="NPC06SZDB-BK004M",D1029="NPC06SZDB-BK002M",D1029="NPC06SZDB-BK003M",D1029="NPC6ASZDB-BK007M",D1029="NPC6ASZDB-BK350C",D1029="NPC6ASZDB-BK175C",D1029="NPC6ASZDB-BK075C",D1029="NPC6ASZDB-BK125C",D1029="NPC6ASZDB-BK050C",D1029="NPC6ASZDB-BK025C",D1029="NPC6ASZDB-BK250C",D1029="NPC6ASZDB-BK004M",D1029="NPC6ASZDB-BK030M",D1029="NPC6ASZDB-BK013M",D1029="NPC6ASZDB-BK750C",D1029="NPC06SZDB-BK150C",D1029="NPC06SZDB-BK001M",D1029="NPC06SZDB-BK050C",D1029="NPC6ASZDB-BK150C",D1029="NPC6ASZDB-BK015M",D1029="NPC6ASZDB-BK001M",D1029="NPC6ASZDB-BK002M",D1029="NPC6ASZDB-BK003M",D1029="NPC6ASZDB-BK005M",D1029="NPC6ASZDB-BK010M",D1029="NPC6ASZDB-BK020M",),E1029*(F1029+0.1),0)</f>
        <v>0</v>
      </c>
      <c r="Y1029" s="67">
        <f t="shared" si="1819"/>
        <v>6245</v>
      </c>
      <c r="Z1029" s="66"/>
      <c r="AA1029" s="68">
        <f t="shared" si="1802"/>
        <v>0</v>
      </c>
      <c r="AB1029" s="67">
        <f t="shared" si="1820"/>
        <v>5897</v>
      </c>
      <c r="AC1029" s="66"/>
      <c r="AD1029" s="66">
        <f t="shared" si="1803"/>
        <v>0</v>
      </c>
      <c r="AE1029" s="67">
        <f t="shared" si="1821"/>
        <v>3738</v>
      </c>
      <c r="AF1029" s="66"/>
      <c r="AG1029" s="78">
        <f t="shared" si="1804"/>
        <v>0</v>
      </c>
      <c r="AH1029" s="79">
        <f t="shared" si="1822"/>
        <v>4534.5</v>
      </c>
      <c r="AI1029" s="66"/>
      <c r="AJ1029" s="68">
        <f t="shared" si="1861"/>
        <v>0</v>
      </c>
      <c r="AK1029" s="67">
        <f t="shared" si="1823"/>
        <v>22013</v>
      </c>
      <c r="AL1029" s="66"/>
      <c r="AM1029" s="68">
        <f t="shared" si="1805"/>
        <v>0</v>
      </c>
      <c r="AN1029" s="67">
        <f t="shared" si="1824"/>
        <v>8763.02</v>
      </c>
      <c r="AO1029" s="66"/>
      <c r="AP1029" s="68">
        <f t="shared" ref="AP1029:AP1092" si="1892">IF(OR(D1029="NPC6ASZDB-BL015C",D1029="NPP6ASZDB-BL150C",D1029="NPP6ASZDB-BL009M",D1029="NPP6ASZDB-BL006M",D1029="NPP6ASZDB-BL008M",D1029="NPP6ASZDB-BL010M",D1029="NPP6ASZDB-BL250C",D1029="NPP6ASZDB-BL002M",D1029="NPC6ASZDB-BL025C",D1029="NPC6ASZDB-BL006M",D1029="NPC6ASZDB-BL014M",D1029="NPC6ASZDB-BL015M",D1029="NPC06SZDB-BL015M",D1029="NPC6ASZDB-BL013C",D1029="NPC6ASZDB-BL030C",D1029="NPC6ASZDB-BL350C",D1029="NPC06SZDB-BL020C",D1029="NPC6ASZDB-BL012M",D1029="NPC6ASZDB-BL008M",D1029="NPC6ASZDB-BL009M",D1029="NPC6ASZDB-BL007M",D1029="NPC6ASZDB-BL750C",D1029="NPC06SZDB-BL050C",D1029="NPC6ASZDB-BL250C",D1029="NPC6ASZDB-BL050C",D1029="NPC06SZDB-BL010M",D1029="NPC6ASZDB-BL015M",D1029="NPC6ASZDB-BL020M",D1029="NPC06SZDB-BL150C",D1029="NPC6ASZDB-BL030M",D1029="NPC6ASZDB-BL150C",D1029="NPC06SZDB-BL001M",D1029="NPC06SZDB-BL003M",D1029="NPC06SZDB-BL002M",D1029="NPC6ASZDB-BL001M",D1029="NPC6ASZDB-BL002M",D1029="NPC6ASZDB-BL003M",D1029="NPC6ASZDB-BL004M",D1029="NPC6ASZDB-BL005M",D1029="NPC6ASZDB-BL010M",),E1029*(F1029+0.1),0)</f>
        <v>0</v>
      </c>
      <c r="AQ1029" s="67">
        <f t="shared" si="1825"/>
        <v>80645</v>
      </c>
      <c r="AR1029" s="66"/>
      <c r="AS1029" s="68">
        <f t="shared" si="1831"/>
        <v>0</v>
      </c>
      <c r="AT1029" s="67">
        <f t="shared" si="1826"/>
        <v>2020</v>
      </c>
      <c r="AU1029" s="66"/>
      <c r="AV1029" s="66">
        <f t="shared" si="1777"/>
        <v>0</v>
      </c>
      <c r="AW1029" s="42">
        <f t="shared" si="1871"/>
        <v>1492.8000000000013</v>
      </c>
      <c r="AX1029" s="66"/>
      <c r="AY1029" s="66">
        <f t="shared" si="1889"/>
        <v>0</v>
      </c>
      <c r="AZ1029" s="67">
        <f t="shared" si="1890"/>
        <v>1208.0999999999999</v>
      </c>
      <c r="BA1029" s="66"/>
      <c r="BB1029" s="68">
        <v>56.5</v>
      </c>
      <c r="BC1029" s="67">
        <f>BC1028+BA1029-BB1029-57</f>
        <v>376.33999999999986</v>
      </c>
      <c r="BD1029" s="66"/>
      <c r="BE1029" s="68">
        <f t="shared" si="1887"/>
        <v>0</v>
      </c>
      <c r="BF1029" s="67">
        <f t="shared" si="1888"/>
        <v>3747.0200000000018</v>
      </c>
      <c r="BG1029" s="66"/>
      <c r="BH1029" s="68">
        <f t="shared" si="1862"/>
        <v>0</v>
      </c>
      <c r="BI1029" s="67">
        <f t="shared" si="1863"/>
        <v>25257.099999999984</v>
      </c>
      <c r="BJ1029" s="66"/>
      <c r="BK1029" s="68">
        <f t="shared" si="1835"/>
        <v>0</v>
      </c>
      <c r="BL1029" s="67">
        <f t="shared" si="1778"/>
        <v>3680.6000000000004</v>
      </c>
      <c r="BM1029" s="66"/>
      <c r="BN1029" s="68">
        <f t="shared" si="1779"/>
        <v>0</v>
      </c>
      <c r="BO1029" s="67">
        <f t="shared" si="1780"/>
        <v>3909.9000000000019</v>
      </c>
      <c r="BP1029" s="66"/>
      <c r="BQ1029" s="68">
        <f t="shared" si="1882"/>
        <v>0</v>
      </c>
      <c r="BR1029" s="67">
        <f t="shared" si="1864"/>
        <v>2124.7299999999886</v>
      </c>
      <c r="BS1029" s="66"/>
      <c r="BT1029" s="66">
        <f t="shared" si="1883"/>
        <v>0</v>
      </c>
      <c r="BU1029" s="67">
        <f t="shared" ref="BU1029:BU1034" si="1893">BU1028+BS1029-BT1029</f>
        <v>30565</v>
      </c>
      <c r="BV1029" s="66"/>
      <c r="BW1029" s="66">
        <f t="shared" si="1884"/>
        <v>0</v>
      </c>
      <c r="BX1029" s="67">
        <f t="shared" ref="BX1029:BX1034" si="1894">+BX1028+BV1029-BW1029</f>
        <v>94844</v>
      </c>
      <c r="BY1029" s="66"/>
      <c r="BZ1029" s="66">
        <f t="shared" si="1885"/>
        <v>0</v>
      </c>
      <c r="CA1029" s="67">
        <f t="shared" ref="CA1029:CA1034" si="1895">+CA1028+BY1029-BZ1029</f>
        <v>26045</v>
      </c>
      <c r="CB1029" s="66"/>
      <c r="CC1029" s="66">
        <f t="shared" si="1853"/>
        <v>0</v>
      </c>
      <c r="CD1029" s="67">
        <f t="shared" si="1855"/>
        <v>31639.64</v>
      </c>
      <c r="CE1029" s="66"/>
      <c r="CF1029" s="66">
        <f t="shared" si="1858"/>
        <v>0</v>
      </c>
      <c r="CG1029" s="67">
        <f t="shared" si="1782"/>
        <v>3663.6999999999994</v>
      </c>
      <c r="CH1029" s="66"/>
      <c r="CI1029" s="66">
        <f t="shared" si="1836"/>
        <v>0</v>
      </c>
      <c r="CJ1029" s="67">
        <f t="shared" si="1797"/>
        <v>6757.8</v>
      </c>
      <c r="CK1029" s="66"/>
      <c r="CL1029" s="68">
        <f t="shared" si="1867"/>
        <v>0</v>
      </c>
      <c r="CM1029" s="79">
        <f t="shared" si="1783"/>
        <v>4847.4799999999996</v>
      </c>
      <c r="CN1029" s="66"/>
      <c r="CO1029" s="68">
        <f t="shared" si="1838"/>
        <v>0</v>
      </c>
      <c r="CP1029" s="79">
        <f t="shared" si="1784"/>
        <v>3955</v>
      </c>
      <c r="CQ1029" s="66"/>
      <c r="CR1029" s="68">
        <f t="shared" si="1839"/>
        <v>0</v>
      </c>
      <c r="CS1029" s="79">
        <f t="shared" si="1869"/>
        <v>5186</v>
      </c>
      <c r="CT1029" s="66"/>
      <c r="CU1029" s="68">
        <f t="shared" si="1840"/>
        <v>0</v>
      </c>
      <c r="CV1029" s="79">
        <f t="shared" si="1785"/>
        <v>6929</v>
      </c>
      <c r="CW1029" s="66"/>
      <c r="CX1029" s="66">
        <f t="shared" si="1866"/>
        <v>0</v>
      </c>
      <c r="CY1029" s="40">
        <f t="shared" si="1859"/>
        <v>1186.9599999999982</v>
      </c>
      <c r="CZ1029" s="65"/>
      <c r="DA1029" s="66">
        <f t="shared" si="1841"/>
        <v>0</v>
      </c>
      <c r="DB1029" s="67">
        <f t="shared" si="1798"/>
        <v>59370</v>
      </c>
      <c r="DC1029" s="66"/>
      <c r="DD1029" s="66">
        <f t="shared" si="1842"/>
        <v>0</v>
      </c>
      <c r="DE1029" s="67">
        <f t="shared" si="1799"/>
        <v>106141</v>
      </c>
      <c r="DF1029" s="66"/>
      <c r="DG1029" s="69">
        <f t="shared" si="1843"/>
        <v>0</v>
      </c>
      <c r="DH1029" s="67">
        <f t="shared" si="1856"/>
        <v>441034</v>
      </c>
      <c r="DI1029" s="66"/>
      <c r="DJ1029" s="66">
        <f t="shared" si="1844"/>
        <v>0</v>
      </c>
      <c r="DK1029" s="67">
        <f t="shared" si="1786"/>
        <v>3768</v>
      </c>
      <c r="DM1029" s="206">
        <f t="shared" si="1845"/>
        <v>0</v>
      </c>
      <c r="DN1029" s="25">
        <f t="shared" ref="DN1029:DN1092" si="1896">DN1028+DL1029-DM1029</f>
        <v>0</v>
      </c>
      <c r="DO1029" s="5"/>
      <c r="DP1029" s="43">
        <f t="shared" si="1846"/>
        <v>0</v>
      </c>
      <c r="DQ1029" s="27">
        <f t="shared" si="1787"/>
        <v>6819.5</v>
      </c>
      <c r="DR1029" s="5"/>
      <c r="DS1029" s="43">
        <f t="shared" si="1847"/>
        <v>0</v>
      </c>
      <c r="DT1029" s="27">
        <f t="shared" si="1788"/>
        <v>4846</v>
      </c>
      <c r="DU1029" s="5"/>
      <c r="DV1029" s="43">
        <f t="shared" si="1848"/>
        <v>0</v>
      </c>
      <c r="DW1029" s="27">
        <f t="shared" si="1789"/>
        <v>4835</v>
      </c>
      <c r="DX1029" s="5"/>
      <c r="DY1029" s="22">
        <f t="shared" si="1849"/>
        <v>0</v>
      </c>
      <c r="DZ1029" s="25">
        <f t="shared" si="1790"/>
        <v>523</v>
      </c>
      <c r="EA1029" s="22"/>
      <c r="EB1029" s="22">
        <f t="shared" si="1850"/>
        <v>0</v>
      </c>
      <c r="EC1029" s="28">
        <f t="shared" si="1791"/>
        <v>369</v>
      </c>
      <c r="ED1029" s="5"/>
      <c r="EE1029" s="43">
        <f t="shared" si="1851"/>
        <v>0</v>
      </c>
      <c r="EF1029" s="27">
        <f t="shared" si="1792"/>
        <v>4769</v>
      </c>
      <c r="EG1029" s="66"/>
      <c r="EH1029" s="66">
        <f t="shared" si="1852"/>
        <v>0</v>
      </c>
      <c r="EI1029" s="67">
        <f t="shared" si="1793"/>
        <v>22617</v>
      </c>
      <c r="EJ1029" s="66"/>
      <c r="EK1029" s="66">
        <f t="shared" si="1807"/>
        <v>0</v>
      </c>
      <c r="EL1029" s="67">
        <f t="shared" si="1794"/>
        <v>21247</v>
      </c>
      <c r="EM1029" s="110">
        <f t="shared" si="1808"/>
        <v>195696.16103876001</v>
      </c>
    </row>
    <row r="1030" spans="1:143" ht="11.25" customHeight="1" x14ac:dyDescent="0.25">
      <c r="A1030" s="130">
        <v>46172</v>
      </c>
      <c r="B1030" s="187">
        <v>46186</v>
      </c>
      <c r="C1030" s="176">
        <v>8005000075</v>
      </c>
      <c r="D1030" s="17" t="s">
        <v>80</v>
      </c>
      <c r="E1030" s="18">
        <v>360</v>
      </c>
      <c r="F1030" s="19">
        <v>0.25</v>
      </c>
      <c r="G1030" s="20">
        <v>191516164604</v>
      </c>
      <c r="H1030" s="66"/>
      <c r="I1030" s="41">
        <f t="shared" si="1873"/>
        <v>0</v>
      </c>
      <c r="J1030" s="48">
        <f t="shared" si="1874"/>
        <v>116093</v>
      </c>
      <c r="K1030" s="66"/>
      <c r="L1030" s="41">
        <f t="shared" si="1875"/>
        <v>0</v>
      </c>
      <c r="M1030" s="48">
        <f t="shared" si="1886"/>
        <v>7752</v>
      </c>
      <c r="N1030" s="66"/>
      <c r="O1030" s="41">
        <f t="shared" si="1876"/>
        <v>0</v>
      </c>
      <c r="P1030" s="48">
        <f t="shared" si="1877"/>
        <v>160136</v>
      </c>
      <c r="Q1030" s="66"/>
      <c r="R1030" s="66">
        <f t="shared" si="1854"/>
        <v>0</v>
      </c>
      <c r="S1030" s="67">
        <f t="shared" si="1878"/>
        <v>100612</v>
      </c>
      <c r="T1030" s="66"/>
      <c r="U1030" s="66">
        <f t="shared" si="1865"/>
        <v>0</v>
      </c>
      <c r="V1030" s="67">
        <f t="shared" si="1818"/>
        <v>97035.6</v>
      </c>
      <c r="X1030" s="69">
        <f t="shared" si="1891"/>
        <v>0</v>
      </c>
      <c r="Y1030" s="67">
        <f t="shared" si="1819"/>
        <v>6245</v>
      </c>
      <c r="Z1030" s="66"/>
      <c r="AA1030" s="68">
        <f t="shared" si="1802"/>
        <v>0</v>
      </c>
      <c r="AB1030" s="67">
        <f t="shared" si="1820"/>
        <v>5897</v>
      </c>
      <c r="AC1030" s="66"/>
      <c r="AD1030" s="66">
        <f t="shared" si="1803"/>
        <v>0</v>
      </c>
      <c r="AE1030" s="67">
        <f t="shared" si="1821"/>
        <v>3738</v>
      </c>
      <c r="AF1030" s="66"/>
      <c r="AG1030" s="78">
        <f t="shared" si="1804"/>
        <v>0</v>
      </c>
      <c r="AH1030" s="79">
        <f t="shared" si="1822"/>
        <v>4534.5</v>
      </c>
      <c r="AI1030" s="66"/>
      <c r="AJ1030" s="68">
        <f t="shared" si="1861"/>
        <v>0</v>
      </c>
      <c r="AK1030" s="67">
        <f t="shared" si="1823"/>
        <v>22013</v>
      </c>
      <c r="AL1030" s="66"/>
      <c r="AM1030" s="68">
        <f t="shared" si="1805"/>
        <v>0</v>
      </c>
      <c r="AN1030" s="67">
        <f t="shared" si="1824"/>
        <v>8763.02</v>
      </c>
      <c r="AO1030" s="66"/>
      <c r="AP1030" s="68">
        <f t="shared" si="1892"/>
        <v>0</v>
      </c>
      <c r="AQ1030" s="67">
        <f t="shared" si="1825"/>
        <v>80645</v>
      </c>
      <c r="AR1030" s="66"/>
      <c r="AS1030" s="68">
        <f t="shared" si="1831"/>
        <v>0</v>
      </c>
      <c r="AT1030" s="67">
        <f t="shared" si="1826"/>
        <v>2020</v>
      </c>
      <c r="AU1030" s="66"/>
      <c r="AV1030" s="66">
        <f t="shared" ref="AV1030:AV1093" si="1897">IF(OR(D1030="NPC06UZDB-BK025C",D1030="NPC06UZDB-BK020M",D1030="NPP06UZDB-BK005M",D1030="NPP06UZDB-BK150C",D1030="NPP06UZDB-BK010M",D1030="NPP06UZDB-BK001M",D1030="NPP06UZDB-BK001M",D1030="NPP06UZDB-BK002M",D1030="NPP06UZDB-BK003M",D1030="NPC06UZDB-BK350C",D1030="NPC06UZDB-BK016M",D1030="NPC06UZDB-BK011M",D1030="CO155E2-01M007",D1030="CO155E2-01M004",D1030="NPC06UZDB-BK750C",D1030="CO155E2-01M007",D1030="NPC06UZDB-BK010M",D1030="NPC06UZDB-BK150C",D1030="NPC06UZDB-BK250C",D1030="CO155E2-01C050",D1030="NPC06UZDB-BK007M",D1030="CO155E2-01C250",D1030="CO155E2-01C150",D1030="CO155E2-01C250",D1030="CO155E2-01M015",D1030="CO155E2-01M003",D1030="CO155E2-01M005",D1030="NPC06UZDB-BK005M",D1030="CO155E2-01M001",D1030="CO155E2-01M002",D1030="CO155E2-01M010",D1030="NPC06UZDB-BK050C",D1030="NPC06UZDB-BK001M",D1030="NPC06UZDB-BK002M",D1030="NPC06UZDB-BK003M",),E1030*(F1030+0.12),0)</f>
        <v>0</v>
      </c>
      <c r="AW1030" s="42">
        <f t="shared" si="1871"/>
        <v>1492.8000000000013</v>
      </c>
      <c r="AX1030" s="66"/>
      <c r="AY1030" s="66">
        <f t="shared" si="1889"/>
        <v>0</v>
      </c>
      <c r="AZ1030" s="67">
        <f t="shared" si="1890"/>
        <v>1208.0999999999999</v>
      </c>
      <c r="BA1030" s="66"/>
      <c r="BB1030" s="68">
        <f t="shared" ref="BB1030:BB1061" si="1898">IF(OR(D1030="NPC6AUZDB-RD025C",D1030="NPP06UZDB-RD150C",D1030="NPC06UZDB-RD250C",D1030="NPC06UZDB-OR050C",D1030="NPC06UZDB-RD015M",D1030="CO155E2-07C150",D1030="NPC06UZDB-RD150C",D1030="NPC06UZDB-RD020C",D1030="NPC06UZDB-RD750C",D1030="CO155E2-07M015",D1030="CO155E2-07M010",D1030="NPC06UZDB-RD050C",D1030="NPC06UZDB-RD150C",D1030="CO155E2-07M005",D1030="CO155E2-07M007",D1030="CO155E2-07C050",D1030="NPC06UZDB-RD750C",D1030="NPC06UZDB-RD005M",D1030="CO155E2-07C150",D1030="NPC06UZDB-RD010M",D1030="NPC06UZDB-RD020M",D1030="CO155E2-07M001",D1030="CO155E2-07M003",D1030="CO155E2-07M002",D1030="NPC06UZDB-RD001M",D1030="NPC06UZDB-RD002M",D1030="NPC06UZDB-RD002M",D1030="NPC06UZDB-RD003M",D1030="NPC06UZDB-RD004M",),E1030*(F1030+0.12),0)</f>
        <v>0</v>
      </c>
      <c r="BC1030" s="67">
        <f t="shared" ref="BC1030:BC1061" si="1899">BC1029+BA1030-BB1030</f>
        <v>376.33999999999986</v>
      </c>
      <c r="BD1030" s="66"/>
      <c r="BE1030" s="68">
        <f t="shared" si="1887"/>
        <v>0</v>
      </c>
      <c r="BF1030" s="67">
        <f t="shared" si="1888"/>
        <v>3747.0200000000018</v>
      </c>
      <c r="BG1030" s="66"/>
      <c r="BH1030" s="68">
        <f t="shared" si="1862"/>
        <v>0</v>
      </c>
      <c r="BI1030" s="67">
        <f t="shared" si="1863"/>
        <v>25257.099999999984</v>
      </c>
      <c r="BJ1030" s="66"/>
      <c r="BK1030" s="68">
        <f t="shared" si="1835"/>
        <v>0</v>
      </c>
      <c r="BL1030" s="67">
        <f t="shared" ref="BL1030:BL1093" si="1900">+BL1029+BJ1030-BK1030</f>
        <v>3680.6000000000004</v>
      </c>
      <c r="BM1030" s="66"/>
      <c r="BN1030" s="68">
        <f t="shared" ref="BN1030:BN1093" si="1901">IF(OR(D1030="NPP06UZDB-OR005M",D1030="NPP06UZDB-OR002M",D1030="NPP06UZDB-OR003M",D1030="NPP06UZDB-OR008M",D1030="NPP06UZDB-OR020M",D1030="NPP06UZDB-OR150C",D1030="NPP06UZDB-OR010M",D1030="NPC06UZDB-OR015C",D1030="NPP06UZDB-OR007M",D1030="NPP06UZDB-OR001M",D1030="NPC06UZDB-OR008M",D1030="NPC06UZDB-OR350C",D1030="NPC06UZDB-OR150C",D1030="NPC06UZDB-OR350C",D1030="NPC06UZDB-OR007M",D1030="NPC06UZDB-OR015M",D1030="CO155E2-06C150",D1030="CO155E2-06M001",D1030="NPC06UZDB-OR750C",D1030="CO155E2-06M003",D1030="CO155E2-06M002",D1030="NPC06UZDB-OR050C",D1030="NPC06UZDB-OR001M",D1030="NPC06UZDB-OR002M",D1030="NPC06UZDB-OR003M",D1030="NPC06UZDB-OR004M",D1030="NPC06UZDB-OR005M",D1030="NPC06UZDB-OR006M",D1030="NPC06UZDB-OR010M",D1030="NPC06UZDB-OR020M",),E1030*(F1030+0.12),0)</f>
        <v>0</v>
      </c>
      <c r="BO1030" s="67">
        <f t="shared" ref="BO1030:BO1093" si="1902">+BO1029+BM1030-BN1030</f>
        <v>3909.9000000000019</v>
      </c>
      <c r="BP1030" s="66"/>
      <c r="BQ1030" s="68">
        <f t="shared" si="1882"/>
        <v>133.19999999999999</v>
      </c>
      <c r="BR1030" s="67">
        <f t="shared" si="1864"/>
        <v>1991.5299999999886</v>
      </c>
      <c r="BS1030" s="66"/>
      <c r="BT1030" s="66">
        <f t="shared" si="1883"/>
        <v>720</v>
      </c>
      <c r="BU1030" s="67">
        <f t="shared" si="1893"/>
        <v>29845</v>
      </c>
      <c r="BV1030" s="66"/>
      <c r="BW1030" s="66">
        <f t="shared" si="1884"/>
        <v>720</v>
      </c>
      <c r="BX1030" s="67">
        <f t="shared" si="1894"/>
        <v>94124</v>
      </c>
      <c r="BY1030" s="66"/>
      <c r="BZ1030" s="66">
        <f t="shared" si="1885"/>
        <v>720</v>
      </c>
      <c r="CA1030" s="67">
        <f t="shared" si="1895"/>
        <v>25325</v>
      </c>
      <c r="CB1030" s="66"/>
      <c r="CC1030" s="66">
        <f t="shared" si="1853"/>
        <v>0</v>
      </c>
      <c r="CD1030" s="67">
        <f t="shared" si="1855"/>
        <v>31639.64</v>
      </c>
      <c r="CE1030" s="66"/>
      <c r="CF1030" s="66">
        <f t="shared" si="1858"/>
        <v>0</v>
      </c>
      <c r="CG1030" s="67">
        <f t="shared" ref="CG1030:CG1093" si="1903">+CG1029+CE1030-CF1030</f>
        <v>3663.6999999999994</v>
      </c>
      <c r="CH1030" s="66"/>
      <c r="CI1030" s="66">
        <f t="shared" si="1836"/>
        <v>0</v>
      </c>
      <c r="CJ1030" s="67">
        <f t="shared" si="1797"/>
        <v>6757.8</v>
      </c>
      <c r="CK1030" s="66"/>
      <c r="CL1030" s="68">
        <f t="shared" si="1867"/>
        <v>0</v>
      </c>
      <c r="CM1030" s="79">
        <f t="shared" ref="CM1030:CM1093" si="1904">+CM1029+CK1030-CL1030</f>
        <v>4847.4799999999996</v>
      </c>
      <c r="CN1030" s="66"/>
      <c r="CO1030" s="68">
        <f t="shared" si="1838"/>
        <v>0</v>
      </c>
      <c r="CP1030" s="79">
        <f t="shared" ref="CP1030:CP1093" si="1905">+CP1029+CN1030-CO1030</f>
        <v>3955</v>
      </c>
      <c r="CQ1030" s="66"/>
      <c r="CR1030" s="68">
        <f t="shared" si="1839"/>
        <v>0</v>
      </c>
      <c r="CS1030" s="79">
        <f t="shared" si="1869"/>
        <v>5186</v>
      </c>
      <c r="CT1030" s="66"/>
      <c r="CU1030" s="68">
        <f t="shared" si="1840"/>
        <v>0</v>
      </c>
      <c r="CV1030" s="79">
        <f t="shared" ref="CV1030:CV1093" si="1906">+CV1029+CT1030-CU1030</f>
        <v>6929</v>
      </c>
      <c r="CW1030" s="66"/>
      <c r="CX1030" s="66">
        <f t="shared" si="1866"/>
        <v>0</v>
      </c>
      <c r="CY1030" s="40">
        <f t="shared" si="1859"/>
        <v>1186.9599999999982</v>
      </c>
      <c r="CZ1030" s="65"/>
      <c r="DA1030" s="66">
        <f t="shared" si="1841"/>
        <v>0</v>
      </c>
      <c r="DB1030" s="67">
        <f t="shared" si="1798"/>
        <v>59370</v>
      </c>
      <c r="DC1030" s="66"/>
      <c r="DD1030" s="66">
        <f t="shared" si="1842"/>
        <v>0</v>
      </c>
      <c r="DE1030" s="67">
        <f t="shared" si="1799"/>
        <v>106141</v>
      </c>
      <c r="DF1030" s="66"/>
      <c r="DG1030" s="69">
        <f t="shared" si="1843"/>
        <v>0</v>
      </c>
      <c r="DH1030" s="67">
        <f t="shared" si="1856"/>
        <v>441034</v>
      </c>
      <c r="DI1030" s="66"/>
      <c r="DJ1030" s="66">
        <f t="shared" si="1844"/>
        <v>0</v>
      </c>
      <c r="DK1030" s="67">
        <f t="shared" ref="DK1030:DK1093" si="1907">+DK1029+DI1030-DJ1030</f>
        <v>3768</v>
      </c>
      <c r="DM1030" s="206">
        <f t="shared" si="1845"/>
        <v>0</v>
      </c>
      <c r="DN1030" s="25">
        <f t="shared" si="1896"/>
        <v>0</v>
      </c>
      <c r="DO1030" s="5"/>
      <c r="DP1030" s="43">
        <f t="shared" si="1846"/>
        <v>0</v>
      </c>
      <c r="DQ1030" s="27">
        <f t="shared" ref="DQ1030:DQ1093" si="1908">DQ1029+DO1030-DP1030</f>
        <v>6819.5</v>
      </c>
      <c r="DR1030" s="5"/>
      <c r="DS1030" s="43">
        <f t="shared" si="1847"/>
        <v>0</v>
      </c>
      <c r="DT1030" s="27">
        <f t="shared" ref="DT1030:DT1093" si="1909">DT1029+DR1030-DS1030</f>
        <v>4846</v>
      </c>
      <c r="DU1030" s="5"/>
      <c r="DV1030" s="43">
        <f t="shared" si="1848"/>
        <v>0</v>
      </c>
      <c r="DW1030" s="27">
        <f t="shared" ref="DW1030:DW1093" si="1910">DW1029+DU1030-DV1030</f>
        <v>4835</v>
      </c>
      <c r="DX1030" s="5"/>
      <c r="DY1030" s="22">
        <f t="shared" si="1849"/>
        <v>0</v>
      </c>
      <c r="DZ1030" s="25">
        <f t="shared" ref="DZ1030:DZ1093" si="1911">DZ1029+DX1030-DY1030</f>
        <v>523</v>
      </c>
      <c r="EA1030" s="22"/>
      <c r="EB1030" s="22">
        <f t="shared" si="1850"/>
        <v>0</v>
      </c>
      <c r="EC1030" s="28">
        <f t="shared" ref="EC1030:EC1093" si="1912">EC1029+EA1030-EB1030</f>
        <v>369</v>
      </c>
      <c r="ED1030" s="5"/>
      <c r="EE1030" s="43">
        <f t="shared" si="1851"/>
        <v>0</v>
      </c>
      <c r="EF1030" s="27">
        <f t="shared" ref="EF1030:EF1093" si="1913">EF1029+ED1030-EE1030</f>
        <v>4769</v>
      </c>
      <c r="EG1030" s="66"/>
      <c r="EH1030" s="66">
        <f t="shared" si="1852"/>
        <v>0</v>
      </c>
      <c r="EI1030" s="67">
        <f t="shared" ref="EI1030:EI1093" si="1914">+EI1029+EG1030-EH1030</f>
        <v>22617</v>
      </c>
      <c r="EJ1030" s="66"/>
      <c r="EK1030" s="66">
        <f t="shared" si="1807"/>
        <v>0</v>
      </c>
      <c r="EL1030" s="67">
        <f t="shared" ref="EL1030:EL1093" si="1915">EL1029+EJ1030-EK1030</f>
        <v>21247</v>
      </c>
      <c r="EM1030" s="110">
        <f t="shared" si="1808"/>
        <v>195540.25151876002</v>
      </c>
    </row>
    <row r="1031" spans="1:143" ht="11.25" customHeight="1" x14ac:dyDescent="0.25">
      <c r="A1031" s="130">
        <v>46172</v>
      </c>
      <c r="B1031" s="189">
        <v>46186</v>
      </c>
      <c r="C1031" s="176">
        <v>8005000078</v>
      </c>
      <c r="D1031" s="17" t="s">
        <v>36</v>
      </c>
      <c r="E1031" s="18">
        <v>360</v>
      </c>
      <c r="F1031" s="19">
        <v>0.5</v>
      </c>
      <c r="G1031" s="20">
        <v>191516092051</v>
      </c>
      <c r="H1031" s="66"/>
      <c r="I1031" s="41">
        <f t="shared" si="1873"/>
        <v>0</v>
      </c>
      <c r="J1031" s="48">
        <f t="shared" si="1874"/>
        <v>116093</v>
      </c>
      <c r="K1031" s="66"/>
      <c r="L1031" s="41">
        <f t="shared" si="1875"/>
        <v>0</v>
      </c>
      <c r="M1031" s="48">
        <f t="shared" si="1886"/>
        <v>7752</v>
      </c>
      <c r="N1031" s="66"/>
      <c r="O1031" s="41">
        <f t="shared" si="1876"/>
        <v>0</v>
      </c>
      <c r="P1031" s="48">
        <f t="shared" si="1877"/>
        <v>160136</v>
      </c>
      <c r="Q1031" s="66"/>
      <c r="R1031" s="66">
        <f t="shared" si="1854"/>
        <v>0</v>
      </c>
      <c r="S1031" s="67">
        <f t="shared" si="1878"/>
        <v>100612</v>
      </c>
      <c r="T1031" s="66"/>
      <c r="U1031" s="66">
        <f t="shared" si="1865"/>
        <v>0</v>
      </c>
      <c r="V1031" s="67">
        <f t="shared" si="1818"/>
        <v>97035.6</v>
      </c>
      <c r="X1031" s="69">
        <f t="shared" si="1891"/>
        <v>0</v>
      </c>
      <c r="Y1031" s="67">
        <f t="shared" si="1819"/>
        <v>6245</v>
      </c>
      <c r="Z1031" s="66"/>
      <c r="AA1031" s="68">
        <f t="shared" si="1802"/>
        <v>0</v>
      </c>
      <c r="AB1031" s="67">
        <f t="shared" si="1820"/>
        <v>5897</v>
      </c>
      <c r="AC1031" s="66"/>
      <c r="AD1031" s="66">
        <f t="shared" si="1803"/>
        <v>0</v>
      </c>
      <c r="AE1031" s="67">
        <f t="shared" si="1821"/>
        <v>3738</v>
      </c>
      <c r="AF1031" s="66"/>
      <c r="AG1031" s="78">
        <f t="shared" si="1804"/>
        <v>0</v>
      </c>
      <c r="AH1031" s="79">
        <f t="shared" si="1822"/>
        <v>4534.5</v>
      </c>
      <c r="AI1031" s="66"/>
      <c r="AJ1031" s="68">
        <f t="shared" si="1861"/>
        <v>0</v>
      </c>
      <c r="AK1031" s="67">
        <f t="shared" si="1823"/>
        <v>22013</v>
      </c>
      <c r="AL1031" s="66"/>
      <c r="AM1031" s="68">
        <f t="shared" si="1805"/>
        <v>0</v>
      </c>
      <c r="AN1031" s="67">
        <f t="shared" si="1824"/>
        <v>8763.02</v>
      </c>
      <c r="AO1031" s="66"/>
      <c r="AP1031" s="68">
        <f t="shared" si="1892"/>
        <v>0</v>
      </c>
      <c r="AQ1031" s="67">
        <f t="shared" si="1825"/>
        <v>80645</v>
      </c>
      <c r="AR1031" s="66"/>
      <c r="AS1031" s="68">
        <f t="shared" si="1831"/>
        <v>0</v>
      </c>
      <c r="AT1031" s="67">
        <f t="shared" si="1826"/>
        <v>2020</v>
      </c>
      <c r="AU1031" s="66"/>
      <c r="AV1031" s="66">
        <f t="shared" si="1897"/>
        <v>0</v>
      </c>
      <c r="AW1031" s="42">
        <f t="shared" si="1871"/>
        <v>1492.8000000000013</v>
      </c>
      <c r="AX1031" s="66"/>
      <c r="AY1031" s="66">
        <f t="shared" si="1889"/>
        <v>0</v>
      </c>
      <c r="AZ1031" s="67">
        <f t="shared" si="1890"/>
        <v>1208.0999999999999</v>
      </c>
      <c r="BA1031" s="66"/>
      <c r="BB1031" s="68">
        <f t="shared" si="1898"/>
        <v>0</v>
      </c>
      <c r="BC1031" s="67">
        <f t="shared" si="1899"/>
        <v>376.33999999999986</v>
      </c>
      <c r="BD1031" s="66"/>
      <c r="BE1031" s="68">
        <f t="shared" si="1887"/>
        <v>0</v>
      </c>
      <c r="BF1031" s="67">
        <f t="shared" si="1888"/>
        <v>3747.0200000000018</v>
      </c>
      <c r="BG1031" s="66"/>
      <c r="BH1031" s="68">
        <f t="shared" si="1862"/>
        <v>0</v>
      </c>
      <c r="BI1031" s="67">
        <f t="shared" si="1863"/>
        <v>25257.099999999984</v>
      </c>
      <c r="BJ1031" s="66"/>
      <c r="BK1031" s="68">
        <f t="shared" si="1835"/>
        <v>0</v>
      </c>
      <c r="BL1031" s="67">
        <f t="shared" si="1900"/>
        <v>3680.6000000000004</v>
      </c>
      <c r="BM1031" s="66"/>
      <c r="BN1031" s="68">
        <f t="shared" si="1901"/>
        <v>0</v>
      </c>
      <c r="BO1031" s="67">
        <f t="shared" si="1902"/>
        <v>3909.9000000000019</v>
      </c>
      <c r="BP1031" s="66"/>
      <c r="BQ1031" s="68">
        <f t="shared" si="1882"/>
        <v>223.2</v>
      </c>
      <c r="BR1031" s="67">
        <f t="shared" si="1864"/>
        <v>1768.3299999999886</v>
      </c>
      <c r="BS1031" s="66"/>
      <c r="BT1031" s="66">
        <f t="shared" si="1883"/>
        <v>720</v>
      </c>
      <c r="BU1031" s="67">
        <f t="shared" si="1893"/>
        <v>29125</v>
      </c>
      <c r="BV1031" s="66"/>
      <c r="BW1031" s="66">
        <f t="shared" si="1884"/>
        <v>720</v>
      </c>
      <c r="BX1031" s="67">
        <f t="shared" si="1894"/>
        <v>93404</v>
      </c>
      <c r="BY1031" s="66"/>
      <c r="BZ1031" s="66">
        <f t="shared" si="1885"/>
        <v>720</v>
      </c>
      <c r="CA1031" s="67">
        <f t="shared" si="1895"/>
        <v>24605</v>
      </c>
      <c r="CB1031" s="66"/>
      <c r="CC1031" s="66">
        <f t="shared" si="1853"/>
        <v>0</v>
      </c>
      <c r="CD1031" s="67">
        <f t="shared" si="1855"/>
        <v>31639.64</v>
      </c>
      <c r="CE1031" s="66"/>
      <c r="CF1031" s="66">
        <f t="shared" si="1858"/>
        <v>0</v>
      </c>
      <c r="CG1031" s="67">
        <f t="shared" si="1903"/>
        <v>3663.6999999999994</v>
      </c>
      <c r="CH1031" s="66"/>
      <c r="CI1031" s="66">
        <f t="shared" si="1836"/>
        <v>0</v>
      </c>
      <c r="CJ1031" s="67">
        <f t="shared" si="1797"/>
        <v>6757.8</v>
      </c>
      <c r="CK1031" s="66"/>
      <c r="CL1031" s="68">
        <f t="shared" si="1867"/>
        <v>0</v>
      </c>
      <c r="CM1031" s="79">
        <f t="shared" si="1904"/>
        <v>4847.4799999999996</v>
      </c>
      <c r="CN1031" s="66"/>
      <c r="CO1031" s="68">
        <f t="shared" si="1838"/>
        <v>0</v>
      </c>
      <c r="CP1031" s="79">
        <f t="shared" si="1905"/>
        <v>3955</v>
      </c>
      <c r="CQ1031" s="66"/>
      <c r="CR1031" s="68">
        <f t="shared" si="1839"/>
        <v>0</v>
      </c>
      <c r="CS1031" s="79">
        <f t="shared" si="1869"/>
        <v>5186</v>
      </c>
      <c r="CT1031" s="66"/>
      <c r="CU1031" s="68">
        <f t="shared" si="1840"/>
        <v>0</v>
      </c>
      <c r="CV1031" s="79">
        <f t="shared" si="1906"/>
        <v>6929</v>
      </c>
      <c r="CW1031" s="66"/>
      <c r="CX1031" s="66">
        <f t="shared" si="1866"/>
        <v>0</v>
      </c>
      <c r="CY1031" s="40">
        <f t="shared" si="1859"/>
        <v>1186.9599999999982</v>
      </c>
      <c r="CZ1031" s="65"/>
      <c r="DA1031" s="66">
        <f t="shared" si="1841"/>
        <v>0</v>
      </c>
      <c r="DB1031" s="67">
        <f t="shared" si="1798"/>
        <v>59370</v>
      </c>
      <c r="DC1031" s="66"/>
      <c r="DD1031" s="66">
        <f t="shared" si="1842"/>
        <v>0</v>
      </c>
      <c r="DE1031" s="67">
        <f t="shared" si="1799"/>
        <v>106141</v>
      </c>
      <c r="DF1031" s="66"/>
      <c r="DG1031" s="69">
        <f t="shared" si="1843"/>
        <v>0</v>
      </c>
      <c r="DH1031" s="67">
        <f t="shared" si="1856"/>
        <v>441034</v>
      </c>
      <c r="DI1031" s="66"/>
      <c r="DJ1031" s="66">
        <f t="shared" si="1844"/>
        <v>0</v>
      </c>
      <c r="DK1031" s="67">
        <f t="shared" si="1907"/>
        <v>3768</v>
      </c>
      <c r="DM1031" s="206">
        <f t="shared" si="1845"/>
        <v>0</v>
      </c>
      <c r="DN1031" s="25">
        <f t="shared" si="1896"/>
        <v>0</v>
      </c>
      <c r="DO1031" s="5"/>
      <c r="DP1031" s="43">
        <f t="shared" si="1846"/>
        <v>0</v>
      </c>
      <c r="DQ1031" s="27">
        <f t="shared" si="1908"/>
        <v>6819.5</v>
      </c>
      <c r="DR1031" s="5"/>
      <c r="DS1031" s="43">
        <f t="shared" si="1847"/>
        <v>0</v>
      </c>
      <c r="DT1031" s="27">
        <f t="shared" si="1909"/>
        <v>4846</v>
      </c>
      <c r="DU1031" s="5"/>
      <c r="DV1031" s="43">
        <f t="shared" si="1848"/>
        <v>0</v>
      </c>
      <c r="DW1031" s="27">
        <f t="shared" si="1910"/>
        <v>4835</v>
      </c>
      <c r="DX1031" s="5"/>
      <c r="DY1031" s="22">
        <f t="shared" si="1849"/>
        <v>0</v>
      </c>
      <c r="DZ1031" s="25">
        <f t="shared" si="1911"/>
        <v>523</v>
      </c>
      <c r="EA1031" s="22"/>
      <c r="EB1031" s="22">
        <f t="shared" si="1850"/>
        <v>0</v>
      </c>
      <c r="EC1031" s="28">
        <f t="shared" si="1912"/>
        <v>369</v>
      </c>
      <c r="ED1031" s="5"/>
      <c r="EE1031" s="43">
        <f t="shared" si="1851"/>
        <v>0</v>
      </c>
      <c r="EF1031" s="27">
        <f t="shared" si="1913"/>
        <v>4769</v>
      </c>
      <c r="EG1031" s="66"/>
      <c r="EH1031" s="66">
        <f t="shared" si="1852"/>
        <v>0</v>
      </c>
      <c r="EI1031" s="67">
        <f t="shared" si="1914"/>
        <v>22617</v>
      </c>
      <c r="EJ1031" s="66"/>
      <c r="EK1031" s="66">
        <f t="shared" si="1807"/>
        <v>0</v>
      </c>
      <c r="EL1031" s="67">
        <f t="shared" si="1915"/>
        <v>21247</v>
      </c>
      <c r="EM1031" s="110">
        <f t="shared" si="1808"/>
        <v>194928.90591876002</v>
      </c>
    </row>
    <row r="1032" spans="1:143" ht="11.25" customHeight="1" x14ac:dyDescent="0.25">
      <c r="A1032" s="130">
        <v>46172</v>
      </c>
      <c r="B1032" s="187">
        <v>46186</v>
      </c>
      <c r="C1032" s="176">
        <v>8005000080</v>
      </c>
      <c r="D1032" s="17" t="s">
        <v>40</v>
      </c>
      <c r="E1032" s="18">
        <v>800</v>
      </c>
      <c r="F1032" s="19">
        <v>1.5</v>
      </c>
      <c r="G1032" s="20">
        <v>191516092068</v>
      </c>
      <c r="H1032" s="66"/>
      <c r="I1032" s="41">
        <f t="shared" si="1873"/>
        <v>0</v>
      </c>
      <c r="J1032" s="48">
        <f t="shared" si="1874"/>
        <v>116093</v>
      </c>
      <c r="K1032" s="66"/>
      <c r="L1032" s="41">
        <f t="shared" si="1875"/>
        <v>0</v>
      </c>
      <c r="M1032" s="48">
        <f t="shared" si="1886"/>
        <v>7752</v>
      </c>
      <c r="N1032" s="66"/>
      <c r="O1032" s="41">
        <f t="shared" si="1876"/>
        <v>0</v>
      </c>
      <c r="P1032" s="48">
        <f t="shared" si="1877"/>
        <v>160136</v>
      </c>
      <c r="Q1032" s="66"/>
      <c r="R1032" s="66">
        <f t="shared" si="1854"/>
        <v>0</v>
      </c>
      <c r="S1032" s="67">
        <f t="shared" si="1878"/>
        <v>100612</v>
      </c>
      <c r="T1032" s="66"/>
      <c r="U1032" s="66">
        <f t="shared" si="1865"/>
        <v>0</v>
      </c>
      <c r="V1032" s="67">
        <f t="shared" si="1818"/>
        <v>97035.6</v>
      </c>
      <c r="X1032" s="69">
        <f t="shared" si="1891"/>
        <v>0</v>
      </c>
      <c r="Y1032" s="67">
        <f t="shared" si="1819"/>
        <v>6245</v>
      </c>
      <c r="Z1032" s="66"/>
      <c r="AA1032" s="68">
        <f t="shared" si="1802"/>
        <v>0</v>
      </c>
      <c r="AB1032" s="67">
        <f t="shared" si="1820"/>
        <v>5897</v>
      </c>
      <c r="AC1032" s="66"/>
      <c r="AD1032" s="66">
        <f t="shared" si="1803"/>
        <v>0</v>
      </c>
      <c r="AE1032" s="67">
        <f t="shared" si="1821"/>
        <v>3738</v>
      </c>
      <c r="AF1032" s="66"/>
      <c r="AG1032" s="78">
        <f t="shared" si="1804"/>
        <v>0</v>
      </c>
      <c r="AH1032" s="79">
        <f t="shared" si="1822"/>
        <v>4534.5</v>
      </c>
      <c r="AI1032" s="66"/>
      <c r="AJ1032" s="68">
        <f t="shared" si="1861"/>
        <v>0</v>
      </c>
      <c r="AK1032" s="67">
        <f t="shared" si="1823"/>
        <v>22013</v>
      </c>
      <c r="AL1032" s="66"/>
      <c r="AM1032" s="68">
        <f t="shared" si="1805"/>
        <v>0</v>
      </c>
      <c r="AN1032" s="67">
        <f t="shared" si="1824"/>
        <v>8763.02</v>
      </c>
      <c r="AO1032" s="66"/>
      <c r="AP1032" s="68">
        <f t="shared" si="1892"/>
        <v>0</v>
      </c>
      <c r="AQ1032" s="67">
        <f t="shared" si="1825"/>
        <v>80645</v>
      </c>
      <c r="AR1032" s="66"/>
      <c r="AS1032" s="68">
        <f t="shared" si="1831"/>
        <v>0</v>
      </c>
      <c r="AT1032" s="67">
        <f t="shared" si="1826"/>
        <v>2020</v>
      </c>
      <c r="AU1032" s="66"/>
      <c r="AV1032" s="66">
        <f t="shared" si="1897"/>
        <v>0</v>
      </c>
      <c r="AW1032" s="42">
        <f t="shared" si="1871"/>
        <v>1492.8000000000013</v>
      </c>
      <c r="AX1032" s="66"/>
      <c r="AY1032" s="66">
        <f t="shared" si="1889"/>
        <v>0</v>
      </c>
      <c r="AZ1032" s="67">
        <f t="shared" si="1890"/>
        <v>1208.0999999999999</v>
      </c>
      <c r="BA1032" s="66"/>
      <c r="BB1032" s="68">
        <f t="shared" si="1898"/>
        <v>0</v>
      </c>
      <c r="BC1032" s="67">
        <f t="shared" si="1899"/>
        <v>376.33999999999986</v>
      </c>
      <c r="BD1032" s="66"/>
      <c r="BE1032" s="68">
        <f t="shared" si="1887"/>
        <v>0</v>
      </c>
      <c r="BF1032" s="67">
        <f t="shared" si="1888"/>
        <v>3747.0200000000018</v>
      </c>
      <c r="BG1032" s="66"/>
      <c r="BH1032" s="68">
        <f t="shared" si="1862"/>
        <v>0</v>
      </c>
      <c r="BI1032" s="67">
        <f t="shared" si="1863"/>
        <v>25257.099999999984</v>
      </c>
      <c r="BJ1032" s="66"/>
      <c r="BK1032" s="68">
        <f t="shared" si="1835"/>
        <v>0</v>
      </c>
      <c r="BL1032" s="67">
        <f t="shared" si="1900"/>
        <v>3680.6000000000004</v>
      </c>
      <c r="BM1032" s="66"/>
      <c r="BN1032" s="68">
        <f t="shared" si="1901"/>
        <v>0</v>
      </c>
      <c r="BO1032" s="67">
        <f t="shared" si="1902"/>
        <v>3909.9000000000019</v>
      </c>
      <c r="BP1032" s="66"/>
      <c r="BQ1032" s="68">
        <f t="shared" si="1882"/>
        <v>1296</v>
      </c>
      <c r="BR1032" s="67">
        <f t="shared" si="1864"/>
        <v>472.32999999998856</v>
      </c>
      <c r="BS1032" s="66"/>
      <c r="BT1032" s="66">
        <f t="shared" si="1883"/>
        <v>1600</v>
      </c>
      <c r="BU1032" s="67">
        <f t="shared" si="1893"/>
        <v>27525</v>
      </c>
      <c r="BV1032" s="66"/>
      <c r="BW1032" s="66">
        <f t="shared" si="1884"/>
        <v>1600</v>
      </c>
      <c r="BX1032" s="67">
        <f t="shared" si="1894"/>
        <v>91804</v>
      </c>
      <c r="BY1032" s="66"/>
      <c r="BZ1032" s="66">
        <f t="shared" si="1885"/>
        <v>1600</v>
      </c>
      <c r="CA1032" s="67">
        <f t="shared" si="1895"/>
        <v>23005</v>
      </c>
      <c r="CB1032" s="66"/>
      <c r="CC1032" s="66">
        <f t="shared" si="1853"/>
        <v>0</v>
      </c>
      <c r="CD1032" s="67">
        <f t="shared" si="1855"/>
        <v>31639.64</v>
      </c>
      <c r="CE1032" s="66"/>
      <c r="CF1032" s="66">
        <f t="shared" si="1858"/>
        <v>0</v>
      </c>
      <c r="CG1032" s="67">
        <f t="shared" si="1903"/>
        <v>3663.6999999999994</v>
      </c>
      <c r="CH1032" s="66"/>
      <c r="CI1032" s="66">
        <f t="shared" si="1836"/>
        <v>0</v>
      </c>
      <c r="CJ1032" s="67">
        <f t="shared" si="1797"/>
        <v>6757.8</v>
      </c>
      <c r="CK1032" s="66"/>
      <c r="CL1032" s="68">
        <f t="shared" si="1867"/>
        <v>0</v>
      </c>
      <c r="CM1032" s="79">
        <f t="shared" si="1904"/>
        <v>4847.4799999999996</v>
      </c>
      <c r="CN1032" s="66"/>
      <c r="CO1032" s="68">
        <f t="shared" si="1838"/>
        <v>0</v>
      </c>
      <c r="CP1032" s="79">
        <f t="shared" si="1905"/>
        <v>3955</v>
      </c>
      <c r="CQ1032" s="66"/>
      <c r="CR1032" s="68">
        <f t="shared" si="1839"/>
        <v>0</v>
      </c>
      <c r="CS1032" s="79">
        <f t="shared" si="1869"/>
        <v>5186</v>
      </c>
      <c r="CT1032" s="66"/>
      <c r="CU1032" s="68">
        <f t="shared" si="1840"/>
        <v>0</v>
      </c>
      <c r="CV1032" s="79">
        <f t="shared" si="1906"/>
        <v>6929</v>
      </c>
      <c r="CW1032" s="66"/>
      <c r="CX1032" s="66">
        <f t="shared" si="1866"/>
        <v>0</v>
      </c>
      <c r="CY1032" s="40">
        <f t="shared" si="1859"/>
        <v>1186.9599999999982</v>
      </c>
      <c r="CZ1032" s="65"/>
      <c r="DA1032" s="66">
        <f t="shared" si="1841"/>
        <v>0</v>
      </c>
      <c r="DB1032" s="67">
        <f t="shared" si="1798"/>
        <v>59370</v>
      </c>
      <c r="DC1032" s="66"/>
      <c r="DD1032" s="66">
        <f t="shared" si="1842"/>
        <v>0</v>
      </c>
      <c r="DE1032" s="67">
        <f t="shared" si="1799"/>
        <v>106141</v>
      </c>
      <c r="DF1032" s="66"/>
      <c r="DG1032" s="69">
        <f t="shared" si="1843"/>
        <v>0</v>
      </c>
      <c r="DH1032" s="67">
        <f t="shared" si="1856"/>
        <v>441034</v>
      </c>
      <c r="DI1032" s="66"/>
      <c r="DJ1032" s="66">
        <f t="shared" si="1844"/>
        <v>0</v>
      </c>
      <c r="DK1032" s="67">
        <f t="shared" si="1907"/>
        <v>3768</v>
      </c>
      <c r="DM1032" s="206">
        <f t="shared" si="1845"/>
        <v>0</v>
      </c>
      <c r="DN1032" s="25">
        <f t="shared" si="1896"/>
        <v>0</v>
      </c>
      <c r="DO1032" s="5"/>
      <c r="DP1032" s="43">
        <f t="shared" si="1846"/>
        <v>0</v>
      </c>
      <c r="DQ1032" s="27">
        <f t="shared" si="1908"/>
        <v>6819.5</v>
      </c>
      <c r="DR1032" s="5"/>
      <c r="DS1032" s="43">
        <f t="shared" si="1847"/>
        <v>0</v>
      </c>
      <c r="DT1032" s="27">
        <f t="shared" si="1909"/>
        <v>4846</v>
      </c>
      <c r="DU1032" s="5"/>
      <c r="DV1032" s="43">
        <f t="shared" si="1848"/>
        <v>0</v>
      </c>
      <c r="DW1032" s="27">
        <f t="shared" si="1910"/>
        <v>4835</v>
      </c>
      <c r="DX1032" s="5"/>
      <c r="DY1032" s="22">
        <f t="shared" si="1849"/>
        <v>0</v>
      </c>
      <c r="DZ1032" s="25">
        <f t="shared" si="1911"/>
        <v>523</v>
      </c>
      <c r="EA1032" s="22"/>
      <c r="EB1032" s="22">
        <f t="shared" si="1850"/>
        <v>0</v>
      </c>
      <c r="EC1032" s="28">
        <f t="shared" si="1912"/>
        <v>369</v>
      </c>
      <c r="ED1032" s="5"/>
      <c r="EE1032" s="43">
        <f t="shared" si="1851"/>
        <v>0</v>
      </c>
      <c r="EF1032" s="27">
        <f t="shared" si="1913"/>
        <v>4769</v>
      </c>
      <c r="EG1032" s="66"/>
      <c r="EH1032" s="66">
        <f t="shared" si="1852"/>
        <v>0</v>
      </c>
      <c r="EI1032" s="67">
        <f t="shared" si="1914"/>
        <v>22617</v>
      </c>
      <c r="EJ1032" s="66"/>
      <c r="EK1032" s="66">
        <f t="shared" si="1807"/>
        <v>0</v>
      </c>
      <c r="EL1032" s="67">
        <f t="shared" si="1915"/>
        <v>21247</v>
      </c>
      <c r="EM1032" s="110">
        <f t="shared" si="1808"/>
        <v>191935.74591876002</v>
      </c>
    </row>
    <row r="1033" spans="1:143" ht="13.5" customHeight="1" x14ac:dyDescent="0.25">
      <c r="A1033" s="130">
        <v>46172</v>
      </c>
      <c r="B1033" s="187">
        <v>46193</v>
      </c>
      <c r="C1033" s="176">
        <v>8005003435</v>
      </c>
      <c r="D1033" s="17" t="s">
        <v>285</v>
      </c>
      <c r="E1033" s="18">
        <v>5000</v>
      </c>
      <c r="F1033" s="19">
        <v>1</v>
      </c>
      <c r="G1033" s="20">
        <v>191516041653</v>
      </c>
      <c r="H1033" s="66"/>
      <c r="I1033" s="41">
        <f t="shared" si="1873"/>
        <v>0</v>
      </c>
      <c r="J1033" s="48">
        <f t="shared" si="1874"/>
        <v>116093</v>
      </c>
      <c r="K1033" s="66"/>
      <c r="L1033" s="41">
        <f t="shared" si="1875"/>
        <v>0</v>
      </c>
      <c r="M1033" s="48">
        <f t="shared" si="1886"/>
        <v>7752</v>
      </c>
      <c r="N1033" s="66"/>
      <c r="O1033" s="41">
        <f t="shared" si="1876"/>
        <v>0</v>
      </c>
      <c r="P1033" s="48">
        <f t="shared" si="1877"/>
        <v>160136</v>
      </c>
      <c r="Q1033" s="66"/>
      <c r="R1033" s="66">
        <f t="shared" si="1854"/>
        <v>0</v>
      </c>
      <c r="S1033" s="67">
        <f t="shared" si="1878"/>
        <v>100612</v>
      </c>
      <c r="T1033" s="66"/>
      <c r="U1033" s="66">
        <f t="shared" si="1865"/>
        <v>0</v>
      </c>
      <c r="V1033" s="67">
        <f t="shared" si="1818"/>
        <v>97035.6</v>
      </c>
      <c r="X1033" s="69">
        <f t="shared" si="1891"/>
        <v>0</v>
      </c>
      <c r="Y1033" s="67">
        <f t="shared" si="1819"/>
        <v>6245</v>
      </c>
      <c r="Z1033" s="66"/>
      <c r="AA1033" s="68">
        <f t="shared" si="1802"/>
        <v>0</v>
      </c>
      <c r="AB1033" s="67">
        <f t="shared" si="1820"/>
        <v>5897</v>
      </c>
      <c r="AC1033" s="66"/>
      <c r="AD1033" s="66">
        <f t="shared" si="1803"/>
        <v>0</v>
      </c>
      <c r="AE1033" s="67">
        <f t="shared" si="1821"/>
        <v>3738</v>
      </c>
      <c r="AF1033" s="66"/>
      <c r="AG1033" s="78">
        <f t="shared" si="1804"/>
        <v>0</v>
      </c>
      <c r="AH1033" s="79">
        <f t="shared" si="1822"/>
        <v>4534.5</v>
      </c>
      <c r="AI1033" s="66"/>
      <c r="AJ1033" s="68">
        <f t="shared" si="1861"/>
        <v>0</v>
      </c>
      <c r="AK1033" s="67">
        <f t="shared" si="1823"/>
        <v>22013</v>
      </c>
      <c r="AL1033" s="66"/>
      <c r="AM1033" s="68">
        <f t="shared" si="1805"/>
        <v>0</v>
      </c>
      <c r="AN1033" s="67">
        <f t="shared" si="1824"/>
        <v>8763.02</v>
      </c>
      <c r="AO1033" s="66"/>
      <c r="AP1033" s="68">
        <f t="shared" si="1892"/>
        <v>0</v>
      </c>
      <c r="AQ1033" s="67">
        <f t="shared" si="1825"/>
        <v>80645</v>
      </c>
      <c r="AR1033" s="66"/>
      <c r="AS1033" s="68">
        <f t="shared" si="1831"/>
        <v>0</v>
      </c>
      <c r="AT1033" s="67">
        <f t="shared" si="1826"/>
        <v>2020</v>
      </c>
      <c r="AU1033" s="66"/>
      <c r="AV1033" s="66">
        <f t="shared" si="1897"/>
        <v>0</v>
      </c>
      <c r="AW1033" s="42">
        <f t="shared" si="1871"/>
        <v>1492.8000000000013</v>
      </c>
      <c r="AX1033" s="66"/>
      <c r="AY1033" s="66">
        <f t="shared" si="1889"/>
        <v>0</v>
      </c>
      <c r="AZ1033" s="67">
        <f t="shared" si="1890"/>
        <v>1208.0999999999999</v>
      </c>
      <c r="BA1033" s="66"/>
      <c r="BB1033" s="68">
        <f t="shared" si="1898"/>
        <v>0</v>
      </c>
      <c r="BC1033" s="67">
        <f t="shared" si="1899"/>
        <v>376.33999999999986</v>
      </c>
      <c r="BD1033" s="66"/>
      <c r="BE1033" s="68">
        <f t="shared" si="1887"/>
        <v>0</v>
      </c>
      <c r="BF1033" s="67">
        <f t="shared" si="1888"/>
        <v>3747.0200000000018</v>
      </c>
      <c r="BG1033" s="66"/>
      <c r="BH1033" s="68">
        <f t="shared" si="1862"/>
        <v>0</v>
      </c>
      <c r="BI1033" s="67">
        <f t="shared" si="1863"/>
        <v>25257.099999999984</v>
      </c>
      <c r="BJ1033" s="66"/>
      <c r="BK1033" s="68">
        <f t="shared" si="1835"/>
        <v>0</v>
      </c>
      <c r="BL1033" s="67">
        <f t="shared" si="1900"/>
        <v>3680.6000000000004</v>
      </c>
      <c r="BM1033" s="66"/>
      <c r="BN1033" s="68">
        <f t="shared" si="1901"/>
        <v>0</v>
      </c>
      <c r="BO1033" s="67">
        <f t="shared" si="1902"/>
        <v>3909.9000000000019</v>
      </c>
      <c r="BP1033" s="66"/>
      <c r="BQ1033" s="68">
        <f t="shared" si="1882"/>
        <v>5600.0000000000009</v>
      </c>
      <c r="BR1033" s="67">
        <f t="shared" si="1864"/>
        <v>-5127.6700000000128</v>
      </c>
      <c r="BS1033" s="66"/>
      <c r="BT1033" s="66">
        <f t="shared" si="1883"/>
        <v>10000</v>
      </c>
      <c r="BU1033" s="67">
        <f t="shared" si="1893"/>
        <v>17525</v>
      </c>
      <c r="BV1033" s="66"/>
      <c r="BW1033" s="66">
        <f t="shared" si="1884"/>
        <v>10000</v>
      </c>
      <c r="BX1033" s="67">
        <f t="shared" si="1894"/>
        <v>81804</v>
      </c>
      <c r="BY1033" s="66"/>
      <c r="BZ1033" s="66">
        <f t="shared" si="1885"/>
        <v>10000</v>
      </c>
      <c r="CA1033" s="67">
        <f t="shared" si="1895"/>
        <v>13005</v>
      </c>
      <c r="CB1033" s="66"/>
      <c r="CC1033" s="66">
        <f t="shared" si="1853"/>
        <v>0</v>
      </c>
      <c r="CD1033" s="67">
        <f t="shared" si="1855"/>
        <v>31639.64</v>
      </c>
      <c r="CE1033" s="66"/>
      <c r="CF1033" s="66">
        <f t="shared" si="1858"/>
        <v>0</v>
      </c>
      <c r="CG1033" s="67">
        <f t="shared" si="1903"/>
        <v>3663.6999999999994</v>
      </c>
      <c r="CH1033" s="66"/>
      <c r="CI1033" s="66">
        <f t="shared" si="1836"/>
        <v>0</v>
      </c>
      <c r="CJ1033" s="67">
        <f t="shared" si="1797"/>
        <v>6757.8</v>
      </c>
      <c r="CK1033" s="66"/>
      <c r="CL1033" s="68">
        <f t="shared" si="1867"/>
        <v>0</v>
      </c>
      <c r="CM1033" s="79">
        <f t="shared" si="1904"/>
        <v>4847.4799999999996</v>
      </c>
      <c r="CN1033" s="66"/>
      <c r="CO1033" s="68">
        <f t="shared" si="1838"/>
        <v>0</v>
      </c>
      <c r="CP1033" s="79">
        <f t="shared" si="1905"/>
        <v>3955</v>
      </c>
      <c r="CQ1033" s="66"/>
      <c r="CR1033" s="68">
        <f t="shared" si="1839"/>
        <v>0</v>
      </c>
      <c r="CS1033" s="79">
        <f t="shared" si="1869"/>
        <v>5186</v>
      </c>
      <c r="CT1033" s="66"/>
      <c r="CU1033" s="68">
        <f t="shared" si="1840"/>
        <v>0</v>
      </c>
      <c r="CV1033" s="79">
        <f t="shared" si="1906"/>
        <v>6929</v>
      </c>
      <c r="CW1033" s="66"/>
      <c r="CX1033" s="66">
        <f t="shared" si="1866"/>
        <v>0</v>
      </c>
      <c r="CY1033" s="40">
        <f t="shared" si="1859"/>
        <v>1186.9599999999982</v>
      </c>
      <c r="CZ1033" s="65"/>
      <c r="DA1033" s="66">
        <f t="shared" si="1841"/>
        <v>0</v>
      </c>
      <c r="DB1033" s="67">
        <f t="shared" si="1798"/>
        <v>59370</v>
      </c>
      <c r="DC1033" s="66"/>
      <c r="DD1033" s="66">
        <f t="shared" si="1842"/>
        <v>0</v>
      </c>
      <c r="DE1033" s="67">
        <f t="shared" si="1799"/>
        <v>106141</v>
      </c>
      <c r="DF1033" s="66"/>
      <c r="DG1033" s="69">
        <f t="shared" si="1843"/>
        <v>0</v>
      </c>
      <c r="DH1033" s="67">
        <f t="shared" si="1856"/>
        <v>441034</v>
      </c>
      <c r="DI1033" s="66"/>
      <c r="DJ1033" s="66">
        <f t="shared" si="1844"/>
        <v>0</v>
      </c>
      <c r="DK1033" s="67">
        <f t="shared" si="1907"/>
        <v>3768</v>
      </c>
      <c r="DM1033" s="206">
        <f t="shared" si="1845"/>
        <v>0</v>
      </c>
      <c r="DN1033" s="25">
        <f t="shared" si="1896"/>
        <v>0</v>
      </c>
      <c r="DO1033" s="5"/>
      <c r="DP1033" s="43">
        <f t="shared" si="1846"/>
        <v>0</v>
      </c>
      <c r="DQ1033" s="27">
        <f t="shared" si="1908"/>
        <v>6819.5</v>
      </c>
      <c r="DR1033" s="5"/>
      <c r="DS1033" s="43">
        <f t="shared" si="1847"/>
        <v>0</v>
      </c>
      <c r="DT1033" s="27">
        <f t="shared" si="1909"/>
        <v>4846</v>
      </c>
      <c r="DU1033" s="5"/>
      <c r="DV1033" s="43">
        <f t="shared" si="1848"/>
        <v>0</v>
      </c>
      <c r="DW1033" s="27">
        <f t="shared" si="1910"/>
        <v>4835</v>
      </c>
      <c r="DX1033" s="5"/>
      <c r="DY1033" s="22">
        <f t="shared" si="1849"/>
        <v>0</v>
      </c>
      <c r="DZ1033" s="25">
        <f t="shared" si="1911"/>
        <v>523</v>
      </c>
      <c r="EA1033" s="22"/>
      <c r="EB1033" s="22">
        <f t="shared" si="1850"/>
        <v>0</v>
      </c>
      <c r="EC1033" s="28">
        <f t="shared" si="1912"/>
        <v>369</v>
      </c>
      <c r="ED1033" s="5"/>
      <c r="EE1033" s="43">
        <f t="shared" si="1851"/>
        <v>0</v>
      </c>
      <c r="EF1033" s="27">
        <f t="shared" si="1913"/>
        <v>4769</v>
      </c>
      <c r="EG1033" s="66"/>
      <c r="EH1033" s="66">
        <f t="shared" si="1852"/>
        <v>0</v>
      </c>
      <c r="EI1033" s="67">
        <f t="shared" si="1914"/>
        <v>22617</v>
      </c>
      <c r="EJ1033" s="66"/>
      <c r="EK1033" s="66">
        <f t="shared" si="1807"/>
        <v>0</v>
      </c>
      <c r="EL1033" s="67">
        <f t="shared" si="1915"/>
        <v>21247</v>
      </c>
      <c r="EM1033" s="110">
        <f t="shared" si="1808"/>
        <v>191872.92271876</v>
      </c>
    </row>
    <row r="1034" spans="1:143" ht="11.25" customHeight="1" x14ac:dyDescent="0.25">
      <c r="A1034" s="130">
        <v>46172</v>
      </c>
      <c r="B1034" s="187"/>
      <c r="C1034" s="176">
        <v>8005017960</v>
      </c>
      <c r="D1034" s="17" t="s">
        <v>503</v>
      </c>
      <c r="E1034" s="18">
        <v>50</v>
      </c>
      <c r="F1034" s="19">
        <v>3</v>
      </c>
      <c r="G1034" s="20">
        <v>191516098947</v>
      </c>
      <c r="H1034" s="66"/>
      <c r="I1034" s="41">
        <f t="shared" si="1873"/>
        <v>0</v>
      </c>
      <c r="J1034" s="48">
        <f t="shared" si="1874"/>
        <v>116093</v>
      </c>
      <c r="K1034" s="66"/>
      <c r="L1034" s="41">
        <f t="shared" si="1875"/>
        <v>0</v>
      </c>
      <c r="M1034" s="48">
        <f t="shared" si="1886"/>
        <v>7752</v>
      </c>
      <c r="N1034" s="66"/>
      <c r="O1034" s="41">
        <f t="shared" si="1876"/>
        <v>0</v>
      </c>
      <c r="P1034" s="48">
        <f t="shared" si="1877"/>
        <v>160136</v>
      </c>
      <c r="Q1034" s="66"/>
      <c r="R1034" s="66">
        <f t="shared" si="1854"/>
        <v>0</v>
      </c>
      <c r="S1034" s="67">
        <f t="shared" si="1878"/>
        <v>100612</v>
      </c>
      <c r="T1034" s="66"/>
      <c r="U1034" s="66">
        <f t="shared" si="1865"/>
        <v>0</v>
      </c>
      <c r="V1034" s="67">
        <f t="shared" si="1818"/>
        <v>97035.6</v>
      </c>
      <c r="X1034" s="69">
        <f t="shared" si="1891"/>
        <v>0</v>
      </c>
      <c r="Y1034" s="67">
        <f t="shared" si="1819"/>
        <v>6245</v>
      </c>
      <c r="Z1034" s="66"/>
      <c r="AA1034" s="68">
        <f t="shared" si="1802"/>
        <v>0</v>
      </c>
      <c r="AB1034" s="67">
        <f t="shared" si="1820"/>
        <v>5897</v>
      </c>
      <c r="AC1034" s="66"/>
      <c r="AD1034" s="66">
        <f t="shared" si="1803"/>
        <v>0</v>
      </c>
      <c r="AE1034" s="67">
        <f t="shared" si="1821"/>
        <v>3738</v>
      </c>
      <c r="AF1034" s="66"/>
      <c r="AG1034" s="78">
        <f t="shared" si="1804"/>
        <v>0</v>
      </c>
      <c r="AH1034" s="79">
        <f t="shared" si="1822"/>
        <v>4534.5</v>
      </c>
      <c r="AI1034" s="66"/>
      <c r="AJ1034" s="68">
        <f t="shared" si="1861"/>
        <v>0</v>
      </c>
      <c r="AK1034" s="67">
        <f t="shared" si="1823"/>
        <v>22013</v>
      </c>
      <c r="AL1034" s="66"/>
      <c r="AM1034" s="68">
        <f t="shared" si="1805"/>
        <v>0</v>
      </c>
      <c r="AN1034" s="67">
        <f t="shared" si="1824"/>
        <v>8763.02</v>
      </c>
      <c r="AO1034" s="66"/>
      <c r="AP1034" s="68">
        <f t="shared" si="1892"/>
        <v>0</v>
      </c>
      <c r="AQ1034" s="67">
        <f t="shared" si="1825"/>
        <v>80645</v>
      </c>
      <c r="AR1034" s="66"/>
      <c r="AS1034" s="68">
        <f t="shared" si="1831"/>
        <v>0</v>
      </c>
      <c r="AT1034" s="67">
        <f t="shared" si="1826"/>
        <v>2020</v>
      </c>
      <c r="AU1034" s="66"/>
      <c r="AV1034" s="66">
        <f t="shared" si="1897"/>
        <v>156</v>
      </c>
      <c r="AW1034" s="42">
        <f t="shared" si="1871"/>
        <v>1336.8000000000013</v>
      </c>
      <c r="AX1034" s="66"/>
      <c r="AY1034" s="66">
        <f t="shared" si="1889"/>
        <v>0</v>
      </c>
      <c r="AZ1034" s="67">
        <f t="shared" si="1890"/>
        <v>1208.0999999999999</v>
      </c>
      <c r="BA1034" s="66"/>
      <c r="BB1034" s="68">
        <f t="shared" si="1898"/>
        <v>0</v>
      </c>
      <c r="BC1034" s="67">
        <f t="shared" si="1899"/>
        <v>376.33999999999986</v>
      </c>
      <c r="BD1034" s="66"/>
      <c r="BE1034" s="68">
        <f t="shared" si="1887"/>
        <v>0</v>
      </c>
      <c r="BF1034" s="67">
        <f t="shared" si="1888"/>
        <v>3747.0200000000018</v>
      </c>
      <c r="BG1034" s="66"/>
      <c r="BH1034" s="68">
        <f t="shared" si="1862"/>
        <v>0</v>
      </c>
      <c r="BI1034" s="67">
        <f t="shared" si="1863"/>
        <v>25257.099999999984</v>
      </c>
      <c r="BJ1034" s="66"/>
      <c r="BK1034" s="68">
        <f t="shared" si="1835"/>
        <v>0</v>
      </c>
      <c r="BL1034" s="67">
        <f t="shared" si="1900"/>
        <v>3680.6000000000004</v>
      </c>
      <c r="BM1034" s="66"/>
      <c r="BN1034" s="68">
        <f t="shared" si="1901"/>
        <v>0</v>
      </c>
      <c r="BO1034" s="67">
        <f t="shared" si="1902"/>
        <v>3909.9000000000019</v>
      </c>
      <c r="BP1034" s="66"/>
      <c r="BQ1034" s="68">
        <f t="shared" si="1882"/>
        <v>0</v>
      </c>
      <c r="BR1034" s="67">
        <f t="shared" si="1864"/>
        <v>-5127.6700000000128</v>
      </c>
      <c r="BS1034" s="66"/>
      <c r="BT1034" s="66">
        <f t="shared" si="1883"/>
        <v>100</v>
      </c>
      <c r="BU1034" s="67">
        <f t="shared" si="1893"/>
        <v>17425</v>
      </c>
      <c r="BV1034" s="66"/>
      <c r="BW1034" s="66">
        <f t="shared" si="1884"/>
        <v>100</v>
      </c>
      <c r="BX1034" s="67">
        <f t="shared" si="1894"/>
        <v>81704</v>
      </c>
      <c r="BY1034" s="66"/>
      <c r="BZ1034" s="66">
        <f t="shared" si="1885"/>
        <v>100</v>
      </c>
      <c r="CA1034" s="67">
        <f t="shared" si="1895"/>
        <v>12905</v>
      </c>
      <c r="CB1034" s="66"/>
      <c r="CC1034" s="66">
        <f t="shared" si="1853"/>
        <v>0</v>
      </c>
      <c r="CD1034" s="67">
        <f t="shared" si="1855"/>
        <v>31639.64</v>
      </c>
      <c r="CE1034" s="66"/>
      <c r="CF1034" s="66">
        <f t="shared" si="1858"/>
        <v>0</v>
      </c>
      <c r="CG1034" s="67">
        <f t="shared" si="1903"/>
        <v>3663.6999999999994</v>
      </c>
      <c r="CH1034" s="66"/>
      <c r="CI1034" s="66">
        <f t="shared" si="1836"/>
        <v>0</v>
      </c>
      <c r="CJ1034" s="67">
        <f t="shared" si="1797"/>
        <v>6757.8</v>
      </c>
      <c r="CK1034" s="66"/>
      <c r="CL1034" s="68">
        <f t="shared" si="1867"/>
        <v>0</v>
      </c>
      <c r="CM1034" s="79">
        <f t="shared" si="1904"/>
        <v>4847.4799999999996</v>
      </c>
      <c r="CN1034" s="66"/>
      <c r="CO1034" s="68">
        <f t="shared" si="1838"/>
        <v>0</v>
      </c>
      <c r="CP1034" s="79">
        <f t="shared" si="1905"/>
        <v>3955</v>
      </c>
      <c r="CQ1034" s="66"/>
      <c r="CR1034" s="68">
        <f t="shared" si="1839"/>
        <v>0</v>
      </c>
      <c r="CS1034" s="79">
        <f t="shared" si="1869"/>
        <v>5186</v>
      </c>
      <c r="CT1034" s="66"/>
      <c r="CU1034" s="68">
        <f t="shared" si="1840"/>
        <v>0</v>
      </c>
      <c r="CV1034" s="79">
        <f t="shared" si="1906"/>
        <v>6929</v>
      </c>
      <c r="CW1034" s="66"/>
      <c r="CX1034" s="66">
        <f t="shared" si="1866"/>
        <v>0</v>
      </c>
      <c r="CY1034" s="40">
        <f t="shared" si="1859"/>
        <v>1186.9599999999982</v>
      </c>
      <c r="CZ1034" s="65"/>
      <c r="DA1034" s="66">
        <f t="shared" si="1841"/>
        <v>0</v>
      </c>
      <c r="DB1034" s="67">
        <f t="shared" si="1798"/>
        <v>59370</v>
      </c>
      <c r="DC1034" s="66"/>
      <c r="DD1034" s="66">
        <f t="shared" si="1842"/>
        <v>0</v>
      </c>
      <c r="DE1034" s="67">
        <f t="shared" si="1799"/>
        <v>106141</v>
      </c>
      <c r="DF1034" s="66"/>
      <c r="DG1034" s="69">
        <f t="shared" si="1843"/>
        <v>0</v>
      </c>
      <c r="DH1034" s="67">
        <f t="shared" si="1856"/>
        <v>441034</v>
      </c>
      <c r="DI1034" s="66"/>
      <c r="DJ1034" s="66">
        <f t="shared" si="1844"/>
        <v>0</v>
      </c>
      <c r="DK1034" s="67">
        <f t="shared" si="1907"/>
        <v>3768</v>
      </c>
      <c r="DM1034" s="206">
        <f t="shared" si="1845"/>
        <v>0</v>
      </c>
      <c r="DN1034" s="25">
        <f t="shared" si="1896"/>
        <v>0</v>
      </c>
      <c r="DO1034" s="5"/>
      <c r="DP1034" s="43">
        <f t="shared" si="1846"/>
        <v>0</v>
      </c>
      <c r="DQ1034" s="27">
        <f t="shared" si="1908"/>
        <v>6819.5</v>
      </c>
      <c r="DR1034" s="5"/>
      <c r="DS1034" s="43">
        <f t="shared" si="1847"/>
        <v>0</v>
      </c>
      <c r="DT1034" s="27">
        <f t="shared" si="1909"/>
        <v>4846</v>
      </c>
      <c r="DU1034" s="5"/>
      <c r="DV1034" s="43">
        <f t="shared" si="1848"/>
        <v>0</v>
      </c>
      <c r="DW1034" s="27">
        <f t="shared" si="1910"/>
        <v>4835</v>
      </c>
      <c r="DX1034" s="5"/>
      <c r="DY1034" s="22">
        <f t="shared" si="1849"/>
        <v>0</v>
      </c>
      <c r="DZ1034" s="25">
        <f t="shared" si="1911"/>
        <v>523</v>
      </c>
      <c r="EA1034" s="22"/>
      <c r="EB1034" s="22">
        <f t="shared" si="1850"/>
        <v>0</v>
      </c>
      <c r="EC1034" s="28">
        <f t="shared" si="1912"/>
        <v>369</v>
      </c>
      <c r="ED1034" s="5"/>
      <c r="EE1034" s="43">
        <f t="shared" si="1851"/>
        <v>0</v>
      </c>
      <c r="EF1034" s="27">
        <f t="shared" si="1913"/>
        <v>4769</v>
      </c>
      <c r="EG1034" s="66"/>
      <c r="EH1034" s="66">
        <f t="shared" si="1852"/>
        <v>0</v>
      </c>
      <c r="EI1034" s="67">
        <f t="shared" si="1914"/>
        <v>22617</v>
      </c>
      <c r="EJ1034" s="66"/>
      <c r="EK1034" s="66">
        <f t="shared" si="1807"/>
        <v>0</v>
      </c>
      <c r="EL1034" s="67">
        <f t="shared" si="1915"/>
        <v>21247</v>
      </c>
      <c r="EM1034" s="110">
        <f t="shared" si="1808"/>
        <v>191843.03591876003</v>
      </c>
    </row>
    <row r="1035" spans="1:143" ht="11.25" customHeight="1" x14ac:dyDescent="0.25">
      <c r="A1035" s="219">
        <v>46174</v>
      </c>
      <c r="B1035" s="187">
        <v>46179</v>
      </c>
      <c r="C1035" s="176">
        <v>8004998377</v>
      </c>
      <c r="D1035" s="17" t="s">
        <v>399</v>
      </c>
      <c r="E1035" s="18">
        <v>50</v>
      </c>
      <c r="F1035" s="19">
        <v>1</v>
      </c>
      <c r="G1035" s="20">
        <v>191516809215</v>
      </c>
      <c r="H1035" s="66"/>
      <c r="I1035" s="41">
        <f t="shared" si="1873"/>
        <v>0</v>
      </c>
      <c r="J1035" s="48">
        <f t="shared" si="1874"/>
        <v>116093</v>
      </c>
      <c r="K1035" s="66"/>
      <c r="L1035" s="41">
        <f t="shared" si="1875"/>
        <v>0</v>
      </c>
      <c r="M1035" s="48">
        <f t="shared" si="1886"/>
        <v>7752</v>
      </c>
      <c r="N1035" s="66"/>
      <c r="O1035" s="41">
        <f t="shared" si="1876"/>
        <v>0</v>
      </c>
      <c r="P1035" s="48">
        <f t="shared" si="1877"/>
        <v>160136</v>
      </c>
      <c r="Q1035" s="66"/>
      <c r="R1035" s="66">
        <f t="shared" si="1854"/>
        <v>0</v>
      </c>
      <c r="S1035" s="67">
        <f t="shared" si="1878"/>
        <v>100612</v>
      </c>
      <c r="T1035" s="66"/>
      <c r="U1035" s="66">
        <f t="shared" si="1865"/>
        <v>0</v>
      </c>
      <c r="V1035" s="67">
        <f t="shared" si="1818"/>
        <v>97035.6</v>
      </c>
      <c r="X1035" s="69">
        <f t="shared" si="1891"/>
        <v>0</v>
      </c>
      <c r="Y1035" s="67">
        <f t="shared" si="1819"/>
        <v>6245</v>
      </c>
      <c r="Z1035" s="66"/>
      <c r="AA1035" s="68">
        <f t="shared" si="1802"/>
        <v>0</v>
      </c>
      <c r="AB1035" s="67">
        <f t="shared" si="1820"/>
        <v>5897</v>
      </c>
      <c r="AC1035" s="66"/>
      <c r="AD1035" s="66">
        <f t="shared" si="1803"/>
        <v>0</v>
      </c>
      <c r="AE1035" s="67">
        <f t="shared" si="1821"/>
        <v>3738</v>
      </c>
      <c r="AF1035" s="66"/>
      <c r="AG1035" s="78">
        <f t="shared" si="1804"/>
        <v>0</v>
      </c>
      <c r="AH1035" s="79">
        <f t="shared" si="1822"/>
        <v>4534.5</v>
      </c>
      <c r="AI1035" s="66"/>
      <c r="AJ1035" s="68">
        <f t="shared" si="1861"/>
        <v>0</v>
      </c>
      <c r="AK1035" s="67">
        <f t="shared" si="1823"/>
        <v>22013</v>
      </c>
      <c r="AL1035" s="66"/>
      <c r="AM1035" s="68">
        <f t="shared" si="1805"/>
        <v>0</v>
      </c>
      <c r="AN1035" s="67">
        <f t="shared" si="1824"/>
        <v>8763.02</v>
      </c>
      <c r="AO1035" s="66"/>
      <c r="AP1035" s="68">
        <f t="shared" si="1892"/>
        <v>0</v>
      </c>
      <c r="AQ1035" s="67">
        <f t="shared" si="1825"/>
        <v>80645</v>
      </c>
      <c r="AR1035" s="66"/>
      <c r="AS1035" s="68">
        <f t="shared" si="1831"/>
        <v>0</v>
      </c>
      <c r="AT1035" s="67">
        <f t="shared" si="1826"/>
        <v>2020</v>
      </c>
      <c r="AU1035" s="66"/>
      <c r="AV1035" s="66">
        <f t="shared" si="1897"/>
        <v>0</v>
      </c>
      <c r="AW1035" s="42">
        <f t="shared" si="1871"/>
        <v>1336.8000000000013</v>
      </c>
      <c r="AX1035" s="66"/>
      <c r="AY1035" s="66">
        <f t="shared" si="1889"/>
        <v>56.000000000000007</v>
      </c>
      <c r="AZ1035" s="67">
        <f t="shared" si="1890"/>
        <v>1152.0999999999999</v>
      </c>
      <c r="BA1035" s="66"/>
      <c r="BB1035" s="68">
        <f t="shared" si="1898"/>
        <v>0</v>
      </c>
      <c r="BC1035" s="67">
        <f t="shared" si="1899"/>
        <v>376.33999999999986</v>
      </c>
      <c r="BD1035" s="66"/>
      <c r="BE1035" s="68">
        <f t="shared" si="1887"/>
        <v>0</v>
      </c>
      <c r="BF1035" s="67">
        <f t="shared" si="1888"/>
        <v>3747.0200000000018</v>
      </c>
      <c r="BG1035" s="66"/>
      <c r="BH1035" s="68">
        <f t="shared" si="1862"/>
        <v>0</v>
      </c>
      <c r="BI1035" s="67">
        <f t="shared" si="1863"/>
        <v>25257.099999999984</v>
      </c>
      <c r="BJ1035" s="66"/>
      <c r="BK1035" s="68">
        <f t="shared" si="1835"/>
        <v>0</v>
      </c>
      <c r="BL1035" s="67">
        <f t="shared" si="1900"/>
        <v>3680.6000000000004</v>
      </c>
      <c r="BM1035" s="66"/>
      <c r="BN1035" s="68">
        <f t="shared" si="1901"/>
        <v>0</v>
      </c>
      <c r="BO1035" s="67">
        <f t="shared" si="1902"/>
        <v>3909.9000000000019</v>
      </c>
      <c r="BP1035" s="66"/>
      <c r="BQ1035" s="68">
        <f t="shared" si="1882"/>
        <v>0</v>
      </c>
      <c r="BR1035" s="67">
        <f t="shared" si="1864"/>
        <v>-5127.6700000000128</v>
      </c>
      <c r="BS1035" s="66"/>
      <c r="BT1035" s="66">
        <f t="shared" si="1883"/>
        <v>0</v>
      </c>
      <c r="BU1035" s="67">
        <f>BU1034+BS1035-BT1035-100</f>
        <v>17325</v>
      </c>
      <c r="BV1035" s="66"/>
      <c r="BW1035" s="66">
        <f t="shared" si="1884"/>
        <v>0</v>
      </c>
      <c r="BX1035" s="67">
        <f>+BX1034+BV1035-BW1035-100</f>
        <v>81604</v>
      </c>
      <c r="BY1035" s="66"/>
      <c r="BZ1035" s="66">
        <f t="shared" si="1885"/>
        <v>0</v>
      </c>
      <c r="CA1035" s="67">
        <f>+CA1034+BY1035-BZ1035-100</f>
        <v>12805</v>
      </c>
      <c r="CB1035" s="66"/>
      <c r="CC1035" s="66">
        <f t="shared" si="1853"/>
        <v>0</v>
      </c>
      <c r="CD1035" s="67">
        <f t="shared" si="1855"/>
        <v>31639.64</v>
      </c>
      <c r="CE1035" s="66"/>
      <c r="CF1035" s="66">
        <f t="shared" si="1858"/>
        <v>0</v>
      </c>
      <c r="CG1035" s="67">
        <f t="shared" si="1903"/>
        <v>3663.6999999999994</v>
      </c>
      <c r="CH1035" s="66"/>
      <c r="CI1035" s="66">
        <f t="shared" si="1836"/>
        <v>0</v>
      </c>
      <c r="CJ1035" s="67">
        <f t="shared" si="1797"/>
        <v>6757.8</v>
      </c>
      <c r="CK1035" s="66"/>
      <c r="CL1035" s="68">
        <f t="shared" si="1867"/>
        <v>0</v>
      </c>
      <c r="CM1035" s="79">
        <f t="shared" si="1904"/>
        <v>4847.4799999999996</v>
      </c>
      <c r="CN1035" s="66"/>
      <c r="CO1035" s="68">
        <f t="shared" si="1838"/>
        <v>0</v>
      </c>
      <c r="CP1035" s="79">
        <f t="shared" si="1905"/>
        <v>3955</v>
      </c>
      <c r="CQ1035" s="66"/>
      <c r="CR1035" s="68">
        <f t="shared" si="1839"/>
        <v>0</v>
      </c>
      <c r="CS1035" s="79">
        <f t="shared" si="1869"/>
        <v>5186</v>
      </c>
      <c r="CT1035" s="66"/>
      <c r="CU1035" s="68">
        <f t="shared" si="1840"/>
        <v>0</v>
      </c>
      <c r="CV1035" s="79">
        <f t="shared" si="1906"/>
        <v>6929</v>
      </c>
      <c r="CW1035" s="66"/>
      <c r="CX1035" s="66">
        <f t="shared" si="1866"/>
        <v>0</v>
      </c>
      <c r="CY1035" s="40">
        <f t="shared" si="1859"/>
        <v>1186.9599999999982</v>
      </c>
      <c r="CZ1035" s="65"/>
      <c r="DA1035" s="66">
        <f t="shared" si="1841"/>
        <v>0</v>
      </c>
      <c r="DB1035" s="67">
        <f t="shared" si="1798"/>
        <v>59370</v>
      </c>
      <c r="DC1035" s="66"/>
      <c r="DD1035" s="66">
        <f t="shared" si="1842"/>
        <v>0</v>
      </c>
      <c r="DE1035" s="67">
        <f t="shared" si="1799"/>
        <v>106141</v>
      </c>
      <c r="DF1035" s="66"/>
      <c r="DG1035" s="69">
        <f t="shared" si="1843"/>
        <v>0</v>
      </c>
      <c r="DH1035" s="67">
        <f t="shared" si="1856"/>
        <v>441034</v>
      </c>
      <c r="DI1035" s="66"/>
      <c r="DJ1035" s="66">
        <f t="shared" si="1844"/>
        <v>0</v>
      </c>
      <c r="DK1035" s="67">
        <f t="shared" si="1907"/>
        <v>3768</v>
      </c>
      <c r="DM1035" s="206">
        <f t="shared" si="1845"/>
        <v>0</v>
      </c>
      <c r="DN1035" s="25">
        <f t="shared" si="1896"/>
        <v>0</v>
      </c>
      <c r="DO1035" s="5"/>
      <c r="DP1035" s="43">
        <f t="shared" si="1846"/>
        <v>0</v>
      </c>
      <c r="DQ1035" s="27">
        <f t="shared" si="1908"/>
        <v>6819.5</v>
      </c>
      <c r="DR1035" s="5"/>
      <c r="DS1035" s="43">
        <f t="shared" si="1847"/>
        <v>0</v>
      </c>
      <c r="DT1035" s="27">
        <f t="shared" si="1909"/>
        <v>4846</v>
      </c>
      <c r="DU1035" s="5"/>
      <c r="DV1035" s="43">
        <f t="shared" si="1848"/>
        <v>0</v>
      </c>
      <c r="DW1035" s="27">
        <f t="shared" si="1910"/>
        <v>4835</v>
      </c>
      <c r="DX1035" s="5"/>
      <c r="DY1035" s="22">
        <f t="shared" si="1849"/>
        <v>0</v>
      </c>
      <c r="DZ1035" s="25">
        <f t="shared" si="1911"/>
        <v>523</v>
      </c>
      <c r="EA1035" s="22"/>
      <c r="EB1035" s="22">
        <f t="shared" si="1850"/>
        <v>0</v>
      </c>
      <c r="EC1035" s="28">
        <f t="shared" si="1912"/>
        <v>369</v>
      </c>
      <c r="ED1035" s="5"/>
      <c r="EE1035" s="43">
        <f t="shared" si="1851"/>
        <v>0</v>
      </c>
      <c r="EF1035" s="27">
        <f t="shared" si="1913"/>
        <v>4769</v>
      </c>
      <c r="EG1035" s="66"/>
      <c r="EH1035" s="66">
        <f t="shared" si="1852"/>
        <v>0</v>
      </c>
      <c r="EI1035" s="67">
        <f t="shared" si="1914"/>
        <v>22617</v>
      </c>
      <c r="EJ1035" s="66"/>
      <c r="EK1035" s="66">
        <f t="shared" si="1807"/>
        <v>0</v>
      </c>
      <c r="EL1035" s="67">
        <f t="shared" si="1915"/>
        <v>21247</v>
      </c>
      <c r="EM1035" s="110">
        <f t="shared" si="1808"/>
        <v>192658.03591876003</v>
      </c>
    </row>
    <row r="1036" spans="1:143" ht="11.25" customHeight="1" x14ac:dyDescent="0.25">
      <c r="A1036" s="130">
        <v>46175</v>
      </c>
      <c r="B1036" s="185">
        <v>46200</v>
      </c>
      <c r="C1036" s="172">
        <v>4993</v>
      </c>
      <c r="D1036" s="113"/>
      <c r="E1036" s="114"/>
      <c r="F1036" s="201"/>
      <c r="G1036" s="116"/>
      <c r="H1036" s="117"/>
      <c r="I1036" s="118">
        <f t="shared" si="1873"/>
        <v>0</v>
      </c>
      <c r="J1036" s="119">
        <f t="shared" si="1874"/>
        <v>116093</v>
      </c>
      <c r="K1036" s="117"/>
      <c r="L1036" s="118">
        <f t="shared" si="1875"/>
        <v>0</v>
      </c>
      <c r="M1036" s="119">
        <f t="shared" si="1886"/>
        <v>7752</v>
      </c>
      <c r="N1036" s="117"/>
      <c r="O1036" s="118">
        <f t="shared" si="1876"/>
        <v>0</v>
      </c>
      <c r="P1036" s="119">
        <f t="shared" si="1877"/>
        <v>160136</v>
      </c>
      <c r="Q1036" s="117"/>
      <c r="R1036" s="117">
        <f t="shared" si="1854"/>
        <v>0</v>
      </c>
      <c r="S1036" s="117">
        <f t="shared" si="1878"/>
        <v>100612</v>
      </c>
      <c r="T1036" s="117"/>
      <c r="U1036" s="117">
        <f t="shared" si="1865"/>
        <v>0</v>
      </c>
      <c r="V1036" s="117">
        <f t="shared" si="1818"/>
        <v>97035.6</v>
      </c>
      <c r="W1036" s="121"/>
      <c r="X1036" s="120">
        <f t="shared" si="1891"/>
        <v>0</v>
      </c>
      <c r="Y1036" s="117">
        <f t="shared" si="1819"/>
        <v>6245</v>
      </c>
      <c r="Z1036" s="117"/>
      <c r="AA1036" s="121">
        <f t="shared" si="1802"/>
        <v>0</v>
      </c>
      <c r="AB1036" s="117">
        <f t="shared" si="1820"/>
        <v>5897</v>
      </c>
      <c r="AC1036" s="117"/>
      <c r="AD1036" s="117">
        <f t="shared" si="1803"/>
        <v>0</v>
      </c>
      <c r="AE1036" s="117">
        <f t="shared" si="1821"/>
        <v>3738</v>
      </c>
      <c r="AF1036" s="117"/>
      <c r="AG1036" s="116">
        <f t="shared" si="1804"/>
        <v>0</v>
      </c>
      <c r="AH1036" s="123">
        <f t="shared" si="1822"/>
        <v>4534.5</v>
      </c>
      <c r="AI1036" s="117"/>
      <c r="AJ1036" s="121">
        <f t="shared" si="1861"/>
        <v>0</v>
      </c>
      <c r="AK1036" s="117">
        <f t="shared" si="1823"/>
        <v>22013</v>
      </c>
      <c r="AL1036" s="117"/>
      <c r="AM1036" s="121">
        <f t="shared" si="1805"/>
        <v>0</v>
      </c>
      <c r="AN1036" s="117">
        <f t="shared" si="1824"/>
        <v>8763.02</v>
      </c>
      <c r="AO1036" s="117"/>
      <c r="AP1036" s="121">
        <f t="shared" si="1892"/>
        <v>0</v>
      </c>
      <c r="AQ1036" s="117">
        <f t="shared" si="1825"/>
        <v>80645</v>
      </c>
      <c r="AR1036" s="117"/>
      <c r="AS1036" s="121">
        <f t="shared" si="1831"/>
        <v>0</v>
      </c>
      <c r="AT1036" s="117">
        <f t="shared" si="1826"/>
        <v>2020</v>
      </c>
      <c r="AU1036" s="117"/>
      <c r="AV1036" s="117">
        <f t="shared" si="1897"/>
        <v>0</v>
      </c>
      <c r="AW1036" s="122">
        <f t="shared" si="1871"/>
        <v>1336.8000000000013</v>
      </c>
      <c r="AX1036" s="117"/>
      <c r="AY1036" s="117">
        <f t="shared" si="1889"/>
        <v>0</v>
      </c>
      <c r="AZ1036" s="117">
        <f t="shared" si="1890"/>
        <v>1152.0999999999999</v>
      </c>
      <c r="BA1036" s="117"/>
      <c r="BB1036" s="121">
        <f t="shared" si="1898"/>
        <v>0</v>
      </c>
      <c r="BC1036" s="117">
        <f t="shared" si="1899"/>
        <v>376.33999999999986</v>
      </c>
      <c r="BD1036" s="117"/>
      <c r="BE1036" s="121">
        <f t="shared" si="1887"/>
        <v>0</v>
      </c>
      <c r="BF1036" s="117">
        <f t="shared" si="1888"/>
        <v>3747.0200000000018</v>
      </c>
      <c r="BG1036" s="117"/>
      <c r="BH1036" s="121">
        <f t="shared" ref="BH1036:BH1067" si="1916">IF(OR(D1056="NPC06UZDB-GY026M",D1056="NPP06UZDB-GY010M",D1036="CO155E2-0CM018",D1036="CO155E2-0CM023",D1036="CO155E2-0CM026",D1036="NPP06UZDB-GY150C",D1036="NPP06UZDB-GY025M",D1036="NPC06UZDB-GY013M",D1036="NPP06UZDB-GY001M",D1036="NPP06UZDB-GY250C",D1036="NPC06UZDB-GY028M",D1036="NPC06UZDB-GY018M",D1036="NPC06UZDB-GY014M",D1036="NPC06UZDB-GY012M",D1036="NPC06UZDB-GY011M",D1036="NPC06UZDB-GY006M",D1036="CO155E2-0CM006",D1036="NPP06UZDB-GY005M",D1036="NPP06UZDB-GY005M",D1036="NPP06UZDB-GY003M",D1036="NPP06UZDB-GY002M",D1036="NPC06UZDB-GY025M",D1036="CO155E2-0CM020",D1036="CO155E2-0CM030",D1036="NPC06UZDB-GY350C",D1036="NPC06UZDB-GY030M",D1036="NPC06UZDB-GY020C",D1036="NPC06UZDB-GY030M",D1036="NPC06UZDB-GY350C",D1036="CO155E2-0CM007",D1036="NPC06UZDB-GY150C",D1036="NPC06UZDB-GY250C",D1036="NPC06UZDB-GY007M",D1036="CO155E2-0CC050",D1036="NPC06UZDB-GY006M",D1036="NPC06UZDB-GY008M",D1036="NPC06UZDB-GY050C",D1036="CO155E2-0CC250",D1036="NPC06UZDB-GY750C",D1036="NPC06UZDB-GY007M",D1036="NPC06UZDB-GY020M",D1036="CO155E2-0CC150",D1036="CO155E2-0CM015",D1036="CO155E2-0CM010",D1036="NPC06UZDB-GY450C",D1036="NPC06UZDB-GY015M",D1036="NPC06UZDB-GY150C",D1036="CO155E2-0CM001",D1036="CO155E2-0CM002",D1036="CO155E2-0CM003",D1036="CO155E2-0CM004",D1036="CO155E2-0CM005",D1036="CO155E2-0CM008",D1036="NPC06UZDB-GY010M",D1036="NPC06UZDB-GY001M",D1036="NPC06UZDB-GY002M",D1036="NPC06UZDB-GY003M",D1036="NPC06UZDB-GY004M",D1036="NPC06UZDB-GY005M",),E1036*(F1036+0.12),0)</f>
        <v>0</v>
      </c>
      <c r="BI1036" s="117">
        <f t="shared" si="1863"/>
        <v>25257.099999999984</v>
      </c>
      <c r="BJ1036" s="117"/>
      <c r="BK1036" s="121">
        <f t="shared" si="1835"/>
        <v>0</v>
      </c>
      <c r="BL1036" s="117">
        <f t="shared" si="1900"/>
        <v>3680.6000000000004</v>
      </c>
      <c r="BM1036" s="117"/>
      <c r="BN1036" s="121">
        <f t="shared" si="1901"/>
        <v>0</v>
      </c>
      <c r="BO1036" s="117">
        <f t="shared" si="1902"/>
        <v>3909.9000000000019</v>
      </c>
      <c r="BP1036" s="117"/>
      <c r="BQ1036" s="121">
        <f t="shared" si="1882"/>
        <v>0</v>
      </c>
      <c r="BR1036" s="117">
        <f t="shared" si="1864"/>
        <v>-5127.6700000000128</v>
      </c>
      <c r="BS1036" s="117"/>
      <c r="BT1036" s="117">
        <f t="shared" si="1883"/>
        <v>0</v>
      </c>
      <c r="BU1036" s="117">
        <f t="shared" ref="BU1036:BU1067" si="1917">BU1035+BS1036-BT1036</f>
        <v>17325</v>
      </c>
      <c r="BV1036" s="117"/>
      <c r="BW1036" s="117">
        <f t="shared" si="1884"/>
        <v>0</v>
      </c>
      <c r="BX1036" s="117">
        <f t="shared" ref="BX1036:BX1048" si="1918">+BX1035+BV1036-BW1036</f>
        <v>81604</v>
      </c>
      <c r="BY1036" s="117">
        <v>50000</v>
      </c>
      <c r="BZ1036" s="117">
        <f t="shared" si="1885"/>
        <v>0</v>
      </c>
      <c r="CA1036" s="117">
        <f t="shared" ref="CA1036:CA1067" si="1919">+CA1035+BY1036-BZ1036</f>
        <v>62805</v>
      </c>
      <c r="CB1036" s="117"/>
      <c r="CC1036" s="117">
        <f t="shared" si="1853"/>
        <v>0</v>
      </c>
      <c r="CD1036" s="117">
        <f t="shared" si="1855"/>
        <v>31639.64</v>
      </c>
      <c r="CE1036" s="117"/>
      <c r="CF1036" s="117">
        <f t="shared" si="1858"/>
        <v>0</v>
      </c>
      <c r="CG1036" s="117">
        <f t="shared" si="1903"/>
        <v>3663.6999999999994</v>
      </c>
      <c r="CH1036" s="117"/>
      <c r="CI1036" s="117">
        <f t="shared" si="1836"/>
        <v>0</v>
      </c>
      <c r="CJ1036" s="117">
        <f t="shared" si="1797"/>
        <v>6757.8</v>
      </c>
      <c r="CK1036" s="117"/>
      <c r="CL1036" s="121">
        <f t="shared" si="1867"/>
        <v>0</v>
      </c>
      <c r="CM1036" s="123">
        <f t="shared" si="1904"/>
        <v>4847.4799999999996</v>
      </c>
      <c r="CN1036" s="117"/>
      <c r="CO1036" s="121">
        <f t="shared" si="1838"/>
        <v>0</v>
      </c>
      <c r="CP1036" s="123">
        <f t="shared" si="1905"/>
        <v>3955</v>
      </c>
      <c r="CQ1036" s="117"/>
      <c r="CR1036" s="121">
        <f t="shared" si="1839"/>
        <v>0</v>
      </c>
      <c r="CS1036" s="123">
        <f t="shared" si="1869"/>
        <v>5186</v>
      </c>
      <c r="CT1036" s="117"/>
      <c r="CU1036" s="121">
        <f t="shared" si="1840"/>
        <v>0</v>
      </c>
      <c r="CV1036" s="123">
        <f t="shared" si="1906"/>
        <v>6929</v>
      </c>
      <c r="CW1036" s="117"/>
      <c r="CX1036" s="117">
        <f t="shared" si="1866"/>
        <v>0</v>
      </c>
      <c r="CY1036" s="116">
        <f t="shared" si="1859"/>
        <v>1186.9599999999982</v>
      </c>
      <c r="CZ1036" s="123"/>
      <c r="DA1036" s="117">
        <f t="shared" si="1841"/>
        <v>0</v>
      </c>
      <c r="DB1036" s="117">
        <f t="shared" si="1798"/>
        <v>59370</v>
      </c>
      <c r="DC1036" s="117"/>
      <c r="DD1036" s="117">
        <f t="shared" si="1842"/>
        <v>0</v>
      </c>
      <c r="DE1036" s="117">
        <f t="shared" si="1799"/>
        <v>106141</v>
      </c>
      <c r="DF1036" s="117"/>
      <c r="DG1036" s="120">
        <f t="shared" si="1843"/>
        <v>0</v>
      </c>
      <c r="DH1036" s="117">
        <f t="shared" si="1856"/>
        <v>441034</v>
      </c>
      <c r="DI1036" s="117"/>
      <c r="DJ1036" s="117">
        <f t="shared" si="1844"/>
        <v>0</v>
      </c>
      <c r="DK1036" s="117">
        <f t="shared" si="1907"/>
        <v>3768</v>
      </c>
      <c r="DL1036" s="211"/>
      <c r="DM1036" s="207">
        <f t="shared" si="1845"/>
        <v>0</v>
      </c>
      <c r="DN1036" s="125">
        <f t="shared" si="1896"/>
        <v>0</v>
      </c>
      <c r="DO1036" s="126"/>
      <c r="DP1036" s="127">
        <f t="shared" si="1846"/>
        <v>0</v>
      </c>
      <c r="DQ1036" s="128">
        <f t="shared" si="1908"/>
        <v>6819.5</v>
      </c>
      <c r="DR1036" s="126"/>
      <c r="DS1036" s="127">
        <f t="shared" si="1847"/>
        <v>0</v>
      </c>
      <c r="DT1036" s="128">
        <f t="shared" si="1909"/>
        <v>4846</v>
      </c>
      <c r="DU1036" s="126"/>
      <c r="DV1036" s="127">
        <f t="shared" si="1848"/>
        <v>0</v>
      </c>
      <c r="DW1036" s="128">
        <f t="shared" si="1910"/>
        <v>4835</v>
      </c>
      <c r="DX1036" s="126"/>
      <c r="DY1036" s="124">
        <f t="shared" si="1849"/>
        <v>0</v>
      </c>
      <c r="DZ1036" s="125">
        <f t="shared" si="1911"/>
        <v>523</v>
      </c>
      <c r="EA1036" s="124"/>
      <c r="EB1036" s="124">
        <f t="shared" si="1850"/>
        <v>0</v>
      </c>
      <c r="EC1036" s="129">
        <f t="shared" si="1912"/>
        <v>369</v>
      </c>
      <c r="ED1036" s="126"/>
      <c r="EE1036" s="127">
        <f t="shared" si="1851"/>
        <v>0</v>
      </c>
      <c r="EF1036" s="128">
        <f t="shared" si="1913"/>
        <v>4769</v>
      </c>
      <c r="EG1036" s="117"/>
      <c r="EH1036" s="117">
        <f t="shared" si="1852"/>
        <v>0</v>
      </c>
      <c r="EI1036" s="117">
        <f t="shared" si="1914"/>
        <v>22617</v>
      </c>
      <c r="EJ1036" s="117"/>
      <c r="EK1036" s="117">
        <f t="shared" si="1807"/>
        <v>0</v>
      </c>
      <c r="EL1036" s="117">
        <f t="shared" si="1915"/>
        <v>21247</v>
      </c>
      <c r="EM1036" s="131">
        <f t="shared" si="1808"/>
        <v>193808.03591876003</v>
      </c>
    </row>
    <row r="1037" spans="1:143" ht="11.25" customHeight="1" x14ac:dyDescent="0.25">
      <c r="A1037" s="130">
        <v>46175</v>
      </c>
      <c r="B1037" s="185">
        <v>46200</v>
      </c>
      <c r="C1037" s="172">
        <v>4993</v>
      </c>
      <c r="D1037" s="113"/>
      <c r="E1037" s="114"/>
      <c r="F1037" s="201"/>
      <c r="G1037" s="116"/>
      <c r="H1037" s="117"/>
      <c r="I1037" s="118">
        <f t="shared" si="1873"/>
        <v>0</v>
      </c>
      <c r="J1037" s="119">
        <f t="shared" si="1874"/>
        <v>116093</v>
      </c>
      <c r="K1037" s="117"/>
      <c r="L1037" s="118">
        <f t="shared" si="1875"/>
        <v>0</v>
      </c>
      <c r="M1037" s="119">
        <f t="shared" si="1886"/>
        <v>7752</v>
      </c>
      <c r="N1037" s="117"/>
      <c r="O1037" s="118">
        <f t="shared" si="1876"/>
        <v>0</v>
      </c>
      <c r="P1037" s="119">
        <f t="shared" si="1877"/>
        <v>160136</v>
      </c>
      <c r="Q1037" s="117"/>
      <c r="R1037" s="117">
        <f t="shared" si="1854"/>
        <v>0</v>
      </c>
      <c r="S1037" s="117">
        <f t="shared" si="1878"/>
        <v>100612</v>
      </c>
      <c r="T1037" s="117"/>
      <c r="U1037" s="117">
        <f t="shared" si="1865"/>
        <v>0</v>
      </c>
      <c r="V1037" s="117">
        <f t="shared" si="1818"/>
        <v>97035.6</v>
      </c>
      <c r="W1037" s="121"/>
      <c r="X1037" s="120">
        <f t="shared" si="1891"/>
        <v>0</v>
      </c>
      <c r="Y1037" s="117">
        <f t="shared" si="1819"/>
        <v>6245</v>
      </c>
      <c r="Z1037" s="117"/>
      <c r="AA1037" s="121">
        <f t="shared" si="1802"/>
        <v>0</v>
      </c>
      <c r="AB1037" s="117">
        <f t="shared" si="1820"/>
        <v>5897</v>
      </c>
      <c r="AC1037" s="117"/>
      <c r="AD1037" s="117">
        <f t="shared" si="1803"/>
        <v>0</v>
      </c>
      <c r="AE1037" s="117">
        <f t="shared" si="1821"/>
        <v>3738</v>
      </c>
      <c r="AF1037" s="117"/>
      <c r="AG1037" s="116">
        <f t="shared" si="1804"/>
        <v>0</v>
      </c>
      <c r="AH1037" s="123">
        <f t="shared" si="1822"/>
        <v>4534.5</v>
      </c>
      <c r="AI1037" s="117"/>
      <c r="AJ1037" s="121">
        <f t="shared" si="1861"/>
        <v>0</v>
      </c>
      <c r="AK1037" s="117">
        <f t="shared" si="1823"/>
        <v>22013</v>
      </c>
      <c r="AL1037" s="117"/>
      <c r="AM1037" s="121">
        <f t="shared" si="1805"/>
        <v>0</v>
      </c>
      <c r="AN1037" s="117">
        <f t="shared" si="1824"/>
        <v>8763.02</v>
      </c>
      <c r="AO1037" s="117"/>
      <c r="AP1037" s="121">
        <f t="shared" si="1892"/>
        <v>0</v>
      </c>
      <c r="AQ1037" s="117">
        <f t="shared" si="1825"/>
        <v>80645</v>
      </c>
      <c r="AR1037" s="117"/>
      <c r="AS1037" s="121">
        <f t="shared" si="1831"/>
        <v>0</v>
      </c>
      <c r="AT1037" s="117">
        <f t="shared" si="1826"/>
        <v>2020</v>
      </c>
      <c r="AU1037" s="117"/>
      <c r="AV1037" s="117">
        <f t="shared" si="1897"/>
        <v>0</v>
      </c>
      <c r="AW1037" s="122">
        <f t="shared" si="1871"/>
        <v>1336.8000000000013</v>
      </c>
      <c r="AX1037" s="117"/>
      <c r="AY1037" s="117">
        <f t="shared" si="1889"/>
        <v>0</v>
      </c>
      <c r="AZ1037" s="117">
        <f t="shared" si="1890"/>
        <v>1152.0999999999999</v>
      </c>
      <c r="BA1037" s="117"/>
      <c r="BB1037" s="121">
        <f t="shared" si="1898"/>
        <v>0</v>
      </c>
      <c r="BC1037" s="117">
        <f t="shared" si="1899"/>
        <v>376.33999999999986</v>
      </c>
      <c r="BD1037" s="117"/>
      <c r="BE1037" s="121">
        <f t="shared" si="1887"/>
        <v>0</v>
      </c>
      <c r="BF1037" s="117">
        <f t="shared" si="1888"/>
        <v>3747.0200000000018</v>
      </c>
      <c r="BG1037" s="117"/>
      <c r="BH1037" s="121">
        <f t="shared" si="1916"/>
        <v>0</v>
      </c>
      <c r="BI1037" s="117">
        <f t="shared" si="1863"/>
        <v>25257.099999999984</v>
      </c>
      <c r="BJ1037" s="117"/>
      <c r="BK1037" s="121">
        <f t="shared" si="1835"/>
        <v>0</v>
      </c>
      <c r="BL1037" s="117">
        <f t="shared" si="1900"/>
        <v>3680.6000000000004</v>
      </c>
      <c r="BM1037" s="117"/>
      <c r="BN1037" s="121">
        <f t="shared" si="1901"/>
        <v>0</v>
      </c>
      <c r="BO1037" s="117">
        <f t="shared" si="1902"/>
        <v>3909.9000000000019</v>
      </c>
      <c r="BP1037" s="117"/>
      <c r="BQ1037" s="121">
        <f t="shared" si="1882"/>
        <v>0</v>
      </c>
      <c r="BR1037" s="117">
        <f t="shared" si="1864"/>
        <v>-5127.6700000000128</v>
      </c>
      <c r="BS1037" s="117">
        <v>50000</v>
      </c>
      <c r="BT1037" s="117">
        <f t="shared" si="1883"/>
        <v>0</v>
      </c>
      <c r="BU1037" s="117">
        <f t="shared" si="1917"/>
        <v>67325</v>
      </c>
      <c r="BV1037" s="117"/>
      <c r="BW1037" s="117">
        <f t="shared" si="1884"/>
        <v>0</v>
      </c>
      <c r="BX1037" s="117">
        <f t="shared" si="1918"/>
        <v>81604</v>
      </c>
      <c r="BY1037" s="117"/>
      <c r="BZ1037" s="117">
        <v>0</v>
      </c>
      <c r="CA1037" s="117">
        <f t="shared" si="1919"/>
        <v>62805</v>
      </c>
      <c r="CB1037" s="117"/>
      <c r="CC1037" s="117">
        <f t="shared" si="1853"/>
        <v>0</v>
      </c>
      <c r="CD1037" s="117">
        <f t="shared" si="1855"/>
        <v>31639.64</v>
      </c>
      <c r="CE1037" s="117"/>
      <c r="CF1037" s="117">
        <f t="shared" si="1858"/>
        <v>0</v>
      </c>
      <c r="CG1037" s="117">
        <f t="shared" si="1903"/>
        <v>3663.6999999999994</v>
      </c>
      <c r="CH1037" s="117"/>
      <c r="CI1037" s="117">
        <f t="shared" si="1836"/>
        <v>0</v>
      </c>
      <c r="CJ1037" s="117">
        <f t="shared" ref="CJ1037:CJ1100" si="1920">+CJ1036+CH1037-CI1037</f>
        <v>6757.8</v>
      </c>
      <c r="CK1037" s="117"/>
      <c r="CL1037" s="121">
        <f t="shared" si="1867"/>
        <v>0</v>
      </c>
      <c r="CM1037" s="123">
        <f t="shared" si="1904"/>
        <v>4847.4799999999996</v>
      </c>
      <c r="CN1037" s="117"/>
      <c r="CO1037" s="121">
        <f t="shared" si="1838"/>
        <v>0</v>
      </c>
      <c r="CP1037" s="123">
        <f t="shared" si="1905"/>
        <v>3955</v>
      </c>
      <c r="CQ1037" s="117"/>
      <c r="CR1037" s="121">
        <f t="shared" si="1839"/>
        <v>0</v>
      </c>
      <c r="CS1037" s="123">
        <f t="shared" si="1869"/>
        <v>5186</v>
      </c>
      <c r="CT1037" s="117"/>
      <c r="CU1037" s="121">
        <f t="shared" si="1840"/>
        <v>0</v>
      </c>
      <c r="CV1037" s="123">
        <f t="shared" si="1906"/>
        <v>6929</v>
      </c>
      <c r="CW1037" s="117"/>
      <c r="CX1037" s="117">
        <f t="shared" si="1866"/>
        <v>0</v>
      </c>
      <c r="CY1037" s="116">
        <f t="shared" si="1859"/>
        <v>1186.9599999999982</v>
      </c>
      <c r="CZ1037" s="123"/>
      <c r="DA1037" s="117">
        <f t="shared" si="1841"/>
        <v>0</v>
      </c>
      <c r="DB1037" s="117">
        <f t="shared" ref="DB1037:DB1100" si="1921">+DB1036+CZ1037-DA1037</f>
        <v>59370</v>
      </c>
      <c r="DC1037" s="117"/>
      <c r="DD1037" s="117">
        <f t="shared" si="1842"/>
        <v>0</v>
      </c>
      <c r="DE1037" s="117">
        <f t="shared" ref="DE1037:DE1100" si="1922">+DE1036+DC1037-DD1037</f>
        <v>106141</v>
      </c>
      <c r="DF1037" s="117"/>
      <c r="DG1037" s="120">
        <f t="shared" si="1843"/>
        <v>0</v>
      </c>
      <c r="DH1037" s="117">
        <f t="shared" si="1856"/>
        <v>441034</v>
      </c>
      <c r="DI1037" s="117"/>
      <c r="DJ1037" s="117">
        <f t="shared" si="1844"/>
        <v>0</v>
      </c>
      <c r="DK1037" s="117">
        <f t="shared" si="1907"/>
        <v>3768</v>
      </c>
      <c r="DL1037" s="211"/>
      <c r="DM1037" s="207">
        <f t="shared" si="1845"/>
        <v>0</v>
      </c>
      <c r="DN1037" s="125">
        <f t="shared" si="1896"/>
        <v>0</v>
      </c>
      <c r="DO1037" s="126"/>
      <c r="DP1037" s="127">
        <f t="shared" si="1846"/>
        <v>0</v>
      </c>
      <c r="DQ1037" s="128">
        <f t="shared" si="1908"/>
        <v>6819.5</v>
      </c>
      <c r="DR1037" s="126"/>
      <c r="DS1037" s="127">
        <f t="shared" si="1847"/>
        <v>0</v>
      </c>
      <c r="DT1037" s="128">
        <f t="shared" si="1909"/>
        <v>4846</v>
      </c>
      <c r="DU1037" s="126"/>
      <c r="DV1037" s="127">
        <f t="shared" si="1848"/>
        <v>0</v>
      </c>
      <c r="DW1037" s="128">
        <f t="shared" si="1910"/>
        <v>4835</v>
      </c>
      <c r="DX1037" s="126"/>
      <c r="DY1037" s="124">
        <f t="shared" si="1849"/>
        <v>0</v>
      </c>
      <c r="DZ1037" s="125">
        <f t="shared" si="1911"/>
        <v>523</v>
      </c>
      <c r="EA1037" s="124"/>
      <c r="EB1037" s="124">
        <f t="shared" si="1850"/>
        <v>0</v>
      </c>
      <c r="EC1037" s="129">
        <f t="shared" si="1912"/>
        <v>369</v>
      </c>
      <c r="ED1037" s="126"/>
      <c r="EE1037" s="127">
        <f t="shared" si="1851"/>
        <v>0</v>
      </c>
      <c r="EF1037" s="128">
        <f t="shared" si="1913"/>
        <v>4769</v>
      </c>
      <c r="EG1037" s="117"/>
      <c r="EH1037" s="117">
        <f t="shared" si="1852"/>
        <v>0</v>
      </c>
      <c r="EI1037" s="117">
        <f t="shared" si="1914"/>
        <v>22617</v>
      </c>
      <c r="EJ1037" s="117"/>
      <c r="EK1037" s="117">
        <f t="shared" si="1807"/>
        <v>0</v>
      </c>
      <c r="EL1037" s="117">
        <f t="shared" si="1915"/>
        <v>21247</v>
      </c>
      <c r="EM1037" s="131">
        <f t="shared" si="1808"/>
        <v>201830.58891876004</v>
      </c>
    </row>
    <row r="1038" spans="1:143" ht="11.25" customHeight="1" x14ac:dyDescent="0.25">
      <c r="A1038" s="130">
        <v>46175</v>
      </c>
      <c r="B1038" s="185">
        <v>46200</v>
      </c>
      <c r="C1038" s="172">
        <v>4993</v>
      </c>
      <c r="D1038" s="113"/>
      <c r="E1038" s="114"/>
      <c r="F1038" s="115"/>
      <c r="G1038" s="116"/>
      <c r="H1038" s="117"/>
      <c r="I1038" s="118">
        <f t="shared" si="1873"/>
        <v>0</v>
      </c>
      <c r="J1038" s="119">
        <f t="shared" si="1874"/>
        <v>116093</v>
      </c>
      <c r="K1038" s="117"/>
      <c r="L1038" s="118">
        <f t="shared" si="1875"/>
        <v>0</v>
      </c>
      <c r="M1038" s="119">
        <f t="shared" si="1886"/>
        <v>7752</v>
      </c>
      <c r="N1038" s="117"/>
      <c r="O1038" s="118">
        <f t="shared" si="1876"/>
        <v>0</v>
      </c>
      <c r="P1038" s="119">
        <f t="shared" si="1877"/>
        <v>160136</v>
      </c>
      <c r="Q1038" s="117"/>
      <c r="R1038" s="117">
        <f t="shared" si="1854"/>
        <v>0</v>
      </c>
      <c r="S1038" s="117">
        <f t="shared" si="1878"/>
        <v>100612</v>
      </c>
      <c r="T1038" s="117"/>
      <c r="U1038" s="117">
        <f t="shared" si="1865"/>
        <v>0</v>
      </c>
      <c r="V1038" s="117">
        <f t="shared" si="1818"/>
        <v>97035.6</v>
      </c>
      <c r="W1038" s="121"/>
      <c r="X1038" s="120">
        <f t="shared" si="1891"/>
        <v>0</v>
      </c>
      <c r="Y1038" s="117">
        <f t="shared" si="1819"/>
        <v>6245</v>
      </c>
      <c r="Z1038" s="117"/>
      <c r="AA1038" s="121">
        <f t="shared" si="1802"/>
        <v>0</v>
      </c>
      <c r="AB1038" s="117">
        <f t="shared" si="1820"/>
        <v>5897</v>
      </c>
      <c r="AC1038" s="117"/>
      <c r="AD1038" s="117">
        <f t="shared" si="1803"/>
        <v>0</v>
      </c>
      <c r="AE1038" s="117">
        <f t="shared" si="1821"/>
        <v>3738</v>
      </c>
      <c r="AF1038" s="117"/>
      <c r="AG1038" s="116">
        <f t="shared" si="1804"/>
        <v>0</v>
      </c>
      <c r="AH1038" s="123">
        <f t="shared" si="1822"/>
        <v>4534.5</v>
      </c>
      <c r="AI1038" s="117"/>
      <c r="AJ1038" s="121">
        <f t="shared" si="1861"/>
        <v>0</v>
      </c>
      <c r="AK1038" s="117">
        <f t="shared" si="1823"/>
        <v>22013</v>
      </c>
      <c r="AL1038" s="117"/>
      <c r="AM1038" s="121">
        <f t="shared" si="1805"/>
        <v>0</v>
      </c>
      <c r="AN1038" s="117">
        <f t="shared" si="1824"/>
        <v>8763.02</v>
      </c>
      <c r="AO1038" s="117"/>
      <c r="AP1038" s="121">
        <f t="shared" si="1892"/>
        <v>0</v>
      </c>
      <c r="AQ1038" s="117">
        <f t="shared" si="1825"/>
        <v>80645</v>
      </c>
      <c r="AR1038" s="117"/>
      <c r="AS1038" s="121">
        <f t="shared" si="1831"/>
        <v>0</v>
      </c>
      <c r="AT1038" s="117">
        <f t="shared" si="1826"/>
        <v>2020</v>
      </c>
      <c r="AU1038" s="117"/>
      <c r="AV1038" s="117">
        <f t="shared" si="1897"/>
        <v>0</v>
      </c>
      <c r="AW1038" s="122">
        <f t="shared" si="1871"/>
        <v>1336.8000000000013</v>
      </c>
      <c r="AX1038" s="117"/>
      <c r="AY1038" s="117">
        <f t="shared" si="1889"/>
        <v>0</v>
      </c>
      <c r="AZ1038" s="117">
        <f t="shared" si="1890"/>
        <v>1152.0999999999999</v>
      </c>
      <c r="BA1038" s="117"/>
      <c r="BB1038" s="121">
        <f t="shared" si="1898"/>
        <v>0</v>
      </c>
      <c r="BC1038" s="117">
        <f t="shared" si="1899"/>
        <v>376.33999999999986</v>
      </c>
      <c r="BD1038" s="117"/>
      <c r="BE1038" s="121">
        <f t="shared" si="1887"/>
        <v>0</v>
      </c>
      <c r="BF1038" s="117">
        <f t="shared" si="1888"/>
        <v>3747.0200000000018</v>
      </c>
      <c r="BG1038" s="117"/>
      <c r="BH1038" s="121">
        <f t="shared" si="1916"/>
        <v>0</v>
      </c>
      <c r="BI1038" s="117">
        <f t="shared" si="1863"/>
        <v>25257.099999999984</v>
      </c>
      <c r="BJ1038" s="117"/>
      <c r="BK1038" s="121">
        <f t="shared" si="1835"/>
        <v>0</v>
      </c>
      <c r="BL1038" s="117">
        <f t="shared" si="1900"/>
        <v>3680.6000000000004</v>
      </c>
      <c r="BM1038" s="117"/>
      <c r="BN1038" s="121">
        <f t="shared" si="1901"/>
        <v>0</v>
      </c>
      <c r="BO1038" s="117">
        <f t="shared" si="1902"/>
        <v>3909.9000000000019</v>
      </c>
      <c r="BP1038" s="117">
        <v>24230</v>
      </c>
      <c r="BQ1038" s="121">
        <v>0</v>
      </c>
      <c r="BR1038" s="117">
        <f t="shared" si="1864"/>
        <v>19102.329999999987</v>
      </c>
      <c r="BS1038" s="117"/>
      <c r="BT1038" s="117">
        <f t="shared" si="1883"/>
        <v>0</v>
      </c>
      <c r="BU1038" s="117">
        <f t="shared" si="1917"/>
        <v>67325</v>
      </c>
      <c r="BV1038" s="117"/>
      <c r="BW1038" s="117">
        <f t="shared" si="1884"/>
        <v>0</v>
      </c>
      <c r="BX1038" s="117">
        <f t="shared" si="1918"/>
        <v>81604</v>
      </c>
      <c r="BY1038" s="117"/>
      <c r="BZ1038" s="117">
        <f t="shared" ref="BZ1038:BZ1046" si="1923">IF(OR(D1038="CO155E2-0CM020",D1038="NPC06UZDB-YL020M",D1038="NPC06UZDB-OR050C",D1038="NPC06UZDB-WT020C",D1038="CO155E2-0ZC750",D1038="CO155E2-09M008",D1038="NPC06UZDB-BL011M",D1038="NPC06UZDB-OR008M",D1038="NPC06UZDB-WT450C",D1038="NPC06UZDB-GN015M",D1038="NPC06UZDB-RD015M",D1038="NPC06UZDB-YL004M",D1038="CO155E2-07C150",D1038="NPC06UZDB-WT015C",D1038="NPC06UZDB-GY350C",D1038="NPC06UZDB-OR350C",D1038="NPC06UZDB-YL003M",D1038="CO155E2-0MC150 ",D1038="NPC06UZDB-YL250C",D1038="CO155E2-09C050",D1038="NPC06UZDB-GN250C",D1038="NPC06UZDB-BL250C",D1038="NPC06UZDB-WT004M",D1038="NPC06UZDB-BL009M",D1038="NPC06UZDB-GY020C",D1038="NPC06UZDB-GN020C",D1038="NPC06UZDB-RD020C",D1038="NPC06UZDB-YL020C",D1038="NPC06UZDB-GY030M",D1038="CO155E2-0MC250",D1038="CO155E2-0MC150",D1038="NPC06UZDB-BL020C",D1038="NPC06UZDB-OR150C",D1038="NPC06UZDB-BL012M",D1038="NPC06UZDB-BK350C",D1038="NPC06UZDB-GN350C",D1038="NPC06UZDB-GN450C",D1038="NPC06UZDB-GY350C",D1038="NPC06UZDB-OR350C",D1038="NPC06UZDB-YL350C",D1038="CO155E2-0CM007",D1038="NPC06UZDB-GN007M",D1038="NPC06UZDB-GY150C",D1038="NPC06UZDB-BL015C",D1038="NPC06UZDB-BL030C",D1038="NPC06UZDB-BL013M",D1038="NPC06UZDB-WT016M",D1038="CO155E2-0ZC050",D1038="CO155E2-0ZC250",D1038="CO155E2-0ZM009",D1038="CO155E2-0ZM008",D1038="CO155E2-0ZM006",D1038="CO155E2-0ZM012",D1038="NPC06UZDB-BK016M",D1038="NPC06UZDB-BK011M",D1038="NPC06UZDB-GY250C",D1038="NPC06UZDB-GY007M",D1038="CO155E2-07M015",D1038="CO155E2-0ZM004",D1038="CO155E2-09M004",D1038="CO155E2-0CC050",D1038="CO155E2-09M015",D1038="CO155E2-0ZC150",D1038="CO155E2-01M007",D1038="CO155E2-07M010",D1038="NPC06UZDB-YL050C",D1038="NPC06UZDB-OR007M",D1038="NPC06UZDB-GN050C",D1038="NPC06UZDB-WT012M",D1038="NPC06UZDB-GY006M",D1038="NPC06UZDB-GY008M",D1038="CO155E2-0ZM015",D1038="NPC06UZDB-RD050C",D1038="NPC06UZDB-RD150C",D1038="NPC06UZDB-WT009M",D1038="CO155E2-01M004",D1038="NPC06UZDB-OR015M",D1038="NPC06UZDB-GN750C",D1038="NPC06UZDB-WT750C",D1038="CO155E2-0MM010",D1038="CO155E2-07M005",D1038="CO155E2-07M007",D1038="NPC06UZDB-BK750C",D1038="CO155E2-07C050",D1038="CO155E2-01M007",D1038="CO155E2-0MC050",D1038="NPC06UZDB-BK010M",D1038="NPC06UZDB-BK150C",D1038="NPC06UZDB-BK250C",D1038="NPC06UZDB-RD750C",D1038="NPC06UZDB-WT030M",D1038="CO155E2-01C050",D1038="CO155E2-08C750",D1038="NPC06UZDB-WT050M",D1038="NPC06UZDB-GY050C",D1038="CO155E2-0ZM010",D1038="NPC06UZDB-BK007M",D1038="CO155E2-0CC250",D1038="NPC06UZDB-WT007M",D1038="CO155E2-06C150",D1038="NPC06UZDB-WT025M",D1038="NPC06UZDB-WT025C",D1038="NPC06UZDB-GY750C",D1038="NPC06UZDB-WT250C",D1038="CO155E2-09M010",D1038="CO155E2-06M001",D1038="CO155E2-0ZM005",D1038="NPC06UZDB-YL010M",D1038="NPC06UZDB-GN150C",D1038="NPC06UZDB-RD005M",D1038="NPC06UZDB-GY007M",D1038="NPC06UZDB-GY020M",D1038="NPC06UZDB-YL005M",D1038="NPC06UZDB-YL007M",D1038="NPC06UZDB-YL150C",D1038="NPC06UZDB-OR750C",D1038="CO155E2-0ZC150",D1038="CO155E2-0ZM015",D1038="NPC06UZDB-OR020M",D1038="CO155E2-09M015",D1038="CO155E2-0MM015",D1038="CO155E2-01C150",D1038="CO155E2-01C250",D1038="CO155E2-01M015",D1038="CO155E2-07C150",D1038="CO155E2-08C250",D1038="CO155E2-09C150",D1038="CO155E2-0CC150",D1038="CO155E2-0CM015",D1038="CO155E2-01M003",D1038="CO155E2-01M005",D1038="NPC06UZDB-GN020M",D1038="CO155E2-09M005",D1038="NPC06UZDB-BK005M",D1038="NPC06UZDB-BL020M",D1038="NPC06UZDB-RD010M",D1038="NPC06UZDB-RD020M",D1038="CO155E2-08M015",D1038="CO155E2-08C150",D1038="CO155E2-01M001",D1038="CO155E2-01M002",D1038="CO155E2-06M003",D1038="CO155E2-07M001",D1038="CO155E2-09M003",D1038="CO155E2-09M001",D1038="CO155E2-09M007",D1038="CO155E2-0ZM003",D1038="CO155E2-0MM003",D1038="CO155E2-0MM005",D1038="CO155E2-0MM007",D1038="CO155E2-0ZM007",D1038="CO155E2-01M010",D1038="NPC06UZDB-WT150C",D1038="NPC06UZDB-WT050C",D1038="CO155E2-0CM010",D1038="CO155E2-08F008",D1038="CO155E2-08F005",D1038="CO155E2-08C050",D1038="NPC06UZDB-BL750C",D1038="CO155E2-07M003",D1038="NPC06UZDB-BL150C",D1038="NPC06UZDB-BL020M",D1038="NPC06UZDB-BL050C",D1038="NPC06UZDB-BL008M",D1038="NPC06UZDB-BL006M",D1038="NPC06UZDB-GY450C",D1038="NPC06UZDB-GY015M",D1038="NPC06UZDB-GY150C",D1038="NPC06UZDB-BL010M",D1038="NPC06UZDB-GN010M",D1038="NPC06UZDB-BK050C",D1038="NPC06UZDB-GN125C",D1038="NPC06UZDB-GN012M",D1038="NPC06UZDB-BK001M",D1038="NPC06UZDB-BL007M",D1038="NPC06UZDB-GY450C",D1038="NPC06UZDB-OR050C",D1038="CO155E2-0MM001",D1038="CO155E2-06M002",D1038="CO155E2-0MM002",D1038="NPC06UZDB-GN001M",D1038="NPC06UZDB-GN002M",D1038="NPC06UZDB-GN003M",D1038="NPC06UZDB-GN004M",D1038="NPC06UZDB-GN005M",D1038="NPC06UZDB-GN006M",D1038="NPC06UZDB-WT050C",D1038="NPC06UZDB-OR001M",D1038="NPC06UZDB-OR002M",D1038="NPC06UZDB-OR003M",D1038="NPC06UZDB-OR004M",D1038="NPC06UZDB-OR005M",D1038="NPC06UZDB-OR006M",D1038="NPC06UZDB-OR010M",D1038="CO155E2-07M002",D1038="NPC06UZDB-RD001M",D1038="NPC06UZDB-RD002M",D1038="NPC06UZDB-RD002M",D1038="NPC06UZDB-RD003M",D1038="NPC06UZDB-RD004M",D1038="CO155E2-0ZM001",D1038="CO155E2-0ZM002",D1038="NPC06UZDB-BK002M",D1038="NPC06UZDB-BK003M",D1038="NPC06UZDB-BL001M",D1038="NPC06UZDB-BL002M",D1038="NPC06UZDB-BL003M",D1038="NPC06UZDB-BL004M",D1038="NPC06UZDB-BL005M",D1038="NPC06UZDB-BL015M",D1038="NPC06UZDB-GY010M",D1038="NPC06UZDB-GY001M",D1038="NPC06UZDB-GY002M",D1038="NPC06UZDB-GY003M",D1038="NPC06UZDB-GY004M",D1038="NPC06UZDB-GY005M",D1038="NPC06UZDB-YL001M",D1038="NPC06UZDB-YL002M",D1038="NPC06UZDB-YL003M",D1038="CO155E2-0CM001",D1038="CO155E2-0CM002",D1038="CO155E2-0CM003",D1038="CO155E2-0CM004",D1038="CO155E2-0CM005",D1038="CO155E2-08M001",D1038="CO155E2-08M002",D1038="CO155E2-08M003",D1038="CO155E2-08M004",D1038="CO155E2-08M005",D1038="CO155E2-08M006",D1038="CO155E2-08M007",D1038="CO155E2-08M008",D1038="CO155E2-08M009",D1038="CO155E2-08M010",D1038="CO155E2-08M020",D1038="CO155E2-0ZM001",D1038="CO155E2-0ZM002",D1038="CO155E2-09M002",D1038="NPC06UZDB-WT001M",D1038="NPC06UZDB-WT002M",D1038="NPC06UZDB-WT003M",D1038="NPC06UZDB-WT004M",D1038="NPC06UZDB-WT005M",D1038="NPC06UZDB-WT006M",D1038="NPC06UZDB-WT008M",D1038="NPC06UZDB-WT010M",D1038="NPC06UZDB-WT015M",D1038="NPC06UZDB-WT020M",),E1038*2,0)</f>
        <v>0</v>
      </c>
      <c r="CA1038" s="117">
        <f t="shared" si="1919"/>
        <v>62805</v>
      </c>
      <c r="CB1038" s="117"/>
      <c r="CC1038" s="117">
        <f t="shared" si="1853"/>
        <v>0</v>
      </c>
      <c r="CD1038" s="117">
        <f t="shared" si="1855"/>
        <v>31639.64</v>
      </c>
      <c r="CE1038" s="117"/>
      <c r="CF1038" s="117">
        <f t="shared" si="1858"/>
        <v>0</v>
      </c>
      <c r="CG1038" s="117">
        <f t="shared" si="1903"/>
        <v>3663.6999999999994</v>
      </c>
      <c r="CH1038" s="117"/>
      <c r="CI1038" s="117">
        <f t="shared" si="1836"/>
        <v>0</v>
      </c>
      <c r="CJ1038" s="117">
        <f t="shared" si="1920"/>
        <v>6757.8</v>
      </c>
      <c r="CK1038" s="117"/>
      <c r="CL1038" s="121">
        <f t="shared" si="1867"/>
        <v>0</v>
      </c>
      <c r="CM1038" s="123">
        <f t="shared" si="1904"/>
        <v>4847.4799999999996</v>
      </c>
      <c r="CN1038" s="117"/>
      <c r="CO1038" s="121">
        <f t="shared" si="1838"/>
        <v>0</v>
      </c>
      <c r="CP1038" s="123">
        <f t="shared" si="1905"/>
        <v>3955</v>
      </c>
      <c r="CQ1038" s="117"/>
      <c r="CR1038" s="121">
        <f t="shared" si="1839"/>
        <v>0</v>
      </c>
      <c r="CS1038" s="123">
        <f t="shared" si="1869"/>
        <v>5186</v>
      </c>
      <c r="CT1038" s="117"/>
      <c r="CU1038" s="121">
        <f t="shared" si="1840"/>
        <v>0</v>
      </c>
      <c r="CV1038" s="123">
        <f t="shared" si="1906"/>
        <v>6929</v>
      </c>
      <c r="CW1038" s="117"/>
      <c r="CX1038" s="117">
        <f t="shared" si="1866"/>
        <v>0</v>
      </c>
      <c r="CY1038" s="116">
        <f t="shared" si="1859"/>
        <v>1186.9599999999982</v>
      </c>
      <c r="CZ1038" s="123"/>
      <c r="DA1038" s="117">
        <f t="shared" si="1841"/>
        <v>0</v>
      </c>
      <c r="DB1038" s="117">
        <f t="shared" si="1921"/>
        <v>59370</v>
      </c>
      <c r="DC1038" s="117"/>
      <c r="DD1038" s="117">
        <f t="shared" si="1842"/>
        <v>0</v>
      </c>
      <c r="DE1038" s="117">
        <f t="shared" si="1922"/>
        <v>106141</v>
      </c>
      <c r="DF1038" s="117"/>
      <c r="DG1038" s="120">
        <f t="shared" si="1843"/>
        <v>0</v>
      </c>
      <c r="DH1038" s="117">
        <f t="shared" si="1856"/>
        <v>441034</v>
      </c>
      <c r="DI1038" s="117"/>
      <c r="DJ1038" s="117">
        <f t="shared" si="1844"/>
        <v>0</v>
      </c>
      <c r="DK1038" s="117">
        <f t="shared" si="1907"/>
        <v>3768</v>
      </c>
      <c r="DL1038" s="211"/>
      <c r="DM1038" s="207">
        <f t="shared" si="1845"/>
        <v>0</v>
      </c>
      <c r="DN1038" s="125">
        <f t="shared" si="1896"/>
        <v>0</v>
      </c>
      <c r="DO1038" s="126"/>
      <c r="DP1038" s="127">
        <f t="shared" si="1846"/>
        <v>0</v>
      </c>
      <c r="DQ1038" s="128">
        <f t="shared" si="1908"/>
        <v>6819.5</v>
      </c>
      <c r="DR1038" s="126"/>
      <c r="DS1038" s="127">
        <f t="shared" si="1847"/>
        <v>0</v>
      </c>
      <c r="DT1038" s="128">
        <f t="shared" si="1909"/>
        <v>4846</v>
      </c>
      <c r="DU1038" s="126"/>
      <c r="DV1038" s="127">
        <f t="shared" si="1848"/>
        <v>0</v>
      </c>
      <c r="DW1038" s="128">
        <f t="shared" si="1910"/>
        <v>4835</v>
      </c>
      <c r="DX1038" s="126"/>
      <c r="DY1038" s="124">
        <f t="shared" si="1849"/>
        <v>0</v>
      </c>
      <c r="DZ1038" s="125">
        <f t="shared" si="1911"/>
        <v>523</v>
      </c>
      <c r="EA1038" s="124"/>
      <c r="EB1038" s="124">
        <f t="shared" si="1850"/>
        <v>0</v>
      </c>
      <c r="EC1038" s="129">
        <f t="shared" si="1912"/>
        <v>369</v>
      </c>
      <c r="ED1038" s="126"/>
      <c r="EE1038" s="127">
        <f t="shared" si="1851"/>
        <v>0</v>
      </c>
      <c r="EF1038" s="128">
        <f t="shared" si="1913"/>
        <v>4769</v>
      </c>
      <c r="EG1038" s="117"/>
      <c r="EH1038" s="117">
        <f t="shared" si="1852"/>
        <v>0</v>
      </c>
      <c r="EI1038" s="117">
        <f t="shared" si="1914"/>
        <v>22617</v>
      </c>
      <c r="EJ1038" s="117"/>
      <c r="EK1038" s="117">
        <f t="shared" si="1807"/>
        <v>0</v>
      </c>
      <c r="EL1038" s="117">
        <f t="shared" si="1915"/>
        <v>21247</v>
      </c>
      <c r="EM1038" s="131">
        <f t="shared" si="1808"/>
        <v>207686.58891875998</v>
      </c>
    </row>
    <row r="1039" spans="1:143" ht="11.25" customHeight="1" x14ac:dyDescent="0.25">
      <c r="A1039" s="11">
        <v>46175</v>
      </c>
      <c r="B1039" s="185">
        <v>46207</v>
      </c>
      <c r="C1039" s="172">
        <v>5023</v>
      </c>
      <c r="D1039" s="113"/>
      <c r="E1039" s="114"/>
      <c r="F1039" s="201"/>
      <c r="G1039" s="116"/>
      <c r="H1039" s="117"/>
      <c r="I1039" s="118">
        <f t="shared" si="1873"/>
        <v>0</v>
      </c>
      <c r="J1039" s="119">
        <f t="shared" si="1874"/>
        <v>116093</v>
      </c>
      <c r="K1039" s="117"/>
      <c r="L1039" s="118">
        <f t="shared" si="1875"/>
        <v>0</v>
      </c>
      <c r="M1039" s="119">
        <f t="shared" si="1886"/>
        <v>7752</v>
      </c>
      <c r="N1039" s="117">
        <v>100000</v>
      </c>
      <c r="O1039" s="118">
        <f t="shared" si="1876"/>
        <v>0</v>
      </c>
      <c r="P1039" s="119">
        <f t="shared" si="1877"/>
        <v>260136</v>
      </c>
      <c r="Q1039" s="117"/>
      <c r="R1039" s="117">
        <f t="shared" si="1854"/>
        <v>0</v>
      </c>
      <c r="S1039" s="117">
        <f t="shared" si="1878"/>
        <v>100612</v>
      </c>
      <c r="T1039" s="117"/>
      <c r="U1039" s="117">
        <f t="shared" si="1865"/>
        <v>0</v>
      </c>
      <c r="V1039" s="117">
        <f t="shared" si="1818"/>
        <v>97035.6</v>
      </c>
      <c r="W1039" s="121"/>
      <c r="X1039" s="120">
        <f t="shared" si="1891"/>
        <v>0</v>
      </c>
      <c r="Y1039" s="117">
        <f t="shared" si="1819"/>
        <v>6245</v>
      </c>
      <c r="Z1039" s="117"/>
      <c r="AA1039" s="121">
        <f t="shared" si="1802"/>
        <v>0</v>
      </c>
      <c r="AB1039" s="117">
        <f t="shared" si="1820"/>
        <v>5897</v>
      </c>
      <c r="AC1039" s="117"/>
      <c r="AD1039" s="117">
        <f t="shared" si="1803"/>
        <v>0</v>
      </c>
      <c r="AE1039" s="117">
        <f t="shared" si="1821"/>
        <v>3738</v>
      </c>
      <c r="AF1039" s="117"/>
      <c r="AG1039" s="116">
        <f t="shared" si="1804"/>
        <v>0</v>
      </c>
      <c r="AH1039" s="123">
        <f t="shared" si="1822"/>
        <v>4534.5</v>
      </c>
      <c r="AI1039" s="117"/>
      <c r="AJ1039" s="121">
        <f t="shared" si="1861"/>
        <v>0</v>
      </c>
      <c r="AK1039" s="117">
        <f t="shared" si="1823"/>
        <v>22013</v>
      </c>
      <c r="AL1039" s="117"/>
      <c r="AM1039" s="121">
        <f t="shared" si="1805"/>
        <v>0</v>
      </c>
      <c r="AN1039" s="117">
        <f t="shared" si="1824"/>
        <v>8763.02</v>
      </c>
      <c r="AO1039" s="117"/>
      <c r="AP1039" s="121">
        <f t="shared" si="1892"/>
        <v>0</v>
      </c>
      <c r="AQ1039" s="117">
        <f t="shared" si="1825"/>
        <v>80645</v>
      </c>
      <c r="AR1039" s="117"/>
      <c r="AS1039" s="121">
        <f t="shared" si="1831"/>
        <v>0</v>
      </c>
      <c r="AT1039" s="117">
        <f t="shared" si="1826"/>
        <v>2020</v>
      </c>
      <c r="AU1039" s="117"/>
      <c r="AV1039" s="117">
        <f t="shared" si="1897"/>
        <v>0</v>
      </c>
      <c r="AW1039" s="122">
        <f t="shared" si="1871"/>
        <v>1336.8000000000013</v>
      </c>
      <c r="AX1039" s="117"/>
      <c r="AY1039" s="117">
        <f t="shared" si="1889"/>
        <v>0</v>
      </c>
      <c r="AZ1039" s="117">
        <f t="shared" si="1890"/>
        <v>1152.0999999999999</v>
      </c>
      <c r="BA1039" s="117"/>
      <c r="BB1039" s="121">
        <f t="shared" si="1898"/>
        <v>0</v>
      </c>
      <c r="BC1039" s="117">
        <f t="shared" si="1899"/>
        <v>376.33999999999986</v>
      </c>
      <c r="BD1039" s="117"/>
      <c r="BE1039" s="121">
        <f t="shared" si="1887"/>
        <v>0</v>
      </c>
      <c r="BF1039" s="117">
        <f t="shared" si="1888"/>
        <v>3747.0200000000018</v>
      </c>
      <c r="BG1039" s="117"/>
      <c r="BH1039" s="121">
        <f t="shared" si="1916"/>
        <v>0</v>
      </c>
      <c r="BI1039" s="117">
        <f t="shared" si="1863"/>
        <v>25257.099999999984</v>
      </c>
      <c r="BJ1039" s="117"/>
      <c r="BK1039" s="121">
        <f t="shared" si="1835"/>
        <v>0</v>
      </c>
      <c r="BL1039" s="117">
        <f t="shared" si="1900"/>
        <v>3680.6000000000004</v>
      </c>
      <c r="BM1039" s="117"/>
      <c r="BN1039" s="121">
        <f t="shared" si="1901"/>
        <v>0</v>
      </c>
      <c r="BO1039" s="117">
        <f t="shared" si="1902"/>
        <v>3909.9000000000019</v>
      </c>
      <c r="BP1039" s="117"/>
      <c r="BQ1039" s="121">
        <f>IF(OR(D1039="NPP06UZDB-WT150C",D1039="NPP06UZDB-WT015M",D1039="NPP06UZDB-WT005M",D1039="NPP06UZDB-WT005M",D1039="NPP06UZDB-WT250C",D1039="NPP06UZDB-WT007M",D1039="NPP06UZDB-WT010M",D1039="NPP06UZDB-WT001M",D1039="NPP06UZDB-WT002M",D1039="NPP06UZDB-WT008M",D1039="NPC06UZDB-WT030C",D1039="NPC06UZDB-WT020C",D1039="NPC06UZDB-WT020C",D1039="NPC06UZDB-WT450C",D1039="NPC06UZDB-WT015C",D1039="CO155E2-08C150",D1039="NPC06UZDB-WT016M",D1039="NPC06UZDB-WT025M",D1039="NPC06UZDB-WT012M",D1039="NPC06UZDB-WT009M",D1039="NPC06UZDB-WT750C",D1039="NPC06UZDB-WT030M",D1039="CO155E2-08C750",D1039="NPC06UZDB-WT050M",D1039="NPC06UZDB-WT007M",D1039="NPC06UZDB-WT025M",D1039="NPC06UZDB-WT025C",D1039="NPC06UZDB-WT250C",D1039="CO155E2-08C250",D1039="CO155E2-08M007",D1039="CO155E2-08M015",D1039="CO155E2-08C150",D1039="NPC06UZDB-WT150C",D1039="NPC06UZDB-WT050C",D1039="CO155E2-08F008",D1039="CO155E2-08F005",D1039="CO155E2-08C050",D1039="CO155E2-08M001",D1039="CO155E2-08M002",D1039="CO155E2-08M003",D1039="CO155E2-08M004",D1039="CO155E2-08M005",D1039="CO155E2-08M006",D1039="CO155E2-08M008",D1039="CO155E2-08M020",D1039="CO155E2-08M010",D1039="NPC06UZDB-WT050C",D1039="NPC06UZDB-WT001M",D1039="NPC06UZDB-WT002M",D1039="NPC06UZDB-WT003M",D1039="NPC06UZDB-WT004M",D1039="NPC06UZDB-WT005M",D1039="NPC06UZDB-WT006M",D1039="NPC06UZDB-WT008M",D1039="NPC06UZDB-WT010M",D1039="NPC06UZDB-WT015M",D1039="NPC06UZDB-WT020M",),E1039*(F1039+0.12),0)</f>
        <v>0</v>
      </c>
      <c r="BR1039" s="117">
        <f t="shared" si="1864"/>
        <v>19102.329999999987</v>
      </c>
      <c r="BS1039" s="117"/>
      <c r="BT1039" s="117">
        <f t="shared" si="1883"/>
        <v>0</v>
      </c>
      <c r="BU1039" s="117">
        <f t="shared" si="1917"/>
        <v>67325</v>
      </c>
      <c r="BV1039" s="117"/>
      <c r="BW1039" s="117">
        <f t="shared" si="1884"/>
        <v>0</v>
      </c>
      <c r="BX1039" s="117">
        <f t="shared" si="1918"/>
        <v>81604</v>
      </c>
      <c r="BY1039" s="117"/>
      <c r="BZ1039" s="117">
        <f t="shared" si="1923"/>
        <v>0</v>
      </c>
      <c r="CA1039" s="117">
        <f t="shared" si="1919"/>
        <v>62805</v>
      </c>
      <c r="CB1039" s="117"/>
      <c r="CC1039" s="117">
        <f t="shared" si="1853"/>
        <v>0</v>
      </c>
      <c r="CD1039" s="117">
        <f t="shared" si="1855"/>
        <v>31639.64</v>
      </c>
      <c r="CE1039" s="117"/>
      <c r="CF1039" s="117">
        <f t="shared" si="1858"/>
        <v>0</v>
      </c>
      <c r="CG1039" s="117">
        <f t="shared" si="1903"/>
        <v>3663.6999999999994</v>
      </c>
      <c r="CH1039" s="117"/>
      <c r="CI1039" s="117">
        <f t="shared" si="1836"/>
        <v>0</v>
      </c>
      <c r="CJ1039" s="117">
        <f t="shared" si="1920"/>
        <v>6757.8</v>
      </c>
      <c r="CK1039" s="117"/>
      <c r="CL1039" s="121">
        <f t="shared" si="1867"/>
        <v>0</v>
      </c>
      <c r="CM1039" s="123">
        <f t="shared" si="1904"/>
        <v>4847.4799999999996</v>
      </c>
      <c r="CN1039" s="117"/>
      <c r="CO1039" s="121">
        <f t="shared" si="1838"/>
        <v>0</v>
      </c>
      <c r="CP1039" s="123">
        <f t="shared" si="1905"/>
        <v>3955</v>
      </c>
      <c r="CQ1039" s="117"/>
      <c r="CR1039" s="121">
        <f t="shared" si="1839"/>
        <v>0</v>
      </c>
      <c r="CS1039" s="123">
        <f t="shared" si="1869"/>
        <v>5186</v>
      </c>
      <c r="CT1039" s="117"/>
      <c r="CU1039" s="121">
        <f t="shared" si="1840"/>
        <v>0</v>
      </c>
      <c r="CV1039" s="123">
        <f t="shared" si="1906"/>
        <v>6929</v>
      </c>
      <c r="CW1039" s="117"/>
      <c r="CX1039" s="117">
        <f t="shared" si="1866"/>
        <v>0</v>
      </c>
      <c r="CY1039" s="116">
        <f t="shared" si="1859"/>
        <v>1186.9599999999982</v>
      </c>
      <c r="CZ1039" s="123"/>
      <c r="DA1039" s="117">
        <f t="shared" si="1841"/>
        <v>0</v>
      </c>
      <c r="DB1039" s="117">
        <f t="shared" si="1921"/>
        <v>59370</v>
      </c>
      <c r="DC1039" s="117"/>
      <c r="DD1039" s="117">
        <f t="shared" si="1842"/>
        <v>0</v>
      </c>
      <c r="DE1039" s="117">
        <f t="shared" si="1922"/>
        <v>106141</v>
      </c>
      <c r="DF1039" s="117"/>
      <c r="DG1039" s="120">
        <f t="shared" si="1843"/>
        <v>0</v>
      </c>
      <c r="DH1039" s="117">
        <f t="shared" si="1856"/>
        <v>441034</v>
      </c>
      <c r="DI1039" s="117"/>
      <c r="DJ1039" s="117">
        <f t="shared" si="1844"/>
        <v>0</v>
      </c>
      <c r="DK1039" s="117">
        <f t="shared" si="1907"/>
        <v>3768</v>
      </c>
      <c r="DL1039" s="211"/>
      <c r="DM1039" s="207">
        <f t="shared" si="1845"/>
        <v>0</v>
      </c>
      <c r="DN1039" s="125">
        <f t="shared" si="1896"/>
        <v>0</v>
      </c>
      <c r="DO1039" s="126"/>
      <c r="DP1039" s="127">
        <f t="shared" si="1846"/>
        <v>0</v>
      </c>
      <c r="DQ1039" s="128">
        <f t="shared" si="1908"/>
        <v>6819.5</v>
      </c>
      <c r="DR1039" s="126"/>
      <c r="DS1039" s="127">
        <f t="shared" si="1847"/>
        <v>0</v>
      </c>
      <c r="DT1039" s="128">
        <f t="shared" si="1909"/>
        <v>4846</v>
      </c>
      <c r="DU1039" s="126"/>
      <c r="DV1039" s="127">
        <f t="shared" si="1848"/>
        <v>0</v>
      </c>
      <c r="DW1039" s="128">
        <f t="shared" si="1910"/>
        <v>4835</v>
      </c>
      <c r="DX1039" s="126"/>
      <c r="DY1039" s="124">
        <f t="shared" si="1849"/>
        <v>0</v>
      </c>
      <c r="DZ1039" s="125">
        <f t="shared" si="1911"/>
        <v>523</v>
      </c>
      <c r="EA1039" s="124"/>
      <c r="EB1039" s="124">
        <f t="shared" si="1850"/>
        <v>0</v>
      </c>
      <c r="EC1039" s="129">
        <f t="shared" si="1912"/>
        <v>369</v>
      </c>
      <c r="ED1039" s="126"/>
      <c r="EE1039" s="127">
        <f t="shared" si="1851"/>
        <v>0</v>
      </c>
      <c r="EF1039" s="128">
        <f t="shared" si="1913"/>
        <v>4769</v>
      </c>
      <c r="EG1039" s="117"/>
      <c r="EH1039" s="117">
        <f t="shared" si="1852"/>
        <v>0</v>
      </c>
      <c r="EI1039" s="117">
        <f t="shared" si="1914"/>
        <v>22617</v>
      </c>
      <c r="EJ1039" s="117"/>
      <c r="EK1039" s="117">
        <f t="shared" si="1807"/>
        <v>0</v>
      </c>
      <c r="EL1039" s="117">
        <f t="shared" si="1915"/>
        <v>21247</v>
      </c>
      <c r="EM1039" s="131">
        <f t="shared" si="1808"/>
        <v>207686.58891875998</v>
      </c>
    </row>
    <row r="1040" spans="1:143" ht="11.25" customHeight="1" x14ac:dyDescent="0.25">
      <c r="A1040" s="130">
        <v>46175</v>
      </c>
      <c r="B1040" s="242"/>
      <c r="C1040" s="247" t="s">
        <v>165</v>
      </c>
      <c r="D1040" s="244"/>
      <c r="E1040" s="245"/>
      <c r="F1040" s="246"/>
      <c r="G1040" s="224"/>
      <c r="H1040" s="225"/>
      <c r="I1040" s="226">
        <f t="shared" si="1873"/>
        <v>0</v>
      </c>
      <c r="J1040" s="227">
        <f t="shared" si="1874"/>
        <v>116093</v>
      </c>
      <c r="K1040" s="225"/>
      <c r="L1040" s="226">
        <f t="shared" si="1875"/>
        <v>0</v>
      </c>
      <c r="M1040" s="227">
        <f t="shared" si="1886"/>
        <v>7752</v>
      </c>
      <c r="N1040" s="225"/>
      <c r="O1040" s="226">
        <f t="shared" si="1876"/>
        <v>0</v>
      </c>
      <c r="P1040" s="227">
        <f t="shared" si="1877"/>
        <v>260136</v>
      </c>
      <c r="Q1040" s="225"/>
      <c r="R1040" s="225">
        <f t="shared" si="1854"/>
        <v>0</v>
      </c>
      <c r="S1040" s="225">
        <f t="shared" si="1878"/>
        <v>100612</v>
      </c>
      <c r="T1040" s="225"/>
      <c r="U1040" s="225">
        <f t="shared" si="1865"/>
        <v>0</v>
      </c>
      <c r="V1040" s="225">
        <f t="shared" si="1818"/>
        <v>97035.6</v>
      </c>
      <c r="W1040" s="228"/>
      <c r="X1040" s="229">
        <f t="shared" si="1891"/>
        <v>0</v>
      </c>
      <c r="Y1040" s="225">
        <f t="shared" si="1819"/>
        <v>6245</v>
      </c>
      <c r="Z1040" s="225"/>
      <c r="AA1040" s="228">
        <f t="shared" si="1802"/>
        <v>0</v>
      </c>
      <c r="AB1040" s="225">
        <f t="shared" si="1820"/>
        <v>5897</v>
      </c>
      <c r="AC1040" s="225"/>
      <c r="AD1040" s="225">
        <f t="shared" si="1803"/>
        <v>0</v>
      </c>
      <c r="AE1040" s="225">
        <f t="shared" si="1821"/>
        <v>3738</v>
      </c>
      <c r="AF1040" s="225"/>
      <c r="AG1040" s="224">
        <f t="shared" si="1804"/>
        <v>0</v>
      </c>
      <c r="AH1040" s="230">
        <f t="shared" si="1822"/>
        <v>4534.5</v>
      </c>
      <c r="AI1040" s="225"/>
      <c r="AJ1040" s="228">
        <f t="shared" si="1861"/>
        <v>0</v>
      </c>
      <c r="AK1040" s="225">
        <f t="shared" si="1823"/>
        <v>22013</v>
      </c>
      <c r="AL1040" s="225"/>
      <c r="AM1040" s="228">
        <f t="shared" si="1805"/>
        <v>0</v>
      </c>
      <c r="AN1040" s="225">
        <f t="shared" si="1824"/>
        <v>8763.02</v>
      </c>
      <c r="AO1040" s="225"/>
      <c r="AP1040" s="228">
        <f t="shared" si="1892"/>
        <v>0</v>
      </c>
      <c r="AQ1040" s="225">
        <f t="shared" si="1825"/>
        <v>80645</v>
      </c>
      <c r="AR1040" s="225"/>
      <c r="AS1040" s="228">
        <f t="shared" si="1831"/>
        <v>0</v>
      </c>
      <c r="AT1040" s="225">
        <f t="shared" si="1826"/>
        <v>2020</v>
      </c>
      <c r="AU1040" s="225"/>
      <c r="AV1040" s="225">
        <f t="shared" si="1897"/>
        <v>0</v>
      </c>
      <c r="AW1040" s="231">
        <f t="shared" si="1871"/>
        <v>1336.8000000000013</v>
      </c>
      <c r="AX1040" s="225"/>
      <c r="AY1040" s="225">
        <f t="shared" si="1889"/>
        <v>0</v>
      </c>
      <c r="AZ1040" s="225">
        <f t="shared" si="1890"/>
        <v>1152.0999999999999</v>
      </c>
      <c r="BA1040" s="225"/>
      <c r="BB1040" s="228">
        <f t="shared" si="1898"/>
        <v>0</v>
      </c>
      <c r="BC1040" s="225">
        <f t="shared" si="1899"/>
        <v>376.33999999999986</v>
      </c>
      <c r="BD1040" s="225"/>
      <c r="BE1040" s="228">
        <f t="shared" si="1887"/>
        <v>0</v>
      </c>
      <c r="BF1040" s="225">
        <f t="shared" si="1888"/>
        <v>3747.0200000000018</v>
      </c>
      <c r="BG1040" s="225"/>
      <c r="BH1040" s="228">
        <f t="shared" si="1916"/>
        <v>0</v>
      </c>
      <c r="BI1040" s="225">
        <f t="shared" si="1863"/>
        <v>25257.099999999984</v>
      </c>
      <c r="BJ1040" s="225"/>
      <c r="BK1040" s="228">
        <f t="shared" si="1835"/>
        <v>0</v>
      </c>
      <c r="BL1040" s="225">
        <f t="shared" si="1900"/>
        <v>3680.6000000000004</v>
      </c>
      <c r="BM1040" s="225"/>
      <c r="BN1040" s="228">
        <f t="shared" si="1901"/>
        <v>0</v>
      </c>
      <c r="BO1040" s="225">
        <f t="shared" si="1902"/>
        <v>3909.9000000000019</v>
      </c>
      <c r="BP1040" s="225"/>
      <c r="BQ1040" s="228">
        <f>IF(OR(D1040="NPP06UZDB-WT150C",D1040="NPP06UZDB-WT015M",D1040="NPP06UZDB-WT005M",D1040="NPP06UZDB-WT005M",D1040="NPP06UZDB-WT250C",D1040="NPP06UZDB-WT007M",D1040="NPP06UZDB-WT010M",D1040="NPP06UZDB-WT001M",D1040="NPP06UZDB-WT002M",D1040="NPP06UZDB-WT008M",D1040="NPC06UZDB-WT030C",D1040="NPC06UZDB-WT020C",D1040="NPC06UZDB-WT020C",D1040="NPC06UZDB-WT450C",D1040="NPC06UZDB-WT015C",D1040="CO155E2-08C150",D1040="NPC06UZDB-WT016M",D1040="NPC06UZDB-WT025M",D1040="NPC06UZDB-WT012M",D1040="NPC06UZDB-WT009M",D1040="NPC06UZDB-WT750C",D1040="NPC06UZDB-WT030M",D1040="CO155E2-08C750",D1040="NPC06UZDB-WT050M",D1040="NPC06UZDB-WT007M",D1040="NPC06UZDB-WT025M",D1040="NPC06UZDB-WT025C",D1040="NPC06UZDB-WT250C",D1040="CO155E2-08C250",D1040="CO155E2-08M007",D1040="CO155E2-08M015",D1040="CO155E2-08C150",D1040="NPC06UZDB-WT150C",D1040="NPC06UZDB-WT050C",D1040="CO155E2-08F008",D1040="CO155E2-08F005",D1040="CO155E2-08C050",D1040="CO155E2-08M001",D1040="CO155E2-08M002",D1040="CO155E2-08M003",D1040="CO155E2-08M004",D1040="CO155E2-08M005",D1040="CO155E2-08M006",D1040="CO155E2-08M008",D1040="CO155E2-08M020",D1040="CO155E2-08M010",D1040="NPC06UZDB-WT050C",D1040="NPC06UZDB-WT001M",D1040="NPC06UZDB-WT002M",D1040="NPC06UZDB-WT003M",D1040="NPC06UZDB-WT004M",D1040="NPC06UZDB-WT005M",D1040="NPC06UZDB-WT006M",D1040="NPC06UZDB-WT008M",D1040="NPC06UZDB-WT010M",D1040="NPC06UZDB-WT015M",D1040="NPC06UZDB-WT020M",),E1040*(F1040+0.12),0)</f>
        <v>0</v>
      </c>
      <c r="BR1040" s="225">
        <f t="shared" si="1864"/>
        <v>19102.329999999987</v>
      </c>
      <c r="BS1040" s="225"/>
      <c r="BT1040" s="225">
        <f t="shared" si="1883"/>
        <v>0</v>
      </c>
      <c r="BU1040" s="225">
        <f t="shared" si="1917"/>
        <v>67325</v>
      </c>
      <c r="BV1040" s="225"/>
      <c r="BW1040" s="225">
        <f t="shared" si="1884"/>
        <v>0</v>
      </c>
      <c r="BX1040" s="225">
        <f t="shared" si="1918"/>
        <v>81604</v>
      </c>
      <c r="BY1040" s="225"/>
      <c r="BZ1040" s="225">
        <f t="shared" si="1923"/>
        <v>0</v>
      </c>
      <c r="CA1040" s="225">
        <f t="shared" si="1919"/>
        <v>62805</v>
      </c>
      <c r="CB1040" s="225"/>
      <c r="CC1040" s="225">
        <f t="shared" si="1853"/>
        <v>0</v>
      </c>
      <c r="CD1040" s="225">
        <f t="shared" si="1855"/>
        <v>31639.64</v>
      </c>
      <c r="CE1040" s="225"/>
      <c r="CF1040" s="225">
        <f t="shared" si="1858"/>
        <v>0</v>
      </c>
      <c r="CG1040" s="225">
        <f t="shared" si="1903"/>
        <v>3663.6999999999994</v>
      </c>
      <c r="CH1040" s="225"/>
      <c r="CI1040" s="225">
        <f t="shared" si="1836"/>
        <v>0</v>
      </c>
      <c r="CJ1040" s="225">
        <f t="shared" si="1920"/>
        <v>6757.8</v>
      </c>
      <c r="CK1040" s="225"/>
      <c r="CL1040" s="228">
        <f t="shared" si="1867"/>
        <v>0</v>
      </c>
      <c r="CM1040" s="230">
        <f t="shared" si="1904"/>
        <v>4847.4799999999996</v>
      </c>
      <c r="CN1040" s="225"/>
      <c r="CO1040" s="228">
        <f t="shared" si="1838"/>
        <v>0</v>
      </c>
      <c r="CP1040" s="230">
        <f t="shared" si="1905"/>
        <v>3955</v>
      </c>
      <c r="CQ1040" s="225"/>
      <c r="CR1040" s="228">
        <f t="shared" si="1839"/>
        <v>0</v>
      </c>
      <c r="CS1040" s="230">
        <f t="shared" si="1869"/>
        <v>5186</v>
      </c>
      <c r="CT1040" s="225"/>
      <c r="CU1040" s="228">
        <f t="shared" si="1840"/>
        <v>0</v>
      </c>
      <c r="CV1040" s="230">
        <f t="shared" si="1906"/>
        <v>6929</v>
      </c>
      <c r="CW1040" s="225"/>
      <c r="CX1040" s="225">
        <f t="shared" si="1866"/>
        <v>0</v>
      </c>
      <c r="CY1040" s="224">
        <f t="shared" si="1859"/>
        <v>1186.9599999999982</v>
      </c>
      <c r="CZ1040" s="230"/>
      <c r="DA1040" s="225">
        <f t="shared" si="1841"/>
        <v>0</v>
      </c>
      <c r="DB1040" s="225">
        <f t="shared" si="1921"/>
        <v>59370</v>
      </c>
      <c r="DC1040" s="225"/>
      <c r="DD1040" s="225">
        <f t="shared" si="1842"/>
        <v>0</v>
      </c>
      <c r="DE1040" s="225">
        <f t="shared" si="1922"/>
        <v>106141</v>
      </c>
      <c r="DF1040" s="225"/>
      <c r="DG1040" s="229">
        <f t="shared" si="1843"/>
        <v>0</v>
      </c>
      <c r="DH1040" s="225">
        <f t="shared" si="1856"/>
        <v>441034</v>
      </c>
      <c r="DI1040" s="225"/>
      <c r="DJ1040" s="225">
        <f t="shared" si="1844"/>
        <v>0</v>
      </c>
      <c r="DK1040" s="225">
        <f t="shared" si="1907"/>
        <v>3768</v>
      </c>
      <c r="DL1040" s="232"/>
      <c r="DM1040" s="233">
        <f t="shared" si="1845"/>
        <v>0</v>
      </c>
      <c r="DN1040" s="234">
        <f t="shared" si="1896"/>
        <v>0</v>
      </c>
      <c r="DO1040" s="235"/>
      <c r="DP1040" s="236">
        <f t="shared" si="1846"/>
        <v>0</v>
      </c>
      <c r="DQ1040" s="237">
        <f t="shared" si="1908"/>
        <v>6819.5</v>
      </c>
      <c r="DR1040" s="235"/>
      <c r="DS1040" s="236">
        <f t="shared" si="1847"/>
        <v>0</v>
      </c>
      <c r="DT1040" s="237">
        <f t="shared" si="1909"/>
        <v>4846</v>
      </c>
      <c r="DU1040" s="235"/>
      <c r="DV1040" s="236">
        <f t="shared" si="1848"/>
        <v>0</v>
      </c>
      <c r="DW1040" s="237">
        <f t="shared" si="1910"/>
        <v>4835</v>
      </c>
      <c r="DX1040" s="235"/>
      <c r="DY1040" s="238">
        <f t="shared" si="1849"/>
        <v>0</v>
      </c>
      <c r="DZ1040" s="234">
        <f t="shared" si="1911"/>
        <v>523</v>
      </c>
      <c r="EA1040" s="238"/>
      <c r="EB1040" s="238">
        <f t="shared" si="1850"/>
        <v>0</v>
      </c>
      <c r="EC1040" s="239">
        <f t="shared" si="1912"/>
        <v>369</v>
      </c>
      <c r="ED1040" s="235"/>
      <c r="EE1040" s="236">
        <f t="shared" si="1851"/>
        <v>0</v>
      </c>
      <c r="EF1040" s="237">
        <f t="shared" si="1913"/>
        <v>4769</v>
      </c>
      <c r="EG1040" s="225"/>
      <c r="EH1040" s="225">
        <f t="shared" si="1852"/>
        <v>0</v>
      </c>
      <c r="EI1040" s="225">
        <f t="shared" si="1914"/>
        <v>22617</v>
      </c>
      <c r="EJ1040" s="225"/>
      <c r="EK1040" s="225">
        <f t="shared" si="1807"/>
        <v>0</v>
      </c>
      <c r="EL1040" s="225">
        <f t="shared" si="1915"/>
        <v>21247</v>
      </c>
      <c r="EM1040" s="110">
        <f t="shared" si="1808"/>
        <v>214952.77707876</v>
      </c>
    </row>
    <row r="1041" spans="1:143" s="35" customFormat="1" ht="11.25" customHeight="1" x14ac:dyDescent="0.25">
      <c r="A1041" s="130">
        <v>46175</v>
      </c>
      <c r="B1041" s="185">
        <v>46200</v>
      </c>
      <c r="C1041" s="172">
        <v>4993</v>
      </c>
      <c r="D1041" s="113"/>
      <c r="E1041" s="114"/>
      <c r="F1041" s="201"/>
      <c r="G1041" s="116"/>
      <c r="H1041" s="117"/>
      <c r="I1041" s="118">
        <f t="shared" si="1873"/>
        <v>0</v>
      </c>
      <c r="J1041" s="119">
        <f t="shared" si="1874"/>
        <v>116093</v>
      </c>
      <c r="K1041" s="117"/>
      <c r="L1041" s="118">
        <f t="shared" si="1875"/>
        <v>0</v>
      </c>
      <c r="M1041" s="119">
        <f t="shared" si="1886"/>
        <v>7752</v>
      </c>
      <c r="N1041" s="117"/>
      <c r="O1041" s="118">
        <f t="shared" si="1876"/>
        <v>0</v>
      </c>
      <c r="P1041" s="119">
        <f t="shared" si="1877"/>
        <v>260136</v>
      </c>
      <c r="Q1041" s="117"/>
      <c r="R1041" s="117">
        <f t="shared" si="1854"/>
        <v>0</v>
      </c>
      <c r="S1041" s="117">
        <f t="shared" si="1878"/>
        <v>100612</v>
      </c>
      <c r="T1041" s="117"/>
      <c r="U1041" s="117">
        <f t="shared" si="1865"/>
        <v>0</v>
      </c>
      <c r="V1041" s="117">
        <f t="shared" si="1818"/>
        <v>97035.6</v>
      </c>
      <c r="W1041" s="121"/>
      <c r="X1041" s="120">
        <f t="shared" si="1891"/>
        <v>0</v>
      </c>
      <c r="Y1041" s="117">
        <f t="shared" si="1819"/>
        <v>6245</v>
      </c>
      <c r="Z1041" s="117"/>
      <c r="AA1041" s="121">
        <f t="shared" si="1802"/>
        <v>0</v>
      </c>
      <c r="AB1041" s="117">
        <f t="shared" si="1820"/>
        <v>5897</v>
      </c>
      <c r="AC1041" s="117"/>
      <c r="AD1041" s="117">
        <f t="shared" si="1803"/>
        <v>0</v>
      </c>
      <c r="AE1041" s="117">
        <f t="shared" si="1821"/>
        <v>3738</v>
      </c>
      <c r="AF1041" s="117"/>
      <c r="AG1041" s="116">
        <f t="shared" si="1804"/>
        <v>0</v>
      </c>
      <c r="AH1041" s="123">
        <f t="shared" si="1822"/>
        <v>4534.5</v>
      </c>
      <c r="AI1041" s="117"/>
      <c r="AJ1041" s="121">
        <f t="shared" si="1861"/>
        <v>0</v>
      </c>
      <c r="AK1041" s="117">
        <f t="shared" si="1823"/>
        <v>22013</v>
      </c>
      <c r="AL1041" s="117"/>
      <c r="AM1041" s="121">
        <f t="shared" si="1805"/>
        <v>0</v>
      </c>
      <c r="AN1041" s="117">
        <f t="shared" si="1824"/>
        <v>8763.02</v>
      </c>
      <c r="AO1041" s="117"/>
      <c r="AP1041" s="121">
        <f t="shared" si="1892"/>
        <v>0</v>
      </c>
      <c r="AQ1041" s="117">
        <f t="shared" si="1825"/>
        <v>80645</v>
      </c>
      <c r="AR1041" s="117"/>
      <c r="AS1041" s="121">
        <f t="shared" si="1831"/>
        <v>0</v>
      </c>
      <c r="AT1041" s="117">
        <f t="shared" si="1826"/>
        <v>2020</v>
      </c>
      <c r="AU1041" s="117"/>
      <c r="AV1041" s="117">
        <f t="shared" si="1897"/>
        <v>0</v>
      </c>
      <c r="AW1041" s="122">
        <f t="shared" si="1871"/>
        <v>1336.8000000000013</v>
      </c>
      <c r="AX1041" s="117"/>
      <c r="AY1041" s="117">
        <f t="shared" si="1889"/>
        <v>0</v>
      </c>
      <c r="AZ1041" s="117">
        <f t="shared" si="1890"/>
        <v>1152.0999999999999</v>
      </c>
      <c r="BA1041" s="117"/>
      <c r="BB1041" s="121">
        <f t="shared" si="1898"/>
        <v>0</v>
      </c>
      <c r="BC1041" s="117">
        <f t="shared" si="1899"/>
        <v>376.33999999999986</v>
      </c>
      <c r="BD1041" s="117"/>
      <c r="BE1041" s="121">
        <f t="shared" si="1887"/>
        <v>0</v>
      </c>
      <c r="BF1041" s="117">
        <f t="shared" si="1888"/>
        <v>3747.0200000000018</v>
      </c>
      <c r="BG1041" s="117"/>
      <c r="BH1041" s="121">
        <f t="shared" si="1916"/>
        <v>0</v>
      </c>
      <c r="BI1041" s="117">
        <f t="shared" si="1863"/>
        <v>25257.099999999984</v>
      </c>
      <c r="BJ1041" s="117"/>
      <c r="BK1041" s="121">
        <f t="shared" si="1835"/>
        <v>0</v>
      </c>
      <c r="BL1041" s="117">
        <f t="shared" si="1900"/>
        <v>3680.6000000000004</v>
      </c>
      <c r="BM1041" s="117"/>
      <c r="BN1041" s="121">
        <f t="shared" si="1901"/>
        <v>0</v>
      </c>
      <c r="BO1041" s="117">
        <f t="shared" si="1902"/>
        <v>3909.9000000000019</v>
      </c>
      <c r="BP1041" s="117">
        <v>21945.599999999999</v>
      </c>
      <c r="BQ1041" s="121">
        <v>0</v>
      </c>
      <c r="BR1041" s="117">
        <f t="shared" si="1864"/>
        <v>41047.929999999986</v>
      </c>
      <c r="BS1041" s="117"/>
      <c r="BT1041" s="117">
        <f t="shared" si="1883"/>
        <v>0</v>
      </c>
      <c r="BU1041" s="117">
        <f t="shared" si="1917"/>
        <v>67325</v>
      </c>
      <c r="BV1041" s="117"/>
      <c r="BW1041" s="117">
        <f t="shared" si="1884"/>
        <v>0</v>
      </c>
      <c r="BX1041" s="117">
        <f t="shared" si="1918"/>
        <v>81604</v>
      </c>
      <c r="BY1041" s="117"/>
      <c r="BZ1041" s="117">
        <f t="shared" si="1923"/>
        <v>0</v>
      </c>
      <c r="CA1041" s="117">
        <f t="shared" si="1919"/>
        <v>62805</v>
      </c>
      <c r="CB1041" s="117"/>
      <c r="CC1041" s="117">
        <f t="shared" si="1853"/>
        <v>0</v>
      </c>
      <c r="CD1041" s="117">
        <f t="shared" si="1855"/>
        <v>31639.64</v>
      </c>
      <c r="CE1041" s="117"/>
      <c r="CF1041" s="117">
        <f t="shared" si="1858"/>
        <v>0</v>
      </c>
      <c r="CG1041" s="117">
        <f t="shared" si="1903"/>
        <v>3663.6999999999994</v>
      </c>
      <c r="CH1041" s="117"/>
      <c r="CI1041" s="117">
        <f t="shared" si="1836"/>
        <v>0</v>
      </c>
      <c r="CJ1041" s="117">
        <f t="shared" si="1920"/>
        <v>6757.8</v>
      </c>
      <c r="CK1041" s="117"/>
      <c r="CL1041" s="121">
        <f t="shared" si="1867"/>
        <v>0</v>
      </c>
      <c r="CM1041" s="123">
        <f t="shared" si="1904"/>
        <v>4847.4799999999996</v>
      </c>
      <c r="CN1041" s="117"/>
      <c r="CO1041" s="121">
        <f t="shared" si="1838"/>
        <v>0</v>
      </c>
      <c r="CP1041" s="123">
        <f t="shared" si="1905"/>
        <v>3955</v>
      </c>
      <c r="CQ1041" s="117"/>
      <c r="CR1041" s="121">
        <f t="shared" si="1839"/>
        <v>0</v>
      </c>
      <c r="CS1041" s="123">
        <f t="shared" si="1869"/>
        <v>5186</v>
      </c>
      <c r="CT1041" s="117"/>
      <c r="CU1041" s="121">
        <f t="shared" si="1840"/>
        <v>0</v>
      </c>
      <c r="CV1041" s="123">
        <f t="shared" si="1906"/>
        <v>6929</v>
      </c>
      <c r="CW1041" s="117"/>
      <c r="CX1041" s="117">
        <f t="shared" si="1866"/>
        <v>0</v>
      </c>
      <c r="CY1041" s="116">
        <f t="shared" si="1859"/>
        <v>1186.9599999999982</v>
      </c>
      <c r="CZ1041" s="123"/>
      <c r="DA1041" s="117">
        <f t="shared" si="1841"/>
        <v>0</v>
      </c>
      <c r="DB1041" s="117">
        <f t="shared" si="1921"/>
        <v>59370</v>
      </c>
      <c r="DC1041" s="117"/>
      <c r="DD1041" s="117">
        <f t="shared" si="1842"/>
        <v>0</v>
      </c>
      <c r="DE1041" s="117">
        <f t="shared" si="1922"/>
        <v>106141</v>
      </c>
      <c r="DF1041" s="117"/>
      <c r="DG1041" s="120">
        <f t="shared" si="1843"/>
        <v>0</v>
      </c>
      <c r="DH1041" s="117">
        <f t="shared" si="1856"/>
        <v>441034</v>
      </c>
      <c r="DI1041" s="117"/>
      <c r="DJ1041" s="117">
        <f t="shared" si="1844"/>
        <v>0</v>
      </c>
      <c r="DK1041" s="117">
        <f t="shared" si="1907"/>
        <v>3768</v>
      </c>
      <c r="DL1041" s="211"/>
      <c r="DM1041" s="207">
        <f t="shared" si="1845"/>
        <v>0</v>
      </c>
      <c r="DN1041" s="125">
        <f t="shared" si="1896"/>
        <v>0</v>
      </c>
      <c r="DO1041" s="126"/>
      <c r="DP1041" s="127">
        <f t="shared" si="1846"/>
        <v>0</v>
      </c>
      <c r="DQ1041" s="128">
        <f t="shared" si="1908"/>
        <v>6819.5</v>
      </c>
      <c r="DR1041" s="126"/>
      <c r="DS1041" s="127">
        <f t="shared" si="1847"/>
        <v>0</v>
      </c>
      <c r="DT1041" s="128">
        <f t="shared" si="1909"/>
        <v>4846</v>
      </c>
      <c r="DU1041" s="126"/>
      <c r="DV1041" s="127">
        <f t="shared" si="1848"/>
        <v>0</v>
      </c>
      <c r="DW1041" s="128">
        <f t="shared" si="1910"/>
        <v>4835</v>
      </c>
      <c r="DX1041" s="126"/>
      <c r="DY1041" s="124">
        <f t="shared" si="1849"/>
        <v>0</v>
      </c>
      <c r="DZ1041" s="125">
        <f t="shared" si="1911"/>
        <v>523</v>
      </c>
      <c r="EA1041" s="124"/>
      <c r="EB1041" s="124">
        <f t="shared" si="1850"/>
        <v>0</v>
      </c>
      <c r="EC1041" s="129">
        <f t="shared" si="1912"/>
        <v>369</v>
      </c>
      <c r="ED1041" s="126"/>
      <c r="EE1041" s="127">
        <f t="shared" si="1851"/>
        <v>0</v>
      </c>
      <c r="EF1041" s="128">
        <f t="shared" si="1913"/>
        <v>4769</v>
      </c>
      <c r="EG1041" s="117"/>
      <c r="EH1041" s="117">
        <f t="shared" si="1852"/>
        <v>0</v>
      </c>
      <c r="EI1041" s="117">
        <f t="shared" si="1914"/>
        <v>22617</v>
      </c>
      <c r="EJ1041" s="117"/>
      <c r="EK1041" s="117">
        <f t="shared" si="1807"/>
        <v>0</v>
      </c>
      <c r="EL1041" s="117">
        <f t="shared" si="1915"/>
        <v>21247</v>
      </c>
      <c r="EM1041" s="131">
        <f t="shared" si="1808"/>
        <v>218446.37707876001</v>
      </c>
    </row>
    <row r="1042" spans="1:143" s="36" customFormat="1" ht="11.25" customHeight="1" x14ac:dyDescent="0.25">
      <c r="A1042" s="21">
        <v>46175</v>
      </c>
      <c r="B1042" s="190">
        <v>46177</v>
      </c>
      <c r="C1042" s="182">
        <v>5005</v>
      </c>
      <c r="D1042" s="49"/>
      <c r="E1042" s="58"/>
      <c r="F1042" s="161"/>
      <c r="G1042" s="60"/>
      <c r="H1042" s="61"/>
      <c r="I1042" s="44">
        <f t="shared" si="1873"/>
        <v>0</v>
      </c>
      <c r="J1042" s="83">
        <f t="shared" si="1874"/>
        <v>116093</v>
      </c>
      <c r="K1042" s="61"/>
      <c r="L1042" s="44">
        <f t="shared" si="1875"/>
        <v>0</v>
      </c>
      <c r="M1042" s="83">
        <f t="shared" si="1886"/>
        <v>7752</v>
      </c>
      <c r="N1042" s="61"/>
      <c r="O1042" s="44">
        <f t="shared" si="1876"/>
        <v>0</v>
      </c>
      <c r="P1042" s="83">
        <f t="shared" si="1877"/>
        <v>260136</v>
      </c>
      <c r="Q1042" s="61"/>
      <c r="R1042" s="61">
        <f t="shared" si="1854"/>
        <v>0</v>
      </c>
      <c r="S1042" s="61">
        <f t="shared" si="1878"/>
        <v>100612</v>
      </c>
      <c r="T1042" s="61"/>
      <c r="U1042" s="61">
        <f t="shared" si="1865"/>
        <v>0</v>
      </c>
      <c r="V1042" s="61">
        <f t="shared" si="1818"/>
        <v>97035.6</v>
      </c>
      <c r="W1042" s="140"/>
      <c r="X1042" s="144">
        <f t="shared" si="1891"/>
        <v>0</v>
      </c>
      <c r="Y1042" s="61">
        <f t="shared" si="1819"/>
        <v>6245</v>
      </c>
      <c r="Z1042" s="61"/>
      <c r="AA1042" s="140">
        <f t="shared" si="1802"/>
        <v>0</v>
      </c>
      <c r="AB1042" s="61">
        <f t="shared" si="1820"/>
        <v>5897</v>
      </c>
      <c r="AC1042" s="61"/>
      <c r="AD1042" s="61">
        <f t="shared" si="1803"/>
        <v>0</v>
      </c>
      <c r="AE1042" s="61">
        <f t="shared" si="1821"/>
        <v>3738</v>
      </c>
      <c r="AF1042" s="61"/>
      <c r="AG1042" s="60">
        <f t="shared" si="1804"/>
        <v>0</v>
      </c>
      <c r="AH1042" s="145">
        <f t="shared" si="1822"/>
        <v>4534.5</v>
      </c>
      <c r="AI1042" s="61"/>
      <c r="AJ1042" s="140">
        <f t="shared" si="1861"/>
        <v>0</v>
      </c>
      <c r="AK1042" s="61">
        <f t="shared" si="1823"/>
        <v>22013</v>
      </c>
      <c r="AL1042" s="61"/>
      <c r="AM1042" s="140">
        <f t="shared" si="1805"/>
        <v>0</v>
      </c>
      <c r="AN1042" s="61">
        <f t="shared" si="1824"/>
        <v>8763.02</v>
      </c>
      <c r="AO1042" s="61"/>
      <c r="AP1042" s="140">
        <f t="shared" si="1892"/>
        <v>0</v>
      </c>
      <c r="AQ1042" s="61">
        <f t="shared" si="1825"/>
        <v>80645</v>
      </c>
      <c r="AR1042" s="61"/>
      <c r="AS1042" s="140">
        <f t="shared" si="1831"/>
        <v>0</v>
      </c>
      <c r="AT1042" s="61">
        <f t="shared" si="1826"/>
        <v>2020</v>
      </c>
      <c r="AU1042" s="61"/>
      <c r="AV1042" s="61">
        <f t="shared" si="1897"/>
        <v>0</v>
      </c>
      <c r="AW1042" s="45">
        <f t="shared" si="1871"/>
        <v>1336.8000000000013</v>
      </c>
      <c r="AX1042" s="61"/>
      <c r="AY1042" s="61">
        <f t="shared" si="1889"/>
        <v>0</v>
      </c>
      <c r="AZ1042" s="61">
        <f t="shared" si="1890"/>
        <v>1152.0999999999999</v>
      </c>
      <c r="BA1042" s="61"/>
      <c r="BB1042" s="140">
        <f t="shared" si="1898"/>
        <v>0</v>
      </c>
      <c r="BC1042" s="61">
        <f t="shared" si="1899"/>
        <v>376.33999999999986</v>
      </c>
      <c r="BD1042" s="61"/>
      <c r="BE1042" s="140">
        <f t="shared" si="1887"/>
        <v>0</v>
      </c>
      <c r="BF1042" s="61">
        <f t="shared" si="1888"/>
        <v>3747.0200000000018</v>
      </c>
      <c r="BG1042" s="61"/>
      <c r="BH1042" s="140">
        <f t="shared" si="1916"/>
        <v>0</v>
      </c>
      <c r="BI1042" s="61">
        <f t="shared" si="1863"/>
        <v>25257.099999999984</v>
      </c>
      <c r="BJ1042" s="61"/>
      <c r="BK1042" s="140">
        <f t="shared" si="1835"/>
        <v>0</v>
      </c>
      <c r="BL1042" s="61">
        <f t="shared" si="1900"/>
        <v>3680.6000000000004</v>
      </c>
      <c r="BM1042" s="61"/>
      <c r="BN1042" s="140">
        <f t="shared" si="1901"/>
        <v>0</v>
      </c>
      <c r="BO1042" s="61">
        <f t="shared" si="1902"/>
        <v>3909.9000000000019</v>
      </c>
      <c r="BP1042" s="61"/>
      <c r="BQ1042" s="140">
        <f t="shared" ref="BQ1042:BQ1073" si="1924">IF(OR(D1042="NPP06UZDB-WT150C",D1042="NPP06UZDB-WT015M",D1042="NPP06UZDB-WT005M",D1042="NPP06UZDB-WT005M",D1042="NPP06UZDB-WT250C",D1042="NPP06UZDB-WT007M",D1042="NPP06UZDB-WT010M",D1042="NPP06UZDB-WT001M",D1042="NPP06UZDB-WT002M",D1042="NPP06UZDB-WT008M",D1042="NPC06UZDB-WT030C",D1042="NPC06UZDB-WT020C",D1042="NPC06UZDB-WT020C",D1042="NPC06UZDB-WT450C",D1042="NPC06UZDB-WT015C",D1042="CO155E2-08C150",D1042="NPC06UZDB-WT016M",D1042="NPC06UZDB-WT025M",D1042="NPC06UZDB-WT012M",D1042="NPC06UZDB-WT009M",D1042="NPC06UZDB-WT750C",D1042="NPC06UZDB-WT030M",D1042="CO155E2-08C750",D1042="NPC06UZDB-WT050M",D1042="NPC06UZDB-WT007M",D1042="NPC06UZDB-WT025M",D1042="NPC06UZDB-WT025C",D1042="NPC06UZDB-WT250C",D1042="CO155E2-08C250",D1042="CO155E2-08M007",D1042="CO155E2-08M015",D1042="CO155E2-08C150",D1042="NPC06UZDB-WT150C",D1042="NPC06UZDB-WT050C",D1042="CO155E2-08F008",D1042="CO155E2-08F005",D1042="CO155E2-08C050",D1042="CO155E2-08M001",D1042="CO155E2-08M002",D1042="CO155E2-08M003",D1042="CO155E2-08M004",D1042="CO155E2-08M005",D1042="CO155E2-08M006",D1042="CO155E2-08M008",D1042="CO155E2-08M020",D1042="CO155E2-08M010",D1042="NPC06UZDB-WT050C",D1042="NPC06UZDB-WT001M",D1042="NPC06UZDB-WT002M",D1042="NPC06UZDB-WT003M",D1042="NPC06UZDB-WT004M",D1042="NPC06UZDB-WT005M",D1042="NPC06UZDB-WT006M",D1042="NPC06UZDB-WT008M",D1042="NPC06UZDB-WT010M",D1042="NPC06UZDB-WT015M",D1042="NPC06UZDB-WT020M",),E1042*(F1042+0.12),0)</f>
        <v>0</v>
      </c>
      <c r="BR1042" s="61">
        <f t="shared" si="1864"/>
        <v>41047.929999999986</v>
      </c>
      <c r="BS1042" s="61"/>
      <c r="BT1042" s="61">
        <f t="shared" si="1883"/>
        <v>0</v>
      </c>
      <c r="BU1042" s="61">
        <f t="shared" si="1917"/>
        <v>67325</v>
      </c>
      <c r="BV1042" s="61"/>
      <c r="BW1042" s="61">
        <f t="shared" si="1884"/>
        <v>0</v>
      </c>
      <c r="BX1042" s="61">
        <f t="shared" si="1918"/>
        <v>81604</v>
      </c>
      <c r="BY1042" s="61"/>
      <c r="BZ1042" s="61">
        <f t="shared" si="1923"/>
        <v>0</v>
      </c>
      <c r="CA1042" s="61">
        <f t="shared" si="1919"/>
        <v>62805</v>
      </c>
      <c r="CB1042" s="61">
        <v>8000</v>
      </c>
      <c r="CC1042" s="61">
        <f t="shared" si="1853"/>
        <v>0</v>
      </c>
      <c r="CD1042" s="61">
        <f t="shared" si="1855"/>
        <v>39639.64</v>
      </c>
      <c r="CE1042" s="61"/>
      <c r="CF1042" s="61">
        <f t="shared" si="1858"/>
        <v>0</v>
      </c>
      <c r="CG1042" s="61">
        <f t="shared" si="1903"/>
        <v>3663.6999999999994</v>
      </c>
      <c r="CH1042" s="61"/>
      <c r="CI1042" s="61">
        <f t="shared" si="1836"/>
        <v>0</v>
      </c>
      <c r="CJ1042" s="61">
        <f t="shared" si="1920"/>
        <v>6757.8</v>
      </c>
      <c r="CK1042" s="61"/>
      <c r="CL1042" s="140">
        <f t="shared" si="1867"/>
        <v>0</v>
      </c>
      <c r="CM1042" s="145">
        <f t="shared" si="1904"/>
        <v>4847.4799999999996</v>
      </c>
      <c r="CN1042" s="61"/>
      <c r="CO1042" s="140">
        <f t="shared" si="1838"/>
        <v>0</v>
      </c>
      <c r="CP1042" s="145">
        <f t="shared" si="1905"/>
        <v>3955</v>
      </c>
      <c r="CQ1042" s="61"/>
      <c r="CR1042" s="140">
        <f t="shared" si="1839"/>
        <v>0</v>
      </c>
      <c r="CS1042" s="145">
        <f t="shared" si="1869"/>
        <v>5186</v>
      </c>
      <c r="CT1042" s="61"/>
      <c r="CU1042" s="140">
        <f t="shared" si="1840"/>
        <v>0</v>
      </c>
      <c r="CV1042" s="145">
        <f t="shared" si="1906"/>
        <v>6929</v>
      </c>
      <c r="CW1042" s="61"/>
      <c r="CX1042" s="61">
        <f t="shared" si="1866"/>
        <v>0</v>
      </c>
      <c r="CY1042" s="60">
        <f t="shared" si="1859"/>
        <v>1186.9599999999982</v>
      </c>
      <c r="CZ1042" s="145"/>
      <c r="DA1042" s="61">
        <f t="shared" si="1841"/>
        <v>0</v>
      </c>
      <c r="DB1042" s="61">
        <f t="shared" si="1921"/>
        <v>59370</v>
      </c>
      <c r="DC1042" s="61"/>
      <c r="DD1042" s="61">
        <f t="shared" si="1842"/>
        <v>0</v>
      </c>
      <c r="DE1042" s="61">
        <f t="shared" si="1922"/>
        <v>106141</v>
      </c>
      <c r="DF1042" s="61"/>
      <c r="DG1042" s="144">
        <f t="shared" si="1843"/>
        <v>0</v>
      </c>
      <c r="DH1042" s="61">
        <f t="shared" si="1856"/>
        <v>441034</v>
      </c>
      <c r="DI1042" s="61"/>
      <c r="DJ1042" s="61">
        <f t="shared" si="1844"/>
        <v>0</v>
      </c>
      <c r="DK1042" s="61">
        <f t="shared" si="1907"/>
        <v>3768</v>
      </c>
      <c r="DL1042" s="212"/>
      <c r="DM1042" s="208">
        <f t="shared" si="1845"/>
        <v>0</v>
      </c>
      <c r="DN1042" s="31">
        <f t="shared" si="1896"/>
        <v>0</v>
      </c>
      <c r="DO1042" s="29"/>
      <c r="DP1042" s="46">
        <f t="shared" si="1846"/>
        <v>0</v>
      </c>
      <c r="DQ1042" s="32">
        <f t="shared" si="1908"/>
        <v>6819.5</v>
      </c>
      <c r="DR1042" s="29"/>
      <c r="DS1042" s="46">
        <f t="shared" si="1847"/>
        <v>0</v>
      </c>
      <c r="DT1042" s="32">
        <f t="shared" si="1909"/>
        <v>4846</v>
      </c>
      <c r="DU1042" s="29"/>
      <c r="DV1042" s="46">
        <f t="shared" si="1848"/>
        <v>0</v>
      </c>
      <c r="DW1042" s="32">
        <f t="shared" si="1910"/>
        <v>4835</v>
      </c>
      <c r="DX1042" s="29"/>
      <c r="DY1042" s="30">
        <f t="shared" si="1849"/>
        <v>0</v>
      </c>
      <c r="DZ1042" s="31">
        <f t="shared" si="1911"/>
        <v>523</v>
      </c>
      <c r="EA1042" s="30"/>
      <c r="EB1042" s="30">
        <f t="shared" si="1850"/>
        <v>0</v>
      </c>
      <c r="EC1042" s="34">
        <f t="shared" si="1912"/>
        <v>369</v>
      </c>
      <c r="ED1042" s="29"/>
      <c r="EE1042" s="46">
        <f t="shared" si="1851"/>
        <v>0</v>
      </c>
      <c r="EF1042" s="32">
        <f t="shared" si="1913"/>
        <v>4769</v>
      </c>
      <c r="EG1042" s="61"/>
      <c r="EH1042" s="61">
        <f t="shared" si="1852"/>
        <v>0</v>
      </c>
      <c r="EI1042" s="61">
        <f t="shared" si="1914"/>
        <v>22617</v>
      </c>
      <c r="EJ1042" s="61"/>
      <c r="EK1042" s="61">
        <f t="shared" si="1807"/>
        <v>0</v>
      </c>
      <c r="EL1042" s="61">
        <f t="shared" si="1915"/>
        <v>21247</v>
      </c>
      <c r="EM1042" s="132">
        <f t="shared" si="1808"/>
        <v>218908.67707876</v>
      </c>
    </row>
    <row r="1043" spans="1:143" s="35" customFormat="1" ht="11.25" customHeight="1" x14ac:dyDescent="0.25">
      <c r="A1043" s="130">
        <v>46175</v>
      </c>
      <c r="B1043" s="185"/>
      <c r="C1043" s="172">
        <v>4871</v>
      </c>
      <c r="D1043" s="113"/>
      <c r="E1043" s="114"/>
      <c r="F1043" s="201"/>
      <c r="G1043" s="116"/>
      <c r="H1043" s="117"/>
      <c r="I1043" s="118">
        <f t="shared" si="1873"/>
        <v>0</v>
      </c>
      <c r="J1043" s="119">
        <f t="shared" si="1874"/>
        <v>116093</v>
      </c>
      <c r="K1043" s="117"/>
      <c r="L1043" s="118">
        <f t="shared" si="1875"/>
        <v>0</v>
      </c>
      <c r="M1043" s="119">
        <f t="shared" si="1886"/>
        <v>7752</v>
      </c>
      <c r="N1043" s="117"/>
      <c r="O1043" s="118">
        <f t="shared" si="1876"/>
        <v>0</v>
      </c>
      <c r="P1043" s="119">
        <f t="shared" si="1877"/>
        <v>260136</v>
      </c>
      <c r="Q1043" s="117">
        <v>23000</v>
      </c>
      <c r="R1043" s="117">
        <f t="shared" si="1854"/>
        <v>0</v>
      </c>
      <c r="S1043" s="117">
        <f t="shared" si="1878"/>
        <v>123612</v>
      </c>
      <c r="T1043" s="117"/>
      <c r="U1043" s="117">
        <f t="shared" si="1865"/>
        <v>0</v>
      </c>
      <c r="V1043" s="117">
        <f t="shared" si="1818"/>
        <v>97035.6</v>
      </c>
      <c r="W1043" s="121"/>
      <c r="X1043" s="120">
        <f t="shared" si="1891"/>
        <v>0</v>
      </c>
      <c r="Y1043" s="117">
        <f t="shared" si="1819"/>
        <v>6245</v>
      </c>
      <c r="Z1043" s="117"/>
      <c r="AA1043" s="121">
        <f t="shared" si="1802"/>
        <v>0</v>
      </c>
      <c r="AB1043" s="117">
        <f t="shared" si="1820"/>
        <v>5897</v>
      </c>
      <c r="AC1043" s="117"/>
      <c r="AD1043" s="117">
        <f t="shared" si="1803"/>
        <v>0</v>
      </c>
      <c r="AE1043" s="117">
        <f t="shared" si="1821"/>
        <v>3738</v>
      </c>
      <c r="AF1043" s="117"/>
      <c r="AG1043" s="116">
        <f t="shared" si="1804"/>
        <v>0</v>
      </c>
      <c r="AH1043" s="123">
        <f t="shared" si="1822"/>
        <v>4534.5</v>
      </c>
      <c r="AI1043" s="117"/>
      <c r="AJ1043" s="121">
        <f t="shared" si="1861"/>
        <v>0</v>
      </c>
      <c r="AK1043" s="117">
        <f t="shared" si="1823"/>
        <v>22013</v>
      </c>
      <c r="AL1043" s="117"/>
      <c r="AM1043" s="121">
        <f t="shared" si="1805"/>
        <v>0</v>
      </c>
      <c r="AN1043" s="117">
        <f t="shared" si="1824"/>
        <v>8763.02</v>
      </c>
      <c r="AO1043" s="117"/>
      <c r="AP1043" s="121">
        <f t="shared" si="1892"/>
        <v>0</v>
      </c>
      <c r="AQ1043" s="117">
        <f t="shared" si="1825"/>
        <v>80645</v>
      </c>
      <c r="AR1043" s="117"/>
      <c r="AS1043" s="121">
        <f t="shared" si="1831"/>
        <v>0</v>
      </c>
      <c r="AT1043" s="117">
        <f t="shared" si="1826"/>
        <v>2020</v>
      </c>
      <c r="AU1043" s="117"/>
      <c r="AV1043" s="117">
        <f t="shared" si="1897"/>
        <v>0</v>
      </c>
      <c r="AW1043" s="122">
        <f t="shared" si="1871"/>
        <v>1336.8000000000013</v>
      </c>
      <c r="AX1043" s="117"/>
      <c r="AY1043" s="117">
        <f t="shared" si="1889"/>
        <v>0</v>
      </c>
      <c r="AZ1043" s="117">
        <f t="shared" si="1890"/>
        <v>1152.0999999999999</v>
      </c>
      <c r="BA1043" s="117"/>
      <c r="BB1043" s="121">
        <f t="shared" si="1898"/>
        <v>0</v>
      </c>
      <c r="BC1043" s="117">
        <f t="shared" si="1899"/>
        <v>376.33999999999986</v>
      </c>
      <c r="BD1043" s="117"/>
      <c r="BE1043" s="121">
        <f t="shared" si="1887"/>
        <v>0</v>
      </c>
      <c r="BF1043" s="117">
        <f t="shared" si="1888"/>
        <v>3747.0200000000018</v>
      </c>
      <c r="BG1043" s="117"/>
      <c r="BH1043" s="121">
        <f t="shared" si="1916"/>
        <v>0</v>
      </c>
      <c r="BI1043" s="117">
        <f t="shared" si="1863"/>
        <v>25257.099999999984</v>
      </c>
      <c r="BJ1043" s="117"/>
      <c r="BK1043" s="121">
        <f t="shared" si="1835"/>
        <v>0</v>
      </c>
      <c r="BL1043" s="117">
        <f t="shared" si="1900"/>
        <v>3680.6000000000004</v>
      </c>
      <c r="BM1043" s="117"/>
      <c r="BN1043" s="121">
        <f t="shared" si="1901"/>
        <v>0</v>
      </c>
      <c r="BO1043" s="117">
        <f t="shared" si="1902"/>
        <v>3909.9000000000019</v>
      </c>
      <c r="BP1043" s="117"/>
      <c r="BQ1043" s="121">
        <f t="shared" si="1924"/>
        <v>0</v>
      </c>
      <c r="BR1043" s="117">
        <f t="shared" si="1864"/>
        <v>41047.929999999986</v>
      </c>
      <c r="BS1043" s="117"/>
      <c r="BT1043" s="117">
        <f t="shared" si="1883"/>
        <v>0</v>
      </c>
      <c r="BU1043" s="117">
        <f t="shared" si="1917"/>
        <v>67325</v>
      </c>
      <c r="BV1043" s="117"/>
      <c r="BW1043" s="117">
        <f t="shared" si="1884"/>
        <v>0</v>
      </c>
      <c r="BX1043" s="117">
        <f t="shared" si="1918"/>
        <v>81604</v>
      </c>
      <c r="BY1043" s="117"/>
      <c r="BZ1043" s="117">
        <f t="shared" si="1923"/>
        <v>0</v>
      </c>
      <c r="CA1043" s="117">
        <f t="shared" si="1919"/>
        <v>62805</v>
      </c>
      <c r="CB1043" s="117"/>
      <c r="CC1043" s="117">
        <f t="shared" si="1853"/>
        <v>0</v>
      </c>
      <c r="CD1043" s="117">
        <f t="shared" si="1855"/>
        <v>39639.64</v>
      </c>
      <c r="CE1043" s="117"/>
      <c r="CF1043" s="117">
        <f t="shared" si="1858"/>
        <v>0</v>
      </c>
      <c r="CG1043" s="117">
        <f t="shared" si="1903"/>
        <v>3663.6999999999994</v>
      </c>
      <c r="CH1043" s="117"/>
      <c r="CI1043" s="117">
        <f t="shared" si="1836"/>
        <v>0</v>
      </c>
      <c r="CJ1043" s="117">
        <f t="shared" si="1920"/>
        <v>6757.8</v>
      </c>
      <c r="CK1043" s="117"/>
      <c r="CL1043" s="121">
        <f t="shared" si="1867"/>
        <v>0</v>
      </c>
      <c r="CM1043" s="123">
        <f t="shared" si="1904"/>
        <v>4847.4799999999996</v>
      </c>
      <c r="CN1043" s="117"/>
      <c r="CO1043" s="121">
        <f t="shared" si="1838"/>
        <v>0</v>
      </c>
      <c r="CP1043" s="123">
        <f t="shared" si="1905"/>
        <v>3955</v>
      </c>
      <c r="CQ1043" s="117"/>
      <c r="CR1043" s="121">
        <f t="shared" si="1839"/>
        <v>0</v>
      </c>
      <c r="CS1043" s="123">
        <f t="shared" si="1869"/>
        <v>5186</v>
      </c>
      <c r="CT1043" s="117"/>
      <c r="CU1043" s="121">
        <f t="shared" si="1840"/>
        <v>0</v>
      </c>
      <c r="CV1043" s="123">
        <f t="shared" si="1906"/>
        <v>6929</v>
      </c>
      <c r="CW1043" s="117"/>
      <c r="CX1043" s="117">
        <f t="shared" ref="CX1043:CX1069" si="1925">IF(OR(D1043="NPC6AUZDB-GY030C",D1043="NPC6AUZDA-GY003M",D1034="NPC6AUZDA-GY003M",D1043="NPC6AUZDB-GY150C",D1043="NPC6AUZDB-GY010M",D1043="NPC6AUZDB-GY001M",D1043="NPC6AUZDB-GY005M",D1043="NPC6AUZDA-GY020M",D1043="NPC6AUZDB-GY003M",D1043="NPC6AUZDB-GY002M",),E1043*(F1043+0.1),0)</f>
        <v>0</v>
      </c>
      <c r="CY1043" s="116">
        <f t="shared" si="1859"/>
        <v>1186.9599999999982</v>
      </c>
      <c r="CZ1043" s="123"/>
      <c r="DA1043" s="117">
        <f t="shared" si="1841"/>
        <v>0</v>
      </c>
      <c r="DB1043" s="117">
        <f t="shared" si="1921"/>
        <v>59370</v>
      </c>
      <c r="DC1043" s="117"/>
      <c r="DD1043" s="117">
        <f t="shared" si="1842"/>
        <v>0</v>
      </c>
      <c r="DE1043" s="117">
        <f t="shared" si="1922"/>
        <v>106141</v>
      </c>
      <c r="DF1043" s="117"/>
      <c r="DG1043" s="120">
        <f t="shared" si="1843"/>
        <v>0</v>
      </c>
      <c r="DH1043" s="117">
        <f t="shared" si="1856"/>
        <v>441034</v>
      </c>
      <c r="DI1043" s="117"/>
      <c r="DJ1043" s="117">
        <f t="shared" si="1844"/>
        <v>0</v>
      </c>
      <c r="DK1043" s="117">
        <f t="shared" si="1907"/>
        <v>3768</v>
      </c>
      <c r="DL1043" s="211"/>
      <c r="DM1043" s="207">
        <f t="shared" si="1845"/>
        <v>0</v>
      </c>
      <c r="DN1043" s="125">
        <f t="shared" si="1896"/>
        <v>0</v>
      </c>
      <c r="DO1043" s="126"/>
      <c r="DP1043" s="127">
        <f t="shared" si="1846"/>
        <v>0</v>
      </c>
      <c r="DQ1043" s="128">
        <f t="shared" si="1908"/>
        <v>6819.5</v>
      </c>
      <c r="DR1043" s="126"/>
      <c r="DS1043" s="127">
        <f t="shared" si="1847"/>
        <v>0</v>
      </c>
      <c r="DT1043" s="128">
        <f t="shared" si="1909"/>
        <v>4846</v>
      </c>
      <c r="DU1043" s="126"/>
      <c r="DV1043" s="127">
        <f t="shared" si="1848"/>
        <v>0</v>
      </c>
      <c r="DW1043" s="128">
        <f t="shared" si="1910"/>
        <v>4835</v>
      </c>
      <c r="DX1043" s="126"/>
      <c r="DY1043" s="124">
        <f t="shared" si="1849"/>
        <v>0</v>
      </c>
      <c r="DZ1043" s="125">
        <f t="shared" si="1911"/>
        <v>523</v>
      </c>
      <c r="EA1043" s="124"/>
      <c r="EB1043" s="124">
        <f t="shared" si="1850"/>
        <v>0</v>
      </c>
      <c r="EC1043" s="129">
        <f t="shared" si="1912"/>
        <v>369</v>
      </c>
      <c r="ED1043" s="126"/>
      <c r="EE1043" s="127">
        <f t="shared" si="1851"/>
        <v>0</v>
      </c>
      <c r="EF1043" s="128">
        <f t="shared" si="1913"/>
        <v>4769</v>
      </c>
      <c r="EG1043" s="117"/>
      <c r="EH1043" s="117">
        <f t="shared" si="1852"/>
        <v>0</v>
      </c>
      <c r="EI1043" s="117">
        <f t="shared" si="1914"/>
        <v>22617</v>
      </c>
      <c r="EJ1043" s="117"/>
      <c r="EK1043" s="117">
        <f t="shared" si="1807"/>
        <v>0</v>
      </c>
      <c r="EL1043" s="117">
        <f t="shared" si="1915"/>
        <v>21247</v>
      </c>
      <c r="EM1043" s="131">
        <f t="shared" si="1808"/>
        <v>227169.47707876004</v>
      </c>
    </row>
    <row r="1044" spans="1:143" s="36" customFormat="1" ht="11.25" customHeight="1" x14ac:dyDescent="0.25">
      <c r="A1044" s="21">
        <v>46175</v>
      </c>
      <c r="B1044" s="190">
        <v>46214</v>
      </c>
      <c r="C1044" s="182">
        <v>5025</v>
      </c>
      <c r="D1044" s="49"/>
      <c r="E1044" s="58"/>
      <c r="F1044" s="161"/>
      <c r="G1044" s="60"/>
      <c r="H1044" s="61"/>
      <c r="I1044" s="44">
        <f t="shared" si="1873"/>
        <v>0</v>
      </c>
      <c r="J1044" s="83">
        <f t="shared" si="1874"/>
        <v>116093</v>
      </c>
      <c r="K1044" s="61"/>
      <c r="L1044" s="44">
        <f t="shared" si="1875"/>
        <v>0</v>
      </c>
      <c r="M1044" s="83">
        <f t="shared" si="1886"/>
        <v>7752</v>
      </c>
      <c r="N1044" s="61"/>
      <c r="O1044" s="44">
        <f t="shared" si="1876"/>
        <v>0</v>
      </c>
      <c r="P1044" s="83">
        <f t="shared" si="1877"/>
        <v>260136</v>
      </c>
      <c r="Q1044" s="61"/>
      <c r="R1044" s="61">
        <f t="shared" si="1854"/>
        <v>0</v>
      </c>
      <c r="S1044" s="61">
        <f t="shared" si="1878"/>
        <v>123612</v>
      </c>
      <c r="T1044" s="61">
        <v>24000</v>
      </c>
      <c r="U1044" s="61">
        <f t="shared" si="1865"/>
        <v>0</v>
      </c>
      <c r="V1044" s="61">
        <f t="shared" si="1818"/>
        <v>121035.6</v>
      </c>
      <c r="W1044" s="140"/>
      <c r="X1044" s="144">
        <f t="shared" si="1891"/>
        <v>0</v>
      </c>
      <c r="Y1044" s="61">
        <f t="shared" si="1819"/>
        <v>6245</v>
      </c>
      <c r="Z1044" s="61"/>
      <c r="AA1044" s="140">
        <f t="shared" si="1802"/>
        <v>0</v>
      </c>
      <c r="AB1044" s="61">
        <f t="shared" si="1820"/>
        <v>5897</v>
      </c>
      <c r="AC1044" s="61"/>
      <c r="AD1044" s="61">
        <f t="shared" si="1803"/>
        <v>0</v>
      </c>
      <c r="AE1044" s="61">
        <f t="shared" si="1821"/>
        <v>3738</v>
      </c>
      <c r="AF1044" s="61"/>
      <c r="AG1044" s="60">
        <f t="shared" si="1804"/>
        <v>0</v>
      </c>
      <c r="AH1044" s="145">
        <f t="shared" si="1822"/>
        <v>4534.5</v>
      </c>
      <c r="AI1044" s="61"/>
      <c r="AJ1044" s="140">
        <f t="shared" si="1861"/>
        <v>0</v>
      </c>
      <c r="AK1044" s="61">
        <f t="shared" si="1823"/>
        <v>22013</v>
      </c>
      <c r="AL1044" s="61"/>
      <c r="AM1044" s="140">
        <f t="shared" si="1805"/>
        <v>0</v>
      </c>
      <c r="AN1044" s="61">
        <f t="shared" si="1824"/>
        <v>8763.02</v>
      </c>
      <c r="AO1044" s="61"/>
      <c r="AP1044" s="140">
        <f t="shared" si="1892"/>
        <v>0</v>
      </c>
      <c r="AQ1044" s="61">
        <f t="shared" si="1825"/>
        <v>80645</v>
      </c>
      <c r="AR1044" s="61"/>
      <c r="AS1044" s="140">
        <f t="shared" si="1831"/>
        <v>0</v>
      </c>
      <c r="AT1044" s="61">
        <f t="shared" si="1826"/>
        <v>2020</v>
      </c>
      <c r="AU1044" s="61"/>
      <c r="AV1044" s="61">
        <f t="shared" si="1897"/>
        <v>0</v>
      </c>
      <c r="AW1044" s="45">
        <f t="shared" si="1871"/>
        <v>1336.8000000000013</v>
      </c>
      <c r="AX1044" s="61"/>
      <c r="AY1044" s="61">
        <f t="shared" si="1889"/>
        <v>0</v>
      </c>
      <c r="AZ1044" s="61">
        <f t="shared" si="1890"/>
        <v>1152.0999999999999</v>
      </c>
      <c r="BA1044" s="61"/>
      <c r="BB1044" s="140">
        <f t="shared" si="1898"/>
        <v>0</v>
      </c>
      <c r="BC1044" s="61">
        <f t="shared" si="1899"/>
        <v>376.33999999999986</v>
      </c>
      <c r="BD1044" s="61"/>
      <c r="BE1044" s="140">
        <f t="shared" si="1887"/>
        <v>0</v>
      </c>
      <c r="BF1044" s="61">
        <f t="shared" si="1888"/>
        <v>3747.0200000000018</v>
      </c>
      <c r="BG1044" s="61"/>
      <c r="BH1044" s="140">
        <f t="shared" si="1916"/>
        <v>0</v>
      </c>
      <c r="BI1044" s="61">
        <f t="shared" si="1863"/>
        <v>25257.099999999984</v>
      </c>
      <c r="BJ1044" s="61"/>
      <c r="BK1044" s="140">
        <f t="shared" si="1835"/>
        <v>0</v>
      </c>
      <c r="BL1044" s="61">
        <f t="shared" si="1900"/>
        <v>3680.6000000000004</v>
      </c>
      <c r="BM1044" s="61"/>
      <c r="BN1044" s="140">
        <f t="shared" si="1901"/>
        <v>0</v>
      </c>
      <c r="BO1044" s="61">
        <f t="shared" si="1902"/>
        <v>3909.9000000000019</v>
      </c>
      <c r="BP1044" s="61"/>
      <c r="BQ1044" s="140">
        <f t="shared" si="1924"/>
        <v>0</v>
      </c>
      <c r="BR1044" s="61">
        <f t="shared" si="1864"/>
        <v>41047.929999999986</v>
      </c>
      <c r="BS1044" s="61"/>
      <c r="BT1044" s="61">
        <f t="shared" si="1883"/>
        <v>0</v>
      </c>
      <c r="BU1044" s="61">
        <f t="shared" si="1917"/>
        <v>67325</v>
      </c>
      <c r="BV1044" s="61"/>
      <c r="BW1044" s="61">
        <f t="shared" si="1884"/>
        <v>0</v>
      </c>
      <c r="BX1044" s="61">
        <f t="shared" si="1918"/>
        <v>81604</v>
      </c>
      <c r="BY1044" s="61"/>
      <c r="BZ1044" s="61">
        <f t="shared" si="1923"/>
        <v>0</v>
      </c>
      <c r="CA1044" s="61">
        <f t="shared" si="1919"/>
        <v>62805</v>
      </c>
      <c r="CB1044" s="61"/>
      <c r="CC1044" s="61">
        <f t="shared" si="1853"/>
        <v>0</v>
      </c>
      <c r="CD1044" s="61">
        <f t="shared" si="1855"/>
        <v>39639.64</v>
      </c>
      <c r="CE1044" s="61"/>
      <c r="CF1044" s="61">
        <f t="shared" si="1858"/>
        <v>0</v>
      </c>
      <c r="CG1044" s="61">
        <f t="shared" si="1903"/>
        <v>3663.6999999999994</v>
      </c>
      <c r="CH1044" s="61"/>
      <c r="CI1044" s="61">
        <f t="shared" si="1836"/>
        <v>0</v>
      </c>
      <c r="CJ1044" s="61">
        <f t="shared" si="1920"/>
        <v>6757.8</v>
      </c>
      <c r="CK1044" s="61"/>
      <c r="CL1044" s="140">
        <f t="shared" si="1867"/>
        <v>0</v>
      </c>
      <c r="CM1044" s="145">
        <f t="shared" si="1904"/>
        <v>4847.4799999999996</v>
      </c>
      <c r="CN1044" s="61"/>
      <c r="CO1044" s="140">
        <f t="shared" si="1838"/>
        <v>0</v>
      </c>
      <c r="CP1044" s="145">
        <f t="shared" si="1905"/>
        <v>3955</v>
      </c>
      <c r="CQ1044" s="61"/>
      <c r="CR1044" s="140">
        <f t="shared" si="1839"/>
        <v>0</v>
      </c>
      <c r="CS1044" s="145">
        <f t="shared" si="1869"/>
        <v>5186</v>
      </c>
      <c r="CT1044" s="61"/>
      <c r="CU1044" s="140">
        <f t="shared" si="1840"/>
        <v>0</v>
      </c>
      <c r="CV1044" s="145">
        <f t="shared" si="1906"/>
        <v>6929</v>
      </c>
      <c r="CW1044" s="61"/>
      <c r="CX1044" s="61">
        <f t="shared" si="1925"/>
        <v>0</v>
      </c>
      <c r="CY1044" s="60">
        <f t="shared" si="1859"/>
        <v>1186.9599999999982</v>
      </c>
      <c r="CZ1044" s="145"/>
      <c r="DA1044" s="61">
        <f t="shared" si="1841"/>
        <v>0</v>
      </c>
      <c r="DB1044" s="61">
        <f t="shared" si="1921"/>
        <v>59370</v>
      </c>
      <c r="DC1044" s="61"/>
      <c r="DD1044" s="61">
        <f t="shared" si="1842"/>
        <v>0</v>
      </c>
      <c r="DE1044" s="61">
        <f t="shared" si="1922"/>
        <v>106141</v>
      </c>
      <c r="DF1044" s="61"/>
      <c r="DG1044" s="144">
        <f t="shared" si="1843"/>
        <v>0</v>
      </c>
      <c r="DH1044" s="61">
        <f t="shared" si="1856"/>
        <v>441034</v>
      </c>
      <c r="DI1044" s="61"/>
      <c r="DJ1044" s="61">
        <f t="shared" si="1844"/>
        <v>0</v>
      </c>
      <c r="DK1044" s="61">
        <f t="shared" si="1907"/>
        <v>3768</v>
      </c>
      <c r="DL1044" s="212"/>
      <c r="DM1044" s="208">
        <f t="shared" si="1845"/>
        <v>0</v>
      </c>
      <c r="DN1044" s="31">
        <f t="shared" si="1896"/>
        <v>0</v>
      </c>
      <c r="DO1044" s="29"/>
      <c r="DP1044" s="46">
        <f t="shared" si="1846"/>
        <v>0</v>
      </c>
      <c r="DQ1044" s="32">
        <f t="shared" si="1908"/>
        <v>6819.5</v>
      </c>
      <c r="DR1044" s="29"/>
      <c r="DS1044" s="46">
        <f t="shared" si="1847"/>
        <v>0</v>
      </c>
      <c r="DT1044" s="32">
        <f t="shared" si="1909"/>
        <v>4846</v>
      </c>
      <c r="DU1044" s="29"/>
      <c r="DV1044" s="46">
        <f t="shared" si="1848"/>
        <v>0</v>
      </c>
      <c r="DW1044" s="32">
        <f t="shared" si="1910"/>
        <v>4835</v>
      </c>
      <c r="DX1044" s="29"/>
      <c r="DY1044" s="30">
        <f t="shared" si="1849"/>
        <v>0</v>
      </c>
      <c r="DZ1044" s="31">
        <f t="shared" si="1911"/>
        <v>523</v>
      </c>
      <c r="EA1044" s="30"/>
      <c r="EB1044" s="30">
        <f t="shared" si="1850"/>
        <v>0</v>
      </c>
      <c r="EC1044" s="34">
        <f t="shared" si="1912"/>
        <v>369</v>
      </c>
      <c r="ED1044" s="29"/>
      <c r="EE1044" s="46">
        <f t="shared" si="1851"/>
        <v>0</v>
      </c>
      <c r="EF1044" s="32">
        <f t="shared" si="1913"/>
        <v>4769</v>
      </c>
      <c r="EG1044" s="61"/>
      <c r="EH1044" s="61">
        <f t="shared" si="1852"/>
        <v>0</v>
      </c>
      <c r="EI1044" s="61">
        <f t="shared" si="1914"/>
        <v>22617</v>
      </c>
      <c r="EJ1044" s="61"/>
      <c r="EK1044" s="61">
        <f t="shared" si="1807"/>
        <v>0</v>
      </c>
      <c r="EL1044" s="61">
        <f t="shared" si="1915"/>
        <v>21247</v>
      </c>
      <c r="EM1044" s="132">
        <f t="shared" si="1808"/>
        <v>230663.07707876002</v>
      </c>
    </row>
    <row r="1045" spans="1:143" s="36" customFormat="1" ht="13.2" x14ac:dyDescent="0.25">
      <c r="A1045" s="130">
        <v>46175</v>
      </c>
      <c r="B1045" s="185"/>
      <c r="C1045" s="172">
        <v>4987</v>
      </c>
      <c r="D1045" s="113"/>
      <c r="E1045" s="114"/>
      <c r="F1045" s="201"/>
      <c r="G1045" s="116"/>
      <c r="H1045" s="117"/>
      <c r="I1045" s="118">
        <f t="shared" si="1873"/>
        <v>0</v>
      </c>
      <c r="J1045" s="119">
        <f t="shared" si="1874"/>
        <v>116093</v>
      </c>
      <c r="K1045" s="117"/>
      <c r="L1045" s="118">
        <f t="shared" si="1875"/>
        <v>0</v>
      </c>
      <c r="M1045" s="119">
        <f t="shared" si="1886"/>
        <v>7752</v>
      </c>
      <c r="N1045" s="117"/>
      <c r="O1045" s="118">
        <f t="shared" si="1876"/>
        <v>0</v>
      </c>
      <c r="P1045" s="119">
        <f t="shared" si="1877"/>
        <v>260136</v>
      </c>
      <c r="Q1045" s="117"/>
      <c r="R1045" s="117">
        <f t="shared" si="1854"/>
        <v>0</v>
      </c>
      <c r="S1045" s="117">
        <f t="shared" si="1878"/>
        <v>123612</v>
      </c>
      <c r="T1045" s="117"/>
      <c r="U1045" s="117">
        <f t="shared" si="1865"/>
        <v>0</v>
      </c>
      <c r="V1045" s="117">
        <f t="shared" si="1818"/>
        <v>121035.6</v>
      </c>
      <c r="W1045" s="121"/>
      <c r="X1045" s="120">
        <f t="shared" si="1891"/>
        <v>0</v>
      </c>
      <c r="Y1045" s="117">
        <f t="shared" si="1819"/>
        <v>6245</v>
      </c>
      <c r="Z1045" s="117"/>
      <c r="AA1045" s="121">
        <f t="shared" ref="AA1045:AA1108" si="1926">IF(OR(D1045="NPP6ASZDB-GY015M",D1045="NPP6ASZDB-GY010M",D1045="NPP6ASZDB-GY002M",D1045="NPP6ASZDB-GY150C",D1045="NPP6ASZDB-GY005M",D1045="NPC6ASZDB-GY020C",D1045="NPC06SZDB-GY008M",D1045="NPC06SZDB-GY013M",D1045="NPC06SZDB-GY018M",D1045="NPC6ASZDB-GY750C",D1045="NPC6ASZDB-GY009M",D1045="NPC6ASZDB-GY025C",D1045="NPC06SZDB-GY005M",D1045="NPC6ASZDB-GY125C",D1045="NPC6ASZDB-GY350C",D1045="NPC6ASZDB-GY075C",D1045="NPC6ASZDB-GY006M",D1045="NPC06SZDB-GY015C",D1045="NPC6ASZDB-GY450C",D1045="NPC6ASZDB-GY050C",D1045="NPC6ASZDB-GY050C",D1045="NPC6ASZDB-GY250C",D1045="NPC06SZDB-GY003M",D1045="NPC6ASZDB-GY007M",D1045="NPC06SZDB-GY006M",D1045="NPC06SZDB-GY015M",D1045="NPC06SZDB-GY001M",D1045="NPC06SZDB-GY002M",D1045="NPC6ASZDB-GY015M",D1045="NPC06SZDB-GY010M",D1045="NPC6ASZDB-GY150C",D1045="NPC6ASZDB-GY008M",D1045="NPC6ASZDB-GY012M",D1045="NPC6ASZDB-GY015M",D1045="NPC6ASZDB-GY018M",D1045="NPC6ASZDB-GY001M",D1045="NPC6ASZDB-GY002M",D1045="NPC6ASZDB-GY003M",D1045="NPC6ASZDB-GY004M",D1045="NPC6ASZDB-GY005M",D1045="NPC6ASZDB-GY010M",D1045="NPC6ASZDB-GY020M",D1045="NPC6ASZDB-GY025M",D1045="NPC6ASZDB-GY030M",D1045="NPC6ASZDB-GY030C",D1045="NPC6ASZDB-GY015C",),E1045*(F1045+0.1),0)</f>
        <v>0</v>
      </c>
      <c r="AB1045" s="117">
        <f t="shared" si="1820"/>
        <v>5897</v>
      </c>
      <c r="AC1045" s="117"/>
      <c r="AD1045" s="117">
        <f t="shared" ref="AD1045:AD1108" si="1927">IF(OR(D1045="NPC6ASZDB-GN007M",D1045="NPP6ASZDB-GN001M",D1045="NPC6ASZDB-GN015C",D1045="NPC6ASZDB-GN008M",D1045="NPP6ASZDB-GN010M",D1045="NPC6ASZDB-GN030C",D1045="NPC6ASZDB-GN750C",D1045="NPC06SZDB-GN050C",D1045="NPC6ASZDB-GN250C",D1045="NPC06SZDB-GN002M",D1045="NPC06SZDB-GN010M",D1045="NPC6ASZDB-GN015M",D1045="NPC6ASZDB-GN010M",D1045="NPC06SZDB-GN003M",D1045="NPC6ASZDB-GN025C",D1045="NPC6ASZDB-GN050C",D1045="NPC6ASZDB-GN150C",D1045="NPC06SZDB-GN001M",D1045="NPC06SZDB-GN150C",D1045="NPC6ASZDB-GN001M",D1045="NPC6ASZDB-GN002M",D1045="NPC6ASZDB-GN003M",D1045="NPC6ASZDB-GN004M",D1045="NPC6ASZDB-GN005M",D1045="NPC6ASZDB-GN020M",D1045="NPC6ASZDB-GN030M",),E1045*(F1045+0.1),0)</f>
        <v>0</v>
      </c>
      <c r="AE1045" s="117">
        <f t="shared" si="1821"/>
        <v>3738</v>
      </c>
      <c r="AF1045" s="117"/>
      <c r="AG1045" s="116">
        <f t="shared" ref="AG1045:AG1108" si="1928">IF(OR(D1045="NPC6ASZDB-YL030C",D1045="NPP6ASZDB-YL001M",D1045="NPC6ASZDB-YL015C",D1045="NPP6ASZDB-YL005M",D1045="NPP6ASZDB-YL003M",D1045="NPP6ASZDB-YL002M",D1045="NPC6ASZDB-YL004M",D1045="NPP6ASZDB-YL010M",D1045="NPC6ASZDB-YL125C",D1045="NPC6ASZDB-YL015M",D1045="NPC06SZDB-YL040M",D1045="NPC06SZDB-YL002M",D1045="NPC6ASZDB-YL009M",D1045="NPC6ASZDB-YL350C",D1045="NPC06SZDB-YL015C",D1045="NPC6ASZDB-YL007M",D1045="NPC6ASZDB-YL012M",D1045="NPC6ASZDB-YL020M",D1045="NPC6ASZDB-YL030M",D1045="NPC06SZDB-YL050C",D1045="NPC06SZDB-YL003M",D1045="NPC6ASZDB-YL250C",D1045="NPC6ASZDB-YL008M",D1045="NPC06SZDB-YL010M",D1045="NPC6ASZDB-YL025C",D1045="NPC6ASZDB-YL006M",D1045="NPC6ASZDB-YL001M",D1045="NPC6ASZDB-YL005M",D1045="NPC06SZDB-YL005M",D1045="NPC06SZDB-YL001M",D1045="NPC6ASZDB-YL050C",D1045="NPC6ASZDB-YL010M",D1045="NPC06SZDB-YL150C",D1045="NPC6ASZDB-YL002M",D1045="NPC6ASZDB-YL150C",D1045="NPC6ASZDB-YL003M",),E1045*(F1045+0.1),0)</f>
        <v>0</v>
      </c>
      <c r="AH1045" s="123">
        <f t="shared" si="1822"/>
        <v>4534.5</v>
      </c>
      <c r="AI1045" s="117"/>
      <c r="AJ1045" s="121">
        <f t="shared" si="1861"/>
        <v>0</v>
      </c>
      <c r="AK1045" s="117">
        <f t="shared" si="1823"/>
        <v>22013</v>
      </c>
      <c r="AL1045" s="117"/>
      <c r="AM1045" s="121">
        <f t="shared" ref="AM1045:AM1108" si="1929">IF(OR(D1045="NPC6ASZDB-RD015C",D1045="NPP6ASZDB-RD005M",D1045="NPC6ASZDB-RD750C",D1045="NPC6ASZDB-RD030M",D1045="NPP6ASZDB-RD010M",D1045="NPP6ASZDB-RD002M",D1045="NPP6ASZDB-RD001M",D1045="NPP6ASZDB-RD003M",D1045="NPC6ASZDB-RD075C",D1045="NPC6ASZDB-RD009M",D1045="NPC6ASZDB-RD025C",D1045="NPC6ASZDB-RD015M",D1045="NPC6ASZDB-RD004M",D1045="NPC6ASZDB-RD006M",D1045="NPC6ASZDB-RD020C",D1045="NPC6ASZDB-RD008M",D1045="NPC6ASZDB-RD350C",D1045="NPC6ASZDB-RD030C",D1045="NPC6ASZDB-RD250C",D1045="NPC06SZDB-RD015M",D1045="NPC6ASZDB-RD050C",D1045="NPC6ASZDB-RD050C",D1045="NPC06SZDB-RD050C",D1045="NPC6ASZDB-RD010M",D1045="NPC06SZDB-RD005M",D1045="NPC06SZDB-RD010M",D1045="NPC6ASZDB-RD007M",D1045="NPC6ASZDB-RD010M",D1045="NPC6ASZDB-RD001M",D1045="NPC6ASZDB-RD005M",D1045="NPC6ASZDB-RD150C",D1045="NPC06SZDB-RD002M",D1045="NPC06SZDB-RD150C",D1045="NPC06SZDB-RD001M",D1045="NPC06SZDB-RD003M",D1045="NPC6ASZDB-RD002M",D1045="NPC6ASZDB-RD003M",D1045="NPC6ASZDB-RD020M",),E1045*(F1045+0.1),0)</f>
        <v>0</v>
      </c>
      <c r="AN1045" s="117">
        <f t="shared" si="1824"/>
        <v>8763.02</v>
      </c>
      <c r="AO1045" s="117"/>
      <c r="AP1045" s="121">
        <f t="shared" si="1892"/>
        <v>0</v>
      </c>
      <c r="AQ1045" s="117">
        <f t="shared" si="1825"/>
        <v>80645</v>
      </c>
      <c r="AR1045" s="117"/>
      <c r="AS1045" s="121">
        <f t="shared" si="1831"/>
        <v>0</v>
      </c>
      <c r="AT1045" s="117">
        <f t="shared" si="1826"/>
        <v>2020</v>
      </c>
      <c r="AU1045" s="117"/>
      <c r="AV1045" s="117">
        <f t="shared" si="1897"/>
        <v>0</v>
      </c>
      <c r="AW1045" s="122">
        <f t="shared" si="1871"/>
        <v>1336.8000000000013</v>
      </c>
      <c r="AX1045" s="117"/>
      <c r="AY1045" s="117">
        <f t="shared" si="1889"/>
        <v>0</v>
      </c>
      <c r="AZ1045" s="117">
        <f t="shared" si="1890"/>
        <v>1152.0999999999999</v>
      </c>
      <c r="BA1045" s="117"/>
      <c r="BB1045" s="121">
        <f t="shared" si="1898"/>
        <v>0</v>
      </c>
      <c r="BC1045" s="117">
        <f t="shared" si="1899"/>
        <v>376.33999999999986</v>
      </c>
      <c r="BD1045" s="117"/>
      <c r="BE1045" s="121">
        <f t="shared" si="1887"/>
        <v>0</v>
      </c>
      <c r="BF1045" s="117">
        <f t="shared" si="1888"/>
        <v>3747.0200000000018</v>
      </c>
      <c r="BG1045" s="117"/>
      <c r="BH1045" s="121">
        <f t="shared" si="1916"/>
        <v>0</v>
      </c>
      <c r="BI1045" s="117">
        <f t="shared" si="1863"/>
        <v>25257.099999999984</v>
      </c>
      <c r="BJ1045" s="117"/>
      <c r="BK1045" s="121">
        <f t="shared" si="1835"/>
        <v>0</v>
      </c>
      <c r="BL1045" s="117">
        <f t="shared" si="1900"/>
        <v>3680.6000000000004</v>
      </c>
      <c r="BM1045" s="117"/>
      <c r="BN1045" s="121">
        <f t="shared" si="1901"/>
        <v>0</v>
      </c>
      <c r="BO1045" s="117">
        <f t="shared" si="1902"/>
        <v>3909.9000000000019</v>
      </c>
      <c r="BP1045" s="117"/>
      <c r="BQ1045" s="121">
        <f t="shared" si="1924"/>
        <v>0</v>
      </c>
      <c r="BR1045" s="117">
        <f t="shared" si="1864"/>
        <v>41047.929999999986</v>
      </c>
      <c r="BS1045" s="117"/>
      <c r="BT1045" s="117">
        <f t="shared" si="1883"/>
        <v>0</v>
      </c>
      <c r="BU1045" s="117">
        <f t="shared" si="1917"/>
        <v>67325</v>
      </c>
      <c r="BV1045" s="117"/>
      <c r="BW1045" s="117">
        <f t="shared" si="1884"/>
        <v>0</v>
      </c>
      <c r="BX1045" s="117">
        <f t="shared" si="1918"/>
        <v>81604</v>
      </c>
      <c r="BY1045" s="117"/>
      <c r="BZ1045" s="117">
        <f t="shared" si="1923"/>
        <v>0</v>
      </c>
      <c r="CA1045" s="117">
        <f t="shared" si="1919"/>
        <v>62805</v>
      </c>
      <c r="CB1045" s="117">
        <v>8000</v>
      </c>
      <c r="CC1045" s="117">
        <f t="shared" si="1853"/>
        <v>0</v>
      </c>
      <c r="CD1045" s="117">
        <f t="shared" si="1855"/>
        <v>47639.64</v>
      </c>
      <c r="CE1045" s="117"/>
      <c r="CF1045" s="117">
        <f t="shared" si="1858"/>
        <v>0</v>
      </c>
      <c r="CG1045" s="117">
        <f t="shared" si="1903"/>
        <v>3663.6999999999994</v>
      </c>
      <c r="CH1045" s="117"/>
      <c r="CI1045" s="117">
        <f t="shared" si="1836"/>
        <v>0</v>
      </c>
      <c r="CJ1045" s="117">
        <f t="shared" si="1920"/>
        <v>6757.8</v>
      </c>
      <c r="CK1045" s="117"/>
      <c r="CL1045" s="121">
        <f t="shared" si="1867"/>
        <v>0</v>
      </c>
      <c r="CM1045" s="123">
        <f t="shared" si="1904"/>
        <v>4847.4799999999996</v>
      </c>
      <c r="CN1045" s="117"/>
      <c r="CO1045" s="121">
        <f t="shared" si="1838"/>
        <v>0</v>
      </c>
      <c r="CP1045" s="123">
        <f t="shared" si="1905"/>
        <v>3955</v>
      </c>
      <c r="CQ1045" s="117"/>
      <c r="CR1045" s="121">
        <f t="shared" si="1839"/>
        <v>0</v>
      </c>
      <c r="CS1045" s="123">
        <f t="shared" si="1869"/>
        <v>5186</v>
      </c>
      <c r="CT1045" s="117"/>
      <c r="CU1045" s="121">
        <f t="shared" si="1840"/>
        <v>0</v>
      </c>
      <c r="CV1045" s="123">
        <f t="shared" si="1906"/>
        <v>6929</v>
      </c>
      <c r="CW1045" s="117"/>
      <c r="CX1045" s="117">
        <f t="shared" si="1925"/>
        <v>0</v>
      </c>
      <c r="CY1045" s="116">
        <f t="shared" si="1859"/>
        <v>1186.9599999999982</v>
      </c>
      <c r="CZ1045" s="123"/>
      <c r="DA1045" s="117">
        <f t="shared" si="1841"/>
        <v>0</v>
      </c>
      <c r="DB1045" s="117">
        <f t="shared" si="1921"/>
        <v>59370</v>
      </c>
      <c r="DC1045" s="117"/>
      <c r="DD1045" s="117">
        <f t="shared" si="1842"/>
        <v>0</v>
      </c>
      <c r="DE1045" s="117">
        <f t="shared" si="1922"/>
        <v>106141</v>
      </c>
      <c r="DF1045" s="117"/>
      <c r="DG1045" s="120">
        <f t="shared" si="1843"/>
        <v>0</v>
      </c>
      <c r="DH1045" s="117">
        <f t="shared" si="1856"/>
        <v>441034</v>
      </c>
      <c r="DI1045" s="117"/>
      <c r="DJ1045" s="117">
        <f t="shared" si="1844"/>
        <v>0</v>
      </c>
      <c r="DK1045" s="117">
        <f t="shared" si="1907"/>
        <v>3768</v>
      </c>
      <c r="DL1045" s="211"/>
      <c r="DM1045" s="207">
        <f t="shared" si="1845"/>
        <v>0</v>
      </c>
      <c r="DN1045" s="125">
        <f t="shared" si="1896"/>
        <v>0</v>
      </c>
      <c r="DO1045" s="126"/>
      <c r="DP1045" s="127">
        <f t="shared" si="1846"/>
        <v>0</v>
      </c>
      <c r="DQ1045" s="128">
        <f t="shared" si="1908"/>
        <v>6819.5</v>
      </c>
      <c r="DR1045" s="126"/>
      <c r="DS1045" s="127">
        <f t="shared" si="1847"/>
        <v>0</v>
      </c>
      <c r="DT1045" s="128">
        <f t="shared" si="1909"/>
        <v>4846</v>
      </c>
      <c r="DU1045" s="126"/>
      <c r="DV1045" s="127">
        <f t="shared" si="1848"/>
        <v>0</v>
      </c>
      <c r="DW1045" s="128">
        <f t="shared" si="1910"/>
        <v>4835</v>
      </c>
      <c r="DX1045" s="126"/>
      <c r="DY1045" s="124">
        <f t="shared" si="1849"/>
        <v>0</v>
      </c>
      <c r="DZ1045" s="125">
        <f t="shared" si="1911"/>
        <v>523</v>
      </c>
      <c r="EA1045" s="124"/>
      <c r="EB1045" s="124">
        <f t="shared" si="1850"/>
        <v>0</v>
      </c>
      <c r="EC1045" s="129">
        <f t="shared" si="1912"/>
        <v>369</v>
      </c>
      <c r="ED1045" s="126"/>
      <c r="EE1045" s="127">
        <f t="shared" si="1851"/>
        <v>0</v>
      </c>
      <c r="EF1045" s="128">
        <f t="shared" si="1913"/>
        <v>4769</v>
      </c>
      <c r="EG1045" s="117"/>
      <c r="EH1045" s="117">
        <f t="shared" si="1852"/>
        <v>0</v>
      </c>
      <c r="EI1045" s="117">
        <f t="shared" si="1914"/>
        <v>22617</v>
      </c>
      <c r="EJ1045" s="117"/>
      <c r="EK1045" s="117">
        <f t="shared" ref="EK1045:EK1108" si="1930">(IF(OR(D1045="CO17772-0MM003",D1045="CO17772-0ZM010",D1045="CO17772-07M015",D1045="CO17772-07M007",D1045="CO17772-0ZM002",D1045="CO17772-01M001",D1045="CO17772-0CC050",D1045="CO17772-0CM015",D1045="CO17772-08F004",D1045="CO17772-08F010",D1045="CO17772-08C750",D1045="CO17772-08C250",D1045="CO17772-07M001",D1045="CO17772-09M001",D1045="CO17772-0ZM001",D1045="CO17772-0MM001",D1045="CO17772-08F002",D1045="CO17772-0ZM008",D1045="CO17772-0ZM005",D1045="CO17772-0CM005",D1045="CO17772-0CM007",D1045="CO17772-08M020",D1045="CO17772-0MC150",D1045="CO17772-08M006",D1045="CO17772-08C050",D1045="CO17772-0CM007",D1045="CO17772-0CM010",D1045="CO17772-0CM003",D1045="CO17772-08C150",D1045="CO17772-08M007",D1045="CO17772-0MM005",D1045="CO17772-0MM015",D1045="CO17772-0CM002",D1045="CO17772-0CM001",D1045="CO17772-08M010",D1045="CO17772-08M001",D1045="CO17772-08M005",D1045="CO17772-08M002",D1045="CO17772-08M003",D1045="CO17772-08M004",D1045="CO17772-08M015",D1045=1644077,D1045=959308,D1045=959305,D1045=959306,D1045=959307,D1045=959309),E1045*2,0))</f>
        <v>0</v>
      </c>
      <c r="EL1045" s="117">
        <f t="shared" si="1915"/>
        <v>21247</v>
      </c>
      <c r="EM1045" s="131">
        <f t="shared" ref="EM1045:EM1108" si="1931">((J1046*0.03672)+(M1046*0.1205)+(P1046*0.05856)+(S1046*0.0201)+(V1046*0.3442)+(Y1046*0.4888)+(AB1046*0.5596)+(AE1046*0.486)+(AH1046*0.4976)+(AK1046*0.487)+(AN1046*0.4911)+(AQ1046*0.4976)+(AT1046*0.4994)+(AW1046*0.3297)+(AZ1046*0.3303)+(BC1046*0.3317)+(BF1046*0.3307)+(BI1046*0.3302)+(BL1046* 0.3306)+(BO1046*0.3317)+(BR1046*0.3311)+(BU1046*0.023)+(BX1046*0.0746)+(CA1046*0.0163)+(CD1046*0.4367)+(CG1046*0.46063)+(CJ1046*0.4344)+(CM1046*0.426837)+(CP1046*0.411417)+(CS1046*0.419619)+(CV1046*0.427493)+(CY1046*0.4341)+(DB1046*0.0349)+(DE1046*0.0092)+(DH1046*0.035 )+(DK1046*0.029)+(DN1046*0.27723)+(DQ1046*0.19)+(DT1046*0.27723)+(DZ1046*0.20242)+(EC1046*0.43)+(EF1046*0.18111)+(EI1046*0.19879)+(EL1046*0.12124)+(EO1046*0.02104)+(ER1046*0.24981))</f>
        <v>251522.37707876001</v>
      </c>
    </row>
    <row r="1046" spans="1:143" s="35" customFormat="1" ht="11.25" customHeight="1" x14ac:dyDescent="0.25">
      <c r="A1046" s="130">
        <v>46175</v>
      </c>
      <c r="B1046" s="185"/>
      <c r="C1046" s="172">
        <v>4987</v>
      </c>
      <c r="D1046" s="113"/>
      <c r="E1046" s="114"/>
      <c r="F1046" s="201"/>
      <c r="G1046" s="116"/>
      <c r="H1046" s="117"/>
      <c r="I1046" s="118">
        <f t="shared" si="1873"/>
        <v>0</v>
      </c>
      <c r="J1046" s="119">
        <f t="shared" si="1874"/>
        <v>116093</v>
      </c>
      <c r="K1046" s="117"/>
      <c r="L1046" s="118">
        <f t="shared" si="1875"/>
        <v>0</v>
      </c>
      <c r="M1046" s="119">
        <f t="shared" si="1886"/>
        <v>7752</v>
      </c>
      <c r="N1046" s="117"/>
      <c r="O1046" s="118">
        <f t="shared" si="1876"/>
        <v>0</v>
      </c>
      <c r="P1046" s="119">
        <f t="shared" si="1877"/>
        <v>260136</v>
      </c>
      <c r="Q1046" s="117"/>
      <c r="R1046" s="117">
        <f t="shared" si="1854"/>
        <v>0</v>
      </c>
      <c r="S1046" s="117">
        <f t="shared" si="1878"/>
        <v>123612</v>
      </c>
      <c r="T1046" s="117"/>
      <c r="U1046" s="117">
        <f t="shared" si="1865"/>
        <v>0</v>
      </c>
      <c r="V1046" s="117">
        <f t="shared" si="1818"/>
        <v>121035.6</v>
      </c>
      <c r="W1046" s="121"/>
      <c r="X1046" s="120">
        <f t="shared" si="1891"/>
        <v>0</v>
      </c>
      <c r="Y1046" s="117">
        <f t="shared" si="1819"/>
        <v>6245</v>
      </c>
      <c r="Z1046" s="117"/>
      <c r="AA1046" s="121">
        <f t="shared" si="1926"/>
        <v>0</v>
      </c>
      <c r="AB1046" s="117">
        <f t="shared" si="1820"/>
        <v>5897</v>
      </c>
      <c r="AC1046" s="117"/>
      <c r="AD1046" s="117">
        <f t="shared" si="1927"/>
        <v>0</v>
      </c>
      <c r="AE1046" s="117">
        <f t="shared" si="1821"/>
        <v>3738</v>
      </c>
      <c r="AF1046" s="117"/>
      <c r="AG1046" s="116">
        <f t="shared" si="1928"/>
        <v>0</v>
      </c>
      <c r="AH1046" s="123">
        <f t="shared" si="1822"/>
        <v>4534.5</v>
      </c>
      <c r="AI1046" s="117"/>
      <c r="AJ1046" s="121">
        <f t="shared" si="1861"/>
        <v>0</v>
      </c>
      <c r="AK1046" s="117">
        <f t="shared" si="1823"/>
        <v>22013</v>
      </c>
      <c r="AL1046" s="117"/>
      <c r="AM1046" s="121">
        <f t="shared" si="1929"/>
        <v>0</v>
      </c>
      <c r="AN1046" s="117">
        <f t="shared" si="1824"/>
        <v>8763.02</v>
      </c>
      <c r="AO1046" s="117"/>
      <c r="AP1046" s="121">
        <f t="shared" si="1892"/>
        <v>0</v>
      </c>
      <c r="AQ1046" s="117">
        <f t="shared" si="1825"/>
        <v>80645</v>
      </c>
      <c r="AR1046" s="117"/>
      <c r="AS1046" s="121">
        <f t="shared" si="1831"/>
        <v>0</v>
      </c>
      <c r="AT1046" s="117">
        <f t="shared" si="1826"/>
        <v>2020</v>
      </c>
      <c r="AU1046" s="117"/>
      <c r="AV1046" s="117">
        <f t="shared" si="1897"/>
        <v>0</v>
      </c>
      <c r="AW1046" s="122">
        <f t="shared" si="1871"/>
        <v>1336.8000000000013</v>
      </c>
      <c r="AX1046" s="117"/>
      <c r="AY1046" s="117">
        <f t="shared" si="1889"/>
        <v>0</v>
      </c>
      <c r="AZ1046" s="117">
        <f t="shared" si="1890"/>
        <v>1152.0999999999999</v>
      </c>
      <c r="BA1046" s="117"/>
      <c r="BB1046" s="121">
        <f t="shared" si="1898"/>
        <v>0</v>
      </c>
      <c r="BC1046" s="117">
        <f t="shared" si="1899"/>
        <v>376.33999999999986</v>
      </c>
      <c r="BD1046" s="117"/>
      <c r="BE1046" s="121">
        <f t="shared" si="1887"/>
        <v>0</v>
      </c>
      <c r="BF1046" s="117">
        <f t="shared" si="1888"/>
        <v>3747.0200000000018</v>
      </c>
      <c r="BG1046" s="117"/>
      <c r="BH1046" s="121">
        <f t="shared" si="1916"/>
        <v>0</v>
      </c>
      <c r="BI1046" s="117">
        <f t="shared" si="1863"/>
        <v>25257.099999999984</v>
      </c>
      <c r="BJ1046" s="117"/>
      <c r="BK1046" s="121">
        <f t="shared" si="1835"/>
        <v>0</v>
      </c>
      <c r="BL1046" s="117">
        <f t="shared" si="1900"/>
        <v>3680.6000000000004</v>
      </c>
      <c r="BM1046" s="117"/>
      <c r="BN1046" s="121">
        <f t="shared" si="1901"/>
        <v>0</v>
      </c>
      <c r="BO1046" s="117">
        <f t="shared" si="1902"/>
        <v>3909.9000000000019</v>
      </c>
      <c r="BP1046" s="117">
        <v>63000</v>
      </c>
      <c r="BQ1046" s="121">
        <f t="shared" si="1924"/>
        <v>0</v>
      </c>
      <c r="BR1046" s="117">
        <f t="shared" si="1864"/>
        <v>104047.93</v>
      </c>
      <c r="BS1046" s="117"/>
      <c r="BT1046" s="117">
        <f t="shared" si="1883"/>
        <v>0</v>
      </c>
      <c r="BU1046" s="117">
        <f t="shared" si="1917"/>
        <v>67325</v>
      </c>
      <c r="BV1046" s="117"/>
      <c r="BW1046" s="117">
        <f t="shared" si="1884"/>
        <v>0</v>
      </c>
      <c r="BX1046" s="117">
        <f t="shared" si="1918"/>
        <v>81604</v>
      </c>
      <c r="BY1046" s="117"/>
      <c r="BZ1046" s="117">
        <f t="shared" si="1923"/>
        <v>0</v>
      </c>
      <c r="CA1046" s="117">
        <f t="shared" si="1919"/>
        <v>62805</v>
      </c>
      <c r="CB1046" s="117"/>
      <c r="CC1046" s="117">
        <f t="shared" si="1853"/>
        <v>0</v>
      </c>
      <c r="CD1046" s="117">
        <f t="shared" si="1855"/>
        <v>47639.64</v>
      </c>
      <c r="CE1046" s="117"/>
      <c r="CF1046" s="117">
        <f t="shared" si="1858"/>
        <v>0</v>
      </c>
      <c r="CG1046" s="117">
        <f t="shared" si="1903"/>
        <v>3663.6999999999994</v>
      </c>
      <c r="CH1046" s="117"/>
      <c r="CI1046" s="117">
        <f t="shared" si="1836"/>
        <v>0</v>
      </c>
      <c r="CJ1046" s="117">
        <f t="shared" si="1920"/>
        <v>6757.8</v>
      </c>
      <c r="CK1046" s="117"/>
      <c r="CL1046" s="121">
        <f t="shared" si="1867"/>
        <v>0</v>
      </c>
      <c r="CM1046" s="123">
        <f t="shared" si="1904"/>
        <v>4847.4799999999996</v>
      </c>
      <c r="CN1046" s="117"/>
      <c r="CO1046" s="121">
        <f t="shared" si="1838"/>
        <v>0</v>
      </c>
      <c r="CP1046" s="123">
        <f t="shared" si="1905"/>
        <v>3955</v>
      </c>
      <c r="CQ1046" s="117"/>
      <c r="CR1046" s="121">
        <f t="shared" si="1839"/>
        <v>0</v>
      </c>
      <c r="CS1046" s="123">
        <f t="shared" si="1869"/>
        <v>5186</v>
      </c>
      <c r="CT1046" s="117"/>
      <c r="CU1046" s="121">
        <f t="shared" si="1840"/>
        <v>0</v>
      </c>
      <c r="CV1046" s="123">
        <f t="shared" si="1906"/>
        <v>6929</v>
      </c>
      <c r="CW1046" s="117"/>
      <c r="CX1046" s="117">
        <f t="shared" si="1925"/>
        <v>0</v>
      </c>
      <c r="CY1046" s="116">
        <f t="shared" si="1859"/>
        <v>1186.9599999999982</v>
      </c>
      <c r="CZ1046" s="123"/>
      <c r="DA1046" s="117">
        <f t="shared" si="1841"/>
        <v>0</v>
      </c>
      <c r="DB1046" s="117">
        <f t="shared" si="1921"/>
        <v>59370</v>
      </c>
      <c r="DC1046" s="117"/>
      <c r="DD1046" s="117">
        <f t="shared" si="1842"/>
        <v>0</v>
      </c>
      <c r="DE1046" s="117">
        <f t="shared" si="1922"/>
        <v>106141</v>
      </c>
      <c r="DF1046" s="117"/>
      <c r="DG1046" s="120">
        <f t="shared" si="1843"/>
        <v>0</v>
      </c>
      <c r="DH1046" s="117">
        <f t="shared" si="1856"/>
        <v>441034</v>
      </c>
      <c r="DI1046" s="117"/>
      <c r="DJ1046" s="117">
        <f t="shared" si="1844"/>
        <v>0</v>
      </c>
      <c r="DK1046" s="117">
        <f t="shared" si="1907"/>
        <v>3768</v>
      </c>
      <c r="DL1046" s="211"/>
      <c r="DM1046" s="207">
        <f t="shared" si="1845"/>
        <v>0</v>
      </c>
      <c r="DN1046" s="125">
        <f t="shared" si="1896"/>
        <v>0</v>
      </c>
      <c r="DO1046" s="126"/>
      <c r="DP1046" s="127">
        <f t="shared" si="1846"/>
        <v>0</v>
      </c>
      <c r="DQ1046" s="128">
        <f t="shared" si="1908"/>
        <v>6819.5</v>
      </c>
      <c r="DR1046" s="126"/>
      <c r="DS1046" s="127">
        <f t="shared" si="1847"/>
        <v>0</v>
      </c>
      <c r="DT1046" s="128">
        <f t="shared" si="1909"/>
        <v>4846</v>
      </c>
      <c r="DU1046" s="126"/>
      <c r="DV1046" s="127">
        <f t="shared" si="1848"/>
        <v>0</v>
      </c>
      <c r="DW1046" s="128">
        <f t="shared" si="1910"/>
        <v>4835</v>
      </c>
      <c r="DX1046" s="126"/>
      <c r="DY1046" s="124">
        <f t="shared" si="1849"/>
        <v>0</v>
      </c>
      <c r="DZ1046" s="125">
        <f t="shared" si="1911"/>
        <v>523</v>
      </c>
      <c r="EA1046" s="124"/>
      <c r="EB1046" s="124">
        <f t="shared" si="1850"/>
        <v>0</v>
      </c>
      <c r="EC1046" s="129">
        <f t="shared" si="1912"/>
        <v>369</v>
      </c>
      <c r="ED1046" s="126"/>
      <c r="EE1046" s="127">
        <f t="shared" si="1851"/>
        <v>0</v>
      </c>
      <c r="EF1046" s="128">
        <f t="shared" si="1913"/>
        <v>4769</v>
      </c>
      <c r="EG1046" s="117"/>
      <c r="EH1046" s="117">
        <f t="shared" si="1852"/>
        <v>0</v>
      </c>
      <c r="EI1046" s="117">
        <f t="shared" si="1914"/>
        <v>22617</v>
      </c>
      <c r="EJ1046" s="117"/>
      <c r="EK1046" s="117">
        <f t="shared" si="1930"/>
        <v>0</v>
      </c>
      <c r="EL1046" s="117">
        <f t="shared" si="1915"/>
        <v>21247</v>
      </c>
      <c r="EM1046" s="131">
        <f t="shared" si="1931"/>
        <v>248637.82907876</v>
      </c>
    </row>
    <row r="1047" spans="1:143" s="35" customFormat="1" ht="11.25" customHeight="1" x14ac:dyDescent="0.25">
      <c r="A1047" s="457">
        <v>46179</v>
      </c>
      <c r="B1047" s="196">
        <v>46179</v>
      </c>
      <c r="C1047" s="176">
        <v>8005011765</v>
      </c>
      <c r="D1047" s="17" t="s">
        <v>478</v>
      </c>
      <c r="E1047" s="18">
        <v>1500</v>
      </c>
      <c r="F1047" s="19">
        <v>5</v>
      </c>
      <c r="G1047" s="20">
        <v>191516769021</v>
      </c>
      <c r="H1047" s="66"/>
      <c r="I1047" s="41">
        <f t="shared" si="1873"/>
        <v>0</v>
      </c>
      <c r="J1047" s="48">
        <f t="shared" si="1874"/>
        <v>116093</v>
      </c>
      <c r="K1047" s="66"/>
      <c r="L1047" s="41">
        <f t="shared" si="1875"/>
        <v>0</v>
      </c>
      <c r="M1047" s="48">
        <f t="shared" si="1886"/>
        <v>7752</v>
      </c>
      <c r="N1047" s="66"/>
      <c r="O1047" s="41">
        <f t="shared" si="1876"/>
        <v>0</v>
      </c>
      <c r="P1047" s="48">
        <f t="shared" si="1877"/>
        <v>260136</v>
      </c>
      <c r="Q1047" s="66"/>
      <c r="R1047" s="66">
        <f t="shared" si="1854"/>
        <v>0</v>
      </c>
      <c r="S1047" s="67">
        <f t="shared" si="1878"/>
        <v>123612</v>
      </c>
      <c r="T1047" s="66"/>
      <c r="U1047" s="66">
        <f t="shared" si="1865"/>
        <v>0</v>
      </c>
      <c r="V1047" s="67">
        <f t="shared" si="1818"/>
        <v>121035.6</v>
      </c>
      <c r="W1047" s="136"/>
      <c r="X1047" s="69">
        <f t="shared" si="1891"/>
        <v>0</v>
      </c>
      <c r="Y1047" s="67">
        <f t="shared" si="1819"/>
        <v>6245</v>
      </c>
      <c r="Z1047" s="66"/>
      <c r="AA1047" s="68">
        <f t="shared" si="1926"/>
        <v>0</v>
      </c>
      <c r="AB1047" s="67">
        <f t="shared" si="1820"/>
        <v>5897</v>
      </c>
      <c r="AC1047" s="66"/>
      <c r="AD1047" s="66">
        <f t="shared" si="1927"/>
        <v>0</v>
      </c>
      <c r="AE1047" s="67">
        <f t="shared" si="1821"/>
        <v>3738</v>
      </c>
      <c r="AF1047" s="66"/>
      <c r="AG1047" s="78">
        <f t="shared" si="1928"/>
        <v>0</v>
      </c>
      <c r="AH1047" s="79">
        <f t="shared" si="1822"/>
        <v>4534.5</v>
      </c>
      <c r="AI1047" s="66"/>
      <c r="AJ1047" s="68">
        <f t="shared" si="1861"/>
        <v>0</v>
      </c>
      <c r="AK1047" s="67">
        <f t="shared" si="1823"/>
        <v>22013</v>
      </c>
      <c r="AL1047" s="66"/>
      <c r="AM1047" s="68">
        <f t="shared" si="1929"/>
        <v>0</v>
      </c>
      <c r="AN1047" s="67">
        <f t="shared" si="1824"/>
        <v>8763.02</v>
      </c>
      <c r="AO1047" s="66"/>
      <c r="AP1047" s="68">
        <f t="shared" si="1892"/>
        <v>0</v>
      </c>
      <c r="AQ1047" s="67">
        <f t="shared" si="1825"/>
        <v>80645</v>
      </c>
      <c r="AR1047" s="66"/>
      <c r="AS1047" s="68">
        <f t="shared" si="1831"/>
        <v>0</v>
      </c>
      <c r="AT1047" s="67">
        <f t="shared" si="1826"/>
        <v>2020</v>
      </c>
      <c r="AU1047" s="66"/>
      <c r="AV1047" s="66">
        <f t="shared" si="1897"/>
        <v>0</v>
      </c>
      <c r="AW1047" s="42">
        <f t="shared" si="1871"/>
        <v>1336.8000000000013</v>
      </c>
      <c r="AX1047" s="66"/>
      <c r="AY1047" s="66">
        <f t="shared" si="1889"/>
        <v>0</v>
      </c>
      <c r="AZ1047" s="67">
        <f t="shared" si="1890"/>
        <v>1152.0999999999999</v>
      </c>
      <c r="BA1047" s="66"/>
      <c r="BB1047" s="68">
        <f t="shared" si="1898"/>
        <v>0</v>
      </c>
      <c r="BC1047" s="67">
        <f t="shared" si="1899"/>
        <v>376.33999999999986</v>
      </c>
      <c r="BD1047" s="66"/>
      <c r="BE1047" s="68">
        <f t="shared" si="1887"/>
        <v>0</v>
      </c>
      <c r="BF1047" s="67">
        <f t="shared" si="1888"/>
        <v>3747.0200000000018</v>
      </c>
      <c r="BG1047" s="66"/>
      <c r="BH1047" s="68">
        <f t="shared" si="1916"/>
        <v>0</v>
      </c>
      <c r="BI1047" s="67">
        <f t="shared" si="1863"/>
        <v>25257.099999999984</v>
      </c>
      <c r="BJ1047" s="66"/>
      <c r="BK1047" s="68">
        <f t="shared" si="1835"/>
        <v>0</v>
      </c>
      <c r="BL1047" s="67">
        <f t="shared" si="1900"/>
        <v>3680.6000000000004</v>
      </c>
      <c r="BM1047" s="66"/>
      <c r="BN1047" s="68">
        <f t="shared" si="1901"/>
        <v>0</v>
      </c>
      <c r="BO1047" s="67">
        <f t="shared" si="1902"/>
        <v>3909.9000000000019</v>
      </c>
      <c r="BP1047" s="66"/>
      <c r="BQ1047" s="68">
        <f t="shared" si="1924"/>
        <v>7680</v>
      </c>
      <c r="BR1047" s="67">
        <f t="shared" si="1864"/>
        <v>96367.93</v>
      </c>
      <c r="BS1047" s="66"/>
      <c r="BT1047" s="66">
        <v>3000</v>
      </c>
      <c r="BU1047" s="67">
        <f t="shared" si="1917"/>
        <v>64325</v>
      </c>
      <c r="BV1047" s="66"/>
      <c r="BW1047" s="66">
        <v>3000</v>
      </c>
      <c r="BX1047" s="67">
        <f t="shared" si="1918"/>
        <v>78604</v>
      </c>
      <c r="BY1047" s="66"/>
      <c r="BZ1047" s="66">
        <v>3000</v>
      </c>
      <c r="CA1047" s="67">
        <f t="shared" si="1919"/>
        <v>59805</v>
      </c>
      <c r="CB1047" s="66"/>
      <c r="CC1047" s="66">
        <f t="shared" si="1853"/>
        <v>0</v>
      </c>
      <c r="CD1047" s="67">
        <f t="shared" si="1855"/>
        <v>47639.64</v>
      </c>
      <c r="CE1047" s="66"/>
      <c r="CF1047" s="66">
        <f t="shared" si="1858"/>
        <v>0</v>
      </c>
      <c r="CG1047" s="67">
        <f t="shared" si="1903"/>
        <v>3663.6999999999994</v>
      </c>
      <c r="CH1047" s="66"/>
      <c r="CI1047" s="66">
        <f t="shared" si="1836"/>
        <v>0</v>
      </c>
      <c r="CJ1047" s="67">
        <f t="shared" si="1920"/>
        <v>6757.8</v>
      </c>
      <c r="CK1047" s="66"/>
      <c r="CL1047" s="68">
        <f t="shared" si="1867"/>
        <v>0</v>
      </c>
      <c r="CM1047" s="79">
        <f t="shared" si="1904"/>
        <v>4847.4799999999996</v>
      </c>
      <c r="CN1047" s="66"/>
      <c r="CO1047" s="68">
        <f t="shared" si="1838"/>
        <v>0</v>
      </c>
      <c r="CP1047" s="79">
        <f t="shared" si="1905"/>
        <v>3955</v>
      </c>
      <c r="CQ1047" s="66"/>
      <c r="CR1047" s="68">
        <f t="shared" si="1839"/>
        <v>0</v>
      </c>
      <c r="CS1047" s="79">
        <f t="shared" si="1869"/>
        <v>5186</v>
      </c>
      <c r="CT1047" s="66"/>
      <c r="CU1047" s="68">
        <f t="shared" si="1840"/>
        <v>0</v>
      </c>
      <c r="CV1047" s="79">
        <f t="shared" si="1906"/>
        <v>6929</v>
      </c>
      <c r="CW1047" s="66"/>
      <c r="CX1047" s="66">
        <f t="shared" si="1925"/>
        <v>0</v>
      </c>
      <c r="CY1047" s="40">
        <f t="shared" si="1859"/>
        <v>1186.9599999999982</v>
      </c>
      <c r="CZ1047" s="65"/>
      <c r="DA1047" s="66">
        <f t="shared" si="1841"/>
        <v>0</v>
      </c>
      <c r="DB1047" s="67">
        <f t="shared" si="1921"/>
        <v>59370</v>
      </c>
      <c r="DC1047" s="66"/>
      <c r="DD1047" s="66">
        <f t="shared" si="1842"/>
        <v>0</v>
      </c>
      <c r="DE1047" s="67">
        <f t="shared" si="1922"/>
        <v>106141</v>
      </c>
      <c r="DF1047" s="66"/>
      <c r="DG1047" s="69">
        <f t="shared" si="1843"/>
        <v>0</v>
      </c>
      <c r="DH1047" s="67">
        <f t="shared" si="1856"/>
        <v>441034</v>
      </c>
      <c r="DI1047" s="66"/>
      <c r="DJ1047" s="66">
        <f t="shared" si="1844"/>
        <v>0</v>
      </c>
      <c r="DK1047" s="67">
        <f t="shared" si="1907"/>
        <v>3768</v>
      </c>
      <c r="DL1047" s="210"/>
      <c r="DM1047" s="206">
        <f t="shared" si="1845"/>
        <v>0</v>
      </c>
      <c r="DN1047" s="25">
        <f t="shared" si="1896"/>
        <v>0</v>
      </c>
      <c r="DO1047" s="5"/>
      <c r="DP1047" s="43">
        <f t="shared" si="1846"/>
        <v>0</v>
      </c>
      <c r="DQ1047" s="27">
        <f t="shared" si="1908"/>
        <v>6819.5</v>
      </c>
      <c r="DR1047" s="5"/>
      <c r="DS1047" s="43">
        <f t="shared" si="1847"/>
        <v>0</v>
      </c>
      <c r="DT1047" s="27">
        <f t="shared" si="1909"/>
        <v>4846</v>
      </c>
      <c r="DU1047" s="5"/>
      <c r="DV1047" s="43">
        <f t="shared" si="1848"/>
        <v>0</v>
      </c>
      <c r="DW1047" s="27">
        <f t="shared" si="1910"/>
        <v>4835</v>
      </c>
      <c r="DX1047" s="5"/>
      <c r="DY1047" s="22">
        <f t="shared" si="1849"/>
        <v>0</v>
      </c>
      <c r="DZ1047" s="25">
        <f t="shared" si="1911"/>
        <v>523</v>
      </c>
      <c r="EA1047" s="22"/>
      <c r="EB1047" s="22">
        <f t="shared" si="1850"/>
        <v>0</v>
      </c>
      <c r="EC1047" s="28">
        <f t="shared" si="1912"/>
        <v>369</v>
      </c>
      <c r="ED1047" s="5"/>
      <c r="EE1047" s="43">
        <f t="shared" si="1851"/>
        <v>0</v>
      </c>
      <c r="EF1047" s="27">
        <f t="shared" si="1913"/>
        <v>4769</v>
      </c>
      <c r="EG1047" s="66"/>
      <c r="EH1047" s="66">
        <f t="shared" si="1852"/>
        <v>0</v>
      </c>
      <c r="EI1047" s="67">
        <f t="shared" si="1914"/>
        <v>22617</v>
      </c>
      <c r="EJ1047" s="66"/>
      <c r="EK1047" s="66">
        <f t="shared" si="1930"/>
        <v>0</v>
      </c>
      <c r="EL1047" s="67">
        <f t="shared" si="1915"/>
        <v>21247</v>
      </c>
      <c r="EM1047" s="110">
        <f t="shared" si="1931"/>
        <v>248470.47731876001</v>
      </c>
    </row>
    <row r="1048" spans="1:143" s="35" customFormat="1" ht="11.25" customHeight="1" x14ac:dyDescent="0.25">
      <c r="A1048" s="130">
        <v>46179</v>
      </c>
      <c r="B1048" s="187">
        <v>46186</v>
      </c>
      <c r="C1048" s="377" t="s">
        <v>461</v>
      </c>
      <c r="D1048" s="17" t="s">
        <v>314</v>
      </c>
      <c r="E1048" s="18">
        <v>180</v>
      </c>
      <c r="F1048" s="19">
        <v>2</v>
      </c>
      <c r="G1048" s="20">
        <v>191516041646</v>
      </c>
      <c r="H1048" s="66"/>
      <c r="I1048" s="41">
        <f t="shared" si="1873"/>
        <v>0</v>
      </c>
      <c r="J1048" s="48">
        <f t="shared" si="1874"/>
        <v>116093</v>
      </c>
      <c r="K1048" s="66"/>
      <c r="L1048" s="41">
        <f t="shared" si="1875"/>
        <v>0</v>
      </c>
      <c r="M1048" s="48">
        <f t="shared" si="1886"/>
        <v>7752</v>
      </c>
      <c r="N1048" s="66"/>
      <c r="O1048" s="41">
        <f t="shared" si="1876"/>
        <v>0</v>
      </c>
      <c r="P1048" s="48">
        <f t="shared" si="1877"/>
        <v>260136</v>
      </c>
      <c r="Q1048" s="66"/>
      <c r="R1048" s="66">
        <f t="shared" si="1854"/>
        <v>0</v>
      </c>
      <c r="S1048" s="67">
        <f t="shared" si="1878"/>
        <v>123612</v>
      </c>
      <c r="T1048" s="66"/>
      <c r="U1048" s="66">
        <v>0</v>
      </c>
      <c r="V1048" s="67">
        <f t="shared" si="1818"/>
        <v>121035.6</v>
      </c>
      <c r="W1048" s="136"/>
      <c r="X1048" s="69">
        <f t="shared" si="1891"/>
        <v>0</v>
      </c>
      <c r="Y1048" s="67">
        <f t="shared" si="1819"/>
        <v>6245</v>
      </c>
      <c r="Z1048" s="66"/>
      <c r="AA1048" s="68">
        <f t="shared" si="1926"/>
        <v>0</v>
      </c>
      <c r="AB1048" s="67">
        <f t="shared" si="1820"/>
        <v>5897</v>
      </c>
      <c r="AC1048" s="66"/>
      <c r="AD1048" s="66">
        <f t="shared" si="1927"/>
        <v>0</v>
      </c>
      <c r="AE1048" s="67">
        <f t="shared" si="1821"/>
        <v>3738</v>
      </c>
      <c r="AF1048" s="66"/>
      <c r="AG1048" s="78">
        <f t="shared" si="1928"/>
        <v>0</v>
      </c>
      <c r="AH1048" s="79">
        <f t="shared" si="1822"/>
        <v>4534.5</v>
      </c>
      <c r="AI1048" s="66"/>
      <c r="AJ1048" s="68">
        <f t="shared" si="1861"/>
        <v>0</v>
      </c>
      <c r="AK1048" s="67">
        <f t="shared" si="1823"/>
        <v>22013</v>
      </c>
      <c r="AL1048" s="66"/>
      <c r="AM1048" s="68">
        <f t="shared" si="1929"/>
        <v>0</v>
      </c>
      <c r="AN1048" s="67">
        <f t="shared" si="1824"/>
        <v>8763.02</v>
      </c>
      <c r="AO1048" s="66"/>
      <c r="AP1048" s="68">
        <f t="shared" si="1892"/>
        <v>0</v>
      </c>
      <c r="AQ1048" s="67">
        <f t="shared" si="1825"/>
        <v>80645</v>
      </c>
      <c r="AR1048" s="66"/>
      <c r="AS1048" s="68">
        <f t="shared" si="1831"/>
        <v>0</v>
      </c>
      <c r="AT1048" s="67">
        <f t="shared" si="1826"/>
        <v>2020</v>
      </c>
      <c r="AU1048" s="66"/>
      <c r="AV1048" s="66">
        <f t="shared" si="1897"/>
        <v>0</v>
      </c>
      <c r="AW1048" s="42">
        <f t="shared" si="1871"/>
        <v>1336.8000000000013</v>
      </c>
      <c r="AX1048" s="66"/>
      <c r="AY1048" s="66">
        <f t="shared" si="1889"/>
        <v>0</v>
      </c>
      <c r="AZ1048" s="67">
        <f t="shared" si="1890"/>
        <v>1152.0999999999999</v>
      </c>
      <c r="BA1048" s="66"/>
      <c r="BB1048" s="68">
        <f t="shared" si="1898"/>
        <v>0</v>
      </c>
      <c r="BC1048" s="67">
        <f t="shared" si="1899"/>
        <v>376.33999999999986</v>
      </c>
      <c r="BD1048" s="66"/>
      <c r="BE1048" s="68">
        <f t="shared" si="1887"/>
        <v>0</v>
      </c>
      <c r="BF1048" s="67">
        <f t="shared" si="1888"/>
        <v>3747.0200000000018</v>
      </c>
      <c r="BG1048" s="66"/>
      <c r="BH1048" s="68">
        <f t="shared" si="1916"/>
        <v>0</v>
      </c>
      <c r="BI1048" s="67">
        <f t="shared" si="1863"/>
        <v>25257.099999999984</v>
      </c>
      <c r="BJ1048" s="66"/>
      <c r="BK1048" s="68">
        <f t="shared" si="1835"/>
        <v>0</v>
      </c>
      <c r="BL1048" s="67">
        <f t="shared" si="1900"/>
        <v>3680.6000000000004</v>
      </c>
      <c r="BM1048" s="66"/>
      <c r="BN1048" s="68">
        <f t="shared" si="1901"/>
        <v>0</v>
      </c>
      <c r="BO1048" s="67">
        <f t="shared" si="1902"/>
        <v>3909.9000000000019</v>
      </c>
      <c r="BP1048" s="66"/>
      <c r="BQ1048" s="68">
        <f t="shared" si="1924"/>
        <v>381.6</v>
      </c>
      <c r="BR1048" s="67">
        <f t="shared" si="1864"/>
        <v>95986.329999999987</v>
      </c>
      <c r="BS1048" s="66"/>
      <c r="BT1048" s="66">
        <f t="shared" ref="BT1048:BT1090" si="1932">IF(OR(D1048="NPC06UZDB-YL020M",D1048="NPC06UZDB-WT020C",D1048="CO155E2-0ZC750",D1048="CO155E2-09M008",D1048="NPC06UZDB-BL011M",D1048="NPC06UZDB-OR008M",D1048="NPC06UZDB-WT450C",D1048="NPC06UZDB-GN015M",D1048="NPC06UZDB-RD015M",D1048="NPC06UZDB-YL004M",D1048="CO155E2-07C150",D1048="NPC06UZDB-WT015C",D1048="NPC06UZDB-GY350C",D1048="NPC06UZDB-OR350C",D1048="NPC06UZDB-YL003M",D1048="CO155E2-0MC150 ",D1048="NPC06UZDB-GY030M",D1048="NPC06UZDB-YL250C",D1048="CO155E2-09C050",D1048="CO155E2-08C150",D1048="NPC06UZDB-GN250C",D1048="NPC06UZDB-BL250C",D1048="NPC06UZDB-WT004M",D1048="NPC06UZDB-RD150C",D1048="NPC06UZDB-RD150C",D1048="NPC06UZDB-BL009M",D1048="NPC06UZDB-GY020C",D1048="NPC06UZDB-GN020C",D1048="NPC06UZDB-RD020C",D1048="NPC06UZDB-YL020C",D1048="NPC06UZDB-GY030M",D1048="CO155E2-0MC250",D1048="CO155E2-0MC150",D1048="NPC06UZDB-BL020C",D1048="NPC06UZDB-OR150C",D1048="NPC06UZDB-BL012M",D1048="NPC06UZDB-BK350C",D1048="NPC06UZDB-GN350C",D1048="NPC06UZDB-GN450C",D1048="NPC06UZDB-GY350C",D1048="NPC06UZDB-OR350C",D1048="NPC06UZDB-YL350C",D1048="CO155E2-0CM007",D1048="NPC06UZDB-GN007M",D1048="NPC06UZDB-GY150C",D1048="NPC06UZDB-OR007M",D1048="NPC06UZDB-BL015C",D1048="NPC06UZDB-BL030C",D1048="NPC06UZDB-BL013M",D1048="NPC06UZDB-WT016M",D1048="NPC06UZDB-WT025M",D1048="CO155E2-0ZC050",D1048="CO155E2-0ZC250",D1048="CO155E2-0ZM009",D1048="CO155E2-0ZM008",D1048="CO155E2-0ZM006",D1048="CO155E2-0ZM012",D1048="NPC06UZDB-BK016M",D1048="NPC06UZDB-BK011M",D1048="NPC06UZDB-GY250C",D1048="NPC06UZDB-GY007M",D1048="CO155E2-07M015",D1048="CO155E2-0ZM004",D1048="CO155E2-09M004",D1048="CO155E2-0CC050",D1048="CO155E2-09M015",D1048="CO155E2-0ZC150",D1048="CO155E2-01M007",D1048="CO155E2-07M010",D1048="NPC06UZDB-YL050C",D1048="NPC06UZDB-OR007M",D1048="NPC06UZDB-GN050C",D1048="NPC06UZDB-WT012M",D1048="NPC06UZDB-GY006M",D1048="NPC06UZDB-GY008M",D1048="CO155E2-0ZM015",D1048="NPC06UZDB-RD050C",D1048="NPC06UZDB-RD150C",D1048="NPC06UZDB-WT009M",D1048="CO155E2-01M004",D1048="NPC06UZDB-OR015M",D1048="NPC06UZDB-GN750C",D1048="NPC06UZDB-WT750C",D1048="CO155E2-0MM010",D1048="CO155E2-07M005",D1048="CO155E2-07M007",D1048="NPC06UZDB-BK750C",D1048="CO155E2-07C050",D1048="CO155E2-01M007",D1048="CO155E2-0MC050",D1048="NPC06UZDB-BK010M",D1048="NPC06UZDB-BK150C",D1048="NPC06UZDB-BK250C",D1048="NPC06UZDB-RD750C",D1048="NPC06UZDB-WT030M",D1048="CO155E2-01C050",D1048="CO155E2-08C750",D1048="NPC06UZDB-WT050M",D1048="NPC06UZDB-GY050C",D1048="CO155E2-0ZM010",D1048="NPC06UZDB-BK007M",D1048="CO155E2-0CC250",D1048="CO155E2-01C250",D1048="NPC06UZDB-WT007M",D1048="CO155E2-06C150",D1048="NPC06UZDB-WT025M",D1048="NPC06UZDB-WT025C",D1048="NPC06UZDB-GY750C",D1048="NPC06UZDB-WT250C",D1048="CO155E2-09M010",D1048="CO155E2-06M001",D1048="CO155E2-0ZM005",D1048="NPC06UZDB-YL010M",D1048="NPC06UZDB-GN150C",D1048="NPC06UZDB-RD005M",D1048="NPC06UZDB-GY007M",D1048="NPC06UZDB-GY020M",D1048="NPC06UZDB-YL005M",D1048="NPC06UZDB-YL007M",D1048="NPC06UZDB-YL150C",D1048="NPC06UZDB-OR750C",D1048="CO155E2-0ZC150",D1048="CO155E2-0ZM015",D1048="NPC06UZDB-OR020M",D1048="CO155E2-09M015",D1048="CO155E2-0MM015",D1048="CO155E2-01C150",D1048="CO155E2-01C250",D1048="CO155E2-01M015",D1048="CO155E2-07C150",D1048="CO155E2-08C250",D1048="CO155E2-09C150",D1048="CO155E2-0CC150",D1048="CO155E2-0CM015",D1048="CO155E2-01M003",D1048="CO155E2-01M005",D1048="NPC06UZDB-GN020M",D1048="CO155E2-09M005",D1048="NPC06UZDB-BK005M",D1048="NPC06UZDB-BL020M",D1048="NPC06UZDB-RD010M",D1048="NPC06UZDB-RD020M",D1048="CO155E2-08M015",D1048="CO155E2-08C150",D1048="CO155E2-01M001",D1048="CO155E2-01M002",D1048="CO155E2-06M003",D1048="CO155E2-07M001",D1048="CO155E2-09M003",D1048="CO155E2-09M001",D1048="CO155E2-09M007",D1048="CO155E2-0ZM003",D1048="CO155E2-0MM003",D1048="CO155E2-0MM005",D1048="CO155E2-0MM007",D1048="CO155E2-0ZM007",D1048="CO155E2-01M010",D1048="NPC06UZDB-WT150C",D1048="NPC06UZDB-WT050C",D1048="NPC06UZDB-BL002M",D1048="CO155E2-0CM010",D1048="CO155E2-08F008",D1048="CO155E2-08F005",D1048="CO155E2-08C050",D1048="NPC06UZDB-BL750C",D1048="CO155E2-07M003",D1048="NPC06UZDB-BL150C",D1048="NPC06UZDB-BL020M",D1048="NPC06UZDB-BL050C",D1048="NPC06UZDB-BL008M",D1048="NPC06UZDB-BL006M",D1048="NPC06UZDB-GY450C",D1048="NPC06UZDB-GY015M",D1048="NPC06UZDB-GY150C",D1048="NPC06UZDB-BL010M",D1048="NPC06UZDB-GN010M",D1048="NPC06UZDB-BK050C",D1048="NPC06UZDB-GN125C",D1048="NPC06UZDB-GN012M",D1048="NPC06UZDB-BK001M",D1048="NPC06UZDB-BL007M",D1048="NPC06UZDB-GY450C",D1048="NPC06UZDB-OR050C",D1048="CO155E2-0MM001",D1048="CO155E2-06M002",D1048="CO155E2-0MM002",D1048="NPC06UZDB-GN001M",D1048="NPC06UZDB-GN002M",D1048="NPC06UZDB-GN003M",D1048="NPC06UZDB-GN004M",D1048="NPC06UZDB-GN005M",D1048="NPC06UZDB-GN006M",D1048="NPC06UZDB-WT050C",D1048="NPC06UZDB-OR001M",D1048="NPC06UZDB-OR002M",D1048="NPC06UZDB-OR003M",D1048="NPC06UZDB-OR004M",D1048="NPC06UZDB-OR005M",D1048="NPC06UZDB-OR006M",D1048="NPC06UZDB-OR010M",D1048="CO155E2-07M002",D1048="NPC06UZDB-RD001M",D1048="NPC06UZDB-RD002M",D1048="NPC06UZDB-RD002M",D1048="NPC06UZDB-RD003M",D1048="NPC06UZDB-RD004M",D1048="CO155E2-0ZM001",D1048="CO155E2-0ZM002",D1048="NPC06UZDB-BK002M",D1048="NPC06UZDB-BK003M",D1048="NPC06UZDB-BL001M",D1048="NPC06UZDB-BL002M",D1048="NPC06UZDB-BL003M",D1048="NPC06UZDB-BL004M",D1048="NPC06UZDB-BL005M",D1048="NPC06UZDB-BL015M",D1048="NPC06UZDB-GY010M",D1048="NPC06UZDB-GY001M",D1048="NPC06UZDB-GY002M",D1048="NPC06UZDB-GY003M",D1048="NPC06UZDB-GY004M",D1048="NPC06UZDB-GY005M",D1048="NPC06UZDB-YL001M",D1048="NPC06UZDB-YL002M",D1048="NPC06UZDB-YL003M",D1048="CO155E2-0CM001",D1048="CO155E2-0CM002",D1048="CO155E2-0CM003",D1048="CO155E2-0CM004",D1048="CO155E2-0CM005",D1048="CO155E2-08M001",D1048="CO155E2-08M002",D1048="CO155E2-08M003",D1048="CO155E2-08M004",D1048="CO155E2-08M005",D1048="CO155E2-08M006",D1048="CO155E2-08M007",D1048="CO155E2-08M008",D1048="CO155E2-08M009",D1048="CO155E2-08M010",D1048="CO155E2-08M020",D1048="CO155E2-0ZM001",D1048="CO155E2-0ZM002",D1048="CO155E2-09M002",D1048="NPC06UZDB-WT001M",D1048="NPC06UZDB-WT002M",D1048="NPC06UZDB-WT003M",D1048="NPC06UZDB-WT004M",D1048="NPC06UZDB-WT005M",D1048="NPC06UZDB-WT006M",D1048="NPC06UZDB-WT008M",D1048="NPC06UZDB-WT010M",D1048="NPC06UZDB-WT015M",D1048="NPC06UZDB-WT020M",),E1048*2,0)</f>
        <v>360</v>
      </c>
      <c r="BU1048" s="67">
        <f t="shared" si="1917"/>
        <v>63965</v>
      </c>
      <c r="BV1048" s="66"/>
      <c r="BW1048" s="66">
        <f>IF(OR(D1048="CO155E2-0CM020",D1048="NPC06UZDB-YL020M",D1048="NPC06UZDB-OR050C",D1048="NPC06UZDB-WT020C",D1048="CO155E2-0ZC750",D1048="CO155E2-09M008",D1048="NPC06UZDB-BL011M",D1048="NPC06UZDB-OR008M",D1048="NPC06UZDB-WT450C",D1048="NPC06UZDB-GN015M",D1048="NPC06UZDB-RD015M",D1048="NPC06UZDB-YL004M",D1048="CO155E2-07C150",D1048="NPC06UZDB-WT015C",D1048="NPC06UZDB-GY350C",D1048="NPC06UZDB-OR350C",D1048="NPC06UZDB-YL003M",D1048="CO155E2-0MC150 ",D1048="NPC06UZDB-YL250C",D1048="CO155E2-09C050",D1048="NPC06UZDB-GN250C",D1048="NPC06UZDB-BL250C",D1048="NPC06UZDB-WT004M",D1048="NPC06UZDB-RD150C",D1048="NPC06UZDB-BL009M",D1048="NPC06UZDB-GY020C",D1048="NPC06UZDB-GN020C",D1048="NPC06UZDB-RD020C",D1048="NPC06UZDB-YL020C",D1048="NPC06UZDB-GY030M",D1048="CO155E2-0MC250",D1048="CO155E2-0MC150",D1048="NPC06UZDB-BL020C",D1048="NPC06UZDB-OR150C",D1048="NPC06UZDB-BL012M",D1048="NPC06UZDB-BK350C",D1048="NPC06UZDB-GN350C",D1048="NPC06UZDB-GN450C",D1048="NPC06UZDB-GY350C",D1048="NPC06UZDB-OR350C",D1048="NPC06UZDB-YL350C",D1048="CO155E2-0CM007",D1048="NPC06UZDB-GN007M",D1048="NPC06UZDB-GY150C",D1048="NPC06UZDB-BL015C",D1048="NPC06UZDB-BL030C",D1048="NPC06UZDB-BL013M",D1048="NPC06UZDB-WT016M",D1048="NPC06UZDB-WT025M",D1048="CO155E2-0ZC050",D1048="CO155E2-0ZC250",D1048="CO155E2-0ZM009",D1048="CO155E2-0ZM008",D1048="CO155E2-0ZM006",D1048="CO155E2-0ZM012",D1048="NPC06UZDB-BK016M",D1048="NPC06UZDB-BK011M",D1048="NPC06UZDB-GY250C",D1048="NPC06UZDB-GY007M",D1048="CO155E2-07M015",D1048="CO155E2-0ZM004",D1048="CO155E2-09M004",D1048="CO155E2-0CC050",D1048="CO155E2-09M015",D1048="CO155E2-0ZC150",D1048="CO155E2-01M007",D1048="CO155E2-07M010",D1048="NPC06UZDB-YL050C",D1048="NPC06UZDB-OR007M",D1048="NPC06UZDB-GN050C",D1048="NPC06UZDB-WT012M",D1048="NPC06UZDB-GY006M",D1048="NPC06UZDB-GY008M",D1048="CO155E2-0ZM015",D1048="NPC06UZDB-RD050C",D1048="NPC06UZDB-RD150C",D1048="NPC06UZDB-WT009M",D1048="CO155E2-01M004",D1048="NPC06UZDB-OR015M",D1048="NPC06UZDB-GN750C",D1048="NPC06UZDB-WT750C",D1048="CO155E2-0MM010",D1048="CO155E2-07M005",D1048="CO155E2-07M007",D1048="NPC06UZDB-BK750C",D1048="CO155E2-07C050",D1048="CO155E2-01M007",D1048="CO155E2-0MC050",D1048="NPC06UZDB-BK010M",D1048="NPC06UZDB-BK150C",D1048="NPC06UZDB-BK250C",D1048="NPC06UZDB-RD750C",D1048="NPC06UZDB-WT030M",D1048="CO155E2-01C050",D1048="CO155E2-08C750",D1048="NPC06UZDB-WT050M",D1048="NPC06UZDB-GY050C",D1048="CO155E2-0ZM010",D1048="NPC06UZDB-BK007M",D1048="CO155E2-0CC250",D1048="NPC06UZDB-WT007M",D1048="CO155E2-06C150",D1048="NPC06UZDB-WT025M",D1048="NPC06UZDB-WT025C",D1048="NPC06UZDB-GY750C",D1048="NPC06UZDB-WT250C",D1048="CO155E2-09M010",D1048="CO155E2-06M001",D1048="CO155E2-0ZM005",D1048="NPC06UZDB-YL010M",D1048="NPC06UZDB-GN150C",D1048="NPC06UZDB-RD005M",D1048="NPC06UZDB-GY007M",D1048="NPC06UZDB-GY020M",D1048="NPC06UZDB-YL005M",D1048="NPC06UZDB-YL007M",D1048="NPC06UZDB-YL150C",D1048="NPC06UZDB-OR750C",D1048="CO155E2-0ZC150",D1048="CO155E2-0ZM015",D1048="NPC06UZDB-OR020M",D1048="CO155E2-09M015",D1048="CO155E2-0MM015",D1048="CO155E2-01C150",D1048="CO155E2-01C250",D1048="CO155E2-01M015",D1048="CO155E2-07C150",D1048="CO155E2-08C250",D1048="CO155E2-09C150",D1048="CO155E2-0CC150",D1048="CO155E2-0CM015",D1048="CO155E2-01M003",D1048="CO155E2-01M005",D1048="NPC06UZDB-GN020M",D1048="CO155E2-09M005",D1048="NPC06UZDB-BK005M",D1048="NPC06UZDB-BL020M",D1048="NPC06UZDB-RD010M",D1048="NPC06UZDB-RD020M",D1048="CO155E2-08M015",D1048="CO155E2-08C150",D1048="CO155E2-01M001",D1048="CO155E2-01M002",D1048="CO155E2-06M003",D1048="CO155E2-07M001",D1048="CO155E2-09M003",D1048="CO155E2-09M001",D1048="CO155E2-09M007",D1048="CO155E2-0ZM003",D1048="CO155E2-0MM003",D1048="CO155E2-0MM005",D1048="CO155E2-0MM007",D1048="CO155E2-0ZM007",D1048="CO155E2-01M010",D1048="NPC06UZDB-WT150C",D1048="NPC06UZDB-WT050C",D1048="CO155E2-0CM010",D1048="CO155E2-08F008",D1048="CO155E2-08F005",D1048="CO155E2-08C050",D1048="NPC06UZDB-BL750C",D1048="CO155E2-07M003",D1048="NPC06UZDB-BL150C",D1048="NPC06UZDB-BL020M",D1048="NPC06UZDB-BL050C",D1048="NPC06UZDB-BL008M",D1048="NPC06UZDB-BL006M",D1048="NPC06UZDB-GY450C",D1048="NPC06UZDB-GY015M",D1048="NPC06UZDB-GY150C",D1048="NPC06UZDB-BL010M",D1048="NPC06UZDB-GN010M",D1048="NPC06UZDB-BK050C",D1048="NPC06UZDB-GN125C",D1048="NPC06UZDB-GN012M",D1048="NPC06UZDB-BK001M",D1048="NPC06UZDB-BL007M",D1048="NPC06UZDB-GY450C",D1048="NPC06UZDB-OR050C",D1048="CO155E2-0MM001",D1048="CO155E2-06M002",D1048="CO155E2-0MM002",D1048="NPC06UZDB-GN001M",D1048="NPC06UZDB-GN002M",D1048="NPC06UZDB-GN003M",D1048="NPC06UZDB-GN004M",D1048="NPC06UZDB-GN005M",D1048="NPC06UZDB-GN006M",D1048="NPC06UZDB-WT050C",D1048="NPC06UZDB-OR001M",D1048="NPC06UZDB-OR002M",D1048="NPC06UZDB-OR003M",D1048="NPC06UZDB-OR004M",D1048="NPC06UZDB-OR005M",D1048="NPC06UZDB-OR006M",D1048="NPC06UZDB-OR010M",D1048="CO155E2-07M002",D1048="NPC06UZDB-RD001M",D1048="NPC06UZDB-RD002M",D1048="NPC06UZDB-RD002M",D1048="NPC06UZDB-RD003M",D1048="NPC06UZDB-RD004M",D1048="CO155E2-0ZM001",D1048="CO155E2-0ZM002",D1048="NPC06UZDB-BK002M",D1048="NPC06UZDB-BK003M",D1048="NPC06UZDB-BL001M",D1048="NPC06UZDB-BL002M",D1048="NPC06UZDB-BL003M",D1048="NPC06UZDB-BL004M",D1048="NPC06UZDB-BL005M",D1048="NPC06UZDB-BL015M",D1048="NPC06UZDB-GY010M",D1048="NPC06UZDB-GY001M",D1048="NPC06UZDB-GY002M",D1048="NPC06UZDB-GY003M",D1048="NPC06UZDB-GY004M",D1048="NPC06UZDB-GY005M",D1048="NPC06UZDB-YL001M",D1048="NPC06UZDB-YL002M",D1048="NPC06UZDB-YL003M",D1048="CO155E2-0CM001",D1048="CO155E2-0CM002",D1048="CO155E2-0CM003",D1048="CO155E2-0CM004",D1048="CO155E2-0CM005",D1048="CO155E2-08M001",D1048="CO155E2-08M002",D1048="CO155E2-08M003",D1048="CO155E2-08M004",D1048="CO155E2-08M005",D1048="CO155E2-08M006",D1048="CO155E2-08M007",D1048="CO155E2-08M008",D1048="CO155E2-08M009",D1048="CO155E2-08M010",D1048="CO155E2-08M020",D1048="CO155E2-0ZM001",D1048="CO155E2-0ZM002",D1048="CO155E2-09M002",D1048="NPC06UZDB-WT001M",D1048="NPC06UZDB-WT002M",D1048="NPC06UZDB-WT003M",D1048="NPC06UZDB-WT004M",D1048="NPC06UZDB-WT005M",D1048="NPC06UZDB-WT006M",D1048="NPC06UZDB-WT008M",D1048="NPC06UZDB-WT010M",D1048="NPC06UZDB-WT015M",D1048="NPC06UZDB-WT020M",),E1048*2,0)</f>
        <v>360</v>
      </c>
      <c r="BX1048" s="67">
        <f t="shared" si="1918"/>
        <v>78244</v>
      </c>
      <c r="BY1048" s="66"/>
      <c r="BZ1048" s="66">
        <f t="shared" ref="BZ1048:BZ1081" si="1933">IF(OR(D1048="CO155E2-0CM020",D1048="NPC06UZDB-YL020M",D1048="NPC06UZDB-OR050C",D1048="NPC06UZDB-WT020C",D1048="CO155E2-0ZC750",D1048="CO155E2-09M008",D1048="NPC06UZDB-BL011M",D1048="NPC06UZDB-OR008M",D1048="NPC06UZDB-WT450C",D1048="NPC06UZDB-GN015M",D1048="NPC06UZDB-RD015M",D1048="NPC06UZDB-YL004M",D1048="CO155E2-07C150",D1048="NPC06UZDB-WT015C",D1048="NPC06UZDB-GY350C",D1048="NPC06UZDB-OR350C",D1048="NPC06UZDB-YL003M",D1048="CO155E2-0MC150 ",D1048="NPC06UZDB-YL250C",D1048="CO155E2-09C050",D1048="NPC06UZDB-GN250C",D1048="NPC06UZDB-BL250C",D1048="NPC06UZDB-WT004M",D1048="NPC06UZDB-BL009M",D1048="NPC06UZDB-GY020C",D1048="NPC06UZDB-GN020C",D1048="NPC06UZDB-RD020C",D1048="NPC06UZDB-YL020C",D1048="NPC06UZDB-GY030M",D1048="CO155E2-0MC250",D1048="CO155E2-0MC150",D1048="NPC06UZDB-BL020C",D1048="NPC06UZDB-OR150C",D1048="NPC06UZDB-BL012M",D1048="NPC06UZDB-BK350C",D1048="NPC06UZDB-GN350C",D1048="NPC06UZDB-GN450C",D1048="NPC06UZDB-GY350C",D1048="NPC06UZDB-OR350C",D1048="NPC06UZDB-YL350C",D1048="CO155E2-0CM007",D1048="NPC06UZDB-GN007M",D1048="NPC06UZDB-GY150C",D1048="NPC06UZDB-BL015C",D1048="NPC06UZDB-BL030C",D1048="NPC06UZDB-BL013M",D1048="NPC06UZDB-WT016M",D1048="CO155E2-0ZC050",D1048="CO155E2-0ZC250",D1048="CO155E2-0ZM009",D1048="CO155E2-0ZM008",D1048="CO155E2-0ZM006",D1048="CO155E2-0ZM012",D1048="NPC06UZDB-BK016M",D1048="NPC06UZDB-BK011M",D1048="NPC06UZDB-GY250C",D1048="NPC06UZDB-GY007M",D1048="CO155E2-07M015",D1048="CO155E2-0ZM004",D1048="CO155E2-09M004",D1048="CO155E2-0CC050",D1048="CO155E2-09M015",D1048="CO155E2-0ZC150",D1048="CO155E2-01M007",D1048="CO155E2-07M010",D1048="NPC06UZDB-YL050C",D1048="NPC06UZDB-OR007M",D1048="NPC06UZDB-GN050C",D1048="NPC06UZDB-WT012M",D1048="NPC06UZDB-GY006M",D1048="NPC06UZDB-GY008M",D1048="CO155E2-0ZM015",D1048="NPC06UZDB-RD050C",D1048="NPC06UZDB-RD150C",D1048="NPC06UZDB-WT009M",D1048="CO155E2-01M004",D1048="NPC06UZDB-OR015M",D1048="NPC06UZDB-GN750C",D1048="NPC06UZDB-WT750C",D1048="CO155E2-0MM010",D1048="CO155E2-07M005",D1048="CO155E2-07M007",D1048="NPC06UZDB-BK750C",D1048="CO155E2-07C050",D1048="CO155E2-01M007",D1048="CO155E2-0MC050",D1048="NPC06UZDB-BK010M",D1048="NPC06UZDB-BK150C",D1048="NPC06UZDB-BK250C",D1048="NPC06UZDB-RD750C",D1048="NPC06UZDB-WT030M",D1048="CO155E2-01C050",D1048="CO155E2-08C750",D1048="NPC06UZDB-WT050M",D1048="NPC06UZDB-GY050C",D1048="CO155E2-0ZM010",D1048="NPC06UZDB-BK007M",D1048="CO155E2-0CC250",D1048="NPC06UZDB-WT007M",D1048="CO155E2-06C150",D1048="NPC06UZDB-WT025M",D1048="NPC06UZDB-WT025C",D1048="NPC06UZDB-GY750C",D1048="NPC06UZDB-WT250C",D1048="CO155E2-09M010",D1048="CO155E2-06M001",D1048="CO155E2-0ZM005",D1048="NPC06UZDB-YL010M",D1048="NPC06UZDB-GN150C",D1048="NPC06UZDB-RD005M",D1048="NPC06UZDB-GY007M",D1048="NPC06UZDB-GY020M",D1048="NPC06UZDB-YL005M",D1048="NPC06UZDB-YL007M",D1048="NPC06UZDB-YL150C",D1048="NPC06UZDB-OR750C",D1048="CO155E2-0ZC150",D1048="CO155E2-0ZM015",D1048="NPC06UZDB-OR020M",D1048="CO155E2-09M015",D1048="CO155E2-0MM015",D1048="CO155E2-01C150",D1048="CO155E2-01C250",D1048="CO155E2-01M015",D1048="CO155E2-07C150",D1048="CO155E2-08C250",D1048="CO155E2-09C150",D1048="CO155E2-0CC150",D1048="CO155E2-0CM015",D1048="CO155E2-01M003",D1048="CO155E2-01M005",D1048="NPC06UZDB-GN020M",D1048="CO155E2-09M005",D1048="NPC06UZDB-BK005M",D1048="NPC06UZDB-BL020M",D1048="NPC06UZDB-RD010M",D1048="NPC06UZDB-RD020M",D1048="CO155E2-08M015",D1048="CO155E2-08C150",D1048="CO155E2-01M001",D1048="CO155E2-01M002",D1048="CO155E2-06M003",D1048="CO155E2-07M001",D1048="CO155E2-09M003",D1048="CO155E2-09M001",D1048="CO155E2-09M007",D1048="CO155E2-0ZM003",D1048="CO155E2-0MM003",D1048="CO155E2-0MM005",D1048="CO155E2-0MM007",D1048="CO155E2-0ZM007",D1048="CO155E2-01M010",D1048="NPC06UZDB-WT150C",D1048="NPC06UZDB-WT050C",D1048="CO155E2-0CM010",D1048="CO155E2-08F008",D1048="CO155E2-08F005",D1048="CO155E2-08C050",D1048="NPC06UZDB-BL750C",D1048="CO155E2-07M003",D1048="NPC06UZDB-BL150C",D1048="NPC06UZDB-BL020M",D1048="NPC06UZDB-BL050C",D1048="NPC06UZDB-BL008M",D1048="NPC06UZDB-BL006M",D1048="NPC06UZDB-GY450C",D1048="NPC06UZDB-GY015M",D1048="NPC06UZDB-GY150C",D1048="NPC06UZDB-BL010M",D1048="NPC06UZDB-GN010M",D1048="NPC06UZDB-BK050C",D1048="NPC06UZDB-GN125C",D1048="NPC06UZDB-GN012M",D1048="NPC06UZDB-BK001M",D1048="NPC06UZDB-BL007M",D1048="NPC06UZDB-GY450C",D1048="NPC06UZDB-OR050C",D1048="CO155E2-0MM001",D1048="CO155E2-06M002",D1048="CO155E2-0MM002",D1048="NPC06UZDB-GN001M",D1048="NPC06UZDB-GN002M",D1048="NPC06UZDB-GN003M",D1048="NPC06UZDB-GN004M",D1048="NPC06UZDB-GN005M",D1048="NPC06UZDB-GN006M",D1048="NPC06UZDB-WT050C",D1048="NPC06UZDB-OR001M",D1048="NPC06UZDB-OR002M",D1048="NPC06UZDB-OR003M",D1048="NPC06UZDB-OR004M",D1048="NPC06UZDB-OR005M",D1048="NPC06UZDB-OR006M",D1048="NPC06UZDB-OR010M",D1048="CO155E2-07M002",D1048="NPC06UZDB-RD001M",D1048="NPC06UZDB-RD002M",D1048="NPC06UZDB-RD002M",D1048="NPC06UZDB-RD003M",D1048="NPC06UZDB-RD004M",D1048="CO155E2-0ZM001",D1048="CO155E2-0ZM002",D1048="NPC06UZDB-BK002M",D1048="NPC06UZDB-BK003M",D1048="NPC06UZDB-BL001M",D1048="NPC06UZDB-BL002M",D1048="NPC06UZDB-BL003M",D1048="NPC06UZDB-BL004M",D1048="NPC06UZDB-BL005M",D1048="NPC06UZDB-BL015M",D1048="NPC06UZDB-GY010M",D1048="NPC06UZDB-GY001M",D1048="NPC06UZDB-GY002M",D1048="NPC06UZDB-GY003M",D1048="NPC06UZDB-GY004M",D1048="NPC06UZDB-GY005M",D1048="NPC06UZDB-YL001M",D1048="NPC06UZDB-YL002M",D1048="NPC06UZDB-YL003M",D1048="CO155E2-0CM001",D1048="CO155E2-0CM002",D1048="CO155E2-0CM003",D1048="CO155E2-0CM004",D1048="CO155E2-0CM005",D1048="CO155E2-08M001",D1048="CO155E2-08M002",D1048="CO155E2-08M003",D1048="CO155E2-08M004",D1048="CO155E2-08M005",D1048="CO155E2-08M006",D1048="CO155E2-08M007",D1048="CO155E2-08M008",D1048="CO155E2-08M009",D1048="CO155E2-08M010",D1048="CO155E2-08M020",D1048="CO155E2-0ZM001",D1048="CO155E2-0ZM002",D1048="CO155E2-09M002",D1048="NPC06UZDB-WT001M",D1048="NPC06UZDB-WT002M",D1048="NPC06UZDB-WT003M",D1048="NPC06UZDB-WT004M",D1048="NPC06UZDB-WT005M",D1048="NPC06UZDB-WT006M",D1048="NPC06UZDB-WT008M",D1048="NPC06UZDB-WT010M",D1048="NPC06UZDB-WT015M",D1048="NPC06UZDB-WT020M",),E1048*2,0)</f>
        <v>360</v>
      </c>
      <c r="CA1048" s="67">
        <f t="shared" si="1919"/>
        <v>59445</v>
      </c>
      <c r="CB1048" s="66"/>
      <c r="CC1048" s="66">
        <f t="shared" si="1853"/>
        <v>0</v>
      </c>
      <c r="CD1048" s="67">
        <f t="shared" si="1855"/>
        <v>47639.64</v>
      </c>
      <c r="CE1048" s="66"/>
      <c r="CF1048" s="66">
        <f t="shared" si="1858"/>
        <v>0</v>
      </c>
      <c r="CG1048" s="67">
        <f t="shared" si="1903"/>
        <v>3663.6999999999994</v>
      </c>
      <c r="CH1048" s="66"/>
      <c r="CI1048" s="66">
        <f t="shared" si="1836"/>
        <v>0</v>
      </c>
      <c r="CJ1048" s="67">
        <f t="shared" si="1920"/>
        <v>6757.8</v>
      </c>
      <c r="CK1048" s="66"/>
      <c r="CL1048" s="68">
        <f t="shared" si="1867"/>
        <v>0</v>
      </c>
      <c r="CM1048" s="79">
        <f t="shared" si="1904"/>
        <v>4847.4799999999996</v>
      </c>
      <c r="CN1048" s="66"/>
      <c r="CO1048" s="68">
        <f t="shared" si="1838"/>
        <v>0</v>
      </c>
      <c r="CP1048" s="79">
        <f t="shared" si="1905"/>
        <v>3955</v>
      </c>
      <c r="CQ1048" s="66"/>
      <c r="CR1048" s="68">
        <f t="shared" si="1839"/>
        <v>0</v>
      </c>
      <c r="CS1048" s="79">
        <f t="shared" si="1869"/>
        <v>5186</v>
      </c>
      <c r="CT1048" s="66"/>
      <c r="CU1048" s="68">
        <f t="shared" si="1840"/>
        <v>0</v>
      </c>
      <c r="CV1048" s="79">
        <f t="shared" si="1906"/>
        <v>6929</v>
      </c>
      <c r="CW1048" s="66"/>
      <c r="CX1048" s="66">
        <f t="shared" si="1925"/>
        <v>0</v>
      </c>
      <c r="CY1048" s="40">
        <f t="shared" si="1859"/>
        <v>1186.9599999999982</v>
      </c>
      <c r="CZ1048" s="65"/>
      <c r="DA1048" s="66">
        <f t="shared" si="1841"/>
        <v>0</v>
      </c>
      <c r="DB1048" s="67">
        <f t="shared" si="1921"/>
        <v>59370</v>
      </c>
      <c r="DC1048" s="66"/>
      <c r="DD1048" s="66">
        <f t="shared" si="1842"/>
        <v>0</v>
      </c>
      <c r="DE1048" s="67">
        <f t="shared" si="1922"/>
        <v>106141</v>
      </c>
      <c r="DF1048" s="66"/>
      <c r="DG1048" s="69">
        <f t="shared" si="1843"/>
        <v>0</v>
      </c>
      <c r="DH1048" s="67">
        <f t="shared" si="1856"/>
        <v>441034</v>
      </c>
      <c r="DI1048" s="66"/>
      <c r="DJ1048" s="66">
        <f t="shared" si="1844"/>
        <v>0</v>
      </c>
      <c r="DK1048" s="67">
        <f t="shared" si="1907"/>
        <v>3768</v>
      </c>
      <c r="DL1048" s="210"/>
      <c r="DM1048" s="206">
        <f t="shared" si="1845"/>
        <v>0</v>
      </c>
      <c r="DN1048" s="25">
        <f t="shared" si="1896"/>
        <v>0</v>
      </c>
      <c r="DO1048" s="5"/>
      <c r="DP1048" s="43">
        <f t="shared" si="1846"/>
        <v>0</v>
      </c>
      <c r="DQ1048" s="27">
        <f t="shared" si="1908"/>
        <v>6819.5</v>
      </c>
      <c r="DR1048" s="5"/>
      <c r="DS1048" s="43">
        <f t="shared" si="1847"/>
        <v>0</v>
      </c>
      <c r="DT1048" s="27">
        <f t="shared" si="1909"/>
        <v>4846</v>
      </c>
      <c r="DU1048" s="5"/>
      <c r="DV1048" s="43">
        <f t="shared" si="1848"/>
        <v>0</v>
      </c>
      <c r="DW1048" s="27">
        <f t="shared" si="1910"/>
        <v>4835</v>
      </c>
      <c r="DX1048" s="5"/>
      <c r="DY1048" s="22">
        <f t="shared" si="1849"/>
        <v>0</v>
      </c>
      <c r="DZ1048" s="25">
        <f t="shared" si="1911"/>
        <v>523</v>
      </c>
      <c r="EA1048" s="22"/>
      <c r="EB1048" s="22">
        <f t="shared" si="1850"/>
        <v>0</v>
      </c>
      <c r="EC1048" s="28">
        <f t="shared" si="1912"/>
        <v>369</v>
      </c>
      <c r="ED1048" s="5"/>
      <c r="EE1048" s="43">
        <f t="shared" si="1851"/>
        <v>0</v>
      </c>
      <c r="EF1048" s="27">
        <f t="shared" si="1913"/>
        <v>4769</v>
      </c>
      <c r="EG1048" s="66"/>
      <c r="EH1048" s="66">
        <f t="shared" si="1852"/>
        <v>0</v>
      </c>
      <c r="EI1048" s="67">
        <f t="shared" si="1914"/>
        <v>22617</v>
      </c>
      <c r="EJ1048" s="66"/>
      <c r="EK1048" s="66">
        <f t="shared" si="1930"/>
        <v>0</v>
      </c>
      <c r="EL1048" s="67">
        <f t="shared" si="1915"/>
        <v>21247</v>
      </c>
      <c r="EM1048" s="110">
        <f t="shared" si="1931"/>
        <v>246415.56015876</v>
      </c>
    </row>
    <row r="1049" spans="1:143" s="35" customFormat="1" ht="11.25" customHeight="1" x14ac:dyDescent="0.25">
      <c r="A1049" s="11">
        <v>46179</v>
      </c>
      <c r="B1049" s="11"/>
      <c r="C1049" s="181">
        <v>8004991383</v>
      </c>
      <c r="D1049" s="111" t="s">
        <v>276</v>
      </c>
      <c r="E1049" s="138">
        <v>2312</v>
      </c>
      <c r="F1049" s="139">
        <v>1</v>
      </c>
      <c r="G1049" s="85">
        <v>191516149748</v>
      </c>
      <c r="H1049" s="66"/>
      <c r="I1049" s="41">
        <f t="shared" ref="I1049:I1080" si="1934">IF(OR(D1049="NPC6ASZDB-RD015M",D1049="NPC06SZDB-OR050C",D1049="NPC6ASZDB-WT008M",D1049="NPC6ASZDB-WT018M",D1049="NPC6ASZDB-WT023M",D1049="NPC6ASZDB-WT024M",D1049="NPC6ASZDB-OR020M",D1049="NPC6ASZDB-RD006M",D1049="NPC6ASZDB-WT017M",D1049="NPC6ASZDB-GY750C",D1049="NPC6ASZDB-YL015M",D1049="NPC6ASZDB-BL004M ",D1049="NPC6ASZDB-WT016M",D1049="NPC06SZDB-BK006M",D1049="NPC06SZDB-BK007M",D1049="NPC6ASZDB-OR750C",D1049="NPC06SZDB-BK004M",D1049="NPC06SZDB-BL015M",D1049="NPC6ASZDB-BL013C",D1049="NPC6ASZDB-BL030C",D1049="NPC6ASZDB-GY009M",D1049="NPC06SZDB-BK002M",D1049="NPC6ASZDB-GY025C",D1049="NPC06SZDB-BK003M",D1049="NPC06SZDB-GY005M",D1049="NPC6ASZDB-RD020C",D1049="NPC06SZDB-YL040M",D1049="NPC6ASZDB-GY125C",D1049="NPC06SZDB-YL002M",D1049="NPC6ASZDB-WT100M",D1049="NPC6ASZDB-RD008M",D1049="NPC6ASZDB-YL009M",D1049="NPC6ASZDB-VT010M",D1049="NPC6ASZDB-OR007M",D1049="NPC6ASZDB-VT007M",D1049="NPC6ASZDB-BK007M",D1049="NPC6ASZDB-GY350C",D1049="NPC6ASZDB-YL350C",D1049="NPC6ASZDB-OR350C",D1049="NPC6ASZDB-VT350C",D1049="NPC6ASZDB-BL350C",D1049="NPC6ASZDB-RD350C",D1049="NPC6ASZDB-BK350C",D1049="NPC6ASZDB-VT003M",D1049="NPC6ASZDB-OR250C",D1049="NPC6ASZDB-VT250C",D1049="NPC6ASZDB-VT002M",D1049="NPC6ASZDB-VT050C",D1049="NPC6ASZDB-VT001M",D1049="NPC6ASZDB-VT150C",D1049="NPC6ASZDB-WT017C",D1049="NPC6ASZDB-RD030C",D1049="NPC6ASZDB-WT030C",D1049="NPC6ASZDB-OR020M",D1049="NPC6ASZDB-OR015M",D1049="NPC06SZDB-WT025C",D1049="NPC6ASZDB-WT013M",D1049="NPC6ASZDB-GY075C",D1049="NPC6ASZDB-BK075C",D1049="NPC6ASZDB-BK125C",D1049="NPC6ASZDB-GN250C",D1049="NPC6ASZDB-WT011M",D1049="NPC6ASZDB-WT014M",D1049="NPC6ASZDB-OR005M",D1049="NPC6ASZDB-GY006M",D1049="NPC6ASZDB-WT550C",D1049="NPC6ASZDB-WT650C",D1049="NPC6ASZDB-WT850C",D1049="NPC6ASZDB-WT950C",D1049="NPC6ASZDB-RD250C",D1049="NPC06SZDB-GY015C",D1049="NPC06SZDB-BL020C",D1049="NPC06SZDB-YL015C",D1049="NPC6ASZDB-BL012M",D1049="NPC6ASZDB-WT020C",D1049="NPC6ASZDB-BL008M",D1049="NPC6ASZDB-BL009M",D1049="NPC6ASZDB-WT022M",D1049="NPC6ASZDB-YL007M",D1049="NPC06SZDB-WT250C",D1049="NPC6ASZDB-BL007M",D1049="NPC6ASZDB-BK050C",D1049="NPC6ASZDB-BK025C",D1049="NPC6ASZDB-BL750C",D1049="NPC6ASZDB-OR010M",D1049="NPC06SZDB-RD015M",D1049="NPC6ASZDB-YL012M",D1049="NPC6ASZDB-YL020M",D1049="NPC6ASZDB-YL030M",D1049="NPC6ASZDB-RD050C",D1049="NPC06SZDB-BL050C",D1049="NPC06SZDB-RD050C",D1049="NPC06SZDB-YL050C",D1049="NPC06SZDB-YL003M",D1049="NPC06SZDB-GN002M",D1049="NPC6ASZDB-RD010M",D1049="NPC6ASZDB-GY450C",D1049="NPC6ASZDB-WT006M",D1049="NPC6ASZDB-BL250C",D1049="NPC6ASZDB-GY050C",D1049="NPC6ASZDB-YL250C",D1049="NPC6ASZDB-YL008M",D1049="NPC06SZDB-YL010M",D1049="NPC6ASZDB-GY008M",D1049="NPC06SZDB-RD005M",D1049="NPC6ASZDB-BL050C",D1049="NPC6ASZDB-WT450C",D1049="NPC6ASZDB-OR050C",D1049="NPC06SZDB-GN010M",D1049="NPC06SZDB-RD010M",D1049="NPC06SZDB-BL010M",D1049="NPC6ASZDB-GY050C",D1049="NPC6ASZDB-YL025C",D1049="NPC6ASZDB-BK250C",D1049="NPC6ASZDB-BK004M",D1049="NPC6ASZDB-YL006M",D1049="NPC06SZDB-WT007M",D1049="NPC6ASZDB-BL015M",D1049="NPC6ASZDB-BL020M",D1049="NPC6ASZDB-GN010M",D1049="NPC6ASZDB-GN015M",D1049="NPC6ASZDB-GY250C",D1049="NPC6ASZDB-BK030M",D1049="NPC06SZDB-GY003M",D1049="NPC06SZDB-BL150C",D1049="NPC6ASZDB-BK013M",D1049="NPC6ASZDB-OR150C",D1049="NPC6ASZDB-GY007M",D1049="NPC6ASZDB-BK750C",D1049="NPC06SZDB-GN003M",D1049="NPC06SZDB-BK150C",D1049="NPC06SZDB-BK001M",D1049="NPC6ASZDB-RD007M",D1049="NPC6ASZDB-RD010M",D1049="NPC06SZDB-GY006M",D1049="NPC06SZDB-GY015M",D1049="NPC06SZDB-BK050C",D1049="NPC6ASZDB-BL010M",D1049="NPC6ASZDB-GN025C",D1049="NPC6ASZDB-WT009M",D1049="NPC6ASZDB-OR004M",D1049="NPC6ASZDB-WT075C",D1049="NPC6ASZDB-WT175C",D1049="NPC06SZDB-GY001M",D1049="NPC06SZDB-GY002M",D1049="NPC6ASZDB-WT125C",D1049="NPC6ASZDB-WT225C",D1049="NPC6ASZDB-WT275C",D1049="NPC6ASZDB-GY015M",D1049="NPC6ASZDB-RD001M",D1049="NPC6ASZDB-RD005M",D1049="NPC6ASZDB-WT025C",D1049="NPC6ASZDB-YL001M",D1049="NPC6ASZDB-YL005M",D1049="NPC06SZDB-GY010M",D1049="NPC06SZDB-YL005M",D1049="NPC06SZDB-YL001M",D1049="NPC6ASZDB-BK150C",D1049="NPC6ASZDB-BL030M",D1049="NPC6ASZDB-GY003M",D1049="NPC6ASZDB-YL050C",D1049="NPC6ASZDB-YL010M",D1049="NPC6ASZDB-OR010M",D1049="NPC06SZDB-YL150C",D1049="NPC6ASZDB-OR005M",D1049="NPC06SZDB-OR002M",D1049="NPC6ASZDB-RD150C",D1049="NPC6ASZDB-WT025M",D1049="NPC6ASZDB-WT150C",D1049="NPC6ASZDB-WT012M",D1049="NPC6ASZDB-WT250C",D1049="NPC6ASZDB-WT350C",D1049="NPC6ASZDB-YL002M",D1049="NPC6ASZDB-BL150C",D1049="NPC6ASZDB-WT015M",D1049="NPC6ASZDB-YL150C",D1049="NPC6ASZDB-YL003M",D1049="NPC6ASZDB-WT750C",D1049="NPC6ASZDB-GN050C",D1049="NPC6ASZDB-WT008M",D1049="NPC06SZDB-OR010M",D1049="NPC6ASZDB-GY150C",D1049="NPC6ASZDB-GN150C",D1049="NPC6ASZDB-OR001M",D1049="NPC6ASZDB-OR002M",D1049="NPC6ASZDB-OR003M",D1049="NPC06SZDB-RD002M",D1049="NPC06SZDB-RD150C",D1049="NPC6ASZDB-BK015M",D1049="NPC06SZDB-GN001M",D1049="NPC06SZDB-GN150C",D1049="NPC06SZDB-WT030M",D1049="NPC06SZDB-WT750C",D1049="NPC06SZDB-WT015M",D1049="NPC6ASZDB-WT030M",D1049="NPC06SZDB-RD001M",D1049="NPC06SZDB-RD003M",D1049="NPC06SZDB-OR003M",D1049="NPC06SZDB-OR001M",D1049="NPC06SZDB-BL001M",D1049="NPC06SZDB-BL003M",D1049="NPC06SZDB-WT150C",D1049="NPC06SZDB-BL002M",D1049="NPC6ASZDB-WT050C",D1049="NPC06SZDB-WT050C",D1049="NPC06SZDB-WT001M",D1049="NPC06SZDB-WT002M",D1049="NPC06SZDB-WT003M",D1049="NPC06SZDB-WT004M",D1049="NPC06SZDB-WT005M",D1049="NPC06SZDB-WT010M",D1049="NPC06SZDB-WT020M",D1049=1711815,D1049="NPC6ASZDB-GN001M",D1049="NPC6ASZDB-GN002M",D1049="NPC6ASZDB-GN003M",D1049="NPC6ASZDB-GN004M",D1049="NPC6ASZDB-GN005M",D1049="NPC6ASZDB-GN020M",D1049="NPC6ASZDB-GN030M",D1049="NPC6ASZDB-WT001M",D1049="NPC6ASZDB-WT002M",D1049="NPC6ASZDB-WT003M",D1049="NPC6ASZDB-WT004M",D1049="NPC6ASZDB-WT006M",D1049="NPC6ASZDB-WT007M",D1049="NPC6ASZDB-WT004M",D1049="NPC6ASZDB-WT005M",D1049="NPC6ASZDB-WT010M",D1049="NPC6ASZDB-WT020M",D1049="NPC6ASZDB-RD002M",D1049="NPC6ASZDB-RD003M",D1049="NPC6ASZDB-RD020M",D1049="NPC6ASZDB-GY001M",D1049="NPC6ASZDB-GY002M",D1049="NPC6ASZDB-GY003M",D1049="NPC6ASZDB-GY004M",D1049="NPC6ASZDB-GY005M",D1049="NPC6ASZDB-GY010M",D1049="NPC6ASZDB-GY020M",D1049="NPC6ASZDB-GY025M",D1049="NPC6ASZDB-GY030M",D1049="NPC6ASZDB-BL001M",D1049="NPC6ASZDB-BL002M",D1049="NPC6ASZDB-BL003M",D1049="NPC6ASZDB-BL004M",D1049="NPC6ASZDB-BL005M",D1049="NPC6ASZDB-BL010M",D1049="NPC6ASZDB-BK001M",D1049="NPC6ASZDB-BK002M",D1049="NPC6ASZDB-BK003M",D1049="NPC6ASZDB-BK005M",D1049="NPC6ASZDB-BK010M",D1049="NPC6ASZDB-BK020M",),E1049*2,0)</f>
        <v>0</v>
      </c>
      <c r="J1049" s="48">
        <f t="shared" si="1874"/>
        <v>116093</v>
      </c>
      <c r="K1049" s="66"/>
      <c r="L1049" s="41">
        <f t="shared" ref="L1049:L1080" si="1935">IF(OR(D1049="NPC6ASZDB-RD015M",D1049="NPC6ASZDB-GN750C",D1049="NPC6ASZDB-WT035M",D1049="NPC6ASZDB-WT028M ",D1049="NPC6ASZDB-WT019M",D1049="NPC06SZDB-GN050C",D1049="NPC06SZDB-OR050C",D1049="NPC6ASZDB-WT018M",D1049="NPC6ASZDB-WT023M",D1049="NPC6ASZDB-WT024M",D1049="NPC6ASZDB-OR020M",D1049="NPC6ASZDB-RD006M",D1049="NPC6ASZDB-WT017M",D1049="NPC6ASZDB-GY750C",D1049="NPC6ASZDB-YL015M",D1049="NPC6ASZDB-BL004M ",D1049="NPC6ASZDB-WT016M",D1049="NPC06SZDB-BK006M",D1049="NPC06SZDB-BK007M",D1049="NPC6ASZDB-OR750C",D1049="NPC06SZDB-BK004M",D1049="NPC06SZDB-BL015M",D1049="NPC6ASZDB-BL013C",D1049="NPC6ASZDB-BL030C",D1049="NPC6ASZDB-GY009M",D1049="NPC06SZDB-BK002M",D1049="NPC6ASZDB-GY025C",D1049="NPC06SZDB-BK003M",D1049="NPC06SZDB-GY005M",D1049="NPC6ASZDB-RD020C",D1049="NPC06SZDB-YL040M",D1049="NPC6ASZDB-GY125C",D1049="NPC06SZDB-YL002M",D1049="NPC6ASZDB-WT100M",D1049="NPC6ASZDB-RD008M",D1049="NPC6ASZDB-YL009M",D1049="NPC6ASZDB-VT010M",D1049="NPC6ASZDB-OR007M",D1049="NPC6ASZDB-VT007M",D1049="NPC6ASZDB-BK007M",D1049="NPC6ASZDB-GY350C",D1049="NPC6ASZDB-YL350C",D1049="NPC6ASZDB-OR350C",D1049="NPC6ASZDB-VT350C",D1049="NPC6ASZDB-BL350C",D1049="NPC6ASZDB-RD350C",D1049="NPC6ASZDB-BK350C",D1049="NPC6ASZDB-VT003M",D1049="NPC6ASZDB-OR250C",D1049="NPC6ASZDB-VT250C",D1049="NPC6ASZDB-VT002M",D1049="NPC6ASZDB-VT050C",D1049="NPC6ASZDB-VT001M",D1049="NPC6ASZDB-VT150C",D1049="NPC6ASZDB-WT017C",D1049="NPC6ASZDB-RD030C",D1049="NPC6ASZDB-WT030C",D1049="NPC6ASZDB-OR020M",D1049="NPC6ASZDB-OR015M",D1049="NPC06SZDB-WT025C",D1049="NPC6ASZDB-WT013M",D1049="NPC6ASZDB-GY075C",D1049="NPC6ASZDB-BK075C",D1049="NPC6ASZDB-BK125C",D1049="NPC6ASZDB-GN250C",D1049="NPC6ASZDB-WT011M",D1049="NPC6ASZDB-WT014M",D1049="NPC6ASZDB-OR005M",D1049="NPC6ASZDB-GY006M",D1049="NPC6ASZDB-WT550C",D1049="NPC6ASZDB-WT650C",D1049="NPC6ASZDB-WT850C",D1049="NPC6ASZDB-WT950C",D1049="NPC6ASZDB-RD250C",D1049="NPC06SZDB-GY015C",D1049="NPC06SZDB-BL020C",D1049="NPC06SZDB-YL015C",D1049="NPC6ASZDB-BL012M",D1049="NPC6ASZDB-WT020C",D1049="NPC6ASZDB-BL008M",D1049="NPC6ASZDB-BL009M",D1049="NPC6ASZDB-WT022M",D1049="NPC6ASZDB-YL007M",D1049="NPC06SZDB-WT250C",D1049="NPC6ASZDB-BL007M",D1049="NPC6ASZDB-BK050C",D1049="NPC6ASZDB-BK025C",D1049="NPC6ASZDB-BL750C",D1049="NPC6ASZDB-OR010M",D1049="NPC06SZDB-RD015M",D1049="NPC6ASZDB-YL012M",D1049="NPC6ASZDB-YL030M",D1049="NPC6ASZDB-YL020M",D1049="NPC6ASZDB-RD050C",D1049="NPC06SZDB-BL050C",D1049="NPC06SZDB-RD050C",D1049="NPC06SZDB-YL050C",D1049="NPC06SZDB-YL003M",D1049="NPC06SZDB-GN002M",D1049="NPC6ASZDB-RD010M",D1049="NPC6ASZDB-GY450C",D1049="NPC6ASZDB-WT006M",D1049="NPC6ASZDB-BL250C",D1049="NPC6ASZDB-GY050C",D1049="NPC6ASZDB-YL250C",D1049="NPC6ASZDB-YL008M",D1049="NPC06SZDB-YL010M",D1049="NPC6ASZDB-GY008M",D1049="NPC06SZDB-RD005M",D1049="NPC6ASZDB-BL050C",D1049="NPC6ASZDB-WT450C",D1049="NPC6ASZDB-OR050C",D1049="NPC06SZDB-GN010M",D1049="NPC06SZDB-RD010M",D1049="NPC06SZDB-BL010M",D1049="NPC6ASZDB-GY050C",D1049="NPC6ASZDB-YL025C",D1049="NPC6ASZDB-BK250C",D1049="NPC6ASZDB-BK004M",D1049="NPC6ASZDB-YL006M",D1049="NPC06SZDB-WT007M",D1049="NPC6ASZDB-BL015M",D1049="NPC6ASZDB-BL020M",D1049="NPC6ASZDB-GN010M",D1049="NPC6ASZDB-GN015M",D1049="NPC6ASZDB-GY250C",D1049="NPC6ASZDB-BK030M",D1049="NPC06SZDB-GY003M",D1049="NPC06SZDB-BL150C",D1049="NPC6ASZDB-BK013M",D1049="NPC6ASZDB-OR150C",D1049="NPC6ASZDB-GY007M",D1049="NPC6ASZDB-BK750C",D1049="NPC06SZDB-GN003M",D1049="NPC06SZDB-BK150C",D1049="NPC06SZDB-BK001M",D1049="NPC6ASZDB-RD007M",D1049="NPC6ASZDB-RD010M",D1049="NPC06SZDB-GY006M",D1049="NPC06SZDB-GY015M",D1049="NPC06SZDB-BK050C",D1049="NPC6ASZDB-GN025C",D1049="NPC6ASZDB-WT009M",D1049="NPC6ASZDB-OR004M",D1049="NPC6ASZDB-WT075C",D1049="NPC6ASZDB-WT175C",D1049="NPC06SZDB-GY001M",D1049="NPC06SZDB-GY002M",D1049="NPC6ASZDB-WT125C",D1049="NPC6ASZDB-WT225C",D1049="NPC6ASZDB-WT275C",D1049="NPC6ASZDB-GY015M",D1049="NPC6ASZDB-RD001M",D1049="NPC6ASZDB-RD005M",D1049="NPC6ASZDB-WT025C",D1049="NPC6ASZDB-YL001M",D1049="NPC6ASZDB-YL005M",D1049="NPC06SZDB-GY010M",D1049="NPC06SZDB-YL005M",D1049="NPC06SZDB-YL001M",D1049="NPC6ASZDB-BK150C",D1049="NPC6ASZDB-BL030M",D1049="NPC6ASZDB-YL050C",D1049="NPC6ASZDB-YL010M",D1049="NPC6ASZDB-OR010M",D1049="NPC06SZDB-YL150C",D1049="NPC6ASZDB-OR005M",D1049="NPC06SZDB-OR002M",D1049="NPC6ASZDB-RD150C",D1049="NPC6ASZDB-WT025M",D1049="NPC6ASZDB-WT150C",D1049="NPC6ASZDB-WT012M",D1049="NPC6ASZDB-WT250C",D1049="NPC6ASZDB-WT350C",D1049="NPC6ASZDB-YL002M",D1049="NPC6ASZDB-BL150C",D1049="NPC6ASZDB-WT015M",D1049="NPC6ASZDB-YL150C",D1049="NPC6ASZDB-YL003M",D1049="NPC6ASZDB-WT750C",D1049="NPC6ASZDB-GN050C",D1049="NPC6ASZDB-WT008M",D1049="NPC06SZDB-OR010M",D1049="NPC6ASZDB-GY150C",D1049="NPC6ASZDB-GN150C",D1049="NPC6ASZDB-OR001M",D1049="NPC6ASZDB-OR002M",D1049="NPC6ASZDB-OR003M",D1049="NPC06SZDB-RD002M",D1049="NPC06SZDB-RD150C",D1049="NPC6ASZDB-BK015M",D1049="NPC06SZDB-GN001M",D1049="NPC06SZDB-GN150C",D1049="NPC06SZDB-WT030M",D1049="NPC06SZDB-WT750C",D1049="NPC06SZDB-WT015M",D1049="NPC6ASZDB-WT030M",D1049="NPC06SZDB-RD001M",D1049="NPC06SZDB-RD003M",D1049="NPC06SZDB-OR003M",D1049="NPC06SZDB-OR001M",D1049="NPC06SZDB-BL001M",D1049="NPC06SZDB-BL003M",D1049="NPC06SZDB-WT150C",D1049="NPC06SZDB-BL002M",D1049="NPC6ASZDB-WT050C",D1049="NPC06SZDB-WT050C",D1049="NPC06SZDB-WT001M",D1049="NPC06SZDB-WT002M",D1049="NPC06SZDB-WT003M",D1049="NPC06SZDB-WT004M",D1049="NPC06SZDB-WT005M",D1049="NPC06SZDB-WT010M",D1049="NPC06SZDB-WT020M",D1049="NPC6ASZDB-GN001M",D1049="NPC6ASZDB-GN002M",D1049="NPC6ASZDB-GN003M",D1049="NPC6ASZDB-GN004M",D1049="NPC6ASZDB-GN005M",D1049="NPC6ASZDB-GN020M",D1049="NPC6ASZDB-GN030M",D1049="NPC6ASZDB-WT001M",D1049="NPC6ASZDB-WT002M",D1049="NPC6ASZDB-WT003M",D1049="NPC6ASZDB-WT004M",D1049="NPC6ASZDB-WT005M",D1049="NPC6ASZDB-WT006M",D1049="NPC6ASZDB-WT007M",D1049="NPC6ASZDB-WT010M",D1049="NPC6ASZDB-WT020M",D1049="NPC6ASZDB-RD002M",D1049="NPC6ASZDB-RD003M",D1049="NPC6ASZDB-RD020M",D1049="NPC6ASZDB-GY001M",D1049="NPC6ASZDB-GY002M",D1049="NPC6ASZDB-GY003M",D1049="NPC6ASZDB-GY004M",D1049="NPC6ASZDB-GY005M",D1049="NPC6ASZDB-GY010M",D1049="NPC6ASZDB-GY020M",D1049="NPC6ASZDB-GY025M",D1049="NPC6ASZDB-GY030M",D1049="NPC6ASZDB-BL001M",D1049="NPC6ASZDB-BL002M",D1049="NPC6ASZDB-BL003M",D1049="NPC6ASZDB-BL004M",D1049="NPC6ASZDB-BL005M",D1049="NPC6ASZDB-BL010M",D1049="NPC6ASZDB-BK001M",D1049="NPC6ASZDB-BK002M",D1049="NPC6ASZDB-BK003M",D1049="NPC6ASZDB-BK005M",D1049="NPC6ASZDB-BK010M",D1049="NPC6ASZDB-BK020M",),E1049*2,0)</f>
        <v>0</v>
      </c>
      <c r="M1049" s="48">
        <f t="shared" si="1886"/>
        <v>7752</v>
      </c>
      <c r="N1049" s="66"/>
      <c r="O1049" s="41">
        <f t="shared" ref="O1049:O1080" si="1936">IF(OR(D1049="NPC6ASZDB-WT019M",D1049="NPC6ASZDB-RD015M",D1049="NPC06SZDB-BK006M",D1049="NPC06SZDB-BK007M",D1049="NPC6ASZDB-OR750C",D1049="NPC06SZDB-BK004M",D1049="NPC06SZDB-BL015M",D1049="NPC6ASZDB-BL013C",D1049="NPC6ASZDB-BL030C",D1049="NPC6ASZDB-GY009M",D1049="NPC06SZDB-BK002M",D1049="NPC6ASZDB-GY025C",D1049="NPC06SZDB-BK003M",D1049="NPC06SZDB-GY005M",D1049="NPC6ASZDB-RD020C",D1049="NPC06SZDB-YL040M",D1049="NPC6ASZDB-GY125C",D1049="NPC06SZDB-YL002M",D1049="NPC6ASZDB-WT100M",D1049="NPC6ASZDB-RD008M",D1049="NPC6ASZDB-YL009M",D1049="NPC6ASZDB-VT010M",D1049="NPC6ASZDB-OR007M",D1049="NPC6ASZDB-VT007M",D1049="NPC6ASZDB-BK007M",D1049="NPC6ASZDB-GY350C",D1049="NPC6ASZDB-YL350C",D1049="NPC6ASZDB-OR350C",D1049="NPC6ASZDB-VT350C",D1049="NPC6ASZDB-BL350C",D1049="NPC6ASZDB-RD350C",D1049="NPC6ASZDB-BK350C",D1049="NPC6ASZDB-VT003M",D1049="NPC6ASZDB-OR250C",D1049="NPC6ASZDB-VT250C",D1049="NPC6ASZDB-VT002M",D1049="NPC6ASZDB-VT050C",D1049="NPC6ASZDB-VT001M",D1049="NPC6ASZDB-VT150C",D1049="NPC6ASZDB-WT017C",D1049="NPC6ASZDB-RD030C",D1049="NPC6ASZDB-WT030C",D1049="NPC6ASZDB-OR020M",D1049="NPC6ASZDB-OR020M",D1049="NPC6ASZDB-OR015M",D1049="NPC06SZDB-WT025C",D1049="NPC6ASZDB-WT013M",D1049="NPC6ASZDB-BK175C",D1049="NPC6ASZDB-GY075C",D1049="NPC6ASZDB-BK075C",D1049="NPC6ASZDB-BK125C",D1049="NPC6ASZDB-GN250C",D1049="NPC6ASZDB-WT011M",D1049="NPC6ASZDB-WT014M",D1049="NPC6ASZDB-OR005M",D1049="NPC6ASZDB-GY006M",D1049="NPC6ASZDB-WT550C",D1049="NPC6ASZDB-WT650C",D1049="NPC6ASZDB-WT850C",D1049="NPC6ASZDB-WT950C",D1049="NPC6ASZDB-RD250C",D1049="NPC06SZDB-GY015C",D1049="NPC06SZDB-BL020C",D1049="NPC06SZDB-YL015C",D1049="NPC6ASZDB-BL012M",D1049="NPC6ASZDB-WT020C",D1049="NPC6ASZDB-BL008M",D1049="NPC6ASZDB-BL009M",D1049="NPC6ASZDB-WT022M",D1049="NPC6ASZDB-YL007M",D1049="NPC06SZDB-WT250C",D1049="NPC6ASZDB-BL007M",D1049="NPC6ASZDB-BK050C",D1049="NPC6ASZDB-BK025C",D1049="NPC6ASZDB-BL750C",D1049="NPC6ASZDB-OR010M",D1049="NPC06SZDB-RD015M",D1049="NPC6ASZDB-YL012M",D1049="NPC6ASZDB-YL030M",D1049="NPC6ASZDB-YL020M",D1049="NPC6ASZDB-RD050C",D1049="NPC06SZDB-BL050C",D1049="NPC06SZDB-RD050C",D1049="NPC06SZDB-YL050C",D1049="NPC06SZDB-YL003M",D1049="NPC06SZDB-GN002M",D1049="NPC6ASZDB-RD010M",D1049="NPC6ASZDB-GY450C",D1049="NPC6ASZDB-GY450C",D1049="NPC6ASZDB-BL250C",D1049="NPC6ASZDB-GY050C",D1049="NPC6ASZDB-YL250C",D1049="NPC6ASZDB-YL008M",D1049="NPC06SZDB-YL010M",D1049="NPC6ASZDB-GY008M",D1049="NPC06SZDB-RD005M",D1049="NPC6ASZDB-BL050C",D1049="NPC6ASZDB-WT450C",D1049="NPC6ASZDB-OR050C",D1049="NPC06SZDB-GN010M",D1049="NPC06SZDB-RD010M",D1049="NPC06SZDB-BL010M",D1049="NPC6ASZDB-GY050C",D1049="NPC6ASZDB-YL025C",D1049="NPC6ASZDB-BK250C",D1049="NPC6ASZDB-BK004M",D1049="NPC6ASZDB-YL006M",D1049="NPC06SZDB-WT007M",D1049="NPC6ASZDB-BL015M",D1049="NPC6ASZDB-BL020M",D1049="NPC6ASZDB-GN010M",D1049="NPC6ASZDB-GN015M",D1049="NPC6ASZDB-GY250C",D1049="NPC6ASZDB-BK030M",D1049="NPC06SZDB-GY003M",D1049="NPC06SZDB-BL150C",D1049="NPC6ASZDB-BK013M",D1049="NPC6ASZDB-OR150C",D1049="NPC6ASZDB-GY007M",D1049="NPC6ASZDB-BK750C",D1049="NPC06SZDB-GN003M",D1049="NPC06SZDB-BK150C",D1049="NPC06SZDB-BK001M",D1049="NPC6ASZDB-RD007M",D1049="NPC6ASZDB-RD010M",D1049="NPC06SZDB-GY006M",D1049="NPC06SZDB-GY015M",D1049="NPC06SZDB-BK050C",D1049="NPC6ASZDB-GN025C",D1049="NPC6ASZDB-WT009M",D1049="NPC6ASZDB-OR004M",D1049="NPC6ASZDB-WT075C",D1049="NPC6ASZDB-WT175C",D1049="NPC06SZDB-GY001M",D1049="NPC06SZDB-GY002M",D1049="NPC6ASZDB-WT125C",D1049="NPC6ASZDB-WT225C",D1049="NPC6ASZDB-WT275C",D1049="NPC6ASZDB-GY015M",D1049="NPC6ASZDB-RD001M",D1049="NPC6ASZDB-RD005M",D1049="NPC6ASZDB-WT025C",D1049="NPC6ASZDB-YL001M",D1049="NPC6ASZDB-YL005M",D1049="NPC06SZDB-GY010M",D1049="NPC06SZDB-YL005M",D1049="NPC06SZDB-YL001M",D1049="NPC6ASZDB-BK150C",D1049="NPC6ASZDB-BL030M",D1049="NPC6ASZDB-YL050C",D1049="NPC6ASZDB-YL010M",D1049=1711167,D1049="NPC6ASZDB-OR010M",D1049="NPC06SZDB-YL150C",D1049="NPC6ASZDB-OR005M",D1049="NPC06SZDB-OR002M",D1049="NPC6ASZDB-RD150C",D1049="NPC6ASZDB-WT025M",D1049="NPC6ASZDB-WT150C",D1049="NPC6ASZDB-WT250C",D1049="NPC6ASZDB-WT350C",D1049="NPC6ASZDB-YL002M",D1049="NPC6ASZDB-WT012M",D1049="NPC6ASZDB-BL150C",D1049="NPC6ASZDB-WT015M",D1049="NPC6ASZDB-YL150C",D1049="NPC6ASZDB-YL003M",D1049="NPC6ASZDB-WT750C",D1049="NPC6ASZDB-GN050C",D1049="NPC6ASZDB-WT008M",D1049="NPC06SZDB-OR010M",D1049="NPC6ASZDB-GY150C",D1049="NPC6ASZDB-GN150C",D1049="NPC6ASZDB-OR001M",D1049="NPC6ASZDB-OR002M",D1049="NPC6ASZDB-OR003M",D1049="NPC06SZDB-RD002M",D1049="NPC06SZDB-RD150C",D1049="NPC6ASZDB-BK015M",D1049="NPC06SZDB-GN001M",D1049="NPC06SZDB-GN150C",D1049="NPC06SZDB-WT030M",D1049="NPC06SZDB-WT750C",D1049="NPC06SZDB-WT015M",D1049="NPC6ASZDB-WT030M",D1049="NPC06SZDB-RD001M",D1049="NPC06SZDB-RD003M",D1049="NPC06SZDB-OR003M",D1049="NPC06SZDB-OR001M",D1049="NPC06SZDB-BL001M",D1049="NPC06SZDB-BL003M",D1049="NPC06SZDB-WT150C",D1049="NPC06SZDB-BL002M",D1049="NPC6ASZDB-WT050C",D1049="NPC06SZDB-WT050C",D1049="NPC06SZDB-WT001M",D1049="NPC06SZDB-WT002M",D1049="NPC06SZDB-WT003M",D1049="NPC06SZDB-WT004M",D1049="NPC06SZDB-WT005M",D1049="NPC06SZDB-WT020M",D1049="NPC6ASZDB-GN001M",D1049="NPC6ASZDB-GN002M",D1049="NPC6ASZDB-GN003M",D1049="NPC6ASZDB-GN004M",D1049="NPC6ASZDB-GN005M",D1049="NPC6ASZDB-GN020M",D1049="NPC06SZDB-WT010M",D1049="NPC6ASZDB-GN030M",D1049=1711091,D1049=1711093,D1049=1711815,D1049=1711094,D1049=1711095,D1049=1711098,D1049=2153215,D1049=1711096,D1049=1711097,D1049=1711027,D1049=2153463,D1049=1711911,D1049="NPC6ASZDB-WT001M",D1049="NPC6ASZDB-WT002M",D1049="NPC6ASZDB-WT003M",D1049="NPC6ASZDB-WT004M",D1049="NPC6ASZDB-WT005M",D1049="NPC6ASZDB-WT006M",D1049="NPC6ASZDB-WT007M",D1049="NPC6ASZDB-WT010M",D1049="NPC6ASZDB-WT020M",D1049="NPC6ASZDB-RD002M",D1049="NPC6ASZDB-RD003M",D1049="NPC6ASZDB-RD020M",D1049="NPC6ASZDB-GY001M",D1049="NPC6ASZDB-GY002M",D1049="NPC6ASZDB-GY003M",D1049="NPC6ASZDB-GY004M",D1049="NPC6ASZDB-GY005M",D1049="NPC6ASZDB-GY010M",D1049="NPC6ASZDB-GY020M",D1049="NPC6ASZDB-GY025M",D1049="NPC6ASZDB-GY030M",D1049="NPC6ASZDB-BL001M",D1049="NPC6ASZDB-BL002M",D1049="NPC6ASZDB-BL003M",D1049="NPC6ASZDB-BL004M",D1049="NPC6ASZDB-BL005M",D1049="NPC6ASZDB-BL010M",D1049="NPC6ASZDB-BK001M",D1049="NPC6ASZDB-BK002M",D1049="NPC6ASZDB-BK003M",D1049="NPC6ASZDB-BK005M",D1049="NPC6ASZDB-BK010M",D1049="NPC6ASZDB-BK020M",D1049=1711171),E1049*2,0)</f>
        <v>0</v>
      </c>
      <c r="P1049" s="48">
        <f t="shared" si="1877"/>
        <v>260136</v>
      </c>
      <c r="Q1049" s="66"/>
      <c r="R1049" s="66">
        <f t="shared" si="1854"/>
        <v>0</v>
      </c>
      <c r="S1049" s="67">
        <f t="shared" si="1878"/>
        <v>123612</v>
      </c>
      <c r="T1049" s="66"/>
      <c r="U1049" s="66">
        <f t="shared" ref="U1049:U1112" si="1937">IF(OR(D1049="NPP6ASZDB-WT020M",D1049="NPP6ASZDB-WT012M",1301="NPP6ASZDB-WT008M",D1049="NPP6ASZDB-WT004M",D1049="NPP6ASZDB-WT025M",D1049="NPP6ASZDB-WT250C",D1049="NPP6ASZDB-WT010M",D1049="NPP6ASZDB-WT015M",D1049="NPP6ASZDB-WT650C",D1049="NPP6ASZDB-WT007M",D1049="NPP6ASZDB-WT750C",D1049="NPP6ASZDB-WT008M",D1049="NPP6ASZDB-WT006M",D1049="NPP6ASZDB-WT003M",D1049="NPP6ASZDB-WT150C",D1049="NPP6ASZDB-WT350C",D1049="NPP6ASZDB-WT005M",D1049="NPC6ASZDB-WT015C",D1049="NPP6ASZDB-WT001M",D1049="NPP6ASZDB-WT002M",D1049="NPC6ASZDB-WT028M",D1049="NPC06SZDB-WT025M",D1049="NPC6ASZDB-WT035M",D1049="NPC6ASZDB-WT028M ",D1049="NPC6ASZDB-WT019M",D1049="NPC6ASZDB-WT018M",D1049="NPC6ASZDB-WT023M",D1049="NPC6ASZDB-WT024M",D1049="NPC6ASZDB-WT017M",D1049="NPC6ASZDB-WT016M",D1049="NPC6ASZDB-WT100M",D1049="NPC6ASZDB-WT017C",D1049="NPC6ASZDB-WT030C",D1049="NPC06SZDB-WT025C",D1049="NPC6ASZDB-WT013M",D1049="NPC6ASZDB-WT011M",D1049="NPC6ASZDB-WT014M",D1049="NPC6ASZDB-WT550C",D1049="NPC6ASZDB-WT650C",D1049="NPC6ASZDB-WT850C",D1049="NPC6ASZDB-WT950C",D1049="NPC6ASZDB-WT020C",D1049="NPC6ASZDB-WT022M",D1049="NPC06SZDB-WT250C",D1049="NPC6ASZDB-WT125C",D1049="NPC6ASZDB-WT450C",D1049="NPC06SZDB-WT007M",D1049="NPC6ASZDB-WT009M",D1049="NPC6ASZDB-WT075C",D1049="NPC6ASZDB-WT175C",D1049="NPC6ASZDB-WT125C",D1049="NPC6ASZDB-WT225C",D1049="NPC6ASZDB-WT275C",D1049="NPC6ASZDB-WT025C",D1049="NPC6ASZDB-WT025M",D1049="NPC6ASZDB-WT150C",D1049="NPC6ASZDB-WT250C",D1049="NPC6ASZDB-WT350C",D1049="NPC6ASZDB-WT012M",D1049="NPC6ASZDB-WT015M",D1049="NPC6ASZDB-WT750C",D1049="NPC6ASZDB-WT008M",D1049="NPC06SZDB-WT030M",D1049="NPC06SZDB-WT750C",D1049="NPC06SZDB-WT015M",D1049="NPC6ASZDB-WT030M",D1049="NPC06SZDB-WT150C",D1049="NPC6ASZDB-WT050C",D1049="NPC06SZDB-WT050C",D1049="NPC06SZDB-WT001M",D1049="NPC06SZDB-WT002M",D1049="NPC06SZDB-WT003M",D1049="NPC06SZDB-WT004M",D1049="NPC06SZDB-WT005M",D1049="NPC06SZDB-WT010M",D1049="NPC06SZDB-WT020M",D1049=1711815,D1049="NPC6ASZDB-WT001M",D1049="NPC6ASZDB-WT002M",D1049="NPC6ASZDB-WT003M",D1049="NPC6ASZDB-WT004M",D1049="NPC6ASZDB-WT005M",D1049="NPC6ASZDB-WT006M",D1049="NPC6ASZDB-WT007M",D1049="NPC6ASZDB-WT010M",D1049="NPC6ASZDB-WT020M",D1049="NPC6ASZDB-WT027M",),E1049*(F1049+0.1),0)</f>
        <v>0</v>
      </c>
      <c r="V1049" s="67">
        <f t="shared" si="1818"/>
        <v>121035.6</v>
      </c>
      <c r="W1049" s="136"/>
      <c r="X1049" s="69">
        <f t="shared" si="1891"/>
        <v>0</v>
      </c>
      <c r="Y1049" s="67">
        <f t="shared" si="1819"/>
        <v>6245</v>
      </c>
      <c r="Z1049" s="66"/>
      <c r="AA1049" s="68">
        <f t="shared" si="1926"/>
        <v>0</v>
      </c>
      <c r="AB1049" s="67">
        <f t="shared" si="1820"/>
        <v>5897</v>
      </c>
      <c r="AC1049" s="66"/>
      <c r="AD1049" s="66">
        <f t="shared" si="1927"/>
        <v>0</v>
      </c>
      <c r="AE1049" s="67">
        <f t="shared" si="1821"/>
        <v>3738</v>
      </c>
      <c r="AF1049" s="66"/>
      <c r="AG1049" s="78">
        <f t="shared" si="1928"/>
        <v>0</v>
      </c>
      <c r="AH1049" s="79">
        <f t="shared" si="1822"/>
        <v>4534.5</v>
      </c>
      <c r="AI1049" s="66"/>
      <c r="AJ1049" s="68">
        <f t="shared" si="1861"/>
        <v>0</v>
      </c>
      <c r="AK1049" s="67">
        <f t="shared" si="1823"/>
        <v>22013</v>
      </c>
      <c r="AL1049" s="66"/>
      <c r="AM1049" s="68">
        <f t="shared" si="1929"/>
        <v>0</v>
      </c>
      <c r="AN1049" s="67">
        <f t="shared" si="1824"/>
        <v>8763.02</v>
      </c>
      <c r="AO1049" s="66"/>
      <c r="AP1049" s="68">
        <f t="shared" si="1892"/>
        <v>0</v>
      </c>
      <c r="AQ1049" s="67">
        <f t="shared" si="1825"/>
        <v>80645</v>
      </c>
      <c r="AR1049" s="66"/>
      <c r="AS1049" s="68">
        <f t="shared" si="1831"/>
        <v>0</v>
      </c>
      <c r="AT1049" s="67">
        <f t="shared" si="1826"/>
        <v>2020</v>
      </c>
      <c r="AU1049" s="66"/>
      <c r="AV1049" s="66">
        <f t="shared" si="1897"/>
        <v>0</v>
      </c>
      <c r="AW1049" s="42">
        <f t="shared" si="1871"/>
        <v>1336.8000000000013</v>
      </c>
      <c r="AX1049" s="66"/>
      <c r="AY1049" s="66">
        <f t="shared" si="1889"/>
        <v>0</v>
      </c>
      <c r="AZ1049" s="67">
        <f t="shared" si="1890"/>
        <v>1152.0999999999999</v>
      </c>
      <c r="BA1049" s="66"/>
      <c r="BB1049" s="68">
        <f t="shared" si="1898"/>
        <v>0</v>
      </c>
      <c r="BC1049" s="67">
        <f t="shared" si="1899"/>
        <v>376.33999999999986</v>
      </c>
      <c r="BD1049" s="66"/>
      <c r="BE1049" s="68">
        <f t="shared" si="1887"/>
        <v>0</v>
      </c>
      <c r="BF1049" s="67">
        <f t="shared" si="1888"/>
        <v>3747.0200000000018</v>
      </c>
      <c r="BG1049" s="66"/>
      <c r="BH1049" s="68">
        <f t="shared" si="1916"/>
        <v>0</v>
      </c>
      <c r="BI1049" s="67">
        <f t="shared" si="1863"/>
        <v>25257.099999999984</v>
      </c>
      <c r="BJ1049" s="66"/>
      <c r="BK1049" s="68">
        <f t="shared" si="1835"/>
        <v>0</v>
      </c>
      <c r="BL1049" s="67">
        <f t="shared" si="1900"/>
        <v>3680.6000000000004</v>
      </c>
      <c r="BM1049" s="66"/>
      <c r="BN1049" s="68">
        <f t="shared" si="1901"/>
        <v>0</v>
      </c>
      <c r="BO1049" s="67">
        <f t="shared" si="1902"/>
        <v>3909.9000000000019</v>
      </c>
      <c r="BP1049" s="66"/>
      <c r="BQ1049" s="68">
        <f t="shared" si="1924"/>
        <v>0</v>
      </c>
      <c r="BR1049" s="67">
        <f t="shared" si="1864"/>
        <v>95986.329999999987</v>
      </c>
      <c r="BS1049" s="66"/>
      <c r="BT1049" s="66">
        <f t="shared" si="1932"/>
        <v>0</v>
      </c>
      <c r="BU1049" s="67">
        <f t="shared" si="1917"/>
        <v>63965</v>
      </c>
      <c r="BV1049" s="66"/>
      <c r="BW1049" s="66">
        <v>4624</v>
      </c>
      <c r="BX1049" s="67">
        <f>+BX1048+BV1049-BW1049-4624</f>
        <v>68996</v>
      </c>
      <c r="BY1049" s="66"/>
      <c r="BZ1049" s="66">
        <f t="shared" si="1933"/>
        <v>0</v>
      </c>
      <c r="CA1049" s="67">
        <f t="shared" si="1919"/>
        <v>59445</v>
      </c>
      <c r="CB1049" s="66"/>
      <c r="CC1049" s="66">
        <f t="shared" si="1853"/>
        <v>2658.7999999999997</v>
      </c>
      <c r="CD1049" s="67">
        <f t="shared" si="1855"/>
        <v>44980.84</v>
      </c>
      <c r="CE1049" s="66"/>
      <c r="CF1049" s="66">
        <f t="shared" si="1858"/>
        <v>0</v>
      </c>
      <c r="CG1049" s="67">
        <f t="shared" si="1903"/>
        <v>3663.6999999999994</v>
      </c>
      <c r="CH1049" s="66"/>
      <c r="CI1049" s="66">
        <f t="shared" si="1836"/>
        <v>0</v>
      </c>
      <c r="CJ1049" s="67">
        <f t="shared" si="1920"/>
        <v>6757.8</v>
      </c>
      <c r="CK1049" s="66"/>
      <c r="CL1049" s="68">
        <f t="shared" si="1867"/>
        <v>0</v>
      </c>
      <c r="CM1049" s="79">
        <f t="shared" si="1904"/>
        <v>4847.4799999999996</v>
      </c>
      <c r="CN1049" s="66"/>
      <c r="CO1049" s="68">
        <f t="shared" si="1838"/>
        <v>0</v>
      </c>
      <c r="CP1049" s="79">
        <f t="shared" si="1905"/>
        <v>3955</v>
      </c>
      <c r="CQ1049" s="66"/>
      <c r="CR1049" s="68">
        <f t="shared" si="1839"/>
        <v>0</v>
      </c>
      <c r="CS1049" s="79">
        <f t="shared" si="1869"/>
        <v>5186</v>
      </c>
      <c r="CT1049" s="66"/>
      <c r="CU1049" s="68">
        <f t="shared" si="1840"/>
        <v>0</v>
      </c>
      <c r="CV1049" s="79">
        <f t="shared" si="1906"/>
        <v>6929</v>
      </c>
      <c r="CW1049" s="66"/>
      <c r="CX1049" s="66">
        <f t="shared" si="1925"/>
        <v>0</v>
      </c>
      <c r="CY1049" s="40">
        <f t="shared" si="1859"/>
        <v>1186.9599999999982</v>
      </c>
      <c r="CZ1049" s="65"/>
      <c r="DA1049" s="66">
        <f t="shared" si="1841"/>
        <v>4624</v>
      </c>
      <c r="DB1049" s="67">
        <f t="shared" si="1921"/>
        <v>54746</v>
      </c>
      <c r="DC1049" s="66"/>
      <c r="DD1049" s="66">
        <f t="shared" si="1842"/>
        <v>4624</v>
      </c>
      <c r="DE1049" s="67">
        <f t="shared" si="1922"/>
        <v>101517</v>
      </c>
      <c r="DF1049" s="66"/>
      <c r="DG1049" s="69">
        <f t="shared" si="1843"/>
        <v>0</v>
      </c>
      <c r="DH1049" s="67">
        <f t="shared" si="1856"/>
        <v>441034</v>
      </c>
      <c r="DI1049" s="66"/>
      <c r="DJ1049" s="66">
        <f t="shared" si="1844"/>
        <v>0</v>
      </c>
      <c r="DK1049" s="67">
        <f t="shared" si="1907"/>
        <v>3768</v>
      </c>
      <c r="DL1049" s="210"/>
      <c r="DM1049" s="206">
        <f t="shared" si="1845"/>
        <v>0</v>
      </c>
      <c r="DN1049" s="25">
        <f t="shared" si="1896"/>
        <v>0</v>
      </c>
      <c r="DO1049" s="5"/>
      <c r="DP1049" s="43">
        <f t="shared" si="1846"/>
        <v>0</v>
      </c>
      <c r="DQ1049" s="27">
        <f t="shared" si="1908"/>
        <v>6819.5</v>
      </c>
      <c r="DR1049" s="5"/>
      <c r="DS1049" s="43">
        <f t="shared" si="1847"/>
        <v>0</v>
      </c>
      <c r="DT1049" s="27">
        <f t="shared" si="1909"/>
        <v>4846</v>
      </c>
      <c r="DU1049" s="5"/>
      <c r="DV1049" s="43">
        <f t="shared" si="1848"/>
        <v>0</v>
      </c>
      <c r="DW1049" s="27">
        <f t="shared" si="1910"/>
        <v>4835</v>
      </c>
      <c r="DX1049" s="5"/>
      <c r="DY1049" s="22">
        <f t="shared" si="1849"/>
        <v>0</v>
      </c>
      <c r="DZ1049" s="25">
        <f t="shared" si="1911"/>
        <v>523</v>
      </c>
      <c r="EA1049" s="22"/>
      <c r="EB1049" s="22">
        <f t="shared" si="1850"/>
        <v>0</v>
      </c>
      <c r="EC1049" s="28">
        <f t="shared" si="1912"/>
        <v>369</v>
      </c>
      <c r="ED1049" s="5"/>
      <c r="EE1049" s="43">
        <f t="shared" si="1851"/>
        <v>0</v>
      </c>
      <c r="EF1049" s="27">
        <f t="shared" si="1913"/>
        <v>4769</v>
      </c>
      <c r="EG1049" s="66"/>
      <c r="EH1049" s="66">
        <f t="shared" si="1852"/>
        <v>0</v>
      </c>
      <c r="EI1049" s="67">
        <f t="shared" si="1914"/>
        <v>22617</v>
      </c>
      <c r="EJ1049" s="66"/>
      <c r="EK1049" s="66">
        <f t="shared" si="1930"/>
        <v>0</v>
      </c>
      <c r="EL1049" s="67">
        <f t="shared" si="1915"/>
        <v>21247</v>
      </c>
      <c r="EM1049" s="110">
        <f t="shared" si="1931"/>
        <v>246182.53275876</v>
      </c>
    </row>
    <row r="1050" spans="1:143" s="35" customFormat="1" ht="11.25" customHeight="1" x14ac:dyDescent="0.25">
      <c r="A1050" s="11">
        <v>46179</v>
      </c>
      <c r="B1050" s="11"/>
      <c r="C1050" s="181">
        <v>8004992315</v>
      </c>
      <c r="D1050" s="111" t="s">
        <v>181</v>
      </c>
      <c r="E1050" s="138">
        <v>610</v>
      </c>
      <c r="F1050" s="139">
        <v>0.2</v>
      </c>
      <c r="G1050" s="85">
        <v>191516379022</v>
      </c>
      <c r="H1050" s="66"/>
      <c r="I1050" s="41">
        <f t="shared" si="1934"/>
        <v>0</v>
      </c>
      <c r="J1050" s="48">
        <f t="shared" si="1874"/>
        <v>116093</v>
      </c>
      <c r="K1050" s="66"/>
      <c r="L1050" s="41">
        <f t="shared" si="1935"/>
        <v>0</v>
      </c>
      <c r="M1050" s="48">
        <f t="shared" si="1886"/>
        <v>7752</v>
      </c>
      <c r="N1050" s="66"/>
      <c r="O1050" s="41">
        <f t="shared" si="1936"/>
        <v>0</v>
      </c>
      <c r="P1050" s="48">
        <f t="shared" si="1877"/>
        <v>260136</v>
      </c>
      <c r="Q1050" s="66"/>
      <c r="R1050" s="66">
        <f t="shared" si="1854"/>
        <v>0</v>
      </c>
      <c r="S1050" s="67">
        <f t="shared" si="1878"/>
        <v>123612</v>
      </c>
      <c r="T1050" s="66"/>
      <c r="U1050" s="66">
        <f t="shared" si="1937"/>
        <v>0</v>
      </c>
      <c r="V1050" s="67">
        <f t="shared" si="1818"/>
        <v>121035.6</v>
      </c>
      <c r="W1050" s="136"/>
      <c r="X1050" s="69">
        <f t="shared" si="1891"/>
        <v>0</v>
      </c>
      <c r="Y1050" s="67">
        <f t="shared" si="1819"/>
        <v>6245</v>
      </c>
      <c r="Z1050" s="66"/>
      <c r="AA1050" s="68">
        <f t="shared" si="1926"/>
        <v>0</v>
      </c>
      <c r="AB1050" s="67">
        <f t="shared" si="1820"/>
        <v>5897</v>
      </c>
      <c r="AC1050" s="66"/>
      <c r="AD1050" s="66">
        <f t="shared" si="1927"/>
        <v>0</v>
      </c>
      <c r="AE1050" s="67">
        <f t="shared" si="1821"/>
        <v>3738</v>
      </c>
      <c r="AF1050" s="66"/>
      <c r="AG1050" s="78">
        <f t="shared" si="1928"/>
        <v>0</v>
      </c>
      <c r="AH1050" s="79">
        <f t="shared" si="1822"/>
        <v>4534.5</v>
      </c>
      <c r="AI1050" s="66"/>
      <c r="AJ1050" s="68">
        <f t="shared" si="1861"/>
        <v>0</v>
      </c>
      <c r="AK1050" s="67">
        <f t="shared" si="1823"/>
        <v>22013</v>
      </c>
      <c r="AL1050" s="66"/>
      <c r="AM1050" s="68">
        <f t="shared" si="1929"/>
        <v>0</v>
      </c>
      <c r="AN1050" s="67">
        <f t="shared" si="1824"/>
        <v>8763.02</v>
      </c>
      <c r="AO1050" s="66"/>
      <c r="AP1050" s="68">
        <f t="shared" si="1892"/>
        <v>0</v>
      </c>
      <c r="AQ1050" s="67">
        <f t="shared" si="1825"/>
        <v>80645</v>
      </c>
      <c r="AR1050" s="66"/>
      <c r="AS1050" s="68">
        <f t="shared" si="1831"/>
        <v>0</v>
      </c>
      <c r="AT1050" s="67">
        <f t="shared" si="1826"/>
        <v>2020</v>
      </c>
      <c r="AU1050" s="66"/>
      <c r="AV1050" s="66">
        <f t="shared" si="1897"/>
        <v>0</v>
      </c>
      <c r="AW1050" s="42">
        <f t="shared" si="1871"/>
        <v>1336.8000000000013</v>
      </c>
      <c r="AX1050" s="66"/>
      <c r="AY1050" s="66">
        <f t="shared" si="1889"/>
        <v>0</v>
      </c>
      <c r="AZ1050" s="67">
        <f t="shared" si="1890"/>
        <v>1152.0999999999999</v>
      </c>
      <c r="BA1050" s="66"/>
      <c r="BB1050" s="68">
        <f t="shared" si="1898"/>
        <v>0</v>
      </c>
      <c r="BC1050" s="67">
        <f t="shared" si="1899"/>
        <v>376.33999999999986</v>
      </c>
      <c r="BD1050" s="66"/>
      <c r="BE1050" s="68">
        <f t="shared" si="1887"/>
        <v>0</v>
      </c>
      <c r="BF1050" s="67">
        <f t="shared" si="1888"/>
        <v>3747.0200000000018</v>
      </c>
      <c r="BG1050" s="66"/>
      <c r="BH1050" s="68">
        <f t="shared" si="1916"/>
        <v>0</v>
      </c>
      <c r="BI1050" s="67">
        <f t="shared" si="1863"/>
        <v>25257.099999999984</v>
      </c>
      <c r="BJ1050" s="66"/>
      <c r="BK1050" s="68">
        <f t="shared" si="1835"/>
        <v>0</v>
      </c>
      <c r="BL1050" s="67">
        <f t="shared" si="1900"/>
        <v>3680.6000000000004</v>
      </c>
      <c r="BM1050" s="66"/>
      <c r="BN1050" s="68">
        <f t="shared" si="1901"/>
        <v>0</v>
      </c>
      <c r="BO1050" s="67">
        <f t="shared" si="1902"/>
        <v>3909.9000000000019</v>
      </c>
      <c r="BP1050" s="66"/>
      <c r="BQ1050" s="68">
        <f t="shared" si="1924"/>
        <v>0</v>
      </c>
      <c r="BR1050" s="67">
        <f t="shared" si="1864"/>
        <v>95986.329999999987</v>
      </c>
      <c r="BS1050" s="66"/>
      <c r="BT1050" s="66">
        <f t="shared" si="1932"/>
        <v>0</v>
      </c>
      <c r="BU1050" s="67">
        <f t="shared" si="1917"/>
        <v>63965</v>
      </c>
      <c r="BV1050" s="66"/>
      <c r="BW1050" s="66">
        <v>1220</v>
      </c>
      <c r="BX1050" s="67">
        <f t="shared" ref="BX1050:BX1090" si="1938">+BX1049+BV1050-BW1050</f>
        <v>67776</v>
      </c>
      <c r="BY1050" s="66"/>
      <c r="BZ1050" s="66">
        <f t="shared" si="1933"/>
        <v>0</v>
      </c>
      <c r="CA1050" s="67">
        <f t="shared" si="1919"/>
        <v>59445</v>
      </c>
      <c r="CB1050" s="66"/>
      <c r="CC1050" s="66">
        <v>202</v>
      </c>
      <c r="CD1050" s="67">
        <f t="shared" si="1855"/>
        <v>44778.84</v>
      </c>
      <c r="CE1050" s="66"/>
      <c r="CF1050" s="66">
        <f t="shared" si="1858"/>
        <v>0</v>
      </c>
      <c r="CG1050" s="67">
        <f t="shared" si="1903"/>
        <v>3663.6999999999994</v>
      </c>
      <c r="CH1050" s="66"/>
      <c r="CI1050" s="66">
        <f t="shared" si="1836"/>
        <v>0</v>
      </c>
      <c r="CJ1050" s="67">
        <f t="shared" si="1920"/>
        <v>6757.8</v>
      </c>
      <c r="CK1050" s="66"/>
      <c r="CL1050" s="68">
        <f t="shared" si="1867"/>
        <v>0</v>
      </c>
      <c r="CM1050" s="79">
        <f t="shared" si="1904"/>
        <v>4847.4799999999996</v>
      </c>
      <c r="CN1050" s="66"/>
      <c r="CO1050" s="68">
        <f t="shared" si="1838"/>
        <v>0</v>
      </c>
      <c r="CP1050" s="79">
        <f t="shared" si="1905"/>
        <v>3955</v>
      </c>
      <c r="CQ1050" s="66"/>
      <c r="CR1050" s="68">
        <f t="shared" si="1839"/>
        <v>0</v>
      </c>
      <c r="CS1050" s="79">
        <f t="shared" si="1869"/>
        <v>5186</v>
      </c>
      <c r="CT1050" s="66"/>
      <c r="CU1050" s="68">
        <f t="shared" si="1840"/>
        <v>0</v>
      </c>
      <c r="CV1050" s="79">
        <f t="shared" si="1906"/>
        <v>6929</v>
      </c>
      <c r="CW1050" s="66"/>
      <c r="CX1050" s="66">
        <f t="shared" si="1925"/>
        <v>0</v>
      </c>
      <c r="CY1050" s="40">
        <f t="shared" si="1859"/>
        <v>1186.9599999999982</v>
      </c>
      <c r="CZ1050" s="65"/>
      <c r="DA1050" s="66">
        <f t="shared" si="1841"/>
        <v>1220</v>
      </c>
      <c r="DB1050" s="67">
        <f t="shared" si="1921"/>
        <v>53526</v>
      </c>
      <c r="DC1050" s="66"/>
      <c r="DD1050" s="66">
        <f t="shared" si="1842"/>
        <v>1220</v>
      </c>
      <c r="DE1050" s="67">
        <f t="shared" si="1922"/>
        <v>100297</v>
      </c>
      <c r="DF1050" s="66"/>
      <c r="DG1050" s="69">
        <f t="shared" si="1843"/>
        <v>0</v>
      </c>
      <c r="DH1050" s="67">
        <f t="shared" si="1856"/>
        <v>441034</v>
      </c>
      <c r="DI1050" s="66"/>
      <c r="DJ1050" s="66">
        <f t="shared" si="1844"/>
        <v>0</v>
      </c>
      <c r="DK1050" s="67">
        <f t="shared" si="1907"/>
        <v>3768</v>
      </c>
      <c r="DL1050" s="210"/>
      <c r="DM1050" s="206">
        <f t="shared" si="1845"/>
        <v>0</v>
      </c>
      <c r="DN1050" s="25">
        <f t="shared" si="1896"/>
        <v>0</v>
      </c>
      <c r="DO1050" s="5"/>
      <c r="DP1050" s="43">
        <f t="shared" si="1846"/>
        <v>0</v>
      </c>
      <c r="DQ1050" s="27">
        <f t="shared" si="1908"/>
        <v>6819.5</v>
      </c>
      <c r="DR1050" s="5"/>
      <c r="DS1050" s="43">
        <f t="shared" si="1847"/>
        <v>0</v>
      </c>
      <c r="DT1050" s="27">
        <f t="shared" si="1909"/>
        <v>4846</v>
      </c>
      <c r="DU1050" s="5"/>
      <c r="DV1050" s="43">
        <f t="shared" si="1848"/>
        <v>0</v>
      </c>
      <c r="DW1050" s="27">
        <f t="shared" si="1910"/>
        <v>4835</v>
      </c>
      <c r="DX1050" s="5"/>
      <c r="DY1050" s="22">
        <f t="shared" si="1849"/>
        <v>0</v>
      </c>
      <c r="DZ1050" s="25">
        <f t="shared" si="1911"/>
        <v>523</v>
      </c>
      <c r="EA1050" s="22"/>
      <c r="EB1050" s="22">
        <f t="shared" si="1850"/>
        <v>0</v>
      </c>
      <c r="EC1050" s="28">
        <f t="shared" si="1912"/>
        <v>369</v>
      </c>
      <c r="ED1050" s="5"/>
      <c r="EE1050" s="43">
        <f t="shared" si="1851"/>
        <v>0</v>
      </c>
      <c r="EF1050" s="27">
        <f t="shared" si="1913"/>
        <v>4769</v>
      </c>
      <c r="EG1050" s="66"/>
      <c r="EH1050" s="66">
        <f t="shared" si="1852"/>
        <v>0</v>
      </c>
      <c r="EI1050" s="67">
        <f t="shared" si="1914"/>
        <v>22617</v>
      </c>
      <c r="EJ1050" s="66"/>
      <c r="EK1050" s="66">
        <f t="shared" si="1930"/>
        <v>0</v>
      </c>
      <c r="EL1050" s="67">
        <f t="shared" si="1915"/>
        <v>21247</v>
      </c>
      <c r="EM1050" s="110">
        <f t="shared" si="1931"/>
        <v>246167.61275875999</v>
      </c>
    </row>
    <row r="1051" spans="1:143" s="35" customFormat="1" ht="11.25" customHeight="1" x14ac:dyDescent="0.25">
      <c r="A1051" s="11">
        <v>46179</v>
      </c>
      <c r="B1051" s="11"/>
      <c r="C1051" s="181">
        <v>8004993995</v>
      </c>
      <c r="D1051" s="111" t="s">
        <v>436</v>
      </c>
      <c r="E1051" s="138">
        <v>100</v>
      </c>
      <c r="F1051" s="139">
        <v>15</v>
      </c>
      <c r="G1051" s="85">
        <v>191516203358</v>
      </c>
      <c r="H1051" s="66"/>
      <c r="I1051" s="41">
        <f t="shared" si="1934"/>
        <v>0</v>
      </c>
      <c r="J1051" s="48">
        <f t="shared" si="1874"/>
        <v>116093</v>
      </c>
      <c r="K1051" s="66"/>
      <c r="L1051" s="41">
        <f t="shared" si="1935"/>
        <v>0</v>
      </c>
      <c r="M1051" s="48">
        <f t="shared" si="1886"/>
        <v>7752</v>
      </c>
      <c r="N1051" s="66"/>
      <c r="O1051" s="41">
        <f t="shared" si="1936"/>
        <v>0</v>
      </c>
      <c r="P1051" s="48">
        <f t="shared" si="1877"/>
        <v>260136</v>
      </c>
      <c r="Q1051" s="66"/>
      <c r="R1051" s="66">
        <f t="shared" si="1854"/>
        <v>0</v>
      </c>
      <c r="S1051" s="67">
        <f t="shared" si="1878"/>
        <v>123612</v>
      </c>
      <c r="T1051" s="66"/>
      <c r="U1051" s="66">
        <f t="shared" si="1937"/>
        <v>0</v>
      </c>
      <c r="V1051" s="67">
        <f t="shared" si="1818"/>
        <v>121035.6</v>
      </c>
      <c r="W1051" s="136"/>
      <c r="X1051" s="69">
        <f t="shared" si="1891"/>
        <v>0</v>
      </c>
      <c r="Y1051" s="67">
        <f t="shared" si="1819"/>
        <v>6245</v>
      </c>
      <c r="Z1051" s="66"/>
      <c r="AA1051" s="68">
        <f t="shared" si="1926"/>
        <v>0</v>
      </c>
      <c r="AB1051" s="67">
        <f t="shared" si="1820"/>
        <v>5897</v>
      </c>
      <c r="AC1051" s="66"/>
      <c r="AD1051" s="66">
        <f t="shared" si="1927"/>
        <v>0</v>
      </c>
      <c r="AE1051" s="67">
        <f t="shared" si="1821"/>
        <v>3738</v>
      </c>
      <c r="AF1051" s="66"/>
      <c r="AG1051" s="78">
        <f t="shared" si="1928"/>
        <v>0</v>
      </c>
      <c r="AH1051" s="79">
        <f t="shared" si="1822"/>
        <v>4534.5</v>
      </c>
      <c r="AI1051" s="66"/>
      <c r="AJ1051" s="68">
        <f t="shared" si="1861"/>
        <v>0</v>
      </c>
      <c r="AK1051" s="67">
        <f t="shared" si="1823"/>
        <v>22013</v>
      </c>
      <c r="AL1051" s="66"/>
      <c r="AM1051" s="68">
        <f t="shared" si="1929"/>
        <v>0</v>
      </c>
      <c r="AN1051" s="67">
        <f t="shared" si="1824"/>
        <v>8763.02</v>
      </c>
      <c r="AO1051" s="66"/>
      <c r="AP1051" s="68">
        <f t="shared" si="1892"/>
        <v>0</v>
      </c>
      <c r="AQ1051" s="67">
        <f t="shared" si="1825"/>
        <v>80645</v>
      </c>
      <c r="AR1051" s="66"/>
      <c r="AS1051" s="68">
        <f t="shared" si="1831"/>
        <v>0</v>
      </c>
      <c r="AT1051" s="67">
        <f t="shared" si="1826"/>
        <v>2020</v>
      </c>
      <c r="AU1051" s="66"/>
      <c r="AV1051" s="66">
        <f t="shared" si="1897"/>
        <v>0</v>
      </c>
      <c r="AW1051" s="42">
        <f t="shared" si="1871"/>
        <v>1336.8000000000013</v>
      </c>
      <c r="AX1051" s="66"/>
      <c r="AY1051" s="66">
        <f t="shared" si="1889"/>
        <v>0</v>
      </c>
      <c r="AZ1051" s="67">
        <f t="shared" si="1890"/>
        <v>1152.0999999999999</v>
      </c>
      <c r="BA1051" s="66"/>
      <c r="BB1051" s="68">
        <f t="shared" si="1898"/>
        <v>0</v>
      </c>
      <c r="BC1051" s="67">
        <f t="shared" si="1899"/>
        <v>376.33999999999986</v>
      </c>
      <c r="BD1051" s="66"/>
      <c r="BE1051" s="68">
        <f t="shared" si="1887"/>
        <v>0</v>
      </c>
      <c r="BF1051" s="67">
        <f t="shared" si="1888"/>
        <v>3747.0200000000018</v>
      </c>
      <c r="BG1051" s="66"/>
      <c r="BH1051" s="68">
        <f t="shared" si="1916"/>
        <v>0</v>
      </c>
      <c r="BI1051" s="67">
        <f t="shared" si="1863"/>
        <v>25257.099999999984</v>
      </c>
      <c r="BJ1051" s="66"/>
      <c r="BK1051" s="68">
        <f t="shared" si="1835"/>
        <v>0</v>
      </c>
      <c r="BL1051" s="67">
        <f t="shared" si="1900"/>
        <v>3680.6000000000004</v>
      </c>
      <c r="BM1051" s="66"/>
      <c r="BN1051" s="68">
        <f t="shared" si="1901"/>
        <v>0</v>
      </c>
      <c r="BO1051" s="67">
        <f t="shared" si="1902"/>
        <v>3909.9000000000019</v>
      </c>
      <c r="BP1051" s="66"/>
      <c r="BQ1051" s="68">
        <f t="shared" si="1924"/>
        <v>0</v>
      </c>
      <c r="BR1051" s="67">
        <f t="shared" si="1864"/>
        <v>95986.329999999987</v>
      </c>
      <c r="BS1051" s="66"/>
      <c r="BT1051" s="66">
        <f t="shared" si="1932"/>
        <v>0</v>
      </c>
      <c r="BU1051" s="67">
        <f t="shared" si="1917"/>
        <v>63965</v>
      </c>
      <c r="BV1051" s="66"/>
      <c r="BW1051" s="66">
        <v>200</v>
      </c>
      <c r="BX1051" s="67">
        <f t="shared" si="1938"/>
        <v>67576</v>
      </c>
      <c r="BY1051" s="66"/>
      <c r="BZ1051" s="66">
        <f t="shared" si="1933"/>
        <v>0</v>
      </c>
      <c r="CA1051" s="67">
        <f t="shared" si="1919"/>
        <v>59445</v>
      </c>
      <c r="CB1051" s="66"/>
      <c r="CC1051" s="66">
        <f t="shared" ref="CC1051:CC1082" si="1939">IF(OR(D1051="NPP6AUZDB-WT005M",D1051="NPP6AUZDB-WT001M",D1051="NPC6AUZDB-WT030M",D1051="NPP6AUZDB-WT003M",D1051="NPP6AUZDB-WT002M",D1051="NPC6AUZDB-WT030C",D1051="NPC6AUZDB-WT025C",D1051="NPC6AUZDB-WT004M",D1051="NPC6AUZDB-WT008M",D1051="NPC6AUZDB-WT050C",D1051="NPC6AUZDB-WT007M",D1051="NPC6AUZDB-WT020M",D1051="NPC6AUZDB-WT250C",D1051="NPC6AUZDB-WT750C",D1051="NPC6AUZDB-WT150C",D1051="NPC6AUZDB-WT010M",D1051="NPC6AUZDB-WT015M",D1051="NPC6AUZDB-WT005M",D1051="NPC6AUZDB-WT003M",D1051="NPC6AUZDB-WT002M",D1051="NPC6AUZDB-WT001M",),E1051*(F1051+0.15),0)</f>
        <v>0</v>
      </c>
      <c r="CD1051" s="67">
        <f t="shared" si="1855"/>
        <v>44778.84</v>
      </c>
      <c r="CE1051" s="66"/>
      <c r="CF1051" s="66">
        <f t="shared" si="1858"/>
        <v>0</v>
      </c>
      <c r="CG1051" s="67">
        <f t="shared" si="1903"/>
        <v>3663.6999999999994</v>
      </c>
      <c r="CH1051" s="66"/>
      <c r="CI1051" s="66">
        <f t="shared" si="1836"/>
        <v>0</v>
      </c>
      <c r="CJ1051" s="67">
        <f t="shared" si="1920"/>
        <v>6757.8</v>
      </c>
      <c r="CK1051" s="66"/>
      <c r="CL1051" s="68">
        <f t="shared" si="1867"/>
        <v>0</v>
      </c>
      <c r="CM1051" s="79">
        <f t="shared" si="1904"/>
        <v>4847.4799999999996</v>
      </c>
      <c r="CN1051" s="66"/>
      <c r="CO1051" s="68">
        <f t="shared" si="1838"/>
        <v>0</v>
      </c>
      <c r="CP1051" s="79">
        <f t="shared" si="1905"/>
        <v>3955</v>
      </c>
      <c r="CQ1051" s="66"/>
      <c r="CR1051" s="68">
        <f t="shared" si="1839"/>
        <v>0</v>
      </c>
      <c r="CS1051" s="79">
        <f t="shared" si="1869"/>
        <v>5186</v>
      </c>
      <c r="CT1051" s="66"/>
      <c r="CU1051" s="68">
        <f t="shared" si="1840"/>
        <v>0</v>
      </c>
      <c r="CV1051" s="79">
        <f t="shared" si="1906"/>
        <v>6929</v>
      </c>
      <c r="CW1051" s="66"/>
      <c r="CX1051" s="66">
        <f t="shared" si="1925"/>
        <v>0</v>
      </c>
      <c r="CY1051" s="40">
        <f t="shared" si="1859"/>
        <v>1186.9599999999982</v>
      </c>
      <c r="CZ1051" s="65"/>
      <c r="DA1051" s="66">
        <f t="shared" si="1841"/>
        <v>0</v>
      </c>
      <c r="DB1051" s="67">
        <f t="shared" si="1921"/>
        <v>53526</v>
      </c>
      <c r="DC1051" s="66"/>
      <c r="DD1051" s="66">
        <f t="shared" si="1842"/>
        <v>0</v>
      </c>
      <c r="DE1051" s="67">
        <f t="shared" si="1922"/>
        <v>100297</v>
      </c>
      <c r="DF1051" s="66"/>
      <c r="DG1051" s="69">
        <f t="shared" si="1843"/>
        <v>0</v>
      </c>
      <c r="DH1051" s="67">
        <f t="shared" si="1856"/>
        <v>441034</v>
      </c>
      <c r="DI1051" s="66"/>
      <c r="DJ1051" s="66">
        <f t="shared" si="1844"/>
        <v>0</v>
      </c>
      <c r="DK1051" s="67">
        <f t="shared" si="1907"/>
        <v>3768</v>
      </c>
      <c r="DL1051" s="210"/>
      <c r="DM1051" s="206">
        <f t="shared" si="1845"/>
        <v>0</v>
      </c>
      <c r="DN1051" s="25">
        <f t="shared" si="1896"/>
        <v>0</v>
      </c>
      <c r="DO1051" s="5"/>
      <c r="DP1051" s="43">
        <f t="shared" si="1846"/>
        <v>0</v>
      </c>
      <c r="DQ1051" s="27">
        <f t="shared" si="1908"/>
        <v>6819.5</v>
      </c>
      <c r="DR1051" s="5"/>
      <c r="DS1051" s="43">
        <f t="shared" si="1847"/>
        <v>0</v>
      </c>
      <c r="DT1051" s="27">
        <f t="shared" si="1909"/>
        <v>4846</v>
      </c>
      <c r="DU1051" s="5"/>
      <c r="DV1051" s="43">
        <f t="shared" si="1848"/>
        <v>0</v>
      </c>
      <c r="DW1051" s="27">
        <f t="shared" si="1910"/>
        <v>4835</v>
      </c>
      <c r="DX1051" s="5"/>
      <c r="DY1051" s="22">
        <f t="shared" si="1849"/>
        <v>0</v>
      </c>
      <c r="DZ1051" s="25">
        <f t="shared" si="1911"/>
        <v>523</v>
      </c>
      <c r="EA1051" s="22"/>
      <c r="EB1051" s="22">
        <f t="shared" si="1850"/>
        <v>0</v>
      </c>
      <c r="EC1051" s="28">
        <f t="shared" si="1912"/>
        <v>369</v>
      </c>
      <c r="ED1051" s="5"/>
      <c r="EE1051" s="43">
        <f t="shared" si="1851"/>
        <v>0</v>
      </c>
      <c r="EF1051" s="27">
        <f t="shared" si="1913"/>
        <v>4769</v>
      </c>
      <c r="EG1051" s="66"/>
      <c r="EH1051" s="66">
        <f t="shared" si="1852"/>
        <v>0</v>
      </c>
      <c r="EI1051" s="67">
        <f t="shared" si="1914"/>
        <v>22617</v>
      </c>
      <c r="EJ1051" s="66"/>
      <c r="EK1051" s="66">
        <f t="shared" si="1930"/>
        <v>0</v>
      </c>
      <c r="EL1051" s="67">
        <f t="shared" si="1915"/>
        <v>21247</v>
      </c>
      <c r="EM1051" s="110">
        <f t="shared" si="1931"/>
        <v>245705.43175876004</v>
      </c>
    </row>
    <row r="1052" spans="1:143" s="35" customFormat="1" ht="11.25" customHeight="1" x14ac:dyDescent="0.25">
      <c r="A1052" s="11">
        <v>46179</v>
      </c>
      <c r="B1052" s="11"/>
      <c r="C1052" s="181">
        <v>8004993996</v>
      </c>
      <c r="D1052" s="111" t="s">
        <v>437</v>
      </c>
      <c r="E1052" s="138">
        <v>100</v>
      </c>
      <c r="F1052" s="139">
        <v>10</v>
      </c>
      <c r="G1052" s="85">
        <v>191516203341</v>
      </c>
      <c r="H1052" s="66"/>
      <c r="I1052" s="41">
        <f t="shared" si="1934"/>
        <v>0</v>
      </c>
      <c r="J1052" s="48">
        <f t="shared" si="1874"/>
        <v>116093</v>
      </c>
      <c r="K1052" s="66"/>
      <c r="L1052" s="41">
        <f t="shared" si="1935"/>
        <v>0</v>
      </c>
      <c r="M1052" s="48">
        <f t="shared" si="1886"/>
        <v>7752</v>
      </c>
      <c r="N1052" s="66"/>
      <c r="O1052" s="41">
        <f t="shared" si="1936"/>
        <v>0</v>
      </c>
      <c r="P1052" s="48">
        <f t="shared" si="1877"/>
        <v>260136</v>
      </c>
      <c r="Q1052" s="66"/>
      <c r="R1052" s="66">
        <f t="shared" si="1854"/>
        <v>0</v>
      </c>
      <c r="S1052" s="67">
        <f t="shared" si="1878"/>
        <v>123612</v>
      </c>
      <c r="T1052" s="66"/>
      <c r="U1052" s="66">
        <f t="shared" si="1937"/>
        <v>0</v>
      </c>
      <c r="V1052" s="67">
        <f t="shared" si="1818"/>
        <v>121035.6</v>
      </c>
      <c r="W1052" s="136"/>
      <c r="X1052" s="69">
        <f t="shared" si="1891"/>
        <v>0</v>
      </c>
      <c r="Y1052" s="67">
        <f t="shared" si="1819"/>
        <v>6245</v>
      </c>
      <c r="Z1052" s="66"/>
      <c r="AA1052" s="68">
        <f t="shared" si="1926"/>
        <v>0</v>
      </c>
      <c r="AB1052" s="67">
        <f t="shared" si="1820"/>
        <v>5897</v>
      </c>
      <c r="AC1052" s="66"/>
      <c r="AD1052" s="66">
        <f t="shared" si="1927"/>
        <v>0</v>
      </c>
      <c r="AE1052" s="67">
        <f t="shared" si="1821"/>
        <v>3738</v>
      </c>
      <c r="AF1052" s="66"/>
      <c r="AG1052" s="78">
        <f t="shared" si="1928"/>
        <v>0</v>
      </c>
      <c r="AH1052" s="79">
        <f t="shared" si="1822"/>
        <v>4534.5</v>
      </c>
      <c r="AI1052" s="66"/>
      <c r="AJ1052" s="68">
        <f t="shared" si="1861"/>
        <v>0</v>
      </c>
      <c r="AK1052" s="67">
        <f t="shared" si="1823"/>
        <v>22013</v>
      </c>
      <c r="AL1052" s="66"/>
      <c r="AM1052" s="68">
        <f t="shared" si="1929"/>
        <v>0</v>
      </c>
      <c r="AN1052" s="67">
        <f t="shared" si="1824"/>
        <v>8763.02</v>
      </c>
      <c r="AO1052" s="66"/>
      <c r="AP1052" s="68">
        <f t="shared" si="1892"/>
        <v>0</v>
      </c>
      <c r="AQ1052" s="67">
        <f t="shared" si="1825"/>
        <v>80645</v>
      </c>
      <c r="AR1052" s="66"/>
      <c r="AS1052" s="68">
        <f t="shared" si="1831"/>
        <v>0</v>
      </c>
      <c r="AT1052" s="67">
        <f t="shared" si="1826"/>
        <v>2020</v>
      </c>
      <c r="AU1052" s="66"/>
      <c r="AV1052" s="66">
        <f t="shared" si="1897"/>
        <v>0</v>
      </c>
      <c r="AW1052" s="42">
        <f t="shared" si="1871"/>
        <v>1336.8000000000013</v>
      </c>
      <c r="AX1052" s="66"/>
      <c r="AY1052" s="66">
        <f t="shared" si="1889"/>
        <v>0</v>
      </c>
      <c r="AZ1052" s="67">
        <f t="shared" si="1890"/>
        <v>1152.0999999999999</v>
      </c>
      <c r="BA1052" s="66"/>
      <c r="BB1052" s="68">
        <f t="shared" si="1898"/>
        <v>0</v>
      </c>
      <c r="BC1052" s="67">
        <f t="shared" si="1899"/>
        <v>376.33999999999986</v>
      </c>
      <c r="BD1052" s="66"/>
      <c r="BE1052" s="68">
        <f t="shared" si="1887"/>
        <v>0</v>
      </c>
      <c r="BF1052" s="67">
        <f t="shared" si="1888"/>
        <v>3747.0200000000018</v>
      </c>
      <c r="BG1052" s="66"/>
      <c r="BH1052" s="68">
        <f t="shared" si="1916"/>
        <v>0</v>
      </c>
      <c r="BI1052" s="67">
        <f t="shared" si="1863"/>
        <v>25257.099999999984</v>
      </c>
      <c r="BJ1052" s="66"/>
      <c r="BK1052" s="68">
        <f t="shared" si="1835"/>
        <v>0</v>
      </c>
      <c r="BL1052" s="67">
        <f t="shared" si="1900"/>
        <v>3680.6000000000004</v>
      </c>
      <c r="BM1052" s="66"/>
      <c r="BN1052" s="68">
        <f t="shared" si="1901"/>
        <v>0</v>
      </c>
      <c r="BO1052" s="67">
        <f t="shared" si="1902"/>
        <v>3909.9000000000019</v>
      </c>
      <c r="BP1052" s="66"/>
      <c r="BQ1052" s="68">
        <f t="shared" si="1924"/>
        <v>0</v>
      </c>
      <c r="BR1052" s="67">
        <f t="shared" si="1864"/>
        <v>95986.329999999987</v>
      </c>
      <c r="BS1052" s="66"/>
      <c r="BT1052" s="66">
        <f t="shared" si="1932"/>
        <v>0</v>
      </c>
      <c r="BU1052" s="67">
        <f t="shared" si="1917"/>
        <v>63965</v>
      </c>
      <c r="BV1052" s="66"/>
      <c r="BW1052" s="66">
        <v>200</v>
      </c>
      <c r="BX1052" s="67">
        <f t="shared" si="1938"/>
        <v>67376</v>
      </c>
      <c r="BY1052" s="66"/>
      <c r="BZ1052" s="66">
        <f t="shared" si="1933"/>
        <v>0</v>
      </c>
      <c r="CA1052" s="67">
        <f t="shared" si="1919"/>
        <v>59445</v>
      </c>
      <c r="CB1052" s="66"/>
      <c r="CC1052" s="66">
        <f t="shared" si="1939"/>
        <v>0</v>
      </c>
      <c r="CD1052" s="67">
        <f t="shared" si="1855"/>
        <v>44778.84</v>
      </c>
      <c r="CE1052" s="66"/>
      <c r="CF1052" s="66">
        <f t="shared" si="1858"/>
        <v>0</v>
      </c>
      <c r="CG1052" s="67">
        <f t="shared" si="1903"/>
        <v>3663.6999999999994</v>
      </c>
      <c r="CH1052" s="66"/>
      <c r="CI1052" s="66">
        <f t="shared" si="1836"/>
        <v>0</v>
      </c>
      <c r="CJ1052" s="67">
        <f t="shared" si="1920"/>
        <v>6757.8</v>
      </c>
      <c r="CK1052" s="66"/>
      <c r="CL1052" s="68">
        <f t="shared" si="1867"/>
        <v>0</v>
      </c>
      <c r="CM1052" s="79">
        <f t="shared" si="1904"/>
        <v>4847.4799999999996</v>
      </c>
      <c r="CN1052" s="66"/>
      <c r="CO1052" s="68">
        <f t="shared" si="1838"/>
        <v>0</v>
      </c>
      <c r="CP1052" s="79">
        <f t="shared" si="1905"/>
        <v>3955</v>
      </c>
      <c r="CQ1052" s="66"/>
      <c r="CR1052" s="68">
        <f t="shared" si="1839"/>
        <v>0</v>
      </c>
      <c r="CS1052" s="79">
        <f t="shared" si="1869"/>
        <v>5186</v>
      </c>
      <c r="CT1052" s="66"/>
      <c r="CU1052" s="68">
        <f t="shared" si="1840"/>
        <v>0</v>
      </c>
      <c r="CV1052" s="79">
        <f t="shared" si="1906"/>
        <v>6929</v>
      </c>
      <c r="CW1052" s="66"/>
      <c r="CX1052" s="66">
        <f t="shared" si="1925"/>
        <v>1010</v>
      </c>
      <c r="CY1052" s="40">
        <f t="shared" si="1859"/>
        <v>176.95999999999822</v>
      </c>
      <c r="CZ1052" s="65"/>
      <c r="DA1052" s="66">
        <f t="shared" si="1841"/>
        <v>200</v>
      </c>
      <c r="DB1052" s="67">
        <f t="shared" si="1921"/>
        <v>53326</v>
      </c>
      <c r="DC1052" s="66"/>
      <c r="DD1052" s="66">
        <f t="shared" si="1842"/>
        <v>200</v>
      </c>
      <c r="DE1052" s="67">
        <f t="shared" si="1922"/>
        <v>100097</v>
      </c>
      <c r="DF1052" s="66"/>
      <c r="DG1052" s="69">
        <f t="shared" si="1843"/>
        <v>0</v>
      </c>
      <c r="DH1052" s="67">
        <f t="shared" si="1856"/>
        <v>441034</v>
      </c>
      <c r="DI1052" s="66"/>
      <c r="DJ1052" s="66">
        <f t="shared" si="1844"/>
        <v>0</v>
      </c>
      <c r="DK1052" s="67">
        <f t="shared" si="1907"/>
        <v>3768</v>
      </c>
      <c r="DL1052" s="210"/>
      <c r="DM1052" s="206">
        <f t="shared" si="1845"/>
        <v>0</v>
      </c>
      <c r="DN1052" s="25">
        <f t="shared" si="1896"/>
        <v>0</v>
      </c>
      <c r="DO1052" s="5"/>
      <c r="DP1052" s="43">
        <f t="shared" si="1846"/>
        <v>0</v>
      </c>
      <c r="DQ1052" s="27">
        <f t="shared" si="1908"/>
        <v>6819.5</v>
      </c>
      <c r="DR1052" s="5"/>
      <c r="DS1052" s="43">
        <f t="shared" si="1847"/>
        <v>0</v>
      </c>
      <c r="DT1052" s="27">
        <f t="shared" si="1909"/>
        <v>4846</v>
      </c>
      <c r="DU1052" s="5"/>
      <c r="DV1052" s="43">
        <f t="shared" si="1848"/>
        <v>0</v>
      </c>
      <c r="DW1052" s="27">
        <f t="shared" si="1910"/>
        <v>4835</v>
      </c>
      <c r="DX1052" s="5"/>
      <c r="DY1052" s="22">
        <f t="shared" si="1849"/>
        <v>0</v>
      </c>
      <c r="DZ1052" s="25">
        <f t="shared" si="1911"/>
        <v>523</v>
      </c>
      <c r="EA1052" s="22"/>
      <c r="EB1052" s="22">
        <f t="shared" si="1850"/>
        <v>0</v>
      </c>
      <c r="EC1052" s="28">
        <f t="shared" si="1912"/>
        <v>369</v>
      </c>
      <c r="ED1052" s="5"/>
      <c r="EE1052" s="43">
        <f t="shared" si="1851"/>
        <v>0</v>
      </c>
      <c r="EF1052" s="27">
        <f t="shared" si="1913"/>
        <v>4769</v>
      </c>
      <c r="EG1052" s="66"/>
      <c r="EH1052" s="66">
        <f t="shared" si="1852"/>
        <v>0</v>
      </c>
      <c r="EI1052" s="67">
        <f t="shared" si="1914"/>
        <v>22617</v>
      </c>
      <c r="EJ1052" s="66"/>
      <c r="EK1052" s="66">
        <f t="shared" si="1930"/>
        <v>0</v>
      </c>
      <c r="EL1052" s="67">
        <f t="shared" si="1915"/>
        <v>21247</v>
      </c>
      <c r="EM1052" s="110">
        <f t="shared" si="1931"/>
        <v>242764.66925876003</v>
      </c>
    </row>
    <row r="1053" spans="1:143" ht="15.75" customHeight="1" x14ac:dyDescent="0.25">
      <c r="A1053" s="11">
        <v>46179</v>
      </c>
      <c r="B1053" s="158">
        <v>46193</v>
      </c>
      <c r="C1053" s="378">
        <v>8004992314</v>
      </c>
      <c r="D1053" s="111" t="s">
        <v>275</v>
      </c>
      <c r="E1053" s="138">
        <v>2500</v>
      </c>
      <c r="F1053" s="139">
        <v>2</v>
      </c>
      <c r="G1053" s="85">
        <v>191516149755</v>
      </c>
      <c r="H1053" s="66"/>
      <c r="I1053" s="41">
        <f t="shared" si="1934"/>
        <v>0</v>
      </c>
      <c r="J1053" s="48">
        <f t="shared" si="1874"/>
        <v>116093</v>
      </c>
      <c r="K1053" s="66"/>
      <c r="L1053" s="41">
        <f t="shared" si="1935"/>
        <v>0</v>
      </c>
      <c r="M1053" s="48">
        <f t="shared" si="1886"/>
        <v>7752</v>
      </c>
      <c r="N1053" s="66"/>
      <c r="O1053" s="41">
        <f t="shared" si="1936"/>
        <v>0</v>
      </c>
      <c r="P1053" s="48">
        <f t="shared" si="1877"/>
        <v>260136</v>
      </c>
      <c r="Q1053" s="66"/>
      <c r="R1053" s="66">
        <f t="shared" si="1854"/>
        <v>0</v>
      </c>
      <c r="S1053" s="67">
        <f t="shared" si="1878"/>
        <v>123612</v>
      </c>
      <c r="T1053" s="66"/>
      <c r="U1053" s="66">
        <f t="shared" si="1937"/>
        <v>0</v>
      </c>
      <c r="V1053" s="67">
        <f t="shared" ref="V1053:V1116" si="1940">V1052+T1053-U1053</f>
        <v>121035.6</v>
      </c>
      <c r="X1053" s="69">
        <f t="shared" si="1891"/>
        <v>0</v>
      </c>
      <c r="Y1053" s="67">
        <f t="shared" ref="Y1053:Y1116" si="1941">Y1052+W1053-X1053</f>
        <v>6245</v>
      </c>
      <c r="Z1053" s="66"/>
      <c r="AA1053" s="68">
        <f t="shared" si="1926"/>
        <v>0</v>
      </c>
      <c r="AB1053" s="67">
        <f t="shared" ref="AB1053:AB1116" si="1942">+AB1052+Z1053-AA1053</f>
        <v>5897</v>
      </c>
      <c r="AC1053" s="66"/>
      <c r="AD1053" s="66">
        <f t="shared" si="1927"/>
        <v>0</v>
      </c>
      <c r="AE1053" s="67">
        <f t="shared" ref="AE1053:AE1116" si="1943">+AE1052+AC1053-AD1053</f>
        <v>3738</v>
      </c>
      <c r="AF1053" s="66"/>
      <c r="AG1053" s="78">
        <f t="shared" si="1928"/>
        <v>0</v>
      </c>
      <c r="AH1053" s="79">
        <f t="shared" ref="AH1053:AH1116" si="1944">+AH1052+AF1053-AG1053</f>
        <v>4534.5</v>
      </c>
      <c r="AI1053" s="66"/>
      <c r="AJ1053" s="68">
        <f t="shared" si="1861"/>
        <v>0</v>
      </c>
      <c r="AK1053" s="67">
        <f t="shared" ref="AK1053:AK1116" si="1945">+AK1052+AI1053-AJ1053</f>
        <v>22013</v>
      </c>
      <c r="AL1053" s="66"/>
      <c r="AM1053" s="68">
        <f t="shared" si="1929"/>
        <v>0</v>
      </c>
      <c r="AN1053" s="67">
        <f t="shared" ref="AN1053:AN1116" si="1946">+AN1052+AL1053-AM1053</f>
        <v>8763.02</v>
      </c>
      <c r="AO1053" s="66"/>
      <c r="AP1053" s="68">
        <f t="shared" si="1892"/>
        <v>0</v>
      </c>
      <c r="AQ1053" s="67">
        <f t="shared" ref="AQ1053:AQ1116" si="1947">+AQ1052+AO1053-AP1053</f>
        <v>80645</v>
      </c>
      <c r="AR1053" s="66"/>
      <c r="AS1053" s="68">
        <f t="shared" si="1831"/>
        <v>0</v>
      </c>
      <c r="AT1053" s="67">
        <f t="shared" ref="AT1053:AT1116" si="1948">+AT1052+AR1053-AS1053</f>
        <v>2020</v>
      </c>
      <c r="AU1053" s="66"/>
      <c r="AV1053" s="66">
        <f t="shared" si="1897"/>
        <v>0</v>
      </c>
      <c r="AW1053" s="42">
        <f t="shared" si="1871"/>
        <v>1336.8000000000013</v>
      </c>
      <c r="AX1053" s="66"/>
      <c r="AY1053" s="66">
        <f t="shared" si="1889"/>
        <v>0</v>
      </c>
      <c r="AZ1053" s="67">
        <f t="shared" si="1890"/>
        <v>1152.0999999999999</v>
      </c>
      <c r="BA1053" s="66"/>
      <c r="BB1053" s="68">
        <f t="shared" si="1898"/>
        <v>0</v>
      </c>
      <c r="BC1053" s="67">
        <f t="shared" si="1899"/>
        <v>376.33999999999986</v>
      </c>
      <c r="BD1053" s="66"/>
      <c r="BE1053" s="68">
        <f t="shared" si="1887"/>
        <v>0</v>
      </c>
      <c r="BF1053" s="67">
        <f t="shared" si="1888"/>
        <v>3747.0200000000018</v>
      </c>
      <c r="BG1053" s="66"/>
      <c r="BH1053" s="68">
        <f t="shared" si="1916"/>
        <v>0</v>
      </c>
      <c r="BI1053" s="67">
        <f t="shared" si="1863"/>
        <v>25257.099999999984</v>
      </c>
      <c r="BJ1053" s="66"/>
      <c r="BK1053" s="68">
        <f t="shared" si="1835"/>
        <v>0</v>
      </c>
      <c r="BL1053" s="67">
        <f t="shared" si="1900"/>
        <v>3680.6000000000004</v>
      </c>
      <c r="BM1053" s="66"/>
      <c r="BN1053" s="68">
        <f t="shared" si="1901"/>
        <v>0</v>
      </c>
      <c r="BO1053" s="67">
        <f t="shared" si="1902"/>
        <v>3909.9000000000019</v>
      </c>
      <c r="BP1053" s="66"/>
      <c r="BQ1053" s="68">
        <f t="shared" si="1924"/>
        <v>0</v>
      </c>
      <c r="BR1053" s="67">
        <f t="shared" si="1864"/>
        <v>95986.329999999987</v>
      </c>
      <c r="BS1053" s="66"/>
      <c r="BT1053" s="66">
        <f t="shared" si="1932"/>
        <v>0</v>
      </c>
      <c r="BU1053" s="67">
        <f t="shared" si="1917"/>
        <v>63965</v>
      </c>
      <c r="BV1053" s="66"/>
      <c r="BW1053" s="66">
        <v>5000</v>
      </c>
      <c r="BX1053" s="67">
        <f t="shared" si="1938"/>
        <v>62376</v>
      </c>
      <c r="BY1053" s="66"/>
      <c r="BZ1053" s="66">
        <f t="shared" si="1933"/>
        <v>0</v>
      </c>
      <c r="CA1053" s="67">
        <f t="shared" si="1919"/>
        <v>59445</v>
      </c>
      <c r="CB1053" s="66"/>
      <c r="CC1053" s="66">
        <f t="shared" si="1939"/>
        <v>5375</v>
      </c>
      <c r="CD1053" s="67">
        <f t="shared" si="1855"/>
        <v>39403.839999999997</v>
      </c>
      <c r="CE1053" s="66"/>
      <c r="CF1053" s="66">
        <f t="shared" si="1858"/>
        <v>0</v>
      </c>
      <c r="CG1053" s="67">
        <f t="shared" si="1903"/>
        <v>3663.6999999999994</v>
      </c>
      <c r="CH1053" s="66"/>
      <c r="CI1053" s="66">
        <f t="shared" si="1836"/>
        <v>0</v>
      </c>
      <c r="CJ1053" s="67">
        <f t="shared" si="1920"/>
        <v>6757.8</v>
      </c>
      <c r="CK1053" s="66"/>
      <c r="CL1053" s="68">
        <f t="shared" si="1867"/>
        <v>0</v>
      </c>
      <c r="CM1053" s="79">
        <f t="shared" si="1904"/>
        <v>4847.4799999999996</v>
      </c>
      <c r="CN1053" s="66"/>
      <c r="CO1053" s="68">
        <f t="shared" si="1838"/>
        <v>0</v>
      </c>
      <c r="CP1053" s="79">
        <f t="shared" si="1905"/>
        <v>3955</v>
      </c>
      <c r="CQ1053" s="66"/>
      <c r="CR1053" s="68">
        <f t="shared" si="1839"/>
        <v>0</v>
      </c>
      <c r="CS1053" s="79">
        <f t="shared" si="1869"/>
        <v>5186</v>
      </c>
      <c r="CT1053" s="66"/>
      <c r="CU1053" s="68">
        <f t="shared" si="1840"/>
        <v>0</v>
      </c>
      <c r="CV1053" s="79">
        <f t="shared" si="1906"/>
        <v>6929</v>
      </c>
      <c r="CW1053" s="66"/>
      <c r="CX1053" s="66">
        <f t="shared" si="1925"/>
        <v>0</v>
      </c>
      <c r="CY1053" s="40">
        <f t="shared" si="1859"/>
        <v>176.95999999999822</v>
      </c>
      <c r="CZ1053" s="65"/>
      <c r="DA1053" s="66">
        <f t="shared" si="1841"/>
        <v>5000</v>
      </c>
      <c r="DB1053" s="67">
        <f t="shared" si="1921"/>
        <v>48326</v>
      </c>
      <c r="DC1053" s="66"/>
      <c r="DD1053" s="66">
        <f t="shared" si="1842"/>
        <v>5000</v>
      </c>
      <c r="DE1053" s="67">
        <f t="shared" si="1922"/>
        <v>95097</v>
      </c>
      <c r="DF1053" s="66"/>
      <c r="DG1053" s="69">
        <f t="shared" si="1843"/>
        <v>0</v>
      </c>
      <c r="DH1053" s="67">
        <f t="shared" si="1856"/>
        <v>441034</v>
      </c>
      <c r="DI1053" s="66"/>
      <c r="DJ1053" s="66">
        <f t="shared" si="1844"/>
        <v>0</v>
      </c>
      <c r="DK1053" s="67">
        <f t="shared" si="1907"/>
        <v>3768</v>
      </c>
      <c r="DM1053" s="206">
        <f t="shared" si="1845"/>
        <v>0</v>
      </c>
      <c r="DN1053" s="25">
        <f t="shared" si="1896"/>
        <v>0</v>
      </c>
      <c r="DO1053" s="5"/>
      <c r="DP1053" s="43">
        <f t="shared" si="1846"/>
        <v>0</v>
      </c>
      <c r="DQ1053" s="27">
        <f t="shared" si="1908"/>
        <v>6819.5</v>
      </c>
      <c r="DR1053" s="5"/>
      <c r="DS1053" s="43">
        <f t="shared" si="1847"/>
        <v>0</v>
      </c>
      <c r="DT1053" s="27">
        <f t="shared" si="1909"/>
        <v>4846</v>
      </c>
      <c r="DU1053" s="5"/>
      <c r="DV1053" s="43">
        <f t="shared" si="1848"/>
        <v>0</v>
      </c>
      <c r="DW1053" s="27">
        <f t="shared" si="1910"/>
        <v>4835</v>
      </c>
      <c r="DX1053" s="5"/>
      <c r="DY1053" s="22">
        <f t="shared" si="1849"/>
        <v>0</v>
      </c>
      <c r="DZ1053" s="25">
        <f t="shared" si="1911"/>
        <v>523</v>
      </c>
      <c r="EA1053" s="22"/>
      <c r="EB1053" s="22">
        <f t="shared" si="1850"/>
        <v>0</v>
      </c>
      <c r="EC1053" s="28">
        <f t="shared" si="1912"/>
        <v>369</v>
      </c>
      <c r="ED1053" s="5"/>
      <c r="EE1053" s="43">
        <f t="shared" si="1851"/>
        <v>0</v>
      </c>
      <c r="EF1053" s="27">
        <f t="shared" si="1913"/>
        <v>4769</v>
      </c>
      <c r="EG1053" s="66"/>
      <c r="EH1053" s="66">
        <f t="shared" si="1852"/>
        <v>0</v>
      </c>
      <c r="EI1053" s="67">
        <f t="shared" si="1914"/>
        <v>22617</v>
      </c>
      <c r="EJ1053" s="66"/>
      <c r="EK1053" s="66">
        <f t="shared" si="1930"/>
        <v>0</v>
      </c>
      <c r="EL1053" s="67">
        <f t="shared" si="1915"/>
        <v>21247</v>
      </c>
      <c r="EM1053" s="110">
        <f t="shared" si="1931"/>
        <v>241507.54205876004</v>
      </c>
    </row>
    <row r="1054" spans="1:143" ht="11.25" customHeight="1" x14ac:dyDescent="0.25">
      <c r="A1054" s="11">
        <v>46179</v>
      </c>
      <c r="B1054" s="187">
        <v>46184</v>
      </c>
      <c r="C1054" s="347">
        <v>8005017166</v>
      </c>
      <c r="D1054" s="348" t="s">
        <v>285</v>
      </c>
      <c r="E1054" s="375">
        <v>2100</v>
      </c>
      <c r="F1054" s="376">
        <v>1</v>
      </c>
      <c r="G1054" s="20">
        <v>191516041653</v>
      </c>
      <c r="H1054" s="66"/>
      <c r="I1054" s="41">
        <f t="shared" si="1934"/>
        <v>0</v>
      </c>
      <c r="J1054" s="48">
        <f t="shared" si="1874"/>
        <v>116093</v>
      </c>
      <c r="K1054" s="66"/>
      <c r="L1054" s="41">
        <f t="shared" si="1935"/>
        <v>0</v>
      </c>
      <c r="M1054" s="48">
        <f t="shared" si="1886"/>
        <v>7752</v>
      </c>
      <c r="N1054" s="66"/>
      <c r="O1054" s="41">
        <f t="shared" si="1936"/>
        <v>0</v>
      </c>
      <c r="P1054" s="48">
        <f t="shared" si="1877"/>
        <v>260136</v>
      </c>
      <c r="Q1054" s="66"/>
      <c r="R1054" s="66">
        <f t="shared" si="1854"/>
        <v>0</v>
      </c>
      <c r="S1054" s="67">
        <f t="shared" si="1878"/>
        <v>123612</v>
      </c>
      <c r="T1054" s="66"/>
      <c r="U1054" s="66">
        <f t="shared" si="1937"/>
        <v>0</v>
      </c>
      <c r="V1054" s="67">
        <f t="shared" si="1940"/>
        <v>121035.6</v>
      </c>
      <c r="X1054" s="69">
        <f t="shared" si="1891"/>
        <v>0</v>
      </c>
      <c r="Y1054" s="67">
        <f t="shared" si="1941"/>
        <v>6245</v>
      </c>
      <c r="Z1054" s="66"/>
      <c r="AA1054" s="68">
        <f t="shared" si="1926"/>
        <v>0</v>
      </c>
      <c r="AB1054" s="67">
        <f t="shared" si="1942"/>
        <v>5897</v>
      </c>
      <c r="AC1054" s="66"/>
      <c r="AD1054" s="66">
        <f t="shared" si="1927"/>
        <v>0</v>
      </c>
      <c r="AE1054" s="67">
        <f t="shared" si="1943"/>
        <v>3738</v>
      </c>
      <c r="AF1054" s="66"/>
      <c r="AG1054" s="78">
        <f t="shared" si="1928"/>
        <v>0</v>
      </c>
      <c r="AH1054" s="79">
        <f t="shared" si="1944"/>
        <v>4534.5</v>
      </c>
      <c r="AI1054" s="66"/>
      <c r="AJ1054" s="68">
        <f t="shared" si="1861"/>
        <v>0</v>
      </c>
      <c r="AK1054" s="67">
        <f t="shared" si="1945"/>
        <v>22013</v>
      </c>
      <c r="AL1054" s="66"/>
      <c r="AM1054" s="68">
        <f t="shared" si="1929"/>
        <v>0</v>
      </c>
      <c r="AN1054" s="67">
        <f t="shared" si="1946"/>
        <v>8763.02</v>
      </c>
      <c r="AO1054" s="66"/>
      <c r="AP1054" s="68">
        <f t="shared" si="1892"/>
        <v>0</v>
      </c>
      <c r="AQ1054" s="67">
        <f t="shared" si="1947"/>
        <v>80645</v>
      </c>
      <c r="AR1054" s="66"/>
      <c r="AS1054" s="68">
        <f t="shared" si="1831"/>
        <v>0</v>
      </c>
      <c r="AT1054" s="67">
        <f t="shared" si="1948"/>
        <v>2020</v>
      </c>
      <c r="AU1054" s="66"/>
      <c r="AV1054" s="66">
        <f t="shared" si="1897"/>
        <v>0</v>
      </c>
      <c r="AW1054" s="42">
        <f t="shared" si="1871"/>
        <v>1336.8000000000013</v>
      </c>
      <c r="AX1054" s="66"/>
      <c r="AY1054" s="66">
        <f t="shared" si="1889"/>
        <v>0</v>
      </c>
      <c r="AZ1054" s="67">
        <f t="shared" si="1890"/>
        <v>1152.0999999999999</v>
      </c>
      <c r="BA1054" s="66"/>
      <c r="BB1054" s="68">
        <f t="shared" si="1898"/>
        <v>0</v>
      </c>
      <c r="BC1054" s="67">
        <f t="shared" si="1899"/>
        <v>376.33999999999986</v>
      </c>
      <c r="BD1054" s="66"/>
      <c r="BE1054" s="68">
        <f t="shared" si="1887"/>
        <v>0</v>
      </c>
      <c r="BF1054" s="67">
        <f t="shared" si="1888"/>
        <v>3747.0200000000018</v>
      </c>
      <c r="BG1054" s="66"/>
      <c r="BH1054" s="68">
        <f t="shared" si="1916"/>
        <v>0</v>
      </c>
      <c r="BI1054" s="67">
        <f t="shared" si="1863"/>
        <v>25257.099999999984</v>
      </c>
      <c r="BJ1054" s="66"/>
      <c r="BK1054" s="68">
        <f t="shared" si="1835"/>
        <v>0</v>
      </c>
      <c r="BL1054" s="67">
        <f t="shared" si="1900"/>
        <v>3680.6000000000004</v>
      </c>
      <c r="BM1054" s="66"/>
      <c r="BN1054" s="68">
        <f t="shared" si="1901"/>
        <v>0</v>
      </c>
      <c r="BO1054" s="67">
        <f t="shared" si="1902"/>
        <v>3909.9000000000019</v>
      </c>
      <c r="BP1054" s="66"/>
      <c r="BQ1054" s="68">
        <f t="shared" si="1924"/>
        <v>2352</v>
      </c>
      <c r="BR1054" s="67">
        <f t="shared" si="1864"/>
        <v>93634.329999999987</v>
      </c>
      <c r="BS1054" s="66"/>
      <c r="BT1054" s="66">
        <f t="shared" si="1932"/>
        <v>4200</v>
      </c>
      <c r="BU1054" s="67">
        <f t="shared" si="1917"/>
        <v>59765</v>
      </c>
      <c r="BV1054" s="66"/>
      <c r="BW1054" s="66">
        <f t="shared" ref="BW1054:BW1089" si="1949">IF(OR(D1054="CO155E2-0CM020",D1054="NPC06UZDB-YL020M",D1054="NPC06UZDB-OR050C",D1054="NPC06UZDB-WT020C",D1054="CO155E2-0ZC750",D1054="CO155E2-09M008",D1054="NPC06UZDB-BL011M",D1054="NPC06UZDB-OR008M",D1054="NPC06UZDB-WT450C",D1054="NPC06UZDB-GN015M",D1054="NPC06UZDB-RD015M",D1054="NPC06UZDB-YL004M",D1054="CO155E2-07C150",D1054="NPC06UZDB-WT015C",D1054="NPC06UZDB-GY350C",D1054="NPC06UZDB-OR350C",D1054="NPC06UZDB-YL003M",D1054="CO155E2-0MC150 ",D1054="NPC06UZDB-YL250C",D1054="CO155E2-09C050",D1054="NPC06UZDB-GN250C",D1054="NPC06UZDB-BL250C",D1054="NPC06UZDB-WT004M",D1054="NPC06UZDB-RD150C",D1054="NPC06UZDB-BL009M",D1054="NPC06UZDB-GY020C",D1054="NPC06UZDB-GN020C",D1054="NPC06UZDB-RD020C",D1054="NPC06UZDB-YL020C",D1054="NPC06UZDB-GY030M",D1054="CO155E2-0MC250",D1054="CO155E2-0MC150",D1054="NPC06UZDB-BL020C",D1054="NPC06UZDB-OR150C",D1054="NPC06UZDB-BL012M",D1054="NPC06UZDB-BK350C",D1054="NPC06UZDB-GN350C",D1054="NPC06UZDB-GN450C",D1054="NPC06UZDB-GY350C",D1054="NPC06UZDB-OR350C",D1054="NPC06UZDB-YL350C",D1054="CO155E2-0CM007",D1054="NPC06UZDB-GN007M",D1054="NPC06UZDB-GY150C",D1054="NPC06UZDB-BL015C",D1054="NPC06UZDB-BL030C",D1054="NPC06UZDB-BL013M",D1054="NPC06UZDB-WT016M",D1054="NPC06UZDB-WT025M",D1054="CO155E2-0ZC050",D1054="CO155E2-0ZC250",D1054="CO155E2-0ZM009",D1054="CO155E2-0ZM008",D1054="CO155E2-0ZM006",D1054="CO155E2-0ZM012",D1054="NPC06UZDB-BK016M",D1054="NPC06UZDB-BK011M",D1054="NPC06UZDB-GY250C",D1054="NPC06UZDB-GY007M",D1054="CO155E2-07M015",D1054="CO155E2-0ZM004",D1054="CO155E2-09M004",D1054="CO155E2-0CC050",D1054="CO155E2-09M015",D1054="CO155E2-0ZC150",D1054="CO155E2-01M007",D1054="CO155E2-07M010",D1054="NPC06UZDB-YL050C",D1054="NPC06UZDB-OR007M",D1054="NPC06UZDB-GN050C",D1054="NPC06UZDB-WT012M",D1054="NPC06UZDB-GY006M",D1054="NPC06UZDB-GY008M",D1054="CO155E2-0ZM015",D1054="NPC06UZDB-RD050C",D1054="NPC06UZDB-RD150C",D1054="NPC06UZDB-WT009M",D1054="CO155E2-01M004",D1054="NPC06UZDB-OR015M",D1054="NPC06UZDB-GN750C",D1054="NPC06UZDB-WT750C",D1054="CO155E2-0MM010",D1054="CO155E2-07M005",D1054="CO155E2-07M007",D1054="NPC06UZDB-BK750C",D1054="CO155E2-07C050",D1054="CO155E2-01M007",D1054="CO155E2-0MC050",D1054="NPC06UZDB-BK010M",D1054="NPC06UZDB-BK150C",D1054="NPC06UZDB-BK250C",D1054="NPC06UZDB-RD750C",D1054="NPC06UZDB-WT030M",D1054="CO155E2-01C050",D1054="CO155E2-08C750",D1054="NPC06UZDB-WT050M",D1054="NPC06UZDB-GY050C",D1054="CO155E2-0ZM010",D1054="NPC06UZDB-BK007M",D1054="CO155E2-0CC250",D1054="NPC06UZDB-WT007M",D1054="CO155E2-06C150",D1054="NPC06UZDB-WT025M",D1054="NPC06UZDB-WT025C",D1054="NPC06UZDB-GY750C",D1054="NPC06UZDB-WT250C",D1054="CO155E2-09M010",D1054="CO155E2-06M001",D1054="CO155E2-0ZM005",D1054="NPC06UZDB-YL010M",D1054="NPC06UZDB-GN150C",D1054="NPC06UZDB-RD005M",D1054="NPC06UZDB-GY007M",D1054="NPC06UZDB-GY020M",D1054="NPC06UZDB-YL005M",D1054="NPC06UZDB-YL007M",D1054="NPC06UZDB-YL150C",D1054="NPC06UZDB-OR750C",D1054="CO155E2-0ZC150",D1054="CO155E2-0ZM015",D1054="NPC06UZDB-OR020M",D1054="CO155E2-09M015",D1054="CO155E2-0MM015",D1054="CO155E2-01C150",D1054="CO155E2-01C250",D1054="CO155E2-01M015",D1054="CO155E2-07C150",D1054="CO155E2-08C250",D1054="CO155E2-09C150",D1054="CO155E2-0CC150",D1054="CO155E2-0CM015",D1054="CO155E2-01M003",D1054="CO155E2-01M005",D1054="NPC06UZDB-GN020M",D1054="CO155E2-09M005",D1054="NPC06UZDB-BK005M",D1054="NPC06UZDB-BL020M",D1054="NPC06UZDB-RD010M",D1054="NPC06UZDB-RD020M",D1054="CO155E2-08M015",D1054="CO155E2-08C150",D1054="CO155E2-01M001",D1054="CO155E2-01M002",D1054="CO155E2-06M003",D1054="CO155E2-07M001",D1054="CO155E2-09M003",D1054="CO155E2-09M001",D1054="CO155E2-09M007",D1054="CO155E2-0ZM003",D1054="CO155E2-0MM003",D1054="CO155E2-0MM005",D1054="CO155E2-0MM007",D1054="CO155E2-0ZM007",D1054="CO155E2-01M010",D1054="NPC06UZDB-WT150C",D1054="NPC06UZDB-WT050C",D1054="CO155E2-0CM010",D1054="CO155E2-08F008",D1054="CO155E2-08F005",D1054="CO155E2-08C050",D1054="NPC06UZDB-BL750C",D1054="CO155E2-07M003",D1054="NPC06UZDB-BL150C",D1054="NPC06UZDB-BL020M",D1054="NPC06UZDB-BL050C",D1054="NPC06UZDB-BL008M",D1054="NPC06UZDB-BL006M",D1054="NPC06UZDB-GY450C",D1054="NPC06UZDB-GY015M",D1054="NPC06UZDB-GY150C",D1054="NPC06UZDB-BL010M",D1054="NPC06UZDB-GN010M",D1054="NPC06UZDB-BK050C",D1054="NPC06UZDB-GN125C",D1054="NPC06UZDB-GN012M",D1054="NPC06UZDB-BK001M",D1054="NPC06UZDB-BL007M",D1054="NPC06UZDB-GY450C",D1054="NPC06UZDB-OR050C",D1054="CO155E2-0MM001",D1054="CO155E2-06M002",D1054="CO155E2-0MM002",D1054="NPC06UZDB-GN001M",D1054="NPC06UZDB-GN002M",D1054="NPC06UZDB-GN003M",D1054="NPC06UZDB-GN004M",D1054="NPC06UZDB-GN005M",D1054="NPC06UZDB-GN006M",D1054="NPC06UZDB-WT050C",D1054="NPC06UZDB-OR001M",D1054="NPC06UZDB-OR002M",D1054="NPC06UZDB-OR003M",D1054="NPC06UZDB-OR004M",D1054="NPC06UZDB-OR005M",D1054="NPC06UZDB-OR006M",D1054="NPC06UZDB-OR010M",D1054="CO155E2-07M002",D1054="NPC06UZDB-RD001M",D1054="NPC06UZDB-RD002M",D1054="NPC06UZDB-RD002M",D1054="NPC06UZDB-RD003M",D1054="NPC06UZDB-RD004M",D1054="CO155E2-0ZM001",D1054="CO155E2-0ZM002",D1054="NPC06UZDB-BK002M",D1054="NPC06UZDB-BK003M",D1054="NPC06UZDB-BL001M",D1054="NPC06UZDB-BL002M",D1054="NPC06UZDB-BL003M",D1054="NPC06UZDB-BL004M",D1054="NPC06UZDB-BL005M",D1054="NPC06UZDB-BL015M",D1054="NPC06UZDB-GY010M",D1054="NPC06UZDB-GY001M",D1054="NPC06UZDB-GY002M",D1054="NPC06UZDB-GY003M",D1054="NPC06UZDB-GY004M",D1054="NPC06UZDB-GY005M",D1054="NPC06UZDB-YL001M",D1054="NPC06UZDB-YL002M",D1054="NPC06UZDB-YL003M",D1054="CO155E2-0CM001",D1054="CO155E2-0CM002",D1054="CO155E2-0CM003",D1054="CO155E2-0CM004",D1054="CO155E2-0CM005",D1054="CO155E2-08M001",D1054="CO155E2-08M002",D1054="CO155E2-08M003",D1054="CO155E2-08M004",D1054="CO155E2-08M005",D1054="CO155E2-08M006",D1054="CO155E2-08M007",D1054="CO155E2-08M008",D1054="CO155E2-08M009",D1054="CO155E2-08M010",D1054="CO155E2-08M020",D1054="CO155E2-0ZM001",D1054="CO155E2-0ZM002",D1054="CO155E2-09M002",D1054="NPC06UZDB-WT001M",D1054="NPC06UZDB-WT002M",D1054="NPC06UZDB-WT003M",D1054="NPC06UZDB-WT004M",D1054="NPC06UZDB-WT005M",D1054="NPC06UZDB-WT006M",D1054="NPC06UZDB-WT008M",D1054="NPC06UZDB-WT010M",D1054="NPC06UZDB-WT015M",D1054="NPC06UZDB-WT020M",),E1054*2,0)</f>
        <v>4200</v>
      </c>
      <c r="BX1054" s="67">
        <f t="shared" si="1938"/>
        <v>58176</v>
      </c>
      <c r="BY1054" s="66"/>
      <c r="BZ1054" s="66">
        <f t="shared" si="1933"/>
        <v>4200</v>
      </c>
      <c r="CA1054" s="67">
        <f t="shared" si="1919"/>
        <v>55245</v>
      </c>
      <c r="CB1054" s="66"/>
      <c r="CC1054" s="66">
        <f t="shared" si="1939"/>
        <v>0</v>
      </c>
      <c r="CD1054" s="67">
        <f t="shared" si="1855"/>
        <v>39403.839999999997</v>
      </c>
      <c r="CE1054" s="66"/>
      <c r="CF1054" s="66">
        <f t="shared" si="1858"/>
        <v>0</v>
      </c>
      <c r="CG1054" s="67">
        <f t="shared" si="1903"/>
        <v>3663.6999999999994</v>
      </c>
      <c r="CH1054" s="66"/>
      <c r="CI1054" s="66">
        <f t="shared" si="1836"/>
        <v>0</v>
      </c>
      <c r="CJ1054" s="67">
        <f t="shared" si="1920"/>
        <v>6757.8</v>
      </c>
      <c r="CK1054" s="66"/>
      <c r="CL1054" s="68">
        <f t="shared" si="1867"/>
        <v>0</v>
      </c>
      <c r="CM1054" s="79">
        <f t="shared" si="1904"/>
        <v>4847.4799999999996</v>
      </c>
      <c r="CN1054" s="66"/>
      <c r="CO1054" s="68">
        <f t="shared" si="1838"/>
        <v>0</v>
      </c>
      <c r="CP1054" s="79">
        <f t="shared" si="1905"/>
        <v>3955</v>
      </c>
      <c r="CQ1054" s="66"/>
      <c r="CR1054" s="68">
        <f t="shared" si="1839"/>
        <v>0</v>
      </c>
      <c r="CS1054" s="79">
        <f t="shared" si="1869"/>
        <v>5186</v>
      </c>
      <c r="CT1054" s="66"/>
      <c r="CU1054" s="68">
        <f t="shared" si="1840"/>
        <v>0</v>
      </c>
      <c r="CV1054" s="79">
        <f t="shared" si="1906"/>
        <v>6929</v>
      </c>
      <c r="CW1054" s="66"/>
      <c r="CX1054" s="66">
        <f t="shared" si="1925"/>
        <v>0</v>
      </c>
      <c r="CY1054" s="40">
        <f t="shared" si="1859"/>
        <v>176.95999999999822</v>
      </c>
      <c r="CZ1054" s="65"/>
      <c r="DA1054" s="66">
        <f t="shared" si="1841"/>
        <v>0</v>
      </c>
      <c r="DB1054" s="67">
        <f t="shared" si="1921"/>
        <v>48326</v>
      </c>
      <c r="DC1054" s="66"/>
      <c r="DD1054" s="66">
        <f t="shared" si="1842"/>
        <v>0</v>
      </c>
      <c r="DE1054" s="67">
        <f t="shared" si="1922"/>
        <v>95097</v>
      </c>
      <c r="DF1054" s="66"/>
      <c r="DG1054" s="69">
        <f t="shared" si="1843"/>
        <v>0</v>
      </c>
      <c r="DH1054" s="67">
        <f t="shared" si="1856"/>
        <v>441034</v>
      </c>
      <c r="DI1054" s="66"/>
      <c r="DJ1054" s="66">
        <f t="shared" si="1844"/>
        <v>0</v>
      </c>
      <c r="DK1054" s="67">
        <f t="shared" si="1907"/>
        <v>3768</v>
      </c>
      <c r="DM1054" s="206">
        <f t="shared" si="1845"/>
        <v>0</v>
      </c>
      <c r="DN1054" s="25">
        <f t="shared" si="1896"/>
        <v>0</v>
      </c>
      <c r="DO1054" s="5"/>
      <c r="DP1054" s="43">
        <f t="shared" si="1846"/>
        <v>0</v>
      </c>
      <c r="DQ1054" s="27">
        <f t="shared" si="1908"/>
        <v>6819.5</v>
      </c>
      <c r="DR1054" s="5"/>
      <c r="DS1054" s="43">
        <f t="shared" si="1847"/>
        <v>0</v>
      </c>
      <c r="DT1054" s="27">
        <f t="shared" si="1909"/>
        <v>4846</v>
      </c>
      <c r="DU1054" s="5"/>
      <c r="DV1054" s="43">
        <f t="shared" si="1848"/>
        <v>0</v>
      </c>
      <c r="DW1054" s="27">
        <f t="shared" si="1910"/>
        <v>4835</v>
      </c>
      <c r="DX1054" s="5"/>
      <c r="DY1054" s="22">
        <f t="shared" si="1849"/>
        <v>0</v>
      </c>
      <c r="DZ1054" s="25">
        <f t="shared" si="1911"/>
        <v>523</v>
      </c>
      <c r="EA1054" s="22"/>
      <c r="EB1054" s="22">
        <f t="shared" si="1850"/>
        <v>0</v>
      </c>
      <c r="EC1054" s="28">
        <f t="shared" si="1912"/>
        <v>369</v>
      </c>
      <c r="ED1054" s="5"/>
      <c r="EE1054" s="43">
        <f t="shared" si="1851"/>
        <v>0</v>
      </c>
      <c r="EF1054" s="27">
        <f t="shared" si="1913"/>
        <v>4769</v>
      </c>
      <c r="EG1054" s="66"/>
      <c r="EH1054" s="66">
        <f t="shared" si="1852"/>
        <v>0</v>
      </c>
      <c r="EI1054" s="67">
        <f t="shared" si="1914"/>
        <v>22617</v>
      </c>
      <c r="EJ1054" s="66"/>
      <c r="EK1054" s="66">
        <f t="shared" si="1930"/>
        <v>0</v>
      </c>
      <c r="EL1054" s="67">
        <f t="shared" si="1915"/>
        <v>21247</v>
      </c>
      <c r="EM1054" s="110">
        <f t="shared" si="1931"/>
        <v>238035.47645876001</v>
      </c>
    </row>
    <row r="1055" spans="1:143" s="36" customFormat="1" ht="11.25" customHeight="1" x14ac:dyDescent="0.25">
      <c r="A1055" s="158">
        <v>46179</v>
      </c>
      <c r="B1055" s="187">
        <v>46184</v>
      </c>
      <c r="C1055" s="347">
        <v>8005018904</v>
      </c>
      <c r="D1055" s="348" t="s">
        <v>285</v>
      </c>
      <c r="E1055" s="375">
        <v>5800</v>
      </c>
      <c r="F1055" s="376">
        <v>1</v>
      </c>
      <c r="G1055" s="20">
        <v>191516041653</v>
      </c>
      <c r="H1055" s="66"/>
      <c r="I1055" s="41">
        <f t="shared" si="1934"/>
        <v>0</v>
      </c>
      <c r="J1055" s="48">
        <f t="shared" si="1874"/>
        <v>116093</v>
      </c>
      <c r="K1055" s="66"/>
      <c r="L1055" s="41">
        <f t="shared" si="1935"/>
        <v>0</v>
      </c>
      <c r="M1055" s="48">
        <f t="shared" ref="M1055:M1068" si="1950">M1054+K1055-L1055</f>
        <v>7752</v>
      </c>
      <c r="N1055" s="66"/>
      <c r="O1055" s="41">
        <f t="shared" si="1936"/>
        <v>0</v>
      </c>
      <c r="P1055" s="48">
        <f t="shared" si="1877"/>
        <v>260136</v>
      </c>
      <c r="Q1055" s="66"/>
      <c r="R1055" s="66">
        <f t="shared" si="1854"/>
        <v>0</v>
      </c>
      <c r="S1055" s="67">
        <f t="shared" si="1878"/>
        <v>123612</v>
      </c>
      <c r="T1055" s="66"/>
      <c r="U1055" s="66">
        <f t="shared" si="1937"/>
        <v>0</v>
      </c>
      <c r="V1055" s="67">
        <f t="shared" si="1940"/>
        <v>121035.6</v>
      </c>
      <c r="W1055" s="136"/>
      <c r="X1055" s="69">
        <f t="shared" si="1891"/>
        <v>0</v>
      </c>
      <c r="Y1055" s="67">
        <f t="shared" si="1941"/>
        <v>6245</v>
      </c>
      <c r="Z1055" s="66"/>
      <c r="AA1055" s="68">
        <f t="shared" si="1926"/>
        <v>0</v>
      </c>
      <c r="AB1055" s="67">
        <f t="shared" si="1942"/>
        <v>5897</v>
      </c>
      <c r="AC1055" s="66"/>
      <c r="AD1055" s="66">
        <f t="shared" si="1927"/>
        <v>0</v>
      </c>
      <c r="AE1055" s="67">
        <f t="shared" si="1943"/>
        <v>3738</v>
      </c>
      <c r="AF1055" s="66"/>
      <c r="AG1055" s="78">
        <f t="shared" si="1928"/>
        <v>0</v>
      </c>
      <c r="AH1055" s="79">
        <f t="shared" si="1944"/>
        <v>4534.5</v>
      </c>
      <c r="AI1055" s="66"/>
      <c r="AJ1055" s="68">
        <f t="shared" si="1861"/>
        <v>0</v>
      </c>
      <c r="AK1055" s="67">
        <f t="shared" si="1945"/>
        <v>22013</v>
      </c>
      <c r="AL1055" s="66"/>
      <c r="AM1055" s="68">
        <f t="shared" si="1929"/>
        <v>0</v>
      </c>
      <c r="AN1055" s="67">
        <f t="shared" si="1946"/>
        <v>8763.02</v>
      </c>
      <c r="AO1055" s="66"/>
      <c r="AP1055" s="68">
        <f t="shared" si="1892"/>
        <v>0</v>
      </c>
      <c r="AQ1055" s="67">
        <f t="shared" si="1947"/>
        <v>80645</v>
      </c>
      <c r="AR1055" s="66"/>
      <c r="AS1055" s="68">
        <f t="shared" ref="AS1055:AS1118" si="1951">IF(OR(D1055="NPC6ASZDB-VT015C",D1055="NPP6ASZDB-VT005M",D1055="NPP6ASZDB-VT003M",D1055="NPC6ASZDB-VT030C",D1055="NPC6ASZDB-VT005M",D1055="NPC6ASZDB-VT125C",D1055="NPC6ASZDB-VT010M",D1055="NPC6ASZDB-VT007M",D1055="NPC6ASZDB-VT350C",D1055="NPC6ASZDB-VT003M",D1055="NPC6ASZDB-VT250C",D1055="NPC6ASZDB-VT002M",D1055="NPC6ASZDB-VT050C",D1055="NPC6ASZDB-VT001M",D1055="NPC6ASZDB-VT150C",),E1055*(F1055+0.1),0)</f>
        <v>0</v>
      </c>
      <c r="AT1055" s="67">
        <f t="shared" si="1948"/>
        <v>2020</v>
      </c>
      <c r="AU1055" s="66"/>
      <c r="AV1055" s="66">
        <f t="shared" si="1897"/>
        <v>0</v>
      </c>
      <c r="AW1055" s="42">
        <f t="shared" si="1871"/>
        <v>1336.8000000000013</v>
      </c>
      <c r="AX1055" s="66"/>
      <c r="AY1055" s="66">
        <f t="shared" si="1889"/>
        <v>0</v>
      </c>
      <c r="AZ1055" s="67">
        <f t="shared" si="1890"/>
        <v>1152.0999999999999</v>
      </c>
      <c r="BA1055" s="66"/>
      <c r="BB1055" s="68">
        <f t="shared" si="1898"/>
        <v>0</v>
      </c>
      <c r="BC1055" s="67">
        <f t="shared" si="1899"/>
        <v>376.33999999999986</v>
      </c>
      <c r="BD1055" s="66"/>
      <c r="BE1055" s="68">
        <f t="shared" si="1887"/>
        <v>0</v>
      </c>
      <c r="BF1055" s="67">
        <f t="shared" si="1888"/>
        <v>3747.0200000000018</v>
      </c>
      <c r="BG1055" s="66"/>
      <c r="BH1055" s="68">
        <f t="shared" si="1916"/>
        <v>0</v>
      </c>
      <c r="BI1055" s="67">
        <f t="shared" si="1863"/>
        <v>25257.099999999984</v>
      </c>
      <c r="BJ1055" s="66"/>
      <c r="BK1055" s="68">
        <f t="shared" ref="BK1055:BK1118" si="1952">IF(OR(D1055="NPP06UZDB-YL002M",D1055="NPP06UZDB-YL001M",D1055="NPP06UZDB-YL150C",D1055="NPP06UZDB-YL010M",D1055="NPC06UZDB-YL015C",D1055="NPC06UZDB-YL020M",D1055="CO155E2-09M016",D1055="CO155E2-09M012",D1055="CO155E2-09M016",D1055="NPC06UZDB-YL750C",D1055="CO155E2-09M008",D1055="NPC06UZDB-YL004M",D1055="NPC06UZDB-YL004M",D1055="NPC06UZDB-YL003M",D1055="NPC06UZDB-YL250C",D1055="CO155E2-09C050",D1055="NPC06UZDB-YL020C",D1055="NPC06UZDB-YL350C",D1055="CO155E2-09M004",D1055="CO155E2-09M004C6",D1055="CO155E2-09M015",D1055="NPC06UZDB-YL050C",D1055="NPC06UZDB-YL010M",D1055="CO155E2-09M010",D1055="NPC06UZDB-YL010M",D1055="NPC06UZDB-YL007M",D1055="NPC06UZDB-YL150C",D1055="CO155E2-09M015",D1055="CO155E2-09C150",D1055="CO155E2-09M005",D1055="CO155E2-09M003",D1055="CO155E2-09M001",D1055="CO155E2-09M007",D1055="NPC06UZDB-YL001M",D1055="NPC06UZDB-YL002M",D1055="NPC06UZDB-YL003M",D1055="NPC06UZDB-YL004M",D1055="NPC06UZDB-YL005M",D1055="CO155E2-09M002",),E1055*(F1055+0.12),0)</f>
        <v>0</v>
      </c>
      <c r="BL1055" s="67">
        <f t="shared" si="1900"/>
        <v>3680.6000000000004</v>
      </c>
      <c r="BM1055" s="66"/>
      <c r="BN1055" s="68">
        <f t="shared" si="1901"/>
        <v>0</v>
      </c>
      <c r="BO1055" s="67">
        <f t="shared" si="1902"/>
        <v>3909.9000000000019</v>
      </c>
      <c r="BP1055" s="66"/>
      <c r="BQ1055" s="68">
        <f t="shared" si="1924"/>
        <v>6496.0000000000009</v>
      </c>
      <c r="BR1055" s="67">
        <f t="shared" si="1864"/>
        <v>87138.329999999987</v>
      </c>
      <c r="BS1055" s="66"/>
      <c r="BT1055" s="66">
        <f t="shared" si="1932"/>
        <v>11600</v>
      </c>
      <c r="BU1055" s="67">
        <f t="shared" si="1917"/>
        <v>48165</v>
      </c>
      <c r="BV1055" s="66"/>
      <c r="BW1055" s="66">
        <f t="shared" si="1949"/>
        <v>11600</v>
      </c>
      <c r="BX1055" s="67">
        <f t="shared" si="1938"/>
        <v>46576</v>
      </c>
      <c r="BY1055" s="66"/>
      <c r="BZ1055" s="66">
        <f t="shared" si="1933"/>
        <v>11600</v>
      </c>
      <c r="CA1055" s="67">
        <f t="shared" si="1919"/>
        <v>43645</v>
      </c>
      <c r="CB1055" s="66"/>
      <c r="CC1055" s="66">
        <f t="shared" si="1939"/>
        <v>0</v>
      </c>
      <c r="CD1055" s="67">
        <f t="shared" si="1855"/>
        <v>39403.839999999997</v>
      </c>
      <c r="CE1055" s="66"/>
      <c r="CF1055" s="66">
        <f t="shared" si="1858"/>
        <v>0</v>
      </c>
      <c r="CG1055" s="67">
        <f t="shared" si="1903"/>
        <v>3663.6999999999994</v>
      </c>
      <c r="CH1055" s="66"/>
      <c r="CI1055" s="66">
        <f t="shared" ref="CI1055:CI1118" si="1953">IF(OR(D1055="NPC6AUZDB-YL025C",D1055="NPC6AUZDB-YL002M",D1055="NPC6AUZDB-YL015M",D1055="NPC6AUZDB-YL001M",D1055="PC6AUZDB-YL002M",D1055="NPC6AUZDB-YL003M",D1055="NPC6AUZDB-YL005M",),E1055*(F1055+0.1),0)</f>
        <v>0</v>
      </c>
      <c r="CJ1055" s="67">
        <f t="shared" si="1920"/>
        <v>6757.8</v>
      </c>
      <c r="CK1055" s="66"/>
      <c r="CL1055" s="68">
        <f t="shared" si="1867"/>
        <v>0</v>
      </c>
      <c r="CM1055" s="79">
        <f t="shared" si="1904"/>
        <v>4847.4799999999996</v>
      </c>
      <c r="CN1055" s="66"/>
      <c r="CO1055" s="68">
        <f t="shared" ref="CO1055:CO1081" si="1954">IF(OR(D1055="NPC6AUZDB-BK002M",D1055="NPC6AUZDB-BK010M",D1055="NPC6AUZDB-BK003M",D1055="NPC6AUZDB-BK001M",),E1055*(F1055+0.1),0)</f>
        <v>0</v>
      </c>
      <c r="CP1055" s="79">
        <f t="shared" si="1905"/>
        <v>3955</v>
      </c>
      <c r="CQ1055" s="66"/>
      <c r="CR1055" s="68">
        <f t="shared" ref="CR1055:CR1081" si="1955">IF(OR(D1055="NPC6AUZDB-RD005M",D1055="NPC6AUZDB-RD025C",D1055="NPC6AUZDB-RD002M",D1055="NPC6AUZDB-RD003M",D1055="NPC6AUZDB-RD001M",),E1055*(F1055+0.1),0)</f>
        <v>0</v>
      </c>
      <c r="CS1055" s="79">
        <f t="shared" si="1869"/>
        <v>5186</v>
      </c>
      <c r="CT1055" s="66"/>
      <c r="CU1055" s="68">
        <f t="shared" ref="CU1055:CU1081" si="1956">IF(OR(D1055="NPC6AUZDB-OR002M",D1055="NPC6AUZDB-RD003M",D1055="NPC6AUZDB-RD001M",),E1055*(F1055+0.1),0)</f>
        <v>0</v>
      </c>
      <c r="CV1055" s="79">
        <f t="shared" si="1906"/>
        <v>6929</v>
      </c>
      <c r="CW1055" s="66"/>
      <c r="CX1055" s="66">
        <f t="shared" si="1925"/>
        <v>0</v>
      </c>
      <c r="CY1055" s="40">
        <f t="shared" si="1859"/>
        <v>176.95999999999822</v>
      </c>
      <c r="CZ1055" s="65"/>
      <c r="DA1055" s="66">
        <f t="shared" ref="DA1055:DA1081" si="1957">IF(OR(D1055="NPP6AUZDB-BK001M",D1055="NPP6AUZDB-WT005M",D1055="NPC6AUZDB-WT020C",D1055="NPP6AUZDB-WT002M",D1055="NPC6AUZDB-GY030C",D1055="NPC6AUZDB-WT030C",D1055="NPC6AUZDB-BL030C",D1055="NPC6AUZDB-YL050C",D1055="NPC6AUZDB-WT020C",D1055="NPC6AUZDB-BK002M",D1055="NPC6AUZDB-GN002M",D1055="NPC6AUZDB-OR002M",D1055="NPC6AUZDB-RD005M",D1055="NPC6AUZDB-RD025C",D1055="NPC6AUZDB-BL025C",D1055="NPC6AUZDB-YL025C",D1055="NPC6AUZDB-WT025C",D1055="NPC6AUZDB-GN001M",D1055="NPC6AUZDB-GY150C",D1055="NPC6AUZDB-YL015M",D1055="NPC6AUZDB-GY010M",D1055="NPC6AUZDB-GY001M",D1055="NPC6AUZDB-GY005M",D1055="NPC6AUZDB-YL003M",D1055="PC6AUZDB-YL002M",D1055="NPC6AUZDB-BL015M",D1055="NPC6AUZDB-WT007M",D1055="NPC6AUZDB-YL001M",D1055="NPC6AUZDB-GY002M",D1055="NPC6AUZDB-GN001M",D1055="NPC6AUZDB-BL150C",D1055="NPC6AUZDB-RD002M",D1055="NPC6AUZDB-RD005M",D1055="NPC6AUZDB-WT012M",D1055="NPC6AUZDB-GY020C",D1055="NPC6AUZDB-RD020C",D1055="NPC6AUZDB-WT050C",D1055="NPC6AUZDB-BL020M",D1055="NPC6AUZDB-BL002M",D1055="NPC6AUZDB-BL025C",D1055="NPC6AUZDB-GN025C",D1055="NPC6AUZDB-GY025C",D1055="NPC6AUZDB-RD025C",D1055="NPC6AUZDB-YL025C",D1055="NPC6AUZDA-GY001M",D1055="NPC6AUZDA-GY002M",D1055="NPC6AUZDA-GY003M",D1055="NPC6AUZDB-WT004M",D1055="NPC6AUZDB-WT006M",D1055="NPC6AUZDB-WT007M",D1055="NPC6AUZDB-WT025M",D1055="NPC6AUZDB-WT020M",D1055="NPC6AUZDB-GN002M",D1055="NPC6AUZDB-BL150C",D1055="NPC6AUZDB-YL002M",D1055="NPC6AUZDB-WT008M",D1055="NPC6AUZDB-BL250C",D1055="NPC6AUZDB-GN150C",D1055="NPC6AUZDB-OR001M",D1055="NPC6AUZDB-OR005M",D1055="NPC6AUZDB-WT007M",D1055="NPC6AUZDA-GY020M",D1055="NPC6AUZDB-RD003M",D1055="NPC6AUZDB-GN001M",D1055="NPC6AUZDB-RD001M",D1055="NPC6AUZDB-GN003M",D1055="NPC6AUZDB-GY003M",D1055="NPC6AUZDB-OR003M",D1055="NPC6AUZDB-WT025C",D1055="NPC6AUZDB-WT250C",D1055="NPC6AUZDB-BK003M",D1055="NPC6AUZDB-BK002M",D1055="NPC6AUZDB-BK001M",D1055="NPC6AUZDB-GN005M",D1055="NPC6AUZDB-WT750C",D1055="NPC6AUZDB-WT150C",D1055="NPC6AUZDB-BL005M",D1055="NPC6AUZDB-WT010M",D1055="NPC6AUZDB-WT015M",D1055="NPC6AUZDB-YL005M",D1055="NPC6AUZDB-WT010M",D1055="NPC6AUZDB-BL003M",D1055="NPC6AUZDB-BL007M",D1055="NPC6AUZDB-BL001M",D1055="NPC6AUZDB-WT005M",D1055="NPC6AUZDB-WT003M",D1055="NPC6AUZDB-WT002M",D1055="NPC6AUZDB-WT001M",),E1055*2,0)</f>
        <v>0</v>
      </c>
      <c r="DB1055" s="67">
        <f t="shared" si="1921"/>
        <v>48326</v>
      </c>
      <c r="DC1055" s="66"/>
      <c r="DD1055" s="66">
        <f t="shared" ref="DD1055:DD1081" si="1958">IF(OR(D1055="NPP6AUZDB-BK001M",D1055="NPP6AUZDB-WT005M",D1055="NPP6AUZDB-WT003M",D1055="NPP6AUZDB-WT002M",D1055="NPC6AUZDB-GY030C",D1055="NPC6AUZDB-WT030C",D1055="NPC6AUZDB-BL030C",D1055="NPC6AUZDB-YL050C",D1055="NPC6AUZDB-WT020C",D1055="NPC6AUZDB-BK002M",D1055="NPC6AUZDB-GN002M",D1055="NPC6AUZDB-OR002M",D1055="NPC6AUZDB-WT006M",D1055="NPC6AUZDB-RD005M",D1055="NPC6AUZDB-RD025C",D1055="NPC6AUZDB-BL025C",D1055="NPC6AUZDB-YL025C",D1055="NPC6AUZDB-WT025C",D1055="NPC6AUZDB-GY150C",D1055="NPC6AUZDB-YL015M",D1055="NPC6AUZDB-GY010M",D1055="NPC6AUZDB-GY001M",D1055="NPC6AUZDB-GY005M",D1055="NPC6AUZDB-YL003M",D1055="PC6AUZDB-YL002M",D1055="NPC6AUZDB-BL015M",D1055="NPC6AUZDB-WT007M",D1055="NPC6AUZDB-YL001M",D1055="NPC6AUZDB-GY002M",D1055="NPC6AUZDB-GN001M",D1055="NPC6AUZDB-BL150C",D1055="NPC6AUZDB-RD002M",D1055="NPC6AUZDB-RD005M",D1055="NPC6AUZDB-WT012M",D1055="NPC6AUZDB-GY020C",D1055="NPC6AUZDB-RD020C",D1055="NPC6AUZDB-WT050C",D1055="NPC6AUZDB-BL020M",D1055="NPC6AUZDB-BL002M",D1055="NPC6AUZDB-BL025C",D1055="NPC6AUZDB-GN025C",D1055="NPC6AUZDB-GY025C",D1055="NPC6AUZDB-RD025C",D1055="NPC6AUZDB-YL025C",D1055="NPC6AUZDA-GY001M",D1055="NPC6AUZDA-GY002M",D1055="NPC6AUZDA-GY003M",D1055="NPC6AUZDB-WT004M",D1055="NPC6AUZDB-WT006M",D1055="NPC6AUZDB-WT007M",D1055="NPC6AUZDB-WT025M",D1055="NPC6AUZDB-WT020M",D1055="NPC6AUZDB-GN002M",D1055="NPC6AUZDB-BL150C",D1055="NPC6AUZDB-YL002M",D1055="NPC6AUZDB-WT008M",D1055="NPC6AUZDB-BL250C",D1055="NPC6AUZDB-GN150C",D1055="NPC6AUZDB-OR001M",D1055="NPC6AUZDB-OR005M",D1055="NPC6AUZDB-WT007M",D1055="NPC6AUZDA-GY020M",D1055="NPC6AUZDB-RD003M",D1055="NPC6AUZDB-GN001M",D1055="NPC6AUZDB-RD001M",D1055="NPC6AUZDB-GN003M",D1055="NPC6AUZDB-GY003M",D1055="NPC6AUZDB-OR003M",D1055="NPC6AUZDB-WT025C",D1055="NPC6AUZDB-WT250C",D1055="NPC6AUZDB-BK003M",D1055="NPC6AUZDB-BK002M",D1055="NPC6AUZDB-BK001M",D1055="NPC6AUZDB-GN005M",D1055="NPC6AUZDB-WT750C",D1055="NPC6AUZDB-WT150C",D1055="NPC6AUZDB-BL005M",D1055="NPC6AUZDB-WT015M",D1055="NPC6AUZDB-YL005M",D1055="NPC6AUZDB-WT010M",D1055="NPC6AUZDB-BL003M",D1055="NPC6AUZDB-BL007M",D1055="NPC6AUZDB-BL001M",D1055="NPC6AUZDB-WT005M",D1055="NPC6AUZDB-WT003M",D1055="NPC6AUZDB-WT002M",D1055="NPC6AUZDB-WT001M",),E1055*2,0)</f>
        <v>0</v>
      </c>
      <c r="DE1055" s="67">
        <f t="shared" si="1922"/>
        <v>95097</v>
      </c>
      <c r="DF1055" s="66"/>
      <c r="DG1055" s="69">
        <f t="shared" ref="DG1055:DG1081" si="1959">IF(OR(D1055="NPP6AUZDB-WT003M",D1055="NPC06SZDB-WT004M",D1055="CO155E2-01C150",D1055="CO155E2-0CM002",D1055="CO155E2-08M020",D1055="CO155E2-06M002",D1055="NPC06SZDB-WT001M",D1055="CO155E2-08M007",D1055="CO17772-08M003",D1055="CO155E2-08M003",D1055="CO155E2-0MM001",D1055="CO155E2-0ZC750",D1055="CO155E2-09M008",D1055="CO155E2-09M015",D1055="CO155E2-08M010",D1055="CO155E2-08M015",D1055="CO155E2-08M001",D1055="CO155E2-0MM015",D1055="CO17772-0CM003",D1055="CO155E2-0MC050",D1055="CO155E2-0CM001",D1055="CO155E2-0CM007",D1055="CO155E2-08C050",D1055="NPC06SZDB-YL010M",D1055="NPC06SZDB-GY003M",D1055="NPC06SZDB-WT002M",D1055="NPC06SZDB-GY001M",D1055="NPC06SZDB-WT010M",D1055="NPC06SZDB-WT050C",D1055="NPC06SZDB-WT005M",D1055="NPC06SZDB-WT003M",D1055="CO155E2-08M005",D1055="CO155E2-08M002",D1055="CO155E2-08C150",D1055="CO155E2-07M010", D1055="CO155E2-0ZM015",D1055="CO155E2-0CM010",D1055="CO155E2-0CM015",D1055="CO155E2-01M010",D1055="CO17772-08C150",D1055="CO17772-08C050",D1055="NPC06SZDB-WT015M",D1055="NPC06SZDB-WT015M",D1055="NPC06SZDB-WT150C"),E1055,0)</f>
        <v>0</v>
      </c>
      <c r="DH1055" s="67">
        <f t="shared" si="1856"/>
        <v>441034</v>
      </c>
      <c r="DI1055" s="66"/>
      <c r="DJ1055" s="66">
        <f t="shared" ref="DJ1055:DJ1081" si="1960">IF(OR(D1055="CO17772-08C250",D1055="CO17772-08F004",D1055="CO17772-08F010",D1055="CO17772-08C750",D1055="CO17772-08C250",D1055="CO17772-08F002",D1055="CO17772-08M020",D1055="CO17772-08M010",D1055="CO17772-08M006",D1055="CO17772-08C050",D1055="CO17772-08C150",D1055="CO17772-08M007",D1055="CO17772-08M010",D1055=1644077,D1055="CO17772-08M001",D1055="CO17772-08M002",D1055="CO17772-08M003",D1055="CO17772-08M004",D1055="CO17772-08M005",D1055="CO17772-08M015",),E1055*(F1055+0.15),0)</f>
        <v>0</v>
      </c>
      <c r="DK1055" s="67">
        <f t="shared" si="1907"/>
        <v>3768</v>
      </c>
      <c r="DL1055" s="210"/>
      <c r="DM1055" s="206">
        <f t="shared" ref="DM1055:DM1118" si="1961">IF(D1055=2153276,E1055*(F1055+0.15),0)</f>
        <v>0</v>
      </c>
      <c r="DN1055" s="25">
        <f t="shared" si="1896"/>
        <v>0</v>
      </c>
      <c r="DO1055" s="5"/>
      <c r="DP1055" s="43">
        <f t="shared" ref="DP1055:DP1118" si="1962">IF(OR(D1055="CO17772-0CC050",D1055="CO17772-0CM015",D1055="CO17772-0CM007",D1055="CO17772-0CM005",D1055="CO17772-0CM007",D1055="CO17772-0CM007",D1055="CO17772-0CM010",D1055="CO17772-0CM003",D1055="CO17772-0MM015",D1055="CO17772-0CM002",D1055=959305,D1055="CO17772-0CM001",),E1055*(F1055+0.15),0)</f>
        <v>0</v>
      </c>
      <c r="DQ1055" s="27">
        <f t="shared" si="1908"/>
        <v>6819.5</v>
      </c>
      <c r="DR1055" s="5"/>
      <c r="DS1055" s="43">
        <f t="shared" ref="DS1055:DS1118" si="1963">IF(OR(D1055="CO17772-0ZM010",D1055="CO17772-0ZM002",D1055="CO17772-0ZM001",D1055="CO17772-0ZM005",D1055="CO17772-0ZM008",D1055=959308,),E1055*(F1055+0.15),0)</f>
        <v>0</v>
      </c>
      <c r="DT1055" s="27">
        <f t="shared" si="1909"/>
        <v>4846</v>
      </c>
      <c r="DU1055" s="5"/>
      <c r="DV1055" s="43">
        <f t="shared" ref="DV1055:DV1081" si="1964">IF(OR(D1055="CO17772-0MM003",D1055="CO17772-0MM001",D1055="CO17772-0MC150",D1055="CO17772-0MM005",D1055=959306,),E1055*(F1055+0.15),0)</f>
        <v>0</v>
      </c>
      <c r="DW1055" s="27">
        <f t="shared" si="1910"/>
        <v>4835</v>
      </c>
      <c r="DX1055" s="5"/>
      <c r="DY1055" s="22">
        <f t="shared" ref="DY1055:DY1081" si="1965">IF(OR(D1055="CO17772-09M001",D1055=959307,),E1055*(F1055+0.15),0)</f>
        <v>0</v>
      </c>
      <c r="DZ1055" s="25">
        <f t="shared" si="1911"/>
        <v>523</v>
      </c>
      <c r="EA1055" s="22"/>
      <c r="EB1055" s="22">
        <f t="shared" ref="EB1055:EB1081" si="1966">IF(OR(D1055="CO17772-01M001",),E1055*(F1055+0.15),0)</f>
        <v>0</v>
      </c>
      <c r="EC1055" s="28">
        <f t="shared" si="1912"/>
        <v>369</v>
      </c>
      <c r="ED1055" s="5"/>
      <c r="EE1055" s="43">
        <f t="shared" ref="EE1055:EE1081" si="1967">IF(OR(CA1055="CO17772-07M015",D1055="CO17772-07M007",D1055="CO17772-07M001",D1055="CO17772-07M001",D1055=959309,),E1055*(F1055+0.15),0)</f>
        <v>0</v>
      </c>
      <c r="EF1055" s="27">
        <f t="shared" si="1913"/>
        <v>4769</v>
      </c>
      <c r="EG1055" s="66"/>
      <c r="EH1055" s="66">
        <f t="shared" ref="EH1055:EH1081" si="1968">IF(OR(D1055="CO17772-0MM003",D1055="CO17772-0ZM010",D1055="CO17772-07M007",D1055="CO17772-0ZM002",D1055="CO17772-01M001",D1055="CO17772-0CC050",D1055="CO17772-0CM015",D1055="CO17772-08F004",D1055="CO17772-08F010",D1055="CO17772-08C750",D1055="CO17772-08C250",D1055="CO17772-07M001",D1055="CO17772-09M001",D1055="CO17772-0ZM001",D1055="CO17772-0MM001",D1055="CO17772-08F002",D1055="CO17772-0ZM008",D1055="CO17772-0ZM005",D1055="CO17772-0CM005",D1055="CO17772-0CM007",D1055="CO17772-08M020",D1055="CO17772-0MC150",D1055="CO17772-08M006",D1055="CO17772-08C050",D1055="CO17772-0CM007",D1055="CO17772-0CM010",D1055="CO17772-0CM003",D1055="CO17772-08C150",D1055="CO17772-08M007",D1055="CO17772-0MM005",D1055="CO17772-0MM015",D1055="CO17772-0CM002",D1055="CO17772-0CM001",D1055="CO17772-08M010",D1055="CO17772-08M001",D1055="CO17772-08M002",D1055="CO17772-08M003",D1055="CO17772-08M004",D1055="CO17772-08M015",D1055=959308,D1055=959305,D1055=959306,D1055=959307,D1055=959309,D1055=1644077,D1055="CO17772-08M005",),E1055*2,0)</f>
        <v>0</v>
      </c>
      <c r="EI1055" s="67">
        <f t="shared" si="1914"/>
        <v>22617</v>
      </c>
      <c r="EJ1055" s="66"/>
      <c r="EK1055" s="66">
        <f t="shared" si="1930"/>
        <v>0</v>
      </c>
      <c r="EL1055" s="67">
        <f t="shared" si="1915"/>
        <v>21247</v>
      </c>
      <c r="EM1055" s="110">
        <f t="shared" si="1931"/>
        <v>237977.92373876003</v>
      </c>
    </row>
    <row r="1056" spans="1:143" s="36" customFormat="1" ht="11.25" customHeight="1" x14ac:dyDescent="0.25">
      <c r="A1056" s="187">
        <v>46179</v>
      </c>
      <c r="B1056" s="187"/>
      <c r="C1056" s="347">
        <v>8005019064</v>
      </c>
      <c r="D1056" s="348" t="s">
        <v>38</v>
      </c>
      <c r="E1056" s="375">
        <v>30</v>
      </c>
      <c r="F1056" s="376">
        <v>5</v>
      </c>
      <c r="G1056" s="20">
        <v>191516042025</v>
      </c>
      <c r="H1056" s="66"/>
      <c r="I1056" s="41">
        <f t="shared" si="1934"/>
        <v>0</v>
      </c>
      <c r="J1056" s="48">
        <f t="shared" si="1874"/>
        <v>116093</v>
      </c>
      <c r="K1056" s="66"/>
      <c r="L1056" s="41">
        <f t="shared" si="1935"/>
        <v>0</v>
      </c>
      <c r="M1056" s="48">
        <f t="shared" si="1950"/>
        <v>7752</v>
      </c>
      <c r="N1056" s="66"/>
      <c r="O1056" s="41">
        <f t="shared" si="1936"/>
        <v>0</v>
      </c>
      <c r="P1056" s="48">
        <f t="shared" si="1877"/>
        <v>260136</v>
      </c>
      <c r="Q1056" s="66"/>
      <c r="R1056" s="66">
        <f t="shared" si="1854"/>
        <v>0</v>
      </c>
      <c r="S1056" s="67">
        <f t="shared" si="1878"/>
        <v>123612</v>
      </c>
      <c r="T1056" s="66"/>
      <c r="U1056" s="66">
        <f t="shared" si="1937"/>
        <v>0</v>
      </c>
      <c r="V1056" s="67">
        <f t="shared" si="1940"/>
        <v>121035.6</v>
      </c>
      <c r="W1056" s="136"/>
      <c r="X1056" s="69">
        <f t="shared" si="1891"/>
        <v>0</v>
      </c>
      <c r="Y1056" s="67">
        <f t="shared" si="1941"/>
        <v>6245</v>
      </c>
      <c r="Z1056" s="66"/>
      <c r="AA1056" s="68">
        <f t="shared" si="1926"/>
        <v>0</v>
      </c>
      <c r="AB1056" s="67">
        <f t="shared" si="1942"/>
        <v>5897</v>
      </c>
      <c r="AC1056" s="66"/>
      <c r="AD1056" s="66">
        <f t="shared" si="1927"/>
        <v>0</v>
      </c>
      <c r="AE1056" s="67">
        <f t="shared" si="1943"/>
        <v>3738</v>
      </c>
      <c r="AF1056" s="66"/>
      <c r="AG1056" s="78">
        <f t="shared" si="1928"/>
        <v>0</v>
      </c>
      <c r="AH1056" s="79">
        <f t="shared" si="1944"/>
        <v>4534.5</v>
      </c>
      <c r="AI1056" s="66"/>
      <c r="AJ1056" s="68">
        <f t="shared" si="1861"/>
        <v>0</v>
      </c>
      <c r="AK1056" s="67">
        <f t="shared" si="1945"/>
        <v>22013</v>
      </c>
      <c r="AL1056" s="66"/>
      <c r="AM1056" s="68">
        <f t="shared" si="1929"/>
        <v>0</v>
      </c>
      <c r="AN1056" s="67">
        <f t="shared" si="1946"/>
        <v>8763.02</v>
      </c>
      <c r="AO1056" s="66"/>
      <c r="AP1056" s="68">
        <f t="shared" si="1892"/>
        <v>0</v>
      </c>
      <c r="AQ1056" s="67">
        <f t="shared" si="1947"/>
        <v>80645</v>
      </c>
      <c r="AR1056" s="66"/>
      <c r="AS1056" s="68">
        <f t="shared" si="1951"/>
        <v>0</v>
      </c>
      <c r="AT1056" s="67">
        <f t="shared" si="1948"/>
        <v>2020</v>
      </c>
      <c r="AU1056" s="66"/>
      <c r="AV1056" s="66">
        <f t="shared" si="1897"/>
        <v>0</v>
      </c>
      <c r="AW1056" s="42">
        <f t="shared" si="1871"/>
        <v>1336.8000000000013</v>
      </c>
      <c r="AX1056" s="66"/>
      <c r="AY1056" s="66">
        <f t="shared" si="1889"/>
        <v>0</v>
      </c>
      <c r="AZ1056" s="67">
        <f t="shared" si="1890"/>
        <v>1152.0999999999999</v>
      </c>
      <c r="BA1056" s="66"/>
      <c r="BB1056" s="68">
        <f t="shared" si="1898"/>
        <v>0</v>
      </c>
      <c r="BC1056" s="67">
        <f t="shared" si="1899"/>
        <v>376.33999999999986</v>
      </c>
      <c r="BD1056" s="66"/>
      <c r="BE1056" s="68">
        <f t="shared" si="1887"/>
        <v>0</v>
      </c>
      <c r="BF1056" s="67">
        <f t="shared" si="1888"/>
        <v>3747.0200000000018</v>
      </c>
      <c r="BG1056" s="66"/>
      <c r="BH1056" s="68">
        <f t="shared" si="1916"/>
        <v>153.6</v>
      </c>
      <c r="BI1056" s="67">
        <f t="shared" si="1863"/>
        <v>25103.499999999985</v>
      </c>
      <c r="BJ1056" s="66"/>
      <c r="BK1056" s="68">
        <f t="shared" si="1952"/>
        <v>0</v>
      </c>
      <c r="BL1056" s="67">
        <f t="shared" si="1900"/>
        <v>3680.6000000000004</v>
      </c>
      <c r="BM1056" s="66"/>
      <c r="BN1056" s="68">
        <f t="shared" si="1901"/>
        <v>0</v>
      </c>
      <c r="BO1056" s="67">
        <f t="shared" si="1902"/>
        <v>3909.9000000000019</v>
      </c>
      <c r="BP1056" s="66"/>
      <c r="BQ1056" s="68">
        <f t="shared" si="1924"/>
        <v>0</v>
      </c>
      <c r="BR1056" s="67">
        <f t="shared" si="1864"/>
        <v>87138.329999999987</v>
      </c>
      <c r="BS1056" s="66"/>
      <c r="BT1056" s="66">
        <f t="shared" si="1932"/>
        <v>60</v>
      </c>
      <c r="BU1056" s="67">
        <f t="shared" si="1917"/>
        <v>48105</v>
      </c>
      <c r="BV1056" s="66"/>
      <c r="BW1056" s="66">
        <f t="shared" si="1949"/>
        <v>60</v>
      </c>
      <c r="BX1056" s="67">
        <f t="shared" si="1938"/>
        <v>46516</v>
      </c>
      <c r="BY1056" s="66"/>
      <c r="BZ1056" s="66">
        <f t="shared" si="1933"/>
        <v>60</v>
      </c>
      <c r="CA1056" s="67">
        <f t="shared" si="1919"/>
        <v>43585</v>
      </c>
      <c r="CB1056" s="66"/>
      <c r="CC1056" s="66">
        <f t="shared" si="1939"/>
        <v>0</v>
      </c>
      <c r="CD1056" s="67">
        <f t="shared" si="1855"/>
        <v>39403.839999999997</v>
      </c>
      <c r="CE1056" s="66"/>
      <c r="CF1056" s="66">
        <f t="shared" si="1858"/>
        <v>0</v>
      </c>
      <c r="CG1056" s="67">
        <f t="shared" si="1903"/>
        <v>3663.6999999999994</v>
      </c>
      <c r="CH1056" s="66"/>
      <c r="CI1056" s="66">
        <f t="shared" si="1953"/>
        <v>0</v>
      </c>
      <c r="CJ1056" s="67">
        <f t="shared" si="1920"/>
        <v>6757.8</v>
      </c>
      <c r="CK1056" s="66"/>
      <c r="CL1056" s="68">
        <f t="shared" si="1867"/>
        <v>0</v>
      </c>
      <c r="CM1056" s="79">
        <f t="shared" si="1904"/>
        <v>4847.4799999999996</v>
      </c>
      <c r="CN1056" s="66"/>
      <c r="CO1056" s="68">
        <f t="shared" si="1954"/>
        <v>0</v>
      </c>
      <c r="CP1056" s="79">
        <f t="shared" si="1905"/>
        <v>3955</v>
      </c>
      <c r="CQ1056" s="66"/>
      <c r="CR1056" s="68">
        <f t="shared" si="1955"/>
        <v>0</v>
      </c>
      <c r="CS1056" s="79">
        <f t="shared" si="1869"/>
        <v>5186</v>
      </c>
      <c r="CT1056" s="66"/>
      <c r="CU1056" s="68">
        <f t="shared" si="1956"/>
        <v>0</v>
      </c>
      <c r="CV1056" s="79">
        <f t="shared" si="1906"/>
        <v>6929</v>
      </c>
      <c r="CW1056" s="66"/>
      <c r="CX1056" s="66">
        <f t="shared" si="1925"/>
        <v>0</v>
      </c>
      <c r="CY1056" s="40">
        <f t="shared" si="1859"/>
        <v>176.95999999999822</v>
      </c>
      <c r="CZ1056" s="65"/>
      <c r="DA1056" s="66">
        <f t="shared" si="1957"/>
        <v>0</v>
      </c>
      <c r="DB1056" s="67">
        <f t="shared" si="1921"/>
        <v>48326</v>
      </c>
      <c r="DC1056" s="66"/>
      <c r="DD1056" s="66">
        <f t="shared" si="1958"/>
        <v>0</v>
      </c>
      <c r="DE1056" s="67">
        <f t="shared" si="1922"/>
        <v>95097</v>
      </c>
      <c r="DF1056" s="66"/>
      <c r="DG1056" s="69">
        <f t="shared" si="1959"/>
        <v>0</v>
      </c>
      <c r="DH1056" s="67">
        <f t="shared" si="1856"/>
        <v>441034</v>
      </c>
      <c r="DI1056" s="66"/>
      <c r="DJ1056" s="66">
        <f t="shared" si="1960"/>
        <v>0</v>
      </c>
      <c r="DK1056" s="67">
        <f t="shared" si="1907"/>
        <v>3768</v>
      </c>
      <c r="DL1056" s="210"/>
      <c r="DM1056" s="206">
        <f t="shared" si="1961"/>
        <v>0</v>
      </c>
      <c r="DN1056" s="25">
        <f t="shared" si="1896"/>
        <v>0</v>
      </c>
      <c r="DO1056" s="5"/>
      <c r="DP1056" s="43">
        <f t="shared" si="1962"/>
        <v>0</v>
      </c>
      <c r="DQ1056" s="27">
        <f t="shared" si="1908"/>
        <v>6819.5</v>
      </c>
      <c r="DR1056" s="5"/>
      <c r="DS1056" s="43">
        <f t="shared" si="1963"/>
        <v>0</v>
      </c>
      <c r="DT1056" s="27">
        <f t="shared" si="1909"/>
        <v>4846</v>
      </c>
      <c r="DU1056" s="5"/>
      <c r="DV1056" s="43">
        <f t="shared" si="1964"/>
        <v>0</v>
      </c>
      <c r="DW1056" s="27">
        <f t="shared" si="1910"/>
        <v>4835</v>
      </c>
      <c r="DX1056" s="5"/>
      <c r="DY1056" s="22">
        <f t="shared" si="1965"/>
        <v>0</v>
      </c>
      <c r="DZ1056" s="25">
        <f t="shared" si="1911"/>
        <v>523</v>
      </c>
      <c r="EA1056" s="22"/>
      <c r="EB1056" s="22">
        <f t="shared" si="1966"/>
        <v>0</v>
      </c>
      <c r="EC1056" s="28">
        <f t="shared" si="1912"/>
        <v>369</v>
      </c>
      <c r="ED1056" s="5"/>
      <c r="EE1056" s="43">
        <f t="shared" si="1967"/>
        <v>0</v>
      </c>
      <c r="EF1056" s="27">
        <f t="shared" si="1913"/>
        <v>4769</v>
      </c>
      <c r="EG1056" s="66"/>
      <c r="EH1056" s="66">
        <f t="shared" si="1968"/>
        <v>0</v>
      </c>
      <c r="EI1056" s="67">
        <f t="shared" si="1914"/>
        <v>22617</v>
      </c>
      <c r="EJ1056" s="66"/>
      <c r="EK1056" s="66">
        <f t="shared" si="1930"/>
        <v>0</v>
      </c>
      <c r="EL1056" s="67">
        <f t="shared" si="1915"/>
        <v>21247</v>
      </c>
      <c r="EM1056" s="110">
        <f t="shared" si="1931"/>
        <v>237873.51525875999</v>
      </c>
    </row>
    <row r="1057" spans="1:143" s="36" customFormat="1" ht="11.25" customHeight="1" x14ac:dyDescent="0.25">
      <c r="A1057" s="159">
        <v>46179</v>
      </c>
      <c r="B1057" s="11"/>
      <c r="C1057" s="347">
        <v>8005019066</v>
      </c>
      <c r="D1057" s="348" t="s">
        <v>79</v>
      </c>
      <c r="E1057" s="375">
        <v>20</v>
      </c>
      <c r="F1057" s="376">
        <v>15</v>
      </c>
      <c r="G1057" s="20">
        <v>191516041943</v>
      </c>
      <c r="H1057" s="66"/>
      <c r="I1057" s="41">
        <f t="shared" si="1934"/>
        <v>0</v>
      </c>
      <c r="J1057" s="48">
        <f t="shared" si="1874"/>
        <v>116093</v>
      </c>
      <c r="K1057" s="66"/>
      <c r="L1057" s="41">
        <f t="shared" si="1935"/>
        <v>0</v>
      </c>
      <c r="M1057" s="48">
        <f t="shared" si="1950"/>
        <v>7752</v>
      </c>
      <c r="N1057" s="66"/>
      <c r="O1057" s="41">
        <f t="shared" si="1936"/>
        <v>0</v>
      </c>
      <c r="P1057" s="48">
        <f t="shared" si="1877"/>
        <v>260136</v>
      </c>
      <c r="Q1057" s="66"/>
      <c r="R1057" s="66">
        <f t="shared" si="1854"/>
        <v>0</v>
      </c>
      <c r="S1057" s="67">
        <f t="shared" si="1878"/>
        <v>123612</v>
      </c>
      <c r="T1057" s="66"/>
      <c r="U1057" s="66">
        <f t="shared" si="1937"/>
        <v>0</v>
      </c>
      <c r="V1057" s="67">
        <f t="shared" si="1940"/>
        <v>121035.6</v>
      </c>
      <c r="W1057" s="136"/>
      <c r="X1057" s="69">
        <f t="shared" si="1891"/>
        <v>0</v>
      </c>
      <c r="Y1057" s="67">
        <f t="shared" si="1941"/>
        <v>6245</v>
      </c>
      <c r="Z1057" s="66"/>
      <c r="AA1057" s="68">
        <f t="shared" si="1926"/>
        <v>0</v>
      </c>
      <c r="AB1057" s="67">
        <f t="shared" si="1942"/>
        <v>5897</v>
      </c>
      <c r="AC1057" s="66"/>
      <c r="AD1057" s="66">
        <f t="shared" si="1927"/>
        <v>0</v>
      </c>
      <c r="AE1057" s="67">
        <f t="shared" si="1943"/>
        <v>3738</v>
      </c>
      <c r="AF1057" s="66"/>
      <c r="AG1057" s="78">
        <f t="shared" si="1928"/>
        <v>0</v>
      </c>
      <c r="AH1057" s="79">
        <f t="shared" si="1944"/>
        <v>4534.5</v>
      </c>
      <c r="AI1057" s="66"/>
      <c r="AJ1057" s="68">
        <f t="shared" si="1861"/>
        <v>0</v>
      </c>
      <c r="AK1057" s="67">
        <f t="shared" si="1945"/>
        <v>22013</v>
      </c>
      <c r="AL1057" s="66"/>
      <c r="AM1057" s="68">
        <f t="shared" si="1929"/>
        <v>0</v>
      </c>
      <c r="AN1057" s="67">
        <f t="shared" si="1946"/>
        <v>8763.02</v>
      </c>
      <c r="AO1057" s="66"/>
      <c r="AP1057" s="68">
        <f t="shared" si="1892"/>
        <v>0</v>
      </c>
      <c r="AQ1057" s="67">
        <f t="shared" si="1947"/>
        <v>80645</v>
      </c>
      <c r="AR1057" s="66"/>
      <c r="AS1057" s="68">
        <f t="shared" si="1951"/>
        <v>0</v>
      </c>
      <c r="AT1057" s="67">
        <f t="shared" si="1948"/>
        <v>2020</v>
      </c>
      <c r="AU1057" s="66"/>
      <c r="AV1057" s="66">
        <f t="shared" si="1897"/>
        <v>0</v>
      </c>
      <c r="AW1057" s="42">
        <f t="shared" si="1871"/>
        <v>1336.8000000000013</v>
      </c>
      <c r="AX1057" s="66"/>
      <c r="AY1057" s="66">
        <f t="shared" si="1889"/>
        <v>0</v>
      </c>
      <c r="AZ1057" s="67">
        <f t="shared" si="1890"/>
        <v>1152.0999999999999</v>
      </c>
      <c r="BA1057" s="66"/>
      <c r="BB1057" s="68">
        <f t="shared" si="1898"/>
        <v>0</v>
      </c>
      <c r="BC1057" s="67">
        <f t="shared" si="1899"/>
        <v>376.33999999999986</v>
      </c>
      <c r="BD1057" s="66"/>
      <c r="BE1057" s="68">
        <f t="shared" si="1887"/>
        <v>0</v>
      </c>
      <c r="BF1057" s="67">
        <f t="shared" si="1888"/>
        <v>3747.0200000000018</v>
      </c>
      <c r="BG1057" s="66"/>
      <c r="BH1057" s="68">
        <f t="shared" si="1916"/>
        <v>302.39999999999998</v>
      </c>
      <c r="BI1057" s="67">
        <f t="shared" si="1863"/>
        <v>24801.099999999984</v>
      </c>
      <c r="BJ1057" s="66"/>
      <c r="BK1057" s="68">
        <f t="shared" si="1952"/>
        <v>0</v>
      </c>
      <c r="BL1057" s="67">
        <f t="shared" si="1900"/>
        <v>3680.6000000000004</v>
      </c>
      <c r="BM1057" s="66"/>
      <c r="BN1057" s="68">
        <f t="shared" si="1901"/>
        <v>0</v>
      </c>
      <c r="BO1057" s="67">
        <f t="shared" si="1902"/>
        <v>3909.9000000000019</v>
      </c>
      <c r="BP1057" s="66"/>
      <c r="BQ1057" s="68">
        <f t="shared" si="1924"/>
        <v>0</v>
      </c>
      <c r="BR1057" s="67">
        <f t="shared" si="1864"/>
        <v>87138.329999999987</v>
      </c>
      <c r="BS1057" s="66"/>
      <c r="BT1057" s="66">
        <f t="shared" si="1932"/>
        <v>40</v>
      </c>
      <c r="BU1057" s="67">
        <f t="shared" si="1917"/>
        <v>48065</v>
      </c>
      <c r="BV1057" s="66"/>
      <c r="BW1057" s="66">
        <f t="shared" si="1949"/>
        <v>40</v>
      </c>
      <c r="BX1057" s="67">
        <f t="shared" si="1938"/>
        <v>46476</v>
      </c>
      <c r="BY1057" s="66"/>
      <c r="BZ1057" s="66">
        <f t="shared" si="1933"/>
        <v>40</v>
      </c>
      <c r="CA1057" s="67">
        <f t="shared" si="1919"/>
        <v>43545</v>
      </c>
      <c r="CB1057" s="66"/>
      <c r="CC1057" s="66">
        <f t="shared" si="1939"/>
        <v>0</v>
      </c>
      <c r="CD1057" s="67">
        <f t="shared" si="1855"/>
        <v>39403.839999999997</v>
      </c>
      <c r="CE1057" s="66"/>
      <c r="CF1057" s="66">
        <f t="shared" si="1858"/>
        <v>0</v>
      </c>
      <c r="CG1057" s="67">
        <f t="shared" si="1903"/>
        <v>3663.6999999999994</v>
      </c>
      <c r="CH1057" s="66"/>
      <c r="CI1057" s="66">
        <f t="shared" si="1953"/>
        <v>0</v>
      </c>
      <c r="CJ1057" s="67">
        <f t="shared" si="1920"/>
        <v>6757.8</v>
      </c>
      <c r="CK1057" s="66"/>
      <c r="CL1057" s="68">
        <f t="shared" si="1867"/>
        <v>0</v>
      </c>
      <c r="CM1057" s="79">
        <f t="shared" si="1904"/>
        <v>4847.4799999999996</v>
      </c>
      <c r="CN1057" s="66"/>
      <c r="CO1057" s="68">
        <f t="shared" si="1954"/>
        <v>0</v>
      </c>
      <c r="CP1057" s="79">
        <f t="shared" si="1905"/>
        <v>3955</v>
      </c>
      <c r="CQ1057" s="66"/>
      <c r="CR1057" s="68">
        <f t="shared" si="1955"/>
        <v>0</v>
      </c>
      <c r="CS1057" s="79">
        <f t="shared" si="1869"/>
        <v>5186</v>
      </c>
      <c r="CT1057" s="66"/>
      <c r="CU1057" s="68">
        <f t="shared" si="1956"/>
        <v>0</v>
      </c>
      <c r="CV1057" s="79">
        <f t="shared" si="1906"/>
        <v>6929</v>
      </c>
      <c r="CW1057" s="66"/>
      <c r="CX1057" s="66">
        <f t="shared" si="1925"/>
        <v>0</v>
      </c>
      <c r="CY1057" s="40">
        <f t="shared" si="1859"/>
        <v>176.95999999999822</v>
      </c>
      <c r="CZ1057" s="65"/>
      <c r="DA1057" s="66">
        <f t="shared" si="1957"/>
        <v>0</v>
      </c>
      <c r="DB1057" s="67">
        <f t="shared" si="1921"/>
        <v>48326</v>
      </c>
      <c r="DC1057" s="66"/>
      <c r="DD1057" s="66">
        <f t="shared" si="1958"/>
        <v>0</v>
      </c>
      <c r="DE1057" s="67">
        <f t="shared" si="1922"/>
        <v>95097</v>
      </c>
      <c r="DF1057" s="66"/>
      <c r="DG1057" s="69">
        <f t="shared" si="1959"/>
        <v>0</v>
      </c>
      <c r="DH1057" s="67">
        <f t="shared" si="1856"/>
        <v>441034</v>
      </c>
      <c r="DI1057" s="66"/>
      <c r="DJ1057" s="66">
        <f t="shared" si="1960"/>
        <v>0</v>
      </c>
      <c r="DK1057" s="67">
        <f t="shared" si="1907"/>
        <v>3768</v>
      </c>
      <c r="DL1057" s="210"/>
      <c r="DM1057" s="206">
        <f t="shared" si="1961"/>
        <v>0</v>
      </c>
      <c r="DN1057" s="25">
        <f t="shared" si="1896"/>
        <v>0</v>
      </c>
      <c r="DO1057" s="5"/>
      <c r="DP1057" s="43">
        <f t="shared" si="1962"/>
        <v>0</v>
      </c>
      <c r="DQ1057" s="27">
        <f t="shared" si="1908"/>
        <v>6819.5</v>
      </c>
      <c r="DR1057" s="5"/>
      <c r="DS1057" s="43">
        <f t="shared" si="1963"/>
        <v>0</v>
      </c>
      <c r="DT1057" s="27">
        <f t="shared" si="1909"/>
        <v>4846</v>
      </c>
      <c r="DU1057" s="5"/>
      <c r="DV1057" s="43">
        <f t="shared" si="1964"/>
        <v>0</v>
      </c>
      <c r="DW1057" s="27">
        <f t="shared" si="1910"/>
        <v>4835</v>
      </c>
      <c r="DX1057" s="5"/>
      <c r="DY1057" s="22">
        <f t="shared" si="1965"/>
        <v>0</v>
      </c>
      <c r="DZ1057" s="25">
        <f t="shared" si="1911"/>
        <v>523</v>
      </c>
      <c r="EA1057" s="22"/>
      <c r="EB1057" s="22">
        <f t="shared" si="1966"/>
        <v>0</v>
      </c>
      <c r="EC1057" s="28">
        <f t="shared" si="1912"/>
        <v>369</v>
      </c>
      <c r="ED1057" s="5"/>
      <c r="EE1057" s="43">
        <f t="shared" si="1967"/>
        <v>0</v>
      </c>
      <c r="EF1057" s="27">
        <f t="shared" si="1913"/>
        <v>4769</v>
      </c>
      <c r="EG1057" s="66"/>
      <c r="EH1057" s="66">
        <f t="shared" si="1968"/>
        <v>0</v>
      </c>
      <c r="EI1057" s="67">
        <f t="shared" si="1914"/>
        <v>22617</v>
      </c>
      <c r="EJ1057" s="66"/>
      <c r="EK1057" s="66">
        <f t="shared" si="1930"/>
        <v>0</v>
      </c>
      <c r="EL1057" s="67">
        <f t="shared" si="1915"/>
        <v>21247</v>
      </c>
      <c r="EM1057" s="110">
        <f t="shared" si="1931"/>
        <v>237815.33477876001</v>
      </c>
    </row>
    <row r="1058" spans="1:143" s="36" customFormat="1" ht="11.25" customHeight="1" x14ac:dyDescent="0.25">
      <c r="A1058" s="11">
        <v>46179</v>
      </c>
      <c r="B1058" s="11"/>
      <c r="C1058" s="347">
        <v>8005019065</v>
      </c>
      <c r="D1058" s="348" t="s">
        <v>73</v>
      </c>
      <c r="E1058" s="375">
        <v>20</v>
      </c>
      <c r="F1058" s="376">
        <v>8</v>
      </c>
      <c r="G1058" s="20">
        <v>191516041998</v>
      </c>
      <c r="H1058" s="66"/>
      <c r="I1058" s="41">
        <f t="shared" si="1934"/>
        <v>0</v>
      </c>
      <c r="J1058" s="48">
        <f t="shared" si="1874"/>
        <v>116093</v>
      </c>
      <c r="K1058" s="66"/>
      <c r="L1058" s="41">
        <f t="shared" si="1935"/>
        <v>0</v>
      </c>
      <c r="M1058" s="48">
        <f t="shared" si="1950"/>
        <v>7752</v>
      </c>
      <c r="N1058" s="66"/>
      <c r="O1058" s="41">
        <f t="shared" si="1936"/>
        <v>0</v>
      </c>
      <c r="P1058" s="48">
        <f t="shared" si="1877"/>
        <v>260136</v>
      </c>
      <c r="Q1058" s="66"/>
      <c r="R1058" s="66">
        <f t="shared" si="1854"/>
        <v>0</v>
      </c>
      <c r="S1058" s="67">
        <f t="shared" si="1878"/>
        <v>123612</v>
      </c>
      <c r="T1058" s="66"/>
      <c r="U1058" s="66">
        <f t="shared" si="1937"/>
        <v>0</v>
      </c>
      <c r="V1058" s="67">
        <f t="shared" si="1940"/>
        <v>121035.6</v>
      </c>
      <c r="W1058" s="136"/>
      <c r="X1058" s="69">
        <f t="shared" si="1891"/>
        <v>0</v>
      </c>
      <c r="Y1058" s="67">
        <f t="shared" si="1941"/>
        <v>6245</v>
      </c>
      <c r="Z1058" s="66"/>
      <c r="AA1058" s="68">
        <f t="shared" si="1926"/>
        <v>0</v>
      </c>
      <c r="AB1058" s="67">
        <f t="shared" si="1942"/>
        <v>5897</v>
      </c>
      <c r="AC1058" s="66"/>
      <c r="AD1058" s="66">
        <f t="shared" si="1927"/>
        <v>0</v>
      </c>
      <c r="AE1058" s="67">
        <f t="shared" si="1943"/>
        <v>3738</v>
      </c>
      <c r="AF1058" s="66"/>
      <c r="AG1058" s="78">
        <f t="shared" si="1928"/>
        <v>0</v>
      </c>
      <c r="AH1058" s="79">
        <f t="shared" si="1944"/>
        <v>4534.5</v>
      </c>
      <c r="AI1058" s="66"/>
      <c r="AJ1058" s="68">
        <f t="shared" si="1861"/>
        <v>0</v>
      </c>
      <c r="AK1058" s="67">
        <f t="shared" si="1945"/>
        <v>22013</v>
      </c>
      <c r="AL1058" s="66"/>
      <c r="AM1058" s="68">
        <f t="shared" si="1929"/>
        <v>0</v>
      </c>
      <c r="AN1058" s="67">
        <f t="shared" si="1946"/>
        <v>8763.02</v>
      </c>
      <c r="AO1058" s="66"/>
      <c r="AP1058" s="68">
        <f t="shared" si="1892"/>
        <v>0</v>
      </c>
      <c r="AQ1058" s="67">
        <f t="shared" si="1947"/>
        <v>80645</v>
      </c>
      <c r="AR1058" s="66"/>
      <c r="AS1058" s="68">
        <f t="shared" si="1951"/>
        <v>0</v>
      </c>
      <c r="AT1058" s="67">
        <f t="shared" si="1948"/>
        <v>2020</v>
      </c>
      <c r="AU1058" s="66"/>
      <c r="AV1058" s="66">
        <f t="shared" si="1897"/>
        <v>0</v>
      </c>
      <c r="AW1058" s="42">
        <f t="shared" si="1871"/>
        <v>1336.8000000000013</v>
      </c>
      <c r="AX1058" s="66"/>
      <c r="AY1058" s="66">
        <f t="shared" si="1889"/>
        <v>0</v>
      </c>
      <c r="AZ1058" s="67">
        <f t="shared" si="1890"/>
        <v>1152.0999999999999</v>
      </c>
      <c r="BA1058" s="66"/>
      <c r="BB1058" s="68">
        <f t="shared" si="1898"/>
        <v>0</v>
      </c>
      <c r="BC1058" s="67">
        <f t="shared" si="1899"/>
        <v>376.33999999999986</v>
      </c>
      <c r="BD1058" s="66"/>
      <c r="BE1058" s="68">
        <f t="shared" si="1887"/>
        <v>0</v>
      </c>
      <c r="BF1058" s="67">
        <f t="shared" si="1888"/>
        <v>3747.0200000000018</v>
      </c>
      <c r="BG1058" s="66"/>
      <c r="BH1058" s="68">
        <f t="shared" si="1916"/>
        <v>162.39999999999998</v>
      </c>
      <c r="BI1058" s="67">
        <f t="shared" si="1863"/>
        <v>24638.699999999983</v>
      </c>
      <c r="BJ1058" s="66"/>
      <c r="BK1058" s="68">
        <f t="shared" si="1952"/>
        <v>0</v>
      </c>
      <c r="BL1058" s="67">
        <f t="shared" si="1900"/>
        <v>3680.6000000000004</v>
      </c>
      <c r="BM1058" s="66"/>
      <c r="BN1058" s="68">
        <f t="shared" si="1901"/>
        <v>0</v>
      </c>
      <c r="BO1058" s="67">
        <f t="shared" si="1902"/>
        <v>3909.9000000000019</v>
      </c>
      <c r="BP1058" s="66"/>
      <c r="BQ1058" s="68">
        <f t="shared" si="1924"/>
        <v>0</v>
      </c>
      <c r="BR1058" s="67">
        <f t="shared" si="1864"/>
        <v>87138.329999999987</v>
      </c>
      <c r="BS1058" s="66"/>
      <c r="BT1058" s="66">
        <f t="shared" si="1932"/>
        <v>40</v>
      </c>
      <c r="BU1058" s="67">
        <f t="shared" si="1917"/>
        <v>48025</v>
      </c>
      <c r="BV1058" s="66"/>
      <c r="BW1058" s="66">
        <f t="shared" si="1949"/>
        <v>40</v>
      </c>
      <c r="BX1058" s="67">
        <f t="shared" si="1938"/>
        <v>46436</v>
      </c>
      <c r="BY1058" s="66"/>
      <c r="BZ1058" s="66">
        <f t="shared" si="1933"/>
        <v>40</v>
      </c>
      <c r="CA1058" s="67">
        <f t="shared" si="1919"/>
        <v>43505</v>
      </c>
      <c r="CB1058" s="66"/>
      <c r="CC1058" s="66">
        <f t="shared" si="1939"/>
        <v>0</v>
      </c>
      <c r="CD1058" s="67">
        <f t="shared" si="1855"/>
        <v>39403.839999999997</v>
      </c>
      <c r="CE1058" s="66"/>
      <c r="CF1058" s="66">
        <f t="shared" si="1858"/>
        <v>0</v>
      </c>
      <c r="CG1058" s="67">
        <f t="shared" si="1903"/>
        <v>3663.6999999999994</v>
      </c>
      <c r="CH1058" s="66"/>
      <c r="CI1058" s="66">
        <f t="shared" si="1953"/>
        <v>0</v>
      </c>
      <c r="CJ1058" s="67">
        <f t="shared" si="1920"/>
        <v>6757.8</v>
      </c>
      <c r="CK1058" s="66"/>
      <c r="CL1058" s="68">
        <f t="shared" si="1867"/>
        <v>0</v>
      </c>
      <c r="CM1058" s="79">
        <f t="shared" si="1904"/>
        <v>4847.4799999999996</v>
      </c>
      <c r="CN1058" s="66"/>
      <c r="CO1058" s="68">
        <f t="shared" si="1954"/>
        <v>0</v>
      </c>
      <c r="CP1058" s="79">
        <f t="shared" si="1905"/>
        <v>3955</v>
      </c>
      <c r="CQ1058" s="66"/>
      <c r="CR1058" s="68">
        <f t="shared" si="1955"/>
        <v>0</v>
      </c>
      <c r="CS1058" s="79">
        <f t="shared" si="1869"/>
        <v>5186</v>
      </c>
      <c r="CT1058" s="66"/>
      <c r="CU1058" s="68">
        <f t="shared" si="1956"/>
        <v>0</v>
      </c>
      <c r="CV1058" s="79">
        <f t="shared" si="1906"/>
        <v>6929</v>
      </c>
      <c r="CW1058" s="66"/>
      <c r="CX1058" s="66">
        <f t="shared" si="1925"/>
        <v>0</v>
      </c>
      <c r="CY1058" s="40">
        <f t="shared" si="1859"/>
        <v>176.95999999999822</v>
      </c>
      <c r="CZ1058" s="65"/>
      <c r="DA1058" s="66">
        <f t="shared" si="1957"/>
        <v>0</v>
      </c>
      <c r="DB1058" s="67">
        <f t="shared" si="1921"/>
        <v>48326</v>
      </c>
      <c r="DC1058" s="66"/>
      <c r="DD1058" s="66">
        <f t="shared" si="1958"/>
        <v>0</v>
      </c>
      <c r="DE1058" s="67">
        <f t="shared" si="1922"/>
        <v>95097</v>
      </c>
      <c r="DF1058" s="66"/>
      <c r="DG1058" s="69">
        <f t="shared" si="1959"/>
        <v>0</v>
      </c>
      <c r="DH1058" s="67">
        <f t="shared" si="1856"/>
        <v>441034</v>
      </c>
      <c r="DI1058" s="66"/>
      <c r="DJ1058" s="66">
        <f t="shared" si="1960"/>
        <v>0</v>
      </c>
      <c r="DK1058" s="67">
        <f t="shared" si="1907"/>
        <v>3768</v>
      </c>
      <c r="DL1058" s="210"/>
      <c r="DM1058" s="206">
        <f t="shared" si="1961"/>
        <v>0</v>
      </c>
      <c r="DN1058" s="25">
        <f t="shared" si="1896"/>
        <v>0</v>
      </c>
      <c r="DO1058" s="5"/>
      <c r="DP1058" s="43">
        <f t="shared" si="1962"/>
        <v>0</v>
      </c>
      <c r="DQ1058" s="27">
        <f t="shared" si="1908"/>
        <v>6819.5</v>
      </c>
      <c r="DR1058" s="5"/>
      <c r="DS1058" s="43">
        <f t="shared" si="1963"/>
        <v>0</v>
      </c>
      <c r="DT1058" s="27">
        <f t="shared" si="1909"/>
        <v>4846</v>
      </c>
      <c r="DU1058" s="5"/>
      <c r="DV1058" s="43">
        <f t="shared" si="1964"/>
        <v>0</v>
      </c>
      <c r="DW1058" s="27">
        <f t="shared" si="1910"/>
        <v>4835</v>
      </c>
      <c r="DX1058" s="5"/>
      <c r="DY1058" s="22">
        <f t="shared" si="1965"/>
        <v>0</v>
      </c>
      <c r="DZ1058" s="25">
        <f t="shared" si="1911"/>
        <v>523</v>
      </c>
      <c r="EA1058" s="22"/>
      <c r="EB1058" s="22">
        <f t="shared" si="1966"/>
        <v>0</v>
      </c>
      <c r="EC1058" s="28">
        <f t="shared" si="1912"/>
        <v>369</v>
      </c>
      <c r="ED1058" s="5"/>
      <c r="EE1058" s="43">
        <f t="shared" si="1967"/>
        <v>0</v>
      </c>
      <c r="EF1058" s="27">
        <f t="shared" si="1913"/>
        <v>4769</v>
      </c>
      <c r="EG1058" s="66"/>
      <c r="EH1058" s="66">
        <f t="shared" si="1968"/>
        <v>0</v>
      </c>
      <c r="EI1058" s="67">
        <f t="shared" si="1914"/>
        <v>22617</v>
      </c>
      <c r="EJ1058" s="66"/>
      <c r="EK1058" s="66">
        <f t="shared" si="1930"/>
        <v>0</v>
      </c>
      <c r="EL1058" s="67">
        <f t="shared" si="1915"/>
        <v>21247</v>
      </c>
      <c r="EM1058" s="110">
        <f t="shared" si="1931"/>
        <v>237639.53377876003</v>
      </c>
    </row>
    <row r="1059" spans="1:143" s="36" customFormat="1" ht="11.25" customHeight="1" x14ac:dyDescent="0.25">
      <c r="A1059" s="11">
        <v>46179</v>
      </c>
      <c r="B1059" s="11"/>
      <c r="C1059" s="347">
        <v>8005019111</v>
      </c>
      <c r="D1059" s="348" t="s">
        <v>289</v>
      </c>
      <c r="E1059" s="375">
        <v>250</v>
      </c>
      <c r="F1059" s="376">
        <v>2</v>
      </c>
      <c r="G1059" s="20"/>
      <c r="H1059" s="66"/>
      <c r="I1059" s="41">
        <f t="shared" si="1934"/>
        <v>0</v>
      </c>
      <c r="J1059" s="48">
        <f t="shared" si="1874"/>
        <v>116093</v>
      </c>
      <c r="K1059" s="66"/>
      <c r="L1059" s="41">
        <f t="shared" si="1935"/>
        <v>0</v>
      </c>
      <c r="M1059" s="48">
        <f t="shared" si="1950"/>
        <v>7752</v>
      </c>
      <c r="N1059" s="66"/>
      <c r="O1059" s="41">
        <f t="shared" si="1936"/>
        <v>0</v>
      </c>
      <c r="P1059" s="48">
        <f t="shared" si="1877"/>
        <v>260136</v>
      </c>
      <c r="Q1059" s="66"/>
      <c r="R1059" s="66">
        <f t="shared" si="1854"/>
        <v>0</v>
      </c>
      <c r="S1059" s="67">
        <f t="shared" si="1878"/>
        <v>123612</v>
      </c>
      <c r="T1059" s="66"/>
      <c r="U1059" s="66">
        <f t="shared" si="1937"/>
        <v>0</v>
      </c>
      <c r="V1059" s="67">
        <f t="shared" si="1940"/>
        <v>121035.6</v>
      </c>
      <c r="W1059" s="136"/>
      <c r="X1059" s="69">
        <f t="shared" si="1891"/>
        <v>0</v>
      </c>
      <c r="Y1059" s="67">
        <f t="shared" si="1941"/>
        <v>6245</v>
      </c>
      <c r="Z1059" s="66"/>
      <c r="AA1059" s="68">
        <f t="shared" si="1926"/>
        <v>0</v>
      </c>
      <c r="AB1059" s="67">
        <f t="shared" si="1942"/>
        <v>5897</v>
      </c>
      <c r="AC1059" s="66"/>
      <c r="AD1059" s="66">
        <f t="shared" si="1927"/>
        <v>0</v>
      </c>
      <c r="AE1059" s="67">
        <f t="shared" si="1943"/>
        <v>3738</v>
      </c>
      <c r="AF1059" s="66"/>
      <c r="AG1059" s="78">
        <f t="shared" si="1928"/>
        <v>0</v>
      </c>
      <c r="AH1059" s="79">
        <f t="shared" si="1944"/>
        <v>4534.5</v>
      </c>
      <c r="AI1059" s="66"/>
      <c r="AJ1059" s="68">
        <f t="shared" si="1861"/>
        <v>0</v>
      </c>
      <c r="AK1059" s="67">
        <f t="shared" si="1945"/>
        <v>22013</v>
      </c>
      <c r="AL1059" s="66"/>
      <c r="AM1059" s="68">
        <f t="shared" si="1929"/>
        <v>0</v>
      </c>
      <c r="AN1059" s="67">
        <f t="shared" si="1946"/>
        <v>8763.02</v>
      </c>
      <c r="AO1059" s="66"/>
      <c r="AP1059" s="68">
        <f t="shared" si="1892"/>
        <v>0</v>
      </c>
      <c r="AQ1059" s="67">
        <f t="shared" si="1947"/>
        <v>80645</v>
      </c>
      <c r="AR1059" s="66"/>
      <c r="AS1059" s="68">
        <f t="shared" si="1951"/>
        <v>0</v>
      </c>
      <c r="AT1059" s="67">
        <f t="shared" si="1948"/>
        <v>2020</v>
      </c>
      <c r="AU1059" s="66"/>
      <c r="AV1059" s="66">
        <f t="shared" si="1897"/>
        <v>0</v>
      </c>
      <c r="AW1059" s="42">
        <f t="shared" si="1871"/>
        <v>1336.8000000000013</v>
      </c>
      <c r="AX1059" s="66"/>
      <c r="AY1059" s="66">
        <f t="shared" si="1889"/>
        <v>0</v>
      </c>
      <c r="AZ1059" s="67">
        <f t="shared" si="1890"/>
        <v>1152.0999999999999</v>
      </c>
      <c r="BA1059" s="66"/>
      <c r="BB1059" s="68">
        <f t="shared" si="1898"/>
        <v>0</v>
      </c>
      <c r="BC1059" s="67">
        <f t="shared" si="1899"/>
        <v>376.33999999999986</v>
      </c>
      <c r="BD1059" s="66"/>
      <c r="BE1059" s="68">
        <f t="shared" si="1887"/>
        <v>0</v>
      </c>
      <c r="BF1059" s="67">
        <f t="shared" si="1888"/>
        <v>3747.0200000000018</v>
      </c>
      <c r="BG1059" s="66"/>
      <c r="BH1059" s="68">
        <f t="shared" si="1916"/>
        <v>0</v>
      </c>
      <c r="BI1059" s="67">
        <f t="shared" si="1863"/>
        <v>24638.699999999983</v>
      </c>
      <c r="BJ1059" s="66"/>
      <c r="BK1059" s="68">
        <f t="shared" si="1952"/>
        <v>0</v>
      </c>
      <c r="BL1059" s="67">
        <f t="shared" si="1900"/>
        <v>3680.6000000000004</v>
      </c>
      <c r="BM1059" s="66"/>
      <c r="BN1059" s="68">
        <f t="shared" si="1901"/>
        <v>530</v>
      </c>
      <c r="BO1059" s="67">
        <f t="shared" si="1902"/>
        <v>3379.9000000000019</v>
      </c>
      <c r="BP1059" s="66"/>
      <c r="BQ1059" s="68">
        <f t="shared" si="1924"/>
        <v>0</v>
      </c>
      <c r="BR1059" s="67">
        <f t="shared" si="1864"/>
        <v>87138.329999999987</v>
      </c>
      <c r="BS1059" s="66"/>
      <c r="BT1059" s="66">
        <f t="shared" si="1932"/>
        <v>0</v>
      </c>
      <c r="BU1059" s="67">
        <f t="shared" si="1917"/>
        <v>48025</v>
      </c>
      <c r="BV1059" s="66"/>
      <c r="BW1059" s="66">
        <f t="shared" si="1949"/>
        <v>0</v>
      </c>
      <c r="BX1059" s="67">
        <f t="shared" si="1938"/>
        <v>46436</v>
      </c>
      <c r="BY1059" s="66"/>
      <c r="BZ1059" s="66">
        <f t="shared" si="1933"/>
        <v>0</v>
      </c>
      <c r="CA1059" s="67">
        <f t="shared" si="1919"/>
        <v>43505</v>
      </c>
      <c r="CB1059" s="66"/>
      <c r="CC1059" s="66">
        <f t="shared" si="1939"/>
        <v>0</v>
      </c>
      <c r="CD1059" s="67">
        <f t="shared" si="1855"/>
        <v>39403.839999999997</v>
      </c>
      <c r="CE1059" s="66"/>
      <c r="CF1059" s="66">
        <f t="shared" si="1858"/>
        <v>0</v>
      </c>
      <c r="CG1059" s="67">
        <f t="shared" si="1903"/>
        <v>3663.6999999999994</v>
      </c>
      <c r="CH1059" s="66"/>
      <c r="CI1059" s="66">
        <f t="shared" si="1953"/>
        <v>0</v>
      </c>
      <c r="CJ1059" s="67">
        <f t="shared" si="1920"/>
        <v>6757.8</v>
      </c>
      <c r="CK1059" s="66"/>
      <c r="CL1059" s="68">
        <f t="shared" si="1867"/>
        <v>0</v>
      </c>
      <c r="CM1059" s="79">
        <f t="shared" si="1904"/>
        <v>4847.4799999999996</v>
      </c>
      <c r="CN1059" s="66"/>
      <c r="CO1059" s="68">
        <f t="shared" si="1954"/>
        <v>0</v>
      </c>
      <c r="CP1059" s="79">
        <f t="shared" si="1905"/>
        <v>3955</v>
      </c>
      <c r="CQ1059" s="66"/>
      <c r="CR1059" s="68">
        <f t="shared" si="1955"/>
        <v>0</v>
      </c>
      <c r="CS1059" s="79">
        <f t="shared" si="1869"/>
        <v>5186</v>
      </c>
      <c r="CT1059" s="66"/>
      <c r="CU1059" s="68">
        <f t="shared" si="1956"/>
        <v>0</v>
      </c>
      <c r="CV1059" s="79">
        <f t="shared" si="1906"/>
        <v>6929</v>
      </c>
      <c r="CW1059" s="66"/>
      <c r="CX1059" s="66">
        <f t="shared" si="1925"/>
        <v>0</v>
      </c>
      <c r="CY1059" s="40">
        <f t="shared" si="1859"/>
        <v>176.95999999999822</v>
      </c>
      <c r="CZ1059" s="65"/>
      <c r="DA1059" s="66">
        <f t="shared" si="1957"/>
        <v>0</v>
      </c>
      <c r="DB1059" s="67">
        <f t="shared" si="1921"/>
        <v>48326</v>
      </c>
      <c r="DC1059" s="66"/>
      <c r="DD1059" s="66">
        <f t="shared" si="1958"/>
        <v>0</v>
      </c>
      <c r="DE1059" s="67">
        <f t="shared" si="1922"/>
        <v>95097</v>
      </c>
      <c r="DF1059" s="66"/>
      <c r="DG1059" s="69">
        <f t="shared" si="1959"/>
        <v>0</v>
      </c>
      <c r="DH1059" s="67">
        <f t="shared" si="1856"/>
        <v>441034</v>
      </c>
      <c r="DI1059" s="66"/>
      <c r="DJ1059" s="66">
        <f t="shared" si="1960"/>
        <v>0</v>
      </c>
      <c r="DK1059" s="67">
        <f t="shared" si="1907"/>
        <v>3768</v>
      </c>
      <c r="DL1059" s="210"/>
      <c r="DM1059" s="206">
        <f t="shared" si="1961"/>
        <v>0</v>
      </c>
      <c r="DN1059" s="25">
        <f t="shared" si="1896"/>
        <v>0</v>
      </c>
      <c r="DO1059" s="5"/>
      <c r="DP1059" s="43">
        <f t="shared" si="1962"/>
        <v>0</v>
      </c>
      <c r="DQ1059" s="27">
        <f t="shared" si="1908"/>
        <v>6819.5</v>
      </c>
      <c r="DR1059" s="5"/>
      <c r="DS1059" s="43">
        <f t="shared" si="1963"/>
        <v>0</v>
      </c>
      <c r="DT1059" s="27">
        <f t="shared" si="1909"/>
        <v>4846</v>
      </c>
      <c r="DU1059" s="5"/>
      <c r="DV1059" s="43">
        <f t="shared" si="1964"/>
        <v>0</v>
      </c>
      <c r="DW1059" s="27">
        <f t="shared" si="1910"/>
        <v>4835</v>
      </c>
      <c r="DX1059" s="5"/>
      <c r="DY1059" s="22">
        <f t="shared" si="1965"/>
        <v>0</v>
      </c>
      <c r="DZ1059" s="25">
        <f t="shared" si="1911"/>
        <v>523</v>
      </c>
      <c r="EA1059" s="22"/>
      <c r="EB1059" s="22">
        <f t="shared" si="1966"/>
        <v>0</v>
      </c>
      <c r="EC1059" s="28">
        <f t="shared" si="1912"/>
        <v>369</v>
      </c>
      <c r="ED1059" s="5"/>
      <c r="EE1059" s="43">
        <f t="shared" si="1967"/>
        <v>0</v>
      </c>
      <c r="EF1059" s="27">
        <f t="shared" si="1913"/>
        <v>4769</v>
      </c>
      <c r="EG1059" s="66"/>
      <c r="EH1059" s="66">
        <f t="shared" si="1968"/>
        <v>0</v>
      </c>
      <c r="EI1059" s="67">
        <f t="shared" si="1914"/>
        <v>22617</v>
      </c>
      <c r="EJ1059" s="66"/>
      <c r="EK1059" s="66">
        <f t="shared" si="1930"/>
        <v>0</v>
      </c>
      <c r="EL1059" s="67">
        <f t="shared" si="1915"/>
        <v>21247</v>
      </c>
      <c r="EM1059" s="110">
        <f t="shared" si="1931"/>
        <v>237432.55297876001</v>
      </c>
    </row>
    <row r="1060" spans="1:143" s="36" customFormat="1" ht="11.25" customHeight="1" x14ac:dyDescent="0.25">
      <c r="A1060" s="11">
        <v>46179</v>
      </c>
      <c r="B1060" s="11"/>
      <c r="C1060" s="347">
        <v>8005019112</v>
      </c>
      <c r="D1060" s="348" t="s">
        <v>333</v>
      </c>
      <c r="E1060" s="375">
        <v>200</v>
      </c>
      <c r="F1060" s="376">
        <v>3</v>
      </c>
      <c r="G1060" s="20"/>
      <c r="H1060" s="66"/>
      <c r="I1060" s="41">
        <f t="shared" si="1934"/>
        <v>0</v>
      </c>
      <c r="J1060" s="48">
        <f t="shared" si="1874"/>
        <v>116093</v>
      </c>
      <c r="K1060" s="66"/>
      <c r="L1060" s="41">
        <f t="shared" si="1935"/>
        <v>0</v>
      </c>
      <c r="M1060" s="48">
        <f t="shared" si="1950"/>
        <v>7752</v>
      </c>
      <c r="N1060" s="66"/>
      <c r="O1060" s="41">
        <f t="shared" si="1936"/>
        <v>0</v>
      </c>
      <c r="P1060" s="48">
        <f t="shared" si="1877"/>
        <v>260136</v>
      </c>
      <c r="Q1060" s="66"/>
      <c r="R1060" s="66">
        <f t="shared" si="1854"/>
        <v>0</v>
      </c>
      <c r="S1060" s="67">
        <f t="shared" si="1878"/>
        <v>123612</v>
      </c>
      <c r="T1060" s="66"/>
      <c r="U1060" s="66">
        <f t="shared" si="1937"/>
        <v>0</v>
      </c>
      <c r="V1060" s="67">
        <f t="shared" si="1940"/>
        <v>121035.6</v>
      </c>
      <c r="W1060" s="136"/>
      <c r="X1060" s="69">
        <f t="shared" si="1891"/>
        <v>0</v>
      </c>
      <c r="Y1060" s="67">
        <f t="shared" si="1941"/>
        <v>6245</v>
      </c>
      <c r="Z1060" s="66"/>
      <c r="AA1060" s="68">
        <f t="shared" si="1926"/>
        <v>0</v>
      </c>
      <c r="AB1060" s="67">
        <f t="shared" si="1942"/>
        <v>5897</v>
      </c>
      <c r="AC1060" s="66"/>
      <c r="AD1060" s="66">
        <f t="shared" si="1927"/>
        <v>0</v>
      </c>
      <c r="AE1060" s="67">
        <f t="shared" si="1943"/>
        <v>3738</v>
      </c>
      <c r="AF1060" s="66"/>
      <c r="AG1060" s="78">
        <f t="shared" si="1928"/>
        <v>0</v>
      </c>
      <c r="AH1060" s="79">
        <f t="shared" si="1944"/>
        <v>4534.5</v>
      </c>
      <c r="AI1060" s="66"/>
      <c r="AJ1060" s="68">
        <f t="shared" si="1861"/>
        <v>0</v>
      </c>
      <c r="AK1060" s="67">
        <f t="shared" si="1945"/>
        <v>22013</v>
      </c>
      <c r="AL1060" s="66"/>
      <c r="AM1060" s="68">
        <f t="shared" si="1929"/>
        <v>0</v>
      </c>
      <c r="AN1060" s="67">
        <f t="shared" si="1946"/>
        <v>8763.02</v>
      </c>
      <c r="AO1060" s="66"/>
      <c r="AP1060" s="68">
        <f t="shared" si="1892"/>
        <v>0</v>
      </c>
      <c r="AQ1060" s="67">
        <f t="shared" si="1947"/>
        <v>80645</v>
      </c>
      <c r="AR1060" s="66"/>
      <c r="AS1060" s="68">
        <f t="shared" si="1951"/>
        <v>0</v>
      </c>
      <c r="AT1060" s="67">
        <f t="shared" si="1948"/>
        <v>2020</v>
      </c>
      <c r="AU1060" s="66"/>
      <c r="AV1060" s="66">
        <f t="shared" si="1897"/>
        <v>0</v>
      </c>
      <c r="AW1060" s="42">
        <f t="shared" si="1871"/>
        <v>1336.8000000000013</v>
      </c>
      <c r="AX1060" s="66"/>
      <c r="AY1060" s="66">
        <f t="shared" ref="AY1060:AY1081" si="1969">IF(OR(D1060="NPP06UZDB-GN005M",D1060="NPP06UZDB-GN001M",D1060="NPC06UZDB-GN015M",D1060="CO155E2-0MC150 ",D1060="NPC06UZDB-GN250C",D1060="NPC06UZDB-GN020C",D1060="CO155E2-0MC250",D1060="CO155E2-0MC150",D1060="NPC06UZDB-GN350C",D1060="NPC06UZDB-GN450C",D1060="NPC06UZDB-GN007M",D1060="NPC06UZDB-GN050C",D1060="NPC06UZDB-GN750C",D1060="CO155E2-0MM010",D1060="CO155E2-0MC050",D1060="NPC06UZDB-GN150C",D1060="NPC06UZDB-GN150C",D1060="CO155E2-0MM015",D1060="NPC06UZDB-GN020M",D1060="CO155E2-0MM003",D1060="CO155E2-0MM005",D1060="CO155E2-0MM007",D1060="NPC06UZDB-GN010M",D1060="NPC06UZDB-GN125C",D1060="NPC06UZDB-GN012M",D1060="CO155E2-0MM001",D1060="NPC06UZDB-GN001M",D1060="NPC06UZDB-GN002M",D1060="NPC06UZDB-GN003M",D1060="NPC06UZDB-GN004M",D1060="NPC06UZDB-GN005M",D1060="NPC06UZDB-GN006M",D1060="CO155E2-0MM002",),E1060*(F1060+0.12),0)</f>
        <v>0</v>
      </c>
      <c r="AZ1060" s="67">
        <f t="shared" si="1890"/>
        <v>1152.0999999999999</v>
      </c>
      <c r="BA1060" s="66"/>
      <c r="BB1060" s="68">
        <f t="shared" si="1898"/>
        <v>0</v>
      </c>
      <c r="BC1060" s="67">
        <f t="shared" si="1899"/>
        <v>376.33999999999986</v>
      </c>
      <c r="BD1060" s="66"/>
      <c r="BE1060" s="68">
        <f t="shared" si="1887"/>
        <v>0</v>
      </c>
      <c r="BF1060" s="67">
        <f t="shared" si="1888"/>
        <v>3747.0200000000018</v>
      </c>
      <c r="BG1060" s="66"/>
      <c r="BH1060" s="68">
        <f t="shared" si="1916"/>
        <v>0</v>
      </c>
      <c r="BI1060" s="67">
        <f t="shared" si="1863"/>
        <v>24638.699999999983</v>
      </c>
      <c r="BJ1060" s="66"/>
      <c r="BK1060" s="68">
        <f t="shared" si="1952"/>
        <v>0</v>
      </c>
      <c r="BL1060" s="67">
        <f t="shared" si="1900"/>
        <v>3680.6000000000004</v>
      </c>
      <c r="BM1060" s="66"/>
      <c r="BN1060" s="68">
        <f t="shared" si="1901"/>
        <v>624</v>
      </c>
      <c r="BO1060" s="67">
        <f t="shared" si="1902"/>
        <v>2755.9000000000019</v>
      </c>
      <c r="BP1060" s="66"/>
      <c r="BQ1060" s="68">
        <f t="shared" si="1924"/>
        <v>0</v>
      </c>
      <c r="BR1060" s="67">
        <f t="shared" si="1864"/>
        <v>87138.329999999987</v>
      </c>
      <c r="BS1060" s="66"/>
      <c r="BT1060" s="66">
        <f t="shared" si="1932"/>
        <v>0</v>
      </c>
      <c r="BU1060" s="67">
        <f t="shared" si="1917"/>
        <v>48025</v>
      </c>
      <c r="BV1060" s="66"/>
      <c r="BW1060" s="66">
        <f t="shared" si="1949"/>
        <v>0</v>
      </c>
      <c r="BX1060" s="67">
        <f t="shared" si="1938"/>
        <v>46436</v>
      </c>
      <c r="BY1060" s="66"/>
      <c r="BZ1060" s="66">
        <f t="shared" si="1933"/>
        <v>0</v>
      </c>
      <c r="CA1060" s="67">
        <f t="shared" si="1919"/>
        <v>43505</v>
      </c>
      <c r="CB1060" s="66"/>
      <c r="CC1060" s="66">
        <f t="shared" si="1939"/>
        <v>0</v>
      </c>
      <c r="CD1060" s="67">
        <f t="shared" si="1855"/>
        <v>39403.839999999997</v>
      </c>
      <c r="CE1060" s="66"/>
      <c r="CF1060" s="66">
        <f t="shared" si="1858"/>
        <v>0</v>
      </c>
      <c r="CG1060" s="67">
        <f t="shared" si="1903"/>
        <v>3663.6999999999994</v>
      </c>
      <c r="CH1060" s="66"/>
      <c r="CI1060" s="66">
        <f t="shared" si="1953"/>
        <v>0</v>
      </c>
      <c r="CJ1060" s="67">
        <f t="shared" si="1920"/>
        <v>6757.8</v>
      </c>
      <c r="CK1060" s="66"/>
      <c r="CL1060" s="68">
        <f t="shared" si="1867"/>
        <v>0</v>
      </c>
      <c r="CM1060" s="79">
        <f t="shared" si="1904"/>
        <v>4847.4799999999996</v>
      </c>
      <c r="CN1060" s="66"/>
      <c r="CO1060" s="68">
        <f t="shared" si="1954"/>
        <v>0</v>
      </c>
      <c r="CP1060" s="79">
        <f t="shared" si="1905"/>
        <v>3955</v>
      </c>
      <c r="CQ1060" s="66"/>
      <c r="CR1060" s="68">
        <f t="shared" si="1955"/>
        <v>0</v>
      </c>
      <c r="CS1060" s="79">
        <f t="shared" si="1869"/>
        <v>5186</v>
      </c>
      <c r="CT1060" s="66"/>
      <c r="CU1060" s="68">
        <f t="shared" si="1956"/>
        <v>0</v>
      </c>
      <c r="CV1060" s="79">
        <f t="shared" si="1906"/>
        <v>6929</v>
      </c>
      <c r="CW1060" s="66"/>
      <c r="CX1060" s="66">
        <f t="shared" si="1925"/>
        <v>0</v>
      </c>
      <c r="CY1060" s="40">
        <f t="shared" si="1859"/>
        <v>176.95999999999822</v>
      </c>
      <c r="CZ1060" s="65"/>
      <c r="DA1060" s="66">
        <f t="shared" si="1957"/>
        <v>0</v>
      </c>
      <c r="DB1060" s="67">
        <f t="shared" si="1921"/>
        <v>48326</v>
      </c>
      <c r="DC1060" s="66"/>
      <c r="DD1060" s="66">
        <f t="shared" si="1958"/>
        <v>0</v>
      </c>
      <c r="DE1060" s="67">
        <f t="shared" si="1922"/>
        <v>95097</v>
      </c>
      <c r="DF1060" s="66"/>
      <c r="DG1060" s="69">
        <f t="shared" si="1959"/>
        <v>0</v>
      </c>
      <c r="DH1060" s="67">
        <f t="shared" si="1856"/>
        <v>441034</v>
      </c>
      <c r="DI1060" s="66"/>
      <c r="DJ1060" s="66">
        <f t="shared" si="1960"/>
        <v>0</v>
      </c>
      <c r="DK1060" s="67">
        <f t="shared" si="1907"/>
        <v>3768</v>
      </c>
      <c r="DL1060" s="210"/>
      <c r="DM1060" s="206">
        <f t="shared" si="1961"/>
        <v>0</v>
      </c>
      <c r="DN1060" s="25">
        <f t="shared" si="1896"/>
        <v>0</v>
      </c>
      <c r="DO1060" s="5"/>
      <c r="DP1060" s="43">
        <f t="shared" si="1962"/>
        <v>0</v>
      </c>
      <c r="DQ1060" s="27">
        <f t="shared" si="1908"/>
        <v>6819.5</v>
      </c>
      <c r="DR1060" s="5"/>
      <c r="DS1060" s="43">
        <f t="shared" si="1963"/>
        <v>0</v>
      </c>
      <c r="DT1060" s="27">
        <f t="shared" si="1909"/>
        <v>4846</v>
      </c>
      <c r="DU1060" s="5"/>
      <c r="DV1060" s="43">
        <f t="shared" si="1964"/>
        <v>0</v>
      </c>
      <c r="DW1060" s="27">
        <f t="shared" si="1910"/>
        <v>4835</v>
      </c>
      <c r="DX1060" s="5"/>
      <c r="DY1060" s="22">
        <f t="shared" si="1965"/>
        <v>0</v>
      </c>
      <c r="DZ1060" s="25">
        <f t="shared" si="1911"/>
        <v>523</v>
      </c>
      <c r="EA1060" s="22"/>
      <c r="EB1060" s="22">
        <f t="shared" si="1966"/>
        <v>0</v>
      </c>
      <c r="EC1060" s="28">
        <f t="shared" si="1912"/>
        <v>369</v>
      </c>
      <c r="ED1060" s="5"/>
      <c r="EE1060" s="43">
        <f t="shared" si="1967"/>
        <v>0</v>
      </c>
      <c r="EF1060" s="27">
        <f t="shared" si="1913"/>
        <v>4769</v>
      </c>
      <c r="EG1060" s="66"/>
      <c r="EH1060" s="66">
        <f t="shared" si="1968"/>
        <v>0</v>
      </c>
      <c r="EI1060" s="67">
        <f t="shared" si="1914"/>
        <v>22617</v>
      </c>
      <c r="EJ1060" s="66"/>
      <c r="EK1060" s="66">
        <f t="shared" si="1930"/>
        <v>0</v>
      </c>
      <c r="EL1060" s="67">
        <f t="shared" si="1915"/>
        <v>21247</v>
      </c>
      <c r="EM1060" s="110">
        <f t="shared" si="1931"/>
        <v>237388.38746376001</v>
      </c>
    </row>
    <row r="1061" spans="1:143" s="36" customFormat="1" ht="11.25" customHeight="1" x14ac:dyDescent="0.25">
      <c r="A1061" s="11">
        <v>46179</v>
      </c>
      <c r="B1061" s="11"/>
      <c r="C1061" s="181">
        <v>8005019906</v>
      </c>
      <c r="D1061" s="111" t="s">
        <v>275</v>
      </c>
      <c r="E1061" s="138">
        <v>43</v>
      </c>
      <c r="F1061" s="139">
        <v>2</v>
      </c>
      <c r="G1061" s="85">
        <v>191516149755</v>
      </c>
      <c r="H1061" s="66"/>
      <c r="I1061" s="41">
        <f t="shared" si="1934"/>
        <v>0</v>
      </c>
      <c r="J1061" s="48">
        <f t="shared" si="1874"/>
        <v>116093</v>
      </c>
      <c r="K1061" s="66"/>
      <c r="L1061" s="41">
        <f t="shared" si="1935"/>
        <v>0</v>
      </c>
      <c r="M1061" s="48">
        <f t="shared" si="1950"/>
        <v>7752</v>
      </c>
      <c r="N1061" s="66"/>
      <c r="O1061" s="41">
        <f t="shared" si="1936"/>
        <v>0</v>
      </c>
      <c r="P1061" s="48">
        <f t="shared" si="1877"/>
        <v>260136</v>
      </c>
      <c r="Q1061" s="66"/>
      <c r="R1061" s="66">
        <f t="shared" si="1854"/>
        <v>0</v>
      </c>
      <c r="S1061" s="67">
        <f t="shared" si="1878"/>
        <v>123612</v>
      </c>
      <c r="T1061" s="66"/>
      <c r="U1061" s="66">
        <f t="shared" si="1937"/>
        <v>0</v>
      </c>
      <c r="V1061" s="67">
        <f t="shared" si="1940"/>
        <v>121035.6</v>
      </c>
      <c r="W1061" s="136"/>
      <c r="X1061" s="69">
        <f t="shared" si="1891"/>
        <v>0</v>
      </c>
      <c r="Y1061" s="67">
        <f t="shared" si="1941"/>
        <v>6245</v>
      </c>
      <c r="Z1061" s="66"/>
      <c r="AA1061" s="68">
        <f t="shared" si="1926"/>
        <v>0</v>
      </c>
      <c r="AB1061" s="67">
        <f t="shared" si="1942"/>
        <v>5897</v>
      </c>
      <c r="AC1061" s="66"/>
      <c r="AD1061" s="66">
        <f t="shared" si="1927"/>
        <v>0</v>
      </c>
      <c r="AE1061" s="67">
        <f t="shared" si="1943"/>
        <v>3738</v>
      </c>
      <c r="AF1061" s="66"/>
      <c r="AG1061" s="78">
        <f t="shared" si="1928"/>
        <v>0</v>
      </c>
      <c r="AH1061" s="79">
        <f t="shared" si="1944"/>
        <v>4534.5</v>
      </c>
      <c r="AI1061" s="66"/>
      <c r="AJ1061" s="68">
        <f t="shared" si="1861"/>
        <v>0</v>
      </c>
      <c r="AK1061" s="67">
        <f t="shared" si="1945"/>
        <v>22013</v>
      </c>
      <c r="AL1061" s="66"/>
      <c r="AM1061" s="68">
        <f t="shared" si="1929"/>
        <v>0</v>
      </c>
      <c r="AN1061" s="67">
        <f t="shared" si="1946"/>
        <v>8763.02</v>
      </c>
      <c r="AO1061" s="66"/>
      <c r="AP1061" s="68">
        <f t="shared" si="1892"/>
        <v>0</v>
      </c>
      <c r="AQ1061" s="67">
        <f t="shared" si="1947"/>
        <v>80645</v>
      </c>
      <c r="AR1061" s="66"/>
      <c r="AS1061" s="68">
        <f t="shared" si="1951"/>
        <v>0</v>
      </c>
      <c r="AT1061" s="67">
        <f t="shared" si="1948"/>
        <v>2020</v>
      </c>
      <c r="AU1061" s="66"/>
      <c r="AV1061" s="66">
        <f t="shared" si="1897"/>
        <v>0</v>
      </c>
      <c r="AW1061" s="42">
        <f t="shared" si="1871"/>
        <v>1336.8000000000013</v>
      </c>
      <c r="AX1061" s="66"/>
      <c r="AY1061" s="66">
        <f t="shared" si="1969"/>
        <v>0</v>
      </c>
      <c r="AZ1061" s="67">
        <f t="shared" si="1890"/>
        <v>1152.0999999999999</v>
      </c>
      <c r="BA1061" s="66"/>
      <c r="BB1061" s="68">
        <f t="shared" si="1898"/>
        <v>0</v>
      </c>
      <c r="BC1061" s="67">
        <f t="shared" si="1899"/>
        <v>376.33999999999986</v>
      </c>
      <c r="BD1061" s="66"/>
      <c r="BE1061" s="68">
        <f t="shared" si="1887"/>
        <v>0</v>
      </c>
      <c r="BF1061" s="67">
        <f t="shared" si="1888"/>
        <v>3747.0200000000018</v>
      </c>
      <c r="BG1061" s="66"/>
      <c r="BH1061" s="68">
        <f t="shared" si="1916"/>
        <v>0</v>
      </c>
      <c r="BI1061" s="67">
        <f t="shared" si="1863"/>
        <v>24638.699999999983</v>
      </c>
      <c r="BJ1061" s="66"/>
      <c r="BK1061" s="68">
        <f t="shared" si="1952"/>
        <v>0</v>
      </c>
      <c r="BL1061" s="67">
        <f t="shared" si="1900"/>
        <v>3680.6000000000004</v>
      </c>
      <c r="BM1061" s="66"/>
      <c r="BN1061" s="68">
        <f t="shared" si="1901"/>
        <v>0</v>
      </c>
      <c r="BO1061" s="67">
        <f t="shared" si="1902"/>
        <v>2755.9000000000019</v>
      </c>
      <c r="BP1061" s="66"/>
      <c r="BQ1061" s="68">
        <f t="shared" si="1924"/>
        <v>0</v>
      </c>
      <c r="BR1061" s="67">
        <f t="shared" si="1864"/>
        <v>87138.329999999987</v>
      </c>
      <c r="BS1061" s="66"/>
      <c r="BT1061" s="66">
        <f t="shared" si="1932"/>
        <v>0</v>
      </c>
      <c r="BU1061" s="67">
        <f t="shared" si="1917"/>
        <v>48025</v>
      </c>
      <c r="BV1061" s="66"/>
      <c r="BW1061" s="66">
        <f t="shared" si="1949"/>
        <v>0</v>
      </c>
      <c r="BX1061" s="67">
        <f t="shared" si="1938"/>
        <v>46436</v>
      </c>
      <c r="BY1061" s="66"/>
      <c r="BZ1061" s="66">
        <f t="shared" si="1933"/>
        <v>0</v>
      </c>
      <c r="CA1061" s="67">
        <f t="shared" si="1919"/>
        <v>43505</v>
      </c>
      <c r="CB1061" s="66"/>
      <c r="CC1061" s="66">
        <f t="shared" si="1939"/>
        <v>92.45</v>
      </c>
      <c r="CD1061" s="67">
        <f t="shared" si="1855"/>
        <v>39311.39</v>
      </c>
      <c r="CE1061" s="66"/>
      <c r="CF1061" s="66">
        <f t="shared" si="1858"/>
        <v>0</v>
      </c>
      <c r="CG1061" s="67">
        <f t="shared" si="1903"/>
        <v>3663.6999999999994</v>
      </c>
      <c r="CH1061" s="66"/>
      <c r="CI1061" s="66">
        <f t="shared" si="1953"/>
        <v>0</v>
      </c>
      <c r="CJ1061" s="67">
        <f t="shared" si="1920"/>
        <v>6757.8</v>
      </c>
      <c r="CK1061" s="66"/>
      <c r="CL1061" s="68">
        <f t="shared" si="1867"/>
        <v>0</v>
      </c>
      <c r="CM1061" s="79">
        <f t="shared" si="1904"/>
        <v>4847.4799999999996</v>
      </c>
      <c r="CN1061" s="66"/>
      <c r="CO1061" s="68">
        <f t="shared" si="1954"/>
        <v>0</v>
      </c>
      <c r="CP1061" s="79">
        <f t="shared" si="1905"/>
        <v>3955</v>
      </c>
      <c r="CQ1061" s="66"/>
      <c r="CR1061" s="68">
        <f t="shared" si="1955"/>
        <v>0</v>
      </c>
      <c r="CS1061" s="79">
        <f t="shared" si="1869"/>
        <v>5186</v>
      </c>
      <c r="CT1061" s="66"/>
      <c r="CU1061" s="68">
        <f t="shared" si="1956"/>
        <v>0</v>
      </c>
      <c r="CV1061" s="79">
        <f t="shared" si="1906"/>
        <v>6929</v>
      </c>
      <c r="CW1061" s="66"/>
      <c r="CX1061" s="66">
        <f t="shared" si="1925"/>
        <v>0</v>
      </c>
      <c r="CY1061" s="40">
        <f t="shared" si="1859"/>
        <v>176.95999999999822</v>
      </c>
      <c r="CZ1061" s="65"/>
      <c r="DA1061" s="66">
        <f t="shared" si="1957"/>
        <v>86</v>
      </c>
      <c r="DB1061" s="67">
        <f t="shared" si="1921"/>
        <v>48240</v>
      </c>
      <c r="DC1061" s="66"/>
      <c r="DD1061" s="66">
        <f t="shared" si="1958"/>
        <v>86</v>
      </c>
      <c r="DE1061" s="67">
        <f t="shared" si="1922"/>
        <v>95011</v>
      </c>
      <c r="DF1061" s="66"/>
      <c r="DG1061" s="69">
        <f t="shared" si="1959"/>
        <v>0</v>
      </c>
      <c r="DH1061" s="67">
        <f t="shared" si="1856"/>
        <v>441034</v>
      </c>
      <c r="DI1061" s="66"/>
      <c r="DJ1061" s="66">
        <f t="shared" si="1960"/>
        <v>0</v>
      </c>
      <c r="DK1061" s="67">
        <f t="shared" si="1907"/>
        <v>3768</v>
      </c>
      <c r="DL1061" s="210"/>
      <c r="DM1061" s="206">
        <f t="shared" si="1961"/>
        <v>0</v>
      </c>
      <c r="DN1061" s="25">
        <f t="shared" si="1896"/>
        <v>0</v>
      </c>
      <c r="DO1061" s="5"/>
      <c r="DP1061" s="43">
        <f t="shared" si="1962"/>
        <v>0</v>
      </c>
      <c r="DQ1061" s="27">
        <f t="shared" si="1908"/>
        <v>6819.5</v>
      </c>
      <c r="DR1061" s="5"/>
      <c r="DS1061" s="43">
        <f t="shared" si="1963"/>
        <v>0</v>
      </c>
      <c r="DT1061" s="27">
        <f t="shared" si="1909"/>
        <v>4846</v>
      </c>
      <c r="DU1061" s="5"/>
      <c r="DV1061" s="43">
        <f t="shared" si="1964"/>
        <v>0</v>
      </c>
      <c r="DW1061" s="27">
        <f t="shared" si="1910"/>
        <v>4835</v>
      </c>
      <c r="DX1061" s="5"/>
      <c r="DY1061" s="22">
        <f t="shared" si="1965"/>
        <v>0</v>
      </c>
      <c r="DZ1061" s="25">
        <f t="shared" si="1911"/>
        <v>523</v>
      </c>
      <c r="EA1061" s="22"/>
      <c r="EB1061" s="22">
        <f t="shared" si="1966"/>
        <v>0</v>
      </c>
      <c r="EC1061" s="28">
        <f t="shared" si="1912"/>
        <v>369</v>
      </c>
      <c r="ED1061" s="5"/>
      <c r="EE1061" s="43">
        <f t="shared" si="1967"/>
        <v>0</v>
      </c>
      <c r="EF1061" s="27">
        <f t="shared" si="1913"/>
        <v>4769</v>
      </c>
      <c r="EG1061" s="66"/>
      <c r="EH1061" s="66">
        <f t="shared" si="1968"/>
        <v>0</v>
      </c>
      <c r="EI1061" s="67">
        <f t="shared" si="1914"/>
        <v>22617</v>
      </c>
      <c r="EJ1061" s="66"/>
      <c r="EK1061" s="66">
        <f t="shared" si="1930"/>
        <v>0</v>
      </c>
      <c r="EL1061" s="67">
        <f t="shared" si="1915"/>
        <v>21247</v>
      </c>
      <c r="EM1061" s="110">
        <f t="shared" si="1931"/>
        <v>237273.28202376002</v>
      </c>
    </row>
    <row r="1062" spans="1:143" s="36" customFormat="1" ht="11.25" customHeight="1" x14ac:dyDescent="0.25">
      <c r="A1062" s="11">
        <v>46179</v>
      </c>
      <c r="B1062" s="187">
        <v>46184</v>
      </c>
      <c r="C1062" s="347">
        <v>8005019944</v>
      </c>
      <c r="D1062" s="348" t="s">
        <v>38</v>
      </c>
      <c r="E1062" s="375">
        <v>60</v>
      </c>
      <c r="F1062" s="376">
        <v>5</v>
      </c>
      <c r="G1062" s="20">
        <v>191516042025</v>
      </c>
      <c r="H1062" s="66"/>
      <c r="I1062" s="41">
        <f t="shared" si="1934"/>
        <v>0</v>
      </c>
      <c r="J1062" s="48">
        <f t="shared" si="1874"/>
        <v>116093</v>
      </c>
      <c r="K1062" s="66"/>
      <c r="L1062" s="41">
        <f t="shared" si="1935"/>
        <v>0</v>
      </c>
      <c r="M1062" s="48">
        <f t="shared" si="1950"/>
        <v>7752</v>
      </c>
      <c r="N1062" s="66"/>
      <c r="O1062" s="41">
        <f t="shared" si="1936"/>
        <v>0</v>
      </c>
      <c r="P1062" s="48">
        <f t="shared" si="1877"/>
        <v>260136</v>
      </c>
      <c r="Q1062" s="66"/>
      <c r="R1062" s="66">
        <f t="shared" ref="R1062:R1104" si="1970">IF(OR(D1062="CO17772-0ZM010",D1062="NPC6ASZDB-BK950C",D1062="NPC6ASZDB-BK550C",D1062="NPC6ASZDB-GN750C",D1062="NPC6ASZDB-WT035M",D1062="CO17772-0ZM002",D1062="CO17772-01M001",D1062="NPC6ASZDB-WT028M ",D1062="NPC6ASZDB-WT019M",D1062="CO17772-0CC050",D1062="NPC6ASZDB-WT018M",D1062="NPC6ASZDB-WT023M",D1062="NPC6ASZDB-WT024M",D1062="NPC6ASZDB-OR020M",D1062="NPC6ASZDB-RD006M",D1062="NPC6ASZDB-WT017M",D1062="NPC6ASZDB-GY750C",D1062="NPC6ASZDB-YL015M",D1062="NPC6ASZDB-WT016M",D1062="CO17772-0CM015",D1062="NPC6ASZDB-OR750C",D1062="NPC6ASZDB-BL013C",D1062="NPC6ASZDB-BL030C",D1062="NPC6ASZDB-GY009M",D1062="NPC6ASZDB-GY025C",D1062="NPC6ASZDB-RD020C",D1062="CO17772-08F004",D1062="CO17772-08F010",D1062="NPC6ASZDB-GY125C",D1062="CO17772-08C750",D1062="NPC06SZDB-YL002M",D1062="NPC6ASZDB-WT100M",D1062="NPC6ASZDB-RD008M",D1062="NPC6ASZDB-YL009M",D1062="NPC6ASZDB-VT010M",D1062="NPC6ASZDB-OR007M",D1062="NPC6ASZDB-VT007M",D1062="NPC6ASZDB-BK007M",D1062="NPC6ASZDB-GY350C",D1062="NPC6ASZDB-YL350C",D1062="NPC6ASZDB-OR350C",D1062="NPC6ASZDB-VT350C",D1062="NPC6ASZDB-BL350C",D1062="NPC6ASZDB-RD350C",D1062="NPC6ASZDB-VT003M",D1062="NPC6ASZDB-OR250C",D1062="NPC6ASZDB-VT250C",D1062="NPC6ASZDB-VT002M",D1062="NPC6ASZDB-VT050C",D1062="NPC6ASZDB-VT001M",D1062="NPC6ASZDB-VT150C",D1062="NPC6ASZDB-WT017C",D1062="NPC6ASZDB-RD030C",D1062="NPC6ASZDB-WT030C",D1062="NPC6ASZDB-OR020M",D1062="NPC6ASZDB-OR015M",D1062="CO17772-08C250",D1062="NPC6ASZDB-WT013M",D1062="NPC6ASZDB-BK175C",D1062="NPC6ASZDB-GY075C",D1062="NPC6ASZDB-BK075C",D1062="CO17772-07M001",D1062="CO17772-09M001",D1062="CO17772-0ZM001",D1062="CO17772-0MM001",D1062="CO17772-08F002",D1062="NPC6ASZDB-BK125C",D1062="NPC6ASZDB-GN250C",D1062="NPC6ASZDB-WT011M",D1062="NPC6ASZDB-WT014M",D1062="NPC6ASZDB-OR005M",D1062="NPC6ASZDB-GY006M",D1062="NPC6ASZDB-WT550C",D1062="NPC6ASZDB-WT650C",D1062="NPC6ASZDB-WT850C",D1062="NPC6ASZDB-WT950C",D1062="NPC6ASZDB-RD250C",D1062="NPC6ASZDB-BL012M",D1062="NPC6ASZDB-WT020C",D1062="NPC6ASZDB-BL008M",D1062="NPC6ASZDB-BL009M",D1062="NPC6ASZDB-WT022M",D1062="NPC6ASZDB-YL007M",D1062="NPC6ASZDB-BL007M",D1062="CO17772-0ZM008",D1062="CO17772-0ZM005",D1062="NPC6ASZDB-BK050C",D1062="NPC6ASZDB-BK025C",D1062="NPC6ASZDB-BL750C",D1062="NPC6ASZDB-OR010M",D1062="NPC6ASZDB-YL012M",D1062="NPC6ASZDB-YL020M",D1062="NPC6ASZDB-YL030M",D1062="NPC6ASZDB-RD050C",D1062="NPC6ASZDB-RD010M",D1062="NPC6ASZDB-GY450C",D1062="CO17772-0CM005",D1062="NPC6ASZDB-BL250C",D1062="NPC6ASZDB-GY050C",D1062="NPC6ASZDB-YL250C",D1062="CO17772-0CM007",D1062="NPC6ASZDB-YL008M",D1062="NPC6ASZDB-GY008M",D1062="NPC6ASZDB-BL050C",D1062="NPC6ASZDB-GY050C",D1062="NPC6ASZDB-WT450C",D1062="NPC6ASZDB-OR050C",D1062="CO17772-08M020",D1062="NPC6ASZDB-YL025C",D1062="NPC6ASZDB-BK250C",D1062="CO17772-0MC150",D1062="NPC6ASZDB-BK004M",D1062="NPC6ASZDB-YL006M",D1062="NPC6ASZDB-BL015M",D1062="NPC6ASZDB-BL020M",D1062="NPC6ASZDB-GN010M",D1062="NPC6ASZDB-GN015M",D1062="NPC6ASZDB-GY250C",D1062="NPC6ASZDB-BK030M",D1062="CO17772-08M010",D1062="CO17772-08M006",D1062="NPC6ASZDB-BK013M",D1062="NPC6ASZDB-OR150C",D1062="CO17772-08C050",D1062="CO17772-0CM007",D1062="CO17772-0CM010",D1062="CO17772-0CM003",D1062="CO17772-08C150",D1062="CO17772-08M007",D1062="CO17772-0MM005",D1062="CO17772-0MM015",D1062="CO17772-0CM002",D1062="CO17772-0CM001",D1062="CO17772-08M010",D1062="CO17772-08M001",D1062="CO17772-08M002",D1062="CO17772-08M003",D1062="CO17772-08M004",D1062="CO17772-08M015",D1062="CO17772-08M005",D1062="NPC6ASZDB-BK750C",D1062="NPC6ASZDB-RD007M",D1062="NPC6ASZDB-RD010M",D1062="NPC6ASZDB-GN025C",D1062="NPC6ASZDB-WT009M",D1062="NPC6ASZDB-OR004M",D1062="NPC6ASZDB-WT075C",D1062="NPC6ASZDB-WT175C",D1062="NPC6ASZDB-WT125C",D1062="NPC6ASZDB-WT225C",D1062="NPC6ASZDB-WT275C",D1062="NPC6ASZDB-GY015M",D1062="NPC6ASZDB-RD001M",D1062="NPC6ASZDB-RD005M",D1062="NPC6ASZDB-WT025C",D1062="NPC6ASZDB-YL001M",D1062="NPC6ASZDB-YL005M",D1062="NPC6ASZDB-BK150C",D1062="NPC6ASZDB-BL030M",D1062="NPC6ASZDB-YL050C",D1062="NPC6ASZDB-YL010M",D1062="NPC6ASZDB-OR010M",D1062="NPC6ASZDB-OR005M",D1062="NPC6ASZDB-RD150C",D1062="NPC6ASZDB-WT025M",D1062="NPC6ASZDB-WT150C",D1062="NPC6ASZDB-WT012M",D1062="NPC6ASZDB-WT250C",D1062="NPC6ASZDB-WT350C",D1062="NPC6ASZDB-YL002M",D1062="NPC6ASZDB-BL150C",D1062="NPC6ASZDB-WT015M",D1062="NPC6ASZDB-YL150C",D1062="NPC6ASZDB-YL003M",D1062="NPC6ASZDB-WT750C",D1062="NPC6ASZDB-GN050C",D1062="NPC6ASZDB-WT008M",D1062="NPC6ASZDB-GY150C",D1062="NPC6ASZDB-GN150C",D1062="NPC6ASZDB-OR001M",D1062="NPC6ASZDB-OR002M",D1062="NPC6ASZDB-OR003M",D1062="NPC6ASZDB-BK015M",D1062="NPC6ASZDB-WT030M",D1062="NPC6ASZDB-WT050C",D1062="NPC6ASZDB-GN001M",D1062="NPC6ASZDB-GN002M",D1062="NPC6ASZDB-GN003M",D1062="NPC6ASZDB-GN004M",D1062="NPC6ASZDB-GN005M",D1062="NPC6ASZDB-GN020M",D1062="NPC6ASZDB-GN030M",D1062="NPC6ASZDB-WT001M",D1062="NPC6ASZDB-WT002M",D1062="NPC6ASZDB-WT003M",D1062="NPC6ASZDB-WT004M",D1062="NPC6ASZDB-WT005M",D1062="NPC6ASZDB-WT006M",D1062="NPC6ASZDB-WT007M",D1062="NPC6ASZDB-WT010M",D1062="NPC6ASZDB-WT020M",D1062="NPC6ASZDB-RD002M",D1062="NPC6ASZDB-RD003M",D1062="NPC6ASZDB-RD020M",D1062="NPC6ASZDB-GY001M",D1062="NPC6ASZDB-GY002M",D1062="NPC6ASZDB-GY003M",D1062="NPC6ASZDB-GY004M",D1062="NPC6ASZDB-GY005M",D1062="NPC6ASZDB-GY010M",D1062="NPC6ASZDB-GY020M",D1062="NPC6ASZDB-GY025M",D1062="NPC6ASZDB-GY030M",D1062="NPC6ASZDB-BL001M",D1062="NPC6ASZDB-BL002M",D1062="NPC6ASZDB-BL003M",D1062="NPC6ASZDB-BL004M",D1062="NPC6ASZDB-BL005M",D1062="NPC6ASZDB-BL010M",D1062="NPC6ASZDB-BK001M",D1062="NPC6ASZDB-BK002M",D1062="NPC6ASZDB-BK003M",D1062="NPC6ASZDB-BK005M",D1062="NPC6ASZDB-BK010M",D1062="NPC6ASZDB-BK020M",D1062="NPC6ASZDB-GY007M",),E1062*2,0)</f>
        <v>0</v>
      </c>
      <c r="S1062" s="67">
        <f t="shared" si="1878"/>
        <v>123612</v>
      </c>
      <c r="T1062" s="66"/>
      <c r="U1062" s="66">
        <f t="shared" si="1937"/>
        <v>0</v>
      </c>
      <c r="V1062" s="67">
        <f t="shared" si="1940"/>
        <v>121035.6</v>
      </c>
      <c r="W1062" s="136"/>
      <c r="X1062" s="69">
        <f t="shared" si="1891"/>
        <v>0</v>
      </c>
      <c r="Y1062" s="67">
        <f t="shared" si="1941"/>
        <v>6245</v>
      </c>
      <c r="Z1062" s="66"/>
      <c r="AA1062" s="68">
        <f t="shared" si="1926"/>
        <v>0</v>
      </c>
      <c r="AB1062" s="67">
        <f t="shared" si="1942"/>
        <v>5897</v>
      </c>
      <c r="AC1062" s="66"/>
      <c r="AD1062" s="66">
        <f t="shared" si="1927"/>
        <v>0</v>
      </c>
      <c r="AE1062" s="67">
        <f t="shared" si="1943"/>
        <v>3738</v>
      </c>
      <c r="AF1062" s="66"/>
      <c r="AG1062" s="78">
        <f t="shared" si="1928"/>
        <v>0</v>
      </c>
      <c r="AH1062" s="79">
        <f t="shared" si="1944"/>
        <v>4534.5</v>
      </c>
      <c r="AI1062" s="66"/>
      <c r="AJ1062" s="68">
        <f t="shared" si="1861"/>
        <v>0</v>
      </c>
      <c r="AK1062" s="67">
        <f t="shared" si="1945"/>
        <v>22013</v>
      </c>
      <c r="AL1062" s="66"/>
      <c r="AM1062" s="68">
        <f t="shared" si="1929"/>
        <v>0</v>
      </c>
      <c r="AN1062" s="67">
        <f t="shared" si="1946"/>
        <v>8763.02</v>
      </c>
      <c r="AO1062" s="66"/>
      <c r="AP1062" s="68">
        <f t="shared" si="1892"/>
        <v>0</v>
      </c>
      <c r="AQ1062" s="67">
        <f t="shared" si="1947"/>
        <v>80645</v>
      </c>
      <c r="AR1062" s="66"/>
      <c r="AS1062" s="68">
        <f t="shared" si="1951"/>
        <v>0</v>
      </c>
      <c r="AT1062" s="67">
        <f t="shared" si="1948"/>
        <v>2020</v>
      </c>
      <c r="AU1062" s="66"/>
      <c r="AV1062" s="66">
        <f t="shared" si="1897"/>
        <v>0</v>
      </c>
      <c r="AW1062" s="42">
        <f t="shared" si="1871"/>
        <v>1336.8000000000013</v>
      </c>
      <c r="AX1062" s="66"/>
      <c r="AY1062" s="66">
        <f t="shared" si="1969"/>
        <v>0</v>
      </c>
      <c r="AZ1062" s="67">
        <f t="shared" si="1890"/>
        <v>1152.0999999999999</v>
      </c>
      <c r="BA1062" s="66"/>
      <c r="BB1062" s="68">
        <f t="shared" ref="BB1062:BB1090" si="1971">IF(OR(D1062="NPC6AUZDB-RD025C",D1062="NPP06UZDB-RD150C",D1062="NPC06UZDB-RD250C",D1062="NPC06UZDB-OR050C",D1062="NPC06UZDB-RD015M",D1062="CO155E2-07C150",D1062="NPC06UZDB-RD150C",D1062="NPC06UZDB-RD020C",D1062="NPC06UZDB-RD750C",D1062="CO155E2-07M015",D1062="CO155E2-07M010",D1062="NPC06UZDB-RD050C",D1062="NPC06UZDB-RD150C",D1062="CO155E2-07M005",D1062="CO155E2-07M007",D1062="CO155E2-07C050",D1062="NPC06UZDB-RD750C",D1062="NPC06UZDB-RD005M",D1062="CO155E2-07C150",D1062="NPC06UZDB-RD010M",D1062="NPC06UZDB-RD020M",D1062="CO155E2-07M001",D1062="CO155E2-07M003",D1062="CO155E2-07M002",D1062="NPC06UZDB-RD001M",D1062="NPC06UZDB-RD002M",D1062="NPC06UZDB-RD002M",D1062="NPC06UZDB-RD003M",D1062="NPC06UZDB-RD004M",),E1062*(F1062+0.12),0)</f>
        <v>0</v>
      </c>
      <c r="BC1062" s="67">
        <f t="shared" ref="BC1062:BC1093" si="1972">BC1061+BA1062-BB1062</f>
        <v>376.33999999999986</v>
      </c>
      <c r="BD1062" s="66"/>
      <c r="BE1062" s="68">
        <f t="shared" si="1887"/>
        <v>0</v>
      </c>
      <c r="BF1062" s="67">
        <f t="shared" si="1888"/>
        <v>3747.0200000000018</v>
      </c>
      <c r="BG1062" s="66"/>
      <c r="BH1062" s="68">
        <f t="shared" si="1916"/>
        <v>307.2</v>
      </c>
      <c r="BI1062" s="67">
        <f t="shared" si="1863"/>
        <v>24331.499999999982</v>
      </c>
      <c r="BJ1062" s="66"/>
      <c r="BK1062" s="68">
        <f t="shared" si="1952"/>
        <v>0</v>
      </c>
      <c r="BL1062" s="67">
        <f t="shared" si="1900"/>
        <v>3680.6000000000004</v>
      </c>
      <c r="BM1062" s="66"/>
      <c r="BN1062" s="68">
        <f t="shared" si="1901"/>
        <v>0</v>
      </c>
      <c r="BO1062" s="67">
        <f t="shared" si="1902"/>
        <v>2755.9000000000019</v>
      </c>
      <c r="BP1062" s="66"/>
      <c r="BQ1062" s="68">
        <f t="shared" si="1924"/>
        <v>0</v>
      </c>
      <c r="BR1062" s="67">
        <f t="shared" si="1864"/>
        <v>87138.329999999987</v>
      </c>
      <c r="BS1062" s="66"/>
      <c r="BT1062" s="66">
        <f t="shared" si="1932"/>
        <v>120</v>
      </c>
      <c r="BU1062" s="67">
        <f t="shared" si="1917"/>
        <v>47905</v>
      </c>
      <c r="BV1062" s="66"/>
      <c r="BW1062" s="66">
        <f t="shared" si="1949"/>
        <v>120</v>
      </c>
      <c r="BX1062" s="67">
        <f t="shared" si="1938"/>
        <v>46316</v>
      </c>
      <c r="BY1062" s="66"/>
      <c r="BZ1062" s="66">
        <f t="shared" si="1933"/>
        <v>120</v>
      </c>
      <c r="CA1062" s="67">
        <f t="shared" si="1919"/>
        <v>43385</v>
      </c>
      <c r="CB1062" s="66"/>
      <c r="CC1062" s="66">
        <f t="shared" si="1939"/>
        <v>0</v>
      </c>
      <c r="CD1062" s="67">
        <f t="shared" ref="CD1062:CD1125" si="1973">+CD1061+CB1062-CC1062</f>
        <v>39311.39</v>
      </c>
      <c r="CE1062" s="66"/>
      <c r="CF1062" s="66">
        <f t="shared" si="1858"/>
        <v>0</v>
      </c>
      <c r="CG1062" s="67">
        <f t="shared" si="1903"/>
        <v>3663.6999999999994</v>
      </c>
      <c r="CH1062" s="66"/>
      <c r="CI1062" s="66">
        <f t="shared" si="1953"/>
        <v>0</v>
      </c>
      <c r="CJ1062" s="67">
        <f t="shared" si="1920"/>
        <v>6757.8</v>
      </c>
      <c r="CK1062" s="66"/>
      <c r="CL1062" s="68">
        <f t="shared" si="1867"/>
        <v>0</v>
      </c>
      <c r="CM1062" s="79">
        <f t="shared" si="1904"/>
        <v>4847.4799999999996</v>
      </c>
      <c r="CN1062" s="66"/>
      <c r="CO1062" s="68">
        <f t="shared" si="1954"/>
        <v>0</v>
      </c>
      <c r="CP1062" s="79">
        <f t="shared" si="1905"/>
        <v>3955</v>
      </c>
      <c r="CQ1062" s="66"/>
      <c r="CR1062" s="68">
        <f t="shared" si="1955"/>
        <v>0</v>
      </c>
      <c r="CS1062" s="79">
        <f t="shared" si="1869"/>
        <v>5186</v>
      </c>
      <c r="CT1062" s="66"/>
      <c r="CU1062" s="68">
        <f t="shared" si="1956"/>
        <v>0</v>
      </c>
      <c r="CV1062" s="79">
        <f t="shared" si="1906"/>
        <v>6929</v>
      </c>
      <c r="CW1062" s="66"/>
      <c r="CX1062" s="66">
        <f t="shared" si="1925"/>
        <v>0</v>
      </c>
      <c r="CY1062" s="40">
        <f t="shared" si="1859"/>
        <v>176.95999999999822</v>
      </c>
      <c r="CZ1062" s="65"/>
      <c r="DA1062" s="66">
        <f t="shared" si="1957"/>
        <v>0</v>
      </c>
      <c r="DB1062" s="67">
        <f t="shared" si="1921"/>
        <v>48240</v>
      </c>
      <c r="DC1062" s="66"/>
      <c r="DD1062" s="66">
        <f t="shared" si="1958"/>
        <v>0</v>
      </c>
      <c r="DE1062" s="67">
        <f t="shared" si="1922"/>
        <v>95011</v>
      </c>
      <c r="DF1062" s="66"/>
      <c r="DG1062" s="69">
        <f t="shared" si="1959"/>
        <v>0</v>
      </c>
      <c r="DH1062" s="67">
        <f t="shared" ref="DH1062:DH1125" si="1974">+DH1061+DF1062-DG1062</f>
        <v>441034</v>
      </c>
      <c r="DI1062" s="66"/>
      <c r="DJ1062" s="66">
        <f t="shared" si="1960"/>
        <v>0</v>
      </c>
      <c r="DK1062" s="67">
        <f t="shared" si="1907"/>
        <v>3768</v>
      </c>
      <c r="DL1062" s="210"/>
      <c r="DM1062" s="206">
        <f t="shared" si="1961"/>
        <v>0</v>
      </c>
      <c r="DN1062" s="25">
        <f t="shared" si="1896"/>
        <v>0</v>
      </c>
      <c r="DO1062" s="5"/>
      <c r="DP1062" s="43">
        <f t="shared" si="1962"/>
        <v>0</v>
      </c>
      <c r="DQ1062" s="27">
        <f t="shared" si="1908"/>
        <v>6819.5</v>
      </c>
      <c r="DR1062" s="5"/>
      <c r="DS1062" s="43">
        <f t="shared" si="1963"/>
        <v>0</v>
      </c>
      <c r="DT1062" s="27">
        <f t="shared" si="1909"/>
        <v>4846</v>
      </c>
      <c r="DU1062" s="5"/>
      <c r="DV1062" s="43">
        <f t="shared" si="1964"/>
        <v>0</v>
      </c>
      <c r="DW1062" s="27">
        <f t="shared" si="1910"/>
        <v>4835</v>
      </c>
      <c r="DX1062" s="5"/>
      <c r="DY1062" s="22">
        <f t="shared" si="1965"/>
        <v>0</v>
      </c>
      <c r="DZ1062" s="25">
        <f t="shared" si="1911"/>
        <v>523</v>
      </c>
      <c r="EA1062" s="22"/>
      <c r="EB1062" s="22">
        <f t="shared" si="1966"/>
        <v>0</v>
      </c>
      <c r="EC1062" s="28">
        <f t="shared" si="1912"/>
        <v>369</v>
      </c>
      <c r="ED1062" s="5"/>
      <c r="EE1062" s="43">
        <f t="shared" si="1967"/>
        <v>0</v>
      </c>
      <c r="EF1062" s="27">
        <f t="shared" si="1913"/>
        <v>4769</v>
      </c>
      <c r="EG1062" s="66"/>
      <c r="EH1062" s="66">
        <f t="shared" si="1968"/>
        <v>0</v>
      </c>
      <c r="EI1062" s="67">
        <f t="shared" si="1914"/>
        <v>22617</v>
      </c>
      <c r="EJ1062" s="66"/>
      <c r="EK1062" s="66">
        <f t="shared" si="1930"/>
        <v>0</v>
      </c>
      <c r="EL1062" s="67">
        <f t="shared" si="1915"/>
        <v>21247</v>
      </c>
      <c r="EM1062" s="110">
        <f t="shared" si="1931"/>
        <v>237243.40082376002</v>
      </c>
    </row>
    <row r="1063" spans="1:143" s="36" customFormat="1" ht="11.25" customHeight="1" x14ac:dyDescent="0.25">
      <c r="A1063" s="11">
        <v>46179</v>
      </c>
      <c r="B1063" s="187"/>
      <c r="C1063" s="424">
        <v>8005021043</v>
      </c>
      <c r="D1063" s="420" t="s">
        <v>31</v>
      </c>
      <c r="E1063" s="421">
        <v>50</v>
      </c>
      <c r="F1063" s="425">
        <v>1</v>
      </c>
      <c r="G1063" s="423">
        <v>191516042056</v>
      </c>
      <c r="H1063" s="66"/>
      <c r="I1063" s="41">
        <f t="shared" si="1934"/>
        <v>0</v>
      </c>
      <c r="J1063" s="48">
        <f t="shared" si="1874"/>
        <v>116093</v>
      </c>
      <c r="K1063" s="66"/>
      <c r="L1063" s="41">
        <f t="shared" si="1935"/>
        <v>0</v>
      </c>
      <c r="M1063" s="48">
        <f t="shared" si="1950"/>
        <v>7752</v>
      </c>
      <c r="N1063" s="66"/>
      <c r="O1063" s="41">
        <f t="shared" si="1936"/>
        <v>0</v>
      </c>
      <c r="P1063" s="48">
        <f t="shared" si="1877"/>
        <v>260136</v>
      </c>
      <c r="Q1063" s="66"/>
      <c r="R1063" s="66">
        <f t="shared" si="1970"/>
        <v>0</v>
      </c>
      <c r="S1063" s="67">
        <f t="shared" si="1878"/>
        <v>123612</v>
      </c>
      <c r="T1063" s="66"/>
      <c r="U1063" s="66">
        <f t="shared" si="1937"/>
        <v>0</v>
      </c>
      <c r="V1063" s="67">
        <f t="shared" si="1940"/>
        <v>121035.6</v>
      </c>
      <c r="W1063" s="136"/>
      <c r="X1063" s="69">
        <f t="shared" si="1891"/>
        <v>0</v>
      </c>
      <c r="Y1063" s="67">
        <f t="shared" si="1941"/>
        <v>6245</v>
      </c>
      <c r="Z1063" s="66"/>
      <c r="AA1063" s="68">
        <f t="shared" si="1926"/>
        <v>0</v>
      </c>
      <c r="AB1063" s="67">
        <f t="shared" si="1942"/>
        <v>5897</v>
      </c>
      <c r="AC1063" s="66"/>
      <c r="AD1063" s="66">
        <f t="shared" si="1927"/>
        <v>0</v>
      </c>
      <c r="AE1063" s="67">
        <f t="shared" si="1943"/>
        <v>3738</v>
      </c>
      <c r="AF1063" s="66"/>
      <c r="AG1063" s="78">
        <f t="shared" si="1928"/>
        <v>0</v>
      </c>
      <c r="AH1063" s="79">
        <f t="shared" si="1944"/>
        <v>4534.5</v>
      </c>
      <c r="AI1063" s="66"/>
      <c r="AJ1063" s="68">
        <f t="shared" si="1861"/>
        <v>0</v>
      </c>
      <c r="AK1063" s="67">
        <f t="shared" si="1945"/>
        <v>22013</v>
      </c>
      <c r="AL1063" s="66"/>
      <c r="AM1063" s="68">
        <f t="shared" si="1929"/>
        <v>0</v>
      </c>
      <c r="AN1063" s="67">
        <f t="shared" si="1946"/>
        <v>8763.02</v>
      </c>
      <c r="AO1063" s="66"/>
      <c r="AP1063" s="68">
        <f t="shared" si="1892"/>
        <v>0</v>
      </c>
      <c r="AQ1063" s="67">
        <f t="shared" si="1947"/>
        <v>80645</v>
      </c>
      <c r="AR1063" s="66"/>
      <c r="AS1063" s="68">
        <f t="shared" si="1951"/>
        <v>0</v>
      </c>
      <c r="AT1063" s="67">
        <f t="shared" si="1948"/>
        <v>2020</v>
      </c>
      <c r="AU1063" s="66"/>
      <c r="AV1063" s="66">
        <f t="shared" si="1897"/>
        <v>0</v>
      </c>
      <c r="AW1063" s="42">
        <f t="shared" si="1871"/>
        <v>1336.8000000000013</v>
      </c>
      <c r="AX1063" s="66"/>
      <c r="AY1063" s="66">
        <f t="shared" si="1969"/>
        <v>0</v>
      </c>
      <c r="AZ1063" s="67">
        <f t="shared" si="1890"/>
        <v>1152.0999999999999</v>
      </c>
      <c r="BA1063" s="66"/>
      <c r="BB1063" s="68">
        <f t="shared" si="1971"/>
        <v>0</v>
      </c>
      <c r="BC1063" s="67">
        <f t="shared" si="1972"/>
        <v>376.33999999999986</v>
      </c>
      <c r="BD1063" s="66"/>
      <c r="BE1063" s="68">
        <f t="shared" si="1887"/>
        <v>0</v>
      </c>
      <c r="BF1063" s="67">
        <f t="shared" si="1888"/>
        <v>3747.0200000000018</v>
      </c>
      <c r="BG1063" s="66"/>
      <c r="BH1063" s="68">
        <f t="shared" si="1916"/>
        <v>56.000000000000007</v>
      </c>
      <c r="BI1063" s="67">
        <f t="shared" si="1863"/>
        <v>24275.499999999982</v>
      </c>
      <c r="BJ1063" s="66"/>
      <c r="BK1063" s="68">
        <f t="shared" si="1952"/>
        <v>0</v>
      </c>
      <c r="BL1063" s="67">
        <f t="shared" si="1900"/>
        <v>3680.6000000000004</v>
      </c>
      <c r="BM1063" s="66"/>
      <c r="BN1063" s="68">
        <f t="shared" si="1901"/>
        <v>0</v>
      </c>
      <c r="BO1063" s="67">
        <f t="shared" si="1902"/>
        <v>2755.9000000000019</v>
      </c>
      <c r="BP1063" s="66"/>
      <c r="BQ1063" s="68">
        <f t="shared" si="1924"/>
        <v>0</v>
      </c>
      <c r="BR1063" s="67">
        <f t="shared" si="1864"/>
        <v>87138.329999999987</v>
      </c>
      <c r="BS1063" s="66"/>
      <c r="BT1063" s="66">
        <f t="shared" si="1932"/>
        <v>100</v>
      </c>
      <c r="BU1063" s="67">
        <f t="shared" si="1917"/>
        <v>47805</v>
      </c>
      <c r="BV1063" s="66"/>
      <c r="BW1063" s="66">
        <f t="shared" si="1949"/>
        <v>100</v>
      </c>
      <c r="BX1063" s="67">
        <f t="shared" si="1938"/>
        <v>46216</v>
      </c>
      <c r="BY1063" s="66"/>
      <c r="BZ1063" s="66">
        <f t="shared" si="1933"/>
        <v>100</v>
      </c>
      <c r="CA1063" s="67">
        <f t="shared" si="1919"/>
        <v>43285</v>
      </c>
      <c r="CB1063" s="66"/>
      <c r="CC1063" s="66">
        <f t="shared" si="1939"/>
        <v>0</v>
      </c>
      <c r="CD1063" s="67">
        <f t="shared" si="1973"/>
        <v>39311.39</v>
      </c>
      <c r="CE1063" s="66"/>
      <c r="CF1063" s="66">
        <f t="shared" si="1858"/>
        <v>0</v>
      </c>
      <c r="CG1063" s="67">
        <f t="shared" si="1903"/>
        <v>3663.6999999999994</v>
      </c>
      <c r="CH1063" s="66"/>
      <c r="CI1063" s="66">
        <f t="shared" si="1953"/>
        <v>0</v>
      </c>
      <c r="CJ1063" s="67">
        <f t="shared" si="1920"/>
        <v>6757.8</v>
      </c>
      <c r="CK1063" s="66"/>
      <c r="CL1063" s="68">
        <f t="shared" si="1867"/>
        <v>0</v>
      </c>
      <c r="CM1063" s="79">
        <f t="shared" si="1904"/>
        <v>4847.4799999999996</v>
      </c>
      <c r="CN1063" s="66"/>
      <c r="CO1063" s="68">
        <f t="shared" si="1954"/>
        <v>0</v>
      </c>
      <c r="CP1063" s="79">
        <f t="shared" si="1905"/>
        <v>3955</v>
      </c>
      <c r="CQ1063" s="66"/>
      <c r="CR1063" s="68">
        <f t="shared" si="1955"/>
        <v>0</v>
      </c>
      <c r="CS1063" s="79">
        <f t="shared" si="1869"/>
        <v>5186</v>
      </c>
      <c r="CT1063" s="66"/>
      <c r="CU1063" s="68">
        <f t="shared" si="1956"/>
        <v>0</v>
      </c>
      <c r="CV1063" s="79">
        <f t="shared" si="1906"/>
        <v>6929</v>
      </c>
      <c r="CW1063" s="66"/>
      <c r="CX1063" s="66">
        <f t="shared" si="1925"/>
        <v>0</v>
      </c>
      <c r="CY1063" s="40">
        <f t="shared" si="1859"/>
        <v>176.95999999999822</v>
      </c>
      <c r="CZ1063" s="65"/>
      <c r="DA1063" s="66">
        <f t="shared" si="1957"/>
        <v>0</v>
      </c>
      <c r="DB1063" s="67">
        <f t="shared" si="1921"/>
        <v>48240</v>
      </c>
      <c r="DC1063" s="66"/>
      <c r="DD1063" s="66">
        <f t="shared" si="1958"/>
        <v>0</v>
      </c>
      <c r="DE1063" s="67">
        <f t="shared" si="1922"/>
        <v>95011</v>
      </c>
      <c r="DF1063" s="66"/>
      <c r="DG1063" s="69">
        <f t="shared" si="1959"/>
        <v>0</v>
      </c>
      <c r="DH1063" s="67">
        <f t="shared" si="1974"/>
        <v>441034</v>
      </c>
      <c r="DI1063" s="66"/>
      <c r="DJ1063" s="66">
        <f t="shared" si="1960"/>
        <v>0</v>
      </c>
      <c r="DK1063" s="67">
        <f t="shared" si="1907"/>
        <v>3768</v>
      </c>
      <c r="DL1063" s="210"/>
      <c r="DM1063" s="206">
        <f t="shared" si="1961"/>
        <v>0</v>
      </c>
      <c r="DN1063" s="25">
        <f t="shared" si="1896"/>
        <v>0</v>
      </c>
      <c r="DO1063" s="5"/>
      <c r="DP1063" s="43">
        <f t="shared" si="1962"/>
        <v>0</v>
      </c>
      <c r="DQ1063" s="27">
        <f t="shared" si="1908"/>
        <v>6819.5</v>
      </c>
      <c r="DR1063" s="5"/>
      <c r="DS1063" s="43">
        <f t="shared" si="1963"/>
        <v>0</v>
      </c>
      <c r="DT1063" s="27">
        <f t="shared" si="1909"/>
        <v>4846</v>
      </c>
      <c r="DU1063" s="5"/>
      <c r="DV1063" s="43">
        <f t="shared" si="1964"/>
        <v>0</v>
      </c>
      <c r="DW1063" s="27">
        <f t="shared" si="1910"/>
        <v>4835</v>
      </c>
      <c r="DX1063" s="5"/>
      <c r="DY1063" s="22">
        <f t="shared" si="1965"/>
        <v>0</v>
      </c>
      <c r="DZ1063" s="25">
        <f t="shared" si="1911"/>
        <v>523</v>
      </c>
      <c r="EA1063" s="22"/>
      <c r="EB1063" s="22">
        <f t="shared" si="1966"/>
        <v>0</v>
      </c>
      <c r="EC1063" s="28">
        <f t="shared" si="1912"/>
        <v>369</v>
      </c>
      <c r="ED1063" s="5"/>
      <c r="EE1063" s="43">
        <f t="shared" si="1967"/>
        <v>0</v>
      </c>
      <c r="EF1063" s="27">
        <f t="shared" si="1913"/>
        <v>4769</v>
      </c>
      <c r="EG1063" s="66"/>
      <c r="EH1063" s="66">
        <f t="shared" si="1968"/>
        <v>0</v>
      </c>
      <c r="EI1063" s="67">
        <f t="shared" si="1914"/>
        <v>22617</v>
      </c>
      <c r="EJ1063" s="66"/>
      <c r="EK1063" s="66">
        <f t="shared" si="1930"/>
        <v>0</v>
      </c>
      <c r="EL1063" s="67">
        <f t="shared" si="1915"/>
        <v>21247</v>
      </c>
      <c r="EM1063" s="110">
        <f t="shared" si="1931"/>
        <v>237056.47938376002</v>
      </c>
    </row>
    <row r="1064" spans="1:143" s="36" customFormat="1" ht="11.25" customHeight="1" x14ac:dyDescent="0.25">
      <c r="A1064" s="11">
        <v>46179</v>
      </c>
      <c r="B1064" s="187">
        <v>46184</v>
      </c>
      <c r="C1064" s="347">
        <v>8005022418</v>
      </c>
      <c r="D1064" s="348" t="s">
        <v>241</v>
      </c>
      <c r="E1064" s="375">
        <v>295</v>
      </c>
      <c r="F1064" s="376">
        <v>1</v>
      </c>
      <c r="G1064" s="20">
        <v>191516097773</v>
      </c>
      <c r="H1064" s="66"/>
      <c r="I1064" s="41">
        <f t="shared" si="1934"/>
        <v>0</v>
      </c>
      <c r="J1064" s="48">
        <f t="shared" si="1874"/>
        <v>116093</v>
      </c>
      <c r="K1064" s="66"/>
      <c r="L1064" s="41">
        <f t="shared" si="1935"/>
        <v>0</v>
      </c>
      <c r="M1064" s="48">
        <f t="shared" si="1950"/>
        <v>7752</v>
      </c>
      <c r="N1064" s="66"/>
      <c r="O1064" s="41">
        <f t="shared" si="1936"/>
        <v>0</v>
      </c>
      <c r="P1064" s="48">
        <f t="shared" si="1877"/>
        <v>260136</v>
      </c>
      <c r="Q1064" s="66"/>
      <c r="R1064" s="66">
        <f t="shared" si="1970"/>
        <v>0</v>
      </c>
      <c r="S1064" s="67">
        <f t="shared" si="1878"/>
        <v>123612</v>
      </c>
      <c r="T1064" s="66"/>
      <c r="U1064" s="66">
        <f t="shared" si="1937"/>
        <v>0</v>
      </c>
      <c r="V1064" s="67">
        <f t="shared" si="1940"/>
        <v>121035.6</v>
      </c>
      <c r="W1064" s="136"/>
      <c r="X1064" s="69">
        <f t="shared" si="1891"/>
        <v>0</v>
      </c>
      <c r="Y1064" s="67">
        <f t="shared" si="1941"/>
        <v>6245</v>
      </c>
      <c r="Z1064" s="66"/>
      <c r="AA1064" s="68">
        <f t="shared" si="1926"/>
        <v>0</v>
      </c>
      <c r="AB1064" s="67">
        <f t="shared" si="1942"/>
        <v>5897</v>
      </c>
      <c r="AC1064" s="66"/>
      <c r="AD1064" s="66">
        <f t="shared" si="1927"/>
        <v>0</v>
      </c>
      <c r="AE1064" s="67">
        <f t="shared" si="1943"/>
        <v>3738</v>
      </c>
      <c r="AF1064" s="66"/>
      <c r="AG1064" s="78">
        <f t="shared" si="1928"/>
        <v>0</v>
      </c>
      <c r="AH1064" s="79">
        <f t="shared" si="1944"/>
        <v>4534.5</v>
      </c>
      <c r="AI1064" s="66"/>
      <c r="AJ1064" s="68">
        <f t="shared" si="1861"/>
        <v>0</v>
      </c>
      <c r="AK1064" s="67">
        <f t="shared" si="1945"/>
        <v>22013</v>
      </c>
      <c r="AL1064" s="66"/>
      <c r="AM1064" s="68">
        <f t="shared" si="1929"/>
        <v>0</v>
      </c>
      <c r="AN1064" s="67">
        <f t="shared" si="1946"/>
        <v>8763.02</v>
      </c>
      <c r="AO1064" s="66"/>
      <c r="AP1064" s="68">
        <f t="shared" si="1892"/>
        <v>0</v>
      </c>
      <c r="AQ1064" s="67">
        <f t="shared" si="1947"/>
        <v>80645</v>
      </c>
      <c r="AR1064" s="66"/>
      <c r="AS1064" s="68">
        <f t="shared" si="1951"/>
        <v>0</v>
      </c>
      <c r="AT1064" s="67">
        <f t="shared" si="1948"/>
        <v>2020</v>
      </c>
      <c r="AU1064" s="66"/>
      <c r="AV1064" s="66">
        <f t="shared" si="1897"/>
        <v>0</v>
      </c>
      <c r="AW1064" s="42">
        <f t="shared" si="1871"/>
        <v>1336.8000000000013</v>
      </c>
      <c r="AX1064" s="66"/>
      <c r="AY1064" s="66">
        <f t="shared" si="1969"/>
        <v>0</v>
      </c>
      <c r="AZ1064" s="67">
        <f t="shared" si="1890"/>
        <v>1152.0999999999999</v>
      </c>
      <c r="BA1064" s="66"/>
      <c r="BB1064" s="68">
        <f t="shared" si="1971"/>
        <v>0</v>
      </c>
      <c r="BC1064" s="67">
        <f t="shared" si="1972"/>
        <v>376.33999999999986</v>
      </c>
      <c r="BD1064" s="66"/>
      <c r="BE1064" s="68">
        <f t="shared" si="1887"/>
        <v>0</v>
      </c>
      <c r="BF1064" s="67">
        <f t="shared" si="1888"/>
        <v>3747.0200000000018</v>
      </c>
      <c r="BG1064" s="66"/>
      <c r="BH1064" s="68">
        <f t="shared" si="1916"/>
        <v>0</v>
      </c>
      <c r="BI1064" s="67">
        <f t="shared" si="1863"/>
        <v>24275.499999999982</v>
      </c>
      <c r="BJ1064" s="66"/>
      <c r="BK1064" s="68">
        <f t="shared" si="1952"/>
        <v>0</v>
      </c>
      <c r="BL1064" s="67">
        <f t="shared" si="1900"/>
        <v>3680.6000000000004</v>
      </c>
      <c r="BM1064" s="66"/>
      <c r="BN1064" s="68">
        <f t="shared" si="1901"/>
        <v>0</v>
      </c>
      <c r="BO1064" s="67">
        <f t="shared" si="1902"/>
        <v>2755.9000000000019</v>
      </c>
      <c r="BP1064" s="66"/>
      <c r="BQ1064" s="68">
        <f t="shared" si="1924"/>
        <v>330.40000000000003</v>
      </c>
      <c r="BR1064" s="67">
        <f t="shared" si="1864"/>
        <v>86807.93</v>
      </c>
      <c r="BS1064" s="66"/>
      <c r="BT1064" s="66">
        <f t="shared" si="1932"/>
        <v>590</v>
      </c>
      <c r="BU1064" s="67">
        <f t="shared" si="1917"/>
        <v>47215</v>
      </c>
      <c r="BV1064" s="66"/>
      <c r="BW1064" s="66">
        <f t="shared" si="1949"/>
        <v>590</v>
      </c>
      <c r="BX1064" s="67">
        <f t="shared" si="1938"/>
        <v>45626</v>
      </c>
      <c r="BY1064" s="66"/>
      <c r="BZ1064" s="66">
        <f t="shared" si="1933"/>
        <v>590</v>
      </c>
      <c r="CA1064" s="67">
        <f t="shared" si="1919"/>
        <v>42695</v>
      </c>
      <c r="CB1064" s="66"/>
      <c r="CC1064" s="66">
        <f t="shared" si="1939"/>
        <v>0</v>
      </c>
      <c r="CD1064" s="67">
        <f t="shared" si="1973"/>
        <v>39311.39</v>
      </c>
      <c r="CE1064" s="66"/>
      <c r="CF1064" s="66">
        <f t="shared" si="1858"/>
        <v>0</v>
      </c>
      <c r="CG1064" s="67">
        <f t="shared" si="1903"/>
        <v>3663.6999999999994</v>
      </c>
      <c r="CH1064" s="66"/>
      <c r="CI1064" s="66">
        <f t="shared" si="1953"/>
        <v>0</v>
      </c>
      <c r="CJ1064" s="67">
        <f t="shared" si="1920"/>
        <v>6757.8</v>
      </c>
      <c r="CK1064" s="66"/>
      <c r="CL1064" s="68">
        <f t="shared" si="1867"/>
        <v>0</v>
      </c>
      <c r="CM1064" s="79">
        <f t="shared" si="1904"/>
        <v>4847.4799999999996</v>
      </c>
      <c r="CN1064" s="66"/>
      <c r="CO1064" s="68">
        <f t="shared" si="1954"/>
        <v>0</v>
      </c>
      <c r="CP1064" s="79">
        <f t="shared" si="1905"/>
        <v>3955</v>
      </c>
      <c r="CQ1064" s="66"/>
      <c r="CR1064" s="68">
        <f t="shared" si="1955"/>
        <v>0</v>
      </c>
      <c r="CS1064" s="79">
        <f t="shared" si="1869"/>
        <v>5186</v>
      </c>
      <c r="CT1064" s="66"/>
      <c r="CU1064" s="68">
        <f t="shared" si="1956"/>
        <v>0</v>
      </c>
      <c r="CV1064" s="79">
        <f t="shared" si="1906"/>
        <v>6929</v>
      </c>
      <c r="CW1064" s="66"/>
      <c r="CX1064" s="66">
        <f t="shared" si="1925"/>
        <v>0</v>
      </c>
      <c r="CY1064" s="40">
        <f t="shared" si="1859"/>
        <v>176.95999999999822</v>
      </c>
      <c r="CZ1064" s="65"/>
      <c r="DA1064" s="66">
        <f t="shared" si="1957"/>
        <v>0</v>
      </c>
      <c r="DB1064" s="67">
        <f t="shared" si="1921"/>
        <v>48240</v>
      </c>
      <c r="DC1064" s="66"/>
      <c r="DD1064" s="66">
        <f t="shared" si="1958"/>
        <v>0</v>
      </c>
      <c r="DE1064" s="67">
        <f t="shared" si="1922"/>
        <v>95011</v>
      </c>
      <c r="DF1064" s="66"/>
      <c r="DG1064" s="69">
        <f t="shared" si="1959"/>
        <v>295</v>
      </c>
      <c r="DH1064" s="67">
        <f t="shared" si="1974"/>
        <v>440739</v>
      </c>
      <c r="DI1064" s="66"/>
      <c r="DJ1064" s="66">
        <f t="shared" si="1960"/>
        <v>0</v>
      </c>
      <c r="DK1064" s="67">
        <f t="shared" si="1907"/>
        <v>3768</v>
      </c>
      <c r="DL1064" s="210"/>
      <c r="DM1064" s="206">
        <f t="shared" si="1961"/>
        <v>0</v>
      </c>
      <c r="DN1064" s="25">
        <f t="shared" si="1896"/>
        <v>0</v>
      </c>
      <c r="DO1064" s="5"/>
      <c r="DP1064" s="43">
        <f t="shared" si="1962"/>
        <v>0</v>
      </c>
      <c r="DQ1064" s="27">
        <f t="shared" si="1908"/>
        <v>6819.5</v>
      </c>
      <c r="DR1064" s="5"/>
      <c r="DS1064" s="43">
        <f t="shared" si="1963"/>
        <v>0</v>
      </c>
      <c r="DT1064" s="27">
        <f t="shared" si="1909"/>
        <v>4846</v>
      </c>
      <c r="DU1064" s="5"/>
      <c r="DV1064" s="43">
        <f t="shared" si="1964"/>
        <v>0</v>
      </c>
      <c r="DW1064" s="27">
        <f t="shared" si="1910"/>
        <v>4835</v>
      </c>
      <c r="DX1064" s="5"/>
      <c r="DY1064" s="22">
        <f t="shared" si="1965"/>
        <v>0</v>
      </c>
      <c r="DZ1064" s="25">
        <f t="shared" si="1911"/>
        <v>523</v>
      </c>
      <c r="EA1064" s="22"/>
      <c r="EB1064" s="22">
        <f t="shared" si="1966"/>
        <v>0</v>
      </c>
      <c r="EC1064" s="28">
        <f t="shared" si="1912"/>
        <v>369</v>
      </c>
      <c r="ED1064" s="5"/>
      <c r="EE1064" s="43">
        <f t="shared" si="1967"/>
        <v>0</v>
      </c>
      <c r="EF1064" s="27">
        <f t="shared" si="1913"/>
        <v>4769</v>
      </c>
      <c r="EG1064" s="66"/>
      <c r="EH1064" s="66">
        <f t="shared" si="1968"/>
        <v>0</v>
      </c>
      <c r="EI1064" s="67">
        <f t="shared" si="1914"/>
        <v>22617</v>
      </c>
      <c r="EJ1064" s="66"/>
      <c r="EK1064" s="66">
        <f t="shared" si="1930"/>
        <v>0</v>
      </c>
      <c r="EL1064" s="67">
        <f t="shared" si="1915"/>
        <v>21247</v>
      </c>
      <c r="EM1064" s="110">
        <f t="shared" si="1931"/>
        <v>236097.04370376002</v>
      </c>
    </row>
    <row r="1065" spans="1:143" s="36" customFormat="1" ht="11.25" customHeight="1" x14ac:dyDescent="0.25">
      <c r="A1065" s="11">
        <v>46179</v>
      </c>
      <c r="B1065" s="187">
        <v>46184</v>
      </c>
      <c r="C1065" s="347">
        <v>8005022420</v>
      </c>
      <c r="D1065" s="348" t="s">
        <v>258</v>
      </c>
      <c r="E1065" s="375">
        <v>490</v>
      </c>
      <c r="F1065" s="376">
        <v>5</v>
      </c>
      <c r="G1065" s="20">
        <v>191516097810</v>
      </c>
      <c r="H1065" s="66"/>
      <c r="I1065" s="41">
        <f t="shared" si="1934"/>
        <v>0</v>
      </c>
      <c r="J1065" s="48">
        <f t="shared" si="1874"/>
        <v>116093</v>
      </c>
      <c r="K1065" s="66"/>
      <c r="L1065" s="41">
        <f t="shared" si="1935"/>
        <v>0</v>
      </c>
      <c r="M1065" s="48">
        <f t="shared" si="1950"/>
        <v>7752</v>
      </c>
      <c r="N1065" s="66"/>
      <c r="O1065" s="41">
        <f t="shared" si="1936"/>
        <v>0</v>
      </c>
      <c r="P1065" s="48">
        <f t="shared" si="1877"/>
        <v>260136</v>
      </c>
      <c r="Q1065" s="66"/>
      <c r="R1065" s="66">
        <f t="shared" si="1970"/>
        <v>0</v>
      </c>
      <c r="S1065" s="67">
        <f t="shared" si="1878"/>
        <v>123612</v>
      </c>
      <c r="T1065" s="66"/>
      <c r="U1065" s="66">
        <f t="shared" si="1937"/>
        <v>0</v>
      </c>
      <c r="V1065" s="67">
        <f t="shared" si="1940"/>
        <v>121035.6</v>
      </c>
      <c r="W1065" s="136"/>
      <c r="X1065" s="69">
        <f t="shared" si="1891"/>
        <v>0</v>
      </c>
      <c r="Y1065" s="67">
        <f t="shared" si="1941"/>
        <v>6245</v>
      </c>
      <c r="Z1065" s="66"/>
      <c r="AA1065" s="68">
        <f t="shared" si="1926"/>
        <v>0</v>
      </c>
      <c r="AB1065" s="67">
        <f t="shared" si="1942"/>
        <v>5897</v>
      </c>
      <c r="AC1065" s="66"/>
      <c r="AD1065" s="66">
        <f t="shared" si="1927"/>
        <v>0</v>
      </c>
      <c r="AE1065" s="67">
        <f t="shared" si="1943"/>
        <v>3738</v>
      </c>
      <c r="AF1065" s="66"/>
      <c r="AG1065" s="78">
        <f t="shared" si="1928"/>
        <v>0</v>
      </c>
      <c r="AH1065" s="79">
        <f t="shared" si="1944"/>
        <v>4534.5</v>
      </c>
      <c r="AI1065" s="66"/>
      <c r="AJ1065" s="68">
        <f t="shared" si="1861"/>
        <v>0</v>
      </c>
      <c r="AK1065" s="67">
        <f t="shared" si="1945"/>
        <v>22013</v>
      </c>
      <c r="AL1065" s="66"/>
      <c r="AM1065" s="68">
        <f t="shared" si="1929"/>
        <v>0</v>
      </c>
      <c r="AN1065" s="67">
        <f t="shared" si="1946"/>
        <v>8763.02</v>
      </c>
      <c r="AO1065" s="66"/>
      <c r="AP1065" s="68">
        <f t="shared" si="1892"/>
        <v>0</v>
      </c>
      <c r="AQ1065" s="67">
        <f t="shared" si="1947"/>
        <v>80645</v>
      </c>
      <c r="AR1065" s="66"/>
      <c r="AS1065" s="68">
        <f t="shared" si="1951"/>
        <v>0</v>
      </c>
      <c r="AT1065" s="67">
        <f t="shared" si="1948"/>
        <v>2020</v>
      </c>
      <c r="AU1065" s="66"/>
      <c r="AV1065" s="66">
        <f t="shared" si="1897"/>
        <v>0</v>
      </c>
      <c r="AW1065" s="42">
        <f t="shared" si="1871"/>
        <v>1336.8000000000013</v>
      </c>
      <c r="AX1065" s="66"/>
      <c r="AY1065" s="66">
        <f t="shared" si="1969"/>
        <v>0</v>
      </c>
      <c r="AZ1065" s="67">
        <f t="shared" si="1890"/>
        <v>1152.0999999999999</v>
      </c>
      <c r="BA1065" s="66"/>
      <c r="BB1065" s="68">
        <f t="shared" si="1971"/>
        <v>0</v>
      </c>
      <c r="BC1065" s="67">
        <f t="shared" si="1972"/>
        <v>376.33999999999986</v>
      </c>
      <c r="BD1065" s="66"/>
      <c r="BE1065" s="68">
        <f t="shared" si="1887"/>
        <v>0</v>
      </c>
      <c r="BF1065" s="67">
        <f t="shared" si="1888"/>
        <v>3747.0200000000018</v>
      </c>
      <c r="BG1065" s="66"/>
      <c r="BH1065" s="68">
        <f t="shared" si="1916"/>
        <v>0</v>
      </c>
      <c r="BI1065" s="67">
        <f t="shared" si="1863"/>
        <v>24275.499999999982</v>
      </c>
      <c r="BJ1065" s="66"/>
      <c r="BK1065" s="68">
        <f t="shared" si="1952"/>
        <v>0</v>
      </c>
      <c r="BL1065" s="67">
        <f t="shared" si="1900"/>
        <v>3680.6000000000004</v>
      </c>
      <c r="BM1065" s="66"/>
      <c r="BN1065" s="68">
        <f t="shared" si="1901"/>
        <v>0</v>
      </c>
      <c r="BO1065" s="67">
        <f t="shared" si="1902"/>
        <v>2755.9000000000019</v>
      </c>
      <c r="BP1065" s="66"/>
      <c r="BQ1065" s="68">
        <f t="shared" si="1924"/>
        <v>2508.8000000000002</v>
      </c>
      <c r="BR1065" s="67">
        <f t="shared" si="1864"/>
        <v>84299.12999999999</v>
      </c>
      <c r="BS1065" s="66"/>
      <c r="BT1065" s="66">
        <f t="shared" si="1932"/>
        <v>980</v>
      </c>
      <c r="BU1065" s="67">
        <f t="shared" si="1917"/>
        <v>46235</v>
      </c>
      <c r="BV1065" s="66"/>
      <c r="BW1065" s="66">
        <f t="shared" si="1949"/>
        <v>980</v>
      </c>
      <c r="BX1065" s="67">
        <f t="shared" si="1938"/>
        <v>44646</v>
      </c>
      <c r="BY1065" s="66"/>
      <c r="BZ1065" s="66">
        <f t="shared" si="1933"/>
        <v>980</v>
      </c>
      <c r="CA1065" s="67">
        <f t="shared" si="1919"/>
        <v>41715</v>
      </c>
      <c r="CB1065" s="66"/>
      <c r="CC1065" s="66">
        <f t="shared" si="1939"/>
        <v>0</v>
      </c>
      <c r="CD1065" s="67">
        <f t="shared" si="1973"/>
        <v>39311.39</v>
      </c>
      <c r="CE1065" s="66"/>
      <c r="CF1065" s="66">
        <f t="shared" si="1858"/>
        <v>0</v>
      </c>
      <c r="CG1065" s="67">
        <f t="shared" si="1903"/>
        <v>3663.6999999999994</v>
      </c>
      <c r="CH1065" s="66"/>
      <c r="CI1065" s="66">
        <f t="shared" si="1953"/>
        <v>0</v>
      </c>
      <c r="CJ1065" s="67">
        <f t="shared" si="1920"/>
        <v>6757.8</v>
      </c>
      <c r="CK1065" s="66"/>
      <c r="CL1065" s="68">
        <f t="shared" si="1867"/>
        <v>0</v>
      </c>
      <c r="CM1065" s="79">
        <f t="shared" si="1904"/>
        <v>4847.4799999999996</v>
      </c>
      <c r="CN1065" s="66"/>
      <c r="CO1065" s="68">
        <f t="shared" si="1954"/>
        <v>0</v>
      </c>
      <c r="CP1065" s="79">
        <f t="shared" si="1905"/>
        <v>3955</v>
      </c>
      <c r="CQ1065" s="66"/>
      <c r="CR1065" s="68">
        <f t="shared" si="1955"/>
        <v>0</v>
      </c>
      <c r="CS1065" s="79">
        <f t="shared" si="1869"/>
        <v>5186</v>
      </c>
      <c r="CT1065" s="66"/>
      <c r="CU1065" s="68">
        <f t="shared" si="1956"/>
        <v>0</v>
      </c>
      <c r="CV1065" s="79">
        <f t="shared" si="1906"/>
        <v>6929</v>
      </c>
      <c r="CW1065" s="66"/>
      <c r="CX1065" s="66">
        <f t="shared" si="1925"/>
        <v>0</v>
      </c>
      <c r="CY1065" s="40">
        <f t="shared" si="1859"/>
        <v>176.95999999999822</v>
      </c>
      <c r="CZ1065" s="65"/>
      <c r="DA1065" s="66">
        <f t="shared" si="1957"/>
        <v>0</v>
      </c>
      <c r="DB1065" s="67">
        <f t="shared" si="1921"/>
        <v>48240</v>
      </c>
      <c r="DC1065" s="66"/>
      <c r="DD1065" s="66">
        <f t="shared" si="1958"/>
        <v>0</v>
      </c>
      <c r="DE1065" s="67">
        <f t="shared" si="1922"/>
        <v>95011</v>
      </c>
      <c r="DF1065" s="66"/>
      <c r="DG1065" s="69">
        <f t="shared" si="1959"/>
        <v>490</v>
      </c>
      <c r="DH1065" s="67">
        <f t="shared" si="1974"/>
        <v>440249</v>
      </c>
      <c r="DI1065" s="66"/>
      <c r="DJ1065" s="66">
        <f t="shared" si="1960"/>
        <v>0</v>
      </c>
      <c r="DK1065" s="67">
        <f t="shared" si="1907"/>
        <v>3768</v>
      </c>
      <c r="DL1065" s="210"/>
      <c r="DM1065" s="206">
        <f t="shared" si="1961"/>
        <v>0</v>
      </c>
      <c r="DN1065" s="25">
        <f t="shared" si="1896"/>
        <v>0</v>
      </c>
      <c r="DO1065" s="5"/>
      <c r="DP1065" s="43">
        <f t="shared" si="1962"/>
        <v>0</v>
      </c>
      <c r="DQ1065" s="27">
        <f t="shared" si="1908"/>
        <v>6819.5</v>
      </c>
      <c r="DR1065" s="5"/>
      <c r="DS1065" s="43">
        <f t="shared" si="1963"/>
        <v>0</v>
      </c>
      <c r="DT1065" s="27">
        <f t="shared" si="1909"/>
        <v>4846</v>
      </c>
      <c r="DU1065" s="5"/>
      <c r="DV1065" s="43">
        <f t="shared" si="1964"/>
        <v>0</v>
      </c>
      <c r="DW1065" s="27">
        <f t="shared" si="1910"/>
        <v>4835</v>
      </c>
      <c r="DX1065" s="5"/>
      <c r="DY1065" s="22">
        <f t="shared" si="1965"/>
        <v>0</v>
      </c>
      <c r="DZ1065" s="25">
        <f t="shared" si="1911"/>
        <v>523</v>
      </c>
      <c r="EA1065" s="22"/>
      <c r="EB1065" s="22">
        <f t="shared" si="1966"/>
        <v>0</v>
      </c>
      <c r="EC1065" s="28">
        <f t="shared" si="1912"/>
        <v>369</v>
      </c>
      <c r="ED1065" s="5"/>
      <c r="EE1065" s="43">
        <f t="shared" si="1967"/>
        <v>0</v>
      </c>
      <c r="EF1065" s="27">
        <f t="shared" si="1913"/>
        <v>4769</v>
      </c>
      <c r="EG1065" s="66"/>
      <c r="EH1065" s="66">
        <f t="shared" si="1968"/>
        <v>0</v>
      </c>
      <c r="EI1065" s="67">
        <f t="shared" si="1914"/>
        <v>22617</v>
      </c>
      <c r="EJ1065" s="66"/>
      <c r="EK1065" s="66">
        <f t="shared" si="1930"/>
        <v>0</v>
      </c>
      <c r="EL1065" s="67">
        <f t="shared" si="1915"/>
        <v>21247</v>
      </c>
      <c r="EM1065" s="110">
        <f t="shared" si="1931"/>
        <v>235992.78642375994</v>
      </c>
    </row>
    <row r="1066" spans="1:143" s="36" customFormat="1" ht="11.25" customHeight="1" x14ac:dyDescent="0.25">
      <c r="A1066" s="112">
        <v>46179</v>
      </c>
      <c r="B1066" s="187">
        <v>46184</v>
      </c>
      <c r="C1066" s="347">
        <v>8005022417</v>
      </c>
      <c r="D1066" s="348" t="s">
        <v>271</v>
      </c>
      <c r="E1066" s="375">
        <v>20</v>
      </c>
      <c r="F1066" s="376">
        <v>15</v>
      </c>
      <c r="G1066" s="20">
        <v>191516160040</v>
      </c>
      <c r="H1066" s="66"/>
      <c r="I1066" s="41">
        <f t="shared" si="1934"/>
        <v>0</v>
      </c>
      <c r="J1066" s="48">
        <f t="shared" si="1874"/>
        <v>116093</v>
      </c>
      <c r="K1066" s="66"/>
      <c r="L1066" s="41">
        <f t="shared" si="1935"/>
        <v>0</v>
      </c>
      <c r="M1066" s="48">
        <f t="shared" si="1950"/>
        <v>7752</v>
      </c>
      <c r="N1066" s="66"/>
      <c r="O1066" s="41">
        <f t="shared" si="1936"/>
        <v>0</v>
      </c>
      <c r="P1066" s="48">
        <f t="shared" si="1877"/>
        <v>260136</v>
      </c>
      <c r="Q1066" s="66"/>
      <c r="R1066" s="66">
        <f t="shared" si="1970"/>
        <v>0</v>
      </c>
      <c r="S1066" s="67">
        <f t="shared" si="1878"/>
        <v>123612</v>
      </c>
      <c r="T1066" s="66"/>
      <c r="U1066" s="66">
        <f t="shared" si="1937"/>
        <v>0</v>
      </c>
      <c r="V1066" s="67">
        <f t="shared" si="1940"/>
        <v>121035.6</v>
      </c>
      <c r="W1066" s="136"/>
      <c r="X1066" s="69">
        <f t="shared" si="1891"/>
        <v>0</v>
      </c>
      <c r="Y1066" s="67">
        <f t="shared" si="1941"/>
        <v>6245</v>
      </c>
      <c r="Z1066" s="66"/>
      <c r="AA1066" s="68">
        <f t="shared" si="1926"/>
        <v>0</v>
      </c>
      <c r="AB1066" s="67">
        <f t="shared" si="1942"/>
        <v>5897</v>
      </c>
      <c r="AC1066" s="66"/>
      <c r="AD1066" s="66">
        <f t="shared" si="1927"/>
        <v>0</v>
      </c>
      <c r="AE1066" s="67">
        <f t="shared" si="1943"/>
        <v>3738</v>
      </c>
      <c r="AF1066" s="66"/>
      <c r="AG1066" s="78">
        <f t="shared" si="1928"/>
        <v>0</v>
      </c>
      <c r="AH1066" s="79">
        <f t="shared" si="1944"/>
        <v>4534.5</v>
      </c>
      <c r="AI1066" s="66"/>
      <c r="AJ1066" s="68">
        <f t="shared" si="1861"/>
        <v>0</v>
      </c>
      <c r="AK1066" s="67">
        <f t="shared" si="1945"/>
        <v>22013</v>
      </c>
      <c r="AL1066" s="66"/>
      <c r="AM1066" s="68">
        <f t="shared" si="1929"/>
        <v>0</v>
      </c>
      <c r="AN1066" s="67">
        <f t="shared" si="1946"/>
        <v>8763.02</v>
      </c>
      <c r="AO1066" s="66"/>
      <c r="AP1066" s="68">
        <f t="shared" si="1892"/>
        <v>0</v>
      </c>
      <c r="AQ1066" s="67">
        <f t="shared" si="1947"/>
        <v>80645</v>
      </c>
      <c r="AR1066" s="66"/>
      <c r="AS1066" s="68">
        <f t="shared" si="1951"/>
        <v>0</v>
      </c>
      <c r="AT1066" s="67">
        <f t="shared" si="1948"/>
        <v>2020</v>
      </c>
      <c r="AU1066" s="66"/>
      <c r="AV1066" s="66">
        <f t="shared" si="1897"/>
        <v>302.39999999999998</v>
      </c>
      <c r="AW1066" s="42">
        <f t="shared" si="1871"/>
        <v>1034.4000000000015</v>
      </c>
      <c r="AX1066" s="66"/>
      <c r="AY1066" s="66">
        <f t="shared" si="1969"/>
        <v>0</v>
      </c>
      <c r="AZ1066" s="67">
        <f t="shared" si="1890"/>
        <v>1152.0999999999999</v>
      </c>
      <c r="BA1066" s="66"/>
      <c r="BB1066" s="68">
        <f t="shared" si="1971"/>
        <v>0</v>
      </c>
      <c r="BC1066" s="67">
        <f t="shared" si="1972"/>
        <v>376.33999999999986</v>
      </c>
      <c r="BD1066" s="66"/>
      <c r="BE1066" s="68">
        <f t="shared" si="1887"/>
        <v>0</v>
      </c>
      <c r="BF1066" s="67">
        <f t="shared" si="1888"/>
        <v>3747.0200000000018</v>
      </c>
      <c r="BG1066" s="66"/>
      <c r="BH1066" s="68">
        <f t="shared" si="1916"/>
        <v>0</v>
      </c>
      <c r="BI1066" s="67">
        <f t="shared" si="1863"/>
        <v>24275.499999999982</v>
      </c>
      <c r="BJ1066" s="66"/>
      <c r="BK1066" s="68">
        <f t="shared" si="1952"/>
        <v>0</v>
      </c>
      <c r="BL1066" s="67">
        <f t="shared" si="1900"/>
        <v>3680.6000000000004</v>
      </c>
      <c r="BM1066" s="66"/>
      <c r="BN1066" s="68">
        <f t="shared" si="1901"/>
        <v>0</v>
      </c>
      <c r="BO1066" s="67">
        <f t="shared" si="1902"/>
        <v>2755.9000000000019</v>
      </c>
      <c r="BP1066" s="66"/>
      <c r="BQ1066" s="68">
        <f t="shared" si="1924"/>
        <v>0</v>
      </c>
      <c r="BR1066" s="67">
        <f t="shared" si="1864"/>
        <v>84299.12999999999</v>
      </c>
      <c r="BS1066" s="66"/>
      <c r="BT1066" s="66">
        <f t="shared" si="1932"/>
        <v>40</v>
      </c>
      <c r="BU1066" s="67">
        <f t="shared" si="1917"/>
        <v>46195</v>
      </c>
      <c r="BV1066" s="66"/>
      <c r="BW1066" s="66">
        <f t="shared" si="1949"/>
        <v>40</v>
      </c>
      <c r="BX1066" s="67">
        <f t="shared" si="1938"/>
        <v>44606</v>
      </c>
      <c r="BY1066" s="66"/>
      <c r="BZ1066" s="66">
        <f t="shared" si="1933"/>
        <v>40</v>
      </c>
      <c r="CA1066" s="67">
        <f t="shared" si="1919"/>
        <v>41675</v>
      </c>
      <c r="CB1066" s="66"/>
      <c r="CC1066" s="66">
        <f t="shared" si="1939"/>
        <v>0</v>
      </c>
      <c r="CD1066" s="67">
        <f t="shared" si="1973"/>
        <v>39311.39</v>
      </c>
      <c r="CE1066" s="66"/>
      <c r="CF1066" s="66">
        <f t="shared" ref="CF1066:CF1129" si="1975">IF(OR(D1066="NPC6AUZDB-BL030C",D1066="NPC6AUZDB-BL030C",D1066="NPC6AUZDB-BL025C",D1066="NPC6AUZDB-BL010M",D1066="NPC6AUZDB-BL015M",D1066="NPC6AUZDB-BL002M",D1066="NPC6AUZDB-BL050C",D1066="NPC6AUZDB-BL002M",D1066="NPC6AUZDA-BL030M",D1066="NPC6AUZDB-BL150C",D1066="NPC6AUZDB-BL005M",D1066="NPC6AUZDB-BL003M",D1066="NPC6AUZDB-BL007M",D1066="NPC6AUZDB-BL001M"),E1066*(F1066+0.1),0)</f>
        <v>0</v>
      </c>
      <c r="CG1066" s="67">
        <f t="shared" si="1903"/>
        <v>3663.6999999999994</v>
      </c>
      <c r="CH1066" s="66"/>
      <c r="CI1066" s="66">
        <f t="shared" si="1953"/>
        <v>0</v>
      </c>
      <c r="CJ1066" s="67">
        <f t="shared" si="1920"/>
        <v>6757.8</v>
      </c>
      <c r="CK1066" s="66"/>
      <c r="CL1066" s="68">
        <f t="shared" si="1867"/>
        <v>0</v>
      </c>
      <c r="CM1066" s="79">
        <f t="shared" si="1904"/>
        <v>4847.4799999999996</v>
      </c>
      <c r="CN1066" s="66"/>
      <c r="CO1066" s="68">
        <f t="shared" si="1954"/>
        <v>0</v>
      </c>
      <c r="CP1066" s="79">
        <f t="shared" si="1905"/>
        <v>3955</v>
      </c>
      <c r="CQ1066" s="66"/>
      <c r="CR1066" s="68">
        <f t="shared" si="1955"/>
        <v>0</v>
      </c>
      <c r="CS1066" s="79">
        <f t="shared" si="1869"/>
        <v>5186</v>
      </c>
      <c r="CT1066" s="66"/>
      <c r="CU1066" s="68">
        <f t="shared" si="1956"/>
        <v>0</v>
      </c>
      <c r="CV1066" s="79">
        <f t="shared" si="1906"/>
        <v>6929</v>
      </c>
      <c r="CW1066" s="66"/>
      <c r="CX1066" s="66">
        <f t="shared" si="1925"/>
        <v>0</v>
      </c>
      <c r="CY1066" s="40">
        <f t="shared" ref="CY1066:CY1129" si="1976">+CY1065+CW1066-CX1066</f>
        <v>176.95999999999822</v>
      </c>
      <c r="CZ1066" s="65"/>
      <c r="DA1066" s="66">
        <f t="shared" si="1957"/>
        <v>0</v>
      </c>
      <c r="DB1066" s="67">
        <f t="shared" si="1921"/>
        <v>48240</v>
      </c>
      <c r="DC1066" s="66"/>
      <c r="DD1066" s="66">
        <f t="shared" si="1958"/>
        <v>0</v>
      </c>
      <c r="DE1066" s="67">
        <f t="shared" si="1922"/>
        <v>95011</v>
      </c>
      <c r="DF1066" s="66"/>
      <c r="DG1066" s="69">
        <f t="shared" si="1959"/>
        <v>0</v>
      </c>
      <c r="DH1066" s="67">
        <f t="shared" si="1974"/>
        <v>440249</v>
      </c>
      <c r="DI1066" s="66"/>
      <c r="DJ1066" s="66">
        <f t="shared" si="1960"/>
        <v>0</v>
      </c>
      <c r="DK1066" s="67">
        <f t="shared" si="1907"/>
        <v>3768</v>
      </c>
      <c r="DL1066" s="210"/>
      <c r="DM1066" s="206">
        <f t="shared" si="1961"/>
        <v>0</v>
      </c>
      <c r="DN1066" s="25">
        <f t="shared" si="1896"/>
        <v>0</v>
      </c>
      <c r="DO1066" s="5"/>
      <c r="DP1066" s="43">
        <f t="shared" si="1962"/>
        <v>0</v>
      </c>
      <c r="DQ1066" s="27">
        <f t="shared" si="1908"/>
        <v>6819.5</v>
      </c>
      <c r="DR1066" s="5"/>
      <c r="DS1066" s="43">
        <f t="shared" si="1963"/>
        <v>0</v>
      </c>
      <c r="DT1066" s="27">
        <f t="shared" si="1909"/>
        <v>4846</v>
      </c>
      <c r="DU1066" s="5"/>
      <c r="DV1066" s="43">
        <f t="shared" si="1964"/>
        <v>0</v>
      </c>
      <c r="DW1066" s="27">
        <f t="shared" si="1910"/>
        <v>4835</v>
      </c>
      <c r="DX1066" s="5"/>
      <c r="DY1066" s="22">
        <f t="shared" si="1965"/>
        <v>0</v>
      </c>
      <c r="DZ1066" s="25">
        <f t="shared" si="1911"/>
        <v>523</v>
      </c>
      <c r="EA1066" s="22"/>
      <c r="EB1066" s="22">
        <f t="shared" si="1966"/>
        <v>0</v>
      </c>
      <c r="EC1066" s="28">
        <f t="shared" si="1912"/>
        <v>369</v>
      </c>
      <c r="ED1066" s="5"/>
      <c r="EE1066" s="43">
        <f t="shared" si="1967"/>
        <v>0</v>
      </c>
      <c r="EF1066" s="27">
        <f t="shared" si="1913"/>
        <v>4769</v>
      </c>
      <c r="EG1066" s="66"/>
      <c r="EH1066" s="66">
        <f t="shared" si="1968"/>
        <v>0</v>
      </c>
      <c r="EI1066" s="67">
        <f t="shared" si="1914"/>
        <v>22617</v>
      </c>
      <c r="EJ1066" s="66"/>
      <c r="EK1066" s="66">
        <f t="shared" si="1930"/>
        <v>0</v>
      </c>
      <c r="EL1066" s="67">
        <f t="shared" si="1915"/>
        <v>21247</v>
      </c>
      <c r="EM1066" s="110">
        <f t="shared" si="1931"/>
        <v>235417.43701575999</v>
      </c>
    </row>
    <row r="1067" spans="1:143" s="36" customFormat="1" ht="11.25" customHeight="1" x14ac:dyDescent="0.25">
      <c r="A1067" s="112">
        <v>46179</v>
      </c>
      <c r="B1067" s="187">
        <v>46184</v>
      </c>
      <c r="C1067" s="347">
        <v>8005022419</v>
      </c>
      <c r="D1067" s="348" t="s">
        <v>194</v>
      </c>
      <c r="E1067" s="375">
        <v>444</v>
      </c>
      <c r="F1067" s="376">
        <v>3</v>
      </c>
      <c r="G1067" s="20">
        <v>191516097797</v>
      </c>
      <c r="H1067" s="66"/>
      <c r="I1067" s="41">
        <f t="shared" si="1934"/>
        <v>0</v>
      </c>
      <c r="J1067" s="48">
        <f t="shared" si="1874"/>
        <v>116093</v>
      </c>
      <c r="K1067" s="66"/>
      <c r="L1067" s="41">
        <f t="shared" si="1935"/>
        <v>0</v>
      </c>
      <c r="M1067" s="48">
        <f t="shared" si="1950"/>
        <v>7752</v>
      </c>
      <c r="N1067" s="66"/>
      <c r="O1067" s="41">
        <f t="shared" si="1936"/>
        <v>0</v>
      </c>
      <c r="P1067" s="48">
        <f t="shared" si="1877"/>
        <v>260136</v>
      </c>
      <c r="Q1067" s="66"/>
      <c r="R1067" s="66">
        <f t="shared" si="1970"/>
        <v>0</v>
      </c>
      <c r="S1067" s="67">
        <f t="shared" si="1878"/>
        <v>123612</v>
      </c>
      <c r="T1067" s="66"/>
      <c r="U1067" s="66">
        <f t="shared" si="1937"/>
        <v>0</v>
      </c>
      <c r="V1067" s="67">
        <f t="shared" si="1940"/>
        <v>121035.6</v>
      </c>
      <c r="W1067" s="136"/>
      <c r="X1067" s="69">
        <f t="shared" si="1891"/>
        <v>0</v>
      </c>
      <c r="Y1067" s="67">
        <f t="shared" si="1941"/>
        <v>6245</v>
      </c>
      <c r="Z1067" s="66"/>
      <c r="AA1067" s="68">
        <f t="shared" si="1926"/>
        <v>0</v>
      </c>
      <c r="AB1067" s="67">
        <f t="shared" si="1942"/>
        <v>5897</v>
      </c>
      <c r="AC1067" s="66"/>
      <c r="AD1067" s="66">
        <f t="shared" si="1927"/>
        <v>0</v>
      </c>
      <c r="AE1067" s="67">
        <f t="shared" si="1943"/>
        <v>3738</v>
      </c>
      <c r="AF1067" s="66"/>
      <c r="AG1067" s="78">
        <f t="shared" si="1928"/>
        <v>0</v>
      </c>
      <c r="AH1067" s="79">
        <f t="shared" si="1944"/>
        <v>4534.5</v>
      </c>
      <c r="AI1067" s="66"/>
      <c r="AJ1067" s="68">
        <f t="shared" si="1861"/>
        <v>0</v>
      </c>
      <c r="AK1067" s="67">
        <f t="shared" si="1945"/>
        <v>22013</v>
      </c>
      <c r="AL1067" s="66"/>
      <c r="AM1067" s="68">
        <f t="shared" si="1929"/>
        <v>0</v>
      </c>
      <c r="AN1067" s="67">
        <f t="shared" si="1946"/>
        <v>8763.02</v>
      </c>
      <c r="AO1067" s="66"/>
      <c r="AP1067" s="68">
        <f t="shared" si="1892"/>
        <v>0</v>
      </c>
      <c r="AQ1067" s="67">
        <f t="shared" si="1947"/>
        <v>80645</v>
      </c>
      <c r="AR1067" s="66"/>
      <c r="AS1067" s="68">
        <f t="shared" si="1951"/>
        <v>0</v>
      </c>
      <c r="AT1067" s="67">
        <f t="shared" si="1948"/>
        <v>2020</v>
      </c>
      <c r="AU1067" s="66"/>
      <c r="AV1067" s="66">
        <f t="shared" si="1897"/>
        <v>0</v>
      </c>
      <c r="AW1067" s="42">
        <f t="shared" si="1871"/>
        <v>1034.4000000000015</v>
      </c>
      <c r="AX1067" s="66"/>
      <c r="AY1067" s="66">
        <f t="shared" si="1969"/>
        <v>0</v>
      </c>
      <c r="AZ1067" s="67">
        <f t="shared" si="1890"/>
        <v>1152.0999999999999</v>
      </c>
      <c r="BA1067" s="66"/>
      <c r="BB1067" s="68">
        <f t="shared" si="1971"/>
        <v>0</v>
      </c>
      <c r="BC1067" s="67">
        <f t="shared" si="1972"/>
        <v>376.33999999999986</v>
      </c>
      <c r="BD1067" s="66"/>
      <c r="BE1067" s="68">
        <f t="shared" si="1887"/>
        <v>0</v>
      </c>
      <c r="BF1067" s="67">
        <f t="shared" si="1888"/>
        <v>3747.0200000000018</v>
      </c>
      <c r="BG1067" s="66"/>
      <c r="BH1067" s="68">
        <f t="shared" si="1916"/>
        <v>0</v>
      </c>
      <c r="BI1067" s="67">
        <f t="shared" si="1863"/>
        <v>24275.499999999982</v>
      </c>
      <c r="BJ1067" s="66"/>
      <c r="BK1067" s="68">
        <f t="shared" si="1952"/>
        <v>0</v>
      </c>
      <c r="BL1067" s="67">
        <f t="shared" si="1900"/>
        <v>3680.6000000000004</v>
      </c>
      <c r="BM1067" s="66"/>
      <c r="BN1067" s="68">
        <f t="shared" si="1901"/>
        <v>0</v>
      </c>
      <c r="BO1067" s="67">
        <f t="shared" si="1902"/>
        <v>2755.9000000000019</v>
      </c>
      <c r="BP1067" s="66"/>
      <c r="BQ1067" s="68">
        <f t="shared" si="1924"/>
        <v>1385.28</v>
      </c>
      <c r="BR1067" s="67">
        <f t="shared" si="1864"/>
        <v>82913.849999999991</v>
      </c>
      <c r="BS1067" s="66"/>
      <c r="BT1067" s="66">
        <f t="shared" si="1932"/>
        <v>888</v>
      </c>
      <c r="BU1067" s="67">
        <f t="shared" si="1917"/>
        <v>45307</v>
      </c>
      <c r="BV1067" s="66"/>
      <c r="BW1067" s="66">
        <f t="shared" si="1949"/>
        <v>888</v>
      </c>
      <c r="BX1067" s="67">
        <f t="shared" si="1938"/>
        <v>43718</v>
      </c>
      <c r="BY1067" s="66"/>
      <c r="BZ1067" s="66">
        <f t="shared" si="1933"/>
        <v>888</v>
      </c>
      <c r="CA1067" s="67">
        <f t="shared" si="1919"/>
        <v>40787</v>
      </c>
      <c r="CB1067" s="66"/>
      <c r="CC1067" s="66">
        <f t="shared" si="1939"/>
        <v>0</v>
      </c>
      <c r="CD1067" s="67">
        <f t="shared" si="1973"/>
        <v>39311.39</v>
      </c>
      <c r="CE1067" s="66"/>
      <c r="CF1067" s="66">
        <f t="shared" si="1975"/>
        <v>0</v>
      </c>
      <c r="CG1067" s="67">
        <f t="shared" si="1903"/>
        <v>3663.6999999999994</v>
      </c>
      <c r="CH1067" s="66"/>
      <c r="CI1067" s="66">
        <f t="shared" si="1953"/>
        <v>0</v>
      </c>
      <c r="CJ1067" s="67">
        <f t="shared" si="1920"/>
        <v>6757.8</v>
      </c>
      <c r="CK1067" s="66"/>
      <c r="CL1067" s="68">
        <f t="shared" si="1867"/>
        <v>0</v>
      </c>
      <c r="CM1067" s="79">
        <f t="shared" si="1904"/>
        <v>4847.4799999999996</v>
      </c>
      <c r="CN1067" s="66"/>
      <c r="CO1067" s="68">
        <f t="shared" si="1954"/>
        <v>0</v>
      </c>
      <c r="CP1067" s="79">
        <f t="shared" si="1905"/>
        <v>3955</v>
      </c>
      <c r="CQ1067" s="66"/>
      <c r="CR1067" s="68">
        <f t="shared" si="1955"/>
        <v>0</v>
      </c>
      <c r="CS1067" s="79">
        <f t="shared" si="1869"/>
        <v>5186</v>
      </c>
      <c r="CT1067" s="66"/>
      <c r="CU1067" s="68">
        <f t="shared" si="1956"/>
        <v>0</v>
      </c>
      <c r="CV1067" s="79">
        <f t="shared" si="1906"/>
        <v>6929</v>
      </c>
      <c r="CW1067" s="66"/>
      <c r="CX1067" s="66">
        <f t="shared" si="1925"/>
        <v>0</v>
      </c>
      <c r="CY1067" s="40">
        <f t="shared" si="1976"/>
        <v>176.95999999999822</v>
      </c>
      <c r="CZ1067" s="65"/>
      <c r="DA1067" s="66">
        <f t="shared" si="1957"/>
        <v>0</v>
      </c>
      <c r="DB1067" s="67">
        <f t="shared" si="1921"/>
        <v>48240</v>
      </c>
      <c r="DC1067" s="66"/>
      <c r="DD1067" s="66">
        <f t="shared" si="1958"/>
        <v>0</v>
      </c>
      <c r="DE1067" s="67">
        <f t="shared" si="1922"/>
        <v>95011</v>
      </c>
      <c r="DF1067" s="66"/>
      <c r="DG1067" s="69">
        <f t="shared" si="1959"/>
        <v>444</v>
      </c>
      <c r="DH1067" s="67">
        <f t="shared" si="1974"/>
        <v>439805</v>
      </c>
      <c r="DI1067" s="66"/>
      <c r="DJ1067" s="66">
        <f t="shared" si="1960"/>
        <v>0</v>
      </c>
      <c r="DK1067" s="67">
        <f t="shared" si="1907"/>
        <v>3768</v>
      </c>
      <c r="DL1067" s="210"/>
      <c r="DM1067" s="206">
        <f t="shared" si="1961"/>
        <v>0</v>
      </c>
      <c r="DN1067" s="25">
        <f t="shared" si="1896"/>
        <v>0</v>
      </c>
      <c r="DO1067" s="5"/>
      <c r="DP1067" s="43">
        <f t="shared" si="1962"/>
        <v>0</v>
      </c>
      <c r="DQ1067" s="27">
        <f t="shared" si="1908"/>
        <v>6819.5</v>
      </c>
      <c r="DR1067" s="5"/>
      <c r="DS1067" s="43">
        <f t="shared" si="1963"/>
        <v>0</v>
      </c>
      <c r="DT1067" s="27">
        <f t="shared" si="1909"/>
        <v>4846</v>
      </c>
      <c r="DU1067" s="5"/>
      <c r="DV1067" s="43">
        <f t="shared" si="1964"/>
        <v>0</v>
      </c>
      <c r="DW1067" s="27">
        <f t="shared" si="1910"/>
        <v>4835</v>
      </c>
      <c r="DX1067" s="5"/>
      <c r="DY1067" s="22">
        <f t="shared" si="1965"/>
        <v>0</v>
      </c>
      <c r="DZ1067" s="25">
        <f t="shared" si="1911"/>
        <v>523</v>
      </c>
      <c r="EA1067" s="22"/>
      <c r="EB1067" s="22">
        <f t="shared" si="1966"/>
        <v>0</v>
      </c>
      <c r="EC1067" s="28">
        <f t="shared" si="1912"/>
        <v>369</v>
      </c>
      <c r="ED1067" s="5"/>
      <c r="EE1067" s="43">
        <f t="shared" si="1967"/>
        <v>0</v>
      </c>
      <c r="EF1067" s="27">
        <f t="shared" si="1913"/>
        <v>4769</v>
      </c>
      <c r="EG1067" s="66"/>
      <c r="EH1067" s="66">
        <f t="shared" si="1968"/>
        <v>0</v>
      </c>
      <c r="EI1067" s="67">
        <f t="shared" si="1914"/>
        <v>22617</v>
      </c>
      <c r="EJ1067" s="66"/>
      <c r="EK1067" s="66">
        <f t="shared" si="1930"/>
        <v>0</v>
      </c>
      <c r="EL1067" s="67">
        <f t="shared" si="1915"/>
        <v>21247</v>
      </c>
      <c r="EM1067" s="110">
        <f t="shared" si="1931"/>
        <v>235354.61381576001</v>
      </c>
    </row>
    <row r="1068" spans="1:143" s="36" customFormat="1" ht="11.25" customHeight="1" x14ac:dyDescent="0.25">
      <c r="A1068" s="401">
        <v>46179</v>
      </c>
      <c r="B1068" s="187">
        <v>46184</v>
      </c>
      <c r="C1068" s="176">
        <v>8005022422</v>
      </c>
      <c r="D1068" s="17" t="s">
        <v>511</v>
      </c>
      <c r="E1068" s="18">
        <v>50</v>
      </c>
      <c r="F1068" s="19">
        <v>3</v>
      </c>
      <c r="G1068" s="20">
        <v>191516078864</v>
      </c>
      <c r="H1068" s="66"/>
      <c r="I1068" s="41">
        <f t="shared" si="1934"/>
        <v>0</v>
      </c>
      <c r="J1068" s="48">
        <f t="shared" si="1874"/>
        <v>116093</v>
      </c>
      <c r="K1068" s="66"/>
      <c r="L1068" s="41">
        <f t="shared" si="1935"/>
        <v>0</v>
      </c>
      <c r="M1068" s="48">
        <f t="shared" si="1950"/>
        <v>7752</v>
      </c>
      <c r="N1068" s="66"/>
      <c r="O1068" s="41">
        <f t="shared" si="1936"/>
        <v>0</v>
      </c>
      <c r="P1068" s="48">
        <f t="shared" si="1877"/>
        <v>260136</v>
      </c>
      <c r="Q1068" s="66"/>
      <c r="R1068" s="66">
        <f t="shared" si="1970"/>
        <v>0</v>
      </c>
      <c r="S1068" s="67">
        <f t="shared" si="1878"/>
        <v>123612</v>
      </c>
      <c r="T1068" s="66"/>
      <c r="U1068" s="66">
        <f t="shared" si="1937"/>
        <v>0</v>
      </c>
      <c r="V1068" s="67">
        <f t="shared" si="1940"/>
        <v>121035.6</v>
      </c>
      <c r="W1068" s="136"/>
      <c r="X1068" s="69">
        <f t="shared" si="1891"/>
        <v>0</v>
      </c>
      <c r="Y1068" s="67">
        <f t="shared" si="1941"/>
        <v>6245</v>
      </c>
      <c r="Z1068" s="66"/>
      <c r="AA1068" s="68">
        <f t="shared" si="1926"/>
        <v>0</v>
      </c>
      <c r="AB1068" s="67">
        <f t="shared" si="1942"/>
        <v>5897</v>
      </c>
      <c r="AC1068" s="66"/>
      <c r="AD1068" s="66">
        <f t="shared" si="1927"/>
        <v>0</v>
      </c>
      <c r="AE1068" s="67">
        <f t="shared" si="1943"/>
        <v>3738</v>
      </c>
      <c r="AF1068" s="66"/>
      <c r="AG1068" s="78">
        <f t="shared" si="1928"/>
        <v>0</v>
      </c>
      <c r="AH1068" s="79">
        <f t="shared" si="1944"/>
        <v>4534.5</v>
      </c>
      <c r="AI1068" s="66"/>
      <c r="AJ1068" s="68">
        <f t="shared" ref="AJ1068:AJ1131" si="1977">IF(OR(D1068="NPC6ASZDB-OR030C",D1068="NPP6ASZDB-OR003M",D1068="NPP6ASZDB-OR002M",D1068="NPP6ASZDB-OR005M",D1068="NPP6ASZDB-OR001M",D1068="NPC6ASZDB-OR025C",D1068="NPP6ASZDB-OR010M",D1068="NPC6ASZDB-OR008M",D1068="NPC06SZDB-OR005M",D1068="NPC06SZDB-OR150C",D1068="NPC06SZDB-OR050C",D1068="NPC6ASZDB-OR020M",D1068="NPC6ASZDB-OR750C",D1068="NPC6ASZDB-OR007M",D1068="NPC6ASZDB-OR350C",D1068="NPC6ASZDB-OR250C",D1068="NPC6ASZDB-OR020M",D1068="NPC6ASZDB-OR015M",D1068="NPC6ASZDB-OR005M",D1068="NPC6ASZDB-OR010M",D1068="NPC6ASZDB-OR050C",D1068="NPC6ASZDB-OR150C",D1068="NPC6ASZDB-OR004M",D1068="NPC6ASZDB-OR010M",D1068="NPC6ASZDB-OR005M",D1068="NPC06SZDB-OR010M",D1068="NPC6ASZDB-OR001M",D1068="NPC6ASZDB-OR002M",D1068="NPC6ASZDB-OR003M",D1068="NPC06SZDB-OR001M",D1068="NPC06SZDB-OR002M",D1068="NPC06SZDB-OR003M",D1068="NPC6ASZDB-OR012M",D1068="NPC6ASZDB-OR030M",),E1068*(F1068+0.1),0)</f>
        <v>0</v>
      </c>
      <c r="AK1068" s="67">
        <f t="shared" si="1945"/>
        <v>22013</v>
      </c>
      <c r="AL1068" s="66"/>
      <c r="AM1068" s="68">
        <f t="shared" si="1929"/>
        <v>0</v>
      </c>
      <c r="AN1068" s="67">
        <f t="shared" si="1946"/>
        <v>8763.02</v>
      </c>
      <c r="AO1068" s="66"/>
      <c r="AP1068" s="68">
        <f t="shared" si="1892"/>
        <v>0</v>
      </c>
      <c r="AQ1068" s="67">
        <f t="shared" si="1947"/>
        <v>80645</v>
      </c>
      <c r="AR1068" s="66"/>
      <c r="AS1068" s="68">
        <f t="shared" si="1951"/>
        <v>0</v>
      </c>
      <c r="AT1068" s="67">
        <f t="shared" si="1948"/>
        <v>2020</v>
      </c>
      <c r="AU1068" s="66"/>
      <c r="AV1068" s="66">
        <f t="shared" si="1897"/>
        <v>156</v>
      </c>
      <c r="AW1068" s="42">
        <f t="shared" si="1871"/>
        <v>878.40000000000146</v>
      </c>
      <c r="AX1068" s="66"/>
      <c r="AY1068" s="66">
        <f t="shared" si="1969"/>
        <v>0</v>
      </c>
      <c r="AZ1068" s="67">
        <f t="shared" si="1890"/>
        <v>1152.0999999999999</v>
      </c>
      <c r="BA1068" s="66"/>
      <c r="BB1068" s="68">
        <f t="shared" si="1971"/>
        <v>0</v>
      </c>
      <c r="BC1068" s="67">
        <f t="shared" si="1972"/>
        <v>376.33999999999986</v>
      </c>
      <c r="BD1068" s="66"/>
      <c r="BE1068" s="68">
        <f t="shared" si="1887"/>
        <v>0</v>
      </c>
      <c r="BF1068" s="67">
        <f t="shared" si="1888"/>
        <v>3747.0200000000018</v>
      </c>
      <c r="BG1068" s="66"/>
      <c r="BH1068" s="68">
        <f t="shared" ref="BH1068:BH1081" si="1978">IF(OR(D1088="NPC06UZDB-GY026M",D1088="NPP06UZDB-GY010M",D1068="CO155E2-0CM018",D1068="CO155E2-0CM023",D1068="CO155E2-0CM026",D1068="NPP06UZDB-GY150C",D1068="NPP06UZDB-GY025M",D1068="NPC06UZDB-GY013M",D1068="NPP06UZDB-GY001M",D1068="NPP06UZDB-GY250C",D1068="NPC06UZDB-GY028M",D1068="NPC06UZDB-GY018M",D1068="NPC06UZDB-GY014M",D1068="NPC06UZDB-GY012M",D1068="NPC06UZDB-GY011M",D1068="NPC06UZDB-GY006M",D1068="CO155E2-0CM006",D1068="NPP06UZDB-GY005M",D1068="NPP06UZDB-GY005M",D1068="NPP06UZDB-GY003M",D1068="NPP06UZDB-GY002M",D1068="NPC06UZDB-GY025M",D1068="CO155E2-0CM020",D1068="CO155E2-0CM030",D1068="NPC06UZDB-GY350C",D1068="NPC06UZDB-GY030M",D1068="NPC06UZDB-GY020C",D1068="NPC06UZDB-GY030M",D1068="NPC06UZDB-GY350C",D1068="CO155E2-0CM007",D1068="NPC06UZDB-GY150C",D1068="NPC06UZDB-GY250C",D1068="NPC06UZDB-GY007M",D1068="CO155E2-0CC050",D1068="NPC06UZDB-GY006M",D1068="NPC06UZDB-GY008M",D1068="NPC06UZDB-GY050C",D1068="CO155E2-0CC250",D1068="NPC06UZDB-GY750C",D1068="NPC06UZDB-GY007M",D1068="NPC06UZDB-GY020M",D1068="CO155E2-0CC150",D1068="CO155E2-0CM015",D1068="CO155E2-0CM010",D1068="NPC06UZDB-GY450C",D1068="NPC06UZDB-GY015M",D1068="NPC06UZDB-GY150C",D1068="CO155E2-0CM001",D1068="CO155E2-0CM002",D1068="CO155E2-0CM003",D1068="CO155E2-0CM004",D1068="CO155E2-0CM005",D1068="CO155E2-0CM008",D1068="NPC06UZDB-GY010M",D1068="NPC06UZDB-GY001M",D1068="NPC06UZDB-GY002M",D1068="NPC06UZDB-GY003M",D1068="NPC06UZDB-GY004M",D1068="NPC06UZDB-GY005M",),E1068*(F1068+0.12),0)</f>
        <v>0</v>
      </c>
      <c r="BI1068" s="67">
        <f t="shared" ref="BI1068:BI1131" si="1979">+BI1067+BG1068-BH1068</f>
        <v>24275.499999999982</v>
      </c>
      <c r="BJ1068" s="66"/>
      <c r="BK1068" s="68">
        <f t="shared" si="1952"/>
        <v>0</v>
      </c>
      <c r="BL1068" s="67">
        <f t="shared" si="1900"/>
        <v>3680.6000000000004</v>
      </c>
      <c r="BM1068" s="66"/>
      <c r="BN1068" s="68">
        <f t="shared" si="1901"/>
        <v>0</v>
      </c>
      <c r="BO1068" s="67">
        <f t="shared" si="1902"/>
        <v>2755.9000000000019</v>
      </c>
      <c r="BP1068" s="66"/>
      <c r="BQ1068" s="68">
        <f t="shared" si="1924"/>
        <v>0</v>
      </c>
      <c r="BR1068" s="67">
        <f t="shared" si="1864"/>
        <v>82913.849999999991</v>
      </c>
      <c r="BS1068" s="66"/>
      <c r="BT1068" s="66">
        <f t="shared" si="1932"/>
        <v>100</v>
      </c>
      <c r="BU1068" s="67">
        <f t="shared" ref="BU1068:BU1090" si="1980">BU1067+BS1068-BT1068</f>
        <v>45207</v>
      </c>
      <c r="BV1068" s="66"/>
      <c r="BW1068" s="66">
        <f t="shared" si="1949"/>
        <v>100</v>
      </c>
      <c r="BX1068" s="67">
        <f t="shared" si="1938"/>
        <v>43618</v>
      </c>
      <c r="BY1068" s="66"/>
      <c r="BZ1068" s="66">
        <f t="shared" si="1933"/>
        <v>100</v>
      </c>
      <c r="CA1068" s="67">
        <f t="shared" ref="CA1068:CA1090" si="1981">+CA1067+BY1068-BZ1068</f>
        <v>40687</v>
      </c>
      <c r="CB1068" s="66"/>
      <c r="CC1068" s="66">
        <f t="shared" si="1939"/>
        <v>0</v>
      </c>
      <c r="CD1068" s="67">
        <f t="shared" si="1973"/>
        <v>39311.39</v>
      </c>
      <c r="CE1068" s="66"/>
      <c r="CF1068" s="66">
        <f t="shared" si="1975"/>
        <v>0</v>
      </c>
      <c r="CG1068" s="67">
        <f t="shared" si="1903"/>
        <v>3663.6999999999994</v>
      </c>
      <c r="CH1068" s="66"/>
      <c r="CI1068" s="66">
        <f t="shared" si="1953"/>
        <v>0</v>
      </c>
      <c r="CJ1068" s="67">
        <f t="shared" si="1920"/>
        <v>6757.8</v>
      </c>
      <c r="CK1068" s="66"/>
      <c r="CL1068" s="68">
        <f t="shared" si="1867"/>
        <v>0</v>
      </c>
      <c r="CM1068" s="79">
        <f t="shared" si="1904"/>
        <v>4847.4799999999996</v>
      </c>
      <c r="CN1068" s="66"/>
      <c r="CO1068" s="68">
        <f t="shared" si="1954"/>
        <v>0</v>
      </c>
      <c r="CP1068" s="79">
        <f t="shared" si="1905"/>
        <v>3955</v>
      </c>
      <c r="CQ1068" s="66"/>
      <c r="CR1068" s="68">
        <f t="shared" si="1955"/>
        <v>0</v>
      </c>
      <c r="CS1068" s="79">
        <f t="shared" si="1869"/>
        <v>5186</v>
      </c>
      <c r="CT1068" s="66"/>
      <c r="CU1068" s="68">
        <f t="shared" si="1956"/>
        <v>0</v>
      </c>
      <c r="CV1068" s="79">
        <f t="shared" si="1906"/>
        <v>6929</v>
      </c>
      <c r="CW1068" s="66"/>
      <c r="CX1068" s="66">
        <f t="shared" si="1925"/>
        <v>0</v>
      </c>
      <c r="CY1068" s="40">
        <f t="shared" si="1976"/>
        <v>176.95999999999822</v>
      </c>
      <c r="CZ1068" s="65"/>
      <c r="DA1068" s="66">
        <f t="shared" si="1957"/>
        <v>0</v>
      </c>
      <c r="DB1068" s="67">
        <f t="shared" si="1921"/>
        <v>48240</v>
      </c>
      <c r="DC1068" s="66"/>
      <c r="DD1068" s="66">
        <f t="shared" si="1958"/>
        <v>0</v>
      </c>
      <c r="DE1068" s="67">
        <f t="shared" si="1922"/>
        <v>95011</v>
      </c>
      <c r="DF1068" s="66"/>
      <c r="DG1068" s="69">
        <f t="shared" si="1959"/>
        <v>0</v>
      </c>
      <c r="DH1068" s="67">
        <f t="shared" si="1974"/>
        <v>439805</v>
      </c>
      <c r="DI1068" s="66"/>
      <c r="DJ1068" s="66">
        <f t="shared" si="1960"/>
        <v>0</v>
      </c>
      <c r="DK1068" s="67">
        <f t="shared" si="1907"/>
        <v>3768</v>
      </c>
      <c r="DL1068" s="210"/>
      <c r="DM1068" s="206">
        <f t="shared" si="1961"/>
        <v>0</v>
      </c>
      <c r="DN1068" s="25">
        <f t="shared" si="1896"/>
        <v>0</v>
      </c>
      <c r="DO1068" s="5"/>
      <c r="DP1068" s="43">
        <f t="shared" si="1962"/>
        <v>0</v>
      </c>
      <c r="DQ1068" s="27">
        <f t="shared" si="1908"/>
        <v>6819.5</v>
      </c>
      <c r="DR1068" s="5"/>
      <c r="DS1068" s="43">
        <f t="shared" si="1963"/>
        <v>0</v>
      </c>
      <c r="DT1068" s="27">
        <f t="shared" si="1909"/>
        <v>4846</v>
      </c>
      <c r="DU1068" s="5"/>
      <c r="DV1068" s="43">
        <f t="shared" si="1964"/>
        <v>0</v>
      </c>
      <c r="DW1068" s="27">
        <f t="shared" si="1910"/>
        <v>4835</v>
      </c>
      <c r="DX1068" s="5"/>
      <c r="DY1068" s="22">
        <f t="shared" si="1965"/>
        <v>0</v>
      </c>
      <c r="DZ1068" s="25">
        <f t="shared" si="1911"/>
        <v>523</v>
      </c>
      <c r="EA1068" s="22"/>
      <c r="EB1068" s="22">
        <f t="shared" si="1966"/>
        <v>0</v>
      </c>
      <c r="EC1068" s="28">
        <f t="shared" si="1912"/>
        <v>369</v>
      </c>
      <c r="ED1068" s="5"/>
      <c r="EE1068" s="43">
        <f t="shared" si="1967"/>
        <v>0</v>
      </c>
      <c r="EF1068" s="27">
        <f t="shared" si="1913"/>
        <v>4769</v>
      </c>
      <c r="EG1068" s="66"/>
      <c r="EH1068" s="66">
        <f t="shared" si="1968"/>
        <v>0</v>
      </c>
      <c r="EI1068" s="67">
        <f t="shared" si="1914"/>
        <v>22617</v>
      </c>
      <c r="EJ1068" s="66"/>
      <c r="EK1068" s="66">
        <f t="shared" si="1930"/>
        <v>0</v>
      </c>
      <c r="EL1068" s="67">
        <f t="shared" si="1915"/>
        <v>21247</v>
      </c>
      <c r="EM1068" s="110">
        <f t="shared" si="1931"/>
        <v>241891.49781576003</v>
      </c>
    </row>
    <row r="1069" spans="1:143" s="36" customFormat="1" ht="11.25" customHeight="1" x14ac:dyDescent="0.25">
      <c r="A1069" s="401">
        <v>46179</v>
      </c>
      <c r="B1069" s="486"/>
      <c r="C1069" s="371" t="s">
        <v>165</v>
      </c>
      <c r="D1069" s="372"/>
      <c r="E1069" s="373"/>
      <c r="F1069" s="374"/>
      <c r="G1069" s="293"/>
      <c r="H1069" s="294"/>
      <c r="I1069" s="295">
        <f t="shared" si="1934"/>
        <v>0</v>
      </c>
      <c r="J1069" s="296">
        <f t="shared" si="1874"/>
        <v>116093</v>
      </c>
      <c r="K1069" s="294"/>
      <c r="L1069" s="295">
        <f t="shared" si="1935"/>
        <v>0</v>
      </c>
      <c r="M1069" s="296">
        <v>62000</v>
      </c>
      <c r="N1069" s="294"/>
      <c r="O1069" s="295">
        <f t="shared" si="1936"/>
        <v>0</v>
      </c>
      <c r="P1069" s="296">
        <f t="shared" si="1877"/>
        <v>260136</v>
      </c>
      <c r="Q1069" s="294"/>
      <c r="R1069" s="294">
        <f t="shared" si="1970"/>
        <v>0</v>
      </c>
      <c r="S1069" s="294">
        <f t="shared" si="1878"/>
        <v>123612</v>
      </c>
      <c r="T1069" s="294"/>
      <c r="U1069" s="294">
        <f t="shared" si="1937"/>
        <v>0</v>
      </c>
      <c r="V1069" s="294">
        <f t="shared" si="1940"/>
        <v>121035.6</v>
      </c>
      <c r="W1069" s="297"/>
      <c r="X1069" s="298">
        <f t="shared" si="1891"/>
        <v>0</v>
      </c>
      <c r="Y1069" s="294">
        <f t="shared" si="1941"/>
        <v>6245</v>
      </c>
      <c r="Z1069" s="294"/>
      <c r="AA1069" s="297">
        <f t="shared" si="1926"/>
        <v>0</v>
      </c>
      <c r="AB1069" s="294">
        <f t="shared" si="1942"/>
        <v>5897</v>
      </c>
      <c r="AC1069" s="294"/>
      <c r="AD1069" s="294">
        <f t="shared" si="1927"/>
        <v>0</v>
      </c>
      <c r="AE1069" s="294">
        <f t="shared" si="1943"/>
        <v>3738</v>
      </c>
      <c r="AF1069" s="294"/>
      <c r="AG1069" s="293">
        <f t="shared" si="1928"/>
        <v>0</v>
      </c>
      <c r="AH1069" s="299">
        <f t="shared" si="1944"/>
        <v>4534.5</v>
      </c>
      <c r="AI1069" s="294"/>
      <c r="AJ1069" s="297">
        <f t="shared" si="1977"/>
        <v>0</v>
      </c>
      <c r="AK1069" s="294">
        <f t="shared" si="1945"/>
        <v>22013</v>
      </c>
      <c r="AL1069" s="294"/>
      <c r="AM1069" s="297">
        <f t="shared" si="1929"/>
        <v>0</v>
      </c>
      <c r="AN1069" s="294">
        <f t="shared" si="1946"/>
        <v>8763.02</v>
      </c>
      <c r="AO1069" s="294"/>
      <c r="AP1069" s="297">
        <f t="shared" si="1892"/>
        <v>0</v>
      </c>
      <c r="AQ1069" s="294">
        <f t="shared" si="1947"/>
        <v>80645</v>
      </c>
      <c r="AR1069" s="294"/>
      <c r="AS1069" s="297">
        <f t="shared" si="1951"/>
        <v>0</v>
      </c>
      <c r="AT1069" s="294">
        <f t="shared" si="1948"/>
        <v>2020</v>
      </c>
      <c r="AU1069" s="294"/>
      <c r="AV1069" s="294">
        <f t="shared" si="1897"/>
        <v>0</v>
      </c>
      <c r="AW1069" s="300">
        <f t="shared" si="1871"/>
        <v>878.40000000000146</v>
      </c>
      <c r="AX1069" s="294"/>
      <c r="AY1069" s="294">
        <f t="shared" si="1969"/>
        <v>0</v>
      </c>
      <c r="AZ1069" s="294">
        <f t="shared" si="1890"/>
        <v>1152.0999999999999</v>
      </c>
      <c r="BA1069" s="294"/>
      <c r="BB1069" s="297">
        <f t="shared" si="1971"/>
        <v>0</v>
      </c>
      <c r="BC1069" s="294">
        <f t="shared" si="1972"/>
        <v>376.33999999999986</v>
      </c>
      <c r="BD1069" s="294"/>
      <c r="BE1069" s="297">
        <f t="shared" si="1887"/>
        <v>0</v>
      </c>
      <c r="BF1069" s="294">
        <f t="shared" si="1888"/>
        <v>3747.0200000000018</v>
      </c>
      <c r="BG1069" s="294"/>
      <c r="BH1069" s="297">
        <f t="shared" si="1978"/>
        <v>0</v>
      </c>
      <c r="BI1069" s="294">
        <f t="shared" si="1979"/>
        <v>24275.499999999982</v>
      </c>
      <c r="BJ1069" s="294"/>
      <c r="BK1069" s="297">
        <f t="shared" si="1952"/>
        <v>0</v>
      </c>
      <c r="BL1069" s="294">
        <f t="shared" si="1900"/>
        <v>3680.6000000000004</v>
      </c>
      <c r="BM1069" s="294"/>
      <c r="BN1069" s="297">
        <f t="shared" si="1901"/>
        <v>0</v>
      </c>
      <c r="BO1069" s="294">
        <f t="shared" si="1902"/>
        <v>2755.9000000000019</v>
      </c>
      <c r="BP1069" s="294"/>
      <c r="BQ1069" s="297">
        <f t="shared" si="1924"/>
        <v>0</v>
      </c>
      <c r="BR1069" s="294">
        <f t="shared" ref="BR1069:BR1095" si="1982">+BR1068+BP1069-BQ1069</f>
        <v>82913.849999999991</v>
      </c>
      <c r="BS1069" s="294"/>
      <c r="BT1069" s="294">
        <f t="shared" si="1932"/>
        <v>0</v>
      </c>
      <c r="BU1069" s="294">
        <f t="shared" si="1980"/>
        <v>45207</v>
      </c>
      <c r="BV1069" s="294"/>
      <c r="BW1069" s="294">
        <f t="shared" si="1949"/>
        <v>0</v>
      </c>
      <c r="BX1069" s="294">
        <f t="shared" si="1938"/>
        <v>43618</v>
      </c>
      <c r="BY1069" s="294"/>
      <c r="BZ1069" s="294">
        <f t="shared" si="1933"/>
        <v>0</v>
      </c>
      <c r="CA1069" s="294">
        <f t="shared" si="1981"/>
        <v>40687</v>
      </c>
      <c r="CB1069" s="294"/>
      <c r="CC1069" s="294">
        <f t="shared" si="1939"/>
        <v>0</v>
      </c>
      <c r="CD1069" s="294">
        <f t="shared" si="1973"/>
        <v>39311.39</v>
      </c>
      <c r="CE1069" s="294"/>
      <c r="CF1069" s="294">
        <f t="shared" si="1975"/>
        <v>0</v>
      </c>
      <c r="CG1069" s="294">
        <f t="shared" si="1903"/>
        <v>3663.6999999999994</v>
      </c>
      <c r="CH1069" s="294"/>
      <c r="CI1069" s="294">
        <f t="shared" si="1953"/>
        <v>0</v>
      </c>
      <c r="CJ1069" s="294">
        <f t="shared" si="1920"/>
        <v>6757.8</v>
      </c>
      <c r="CK1069" s="294"/>
      <c r="CL1069" s="297">
        <f t="shared" si="1867"/>
        <v>0</v>
      </c>
      <c r="CM1069" s="299">
        <f t="shared" si="1904"/>
        <v>4847.4799999999996</v>
      </c>
      <c r="CN1069" s="294"/>
      <c r="CO1069" s="297">
        <f t="shared" si="1954"/>
        <v>0</v>
      </c>
      <c r="CP1069" s="299">
        <f t="shared" si="1905"/>
        <v>3955</v>
      </c>
      <c r="CQ1069" s="294"/>
      <c r="CR1069" s="297">
        <f t="shared" si="1955"/>
        <v>0</v>
      </c>
      <c r="CS1069" s="299">
        <f t="shared" si="1869"/>
        <v>5186</v>
      </c>
      <c r="CT1069" s="294"/>
      <c r="CU1069" s="297">
        <f t="shared" si="1956"/>
        <v>0</v>
      </c>
      <c r="CV1069" s="299">
        <f t="shared" si="1906"/>
        <v>6929</v>
      </c>
      <c r="CW1069" s="294"/>
      <c r="CX1069" s="294">
        <f t="shared" si="1925"/>
        <v>0</v>
      </c>
      <c r="CY1069" s="293">
        <f t="shared" si="1976"/>
        <v>176.95999999999822</v>
      </c>
      <c r="CZ1069" s="299"/>
      <c r="DA1069" s="294">
        <f t="shared" si="1957"/>
        <v>0</v>
      </c>
      <c r="DB1069" s="294">
        <f t="shared" si="1921"/>
        <v>48240</v>
      </c>
      <c r="DC1069" s="294"/>
      <c r="DD1069" s="294">
        <f t="shared" si="1958"/>
        <v>0</v>
      </c>
      <c r="DE1069" s="294">
        <f t="shared" si="1922"/>
        <v>95011</v>
      </c>
      <c r="DF1069" s="294"/>
      <c r="DG1069" s="298">
        <f t="shared" si="1959"/>
        <v>0</v>
      </c>
      <c r="DH1069" s="294">
        <f t="shared" si="1974"/>
        <v>439805</v>
      </c>
      <c r="DI1069" s="294"/>
      <c r="DJ1069" s="294">
        <f t="shared" si="1960"/>
        <v>0</v>
      </c>
      <c r="DK1069" s="294">
        <f t="shared" si="1907"/>
        <v>3768</v>
      </c>
      <c r="DL1069" s="301"/>
      <c r="DM1069" s="302">
        <f t="shared" si="1961"/>
        <v>0</v>
      </c>
      <c r="DN1069" s="303">
        <f t="shared" si="1896"/>
        <v>0</v>
      </c>
      <c r="DO1069" s="304"/>
      <c r="DP1069" s="305">
        <f t="shared" si="1962"/>
        <v>0</v>
      </c>
      <c r="DQ1069" s="306">
        <f t="shared" si="1908"/>
        <v>6819.5</v>
      </c>
      <c r="DR1069" s="304"/>
      <c r="DS1069" s="305">
        <f t="shared" si="1963"/>
        <v>0</v>
      </c>
      <c r="DT1069" s="306">
        <f t="shared" si="1909"/>
        <v>4846</v>
      </c>
      <c r="DU1069" s="304"/>
      <c r="DV1069" s="305">
        <f t="shared" si="1964"/>
        <v>0</v>
      </c>
      <c r="DW1069" s="306">
        <f t="shared" si="1910"/>
        <v>4835</v>
      </c>
      <c r="DX1069" s="304"/>
      <c r="DY1069" s="307">
        <f t="shared" si="1965"/>
        <v>0</v>
      </c>
      <c r="DZ1069" s="303">
        <f t="shared" si="1911"/>
        <v>523</v>
      </c>
      <c r="EA1069" s="307"/>
      <c r="EB1069" s="307">
        <f t="shared" si="1966"/>
        <v>0</v>
      </c>
      <c r="EC1069" s="308">
        <f t="shared" si="1912"/>
        <v>369</v>
      </c>
      <c r="ED1069" s="304"/>
      <c r="EE1069" s="305">
        <f t="shared" si="1967"/>
        <v>0</v>
      </c>
      <c r="EF1069" s="306">
        <f t="shared" si="1913"/>
        <v>4769</v>
      </c>
      <c r="EG1069" s="294"/>
      <c r="EH1069" s="294">
        <f t="shared" si="1968"/>
        <v>0</v>
      </c>
      <c r="EI1069" s="294">
        <f t="shared" si="1914"/>
        <v>22617</v>
      </c>
      <c r="EJ1069" s="294"/>
      <c r="EK1069" s="294">
        <f t="shared" si="1930"/>
        <v>0</v>
      </c>
      <c r="EL1069" s="294">
        <f t="shared" si="1915"/>
        <v>21247</v>
      </c>
      <c r="EM1069" s="309">
        <f t="shared" si="1931"/>
        <v>249351.49781576003</v>
      </c>
    </row>
    <row r="1070" spans="1:143" s="36" customFormat="1" ht="11.25" customHeight="1" x14ac:dyDescent="0.25">
      <c r="A1070" s="400">
        <v>46179</v>
      </c>
      <c r="B1070" s="130">
        <v>46185</v>
      </c>
      <c r="C1070" s="172">
        <v>5032</v>
      </c>
      <c r="D1070" s="113"/>
      <c r="E1070" s="114"/>
      <c r="F1070" s="201"/>
      <c r="G1070" s="116"/>
      <c r="H1070" s="116"/>
      <c r="I1070" s="118">
        <f t="shared" si="1934"/>
        <v>0</v>
      </c>
      <c r="J1070" s="119">
        <f t="shared" si="1874"/>
        <v>116093</v>
      </c>
      <c r="K1070" s="117"/>
      <c r="L1070" s="118">
        <f t="shared" si="1935"/>
        <v>0</v>
      </c>
      <c r="M1070" s="119">
        <f t="shared" ref="M1070:M1101" si="1983">M1069+K1070-L1070</f>
        <v>62000</v>
      </c>
      <c r="N1070" s="117"/>
      <c r="O1070" s="118">
        <f t="shared" si="1936"/>
        <v>0</v>
      </c>
      <c r="P1070" s="119">
        <f t="shared" si="1877"/>
        <v>260136</v>
      </c>
      <c r="Q1070" s="117"/>
      <c r="R1070" s="117">
        <f t="shared" si="1970"/>
        <v>0</v>
      </c>
      <c r="S1070" s="117">
        <f t="shared" si="1878"/>
        <v>123612</v>
      </c>
      <c r="T1070" s="117"/>
      <c r="U1070" s="117">
        <f t="shared" si="1937"/>
        <v>0</v>
      </c>
      <c r="V1070" s="117">
        <f t="shared" si="1940"/>
        <v>121035.6</v>
      </c>
      <c r="W1070" s="121"/>
      <c r="X1070" s="120">
        <f t="shared" si="1891"/>
        <v>0</v>
      </c>
      <c r="Y1070" s="117">
        <f t="shared" si="1941"/>
        <v>6245</v>
      </c>
      <c r="Z1070" s="117"/>
      <c r="AA1070" s="121">
        <f t="shared" si="1926"/>
        <v>0</v>
      </c>
      <c r="AB1070" s="117">
        <f t="shared" si="1942"/>
        <v>5897</v>
      </c>
      <c r="AC1070" s="117"/>
      <c r="AD1070" s="117">
        <f t="shared" si="1927"/>
        <v>0</v>
      </c>
      <c r="AE1070" s="117">
        <f t="shared" si="1943"/>
        <v>3738</v>
      </c>
      <c r="AF1070" s="117"/>
      <c r="AG1070" s="116">
        <f t="shared" si="1928"/>
        <v>0</v>
      </c>
      <c r="AH1070" s="123">
        <f t="shared" si="1944"/>
        <v>4534.5</v>
      </c>
      <c r="AI1070" s="117"/>
      <c r="AJ1070" s="121">
        <f t="shared" si="1977"/>
        <v>0</v>
      </c>
      <c r="AK1070" s="117">
        <f t="shared" si="1945"/>
        <v>22013</v>
      </c>
      <c r="AL1070" s="117"/>
      <c r="AM1070" s="121">
        <f t="shared" si="1929"/>
        <v>0</v>
      </c>
      <c r="AN1070" s="117">
        <f t="shared" si="1946"/>
        <v>8763.02</v>
      </c>
      <c r="AO1070" s="117"/>
      <c r="AP1070" s="121">
        <f t="shared" si="1892"/>
        <v>0</v>
      </c>
      <c r="AQ1070" s="117">
        <f t="shared" si="1947"/>
        <v>80645</v>
      </c>
      <c r="AR1070" s="117"/>
      <c r="AS1070" s="121">
        <f t="shared" si="1951"/>
        <v>0</v>
      </c>
      <c r="AT1070" s="117">
        <f t="shared" si="1948"/>
        <v>2020</v>
      </c>
      <c r="AU1070" s="117"/>
      <c r="AV1070" s="117">
        <f t="shared" si="1897"/>
        <v>0</v>
      </c>
      <c r="AW1070" s="122">
        <f t="shared" si="1871"/>
        <v>878.40000000000146</v>
      </c>
      <c r="AX1070" s="117"/>
      <c r="AY1070" s="117">
        <f t="shared" si="1969"/>
        <v>0</v>
      </c>
      <c r="AZ1070" s="117">
        <f t="shared" si="1890"/>
        <v>1152.0999999999999</v>
      </c>
      <c r="BA1070" s="117"/>
      <c r="BB1070" s="121">
        <f t="shared" si="1971"/>
        <v>0</v>
      </c>
      <c r="BC1070" s="117">
        <f t="shared" si="1972"/>
        <v>376.33999999999986</v>
      </c>
      <c r="BD1070" s="117"/>
      <c r="BE1070" s="121">
        <f t="shared" si="1887"/>
        <v>0</v>
      </c>
      <c r="BF1070" s="117">
        <f t="shared" si="1888"/>
        <v>3747.0200000000018</v>
      </c>
      <c r="BG1070" s="117"/>
      <c r="BH1070" s="121">
        <f t="shared" si="1978"/>
        <v>0</v>
      </c>
      <c r="BI1070" s="117">
        <f t="shared" si="1979"/>
        <v>24275.499999999982</v>
      </c>
      <c r="BJ1070" s="117"/>
      <c r="BK1070" s="121">
        <f t="shared" si="1952"/>
        <v>0</v>
      </c>
      <c r="BL1070" s="117">
        <f t="shared" si="1900"/>
        <v>3680.6000000000004</v>
      </c>
      <c r="BM1070" s="117"/>
      <c r="BN1070" s="121">
        <f t="shared" si="1901"/>
        <v>0</v>
      </c>
      <c r="BO1070" s="117">
        <f t="shared" si="1902"/>
        <v>2755.9000000000019</v>
      </c>
      <c r="BP1070" s="117"/>
      <c r="BQ1070" s="121">
        <f t="shared" si="1924"/>
        <v>0</v>
      </c>
      <c r="BR1070" s="117">
        <f t="shared" si="1982"/>
        <v>82913.849999999991</v>
      </c>
      <c r="BS1070" s="117"/>
      <c r="BT1070" s="117">
        <f t="shared" si="1932"/>
        <v>0</v>
      </c>
      <c r="BU1070" s="117">
        <f t="shared" si="1980"/>
        <v>45207</v>
      </c>
      <c r="BV1070" s="117">
        <v>100000</v>
      </c>
      <c r="BW1070" s="117">
        <f t="shared" si="1949"/>
        <v>0</v>
      </c>
      <c r="BX1070" s="117">
        <f t="shared" si="1938"/>
        <v>143618</v>
      </c>
      <c r="BY1070" s="117"/>
      <c r="BZ1070" s="117">
        <f t="shared" si="1933"/>
        <v>0</v>
      </c>
      <c r="CA1070" s="117">
        <f t="shared" si="1981"/>
        <v>40687</v>
      </c>
      <c r="CB1070" s="117"/>
      <c r="CC1070" s="117">
        <f t="shared" si="1939"/>
        <v>0</v>
      </c>
      <c r="CD1070" s="117">
        <f t="shared" si="1973"/>
        <v>39311.39</v>
      </c>
      <c r="CE1070" s="117"/>
      <c r="CF1070" s="117">
        <f t="shared" si="1975"/>
        <v>0</v>
      </c>
      <c r="CG1070" s="117">
        <f t="shared" si="1903"/>
        <v>3663.6999999999994</v>
      </c>
      <c r="CH1070" s="117"/>
      <c r="CI1070" s="117">
        <f t="shared" si="1953"/>
        <v>0</v>
      </c>
      <c r="CJ1070" s="117">
        <f t="shared" si="1920"/>
        <v>6757.8</v>
      </c>
      <c r="CK1070" s="117"/>
      <c r="CL1070" s="121">
        <f t="shared" si="1867"/>
        <v>0</v>
      </c>
      <c r="CM1070" s="123">
        <f t="shared" si="1904"/>
        <v>4847.4799999999996</v>
      </c>
      <c r="CN1070" s="117"/>
      <c r="CO1070" s="121">
        <f t="shared" si="1954"/>
        <v>0</v>
      </c>
      <c r="CP1070" s="123">
        <f t="shared" si="1905"/>
        <v>3955</v>
      </c>
      <c r="CQ1070" s="117"/>
      <c r="CR1070" s="121">
        <f t="shared" si="1955"/>
        <v>0</v>
      </c>
      <c r="CS1070" s="123">
        <f t="shared" si="1869"/>
        <v>5186</v>
      </c>
      <c r="CT1070" s="117"/>
      <c r="CU1070" s="121">
        <f t="shared" si="1956"/>
        <v>0</v>
      </c>
      <c r="CV1070" s="123">
        <f t="shared" si="1906"/>
        <v>6929</v>
      </c>
      <c r="CW1070" s="117"/>
      <c r="CX1070" s="117">
        <v>0</v>
      </c>
      <c r="CY1070" s="116">
        <f t="shared" si="1976"/>
        <v>176.95999999999822</v>
      </c>
      <c r="CZ1070" s="123"/>
      <c r="DA1070" s="117">
        <f t="shared" si="1957"/>
        <v>0</v>
      </c>
      <c r="DB1070" s="117">
        <f t="shared" si="1921"/>
        <v>48240</v>
      </c>
      <c r="DC1070" s="117"/>
      <c r="DD1070" s="117">
        <f t="shared" si="1958"/>
        <v>0</v>
      </c>
      <c r="DE1070" s="117">
        <f t="shared" si="1922"/>
        <v>95011</v>
      </c>
      <c r="DF1070" s="117"/>
      <c r="DG1070" s="120">
        <f t="shared" si="1959"/>
        <v>0</v>
      </c>
      <c r="DH1070" s="117">
        <f t="shared" si="1974"/>
        <v>439805</v>
      </c>
      <c r="DI1070" s="117"/>
      <c r="DJ1070" s="117">
        <f t="shared" si="1960"/>
        <v>0</v>
      </c>
      <c r="DK1070" s="117">
        <f t="shared" si="1907"/>
        <v>3768</v>
      </c>
      <c r="DL1070" s="211"/>
      <c r="DM1070" s="207">
        <f t="shared" si="1961"/>
        <v>0</v>
      </c>
      <c r="DN1070" s="125">
        <f t="shared" si="1896"/>
        <v>0</v>
      </c>
      <c r="DO1070" s="126"/>
      <c r="DP1070" s="127">
        <f t="shared" si="1962"/>
        <v>0</v>
      </c>
      <c r="DQ1070" s="128">
        <f t="shared" si="1908"/>
        <v>6819.5</v>
      </c>
      <c r="DR1070" s="126"/>
      <c r="DS1070" s="127">
        <f t="shared" si="1963"/>
        <v>0</v>
      </c>
      <c r="DT1070" s="128">
        <f t="shared" si="1909"/>
        <v>4846</v>
      </c>
      <c r="DU1070" s="126"/>
      <c r="DV1070" s="127">
        <f t="shared" si="1964"/>
        <v>0</v>
      </c>
      <c r="DW1070" s="128">
        <f t="shared" si="1910"/>
        <v>4835</v>
      </c>
      <c r="DX1070" s="126"/>
      <c r="DY1070" s="124">
        <f t="shared" si="1965"/>
        <v>0</v>
      </c>
      <c r="DZ1070" s="125">
        <f t="shared" si="1911"/>
        <v>523</v>
      </c>
      <c r="EA1070" s="124"/>
      <c r="EB1070" s="124">
        <f t="shared" si="1966"/>
        <v>0</v>
      </c>
      <c r="EC1070" s="129">
        <f t="shared" si="1912"/>
        <v>369</v>
      </c>
      <c r="ED1070" s="126"/>
      <c r="EE1070" s="127">
        <f t="shared" si="1967"/>
        <v>0</v>
      </c>
      <c r="EF1070" s="128">
        <f t="shared" si="1913"/>
        <v>4769</v>
      </c>
      <c r="EG1070" s="117"/>
      <c r="EH1070" s="117">
        <f t="shared" si="1968"/>
        <v>0</v>
      </c>
      <c r="EI1070" s="117">
        <f t="shared" si="1914"/>
        <v>22617</v>
      </c>
      <c r="EJ1070" s="117"/>
      <c r="EK1070" s="117">
        <f t="shared" si="1930"/>
        <v>0</v>
      </c>
      <c r="EL1070" s="117">
        <f t="shared" si="1915"/>
        <v>21247</v>
      </c>
      <c r="EM1070" s="131">
        <f t="shared" si="1931"/>
        <v>249894.19781576001</v>
      </c>
    </row>
    <row r="1071" spans="1:143" s="36" customFormat="1" ht="11.25" customHeight="1" x14ac:dyDescent="0.25">
      <c r="A1071" s="130">
        <v>46182</v>
      </c>
      <c r="B1071" s="185">
        <v>46149</v>
      </c>
      <c r="C1071" s="172">
        <v>4871</v>
      </c>
      <c r="D1071" s="113"/>
      <c r="E1071" s="114"/>
      <c r="F1071" s="115"/>
      <c r="G1071" s="116"/>
      <c r="H1071" s="117"/>
      <c r="I1071" s="118">
        <f t="shared" si="1934"/>
        <v>0</v>
      </c>
      <c r="J1071" s="119">
        <f t="shared" si="1874"/>
        <v>116093</v>
      </c>
      <c r="K1071" s="117"/>
      <c r="L1071" s="118">
        <f t="shared" si="1935"/>
        <v>0</v>
      </c>
      <c r="M1071" s="119">
        <f t="shared" si="1983"/>
        <v>62000</v>
      </c>
      <c r="N1071" s="117"/>
      <c r="O1071" s="118">
        <f t="shared" si="1936"/>
        <v>0</v>
      </c>
      <c r="P1071" s="119">
        <f t="shared" si="1877"/>
        <v>260136</v>
      </c>
      <c r="Q1071" s="117">
        <v>27000</v>
      </c>
      <c r="R1071" s="117">
        <f t="shared" si="1970"/>
        <v>0</v>
      </c>
      <c r="S1071" s="117">
        <f t="shared" si="1878"/>
        <v>150612</v>
      </c>
      <c r="T1071" s="117"/>
      <c r="U1071" s="117">
        <f t="shared" si="1937"/>
        <v>0</v>
      </c>
      <c r="V1071" s="117">
        <f t="shared" si="1940"/>
        <v>121035.6</v>
      </c>
      <c r="W1071" s="121"/>
      <c r="X1071" s="120">
        <f t="shared" si="1891"/>
        <v>0</v>
      </c>
      <c r="Y1071" s="117">
        <f t="shared" si="1941"/>
        <v>6245</v>
      </c>
      <c r="Z1071" s="117"/>
      <c r="AA1071" s="121">
        <f t="shared" si="1926"/>
        <v>0</v>
      </c>
      <c r="AB1071" s="117">
        <f t="shared" si="1942"/>
        <v>5897</v>
      </c>
      <c r="AC1071" s="117"/>
      <c r="AD1071" s="117">
        <f t="shared" si="1927"/>
        <v>0</v>
      </c>
      <c r="AE1071" s="117">
        <f t="shared" si="1943"/>
        <v>3738</v>
      </c>
      <c r="AF1071" s="117"/>
      <c r="AG1071" s="116">
        <f t="shared" si="1928"/>
        <v>0</v>
      </c>
      <c r="AH1071" s="123">
        <f t="shared" si="1944"/>
        <v>4534.5</v>
      </c>
      <c r="AI1071" s="117"/>
      <c r="AJ1071" s="121">
        <f t="shared" si="1977"/>
        <v>0</v>
      </c>
      <c r="AK1071" s="117">
        <f t="shared" si="1945"/>
        <v>22013</v>
      </c>
      <c r="AL1071" s="117"/>
      <c r="AM1071" s="121">
        <f t="shared" si="1929"/>
        <v>0</v>
      </c>
      <c r="AN1071" s="117">
        <f t="shared" si="1946"/>
        <v>8763.02</v>
      </c>
      <c r="AO1071" s="117"/>
      <c r="AP1071" s="121">
        <f t="shared" si="1892"/>
        <v>0</v>
      </c>
      <c r="AQ1071" s="117">
        <f t="shared" si="1947"/>
        <v>80645</v>
      </c>
      <c r="AR1071" s="117"/>
      <c r="AS1071" s="121">
        <f t="shared" si="1951"/>
        <v>0</v>
      </c>
      <c r="AT1071" s="117">
        <f t="shared" si="1948"/>
        <v>2020</v>
      </c>
      <c r="AU1071" s="117"/>
      <c r="AV1071" s="117">
        <f t="shared" si="1897"/>
        <v>0</v>
      </c>
      <c r="AW1071" s="122">
        <f t="shared" si="1871"/>
        <v>878.40000000000146</v>
      </c>
      <c r="AX1071" s="117"/>
      <c r="AY1071" s="117">
        <f t="shared" si="1969"/>
        <v>0</v>
      </c>
      <c r="AZ1071" s="117">
        <f t="shared" si="1890"/>
        <v>1152.0999999999999</v>
      </c>
      <c r="BA1071" s="117"/>
      <c r="BB1071" s="121">
        <f t="shared" si="1971"/>
        <v>0</v>
      </c>
      <c r="BC1071" s="117">
        <f t="shared" si="1972"/>
        <v>376.33999999999986</v>
      </c>
      <c r="BD1071" s="117"/>
      <c r="BE1071" s="121">
        <f t="shared" si="1887"/>
        <v>0</v>
      </c>
      <c r="BF1071" s="117">
        <f t="shared" si="1888"/>
        <v>3747.0200000000018</v>
      </c>
      <c r="BG1071" s="117"/>
      <c r="BH1071" s="121">
        <f t="shared" si="1978"/>
        <v>0</v>
      </c>
      <c r="BI1071" s="117">
        <f t="shared" si="1979"/>
        <v>24275.499999999982</v>
      </c>
      <c r="BJ1071" s="117"/>
      <c r="BK1071" s="121">
        <f t="shared" si="1952"/>
        <v>0</v>
      </c>
      <c r="BL1071" s="117">
        <f t="shared" si="1900"/>
        <v>3680.6000000000004</v>
      </c>
      <c r="BM1071" s="117"/>
      <c r="BN1071" s="121">
        <f t="shared" si="1901"/>
        <v>0</v>
      </c>
      <c r="BO1071" s="117">
        <f t="shared" si="1902"/>
        <v>2755.9000000000019</v>
      </c>
      <c r="BP1071" s="117"/>
      <c r="BQ1071" s="121">
        <f t="shared" si="1924"/>
        <v>0</v>
      </c>
      <c r="BR1071" s="117">
        <f t="shared" si="1982"/>
        <v>82913.849999999991</v>
      </c>
      <c r="BS1071" s="117"/>
      <c r="BT1071" s="117">
        <f t="shared" si="1932"/>
        <v>0</v>
      </c>
      <c r="BU1071" s="117">
        <f t="shared" si="1980"/>
        <v>45207</v>
      </c>
      <c r="BV1071" s="117"/>
      <c r="BW1071" s="117">
        <f t="shared" si="1949"/>
        <v>0</v>
      </c>
      <c r="BX1071" s="117">
        <f t="shared" si="1938"/>
        <v>143618</v>
      </c>
      <c r="BY1071" s="117"/>
      <c r="BZ1071" s="117">
        <f t="shared" si="1933"/>
        <v>0</v>
      </c>
      <c r="CA1071" s="117">
        <f t="shared" si="1981"/>
        <v>40687</v>
      </c>
      <c r="CB1071" s="117"/>
      <c r="CC1071" s="117">
        <f t="shared" si="1939"/>
        <v>0</v>
      </c>
      <c r="CD1071" s="117">
        <f t="shared" si="1973"/>
        <v>39311.39</v>
      </c>
      <c r="CE1071" s="117"/>
      <c r="CF1071" s="117">
        <f t="shared" si="1975"/>
        <v>0</v>
      </c>
      <c r="CG1071" s="117">
        <f t="shared" si="1903"/>
        <v>3663.6999999999994</v>
      </c>
      <c r="CH1071" s="117"/>
      <c r="CI1071" s="117">
        <f t="shared" si="1953"/>
        <v>0</v>
      </c>
      <c r="CJ1071" s="117">
        <f t="shared" si="1920"/>
        <v>6757.8</v>
      </c>
      <c r="CK1071" s="117"/>
      <c r="CL1071" s="121">
        <f t="shared" si="1867"/>
        <v>0</v>
      </c>
      <c r="CM1071" s="123">
        <f t="shared" si="1904"/>
        <v>4847.4799999999996</v>
      </c>
      <c r="CN1071" s="117"/>
      <c r="CO1071" s="121">
        <f t="shared" si="1954"/>
        <v>0</v>
      </c>
      <c r="CP1071" s="123">
        <f t="shared" si="1905"/>
        <v>3955</v>
      </c>
      <c r="CQ1071" s="117"/>
      <c r="CR1071" s="121">
        <f t="shared" si="1955"/>
        <v>0</v>
      </c>
      <c r="CS1071" s="123">
        <f t="shared" si="1869"/>
        <v>5186</v>
      </c>
      <c r="CT1071" s="117"/>
      <c r="CU1071" s="121">
        <f t="shared" si="1956"/>
        <v>0</v>
      </c>
      <c r="CV1071" s="123">
        <f t="shared" si="1906"/>
        <v>6929</v>
      </c>
      <c r="CW1071" s="117"/>
      <c r="CX1071" s="117">
        <f t="shared" ref="CX1071:CX1081" si="1984">IF(OR(D1071="NPC6AUZDB-GY030C",D1071="NPC6AUZDA-GY003M",D1062="NPC6AUZDA-GY003M",D1071="NPC6AUZDB-GY150C",D1071="NPC6AUZDB-GY010M",D1071="NPC6AUZDB-GY001M",D1071="NPC6AUZDB-GY005M",D1071="NPC6AUZDA-GY020M",D1071="NPC6AUZDB-GY003M",D1071="NPC6AUZDB-GY002M",),E1071*(F1071+0.1),0)</f>
        <v>0</v>
      </c>
      <c r="CY1071" s="116">
        <f t="shared" si="1976"/>
        <v>176.95999999999822</v>
      </c>
      <c r="CZ1071" s="123"/>
      <c r="DA1071" s="117">
        <f t="shared" si="1957"/>
        <v>0</v>
      </c>
      <c r="DB1071" s="117">
        <f t="shared" si="1921"/>
        <v>48240</v>
      </c>
      <c r="DC1071" s="117"/>
      <c r="DD1071" s="117">
        <f t="shared" si="1958"/>
        <v>0</v>
      </c>
      <c r="DE1071" s="117">
        <f t="shared" si="1922"/>
        <v>95011</v>
      </c>
      <c r="DF1071" s="117"/>
      <c r="DG1071" s="120">
        <f t="shared" si="1959"/>
        <v>0</v>
      </c>
      <c r="DH1071" s="117">
        <f t="shared" si="1974"/>
        <v>439805</v>
      </c>
      <c r="DI1071" s="117"/>
      <c r="DJ1071" s="117">
        <f t="shared" si="1960"/>
        <v>0</v>
      </c>
      <c r="DK1071" s="117">
        <f t="shared" si="1907"/>
        <v>3768</v>
      </c>
      <c r="DL1071" s="211"/>
      <c r="DM1071" s="207">
        <f t="shared" si="1961"/>
        <v>0</v>
      </c>
      <c r="DN1071" s="125">
        <f t="shared" si="1896"/>
        <v>0</v>
      </c>
      <c r="DO1071" s="126"/>
      <c r="DP1071" s="127">
        <f t="shared" si="1962"/>
        <v>0</v>
      </c>
      <c r="DQ1071" s="128">
        <f t="shared" si="1908"/>
        <v>6819.5</v>
      </c>
      <c r="DR1071" s="126"/>
      <c r="DS1071" s="127">
        <f t="shared" si="1963"/>
        <v>0</v>
      </c>
      <c r="DT1071" s="128">
        <f t="shared" si="1909"/>
        <v>4846</v>
      </c>
      <c r="DU1071" s="126"/>
      <c r="DV1071" s="127">
        <f t="shared" si="1964"/>
        <v>0</v>
      </c>
      <c r="DW1071" s="128">
        <f t="shared" si="1910"/>
        <v>4835</v>
      </c>
      <c r="DX1071" s="126"/>
      <c r="DY1071" s="124">
        <f t="shared" si="1965"/>
        <v>0</v>
      </c>
      <c r="DZ1071" s="125">
        <f t="shared" si="1911"/>
        <v>523</v>
      </c>
      <c r="EA1071" s="124"/>
      <c r="EB1071" s="124">
        <f t="shared" si="1966"/>
        <v>0</v>
      </c>
      <c r="EC1071" s="129">
        <f t="shared" si="1912"/>
        <v>369</v>
      </c>
      <c r="ED1071" s="126"/>
      <c r="EE1071" s="127">
        <f t="shared" si="1967"/>
        <v>0</v>
      </c>
      <c r="EF1071" s="128">
        <f t="shared" si="1913"/>
        <v>4769</v>
      </c>
      <c r="EG1071" s="117"/>
      <c r="EH1071" s="117">
        <f t="shared" si="1968"/>
        <v>0</v>
      </c>
      <c r="EI1071" s="117">
        <f t="shared" si="1914"/>
        <v>22617</v>
      </c>
      <c r="EJ1071" s="117"/>
      <c r="EK1071" s="117">
        <f t="shared" si="1930"/>
        <v>0</v>
      </c>
      <c r="EL1071" s="117">
        <f t="shared" si="1915"/>
        <v>21247</v>
      </c>
      <c r="EM1071" s="131">
        <f t="shared" si="1931"/>
        <v>249894.19781576001</v>
      </c>
    </row>
    <row r="1072" spans="1:143" s="36" customFormat="1" ht="11.25" customHeight="1" x14ac:dyDescent="0.25">
      <c r="A1072" s="130">
        <v>46182</v>
      </c>
      <c r="B1072" s="185"/>
      <c r="C1072" s="172">
        <v>4969</v>
      </c>
      <c r="D1072" s="113"/>
      <c r="E1072" s="114"/>
      <c r="F1072" s="201"/>
      <c r="G1072" s="116"/>
      <c r="H1072" s="117"/>
      <c r="I1072" s="118">
        <f t="shared" si="1934"/>
        <v>0</v>
      </c>
      <c r="J1072" s="119">
        <f t="shared" si="1874"/>
        <v>116093</v>
      </c>
      <c r="K1072" s="117"/>
      <c r="L1072" s="118">
        <f t="shared" si="1935"/>
        <v>0</v>
      </c>
      <c r="M1072" s="119">
        <f t="shared" si="1983"/>
        <v>62000</v>
      </c>
      <c r="N1072" s="117"/>
      <c r="O1072" s="118">
        <f t="shared" si="1936"/>
        <v>0</v>
      </c>
      <c r="P1072" s="119">
        <f t="shared" si="1877"/>
        <v>260136</v>
      </c>
      <c r="Q1072" s="117"/>
      <c r="R1072" s="117">
        <f t="shared" si="1970"/>
        <v>0</v>
      </c>
      <c r="S1072" s="117">
        <f t="shared" si="1878"/>
        <v>150612</v>
      </c>
      <c r="T1072" s="117"/>
      <c r="U1072" s="117">
        <f t="shared" si="1937"/>
        <v>0</v>
      </c>
      <c r="V1072" s="117">
        <f t="shared" si="1940"/>
        <v>121035.6</v>
      </c>
      <c r="W1072" s="121"/>
      <c r="X1072" s="120">
        <f t="shared" si="1891"/>
        <v>0</v>
      </c>
      <c r="Y1072" s="117">
        <f t="shared" si="1941"/>
        <v>6245</v>
      </c>
      <c r="Z1072" s="117"/>
      <c r="AA1072" s="121">
        <f t="shared" si="1926"/>
        <v>0</v>
      </c>
      <c r="AB1072" s="117">
        <f t="shared" si="1942"/>
        <v>5897</v>
      </c>
      <c r="AC1072" s="117"/>
      <c r="AD1072" s="117">
        <f t="shared" si="1927"/>
        <v>0</v>
      </c>
      <c r="AE1072" s="117">
        <f t="shared" si="1943"/>
        <v>3738</v>
      </c>
      <c r="AF1072" s="117"/>
      <c r="AG1072" s="116">
        <f t="shared" si="1928"/>
        <v>0</v>
      </c>
      <c r="AH1072" s="123">
        <f t="shared" si="1944"/>
        <v>4534.5</v>
      </c>
      <c r="AI1072" s="117"/>
      <c r="AJ1072" s="121">
        <f t="shared" si="1977"/>
        <v>0</v>
      </c>
      <c r="AK1072" s="117">
        <f t="shared" si="1945"/>
        <v>22013</v>
      </c>
      <c r="AL1072" s="117"/>
      <c r="AM1072" s="121">
        <f t="shared" si="1929"/>
        <v>0</v>
      </c>
      <c r="AN1072" s="117">
        <f t="shared" si="1946"/>
        <v>8763.02</v>
      </c>
      <c r="AO1072" s="117"/>
      <c r="AP1072" s="121">
        <f t="shared" si="1892"/>
        <v>0</v>
      </c>
      <c r="AQ1072" s="117">
        <f t="shared" si="1947"/>
        <v>80645</v>
      </c>
      <c r="AR1072" s="117"/>
      <c r="AS1072" s="121">
        <f t="shared" si="1951"/>
        <v>0</v>
      </c>
      <c r="AT1072" s="117">
        <f t="shared" si="1948"/>
        <v>2020</v>
      </c>
      <c r="AU1072" s="117"/>
      <c r="AV1072" s="117">
        <f t="shared" si="1897"/>
        <v>0</v>
      </c>
      <c r="AW1072" s="122">
        <f t="shared" si="1871"/>
        <v>878.40000000000146</v>
      </c>
      <c r="AX1072" s="117"/>
      <c r="AY1072" s="117">
        <f t="shared" si="1969"/>
        <v>0</v>
      </c>
      <c r="AZ1072" s="117">
        <f t="shared" si="1890"/>
        <v>1152.0999999999999</v>
      </c>
      <c r="BA1072" s="117"/>
      <c r="BB1072" s="121">
        <f t="shared" si="1971"/>
        <v>0</v>
      </c>
      <c r="BC1072" s="117">
        <f t="shared" si="1972"/>
        <v>376.33999999999986</v>
      </c>
      <c r="BD1072" s="117"/>
      <c r="BE1072" s="121">
        <f t="shared" si="1887"/>
        <v>0</v>
      </c>
      <c r="BF1072" s="117">
        <f t="shared" si="1888"/>
        <v>3747.0200000000018</v>
      </c>
      <c r="BG1072" s="117"/>
      <c r="BH1072" s="121">
        <f t="shared" si="1978"/>
        <v>0</v>
      </c>
      <c r="BI1072" s="117">
        <f t="shared" si="1979"/>
        <v>24275.499999999982</v>
      </c>
      <c r="BJ1072" s="117"/>
      <c r="BK1072" s="121">
        <f t="shared" si="1952"/>
        <v>0</v>
      </c>
      <c r="BL1072" s="117">
        <f t="shared" si="1900"/>
        <v>3680.6000000000004</v>
      </c>
      <c r="BM1072" s="117"/>
      <c r="BN1072" s="121">
        <f t="shared" si="1901"/>
        <v>0</v>
      </c>
      <c r="BO1072" s="117">
        <f t="shared" si="1902"/>
        <v>2755.9000000000019</v>
      </c>
      <c r="BP1072" s="117"/>
      <c r="BQ1072" s="121">
        <f t="shared" si="1924"/>
        <v>0</v>
      </c>
      <c r="BR1072" s="117">
        <f t="shared" si="1982"/>
        <v>82913.849999999991</v>
      </c>
      <c r="BS1072" s="117"/>
      <c r="BT1072" s="117">
        <f t="shared" si="1932"/>
        <v>0</v>
      </c>
      <c r="BU1072" s="117">
        <f t="shared" si="1980"/>
        <v>45207</v>
      </c>
      <c r="BV1072" s="117"/>
      <c r="BW1072" s="117">
        <f t="shared" si="1949"/>
        <v>0</v>
      </c>
      <c r="BX1072" s="117">
        <f t="shared" si="1938"/>
        <v>143618</v>
      </c>
      <c r="BY1072" s="117"/>
      <c r="BZ1072" s="117">
        <f t="shared" si="1933"/>
        <v>0</v>
      </c>
      <c r="CA1072" s="117">
        <f t="shared" si="1981"/>
        <v>40687</v>
      </c>
      <c r="CB1072" s="117"/>
      <c r="CC1072" s="117">
        <f t="shared" si="1939"/>
        <v>0</v>
      </c>
      <c r="CD1072" s="117">
        <f t="shared" si="1973"/>
        <v>39311.39</v>
      </c>
      <c r="CE1072" s="117"/>
      <c r="CF1072" s="117">
        <f t="shared" si="1975"/>
        <v>0</v>
      </c>
      <c r="CG1072" s="117">
        <f t="shared" si="1903"/>
        <v>3663.6999999999994</v>
      </c>
      <c r="CH1072" s="117"/>
      <c r="CI1072" s="117">
        <f t="shared" si="1953"/>
        <v>0</v>
      </c>
      <c r="CJ1072" s="117">
        <f t="shared" si="1920"/>
        <v>6757.8</v>
      </c>
      <c r="CK1072" s="117"/>
      <c r="CL1072" s="121">
        <f t="shared" si="1867"/>
        <v>0</v>
      </c>
      <c r="CM1072" s="123">
        <f t="shared" si="1904"/>
        <v>4847.4799999999996</v>
      </c>
      <c r="CN1072" s="117"/>
      <c r="CO1072" s="121">
        <f t="shared" si="1954"/>
        <v>0</v>
      </c>
      <c r="CP1072" s="123">
        <f t="shared" si="1905"/>
        <v>3955</v>
      </c>
      <c r="CQ1072" s="117"/>
      <c r="CR1072" s="121">
        <f t="shared" si="1955"/>
        <v>0</v>
      </c>
      <c r="CS1072" s="123">
        <f t="shared" si="1869"/>
        <v>5186</v>
      </c>
      <c r="CT1072" s="117"/>
      <c r="CU1072" s="121">
        <f t="shared" si="1956"/>
        <v>0</v>
      </c>
      <c r="CV1072" s="123">
        <f t="shared" si="1906"/>
        <v>6929</v>
      </c>
      <c r="CW1072" s="117"/>
      <c r="CX1072" s="117">
        <f t="shared" si="1984"/>
        <v>0</v>
      </c>
      <c r="CY1072" s="116">
        <f t="shared" si="1976"/>
        <v>176.95999999999822</v>
      </c>
      <c r="CZ1072" s="123"/>
      <c r="DA1072" s="117">
        <f t="shared" si="1957"/>
        <v>0</v>
      </c>
      <c r="DB1072" s="117">
        <f t="shared" si="1921"/>
        <v>48240</v>
      </c>
      <c r="DC1072" s="117"/>
      <c r="DD1072" s="117">
        <f t="shared" si="1958"/>
        <v>0</v>
      </c>
      <c r="DE1072" s="117">
        <f t="shared" si="1922"/>
        <v>95011</v>
      </c>
      <c r="DF1072" s="117"/>
      <c r="DG1072" s="120">
        <f t="shared" si="1959"/>
        <v>0</v>
      </c>
      <c r="DH1072" s="117">
        <f t="shared" si="1974"/>
        <v>439805</v>
      </c>
      <c r="DI1072" s="117"/>
      <c r="DJ1072" s="117">
        <f t="shared" si="1960"/>
        <v>0</v>
      </c>
      <c r="DK1072" s="117">
        <f t="shared" si="1907"/>
        <v>3768</v>
      </c>
      <c r="DL1072" s="211"/>
      <c r="DM1072" s="207">
        <f t="shared" si="1961"/>
        <v>0</v>
      </c>
      <c r="DN1072" s="125">
        <f t="shared" si="1896"/>
        <v>0</v>
      </c>
      <c r="DO1072" s="126"/>
      <c r="DP1072" s="127">
        <f t="shared" si="1962"/>
        <v>0</v>
      </c>
      <c r="DQ1072" s="128">
        <f t="shared" si="1908"/>
        <v>6819.5</v>
      </c>
      <c r="DR1072" s="126"/>
      <c r="DS1072" s="127">
        <f t="shared" si="1963"/>
        <v>0</v>
      </c>
      <c r="DT1072" s="128">
        <f t="shared" si="1909"/>
        <v>4846</v>
      </c>
      <c r="DU1072" s="126"/>
      <c r="DV1072" s="127">
        <f t="shared" si="1964"/>
        <v>0</v>
      </c>
      <c r="DW1072" s="128">
        <f t="shared" si="1910"/>
        <v>4835</v>
      </c>
      <c r="DX1072" s="126"/>
      <c r="DY1072" s="124">
        <f t="shared" si="1965"/>
        <v>0</v>
      </c>
      <c r="DZ1072" s="125">
        <f t="shared" si="1911"/>
        <v>523</v>
      </c>
      <c r="EA1072" s="124"/>
      <c r="EB1072" s="124">
        <f t="shared" si="1966"/>
        <v>0</v>
      </c>
      <c r="EC1072" s="129">
        <f t="shared" si="1912"/>
        <v>369</v>
      </c>
      <c r="ED1072" s="126"/>
      <c r="EE1072" s="127">
        <f t="shared" si="1967"/>
        <v>0</v>
      </c>
      <c r="EF1072" s="128">
        <f t="shared" si="1913"/>
        <v>4769</v>
      </c>
      <c r="EG1072" s="117"/>
      <c r="EH1072" s="117">
        <f t="shared" si="1968"/>
        <v>0</v>
      </c>
      <c r="EI1072" s="117">
        <f t="shared" si="1914"/>
        <v>22617</v>
      </c>
      <c r="EJ1072" s="117"/>
      <c r="EK1072" s="117">
        <f t="shared" si="1930"/>
        <v>0</v>
      </c>
      <c r="EL1072" s="117">
        <f t="shared" si="1915"/>
        <v>21247</v>
      </c>
      <c r="EM1072" s="131">
        <f t="shared" si="1931"/>
        <v>254024.59781576003</v>
      </c>
    </row>
    <row r="1073" spans="1:143" s="36" customFormat="1" ht="11.25" customHeight="1" x14ac:dyDescent="0.25">
      <c r="A1073" s="130">
        <v>46182</v>
      </c>
      <c r="B1073" s="185"/>
      <c r="C1073" s="173">
        <v>4978</v>
      </c>
      <c r="D1073" s="146"/>
      <c r="E1073" s="458"/>
      <c r="F1073" s="459"/>
      <c r="G1073" s="116"/>
      <c r="H1073" s="117"/>
      <c r="I1073" s="118">
        <f t="shared" si="1934"/>
        <v>0</v>
      </c>
      <c r="J1073" s="119">
        <f t="shared" si="1874"/>
        <v>116093</v>
      </c>
      <c r="K1073" s="117"/>
      <c r="L1073" s="118">
        <f t="shared" si="1935"/>
        <v>0</v>
      </c>
      <c r="M1073" s="119">
        <f t="shared" si="1983"/>
        <v>62000</v>
      </c>
      <c r="N1073" s="117"/>
      <c r="O1073" s="118">
        <f t="shared" si="1936"/>
        <v>0</v>
      </c>
      <c r="P1073" s="119">
        <f t="shared" si="1877"/>
        <v>260136</v>
      </c>
      <c r="Q1073" s="117"/>
      <c r="R1073" s="117">
        <f t="shared" si="1970"/>
        <v>0</v>
      </c>
      <c r="S1073" s="117">
        <f t="shared" si="1878"/>
        <v>150612</v>
      </c>
      <c r="T1073" s="117">
        <v>12000</v>
      </c>
      <c r="U1073" s="117">
        <f t="shared" si="1937"/>
        <v>0</v>
      </c>
      <c r="V1073" s="117">
        <f t="shared" si="1940"/>
        <v>133035.6</v>
      </c>
      <c r="W1073" s="121"/>
      <c r="X1073" s="120">
        <f t="shared" si="1891"/>
        <v>0</v>
      </c>
      <c r="Y1073" s="117">
        <f t="shared" si="1941"/>
        <v>6245</v>
      </c>
      <c r="Z1073" s="117"/>
      <c r="AA1073" s="121">
        <f t="shared" si="1926"/>
        <v>0</v>
      </c>
      <c r="AB1073" s="117">
        <f t="shared" si="1942"/>
        <v>5897</v>
      </c>
      <c r="AC1073" s="117"/>
      <c r="AD1073" s="117">
        <f t="shared" si="1927"/>
        <v>0</v>
      </c>
      <c r="AE1073" s="117">
        <f t="shared" si="1943"/>
        <v>3738</v>
      </c>
      <c r="AF1073" s="117"/>
      <c r="AG1073" s="116">
        <f t="shared" si="1928"/>
        <v>0</v>
      </c>
      <c r="AH1073" s="123">
        <f t="shared" si="1944"/>
        <v>4534.5</v>
      </c>
      <c r="AI1073" s="117"/>
      <c r="AJ1073" s="121">
        <f t="shared" si="1977"/>
        <v>0</v>
      </c>
      <c r="AK1073" s="117">
        <f t="shared" si="1945"/>
        <v>22013</v>
      </c>
      <c r="AL1073" s="117"/>
      <c r="AM1073" s="121">
        <f t="shared" si="1929"/>
        <v>0</v>
      </c>
      <c r="AN1073" s="117">
        <f t="shared" si="1946"/>
        <v>8763.02</v>
      </c>
      <c r="AO1073" s="117"/>
      <c r="AP1073" s="121">
        <f t="shared" si="1892"/>
        <v>0</v>
      </c>
      <c r="AQ1073" s="117">
        <f t="shared" si="1947"/>
        <v>80645</v>
      </c>
      <c r="AR1073" s="117"/>
      <c r="AS1073" s="121">
        <f t="shared" si="1951"/>
        <v>0</v>
      </c>
      <c r="AT1073" s="117">
        <f t="shared" si="1948"/>
        <v>2020</v>
      </c>
      <c r="AU1073" s="117"/>
      <c r="AV1073" s="117">
        <f t="shared" si="1897"/>
        <v>0</v>
      </c>
      <c r="AW1073" s="122">
        <f t="shared" si="1871"/>
        <v>878.40000000000146</v>
      </c>
      <c r="AX1073" s="117"/>
      <c r="AY1073" s="117">
        <f t="shared" si="1969"/>
        <v>0</v>
      </c>
      <c r="AZ1073" s="117">
        <f t="shared" si="1890"/>
        <v>1152.0999999999999</v>
      </c>
      <c r="BA1073" s="117"/>
      <c r="BB1073" s="121">
        <f t="shared" si="1971"/>
        <v>0</v>
      </c>
      <c r="BC1073" s="117">
        <f t="shared" si="1972"/>
        <v>376.33999999999986</v>
      </c>
      <c r="BD1073" s="117"/>
      <c r="BE1073" s="121">
        <f t="shared" si="1887"/>
        <v>0</v>
      </c>
      <c r="BF1073" s="117">
        <f t="shared" si="1888"/>
        <v>3747.0200000000018</v>
      </c>
      <c r="BG1073" s="117"/>
      <c r="BH1073" s="121">
        <f t="shared" si="1978"/>
        <v>0</v>
      </c>
      <c r="BI1073" s="117">
        <f t="shared" si="1979"/>
        <v>24275.499999999982</v>
      </c>
      <c r="BJ1073" s="117"/>
      <c r="BK1073" s="121">
        <f t="shared" si="1952"/>
        <v>0</v>
      </c>
      <c r="BL1073" s="117">
        <f t="shared" si="1900"/>
        <v>3680.6000000000004</v>
      </c>
      <c r="BM1073" s="117"/>
      <c r="BN1073" s="121">
        <f t="shared" si="1901"/>
        <v>0</v>
      </c>
      <c r="BO1073" s="117">
        <f t="shared" si="1902"/>
        <v>2755.9000000000019</v>
      </c>
      <c r="BP1073" s="117"/>
      <c r="BQ1073" s="121">
        <f t="shared" si="1924"/>
        <v>0</v>
      </c>
      <c r="BR1073" s="117">
        <f t="shared" si="1982"/>
        <v>82913.849999999991</v>
      </c>
      <c r="BS1073" s="117"/>
      <c r="BT1073" s="117">
        <f t="shared" si="1932"/>
        <v>0</v>
      </c>
      <c r="BU1073" s="117">
        <f t="shared" si="1980"/>
        <v>45207</v>
      </c>
      <c r="BV1073" s="117"/>
      <c r="BW1073" s="117">
        <f t="shared" si="1949"/>
        <v>0</v>
      </c>
      <c r="BX1073" s="117">
        <f t="shared" si="1938"/>
        <v>143618</v>
      </c>
      <c r="BY1073" s="117"/>
      <c r="BZ1073" s="117">
        <f t="shared" si="1933"/>
        <v>0</v>
      </c>
      <c r="CA1073" s="117">
        <f t="shared" si="1981"/>
        <v>40687</v>
      </c>
      <c r="CB1073" s="117"/>
      <c r="CC1073" s="117">
        <f t="shared" si="1939"/>
        <v>0</v>
      </c>
      <c r="CD1073" s="117">
        <f t="shared" si="1973"/>
        <v>39311.39</v>
      </c>
      <c r="CE1073" s="117"/>
      <c r="CF1073" s="117">
        <f t="shared" si="1975"/>
        <v>0</v>
      </c>
      <c r="CG1073" s="117">
        <f t="shared" si="1903"/>
        <v>3663.6999999999994</v>
      </c>
      <c r="CH1073" s="117"/>
      <c r="CI1073" s="117">
        <f t="shared" si="1953"/>
        <v>0</v>
      </c>
      <c r="CJ1073" s="117">
        <f t="shared" si="1920"/>
        <v>6757.8</v>
      </c>
      <c r="CK1073" s="117"/>
      <c r="CL1073" s="121">
        <f t="shared" si="1867"/>
        <v>0</v>
      </c>
      <c r="CM1073" s="123">
        <f t="shared" si="1904"/>
        <v>4847.4799999999996</v>
      </c>
      <c r="CN1073" s="117"/>
      <c r="CO1073" s="121">
        <f t="shared" si="1954"/>
        <v>0</v>
      </c>
      <c r="CP1073" s="123">
        <f t="shared" si="1905"/>
        <v>3955</v>
      </c>
      <c r="CQ1073" s="117"/>
      <c r="CR1073" s="121">
        <f t="shared" si="1955"/>
        <v>0</v>
      </c>
      <c r="CS1073" s="123">
        <f t="shared" si="1869"/>
        <v>5186</v>
      </c>
      <c r="CT1073" s="117"/>
      <c r="CU1073" s="121">
        <f t="shared" si="1956"/>
        <v>0</v>
      </c>
      <c r="CV1073" s="123">
        <f t="shared" si="1906"/>
        <v>6929</v>
      </c>
      <c r="CW1073" s="117"/>
      <c r="CX1073" s="117">
        <f t="shared" si="1984"/>
        <v>0</v>
      </c>
      <c r="CY1073" s="116">
        <f t="shared" si="1976"/>
        <v>176.95999999999822</v>
      </c>
      <c r="CZ1073" s="123"/>
      <c r="DA1073" s="117">
        <f t="shared" si="1957"/>
        <v>0</v>
      </c>
      <c r="DB1073" s="117">
        <f t="shared" si="1921"/>
        <v>48240</v>
      </c>
      <c r="DC1073" s="117"/>
      <c r="DD1073" s="117">
        <f t="shared" si="1958"/>
        <v>0</v>
      </c>
      <c r="DE1073" s="117">
        <f t="shared" si="1922"/>
        <v>95011</v>
      </c>
      <c r="DF1073" s="117"/>
      <c r="DG1073" s="120">
        <f t="shared" si="1959"/>
        <v>0</v>
      </c>
      <c r="DH1073" s="117">
        <f t="shared" si="1974"/>
        <v>439805</v>
      </c>
      <c r="DI1073" s="117"/>
      <c r="DJ1073" s="117">
        <f t="shared" si="1960"/>
        <v>0</v>
      </c>
      <c r="DK1073" s="117">
        <f t="shared" si="1907"/>
        <v>3768</v>
      </c>
      <c r="DL1073" s="211"/>
      <c r="DM1073" s="207">
        <f t="shared" si="1961"/>
        <v>0</v>
      </c>
      <c r="DN1073" s="125">
        <f t="shared" si="1896"/>
        <v>0</v>
      </c>
      <c r="DO1073" s="126"/>
      <c r="DP1073" s="127">
        <f t="shared" si="1962"/>
        <v>0</v>
      </c>
      <c r="DQ1073" s="128">
        <f t="shared" si="1908"/>
        <v>6819.5</v>
      </c>
      <c r="DR1073" s="126"/>
      <c r="DS1073" s="127">
        <f t="shared" si="1963"/>
        <v>0</v>
      </c>
      <c r="DT1073" s="128">
        <f t="shared" si="1909"/>
        <v>4846</v>
      </c>
      <c r="DU1073" s="126"/>
      <c r="DV1073" s="127">
        <f t="shared" si="1964"/>
        <v>0</v>
      </c>
      <c r="DW1073" s="128">
        <f t="shared" si="1910"/>
        <v>4835</v>
      </c>
      <c r="DX1073" s="126"/>
      <c r="DY1073" s="124">
        <f t="shared" si="1965"/>
        <v>0</v>
      </c>
      <c r="DZ1073" s="125">
        <f t="shared" si="1911"/>
        <v>523</v>
      </c>
      <c r="EA1073" s="124"/>
      <c r="EB1073" s="124">
        <f t="shared" si="1966"/>
        <v>0</v>
      </c>
      <c r="EC1073" s="129">
        <f t="shared" si="1912"/>
        <v>369</v>
      </c>
      <c r="ED1073" s="126"/>
      <c r="EE1073" s="127">
        <f t="shared" si="1967"/>
        <v>0</v>
      </c>
      <c r="EF1073" s="128">
        <f t="shared" si="1913"/>
        <v>4769</v>
      </c>
      <c r="EG1073" s="117"/>
      <c r="EH1073" s="117">
        <f t="shared" si="1968"/>
        <v>0</v>
      </c>
      <c r="EI1073" s="117">
        <f t="shared" si="1914"/>
        <v>22617</v>
      </c>
      <c r="EJ1073" s="117"/>
      <c r="EK1073" s="117">
        <f t="shared" si="1930"/>
        <v>0</v>
      </c>
      <c r="EL1073" s="117">
        <f t="shared" si="1915"/>
        <v>21247</v>
      </c>
      <c r="EM1073" s="131">
        <f t="shared" si="1931"/>
        <v>255860.59781576003</v>
      </c>
    </row>
    <row r="1074" spans="1:143" s="134" customFormat="1" ht="11.25" customHeight="1" x14ac:dyDescent="0.25">
      <c r="A1074" s="130">
        <v>46182</v>
      </c>
      <c r="B1074" s="130"/>
      <c r="C1074" s="120">
        <v>4979</v>
      </c>
      <c r="D1074" s="113"/>
      <c r="E1074" s="114"/>
      <c r="F1074" s="115"/>
      <c r="G1074" s="116"/>
      <c r="H1074" s="117">
        <v>50000</v>
      </c>
      <c r="I1074" s="118">
        <f t="shared" si="1934"/>
        <v>0</v>
      </c>
      <c r="J1074" s="119">
        <f t="shared" si="1874"/>
        <v>166093</v>
      </c>
      <c r="K1074" s="117"/>
      <c r="L1074" s="118">
        <f t="shared" si="1935"/>
        <v>0</v>
      </c>
      <c r="M1074" s="119">
        <f t="shared" si="1983"/>
        <v>62000</v>
      </c>
      <c r="N1074" s="117"/>
      <c r="O1074" s="118">
        <f t="shared" si="1936"/>
        <v>0</v>
      </c>
      <c r="P1074" s="119">
        <f t="shared" si="1877"/>
        <v>260136</v>
      </c>
      <c r="Q1074" s="117"/>
      <c r="R1074" s="117">
        <f t="shared" si="1970"/>
        <v>0</v>
      </c>
      <c r="S1074" s="117">
        <f t="shared" si="1878"/>
        <v>150612</v>
      </c>
      <c r="T1074" s="117"/>
      <c r="U1074" s="117">
        <f t="shared" si="1937"/>
        <v>0</v>
      </c>
      <c r="V1074" s="117">
        <f t="shared" si="1940"/>
        <v>133035.6</v>
      </c>
      <c r="W1074" s="121"/>
      <c r="X1074" s="120">
        <f t="shared" si="1891"/>
        <v>0</v>
      </c>
      <c r="Y1074" s="117">
        <f t="shared" si="1941"/>
        <v>6245</v>
      </c>
      <c r="Z1074" s="117"/>
      <c r="AA1074" s="121">
        <f t="shared" si="1926"/>
        <v>0</v>
      </c>
      <c r="AB1074" s="117">
        <f t="shared" si="1942"/>
        <v>5897</v>
      </c>
      <c r="AC1074" s="117"/>
      <c r="AD1074" s="117">
        <f t="shared" si="1927"/>
        <v>0</v>
      </c>
      <c r="AE1074" s="117">
        <f t="shared" si="1943"/>
        <v>3738</v>
      </c>
      <c r="AF1074" s="117"/>
      <c r="AG1074" s="116">
        <f t="shared" si="1928"/>
        <v>0</v>
      </c>
      <c r="AH1074" s="123">
        <f t="shared" si="1944"/>
        <v>4534.5</v>
      </c>
      <c r="AI1074" s="117"/>
      <c r="AJ1074" s="121">
        <f t="shared" si="1977"/>
        <v>0</v>
      </c>
      <c r="AK1074" s="117">
        <f t="shared" si="1945"/>
        <v>22013</v>
      </c>
      <c r="AL1074" s="117"/>
      <c r="AM1074" s="121">
        <f t="shared" si="1929"/>
        <v>0</v>
      </c>
      <c r="AN1074" s="117">
        <f t="shared" si="1946"/>
        <v>8763.02</v>
      </c>
      <c r="AO1074" s="117"/>
      <c r="AP1074" s="121">
        <f t="shared" si="1892"/>
        <v>0</v>
      </c>
      <c r="AQ1074" s="117">
        <f t="shared" si="1947"/>
        <v>80645</v>
      </c>
      <c r="AR1074" s="117"/>
      <c r="AS1074" s="121">
        <f t="shared" si="1951"/>
        <v>0</v>
      </c>
      <c r="AT1074" s="117">
        <f t="shared" si="1948"/>
        <v>2020</v>
      </c>
      <c r="AU1074" s="117"/>
      <c r="AV1074" s="117">
        <f t="shared" si="1897"/>
        <v>0</v>
      </c>
      <c r="AW1074" s="122">
        <f t="shared" si="1871"/>
        <v>878.40000000000146</v>
      </c>
      <c r="AX1074" s="117"/>
      <c r="AY1074" s="117">
        <f t="shared" si="1969"/>
        <v>0</v>
      </c>
      <c r="AZ1074" s="117">
        <f t="shared" si="1890"/>
        <v>1152.0999999999999</v>
      </c>
      <c r="BA1074" s="117"/>
      <c r="BB1074" s="121">
        <f t="shared" si="1971"/>
        <v>0</v>
      </c>
      <c r="BC1074" s="117">
        <f t="shared" si="1972"/>
        <v>376.33999999999986</v>
      </c>
      <c r="BD1074" s="117"/>
      <c r="BE1074" s="121">
        <f t="shared" si="1887"/>
        <v>0</v>
      </c>
      <c r="BF1074" s="117">
        <f t="shared" si="1888"/>
        <v>3747.0200000000018</v>
      </c>
      <c r="BG1074" s="117"/>
      <c r="BH1074" s="121">
        <f t="shared" si="1978"/>
        <v>0</v>
      </c>
      <c r="BI1074" s="117">
        <f t="shared" si="1979"/>
        <v>24275.499999999982</v>
      </c>
      <c r="BJ1074" s="117"/>
      <c r="BK1074" s="121">
        <f t="shared" si="1952"/>
        <v>0</v>
      </c>
      <c r="BL1074" s="117">
        <f t="shared" si="1900"/>
        <v>3680.6000000000004</v>
      </c>
      <c r="BM1074" s="117"/>
      <c r="BN1074" s="121">
        <f t="shared" si="1901"/>
        <v>0</v>
      </c>
      <c r="BO1074" s="117">
        <f t="shared" si="1902"/>
        <v>2755.9000000000019</v>
      </c>
      <c r="BP1074" s="117"/>
      <c r="BQ1074" s="121">
        <f t="shared" ref="BQ1074:BQ1095" si="1985">IF(OR(D1074="NPP06UZDB-WT150C",D1074="NPP06UZDB-WT015M",D1074="NPP06UZDB-WT005M",D1074="NPP06UZDB-WT005M",D1074="NPP06UZDB-WT250C",D1074="NPP06UZDB-WT007M",D1074="NPP06UZDB-WT010M",D1074="NPP06UZDB-WT001M",D1074="NPP06UZDB-WT002M",D1074="NPP06UZDB-WT008M",D1074="NPC06UZDB-WT030C",D1074="NPC06UZDB-WT020C",D1074="NPC06UZDB-WT020C",D1074="NPC06UZDB-WT450C",D1074="NPC06UZDB-WT015C",D1074="CO155E2-08C150",D1074="NPC06UZDB-WT016M",D1074="NPC06UZDB-WT025M",D1074="NPC06UZDB-WT012M",D1074="NPC06UZDB-WT009M",D1074="NPC06UZDB-WT750C",D1074="NPC06UZDB-WT030M",D1074="CO155E2-08C750",D1074="NPC06UZDB-WT050M",D1074="NPC06UZDB-WT007M",D1074="NPC06UZDB-WT025M",D1074="NPC06UZDB-WT025C",D1074="NPC06UZDB-WT250C",D1074="CO155E2-08C250",D1074="CO155E2-08M007",D1074="CO155E2-08M015",D1074="CO155E2-08C150",D1074="NPC06UZDB-WT150C",D1074="NPC06UZDB-WT050C",D1074="CO155E2-08F008",D1074="CO155E2-08F005",D1074="CO155E2-08C050",D1074="CO155E2-08M001",D1074="CO155E2-08M002",D1074="CO155E2-08M003",D1074="CO155E2-08M004",D1074="CO155E2-08M005",D1074="CO155E2-08M006",D1074="CO155E2-08M008",D1074="CO155E2-08M020",D1074="CO155E2-08M010",D1074="NPC06UZDB-WT050C",D1074="NPC06UZDB-WT001M",D1074="NPC06UZDB-WT002M",D1074="NPC06UZDB-WT003M",D1074="NPC06UZDB-WT004M",D1074="NPC06UZDB-WT005M",D1074="NPC06UZDB-WT006M",D1074="NPC06UZDB-WT008M",D1074="NPC06UZDB-WT010M",D1074="NPC06UZDB-WT015M",D1074="NPC06UZDB-WT020M",),E1074*(F1074+0.12),0)</f>
        <v>0</v>
      </c>
      <c r="BR1074" s="117">
        <f t="shared" si="1982"/>
        <v>82913.849999999991</v>
      </c>
      <c r="BS1074" s="117"/>
      <c r="BT1074" s="117">
        <f t="shared" si="1932"/>
        <v>0</v>
      </c>
      <c r="BU1074" s="117">
        <f t="shared" si="1980"/>
        <v>45207</v>
      </c>
      <c r="BV1074" s="117"/>
      <c r="BW1074" s="117">
        <f t="shared" si="1949"/>
        <v>0</v>
      </c>
      <c r="BX1074" s="117">
        <f t="shared" si="1938"/>
        <v>143618</v>
      </c>
      <c r="BY1074" s="117"/>
      <c r="BZ1074" s="117">
        <f t="shared" si="1933"/>
        <v>0</v>
      </c>
      <c r="CA1074" s="117">
        <f t="shared" si="1981"/>
        <v>40687</v>
      </c>
      <c r="CB1074" s="117"/>
      <c r="CC1074" s="117">
        <f t="shared" si="1939"/>
        <v>0</v>
      </c>
      <c r="CD1074" s="117">
        <f t="shared" si="1973"/>
        <v>39311.39</v>
      </c>
      <c r="CE1074" s="117"/>
      <c r="CF1074" s="117">
        <f t="shared" si="1975"/>
        <v>0</v>
      </c>
      <c r="CG1074" s="117">
        <f t="shared" si="1903"/>
        <v>3663.6999999999994</v>
      </c>
      <c r="CH1074" s="117"/>
      <c r="CI1074" s="117">
        <f t="shared" si="1953"/>
        <v>0</v>
      </c>
      <c r="CJ1074" s="117">
        <f t="shared" si="1920"/>
        <v>6757.8</v>
      </c>
      <c r="CK1074" s="117"/>
      <c r="CL1074" s="121">
        <f t="shared" si="1867"/>
        <v>0</v>
      </c>
      <c r="CM1074" s="123">
        <f t="shared" si="1904"/>
        <v>4847.4799999999996</v>
      </c>
      <c r="CN1074" s="117"/>
      <c r="CO1074" s="121">
        <f t="shared" si="1954"/>
        <v>0</v>
      </c>
      <c r="CP1074" s="123">
        <f t="shared" si="1905"/>
        <v>3955</v>
      </c>
      <c r="CQ1074" s="117"/>
      <c r="CR1074" s="121">
        <f t="shared" si="1955"/>
        <v>0</v>
      </c>
      <c r="CS1074" s="123">
        <f t="shared" si="1869"/>
        <v>5186</v>
      </c>
      <c r="CT1074" s="117"/>
      <c r="CU1074" s="121">
        <f t="shared" si="1956"/>
        <v>0</v>
      </c>
      <c r="CV1074" s="123">
        <f t="shared" si="1906"/>
        <v>6929</v>
      </c>
      <c r="CW1074" s="117"/>
      <c r="CX1074" s="117">
        <f t="shared" si="1984"/>
        <v>0</v>
      </c>
      <c r="CY1074" s="116">
        <f t="shared" si="1976"/>
        <v>176.95999999999822</v>
      </c>
      <c r="CZ1074" s="123"/>
      <c r="DA1074" s="117">
        <f t="shared" si="1957"/>
        <v>0</v>
      </c>
      <c r="DB1074" s="117">
        <f t="shared" si="1921"/>
        <v>48240</v>
      </c>
      <c r="DC1074" s="117"/>
      <c r="DD1074" s="117">
        <f t="shared" si="1958"/>
        <v>0</v>
      </c>
      <c r="DE1074" s="117">
        <f t="shared" si="1922"/>
        <v>95011</v>
      </c>
      <c r="DF1074" s="117"/>
      <c r="DG1074" s="120">
        <f t="shared" si="1959"/>
        <v>0</v>
      </c>
      <c r="DH1074" s="117">
        <f t="shared" si="1974"/>
        <v>439805</v>
      </c>
      <c r="DI1074" s="117"/>
      <c r="DJ1074" s="117">
        <f t="shared" si="1960"/>
        <v>0</v>
      </c>
      <c r="DK1074" s="117">
        <f t="shared" si="1907"/>
        <v>3768</v>
      </c>
      <c r="DL1074" s="211"/>
      <c r="DM1074" s="207">
        <f t="shared" si="1961"/>
        <v>0</v>
      </c>
      <c r="DN1074" s="125">
        <f t="shared" si="1896"/>
        <v>0</v>
      </c>
      <c r="DO1074" s="126"/>
      <c r="DP1074" s="127">
        <f t="shared" si="1962"/>
        <v>0</v>
      </c>
      <c r="DQ1074" s="128">
        <f t="shared" si="1908"/>
        <v>6819.5</v>
      </c>
      <c r="DR1074" s="126"/>
      <c r="DS1074" s="127">
        <f t="shared" si="1963"/>
        <v>0</v>
      </c>
      <c r="DT1074" s="128">
        <f t="shared" si="1909"/>
        <v>4846</v>
      </c>
      <c r="DU1074" s="126"/>
      <c r="DV1074" s="127">
        <f t="shared" si="1964"/>
        <v>0</v>
      </c>
      <c r="DW1074" s="128">
        <f t="shared" si="1910"/>
        <v>4835</v>
      </c>
      <c r="DX1074" s="126"/>
      <c r="DY1074" s="124">
        <f t="shared" si="1965"/>
        <v>0</v>
      </c>
      <c r="DZ1074" s="125">
        <f t="shared" si="1911"/>
        <v>523</v>
      </c>
      <c r="EA1074" s="124"/>
      <c r="EB1074" s="124">
        <f t="shared" si="1966"/>
        <v>0</v>
      </c>
      <c r="EC1074" s="129">
        <f t="shared" si="1912"/>
        <v>369</v>
      </c>
      <c r="ED1074" s="126"/>
      <c r="EE1074" s="127">
        <f t="shared" si="1967"/>
        <v>0</v>
      </c>
      <c r="EF1074" s="128">
        <f t="shared" si="1913"/>
        <v>4769</v>
      </c>
      <c r="EG1074" s="117"/>
      <c r="EH1074" s="117">
        <f t="shared" si="1968"/>
        <v>0</v>
      </c>
      <c r="EI1074" s="117">
        <f t="shared" si="1914"/>
        <v>22617</v>
      </c>
      <c r="EJ1074" s="117"/>
      <c r="EK1074" s="117">
        <f t="shared" si="1930"/>
        <v>0</v>
      </c>
      <c r="EL1074" s="117">
        <f t="shared" si="1915"/>
        <v>21247</v>
      </c>
      <c r="EM1074" s="131">
        <f t="shared" si="1931"/>
        <v>259590.59781576003</v>
      </c>
    </row>
    <row r="1075" spans="1:143" s="36" customFormat="1" ht="11.25" customHeight="1" x14ac:dyDescent="0.25">
      <c r="A1075" s="457">
        <v>46182</v>
      </c>
      <c r="B1075" s="130"/>
      <c r="C1075" s="172">
        <v>4987</v>
      </c>
      <c r="D1075" s="113"/>
      <c r="E1075" s="114"/>
      <c r="F1075" s="201"/>
      <c r="G1075" s="116"/>
      <c r="H1075" s="117"/>
      <c r="I1075" s="118">
        <f t="shared" si="1934"/>
        <v>0</v>
      </c>
      <c r="J1075" s="119">
        <f t="shared" si="1874"/>
        <v>166093</v>
      </c>
      <c r="K1075" s="117"/>
      <c r="L1075" s="118">
        <f t="shared" si="1935"/>
        <v>0</v>
      </c>
      <c r="M1075" s="119">
        <f t="shared" si="1983"/>
        <v>62000</v>
      </c>
      <c r="N1075" s="117"/>
      <c r="O1075" s="118">
        <f t="shared" si="1936"/>
        <v>0</v>
      </c>
      <c r="P1075" s="119">
        <f t="shared" si="1877"/>
        <v>260136</v>
      </c>
      <c r="Q1075" s="117"/>
      <c r="R1075" s="117">
        <f t="shared" si="1970"/>
        <v>0</v>
      </c>
      <c r="S1075" s="117">
        <f t="shared" si="1878"/>
        <v>150612</v>
      </c>
      <c r="T1075" s="117"/>
      <c r="U1075" s="117">
        <f t="shared" si="1937"/>
        <v>0</v>
      </c>
      <c r="V1075" s="117">
        <f t="shared" si="1940"/>
        <v>133035.6</v>
      </c>
      <c r="W1075" s="121"/>
      <c r="X1075" s="120">
        <f t="shared" si="1891"/>
        <v>0</v>
      </c>
      <c r="Y1075" s="117">
        <f t="shared" si="1941"/>
        <v>6245</v>
      </c>
      <c r="Z1075" s="117"/>
      <c r="AA1075" s="121">
        <f t="shared" si="1926"/>
        <v>0</v>
      </c>
      <c r="AB1075" s="117">
        <f t="shared" si="1942"/>
        <v>5897</v>
      </c>
      <c r="AC1075" s="117"/>
      <c r="AD1075" s="117">
        <f t="shared" si="1927"/>
        <v>0</v>
      </c>
      <c r="AE1075" s="117">
        <f t="shared" si="1943"/>
        <v>3738</v>
      </c>
      <c r="AF1075" s="117"/>
      <c r="AG1075" s="116">
        <f t="shared" si="1928"/>
        <v>0</v>
      </c>
      <c r="AH1075" s="123">
        <f t="shared" si="1944"/>
        <v>4534.5</v>
      </c>
      <c r="AI1075" s="117"/>
      <c r="AJ1075" s="121">
        <f t="shared" si="1977"/>
        <v>0</v>
      </c>
      <c r="AK1075" s="117">
        <f t="shared" si="1945"/>
        <v>22013</v>
      </c>
      <c r="AL1075" s="117"/>
      <c r="AM1075" s="121">
        <f t="shared" si="1929"/>
        <v>0</v>
      </c>
      <c r="AN1075" s="117">
        <f t="shared" si="1946"/>
        <v>8763.02</v>
      </c>
      <c r="AO1075" s="117"/>
      <c r="AP1075" s="121">
        <f t="shared" si="1892"/>
        <v>0</v>
      </c>
      <c r="AQ1075" s="117">
        <f t="shared" si="1947"/>
        <v>80645</v>
      </c>
      <c r="AR1075" s="117"/>
      <c r="AS1075" s="121">
        <f t="shared" si="1951"/>
        <v>0</v>
      </c>
      <c r="AT1075" s="117">
        <f t="shared" si="1948"/>
        <v>2020</v>
      </c>
      <c r="AU1075" s="117"/>
      <c r="AV1075" s="117">
        <f t="shared" si="1897"/>
        <v>0</v>
      </c>
      <c r="AW1075" s="122">
        <f t="shared" si="1871"/>
        <v>878.40000000000146</v>
      </c>
      <c r="AX1075" s="117"/>
      <c r="AY1075" s="117">
        <f t="shared" si="1969"/>
        <v>0</v>
      </c>
      <c r="AZ1075" s="117">
        <f t="shared" si="1890"/>
        <v>1152.0999999999999</v>
      </c>
      <c r="BA1075" s="117"/>
      <c r="BB1075" s="121">
        <f t="shared" si="1971"/>
        <v>0</v>
      </c>
      <c r="BC1075" s="117">
        <f t="shared" si="1972"/>
        <v>376.33999999999986</v>
      </c>
      <c r="BD1075" s="117"/>
      <c r="BE1075" s="121">
        <f t="shared" si="1887"/>
        <v>0</v>
      </c>
      <c r="BF1075" s="117">
        <f t="shared" si="1888"/>
        <v>3747.0200000000018</v>
      </c>
      <c r="BG1075" s="117"/>
      <c r="BH1075" s="121">
        <f t="shared" si="1978"/>
        <v>0</v>
      </c>
      <c r="BI1075" s="117">
        <f t="shared" si="1979"/>
        <v>24275.499999999982</v>
      </c>
      <c r="BJ1075" s="117"/>
      <c r="BK1075" s="121">
        <f t="shared" si="1952"/>
        <v>0</v>
      </c>
      <c r="BL1075" s="117">
        <f t="shared" si="1900"/>
        <v>3680.6000000000004</v>
      </c>
      <c r="BM1075" s="117"/>
      <c r="BN1075" s="121">
        <f t="shared" si="1901"/>
        <v>0</v>
      </c>
      <c r="BO1075" s="117">
        <f t="shared" si="1902"/>
        <v>2755.9000000000019</v>
      </c>
      <c r="BP1075" s="117"/>
      <c r="BQ1075" s="121">
        <f t="shared" si="1985"/>
        <v>0</v>
      </c>
      <c r="BR1075" s="117">
        <f t="shared" si="1982"/>
        <v>82913.849999999991</v>
      </c>
      <c r="BS1075" s="117"/>
      <c r="BT1075" s="117">
        <f t="shared" si="1932"/>
        <v>0</v>
      </c>
      <c r="BU1075" s="117">
        <f t="shared" si="1980"/>
        <v>45207</v>
      </c>
      <c r="BV1075" s="117">
        <v>50000</v>
      </c>
      <c r="BW1075" s="117">
        <f t="shared" si="1949"/>
        <v>0</v>
      </c>
      <c r="BX1075" s="117">
        <f t="shared" si="1938"/>
        <v>193618</v>
      </c>
      <c r="BY1075" s="117"/>
      <c r="BZ1075" s="117">
        <f t="shared" si="1933"/>
        <v>0</v>
      </c>
      <c r="CA1075" s="117">
        <f t="shared" si="1981"/>
        <v>40687</v>
      </c>
      <c r="CB1075" s="117"/>
      <c r="CC1075" s="117">
        <f t="shared" si="1939"/>
        <v>0</v>
      </c>
      <c r="CD1075" s="117">
        <f t="shared" si="1973"/>
        <v>39311.39</v>
      </c>
      <c r="CE1075" s="117"/>
      <c r="CF1075" s="117">
        <f t="shared" si="1975"/>
        <v>0</v>
      </c>
      <c r="CG1075" s="117">
        <f t="shared" si="1903"/>
        <v>3663.6999999999994</v>
      </c>
      <c r="CH1075" s="117"/>
      <c r="CI1075" s="117">
        <f t="shared" si="1953"/>
        <v>0</v>
      </c>
      <c r="CJ1075" s="117">
        <f t="shared" si="1920"/>
        <v>6757.8</v>
      </c>
      <c r="CK1075" s="117"/>
      <c r="CL1075" s="121">
        <f t="shared" si="1867"/>
        <v>0</v>
      </c>
      <c r="CM1075" s="123">
        <f t="shared" si="1904"/>
        <v>4847.4799999999996</v>
      </c>
      <c r="CN1075" s="117"/>
      <c r="CO1075" s="121">
        <f t="shared" si="1954"/>
        <v>0</v>
      </c>
      <c r="CP1075" s="123">
        <f t="shared" si="1905"/>
        <v>3955</v>
      </c>
      <c r="CQ1075" s="117"/>
      <c r="CR1075" s="121">
        <f t="shared" si="1955"/>
        <v>0</v>
      </c>
      <c r="CS1075" s="123">
        <f t="shared" si="1869"/>
        <v>5186</v>
      </c>
      <c r="CT1075" s="117"/>
      <c r="CU1075" s="121">
        <f t="shared" si="1956"/>
        <v>0</v>
      </c>
      <c r="CV1075" s="123">
        <f t="shared" si="1906"/>
        <v>6929</v>
      </c>
      <c r="CW1075" s="117"/>
      <c r="CX1075" s="117">
        <f t="shared" si="1984"/>
        <v>0</v>
      </c>
      <c r="CY1075" s="116">
        <f t="shared" si="1976"/>
        <v>176.95999999999822</v>
      </c>
      <c r="CZ1075" s="123"/>
      <c r="DA1075" s="117">
        <f t="shared" si="1957"/>
        <v>0</v>
      </c>
      <c r="DB1075" s="117">
        <f t="shared" si="1921"/>
        <v>48240</v>
      </c>
      <c r="DC1075" s="117"/>
      <c r="DD1075" s="117">
        <f t="shared" si="1958"/>
        <v>0</v>
      </c>
      <c r="DE1075" s="117">
        <f t="shared" si="1922"/>
        <v>95011</v>
      </c>
      <c r="DF1075" s="117"/>
      <c r="DG1075" s="120">
        <f t="shared" si="1959"/>
        <v>0</v>
      </c>
      <c r="DH1075" s="117">
        <f t="shared" si="1974"/>
        <v>439805</v>
      </c>
      <c r="DI1075" s="117"/>
      <c r="DJ1075" s="117">
        <f t="shared" si="1960"/>
        <v>0</v>
      </c>
      <c r="DK1075" s="117">
        <f t="shared" si="1907"/>
        <v>3768</v>
      </c>
      <c r="DL1075" s="211"/>
      <c r="DM1075" s="207">
        <f t="shared" si="1961"/>
        <v>0</v>
      </c>
      <c r="DN1075" s="125">
        <f t="shared" si="1896"/>
        <v>0</v>
      </c>
      <c r="DO1075" s="126"/>
      <c r="DP1075" s="127">
        <f t="shared" si="1962"/>
        <v>0</v>
      </c>
      <c r="DQ1075" s="128">
        <f t="shared" si="1908"/>
        <v>6819.5</v>
      </c>
      <c r="DR1075" s="126"/>
      <c r="DS1075" s="127">
        <f t="shared" si="1963"/>
        <v>0</v>
      </c>
      <c r="DT1075" s="128">
        <f t="shared" si="1909"/>
        <v>4846</v>
      </c>
      <c r="DU1075" s="126"/>
      <c r="DV1075" s="127">
        <f t="shared" si="1964"/>
        <v>0</v>
      </c>
      <c r="DW1075" s="128">
        <f t="shared" si="1910"/>
        <v>4835</v>
      </c>
      <c r="DX1075" s="126"/>
      <c r="DY1075" s="124">
        <f t="shared" si="1965"/>
        <v>0</v>
      </c>
      <c r="DZ1075" s="125">
        <f t="shared" si="1911"/>
        <v>523</v>
      </c>
      <c r="EA1075" s="124"/>
      <c r="EB1075" s="124">
        <f t="shared" si="1966"/>
        <v>0</v>
      </c>
      <c r="EC1075" s="129">
        <f t="shared" si="1912"/>
        <v>369</v>
      </c>
      <c r="ED1075" s="126"/>
      <c r="EE1075" s="127">
        <f t="shared" si="1967"/>
        <v>0</v>
      </c>
      <c r="EF1075" s="128">
        <f t="shared" si="1913"/>
        <v>4769</v>
      </c>
      <c r="EG1075" s="117"/>
      <c r="EH1075" s="117">
        <f t="shared" si="1968"/>
        <v>0</v>
      </c>
      <c r="EI1075" s="117">
        <f t="shared" si="1914"/>
        <v>22617</v>
      </c>
      <c r="EJ1075" s="117"/>
      <c r="EK1075" s="117">
        <f t="shared" si="1930"/>
        <v>0</v>
      </c>
      <c r="EL1075" s="117">
        <f t="shared" si="1915"/>
        <v>21247</v>
      </c>
      <c r="EM1075" s="131">
        <f t="shared" si="1931"/>
        <v>261890.59781576003</v>
      </c>
    </row>
    <row r="1076" spans="1:143" s="35" customFormat="1" ht="11.25" customHeight="1" x14ac:dyDescent="0.25">
      <c r="A1076" s="130">
        <v>46182</v>
      </c>
      <c r="B1076" s="185">
        <v>46204</v>
      </c>
      <c r="C1076" s="215">
        <v>5028</v>
      </c>
      <c r="D1076" s="460"/>
      <c r="E1076" s="461"/>
      <c r="F1076" s="462"/>
      <c r="G1076" s="117"/>
      <c r="H1076" s="117"/>
      <c r="I1076" s="118">
        <f t="shared" si="1934"/>
        <v>0</v>
      </c>
      <c r="J1076" s="119">
        <f t="shared" si="1874"/>
        <v>166093</v>
      </c>
      <c r="K1076" s="117"/>
      <c r="L1076" s="118">
        <f t="shared" si="1935"/>
        <v>0</v>
      </c>
      <c r="M1076" s="119">
        <f t="shared" si="1983"/>
        <v>62000</v>
      </c>
      <c r="N1076" s="117"/>
      <c r="O1076" s="118">
        <f t="shared" si="1936"/>
        <v>0</v>
      </c>
      <c r="P1076" s="119">
        <f t="shared" si="1877"/>
        <v>260136</v>
      </c>
      <c r="Q1076" s="117"/>
      <c r="R1076" s="117">
        <f t="shared" si="1970"/>
        <v>0</v>
      </c>
      <c r="S1076" s="117">
        <f t="shared" si="1878"/>
        <v>150612</v>
      </c>
      <c r="T1076" s="117"/>
      <c r="U1076" s="117">
        <f t="shared" si="1937"/>
        <v>0</v>
      </c>
      <c r="V1076" s="117">
        <f t="shared" si="1940"/>
        <v>133035.6</v>
      </c>
      <c r="W1076" s="121"/>
      <c r="X1076" s="120">
        <f t="shared" si="1891"/>
        <v>0</v>
      </c>
      <c r="Y1076" s="117">
        <f t="shared" si="1941"/>
        <v>6245</v>
      </c>
      <c r="Z1076" s="117"/>
      <c r="AA1076" s="121">
        <f t="shared" si="1926"/>
        <v>0</v>
      </c>
      <c r="AB1076" s="117">
        <f t="shared" si="1942"/>
        <v>5897</v>
      </c>
      <c r="AC1076" s="117"/>
      <c r="AD1076" s="117">
        <f t="shared" si="1927"/>
        <v>0</v>
      </c>
      <c r="AE1076" s="117">
        <f t="shared" si="1943"/>
        <v>3738</v>
      </c>
      <c r="AF1076" s="117"/>
      <c r="AG1076" s="116">
        <f t="shared" si="1928"/>
        <v>0</v>
      </c>
      <c r="AH1076" s="123">
        <f t="shared" si="1944"/>
        <v>4534.5</v>
      </c>
      <c r="AI1076" s="117"/>
      <c r="AJ1076" s="121">
        <f t="shared" si="1977"/>
        <v>0</v>
      </c>
      <c r="AK1076" s="117">
        <f t="shared" si="1945"/>
        <v>22013</v>
      </c>
      <c r="AL1076" s="117"/>
      <c r="AM1076" s="121">
        <f t="shared" si="1929"/>
        <v>0</v>
      </c>
      <c r="AN1076" s="117">
        <f t="shared" si="1946"/>
        <v>8763.02</v>
      </c>
      <c r="AO1076" s="117"/>
      <c r="AP1076" s="121">
        <f t="shared" si="1892"/>
        <v>0</v>
      </c>
      <c r="AQ1076" s="117">
        <f t="shared" si="1947"/>
        <v>80645</v>
      </c>
      <c r="AR1076" s="117"/>
      <c r="AS1076" s="121">
        <f t="shared" si="1951"/>
        <v>0</v>
      </c>
      <c r="AT1076" s="117">
        <f t="shared" si="1948"/>
        <v>2020</v>
      </c>
      <c r="AU1076" s="117"/>
      <c r="AV1076" s="117">
        <f t="shared" si="1897"/>
        <v>0</v>
      </c>
      <c r="AW1076" s="122">
        <f t="shared" si="1871"/>
        <v>878.40000000000146</v>
      </c>
      <c r="AX1076" s="117"/>
      <c r="AY1076" s="117">
        <f t="shared" si="1969"/>
        <v>0</v>
      </c>
      <c r="AZ1076" s="117">
        <f t="shared" si="1890"/>
        <v>1152.0999999999999</v>
      </c>
      <c r="BA1076" s="117"/>
      <c r="BB1076" s="121">
        <f t="shared" si="1971"/>
        <v>0</v>
      </c>
      <c r="BC1076" s="117">
        <f t="shared" si="1972"/>
        <v>376.33999999999986</v>
      </c>
      <c r="BD1076" s="117"/>
      <c r="BE1076" s="121">
        <f t="shared" si="1887"/>
        <v>0</v>
      </c>
      <c r="BF1076" s="117">
        <f t="shared" si="1888"/>
        <v>3747.0200000000018</v>
      </c>
      <c r="BG1076" s="117"/>
      <c r="BH1076" s="121">
        <f t="shared" si="1978"/>
        <v>0</v>
      </c>
      <c r="BI1076" s="117">
        <f t="shared" si="1979"/>
        <v>24275.499999999982</v>
      </c>
      <c r="BJ1076" s="117"/>
      <c r="BK1076" s="121">
        <f t="shared" si="1952"/>
        <v>0</v>
      </c>
      <c r="BL1076" s="117">
        <f t="shared" si="1900"/>
        <v>3680.6000000000004</v>
      </c>
      <c r="BM1076" s="117"/>
      <c r="BN1076" s="121">
        <f t="shared" si="1901"/>
        <v>0</v>
      </c>
      <c r="BO1076" s="117">
        <f t="shared" si="1902"/>
        <v>2755.9000000000019</v>
      </c>
      <c r="BP1076" s="117"/>
      <c r="BQ1076" s="121">
        <f t="shared" si="1985"/>
        <v>0</v>
      </c>
      <c r="BR1076" s="117">
        <f t="shared" si="1982"/>
        <v>82913.849999999991</v>
      </c>
      <c r="BS1076" s="117">
        <v>100000</v>
      </c>
      <c r="BT1076" s="117">
        <f t="shared" si="1932"/>
        <v>0</v>
      </c>
      <c r="BU1076" s="117">
        <f t="shared" si="1980"/>
        <v>145207</v>
      </c>
      <c r="BV1076" s="117"/>
      <c r="BW1076" s="117">
        <f t="shared" si="1949"/>
        <v>0</v>
      </c>
      <c r="BX1076" s="117">
        <f t="shared" si="1938"/>
        <v>193618</v>
      </c>
      <c r="BY1076" s="117"/>
      <c r="BZ1076" s="117">
        <f t="shared" si="1933"/>
        <v>0</v>
      </c>
      <c r="CA1076" s="117">
        <f t="shared" si="1981"/>
        <v>40687</v>
      </c>
      <c r="CB1076" s="117"/>
      <c r="CC1076" s="117">
        <f t="shared" si="1939"/>
        <v>0</v>
      </c>
      <c r="CD1076" s="117">
        <f t="shared" si="1973"/>
        <v>39311.39</v>
      </c>
      <c r="CE1076" s="117"/>
      <c r="CF1076" s="117">
        <f t="shared" si="1975"/>
        <v>0</v>
      </c>
      <c r="CG1076" s="117">
        <f t="shared" si="1903"/>
        <v>3663.6999999999994</v>
      </c>
      <c r="CH1076" s="117"/>
      <c r="CI1076" s="117">
        <f t="shared" si="1953"/>
        <v>0</v>
      </c>
      <c r="CJ1076" s="117">
        <f t="shared" si="1920"/>
        <v>6757.8</v>
      </c>
      <c r="CK1076" s="117"/>
      <c r="CL1076" s="121">
        <f t="shared" ref="CL1076:CL1139" si="1986">IF(OR(D1076="NPC6AUZDB-GN007M",D1076="NPC6AUZDB-GN010M",D1076="NPC6AUZDB-GN002M",D1076="NPC6AUZDB-GN001M",D1076="NPC6AUZDB-GN003M",D1076="NPC6AUZDB-GN005M",),E1076*(F1076+0.1),0)</f>
        <v>0</v>
      </c>
      <c r="CM1076" s="123">
        <f t="shared" si="1904"/>
        <v>4847.4799999999996</v>
      </c>
      <c r="CN1076" s="117"/>
      <c r="CO1076" s="121">
        <f t="shared" si="1954"/>
        <v>0</v>
      </c>
      <c r="CP1076" s="123">
        <f t="shared" si="1905"/>
        <v>3955</v>
      </c>
      <c r="CQ1076" s="117"/>
      <c r="CR1076" s="121">
        <f t="shared" si="1955"/>
        <v>0</v>
      </c>
      <c r="CS1076" s="123">
        <f t="shared" si="1869"/>
        <v>5186</v>
      </c>
      <c r="CT1076" s="117"/>
      <c r="CU1076" s="121">
        <f t="shared" si="1956"/>
        <v>0</v>
      </c>
      <c r="CV1076" s="123">
        <f t="shared" si="1906"/>
        <v>6929</v>
      </c>
      <c r="CW1076" s="117"/>
      <c r="CX1076" s="117">
        <f t="shared" si="1984"/>
        <v>0</v>
      </c>
      <c r="CY1076" s="116">
        <f t="shared" si="1976"/>
        <v>176.95999999999822</v>
      </c>
      <c r="CZ1076" s="123"/>
      <c r="DA1076" s="117">
        <f t="shared" si="1957"/>
        <v>0</v>
      </c>
      <c r="DB1076" s="117">
        <f t="shared" si="1921"/>
        <v>48240</v>
      </c>
      <c r="DC1076" s="117"/>
      <c r="DD1076" s="117">
        <f t="shared" si="1958"/>
        <v>0</v>
      </c>
      <c r="DE1076" s="117">
        <f t="shared" si="1922"/>
        <v>95011</v>
      </c>
      <c r="DF1076" s="117"/>
      <c r="DG1076" s="120">
        <f t="shared" si="1959"/>
        <v>0</v>
      </c>
      <c r="DH1076" s="117">
        <f t="shared" si="1974"/>
        <v>439805</v>
      </c>
      <c r="DI1076" s="117"/>
      <c r="DJ1076" s="117">
        <f t="shared" si="1960"/>
        <v>0</v>
      </c>
      <c r="DK1076" s="117">
        <f t="shared" si="1907"/>
        <v>3768</v>
      </c>
      <c r="DL1076" s="211"/>
      <c r="DM1076" s="207">
        <f t="shared" si="1961"/>
        <v>0</v>
      </c>
      <c r="DN1076" s="125">
        <f t="shared" si="1896"/>
        <v>0</v>
      </c>
      <c r="DO1076" s="126"/>
      <c r="DP1076" s="127">
        <f t="shared" si="1962"/>
        <v>0</v>
      </c>
      <c r="DQ1076" s="128">
        <f t="shared" si="1908"/>
        <v>6819.5</v>
      </c>
      <c r="DR1076" s="126"/>
      <c r="DS1076" s="127">
        <f t="shared" si="1963"/>
        <v>0</v>
      </c>
      <c r="DT1076" s="128">
        <f t="shared" si="1909"/>
        <v>4846</v>
      </c>
      <c r="DU1076" s="126"/>
      <c r="DV1076" s="127">
        <f t="shared" si="1964"/>
        <v>0</v>
      </c>
      <c r="DW1076" s="128">
        <f t="shared" si="1910"/>
        <v>4835</v>
      </c>
      <c r="DX1076" s="126"/>
      <c r="DY1076" s="124">
        <f t="shared" si="1965"/>
        <v>0</v>
      </c>
      <c r="DZ1076" s="125">
        <f t="shared" si="1911"/>
        <v>523</v>
      </c>
      <c r="EA1076" s="124"/>
      <c r="EB1076" s="124">
        <f t="shared" si="1966"/>
        <v>0</v>
      </c>
      <c r="EC1076" s="129">
        <f t="shared" si="1912"/>
        <v>369</v>
      </c>
      <c r="ED1076" s="126"/>
      <c r="EE1076" s="127">
        <f t="shared" si="1967"/>
        <v>0</v>
      </c>
      <c r="EF1076" s="128">
        <f t="shared" si="1913"/>
        <v>4769</v>
      </c>
      <c r="EG1076" s="117"/>
      <c r="EH1076" s="117">
        <f t="shared" si="1968"/>
        <v>0</v>
      </c>
      <c r="EI1076" s="117">
        <f t="shared" si="1914"/>
        <v>22617</v>
      </c>
      <c r="EJ1076" s="117"/>
      <c r="EK1076" s="117">
        <f t="shared" si="1930"/>
        <v>0</v>
      </c>
      <c r="EL1076" s="117">
        <f t="shared" si="1915"/>
        <v>21247</v>
      </c>
      <c r="EM1076" s="131">
        <f t="shared" si="1931"/>
        <v>265562.59781576</v>
      </c>
    </row>
    <row r="1077" spans="1:143" s="36" customFormat="1" ht="11.25" customHeight="1" x14ac:dyDescent="0.25">
      <c r="A1077" s="130">
        <v>46182</v>
      </c>
      <c r="B1077" s="185">
        <v>46213</v>
      </c>
      <c r="C1077" s="172">
        <v>5030</v>
      </c>
      <c r="D1077" s="113"/>
      <c r="E1077" s="114"/>
      <c r="F1077" s="201"/>
      <c r="G1077" s="116"/>
      <c r="H1077" s="117">
        <v>100000</v>
      </c>
      <c r="I1077" s="118">
        <f t="shared" si="1934"/>
        <v>0</v>
      </c>
      <c r="J1077" s="119">
        <f t="shared" si="1874"/>
        <v>266093</v>
      </c>
      <c r="K1077" s="117"/>
      <c r="L1077" s="118">
        <f t="shared" si="1935"/>
        <v>0</v>
      </c>
      <c r="M1077" s="119">
        <f t="shared" si="1983"/>
        <v>62000</v>
      </c>
      <c r="N1077" s="117"/>
      <c r="O1077" s="118">
        <f t="shared" si="1936"/>
        <v>0</v>
      </c>
      <c r="P1077" s="119">
        <f t="shared" si="1877"/>
        <v>260136</v>
      </c>
      <c r="Q1077" s="117"/>
      <c r="R1077" s="117">
        <f t="shared" si="1970"/>
        <v>0</v>
      </c>
      <c r="S1077" s="117">
        <f t="shared" si="1878"/>
        <v>150612</v>
      </c>
      <c r="T1077" s="117"/>
      <c r="U1077" s="117">
        <f t="shared" si="1937"/>
        <v>0</v>
      </c>
      <c r="V1077" s="117">
        <f t="shared" si="1940"/>
        <v>133035.6</v>
      </c>
      <c r="W1077" s="121"/>
      <c r="X1077" s="120">
        <f t="shared" si="1891"/>
        <v>0</v>
      </c>
      <c r="Y1077" s="117">
        <f t="shared" si="1941"/>
        <v>6245</v>
      </c>
      <c r="Z1077" s="117"/>
      <c r="AA1077" s="121">
        <f t="shared" si="1926"/>
        <v>0</v>
      </c>
      <c r="AB1077" s="117">
        <f t="shared" si="1942"/>
        <v>5897</v>
      </c>
      <c r="AC1077" s="117"/>
      <c r="AD1077" s="117">
        <f t="shared" si="1927"/>
        <v>0</v>
      </c>
      <c r="AE1077" s="117">
        <f t="shared" si="1943"/>
        <v>3738</v>
      </c>
      <c r="AF1077" s="117"/>
      <c r="AG1077" s="116">
        <f t="shared" si="1928"/>
        <v>0</v>
      </c>
      <c r="AH1077" s="123">
        <f t="shared" si="1944"/>
        <v>4534.5</v>
      </c>
      <c r="AI1077" s="117"/>
      <c r="AJ1077" s="121">
        <f t="shared" si="1977"/>
        <v>0</v>
      </c>
      <c r="AK1077" s="117">
        <f t="shared" si="1945"/>
        <v>22013</v>
      </c>
      <c r="AL1077" s="117"/>
      <c r="AM1077" s="121">
        <f t="shared" si="1929"/>
        <v>0</v>
      </c>
      <c r="AN1077" s="117">
        <f t="shared" si="1946"/>
        <v>8763.02</v>
      </c>
      <c r="AO1077" s="117"/>
      <c r="AP1077" s="121">
        <f t="shared" si="1892"/>
        <v>0</v>
      </c>
      <c r="AQ1077" s="117">
        <f t="shared" si="1947"/>
        <v>80645</v>
      </c>
      <c r="AR1077" s="117"/>
      <c r="AS1077" s="121">
        <f t="shared" si="1951"/>
        <v>0</v>
      </c>
      <c r="AT1077" s="117">
        <f t="shared" si="1948"/>
        <v>2020</v>
      </c>
      <c r="AU1077" s="117"/>
      <c r="AV1077" s="117">
        <f t="shared" si="1897"/>
        <v>0</v>
      </c>
      <c r="AW1077" s="122">
        <f t="shared" si="1871"/>
        <v>878.40000000000146</v>
      </c>
      <c r="AX1077" s="117"/>
      <c r="AY1077" s="117">
        <f t="shared" si="1969"/>
        <v>0</v>
      </c>
      <c r="AZ1077" s="117">
        <f t="shared" si="1890"/>
        <v>1152.0999999999999</v>
      </c>
      <c r="BA1077" s="117"/>
      <c r="BB1077" s="121">
        <f t="shared" si="1971"/>
        <v>0</v>
      </c>
      <c r="BC1077" s="117">
        <f t="shared" si="1972"/>
        <v>376.33999999999986</v>
      </c>
      <c r="BD1077" s="117"/>
      <c r="BE1077" s="121">
        <f t="shared" si="1887"/>
        <v>0</v>
      </c>
      <c r="BF1077" s="117">
        <f t="shared" si="1888"/>
        <v>3747.0200000000018</v>
      </c>
      <c r="BG1077" s="117"/>
      <c r="BH1077" s="121">
        <f t="shared" si="1978"/>
        <v>0</v>
      </c>
      <c r="BI1077" s="117">
        <f t="shared" si="1979"/>
        <v>24275.499999999982</v>
      </c>
      <c r="BJ1077" s="117"/>
      <c r="BK1077" s="121">
        <f t="shared" si="1952"/>
        <v>0</v>
      </c>
      <c r="BL1077" s="117">
        <f t="shared" si="1900"/>
        <v>3680.6000000000004</v>
      </c>
      <c r="BM1077" s="117"/>
      <c r="BN1077" s="121">
        <f t="shared" si="1901"/>
        <v>0</v>
      </c>
      <c r="BO1077" s="117">
        <f t="shared" si="1902"/>
        <v>2755.9000000000019</v>
      </c>
      <c r="BP1077" s="117"/>
      <c r="BQ1077" s="121">
        <f t="shared" si="1985"/>
        <v>0</v>
      </c>
      <c r="BR1077" s="117">
        <f t="shared" si="1982"/>
        <v>82913.849999999991</v>
      </c>
      <c r="BS1077" s="117"/>
      <c r="BT1077" s="117">
        <f t="shared" si="1932"/>
        <v>0</v>
      </c>
      <c r="BU1077" s="117">
        <f t="shared" si="1980"/>
        <v>145207</v>
      </c>
      <c r="BV1077" s="117"/>
      <c r="BW1077" s="117">
        <f t="shared" si="1949"/>
        <v>0</v>
      </c>
      <c r="BX1077" s="117">
        <f t="shared" si="1938"/>
        <v>193618</v>
      </c>
      <c r="BY1077" s="117"/>
      <c r="BZ1077" s="117">
        <f t="shared" si="1933"/>
        <v>0</v>
      </c>
      <c r="CA1077" s="117">
        <f t="shared" si="1981"/>
        <v>40687</v>
      </c>
      <c r="CB1077" s="117"/>
      <c r="CC1077" s="117">
        <f t="shared" si="1939"/>
        <v>0</v>
      </c>
      <c r="CD1077" s="117">
        <f t="shared" si="1973"/>
        <v>39311.39</v>
      </c>
      <c r="CE1077" s="117"/>
      <c r="CF1077" s="117">
        <f t="shared" si="1975"/>
        <v>0</v>
      </c>
      <c r="CG1077" s="117">
        <f t="shared" si="1903"/>
        <v>3663.6999999999994</v>
      </c>
      <c r="CH1077" s="117"/>
      <c r="CI1077" s="117">
        <f t="shared" si="1953"/>
        <v>0</v>
      </c>
      <c r="CJ1077" s="117">
        <f t="shared" si="1920"/>
        <v>6757.8</v>
      </c>
      <c r="CK1077" s="117"/>
      <c r="CL1077" s="121">
        <f t="shared" si="1986"/>
        <v>0</v>
      </c>
      <c r="CM1077" s="123">
        <f t="shared" si="1904"/>
        <v>4847.4799999999996</v>
      </c>
      <c r="CN1077" s="117"/>
      <c r="CO1077" s="121">
        <f t="shared" si="1954"/>
        <v>0</v>
      </c>
      <c r="CP1077" s="123">
        <f t="shared" si="1905"/>
        <v>3955</v>
      </c>
      <c r="CQ1077" s="117"/>
      <c r="CR1077" s="121">
        <f t="shared" si="1955"/>
        <v>0</v>
      </c>
      <c r="CS1077" s="123">
        <f t="shared" si="1869"/>
        <v>5186</v>
      </c>
      <c r="CT1077" s="117"/>
      <c r="CU1077" s="121">
        <f t="shared" si="1956"/>
        <v>0</v>
      </c>
      <c r="CV1077" s="123">
        <f t="shared" si="1906"/>
        <v>6929</v>
      </c>
      <c r="CW1077" s="117"/>
      <c r="CX1077" s="117">
        <f t="shared" si="1984"/>
        <v>0</v>
      </c>
      <c r="CY1077" s="116">
        <f t="shared" si="1976"/>
        <v>176.95999999999822</v>
      </c>
      <c r="CZ1077" s="123"/>
      <c r="DA1077" s="117">
        <f t="shared" si="1957"/>
        <v>0</v>
      </c>
      <c r="DB1077" s="117">
        <f t="shared" si="1921"/>
        <v>48240</v>
      </c>
      <c r="DC1077" s="117"/>
      <c r="DD1077" s="117">
        <f t="shared" si="1958"/>
        <v>0</v>
      </c>
      <c r="DE1077" s="117">
        <f t="shared" si="1922"/>
        <v>95011</v>
      </c>
      <c r="DF1077" s="117"/>
      <c r="DG1077" s="120">
        <f t="shared" si="1959"/>
        <v>0</v>
      </c>
      <c r="DH1077" s="117">
        <f t="shared" si="1974"/>
        <v>439805</v>
      </c>
      <c r="DI1077" s="117"/>
      <c r="DJ1077" s="117">
        <f t="shared" si="1960"/>
        <v>0</v>
      </c>
      <c r="DK1077" s="117">
        <f t="shared" si="1907"/>
        <v>3768</v>
      </c>
      <c r="DL1077" s="211"/>
      <c r="DM1077" s="207">
        <f t="shared" si="1961"/>
        <v>0</v>
      </c>
      <c r="DN1077" s="125">
        <f t="shared" si="1896"/>
        <v>0</v>
      </c>
      <c r="DO1077" s="126"/>
      <c r="DP1077" s="127">
        <f t="shared" si="1962"/>
        <v>0</v>
      </c>
      <c r="DQ1077" s="128">
        <f t="shared" si="1908"/>
        <v>6819.5</v>
      </c>
      <c r="DR1077" s="126"/>
      <c r="DS1077" s="127">
        <f t="shared" si="1963"/>
        <v>0</v>
      </c>
      <c r="DT1077" s="128">
        <f t="shared" si="1909"/>
        <v>4846</v>
      </c>
      <c r="DU1077" s="126"/>
      <c r="DV1077" s="127">
        <f t="shared" si="1964"/>
        <v>0</v>
      </c>
      <c r="DW1077" s="128">
        <f t="shared" si="1910"/>
        <v>4835</v>
      </c>
      <c r="DX1077" s="126"/>
      <c r="DY1077" s="124">
        <f t="shared" si="1965"/>
        <v>0</v>
      </c>
      <c r="DZ1077" s="125">
        <f t="shared" si="1911"/>
        <v>523</v>
      </c>
      <c r="EA1077" s="124"/>
      <c r="EB1077" s="124">
        <f t="shared" si="1966"/>
        <v>0</v>
      </c>
      <c r="EC1077" s="129">
        <f t="shared" si="1912"/>
        <v>369</v>
      </c>
      <c r="ED1077" s="126"/>
      <c r="EE1077" s="127">
        <f t="shared" si="1967"/>
        <v>0</v>
      </c>
      <c r="EF1077" s="128">
        <f t="shared" si="1913"/>
        <v>4769</v>
      </c>
      <c r="EG1077" s="117"/>
      <c r="EH1077" s="117">
        <f t="shared" si="1968"/>
        <v>0</v>
      </c>
      <c r="EI1077" s="117">
        <f t="shared" si="1914"/>
        <v>22617</v>
      </c>
      <c r="EJ1077" s="117"/>
      <c r="EK1077" s="117">
        <f t="shared" si="1930"/>
        <v>0</v>
      </c>
      <c r="EL1077" s="117">
        <f t="shared" si="1915"/>
        <v>21247</v>
      </c>
      <c r="EM1077" s="131">
        <f t="shared" si="1931"/>
        <v>272515.69781575998</v>
      </c>
    </row>
    <row r="1078" spans="1:143" s="36" customFormat="1" ht="11.25" customHeight="1" x14ac:dyDescent="0.25">
      <c r="A1078" s="130">
        <v>46183</v>
      </c>
      <c r="B1078" s="185"/>
      <c r="C1078" s="173">
        <v>4986</v>
      </c>
      <c r="D1078" s="146"/>
      <c r="E1078" s="458"/>
      <c r="F1078" s="459"/>
      <c r="G1078" s="116"/>
      <c r="H1078" s="117"/>
      <c r="I1078" s="118">
        <f t="shared" si="1934"/>
        <v>0</v>
      </c>
      <c r="J1078" s="119">
        <f t="shared" si="1874"/>
        <v>266093</v>
      </c>
      <c r="K1078" s="117"/>
      <c r="L1078" s="118">
        <f t="shared" si="1935"/>
        <v>0</v>
      </c>
      <c r="M1078" s="119">
        <f t="shared" si="1983"/>
        <v>62000</v>
      </c>
      <c r="N1078" s="117"/>
      <c r="O1078" s="118">
        <f t="shared" si="1936"/>
        <v>0</v>
      </c>
      <c r="P1078" s="119">
        <f t="shared" si="1877"/>
        <v>260136</v>
      </c>
      <c r="Q1078" s="117"/>
      <c r="R1078" s="117">
        <f t="shared" si="1970"/>
        <v>0</v>
      </c>
      <c r="S1078" s="117">
        <f t="shared" si="1878"/>
        <v>150612</v>
      </c>
      <c r="T1078" s="117"/>
      <c r="U1078" s="117">
        <f t="shared" si="1937"/>
        <v>0</v>
      </c>
      <c r="V1078" s="117">
        <f t="shared" si="1940"/>
        <v>133035.6</v>
      </c>
      <c r="W1078" s="121"/>
      <c r="X1078" s="120">
        <f t="shared" si="1891"/>
        <v>0</v>
      </c>
      <c r="Y1078" s="117">
        <f t="shared" si="1941"/>
        <v>6245</v>
      </c>
      <c r="Z1078" s="117"/>
      <c r="AA1078" s="121">
        <f t="shared" si="1926"/>
        <v>0</v>
      </c>
      <c r="AB1078" s="117">
        <f t="shared" si="1942"/>
        <v>5897</v>
      </c>
      <c r="AC1078" s="117"/>
      <c r="AD1078" s="117">
        <f t="shared" si="1927"/>
        <v>0</v>
      </c>
      <c r="AE1078" s="117">
        <f t="shared" si="1943"/>
        <v>3738</v>
      </c>
      <c r="AF1078" s="117"/>
      <c r="AG1078" s="116">
        <f t="shared" si="1928"/>
        <v>0</v>
      </c>
      <c r="AH1078" s="123">
        <f t="shared" si="1944"/>
        <v>4534.5</v>
      </c>
      <c r="AI1078" s="117"/>
      <c r="AJ1078" s="121">
        <f t="shared" si="1977"/>
        <v>0</v>
      </c>
      <c r="AK1078" s="117">
        <f t="shared" si="1945"/>
        <v>22013</v>
      </c>
      <c r="AL1078" s="117"/>
      <c r="AM1078" s="121">
        <f t="shared" si="1929"/>
        <v>0</v>
      </c>
      <c r="AN1078" s="117">
        <f t="shared" si="1946"/>
        <v>8763.02</v>
      </c>
      <c r="AO1078" s="117"/>
      <c r="AP1078" s="121">
        <f t="shared" si="1892"/>
        <v>0</v>
      </c>
      <c r="AQ1078" s="117">
        <f t="shared" si="1947"/>
        <v>80645</v>
      </c>
      <c r="AR1078" s="117"/>
      <c r="AS1078" s="121">
        <f t="shared" si="1951"/>
        <v>0</v>
      </c>
      <c r="AT1078" s="117">
        <f t="shared" si="1948"/>
        <v>2020</v>
      </c>
      <c r="AU1078" s="117"/>
      <c r="AV1078" s="117">
        <f t="shared" si="1897"/>
        <v>0</v>
      </c>
      <c r="AW1078" s="122">
        <f t="shared" si="1871"/>
        <v>878.40000000000146</v>
      </c>
      <c r="AX1078" s="117"/>
      <c r="AY1078" s="117">
        <f t="shared" si="1969"/>
        <v>0</v>
      </c>
      <c r="AZ1078" s="117">
        <f t="shared" si="1890"/>
        <v>1152.0999999999999</v>
      </c>
      <c r="BA1078" s="117"/>
      <c r="BB1078" s="121">
        <f t="shared" si="1971"/>
        <v>0</v>
      </c>
      <c r="BC1078" s="117">
        <f t="shared" si="1972"/>
        <v>376.33999999999986</v>
      </c>
      <c r="BD1078" s="117"/>
      <c r="BE1078" s="121">
        <f t="shared" si="1887"/>
        <v>0</v>
      </c>
      <c r="BF1078" s="117">
        <f t="shared" si="1888"/>
        <v>3747.0200000000018</v>
      </c>
      <c r="BG1078" s="117"/>
      <c r="BH1078" s="121">
        <f t="shared" si="1978"/>
        <v>0</v>
      </c>
      <c r="BI1078" s="117">
        <f t="shared" si="1979"/>
        <v>24275.499999999982</v>
      </c>
      <c r="BJ1078" s="117"/>
      <c r="BK1078" s="121">
        <f t="shared" si="1952"/>
        <v>0</v>
      </c>
      <c r="BL1078" s="117">
        <f t="shared" si="1900"/>
        <v>3680.6000000000004</v>
      </c>
      <c r="BM1078" s="117"/>
      <c r="BN1078" s="121">
        <f t="shared" si="1901"/>
        <v>0</v>
      </c>
      <c r="BO1078" s="117">
        <f t="shared" si="1902"/>
        <v>2755.9000000000019</v>
      </c>
      <c r="BP1078" s="117">
        <v>21000</v>
      </c>
      <c r="BQ1078" s="121">
        <f t="shared" si="1985"/>
        <v>0</v>
      </c>
      <c r="BR1078" s="117">
        <f t="shared" si="1982"/>
        <v>103913.84999999999</v>
      </c>
      <c r="BS1078" s="117"/>
      <c r="BT1078" s="117">
        <f t="shared" si="1932"/>
        <v>0</v>
      </c>
      <c r="BU1078" s="117">
        <f t="shared" si="1980"/>
        <v>145207</v>
      </c>
      <c r="BV1078" s="117"/>
      <c r="BW1078" s="117">
        <f t="shared" si="1949"/>
        <v>0</v>
      </c>
      <c r="BX1078" s="117">
        <f t="shared" si="1938"/>
        <v>193618</v>
      </c>
      <c r="BY1078" s="117"/>
      <c r="BZ1078" s="117">
        <f t="shared" si="1933"/>
        <v>0</v>
      </c>
      <c r="CA1078" s="117">
        <f t="shared" si="1981"/>
        <v>40687</v>
      </c>
      <c r="CB1078" s="117"/>
      <c r="CC1078" s="117">
        <f t="shared" si="1939"/>
        <v>0</v>
      </c>
      <c r="CD1078" s="117">
        <f t="shared" si="1973"/>
        <v>39311.39</v>
      </c>
      <c r="CE1078" s="117"/>
      <c r="CF1078" s="117">
        <f t="shared" si="1975"/>
        <v>0</v>
      </c>
      <c r="CG1078" s="117">
        <f t="shared" si="1903"/>
        <v>3663.6999999999994</v>
      </c>
      <c r="CH1078" s="117"/>
      <c r="CI1078" s="117">
        <f t="shared" si="1953"/>
        <v>0</v>
      </c>
      <c r="CJ1078" s="117">
        <f t="shared" si="1920"/>
        <v>6757.8</v>
      </c>
      <c r="CK1078" s="117"/>
      <c r="CL1078" s="121">
        <f t="shared" si="1986"/>
        <v>0</v>
      </c>
      <c r="CM1078" s="123">
        <f t="shared" si="1904"/>
        <v>4847.4799999999996</v>
      </c>
      <c r="CN1078" s="117"/>
      <c r="CO1078" s="121">
        <f t="shared" si="1954"/>
        <v>0</v>
      </c>
      <c r="CP1078" s="123">
        <f t="shared" si="1905"/>
        <v>3955</v>
      </c>
      <c r="CQ1078" s="117"/>
      <c r="CR1078" s="121">
        <f t="shared" si="1955"/>
        <v>0</v>
      </c>
      <c r="CS1078" s="123">
        <f t="shared" ref="CS1078:CS1141" si="1987">+CS1077+CQ1078-CR1078</f>
        <v>5186</v>
      </c>
      <c r="CT1078" s="117"/>
      <c r="CU1078" s="121">
        <f t="shared" si="1956"/>
        <v>0</v>
      </c>
      <c r="CV1078" s="123">
        <f t="shared" si="1906"/>
        <v>6929</v>
      </c>
      <c r="CW1078" s="117"/>
      <c r="CX1078" s="117">
        <f t="shared" si="1984"/>
        <v>0</v>
      </c>
      <c r="CY1078" s="116">
        <f t="shared" si="1976"/>
        <v>176.95999999999822</v>
      </c>
      <c r="CZ1078" s="123"/>
      <c r="DA1078" s="117">
        <f t="shared" si="1957"/>
        <v>0</v>
      </c>
      <c r="DB1078" s="117">
        <f t="shared" si="1921"/>
        <v>48240</v>
      </c>
      <c r="DC1078" s="117"/>
      <c r="DD1078" s="117">
        <f t="shared" si="1958"/>
        <v>0</v>
      </c>
      <c r="DE1078" s="117">
        <f t="shared" si="1922"/>
        <v>95011</v>
      </c>
      <c r="DF1078" s="117"/>
      <c r="DG1078" s="120">
        <f t="shared" si="1959"/>
        <v>0</v>
      </c>
      <c r="DH1078" s="117">
        <f t="shared" si="1974"/>
        <v>439805</v>
      </c>
      <c r="DI1078" s="117"/>
      <c r="DJ1078" s="117">
        <f t="shared" si="1960"/>
        <v>0</v>
      </c>
      <c r="DK1078" s="117">
        <f t="shared" si="1907"/>
        <v>3768</v>
      </c>
      <c r="DL1078" s="211"/>
      <c r="DM1078" s="207">
        <f t="shared" si="1961"/>
        <v>0</v>
      </c>
      <c r="DN1078" s="125">
        <f t="shared" si="1896"/>
        <v>0</v>
      </c>
      <c r="DO1078" s="126"/>
      <c r="DP1078" s="127">
        <f t="shared" si="1962"/>
        <v>0</v>
      </c>
      <c r="DQ1078" s="128">
        <f t="shared" si="1908"/>
        <v>6819.5</v>
      </c>
      <c r="DR1078" s="126"/>
      <c r="DS1078" s="127">
        <f t="shared" si="1963"/>
        <v>0</v>
      </c>
      <c r="DT1078" s="128">
        <f t="shared" si="1909"/>
        <v>4846</v>
      </c>
      <c r="DU1078" s="126"/>
      <c r="DV1078" s="127">
        <f t="shared" si="1964"/>
        <v>0</v>
      </c>
      <c r="DW1078" s="128">
        <f t="shared" si="1910"/>
        <v>4835</v>
      </c>
      <c r="DX1078" s="126"/>
      <c r="DY1078" s="124">
        <f t="shared" si="1965"/>
        <v>0</v>
      </c>
      <c r="DZ1078" s="125">
        <f t="shared" si="1911"/>
        <v>523</v>
      </c>
      <c r="EA1078" s="124"/>
      <c r="EB1078" s="124">
        <f t="shared" si="1966"/>
        <v>0</v>
      </c>
      <c r="EC1078" s="129">
        <f t="shared" si="1912"/>
        <v>369</v>
      </c>
      <c r="ED1078" s="126"/>
      <c r="EE1078" s="127">
        <f t="shared" si="1967"/>
        <v>0</v>
      </c>
      <c r="EF1078" s="128">
        <f t="shared" si="1913"/>
        <v>4769</v>
      </c>
      <c r="EG1078" s="117"/>
      <c r="EH1078" s="117">
        <f t="shared" si="1968"/>
        <v>0</v>
      </c>
      <c r="EI1078" s="117">
        <f t="shared" si="1914"/>
        <v>22617</v>
      </c>
      <c r="EJ1078" s="117"/>
      <c r="EK1078" s="117">
        <f t="shared" si="1930"/>
        <v>0</v>
      </c>
      <c r="EL1078" s="117">
        <f t="shared" si="1915"/>
        <v>21247</v>
      </c>
      <c r="EM1078" s="131">
        <f t="shared" si="1931"/>
        <v>279230.89781576005</v>
      </c>
    </row>
    <row r="1079" spans="1:143" s="36" customFormat="1" ht="11.25" customHeight="1" x14ac:dyDescent="0.25">
      <c r="A1079" s="21">
        <v>46183</v>
      </c>
      <c r="B1079" s="190">
        <v>46200</v>
      </c>
      <c r="C1079" s="214">
        <v>5013</v>
      </c>
      <c r="D1079" s="469"/>
      <c r="E1079" s="428"/>
      <c r="F1079" s="470"/>
      <c r="G1079" s="61"/>
      <c r="H1079" s="61"/>
      <c r="I1079" s="44">
        <f t="shared" si="1934"/>
        <v>0</v>
      </c>
      <c r="J1079" s="83">
        <f t="shared" si="1874"/>
        <v>266093</v>
      </c>
      <c r="K1079" s="61"/>
      <c r="L1079" s="44">
        <f t="shared" si="1935"/>
        <v>0</v>
      </c>
      <c r="M1079" s="83">
        <f t="shared" si="1983"/>
        <v>62000</v>
      </c>
      <c r="N1079" s="61"/>
      <c r="O1079" s="44">
        <f t="shared" si="1936"/>
        <v>0</v>
      </c>
      <c r="P1079" s="83">
        <f t="shared" si="1877"/>
        <v>260136</v>
      </c>
      <c r="Q1079" s="61"/>
      <c r="R1079" s="61">
        <f t="shared" si="1970"/>
        <v>0</v>
      </c>
      <c r="S1079" s="61">
        <f t="shared" si="1878"/>
        <v>150612</v>
      </c>
      <c r="T1079" s="61"/>
      <c r="U1079" s="61">
        <f t="shared" si="1937"/>
        <v>0</v>
      </c>
      <c r="V1079" s="61">
        <f t="shared" si="1940"/>
        <v>133035.6</v>
      </c>
      <c r="W1079" s="140"/>
      <c r="X1079" s="144">
        <f t="shared" si="1891"/>
        <v>0</v>
      </c>
      <c r="Y1079" s="61">
        <f t="shared" si="1941"/>
        <v>6245</v>
      </c>
      <c r="Z1079" s="61">
        <v>12000</v>
      </c>
      <c r="AA1079" s="140">
        <f t="shared" si="1926"/>
        <v>0</v>
      </c>
      <c r="AB1079" s="61">
        <f t="shared" si="1942"/>
        <v>17897</v>
      </c>
      <c r="AC1079" s="61"/>
      <c r="AD1079" s="61">
        <f t="shared" si="1927"/>
        <v>0</v>
      </c>
      <c r="AE1079" s="61">
        <f t="shared" si="1943"/>
        <v>3738</v>
      </c>
      <c r="AF1079" s="61"/>
      <c r="AG1079" s="60">
        <f t="shared" si="1928"/>
        <v>0</v>
      </c>
      <c r="AH1079" s="145">
        <f t="shared" si="1944"/>
        <v>4534.5</v>
      </c>
      <c r="AI1079" s="61"/>
      <c r="AJ1079" s="140">
        <f t="shared" si="1977"/>
        <v>0</v>
      </c>
      <c r="AK1079" s="61">
        <f t="shared" si="1945"/>
        <v>22013</v>
      </c>
      <c r="AL1079" s="61"/>
      <c r="AM1079" s="140">
        <f t="shared" si="1929"/>
        <v>0</v>
      </c>
      <c r="AN1079" s="61">
        <f t="shared" si="1946"/>
        <v>8763.02</v>
      </c>
      <c r="AO1079" s="61"/>
      <c r="AP1079" s="140">
        <f t="shared" si="1892"/>
        <v>0</v>
      </c>
      <c r="AQ1079" s="61">
        <f t="shared" si="1947"/>
        <v>80645</v>
      </c>
      <c r="AR1079" s="61"/>
      <c r="AS1079" s="140">
        <f t="shared" si="1951"/>
        <v>0</v>
      </c>
      <c r="AT1079" s="61">
        <f t="shared" si="1948"/>
        <v>2020</v>
      </c>
      <c r="AU1079" s="61"/>
      <c r="AV1079" s="61">
        <f t="shared" si="1897"/>
        <v>0</v>
      </c>
      <c r="AW1079" s="45">
        <f t="shared" si="1871"/>
        <v>878.40000000000146</v>
      </c>
      <c r="AX1079" s="61"/>
      <c r="AY1079" s="61">
        <f t="shared" si="1969"/>
        <v>0</v>
      </c>
      <c r="AZ1079" s="61">
        <f t="shared" si="1890"/>
        <v>1152.0999999999999</v>
      </c>
      <c r="BA1079" s="61"/>
      <c r="BB1079" s="140">
        <f t="shared" si="1971"/>
        <v>0</v>
      </c>
      <c r="BC1079" s="61">
        <f t="shared" si="1972"/>
        <v>376.33999999999986</v>
      </c>
      <c r="BD1079" s="61"/>
      <c r="BE1079" s="140">
        <f t="shared" si="1887"/>
        <v>0</v>
      </c>
      <c r="BF1079" s="61">
        <f t="shared" si="1888"/>
        <v>3747.0200000000018</v>
      </c>
      <c r="BG1079" s="61"/>
      <c r="BH1079" s="140">
        <f t="shared" si="1978"/>
        <v>0</v>
      </c>
      <c r="BI1079" s="61">
        <f t="shared" si="1979"/>
        <v>24275.499999999982</v>
      </c>
      <c r="BJ1079" s="61"/>
      <c r="BK1079" s="140">
        <f t="shared" si="1952"/>
        <v>0</v>
      </c>
      <c r="BL1079" s="61">
        <f t="shared" si="1900"/>
        <v>3680.6000000000004</v>
      </c>
      <c r="BM1079" s="61"/>
      <c r="BN1079" s="140">
        <f t="shared" si="1901"/>
        <v>0</v>
      </c>
      <c r="BO1079" s="61">
        <f t="shared" si="1902"/>
        <v>2755.9000000000019</v>
      </c>
      <c r="BP1079" s="61"/>
      <c r="BQ1079" s="140">
        <f t="shared" si="1985"/>
        <v>0</v>
      </c>
      <c r="BR1079" s="61">
        <f t="shared" si="1982"/>
        <v>103913.84999999999</v>
      </c>
      <c r="BS1079" s="61"/>
      <c r="BT1079" s="61">
        <f t="shared" si="1932"/>
        <v>0</v>
      </c>
      <c r="BU1079" s="61">
        <f t="shared" si="1980"/>
        <v>145207</v>
      </c>
      <c r="BV1079" s="61"/>
      <c r="BW1079" s="61">
        <f t="shared" si="1949"/>
        <v>0</v>
      </c>
      <c r="BX1079" s="61">
        <f t="shared" si="1938"/>
        <v>193618</v>
      </c>
      <c r="BY1079" s="61"/>
      <c r="BZ1079" s="61">
        <f t="shared" si="1933"/>
        <v>0</v>
      </c>
      <c r="CA1079" s="61">
        <f t="shared" si="1981"/>
        <v>40687</v>
      </c>
      <c r="CB1079" s="61"/>
      <c r="CC1079" s="61">
        <f t="shared" si="1939"/>
        <v>0</v>
      </c>
      <c r="CD1079" s="61">
        <f t="shared" si="1973"/>
        <v>39311.39</v>
      </c>
      <c r="CE1079" s="61"/>
      <c r="CF1079" s="61">
        <f t="shared" si="1975"/>
        <v>0</v>
      </c>
      <c r="CG1079" s="61">
        <f t="shared" si="1903"/>
        <v>3663.6999999999994</v>
      </c>
      <c r="CH1079" s="61"/>
      <c r="CI1079" s="61">
        <f t="shared" si="1953"/>
        <v>0</v>
      </c>
      <c r="CJ1079" s="61">
        <f t="shared" si="1920"/>
        <v>6757.8</v>
      </c>
      <c r="CK1079" s="61"/>
      <c r="CL1079" s="140">
        <f t="shared" si="1986"/>
        <v>0</v>
      </c>
      <c r="CM1079" s="145">
        <f t="shared" si="1904"/>
        <v>4847.4799999999996</v>
      </c>
      <c r="CN1079" s="61"/>
      <c r="CO1079" s="140">
        <f t="shared" si="1954"/>
        <v>0</v>
      </c>
      <c r="CP1079" s="145">
        <f t="shared" si="1905"/>
        <v>3955</v>
      </c>
      <c r="CQ1079" s="61"/>
      <c r="CR1079" s="140">
        <f t="shared" si="1955"/>
        <v>0</v>
      </c>
      <c r="CS1079" s="145">
        <f t="shared" si="1987"/>
        <v>5186</v>
      </c>
      <c r="CT1079" s="61"/>
      <c r="CU1079" s="140">
        <f t="shared" si="1956"/>
        <v>0</v>
      </c>
      <c r="CV1079" s="145">
        <f t="shared" si="1906"/>
        <v>6929</v>
      </c>
      <c r="CW1079" s="61"/>
      <c r="CX1079" s="61">
        <f t="shared" si="1984"/>
        <v>0</v>
      </c>
      <c r="CY1079" s="60">
        <f t="shared" si="1976"/>
        <v>176.95999999999822</v>
      </c>
      <c r="CZ1079" s="145"/>
      <c r="DA1079" s="61">
        <f t="shared" si="1957"/>
        <v>0</v>
      </c>
      <c r="DB1079" s="61">
        <f t="shared" si="1921"/>
        <v>48240</v>
      </c>
      <c r="DC1079" s="61"/>
      <c r="DD1079" s="61">
        <f t="shared" si="1958"/>
        <v>0</v>
      </c>
      <c r="DE1079" s="61">
        <f t="shared" si="1922"/>
        <v>95011</v>
      </c>
      <c r="DF1079" s="61"/>
      <c r="DG1079" s="144">
        <f t="shared" si="1959"/>
        <v>0</v>
      </c>
      <c r="DH1079" s="61">
        <f t="shared" si="1974"/>
        <v>439805</v>
      </c>
      <c r="DI1079" s="61"/>
      <c r="DJ1079" s="61">
        <f t="shared" si="1960"/>
        <v>0</v>
      </c>
      <c r="DK1079" s="61">
        <f t="shared" si="1907"/>
        <v>3768</v>
      </c>
      <c r="DL1079" s="212"/>
      <c r="DM1079" s="208">
        <f t="shared" si="1961"/>
        <v>0</v>
      </c>
      <c r="DN1079" s="31">
        <f t="shared" si="1896"/>
        <v>0</v>
      </c>
      <c r="DO1079" s="29"/>
      <c r="DP1079" s="46">
        <f t="shared" si="1962"/>
        <v>0</v>
      </c>
      <c r="DQ1079" s="32">
        <f t="shared" si="1908"/>
        <v>6819.5</v>
      </c>
      <c r="DR1079" s="29"/>
      <c r="DS1079" s="46">
        <f t="shared" si="1963"/>
        <v>0</v>
      </c>
      <c r="DT1079" s="32">
        <f t="shared" si="1909"/>
        <v>4846</v>
      </c>
      <c r="DU1079" s="29"/>
      <c r="DV1079" s="46">
        <f t="shared" si="1964"/>
        <v>0</v>
      </c>
      <c r="DW1079" s="32">
        <f t="shared" si="1910"/>
        <v>4835</v>
      </c>
      <c r="DX1079" s="29"/>
      <c r="DY1079" s="30">
        <f t="shared" si="1965"/>
        <v>0</v>
      </c>
      <c r="DZ1079" s="31">
        <f t="shared" si="1911"/>
        <v>523</v>
      </c>
      <c r="EA1079" s="30"/>
      <c r="EB1079" s="30">
        <f t="shared" si="1966"/>
        <v>0</v>
      </c>
      <c r="EC1079" s="34">
        <f t="shared" si="1912"/>
        <v>369</v>
      </c>
      <c r="ED1079" s="29"/>
      <c r="EE1079" s="46">
        <f t="shared" si="1967"/>
        <v>0</v>
      </c>
      <c r="EF1079" s="32">
        <f t="shared" si="1913"/>
        <v>4769</v>
      </c>
      <c r="EG1079" s="61"/>
      <c r="EH1079" s="61">
        <f t="shared" si="1968"/>
        <v>0</v>
      </c>
      <c r="EI1079" s="61">
        <f t="shared" si="1914"/>
        <v>22617</v>
      </c>
      <c r="EJ1079" s="61"/>
      <c r="EK1079" s="61">
        <f t="shared" si="1930"/>
        <v>0</v>
      </c>
      <c r="EL1079" s="61">
        <f t="shared" si="1915"/>
        <v>21247</v>
      </c>
      <c r="EM1079" s="132">
        <f t="shared" si="1931"/>
        <v>282475.67781576002</v>
      </c>
    </row>
    <row r="1080" spans="1:143" s="35" customFormat="1" ht="11.25" customHeight="1" x14ac:dyDescent="0.25">
      <c r="A1080" s="130">
        <v>46183</v>
      </c>
      <c r="B1080" s="185">
        <v>46207</v>
      </c>
      <c r="C1080" s="215">
        <v>5018</v>
      </c>
      <c r="D1080" s="460"/>
      <c r="E1080" s="461"/>
      <c r="F1080" s="462"/>
      <c r="G1080" s="117"/>
      <c r="H1080" s="117"/>
      <c r="I1080" s="118">
        <f t="shared" si="1934"/>
        <v>0</v>
      </c>
      <c r="J1080" s="119">
        <f t="shared" si="1874"/>
        <v>266093</v>
      </c>
      <c r="K1080" s="117"/>
      <c r="L1080" s="118">
        <f t="shared" si="1935"/>
        <v>0</v>
      </c>
      <c r="M1080" s="119">
        <f t="shared" si="1983"/>
        <v>62000</v>
      </c>
      <c r="N1080" s="117"/>
      <c r="O1080" s="118">
        <f t="shared" si="1936"/>
        <v>0</v>
      </c>
      <c r="P1080" s="119">
        <f t="shared" si="1877"/>
        <v>260136</v>
      </c>
      <c r="Q1080" s="117"/>
      <c r="R1080" s="117">
        <f t="shared" si="1970"/>
        <v>0</v>
      </c>
      <c r="S1080" s="117">
        <f t="shared" si="1878"/>
        <v>150612</v>
      </c>
      <c r="T1080" s="117"/>
      <c r="U1080" s="117">
        <f t="shared" si="1937"/>
        <v>0</v>
      </c>
      <c r="V1080" s="117">
        <f t="shared" si="1940"/>
        <v>133035.6</v>
      </c>
      <c r="W1080" s="121"/>
      <c r="X1080" s="120">
        <f t="shared" si="1891"/>
        <v>0</v>
      </c>
      <c r="Y1080" s="117">
        <f t="shared" si="1941"/>
        <v>6245</v>
      </c>
      <c r="Z1080" s="117"/>
      <c r="AA1080" s="121">
        <f t="shared" si="1926"/>
        <v>0</v>
      </c>
      <c r="AB1080" s="117">
        <f t="shared" si="1942"/>
        <v>17897</v>
      </c>
      <c r="AC1080" s="117"/>
      <c r="AD1080" s="117">
        <f t="shared" si="1927"/>
        <v>0</v>
      </c>
      <c r="AE1080" s="117">
        <f t="shared" si="1943"/>
        <v>3738</v>
      </c>
      <c r="AF1080" s="117"/>
      <c r="AG1080" s="116">
        <f t="shared" si="1928"/>
        <v>0</v>
      </c>
      <c r="AH1080" s="123">
        <f t="shared" si="1944"/>
        <v>4534.5</v>
      </c>
      <c r="AI1080" s="117"/>
      <c r="AJ1080" s="121">
        <f t="shared" si="1977"/>
        <v>0</v>
      </c>
      <c r="AK1080" s="117">
        <f t="shared" si="1945"/>
        <v>22013</v>
      </c>
      <c r="AL1080" s="117"/>
      <c r="AM1080" s="121">
        <f t="shared" si="1929"/>
        <v>0</v>
      </c>
      <c r="AN1080" s="117">
        <f t="shared" si="1946"/>
        <v>8763.02</v>
      </c>
      <c r="AO1080" s="117"/>
      <c r="AP1080" s="121">
        <f t="shared" si="1892"/>
        <v>0</v>
      </c>
      <c r="AQ1080" s="117">
        <f t="shared" si="1947"/>
        <v>80645</v>
      </c>
      <c r="AR1080" s="117"/>
      <c r="AS1080" s="121">
        <f t="shared" si="1951"/>
        <v>0</v>
      </c>
      <c r="AT1080" s="117">
        <f t="shared" si="1948"/>
        <v>2020</v>
      </c>
      <c r="AU1080" s="117"/>
      <c r="AV1080" s="117">
        <f t="shared" si="1897"/>
        <v>0</v>
      </c>
      <c r="AW1080" s="122">
        <f t="shared" ref="AW1080:AW1143" si="1988">AW1079+AU1080-AV1080</f>
        <v>878.40000000000146</v>
      </c>
      <c r="AX1080" s="117"/>
      <c r="AY1080" s="117">
        <f t="shared" si="1969"/>
        <v>0</v>
      </c>
      <c r="AZ1080" s="117">
        <f t="shared" si="1890"/>
        <v>1152.0999999999999</v>
      </c>
      <c r="BA1080" s="117"/>
      <c r="BB1080" s="121">
        <f t="shared" si="1971"/>
        <v>0</v>
      </c>
      <c r="BC1080" s="117">
        <f t="shared" si="1972"/>
        <v>376.33999999999986</v>
      </c>
      <c r="BD1080" s="117"/>
      <c r="BE1080" s="121">
        <f t="shared" si="1887"/>
        <v>0</v>
      </c>
      <c r="BF1080" s="117">
        <f t="shared" si="1888"/>
        <v>3747.0200000000018</v>
      </c>
      <c r="BG1080" s="117"/>
      <c r="BH1080" s="121">
        <f t="shared" si="1978"/>
        <v>0</v>
      </c>
      <c r="BI1080" s="117">
        <f t="shared" si="1979"/>
        <v>24275.499999999982</v>
      </c>
      <c r="BJ1080" s="117"/>
      <c r="BK1080" s="121">
        <f t="shared" si="1952"/>
        <v>0</v>
      </c>
      <c r="BL1080" s="117">
        <f t="shared" si="1900"/>
        <v>3680.6000000000004</v>
      </c>
      <c r="BM1080" s="117"/>
      <c r="BN1080" s="121">
        <f t="shared" si="1901"/>
        <v>0</v>
      </c>
      <c r="BO1080" s="117">
        <f t="shared" si="1902"/>
        <v>2755.9000000000019</v>
      </c>
      <c r="BP1080" s="117">
        <v>9800</v>
      </c>
      <c r="BQ1080" s="121">
        <f t="shared" si="1985"/>
        <v>0</v>
      </c>
      <c r="BR1080" s="117">
        <f t="shared" si="1982"/>
        <v>113713.84999999999</v>
      </c>
      <c r="BS1080" s="117"/>
      <c r="BT1080" s="117">
        <f t="shared" si="1932"/>
        <v>0</v>
      </c>
      <c r="BU1080" s="117">
        <f t="shared" si="1980"/>
        <v>145207</v>
      </c>
      <c r="BV1080" s="117"/>
      <c r="BW1080" s="117">
        <f t="shared" si="1949"/>
        <v>0</v>
      </c>
      <c r="BX1080" s="117">
        <f t="shared" si="1938"/>
        <v>193618</v>
      </c>
      <c r="BY1080" s="117"/>
      <c r="BZ1080" s="117">
        <f t="shared" si="1933"/>
        <v>0</v>
      </c>
      <c r="CA1080" s="117">
        <f t="shared" si="1981"/>
        <v>40687</v>
      </c>
      <c r="CB1080" s="117"/>
      <c r="CC1080" s="117">
        <f t="shared" si="1939"/>
        <v>0</v>
      </c>
      <c r="CD1080" s="117">
        <f t="shared" si="1973"/>
        <v>39311.39</v>
      </c>
      <c r="CE1080" s="117"/>
      <c r="CF1080" s="117">
        <f t="shared" si="1975"/>
        <v>0</v>
      </c>
      <c r="CG1080" s="117">
        <f t="shared" si="1903"/>
        <v>3663.6999999999994</v>
      </c>
      <c r="CH1080" s="117"/>
      <c r="CI1080" s="117">
        <f t="shared" si="1953"/>
        <v>0</v>
      </c>
      <c r="CJ1080" s="117">
        <f t="shared" si="1920"/>
        <v>6757.8</v>
      </c>
      <c r="CK1080" s="117"/>
      <c r="CL1080" s="121">
        <f t="shared" si="1986"/>
        <v>0</v>
      </c>
      <c r="CM1080" s="123">
        <f t="shared" si="1904"/>
        <v>4847.4799999999996</v>
      </c>
      <c r="CN1080" s="117"/>
      <c r="CO1080" s="121">
        <f t="shared" si="1954"/>
        <v>0</v>
      </c>
      <c r="CP1080" s="123">
        <f t="shared" si="1905"/>
        <v>3955</v>
      </c>
      <c r="CQ1080" s="117"/>
      <c r="CR1080" s="121">
        <f t="shared" si="1955"/>
        <v>0</v>
      </c>
      <c r="CS1080" s="123">
        <f t="shared" si="1987"/>
        <v>5186</v>
      </c>
      <c r="CT1080" s="117"/>
      <c r="CU1080" s="121">
        <f t="shared" si="1956"/>
        <v>0</v>
      </c>
      <c r="CV1080" s="123">
        <f t="shared" si="1906"/>
        <v>6929</v>
      </c>
      <c r="CW1080" s="117"/>
      <c r="CX1080" s="117">
        <f t="shared" si="1984"/>
        <v>0</v>
      </c>
      <c r="CY1080" s="116">
        <f t="shared" si="1976"/>
        <v>176.95999999999822</v>
      </c>
      <c r="CZ1080" s="123"/>
      <c r="DA1080" s="117">
        <f t="shared" si="1957"/>
        <v>0</v>
      </c>
      <c r="DB1080" s="117">
        <f t="shared" si="1921"/>
        <v>48240</v>
      </c>
      <c r="DC1080" s="117"/>
      <c r="DD1080" s="117">
        <f t="shared" si="1958"/>
        <v>0</v>
      </c>
      <c r="DE1080" s="117">
        <f t="shared" si="1922"/>
        <v>95011</v>
      </c>
      <c r="DF1080" s="117"/>
      <c r="DG1080" s="120">
        <f t="shared" si="1959"/>
        <v>0</v>
      </c>
      <c r="DH1080" s="117">
        <f t="shared" si="1974"/>
        <v>439805</v>
      </c>
      <c r="DI1080" s="117"/>
      <c r="DJ1080" s="117">
        <f t="shared" si="1960"/>
        <v>0</v>
      </c>
      <c r="DK1080" s="117">
        <f t="shared" si="1907"/>
        <v>3768</v>
      </c>
      <c r="DL1080" s="211"/>
      <c r="DM1080" s="207">
        <f t="shared" si="1961"/>
        <v>0</v>
      </c>
      <c r="DN1080" s="125">
        <f t="shared" si="1896"/>
        <v>0</v>
      </c>
      <c r="DO1080" s="126"/>
      <c r="DP1080" s="127">
        <f t="shared" si="1962"/>
        <v>0</v>
      </c>
      <c r="DQ1080" s="128">
        <f t="shared" si="1908"/>
        <v>6819.5</v>
      </c>
      <c r="DR1080" s="126"/>
      <c r="DS1080" s="127">
        <f t="shared" si="1963"/>
        <v>0</v>
      </c>
      <c r="DT1080" s="128">
        <f t="shared" si="1909"/>
        <v>4846</v>
      </c>
      <c r="DU1080" s="126"/>
      <c r="DV1080" s="127">
        <f t="shared" si="1964"/>
        <v>0</v>
      </c>
      <c r="DW1080" s="128">
        <f t="shared" si="1910"/>
        <v>4835</v>
      </c>
      <c r="DX1080" s="126"/>
      <c r="DY1080" s="124">
        <f t="shared" si="1965"/>
        <v>0</v>
      </c>
      <c r="DZ1080" s="125">
        <f t="shared" si="1911"/>
        <v>523</v>
      </c>
      <c r="EA1080" s="124"/>
      <c r="EB1080" s="124">
        <f t="shared" si="1966"/>
        <v>0</v>
      </c>
      <c r="EC1080" s="129">
        <f t="shared" si="1912"/>
        <v>369</v>
      </c>
      <c r="ED1080" s="126"/>
      <c r="EE1080" s="127">
        <f t="shared" si="1967"/>
        <v>0</v>
      </c>
      <c r="EF1080" s="128">
        <f t="shared" si="1913"/>
        <v>4769</v>
      </c>
      <c r="EG1080" s="117"/>
      <c r="EH1080" s="117">
        <f t="shared" si="1968"/>
        <v>0</v>
      </c>
      <c r="EI1080" s="117">
        <f t="shared" si="1914"/>
        <v>22617</v>
      </c>
      <c r="EJ1080" s="117"/>
      <c r="EK1080" s="117">
        <f t="shared" si="1930"/>
        <v>0</v>
      </c>
      <c r="EL1080" s="117">
        <f t="shared" si="1915"/>
        <v>21247</v>
      </c>
      <c r="EM1080" s="131">
        <f t="shared" si="1931"/>
        <v>285687.34781576</v>
      </c>
    </row>
    <row r="1081" spans="1:143" s="36" customFormat="1" ht="11.25" customHeight="1" x14ac:dyDescent="0.25">
      <c r="A1081" s="130">
        <v>46183</v>
      </c>
      <c r="B1081" s="185">
        <v>46172</v>
      </c>
      <c r="C1081" s="172">
        <v>5004</v>
      </c>
      <c r="D1081" s="113"/>
      <c r="E1081" s="114"/>
      <c r="F1081" s="201"/>
      <c r="G1081" s="116"/>
      <c r="H1081" s="117"/>
      <c r="I1081" s="118">
        <f t="shared" ref="I1081:I1112" si="1989">IF(OR(D1081="NPC6ASZDB-RD015M",D1081="NPC06SZDB-OR050C",D1081="NPC6ASZDB-WT008M",D1081="NPC6ASZDB-WT018M",D1081="NPC6ASZDB-WT023M",D1081="NPC6ASZDB-WT024M",D1081="NPC6ASZDB-OR020M",D1081="NPC6ASZDB-RD006M",D1081="NPC6ASZDB-WT017M",D1081="NPC6ASZDB-GY750C",D1081="NPC6ASZDB-YL015M",D1081="NPC6ASZDB-BL004M ",D1081="NPC6ASZDB-WT016M",D1081="NPC06SZDB-BK006M",D1081="NPC06SZDB-BK007M",D1081="NPC6ASZDB-OR750C",D1081="NPC06SZDB-BK004M",D1081="NPC06SZDB-BL015M",D1081="NPC6ASZDB-BL013C",D1081="NPC6ASZDB-BL030C",D1081="NPC6ASZDB-GY009M",D1081="NPC06SZDB-BK002M",D1081="NPC6ASZDB-GY025C",D1081="NPC06SZDB-BK003M",D1081="NPC06SZDB-GY005M",D1081="NPC6ASZDB-RD020C",D1081="NPC06SZDB-YL040M",D1081="NPC6ASZDB-GY125C",D1081="NPC06SZDB-YL002M",D1081="NPC6ASZDB-WT100M",D1081="NPC6ASZDB-RD008M",D1081="NPC6ASZDB-YL009M",D1081="NPC6ASZDB-VT010M",D1081="NPC6ASZDB-OR007M",D1081="NPC6ASZDB-VT007M",D1081="NPC6ASZDB-BK007M",D1081="NPC6ASZDB-GY350C",D1081="NPC6ASZDB-YL350C",D1081="NPC6ASZDB-OR350C",D1081="NPC6ASZDB-VT350C",D1081="NPC6ASZDB-BL350C",D1081="NPC6ASZDB-RD350C",D1081="NPC6ASZDB-BK350C",D1081="NPC6ASZDB-VT003M",D1081="NPC6ASZDB-OR250C",D1081="NPC6ASZDB-VT250C",D1081="NPC6ASZDB-VT002M",D1081="NPC6ASZDB-VT050C",D1081="NPC6ASZDB-VT001M",D1081="NPC6ASZDB-VT150C",D1081="NPC6ASZDB-WT017C",D1081="NPC6ASZDB-RD030C",D1081="NPC6ASZDB-WT030C",D1081="NPC6ASZDB-OR020M",D1081="NPC6ASZDB-OR015M",D1081="NPC06SZDB-WT025C",D1081="NPC6ASZDB-WT013M",D1081="NPC6ASZDB-GY075C",D1081="NPC6ASZDB-BK075C",D1081="NPC6ASZDB-BK125C",D1081="NPC6ASZDB-GN250C",D1081="NPC6ASZDB-WT011M",D1081="NPC6ASZDB-WT014M",D1081="NPC6ASZDB-OR005M",D1081="NPC6ASZDB-GY006M",D1081="NPC6ASZDB-WT550C",D1081="NPC6ASZDB-WT650C",D1081="NPC6ASZDB-WT850C",D1081="NPC6ASZDB-WT950C",D1081="NPC6ASZDB-RD250C",D1081="NPC06SZDB-GY015C",D1081="NPC06SZDB-BL020C",D1081="NPC06SZDB-YL015C",D1081="NPC6ASZDB-BL012M",D1081="NPC6ASZDB-WT020C",D1081="NPC6ASZDB-BL008M",D1081="NPC6ASZDB-BL009M",D1081="NPC6ASZDB-WT022M",D1081="NPC6ASZDB-YL007M",D1081="NPC06SZDB-WT250C",D1081="NPC6ASZDB-BL007M",D1081="NPC6ASZDB-BK050C",D1081="NPC6ASZDB-BK025C",D1081="NPC6ASZDB-BL750C",D1081="NPC6ASZDB-OR010M",D1081="NPC06SZDB-RD015M",D1081="NPC6ASZDB-YL012M",D1081="NPC6ASZDB-YL020M",D1081="NPC6ASZDB-YL030M",D1081="NPC6ASZDB-RD050C",D1081="NPC06SZDB-BL050C",D1081="NPC06SZDB-RD050C",D1081="NPC06SZDB-YL050C",D1081="NPC06SZDB-YL003M",D1081="NPC06SZDB-GN002M",D1081="NPC6ASZDB-RD010M",D1081="NPC6ASZDB-GY450C",D1081="NPC6ASZDB-WT006M",D1081="NPC6ASZDB-BL250C",D1081="NPC6ASZDB-GY050C",D1081="NPC6ASZDB-YL250C",D1081="NPC6ASZDB-YL008M",D1081="NPC06SZDB-YL010M",D1081="NPC6ASZDB-GY008M",D1081="NPC06SZDB-RD005M",D1081="NPC6ASZDB-BL050C",D1081="NPC6ASZDB-WT450C",D1081="NPC6ASZDB-OR050C",D1081="NPC06SZDB-GN010M",D1081="NPC06SZDB-RD010M",D1081="NPC06SZDB-BL010M",D1081="NPC6ASZDB-GY050C",D1081="NPC6ASZDB-YL025C",D1081="NPC6ASZDB-BK250C",D1081="NPC6ASZDB-BK004M",D1081="NPC6ASZDB-YL006M",D1081="NPC06SZDB-WT007M",D1081="NPC6ASZDB-BL015M",D1081="NPC6ASZDB-BL020M",D1081="NPC6ASZDB-GN010M",D1081="NPC6ASZDB-GN015M",D1081="NPC6ASZDB-GY250C",D1081="NPC6ASZDB-BK030M",D1081="NPC06SZDB-GY003M",D1081="NPC06SZDB-BL150C",D1081="NPC6ASZDB-BK013M",D1081="NPC6ASZDB-OR150C",D1081="NPC6ASZDB-GY007M",D1081="NPC6ASZDB-BK750C",D1081="NPC06SZDB-GN003M",D1081="NPC06SZDB-BK150C",D1081="NPC06SZDB-BK001M",D1081="NPC6ASZDB-RD007M",D1081="NPC6ASZDB-RD010M",D1081="NPC06SZDB-GY006M",D1081="NPC06SZDB-GY015M",D1081="NPC06SZDB-BK050C",D1081="NPC6ASZDB-BL010M",D1081="NPC6ASZDB-GN025C",D1081="NPC6ASZDB-WT009M",D1081="NPC6ASZDB-OR004M",D1081="NPC6ASZDB-WT075C",D1081="NPC6ASZDB-WT175C",D1081="NPC06SZDB-GY001M",D1081="NPC06SZDB-GY002M",D1081="NPC6ASZDB-WT125C",D1081="NPC6ASZDB-WT225C",D1081="NPC6ASZDB-WT275C",D1081="NPC6ASZDB-GY015M",D1081="NPC6ASZDB-RD001M",D1081="NPC6ASZDB-RD005M",D1081="NPC6ASZDB-WT025C",D1081="NPC6ASZDB-YL001M",D1081="NPC6ASZDB-YL005M",D1081="NPC06SZDB-GY010M",D1081="NPC06SZDB-YL005M",D1081="NPC06SZDB-YL001M",D1081="NPC6ASZDB-BK150C",D1081="NPC6ASZDB-BL030M",D1081="NPC6ASZDB-GY003M",D1081="NPC6ASZDB-YL050C",D1081="NPC6ASZDB-YL010M",D1081="NPC6ASZDB-OR010M",D1081="NPC06SZDB-YL150C",D1081="NPC6ASZDB-OR005M",D1081="NPC06SZDB-OR002M",D1081="NPC6ASZDB-RD150C",D1081="NPC6ASZDB-WT025M",D1081="NPC6ASZDB-WT150C",D1081="NPC6ASZDB-WT012M",D1081="NPC6ASZDB-WT250C",D1081="NPC6ASZDB-WT350C",D1081="NPC6ASZDB-YL002M",D1081="NPC6ASZDB-BL150C",D1081="NPC6ASZDB-WT015M",D1081="NPC6ASZDB-YL150C",D1081="NPC6ASZDB-YL003M",D1081="NPC6ASZDB-WT750C",D1081="NPC6ASZDB-GN050C",D1081="NPC6ASZDB-WT008M",D1081="NPC06SZDB-OR010M",D1081="NPC6ASZDB-GY150C",D1081="NPC6ASZDB-GN150C",D1081="NPC6ASZDB-OR001M",D1081="NPC6ASZDB-OR002M",D1081="NPC6ASZDB-OR003M",D1081="NPC06SZDB-RD002M",D1081="NPC06SZDB-RD150C",D1081="NPC6ASZDB-BK015M",D1081="NPC06SZDB-GN001M",D1081="NPC06SZDB-GN150C",D1081="NPC06SZDB-WT030M",D1081="NPC06SZDB-WT750C",D1081="NPC06SZDB-WT015M",D1081="NPC6ASZDB-WT030M",D1081="NPC06SZDB-RD001M",D1081="NPC06SZDB-RD003M",D1081="NPC06SZDB-OR003M",D1081="NPC06SZDB-OR001M",D1081="NPC06SZDB-BL001M",D1081="NPC06SZDB-BL003M",D1081="NPC06SZDB-WT150C",D1081="NPC06SZDB-BL002M",D1081="NPC6ASZDB-WT050C",D1081="NPC06SZDB-WT050C",D1081="NPC06SZDB-WT001M",D1081="NPC06SZDB-WT002M",D1081="NPC06SZDB-WT003M",D1081="NPC06SZDB-WT004M",D1081="NPC06SZDB-WT005M",D1081="NPC06SZDB-WT010M",D1081="NPC06SZDB-WT020M",D1081=1711815,D1081="NPC6ASZDB-GN001M",D1081="NPC6ASZDB-GN002M",D1081="NPC6ASZDB-GN003M",D1081="NPC6ASZDB-GN004M",D1081="NPC6ASZDB-GN005M",D1081="NPC6ASZDB-GN020M",D1081="NPC6ASZDB-GN030M",D1081="NPC6ASZDB-WT001M",D1081="NPC6ASZDB-WT002M",D1081="NPC6ASZDB-WT003M",D1081="NPC6ASZDB-WT004M",D1081="NPC6ASZDB-WT006M",D1081="NPC6ASZDB-WT007M",D1081="NPC6ASZDB-WT004M",D1081="NPC6ASZDB-WT005M",D1081="NPC6ASZDB-WT010M",D1081="NPC6ASZDB-WT020M",D1081="NPC6ASZDB-RD002M",D1081="NPC6ASZDB-RD003M",D1081="NPC6ASZDB-RD020M",D1081="NPC6ASZDB-GY001M",D1081="NPC6ASZDB-GY002M",D1081="NPC6ASZDB-GY003M",D1081="NPC6ASZDB-GY004M",D1081="NPC6ASZDB-GY005M",D1081="NPC6ASZDB-GY010M",D1081="NPC6ASZDB-GY020M",D1081="NPC6ASZDB-GY025M",D1081="NPC6ASZDB-GY030M",D1081="NPC6ASZDB-BL001M",D1081="NPC6ASZDB-BL002M",D1081="NPC6ASZDB-BL003M",D1081="NPC6ASZDB-BL004M",D1081="NPC6ASZDB-BL005M",D1081="NPC6ASZDB-BL010M",D1081="NPC6ASZDB-BK001M",D1081="NPC6ASZDB-BK002M",D1081="NPC6ASZDB-BK003M",D1081="NPC6ASZDB-BK005M",D1081="NPC6ASZDB-BK010M",D1081="NPC6ASZDB-BK020M",),E1081*2,0)</f>
        <v>0</v>
      </c>
      <c r="J1081" s="119">
        <f t="shared" ref="J1081:J1120" si="1990">J1080+H1081-I1081</f>
        <v>266093</v>
      </c>
      <c r="K1081" s="117"/>
      <c r="L1081" s="118">
        <f t="shared" ref="L1081:L1112" si="1991">IF(OR(D1081="NPC6ASZDB-RD015M",D1081="NPC6ASZDB-GN750C",D1081="NPC6ASZDB-WT035M",D1081="NPC6ASZDB-WT028M ",D1081="NPC6ASZDB-WT019M",D1081="NPC06SZDB-GN050C",D1081="NPC06SZDB-OR050C",D1081="NPC6ASZDB-WT018M",D1081="NPC6ASZDB-WT023M",D1081="NPC6ASZDB-WT024M",D1081="NPC6ASZDB-OR020M",D1081="NPC6ASZDB-RD006M",D1081="NPC6ASZDB-WT017M",D1081="NPC6ASZDB-GY750C",D1081="NPC6ASZDB-YL015M",D1081="NPC6ASZDB-BL004M ",D1081="NPC6ASZDB-WT016M",D1081="NPC06SZDB-BK006M",D1081="NPC06SZDB-BK007M",D1081="NPC6ASZDB-OR750C",D1081="NPC06SZDB-BK004M",D1081="NPC06SZDB-BL015M",D1081="NPC6ASZDB-BL013C",D1081="NPC6ASZDB-BL030C",D1081="NPC6ASZDB-GY009M",D1081="NPC06SZDB-BK002M",D1081="NPC6ASZDB-GY025C",D1081="NPC06SZDB-BK003M",D1081="NPC06SZDB-GY005M",D1081="NPC6ASZDB-RD020C",D1081="NPC06SZDB-YL040M",D1081="NPC6ASZDB-GY125C",D1081="NPC06SZDB-YL002M",D1081="NPC6ASZDB-WT100M",D1081="NPC6ASZDB-RD008M",D1081="NPC6ASZDB-YL009M",D1081="NPC6ASZDB-VT010M",D1081="NPC6ASZDB-OR007M",D1081="NPC6ASZDB-VT007M",D1081="NPC6ASZDB-BK007M",D1081="NPC6ASZDB-GY350C",D1081="NPC6ASZDB-YL350C",D1081="NPC6ASZDB-OR350C",D1081="NPC6ASZDB-VT350C",D1081="NPC6ASZDB-BL350C",D1081="NPC6ASZDB-RD350C",D1081="NPC6ASZDB-BK350C",D1081="NPC6ASZDB-VT003M",D1081="NPC6ASZDB-OR250C",D1081="NPC6ASZDB-VT250C",D1081="NPC6ASZDB-VT002M",D1081="NPC6ASZDB-VT050C",D1081="NPC6ASZDB-VT001M",D1081="NPC6ASZDB-VT150C",D1081="NPC6ASZDB-WT017C",D1081="NPC6ASZDB-RD030C",D1081="NPC6ASZDB-WT030C",D1081="NPC6ASZDB-OR020M",D1081="NPC6ASZDB-OR015M",D1081="NPC06SZDB-WT025C",D1081="NPC6ASZDB-WT013M",D1081="NPC6ASZDB-GY075C",D1081="NPC6ASZDB-BK075C",D1081="NPC6ASZDB-BK125C",D1081="NPC6ASZDB-GN250C",D1081="NPC6ASZDB-WT011M",D1081="NPC6ASZDB-WT014M",D1081="NPC6ASZDB-OR005M",D1081="NPC6ASZDB-GY006M",D1081="NPC6ASZDB-WT550C",D1081="NPC6ASZDB-WT650C",D1081="NPC6ASZDB-WT850C",D1081="NPC6ASZDB-WT950C",D1081="NPC6ASZDB-RD250C",D1081="NPC06SZDB-GY015C",D1081="NPC06SZDB-BL020C",D1081="NPC06SZDB-YL015C",D1081="NPC6ASZDB-BL012M",D1081="NPC6ASZDB-WT020C",D1081="NPC6ASZDB-BL008M",D1081="NPC6ASZDB-BL009M",D1081="NPC6ASZDB-WT022M",D1081="NPC6ASZDB-YL007M",D1081="NPC06SZDB-WT250C",D1081="NPC6ASZDB-BL007M",D1081="NPC6ASZDB-BK050C",D1081="NPC6ASZDB-BK025C",D1081="NPC6ASZDB-BL750C",D1081="NPC6ASZDB-OR010M",D1081="NPC06SZDB-RD015M",D1081="NPC6ASZDB-YL012M",D1081="NPC6ASZDB-YL030M",D1081="NPC6ASZDB-YL020M",D1081="NPC6ASZDB-RD050C",D1081="NPC06SZDB-BL050C",D1081="NPC06SZDB-RD050C",D1081="NPC06SZDB-YL050C",D1081="NPC06SZDB-YL003M",D1081="NPC06SZDB-GN002M",D1081="NPC6ASZDB-RD010M",D1081="NPC6ASZDB-GY450C",D1081="NPC6ASZDB-WT006M",D1081="NPC6ASZDB-BL250C",D1081="NPC6ASZDB-GY050C",D1081="NPC6ASZDB-YL250C",D1081="NPC6ASZDB-YL008M",D1081="NPC06SZDB-YL010M",D1081="NPC6ASZDB-GY008M",D1081="NPC06SZDB-RD005M",D1081="NPC6ASZDB-BL050C",D1081="NPC6ASZDB-WT450C",D1081="NPC6ASZDB-OR050C",D1081="NPC06SZDB-GN010M",D1081="NPC06SZDB-RD010M",D1081="NPC06SZDB-BL010M",D1081="NPC6ASZDB-GY050C",D1081="NPC6ASZDB-YL025C",D1081="NPC6ASZDB-BK250C",D1081="NPC6ASZDB-BK004M",D1081="NPC6ASZDB-YL006M",D1081="NPC06SZDB-WT007M",D1081="NPC6ASZDB-BL015M",D1081="NPC6ASZDB-BL020M",D1081="NPC6ASZDB-GN010M",D1081="NPC6ASZDB-GN015M",D1081="NPC6ASZDB-GY250C",D1081="NPC6ASZDB-BK030M",D1081="NPC06SZDB-GY003M",D1081="NPC06SZDB-BL150C",D1081="NPC6ASZDB-BK013M",D1081="NPC6ASZDB-OR150C",D1081="NPC6ASZDB-GY007M",D1081="NPC6ASZDB-BK750C",D1081="NPC06SZDB-GN003M",D1081="NPC06SZDB-BK150C",D1081="NPC06SZDB-BK001M",D1081="NPC6ASZDB-RD007M",D1081="NPC6ASZDB-RD010M",D1081="NPC06SZDB-GY006M",D1081="NPC06SZDB-GY015M",D1081="NPC06SZDB-BK050C",D1081="NPC6ASZDB-GN025C",D1081="NPC6ASZDB-WT009M",D1081="NPC6ASZDB-OR004M",D1081="NPC6ASZDB-WT075C",D1081="NPC6ASZDB-WT175C",D1081="NPC06SZDB-GY001M",D1081="NPC06SZDB-GY002M",D1081="NPC6ASZDB-WT125C",D1081="NPC6ASZDB-WT225C",D1081="NPC6ASZDB-WT275C",D1081="NPC6ASZDB-GY015M",D1081="NPC6ASZDB-RD001M",D1081="NPC6ASZDB-RD005M",D1081="NPC6ASZDB-WT025C",D1081="NPC6ASZDB-YL001M",D1081="NPC6ASZDB-YL005M",D1081="NPC06SZDB-GY010M",D1081="NPC06SZDB-YL005M",D1081="NPC06SZDB-YL001M",D1081="NPC6ASZDB-BK150C",D1081="NPC6ASZDB-BL030M",D1081="NPC6ASZDB-YL050C",D1081="NPC6ASZDB-YL010M",D1081="NPC6ASZDB-OR010M",D1081="NPC06SZDB-YL150C",D1081="NPC6ASZDB-OR005M",D1081="NPC06SZDB-OR002M",D1081="NPC6ASZDB-RD150C",D1081="NPC6ASZDB-WT025M",D1081="NPC6ASZDB-WT150C",D1081="NPC6ASZDB-WT012M",D1081="NPC6ASZDB-WT250C",D1081="NPC6ASZDB-WT350C",D1081="NPC6ASZDB-YL002M",D1081="NPC6ASZDB-BL150C",D1081="NPC6ASZDB-WT015M",D1081="NPC6ASZDB-YL150C",D1081="NPC6ASZDB-YL003M",D1081="NPC6ASZDB-WT750C",D1081="NPC6ASZDB-GN050C",D1081="NPC6ASZDB-WT008M",D1081="NPC06SZDB-OR010M",D1081="NPC6ASZDB-GY150C",D1081="NPC6ASZDB-GN150C",D1081="NPC6ASZDB-OR001M",D1081="NPC6ASZDB-OR002M",D1081="NPC6ASZDB-OR003M",D1081="NPC06SZDB-RD002M",D1081="NPC06SZDB-RD150C",D1081="NPC6ASZDB-BK015M",D1081="NPC06SZDB-GN001M",D1081="NPC06SZDB-GN150C",D1081="NPC06SZDB-WT030M",D1081="NPC06SZDB-WT750C",D1081="NPC06SZDB-WT015M",D1081="NPC6ASZDB-WT030M",D1081="NPC06SZDB-RD001M",D1081="NPC06SZDB-RD003M",D1081="NPC06SZDB-OR003M",D1081="NPC06SZDB-OR001M",D1081="NPC06SZDB-BL001M",D1081="NPC06SZDB-BL003M",D1081="NPC06SZDB-WT150C",D1081="NPC06SZDB-BL002M",D1081="NPC6ASZDB-WT050C",D1081="NPC06SZDB-WT050C",D1081="NPC06SZDB-WT001M",D1081="NPC06SZDB-WT002M",D1081="NPC06SZDB-WT003M",D1081="NPC06SZDB-WT004M",D1081="NPC06SZDB-WT005M",D1081="NPC06SZDB-WT010M",D1081="NPC06SZDB-WT020M",D1081="NPC6ASZDB-GN001M",D1081="NPC6ASZDB-GN002M",D1081="NPC6ASZDB-GN003M",D1081="NPC6ASZDB-GN004M",D1081="NPC6ASZDB-GN005M",D1081="NPC6ASZDB-GN020M",D1081="NPC6ASZDB-GN030M",D1081="NPC6ASZDB-WT001M",D1081="NPC6ASZDB-WT002M",D1081="NPC6ASZDB-WT003M",D1081="NPC6ASZDB-WT004M",D1081="NPC6ASZDB-WT005M",D1081="NPC6ASZDB-WT006M",D1081="NPC6ASZDB-WT007M",D1081="NPC6ASZDB-WT010M",D1081="NPC6ASZDB-WT020M",D1081="NPC6ASZDB-RD002M",D1081="NPC6ASZDB-RD003M",D1081="NPC6ASZDB-RD020M",D1081="NPC6ASZDB-GY001M",D1081="NPC6ASZDB-GY002M",D1081="NPC6ASZDB-GY003M",D1081="NPC6ASZDB-GY004M",D1081="NPC6ASZDB-GY005M",D1081="NPC6ASZDB-GY010M",D1081="NPC6ASZDB-GY020M",D1081="NPC6ASZDB-GY025M",D1081="NPC6ASZDB-GY030M",D1081="NPC6ASZDB-BL001M",D1081="NPC6ASZDB-BL002M",D1081="NPC6ASZDB-BL003M",D1081="NPC6ASZDB-BL004M",D1081="NPC6ASZDB-BL005M",D1081="NPC6ASZDB-BL010M",D1081="NPC6ASZDB-BK001M",D1081="NPC6ASZDB-BK002M",D1081="NPC6ASZDB-BK003M",D1081="NPC6ASZDB-BK005M",D1081="NPC6ASZDB-BK010M",D1081="NPC6ASZDB-BK020M",),E1081*2,0)</f>
        <v>0</v>
      </c>
      <c r="M1081" s="119">
        <f t="shared" si="1983"/>
        <v>62000</v>
      </c>
      <c r="N1081" s="117"/>
      <c r="O1081" s="118">
        <f t="shared" ref="O1081:O1112" si="1992">IF(OR(D1081="NPC6ASZDB-WT019M",D1081="NPC6ASZDB-RD015M",D1081="NPC06SZDB-BK006M",D1081="NPC06SZDB-BK007M",D1081="NPC6ASZDB-OR750C",D1081="NPC06SZDB-BK004M",D1081="NPC06SZDB-BL015M",D1081="NPC6ASZDB-BL013C",D1081="NPC6ASZDB-BL030C",D1081="NPC6ASZDB-GY009M",D1081="NPC06SZDB-BK002M",D1081="NPC6ASZDB-GY025C",D1081="NPC06SZDB-BK003M",D1081="NPC06SZDB-GY005M",D1081="NPC6ASZDB-RD020C",D1081="NPC06SZDB-YL040M",D1081="NPC6ASZDB-GY125C",D1081="NPC06SZDB-YL002M",D1081="NPC6ASZDB-WT100M",D1081="NPC6ASZDB-RD008M",D1081="NPC6ASZDB-YL009M",D1081="NPC6ASZDB-VT010M",D1081="NPC6ASZDB-OR007M",D1081="NPC6ASZDB-VT007M",D1081="NPC6ASZDB-BK007M",D1081="NPC6ASZDB-GY350C",D1081="NPC6ASZDB-YL350C",D1081="NPC6ASZDB-OR350C",D1081="NPC6ASZDB-VT350C",D1081="NPC6ASZDB-BL350C",D1081="NPC6ASZDB-RD350C",D1081="NPC6ASZDB-BK350C",D1081="NPC6ASZDB-VT003M",D1081="NPC6ASZDB-OR250C",D1081="NPC6ASZDB-VT250C",D1081="NPC6ASZDB-VT002M",D1081="NPC6ASZDB-VT050C",D1081="NPC6ASZDB-VT001M",D1081="NPC6ASZDB-VT150C",D1081="NPC6ASZDB-WT017C",D1081="NPC6ASZDB-RD030C",D1081="NPC6ASZDB-WT030C",D1081="NPC6ASZDB-OR020M",D1081="NPC6ASZDB-OR020M",D1081="NPC6ASZDB-OR015M",D1081="NPC06SZDB-WT025C",D1081="NPC6ASZDB-WT013M",D1081="NPC6ASZDB-BK175C",D1081="NPC6ASZDB-GY075C",D1081="NPC6ASZDB-BK075C",D1081="NPC6ASZDB-BK125C",D1081="NPC6ASZDB-GN250C",D1081="NPC6ASZDB-WT011M",D1081="NPC6ASZDB-WT014M",D1081="NPC6ASZDB-OR005M",D1081="NPC6ASZDB-GY006M",D1081="NPC6ASZDB-WT550C",D1081="NPC6ASZDB-WT650C",D1081="NPC6ASZDB-WT850C",D1081="NPC6ASZDB-WT950C",D1081="NPC6ASZDB-RD250C",D1081="NPC06SZDB-GY015C",D1081="NPC06SZDB-BL020C",D1081="NPC06SZDB-YL015C",D1081="NPC6ASZDB-BL012M",D1081="NPC6ASZDB-WT020C",D1081="NPC6ASZDB-BL008M",D1081="NPC6ASZDB-BL009M",D1081="NPC6ASZDB-WT022M",D1081="NPC6ASZDB-YL007M",D1081="NPC06SZDB-WT250C",D1081="NPC6ASZDB-BL007M",D1081="NPC6ASZDB-BK050C",D1081="NPC6ASZDB-BK025C",D1081="NPC6ASZDB-BL750C",D1081="NPC6ASZDB-OR010M",D1081="NPC06SZDB-RD015M",D1081="NPC6ASZDB-YL012M",D1081="NPC6ASZDB-YL030M",D1081="NPC6ASZDB-YL020M",D1081="NPC6ASZDB-RD050C",D1081="NPC06SZDB-BL050C",D1081="NPC06SZDB-RD050C",D1081="NPC06SZDB-YL050C",D1081="NPC06SZDB-YL003M",D1081="NPC06SZDB-GN002M",D1081="NPC6ASZDB-RD010M",D1081="NPC6ASZDB-GY450C",D1081="NPC6ASZDB-GY450C",D1081="NPC6ASZDB-BL250C",D1081="NPC6ASZDB-GY050C",D1081="NPC6ASZDB-YL250C",D1081="NPC6ASZDB-YL008M",D1081="NPC06SZDB-YL010M",D1081="NPC6ASZDB-GY008M",D1081="NPC06SZDB-RD005M",D1081="NPC6ASZDB-BL050C",D1081="NPC6ASZDB-WT450C",D1081="NPC6ASZDB-OR050C",D1081="NPC06SZDB-GN010M",D1081="NPC06SZDB-RD010M",D1081="NPC06SZDB-BL010M",D1081="NPC6ASZDB-GY050C",D1081="NPC6ASZDB-YL025C",D1081="NPC6ASZDB-BK250C",D1081="NPC6ASZDB-BK004M",D1081="NPC6ASZDB-YL006M",D1081="NPC06SZDB-WT007M",D1081="NPC6ASZDB-BL015M",D1081="NPC6ASZDB-BL020M",D1081="NPC6ASZDB-GN010M",D1081="NPC6ASZDB-GN015M",D1081="NPC6ASZDB-GY250C",D1081="NPC6ASZDB-BK030M",D1081="NPC06SZDB-GY003M",D1081="NPC06SZDB-BL150C",D1081="NPC6ASZDB-BK013M",D1081="NPC6ASZDB-OR150C",D1081="NPC6ASZDB-GY007M",D1081="NPC6ASZDB-BK750C",D1081="NPC06SZDB-GN003M",D1081="NPC06SZDB-BK150C",D1081="NPC06SZDB-BK001M",D1081="NPC6ASZDB-RD007M",D1081="NPC6ASZDB-RD010M",D1081="NPC06SZDB-GY006M",D1081="NPC06SZDB-GY015M",D1081="NPC06SZDB-BK050C",D1081="NPC6ASZDB-GN025C",D1081="NPC6ASZDB-WT009M",D1081="NPC6ASZDB-OR004M",D1081="NPC6ASZDB-WT075C",D1081="NPC6ASZDB-WT175C",D1081="NPC06SZDB-GY001M",D1081="NPC06SZDB-GY002M",D1081="NPC6ASZDB-WT125C",D1081="NPC6ASZDB-WT225C",D1081="NPC6ASZDB-WT275C",D1081="NPC6ASZDB-GY015M",D1081="NPC6ASZDB-RD001M",D1081="NPC6ASZDB-RD005M",D1081="NPC6ASZDB-WT025C",D1081="NPC6ASZDB-YL001M",D1081="NPC6ASZDB-YL005M",D1081="NPC06SZDB-GY010M",D1081="NPC06SZDB-YL005M",D1081="NPC06SZDB-YL001M",D1081="NPC6ASZDB-BK150C",D1081="NPC6ASZDB-BL030M",D1081="NPC6ASZDB-YL050C",D1081="NPC6ASZDB-YL010M",D1081=1711167,D1081="NPC6ASZDB-OR010M",D1081="NPC06SZDB-YL150C",D1081="NPC6ASZDB-OR005M",D1081="NPC06SZDB-OR002M",D1081="NPC6ASZDB-RD150C",D1081="NPC6ASZDB-WT025M",D1081="NPC6ASZDB-WT150C",D1081="NPC6ASZDB-WT250C",D1081="NPC6ASZDB-WT350C",D1081="NPC6ASZDB-YL002M",D1081="NPC6ASZDB-WT012M",D1081="NPC6ASZDB-BL150C",D1081="NPC6ASZDB-WT015M",D1081="NPC6ASZDB-YL150C",D1081="NPC6ASZDB-YL003M",D1081="NPC6ASZDB-WT750C",D1081="NPC6ASZDB-GN050C",D1081="NPC6ASZDB-WT008M",D1081="NPC06SZDB-OR010M",D1081="NPC6ASZDB-GY150C",D1081="NPC6ASZDB-GN150C",D1081="NPC6ASZDB-OR001M",D1081="NPC6ASZDB-OR002M",D1081="NPC6ASZDB-OR003M",D1081="NPC06SZDB-RD002M",D1081="NPC06SZDB-RD150C",D1081="NPC6ASZDB-BK015M",D1081="NPC06SZDB-GN001M",D1081="NPC06SZDB-GN150C",D1081="NPC06SZDB-WT030M",D1081="NPC06SZDB-WT750C",D1081="NPC06SZDB-WT015M",D1081="NPC6ASZDB-WT030M",D1081="NPC06SZDB-RD001M",D1081="NPC06SZDB-RD003M",D1081="NPC06SZDB-OR003M",D1081="NPC06SZDB-OR001M",D1081="NPC06SZDB-BL001M",D1081="NPC06SZDB-BL003M",D1081="NPC06SZDB-WT150C",D1081="NPC06SZDB-BL002M",D1081="NPC6ASZDB-WT050C",D1081="NPC06SZDB-WT050C",D1081="NPC06SZDB-WT001M",D1081="NPC06SZDB-WT002M",D1081="NPC06SZDB-WT003M",D1081="NPC06SZDB-WT004M",D1081="NPC06SZDB-WT005M",D1081="NPC06SZDB-WT020M",D1081="NPC6ASZDB-GN001M",D1081="NPC6ASZDB-GN002M",D1081="NPC6ASZDB-GN003M",D1081="NPC6ASZDB-GN004M",D1081="NPC6ASZDB-GN005M",D1081="NPC6ASZDB-GN020M",D1081="NPC06SZDB-WT010M",D1081="NPC6ASZDB-GN030M",D1081=1711091,D1081=1711093,D1081=1711815,D1081=1711094,D1081=1711095,D1081=1711098,D1081=2153215,D1081=1711096,D1081=1711097,D1081=1711027,D1081=2153463,D1081=1711911,D1081="NPC6ASZDB-WT001M",D1081="NPC6ASZDB-WT002M",D1081="NPC6ASZDB-WT003M",D1081="NPC6ASZDB-WT004M",D1081="NPC6ASZDB-WT005M",D1081="NPC6ASZDB-WT006M",D1081="NPC6ASZDB-WT007M",D1081="NPC6ASZDB-WT010M",D1081="NPC6ASZDB-WT020M",D1081="NPC6ASZDB-RD002M",D1081="NPC6ASZDB-RD003M",D1081="NPC6ASZDB-RD020M",D1081="NPC6ASZDB-GY001M",D1081="NPC6ASZDB-GY002M",D1081="NPC6ASZDB-GY003M",D1081="NPC6ASZDB-GY004M",D1081="NPC6ASZDB-GY005M",D1081="NPC6ASZDB-GY010M",D1081="NPC6ASZDB-GY020M",D1081="NPC6ASZDB-GY025M",D1081="NPC6ASZDB-GY030M",D1081="NPC6ASZDB-BL001M",D1081="NPC6ASZDB-BL002M",D1081="NPC6ASZDB-BL003M",D1081="NPC6ASZDB-BL004M",D1081="NPC6ASZDB-BL005M",D1081="NPC6ASZDB-BL010M",D1081="NPC6ASZDB-BK001M",D1081="NPC6ASZDB-BK002M",D1081="NPC6ASZDB-BK003M",D1081="NPC6ASZDB-BK005M",D1081="NPC6ASZDB-BK010M",D1081="NPC6ASZDB-BK020M",D1081=1711171),E1081*2,0)</f>
        <v>0</v>
      </c>
      <c r="P1081" s="119">
        <f t="shared" ref="P1081:P1120" si="1993">P1080+N1081-O1081</f>
        <v>260136</v>
      </c>
      <c r="Q1081" s="117"/>
      <c r="R1081" s="117">
        <f t="shared" si="1970"/>
        <v>0</v>
      </c>
      <c r="S1081" s="117">
        <f t="shared" ref="S1081:S1120" si="1994">S1080+Q1081-R1081</f>
        <v>150612</v>
      </c>
      <c r="T1081" s="117"/>
      <c r="U1081" s="117">
        <f t="shared" si="1937"/>
        <v>0</v>
      </c>
      <c r="V1081" s="117">
        <f t="shared" si="1940"/>
        <v>133035.6</v>
      </c>
      <c r="W1081" s="121"/>
      <c r="X1081" s="120">
        <f t="shared" si="1891"/>
        <v>0</v>
      </c>
      <c r="Y1081" s="117">
        <f t="shared" si="1941"/>
        <v>6245</v>
      </c>
      <c r="Z1081" s="117"/>
      <c r="AA1081" s="121">
        <f t="shared" si="1926"/>
        <v>0</v>
      </c>
      <c r="AB1081" s="117">
        <f t="shared" si="1942"/>
        <v>17897</v>
      </c>
      <c r="AC1081" s="117"/>
      <c r="AD1081" s="117">
        <f t="shared" si="1927"/>
        <v>0</v>
      </c>
      <c r="AE1081" s="117">
        <f t="shared" si="1943"/>
        <v>3738</v>
      </c>
      <c r="AF1081" s="117"/>
      <c r="AG1081" s="116">
        <f t="shared" si="1928"/>
        <v>0</v>
      </c>
      <c r="AH1081" s="123">
        <f t="shared" si="1944"/>
        <v>4534.5</v>
      </c>
      <c r="AI1081" s="117"/>
      <c r="AJ1081" s="121">
        <f t="shared" si="1977"/>
        <v>0</v>
      </c>
      <c r="AK1081" s="117">
        <f t="shared" si="1945"/>
        <v>22013</v>
      </c>
      <c r="AL1081" s="117"/>
      <c r="AM1081" s="121">
        <f t="shared" si="1929"/>
        <v>0</v>
      </c>
      <c r="AN1081" s="117">
        <f t="shared" si="1946"/>
        <v>8763.02</v>
      </c>
      <c r="AO1081" s="117"/>
      <c r="AP1081" s="121">
        <f t="shared" si="1892"/>
        <v>0</v>
      </c>
      <c r="AQ1081" s="117">
        <f t="shared" si="1947"/>
        <v>80645</v>
      </c>
      <c r="AR1081" s="117"/>
      <c r="AS1081" s="121">
        <f t="shared" si="1951"/>
        <v>0</v>
      </c>
      <c r="AT1081" s="117">
        <f t="shared" si="1948"/>
        <v>2020</v>
      </c>
      <c r="AU1081" s="117"/>
      <c r="AV1081" s="117">
        <f t="shared" si="1897"/>
        <v>0</v>
      </c>
      <c r="AW1081" s="122">
        <f t="shared" si="1988"/>
        <v>878.40000000000146</v>
      </c>
      <c r="AX1081" s="117"/>
      <c r="AY1081" s="117">
        <f t="shared" si="1969"/>
        <v>0</v>
      </c>
      <c r="AZ1081" s="117">
        <f t="shared" si="1890"/>
        <v>1152.0999999999999</v>
      </c>
      <c r="BA1081" s="117"/>
      <c r="BB1081" s="121">
        <f t="shared" si="1971"/>
        <v>0</v>
      </c>
      <c r="BC1081" s="117">
        <f t="shared" si="1972"/>
        <v>376.33999999999986</v>
      </c>
      <c r="BD1081" s="117"/>
      <c r="BE1081" s="121">
        <f t="shared" si="1887"/>
        <v>0</v>
      </c>
      <c r="BF1081" s="117">
        <f t="shared" si="1888"/>
        <v>3747.0200000000018</v>
      </c>
      <c r="BG1081" s="117"/>
      <c r="BH1081" s="121">
        <f t="shared" si="1978"/>
        <v>0</v>
      </c>
      <c r="BI1081" s="117">
        <f t="shared" si="1979"/>
        <v>24275.499999999982</v>
      </c>
      <c r="BJ1081" s="117"/>
      <c r="BK1081" s="121">
        <f t="shared" si="1952"/>
        <v>0</v>
      </c>
      <c r="BL1081" s="117">
        <f t="shared" si="1900"/>
        <v>3680.6000000000004</v>
      </c>
      <c r="BM1081" s="117"/>
      <c r="BN1081" s="121">
        <f t="shared" si="1901"/>
        <v>0</v>
      </c>
      <c r="BO1081" s="117">
        <f t="shared" si="1902"/>
        <v>2755.9000000000019</v>
      </c>
      <c r="BP1081" s="117">
        <v>9700</v>
      </c>
      <c r="BQ1081" s="121">
        <f t="shared" si="1985"/>
        <v>0</v>
      </c>
      <c r="BR1081" s="117">
        <f t="shared" si="1982"/>
        <v>123413.84999999999</v>
      </c>
      <c r="BS1081" s="117"/>
      <c r="BT1081" s="117">
        <f t="shared" si="1932"/>
        <v>0</v>
      </c>
      <c r="BU1081" s="117">
        <f t="shared" si="1980"/>
        <v>145207</v>
      </c>
      <c r="BV1081" s="117"/>
      <c r="BW1081" s="117">
        <f t="shared" si="1949"/>
        <v>0</v>
      </c>
      <c r="BX1081" s="117">
        <f t="shared" si="1938"/>
        <v>193618</v>
      </c>
      <c r="BY1081" s="117"/>
      <c r="BZ1081" s="117">
        <f t="shared" si="1933"/>
        <v>0</v>
      </c>
      <c r="CA1081" s="117">
        <f t="shared" si="1981"/>
        <v>40687</v>
      </c>
      <c r="CB1081" s="117"/>
      <c r="CC1081" s="117">
        <f t="shared" si="1939"/>
        <v>0</v>
      </c>
      <c r="CD1081" s="117">
        <f t="shared" si="1973"/>
        <v>39311.39</v>
      </c>
      <c r="CE1081" s="117"/>
      <c r="CF1081" s="117">
        <f t="shared" si="1975"/>
        <v>0</v>
      </c>
      <c r="CG1081" s="117">
        <f t="shared" si="1903"/>
        <v>3663.6999999999994</v>
      </c>
      <c r="CH1081" s="117"/>
      <c r="CI1081" s="117">
        <f t="shared" si="1953"/>
        <v>0</v>
      </c>
      <c r="CJ1081" s="117">
        <f t="shared" si="1920"/>
        <v>6757.8</v>
      </c>
      <c r="CK1081" s="117"/>
      <c r="CL1081" s="121">
        <f t="shared" si="1986"/>
        <v>0</v>
      </c>
      <c r="CM1081" s="123">
        <f t="shared" si="1904"/>
        <v>4847.4799999999996</v>
      </c>
      <c r="CN1081" s="117"/>
      <c r="CO1081" s="121">
        <f t="shared" si="1954"/>
        <v>0</v>
      </c>
      <c r="CP1081" s="123">
        <f t="shared" si="1905"/>
        <v>3955</v>
      </c>
      <c r="CQ1081" s="117"/>
      <c r="CR1081" s="121">
        <f t="shared" si="1955"/>
        <v>0</v>
      </c>
      <c r="CS1081" s="123">
        <f t="shared" si="1987"/>
        <v>5186</v>
      </c>
      <c r="CT1081" s="117"/>
      <c r="CU1081" s="121">
        <f t="shared" si="1956"/>
        <v>0</v>
      </c>
      <c r="CV1081" s="123">
        <f t="shared" si="1906"/>
        <v>6929</v>
      </c>
      <c r="CW1081" s="117"/>
      <c r="CX1081" s="117">
        <f t="shared" si="1984"/>
        <v>0</v>
      </c>
      <c r="CY1081" s="116">
        <f t="shared" si="1976"/>
        <v>176.95999999999822</v>
      </c>
      <c r="CZ1081" s="123"/>
      <c r="DA1081" s="117">
        <f t="shared" si="1957"/>
        <v>0</v>
      </c>
      <c r="DB1081" s="117">
        <f t="shared" si="1921"/>
        <v>48240</v>
      </c>
      <c r="DC1081" s="117"/>
      <c r="DD1081" s="117">
        <f t="shared" si="1958"/>
        <v>0</v>
      </c>
      <c r="DE1081" s="117">
        <f t="shared" si="1922"/>
        <v>95011</v>
      </c>
      <c r="DF1081" s="117"/>
      <c r="DG1081" s="120">
        <f t="shared" si="1959"/>
        <v>0</v>
      </c>
      <c r="DH1081" s="117">
        <f t="shared" si="1974"/>
        <v>439805</v>
      </c>
      <c r="DI1081" s="117"/>
      <c r="DJ1081" s="117">
        <f t="shared" si="1960"/>
        <v>0</v>
      </c>
      <c r="DK1081" s="117">
        <f t="shared" si="1907"/>
        <v>3768</v>
      </c>
      <c r="DL1081" s="211"/>
      <c r="DM1081" s="207">
        <f t="shared" si="1961"/>
        <v>0</v>
      </c>
      <c r="DN1081" s="125">
        <f t="shared" si="1896"/>
        <v>0</v>
      </c>
      <c r="DO1081" s="126"/>
      <c r="DP1081" s="127">
        <f t="shared" si="1962"/>
        <v>0</v>
      </c>
      <c r="DQ1081" s="128">
        <f t="shared" si="1908"/>
        <v>6819.5</v>
      </c>
      <c r="DR1081" s="126"/>
      <c r="DS1081" s="127">
        <f t="shared" si="1963"/>
        <v>0</v>
      </c>
      <c r="DT1081" s="128">
        <f t="shared" si="1909"/>
        <v>4846</v>
      </c>
      <c r="DU1081" s="126"/>
      <c r="DV1081" s="127">
        <f t="shared" si="1964"/>
        <v>0</v>
      </c>
      <c r="DW1081" s="128">
        <f t="shared" si="1910"/>
        <v>4835</v>
      </c>
      <c r="DX1081" s="126"/>
      <c r="DY1081" s="124">
        <f t="shared" si="1965"/>
        <v>0</v>
      </c>
      <c r="DZ1081" s="125">
        <f t="shared" si="1911"/>
        <v>523</v>
      </c>
      <c r="EA1081" s="124"/>
      <c r="EB1081" s="124">
        <f t="shared" si="1966"/>
        <v>0</v>
      </c>
      <c r="EC1081" s="129">
        <f t="shared" si="1912"/>
        <v>369</v>
      </c>
      <c r="ED1081" s="126"/>
      <c r="EE1081" s="127">
        <f t="shared" si="1967"/>
        <v>0</v>
      </c>
      <c r="EF1081" s="128">
        <f t="shared" si="1913"/>
        <v>4769</v>
      </c>
      <c r="EG1081" s="117"/>
      <c r="EH1081" s="117">
        <f t="shared" si="1968"/>
        <v>0</v>
      </c>
      <c r="EI1081" s="117">
        <f t="shared" si="1914"/>
        <v>22617</v>
      </c>
      <c r="EJ1081" s="117"/>
      <c r="EK1081" s="117">
        <f t="shared" si="1930"/>
        <v>0</v>
      </c>
      <c r="EL1081" s="117">
        <f t="shared" si="1915"/>
        <v>21247</v>
      </c>
      <c r="EM1081" s="131">
        <f t="shared" si="1931"/>
        <v>286270.24781576003</v>
      </c>
    </row>
    <row r="1082" spans="1:143" s="36" customFormat="1" ht="11.25" customHeight="1" x14ac:dyDescent="0.25">
      <c r="A1082" s="11">
        <v>46183</v>
      </c>
      <c r="B1082" s="185">
        <v>46154</v>
      </c>
      <c r="C1082" s="172">
        <v>4831</v>
      </c>
      <c r="D1082" s="113"/>
      <c r="E1082" s="114"/>
      <c r="F1082" s="115"/>
      <c r="G1082" s="116"/>
      <c r="H1082" s="117"/>
      <c r="I1082" s="118">
        <f t="shared" si="1989"/>
        <v>0</v>
      </c>
      <c r="J1082" s="119">
        <f t="shared" si="1990"/>
        <v>266093</v>
      </c>
      <c r="K1082" s="117"/>
      <c r="L1082" s="118">
        <f t="shared" si="1991"/>
        <v>0</v>
      </c>
      <c r="M1082" s="119">
        <f t="shared" si="1983"/>
        <v>62000</v>
      </c>
      <c r="N1082" s="117"/>
      <c r="O1082" s="118">
        <f t="shared" si="1992"/>
        <v>0</v>
      </c>
      <c r="P1082" s="119">
        <f t="shared" si="1993"/>
        <v>260136</v>
      </c>
      <c r="Q1082" s="117">
        <v>29000</v>
      </c>
      <c r="R1082" s="117">
        <f t="shared" si="1970"/>
        <v>0</v>
      </c>
      <c r="S1082" s="117">
        <f t="shared" si="1994"/>
        <v>179612</v>
      </c>
      <c r="T1082" s="117"/>
      <c r="U1082" s="117">
        <f t="shared" si="1937"/>
        <v>0</v>
      </c>
      <c r="V1082" s="117">
        <f t="shared" si="1940"/>
        <v>133035.6</v>
      </c>
      <c r="W1082" s="121"/>
      <c r="X1082" s="120">
        <f t="shared" si="1891"/>
        <v>0</v>
      </c>
      <c r="Y1082" s="117">
        <f t="shared" si="1941"/>
        <v>6245</v>
      </c>
      <c r="Z1082" s="117"/>
      <c r="AA1082" s="121">
        <f t="shared" si="1926"/>
        <v>0</v>
      </c>
      <c r="AB1082" s="117">
        <f t="shared" si="1942"/>
        <v>17897</v>
      </c>
      <c r="AC1082" s="117"/>
      <c r="AD1082" s="117">
        <f t="shared" si="1927"/>
        <v>0</v>
      </c>
      <c r="AE1082" s="117">
        <f t="shared" si="1943"/>
        <v>3738</v>
      </c>
      <c r="AF1082" s="117"/>
      <c r="AG1082" s="116">
        <f t="shared" si="1928"/>
        <v>0</v>
      </c>
      <c r="AH1082" s="123">
        <f t="shared" si="1944"/>
        <v>4534.5</v>
      </c>
      <c r="AI1082" s="117"/>
      <c r="AJ1082" s="121">
        <f t="shared" si="1977"/>
        <v>0</v>
      </c>
      <c r="AK1082" s="117">
        <f t="shared" si="1945"/>
        <v>22013</v>
      </c>
      <c r="AL1082" s="117"/>
      <c r="AM1082" s="121">
        <f t="shared" si="1929"/>
        <v>0</v>
      </c>
      <c r="AN1082" s="117">
        <f t="shared" si="1946"/>
        <v>8763.02</v>
      </c>
      <c r="AO1082" s="117"/>
      <c r="AP1082" s="121">
        <f t="shared" si="1892"/>
        <v>0</v>
      </c>
      <c r="AQ1082" s="117">
        <f t="shared" si="1947"/>
        <v>80645</v>
      </c>
      <c r="AR1082" s="117"/>
      <c r="AS1082" s="121">
        <f t="shared" si="1951"/>
        <v>0</v>
      </c>
      <c r="AT1082" s="117">
        <f t="shared" si="1948"/>
        <v>2020</v>
      </c>
      <c r="AU1082" s="117"/>
      <c r="AV1082" s="117">
        <f t="shared" si="1897"/>
        <v>0</v>
      </c>
      <c r="AW1082" s="122">
        <f t="shared" si="1988"/>
        <v>878.40000000000146</v>
      </c>
      <c r="AX1082" s="117"/>
      <c r="AY1082" s="117"/>
      <c r="AZ1082" s="117">
        <f t="shared" si="1890"/>
        <v>1152.0999999999999</v>
      </c>
      <c r="BA1082" s="117"/>
      <c r="BB1082" s="121">
        <f t="shared" si="1971"/>
        <v>0</v>
      </c>
      <c r="BC1082" s="117">
        <f t="shared" si="1972"/>
        <v>376.33999999999986</v>
      </c>
      <c r="BD1082" s="117"/>
      <c r="BE1082" s="121">
        <f t="shared" si="1887"/>
        <v>0</v>
      </c>
      <c r="BF1082" s="117">
        <f t="shared" si="1888"/>
        <v>3747.0200000000018</v>
      </c>
      <c r="BG1082" s="117"/>
      <c r="BH1082" s="121">
        <v>0</v>
      </c>
      <c r="BI1082" s="117">
        <f t="shared" si="1979"/>
        <v>24275.499999999982</v>
      </c>
      <c r="BJ1082" s="117"/>
      <c r="BK1082" s="121">
        <f t="shared" si="1952"/>
        <v>0</v>
      </c>
      <c r="BL1082" s="117">
        <f t="shared" si="1900"/>
        <v>3680.6000000000004</v>
      </c>
      <c r="BM1082" s="117"/>
      <c r="BN1082" s="121">
        <f t="shared" si="1901"/>
        <v>0</v>
      </c>
      <c r="BO1082" s="117">
        <f t="shared" si="1902"/>
        <v>2755.9000000000019</v>
      </c>
      <c r="BP1082" s="117"/>
      <c r="BQ1082" s="121">
        <f t="shared" si="1985"/>
        <v>0</v>
      </c>
      <c r="BR1082" s="117">
        <f t="shared" si="1982"/>
        <v>123413.84999999999</v>
      </c>
      <c r="BS1082" s="117"/>
      <c r="BT1082" s="117">
        <f t="shared" si="1932"/>
        <v>0</v>
      </c>
      <c r="BU1082" s="117">
        <f t="shared" si="1980"/>
        <v>145207</v>
      </c>
      <c r="BV1082" s="117"/>
      <c r="BW1082" s="117">
        <f t="shared" si="1949"/>
        <v>0</v>
      </c>
      <c r="BX1082" s="117">
        <f t="shared" si="1938"/>
        <v>193618</v>
      </c>
      <c r="BY1082" s="117"/>
      <c r="BZ1082" s="117"/>
      <c r="CA1082" s="117">
        <f t="shared" si="1981"/>
        <v>40687</v>
      </c>
      <c r="CB1082" s="117"/>
      <c r="CC1082" s="117">
        <f t="shared" si="1939"/>
        <v>0</v>
      </c>
      <c r="CD1082" s="117">
        <f t="shared" si="1973"/>
        <v>39311.39</v>
      </c>
      <c r="CE1082" s="117"/>
      <c r="CF1082" s="117">
        <f t="shared" si="1975"/>
        <v>0</v>
      </c>
      <c r="CG1082" s="117">
        <f t="shared" si="1903"/>
        <v>3663.6999999999994</v>
      </c>
      <c r="CH1082" s="117"/>
      <c r="CI1082" s="117">
        <f t="shared" si="1953"/>
        <v>0</v>
      </c>
      <c r="CJ1082" s="117">
        <f t="shared" si="1920"/>
        <v>6757.8</v>
      </c>
      <c r="CK1082" s="117"/>
      <c r="CL1082" s="121">
        <f t="shared" si="1986"/>
        <v>0</v>
      </c>
      <c r="CM1082" s="123">
        <f t="shared" si="1904"/>
        <v>4847.4799999999996</v>
      </c>
      <c r="CN1082" s="117"/>
      <c r="CO1082" s="121"/>
      <c r="CP1082" s="123">
        <f t="shared" si="1905"/>
        <v>3955</v>
      </c>
      <c r="CQ1082" s="117"/>
      <c r="CR1082" s="121"/>
      <c r="CS1082" s="123">
        <f t="shared" si="1987"/>
        <v>5186</v>
      </c>
      <c r="CT1082" s="117"/>
      <c r="CU1082" s="121"/>
      <c r="CV1082" s="123">
        <f t="shared" si="1906"/>
        <v>6929</v>
      </c>
      <c r="CW1082" s="117"/>
      <c r="CX1082" s="117"/>
      <c r="CY1082" s="116">
        <f t="shared" si="1976"/>
        <v>176.95999999999822</v>
      </c>
      <c r="CZ1082" s="123"/>
      <c r="DA1082" s="117"/>
      <c r="DB1082" s="117">
        <f t="shared" si="1921"/>
        <v>48240</v>
      </c>
      <c r="DC1082" s="117"/>
      <c r="DD1082" s="117"/>
      <c r="DE1082" s="117">
        <f t="shared" si="1922"/>
        <v>95011</v>
      </c>
      <c r="DF1082" s="117"/>
      <c r="DG1082" s="120"/>
      <c r="DH1082" s="117">
        <f t="shared" si="1974"/>
        <v>439805</v>
      </c>
      <c r="DI1082" s="117"/>
      <c r="DJ1082" s="117"/>
      <c r="DK1082" s="117">
        <f t="shared" si="1907"/>
        <v>3768</v>
      </c>
      <c r="DL1082" s="211"/>
      <c r="DM1082" s="207">
        <f t="shared" si="1961"/>
        <v>0</v>
      </c>
      <c r="DN1082" s="125">
        <f t="shared" si="1896"/>
        <v>0</v>
      </c>
      <c r="DO1082" s="126"/>
      <c r="DP1082" s="127">
        <f t="shared" si="1962"/>
        <v>0</v>
      </c>
      <c r="DQ1082" s="128">
        <f t="shared" si="1908"/>
        <v>6819.5</v>
      </c>
      <c r="DR1082" s="126"/>
      <c r="DS1082" s="127">
        <f t="shared" si="1963"/>
        <v>0</v>
      </c>
      <c r="DT1082" s="128">
        <f t="shared" si="1909"/>
        <v>4846</v>
      </c>
      <c r="DU1082" s="126"/>
      <c r="DV1082" s="216"/>
      <c r="DW1082" s="128">
        <f t="shared" si="1910"/>
        <v>4835</v>
      </c>
      <c r="DX1082" s="126"/>
      <c r="DY1082" s="92"/>
      <c r="DZ1082" s="125">
        <f t="shared" si="1911"/>
        <v>523</v>
      </c>
      <c r="EA1082" s="92"/>
      <c r="EB1082" s="92"/>
      <c r="EC1082" s="129">
        <f t="shared" si="1912"/>
        <v>369</v>
      </c>
      <c r="ED1082" s="126"/>
      <c r="EE1082" s="216"/>
      <c r="EF1082" s="128">
        <f t="shared" si="1913"/>
        <v>4769</v>
      </c>
      <c r="EG1082" s="117"/>
      <c r="EH1082" s="117"/>
      <c r="EI1082" s="117">
        <f t="shared" si="1914"/>
        <v>22617</v>
      </c>
      <c r="EJ1082" s="117"/>
      <c r="EK1082" s="117">
        <f t="shared" si="1930"/>
        <v>0</v>
      </c>
      <c r="EL1082" s="117">
        <f t="shared" si="1915"/>
        <v>21247</v>
      </c>
      <c r="EM1082" s="131">
        <f t="shared" si="1931"/>
        <v>286310.44781576004</v>
      </c>
    </row>
    <row r="1083" spans="1:143" s="36" customFormat="1" ht="11.25" customHeight="1" x14ac:dyDescent="0.25">
      <c r="A1083" s="130">
        <v>46183</v>
      </c>
      <c r="B1083" s="185"/>
      <c r="C1083" s="172">
        <v>4871</v>
      </c>
      <c r="D1083" s="113"/>
      <c r="E1083" s="114"/>
      <c r="F1083" s="201"/>
      <c r="G1083" s="116"/>
      <c r="H1083" s="117"/>
      <c r="I1083" s="118">
        <f t="shared" si="1989"/>
        <v>0</v>
      </c>
      <c r="J1083" s="119">
        <f t="shared" si="1990"/>
        <v>266093</v>
      </c>
      <c r="K1083" s="117"/>
      <c r="L1083" s="118">
        <f t="shared" si="1991"/>
        <v>0</v>
      </c>
      <c r="M1083" s="119">
        <f t="shared" si="1983"/>
        <v>62000</v>
      </c>
      <c r="N1083" s="117"/>
      <c r="O1083" s="118">
        <f t="shared" si="1992"/>
        <v>0</v>
      </c>
      <c r="P1083" s="119">
        <f t="shared" si="1993"/>
        <v>260136</v>
      </c>
      <c r="Q1083" s="117">
        <v>2000</v>
      </c>
      <c r="R1083" s="117">
        <f t="shared" si="1970"/>
        <v>0</v>
      </c>
      <c r="S1083" s="117">
        <f t="shared" si="1994"/>
        <v>181612</v>
      </c>
      <c r="T1083" s="117"/>
      <c r="U1083" s="117">
        <f t="shared" si="1937"/>
        <v>0</v>
      </c>
      <c r="V1083" s="117">
        <f t="shared" si="1940"/>
        <v>133035.6</v>
      </c>
      <c r="W1083" s="121"/>
      <c r="X1083" s="120">
        <f t="shared" si="1891"/>
        <v>0</v>
      </c>
      <c r="Y1083" s="117">
        <f t="shared" si="1941"/>
        <v>6245</v>
      </c>
      <c r="Z1083" s="117"/>
      <c r="AA1083" s="121">
        <f t="shared" si="1926"/>
        <v>0</v>
      </c>
      <c r="AB1083" s="117">
        <f t="shared" si="1942"/>
        <v>17897</v>
      </c>
      <c r="AC1083" s="117"/>
      <c r="AD1083" s="117">
        <f t="shared" si="1927"/>
        <v>0</v>
      </c>
      <c r="AE1083" s="117">
        <f t="shared" si="1943"/>
        <v>3738</v>
      </c>
      <c r="AF1083" s="117"/>
      <c r="AG1083" s="116">
        <f t="shared" si="1928"/>
        <v>0</v>
      </c>
      <c r="AH1083" s="123">
        <f t="shared" si="1944"/>
        <v>4534.5</v>
      </c>
      <c r="AI1083" s="117"/>
      <c r="AJ1083" s="121">
        <f t="shared" si="1977"/>
        <v>0</v>
      </c>
      <c r="AK1083" s="117">
        <f t="shared" si="1945"/>
        <v>22013</v>
      </c>
      <c r="AL1083" s="117"/>
      <c r="AM1083" s="121">
        <f t="shared" si="1929"/>
        <v>0</v>
      </c>
      <c r="AN1083" s="117">
        <f t="shared" si="1946"/>
        <v>8763.02</v>
      </c>
      <c r="AO1083" s="117"/>
      <c r="AP1083" s="121">
        <f t="shared" si="1892"/>
        <v>0</v>
      </c>
      <c r="AQ1083" s="117">
        <f t="shared" si="1947"/>
        <v>80645</v>
      </c>
      <c r="AR1083" s="117"/>
      <c r="AS1083" s="121">
        <f t="shared" si="1951"/>
        <v>0</v>
      </c>
      <c r="AT1083" s="117">
        <f t="shared" si="1948"/>
        <v>2020</v>
      </c>
      <c r="AU1083" s="117"/>
      <c r="AV1083" s="117">
        <f t="shared" si="1897"/>
        <v>0</v>
      </c>
      <c r="AW1083" s="122">
        <f t="shared" si="1988"/>
        <v>878.40000000000146</v>
      </c>
      <c r="AX1083" s="117"/>
      <c r="AY1083" s="117">
        <f t="shared" ref="AY1083:AY1114" si="1995">IF(OR(D1083="NPP06UZDB-GN005M",D1083="NPP06UZDB-GN001M",D1083="NPC06UZDB-GN015M",D1083="CO155E2-0MC150 ",D1083="NPC06UZDB-GN250C",D1083="NPC06UZDB-GN020C",D1083="CO155E2-0MC250",D1083="CO155E2-0MC150",D1083="NPC06UZDB-GN350C",D1083="NPC06UZDB-GN450C",D1083="NPC06UZDB-GN007M",D1083="NPC06UZDB-GN050C",D1083="NPC06UZDB-GN750C",D1083="CO155E2-0MM010",D1083="CO155E2-0MC050",D1083="NPC06UZDB-GN150C",D1083="NPC06UZDB-GN150C",D1083="CO155E2-0MM015",D1083="NPC06UZDB-GN020M",D1083="CO155E2-0MM003",D1083="CO155E2-0MM005",D1083="CO155E2-0MM007",D1083="NPC06UZDB-GN010M",D1083="NPC06UZDB-GN125C",D1083="NPC06UZDB-GN012M",D1083="CO155E2-0MM001",D1083="NPC06UZDB-GN001M",D1083="NPC06UZDB-GN002M",D1083="NPC06UZDB-GN003M",D1083="NPC06UZDB-GN004M",D1083="NPC06UZDB-GN005M",D1083="NPC06UZDB-GN006M",D1083="CO155E2-0MM002",),E1083*(F1083+0.12),0)</f>
        <v>0</v>
      </c>
      <c r="AZ1083" s="117">
        <f t="shared" si="1890"/>
        <v>1152.0999999999999</v>
      </c>
      <c r="BA1083" s="117"/>
      <c r="BB1083" s="121">
        <f t="shared" si="1971"/>
        <v>0</v>
      </c>
      <c r="BC1083" s="117">
        <f t="shared" si="1972"/>
        <v>376.33999999999986</v>
      </c>
      <c r="BD1083" s="117"/>
      <c r="BE1083" s="121">
        <f t="shared" si="1887"/>
        <v>0</v>
      </c>
      <c r="BF1083" s="117">
        <f t="shared" si="1888"/>
        <v>3747.0200000000018</v>
      </c>
      <c r="BG1083" s="117"/>
      <c r="BH1083" s="121">
        <f t="shared" ref="BH1083:BH1114" si="1996">IF(OR(D1103="NPC06UZDB-GY026M",D1103="NPP06UZDB-GY010M",D1083="CO155E2-0CM018",D1083="CO155E2-0CM023",D1083="CO155E2-0CM026",D1083="NPP06UZDB-GY150C",D1083="NPP06UZDB-GY025M",D1083="NPC06UZDB-GY013M",D1083="NPP06UZDB-GY001M",D1083="NPP06UZDB-GY250C",D1083="NPC06UZDB-GY028M",D1083="NPC06UZDB-GY018M",D1083="NPC06UZDB-GY014M",D1083="NPC06UZDB-GY012M",D1083="NPC06UZDB-GY011M",D1083="NPC06UZDB-GY006M",D1083="CO155E2-0CM006",D1083="NPP06UZDB-GY005M",D1083="NPP06UZDB-GY005M",D1083="NPP06UZDB-GY003M",D1083="NPP06UZDB-GY002M",D1083="NPC06UZDB-GY025M",D1083="CO155E2-0CM020",D1083="CO155E2-0CM030",D1083="NPC06UZDB-GY350C",D1083="NPC06UZDB-GY030M",D1083="NPC06UZDB-GY020C",D1083="NPC06UZDB-GY030M",D1083="NPC06UZDB-GY350C",D1083="CO155E2-0CM007",D1083="NPC06UZDB-GY150C",D1083="NPC06UZDB-GY250C",D1083="NPC06UZDB-GY007M",D1083="CO155E2-0CC050",D1083="NPC06UZDB-GY006M",D1083="NPC06UZDB-GY008M",D1083="NPC06UZDB-GY050C",D1083="CO155E2-0CC250",D1083="NPC06UZDB-GY750C",D1083="NPC06UZDB-GY007M",D1083="NPC06UZDB-GY020M",D1083="CO155E2-0CC150",D1083="CO155E2-0CM015",D1083="CO155E2-0CM010",D1083="NPC06UZDB-GY450C",D1083="NPC06UZDB-GY015M",D1083="NPC06UZDB-GY150C",D1083="CO155E2-0CM001",D1083="CO155E2-0CM002",D1083="CO155E2-0CM003",D1083="CO155E2-0CM004",D1083="CO155E2-0CM005",D1083="CO155E2-0CM008",D1083="NPC06UZDB-GY010M",D1083="NPC06UZDB-GY001M",D1083="NPC06UZDB-GY002M",D1083="NPC06UZDB-GY003M",D1083="NPC06UZDB-GY004M",D1083="NPC06UZDB-GY005M",),E1083*(F1083+0.12),0)</f>
        <v>0</v>
      </c>
      <c r="BI1083" s="117">
        <f t="shared" si="1979"/>
        <v>24275.499999999982</v>
      </c>
      <c r="BJ1083" s="117"/>
      <c r="BK1083" s="121">
        <f t="shared" si="1952"/>
        <v>0</v>
      </c>
      <c r="BL1083" s="117">
        <f t="shared" si="1900"/>
        <v>3680.6000000000004</v>
      </c>
      <c r="BM1083" s="117"/>
      <c r="BN1083" s="121">
        <f t="shared" si="1901"/>
        <v>0</v>
      </c>
      <c r="BO1083" s="117">
        <f t="shared" si="1902"/>
        <v>2755.9000000000019</v>
      </c>
      <c r="BP1083" s="117"/>
      <c r="BQ1083" s="121">
        <f t="shared" si="1985"/>
        <v>0</v>
      </c>
      <c r="BR1083" s="117">
        <f t="shared" si="1982"/>
        <v>123413.84999999999</v>
      </c>
      <c r="BS1083" s="117"/>
      <c r="BT1083" s="117">
        <f t="shared" si="1932"/>
        <v>0</v>
      </c>
      <c r="BU1083" s="117">
        <f t="shared" si="1980"/>
        <v>145207</v>
      </c>
      <c r="BV1083" s="117"/>
      <c r="BW1083" s="117">
        <f t="shared" si="1949"/>
        <v>0</v>
      </c>
      <c r="BX1083" s="117">
        <f t="shared" si="1938"/>
        <v>193618</v>
      </c>
      <c r="BY1083" s="117"/>
      <c r="BZ1083" s="117">
        <f t="shared" ref="BZ1083:BZ1090" si="1997">IF(OR(D1083="CO155E2-0CM020",D1083="NPC06UZDB-YL020M",D1083="NPC06UZDB-OR050C",D1083="NPC06UZDB-WT020C",D1083="CO155E2-0ZC750",D1083="CO155E2-09M008",D1083="NPC06UZDB-BL011M",D1083="NPC06UZDB-OR008M",D1083="NPC06UZDB-WT450C",D1083="NPC06UZDB-GN015M",D1083="NPC06UZDB-RD015M",D1083="NPC06UZDB-YL004M",D1083="CO155E2-07C150",D1083="NPC06UZDB-WT015C",D1083="NPC06UZDB-GY350C",D1083="NPC06UZDB-OR350C",D1083="NPC06UZDB-YL003M",D1083="CO155E2-0MC150 ",D1083="NPC06UZDB-YL250C",D1083="CO155E2-09C050",D1083="NPC06UZDB-GN250C",D1083="NPC06UZDB-BL250C",D1083="NPC06UZDB-WT004M",D1083="NPC06UZDB-BL009M",D1083="NPC06UZDB-GY020C",D1083="NPC06UZDB-GN020C",D1083="NPC06UZDB-RD020C",D1083="NPC06UZDB-YL020C",D1083="NPC06UZDB-GY030M",D1083="CO155E2-0MC250",D1083="CO155E2-0MC150",D1083="NPC06UZDB-BL020C",D1083="NPC06UZDB-OR150C",D1083="NPC06UZDB-BL012M",D1083="NPC06UZDB-BK350C",D1083="NPC06UZDB-GN350C",D1083="NPC06UZDB-GN450C",D1083="NPC06UZDB-GY350C",D1083="NPC06UZDB-OR350C",D1083="NPC06UZDB-YL350C",D1083="CO155E2-0CM007",D1083="NPC06UZDB-GN007M",D1083="NPC06UZDB-GY150C",D1083="NPC06UZDB-BL015C",D1083="NPC06UZDB-BL030C",D1083="NPC06UZDB-BL013M",D1083="NPC06UZDB-WT016M",D1083="CO155E2-0ZC050",D1083="CO155E2-0ZC250",D1083="CO155E2-0ZM009",D1083="CO155E2-0ZM008",D1083="CO155E2-0ZM006",D1083="CO155E2-0ZM012",D1083="NPC06UZDB-BK016M",D1083="NPC06UZDB-BK011M",D1083="NPC06UZDB-GY250C",D1083="NPC06UZDB-GY007M",D1083="CO155E2-07M015",D1083="CO155E2-0ZM004",D1083="CO155E2-09M004",D1083="CO155E2-0CC050",D1083="CO155E2-09M015",D1083="CO155E2-0ZC150",D1083="CO155E2-01M007",D1083="CO155E2-07M010",D1083="NPC06UZDB-YL050C",D1083="NPC06UZDB-OR007M",D1083="NPC06UZDB-GN050C",D1083="NPC06UZDB-WT012M",D1083="NPC06UZDB-GY006M",D1083="NPC06UZDB-GY008M",D1083="CO155E2-0ZM015",D1083="NPC06UZDB-RD050C",D1083="NPC06UZDB-RD150C",D1083="NPC06UZDB-WT009M",D1083="CO155E2-01M004",D1083="NPC06UZDB-OR015M",D1083="NPC06UZDB-GN750C",D1083="NPC06UZDB-WT750C",D1083="CO155E2-0MM010",D1083="CO155E2-07M005",D1083="CO155E2-07M007",D1083="NPC06UZDB-BK750C",D1083="CO155E2-07C050",D1083="CO155E2-01M007",D1083="CO155E2-0MC050",D1083="NPC06UZDB-BK010M",D1083="NPC06UZDB-BK150C",D1083="NPC06UZDB-BK250C",D1083="NPC06UZDB-RD750C",D1083="NPC06UZDB-WT030M",D1083="CO155E2-01C050",D1083="CO155E2-08C750",D1083="NPC06UZDB-WT050M",D1083="NPC06UZDB-GY050C",D1083="CO155E2-0ZM010",D1083="NPC06UZDB-BK007M",D1083="CO155E2-0CC250",D1083="NPC06UZDB-WT007M",D1083="CO155E2-06C150",D1083="NPC06UZDB-WT025M",D1083="NPC06UZDB-WT025C",D1083="NPC06UZDB-GY750C",D1083="NPC06UZDB-WT250C",D1083="CO155E2-09M010",D1083="CO155E2-06M001",D1083="CO155E2-0ZM005",D1083="NPC06UZDB-YL010M",D1083="NPC06UZDB-GN150C",D1083="NPC06UZDB-RD005M",D1083="NPC06UZDB-GY007M",D1083="NPC06UZDB-GY020M",D1083="NPC06UZDB-YL005M",D1083="NPC06UZDB-YL007M",D1083="NPC06UZDB-YL150C",D1083="NPC06UZDB-OR750C",D1083="CO155E2-0ZC150",D1083="CO155E2-0ZM015",D1083="NPC06UZDB-OR020M",D1083="CO155E2-09M015",D1083="CO155E2-0MM015",D1083="CO155E2-01C150",D1083="CO155E2-01C250",D1083="CO155E2-01M015",D1083="CO155E2-07C150",D1083="CO155E2-08C250",D1083="CO155E2-09C150",D1083="CO155E2-0CC150",D1083="CO155E2-0CM015",D1083="CO155E2-01M003",D1083="CO155E2-01M005",D1083="NPC06UZDB-GN020M",D1083="CO155E2-09M005",D1083="NPC06UZDB-BK005M",D1083="NPC06UZDB-BL020M",D1083="NPC06UZDB-RD010M",D1083="NPC06UZDB-RD020M",D1083="CO155E2-08M015",D1083="CO155E2-08C150",D1083="CO155E2-01M001",D1083="CO155E2-01M002",D1083="CO155E2-06M003",D1083="CO155E2-07M001",D1083="CO155E2-09M003",D1083="CO155E2-09M001",D1083="CO155E2-09M007",D1083="CO155E2-0ZM003",D1083="CO155E2-0MM003",D1083="CO155E2-0MM005",D1083="CO155E2-0MM007",D1083="CO155E2-0ZM007",D1083="CO155E2-01M010",D1083="NPC06UZDB-WT150C",D1083="NPC06UZDB-WT050C",D1083="CO155E2-0CM010",D1083="CO155E2-08F008",D1083="CO155E2-08F005",D1083="CO155E2-08C050",D1083="NPC06UZDB-BL750C",D1083="CO155E2-07M003",D1083="NPC06UZDB-BL150C",D1083="NPC06UZDB-BL020M",D1083="NPC06UZDB-BL050C",D1083="NPC06UZDB-BL008M",D1083="NPC06UZDB-BL006M",D1083="NPC06UZDB-GY450C",D1083="NPC06UZDB-GY015M",D1083="NPC06UZDB-GY150C",D1083="NPC06UZDB-BL010M",D1083="NPC06UZDB-GN010M",D1083="NPC06UZDB-BK050C",D1083="NPC06UZDB-GN125C",D1083="NPC06UZDB-GN012M",D1083="NPC06UZDB-BK001M",D1083="NPC06UZDB-BL007M",D1083="NPC06UZDB-GY450C",D1083="NPC06UZDB-OR050C",D1083="CO155E2-0MM001",D1083="CO155E2-06M002",D1083="CO155E2-0MM002",D1083="NPC06UZDB-GN001M",D1083="NPC06UZDB-GN002M",D1083="NPC06UZDB-GN003M",D1083="NPC06UZDB-GN004M",D1083="NPC06UZDB-GN005M",D1083="NPC06UZDB-GN006M",D1083="NPC06UZDB-WT050C",D1083="NPC06UZDB-OR001M",D1083="NPC06UZDB-OR002M",D1083="NPC06UZDB-OR003M",D1083="NPC06UZDB-OR004M",D1083="NPC06UZDB-OR005M",D1083="NPC06UZDB-OR006M",D1083="NPC06UZDB-OR010M",D1083="CO155E2-07M002",D1083="NPC06UZDB-RD001M",D1083="NPC06UZDB-RD002M",D1083="NPC06UZDB-RD002M",D1083="NPC06UZDB-RD003M",D1083="NPC06UZDB-RD004M",D1083="CO155E2-0ZM001",D1083="CO155E2-0ZM002",D1083="NPC06UZDB-BK002M",D1083="NPC06UZDB-BK003M",D1083="NPC06UZDB-BL001M",D1083="NPC06UZDB-BL002M",D1083="NPC06UZDB-BL003M",D1083="NPC06UZDB-BL004M",D1083="NPC06UZDB-BL005M",D1083="NPC06UZDB-BL015M",D1083="NPC06UZDB-GY010M",D1083="NPC06UZDB-GY001M",D1083="NPC06UZDB-GY002M",D1083="NPC06UZDB-GY003M",D1083="NPC06UZDB-GY004M",D1083="NPC06UZDB-GY005M",D1083="NPC06UZDB-YL001M",D1083="NPC06UZDB-YL002M",D1083="NPC06UZDB-YL003M",D1083="CO155E2-0CM001",D1083="CO155E2-0CM002",D1083="CO155E2-0CM003",D1083="CO155E2-0CM004",D1083="CO155E2-0CM005",D1083="CO155E2-08M001",D1083="CO155E2-08M002",D1083="CO155E2-08M003",D1083="CO155E2-08M004",D1083="CO155E2-08M005",D1083="CO155E2-08M006",D1083="CO155E2-08M007",D1083="CO155E2-08M008",D1083="CO155E2-08M009",D1083="CO155E2-08M010",D1083="CO155E2-08M020",D1083="CO155E2-0ZM001",D1083="CO155E2-0ZM002",D1083="CO155E2-09M002",D1083="NPC06UZDB-WT001M",D1083="NPC06UZDB-WT002M",D1083="NPC06UZDB-WT003M",D1083="NPC06UZDB-WT004M",D1083="NPC06UZDB-WT005M",D1083="NPC06UZDB-WT006M",D1083="NPC06UZDB-WT008M",D1083="NPC06UZDB-WT010M",D1083="NPC06UZDB-WT015M",D1083="NPC06UZDB-WT020M",),E1083*2,0)</f>
        <v>0</v>
      </c>
      <c r="CA1083" s="117">
        <f t="shared" si="1981"/>
        <v>40687</v>
      </c>
      <c r="CB1083" s="117"/>
      <c r="CC1083" s="117">
        <f t="shared" ref="CC1083:CC1106" si="1998">IF(OR(D1083="NPP6AUZDB-WT005M",D1083="NPP6AUZDB-WT001M",D1083="NPC6AUZDB-WT030M",D1083="NPP6AUZDB-WT003M",D1083="NPP6AUZDB-WT002M",D1083="NPC6AUZDB-WT030C",D1083="NPC6AUZDB-WT025C",D1083="NPC6AUZDB-WT004M",D1083="NPC6AUZDB-WT008M",D1083="NPC6AUZDB-WT050C",D1083="NPC6AUZDB-WT007M",D1083="NPC6AUZDB-WT020M",D1083="NPC6AUZDB-WT250C",D1083="NPC6AUZDB-WT750C",D1083="NPC6AUZDB-WT150C",D1083="NPC6AUZDB-WT010M",D1083="NPC6AUZDB-WT015M",D1083="NPC6AUZDB-WT005M",D1083="NPC6AUZDB-WT003M",D1083="NPC6AUZDB-WT002M",D1083="NPC6AUZDB-WT001M",),E1083*(F1083+0.15),0)</f>
        <v>0</v>
      </c>
      <c r="CD1083" s="117">
        <f t="shared" si="1973"/>
        <v>39311.39</v>
      </c>
      <c r="CE1083" s="117"/>
      <c r="CF1083" s="117">
        <f t="shared" si="1975"/>
        <v>0</v>
      </c>
      <c r="CG1083" s="117">
        <f t="shared" si="1903"/>
        <v>3663.6999999999994</v>
      </c>
      <c r="CH1083" s="117"/>
      <c r="CI1083" s="117">
        <f t="shared" si="1953"/>
        <v>0</v>
      </c>
      <c r="CJ1083" s="117">
        <f t="shared" si="1920"/>
        <v>6757.8</v>
      </c>
      <c r="CK1083" s="117"/>
      <c r="CL1083" s="121">
        <f t="shared" si="1986"/>
        <v>0</v>
      </c>
      <c r="CM1083" s="123">
        <f t="shared" si="1904"/>
        <v>4847.4799999999996</v>
      </c>
      <c r="CN1083" s="117"/>
      <c r="CO1083" s="121">
        <f t="shared" ref="CO1083:CO1114" si="1999">IF(OR(D1083="NPC6AUZDB-BK002M",D1083="NPC6AUZDB-BK010M",D1083="NPC6AUZDB-BK003M",D1083="NPC6AUZDB-BK001M",),E1083*(F1083+0.1),0)</f>
        <v>0</v>
      </c>
      <c r="CP1083" s="123">
        <f t="shared" si="1905"/>
        <v>3955</v>
      </c>
      <c r="CQ1083" s="117"/>
      <c r="CR1083" s="121">
        <f t="shared" ref="CR1083:CR1114" si="2000">IF(OR(D1083="NPC6AUZDB-RD005M",D1083="NPC6AUZDB-RD025C",D1083="NPC6AUZDB-RD002M",D1083="NPC6AUZDB-RD003M",D1083="NPC6AUZDB-RD001M",),E1083*(F1083+0.1),0)</f>
        <v>0</v>
      </c>
      <c r="CS1083" s="123">
        <f t="shared" si="1987"/>
        <v>5186</v>
      </c>
      <c r="CT1083" s="117"/>
      <c r="CU1083" s="121">
        <f t="shared" ref="CU1083:CU1114" si="2001">IF(OR(D1083="NPC6AUZDB-OR002M",D1083="NPC6AUZDB-RD003M",D1083="NPC6AUZDB-RD001M",),E1083*(F1083+0.1),0)</f>
        <v>0</v>
      </c>
      <c r="CV1083" s="123">
        <f t="shared" si="1906"/>
        <v>6929</v>
      </c>
      <c r="CW1083" s="117"/>
      <c r="CX1083" s="117">
        <f t="shared" ref="CX1083:CX1114" si="2002">IF(OR(D1083="NPC6AUZDB-GY030C",D1083="NPC6AUZDA-GY003M",D1074="NPC6AUZDA-GY003M",D1083="NPC6AUZDB-GY150C",D1083="NPC6AUZDB-GY010M",D1083="NPC6AUZDB-GY001M",D1083="NPC6AUZDB-GY005M",D1083="NPC6AUZDA-GY020M",D1083="NPC6AUZDB-GY003M",D1083="NPC6AUZDB-GY002M",),E1083*(F1083+0.1),0)</f>
        <v>0</v>
      </c>
      <c r="CY1083" s="116">
        <f t="shared" si="1976"/>
        <v>176.95999999999822</v>
      </c>
      <c r="CZ1083" s="123"/>
      <c r="DA1083" s="117">
        <f t="shared" ref="DA1083:DA1124" si="2003">IF(OR(D1083="NPP6AUZDB-BK001M",D1083="NPP6AUZDB-WT005M",D1083="NPC6AUZDB-WT020C",D1083="NPP6AUZDB-WT002M",D1083="NPC6AUZDB-GY030C",D1083="NPC6AUZDB-WT030C",D1083="NPC6AUZDB-BL030C",D1083="NPC6AUZDB-YL050C",D1083="NPC6AUZDB-WT020C",D1083="NPC6AUZDB-BK002M",D1083="NPC6AUZDB-GN002M",D1083="NPC6AUZDB-OR002M",D1083="NPC6AUZDB-RD005M",D1083="NPC6AUZDB-RD025C",D1083="NPC6AUZDB-BL025C",D1083="NPC6AUZDB-YL025C",D1083="NPC6AUZDB-WT025C",D1083="NPC6AUZDB-GN001M",D1083="NPC6AUZDB-GY150C",D1083="NPC6AUZDB-YL015M",D1083="NPC6AUZDB-GY010M",D1083="NPC6AUZDB-GY001M",D1083="NPC6AUZDB-GY005M",D1083="NPC6AUZDB-YL003M",D1083="PC6AUZDB-YL002M",D1083="NPC6AUZDB-BL015M",D1083="NPC6AUZDB-WT007M",D1083="NPC6AUZDB-YL001M",D1083="NPC6AUZDB-GY002M",D1083="NPC6AUZDB-GN001M",D1083="NPC6AUZDB-BL150C",D1083="NPC6AUZDB-RD002M",D1083="NPC6AUZDB-RD005M",D1083="NPC6AUZDB-WT012M",D1083="NPC6AUZDB-GY020C",D1083="NPC6AUZDB-RD020C",D1083="NPC6AUZDB-WT050C",D1083="NPC6AUZDB-BL020M",D1083="NPC6AUZDB-BL002M",D1083="NPC6AUZDB-BL025C",D1083="NPC6AUZDB-GN025C",D1083="NPC6AUZDB-GY025C",D1083="NPC6AUZDB-RD025C",D1083="NPC6AUZDB-YL025C",D1083="NPC6AUZDA-GY001M",D1083="NPC6AUZDA-GY002M",D1083="NPC6AUZDA-GY003M",D1083="NPC6AUZDB-WT004M",D1083="NPC6AUZDB-WT006M",D1083="NPC6AUZDB-WT007M",D1083="NPC6AUZDB-WT025M",D1083="NPC6AUZDB-WT020M",D1083="NPC6AUZDB-GN002M",D1083="NPC6AUZDB-BL150C",D1083="NPC6AUZDB-YL002M",D1083="NPC6AUZDB-WT008M",D1083="NPC6AUZDB-BL250C",D1083="NPC6AUZDB-GN150C",D1083="NPC6AUZDB-OR001M",D1083="NPC6AUZDB-OR005M",D1083="NPC6AUZDB-WT007M",D1083="NPC6AUZDA-GY020M",D1083="NPC6AUZDB-RD003M",D1083="NPC6AUZDB-GN001M",D1083="NPC6AUZDB-RD001M",D1083="NPC6AUZDB-GN003M",D1083="NPC6AUZDB-GY003M",D1083="NPC6AUZDB-OR003M",D1083="NPC6AUZDB-WT025C",D1083="NPC6AUZDB-WT250C",D1083="NPC6AUZDB-BK003M",D1083="NPC6AUZDB-BK002M",D1083="NPC6AUZDB-BK001M",D1083="NPC6AUZDB-GN005M",D1083="NPC6AUZDB-WT750C",D1083="NPC6AUZDB-WT150C",D1083="NPC6AUZDB-BL005M",D1083="NPC6AUZDB-WT010M",D1083="NPC6AUZDB-WT015M",D1083="NPC6AUZDB-YL005M",D1083="NPC6AUZDB-WT010M",D1083="NPC6AUZDB-BL003M",D1083="NPC6AUZDB-BL007M",D1083="NPC6AUZDB-BL001M",D1083="NPC6AUZDB-WT005M",D1083="NPC6AUZDB-WT003M",D1083="NPC6AUZDB-WT002M",D1083="NPC6AUZDB-WT001M",),E1083*2,0)</f>
        <v>0</v>
      </c>
      <c r="DB1083" s="117">
        <f t="shared" si="1921"/>
        <v>48240</v>
      </c>
      <c r="DC1083" s="117"/>
      <c r="DD1083" s="117">
        <f t="shared" ref="DD1083:DD1124" si="2004">IF(OR(D1083="NPP6AUZDB-BK001M",D1083="NPP6AUZDB-WT005M",D1083="NPP6AUZDB-WT003M",D1083="NPP6AUZDB-WT002M",D1083="NPC6AUZDB-GY030C",D1083="NPC6AUZDB-WT030C",D1083="NPC6AUZDB-BL030C",D1083="NPC6AUZDB-YL050C",D1083="NPC6AUZDB-WT020C",D1083="NPC6AUZDB-BK002M",D1083="NPC6AUZDB-GN002M",D1083="NPC6AUZDB-OR002M",D1083="NPC6AUZDB-WT006M",D1083="NPC6AUZDB-RD005M",D1083="NPC6AUZDB-RD025C",D1083="NPC6AUZDB-BL025C",D1083="NPC6AUZDB-YL025C",D1083="NPC6AUZDB-WT025C",D1083="NPC6AUZDB-GY150C",D1083="NPC6AUZDB-YL015M",D1083="NPC6AUZDB-GY010M",D1083="NPC6AUZDB-GY001M",D1083="NPC6AUZDB-GY005M",D1083="NPC6AUZDB-YL003M",D1083="PC6AUZDB-YL002M",D1083="NPC6AUZDB-BL015M",D1083="NPC6AUZDB-WT007M",D1083="NPC6AUZDB-YL001M",D1083="NPC6AUZDB-GY002M",D1083="NPC6AUZDB-GN001M",D1083="NPC6AUZDB-BL150C",D1083="NPC6AUZDB-RD002M",D1083="NPC6AUZDB-RD005M",D1083="NPC6AUZDB-WT012M",D1083="NPC6AUZDB-GY020C",D1083="NPC6AUZDB-RD020C",D1083="NPC6AUZDB-WT050C",D1083="NPC6AUZDB-BL020M",D1083="NPC6AUZDB-BL002M",D1083="NPC6AUZDB-BL025C",D1083="NPC6AUZDB-GN025C",D1083="NPC6AUZDB-GY025C",D1083="NPC6AUZDB-RD025C",D1083="NPC6AUZDB-YL025C",D1083="NPC6AUZDA-GY001M",D1083="NPC6AUZDA-GY002M",D1083="NPC6AUZDA-GY003M",D1083="NPC6AUZDB-WT004M",D1083="NPC6AUZDB-WT006M",D1083="NPC6AUZDB-WT007M",D1083="NPC6AUZDB-WT025M",D1083="NPC6AUZDB-WT020M",D1083="NPC6AUZDB-GN002M",D1083="NPC6AUZDB-BL150C",D1083="NPC6AUZDB-YL002M",D1083="NPC6AUZDB-WT008M",D1083="NPC6AUZDB-BL250C",D1083="NPC6AUZDB-GN150C",D1083="NPC6AUZDB-OR001M",D1083="NPC6AUZDB-OR005M",D1083="NPC6AUZDB-WT007M",D1083="NPC6AUZDA-GY020M",D1083="NPC6AUZDB-RD003M",D1083="NPC6AUZDB-GN001M",D1083="NPC6AUZDB-RD001M",D1083="NPC6AUZDB-GN003M",D1083="NPC6AUZDB-GY003M",D1083="NPC6AUZDB-OR003M",D1083="NPC6AUZDB-WT025C",D1083="NPC6AUZDB-WT250C",D1083="NPC6AUZDB-BK003M",D1083="NPC6AUZDB-BK002M",D1083="NPC6AUZDB-BK001M",D1083="NPC6AUZDB-GN005M",D1083="NPC6AUZDB-WT750C",D1083="NPC6AUZDB-WT150C",D1083="NPC6AUZDB-BL005M",D1083="NPC6AUZDB-WT015M",D1083="NPC6AUZDB-YL005M",D1083="NPC6AUZDB-WT010M",D1083="NPC6AUZDB-BL003M",D1083="NPC6AUZDB-BL007M",D1083="NPC6AUZDB-BL001M",D1083="NPC6AUZDB-WT005M",D1083="NPC6AUZDB-WT003M",D1083="NPC6AUZDB-WT002M",D1083="NPC6AUZDB-WT001M",),E1083*2,0)</f>
        <v>0</v>
      </c>
      <c r="DE1083" s="117">
        <f t="shared" si="1922"/>
        <v>95011</v>
      </c>
      <c r="DF1083" s="117"/>
      <c r="DG1083" s="120">
        <f t="shared" ref="DG1083:DG1114" si="2005">IF(OR(D1083="NPP6AUZDB-WT003M",D1083="NPC06SZDB-WT004M",D1083="CO155E2-01C150",D1083="CO155E2-0CM002",D1083="CO155E2-08M020",D1083="CO155E2-06M002",D1083="NPC06SZDB-WT001M",D1083="CO155E2-08M007",D1083="CO17772-08M003",D1083="CO155E2-08M003",D1083="CO155E2-0MM001",D1083="CO155E2-0ZC750",D1083="CO155E2-09M008",D1083="CO155E2-09M015",D1083="CO155E2-08M010",D1083="CO155E2-08M015",D1083="CO155E2-08M001",D1083="CO155E2-0MM015",D1083="CO17772-0CM003",D1083="CO155E2-0MC050",D1083="CO155E2-0CM001",D1083="CO155E2-0CM007",D1083="CO155E2-08C050",D1083="NPC06SZDB-YL010M",D1083="NPC06SZDB-GY003M",D1083="NPC06SZDB-WT002M",D1083="NPC06SZDB-GY001M",D1083="NPC06SZDB-WT010M",D1083="NPC06SZDB-WT050C",D1083="NPC06SZDB-WT005M",D1083="NPC06SZDB-WT003M",D1083="CO155E2-08M005",D1083="CO155E2-08M002",D1083="CO155E2-08C150",D1083="CO155E2-07M010", D1083="CO155E2-0ZM015",D1083="CO155E2-0CM010",D1083="CO155E2-0CM015",D1083="CO155E2-01M010",D1083="CO17772-08C150",D1083="CO17772-08C050",D1083="NPC06SZDB-WT015M",D1083="NPC06SZDB-WT015M",D1083="NPC06SZDB-WT150C"),E1083,0)</f>
        <v>0</v>
      </c>
      <c r="DH1083" s="117">
        <f t="shared" si="1974"/>
        <v>439805</v>
      </c>
      <c r="DI1083" s="117"/>
      <c r="DJ1083" s="117">
        <f t="shared" ref="DJ1083:DJ1114" si="2006">IF(OR(D1083="CO17772-08C250",D1083="CO17772-08F004",D1083="CO17772-08F010",D1083="CO17772-08C750",D1083="CO17772-08C250",D1083="CO17772-08F002",D1083="CO17772-08M020",D1083="CO17772-08M010",D1083="CO17772-08M006",D1083="CO17772-08C050",D1083="CO17772-08C150",D1083="CO17772-08M007",D1083="CO17772-08M010",D1083=1644077,D1083="CO17772-08M001",D1083="CO17772-08M002",D1083="CO17772-08M003",D1083="CO17772-08M004",D1083="CO17772-08M005",D1083="CO17772-08M015",),E1083*(F1083+0.15),0)</f>
        <v>0</v>
      </c>
      <c r="DK1083" s="117">
        <f t="shared" si="1907"/>
        <v>3768</v>
      </c>
      <c r="DL1083" s="211"/>
      <c r="DM1083" s="207">
        <f t="shared" si="1961"/>
        <v>0</v>
      </c>
      <c r="DN1083" s="125">
        <f t="shared" si="1896"/>
        <v>0</v>
      </c>
      <c r="DO1083" s="126"/>
      <c r="DP1083" s="127">
        <f t="shared" si="1962"/>
        <v>0</v>
      </c>
      <c r="DQ1083" s="128">
        <f t="shared" si="1908"/>
        <v>6819.5</v>
      </c>
      <c r="DR1083" s="126"/>
      <c r="DS1083" s="127">
        <f t="shared" si="1963"/>
        <v>0</v>
      </c>
      <c r="DT1083" s="128">
        <f t="shared" si="1909"/>
        <v>4846</v>
      </c>
      <c r="DU1083" s="126"/>
      <c r="DV1083" s="127">
        <f t="shared" ref="DV1083:DV1114" si="2007">IF(OR(D1083="CO17772-0MM003",D1083="CO17772-0MM001",D1083="CO17772-0MC150",D1083="CO17772-0MM005",D1083=959306,),E1083*(F1083+0.15),0)</f>
        <v>0</v>
      </c>
      <c r="DW1083" s="128">
        <f t="shared" si="1910"/>
        <v>4835</v>
      </c>
      <c r="DX1083" s="126"/>
      <c r="DY1083" s="124">
        <f t="shared" ref="DY1083:DY1114" si="2008">IF(OR(D1083="CO17772-09M001",D1083=959307,),E1083*(F1083+0.15),0)</f>
        <v>0</v>
      </c>
      <c r="DZ1083" s="125">
        <f t="shared" si="1911"/>
        <v>523</v>
      </c>
      <c r="EA1083" s="124"/>
      <c r="EB1083" s="124">
        <f t="shared" ref="EB1083:EB1114" si="2009">IF(OR(D1083="CO17772-01M001",),E1083*(F1083+0.15),0)</f>
        <v>0</v>
      </c>
      <c r="EC1083" s="129">
        <f t="shared" si="1912"/>
        <v>369</v>
      </c>
      <c r="ED1083" s="126"/>
      <c r="EE1083" s="127">
        <f t="shared" ref="EE1083:EE1114" si="2010">IF(OR(CA1083="CO17772-07M015",D1083="CO17772-07M007",D1083="CO17772-07M001",D1083="CO17772-07M001",D1083=959309,),E1083*(F1083+0.15),0)</f>
        <v>0</v>
      </c>
      <c r="EF1083" s="128">
        <f t="shared" si="1913"/>
        <v>4769</v>
      </c>
      <c r="EG1083" s="117"/>
      <c r="EH1083" s="117">
        <f t="shared" ref="EH1083:EH1114" si="2011">IF(OR(D1083="CO17772-0MM003",D1083="CO17772-0ZM010",D1083="CO17772-07M007",D1083="CO17772-0ZM002",D1083="CO17772-01M001",D1083="CO17772-0CC050",D1083="CO17772-0CM015",D1083="CO17772-08F004",D1083="CO17772-08F010",D1083="CO17772-08C750",D1083="CO17772-08C250",D1083="CO17772-07M001",D1083="CO17772-09M001",D1083="CO17772-0ZM001",D1083="CO17772-0MM001",D1083="CO17772-08F002",D1083="CO17772-0ZM008",D1083="CO17772-0ZM005",D1083="CO17772-0CM005",D1083="CO17772-0CM007",D1083="CO17772-08M020",D1083="CO17772-0MC150",D1083="CO17772-08M006",D1083="CO17772-08C050",D1083="CO17772-0CM007",D1083="CO17772-0CM010",D1083="CO17772-0CM003",D1083="CO17772-08C150",D1083="CO17772-08M007",D1083="CO17772-0MM005",D1083="CO17772-0MM015",D1083="CO17772-0CM002",D1083="CO17772-0CM001",D1083="CO17772-08M010",D1083="CO17772-08M001",D1083="CO17772-08M002",D1083="CO17772-08M003",D1083="CO17772-08M004",D1083="CO17772-08M015",D1083=959308,D1083=959305,D1083=959306,D1083=959307,D1083=959309,D1083=1644077,D1083="CO17772-08M005",),E1083*2,0)</f>
        <v>0</v>
      </c>
      <c r="EI1083" s="117">
        <f t="shared" si="1914"/>
        <v>22617</v>
      </c>
      <c r="EJ1083" s="117"/>
      <c r="EK1083" s="117">
        <f t="shared" si="1930"/>
        <v>0</v>
      </c>
      <c r="EL1083" s="117">
        <f t="shared" si="1915"/>
        <v>21247</v>
      </c>
      <c r="EM1083" s="131">
        <f t="shared" si="1931"/>
        <v>286370.74781576003</v>
      </c>
    </row>
    <row r="1084" spans="1:143" s="36" customFormat="1" ht="11.25" customHeight="1" x14ac:dyDescent="0.25">
      <c r="A1084" s="130">
        <v>46183</v>
      </c>
      <c r="B1084" s="185"/>
      <c r="C1084" s="172">
        <v>4871</v>
      </c>
      <c r="D1084" s="113"/>
      <c r="E1084" s="114"/>
      <c r="F1084" s="201"/>
      <c r="G1084" s="116"/>
      <c r="H1084" s="117"/>
      <c r="I1084" s="118">
        <f t="shared" si="1989"/>
        <v>0</v>
      </c>
      <c r="J1084" s="119">
        <f t="shared" si="1990"/>
        <v>266093</v>
      </c>
      <c r="K1084" s="117"/>
      <c r="L1084" s="118">
        <f t="shared" si="1991"/>
        <v>0</v>
      </c>
      <c r="M1084" s="119">
        <f t="shared" si="1983"/>
        <v>62000</v>
      </c>
      <c r="N1084" s="117"/>
      <c r="O1084" s="118">
        <f t="shared" si="1992"/>
        <v>0</v>
      </c>
      <c r="P1084" s="119">
        <f t="shared" si="1993"/>
        <v>260136</v>
      </c>
      <c r="Q1084" s="117">
        <v>3000</v>
      </c>
      <c r="R1084" s="117">
        <f t="shared" si="1970"/>
        <v>0</v>
      </c>
      <c r="S1084" s="117">
        <f t="shared" si="1994"/>
        <v>184612</v>
      </c>
      <c r="T1084" s="117"/>
      <c r="U1084" s="117">
        <f t="shared" si="1937"/>
        <v>0</v>
      </c>
      <c r="V1084" s="117">
        <f t="shared" si="1940"/>
        <v>133035.6</v>
      </c>
      <c r="W1084" s="121"/>
      <c r="X1084" s="120">
        <f t="shared" si="1891"/>
        <v>0</v>
      </c>
      <c r="Y1084" s="117">
        <f t="shared" si="1941"/>
        <v>6245</v>
      </c>
      <c r="Z1084" s="117"/>
      <c r="AA1084" s="121">
        <f t="shared" si="1926"/>
        <v>0</v>
      </c>
      <c r="AB1084" s="117">
        <f t="shared" si="1942"/>
        <v>17897</v>
      </c>
      <c r="AC1084" s="117"/>
      <c r="AD1084" s="117">
        <f t="shared" si="1927"/>
        <v>0</v>
      </c>
      <c r="AE1084" s="117">
        <f t="shared" si="1943"/>
        <v>3738</v>
      </c>
      <c r="AF1084" s="117"/>
      <c r="AG1084" s="116">
        <f t="shared" si="1928"/>
        <v>0</v>
      </c>
      <c r="AH1084" s="123">
        <f t="shared" si="1944"/>
        <v>4534.5</v>
      </c>
      <c r="AI1084" s="117"/>
      <c r="AJ1084" s="121">
        <f t="shared" si="1977"/>
        <v>0</v>
      </c>
      <c r="AK1084" s="117">
        <f t="shared" si="1945"/>
        <v>22013</v>
      </c>
      <c r="AL1084" s="117"/>
      <c r="AM1084" s="121">
        <f t="shared" si="1929"/>
        <v>0</v>
      </c>
      <c r="AN1084" s="117">
        <f t="shared" si="1946"/>
        <v>8763.02</v>
      </c>
      <c r="AO1084" s="117"/>
      <c r="AP1084" s="121">
        <f t="shared" si="1892"/>
        <v>0</v>
      </c>
      <c r="AQ1084" s="117">
        <f t="shared" si="1947"/>
        <v>80645</v>
      </c>
      <c r="AR1084" s="117"/>
      <c r="AS1084" s="121">
        <f t="shared" si="1951"/>
        <v>0</v>
      </c>
      <c r="AT1084" s="117">
        <f t="shared" si="1948"/>
        <v>2020</v>
      </c>
      <c r="AU1084" s="117"/>
      <c r="AV1084" s="117">
        <f t="shared" si="1897"/>
        <v>0</v>
      </c>
      <c r="AW1084" s="122">
        <f t="shared" si="1988"/>
        <v>878.40000000000146</v>
      </c>
      <c r="AX1084" s="117"/>
      <c r="AY1084" s="117">
        <f t="shared" si="1995"/>
        <v>0</v>
      </c>
      <c r="AZ1084" s="117">
        <f t="shared" si="1890"/>
        <v>1152.0999999999999</v>
      </c>
      <c r="BA1084" s="117"/>
      <c r="BB1084" s="121">
        <f t="shared" si="1971"/>
        <v>0</v>
      </c>
      <c r="BC1084" s="117">
        <f t="shared" si="1972"/>
        <v>376.33999999999986</v>
      </c>
      <c r="BD1084" s="117"/>
      <c r="BE1084" s="121">
        <f t="shared" si="1887"/>
        <v>0</v>
      </c>
      <c r="BF1084" s="117">
        <f t="shared" si="1888"/>
        <v>3747.0200000000018</v>
      </c>
      <c r="BG1084" s="117"/>
      <c r="BH1084" s="121">
        <f t="shared" si="1996"/>
        <v>0</v>
      </c>
      <c r="BI1084" s="117">
        <f t="shared" si="1979"/>
        <v>24275.499999999982</v>
      </c>
      <c r="BJ1084" s="117"/>
      <c r="BK1084" s="121">
        <f t="shared" si="1952"/>
        <v>0</v>
      </c>
      <c r="BL1084" s="117">
        <f t="shared" si="1900"/>
        <v>3680.6000000000004</v>
      </c>
      <c r="BM1084" s="117"/>
      <c r="BN1084" s="121">
        <f t="shared" si="1901"/>
        <v>0</v>
      </c>
      <c r="BO1084" s="117">
        <f t="shared" si="1902"/>
        <v>2755.9000000000019</v>
      </c>
      <c r="BP1084" s="117"/>
      <c r="BQ1084" s="121">
        <f t="shared" si="1985"/>
        <v>0</v>
      </c>
      <c r="BR1084" s="117">
        <f t="shared" si="1982"/>
        <v>123413.84999999999</v>
      </c>
      <c r="BS1084" s="117"/>
      <c r="BT1084" s="117">
        <f t="shared" si="1932"/>
        <v>0</v>
      </c>
      <c r="BU1084" s="117">
        <f t="shared" si="1980"/>
        <v>145207</v>
      </c>
      <c r="BV1084" s="117"/>
      <c r="BW1084" s="117">
        <f t="shared" si="1949"/>
        <v>0</v>
      </c>
      <c r="BX1084" s="117">
        <f t="shared" si="1938"/>
        <v>193618</v>
      </c>
      <c r="BY1084" s="117"/>
      <c r="BZ1084" s="117">
        <f t="shared" si="1997"/>
        <v>0</v>
      </c>
      <c r="CA1084" s="117">
        <f t="shared" si="1981"/>
        <v>40687</v>
      </c>
      <c r="CB1084" s="117"/>
      <c r="CC1084" s="117">
        <f t="shared" si="1998"/>
        <v>0</v>
      </c>
      <c r="CD1084" s="117">
        <f t="shared" si="1973"/>
        <v>39311.39</v>
      </c>
      <c r="CE1084" s="117"/>
      <c r="CF1084" s="117">
        <f t="shared" si="1975"/>
        <v>0</v>
      </c>
      <c r="CG1084" s="117">
        <f t="shared" si="1903"/>
        <v>3663.6999999999994</v>
      </c>
      <c r="CH1084" s="117"/>
      <c r="CI1084" s="117">
        <f t="shared" si="1953"/>
        <v>0</v>
      </c>
      <c r="CJ1084" s="117">
        <f t="shared" si="1920"/>
        <v>6757.8</v>
      </c>
      <c r="CK1084" s="117"/>
      <c r="CL1084" s="121">
        <f t="shared" si="1986"/>
        <v>0</v>
      </c>
      <c r="CM1084" s="123">
        <f t="shared" si="1904"/>
        <v>4847.4799999999996</v>
      </c>
      <c r="CN1084" s="117"/>
      <c r="CO1084" s="121">
        <f t="shared" si="1999"/>
        <v>0</v>
      </c>
      <c r="CP1084" s="123">
        <f t="shared" si="1905"/>
        <v>3955</v>
      </c>
      <c r="CQ1084" s="117"/>
      <c r="CR1084" s="121">
        <f t="shared" si="2000"/>
        <v>0</v>
      </c>
      <c r="CS1084" s="123">
        <f t="shared" si="1987"/>
        <v>5186</v>
      </c>
      <c r="CT1084" s="117"/>
      <c r="CU1084" s="121">
        <f t="shared" si="2001"/>
        <v>0</v>
      </c>
      <c r="CV1084" s="123">
        <f t="shared" si="1906"/>
        <v>6929</v>
      </c>
      <c r="CW1084" s="117"/>
      <c r="CX1084" s="117">
        <f t="shared" si="2002"/>
        <v>0</v>
      </c>
      <c r="CY1084" s="116">
        <f t="shared" si="1976"/>
        <v>176.95999999999822</v>
      </c>
      <c r="CZ1084" s="123"/>
      <c r="DA1084" s="117">
        <f t="shared" si="2003"/>
        <v>0</v>
      </c>
      <c r="DB1084" s="117">
        <f t="shared" si="1921"/>
        <v>48240</v>
      </c>
      <c r="DC1084" s="117"/>
      <c r="DD1084" s="117">
        <f t="shared" si="2004"/>
        <v>0</v>
      </c>
      <c r="DE1084" s="117">
        <f t="shared" si="1922"/>
        <v>95011</v>
      </c>
      <c r="DF1084" s="117"/>
      <c r="DG1084" s="120">
        <f t="shared" si="2005"/>
        <v>0</v>
      </c>
      <c r="DH1084" s="117">
        <f t="shared" si="1974"/>
        <v>439805</v>
      </c>
      <c r="DI1084" s="117"/>
      <c r="DJ1084" s="117">
        <f t="shared" si="2006"/>
        <v>0</v>
      </c>
      <c r="DK1084" s="117">
        <f t="shared" si="1907"/>
        <v>3768</v>
      </c>
      <c r="DL1084" s="211"/>
      <c r="DM1084" s="207">
        <f t="shared" si="1961"/>
        <v>0</v>
      </c>
      <c r="DN1084" s="125">
        <f t="shared" si="1896"/>
        <v>0</v>
      </c>
      <c r="DO1084" s="126"/>
      <c r="DP1084" s="127">
        <f t="shared" si="1962"/>
        <v>0</v>
      </c>
      <c r="DQ1084" s="128">
        <f t="shared" si="1908"/>
        <v>6819.5</v>
      </c>
      <c r="DR1084" s="126"/>
      <c r="DS1084" s="127">
        <f t="shared" si="1963"/>
        <v>0</v>
      </c>
      <c r="DT1084" s="128">
        <f t="shared" si="1909"/>
        <v>4846</v>
      </c>
      <c r="DU1084" s="126"/>
      <c r="DV1084" s="127">
        <f t="shared" si="2007"/>
        <v>0</v>
      </c>
      <c r="DW1084" s="128">
        <f t="shared" si="1910"/>
        <v>4835</v>
      </c>
      <c r="DX1084" s="126"/>
      <c r="DY1084" s="124">
        <f t="shared" si="2008"/>
        <v>0</v>
      </c>
      <c r="DZ1084" s="125">
        <f t="shared" si="1911"/>
        <v>523</v>
      </c>
      <c r="EA1084" s="124"/>
      <c r="EB1084" s="124">
        <f t="shared" si="2009"/>
        <v>0</v>
      </c>
      <c r="EC1084" s="129">
        <f t="shared" si="1912"/>
        <v>369</v>
      </c>
      <c r="ED1084" s="126"/>
      <c r="EE1084" s="127">
        <f t="shared" si="2010"/>
        <v>0</v>
      </c>
      <c r="EF1084" s="128">
        <f t="shared" si="1913"/>
        <v>4769</v>
      </c>
      <c r="EG1084" s="117"/>
      <c r="EH1084" s="117">
        <f t="shared" si="2011"/>
        <v>0</v>
      </c>
      <c r="EI1084" s="117">
        <f t="shared" si="1914"/>
        <v>22617</v>
      </c>
      <c r="EJ1084" s="117"/>
      <c r="EK1084" s="117">
        <f t="shared" si="1930"/>
        <v>0</v>
      </c>
      <c r="EL1084" s="117">
        <f t="shared" si="1915"/>
        <v>21247</v>
      </c>
      <c r="EM1084" s="131">
        <f t="shared" si="1931"/>
        <v>286632.04781576002</v>
      </c>
    </row>
    <row r="1085" spans="1:143" s="36" customFormat="1" ht="11.25" customHeight="1" x14ac:dyDescent="0.25">
      <c r="A1085" s="130">
        <v>46183</v>
      </c>
      <c r="B1085" s="130"/>
      <c r="C1085" s="172">
        <v>4881</v>
      </c>
      <c r="D1085" s="113"/>
      <c r="E1085" s="114"/>
      <c r="F1085" s="201"/>
      <c r="G1085" s="116"/>
      <c r="H1085" s="117"/>
      <c r="I1085" s="118">
        <f t="shared" si="1989"/>
        <v>0</v>
      </c>
      <c r="J1085" s="119">
        <f t="shared" si="1990"/>
        <v>266093</v>
      </c>
      <c r="K1085" s="117"/>
      <c r="L1085" s="118">
        <f t="shared" si="1991"/>
        <v>0</v>
      </c>
      <c r="M1085" s="119">
        <f t="shared" si="1983"/>
        <v>62000</v>
      </c>
      <c r="N1085" s="117"/>
      <c r="O1085" s="118">
        <f t="shared" si="1992"/>
        <v>0</v>
      </c>
      <c r="P1085" s="119">
        <f t="shared" si="1993"/>
        <v>260136</v>
      </c>
      <c r="Q1085" s="117">
        <v>13000</v>
      </c>
      <c r="R1085" s="117">
        <f t="shared" si="1970"/>
        <v>0</v>
      </c>
      <c r="S1085" s="117">
        <f t="shared" si="1994"/>
        <v>197612</v>
      </c>
      <c r="T1085" s="117"/>
      <c r="U1085" s="117">
        <f t="shared" si="1937"/>
        <v>0</v>
      </c>
      <c r="V1085" s="117">
        <f t="shared" si="1940"/>
        <v>133035.6</v>
      </c>
      <c r="W1085" s="121"/>
      <c r="X1085" s="120">
        <f t="shared" si="1891"/>
        <v>0</v>
      </c>
      <c r="Y1085" s="117">
        <f t="shared" si="1941"/>
        <v>6245</v>
      </c>
      <c r="Z1085" s="117"/>
      <c r="AA1085" s="121">
        <f t="shared" si="1926"/>
        <v>0</v>
      </c>
      <c r="AB1085" s="117">
        <f t="shared" si="1942"/>
        <v>17897</v>
      </c>
      <c r="AC1085" s="117"/>
      <c r="AD1085" s="117">
        <f t="shared" si="1927"/>
        <v>0</v>
      </c>
      <c r="AE1085" s="117">
        <f t="shared" si="1943"/>
        <v>3738</v>
      </c>
      <c r="AF1085" s="117"/>
      <c r="AG1085" s="116">
        <f t="shared" si="1928"/>
        <v>0</v>
      </c>
      <c r="AH1085" s="123">
        <f t="shared" si="1944"/>
        <v>4534.5</v>
      </c>
      <c r="AI1085" s="117"/>
      <c r="AJ1085" s="121">
        <f t="shared" si="1977"/>
        <v>0</v>
      </c>
      <c r="AK1085" s="117">
        <f t="shared" si="1945"/>
        <v>22013</v>
      </c>
      <c r="AL1085" s="117"/>
      <c r="AM1085" s="121">
        <f t="shared" si="1929"/>
        <v>0</v>
      </c>
      <c r="AN1085" s="117">
        <f t="shared" si="1946"/>
        <v>8763.02</v>
      </c>
      <c r="AO1085" s="117"/>
      <c r="AP1085" s="121">
        <f t="shared" si="1892"/>
        <v>0</v>
      </c>
      <c r="AQ1085" s="117">
        <f t="shared" si="1947"/>
        <v>80645</v>
      </c>
      <c r="AR1085" s="117"/>
      <c r="AS1085" s="121">
        <f t="shared" si="1951"/>
        <v>0</v>
      </c>
      <c r="AT1085" s="117">
        <f t="shared" si="1948"/>
        <v>2020</v>
      </c>
      <c r="AU1085" s="117"/>
      <c r="AV1085" s="117">
        <f t="shared" si="1897"/>
        <v>0</v>
      </c>
      <c r="AW1085" s="122">
        <f t="shared" si="1988"/>
        <v>878.40000000000146</v>
      </c>
      <c r="AX1085" s="117"/>
      <c r="AY1085" s="117">
        <f t="shared" si="1995"/>
        <v>0</v>
      </c>
      <c r="AZ1085" s="117">
        <f t="shared" si="1890"/>
        <v>1152.0999999999999</v>
      </c>
      <c r="BA1085" s="117"/>
      <c r="BB1085" s="121">
        <f t="shared" si="1971"/>
        <v>0</v>
      </c>
      <c r="BC1085" s="117">
        <f t="shared" si="1972"/>
        <v>376.33999999999986</v>
      </c>
      <c r="BD1085" s="117"/>
      <c r="BE1085" s="121">
        <f t="shared" si="1887"/>
        <v>0</v>
      </c>
      <c r="BF1085" s="117">
        <f t="shared" si="1888"/>
        <v>3747.0200000000018</v>
      </c>
      <c r="BG1085" s="117"/>
      <c r="BH1085" s="121">
        <f t="shared" si="1996"/>
        <v>0</v>
      </c>
      <c r="BI1085" s="117">
        <f t="shared" si="1979"/>
        <v>24275.499999999982</v>
      </c>
      <c r="BJ1085" s="117"/>
      <c r="BK1085" s="121">
        <f t="shared" si="1952"/>
        <v>0</v>
      </c>
      <c r="BL1085" s="117">
        <f t="shared" si="1900"/>
        <v>3680.6000000000004</v>
      </c>
      <c r="BM1085" s="117"/>
      <c r="BN1085" s="121">
        <f t="shared" si="1901"/>
        <v>0</v>
      </c>
      <c r="BO1085" s="117">
        <f t="shared" si="1902"/>
        <v>2755.9000000000019</v>
      </c>
      <c r="BP1085" s="117"/>
      <c r="BQ1085" s="121">
        <f t="shared" si="1985"/>
        <v>0</v>
      </c>
      <c r="BR1085" s="117">
        <f t="shared" si="1982"/>
        <v>123413.84999999999</v>
      </c>
      <c r="BS1085" s="117"/>
      <c r="BT1085" s="117">
        <f t="shared" si="1932"/>
        <v>0</v>
      </c>
      <c r="BU1085" s="117">
        <f t="shared" si="1980"/>
        <v>145207</v>
      </c>
      <c r="BV1085" s="117"/>
      <c r="BW1085" s="117">
        <f t="shared" si="1949"/>
        <v>0</v>
      </c>
      <c r="BX1085" s="117">
        <f t="shared" si="1938"/>
        <v>193618</v>
      </c>
      <c r="BY1085" s="117"/>
      <c r="BZ1085" s="117">
        <f t="shared" si="1997"/>
        <v>0</v>
      </c>
      <c r="CA1085" s="117">
        <f t="shared" si="1981"/>
        <v>40687</v>
      </c>
      <c r="CB1085" s="117"/>
      <c r="CC1085" s="117">
        <f t="shared" si="1998"/>
        <v>0</v>
      </c>
      <c r="CD1085" s="117">
        <f t="shared" si="1973"/>
        <v>39311.39</v>
      </c>
      <c r="CE1085" s="117"/>
      <c r="CF1085" s="117">
        <f t="shared" si="1975"/>
        <v>0</v>
      </c>
      <c r="CG1085" s="117">
        <f t="shared" si="1903"/>
        <v>3663.6999999999994</v>
      </c>
      <c r="CH1085" s="117"/>
      <c r="CI1085" s="117">
        <f t="shared" si="1953"/>
        <v>0</v>
      </c>
      <c r="CJ1085" s="117">
        <f t="shared" si="1920"/>
        <v>6757.8</v>
      </c>
      <c r="CK1085" s="117"/>
      <c r="CL1085" s="121">
        <f t="shared" si="1986"/>
        <v>0</v>
      </c>
      <c r="CM1085" s="123">
        <f t="shared" si="1904"/>
        <v>4847.4799999999996</v>
      </c>
      <c r="CN1085" s="117"/>
      <c r="CO1085" s="121">
        <f t="shared" si="1999"/>
        <v>0</v>
      </c>
      <c r="CP1085" s="123">
        <f t="shared" si="1905"/>
        <v>3955</v>
      </c>
      <c r="CQ1085" s="117"/>
      <c r="CR1085" s="121">
        <f t="shared" si="2000"/>
        <v>0</v>
      </c>
      <c r="CS1085" s="123">
        <f t="shared" si="1987"/>
        <v>5186</v>
      </c>
      <c r="CT1085" s="117"/>
      <c r="CU1085" s="121">
        <f t="shared" si="2001"/>
        <v>0</v>
      </c>
      <c r="CV1085" s="123">
        <f t="shared" si="1906"/>
        <v>6929</v>
      </c>
      <c r="CW1085" s="117"/>
      <c r="CX1085" s="117">
        <f t="shared" si="2002"/>
        <v>0</v>
      </c>
      <c r="CY1085" s="116">
        <f t="shared" si="1976"/>
        <v>176.95999999999822</v>
      </c>
      <c r="CZ1085" s="123"/>
      <c r="DA1085" s="117">
        <f t="shared" si="2003"/>
        <v>0</v>
      </c>
      <c r="DB1085" s="117">
        <f t="shared" si="1921"/>
        <v>48240</v>
      </c>
      <c r="DC1085" s="117"/>
      <c r="DD1085" s="117">
        <f t="shared" si="2004"/>
        <v>0</v>
      </c>
      <c r="DE1085" s="117">
        <f t="shared" si="1922"/>
        <v>95011</v>
      </c>
      <c r="DF1085" s="117"/>
      <c r="DG1085" s="120">
        <f t="shared" si="2005"/>
        <v>0</v>
      </c>
      <c r="DH1085" s="117">
        <f t="shared" si="1974"/>
        <v>439805</v>
      </c>
      <c r="DI1085" s="117"/>
      <c r="DJ1085" s="117">
        <f t="shared" si="2006"/>
        <v>0</v>
      </c>
      <c r="DK1085" s="117">
        <f t="shared" si="1907"/>
        <v>3768</v>
      </c>
      <c r="DL1085" s="211"/>
      <c r="DM1085" s="207">
        <f t="shared" si="1961"/>
        <v>0</v>
      </c>
      <c r="DN1085" s="125">
        <f t="shared" si="1896"/>
        <v>0</v>
      </c>
      <c r="DO1085" s="126"/>
      <c r="DP1085" s="127">
        <f t="shared" si="1962"/>
        <v>0</v>
      </c>
      <c r="DQ1085" s="128">
        <f t="shared" si="1908"/>
        <v>6819.5</v>
      </c>
      <c r="DR1085" s="126"/>
      <c r="DS1085" s="127">
        <f t="shared" si="1963"/>
        <v>0</v>
      </c>
      <c r="DT1085" s="128">
        <f t="shared" si="1909"/>
        <v>4846</v>
      </c>
      <c r="DU1085" s="126"/>
      <c r="DV1085" s="127">
        <f t="shared" si="2007"/>
        <v>0</v>
      </c>
      <c r="DW1085" s="128">
        <f t="shared" si="1910"/>
        <v>4835</v>
      </c>
      <c r="DX1085" s="126"/>
      <c r="DY1085" s="124">
        <f t="shared" si="2008"/>
        <v>0</v>
      </c>
      <c r="DZ1085" s="125">
        <f t="shared" si="1911"/>
        <v>523</v>
      </c>
      <c r="EA1085" s="124"/>
      <c r="EB1085" s="124">
        <f t="shared" si="2009"/>
        <v>0</v>
      </c>
      <c r="EC1085" s="129">
        <f t="shared" si="1912"/>
        <v>369</v>
      </c>
      <c r="ED1085" s="126"/>
      <c r="EE1085" s="127">
        <f t="shared" si="2010"/>
        <v>0</v>
      </c>
      <c r="EF1085" s="128">
        <f t="shared" si="1913"/>
        <v>4769</v>
      </c>
      <c r="EG1085" s="117"/>
      <c r="EH1085" s="117">
        <f t="shared" si="2011"/>
        <v>0</v>
      </c>
      <c r="EI1085" s="117">
        <f t="shared" si="1914"/>
        <v>22617</v>
      </c>
      <c r="EJ1085" s="117"/>
      <c r="EK1085" s="117">
        <f t="shared" si="1930"/>
        <v>0</v>
      </c>
      <c r="EL1085" s="117">
        <f t="shared" si="1915"/>
        <v>21247</v>
      </c>
      <c r="EM1085" s="131">
        <f t="shared" si="1931"/>
        <v>294103.04781576002</v>
      </c>
    </row>
    <row r="1086" spans="1:143" s="33" customFormat="1" ht="11.25" customHeight="1" x14ac:dyDescent="0.25">
      <c r="A1086" s="130">
        <v>46183</v>
      </c>
      <c r="B1086" s="130"/>
      <c r="C1086" s="172">
        <v>4914</v>
      </c>
      <c r="D1086" s="113"/>
      <c r="E1086" s="114"/>
      <c r="F1086" s="201"/>
      <c r="G1086" s="116"/>
      <c r="H1086" s="117"/>
      <c r="I1086" s="118">
        <f t="shared" si="1989"/>
        <v>0</v>
      </c>
      <c r="J1086" s="119">
        <f t="shared" si="1990"/>
        <v>266093</v>
      </c>
      <c r="K1086" s="117">
        <v>62000</v>
      </c>
      <c r="L1086" s="118">
        <f t="shared" si="1991"/>
        <v>0</v>
      </c>
      <c r="M1086" s="119">
        <f t="shared" si="1983"/>
        <v>124000</v>
      </c>
      <c r="N1086" s="117"/>
      <c r="O1086" s="118">
        <f t="shared" si="1992"/>
        <v>0</v>
      </c>
      <c r="P1086" s="119">
        <f t="shared" si="1993"/>
        <v>260136</v>
      </c>
      <c r="Q1086" s="117"/>
      <c r="R1086" s="117">
        <f t="shared" si="1970"/>
        <v>0</v>
      </c>
      <c r="S1086" s="117">
        <f t="shared" si="1994"/>
        <v>197612</v>
      </c>
      <c r="T1086" s="117"/>
      <c r="U1086" s="117">
        <f t="shared" si="1937"/>
        <v>0</v>
      </c>
      <c r="V1086" s="117">
        <f t="shared" si="1940"/>
        <v>133035.6</v>
      </c>
      <c r="W1086" s="121"/>
      <c r="X1086" s="120">
        <f t="shared" si="1891"/>
        <v>0</v>
      </c>
      <c r="Y1086" s="117">
        <f t="shared" si="1941"/>
        <v>6245</v>
      </c>
      <c r="Z1086" s="117"/>
      <c r="AA1086" s="121">
        <f t="shared" si="1926"/>
        <v>0</v>
      </c>
      <c r="AB1086" s="117">
        <f t="shared" si="1942"/>
        <v>17897</v>
      </c>
      <c r="AC1086" s="117"/>
      <c r="AD1086" s="117">
        <f t="shared" si="1927"/>
        <v>0</v>
      </c>
      <c r="AE1086" s="117">
        <f t="shared" si="1943"/>
        <v>3738</v>
      </c>
      <c r="AF1086" s="117"/>
      <c r="AG1086" s="116">
        <f t="shared" si="1928"/>
        <v>0</v>
      </c>
      <c r="AH1086" s="123">
        <f t="shared" si="1944"/>
        <v>4534.5</v>
      </c>
      <c r="AI1086" s="117"/>
      <c r="AJ1086" s="121">
        <f t="shared" si="1977"/>
        <v>0</v>
      </c>
      <c r="AK1086" s="117">
        <f t="shared" si="1945"/>
        <v>22013</v>
      </c>
      <c r="AL1086" s="117"/>
      <c r="AM1086" s="121">
        <f t="shared" si="1929"/>
        <v>0</v>
      </c>
      <c r="AN1086" s="117">
        <f t="shared" si="1946"/>
        <v>8763.02</v>
      </c>
      <c r="AO1086" s="117"/>
      <c r="AP1086" s="121">
        <f t="shared" si="1892"/>
        <v>0</v>
      </c>
      <c r="AQ1086" s="117">
        <f t="shared" si="1947"/>
        <v>80645</v>
      </c>
      <c r="AR1086" s="117"/>
      <c r="AS1086" s="121">
        <f t="shared" si="1951"/>
        <v>0</v>
      </c>
      <c r="AT1086" s="117">
        <f t="shared" si="1948"/>
        <v>2020</v>
      </c>
      <c r="AU1086" s="117"/>
      <c r="AV1086" s="117">
        <f t="shared" si="1897"/>
        <v>0</v>
      </c>
      <c r="AW1086" s="122">
        <f t="shared" si="1988"/>
        <v>878.40000000000146</v>
      </c>
      <c r="AX1086" s="117"/>
      <c r="AY1086" s="117">
        <f t="shared" si="1995"/>
        <v>0</v>
      </c>
      <c r="AZ1086" s="117">
        <f t="shared" si="1890"/>
        <v>1152.0999999999999</v>
      </c>
      <c r="BA1086" s="117"/>
      <c r="BB1086" s="121">
        <f t="shared" si="1971"/>
        <v>0</v>
      </c>
      <c r="BC1086" s="117">
        <f t="shared" si="1972"/>
        <v>376.33999999999986</v>
      </c>
      <c r="BD1086" s="117"/>
      <c r="BE1086" s="121">
        <f t="shared" si="1887"/>
        <v>0</v>
      </c>
      <c r="BF1086" s="117">
        <f t="shared" si="1888"/>
        <v>3747.0200000000018</v>
      </c>
      <c r="BG1086" s="117"/>
      <c r="BH1086" s="121">
        <f t="shared" si="1996"/>
        <v>0</v>
      </c>
      <c r="BI1086" s="117">
        <f t="shared" si="1979"/>
        <v>24275.499999999982</v>
      </c>
      <c r="BJ1086" s="117"/>
      <c r="BK1086" s="121">
        <f t="shared" si="1952"/>
        <v>0</v>
      </c>
      <c r="BL1086" s="117">
        <f t="shared" si="1900"/>
        <v>3680.6000000000004</v>
      </c>
      <c r="BM1086" s="117"/>
      <c r="BN1086" s="121">
        <f t="shared" si="1901"/>
        <v>0</v>
      </c>
      <c r="BO1086" s="117">
        <f t="shared" si="1902"/>
        <v>2755.9000000000019</v>
      </c>
      <c r="BP1086" s="117"/>
      <c r="BQ1086" s="121">
        <f t="shared" si="1985"/>
        <v>0</v>
      </c>
      <c r="BR1086" s="117">
        <f t="shared" si="1982"/>
        <v>123413.84999999999</v>
      </c>
      <c r="BS1086" s="117"/>
      <c r="BT1086" s="117">
        <f t="shared" si="1932"/>
        <v>0</v>
      </c>
      <c r="BU1086" s="117">
        <f t="shared" si="1980"/>
        <v>145207</v>
      </c>
      <c r="BV1086" s="117"/>
      <c r="BW1086" s="117">
        <f t="shared" si="1949"/>
        <v>0</v>
      </c>
      <c r="BX1086" s="117">
        <f t="shared" si="1938"/>
        <v>193618</v>
      </c>
      <c r="BY1086" s="117"/>
      <c r="BZ1086" s="117">
        <f t="shared" si="1997"/>
        <v>0</v>
      </c>
      <c r="CA1086" s="117">
        <f t="shared" si="1981"/>
        <v>40687</v>
      </c>
      <c r="CB1086" s="117"/>
      <c r="CC1086" s="117">
        <f t="shared" si="1998"/>
        <v>0</v>
      </c>
      <c r="CD1086" s="117">
        <f t="shared" si="1973"/>
        <v>39311.39</v>
      </c>
      <c r="CE1086" s="117"/>
      <c r="CF1086" s="117">
        <f t="shared" si="1975"/>
        <v>0</v>
      </c>
      <c r="CG1086" s="117">
        <f t="shared" si="1903"/>
        <v>3663.6999999999994</v>
      </c>
      <c r="CH1086" s="117"/>
      <c r="CI1086" s="117">
        <f t="shared" si="1953"/>
        <v>0</v>
      </c>
      <c r="CJ1086" s="117">
        <f t="shared" si="1920"/>
        <v>6757.8</v>
      </c>
      <c r="CK1086" s="117"/>
      <c r="CL1086" s="121">
        <f t="shared" si="1986"/>
        <v>0</v>
      </c>
      <c r="CM1086" s="123">
        <f t="shared" si="1904"/>
        <v>4847.4799999999996</v>
      </c>
      <c r="CN1086" s="117"/>
      <c r="CO1086" s="121">
        <f t="shared" si="1999"/>
        <v>0</v>
      </c>
      <c r="CP1086" s="123">
        <f t="shared" si="1905"/>
        <v>3955</v>
      </c>
      <c r="CQ1086" s="117"/>
      <c r="CR1086" s="121">
        <f t="shared" si="2000"/>
        <v>0</v>
      </c>
      <c r="CS1086" s="123">
        <f t="shared" si="1987"/>
        <v>5186</v>
      </c>
      <c r="CT1086" s="117"/>
      <c r="CU1086" s="121">
        <f t="shared" si="2001"/>
        <v>0</v>
      </c>
      <c r="CV1086" s="123">
        <f t="shared" si="1906"/>
        <v>6929</v>
      </c>
      <c r="CW1086" s="117"/>
      <c r="CX1086" s="117">
        <f t="shared" si="2002"/>
        <v>0</v>
      </c>
      <c r="CY1086" s="116">
        <f t="shared" si="1976"/>
        <v>176.95999999999822</v>
      </c>
      <c r="CZ1086" s="123"/>
      <c r="DA1086" s="117">
        <f t="shared" si="2003"/>
        <v>0</v>
      </c>
      <c r="DB1086" s="117">
        <f t="shared" si="1921"/>
        <v>48240</v>
      </c>
      <c r="DC1086" s="117"/>
      <c r="DD1086" s="117">
        <f t="shared" si="2004"/>
        <v>0</v>
      </c>
      <c r="DE1086" s="117">
        <f t="shared" si="1922"/>
        <v>95011</v>
      </c>
      <c r="DF1086" s="117"/>
      <c r="DG1086" s="120">
        <f t="shared" si="2005"/>
        <v>0</v>
      </c>
      <c r="DH1086" s="117">
        <f t="shared" si="1974"/>
        <v>439805</v>
      </c>
      <c r="DI1086" s="117"/>
      <c r="DJ1086" s="117">
        <f t="shared" si="2006"/>
        <v>0</v>
      </c>
      <c r="DK1086" s="117">
        <f t="shared" si="1907"/>
        <v>3768</v>
      </c>
      <c r="DL1086" s="211"/>
      <c r="DM1086" s="207">
        <f t="shared" si="1961"/>
        <v>0</v>
      </c>
      <c r="DN1086" s="125">
        <f t="shared" si="1896"/>
        <v>0</v>
      </c>
      <c r="DO1086" s="126"/>
      <c r="DP1086" s="127">
        <f t="shared" si="1962"/>
        <v>0</v>
      </c>
      <c r="DQ1086" s="128">
        <f t="shared" si="1908"/>
        <v>6819.5</v>
      </c>
      <c r="DR1086" s="126"/>
      <c r="DS1086" s="127">
        <f t="shared" si="1963"/>
        <v>0</v>
      </c>
      <c r="DT1086" s="128">
        <f t="shared" si="1909"/>
        <v>4846</v>
      </c>
      <c r="DU1086" s="126"/>
      <c r="DV1086" s="127">
        <f t="shared" si="2007"/>
        <v>0</v>
      </c>
      <c r="DW1086" s="128">
        <f t="shared" si="1910"/>
        <v>4835</v>
      </c>
      <c r="DX1086" s="126"/>
      <c r="DY1086" s="124">
        <f t="shared" si="2008"/>
        <v>0</v>
      </c>
      <c r="DZ1086" s="125">
        <f t="shared" si="1911"/>
        <v>523</v>
      </c>
      <c r="EA1086" s="124"/>
      <c r="EB1086" s="124">
        <f t="shared" si="2009"/>
        <v>0</v>
      </c>
      <c r="EC1086" s="129">
        <f t="shared" si="1912"/>
        <v>369</v>
      </c>
      <c r="ED1086" s="126"/>
      <c r="EE1086" s="127">
        <f t="shared" si="2010"/>
        <v>0</v>
      </c>
      <c r="EF1086" s="128">
        <f t="shared" si="1913"/>
        <v>4769</v>
      </c>
      <c r="EG1086" s="117"/>
      <c r="EH1086" s="117">
        <f t="shared" si="2011"/>
        <v>0</v>
      </c>
      <c r="EI1086" s="117">
        <f t="shared" si="1914"/>
        <v>22617</v>
      </c>
      <c r="EJ1086" s="117"/>
      <c r="EK1086" s="117">
        <f t="shared" si="1930"/>
        <v>0</v>
      </c>
      <c r="EL1086" s="117">
        <f t="shared" si="1915"/>
        <v>21247</v>
      </c>
      <c r="EM1086" s="131">
        <f t="shared" si="1931"/>
        <v>295733.04781576002</v>
      </c>
    </row>
    <row r="1087" spans="1:143" s="33" customFormat="1" ht="11.25" customHeight="1" x14ac:dyDescent="0.25">
      <c r="A1087" s="130">
        <v>46185</v>
      </c>
      <c r="B1087" s="130">
        <v>46207</v>
      </c>
      <c r="C1087" s="172">
        <v>5024</v>
      </c>
      <c r="D1087" s="113"/>
      <c r="E1087" s="114"/>
      <c r="F1087" s="201"/>
      <c r="G1087" s="116"/>
      <c r="H1087" s="117"/>
      <c r="I1087" s="118">
        <f t="shared" si="1989"/>
        <v>0</v>
      </c>
      <c r="J1087" s="119">
        <f t="shared" si="1990"/>
        <v>266093</v>
      </c>
      <c r="K1087" s="117"/>
      <c r="L1087" s="118">
        <f t="shared" si="1991"/>
        <v>0</v>
      </c>
      <c r="M1087" s="119">
        <f t="shared" si="1983"/>
        <v>124000</v>
      </c>
      <c r="N1087" s="117"/>
      <c r="O1087" s="118">
        <f t="shared" si="1992"/>
        <v>0</v>
      </c>
      <c r="P1087" s="119">
        <f t="shared" si="1993"/>
        <v>260136</v>
      </c>
      <c r="Q1087" s="117"/>
      <c r="R1087" s="117">
        <f t="shared" si="1970"/>
        <v>0</v>
      </c>
      <c r="S1087" s="117">
        <f t="shared" si="1994"/>
        <v>197612</v>
      </c>
      <c r="T1087" s="117"/>
      <c r="U1087" s="117">
        <f t="shared" si="1937"/>
        <v>0</v>
      </c>
      <c r="V1087" s="117">
        <f t="shared" si="1940"/>
        <v>133035.6</v>
      </c>
      <c r="W1087" s="121"/>
      <c r="X1087" s="120">
        <f t="shared" si="1891"/>
        <v>0</v>
      </c>
      <c r="Y1087" s="117">
        <f t="shared" si="1941"/>
        <v>6245</v>
      </c>
      <c r="Z1087" s="117"/>
      <c r="AA1087" s="121">
        <f t="shared" si="1926"/>
        <v>0</v>
      </c>
      <c r="AB1087" s="117">
        <f t="shared" si="1942"/>
        <v>17897</v>
      </c>
      <c r="AC1087" s="117"/>
      <c r="AD1087" s="117">
        <f t="shared" si="1927"/>
        <v>0</v>
      </c>
      <c r="AE1087" s="117">
        <f t="shared" si="1943"/>
        <v>3738</v>
      </c>
      <c r="AF1087" s="117"/>
      <c r="AG1087" s="116">
        <f t="shared" si="1928"/>
        <v>0</v>
      </c>
      <c r="AH1087" s="123">
        <f t="shared" si="1944"/>
        <v>4534.5</v>
      </c>
      <c r="AI1087" s="117"/>
      <c r="AJ1087" s="121">
        <f t="shared" si="1977"/>
        <v>0</v>
      </c>
      <c r="AK1087" s="117">
        <f t="shared" si="1945"/>
        <v>22013</v>
      </c>
      <c r="AL1087" s="117"/>
      <c r="AM1087" s="121">
        <f t="shared" si="1929"/>
        <v>0</v>
      </c>
      <c r="AN1087" s="117">
        <f t="shared" si="1946"/>
        <v>8763.02</v>
      </c>
      <c r="AO1087" s="117"/>
      <c r="AP1087" s="121">
        <f t="shared" si="1892"/>
        <v>0</v>
      </c>
      <c r="AQ1087" s="117">
        <f t="shared" si="1947"/>
        <v>80645</v>
      </c>
      <c r="AR1087" s="117"/>
      <c r="AS1087" s="121">
        <f t="shared" si="1951"/>
        <v>0</v>
      </c>
      <c r="AT1087" s="117">
        <f t="shared" si="1948"/>
        <v>2020</v>
      </c>
      <c r="AU1087" s="117"/>
      <c r="AV1087" s="117">
        <f t="shared" si="1897"/>
        <v>0</v>
      </c>
      <c r="AW1087" s="122">
        <f t="shared" si="1988"/>
        <v>878.40000000000146</v>
      </c>
      <c r="AX1087" s="117"/>
      <c r="AY1087" s="117">
        <f t="shared" si="1995"/>
        <v>0</v>
      </c>
      <c r="AZ1087" s="117">
        <f t="shared" si="1890"/>
        <v>1152.0999999999999</v>
      </c>
      <c r="BA1087" s="117"/>
      <c r="BB1087" s="121">
        <f t="shared" si="1971"/>
        <v>0</v>
      </c>
      <c r="BC1087" s="117">
        <f t="shared" si="1972"/>
        <v>376.33999999999986</v>
      </c>
      <c r="BD1087" s="117"/>
      <c r="BE1087" s="121">
        <f t="shared" si="1887"/>
        <v>0</v>
      </c>
      <c r="BF1087" s="117">
        <f t="shared" si="1888"/>
        <v>3747.0200000000018</v>
      </c>
      <c r="BG1087" s="117"/>
      <c r="BH1087" s="121">
        <f t="shared" si="1996"/>
        <v>0</v>
      </c>
      <c r="BI1087" s="117">
        <f t="shared" si="1979"/>
        <v>24275.499999999982</v>
      </c>
      <c r="BJ1087" s="117"/>
      <c r="BK1087" s="121">
        <f t="shared" si="1952"/>
        <v>0</v>
      </c>
      <c r="BL1087" s="117">
        <f t="shared" si="1900"/>
        <v>3680.6000000000004</v>
      </c>
      <c r="BM1087" s="117"/>
      <c r="BN1087" s="121">
        <f t="shared" si="1901"/>
        <v>0</v>
      </c>
      <c r="BO1087" s="117">
        <f t="shared" si="1902"/>
        <v>2755.9000000000019</v>
      </c>
      <c r="BP1087" s="117"/>
      <c r="BQ1087" s="121">
        <f t="shared" si="1985"/>
        <v>0</v>
      </c>
      <c r="BR1087" s="117">
        <f t="shared" si="1982"/>
        <v>123413.84999999999</v>
      </c>
      <c r="BS1087" s="117"/>
      <c r="BT1087" s="117">
        <f t="shared" si="1932"/>
        <v>0</v>
      </c>
      <c r="BU1087" s="117">
        <f t="shared" si="1980"/>
        <v>145207</v>
      </c>
      <c r="BV1087" s="117"/>
      <c r="BW1087" s="117">
        <f t="shared" si="1949"/>
        <v>0</v>
      </c>
      <c r="BX1087" s="117">
        <f t="shared" si="1938"/>
        <v>193618</v>
      </c>
      <c r="BY1087" s="117">
        <v>100000</v>
      </c>
      <c r="BZ1087" s="117">
        <f t="shared" si="1997"/>
        <v>0</v>
      </c>
      <c r="CA1087" s="117">
        <f t="shared" si="1981"/>
        <v>140687</v>
      </c>
      <c r="CB1087" s="117"/>
      <c r="CC1087" s="117">
        <f t="shared" si="1998"/>
        <v>0</v>
      </c>
      <c r="CD1087" s="117">
        <f t="shared" si="1973"/>
        <v>39311.39</v>
      </c>
      <c r="CE1087" s="117"/>
      <c r="CF1087" s="117">
        <f t="shared" si="1975"/>
        <v>0</v>
      </c>
      <c r="CG1087" s="117">
        <f t="shared" si="1903"/>
        <v>3663.6999999999994</v>
      </c>
      <c r="CH1087" s="117"/>
      <c r="CI1087" s="117">
        <f t="shared" si="1953"/>
        <v>0</v>
      </c>
      <c r="CJ1087" s="117">
        <f t="shared" si="1920"/>
        <v>6757.8</v>
      </c>
      <c r="CK1087" s="117"/>
      <c r="CL1087" s="121">
        <f t="shared" si="1986"/>
        <v>0</v>
      </c>
      <c r="CM1087" s="123">
        <f t="shared" si="1904"/>
        <v>4847.4799999999996</v>
      </c>
      <c r="CN1087" s="117"/>
      <c r="CO1087" s="121">
        <f t="shared" si="1999"/>
        <v>0</v>
      </c>
      <c r="CP1087" s="123">
        <f t="shared" si="1905"/>
        <v>3955</v>
      </c>
      <c r="CQ1087" s="117"/>
      <c r="CR1087" s="121">
        <f t="shared" si="2000"/>
        <v>0</v>
      </c>
      <c r="CS1087" s="123">
        <f t="shared" si="1987"/>
        <v>5186</v>
      </c>
      <c r="CT1087" s="117"/>
      <c r="CU1087" s="121">
        <f t="shared" si="2001"/>
        <v>0</v>
      </c>
      <c r="CV1087" s="123">
        <f t="shared" si="1906"/>
        <v>6929</v>
      </c>
      <c r="CW1087" s="117"/>
      <c r="CX1087" s="117">
        <f t="shared" si="2002"/>
        <v>0</v>
      </c>
      <c r="CY1087" s="116">
        <f t="shared" si="1976"/>
        <v>176.95999999999822</v>
      </c>
      <c r="CZ1087" s="123"/>
      <c r="DA1087" s="117">
        <f t="shared" si="2003"/>
        <v>0</v>
      </c>
      <c r="DB1087" s="117">
        <f t="shared" si="1921"/>
        <v>48240</v>
      </c>
      <c r="DC1087" s="117"/>
      <c r="DD1087" s="117">
        <f t="shared" si="2004"/>
        <v>0</v>
      </c>
      <c r="DE1087" s="117">
        <f t="shared" si="1922"/>
        <v>95011</v>
      </c>
      <c r="DF1087" s="117"/>
      <c r="DG1087" s="120">
        <f t="shared" si="2005"/>
        <v>0</v>
      </c>
      <c r="DH1087" s="117">
        <f t="shared" si="1974"/>
        <v>439805</v>
      </c>
      <c r="DI1087" s="117"/>
      <c r="DJ1087" s="117">
        <f t="shared" si="2006"/>
        <v>0</v>
      </c>
      <c r="DK1087" s="117">
        <f t="shared" si="1907"/>
        <v>3768</v>
      </c>
      <c r="DL1087" s="211"/>
      <c r="DM1087" s="207">
        <f t="shared" si="1961"/>
        <v>0</v>
      </c>
      <c r="DN1087" s="125">
        <f t="shared" si="1896"/>
        <v>0</v>
      </c>
      <c r="DO1087" s="126"/>
      <c r="DP1087" s="127">
        <f t="shared" si="1962"/>
        <v>0</v>
      </c>
      <c r="DQ1087" s="128">
        <f t="shared" si="1908"/>
        <v>6819.5</v>
      </c>
      <c r="DR1087" s="126"/>
      <c r="DS1087" s="127">
        <f t="shared" si="1963"/>
        <v>0</v>
      </c>
      <c r="DT1087" s="128">
        <f t="shared" si="1909"/>
        <v>4846</v>
      </c>
      <c r="DU1087" s="126"/>
      <c r="DV1087" s="127">
        <f t="shared" si="2007"/>
        <v>0</v>
      </c>
      <c r="DW1087" s="128">
        <f t="shared" si="1910"/>
        <v>4835</v>
      </c>
      <c r="DX1087" s="126"/>
      <c r="DY1087" s="124">
        <f t="shared" si="2008"/>
        <v>0</v>
      </c>
      <c r="DZ1087" s="125">
        <f t="shared" si="1911"/>
        <v>523</v>
      </c>
      <c r="EA1087" s="124"/>
      <c r="EB1087" s="124">
        <f t="shared" si="2009"/>
        <v>0</v>
      </c>
      <c r="EC1087" s="129">
        <f t="shared" si="1912"/>
        <v>369</v>
      </c>
      <c r="ED1087" s="126"/>
      <c r="EE1087" s="127">
        <f t="shared" si="2010"/>
        <v>0</v>
      </c>
      <c r="EF1087" s="128">
        <f t="shared" si="1913"/>
        <v>4769</v>
      </c>
      <c r="EG1087" s="117"/>
      <c r="EH1087" s="117">
        <f t="shared" si="2011"/>
        <v>0</v>
      </c>
      <c r="EI1087" s="117">
        <f t="shared" si="1914"/>
        <v>22617</v>
      </c>
      <c r="EJ1087" s="117"/>
      <c r="EK1087" s="117">
        <f t="shared" si="1930"/>
        <v>0</v>
      </c>
      <c r="EL1087" s="117">
        <f t="shared" si="1915"/>
        <v>21247</v>
      </c>
      <c r="EM1087" s="131">
        <f t="shared" si="1931"/>
        <v>298777.97238376009</v>
      </c>
    </row>
    <row r="1088" spans="1:143" s="33" customFormat="1" ht="11.25" customHeight="1" x14ac:dyDescent="0.25">
      <c r="A1088" s="130">
        <v>46185</v>
      </c>
      <c r="B1088" s="130"/>
      <c r="C1088" s="480">
        <v>4986</v>
      </c>
      <c r="D1088" s="481"/>
      <c r="E1088" s="482"/>
      <c r="F1088" s="483"/>
      <c r="G1088" s="117"/>
      <c r="H1088" s="117"/>
      <c r="I1088" s="118">
        <f t="shared" si="1989"/>
        <v>0</v>
      </c>
      <c r="J1088" s="119">
        <f t="shared" si="1990"/>
        <v>266093</v>
      </c>
      <c r="K1088" s="117"/>
      <c r="L1088" s="118">
        <f t="shared" si="1991"/>
        <v>0</v>
      </c>
      <c r="M1088" s="119">
        <f t="shared" si="1983"/>
        <v>124000</v>
      </c>
      <c r="N1088" s="117"/>
      <c r="O1088" s="118">
        <f t="shared" si="1992"/>
        <v>0</v>
      </c>
      <c r="P1088" s="119">
        <f t="shared" si="1993"/>
        <v>260136</v>
      </c>
      <c r="Q1088" s="117"/>
      <c r="R1088" s="117">
        <f t="shared" si="1970"/>
        <v>0</v>
      </c>
      <c r="S1088" s="117">
        <f t="shared" si="1994"/>
        <v>197612</v>
      </c>
      <c r="T1088" s="117"/>
      <c r="U1088" s="117">
        <f t="shared" si="1937"/>
        <v>0</v>
      </c>
      <c r="V1088" s="117">
        <f t="shared" si="1940"/>
        <v>133035.6</v>
      </c>
      <c r="W1088" s="121"/>
      <c r="X1088" s="120">
        <f t="shared" si="1891"/>
        <v>0</v>
      </c>
      <c r="Y1088" s="117">
        <f t="shared" si="1941"/>
        <v>6245</v>
      </c>
      <c r="Z1088" s="117"/>
      <c r="AA1088" s="121">
        <f t="shared" si="1926"/>
        <v>0</v>
      </c>
      <c r="AB1088" s="117">
        <f t="shared" si="1942"/>
        <v>17897</v>
      </c>
      <c r="AC1088" s="117"/>
      <c r="AD1088" s="117">
        <f t="shared" si="1927"/>
        <v>0</v>
      </c>
      <c r="AE1088" s="117">
        <f t="shared" si="1943"/>
        <v>3738</v>
      </c>
      <c r="AF1088" s="117"/>
      <c r="AG1088" s="116">
        <f t="shared" si="1928"/>
        <v>0</v>
      </c>
      <c r="AH1088" s="123">
        <f t="shared" si="1944"/>
        <v>4534.5</v>
      </c>
      <c r="AI1088" s="117"/>
      <c r="AJ1088" s="121">
        <f t="shared" si="1977"/>
        <v>0</v>
      </c>
      <c r="AK1088" s="117">
        <f t="shared" si="1945"/>
        <v>22013</v>
      </c>
      <c r="AL1088" s="117"/>
      <c r="AM1088" s="121">
        <f t="shared" si="1929"/>
        <v>0</v>
      </c>
      <c r="AN1088" s="117">
        <f t="shared" si="1946"/>
        <v>8763.02</v>
      </c>
      <c r="AO1088" s="117"/>
      <c r="AP1088" s="121">
        <f t="shared" si="1892"/>
        <v>0</v>
      </c>
      <c r="AQ1088" s="117">
        <f t="shared" si="1947"/>
        <v>80645</v>
      </c>
      <c r="AR1088" s="117"/>
      <c r="AS1088" s="121">
        <f t="shared" si="1951"/>
        <v>0</v>
      </c>
      <c r="AT1088" s="117">
        <f t="shared" si="1948"/>
        <v>2020</v>
      </c>
      <c r="AU1088" s="117">
        <v>9235.44</v>
      </c>
      <c r="AV1088" s="117">
        <f t="shared" si="1897"/>
        <v>0</v>
      </c>
      <c r="AW1088" s="122">
        <f t="shared" si="1988"/>
        <v>10113.840000000002</v>
      </c>
      <c r="AX1088" s="117"/>
      <c r="AY1088" s="117">
        <f t="shared" si="1995"/>
        <v>0</v>
      </c>
      <c r="AZ1088" s="117">
        <f t="shared" si="1890"/>
        <v>1152.0999999999999</v>
      </c>
      <c r="BA1088" s="117"/>
      <c r="BB1088" s="121">
        <f t="shared" si="1971"/>
        <v>0</v>
      </c>
      <c r="BC1088" s="117">
        <f t="shared" si="1972"/>
        <v>376.33999999999986</v>
      </c>
      <c r="BD1088" s="117"/>
      <c r="BE1088" s="121">
        <f t="shared" si="1887"/>
        <v>0</v>
      </c>
      <c r="BF1088" s="117">
        <f t="shared" si="1888"/>
        <v>3747.0200000000018</v>
      </c>
      <c r="BG1088" s="117"/>
      <c r="BH1088" s="121">
        <f t="shared" si="1996"/>
        <v>0</v>
      </c>
      <c r="BI1088" s="117">
        <f t="shared" si="1979"/>
        <v>24275.499999999982</v>
      </c>
      <c r="BJ1088" s="117"/>
      <c r="BK1088" s="121">
        <f t="shared" si="1952"/>
        <v>0</v>
      </c>
      <c r="BL1088" s="117">
        <f t="shared" si="1900"/>
        <v>3680.6000000000004</v>
      </c>
      <c r="BM1088" s="117"/>
      <c r="BN1088" s="121">
        <f t="shared" si="1901"/>
        <v>0</v>
      </c>
      <c r="BO1088" s="117">
        <f t="shared" si="1902"/>
        <v>2755.9000000000019</v>
      </c>
      <c r="BP1088" s="117"/>
      <c r="BQ1088" s="121">
        <f t="shared" si="1985"/>
        <v>0</v>
      </c>
      <c r="BR1088" s="117">
        <f t="shared" si="1982"/>
        <v>123413.84999999999</v>
      </c>
      <c r="BS1088" s="117"/>
      <c r="BT1088" s="117">
        <f t="shared" si="1932"/>
        <v>0</v>
      </c>
      <c r="BU1088" s="117">
        <f t="shared" si="1980"/>
        <v>145207</v>
      </c>
      <c r="BV1088" s="117"/>
      <c r="BW1088" s="117">
        <f t="shared" si="1949"/>
        <v>0</v>
      </c>
      <c r="BX1088" s="117">
        <f t="shared" si="1938"/>
        <v>193618</v>
      </c>
      <c r="BY1088" s="117"/>
      <c r="BZ1088" s="117">
        <f t="shared" si="1997"/>
        <v>0</v>
      </c>
      <c r="CA1088" s="117">
        <f t="shared" si="1981"/>
        <v>140687</v>
      </c>
      <c r="CB1088" s="117"/>
      <c r="CC1088" s="117">
        <f t="shared" si="1998"/>
        <v>0</v>
      </c>
      <c r="CD1088" s="117">
        <f t="shared" si="1973"/>
        <v>39311.39</v>
      </c>
      <c r="CE1088" s="117"/>
      <c r="CF1088" s="117">
        <f t="shared" si="1975"/>
        <v>0</v>
      </c>
      <c r="CG1088" s="117">
        <f t="shared" si="1903"/>
        <v>3663.6999999999994</v>
      </c>
      <c r="CH1088" s="117"/>
      <c r="CI1088" s="117">
        <f t="shared" si="1953"/>
        <v>0</v>
      </c>
      <c r="CJ1088" s="117">
        <f t="shared" si="1920"/>
        <v>6757.8</v>
      </c>
      <c r="CK1088" s="117"/>
      <c r="CL1088" s="121">
        <f t="shared" si="1986"/>
        <v>0</v>
      </c>
      <c r="CM1088" s="123">
        <f t="shared" si="1904"/>
        <v>4847.4799999999996</v>
      </c>
      <c r="CN1088" s="117"/>
      <c r="CO1088" s="121">
        <f t="shared" si="1999"/>
        <v>0</v>
      </c>
      <c r="CP1088" s="123">
        <f t="shared" si="1905"/>
        <v>3955</v>
      </c>
      <c r="CQ1088" s="117"/>
      <c r="CR1088" s="121">
        <f t="shared" si="2000"/>
        <v>0</v>
      </c>
      <c r="CS1088" s="123">
        <f t="shared" si="1987"/>
        <v>5186</v>
      </c>
      <c r="CT1088" s="117"/>
      <c r="CU1088" s="121">
        <f t="shared" si="2001"/>
        <v>0</v>
      </c>
      <c r="CV1088" s="123">
        <f t="shared" si="1906"/>
        <v>6929</v>
      </c>
      <c r="CW1088" s="117"/>
      <c r="CX1088" s="117">
        <f t="shared" si="2002"/>
        <v>0</v>
      </c>
      <c r="CY1088" s="116">
        <f t="shared" si="1976"/>
        <v>176.95999999999822</v>
      </c>
      <c r="CZ1088" s="123"/>
      <c r="DA1088" s="117">
        <f t="shared" si="2003"/>
        <v>0</v>
      </c>
      <c r="DB1088" s="117">
        <f t="shared" si="1921"/>
        <v>48240</v>
      </c>
      <c r="DC1088" s="117"/>
      <c r="DD1088" s="117">
        <f t="shared" si="2004"/>
        <v>0</v>
      </c>
      <c r="DE1088" s="117">
        <f t="shared" si="1922"/>
        <v>95011</v>
      </c>
      <c r="DF1088" s="117"/>
      <c r="DG1088" s="120">
        <f t="shared" si="2005"/>
        <v>0</v>
      </c>
      <c r="DH1088" s="117">
        <f t="shared" si="1974"/>
        <v>439805</v>
      </c>
      <c r="DI1088" s="117"/>
      <c r="DJ1088" s="117">
        <f t="shared" si="2006"/>
        <v>0</v>
      </c>
      <c r="DK1088" s="117">
        <f t="shared" si="1907"/>
        <v>3768</v>
      </c>
      <c r="DL1088" s="211"/>
      <c r="DM1088" s="207">
        <f t="shared" si="1961"/>
        <v>0</v>
      </c>
      <c r="DN1088" s="125">
        <f t="shared" si="1896"/>
        <v>0</v>
      </c>
      <c r="DO1088" s="126"/>
      <c r="DP1088" s="127">
        <f t="shared" si="1962"/>
        <v>0</v>
      </c>
      <c r="DQ1088" s="128">
        <f t="shared" si="1908"/>
        <v>6819.5</v>
      </c>
      <c r="DR1088" s="126"/>
      <c r="DS1088" s="127">
        <f t="shared" si="1963"/>
        <v>0</v>
      </c>
      <c r="DT1088" s="128">
        <f t="shared" si="1909"/>
        <v>4846</v>
      </c>
      <c r="DU1088" s="126"/>
      <c r="DV1088" s="127">
        <f t="shared" si="2007"/>
        <v>0</v>
      </c>
      <c r="DW1088" s="128">
        <f t="shared" si="1910"/>
        <v>4835</v>
      </c>
      <c r="DX1088" s="126"/>
      <c r="DY1088" s="124">
        <f t="shared" si="2008"/>
        <v>0</v>
      </c>
      <c r="DZ1088" s="125">
        <f t="shared" si="1911"/>
        <v>523</v>
      </c>
      <c r="EA1088" s="124"/>
      <c r="EB1088" s="124">
        <f t="shared" si="2009"/>
        <v>0</v>
      </c>
      <c r="EC1088" s="129">
        <f t="shared" si="1912"/>
        <v>369</v>
      </c>
      <c r="ED1088" s="126"/>
      <c r="EE1088" s="127">
        <f t="shared" si="2010"/>
        <v>0</v>
      </c>
      <c r="EF1088" s="128">
        <f t="shared" si="1913"/>
        <v>4769</v>
      </c>
      <c r="EG1088" s="117"/>
      <c r="EH1088" s="117">
        <f t="shared" si="2011"/>
        <v>0</v>
      </c>
      <c r="EI1088" s="117">
        <f t="shared" si="1914"/>
        <v>22617</v>
      </c>
      <c r="EJ1088" s="117"/>
      <c r="EK1088" s="117">
        <f t="shared" si="1930"/>
        <v>0</v>
      </c>
      <c r="EL1088" s="117">
        <f t="shared" si="1915"/>
        <v>21247</v>
      </c>
      <c r="EM1088" s="131">
        <f t="shared" si="1931"/>
        <v>297443.43222376006</v>
      </c>
    </row>
    <row r="1089" spans="1:143" s="33" customFormat="1" ht="11.25" customHeight="1" x14ac:dyDescent="0.25">
      <c r="A1089" s="130">
        <v>46186</v>
      </c>
      <c r="B1089" s="11">
        <v>46165</v>
      </c>
      <c r="C1089" s="204">
        <v>8005017199</v>
      </c>
      <c r="D1089" s="347" t="s">
        <v>41</v>
      </c>
      <c r="E1089" s="348">
        <v>1440</v>
      </c>
      <c r="F1089" s="375">
        <v>2</v>
      </c>
      <c r="G1089" s="376">
        <v>191516078857</v>
      </c>
      <c r="H1089" s="66"/>
      <c r="I1089" s="41">
        <f t="shared" si="1989"/>
        <v>0</v>
      </c>
      <c r="J1089" s="48">
        <f t="shared" si="1990"/>
        <v>266093</v>
      </c>
      <c r="K1089" s="66"/>
      <c r="L1089" s="41">
        <f t="shared" si="1991"/>
        <v>0</v>
      </c>
      <c r="M1089" s="48">
        <f t="shared" si="1983"/>
        <v>124000</v>
      </c>
      <c r="N1089" s="66"/>
      <c r="O1089" s="41">
        <f t="shared" si="1992"/>
        <v>0</v>
      </c>
      <c r="P1089" s="48">
        <f t="shared" si="1993"/>
        <v>260136</v>
      </c>
      <c r="Q1089" s="66"/>
      <c r="R1089" s="66">
        <f t="shared" si="1970"/>
        <v>0</v>
      </c>
      <c r="S1089" s="67">
        <f t="shared" si="1994"/>
        <v>197612</v>
      </c>
      <c r="T1089" s="66"/>
      <c r="U1089" s="66">
        <f t="shared" si="1937"/>
        <v>0</v>
      </c>
      <c r="V1089" s="67">
        <f t="shared" si="1940"/>
        <v>133035.6</v>
      </c>
      <c r="W1089" s="136"/>
      <c r="X1089" s="69">
        <f t="shared" si="1891"/>
        <v>0</v>
      </c>
      <c r="Y1089" s="67">
        <f t="shared" si="1941"/>
        <v>6245</v>
      </c>
      <c r="Z1089" s="66"/>
      <c r="AA1089" s="68">
        <f t="shared" si="1926"/>
        <v>0</v>
      </c>
      <c r="AB1089" s="67">
        <f t="shared" si="1942"/>
        <v>17897</v>
      </c>
      <c r="AC1089" s="66"/>
      <c r="AD1089" s="66">
        <f t="shared" si="1927"/>
        <v>0</v>
      </c>
      <c r="AE1089" s="67">
        <f t="shared" si="1943"/>
        <v>3738</v>
      </c>
      <c r="AF1089" s="66"/>
      <c r="AG1089" s="78">
        <f t="shared" si="1928"/>
        <v>0</v>
      </c>
      <c r="AH1089" s="79">
        <f t="shared" si="1944"/>
        <v>4534.5</v>
      </c>
      <c r="AI1089" s="66"/>
      <c r="AJ1089" s="68">
        <f t="shared" si="1977"/>
        <v>0</v>
      </c>
      <c r="AK1089" s="67">
        <f t="shared" si="1945"/>
        <v>22013</v>
      </c>
      <c r="AL1089" s="66"/>
      <c r="AM1089" s="68">
        <f t="shared" si="1929"/>
        <v>0</v>
      </c>
      <c r="AN1089" s="67">
        <f t="shared" si="1946"/>
        <v>8763.02</v>
      </c>
      <c r="AO1089" s="66"/>
      <c r="AP1089" s="68">
        <f t="shared" si="1892"/>
        <v>0</v>
      </c>
      <c r="AQ1089" s="67">
        <f t="shared" si="1947"/>
        <v>80645</v>
      </c>
      <c r="AR1089" s="66"/>
      <c r="AS1089" s="68">
        <f t="shared" si="1951"/>
        <v>0</v>
      </c>
      <c r="AT1089" s="67">
        <f t="shared" si="1948"/>
        <v>2020</v>
      </c>
      <c r="AU1089" s="66"/>
      <c r="AV1089" s="66">
        <f t="shared" si="1897"/>
        <v>3052.8</v>
      </c>
      <c r="AW1089" s="42">
        <f t="shared" si="1988"/>
        <v>7061.0400000000018</v>
      </c>
      <c r="AX1089" s="66"/>
      <c r="AY1089" s="66">
        <f t="shared" si="1995"/>
        <v>0</v>
      </c>
      <c r="AZ1089" s="67">
        <f t="shared" si="1890"/>
        <v>1152.0999999999999</v>
      </c>
      <c r="BA1089" s="66"/>
      <c r="BB1089" s="68">
        <f t="shared" si="1971"/>
        <v>0</v>
      </c>
      <c r="BC1089" s="67">
        <f t="shared" si="1972"/>
        <v>376.33999999999986</v>
      </c>
      <c r="BD1089" s="66"/>
      <c r="BE1089" s="68">
        <f t="shared" si="1887"/>
        <v>0</v>
      </c>
      <c r="BF1089" s="67">
        <f t="shared" si="1888"/>
        <v>3747.0200000000018</v>
      </c>
      <c r="BG1089" s="66"/>
      <c r="BH1089" s="68">
        <f t="shared" si="1996"/>
        <v>0</v>
      </c>
      <c r="BI1089" s="67">
        <f t="shared" si="1979"/>
        <v>24275.499999999982</v>
      </c>
      <c r="BJ1089" s="66"/>
      <c r="BK1089" s="68">
        <f t="shared" si="1952"/>
        <v>0</v>
      </c>
      <c r="BL1089" s="67">
        <f t="shared" si="1900"/>
        <v>3680.6000000000004</v>
      </c>
      <c r="BM1089" s="66"/>
      <c r="BN1089" s="68">
        <f t="shared" si="1901"/>
        <v>0</v>
      </c>
      <c r="BO1089" s="67">
        <f t="shared" si="1902"/>
        <v>2755.9000000000019</v>
      </c>
      <c r="BP1089" s="66"/>
      <c r="BQ1089" s="68">
        <f t="shared" si="1985"/>
        <v>0</v>
      </c>
      <c r="BR1089" s="67">
        <f t="shared" si="1982"/>
        <v>123413.84999999999</v>
      </c>
      <c r="BS1089" s="66"/>
      <c r="BT1089" s="66">
        <f t="shared" si="1932"/>
        <v>2880</v>
      </c>
      <c r="BU1089" s="67">
        <f t="shared" si="1980"/>
        <v>142327</v>
      </c>
      <c r="BV1089" s="66"/>
      <c r="BW1089" s="66">
        <f t="shared" si="1949"/>
        <v>2880</v>
      </c>
      <c r="BX1089" s="67">
        <f t="shared" si="1938"/>
        <v>190738</v>
      </c>
      <c r="BY1089" s="66"/>
      <c r="BZ1089" s="66">
        <f t="shared" si="1997"/>
        <v>2880</v>
      </c>
      <c r="CA1089" s="67">
        <f t="shared" si="1981"/>
        <v>137807</v>
      </c>
      <c r="CB1089" s="66"/>
      <c r="CC1089" s="66">
        <f t="shared" si="1998"/>
        <v>0</v>
      </c>
      <c r="CD1089" s="67">
        <f t="shared" si="1973"/>
        <v>39311.39</v>
      </c>
      <c r="CE1089" s="66"/>
      <c r="CF1089" s="66">
        <f t="shared" si="1975"/>
        <v>0</v>
      </c>
      <c r="CG1089" s="67">
        <f t="shared" si="1903"/>
        <v>3663.6999999999994</v>
      </c>
      <c r="CH1089" s="66"/>
      <c r="CI1089" s="66">
        <f t="shared" si="1953"/>
        <v>0</v>
      </c>
      <c r="CJ1089" s="67">
        <f t="shared" si="1920"/>
        <v>6757.8</v>
      </c>
      <c r="CK1089" s="66"/>
      <c r="CL1089" s="68">
        <f t="shared" si="1986"/>
        <v>0</v>
      </c>
      <c r="CM1089" s="79">
        <f t="shared" si="1904"/>
        <v>4847.4799999999996</v>
      </c>
      <c r="CN1089" s="66"/>
      <c r="CO1089" s="68">
        <f t="shared" si="1999"/>
        <v>0</v>
      </c>
      <c r="CP1089" s="79">
        <f t="shared" si="1905"/>
        <v>3955</v>
      </c>
      <c r="CQ1089" s="66"/>
      <c r="CR1089" s="68">
        <f t="shared" si="2000"/>
        <v>0</v>
      </c>
      <c r="CS1089" s="79">
        <f t="shared" si="1987"/>
        <v>5186</v>
      </c>
      <c r="CT1089" s="66"/>
      <c r="CU1089" s="68">
        <f t="shared" si="2001"/>
        <v>0</v>
      </c>
      <c r="CV1089" s="79">
        <f t="shared" si="1906"/>
        <v>6929</v>
      </c>
      <c r="CW1089" s="66"/>
      <c r="CX1089" s="66">
        <f t="shared" si="2002"/>
        <v>0</v>
      </c>
      <c r="CY1089" s="40">
        <f t="shared" si="1976"/>
        <v>176.95999999999822</v>
      </c>
      <c r="CZ1089" s="65"/>
      <c r="DA1089" s="66">
        <f t="shared" si="2003"/>
        <v>0</v>
      </c>
      <c r="DB1089" s="67">
        <f t="shared" si="1921"/>
        <v>48240</v>
      </c>
      <c r="DC1089" s="66"/>
      <c r="DD1089" s="66">
        <f t="shared" si="2004"/>
        <v>0</v>
      </c>
      <c r="DE1089" s="67">
        <f t="shared" si="1922"/>
        <v>95011</v>
      </c>
      <c r="DF1089" s="66"/>
      <c r="DG1089" s="69">
        <f t="shared" si="2005"/>
        <v>0</v>
      </c>
      <c r="DH1089" s="67">
        <f t="shared" si="1974"/>
        <v>439805</v>
      </c>
      <c r="DI1089" s="66"/>
      <c r="DJ1089" s="66">
        <f t="shared" si="2006"/>
        <v>0</v>
      </c>
      <c r="DK1089" s="67">
        <f t="shared" si="1907"/>
        <v>3768</v>
      </c>
      <c r="DL1089" s="210"/>
      <c r="DM1089" s="206">
        <f t="shared" si="1961"/>
        <v>0</v>
      </c>
      <c r="DN1089" s="25">
        <f t="shared" si="1896"/>
        <v>0</v>
      </c>
      <c r="DO1089" s="5"/>
      <c r="DP1089" s="43">
        <f t="shared" si="1962"/>
        <v>0</v>
      </c>
      <c r="DQ1089" s="27">
        <f t="shared" si="1908"/>
        <v>6819.5</v>
      </c>
      <c r="DR1089" s="5"/>
      <c r="DS1089" s="43">
        <f t="shared" si="1963"/>
        <v>0</v>
      </c>
      <c r="DT1089" s="27">
        <f t="shared" si="1909"/>
        <v>4846</v>
      </c>
      <c r="DU1089" s="5"/>
      <c r="DV1089" s="43">
        <f t="shared" si="2007"/>
        <v>0</v>
      </c>
      <c r="DW1089" s="27">
        <f t="shared" si="1910"/>
        <v>4835</v>
      </c>
      <c r="DX1089" s="5"/>
      <c r="DY1089" s="22">
        <f t="shared" si="2008"/>
        <v>0</v>
      </c>
      <c r="DZ1089" s="25">
        <f t="shared" si="1911"/>
        <v>523</v>
      </c>
      <c r="EA1089" s="22"/>
      <c r="EB1089" s="22">
        <f t="shared" si="2009"/>
        <v>0</v>
      </c>
      <c r="EC1089" s="28">
        <f t="shared" si="1912"/>
        <v>369</v>
      </c>
      <c r="ED1089" s="5"/>
      <c r="EE1089" s="43">
        <f t="shared" si="2010"/>
        <v>0</v>
      </c>
      <c r="EF1089" s="27">
        <f t="shared" si="1913"/>
        <v>4769</v>
      </c>
      <c r="EG1089" s="66"/>
      <c r="EH1089" s="66">
        <f t="shared" si="2011"/>
        <v>0</v>
      </c>
      <c r="EI1089" s="67">
        <f t="shared" si="1914"/>
        <v>22617</v>
      </c>
      <c r="EJ1089" s="66"/>
      <c r="EK1089" s="66">
        <f t="shared" si="1930"/>
        <v>0</v>
      </c>
      <c r="EL1089" s="67">
        <f t="shared" si="1915"/>
        <v>21247</v>
      </c>
      <c r="EM1089" s="110">
        <f t="shared" si="1931"/>
        <v>295594.41972375999</v>
      </c>
    </row>
    <row r="1090" spans="1:143" s="33" customFormat="1" ht="11.25" customHeight="1" x14ac:dyDescent="0.25">
      <c r="A1090" s="390">
        <v>46186</v>
      </c>
      <c r="B1090" s="11"/>
      <c r="C1090" s="181">
        <v>8004992313</v>
      </c>
      <c r="D1090" s="111" t="s">
        <v>276</v>
      </c>
      <c r="E1090" s="138">
        <v>2500</v>
      </c>
      <c r="F1090" s="139">
        <v>1</v>
      </c>
      <c r="G1090" s="85">
        <v>191516149748</v>
      </c>
      <c r="H1090" s="66"/>
      <c r="I1090" s="41">
        <f t="shared" si="1989"/>
        <v>0</v>
      </c>
      <c r="J1090" s="48">
        <f t="shared" si="1990"/>
        <v>266093</v>
      </c>
      <c r="K1090" s="66"/>
      <c r="L1090" s="41">
        <f t="shared" si="1991"/>
        <v>0</v>
      </c>
      <c r="M1090" s="48">
        <f t="shared" si="1983"/>
        <v>124000</v>
      </c>
      <c r="N1090" s="66"/>
      <c r="O1090" s="41">
        <f t="shared" si="1992"/>
        <v>0</v>
      </c>
      <c r="P1090" s="48">
        <f t="shared" si="1993"/>
        <v>260136</v>
      </c>
      <c r="Q1090" s="66"/>
      <c r="R1090" s="66">
        <f t="shared" si="1970"/>
        <v>0</v>
      </c>
      <c r="S1090" s="67">
        <f t="shared" si="1994"/>
        <v>197612</v>
      </c>
      <c r="T1090" s="66"/>
      <c r="U1090" s="66">
        <f t="shared" si="1937"/>
        <v>0</v>
      </c>
      <c r="V1090" s="67">
        <f t="shared" si="1940"/>
        <v>133035.6</v>
      </c>
      <c r="W1090" s="136"/>
      <c r="X1090" s="69">
        <f t="shared" si="1891"/>
        <v>0</v>
      </c>
      <c r="Y1090" s="67">
        <f t="shared" si="1941"/>
        <v>6245</v>
      </c>
      <c r="Z1090" s="66"/>
      <c r="AA1090" s="68">
        <f t="shared" si="1926"/>
        <v>0</v>
      </c>
      <c r="AB1090" s="67">
        <f t="shared" si="1942"/>
        <v>17897</v>
      </c>
      <c r="AC1090" s="66"/>
      <c r="AD1090" s="66">
        <f t="shared" si="1927"/>
        <v>0</v>
      </c>
      <c r="AE1090" s="67">
        <f t="shared" si="1943"/>
        <v>3738</v>
      </c>
      <c r="AF1090" s="66"/>
      <c r="AG1090" s="78">
        <f t="shared" si="1928"/>
        <v>0</v>
      </c>
      <c r="AH1090" s="79">
        <f t="shared" si="1944"/>
        <v>4534.5</v>
      </c>
      <c r="AI1090" s="66"/>
      <c r="AJ1090" s="68">
        <f t="shared" si="1977"/>
        <v>0</v>
      </c>
      <c r="AK1090" s="67">
        <f t="shared" si="1945"/>
        <v>22013</v>
      </c>
      <c r="AL1090" s="66"/>
      <c r="AM1090" s="68">
        <f t="shared" si="1929"/>
        <v>0</v>
      </c>
      <c r="AN1090" s="67">
        <f t="shared" si="1946"/>
        <v>8763.02</v>
      </c>
      <c r="AO1090" s="66"/>
      <c r="AP1090" s="68">
        <f t="shared" si="1892"/>
        <v>0</v>
      </c>
      <c r="AQ1090" s="67">
        <f t="shared" si="1947"/>
        <v>80645</v>
      </c>
      <c r="AR1090" s="66"/>
      <c r="AS1090" s="68">
        <f t="shared" si="1951"/>
        <v>0</v>
      </c>
      <c r="AT1090" s="67">
        <f t="shared" si="1948"/>
        <v>2020</v>
      </c>
      <c r="AU1090" s="66"/>
      <c r="AV1090" s="66">
        <f t="shared" si="1897"/>
        <v>0</v>
      </c>
      <c r="AW1090" s="42">
        <f t="shared" si="1988"/>
        <v>7061.0400000000018</v>
      </c>
      <c r="AX1090" s="66"/>
      <c r="AY1090" s="66">
        <f t="shared" si="1995"/>
        <v>0</v>
      </c>
      <c r="AZ1090" s="67">
        <f t="shared" si="1890"/>
        <v>1152.0999999999999</v>
      </c>
      <c r="BA1090" s="66"/>
      <c r="BB1090" s="68">
        <f t="shared" si="1971"/>
        <v>0</v>
      </c>
      <c r="BC1090" s="67">
        <f t="shared" si="1972"/>
        <v>376.33999999999986</v>
      </c>
      <c r="BD1090" s="66"/>
      <c r="BE1090" s="68">
        <f t="shared" si="1887"/>
        <v>0</v>
      </c>
      <c r="BF1090" s="67">
        <f t="shared" si="1888"/>
        <v>3747.0200000000018</v>
      </c>
      <c r="BG1090" s="66"/>
      <c r="BH1090" s="68">
        <f t="shared" si="1996"/>
        <v>0</v>
      </c>
      <c r="BI1090" s="67">
        <f t="shared" si="1979"/>
        <v>24275.499999999982</v>
      </c>
      <c r="BJ1090" s="66"/>
      <c r="BK1090" s="68">
        <f t="shared" si="1952"/>
        <v>0</v>
      </c>
      <c r="BL1090" s="67">
        <f t="shared" si="1900"/>
        <v>3680.6000000000004</v>
      </c>
      <c r="BM1090" s="66"/>
      <c r="BN1090" s="68">
        <f t="shared" si="1901"/>
        <v>0</v>
      </c>
      <c r="BO1090" s="67">
        <f t="shared" si="1902"/>
        <v>2755.9000000000019</v>
      </c>
      <c r="BP1090" s="66"/>
      <c r="BQ1090" s="68">
        <f t="shared" si="1985"/>
        <v>0</v>
      </c>
      <c r="BR1090" s="67">
        <f t="shared" si="1982"/>
        <v>123413.84999999999</v>
      </c>
      <c r="BS1090" s="66"/>
      <c r="BT1090" s="66">
        <f t="shared" si="1932"/>
        <v>0</v>
      </c>
      <c r="BU1090" s="67">
        <f t="shared" si="1980"/>
        <v>142327</v>
      </c>
      <c r="BV1090" s="66"/>
      <c r="BW1090" s="66">
        <v>5000</v>
      </c>
      <c r="BX1090" s="67">
        <f t="shared" si="1938"/>
        <v>185738</v>
      </c>
      <c r="BY1090" s="66"/>
      <c r="BZ1090" s="66">
        <f t="shared" si="1997"/>
        <v>0</v>
      </c>
      <c r="CA1090" s="67">
        <f t="shared" si="1981"/>
        <v>137807</v>
      </c>
      <c r="CB1090" s="66"/>
      <c r="CC1090" s="66">
        <f t="shared" si="1998"/>
        <v>2875</v>
      </c>
      <c r="CD1090" s="67">
        <f t="shared" si="1973"/>
        <v>36436.39</v>
      </c>
      <c r="CE1090" s="66"/>
      <c r="CF1090" s="66">
        <f t="shared" si="1975"/>
        <v>0</v>
      </c>
      <c r="CG1090" s="67">
        <f t="shared" si="1903"/>
        <v>3663.6999999999994</v>
      </c>
      <c r="CH1090" s="66"/>
      <c r="CI1090" s="66">
        <f t="shared" si="1953"/>
        <v>0</v>
      </c>
      <c r="CJ1090" s="67">
        <f t="shared" si="1920"/>
        <v>6757.8</v>
      </c>
      <c r="CK1090" s="66"/>
      <c r="CL1090" s="68">
        <f t="shared" si="1986"/>
        <v>0</v>
      </c>
      <c r="CM1090" s="79">
        <f t="shared" si="1904"/>
        <v>4847.4799999999996</v>
      </c>
      <c r="CN1090" s="66"/>
      <c r="CO1090" s="68">
        <f t="shared" si="1999"/>
        <v>0</v>
      </c>
      <c r="CP1090" s="79">
        <f t="shared" si="1905"/>
        <v>3955</v>
      </c>
      <c r="CQ1090" s="66"/>
      <c r="CR1090" s="68">
        <f t="shared" si="2000"/>
        <v>0</v>
      </c>
      <c r="CS1090" s="79">
        <f t="shared" si="1987"/>
        <v>5186</v>
      </c>
      <c r="CT1090" s="66"/>
      <c r="CU1090" s="68">
        <f t="shared" si="2001"/>
        <v>0</v>
      </c>
      <c r="CV1090" s="79">
        <f t="shared" si="1906"/>
        <v>6929</v>
      </c>
      <c r="CW1090" s="66"/>
      <c r="CX1090" s="66">
        <f t="shared" si="2002"/>
        <v>0</v>
      </c>
      <c r="CY1090" s="40">
        <f t="shared" si="1976"/>
        <v>176.95999999999822</v>
      </c>
      <c r="CZ1090" s="65"/>
      <c r="DA1090" s="66">
        <f t="shared" si="2003"/>
        <v>5000</v>
      </c>
      <c r="DB1090" s="67">
        <f t="shared" si="1921"/>
        <v>43240</v>
      </c>
      <c r="DC1090" s="66"/>
      <c r="DD1090" s="66">
        <f t="shared" si="2004"/>
        <v>5000</v>
      </c>
      <c r="DE1090" s="67">
        <f t="shared" si="1922"/>
        <v>90011</v>
      </c>
      <c r="DF1090" s="66"/>
      <c r="DG1090" s="69">
        <f t="shared" si="2005"/>
        <v>0</v>
      </c>
      <c r="DH1090" s="67">
        <f t="shared" si="1974"/>
        <v>439805</v>
      </c>
      <c r="DI1090" s="66"/>
      <c r="DJ1090" s="66">
        <f t="shared" si="2006"/>
        <v>0</v>
      </c>
      <c r="DK1090" s="67">
        <f t="shared" si="1907"/>
        <v>3768</v>
      </c>
      <c r="DL1090" s="210"/>
      <c r="DM1090" s="206">
        <f t="shared" si="1961"/>
        <v>0</v>
      </c>
      <c r="DN1090" s="25">
        <f t="shared" si="1896"/>
        <v>0</v>
      </c>
      <c r="DO1090" s="5"/>
      <c r="DP1090" s="43">
        <f t="shared" si="1962"/>
        <v>0</v>
      </c>
      <c r="DQ1090" s="27">
        <f t="shared" si="1908"/>
        <v>6819.5</v>
      </c>
      <c r="DR1090" s="5"/>
      <c r="DS1090" s="43">
        <f t="shared" si="1963"/>
        <v>0</v>
      </c>
      <c r="DT1090" s="27">
        <f t="shared" si="1909"/>
        <v>4846</v>
      </c>
      <c r="DU1090" s="5"/>
      <c r="DV1090" s="43">
        <f t="shared" si="2007"/>
        <v>0</v>
      </c>
      <c r="DW1090" s="27">
        <f t="shared" si="1910"/>
        <v>4835</v>
      </c>
      <c r="DX1090" s="5"/>
      <c r="DY1090" s="22">
        <f t="shared" si="2008"/>
        <v>0</v>
      </c>
      <c r="DZ1090" s="25">
        <f t="shared" si="1911"/>
        <v>523</v>
      </c>
      <c r="EA1090" s="22"/>
      <c r="EB1090" s="22">
        <f t="shared" si="2009"/>
        <v>0</v>
      </c>
      <c r="EC1090" s="28">
        <f t="shared" si="1912"/>
        <v>369</v>
      </c>
      <c r="ED1090" s="5"/>
      <c r="EE1090" s="43">
        <f t="shared" si="2010"/>
        <v>0</v>
      </c>
      <c r="EF1090" s="27">
        <f t="shared" si="1913"/>
        <v>4769</v>
      </c>
      <c r="EG1090" s="66"/>
      <c r="EH1090" s="66">
        <f t="shared" si="2011"/>
        <v>0</v>
      </c>
      <c r="EI1090" s="67">
        <f t="shared" si="1914"/>
        <v>22617</v>
      </c>
      <c r="EJ1090" s="66"/>
      <c r="EK1090" s="66">
        <f t="shared" si="1930"/>
        <v>0</v>
      </c>
      <c r="EL1090" s="67">
        <f t="shared" si="1915"/>
        <v>21247</v>
      </c>
      <c r="EM1090" s="110">
        <f t="shared" si="1931"/>
        <v>295536.81122376001</v>
      </c>
    </row>
    <row r="1091" spans="1:143" ht="11.25" customHeight="1" x14ac:dyDescent="0.25">
      <c r="A1091" s="11">
        <v>46186</v>
      </c>
      <c r="B1091" s="11"/>
      <c r="C1091" s="197">
        <v>8004998382</v>
      </c>
      <c r="D1091" s="88" t="s">
        <v>398</v>
      </c>
      <c r="E1091" s="198">
        <v>50</v>
      </c>
      <c r="F1091" s="199">
        <v>2</v>
      </c>
      <c r="G1091" s="90"/>
      <c r="H1091" s="66"/>
      <c r="I1091" s="41">
        <f t="shared" si="1989"/>
        <v>0</v>
      </c>
      <c r="J1091" s="48">
        <f t="shared" si="1990"/>
        <v>266093</v>
      </c>
      <c r="K1091" s="66"/>
      <c r="L1091" s="41">
        <f t="shared" si="1991"/>
        <v>0</v>
      </c>
      <c r="M1091" s="48">
        <f t="shared" si="1983"/>
        <v>124000</v>
      </c>
      <c r="N1091" s="66"/>
      <c r="O1091" s="41">
        <f t="shared" si="1992"/>
        <v>0</v>
      </c>
      <c r="P1091" s="48">
        <f t="shared" si="1993"/>
        <v>260136</v>
      </c>
      <c r="Q1091" s="66"/>
      <c r="R1091" s="66">
        <f t="shared" si="1970"/>
        <v>0</v>
      </c>
      <c r="S1091" s="67">
        <f t="shared" si="1994"/>
        <v>197612</v>
      </c>
      <c r="T1091" s="66"/>
      <c r="U1091" s="66">
        <f t="shared" si="1937"/>
        <v>0</v>
      </c>
      <c r="V1091" s="67">
        <f t="shared" si="1940"/>
        <v>133035.6</v>
      </c>
      <c r="X1091" s="69">
        <f t="shared" si="1891"/>
        <v>0</v>
      </c>
      <c r="Y1091" s="67">
        <f t="shared" si="1941"/>
        <v>6245</v>
      </c>
      <c r="Z1091" s="66"/>
      <c r="AA1091" s="68">
        <f t="shared" si="1926"/>
        <v>0</v>
      </c>
      <c r="AB1091" s="67">
        <f t="shared" si="1942"/>
        <v>17897</v>
      </c>
      <c r="AC1091" s="66"/>
      <c r="AD1091" s="66">
        <f t="shared" si="1927"/>
        <v>0</v>
      </c>
      <c r="AE1091" s="67">
        <f t="shared" si="1943"/>
        <v>3738</v>
      </c>
      <c r="AF1091" s="66"/>
      <c r="AG1091" s="78">
        <f t="shared" si="1928"/>
        <v>0</v>
      </c>
      <c r="AH1091" s="79">
        <f t="shared" si="1944"/>
        <v>4534.5</v>
      </c>
      <c r="AI1091" s="66"/>
      <c r="AJ1091" s="68">
        <f t="shared" si="1977"/>
        <v>0</v>
      </c>
      <c r="AK1091" s="67">
        <f t="shared" si="1945"/>
        <v>22013</v>
      </c>
      <c r="AL1091" s="66"/>
      <c r="AM1091" s="68">
        <f t="shared" si="1929"/>
        <v>0</v>
      </c>
      <c r="AN1091" s="67">
        <f t="shared" si="1946"/>
        <v>8763.02</v>
      </c>
      <c r="AO1091" s="66"/>
      <c r="AP1091" s="68">
        <f t="shared" si="1892"/>
        <v>0</v>
      </c>
      <c r="AQ1091" s="67">
        <f t="shared" si="1947"/>
        <v>80645</v>
      </c>
      <c r="AR1091" s="66"/>
      <c r="AS1091" s="68">
        <f t="shared" si="1951"/>
        <v>0</v>
      </c>
      <c r="AT1091" s="67">
        <f t="shared" si="1948"/>
        <v>2020</v>
      </c>
      <c r="AU1091" s="66"/>
      <c r="AV1091" s="66">
        <f t="shared" si="1897"/>
        <v>0</v>
      </c>
      <c r="AW1091" s="42">
        <f t="shared" si="1988"/>
        <v>7061.0400000000018</v>
      </c>
      <c r="AX1091" s="66"/>
      <c r="AY1091" s="66">
        <f t="shared" si="1995"/>
        <v>0</v>
      </c>
      <c r="AZ1091" s="67">
        <f t="shared" si="1890"/>
        <v>1152.0999999999999</v>
      </c>
      <c r="BA1091" s="66"/>
      <c r="BB1091" s="68">
        <v>105</v>
      </c>
      <c r="BC1091" s="67">
        <f t="shared" si="1972"/>
        <v>271.33999999999986</v>
      </c>
      <c r="BD1091" s="66"/>
      <c r="BE1091" s="68">
        <f t="shared" ref="BE1091:BE1154" si="2012">IF(OR(D1091="NPC06UZDB-BL030M",D1091="NPP06UZDB-BL004M",D1091="NPP06UZDB-BL020M",D1091="NPP06UZDB-BL250C",D1091="NPP06UZDB-BL010M",D1091="CO155E2-0ZM020",D1091="CO155E2-0ZM025",D1091="NPP06UZDB-BL007M",D1091="NPP06UZDB-BL009M",D1091="NPP06UZDB-BL003M",D1091="NPP06UZDB-BL008M",D1091="NPC06UZDB-BL017C",D1091="NPP06UZDB-BL002M",D1091="NPP06UZDB-BL150C",D1091="NPP06UZDB-BL006M",D1091="CO155E2-0ZC750",D1091="NPC06UZDB-BL011M",D1091="NPC06UZDB-BL250C",D1091="NPC06UZDB-BL009M",D1091="NPC06UZDB-BL020C",D1091="NPC06UZDB-BL012M",D1091="NPC06UZDB-BL015C",D1091="NPC06UZDB-BL030C",D1091="NPC06UZDB-BL013M",D1091="CO155E2-0ZC050",D1091="CO155E2-0ZC250",D1091="CO155E2-0ZM009",D1091="CO155E2-0ZM008",D1091="CO155E2-0ZM006",D1091="CO155E2-0ZM012",D1091="CO155E2-0ZM004",D1091="CO155E2-0ZC150",D1091="CO155E2-0ZM015",D1091="CO155E2-0ZM010",D1091="CO155E2-0ZM005",D1091="CO155E2-0ZC150",D1091="CO155E2-0ZM015",D1091="NPC06UZDB-BL020M",D1091="CO155E2-0ZM003",D1091="CO155E2-0ZM007",D1091="NPC06UZDB-BL750C",D1091="NPC06UZDB-BL150C",D1091="NPC06UZDB-BL020M",D1091="NPC06UZDB-BL050C",D1091="NPC06UZDB-BL008M",D1091="NPC06UZDB-BL006M",D1091="NPC06UZDB-BL010M",D1091="NPC06UZDB-BL007M",D1091="NPC06UZDB-BL001M",D1091="NPC06UZDB-BL002M",D1091="NPC06UZDB-BL003M",D1091="NPC06UZDB-BL004M",D1091="NPC06UZDB-BL005M",D1091="NPC06UZDB-BL015M",D1091="CO155E2-0ZM001",D1091="CO155E2-0ZM002",),E1091*(F1091+0.12),0)</f>
        <v>0</v>
      </c>
      <c r="BF1091" s="67">
        <f t="shared" ref="BF1091:BF1154" si="2013">+BF1090+BD1091-BE1091</f>
        <v>3747.0200000000018</v>
      </c>
      <c r="BG1091" s="66"/>
      <c r="BH1091" s="68">
        <f t="shared" si="1996"/>
        <v>0</v>
      </c>
      <c r="BI1091" s="67">
        <f t="shared" si="1979"/>
        <v>24275.499999999982</v>
      </c>
      <c r="BJ1091" s="66"/>
      <c r="BK1091" s="68">
        <f t="shared" si="1952"/>
        <v>0</v>
      </c>
      <c r="BL1091" s="67">
        <f t="shared" si="1900"/>
        <v>3680.6000000000004</v>
      </c>
      <c r="BM1091" s="66"/>
      <c r="BN1091" s="68">
        <f t="shared" si="1901"/>
        <v>0</v>
      </c>
      <c r="BO1091" s="67">
        <f t="shared" si="1902"/>
        <v>2755.9000000000019</v>
      </c>
      <c r="BP1091" s="66"/>
      <c r="BQ1091" s="68">
        <f t="shared" si="1985"/>
        <v>0</v>
      </c>
      <c r="BR1091" s="67">
        <f t="shared" si="1982"/>
        <v>123413.84999999999</v>
      </c>
      <c r="BS1091" s="66"/>
      <c r="BT1091" s="66">
        <v>100</v>
      </c>
      <c r="BU1091" s="67">
        <f>BU1090+BS1091-BT1091-100</f>
        <v>142127</v>
      </c>
      <c r="BV1091" s="66"/>
      <c r="BW1091" s="66">
        <v>100</v>
      </c>
      <c r="BX1091" s="67">
        <f>+BX1090+BV1091-BW1091-100</f>
        <v>185538</v>
      </c>
      <c r="BY1091" s="66"/>
      <c r="BZ1091" s="66">
        <v>100</v>
      </c>
      <c r="CA1091" s="67">
        <f>+CA1090+BY1091-BZ1091-100</f>
        <v>137607</v>
      </c>
      <c r="CB1091" s="66"/>
      <c r="CC1091" s="66">
        <f t="shared" si="1998"/>
        <v>0</v>
      </c>
      <c r="CD1091" s="67">
        <f t="shared" si="1973"/>
        <v>36436.39</v>
      </c>
      <c r="CE1091" s="66"/>
      <c r="CF1091" s="66">
        <f t="shared" si="1975"/>
        <v>0</v>
      </c>
      <c r="CG1091" s="67">
        <f t="shared" si="1903"/>
        <v>3663.6999999999994</v>
      </c>
      <c r="CH1091" s="66"/>
      <c r="CI1091" s="66">
        <f t="shared" si="1953"/>
        <v>0</v>
      </c>
      <c r="CJ1091" s="67">
        <f t="shared" si="1920"/>
        <v>6757.8</v>
      </c>
      <c r="CK1091" s="66"/>
      <c r="CL1091" s="68">
        <f t="shared" si="1986"/>
        <v>0</v>
      </c>
      <c r="CM1091" s="79">
        <f t="shared" si="1904"/>
        <v>4847.4799999999996</v>
      </c>
      <c r="CN1091" s="66"/>
      <c r="CO1091" s="68">
        <f t="shared" si="1999"/>
        <v>0</v>
      </c>
      <c r="CP1091" s="79">
        <f t="shared" si="1905"/>
        <v>3955</v>
      </c>
      <c r="CQ1091" s="66"/>
      <c r="CR1091" s="68">
        <f t="shared" si="2000"/>
        <v>0</v>
      </c>
      <c r="CS1091" s="79">
        <f t="shared" si="1987"/>
        <v>5186</v>
      </c>
      <c r="CT1091" s="66"/>
      <c r="CU1091" s="68">
        <f t="shared" si="2001"/>
        <v>0</v>
      </c>
      <c r="CV1091" s="79">
        <f t="shared" si="1906"/>
        <v>6929</v>
      </c>
      <c r="CW1091" s="66"/>
      <c r="CX1091" s="66">
        <f t="shared" si="2002"/>
        <v>0</v>
      </c>
      <c r="CY1091" s="40">
        <f t="shared" si="1976"/>
        <v>176.95999999999822</v>
      </c>
      <c r="CZ1091" s="65"/>
      <c r="DA1091" s="66">
        <f t="shared" si="2003"/>
        <v>0</v>
      </c>
      <c r="DB1091" s="67">
        <f t="shared" si="1921"/>
        <v>43240</v>
      </c>
      <c r="DC1091" s="66"/>
      <c r="DD1091" s="66">
        <f t="shared" si="2004"/>
        <v>0</v>
      </c>
      <c r="DE1091" s="67">
        <f t="shared" si="1922"/>
        <v>90011</v>
      </c>
      <c r="DF1091" s="66"/>
      <c r="DG1091" s="69">
        <f t="shared" si="2005"/>
        <v>0</v>
      </c>
      <c r="DH1091" s="67">
        <f t="shared" si="1974"/>
        <v>439805</v>
      </c>
      <c r="DI1091" s="66"/>
      <c r="DJ1091" s="66">
        <f t="shared" si="2006"/>
        <v>0</v>
      </c>
      <c r="DK1091" s="67">
        <f t="shared" si="1907"/>
        <v>3768</v>
      </c>
      <c r="DM1091" s="206">
        <f t="shared" si="1961"/>
        <v>0</v>
      </c>
      <c r="DN1091" s="25">
        <f t="shared" si="1896"/>
        <v>0</v>
      </c>
      <c r="DO1091" s="5"/>
      <c r="DP1091" s="43">
        <f t="shared" si="1962"/>
        <v>0</v>
      </c>
      <c r="DQ1091" s="27">
        <f t="shared" si="1908"/>
        <v>6819.5</v>
      </c>
      <c r="DR1091" s="5"/>
      <c r="DS1091" s="43">
        <f t="shared" si="1963"/>
        <v>0</v>
      </c>
      <c r="DT1091" s="27">
        <f t="shared" si="1909"/>
        <v>4846</v>
      </c>
      <c r="DU1091" s="5"/>
      <c r="DV1091" s="43">
        <f t="shared" si="2007"/>
        <v>0</v>
      </c>
      <c r="DW1091" s="27">
        <f t="shared" si="1910"/>
        <v>4835</v>
      </c>
      <c r="DX1091" s="5"/>
      <c r="DY1091" s="22">
        <f t="shared" si="2008"/>
        <v>0</v>
      </c>
      <c r="DZ1091" s="25">
        <f t="shared" si="1911"/>
        <v>523</v>
      </c>
      <c r="EA1091" s="22"/>
      <c r="EB1091" s="22">
        <f t="shared" si="2009"/>
        <v>0</v>
      </c>
      <c r="EC1091" s="28">
        <f t="shared" si="1912"/>
        <v>369</v>
      </c>
      <c r="ED1091" s="5"/>
      <c r="EE1091" s="43">
        <f t="shared" si="2010"/>
        <v>0</v>
      </c>
      <c r="EF1091" s="27">
        <f t="shared" si="1913"/>
        <v>4769</v>
      </c>
      <c r="EG1091" s="66"/>
      <c r="EH1091" s="66">
        <f t="shared" si="2011"/>
        <v>0</v>
      </c>
      <c r="EI1091" s="67">
        <f t="shared" si="1914"/>
        <v>22617</v>
      </c>
      <c r="EJ1091" s="66"/>
      <c r="EK1091" s="66">
        <f t="shared" si="1930"/>
        <v>0</v>
      </c>
      <c r="EL1091" s="67">
        <f t="shared" si="1915"/>
        <v>21247</v>
      </c>
      <c r="EM1091" s="110">
        <f t="shared" si="1931"/>
        <v>295495.56802375993</v>
      </c>
    </row>
    <row r="1092" spans="1:143" ht="11.25" customHeight="1" x14ac:dyDescent="0.25">
      <c r="A1092" s="11">
        <v>46186</v>
      </c>
      <c r="B1092" s="187"/>
      <c r="C1092" s="197">
        <v>8004998434</v>
      </c>
      <c r="D1092" s="88" t="s">
        <v>452</v>
      </c>
      <c r="E1092" s="198">
        <v>50</v>
      </c>
      <c r="F1092" s="199">
        <v>1</v>
      </c>
      <c r="G1092" s="90">
        <v>191516809178</v>
      </c>
      <c r="H1092" s="66"/>
      <c r="I1092" s="41">
        <f t="shared" si="1989"/>
        <v>0</v>
      </c>
      <c r="J1092" s="48">
        <f t="shared" si="1990"/>
        <v>266093</v>
      </c>
      <c r="K1092" s="66"/>
      <c r="L1092" s="41">
        <f t="shared" si="1991"/>
        <v>0</v>
      </c>
      <c r="M1092" s="48">
        <f t="shared" si="1983"/>
        <v>124000</v>
      </c>
      <c r="N1092" s="66"/>
      <c r="O1092" s="41">
        <f t="shared" si="1992"/>
        <v>0</v>
      </c>
      <c r="P1092" s="48">
        <f t="shared" si="1993"/>
        <v>260136</v>
      </c>
      <c r="Q1092" s="66"/>
      <c r="R1092" s="66">
        <f t="shared" si="1970"/>
        <v>0</v>
      </c>
      <c r="S1092" s="67">
        <f t="shared" si="1994"/>
        <v>197612</v>
      </c>
      <c r="T1092" s="66"/>
      <c r="U1092" s="66">
        <f t="shared" si="1937"/>
        <v>0</v>
      </c>
      <c r="V1092" s="67">
        <f t="shared" si="1940"/>
        <v>133035.6</v>
      </c>
      <c r="X1092" s="69">
        <f t="shared" si="1891"/>
        <v>0</v>
      </c>
      <c r="Y1092" s="67">
        <f t="shared" si="1941"/>
        <v>6245</v>
      </c>
      <c r="Z1092" s="66"/>
      <c r="AA1092" s="68">
        <f t="shared" si="1926"/>
        <v>0</v>
      </c>
      <c r="AB1092" s="67">
        <f t="shared" si="1942"/>
        <v>17897</v>
      </c>
      <c r="AC1092" s="66"/>
      <c r="AD1092" s="66">
        <f t="shared" si="1927"/>
        <v>0</v>
      </c>
      <c r="AE1092" s="67">
        <f t="shared" si="1943"/>
        <v>3738</v>
      </c>
      <c r="AF1092" s="66"/>
      <c r="AG1092" s="78">
        <f t="shared" si="1928"/>
        <v>0</v>
      </c>
      <c r="AH1092" s="79">
        <f t="shared" si="1944"/>
        <v>4534.5</v>
      </c>
      <c r="AI1092" s="66"/>
      <c r="AJ1092" s="68">
        <f t="shared" si="1977"/>
        <v>0</v>
      </c>
      <c r="AK1092" s="67">
        <f t="shared" si="1945"/>
        <v>22013</v>
      </c>
      <c r="AL1092" s="66"/>
      <c r="AM1092" s="68">
        <f t="shared" si="1929"/>
        <v>0</v>
      </c>
      <c r="AN1092" s="67">
        <f t="shared" si="1946"/>
        <v>8763.02</v>
      </c>
      <c r="AO1092" s="66"/>
      <c r="AP1092" s="68">
        <f t="shared" si="1892"/>
        <v>0</v>
      </c>
      <c r="AQ1092" s="67">
        <f t="shared" si="1947"/>
        <v>80645</v>
      </c>
      <c r="AR1092" s="66"/>
      <c r="AS1092" s="68">
        <f t="shared" si="1951"/>
        <v>0</v>
      </c>
      <c r="AT1092" s="67">
        <f t="shared" si="1948"/>
        <v>2020</v>
      </c>
      <c r="AU1092" s="66"/>
      <c r="AV1092" s="66">
        <f t="shared" si="1897"/>
        <v>56.000000000000007</v>
      </c>
      <c r="AW1092" s="42">
        <f t="shared" si="1988"/>
        <v>7005.0400000000018</v>
      </c>
      <c r="AX1092" s="66"/>
      <c r="AY1092" s="66">
        <f t="shared" si="1995"/>
        <v>0</v>
      </c>
      <c r="AZ1092" s="67">
        <f t="shared" ref="AZ1092:AZ1155" si="2014">+AZ1091+AX1092-AY1092</f>
        <v>1152.0999999999999</v>
      </c>
      <c r="BA1092" s="66"/>
      <c r="BB1092" s="68">
        <f t="shared" ref="BB1092:BB1123" si="2015">IF(OR(D1092="NPC6AUZDB-RD025C",D1092="NPP06UZDB-RD150C",D1092="NPC06UZDB-RD250C",D1092="NPC06UZDB-OR050C",D1092="NPC06UZDB-RD015M",D1092="CO155E2-07C150",D1092="NPC06UZDB-RD150C",D1092="NPC06UZDB-RD020C",D1092="NPC06UZDB-RD750C",D1092="CO155E2-07M015",D1092="CO155E2-07M010",D1092="NPC06UZDB-RD050C",D1092="NPC06UZDB-RD150C",D1092="CO155E2-07M005",D1092="CO155E2-07M007",D1092="CO155E2-07C050",D1092="NPC06UZDB-RD750C",D1092="NPC06UZDB-RD005M",D1092="CO155E2-07C150",D1092="NPC06UZDB-RD010M",D1092="NPC06UZDB-RD020M",D1092="CO155E2-07M001",D1092="CO155E2-07M003",D1092="CO155E2-07M002",D1092="NPC06UZDB-RD001M",D1092="NPC06UZDB-RD002M",D1092="NPC06UZDB-RD002M",D1092="NPC06UZDB-RD003M",D1092="NPC06UZDB-RD004M",),E1092*(F1092+0.12),0)</f>
        <v>0</v>
      </c>
      <c r="BC1092" s="67">
        <f t="shared" si="1972"/>
        <v>271.33999999999986</v>
      </c>
      <c r="BD1092" s="66"/>
      <c r="BE1092" s="68">
        <f t="shared" si="2012"/>
        <v>0</v>
      </c>
      <c r="BF1092" s="67">
        <f t="shared" si="2013"/>
        <v>3747.0200000000018</v>
      </c>
      <c r="BG1092" s="66"/>
      <c r="BH1092" s="68">
        <f t="shared" si="1996"/>
        <v>0</v>
      </c>
      <c r="BI1092" s="67">
        <f t="shared" si="1979"/>
        <v>24275.499999999982</v>
      </c>
      <c r="BJ1092" s="66"/>
      <c r="BK1092" s="68">
        <f t="shared" si="1952"/>
        <v>0</v>
      </c>
      <c r="BL1092" s="67">
        <f t="shared" si="1900"/>
        <v>3680.6000000000004</v>
      </c>
      <c r="BM1092" s="66"/>
      <c r="BN1092" s="68">
        <f t="shared" si="1901"/>
        <v>0</v>
      </c>
      <c r="BO1092" s="67">
        <f t="shared" si="1902"/>
        <v>2755.9000000000019</v>
      </c>
      <c r="BP1092" s="66"/>
      <c r="BQ1092" s="68">
        <f t="shared" si="1985"/>
        <v>0</v>
      </c>
      <c r="BR1092" s="67">
        <f t="shared" si="1982"/>
        <v>123413.84999999999</v>
      </c>
      <c r="BS1092" s="66"/>
      <c r="BT1092" s="66">
        <v>100</v>
      </c>
      <c r="BU1092" s="67">
        <f>BU1091+BS1092-BT1092-100</f>
        <v>141927</v>
      </c>
      <c r="BV1092" s="66"/>
      <c r="BW1092" s="66">
        <v>100</v>
      </c>
      <c r="BX1092" s="67">
        <f>+BX1091+BV1092-BW1092-100</f>
        <v>185338</v>
      </c>
      <c r="BY1092" s="66"/>
      <c r="BZ1092" s="66">
        <v>100</v>
      </c>
      <c r="CA1092" s="67">
        <f>+CA1091+BY1092-BZ1092-100</f>
        <v>137407</v>
      </c>
      <c r="CB1092" s="66"/>
      <c r="CC1092" s="66">
        <f t="shared" si="1998"/>
        <v>0</v>
      </c>
      <c r="CD1092" s="67">
        <f t="shared" si="1973"/>
        <v>36436.39</v>
      </c>
      <c r="CE1092" s="66"/>
      <c r="CF1092" s="66">
        <f t="shared" si="1975"/>
        <v>0</v>
      </c>
      <c r="CG1092" s="67">
        <f t="shared" si="1903"/>
        <v>3663.6999999999994</v>
      </c>
      <c r="CH1092" s="66"/>
      <c r="CI1092" s="66">
        <f t="shared" si="1953"/>
        <v>0</v>
      </c>
      <c r="CJ1092" s="67">
        <f t="shared" si="1920"/>
        <v>6757.8</v>
      </c>
      <c r="CK1092" s="66"/>
      <c r="CL1092" s="68">
        <f t="shared" si="1986"/>
        <v>0</v>
      </c>
      <c r="CM1092" s="79">
        <f t="shared" si="1904"/>
        <v>4847.4799999999996</v>
      </c>
      <c r="CN1092" s="66"/>
      <c r="CO1092" s="68">
        <f t="shared" si="1999"/>
        <v>0</v>
      </c>
      <c r="CP1092" s="79">
        <f t="shared" si="1905"/>
        <v>3955</v>
      </c>
      <c r="CQ1092" s="66"/>
      <c r="CR1092" s="68">
        <f t="shared" si="2000"/>
        <v>0</v>
      </c>
      <c r="CS1092" s="79">
        <f t="shared" si="1987"/>
        <v>5186</v>
      </c>
      <c r="CT1092" s="66"/>
      <c r="CU1092" s="68">
        <f t="shared" si="2001"/>
        <v>0</v>
      </c>
      <c r="CV1092" s="79">
        <f t="shared" si="1906"/>
        <v>6929</v>
      </c>
      <c r="CW1092" s="66"/>
      <c r="CX1092" s="66">
        <f t="shared" si="2002"/>
        <v>0</v>
      </c>
      <c r="CY1092" s="40">
        <f t="shared" si="1976"/>
        <v>176.95999999999822</v>
      </c>
      <c r="CZ1092" s="65"/>
      <c r="DA1092" s="66">
        <f t="shared" si="2003"/>
        <v>0</v>
      </c>
      <c r="DB1092" s="67">
        <f t="shared" si="1921"/>
        <v>43240</v>
      </c>
      <c r="DC1092" s="66"/>
      <c r="DD1092" s="66">
        <f t="shared" si="2004"/>
        <v>0</v>
      </c>
      <c r="DE1092" s="67">
        <f t="shared" si="1922"/>
        <v>90011</v>
      </c>
      <c r="DF1092" s="66"/>
      <c r="DG1092" s="69">
        <f t="shared" si="2005"/>
        <v>0</v>
      </c>
      <c r="DH1092" s="67">
        <f t="shared" si="1974"/>
        <v>439805</v>
      </c>
      <c r="DI1092" s="66"/>
      <c r="DJ1092" s="66">
        <f t="shared" si="2006"/>
        <v>0</v>
      </c>
      <c r="DK1092" s="67">
        <f t="shared" si="1907"/>
        <v>3768</v>
      </c>
      <c r="DM1092" s="206">
        <f t="shared" si="1961"/>
        <v>0</v>
      </c>
      <c r="DN1092" s="25">
        <f t="shared" si="1896"/>
        <v>0</v>
      </c>
      <c r="DO1092" s="5"/>
      <c r="DP1092" s="43">
        <f t="shared" si="1962"/>
        <v>0</v>
      </c>
      <c r="DQ1092" s="27">
        <f t="shared" si="1908"/>
        <v>6819.5</v>
      </c>
      <c r="DR1092" s="5"/>
      <c r="DS1092" s="43">
        <f t="shared" si="1963"/>
        <v>0</v>
      </c>
      <c r="DT1092" s="27">
        <f t="shared" si="1909"/>
        <v>4846</v>
      </c>
      <c r="DU1092" s="5"/>
      <c r="DV1092" s="43">
        <f t="shared" si="2007"/>
        <v>0</v>
      </c>
      <c r="DW1092" s="27">
        <f t="shared" si="1910"/>
        <v>4835</v>
      </c>
      <c r="DX1092" s="5"/>
      <c r="DY1092" s="22">
        <f t="shared" si="2008"/>
        <v>0</v>
      </c>
      <c r="DZ1092" s="25">
        <f t="shared" si="1911"/>
        <v>523</v>
      </c>
      <c r="EA1092" s="22"/>
      <c r="EB1092" s="22">
        <f t="shared" si="2009"/>
        <v>0</v>
      </c>
      <c r="EC1092" s="28">
        <f t="shared" si="1912"/>
        <v>369</v>
      </c>
      <c r="ED1092" s="5"/>
      <c r="EE1092" s="43">
        <f t="shared" si="2010"/>
        <v>0</v>
      </c>
      <c r="EF1092" s="27">
        <f t="shared" si="1913"/>
        <v>4769</v>
      </c>
      <c r="EG1092" s="66"/>
      <c r="EH1092" s="66">
        <f t="shared" si="2011"/>
        <v>0</v>
      </c>
      <c r="EI1092" s="67">
        <f t="shared" si="1914"/>
        <v>22617</v>
      </c>
      <c r="EJ1092" s="66"/>
      <c r="EK1092" s="66">
        <f t="shared" si="1930"/>
        <v>0</v>
      </c>
      <c r="EL1092" s="67">
        <f t="shared" si="1915"/>
        <v>21247</v>
      </c>
      <c r="EM1092" s="110">
        <f t="shared" si="1931"/>
        <v>295465.68682375998</v>
      </c>
    </row>
    <row r="1093" spans="1:143" ht="11.25" customHeight="1" x14ac:dyDescent="0.25">
      <c r="A1093" s="11">
        <v>46186</v>
      </c>
      <c r="B1093" s="187"/>
      <c r="C1093" s="97">
        <v>8004998438</v>
      </c>
      <c r="D1093" s="197" t="s">
        <v>143</v>
      </c>
      <c r="E1093" s="88">
        <v>50</v>
      </c>
      <c r="F1093" s="198">
        <v>1</v>
      </c>
      <c r="G1093" s="380">
        <v>191516768932</v>
      </c>
      <c r="H1093" s="66"/>
      <c r="I1093" s="41">
        <f t="shared" si="1989"/>
        <v>0</v>
      </c>
      <c r="J1093" s="48">
        <f t="shared" si="1990"/>
        <v>266093</v>
      </c>
      <c r="K1093" s="66"/>
      <c r="L1093" s="41">
        <f t="shared" si="1991"/>
        <v>0</v>
      </c>
      <c r="M1093" s="48">
        <f t="shared" si="1983"/>
        <v>124000</v>
      </c>
      <c r="N1093" s="66"/>
      <c r="O1093" s="41">
        <f t="shared" si="1992"/>
        <v>0</v>
      </c>
      <c r="P1093" s="48">
        <f t="shared" si="1993"/>
        <v>260136</v>
      </c>
      <c r="Q1093" s="66"/>
      <c r="R1093" s="66">
        <f t="shared" si="1970"/>
        <v>0</v>
      </c>
      <c r="S1093" s="67">
        <f t="shared" si="1994"/>
        <v>197612</v>
      </c>
      <c r="T1093" s="66"/>
      <c r="U1093" s="66">
        <f t="shared" si="1937"/>
        <v>0</v>
      </c>
      <c r="V1093" s="67">
        <f t="shared" si="1940"/>
        <v>133035.6</v>
      </c>
      <c r="X1093" s="69">
        <f t="shared" ref="X1093:X1156" si="2016">IF(OR(D1093="NPC6ASZDB-BK015C",D1093="NPP6ASZDB-BK010M",D1093="NPP6ASZDB-BK005M",D1093="NPP6ASZDB-BK003M",D1093="NPP6ASZDB-BK002M",D1093="NPP6ASZDB-BK001M",D1093="NPC6ASZDB-BK030C",D1093="NPC6ASZDB-BK950C",D1093="NPC6ASZDB-BK550C",D1093="NPC06SZDB-BK006M",D1093="NPC06SZDB-BK007M",D1093="NPC06SZDB-BK004M",D1093="NPC06SZDB-BK002M",D1093="NPC06SZDB-BK003M",D1093="NPC6ASZDB-BK007M",D1093="NPC6ASZDB-BK350C",D1093="NPC6ASZDB-BK175C",D1093="NPC6ASZDB-BK075C",D1093="NPC6ASZDB-BK125C",D1093="NPC6ASZDB-BK050C",D1093="NPC6ASZDB-BK025C",D1093="NPC6ASZDB-BK250C",D1093="NPC6ASZDB-BK004M",D1093="NPC6ASZDB-BK030M",D1093="NPC6ASZDB-BK013M",D1093="NPC6ASZDB-BK750C",D1093="NPC06SZDB-BK150C",D1093="NPC06SZDB-BK001M",D1093="NPC06SZDB-BK050C",D1093="NPC6ASZDB-BK150C",D1093="NPC6ASZDB-BK015M",D1093="NPC6ASZDB-BK001M",D1093="NPC6ASZDB-BK002M",D1093="NPC6ASZDB-BK003M",D1093="NPC6ASZDB-BK005M",D1093="NPC6ASZDB-BK010M",D1093="NPC6ASZDB-BK020M",),E1093*(F1093+0.1),0)</f>
        <v>0</v>
      </c>
      <c r="Y1093" s="67">
        <f t="shared" si="1941"/>
        <v>6245</v>
      </c>
      <c r="Z1093" s="66"/>
      <c r="AA1093" s="68">
        <f t="shared" si="1926"/>
        <v>0</v>
      </c>
      <c r="AB1093" s="67">
        <f t="shared" si="1942"/>
        <v>17897</v>
      </c>
      <c r="AC1093" s="66"/>
      <c r="AD1093" s="66">
        <f t="shared" si="1927"/>
        <v>0</v>
      </c>
      <c r="AE1093" s="67">
        <f t="shared" si="1943"/>
        <v>3738</v>
      </c>
      <c r="AF1093" s="66"/>
      <c r="AG1093" s="78">
        <f t="shared" si="1928"/>
        <v>0</v>
      </c>
      <c r="AH1093" s="79">
        <f t="shared" si="1944"/>
        <v>4534.5</v>
      </c>
      <c r="AI1093" s="66"/>
      <c r="AJ1093" s="68">
        <f t="shared" si="1977"/>
        <v>0</v>
      </c>
      <c r="AK1093" s="67">
        <f t="shared" si="1945"/>
        <v>22013</v>
      </c>
      <c r="AL1093" s="66"/>
      <c r="AM1093" s="68">
        <f t="shared" si="1929"/>
        <v>0</v>
      </c>
      <c r="AN1093" s="67">
        <f t="shared" si="1946"/>
        <v>8763.02</v>
      </c>
      <c r="AO1093" s="66"/>
      <c r="AP1093" s="68">
        <f t="shared" ref="AP1093:AP1156" si="2017">IF(OR(D1093="NPC6ASZDB-BL015C",D1093="NPP6ASZDB-BL150C",D1093="NPP6ASZDB-BL009M",D1093="NPP6ASZDB-BL006M",D1093="NPP6ASZDB-BL008M",D1093="NPP6ASZDB-BL010M",D1093="NPP6ASZDB-BL250C",D1093="NPP6ASZDB-BL002M",D1093="NPC6ASZDB-BL025C",D1093="NPC6ASZDB-BL006M",D1093="NPC6ASZDB-BL014M",D1093="NPC6ASZDB-BL015M",D1093="NPC06SZDB-BL015M",D1093="NPC6ASZDB-BL013C",D1093="NPC6ASZDB-BL030C",D1093="NPC6ASZDB-BL350C",D1093="NPC06SZDB-BL020C",D1093="NPC6ASZDB-BL012M",D1093="NPC6ASZDB-BL008M",D1093="NPC6ASZDB-BL009M",D1093="NPC6ASZDB-BL007M",D1093="NPC6ASZDB-BL750C",D1093="NPC06SZDB-BL050C",D1093="NPC6ASZDB-BL250C",D1093="NPC6ASZDB-BL050C",D1093="NPC06SZDB-BL010M",D1093="NPC6ASZDB-BL015M",D1093="NPC6ASZDB-BL020M",D1093="NPC06SZDB-BL150C",D1093="NPC6ASZDB-BL030M",D1093="NPC6ASZDB-BL150C",D1093="NPC06SZDB-BL001M",D1093="NPC06SZDB-BL003M",D1093="NPC06SZDB-BL002M",D1093="NPC6ASZDB-BL001M",D1093="NPC6ASZDB-BL002M",D1093="NPC6ASZDB-BL003M",D1093="NPC6ASZDB-BL004M",D1093="NPC6ASZDB-BL005M",D1093="NPC6ASZDB-BL010M",),E1093*(F1093+0.1),0)</f>
        <v>0</v>
      </c>
      <c r="AQ1093" s="67">
        <f t="shared" si="1947"/>
        <v>80645</v>
      </c>
      <c r="AR1093" s="66"/>
      <c r="AS1093" s="68">
        <f t="shared" si="1951"/>
        <v>0</v>
      </c>
      <c r="AT1093" s="67">
        <f t="shared" si="1948"/>
        <v>2020</v>
      </c>
      <c r="AU1093" s="66"/>
      <c r="AV1093" s="66">
        <f t="shared" si="1897"/>
        <v>0</v>
      </c>
      <c r="AW1093" s="42">
        <f t="shared" si="1988"/>
        <v>7005.0400000000018</v>
      </c>
      <c r="AX1093" s="66"/>
      <c r="AY1093" s="66">
        <f t="shared" si="1995"/>
        <v>0</v>
      </c>
      <c r="AZ1093" s="67">
        <f t="shared" si="2014"/>
        <v>1152.0999999999999</v>
      </c>
      <c r="BA1093" s="66"/>
      <c r="BB1093" s="68">
        <f t="shared" si="2015"/>
        <v>0</v>
      </c>
      <c r="BC1093" s="67">
        <f t="shared" si="1972"/>
        <v>271.33999999999986</v>
      </c>
      <c r="BD1093" s="66"/>
      <c r="BE1093" s="68">
        <f t="shared" si="2012"/>
        <v>0</v>
      </c>
      <c r="BF1093" s="67">
        <f t="shared" si="2013"/>
        <v>3747.0200000000018</v>
      </c>
      <c r="BG1093" s="66"/>
      <c r="BH1093" s="68">
        <f t="shared" si="1996"/>
        <v>56.000000000000007</v>
      </c>
      <c r="BI1093" s="67">
        <f t="shared" si="1979"/>
        <v>24219.499999999982</v>
      </c>
      <c r="BJ1093" s="66"/>
      <c r="BK1093" s="68">
        <f t="shared" si="1952"/>
        <v>0</v>
      </c>
      <c r="BL1093" s="67">
        <f t="shared" si="1900"/>
        <v>3680.6000000000004</v>
      </c>
      <c r="BM1093" s="66"/>
      <c r="BN1093" s="68">
        <f t="shared" si="1901"/>
        <v>0</v>
      </c>
      <c r="BO1093" s="67">
        <f t="shared" si="1902"/>
        <v>2755.9000000000019</v>
      </c>
      <c r="BP1093" s="66"/>
      <c r="BQ1093" s="68">
        <f t="shared" si="1985"/>
        <v>0</v>
      </c>
      <c r="BR1093" s="67">
        <f t="shared" si="1982"/>
        <v>123413.84999999999</v>
      </c>
      <c r="BS1093" s="66"/>
      <c r="BT1093" s="66">
        <f t="shared" ref="BT1093:BT1124" si="2018">IF(OR(D1093="NPC06UZDB-YL020M",D1093="NPC06UZDB-WT020C",D1093="CO155E2-0ZC750",D1093="CO155E2-09M008",D1093="NPC06UZDB-BL011M",D1093="NPC06UZDB-OR008M",D1093="NPC06UZDB-WT450C",D1093="NPC06UZDB-GN015M",D1093="NPC06UZDB-RD015M",D1093="NPC06UZDB-YL004M",D1093="CO155E2-07C150",D1093="NPC06UZDB-WT015C",D1093="NPC06UZDB-GY350C",D1093="NPC06UZDB-OR350C",D1093="NPC06UZDB-YL003M",D1093="CO155E2-0MC150 ",D1093="NPC06UZDB-GY030M",D1093="NPC06UZDB-YL250C",D1093="CO155E2-09C050",D1093="CO155E2-08C150",D1093="NPC06UZDB-GN250C",D1093="NPC06UZDB-BL250C",D1093="NPC06UZDB-WT004M",D1093="NPC06UZDB-RD150C",D1093="NPC06UZDB-RD150C",D1093="NPC06UZDB-BL009M",D1093="NPC06UZDB-GY020C",D1093="NPC06UZDB-GN020C",D1093="NPC06UZDB-RD020C",D1093="NPC06UZDB-YL020C",D1093="NPC06UZDB-GY030M",D1093="CO155E2-0MC250",D1093="CO155E2-0MC150",D1093="NPC06UZDB-BL020C",D1093="NPC06UZDB-OR150C",D1093="NPC06UZDB-BL012M",D1093="NPC06UZDB-BK350C",D1093="NPC06UZDB-GN350C",D1093="NPC06UZDB-GN450C",D1093="NPC06UZDB-GY350C",D1093="NPC06UZDB-OR350C",D1093="NPC06UZDB-YL350C",D1093="CO155E2-0CM007",D1093="NPC06UZDB-GN007M",D1093="NPC06UZDB-GY150C",D1093="NPC06UZDB-OR007M",D1093="NPC06UZDB-BL015C",D1093="NPC06UZDB-BL030C",D1093="NPC06UZDB-BL013M",D1093="NPC06UZDB-WT016M",D1093="NPC06UZDB-WT025M",D1093="CO155E2-0ZC050",D1093="CO155E2-0ZC250",D1093="CO155E2-0ZM009",D1093="CO155E2-0ZM008",D1093="CO155E2-0ZM006",D1093="CO155E2-0ZM012",D1093="NPC06UZDB-BK016M",D1093="NPC06UZDB-BK011M",D1093="NPC06UZDB-GY250C",D1093="NPC06UZDB-GY007M",D1093="CO155E2-07M015",D1093="CO155E2-0ZM004",D1093="CO155E2-09M004",D1093="CO155E2-0CC050",D1093="CO155E2-09M015",D1093="CO155E2-0ZC150",D1093="CO155E2-01M007",D1093="CO155E2-07M010",D1093="NPC06UZDB-YL050C",D1093="NPC06UZDB-OR007M",D1093="NPC06UZDB-GN050C",D1093="NPC06UZDB-WT012M",D1093="NPC06UZDB-GY006M",D1093="NPC06UZDB-GY008M",D1093="CO155E2-0ZM015",D1093="NPC06UZDB-RD050C",D1093="NPC06UZDB-RD150C",D1093="NPC06UZDB-WT009M",D1093="CO155E2-01M004",D1093="NPC06UZDB-OR015M",D1093="NPC06UZDB-GN750C",D1093="NPC06UZDB-WT750C",D1093="CO155E2-0MM010",D1093="CO155E2-07M005",D1093="CO155E2-07M007",D1093="NPC06UZDB-BK750C",D1093="CO155E2-07C050",D1093="CO155E2-01M007",D1093="CO155E2-0MC050",D1093="NPC06UZDB-BK010M",D1093="NPC06UZDB-BK150C",D1093="NPC06UZDB-BK250C",D1093="NPC06UZDB-RD750C",D1093="NPC06UZDB-WT030M",D1093="CO155E2-01C050",D1093="CO155E2-08C750",D1093="NPC06UZDB-WT050M",D1093="NPC06UZDB-GY050C",D1093="CO155E2-0ZM010",D1093="NPC06UZDB-BK007M",D1093="CO155E2-0CC250",D1093="CO155E2-01C250",D1093="NPC06UZDB-WT007M",D1093="CO155E2-06C150",D1093="NPC06UZDB-WT025M",D1093="NPC06UZDB-WT025C",D1093="NPC06UZDB-GY750C",D1093="NPC06UZDB-WT250C",D1093="CO155E2-09M010",D1093="CO155E2-06M001",D1093="CO155E2-0ZM005",D1093="NPC06UZDB-YL010M",D1093="NPC06UZDB-GN150C",D1093="NPC06UZDB-RD005M",D1093="NPC06UZDB-GY007M",D1093="NPC06UZDB-GY020M",D1093="NPC06UZDB-YL005M",D1093="NPC06UZDB-YL007M",D1093="NPC06UZDB-YL150C",D1093="NPC06UZDB-OR750C",D1093="CO155E2-0ZC150",D1093="CO155E2-0ZM015",D1093="NPC06UZDB-OR020M",D1093="CO155E2-09M015",D1093="CO155E2-0MM015",D1093="CO155E2-01C150",D1093="CO155E2-01C250",D1093="CO155E2-01M015",D1093="CO155E2-07C150",D1093="CO155E2-08C250",D1093="CO155E2-09C150",D1093="CO155E2-0CC150",D1093="CO155E2-0CM015",D1093="CO155E2-01M003",D1093="CO155E2-01M005",D1093="NPC06UZDB-GN020M",D1093="CO155E2-09M005",D1093="NPC06UZDB-BK005M",D1093="NPC06UZDB-BL020M",D1093="NPC06UZDB-RD010M",D1093="NPC06UZDB-RD020M",D1093="CO155E2-08M015",D1093="CO155E2-08C150",D1093="CO155E2-01M001",D1093="CO155E2-01M002",D1093="CO155E2-06M003",D1093="CO155E2-07M001",D1093="CO155E2-09M003",D1093="CO155E2-09M001",D1093="CO155E2-09M007",D1093="CO155E2-0ZM003",D1093="CO155E2-0MM003",D1093="CO155E2-0MM005",D1093="CO155E2-0MM007",D1093="CO155E2-0ZM007",D1093="CO155E2-01M010",D1093="NPC06UZDB-WT150C",D1093="NPC06UZDB-WT050C",D1093="NPC06UZDB-BL002M",D1093="CO155E2-0CM010",D1093="CO155E2-08F008",D1093="CO155E2-08F005",D1093="CO155E2-08C050",D1093="NPC06UZDB-BL750C",D1093="CO155E2-07M003",D1093="NPC06UZDB-BL150C",D1093="NPC06UZDB-BL020M",D1093="NPC06UZDB-BL050C",D1093="NPC06UZDB-BL008M",D1093="NPC06UZDB-BL006M",D1093="NPC06UZDB-GY450C",D1093="NPC06UZDB-GY015M",D1093="NPC06UZDB-GY150C",D1093="NPC06UZDB-BL010M",D1093="NPC06UZDB-GN010M",D1093="NPC06UZDB-BK050C",D1093="NPC06UZDB-GN125C",D1093="NPC06UZDB-GN012M",D1093="NPC06UZDB-BK001M",D1093="NPC06UZDB-BL007M",D1093="NPC06UZDB-GY450C",D1093="NPC06UZDB-OR050C",D1093="CO155E2-0MM001",D1093="CO155E2-06M002",D1093="CO155E2-0MM002",D1093="NPC06UZDB-GN001M",D1093="NPC06UZDB-GN002M",D1093="NPC06UZDB-GN003M",D1093="NPC06UZDB-GN004M",D1093="NPC06UZDB-GN005M",D1093="NPC06UZDB-GN006M",D1093="NPC06UZDB-WT050C",D1093="NPC06UZDB-OR001M",D1093="NPC06UZDB-OR002M",D1093="NPC06UZDB-OR003M",D1093="NPC06UZDB-OR004M",D1093="NPC06UZDB-OR005M",D1093="NPC06UZDB-OR006M",D1093="NPC06UZDB-OR010M",D1093="CO155E2-07M002",D1093="NPC06UZDB-RD001M",D1093="NPC06UZDB-RD002M",D1093="NPC06UZDB-RD002M",D1093="NPC06UZDB-RD003M",D1093="NPC06UZDB-RD004M",D1093="CO155E2-0ZM001",D1093="CO155E2-0ZM002",D1093="NPC06UZDB-BK002M",D1093="NPC06UZDB-BK003M",D1093="NPC06UZDB-BL001M",D1093="NPC06UZDB-BL002M",D1093="NPC06UZDB-BL003M",D1093="NPC06UZDB-BL004M",D1093="NPC06UZDB-BL005M",D1093="NPC06UZDB-BL015M",D1093="NPC06UZDB-GY010M",D1093="NPC06UZDB-GY001M",D1093="NPC06UZDB-GY002M",D1093="NPC06UZDB-GY003M",D1093="NPC06UZDB-GY004M",D1093="NPC06UZDB-GY005M",D1093="NPC06UZDB-YL001M",D1093="NPC06UZDB-YL002M",D1093="NPC06UZDB-YL003M",D1093="CO155E2-0CM001",D1093="CO155E2-0CM002",D1093="CO155E2-0CM003",D1093="CO155E2-0CM004",D1093="CO155E2-0CM005",D1093="CO155E2-08M001",D1093="CO155E2-08M002",D1093="CO155E2-08M003",D1093="CO155E2-08M004",D1093="CO155E2-08M005",D1093="CO155E2-08M006",D1093="CO155E2-08M007",D1093="CO155E2-08M008",D1093="CO155E2-08M009",D1093="CO155E2-08M010",D1093="CO155E2-08M020",D1093="CO155E2-0ZM001",D1093="CO155E2-0ZM002",D1093="CO155E2-09M002",D1093="NPC06UZDB-WT001M",D1093="NPC06UZDB-WT002M",D1093="NPC06UZDB-WT003M",D1093="NPC06UZDB-WT004M",D1093="NPC06UZDB-WT005M",D1093="NPC06UZDB-WT006M",D1093="NPC06UZDB-WT008M",D1093="NPC06UZDB-WT010M",D1093="NPC06UZDB-WT015M",D1093="NPC06UZDB-WT020M",),E1093*2,0)</f>
        <v>0</v>
      </c>
      <c r="BU1093" s="67">
        <f>BU1092+BS1093-BT1093-100</f>
        <v>141827</v>
      </c>
      <c r="BV1093" s="66"/>
      <c r="BW1093" s="66">
        <f t="shared" ref="BW1093:BW1124" si="2019">IF(OR(D1093="CO155E2-0CM020",D1093="NPC06UZDB-YL020M",D1093="NPC06UZDB-OR050C",D1093="NPC06UZDB-WT020C",D1093="CO155E2-0ZC750",D1093="CO155E2-09M008",D1093="NPC06UZDB-BL011M",D1093="NPC06UZDB-OR008M",D1093="NPC06UZDB-WT450C",D1093="NPC06UZDB-GN015M",D1093="NPC06UZDB-RD015M",D1093="NPC06UZDB-YL004M",D1093="CO155E2-07C150",D1093="NPC06UZDB-WT015C",D1093="NPC06UZDB-GY350C",D1093="NPC06UZDB-OR350C",D1093="NPC06UZDB-YL003M",D1093="CO155E2-0MC150 ",D1093="NPC06UZDB-YL250C",D1093="CO155E2-09C050",D1093="NPC06UZDB-GN250C",D1093="NPC06UZDB-BL250C",D1093="NPC06UZDB-WT004M",D1093="NPC06UZDB-RD150C",D1093="NPC06UZDB-BL009M",D1093="NPC06UZDB-GY020C",D1093="NPC06UZDB-GN020C",D1093="NPC06UZDB-RD020C",D1093="NPC06UZDB-YL020C",D1093="NPC06UZDB-GY030M",D1093="CO155E2-0MC250",D1093="CO155E2-0MC150",D1093="NPC06UZDB-BL020C",D1093="NPC06UZDB-OR150C",D1093="NPC06UZDB-BL012M",D1093="NPC06UZDB-BK350C",D1093="NPC06UZDB-GN350C",D1093="NPC06UZDB-GN450C",D1093="NPC06UZDB-GY350C",D1093="NPC06UZDB-OR350C",D1093="NPC06UZDB-YL350C",D1093="CO155E2-0CM007",D1093="NPC06UZDB-GN007M",D1093="NPC06UZDB-GY150C",D1093="NPC06UZDB-BL015C",D1093="NPC06UZDB-BL030C",D1093="NPC06UZDB-BL013M",D1093="NPC06UZDB-WT016M",D1093="NPC06UZDB-WT025M",D1093="CO155E2-0ZC050",D1093="CO155E2-0ZC250",D1093="CO155E2-0ZM009",D1093="CO155E2-0ZM008",D1093="CO155E2-0ZM006",D1093="CO155E2-0ZM012",D1093="NPC06UZDB-BK016M",D1093="NPC06UZDB-BK011M",D1093="NPC06UZDB-GY250C",D1093="NPC06UZDB-GY007M",D1093="CO155E2-07M015",D1093="CO155E2-0ZM004",D1093="CO155E2-09M004",D1093="CO155E2-0CC050",D1093="CO155E2-09M015",D1093="CO155E2-0ZC150",D1093="CO155E2-01M007",D1093="CO155E2-07M010",D1093="NPC06UZDB-YL050C",D1093="NPC06UZDB-OR007M",D1093="NPC06UZDB-GN050C",D1093="NPC06UZDB-WT012M",D1093="NPC06UZDB-GY006M",D1093="NPC06UZDB-GY008M",D1093="CO155E2-0ZM015",D1093="NPC06UZDB-RD050C",D1093="NPC06UZDB-RD150C",D1093="NPC06UZDB-WT009M",D1093="CO155E2-01M004",D1093="NPC06UZDB-OR015M",D1093="NPC06UZDB-GN750C",D1093="NPC06UZDB-WT750C",D1093="CO155E2-0MM010",D1093="CO155E2-07M005",D1093="CO155E2-07M007",D1093="NPC06UZDB-BK750C",D1093="CO155E2-07C050",D1093="CO155E2-01M007",D1093="CO155E2-0MC050",D1093="NPC06UZDB-BK010M",D1093="NPC06UZDB-BK150C",D1093="NPC06UZDB-BK250C",D1093="NPC06UZDB-RD750C",D1093="NPC06UZDB-WT030M",D1093="CO155E2-01C050",D1093="CO155E2-08C750",D1093="NPC06UZDB-WT050M",D1093="NPC06UZDB-GY050C",D1093="CO155E2-0ZM010",D1093="NPC06UZDB-BK007M",D1093="CO155E2-0CC250",D1093="NPC06UZDB-WT007M",D1093="CO155E2-06C150",D1093="NPC06UZDB-WT025M",D1093="NPC06UZDB-WT025C",D1093="NPC06UZDB-GY750C",D1093="NPC06UZDB-WT250C",D1093="CO155E2-09M010",D1093="CO155E2-06M001",D1093="CO155E2-0ZM005",D1093="NPC06UZDB-YL010M",D1093="NPC06UZDB-GN150C",D1093="NPC06UZDB-RD005M",D1093="NPC06UZDB-GY007M",D1093="NPC06UZDB-GY020M",D1093="NPC06UZDB-YL005M",D1093="NPC06UZDB-YL007M",D1093="NPC06UZDB-YL150C",D1093="NPC06UZDB-OR750C",D1093="CO155E2-0ZC150",D1093="CO155E2-0ZM015",D1093="NPC06UZDB-OR020M",D1093="CO155E2-09M015",D1093="CO155E2-0MM015",D1093="CO155E2-01C150",D1093="CO155E2-01C250",D1093="CO155E2-01M015",D1093="CO155E2-07C150",D1093="CO155E2-08C250",D1093="CO155E2-09C150",D1093="CO155E2-0CC150",D1093="CO155E2-0CM015",D1093="CO155E2-01M003",D1093="CO155E2-01M005",D1093="NPC06UZDB-GN020M",D1093="CO155E2-09M005",D1093="NPC06UZDB-BK005M",D1093="NPC06UZDB-BL020M",D1093="NPC06UZDB-RD010M",D1093="NPC06UZDB-RD020M",D1093="CO155E2-08M015",D1093="CO155E2-08C150",D1093="CO155E2-01M001",D1093="CO155E2-01M002",D1093="CO155E2-06M003",D1093="CO155E2-07M001",D1093="CO155E2-09M003",D1093="CO155E2-09M001",D1093="CO155E2-09M007",D1093="CO155E2-0ZM003",D1093="CO155E2-0MM003",D1093="CO155E2-0MM005",D1093="CO155E2-0MM007",D1093="CO155E2-0ZM007",D1093="CO155E2-01M010",D1093="NPC06UZDB-WT150C",D1093="NPC06UZDB-WT050C",D1093="CO155E2-0CM010",D1093="CO155E2-08F008",D1093="CO155E2-08F005",D1093="CO155E2-08C050",D1093="NPC06UZDB-BL750C",D1093="CO155E2-07M003",D1093="NPC06UZDB-BL150C",D1093="NPC06UZDB-BL020M",D1093="NPC06UZDB-BL050C",D1093="NPC06UZDB-BL008M",D1093="NPC06UZDB-BL006M",D1093="NPC06UZDB-GY450C",D1093="NPC06UZDB-GY015M",D1093="NPC06UZDB-GY150C",D1093="NPC06UZDB-BL010M",D1093="NPC06UZDB-GN010M",D1093="NPC06UZDB-BK050C",D1093="NPC06UZDB-GN125C",D1093="NPC06UZDB-GN012M",D1093="NPC06UZDB-BK001M",D1093="NPC06UZDB-BL007M",D1093="NPC06UZDB-GY450C",D1093="NPC06UZDB-OR050C",D1093="CO155E2-0MM001",D1093="CO155E2-06M002",D1093="CO155E2-0MM002",D1093="NPC06UZDB-GN001M",D1093="NPC06UZDB-GN002M",D1093="NPC06UZDB-GN003M",D1093="NPC06UZDB-GN004M",D1093="NPC06UZDB-GN005M",D1093="NPC06UZDB-GN006M",D1093="NPC06UZDB-WT050C",D1093="NPC06UZDB-OR001M",D1093="NPC06UZDB-OR002M",D1093="NPC06UZDB-OR003M",D1093="NPC06UZDB-OR004M",D1093="NPC06UZDB-OR005M",D1093="NPC06UZDB-OR006M",D1093="NPC06UZDB-OR010M",D1093="CO155E2-07M002",D1093="NPC06UZDB-RD001M",D1093="NPC06UZDB-RD002M",D1093="NPC06UZDB-RD002M",D1093="NPC06UZDB-RD003M",D1093="NPC06UZDB-RD004M",D1093="CO155E2-0ZM001",D1093="CO155E2-0ZM002",D1093="NPC06UZDB-BK002M",D1093="NPC06UZDB-BK003M",D1093="NPC06UZDB-BL001M",D1093="NPC06UZDB-BL002M",D1093="NPC06UZDB-BL003M",D1093="NPC06UZDB-BL004M",D1093="NPC06UZDB-BL005M",D1093="NPC06UZDB-BL015M",D1093="NPC06UZDB-GY010M",D1093="NPC06UZDB-GY001M",D1093="NPC06UZDB-GY002M",D1093="NPC06UZDB-GY003M",D1093="NPC06UZDB-GY004M",D1093="NPC06UZDB-GY005M",D1093="NPC06UZDB-YL001M",D1093="NPC06UZDB-YL002M",D1093="NPC06UZDB-YL003M",D1093="CO155E2-0CM001",D1093="CO155E2-0CM002",D1093="CO155E2-0CM003",D1093="CO155E2-0CM004",D1093="CO155E2-0CM005",D1093="CO155E2-08M001",D1093="CO155E2-08M002",D1093="CO155E2-08M003",D1093="CO155E2-08M004",D1093="CO155E2-08M005",D1093="CO155E2-08M006",D1093="CO155E2-08M007",D1093="CO155E2-08M008",D1093="CO155E2-08M009",D1093="CO155E2-08M010",D1093="CO155E2-08M020",D1093="CO155E2-0ZM001",D1093="CO155E2-0ZM002",D1093="CO155E2-09M002",D1093="NPC06UZDB-WT001M",D1093="NPC06UZDB-WT002M",D1093="NPC06UZDB-WT003M",D1093="NPC06UZDB-WT004M",D1093="NPC06UZDB-WT005M",D1093="NPC06UZDB-WT006M",D1093="NPC06UZDB-WT008M",D1093="NPC06UZDB-WT010M",D1093="NPC06UZDB-WT015M",D1093="NPC06UZDB-WT020M",),E1093*2,0)</f>
        <v>0</v>
      </c>
      <c r="BX1093" s="67">
        <f>+BX1092+BV1093-BW1093-100</f>
        <v>185238</v>
      </c>
      <c r="BY1093" s="66"/>
      <c r="BZ1093" s="66">
        <f t="shared" ref="BZ1093:BZ1124" si="2020">IF(OR(D1093="CO155E2-0CM020",D1093="NPC06UZDB-YL020M",D1093="NPC06UZDB-OR050C",D1093="NPC06UZDB-WT020C",D1093="CO155E2-0ZC750",D1093="CO155E2-09M008",D1093="NPC06UZDB-BL011M",D1093="NPC06UZDB-OR008M",D1093="NPC06UZDB-WT450C",D1093="NPC06UZDB-GN015M",D1093="NPC06UZDB-RD015M",D1093="NPC06UZDB-YL004M",D1093="CO155E2-07C150",D1093="NPC06UZDB-WT015C",D1093="NPC06UZDB-GY350C",D1093="NPC06UZDB-OR350C",D1093="NPC06UZDB-YL003M",D1093="CO155E2-0MC150 ",D1093="NPC06UZDB-YL250C",D1093="CO155E2-09C050",D1093="NPC06UZDB-GN250C",D1093="NPC06UZDB-BL250C",D1093="NPC06UZDB-WT004M",D1093="NPC06UZDB-BL009M",D1093="NPC06UZDB-GY020C",D1093="NPC06UZDB-GN020C",D1093="NPC06UZDB-RD020C",D1093="NPC06UZDB-YL020C",D1093="NPC06UZDB-GY030M",D1093="CO155E2-0MC250",D1093="CO155E2-0MC150",D1093="NPC06UZDB-BL020C",D1093="NPC06UZDB-OR150C",D1093="NPC06UZDB-BL012M",D1093="NPC06UZDB-BK350C",D1093="NPC06UZDB-GN350C",D1093="NPC06UZDB-GN450C",D1093="NPC06UZDB-GY350C",D1093="NPC06UZDB-OR350C",D1093="NPC06UZDB-YL350C",D1093="CO155E2-0CM007",D1093="NPC06UZDB-GN007M",D1093="NPC06UZDB-GY150C",D1093="NPC06UZDB-BL015C",D1093="NPC06UZDB-BL030C",D1093="NPC06UZDB-BL013M",D1093="NPC06UZDB-WT016M",D1093="CO155E2-0ZC050",D1093="CO155E2-0ZC250",D1093="CO155E2-0ZM009",D1093="CO155E2-0ZM008",D1093="CO155E2-0ZM006",D1093="CO155E2-0ZM012",D1093="NPC06UZDB-BK016M",D1093="NPC06UZDB-BK011M",D1093="NPC06UZDB-GY250C",D1093="NPC06UZDB-GY007M",D1093="CO155E2-07M015",D1093="CO155E2-0ZM004",D1093="CO155E2-09M004",D1093="CO155E2-0CC050",D1093="CO155E2-09M015",D1093="CO155E2-0ZC150",D1093="CO155E2-01M007",D1093="CO155E2-07M010",D1093="NPC06UZDB-YL050C",D1093="NPC06UZDB-OR007M",D1093="NPC06UZDB-GN050C",D1093="NPC06UZDB-WT012M",D1093="NPC06UZDB-GY006M",D1093="NPC06UZDB-GY008M",D1093="CO155E2-0ZM015",D1093="NPC06UZDB-RD050C",D1093="NPC06UZDB-RD150C",D1093="NPC06UZDB-WT009M",D1093="CO155E2-01M004",D1093="NPC06UZDB-OR015M",D1093="NPC06UZDB-GN750C",D1093="NPC06UZDB-WT750C",D1093="CO155E2-0MM010",D1093="CO155E2-07M005",D1093="CO155E2-07M007",D1093="NPC06UZDB-BK750C",D1093="CO155E2-07C050",D1093="CO155E2-01M007",D1093="CO155E2-0MC050",D1093="NPC06UZDB-BK010M",D1093="NPC06UZDB-BK150C",D1093="NPC06UZDB-BK250C",D1093="NPC06UZDB-RD750C",D1093="NPC06UZDB-WT030M",D1093="CO155E2-01C050",D1093="CO155E2-08C750",D1093="NPC06UZDB-WT050M",D1093="NPC06UZDB-GY050C",D1093="CO155E2-0ZM010",D1093="NPC06UZDB-BK007M",D1093="CO155E2-0CC250",D1093="NPC06UZDB-WT007M",D1093="CO155E2-06C150",D1093="NPC06UZDB-WT025M",D1093="NPC06UZDB-WT025C",D1093="NPC06UZDB-GY750C",D1093="NPC06UZDB-WT250C",D1093="CO155E2-09M010",D1093="CO155E2-06M001",D1093="CO155E2-0ZM005",D1093="NPC06UZDB-YL010M",D1093="NPC06UZDB-GN150C",D1093="NPC06UZDB-RD005M",D1093="NPC06UZDB-GY007M",D1093="NPC06UZDB-GY020M",D1093="NPC06UZDB-YL005M",D1093="NPC06UZDB-YL007M",D1093="NPC06UZDB-YL150C",D1093="NPC06UZDB-OR750C",D1093="CO155E2-0ZC150",D1093="CO155E2-0ZM015",D1093="NPC06UZDB-OR020M",D1093="CO155E2-09M015",D1093="CO155E2-0MM015",D1093="CO155E2-01C150",D1093="CO155E2-01C250",D1093="CO155E2-01M015",D1093="CO155E2-07C150",D1093="CO155E2-08C250",D1093="CO155E2-09C150",D1093="CO155E2-0CC150",D1093="CO155E2-0CM015",D1093="CO155E2-01M003",D1093="CO155E2-01M005",D1093="NPC06UZDB-GN020M",D1093="CO155E2-09M005",D1093="NPC06UZDB-BK005M",D1093="NPC06UZDB-BL020M",D1093="NPC06UZDB-RD010M",D1093="NPC06UZDB-RD020M",D1093="CO155E2-08M015",D1093="CO155E2-08C150",D1093="CO155E2-01M001",D1093="CO155E2-01M002",D1093="CO155E2-06M003",D1093="CO155E2-07M001",D1093="CO155E2-09M003",D1093="CO155E2-09M001",D1093="CO155E2-09M007",D1093="CO155E2-0ZM003",D1093="CO155E2-0MM003",D1093="CO155E2-0MM005",D1093="CO155E2-0MM007",D1093="CO155E2-0ZM007",D1093="CO155E2-01M010",D1093="NPC06UZDB-WT150C",D1093="NPC06UZDB-WT050C",D1093="CO155E2-0CM010",D1093="CO155E2-08F008",D1093="CO155E2-08F005",D1093="CO155E2-08C050",D1093="NPC06UZDB-BL750C",D1093="CO155E2-07M003",D1093="NPC06UZDB-BL150C",D1093="NPC06UZDB-BL020M",D1093="NPC06UZDB-BL050C",D1093="NPC06UZDB-BL008M",D1093="NPC06UZDB-BL006M",D1093="NPC06UZDB-GY450C",D1093="NPC06UZDB-GY015M",D1093="NPC06UZDB-GY150C",D1093="NPC06UZDB-BL010M",D1093="NPC06UZDB-GN010M",D1093="NPC06UZDB-BK050C",D1093="NPC06UZDB-GN125C",D1093="NPC06UZDB-GN012M",D1093="NPC06UZDB-BK001M",D1093="NPC06UZDB-BL007M",D1093="NPC06UZDB-GY450C",D1093="NPC06UZDB-OR050C",D1093="CO155E2-0MM001",D1093="CO155E2-06M002",D1093="CO155E2-0MM002",D1093="NPC06UZDB-GN001M",D1093="NPC06UZDB-GN002M",D1093="NPC06UZDB-GN003M",D1093="NPC06UZDB-GN004M",D1093="NPC06UZDB-GN005M",D1093="NPC06UZDB-GN006M",D1093="NPC06UZDB-WT050C",D1093="NPC06UZDB-OR001M",D1093="NPC06UZDB-OR002M",D1093="NPC06UZDB-OR003M",D1093="NPC06UZDB-OR004M",D1093="NPC06UZDB-OR005M",D1093="NPC06UZDB-OR006M",D1093="NPC06UZDB-OR010M",D1093="CO155E2-07M002",D1093="NPC06UZDB-RD001M",D1093="NPC06UZDB-RD002M",D1093="NPC06UZDB-RD002M",D1093="NPC06UZDB-RD003M",D1093="NPC06UZDB-RD004M",D1093="CO155E2-0ZM001",D1093="CO155E2-0ZM002",D1093="NPC06UZDB-BK002M",D1093="NPC06UZDB-BK003M",D1093="NPC06UZDB-BL001M",D1093="NPC06UZDB-BL002M",D1093="NPC06UZDB-BL003M",D1093="NPC06UZDB-BL004M",D1093="NPC06UZDB-BL005M",D1093="NPC06UZDB-BL015M",D1093="NPC06UZDB-GY010M",D1093="NPC06UZDB-GY001M",D1093="NPC06UZDB-GY002M",D1093="NPC06UZDB-GY003M",D1093="NPC06UZDB-GY004M",D1093="NPC06UZDB-GY005M",D1093="NPC06UZDB-YL001M",D1093="NPC06UZDB-YL002M",D1093="NPC06UZDB-YL003M",D1093="CO155E2-0CM001",D1093="CO155E2-0CM002",D1093="CO155E2-0CM003",D1093="CO155E2-0CM004",D1093="CO155E2-0CM005",D1093="CO155E2-08M001",D1093="CO155E2-08M002",D1093="CO155E2-08M003",D1093="CO155E2-08M004",D1093="CO155E2-08M005",D1093="CO155E2-08M006",D1093="CO155E2-08M007",D1093="CO155E2-08M008",D1093="CO155E2-08M009",D1093="CO155E2-08M010",D1093="CO155E2-08M020",D1093="CO155E2-0ZM001",D1093="CO155E2-0ZM002",D1093="CO155E2-09M002",D1093="NPC06UZDB-WT001M",D1093="NPC06UZDB-WT002M",D1093="NPC06UZDB-WT003M",D1093="NPC06UZDB-WT004M",D1093="NPC06UZDB-WT005M",D1093="NPC06UZDB-WT006M",D1093="NPC06UZDB-WT008M",D1093="NPC06UZDB-WT010M",D1093="NPC06UZDB-WT015M",D1093="NPC06UZDB-WT020M",),E1093*2,0)</f>
        <v>0</v>
      </c>
      <c r="CA1093" s="67">
        <f>+CA1092+BY1093-BZ1093-100</f>
        <v>137307</v>
      </c>
      <c r="CB1093" s="66"/>
      <c r="CC1093" s="66">
        <f t="shared" si="1998"/>
        <v>0</v>
      </c>
      <c r="CD1093" s="67">
        <f t="shared" si="1973"/>
        <v>36436.39</v>
      </c>
      <c r="CE1093" s="66"/>
      <c r="CF1093" s="66">
        <f t="shared" si="1975"/>
        <v>0</v>
      </c>
      <c r="CG1093" s="67">
        <f t="shared" si="1903"/>
        <v>3663.6999999999994</v>
      </c>
      <c r="CH1093" s="66"/>
      <c r="CI1093" s="66">
        <f t="shared" si="1953"/>
        <v>0</v>
      </c>
      <c r="CJ1093" s="67">
        <f t="shared" si="1920"/>
        <v>6757.8</v>
      </c>
      <c r="CK1093" s="66"/>
      <c r="CL1093" s="68">
        <f t="shared" si="1986"/>
        <v>0</v>
      </c>
      <c r="CM1093" s="79">
        <f t="shared" si="1904"/>
        <v>4847.4799999999996</v>
      </c>
      <c r="CN1093" s="66"/>
      <c r="CO1093" s="68">
        <f t="shared" si="1999"/>
        <v>0</v>
      </c>
      <c r="CP1093" s="79">
        <f t="shared" si="1905"/>
        <v>3955</v>
      </c>
      <c r="CQ1093" s="66"/>
      <c r="CR1093" s="68">
        <f t="shared" si="2000"/>
        <v>0</v>
      </c>
      <c r="CS1093" s="79">
        <f t="shared" si="1987"/>
        <v>5186</v>
      </c>
      <c r="CT1093" s="66"/>
      <c r="CU1093" s="68">
        <f t="shared" si="2001"/>
        <v>0</v>
      </c>
      <c r="CV1093" s="79">
        <f t="shared" si="1906"/>
        <v>6929</v>
      </c>
      <c r="CW1093" s="66"/>
      <c r="CX1093" s="66">
        <f t="shared" si="2002"/>
        <v>0</v>
      </c>
      <c r="CY1093" s="40">
        <f t="shared" si="1976"/>
        <v>176.95999999999822</v>
      </c>
      <c r="CZ1093" s="65"/>
      <c r="DA1093" s="66">
        <f t="shared" si="2003"/>
        <v>0</v>
      </c>
      <c r="DB1093" s="67">
        <f t="shared" si="1921"/>
        <v>43240</v>
      </c>
      <c r="DC1093" s="66"/>
      <c r="DD1093" s="66">
        <f t="shared" si="2004"/>
        <v>0</v>
      </c>
      <c r="DE1093" s="67">
        <f t="shared" si="1922"/>
        <v>90011</v>
      </c>
      <c r="DF1093" s="66"/>
      <c r="DG1093" s="69">
        <f t="shared" si="2005"/>
        <v>0</v>
      </c>
      <c r="DH1093" s="67">
        <f t="shared" si="1974"/>
        <v>439805</v>
      </c>
      <c r="DI1093" s="66"/>
      <c r="DJ1093" s="66">
        <f t="shared" si="2006"/>
        <v>0</v>
      </c>
      <c r="DK1093" s="67">
        <f t="shared" si="1907"/>
        <v>3768</v>
      </c>
      <c r="DM1093" s="206">
        <f t="shared" si="1961"/>
        <v>0</v>
      </c>
      <c r="DN1093" s="25">
        <f t="shared" ref="DN1093:DN1156" si="2021">DN1092+DL1093-DM1093</f>
        <v>0</v>
      </c>
      <c r="DO1093" s="5"/>
      <c r="DP1093" s="43">
        <f t="shared" si="1962"/>
        <v>0</v>
      </c>
      <c r="DQ1093" s="27">
        <f t="shared" si="1908"/>
        <v>6819.5</v>
      </c>
      <c r="DR1093" s="5"/>
      <c r="DS1093" s="43">
        <f t="shared" si="1963"/>
        <v>0</v>
      </c>
      <c r="DT1093" s="27">
        <f t="shared" si="1909"/>
        <v>4846</v>
      </c>
      <c r="DU1093" s="5"/>
      <c r="DV1093" s="43">
        <f t="shared" si="2007"/>
        <v>0</v>
      </c>
      <c r="DW1093" s="27">
        <f t="shared" si="1910"/>
        <v>4835</v>
      </c>
      <c r="DX1093" s="5"/>
      <c r="DY1093" s="22">
        <f t="shared" si="2008"/>
        <v>0</v>
      </c>
      <c r="DZ1093" s="25">
        <f t="shared" si="1911"/>
        <v>523</v>
      </c>
      <c r="EA1093" s="22"/>
      <c r="EB1093" s="22">
        <f t="shared" si="2009"/>
        <v>0</v>
      </c>
      <c r="EC1093" s="28">
        <f t="shared" si="1912"/>
        <v>369</v>
      </c>
      <c r="ED1093" s="5"/>
      <c r="EE1093" s="43">
        <f t="shared" si="2010"/>
        <v>0</v>
      </c>
      <c r="EF1093" s="27">
        <f t="shared" si="1913"/>
        <v>4769</v>
      </c>
      <c r="EG1093" s="66"/>
      <c r="EH1093" s="66">
        <f t="shared" si="2011"/>
        <v>0</v>
      </c>
      <c r="EI1093" s="67">
        <f t="shared" si="1914"/>
        <v>22617</v>
      </c>
      <c r="EJ1093" s="66"/>
      <c r="EK1093" s="66">
        <f t="shared" si="1930"/>
        <v>0</v>
      </c>
      <c r="EL1093" s="67">
        <f t="shared" si="1915"/>
        <v>21247</v>
      </c>
      <c r="EM1093" s="110">
        <f t="shared" si="1931"/>
        <v>295435.75522375997</v>
      </c>
    </row>
    <row r="1094" spans="1:143" ht="11.25" customHeight="1" x14ac:dyDescent="0.25">
      <c r="A1094" s="11">
        <v>46186</v>
      </c>
      <c r="B1094" s="187"/>
      <c r="C1094" s="197">
        <v>8004998441</v>
      </c>
      <c r="D1094" s="88" t="s">
        <v>302</v>
      </c>
      <c r="E1094" s="198">
        <v>50</v>
      </c>
      <c r="F1094" s="199">
        <v>1</v>
      </c>
      <c r="G1094" s="90">
        <v>191516768994</v>
      </c>
      <c r="H1094" s="66"/>
      <c r="I1094" s="41">
        <f t="shared" si="1989"/>
        <v>0</v>
      </c>
      <c r="J1094" s="48">
        <f t="shared" si="1990"/>
        <v>266093</v>
      </c>
      <c r="K1094" s="66"/>
      <c r="L1094" s="41">
        <f t="shared" si="1991"/>
        <v>0</v>
      </c>
      <c r="M1094" s="48">
        <f t="shared" si="1983"/>
        <v>124000</v>
      </c>
      <c r="N1094" s="66"/>
      <c r="O1094" s="41">
        <f t="shared" si="1992"/>
        <v>0</v>
      </c>
      <c r="P1094" s="48">
        <f t="shared" si="1993"/>
        <v>260136</v>
      </c>
      <c r="Q1094" s="66"/>
      <c r="R1094" s="66">
        <f t="shared" si="1970"/>
        <v>0</v>
      </c>
      <c r="S1094" s="67">
        <f t="shared" si="1994"/>
        <v>197612</v>
      </c>
      <c r="T1094" s="66"/>
      <c r="U1094" s="66">
        <f t="shared" si="1937"/>
        <v>0</v>
      </c>
      <c r="V1094" s="67">
        <f t="shared" si="1940"/>
        <v>133035.6</v>
      </c>
      <c r="X1094" s="69">
        <f t="shared" si="2016"/>
        <v>0</v>
      </c>
      <c r="Y1094" s="67">
        <f t="shared" si="1941"/>
        <v>6245</v>
      </c>
      <c r="Z1094" s="66"/>
      <c r="AA1094" s="68">
        <f t="shared" si="1926"/>
        <v>0</v>
      </c>
      <c r="AB1094" s="67">
        <f t="shared" si="1942"/>
        <v>17897</v>
      </c>
      <c r="AC1094" s="66"/>
      <c r="AD1094" s="66">
        <f t="shared" si="1927"/>
        <v>0</v>
      </c>
      <c r="AE1094" s="67">
        <f t="shared" si="1943"/>
        <v>3738</v>
      </c>
      <c r="AF1094" s="66"/>
      <c r="AG1094" s="78">
        <f t="shared" si="1928"/>
        <v>0</v>
      </c>
      <c r="AH1094" s="79">
        <f t="shared" si="1944"/>
        <v>4534.5</v>
      </c>
      <c r="AI1094" s="66"/>
      <c r="AJ1094" s="68">
        <f t="shared" si="1977"/>
        <v>0</v>
      </c>
      <c r="AK1094" s="67">
        <f t="shared" si="1945"/>
        <v>22013</v>
      </c>
      <c r="AL1094" s="66"/>
      <c r="AM1094" s="68">
        <f t="shared" si="1929"/>
        <v>0</v>
      </c>
      <c r="AN1094" s="67">
        <f t="shared" si="1946"/>
        <v>8763.02</v>
      </c>
      <c r="AO1094" s="66"/>
      <c r="AP1094" s="68">
        <f t="shared" si="2017"/>
        <v>0</v>
      </c>
      <c r="AQ1094" s="67">
        <f t="shared" si="1947"/>
        <v>80645</v>
      </c>
      <c r="AR1094" s="66"/>
      <c r="AS1094" s="68">
        <f t="shared" si="1951"/>
        <v>0</v>
      </c>
      <c r="AT1094" s="67">
        <f t="shared" si="1948"/>
        <v>2020</v>
      </c>
      <c r="AU1094" s="66"/>
      <c r="AV1094" s="66">
        <f t="shared" ref="AV1094:AV1157" si="2022">IF(OR(D1094="NPC06UZDB-BK025C",D1094="NPC06UZDB-BK020M",D1094="NPP06UZDB-BK005M",D1094="NPP06UZDB-BK150C",D1094="NPP06UZDB-BK010M",D1094="NPP06UZDB-BK001M",D1094="NPP06UZDB-BK001M",D1094="NPP06UZDB-BK002M",D1094="NPP06UZDB-BK003M",D1094="NPC06UZDB-BK350C",D1094="NPC06UZDB-BK016M",D1094="NPC06UZDB-BK011M",D1094="CO155E2-01M007",D1094="CO155E2-01M004",D1094="NPC06UZDB-BK750C",D1094="CO155E2-01M007",D1094="NPC06UZDB-BK010M",D1094="NPC06UZDB-BK150C",D1094="NPC06UZDB-BK250C",D1094="CO155E2-01C050",D1094="NPC06UZDB-BK007M",D1094="CO155E2-01C250",D1094="CO155E2-01C150",D1094="CO155E2-01C250",D1094="CO155E2-01M015",D1094="CO155E2-01M003",D1094="CO155E2-01M005",D1094="NPC06UZDB-BK005M",D1094="CO155E2-01M001",D1094="CO155E2-01M002",D1094="CO155E2-01M010",D1094="NPC06UZDB-BK050C",D1094="NPC06UZDB-BK001M",D1094="NPC06UZDB-BK002M",D1094="NPC06UZDB-BK003M",),E1094*(F1094+0.12),0)</f>
        <v>0</v>
      </c>
      <c r="AW1094" s="42">
        <f t="shared" si="1988"/>
        <v>7005.0400000000018</v>
      </c>
      <c r="AX1094" s="66"/>
      <c r="AY1094" s="66">
        <f t="shared" si="1995"/>
        <v>0</v>
      </c>
      <c r="AZ1094" s="67">
        <f t="shared" si="2014"/>
        <v>1152.0999999999999</v>
      </c>
      <c r="BA1094" s="66"/>
      <c r="BB1094" s="68">
        <f t="shared" si="2015"/>
        <v>0</v>
      </c>
      <c r="BC1094" s="67">
        <f t="shared" ref="BC1094:BC1125" si="2023">BC1093+BA1094-BB1094</f>
        <v>271.33999999999986</v>
      </c>
      <c r="BD1094" s="66"/>
      <c r="BE1094" s="68">
        <f t="shared" si="2012"/>
        <v>0</v>
      </c>
      <c r="BF1094" s="67">
        <f t="shared" si="2013"/>
        <v>3747.0200000000018</v>
      </c>
      <c r="BG1094" s="66"/>
      <c r="BH1094" s="68">
        <f t="shared" si="1996"/>
        <v>0</v>
      </c>
      <c r="BI1094" s="67">
        <f t="shared" si="1979"/>
        <v>24219.499999999982</v>
      </c>
      <c r="BJ1094" s="66"/>
      <c r="BK1094" s="68">
        <f t="shared" si="1952"/>
        <v>0</v>
      </c>
      <c r="BL1094" s="67">
        <f t="shared" ref="BL1094:BL1157" si="2024">+BL1093+BJ1094-BK1094</f>
        <v>3680.6000000000004</v>
      </c>
      <c r="BM1094" s="66"/>
      <c r="BN1094" s="68">
        <f t="shared" ref="BN1094:BN1157" si="2025">IF(OR(D1094="NPP06UZDB-OR005M",D1094="NPP06UZDB-OR002M",D1094="NPP06UZDB-OR003M",D1094="NPP06UZDB-OR008M",D1094="NPP06UZDB-OR020M",D1094="NPP06UZDB-OR150C",D1094="NPP06UZDB-OR010M",D1094="NPC06UZDB-OR015C",D1094="NPP06UZDB-OR007M",D1094="NPP06UZDB-OR001M",D1094="NPC06UZDB-OR008M",D1094="NPC06UZDB-OR350C",D1094="NPC06UZDB-OR150C",D1094="NPC06UZDB-OR350C",D1094="NPC06UZDB-OR007M",D1094="NPC06UZDB-OR015M",D1094="CO155E2-06C150",D1094="CO155E2-06M001",D1094="NPC06UZDB-OR750C",D1094="CO155E2-06M003",D1094="CO155E2-06M002",D1094="NPC06UZDB-OR050C",D1094="NPC06UZDB-OR001M",D1094="NPC06UZDB-OR002M",D1094="NPC06UZDB-OR003M",D1094="NPC06UZDB-OR004M",D1094="NPC06UZDB-OR005M",D1094="NPC06UZDB-OR006M",D1094="NPC06UZDB-OR010M",D1094="NPC06UZDB-OR020M",),E1094*(F1094+0.12),0)</f>
        <v>0</v>
      </c>
      <c r="BO1094" s="67">
        <f t="shared" ref="BO1094:BO1157" si="2026">+BO1093+BM1094-BN1094</f>
        <v>2755.9000000000019</v>
      </c>
      <c r="BP1094" s="66"/>
      <c r="BQ1094" s="68">
        <f t="shared" si="1985"/>
        <v>56.000000000000007</v>
      </c>
      <c r="BR1094" s="67">
        <f t="shared" si="1982"/>
        <v>123357.84999999999</v>
      </c>
      <c r="BS1094" s="66"/>
      <c r="BT1094" s="66">
        <f t="shared" si="2018"/>
        <v>0</v>
      </c>
      <c r="BU1094" s="67">
        <f>BU1093+BS1094-BT1094-100</f>
        <v>141727</v>
      </c>
      <c r="BV1094" s="66"/>
      <c r="BW1094" s="66">
        <f t="shared" si="2019"/>
        <v>0</v>
      </c>
      <c r="BX1094" s="67">
        <f>+BX1093+BV1094-BW1094-100</f>
        <v>185138</v>
      </c>
      <c r="BY1094" s="66"/>
      <c r="BZ1094" s="66">
        <f t="shared" si="2020"/>
        <v>0</v>
      </c>
      <c r="CA1094" s="67">
        <f>+CA1093+BY1094-BZ1094-100</f>
        <v>137207</v>
      </c>
      <c r="CB1094" s="66"/>
      <c r="CC1094" s="66">
        <f t="shared" si="1998"/>
        <v>0</v>
      </c>
      <c r="CD1094" s="67">
        <f t="shared" si="1973"/>
        <v>36436.39</v>
      </c>
      <c r="CE1094" s="66"/>
      <c r="CF1094" s="66">
        <f t="shared" si="1975"/>
        <v>0</v>
      </c>
      <c r="CG1094" s="67">
        <f t="shared" ref="CG1094:CG1157" si="2027">+CG1093+CE1094-CF1094</f>
        <v>3663.6999999999994</v>
      </c>
      <c r="CH1094" s="66"/>
      <c r="CI1094" s="66">
        <f t="shared" si="1953"/>
        <v>0</v>
      </c>
      <c r="CJ1094" s="67">
        <f t="shared" si="1920"/>
        <v>6757.8</v>
      </c>
      <c r="CK1094" s="66"/>
      <c r="CL1094" s="68">
        <f t="shared" si="1986"/>
        <v>0</v>
      </c>
      <c r="CM1094" s="79">
        <f t="shared" ref="CM1094:CM1157" si="2028">+CM1093+CK1094-CL1094</f>
        <v>4847.4799999999996</v>
      </c>
      <c r="CN1094" s="66"/>
      <c r="CO1094" s="68">
        <f t="shared" si="1999"/>
        <v>0</v>
      </c>
      <c r="CP1094" s="79">
        <f t="shared" ref="CP1094:CP1157" si="2029">+CP1093+CN1094-CO1094</f>
        <v>3955</v>
      </c>
      <c r="CQ1094" s="66"/>
      <c r="CR1094" s="68">
        <f t="shared" si="2000"/>
        <v>0</v>
      </c>
      <c r="CS1094" s="79">
        <f t="shared" si="1987"/>
        <v>5186</v>
      </c>
      <c r="CT1094" s="66"/>
      <c r="CU1094" s="68">
        <f t="shared" si="2001"/>
        <v>0</v>
      </c>
      <c r="CV1094" s="79">
        <f t="shared" ref="CV1094:CV1157" si="2030">+CV1093+CT1094-CU1094</f>
        <v>6929</v>
      </c>
      <c r="CW1094" s="66"/>
      <c r="CX1094" s="66">
        <f t="shared" si="2002"/>
        <v>0</v>
      </c>
      <c r="CY1094" s="40">
        <f t="shared" si="1976"/>
        <v>176.95999999999822</v>
      </c>
      <c r="CZ1094" s="65"/>
      <c r="DA1094" s="66">
        <f t="shared" si="2003"/>
        <v>0</v>
      </c>
      <c r="DB1094" s="67">
        <f t="shared" si="1921"/>
        <v>43240</v>
      </c>
      <c r="DC1094" s="66"/>
      <c r="DD1094" s="66">
        <f t="shared" si="2004"/>
        <v>0</v>
      </c>
      <c r="DE1094" s="67">
        <f t="shared" si="1922"/>
        <v>90011</v>
      </c>
      <c r="DF1094" s="66"/>
      <c r="DG1094" s="69">
        <f t="shared" si="2005"/>
        <v>0</v>
      </c>
      <c r="DH1094" s="67">
        <f t="shared" si="1974"/>
        <v>439805</v>
      </c>
      <c r="DI1094" s="66"/>
      <c r="DJ1094" s="66">
        <f t="shared" si="2006"/>
        <v>0</v>
      </c>
      <c r="DK1094" s="67">
        <f t="shared" ref="DK1094:DK1157" si="2031">+DK1093+DI1094-DJ1094</f>
        <v>3768</v>
      </c>
      <c r="DM1094" s="206">
        <f t="shared" si="1961"/>
        <v>0</v>
      </c>
      <c r="DN1094" s="25">
        <f t="shared" si="2021"/>
        <v>0</v>
      </c>
      <c r="DO1094" s="5"/>
      <c r="DP1094" s="43">
        <f t="shared" si="1962"/>
        <v>0</v>
      </c>
      <c r="DQ1094" s="27">
        <f t="shared" ref="DQ1094:DQ1157" si="2032">DQ1093+DO1094-DP1094</f>
        <v>6819.5</v>
      </c>
      <c r="DR1094" s="5"/>
      <c r="DS1094" s="43">
        <f t="shared" si="1963"/>
        <v>0</v>
      </c>
      <c r="DT1094" s="27">
        <f t="shared" ref="DT1094:DT1157" si="2033">DT1093+DR1094-DS1094</f>
        <v>4846</v>
      </c>
      <c r="DU1094" s="5"/>
      <c r="DV1094" s="43">
        <f t="shared" si="2007"/>
        <v>0</v>
      </c>
      <c r="DW1094" s="27">
        <f t="shared" ref="DW1094:DW1157" si="2034">DW1093+DU1094-DV1094</f>
        <v>4835</v>
      </c>
      <c r="DX1094" s="5"/>
      <c r="DY1094" s="22">
        <f t="shared" si="2008"/>
        <v>0</v>
      </c>
      <c r="DZ1094" s="25">
        <f t="shared" ref="DZ1094:DZ1157" si="2035">DZ1093+DX1094-DY1094</f>
        <v>523</v>
      </c>
      <c r="EA1094" s="22"/>
      <c r="EB1094" s="22">
        <f t="shared" si="2009"/>
        <v>0</v>
      </c>
      <c r="EC1094" s="28">
        <f t="shared" ref="EC1094:EC1157" si="2036">EC1093+EA1094-EB1094</f>
        <v>369</v>
      </c>
      <c r="ED1094" s="5"/>
      <c r="EE1094" s="43">
        <f t="shared" si="2010"/>
        <v>0</v>
      </c>
      <c r="EF1094" s="27">
        <f t="shared" ref="EF1094:EF1157" si="2037">EF1093+ED1094-EE1094</f>
        <v>4769</v>
      </c>
      <c r="EG1094" s="66"/>
      <c r="EH1094" s="66">
        <f t="shared" si="2011"/>
        <v>0</v>
      </c>
      <c r="EI1094" s="67">
        <f t="shared" ref="EI1094:EI1157" si="2038">+EI1093+EG1094-EH1094</f>
        <v>22617</v>
      </c>
      <c r="EJ1094" s="66"/>
      <c r="EK1094" s="66">
        <f t="shared" si="1930"/>
        <v>0</v>
      </c>
      <c r="EL1094" s="67">
        <f t="shared" ref="EL1094:EL1157" si="2039">EL1093+EJ1094-EK1094</f>
        <v>21247</v>
      </c>
      <c r="EM1094" s="110">
        <f t="shared" si="1931"/>
        <v>295389.26862375997</v>
      </c>
    </row>
    <row r="1095" spans="1:143" ht="11.25" customHeight="1" x14ac:dyDescent="0.25">
      <c r="A1095" s="11">
        <v>46186</v>
      </c>
      <c r="B1095" s="187"/>
      <c r="C1095" s="197">
        <v>8004998443</v>
      </c>
      <c r="D1095" s="88" t="s">
        <v>303</v>
      </c>
      <c r="E1095" s="198">
        <v>50</v>
      </c>
      <c r="F1095" s="199">
        <v>2</v>
      </c>
      <c r="G1095" s="90">
        <v>191516769007</v>
      </c>
      <c r="H1095" s="66"/>
      <c r="I1095" s="41">
        <f t="shared" si="1989"/>
        <v>0</v>
      </c>
      <c r="J1095" s="48">
        <f t="shared" si="1990"/>
        <v>266093</v>
      </c>
      <c r="K1095" s="66"/>
      <c r="L1095" s="41">
        <f t="shared" si="1991"/>
        <v>0</v>
      </c>
      <c r="M1095" s="48">
        <f t="shared" si="1983"/>
        <v>124000</v>
      </c>
      <c r="N1095" s="66"/>
      <c r="O1095" s="41">
        <f t="shared" si="1992"/>
        <v>0</v>
      </c>
      <c r="P1095" s="48">
        <f t="shared" si="1993"/>
        <v>260136</v>
      </c>
      <c r="Q1095" s="66"/>
      <c r="R1095" s="66">
        <f t="shared" si="1970"/>
        <v>0</v>
      </c>
      <c r="S1095" s="67">
        <f t="shared" si="1994"/>
        <v>197612</v>
      </c>
      <c r="T1095" s="66"/>
      <c r="U1095" s="66">
        <f t="shared" si="1937"/>
        <v>0</v>
      </c>
      <c r="V1095" s="67">
        <f t="shared" si="1940"/>
        <v>133035.6</v>
      </c>
      <c r="X1095" s="69">
        <f t="shared" si="2016"/>
        <v>0</v>
      </c>
      <c r="Y1095" s="67">
        <f t="shared" si="1941"/>
        <v>6245</v>
      </c>
      <c r="Z1095" s="66"/>
      <c r="AA1095" s="68">
        <f t="shared" si="1926"/>
        <v>0</v>
      </c>
      <c r="AB1095" s="67">
        <f t="shared" si="1942"/>
        <v>17897</v>
      </c>
      <c r="AC1095" s="66"/>
      <c r="AD1095" s="66">
        <f t="shared" si="1927"/>
        <v>0</v>
      </c>
      <c r="AE1095" s="67">
        <f t="shared" si="1943"/>
        <v>3738</v>
      </c>
      <c r="AF1095" s="66"/>
      <c r="AG1095" s="78">
        <f t="shared" si="1928"/>
        <v>0</v>
      </c>
      <c r="AH1095" s="79">
        <f t="shared" si="1944"/>
        <v>4534.5</v>
      </c>
      <c r="AI1095" s="66"/>
      <c r="AJ1095" s="68">
        <f t="shared" si="1977"/>
        <v>0</v>
      </c>
      <c r="AK1095" s="67">
        <f t="shared" si="1945"/>
        <v>22013</v>
      </c>
      <c r="AL1095" s="66"/>
      <c r="AM1095" s="68">
        <f t="shared" si="1929"/>
        <v>0</v>
      </c>
      <c r="AN1095" s="67">
        <f t="shared" si="1946"/>
        <v>8763.02</v>
      </c>
      <c r="AO1095" s="66"/>
      <c r="AP1095" s="68">
        <f t="shared" si="2017"/>
        <v>0</v>
      </c>
      <c r="AQ1095" s="67">
        <f t="shared" si="1947"/>
        <v>80645</v>
      </c>
      <c r="AR1095" s="66"/>
      <c r="AS1095" s="68">
        <f t="shared" si="1951"/>
        <v>0</v>
      </c>
      <c r="AT1095" s="67">
        <f t="shared" si="1948"/>
        <v>2020</v>
      </c>
      <c r="AU1095" s="66"/>
      <c r="AV1095" s="66">
        <f t="shared" si="2022"/>
        <v>0</v>
      </c>
      <c r="AW1095" s="42">
        <f t="shared" si="1988"/>
        <v>7005.0400000000018</v>
      </c>
      <c r="AX1095" s="66"/>
      <c r="AY1095" s="66">
        <f t="shared" si="1995"/>
        <v>0</v>
      </c>
      <c r="AZ1095" s="67">
        <f t="shared" si="2014"/>
        <v>1152.0999999999999</v>
      </c>
      <c r="BA1095" s="66"/>
      <c r="BB1095" s="68">
        <f t="shared" si="2015"/>
        <v>0</v>
      </c>
      <c r="BC1095" s="67">
        <f t="shared" si="2023"/>
        <v>271.33999999999986</v>
      </c>
      <c r="BD1095" s="66"/>
      <c r="BE1095" s="68">
        <f t="shared" si="2012"/>
        <v>0</v>
      </c>
      <c r="BF1095" s="67">
        <f t="shared" si="2013"/>
        <v>3747.0200000000018</v>
      </c>
      <c r="BG1095" s="66"/>
      <c r="BH1095" s="68">
        <f t="shared" si="1996"/>
        <v>0</v>
      </c>
      <c r="BI1095" s="67">
        <f t="shared" si="1979"/>
        <v>24219.499999999982</v>
      </c>
      <c r="BJ1095" s="66"/>
      <c r="BK1095" s="68">
        <f t="shared" si="1952"/>
        <v>0</v>
      </c>
      <c r="BL1095" s="67">
        <f t="shared" si="2024"/>
        <v>3680.6000000000004</v>
      </c>
      <c r="BM1095" s="66"/>
      <c r="BN1095" s="68">
        <f t="shared" si="2025"/>
        <v>0</v>
      </c>
      <c r="BO1095" s="67">
        <f t="shared" si="2026"/>
        <v>2755.9000000000019</v>
      </c>
      <c r="BP1095" s="66"/>
      <c r="BQ1095" s="68">
        <f t="shared" si="1985"/>
        <v>106</v>
      </c>
      <c r="BR1095" s="67">
        <f t="shared" si="1982"/>
        <v>123251.84999999999</v>
      </c>
      <c r="BS1095" s="66"/>
      <c r="BT1095" s="66">
        <f t="shared" si="2018"/>
        <v>0</v>
      </c>
      <c r="BU1095" s="67">
        <f>BU1094+BS1095-BT1095-100</f>
        <v>141627</v>
      </c>
      <c r="BV1095" s="66"/>
      <c r="BW1095" s="66">
        <f t="shared" si="2019"/>
        <v>0</v>
      </c>
      <c r="BX1095" s="67">
        <f>+BX1094+BV1095-BW1095-100</f>
        <v>185038</v>
      </c>
      <c r="BY1095" s="66"/>
      <c r="BZ1095" s="66">
        <f t="shared" si="2020"/>
        <v>0</v>
      </c>
      <c r="CA1095" s="67">
        <f>+CA1094+BY1095-BZ1095-100</f>
        <v>137107</v>
      </c>
      <c r="CB1095" s="66"/>
      <c r="CC1095" s="66">
        <f t="shared" si="1998"/>
        <v>0</v>
      </c>
      <c r="CD1095" s="67">
        <f t="shared" si="1973"/>
        <v>36436.39</v>
      </c>
      <c r="CE1095" s="66"/>
      <c r="CF1095" s="66">
        <f t="shared" si="1975"/>
        <v>0</v>
      </c>
      <c r="CG1095" s="67">
        <f t="shared" si="2027"/>
        <v>3663.6999999999994</v>
      </c>
      <c r="CH1095" s="66"/>
      <c r="CI1095" s="66">
        <f t="shared" si="1953"/>
        <v>0</v>
      </c>
      <c r="CJ1095" s="67">
        <f t="shared" si="1920"/>
        <v>6757.8</v>
      </c>
      <c r="CK1095" s="66"/>
      <c r="CL1095" s="68">
        <f t="shared" si="1986"/>
        <v>0</v>
      </c>
      <c r="CM1095" s="79">
        <f t="shared" si="2028"/>
        <v>4847.4799999999996</v>
      </c>
      <c r="CN1095" s="66"/>
      <c r="CO1095" s="68">
        <f t="shared" si="1999"/>
        <v>0</v>
      </c>
      <c r="CP1095" s="79">
        <f t="shared" si="2029"/>
        <v>3955</v>
      </c>
      <c r="CQ1095" s="66"/>
      <c r="CR1095" s="68">
        <f t="shared" si="2000"/>
        <v>0</v>
      </c>
      <c r="CS1095" s="79">
        <f t="shared" si="1987"/>
        <v>5186</v>
      </c>
      <c r="CT1095" s="66"/>
      <c r="CU1095" s="68">
        <f t="shared" si="2001"/>
        <v>0</v>
      </c>
      <c r="CV1095" s="79">
        <f t="shared" si="2030"/>
        <v>6929</v>
      </c>
      <c r="CW1095" s="66"/>
      <c r="CX1095" s="66">
        <f t="shared" si="2002"/>
        <v>0</v>
      </c>
      <c r="CY1095" s="40">
        <f t="shared" si="1976"/>
        <v>176.95999999999822</v>
      </c>
      <c r="CZ1095" s="65"/>
      <c r="DA1095" s="66">
        <f t="shared" si="2003"/>
        <v>0</v>
      </c>
      <c r="DB1095" s="67">
        <f t="shared" si="1921"/>
        <v>43240</v>
      </c>
      <c r="DC1095" s="66"/>
      <c r="DD1095" s="66">
        <f t="shared" si="2004"/>
        <v>0</v>
      </c>
      <c r="DE1095" s="67">
        <f t="shared" si="1922"/>
        <v>90011</v>
      </c>
      <c r="DF1095" s="66"/>
      <c r="DG1095" s="69">
        <f t="shared" si="2005"/>
        <v>0</v>
      </c>
      <c r="DH1095" s="67">
        <f t="shared" si="1974"/>
        <v>439805</v>
      </c>
      <c r="DI1095" s="66"/>
      <c r="DJ1095" s="66">
        <f t="shared" si="2006"/>
        <v>0</v>
      </c>
      <c r="DK1095" s="67">
        <f t="shared" si="2031"/>
        <v>3768</v>
      </c>
      <c r="DM1095" s="206">
        <f t="shared" si="1961"/>
        <v>0</v>
      </c>
      <c r="DN1095" s="25">
        <f t="shared" si="2021"/>
        <v>0</v>
      </c>
      <c r="DO1095" s="5"/>
      <c r="DP1095" s="43">
        <f t="shared" si="1962"/>
        <v>0</v>
      </c>
      <c r="DQ1095" s="27">
        <f t="shared" si="2032"/>
        <v>6819.5</v>
      </c>
      <c r="DR1095" s="5"/>
      <c r="DS1095" s="43">
        <f t="shared" si="1963"/>
        <v>0</v>
      </c>
      <c r="DT1095" s="27">
        <f t="shared" si="2033"/>
        <v>4846</v>
      </c>
      <c r="DU1095" s="5"/>
      <c r="DV1095" s="43">
        <f t="shared" si="2007"/>
        <v>0</v>
      </c>
      <c r="DW1095" s="27">
        <f t="shared" si="2034"/>
        <v>4835</v>
      </c>
      <c r="DX1095" s="5"/>
      <c r="DY1095" s="22">
        <f t="shared" si="2008"/>
        <v>0</v>
      </c>
      <c r="DZ1095" s="25">
        <f t="shared" si="2035"/>
        <v>523</v>
      </c>
      <c r="EA1095" s="22"/>
      <c r="EB1095" s="22">
        <f t="shared" si="2009"/>
        <v>0</v>
      </c>
      <c r="EC1095" s="28">
        <f t="shared" si="2036"/>
        <v>369</v>
      </c>
      <c r="ED1095" s="5"/>
      <c r="EE1095" s="43">
        <f t="shared" si="2010"/>
        <v>0</v>
      </c>
      <c r="EF1095" s="27">
        <f t="shared" si="2037"/>
        <v>4769</v>
      </c>
      <c r="EG1095" s="66"/>
      <c r="EH1095" s="66">
        <f t="shared" si="2011"/>
        <v>0</v>
      </c>
      <c r="EI1095" s="67">
        <f t="shared" si="2038"/>
        <v>22617</v>
      </c>
      <c r="EJ1095" s="66"/>
      <c r="EK1095" s="66">
        <f t="shared" si="1930"/>
        <v>0</v>
      </c>
      <c r="EL1095" s="67">
        <f t="shared" si="2039"/>
        <v>21247</v>
      </c>
      <c r="EM1095" s="110">
        <f t="shared" si="1931"/>
        <v>295297.11674376001</v>
      </c>
    </row>
    <row r="1096" spans="1:143" ht="11.25" customHeight="1" x14ac:dyDescent="0.25">
      <c r="A1096" s="11">
        <v>46186</v>
      </c>
      <c r="B1096" s="187"/>
      <c r="C1096" s="197">
        <v>8004998452</v>
      </c>
      <c r="D1096" s="88" t="s">
        <v>307</v>
      </c>
      <c r="E1096" s="198">
        <v>40</v>
      </c>
      <c r="F1096" s="199">
        <v>3</v>
      </c>
      <c r="G1096" s="90">
        <v>191516769014</v>
      </c>
      <c r="H1096" s="66"/>
      <c r="I1096" s="41">
        <f t="shared" si="1989"/>
        <v>0</v>
      </c>
      <c r="J1096" s="48">
        <f t="shared" si="1990"/>
        <v>266093</v>
      </c>
      <c r="K1096" s="66"/>
      <c r="L1096" s="41">
        <f t="shared" si="1991"/>
        <v>0</v>
      </c>
      <c r="M1096" s="48">
        <f t="shared" si="1983"/>
        <v>124000</v>
      </c>
      <c r="N1096" s="66"/>
      <c r="O1096" s="41">
        <f t="shared" si="1992"/>
        <v>0</v>
      </c>
      <c r="P1096" s="48">
        <f t="shared" si="1993"/>
        <v>260136</v>
      </c>
      <c r="Q1096" s="66"/>
      <c r="R1096" s="66">
        <f t="shared" si="1970"/>
        <v>0</v>
      </c>
      <c r="S1096" s="67">
        <f t="shared" si="1994"/>
        <v>197612</v>
      </c>
      <c r="T1096" s="66"/>
      <c r="U1096" s="66">
        <f t="shared" si="1937"/>
        <v>0</v>
      </c>
      <c r="V1096" s="67">
        <f t="shared" si="1940"/>
        <v>133035.6</v>
      </c>
      <c r="X1096" s="69">
        <f t="shared" si="2016"/>
        <v>0</v>
      </c>
      <c r="Y1096" s="67">
        <f t="shared" si="1941"/>
        <v>6245</v>
      </c>
      <c r="Z1096" s="66"/>
      <c r="AA1096" s="68">
        <f t="shared" si="1926"/>
        <v>0</v>
      </c>
      <c r="AB1096" s="67">
        <f t="shared" si="1942"/>
        <v>17897</v>
      </c>
      <c r="AC1096" s="66"/>
      <c r="AD1096" s="66">
        <f t="shared" si="1927"/>
        <v>0</v>
      </c>
      <c r="AE1096" s="67">
        <f t="shared" si="1943"/>
        <v>3738</v>
      </c>
      <c r="AF1096" s="66"/>
      <c r="AG1096" s="78">
        <f t="shared" si="1928"/>
        <v>0</v>
      </c>
      <c r="AH1096" s="79">
        <f t="shared" si="1944"/>
        <v>4534.5</v>
      </c>
      <c r="AI1096" s="66"/>
      <c r="AJ1096" s="68">
        <f t="shared" si="1977"/>
        <v>0</v>
      </c>
      <c r="AK1096" s="67">
        <f t="shared" si="1945"/>
        <v>22013</v>
      </c>
      <c r="AL1096" s="66"/>
      <c r="AM1096" s="68">
        <f t="shared" si="1929"/>
        <v>0</v>
      </c>
      <c r="AN1096" s="67">
        <f t="shared" si="1946"/>
        <v>8763.02</v>
      </c>
      <c r="AO1096" s="66"/>
      <c r="AP1096" s="68">
        <f t="shared" si="2017"/>
        <v>0</v>
      </c>
      <c r="AQ1096" s="67">
        <f t="shared" si="1947"/>
        <v>80645</v>
      </c>
      <c r="AR1096" s="66"/>
      <c r="AS1096" s="68">
        <f t="shared" si="1951"/>
        <v>0</v>
      </c>
      <c r="AT1096" s="67">
        <f t="shared" si="1948"/>
        <v>2020</v>
      </c>
      <c r="AU1096" s="66"/>
      <c r="AV1096" s="66">
        <f t="shared" si="2022"/>
        <v>0</v>
      </c>
      <c r="AW1096" s="42">
        <f t="shared" si="1988"/>
        <v>7005.0400000000018</v>
      </c>
      <c r="AX1096" s="66"/>
      <c r="AY1096" s="66">
        <f t="shared" si="1995"/>
        <v>0</v>
      </c>
      <c r="AZ1096" s="67">
        <f t="shared" si="2014"/>
        <v>1152.0999999999999</v>
      </c>
      <c r="BA1096" s="66"/>
      <c r="BB1096" s="68">
        <f t="shared" si="2015"/>
        <v>0</v>
      </c>
      <c r="BC1096" s="67">
        <f t="shared" si="2023"/>
        <v>271.33999999999986</v>
      </c>
      <c r="BD1096" s="66"/>
      <c r="BE1096" s="68">
        <f t="shared" si="2012"/>
        <v>0</v>
      </c>
      <c r="BF1096" s="67">
        <f t="shared" si="2013"/>
        <v>3747.0200000000018</v>
      </c>
      <c r="BG1096" s="66"/>
      <c r="BH1096" s="68">
        <f t="shared" si="1996"/>
        <v>0</v>
      </c>
      <c r="BI1096" s="67">
        <f t="shared" si="1979"/>
        <v>24219.499999999982</v>
      </c>
      <c r="BJ1096" s="66"/>
      <c r="BK1096" s="68">
        <f t="shared" si="1952"/>
        <v>0</v>
      </c>
      <c r="BL1096" s="67">
        <f t="shared" si="2024"/>
        <v>3680.6000000000004</v>
      </c>
      <c r="BM1096" s="66"/>
      <c r="BN1096" s="68">
        <f t="shared" si="2025"/>
        <v>0</v>
      </c>
      <c r="BO1096" s="67">
        <f t="shared" si="2026"/>
        <v>2755.9000000000019</v>
      </c>
      <c r="BP1096" s="66"/>
      <c r="BQ1096" s="68">
        <v>124.8</v>
      </c>
      <c r="BR1096" s="67">
        <f>+BR1095+BP1096-BQ1096-126</f>
        <v>123001.04999999999</v>
      </c>
      <c r="BS1096" s="66"/>
      <c r="BT1096" s="66">
        <f t="shared" si="2018"/>
        <v>0</v>
      </c>
      <c r="BU1096" s="67">
        <f>BU1095+BS1096-BT1096-80</f>
        <v>141547</v>
      </c>
      <c r="BV1096" s="66"/>
      <c r="BW1096" s="66">
        <f t="shared" si="2019"/>
        <v>0</v>
      </c>
      <c r="BX1096" s="67">
        <f>+BX1095+BV1096-BW1096-80</f>
        <v>184958</v>
      </c>
      <c r="BY1096" s="66"/>
      <c r="BZ1096" s="66">
        <f t="shared" si="2020"/>
        <v>0</v>
      </c>
      <c r="CA1096" s="67">
        <f>+CA1095+BY1096-BZ1096-80</f>
        <v>137027</v>
      </c>
      <c r="CB1096" s="66"/>
      <c r="CC1096" s="66">
        <f t="shared" si="1998"/>
        <v>0</v>
      </c>
      <c r="CD1096" s="67">
        <f t="shared" si="1973"/>
        <v>36436.39</v>
      </c>
      <c r="CE1096" s="66"/>
      <c r="CF1096" s="66">
        <f t="shared" si="1975"/>
        <v>0</v>
      </c>
      <c r="CG1096" s="67">
        <f t="shared" si="2027"/>
        <v>3663.6999999999994</v>
      </c>
      <c r="CH1096" s="66"/>
      <c r="CI1096" s="66">
        <f t="shared" si="1953"/>
        <v>0</v>
      </c>
      <c r="CJ1096" s="67">
        <f t="shared" si="1920"/>
        <v>6757.8</v>
      </c>
      <c r="CK1096" s="66"/>
      <c r="CL1096" s="68">
        <f t="shared" si="1986"/>
        <v>0</v>
      </c>
      <c r="CM1096" s="79">
        <f t="shared" si="2028"/>
        <v>4847.4799999999996</v>
      </c>
      <c r="CN1096" s="66"/>
      <c r="CO1096" s="68">
        <f t="shared" si="1999"/>
        <v>0</v>
      </c>
      <c r="CP1096" s="79">
        <f t="shared" si="2029"/>
        <v>3955</v>
      </c>
      <c r="CQ1096" s="66"/>
      <c r="CR1096" s="68">
        <f t="shared" si="2000"/>
        <v>0</v>
      </c>
      <c r="CS1096" s="79">
        <f t="shared" si="1987"/>
        <v>5186</v>
      </c>
      <c r="CT1096" s="66"/>
      <c r="CU1096" s="68">
        <f t="shared" si="2001"/>
        <v>0</v>
      </c>
      <c r="CV1096" s="79">
        <f t="shared" si="2030"/>
        <v>6929</v>
      </c>
      <c r="CW1096" s="66"/>
      <c r="CX1096" s="66">
        <f t="shared" si="2002"/>
        <v>0</v>
      </c>
      <c r="CY1096" s="40">
        <f t="shared" si="1976"/>
        <v>176.95999999999822</v>
      </c>
      <c r="CZ1096" s="65"/>
      <c r="DA1096" s="66">
        <f t="shared" si="2003"/>
        <v>0</v>
      </c>
      <c r="DB1096" s="67">
        <f t="shared" si="1921"/>
        <v>43240</v>
      </c>
      <c r="DC1096" s="66"/>
      <c r="DD1096" s="66">
        <f t="shared" si="2004"/>
        <v>0</v>
      </c>
      <c r="DE1096" s="67">
        <f t="shared" si="1922"/>
        <v>90011</v>
      </c>
      <c r="DF1096" s="66"/>
      <c r="DG1096" s="69">
        <f t="shared" si="2005"/>
        <v>0</v>
      </c>
      <c r="DH1096" s="67">
        <f t="shared" si="1974"/>
        <v>439805</v>
      </c>
      <c r="DI1096" s="66"/>
      <c r="DJ1096" s="66">
        <f t="shared" si="2006"/>
        <v>0</v>
      </c>
      <c r="DK1096" s="67">
        <f t="shared" si="2031"/>
        <v>3768</v>
      </c>
      <c r="DM1096" s="206">
        <f t="shared" si="1961"/>
        <v>0</v>
      </c>
      <c r="DN1096" s="25">
        <f t="shared" si="2021"/>
        <v>0</v>
      </c>
      <c r="DO1096" s="5"/>
      <c r="DP1096" s="43">
        <f t="shared" si="1962"/>
        <v>0</v>
      </c>
      <c r="DQ1096" s="27">
        <f t="shared" si="2032"/>
        <v>6819.5</v>
      </c>
      <c r="DR1096" s="5"/>
      <c r="DS1096" s="43">
        <f t="shared" si="1963"/>
        <v>0</v>
      </c>
      <c r="DT1096" s="27">
        <f t="shared" si="2033"/>
        <v>4846</v>
      </c>
      <c r="DU1096" s="5"/>
      <c r="DV1096" s="43">
        <f t="shared" si="2007"/>
        <v>0</v>
      </c>
      <c r="DW1096" s="27">
        <f t="shared" si="2034"/>
        <v>4835</v>
      </c>
      <c r="DX1096" s="5"/>
      <c r="DY1096" s="22">
        <f t="shared" si="2008"/>
        <v>0</v>
      </c>
      <c r="DZ1096" s="25">
        <f t="shared" si="2035"/>
        <v>523</v>
      </c>
      <c r="EA1096" s="22"/>
      <c r="EB1096" s="22">
        <f t="shared" si="2009"/>
        <v>0</v>
      </c>
      <c r="EC1096" s="28">
        <f t="shared" si="2036"/>
        <v>369</v>
      </c>
      <c r="ED1096" s="5"/>
      <c r="EE1096" s="43">
        <f t="shared" si="2010"/>
        <v>0</v>
      </c>
      <c r="EF1096" s="27">
        <f t="shared" si="2037"/>
        <v>4769</v>
      </c>
      <c r="EG1096" s="66"/>
      <c r="EH1096" s="66">
        <f t="shared" si="2011"/>
        <v>0</v>
      </c>
      <c r="EI1096" s="67">
        <f t="shared" si="2038"/>
        <v>22617</v>
      </c>
      <c r="EJ1096" s="66"/>
      <c r="EK1096" s="66">
        <f t="shared" si="1930"/>
        <v>0</v>
      </c>
      <c r="EL1096" s="67">
        <f t="shared" si="2039"/>
        <v>21247</v>
      </c>
      <c r="EM1096" s="110">
        <f t="shared" si="1931"/>
        <v>295237.30954375997</v>
      </c>
    </row>
    <row r="1097" spans="1:143" s="35" customFormat="1" ht="11.25" customHeight="1" x14ac:dyDescent="0.25">
      <c r="A1097" s="11">
        <v>46186</v>
      </c>
      <c r="B1097" s="187"/>
      <c r="C1097" s="197">
        <v>8004998454</v>
      </c>
      <c r="D1097" s="88" t="s">
        <v>454</v>
      </c>
      <c r="E1097" s="198">
        <v>100</v>
      </c>
      <c r="F1097" s="199">
        <v>1</v>
      </c>
      <c r="G1097" s="90">
        <v>191516809253</v>
      </c>
      <c r="H1097" s="66"/>
      <c r="I1097" s="41">
        <f t="shared" si="1989"/>
        <v>0</v>
      </c>
      <c r="J1097" s="48">
        <f t="shared" si="1990"/>
        <v>266093</v>
      </c>
      <c r="K1097" s="66"/>
      <c r="L1097" s="41">
        <f t="shared" si="1991"/>
        <v>0</v>
      </c>
      <c r="M1097" s="48">
        <f t="shared" si="1983"/>
        <v>124000</v>
      </c>
      <c r="N1097" s="66"/>
      <c r="O1097" s="41">
        <f t="shared" si="1992"/>
        <v>0</v>
      </c>
      <c r="P1097" s="48">
        <f t="shared" si="1993"/>
        <v>260136</v>
      </c>
      <c r="Q1097" s="66"/>
      <c r="R1097" s="66">
        <f t="shared" si="1970"/>
        <v>0</v>
      </c>
      <c r="S1097" s="67">
        <f t="shared" si="1994"/>
        <v>197612</v>
      </c>
      <c r="T1097" s="66"/>
      <c r="U1097" s="66">
        <f t="shared" si="1937"/>
        <v>0</v>
      </c>
      <c r="V1097" s="67">
        <f t="shared" si="1940"/>
        <v>133035.6</v>
      </c>
      <c r="W1097" s="136"/>
      <c r="X1097" s="69">
        <f t="shared" si="2016"/>
        <v>0</v>
      </c>
      <c r="Y1097" s="67">
        <f t="shared" si="1941"/>
        <v>6245</v>
      </c>
      <c r="Z1097" s="66"/>
      <c r="AA1097" s="68">
        <f t="shared" si="1926"/>
        <v>0</v>
      </c>
      <c r="AB1097" s="67">
        <f t="shared" si="1942"/>
        <v>17897</v>
      </c>
      <c r="AC1097" s="66"/>
      <c r="AD1097" s="66">
        <f t="shared" si="1927"/>
        <v>0</v>
      </c>
      <c r="AE1097" s="67">
        <f t="shared" si="1943"/>
        <v>3738</v>
      </c>
      <c r="AF1097" s="66"/>
      <c r="AG1097" s="78">
        <f t="shared" si="1928"/>
        <v>0</v>
      </c>
      <c r="AH1097" s="79">
        <f t="shared" si="1944"/>
        <v>4534.5</v>
      </c>
      <c r="AI1097" s="66"/>
      <c r="AJ1097" s="68">
        <f t="shared" si="1977"/>
        <v>0</v>
      </c>
      <c r="AK1097" s="67">
        <f t="shared" si="1945"/>
        <v>22013</v>
      </c>
      <c r="AL1097" s="66"/>
      <c r="AM1097" s="68">
        <f t="shared" si="1929"/>
        <v>0</v>
      </c>
      <c r="AN1097" s="67">
        <f t="shared" si="1946"/>
        <v>8763.02</v>
      </c>
      <c r="AO1097" s="66"/>
      <c r="AP1097" s="68">
        <f t="shared" si="2017"/>
        <v>0</v>
      </c>
      <c r="AQ1097" s="67">
        <f t="shared" si="1947"/>
        <v>80645</v>
      </c>
      <c r="AR1097" s="66"/>
      <c r="AS1097" s="68">
        <f t="shared" si="1951"/>
        <v>0</v>
      </c>
      <c r="AT1097" s="67">
        <f t="shared" si="1948"/>
        <v>2020</v>
      </c>
      <c r="AU1097" s="66"/>
      <c r="AV1097" s="66">
        <f t="shared" si="2022"/>
        <v>0</v>
      </c>
      <c r="AW1097" s="42">
        <f t="shared" si="1988"/>
        <v>7005.0400000000018</v>
      </c>
      <c r="AX1097" s="66"/>
      <c r="AY1097" s="66">
        <f t="shared" si="1995"/>
        <v>0</v>
      </c>
      <c r="AZ1097" s="67">
        <f t="shared" si="2014"/>
        <v>1152.0999999999999</v>
      </c>
      <c r="BA1097" s="66"/>
      <c r="BB1097" s="68">
        <f t="shared" si="2015"/>
        <v>0</v>
      </c>
      <c r="BC1097" s="67">
        <f t="shared" si="2023"/>
        <v>271.33999999999986</v>
      </c>
      <c r="BD1097" s="66"/>
      <c r="BE1097" s="68">
        <f t="shared" si="2012"/>
        <v>0</v>
      </c>
      <c r="BF1097" s="67">
        <f t="shared" si="2013"/>
        <v>3747.0200000000018</v>
      </c>
      <c r="BG1097" s="66"/>
      <c r="BH1097" s="68">
        <f t="shared" si="1996"/>
        <v>0</v>
      </c>
      <c r="BI1097" s="67">
        <f t="shared" si="1979"/>
        <v>24219.499999999982</v>
      </c>
      <c r="BJ1097" s="66"/>
      <c r="BK1097" s="68">
        <f t="shared" si="1952"/>
        <v>112.00000000000001</v>
      </c>
      <c r="BL1097" s="67">
        <f t="shared" si="2024"/>
        <v>3568.6000000000004</v>
      </c>
      <c r="BM1097" s="66"/>
      <c r="BN1097" s="68">
        <f t="shared" si="2025"/>
        <v>0</v>
      </c>
      <c r="BO1097" s="67">
        <f t="shared" si="2026"/>
        <v>2755.9000000000019</v>
      </c>
      <c r="BP1097" s="66"/>
      <c r="BQ1097" s="68">
        <f t="shared" ref="BQ1097:BQ1128" si="2040">IF(OR(D1097="NPP06UZDB-WT150C",D1097="NPP06UZDB-WT015M",D1097="NPP06UZDB-WT005M",D1097="NPP06UZDB-WT005M",D1097="NPP06UZDB-WT250C",D1097="NPP06UZDB-WT007M",D1097="NPP06UZDB-WT010M",D1097="NPP06UZDB-WT001M",D1097="NPP06UZDB-WT002M",D1097="NPP06UZDB-WT008M",D1097="NPC06UZDB-WT030C",D1097="NPC06UZDB-WT020C",D1097="NPC06UZDB-WT020C",D1097="NPC06UZDB-WT450C",D1097="NPC06UZDB-WT015C",D1097="CO155E2-08C150",D1097="NPC06UZDB-WT016M",D1097="NPC06UZDB-WT025M",D1097="NPC06UZDB-WT012M",D1097="NPC06UZDB-WT009M",D1097="NPC06UZDB-WT750C",D1097="NPC06UZDB-WT030M",D1097="CO155E2-08C750",D1097="NPC06UZDB-WT050M",D1097="NPC06UZDB-WT007M",D1097="NPC06UZDB-WT025M",D1097="NPC06UZDB-WT025C",D1097="NPC06UZDB-WT250C",D1097="CO155E2-08C250",D1097="CO155E2-08M007",D1097="CO155E2-08M015",D1097="CO155E2-08C150",D1097="NPC06UZDB-WT150C",D1097="NPC06UZDB-WT050C",D1097="CO155E2-08F008",D1097="CO155E2-08F005",D1097="CO155E2-08C050",D1097="CO155E2-08M001",D1097="CO155E2-08M002",D1097="CO155E2-08M003",D1097="CO155E2-08M004",D1097="CO155E2-08M005",D1097="CO155E2-08M006",D1097="CO155E2-08M008",D1097="CO155E2-08M020",D1097="CO155E2-08M010",D1097="NPC06UZDB-WT050C",D1097="NPC06UZDB-WT001M",D1097="NPC06UZDB-WT002M",D1097="NPC06UZDB-WT003M",D1097="NPC06UZDB-WT004M",D1097="NPC06UZDB-WT005M",D1097="NPC06UZDB-WT006M",D1097="NPC06UZDB-WT008M",D1097="NPC06UZDB-WT010M",D1097="NPC06UZDB-WT015M",D1097="NPC06UZDB-WT020M",),E1097*(F1097+0.12),0)</f>
        <v>0</v>
      </c>
      <c r="BR1097" s="67">
        <f t="shared" ref="BR1097:BR1160" si="2041">+BR1096+BP1097-BQ1097</f>
        <v>123001.04999999999</v>
      </c>
      <c r="BS1097" s="66"/>
      <c r="BT1097" s="66">
        <f t="shared" si="2018"/>
        <v>0</v>
      </c>
      <c r="BU1097" s="67">
        <f>BU1096+BS1097-BT1097-200</f>
        <v>141347</v>
      </c>
      <c r="BV1097" s="66"/>
      <c r="BW1097" s="66">
        <f t="shared" si="2019"/>
        <v>0</v>
      </c>
      <c r="BX1097" s="67">
        <f>+BX1096+BV1097-BW1097-200</f>
        <v>184758</v>
      </c>
      <c r="BY1097" s="66"/>
      <c r="BZ1097" s="66">
        <f t="shared" si="2020"/>
        <v>0</v>
      </c>
      <c r="CA1097" s="67">
        <f>+CA1096+BY1097-BZ1097-200</f>
        <v>136827</v>
      </c>
      <c r="CB1097" s="66"/>
      <c r="CC1097" s="66">
        <f t="shared" si="1998"/>
        <v>0</v>
      </c>
      <c r="CD1097" s="67">
        <f t="shared" si="1973"/>
        <v>36436.39</v>
      </c>
      <c r="CE1097" s="66"/>
      <c r="CF1097" s="66">
        <f t="shared" si="1975"/>
        <v>0</v>
      </c>
      <c r="CG1097" s="67">
        <f t="shared" si="2027"/>
        <v>3663.6999999999994</v>
      </c>
      <c r="CH1097" s="66"/>
      <c r="CI1097" s="66">
        <f t="shared" si="1953"/>
        <v>0</v>
      </c>
      <c r="CJ1097" s="67">
        <f t="shared" si="1920"/>
        <v>6757.8</v>
      </c>
      <c r="CK1097" s="66"/>
      <c r="CL1097" s="68">
        <f t="shared" si="1986"/>
        <v>0</v>
      </c>
      <c r="CM1097" s="79">
        <f t="shared" si="2028"/>
        <v>4847.4799999999996</v>
      </c>
      <c r="CN1097" s="66"/>
      <c r="CO1097" s="68">
        <f t="shared" si="1999"/>
        <v>0</v>
      </c>
      <c r="CP1097" s="79">
        <f t="shared" si="2029"/>
        <v>3955</v>
      </c>
      <c r="CQ1097" s="66"/>
      <c r="CR1097" s="68">
        <f t="shared" si="2000"/>
        <v>0</v>
      </c>
      <c r="CS1097" s="79">
        <f t="shared" si="1987"/>
        <v>5186</v>
      </c>
      <c r="CT1097" s="66"/>
      <c r="CU1097" s="68">
        <f t="shared" si="2001"/>
        <v>0</v>
      </c>
      <c r="CV1097" s="79">
        <f t="shared" si="2030"/>
        <v>6929</v>
      </c>
      <c r="CW1097" s="66"/>
      <c r="CX1097" s="66">
        <f t="shared" si="2002"/>
        <v>0</v>
      </c>
      <c r="CY1097" s="40">
        <f t="shared" si="1976"/>
        <v>176.95999999999822</v>
      </c>
      <c r="CZ1097" s="65"/>
      <c r="DA1097" s="66">
        <f t="shared" si="2003"/>
        <v>0</v>
      </c>
      <c r="DB1097" s="67">
        <f t="shared" si="1921"/>
        <v>43240</v>
      </c>
      <c r="DC1097" s="66"/>
      <c r="DD1097" s="66">
        <f t="shared" si="2004"/>
        <v>0</v>
      </c>
      <c r="DE1097" s="67">
        <f t="shared" si="1922"/>
        <v>90011</v>
      </c>
      <c r="DF1097" s="66"/>
      <c r="DG1097" s="69">
        <f t="shared" si="2005"/>
        <v>0</v>
      </c>
      <c r="DH1097" s="67">
        <f t="shared" si="1974"/>
        <v>439805</v>
      </c>
      <c r="DI1097" s="66"/>
      <c r="DJ1097" s="66">
        <f t="shared" si="2006"/>
        <v>0</v>
      </c>
      <c r="DK1097" s="67">
        <f t="shared" si="2031"/>
        <v>3768</v>
      </c>
      <c r="DL1097" s="210"/>
      <c r="DM1097" s="206">
        <f t="shared" si="1961"/>
        <v>0</v>
      </c>
      <c r="DN1097" s="25">
        <f t="shared" si="2021"/>
        <v>0</v>
      </c>
      <c r="DO1097" s="5"/>
      <c r="DP1097" s="43">
        <f t="shared" si="1962"/>
        <v>0</v>
      </c>
      <c r="DQ1097" s="27">
        <f t="shared" si="2032"/>
        <v>6819.5</v>
      </c>
      <c r="DR1097" s="5"/>
      <c r="DS1097" s="43">
        <f t="shared" si="1963"/>
        <v>0</v>
      </c>
      <c r="DT1097" s="27">
        <f t="shared" si="2033"/>
        <v>4846</v>
      </c>
      <c r="DU1097" s="5"/>
      <c r="DV1097" s="43">
        <f t="shared" si="2007"/>
        <v>0</v>
      </c>
      <c r="DW1097" s="27">
        <f t="shared" si="2034"/>
        <v>4835</v>
      </c>
      <c r="DX1097" s="5"/>
      <c r="DY1097" s="22">
        <f t="shared" si="2008"/>
        <v>0</v>
      </c>
      <c r="DZ1097" s="25">
        <f t="shared" si="2035"/>
        <v>523</v>
      </c>
      <c r="EA1097" s="22"/>
      <c r="EB1097" s="22">
        <f t="shared" si="2009"/>
        <v>0</v>
      </c>
      <c r="EC1097" s="28">
        <f t="shared" si="2036"/>
        <v>369</v>
      </c>
      <c r="ED1097" s="5"/>
      <c r="EE1097" s="43">
        <f t="shared" si="2010"/>
        <v>0</v>
      </c>
      <c r="EF1097" s="27">
        <f t="shared" si="2037"/>
        <v>4769</v>
      </c>
      <c r="EG1097" s="66"/>
      <c r="EH1097" s="66">
        <f t="shared" si="2011"/>
        <v>0</v>
      </c>
      <c r="EI1097" s="67">
        <f t="shared" si="2038"/>
        <v>22617</v>
      </c>
      <c r="EJ1097" s="66"/>
      <c r="EK1097" s="66">
        <f t="shared" si="1930"/>
        <v>0</v>
      </c>
      <c r="EL1097" s="67">
        <f t="shared" si="2039"/>
        <v>21247</v>
      </c>
      <c r="EM1097" s="110">
        <f t="shared" si="1931"/>
        <v>295190.87594376004</v>
      </c>
    </row>
    <row r="1098" spans="1:143" ht="11.25" customHeight="1" x14ac:dyDescent="0.25">
      <c r="A1098" s="11">
        <v>46186</v>
      </c>
      <c r="B1098" s="187"/>
      <c r="C1098" s="197">
        <v>8004998455</v>
      </c>
      <c r="D1098" s="88" t="s">
        <v>455</v>
      </c>
      <c r="E1098" s="198">
        <v>50</v>
      </c>
      <c r="F1098" s="199">
        <v>2</v>
      </c>
      <c r="G1098" s="90">
        <v>191516809260</v>
      </c>
      <c r="H1098" s="66"/>
      <c r="I1098" s="41">
        <f t="shared" si="1989"/>
        <v>0</v>
      </c>
      <c r="J1098" s="48">
        <f t="shared" si="1990"/>
        <v>266093</v>
      </c>
      <c r="K1098" s="66"/>
      <c r="L1098" s="41">
        <f t="shared" si="1991"/>
        <v>0</v>
      </c>
      <c r="M1098" s="48">
        <f t="shared" si="1983"/>
        <v>124000</v>
      </c>
      <c r="N1098" s="66"/>
      <c r="O1098" s="41">
        <f t="shared" si="1992"/>
        <v>0</v>
      </c>
      <c r="P1098" s="48">
        <f t="shared" si="1993"/>
        <v>260136</v>
      </c>
      <c r="Q1098" s="66"/>
      <c r="R1098" s="66">
        <f t="shared" si="1970"/>
        <v>0</v>
      </c>
      <c r="S1098" s="67">
        <f t="shared" si="1994"/>
        <v>197612</v>
      </c>
      <c r="T1098" s="66"/>
      <c r="U1098" s="66">
        <f t="shared" si="1937"/>
        <v>0</v>
      </c>
      <c r="V1098" s="67">
        <f t="shared" si="1940"/>
        <v>133035.6</v>
      </c>
      <c r="X1098" s="69">
        <f t="shared" si="2016"/>
        <v>0</v>
      </c>
      <c r="Y1098" s="67">
        <f t="shared" si="1941"/>
        <v>6245</v>
      </c>
      <c r="Z1098" s="66"/>
      <c r="AA1098" s="68">
        <f t="shared" si="1926"/>
        <v>0</v>
      </c>
      <c r="AB1098" s="67">
        <f t="shared" si="1942"/>
        <v>17897</v>
      </c>
      <c r="AC1098" s="66"/>
      <c r="AD1098" s="66">
        <f t="shared" si="1927"/>
        <v>0</v>
      </c>
      <c r="AE1098" s="67">
        <f t="shared" si="1943"/>
        <v>3738</v>
      </c>
      <c r="AF1098" s="66"/>
      <c r="AG1098" s="78">
        <f t="shared" si="1928"/>
        <v>0</v>
      </c>
      <c r="AH1098" s="79">
        <f t="shared" si="1944"/>
        <v>4534.5</v>
      </c>
      <c r="AI1098" s="66"/>
      <c r="AJ1098" s="68">
        <f t="shared" si="1977"/>
        <v>0</v>
      </c>
      <c r="AK1098" s="67">
        <f t="shared" si="1945"/>
        <v>22013</v>
      </c>
      <c r="AL1098" s="66"/>
      <c r="AM1098" s="68">
        <f t="shared" si="1929"/>
        <v>0</v>
      </c>
      <c r="AN1098" s="67">
        <f t="shared" si="1946"/>
        <v>8763.02</v>
      </c>
      <c r="AO1098" s="66"/>
      <c r="AP1098" s="68">
        <f t="shared" si="2017"/>
        <v>0</v>
      </c>
      <c r="AQ1098" s="67">
        <f t="shared" si="1947"/>
        <v>80645</v>
      </c>
      <c r="AR1098" s="66"/>
      <c r="AS1098" s="68">
        <f t="shared" si="1951"/>
        <v>0</v>
      </c>
      <c r="AT1098" s="67">
        <f t="shared" si="1948"/>
        <v>2020</v>
      </c>
      <c r="AU1098" s="66"/>
      <c r="AV1098" s="66">
        <f t="shared" si="2022"/>
        <v>0</v>
      </c>
      <c r="AW1098" s="42">
        <f t="shared" si="1988"/>
        <v>7005.0400000000018</v>
      </c>
      <c r="AX1098" s="66"/>
      <c r="AY1098" s="66">
        <f t="shared" si="1995"/>
        <v>0</v>
      </c>
      <c r="AZ1098" s="67">
        <f t="shared" si="2014"/>
        <v>1152.0999999999999</v>
      </c>
      <c r="BA1098" s="66"/>
      <c r="BB1098" s="68">
        <f t="shared" si="2015"/>
        <v>0</v>
      </c>
      <c r="BC1098" s="67">
        <f t="shared" si="2023"/>
        <v>271.33999999999986</v>
      </c>
      <c r="BD1098" s="66"/>
      <c r="BE1098" s="68">
        <f t="shared" si="2012"/>
        <v>0</v>
      </c>
      <c r="BF1098" s="67">
        <f t="shared" si="2013"/>
        <v>3747.0200000000018</v>
      </c>
      <c r="BG1098" s="66"/>
      <c r="BH1098" s="68">
        <f t="shared" si="1996"/>
        <v>0</v>
      </c>
      <c r="BI1098" s="67">
        <f t="shared" si="1979"/>
        <v>24219.499999999982</v>
      </c>
      <c r="BJ1098" s="66"/>
      <c r="BK1098" s="68">
        <f t="shared" si="1952"/>
        <v>106</v>
      </c>
      <c r="BL1098" s="67">
        <f t="shared" si="2024"/>
        <v>3462.6000000000004</v>
      </c>
      <c r="BM1098" s="66"/>
      <c r="BN1098" s="68">
        <f t="shared" si="2025"/>
        <v>0</v>
      </c>
      <c r="BO1098" s="67">
        <f t="shared" si="2026"/>
        <v>2755.9000000000019</v>
      </c>
      <c r="BP1098" s="66"/>
      <c r="BQ1098" s="68">
        <f t="shared" si="2040"/>
        <v>0</v>
      </c>
      <c r="BR1098" s="67">
        <f t="shared" si="2041"/>
        <v>123001.04999999999</v>
      </c>
      <c r="BS1098" s="66"/>
      <c r="BT1098" s="66">
        <f t="shared" si="2018"/>
        <v>0</v>
      </c>
      <c r="BU1098" s="67">
        <f>BU1097+BS1098-BT1098-100</f>
        <v>141247</v>
      </c>
      <c r="BV1098" s="66"/>
      <c r="BW1098" s="66">
        <f t="shared" si="2019"/>
        <v>0</v>
      </c>
      <c r="BX1098" s="67">
        <f>+BX1097+BV1098-BW1098-100</f>
        <v>184658</v>
      </c>
      <c r="BY1098" s="66"/>
      <c r="BZ1098" s="66">
        <f t="shared" si="2020"/>
        <v>0</v>
      </c>
      <c r="CA1098" s="67">
        <f>+CA1097+BY1098-BZ1098-100</f>
        <v>136727</v>
      </c>
      <c r="CB1098" s="66"/>
      <c r="CC1098" s="66">
        <f t="shared" si="1998"/>
        <v>0</v>
      </c>
      <c r="CD1098" s="67">
        <f t="shared" si="1973"/>
        <v>36436.39</v>
      </c>
      <c r="CE1098" s="66"/>
      <c r="CF1098" s="66">
        <f t="shared" si="1975"/>
        <v>0</v>
      </c>
      <c r="CG1098" s="67">
        <f t="shared" si="2027"/>
        <v>3663.6999999999994</v>
      </c>
      <c r="CH1098" s="66"/>
      <c r="CI1098" s="66">
        <f t="shared" si="1953"/>
        <v>0</v>
      </c>
      <c r="CJ1098" s="67">
        <f t="shared" si="1920"/>
        <v>6757.8</v>
      </c>
      <c r="CK1098" s="66"/>
      <c r="CL1098" s="68">
        <f t="shared" si="1986"/>
        <v>0</v>
      </c>
      <c r="CM1098" s="79">
        <f t="shared" si="2028"/>
        <v>4847.4799999999996</v>
      </c>
      <c r="CN1098" s="66"/>
      <c r="CO1098" s="68">
        <f t="shared" si="1999"/>
        <v>0</v>
      </c>
      <c r="CP1098" s="79">
        <f t="shared" si="2029"/>
        <v>3955</v>
      </c>
      <c r="CQ1098" s="66"/>
      <c r="CR1098" s="68">
        <f t="shared" si="2000"/>
        <v>0</v>
      </c>
      <c r="CS1098" s="79">
        <f t="shared" si="1987"/>
        <v>5186</v>
      </c>
      <c r="CT1098" s="66"/>
      <c r="CU1098" s="68">
        <f t="shared" si="2001"/>
        <v>0</v>
      </c>
      <c r="CV1098" s="79">
        <f t="shared" si="2030"/>
        <v>6929</v>
      </c>
      <c r="CW1098" s="66"/>
      <c r="CX1098" s="66">
        <f t="shared" si="2002"/>
        <v>0</v>
      </c>
      <c r="CY1098" s="40">
        <f t="shared" si="1976"/>
        <v>176.95999999999822</v>
      </c>
      <c r="CZ1098" s="65"/>
      <c r="DA1098" s="66">
        <f t="shared" si="2003"/>
        <v>0</v>
      </c>
      <c r="DB1098" s="67">
        <f t="shared" si="1921"/>
        <v>43240</v>
      </c>
      <c r="DC1098" s="66"/>
      <c r="DD1098" s="66">
        <f t="shared" si="2004"/>
        <v>0</v>
      </c>
      <c r="DE1098" s="67">
        <f t="shared" si="1922"/>
        <v>90011</v>
      </c>
      <c r="DF1098" s="66"/>
      <c r="DG1098" s="69">
        <f t="shared" si="2005"/>
        <v>0</v>
      </c>
      <c r="DH1098" s="67">
        <f t="shared" si="1974"/>
        <v>439805</v>
      </c>
      <c r="DI1098" s="66"/>
      <c r="DJ1098" s="66">
        <f t="shared" si="2006"/>
        <v>0</v>
      </c>
      <c r="DK1098" s="67">
        <f t="shared" si="2031"/>
        <v>3768</v>
      </c>
      <c r="DM1098" s="206">
        <f t="shared" si="1961"/>
        <v>0</v>
      </c>
      <c r="DN1098" s="25">
        <f t="shared" si="2021"/>
        <v>0</v>
      </c>
      <c r="DO1098" s="5"/>
      <c r="DP1098" s="43">
        <f t="shared" si="1962"/>
        <v>0</v>
      </c>
      <c r="DQ1098" s="27">
        <f t="shared" si="2032"/>
        <v>6819.5</v>
      </c>
      <c r="DR1098" s="5"/>
      <c r="DS1098" s="43">
        <f t="shared" si="1963"/>
        <v>0</v>
      </c>
      <c r="DT1098" s="27">
        <f t="shared" si="2033"/>
        <v>4846</v>
      </c>
      <c r="DU1098" s="5"/>
      <c r="DV1098" s="43">
        <f t="shared" si="2007"/>
        <v>0</v>
      </c>
      <c r="DW1098" s="27">
        <f t="shared" si="2034"/>
        <v>4835</v>
      </c>
      <c r="DX1098" s="5"/>
      <c r="DY1098" s="22">
        <f t="shared" si="2008"/>
        <v>0</v>
      </c>
      <c r="DZ1098" s="25">
        <f t="shared" si="2035"/>
        <v>523</v>
      </c>
      <c r="EA1098" s="22"/>
      <c r="EB1098" s="22">
        <f t="shared" si="2009"/>
        <v>0</v>
      </c>
      <c r="EC1098" s="28">
        <f t="shared" si="2036"/>
        <v>369</v>
      </c>
      <c r="ED1098" s="5"/>
      <c r="EE1098" s="43">
        <f t="shared" si="2010"/>
        <v>0</v>
      </c>
      <c r="EF1098" s="27">
        <f t="shared" si="2037"/>
        <v>4769</v>
      </c>
      <c r="EG1098" s="66"/>
      <c r="EH1098" s="66">
        <f t="shared" si="2011"/>
        <v>0</v>
      </c>
      <c r="EI1098" s="67">
        <f t="shared" si="2038"/>
        <v>22617</v>
      </c>
      <c r="EJ1098" s="66"/>
      <c r="EK1098" s="66">
        <f t="shared" si="1930"/>
        <v>0</v>
      </c>
      <c r="EL1098" s="67">
        <f t="shared" si="2039"/>
        <v>21247</v>
      </c>
      <c r="EM1098" s="110">
        <f t="shared" si="1931"/>
        <v>295179.48594375997</v>
      </c>
    </row>
    <row r="1099" spans="1:143" s="142" customFormat="1" ht="11.25" customHeight="1" x14ac:dyDescent="0.25">
      <c r="A1099" s="11">
        <v>46186</v>
      </c>
      <c r="B1099" s="187"/>
      <c r="C1099" s="197">
        <v>8004998456</v>
      </c>
      <c r="D1099" s="88" t="s">
        <v>456</v>
      </c>
      <c r="E1099" s="198">
        <v>50</v>
      </c>
      <c r="F1099" s="199">
        <v>3</v>
      </c>
      <c r="G1099" s="90">
        <v>191516809277</v>
      </c>
      <c r="H1099" s="66"/>
      <c r="I1099" s="41">
        <f t="shared" si="1989"/>
        <v>0</v>
      </c>
      <c r="J1099" s="48">
        <f t="shared" si="1990"/>
        <v>266093</v>
      </c>
      <c r="K1099" s="66"/>
      <c r="L1099" s="41">
        <f t="shared" si="1991"/>
        <v>0</v>
      </c>
      <c r="M1099" s="48">
        <f t="shared" si="1983"/>
        <v>124000</v>
      </c>
      <c r="N1099" s="66"/>
      <c r="O1099" s="41">
        <f t="shared" si="1992"/>
        <v>0</v>
      </c>
      <c r="P1099" s="48">
        <f t="shared" si="1993"/>
        <v>260136</v>
      </c>
      <c r="Q1099" s="66"/>
      <c r="R1099" s="66">
        <f t="shared" si="1970"/>
        <v>0</v>
      </c>
      <c r="S1099" s="67">
        <f t="shared" si="1994"/>
        <v>197612</v>
      </c>
      <c r="T1099" s="66"/>
      <c r="U1099" s="66">
        <f t="shared" si="1937"/>
        <v>0</v>
      </c>
      <c r="V1099" s="67">
        <f t="shared" si="1940"/>
        <v>133035.6</v>
      </c>
      <c r="W1099" s="136"/>
      <c r="X1099" s="69">
        <f t="shared" si="2016"/>
        <v>0</v>
      </c>
      <c r="Y1099" s="67">
        <f t="shared" si="1941"/>
        <v>6245</v>
      </c>
      <c r="Z1099" s="66"/>
      <c r="AA1099" s="68">
        <f t="shared" si="1926"/>
        <v>0</v>
      </c>
      <c r="AB1099" s="67">
        <f t="shared" si="1942"/>
        <v>17897</v>
      </c>
      <c r="AC1099" s="66"/>
      <c r="AD1099" s="66">
        <f t="shared" si="1927"/>
        <v>0</v>
      </c>
      <c r="AE1099" s="67">
        <f t="shared" si="1943"/>
        <v>3738</v>
      </c>
      <c r="AF1099" s="66"/>
      <c r="AG1099" s="78">
        <f t="shared" si="1928"/>
        <v>0</v>
      </c>
      <c r="AH1099" s="79">
        <f t="shared" si="1944"/>
        <v>4534.5</v>
      </c>
      <c r="AI1099" s="66"/>
      <c r="AJ1099" s="68">
        <f t="shared" si="1977"/>
        <v>0</v>
      </c>
      <c r="AK1099" s="67">
        <f t="shared" si="1945"/>
        <v>22013</v>
      </c>
      <c r="AL1099" s="66"/>
      <c r="AM1099" s="68">
        <f t="shared" si="1929"/>
        <v>0</v>
      </c>
      <c r="AN1099" s="67">
        <f t="shared" si="1946"/>
        <v>8763.02</v>
      </c>
      <c r="AO1099" s="66"/>
      <c r="AP1099" s="68">
        <f t="shared" si="2017"/>
        <v>0</v>
      </c>
      <c r="AQ1099" s="67">
        <f t="shared" si="1947"/>
        <v>80645</v>
      </c>
      <c r="AR1099" s="66"/>
      <c r="AS1099" s="68">
        <f t="shared" si="1951"/>
        <v>0</v>
      </c>
      <c r="AT1099" s="67">
        <f t="shared" si="1948"/>
        <v>2020</v>
      </c>
      <c r="AU1099" s="66"/>
      <c r="AV1099" s="66">
        <f t="shared" si="2022"/>
        <v>0</v>
      </c>
      <c r="AW1099" s="42">
        <f t="shared" si="1988"/>
        <v>7005.0400000000018</v>
      </c>
      <c r="AX1099" s="66"/>
      <c r="AY1099" s="66">
        <f t="shared" si="1995"/>
        <v>0</v>
      </c>
      <c r="AZ1099" s="67">
        <f t="shared" si="2014"/>
        <v>1152.0999999999999</v>
      </c>
      <c r="BA1099" s="66"/>
      <c r="BB1099" s="68">
        <f t="shared" si="2015"/>
        <v>0</v>
      </c>
      <c r="BC1099" s="67">
        <f t="shared" si="2023"/>
        <v>271.33999999999986</v>
      </c>
      <c r="BD1099" s="66"/>
      <c r="BE1099" s="68">
        <f t="shared" si="2012"/>
        <v>0</v>
      </c>
      <c r="BF1099" s="67">
        <f t="shared" si="2013"/>
        <v>3747.0200000000018</v>
      </c>
      <c r="BG1099" s="66"/>
      <c r="BH1099" s="68">
        <f t="shared" si="1996"/>
        <v>0</v>
      </c>
      <c r="BI1099" s="67">
        <f t="shared" si="1979"/>
        <v>24219.499999999982</v>
      </c>
      <c r="BJ1099" s="66"/>
      <c r="BK1099" s="68">
        <f t="shared" si="1952"/>
        <v>0</v>
      </c>
      <c r="BL1099" s="67">
        <f t="shared" si="2024"/>
        <v>3462.6000000000004</v>
      </c>
      <c r="BM1099" s="66"/>
      <c r="BN1099" s="68">
        <f t="shared" si="2025"/>
        <v>0</v>
      </c>
      <c r="BO1099" s="67">
        <f t="shared" si="2026"/>
        <v>2755.9000000000019</v>
      </c>
      <c r="BP1099" s="66"/>
      <c r="BQ1099" s="68">
        <f t="shared" si="2040"/>
        <v>0</v>
      </c>
      <c r="BR1099" s="67">
        <f t="shared" si="2041"/>
        <v>123001.04999999999</v>
      </c>
      <c r="BS1099" s="66"/>
      <c r="BT1099" s="66">
        <f t="shared" si="2018"/>
        <v>0</v>
      </c>
      <c r="BU1099" s="67">
        <f>BU1098+BS1099-BT1099-100</f>
        <v>141147</v>
      </c>
      <c r="BV1099" s="66"/>
      <c r="BW1099" s="66">
        <f t="shared" si="2019"/>
        <v>0</v>
      </c>
      <c r="BX1099" s="67">
        <f>+BX1098+BV1099-BW1099-100</f>
        <v>184558</v>
      </c>
      <c r="BY1099" s="66"/>
      <c r="BZ1099" s="66">
        <f t="shared" si="2020"/>
        <v>0</v>
      </c>
      <c r="CA1099" s="67">
        <f>+CA1098+BY1099-BZ1099-100</f>
        <v>136627</v>
      </c>
      <c r="CB1099" s="66"/>
      <c r="CC1099" s="66">
        <f t="shared" si="1998"/>
        <v>0</v>
      </c>
      <c r="CD1099" s="67">
        <f t="shared" si="1973"/>
        <v>36436.39</v>
      </c>
      <c r="CE1099" s="66"/>
      <c r="CF1099" s="66">
        <f t="shared" si="1975"/>
        <v>0</v>
      </c>
      <c r="CG1099" s="67">
        <f t="shared" si="2027"/>
        <v>3663.6999999999994</v>
      </c>
      <c r="CH1099" s="66"/>
      <c r="CI1099" s="66">
        <f t="shared" si="1953"/>
        <v>0</v>
      </c>
      <c r="CJ1099" s="67">
        <f t="shared" si="1920"/>
        <v>6757.8</v>
      </c>
      <c r="CK1099" s="66"/>
      <c r="CL1099" s="68">
        <f t="shared" si="1986"/>
        <v>0</v>
      </c>
      <c r="CM1099" s="79">
        <f t="shared" si="2028"/>
        <v>4847.4799999999996</v>
      </c>
      <c r="CN1099" s="66"/>
      <c r="CO1099" s="68">
        <f t="shared" si="1999"/>
        <v>0</v>
      </c>
      <c r="CP1099" s="79">
        <f t="shared" si="2029"/>
        <v>3955</v>
      </c>
      <c r="CQ1099" s="66"/>
      <c r="CR1099" s="68">
        <f t="shared" si="2000"/>
        <v>0</v>
      </c>
      <c r="CS1099" s="79">
        <f t="shared" si="1987"/>
        <v>5186</v>
      </c>
      <c r="CT1099" s="66"/>
      <c r="CU1099" s="68">
        <f t="shared" si="2001"/>
        <v>0</v>
      </c>
      <c r="CV1099" s="79">
        <f t="shared" si="2030"/>
        <v>6929</v>
      </c>
      <c r="CW1099" s="66"/>
      <c r="CX1099" s="66">
        <f t="shared" si="2002"/>
        <v>0</v>
      </c>
      <c r="CY1099" s="40">
        <f t="shared" si="1976"/>
        <v>176.95999999999822</v>
      </c>
      <c r="CZ1099" s="65"/>
      <c r="DA1099" s="66">
        <f t="shared" si="2003"/>
        <v>0</v>
      </c>
      <c r="DB1099" s="67">
        <f t="shared" si="1921"/>
        <v>43240</v>
      </c>
      <c r="DC1099" s="66"/>
      <c r="DD1099" s="66">
        <f t="shared" si="2004"/>
        <v>0</v>
      </c>
      <c r="DE1099" s="67">
        <f t="shared" si="1922"/>
        <v>90011</v>
      </c>
      <c r="DF1099" s="66"/>
      <c r="DG1099" s="69">
        <f t="shared" si="2005"/>
        <v>0</v>
      </c>
      <c r="DH1099" s="67">
        <f t="shared" si="1974"/>
        <v>439805</v>
      </c>
      <c r="DI1099" s="66"/>
      <c r="DJ1099" s="66">
        <f t="shared" si="2006"/>
        <v>0</v>
      </c>
      <c r="DK1099" s="67">
        <f t="shared" si="2031"/>
        <v>3768</v>
      </c>
      <c r="DL1099" s="210"/>
      <c r="DM1099" s="206">
        <f t="shared" si="1961"/>
        <v>0</v>
      </c>
      <c r="DN1099" s="25">
        <f t="shared" si="2021"/>
        <v>0</v>
      </c>
      <c r="DO1099" s="5"/>
      <c r="DP1099" s="43">
        <f t="shared" si="1962"/>
        <v>0</v>
      </c>
      <c r="DQ1099" s="27">
        <f t="shared" si="2032"/>
        <v>6819.5</v>
      </c>
      <c r="DR1099" s="5"/>
      <c r="DS1099" s="43">
        <f t="shared" si="1963"/>
        <v>0</v>
      </c>
      <c r="DT1099" s="27">
        <f t="shared" si="2033"/>
        <v>4846</v>
      </c>
      <c r="DU1099" s="5"/>
      <c r="DV1099" s="43">
        <f t="shared" si="2007"/>
        <v>0</v>
      </c>
      <c r="DW1099" s="27">
        <f t="shared" si="2034"/>
        <v>4835</v>
      </c>
      <c r="DX1099" s="5"/>
      <c r="DY1099" s="22">
        <f t="shared" si="2008"/>
        <v>0</v>
      </c>
      <c r="DZ1099" s="25">
        <f t="shared" si="2035"/>
        <v>523</v>
      </c>
      <c r="EA1099" s="22"/>
      <c r="EB1099" s="22">
        <f t="shared" si="2009"/>
        <v>0</v>
      </c>
      <c r="EC1099" s="28">
        <f t="shared" si="2036"/>
        <v>369</v>
      </c>
      <c r="ED1099" s="5"/>
      <c r="EE1099" s="43">
        <f t="shared" si="2010"/>
        <v>0</v>
      </c>
      <c r="EF1099" s="27">
        <f t="shared" si="2037"/>
        <v>4769</v>
      </c>
      <c r="EG1099" s="66"/>
      <c r="EH1099" s="66">
        <f t="shared" si="2011"/>
        <v>0</v>
      </c>
      <c r="EI1099" s="67">
        <f t="shared" si="2038"/>
        <v>22617</v>
      </c>
      <c r="EJ1099" s="66"/>
      <c r="EK1099" s="66">
        <f t="shared" si="1930"/>
        <v>0</v>
      </c>
      <c r="EL1099" s="67">
        <f t="shared" si="2039"/>
        <v>21247</v>
      </c>
      <c r="EM1099" s="110">
        <f t="shared" si="1931"/>
        <v>295144.53774375998</v>
      </c>
    </row>
    <row r="1100" spans="1:143" ht="11.25" customHeight="1" x14ac:dyDescent="0.25">
      <c r="A1100" s="11">
        <v>46186</v>
      </c>
      <c r="B1100" s="187"/>
      <c r="C1100" s="467">
        <v>8004998435</v>
      </c>
      <c r="D1100" s="468" t="s">
        <v>459</v>
      </c>
      <c r="E1100" s="466">
        <v>50</v>
      </c>
      <c r="F1100" s="375">
        <v>2</v>
      </c>
      <c r="G1100" s="20">
        <v>191516809192</v>
      </c>
      <c r="H1100" s="66"/>
      <c r="I1100" s="41">
        <f t="shared" si="1989"/>
        <v>0</v>
      </c>
      <c r="J1100" s="48">
        <f t="shared" si="1990"/>
        <v>266093</v>
      </c>
      <c r="K1100" s="66"/>
      <c r="L1100" s="41">
        <f t="shared" si="1991"/>
        <v>0</v>
      </c>
      <c r="M1100" s="48">
        <f t="shared" si="1983"/>
        <v>124000</v>
      </c>
      <c r="N1100" s="66"/>
      <c r="O1100" s="41">
        <f t="shared" si="1992"/>
        <v>0</v>
      </c>
      <c r="P1100" s="48">
        <f t="shared" si="1993"/>
        <v>260136</v>
      </c>
      <c r="Q1100" s="66"/>
      <c r="R1100" s="66">
        <f t="shared" si="1970"/>
        <v>0</v>
      </c>
      <c r="S1100" s="67">
        <f t="shared" si="1994"/>
        <v>197612</v>
      </c>
      <c r="T1100" s="66"/>
      <c r="U1100" s="66">
        <f t="shared" si="1937"/>
        <v>0</v>
      </c>
      <c r="V1100" s="67">
        <f t="shared" si="1940"/>
        <v>133035.6</v>
      </c>
      <c r="X1100" s="69">
        <f t="shared" si="2016"/>
        <v>0</v>
      </c>
      <c r="Y1100" s="67">
        <f t="shared" si="1941"/>
        <v>6245</v>
      </c>
      <c r="Z1100" s="66"/>
      <c r="AA1100" s="68">
        <f t="shared" si="1926"/>
        <v>0</v>
      </c>
      <c r="AB1100" s="67">
        <f t="shared" si="1942"/>
        <v>17897</v>
      </c>
      <c r="AC1100" s="66"/>
      <c r="AD1100" s="66">
        <f t="shared" si="1927"/>
        <v>0</v>
      </c>
      <c r="AE1100" s="67">
        <f t="shared" si="1943"/>
        <v>3738</v>
      </c>
      <c r="AF1100" s="66"/>
      <c r="AG1100" s="78">
        <f t="shared" si="1928"/>
        <v>0</v>
      </c>
      <c r="AH1100" s="79">
        <f t="shared" si="1944"/>
        <v>4534.5</v>
      </c>
      <c r="AI1100" s="66"/>
      <c r="AJ1100" s="68">
        <f t="shared" si="1977"/>
        <v>0</v>
      </c>
      <c r="AK1100" s="67">
        <f t="shared" si="1945"/>
        <v>22013</v>
      </c>
      <c r="AL1100" s="66"/>
      <c r="AM1100" s="68">
        <f t="shared" si="1929"/>
        <v>0</v>
      </c>
      <c r="AN1100" s="67">
        <f t="shared" si="1946"/>
        <v>8763.02</v>
      </c>
      <c r="AO1100" s="66"/>
      <c r="AP1100" s="68">
        <f t="shared" si="2017"/>
        <v>0</v>
      </c>
      <c r="AQ1100" s="67">
        <f t="shared" si="1947"/>
        <v>80645</v>
      </c>
      <c r="AR1100" s="66"/>
      <c r="AS1100" s="68">
        <f t="shared" si="1951"/>
        <v>0</v>
      </c>
      <c r="AT1100" s="67">
        <f t="shared" si="1948"/>
        <v>2020</v>
      </c>
      <c r="AU1100" s="66"/>
      <c r="AV1100" s="66">
        <f t="shared" si="2022"/>
        <v>106</v>
      </c>
      <c r="AW1100" s="42">
        <f t="shared" si="1988"/>
        <v>6899.0400000000018</v>
      </c>
      <c r="AX1100" s="66"/>
      <c r="AY1100" s="66">
        <f t="shared" si="1995"/>
        <v>0</v>
      </c>
      <c r="AZ1100" s="67">
        <f t="shared" si="2014"/>
        <v>1152.0999999999999</v>
      </c>
      <c r="BA1100" s="66"/>
      <c r="BB1100" s="68">
        <f t="shared" si="2015"/>
        <v>0</v>
      </c>
      <c r="BC1100" s="67">
        <f t="shared" si="2023"/>
        <v>271.33999999999986</v>
      </c>
      <c r="BD1100" s="66"/>
      <c r="BE1100" s="68">
        <f t="shared" si="2012"/>
        <v>0</v>
      </c>
      <c r="BF1100" s="67">
        <f t="shared" si="2013"/>
        <v>3747.0200000000018</v>
      </c>
      <c r="BG1100" s="66"/>
      <c r="BH1100" s="68">
        <f t="shared" si="1996"/>
        <v>0</v>
      </c>
      <c r="BI1100" s="67">
        <f t="shared" si="1979"/>
        <v>24219.499999999982</v>
      </c>
      <c r="BJ1100" s="66"/>
      <c r="BK1100" s="68">
        <f t="shared" si="1952"/>
        <v>0</v>
      </c>
      <c r="BL1100" s="67">
        <f t="shared" si="2024"/>
        <v>3462.6000000000004</v>
      </c>
      <c r="BM1100" s="66"/>
      <c r="BN1100" s="68">
        <f t="shared" si="2025"/>
        <v>0</v>
      </c>
      <c r="BO1100" s="67">
        <f t="shared" si="2026"/>
        <v>2755.9000000000019</v>
      </c>
      <c r="BP1100" s="66"/>
      <c r="BQ1100" s="68">
        <f t="shared" si="2040"/>
        <v>0</v>
      </c>
      <c r="BR1100" s="67">
        <f t="shared" si="2041"/>
        <v>123001.04999999999</v>
      </c>
      <c r="BS1100" s="66"/>
      <c r="BT1100" s="66">
        <f t="shared" si="2018"/>
        <v>0</v>
      </c>
      <c r="BU1100" s="67">
        <f t="shared" ref="BU1100:BU1139" si="2042">BU1099+BS1100-BT1100</f>
        <v>141147</v>
      </c>
      <c r="BV1100" s="66"/>
      <c r="BW1100" s="66">
        <f t="shared" si="2019"/>
        <v>0</v>
      </c>
      <c r="BX1100" s="67">
        <f t="shared" ref="BX1100:BX1139" si="2043">+BX1099+BV1100-BW1100</f>
        <v>184558</v>
      </c>
      <c r="BY1100" s="66"/>
      <c r="BZ1100" s="66">
        <f t="shared" si="2020"/>
        <v>0</v>
      </c>
      <c r="CA1100" s="67">
        <f t="shared" ref="CA1100:CA1139" si="2044">+CA1099+BY1100-BZ1100</f>
        <v>136627</v>
      </c>
      <c r="CB1100" s="66"/>
      <c r="CC1100" s="66">
        <f t="shared" si="1998"/>
        <v>0</v>
      </c>
      <c r="CD1100" s="67">
        <f t="shared" si="1973"/>
        <v>36436.39</v>
      </c>
      <c r="CE1100" s="66"/>
      <c r="CF1100" s="66">
        <f t="shared" si="1975"/>
        <v>0</v>
      </c>
      <c r="CG1100" s="67">
        <f t="shared" si="2027"/>
        <v>3663.6999999999994</v>
      </c>
      <c r="CH1100" s="66"/>
      <c r="CI1100" s="66">
        <f t="shared" si="1953"/>
        <v>0</v>
      </c>
      <c r="CJ1100" s="67">
        <f t="shared" si="1920"/>
        <v>6757.8</v>
      </c>
      <c r="CK1100" s="66"/>
      <c r="CL1100" s="68">
        <f t="shared" si="1986"/>
        <v>0</v>
      </c>
      <c r="CM1100" s="79">
        <f t="shared" si="2028"/>
        <v>4847.4799999999996</v>
      </c>
      <c r="CN1100" s="66"/>
      <c r="CO1100" s="68">
        <f t="shared" si="1999"/>
        <v>0</v>
      </c>
      <c r="CP1100" s="79">
        <f t="shared" si="2029"/>
        <v>3955</v>
      </c>
      <c r="CQ1100" s="66"/>
      <c r="CR1100" s="68">
        <f t="shared" si="2000"/>
        <v>0</v>
      </c>
      <c r="CS1100" s="79">
        <f t="shared" si="1987"/>
        <v>5186</v>
      </c>
      <c r="CT1100" s="66"/>
      <c r="CU1100" s="68">
        <f t="shared" si="2001"/>
        <v>0</v>
      </c>
      <c r="CV1100" s="79">
        <f t="shared" si="2030"/>
        <v>6929</v>
      </c>
      <c r="CW1100" s="66"/>
      <c r="CX1100" s="66">
        <f t="shared" si="2002"/>
        <v>0</v>
      </c>
      <c r="CY1100" s="40">
        <f t="shared" si="1976"/>
        <v>176.95999999999822</v>
      </c>
      <c r="CZ1100" s="65"/>
      <c r="DA1100" s="66">
        <f t="shared" si="2003"/>
        <v>0</v>
      </c>
      <c r="DB1100" s="67">
        <f t="shared" si="1921"/>
        <v>43240</v>
      </c>
      <c r="DC1100" s="66"/>
      <c r="DD1100" s="66">
        <f t="shared" si="2004"/>
        <v>0</v>
      </c>
      <c r="DE1100" s="67">
        <f t="shared" si="1922"/>
        <v>90011</v>
      </c>
      <c r="DF1100" s="66"/>
      <c r="DG1100" s="69">
        <f t="shared" si="2005"/>
        <v>0</v>
      </c>
      <c r="DH1100" s="67">
        <f t="shared" si="1974"/>
        <v>439805</v>
      </c>
      <c r="DI1100" s="66"/>
      <c r="DJ1100" s="66">
        <f t="shared" si="2006"/>
        <v>0</v>
      </c>
      <c r="DK1100" s="67">
        <f t="shared" si="2031"/>
        <v>3768</v>
      </c>
      <c r="DM1100" s="206">
        <f t="shared" si="1961"/>
        <v>0</v>
      </c>
      <c r="DN1100" s="25">
        <f t="shared" si="2021"/>
        <v>0</v>
      </c>
      <c r="DO1100" s="5"/>
      <c r="DP1100" s="43">
        <f t="shared" si="1962"/>
        <v>0</v>
      </c>
      <c r="DQ1100" s="27">
        <f t="shared" si="2032"/>
        <v>6819.5</v>
      </c>
      <c r="DR1100" s="5"/>
      <c r="DS1100" s="43">
        <f t="shared" si="1963"/>
        <v>0</v>
      </c>
      <c r="DT1100" s="27">
        <f t="shared" si="2033"/>
        <v>4846</v>
      </c>
      <c r="DU1100" s="5"/>
      <c r="DV1100" s="43">
        <f t="shared" si="2007"/>
        <v>0</v>
      </c>
      <c r="DW1100" s="27">
        <f t="shared" si="2034"/>
        <v>4835</v>
      </c>
      <c r="DX1100" s="5"/>
      <c r="DY1100" s="22">
        <f t="shared" si="2008"/>
        <v>0</v>
      </c>
      <c r="DZ1100" s="25">
        <f t="shared" si="2035"/>
        <v>523</v>
      </c>
      <c r="EA1100" s="22"/>
      <c r="EB1100" s="22">
        <f t="shared" si="2009"/>
        <v>0</v>
      </c>
      <c r="EC1100" s="28">
        <f t="shared" si="2036"/>
        <v>369</v>
      </c>
      <c r="ED1100" s="5"/>
      <c r="EE1100" s="43">
        <f t="shared" si="2010"/>
        <v>0</v>
      </c>
      <c r="EF1100" s="27">
        <f t="shared" si="2037"/>
        <v>4769</v>
      </c>
      <c r="EG1100" s="66"/>
      <c r="EH1100" s="66">
        <f t="shared" si="2011"/>
        <v>0</v>
      </c>
      <c r="EI1100" s="67">
        <f t="shared" si="2038"/>
        <v>22617</v>
      </c>
      <c r="EJ1100" s="66"/>
      <c r="EK1100" s="66">
        <f t="shared" si="1930"/>
        <v>0</v>
      </c>
      <c r="EL1100" s="67">
        <f t="shared" si="2039"/>
        <v>21247</v>
      </c>
      <c r="EM1100" s="110">
        <f t="shared" si="1931"/>
        <v>294964.74654376</v>
      </c>
    </row>
    <row r="1101" spans="1:143" ht="11.25" customHeight="1" x14ac:dyDescent="0.25">
      <c r="A1101" s="11">
        <v>46186</v>
      </c>
      <c r="B1101" s="187"/>
      <c r="C1101" s="176">
        <v>8004998893</v>
      </c>
      <c r="D1101" s="17" t="s">
        <v>347</v>
      </c>
      <c r="E1101" s="18">
        <v>300</v>
      </c>
      <c r="F1101" s="19">
        <v>1</v>
      </c>
      <c r="G1101" s="20">
        <v>191516077386</v>
      </c>
      <c r="H1101" s="66"/>
      <c r="I1101" s="41">
        <f t="shared" si="1989"/>
        <v>0</v>
      </c>
      <c r="J1101" s="48">
        <f t="shared" si="1990"/>
        <v>266093</v>
      </c>
      <c r="K1101" s="66"/>
      <c r="L1101" s="41">
        <f t="shared" si="1991"/>
        <v>0</v>
      </c>
      <c r="M1101" s="48">
        <f t="shared" si="1983"/>
        <v>124000</v>
      </c>
      <c r="N1101" s="66"/>
      <c r="O1101" s="41">
        <f t="shared" si="1992"/>
        <v>0</v>
      </c>
      <c r="P1101" s="48">
        <f t="shared" si="1993"/>
        <v>260136</v>
      </c>
      <c r="Q1101" s="66"/>
      <c r="R1101" s="66">
        <f t="shared" si="1970"/>
        <v>0</v>
      </c>
      <c r="S1101" s="67">
        <f t="shared" si="1994"/>
        <v>197612</v>
      </c>
      <c r="T1101" s="66"/>
      <c r="U1101" s="66">
        <f t="shared" si="1937"/>
        <v>0</v>
      </c>
      <c r="V1101" s="67">
        <f t="shared" si="1940"/>
        <v>133035.6</v>
      </c>
      <c r="X1101" s="69">
        <f t="shared" si="2016"/>
        <v>0</v>
      </c>
      <c r="Y1101" s="67">
        <f t="shared" si="1941"/>
        <v>6245</v>
      </c>
      <c r="Z1101" s="66"/>
      <c r="AA1101" s="68">
        <f t="shared" si="1926"/>
        <v>0</v>
      </c>
      <c r="AB1101" s="67">
        <f t="shared" si="1942"/>
        <v>17897</v>
      </c>
      <c r="AC1101" s="66"/>
      <c r="AD1101" s="66">
        <f t="shared" si="1927"/>
        <v>0</v>
      </c>
      <c r="AE1101" s="67">
        <f t="shared" si="1943"/>
        <v>3738</v>
      </c>
      <c r="AF1101" s="66"/>
      <c r="AG1101" s="78">
        <f t="shared" si="1928"/>
        <v>0</v>
      </c>
      <c r="AH1101" s="79">
        <f t="shared" si="1944"/>
        <v>4534.5</v>
      </c>
      <c r="AI1101" s="66"/>
      <c r="AJ1101" s="68">
        <f t="shared" si="1977"/>
        <v>0</v>
      </c>
      <c r="AK1101" s="67">
        <f t="shared" si="1945"/>
        <v>22013</v>
      </c>
      <c r="AL1101" s="66"/>
      <c r="AM1101" s="68">
        <f t="shared" si="1929"/>
        <v>0</v>
      </c>
      <c r="AN1101" s="67">
        <f t="shared" si="1946"/>
        <v>8763.02</v>
      </c>
      <c r="AO1101" s="66"/>
      <c r="AP1101" s="68">
        <f t="shared" si="2017"/>
        <v>0</v>
      </c>
      <c r="AQ1101" s="67">
        <f t="shared" si="1947"/>
        <v>80645</v>
      </c>
      <c r="AR1101" s="66"/>
      <c r="AS1101" s="68">
        <f t="shared" si="1951"/>
        <v>0</v>
      </c>
      <c r="AT1101" s="67">
        <f t="shared" si="1948"/>
        <v>2020</v>
      </c>
      <c r="AU1101" s="66"/>
      <c r="AV1101" s="66">
        <f t="shared" si="2022"/>
        <v>0</v>
      </c>
      <c r="AW1101" s="42">
        <f t="shared" si="1988"/>
        <v>6899.0400000000018</v>
      </c>
      <c r="AX1101" s="66"/>
      <c r="AY1101" s="66">
        <f t="shared" si="1995"/>
        <v>0</v>
      </c>
      <c r="AZ1101" s="67">
        <f t="shared" si="2014"/>
        <v>1152.0999999999999</v>
      </c>
      <c r="BA1101" s="66"/>
      <c r="BB1101" s="68">
        <f t="shared" si="2015"/>
        <v>0</v>
      </c>
      <c r="BC1101" s="67">
        <f t="shared" si="2023"/>
        <v>271.33999999999986</v>
      </c>
      <c r="BD1101" s="66"/>
      <c r="BE1101" s="68">
        <f t="shared" si="2012"/>
        <v>0</v>
      </c>
      <c r="BF1101" s="67">
        <f t="shared" si="2013"/>
        <v>3747.0200000000018</v>
      </c>
      <c r="BG1101" s="66"/>
      <c r="BH1101" s="68">
        <f t="shared" si="1996"/>
        <v>0</v>
      </c>
      <c r="BI1101" s="67">
        <f t="shared" si="1979"/>
        <v>24219.499999999982</v>
      </c>
      <c r="BJ1101" s="66"/>
      <c r="BK1101" s="68">
        <f t="shared" si="1952"/>
        <v>0</v>
      </c>
      <c r="BL1101" s="67">
        <f t="shared" si="2024"/>
        <v>3462.6000000000004</v>
      </c>
      <c r="BM1101" s="66"/>
      <c r="BN1101" s="68">
        <f t="shared" si="2025"/>
        <v>336.00000000000006</v>
      </c>
      <c r="BO1101" s="67">
        <f t="shared" si="2026"/>
        <v>2419.9000000000019</v>
      </c>
      <c r="BP1101" s="66"/>
      <c r="BQ1101" s="68">
        <f t="shared" si="2040"/>
        <v>0</v>
      </c>
      <c r="BR1101" s="67">
        <f t="shared" si="2041"/>
        <v>123001.04999999999</v>
      </c>
      <c r="BS1101" s="66"/>
      <c r="BT1101" s="66">
        <f t="shared" si="2018"/>
        <v>600</v>
      </c>
      <c r="BU1101" s="67">
        <f t="shared" si="2042"/>
        <v>140547</v>
      </c>
      <c r="BV1101" s="66"/>
      <c r="BW1101" s="66">
        <f t="shared" si="2019"/>
        <v>600</v>
      </c>
      <c r="BX1101" s="67">
        <f t="shared" si="2043"/>
        <v>183958</v>
      </c>
      <c r="BY1101" s="66"/>
      <c r="BZ1101" s="66">
        <f t="shared" si="2020"/>
        <v>600</v>
      </c>
      <c r="CA1101" s="67">
        <f t="shared" si="2044"/>
        <v>136027</v>
      </c>
      <c r="CB1101" s="66"/>
      <c r="CC1101" s="66">
        <f t="shared" si="1998"/>
        <v>0</v>
      </c>
      <c r="CD1101" s="67">
        <f t="shared" si="1973"/>
        <v>36436.39</v>
      </c>
      <c r="CE1101" s="66"/>
      <c r="CF1101" s="66">
        <f t="shared" si="1975"/>
        <v>0</v>
      </c>
      <c r="CG1101" s="67">
        <f t="shared" si="2027"/>
        <v>3663.6999999999994</v>
      </c>
      <c r="CH1101" s="66"/>
      <c r="CI1101" s="66">
        <f t="shared" si="1953"/>
        <v>0</v>
      </c>
      <c r="CJ1101" s="67">
        <f t="shared" ref="CJ1101:CJ1164" si="2045">+CJ1100+CH1101-CI1101</f>
        <v>6757.8</v>
      </c>
      <c r="CK1101" s="66"/>
      <c r="CL1101" s="68">
        <f t="shared" si="1986"/>
        <v>0</v>
      </c>
      <c r="CM1101" s="79">
        <f t="shared" si="2028"/>
        <v>4847.4799999999996</v>
      </c>
      <c r="CN1101" s="66"/>
      <c r="CO1101" s="68">
        <f t="shared" si="1999"/>
        <v>0</v>
      </c>
      <c r="CP1101" s="79">
        <f t="shared" si="2029"/>
        <v>3955</v>
      </c>
      <c r="CQ1101" s="66"/>
      <c r="CR1101" s="68">
        <f t="shared" si="2000"/>
        <v>0</v>
      </c>
      <c r="CS1101" s="79">
        <f t="shared" si="1987"/>
        <v>5186</v>
      </c>
      <c r="CT1101" s="66"/>
      <c r="CU1101" s="68">
        <f t="shared" si="2001"/>
        <v>0</v>
      </c>
      <c r="CV1101" s="79">
        <f t="shared" si="2030"/>
        <v>6929</v>
      </c>
      <c r="CW1101" s="66"/>
      <c r="CX1101" s="66">
        <f t="shared" si="2002"/>
        <v>0</v>
      </c>
      <c r="CY1101" s="40">
        <f t="shared" si="1976"/>
        <v>176.95999999999822</v>
      </c>
      <c r="CZ1101" s="65"/>
      <c r="DA1101" s="66">
        <f t="shared" si="2003"/>
        <v>0</v>
      </c>
      <c r="DB1101" s="67">
        <f t="shared" ref="DB1101:DB1164" si="2046">+DB1100+CZ1101-DA1101</f>
        <v>43240</v>
      </c>
      <c r="DC1101" s="66"/>
      <c r="DD1101" s="66">
        <f t="shared" si="2004"/>
        <v>0</v>
      </c>
      <c r="DE1101" s="67">
        <f t="shared" ref="DE1101:DE1164" si="2047">+DE1100+DC1101-DD1101</f>
        <v>90011</v>
      </c>
      <c r="DF1101" s="66"/>
      <c r="DG1101" s="69">
        <f t="shared" si="2005"/>
        <v>0</v>
      </c>
      <c r="DH1101" s="67">
        <f t="shared" si="1974"/>
        <v>439805</v>
      </c>
      <c r="DI1101" s="66"/>
      <c r="DJ1101" s="66">
        <f t="shared" si="2006"/>
        <v>0</v>
      </c>
      <c r="DK1101" s="67">
        <f t="shared" si="2031"/>
        <v>3768</v>
      </c>
      <c r="DM1101" s="206">
        <f t="shared" si="1961"/>
        <v>0</v>
      </c>
      <c r="DN1101" s="25">
        <f t="shared" si="2021"/>
        <v>0</v>
      </c>
      <c r="DO1101" s="5"/>
      <c r="DP1101" s="43">
        <f t="shared" si="1962"/>
        <v>0</v>
      </c>
      <c r="DQ1101" s="27">
        <f t="shared" si="2032"/>
        <v>6819.5</v>
      </c>
      <c r="DR1101" s="5"/>
      <c r="DS1101" s="43">
        <f t="shared" si="1963"/>
        <v>0</v>
      </c>
      <c r="DT1101" s="27">
        <f t="shared" si="2033"/>
        <v>4846</v>
      </c>
      <c r="DU1101" s="5"/>
      <c r="DV1101" s="43">
        <f t="shared" si="2007"/>
        <v>0</v>
      </c>
      <c r="DW1101" s="27">
        <f t="shared" si="2034"/>
        <v>4835</v>
      </c>
      <c r="DX1101" s="5"/>
      <c r="DY1101" s="22">
        <f t="shared" si="2008"/>
        <v>0</v>
      </c>
      <c r="DZ1101" s="25">
        <f t="shared" si="2035"/>
        <v>523</v>
      </c>
      <c r="EA1101" s="22"/>
      <c r="EB1101" s="22">
        <f t="shared" si="2009"/>
        <v>0</v>
      </c>
      <c r="EC1101" s="28">
        <f t="shared" si="2036"/>
        <v>369</v>
      </c>
      <c r="ED1101" s="5"/>
      <c r="EE1101" s="43">
        <f t="shared" si="2010"/>
        <v>0</v>
      </c>
      <c r="EF1101" s="27">
        <f t="shared" si="2037"/>
        <v>4769</v>
      </c>
      <c r="EG1101" s="66"/>
      <c r="EH1101" s="66">
        <f t="shared" si="2011"/>
        <v>0</v>
      </c>
      <c r="EI1101" s="67">
        <f t="shared" si="2038"/>
        <v>22617</v>
      </c>
      <c r="EJ1101" s="66"/>
      <c r="EK1101" s="66">
        <f t="shared" si="1930"/>
        <v>0</v>
      </c>
      <c r="EL1101" s="67">
        <f t="shared" si="2039"/>
        <v>21247</v>
      </c>
      <c r="EM1101" s="110">
        <f t="shared" si="1931"/>
        <v>294869.85294375999</v>
      </c>
    </row>
    <row r="1102" spans="1:143" ht="11.25" customHeight="1" x14ac:dyDescent="0.25">
      <c r="A1102" s="11">
        <v>46186</v>
      </c>
      <c r="B1102" s="187"/>
      <c r="C1102" s="177">
        <v>8004998894</v>
      </c>
      <c r="D1102" s="147" t="s">
        <v>267</v>
      </c>
      <c r="E1102" s="148">
        <v>150</v>
      </c>
      <c r="F1102" s="149">
        <v>1</v>
      </c>
      <c r="G1102" s="148">
        <v>191516097964</v>
      </c>
      <c r="H1102" s="66"/>
      <c r="I1102" s="41">
        <f t="shared" si="1989"/>
        <v>0</v>
      </c>
      <c r="J1102" s="48">
        <f t="shared" si="1990"/>
        <v>266093</v>
      </c>
      <c r="K1102" s="66"/>
      <c r="L1102" s="41">
        <f t="shared" si="1991"/>
        <v>0</v>
      </c>
      <c r="M1102" s="48">
        <f t="shared" ref="M1102:M1120" si="2048">M1101+K1102-L1102</f>
        <v>124000</v>
      </c>
      <c r="N1102" s="66"/>
      <c r="O1102" s="41">
        <f t="shared" si="1992"/>
        <v>0</v>
      </c>
      <c r="P1102" s="48">
        <f t="shared" si="1993"/>
        <v>260136</v>
      </c>
      <c r="Q1102" s="66"/>
      <c r="R1102" s="66">
        <f t="shared" si="1970"/>
        <v>0</v>
      </c>
      <c r="S1102" s="67">
        <f t="shared" si="1994"/>
        <v>197612</v>
      </c>
      <c r="T1102" s="66"/>
      <c r="U1102" s="66">
        <f t="shared" si="1937"/>
        <v>0</v>
      </c>
      <c r="V1102" s="67">
        <f t="shared" si="1940"/>
        <v>133035.6</v>
      </c>
      <c r="X1102" s="69">
        <f t="shared" si="2016"/>
        <v>0</v>
      </c>
      <c r="Y1102" s="67">
        <f t="shared" si="1941"/>
        <v>6245</v>
      </c>
      <c r="Z1102" s="66"/>
      <c r="AA1102" s="68">
        <f t="shared" si="1926"/>
        <v>0</v>
      </c>
      <c r="AB1102" s="67">
        <f t="shared" si="1942"/>
        <v>17897</v>
      </c>
      <c r="AC1102" s="66"/>
      <c r="AD1102" s="66">
        <f t="shared" si="1927"/>
        <v>0</v>
      </c>
      <c r="AE1102" s="67">
        <f t="shared" si="1943"/>
        <v>3738</v>
      </c>
      <c r="AF1102" s="66"/>
      <c r="AG1102" s="78">
        <f t="shared" si="1928"/>
        <v>0</v>
      </c>
      <c r="AH1102" s="79">
        <f t="shared" si="1944"/>
        <v>4534.5</v>
      </c>
      <c r="AI1102" s="66"/>
      <c r="AJ1102" s="68">
        <f t="shared" si="1977"/>
        <v>0</v>
      </c>
      <c r="AK1102" s="67">
        <f t="shared" si="1945"/>
        <v>22013</v>
      </c>
      <c r="AL1102" s="66"/>
      <c r="AM1102" s="68">
        <f t="shared" si="1929"/>
        <v>0</v>
      </c>
      <c r="AN1102" s="67">
        <f t="shared" si="1946"/>
        <v>8763.02</v>
      </c>
      <c r="AO1102" s="66"/>
      <c r="AP1102" s="68">
        <f t="shared" si="2017"/>
        <v>0</v>
      </c>
      <c r="AQ1102" s="67">
        <f t="shared" si="1947"/>
        <v>80645</v>
      </c>
      <c r="AR1102" s="66"/>
      <c r="AS1102" s="68">
        <f t="shared" si="1951"/>
        <v>0</v>
      </c>
      <c r="AT1102" s="67">
        <f t="shared" si="1948"/>
        <v>2020</v>
      </c>
      <c r="AU1102" s="66"/>
      <c r="AV1102" s="66">
        <f t="shared" si="2022"/>
        <v>0</v>
      </c>
      <c r="AW1102" s="42">
        <f t="shared" si="1988"/>
        <v>6899.0400000000018</v>
      </c>
      <c r="AX1102" s="66"/>
      <c r="AY1102" s="66">
        <f t="shared" si="1995"/>
        <v>0</v>
      </c>
      <c r="AZ1102" s="67">
        <f t="shared" si="2014"/>
        <v>1152.0999999999999</v>
      </c>
      <c r="BA1102" s="66"/>
      <c r="BB1102" s="68">
        <f t="shared" si="2015"/>
        <v>0</v>
      </c>
      <c r="BC1102" s="67">
        <f t="shared" si="2023"/>
        <v>271.33999999999986</v>
      </c>
      <c r="BD1102" s="66"/>
      <c r="BE1102" s="68">
        <f t="shared" si="2012"/>
        <v>0</v>
      </c>
      <c r="BF1102" s="67">
        <f t="shared" si="2013"/>
        <v>3747.0200000000018</v>
      </c>
      <c r="BG1102" s="66"/>
      <c r="BH1102" s="68">
        <f t="shared" si="1996"/>
        <v>168.00000000000003</v>
      </c>
      <c r="BI1102" s="67">
        <f t="shared" si="1979"/>
        <v>24051.499999999982</v>
      </c>
      <c r="BJ1102" s="66"/>
      <c r="BK1102" s="68">
        <f t="shared" si="1952"/>
        <v>0</v>
      </c>
      <c r="BL1102" s="67">
        <f t="shared" si="2024"/>
        <v>3462.6000000000004</v>
      </c>
      <c r="BM1102" s="66"/>
      <c r="BN1102" s="68">
        <f t="shared" si="2025"/>
        <v>0</v>
      </c>
      <c r="BO1102" s="67">
        <f t="shared" si="2026"/>
        <v>2419.9000000000019</v>
      </c>
      <c r="BP1102" s="66"/>
      <c r="BQ1102" s="68">
        <f t="shared" si="2040"/>
        <v>0</v>
      </c>
      <c r="BR1102" s="67">
        <f t="shared" si="2041"/>
        <v>123001.04999999999</v>
      </c>
      <c r="BS1102" s="66"/>
      <c r="BT1102" s="66">
        <f t="shared" si="2018"/>
        <v>300</v>
      </c>
      <c r="BU1102" s="67">
        <f t="shared" si="2042"/>
        <v>140247</v>
      </c>
      <c r="BV1102" s="66"/>
      <c r="BW1102" s="66">
        <f t="shared" si="2019"/>
        <v>300</v>
      </c>
      <c r="BX1102" s="67">
        <f t="shared" si="2043"/>
        <v>183658</v>
      </c>
      <c r="BY1102" s="66"/>
      <c r="BZ1102" s="66">
        <f t="shared" si="2020"/>
        <v>300</v>
      </c>
      <c r="CA1102" s="67">
        <f t="shared" si="2044"/>
        <v>135727</v>
      </c>
      <c r="CB1102" s="66"/>
      <c r="CC1102" s="66">
        <f t="shared" si="1998"/>
        <v>0</v>
      </c>
      <c r="CD1102" s="67">
        <f t="shared" si="1973"/>
        <v>36436.39</v>
      </c>
      <c r="CE1102" s="66"/>
      <c r="CF1102" s="66">
        <f t="shared" si="1975"/>
        <v>0</v>
      </c>
      <c r="CG1102" s="67">
        <f t="shared" si="2027"/>
        <v>3663.6999999999994</v>
      </c>
      <c r="CH1102" s="66"/>
      <c r="CI1102" s="66">
        <f t="shared" si="1953"/>
        <v>0</v>
      </c>
      <c r="CJ1102" s="67">
        <f t="shared" si="2045"/>
        <v>6757.8</v>
      </c>
      <c r="CK1102" s="66"/>
      <c r="CL1102" s="68">
        <f t="shared" si="1986"/>
        <v>0</v>
      </c>
      <c r="CM1102" s="79">
        <f t="shared" si="2028"/>
        <v>4847.4799999999996</v>
      </c>
      <c r="CN1102" s="66"/>
      <c r="CO1102" s="68">
        <f t="shared" si="1999"/>
        <v>0</v>
      </c>
      <c r="CP1102" s="79">
        <f t="shared" si="2029"/>
        <v>3955</v>
      </c>
      <c r="CQ1102" s="66"/>
      <c r="CR1102" s="68">
        <f t="shared" si="2000"/>
        <v>0</v>
      </c>
      <c r="CS1102" s="79">
        <f t="shared" si="1987"/>
        <v>5186</v>
      </c>
      <c r="CT1102" s="66"/>
      <c r="CU1102" s="68">
        <f t="shared" si="2001"/>
        <v>0</v>
      </c>
      <c r="CV1102" s="79">
        <f t="shared" si="2030"/>
        <v>6929</v>
      </c>
      <c r="CW1102" s="66"/>
      <c r="CX1102" s="66">
        <f t="shared" si="2002"/>
        <v>0</v>
      </c>
      <c r="CY1102" s="40">
        <f t="shared" si="1976"/>
        <v>176.95999999999822</v>
      </c>
      <c r="CZ1102" s="65"/>
      <c r="DA1102" s="66">
        <f t="shared" si="2003"/>
        <v>0</v>
      </c>
      <c r="DB1102" s="67">
        <f t="shared" si="2046"/>
        <v>43240</v>
      </c>
      <c r="DC1102" s="66"/>
      <c r="DD1102" s="66">
        <f t="shared" si="2004"/>
        <v>0</v>
      </c>
      <c r="DE1102" s="67">
        <f t="shared" si="2047"/>
        <v>90011</v>
      </c>
      <c r="DF1102" s="66"/>
      <c r="DG1102" s="69">
        <f t="shared" si="2005"/>
        <v>150</v>
      </c>
      <c r="DH1102" s="67">
        <f t="shared" si="1974"/>
        <v>439655</v>
      </c>
      <c r="DI1102" s="66"/>
      <c r="DJ1102" s="66">
        <f t="shared" si="2006"/>
        <v>0</v>
      </c>
      <c r="DK1102" s="67">
        <f t="shared" si="2031"/>
        <v>3768</v>
      </c>
      <c r="DM1102" s="206">
        <f t="shared" si="1961"/>
        <v>0</v>
      </c>
      <c r="DN1102" s="25">
        <f t="shared" si="2021"/>
        <v>0</v>
      </c>
      <c r="DO1102" s="5"/>
      <c r="DP1102" s="43">
        <f t="shared" si="1962"/>
        <v>0</v>
      </c>
      <c r="DQ1102" s="27">
        <f t="shared" si="2032"/>
        <v>6819.5</v>
      </c>
      <c r="DR1102" s="5"/>
      <c r="DS1102" s="43">
        <f t="shared" si="1963"/>
        <v>0</v>
      </c>
      <c r="DT1102" s="27">
        <f t="shared" si="2033"/>
        <v>4846</v>
      </c>
      <c r="DU1102" s="5"/>
      <c r="DV1102" s="43">
        <f t="shared" si="2007"/>
        <v>0</v>
      </c>
      <c r="DW1102" s="27">
        <f t="shared" si="2034"/>
        <v>4835</v>
      </c>
      <c r="DX1102" s="5"/>
      <c r="DY1102" s="22">
        <f t="shared" si="2008"/>
        <v>0</v>
      </c>
      <c r="DZ1102" s="25">
        <f t="shared" si="2035"/>
        <v>523</v>
      </c>
      <c r="EA1102" s="22"/>
      <c r="EB1102" s="22">
        <f t="shared" si="2009"/>
        <v>0</v>
      </c>
      <c r="EC1102" s="28">
        <f t="shared" si="2036"/>
        <v>369</v>
      </c>
      <c r="ED1102" s="5"/>
      <c r="EE1102" s="43">
        <f t="shared" si="2010"/>
        <v>0</v>
      </c>
      <c r="EF1102" s="27">
        <f t="shared" si="2037"/>
        <v>4769</v>
      </c>
      <c r="EG1102" s="66"/>
      <c r="EH1102" s="66">
        <f t="shared" si="2011"/>
        <v>0</v>
      </c>
      <c r="EI1102" s="67">
        <f t="shared" si="2038"/>
        <v>22617</v>
      </c>
      <c r="EJ1102" s="66"/>
      <c r="EK1102" s="66">
        <f t="shared" si="1930"/>
        <v>0</v>
      </c>
      <c r="EL1102" s="67">
        <f t="shared" si="2039"/>
        <v>21247</v>
      </c>
      <c r="EM1102" s="110">
        <f t="shared" si="1931"/>
        <v>294764.47230376001</v>
      </c>
    </row>
    <row r="1103" spans="1:143" ht="11.25" customHeight="1" x14ac:dyDescent="0.25">
      <c r="A1103" s="11">
        <v>46186</v>
      </c>
      <c r="B1103" s="187"/>
      <c r="C1103" s="177">
        <v>8004998895</v>
      </c>
      <c r="D1103" s="147" t="s">
        <v>317</v>
      </c>
      <c r="E1103" s="148">
        <v>20</v>
      </c>
      <c r="F1103" s="149">
        <v>15</v>
      </c>
      <c r="G1103" s="148">
        <v>191516154988</v>
      </c>
      <c r="H1103" s="66"/>
      <c r="I1103" s="41">
        <f t="shared" si="1989"/>
        <v>0</v>
      </c>
      <c r="J1103" s="48">
        <f t="shared" si="1990"/>
        <v>266093</v>
      </c>
      <c r="K1103" s="66"/>
      <c r="L1103" s="41">
        <f t="shared" si="1991"/>
        <v>0</v>
      </c>
      <c r="M1103" s="48">
        <f t="shared" si="2048"/>
        <v>124000</v>
      </c>
      <c r="N1103" s="66"/>
      <c r="O1103" s="41">
        <f t="shared" si="1992"/>
        <v>0</v>
      </c>
      <c r="P1103" s="48">
        <f t="shared" si="1993"/>
        <v>260136</v>
      </c>
      <c r="Q1103" s="66"/>
      <c r="R1103" s="66">
        <f t="shared" si="1970"/>
        <v>0</v>
      </c>
      <c r="S1103" s="67">
        <f t="shared" si="1994"/>
        <v>197612</v>
      </c>
      <c r="T1103" s="66"/>
      <c r="U1103" s="66">
        <f t="shared" si="1937"/>
        <v>0</v>
      </c>
      <c r="V1103" s="67">
        <f t="shared" si="1940"/>
        <v>133035.6</v>
      </c>
      <c r="X1103" s="69">
        <f t="shared" si="2016"/>
        <v>0</v>
      </c>
      <c r="Y1103" s="67">
        <f t="shared" si="1941"/>
        <v>6245</v>
      </c>
      <c r="Z1103" s="66"/>
      <c r="AA1103" s="68">
        <f t="shared" si="1926"/>
        <v>0</v>
      </c>
      <c r="AB1103" s="67">
        <f t="shared" si="1942"/>
        <v>17897</v>
      </c>
      <c r="AC1103" s="66"/>
      <c r="AD1103" s="66">
        <f t="shared" si="1927"/>
        <v>0</v>
      </c>
      <c r="AE1103" s="67">
        <f t="shared" si="1943"/>
        <v>3738</v>
      </c>
      <c r="AF1103" s="66"/>
      <c r="AG1103" s="78">
        <f t="shared" si="1928"/>
        <v>0</v>
      </c>
      <c r="AH1103" s="79">
        <f t="shared" si="1944"/>
        <v>4534.5</v>
      </c>
      <c r="AI1103" s="66"/>
      <c r="AJ1103" s="68">
        <f t="shared" si="1977"/>
        <v>0</v>
      </c>
      <c r="AK1103" s="67">
        <f t="shared" si="1945"/>
        <v>22013</v>
      </c>
      <c r="AL1103" s="66"/>
      <c r="AM1103" s="68">
        <f t="shared" si="1929"/>
        <v>0</v>
      </c>
      <c r="AN1103" s="67">
        <f t="shared" si="1946"/>
        <v>8763.02</v>
      </c>
      <c r="AO1103" s="66"/>
      <c r="AP1103" s="68">
        <f t="shared" si="2017"/>
        <v>0</v>
      </c>
      <c r="AQ1103" s="67">
        <f t="shared" si="1947"/>
        <v>80645</v>
      </c>
      <c r="AR1103" s="66"/>
      <c r="AS1103" s="68">
        <f t="shared" si="1951"/>
        <v>0</v>
      </c>
      <c r="AT1103" s="67">
        <f t="shared" si="1948"/>
        <v>2020</v>
      </c>
      <c r="AU1103" s="66"/>
      <c r="AV1103" s="66">
        <f t="shared" si="2022"/>
        <v>0</v>
      </c>
      <c r="AW1103" s="42">
        <f t="shared" si="1988"/>
        <v>6899.0400000000018</v>
      </c>
      <c r="AX1103" s="66"/>
      <c r="AY1103" s="66">
        <f t="shared" si="1995"/>
        <v>0</v>
      </c>
      <c r="AZ1103" s="67">
        <f t="shared" si="2014"/>
        <v>1152.0999999999999</v>
      </c>
      <c r="BA1103" s="66"/>
      <c r="BB1103" s="68">
        <f t="shared" si="2015"/>
        <v>0</v>
      </c>
      <c r="BC1103" s="67">
        <f t="shared" si="2023"/>
        <v>271.33999999999986</v>
      </c>
      <c r="BD1103" s="66"/>
      <c r="BE1103" s="68">
        <f t="shared" si="2012"/>
        <v>0</v>
      </c>
      <c r="BF1103" s="67">
        <f t="shared" si="2013"/>
        <v>3747.0200000000018</v>
      </c>
      <c r="BG1103" s="66"/>
      <c r="BH1103" s="68">
        <f t="shared" si="1996"/>
        <v>0</v>
      </c>
      <c r="BI1103" s="67">
        <f t="shared" si="1979"/>
        <v>24051.499999999982</v>
      </c>
      <c r="BJ1103" s="66"/>
      <c r="BK1103" s="68">
        <f t="shared" si="1952"/>
        <v>0</v>
      </c>
      <c r="BL1103" s="67">
        <f t="shared" si="2024"/>
        <v>3462.6000000000004</v>
      </c>
      <c r="BM1103" s="66"/>
      <c r="BN1103" s="68">
        <f t="shared" si="2025"/>
        <v>0</v>
      </c>
      <c r="BO1103" s="67">
        <f t="shared" si="2026"/>
        <v>2419.9000000000019</v>
      </c>
      <c r="BP1103" s="66"/>
      <c r="BQ1103" s="68">
        <f t="shared" si="2040"/>
        <v>302.39999999999998</v>
      </c>
      <c r="BR1103" s="67">
        <f t="shared" si="2041"/>
        <v>122698.65</v>
      </c>
      <c r="BS1103" s="66"/>
      <c r="BT1103" s="66">
        <f t="shared" si="2018"/>
        <v>40</v>
      </c>
      <c r="BU1103" s="67">
        <f t="shared" si="2042"/>
        <v>140207</v>
      </c>
      <c r="BV1103" s="66"/>
      <c r="BW1103" s="66">
        <f t="shared" si="2019"/>
        <v>40</v>
      </c>
      <c r="BX1103" s="67">
        <f t="shared" si="2043"/>
        <v>183618</v>
      </c>
      <c r="BY1103" s="66"/>
      <c r="BZ1103" s="66">
        <f t="shared" si="2020"/>
        <v>40</v>
      </c>
      <c r="CA1103" s="67">
        <f t="shared" si="2044"/>
        <v>135687</v>
      </c>
      <c r="CB1103" s="66"/>
      <c r="CC1103" s="66">
        <f t="shared" si="1998"/>
        <v>0</v>
      </c>
      <c r="CD1103" s="67">
        <f t="shared" si="1973"/>
        <v>36436.39</v>
      </c>
      <c r="CE1103" s="66"/>
      <c r="CF1103" s="66">
        <f t="shared" si="1975"/>
        <v>0</v>
      </c>
      <c r="CG1103" s="67">
        <f t="shared" si="2027"/>
        <v>3663.6999999999994</v>
      </c>
      <c r="CH1103" s="66"/>
      <c r="CI1103" s="66">
        <f t="shared" si="1953"/>
        <v>0</v>
      </c>
      <c r="CJ1103" s="67">
        <f t="shared" si="2045"/>
        <v>6757.8</v>
      </c>
      <c r="CK1103" s="66"/>
      <c r="CL1103" s="68">
        <f t="shared" si="1986"/>
        <v>0</v>
      </c>
      <c r="CM1103" s="79">
        <f t="shared" si="2028"/>
        <v>4847.4799999999996</v>
      </c>
      <c r="CN1103" s="66"/>
      <c r="CO1103" s="68">
        <f t="shared" si="1999"/>
        <v>0</v>
      </c>
      <c r="CP1103" s="79">
        <f t="shared" si="2029"/>
        <v>3955</v>
      </c>
      <c r="CQ1103" s="66"/>
      <c r="CR1103" s="68">
        <f t="shared" si="2000"/>
        <v>0</v>
      </c>
      <c r="CS1103" s="79">
        <f t="shared" si="1987"/>
        <v>5186</v>
      </c>
      <c r="CT1103" s="66"/>
      <c r="CU1103" s="68">
        <f t="shared" si="2001"/>
        <v>0</v>
      </c>
      <c r="CV1103" s="79">
        <f t="shared" si="2030"/>
        <v>6929</v>
      </c>
      <c r="CW1103" s="66"/>
      <c r="CX1103" s="66">
        <f t="shared" si="2002"/>
        <v>0</v>
      </c>
      <c r="CY1103" s="40">
        <f t="shared" si="1976"/>
        <v>176.95999999999822</v>
      </c>
      <c r="CZ1103" s="65"/>
      <c r="DA1103" s="66">
        <f t="shared" si="2003"/>
        <v>0</v>
      </c>
      <c r="DB1103" s="67">
        <f t="shared" si="2046"/>
        <v>43240</v>
      </c>
      <c r="DC1103" s="66"/>
      <c r="DD1103" s="66">
        <f t="shared" si="2004"/>
        <v>0</v>
      </c>
      <c r="DE1103" s="67">
        <f t="shared" si="2047"/>
        <v>90011</v>
      </c>
      <c r="DF1103" s="66"/>
      <c r="DG1103" s="69">
        <f t="shared" si="2005"/>
        <v>20</v>
      </c>
      <c r="DH1103" s="67">
        <f t="shared" si="1974"/>
        <v>439635</v>
      </c>
      <c r="DI1103" s="66"/>
      <c r="DJ1103" s="66">
        <f t="shared" si="2006"/>
        <v>0</v>
      </c>
      <c r="DK1103" s="67">
        <f t="shared" si="2031"/>
        <v>3768</v>
      </c>
      <c r="DM1103" s="206">
        <f t="shared" si="1961"/>
        <v>0</v>
      </c>
      <c r="DN1103" s="25">
        <f t="shared" si="2021"/>
        <v>0</v>
      </c>
      <c r="DO1103" s="5"/>
      <c r="DP1103" s="43">
        <f t="shared" si="1962"/>
        <v>0</v>
      </c>
      <c r="DQ1103" s="27">
        <f t="shared" si="2032"/>
        <v>6819.5</v>
      </c>
      <c r="DR1103" s="5"/>
      <c r="DS1103" s="43">
        <f t="shared" si="1963"/>
        <v>0</v>
      </c>
      <c r="DT1103" s="27">
        <f t="shared" si="2033"/>
        <v>4846</v>
      </c>
      <c r="DU1103" s="5"/>
      <c r="DV1103" s="43">
        <f t="shared" si="2007"/>
        <v>0</v>
      </c>
      <c r="DW1103" s="27">
        <f t="shared" si="2034"/>
        <v>4835</v>
      </c>
      <c r="DX1103" s="5"/>
      <c r="DY1103" s="22">
        <f t="shared" si="2008"/>
        <v>0</v>
      </c>
      <c r="DZ1103" s="25">
        <f t="shared" si="2035"/>
        <v>523</v>
      </c>
      <c r="EA1103" s="22"/>
      <c r="EB1103" s="22">
        <f t="shared" si="2009"/>
        <v>0</v>
      </c>
      <c r="EC1103" s="28">
        <f t="shared" si="2036"/>
        <v>369</v>
      </c>
      <c r="ED1103" s="5"/>
      <c r="EE1103" s="43">
        <f t="shared" si="2010"/>
        <v>0</v>
      </c>
      <c r="EF1103" s="27">
        <f t="shared" si="2037"/>
        <v>4769</v>
      </c>
      <c r="EG1103" s="66"/>
      <c r="EH1103" s="66">
        <f t="shared" si="2011"/>
        <v>0</v>
      </c>
      <c r="EI1103" s="67">
        <f t="shared" si="2038"/>
        <v>22617</v>
      </c>
      <c r="EJ1103" s="66"/>
      <c r="EK1103" s="66">
        <f t="shared" si="1930"/>
        <v>0</v>
      </c>
      <c r="EL1103" s="67">
        <f t="shared" si="2039"/>
        <v>21247</v>
      </c>
      <c r="EM1103" s="110">
        <f t="shared" si="1931"/>
        <v>294734.70790376008</v>
      </c>
    </row>
    <row r="1104" spans="1:143" ht="11.25" customHeight="1" x14ac:dyDescent="0.25">
      <c r="A1104" s="11">
        <v>46186</v>
      </c>
      <c r="B1104" s="187"/>
      <c r="C1104" s="181">
        <v>8005000150</v>
      </c>
      <c r="D1104" s="111" t="s">
        <v>182</v>
      </c>
      <c r="E1104" s="138">
        <v>80</v>
      </c>
      <c r="F1104" s="139">
        <v>0.5</v>
      </c>
      <c r="G1104" s="85">
        <v>191516187962</v>
      </c>
      <c r="H1104" s="66"/>
      <c r="I1104" s="41">
        <f t="shared" si="1989"/>
        <v>0</v>
      </c>
      <c r="J1104" s="48">
        <f t="shared" si="1990"/>
        <v>266093</v>
      </c>
      <c r="K1104" s="66"/>
      <c r="L1104" s="41">
        <f t="shared" si="1991"/>
        <v>0</v>
      </c>
      <c r="M1104" s="48">
        <f t="shared" si="2048"/>
        <v>124000</v>
      </c>
      <c r="N1104" s="66"/>
      <c r="O1104" s="41">
        <f t="shared" si="1992"/>
        <v>0</v>
      </c>
      <c r="P1104" s="48">
        <f t="shared" si="1993"/>
        <v>260136</v>
      </c>
      <c r="Q1104" s="66"/>
      <c r="R1104" s="66">
        <f t="shared" si="1970"/>
        <v>0</v>
      </c>
      <c r="S1104" s="67">
        <f t="shared" si="1994"/>
        <v>197612</v>
      </c>
      <c r="T1104" s="66"/>
      <c r="U1104" s="66">
        <f t="shared" si="1937"/>
        <v>0</v>
      </c>
      <c r="V1104" s="67">
        <f t="shared" si="1940"/>
        <v>133035.6</v>
      </c>
      <c r="X1104" s="69">
        <f t="shared" si="2016"/>
        <v>0</v>
      </c>
      <c r="Y1104" s="67">
        <f t="shared" si="1941"/>
        <v>6245</v>
      </c>
      <c r="Z1104" s="66"/>
      <c r="AA1104" s="68">
        <f t="shared" si="1926"/>
        <v>0</v>
      </c>
      <c r="AB1104" s="67">
        <f t="shared" si="1942"/>
        <v>17897</v>
      </c>
      <c r="AC1104" s="66"/>
      <c r="AD1104" s="66">
        <f t="shared" si="1927"/>
        <v>0</v>
      </c>
      <c r="AE1104" s="67">
        <f t="shared" si="1943"/>
        <v>3738</v>
      </c>
      <c r="AF1104" s="66"/>
      <c r="AG1104" s="78">
        <f t="shared" si="1928"/>
        <v>0</v>
      </c>
      <c r="AH1104" s="79">
        <f t="shared" si="1944"/>
        <v>4534.5</v>
      </c>
      <c r="AI1104" s="66"/>
      <c r="AJ1104" s="68">
        <f t="shared" si="1977"/>
        <v>0</v>
      </c>
      <c r="AK1104" s="67">
        <f t="shared" si="1945"/>
        <v>22013</v>
      </c>
      <c r="AL1104" s="66"/>
      <c r="AM1104" s="68">
        <f t="shared" si="1929"/>
        <v>0</v>
      </c>
      <c r="AN1104" s="67">
        <f t="shared" si="1946"/>
        <v>8763.02</v>
      </c>
      <c r="AO1104" s="66"/>
      <c r="AP1104" s="68">
        <f t="shared" si="2017"/>
        <v>0</v>
      </c>
      <c r="AQ1104" s="67">
        <f t="shared" si="1947"/>
        <v>80645</v>
      </c>
      <c r="AR1104" s="66"/>
      <c r="AS1104" s="68">
        <f t="shared" si="1951"/>
        <v>0</v>
      </c>
      <c r="AT1104" s="67">
        <f t="shared" si="1948"/>
        <v>2020</v>
      </c>
      <c r="AU1104" s="66"/>
      <c r="AV1104" s="66">
        <f t="shared" si="2022"/>
        <v>0</v>
      </c>
      <c r="AW1104" s="42">
        <f t="shared" si="1988"/>
        <v>6899.0400000000018</v>
      </c>
      <c r="AX1104" s="66"/>
      <c r="AY1104" s="66">
        <f t="shared" si="1995"/>
        <v>0</v>
      </c>
      <c r="AZ1104" s="67">
        <f t="shared" si="2014"/>
        <v>1152.0999999999999</v>
      </c>
      <c r="BA1104" s="66"/>
      <c r="BB1104" s="68">
        <f t="shared" si="2015"/>
        <v>0</v>
      </c>
      <c r="BC1104" s="67">
        <f t="shared" si="2023"/>
        <v>271.33999999999986</v>
      </c>
      <c r="BD1104" s="66"/>
      <c r="BE1104" s="68">
        <f t="shared" si="2012"/>
        <v>0</v>
      </c>
      <c r="BF1104" s="67">
        <f t="shared" si="2013"/>
        <v>3747.0200000000018</v>
      </c>
      <c r="BG1104" s="66"/>
      <c r="BH1104" s="68">
        <f t="shared" si="1996"/>
        <v>0</v>
      </c>
      <c r="BI1104" s="67">
        <f t="shared" si="1979"/>
        <v>24051.499999999982</v>
      </c>
      <c r="BJ1104" s="66"/>
      <c r="BK1104" s="68">
        <f t="shared" si="1952"/>
        <v>0</v>
      </c>
      <c r="BL1104" s="67">
        <f t="shared" si="2024"/>
        <v>3462.6000000000004</v>
      </c>
      <c r="BM1104" s="66"/>
      <c r="BN1104" s="68">
        <f t="shared" si="2025"/>
        <v>0</v>
      </c>
      <c r="BO1104" s="67">
        <f t="shared" si="2026"/>
        <v>2419.9000000000019</v>
      </c>
      <c r="BP1104" s="66"/>
      <c r="BQ1104" s="68">
        <f t="shared" si="2040"/>
        <v>0</v>
      </c>
      <c r="BR1104" s="67">
        <f t="shared" si="2041"/>
        <v>122698.65</v>
      </c>
      <c r="BS1104" s="66"/>
      <c r="BT1104" s="66">
        <f t="shared" si="2018"/>
        <v>0</v>
      </c>
      <c r="BU1104" s="67">
        <f t="shared" si="2042"/>
        <v>140207</v>
      </c>
      <c r="BV1104" s="66"/>
      <c r="BW1104" s="66">
        <f t="shared" si="2019"/>
        <v>0</v>
      </c>
      <c r="BX1104" s="67">
        <f t="shared" si="2043"/>
        <v>183618</v>
      </c>
      <c r="BY1104" s="66"/>
      <c r="BZ1104" s="66">
        <f t="shared" si="2020"/>
        <v>0</v>
      </c>
      <c r="CA1104" s="67">
        <f t="shared" si="2044"/>
        <v>135687</v>
      </c>
      <c r="CB1104" s="66"/>
      <c r="CC1104" s="66">
        <f t="shared" si="1998"/>
        <v>52</v>
      </c>
      <c r="CD1104" s="67">
        <f t="shared" si="1973"/>
        <v>36384.39</v>
      </c>
      <c r="CE1104" s="66"/>
      <c r="CF1104" s="66">
        <f t="shared" si="1975"/>
        <v>0</v>
      </c>
      <c r="CG1104" s="67">
        <f t="shared" si="2027"/>
        <v>3663.6999999999994</v>
      </c>
      <c r="CH1104" s="66"/>
      <c r="CI1104" s="66">
        <f t="shared" si="1953"/>
        <v>0</v>
      </c>
      <c r="CJ1104" s="67">
        <f t="shared" si="2045"/>
        <v>6757.8</v>
      </c>
      <c r="CK1104" s="66"/>
      <c r="CL1104" s="68">
        <f t="shared" si="1986"/>
        <v>0</v>
      </c>
      <c r="CM1104" s="79">
        <f t="shared" si="2028"/>
        <v>4847.4799999999996</v>
      </c>
      <c r="CN1104" s="66"/>
      <c r="CO1104" s="68">
        <f t="shared" si="1999"/>
        <v>0</v>
      </c>
      <c r="CP1104" s="79">
        <f t="shared" si="2029"/>
        <v>3955</v>
      </c>
      <c r="CQ1104" s="66"/>
      <c r="CR1104" s="68">
        <f t="shared" si="2000"/>
        <v>0</v>
      </c>
      <c r="CS1104" s="79">
        <f t="shared" si="1987"/>
        <v>5186</v>
      </c>
      <c r="CT1104" s="66"/>
      <c r="CU1104" s="68">
        <f t="shared" si="2001"/>
        <v>0</v>
      </c>
      <c r="CV1104" s="79">
        <f t="shared" si="2030"/>
        <v>6929</v>
      </c>
      <c r="CW1104" s="66"/>
      <c r="CX1104" s="66">
        <f t="shared" si="2002"/>
        <v>0</v>
      </c>
      <c r="CY1104" s="40">
        <f t="shared" si="1976"/>
        <v>176.95999999999822</v>
      </c>
      <c r="CZ1104" s="65"/>
      <c r="DA1104" s="66">
        <f t="shared" si="2003"/>
        <v>160</v>
      </c>
      <c r="DB1104" s="67">
        <f t="shared" si="2046"/>
        <v>43080</v>
      </c>
      <c r="DC1104" s="66"/>
      <c r="DD1104" s="66">
        <f t="shared" si="2004"/>
        <v>160</v>
      </c>
      <c r="DE1104" s="67">
        <f t="shared" si="2047"/>
        <v>89851</v>
      </c>
      <c r="DF1104" s="66"/>
      <c r="DG1104" s="69">
        <f t="shared" si="2005"/>
        <v>0</v>
      </c>
      <c r="DH1104" s="67">
        <f t="shared" si="1974"/>
        <v>439635</v>
      </c>
      <c r="DI1104" s="66"/>
      <c r="DJ1104" s="66">
        <f t="shared" si="2006"/>
        <v>0</v>
      </c>
      <c r="DK1104" s="67">
        <f t="shared" si="2031"/>
        <v>3768</v>
      </c>
      <c r="DM1104" s="206">
        <f t="shared" si="1961"/>
        <v>0</v>
      </c>
      <c r="DN1104" s="25">
        <f t="shared" si="2021"/>
        <v>0</v>
      </c>
      <c r="DO1104" s="5"/>
      <c r="DP1104" s="43">
        <f t="shared" si="1962"/>
        <v>0</v>
      </c>
      <c r="DQ1104" s="27">
        <f t="shared" si="2032"/>
        <v>6819.5</v>
      </c>
      <c r="DR1104" s="5"/>
      <c r="DS1104" s="43">
        <f t="shared" si="1963"/>
        <v>0</v>
      </c>
      <c r="DT1104" s="27">
        <f t="shared" si="2033"/>
        <v>4846</v>
      </c>
      <c r="DU1104" s="5"/>
      <c r="DV1104" s="43">
        <f t="shared" si="2007"/>
        <v>0</v>
      </c>
      <c r="DW1104" s="27">
        <f t="shared" si="2034"/>
        <v>4835</v>
      </c>
      <c r="DX1104" s="5"/>
      <c r="DY1104" s="22">
        <f t="shared" si="2008"/>
        <v>0</v>
      </c>
      <c r="DZ1104" s="25">
        <f t="shared" si="2035"/>
        <v>523</v>
      </c>
      <c r="EA1104" s="22"/>
      <c r="EB1104" s="22">
        <f t="shared" si="2009"/>
        <v>0</v>
      </c>
      <c r="EC1104" s="28">
        <f t="shared" si="2036"/>
        <v>369</v>
      </c>
      <c r="ED1104" s="5"/>
      <c r="EE1104" s="43">
        <f t="shared" si="2010"/>
        <v>0</v>
      </c>
      <c r="EF1104" s="27">
        <f t="shared" si="2037"/>
        <v>4769</v>
      </c>
      <c r="EG1104" s="66"/>
      <c r="EH1104" s="66">
        <f t="shared" si="2011"/>
        <v>0</v>
      </c>
      <c r="EI1104" s="67">
        <f t="shared" si="2038"/>
        <v>22617</v>
      </c>
      <c r="EJ1104" s="66"/>
      <c r="EK1104" s="66">
        <f t="shared" si="1930"/>
        <v>0</v>
      </c>
      <c r="EL1104" s="67">
        <f t="shared" si="2039"/>
        <v>21247</v>
      </c>
      <c r="EM1104" s="110">
        <f t="shared" si="1931"/>
        <v>294289.86118376011</v>
      </c>
    </row>
    <row r="1105" spans="1:143" s="36" customFormat="1" ht="11.25" customHeight="1" x14ac:dyDescent="0.25">
      <c r="A1105" s="11">
        <v>46186</v>
      </c>
      <c r="B1105" s="11"/>
      <c r="C1105" s="176">
        <v>8005000906</v>
      </c>
      <c r="D1105" s="17" t="s">
        <v>41</v>
      </c>
      <c r="E1105" s="18">
        <v>480</v>
      </c>
      <c r="F1105" s="19">
        <v>2</v>
      </c>
      <c r="G1105" s="20">
        <v>191516078857</v>
      </c>
      <c r="H1105" s="66"/>
      <c r="I1105" s="41">
        <f t="shared" si="1989"/>
        <v>0</v>
      </c>
      <c r="J1105" s="48">
        <f t="shared" si="1990"/>
        <v>266093</v>
      </c>
      <c r="K1105" s="66"/>
      <c r="L1105" s="41">
        <f t="shared" si="1991"/>
        <v>0</v>
      </c>
      <c r="M1105" s="48">
        <f t="shared" si="2048"/>
        <v>124000</v>
      </c>
      <c r="N1105" s="66"/>
      <c r="O1105" s="41">
        <f t="shared" si="1992"/>
        <v>0</v>
      </c>
      <c r="P1105" s="48">
        <f t="shared" si="1993"/>
        <v>260136</v>
      </c>
      <c r="Q1105" s="66"/>
      <c r="R1105" s="66">
        <v>0</v>
      </c>
      <c r="S1105" s="67">
        <f t="shared" si="1994"/>
        <v>197612</v>
      </c>
      <c r="T1105" s="66"/>
      <c r="U1105" s="66">
        <f t="shared" si="1937"/>
        <v>0</v>
      </c>
      <c r="V1105" s="67">
        <f t="shared" si="1940"/>
        <v>133035.6</v>
      </c>
      <c r="W1105" s="136"/>
      <c r="X1105" s="69">
        <f t="shared" si="2016"/>
        <v>0</v>
      </c>
      <c r="Y1105" s="67">
        <f t="shared" si="1941"/>
        <v>6245</v>
      </c>
      <c r="Z1105" s="66"/>
      <c r="AA1105" s="68">
        <f t="shared" si="1926"/>
        <v>0</v>
      </c>
      <c r="AB1105" s="67">
        <f t="shared" si="1942"/>
        <v>17897</v>
      </c>
      <c r="AC1105" s="66"/>
      <c r="AD1105" s="66">
        <f t="shared" si="1927"/>
        <v>0</v>
      </c>
      <c r="AE1105" s="67">
        <f t="shared" si="1943"/>
        <v>3738</v>
      </c>
      <c r="AF1105" s="66"/>
      <c r="AG1105" s="78">
        <f t="shared" si="1928"/>
        <v>0</v>
      </c>
      <c r="AH1105" s="79">
        <f t="shared" si="1944"/>
        <v>4534.5</v>
      </c>
      <c r="AI1105" s="66"/>
      <c r="AJ1105" s="68">
        <f t="shared" si="1977"/>
        <v>0</v>
      </c>
      <c r="AK1105" s="67">
        <f t="shared" si="1945"/>
        <v>22013</v>
      </c>
      <c r="AL1105" s="66"/>
      <c r="AM1105" s="68">
        <f t="shared" si="1929"/>
        <v>0</v>
      </c>
      <c r="AN1105" s="67">
        <f t="shared" si="1946"/>
        <v>8763.02</v>
      </c>
      <c r="AO1105" s="66"/>
      <c r="AP1105" s="68">
        <f t="shared" si="2017"/>
        <v>0</v>
      </c>
      <c r="AQ1105" s="67">
        <f t="shared" si="1947"/>
        <v>80645</v>
      </c>
      <c r="AR1105" s="66"/>
      <c r="AS1105" s="68">
        <f t="shared" si="1951"/>
        <v>0</v>
      </c>
      <c r="AT1105" s="67">
        <f t="shared" si="1948"/>
        <v>2020</v>
      </c>
      <c r="AU1105" s="66"/>
      <c r="AV1105" s="66">
        <f t="shared" si="2022"/>
        <v>1017.6</v>
      </c>
      <c r="AW1105" s="42">
        <f t="shared" si="1988"/>
        <v>5881.4400000000014</v>
      </c>
      <c r="AX1105" s="66"/>
      <c r="AY1105" s="66">
        <f t="shared" si="1995"/>
        <v>0</v>
      </c>
      <c r="AZ1105" s="67">
        <f t="shared" si="2014"/>
        <v>1152.0999999999999</v>
      </c>
      <c r="BA1105" s="66"/>
      <c r="BB1105" s="68">
        <f t="shared" si="2015"/>
        <v>0</v>
      </c>
      <c r="BC1105" s="67">
        <f t="shared" si="2023"/>
        <v>271.33999999999986</v>
      </c>
      <c r="BD1105" s="66"/>
      <c r="BE1105" s="68">
        <f t="shared" si="2012"/>
        <v>0</v>
      </c>
      <c r="BF1105" s="67">
        <f t="shared" si="2013"/>
        <v>3747.0200000000018</v>
      </c>
      <c r="BG1105" s="66"/>
      <c r="BH1105" s="68">
        <f t="shared" si="1996"/>
        <v>0</v>
      </c>
      <c r="BI1105" s="67">
        <f t="shared" si="1979"/>
        <v>24051.499999999982</v>
      </c>
      <c r="BJ1105" s="66"/>
      <c r="BK1105" s="68">
        <f t="shared" si="1952"/>
        <v>0</v>
      </c>
      <c r="BL1105" s="67">
        <f t="shared" si="2024"/>
        <v>3462.6000000000004</v>
      </c>
      <c r="BM1105" s="66"/>
      <c r="BN1105" s="68">
        <f t="shared" si="2025"/>
        <v>0</v>
      </c>
      <c r="BO1105" s="67">
        <f t="shared" si="2026"/>
        <v>2419.9000000000019</v>
      </c>
      <c r="BP1105" s="66"/>
      <c r="BQ1105" s="68">
        <f t="shared" si="2040"/>
        <v>0</v>
      </c>
      <c r="BR1105" s="67">
        <f t="shared" si="2041"/>
        <v>122698.65</v>
      </c>
      <c r="BS1105" s="66"/>
      <c r="BT1105" s="66">
        <f t="shared" si="2018"/>
        <v>960</v>
      </c>
      <c r="BU1105" s="67">
        <f t="shared" si="2042"/>
        <v>139247</v>
      </c>
      <c r="BV1105" s="66"/>
      <c r="BW1105" s="66">
        <f t="shared" si="2019"/>
        <v>960</v>
      </c>
      <c r="BX1105" s="67">
        <f t="shared" si="2043"/>
        <v>182658</v>
      </c>
      <c r="BY1105" s="66"/>
      <c r="BZ1105" s="66">
        <f t="shared" si="2020"/>
        <v>960</v>
      </c>
      <c r="CA1105" s="67">
        <f t="shared" si="2044"/>
        <v>134727</v>
      </c>
      <c r="CB1105" s="66"/>
      <c r="CC1105" s="66">
        <f t="shared" si="1998"/>
        <v>0</v>
      </c>
      <c r="CD1105" s="67">
        <f t="shared" si="1973"/>
        <v>36384.39</v>
      </c>
      <c r="CE1105" s="66"/>
      <c r="CF1105" s="66">
        <f t="shared" si="1975"/>
        <v>0</v>
      </c>
      <c r="CG1105" s="67">
        <f t="shared" si="2027"/>
        <v>3663.6999999999994</v>
      </c>
      <c r="CH1105" s="66"/>
      <c r="CI1105" s="66">
        <f t="shared" si="1953"/>
        <v>0</v>
      </c>
      <c r="CJ1105" s="67">
        <f t="shared" si="2045"/>
        <v>6757.8</v>
      </c>
      <c r="CK1105" s="66"/>
      <c r="CL1105" s="68">
        <f t="shared" si="1986"/>
        <v>0</v>
      </c>
      <c r="CM1105" s="79">
        <f t="shared" si="2028"/>
        <v>4847.4799999999996</v>
      </c>
      <c r="CN1105" s="66"/>
      <c r="CO1105" s="68">
        <f t="shared" si="1999"/>
        <v>0</v>
      </c>
      <c r="CP1105" s="79">
        <f t="shared" si="2029"/>
        <v>3955</v>
      </c>
      <c r="CQ1105" s="66"/>
      <c r="CR1105" s="68">
        <f t="shared" si="2000"/>
        <v>0</v>
      </c>
      <c r="CS1105" s="79">
        <f t="shared" si="1987"/>
        <v>5186</v>
      </c>
      <c r="CT1105" s="66"/>
      <c r="CU1105" s="68">
        <f t="shared" si="2001"/>
        <v>0</v>
      </c>
      <c r="CV1105" s="79">
        <f t="shared" si="2030"/>
        <v>6929</v>
      </c>
      <c r="CW1105" s="66"/>
      <c r="CX1105" s="66">
        <f t="shared" si="2002"/>
        <v>0</v>
      </c>
      <c r="CY1105" s="40">
        <f t="shared" si="1976"/>
        <v>176.95999999999822</v>
      </c>
      <c r="CZ1105" s="65"/>
      <c r="DA1105" s="66">
        <f t="shared" si="2003"/>
        <v>0</v>
      </c>
      <c r="DB1105" s="67">
        <f t="shared" si="2046"/>
        <v>43080</v>
      </c>
      <c r="DC1105" s="66"/>
      <c r="DD1105" s="66">
        <f t="shared" si="2004"/>
        <v>0</v>
      </c>
      <c r="DE1105" s="67">
        <f t="shared" si="2047"/>
        <v>89851</v>
      </c>
      <c r="DF1105" s="66"/>
      <c r="DG1105" s="69">
        <f t="shared" si="2005"/>
        <v>0</v>
      </c>
      <c r="DH1105" s="67">
        <f t="shared" si="1974"/>
        <v>439635</v>
      </c>
      <c r="DI1105" s="66"/>
      <c r="DJ1105" s="66">
        <f t="shared" si="2006"/>
        <v>0</v>
      </c>
      <c r="DK1105" s="67">
        <f t="shared" si="2031"/>
        <v>3768</v>
      </c>
      <c r="DL1105" s="210"/>
      <c r="DM1105" s="206">
        <f t="shared" si="1961"/>
        <v>0</v>
      </c>
      <c r="DN1105" s="25">
        <f t="shared" si="2021"/>
        <v>0</v>
      </c>
      <c r="DO1105" s="5"/>
      <c r="DP1105" s="43">
        <f t="shared" si="1962"/>
        <v>0</v>
      </c>
      <c r="DQ1105" s="27">
        <f t="shared" si="2032"/>
        <v>6819.5</v>
      </c>
      <c r="DR1105" s="5"/>
      <c r="DS1105" s="43">
        <f t="shared" si="1963"/>
        <v>0</v>
      </c>
      <c r="DT1105" s="27">
        <f t="shared" si="2033"/>
        <v>4846</v>
      </c>
      <c r="DU1105" s="5"/>
      <c r="DV1105" s="43">
        <f t="shared" si="2007"/>
        <v>0</v>
      </c>
      <c r="DW1105" s="27">
        <f t="shared" si="2034"/>
        <v>4835</v>
      </c>
      <c r="DX1105" s="5"/>
      <c r="DY1105" s="22">
        <f t="shared" si="2008"/>
        <v>0</v>
      </c>
      <c r="DZ1105" s="25">
        <f t="shared" si="2035"/>
        <v>523</v>
      </c>
      <c r="EA1105" s="22"/>
      <c r="EB1105" s="22">
        <f t="shared" si="2009"/>
        <v>0</v>
      </c>
      <c r="EC1105" s="28">
        <f t="shared" si="2036"/>
        <v>369</v>
      </c>
      <c r="ED1105" s="5"/>
      <c r="EE1105" s="43">
        <f t="shared" si="2010"/>
        <v>0</v>
      </c>
      <c r="EF1105" s="27">
        <f t="shared" si="2037"/>
        <v>4769</v>
      </c>
      <c r="EG1105" s="66"/>
      <c r="EH1105" s="66">
        <f t="shared" si="2011"/>
        <v>0</v>
      </c>
      <c r="EI1105" s="67">
        <f t="shared" si="2038"/>
        <v>22617</v>
      </c>
      <c r="EJ1105" s="66"/>
      <c r="EK1105" s="66">
        <f t="shared" si="1930"/>
        <v>0</v>
      </c>
      <c r="EL1105" s="67">
        <f t="shared" si="2039"/>
        <v>21247</v>
      </c>
      <c r="EM1105" s="110">
        <f t="shared" si="1931"/>
        <v>294172.37926376011</v>
      </c>
    </row>
    <row r="1106" spans="1:143" ht="11.25" customHeight="1" x14ac:dyDescent="0.25">
      <c r="A1106" s="11">
        <v>46186</v>
      </c>
      <c r="B1106" s="187"/>
      <c r="C1106" s="177">
        <v>8005002590</v>
      </c>
      <c r="D1106" s="147" t="s">
        <v>258</v>
      </c>
      <c r="E1106" s="148">
        <v>60</v>
      </c>
      <c r="F1106" s="149">
        <v>5</v>
      </c>
      <c r="G1106" s="148">
        <v>191516097810</v>
      </c>
      <c r="H1106" s="66"/>
      <c r="I1106" s="41">
        <f t="shared" si="1989"/>
        <v>0</v>
      </c>
      <c r="J1106" s="48">
        <f t="shared" si="1990"/>
        <v>266093</v>
      </c>
      <c r="K1106" s="66"/>
      <c r="L1106" s="41">
        <f t="shared" si="1991"/>
        <v>0</v>
      </c>
      <c r="M1106" s="48">
        <f t="shared" si="2048"/>
        <v>124000</v>
      </c>
      <c r="N1106" s="66"/>
      <c r="O1106" s="41">
        <f t="shared" si="1992"/>
        <v>0</v>
      </c>
      <c r="P1106" s="48">
        <f t="shared" si="1993"/>
        <v>260136</v>
      </c>
      <c r="Q1106" s="66"/>
      <c r="R1106" s="66">
        <f t="shared" ref="R1106:R1137" si="2049">IF(OR(D1106="CO17772-0ZM010",D1106="NPC6ASZDB-BK950C",D1106="NPC6ASZDB-BK550C",D1106="NPC6ASZDB-GN750C",D1106="NPC6ASZDB-WT035M",D1106="CO17772-0ZM002",D1106="CO17772-01M001",D1106="NPC6ASZDB-WT028M ",D1106="NPC6ASZDB-WT019M",D1106="CO17772-0CC050",D1106="NPC6ASZDB-WT018M",D1106="NPC6ASZDB-WT023M",D1106="NPC6ASZDB-WT024M",D1106="NPC6ASZDB-OR020M",D1106="NPC6ASZDB-RD006M",D1106="NPC6ASZDB-WT017M",D1106="NPC6ASZDB-GY750C",D1106="NPC6ASZDB-YL015M",D1106="NPC6ASZDB-WT016M",D1106="CO17772-0CM015",D1106="NPC6ASZDB-OR750C",D1106="NPC6ASZDB-BL013C",D1106="NPC6ASZDB-BL030C",D1106="NPC6ASZDB-GY009M",D1106="NPC6ASZDB-GY025C",D1106="NPC6ASZDB-RD020C",D1106="CO17772-08F004",D1106="CO17772-08F010",D1106="NPC6ASZDB-GY125C",D1106="CO17772-08C750",D1106="NPC06SZDB-YL002M",D1106="NPC6ASZDB-WT100M",D1106="NPC6ASZDB-RD008M",D1106="NPC6ASZDB-YL009M",D1106="NPC6ASZDB-VT010M",D1106="NPC6ASZDB-OR007M",D1106="NPC6ASZDB-VT007M",D1106="NPC6ASZDB-BK007M",D1106="NPC6ASZDB-GY350C",D1106="NPC6ASZDB-YL350C",D1106="NPC6ASZDB-OR350C",D1106="NPC6ASZDB-VT350C",D1106="NPC6ASZDB-BL350C",D1106="NPC6ASZDB-RD350C",D1106="NPC6ASZDB-VT003M",D1106="NPC6ASZDB-OR250C",D1106="NPC6ASZDB-VT250C",D1106="NPC6ASZDB-VT002M",D1106="NPC6ASZDB-VT050C",D1106="NPC6ASZDB-VT001M",D1106="NPC6ASZDB-VT150C",D1106="NPC6ASZDB-WT017C",D1106="NPC6ASZDB-RD030C",D1106="NPC6ASZDB-WT030C",D1106="NPC6ASZDB-OR020M",D1106="NPC6ASZDB-OR015M",D1106="CO17772-08C250",D1106="NPC6ASZDB-WT013M",D1106="NPC6ASZDB-BK175C",D1106="NPC6ASZDB-GY075C",D1106="NPC6ASZDB-BK075C",D1106="CO17772-07M001",D1106="CO17772-09M001",D1106="CO17772-0ZM001",D1106="CO17772-0MM001",D1106="CO17772-08F002",D1106="NPC6ASZDB-BK125C",D1106="NPC6ASZDB-GN250C",D1106="NPC6ASZDB-WT011M",D1106="NPC6ASZDB-WT014M",D1106="NPC6ASZDB-OR005M",D1106="NPC6ASZDB-GY006M",D1106="NPC6ASZDB-WT550C",D1106="NPC6ASZDB-WT650C",D1106="NPC6ASZDB-WT850C",D1106="NPC6ASZDB-WT950C",D1106="NPC6ASZDB-RD250C",D1106="NPC6ASZDB-BL012M",D1106="NPC6ASZDB-WT020C",D1106="NPC6ASZDB-BL008M",D1106="NPC6ASZDB-BL009M",D1106="NPC6ASZDB-WT022M",D1106="NPC6ASZDB-YL007M",D1106="NPC6ASZDB-BL007M",D1106="CO17772-0ZM008",D1106="CO17772-0ZM005",D1106="NPC6ASZDB-BK050C",D1106="NPC6ASZDB-BK025C",D1106="NPC6ASZDB-BL750C",D1106="NPC6ASZDB-OR010M",D1106="NPC6ASZDB-YL012M",D1106="NPC6ASZDB-YL020M",D1106="NPC6ASZDB-YL030M",D1106="NPC6ASZDB-RD050C",D1106="NPC6ASZDB-RD010M",D1106="NPC6ASZDB-GY450C",D1106="CO17772-0CM005",D1106="NPC6ASZDB-BL250C",D1106="NPC6ASZDB-GY050C",D1106="NPC6ASZDB-YL250C",D1106="CO17772-0CM007",D1106="NPC6ASZDB-YL008M",D1106="NPC6ASZDB-GY008M",D1106="NPC6ASZDB-BL050C",D1106="NPC6ASZDB-GY050C",D1106="NPC6ASZDB-WT450C",D1106="NPC6ASZDB-OR050C",D1106="CO17772-08M020",D1106="NPC6ASZDB-YL025C",D1106="NPC6ASZDB-BK250C",D1106="CO17772-0MC150",D1106="NPC6ASZDB-BK004M",D1106="NPC6ASZDB-YL006M",D1106="NPC6ASZDB-BL015M",D1106="NPC6ASZDB-BL020M",D1106="NPC6ASZDB-GN010M",D1106="NPC6ASZDB-GN015M",D1106="NPC6ASZDB-GY250C",D1106="NPC6ASZDB-BK030M",D1106="CO17772-08M010",D1106="CO17772-08M006",D1106="NPC6ASZDB-BK013M",D1106="NPC6ASZDB-OR150C",D1106="CO17772-08C050",D1106="CO17772-0CM007",D1106="CO17772-0CM010",D1106="CO17772-0CM003",D1106="CO17772-08C150",D1106="CO17772-08M007",D1106="CO17772-0MM005",D1106="CO17772-0MM015",D1106="CO17772-0CM002",D1106="CO17772-0CM001",D1106="CO17772-08M010",D1106="CO17772-08M001",D1106="CO17772-08M002",D1106="CO17772-08M003",D1106="CO17772-08M004",D1106="CO17772-08M015",D1106="CO17772-08M005",D1106="NPC6ASZDB-BK750C",D1106="NPC6ASZDB-RD007M",D1106="NPC6ASZDB-RD010M",D1106="NPC6ASZDB-GN025C",D1106="NPC6ASZDB-WT009M",D1106="NPC6ASZDB-OR004M",D1106="NPC6ASZDB-WT075C",D1106="NPC6ASZDB-WT175C",D1106="NPC6ASZDB-WT125C",D1106="NPC6ASZDB-WT225C",D1106="NPC6ASZDB-WT275C",D1106="NPC6ASZDB-GY015M",D1106="NPC6ASZDB-RD001M",D1106="NPC6ASZDB-RD005M",D1106="NPC6ASZDB-WT025C",D1106="NPC6ASZDB-YL001M",D1106="NPC6ASZDB-YL005M",D1106="NPC6ASZDB-BK150C",D1106="NPC6ASZDB-BL030M",D1106="NPC6ASZDB-YL050C",D1106="NPC6ASZDB-YL010M",D1106="NPC6ASZDB-OR010M",D1106="NPC6ASZDB-OR005M",D1106="NPC6ASZDB-RD150C",D1106="NPC6ASZDB-WT025M",D1106="NPC6ASZDB-WT150C",D1106="NPC6ASZDB-WT012M",D1106="NPC6ASZDB-WT250C",D1106="NPC6ASZDB-WT350C",D1106="NPC6ASZDB-YL002M",D1106="NPC6ASZDB-BL150C",D1106="NPC6ASZDB-WT015M",D1106="NPC6ASZDB-YL150C",D1106="NPC6ASZDB-YL003M",D1106="NPC6ASZDB-WT750C",D1106="NPC6ASZDB-GN050C",D1106="NPC6ASZDB-WT008M",D1106="NPC6ASZDB-GY150C",D1106="NPC6ASZDB-GN150C",D1106="NPC6ASZDB-OR001M",D1106="NPC6ASZDB-OR002M",D1106="NPC6ASZDB-OR003M",D1106="NPC6ASZDB-BK015M",D1106="NPC6ASZDB-WT030M",D1106="NPC6ASZDB-WT050C",D1106="NPC6ASZDB-GN001M",D1106="NPC6ASZDB-GN002M",D1106="NPC6ASZDB-GN003M",D1106="NPC6ASZDB-GN004M",D1106="NPC6ASZDB-GN005M",D1106="NPC6ASZDB-GN020M",D1106="NPC6ASZDB-GN030M",D1106="NPC6ASZDB-WT001M",D1106="NPC6ASZDB-WT002M",D1106="NPC6ASZDB-WT003M",D1106="NPC6ASZDB-WT004M",D1106="NPC6ASZDB-WT005M",D1106="NPC6ASZDB-WT006M",D1106="NPC6ASZDB-WT007M",D1106="NPC6ASZDB-WT010M",D1106="NPC6ASZDB-WT020M",D1106="NPC6ASZDB-RD002M",D1106="NPC6ASZDB-RD003M",D1106="NPC6ASZDB-RD020M",D1106="NPC6ASZDB-GY001M",D1106="NPC6ASZDB-GY002M",D1106="NPC6ASZDB-GY003M",D1106="NPC6ASZDB-GY004M",D1106="NPC6ASZDB-GY005M",D1106="NPC6ASZDB-GY010M",D1106="NPC6ASZDB-GY020M",D1106="NPC6ASZDB-GY025M",D1106="NPC6ASZDB-GY030M",D1106="NPC6ASZDB-BL001M",D1106="NPC6ASZDB-BL002M",D1106="NPC6ASZDB-BL003M",D1106="NPC6ASZDB-BL004M",D1106="NPC6ASZDB-BL005M",D1106="NPC6ASZDB-BL010M",D1106="NPC6ASZDB-BK001M",D1106="NPC6ASZDB-BK002M",D1106="NPC6ASZDB-BK003M",D1106="NPC6ASZDB-BK005M",D1106="NPC6ASZDB-BK010M",D1106="NPC6ASZDB-BK020M",D1106="NPC6ASZDB-GY007M",),E1106*2,0)</f>
        <v>0</v>
      </c>
      <c r="S1106" s="67">
        <f t="shared" si="1994"/>
        <v>197612</v>
      </c>
      <c r="T1106" s="66"/>
      <c r="U1106" s="66">
        <f t="shared" si="1937"/>
        <v>0</v>
      </c>
      <c r="V1106" s="67">
        <f t="shared" si="1940"/>
        <v>133035.6</v>
      </c>
      <c r="X1106" s="69">
        <f t="shared" si="2016"/>
        <v>0</v>
      </c>
      <c r="Y1106" s="67">
        <f t="shared" si="1941"/>
        <v>6245</v>
      </c>
      <c r="Z1106" s="66"/>
      <c r="AA1106" s="68">
        <f t="shared" si="1926"/>
        <v>0</v>
      </c>
      <c r="AB1106" s="67">
        <f t="shared" si="1942"/>
        <v>17897</v>
      </c>
      <c r="AC1106" s="66"/>
      <c r="AD1106" s="66">
        <f t="shared" si="1927"/>
        <v>0</v>
      </c>
      <c r="AE1106" s="67">
        <f t="shared" si="1943"/>
        <v>3738</v>
      </c>
      <c r="AF1106" s="66"/>
      <c r="AG1106" s="78">
        <f t="shared" si="1928"/>
        <v>0</v>
      </c>
      <c r="AH1106" s="79">
        <f t="shared" si="1944"/>
        <v>4534.5</v>
      </c>
      <c r="AI1106" s="66"/>
      <c r="AJ1106" s="68">
        <f t="shared" si="1977"/>
        <v>0</v>
      </c>
      <c r="AK1106" s="67">
        <f t="shared" si="1945"/>
        <v>22013</v>
      </c>
      <c r="AL1106" s="66"/>
      <c r="AM1106" s="68">
        <f t="shared" si="1929"/>
        <v>0</v>
      </c>
      <c r="AN1106" s="67">
        <f t="shared" si="1946"/>
        <v>8763.02</v>
      </c>
      <c r="AO1106" s="66"/>
      <c r="AP1106" s="68">
        <f t="shared" si="2017"/>
        <v>0</v>
      </c>
      <c r="AQ1106" s="67">
        <f t="shared" si="1947"/>
        <v>80645</v>
      </c>
      <c r="AR1106" s="66"/>
      <c r="AS1106" s="68">
        <f t="shared" si="1951"/>
        <v>0</v>
      </c>
      <c r="AT1106" s="67">
        <f t="shared" si="1948"/>
        <v>2020</v>
      </c>
      <c r="AU1106" s="66"/>
      <c r="AV1106" s="66">
        <f t="shared" si="2022"/>
        <v>0</v>
      </c>
      <c r="AW1106" s="42">
        <f t="shared" si="1988"/>
        <v>5881.4400000000014</v>
      </c>
      <c r="AX1106" s="66"/>
      <c r="AY1106" s="66">
        <f t="shared" si="1995"/>
        <v>0</v>
      </c>
      <c r="AZ1106" s="67">
        <f t="shared" si="2014"/>
        <v>1152.0999999999999</v>
      </c>
      <c r="BA1106" s="66"/>
      <c r="BB1106" s="68">
        <f t="shared" si="2015"/>
        <v>0</v>
      </c>
      <c r="BC1106" s="67">
        <f t="shared" si="2023"/>
        <v>271.33999999999986</v>
      </c>
      <c r="BD1106" s="66"/>
      <c r="BE1106" s="68">
        <f t="shared" si="2012"/>
        <v>0</v>
      </c>
      <c r="BF1106" s="67">
        <f t="shared" si="2013"/>
        <v>3747.0200000000018</v>
      </c>
      <c r="BG1106" s="66"/>
      <c r="BH1106" s="68">
        <f t="shared" si="1996"/>
        <v>0</v>
      </c>
      <c r="BI1106" s="67">
        <f t="shared" si="1979"/>
        <v>24051.499999999982</v>
      </c>
      <c r="BJ1106" s="66"/>
      <c r="BK1106" s="68">
        <f t="shared" si="1952"/>
        <v>0</v>
      </c>
      <c r="BL1106" s="67">
        <f t="shared" si="2024"/>
        <v>3462.6000000000004</v>
      </c>
      <c r="BM1106" s="66"/>
      <c r="BN1106" s="68">
        <f t="shared" si="2025"/>
        <v>0</v>
      </c>
      <c r="BO1106" s="67">
        <f t="shared" si="2026"/>
        <v>2419.9000000000019</v>
      </c>
      <c r="BP1106" s="66"/>
      <c r="BQ1106" s="68">
        <f t="shared" si="2040"/>
        <v>307.2</v>
      </c>
      <c r="BR1106" s="67">
        <f t="shared" si="2041"/>
        <v>122391.45</v>
      </c>
      <c r="BS1106" s="66"/>
      <c r="BT1106" s="66">
        <f t="shared" si="2018"/>
        <v>120</v>
      </c>
      <c r="BU1106" s="67">
        <f t="shared" si="2042"/>
        <v>139127</v>
      </c>
      <c r="BV1106" s="66"/>
      <c r="BW1106" s="66">
        <f t="shared" si="2019"/>
        <v>120</v>
      </c>
      <c r="BX1106" s="67">
        <f t="shared" si="2043"/>
        <v>182538</v>
      </c>
      <c r="BY1106" s="66"/>
      <c r="BZ1106" s="66">
        <f t="shared" si="2020"/>
        <v>120</v>
      </c>
      <c r="CA1106" s="67">
        <f t="shared" si="2044"/>
        <v>134607</v>
      </c>
      <c r="CB1106" s="66"/>
      <c r="CC1106" s="66">
        <f t="shared" si="1998"/>
        <v>0</v>
      </c>
      <c r="CD1106" s="67">
        <f t="shared" si="1973"/>
        <v>36384.39</v>
      </c>
      <c r="CE1106" s="66"/>
      <c r="CF1106" s="66">
        <f t="shared" si="1975"/>
        <v>0</v>
      </c>
      <c r="CG1106" s="67">
        <f t="shared" si="2027"/>
        <v>3663.6999999999994</v>
      </c>
      <c r="CH1106" s="66"/>
      <c r="CI1106" s="66">
        <f t="shared" si="1953"/>
        <v>0</v>
      </c>
      <c r="CJ1106" s="67">
        <f t="shared" si="2045"/>
        <v>6757.8</v>
      </c>
      <c r="CK1106" s="66"/>
      <c r="CL1106" s="68">
        <f t="shared" si="1986"/>
        <v>0</v>
      </c>
      <c r="CM1106" s="79">
        <f t="shared" si="2028"/>
        <v>4847.4799999999996</v>
      </c>
      <c r="CN1106" s="66"/>
      <c r="CO1106" s="68">
        <f t="shared" si="1999"/>
        <v>0</v>
      </c>
      <c r="CP1106" s="79">
        <f t="shared" si="2029"/>
        <v>3955</v>
      </c>
      <c r="CQ1106" s="66"/>
      <c r="CR1106" s="68">
        <f t="shared" si="2000"/>
        <v>0</v>
      </c>
      <c r="CS1106" s="79">
        <f t="shared" si="1987"/>
        <v>5186</v>
      </c>
      <c r="CT1106" s="66"/>
      <c r="CU1106" s="68">
        <f t="shared" si="2001"/>
        <v>0</v>
      </c>
      <c r="CV1106" s="79">
        <f t="shared" si="2030"/>
        <v>6929</v>
      </c>
      <c r="CW1106" s="66"/>
      <c r="CX1106" s="66">
        <f t="shared" si="2002"/>
        <v>0</v>
      </c>
      <c r="CY1106" s="40">
        <f t="shared" si="1976"/>
        <v>176.95999999999822</v>
      </c>
      <c r="CZ1106" s="65"/>
      <c r="DA1106" s="66">
        <f t="shared" si="2003"/>
        <v>0</v>
      </c>
      <c r="DB1106" s="67">
        <f t="shared" si="2046"/>
        <v>43080</v>
      </c>
      <c r="DC1106" s="66"/>
      <c r="DD1106" s="66">
        <f t="shared" si="2004"/>
        <v>0</v>
      </c>
      <c r="DE1106" s="67">
        <f t="shared" si="2047"/>
        <v>89851</v>
      </c>
      <c r="DF1106" s="66"/>
      <c r="DG1106" s="69">
        <f t="shared" si="2005"/>
        <v>60</v>
      </c>
      <c r="DH1106" s="67">
        <f t="shared" si="1974"/>
        <v>439575</v>
      </c>
      <c r="DI1106" s="66"/>
      <c r="DJ1106" s="66">
        <f t="shared" si="2006"/>
        <v>0</v>
      </c>
      <c r="DK1106" s="67">
        <f t="shared" si="2031"/>
        <v>3768</v>
      </c>
      <c r="DM1106" s="206">
        <f t="shared" si="1961"/>
        <v>0</v>
      </c>
      <c r="DN1106" s="25">
        <f t="shared" si="2021"/>
        <v>0</v>
      </c>
      <c r="DO1106" s="5"/>
      <c r="DP1106" s="43">
        <f t="shared" si="1962"/>
        <v>0</v>
      </c>
      <c r="DQ1106" s="27">
        <f t="shared" si="2032"/>
        <v>6819.5</v>
      </c>
      <c r="DR1106" s="5"/>
      <c r="DS1106" s="43">
        <f t="shared" si="1963"/>
        <v>0</v>
      </c>
      <c r="DT1106" s="27">
        <f t="shared" si="2033"/>
        <v>4846</v>
      </c>
      <c r="DU1106" s="5"/>
      <c r="DV1106" s="43">
        <f t="shared" si="2007"/>
        <v>0</v>
      </c>
      <c r="DW1106" s="27">
        <f t="shared" si="2034"/>
        <v>4835</v>
      </c>
      <c r="DX1106" s="5"/>
      <c r="DY1106" s="22">
        <f t="shared" si="2008"/>
        <v>0</v>
      </c>
      <c r="DZ1106" s="25">
        <f t="shared" si="2035"/>
        <v>523</v>
      </c>
      <c r="EA1106" s="22"/>
      <c r="EB1106" s="22">
        <f t="shared" si="2009"/>
        <v>0</v>
      </c>
      <c r="EC1106" s="28">
        <f t="shared" si="2036"/>
        <v>369</v>
      </c>
      <c r="ED1106" s="5"/>
      <c r="EE1106" s="43">
        <f t="shared" si="2010"/>
        <v>0</v>
      </c>
      <c r="EF1106" s="27">
        <f t="shared" si="2037"/>
        <v>4769</v>
      </c>
      <c r="EG1106" s="66"/>
      <c r="EH1106" s="66">
        <f t="shared" si="2011"/>
        <v>0</v>
      </c>
      <c r="EI1106" s="67">
        <f t="shared" si="2038"/>
        <v>22617</v>
      </c>
      <c r="EJ1106" s="66"/>
      <c r="EK1106" s="66">
        <f t="shared" si="1930"/>
        <v>0</v>
      </c>
      <c r="EL1106" s="67">
        <f t="shared" si="2039"/>
        <v>21247</v>
      </c>
      <c r="EM1106" s="110">
        <f t="shared" si="1931"/>
        <v>291303.40474376013</v>
      </c>
    </row>
    <row r="1107" spans="1:143" ht="13.2" x14ac:dyDescent="0.25">
      <c r="A1107" s="11">
        <v>46186</v>
      </c>
      <c r="B1107" s="187"/>
      <c r="C1107" s="176">
        <v>8005001737</v>
      </c>
      <c r="D1107" s="17" t="s">
        <v>39</v>
      </c>
      <c r="E1107" s="18">
        <v>60</v>
      </c>
      <c r="F1107" s="19">
        <v>10</v>
      </c>
      <c r="G1107" s="20">
        <v>191516052291</v>
      </c>
      <c r="H1107" s="66"/>
      <c r="I1107" s="41">
        <f t="shared" si="1989"/>
        <v>0</v>
      </c>
      <c r="J1107" s="48">
        <f t="shared" si="1990"/>
        <v>266093</v>
      </c>
      <c r="K1107" s="66"/>
      <c r="L1107" s="41">
        <f t="shared" si="1991"/>
        <v>0</v>
      </c>
      <c r="M1107" s="48">
        <f t="shared" si="2048"/>
        <v>124000</v>
      </c>
      <c r="N1107" s="66"/>
      <c r="O1107" s="41">
        <f t="shared" si="1992"/>
        <v>0</v>
      </c>
      <c r="P1107" s="48">
        <f t="shared" si="1993"/>
        <v>260136</v>
      </c>
      <c r="Q1107" s="66"/>
      <c r="R1107" s="66">
        <f t="shared" si="2049"/>
        <v>0</v>
      </c>
      <c r="S1107" s="67">
        <f t="shared" si="1994"/>
        <v>197612</v>
      </c>
      <c r="T1107" s="66"/>
      <c r="U1107" s="66">
        <f t="shared" si="1937"/>
        <v>0</v>
      </c>
      <c r="V1107" s="67">
        <f t="shared" si="1940"/>
        <v>133035.6</v>
      </c>
      <c r="X1107" s="69">
        <f t="shared" si="2016"/>
        <v>0</v>
      </c>
      <c r="Y1107" s="67">
        <f t="shared" si="1941"/>
        <v>6245</v>
      </c>
      <c r="Z1107" s="66"/>
      <c r="AA1107" s="68">
        <f t="shared" si="1926"/>
        <v>0</v>
      </c>
      <c r="AB1107" s="67">
        <f t="shared" si="1942"/>
        <v>17897</v>
      </c>
      <c r="AC1107" s="66"/>
      <c r="AD1107" s="66">
        <f t="shared" si="1927"/>
        <v>0</v>
      </c>
      <c r="AE1107" s="67">
        <f t="shared" si="1943"/>
        <v>3738</v>
      </c>
      <c r="AF1107" s="66"/>
      <c r="AG1107" s="78">
        <f t="shared" si="1928"/>
        <v>0</v>
      </c>
      <c r="AH1107" s="79">
        <f t="shared" si="1944"/>
        <v>4534.5</v>
      </c>
      <c r="AI1107" s="66"/>
      <c r="AJ1107" s="68">
        <f t="shared" si="1977"/>
        <v>0</v>
      </c>
      <c r="AK1107" s="67">
        <f t="shared" si="1945"/>
        <v>22013</v>
      </c>
      <c r="AL1107" s="66"/>
      <c r="AM1107" s="68">
        <f t="shared" si="1929"/>
        <v>0</v>
      </c>
      <c r="AN1107" s="67">
        <f t="shared" si="1946"/>
        <v>8763.02</v>
      </c>
      <c r="AO1107" s="66"/>
      <c r="AP1107" s="68">
        <f t="shared" si="2017"/>
        <v>0</v>
      </c>
      <c r="AQ1107" s="67">
        <f t="shared" si="1947"/>
        <v>80645</v>
      </c>
      <c r="AR1107" s="66"/>
      <c r="AS1107" s="68">
        <f t="shared" si="1951"/>
        <v>0</v>
      </c>
      <c r="AT1107" s="67">
        <f t="shared" si="1948"/>
        <v>2020</v>
      </c>
      <c r="AU1107" s="66"/>
      <c r="AV1107" s="66">
        <f t="shared" si="2022"/>
        <v>0</v>
      </c>
      <c r="AW1107" s="42">
        <f t="shared" si="1988"/>
        <v>5881.4400000000014</v>
      </c>
      <c r="AX1107" s="66"/>
      <c r="AY1107" s="66">
        <f t="shared" si="1995"/>
        <v>0</v>
      </c>
      <c r="AZ1107" s="67">
        <f t="shared" si="2014"/>
        <v>1152.0999999999999</v>
      </c>
      <c r="BA1107" s="66"/>
      <c r="BB1107" s="68">
        <f t="shared" si="2015"/>
        <v>0</v>
      </c>
      <c r="BC1107" s="67">
        <f t="shared" si="2023"/>
        <v>271.33999999999986</v>
      </c>
      <c r="BD1107" s="66"/>
      <c r="BE1107" s="68">
        <f t="shared" si="2012"/>
        <v>0</v>
      </c>
      <c r="BF1107" s="67">
        <f t="shared" si="2013"/>
        <v>3747.0200000000018</v>
      </c>
      <c r="BG1107" s="66"/>
      <c r="BH1107" s="68">
        <f t="shared" si="1996"/>
        <v>0</v>
      </c>
      <c r="BI1107" s="67">
        <f t="shared" si="1979"/>
        <v>24051.499999999982</v>
      </c>
      <c r="BJ1107" s="66"/>
      <c r="BK1107" s="68">
        <f t="shared" si="1952"/>
        <v>0</v>
      </c>
      <c r="BL1107" s="67">
        <f t="shared" si="2024"/>
        <v>3462.6000000000004</v>
      </c>
      <c r="BM1107" s="66"/>
      <c r="BN1107" s="68">
        <f t="shared" si="2025"/>
        <v>0</v>
      </c>
      <c r="BO1107" s="67">
        <f t="shared" si="2026"/>
        <v>2419.9000000000019</v>
      </c>
      <c r="BP1107" s="66"/>
      <c r="BQ1107" s="68">
        <f t="shared" si="2040"/>
        <v>607.19999999999993</v>
      </c>
      <c r="BR1107" s="67">
        <f t="shared" si="2041"/>
        <v>121784.25</v>
      </c>
      <c r="BS1107" s="66"/>
      <c r="BT1107" s="66">
        <f t="shared" si="2018"/>
        <v>120</v>
      </c>
      <c r="BU1107" s="67">
        <f t="shared" si="2042"/>
        <v>139007</v>
      </c>
      <c r="BV1107" s="66"/>
      <c r="BW1107" s="66">
        <f t="shared" si="2019"/>
        <v>120</v>
      </c>
      <c r="BX1107" s="67">
        <f t="shared" si="2043"/>
        <v>182418</v>
      </c>
      <c r="BY1107" s="66"/>
      <c r="BZ1107" s="66">
        <f t="shared" si="2020"/>
        <v>120</v>
      </c>
      <c r="CA1107" s="67">
        <f t="shared" si="2044"/>
        <v>134487</v>
      </c>
      <c r="CB1107" s="66"/>
      <c r="CC1107" s="66">
        <v>6078</v>
      </c>
      <c r="CD1107" s="67">
        <f t="shared" si="1973"/>
        <v>30306.39</v>
      </c>
      <c r="CE1107" s="66"/>
      <c r="CF1107" s="66">
        <f t="shared" si="1975"/>
        <v>0</v>
      </c>
      <c r="CG1107" s="67">
        <f t="shared" si="2027"/>
        <v>3663.6999999999994</v>
      </c>
      <c r="CH1107" s="66"/>
      <c r="CI1107" s="66">
        <f t="shared" si="1953"/>
        <v>0</v>
      </c>
      <c r="CJ1107" s="67">
        <f t="shared" si="2045"/>
        <v>6757.8</v>
      </c>
      <c r="CK1107" s="66"/>
      <c r="CL1107" s="68">
        <f t="shared" si="1986"/>
        <v>0</v>
      </c>
      <c r="CM1107" s="79">
        <f t="shared" si="2028"/>
        <v>4847.4799999999996</v>
      </c>
      <c r="CN1107" s="66"/>
      <c r="CO1107" s="68">
        <f t="shared" si="1999"/>
        <v>0</v>
      </c>
      <c r="CP1107" s="79">
        <f t="shared" si="2029"/>
        <v>3955</v>
      </c>
      <c r="CQ1107" s="66"/>
      <c r="CR1107" s="68">
        <f t="shared" si="2000"/>
        <v>0</v>
      </c>
      <c r="CS1107" s="79">
        <f t="shared" si="1987"/>
        <v>5186</v>
      </c>
      <c r="CT1107" s="66"/>
      <c r="CU1107" s="68">
        <f t="shared" si="2001"/>
        <v>0</v>
      </c>
      <c r="CV1107" s="79">
        <f t="shared" si="2030"/>
        <v>6929</v>
      </c>
      <c r="CW1107" s="66"/>
      <c r="CX1107" s="66">
        <f t="shared" si="2002"/>
        <v>0</v>
      </c>
      <c r="CY1107" s="40">
        <f t="shared" si="1976"/>
        <v>176.95999999999822</v>
      </c>
      <c r="CZ1107" s="65"/>
      <c r="DA1107" s="66">
        <f t="shared" si="2003"/>
        <v>0</v>
      </c>
      <c r="DB1107" s="67">
        <f t="shared" si="2046"/>
        <v>43080</v>
      </c>
      <c r="DC1107" s="66"/>
      <c r="DD1107" s="66">
        <f t="shared" si="2004"/>
        <v>0</v>
      </c>
      <c r="DE1107" s="67">
        <f t="shared" si="2047"/>
        <v>89851</v>
      </c>
      <c r="DF1107" s="66"/>
      <c r="DG1107" s="69">
        <f t="shared" si="2005"/>
        <v>0</v>
      </c>
      <c r="DH1107" s="67">
        <f t="shared" si="1974"/>
        <v>439575</v>
      </c>
      <c r="DI1107" s="66"/>
      <c r="DJ1107" s="66">
        <f t="shared" si="2006"/>
        <v>0</v>
      </c>
      <c r="DK1107" s="67">
        <f t="shared" si="2031"/>
        <v>3768</v>
      </c>
      <c r="DM1107" s="206">
        <f t="shared" si="1961"/>
        <v>0</v>
      </c>
      <c r="DN1107" s="25">
        <f t="shared" si="2021"/>
        <v>0</v>
      </c>
      <c r="DO1107" s="5"/>
      <c r="DP1107" s="43">
        <f t="shared" si="1962"/>
        <v>0</v>
      </c>
      <c r="DQ1107" s="27">
        <f t="shared" si="2032"/>
        <v>6819.5</v>
      </c>
      <c r="DR1107" s="5"/>
      <c r="DS1107" s="43">
        <f t="shared" si="1963"/>
        <v>0</v>
      </c>
      <c r="DT1107" s="27">
        <f t="shared" si="2033"/>
        <v>4846</v>
      </c>
      <c r="DU1107" s="5"/>
      <c r="DV1107" s="43">
        <f t="shared" si="2007"/>
        <v>0</v>
      </c>
      <c r="DW1107" s="27">
        <f t="shared" si="2034"/>
        <v>4835</v>
      </c>
      <c r="DX1107" s="5"/>
      <c r="DY1107" s="22">
        <f t="shared" si="2008"/>
        <v>0</v>
      </c>
      <c r="DZ1107" s="25">
        <f t="shared" si="2035"/>
        <v>523</v>
      </c>
      <c r="EA1107" s="22"/>
      <c r="EB1107" s="22">
        <f t="shared" si="2009"/>
        <v>0</v>
      </c>
      <c r="EC1107" s="28">
        <f t="shared" si="2036"/>
        <v>369</v>
      </c>
      <c r="ED1107" s="5"/>
      <c r="EE1107" s="43">
        <f t="shared" si="2010"/>
        <v>0</v>
      </c>
      <c r="EF1107" s="27">
        <f t="shared" si="2037"/>
        <v>4769</v>
      </c>
      <c r="EG1107" s="66"/>
      <c r="EH1107" s="66">
        <f t="shared" si="2011"/>
        <v>0</v>
      </c>
      <c r="EI1107" s="67">
        <f t="shared" si="2038"/>
        <v>22617</v>
      </c>
      <c r="EJ1107" s="66"/>
      <c r="EK1107" s="66">
        <f t="shared" si="1930"/>
        <v>0</v>
      </c>
      <c r="EL1107" s="67">
        <f t="shared" si="2039"/>
        <v>21247</v>
      </c>
      <c r="EM1107" s="110">
        <f t="shared" si="1931"/>
        <v>291199.46506376012</v>
      </c>
    </row>
    <row r="1108" spans="1:143" ht="11.25" customHeight="1" x14ac:dyDescent="0.25">
      <c r="A1108" s="11">
        <v>46186</v>
      </c>
      <c r="B1108" s="187"/>
      <c r="C1108" s="377">
        <v>8005001738</v>
      </c>
      <c r="D1108" s="17" t="s">
        <v>36</v>
      </c>
      <c r="E1108" s="18">
        <v>240</v>
      </c>
      <c r="F1108" s="19">
        <v>0.5</v>
      </c>
      <c r="G1108" s="20">
        <v>191516092051</v>
      </c>
      <c r="H1108" s="66"/>
      <c r="I1108" s="41">
        <f t="shared" si="1989"/>
        <v>0</v>
      </c>
      <c r="J1108" s="48">
        <f t="shared" si="1990"/>
        <v>266093</v>
      </c>
      <c r="K1108" s="66"/>
      <c r="L1108" s="41">
        <f t="shared" si="1991"/>
        <v>0</v>
      </c>
      <c r="M1108" s="48">
        <f t="shared" si="2048"/>
        <v>124000</v>
      </c>
      <c r="N1108" s="66"/>
      <c r="O1108" s="41">
        <f t="shared" si="1992"/>
        <v>0</v>
      </c>
      <c r="P1108" s="48">
        <f t="shared" si="1993"/>
        <v>260136</v>
      </c>
      <c r="Q1108" s="66"/>
      <c r="R1108" s="66">
        <f t="shared" si="2049"/>
        <v>0</v>
      </c>
      <c r="S1108" s="67">
        <f t="shared" si="1994"/>
        <v>197612</v>
      </c>
      <c r="T1108" s="66"/>
      <c r="U1108" s="66">
        <f t="shared" si="1937"/>
        <v>0</v>
      </c>
      <c r="V1108" s="67">
        <f t="shared" si="1940"/>
        <v>133035.6</v>
      </c>
      <c r="X1108" s="69">
        <f t="shared" si="2016"/>
        <v>0</v>
      </c>
      <c r="Y1108" s="67">
        <f t="shared" si="1941"/>
        <v>6245</v>
      </c>
      <c r="Z1108" s="66"/>
      <c r="AA1108" s="68">
        <f t="shared" si="1926"/>
        <v>0</v>
      </c>
      <c r="AB1108" s="67">
        <f t="shared" si="1942"/>
        <v>17897</v>
      </c>
      <c r="AC1108" s="66"/>
      <c r="AD1108" s="66">
        <f t="shared" si="1927"/>
        <v>0</v>
      </c>
      <c r="AE1108" s="67">
        <f t="shared" si="1943"/>
        <v>3738</v>
      </c>
      <c r="AF1108" s="66"/>
      <c r="AG1108" s="78">
        <f t="shared" si="1928"/>
        <v>0</v>
      </c>
      <c r="AH1108" s="79">
        <f t="shared" si="1944"/>
        <v>4534.5</v>
      </c>
      <c r="AI1108" s="66"/>
      <c r="AJ1108" s="68">
        <f t="shared" si="1977"/>
        <v>0</v>
      </c>
      <c r="AK1108" s="67">
        <f t="shared" si="1945"/>
        <v>22013</v>
      </c>
      <c r="AL1108" s="66"/>
      <c r="AM1108" s="68">
        <f t="shared" si="1929"/>
        <v>0</v>
      </c>
      <c r="AN1108" s="67">
        <f t="shared" si="1946"/>
        <v>8763.02</v>
      </c>
      <c r="AO1108" s="66"/>
      <c r="AP1108" s="68">
        <f t="shared" si="2017"/>
        <v>0</v>
      </c>
      <c r="AQ1108" s="67">
        <f t="shared" si="1947"/>
        <v>80645</v>
      </c>
      <c r="AR1108" s="66"/>
      <c r="AS1108" s="68">
        <f t="shared" si="1951"/>
        <v>0</v>
      </c>
      <c r="AT1108" s="67">
        <f t="shared" si="1948"/>
        <v>2020</v>
      </c>
      <c r="AU1108" s="66"/>
      <c r="AV1108" s="66">
        <f t="shared" si="2022"/>
        <v>0</v>
      </c>
      <c r="AW1108" s="42">
        <f t="shared" si="1988"/>
        <v>5881.4400000000014</v>
      </c>
      <c r="AX1108" s="66"/>
      <c r="AY1108" s="66">
        <f t="shared" si="1995"/>
        <v>0</v>
      </c>
      <c r="AZ1108" s="67">
        <f t="shared" si="2014"/>
        <v>1152.0999999999999</v>
      </c>
      <c r="BA1108" s="66"/>
      <c r="BB1108" s="68">
        <f t="shared" si="2015"/>
        <v>0</v>
      </c>
      <c r="BC1108" s="67">
        <f t="shared" si="2023"/>
        <v>271.33999999999986</v>
      </c>
      <c r="BD1108" s="66"/>
      <c r="BE1108" s="68">
        <f t="shared" si="2012"/>
        <v>0</v>
      </c>
      <c r="BF1108" s="67">
        <f t="shared" si="2013"/>
        <v>3747.0200000000018</v>
      </c>
      <c r="BG1108" s="66"/>
      <c r="BH1108" s="68">
        <f t="shared" si="1996"/>
        <v>0</v>
      </c>
      <c r="BI1108" s="67">
        <f t="shared" si="1979"/>
        <v>24051.499999999982</v>
      </c>
      <c r="BJ1108" s="66"/>
      <c r="BK1108" s="68">
        <f t="shared" si="1952"/>
        <v>0</v>
      </c>
      <c r="BL1108" s="67">
        <f t="shared" si="2024"/>
        <v>3462.6000000000004</v>
      </c>
      <c r="BM1108" s="66"/>
      <c r="BN1108" s="68">
        <f t="shared" si="2025"/>
        <v>0</v>
      </c>
      <c r="BO1108" s="67">
        <f t="shared" si="2026"/>
        <v>2419.9000000000019</v>
      </c>
      <c r="BP1108" s="66"/>
      <c r="BQ1108" s="68">
        <f t="shared" si="2040"/>
        <v>148.80000000000001</v>
      </c>
      <c r="BR1108" s="67">
        <f t="shared" si="2041"/>
        <v>121635.45</v>
      </c>
      <c r="BS1108" s="66"/>
      <c r="BT1108" s="66">
        <f t="shared" si="2018"/>
        <v>480</v>
      </c>
      <c r="BU1108" s="67">
        <f t="shared" si="2042"/>
        <v>138527</v>
      </c>
      <c r="BV1108" s="66"/>
      <c r="BW1108" s="66">
        <f t="shared" si="2019"/>
        <v>480</v>
      </c>
      <c r="BX1108" s="67">
        <f t="shared" si="2043"/>
        <v>181938</v>
      </c>
      <c r="BY1108" s="66"/>
      <c r="BZ1108" s="66">
        <f t="shared" si="2020"/>
        <v>480</v>
      </c>
      <c r="CA1108" s="67">
        <f t="shared" si="2044"/>
        <v>134007</v>
      </c>
      <c r="CB1108" s="66"/>
      <c r="CC1108" s="66">
        <f t="shared" ref="CC1108:CC1124" si="2050">IF(OR(D1108="NPP6AUZDB-WT005M",D1108="NPP6AUZDB-WT001M",D1108="NPC6AUZDB-WT030M",D1108="NPP6AUZDB-WT003M",D1108="NPP6AUZDB-WT002M",D1108="NPC6AUZDB-WT030C",D1108="NPC6AUZDB-WT025C",D1108="NPC6AUZDB-WT004M",D1108="NPC6AUZDB-WT008M",D1108="NPC6AUZDB-WT050C",D1108="NPC6AUZDB-WT007M",D1108="NPC6AUZDB-WT020M",D1108="NPC6AUZDB-WT250C",D1108="NPC6AUZDB-WT750C",D1108="NPC6AUZDB-WT150C",D1108="NPC6AUZDB-WT010M",D1108="NPC6AUZDB-WT015M",D1108="NPC6AUZDB-WT005M",D1108="NPC6AUZDB-WT003M",D1108="NPC6AUZDB-WT002M",D1108="NPC6AUZDB-WT001M",),E1108*(F1108+0.15),0)</f>
        <v>0</v>
      </c>
      <c r="CD1108" s="67">
        <f t="shared" si="1973"/>
        <v>30306.39</v>
      </c>
      <c r="CE1108" s="66"/>
      <c r="CF1108" s="66">
        <f t="shared" si="1975"/>
        <v>0</v>
      </c>
      <c r="CG1108" s="67">
        <f t="shared" si="2027"/>
        <v>3663.6999999999994</v>
      </c>
      <c r="CH1108" s="66"/>
      <c r="CI1108" s="66">
        <f t="shared" si="1953"/>
        <v>0</v>
      </c>
      <c r="CJ1108" s="67">
        <f t="shared" si="2045"/>
        <v>6757.8</v>
      </c>
      <c r="CK1108" s="66"/>
      <c r="CL1108" s="68">
        <f t="shared" si="1986"/>
        <v>0</v>
      </c>
      <c r="CM1108" s="79">
        <f t="shared" si="2028"/>
        <v>4847.4799999999996</v>
      </c>
      <c r="CN1108" s="66"/>
      <c r="CO1108" s="68">
        <f t="shared" si="1999"/>
        <v>0</v>
      </c>
      <c r="CP1108" s="79">
        <f t="shared" si="2029"/>
        <v>3955</v>
      </c>
      <c r="CQ1108" s="66"/>
      <c r="CR1108" s="68">
        <f t="shared" si="2000"/>
        <v>0</v>
      </c>
      <c r="CS1108" s="79">
        <f t="shared" si="1987"/>
        <v>5186</v>
      </c>
      <c r="CT1108" s="66"/>
      <c r="CU1108" s="68">
        <f t="shared" si="2001"/>
        <v>0</v>
      </c>
      <c r="CV1108" s="79">
        <f t="shared" si="2030"/>
        <v>6929</v>
      </c>
      <c r="CW1108" s="66"/>
      <c r="CX1108" s="66">
        <f t="shared" si="2002"/>
        <v>0</v>
      </c>
      <c r="CY1108" s="40">
        <f t="shared" si="1976"/>
        <v>176.95999999999822</v>
      </c>
      <c r="CZ1108" s="65"/>
      <c r="DA1108" s="66">
        <f t="shared" si="2003"/>
        <v>0</v>
      </c>
      <c r="DB1108" s="67">
        <f t="shared" si="2046"/>
        <v>43080</v>
      </c>
      <c r="DC1108" s="66"/>
      <c r="DD1108" s="66">
        <f t="shared" si="2004"/>
        <v>0</v>
      </c>
      <c r="DE1108" s="67">
        <f t="shared" si="2047"/>
        <v>89851</v>
      </c>
      <c r="DF1108" s="66"/>
      <c r="DG1108" s="69">
        <f t="shared" si="2005"/>
        <v>0</v>
      </c>
      <c r="DH1108" s="67">
        <f t="shared" si="1974"/>
        <v>439575</v>
      </c>
      <c r="DI1108" s="66"/>
      <c r="DJ1108" s="66">
        <f t="shared" si="2006"/>
        <v>0</v>
      </c>
      <c r="DK1108" s="67">
        <f t="shared" si="2031"/>
        <v>3768</v>
      </c>
      <c r="DM1108" s="206">
        <f t="shared" si="1961"/>
        <v>0</v>
      </c>
      <c r="DN1108" s="25">
        <f t="shared" si="2021"/>
        <v>0</v>
      </c>
      <c r="DO1108" s="5"/>
      <c r="DP1108" s="43">
        <f t="shared" si="1962"/>
        <v>0</v>
      </c>
      <c r="DQ1108" s="27">
        <f t="shared" si="2032"/>
        <v>6819.5</v>
      </c>
      <c r="DR1108" s="5"/>
      <c r="DS1108" s="43">
        <f t="shared" si="1963"/>
        <v>0</v>
      </c>
      <c r="DT1108" s="27">
        <f t="shared" si="2033"/>
        <v>4846</v>
      </c>
      <c r="DU1108" s="5"/>
      <c r="DV1108" s="43">
        <f t="shared" si="2007"/>
        <v>0</v>
      </c>
      <c r="DW1108" s="27">
        <f t="shared" si="2034"/>
        <v>4835</v>
      </c>
      <c r="DX1108" s="5"/>
      <c r="DY1108" s="22">
        <f t="shared" si="2008"/>
        <v>0</v>
      </c>
      <c r="DZ1108" s="25">
        <f t="shared" si="2035"/>
        <v>523</v>
      </c>
      <c r="EA1108" s="22"/>
      <c r="EB1108" s="22">
        <f t="shared" si="2009"/>
        <v>0</v>
      </c>
      <c r="EC1108" s="28">
        <f t="shared" si="2036"/>
        <v>369</v>
      </c>
      <c r="ED1108" s="5"/>
      <c r="EE1108" s="43">
        <f t="shared" si="2010"/>
        <v>0</v>
      </c>
      <c r="EF1108" s="27">
        <f t="shared" si="2037"/>
        <v>4769</v>
      </c>
      <c r="EG1108" s="66"/>
      <c r="EH1108" s="66">
        <f t="shared" si="2011"/>
        <v>0</v>
      </c>
      <c r="EI1108" s="67">
        <f t="shared" si="2038"/>
        <v>22617</v>
      </c>
      <c r="EJ1108" s="66"/>
      <c r="EK1108" s="66">
        <f t="shared" si="1930"/>
        <v>0</v>
      </c>
      <c r="EL1108" s="67">
        <f t="shared" si="2039"/>
        <v>21247</v>
      </c>
      <c r="EM1108" s="110">
        <f t="shared" si="1931"/>
        <v>290973.42981376004</v>
      </c>
    </row>
    <row r="1109" spans="1:143" s="36" customFormat="1" ht="11.25" customHeight="1" x14ac:dyDescent="0.25">
      <c r="A1109" s="11">
        <v>46186</v>
      </c>
      <c r="B1109" s="187"/>
      <c r="C1109" s="203">
        <v>8005001747</v>
      </c>
      <c r="D1109" s="477" t="s">
        <v>180</v>
      </c>
      <c r="E1109" s="203">
        <v>50</v>
      </c>
      <c r="F1109" s="477">
        <v>10</v>
      </c>
      <c r="G1109" s="484">
        <v>191516203105</v>
      </c>
      <c r="H1109" s="68"/>
      <c r="I1109" s="41">
        <f t="shared" si="1989"/>
        <v>0</v>
      </c>
      <c r="J1109" s="48">
        <f t="shared" si="1990"/>
        <v>266093</v>
      </c>
      <c r="K1109" s="66"/>
      <c r="L1109" s="41">
        <f t="shared" si="1991"/>
        <v>0</v>
      </c>
      <c r="M1109" s="48">
        <f t="shared" si="2048"/>
        <v>124000</v>
      </c>
      <c r="N1109" s="66"/>
      <c r="O1109" s="41">
        <f t="shared" si="1992"/>
        <v>0</v>
      </c>
      <c r="P1109" s="48">
        <f t="shared" si="1993"/>
        <v>260136</v>
      </c>
      <c r="Q1109" s="66"/>
      <c r="R1109" s="66">
        <f t="shared" si="2049"/>
        <v>0</v>
      </c>
      <c r="S1109" s="67">
        <f t="shared" si="1994"/>
        <v>197612</v>
      </c>
      <c r="T1109" s="66"/>
      <c r="U1109" s="66">
        <f t="shared" si="1937"/>
        <v>0</v>
      </c>
      <c r="V1109" s="67">
        <f t="shared" si="1940"/>
        <v>133035.6</v>
      </c>
      <c r="W1109" s="136"/>
      <c r="X1109" s="69">
        <f t="shared" si="2016"/>
        <v>0</v>
      </c>
      <c r="Y1109" s="67">
        <f t="shared" si="1941"/>
        <v>6245</v>
      </c>
      <c r="Z1109" s="66"/>
      <c r="AA1109" s="68">
        <f t="shared" ref="AA1109:AA1172" si="2051">IF(OR(D1109="NPP6ASZDB-GY015M",D1109="NPP6ASZDB-GY010M",D1109="NPP6ASZDB-GY002M",D1109="NPP6ASZDB-GY150C",D1109="NPP6ASZDB-GY005M",D1109="NPC6ASZDB-GY020C",D1109="NPC06SZDB-GY008M",D1109="NPC06SZDB-GY013M",D1109="NPC06SZDB-GY018M",D1109="NPC6ASZDB-GY750C",D1109="NPC6ASZDB-GY009M",D1109="NPC6ASZDB-GY025C",D1109="NPC06SZDB-GY005M",D1109="NPC6ASZDB-GY125C",D1109="NPC6ASZDB-GY350C",D1109="NPC6ASZDB-GY075C",D1109="NPC6ASZDB-GY006M",D1109="NPC06SZDB-GY015C",D1109="NPC6ASZDB-GY450C",D1109="NPC6ASZDB-GY050C",D1109="NPC6ASZDB-GY050C",D1109="NPC6ASZDB-GY250C",D1109="NPC06SZDB-GY003M",D1109="NPC6ASZDB-GY007M",D1109="NPC06SZDB-GY006M",D1109="NPC06SZDB-GY015M",D1109="NPC06SZDB-GY001M",D1109="NPC06SZDB-GY002M",D1109="NPC6ASZDB-GY015M",D1109="NPC06SZDB-GY010M",D1109="NPC6ASZDB-GY150C",D1109="NPC6ASZDB-GY008M",D1109="NPC6ASZDB-GY012M",D1109="NPC6ASZDB-GY015M",D1109="NPC6ASZDB-GY018M",D1109="NPC6ASZDB-GY001M",D1109="NPC6ASZDB-GY002M",D1109="NPC6ASZDB-GY003M",D1109="NPC6ASZDB-GY004M",D1109="NPC6ASZDB-GY005M",D1109="NPC6ASZDB-GY010M",D1109="NPC6ASZDB-GY020M",D1109="NPC6ASZDB-GY025M",D1109="NPC6ASZDB-GY030M",D1109="NPC6ASZDB-GY030C",D1109="NPC6ASZDB-GY015C",),E1109*(F1109+0.1),0)</f>
        <v>0</v>
      </c>
      <c r="AB1109" s="67">
        <f t="shared" si="1942"/>
        <v>17897</v>
      </c>
      <c r="AC1109" s="66"/>
      <c r="AD1109" s="66">
        <f t="shared" ref="AD1109:AD1172" si="2052">IF(OR(D1109="NPC6ASZDB-GN007M",D1109="NPP6ASZDB-GN001M",D1109="NPC6ASZDB-GN015C",D1109="NPC6ASZDB-GN008M",D1109="NPP6ASZDB-GN010M",D1109="NPC6ASZDB-GN030C",D1109="NPC6ASZDB-GN750C",D1109="NPC06SZDB-GN050C",D1109="NPC6ASZDB-GN250C",D1109="NPC06SZDB-GN002M",D1109="NPC06SZDB-GN010M",D1109="NPC6ASZDB-GN015M",D1109="NPC6ASZDB-GN010M",D1109="NPC06SZDB-GN003M",D1109="NPC6ASZDB-GN025C",D1109="NPC6ASZDB-GN050C",D1109="NPC6ASZDB-GN150C",D1109="NPC06SZDB-GN001M",D1109="NPC06SZDB-GN150C",D1109="NPC6ASZDB-GN001M",D1109="NPC6ASZDB-GN002M",D1109="NPC6ASZDB-GN003M",D1109="NPC6ASZDB-GN004M",D1109="NPC6ASZDB-GN005M",D1109="NPC6ASZDB-GN020M",D1109="NPC6ASZDB-GN030M",),E1109*(F1109+0.1),0)</f>
        <v>0</v>
      </c>
      <c r="AE1109" s="67">
        <f t="shared" si="1943"/>
        <v>3738</v>
      </c>
      <c r="AF1109" s="66"/>
      <c r="AG1109" s="78">
        <f t="shared" ref="AG1109:AG1172" si="2053">IF(OR(D1109="NPC6ASZDB-YL030C",D1109="NPP6ASZDB-YL001M",D1109="NPC6ASZDB-YL015C",D1109="NPP6ASZDB-YL005M",D1109="NPP6ASZDB-YL003M",D1109="NPP6ASZDB-YL002M",D1109="NPC6ASZDB-YL004M",D1109="NPP6ASZDB-YL010M",D1109="NPC6ASZDB-YL125C",D1109="NPC6ASZDB-YL015M",D1109="NPC06SZDB-YL040M",D1109="NPC06SZDB-YL002M",D1109="NPC6ASZDB-YL009M",D1109="NPC6ASZDB-YL350C",D1109="NPC06SZDB-YL015C",D1109="NPC6ASZDB-YL007M",D1109="NPC6ASZDB-YL012M",D1109="NPC6ASZDB-YL020M",D1109="NPC6ASZDB-YL030M",D1109="NPC06SZDB-YL050C",D1109="NPC06SZDB-YL003M",D1109="NPC6ASZDB-YL250C",D1109="NPC6ASZDB-YL008M",D1109="NPC06SZDB-YL010M",D1109="NPC6ASZDB-YL025C",D1109="NPC6ASZDB-YL006M",D1109="NPC6ASZDB-YL001M",D1109="NPC6ASZDB-YL005M",D1109="NPC06SZDB-YL005M",D1109="NPC06SZDB-YL001M",D1109="NPC6ASZDB-YL050C",D1109="NPC6ASZDB-YL010M",D1109="NPC06SZDB-YL150C",D1109="NPC6ASZDB-YL002M",D1109="NPC6ASZDB-YL150C",D1109="NPC6ASZDB-YL003M",),E1109*(F1109+0.1),0)</f>
        <v>0</v>
      </c>
      <c r="AH1109" s="79">
        <f t="shared" si="1944"/>
        <v>4534.5</v>
      </c>
      <c r="AI1109" s="66"/>
      <c r="AJ1109" s="68">
        <f t="shared" si="1977"/>
        <v>0</v>
      </c>
      <c r="AK1109" s="67">
        <f t="shared" si="1945"/>
        <v>22013</v>
      </c>
      <c r="AL1109" s="66"/>
      <c r="AM1109" s="68">
        <f t="shared" ref="AM1109:AM1172" si="2054">IF(OR(D1109="NPC6ASZDB-RD015C",D1109="NPP6ASZDB-RD005M",D1109="NPC6ASZDB-RD750C",D1109="NPC6ASZDB-RD030M",D1109="NPP6ASZDB-RD010M",D1109="NPP6ASZDB-RD002M",D1109="NPP6ASZDB-RD001M",D1109="NPP6ASZDB-RD003M",D1109="NPC6ASZDB-RD075C",D1109="NPC6ASZDB-RD009M",D1109="NPC6ASZDB-RD025C",D1109="NPC6ASZDB-RD015M",D1109="NPC6ASZDB-RD004M",D1109="NPC6ASZDB-RD006M",D1109="NPC6ASZDB-RD020C",D1109="NPC6ASZDB-RD008M",D1109="NPC6ASZDB-RD350C",D1109="NPC6ASZDB-RD030C",D1109="NPC6ASZDB-RD250C",D1109="NPC06SZDB-RD015M",D1109="NPC6ASZDB-RD050C",D1109="NPC6ASZDB-RD050C",D1109="NPC06SZDB-RD050C",D1109="NPC6ASZDB-RD010M",D1109="NPC06SZDB-RD005M",D1109="NPC06SZDB-RD010M",D1109="NPC6ASZDB-RD007M",D1109="NPC6ASZDB-RD010M",D1109="NPC6ASZDB-RD001M",D1109="NPC6ASZDB-RD005M",D1109="NPC6ASZDB-RD150C",D1109="NPC06SZDB-RD002M",D1109="NPC06SZDB-RD150C",D1109="NPC06SZDB-RD001M",D1109="NPC06SZDB-RD003M",D1109="NPC6ASZDB-RD002M",D1109="NPC6ASZDB-RD003M",D1109="NPC6ASZDB-RD020M",),E1109*(F1109+0.1),0)</f>
        <v>0</v>
      </c>
      <c r="AN1109" s="67">
        <f t="shared" si="1946"/>
        <v>8763.02</v>
      </c>
      <c r="AO1109" s="66"/>
      <c r="AP1109" s="68">
        <f t="shared" si="2017"/>
        <v>0</v>
      </c>
      <c r="AQ1109" s="67">
        <f t="shared" si="1947"/>
        <v>80645</v>
      </c>
      <c r="AR1109" s="66"/>
      <c r="AS1109" s="68">
        <f t="shared" si="1951"/>
        <v>0</v>
      </c>
      <c r="AT1109" s="67">
        <f t="shared" si="1948"/>
        <v>2020</v>
      </c>
      <c r="AU1109" s="66"/>
      <c r="AV1109" s="66">
        <f t="shared" si="2022"/>
        <v>0</v>
      </c>
      <c r="AW1109" s="42">
        <f t="shared" si="1988"/>
        <v>5881.4400000000014</v>
      </c>
      <c r="AX1109" s="66"/>
      <c r="AY1109" s="66">
        <f t="shared" si="1995"/>
        <v>0</v>
      </c>
      <c r="AZ1109" s="67">
        <f t="shared" si="2014"/>
        <v>1152.0999999999999</v>
      </c>
      <c r="BA1109" s="66"/>
      <c r="BB1109" s="68">
        <f t="shared" si="2015"/>
        <v>0</v>
      </c>
      <c r="BC1109" s="67">
        <f t="shared" si="2023"/>
        <v>271.33999999999986</v>
      </c>
      <c r="BD1109" s="66"/>
      <c r="BE1109" s="68">
        <f t="shared" si="2012"/>
        <v>0</v>
      </c>
      <c r="BF1109" s="67">
        <f t="shared" si="2013"/>
        <v>3747.0200000000018</v>
      </c>
      <c r="BG1109" s="66"/>
      <c r="BH1109" s="68">
        <f t="shared" si="1996"/>
        <v>0</v>
      </c>
      <c r="BI1109" s="67">
        <f t="shared" si="1979"/>
        <v>24051.499999999982</v>
      </c>
      <c r="BJ1109" s="66"/>
      <c r="BK1109" s="68">
        <f t="shared" si="1952"/>
        <v>0</v>
      </c>
      <c r="BL1109" s="67">
        <f t="shared" si="2024"/>
        <v>3462.6000000000004</v>
      </c>
      <c r="BM1109" s="66"/>
      <c r="BN1109" s="68">
        <f t="shared" si="2025"/>
        <v>0</v>
      </c>
      <c r="BO1109" s="67">
        <f t="shared" si="2026"/>
        <v>2419.9000000000019</v>
      </c>
      <c r="BP1109" s="66"/>
      <c r="BQ1109" s="68">
        <f t="shared" si="2040"/>
        <v>0</v>
      </c>
      <c r="BR1109" s="67">
        <f t="shared" si="2041"/>
        <v>121635.45</v>
      </c>
      <c r="BS1109" s="66"/>
      <c r="BT1109" s="66">
        <f t="shared" si="2018"/>
        <v>0</v>
      </c>
      <c r="BU1109" s="67">
        <f t="shared" si="2042"/>
        <v>138527</v>
      </c>
      <c r="BV1109" s="66"/>
      <c r="BW1109" s="66">
        <f t="shared" si="2019"/>
        <v>0</v>
      </c>
      <c r="BX1109" s="67">
        <f t="shared" si="2043"/>
        <v>181938</v>
      </c>
      <c r="BY1109" s="66"/>
      <c r="BZ1109" s="66">
        <f t="shared" si="2020"/>
        <v>0</v>
      </c>
      <c r="CA1109" s="67">
        <f t="shared" si="2044"/>
        <v>134007</v>
      </c>
      <c r="CB1109" s="66"/>
      <c r="CC1109" s="66">
        <f t="shared" si="2050"/>
        <v>507.5</v>
      </c>
      <c r="CD1109" s="67">
        <f t="shared" si="1973"/>
        <v>29798.89</v>
      </c>
      <c r="CE1109" s="66"/>
      <c r="CF1109" s="66">
        <f t="shared" si="1975"/>
        <v>0</v>
      </c>
      <c r="CG1109" s="67">
        <f t="shared" si="2027"/>
        <v>3663.6999999999994</v>
      </c>
      <c r="CH1109" s="66"/>
      <c r="CI1109" s="66">
        <f t="shared" si="1953"/>
        <v>0</v>
      </c>
      <c r="CJ1109" s="67">
        <f t="shared" si="2045"/>
        <v>6757.8</v>
      </c>
      <c r="CK1109" s="66"/>
      <c r="CL1109" s="68">
        <f t="shared" si="1986"/>
        <v>0</v>
      </c>
      <c r="CM1109" s="79">
        <f t="shared" si="2028"/>
        <v>4847.4799999999996</v>
      </c>
      <c r="CN1109" s="66"/>
      <c r="CO1109" s="68">
        <f t="shared" si="1999"/>
        <v>0</v>
      </c>
      <c r="CP1109" s="79">
        <f t="shared" si="2029"/>
        <v>3955</v>
      </c>
      <c r="CQ1109" s="66"/>
      <c r="CR1109" s="68">
        <f t="shared" si="2000"/>
        <v>0</v>
      </c>
      <c r="CS1109" s="79">
        <f t="shared" si="1987"/>
        <v>5186</v>
      </c>
      <c r="CT1109" s="66"/>
      <c r="CU1109" s="68">
        <f t="shared" si="2001"/>
        <v>0</v>
      </c>
      <c r="CV1109" s="79">
        <f t="shared" si="2030"/>
        <v>6929</v>
      </c>
      <c r="CW1109" s="66"/>
      <c r="CX1109" s="66">
        <f t="shared" si="2002"/>
        <v>0</v>
      </c>
      <c r="CY1109" s="40">
        <f t="shared" si="1976"/>
        <v>176.95999999999822</v>
      </c>
      <c r="CZ1109" s="65"/>
      <c r="DA1109" s="66">
        <f t="shared" si="2003"/>
        <v>100</v>
      </c>
      <c r="DB1109" s="67">
        <f t="shared" si="2046"/>
        <v>42980</v>
      </c>
      <c r="DC1109" s="66"/>
      <c r="DD1109" s="66">
        <f t="shared" si="2004"/>
        <v>100</v>
      </c>
      <c r="DE1109" s="67">
        <f t="shared" si="2047"/>
        <v>89751</v>
      </c>
      <c r="DF1109" s="66"/>
      <c r="DG1109" s="69">
        <f t="shared" si="2005"/>
        <v>0</v>
      </c>
      <c r="DH1109" s="67">
        <f t="shared" si="1974"/>
        <v>439575</v>
      </c>
      <c r="DI1109" s="66"/>
      <c r="DJ1109" s="66">
        <f t="shared" si="2006"/>
        <v>0</v>
      </c>
      <c r="DK1109" s="67">
        <f t="shared" si="2031"/>
        <v>3768</v>
      </c>
      <c r="DL1109" s="210"/>
      <c r="DM1109" s="206">
        <f t="shared" si="1961"/>
        <v>0</v>
      </c>
      <c r="DN1109" s="25">
        <f t="shared" si="2021"/>
        <v>0</v>
      </c>
      <c r="DO1109" s="5"/>
      <c r="DP1109" s="43">
        <f t="shared" si="1962"/>
        <v>0</v>
      </c>
      <c r="DQ1109" s="27">
        <f t="shared" si="2032"/>
        <v>6819.5</v>
      </c>
      <c r="DR1109" s="5"/>
      <c r="DS1109" s="43">
        <f t="shared" si="1963"/>
        <v>0</v>
      </c>
      <c r="DT1109" s="27">
        <f t="shared" si="2033"/>
        <v>4846</v>
      </c>
      <c r="DU1109" s="5"/>
      <c r="DV1109" s="43">
        <f t="shared" si="2007"/>
        <v>0</v>
      </c>
      <c r="DW1109" s="27">
        <f t="shared" si="2034"/>
        <v>4835</v>
      </c>
      <c r="DX1109" s="5"/>
      <c r="DY1109" s="22">
        <f t="shared" si="2008"/>
        <v>0</v>
      </c>
      <c r="DZ1109" s="25">
        <f t="shared" si="2035"/>
        <v>523</v>
      </c>
      <c r="EA1109" s="22"/>
      <c r="EB1109" s="22">
        <f t="shared" si="2009"/>
        <v>0</v>
      </c>
      <c r="EC1109" s="28">
        <f t="shared" si="2036"/>
        <v>369</v>
      </c>
      <c r="ED1109" s="5"/>
      <c r="EE1109" s="43">
        <f t="shared" si="2010"/>
        <v>0</v>
      </c>
      <c r="EF1109" s="27">
        <f t="shared" si="2037"/>
        <v>4769</v>
      </c>
      <c r="EG1109" s="66"/>
      <c r="EH1109" s="66">
        <f t="shared" si="2011"/>
        <v>0</v>
      </c>
      <c r="EI1109" s="67">
        <f t="shared" si="2038"/>
        <v>22617</v>
      </c>
      <c r="EJ1109" s="66"/>
      <c r="EK1109" s="66">
        <f t="shared" ref="EK1109:EK1172" si="2055">(IF(OR(D1109="CO17772-0MM003",D1109="CO17772-0ZM010",D1109="CO17772-07M015",D1109="CO17772-07M007",D1109="CO17772-0ZM002",D1109="CO17772-01M001",D1109="CO17772-0CC050",D1109="CO17772-0CM015",D1109="CO17772-08F004",D1109="CO17772-08F010",D1109="CO17772-08C750",D1109="CO17772-08C250",D1109="CO17772-07M001",D1109="CO17772-09M001",D1109="CO17772-0ZM001",D1109="CO17772-0MM001",D1109="CO17772-08F002",D1109="CO17772-0ZM008",D1109="CO17772-0ZM005",D1109="CO17772-0CM005",D1109="CO17772-0CM007",D1109="CO17772-08M020",D1109="CO17772-0MC150",D1109="CO17772-08M006",D1109="CO17772-08C050",D1109="CO17772-0CM007",D1109="CO17772-0CM010",D1109="CO17772-0CM003",D1109="CO17772-08C150",D1109="CO17772-08M007",D1109="CO17772-0MM005",D1109="CO17772-0MM015",D1109="CO17772-0CM002",D1109="CO17772-0CM001",D1109="CO17772-08M010",D1109="CO17772-08M001",D1109="CO17772-08M005",D1109="CO17772-08M002",D1109="CO17772-08M003",D1109="CO17772-08M004",D1109="CO17772-08M015",D1109=1644077,D1109=959308,D1109=959305,D1109=959306,D1109=959307,D1109=959309),E1109*2,0))</f>
        <v>0</v>
      </c>
      <c r="EL1109" s="67">
        <f t="shared" si="2039"/>
        <v>21247</v>
      </c>
      <c r="EM1109" s="110">
        <f t="shared" ref="EM1109:EM1172" si="2056">((J1110*0.03672)+(M1110*0.1205)+(P1110*0.05856)+(S1110*0.0201)+(V1110*0.3442)+(Y1110*0.4888)+(AB1110*0.5596)+(AE1110*0.486)+(AH1110*0.4976)+(AK1110*0.487)+(AN1110*0.4911)+(AQ1110*0.4976)+(AT1110*0.4994)+(AW1110*0.3297)+(AZ1110*0.3303)+(BC1110*0.3317)+(BF1110*0.3307)+(BI1110*0.3302)+(BL1110* 0.3306)+(BO1110*0.3317)+(BR1110*0.3311)+(BU1110*0.023)+(BX1110*0.0746)+(CA1110*0.0163)+(CD1110*0.4367)+(CG1110*0.46063)+(CJ1110*0.4344)+(CM1110*0.426837)+(CP1110*0.411417)+(CS1110*0.419619)+(CV1110*0.427493)+(CY1110*0.4341)+(DB1110*0.0349)+(DE1110*0.0092)+(DH1110*0.035 )+(DK1110*0.029)+(DN1110*0.27723)+(DQ1110*0.19)+(DT1110*0.27723)+(DZ1110*0.20242)+(EC1110*0.43)+(EF1110*0.18111)+(EI1110*0.19879)+(EL1110*0.12124)+(EO1110*0.02104)+(ER1110*0.24981))</f>
        <v>290560.05789376004</v>
      </c>
    </row>
    <row r="1110" spans="1:143" s="36" customFormat="1" ht="11.25" customHeight="1" x14ac:dyDescent="0.25">
      <c r="A1110" s="11">
        <v>46186</v>
      </c>
      <c r="B1110" s="187"/>
      <c r="C1110" s="204">
        <v>8005002598</v>
      </c>
      <c r="D1110" s="95" t="s">
        <v>311</v>
      </c>
      <c r="E1110" s="259">
        <v>60</v>
      </c>
      <c r="F1110" s="260">
        <v>20</v>
      </c>
      <c r="G1110" s="20">
        <v>191516036567</v>
      </c>
      <c r="H1110" s="66"/>
      <c r="I1110" s="41">
        <f t="shared" si="1989"/>
        <v>0</v>
      </c>
      <c r="J1110" s="48">
        <f t="shared" si="1990"/>
        <v>266093</v>
      </c>
      <c r="K1110" s="66"/>
      <c r="L1110" s="41">
        <f t="shared" si="1991"/>
        <v>0</v>
      </c>
      <c r="M1110" s="48">
        <f t="shared" si="2048"/>
        <v>124000</v>
      </c>
      <c r="N1110" s="66"/>
      <c r="O1110" s="41">
        <f t="shared" si="1992"/>
        <v>0</v>
      </c>
      <c r="P1110" s="48">
        <f t="shared" si="1993"/>
        <v>260136</v>
      </c>
      <c r="Q1110" s="66"/>
      <c r="R1110" s="66">
        <f t="shared" si="2049"/>
        <v>0</v>
      </c>
      <c r="S1110" s="67">
        <f t="shared" si="1994"/>
        <v>197612</v>
      </c>
      <c r="T1110" s="66"/>
      <c r="U1110" s="66">
        <f t="shared" si="1937"/>
        <v>0</v>
      </c>
      <c r="V1110" s="67">
        <f t="shared" si="1940"/>
        <v>133035.6</v>
      </c>
      <c r="W1110" s="136"/>
      <c r="X1110" s="69">
        <f t="shared" si="2016"/>
        <v>0</v>
      </c>
      <c r="Y1110" s="67">
        <f t="shared" si="1941"/>
        <v>6245</v>
      </c>
      <c r="Z1110" s="66"/>
      <c r="AA1110" s="68">
        <f t="shared" si="2051"/>
        <v>0</v>
      </c>
      <c r="AB1110" s="67">
        <f t="shared" si="1942"/>
        <v>17897</v>
      </c>
      <c r="AC1110" s="66"/>
      <c r="AD1110" s="66">
        <f t="shared" si="2052"/>
        <v>0</v>
      </c>
      <c r="AE1110" s="67">
        <f t="shared" si="1943"/>
        <v>3738</v>
      </c>
      <c r="AF1110" s="66"/>
      <c r="AG1110" s="78">
        <f t="shared" si="2053"/>
        <v>0</v>
      </c>
      <c r="AH1110" s="79">
        <f t="shared" si="1944"/>
        <v>4534.5</v>
      </c>
      <c r="AI1110" s="66"/>
      <c r="AJ1110" s="68">
        <f t="shared" si="1977"/>
        <v>0</v>
      </c>
      <c r="AK1110" s="67">
        <f t="shared" si="1945"/>
        <v>22013</v>
      </c>
      <c r="AL1110" s="66"/>
      <c r="AM1110" s="68">
        <f t="shared" si="2054"/>
        <v>0</v>
      </c>
      <c r="AN1110" s="67">
        <f t="shared" si="1946"/>
        <v>8763.02</v>
      </c>
      <c r="AO1110" s="66"/>
      <c r="AP1110" s="68">
        <f t="shared" si="2017"/>
        <v>0</v>
      </c>
      <c r="AQ1110" s="67">
        <f t="shared" si="1947"/>
        <v>80645</v>
      </c>
      <c r="AR1110" s="66"/>
      <c r="AS1110" s="68">
        <f t="shared" si="1951"/>
        <v>0</v>
      </c>
      <c r="AT1110" s="67">
        <f t="shared" si="1948"/>
        <v>2020</v>
      </c>
      <c r="AU1110" s="66"/>
      <c r="AV1110" s="66">
        <f t="shared" si="2022"/>
        <v>0</v>
      </c>
      <c r="AW1110" s="42">
        <f t="shared" si="1988"/>
        <v>5881.4400000000014</v>
      </c>
      <c r="AX1110" s="66"/>
      <c r="AY1110" s="66">
        <f t="shared" si="1995"/>
        <v>0</v>
      </c>
      <c r="AZ1110" s="67">
        <f t="shared" si="2014"/>
        <v>1152.0999999999999</v>
      </c>
      <c r="BA1110" s="66"/>
      <c r="BB1110" s="68">
        <f t="shared" si="2015"/>
        <v>0</v>
      </c>
      <c r="BC1110" s="67">
        <f t="shared" si="2023"/>
        <v>271.33999999999986</v>
      </c>
      <c r="BD1110" s="66"/>
      <c r="BE1110" s="68">
        <f t="shared" si="2012"/>
        <v>0</v>
      </c>
      <c r="BF1110" s="67">
        <f t="shared" si="2013"/>
        <v>3747.0200000000018</v>
      </c>
      <c r="BG1110" s="66"/>
      <c r="BH1110" s="68">
        <f t="shared" si="1996"/>
        <v>0</v>
      </c>
      <c r="BI1110" s="67">
        <f t="shared" si="1979"/>
        <v>24051.499999999982</v>
      </c>
      <c r="BJ1110" s="66"/>
      <c r="BK1110" s="68">
        <f t="shared" si="1952"/>
        <v>0</v>
      </c>
      <c r="BL1110" s="67">
        <f t="shared" si="2024"/>
        <v>3462.6000000000004</v>
      </c>
      <c r="BM1110" s="66"/>
      <c r="BN1110" s="68">
        <f t="shared" si="2025"/>
        <v>0</v>
      </c>
      <c r="BO1110" s="67">
        <f t="shared" si="2026"/>
        <v>2419.9000000000019</v>
      </c>
      <c r="BP1110" s="66"/>
      <c r="BQ1110" s="68">
        <f t="shared" si="2040"/>
        <v>1207.2</v>
      </c>
      <c r="BR1110" s="67">
        <f t="shared" si="2041"/>
        <v>120428.25</v>
      </c>
      <c r="BS1110" s="66"/>
      <c r="BT1110" s="66">
        <f t="shared" si="2018"/>
        <v>120</v>
      </c>
      <c r="BU1110" s="67">
        <f t="shared" si="2042"/>
        <v>138407</v>
      </c>
      <c r="BV1110" s="66"/>
      <c r="BW1110" s="66">
        <f t="shared" si="2019"/>
        <v>120</v>
      </c>
      <c r="BX1110" s="67">
        <f t="shared" si="2043"/>
        <v>181818</v>
      </c>
      <c r="BY1110" s="66"/>
      <c r="BZ1110" s="66">
        <f t="shared" si="2020"/>
        <v>120</v>
      </c>
      <c r="CA1110" s="67">
        <f t="shared" si="2044"/>
        <v>133887</v>
      </c>
      <c r="CB1110" s="66"/>
      <c r="CC1110" s="66">
        <f t="shared" si="2050"/>
        <v>0</v>
      </c>
      <c r="CD1110" s="67">
        <f t="shared" si="1973"/>
        <v>29798.89</v>
      </c>
      <c r="CE1110" s="66"/>
      <c r="CF1110" s="66">
        <f t="shared" si="1975"/>
        <v>0</v>
      </c>
      <c r="CG1110" s="67">
        <f t="shared" si="2027"/>
        <v>3663.6999999999994</v>
      </c>
      <c r="CH1110" s="66"/>
      <c r="CI1110" s="66">
        <f t="shared" si="1953"/>
        <v>0</v>
      </c>
      <c r="CJ1110" s="67">
        <f t="shared" si="2045"/>
        <v>6757.8</v>
      </c>
      <c r="CK1110" s="66"/>
      <c r="CL1110" s="68">
        <f t="shared" si="1986"/>
        <v>0</v>
      </c>
      <c r="CM1110" s="79">
        <f t="shared" si="2028"/>
        <v>4847.4799999999996</v>
      </c>
      <c r="CN1110" s="66"/>
      <c r="CO1110" s="68">
        <f t="shared" si="1999"/>
        <v>0</v>
      </c>
      <c r="CP1110" s="79">
        <f t="shared" si="2029"/>
        <v>3955</v>
      </c>
      <c r="CQ1110" s="66"/>
      <c r="CR1110" s="68">
        <f t="shared" si="2000"/>
        <v>0</v>
      </c>
      <c r="CS1110" s="79">
        <f t="shared" si="1987"/>
        <v>5186</v>
      </c>
      <c r="CT1110" s="66"/>
      <c r="CU1110" s="68">
        <f t="shared" si="2001"/>
        <v>0</v>
      </c>
      <c r="CV1110" s="79">
        <f t="shared" si="2030"/>
        <v>6929</v>
      </c>
      <c r="CW1110" s="66"/>
      <c r="CX1110" s="66">
        <f t="shared" si="2002"/>
        <v>0</v>
      </c>
      <c r="CY1110" s="40">
        <f t="shared" si="1976"/>
        <v>176.95999999999822</v>
      </c>
      <c r="CZ1110" s="65"/>
      <c r="DA1110" s="66">
        <f t="shared" si="2003"/>
        <v>0</v>
      </c>
      <c r="DB1110" s="67">
        <f t="shared" si="2046"/>
        <v>42980</v>
      </c>
      <c r="DC1110" s="66"/>
      <c r="DD1110" s="66">
        <f t="shared" si="2004"/>
        <v>0</v>
      </c>
      <c r="DE1110" s="67">
        <f t="shared" si="2047"/>
        <v>89751</v>
      </c>
      <c r="DF1110" s="66"/>
      <c r="DG1110" s="69">
        <f t="shared" si="2005"/>
        <v>0</v>
      </c>
      <c r="DH1110" s="67">
        <f t="shared" si="1974"/>
        <v>439575</v>
      </c>
      <c r="DI1110" s="66"/>
      <c r="DJ1110" s="66">
        <f t="shared" si="2006"/>
        <v>0</v>
      </c>
      <c r="DK1110" s="67">
        <f t="shared" si="2031"/>
        <v>3768</v>
      </c>
      <c r="DL1110" s="210"/>
      <c r="DM1110" s="206">
        <f t="shared" si="1961"/>
        <v>0</v>
      </c>
      <c r="DN1110" s="25">
        <f t="shared" si="2021"/>
        <v>0</v>
      </c>
      <c r="DO1110" s="5"/>
      <c r="DP1110" s="43">
        <f t="shared" si="1962"/>
        <v>0</v>
      </c>
      <c r="DQ1110" s="27">
        <f t="shared" si="2032"/>
        <v>6819.5</v>
      </c>
      <c r="DR1110" s="5"/>
      <c r="DS1110" s="43">
        <f t="shared" si="1963"/>
        <v>0</v>
      </c>
      <c r="DT1110" s="27">
        <f t="shared" si="2033"/>
        <v>4846</v>
      </c>
      <c r="DU1110" s="5"/>
      <c r="DV1110" s="43">
        <f t="shared" si="2007"/>
        <v>0</v>
      </c>
      <c r="DW1110" s="27">
        <f t="shared" si="2034"/>
        <v>4835</v>
      </c>
      <c r="DX1110" s="5"/>
      <c r="DY1110" s="22">
        <f t="shared" si="2008"/>
        <v>0</v>
      </c>
      <c r="DZ1110" s="25">
        <f t="shared" si="2035"/>
        <v>523</v>
      </c>
      <c r="EA1110" s="22"/>
      <c r="EB1110" s="22">
        <f t="shared" si="2009"/>
        <v>0</v>
      </c>
      <c r="EC1110" s="28">
        <f t="shared" si="2036"/>
        <v>369</v>
      </c>
      <c r="ED1110" s="5"/>
      <c r="EE1110" s="43">
        <f t="shared" si="2010"/>
        <v>0</v>
      </c>
      <c r="EF1110" s="27">
        <f t="shared" si="2037"/>
        <v>4769</v>
      </c>
      <c r="EG1110" s="66"/>
      <c r="EH1110" s="66">
        <f t="shared" si="2011"/>
        <v>0</v>
      </c>
      <c r="EI1110" s="67">
        <f t="shared" si="2038"/>
        <v>22617</v>
      </c>
      <c r="EJ1110" s="66"/>
      <c r="EK1110" s="66">
        <f t="shared" si="2055"/>
        <v>0</v>
      </c>
      <c r="EL1110" s="67">
        <f t="shared" si="2039"/>
        <v>21247</v>
      </c>
      <c r="EM1110" s="110">
        <f t="shared" si="2056"/>
        <v>290055.72509376</v>
      </c>
    </row>
    <row r="1111" spans="1:143" s="36" customFormat="1" ht="11.25" customHeight="1" x14ac:dyDescent="0.25">
      <c r="A1111" s="11">
        <v>46186</v>
      </c>
      <c r="B1111" s="187"/>
      <c r="C1111" s="377">
        <v>8005003424</v>
      </c>
      <c r="D1111" s="17" t="s">
        <v>144</v>
      </c>
      <c r="E1111" s="18">
        <v>400</v>
      </c>
      <c r="F1111" s="19">
        <v>3</v>
      </c>
      <c r="G1111" s="20">
        <v>191516041639</v>
      </c>
      <c r="H1111" s="66"/>
      <c r="I1111" s="41">
        <f t="shared" si="1989"/>
        <v>0</v>
      </c>
      <c r="J1111" s="48">
        <f t="shared" si="1990"/>
        <v>266093</v>
      </c>
      <c r="K1111" s="66"/>
      <c r="L1111" s="41">
        <f t="shared" si="1991"/>
        <v>0</v>
      </c>
      <c r="M1111" s="48">
        <f t="shared" si="2048"/>
        <v>124000</v>
      </c>
      <c r="N1111" s="66"/>
      <c r="O1111" s="41">
        <f t="shared" si="1992"/>
        <v>0</v>
      </c>
      <c r="P1111" s="48">
        <f t="shared" si="1993"/>
        <v>260136</v>
      </c>
      <c r="Q1111" s="66"/>
      <c r="R1111" s="66">
        <f t="shared" si="2049"/>
        <v>0</v>
      </c>
      <c r="S1111" s="67">
        <f t="shared" si="1994"/>
        <v>197612</v>
      </c>
      <c r="T1111" s="66"/>
      <c r="U1111" s="66">
        <f t="shared" si="1937"/>
        <v>0</v>
      </c>
      <c r="V1111" s="67">
        <f t="shared" si="1940"/>
        <v>133035.6</v>
      </c>
      <c r="W1111" s="136"/>
      <c r="X1111" s="69">
        <f t="shared" si="2016"/>
        <v>0</v>
      </c>
      <c r="Y1111" s="67">
        <f t="shared" si="1941"/>
        <v>6245</v>
      </c>
      <c r="Z1111" s="66"/>
      <c r="AA1111" s="68">
        <f t="shared" si="2051"/>
        <v>0</v>
      </c>
      <c r="AB1111" s="67">
        <f t="shared" si="1942"/>
        <v>17897</v>
      </c>
      <c r="AC1111" s="66"/>
      <c r="AD1111" s="66">
        <f t="shared" si="2052"/>
        <v>0</v>
      </c>
      <c r="AE1111" s="67">
        <f t="shared" si="1943"/>
        <v>3738</v>
      </c>
      <c r="AF1111" s="66"/>
      <c r="AG1111" s="78">
        <f t="shared" si="2053"/>
        <v>0</v>
      </c>
      <c r="AH1111" s="79">
        <f t="shared" si="1944"/>
        <v>4534.5</v>
      </c>
      <c r="AI1111" s="66"/>
      <c r="AJ1111" s="68">
        <f t="shared" si="1977"/>
        <v>0</v>
      </c>
      <c r="AK1111" s="67">
        <f t="shared" si="1945"/>
        <v>22013</v>
      </c>
      <c r="AL1111" s="66"/>
      <c r="AM1111" s="68">
        <f t="shared" si="2054"/>
        <v>0</v>
      </c>
      <c r="AN1111" s="67">
        <f t="shared" si="1946"/>
        <v>8763.02</v>
      </c>
      <c r="AO1111" s="66"/>
      <c r="AP1111" s="68">
        <f t="shared" si="2017"/>
        <v>0</v>
      </c>
      <c r="AQ1111" s="67">
        <f t="shared" si="1947"/>
        <v>80645</v>
      </c>
      <c r="AR1111" s="66"/>
      <c r="AS1111" s="68">
        <f t="shared" si="1951"/>
        <v>0</v>
      </c>
      <c r="AT1111" s="67">
        <f t="shared" si="1948"/>
        <v>2020</v>
      </c>
      <c r="AU1111" s="66"/>
      <c r="AV1111" s="66">
        <f t="shared" si="2022"/>
        <v>0</v>
      </c>
      <c r="AW1111" s="42">
        <f t="shared" si="1988"/>
        <v>5881.4400000000014</v>
      </c>
      <c r="AX1111" s="66"/>
      <c r="AY1111" s="66">
        <f t="shared" si="1995"/>
        <v>0</v>
      </c>
      <c r="AZ1111" s="67">
        <f t="shared" si="2014"/>
        <v>1152.0999999999999</v>
      </c>
      <c r="BA1111" s="66"/>
      <c r="BB1111" s="68">
        <f t="shared" si="2015"/>
        <v>0</v>
      </c>
      <c r="BC1111" s="67">
        <f t="shared" si="2023"/>
        <v>271.33999999999986</v>
      </c>
      <c r="BD1111" s="66"/>
      <c r="BE1111" s="68">
        <f t="shared" si="2012"/>
        <v>0</v>
      </c>
      <c r="BF1111" s="67">
        <f t="shared" si="2013"/>
        <v>3747.0200000000018</v>
      </c>
      <c r="BG1111" s="66"/>
      <c r="BH1111" s="68">
        <f t="shared" si="1996"/>
        <v>0</v>
      </c>
      <c r="BI1111" s="67">
        <f t="shared" si="1979"/>
        <v>24051.499999999982</v>
      </c>
      <c r="BJ1111" s="66"/>
      <c r="BK1111" s="68">
        <f t="shared" si="1952"/>
        <v>0</v>
      </c>
      <c r="BL1111" s="67">
        <f t="shared" si="2024"/>
        <v>3462.6000000000004</v>
      </c>
      <c r="BM1111" s="66"/>
      <c r="BN1111" s="68">
        <f t="shared" si="2025"/>
        <v>0</v>
      </c>
      <c r="BO1111" s="67">
        <f t="shared" si="2026"/>
        <v>2419.9000000000019</v>
      </c>
      <c r="BP1111" s="66"/>
      <c r="BQ1111" s="68">
        <f t="shared" si="2040"/>
        <v>1248</v>
      </c>
      <c r="BR1111" s="67">
        <f t="shared" si="2041"/>
        <v>119180.25</v>
      </c>
      <c r="BS1111" s="66"/>
      <c r="BT1111" s="66">
        <f t="shared" si="2018"/>
        <v>800</v>
      </c>
      <c r="BU1111" s="67">
        <f t="shared" si="2042"/>
        <v>137607</v>
      </c>
      <c r="BV1111" s="66"/>
      <c r="BW1111" s="66">
        <f t="shared" si="2019"/>
        <v>800</v>
      </c>
      <c r="BX1111" s="67">
        <f t="shared" si="2043"/>
        <v>181018</v>
      </c>
      <c r="BY1111" s="66"/>
      <c r="BZ1111" s="66">
        <f t="shared" si="2020"/>
        <v>800</v>
      </c>
      <c r="CA1111" s="67">
        <f t="shared" si="2044"/>
        <v>133087</v>
      </c>
      <c r="CB1111" s="66"/>
      <c r="CC1111" s="66">
        <f t="shared" si="2050"/>
        <v>0</v>
      </c>
      <c r="CD1111" s="67">
        <f t="shared" si="1973"/>
        <v>29798.89</v>
      </c>
      <c r="CE1111" s="66"/>
      <c r="CF1111" s="66">
        <f t="shared" si="1975"/>
        <v>0</v>
      </c>
      <c r="CG1111" s="67">
        <f t="shared" si="2027"/>
        <v>3663.6999999999994</v>
      </c>
      <c r="CH1111" s="66"/>
      <c r="CI1111" s="66">
        <f t="shared" si="1953"/>
        <v>0</v>
      </c>
      <c r="CJ1111" s="67">
        <f t="shared" si="2045"/>
        <v>6757.8</v>
      </c>
      <c r="CK1111" s="66"/>
      <c r="CL1111" s="68">
        <f t="shared" si="1986"/>
        <v>0</v>
      </c>
      <c r="CM1111" s="79">
        <f t="shared" si="2028"/>
        <v>4847.4799999999996</v>
      </c>
      <c r="CN1111" s="66"/>
      <c r="CO1111" s="68">
        <f t="shared" si="1999"/>
        <v>0</v>
      </c>
      <c r="CP1111" s="79">
        <f t="shared" si="2029"/>
        <v>3955</v>
      </c>
      <c r="CQ1111" s="66"/>
      <c r="CR1111" s="68">
        <f t="shared" si="2000"/>
        <v>0</v>
      </c>
      <c r="CS1111" s="79">
        <f t="shared" si="1987"/>
        <v>5186</v>
      </c>
      <c r="CT1111" s="66"/>
      <c r="CU1111" s="68">
        <f t="shared" si="2001"/>
        <v>0</v>
      </c>
      <c r="CV1111" s="79">
        <f t="shared" si="2030"/>
        <v>6929</v>
      </c>
      <c r="CW1111" s="66"/>
      <c r="CX1111" s="66">
        <f t="shared" si="2002"/>
        <v>0</v>
      </c>
      <c r="CY1111" s="40">
        <f t="shared" si="1976"/>
        <v>176.95999999999822</v>
      </c>
      <c r="CZ1111" s="65"/>
      <c r="DA1111" s="66">
        <f t="shared" si="2003"/>
        <v>0</v>
      </c>
      <c r="DB1111" s="67">
        <f t="shared" si="2046"/>
        <v>42980</v>
      </c>
      <c r="DC1111" s="66"/>
      <c r="DD1111" s="66">
        <f t="shared" si="2004"/>
        <v>0</v>
      </c>
      <c r="DE1111" s="67">
        <f t="shared" si="2047"/>
        <v>89751</v>
      </c>
      <c r="DF1111" s="66"/>
      <c r="DG1111" s="69">
        <f t="shared" si="2005"/>
        <v>0</v>
      </c>
      <c r="DH1111" s="67">
        <f t="shared" si="1974"/>
        <v>439575</v>
      </c>
      <c r="DI1111" s="66"/>
      <c r="DJ1111" s="66">
        <f t="shared" si="2006"/>
        <v>0</v>
      </c>
      <c r="DK1111" s="67">
        <f t="shared" si="2031"/>
        <v>3768</v>
      </c>
      <c r="DL1111" s="210"/>
      <c r="DM1111" s="206">
        <f t="shared" si="1961"/>
        <v>0</v>
      </c>
      <c r="DN1111" s="25">
        <f t="shared" si="2021"/>
        <v>0</v>
      </c>
      <c r="DO1111" s="5"/>
      <c r="DP1111" s="43">
        <f t="shared" si="1962"/>
        <v>0</v>
      </c>
      <c r="DQ1111" s="27">
        <f t="shared" si="2032"/>
        <v>6819.5</v>
      </c>
      <c r="DR1111" s="5"/>
      <c r="DS1111" s="43">
        <f t="shared" si="1963"/>
        <v>0</v>
      </c>
      <c r="DT1111" s="27">
        <f t="shared" si="2033"/>
        <v>4846</v>
      </c>
      <c r="DU1111" s="5"/>
      <c r="DV1111" s="43">
        <f t="shared" si="2007"/>
        <v>0</v>
      </c>
      <c r="DW1111" s="27">
        <f t="shared" si="2034"/>
        <v>4835</v>
      </c>
      <c r="DX1111" s="5"/>
      <c r="DY1111" s="22">
        <f t="shared" si="2008"/>
        <v>0</v>
      </c>
      <c r="DZ1111" s="25">
        <f t="shared" si="2035"/>
        <v>523</v>
      </c>
      <c r="EA1111" s="22"/>
      <c r="EB1111" s="22">
        <f t="shared" si="2009"/>
        <v>0</v>
      </c>
      <c r="EC1111" s="28">
        <f t="shared" si="2036"/>
        <v>369</v>
      </c>
      <c r="ED1111" s="5"/>
      <c r="EE1111" s="43">
        <f t="shared" si="2010"/>
        <v>0</v>
      </c>
      <c r="EF1111" s="27">
        <f t="shared" si="2037"/>
        <v>4769</v>
      </c>
      <c r="EG1111" s="66"/>
      <c r="EH1111" s="66">
        <f t="shared" si="2011"/>
        <v>0</v>
      </c>
      <c r="EI1111" s="67">
        <f t="shared" si="2038"/>
        <v>22617</v>
      </c>
      <c r="EJ1111" s="66"/>
      <c r="EK1111" s="66">
        <f t="shared" si="2055"/>
        <v>0</v>
      </c>
      <c r="EL1111" s="67">
        <f t="shared" si="2039"/>
        <v>21247</v>
      </c>
      <c r="EM1111" s="110">
        <f t="shared" si="2056"/>
        <v>288404.55305376003</v>
      </c>
    </row>
    <row r="1112" spans="1:143" s="36" customFormat="1" ht="11.25" customHeight="1" x14ac:dyDescent="0.25">
      <c r="A1112" s="11">
        <v>46186</v>
      </c>
      <c r="B1112" s="11">
        <v>46184</v>
      </c>
      <c r="C1112" s="203">
        <v>8005019744</v>
      </c>
      <c r="D1112" s="477" t="s">
        <v>274</v>
      </c>
      <c r="E1112" s="203">
        <v>1128</v>
      </c>
      <c r="F1112" s="477">
        <v>3</v>
      </c>
      <c r="G1112" s="85">
        <v>191516149762</v>
      </c>
      <c r="H1112" s="66"/>
      <c r="I1112" s="41">
        <f t="shared" si="1989"/>
        <v>0</v>
      </c>
      <c r="J1112" s="48">
        <f t="shared" si="1990"/>
        <v>266093</v>
      </c>
      <c r="K1112" s="66"/>
      <c r="L1112" s="41">
        <f t="shared" si="1991"/>
        <v>0</v>
      </c>
      <c r="M1112" s="48">
        <f t="shared" si="2048"/>
        <v>124000</v>
      </c>
      <c r="N1112" s="66"/>
      <c r="O1112" s="41">
        <f t="shared" si="1992"/>
        <v>0</v>
      </c>
      <c r="P1112" s="48">
        <f t="shared" si="1993"/>
        <v>260136</v>
      </c>
      <c r="Q1112" s="66"/>
      <c r="R1112" s="66">
        <f t="shared" si="2049"/>
        <v>0</v>
      </c>
      <c r="S1112" s="67">
        <f t="shared" si="1994"/>
        <v>197612</v>
      </c>
      <c r="T1112" s="66"/>
      <c r="U1112" s="66">
        <f t="shared" si="1937"/>
        <v>0</v>
      </c>
      <c r="V1112" s="67">
        <f t="shared" si="1940"/>
        <v>133035.6</v>
      </c>
      <c r="W1112" s="136"/>
      <c r="X1112" s="69">
        <f t="shared" si="2016"/>
        <v>0</v>
      </c>
      <c r="Y1112" s="67">
        <f t="shared" si="1941"/>
        <v>6245</v>
      </c>
      <c r="Z1112" s="66"/>
      <c r="AA1112" s="68">
        <f t="shared" si="2051"/>
        <v>0</v>
      </c>
      <c r="AB1112" s="67">
        <f t="shared" si="1942"/>
        <v>17897</v>
      </c>
      <c r="AC1112" s="66"/>
      <c r="AD1112" s="66">
        <f t="shared" si="2052"/>
        <v>0</v>
      </c>
      <c r="AE1112" s="67">
        <f t="shared" si="1943"/>
        <v>3738</v>
      </c>
      <c r="AF1112" s="66"/>
      <c r="AG1112" s="78">
        <f t="shared" si="2053"/>
        <v>0</v>
      </c>
      <c r="AH1112" s="79">
        <f t="shared" si="1944"/>
        <v>4534.5</v>
      </c>
      <c r="AI1112" s="66"/>
      <c r="AJ1112" s="68">
        <f t="shared" si="1977"/>
        <v>0</v>
      </c>
      <c r="AK1112" s="67">
        <f t="shared" si="1945"/>
        <v>22013</v>
      </c>
      <c r="AL1112" s="66"/>
      <c r="AM1112" s="68">
        <f t="shared" si="2054"/>
        <v>0</v>
      </c>
      <c r="AN1112" s="67">
        <f t="shared" si="1946"/>
        <v>8763.02</v>
      </c>
      <c r="AO1112" s="66"/>
      <c r="AP1112" s="68">
        <f t="shared" si="2017"/>
        <v>0</v>
      </c>
      <c r="AQ1112" s="67">
        <f t="shared" si="1947"/>
        <v>80645</v>
      </c>
      <c r="AR1112" s="66"/>
      <c r="AS1112" s="68">
        <f t="shared" si="1951"/>
        <v>0</v>
      </c>
      <c r="AT1112" s="67">
        <f t="shared" si="1948"/>
        <v>2020</v>
      </c>
      <c r="AU1112" s="66"/>
      <c r="AV1112" s="66">
        <f t="shared" si="2022"/>
        <v>0</v>
      </c>
      <c r="AW1112" s="42">
        <f t="shared" si="1988"/>
        <v>5881.4400000000014</v>
      </c>
      <c r="AX1112" s="66"/>
      <c r="AY1112" s="66">
        <f t="shared" si="1995"/>
        <v>0</v>
      </c>
      <c r="AZ1112" s="67">
        <f t="shared" si="2014"/>
        <v>1152.0999999999999</v>
      </c>
      <c r="BA1112" s="66"/>
      <c r="BB1112" s="68">
        <f t="shared" si="2015"/>
        <v>0</v>
      </c>
      <c r="BC1112" s="67">
        <f t="shared" si="2023"/>
        <v>271.33999999999986</v>
      </c>
      <c r="BD1112" s="66"/>
      <c r="BE1112" s="68">
        <f t="shared" si="2012"/>
        <v>0</v>
      </c>
      <c r="BF1112" s="67">
        <f t="shared" si="2013"/>
        <v>3747.0200000000018</v>
      </c>
      <c r="BG1112" s="66"/>
      <c r="BH1112" s="68">
        <f t="shared" si="1996"/>
        <v>0</v>
      </c>
      <c r="BI1112" s="67">
        <f t="shared" si="1979"/>
        <v>24051.499999999982</v>
      </c>
      <c r="BJ1112" s="66"/>
      <c r="BK1112" s="68">
        <f t="shared" si="1952"/>
        <v>0</v>
      </c>
      <c r="BL1112" s="67">
        <f t="shared" si="2024"/>
        <v>3462.6000000000004</v>
      </c>
      <c r="BM1112" s="66"/>
      <c r="BN1112" s="68">
        <f t="shared" si="2025"/>
        <v>0</v>
      </c>
      <c r="BO1112" s="67">
        <f t="shared" si="2026"/>
        <v>2419.9000000000019</v>
      </c>
      <c r="BP1112" s="66"/>
      <c r="BQ1112" s="68">
        <f t="shared" si="2040"/>
        <v>0</v>
      </c>
      <c r="BR1112" s="67">
        <f t="shared" si="2041"/>
        <v>119180.25</v>
      </c>
      <c r="BS1112" s="66"/>
      <c r="BT1112" s="66">
        <f t="shared" si="2018"/>
        <v>0</v>
      </c>
      <c r="BU1112" s="67">
        <f t="shared" si="2042"/>
        <v>137607</v>
      </c>
      <c r="BV1112" s="66"/>
      <c r="BW1112" s="66">
        <f t="shared" si="2019"/>
        <v>0</v>
      </c>
      <c r="BX1112" s="67">
        <f t="shared" si="2043"/>
        <v>181018</v>
      </c>
      <c r="BY1112" s="66"/>
      <c r="BZ1112" s="66">
        <f t="shared" si="2020"/>
        <v>0</v>
      </c>
      <c r="CA1112" s="67">
        <f t="shared" si="2044"/>
        <v>133087</v>
      </c>
      <c r="CB1112" s="66"/>
      <c r="CC1112" s="66">
        <f t="shared" si="2050"/>
        <v>3553.2</v>
      </c>
      <c r="CD1112" s="67">
        <f t="shared" si="1973"/>
        <v>26245.69</v>
      </c>
      <c r="CE1112" s="66"/>
      <c r="CF1112" s="66">
        <f t="shared" si="1975"/>
        <v>0</v>
      </c>
      <c r="CG1112" s="67">
        <f t="shared" si="2027"/>
        <v>3663.6999999999994</v>
      </c>
      <c r="CH1112" s="66"/>
      <c r="CI1112" s="66">
        <f t="shared" si="1953"/>
        <v>0</v>
      </c>
      <c r="CJ1112" s="67">
        <f t="shared" si="2045"/>
        <v>6757.8</v>
      </c>
      <c r="CK1112" s="66"/>
      <c r="CL1112" s="68">
        <f t="shared" si="1986"/>
        <v>0</v>
      </c>
      <c r="CM1112" s="79">
        <f t="shared" si="2028"/>
        <v>4847.4799999999996</v>
      </c>
      <c r="CN1112" s="66"/>
      <c r="CO1112" s="68">
        <f t="shared" si="1999"/>
        <v>0</v>
      </c>
      <c r="CP1112" s="79">
        <f t="shared" si="2029"/>
        <v>3955</v>
      </c>
      <c r="CQ1112" s="66"/>
      <c r="CR1112" s="68">
        <f t="shared" si="2000"/>
        <v>0</v>
      </c>
      <c r="CS1112" s="79">
        <f t="shared" si="1987"/>
        <v>5186</v>
      </c>
      <c r="CT1112" s="66"/>
      <c r="CU1112" s="68">
        <f t="shared" si="2001"/>
        <v>0</v>
      </c>
      <c r="CV1112" s="79">
        <f t="shared" si="2030"/>
        <v>6929</v>
      </c>
      <c r="CW1112" s="66"/>
      <c r="CX1112" s="66">
        <f t="shared" si="2002"/>
        <v>0</v>
      </c>
      <c r="CY1112" s="40">
        <f t="shared" si="1976"/>
        <v>176.95999999999822</v>
      </c>
      <c r="CZ1112" s="65"/>
      <c r="DA1112" s="66">
        <f t="shared" si="2003"/>
        <v>2256</v>
      </c>
      <c r="DB1112" s="67">
        <f t="shared" si="2046"/>
        <v>40724</v>
      </c>
      <c r="DC1112" s="66"/>
      <c r="DD1112" s="66">
        <f t="shared" si="2004"/>
        <v>2256</v>
      </c>
      <c r="DE1112" s="67">
        <f t="shared" si="2047"/>
        <v>87495</v>
      </c>
      <c r="DF1112" s="66"/>
      <c r="DG1112" s="69">
        <f t="shared" si="2005"/>
        <v>0</v>
      </c>
      <c r="DH1112" s="67">
        <f t="shared" si="1974"/>
        <v>439575</v>
      </c>
      <c r="DI1112" s="66"/>
      <c r="DJ1112" s="66">
        <f t="shared" si="2006"/>
        <v>0</v>
      </c>
      <c r="DK1112" s="67">
        <f t="shared" si="2031"/>
        <v>3768</v>
      </c>
      <c r="DL1112" s="210"/>
      <c r="DM1112" s="206">
        <f t="shared" si="1961"/>
        <v>0</v>
      </c>
      <c r="DN1112" s="25">
        <f t="shared" si="2021"/>
        <v>0</v>
      </c>
      <c r="DO1112" s="5"/>
      <c r="DP1112" s="43">
        <f t="shared" si="1962"/>
        <v>0</v>
      </c>
      <c r="DQ1112" s="27">
        <f t="shared" si="2032"/>
        <v>6819.5</v>
      </c>
      <c r="DR1112" s="5"/>
      <c r="DS1112" s="43">
        <f t="shared" si="1963"/>
        <v>0</v>
      </c>
      <c r="DT1112" s="27">
        <f t="shared" si="2033"/>
        <v>4846</v>
      </c>
      <c r="DU1112" s="5"/>
      <c r="DV1112" s="43">
        <f t="shared" si="2007"/>
        <v>0</v>
      </c>
      <c r="DW1112" s="27">
        <f t="shared" si="2034"/>
        <v>4835</v>
      </c>
      <c r="DX1112" s="5"/>
      <c r="DY1112" s="22">
        <f t="shared" si="2008"/>
        <v>0</v>
      </c>
      <c r="DZ1112" s="25">
        <f t="shared" si="2035"/>
        <v>523</v>
      </c>
      <c r="EA1112" s="22"/>
      <c r="EB1112" s="22">
        <f t="shared" si="2009"/>
        <v>0</v>
      </c>
      <c r="EC1112" s="28">
        <f t="shared" si="2036"/>
        <v>369</v>
      </c>
      <c r="ED1112" s="5"/>
      <c r="EE1112" s="43">
        <f t="shared" si="2010"/>
        <v>0</v>
      </c>
      <c r="EF1112" s="27">
        <f t="shared" si="2037"/>
        <v>4769</v>
      </c>
      <c r="EG1112" s="66"/>
      <c r="EH1112" s="66">
        <f t="shared" si="2011"/>
        <v>0</v>
      </c>
      <c r="EI1112" s="67">
        <f t="shared" si="2038"/>
        <v>22617</v>
      </c>
      <c r="EJ1112" s="66"/>
      <c r="EK1112" s="66">
        <f t="shared" si="2055"/>
        <v>0</v>
      </c>
      <c r="EL1112" s="67">
        <f t="shared" si="2039"/>
        <v>21247</v>
      </c>
      <c r="EM1112" s="110">
        <f t="shared" si="2056"/>
        <v>288344.79065376002</v>
      </c>
    </row>
    <row r="1113" spans="1:143" s="36" customFormat="1" ht="11.25" customHeight="1" x14ac:dyDescent="0.25">
      <c r="A1113" s="400">
        <v>46186</v>
      </c>
      <c r="B1113" s="11">
        <v>46191</v>
      </c>
      <c r="C1113" s="204">
        <v>8005022423</v>
      </c>
      <c r="D1113" s="95" t="s">
        <v>31</v>
      </c>
      <c r="E1113" s="259">
        <v>100</v>
      </c>
      <c r="F1113" s="260">
        <v>1</v>
      </c>
      <c r="G1113" s="20">
        <v>191516042056</v>
      </c>
      <c r="H1113" s="66"/>
      <c r="I1113" s="41">
        <f t="shared" ref="I1113:I1144" si="2057">IF(OR(D1113="NPC6ASZDB-RD015M",D1113="NPC06SZDB-OR050C",D1113="NPC6ASZDB-WT008M",D1113="NPC6ASZDB-WT018M",D1113="NPC6ASZDB-WT023M",D1113="NPC6ASZDB-WT024M",D1113="NPC6ASZDB-OR020M",D1113="NPC6ASZDB-RD006M",D1113="NPC6ASZDB-WT017M",D1113="NPC6ASZDB-GY750C",D1113="NPC6ASZDB-YL015M",D1113="NPC6ASZDB-BL004M ",D1113="NPC6ASZDB-WT016M",D1113="NPC06SZDB-BK006M",D1113="NPC06SZDB-BK007M",D1113="NPC6ASZDB-OR750C",D1113="NPC06SZDB-BK004M",D1113="NPC06SZDB-BL015M",D1113="NPC6ASZDB-BL013C",D1113="NPC6ASZDB-BL030C",D1113="NPC6ASZDB-GY009M",D1113="NPC06SZDB-BK002M",D1113="NPC6ASZDB-GY025C",D1113="NPC06SZDB-BK003M",D1113="NPC06SZDB-GY005M",D1113="NPC6ASZDB-RD020C",D1113="NPC06SZDB-YL040M",D1113="NPC6ASZDB-GY125C",D1113="NPC06SZDB-YL002M",D1113="NPC6ASZDB-WT100M",D1113="NPC6ASZDB-RD008M",D1113="NPC6ASZDB-YL009M",D1113="NPC6ASZDB-VT010M",D1113="NPC6ASZDB-OR007M",D1113="NPC6ASZDB-VT007M",D1113="NPC6ASZDB-BK007M",D1113="NPC6ASZDB-GY350C",D1113="NPC6ASZDB-YL350C",D1113="NPC6ASZDB-OR350C",D1113="NPC6ASZDB-VT350C",D1113="NPC6ASZDB-BL350C",D1113="NPC6ASZDB-RD350C",D1113="NPC6ASZDB-BK350C",D1113="NPC6ASZDB-VT003M",D1113="NPC6ASZDB-OR250C",D1113="NPC6ASZDB-VT250C",D1113="NPC6ASZDB-VT002M",D1113="NPC6ASZDB-VT050C",D1113="NPC6ASZDB-VT001M",D1113="NPC6ASZDB-VT150C",D1113="NPC6ASZDB-WT017C",D1113="NPC6ASZDB-RD030C",D1113="NPC6ASZDB-WT030C",D1113="NPC6ASZDB-OR020M",D1113="NPC6ASZDB-OR015M",D1113="NPC06SZDB-WT025C",D1113="NPC6ASZDB-WT013M",D1113="NPC6ASZDB-GY075C",D1113="NPC6ASZDB-BK075C",D1113="NPC6ASZDB-BK125C",D1113="NPC6ASZDB-GN250C",D1113="NPC6ASZDB-WT011M",D1113="NPC6ASZDB-WT014M",D1113="NPC6ASZDB-OR005M",D1113="NPC6ASZDB-GY006M",D1113="NPC6ASZDB-WT550C",D1113="NPC6ASZDB-WT650C",D1113="NPC6ASZDB-WT850C",D1113="NPC6ASZDB-WT950C",D1113="NPC6ASZDB-RD250C",D1113="NPC06SZDB-GY015C",D1113="NPC06SZDB-BL020C",D1113="NPC06SZDB-YL015C",D1113="NPC6ASZDB-BL012M",D1113="NPC6ASZDB-WT020C",D1113="NPC6ASZDB-BL008M",D1113="NPC6ASZDB-BL009M",D1113="NPC6ASZDB-WT022M",D1113="NPC6ASZDB-YL007M",D1113="NPC06SZDB-WT250C",D1113="NPC6ASZDB-BL007M",D1113="NPC6ASZDB-BK050C",D1113="NPC6ASZDB-BK025C",D1113="NPC6ASZDB-BL750C",D1113="NPC6ASZDB-OR010M",D1113="NPC06SZDB-RD015M",D1113="NPC6ASZDB-YL012M",D1113="NPC6ASZDB-YL020M",D1113="NPC6ASZDB-YL030M",D1113="NPC6ASZDB-RD050C",D1113="NPC06SZDB-BL050C",D1113="NPC06SZDB-RD050C",D1113="NPC06SZDB-YL050C",D1113="NPC06SZDB-YL003M",D1113="NPC06SZDB-GN002M",D1113="NPC6ASZDB-RD010M",D1113="NPC6ASZDB-GY450C",D1113="NPC6ASZDB-WT006M",D1113="NPC6ASZDB-BL250C",D1113="NPC6ASZDB-GY050C",D1113="NPC6ASZDB-YL250C",D1113="NPC6ASZDB-YL008M",D1113="NPC06SZDB-YL010M",D1113="NPC6ASZDB-GY008M",D1113="NPC06SZDB-RD005M",D1113="NPC6ASZDB-BL050C",D1113="NPC6ASZDB-WT450C",D1113="NPC6ASZDB-OR050C",D1113="NPC06SZDB-GN010M",D1113="NPC06SZDB-RD010M",D1113="NPC06SZDB-BL010M",D1113="NPC6ASZDB-GY050C",D1113="NPC6ASZDB-YL025C",D1113="NPC6ASZDB-BK250C",D1113="NPC6ASZDB-BK004M",D1113="NPC6ASZDB-YL006M",D1113="NPC06SZDB-WT007M",D1113="NPC6ASZDB-BL015M",D1113="NPC6ASZDB-BL020M",D1113="NPC6ASZDB-GN010M",D1113="NPC6ASZDB-GN015M",D1113="NPC6ASZDB-GY250C",D1113="NPC6ASZDB-BK030M",D1113="NPC06SZDB-GY003M",D1113="NPC06SZDB-BL150C",D1113="NPC6ASZDB-BK013M",D1113="NPC6ASZDB-OR150C",D1113="NPC6ASZDB-GY007M",D1113="NPC6ASZDB-BK750C",D1113="NPC06SZDB-GN003M",D1113="NPC06SZDB-BK150C",D1113="NPC06SZDB-BK001M",D1113="NPC6ASZDB-RD007M",D1113="NPC6ASZDB-RD010M",D1113="NPC06SZDB-GY006M",D1113="NPC06SZDB-GY015M",D1113="NPC06SZDB-BK050C",D1113="NPC6ASZDB-BL010M",D1113="NPC6ASZDB-GN025C",D1113="NPC6ASZDB-WT009M",D1113="NPC6ASZDB-OR004M",D1113="NPC6ASZDB-WT075C",D1113="NPC6ASZDB-WT175C",D1113="NPC06SZDB-GY001M",D1113="NPC06SZDB-GY002M",D1113="NPC6ASZDB-WT125C",D1113="NPC6ASZDB-WT225C",D1113="NPC6ASZDB-WT275C",D1113="NPC6ASZDB-GY015M",D1113="NPC6ASZDB-RD001M",D1113="NPC6ASZDB-RD005M",D1113="NPC6ASZDB-WT025C",D1113="NPC6ASZDB-YL001M",D1113="NPC6ASZDB-YL005M",D1113="NPC06SZDB-GY010M",D1113="NPC06SZDB-YL005M",D1113="NPC06SZDB-YL001M",D1113="NPC6ASZDB-BK150C",D1113="NPC6ASZDB-BL030M",D1113="NPC6ASZDB-GY003M",D1113="NPC6ASZDB-YL050C",D1113="NPC6ASZDB-YL010M",D1113="NPC6ASZDB-OR010M",D1113="NPC06SZDB-YL150C",D1113="NPC6ASZDB-OR005M",D1113="NPC06SZDB-OR002M",D1113="NPC6ASZDB-RD150C",D1113="NPC6ASZDB-WT025M",D1113="NPC6ASZDB-WT150C",D1113="NPC6ASZDB-WT012M",D1113="NPC6ASZDB-WT250C",D1113="NPC6ASZDB-WT350C",D1113="NPC6ASZDB-YL002M",D1113="NPC6ASZDB-BL150C",D1113="NPC6ASZDB-WT015M",D1113="NPC6ASZDB-YL150C",D1113="NPC6ASZDB-YL003M",D1113="NPC6ASZDB-WT750C",D1113="NPC6ASZDB-GN050C",D1113="NPC6ASZDB-WT008M",D1113="NPC06SZDB-OR010M",D1113="NPC6ASZDB-GY150C",D1113="NPC6ASZDB-GN150C",D1113="NPC6ASZDB-OR001M",D1113="NPC6ASZDB-OR002M",D1113="NPC6ASZDB-OR003M",D1113="NPC06SZDB-RD002M",D1113="NPC06SZDB-RD150C",D1113="NPC6ASZDB-BK015M",D1113="NPC06SZDB-GN001M",D1113="NPC06SZDB-GN150C",D1113="NPC06SZDB-WT030M",D1113="NPC06SZDB-WT750C",D1113="NPC06SZDB-WT015M",D1113="NPC6ASZDB-WT030M",D1113="NPC06SZDB-RD001M",D1113="NPC06SZDB-RD003M",D1113="NPC06SZDB-OR003M",D1113="NPC06SZDB-OR001M",D1113="NPC06SZDB-BL001M",D1113="NPC06SZDB-BL003M",D1113="NPC06SZDB-WT150C",D1113="NPC06SZDB-BL002M",D1113="NPC6ASZDB-WT050C",D1113="NPC06SZDB-WT050C",D1113="NPC06SZDB-WT001M",D1113="NPC06SZDB-WT002M",D1113="NPC06SZDB-WT003M",D1113="NPC06SZDB-WT004M",D1113="NPC06SZDB-WT005M",D1113="NPC06SZDB-WT010M",D1113="NPC06SZDB-WT020M",D1113=1711815,D1113="NPC6ASZDB-GN001M",D1113="NPC6ASZDB-GN002M",D1113="NPC6ASZDB-GN003M",D1113="NPC6ASZDB-GN004M",D1113="NPC6ASZDB-GN005M",D1113="NPC6ASZDB-GN020M",D1113="NPC6ASZDB-GN030M",D1113="NPC6ASZDB-WT001M",D1113="NPC6ASZDB-WT002M",D1113="NPC6ASZDB-WT003M",D1113="NPC6ASZDB-WT004M",D1113="NPC6ASZDB-WT006M",D1113="NPC6ASZDB-WT007M",D1113="NPC6ASZDB-WT004M",D1113="NPC6ASZDB-WT005M",D1113="NPC6ASZDB-WT010M",D1113="NPC6ASZDB-WT020M",D1113="NPC6ASZDB-RD002M",D1113="NPC6ASZDB-RD003M",D1113="NPC6ASZDB-RD020M",D1113="NPC6ASZDB-GY001M",D1113="NPC6ASZDB-GY002M",D1113="NPC6ASZDB-GY003M",D1113="NPC6ASZDB-GY004M",D1113="NPC6ASZDB-GY005M",D1113="NPC6ASZDB-GY010M",D1113="NPC6ASZDB-GY020M",D1113="NPC6ASZDB-GY025M",D1113="NPC6ASZDB-GY030M",D1113="NPC6ASZDB-BL001M",D1113="NPC6ASZDB-BL002M",D1113="NPC6ASZDB-BL003M",D1113="NPC6ASZDB-BL004M",D1113="NPC6ASZDB-BL005M",D1113="NPC6ASZDB-BL010M",D1113="NPC6ASZDB-BK001M",D1113="NPC6ASZDB-BK002M",D1113="NPC6ASZDB-BK003M",D1113="NPC6ASZDB-BK005M",D1113="NPC6ASZDB-BK010M",D1113="NPC6ASZDB-BK020M",),E1113*2,0)</f>
        <v>0</v>
      </c>
      <c r="J1113" s="48">
        <f t="shared" si="1990"/>
        <v>266093</v>
      </c>
      <c r="K1113" s="66"/>
      <c r="L1113" s="41">
        <f t="shared" ref="L1113:L1144" si="2058">IF(OR(D1113="NPC6ASZDB-RD015M",D1113="NPC6ASZDB-GN750C",D1113="NPC6ASZDB-WT035M",D1113="NPC6ASZDB-WT028M ",D1113="NPC6ASZDB-WT019M",D1113="NPC06SZDB-GN050C",D1113="NPC06SZDB-OR050C",D1113="NPC6ASZDB-WT018M",D1113="NPC6ASZDB-WT023M",D1113="NPC6ASZDB-WT024M",D1113="NPC6ASZDB-OR020M",D1113="NPC6ASZDB-RD006M",D1113="NPC6ASZDB-WT017M",D1113="NPC6ASZDB-GY750C",D1113="NPC6ASZDB-YL015M",D1113="NPC6ASZDB-BL004M ",D1113="NPC6ASZDB-WT016M",D1113="NPC06SZDB-BK006M",D1113="NPC06SZDB-BK007M",D1113="NPC6ASZDB-OR750C",D1113="NPC06SZDB-BK004M",D1113="NPC06SZDB-BL015M",D1113="NPC6ASZDB-BL013C",D1113="NPC6ASZDB-BL030C",D1113="NPC6ASZDB-GY009M",D1113="NPC06SZDB-BK002M",D1113="NPC6ASZDB-GY025C",D1113="NPC06SZDB-BK003M",D1113="NPC06SZDB-GY005M",D1113="NPC6ASZDB-RD020C",D1113="NPC06SZDB-YL040M",D1113="NPC6ASZDB-GY125C",D1113="NPC06SZDB-YL002M",D1113="NPC6ASZDB-WT100M",D1113="NPC6ASZDB-RD008M",D1113="NPC6ASZDB-YL009M",D1113="NPC6ASZDB-VT010M",D1113="NPC6ASZDB-OR007M",D1113="NPC6ASZDB-VT007M",D1113="NPC6ASZDB-BK007M",D1113="NPC6ASZDB-GY350C",D1113="NPC6ASZDB-YL350C",D1113="NPC6ASZDB-OR350C",D1113="NPC6ASZDB-VT350C",D1113="NPC6ASZDB-BL350C",D1113="NPC6ASZDB-RD350C",D1113="NPC6ASZDB-BK350C",D1113="NPC6ASZDB-VT003M",D1113="NPC6ASZDB-OR250C",D1113="NPC6ASZDB-VT250C",D1113="NPC6ASZDB-VT002M",D1113="NPC6ASZDB-VT050C",D1113="NPC6ASZDB-VT001M",D1113="NPC6ASZDB-VT150C",D1113="NPC6ASZDB-WT017C",D1113="NPC6ASZDB-RD030C",D1113="NPC6ASZDB-WT030C",D1113="NPC6ASZDB-OR020M",D1113="NPC6ASZDB-OR015M",D1113="NPC06SZDB-WT025C",D1113="NPC6ASZDB-WT013M",D1113="NPC6ASZDB-GY075C",D1113="NPC6ASZDB-BK075C",D1113="NPC6ASZDB-BK125C",D1113="NPC6ASZDB-GN250C",D1113="NPC6ASZDB-WT011M",D1113="NPC6ASZDB-WT014M",D1113="NPC6ASZDB-OR005M",D1113="NPC6ASZDB-GY006M",D1113="NPC6ASZDB-WT550C",D1113="NPC6ASZDB-WT650C",D1113="NPC6ASZDB-WT850C",D1113="NPC6ASZDB-WT950C",D1113="NPC6ASZDB-RD250C",D1113="NPC06SZDB-GY015C",D1113="NPC06SZDB-BL020C",D1113="NPC06SZDB-YL015C",D1113="NPC6ASZDB-BL012M",D1113="NPC6ASZDB-WT020C",D1113="NPC6ASZDB-BL008M",D1113="NPC6ASZDB-BL009M",D1113="NPC6ASZDB-WT022M",D1113="NPC6ASZDB-YL007M",D1113="NPC06SZDB-WT250C",D1113="NPC6ASZDB-BL007M",D1113="NPC6ASZDB-BK050C",D1113="NPC6ASZDB-BK025C",D1113="NPC6ASZDB-BL750C",D1113="NPC6ASZDB-OR010M",D1113="NPC06SZDB-RD015M",D1113="NPC6ASZDB-YL012M",D1113="NPC6ASZDB-YL030M",D1113="NPC6ASZDB-YL020M",D1113="NPC6ASZDB-RD050C",D1113="NPC06SZDB-BL050C",D1113="NPC06SZDB-RD050C",D1113="NPC06SZDB-YL050C",D1113="NPC06SZDB-YL003M",D1113="NPC06SZDB-GN002M",D1113="NPC6ASZDB-RD010M",D1113="NPC6ASZDB-GY450C",D1113="NPC6ASZDB-WT006M",D1113="NPC6ASZDB-BL250C",D1113="NPC6ASZDB-GY050C",D1113="NPC6ASZDB-YL250C",D1113="NPC6ASZDB-YL008M",D1113="NPC06SZDB-YL010M",D1113="NPC6ASZDB-GY008M",D1113="NPC06SZDB-RD005M",D1113="NPC6ASZDB-BL050C",D1113="NPC6ASZDB-WT450C",D1113="NPC6ASZDB-OR050C",D1113="NPC06SZDB-GN010M",D1113="NPC06SZDB-RD010M",D1113="NPC06SZDB-BL010M",D1113="NPC6ASZDB-GY050C",D1113="NPC6ASZDB-YL025C",D1113="NPC6ASZDB-BK250C",D1113="NPC6ASZDB-BK004M",D1113="NPC6ASZDB-YL006M",D1113="NPC06SZDB-WT007M",D1113="NPC6ASZDB-BL015M",D1113="NPC6ASZDB-BL020M",D1113="NPC6ASZDB-GN010M",D1113="NPC6ASZDB-GN015M",D1113="NPC6ASZDB-GY250C",D1113="NPC6ASZDB-BK030M",D1113="NPC06SZDB-GY003M",D1113="NPC06SZDB-BL150C",D1113="NPC6ASZDB-BK013M",D1113="NPC6ASZDB-OR150C",D1113="NPC6ASZDB-GY007M",D1113="NPC6ASZDB-BK750C",D1113="NPC06SZDB-GN003M",D1113="NPC06SZDB-BK150C",D1113="NPC06SZDB-BK001M",D1113="NPC6ASZDB-RD007M",D1113="NPC6ASZDB-RD010M",D1113="NPC06SZDB-GY006M",D1113="NPC06SZDB-GY015M",D1113="NPC06SZDB-BK050C",D1113="NPC6ASZDB-GN025C",D1113="NPC6ASZDB-WT009M",D1113="NPC6ASZDB-OR004M",D1113="NPC6ASZDB-WT075C",D1113="NPC6ASZDB-WT175C",D1113="NPC06SZDB-GY001M",D1113="NPC06SZDB-GY002M",D1113="NPC6ASZDB-WT125C",D1113="NPC6ASZDB-WT225C",D1113="NPC6ASZDB-WT275C",D1113="NPC6ASZDB-GY015M",D1113="NPC6ASZDB-RD001M",D1113="NPC6ASZDB-RD005M",D1113="NPC6ASZDB-WT025C",D1113="NPC6ASZDB-YL001M",D1113="NPC6ASZDB-YL005M",D1113="NPC06SZDB-GY010M",D1113="NPC06SZDB-YL005M",D1113="NPC06SZDB-YL001M",D1113="NPC6ASZDB-BK150C",D1113="NPC6ASZDB-BL030M",D1113="NPC6ASZDB-YL050C",D1113="NPC6ASZDB-YL010M",D1113="NPC6ASZDB-OR010M",D1113="NPC06SZDB-YL150C",D1113="NPC6ASZDB-OR005M",D1113="NPC06SZDB-OR002M",D1113="NPC6ASZDB-RD150C",D1113="NPC6ASZDB-WT025M",D1113="NPC6ASZDB-WT150C",D1113="NPC6ASZDB-WT012M",D1113="NPC6ASZDB-WT250C",D1113="NPC6ASZDB-WT350C",D1113="NPC6ASZDB-YL002M",D1113="NPC6ASZDB-BL150C",D1113="NPC6ASZDB-WT015M",D1113="NPC6ASZDB-YL150C",D1113="NPC6ASZDB-YL003M",D1113="NPC6ASZDB-WT750C",D1113="NPC6ASZDB-GN050C",D1113="NPC6ASZDB-WT008M",D1113="NPC06SZDB-OR010M",D1113="NPC6ASZDB-GY150C",D1113="NPC6ASZDB-GN150C",D1113="NPC6ASZDB-OR001M",D1113="NPC6ASZDB-OR002M",D1113="NPC6ASZDB-OR003M",D1113="NPC06SZDB-RD002M",D1113="NPC06SZDB-RD150C",D1113="NPC6ASZDB-BK015M",D1113="NPC06SZDB-GN001M",D1113="NPC06SZDB-GN150C",D1113="NPC06SZDB-WT030M",D1113="NPC06SZDB-WT750C",D1113="NPC06SZDB-WT015M",D1113="NPC6ASZDB-WT030M",D1113="NPC06SZDB-RD001M",D1113="NPC06SZDB-RD003M",D1113="NPC06SZDB-OR003M",D1113="NPC06SZDB-OR001M",D1113="NPC06SZDB-BL001M",D1113="NPC06SZDB-BL003M",D1113="NPC06SZDB-WT150C",D1113="NPC06SZDB-BL002M",D1113="NPC6ASZDB-WT050C",D1113="NPC06SZDB-WT050C",D1113="NPC06SZDB-WT001M",D1113="NPC06SZDB-WT002M",D1113="NPC06SZDB-WT003M",D1113="NPC06SZDB-WT004M",D1113="NPC06SZDB-WT005M",D1113="NPC06SZDB-WT010M",D1113="NPC06SZDB-WT020M",D1113="NPC6ASZDB-GN001M",D1113="NPC6ASZDB-GN002M",D1113="NPC6ASZDB-GN003M",D1113="NPC6ASZDB-GN004M",D1113="NPC6ASZDB-GN005M",D1113="NPC6ASZDB-GN020M",D1113="NPC6ASZDB-GN030M",D1113="NPC6ASZDB-WT001M",D1113="NPC6ASZDB-WT002M",D1113="NPC6ASZDB-WT003M",D1113="NPC6ASZDB-WT004M",D1113="NPC6ASZDB-WT005M",D1113="NPC6ASZDB-WT006M",D1113="NPC6ASZDB-WT007M",D1113="NPC6ASZDB-WT010M",D1113="NPC6ASZDB-WT020M",D1113="NPC6ASZDB-RD002M",D1113="NPC6ASZDB-RD003M",D1113="NPC6ASZDB-RD020M",D1113="NPC6ASZDB-GY001M",D1113="NPC6ASZDB-GY002M",D1113="NPC6ASZDB-GY003M",D1113="NPC6ASZDB-GY004M",D1113="NPC6ASZDB-GY005M",D1113="NPC6ASZDB-GY010M",D1113="NPC6ASZDB-GY020M",D1113="NPC6ASZDB-GY025M",D1113="NPC6ASZDB-GY030M",D1113="NPC6ASZDB-BL001M",D1113="NPC6ASZDB-BL002M",D1113="NPC6ASZDB-BL003M",D1113="NPC6ASZDB-BL004M",D1113="NPC6ASZDB-BL005M",D1113="NPC6ASZDB-BL010M",D1113="NPC6ASZDB-BK001M",D1113="NPC6ASZDB-BK002M",D1113="NPC6ASZDB-BK003M",D1113="NPC6ASZDB-BK005M",D1113="NPC6ASZDB-BK010M",D1113="NPC6ASZDB-BK020M",),E1113*2,0)</f>
        <v>0</v>
      </c>
      <c r="M1113" s="48">
        <f t="shared" si="2048"/>
        <v>124000</v>
      </c>
      <c r="N1113" s="66"/>
      <c r="O1113" s="41">
        <f t="shared" ref="O1113:O1144" si="2059">IF(OR(D1113="NPC6ASZDB-WT019M",D1113="NPC6ASZDB-RD015M",D1113="NPC06SZDB-BK006M",D1113="NPC06SZDB-BK007M",D1113="NPC6ASZDB-OR750C",D1113="NPC06SZDB-BK004M",D1113="NPC06SZDB-BL015M",D1113="NPC6ASZDB-BL013C",D1113="NPC6ASZDB-BL030C",D1113="NPC6ASZDB-GY009M",D1113="NPC06SZDB-BK002M",D1113="NPC6ASZDB-GY025C",D1113="NPC06SZDB-BK003M",D1113="NPC06SZDB-GY005M",D1113="NPC6ASZDB-RD020C",D1113="NPC06SZDB-YL040M",D1113="NPC6ASZDB-GY125C",D1113="NPC06SZDB-YL002M",D1113="NPC6ASZDB-WT100M",D1113="NPC6ASZDB-RD008M",D1113="NPC6ASZDB-YL009M",D1113="NPC6ASZDB-VT010M",D1113="NPC6ASZDB-OR007M",D1113="NPC6ASZDB-VT007M",D1113="NPC6ASZDB-BK007M",D1113="NPC6ASZDB-GY350C",D1113="NPC6ASZDB-YL350C",D1113="NPC6ASZDB-OR350C",D1113="NPC6ASZDB-VT350C",D1113="NPC6ASZDB-BL350C",D1113="NPC6ASZDB-RD350C",D1113="NPC6ASZDB-BK350C",D1113="NPC6ASZDB-VT003M",D1113="NPC6ASZDB-OR250C",D1113="NPC6ASZDB-VT250C",D1113="NPC6ASZDB-VT002M",D1113="NPC6ASZDB-VT050C",D1113="NPC6ASZDB-VT001M",D1113="NPC6ASZDB-VT150C",D1113="NPC6ASZDB-WT017C",D1113="NPC6ASZDB-RD030C",D1113="NPC6ASZDB-WT030C",D1113="NPC6ASZDB-OR020M",D1113="NPC6ASZDB-OR020M",D1113="NPC6ASZDB-OR015M",D1113="NPC06SZDB-WT025C",D1113="NPC6ASZDB-WT013M",D1113="NPC6ASZDB-BK175C",D1113="NPC6ASZDB-GY075C",D1113="NPC6ASZDB-BK075C",D1113="NPC6ASZDB-BK125C",D1113="NPC6ASZDB-GN250C",D1113="NPC6ASZDB-WT011M",D1113="NPC6ASZDB-WT014M",D1113="NPC6ASZDB-OR005M",D1113="NPC6ASZDB-GY006M",D1113="NPC6ASZDB-WT550C",D1113="NPC6ASZDB-WT650C",D1113="NPC6ASZDB-WT850C",D1113="NPC6ASZDB-WT950C",D1113="NPC6ASZDB-RD250C",D1113="NPC06SZDB-GY015C",D1113="NPC06SZDB-BL020C",D1113="NPC06SZDB-YL015C",D1113="NPC6ASZDB-BL012M",D1113="NPC6ASZDB-WT020C",D1113="NPC6ASZDB-BL008M",D1113="NPC6ASZDB-BL009M",D1113="NPC6ASZDB-WT022M",D1113="NPC6ASZDB-YL007M",D1113="NPC06SZDB-WT250C",D1113="NPC6ASZDB-BL007M",D1113="NPC6ASZDB-BK050C",D1113="NPC6ASZDB-BK025C",D1113="NPC6ASZDB-BL750C",D1113="NPC6ASZDB-OR010M",D1113="NPC06SZDB-RD015M",D1113="NPC6ASZDB-YL012M",D1113="NPC6ASZDB-YL030M",D1113="NPC6ASZDB-YL020M",D1113="NPC6ASZDB-RD050C",D1113="NPC06SZDB-BL050C",D1113="NPC06SZDB-RD050C",D1113="NPC06SZDB-YL050C",D1113="NPC06SZDB-YL003M",D1113="NPC06SZDB-GN002M",D1113="NPC6ASZDB-RD010M",D1113="NPC6ASZDB-GY450C",D1113="NPC6ASZDB-GY450C",D1113="NPC6ASZDB-BL250C",D1113="NPC6ASZDB-GY050C",D1113="NPC6ASZDB-YL250C",D1113="NPC6ASZDB-YL008M",D1113="NPC06SZDB-YL010M",D1113="NPC6ASZDB-GY008M",D1113="NPC06SZDB-RD005M",D1113="NPC6ASZDB-BL050C",D1113="NPC6ASZDB-WT450C",D1113="NPC6ASZDB-OR050C",D1113="NPC06SZDB-GN010M",D1113="NPC06SZDB-RD010M",D1113="NPC06SZDB-BL010M",D1113="NPC6ASZDB-GY050C",D1113="NPC6ASZDB-YL025C",D1113="NPC6ASZDB-BK250C",D1113="NPC6ASZDB-BK004M",D1113="NPC6ASZDB-YL006M",D1113="NPC06SZDB-WT007M",D1113="NPC6ASZDB-BL015M",D1113="NPC6ASZDB-BL020M",D1113="NPC6ASZDB-GN010M",D1113="NPC6ASZDB-GN015M",D1113="NPC6ASZDB-GY250C",D1113="NPC6ASZDB-BK030M",D1113="NPC06SZDB-GY003M",D1113="NPC06SZDB-BL150C",D1113="NPC6ASZDB-BK013M",D1113="NPC6ASZDB-OR150C",D1113="NPC6ASZDB-GY007M",D1113="NPC6ASZDB-BK750C",D1113="NPC06SZDB-GN003M",D1113="NPC06SZDB-BK150C",D1113="NPC06SZDB-BK001M",D1113="NPC6ASZDB-RD007M",D1113="NPC6ASZDB-RD010M",D1113="NPC06SZDB-GY006M",D1113="NPC06SZDB-GY015M",D1113="NPC06SZDB-BK050C",D1113="NPC6ASZDB-GN025C",D1113="NPC6ASZDB-WT009M",D1113="NPC6ASZDB-OR004M",D1113="NPC6ASZDB-WT075C",D1113="NPC6ASZDB-WT175C",D1113="NPC06SZDB-GY001M",D1113="NPC06SZDB-GY002M",D1113="NPC6ASZDB-WT125C",D1113="NPC6ASZDB-WT225C",D1113="NPC6ASZDB-WT275C",D1113="NPC6ASZDB-GY015M",D1113="NPC6ASZDB-RD001M",D1113="NPC6ASZDB-RD005M",D1113="NPC6ASZDB-WT025C",D1113="NPC6ASZDB-YL001M",D1113="NPC6ASZDB-YL005M",D1113="NPC06SZDB-GY010M",D1113="NPC06SZDB-YL005M",D1113="NPC06SZDB-YL001M",D1113="NPC6ASZDB-BK150C",D1113="NPC6ASZDB-BL030M",D1113="NPC6ASZDB-YL050C",D1113="NPC6ASZDB-YL010M",D1113=1711167,D1113="NPC6ASZDB-OR010M",D1113="NPC06SZDB-YL150C",D1113="NPC6ASZDB-OR005M",D1113="NPC06SZDB-OR002M",D1113="NPC6ASZDB-RD150C",D1113="NPC6ASZDB-WT025M",D1113="NPC6ASZDB-WT150C",D1113="NPC6ASZDB-WT250C",D1113="NPC6ASZDB-WT350C",D1113="NPC6ASZDB-YL002M",D1113="NPC6ASZDB-WT012M",D1113="NPC6ASZDB-BL150C",D1113="NPC6ASZDB-WT015M",D1113="NPC6ASZDB-YL150C",D1113="NPC6ASZDB-YL003M",D1113="NPC6ASZDB-WT750C",D1113="NPC6ASZDB-GN050C",D1113="NPC6ASZDB-WT008M",D1113="NPC06SZDB-OR010M",D1113="NPC6ASZDB-GY150C",D1113="NPC6ASZDB-GN150C",D1113="NPC6ASZDB-OR001M",D1113="NPC6ASZDB-OR002M",D1113="NPC6ASZDB-OR003M",D1113="NPC06SZDB-RD002M",D1113="NPC06SZDB-RD150C",D1113="NPC6ASZDB-BK015M",D1113="NPC06SZDB-GN001M",D1113="NPC06SZDB-GN150C",D1113="NPC06SZDB-WT030M",D1113="NPC06SZDB-WT750C",D1113="NPC06SZDB-WT015M",D1113="NPC6ASZDB-WT030M",D1113="NPC06SZDB-RD001M",D1113="NPC06SZDB-RD003M",D1113="NPC06SZDB-OR003M",D1113="NPC06SZDB-OR001M",D1113="NPC06SZDB-BL001M",D1113="NPC06SZDB-BL003M",D1113="NPC06SZDB-WT150C",D1113="NPC06SZDB-BL002M",D1113="NPC6ASZDB-WT050C",D1113="NPC06SZDB-WT050C",D1113="NPC06SZDB-WT001M",D1113="NPC06SZDB-WT002M",D1113="NPC06SZDB-WT003M",D1113="NPC06SZDB-WT004M",D1113="NPC06SZDB-WT005M",D1113="NPC06SZDB-WT020M",D1113="NPC6ASZDB-GN001M",D1113="NPC6ASZDB-GN002M",D1113="NPC6ASZDB-GN003M",D1113="NPC6ASZDB-GN004M",D1113="NPC6ASZDB-GN005M",D1113="NPC6ASZDB-GN020M",D1113="NPC06SZDB-WT010M",D1113="NPC6ASZDB-GN030M",D1113=1711091,D1113=1711093,D1113=1711815,D1113=1711094,D1113=1711095,D1113=1711098,D1113=2153215,D1113=1711096,D1113=1711097,D1113=1711027,D1113=2153463,D1113=1711911,D1113="NPC6ASZDB-WT001M",D1113="NPC6ASZDB-WT002M",D1113="NPC6ASZDB-WT003M",D1113="NPC6ASZDB-WT004M",D1113="NPC6ASZDB-WT005M",D1113="NPC6ASZDB-WT006M",D1113="NPC6ASZDB-WT007M",D1113="NPC6ASZDB-WT010M",D1113="NPC6ASZDB-WT020M",D1113="NPC6ASZDB-RD002M",D1113="NPC6ASZDB-RD003M",D1113="NPC6ASZDB-RD020M",D1113="NPC6ASZDB-GY001M",D1113="NPC6ASZDB-GY002M",D1113="NPC6ASZDB-GY003M",D1113="NPC6ASZDB-GY004M",D1113="NPC6ASZDB-GY005M",D1113="NPC6ASZDB-GY010M",D1113="NPC6ASZDB-GY020M",D1113="NPC6ASZDB-GY025M",D1113="NPC6ASZDB-GY030M",D1113="NPC6ASZDB-BL001M",D1113="NPC6ASZDB-BL002M",D1113="NPC6ASZDB-BL003M",D1113="NPC6ASZDB-BL004M",D1113="NPC6ASZDB-BL005M",D1113="NPC6ASZDB-BL010M",D1113="NPC6ASZDB-BK001M",D1113="NPC6ASZDB-BK002M",D1113="NPC6ASZDB-BK003M",D1113="NPC6ASZDB-BK005M",D1113="NPC6ASZDB-BK010M",D1113="NPC6ASZDB-BK020M",D1113=1711171),E1113*2,0)</f>
        <v>0</v>
      </c>
      <c r="P1113" s="48">
        <f t="shared" si="1993"/>
        <v>260136</v>
      </c>
      <c r="Q1113" s="66"/>
      <c r="R1113" s="66">
        <f t="shared" si="2049"/>
        <v>0</v>
      </c>
      <c r="S1113" s="67">
        <f t="shared" si="1994"/>
        <v>197612</v>
      </c>
      <c r="T1113" s="66"/>
      <c r="U1113" s="66">
        <f t="shared" ref="U1113:U1176" si="2060">IF(OR(D1113="NPP6ASZDB-WT020M",D1113="NPP6ASZDB-WT012M",1301="NPP6ASZDB-WT008M",D1113="NPP6ASZDB-WT004M",D1113="NPP6ASZDB-WT025M",D1113="NPP6ASZDB-WT250C",D1113="NPP6ASZDB-WT010M",D1113="NPP6ASZDB-WT015M",D1113="NPP6ASZDB-WT650C",D1113="NPP6ASZDB-WT007M",D1113="NPP6ASZDB-WT750C",D1113="NPP6ASZDB-WT008M",D1113="NPP6ASZDB-WT006M",D1113="NPP6ASZDB-WT003M",D1113="NPP6ASZDB-WT150C",D1113="NPP6ASZDB-WT350C",D1113="NPP6ASZDB-WT005M",D1113="NPC6ASZDB-WT015C",D1113="NPP6ASZDB-WT001M",D1113="NPP6ASZDB-WT002M",D1113="NPC6ASZDB-WT028M",D1113="NPC06SZDB-WT025M",D1113="NPC6ASZDB-WT035M",D1113="NPC6ASZDB-WT028M ",D1113="NPC6ASZDB-WT019M",D1113="NPC6ASZDB-WT018M",D1113="NPC6ASZDB-WT023M",D1113="NPC6ASZDB-WT024M",D1113="NPC6ASZDB-WT017M",D1113="NPC6ASZDB-WT016M",D1113="NPC6ASZDB-WT100M",D1113="NPC6ASZDB-WT017C",D1113="NPC6ASZDB-WT030C",D1113="NPC06SZDB-WT025C",D1113="NPC6ASZDB-WT013M",D1113="NPC6ASZDB-WT011M",D1113="NPC6ASZDB-WT014M",D1113="NPC6ASZDB-WT550C",D1113="NPC6ASZDB-WT650C",D1113="NPC6ASZDB-WT850C",D1113="NPC6ASZDB-WT950C",D1113="NPC6ASZDB-WT020C",D1113="NPC6ASZDB-WT022M",D1113="NPC06SZDB-WT250C",D1113="NPC6ASZDB-WT125C",D1113="NPC6ASZDB-WT450C",D1113="NPC06SZDB-WT007M",D1113="NPC6ASZDB-WT009M",D1113="NPC6ASZDB-WT075C",D1113="NPC6ASZDB-WT175C",D1113="NPC6ASZDB-WT125C",D1113="NPC6ASZDB-WT225C",D1113="NPC6ASZDB-WT275C",D1113="NPC6ASZDB-WT025C",D1113="NPC6ASZDB-WT025M",D1113="NPC6ASZDB-WT150C",D1113="NPC6ASZDB-WT250C",D1113="NPC6ASZDB-WT350C",D1113="NPC6ASZDB-WT012M",D1113="NPC6ASZDB-WT015M",D1113="NPC6ASZDB-WT750C",D1113="NPC6ASZDB-WT008M",D1113="NPC06SZDB-WT030M",D1113="NPC06SZDB-WT750C",D1113="NPC06SZDB-WT015M",D1113="NPC6ASZDB-WT030M",D1113="NPC06SZDB-WT150C",D1113="NPC6ASZDB-WT050C",D1113="NPC06SZDB-WT050C",D1113="NPC06SZDB-WT001M",D1113="NPC06SZDB-WT002M",D1113="NPC06SZDB-WT003M",D1113="NPC06SZDB-WT004M",D1113="NPC06SZDB-WT005M",D1113="NPC06SZDB-WT010M",D1113="NPC06SZDB-WT020M",D1113=1711815,D1113="NPC6ASZDB-WT001M",D1113="NPC6ASZDB-WT002M",D1113="NPC6ASZDB-WT003M",D1113="NPC6ASZDB-WT004M",D1113="NPC6ASZDB-WT005M",D1113="NPC6ASZDB-WT006M",D1113="NPC6ASZDB-WT007M",D1113="NPC6ASZDB-WT010M",D1113="NPC6ASZDB-WT020M",D1113="NPC6ASZDB-WT027M",),E1113*(F1113+0.1),0)</f>
        <v>0</v>
      </c>
      <c r="V1113" s="67">
        <f t="shared" si="1940"/>
        <v>133035.6</v>
      </c>
      <c r="W1113" s="136"/>
      <c r="X1113" s="69">
        <f t="shared" si="2016"/>
        <v>0</v>
      </c>
      <c r="Y1113" s="67">
        <f t="shared" si="1941"/>
        <v>6245</v>
      </c>
      <c r="Z1113" s="66"/>
      <c r="AA1113" s="68">
        <f t="shared" si="2051"/>
        <v>0</v>
      </c>
      <c r="AB1113" s="67">
        <f t="shared" si="1942"/>
        <v>17897</v>
      </c>
      <c r="AC1113" s="66"/>
      <c r="AD1113" s="66">
        <f t="shared" si="2052"/>
        <v>0</v>
      </c>
      <c r="AE1113" s="67">
        <f t="shared" si="1943"/>
        <v>3738</v>
      </c>
      <c r="AF1113" s="66"/>
      <c r="AG1113" s="78">
        <f t="shared" si="2053"/>
        <v>0</v>
      </c>
      <c r="AH1113" s="79">
        <f t="shared" si="1944"/>
        <v>4534.5</v>
      </c>
      <c r="AI1113" s="66"/>
      <c r="AJ1113" s="68">
        <f t="shared" si="1977"/>
        <v>0</v>
      </c>
      <c r="AK1113" s="67">
        <f t="shared" si="1945"/>
        <v>22013</v>
      </c>
      <c r="AL1113" s="66"/>
      <c r="AM1113" s="68">
        <f t="shared" si="2054"/>
        <v>0</v>
      </c>
      <c r="AN1113" s="67">
        <f t="shared" si="1946"/>
        <v>8763.02</v>
      </c>
      <c r="AO1113" s="66"/>
      <c r="AP1113" s="68">
        <f t="shared" si="2017"/>
        <v>0</v>
      </c>
      <c r="AQ1113" s="67">
        <f t="shared" si="1947"/>
        <v>80645</v>
      </c>
      <c r="AR1113" s="66"/>
      <c r="AS1113" s="68">
        <f t="shared" si="1951"/>
        <v>0</v>
      </c>
      <c r="AT1113" s="67">
        <f t="shared" si="1948"/>
        <v>2020</v>
      </c>
      <c r="AU1113" s="66"/>
      <c r="AV1113" s="66">
        <f t="shared" si="2022"/>
        <v>0</v>
      </c>
      <c r="AW1113" s="42">
        <f t="shared" si="1988"/>
        <v>5881.4400000000014</v>
      </c>
      <c r="AX1113" s="66"/>
      <c r="AY1113" s="66">
        <f t="shared" si="1995"/>
        <v>0</v>
      </c>
      <c r="AZ1113" s="67">
        <f t="shared" si="2014"/>
        <v>1152.0999999999999</v>
      </c>
      <c r="BA1113" s="66"/>
      <c r="BB1113" s="68">
        <f t="shared" si="2015"/>
        <v>0</v>
      </c>
      <c r="BC1113" s="67">
        <f t="shared" si="2023"/>
        <v>271.33999999999986</v>
      </c>
      <c r="BD1113" s="66"/>
      <c r="BE1113" s="68">
        <f t="shared" si="2012"/>
        <v>0</v>
      </c>
      <c r="BF1113" s="67">
        <f t="shared" si="2013"/>
        <v>3747.0200000000018</v>
      </c>
      <c r="BG1113" s="66"/>
      <c r="BH1113" s="68">
        <f t="shared" si="1996"/>
        <v>112.00000000000001</v>
      </c>
      <c r="BI1113" s="67">
        <f t="shared" si="1979"/>
        <v>23939.499999999982</v>
      </c>
      <c r="BJ1113" s="66"/>
      <c r="BK1113" s="68">
        <f t="shared" si="1952"/>
        <v>0</v>
      </c>
      <c r="BL1113" s="67">
        <f t="shared" si="2024"/>
        <v>3462.6000000000004</v>
      </c>
      <c r="BM1113" s="66"/>
      <c r="BN1113" s="68">
        <f t="shared" si="2025"/>
        <v>0</v>
      </c>
      <c r="BO1113" s="67">
        <f t="shared" si="2026"/>
        <v>2419.9000000000019</v>
      </c>
      <c r="BP1113" s="66"/>
      <c r="BQ1113" s="68">
        <f t="shared" si="2040"/>
        <v>0</v>
      </c>
      <c r="BR1113" s="67">
        <f t="shared" si="2041"/>
        <v>119180.25</v>
      </c>
      <c r="BS1113" s="66"/>
      <c r="BT1113" s="66">
        <f t="shared" si="2018"/>
        <v>200</v>
      </c>
      <c r="BU1113" s="67">
        <f t="shared" si="2042"/>
        <v>137407</v>
      </c>
      <c r="BV1113" s="66"/>
      <c r="BW1113" s="66">
        <f t="shared" si="2019"/>
        <v>200</v>
      </c>
      <c r="BX1113" s="67">
        <f t="shared" si="2043"/>
        <v>180818</v>
      </c>
      <c r="BY1113" s="66"/>
      <c r="BZ1113" s="66">
        <f t="shared" si="2020"/>
        <v>200</v>
      </c>
      <c r="CA1113" s="67">
        <f t="shared" si="2044"/>
        <v>132887</v>
      </c>
      <c r="CB1113" s="66"/>
      <c r="CC1113" s="66">
        <f t="shared" si="2050"/>
        <v>0</v>
      </c>
      <c r="CD1113" s="67">
        <f t="shared" si="1973"/>
        <v>26245.69</v>
      </c>
      <c r="CE1113" s="66"/>
      <c r="CF1113" s="66">
        <f t="shared" si="1975"/>
        <v>0</v>
      </c>
      <c r="CG1113" s="67">
        <f t="shared" si="2027"/>
        <v>3663.6999999999994</v>
      </c>
      <c r="CH1113" s="66"/>
      <c r="CI1113" s="66">
        <f t="shared" si="1953"/>
        <v>0</v>
      </c>
      <c r="CJ1113" s="67">
        <f t="shared" si="2045"/>
        <v>6757.8</v>
      </c>
      <c r="CK1113" s="66"/>
      <c r="CL1113" s="68">
        <f t="shared" si="1986"/>
        <v>0</v>
      </c>
      <c r="CM1113" s="79">
        <f t="shared" si="2028"/>
        <v>4847.4799999999996</v>
      </c>
      <c r="CN1113" s="66"/>
      <c r="CO1113" s="68">
        <f t="shared" si="1999"/>
        <v>0</v>
      </c>
      <c r="CP1113" s="79">
        <f t="shared" si="2029"/>
        <v>3955</v>
      </c>
      <c r="CQ1113" s="66"/>
      <c r="CR1113" s="68">
        <f t="shared" si="2000"/>
        <v>0</v>
      </c>
      <c r="CS1113" s="79">
        <f t="shared" si="1987"/>
        <v>5186</v>
      </c>
      <c r="CT1113" s="66"/>
      <c r="CU1113" s="68">
        <f t="shared" si="2001"/>
        <v>0</v>
      </c>
      <c r="CV1113" s="79">
        <f t="shared" si="2030"/>
        <v>6929</v>
      </c>
      <c r="CW1113" s="66"/>
      <c r="CX1113" s="66">
        <f t="shared" si="2002"/>
        <v>0</v>
      </c>
      <c r="CY1113" s="40">
        <f t="shared" si="1976"/>
        <v>176.95999999999822</v>
      </c>
      <c r="CZ1113" s="65"/>
      <c r="DA1113" s="66">
        <f t="shared" si="2003"/>
        <v>0</v>
      </c>
      <c r="DB1113" s="67">
        <f t="shared" si="2046"/>
        <v>40724</v>
      </c>
      <c r="DC1113" s="66"/>
      <c r="DD1113" s="66">
        <f t="shared" si="2004"/>
        <v>0</v>
      </c>
      <c r="DE1113" s="67">
        <f t="shared" si="2047"/>
        <v>87495</v>
      </c>
      <c r="DF1113" s="66"/>
      <c r="DG1113" s="69">
        <f t="shared" si="2005"/>
        <v>0</v>
      </c>
      <c r="DH1113" s="67">
        <f t="shared" si="1974"/>
        <v>439575</v>
      </c>
      <c r="DI1113" s="66"/>
      <c r="DJ1113" s="66">
        <f t="shared" si="2006"/>
        <v>0</v>
      </c>
      <c r="DK1113" s="67">
        <f t="shared" si="2031"/>
        <v>3768</v>
      </c>
      <c r="DL1113" s="210"/>
      <c r="DM1113" s="206">
        <f t="shared" si="1961"/>
        <v>0</v>
      </c>
      <c r="DN1113" s="25">
        <f t="shared" si="2021"/>
        <v>0</v>
      </c>
      <c r="DO1113" s="5"/>
      <c r="DP1113" s="43">
        <f t="shared" si="1962"/>
        <v>0</v>
      </c>
      <c r="DQ1113" s="27">
        <f t="shared" si="2032"/>
        <v>6819.5</v>
      </c>
      <c r="DR1113" s="5"/>
      <c r="DS1113" s="43">
        <f t="shared" si="1963"/>
        <v>0</v>
      </c>
      <c r="DT1113" s="27">
        <f t="shared" si="2033"/>
        <v>4846</v>
      </c>
      <c r="DU1113" s="5"/>
      <c r="DV1113" s="43">
        <f t="shared" si="2007"/>
        <v>0</v>
      </c>
      <c r="DW1113" s="27">
        <f t="shared" si="2034"/>
        <v>4835</v>
      </c>
      <c r="DX1113" s="5"/>
      <c r="DY1113" s="22">
        <f t="shared" si="2008"/>
        <v>0</v>
      </c>
      <c r="DZ1113" s="25">
        <f t="shared" si="2035"/>
        <v>523</v>
      </c>
      <c r="EA1113" s="22"/>
      <c r="EB1113" s="22">
        <f t="shared" si="2009"/>
        <v>0</v>
      </c>
      <c r="EC1113" s="28">
        <f t="shared" si="2036"/>
        <v>369</v>
      </c>
      <c r="ED1113" s="5"/>
      <c r="EE1113" s="43">
        <f t="shared" si="2010"/>
        <v>0</v>
      </c>
      <c r="EF1113" s="27">
        <f t="shared" si="2037"/>
        <v>4769</v>
      </c>
      <c r="EG1113" s="66"/>
      <c r="EH1113" s="66">
        <f t="shared" si="2011"/>
        <v>0</v>
      </c>
      <c r="EI1113" s="67">
        <f t="shared" si="2038"/>
        <v>22617</v>
      </c>
      <c r="EJ1113" s="66"/>
      <c r="EK1113" s="66">
        <f t="shared" si="2055"/>
        <v>0</v>
      </c>
      <c r="EL1113" s="67">
        <f t="shared" si="2039"/>
        <v>21247</v>
      </c>
      <c r="EM1113" s="110">
        <f t="shared" si="2056"/>
        <v>288281.88945376</v>
      </c>
    </row>
    <row r="1114" spans="1:143" s="36" customFormat="1" ht="11.25" customHeight="1" x14ac:dyDescent="0.25">
      <c r="A1114" s="400">
        <v>46186</v>
      </c>
      <c r="B1114" s="11">
        <v>46191</v>
      </c>
      <c r="C1114" s="204">
        <v>8005022425</v>
      </c>
      <c r="D1114" s="95" t="s">
        <v>32</v>
      </c>
      <c r="E1114" s="259">
        <v>50</v>
      </c>
      <c r="F1114" s="260">
        <v>3</v>
      </c>
      <c r="G1114" s="20">
        <v>191516042049</v>
      </c>
      <c r="H1114" s="66"/>
      <c r="I1114" s="41">
        <f t="shared" si="2057"/>
        <v>0</v>
      </c>
      <c r="J1114" s="48">
        <f t="shared" si="1990"/>
        <v>266093</v>
      </c>
      <c r="K1114" s="66"/>
      <c r="L1114" s="41">
        <f t="shared" si="2058"/>
        <v>0</v>
      </c>
      <c r="M1114" s="48">
        <f t="shared" si="2048"/>
        <v>124000</v>
      </c>
      <c r="N1114" s="66"/>
      <c r="O1114" s="41">
        <f t="shared" si="2059"/>
        <v>0</v>
      </c>
      <c r="P1114" s="48">
        <f t="shared" si="1993"/>
        <v>260136</v>
      </c>
      <c r="Q1114" s="66"/>
      <c r="R1114" s="66">
        <f t="shared" si="2049"/>
        <v>0</v>
      </c>
      <c r="S1114" s="67">
        <f t="shared" si="1994"/>
        <v>197612</v>
      </c>
      <c r="T1114" s="66"/>
      <c r="U1114" s="66">
        <f t="shared" si="2060"/>
        <v>0</v>
      </c>
      <c r="V1114" s="67">
        <f t="shared" si="1940"/>
        <v>133035.6</v>
      </c>
      <c r="W1114" s="136"/>
      <c r="X1114" s="69">
        <f t="shared" si="2016"/>
        <v>0</v>
      </c>
      <c r="Y1114" s="67">
        <f t="shared" si="1941"/>
        <v>6245</v>
      </c>
      <c r="Z1114" s="66"/>
      <c r="AA1114" s="68">
        <f t="shared" si="2051"/>
        <v>0</v>
      </c>
      <c r="AB1114" s="67">
        <f t="shared" si="1942"/>
        <v>17897</v>
      </c>
      <c r="AC1114" s="66"/>
      <c r="AD1114" s="66">
        <f t="shared" si="2052"/>
        <v>0</v>
      </c>
      <c r="AE1114" s="67">
        <f t="shared" si="1943"/>
        <v>3738</v>
      </c>
      <c r="AF1114" s="66"/>
      <c r="AG1114" s="78">
        <f t="shared" si="2053"/>
        <v>0</v>
      </c>
      <c r="AH1114" s="79">
        <f t="shared" si="1944"/>
        <v>4534.5</v>
      </c>
      <c r="AI1114" s="66"/>
      <c r="AJ1114" s="68">
        <f t="shared" si="1977"/>
        <v>0</v>
      </c>
      <c r="AK1114" s="67">
        <f t="shared" si="1945"/>
        <v>22013</v>
      </c>
      <c r="AL1114" s="66"/>
      <c r="AM1114" s="68">
        <f t="shared" si="2054"/>
        <v>0</v>
      </c>
      <c r="AN1114" s="67">
        <f t="shared" si="1946"/>
        <v>8763.02</v>
      </c>
      <c r="AO1114" s="66"/>
      <c r="AP1114" s="68">
        <f t="shared" si="2017"/>
        <v>0</v>
      </c>
      <c r="AQ1114" s="67">
        <f t="shared" si="1947"/>
        <v>80645</v>
      </c>
      <c r="AR1114" s="66"/>
      <c r="AS1114" s="68">
        <f t="shared" si="1951"/>
        <v>0</v>
      </c>
      <c r="AT1114" s="67">
        <f t="shared" si="1948"/>
        <v>2020</v>
      </c>
      <c r="AU1114" s="66"/>
      <c r="AV1114" s="66">
        <f t="shared" si="2022"/>
        <v>0</v>
      </c>
      <c r="AW1114" s="42">
        <f t="shared" si="1988"/>
        <v>5881.4400000000014</v>
      </c>
      <c r="AX1114" s="66"/>
      <c r="AY1114" s="66">
        <f t="shared" si="1995"/>
        <v>0</v>
      </c>
      <c r="AZ1114" s="67">
        <f t="shared" si="2014"/>
        <v>1152.0999999999999</v>
      </c>
      <c r="BA1114" s="66"/>
      <c r="BB1114" s="68">
        <f t="shared" si="2015"/>
        <v>0</v>
      </c>
      <c r="BC1114" s="67">
        <f t="shared" si="2023"/>
        <v>271.33999999999986</v>
      </c>
      <c r="BD1114" s="66"/>
      <c r="BE1114" s="68">
        <f t="shared" si="2012"/>
        <v>0</v>
      </c>
      <c r="BF1114" s="67">
        <f t="shared" si="2013"/>
        <v>3747.0200000000018</v>
      </c>
      <c r="BG1114" s="66"/>
      <c r="BH1114" s="68">
        <f t="shared" si="1996"/>
        <v>156</v>
      </c>
      <c r="BI1114" s="67">
        <f t="shared" si="1979"/>
        <v>23783.499999999982</v>
      </c>
      <c r="BJ1114" s="66"/>
      <c r="BK1114" s="68">
        <f t="shared" si="1952"/>
        <v>0</v>
      </c>
      <c r="BL1114" s="67">
        <f t="shared" si="2024"/>
        <v>3462.6000000000004</v>
      </c>
      <c r="BM1114" s="66"/>
      <c r="BN1114" s="68">
        <f t="shared" si="2025"/>
        <v>0</v>
      </c>
      <c r="BO1114" s="67">
        <f t="shared" si="2026"/>
        <v>2419.9000000000019</v>
      </c>
      <c r="BP1114" s="66"/>
      <c r="BQ1114" s="68">
        <f t="shared" si="2040"/>
        <v>0</v>
      </c>
      <c r="BR1114" s="67">
        <f t="shared" si="2041"/>
        <v>119180.25</v>
      </c>
      <c r="BS1114" s="66"/>
      <c r="BT1114" s="66">
        <f t="shared" si="2018"/>
        <v>100</v>
      </c>
      <c r="BU1114" s="67">
        <f t="shared" si="2042"/>
        <v>137307</v>
      </c>
      <c r="BV1114" s="66"/>
      <c r="BW1114" s="66">
        <f t="shared" si="2019"/>
        <v>100</v>
      </c>
      <c r="BX1114" s="67">
        <f t="shared" si="2043"/>
        <v>180718</v>
      </c>
      <c r="BY1114" s="66"/>
      <c r="BZ1114" s="66">
        <f t="shared" si="2020"/>
        <v>100</v>
      </c>
      <c r="CA1114" s="67">
        <f t="shared" si="2044"/>
        <v>132787</v>
      </c>
      <c r="CB1114" s="66"/>
      <c r="CC1114" s="66">
        <f t="shared" si="2050"/>
        <v>0</v>
      </c>
      <c r="CD1114" s="67">
        <f t="shared" si="1973"/>
        <v>26245.69</v>
      </c>
      <c r="CE1114" s="66"/>
      <c r="CF1114" s="66">
        <f t="shared" si="1975"/>
        <v>0</v>
      </c>
      <c r="CG1114" s="67">
        <f t="shared" si="2027"/>
        <v>3663.6999999999994</v>
      </c>
      <c r="CH1114" s="66"/>
      <c r="CI1114" s="66">
        <f t="shared" si="1953"/>
        <v>0</v>
      </c>
      <c r="CJ1114" s="67">
        <f t="shared" si="2045"/>
        <v>6757.8</v>
      </c>
      <c r="CK1114" s="66"/>
      <c r="CL1114" s="68">
        <f t="shared" si="1986"/>
        <v>0</v>
      </c>
      <c r="CM1114" s="79">
        <f t="shared" si="2028"/>
        <v>4847.4799999999996</v>
      </c>
      <c r="CN1114" s="66"/>
      <c r="CO1114" s="68">
        <f t="shared" si="1999"/>
        <v>0</v>
      </c>
      <c r="CP1114" s="79">
        <f t="shared" si="2029"/>
        <v>3955</v>
      </c>
      <c r="CQ1114" s="66"/>
      <c r="CR1114" s="68">
        <f t="shared" si="2000"/>
        <v>0</v>
      </c>
      <c r="CS1114" s="79">
        <f t="shared" si="1987"/>
        <v>5186</v>
      </c>
      <c r="CT1114" s="66"/>
      <c r="CU1114" s="68">
        <f t="shared" si="2001"/>
        <v>0</v>
      </c>
      <c r="CV1114" s="79">
        <f t="shared" si="2030"/>
        <v>6929</v>
      </c>
      <c r="CW1114" s="66"/>
      <c r="CX1114" s="66">
        <f t="shared" si="2002"/>
        <v>0</v>
      </c>
      <c r="CY1114" s="40">
        <f t="shared" si="1976"/>
        <v>176.95999999999822</v>
      </c>
      <c r="CZ1114" s="65"/>
      <c r="DA1114" s="66">
        <f t="shared" si="2003"/>
        <v>0</v>
      </c>
      <c r="DB1114" s="67">
        <f t="shared" si="2046"/>
        <v>40724</v>
      </c>
      <c r="DC1114" s="66"/>
      <c r="DD1114" s="66">
        <f t="shared" si="2004"/>
        <v>0</v>
      </c>
      <c r="DE1114" s="67">
        <f t="shared" si="2047"/>
        <v>87495</v>
      </c>
      <c r="DF1114" s="66"/>
      <c r="DG1114" s="69">
        <f t="shared" si="2005"/>
        <v>0</v>
      </c>
      <c r="DH1114" s="67">
        <f t="shared" si="1974"/>
        <v>439575</v>
      </c>
      <c r="DI1114" s="66"/>
      <c r="DJ1114" s="66">
        <f t="shared" si="2006"/>
        <v>0</v>
      </c>
      <c r="DK1114" s="67">
        <f t="shared" si="2031"/>
        <v>3768</v>
      </c>
      <c r="DL1114" s="210"/>
      <c r="DM1114" s="206">
        <f t="shared" si="1961"/>
        <v>0</v>
      </c>
      <c r="DN1114" s="25">
        <f t="shared" si="2021"/>
        <v>0</v>
      </c>
      <c r="DO1114" s="5"/>
      <c r="DP1114" s="43">
        <f t="shared" si="1962"/>
        <v>0</v>
      </c>
      <c r="DQ1114" s="27">
        <f t="shared" si="2032"/>
        <v>6819.5</v>
      </c>
      <c r="DR1114" s="5"/>
      <c r="DS1114" s="43">
        <f t="shared" si="1963"/>
        <v>0</v>
      </c>
      <c r="DT1114" s="27">
        <f t="shared" si="2033"/>
        <v>4846</v>
      </c>
      <c r="DU1114" s="5"/>
      <c r="DV1114" s="43">
        <f t="shared" si="2007"/>
        <v>0</v>
      </c>
      <c r="DW1114" s="27">
        <f t="shared" si="2034"/>
        <v>4835</v>
      </c>
      <c r="DX1114" s="5"/>
      <c r="DY1114" s="22">
        <f t="shared" si="2008"/>
        <v>0</v>
      </c>
      <c r="DZ1114" s="25">
        <f t="shared" si="2035"/>
        <v>523</v>
      </c>
      <c r="EA1114" s="22"/>
      <c r="EB1114" s="22">
        <f t="shared" si="2009"/>
        <v>0</v>
      </c>
      <c r="EC1114" s="28">
        <f t="shared" si="2036"/>
        <v>369</v>
      </c>
      <c r="ED1114" s="5"/>
      <c r="EE1114" s="43">
        <f t="shared" si="2010"/>
        <v>0</v>
      </c>
      <c r="EF1114" s="27">
        <f t="shared" si="2037"/>
        <v>4769</v>
      </c>
      <c r="EG1114" s="66"/>
      <c r="EH1114" s="66">
        <f t="shared" si="2011"/>
        <v>0</v>
      </c>
      <c r="EI1114" s="67">
        <f t="shared" si="2038"/>
        <v>22617</v>
      </c>
      <c r="EJ1114" s="66"/>
      <c r="EK1114" s="66">
        <f t="shared" si="2055"/>
        <v>0</v>
      </c>
      <c r="EL1114" s="67">
        <f t="shared" si="2039"/>
        <v>21247</v>
      </c>
      <c r="EM1114" s="110">
        <f t="shared" si="2056"/>
        <v>288155.93105376005</v>
      </c>
    </row>
    <row r="1115" spans="1:143" s="36" customFormat="1" ht="11.25" customHeight="1" x14ac:dyDescent="0.25">
      <c r="A1115" s="11">
        <v>46186</v>
      </c>
      <c r="B1115" s="11">
        <v>46191</v>
      </c>
      <c r="C1115" s="396">
        <v>8005023232</v>
      </c>
      <c r="D1115" s="437" t="s">
        <v>132</v>
      </c>
      <c r="E1115" s="438">
        <v>100</v>
      </c>
      <c r="F1115" s="396">
        <v>3</v>
      </c>
      <c r="G1115" s="78">
        <v>191516042391</v>
      </c>
      <c r="H1115" s="66"/>
      <c r="I1115" s="41">
        <f t="shared" si="2057"/>
        <v>0</v>
      </c>
      <c r="J1115" s="48">
        <f t="shared" si="1990"/>
        <v>266093</v>
      </c>
      <c r="K1115" s="66"/>
      <c r="L1115" s="41">
        <f t="shared" si="2058"/>
        <v>0</v>
      </c>
      <c r="M1115" s="48">
        <f t="shared" si="2048"/>
        <v>124000</v>
      </c>
      <c r="N1115" s="66"/>
      <c r="O1115" s="41">
        <f t="shared" si="2059"/>
        <v>0</v>
      </c>
      <c r="P1115" s="48">
        <f t="shared" si="1993"/>
        <v>260136</v>
      </c>
      <c r="Q1115" s="66"/>
      <c r="R1115" s="66">
        <f t="shared" si="2049"/>
        <v>0</v>
      </c>
      <c r="S1115" s="67">
        <f t="shared" si="1994"/>
        <v>197612</v>
      </c>
      <c r="T1115" s="66"/>
      <c r="U1115" s="66">
        <f t="shared" si="2060"/>
        <v>0</v>
      </c>
      <c r="V1115" s="67">
        <f t="shared" si="1940"/>
        <v>133035.6</v>
      </c>
      <c r="W1115" s="136"/>
      <c r="X1115" s="69">
        <f t="shared" si="2016"/>
        <v>0</v>
      </c>
      <c r="Y1115" s="67">
        <f t="shared" si="1941"/>
        <v>6245</v>
      </c>
      <c r="Z1115" s="66"/>
      <c r="AA1115" s="68">
        <f t="shared" si="2051"/>
        <v>0</v>
      </c>
      <c r="AB1115" s="67">
        <f t="shared" si="1942"/>
        <v>17897</v>
      </c>
      <c r="AC1115" s="66"/>
      <c r="AD1115" s="66">
        <f t="shared" si="2052"/>
        <v>0</v>
      </c>
      <c r="AE1115" s="67">
        <f t="shared" si="1943"/>
        <v>3738</v>
      </c>
      <c r="AF1115" s="66"/>
      <c r="AG1115" s="78">
        <f t="shared" si="2053"/>
        <v>0</v>
      </c>
      <c r="AH1115" s="79">
        <f t="shared" si="1944"/>
        <v>4534.5</v>
      </c>
      <c r="AI1115" s="66"/>
      <c r="AJ1115" s="68">
        <f t="shared" si="1977"/>
        <v>0</v>
      </c>
      <c r="AK1115" s="67">
        <f t="shared" si="1945"/>
        <v>22013</v>
      </c>
      <c r="AL1115" s="66"/>
      <c r="AM1115" s="68">
        <f t="shared" si="2054"/>
        <v>0</v>
      </c>
      <c r="AN1115" s="67">
        <f t="shared" si="1946"/>
        <v>8763.02</v>
      </c>
      <c r="AO1115" s="66"/>
      <c r="AP1115" s="68">
        <f t="shared" si="2017"/>
        <v>0</v>
      </c>
      <c r="AQ1115" s="67">
        <f t="shared" si="1947"/>
        <v>80645</v>
      </c>
      <c r="AR1115" s="66"/>
      <c r="AS1115" s="68">
        <f t="shared" si="1951"/>
        <v>0</v>
      </c>
      <c r="AT1115" s="67">
        <f t="shared" si="1948"/>
        <v>2020</v>
      </c>
      <c r="AU1115" s="66"/>
      <c r="AV1115" s="66">
        <f t="shared" si="2022"/>
        <v>0</v>
      </c>
      <c r="AW1115" s="42">
        <f t="shared" si="1988"/>
        <v>5881.4400000000014</v>
      </c>
      <c r="AX1115" s="66"/>
      <c r="AY1115" s="66">
        <f t="shared" ref="AY1115:AY1146" si="2061">IF(OR(D1115="NPP06UZDB-GN005M",D1115="NPP06UZDB-GN001M",D1115="NPC06UZDB-GN015M",D1115="CO155E2-0MC150 ",D1115="NPC06UZDB-GN250C",D1115="NPC06UZDB-GN020C",D1115="CO155E2-0MC250",D1115="CO155E2-0MC150",D1115="NPC06UZDB-GN350C",D1115="NPC06UZDB-GN450C",D1115="NPC06UZDB-GN007M",D1115="NPC06UZDB-GN050C",D1115="NPC06UZDB-GN750C",D1115="CO155E2-0MM010",D1115="CO155E2-0MC050",D1115="NPC06UZDB-GN150C",D1115="NPC06UZDB-GN150C",D1115="CO155E2-0MM015",D1115="NPC06UZDB-GN020M",D1115="CO155E2-0MM003",D1115="CO155E2-0MM005",D1115="CO155E2-0MM007",D1115="NPC06UZDB-GN010M",D1115="NPC06UZDB-GN125C",D1115="NPC06UZDB-GN012M",D1115="CO155E2-0MM001",D1115="NPC06UZDB-GN001M",D1115="NPC06UZDB-GN002M",D1115="NPC06UZDB-GN003M",D1115="NPC06UZDB-GN004M",D1115="NPC06UZDB-GN005M",D1115="NPC06UZDB-GN006M",D1115="CO155E2-0MM002",),E1115*(F1115+0.12),0)</f>
        <v>0</v>
      </c>
      <c r="AZ1115" s="67">
        <f t="shared" si="2014"/>
        <v>1152.0999999999999</v>
      </c>
      <c r="BA1115" s="66"/>
      <c r="BB1115" s="68">
        <f t="shared" si="2015"/>
        <v>0</v>
      </c>
      <c r="BC1115" s="67">
        <f t="shared" si="2023"/>
        <v>271.33999999999986</v>
      </c>
      <c r="BD1115" s="66"/>
      <c r="BE1115" s="68">
        <f t="shared" si="2012"/>
        <v>312</v>
      </c>
      <c r="BF1115" s="67">
        <f t="shared" si="2013"/>
        <v>3435.0200000000018</v>
      </c>
      <c r="BG1115" s="66"/>
      <c r="BH1115" s="68">
        <f t="shared" ref="BH1115:BH1140" si="2062">IF(OR(D1135="NPC06UZDB-GY026M",D1135="NPP06UZDB-GY010M",D1115="CO155E2-0CM018",D1115="CO155E2-0CM023",D1115="CO155E2-0CM026",D1115="NPP06UZDB-GY150C",D1115="NPP06UZDB-GY025M",D1115="NPC06UZDB-GY013M",D1115="NPP06UZDB-GY001M",D1115="NPP06UZDB-GY250C",D1115="NPC06UZDB-GY028M",D1115="NPC06UZDB-GY018M",D1115="NPC06UZDB-GY014M",D1115="NPC06UZDB-GY012M",D1115="NPC06UZDB-GY011M",D1115="NPC06UZDB-GY006M",D1115="CO155E2-0CM006",D1115="NPP06UZDB-GY005M",D1115="NPP06UZDB-GY005M",D1115="NPP06UZDB-GY003M",D1115="NPP06UZDB-GY002M",D1115="NPC06UZDB-GY025M",D1115="CO155E2-0CM020",D1115="CO155E2-0CM030",D1115="NPC06UZDB-GY350C",D1115="NPC06UZDB-GY030M",D1115="NPC06UZDB-GY020C",D1115="NPC06UZDB-GY030M",D1115="NPC06UZDB-GY350C",D1115="CO155E2-0CM007",D1115="NPC06UZDB-GY150C",D1115="NPC06UZDB-GY250C",D1115="NPC06UZDB-GY007M",D1115="CO155E2-0CC050",D1115="NPC06UZDB-GY006M",D1115="NPC06UZDB-GY008M",D1115="NPC06UZDB-GY050C",D1115="CO155E2-0CC250",D1115="NPC06UZDB-GY750C",D1115="NPC06UZDB-GY007M",D1115="NPC06UZDB-GY020M",D1115="CO155E2-0CC150",D1115="CO155E2-0CM015",D1115="CO155E2-0CM010",D1115="NPC06UZDB-GY450C",D1115="NPC06UZDB-GY015M",D1115="NPC06UZDB-GY150C",D1115="CO155E2-0CM001",D1115="CO155E2-0CM002",D1115="CO155E2-0CM003",D1115="CO155E2-0CM004",D1115="CO155E2-0CM005",D1115="CO155E2-0CM008",D1115="NPC06UZDB-GY010M",D1115="NPC06UZDB-GY001M",D1115="NPC06UZDB-GY002M",D1115="NPC06UZDB-GY003M",D1115="NPC06UZDB-GY004M",D1115="NPC06UZDB-GY005M",),E1115*(F1115+0.12),0)</f>
        <v>0</v>
      </c>
      <c r="BI1115" s="67">
        <f t="shared" si="1979"/>
        <v>23783.499999999982</v>
      </c>
      <c r="BJ1115" s="66"/>
      <c r="BK1115" s="68">
        <f t="shared" si="1952"/>
        <v>0</v>
      </c>
      <c r="BL1115" s="67">
        <f t="shared" si="2024"/>
        <v>3462.6000000000004</v>
      </c>
      <c r="BM1115" s="66"/>
      <c r="BN1115" s="68">
        <f t="shared" si="2025"/>
        <v>0</v>
      </c>
      <c r="BO1115" s="67">
        <f t="shared" si="2026"/>
        <v>2419.9000000000019</v>
      </c>
      <c r="BP1115" s="66"/>
      <c r="BQ1115" s="68">
        <f t="shared" si="2040"/>
        <v>0</v>
      </c>
      <c r="BR1115" s="67">
        <f t="shared" si="2041"/>
        <v>119180.25</v>
      </c>
      <c r="BS1115" s="66"/>
      <c r="BT1115" s="66">
        <f t="shared" si="2018"/>
        <v>200</v>
      </c>
      <c r="BU1115" s="67">
        <f t="shared" si="2042"/>
        <v>137107</v>
      </c>
      <c r="BV1115" s="66"/>
      <c r="BW1115" s="66">
        <f t="shared" si="2019"/>
        <v>200</v>
      </c>
      <c r="BX1115" s="67">
        <f t="shared" si="2043"/>
        <v>180518</v>
      </c>
      <c r="BY1115" s="66"/>
      <c r="BZ1115" s="66">
        <f t="shared" si="2020"/>
        <v>200</v>
      </c>
      <c r="CA1115" s="67">
        <f t="shared" si="2044"/>
        <v>132587</v>
      </c>
      <c r="CB1115" s="66"/>
      <c r="CC1115" s="66">
        <f t="shared" si="2050"/>
        <v>0</v>
      </c>
      <c r="CD1115" s="67">
        <f t="shared" si="1973"/>
        <v>26245.69</v>
      </c>
      <c r="CE1115" s="66"/>
      <c r="CF1115" s="66">
        <f t="shared" si="1975"/>
        <v>0</v>
      </c>
      <c r="CG1115" s="67">
        <f t="shared" si="2027"/>
        <v>3663.6999999999994</v>
      </c>
      <c r="CH1115" s="66"/>
      <c r="CI1115" s="66">
        <f t="shared" si="1953"/>
        <v>0</v>
      </c>
      <c r="CJ1115" s="67">
        <f t="shared" si="2045"/>
        <v>6757.8</v>
      </c>
      <c r="CK1115" s="66"/>
      <c r="CL1115" s="68">
        <f t="shared" si="1986"/>
        <v>0</v>
      </c>
      <c r="CM1115" s="79">
        <f t="shared" si="2028"/>
        <v>4847.4799999999996</v>
      </c>
      <c r="CN1115" s="66"/>
      <c r="CO1115" s="68">
        <f t="shared" ref="CO1115:CO1146" si="2063">IF(OR(D1115="NPC6AUZDB-BK002M",D1115="NPC6AUZDB-BK010M",D1115="NPC6AUZDB-BK003M",D1115="NPC6AUZDB-BK001M",),E1115*(F1115+0.1),0)</f>
        <v>0</v>
      </c>
      <c r="CP1115" s="79">
        <f t="shared" si="2029"/>
        <v>3955</v>
      </c>
      <c r="CQ1115" s="66"/>
      <c r="CR1115" s="68">
        <f t="shared" ref="CR1115:CR1146" si="2064">IF(OR(D1115="NPC6AUZDB-RD005M",D1115="NPC6AUZDB-RD025C",D1115="NPC6AUZDB-RD002M",D1115="NPC6AUZDB-RD003M",D1115="NPC6AUZDB-RD001M",),E1115*(F1115+0.1),0)</f>
        <v>0</v>
      </c>
      <c r="CS1115" s="79">
        <f t="shared" si="1987"/>
        <v>5186</v>
      </c>
      <c r="CT1115" s="66"/>
      <c r="CU1115" s="68">
        <f t="shared" ref="CU1115:CU1146" si="2065">IF(OR(D1115="NPC6AUZDB-OR002M",D1115="NPC6AUZDB-RD003M",D1115="NPC6AUZDB-RD001M",),E1115*(F1115+0.1),0)</f>
        <v>0</v>
      </c>
      <c r="CV1115" s="79">
        <f t="shared" si="2030"/>
        <v>6929</v>
      </c>
      <c r="CW1115" s="66"/>
      <c r="CX1115" s="66">
        <f t="shared" ref="CX1115:CX1146" si="2066">IF(OR(D1115="NPC6AUZDB-GY030C",D1115="NPC6AUZDA-GY003M",D1106="NPC6AUZDA-GY003M",D1115="NPC6AUZDB-GY150C",D1115="NPC6AUZDB-GY010M",D1115="NPC6AUZDB-GY001M",D1115="NPC6AUZDB-GY005M",D1115="NPC6AUZDA-GY020M",D1115="NPC6AUZDB-GY003M",D1115="NPC6AUZDB-GY002M",),E1115*(F1115+0.1),0)</f>
        <v>0</v>
      </c>
      <c r="CY1115" s="40">
        <f t="shared" si="1976"/>
        <v>176.95999999999822</v>
      </c>
      <c r="CZ1115" s="65"/>
      <c r="DA1115" s="66">
        <f t="shared" si="2003"/>
        <v>0</v>
      </c>
      <c r="DB1115" s="67">
        <f t="shared" si="2046"/>
        <v>40724</v>
      </c>
      <c r="DC1115" s="66"/>
      <c r="DD1115" s="66">
        <f t="shared" si="2004"/>
        <v>0</v>
      </c>
      <c r="DE1115" s="67">
        <f t="shared" si="2047"/>
        <v>87495</v>
      </c>
      <c r="DF1115" s="66"/>
      <c r="DG1115" s="69">
        <f t="shared" ref="DG1115:DG1146" si="2067">IF(OR(D1115="NPP6AUZDB-WT003M",D1115="NPC06SZDB-WT004M",D1115="CO155E2-01C150",D1115="CO155E2-0CM002",D1115="CO155E2-08M020",D1115="CO155E2-06M002",D1115="NPC06SZDB-WT001M",D1115="CO155E2-08M007",D1115="CO17772-08M003",D1115="CO155E2-08M003",D1115="CO155E2-0MM001",D1115="CO155E2-0ZC750",D1115="CO155E2-09M008",D1115="CO155E2-09M015",D1115="CO155E2-08M010",D1115="CO155E2-08M015",D1115="CO155E2-08M001",D1115="CO155E2-0MM015",D1115="CO17772-0CM003",D1115="CO155E2-0MC050",D1115="CO155E2-0CM001",D1115="CO155E2-0CM007",D1115="CO155E2-08C050",D1115="NPC06SZDB-YL010M",D1115="NPC06SZDB-GY003M",D1115="NPC06SZDB-WT002M",D1115="NPC06SZDB-GY001M",D1115="NPC06SZDB-WT010M",D1115="NPC06SZDB-WT050C",D1115="NPC06SZDB-WT005M",D1115="NPC06SZDB-WT003M",D1115="CO155E2-08M005",D1115="CO155E2-08M002",D1115="CO155E2-08C150",D1115="CO155E2-07M010", D1115="CO155E2-0ZM015",D1115="CO155E2-0CM010",D1115="CO155E2-0CM015",D1115="CO155E2-01M010",D1115="CO17772-08C150",D1115="CO17772-08C050",D1115="NPC06SZDB-WT015M",D1115="NPC06SZDB-WT015M",D1115="NPC06SZDB-WT150C"),E1115,0)</f>
        <v>0</v>
      </c>
      <c r="DH1115" s="67">
        <f t="shared" si="1974"/>
        <v>439575</v>
      </c>
      <c r="DI1115" s="66"/>
      <c r="DJ1115" s="66">
        <f t="shared" ref="DJ1115:DJ1146" si="2068">IF(OR(D1115="CO17772-08C250",D1115="CO17772-08F004",D1115="CO17772-08F010",D1115="CO17772-08C750",D1115="CO17772-08C250",D1115="CO17772-08F002",D1115="CO17772-08M020",D1115="CO17772-08M010",D1115="CO17772-08M006",D1115="CO17772-08C050",D1115="CO17772-08C150",D1115="CO17772-08M007",D1115="CO17772-08M010",D1115=1644077,D1115="CO17772-08M001",D1115="CO17772-08M002",D1115="CO17772-08M003",D1115="CO17772-08M004",D1115="CO17772-08M005",D1115="CO17772-08M015",),E1115*(F1115+0.15),0)</f>
        <v>0</v>
      </c>
      <c r="DK1115" s="67">
        <f t="shared" si="2031"/>
        <v>3768</v>
      </c>
      <c r="DL1115" s="210"/>
      <c r="DM1115" s="206">
        <f t="shared" si="1961"/>
        <v>0</v>
      </c>
      <c r="DN1115" s="25">
        <f t="shared" si="2021"/>
        <v>0</v>
      </c>
      <c r="DO1115" s="5"/>
      <c r="DP1115" s="43">
        <f t="shared" si="1962"/>
        <v>0</v>
      </c>
      <c r="DQ1115" s="27">
        <f t="shared" si="2032"/>
        <v>6819.5</v>
      </c>
      <c r="DR1115" s="5"/>
      <c r="DS1115" s="43">
        <f t="shared" si="1963"/>
        <v>0</v>
      </c>
      <c r="DT1115" s="27">
        <f t="shared" si="2033"/>
        <v>4846</v>
      </c>
      <c r="DU1115" s="5"/>
      <c r="DV1115" s="43">
        <f t="shared" ref="DV1115:DV1146" si="2069">IF(OR(D1115="CO17772-0MM003",D1115="CO17772-0MM001",D1115="CO17772-0MC150",D1115="CO17772-0MM005",D1115=959306,),E1115*(F1115+0.15),0)</f>
        <v>0</v>
      </c>
      <c r="DW1115" s="27">
        <f t="shared" si="2034"/>
        <v>4835</v>
      </c>
      <c r="DX1115" s="5"/>
      <c r="DY1115" s="22">
        <f t="shared" ref="DY1115:DY1146" si="2070">IF(OR(D1115="CO17772-09M001",D1115=959307,),E1115*(F1115+0.15),0)</f>
        <v>0</v>
      </c>
      <c r="DZ1115" s="25">
        <f t="shared" si="2035"/>
        <v>523</v>
      </c>
      <c r="EA1115" s="22"/>
      <c r="EB1115" s="22">
        <f t="shared" ref="EB1115:EB1146" si="2071">IF(OR(D1115="CO17772-01M001",),E1115*(F1115+0.15),0)</f>
        <v>0</v>
      </c>
      <c r="EC1115" s="28">
        <f t="shared" si="2036"/>
        <v>369</v>
      </c>
      <c r="ED1115" s="5"/>
      <c r="EE1115" s="43">
        <f t="shared" ref="EE1115:EE1146" si="2072">IF(OR(CA1115="CO17772-07M015",D1115="CO17772-07M007",D1115="CO17772-07M001",D1115="CO17772-07M001",D1115=959309,),E1115*(F1115+0.15),0)</f>
        <v>0</v>
      </c>
      <c r="EF1115" s="27">
        <f t="shared" si="2037"/>
        <v>4769</v>
      </c>
      <c r="EG1115" s="66"/>
      <c r="EH1115" s="66">
        <f t="shared" ref="EH1115:EH1146" si="2073">IF(OR(D1115="CO17772-0MM003",D1115="CO17772-0ZM010",D1115="CO17772-07M007",D1115="CO17772-0ZM002",D1115="CO17772-01M001",D1115="CO17772-0CC050",D1115="CO17772-0CM015",D1115="CO17772-08F004",D1115="CO17772-08F010",D1115="CO17772-08C750",D1115="CO17772-08C250",D1115="CO17772-07M001",D1115="CO17772-09M001",D1115="CO17772-0ZM001",D1115="CO17772-0MM001",D1115="CO17772-08F002",D1115="CO17772-0ZM008",D1115="CO17772-0ZM005",D1115="CO17772-0CM005",D1115="CO17772-0CM007",D1115="CO17772-08M020",D1115="CO17772-0MC150",D1115="CO17772-08M006",D1115="CO17772-08C050",D1115="CO17772-0CM007",D1115="CO17772-0CM010",D1115="CO17772-0CM003",D1115="CO17772-08C150",D1115="CO17772-08M007",D1115="CO17772-0MM005",D1115="CO17772-0MM015",D1115="CO17772-0CM002",D1115="CO17772-0CM001",D1115="CO17772-08M010",D1115="CO17772-08M001",D1115="CO17772-08M002",D1115="CO17772-08M003",D1115="CO17772-08M004",D1115="CO17772-08M015",D1115=959308,D1115=959305,D1115=959306,D1115=959307,D1115=959309,D1115=1644077,D1115="CO17772-08M005",),E1115*2,0)</f>
        <v>0</v>
      </c>
      <c r="EI1115" s="67">
        <f t="shared" si="2038"/>
        <v>22617</v>
      </c>
      <c r="EJ1115" s="66"/>
      <c r="EK1115" s="66">
        <f t="shared" si="2055"/>
        <v>0</v>
      </c>
      <c r="EL1115" s="67">
        <f t="shared" si="2039"/>
        <v>21247</v>
      </c>
      <c r="EM1115" s="110">
        <f t="shared" si="2056"/>
        <v>288104.49785376003</v>
      </c>
    </row>
    <row r="1116" spans="1:143" s="36" customFormat="1" ht="11.25" customHeight="1" x14ac:dyDescent="0.25">
      <c r="A1116" s="11">
        <v>46186</v>
      </c>
      <c r="B1116" s="11">
        <v>46191</v>
      </c>
      <c r="C1116" s="396">
        <v>8005023247</v>
      </c>
      <c r="D1116" s="437" t="s">
        <v>515</v>
      </c>
      <c r="E1116" s="438">
        <v>50</v>
      </c>
      <c r="F1116" s="396">
        <v>3</v>
      </c>
      <c r="G1116" s="78">
        <v>191516809185</v>
      </c>
      <c r="H1116" s="66"/>
      <c r="I1116" s="41">
        <f t="shared" si="2057"/>
        <v>0</v>
      </c>
      <c r="J1116" s="48">
        <f t="shared" si="1990"/>
        <v>266093</v>
      </c>
      <c r="K1116" s="66"/>
      <c r="L1116" s="41">
        <f t="shared" si="2058"/>
        <v>0</v>
      </c>
      <c r="M1116" s="48">
        <f t="shared" si="2048"/>
        <v>124000</v>
      </c>
      <c r="N1116" s="66"/>
      <c r="O1116" s="41">
        <f t="shared" si="2059"/>
        <v>0</v>
      </c>
      <c r="P1116" s="48">
        <f t="shared" si="1993"/>
        <v>260136</v>
      </c>
      <c r="Q1116" s="66"/>
      <c r="R1116" s="66">
        <f t="shared" si="2049"/>
        <v>0</v>
      </c>
      <c r="S1116" s="67">
        <f t="shared" si="1994"/>
        <v>197612</v>
      </c>
      <c r="T1116" s="66"/>
      <c r="U1116" s="66">
        <f t="shared" si="2060"/>
        <v>0</v>
      </c>
      <c r="V1116" s="67">
        <f t="shared" si="1940"/>
        <v>133035.6</v>
      </c>
      <c r="W1116" s="136"/>
      <c r="X1116" s="69">
        <f t="shared" si="2016"/>
        <v>0</v>
      </c>
      <c r="Y1116" s="67">
        <f t="shared" si="1941"/>
        <v>6245</v>
      </c>
      <c r="Z1116" s="66"/>
      <c r="AA1116" s="68">
        <f t="shared" si="2051"/>
        <v>0</v>
      </c>
      <c r="AB1116" s="67">
        <f t="shared" si="1942"/>
        <v>17897</v>
      </c>
      <c r="AC1116" s="66"/>
      <c r="AD1116" s="66">
        <f t="shared" si="2052"/>
        <v>0</v>
      </c>
      <c r="AE1116" s="67">
        <f t="shared" si="1943"/>
        <v>3738</v>
      </c>
      <c r="AF1116" s="66"/>
      <c r="AG1116" s="78">
        <f t="shared" si="2053"/>
        <v>0</v>
      </c>
      <c r="AH1116" s="79">
        <f t="shared" si="1944"/>
        <v>4534.5</v>
      </c>
      <c r="AI1116" s="66"/>
      <c r="AJ1116" s="68">
        <f t="shared" si="1977"/>
        <v>0</v>
      </c>
      <c r="AK1116" s="67">
        <f t="shared" si="1945"/>
        <v>22013</v>
      </c>
      <c r="AL1116" s="66"/>
      <c r="AM1116" s="68">
        <f t="shared" si="2054"/>
        <v>0</v>
      </c>
      <c r="AN1116" s="67">
        <f t="shared" si="1946"/>
        <v>8763.02</v>
      </c>
      <c r="AO1116" s="66"/>
      <c r="AP1116" s="68">
        <f t="shared" si="2017"/>
        <v>0</v>
      </c>
      <c r="AQ1116" s="67">
        <f t="shared" si="1947"/>
        <v>80645</v>
      </c>
      <c r="AR1116" s="66"/>
      <c r="AS1116" s="68">
        <f t="shared" si="1951"/>
        <v>0</v>
      </c>
      <c r="AT1116" s="67">
        <f t="shared" si="1948"/>
        <v>2020</v>
      </c>
      <c r="AU1116" s="66"/>
      <c r="AV1116" s="66">
        <f t="shared" si="2022"/>
        <v>156</v>
      </c>
      <c r="AW1116" s="42">
        <f t="shared" si="1988"/>
        <v>5725.4400000000014</v>
      </c>
      <c r="AX1116" s="66"/>
      <c r="AY1116" s="66">
        <f t="shared" si="2061"/>
        <v>0</v>
      </c>
      <c r="AZ1116" s="67">
        <f t="shared" si="2014"/>
        <v>1152.0999999999999</v>
      </c>
      <c r="BA1116" s="66"/>
      <c r="BB1116" s="68">
        <f t="shared" si="2015"/>
        <v>0</v>
      </c>
      <c r="BC1116" s="67">
        <f t="shared" si="2023"/>
        <v>271.33999999999986</v>
      </c>
      <c r="BD1116" s="66"/>
      <c r="BE1116" s="68">
        <f t="shared" si="2012"/>
        <v>0</v>
      </c>
      <c r="BF1116" s="67">
        <f t="shared" si="2013"/>
        <v>3435.0200000000018</v>
      </c>
      <c r="BG1116" s="66"/>
      <c r="BH1116" s="68">
        <f t="shared" si="2062"/>
        <v>0</v>
      </c>
      <c r="BI1116" s="67">
        <f t="shared" si="1979"/>
        <v>23783.499999999982</v>
      </c>
      <c r="BJ1116" s="66"/>
      <c r="BK1116" s="68">
        <f t="shared" si="1952"/>
        <v>0</v>
      </c>
      <c r="BL1116" s="67">
        <f t="shared" si="2024"/>
        <v>3462.6000000000004</v>
      </c>
      <c r="BM1116" s="66"/>
      <c r="BN1116" s="68">
        <f t="shared" si="2025"/>
        <v>0</v>
      </c>
      <c r="BO1116" s="67">
        <f t="shared" si="2026"/>
        <v>2419.9000000000019</v>
      </c>
      <c r="BP1116" s="66"/>
      <c r="BQ1116" s="68">
        <f t="shared" si="2040"/>
        <v>0</v>
      </c>
      <c r="BR1116" s="67">
        <f t="shared" si="2041"/>
        <v>119180.25</v>
      </c>
      <c r="BS1116" s="66"/>
      <c r="BT1116" s="66">
        <f t="shared" si="2018"/>
        <v>0</v>
      </c>
      <c r="BU1116" s="67">
        <f t="shared" si="2042"/>
        <v>137107</v>
      </c>
      <c r="BV1116" s="66"/>
      <c r="BW1116" s="66">
        <f t="shared" si="2019"/>
        <v>0</v>
      </c>
      <c r="BX1116" s="67">
        <f t="shared" si="2043"/>
        <v>180518</v>
      </c>
      <c r="BY1116" s="66"/>
      <c r="BZ1116" s="66">
        <f t="shared" si="2020"/>
        <v>0</v>
      </c>
      <c r="CA1116" s="67">
        <f t="shared" si="2044"/>
        <v>132587</v>
      </c>
      <c r="CB1116" s="66"/>
      <c r="CC1116" s="66">
        <f t="shared" si="2050"/>
        <v>0</v>
      </c>
      <c r="CD1116" s="67">
        <f t="shared" si="1973"/>
        <v>26245.69</v>
      </c>
      <c r="CE1116" s="66"/>
      <c r="CF1116" s="66">
        <f t="shared" si="1975"/>
        <v>0</v>
      </c>
      <c r="CG1116" s="67">
        <f t="shared" si="2027"/>
        <v>3663.6999999999994</v>
      </c>
      <c r="CH1116" s="66"/>
      <c r="CI1116" s="66">
        <f t="shared" si="1953"/>
        <v>0</v>
      </c>
      <c r="CJ1116" s="67">
        <f t="shared" si="2045"/>
        <v>6757.8</v>
      </c>
      <c r="CK1116" s="66"/>
      <c r="CL1116" s="68">
        <f t="shared" si="1986"/>
        <v>0</v>
      </c>
      <c r="CM1116" s="79">
        <f t="shared" si="2028"/>
        <v>4847.4799999999996</v>
      </c>
      <c r="CN1116" s="66"/>
      <c r="CO1116" s="68">
        <f t="shared" si="2063"/>
        <v>0</v>
      </c>
      <c r="CP1116" s="79">
        <f t="shared" si="2029"/>
        <v>3955</v>
      </c>
      <c r="CQ1116" s="66"/>
      <c r="CR1116" s="68">
        <f t="shared" si="2064"/>
        <v>0</v>
      </c>
      <c r="CS1116" s="79">
        <f t="shared" si="1987"/>
        <v>5186</v>
      </c>
      <c r="CT1116" s="66"/>
      <c r="CU1116" s="68">
        <f t="shared" si="2065"/>
        <v>0</v>
      </c>
      <c r="CV1116" s="79">
        <f t="shared" si="2030"/>
        <v>6929</v>
      </c>
      <c r="CW1116" s="66"/>
      <c r="CX1116" s="66">
        <f t="shared" si="2066"/>
        <v>0</v>
      </c>
      <c r="CY1116" s="40">
        <f t="shared" si="1976"/>
        <v>176.95999999999822</v>
      </c>
      <c r="CZ1116" s="65"/>
      <c r="DA1116" s="66">
        <f t="shared" si="2003"/>
        <v>0</v>
      </c>
      <c r="DB1116" s="67">
        <f t="shared" si="2046"/>
        <v>40724</v>
      </c>
      <c r="DC1116" s="66"/>
      <c r="DD1116" s="66">
        <f t="shared" si="2004"/>
        <v>0</v>
      </c>
      <c r="DE1116" s="67">
        <f t="shared" si="2047"/>
        <v>87495</v>
      </c>
      <c r="DF1116" s="66"/>
      <c r="DG1116" s="69">
        <f t="shared" si="2067"/>
        <v>0</v>
      </c>
      <c r="DH1116" s="67">
        <f t="shared" si="1974"/>
        <v>439575</v>
      </c>
      <c r="DI1116" s="66"/>
      <c r="DJ1116" s="66">
        <f t="shared" si="2068"/>
        <v>0</v>
      </c>
      <c r="DK1116" s="67">
        <f t="shared" si="2031"/>
        <v>3768</v>
      </c>
      <c r="DL1116" s="210"/>
      <c r="DM1116" s="206">
        <f t="shared" si="1961"/>
        <v>0</v>
      </c>
      <c r="DN1116" s="25">
        <f t="shared" si="2021"/>
        <v>0</v>
      </c>
      <c r="DO1116" s="5"/>
      <c r="DP1116" s="43">
        <f t="shared" si="1962"/>
        <v>0</v>
      </c>
      <c r="DQ1116" s="27">
        <f t="shared" si="2032"/>
        <v>6819.5</v>
      </c>
      <c r="DR1116" s="5"/>
      <c r="DS1116" s="43">
        <f t="shared" si="1963"/>
        <v>0</v>
      </c>
      <c r="DT1116" s="27">
        <f t="shared" si="2033"/>
        <v>4846</v>
      </c>
      <c r="DU1116" s="5"/>
      <c r="DV1116" s="43">
        <f t="shared" si="2069"/>
        <v>0</v>
      </c>
      <c r="DW1116" s="27">
        <f t="shared" si="2034"/>
        <v>4835</v>
      </c>
      <c r="DX1116" s="5"/>
      <c r="DY1116" s="22">
        <f t="shared" si="2070"/>
        <v>0</v>
      </c>
      <c r="DZ1116" s="25">
        <f t="shared" si="2035"/>
        <v>523</v>
      </c>
      <c r="EA1116" s="22"/>
      <c r="EB1116" s="22">
        <f t="shared" si="2071"/>
        <v>0</v>
      </c>
      <c r="EC1116" s="28">
        <f t="shared" si="2036"/>
        <v>369</v>
      </c>
      <c r="ED1116" s="5"/>
      <c r="EE1116" s="43">
        <f t="shared" si="2072"/>
        <v>0</v>
      </c>
      <c r="EF1116" s="27">
        <f t="shared" si="2037"/>
        <v>4769</v>
      </c>
      <c r="EG1116" s="66"/>
      <c r="EH1116" s="66">
        <f t="shared" si="2073"/>
        <v>0</v>
      </c>
      <c r="EI1116" s="67">
        <f t="shared" si="2038"/>
        <v>22617</v>
      </c>
      <c r="EJ1116" s="66"/>
      <c r="EK1116" s="66">
        <f t="shared" si="2055"/>
        <v>0</v>
      </c>
      <c r="EL1116" s="67">
        <f t="shared" si="2039"/>
        <v>21247</v>
      </c>
      <c r="EM1116" s="110">
        <f t="shared" si="2056"/>
        <v>288034.60145376</v>
      </c>
    </row>
    <row r="1117" spans="1:143" s="36" customFormat="1" ht="11.25" customHeight="1" x14ac:dyDescent="0.25">
      <c r="A1117" s="11">
        <v>46186</v>
      </c>
      <c r="B1117" s="11">
        <v>46191</v>
      </c>
      <c r="C1117" s="396">
        <v>8005023245</v>
      </c>
      <c r="D1117" s="397" t="s">
        <v>459</v>
      </c>
      <c r="E1117" s="398">
        <v>100</v>
      </c>
      <c r="F1117" s="399">
        <v>2</v>
      </c>
      <c r="G1117" s="66">
        <v>191516809192</v>
      </c>
      <c r="H1117" s="66"/>
      <c r="I1117" s="41">
        <f t="shared" si="2057"/>
        <v>0</v>
      </c>
      <c r="J1117" s="48">
        <f t="shared" si="1990"/>
        <v>266093</v>
      </c>
      <c r="K1117" s="66"/>
      <c r="L1117" s="41">
        <f t="shared" si="2058"/>
        <v>0</v>
      </c>
      <c r="M1117" s="48">
        <f t="shared" si="2048"/>
        <v>124000</v>
      </c>
      <c r="N1117" s="66"/>
      <c r="O1117" s="41">
        <f t="shared" si="2059"/>
        <v>0</v>
      </c>
      <c r="P1117" s="48">
        <f t="shared" si="1993"/>
        <v>260136</v>
      </c>
      <c r="Q1117" s="66"/>
      <c r="R1117" s="66">
        <f t="shared" si="2049"/>
        <v>0</v>
      </c>
      <c r="S1117" s="67">
        <f t="shared" si="1994"/>
        <v>197612</v>
      </c>
      <c r="T1117" s="66"/>
      <c r="U1117" s="66">
        <f t="shared" si="2060"/>
        <v>0</v>
      </c>
      <c r="V1117" s="67">
        <f t="shared" ref="V1117:V1180" si="2074">V1116+T1117-U1117</f>
        <v>133035.6</v>
      </c>
      <c r="W1117" s="136"/>
      <c r="X1117" s="69">
        <f t="shared" si="2016"/>
        <v>0</v>
      </c>
      <c r="Y1117" s="67">
        <f t="shared" ref="Y1117:Y1180" si="2075">Y1116+W1117-X1117</f>
        <v>6245</v>
      </c>
      <c r="Z1117" s="66"/>
      <c r="AA1117" s="68">
        <f t="shared" si="2051"/>
        <v>0</v>
      </c>
      <c r="AB1117" s="67">
        <f t="shared" ref="AB1117:AB1180" si="2076">+AB1116+Z1117-AA1117</f>
        <v>17897</v>
      </c>
      <c r="AC1117" s="66"/>
      <c r="AD1117" s="66">
        <f t="shared" si="2052"/>
        <v>0</v>
      </c>
      <c r="AE1117" s="67">
        <f t="shared" ref="AE1117:AE1180" si="2077">+AE1116+AC1117-AD1117</f>
        <v>3738</v>
      </c>
      <c r="AF1117" s="66"/>
      <c r="AG1117" s="78">
        <f t="shared" si="2053"/>
        <v>0</v>
      </c>
      <c r="AH1117" s="79">
        <f t="shared" ref="AH1117:AH1180" si="2078">+AH1116+AF1117-AG1117</f>
        <v>4534.5</v>
      </c>
      <c r="AI1117" s="66"/>
      <c r="AJ1117" s="68">
        <f t="shared" si="1977"/>
        <v>0</v>
      </c>
      <c r="AK1117" s="67">
        <f t="shared" ref="AK1117:AK1180" si="2079">+AK1116+AI1117-AJ1117</f>
        <v>22013</v>
      </c>
      <c r="AL1117" s="66"/>
      <c r="AM1117" s="68">
        <f t="shared" si="2054"/>
        <v>0</v>
      </c>
      <c r="AN1117" s="67">
        <f t="shared" ref="AN1117:AN1180" si="2080">+AN1116+AL1117-AM1117</f>
        <v>8763.02</v>
      </c>
      <c r="AO1117" s="66"/>
      <c r="AP1117" s="68">
        <f t="shared" si="2017"/>
        <v>0</v>
      </c>
      <c r="AQ1117" s="67">
        <f t="shared" ref="AQ1117:AQ1180" si="2081">+AQ1116+AO1117-AP1117</f>
        <v>80645</v>
      </c>
      <c r="AR1117" s="66"/>
      <c r="AS1117" s="68">
        <f t="shared" si="1951"/>
        <v>0</v>
      </c>
      <c r="AT1117" s="67">
        <f t="shared" ref="AT1117:AT1180" si="2082">+AT1116+AR1117-AS1117</f>
        <v>2020</v>
      </c>
      <c r="AU1117" s="66"/>
      <c r="AV1117" s="66">
        <f t="shared" si="2022"/>
        <v>212</v>
      </c>
      <c r="AW1117" s="42">
        <f t="shared" si="1988"/>
        <v>5513.4400000000014</v>
      </c>
      <c r="AX1117" s="66"/>
      <c r="AY1117" s="66">
        <f t="shared" si="2061"/>
        <v>0</v>
      </c>
      <c r="AZ1117" s="67">
        <f t="shared" si="2014"/>
        <v>1152.0999999999999</v>
      </c>
      <c r="BA1117" s="66"/>
      <c r="BB1117" s="68">
        <f t="shared" si="2015"/>
        <v>0</v>
      </c>
      <c r="BC1117" s="67">
        <f t="shared" si="2023"/>
        <v>271.33999999999986</v>
      </c>
      <c r="BD1117" s="66"/>
      <c r="BE1117" s="68">
        <f t="shared" si="2012"/>
        <v>0</v>
      </c>
      <c r="BF1117" s="67">
        <f t="shared" si="2013"/>
        <v>3435.0200000000018</v>
      </c>
      <c r="BG1117" s="66"/>
      <c r="BH1117" s="68">
        <f t="shared" si="2062"/>
        <v>0</v>
      </c>
      <c r="BI1117" s="67">
        <f t="shared" si="1979"/>
        <v>23783.499999999982</v>
      </c>
      <c r="BJ1117" s="66"/>
      <c r="BK1117" s="68">
        <f t="shared" si="1952"/>
        <v>0</v>
      </c>
      <c r="BL1117" s="67">
        <f t="shared" si="2024"/>
        <v>3462.6000000000004</v>
      </c>
      <c r="BM1117" s="66"/>
      <c r="BN1117" s="68">
        <f t="shared" si="2025"/>
        <v>0</v>
      </c>
      <c r="BO1117" s="67">
        <f t="shared" si="2026"/>
        <v>2419.9000000000019</v>
      </c>
      <c r="BP1117" s="66"/>
      <c r="BQ1117" s="68">
        <f t="shared" si="2040"/>
        <v>0</v>
      </c>
      <c r="BR1117" s="67">
        <f t="shared" si="2041"/>
        <v>119180.25</v>
      </c>
      <c r="BS1117" s="66"/>
      <c r="BT1117" s="66">
        <f t="shared" si="2018"/>
        <v>0</v>
      </c>
      <c r="BU1117" s="67">
        <f t="shared" si="2042"/>
        <v>137107</v>
      </c>
      <c r="BV1117" s="66"/>
      <c r="BW1117" s="66">
        <f t="shared" si="2019"/>
        <v>0</v>
      </c>
      <c r="BX1117" s="67">
        <f t="shared" si="2043"/>
        <v>180518</v>
      </c>
      <c r="BY1117" s="66"/>
      <c r="BZ1117" s="66">
        <f t="shared" si="2020"/>
        <v>0</v>
      </c>
      <c r="CA1117" s="67">
        <f t="shared" si="2044"/>
        <v>132587</v>
      </c>
      <c r="CB1117" s="66"/>
      <c r="CC1117" s="66">
        <f t="shared" si="2050"/>
        <v>0</v>
      </c>
      <c r="CD1117" s="67">
        <f t="shared" si="1973"/>
        <v>26245.69</v>
      </c>
      <c r="CE1117" s="66"/>
      <c r="CF1117" s="66">
        <f t="shared" si="1975"/>
        <v>0</v>
      </c>
      <c r="CG1117" s="67">
        <f t="shared" si="2027"/>
        <v>3663.6999999999994</v>
      </c>
      <c r="CH1117" s="66"/>
      <c r="CI1117" s="66">
        <f t="shared" si="1953"/>
        <v>0</v>
      </c>
      <c r="CJ1117" s="67">
        <f t="shared" si="2045"/>
        <v>6757.8</v>
      </c>
      <c r="CK1117" s="66"/>
      <c r="CL1117" s="68">
        <f t="shared" si="1986"/>
        <v>0</v>
      </c>
      <c r="CM1117" s="79">
        <f t="shared" si="2028"/>
        <v>4847.4799999999996</v>
      </c>
      <c r="CN1117" s="66"/>
      <c r="CO1117" s="68">
        <f t="shared" si="2063"/>
        <v>0</v>
      </c>
      <c r="CP1117" s="79">
        <f t="shared" si="2029"/>
        <v>3955</v>
      </c>
      <c r="CQ1117" s="66"/>
      <c r="CR1117" s="68">
        <f t="shared" si="2064"/>
        <v>0</v>
      </c>
      <c r="CS1117" s="79">
        <f t="shared" si="1987"/>
        <v>5186</v>
      </c>
      <c r="CT1117" s="66"/>
      <c r="CU1117" s="68">
        <f t="shared" si="2065"/>
        <v>0</v>
      </c>
      <c r="CV1117" s="79">
        <f t="shared" si="2030"/>
        <v>6929</v>
      </c>
      <c r="CW1117" s="66"/>
      <c r="CX1117" s="66">
        <f t="shared" si="2066"/>
        <v>0</v>
      </c>
      <c r="CY1117" s="40">
        <f t="shared" si="1976"/>
        <v>176.95999999999822</v>
      </c>
      <c r="CZ1117" s="65"/>
      <c r="DA1117" s="66">
        <f t="shared" si="2003"/>
        <v>0</v>
      </c>
      <c r="DB1117" s="67">
        <f t="shared" si="2046"/>
        <v>40724</v>
      </c>
      <c r="DC1117" s="66"/>
      <c r="DD1117" s="66">
        <f t="shared" si="2004"/>
        <v>0</v>
      </c>
      <c r="DE1117" s="67">
        <f t="shared" si="2047"/>
        <v>87495</v>
      </c>
      <c r="DF1117" s="66"/>
      <c r="DG1117" s="69">
        <f t="shared" si="2067"/>
        <v>0</v>
      </c>
      <c r="DH1117" s="67">
        <f t="shared" si="1974"/>
        <v>439575</v>
      </c>
      <c r="DI1117" s="66"/>
      <c r="DJ1117" s="66">
        <f t="shared" si="2068"/>
        <v>0</v>
      </c>
      <c r="DK1117" s="67">
        <f t="shared" si="2031"/>
        <v>3768</v>
      </c>
      <c r="DL1117" s="210"/>
      <c r="DM1117" s="206">
        <f t="shared" si="1961"/>
        <v>0</v>
      </c>
      <c r="DN1117" s="25">
        <f t="shared" si="2021"/>
        <v>0</v>
      </c>
      <c r="DO1117" s="5"/>
      <c r="DP1117" s="43">
        <f t="shared" si="1962"/>
        <v>0</v>
      </c>
      <c r="DQ1117" s="27">
        <f t="shared" si="2032"/>
        <v>6819.5</v>
      </c>
      <c r="DR1117" s="5"/>
      <c r="DS1117" s="43">
        <f t="shared" si="1963"/>
        <v>0</v>
      </c>
      <c r="DT1117" s="27">
        <f t="shared" si="2033"/>
        <v>4846</v>
      </c>
      <c r="DU1117" s="5"/>
      <c r="DV1117" s="43">
        <f t="shared" si="2069"/>
        <v>0</v>
      </c>
      <c r="DW1117" s="27">
        <f t="shared" si="2034"/>
        <v>4835</v>
      </c>
      <c r="DX1117" s="5"/>
      <c r="DY1117" s="22">
        <f t="shared" si="2070"/>
        <v>0</v>
      </c>
      <c r="DZ1117" s="25">
        <f t="shared" si="2035"/>
        <v>523</v>
      </c>
      <c r="EA1117" s="22"/>
      <c r="EB1117" s="22">
        <f t="shared" si="2071"/>
        <v>0</v>
      </c>
      <c r="EC1117" s="28">
        <f t="shared" si="2036"/>
        <v>369</v>
      </c>
      <c r="ED1117" s="5"/>
      <c r="EE1117" s="43">
        <f t="shared" si="2072"/>
        <v>0</v>
      </c>
      <c r="EF1117" s="27">
        <f t="shared" si="2037"/>
        <v>4769</v>
      </c>
      <c r="EG1117" s="66"/>
      <c r="EH1117" s="66">
        <f t="shared" si="2073"/>
        <v>0</v>
      </c>
      <c r="EI1117" s="67">
        <f t="shared" si="2038"/>
        <v>22617</v>
      </c>
      <c r="EJ1117" s="66"/>
      <c r="EK1117" s="66">
        <f t="shared" si="2055"/>
        <v>0</v>
      </c>
      <c r="EL1117" s="67">
        <f t="shared" si="2039"/>
        <v>21247</v>
      </c>
      <c r="EM1117" s="110">
        <f t="shared" si="2056"/>
        <v>287999.65325376001</v>
      </c>
    </row>
    <row r="1118" spans="1:143" ht="11.25" customHeight="1" x14ac:dyDescent="0.25">
      <c r="A1118" s="427">
        <v>46186</v>
      </c>
      <c r="B1118" s="187">
        <v>46191</v>
      </c>
      <c r="C1118" s="396">
        <v>8005023324</v>
      </c>
      <c r="D1118" s="437" t="s">
        <v>459</v>
      </c>
      <c r="E1118" s="438">
        <v>50</v>
      </c>
      <c r="F1118" s="396">
        <v>2</v>
      </c>
      <c r="G1118" s="78">
        <v>191516809192</v>
      </c>
      <c r="H1118" s="66"/>
      <c r="I1118" s="41">
        <f t="shared" si="2057"/>
        <v>0</v>
      </c>
      <c r="J1118" s="48">
        <f t="shared" si="1990"/>
        <v>266093</v>
      </c>
      <c r="K1118" s="66"/>
      <c r="L1118" s="41">
        <f t="shared" si="2058"/>
        <v>0</v>
      </c>
      <c r="M1118" s="48">
        <f t="shared" si="2048"/>
        <v>124000</v>
      </c>
      <c r="N1118" s="66"/>
      <c r="O1118" s="41">
        <f t="shared" si="2059"/>
        <v>0</v>
      </c>
      <c r="P1118" s="48">
        <f t="shared" si="1993"/>
        <v>260136</v>
      </c>
      <c r="Q1118" s="66"/>
      <c r="R1118" s="66">
        <f t="shared" si="2049"/>
        <v>0</v>
      </c>
      <c r="S1118" s="67">
        <f t="shared" si="1994"/>
        <v>197612</v>
      </c>
      <c r="T1118" s="66"/>
      <c r="U1118" s="66">
        <f t="shared" si="2060"/>
        <v>0</v>
      </c>
      <c r="V1118" s="67">
        <f t="shared" si="2074"/>
        <v>133035.6</v>
      </c>
      <c r="X1118" s="69">
        <f t="shared" si="2016"/>
        <v>0</v>
      </c>
      <c r="Y1118" s="67">
        <f t="shared" si="2075"/>
        <v>6245</v>
      </c>
      <c r="Z1118" s="66"/>
      <c r="AA1118" s="68">
        <f t="shared" si="2051"/>
        <v>0</v>
      </c>
      <c r="AB1118" s="67">
        <f t="shared" si="2076"/>
        <v>17897</v>
      </c>
      <c r="AC1118" s="66"/>
      <c r="AD1118" s="66">
        <f t="shared" si="2052"/>
        <v>0</v>
      </c>
      <c r="AE1118" s="67">
        <f t="shared" si="2077"/>
        <v>3738</v>
      </c>
      <c r="AF1118" s="66"/>
      <c r="AG1118" s="78">
        <f t="shared" si="2053"/>
        <v>0</v>
      </c>
      <c r="AH1118" s="79">
        <f t="shared" si="2078"/>
        <v>4534.5</v>
      </c>
      <c r="AI1118" s="66"/>
      <c r="AJ1118" s="68">
        <f t="shared" si="1977"/>
        <v>0</v>
      </c>
      <c r="AK1118" s="67">
        <f t="shared" si="2079"/>
        <v>22013</v>
      </c>
      <c r="AL1118" s="66"/>
      <c r="AM1118" s="68">
        <f t="shared" si="2054"/>
        <v>0</v>
      </c>
      <c r="AN1118" s="67">
        <f t="shared" si="2080"/>
        <v>8763.02</v>
      </c>
      <c r="AO1118" s="66"/>
      <c r="AP1118" s="68">
        <f t="shared" si="2017"/>
        <v>0</v>
      </c>
      <c r="AQ1118" s="67">
        <f t="shared" si="2081"/>
        <v>80645</v>
      </c>
      <c r="AR1118" s="66"/>
      <c r="AS1118" s="68">
        <f t="shared" si="1951"/>
        <v>0</v>
      </c>
      <c r="AT1118" s="67">
        <f t="shared" si="2082"/>
        <v>2020</v>
      </c>
      <c r="AU1118" s="66"/>
      <c r="AV1118" s="66">
        <f t="shared" si="2022"/>
        <v>106</v>
      </c>
      <c r="AW1118" s="42">
        <f t="shared" si="1988"/>
        <v>5407.4400000000014</v>
      </c>
      <c r="AX1118" s="66"/>
      <c r="AY1118" s="66">
        <f t="shared" si="2061"/>
        <v>0</v>
      </c>
      <c r="AZ1118" s="67">
        <f t="shared" si="2014"/>
        <v>1152.0999999999999</v>
      </c>
      <c r="BA1118" s="66"/>
      <c r="BB1118" s="68">
        <f t="shared" si="2015"/>
        <v>0</v>
      </c>
      <c r="BC1118" s="67">
        <f t="shared" si="2023"/>
        <v>271.33999999999986</v>
      </c>
      <c r="BD1118" s="66"/>
      <c r="BE1118" s="68">
        <f t="shared" si="2012"/>
        <v>0</v>
      </c>
      <c r="BF1118" s="67">
        <f t="shared" si="2013"/>
        <v>3435.0200000000018</v>
      </c>
      <c r="BG1118" s="66"/>
      <c r="BH1118" s="68">
        <f t="shared" si="2062"/>
        <v>0</v>
      </c>
      <c r="BI1118" s="67">
        <f t="shared" si="1979"/>
        <v>23783.499999999982</v>
      </c>
      <c r="BJ1118" s="66"/>
      <c r="BK1118" s="68">
        <f t="shared" si="1952"/>
        <v>0</v>
      </c>
      <c r="BL1118" s="67">
        <f t="shared" si="2024"/>
        <v>3462.6000000000004</v>
      </c>
      <c r="BM1118" s="66"/>
      <c r="BN1118" s="68">
        <f t="shared" si="2025"/>
        <v>0</v>
      </c>
      <c r="BO1118" s="67">
        <f t="shared" si="2026"/>
        <v>2419.9000000000019</v>
      </c>
      <c r="BP1118" s="66"/>
      <c r="BQ1118" s="68">
        <f t="shared" si="2040"/>
        <v>0</v>
      </c>
      <c r="BR1118" s="67">
        <f t="shared" si="2041"/>
        <v>119180.25</v>
      </c>
      <c r="BS1118" s="66"/>
      <c r="BT1118" s="66">
        <f t="shared" si="2018"/>
        <v>0</v>
      </c>
      <c r="BU1118" s="67">
        <f t="shared" si="2042"/>
        <v>137107</v>
      </c>
      <c r="BV1118" s="66"/>
      <c r="BW1118" s="66">
        <f t="shared" si="2019"/>
        <v>0</v>
      </c>
      <c r="BX1118" s="67">
        <f t="shared" si="2043"/>
        <v>180518</v>
      </c>
      <c r="BY1118" s="66"/>
      <c r="BZ1118" s="66">
        <f t="shared" si="2020"/>
        <v>0</v>
      </c>
      <c r="CA1118" s="67">
        <f t="shared" si="2044"/>
        <v>132587</v>
      </c>
      <c r="CB1118" s="66"/>
      <c r="CC1118" s="66">
        <f t="shared" si="2050"/>
        <v>0</v>
      </c>
      <c r="CD1118" s="67">
        <f t="shared" si="1973"/>
        <v>26245.69</v>
      </c>
      <c r="CE1118" s="66"/>
      <c r="CF1118" s="66">
        <f t="shared" si="1975"/>
        <v>0</v>
      </c>
      <c r="CG1118" s="67">
        <f t="shared" si="2027"/>
        <v>3663.6999999999994</v>
      </c>
      <c r="CH1118" s="66"/>
      <c r="CI1118" s="66">
        <f t="shared" si="1953"/>
        <v>0</v>
      </c>
      <c r="CJ1118" s="67">
        <f t="shared" si="2045"/>
        <v>6757.8</v>
      </c>
      <c r="CK1118" s="66"/>
      <c r="CL1118" s="68">
        <f t="shared" si="1986"/>
        <v>0</v>
      </c>
      <c r="CM1118" s="79">
        <f t="shared" si="2028"/>
        <v>4847.4799999999996</v>
      </c>
      <c r="CN1118" s="66"/>
      <c r="CO1118" s="68">
        <f t="shared" si="2063"/>
        <v>0</v>
      </c>
      <c r="CP1118" s="79">
        <f t="shared" si="2029"/>
        <v>3955</v>
      </c>
      <c r="CQ1118" s="66"/>
      <c r="CR1118" s="68">
        <f t="shared" si="2064"/>
        <v>0</v>
      </c>
      <c r="CS1118" s="79">
        <f t="shared" si="1987"/>
        <v>5186</v>
      </c>
      <c r="CT1118" s="66"/>
      <c r="CU1118" s="68">
        <f t="shared" si="2065"/>
        <v>0</v>
      </c>
      <c r="CV1118" s="79">
        <f t="shared" si="2030"/>
        <v>6929</v>
      </c>
      <c r="CW1118" s="66"/>
      <c r="CX1118" s="66">
        <f t="shared" si="2066"/>
        <v>0</v>
      </c>
      <c r="CY1118" s="40">
        <f t="shared" si="1976"/>
        <v>176.95999999999822</v>
      </c>
      <c r="CZ1118" s="65"/>
      <c r="DA1118" s="66">
        <f t="shared" si="2003"/>
        <v>0</v>
      </c>
      <c r="DB1118" s="67">
        <f t="shared" si="2046"/>
        <v>40724</v>
      </c>
      <c r="DC1118" s="66"/>
      <c r="DD1118" s="66">
        <f t="shared" si="2004"/>
        <v>0</v>
      </c>
      <c r="DE1118" s="67">
        <f t="shared" si="2047"/>
        <v>87495</v>
      </c>
      <c r="DF1118" s="66"/>
      <c r="DG1118" s="69">
        <f t="shared" si="2067"/>
        <v>0</v>
      </c>
      <c r="DH1118" s="67">
        <f t="shared" si="1974"/>
        <v>439575</v>
      </c>
      <c r="DI1118" s="66"/>
      <c r="DJ1118" s="66">
        <f t="shared" si="2068"/>
        <v>0</v>
      </c>
      <c r="DK1118" s="67">
        <f t="shared" si="2031"/>
        <v>3768</v>
      </c>
      <c r="DM1118" s="206">
        <f t="shared" si="1961"/>
        <v>0</v>
      </c>
      <c r="DN1118" s="25">
        <f t="shared" si="2021"/>
        <v>0</v>
      </c>
      <c r="DO1118" s="5"/>
      <c r="DP1118" s="43">
        <f t="shared" si="1962"/>
        <v>0</v>
      </c>
      <c r="DQ1118" s="27">
        <f t="shared" si="2032"/>
        <v>6819.5</v>
      </c>
      <c r="DR1118" s="5"/>
      <c r="DS1118" s="43">
        <f t="shared" si="1963"/>
        <v>0</v>
      </c>
      <c r="DT1118" s="27">
        <f t="shared" si="2033"/>
        <v>4846</v>
      </c>
      <c r="DU1118" s="5"/>
      <c r="DV1118" s="43">
        <f t="shared" si="2069"/>
        <v>0</v>
      </c>
      <c r="DW1118" s="27">
        <f t="shared" si="2034"/>
        <v>4835</v>
      </c>
      <c r="DX1118" s="5"/>
      <c r="DY1118" s="22">
        <f t="shared" si="2070"/>
        <v>0</v>
      </c>
      <c r="DZ1118" s="25">
        <f t="shared" si="2035"/>
        <v>523</v>
      </c>
      <c r="EA1118" s="22"/>
      <c r="EB1118" s="22">
        <f t="shared" si="2071"/>
        <v>0</v>
      </c>
      <c r="EC1118" s="28">
        <f t="shared" si="2036"/>
        <v>369</v>
      </c>
      <c r="ED1118" s="5"/>
      <c r="EE1118" s="43">
        <f t="shared" si="2072"/>
        <v>0</v>
      </c>
      <c r="EF1118" s="27">
        <f t="shared" si="2037"/>
        <v>4769</v>
      </c>
      <c r="EG1118" s="66"/>
      <c r="EH1118" s="66">
        <f t="shared" si="2073"/>
        <v>0</v>
      </c>
      <c r="EI1118" s="67">
        <f t="shared" si="2038"/>
        <v>22617</v>
      </c>
      <c r="EJ1118" s="66"/>
      <c r="EK1118" s="66">
        <f t="shared" si="2055"/>
        <v>0</v>
      </c>
      <c r="EL1118" s="67">
        <f t="shared" si="2039"/>
        <v>21247</v>
      </c>
      <c r="EM1118" s="110">
        <f t="shared" si="2056"/>
        <v>287341.15805376001</v>
      </c>
    </row>
    <row r="1119" spans="1:143" ht="11.25" customHeight="1" x14ac:dyDescent="0.25">
      <c r="A1119" s="427">
        <v>46186</v>
      </c>
      <c r="B1119" s="187">
        <v>46191</v>
      </c>
      <c r="C1119" s="396">
        <v>8005023344</v>
      </c>
      <c r="D1119" s="437" t="s">
        <v>285</v>
      </c>
      <c r="E1119" s="438">
        <v>1100</v>
      </c>
      <c r="F1119" s="396">
        <v>1</v>
      </c>
      <c r="G1119" s="78">
        <v>191516041653</v>
      </c>
      <c r="H1119" s="66"/>
      <c r="I1119" s="41">
        <f t="shared" si="2057"/>
        <v>0</v>
      </c>
      <c r="J1119" s="48">
        <f t="shared" si="1990"/>
        <v>266093</v>
      </c>
      <c r="K1119" s="66"/>
      <c r="L1119" s="41">
        <f t="shared" si="2058"/>
        <v>0</v>
      </c>
      <c r="M1119" s="48">
        <f t="shared" si="2048"/>
        <v>124000</v>
      </c>
      <c r="N1119" s="66"/>
      <c r="O1119" s="41">
        <f t="shared" si="2059"/>
        <v>0</v>
      </c>
      <c r="P1119" s="48">
        <f t="shared" si="1993"/>
        <v>260136</v>
      </c>
      <c r="Q1119" s="66"/>
      <c r="R1119" s="66">
        <f t="shared" si="2049"/>
        <v>0</v>
      </c>
      <c r="S1119" s="67">
        <f t="shared" si="1994"/>
        <v>197612</v>
      </c>
      <c r="T1119" s="66"/>
      <c r="U1119" s="66">
        <f t="shared" si="2060"/>
        <v>0</v>
      </c>
      <c r="V1119" s="67">
        <f t="shared" si="2074"/>
        <v>133035.6</v>
      </c>
      <c r="X1119" s="69">
        <f t="shared" si="2016"/>
        <v>0</v>
      </c>
      <c r="Y1119" s="67">
        <f t="shared" si="2075"/>
        <v>6245</v>
      </c>
      <c r="Z1119" s="66"/>
      <c r="AA1119" s="68">
        <f t="shared" si="2051"/>
        <v>0</v>
      </c>
      <c r="AB1119" s="67">
        <f t="shared" si="2076"/>
        <v>17897</v>
      </c>
      <c r="AC1119" s="66"/>
      <c r="AD1119" s="66">
        <f t="shared" si="2052"/>
        <v>0</v>
      </c>
      <c r="AE1119" s="67">
        <f t="shared" si="2077"/>
        <v>3738</v>
      </c>
      <c r="AF1119" s="66"/>
      <c r="AG1119" s="78">
        <f t="shared" si="2053"/>
        <v>0</v>
      </c>
      <c r="AH1119" s="79">
        <f t="shared" si="2078"/>
        <v>4534.5</v>
      </c>
      <c r="AI1119" s="66"/>
      <c r="AJ1119" s="68">
        <f t="shared" si="1977"/>
        <v>0</v>
      </c>
      <c r="AK1119" s="67">
        <f t="shared" si="2079"/>
        <v>22013</v>
      </c>
      <c r="AL1119" s="66"/>
      <c r="AM1119" s="68">
        <f t="shared" si="2054"/>
        <v>0</v>
      </c>
      <c r="AN1119" s="67">
        <f t="shared" si="2080"/>
        <v>8763.02</v>
      </c>
      <c r="AO1119" s="66"/>
      <c r="AP1119" s="68">
        <f t="shared" si="2017"/>
        <v>0</v>
      </c>
      <c r="AQ1119" s="67">
        <f t="shared" si="2081"/>
        <v>80645</v>
      </c>
      <c r="AR1119" s="66"/>
      <c r="AS1119" s="68">
        <f t="shared" ref="AS1119:AS1182" si="2083">IF(OR(D1119="NPC6ASZDB-VT015C",D1119="NPP6ASZDB-VT005M",D1119="NPP6ASZDB-VT003M",D1119="NPC6ASZDB-VT030C",D1119="NPC6ASZDB-VT005M",D1119="NPC6ASZDB-VT125C",D1119="NPC6ASZDB-VT010M",D1119="NPC6ASZDB-VT007M",D1119="NPC6ASZDB-VT350C",D1119="NPC6ASZDB-VT003M",D1119="NPC6ASZDB-VT250C",D1119="NPC6ASZDB-VT002M",D1119="NPC6ASZDB-VT050C",D1119="NPC6ASZDB-VT001M",D1119="NPC6ASZDB-VT150C",),E1119*(F1119+0.1),0)</f>
        <v>0</v>
      </c>
      <c r="AT1119" s="67">
        <f t="shared" si="2082"/>
        <v>2020</v>
      </c>
      <c r="AU1119" s="66"/>
      <c r="AV1119" s="66">
        <f t="shared" si="2022"/>
        <v>0</v>
      </c>
      <c r="AW1119" s="42">
        <f t="shared" si="1988"/>
        <v>5407.4400000000014</v>
      </c>
      <c r="AX1119" s="66"/>
      <c r="AY1119" s="66">
        <f t="shared" si="2061"/>
        <v>0</v>
      </c>
      <c r="AZ1119" s="67">
        <f t="shared" si="2014"/>
        <v>1152.0999999999999</v>
      </c>
      <c r="BA1119" s="66"/>
      <c r="BB1119" s="68">
        <f t="shared" si="2015"/>
        <v>0</v>
      </c>
      <c r="BC1119" s="67">
        <f t="shared" si="2023"/>
        <v>271.33999999999986</v>
      </c>
      <c r="BD1119" s="66"/>
      <c r="BE1119" s="68">
        <f t="shared" si="2012"/>
        <v>0</v>
      </c>
      <c r="BF1119" s="67">
        <f t="shared" si="2013"/>
        <v>3435.0200000000018</v>
      </c>
      <c r="BG1119" s="66"/>
      <c r="BH1119" s="68">
        <f t="shared" si="2062"/>
        <v>0</v>
      </c>
      <c r="BI1119" s="67">
        <f t="shared" si="1979"/>
        <v>23783.499999999982</v>
      </c>
      <c r="BJ1119" s="66"/>
      <c r="BK1119" s="68">
        <f t="shared" ref="BK1119:BK1182" si="2084">IF(OR(D1119="NPP06UZDB-YL002M",D1119="NPP06UZDB-YL001M",D1119="NPP06UZDB-YL150C",D1119="NPP06UZDB-YL010M",D1119="NPC06UZDB-YL015C",D1119="NPC06UZDB-YL020M",D1119="CO155E2-09M016",D1119="CO155E2-09M012",D1119="CO155E2-09M016",D1119="NPC06UZDB-YL750C",D1119="CO155E2-09M008",D1119="NPC06UZDB-YL004M",D1119="NPC06UZDB-YL004M",D1119="NPC06UZDB-YL003M",D1119="NPC06UZDB-YL250C",D1119="CO155E2-09C050",D1119="NPC06UZDB-YL020C",D1119="NPC06UZDB-YL350C",D1119="CO155E2-09M004",D1119="CO155E2-09M004C6",D1119="CO155E2-09M015",D1119="NPC06UZDB-YL050C",D1119="NPC06UZDB-YL010M",D1119="CO155E2-09M010",D1119="NPC06UZDB-YL010M",D1119="NPC06UZDB-YL007M",D1119="NPC06UZDB-YL150C",D1119="CO155E2-09M015",D1119="CO155E2-09C150",D1119="CO155E2-09M005",D1119="CO155E2-09M003",D1119="CO155E2-09M001",D1119="CO155E2-09M007",D1119="NPC06UZDB-YL001M",D1119="NPC06UZDB-YL002M",D1119="NPC06UZDB-YL003M",D1119="NPC06UZDB-YL004M",D1119="NPC06UZDB-YL005M",D1119="CO155E2-09M002",),E1119*(F1119+0.12),0)</f>
        <v>0</v>
      </c>
      <c r="BL1119" s="67">
        <f t="shared" si="2024"/>
        <v>3462.6000000000004</v>
      </c>
      <c r="BM1119" s="66"/>
      <c r="BN1119" s="68">
        <f t="shared" si="2025"/>
        <v>0</v>
      </c>
      <c r="BO1119" s="67">
        <f t="shared" si="2026"/>
        <v>2419.9000000000019</v>
      </c>
      <c r="BP1119" s="66"/>
      <c r="BQ1119" s="68">
        <f t="shared" si="2040"/>
        <v>1232.0000000000002</v>
      </c>
      <c r="BR1119" s="67">
        <f t="shared" si="2041"/>
        <v>117948.25</v>
      </c>
      <c r="BS1119" s="66"/>
      <c r="BT1119" s="66">
        <f t="shared" si="2018"/>
        <v>2200</v>
      </c>
      <c r="BU1119" s="67">
        <f t="shared" si="2042"/>
        <v>134907</v>
      </c>
      <c r="BV1119" s="66"/>
      <c r="BW1119" s="66">
        <f t="shared" si="2019"/>
        <v>2200</v>
      </c>
      <c r="BX1119" s="67">
        <f t="shared" si="2043"/>
        <v>178318</v>
      </c>
      <c r="BY1119" s="66"/>
      <c r="BZ1119" s="66">
        <f t="shared" si="2020"/>
        <v>2200</v>
      </c>
      <c r="CA1119" s="67">
        <f t="shared" si="2044"/>
        <v>130387</v>
      </c>
      <c r="CB1119" s="66"/>
      <c r="CC1119" s="66">
        <f t="shared" si="2050"/>
        <v>0</v>
      </c>
      <c r="CD1119" s="67">
        <f t="shared" si="1973"/>
        <v>26245.69</v>
      </c>
      <c r="CE1119" s="66"/>
      <c r="CF1119" s="66">
        <f t="shared" si="1975"/>
        <v>0</v>
      </c>
      <c r="CG1119" s="67">
        <f t="shared" si="2027"/>
        <v>3663.6999999999994</v>
      </c>
      <c r="CH1119" s="66"/>
      <c r="CI1119" s="66">
        <f t="shared" ref="CI1119:CI1182" si="2085">IF(OR(D1119="NPC6AUZDB-YL025C",D1119="NPC6AUZDB-YL002M",D1119="NPC6AUZDB-YL015M",D1119="NPC6AUZDB-YL001M",D1119="PC6AUZDB-YL002M",D1119="NPC6AUZDB-YL003M",D1119="NPC6AUZDB-YL005M",),E1119*(F1119+0.1),0)</f>
        <v>0</v>
      </c>
      <c r="CJ1119" s="67">
        <f t="shared" si="2045"/>
        <v>6757.8</v>
      </c>
      <c r="CK1119" s="66"/>
      <c r="CL1119" s="68">
        <f t="shared" si="1986"/>
        <v>0</v>
      </c>
      <c r="CM1119" s="79">
        <f t="shared" si="2028"/>
        <v>4847.4799999999996</v>
      </c>
      <c r="CN1119" s="66"/>
      <c r="CO1119" s="68">
        <f t="shared" si="2063"/>
        <v>0</v>
      </c>
      <c r="CP1119" s="79">
        <f t="shared" si="2029"/>
        <v>3955</v>
      </c>
      <c r="CQ1119" s="66"/>
      <c r="CR1119" s="68">
        <f t="shared" si="2064"/>
        <v>0</v>
      </c>
      <c r="CS1119" s="79">
        <f t="shared" si="1987"/>
        <v>5186</v>
      </c>
      <c r="CT1119" s="66"/>
      <c r="CU1119" s="68">
        <f t="shared" si="2065"/>
        <v>0</v>
      </c>
      <c r="CV1119" s="79">
        <f t="shared" si="2030"/>
        <v>6929</v>
      </c>
      <c r="CW1119" s="66"/>
      <c r="CX1119" s="66">
        <f t="shared" si="2066"/>
        <v>0</v>
      </c>
      <c r="CY1119" s="40">
        <f t="shared" si="1976"/>
        <v>176.95999999999822</v>
      </c>
      <c r="CZ1119" s="65"/>
      <c r="DA1119" s="66">
        <f t="shared" si="2003"/>
        <v>0</v>
      </c>
      <c r="DB1119" s="67">
        <f t="shared" si="2046"/>
        <v>40724</v>
      </c>
      <c r="DC1119" s="66"/>
      <c r="DD1119" s="66">
        <f t="shared" si="2004"/>
        <v>0</v>
      </c>
      <c r="DE1119" s="67">
        <f t="shared" si="2047"/>
        <v>87495</v>
      </c>
      <c r="DF1119" s="66"/>
      <c r="DG1119" s="69">
        <f t="shared" si="2067"/>
        <v>0</v>
      </c>
      <c r="DH1119" s="67">
        <f t="shared" si="1974"/>
        <v>439575</v>
      </c>
      <c r="DI1119" s="66"/>
      <c r="DJ1119" s="66">
        <f t="shared" si="2068"/>
        <v>0</v>
      </c>
      <c r="DK1119" s="67">
        <f t="shared" si="2031"/>
        <v>3768</v>
      </c>
      <c r="DM1119" s="206">
        <f t="shared" ref="DM1119:DM1182" si="2086">IF(D1119=2153276,E1119*(F1119+0.15),0)</f>
        <v>0</v>
      </c>
      <c r="DN1119" s="25">
        <f t="shared" si="2021"/>
        <v>0</v>
      </c>
      <c r="DO1119" s="5"/>
      <c r="DP1119" s="43">
        <f t="shared" ref="DP1119:DP1182" si="2087">IF(OR(D1119="CO17772-0CC050",D1119="CO17772-0CM015",D1119="CO17772-0CM007",D1119="CO17772-0CM005",D1119="CO17772-0CM007",D1119="CO17772-0CM007",D1119="CO17772-0CM010",D1119="CO17772-0CM003",D1119="CO17772-0MM015",D1119="CO17772-0CM002",D1119=959305,D1119="CO17772-0CM001",),E1119*(F1119+0.15),0)</f>
        <v>0</v>
      </c>
      <c r="DQ1119" s="27">
        <f t="shared" si="2032"/>
        <v>6819.5</v>
      </c>
      <c r="DR1119" s="5"/>
      <c r="DS1119" s="43">
        <f t="shared" ref="DS1119:DS1182" si="2088">IF(OR(D1119="CO17772-0ZM010",D1119="CO17772-0ZM002",D1119="CO17772-0ZM001",D1119="CO17772-0ZM005",D1119="CO17772-0ZM008",D1119=959308,),E1119*(F1119+0.15),0)</f>
        <v>0</v>
      </c>
      <c r="DT1119" s="27">
        <f t="shared" si="2033"/>
        <v>4846</v>
      </c>
      <c r="DU1119" s="5"/>
      <c r="DV1119" s="43">
        <f t="shared" si="2069"/>
        <v>0</v>
      </c>
      <c r="DW1119" s="27">
        <f t="shared" si="2034"/>
        <v>4835</v>
      </c>
      <c r="DX1119" s="5"/>
      <c r="DY1119" s="22">
        <f t="shared" si="2070"/>
        <v>0</v>
      </c>
      <c r="DZ1119" s="25">
        <f t="shared" si="2035"/>
        <v>523</v>
      </c>
      <c r="EA1119" s="22"/>
      <c r="EB1119" s="22">
        <f t="shared" si="2071"/>
        <v>0</v>
      </c>
      <c r="EC1119" s="28">
        <f t="shared" si="2036"/>
        <v>369</v>
      </c>
      <c r="ED1119" s="5"/>
      <c r="EE1119" s="43">
        <f t="shared" si="2072"/>
        <v>0</v>
      </c>
      <c r="EF1119" s="27">
        <f t="shared" si="2037"/>
        <v>4769</v>
      </c>
      <c r="EG1119" s="66"/>
      <c r="EH1119" s="66">
        <f t="shared" si="2073"/>
        <v>0</v>
      </c>
      <c r="EI1119" s="67">
        <f t="shared" si="2038"/>
        <v>22617</v>
      </c>
      <c r="EJ1119" s="66"/>
      <c r="EK1119" s="66">
        <f t="shared" si="2055"/>
        <v>0</v>
      </c>
      <c r="EL1119" s="67">
        <f t="shared" si="2039"/>
        <v>21247</v>
      </c>
      <c r="EM1119" s="110">
        <f t="shared" si="2056"/>
        <v>287278.33485375997</v>
      </c>
    </row>
    <row r="1120" spans="1:143" ht="11.25" customHeight="1" x14ac:dyDescent="0.25">
      <c r="A1120" s="11">
        <v>46186</v>
      </c>
      <c r="B1120" s="187">
        <v>46191</v>
      </c>
      <c r="C1120" s="396">
        <v>8005023410</v>
      </c>
      <c r="D1120" s="437" t="s">
        <v>511</v>
      </c>
      <c r="E1120" s="438">
        <v>50</v>
      </c>
      <c r="F1120" s="396">
        <v>3</v>
      </c>
      <c r="G1120" s="78">
        <v>191516078864</v>
      </c>
      <c r="H1120" s="66"/>
      <c r="I1120" s="41">
        <f t="shared" si="2057"/>
        <v>0</v>
      </c>
      <c r="J1120" s="48">
        <f t="shared" si="1990"/>
        <v>266093</v>
      </c>
      <c r="K1120" s="66"/>
      <c r="L1120" s="41">
        <f t="shared" si="2058"/>
        <v>0</v>
      </c>
      <c r="M1120" s="48">
        <f t="shared" si="2048"/>
        <v>124000</v>
      </c>
      <c r="N1120" s="66"/>
      <c r="O1120" s="41">
        <f t="shared" si="2059"/>
        <v>0</v>
      </c>
      <c r="P1120" s="48">
        <f t="shared" si="1993"/>
        <v>260136</v>
      </c>
      <c r="Q1120" s="66"/>
      <c r="R1120" s="66">
        <f t="shared" si="2049"/>
        <v>0</v>
      </c>
      <c r="S1120" s="67">
        <f t="shared" si="1994"/>
        <v>197612</v>
      </c>
      <c r="T1120" s="66"/>
      <c r="U1120" s="66">
        <f t="shared" si="2060"/>
        <v>0</v>
      </c>
      <c r="V1120" s="67">
        <f t="shared" si="2074"/>
        <v>133035.6</v>
      </c>
      <c r="X1120" s="69">
        <f t="shared" si="2016"/>
        <v>0</v>
      </c>
      <c r="Y1120" s="67">
        <f t="shared" si="2075"/>
        <v>6245</v>
      </c>
      <c r="Z1120" s="66"/>
      <c r="AA1120" s="68">
        <f t="shared" si="2051"/>
        <v>0</v>
      </c>
      <c r="AB1120" s="67">
        <f t="shared" si="2076"/>
        <v>17897</v>
      </c>
      <c r="AC1120" s="66"/>
      <c r="AD1120" s="66">
        <f t="shared" si="2052"/>
        <v>0</v>
      </c>
      <c r="AE1120" s="67">
        <f t="shared" si="2077"/>
        <v>3738</v>
      </c>
      <c r="AF1120" s="66"/>
      <c r="AG1120" s="78">
        <f t="shared" si="2053"/>
        <v>0</v>
      </c>
      <c r="AH1120" s="79">
        <f t="shared" si="2078"/>
        <v>4534.5</v>
      </c>
      <c r="AI1120" s="66"/>
      <c r="AJ1120" s="68">
        <f t="shared" si="1977"/>
        <v>0</v>
      </c>
      <c r="AK1120" s="67">
        <f t="shared" si="2079"/>
        <v>22013</v>
      </c>
      <c r="AL1120" s="66"/>
      <c r="AM1120" s="68">
        <f t="shared" si="2054"/>
        <v>0</v>
      </c>
      <c r="AN1120" s="67">
        <f t="shared" si="2080"/>
        <v>8763.02</v>
      </c>
      <c r="AO1120" s="66"/>
      <c r="AP1120" s="68">
        <f t="shared" si="2017"/>
        <v>0</v>
      </c>
      <c r="AQ1120" s="67">
        <f t="shared" si="2081"/>
        <v>80645</v>
      </c>
      <c r="AR1120" s="66"/>
      <c r="AS1120" s="68">
        <f t="shared" si="2083"/>
        <v>0</v>
      </c>
      <c r="AT1120" s="67">
        <f t="shared" si="2082"/>
        <v>2020</v>
      </c>
      <c r="AU1120" s="66"/>
      <c r="AV1120" s="66">
        <f t="shared" si="2022"/>
        <v>156</v>
      </c>
      <c r="AW1120" s="42">
        <f t="shared" si="1988"/>
        <v>5251.4400000000014</v>
      </c>
      <c r="AX1120" s="66"/>
      <c r="AY1120" s="66">
        <f t="shared" si="2061"/>
        <v>0</v>
      </c>
      <c r="AZ1120" s="67">
        <f t="shared" si="2014"/>
        <v>1152.0999999999999</v>
      </c>
      <c r="BA1120" s="66"/>
      <c r="BB1120" s="68">
        <f t="shared" si="2015"/>
        <v>0</v>
      </c>
      <c r="BC1120" s="67">
        <f t="shared" si="2023"/>
        <v>271.33999999999986</v>
      </c>
      <c r="BD1120" s="66"/>
      <c r="BE1120" s="68">
        <f t="shared" si="2012"/>
        <v>0</v>
      </c>
      <c r="BF1120" s="67">
        <f t="shared" si="2013"/>
        <v>3435.0200000000018</v>
      </c>
      <c r="BG1120" s="66"/>
      <c r="BH1120" s="68">
        <f t="shared" si="2062"/>
        <v>0</v>
      </c>
      <c r="BI1120" s="67">
        <f t="shared" si="1979"/>
        <v>23783.499999999982</v>
      </c>
      <c r="BJ1120" s="66"/>
      <c r="BK1120" s="68">
        <f t="shared" si="2084"/>
        <v>0</v>
      </c>
      <c r="BL1120" s="67">
        <f t="shared" si="2024"/>
        <v>3462.6000000000004</v>
      </c>
      <c r="BM1120" s="66"/>
      <c r="BN1120" s="68">
        <f t="shared" si="2025"/>
        <v>0</v>
      </c>
      <c r="BO1120" s="67">
        <f t="shared" si="2026"/>
        <v>2419.9000000000019</v>
      </c>
      <c r="BP1120" s="66"/>
      <c r="BQ1120" s="68">
        <f t="shared" si="2040"/>
        <v>0</v>
      </c>
      <c r="BR1120" s="67">
        <f t="shared" si="2041"/>
        <v>117948.25</v>
      </c>
      <c r="BS1120" s="66"/>
      <c r="BT1120" s="66">
        <f t="shared" si="2018"/>
        <v>100</v>
      </c>
      <c r="BU1120" s="67">
        <f t="shared" si="2042"/>
        <v>134807</v>
      </c>
      <c r="BV1120" s="66"/>
      <c r="BW1120" s="66">
        <f t="shared" si="2019"/>
        <v>100</v>
      </c>
      <c r="BX1120" s="67">
        <f t="shared" si="2043"/>
        <v>178218</v>
      </c>
      <c r="BY1120" s="66"/>
      <c r="BZ1120" s="66">
        <f t="shared" si="2020"/>
        <v>100</v>
      </c>
      <c r="CA1120" s="67">
        <f t="shared" si="2044"/>
        <v>130287</v>
      </c>
      <c r="CB1120" s="66"/>
      <c r="CC1120" s="66">
        <f t="shared" si="2050"/>
        <v>0</v>
      </c>
      <c r="CD1120" s="67">
        <f t="shared" si="1973"/>
        <v>26245.69</v>
      </c>
      <c r="CE1120" s="66"/>
      <c r="CF1120" s="66">
        <f t="shared" si="1975"/>
        <v>0</v>
      </c>
      <c r="CG1120" s="67">
        <f t="shared" si="2027"/>
        <v>3663.6999999999994</v>
      </c>
      <c r="CH1120" s="66"/>
      <c r="CI1120" s="66">
        <f t="shared" si="2085"/>
        <v>0</v>
      </c>
      <c r="CJ1120" s="67">
        <f t="shared" si="2045"/>
        <v>6757.8</v>
      </c>
      <c r="CK1120" s="66"/>
      <c r="CL1120" s="68">
        <f t="shared" si="1986"/>
        <v>0</v>
      </c>
      <c r="CM1120" s="79">
        <f t="shared" si="2028"/>
        <v>4847.4799999999996</v>
      </c>
      <c r="CN1120" s="66"/>
      <c r="CO1120" s="68">
        <f t="shared" si="2063"/>
        <v>0</v>
      </c>
      <c r="CP1120" s="79">
        <f t="shared" si="2029"/>
        <v>3955</v>
      </c>
      <c r="CQ1120" s="66"/>
      <c r="CR1120" s="68">
        <f t="shared" si="2064"/>
        <v>0</v>
      </c>
      <c r="CS1120" s="79">
        <f t="shared" si="1987"/>
        <v>5186</v>
      </c>
      <c r="CT1120" s="66"/>
      <c r="CU1120" s="68">
        <f t="shared" si="2065"/>
        <v>0</v>
      </c>
      <c r="CV1120" s="79">
        <f t="shared" si="2030"/>
        <v>6929</v>
      </c>
      <c r="CW1120" s="66"/>
      <c r="CX1120" s="66">
        <f t="shared" si="2066"/>
        <v>0</v>
      </c>
      <c r="CY1120" s="40">
        <f t="shared" si="1976"/>
        <v>176.95999999999822</v>
      </c>
      <c r="CZ1120" s="65"/>
      <c r="DA1120" s="66">
        <f t="shared" si="2003"/>
        <v>0</v>
      </c>
      <c r="DB1120" s="67">
        <f t="shared" si="2046"/>
        <v>40724</v>
      </c>
      <c r="DC1120" s="66"/>
      <c r="DD1120" s="66">
        <f t="shared" si="2004"/>
        <v>0</v>
      </c>
      <c r="DE1120" s="67">
        <f t="shared" si="2047"/>
        <v>87495</v>
      </c>
      <c r="DF1120" s="66"/>
      <c r="DG1120" s="69">
        <f t="shared" si="2067"/>
        <v>0</v>
      </c>
      <c r="DH1120" s="67">
        <f t="shared" si="1974"/>
        <v>439575</v>
      </c>
      <c r="DI1120" s="66"/>
      <c r="DJ1120" s="66">
        <f t="shared" si="2068"/>
        <v>0</v>
      </c>
      <c r="DK1120" s="67">
        <f t="shared" si="2031"/>
        <v>3768</v>
      </c>
      <c r="DM1120" s="206">
        <f t="shared" si="2086"/>
        <v>0</v>
      </c>
      <c r="DN1120" s="25">
        <f t="shared" si="2021"/>
        <v>0</v>
      </c>
      <c r="DO1120" s="5"/>
      <c r="DP1120" s="43">
        <f t="shared" si="2087"/>
        <v>0</v>
      </c>
      <c r="DQ1120" s="27">
        <f t="shared" si="2032"/>
        <v>6819.5</v>
      </c>
      <c r="DR1120" s="5"/>
      <c r="DS1120" s="43">
        <f t="shared" si="2088"/>
        <v>0</v>
      </c>
      <c r="DT1120" s="27">
        <f t="shared" si="2033"/>
        <v>4846</v>
      </c>
      <c r="DU1120" s="5"/>
      <c r="DV1120" s="43">
        <f t="shared" si="2069"/>
        <v>0</v>
      </c>
      <c r="DW1120" s="27">
        <f t="shared" si="2034"/>
        <v>4835</v>
      </c>
      <c r="DX1120" s="5"/>
      <c r="DY1120" s="22">
        <f t="shared" si="2070"/>
        <v>0</v>
      </c>
      <c r="DZ1120" s="25">
        <f t="shared" si="2035"/>
        <v>523</v>
      </c>
      <c r="EA1120" s="22"/>
      <c r="EB1120" s="22">
        <f t="shared" si="2071"/>
        <v>0</v>
      </c>
      <c r="EC1120" s="28">
        <f t="shared" si="2036"/>
        <v>369</v>
      </c>
      <c r="ED1120" s="5"/>
      <c r="EE1120" s="43">
        <f t="shared" si="2072"/>
        <v>0</v>
      </c>
      <c r="EF1120" s="27">
        <f t="shared" si="2037"/>
        <v>4769</v>
      </c>
      <c r="EG1120" s="66"/>
      <c r="EH1120" s="66">
        <f t="shared" si="2073"/>
        <v>0</v>
      </c>
      <c r="EI1120" s="67">
        <f t="shared" si="2038"/>
        <v>22617</v>
      </c>
      <c r="EJ1120" s="66"/>
      <c r="EK1120" s="66">
        <f t="shared" si="2055"/>
        <v>0</v>
      </c>
      <c r="EL1120" s="67">
        <f t="shared" si="2039"/>
        <v>21247</v>
      </c>
      <c r="EM1120" s="110">
        <f t="shared" si="2056"/>
        <v>287018.86685375997</v>
      </c>
    </row>
    <row r="1121" spans="1:143" ht="11.25" customHeight="1" x14ac:dyDescent="0.25">
      <c r="A1121" s="427">
        <v>46186</v>
      </c>
      <c r="B1121" s="188">
        <v>46191</v>
      </c>
      <c r="C1121" s="434">
        <v>8005023412</v>
      </c>
      <c r="D1121" s="435" t="s">
        <v>516</v>
      </c>
      <c r="E1121" s="436">
        <v>20</v>
      </c>
      <c r="F1121" s="434">
        <v>15</v>
      </c>
      <c r="G1121" s="423">
        <v>191516078949</v>
      </c>
      <c r="H1121" s="66"/>
      <c r="I1121" s="41">
        <f t="shared" si="2057"/>
        <v>0</v>
      </c>
      <c r="J1121" s="48">
        <f>J1120+H1121-I1121-1100</f>
        <v>264993</v>
      </c>
      <c r="K1121" s="66"/>
      <c r="L1121" s="41">
        <f t="shared" si="2058"/>
        <v>0</v>
      </c>
      <c r="M1121" s="48">
        <f>M1120+K1121-L1121-1100</f>
        <v>122900</v>
      </c>
      <c r="N1121" s="66"/>
      <c r="O1121" s="41">
        <f t="shared" si="2059"/>
        <v>0</v>
      </c>
      <c r="P1121" s="48">
        <f>P1120+N1121-O1121-1100</f>
        <v>259036</v>
      </c>
      <c r="Q1121" s="66"/>
      <c r="R1121" s="66">
        <f t="shared" si="2049"/>
        <v>0</v>
      </c>
      <c r="S1121" s="67">
        <f>S1120+Q1121-R1121-1100</f>
        <v>196512</v>
      </c>
      <c r="T1121" s="66"/>
      <c r="U1121" s="66">
        <f t="shared" si="2060"/>
        <v>0</v>
      </c>
      <c r="V1121" s="67">
        <f t="shared" si="2074"/>
        <v>133035.6</v>
      </c>
      <c r="X1121" s="69">
        <f t="shared" si="2016"/>
        <v>0</v>
      </c>
      <c r="Y1121" s="67">
        <f t="shared" si="2075"/>
        <v>6245</v>
      </c>
      <c r="Z1121" s="66"/>
      <c r="AA1121" s="68">
        <f t="shared" si="2051"/>
        <v>0</v>
      </c>
      <c r="AB1121" s="67">
        <f t="shared" si="2076"/>
        <v>17897</v>
      </c>
      <c r="AC1121" s="66"/>
      <c r="AD1121" s="66">
        <f t="shared" si="2052"/>
        <v>0</v>
      </c>
      <c r="AE1121" s="67">
        <f t="shared" si="2077"/>
        <v>3738</v>
      </c>
      <c r="AF1121" s="66"/>
      <c r="AG1121" s="78">
        <f t="shared" si="2053"/>
        <v>0</v>
      </c>
      <c r="AH1121" s="79">
        <f t="shared" si="2078"/>
        <v>4534.5</v>
      </c>
      <c r="AI1121" s="66"/>
      <c r="AJ1121" s="68">
        <f t="shared" si="1977"/>
        <v>0</v>
      </c>
      <c r="AK1121" s="67">
        <f t="shared" si="2079"/>
        <v>22013</v>
      </c>
      <c r="AL1121" s="66"/>
      <c r="AM1121" s="68">
        <f t="shared" si="2054"/>
        <v>0</v>
      </c>
      <c r="AN1121" s="67">
        <f t="shared" si="2080"/>
        <v>8763.02</v>
      </c>
      <c r="AO1121" s="66"/>
      <c r="AP1121" s="68">
        <f t="shared" si="2017"/>
        <v>0</v>
      </c>
      <c r="AQ1121" s="67">
        <f t="shared" si="2081"/>
        <v>80645</v>
      </c>
      <c r="AR1121" s="66"/>
      <c r="AS1121" s="68">
        <f t="shared" si="2083"/>
        <v>0</v>
      </c>
      <c r="AT1121" s="67">
        <f t="shared" si="2082"/>
        <v>2020</v>
      </c>
      <c r="AU1121" s="66"/>
      <c r="AV1121" s="66">
        <f t="shared" si="2022"/>
        <v>0</v>
      </c>
      <c r="AW1121" s="42">
        <f t="shared" si="1988"/>
        <v>5251.4400000000014</v>
      </c>
      <c r="AX1121" s="66"/>
      <c r="AY1121" s="66">
        <f t="shared" si="2061"/>
        <v>0</v>
      </c>
      <c r="AZ1121" s="67">
        <f t="shared" si="2014"/>
        <v>1152.0999999999999</v>
      </c>
      <c r="BA1121" s="66"/>
      <c r="BB1121" s="68">
        <f t="shared" si="2015"/>
        <v>0</v>
      </c>
      <c r="BC1121" s="67">
        <f t="shared" si="2023"/>
        <v>271.33999999999986</v>
      </c>
      <c r="BD1121" s="66"/>
      <c r="BE1121" s="68">
        <f t="shared" si="2012"/>
        <v>0</v>
      </c>
      <c r="BF1121" s="67">
        <f t="shared" si="2013"/>
        <v>3435.0200000000018</v>
      </c>
      <c r="BG1121" s="66"/>
      <c r="BH1121" s="68">
        <f t="shared" si="2062"/>
        <v>0</v>
      </c>
      <c r="BI1121" s="67">
        <f t="shared" si="1979"/>
        <v>23783.499999999982</v>
      </c>
      <c r="BJ1121" s="66"/>
      <c r="BK1121" s="68">
        <f t="shared" si="2084"/>
        <v>0</v>
      </c>
      <c r="BL1121" s="67">
        <f t="shared" si="2024"/>
        <v>3462.6000000000004</v>
      </c>
      <c r="BM1121" s="66"/>
      <c r="BN1121" s="68">
        <f t="shared" si="2025"/>
        <v>0</v>
      </c>
      <c r="BO1121" s="67">
        <f t="shared" si="2026"/>
        <v>2419.9000000000019</v>
      </c>
      <c r="BP1121" s="66"/>
      <c r="BQ1121" s="68">
        <f t="shared" si="2040"/>
        <v>0</v>
      </c>
      <c r="BR1121" s="67">
        <f t="shared" si="2041"/>
        <v>117948.25</v>
      </c>
      <c r="BS1121" s="66"/>
      <c r="BT1121" s="66">
        <f t="shared" si="2018"/>
        <v>0</v>
      </c>
      <c r="BU1121" s="67">
        <f t="shared" si="2042"/>
        <v>134807</v>
      </c>
      <c r="BV1121" s="66"/>
      <c r="BW1121" s="66">
        <f t="shared" si="2019"/>
        <v>0</v>
      </c>
      <c r="BX1121" s="67">
        <f t="shared" si="2043"/>
        <v>178218</v>
      </c>
      <c r="BY1121" s="66"/>
      <c r="BZ1121" s="66">
        <f t="shared" si="2020"/>
        <v>0</v>
      </c>
      <c r="CA1121" s="67">
        <f t="shared" si="2044"/>
        <v>130287</v>
      </c>
      <c r="CB1121" s="66"/>
      <c r="CC1121" s="66">
        <f t="shared" si="2050"/>
        <v>0</v>
      </c>
      <c r="CD1121" s="67">
        <f t="shared" si="1973"/>
        <v>26245.69</v>
      </c>
      <c r="CE1121" s="66"/>
      <c r="CF1121" s="66">
        <f t="shared" si="1975"/>
        <v>0</v>
      </c>
      <c r="CG1121" s="67">
        <f t="shared" si="2027"/>
        <v>3663.6999999999994</v>
      </c>
      <c r="CH1121" s="66"/>
      <c r="CI1121" s="66">
        <f t="shared" si="2085"/>
        <v>0</v>
      </c>
      <c r="CJ1121" s="67">
        <f t="shared" si="2045"/>
        <v>6757.8</v>
      </c>
      <c r="CK1121" s="66"/>
      <c r="CL1121" s="68">
        <f t="shared" si="1986"/>
        <v>0</v>
      </c>
      <c r="CM1121" s="79">
        <f t="shared" si="2028"/>
        <v>4847.4799999999996</v>
      </c>
      <c r="CN1121" s="66"/>
      <c r="CO1121" s="68">
        <f t="shared" si="2063"/>
        <v>0</v>
      </c>
      <c r="CP1121" s="79">
        <f t="shared" si="2029"/>
        <v>3955</v>
      </c>
      <c r="CQ1121" s="66"/>
      <c r="CR1121" s="68">
        <f t="shared" si="2064"/>
        <v>0</v>
      </c>
      <c r="CS1121" s="79">
        <f t="shared" si="1987"/>
        <v>5186</v>
      </c>
      <c r="CT1121" s="66"/>
      <c r="CU1121" s="68">
        <f t="shared" si="2065"/>
        <v>0</v>
      </c>
      <c r="CV1121" s="79">
        <f t="shared" si="2030"/>
        <v>6929</v>
      </c>
      <c r="CW1121" s="66"/>
      <c r="CX1121" s="66">
        <f t="shared" si="2066"/>
        <v>0</v>
      </c>
      <c r="CY1121" s="40">
        <f t="shared" si="1976"/>
        <v>176.95999999999822</v>
      </c>
      <c r="CZ1121" s="65"/>
      <c r="DA1121" s="66">
        <f t="shared" si="2003"/>
        <v>0</v>
      </c>
      <c r="DB1121" s="67">
        <f t="shared" si="2046"/>
        <v>40724</v>
      </c>
      <c r="DC1121" s="66"/>
      <c r="DD1121" s="66">
        <f t="shared" si="2004"/>
        <v>0</v>
      </c>
      <c r="DE1121" s="67">
        <f t="shared" si="2047"/>
        <v>87495</v>
      </c>
      <c r="DF1121" s="66"/>
      <c r="DG1121" s="69">
        <f t="shared" si="2067"/>
        <v>0</v>
      </c>
      <c r="DH1121" s="67">
        <f t="shared" si="1974"/>
        <v>439575</v>
      </c>
      <c r="DI1121" s="66"/>
      <c r="DJ1121" s="66">
        <f t="shared" si="2068"/>
        <v>0</v>
      </c>
      <c r="DK1121" s="67">
        <f t="shared" si="2031"/>
        <v>3768</v>
      </c>
      <c r="DM1121" s="206">
        <f t="shared" si="2086"/>
        <v>0</v>
      </c>
      <c r="DN1121" s="25">
        <f t="shared" si="2021"/>
        <v>0</v>
      </c>
      <c r="DO1121" s="5"/>
      <c r="DP1121" s="43">
        <f t="shared" si="2087"/>
        <v>0</v>
      </c>
      <c r="DQ1121" s="27">
        <f t="shared" si="2032"/>
        <v>6819.5</v>
      </c>
      <c r="DR1121" s="5"/>
      <c r="DS1121" s="43">
        <f t="shared" si="2088"/>
        <v>0</v>
      </c>
      <c r="DT1121" s="27">
        <f t="shared" si="2033"/>
        <v>4846</v>
      </c>
      <c r="DU1121" s="5"/>
      <c r="DV1121" s="43">
        <f t="shared" si="2069"/>
        <v>0</v>
      </c>
      <c r="DW1121" s="27">
        <f t="shared" si="2034"/>
        <v>4835</v>
      </c>
      <c r="DX1121" s="5"/>
      <c r="DY1121" s="22">
        <f t="shared" si="2070"/>
        <v>0</v>
      </c>
      <c r="DZ1121" s="25">
        <f t="shared" si="2035"/>
        <v>523</v>
      </c>
      <c r="EA1121" s="22"/>
      <c r="EB1121" s="22">
        <f t="shared" si="2071"/>
        <v>0</v>
      </c>
      <c r="EC1121" s="28">
        <f t="shared" si="2036"/>
        <v>369</v>
      </c>
      <c r="ED1121" s="5"/>
      <c r="EE1121" s="43">
        <f t="shared" si="2072"/>
        <v>0</v>
      </c>
      <c r="EF1121" s="27">
        <f t="shared" si="2037"/>
        <v>4769</v>
      </c>
      <c r="EG1121" s="66"/>
      <c r="EH1121" s="66">
        <f t="shared" si="2073"/>
        <v>0</v>
      </c>
      <c r="EI1121" s="67">
        <f t="shared" si="2038"/>
        <v>22617</v>
      </c>
      <c r="EJ1121" s="66"/>
      <c r="EK1121" s="66">
        <f t="shared" si="2055"/>
        <v>0</v>
      </c>
      <c r="EL1121" s="67">
        <f t="shared" si="2039"/>
        <v>21247</v>
      </c>
      <c r="EM1121" s="110">
        <f t="shared" si="2056"/>
        <v>287013.68028575997</v>
      </c>
    </row>
    <row r="1122" spans="1:143" ht="11.25" customHeight="1" x14ac:dyDescent="0.25">
      <c r="A1122" s="427">
        <v>46186</v>
      </c>
      <c r="B1122" s="187">
        <v>46191</v>
      </c>
      <c r="C1122" s="434">
        <v>8005023413</v>
      </c>
      <c r="D1122" s="435" t="s">
        <v>517</v>
      </c>
      <c r="E1122" s="436">
        <v>12</v>
      </c>
      <c r="F1122" s="434">
        <v>0.5</v>
      </c>
      <c r="G1122" s="423">
        <v>191516092211</v>
      </c>
      <c r="H1122" s="66"/>
      <c r="I1122" s="41">
        <f t="shared" si="2057"/>
        <v>0</v>
      </c>
      <c r="J1122" s="48">
        <f t="shared" ref="J1122:J1154" si="2089">J1121+H1122-I1122</f>
        <v>264993</v>
      </c>
      <c r="K1122" s="66"/>
      <c r="L1122" s="41">
        <f t="shared" si="2058"/>
        <v>0</v>
      </c>
      <c r="M1122" s="48">
        <f t="shared" ref="M1122:M1154" si="2090">M1121+K1122-L1122</f>
        <v>122900</v>
      </c>
      <c r="N1122" s="66"/>
      <c r="O1122" s="41">
        <f t="shared" si="2059"/>
        <v>0</v>
      </c>
      <c r="P1122" s="48">
        <f t="shared" ref="P1122:P1154" si="2091">P1121+N1122-O1122</f>
        <v>259036</v>
      </c>
      <c r="Q1122" s="66"/>
      <c r="R1122" s="66">
        <f t="shared" si="2049"/>
        <v>0</v>
      </c>
      <c r="S1122" s="67">
        <f t="shared" ref="S1122:S1154" si="2092">S1121+Q1122-R1122</f>
        <v>196512</v>
      </c>
      <c r="T1122" s="66"/>
      <c r="U1122" s="66">
        <f t="shared" si="2060"/>
        <v>0</v>
      </c>
      <c r="V1122" s="67">
        <f t="shared" si="2074"/>
        <v>133035.6</v>
      </c>
      <c r="X1122" s="69">
        <f t="shared" si="2016"/>
        <v>0</v>
      </c>
      <c r="Y1122" s="67">
        <f t="shared" si="2075"/>
        <v>6245</v>
      </c>
      <c r="Z1122" s="66"/>
      <c r="AA1122" s="68">
        <f t="shared" si="2051"/>
        <v>0</v>
      </c>
      <c r="AB1122" s="67">
        <f t="shared" si="2076"/>
        <v>17897</v>
      </c>
      <c r="AC1122" s="66"/>
      <c r="AD1122" s="66">
        <f t="shared" si="2052"/>
        <v>0</v>
      </c>
      <c r="AE1122" s="67">
        <f t="shared" si="2077"/>
        <v>3738</v>
      </c>
      <c r="AF1122" s="66"/>
      <c r="AG1122" s="78">
        <f t="shared" si="2053"/>
        <v>0</v>
      </c>
      <c r="AH1122" s="79">
        <f t="shared" si="2078"/>
        <v>4534.5</v>
      </c>
      <c r="AI1122" s="66"/>
      <c r="AJ1122" s="68">
        <f t="shared" si="1977"/>
        <v>0</v>
      </c>
      <c r="AK1122" s="67">
        <f t="shared" si="2079"/>
        <v>22013</v>
      </c>
      <c r="AL1122" s="66"/>
      <c r="AM1122" s="68">
        <f t="shared" si="2054"/>
        <v>0</v>
      </c>
      <c r="AN1122" s="67">
        <f t="shared" si="2080"/>
        <v>8763.02</v>
      </c>
      <c r="AO1122" s="66"/>
      <c r="AP1122" s="68">
        <f t="shared" si="2017"/>
        <v>0</v>
      </c>
      <c r="AQ1122" s="67">
        <f t="shared" si="2081"/>
        <v>80645</v>
      </c>
      <c r="AR1122" s="66"/>
      <c r="AS1122" s="68">
        <f t="shared" si="2083"/>
        <v>0</v>
      </c>
      <c r="AT1122" s="67">
        <f t="shared" si="2082"/>
        <v>2020</v>
      </c>
      <c r="AU1122" s="66"/>
      <c r="AV1122" s="66">
        <f t="shared" si="2022"/>
        <v>7.4399999999999995</v>
      </c>
      <c r="AW1122" s="42">
        <f t="shared" si="1988"/>
        <v>5244.0000000000018</v>
      </c>
      <c r="AX1122" s="66"/>
      <c r="AY1122" s="66">
        <f t="shared" si="2061"/>
        <v>0</v>
      </c>
      <c r="AZ1122" s="67">
        <f t="shared" si="2014"/>
        <v>1152.0999999999999</v>
      </c>
      <c r="BA1122" s="66"/>
      <c r="BB1122" s="68">
        <f t="shared" si="2015"/>
        <v>0</v>
      </c>
      <c r="BC1122" s="67">
        <f t="shared" si="2023"/>
        <v>271.33999999999986</v>
      </c>
      <c r="BD1122" s="66"/>
      <c r="BE1122" s="68">
        <f t="shared" si="2012"/>
        <v>0</v>
      </c>
      <c r="BF1122" s="67">
        <f t="shared" si="2013"/>
        <v>3435.0200000000018</v>
      </c>
      <c r="BG1122" s="66"/>
      <c r="BH1122" s="68">
        <f t="shared" si="2062"/>
        <v>0</v>
      </c>
      <c r="BI1122" s="67">
        <f t="shared" si="1979"/>
        <v>23783.499999999982</v>
      </c>
      <c r="BJ1122" s="66"/>
      <c r="BK1122" s="68">
        <f t="shared" si="2084"/>
        <v>0</v>
      </c>
      <c r="BL1122" s="67">
        <f t="shared" si="2024"/>
        <v>3462.6000000000004</v>
      </c>
      <c r="BM1122" s="66"/>
      <c r="BN1122" s="68">
        <f t="shared" si="2025"/>
        <v>0</v>
      </c>
      <c r="BO1122" s="67">
        <f t="shared" si="2026"/>
        <v>2419.9000000000019</v>
      </c>
      <c r="BP1122" s="66"/>
      <c r="BQ1122" s="68">
        <f t="shared" si="2040"/>
        <v>0</v>
      </c>
      <c r="BR1122" s="67">
        <f t="shared" si="2041"/>
        <v>117948.25</v>
      </c>
      <c r="BS1122" s="66"/>
      <c r="BT1122" s="66">
        <f t="shared" si="2018"/>
        <v>24</v>
      </c>
      <c r="BU1122" s="67">
        <f t="shared" si="2042"/>
        <v>134783</v>
      </c>
      <c r="BV1122" s="66"/>
      <c r="BW1122" s="66">
        <f t="shared" si="2019"/>
        <v>24</v>
      </c>
      <c r="BX1122" s="67">
        <f t="shared" si="2043"/>
        <v>178194</v>
      </c>
      <c r="BY1122" s="66"/>
      <c r="BZ1122" s="66">
        <f t="shared" si="2020"/>
        <v>24</v>
      </c>
      <c r="CA1122" s="67">
        <f t="shared" si="2044"/>
        <v>130263</v>
      </c>
      <c r="CB1122" s="66"/>
      <c r="CC1122" s="66">
        <f t="shared" si="2050"/>
        <v>0</v>
      </c>
      <c r="CD1122" s="67">
        <f t="shared" si="1973"/>
        <v>26245.69</v>
      </c>
      <c r="CE1122" s="66"/>
      <c r="CF1122" s="66">
        <f t="shared" si="1975"/>
        <v>0</v>
      </c>
      <c r="CG1122" s="67">
        <f t="shared" si="2027"/>
        <v>3663.6999999999994</v>
      </c>
      <c r="CH1122" s="66"/>
      <c r="CI1122" s="66">
        <f t="shared" si="2085"/>
        <v>0</v>
      </c>
      <c r="CJ1122" s="67">
        <f t="shared" si="2045"/>
        <v>6757.8</v>
      </c>
      <c r="CK1122" s="66"/>
      <c r="CL1122" s="68">
        <f t="shared" si="1986"/>
        <v>0</v>
      </c>
      <c r="CM1122" s="79">
        <f t="shared" si="2028"/>
        <v>4847.4799999999996</v>
      </c>
      <c r="CN1122" s="66"/>
      <c r="CO1122" s="68">
        <f t="shared" si="2063"/>
        <v>0</v>
      </c>
      <c r="CP1122" s="79">
        <f t="shared" si="2029"/>
        <v>3955</v>
      </c>
      <c r="CQ1122" s="66"/>
      <c r="CR1122" s="68">
        <f t="shared" si="2064"/>
        <v>0</v>
      </c>
      <c r="CS1122" s="79">
        <f t="shared" si="1987"/>
        <v>5186</v>
      </c>
      <c r="CT1122" s="66"/>
      <c r="CU1122" s="68">
        <f t="shared" si="2065"/>
        <v>0</v>
      </c>
      <c r="CV1122" s="79">
        <f t="shared" si="2030"/>
        <v>6929</v>
      </c>
      <c r="CW1122" s="66"/>
      <c r="CX1122" s="66">
        <f t="shared" si="2066"/>
        <v>0</v>
      </c>
      <c r="CY1122" s="40">
        <f t="shared" si="1976"/>
        <v>176.95999999999822</v>
      </c>
      <c r="CZ1122" s="65"/>
      <c r="DA1122" s="66">
        <f t="shared" si="2003"/>
        <v>0</v>
      </c>
      <c r="DB1122" s="67">
        <f t="shared" si="2046"/>
        <v>40724</v>
      </c>
      <c r="DC1122" s="66"/>
      <c r="DD1122" s="66">
        <f t="shared" si="2004"/>
        <v>0</v>
      </c>
      <c r="DE1122" s="67">
        <f t="shared" si="2047"/>
        <v>87495</v>
      </c>
      <c r="DF1122" s="66"/>
      <c r="DG1122" s="69">
        <f t="shared" si="2067"/>
        <v>0</v>
      </c>
      <c r="DH1122" s="67">
        <f t="shared" si="1974"/>
        <v>439575</v>
      </c>
      <c r="DI1122" s="66"/>
      <c r="DJ1122" s="66">
        <f t="shared" si="2068"/>
        <v>0</v>
      </c>
      <c r="DK1122" s="67">
        <f t="shared" si="2031"/>
        <v>3768</v>
      </c>
      <c r="DM1122" s="206">
        <f t="shared" si="2086"/>
        <v>0</v>
      </c>
      <c r="DN1122" s="25">
        <f t="shared" si="2021"/>
        <v>0</v>
      </c>
      <c r="DO1122" s="5"/>
      <c r="DP1122" s="43">
        <f t="shared" si="2087"/>
        <v>0</v>
      </c>
      <c r="DQ1122" s="27">
        <f t="shared" si="2032"/>
        <v>6819.5</v>
      </c>
      <c r="DR1122" s="5"/>
      <c r="DS1122" s="43">
        <f t="shared" si="2088"/>
        <v>0</v>
      </c>
      <c r="DT1122" s="27">
        <f t="shared" si="2033"/>
        <v>4846</v>
      </c>
      <c r="DU1122" s="5"/>
      <c r="DV1122" s="43">
        <f t="shared" si="2069"/>
        <v>0</v>
      </c>
      <c r="DW1122" s="27">
        <f t="shared" si="2034"/>
        <v>4835</v>
      </c>
      <c r="DX1122" s="5"/>
      <c r="DY1122" s="22">
        <f t="shared" si="2070"/>
        <v>0</v>
      </c>
      <c r="DZ1122" s="25">
        <f t="shared" si="2035"/>
        <v>523</v>
      </c>
      <c r="EA1122" s="22"/>
      <c r="EB1122" s="22">
        <f t="shared" si="2071"/>
        <v>0</v>
      </c>
      <c r="EC1122" s="28">
        <f t="shared" si="2036"/>
        <v>369</v>
      </c>
      <c r="ED1122" s="5"/>
      <c r="EE1122" s="43">
        <f t="shared" si="2072"/>
        <v>0</v>
      </c>
      <c r="EF1122" s="27">
        <f t="shared" si="2037"/>
        <v>4769</v>
      </c>
      <c r="EG1122" s="66"/>
      <c r="EH1122" s="66">
        <f t="shared" si="2073"/>
        <v>0</v>
      </c>
      <c r="EI1122" s="67">
        <f t="shared" si="2038"/>
        <v>22617</v>
      </c>
      <c r="EJ1122" s="66"/>
      <c r="EK1122" s="66">
        <f t="shared" si="2055"/>
        <v>0</v>
      </c>
      <c r="EL1122" s="67">
        <f t="shared" si="2039"/>
        <v>21247</v>
      </c>
      <c r="EM1122" s="110">
        <f t="shared" si="2056"/>
        <v>287004.09142175998</v>
      </c>
    </row>
    <row r="1123" spans="1:143" s="35" customFormat="1" ht="11.25" customHeight="1" x14ac:dyDescent="0.25">
      <c r="A1123" s="11">
        <v>46186</v>
      </c>
      <c r="B1123" s="187">
        <v>46191</v>
      </c>
      <c r="C1123" s="396">
        <v>8005024081</v>
      </c>
      <c r="D1123" s="437" t="s">
        <v>518</v>
      </c>
      <c r="E1123" s="438">
        <v>16</v>
      </c>
      <c r="F1123" s="396">
        <v>1</v>
      </c>
      <c r="G1123" s="78">
        <v>191516041868</v>
      </c>
      <c r="H1123" s="66"/>
      <c r="I1123" s="41">
        <f t="shared" si="2057"/>
        <v>0</v>
      </c>
      <c r="J1123" s="48">
        <f t="shared" si="2089"/>
        <v>264993</v>
      </c>
      <c r="K1123" s="66"/>
      <c r="L1123" s="41">
        <f t="shared" si="2058"/>
        <v>0</v>
      </c>
      <c r="M1123" s="48">
        <f t="shared" si="2090"/>
        <v>122900</v>
      </c>
      <c r="N1123" s="66"/>
      <c r="O1123" s="41">
        <f t="shared" si="2059"/>
        <v>0</v>
      </c>
      <c r="P1123" s="48">
        <f t="shared" si="2091"/>
        <v>259036</v>
      </c>
      <c r="Q1123" s="66"/>
      <c r="R1123" s="66">
        <f t="shared" si="2049"/>
        <v>0</v>
      </c>
      <c r="S1123" s="67">
        <f t="shared" si="2092"/>
        <v>196512</v>
      </c>
      <c r="T1123" s="66"/>
      <c r="U1123" s="66">
        <f t="shared" si="2060"/>
        <v>0</v>
      </c>
      <c r="V1123" s="67">
        <f t="shared" si="2074"/>
        <v>133035.6</v>
      </c>
      <c r="W1123" s="136"/>
      <c r="X1123" s="69">
        <f t="shared" si="2016"/>
        <v>0</v>
      </c>
      <c r="Y1123" s="67">
        <f t="shared" si="2075"/>
        <v>6245</v>
      </c>
      <c r="Z1123" s="66"/>
      <c r="AA1123" s="68">
        <f t="shared" si="2051"/>
        <v>0</v>
      </c>
      <c r="AB1123" s="67">
        <f t="shared" si="2076"/>
        <v>17897</v>
      </c>
      <c r="AC1123" s="66"/>
      <c r="AD1123" s="66">
        <f t="shared" si="2052"/>
        <v>0</v>
      </c>
      <c r="AE1123" s="67">
        <f t="shared" si="2077"/>
        <v>3738</v>
      </c>
      <c r="AF1123" s="66"/>
      <c r="AG1123" s="78">
        <f t="shared" si="2053"/>
        <v>0</v>
      </c>
      <c r="AH1123" s="79">
        <f t="shared" si="2078"/>
        <v>4534.5</v>
      </c>
      <c r="AI1123" s="66"/>
      <c r="AJ1123" s="68">
        <f t="shared" si="1977"/>
        <v>0</v>
      </c>
      <c r="AK1123" s="67">
        <f t="shared" si="2079"/>
        <v>22013</v>
      </c>
      <c r="AL1123" s="66"/>
      <c r="AM1123" s="68">
        <f t="shared" si="2054"/>
        <v>0</v>
      </c>
      <c r="AN1123" s="67">
        <f t="shared" si="2080"/>
        <v>8763.02</v>
      </c>
      <c r="AO1123" s="66"/>
      <c r="AP1123" s="68">
        <f t="shared" si="2017"/>
        <v>0</v>
      </c>
      <c r="AQ1123" s="67">
        <f t="shared" si="2081"/>
        <v>80645</v>
      </c>
      <c r="AR1123" s="66"/>
      <c r="AS1123" s="68">
        <f t="shared" si="2083"/>
        <v>0</v>
      </c>
      <c r="AT1123" s="67">
        <f t="shared" si="2082"/>
        <v>2020</v>
      </c>
      <c r="AU1123" s="66"/>
      <c r="AV1123" s="66">
        <f t="shared" si="2022"/>
        <v>0</v>
      </c>
      <c r="AW1123" s="42">
        <f t="shared" si="1988"/>
        <v>5244.0000000000018</v>
      </c>
      <c r="AX1123" s="66"/>
      <c r="AY1123" s="66">
        <f t="shared" si="2061"/>
        <v>0</v>
      </c>
      <c r="AZ1123" s="67">
        <f t="shared" si="2014"/>
        <v>1152.0999999999999</v>
      </c>
      <c r="BA1123" s="66"/>
      <c r="BB1123" s="68">
        <f t="shared" si="2015"/>
        <v>17.920000000000002</v>
      </c>
      <c r="BC1123" s="67">
        <f t="shared" si="2023"/>
        <v>253.41999999999985</v>
      </c>
      <c r="BD1123" s="66"/>
      <c r="BE1123" s="68">
        <f t="shared" si="2012"/>
        <v>0</v>
      </c>
      <c r="BF1123" s="67">
        <f t="shared" si="2013"/>
        <v>3435.0200000000018</v>
      </c>
      <c r="BG1123" s="66"/>
      <c r="BH1123" s="68">
        <f t="shared" si="2062"/>
        <v>0</v>
      </c>
      <c r="BI1123" s="67">
        <f t="shared" si="1979"/>
        <v>23783.499999999982</v>
      </c>
      <c r="BJ1123" s="66"/>
      <c r="BK1123" s="68">
        <f t="shared" si="2084"/>
        <v>0</v>
      </c>
      <c r="BL1123" s="67">
        <f t="shared" si="2024"/>
        <v>3462.6000000000004</v>
      </c>
      <c r="BM1123" s="66"/>
      <c r="BN1123" s="68">
        <f t="shared" si="2025"/>
        <v>0</v>
      </c>
      <c r="BO1123" s="67">
        <f t="shared" si="2026"/>
        <v>2419.9000000000019</v>
      </c>
      <c r="BP1123" s="66"/>
      <c r="BQ1123" s="68">
        <f t="shared" si="2040"/>
        <v>0</v>
      </c>
      <c r="BR1123" s="67">
        <f t="shared" si="2041"/>
        <v>117948.25</v>
      </c>
      <c r="BS1123" s="66"/>
      <c r="BT1123" s="66">
        <f t="shared" si="2018"/>
        <v>32</v>
      </c>
      <c r="BU1123" s="67">
        <f t="shared" si="2042"/>
        <v>134751</v>
      </c>
      <c r="BV1123" s="66"/>
      <c r="BW1123" s="66">
        <f t="shared" si="2019"/>
        <v>32</v>
      </c>
      <c r="BX1123" s="67">
        <f t="shared" si="2043"/>
        <v>178162</v>
      </c>
      <c r="BY1123" s="66"/>
      <c r="BZ1123" s="66">
        <f t="shared" si="2020"/>
        <v>32</v>
      </c>
      <c r="CA1123" s="67">
        <f t="shared" si="2044"/>
        <v>130231</v>
      </c>
      <c r="CB1123" s="66"/>
      <c r="CC1123" s="66">
        <f t="shared" si="2050"/>
        <v>0</v>
      </c>
      <c r="CD1123" s="67">
        <f t="shared" si="1973"/>
        <v>26245.69</v>
      </c>
      <c r="CE1123" s="66"/>
      <c r="CF1123" s="66">
        <f t="shared" si="1975"/>
        <v>0</v>
      </c>
      <c r="CG1123" s="67">
        <f t="shared" si="2027"/>
        <v>3663.6999999999994</v>
      </c>
      <c r="CH1123" s="66"/>
      <c r="CI1123" s="66">
        <f t="shared" si="2085"/>
        <v>0</v>
      </c>
      <c r="CJ1123" s="67">
        <f t="shared" si="2045"/>
        <v>6757.8</v>
      </c>
      <c r="CK1123" s="66"/>
      <c r="CL1123" s="68">
        <f t="shared" si="1986"/>
        <v>0</v>
      </c>
      <c r="CM1123" s="79">
        <f t="shared" si="2028"/>
        <v>4847.4799999999996</v>
      </c>
      <c r="CN1123" s="66"/>
      <c r="CO1123" s="68">
        <f t="shared" si="2063"/>
        <v>0</v>
      </c>
      <c r="CP1123" s="79">
        <f t="shared" si="2029"/>
        <v>3955</v>
      </c>
      <c r="CQ1123" s="66"/>
      <c r="CR1123" s="68">
        <f t="shared" si="2064"/>
        <v>0</v>
      </c>
      <c r="CS1123" s="79">
        <f t="shared" si="1987"/>
        <v>5186</v>
      </c>
      <c r="CT1123" s="66"/>
      <c r="CU1123" s="68">
        <f t="shared" si="2065"/>
        <v>0</v>
      </c>
      <c r="CV1123" s="79">
        <f t="shared" si="2030"/>
        <v>6929</v>
      </c>
      <c r="CW1123" s="66"/>
      <c r="CX1123" s="66">
        <f t="shared" si="2066"/>
        <v>0</v>
      </c>
      <c r="CY1123" s="40">
        <f t="shared" si="1976"/>
        <v>176.95999999999822</v>
      </c>
      <c r="CZ1123" s="65"/>
      <c r="DA1123" s="66">
        <f t="shared" si="2003"/>
        <v>0</v>
      </c>
      <c r="DB1123" s="67">
        <f t="shared" si="2046"/>
        <v>40724</v>
      </c>
      <c r="DC1123" s="66"/>
      <c r="DD1123" s="66">
        <f t="shared" si="2004"/>
        <v>0</v>
      </c>
      <c r="DE1123" s="67">
        <f t="shared" si="2047"/>
        <v>87495</v>
      </c>
      <c r="DF1123" s="66"/>
      <c r="DG1123" s="69">
        <f t="shared" si="2067"/>
        <v>0</v>
      </c>
      <c r="DH1123" s="67">
        <f t="shared" si="1974"/>
        <v>439575</v>
      </c>
      <c r="DI1123" s="66"/>
      <c r="DJ1123" s="66">
        <f t="shared" si="2068"/>
        <v>0</v>
      </c>
      <c r="DK1123" s="67">
        <f t="shared" si="2031"/>
        <v>3768</v>
      </c>
      <c r="DL1123" s="210"/>
      <c r="DM1123" s="206">
        <f t="shared" si="2086"/>
        <v>0</v>
      </c>
      <c r="DN1123" s="25">
        <f t="shared" si="2021"/>
        <v>0</v>
      </c>
      <c r="DO1123" s="5"/>
      <c r="DP1123" s="43">
        <f t="shared" si="2087"/>
        <v>0</v>
      </c>
      <c r="DQ1123" s="27">
        <f t="shared" si="2032"/>
        <v>6819.5</v>
      </c>
      <c r="DR1123" s="5"/>
      <c r="DS1123" s="43">
        <f t="shared" si="2088"/>
        <v>0</v>
      </c>
      <c r="DT1123" s="27">
        <f t="shared" si="2033"/>
        <v>4846</v>
      </c>
      <c r="DU1123" s="5"/>
      <c r="DV1123" s="43">
        <f t="shared" si="2069"/>
        <v>0</v>
      </c>
      <c r="DW1123" s="27">
        <f t="shared" si="2034"/>
        <v>4835</v>
      </c>
      <c r="DX1123" s="5"/>
      <c r="DY1123" s="22">
        <f t="shared" si="2070"/>
        <v>0</v>
      </c>
      <c r="DZ1123" s="25">
        <f t="shared" si="2035"/>
        <v>523</v>
      </c>
      <c r="EA1123" s="22"/>
      <c r="EB1123" s="22">
        <f t="shared" si="2071"/>
        <v>0</v>
      </c>
      <c r="EC1123" s="28">
        <f t="shared" si="2036"/>
        <v>369</v>
      </c>
      <c r="ED1123" s="5"/>
      <c r="EE1123" s="43">
        <f t="shared" si="2072"/>
        <v>0</v>
      </c>
      <c r="EF1123" s="27">
        <f t="shared" si="2037"/>
        <v>4769</v>
      </c>
      <c r="EG1123" s="66"/>
      <c r="EH1123" s="66">
        <f t="shared" si="2073"/>
        <v>0</v>
      </c>
      <c r="EI1123" s="67">
        <f t="shared" si="2038"/>
        <v>22617</v>
      </c>
      <c r="EJ1123" s="66"/>
      <c r="EK1123" s="66">
        <f t="shared" si="2055"/>
        <v>0</v>
      </c>
      <c r="EL1123" s="67">
        <f t="shared" si="2039"/>
        <v>21247</v>
      </c>
      <c r="EM1123" s="110">
        <f t="shared" si="2056"/>
        <v>286941.26822175999</v>
      </c>
    </row>
    <row r="1124" spans="1:143" ht="11.25" customHeight="1" x14ac:dyDescent="0.25">
      <c r="A1124" s="11">
        <v>46186</v>
      </c>
      <c r="B1124" s="187">
        <v>46191</v>
      </c>
      <c r="C1124" s="396">
        <v>8005023411</v>
      </c>
      <c r="D1124" s="437" t="s">
        <v>511</v>
      </c>
      <c r="E1124" s="438">
        <v>50</v>
      </c>
      <c r="F1124" s="396">
        <v>3</v>
      </c>
      <c r="G1124" s="78">
        <v>191516078864</v>
      </c>
      <c r="H1124" s="66"/>
      <c r="I1124" s="41">
        <f t="shared" si="2057"/>
        <v>0</v>
      </c>
      <c r="J1124" s="48">
        <f t="shared" si="2089"/>
        <v>264993</v>
      </c>
      <c r="K1124" s="66"/>
      <c r="L1124" s="41">
        <f t="shared" si="2058"/>
        <v>0</v>
      </c>
      <c r="M1124" s="48">
        <f t="shared" si="2090"/>
        <v>122900</v>
      </c>
      <c r="N1124" s="66"/>
      <c r="O1124" s="41">
        <f t="shared" si="2059"/>
        <v>0</v>
      </c>
      <c r="P1124" s="48">
        <f t="shared" si="2091"/>
        <v>259036</v>
      </c>
      <c r="Q1124" s="66"/>
      <c r="R1124" s="66">
        <f t="shared" si="2049"/>
        <v>0</v>
      </c>
      <c r="S1124" s="67">
        <f t="shared" si="2092"/>
        <v>196512</v>
      </c>
      <c r="T1124" s="66"/>
      <c r="U1124" s="66">
        <f t="shared" si="2060"/>
        <v>0</v>
      </c>
      <c r="V1124" s="67">
        <f t="shared" si="2074"/>
        <v>133035.6</v>
      </c>
      <c r="X1124" s="69">
        <f t="shared" si="2016"/>
        <v>0</v>
      </c>
      <c r="Y1124" s="67">
        <f t="shared" si="2075"/>
        <v>6245</v>
      </c>
      <c r="Z1124" s="66"/>
      <c r="AA1124" s="68">
        <f t="shared" si="2051"/>
        <v>0</v>
      </c>
      <c r="AB1124" s="67">
        <f t="shared" si="2076"/>
        <v>17897</v>
      </c>
      <c r="AC1124" s="66"/>
      <c r="AD1124" s="66">
        <f t="shared" si="2052"/>
        <v>0</v>
      </c>
      <c r="AE1124" s="67">
        <f t="shared" si="2077"/>
        <v>3738</v>
      </c>
      <c r="AF1124" s="66"/>
      <c r="AG1124" s="78">
        <f t="shared" si="2053"/>
        <v>0</v>
      </c>
      <c r="AH1124" s="79">
        <f t="shared" si="2078"/>
        <v>4534.5</v>
      </c>
      <c r="AI1124" s="66"/>
      <c r="AJ1124" s="68">
        <f t="shared" si="1977"/>
        <v>0</v>
      </c>
      <c r="AK1124" s="67">
        <f t="shared" si="2079"/>
        <v>22013</v>
      </c>
      <c r="AL1124" s="66"/>
      <c r="AM1124" s="68">
        <f t="shared" si="2054"/>
        <v>0</v>
      </c>
      <c r="AN1124" s="67">
        <f t="shared" si="2080"/>
        <v>8763.02</v>
      </c>
      <c r="AO1124" s="66"/>
      <c r="AP1124" s="68">
        <f t="shared" si="2017"/>
        <v>0</v>
      </c>
      <c r="AQ1124" s="67">
        <f t="shared" si="2081"/>
        <v>80645</v>
      </c>
      <c r="AR1124" s="66"/>
      <c r="AS1124" s="68">
        <f t="shared" si="2083"/>
        <v>0</v>
      </c>
      <c r="AT1124" s="67">
        <f t="shared" si="2082"/>
        <v>2020</v>
      </c>
      <c r="AU1124" s="66"/>
      <c r="AV1124" s="66">
        <f t="shared" si="2022"/>
        <v>156</v>
      </c>
      <c r="AW1124" s="42">
        <f t="shared" si="1988"/>
        <v>5088.0000000000018</v>
      </c>
      <c r="AX1124" s="66"/>
      <c r="AY1124" s="66">
        <f t="shared" si="2061"/>
        <v>0</v>
      </c>
      <c r="AZ1124" s="67">
        <f t="shared" si="2014"/>
        <v>1152.0999999999999</v>
      </c>
      <c r="BA1124" s="66"/>
      <c r="BB1124" s="68">
        <f t="shared" ref="BB1124:BB1155" si="2093">IF(OR(D1124="NPC6AUZDB-RD025C",D1124="NPP06UZDB-RD150C",D1124="NPC06UZDB-RD250C",D1124="NPC06UZDB-OR050C",D1124="NPC06UZDB-RD015M",D1124="CO155E2-07C150",D1124="NPC06UZDB-RD150C",D1124="NPC06UZDB-RD020C",D1124="NPC06UZDB-RD750C",D1124="CO155E2-07M015",D1124="CO155E2-07M010",D1124="NPC06UZDB-RD050C",D1124="NPC06UZDB-RD150C",D1124="CO155E2-07M005",D1124="CO155E2-07M007",D1124="CO155E2-07C050",D1124="NPC06UZDB-RD750C",D1124="NPC06UZDB-RD005M",D1124="CO155E2-07C150",D1124="NPC06UZDB-RD010M",D1124="NPC06UZDB-RD020M",D1124="CO155E2-07M001",D1124="CO155E2-07M003",D1124="CO155E2-07M002",D1124="NPC06UZDB-RD001M",D1124="NPC06UZDB-RD002M",D1124="NPC06UZDB-RD002M",D1124="NPC06UZDB-RD003M",D1124="NPC06UZDB-RD004M",),E1124*(F1124+0.12),0)</f>
        <v>0</v>
      </c>
      <c r="BC1124" s="67">
        <f t="shared" si="2023"/>
        <v>253.41999999999985</v>
      </c>
      <c r="BD1124" s="66"/>
      <c r="BE1124" s="68">
        <f t="shared" si="2012"/>
        <v>0</v>
      </c>
      <c r="BF1124" s="67">
        <f t="shared" si="2013"/>
        <v>3435.0200000000018</v>
      </c>
      <c r="BG1124" s="66"/>
      <c r="BH1124" s="68">
        <f t="shared" si="2062"/>
        <v>0</v>
      </c>
      <c r="BI1124" s="67">
        <f t="shared" si="1979"/>
        <v>23783.499999999982</v>
      </c>
      <c r="BJ1124" s="66"/>
      <c r="BK1124" s="68">
        <f t="shared" si="2084"/>
        <v>0</v>
      </c>
      <c r="BL1124" s="67">
        <f t="shared" si="2024"/>
        <v>3462.6000000000004</v>
      </c>
      <c r="BM1124" s="66"/>
      <c r="BN1124" s="68">
        <f t="shared" si="2025"/>
        <v>0</v>
      </c>
      <c r="BO1124" s="67">
        <f t="shared" si="2026"/>
        <v>2419.9000000000019</v>
      </c>
      <c r="BP1124" s="66"/>
      <c r="BQ1124" s="68">
        <f t="shared" si="2040"/>
        <v>0</v>
      </c>
      <c r="BR1124" s="67">
        <f t="shared" si="2041"/>
        <v>117948.25</v>
      </c>
      <c r="BS1124" s="66"/>
      <c r="BT1124" s="66">
        <f t="shared" si="2018"/>
        <v>100</v>
      </c>
      <c r="BU1124" s="67">
        <f t="shared" si="2042"/>
        <v>134651</v>
      </c>
      <c r="BV1124" s="66"/>
      <c r="BW1124" s="66">
        <f t="shared" si="2019"/>
        <v>100</v>
      </c>
      <c r="BX1124" s="67">
        <f t="shared" si="2043"/>
        <v>178062</v>
      </c>
      <c r="BY1124" s="66"/>
      <c r="BZ1124" s="66">
        <f t="shared" si="2020"/>
        <v>100</v>
      </c>
      <c r="CA1124" s="67">
        <f t="shared" si="2044"/>
        <v>130131</v>
      </c>
      <c r="CB1124" s="66"/>
      <c r="CC1124" s="66">
        <f t="shared" si="2050"/>
        <v>0</v>
      </c>
      <c r="CD1124" s="67">
        <f t="shared" si="1973"/>
        <v>26245.69</v>
      </c>
      <c r="CE1124" s="66"/>
      <c r="CF1124" s="66">
        <f t="shared" si="1975"/>
        <v>0</v>
      </c>
      <c r="CG1124" s="67">
        <f t="shared" si="2027"/>
        <v>3663.6999999999994</v>
      </c>
      <c r="CH1124" s="66"/>
      <c r="CI1124" s="66">
        <f t="shared" si="2085"/>
        <v>0</v>
      </c>
      <c r="CJ1124" s="67">
        <f t="shared" si="2045"/>
        <v>6757.8</v>
      </c>
      <c r="CK1124" s="66"/>
      <c r="CL1124" s="68">
        <f t="shared" si="1986"/>
        <v>0</v>
      </c>
      <c r="CM1124" s="79">
        <f t="shared" si="2028"/>
        <v>4847.4799999999996</v>
      </c>
      <c r="CN1124" s="66"/>
      <c r="CO1124" s="68">
        <f t="shared" si="2063"/>
        <v>0</v>
      </c>
      <c r="CP1124" s="79">
        <f t="shared" si="2029"/>
        <v>3955</v>
      </c>
      <c r="CQ1124" s="66"/>
      <c r="CR1124" s="68">
        <f t="shared" si="2064"/>
        <v>0</v>
      </c>
      <c r="CS1124" s="79">
        <f t="shared" si="1987"/>
        <v>5186</v>
      </c>
      <c r="CT1124" s="66"/>
      <c r="CU1124" s="68">
        <f t="shared" si="2065"/>
        <v>0</v>
      </c>
      <c r="CV1124" s="79">
        <f t="shared" si="2030"/>
        <v>6929</v>
      </c>
      <c r="CW1124" s="66"/>
      <c r="CX1124" s="66">
        <f t="shared" si="2066"/>
        <v>0</v>
      </c>
      <c r="CY1124" s="40">
        <f t="shared" si="1976"/>
        <v>176.95999999999822</v>
      </c>
      <c r="CZ1124" s="65"/>
      <c r="DA1124" s="66">
        <f t="shared" si="2003"/>
        <v>0</v>
      </c>
      <c r="DB1124" s="67">
        <f t="shared" si="2046"/>
        <v>40724</v>
      </c>
      <c r="DC1124" s="66"/>
      <c r="DD1124" s="66">
        <f t="shared" si="2004"/>
        <v>0</v>
      </c>
      <c r="DE1124" s="67">
        <f t="shared" si="2047"/>
        <v>87495</v>
      </c>
      <c r="DF1124" s="66"/>
      <c r="DG1124" s="69">
        <f t="shared" si="2067"/>
        <v>0</v>
      </c>
      <c r="DH1124" s="67">
        <f t="shared" si="1974"/>
        <v>439575</v>
      </c>
      <c r="DI1124" s="66"/>
      <c r="DJ1124" s="66">
        <f t="shared" si="2068"/>
        <v>0</v>
      </c>
      <c r="DK1124" s="67">
        <f t="shared" si="2031"/>
        <v>3768</v>
      </c>
      <c r="DM1124" s="206">
        <f t="shared" si="2086"/>
        <v>0</v>
      </c>
      <c r="DN1124" s="25">
        <f t="shared" si="2021"/>
        <v>0</v>
      </c>
      <c r="DO1124" s="5"/>
      <c r="DP1124" s="43">
        <f t="shared" si="2087"/>
        <v>0</v>
      </c>
      <c r="DQ1124" s="27">
        <f t="shared" si="2032"/>
        <v>6819.5</v>
      </c>
      <c r="DR1124" s="5"/>
      <c r="DS1124" s="43">
        <f t="shared" si="2088"/>
        <v>0</v>
      </c>
      <c r="DT1124" s="27">
        <f t="shared" si="2033"/>
        <v>4846</v>
      </c>
      <c r="DU1124" s="5"/>
      <c r="DV1124" s="43">
        <f t="shared" si="2069"/>
        <v>0</v>
      </c>
      <c r="DW1124" s="27">
        <f t="shared" si="2034"/>
        <v>4835</v>
      </c>
      <c r="DX1124" s="5"/>
      <c r="DY1124" s="22">
        <f t="shared" si="2070"/>
        <v>0</v>
      </c>
      <c r="DZ1124" s="25">
        <f t="shared" si="2035"/>
        <v>523</v>
      </c>
      <c r="EA1124" s="22"/>
      <c r="EB1124" s="22">
        <f t="shared" si="2071"/>
        <v>0</v>
      </c>
      <c r="EC1124" s="28">
        <f t="shared" si="2036"/>
        <v>369</v>
      </c>
      <c r="ED1124" s="5"/>
      <c r="EE1124" s="43">
        <f t="shared" si="2072"/>
        <v>0</v>
      </c>
      <c r="EF1124" s="27">
        <f t="shared" si="2037"/>
        <v>4769</v>
      </c>
      <c r="EG1124" s="66"/>
      <c r="EH1124" s="66">
        <f t="shared" si="2073"/>
        <v>0</v>
      </c>
      <c r="EI1124" s="67">
        <f t="shared" si="2038"/>
        <v>22617</v>
      </c>
      <c r="EJ1124" s="66"/>
      <c r="EK1124" s="66">
        <f t="shared" si="2055"/>
        <v>0</v>
      </c>
      <c r="EL1124" s="67">
        <f t="shared" si="2039"/>
        <v>21247</v>
      </c>
      <c r="EM1124" s="110">
        <f t="shared" si="2056"/>
        <v>286333.78477175999</v>
      </c>
    </row>
    <row r="1125" spans="1:143" s="35" customFormat="1" ht="11.25" customHeight="1" x14ac:dyDescent="0.25">
      <c r="A1125" s="11">
        <v>46186</v>
      </c>
      <c r="B1125" s="187">
        <v>46191</v>
      </c>
      <c r="C1125" s="429">
        <v>8005025811</v>
      </c>
      <c r="D1125" s="430" t="s">
        <v>519</v>
      </c>
      <c r="E1125" s="431">
        <v>989</v>
      </c>
      <c r="F1125" s="432">
        <v>1</v>
      </c>
      <c r="G1125" s="433">
        <v>191516149748</v>
      </c>
      <c r="H1125" s="66"/>
      <c r="I1125" s="41">
        <f t="shared" si="2057"/>
        <v>0</v>
      </c>
      <c r="J1125" s="48">
        <f t="shared" si="2089"/>
        <v>264993</v>
      </c>
      <c r="K1125" s="66"/>
      <c r="L1125" s="41">
        <f t="shared" si="2058"/>
        <v>0</v>
      </c>
      <c r="M1125" s="48">
        <f t="shared" si="2090"/>
        <v>122900</v>
      </c>
      <c r="N1125" s="66"/>
      <c r="O1125" s="41">
        <f t="shared" si="2059"/>
        <v>0</v>
      </c>
      <c r="P1125" s="48">
        <f t="shared" si="2091"/>
        <v>259036</v>
      </c>
      <c r="Q1125" s="66"/>
      <c r="R1125" s="66">
        <f t="shared" si="2049"/>
        <v>0</v>
      </c>
      <c r="S1125" s="67">
        <f t="shared" si="2092"/>
        <v>196512</v>
      </c>
      <c r="T1125" s="66"/>
      <c r="U1125" s="66">
        <f t="shared" si="2060"/>
        <v>0</v>
      </c>
      <c r="V1125" s="67">
        <f t="shared" si="2074"/>
        <v>133035.6</v>
      </c>
      <c r="W1125" s="136"/>
      <c r="X1125" s="69">
        <f t="shared" si="2016"/>
        <v>0</v>
      </c>
      <c r="Y1125" s="67">
        <f t="shared" si="2075"/>
        <v>6245</v>
      </c>
      <c r="Z1125" s="66"/>
      <c r="AA1125" s="68">
        <f t="shared" si="2051"/>
        <v>0</v>
      </c>
      <c r="AB1125" s="67">
        <f t="shared" si="2076"/>
        <v>17897</v>
      </c>
      <c r="AC1125" s="66"/>
      <c r="AD1125" s="66">
        <f t="shared" si="2052"/>
        <v>0</v>
      </c>
      <c r="AE1125" s="67">
        <f t="shared" si="2077"/>
        <v>3738</v>
      </c>
      <c r="AF1125" s="66"/>
      <c r="AG1125" s="78">
        <f t="shared" si="2053"/>
        <v>0</v>
      </c>
      <c r="AH1125" s="79">
        <f t="shared" si="2078"/>
        <v>4534.5</v>
      </c>
      <c r="AI1125" s="66"/>
      <c r="AJ1125" s="68">
        <f t="shared" si="1977"/>
        <v>0</v>
      </c>
      <c r="AK1125" s="67">
        <f t="shared" si="2079"/>
        <v>22013</v>
      </c>
      <c r="AL1125" s="66"/>
      <c r="AM1125" s="68">
        <f t="shared" si="2054"/>
        <v>0</v>
      </c>
      <c r="AN1125" s="67">
        <f t="shared" si="2080"/>
        <v>8763.02</v>
      </c>
      <c r="AO1125" s="66"/>
      <c r="AP1125" s="68">
        <f t="shared" si="2017"/>
        <v>0</v>
      </c>
      <c r="AQ1125" s="67">
        <f t="shared" si="2081"/>
        <v>80645</v>
      </c>
      <c r="AR1125" s="66"/>
      <c r="AS1125" s="68">
        <f t="shared" si="2083"/>
        <v>0</v>
      </c>
      <c r="AT1125" s="67">
        <f t="shared" si="2082"/>
        <v>2020</v>
      </c>
      <c r="AU1125" s="66"/>
      <c r="AV1125" s="66">
        <f t="shared" si="2022"/>
        <v>0</v>
      </c>
      <c r="AW1125" s="42">
        <f t="shared" si="1988"/>
        <v>5088.0000000000018</v>
      </c>
      <c r="AX1125" s="66"/>
      <c r="AY1125" s="66">
        <f t="shared" si="2061"/>
        <v>0</v>
      </c>
      <c r="AZ1125" s="67">
        <f t="shared" si="2014"/>
        <v>1152.0999999999999</v>
      </c>
      <c r="BA1125" s="66"/>
      <c r="BB1125" s="68">
        <f t="shared" si="2093"/>
        <v>0</v>
      </c>
      <c r="BC1125" s="67">
        <f t="shared" si="2023"/>
        <v>253.41999999999985</v>
      </c>
      <c r="BD1125" s="66"/>
      <c r="BE1125" s="68">
        <f t="shared" si="2012"/>
        <v>0</v>
      </c>
      <c r="BF1125" s="67">
        <f t="shared" si="2013"/>
        <v>3435.0200000000018</v>
      </c>
      <c r="BG1125" s="66"/>
      <c r="BH1125" s="68">
        <f t="shared" si="2062"/>
        <v>0</v>
      </c>
      <c r="BI1125" s="67">
        <f t="shared" si="1979"/>
        <v>23783.499999999982</v>
      </c>
      <c r="BJ1125" s="66"/>
      <c r="BK1125" s="68">
        <f t="shared" si="2084"/>
        <v>0</v>
      </c>
      <c r="BL1125" s="67">
        <f t="shared" si="2024"/>
        <v>3462.6000000000004</v>
      </c>
      <c r="BM1125" s="66"/>
      <c r="BN1125" s="68">
        <f t="shared" si="2025"/>
        <v>0</v>
      </c>
      <c r="BO1125" s="67">
        <f t="shared" si="2026"/>
        <v>2419.9000000000019</v>
      </c>
      <c r="BP1125" s="66"/>
      <c r="BQ1125" s="68">
        <f t="shared" si="2040"/>
        <v>0</v>
      </c>
      <c r="BR1125" s="67">
        <f t="shared" si="2041"/>
        <v>117948.25</v>
      </c>
      <c r="BS1125" s="66"/>
      <c r="BT1125" s="66">
        <f t="shared" ref="BT1125:BT1142" si="2094">IF(OR(D1125="NPC06UZDB-YL020M",D1125="NPC06UZDB-WT020C",D1125="CO155E2-0ZC750",D1125="CO155E2-09M008",D1125="NPC06UZDB-BL011M",D1125="NPC06UZDB-OR008M",D1125="NPC06UZDB-WT450C",D1125="NPC06UZDB-GN015M",D1125="NPC06UZDB-RD015M",D1125="NPC06UZDB-YL004M",D1125="CO155E2-07C150",D1125="NPC06UZDB-WT015C",D1125="NPC06UZDB-GY350C",D1125="NPC06UZDB-OR350C",D1125="NPC06UZDB-YL003M",D1125="CO155E2-0MC150 ",D1125="NPC06UZDB-GY030M",D1125="NPC06UZDB-YL250C",D1125="CO155E2-09C050",D1125="CO155E2-08C150",D1125="NPC06UZDB-GN250C",D1125="NPC06UZDB-BL250C",D1125="NPC06UZDB-WT004M",D1125="NPC06UZDB-RD150C",D1125="NPC06UZDB-RD150C",D1125="NPC06UZDB-BL009M",D1125="NPC06UZDB-GY020C",D1125="NPC06UZDB-GN020C",D1125="NPC06UZDB-RD020C",D1125="NPC06UZDB-YL020C",D1125="NPC06UZDB-GY030M",D1125="CO155E2-0MC250",D1125="CO155E2-0MC150",D1125="NPC06UZDB-BL020C",D1125="NPC06UZDB-OR150C",D1125="NPC06UZDB-BL012M",D1125="NPC06UZDB-BK350C",D1125="NPC06UZDB-GN350C",D1125="NPC06UZDB-GN450C",D1125="NPC06UZDB-GY350C",D1125="NPC06UZDB-OR350C",D1125="NPC06UZDB-YL350C",D1125="CO155E2-0CM007",D1125="NPC06UZDB-GN007M",D1125="NPC06UZDB-GY150C",D1125="NPC06UZDB-OR007M",D1125="NPC06UZDB-BL015C",D1125="NPC06UZDB-BL030C",D1125="NPC06UZDB-BL013M",D1125="NPC06UZDB-WT016M",D1125="NPC06UZDB-WT025M",D1125="CO155E2-0ZC050",D1125="CO155E2-0ZC250",D1125="CO155E2-0ZM009",D1125="CO155E2-0ZM008",D1125="CO155E2-0ZM006",D1125="CO155E2-0ZM012",D1125="NPC06UZDB-BK016M",D1125="NPC06UZDB-BK011M",D1125="NPC06UZDB-GY250C",D1125="NPC06UZDB-GY007M",D1125="CO155E2-07M015",D1125="CO155E2-0ZM004",D1125="CO155E2-09M004",D1125="CO155E2-0CC050",D1125="CO155E2-09M015",D1125="CO155E2-0ZC150",D1125="CO155E2-01M007",D1125="CO155E2-07M010",D1125="NPC06UZDB-YL050C",D1125="NPC06UZDB-OR007M",D1125="NPC06UZDB-GN050C",D1125="NPC06UZDB-WT012M",D1125="NPC06UZDB-GY006M",D1125="NPC06UZDB-GY008M",D1125="CO155E2-0ZM015",D1125="NPC06UZDB-RD050C",D1125="NPC06UZDB-RD150C",D1125="NPC06UZDB-WT009M",D1125="CO155E2-01M004",D1125="NPC06UZDB-OR015M",D1125="NPC06UZDB-GN750C",D1125="NPC06UZDB-WT750C",D1125="CO155E2-0MM010",D1125="CO155E2-07M005",D1125="CO155E2-07M007",D1125="NPC06UZDB-BK750C",D1125="CO155E2-07C050",D1125="CO155E2-01M007",D1125="CO155E2-0MC050",D1125="NPC06UZDB-BK010M",D1125="NPC06UZDB-BK150C",D1125="NPC06UZDB-BK250C",D1125="NPC06UZDB-RD750C",D1125="NPC06UZDB-WT030M",D1125="CO155E2-01C050",D1125="CO155E2-08C750",D1125="NPC06UZDB-WT050M",D1125="NPC06UZDB-GY050C",D1125="CO155E2-0ZM010",D1125="NPC06UZDB-BK007M",D1125="CO155E2-0CC250",D1125="CO155E2-01C250",D1125="NPC06UZDB-WT007M",D1125="CO155E2-06C150",D1125="NPC06UZDB-WT025M",D1125="NPC06UZDB-WT025C",D1125="NPC06UZDB-GY750C",D1125="NPC06UZDB-WT250C",D1125="CO155E2-09M010",D1125="CO155E2-06M001",D1125="CO155E2-0ZM005",D1125="NPC06UZDB-YL010M",D1125="NPC06UZDB-GN150C",D1125="NPC06UZDB-RD005M",D1125="NPC06UZDB-GY007M",D1125="NPC06UZDB-GY020M",D1125="NPC06UZDB-YL005M",D1125="NPC06UZDB-YL007M",D1125="NPC06UZDB-YL150C",D1125="NPC06UZDB-OR750C",D1125="CO155E2-0ZC150",D1125="CO155E2-0ZM015",D1125="NPC06UZDB-OR020M",D1125="CO155E2-09M015",D1125="CO155E2-0MM015",D1125="CO155E2-01C150",D1125="CO155E2-01C250",D1125="CO155E2-01M015",D1125="CO155E2-07C150",D1125="CO155E2-08C250",D1125="CO155E2-09C150",D1125="CO155E2-0CC150",D1125="CO155E2-0CM015",D1125="CO155E2-01M003",D1125="CO155E2-01M005",D1125="NPC06UZDB-GN020M",D1125="CO155E2-09M005",D1125="NPC06UZDB-BK005M",D1125="NPC06UZDB-BL020M",D1125="NPC06UZDB-RD010M",D1125="NPC06UZDB-RD020M",D1125="CO155E2-08M015",D1125="CO155E2-08C150",D1125="CO155E2-01M001",D1125="CO155E2-01M002",D1125="CO155E2-06M003",D1125="CO155E2-07M001",D1125="CO155E2-09M003",D1125="CO155E2-09M001",D1125="CO155E2-09M007",D1125="CO155E2-0ZM003",D1125="CO155E2-0MM003",D1125="CO155E2-0MM005",D1125="CO155E2-0MM007",D1125="CO155E2-0ZM007",D1125="CO155E2-01M010",D1125="NPC06UZDB-WT150C",D1125="NPC06UZDB-WT050C",D1125="NPC06UZDB-BL002M",D1125="CO155E2-0CM010",D1125="CO155E2-08F008",D1125="CO155E2-08F005",D1125="CO155E2-08C050",D1125="NPC06UZDB-BL750C",D1125="CO155E2-07M003",D1125="NPC06UZDB-BL150C",D1125="NPC06UZDB-BL020M",D1125="NPC06UZDB-BL050C",D1125="NPC06UZDB-BL008M",D1125="NPC06UZDB-BL006M",D1125="NPC06UZDB-GY450C",D1125="NPC06UZDB-GY015M",D1125="NPC06UZDB-GY150C",D1125="NPC06UZDB-BL010M",D1125="NPC06UZDB-GN010M",D1125="NPC06UZDB-BK050C",D1125="NPC06UZDB-GN125C",D1125="NPC06UZDB-GN012M",D1125="NPC06UZDB-BK001M",D1125="NPC06UZDB-BL007M",D1125="NPC06UZDB-GY450C",D1125="NPC06UZDB-OR050C",D1125="CO155E2-0MM001",D1125="CO155E2-06M002",D1125="CO155E2-0MM002",D1125="NPC06UZDB-GN001M",D1125="NPC06UZDB-GN002M",D1125="NPC06UZDB-GN003M",D1125="NPC06UZDB-GN004M",D1125="NPC06UZDB-GN005M",D1125="NPC06UZDB-GN006M",D1125="NPC06UZDB-WT050C",D1125="NPC06UZDB-OR001M",D1125="NPC06UZDB-OR002M",D1125="NPC06UZDB-OR003M",D1125="NPC06UZDB-OR004M",D1125="NPC06UZDB-OR005M",D1125="NPC06UZDB-OR006M",D1125="NPC06UZDB-OR010M",D1125="CO155E2-07M002",D1125="NPC06UZDB-RD001M",D1125="NPC06UZDB-RD002M",D1125="NPC06UZDB-RD002M",D1125="NPC06UZDB-RD003M",D1125="NPC06UZDB-RD004M",D1125="CO155E2-0ZM001",D1125="CO155E2-0ZM002",D1125="NPC06UZDB-BK002M",D1125="NPC06UZDB-BK003M",D1125="NPC06UZDB-BL001M",D1125="NPC06UZDB-BL002M",D1125="NPC06UZDB-BL003M",D1125="NPC06UZDB-BL004M",D1125="NPC06UZDB-BL005M",D1125="NPC06UZDB-BL015M",D1125="NPC06UZDB-GY010M",D1125="NPC06UZDB-GY001M",D1125="NPC06UZDB-GY002M",D1125="NPC06UZDB-GY003M",D1125="NPC06UZDB-GY004M",D1125="NPC06UZDB-GY005M",D1125="NPC06UZDB-YL001M",D1125="NPC06UZDB-YL002M",D1125="NPC06UZDB-YL003M",D1125="CO155E2-0CM001",D1125="CO155E2-0CM002",D1125="CO155E2-0CM003",D1125="CO155E2-0CM004",D1125="CO155E2-0CM005",D1125="CO155E2-08M001",D1125="CO155E2-08M002",D1125="CO155E2-08M003",D1125="CO155E2-08M004",D1125="CO155E2-08M005",D1125="CO155E2-08M006",D1125="CO155E2-08M007",D1125="CO155E2-08M008",D1125="CO155E2-08M009",D1125="CO155E2-08M010",D1125="CO155E2-08M020",D1125="CO155E2-0ZM001",D1125="CO155E2-0ZM002",D1125="CO155E2-09M002",D1125="NPC06UZDB-WT001M",D1125="NPC06UZDB-WT002M",D1125="NPC06UZDB-WT003M",D1125="NPC06UZDB-WT004M",D1125="NPC06UZDB-WT005M",D1125="NPC06UZDB-WT006M",D1125="NPC06UZDB-WT008M",D1125="NPC06UZDB-WT010M",D1125="NPC06UZDB-WT015M",D1125="NPC06UZDB-WT020M",),E1125*2,0)</f>
        <v>0</v>
      </c>
      <c r="BU1125" s="67">
        <f t="shared" si="2042"/>
        <v>134651</v>
      </c>
      <c r="BV1125" s="66"/>
      <c r="BW1125" s="66">
        <f t="shared" ref="BW1125:BW1142" si="2095">IF(OR(D1125="CO155E2-0CM020",D1125="NPC06UZDB-YL020M",D1125="NPC06UZDB-OR050C",D1125="NPC06UZDB-WT020C",D1125="CO155E2-0ZC750",D1125="CO155E2-09M008",D1125="NPC06UZDB-BL011M",D1125="NPC06UZDB-OR008M",D1125="NPC06UZDB-WT450C",D1125="NPC06UZDB-GN015M",D1125="NPC06UZDB-RD015M",D1125="NPC06UZDB-YL004M",D1125="CO155E2-07C150",D1125="NPC06UZDB-WT015C",D1125="NPC06UZDB-GY350C",D1125="NPC06UZDB-OR350C",D1125="NPC06UZDB-YL003M",D1125="CO155E2-0MC150 ",D1125="NPC06UZDB-YL250C",D1125="CO155E2-09C050",D1125="NPC06UZDB-GN250C",D1125="NPC06UZDB-BL250C",D1125="NPC06UZDB-WT004M",D1125="NPC06UZDB-RD150C",D1125="NPC06UZDB-BL009M",D1125="NPC06UZDB-GY020C",D1125="NPC06UZDB-GN020C",D1125="NPC06UZDB-RD020C",D1125="NPC06UZDB-YL020C",D1125="NPC06UZDB-GY030M",D1125="CO155E2-0MC250",D1125="CO155E2-0MC150",D1125="NPC06UZDB-BL020C",D1125="NPC06UZDB-OR150C",D1125="NPC06UZDB-BL012M",D1125="NPC06UZDB-BK350C",D1125="NPC06UZDB-GN350C",D1125="NPC06UZDB-GN450C",D1125="NPC06UZDB-GY350C",D1125="NPC06UZDB-OR350C",D1125="NPC06UZDB-YL350C",D1125="CO155E2-0CM007",D1125="NPC06UZDB-GN007M",D1125="NPC06UZDB-GY150C",D1125="NPC06UZDB-BL015C",D1125="NPC06UZDB-BL030C",D1125="NPC06UZDB-BL013M",D1125="NPC06UZDB-WT016M",D1125="NPC06UZDB-WT025M",D1125="CO155E2-0ZC050",D1125="CO155E2-0ZC250",D1125="CO155E2-0ZM009",D1125="CO155E2-0ZM008",D1125="CO155E2-0ZM006",D1125="CO155E2-0ZM012",D1125="NPC06UZDB-BK016M",D1125="NPC06UZDB-BK011M",D1125="NPC06UZDB-GY250C",D1125="NPC06UZDB-GY007M",D1125="CO155E2-07M015",D1125="CO155E2-0ZM004",D1125="CO155E2-09M004",D1125="CO155E2-0CC050",D1125="CO155E2-09M015",D1125="CO155E2-0ZC150",D1125="CO155E2-01M007",D1125="CO155E2-07M010",D1125="NPC06UZDB-YL050C",D1125="NPC06UZDB-OR007M",D1125="NPC06UZDB-GN050C",D1125="NPC06UZDB-WT012M",D1125="NPC06UZDB-GY006M",D1125="NPC06UZDB-GY008M",D1125="CO155E2-0ZM015",D1125="NPC06UZDB-RD050C",D1125="NPC06UZDB-RD150C",D1125="NPC06UZDB-WT009M",D1125="CO155E2-01M004",D1125="NPC06UZDB-OR015M",D1125="NPC06UZDB-GN750C",D1125="NPC06UZDB-WT750C",D1125="CO155E2-0MM010",D1125="CO155E2-07M005",D1125="CO155E2-07M007",D1125="NPC06UZDB-BK750C",D1125="CO155E2-07C050",D1125="CO155E2-01M007",D1125="CO155E2-0MC050",D1125="NPC06UZDB-BK010M",D1125="NPC06UZDB-BK150C",D1125="NPC06UZDB-BK250C",D1125="NPC06UZDB-RD750C",D1125="NPC06UZDB-WT030M",D1125="CO155E2-01C050",D1125="CO155E2-08C750",D1125="NPC06UZDB-WT050M",D1125="NPC06UZDB-GY050C",D1125="CO155E2-0ZM010",D1125="NPC06UZDB-BK007M",D1125="CO155E2-0CC250",D1125="NPC06UZDB-WT007M",D1125="CO155E2-06C150",D1125="NPC06UZDB-WT025M",D1125="NPC06UZDB-WT025C",D1125="NPC06UZDB-GY750C",D1125="NPC06UZDB-WT250C",D1125="CO155E2-09M010",D1125="CO155E2-06M001",D1125="CO155E2-0ZM005",D1125="NPC06UZDB-YL010M",D1125="NPC06UZDB-GN150C",D1125="NPC06UZDB-RD005M",D1125="NPC06UZDB-GY007M",D1125="NPC06UZDB-GY020M",D1125="NPC06UZDB-YL005M",D1125="NPC06UZDB-YL007M",D1125="NPC06UZDB-YL150C",D1125="NPC06UZDB-OR750C",D1125="CO155E2-0ZC150",D1125="CO155E2-0ZM015",D1125="NPC06UZDB-OR020M",D1125="CO155E2-09M015",D1125="CO155E2-0MM015",D1125="CO155E2-01C150",D1125="CO155E2-01C250",D1125="CO155E2-01M015",D1125="CO155E2-07C150",D1125="CO155E2-08C250",D1125="CO155E2-09C150",D1125="CO155E2-0CC150",D1125="CO155E2-0CM015",D1125="CO155E2-01M003",D1125="CO155E2-01M005",D1125="NPC06UZDB-GN020M",D1125="CO155E2-09M005",D1125="NPC06UZDB-BK005M",D1125="NPC06UZDB-BL020M",D1125="NPC06UZDB-RD010M",D1125="NPC06UZDB-RD020M",D1125="CO155E2-08M015",D1125="CO155E2-08C150",D1125="CO155E2-01M001",D1125="CO155E2-01M002",D1125="CO155E2-06M003",D1125="CO155E2-07M001",D1125="CO155E2-09M003",D1125="CO155E2-09M001",D1125="CO155E2-09M007",D1125="CO155E2-0ZM003",D1125="CO155E2-0MM003",D1125="CO155E2-0MM005",D1125="CO155E2-0MM007",D1125="CO155E2-0ZM007",D1125="CO155E2-01M010",D1125="NPC06UZDB-WT150C",D1125="NPC06UZDB-WT050C",D1125="CO155E2-0CM010",D1125="CO155E2-08F008",D1125="CO155E2-08F005",D1125="CO155E2-08C050",D1125="NPC06UZDB-BL750C",D1125="CO155E2-07M003",D1125="NPC06UZDB-BL150C",D1125="NPC06UZDB-BL020M",D1125="NPC06UZDB-BL050C",D1125="NPC06UZDB-BL008M",D1125="NPC06UZDB-BL006M",D1125="NPC06UZDB-GY450C",D1125="NPC06UZDB-GY015M",D1125="NPC06UZDB-GY150C",D1125="NPC06UZDB-BL010M",D1125="NPC06UZDB-GN010M",D1125="NPC06UZDB-BK050C",D1125="NPC06UZDB-GN125C",D1125="NPC06UZDB-GN012M",D1125="NPC06UZDB-BK001M",D1125="NPC06UZDB-BL007M",D1125="NPC06UZDB-GY450C",D1125="NPC06UZDB-OR050C",D1125="CO155E2-0MM001",D1125="CO155E2-06M002",D1125="CO155E2-0MM002",D1125="NPC06UZDB-GN001M",D1125="NPC06UZDB-GN002M",D1125="NPC06UZDB-GN003M",D1125="NPC06UZDB-GN004M",D1125="NPC06UZDB-GN005M",D1125="NPC06UZDB-GN006M",D1125="NPC06UZDB-WT050C",D1125="NPC06UZDB-OR001M",D1125="NPC06UZDB-OR002M",D1125="NPC06UZDB-OR003M",D1125="NPC06UZDB-OR004M",D1125="NPC06UZDB-OR005M",D1125="NPC06UZDB-OR006M",D1125="NPC06UZDB-OR010M",D1125="CO155E2-07M002",D1125="NPC06UZDB-RD001M",D1125="NPC06UZDB-RD002M",D1125="NPC06UZDB-RD002M",D1125="NPC06UZDB-RD003M",D1125="NPC06UZDB-RD004M",D1125="CO155E2-0ZM001",D1125="CO155E2-0ZM002",D1125="NPC06UZDB-BK002M",D1125="NPC06UZDB-BK003M",D1125="NPC06UZDB-BL001M",D1125="NPC06UZDB-BL002M",D1125="NPC06UZDB-BL003M",D1125="NPC06UZDB-BL004M",D1125="NPC06UZDB-BL005M",D1125="NPC06UZDB-BL015M",D1125="NPC06UZDB-GY010M",D1125="NPC06UZDB-GY001M",D1125="NPC06UZDB-GY002M",D1125="NPC06UZDB-GY003M",D1125="NPC06UZDB-GY004M",D1125="NPC06UZDB-GY005M",D1125="NPC06UZDB-YL001M",D1125="NPC06UZDB-YL002M",D1125="NPC06UZDB-YL003M",D1125="CO155E2-0CM001",D1125="CO155E2-0CM002",D1125="CO155E2-0CM003",D1125="CO155E2-0CM004",D1125="CO155E2-0CM005",D1125="CO155E2-08M001",D1125="CO155E2-08M002",D1125="CO155E2-08M003",D1125="CO155E2-08M004",D1125="CO155E2-08M005",D1125="CO155E2-08M006",D1125="CO155E2-08M007",D1125="CO155E2-08M008",D1125="CO155E2-08M009",D1125="CO155E2-08M010",D1125="CO155E2-08M020",D1125="CO155E2-0ZM001",D1125="CO155E2-0ZM002",D1125="CO155E2-09M002",D1125="NPC06UZDB-WT001M",D1125="NPC06UZDB-WT002M",D1125="NPC06UZDB-WT003M",D1125="NPC06UZDB-WT004M",D1125="NPC06UZDB-WT005M",D1125="NPC06UZDB-WT006M",D1125="NPC06UZDB-WT008M",D1125="NPC06UZDB-WT010M",D1125="NPC06UZDB-WT015M",D1125="NPC06UZDB-WT020M",),E1125*2,0)</f>
        <v>0</v>
      </c>
      <c r="BX1125" s="67">
        <f t="shared" si="2043"/>
        <v>178062</v>
      </c>
      <c r="BY1125" s="66"/>
      <c r="BZ1125" s="66">
        <v>1978</v>
      </c>
      <c r="CA1125" s="67">
        <f t="shared" si="2044"/>
        <v>128153</v>
      </c>
      <c r="CB1125" s="66"/>
      <c r="CC1125" s="66">
        <v>1117.5</v>
      </c>
      <c r="CD1125" s="67">
        <f t="shared" si="1973"/>
        <v>25128.19</v>
      </c>
      <c r="CE1125" s="66"/>
      <c r="CF1125" s="66">
        <f t="shared" si="1975"/>
        <v>0</v>
      </c>
      <c r="CG1125" s="67">
        <f t="shared" si="2027"/>
        <v>3663.6999999999994</v>
      </c>
      <c r="CH1125" s="66"/>
      <c r="CI1125" s="66">
        <f t="shared" si="2085"/>
        <v>0</v>
      </c>
      <c r="CJ1125" s="67">
        <f t="shared" si="2045"/>
        <v>6757.8</v>
      </c>
      <c r="CK1125" s="66"/>
      <c r="CL1125" s="68">
        <f t="shared" si="1986"/>
        <v>0</v>
      </c>
      <c r="CM1125" s="79">
        <f t="shared" si="2028"/>
        <v>4847.4799999999996</v>
      </c>
      <c r="CN1125" s="66"/>
      <c r="CO1125" s="68">
        <f t="shared" si="2063"/>
        <v>0</v>
      </c>
      <c r="CP1125" s="79">
        <f t="shared" si="2029"/>
        <v>3955</v>
      </c>
      <c r="CQ1125" s="66"/>
      <c r="CR1125" s="68">
        <f t="shared" si="2064"/>
        <v>0</v>
      </c>
      <c r="CS1125" s="79">
        <f t="shared" si="1987"/>
        <v>5186</v>
      </c>
      <c r="CT1125" s="66"/>
      <c r="CU1125" s="68">
        <f t="shared" si="2065"/>
        <v>0</v>
      </c>
      <c r="CV1125" s="79">
        <f t="shared" si="2030"/>
        <v>6929</v>
      </c>
      <c r="CW1125" s="66"/>
      <c r="CX1125" s="66">
        <f t="shared" si="2066"/>
        <v>0</v>
      </c>
      <c r="CY1125" s="40">
        <f t="shared" si="1976"/>
        <v>176.95999999999822</v>
      </c>
      <c r="CZ1125" s="65"/>
      <c r="DA1125" s="66">
        <v>1978</v>
      </c>
      <c r="DB1125" s="67">
        <f t="shared" si="2046"/>
        <v>38746</v>
      </c>
      <c r="DC1125" s="66"/>
      <c r="DD1125" s="66">
        <v>1978</v>
      </c>
      <c r="DE1125" s="67">
        <f t="shared" si="2047"/>
        <v>85517</v>
      </c>
      <c r="DF1125" s="66"/>
      <c r="DG1125" s="69">
        <f t="shared" si="2067"/>
        <v>0</v>
      </c>
      <c r="DH1125" s="67">
        <f t="shared" si="1974"/>
        <v>439575</v>
      </c>
      <c r="DI1125" s="66"/>
      <c r="DJ1125" s="66">
        <f t="shared" si="2068"/>
        <v>0</v>
      </c>
      <c r="DK1125" s="67">
        <f t="shared" si="2031"/>
        <v>3768</v>
      </c>
      <c r="DL1125" s="210"/>
      <c r="DM1125" s="206">
        <f t="shared" si="2086"/>
        <v>0</v>
      </c>
      <c r="DN1125" s="25">
        <f t="shared" si="2021"/>
        <v>0</v>
      </c>
      <c r="DO1125" s="5"/>
      <c r="DP1125" s="43">
        <f t="shared" si="2087"/>
        <v>0</v>
      </c>
      <c r="DQ1125" s="27">
        <f t="shared" si="2032"/>
        <v>6819.5</v>
      </c>
      <c r="DR1125" s="5"/>
      <c r="DS1125" s="43">
        <f t="shared" si="2088"/>
        <v>0</v>
      </c>
      <c r="DT1125" s="27">
        <f t="shared" si="2033"/>
        <v>4846</v>
      </c>
      <c r="DU1125" s="5"/>
      <c r="DV1125" s="43">
        <f t="shared" si="2069"/>
        <v>0</v>
      </c>
      <c r="DW1125" s="27">
        <f t="shared" si="2034"/>
        <v>4835</v>
      </c>
      <c r="DX1125" s="5"/>
      <c r="DY1125" s="22">
        <f t="shared" si="2070"/>
        <v>0</v>
      </c>
      <c r="DZ1125" s="25">
        <f t="shared" si="2035"/>
        <v>523</v>
      </c>
      <c r="EA1125" s="22"/>
      <c r="EB1125" s="22">
        <f t="shared" si="2071"/>
        <v>0</v>
      </c>
      <c r="EC1125" s="28">
        <f t="shared" si="2036"/>
        <v>369</v>
      </c>
      <c r="ED1125" s="5"/>
      <c r="EE1125" s="43">
        <f t="shared" si="2072"/>
        <v>0</v>
      </c>
      <c r="EF1125" s="27">
        <f t="shared" si="2037"/>
        <v>4769</v>
      </c>
      <c r="EG1125" s="66"/>
      <c r="EH1125" s="66">
        <f t="shared" si="2073"/>
        <v>0</v>
      </c>
      <c r="EI1125" s="67">
        <f t="shared" si="2038"/>
        <v>22617</v>
      </c>
      <c r="EJ1125" s="66"/>
      <c r="EK1125" s="66">
        <f t="shared" si="2055"/>
        <v>0</v>
      </c>
      <c r="EL1125" s="67">
        <f t="shared" si="2039"/>
        <v>21247</v>
      </c>
      <c r="EM1125" s="110">
        <f t="shared" si="2056"/>
        <v>286296.70157176</v>
      </c>
    </row>
    <row r="1126" spans="1:143" s="35" customFormat="1" ht="11.25" customHeight="1" x14ac:dyDescent="0.25">
      <c r="A1126" s="11">
        <v>46186</v>
      </c>
      <c r="B1126" s="187">
        <v>46191</v>
      </c>
      <c r="C1126" s="471">
        <v>8005024856</v>
      </c>
      <c r="D1126" s="62" t="s">
        <v>302</v>
      </c>
      <c r="E1126" s="63">
        <v>100</v>
      </c>
      <c r="F1126" s="156">
        <v>1</v>
      </c>
      <c r="G1126" s="78">
        <v>191516768994</v>
      </c>
      <c r="H1126" s="66"/>
      <c r="I1126" s="41">
        <f t="shared" si="2057"/>
        <v>0</v>
      </c>
      <c r="J1126" s="48">
        <f t="shared" si="2089"/>
        <v>264993</v>
      </c>
      <c r="K1126" s="66"/>
      <c r="L1126" s="41">
        <f t="shared" si="2058"/>
        <v>0</v>
      </c>
      <c r="M1126" s="48">
        <f t="shared" si="2090"/>
        <v>122900</v>
      </c>
      <c r="N1126" s="66"/>
      <c r="O1126" s="41">
        <f t="shared" si="2059"/>
        <v>0</v>
      </c>
      <c r="P1126" s="48">
        <f t="shared" si="2091"/>
        <v>259036</v>
      </c>
      <c r="Q1126" s="66"/>
      <c r="R1126" s="66">
        <f t="shared" si="2049"/>
        <v>0</v>
      </c>
      <c r="S1126" s="67">
        <f t="shared" si="2092"/>
        <v>196512</v>
      </c>
      <c r="T1126" s="66"/>
      <c r="U1126" s="66">
        <f t="shared" si="2060"/>
        <v>0</v>
      </c>
      <c r="V1126" s="67">
        <f t="shared" si="2074"/>
        <v>133035.6</v>
      </c>
      <c r="W1126" s="136"/>
      <c r="X1126" s="69">
        <f t="shared" si="2016"/>
        <v>0</v>
      </c>
      <c r="Y1126" s="67">
        <f t="shared" si="2075"/>
        <v>6245</v>
      </c>
      <c r="Z1126" s="66"/>
      <c r="AA1126" s="68">
        <f t="shared" si="2051"/>
        <v>0</v>
      </c>
      <c r="AB1126" s="67">
        <f t="shared" si="2076"/>
        <v>17897</v>
      </c>
      <c r="AC1126" s="66"/>
      <c r="AD1126" s="66">
        <f t="shared" si="2052"/>
        <v>0</v>
      </c>
      <c r="AE1126" s="67">
        <f t="shared" si="2077"/>
        <v>3738</v>
      </c>
      <c r="AF1126" s="66"/>
      <c r="AG1126" s="78">
        <f t="shared" si="2053"/>
        <v>0</v>
      </c>
      <c r="AH1126" s="79">
        <f t="shared" si="2078"/>
        <v>4534.5</v>
      </c>
      <c r="AI1126" s="66"/>
      <c r="AJ1126" s="68">
        <f t="shared" si="1977"/>
        <v>0</v>
      </c>
      <c r="AK1126" s="67">
        <f t="shared" si="2079"/>
        <v>22013</v>
      </c>
      <c r="AL1126" s="66"/>
      <c r="AM1126" s="68">
        <f t="shared" si="2054"/>
        <v>0</v>
      </c>
      <c r="AN1126" s="67">
        <f t="shared" si="2080"/>
        <v>8763.02</v>
      </c>
      <c r="AO1126" s="66"/>
      <c r="AP1126" s="68">
        <f t="shared" si="2017"/>
        <v>0</v>
      </c>
      <c r="AQ1126" s="67">
        <f t="shared" si="2081"/>
        <v>80645</v>
      </c>
      <c r="AR1126" s="66"/>
      <c r="AS1126" s="68">
        <f t="shared" si="2083"/>
        <v>0</v>
      </c>
      <c r="AT1126" s="67">
        <f t="shared" si="2082"/>
        <v>2020</v>
      </c>
      <c r="AU1126" s="66"/>
      <c r="AV1126" s="66">
        <f t="shared" si="2022"/>
        <v>0</v>
      </c>
      <c r="AW1126" s="42">
        <f t="shared" si="1988"/>
        <v>5088.0000000000018</v>
      </c>
      <c r="AX1126" s="66"/>
      <c r="AY1126" s="66">
        <f t="shared" si="2061"/>
        <v>0</v>
      </c>
      <c r="AZ1126" s="67">
        <f t="shared" si="2014"/>
        <v>1152.0999999999999</v>
      </c>
      <c r="BA1126" s="66"/>
      <c r="BB1126" s="68">
        <f t="shared" si="2093"/>
        <v>0</v>
      </c>
      <c r="BC1126" s="67">
        <f t="shared" ref="BC1126:BC1139" si="2096">BC1125+BA1126-BB1126</f>
        <v>253.41999999999985</v>
      </c>
      <c r="BD1126" s="66"/>
      <c r="BE1126" s="68">
        <f t="shared" si="2012"/>
        <v>0</v>
      </c>
      <c r="BF1126" s="67">
        <f t="shared" si="2013"/>
        <v>3435.0200000000018</v>
      </c>
      <c r="BG1126" s="66"/>
      <c r="BH1126" s="68">
        <f t="shared" si="2062"/>
        <v>0</v>
      </c>
      <c r="BI1126" s="67">
        <f t="shared" si="1979"/>
        <v>23783.499999999982</v>
      </c>
      <c r="BJ1126" s="66"/>
      <c r="BK1126" s="68">
        <f t="shared" si="2084"/>
        <v>0</v>
      </c>
      <c r="BL1126" s="67">
        <f t="shared" si="2024"/>
        <v>3462.6000000000004</v>
      </c>
      <c r="BM1126" s="66"/>
      <c r="BN1126" s="68">
        <f t="shared" si="2025"/>
        <v>0</v>
      </c>
      <c r="BO1126" s="67">
        <f t="shared" si="2026"/>
        <v>2419.9000000000019</v>
      </c>
      <c r="BP1126" s="66"/>
      <c r="BQ1126" s="68">
        <f t="shared" si="2040"/>
        <v>112.00000000000001</v>
      </c>
      <c r="BR1126" s="67">
        <f t="shared" si="2041"/>
        <v>117836.25</v>
      </c>
      <c r="BS1126" s="66"/>
      <c r="BT1126" s="66">
        <f t="shared" si="2094"/>
        <v>0</v>
      </c>
      <c r="BU1126" s="67">
        <f t="shared" si="2042"/>
        <v>134651</v>
      </c>
      <c r="BV1126" s="66"/>
      <c r="BW1126" s="66">
        <f t="shared" si="2095"/>
        <v>0</v>
      </c>
      <c r="BX1126" s="67">
        <f t="shared" si="2043"/>
        <v>178062</v>
      </c>
      <c r="BY1126" s="66"/>
      <c r="BZ1126" s="66">
        <f t="shared" ref="BZ1126:BZ1142" si="2097">IF(OR(D1126="CO155E2-0CM020",D1126="NPC06UZDB-YL020M",D1126="NPC06UZDB-OR050C",D1126="NPC06UZDB-WT020C",D1126="CO155E2-0ZC750",D1126="CO155E2-09M008",D1126="NPC06UZDB-BL011M",D1126="NPC06UZDB-OR008M",D1126="NPC06UZDB-WT450C",D1126="NPC06UZDB-GN015M",D1126="NPC06UZDB-RD015M",D1126="NPC06UZDB-YL004M",D1126="CO155E2-07C150",D1126="NPC06UZDB-WT015C",D1126="NPC06UZDB-GY350C",D1126="NPC06UZDB-OR350C",D1126="NPC06UZDB-YL003M",D1126="CO155E2-0MC150 ",D1126="NPC06UZDB-YL250C",D1126="CO155E2-09C050",D1126="NPC06UZDB-GN250C",D1126="NPC06UZDB-BL250C",D1126="NPC06UZDB-WT004M",D1126="NPC06UZDB-BL009M",D1126="NPC06UZDB-GY020C",D1126="NPC06UZDB-GN020C",D1126="NPC06UZDB-RD020C",D1126="NPC06UZDB-YL020C",D1126="NPC06UZDB-GY030M",D1126="CO155E2-0MC250",D1126="CO155E2-0MC150",D1126="NPC06UZDB-BL020C",D1126="NPC06UZDB-OR150C",D1126="NPC06UZDB-BL012M",D1126="NPC06UZDB-BK350C",D1126="NPC06UZDB-GN350C",D1126="NPC06UZDB-GN450C",D1126="NPC06UZDB-GY350C",D1126="NPC06UZDB-OR350C",D1126="NPC06UZDB-YL350C",D1126="CO155E2-0CM007",D1126="NPC06UZDB-GN007M",D1126="NPC06UZDB-GY150C",D1126="NPC06UZDB-BL015C",D1126="NPC06UZDB-BL030C",D1126="NPC06UZDB-BL013M",D1126="NPC06UZDB-WT016M",D1126="CO155E2-0ZC050",D1126="CO155E2-0ZC250",D1126="CO155E2-0ZM009",D1126="CO155E2-0ZM008",D1126="CO155E2-0ZM006",D1126="CO155E2-0ZM012",D1126="NPC06UZDB-BK016M",D1126="NPC06UZDB-BK011M",D1126="NPC06UZDB-GY250C",D1126="NPC06UZDB-GY007M",D1126="CO155E2-07M015",D1126="CO155E2-0ZM004",D1126="CO155E2-09M004",D1126="CO155E2-0CC050",D1126="CO155E2-09M015",D1126="CO155E2-0ZC150",D1126="CO155E2-01M007",D1126="CO155E2-07M010",D1126="NPC06UZDB-YL050C",D1126="NPC06UZDB-OR007M",D1126="NPC06UZDB-GN050C",D1126="NPC06UZDB-WT012M",D1126="NPC06UZDB-GY006M",D1126="NPC06UZDB-GY008M",D1126="CO155E2-0ZM015",D1126="NPC06UZDB-RD050C",D1126="NPC06UZDB-RD150C",D1126="NPC06UZDB-WT009M",D1126="CO155E2-01M004",D1126="NPC06UZDB-OR015M",D1126="NPC06UZDB-GN750C",D1126="NPC06UZDB-WT750C",D1126="CO155E2-0MM010",D1126="CO155E2-07M005",D1126="CO155E2-07M007",D1126="NPC06UZDB-BK750C",D1126="CO155E2-07C050",D1126="CO155E2-01M007",D1126="CO155E2-0MC050",D1126="NPC06UZDB-BK010M",D1126="NPC06UZDB-BK150C",D1126="NPC06UZDB-BK250C",D1126="NPC06UZDB-RD750C",D1126="NPC06UZDB-WT030M",D1126="CO155E2-01C050",D1126="CO155E2-08C750",D1126="NPC06UZDB-WT050M",D1126="NPC06UZDB-GY050C",D1126="CO155E2-0ZM010",D1126="NPC06UZDB-BK007M",D1126="CO155E2-0CC250",D1126="NPC06UZDB-WT007M",D1126="CO155E2-06C150",D1126="NPC06UZDB-WT025M",D1126="NPC06UZDB-WT025C",D1126="NPC06UZDB-GY750C",D1126="NPC06UZDB-WT250C",D1126="CO155E2-09M010",D1126="CO155E2-06M001",D1126="CO155E2-0ZM005",D1126="NPC06UZDB-YL010M",D1126="NPC06UZDB-GN150C",D1126="NPC06UZDB-RD005M",D1126="NPC06UZDB-GY007M",D1126="NPC06UZDB-GY020M",D1126="NPC06UZDB-YL005M",D1126="NPC06UZDB-YL007M",D1126="NPC06UZDB-YL150C",D1126="NPC06UZDB-OR750C",D1126="CO155E2-0ZC150",D1126="CO155E2-0ZM015",D1126="NPC06UZDB-OR020M",D1126="CO155E2-09M015",D1126="CO155E2-0MM015",D1126="CO155E2-01C150",D1126="CO155E2-01C250",D1126="CO155E2-01M015",D1126="CO155E2-07C150",D1126="CO155E2-08C250",D1126="CO155E2-09C150",D1126="CO155E2-0CC150",D1126="CO155E2-0CM015",D1126="CO155E2-01M003",D1126="CO155E2-01M005",D1126="NPC06UZDB-GN020M",D1126="CO155E2-09M005",D1126="NPC06UZDB-BK005M",D1126="NPC06UZDB-BL020M",D1126="NPC06UZDB-RD010M",D1126="NPC06UZDB-RD020M",D1126="CO155E2-08M015",D1126="CO155E2-08C150",D1126="CO155E2-01M001",D1126="CO155E2-01M002",D1126="CO155E2-06M003",D1126="CO155E2-07M001",D1126="CO155E2-09M003",D1126="CO155E2-09M001",D1126="CO155E2-09M007",D1126="CO155E2-0ZM003",D1126="CO155E2-0MM003",D1126="CO155E2-0MM005",D1126="CO155E2-0MM007",D1126="CO155E2-0ZM007",D1126="CO155E2-01M010",D1126="NPC06UZDB-WT150C",D1126="NPC06UZDB-WT050C",D1126="CO155E2-0CM010",D1126="CO155E2-08F008",D1126="CO155E2-08F005",D1126="CO155E2-08C050",D1126="NPC06UZDB-BL750C",D1126="CO155E2-07M003",D1126="NPC06UZDB-BL150C",D1126="NPC06UZDB-BL020M",D1126="NPC06UZDB-BL050C",D1126="NPC06UZDB-BL008M",D1126="NPC06UZDB-BL006M",D1126="NPC06UZDB-GY450C",D1126="NPC06UZDB-GY015M",D1126="NPC06UZDB-GY150C",D1126="NPC06UZDB-BL010M",D1126="NPC06UZDB-GN010M",D1126="NPC06UZDB-BK050C",D1126="NPC06UZDB-GN125C",D1126="NPC06UZDB-GN012M",D1126="NPC06UZDB-BK001M",D1126="NPC06UZDB-BL007M",D1126="NPC06UZDB-GY450C",D1126="NPC06UZDB-OR050C",D1126="CO155E2-0MM001",D1126="CO155E2-06M002",D1126="CO155E2-0MM002",D1126="NPC06UZDB-GN001M",D1126="NPC06UZDB-GN002M",D1126="NPC06UZDB-GN003M",D1126="NPC06UZDB-GN004M",D1126="NPC06UZDB-GN005M",D1126="NPC06UZDB-GN006M",D1126="NPC06UZDB-WT050C",D1126="NPC06UZDB-OR001M",D1126="NPC06UZDB-OR002M",D1126="NPC06UZDB-OR003M",D1126="NPC06UZDB-OR004M",D1126="NPC06UZDB-OR005M",D1126="NPC06UZDB-OR006M",D1126="NPC06UZDB-OR010M",D1126="CO155E2-07M002",D1126="NPC06UZDB-RD001M",D1126="NPC06UZDB-RD002M",D1126="NPC06UZDB-RD002M",D1126="NPC06UZDB-RD003M",D1126="NPC06UZDB-RD004M",D1126="CO155E2-0ZM001",D1126="CO155E2-0ZM002",D1126="NPC06UZDB-BK002M",D1126="NPC06UZDB-BK003M",D1126="NPC06UZDB-BL001M",D1126="NPC06UZDB-BL002M",D1126="NPC06UZDB-BL003M",D1126="NPC06UZDB-BL004M",D1126="NPC06UZDB-BL005M",D1126="NPC06UZDB-BL015M",D1126="NPC06UZDB-GY010M",D1126="NPC06UZDB-GY001M",D1126="NPC06UZDB-GY002M",D1126="NPC06UZDB-GY003M",D1126="NPC06UZDB-GY004M",D1126="NPC06UZDB-GY005M",D1126="NPC06UZDB-YL001M",D1126="NPC06UZDB-YL002M",D1126="NPC06UZDB-YL003M",D1126="CO155E2-0CM001",D1126="CO155E2-0CM002",D1126="CO155E2-0CM003",D1126="CO155E2-0CM004",D1126="CO155E2-0CM005",D1126="CO155E2-08M001",D1126="CO155E2-08M002",D1126="CO155E2-08M003",D1126="CO155E2-08M004",D1126="CO155E2-08M005",D1126="CO155E2-08M006",D1126="CO155E2-08M007",D1126="CO155E2-08M008",D1126="CO155E2-08M009",D1126="CO155E2-08M010",D1126="CO155E2-08M020",D1126="CO155E2-0ZM001",D1126="CO155E2-0ZM002",D1126="CO155E2-09M002",D1126="NPC06UZDB-WT001M",D1126="NPC06UZDB-WT002M",D1126="NPC06UZDB-WT003M",D1126="NPC06UZDB-WT004M",D1126="NPC06UZDB-WT005M",D1126="NPC06UZDB-WT006M",D1126="NPC06UZDB-WT008M",D1126="NPC06UZDB-WT010M",D1126="NPC06UZDB-WT015M",D1126="NPC06UZDB-WT020M",),E1126*2,0)</f>
        <v>0</v>
      </c>
      <c r="CA1126" s="67">
        <f t="shared" si="2044"/>
        <v>128153</v>
      </c>
      <c r="CB1126" s="66"/>
      <c r="CC1126" s="66">
        <f t="shared" ref="CC1126:CC1133" si="2098">IF(OR(D1126="NPP6AUZDB-WT005M",D1126="NPP6AUZDB-WT001M",D1126="NPC6AUZDB-WT030M",D1126="NPP6AUZDB-WT003M",D1126="NPP6AUZDB-WT002M",D1126="NPC6AUZDB-WT030C",D1126="NPC6AUZDB-WT025C",D1126="NPC6AUZDB-WT004M",D1126="NPC6AUZDB-WT008M",D1126="NPC6AUZDB-WT050C",D1126="NPC6AUZDB-WT007M",D1126="NPC6AUZDB-WT020M",D1126="NPC6AUZDB-WT250C",D1126="NPC6AUZDB-WT750C",D1126="NPC6AUZDB-WT150C",D1126="NPC6AUZDB-WT010M",D1126="NPC6AUZDB-WT015M",D1126="NPC6AUZDB-WT005M",D1126="NPC6AUZDB-WT003M",D1126="NPC6AUZDB-WT002M",D1126="NPC6AUZDB-WT001M",),E1126*(F1126+0.15),0)</f>
        <v>0</v>
      </c>
      <c r="CD1126" s="67">
        <f t="shared" ref="CD1126:CD1189" si="2099">+CD1125+CB1126-CC1126</f>
        <v>25128.19</v>
      </c>
      <c r="CE1126" s="66"/>
      <c r="CF1126" s="66">
        <f t="shared" si="1975"/>
        <v>0</v>
      </c>
      <c r="CG1126" s="67">
        <f t="shared" si="2027"/>
        <v>3663.6999999999994</v>
      </c>
      <c r="CH1126" s="66"/>
      <c r="CI1126" s="66">
        <f t="shared" si="2085"/>
        <v>0</v>
      </c>
      <c r="CJ1126" s="67">
        <f t="shared" si="2045"/>
        <v>6757.8</v>
      </c>
      <c r="CK1126" s="66"/>
      <c r="CL1126" s="68">
        <f t="shared" si="1986"/>
        <v>0</v>
      </c>
      <c r="CM1126" s="79">
        <f t="shared" si="2028"/>
        <v>4847.4799999999996</v>
      </c>
      <c r="CN1126" s="66"/>
      <c r="CO1126" s="68">
        <f t="shared" si="2063"/>
        <v>0</v>
      </c>
      <c r="CP1126" s="79">
        <f t="shared" si="2029"/>
        <v>3955</v>
      </c>
      <c r="CQ1126" s="66"/>
      <c r="CR1126" s="68">
        <f t="shared" si="2064"/>
        <v>0</v>
      </c>
      <c r="CS1126" s="79">
        <f t="shared" si="1987"/>
        <v>5186</v>
      </c>
      <c r="CT1126" s="66"/>
      <c r="CU1126" s="68">
        <f t="shared" si="2065"/>
        <v>0</v>
      </c>
      <c r="CV1126" s="79">
        <f t="shared" si="2030"/>
        <v>6929</v>
      </c>
      <c r="CW1126" s="66"/>
      <c r="CX1126" s="66">
        <f t="shared" si="2066"/>
        <v>0</v>
      </c>
      <c r="CY1126" s="40">
        <f t="shared" si="1976"/>
        <v>176.95999999999822</v>
      </c>
      <c r="CZ1126" s="65"/>
      <c r="DA1126" s="66">
        <f t="shared" ref="DA1126:DA1157" si="2100">IF(OR(D1126="NPP6AUZDB-BK001M",D1126="NPP6AUZDB-WT005M",D1126="NPC6AUZDB-WT020C",D1126="NPP6AUZDB-WT002M",D1126="NPC6AUZDB-GY030C",D1126="NPC6AUZDB-WT030C",D1126="NPC6AUZDB-BL030C",D1126="NPC6AUZDB-YL050C",D1126="NPC6AUZDB-WT020C",D1126="NPC6AUZDB-BK002M",D1126="NPC6AUZDB-GN002M",D1126="NPC6AUZDB-OR002M",D1126="NPC6AUZDB-RD005M",D1126="NPC6AUZDB-RD025C",D1126="NPC6AUZDB-BL025C",D1126="NPC6AUZDB-YL025C",D1126="NPC6AUZDB-WT025C",D1126="NPC6AUZDB-GN001M",D1126="NPC6AUZDB-GY150C",D1126="NPC6AUZDB-YL015M",D1126="NPC6AUZDB-GY010M",D1126="NPC6AUZDB-GY001M",D1126="NPC6AUZDB-GY005M",D1126="NPC6AUZDB-YL003M",D1126="PC6AUZDB-YL002M",D1126="NPC6AUZDB-BL015M",D1126="NPC6AUZDB-WT007M",D1126="NPC6AUZDB-YL001M",D1126="NPC6AUZDB-GY002M",D1126="NPC6AUZDB-GN001M",D1126="NPC6AUZDB-BL150C",D1126="NPC6AUZDB-RD002M",D1126="NPC6AUZDB-RD005M",D1126="NPC6AUZDB-WT012M",D1126="NPC6AUZDB-GY020C",D1126="NPC6AUZDB-RD020C",D1126="NPC6AUZDB-WT050C",D1126="NPC6AUZDB-BL020M",D1126="NPC6AUZDB-BL002M",D1126="NPC6AUZDB-BL025C",D1126="NPC6AUZDB-GN025C",D1126="NPC6AUZDB-GY025C",D1126="NPC6AUZDB-RD025C",D1126="NPC6AUZDB-YL025C",D1126="NPC6AUZDA-GY001M",D1126="NPC6AUZDA-GY002M",D1126="NPC6AUZDA-GY003M",D1126="NPC6AUZDB-WT004M",D1126="NPC6AUZDB-WT006M",D1126="NPC6AUZDB-WT007M",D1126="NPC6AUZDB-WT025M",D1126="NPC6AUZDB-WT020M",D1126="NPC6AUZDB-GN002M",D1126="NPC6AUZDB-BL150C",D1126="NPC6AUZDB-YL002M",D1126="NPC6AUZDB-WT008M",D1126="NPC6AUZDB-BL250C",D1126="NPC6AUZDB-GN150C",D1126="NPC6AUZDB-OR001M",D1126="NPC6AUZDB-OR005M",D1126="NPC6AUZDB-WT007M",D1126="NPC6AUZDA-GY020M",D1126="NPC6AUZDB-RD003M",D1126="NPC6AUZDB-GN001M",D1126="NPC6AUZDB-RD001M",D1126="NPC6AUZDB-GN003M",D1126="NPC6AUZDB-GY003M",D1126="NPC6AUZDB-OR003M",D1126="NPC6AUZDB-WT025C",D1126="NPC6AUZDB-WT250C",D1126="NPC6AUZDB-BK003M",D1126="NPC6AUZDB-BK002M",D1126="NPC6AUZDB-BK001M",D1126="NPC6AUZDB-GN005M",D1126="NPC6AUZDB-WT750C",D1126="NPC6AUZDB-WT150C",D1126="NPC6AUZDB-BL005M",D1126="NPC6AUZDB-WT010M",D1126="NPC6AUZDB-WT015M",D1126="NPC6AUZDB-YL005M",D1126="NPC6AUZDB-WT010M",D1126="NPC6AUZDB-BL003M",D1126="NPC6AUZDB-BL007M",D1126="NPC6AUZDB-BL001M",D1126="NPC6AUZDB-WT005M",D1126="NPC6AUZDB-WT003M",D1126="NPC6AUZDB-WT002M",D1126="NPC6AUZDB-WT001M",),E1126*2,0)</f>
        <v>0</v>
      </c>
      <c r="DB1126" s="67">
        <f t="shared" si="2046"/>
        <v>38746</v>
      </c>
      <c r="DC1126" s="66"/>
      <c r="DD1126" s="66">
        <f t="shared" ref="DD1126:DD1157" si="2101">IF(OR(D1126="NPP6AUZDB-BK001M",D1126="NPP6AUZDB-WT005M",D1126="NPP6AUZDB-WT003M",D1126="NPP6AUZDB-WT002M",D1126="NPC6AUZDB-GY030C",D1126="NPC6AUZDB-WT030C",D1126="NPC6AUZDB-BL030C",D1126="NPC6AUZDB-YL050C",D1126="NPC6AUZDB-WT020C",D1126="NPC6AUZDB-BK002M",D1126="NPC6AUZDB-GN002M",D1126="NPC6AUZDB-OR002M",D1126="NPC6AUZDB-WT006M",D1126="NPC6AUZDB-RD005M",D1126="NPC6AUZDB-RD025C",D1126="NPC6AUZDB-BL025C",D1126="NPC6AUZDB-YL025C",D1126="NPC6AUZDB-WT025C",D1126="NPC6AUZDB-GY150C",D1126="NPC6AUZDB-YL015M",D1126="NPC6AUZDB-GY010M",D1126="NPC6AUZDB-GY001M",D1126="NPC6AUZDB-GY005M",D1126="NPC6AUZDB-YL003M",D1126="PC6AUZDB-YL002M",D1126="NPC6AUZDB-BL015M",D1126="NPC6AUZDB-WT007M",D1126="NPC6AUZDB-YL001M",D1126="NPC6AUZDB-GY002M",D1126="NPC6AUZDB-GN001M",D1126="NPC6AUZDB-BL150C",D1126="NPC6AUZDB-RD002M",D1126="NPC6AUZDB-RD005M",D1126="NPC6AUZDB-WT012M",D1126="NPC6AUZDB-GY020C",D1126="NPC6AUZDB-RD020C",D1126="NPC6AUZDB-WT050C",D1126="NPC6AUZDB-BL020M",D1126="NPC6AUZDB-BL002M",D1126="NPC6AUZDB-BL025C",D1126="NPC6AUZDB-GN025C",D1126="NPC6AUZDB-GY025C",D1126="NPC6AUZDB-RD025C",D1126="NPC6AUZDB-YL025C",D1126="NPC6AUZDA-GY001M",D1126="NPC6AUZDA-GY002M",D1126="NPC6AUZDA-GY003M",D1126="NPC6AUZDB-WT004M",D1126="NPC6AUZDB-WT006M",D1126="NPC6AUZDB-WT007M",D1126="NPC6AUZDB-WT025M",D1126="NPC6AUZDB-WT020M",D1126="NPC6AUZDB-GN002M",D1126="NPC6AUZDB-BL150C",D1126="NPC6AUZDB-YL002M",D1126="NPC6AUZDB-WT008M",D1126="NPC6AUZDB-BL250C",D1126="NPC6AUZDB-GN150C",D1126="NPC6AUZDB-OR001M",D1126="NPC6AUZDB-OR005M",D1126="NPC6AUZDB-WT007M",D1126="NPC6AUZDA-GY020M",D1126="NPC6AUZDB-RD003M",D1126="NPC6AUZDB-GN001M",D1126="NPC6AUZDB-RD001M",D1126="NPC6AUZDB-GN003M",D1126="NPC6AUZDB-GY003M",D1126="NPC6AUZDB-OR003M",D1126="NPC6AUZDB-WT025C",D1126="NPC6AUZDB-WT250C",D1126="NPC6AUZDB-BK003M",D1126="NPC6AUZDB-BK002M",D1126="NPC6AUZDB-BK001M",D1126="NPC6AUZDB-GN005M",D1126="NPC6AUZDB-WT750C",D1126="NPC6AUZDB-WT150C",D1126="NPC6AUZDB-BL005M",D1126="NPC6AUZDB-WT015M",D1126="NPC6AUZDB-YL005M",D1126="NPC6AUZDB-WT010M",D1126="NPC6AUZDB-BL003M",D1126="NPC6AUZDB-BL007M",D1126="NPC6AUZDB-BL001M",D1126="NPC6AUZDB-WT005M",D1126="NPC6AUZDB-WT003M",D1126="NPC6AUZDB-WT002M",D1126="NPC6AUZDB-WT001M",),E1126*2,0)</f>
        <v>0</v>
      </c>
      <c r="DE1126" s="67">
        <f t="shared" si="2047"/>
        <v>85517</v>
      </c>
      <c r="DF1126" s="66"/>
      <c r="DG1126" s="69">
        <f t="shared" si="2067"/>
        <v>0</v>
      </c>
      <c r="DH1126" s="67">
        <f t="shared" ref="DH1126:DH1189" si="2102">+DH1125+DF1126-DG1126</f>
        <v>439575</v>
      </c>
      <c r="DI1126" s="66"/>
      <c r="DJ1126" s="66">
        <f t="shared" si="2068"/>
        <v>0</v>
      </c>
      <c r="DK1126" s="67">
        <f t="shared" si="2031"/>
        <v>3768</v>
      </c>
      <c r="DL1126" s="210"/>
      <c r="DM1126" s="206">
        <f t="shared" si="2086"/>
        <v>0</v>
      </c>
      <c r="DN1126" s="25">
        <f t="shared" si="2021"/>
        <v>0</v>
      </c>
      <c r="DO1126" s="5"/>
      <c r="DP1126" s="43">
        <f t="shared" si="2087"/>
        <v>0</v>
      </c>
      <c r="DQ1126" s="27">
        <f t="shared" si="2032"/>
        <v>6819.5</v>
      </c>
      <c r="DR1126" s="5"/>
      <c r="DS1126" s="43">
        <f t="shared" si="2088"/>
        <v>0</v>
      </c>
      <c r="DT1126" s="27">
        <f t="shared" si="2033"/>
        <v>4846</v>
      </c>
      <c r="DU1126" s="5"/>
      <c r="DV1126" s="43">
        <f t="shared" si="2069"/>
        <v>0</v>
      </c>
      <c r="DW1126" s="27">
        <f t="shared" si="2034"/>
        <v>4835</v>
      </c>
      <c r="DX1126" s="5"/>
      <c r="DY1126" s="22">
        <f t="shared" si="2070"/>
        <v>0</v>
      </c>
      <c r="DZ1126" s="25">
        <f t="shared" si="2035"/>
        <v>523</v>
      </c>
      <c r="EA1126" s="22"/>
      <c r="EB1126" s="22">
        <f t="shared" si="2071"/>
        <v>0</v>
      </c>
      <c r="EC1126" s="28">
        <f t="shared" si="2036"/>
        <v>369</v>
      </c>
      <c r="ED1126" s="5"/>
      <c r="EE1126" s="43">
        <f t="shared" si="2072"/>
        <v>0</v>
      </c>
      <c r="EF1126" s="27">
        <f t="shared" si="2037"/>
        <v>4769</v>
      </c>
      <c r="EG1126" s="66"/>
      <c r="EH1126" s="66">
        <f t="shared" si="2073"/>
        <v>0</v>
      </c>
      <c r="EI1126" s="67">
        <f t="shared" si="2038"/>
        <v>22617</v>
      </c>
      <c r="EJ1126" s="66"/>
      <c r="EK1126" s="66">
        <f t="shared" si="2055"/>
        <v>0</v>
      </c>
      <c r="EL1126" s="67">
        <f t="shared" si="2039"/>
        <v>21247</v>
      </c>
      <c r="EM1126" s="110">
        <f t="shared" si="2056"/>
        <v>286268.77145176003</v>
      </c>
    </row>
    <row r="1127" spans="1:143" ht="11.25" customHeight="1" x14ac:dyDescent="0.25">
      <c r="A1127" s="162">
        <v>46186</v>
      </c>
      <c r="B1127" s="191">
        <v>46191</v>
      </c>
      <c r="C1127" s="426" t="s">
        <v>527</v>
      </c>
      <c r="D1127" s="420" t="s">
        <v>346</v>
      </c>
      <c r="E1127" s="421">
        <v>30</v>
      </c>
      <c r="F1127" s="422">
        <v>2</v>
      </c>
      <c r="G1127" s="423">
        <v>191516041851</v>
      </c>
      <c r="H1127" s="66"/>
      <c r="I1127" s="41">
        <f t="shared" si="2057"/>
        <v>0</v>
      </c>
      <c r="J1127" s="48">
        <f t="shared" si="2089"/>
        <v>264993</v>
      </c>
      <c r="K1127" s="66"/>
      <c r="L1127" s="41">
        <f t="shared" si="2058"/>
        <v>0</v>
      </c>
      <c r="M1127" s="48">
        <f t="shared" si="2090"/>
        <v>122900</v>
      </c>
      <c r="N1127" s="66"/>
      <c r="O1127" s="41">
        <f t="shared" si="2059"/>
        <v>0</v>
      </c>
      <c r="P1127" s="48">
        <f t="shared" si="2091"/>
        <v>259036</v>
      </c>
      <c r="Q1127" s="66"/>
      <c r="R1127" s="66">
        <f t="shared" si="2049"/>
        <v>0</v>
      </c>
      <c r="S1127" s="67">
        <f t="shared" si="2092"/>
        <v>196512</v>
      </c>
      <c r="T1127" s="66"/>
      <c r="U1127" s="66">
        <f t="shared" si="2060"/>
        <v>0</v>
      </c>
      <c r="V1127" s="67">
        <f t="shared" si="2074"/>
        <v>133035.6</v>
      </c>
      <c r="X1127" s="69">
        <f t="shared" si="2016"/>
        <v>0</v>
      </c>
      <c r="Y1127" s="67">
        <f t="shared" si="2075"/>
        <v>6245</v>
      </c>
      <c r="Z1127" s="66"/>
      <c r="AA1127" s="68">
        <f t="shared" si="2051"/>
        <v>0</v>
      </c>
      <c r="AB1127" s="67">
        <f t="shared" si="2076"/>
        <v>17897</v>
      </c>
      <c r="AC1127" s="66"/>
      <c r="AD1127" s="66">
        <f t="shared" si="2052"/>
        <v>0</v>
      </c>
      <c r="AE1127" s="67">
        <f t="shared" si="2077"/>
        <v>3738</v>
      </c>
      <c r="AF1127" s="66"/>
      <c r="AG1127" s="78">
        <f t="shared" si="2053"/>
        <v>0</v>
      </c>
      <c r="AH1127" s="79">
        <f t="shared" si="2078"/>
        <v>4534.5</v>
      </c>
      <c r="AI1127" s="66"/>
      <c r="AJ1127" s="68">
        <f t="shared" si="1977"/>
        <v>0</v>
      </c>
      <c r="AK1127" s="67">
        <f t="shared" si="2079"/>
        <v>22013</v>
      </c>
      <c r="AL1127" s="66"/>
      <c r="AM1127" s="68">
        <f t="shared" si="2054"/>
        <v>0</v>
      </c>
      <c r="AN1127" s="67">
        <f t="shared" si="2080"/>
        <v>8763.02</v>
      </c>
      <c r="AO1127" s="66"/>
      <c r="AP1127" s="68">
        <f t="shared" si="2017"/>
        <v>0</v>
      </c>
      <c r="AQ1127" s="67">
        <f t="shared" si="2081"/>
        <v>80645</v>
      </c>
      <c r="AR1127" s="66"/>
      <c r="AS1127" s="68">
        <f t="shared" si="2083"/>
        <v>0</v>
      </c>
      <c r="AT1127" s="67">
        <f t="shared" si="2082"/>
        <v>2020</v>
      </c>
      <c r="AU1127" s="66"/>
      <c r="AV1127" s="66">
        <f t="shared" si="2022"/>
        <v>0</v>
      </c>
      <c r="AW1127" s="42">
        <f t="shared" si="1988"/>
        <v>5088.0000000000018</v>
      </c>
      <c r="AX1127" s="66"/>
      <c r="AY1127" s="66">
        <f t="shared" si="2061"/>
        <v>0</v>
      </c>
      <c r="AZ1127" s="67">
        <f t="shared" si="2014"/>
        <v>1152.0999999999999</v>
      </c>
      <c r="BA1127" s="66"/>
      <c r="BB1127" s="68">
        <f t="shared" si="2093"/>
        <v>63.6</v>
      </c>
      <c r="BC1127" s="67">
        <f t="shared" si="2096"/>
        <v>189.81999999999985</v>
      </c>
      <c r="BD1127" s="66"/>
      <c r="BE1127" s="68">
        <f t="shared" si="2012"/>
        <v>0</v>
      </c>
      <c r="BF1127" s="67">
        <f t="shared" si="2013"/>
        <v>3435.0200000000018</v>
      </c>
      <c r="BG1127" s="66"/>
      <c r="BH1127" s="68">
        <f t="shared" si="2062"/>
        <v>0</v>
      </c>
      <c r="BI1127" s="67">
        <f t="shared" si="1979"/>
        <v>23783.499999999982</v>
      </c>
      <c r="BJ1127" s="66"/>
      <c r="BK1127" s="68">
        <f t="shared" si="2084"/>
        <v>0</v>
      </c>
      <c r="BL1127" s="67">
        <f t="shared" si="2024"/>
        <v>3462.6000000000004</v>
      </c>
      <c r="BM1127" s="66"/>
      <c r="BN1127" s="68">
        <f t="shared" si="2025"/>
        <v>0</v>
      </c>
      <c r="BO1127" s="67">
        <f t="shared" si="2026"/>
        <v>2419.9000000000019</v>
      </c>
      <c r="BP1127" s="66"/>
      <c r="BQ1127" s="68">
        <f t="shared" si="2040"/>
        <v>0</v>
      </c>
      <c r="BR1127" s="67">
        <f t="shared" si="2041"/>
        <v>117836.25</v>
      </c>
      <c r="BS1127" s="66"/>
      <c r="BT1127" s="66">
        <f t="shared" si="2094"/>
        <v>60</v>
      </c>
      <c r="BU1127" s="67">
        <f t="shared" si="2042"/>
        <v>134591</v>
      </c>
      <c r="BV1127" s="66"/>
      <c r="BW1127" s="66">
        <f t="shared" si="2095"/>
        <v>60</v>
      </c>
      <c r="BX1127" s="67">
        <f t="shared" si="2043"/>
        <v>178002</v>
      </c>
      <c r="BY1127" s="66"/>
      <c r="BZ1127" s="66">
        <f t="shared" si="2097"/>
        <v>60</v>
      </c>
      <c r="CA1127" s="67">
        <f t="shared" si="2044"/>
        <v>128093</v>
      </c>
      <c r="CB1127" s="66"/>
      <c r="CC1127" s="66">
        <f t="shared" si="2098"/>
        <v>0</v>
      </c>
      <c r="CD1127" s="67">
        <f t="shared" si="2099"/>
        <v>25128.19</v>
      </c>
      <c r="CE1127" s="66"/>
      <c r="CF1127" s="66">
        <f t="shared" si="1975"/>
        <v>0</v>
      </c>
      <c r="CG1127" s="67">
        <f t="shared" si="2027"/>
        <v>3663.6999999999994</v>
      </c>
      <c r="CH1127" s="66"/>
      <c r="CI1127" s="66">
        <f t="shared" si="2085"/>
        <v>0</v>
      </c>
      <c r="CJ1127" s="67">
        <f t="shared" si="2045"/>
        <v>6757.8</v>
      </c>
      <c r="CK1127" s="66"/>
      <c r="CL1127" s="68">
        <f t="shared" si="1986"/>
        <v>0</v>
      </c>
      <c r="CM1127" s="79">
        <f t="shared" si="2028"/>
        <v>4847.4799999999996</v>
      </c>
      <c r="CN1127" s="66"/>
      <c r="CO1127" s="68">
        <f t="shared" si="2063"/>
        <v>0</v>
      </c>
      <c r="CP1127" s="79">
        <f t="shared" si="2029"/>
        <v>3955</v>
      </c>
      <c r="CQ1127" s="66"/>
      <c r="CR1127" s="68">
        <f t="shared" si="2064"/>
        <v>0</v>
      </c>
      <c r="CS1127" s="79">
        <f t="shared" si="1987"/>
        <v>5186</v>
      </c>
      <c r="CT1127" s="66"/>
      <c r="CU1127" s="68">
        <f t="shared" si="2065"/>
        <v>0</v>
      </c>
      <c r="CV1127" s="79">
        <f t="shared" si="2030"/>
        <v>6929</v>
      </c>
      <c r="CW1127" s="66"/>
      <c r="CX1127" s="66">
        <f t="shared" si="2066"/>
        <v>0</v>
      </c>
      <c r="CY1127" s="40">
        <f t="shared" si="1976"/>
        <v>176.95999999999822</v>
      </c>
      <c r="CZ1127" s="65"/>
      <c r="DA1127" s="66">
        <f t="shared" si="2100"/>
        <v>0</v>
      </c>
      <c r="DB1127" s="67">
        <f t="shared" si="2046"/>
        <v>38746</v>
      </c>
      <c r="DC1127" s="66"/>
      <c r="DD1127" s="66">
        <f t="shared" si="2101"/>
        <v>0</v>
      </c>
      <c r="DE1127" s="67">
        <f t="shared" si="2047"/>
        <v>85517</v>
      </c>
      <c r="DF1127" s="66"/>
      <c r="DG1127" s="69">
        <f t="shared" si="2067"/>
        <v>0</v>
      </c>
      <c r="DH1127" s="67">
        <f t="shared" si="2102"/>
        <v>439575</v>
      </c>
      <c r="DI1127" s="66"/>
      <c r="DJ1127" s="66">
        <f t="shared" si="2068"/>
        <v>0</v>
      </c>
      <c r="DK1127" s="67">
        <f t="shared" si="2031"/>
        <v>3768</v>
      </c>
      <c r="DM1127" s="206">
        <f t="shared" si="2086"/>
        <v>0</v>
      </c>
      <c r="DN1127" s="25">
        <f t="shared" si="2021"/>
        <v>0</v>
      </c>
      <c r="DO1127" s="5"/>
      <c r="DP1127" s="43">
        <f t="shared" si="2087"/>
        <v>0</v>
      </c>
      <c r="DQ1127" s="27">
        <f t="shared" si="2032"/>
        <v>6819.5</v>
      </c>
      <c r="DR1127" s="5"/>
      <c r="DS1127" s="43">
        <f t="shared" si="2088"/>
        <v>0</v>
      </c>
      <c r="DT1127" s="27">
        <f t="shared" si="2033"/>
        <v>4846</v>
      </c>
      <c r="DU1127" s="5"/>
      <c r="DV1127" s="43">
        <f t="shared" si="2069"/>
        <v>0</v>
      </c>
      <c r="DW1127" s="27">
        <f t="shared" si="2034"/>
        <v>4835</v>
      </c>
      <c r="DX1127" s="5"/>
      <c r="DY1127" s="22">
        <f t="shared" si="2070"/>
        <v>0</v>
      </c>
      <c r="DZ1127" s="25">
        <f t="shared" si="2035"/>
        <v>523</v>
      </c>
      <c r="EA1127" s="22"/>
      <c r="EB1127" s="22">
        <f t="shared" si="2071"/>
        <v>0</v>
      </c>
      <c r="EC1127" s="28">
        <f t="shared" si="2036"/>
        <v>369</v>
      </c>
      <c r="ED1127" s="5"/>
      <c r="EE1127" s="43">
        <f t="shared" si="2072"/>
        <v>0</v>
      </c>
      <c r="EF1127" s="27">
        <f t="shared" si="2037"/>
        <v>4769</v>
      </c>
      <c r="EG1127" s="66"/>
      <c r="EH1127" s="66">
        <f t="shared" si="2073"/>
        <v>0</v>
      </c>
      <c r="EI1127" s="67">
        <f t="shared" si="2038"/>
        <v>22617</v>
      </c>
      <c r="EJ1127" s="66"/>
      <c r="EK1127" s="66">
        <f t="shared" si="2055"/>
        <v>0</v>
      </c>
      <c r="EL1127" s="67">
        <f t="shared" si="2039"/>
        <v>21247</v>
      </c>
      <c r="EM1127" s="110">
        <f t="shared" si="2056"/>
        <v>286238.80625176005</v>
      </c>
    </row>
    <row r="1128" spans="1:143" ht="11.25" customHeight="1" x14ac:dyDescent="0.25">
      <c r="A1128" s="162">
        <v>46186</v>
      </c>
      <c r="B1128" s="191">
        <v>46191</v>
      </c>
      <c r="C1128" s="183">
        <v>8005025940</v>
      </c>
      <c r="D1128" s="62" t="s">
        <v>518</v>
      </c>
      <c r="E1128" s="63">
        <v>50</v>
      </c>
      <c r="F1128" s="156">
        <v>1</v>
      </c>
      <c r="G1128" s="78">
        <v>191516041868</v>
      </c>
      <c r="H1128" s="66"/>
      <c r="I1128" s="41">
        <f t="shared" si="2057"/>
        <v>0</v>
      </c>
      <c r="J1128" s="48">
        <f t="shared" si="2089"/>
        <v>264993</v>
      </c>
      <c r="K1128" s="66"/>
      <c r="L1128" s="41">
        <f t="shared" si="2058"/>
        <v>0</v>
      </c>
      <c r="M1128" s="48">
        <f t="shared" si="2090"/>
        <v>122900</v>
      </c>
      <c r="N1128" s="66"/>
      <c r="O1128" s="41">
        <f t="shared" si="2059"/>
        <v>0</v>
      </c>
      <c r="P1128" s="48">
        <f t="shared" si="2091"/>
        <v>259036</v>
      </c>
      <c r="Q1128" s="66"/>
      <c r="R1128" s="66">
        <f t="shared" si="2049"/>
        <v>0</v>
      </c>
      <c r="S1128" s="67">
        <f t="shared" si="2092"/>
        <v>196512</v>
      </c>
      <c r="T1128" s="66"/>
      <c r="U1128" s="66">
        <f t="shared" si="2060"/>
        <v>0</v>
      </c>
      <c r="V1128" s="67">
        <f t="shared" si="2074"/>
        <v>133035.6</v>
      </c>
      <c r="X1128" s="69">
        <f t="shared" si="2016"/>
        <v>0</v>
      </c>
      <c r="Y1128" s="67">
        <f t="shared" si="2075"/>
        <v>6245</v>
      </c>
      <c r="Z1128" s="66"/>
      <c r="AA1128" s="68">
        <f t="shared" si="2051"/>
        <v>0</v>
      </c>
      <c r="AB1128" s="67">
        <f t="shared" si="2076"/>
        <v>17897</v>
      </c>
      <c r="AC1128" s="66"/>
      <c r="AD1128" s="66">
        <f t="shared" si="2052"/>
        <v>0</v>
      </c>
      <c r="AE1128" s="67">
        <f t="shared" si="2077"/>
        <v>3738</v>
      </c>
      <c r="AF1128" s="66"/>
      <c r="AG1128" s="78">
        <f t="shared" si="2053"/>
        <v>0</v>
      </c>
      <c r="AH1128" s="79">
        <f t="shared" si="2078"/>
        <v>4534.5</v>
      </c>
      <c r="AI1128" s="66"/>
      <c r="AJ1128" s="68">
        <f t="shared" si="1977"/>
        <v>0</v>
      </c>
      <c r="AK1128" s="67">
        <f t="shared" si="2079"/>
        <v>22013</v>
      </c>
      <c r="AL1128" s="66"/>
      <c r="AM1128" s="68">
        <f t="shared" si="2054"/>
        <v>0</v>
      </c>
      <c r="AN1128" s="67">
        <f t="shared" si="2080"/>
        <v>8763.02</v>
      </c>
      <c r="AO1128" s="66"/>
      <c r="AP1128" s="68">
        <f t="shared" si="2017"/>
        <v>0</v>
      </c>
      <c r="AQ1128" s="67">
        <f t="shared" si="2081"/>
        <v>80645</v>
      </c>
      <c r="AR1128" s="66"/>
      <c r="AS1128" s="68">
        <f t="shared" si="2083"/>
        <v>0</v>
      </c>
      <c r="AT1128" s="67">
        <f t="shared" si="2082"/>
        <v>2020</v>
      </c>
      <c r="AU1128" s="66"/>
      <c r="AV1128" s="66">
        <f t="shared" si="2022"/>
        <v>0</v>
      </c>
      <c r="AW1128" s="42">
        <f t="shared" si="1988"/>
        <v>5088.0000000000018</v>
      </c>
      <c r="AX1128" s="66"/>
      <c r="AY1128" s="66">
        <f t="shared" si="2061"/>
        <v>0</v>
      </c>
      <c r="AZ1128" s="67">
        <f t="shared" si="2014"/>
        <v>1152.0999999999999</v>
      </c>
      <c r="BA1128" s="66"/>
      <c r="BB1128" s="68">
        <f t="shared" si="2093"/>
        <v>56.000000000000007</v>
      </c>
      <c r="BC1128" s="67">
        <f t="shared" si="2096"/>
        <v>133.81999999999985</v>
      </c>
      <c r="BD1128" s="66"/>
      <c r="BE1128" s="68">
        <f t="shared" si="2012"/>
        <v>0</v>
      </c>
      <c r="BF1128" s="67">
        <f t="shared" si="2013"/>
        <v>3435.0200000000018</v>
      </c>
      <c r="BG1128" s="66"/>
      <c r="BH1128" s="68">
        <f t="shared" si="2062"/>
        <v>0</v>
      </c>
      <c r="BI1128" s="67">
        <f t="shared" si="1979"/>
        <v>23783.499999999982</v>
      </c>
      <c r="BJ1128" s="66"/>
      <c r="BK1128" s="68">
        <f t="shared" si="2084"/>
        <v>0</v>
      </c>
      <c r="BL1128" s="67">
        <f t="shared" si="2024"/>
        <v>3462.6000000000004</v>
      </c>
      <c r="BM1128" s="66"/>
      <c r="BN1128" s="68">
        <f t="shared" si="2025"/>
        <v>0</v>
      </c>
      <c r="BO1128" s="67">
        <f t="shared" si="2026"/>
        <v>2419.9000000000019</v>
      </c>
      <c r="BP1128" s="66"/>
      <c r="BQ1128" s="68">
        <f t="shared" si="2040"/>
        <v>0</v>
      </c>
      <c r="BR1128" s="67">
        <f t="shared" si="2041"/>
        <v>117836.25</v>
      </c>
      <c r="BS1128" s="66"/>
      <c r="BT1128" s="66">
        <f t="shared" si="2094"/>
        <v>100</v>
      </c>
      <c r="BU1128" s="67">
        <f t="shared" si="2042"/>
        <v>134491</v>
      </c>
      <c r="BV1128" s="66"/>
      <c r="BW1128" s="66">
        <f t="shared" si="2095"/>
        <v>100</v>
      </c>
      <c r="BX1128" s="67">
        <f t="shared" si="2043"/>
        <v>177902</v>
      </c>
      <c r="BY1128" s="66"/>
      <c r="BZ1128" s="66">
        <f t="shared" si="2097"/>
        <v>100</v>
      </c>
      <c r="CA1128" s="67">
        <f t="shared" si="2044"/>
        <v>127993</v>
      </c>
      <c r="CB1128" s="66"/>
      <c r="CC1128" s="66">
        <f t="shared" si="2098"/>
        <v>0</v>
      </c>
      <c r="CD1128" s="67">
        <f t="shared" si="2099"/>
        <v>25128.19</v>
      </c>
      <c r="CE1128" s="66"/>
      <c r="CF1128" s="66">
        <f t="shared" si="1975"/>
        <v>0</v>
      </c>
      <c r="CG1128" s="67">
        <f t="shared" si="2027"/>
        <v>3663.6999999999994</v>
      </c>
      <c r="CH1128" s="66"/>
      <c r="CI1128" s="66">
        <f t="shared" si="2085"/>
        <v>0</v>
      </c>
      <c r="CJ1128" s="67">
        <f t="shared" si="2045"/>
        <v>6757.8</v>
      </c>
      <c r="CK1128" s="66"/>
      <c r="CL1128" s="68">
        <f t="shared" si="1986"/>
        <v>0</v>
      </c>
      <c r="CM1128" s="79">
        <f t="shared" si="2028"/>
        <v>4847.4799999999996</v>
      </c>
      <c r="CN1128" s="66"/>
      <c r="CO1128" s="68">
        <f t="shared" si="2063"/>
        <v>0</v>
      </c>
      <c r="CP1128" s="79">
        <f t="shared" si="2029"/>
        <v>3955</v>
      </c>
      <c r="CQ1128" s="66"/>
      <c r="CR1128" s="68">
        <f t="shared" si="2064"/>
        <v>0</v>
      </c>
      <c r="CS1128" s="79">
        <f t="shared" si="1987"/>
        <v>5186</v>
      </c>
      <c r="CT1128" s="66"/>
      <c r="CU1128" s="68">
        <f t="shared" si="2065"/>
        <v>0</v>
      </c>
      <c r="CV1128" s="79">
        <f t="shared" si="2030"/>
        <v>6929</v>
      </c>
      <c r="CW1128" s="66"/>
      <c r="CX1128" s="66">
        <f t="shared" si="2066"/>
        <v>0</v>
      </c>
      <c r="CY1128" s="40">
        <f t="shared" si="1976"/>
        <v>176.95999999999822</v>
      </c>
      <c r="CZ1128" s="65"/>
      <c r="DA1128" s="66">
        <f t="shared" si="2100"/>
        <v>0</v>
      </c>
      <c r="DB1128" s="67">
        <f t="shared" si="2046"/>
        <v>38746</v>
      </c>
      <c r="DC1128" s="66"/>
      <c r="DD1128" s="66">
        <f t="shared" si="2101"/>
        <v>0</v>
      </c>
      <c r="DE1128" s="67">
        <f t="shared" si="2047"/>
        <v>85517</v>
      </c>
      <c r="DF1128" s="66"/>
      <c r="DG1128" s="69">
        <f t="shared" si="2067"/>
        <v>0</v>
      </c>
      <c r="DH1128" s="67">
        <f t="shared" si="2102"/>
        <v>439575</v>
      </c>
      <c r="DI1128" s="66"/>
      <c r="DJ1128" s="66">
        <f t="shared" si="2068"/>
        <v>0</v>
      </c>
      <c r="DK1128" s="67">
        <f t="shared" si="2031"/>
        <v>3768</v>
      </c>
      <c r="DM1128" s="206">
        <f t="shared" si="2086"/>
        <v>0</v>
      </c>
      <c r="DN1128" s="25">
        <f t="shared" si="2021"/>
        <v>0</v>
      </c>
      <c r="DO1128" s="5"/>
      <c r="DP1128" s="43">
        <f t="shared" si="2087"/>
        <v>0</v>
      </c>
      <c r="DQ1128" s="27">
        <f t="shared" si="2032"/>
        <v>6819.5</v>
      </c>
      <c r="DR1128" s="5"/>
      <c r="DS1128" s="43">
        <f t="shared" si="2088"/>
        <v>0</v>
      </c>
      <c r="DT1128" s="27">
        <f t="shared" si="2033"/>
        <v>4846</v>
      </c>
      <c r="DU1128" s="5"/>
      <c r="DV1128" s="43">
        <f t="shared" si="2069"/>
        <v>0</v>
      </c>
      <c r="DW1128" s="27">
        <f t="shared" si="2034"/>
        <v>4835</v>
      </c>
      <c r="DX1128" s="5"/>
      <c r="DY1128" s="22">
        <f t="shared" si="2070"/>
        <v>0</v>
      </c>
      <c r="DZ1128" s="25">
        <f t="shared" si="2035"/>
        <v>523</v>
      </c>
      <c r="EA1128" s="22"/>
      <c r="EB1128" s="22">
        <f t="shared" si="2071"/>
        <v>0</v>
      </c>
      <c r="EC1128" s="28">
        <f t="shared" si="2036"/>
        <v>369</v>
      </c>
      <c r="ED1128" s="5"/>
      <c r="EE1128" s="43">
        <f t="shared" si="2072"/>
        <v>0</v>
      </c>
      <c r="EF1128" s="27">
        <f t="shared" si="2037"/>
        <v>4769</v>
      </c>
      <c r="EG1128" s="66"/>
      <c r="EH1128" s="66">
        <f t="shared" si="2073"/>
        <v>0</v>
      </c>
      <c r="EI1128" s="67">
        <f t="shared" si="2038"/>
        <v>22617</v>
      </c>
      <c r="EJ1128" s="66"/>
      <c r="EK1128" s="66">
        <f t="shared" si="2055"/>
        <v>0</v>
      </c>
      <c r="EL1128" s="67">
        <f t="shared" si="2039"/>
        <v>21247</v>
      </c>
      <c r="EM1128" s="110">
        <f t="shared" si="2056"/>
        <v>286053.19905176002</v>
      </c>
    </row>
    <row r="1129" spans="1:143" ht="11.25" customHeight="1" x14ac:dyDescent="0.25">
      <c r="A1129" s="162">
        <v>46186</v>
      </c>
      <c r="B1129" s="191">
        <v>46191</v>
      </c>
      <c r="C1129" s="183">
        <v>8005025944</v>
      </c>
      <c r="D1129" s="62" t="s">
        <v>345</v>
      </c>
      <c r="E1129" s="63">
        <v>200</v>
      </c>
      <c r="F1129" s="156">
        <v>2</v>
      </c>
      <c r="G1129" s="78">
        <v>191516042209</v>
      </c>
      <c r="H1129" s="66"/>
      <c r="I1129" s="41">
        <f t="shared" si="2057"/>
        <v>0</v>
      </c>
      <c r="J1129" s="48">
        <f t="shared" si="2089"/>
        <v>264993</v>
      </c>
      <c r="K1129" s="66"/>
      <c r="L1129" s="41">
        <f t="shared" si="2058"/>
        <v>0</v>
      </c>
      <c r="M1129" s="48">
        <f t="shared" si="2090"/>
        <v>122900</v>
      </c>
      <c r="N1129" s="66"/>
      <c r="O1129" s="41">
        <f t="shared" si="2059"/>
        <v>0</v>
      </c>
      <c r="P1129" s="48">
        <f t="shared" si="2091"/>
        <v>259036</v>
      </c>
      <c r="Q1129" s="66"/>
      <c r="R1129" s="66">
        <f t="shared" si="2049"/>
        <v>0</v>
      </c>
      <c r="S1129" s="67">
        <f t="shared" si="2092"/>
        <v>196512</v>
      </c>
      <c r="T1129" s="66"/>
      <c r="U1129" s="66">
        <f t="shared" si="2060"/>
        <v>0</v>
      </c>
      <c r="V1129" s="67">
        <f t="shared" si="2074"/>
        <v>133035.6</v>
      </c>
      <c r="X1129" s="69">
        <f t="shared" si="2016"/>
        <v>0</v>
      </c>
      <c r="Y1129" s="67">
        <f t="shared" si="2075"/>
        <v>6245</v>
      </c>
      <c r="Z1129" s="66"/>
      <c r="AA1129" s="68">
        <f t="shared" si="2051"/>
        <v>0</v>
      </c>
      <c r="AB1129" s="67">
        <f t="shared" si="2076"/>
        <v>17897</v>
      </c>
      <c r="AC1129" s="66"/>
      <c r="AD1129" s="66">
        <f t="shared" si="2052"/>
        <v>0</v>
      </c>
      <c r="AE1129" s="67">
        <f t="shared" si="2077"/>
        <v>3738</v>
      </c>
      <c r="AF1129" s="66"/>
      <c r="AG1129" s="78">
        <f t="shared" si="2053"/>
        <v>0</v>
      </c>
      <c r="AH1129" s="79">
        <f t="shared" si="2078"/>
        <v>4534.5</v>
      </c>
      <c r="AI1129" s="66"/>
      <c r="AJ1129" s="68">
        <f t="shared" si="1977"/>
        <v>0</v>
      </c>
      <c r="AK1129" s="67">
        <f t="shared" si="2079"/>
        <v>22013</v>
      </c>
      <c r="AL1129" s="66"/>
      <c r="AM1129" s="68">
        <f t="shared" si="2054"/>
        <v>0</v>
      </c>
      <c r="AN1129" s="67">
        <f t="shared" si="2080"/>
        <v>8763.02</v>
      </c>
      <c r="AO1129" s="66"/>
      <c r="AP1129" s="68">
        <f t="shared" si="2017"/>
        <v>0</v>
      </c>
      <c r="AQ1129" s="67">
        <f t="shared" si="2081"/>
        <v>80645</v>
      </c>
      <c r="AR1129" s="66"/>
      <c r="AS1129" s="68">
        <f t="shared" si="2083"/>
        <v>0</v>
      </c>
      <c r="AT1129" s="67">
        <f t="shared" si="2082"/>
        <v>2020</v>
      </c>
      <c r="AU1129" s="66"/>
      <c r="AV1129" s="66">
        <f t="shared" si="2022"/>
        <v>0</v>
      </c>
      <c r="AW1129" s="42">
        <f t="shared" si="1988"/>
        <v>5088.0000000000018</v>
      </c>
      <c r="AX1129" s="66"/>
      <c r="AY1129" s="66">
        <f t="shared" si="2061"/>
        <v>424</v>
      </c>
      <c r="AZ1129" s="67">
        <f t="shared" si="2014"/>
        <v>728.09999999999991</v>
      </c>
      <c r="BA1129" s="66"/>
      <c r="BB1129" s="68">
        <f t="shared" si="2093"/>
        <v>0</v>
      </c>
      <c r="BC1129" s="67">
        <f t="shared" si="2096"/>
        <v>133.81999999999985</v>
      </c>
      <c r="BD1129" s="66"/>
      <c r="BE1129" s="68">
        <f t="shared" si="2012"/>
        <v>0</v>
      </c>
      <c r="BF1129" s="67">
        <f t="shared" si="2013"/>
        <v>3435.0200000000018</v>
      </c>
      <c r="BG1129" s="66"/>
      <c r="BH1129" s="68">
        <f t="shared" si="2062"/>
        <v>0</v>
      </c>
      <c r="BI1129" s="67">
        <f t="shared" si="1979"/>
        <v>23783.499999999982</v>
      </c>
      <c r="BJ1129" s="66"/>
      <c r="BK1129" s="68">
        <f t="shared" si="2084"/>
        <v>0</v>
      </c>
      <c r="BL1129" s="67">
        <f t="shared" si="2024"/>
        <v>3462.6000000000004</v>
      </c>
      <c r="BM1129" s="66"/>
      <c r="BN1129" s="68">
        <f t="shared" si="2025"/>
        <v>0</v>
      </c>
      <c r="BO1129" s="67">
        <f t="shared" si="2026"/>
        <v>2419.9000000000019</v>
      </c>
      <c r="BP1129" s="66"/>
      <c r="BQ1129" s="68">
        <f t="shared" ref="BQ1129:BQ1160" si="2103">IF(OR(D1129="NPP06UZDB-WT150C",D1129="NPP06UZDB-WT015M",D1129="NPP06UZDB-WT005M",D1129="NPP06UZDB-WT005M",D1129="NPP06UZDB-WT250C",D1129="NPP06UZDB-WT007M",D1129="NPP06UZDB-WT010M",D1129="NPP06UZDB-WT001M",D1129="NPP06UZDB-WT002M",D1129="NPP06UZDB-WT008M",D1129="NPC06UZDB-WT030C",D1129="NPC06UZDB-WT020C",D1129="NPC06UZDB-WT020C",D1129="NPC06UZDB-WT450C",D1129="NPC06UZDB-WT015C",D1129="CO155E2-08C150",D1129="NPC06UZDB-WT016M",D1129="NPC06UZDB-WT025M",D1129="NPC06UZDB-WT012M",D1129="NPC06UZDB-WT009M",D1129="NPC06UZDB-WT750C",D1129="NPC06UZDB-WT030M",D1129="CO155E2-08C750",D1129="NPC06UZDB-WT050M",D1129="NPC06UZDB-WT007M",D1129="NPC06UZDB-WT025M",D1129="NPC06UZDB-WT025C",D1129="NPC06UZDB-WT250C",D1129="CO155E2-08C250",D1129="CO155E2-08M007",D1129="CO155E2-08M015",D1129="CO155E2-08C150",D1129="NPC06UZDB-WT150C",D1129="NPC06UZDB-WT050C",D1129="CO155E2-08F008",D1129="CO155E2-08F005",D1129="CO155E2-08C050",D1129="CO155E2-08M001",D1129="CO155E2-08M002",D1129="CO155E2-08M003",D1129="CO155E2-08M004",D1129="CO155E2-08M005",D1129="CO155E2-08M006",D1129="CO155E2-08M008",D1129="CO155E2-08M020",D1129="CO155E2-08M010",D1129="NPC06UZDB-WT050C",D1129="NPC06UZDB-WT001M",D1129="NPC06UZDB-WT002M",D1129="NPC06UZDB-WT003M",D1129="NPC06UZDB-WT004M",D1129="NPC06UZDB-WT005M",D1129="NPC06UZDB-WT006M",D1129="NPC06UZDB-WT008M",D1129="NPC06UZDB-WT010M",D1129="NPC06UZDB-WT015M",D1129="NPC06UZDB-WT020M",),E1129*(F1129+0.12),0)</f>
        <v>0</v>
      </c>
      <c r="BR1129" s="67">
        <f t="shared" si="2041"/>
        <v>117836.25</v>
      </c>
      <c r="BS1129" s="66"/>
      <c r="BT1129" s="66">
        <f t="shared" si="2094"/>
        <v>400</v>
      </c>
      <c r="BU1129" s="67">
        <f t="shared" si="2042"/>
        <v>134091</v>
      </c>
      <c r="BV1129" s="66"/>
      <c r="BW1129" s="66">
        <f t="shared" si="2095"/>
        <v>400</v>
      </c>
      <c r="BX1129" s="67">
        <f t="shared" si="2043"/>
        <v>177502</v>
      </c>
      <c r="BY1129" s="66"/>
      <c r="BZ1129" s="66">
        <f t="shared" si="2097"/>
        <v>400</v>
      </c>
      <c r="CA1129" s="67">
        <f t="shared" si="2044"/>
        <v>127593</v>
      </c>
      <c r="CB1129" s="66"/>
      <c r="CC1129" s="66">
        <f t="shared" si="2098"/>
        <v>0</v>
      </c>
      <c r="CD1129" s="67">
        <f t="shared" si="2099"/>
        <v>25128.19</v>
      </c>
      <c r="CE1129" s="66"/>
      <c r="CF1129" s="66">
        <f t="shared" si="1975"/>
        <v>0</v>
      </c>
      <c r="CG1129" s="67">
        <f t="shared" si="2027"/>
        <v>3663.6999999999994</v>
      </c>
      <c r="CH1129" s="66"/>
      <c r="CI1129" s="66">
        <f t="shared" si="2085"/>
        <v>0</v>
      </c>
      <c r="CJ1129" s="67">
        <f t="shared" si="2045"/>
        <v>6757.8</v>
      </c>
      <c r="CK1129" s="66"/>
      <c r="CL1129" s="68">
        <f t="shared" si="1986"/>
        <v>0</v>
      </c>
      <c r="CM1129" s="79">
        <f t="shared" si="2028"/>
        <v>4847.4799999999996</v>
      </c>
      <c r="CN1129" s="66"/>
      <c r="CO1129" s="68">
        <f t="shared" si="2063"/>
        <v>0</v>
      </c>
      <c r="CP1129" s="79">
        <f t="shared" si="2029"/>
        <v>3955</v>
      </c>
      <c r="CQ1129" s="66"/>
      <c r="CR1129" s="68">
        <f t="shared" si="2064"/>
        <v>0</v>
      </c>
      <c r="CS1129" s="79">
        <f t="shared" si="1987"/>
        <v>5186</v>
      </c>
      <c r="CT1129" s="66"/>
      <c r="CU1129" s="68">
        <f t="shared" si="2065"/>
        <v>0</v>
      </c>
      <c r="CV1129" s="79">
        <f t="shared" si="2030"/>
        <v>6929</v>
      </c>
      <c r="CW1129" s="66"/>
      <c r="CX1129" s="66">
        <f t="shared" si="2066"/>
        <v>0</v>
      </c>
      <c r="CY1129" s="40">
        <f t="shared" si="1976"/>
        <v>176.95999999999822</v>
      </c>
      <c r="CZ1129" s="65"/>
      <c r="DA1129" s="66">
        <f t="shared" si="2100"/>
        <v>0</v>
      </c>
      <c r="DB1129" s="67">
        <f t="shared" si="2046"/>
        <v>38746</v>
      </c>
      <c r="DC1129" s="66"/>
      <c r="DD1129" s="66">
        <f t="shared" si="2101"/>
        <v>0</v>
      </c>
      <c r="DE1129" s="67">
        <f t="shared" si="2047"/>
        <v>85517</v>
      </c>
      <c r="DF1129" s="66"/>
      <c r="DG1129" s="69">
        <f t="shared" si="2067"/>
        <v>0</v>
      </c>
      <c r="DH1129" s="67">
        <f t="shared" si="2102"/>
        <v>439575</v>
      </c>
      <c r="DI1129" s="66"/>
      <c r="DJ1129" s="66">
        <f t="shared" si="2068"/>
        <v>0</v>
      </c>
      <c r="DK1129" s="67">
        <f t="shared" si="2031"/>
        <v>3768</v>
      </c>
      <c r="DM1129" s="206">
        <f t="shared" si="2086"/>
        <v>0</v>
      </c>
      <c r="DN1129" s="25">
        <f t="shared" si="2021"/>
        <v>0</v>
      </c>
      <c r="DO1129" s="5"/>
      <c r="DP1129" s="43">
        <f t="shared" si="2087"/>
        <v>0</v>
      </c>
      <c r="DQ1129" s="27">
        <f t="shared" si="2032"/>
        <v>6819.5</v>
      </c>
      <c r="DR1129" s="5"/>
      <c r="DS1129" s="43">
        <f t="shared" si="2088"/>
        <v>0</v>
      </c>
      <c r="DT1129" s="27">
        <f t="shared" si="2033"/>
        <v>4846</v>
      </c>
      <c r="DU1129" s="5"/>
      <c r="DV1129" s="43">
        <f t="shared" si="2069"/>
        <v>0</v>
      </c>
      <c r="DW1129" s="27">
        <f t="shared" si="2034"/>
        <v>4835</v>
      </c>
      <c r="DX1129" s="5"/>
      <c r="DY1129" s="22">
        <f t="shared" si="2070"/>
        <v>0</v>
      </c>
      <c r="DZ1129" s="25">
        <f t="shared" si="2035"/>
        <v>523</v>
      </c>
      <c r="EA1129" s="22"/>
      <c r="EB1129" s="22">
        <f t="shared" si="2071"/>
        <v>0</v>
      </c>
      <c r="EC1129" s="28">
        <f t="shared" si="2036"/>
        <v>369</v>
      </c>
      <c r="ED1129" s="5"/>
      <c r="EE1129" s="43">
        <f t="shared" si="2072"/>
        <v>0</v>
      </c>
      <c r="EF1129" s="27">
        <f t="shared" si="2037"/>
        <v>4769</v>
      </c>
      <c r="EG1129" s="66"/>
      <c r="EH1129" s="66">
        <f t="shared" si="2073"/>
        <v>0</v>
      </c>
      <c r="EI1129" s="67">
        <f t="shared" si="2038"/>
        <v>22617</v>
      </c>
      <c r="EJ1129" s="66"/>
      <c r="EK1129" s="66">
        <f t="shared" si="2055"/>
        <v>0</v>
      </c>
      <c r="EL1129" s="67">
        <f t="shared" si="2039"/>
        <v>21247</v>
      </c>
      <c r="EM1129" s="110">
        <f t="shared" si="2056"/>
        <v>285455.57505176001</v>
      </c>
    </row>
    <row r="1130" spans="1:143" ht="11.25" customHeight="1" x14ac:dyDescent="0.25">
      <c r="A1130" s="162">
        <v>46186</v>
      </c>
      <c r="B1130" s="191">
        <v>46191</v>
      </c>
      <c r="C1130" s="396">
        <v>8005025943</v>
      </c>
      <c r="D1130" s="397" t="s">
        <v>31</v>
      </c>
      <c r="E1130" s="398">
        <v>1000</v>
      </c>
      <c r="F1130" s="399">
        <v>1</v>
      </c>
      <c r="G1130" s="66">
        <v>191516042056</v>
      </c>
      <c r="H1130" s="66"/>
      <c r="I1130" s="41">
        <f t="shared" si="2057"/>
        <v>0</v>
      </c>
      <c r="J1130" s="48">
        <f t="shared" si="2089"/>
        <v>264993</v>
      </c>
      <c r="K1130" s="66"/>
      <c r="L1130" s="41">
        <f t="shared" si="2058"/>
        <v>0</v>
      </c>
      <c r="M1130" s="48">
        <f t="shared" si="2090"/>
        <v>122900</v>
      </c>
      <c r="N1130" s="66"/>
      <c r="O1130" s="41">
        <f t="shared" si="2059"/>
        <v>0</v>
      </c>
      <c r="P1130" s="48">
        <f t="shared" si="2091"/>
        <v>259036</v>
      </c>
      <c r="Q1130" s="66"/>
      <c r="R1130" s="66">
        <f t="shared" si="2049"/>
        <v>0</v>
      </c>
      <c r="S1130" s="67">
        <f t="shared" si="2092"/>
        <v>196512</v>
      </c>
      <c r="T1130" s="66"/>
      <c r="U1130" s="66">
        <f t="shared" si="2060"/>
        <v>0</v>
      </c>
      <c r="V1130" s="67">
        <f t="shared" si="2074"/>
        <v>133035.6</v>
      </c>
      <c r="X1130" s="69">
        <f t="shared" si="2016"/>
        <v>0</v>
      </c>
      <c r="Y1130" s="67">
        <f t="shared" si="2075"/>
        <v>6245</v>
      </c>
      <c r="Z1130" s="66"/>
      <c r="AA1130" s="68">
        <f t="shared" si="2051"/>
        <v>0</v>
      </c>
      <c r="AB1130" s="67">
        <f t="shared" si="2076"/>
        <v>17897</v>
      </c>
      <c r="AC1130" s="66"/>
      <c r="AD1130" s="66">
        <f t="shared" si="2052"/>
        <v>0</v>
      </c>
      <c r="AE1130" s="67">
        <f t="shared" si="2077"/>
        <v>3738</v>
      </c>
      <c r="AF1130" s="66"/>
      <c r="AG1130" s="78">
        <f t="shared" si="2053"/>
        <v>0</v>
      </c>
      <c r="AH1130" s="79">
        <f t="shared" si="2078"/>
        <v>4534.5</v>
      </c>
      <c r="AI1130" s="66"/>
      <c r="AJ1130" s="68">
        <f t="shared" si="1977"/>
        <v>0</v>
      </c>
      <c r="AK1130" s="67">
        <f t="shared" si="2079"/>
        <v>22013</v>
      </c>
      <c r="AL1130" s="66"/>
      <c r="AM1130" s="68">
        <f t="shared" si="2054"/>
        <v>0</v>
      </c>
      <c r="AN1130" s="67">
        <f t="shared" si="2080"/>
        <v>8763.02</v>
      </c>
      <c r="AO1130" s="66"/>
      <c r="AP1130" s="68">
        <f t="shared" si="2017"/>
        <v>0</v>
      </c>
      <c r="AQ1130" s="67">
        <f t="shared" si="2081"/>
        <v>80645</v>
      </c>
      <c r="AR1130" s="66"/>
      <c r="AS1130" s="68">
        <f t="shared" si="2083"/>
        <v>0</v>
      </c>
      <c r="AT1130" s="67">
        <f t="shared" si="2082"/>
        <v>2020</v>
      </c>
      <c r="AU1130" s="66"/>
      <c r="AV1130" s="66">
        <f t="shared" si="2022"/>
        <v>0</v>
      </c>
      <c r="AW1130" s="42">
        <f t="shared" si="1988"/>
        <v>5088.0000000000018</v>
      </c>
      <c r="AX1130" s="66"/>
      <c r="AY1130" s="66">
        <f t="shared" si="2061"/>
        <v>0</v>
      </c>
      <c r="AZ1130" s="67">
        <f t="shared" si="2014"/>
        <v>728.09999999999991</v>
      </c>
      <c r="BA1130" s="66"/>
      <c r="BB1130" s="68">
        <f t="shared" si="2093"/>
        <v>0</v>
      </c>
      <c r="BC1130" s="67">
        <f t="shared" si="2096"/>
        <v>133.81999999999985</v>
      </c>
      <c r="BD1130" s="66"/>
      <c r="BE1130" s="68">
        <f t="shared" si="2012"/>
        <v>0</v>
      </c>
      <c r="BF1130" s="67">
        <f t="shared" si="2013"/>
        <v>3435.0200000000018</v>
      </c>
      <c r="BG1130" s="66"/>
      <c r="BH1130" s="68">
        <f t="shared" si="2062"/>
        <v>1120</v>
      </c>
      <c r="BI1130" s="67">
        <f t="shared" si="1979"/>
        <v>22663.499999999982</v>
      </c>
      <c r="BJ1130" s="66"/>
      <c r="BK1130" s="68">
        <f t="shared" si="2084"/>
        <v>0</v>
      </c>
      <c r="BL1130" s="67">
        <f t="shared" si="2024"/>
        <v>3462.6000000000004</v>
      </c>
      <c r="BM1130" s="66"/>
      <c r="BN1130" s="68">
        <f t="shared" si="2025"/>
        <v>0</v>
      </c>
      <c r="BO1130" s="67">
        <f t="shared" si="2026"/>
        <v>2419.9000000000019</v>
      </c>
      <c r="BP1130" s="66"/>
      <c r="BQ1130" s="68">
        <f t="shared" si="2103"/>
        <v>0</v>
      </c>
      <c r="BR1130" s="67">
        <f t="shared" si="2041"/>
        <v>117836.25</v>
      </c>
      <c r="BS1130" s="66"/>
      <c r="BT1130" s="66">
        <f t="shared" si="2094"/>
        <v>2000</v>
      </c>
      <c r="BU1130" s="67">
        <f t="shared" si="2042"/>
        <v>132091</v>
      </c>
      <c r="BV1130" s="66"/>
      <c r="BW1130" s="66">
        <f t="shared" si="2095"/>
        <v>2000</v>
      </c>
      <c r="BX1130" s="67">
        <f t="shared" si="2043"/>
        <v>175502</v>
      </c>
      <c r="BY1130" s="66"/>
      <c r="BZ1130" s="66">
        <f t="shared" si="2097"/>
        <v>2000</v>
      </c>
      <c r="CA1130" s="67">
        <f t="shared" si="2044"/>
        <v>125593</v>
      </c>
      <c r="CB1130" s="66"/>
      <c r="CC1130" s="66">
        <f t="shared" si="2098"/>
        <v>0</v>
      </c>
      <c r="CD1130" s="67">
        <f t="shared" si="2099"/>
        <v>25128.19</v>
      </c>
      <c r="CE1130" s="66"/>
      <c r="CF1130" s="66">
        <f t="shared" ref="CF1130:CF1193" si="2104">IF(OR(D1130="NPC6AUZDB-BL030C",D1130="NPC6AUZDB-BL030C",D1130="NPC6AUZDB-BL025C",D1130="NPC6AUZDB-BL010M",D1130="NPC6AUZDB-BL015M",D1130="NPC6AUZDB-BL002M",D1130="NPC6AUZDB-BL050C",D1130="NPC6AUZDB-BL002M",D1130="NPC6AUZDA-BL030M",D1130="NPC6AUZDB-BL150C",D1130="NPC6AUZDB-BL005M",D1130="NPC6AUZDB-BL003M",D1130="NPC6AUZDB-BL007M",D1130="NPC6AUZDB-BL001M"),E1130*(F1130+0.1),0)</f>
        <v>0</v>
      </c>
      <c r="CG1130" s="67">
        <f t="shared" si="2027"/>
        <v>3663.6999999999994</v>
      </c>
      <c r="CH1130" s="66"/>
      <c r="CI1130" s="66">
        <f t="shared" si="2085"/>
        <v>0</v>
      </c>
      <c r="CJ1130" s="67">
        <f t="shared" si="2045"/>
        <v>6757.8</v>
      </c>
      <c r="CK1130" s="66"/>
      <c r="CL1130" s="68">
        <f t="shared" si="1986"/>
        <v>0</v>
      </c>
      <c r="CM1130" s="79">
        <f t="shared" si="2028"/>
        <v>4847.4799999999996</v>
      </c>
      <c r="CN1130" s="66"/>
      <c r="CO1130" s="68">
        <f t="shared" si="2063"/>
        <v>0</v>
      </c>
      <c r="CP1130" s="79">
        <f t="shared" si="2029"/>
        <v>3955</v>
      </c>
      <c r="CQ1130" s="66"/>
      <c r="CR1130" s="68">
        <f t="shared" si="2064"/>
        <v>0</v>
      </c>
      <c r="CS1130" s="79">
        <f t="shared" si="1987"/>
        <v>5186</v>
      </c>
      <c r="CT1130" s="66"/>
      <c r="CU1130" s="68">
        <f t="shared" si="2065"/>
        <v>0</v>
      </c>
      <c r="CV1130" s="79">
        <f t="shared" si="2030"/>
        <v>6929</v>
      </c>
      <c r="CW1130" s="66"/>
      <c r="CX1130" s="66">
        <f t="shared" si="2066"/>
        <v>0</v>
      </c>
      <c r="CY1130" s="40">
        <f t="shared" ref="CY1130:CY1193" si="2105">+CY1129+CW1130-CX1130</f>
        <v>176.95999999999822</v>
      </c>
      <c r="CZ1130" s="65"/>
      <c r="DA1130" s="66">
        <f t="shared" si="2100"/>
        <v>0</v>
      </c>
      <c r="DB1130" s="67">
        <f t="shared" si="2046"/>
        <v>38746</v>
      </c>
      <c r="DC1130" s="66"/>
      <c r="DD1130" s="66">
        <f t="shared" si="2101"/>
        <v>0</v>
      </c>
      <c r="DE1130" s="67">
        <f t="shared" si="2047"/>
        <v>85517</v>
      </c>
      <c r="DF1130" s="66"/>
      <c r="DG1130" s="69">
        <f t="shared" si="2067"/>
        <v>0</v>
      </c>
      <c r="DH1130" s="67">
        <f t="shared" si="2102"/>
        <v>439575</v>
      </c>
      <c r="DI1130" s="66"/>
      <c r="DJ1130" s="66">
        <f t="shared" si="2068"/>
        <v>0</v>
      </c>
      <c r="DK1130" s="67">
        <f t="shared" si="2031"/>
        <v>3768</v>
      </c>
      <c r="DM1130" s="206">
        <f t="shared" si="2086"/>
        <v>0</v>
      </c>
      <c r="DN1130" s="25">
        <f t="shared" si="2021"/>
        <v>0</v>
      </c>
      <c r="DO1130" s="5"/>
      <c r="DP1130" s="43">
        <f t="shared" si="2087"/>
        <v>0</v>
      </c>
      <c r="DQ1130" s="27">
        <f t="shared" si="2032"/>
        <v>6819.5</v>
      </c>
      <c r="DR1130" s="5"/>
      <c r="DS1130" s="43">
        <f t="shared" si="2088"/>
        <v>0</v>
      </c>
      <c r="DT1130" s="27">
        <f t="shared" si="2033"/>
        <v>4846</v>
      </c>
      <c r="DU1130" s="5"/>
      <c r="DV1130" s="43">
        <f t="shared" si="2069"/>
        <v>0</v>
      </c>
      <c r="DW1130" s="27">
        <f t="shared" si="2034"/>
        <v>4835</v>
      </c>
      <c r="DX1130" s="5"/>
      <c r="DY1130" s="22">
        <f t="shared" si="2070"/>
        <v>0</v>
      </c>
      <c r="DZ1130" s="25">
        <f t="shared" si="2035"/>
        <v>523</v>
      </c>
      <c r="EA1130" s="22"/>
      <c r="EB1130" s="22">
        <f t="shared" si="2071"/>
        <v>0</v>
      </c>
      <c r="EC1130" s="28">
        <f t="shared" si="2036"/>
        <v>369</v>
      </c>
      <c r="ED1130" s="5"/>
      <c r="EE1130" s="43">
        <f t="shared" si="2072"/>
        <v>0</v>
      </c>
      <c r="EF1130" s="27">
        <f t="shared" si="2037"/>
        <v>4769</v>
      </c>
      <c r="EG1130" s="66"/>
      <c r="EH1130" s="66">
        <f t="shared" si="2073"/>
        <v>0</v>
      </c>
      <c r="EI1130" s="67">
        <f t="shared" si="2038"/>
        <v>22617</v>
      </c>
      <c r="EJ1130" s="66"/>
      <c r="EK1130" s="66">
        <f t="shared" si="2055"/>
        <v>0</v>
      </c>
      <c r="EL1130" s="67">
        <f t="shared" si="2039"/>
        <v>21247</v>
      </c>
      <c r="EM1130" s="110">
        <f t="shared" si="2056"/>
        <v>285344.10897176003</v>
      </c>
    </row>
    <row r="1131" spans="1:143" ht="11.25" customHeight="1" x14ac:dyDescent="0.25">
      <c r="A1131" s="162">
        <v>46186</v>
      </c>
      <c r="B1131" s="159">
        <v>46198</v>
      </c>
      <c r="C1131" s="183">
        <v>8005025947</v>
      </c>
      <c r="D1131" s="62" t="s">
        <v>189</v>
      </c>
      <c r="E1131" s="63">
        <v>120</v>
      </c>
      <c r="F1131" s="156">
        <v>2</v>
      </c>
      <c r="G1131" s="78">
        <v>191516042407</v>
      </c>
      <c r="H1131" s="66"/>
      <c r="I1131" s="41">
        <f t="shared" si="2057"/>
        <v>0</v>
      </c>
      <c r="J1131" s="48">
        <f t="shared" si="2089"/>
        <v>264993</v>
      </c>
      <c r="K1131" s="66"/>
      <c r="L1131" s="41">
        <f t="shared" si="2058"/>
        <v>0</v>
      </c>
      <c r="M1131" s="48">
        <f t="shared" si="2090"/>
        <v>122900</v>
      </c>
      <c r="N1131" s="66"/>
      <c r="O1131" s="41">
        <f t="shared" si="2059"/>
        <v>0</v>
      </c>
      <c r="P1131" s="48">
        <f t="shared" si="2091"/>
        <v>259036</v>
      </c>
      <c r="Q1131" s="66"/>
      <c r="R1131" s="66">
        <f t="shared" si="2049"/>
        <v>0</v>
      </c>
      <c r="S1131" s="67">
        <f t="shared" si="2092"/>
        <v>196512</v>
      </c>
      <c r="T1131" s="66"/>
      <c r="U1131" s="66">
        <f t="shared" si="2060"/>
        <v>0</v>
      </c>
      <c r="V1131" s="67">
        <f t="shared" si="2074"/>
        <v>133035.6</v>
      </c>
      <c r="X1131" s="69">
        <f t="shared" si="2016"/>
        <v>0</v>
      </c>
      <c r="Y1131" s="67">
        <f t="shared" si="2075"/>
        <v>6245</v>
      </c>
      <c r="Z1131" s="66"/>
      <c r="AA1131" s="68">
        <f t="shared" si="2051"/>
        <v>0</v>
      </c>
      <c r="AB1131" s="67">
        <f t="shared" si="2076"/>
        <v>17897</v>
      </c>
      <c r="AC1131" s="66"/>
      <c r="AD1131" s="66">
        <f t="shared" si="2052"/>
        <v>0</v>
      </c>
      <c r="AE1131" s="67">
        <f t="shared" si="2077"/>
        <v>3738</v>
      </c>
      <c r="AF1131" s="66"/>
      <c r="AG1131" s="78">
        <f t="shared" si="2053"/>
        <v>0</v>
      </c>
      <c r="AH1131" s="79">
        <f t="shared" si="2078"/>
        <v>4534.5</v>
      </c>
      <c r="AI1131" s="66"/>
      <c r="AJ1131" s="68">
        <f t="shared" si="1977"/>
        <v>0</v>
      </c>
      <c r="AK1131" s="67">
        <f t="shared" si="2079"/>
        <v>22013</v>
      </c>
      <c r="AL1131" s="66"/>
      <c r="AM1131" s="68">
        <f t="shared" si="2054"/>
        <v>0</v>
      </c>
      <c r="AN1131" s="67">
        <f t="shared" si="2080"/>
        <v>8763.02</v>
      </c>
      <c r="AO1131" s="66"/>
      <c r="AP1131" s="68">
        <f t="shared" si="2017"/>
        <v>0</v>
      </c>
      <c r="AQ1131" s="67">
        <f t="shared" si="2081"/>
        <v>80645</v>
      </c>
      <c r="AR1131" s="66"/>
      <c r="AS1131" s="68">
        <f t="shared" si="2083"/>
        <v>0</v>
      </c>
      <c r="AT1131" s="67">
        <f t="shared" si="2082"/>
        <v>2020</v>
      </c>
      <c r="AU1131" s="66"/>
      <c r="AV1131" s="66">
        <f t="shared" si="2022"/>
        <v>0</v>
      </c>
      <c r="AW1131" s="42">
        <f t="shared" si="1988"/>
        <v>5088.0000000000018</v>
      </c>
      <c r="AX1131" s="66"/>
      <c r="AY1131" s="66">
        <f t="shared" si="2061"/>
        <v>0</v>
      </c>
      <c r="AZ1131" s="67">
        <f t="shared" si="2014"/>
        <v>728.09999999999991</v>
      </c>
      <c r="BA1131" s="66"/>
      <c r="BB1131" s="68">
        <f t="shared" si="2093"/>
        <v>0</v>
      </c>
      <c r="BC1131" s="67">
        <f t="shared" si="2096"/>
        <v>133.81999999999985</v>
      </c>
      <c r="BD1131" s="66"/>
      <c r="BE1131" s="68">
        <f t="shared" si="2012"/>
        <v>254.4</v>
      </c>
      <c r="BF1131" s="67">
        <f t="shared" si="2013"/>
        <v>3180.6200000000017</v>
      </c>
      <c r="BG1131" s="66"/>
      <c r="BH1131" s="68">
        <f t="shared" si="2062"/>
        <v>0</v>
      </c>
      <c r="BI1131" s="67">
        <f t="shared" si="1979"/>
        <v>22663.499999999982</v>
      </c>
      <c r="BJ1131" s="66"/>
      <c r="BK1131" s="68">
        <f t="shared" si="2084"/>
        <v>0</v>
      </c>
      <c r="BL1131" s="67">
        <f t="shared" si="2024"/>
        <v>3462.6000000000004</v>
      </c>
      <c r="BM1131" s="66"/>
      <c r="BN1131" s="68">
        <f t="shared" si="2025"/>
        <v>0</v>
      </c>
      <c r="BO1131" s="67">
        <f t="shared" si="2026"/>
        <v>2419.9000000000019</v>
      </c>
      <c r="BP1131" s="66"/>
      <c r="BQ1131" s="68">
        <f t="shared" si="2103"/>
        <v>0</v>
      </c>
      <c r="BR1131" s="67">
        <f t="shared" si="2041"/>
        <v>117836.25</v>
      </c>
      <c r="BS1131" s="66"/>
      <c r="BT1131" s="66">
        <f t="shared" si="2094"/>
        <v>240</v>
      </c>
      <c r="BU1131" s="67">
        <f t="shared" si="2042"/>
        <v>131851</v>
      </c>
      <c r="BV1131" s="66"/>
      <c r="BW1131" s="66">
        <f t="shared" si="2095"/>
        <v>240</v>
      </c>
      <c r="BX1131" s="67">
        <f t="shared" si="2043"/>
        <v>175262</v>
      </c>
      <c r="BY1131" s="66"/>
      <c r="BZ1131" s="66">
        <f t="shared" si="2097"/>
        <v>240</v>
      </c>
      <c r="CA1131" s="67">
        <f t="shared" si="2044"/>
        <v>125353</v>
      </c>
      <c r="CB1131" s="66"/>
      <c r="CC1131" s="66">
        <f t="shared" si="2098"/>
        <v>0</v>
      </c>
      <c r="CD1131" s="67">
        <f t="shared" si="2099"/>
        <v>25128.19</v>
      </c>
      <c r="CE1131" s="66"/>
      <c r="CF1131" s="66">
        <f t="shared" si="2104"/>
        <v>0</v>
      </c>
      <c r="CG1131" s="67">
        <f t="shared" si="2027"/>
        <v>3663.6999999999994</v>
      </c>
      <c r="CH1131" s="66"/>
      <c r="CI1131" s="66">
        <f t="shared" si="2085"/>
        <v>0</v>
      </c>
      <c r="CJ1131" s="67">
        <f t="shared" si="2045"/>
        <v>6757.8</v>
      </c>
      <c r="CK1131" s="66"/>
      <c r="CL1131" s="68">
        <f t="shared" si="1986"/>
        <v>0</v>
      </c>
      <c r="CM1131" s="79">
        <f t="shared" si="2028"/>
        <v>4847.4799999999996</v>
      </c>
      <c r="CN1131" s="66"/>
      <c r="CO1131" s="68">
        <f t="shared" si="2063"/>
        <v>0</v>
      </c>
      <c r="CP1131" s="79">
        <f t="shared" si="2029"/>
        <v>3955</v>
      </c>
      <c r="CQ1131" s="66"/>
      <c r="CR1131" s="68">
        <f t="shared" si="2064"/>
        <v>0</v>
      </c>
      <c r="CS1131" s="79">
        <f t="shared" si="1987"/>
        <v>5186</v>
      </c>
      <c r="CT1131" s="66"/>
      <c r="CU1131" s="68">
        <f t="shared" si="2065"/>
        <v>0</v>
      </c>
      <c r="CV1131" s="79">
        <f t="shared" si="2030"/>
        <v>6929</v>
      </c>
      <c r="CW1131" s="66"/>
      <c r="CX1131" s="66">
        <f t="shared" si="2066"/>
        <v>0</v>
      </c>
      <c r="CY1131" s="40">
        <f t="shared" si="2105"/>
        <v>176.95999999999822</v>
      </c>
      <c r="CZ1131" s="65"/>
      <c r="DA1131" s="66">
        <f t="shared" si="2100"/>
        <v>0</v>
      </c>
      <c r="DB1131" s="67">
        <f t="shared" si="2046"/>
        <v>38746</v>
      </c>
      <c r="DC1131" s="66"/>
      <c r="DD1131" s="66">
        <f t="shared" si="2101"/>
        <v>0</v>
      </c>
      <c r="DE1131" s="67">
        <f t="shared" si="2047"/>
        <v>85517</v>
      </c>
      <c r="DF1131" s="66"/>
      <c r="DG1131" s="69">
        <f t="shared" si="2067"/>
        <v>0</v>
      </c>
      <c r="DH1131" s="67">
        <f t="shared" si="2102"/>
        <v>439575</v>
      </c>
      <c r="DI1131" s="66"/>
      <c r="DJ1131" s="66">
        <f t="shared" si="2068"/>
        <v>0</v>
      </c>
      <c r="DK1131" s="67">
        <f t="shared" si="2031"/>
        <v>3768</v>
      </c>
      <c r="DM1131" s="206">
        <f t="shared" si="2086"/>
        <v>0</v>
      </c>
      <c r="DN1131" s="25">
        <f t="shared" si="2021"/>
        <v>0</v>
      </c>
      <c r="DO1131" s="5"/>
      <c r="DP1131" s="43">
        <f t="shared" si="2087"/>
        <v>0</v>
      </c>
      <c r="DQ1131" s="27">
        <f t="shared" si="2032"/>
        <v>6819.5</v>
      </c>
      <c r="DR1131" s="5"/>
      <c r="DS1131" s="43">
        <f t="shared" si="2088"/>
        <v>0</v>
      </c>
      <c r="DT1131" s="27">
        <f t="shared" si="2033"/>
        <v>4846</v>
      </c>
      <c r="DU1131" s="5"/>
      <c r="DV1131" s="43">
        <f t="shared" si="2069"/>
        <v>0</v>
      </c>
      <c r="DW1131" s="27">
        <f t="shared" si="2034"/>
        <v>4835</v>
      </c>
      <c r="DX1131" s="5"/>
      <c r="DY1131" s="22">
        <f t="shared" si="2070"/>
        <v>0</v>
      </c>
      <c r="DZ1131" s="25">
        <f t="shared" si="2035"/>
        <v>523</v>
      </c>
      <c r="EA1131" s="22"/>
      <c r="EB1131" s="22">
        <f t="shared" si="2071"/>
        <v>0</v>
      </c>
      <c r="EC1131" s="28">
        <f t="shared" si="2036"/>
        <v>369</v>
      </c>
      <c r="ED1131" s="5"/>
      <c r="EE1131" s="43">
        <f t="shared" si="2072"/>
        <v>0</v>
      </c>
      <c r="EF1131" s="27">
        <f t="shared" si="2037"/>
        <v>4769</v>
      </c>
      <c r="EG1131" s="66"/>
      <c r="EH1131" s="66">
        <f t="shared" si="2073"/>
        <v>0</v>
      </c>
      <c r="EI1131" s="67">
        <f t="shared" si="2038"/>
        <v>22617</v>
      </c>
      <c r="EJ1131" s="66"/>
      <c r="EK1131" s="66">
        <f t="shared" si="2055"/>
        <v>0</v>
      </c>
      <c r="EL1131" s="67">
        <f t="shared" si="2039"/>
        <v>21247</v>
      </c>
      <c r="EM1131" s="110">
        <f t="shared" si="2056"/>
        <v>285288.50313176005</v>
      </c>
    </row>
    <row r="1132" spans="1:143" s="133" customFormat="1" ht="11.25" customHeight="1" x14ac:dyDescent="0.25">
      <c r="A1132" s="162">
        <v>46186</v>
      </c>
      <c r="B1132" s="159">
        <v>46198</v>
      </c>
      <c r="C1132" s="396">
        <v>8005025949</v>
      </c>
      <c r="D1132" s="397" t="s">
        <v>41</v>
      </c>
      <c r="E1132" s="398">
        <v>60</v>
      </c>
      <c r="F1132" s="399">
        <v>2</v>
      </c>
      <c r="G1132" s="66">
        <v>191516078857</v>
      </c>
      <c r="H1132" s="66"/>
      <c r="I1132" s="41">
        <f t="shared" si="2057"/>
        <v>0</v>
      </c>
      <c r="J1132" s="48">
        <f t="shared" si="2089"/>
        <v>264993</v>
      </c>
      <c r="K1132" s="66"/>
      <c r="L1132" s="41">
        <f t="shared" si="2058"/>
        <v>0</v>
      </c>
      <c r="M1132" s="48">
        <f t="shared" si="2090"/>
        <v>122900</v>
      </c>
      <c r="N1132" s="66"/>
      <c r="O1132" s="41">
        <f t="shared" si="2059"/>
        <v>0</v>
      </c>
      <c r="P1132" s="48">
        <f t="shared" si="2091"/>
        <v>259036</v>
      </c>
      <c r="Q1132" s="66"/>
      <c r="R1132" s="66">
        <f t="shared" si="2049"/>
        <v>0</v>
      </c>
      <c r="S1132" s="67">
        <f t="shared" si="2092"/>
        <v>196512</v>
      </c>
      <c r="T1132" s="66"/>
      <c r="U1132" s="66">
        <f t="shared" si="2060"/>
        <v>0</v>
      </c>
      <c r="V1132" s="67">
        <f t="shared" si="2074"/>
        <v>133035.6</v>
      </c>
      <c r="W1132" s="136"/>
      <c r="X1132" s="69">
        <f t="shared" si="2016"/>
        <v>0</v>
      </c>
      <c r="Y1132" s="67">
        <f t="shared" si="2075"/>
        <v>6245</v>
      </c>
      <c r="Z1132" s="66"/>
      <c r="AA1132" s="68">
        <f t="shared" si="2051"/>
        <v>0</v>
      </c>
      <c r="AB1132" s="67">
        <f t="shared" si="2076"/>
        <v>17897</v>
      </c>
      <c r="AC1132" s="66"/>
      <c r="AD1132" s="66">
        <f t="shared" si="2052"/>
        <v>0</v>
      </c>
      <c r="AE1132" s="67">
        <f t="shared" si="2077"/>
        <v>3738</v>
      </c>
      <c r="AF1132" s="66"/>
      <c r="AG1132" s="78">
        <f t="shared" si="2053"/>
        <v>0</v>
      </c>
      <c r="AH1132" s="79">
        <f t="shared" si="2078"/>
        <v>4534.5</v>
      </c>
      <c r="AI1132" s="66"/>
      <c r="AJ1132" s="68">
        <f t="shared" ref="AJ1132:AJ1195" si="2106">IF(OR(D1132="NPC6ASZDB-OR030C",D1132="NPP6ASZDB-OR003M",D1132="NPP6ASZDB-OR002M",D1132="NPP6ASZDB-OR005M",D1132="NPP6ASZDB-OR001M",D1132="NPC6ASZDB-OR025C",D1132="NPP6ASZDB-OR010M",D1132="NPC6ASZDB-OR008M",D1132="NPC06SZDB-OR005M",D1132="NPC06SZDB-OR150C",D1132="NPC06SZDB-OR050C",D1132="NPC6ASZDB-OR020M",D1132="NPC6ASZDB-OR750C",D1132="NPC6ASZDB-OR007M",D1132="NPC6ASZDB-OR350C",D1132="NPC6ASZDB-OR250C",D1132="NPC6ASZDB-OR020M",D1132="NPC6ASZDB-OR015M",D1132="NPC6ASZDB-OR005M",D1132="NPC6ASZDB-OR010M",D1132="NPC6ASZDB-OR050C",D1132="NPC6ASZDB-OR150C",D1132="NPC6ASZDB-OR004M",D1132="NPC6ASZDB-OR010M",D1132="NPC6ASZDB-OR005M",D1132="NPC06SZDB-OR010M",D1132="NPC6ASZDB-OR001M",D1132="NPC6ASZDB-OR002M",D1132="NPC6ASZDB-OR003M",D1132="NPC06SZDB-OR001M",D1132="NPC06SZDB-OR002M",D1132="NPC06SZDB-OR003M",D1132="NPC6ASZDB-OR012M",D1132="NPC6ASZDB-OR030M",),E1132*(F1132+0.1),0)</f>
        <v>0</v>
      </c>
      <c r="AK1132" s="67">
        <f t="shared" si="2079"/>
        <v>22013</v>
      </c>
      <c r="AL1132" s="66"/>
      <c r="AM1132" s="68">
        <f t="shared" si="2054"/>
        <v>0</v>
      </c>
      <c r="AN1132" s="67">
        <f t="shared" si="2080"/>
        <v>8763.02</v>
      </c>
      <c r="AO1132" s="66"/>
      <c r="AP1132" s="68">
        <f t="shared" si="2017"/>
        <v>0</v>
      </c>
      <c r="AQ1132" s="67">
        <f t="shared" si="2081"/>
        <v>80645</v>
      </c>
      <c r="AR1132" s="66"/>
      <c r="AS1132" s="68">
        <f t="shared" si="2083"/>
        <v>0</v>
      </c>
      <c r="AT1132" s="67">
        <f t="shared" si="2082"/>
        <v>2020</v>
      </c>
      <c r="AU1132" s="66"/>
      <c r="AV1132" s="66">
        <f t="shared" si="2022"/>
        <v>127.2</v>
      </c>
      <c r="AW1132" s="42">
        <f t="shared" si="1988"/>
        <v>4960.800000000002</v>
      </c>
      <c r="AX1132" s="66"/>
      <c r="AY1132" s="66">
        <f t="shared" si="2061"/>
        <v>0</v>
      </c>
      <c r="AZ1132" s="67">
        <f t="shared" si="2014"/>
        <v>728.09999999999991</v>
      </c>
      <c r="BA1132" s="66"/>
      <c r="BB1132" s="68">
        <f t="shared" si="2093"/>
        <v>0</v>
      </c>
      <c r="BC1132" s="67">
        <f t="shared" si="2096"/>
        <v>133.81999999999985</v>
      </c>
      <c r="BD1132" s="66"/>
      <c r="BE1132" s="68">
        <f t="shared" si="2012"/>
        <v>0</v>
      </c>
      <c r="BF1132" s="67">
        <f t="shared" si="2013"/>
        <v>3180.6200000000017</v>
      </c>
      <c r="BG1132" s="66"/>
      <c r="BH1132" s="68">
        <f t="shared" si="2062"/>
        <v>0</v>
      </c>
      <c r="BI1132" s="67">
        <f t="shared" ref="BI1132:BI1195" si="2107">+BI1131+BG1132-BH1132</f>
        <v>22663.499999999982</v>
      </c>
      <c r="BJ1132" s="66"/>
      <c r="BK1132" s="68">
        <f t="shared" si="2084"/>
        <v>0</v>
      </c>
      <c r="BL1132" s="67">
        <f t="shared" si="2024"/>
        <v>3462.6000000000004</v>
      </c>
      <c r="BM1132" s="66"/>
      <c r="BN1132" s="68">
        <f t="shared" si="2025"/>
        <v>0</v>
      </c>
      <c r="BO1132" s="67">
        <f t="shared" si="2026"/>
        <v>2419.9000000000019</v>
      </c>
      <c r="BP1132" s="66"/>
      <c r="BQ1132" s="68">
        <f t="shared" si="2103"/>
        <v>0</v>
      </c>
      <c r="BR1132" s="67">
        <f t="shared" si="2041"/>
        <v>117836.25</v>
      </c>
      <c r="BS1132" s="66"/>
      <c r="BT1132" s="66">
        <f t="shared" si="2094"/>
        <v>120</v>
      </c>
      <c r="BU1132" s="67">
        <f t="shared" si="2042"/>
        <v>131731</v>
      </c>
      <c r="BV1132" s="66"/>
      <c r="BW1132" s="66">
        <f t="shared" si="2095"/>
        <v>120</v>
      </c>
      <c r="BX1132" s="67">
        <f t="shared" si="2043"/>
        <v>175142</v>
      </c>
      <c r="BY1132" s="66"/>
      <c r="BZ1132" s="66">
        <f t="shared" si="2097"/>
        <v>120</v>
      </c>
      <c r="CA1132" s="67">
        <f t="shared" si="2044"/>
        <v>125233</v>
      </c>
      <c r="CB1132" s="66"/>
      <c r="CC1132" s="66">
        <f t="shared" si="2098"/>
        <v>0</v>
      </c>
      <c r="CD1132" s="67">
        <f t="shared" si="2099"/>
        <v>25128.19</v>
      </c>
      <c r="CE1132" s="66"/>
      <c r="CF1132" s="66">
        <f t="shared" si="2104"/>
        <v>0</v>
      </c>
      <c r="CG1132" s="67">
        <f t="shared" si="2027"/>
        <v>3663.6999999999994</v>
      </c>
      <c r="CH1132" s="66"/>
      <c r="CI1132" s="66">
        <f t="shared" si="2085"/>
        <v>0</v>
      </c>
      <c r="CJ1132" s="67">
        <f t="shared" si="2045"/>
        <v>6757.8</v>
      </c>
      <c r="CK1132" s="66"/>
      <c r="CL1132" s="68">
        <f t="shared" si="1986"/>
        <v>0</v>
      </c>
      <c r="CM1132" s="79">
        <f t="shared" si="2028"/>
        <v>4847.4799999999996</v>
      </c>
      <c r="CN1132" s="66"/>
      <c r="CO1132" s="68">
        <f t="shared" si="2063"/>
        <v>0</v>
      </c>
      <c r="CP1132" s="79">
        <f t="shared" si="2029"/>
        <v>3955</v>
      </c>
      <c r="CQ1132" s="66"/>
      <c r="CR1132" s="68">
        <f t="shared" si="2064"/>
        <v>0</v>
      </c>
      <c r="CS1132" s="79">
        <f t="shared" si="1987"/>
        <v>5186</v>
      </c>
      <c r="CT1132" s="66"/>
      <c r="CU1132" s="68">
        <f t="shared" si="2065"/>
        <v>0</v>
      </c>
      <c r="CV1132" s="79">
        <f t="shared" si="2030"/>
        <v>6929</v>
      </c>
      <c r="CW1132" s="66"/>
      <c r="CX1132" s="66">
        <f t="shared" si="2066"/>
        <v>0</v>
      </c>
      <c r="CY1132" s="40">
        <f t="shared" si="2105"/>
        <v>176.95999999999822</v>
      </c>
      <c r="CZ1132" s="65"/>
      <c r="DA1132" s="66">
        <f t="shared" si="2100"/>
        <v>0</v>
      </c>
      <c r="DB1132" s="67">
        <f t="shared" si="2046"/>
        <v>38746</v>
      </c>
      <c r="DC1132" s="66"/>
      <c r="DD1132" s="66">
        <f t="shared" si="2101"/>
        <v>0</v>
      </c>
      <c r="DE1132" s="67">
        <f t="shared" si="2047"/>
        <v>85517</v>
      </c>
      <c r="DF1132" s="66"/>
      <c r="DG1132" s="69">
        <f t="shared" si="2067"/>
        <v>0</v>
      </c>
      <c r="DH1132" s="67">
        <f t="shared" si="2102"/>
        <v>439575</v>
      </c>
      <c r="DI1132" s="66"/>
      <c r="DJ1132" s="66">
        <f t="shared" si="2068"/>
        <v>0</v>
      </c>
      <c r="DK1132" s="67">
        <f t="shared" si="2031"/>
        <v>3768</v>
      </c>
      <c r="DL1132" s="210"/>
      <c r="DM1132" s="206">
        <f t="shared" si="2086"/>
        <v>0</v>
      </c>
      <c r="DN1132" s="25">
        <f t="shared" si="2021"/>
        <v>0</v>
      </c>
      <c r="DO1132" s="5"/>
      <c r="DP1132" s="43">
        <f t="shared" si="2087"/>
        <v>0</v>
      </c>
      <c r="DQ1132" s="27">
        <f t="shared" si="2032"/>
        <v>6819.5</v>
      </c>
      <c r="DR1132" s="5"/>
      <c r="DS1132" s="43">
        <f t="shared" si="2088"/>
        <v>0</v>
      </c>
      <c r="DT1132" s="27">
        <f t="shared" si="2033"/>
        <v>4846</v>
      </c>
      <c r="DU1132" s="5"/>
      <c r="DV1132" s="43">
        <f t="shared" si="2069"/>
        <v>0</v>
      </c>
      <c r="DW1132" s="27">
        <f t="shared" si="2034"/>
        <v>4835</v>
      </c>
      <c r="DX1132" s="5"/>
      <c r="DY1132" s="22">
        <f t="shared" si="2070"/>
        <v>0</v>
      </c>
      <c r="DZ1132" s="25">
        <f t="shared" si="2035"/>
        <v>523</v>
      </c>
      <c r="EA1132" s="22"/>
      <c r="EB1132" s="22">
        <f t="shared" si="2071"/>
        <v>0</v>
      </c>
      <c r="EC1132" s="28">
        <f t="shared" si="2036"/>
        <v>369</v>
      </c>
      <c r="ED1132" s="5"/>
      <c r="EE1132" s="43">
        <f t="shared" si="2072"/>
        <v>0</v>
      </c>
      <c r="EF1132" s="27">
        <f t="shared" si="2037"/>
        <v>4769</v>
      </c>
      <c r="EG1132" s="66"/>
      <c r="EH1132" s="66">
        <f t="shared" si="2073"/>
        <v>0</v>
      </c>
      <c r="EI1132" s="67">
        <f t="shared" si="2038"/>
        <v>22617</v>
      </c>
      <c r="EJ1132" s="66"/>
      <c r="EK1132" s="66">
        <f t="shared" si="2055"/>
        <v>0</v>
      </c>
      <c r="EL1132" s="67">
        <f t="shared" si="2039"/>
        <v>21247</v>
      </c>
      <c r="EM1132" s="110">
        <f t="shared" si="2056"/>
        <v>285138.95713176008</v>
      </c>
    </row>
    <row r="1133" spans="1:143" ht="11.25" customHeight="1" x14ac:dyDescent="0.25">
      <c r="A1133" s="162">
        <v>46186</v>
      </c>
      <c r="B1133" s="159">
        <v>46191</v>
      </c>
      <c r="C1133" s="183">
        <v>8005025948</v>
      </c>
      <c r="D1133" s="62" t="s">
        <v>216</v>
      </c>
      <c r="E1133" s="63">
        <v>250</v>
      </c>
      <c r="F1133" s="156">
        <v>1</v>
      </c>
      <c r="G1133" s="78">
        <v>191516052338</v>
      </c>
      <c r="H1133" s="66"/>
      <c r="I1133" s="41">
        <f t="shared" si="2057"/>
        <v>0</v>
      </c>
      <c r="J1133" s="48">
        <f t="shared" si="2089"/>
        <v>264993</v>
      </c>
      <c r="K1133" s="66"/>
      <c r="L1133" s="41">
        <f t="shared" si="2058"/>
        <v>0</v>
      </c>
      <c r="M1133" s="48">
        <f t="shared" si="2090"/>
        <v>122900</v>
      </c>
      <c r="N1133" s="66"/>
      <c r="O1133" s="41">
        <f t="shared" si="2059"/>
        <v>0</v>
      </c>
      <c r="P1133" s="48">
        <f t="shared" si="2091"/>
        <v>259036</v>
      </c>
      <c r="Q1133" s="66"/>
      <c r="R1133" s="66">
        <f t="shared" si="2049"/>
        <v>0</v>
      </c>
      <c r="S1133" s="67">
        <f t="shared" si="2092"/>
        <v>196512</v>
      </c>
      <c r="T1133" s="66"/>
      <c r="U1133" s="66">
        <f t="shared" si="2060"/>
        <v>0</v>
      </c>
      <c r="V1133" s="67">
        <f t="shared" si="2074"/>
        <v>133035.6</v>
      </c>
      <c r="X1133" s="69">
        <f t="shared" si="2016"/>
        <v>0</v>
      </c>
      <c r="Y1133" s="67">
        <f t="shared" si="2075"/>
        <v>6245</v>
      </c>
      <c r="Z1133" s="66"/>
      <c r="AA1133" s="68">
        <f t="shared" si="2051"/>
        <v>0</v>
      </c>
      <c r="AB1133" s="67">
        <f t="shared" si="2076"/>
        <v>17897</v>
      </c>
      <c r="AC1133" s="66"/>
      <c r="AD1133" s="66">
        <f t="shared" si="2052"/>
        <v>0</v>
      </c>
      <c r="AE1133" s="67">
        <f t="shared" si="2077"/>
        <v>3738</v>
      </c>
      <c r="AF1133" s="66"/>
      <c r="AG1133" s="78">
        <f t="shared" si="2053"/>
        <v>0</v>
      </c>
      <c r="AH1133" s="79">
        <f t="shared" si="2078"/>
        <v>4534.5</v>
      </c>
      <c r="AI1133" s="66"/>
      <c r="AJ1133" s="68">
        <f t="shared" si="2106"/>
        <v>0</v>
      </c>
      <c r="AK1133" s="67">
        <f t="shared" si="2079"/>
        <v>22013</v>
      </c>
      <c r="AL1133" s="66"/>
      <c r="AM1133" s="68">
        <f t="shared" si="2054"/>
        <v>0</v>
      </c>
      <c r="AN1133" s="67">
        <f t="shared" si="2080"/>
        <v>8763.02</v>
      </c>
      <c r="AO1133" s="66"/>
      <c r="AP1133" s="68">
        <f t="shared" si="2017"/>
        <v>0</v>
      </c>
      <c r="AQ1133" s="67">
        <f t="shared" si="2081"/>
        <v>80645</v>
      </c>
      <c r="AR1133" s="66"/>
      <c r="AS1133" s="68">
        <f t="shared" si="2083"/>
        <v>0</v>
      </c>
      <c r="AT1133" s="67">
        <f t="shared" si="2082"/>
        <v>2020</v>
      </c>
      <c r="AU1133" s="66"/>
      <c r="AV1133" s="66">
        <f t="shared" si="2022"/>
        <v>0</v>
      </c>
      <c r="AW1133" s="42">
        <f t="shared" si="1988"/>
        <v>4960.800000000002</v>
      </c>
      <c r="AX1133" s="66"/>
      <c r="AY1133" s="66">
        <f t="shared" si="2061"/>
        <v>0</v>
      </c>
      <c r="AZ1133" s="67">
        <f t="shared" si="2014"/>
        <v>728.09999999999991</v>
      </c>
      <c r="BA1133" s="66"/>
      <c r="BB1133" s="68">
        <f t="shared" si="2093"/>
        <v>0</v>
      </c>
      <c r="BC1133" s="67">
        <f t="shared" si="2096"/>
        <v>133.81999999999985</v>
      </c>
      <c r="BD1133" s="66"/>
      <c r="BE1133" s="68">
        <f t="shared" si="2012"/>
        <v>280</v>
      </c>
      <c r="BF1133" s="67">
        <f t="shared" si="2013"/>
        <v>2900.6200000000017</v>
      </c>
      <c r="BG1133" s="66"/>
      <c r="BH1133" s="68">
        <f t="shared" si="2062"/>
        <v>0</v>
      </c>
      <c r="BI1133" s="67">
        <f t="shared" si="2107"/>
        <v>22663.499999999982</v>
      </c>
      <c r="BJ1133" s="66"/>
      <c r="BK1133" s="68">
        <f t="shared" si="2084"/>
        <v>0</v>
      </c>
      <c r="BL1133" s="67">
        <f t="shared" si="2024"/>
        <v>3462.6000000000004</v>
      </c>
      <c r="BM1133" s="66"/>
      <c r="BN1133" s="68">
        <f t="shared" si="2025"/>
        <v>0</v>
      </c>
      <c r="BO1133" s="67">
        <f t="shared" si="2026"/>
        <v>2419.9000000000019</v>
      </c>
      <c r="BP1133" s="66"/>
      <c r="BQ1133" s="68">
        <f t="shared" si="2103"/>
        <v>0</v>
      </c>
      <c r="BR1133" s="67">
        <f t="shared" si="2041"/>
        <v>117836.25</v>
      </c>
      <c r="BS1133" s="66"/>
      <c r="BT1133" s="66">
        <f t="shared" si="2094"/>
        <v>500</v>
      </c>
      <c r="BU1133" s="67">
        <f t="shared" si="2042"/>
        <v>131231</v>
      </c>
      <c r="BV1133" s="66"/>
      <c r="BW1133" s="66">
        <f t="shared" si="2095"/>
        <v>500</v>
      </c>
      <c r="BX1133" s="67">
        <f t="shared" si="2043"/>
        <v>174642</v>
      </c>
      <c r="BY1133" s="66"/>
      <c r="BZ1133" s="66">
        <f t="shared" si="2097"/>
        <v>500</v>
      </c>
      <c r="CA1133" s="67">
        <f t="shared" si="2044"/>
        <v>124733</v>
      </c>
      <c r="CB1133" s="66"/>
      <c r="CC1133" s="66">
        <f t="shared" si="2098"/>
        <v>0</v>
      </c>
      <c r="CD1133" s="67">
        <f t="shared" si="2099"/>
        <v>25128.19</v>
      </c>
      <c r="CE1133" s="66"/>
      <c r="CF1133" s="66">
        <f t="shared" si="2104"/>
        <v>0</v>
      </c>
      <c r="CG1133" s="67">
        <f t="shared" si="2027"/>
        <v>3663.6999999999994</v>
      </c>
      <c r="CH1133" s="66"/>
      <c r="CI1133" s="66">
        <f t="shared" si="2085"/>
        <v>0</v>
      </c>
      <c r="CJ1133" s="67">
        <f t="shared" si="2045"/>
        <v>6757.8</v>
      </c>
      <c r="CK1133" s="66"/>
      <c r="CL1133" s="68">
        <f t="shared" si="1986"/>
        <v>0</v>
      </c>
      <c r="CM1133" s="79">
        <f t="shared" si="2028"/>
        <v>4847.4799999999996</v>
      </c>
      <c r="CN1133" s="66"/>
      <c r="CO1133" s="68">
        <f t="shared" si="2063"/>
        <v>0</v>
      </c>
      <c r="CP1133" s="79">
        <f t="shared" si="2029"/>
        <v>3955</v>
      </c>
      <c r="CQ1133" s="66"/>
      <c r="CR1133" s="68">
        <f t="shared" si="2064"/>
        <v>0</v>
      </c>
      <c r="CS1133" s="79">
        <f t="shared" si="1987"/>
        <v>5186</v>
      </c>
      <c r="CT1133" s="66"/>
      <c r="CU1133" s="68">
        <f t="shared" si="2065"/>
        <v>0</v>
      </c>
      <c r="CV1133" s="79">
        <f t="shared" si="2030"/>
        <v>6929</v>
      </c>
      <c r="CW1133" s="66"/>
      <c r="CX1133" s="66">
        <f t="shared" si="2066"/>
        <v>0</v>
      </c>
      <c r="CY1133" s="40">
        <f t="shared" si="2105"/>
        <v>176.95999999999822</v>
      </c>
      <c r="CZ1133" s="65"/>
      <c r="DA1133" s="66">
        <f t="shared" si="2100"/>
        <v>0</v>
      </c>
      <c r="DB1133" s="67">
        <f t="shared" si="2046"/>
        <v>38746</v>
      </c>
      <c r="DC1133" s="66"/>
      <c r="DD1133" s="66">
        <f t="shared" si="2101"/>
        <v>0</v>
      </c>
      <c r="DE1133" s="67">
        <f t="shared" si="2047"/>
        <v>85517</v>
      </c>
      <c r="DF1133" s="66"/>
      <c r="DG1133" s="69">
        <f t="shared" si="2067"/>
        <v>0</v>
      </c>
      <c r="DH1133" s="67">
        <f t="shared" si="2102"/>
        <v>439575</v>
      </c>
      <c r="DI1133" s="66"/>
      <c r="DJ1133" s="66">
        <f t="shared" si="2068"/>
        <v>0</v>
      </c>
      <c r="DK1133" s="67">
        <f t="shared" si="2031"/>
        <v>3768</v>
      </c>
      <c r="DM1133" s="206">
        <f t="shared" si="2086"/>
        <v>0</v>
      </c>
      <c r="DN1133" s="25">
        <f t="shared" si="2021"/>
        <v>0</v>
      </c>
      <c r="DO1133" s="5"/>
      <c r="DP1133" s="43">
        <f t="shared" si="2087"/>
        <v>0</v>
      </c>
      <c r="DQ1133" s="27">
        <f t="shared" si="2032"/>
        <v>6819.5</v>
      </c>
      <c r="DR1133" s="5"/>
      <c r="DS1133" s="43">
        <f t="shared" si="2088"/>
        <v>0</v>
      </c>
      <c r="DT1133" s="27">
        <f t="shared" si="2033"/>
        <v>4846</v>
      </c>
      <c r="DU1133" s="5"/>
      <c r="DV1133" s="43">
        <f t="shared" si="2069"/>
        <v>0</v>
      </c>
      <c r="DW1133" s="27">
        <f t="shared" si="2034"/>
        <v>4835</v>
      </c>
      <c r="DX1133" s="5"/>
      <c r="DY1133" s="22">
        <f t="shared" si="2070"/>
        <v>0</v>
      </c>
      <c r="DZ1133" s="25">
        <f t="shared" si="2035"/>
        <v>523</v>
      </c>
      <c r="EA1133" s="22"/>
      <c r="EB1133" s="22">
        <f t="shared" si="2071"/>
        <v>0</v>
      </c>
      <c r="EC1133" s="28">
        <f t="shared" si="2036"/>
        <v>369</v>
      </c>
      <c r="ED1133" s="5"/>
      <c r="EE1133" s="43">
        <f t="shared" si="2072"/>
        <v>0</v>
      </c>
      <c r="EF1133" s="27">
        <f t="shared" si="2037"/>
        <v>4769</v>
      </c>
      <c r="EG1133" s="66"/>
      <c r="EH1133" s="66">
        <f t="shared" si="2073"/>
        <v>0</v>
      </c>
      <c r="EI1133" s="67">
        <f t="shared" si="2038"/>
        <v>22617</v>
      </c>
      <c r="EJ1133" s="66"/>
      <c r="EK1133" s="66">
        <f t="shared" si="2055"/>
        <v>0</v>
      </c>
      <c r="EL1133" s="67">
        <f t="shared" si="2039"/>
        <v>21247</v>
      </c>
      <c r="EM1133" s="110">
        <f t="shared" si="2056"/>
        <v>284997.24742176005</v>
      </c>
    </row>
    <row r="1134" spans="1:143" ht="11.25" customHeight="1" x14ac:dyDescent="0.25">
      <c r="A1134" s="162">
        <v>46186</v>
      </c>
      <c r="B1134" s="11">
        <v>46191</v>
      </c>
      <c r="C1134" s="396">
        <v>8005024251</v>
      </c>
      <c r="D1134" s="397" t="s">
        <v>181</v>
      </c>
      <c r="E1134" s="508">
        <v>610</v>
      </c>
      <c r="F1134" s="399">
        <v>0.2</v>
      </c>
      <c r="G1134" s="66">
        <v>191516379022</v>
      </c>
      <c r="H1134" s="66"/>
      <c r="I1134" s="41">
        <f t="shared" si="2057"/>
        <v>0</v>
      </c>
      <c r="J1134" s="48">
        <f t="shared" si="2089"/>
        <v>264993</v>
      </c>
      <c r="K1134" s="66"/>
      <c r="L1134" s="41">
        <f t="shared" si="2058"/>
        <v>0</v>
      </c>
      <c r="M1134" s="48">
        <f t="shared" si="2090"/>
        <v>122900</v>
      </c>
      <c r="N1134" s="66"/>
      <c r="O1134" s="41">
        <f t="shared" si="2059"/>
        <v>0</v>
      </c>
      <c r="P1134" s="48">
        <f t="shared" si="2091"/>
        <v>259036</v>
      </c>
      <c r="Q1134" s="66"/>
      <c r="R1134" s="66">
        <f t="shared" si="2049"/>
        <v>0</v>
      </c>
      <c r="S1134" s="67">
        <f t="shared" si="2092"/>
        <v>196512</v>
      </c>
      <c r="T1134" s="66"/>
      <c r="U1134" s="66">
        <f t="shared" si="2060"/>
        <v>0</v>
      </c>
      <c r="V1134" s="67">
        <f t="shared" si="2074"/>
        <v>133035.6</v>
      </c>
      <c r="X1134" s="69">
        <f t="shared" si="2016"/>
        <v>0</v>
      </c>
      <c r="Y1134" s="67">
        <f t="shared" si="2075"/>
        <v>6245</v>
      </c>
      <c r="Z1134" s="66"/>
      <c r="AA1134" s="68">
        <f t="shared" si="2051"/>
        <v>0</v>
      </c>
      <c r="AB1134" s="67">
        <f t="shared" si="2076"/>
        <v>17897</v>
      </c>
      <c r="AC1134" s="66"/>
      <c r="AD1134" s="66">
        <f t="shared" si="2052"/>
        <v>0</v>
      </c>
      <c r="AE1134" s="67">
        <f t="shared" si="2077"/>
        <v>3738</v>
      </c>
      <c r="AF1134" s="66"/>
      <c r="AG1134" s="78">
        <f t="shared" si="2053"/>
        <v>0</v>
      </c>
      <c r="AH1134" s="79">
        <f t="shared" si="2078"/>
        <v>4534.5</v>
      </c>
      <c r="AI1134" s="66"/>
      <c r="AJ1134" s="68">
        <f t="shared" si="2106"/>
        <v>0</v>
      </c>
      <c r="AK1134" s="67">
        <f t="shared" si="2079"/>
        <v>22013</v>
      </c>
      <c r="AL1134" s="66"/>
      <c r="AM1134" s="68">
        <f t="shared" si="2054"/>
        <v>0</v>
      </c>
      <c r="AN1134" s="67">
        <f t="shared" si="2080"/>
        <v>8763.02</v>
      </c>
      <c r="AO1134" s="66"/>
      <c r="AP1134" s="68">
        <f t="shared" si="2017"/>
        <v>0</v>
      </c>
      <c r="AQ1134" s="67">
        <f t="shared" si="2081"/>
        <v>80645</v>
      </c>
      <c r="AR1134" s="66"/>
      <c r="AS1134" s="68">
        <f t="shared" si="2083"/>
        <v>0</v>
      </c>
      <c r="AT1134" s="67">
        <f t="shared" si="2082"/>
        <v>2020</v>
      </c>
      <c r="AU1134" s="66"/>
      <c r="AV1134" s="66">
        <f t="shared" si="2022"/>
        <v>0</v>
      </c>
      <c r="AW1134" s="42">
        <f t="shared" si="1988"/>
        <v>4960.800000000002</v>
      </c>
      <c r="AX1134" s="66"/>
      <c r="AY1134" s="66">
        <f t="shared" si="2061"/>
        <v>0</v>
      </c>
      <c r="AZ1134" s="67">
        <f t="shared" si="2014"/>
        <v>728.09999999999991</v>
      </c>
      <c r="BA1134" s="66"/>
      <c r="BB1134" s="68">
        <f t="shared" si="2093"/>
        <v>0</v>
      </c>
      <c r="BC1134" s="67">
        <f t="shared" si="2096"/>
        <v>133.81999999999985</v>
      </c>
      <c r="BD1134" s="66"/>
      <c r="BE1134" s="68">
        <f t="shared" si="2012"/>
        <v>0</v>
      </c>
      <c r="BF1134" s="67">
        <f t="shared" si="2013"/>
        <v>2900.6200000000017</v>
      </c>
      <c r="BG1134" s="66"/>
      <c r="BH1134" s="68">
        <f t="shared" si="2062"/>
        <v>0</v>
      </c>
      <c r="BI1134" s="67">
        <f t="shared" si="2107"/>
        <v>22663.499999999982</v>
      </c>
      <c r="BJ1134" s="66"/>
      <c r="BK1134" s="68">
        <f t="shared" si="2084"/>
        <v>0</v>
      </c>
      <c r="BL1134" s="67">
        <f t="shared" si="2024"/>
        <v>3462.6000000000004</v>
      </c>
      <c r="BM1134" s="66"/>
      <c r="BN1134" s="68">
        <f t="shared" si="2025"/>
        <v>0</v>
      </c>
      <c r="BO1134" s="67">
        <f t="shared" si="2026"/>
        <v>2419.9000000000019</v>
      </c>
      <c r="BP1134" s="66"/>
      <c r="BQ1134" s="68">
        <f t="shared" si="2103"/>
        <v>0</v>
      </c>
      <c r="BR1134" s="67">
        <f t="shared" si="2041"/>
        <v>117836.25</v>
      </c>
      <c r="BS1134" s="66"/>
      <c r="BT1134" s="66">
        <f t="shared" si="2094"/>
        <v>0</v>
      </c>
      <c r="BU1134" s="67">
        <f t="shared" si="2042"/>
        <v>131231</v>
      </c>
      <c r="BV1134" s="66"/>
      <c r="BW1134" s="66">
        <f t="shared" si="2095"/>
        <v>0</v>
      </c>
      <c r="BX1134" s="67">
        <f t="shared" si="2043"/>
        <v>174642</v>
      </c>
      <c r="BY1134" s="66"/>
      <c r="BZ1134" s="66">
        <f t="shared" si="2097"/>
        <v>0</v>
      </c>
      <c r="CA1134" s="67">
        <f t="shared" si="2044"/>
        <v>124733</v>
      </c>
      <c r="CB1134" s="66"/>
      <c r="CC1134" s="66">
        <v>201.3</v>
      </c>
      <c r="CD1134" s="67">
        <f t="shared" si="2099"/>
        <v>24926.89</v>
      </c>
      <c r="CE1134" s="66"/>
      <c r="CF1134" s="66">
        <f t="shared" si="2104"/>
        <v>0</v>
      </c>
      <c r="CG1134" s="67">
        <f t="shared" si="2027"/>
        <v>3663.6999999999994</v>
      </c>
      <c r="CH1134" s="66"/>
      <c r="CI1134" s="66">
        <f t="shared" si="2085"/>
        <v>0</v>
      </c>
      <c r="CJ1134" s="67">
        <f t="shared" si="2045"/>
        <v>6757.8</v>
      </c>
      <c r="CK1134" s="66"/>
      <c r="CL1134" s="68">
        <f t="shared" si="1986"/>
        <v>0</v>
      </c>
      <c r="CM1134" s="79">
        <f t="shared" si="2028"/>
        <v>4847.4799999999996</v>
      </c>
      <c r="CN1134" s="66"/>
      <c r="CO1134" s="68">
        <f t="shared" si="2063"/>
        <v>0</v>
      </c>
      <c r="CP1134" s="79">
        <f t="shared" si="2029"/>
        <v>3955</v>
      </c>
      <c r="CQ1134" s="66"/>
      <c r="CR1134" s="68">
        <f t="shared" si="2064"/>
        <v>0</v>
      </c>
      <c r="CS1134" s="79">
        <f t="shared" si="1987"/>
        <v>5186</v>
      </c>
      <c r="CT1134" s="66"/>
      <c r="CU1134" s="68">
        <f t="shared" si="2065"/>
        <v>0</v>
      </c>
      <c r="CV1134" s="79">
        <f t="shared" si="2030"/>
        <v>6929</v>
      </c>
      <c r="CW1134" s="66"/>
      <c r="CX1134" s="66">
        <f t="shared" si="2066"/>
        <v>0</v>
      </c>
      <c r="CY1134" s="40">
        <f t="shared" si="2105"/>
        <v>176.95999999999822</v>
      </c>
      <c r="CZ1134" s="65"/>
      <c r="DA1134" s="66">
        <f t="shared" si="2100"/>
        <v>1220</v>
      </c>
      <c r="DB1134" s="67">
        <f t="shared" si="2046"/>
        <v>37526</v>
      </c>
      <c r="DC1134" s="66"/>
      <c r="DD1134" s="66">
        <f t="shared" si="2101"/>
        <v>1220</v>
      </c>
      <c r="DE1134" s="67">
        <f t="shared" si="2047"/>
        <v>84297</v>
      </c>
      <c r="DF1134" s="66"/>
      <c r="DG1134" s="69">
        <f t="shared" si="2067"/>
        <v>0</v>
      </c>
      <c r="DH1134" s="67">
        <f t="shared" si="2102"/>
        <v>439575</v>
      </c>
      <c r="DI1134" s="66"/>
      <c r="DJ1134" s="66">
        <f t="shared" si="2068"/>
        <v>0</v>
      </c>
      <c r="DK1134" s="67">
        <f t="shared" si="2031"/>
        <v>3768</v>
      </c>
      <c r="DM1134" s="206">
        <f t="shared" si="2086"/>
        <v>0</v>
      </c>
      <c r="DN1134" s="25">
        <f t="shared" si="2021"/>
        <v>0</v>
      </c>
      <c r="DO1134" s="5"/>
      <c r="DP1134" s="43">
        <f t="shared" si="2087"/>
        <v>0</v>
      </c>
      <c r="DQ1134" s="27">
        <f t="shared" si="2032"/>
        <v>6819.5</v>
      </c>
      <c r="DR1134" s="5"/>
      <c r="DS1134" s="43">
        <f t="shared" si="2088"/>
        <v>0</v>
      </c>
      <c r="DT1134" s="27">
        <f t="shared" si="2033"/>
        <v>4846</v>
      </c>
      <c r="DU1134" s="5"/>
      <c r="DV1134" s="43">
        <f t="shared" si="2069"/>
        <v>0</v>
      </c>
      <c r="DW1134" s="27">
        <f t="shared" si="2034"/>
        <v>4835</v>
      </c>
      <c r="DX1134" s="5"/>
      <c r="DY1134" s="22">
        <f t="shared" si="2070"/>
        <v>0</v>
      </c>
      <c r="DZ1134" s="25">
        <f t="shared" si="2035"/>
        <v>523</v>
      </c>
      <c r="EA1134" s="22"/>
      <c r="EB1134" s="22">
        <f t="shared" si="2071"/>
        <v>0</v>
      </c>
      <c r="EC1134" s="28">
        <f t="shared" si="2036"/>
        <v>369</v>
      </c>
      <c r="ED1134" s="5"/>
      <c r="EE1134" s="43">
        <f t="shared" si="2072"/>
        <v>0</v>
      </c>
      <c r="EF1134" s="27">
        <f t="shared" si="2037"/>
        <v>4769</v>
      </c>
      <c r="EG1134" s="66"/>
      <c r="EH1134" s="66">
        <f t="shared" si="2073"/>
        <v>0</v>
      </c>
      <c r="EI1134" s="67">
        <f t="shared" si="2038"/>
        <v>22617</v>
      </c>
      <c r="EJ1134" s="66"/>
      <c r="EK1134" s="66">
        <f t="shared" si="2055"/>
        <v>0</v>
      </c>
      <c r="EL1134" s="67">
        <f t="shared" si="2039"/>
        <v>21247</v>
      </c>
      <c r="EM1134" s="110">
        <f t="shared" si="2056"/>
        <v>284867.94872675999</v>
      </c>
    </row>
    <row r="1135" spans="1:143" ht="11.25" customHeight="1" x14ac:dyDescent="0.25">
      <c r="A1135" s="11">
        <v>46186</v>
      </c>
      <c r="B1135" s="11">
        <v>46191</v>
      </c>
      <c r="C1135" s="183">
        <v>8005025175</v>
      </c>
      <c r="D1135" s="62" t="s">
        <v>276</v>
      </c>
      <c r="E1135" s="456">
        <v>219</v>
      </c>
      <c r="F1135" s="156">
        <v>1</v>
      </c>
      <c r="G1135" s="78">
        <v>191516149748</v>
      </c>
      <c r="H1135" s="66"/>
      <c r="I1135" s="41">
        <f t="shared" si="2057"/>
        <v>0</v>
      </c>
      <c r="J1135" s="48">
        <f t="shared" si="2089"/>
        <v>264993</v>
      </c>
      <c r="K1135" s="66"/>
      <c r="L1135" s="41">
        <f t="shared" si="2058"/>
        <v>0</v>
      </c>
      <c r="M1135" s="48">
        <f t="shared" si="2090"/>
        <v>122900</v>
      </c>
      <c r="N1135" s="66"/>
      <c r="O1135" s="41">
        <f t="shared" si="2059"/>
        <v>0</v>
      </c>
      <c r="P1135" s="48">
        <f t="shared" si="2091"/>
        <v>259036</v>
      </c>
      <c r="Q1135" s="66"/>
      <c r="R1135" s="66">
        <f t="shared" si="2049"/>
        <v>0</v>
      </c>
      <c r="S1135" s="67">
        <f t="shared" si="2092"/>
        <v>196512</v>
      </c>
      <c r="T1135" s="66"/>
      <c r="U1135" s="66">
        <f t="shared" si="2060"/>
        <v>0</v>
      </c>
      <c r="V1135" s="67">
        <f t="shared" si="2074"/>
        <v>133035.6</v>
      </c>
      <c r="X1135" s="69">
        <f t="shared" si="2016"/>
        <v>0</v>
      </c>
      <c r="Y1135" s="67">
        <f t="shared" si="2075"/>
        <v>6245</v>
      </c>
      <c r="Z1135" s="66"/>
      <c r="AA1135" s="68">
        <f t="shared" si="2051"/>
        <v>0</v>
      </c>
      <c r="AB1135" s="67">
        <f t="shared" si="2076"/>
        <v>17897</v>
      </c>
      <c r="AC1135" s="66"/>
      <c r="AD1135" s="66">
        <f t="shared" si="2052"/>
        <v>0</v>
      </c>
      <c r="AE1135" s="67">
        <f t="shared" si="2077"/>
        <v>3738</v>
      </c>
      <c r="AF1135" s="66"/>
      <c r="AG1135" s="78">
        <f t="shared" si="2053"/>
        <v>0</v>
      </c>
      <c r="AH1135" s="79">
        <f t="shared" si="2078"/>
        <v>4534.5</v>
      </c>
      <c r="AI1135" s="66"/>
      <c r="AJ1135" s="68">
        <f t="shared" si="2106"/>
        <v>0</v>
      </c>
      <c r="AK1135" s="67">
        <f t="shared" si="2079"/>
        <v>22013</v>
      </c>
      <c r="AL1135" s="66"/>
      <c r="AM1135" s="68">
        <f t="shared" si="2054"/>
        <v>0</v>
      </c>
      <c r="AN1135" s="67">
        <f t="shared" si="2080"/>
        <v>8763.02</v>
      </c>
      <c r="AO1135" s="66"/>
      <c r="AP1135" s="68">
        <f t="shared" si="2017"/>
        <v>0</v>
      </c>
      <c r="AQ1135" s="67">
        <f t="shared" si="2081"/>
        <v>80645</v>
      </c>
      <c r="AR1135" s="66"/>
      <c r="AS1135" s="68">
        <f t="shared" si="2083"/>
        <v>0</v>
      </c>
      <c r="AT1135" s="67">
        <f t="shared" si="2082"/>
        <v>2020</v>
      </c>
      <c r="AU1135" s="66"/>
      <c r="AV1135" s="66">
        <f t="shared" si="2022"/>
        <v>0</v>
      </c>
      <c r="AW1135" s="42">
        <f t="shared" si="1988"/>
        <v>4960.800000000002</v>
      </c>
      <c r="AX1135" s="66"/>
      <c r="AY1135" s="66">
        <f t="shared" si="2061"/>
        <v>0</v>
      </c>
      <c r="AZ1135" s="67">
        <f t="shared" si="2014"/>
        <v>728.09999999999991</v>
      </c>
      <c r="BA1135" s="66"/>
      <c r="BB1135" s="68">
        <f t="shared" si="2093"/>
        <v>0</v>
      </c>
      <c r="BC1135" s="67">
        <f t="shared" si="2096"/>
        <v>133.81999999999985</v>
      </c>
      <c r="BD1135" s="66"/>
      <c r="BE1135" s="68">
        <f t="shared" si="2012"/>
        <v>0</v>
      </c>
      <c r="BF1135" s="67">
        <f t="shared" si="2013"/>
        <v>2900.6200000000017</v>
      </c>
      <c r="BG1135" s="66"/>
      <c r="BH1135" s="68">
        <f t="shared" si="2062"/>
        <v>0</v>
      </c>
      <c r="BI1135" s="67">
        <f t="shared" si="2107"/>
        <v>22663.499999999982</v>
      </c>
      <c r="BJ1135" s="66"/>
      <c r="BK1135" s="68">
        <f t="shared" si="2084"/>
        <v>0</v>
      </c>
      <c r="BL1135" s="67">
        <f t="shared" si="2024"/>
        <v>3462.6000000000004</v>
      </c>
      <c r="BM1135" s="66"/>
      <c r="BN1135" s="68">
        <f t="shared" si="2025"/>
        <v>0</v>
      </c>
      <c r="BO1135" s="67">
        <f t="shared" si="2026"/>
        <v>2419.9000000000019</v>
      </c>
      <c r="BP1135" s="66"/>
      <c r="BQ1135" s="68">
        <f t="shared" si="2103"/>
        <v>0</v>
      </c>
      <c r="BR1135" s="67">
        <f t="shared" si="2041"/>
        <v>117836.25</v>
      </c>
      <c r="BS1135" s="66"/>
      <c r="BT1135" s="66">
        <f t="shared" si="2094"/>
        <v>0</v>
      </c>
      <c r="BU1135" s="67">
        <f t="shared" si="2042"/>
        <v>131231</v>
      </c>
      <c r="BV1135" s="66"/>
      <c r="BW1135" s="66">
        <f t="shared" si="2095"/>
        <v>0</v>
      </c>
      <c r="BX1135" s="67">
        <f t="shared" si="2043"/>
        <v>174642</v>
      </c>
      <c r="BY1135" s="66"/>
      <c r="BZ1135" s="66">
        <f t="shared" si="2097"/>
        <v>0</v>
      </c>
      <c r="CA1135" s="67">
        <f t="shared" si="2044"/>
        <v>124733</v>
      </c>
      <c r="CB1135" s="66"/>
      <c r="CC1135" s="66">
        <f t="shared" ref="CC1135:CC1166" si="2108">IF(OR(D1135="NPP6AUZDB-WT005M",D1135="NPP6AUZDB-WT001M",D1135="NPC6AUZDB-WT030M",D1135="NPP6AUZDB-WT003M",D1135="NPP6AUZDB-WT002M",D1135="NPC6AUZDB-WT030C",D1135="NPC6AUZDB-WT025C",D1135="NPC6AUZDB-WT004M",D1135="NPC6AUZDB-WT008M",D1135="NPC6AUZDB-WT050C",D1135="NPC6AUZDB-WT007M",D1135="NPC6AUZDB-WT020M",D1135="NPC6AUZDB-WT250C",D1135="NPC6AUZDB-WT750C",D1135="NPC6AUZDB-WT150C",D1135="NPC6AUZDB-WT010M",D1135="NPC6AUZDB-WT015M",D1135="NPC6AUZDB-WT005M",D1135="NPC6AUZDB-WT003M",D1135="NPC6AUZDB-WT002M",D1135="NPC6AUZDB-WT001M",),E1135*(F1135+0.15),0)</f>
        <v>251.85</v>
      </c>
      <c r="CD1135" s="67">
        <f t="shared" si="2099"/>
        <v>24675.040000000001</v>
      </c>
      <c r="CE1135" s="66"/>
      <c r="CF1135" s="66">
        <f t="shared" si="2104"/>
        <v>0</v>
      </c>
      <c r="CG1135" s="67">
        <f t="shared" si="2027"/>
        <v>3663.6999999999994</v>
      </c>
      <c r="CH1135" s="66"/>
      <c r="CI1135" s="66">
        <f t="shared" si="2085"/>
        <v>0</v>
      </c>
      <c r="CJ1135" s="67">
        <f t="shared" si="2045"/>
        <v>6757.8</v>
      </c>
      <c r="CK1135" s="66"/>
      <c r="CL1135" s="68">
        <f t="shared" si="1986"/>
        <v>0</v>
      </c>
      <c r="CM1135" s="79">
        <f t="shared" si="2028"/>
        <v>4847.4799999999996</v>
      </c>
      <c r="CN1135" s="66"/>
      <c r="CO1135" s="68">
        <f t="shared" si="2063"/>
        <v>0</v>
      </c>
      <c r="CP1135" s="79">
        <f t="shared" si="2029"/>
        <v>3955</v>
      </c>
      <c r="CQ1135" s="66"/>
      <c r="CR1135" s="68">
        <f t="shared" si="2064"/>
        <v>0</v>
      </c>
      <c r="CS1135" s="79">
        <f t="shared" si="1987"/>
        <v>5186</v>
      </c>
      <c r="CT1135" s="66"/>
      <c r="CU1135" s="68">
        <f t="shared" si="2065"/>
        <v>0</v>
      </c>
      <c r="CV1135" s="79">
        <f t="shared" si="2030"/>
        <v>6929</v>
      </c>
      <c r="CW1135" s="66"/>
      <c r="CX1135" s="66">
        <f t="shared" si="2066"/>
        <v>0</v>
      </c>
      <c r="CY1135" s="40">
        <f t="shared" si="2105"/>
        <v>176.95999999999822</v>
      </c>
      <c r="CZ1135" s="65"/>
      <c r="DA1135" s="66">
        <f t="shared" si="2100"/>
        <v>438</v>
      </c>
      <c r="DB1135" s="67">
        <f t="shared" si="2046"/>
        <v>37088</v>
      </c>
      <c r="DC1135" s="66"/>
      <c r="DD1135" s="66">
        <f t="shared" si="2101"/>
        <v>438</v>
      </c>
      <c r="DE1135" s="67">
        <f t="shared" si="2047"/>
        <v>83859</v>
      </c>
      <c r="DF1135" s="66"/>
      <c r="DG1135" s="69">
        <f t="shared" si="2067"/>
        <v>0</v>
      </c>
      <c r="DH1135" s="67">
        <f t="shared" si="2102"/>
        <v>439575</v>
      </c>
      <c r="DI1135" s="66"/>
      <c r="DJ1135" s="66">
        <f t="shared" si="2068"/>
        <v>0</v>
      </c>
      <c r="DK1135" s="67">
        <f t="shared" si="2031"/>
        <v>3768</v>
      </c>
      <c r="DM1135" s="206">
        <f t="shared" si="2086"/>
        <v>0</v>
      </c>
      <c r="DN1135" s="25">
        <f t="shared" si="2021"/>
        <v>0</v>
      </c>
      <c r="DO1135" s="5"/>
      <c r="DP1135" s="43">
        <f t="shared" si="2087"/>
        <v>0</v>
      </c>
      <c r="DQ1135" s="27">
        <f t="shared" si="2032"/>
        <v>6819.5</v>
      </c>
      <c r="DR1135" s="5"/>
      <c r="DS1135" s="43">
        <f t="shared" si="2088"/>
        <v>0</v>
      </c>
      <c r="DT1135" s="27">
        <f t="shared" si="2033"/>
        <v>4846</v>
      </c>
      <c r="DU1135" s="5"/>
      <c r="DV1135" s="43">
        <f t="shared" si="2069"/>
        <v>0</v>
      </c>
      <c r="DW1135" s="27">
        <f t="shared" si="2034"/>
        <v>4835</v>
      </c>
      <c r="DX1135" s="5"/>
      <c r="DY1135" s="22">
        <f t="shared" si="2070"/>
        <v>0</v>
      </c>
      <c r="DZ1135" s="25">
        <f t="shared" si="2035"/>
        <v>523</v>
      </c>
      <c r="EA1135" s="22"/>
      <c r="EB1135" s="22">
        <f t="shared" si="2071"/>
        <v>0</v>
      </c>
      <c r="EC1135" s="28">
        <f t="shared" si="2036"/>
        <v>369</v>
      </c>
      <c r="ED1135" s="5"/>
      <c r="EE1135" s="43">
        <f t="shared" si="2072"/>
        <v>0</v>
      </c>
      <c r="EF1135" s="27">
        <f t="shared" si="2037"/>
        <v>4769</v>
      </c>
      <c r="EG1135" s="66"/>
      <c r="EH1135" s="66">
        <f t="shared" si="2073"/>
        <v>0</v>
      </c>
      <c r="EI1135" s="67">
        <f t="shared" si="2038"/>
        <v>22617</v>
      </c>
      <c r="EJ1135" s="66"/>
      <c r="EK1135" s="66">
        <f t="shared" si="2055"/>
        <v>0</v>
      </c>
      <c r="EL1135" s="67">
        <f t="shared" si="2039"/>
        <v>21247</v>
      </c>
      <c r="EM1135" s="110">
        <f t="shared" si="2056"/>
        <v>284810.31920675997</v>
      </c>
    </row>
    <row r="1136" spans="1:143" ht="11.25" customHeight="1" x14ac:dyDescent="0.25">
      <c r="A1136" s="11">
        <v>46186</v>
      </c>
      <c r="B1136" s="11">
        <v>46198</v>
      </c>
      <c r="C1136" s="183">
        <v>8005023961</v>
      </c>
      <c r="D1136" s="62" t="s">
        <v>327</v>
      </c>
      <c r="E1136" s="63">
        <v>30</v>
      </c>
      <c r="F1136" s="156">
        <v>5</v>
      </c>
      <c r="G1136" s="78">
        <v>191516097636</v>
      </c>
      <c r="H1136" s="66"/>
      <c r="I1136" s="41">
        <f t="shared" si="2057"/>
        <v>0</v>
      </c>
      <c r="J1136" s="48">
        <f t="shared" si="2089"/>
        <v>264993</v>
      </c>
      <c r="K1136" s="66"/>
      <c r="L1136" s="41">
        <f t="shared" si="2058"/>
        <v>0</v>
      </c>
      <c r="M1136" s="48">
        <f t="shared" si="2090"/>
        <v>122900</v>
      </c>
      <c r="N1136" s="66"/>
      <c r="O1136" s="41">
        <f t="shared" si="2059"/>
        <v>0</v>
      </c>
      <c r="P1136" s="48">
        <f t="shared" si="2091"/>
        <v>259036</v>
      </c>
      <c r="Q1136" s="66"/>
      <c r="R1136" s="66">
        <f t="shared" si="2049"/>
        <v>0</v>
      </c>
      <c r="S1136" s="67">
        <f t="shared" si="2092"/>
        <v>196512</v>
      </c>
      <c r="T1136" s="66"/>
      <c r="U1136" s="66">
        <f t="shared" si="2060"/>
        <v>0</v>
      </c>
      <c r="V1136" s="67">
        <f t="shared" si="2074"/>
        <v>133035.6</v>
      </c>
      <c r="X1136" s="69">
        <f t="shared" si="2016"/>
        <v>0</v>
      </c>
      <c r="Y1136" s="67">
        <f t="shared" si="2075"/>
        <v>6245</v>
      </c>
      <c r="Z1136" s="66"/>
      <c r="AA1136" s="68">
        <f t="shared" si="2051"/>
        <v>0</v>
      </c>
      <c r="AB1136" s="67">
        <f t="shared" si="2076"/>
        <v>17897</v>
      </c>
      <c r="AC1136" s="66"/>
      <c r="AD1136" s="66">
        <f t="shared" si="2052"/>
        <v>0</v>
      </c>
      <c r="AE1136" s="67">
        <f t="shared" si="2077"/>
        <v>3738</v>
      </c>
      <c r="AF1136" s="66"/>
      <c r="AG1136" s="78">
        <f t="shared" si="2053"/>
        <v>0</v>
      </c>
      <c r="AH1136" s="79">
        <f t="shared" si="2078"/>
        <v>4534.5</v>
      </c>
      <c r="AI1136" s="66"/>
      <c r="AJ1136" s="68">
        <f t="shared" si="2106"/>
        <v>0</v>
      </c>
      <c r="AK1136" s="67">
        <f t="shared" si="2079"/>
        <v>22013</v>
      </c>
      <c r="AL1136" s="66"/>
      <c r="AM1136" s="68">
        <f t="shared" si="2054"/>
        <v>0</v>
      </c>
      <c r="AN1136" s="67">
        <f t="shared" si="2080"/>
        <v>8763.02</v>
      </c>
      <c r="AO1136" s="66"/>
      <c r="AP1136" s="68">
        <f t="shared" si="2017"/>
        <v>0</v>
      </c>
      <c r="AQ1136" s="67">
        <f t="shared" si="2081"/>
        <v>80645</v>
      </c>
      <c r="AR1136" s="66"/>
      <c r="AS1136" s="68">
        <f t="shared" si="2083"/>
        <v>0</v>
      </c>
      <c r="AT1136" s="67">
        <f t="shared" si="2082"/>
        <v>2020</v>
      </c>
      <c r="AU1136" s="66"/>
      <c r="AV1136" s="66">
        <f t="shared" si="2022"/>
        <v>0</v>
      </c>
      <c r="AW1136" s="42">
        <f t="shared" si="1988"/>
        <v>4960.800000000002</v>
      </c>
      <c r="AX1136" s="66"/>
      <c r="AY1136" s="66">
        <f t="shared" si="2061"/>
        <v>0</v>
      </c>
      <c r="AZ1136" s="67">
        <f t="shared" si="2014"/>
        <v>728.09999999999991</v>
      </c>
      <c r="BA1136" s="66"/>
      <c r="BB1136" s="68">
        <f t="shared" si="2093"/>
        <v>0</v>
      </c>
      <c r="BC1136" s="67">
        <f t="shared" si="2096"/>
        <v>133.81999999999985</v>
      </c>
      <c r="BD1136" s="66"/>
      <c r="BE1136" s="68">
        <f t="shared" si="2012"/>
        <v>153.6</v>
      </c>
      <c r="BF1136" s="67">
        <f t="shared" si="2013"/>
        <v>2747.0200000000018</v>
      </c>
      <c r="BG1136" s="66"/>
      <c r="BH1136" s="68">
        <f t="shared" si="2062"/>
        <v>0</v>
      </c>
      <c r="BI1136" s="67">
        <f t="shared" si="2107"/>
        <v>22663.499999999982</v>
      </c>
      <c r="BJ1136" s="66"/>
      <c r="BK1136" s="68">
        <f t="shared" si="2084"/>
        <v>0</v>
      </c>
      <c r="BL1136" s="67">
        <f t="shared" si="2024"/>
        <v>3462.6000000000004</v>
      </c>
      <c r="BM1136" s="66"/>
      <c r="BN1136" s="68">
        <f t="shared" si="2025"/>
        <v>0</v>
      </c>
      <c r="BO1136" s="67">
        <f t="shared" si="2026"/>
        <v>2419.9000000000019</v>
      </c>
      <c r="BP1136" s="66"/>
      <c r="BQ1136" s="68">
        <f t="shared" si="2103"/>
        <v>0</v>
      </c>
      <c r="BR1136" s="67">
        <f t="shared" si="2041"/>
        <v>117836.25</v>
      </c>
      <c r="BS1136" s="66"/>
      <c r="BT1136" s="66">
        <f t="shared" si="2094"/>
        <v>60</v>
      </c>
      <c r="BU1136" s="67">
        <f t="shared" si="2042"/>
        <v>131171</v>
      </c>
      <c r="BV1136" s="66"/>
      <c r="BW1136" s="66">
        <f t="shared" si="2095"/>
        <v>60</v>
      </c>
      <c r="BX1136" s="67">
        <f t="shared" si="2043"/>
        <v>174582</v>
      </c>
      <c r="BY1136" s="66"/>
      <c r="BZ1136" s="66">
        <f t="shared" si="2097"/>
        <v>60</v>
      </c>
      <c r="CA1136" s="67">
        <f t="shared" si="2044"/>
        <v>124673</v>
      </c>
      <c r="CB1136" s="66"/>
      <c r="CC1136" s="66">
        <f t="shared" si="2108"/>
        <v>0</v>
      </c>
      <c r="CD1136" s="67">
        <f t="shared" si="2099"/>
        <v>24675.040000000001</v>
      </c>
      <c r="CE1136" s="66"/>
      <c r="CF1136" s="66">
        <f t="shared" si="2104"/>
        <v>0</v>
      </c>
      <c r="CG1136" s="67">
        <f t="shared" si="2027"/>
        <v>3663.6999999999994</v>
      </c>
      <c r="CH1136" s="66"/>
      <c r="CI1136" s="66">
        <f t="shared" si="2085"/>
        <v>0</v>
      </c>
      <c r="CJ1136" s="67">
        <f t="shared" si="2045"/>
        <v>6757.8</v>
      </c>
      <c r="CK1136" s="66"/>
      <c r="CL1136" s="68">
        <f t="shared" si="1986"/>
        <v>0</v>
      </c>
      <c r="CM1136" s="79">
        <f t="shared" si="2028"/>
        <v>4847.4799999999996</v>
      </c>
      <c r="CN1136" s="66"/>
      <c r="CO1136" s="68">
        <f t="shared" si="2063"/>
        <v>0</v>
      </c>
      <c r="CP1136" s="79">
        <f t="shared" si="2029"/>
        <v>3955</v>
      </c>
      <c r="CQ1136" s="66"/>
      <c r="CR1136" s="68">
        <f t="shared" si="2064"/>
        <v>0</v>
      </c>
      <c r="CS1136" s="79">
        <f t="shared" si="1987"/>
        <v>5186</v>
      </c>
      <c r="CT1136" s="66"/>
      <c r="CU1136" s="68">
        <f t="shared" si="2065"/>
        <v>0</v>
      </c>
      <c r="CV1136" s="79">
        <f t="shared" si="2030"/>
        <v>6929</v>
      </c>
      <c r="CW1136" s="66"/>
      <c r="CX1136" s="66">
        <f t="shared" si="2066"/>
        <v>0</v>
      </c>
      <c r="CY1136" s="40">
        <f t="shared" si="2105"/>
        <v>176.95999999999822</v>
      </c>
      <c r="CZ1136" s="65"/>
      <c r="DA1136" s="66">
        <f t="shared" si="2100"/>
        <v>0</v>
      </c>
      <c r="DB1136" s="67">
        <f t="shared" si="2046"/>
        <v>37088</v>
      </c>
      <c r="DC1136" s="66"/>
      <c r="DD1136" s="66">
        <f t="shared" si="2101"/>
        <v>0</v>
      </c>
      <c r="DE1136" s="67">
        <f t="shared" si="2047"/>
        <v>83859</v>
      </c>
      <c r="DF1136" s="66"/>
      <c r="DG1136" s="69">
        <f t="shared" si="2067"/>
        <v>0</v>
      </c>
      <c r="DH1136" s="67">
        <f t="shared" si="2102"/>
        <v>439575</v>
      </c>
      <c r="DI1136" s="66"/>
      <c r="DJ1136" s="66">
        <f t="shared" si="2068"/>
        <v>0</v>
      </c>
      <c r="DK1136" s="67">
        <f t="shared" si="2031"/>
        <v>3768</v>
      </c>
      <c r="DM1136" s="206">
        <f t="shared" si="2086"/>
        <v>0</v>
      </c>
      <c r="DN1136" s="25">
        <f t="shared" si="2021"/>
        <v>0</v>
      </c>
      <c r="DO1136" s="5"/>
      <c r="DP1136" s="43">
        <f t="shared" si="2087"/>
        <v>0</v>
      </c>
      <c r="DQ1136" s="27">
        <f t="shared" si="2032"/>
        <v>6819.5</v>
      </c>
      <c r="DR1136" s="5"/>
      <c r="DS1136" s="43">
        <f t="shared" si="2088"/>
        <v>0</v>
      </c>
      <c r="DT1136" s="27">
        <f t="shared" si="2033"/>
        <v>4846</v>
      </c>
      <c r="DU1136" s="5"/>
      <c r="DV1136" s="43">
        <f t="shared" si="2069"/>
        <v>0</v>
      </c>
      <c r="DW1136" s="27">
        <f t="shared" si="2034"/>
        <v>4835</v>
      </c>
      <c r="DX1136" s="5"/>
      <c r="DY1136" s="22">
        <f t="shared" si="2070"/>
        <v>0</v>
      </c>
      <c r="DZ1136" s="25">
        <f t="shared" si="2035"/>
        <v>523</v>
      </c>
      <c r="EA1136" s="22"/>
      <c r="EB1136" s="22">
        <f t="shared" si="2071"/>
        <v>0</v>
      </c>
      <c r="EC1136" s="28">
        <f t="shared" si="2036"/>
        <v>369</v>
      </c>
      <c r="ED1136" s="5"/>
      <c r="EE1136" s="43">
        <f t="shared" si="2072"/>
        <v>0</v>
      </c>
      <c r="EF1136" s="27">
        <f t="shared" si="2037"/>
        <v>4769</v>
      </c>
      <c r="EG1136" s="66"/>
      <c r="EH1136" s="66">
        <f t="shared" si="2073"/>
        <v>0</v>
      </c>
      <c r="EI1136" s="67">
        <f t="shared" si="2038"/>
        <v>22617</v>
      </c>
      <c r="EJ1136" s="66"/>
      <c r="EK1136" s="66">
        <f t="shared" si="2055"/>
        <v>0</v>
      </c>
      <c r="EL1136" s="67">
        <f t="shared" si="2039"/>
        <v>21247</v>
      </c>
      <c r="EM1136" s="110">
        <f t="shared" si="2056"/>
        <v>284600.95792675996</v>
      </c>
    </row>
    <row r="1137" spans="1:143" ht="11.25" customHeight="1" x14ac:dyDescent="0.25">
      <c r="A1137" s="11">
        <v>46186</v>
      </c>
      <c r="B1137" s="11">
        <v>46191</v>
      </c>
      <c r="C1137" s="439">
        <v>8005026460</v>
      </c>
      <c r="D1137" s="440" t="s">
        <v>188</v>
      </c>
      <c r="E1137" s="441">
        <v>40</v>
      </c>
      <c r="F1137" s="442">
        <v>15</v>
      </c>
      <c r="G1137" s="443">
        <v>191516041592</v>
      </c>
      <c r="H1137" s="66"/>
      <c r="I1137" s="41">
        <f t="shared" si="2057"/>
        <v>0</v>
      </c>
      <c r="J1137" s="48">
        <f t="shared" si="2089"/>
        <v>264993</v>
      </c>
      <c r="K1137" s="66"/>
      <c r="L1137" s="41">
        <f t="shared" si="2058"/>
        <v>0</v>
      </c>
      <c r="M1137" s="48">
        <f t="shared" si="2090"/>
        <v>122900</v>
      </c>
      <c r="N1137" s="66"/>
      <c r="O1137" s="41">
        <f t="shared" si="2059"/>
        <v>0</v>
      </c>
      <c r="P1137" s="48">
        <f t="shared" si="2091"/>
        <v>259036</v>
      </c>
      <c r="Q1137" s="66"/>
      <c r="R1137" s="66">
        <f t="shared" si="2049"/>
        <v>0</v>
      </c>
      <c r="S1137" s="67">
        <f t="shared" si="2092"/>
        <v>196512</v>
      </c>
      <c r="T1137" s="66"/>
      <c r="U1137" s="66">
        <f t="shared" si="2060"/>
        <v>0</v>
      </c>
      <c r="V1137" s="67">
        <f t="shared" si="2074"/>
        <v>133035.6</v>
      </c>
      <c r="X1137" s="69">
        <f t="shared" si="2016"/>
        <v>0</v>
      </c>
      <c r="Y1137" s="67">
        <f t="shared" si="2075"/>
        <v>6245</v>
      </c>
      <c r="Z1137" s="66"/>
      <c r="AA1137" s="68">
        <f t="shared" si="2051"/>
        <v>0</v>
      </c>
      <c r="AB1137" s="67">
        <f t="shared" si="2076"/>
        <v>17897</v>
      </c>
      <c r="AC1137" s="66"/>
      <c r="AD1137" s="66">
        <f t="shared" si="2052"/>
        <v>0</v>
      </c>
      <c r="AE1137" s="67">
        <f t="shared" si="2077"/>
        <v>3738</v>
      </c>
      <c r="AF1137" s="66"/>
      <c r="AG1137" s="78">
        <f t="shared" si="2053"/>
        <v>0</v>
      </c>
      <c r="AH1137" s="79">
        <f t="shared" si="2078"/>
        <v>4534.5</v>
      </c>
      <c r="AI1137" s="66"/>
      <c r="AJ1137" s="68">
        <f t="shared" si="2106"/>
        <v>0</v>
      </c>
      <c r="AK1137" s="67">
        <f t="shared" si="2079"/>
        <v>22013</v>
      </c>
      <c r="AL1137" s="66"/>
      <c r="AM1137" s="68">
        <f t="shared" si="2054"/>
        <v>0</v>
      </c>
      <c r="AN1137" s="67">
        <f t="shared" si="2080"/>
        <v>8763.02</v>
      </c>
      <c r="AO1137" s="66"/>
      <c r="AP1137" s="68">
        <f t="shared" si="2017"/>
        <v>0</v>
      </c>
      <c r="AQ1137" s="67">
        <f t="shared" si="2081"/>
        <v>80645</v>
      </c>
      <c r="AR1137" s="66"/>
      <c r="AS1137" s="68">
        <f t="shared" si="2083"/>
        <v>0</v>
      </c>
      <c r="AT1137" s="67">
        <f t="shared" si="2082"/>
        <v>2020</v>
      </c>
      <c r="AU1137" s="66"/>
      <c r="AV1137" s="66">
        <f t="shared" si="2022"/>
        <v>0</v>
      </c>
      <c r="AW1137" s="42">
        <f t="shared" si="1988"/>
        <v>4960.800000000002</v>
      </c>
      <c r="AX1137" s="66"/>
      <c r="AY1137" s="66">
        <f t="shared" si="2061"/>
        <v>0</v>
      </c>
      <c r="AZ1137" s="67">
        <f t="shared" si="2014"/>
        <v>728.09999999999991</v>
      </c>
      <c r="BA1137" s="66"/>
      <c r="BB1137" s="68">
        <f t="shared" si="2093"/>
        <v>0</v>
      </c>
      <c r="BC1137" s="67">
        <f t="shared" si="2096"/>
        <v>133.81999999999985</v>
      </c>
      <c r="BD1137" s="66"/>
      <c r="BE1137" s="68">
        <f t="shared" si="2012"/>
        <v>0</v>
      </c>
      <c r="BF1137" s="67">
        <f t="shared" si="2013"/>
        <v>2747.0200000000018</v>
      </c>
      <c r="BG1137" s="66"/>
      <c r="BH1137" s="68">
        <f t="shared" si="2062"/>
        <v>0</v>
      </c>
      <c r="BI1137" s="67">
        <f t="shared" si="2107"/>
        <v>22663.499999999982</v>
      </c>
      <c r="BJ1137" s="66"/>
      <c r="BK1137" s="68">
        <f t="shared" si="2084"/>
        <v>0</v>
      </c>
      <c r="BL1137" s="67">
        <f t="shared" si="2024"/>
        <v>3462.6000000000004</v>
      </c>
      <c r="BM1137" s="66"/>
      <c r="BN1137" s="68">
        <f t="shared" si="2025"/>
        <v>0</v>
      </c>
      <c r="BO1137" s="67">
        <f t="shared" si="2026"/>
        <v>2419.9000000000019</v>
      </c>
      <c r="BP1137" s="66"/>
      <c r="BQ1137" s="68">
        <f t="shared" si="2103"/>
        <v>604.79999999999995</v>
      </c>
      <c r="BR1137" s="67">
        <f t="shared" si="2041"/>
        <v>117231.45</v>
      </c>
      <c r="BS1137" s="66"/>
      <c r="BT1137" s="66">
        <f t="shared" si="2094"/>
        <v>80</v>
      </c>
      <c r="BU1137" s="67">
        <f t="shared" si="2042"/>
        <v>131091</v>
      </c>
      <c r="BV1137" s="66"/>
      <c r="BW1137" s="66">
        <f t="shared" si="2095"/>
        <v>80</v>
      </c>
      <c r="BX1137" s="67">
        <f t="shared" si="2043"/>
        <v>174502</v>
      </c>
      <c r="BY1137" s="66"/>
      <c r="BZ1137" s="66">
        <f t="shared" si="2097"/>
        <v>80</v>
      </c>
      <c r="CA1137" s="67">
        <f t="shared" si="2044"/>
        <v>124593</v>
      </c>
      <c r="CB1137" s="66"/>
      <c r="CC1137" s="66">
        <f t="shared" si="2108"/>
        <v>0</v>
      </c>
      <c r="CD1137" s="67">
        <f t="shared" si="2099"/>
        <v>24675.040000000001</v>
      </c>
      <c r="CE1137" s="66"/>
      <c r="CF1137" s="66">
        <f t="shared" si="2104"/>
        <v>0</v>
      </c>
      <c r="CG1137" s="67">
        <f t="shared" si="2027"/>
        <v>3663.6999999999994</v>
      </c>
      <c r="CH1137" s="66"/>
      <c r="CI1137" s="66">
        <f t="shared" si="2085"/>
        <v>0</v>
      </c>
      <c r="CJ1137" s="67">
        <f t="shared" si="2045"/>
        <v>6757.8</v>
      </c>
      <c r="CK1137" s="66"/>
      <c r="CL1137" s="68">
        <f t="shared" si="1986"/>
        <v>0</v>
      </c>
      <c r="CM1137" s="79">
        <f t="shared" si="2028"/>
        <v>4847.4799999999996</v>
      </c>
      <c r="CN1137" s="66"/>
      <c r="CO1137" s="68">
        <f t="shared" si="2063"/>
        <v>0</v>
      </c>
      <c r="CP1137" s="79">
        <f t="shared" si="2029"/>
        <v>3955</v>
      </c>
      <c r="CQ1137" s="66"/>
      <c r="CR1137" s="68">
        <f t="shared" si="2064"/>
        <v>0</v>
      </c>
      <c r="CS1137" s="79">
        <f t="shared" si="1987"/>
        <v>5186</v>
      </c>
      <c r="CT1137" s="66"/>
      <c r="CU1137" s="68">
        <f t="shared" si="2065"/>
        <v>0</v>
      </c>
      <c r="CV1137" s="79">
        <f t="shared" si="2030"/>
        <v>6929</v>
      </c>
      <c r="CW1137" s="66"/>
      <c r="CX1137" s="66">
        <f t="shared" si="2066"/>
        <v>0</v>
      </c>
      <c r="CY1137" s="40">
        <f t="shared" si="2105"/>
        <v>176.95999999999822</v>
      </c>
      <c r="CZ1137" s="65"/>
      <c r="DA1137" s="66">
        <f t="shared" si="2100"/>
        <v>0</v>
      </c>
      <c r="DB1137" s="67">
        <f t="shared" si="2046"/>
        <v>37088</v>
      </c>
      <c r="DC1137" s="66"/>
      <c r="DD1137" s="66">
        <f t="shared" si="2101"/>
        <v>0</v>
      </c>
      <c r="DE1137" s="67">
        <f t="shared" si="2047"/>
        <v>83859</v>
      </c>
      <c r="DF1137" s="66"/>
      <c r="DG1137" s="69">
        <f t="shared" si="2067"/>
        <v>0</v>
      </c>
      <c r="DH1137" s="67">
        <f t="shared" si="2102"/>
        <v>439575</v>
      </c>
      <c r="DI1137" s="66"/>
      <c r="DJ1137" s="66">
        <f t="shared" si="2068"/>
        <v>0</v>
      </c>
      <c r="DK1137" s="67">
        <f t="shared" si="2031"/>
        <v>3768</v>
      </c>
      <c r="DM1137" s="206">
        <f t="shared" si="2086"/>
        <v>0</v>
      </c>
      <c r="DN1137" s="25">
        <f t="shared" si="2021"/>
        <v>0</v>
      </c>
      <c r="DO1137" s="5"/>
      <c r="DP1137" s="43">
        <f t="shared" si="2087"/>
        <v>0</v>
      </c>
      <c r="DQ1137" s="27">
        <f t="shared" si="2032"/>
        <v>6819.5</v>
      </c>
      <c r="DR1137" s="5"/>
      <c r="DS1137" s="43">
        <f t="shared" si="2088"/>
        <v>0</v>
      </c>
      <c r="DT1137" s="27">
        <f t="shared" si="2033"/>
        <v>4846</v>
      </c>
      <c r="DU1137" s="5"/>
      <c r="DV1137" s="43">
        <f t="shared" si="2069"/>
        <v>0</v>
      </c>
      <c r="DW1137" s="27">
        <f t="shared" si="2034"/>
        <v>4835</v>
      </c>
      <c r="DX1137" s="5"/>
      <c r="DY1137" s="22">
        <f t="shared" si="2070"/>
        <v>0</v>
      </c>
      <c r="DZ1137" s="25">
        <f t="shared" si="2035"/>
        <v>523</v>
      </c>
      <c r="EA1137" s="22"/>
      <c r="EB1137" s="22">
        <f t="shared" si="2071"/>
        <v>0</v>
      </c>
      <c r="EC1137" s="28">
        <f t="shared" si="2036"/>
        <v>369</v>
      </c>
      <c r="ED1137" s="5"/>
      <c r="EE1137" s="43">
        <f t="shared" si="2072"/>
        <v>0</v>
      </c>
      <c r="EF1137" s="27">
        <f t="shared" si="2037"/>
        <v>4769</v>
      </c>
      <c r="EG1137" s="66"/>
      <c r="EH1137" s="66">
        <f t="shared" si="2073"/>
        <v>0</v>
      </c>
      <c r="EI1137" s="67">
        <f t="shared" si="2038"/>
        <v>22617</v>
      </c>
      <c r="EJ1137" s="66"/>
      <c r="EK1137" s="66">
        <f t="shared" si="2055"/>
        <v>0</v>
      </c>
      <c r="EL1137" s="67">
        <f t="shared" si="2039"/>
        <v>21247</v>
      </c>
      <c r="EM1137" s="110">
        <f t="shared" si="2056"/>
        <v>284600.95792675996</v>
      </c>
    </row>
    <row r="1138" spans="1:143" ht="11.25" customHeight="1" x14ac:dyDescent="0.25">
      <c r="A1138" s="11">
        <v>46186</v>
      </c>
      <c r="B1138" s="11">
        <v>46191</v>
      </c>
      <c r="C1138" s="439">
        <v>8005026581</v>
      </c>
      <c r="D1138" s="440" t="s">
        <v>307</v>
      </c>
      <c r="E1138" s="441">
        <v>600</v>
      </c>
      <c r="F1138" s="442">
        <v>3</v>
      </c>
      <c r="G1138" s="443">
        <v>191516769014</v>
      </c>
      <c r="H1138" s="66"/>
      <c r="I1138" s="41">
        <f t="shared" si="2057"/>
        <v>0</v>
      </c>
      <c r="J1138" s="48">
        <f t="shared" si="2089"/>
        <v>264993</v>
      </c>
      <c r="K1138" s="66"/>
      <c r="L1138" s="41">
        <f t="shared" si="2058"/>
        <v>0</v>
      </c>
      <c r="M1138" s="48">
        <f t="shared" si="2090"/>
        <v>122900</v>
      </c>
      <c r="N1138" s="66"/>
      <c r="O1138" s="41">
        <f t="shared" si="2059"/>
        <v>0</v>
      </c>
      <c r="P1138" s="48">
        <f t="shared" si="2091"/>
        <v>259036</v>
      </c>
      <c r="Q1138" s="66"/>
      <c r="R1138" s="66">
        <f t="shared" ref="R1138:R1163" si="2109">IF(OR(D1138="CO17772-0ZM010",D1138="NPC6ASZDB-BK950C",D1138="NPC6ASZDB-BK550C",D1138="NPC6ASZDB-GN750C",D1138="NPC6ASZDB-WT035M",D1138="CO17772-0ZM002",D1138="CO17772-01M001",D1138="NPC6ASZDB-WT028M ",D1138="NPC6ASZDB-WT019M",D1138="CO17772-0CC050",D1138="NPC6ASZDB-WT018M",D1138="NPC6ASZDB-WT023M",D1138="NPC6ASZDB-WT024M",D1138="NPC6ASZDB-OR020M",D1138="NPC6ASZDB-RD006M",D1138="NPC6ASZDB-WT017M",D1138="NPC6ASZDB-GY750C",D1138="NPC6ASZDB-YL015M",D1138="NPC6ASZDB-WT016M",D1138="CO17772-0CM015",D1138="NPC6ASZDB-OR750C",D1138="NPC6ASZDB-BL013C",D1138="NPC6ASZDB-BL030C",D1138="NPC6ASZDB-GY009M",D1138="NPC6ASZDB-GY025C",D1138="NPC6ASZDB-RD020C",D1138="CO17772-08F004",D1138="CO17772-08F010",D1138="NPC6ASZDB-GY125C",D1138="CO17772-08C750",D1138="NPC06SZDB-YL002M",D1138="NPC6ASZDB-WT100M",D1138="NPC6ASZDB-RD008M",D1138="NPC6ASZDB-YL009M",D1138="NPC6ASZDB-VT010M",D1138="NPC6ASZDB-OR007M",D1138="NPC6ASZDB-VT007M",D1138="NPC6ASZDB-BK007M",D1138="NPC6ASZDB-GY350C",D1138="NPC6ASZDB-YL350C",D1138="NPC6ASZDB-OR350C",D1138="NPC6ASZDB-VT350C",D1138="NPC6ASZDB-BL350C",D1138="NPC6ASZDB-RD350C",D1138="NPC6ASZDB-VT003M",D1138="NPC6ASZDB-OR250C",D1138="NPC6ASZDB-VT250C",D1138="NPC6ASZDB-VT002M",D1138="NPC6ASZDB-VT050C",D1138="NPC6ASZDB-VT001M",D1138="NPC6ASZDB-VT150C",D1138="NPC6ASZDB-WT017C",D1138="NPC6ASZDB-RD030C",D1138="NPC6ASZDB-WT030C",D1138="NPC6ASZDB-OR020M",D1138="NPC6ASZDB-OR015M",D1138="CO17772-08C250",D1138="NPC6ASZDB-WT013M",D1138="NPC6ASZDB-BK175C",D1138="NPC6ASZDB-GY075C",D1138="NPC6ASZDB-BK075C",D1138="CO17772-07M001",D1138="CO17772-09M001",D1138="CO17772-0ZM001",D1138="CO17772-0MM001",D1138="CO17772-08F002",D1138="NPC6ASZDB-BK125C",D1138="NPC6ASZDB-GN250C",D1138="NPC6ASZDB-WT011M",D1138="NPC6ASZDB-WT014M",D1138="NPC6ASZDB-OR005M",D1138="NPC6ASZDB-GY006M",D1138="NPC6ASZDB-WT550C",D1138="NPC6ASZDB-WT650C",D1138="NPC6ASZDB-WT850C",D1138="NPC6ASZDB-WT950C",D1138="NPC6ASZDB-RD250C",D1138="NPC6ASZDB-BL012M",D1138="NPC6ASZDB-WT020C",D1138="NPC6ASZDB-BL008M",D1138="NPC6ASZDB-BL009M",D1138="NPC6ASZDB-WT022M",D1138="NPC6ASZDB-YL007M",D1138="NPC6ASZDB-BL007M",D1138="CO17772-0ZM008",D1138="CO17772-0ZM005",D1138="NPC6ASZDB-BK050C",D1138="NPC6ASZDB-BK025C",D1138="NPC6ASZDB-BL750C",D1138="NPC6ASZDB-OR010M",D1138="NPC6ASZDB-YL012M",D1138="NPC6ASZDB-YL020M",D1138="NPC6ASZDB-YL030M",D1138="NPC6ASZDB-RD050C",D1138="NPC6ASZDB-RD010M",D1138="NPC6ASZDB-GY450C",D1138="CO17772-0CM005",D1138="NPC6ASZDB-BL250C",D1138="NPC6ASZDB-GY050C",D1138="NPC6ASZDB-YL250C",D1138="CO17772-0CM007",D1138="NPC6ASZDB-YL008M",D1138="NPC6ASZDB-GY008M",D1138="NPC6ASZDB-BL050C",D1138="NPC6ASZDB-GY050C",D1138="NPC6ASZDB-WT450C",D1138="NPC6ASZDB-OR050C",D1138="CO17772-08M020",D1138="NPC6ASZDB-YL025C",D1138="NPC6ASZDB-BK250C",D1138="CO17772-0MC150",D1138="NPC6ASZDB-BK004M",D1138="NPC6ASZDB-YL006M",D1138="NPC6ASZDB-BL015M",D1138="NPC6ASZDB-BL020M",D1138="NPC6ASZDB-GN010M",D1138="NPC6ASZDB-GN015M",D1138="NPC6ASZDB-GY250C",D1138="NPC6ASZDB-BK030M",D1138="CO17772-08M010",D1138="CO17772-08M006",D1138="NPC6ASZDB-BK013M",D1138="NPC6ASZDB-OR150C",D1138="CO17772-08C050",D1138="CO17772-0CM007",D1138="CO17772-0CM010",D1138="CO17772-0CM003",D1138="CO17772-08C150",D1138="CO17772-08M007",D1138="CO17772-0MM005",D1138="CO17772-0MM015",D1138="CO17772-0CM002",D1138="CO17772-0CM001",D1138="CO17772-08M010",D1138="CO17772-08M001",D1138="CO17772-08M002",D1138="CO17772-08M003",D1138="CO17772-08M004",D1138="CO17772-08M015",D1138="CO17772-08M005",D1138="NPC6ASZDB-BK750C",D1138="NPC6ASZDB-RD007M",D1138="NPC6ASZDB-RD010M",D1138="NPC6ASZDB-GN025C",D1138="NPC6ASZDB-WT009M",D1138="NPC6ASZDB-OR004M",D1138="NPC6ASZDB-WT075C",D1138="NPC6ASZDB-WT175C",D1138="NPC6ASZDB-WT125C",D1138="NPC6ASZDB-WT225C",D1138="NPC6ASZDB-WT275C",D1138="NPC6ASZDB-GY015M",D1138="NPC6ASZDB-RD001M",D1138="NPC6ASZDB-RD005M",D1138="NPC6ASZDB-WT025C",D1138="NPC6ASZDB-YL001M",D1138="NPC6ASZDB-YL005M",D1138="NPC6ASZDB-BK150C",D1138="NPC6ASZDB-BL030M",D1138="NPC6ASZDB-YL050C",D1138="NPC6ASZDB-YL010M",D1138="NPC6ASZDB-OR010M",D1138="NPC6ASZDB-OR005M",D1138="NPC6ASZDB-RD150C",D1138="NPC6ASZDB-WT025M",D1138="NPC6ASZDB-WT150C",D1138="NPC6ASZDB-WT012M",D1138="NPC6ASZDB-WT250C",D1138="NPC6ASZDB-WT350C",D1138="NPC6ASZDB-YL002M",D1138="NPC6ASZDB-BL150C",D1138="NPC6ASZDB-WT015M",D1138="NPC6ASZDB-YL150C",D1138="NPC6ASZDB-YL003M",D1138="NPC6ASZDB-WT750C",D1138="NPC6ASZDB-GN050C",D1138="NPC6ASZDB-WT008M",D1138="NPC6ASZDB-GY150C",D1138="NPC6ASZDB-GN150C",D1138="NPC6ASZDB-OR001M",D1138="NPC6ASZDB-OR002M",D1138="NPC6ASZDB-OR003M",D1138="NPC6ASZDB-BK015M",D1138="NPC6ASZDB-WT030M",D1138="NPC6ASZDB-WT050C",D1138="NPC6ASZDB-GN001M",D1138="NPC6ASZDB-GN002M",D1138="NPC6ASZDB-GN003M",D1138="NPC6ASZDB-GN004M",D1138="NPC6ASZDB-GN005M",D1138="NPC6ASZDB-GN020M",D1138="NPC6ASZDB-GN030M",D1138="NPC6ASZDB-WT001M",D1138="NPC6ASZDB-WT002M",D1138="NPC6ASZDB-WT003M",D1138="NPC6ASZDB-WT004M",D1138="NPC6ASZDB-WT005M",D1138="NPC6ASZDB-WT006M",D1138="NPC6ASZDB-WT007M",D1138="NPC6ASZDB-WT010M",D1138="NPC6ASZDB-WT020M",D1138="NPC6ASZDB-RD002M",D1138="NPC6ASZDB-RD003M",D1138="NPC6ASZDB-RD020M",D1138="NPC6ASZDB-GY001M",D1138="NPC6ASZDB-GY002M",D1138="NPC6ASZDB-GY003M",D1138="NPC6ASZDB-GY004M",D1138="NPC6ASZDB-GY005M",D1138="NPC6ASZDB-GY010M",D1138="NPC6ASZDB-GY020M",D1138="NPC6ASZDB-GY025M",D1138="NPC6ASZDB-GY030M",D1138="NPC6ASZDB-BL001M",D1138="NPC6ASZDB-BL002M",D1138="NPC6ASZDB-BL003M",D1138="NPC6ASZDB-BL004M",D1138="NPC6ASZDB-BL005M",D1138="NPC6ASZDB-BL010M",D1138="NPC6ASZDB-BK001M",D1138="NPC6ASZDB-BK002M",D1138="NPC6ASZDB-BK003M",D1138="NPC6ASZDB-BK005M",D1138="NPC6ASZDB-BK010M",D1138="NPC6ASZDB-BK020M",D1138="NPC6ASZDB-GY007M",),E1138*2,0)</f>
        <v>0</v>
      </c>
      <c r="S1138" s="67">
        <f t="shared" si="2092"/>
        <v>196512</v>
      </c>
      <c r="T1138" s="66"/>
      <c r="U1138" s="66">
        <f t="shared" si="2060"/>
        <v>0</v>
      </c>
      <c r="V1138" s="67">
        <f t="shared" si="2074"/>
        <v>133035.6</v>
      </c>
      <c r="X1138" s="69">
        <f t="shared" si="2016"/>
        <v>0</v>
      </c>
      <c r="Y1138" s="67">
        <f t="shared" si="2075"/>
        <v>6245</v>
      </c>
      <c r="Z1138" s="66"/>
      <c r="AA1138" s="68">
        <f t="shared" si="2051"/>
        <v>0</v>
      </c>
      <c r="AB1138" s="67">
        <f t="shared" si="2076"/>
        <v>17897</v>
      </c>
      <c r="AC1138" s="66"/>
      <c r="AD1138" s="66">
        <f t="shared" si="2052"/>
        <v>0</v>
      </c>
      <c r="AE1138" s="67">
        <f t="shared" si="2077"/>
        <v>3738</v>
      </c>
      <c r="AF1138" s="66"/>
      <c r="AG1138" s="78">
        <f t="shared" si="2053"/>
        <v>0</v>
      </c>
      <c r="AH1138" s="79">
        <f t="shared" si="2078"/>
        <v>4534.5</v>
      </c>
      <c r="AI1138" s="66"/>
      <c r="AJ1138" s="68">
        <f t="shared" si="2106"/>
        <v>0</v>
      </c>
      <c r="AK1138" s="67">
        <f t="shared" si="2079"/>
        <v>22013</v>
      </c>
      <c r="AL1138" s="66"/>
      <c r="AM1138" s="68">
        <f t="shared" si="2054"/>
        <v>0</v>
      </c>
      <c r="AN1138" s="67">
        <f t="shared" si="2080"/>
        <v>8763.02</v>
      </c>
      <c r="AO1138" s="66"/>
      <c r="AP1138" s="68">
        <f t="shared" si="2017"/>
        <v>0</v>
      </c>
      <c r="AQ1138" s="67">
        <f t="shared" si="2081"/>
        <v>80645</v>
      </c>
      <c r="AR1138" s="66"/>
      <c r="AS1138" s="68">
        <f t="shared" si="2083"/>
        <v>0</v>
      </c>
      <c r="AT1138" s="67">
        <f t="shared" si="2082"/>
        <v>2020</v>
      </c>
      <c r="AU1138" s="66"/>
      <c r="AV1138" s="66">
        <f t="shared" si="2022"/>
        <v>0</v>
      </c>
      <c r="AW1138" s="42">
        <f t="shared" si="1988"/>
        <v>4960.800000000002</v>
      </c>
      <c r="AX1138" s="66"/>
      <c r="AY1138" s="66">
        <f t="shared" si="2061"/>
        <v>0</v>
      </c>
      <c r="AZ1138" s="67">
        <f t="shared" si="2014"/>
        <v>728.09999999999991</v>
      </c>
      <c r="BA1138" s="66"/>
      <c r="BB1138" s="68">
        <f t="shared" si="2093"/>
        <v>0</v>
      </c>
      <c r="BC1138" s="67">
        <f t="shared" si="2096"/>
        <v>133.81999999999985</v>
      </c>
      <c r="BD1138" s="66"/>
      <c r="BE1138" s="68">
        <f t="shared" si="2012"/>
        <v>0</v>
      </c>
      <c r="BF1138" s="67">
        <f t="shared" si="2013"/>
        <v>2747.0200000000018</v>
      </c>
      <c r="BG1138" s="66"/>
      <c r="BH1138" s="68">
        <f t="shared" si="2062"/>
        <v>0</v>
      </c>
      <c r="BI1138" s="67">
        <f t="shared" si="2107"/>
        <v>22663.499999999982</v>
      </c>
      <c r="BJ1138" s="66"/>
      <c r="BK1138" s="68">
        <f t="shared" si="2084"/>
        <v>0</v>
      </c>
      <c r="BL1138" s="67">
        <f t="shared" si="2024"/>
        <v>3462.6000000000004</v>
      </c>
      <c r="BM1138" s="66"/>
      <c r="BN1138" s="68">
        <f t="shared" si="2025"/>
        <v>0</v>
      </c>
      <c r="BO1138" s="67">
        <f t="shared" si="2026"/>
        <v>2419.9000000000019</v>
      </c>
      <c r="BP1138" s="66"/>
      <c r="BQ1138" s="68">
        <f t="shared" si="2103"/>
        <v>0</v>
      </c>
      <c r="BR1138" s="67">
        <f t="shared" si="2041"/>
        <v>117231.45</v>
      </c>
      <c r="BS1138" s="66"/>
      <c r="BT1138" s="66">
        <f t="shared" si="2094"/>
        <v>0</v>
      </c>
      <c r="BU1138" s="67">
        <f t="shared" si="2042"/>
        <v>131091</v>
      </c>
      <c r="BV1138" s="66"/>
      <c r="BW1138" s="66">
        <f t="shared" si="2095"/>
        <v>0</v>
      </c>
      <c r="BX1138" s="67">
        <f t="shared" si="2043"/>
        <v>174502</v>
      </c>
      <c r="BY1138" s="66"/>
      <c r="BZ1138" s="66">
        <f t="shared" si="2097"/>
        <v>0</v>
      </c>
      <c r="CA1138" s="67">
        <f t="shared" si="2044"/>
        <v>124593</v>
      </c>
      <c r="CB1138" s="66"/>
      <c r="CC1138" s="66">
        <f t="shared" si="2108"/>
        <v>0</v>
      </c>
      <c r="CD1138" s="67">
        <f t="shared" si="2099"/>
        <v>24675.040000000001</v>
      </c>
      <c r="CE1138" s="66"/>
      <c r="CF1138" s="66">
        <f t="shared" si="2104"/>
        <v>0</v>
      </c>
      <c r="CG1138" s="67">
        <f t="shared" si="2027"/>
        <v>3663.6999999999994</v>
      </c>
      <c r="CH1138" s="66"/>
      <c r="CI1138" s="66">
        <f t="shared" si="2085"/>
        <v>0</v>
      </c>
      <c r="CJ1138" s="67">
        <f t="shared" si="2045"/>
        <v>6757.8</v>
      </c>
      <c r="CK1138" s="66"/>
      <c r="CL1138" s="68">
        <f t="shared" si="1986"/>
        <v>0</v>
      </c>
      <c r="CM1138" s="79">
        <f t="shared" si="2028"/>
        <v>4847.4799999999996</v>
      </c>
      <c r="CN1138" s="66"/>
      <c r="CO1138" s="68">
        <f t="shared" si="2063"/>
        <v>0</v>
      </c>
      <c r="CP1138" s="79">
        <f t="shared" si="2029"/>
        <v>3955</v>
      </c>
      <c r="CQ1138" s="66"/>
      <c r="CR1138" s="68">
        <f t="shared" si="2064"/>
        <v>0</v>
      </c>
      <c r="CS1138" s="79">
        <f t="shared" si="1987"/>
        <v>5186</v>
      </c>
      <c r="CT1138" s="66"/>
      <c r="CU1138" s="68">
        <f t="shared" si="2065"/>
        <v>0</v>
      </c>
      <c r="CV1138" s="79">
        <f t="shared" si="2030"/>
        <v>6929</v>
      </c>
      <c r="CW1138" s="66"/>
      <c r="CX1138" s="66">
        <f t="shared" si="2066"/>
        <v>0</v>
      </c>
      <c r="CY1138" s="40">
        <f t="shared" si="2105"/>
        <v>176.95999999999822</v>
      </c>
      <c r="CZ1138" s="65"/>
      <c r="DA1138" s="66">
        <f t="shared" si="2100"/>
        <v>0</v>
      </c>
      <c r="DB1138" s="67">
        <f t="shared" si="2046"/>
        <v>37088</v>
      </c>
      <c r="DC1138" s="66"/>
      <c r="DD1138" s="66">
        <f t="shared" si="2101"/>
        <v>0</v>
      </c>
      <c r="DE1138" s="67">
        <f t="shared" si="2047"/>
        <v>83859</v>
      </c>
      <c r="DF1138" s="66"/>
      <c r="DG1138" s="69">
        <f t="shared" si="2067"/>
        <v>0</v>
      </c>
      <c r="DH1138" s="67">
        <f t="shared" si="2102"/>
        <v>439575</v>
      </c>
      <c r="DI1138" s="66"/>
      <c r="DJ1138" s="66">
        <f t="shared" si="2068"/>
        <v>0</v>
      </c>
      <c r="DK1138" s="67">
        <f t="shared" si="2031"/>
        <v>3768</v>
      </c>
      <c r="DM1138" s="206">
        <f t="shared" si="2086"/>
        <v>0</v>
      </c>
      <c r="DN1138" s="25">
        <f t="shared" si="2021"/>
        <v>0</v>
      </c>
      <c r="DO1138" s="5"/>
      <c r="DP1138" s="43">
        <f t="shared" si="2087"/>
        <v>0</v>
      </c>
      <c r="DQ1138" s="27">
        <f t="shared" si="2032"/>
        <v>6819.5</v>
      </c>
      <c r="DR1138" s="5"/>
      <c r="DS1138" s="43">
        <f t="shared" si="2088"/>
        <v>0</v>
      </c>
      <c r="DT1138" s="27">
        <f t="shared" si="2033"/>
        <v>4846</v>
      </c>
      <c r="DU1138" s="5"/>
      <c r="DV1138" s="43">
        <f t="shared" si="2069"/>
        <v>0</v>
      </c>
      <c r="DW1138" s="27">
        <f t="shared" si="2034"/>
        <v>4835</v>
      </c>
      <c r="DX1138" s="5"/>
      <c r="DY1138" s="22">
        <f t="shared" si="2070"/>
        <v>0</v>
      </c>
      <c r="DZ1138" s="25">
        <f t="shared" si="2035"/>
        <v>523</v>
      </c>
      <c r="EA1138" s="22"/>
      <c r="EB1138" s="22">
        <f t="shared" si="2071"/>
        <v>0</v>
      </c>
      <c r="EC1138" s="28">
        <f t="shared" si="2036"/>
        <v>369</v>
      </c>
      <c r="ED1138" s="5"/>
      <c r="EE1138" s="43">
        <f t="shared" si="2072"/>
        <v>0</v>
      </c>
      <c r="EF1138" s="27">
        <f t="shared" si="2037"/>
        <v>4769</v>
      </c>
      <c r="EG1138" s="66"/>
      <c r="EH1138" s="66">
        <f t="shared" si="2073"/>
        <v>0</v>
      </c>
      <c r="EI1138" s="67">
        <f t="shared" si="2038"/>
        <v>22617</v>
      </c>
      <c r="EJ1138" s="66"/>
      <c r="EK1138" s="66">
        <f t="shared" si="2055"/>
        <v>0</v>
      </c>
      <c r="EL1138" s="67">
        <f t="shared" si="2039"/>
        <v>21247</v>
      </c>
      <c r="EM1138" s="110">
        <f t="shared" si="2056"/>
        <v>284460.57152675994</v>
      </c>
    </row>
    <row r="1139" spans="1:143" ht="11.25" customHeight="1" x14ac:dyDescent="0.25">
      <c r="A1139" s="11">
        <v>46186</v>
      </c>
      <c r="B1139" s="11">
        <v>46191</v>
      </c>
      <c r="C1139" s="439">
        <v>8005026580</v>
      </c>
      <c r="D1139" s="440" t="s">
        <v>303</v>
      </c>
      <c r="E1139" s="441">
        <v>200</v>
      </c>
      <c r="F1139" s="442">
        <v>2</v>
      </c>
      <c r="G1139" s="443">
        <v>191516769007</v>
      </c>
      <c r="H1139" s="66"/>
      <c r="I1139" s="41">
        <f t="shared" si="2057"/>
        <v>0</v>
      </c>
      <c r="J1139" s="48">
        <f t="shared" si="2089"/>
        <v>264993</v>
      </c>
      <c r="K1139" s="66"/>
      <c r="L1139" s="41">
        <f t="shared" si="2058"/>
        <v>0</v>
      </c>
      <c r="M1139" s="48">
        <f t="shared" si="2090"/>
        <v>122900</v>
      </c>
      <c r="N1139" s="66"/>
      <c r="O1139" s="41">
        <f t="shared" si="2059"/>
        <v>0</v>
      </c>
      <c r="P1139" s="48">
        <f t="shared" si="2091"/>
        <v>259036</v>
      </c>
      <c r="Q1139" s="66"/>
      <c r="R1139" s="66">
        <f t="shared" si="2109"/>
        <v>0</v>
      </c>
      <c r="S1139" s="67">
        <f t="shared" si="2092"/>
        <v>196512</v>
      </c>
      <c r="T1139" s="66"/>
      <c r="U1139" s="66">
        <f t="shared" si="2060"/>
        <v>0</v>
      </c>
      <c r="V1139" s="67">
        <f t="shared" si="2074"/>
        <v>133035.6</v>
      </c>
      <c r="X1139" s="69">
        <f t="shared" si="2016"/>
        <v>0</v>
      </c>
      <c r="Y1139" s="67">
        <f t="shared" si="2075"/>
        <v>6245</v>
      </c>
      <c r="Z1139" s="66"/>
      <c r="AA1139" s="68">
        <f t="shared" si="2051"/>
        <v>0</v>
      </c>
      <c r="AB1139" s="67">
        <f t="shared" si="2076"/>
        <v>17897</v>
      </c>
      <c r="AC1139" s="66"/>
      <c r="AD1139" s="66">
        <f t="shared" si="2052"/>
        <v>0</v>
      </c>
      <c r="AE1139" s="67">
        <f t="shared" si="2077"/>
        <v>3738</v>
      </c>
      <c r="AF1139" s="66"/>
      <c r="AG1139" s="78">
        <f t="shared" si="2053"/>
        <v>0</v>
      </c>
      <c r="AH1139" s="79">
        <f t="shared" si="2078"/>
        <v>4534.5</v>
      </c>
      <c r="AI1139" s="66"/>
      <c r="AJ1139" s="68">
        <f t="shared" si="2106"/>
        <v>0</v>
      </c>
      <c r="AK1139" s="67">
        <f t="shared" si="2079"/>
        <v>22013</v>
      </c>
      <c r="AL1139" s="66"/>
      <c r="AM1139" s="68">
        <f t="shared" si="2054"/>
        <v>0</v>
      </c>
      <c r="AN1139" s="67">
        <f t="shared" si="2080"/>
        <v>8763.02</v>
      </c>
      <c r="AO1139" s="66"/>
      <c r="AP1139" s="68">
        <f t="shared" si="2017"/>
        <v>0</v>
      </c>
      <c r="AQ1139" s="67">
        <f t="shared" si="2081"/>
        <v>80645</v>
      </c>
      <c r="AR1139" s="66"/>
      <c r="AS1139" s="68">
        <f t="shared" si="2083"/>
        <v>0</v>
      </c>
      <c r="AT1139" s="67">
        <f t="shared" si="2082"/>
        <v>2020</v>
      </c>
      <c r="AU1139" s="66"/>
      <c r="AV1139" s="66">
        <f t="shared" si="2022"/>
        <v>0</v>
      </c>
      <c r="AW1139" s="42">
        <f t="shared" si="1988"/>
        <v>4960.800000000002</v>
      </c>
      <c r="AX1139" s="66"/>
      <c r="AY1139" s="66">
        <f t="shared" si="2061"/>
        <v>0</v>
      </c>
      <c r="AZ1139" s="67">
        <f t="shared" si="2014"/>
        <v>728.09999999999991</v>
      </c>
      <c r="BA1139" s="66"/>
      <c r="BB1139" s="68">
        <f t="shared" si="2093"/>
        <v>0</v>
      </c>
      <c r="BC1139" s="67">
        <f t="shared" si="2096"/>
        <v>133.81999999999985</v>
      </c>
      <c r="BD1139" s="66"/>
      <c r="BE1139" s="68">
        <f t="shared" si="2012"/>
        <v>0</v>
      </c>
      <c r="BF1139" s="67">
        <f t="shared" si="2013"/>
        <v>2747.0200000000018</v>
      </c>
      <c r="BG1139" s="66"/>
      <c r="BH1139" s="68">
        <f t="shared" si="2062"/>
        <v>0</v>
      </c>
      <c r="BI1139" s="67">
        <f t="shared" si="2107"/>
        <v>22663.499999999982</v>
      </c>
      <c r="BJ1139" s="66"/>
      <c r="BK1139" s="68">
        <f t="shared" si="2084"/>
        <v>0</v>
      </c>
      <c r="BL1139" s="67">
        <f t="shared" si="2024"/>
        <v>3462.6000000000004</v>
      </c>
      <c r="BM1139" s="66"/>
      <c r="BN1139" s="68">
        <f t="shared" si="2025"/>
        <v>0</v>
      </c>
      <c r="BO1139" s="67">
        <f t="shared" si="2026"/>
        <v>2419.9000000000019</v>
      </c>
      <c r="BP1139" s="66"/>
      <c r="BQ1139" s="68">
        <f t="shared" si="2103"/>
        <v>424</v>
      </c>
      <c r="BR1139" s="67">
        <f t="shared" si="2041"/>
        <v>116807.45</v>
      </c>
      <c r="BS1139" s="66"/>
      <c r="BT1139" s="66">
        <f t="shared" si="2094"/>
        <v>0</v>
      </c>
      <c r="BU1139" s="67">
        <f t="shared" si="2042"/>
        <v>131091</v>
      </c>
      <c r="BV1139" s="66"/>
      <c r="BW1139" s="66">
        <f t="shared" si="2095"/>
        <v>0</v>
      </c>
      <c r="BX1139" s="67">
        <f t="shared" si="2043"/>
        <v>174502</v>
      </c>
      <c r="BY1139" s="66"/>
      <c r="BZ1139" s="66">
        <f t="shared" si="2097"/>
        <v>0</v>
      </c>
      <c r="CA1139" s="67">
        <f t="shared" si="2044"/>
        <v>124593</v>
      </c>
      <c r="CB1139" s="66"/>
      <c r="CC1139" s="66">
        <f t="shared" si="2108"/>
        <v>0</v>
      </c>
      <c r="CD1139" s="67">
        <f t="shared" si="2099"/>
        <v>24675.040000000001</v>
      </c>
      <c r="CE1139" s="66"/>
      <c r="CF1139" s="66">
        <f t="shared" si="2104"/>
        <v>0</v>
      </c>
      <c r="CG1139" s="67">
        <f t="shared" si="2027"/>
        <v>3663.6999999999994</v>
      </c>
      <c r="CH1139" s="66"/>
      <c r="CI1139" s="66">
        <f t="shared" si="2085"/>
        <v>0</v>
      </c>
      <c r="CJ1139" s="67">
        <f t="shared" si="2045"/>
        <v>6757.8</v>
      </c>
      <c r="CK1139" s="66"/>
      <c r="CL1139" s="68">
        <f t="shared" si="1986"/>
        <v>0</v>
      </c>
      <c r="CM1139" s="79">
        <f t="shared" si="2028"/>
        <v>4847.4799999999996</v>
      </c>
      <c r="CN1139" s="66"/>
      <c r="CO1139" s="68">
        <f t="shared" si="2063"/>
        <v>0</v>
      </c>
      <c r="CP1139" s="79">
        <f t="shared" si="2029"/>
        <v>3955</v>
      </c>
      <c r="CQ1139" s="66"/>
      <c r="CR1139" s="68">
        <f t="shared" si="2064"/>
        <v>0</v>
      </c>
      <c r="CS1139" s="79">
        <f t="shared" si="1987"/>
        <v>5186</v>
      </c>
      <c r="CT1139" s="66"/>
      <c r="CU1139" s="68">
        <f t="shared" si="2065"/>
        <v>0</v>
      </c>
      <c r="CV1139" s="79">
        <f t="shared" si="2030"/>
        <v>6929</v>
      </c>
      <c r="CW1139" s="66"/>
      <c r="CX1139" s="66">
        <f t="shared" si="2066"/>
        <v>0</v>
      </c>
      <c r="CY1139" s="40">
        <f t="shared" si="2105"/>
        <v>176.95999999999822</v>
      </c>
      <c r="CZ1139" s="65"/>
      <c r="DA1139" s="66">
        <f t="shared" si="2100"/>
        <v>0</v>
      </c>
      <c r="DB1139" s="67">
        <f t="shared" si="2046"/>
        <v>37088</v>
      </c>
      <c r="DC1139" s="66"/>
      <c r="DD1139" s="66">
        <f t="shared" si="2101"/>
        <v>0</v>
      </c>
      <c r="DE1139" s="67">
        <f t="shared" si="2047"/>
        <v>83859</v>
      </c>
      <c r="DF1139" s="66"/>
      <c r="DG1139" s="69">
        <f t="shared" si="2067"/>
        <v>0</v>
      </c>
      <c r="DH1139" s="67">
        <f t="shared" si="2102"/>
        <v>439575</v>
      </c>
      <c r="DI1139" s="66"/>
      <c r="DJ1139" s="66">
        <f t="shared" si="2068"/>
        <v>0</v>
      </c>
      <c r="DK1139" s="67">
        <f t="shared" si="2031"/>
        <v>3768</v>
      </c>
      <c r="DM1139" s="206">
        <f t="shared" si="2086"/>
        <v>0</v>
      </c>
      <c r="DN1139" s="25">
        <f t="shared" si="2021"/>
        <v>0</v>
      </c>
      <c r="DO1139" s="5"/>
      <c r="DP1139" s="43">
        <f t="shared" si="2087"/>
        <v>0</v>
      </c>
      <c r="DQ1139" s="27">
        <f t="shared" si="2032"/>
        <v>6819.5</v>
      </c>
      <c r="DR1139" s="5"/>
      <c r="DS1139" s="43">
        <f t="shared" si="2088"/>
        <v>0</v>
      </c>
      <c r="DT1139" s="27">
        <f t="shared" si="2033"/>
        <v>4846</v>
      </c>
      <c r="DU1139" s="5"/>
      <c r="DV1139" s="43">
        <f t="shared" si="2069"/>
        <v>0</v>
      </c>
      <c r="DW1139" s="27">
        <f t="shared" si="2034"/>
        <v>4835</v>
      </c>
      <c r="DX1139" s="5"/>
      <c r="DY1139" s="22">
        <f t="shared" si="2070"/>
        <v>0</v>
      </c>
      <c r="DZ1139" s="25">
        <f t="shared" si="2035"/>
        <v>523</v>
      </c>
      <c r="EA1139" s="22"/>
      <c r="EB1139" s="22">
        <f t="shared" si="2071"/>
        <v>0</v>
      </c>
      <c r="EC1139" s="28">
        <f t="shared" si="2036"/>
        <v>369</v>
      </c>
      <c r="ED1139" s="5"/>
      <c r="EE1139" s="43">
        <f t="shared" si="2072"/>
        <v>0</v>
      </c>
      <c r="EF1139" s="27">
        <f t="shared" si="2037"/>
        <v>4769</v>
      </c>
      <c r="EG1139" s="66"/>
      <c r="EH1139" s="66">
        <f t="shared" si="2073"/>
        <v>0</v>
      </c>
      <c r="EI1139" s="67">
        <f t="shared" si="2038"/>
        <v>22617</v>
      </c>
      <c r="EJ1139" s="66"/>
      <c r="EK1139" s="66">
        <f t="shared" si="2055"/>
        <v>0</v>
      </c>
      <c r="EL1139" s="67">
        <f t="shared" si="2039"/>
        <v>21247</v>
      </c>
      <c r="EM1139" s="110">
        <f t="shared" si="2056"/>
        <v>284430.60632675997</v>
      </c>
    </row>
    <row r="1140" spans="1:143" ht="11.25" customHeight="1" x14ac:dyDescent="0.25">
      <c r="A1140" s="11">
        <v>46186</v>
      </c>
      <c r="B1140" s="11">
        <v>46165</v>
      </c>
      <c r="C1140" s="177">
        <v>8004988564</v>
      </c>
      <c r="D1140" s="147" t="s">
        <v>397</v>
      </c>
      <c r="E1140" s="148">
        <v>50</v>
      </c>
      <c r="F1140" s="149">
        <v>1</v>
      </c>
      <c r="G1140" s="148"/>
      <c r="H1140" s="66"/>
      <c r="I1140" s="41">
        <f t="shared" si="2057"/>
        <v>0</v>
      </c>
      <c r="J1140" s="48">
        <f t="shared" si="2089"/>
        <v>264993</v>
      </c>
      <c r="K1140" s="66"/>
      <c r="L1140" s="41">
        <f t="shared" si="2058"/>
        <v>0</v>
      </c>
      <c r="M1140" s="48">
        <f t="shared" si="2090"/>
        <v>122900</v>
      </c>
      <c r="N1140" s="66"/>
      <c r="O1140" s="41">
        <f t="shared" si="2059"/>
        <v>0</v>
      </c>
      <c r="P1140" s="48">
        <f t="shared" si="2091"/>
        <v>259036</v>
      </c>
      <c r="Q1140" s="66"/>
      <c r="R1140" s="66">
        <f t="shared" si="2109"/>
        <v>0</v>
      </c>
      <c r="S1140" s="67">
        <f t="shared" si="2092"/>
        <v>196512</v>
      </c>
      <c r="T1140" s="66"/>
      <c r="U1140" s="66">
        <f t="shared" si="2060"/>
        <v>0</v>
      </c>
      <c r="V1140" s="67">
        <f t="shared" si="2074"/>
        <v>133035.6</v>
      </c>
      <c r="X1140" s="69">
        <f t="shared" si="2016"/>
        <v>0</v>
      </c>
      <c r="Y1140" s="67">
        <f t="shared" si="2075"/>
        <v>6245</v>
      </c>
      <c r="Z1140" s="66"/>
      <c r="AA1140" s="68">
        <f t="shared" si="2051"/>
        <v>0</v>
      </c>
      <c r="AB1140" s="67">
        <f t="shared" si="2076"/>
        <v>17897</v>
      </c>
      <c r="AC1140" s="66"/>
      <c r="AD1140" s="66">
        <f t="shared" si="2052"/>
        <v>0</v>
      </c>
      <c r="AE1140" s="67">
        <f t="shared" si="2077"/>
        <v>3738</v>
      </c>
      <c r="AF1140" s="66"/>
      <c r="AG1140" s="78">
        <f t="shared" si="2053"/>
        <v>0</v>
      </c>
      <c r="AH1140" s="79">
        <f t="shared" si="2078"/>
        <v>4534.5</v>
      </c>
      <c r="AI1140" s="66"/>
      <c r="AJ1140" s="68">
        <f t="shared" si="2106"/>
        <v>0</v>
      </c>
      <c r="AK1140" s="67">
        <f t="shared" si="2079"/>
        <v>22013</v>
      </c>
      <c r="AL1140" s="66"/>
      <c r="AM1140" s="68">
        <f t="shared" si="2054"/>
        <v>0</v>
      </c>
      <c r="AN1140" s="67">
        <f t="shared" si="2080"/>
        <v>8763.02</v>
      </c>
      <c r="AO1140" s="66"/>
      <c r="AP1140" s="68">
        <f t="shared" si="2017"/>
        <v>0</v>
      </c>
      <c r="AQ1140" s="67">
        <f t="shared" si="2081"/>
        <v>80645</v>
      </c>
      <c r="AR1140" s="66"/>
      <c r="AS1140" s="68">
        <f t="shared" si="2083"/>
        <v>0</v>
      </c>
      <c r="AT1140" s="67">
        <f t="shared" si="2082"/>
        <v>2020</v>
      </c>
      <c r="AU1140" s="66"/>
      <c r="AV1140" s="66">
        <f t="shared" si="2022"/>
        <v>0</v>
      </c>
      <c r="AW1140" s="42">
        <f t="shared" si="1988"/>
        <v>4960.800000000002</v>
      </c>
      <c r="AX1140" s="66"/>
      <c r="AY1140" s="66">
        <f t="shared" si="2061"/>
        <v>0</v>
      </c>
      <c r="AZ1140" s="67">
        <f t="shared" si="2014"/>
        <v>728.09999999999991</v>
      </c>
      <c r="BA1140" s="66"/>
      <c r="BB1140" s="68">
        <f t="shared" si="2093"/>
        <v>0</v>
      </c>
      <c r="BC1140" s="67">
        <f>BC1139+BA1140-BB1140-56</f>
        <v>77.819999999999851</v>
      </c>
      <c r="BD1140" s="66"/>
      <c r="BE1140" s="68">
        <f t="shared" si="2012"/>
        <v>0</v>
      </c>
      <c r="BF1140" s="67">
        <f t="shared" si="2013"/>
        <v>2747.0200000000018</v>
      </c>
      <c r="BG1140" s="66"/>
      <c r="BH1140" s="68">
        <f t="shared" si="2062"/>
        <v>0</v>
      </c>
      <c r="BI1140" s="67">
        <f t="shared" si="2107"/>
        <v>22663.499999999982</v>
      </c>
      <c r="BJ1140" s="66"/>
      <c r="BK1140" s="68">
        <f t="shared" si="2084"/>
        <v>0</v>
      </c>
      <c r="BL1140" s="67">
        <f t="shared" si="2024"/>
        <v>3462.6000000000004</v>
      </c>
      <c r="BM1140" s="66"/>
      <c r="BN1140" s="68">
        <f t="shared" si="2025"/>
        <v>0</v>
      </c>
      <c r="BO1140" s="67">
        <f t="shared" si="2026"/>
        <v>2419.9000000000019</v>
      </c>
      <c r="BP1140" s="66"/>
      <c r="BQ1140" s="68">
        <f t="shared" si="2103"/>
        <v>0</v>
      </c>
      <c r="BR1140" s="67">
        <f t="shared" si="2041"/>
        <v>116807.45</v>
      </c>
      <c r="BS1140" s="66"/>
      <c r="BT1140" s="66">
        <f t="shared" si="2094"/>
        <v>0</v>
      </c>
      <c r="BU1140" s="67">
        <f>BU1139+BS1140-BT1140-100</f>
        <v>130991</v>
      </c>
      <c r="BV1140" s="66"/>
      <c r="BW1140" s="66">
        <f t="shared" si="2095"/>
        <v>0</v>
      </c>
      <c r="BX1140" s="67">
        <f>+BX1139+BV1140-BW1140-100</f>
        <v>174402</v>
      </c>
      <c r="BY1140" s="66"/>
      <c r="BZ1140" s="66">
        <f t="shared" si="2097"/>
        <v>0</v>
      </c>
      <c r="CA1140" s="67">
        <f>+CA1139+BY1140-BZ1140-100</f>
        <v>124493</v>
      </c>
      <c r="CB1140" s="66"/>
      <c r="CC1140" s="66">
        <f t="shared" si="2108"/>
        <v>0</v>
      </c>
      <c r="CD1140" s="67">
        <f t="shared" si="2099"/>
        <v>24675.040000000001</v>
      </c>
      <c r="CE1140" s="66"/>
      <c r="CF1140" s="66">
        <f t="shared" si="2104"/>
        <v>0</v>
      </c>
      <c r="CG1140" s="67">
        <f t="shared" si="2027"/>
        <v>3663.6999999999994</v>
      </c>
      <c r="CH1140" s="66"/>
      <c r="CI1140" s="66">
        <f t="shared" si="2085"/>
        <v>0</v>
      </c>
      <c r="CJ1140" s="67">
        <f t="shared" si="2045"/>
        <v>6757.8</v>
      </c>
      <c r="CK1140" s="66"/>
      <c r="CL1140" s="68">
        <f t="shared" ref="CL1140:CL1203" si="2110">IF(OR(D1140="NPC6AUZDB-GN007M",D1140="NPC6AUZDB-GN010M",D1140="NPC6AUZDB-GN002M",D1140="NPC6AUZDB-GN001M",D1140="NPC6AUZDB-GN003M",D1140="NPC6AUZDB-GN005M",),E1140*(F1140+0.1),0)</f>
        <v>0</v>
      </c>
      <c r="CM1140" s="79">
        <f t="shared" si="2028"/>
        <v>4847.4799999999996</v>
      </c>
      <c r="CN1140" s="66"/>
      <c r="CO1140" s="68">
        <f t="shared" si="2063"/>
        <v>0</v>
      </c>
      <c r="CP1140" s="79">
        <f t="shared" si="2029"/>
        <v>3955</v>
      </c>
      <c r="CQ1140" s="66"/>
      <c r="CR1140" s="68">
        <f t="shared" si="2064"/>
        <v>0</v>
      </c>
      <c r="CS1140" s="79">
        <f t="shared" si="1987"/>
        <v>5186</v>
      </c>
      <c r="CT1140" s="66"/>
      <c r="CU1140" s="68">
        <f t="shared" si="2065"/>
        <v>0</v>
      </c>
      <c r="CV1140" s="79">
        <f t="shared" si="2030"/>
        <v>6929</v>
      </c>
      <c r="CW1140" s="66"/>
      <c r="CX1140" s="66">
        <f t="shared" si="2066"/>
        <v>0</v>
      </c>
      <c r="CY1140" s="40">
        <f t="shared" si="2105"/>
        <v>176.95999999999822</v>
      </c>
      <c r="CZ1140" s="65"/>
      <c r="DA1140" s="66">
        <f t="shared" si="2100"/>
        <v>0</v>
      </c>
      <c r="DB1140" s="67">
        <f t="shared" si="2046"/>
        <v>37088</v>
      </c>
      <c r="DC1140" s="66"/>
      <c r="DD1140" s="66">
        <f t="shared" si="2101"/>
        <v>0</v>
      </c>
      <c r="DE1140" s="67">
        <f t="shared" si="2047"/>
        <v>83859</v>
      </c>
      <c r="DF1140" s="66"/>
      <c r="DG1140" s="69">
        <f t="shared" si="2067"/>
        <v>0</v>
      </c>
      <c r="DH1140" s="67">
        <f t="shared" si="2102"/>
        <v>439575</v>
      </c>
      <c r="DI1140" s="66"/>
      <c r="DJ1140" s="66">
        <f t="shared" si="2068"/>
        <v>0</v>
      </c>
      <c r="DK1140" s="67">
        <f t="shared" si="2031"/>
        <v>3768</v>
      </c>
      <c r="DM1140" s="206">
        <f t="shared" si="2086"/>
        <v>0</v>
      </c>
      <c r="DN1140" s="25">
        <f t="shared" si="2021"/>
        <v>0</v>
      </c>
      <c r="DO1140" s="5"/>
      <c r="DP1140" s="43">
        <f t="shared" si="2087"/>
        <v>0</v>
      </c>
      <c r="DQ1140" s="27">
        <f t="shared" si="2032"/>
        <v>6819.5</v>
      </c>
      <c r="DR1140" s="5"/>
      <c r="DS1140" s="43">
        <f t="shared" si="2088"/>
        <v>0</v>
      </c>
      <c r="DT1140" s="27">
        <f t="shared" si="2033"/>
        <v>4846</v>
      </c>
      <c r="DU1140" s="5"/>
      <c r="DV1140" s="43">
        <f t="shared" si="2069"/>
        <v>0</v>
      </c>
      <c r="DW1140" s="27">
        <f t="shared" si="2034"/>
        <v>4835</v>
      </c>
      <c r="DX1140" s="5"/>
      <c r="DY1140" s="22">
        <f t="shared" si="2070"/>
        <v>0</v>
      </c>
      <c r="DZ1140" s="25">
        <f t="shared" si="2035"/>
        <v>523</v>
      </c>
      <c r="EA1140" s="22"/>
      <c r="EB1140" s="22">
        <f t="shared" si="2071"/>
        <v>0</v>
      </c>
      <c r="EC1140" s="28">
        <f t="shared" si="2036"/>
        <v>369</v>
      </c>
      <c r="ED1140" s="5"/>
      <c r="EE1140" s="43">
        <f t="shared" si="2072"/>
        <v>0</v>
      </c>
      <c r="EF1140" s="27">
        <f t="shared" si="2037"/>
        <v>4769</v>
      </c>
      <c r="EG1140" s="66"/>
      <c r="EH1140" s="66">
        <f t="shared" si="2073"/>
        <v>0</v>
      </c>
      <c r="EI1140" s="67">
        <f t="shared" si="2038"/>
        <v>22617</v>
      </c>
      <c r="EJ1140" s="66"/>
      <c r="EK1140" s="66">
        <f t="shared" si="2055"/>
        <v>0</v>
      </c>
      <c r="EL1140" s="67">
        <f t="shared" si="2039"/>
        <v>21247</v>
      </c>
      <c r="EM1140" s="110">
        <f t="shared" si="2056"/>
        <v>284322.31262675999</v>
      </c>
    </row>
    <row r="1141" spans="1:143" ht="11.25" customHeight="1" x14ac:dyDescent="0.25">
      <c r="A1141" s="11">
        <v>46186</v>
      </c>
      <c r="B1141" s="109">
        <v>46165</v>
      </c>
      <c r="C1141" s="176">
        <v>8005014793</v>
      </c>
      <c r="D1141" s="17" t="s">
        <v>356</v>
      </c>
      <c r="E1141" s="18">
        <v>30</v>
      </c>
      <c r="F1141" s="19">
        <v>5</v>
      </c>
      <c r="G1141" s="20">
        <v>191516098961</v>
      </c>
      <c r="H1141" s="66"/>
      <c r="I1141" s="41">
        <f t="shared" si="2057"/>
        <v>0</v>
      </c>
      <c r="J1141" s="48">
        <f t="shared" si="2089"/>
        <v>264993</v>
      </c>
      <c r="K1141" s="66"/>
      <c r="L1141" s="41">
        <f t="shared" si="2058"/>
        <v>0</v>
      </c>
      <c r="M1141" s="48">
        <f t="shared" si="2090"/>
        <v>122900</v>
      </c>
      <c r="N1141" s="66"/>
      <c r="O1141" s="41">
        <f t="shared" si="2059"/>
        <v>0</v>
      </c>
      <c r="P1141" s="48">
        <f t="shared" si="2091"/>
        <v>259036</v>
      </c>
      <c r="Q1141" s="66"/>
      <c r="R1141" s="66">
        <f t="shared" si="2109"/>
        <v>0</v>
      </c>
      <c r="S1141" s="67">
        <f t="shared" si="2092"/>
        <v>196512</v>
      </c>
      <c r="T1141" s="66"/>
      <c r="U1141" s="66">
        <f t="shared" si="2060"/>
        <v>0</v>
      </c>
      <c r="V1141" s="67">
        <f t="shared" si="2074"/>
        <v>133035.6</v>
      </c>
      <c r="X1141" s="69">
        <f t="shared" si="2016"/>
        <v>0</v>
      </c>
      <c r="Y1141" s="67">
        <f t="shared" si="2075"/>
        <v>6245</v>
      </c>
      <c r="Z1141" s="66"/>
      <c r="AA1141" s="68">
        <f t="shared" si="2051"/>
        <v>0</v>
      </c>
      <c r="AB1141" s="67">
        <f t="shared" si="2076"/>
        <v>17897</v>
      </c>
      <c r="AC1141" s="66"/>
      <c r="AD1141" s="66">
        <f t="shared" si="2052"/>
        <v>0</v>
      </c>
      <c r="AE1141" s="67">
        <f t="shared" si="2077"/>
        <v>3738</v>
      </c>
      <c r="AF1141" s="66"/>
      <c r="AG1141" s="78">
        <f t="shared" si="2053"/>
        <v>0</v>
      </c>
      <c r="AH1141" s="79">
        <f t="shared" si="2078"/>
        <v>4534.5</v>
      </c>
      <c r="AI1141" s="66"/>
      <c r="AJ1141" s="68">
        <f t="shared" si="2106"/>
        <v>0</v>
      </c>
      <c r="AK1141" s="67">
        <f t="shared" si="2079"/>
        <v>22013</v>
      </c>
      <c r="AL1141" s="66"/>
      <c r="AM1141" s="68">
        <f t="shared" si="2054"/>
        <v>0</v>
      </c>
      <c r="AN1141" s="67">
        <f t="shared" si="2080"/>
        <v>8763.02</v>
      </c>
      <c r="AO1141" s="66"/>
      <c r="AP1141" s="68">
        <f t="shared" si="2017"/>
        <v>0</v>
      </c>
      <c r="AQ1141" s="67">
        <f t="shared" si="2081"/>
        <v>80645</v>
      </c>
      <c r="AR1141" s="66"/>
      <c r="AS1141" s="68">
        <f t="shared" si="2083"/>
        <v>0</v>
      </c>
      <c r="AT1141" s="67">
        <f t="shared" si="2082"/>
        <v>2020</v>
      </c>
      <c r="AU1141" s="66"/>
      <c r="AV1141" s="66">
        <f t="shared" si="2022"/>
        <v>153.6</v>
      </c>
      <c r="AW1141" s="42">
        <f t="shared" si="1988"/>
        <v>4807.2000000000016</v>
      </c>
      <c r="AX1141" s="66"/>
      <c r="AY1141" s="66">
        <f t="shared" si="2061"/>
        <v>0</v>
      </c>
      <c r="AZ1141" s="67">
        <f t="shared" si="2014"/>
        <v>728.09999999999991</v>
      </c>
      <c r="BA1141" s="66"/>
      <c r="BB1141" s="68">
        <f t="shared" si="2093"/>
        <v>0</v>
      </c>
      <c r="BC1141" s="67">
        <f t="shared" ref="BC1141:BC1204" si="2111">BC1140+BA1141-BB1141</f>
        <v>77.819999999999851</v>
      </c>
      <c r="BD1141" s="66"/>
      <c r="BE1141" s="68">
        <f t="shared" si="2012"/>
        <v>0</v>
      </c>
      <c r="BF1141" s="67">
        <f t="shared" si="2013"/>
        <v>2747.0200000000018</v>
      </c>
      <c r="BG1141" s="66"/>
      <c r="BH1141" s="68">
        <v>153.9</v>
      </c>
      <c r="BI1141" s="67">
        <f t="shared" si="2107"/>
        <v>22509.59999999998</v>
      </c>
      <c r="BJ1141" s="66"/>
      <c r="BK1141" s="68">
        <f t="shared" si="2084"/>
        <v>0</v>
      </c>
      <c r="BL1141" s="67">
        <f t="shared" si="2024"/>
        <v>3462.6000000000004</v>
      </c>
      <c r="BM1141" s="66"/>
      <c r="BN1141" s="68">
        <f t="shared" si="2025"/>
        <v>0</v>
      </c>
      <c r="BO1141" s="67">
        <f t="shared" si="2026"/>
        <v>2419.9000000000019</v>
      </c>
      <c r="BP1141" s="66"/>
      <c r="BQ1141" s="68">
        <f t="shared" si="2103"/>
        <v>0</v>
      </c>
      <c r="BR1141" s="67">
        <f t="shared" si="2041"/>
        <v>116807.45</v>
      </c>
      <c r="BS1141" s="66"/>
      <c r="BT1141" s="66">
        <f t="shared" si="2094"/>
        <v>60</v>
      </c>
      <c r="BU1141" s="67">
        <f t="shared" ref="BU1141:BU1204" si="2112">BU1140+BS1141-BT1141</f>
        <v>130931</v>
      </c>
      <c r="BV1141" s="66"/>
      <c r="BW1141" s="66">
        <f t="shared" si="2095"/>
        <v>60</v>
      </c>
      <c r="BX1141" s="67">
        <f t="shared" ref="BX1141:BX1204" si="2113">+BX1140+BV1141-BW1141</f>
        <v>174342</v>
      </c>
      <c r="BY1141" s="66"/>
      <c r="BZ1141" s="66">
        <f t="shared" si="2097"/>
        <v>60</v>
      </c>
      <c r="CA1141" s="67">
        <f t="shared" ref="CA1141:CA1204" si="2114">+CA1140+BY1141-BZ1141</f>
        <v>124433</v>
      </c>
      <c r="CB1141" s="66"/>
      <c r="CC1141" s="66">
        <f t="shared" si="2108"/>
        <v>0</v>
      </c>
      <c r="CD1141" s="67">
        <f t="shared" si="2099"/>
        <v>24675.040000000001</v>
      </c>
      <c r="CE1141" s="66"/>
      <c r="CF1141" s="66">
        <f t="shared" si="2104"/>
        <v>0</v>
      </c>
      <c r="CG1141" s="67">
        <f t="shared" si="2027"/>
        <v>3663.6999999999994</v>
      </c>
      <c r="CH1141" s="66"/>
      <c r="CI1141" s="66">
        <f t="shared" si="2085"/>
        <v>0</v>
      </c>
      <c r="CJ1141" s="67">
        <f t="shared" si="2045"/>
        <v>6757.8</v>
      </c>
      <c r="CK1141" s="66"/>
      <c r="CL1141" s="68">
        <f t="shared" si="2110"/>
        <v>0</v>
      </c>
      <c r="CM1141" s="79">
        <f t="shared" si="2028"/>
        <v>4847.4799999999996</v>
      </c>
      <c r="CN1141" s="66"/>
      <c r="CO1141" s="68">
        <f t="shared" si="2063"/>
        <v>0</v>
      </c>
      <c r="CP1141" s="79">
        <f t="shared" si="2029"/>
        <v>3955</v>
      </c>
      <c r="CQ1141" s="66"/>
      <c r="CR1141" s="68">
        <f t="shared" si="2064"/>
        <v>0</v>
      </c>
      <c r="CS1141" s="79">
        <f t="shared" si="1987"/>
        <v>5186</v>
      </c>
      <c r="CT1141" s="66"/>
      <c r="CU1141" s="68">
        <f t="shared" si="2065"/>
        <v>0</v>
      </c>
      <c r="CV1141" s="79">
        <f t="shared" si="2030"/>
        <v>6929</v>
      </c>
      <c r="CW1141" s="66"/>
      <c r="CX1141" s="66">
        <f t="shared" si="2066"/>
        <v>0</v>
      </c>
      <c r="CY1141" s="40">
        <f t="shared" si="2105"/>
        <v>176.95999999999822</v>
      </c>
      <c r="CZ1141" s="65"/>
      <c r="DA1141" s="66">
        <f t="shared" si="2100"/>
        <v>0</v>
      </c>
      <c r="DB1141" s="67">
        <f t="shared" si="2046"/>
        <v>37088</v>
      </c>
      <c r="DC1141" s="66"/>
      <c r="DD1141" s="66">
        <f t="shared" si="2101"/>
        <v>0</v>
      </c>
      <c r="DE1141" s="67">
        <f t="shared" si="2047"/>
        <v>83859</v>
      </c>
      <c r="DF1141" s="66"/>
      <c r="DG1141" s="69">
        <f t="shared" si="2067"/>
        <v>0</v>
      </c>
      <c r="DH1141" s="67">
        <f t="shared" si="2102"/>
        <v>439575</v>
      </c>
      <c r="DI1141" s="66"/>
      <c r="DJ1141" s="66">
        <f t="shared" si="2068"/>
        <v>0</v>
      </c>
      <c r="DK1141" s="67">
        <f t="shared" si="2031"/>
        <v>3768</v>
      </c>
      <c r="DM1141" s="206">
        <f t="shared" si="2086"/>
        <v>0</v>
      </c>
      <c r="DN1141" s="25">
        <f t="shared" si="2021"/>
        <v>0</v>
      </c>
      <c r="DO1141" s="5"/>
      <c r="DP1141" s="43">
        <f t="shared" si="2087"/>
        <v>0</v>
      </c>
      <c r="DQ1141" s="27">
        <f t="shared" si="2032"/>
        <v>6819.5</v>
      </c>
      <c r="DR1141" s="5"/>
      <c r="DS1141" s="43">
        <f t="shared" si="2088"/>
        <v>0</v>
      </c>
      <c r="DT1141" s="27">
        <f t="shared" si="2033"/>
        <v>4846</v>
      </c>
      <c r="DU1141" s="5"/>
      <c r="DV1141" s="43">
        <f t="shared" si="2069"/>
        <v>0</v>
      </c>
      <c r="DW1141" s="27">
        <f t="shared" si="2034"/>
        <v>4835</v>
      </c>
      <c r="DX1141" s="5"/>
      <c r="DY1141" s="22">
        <f t="shared" si="2070"/>
        <v>0</v>
      </c>
      <c r="DZ1141" s="25">
        <f t="shared" si="2035"/>
        <v>523</v>
      </c>
      <c r="EA1141" s="22"/>
      <c r="EB1141" s="22">
        <f t="shared" si="2071"/>
        <v>0</v>
      </c>
      <c r="EC1141" s="28">
        <f t="shared" si="2036"/>
        <v>369</v>
      </c>
      <c r="ED1141" s="5"/>
      <c r="EE1141" s="43">
        <f t="shared" si="2072"/>
        <v>0</v>
      </c>
      <c r="EF1141" s="27">
        <f t="shared" si="2037"/>
        <v>4769</v>
      </c>
      <c r="EG1141" s="66"/>
      <c r="EH1141" s="66">
        <f t="shared" si="2073"/>
        <v>0</v>
      </c>
      <c r="EI1141" s="67">
        <f t="shared" si="2038"/>
        <v>22617</v>
      </c>
      <c r="EJ1141" s="66"/>
      <c r="EK1141" s="66">
        <f t="shared" si="2055"/>
        <v>0</v>
      </c>
      <c r="EL1141" s="67">
        <f t="shared" si="2039"/>
        <v>21247</v>
      </c>
      <c r="EM1141" s="110">
        <f t="shared" si="2056"/>
        <v>284266.64318675996</v>
      </c>
    </row>
    <row r="1142" spans="1:143" ht="11.25" customHeight="1" x14ac:dyDescent="0.25">
      <c r="A1142" s="109">
        <v>46186</v>
      </c>
      <c r="B1142" s="11">
        <v>46128</v>
      </c>
      <c r="C1142" s="183">
        <v>8004993276</v>
      </c>
      <c r="D1142" s="62" t="s">
        <v>122</v>
      </c>
      <c r="E1142" s="63">
        <v>60</v>
      </c>
      <c r="F1142" s="156">
        <v>2</v>
      </c>
      <c r="G1142" s="78">
        <v>191516052314</v>
      </c>
      <c r="H1142" s="66"/>
      <c r="I1142" s="41">
        <f t="shared" si="2057"/>
        <v>0</v>
      </c>
      <c r="J1142" s="48">
        <f t="shared" si="2089"/>
        <v>264993</v>
      </c>
      <c r="K1142" s="66"/>
      <c r="L1142" s="41">
        <f t="shared" si="2058"/>
        <v>0</v>
      </c>
      <c r="M1142" s="48">
        <f t="shared" si="2090"/>
        <v>122900</v>
      </c>
      <c r="N1142" s="66"/>
      <c r="O1142" s="41">
        <f t="shared" si="2059"/>
        <v>0</v>
      </c>
      <c r="P1142" s="48">
        <f t="shared" si="2091"/>
        <v>259036</v>
      </c>
      <c r="Q1142" s="66"/>
      <c r="R1142" s="66">
        <f t="shared" si="2109"/>
        <v>0</v>
      </c>
      <c r="S1142" s="67">
        <f t="shared" si="2092"/>
        <v>196512</v>
      </c>
      <c r="T1142" s="66"/>
      <c r="U1142" s="66">
        <f t="shared" si="2060"/>
        <v>0</v>
      </c>
      <c r="V1142" s="67">
        <f t="shared" si="2074"/>
        <v>133035.6</v>
      </c>
      <c r="X1142" s="69">
        <f t="shared" si="2016"/>
        <v>0</v>
      </c>
      <c r="Y1142" s="67">
        <f t="shared" si="2075"/>
        <v>6245</v>
      </c>
      <c r="Z1142" s="66"/>
      <c r="AA1142" s="68">
        <f t="shared" si="2051"/>
        <v>0</v>
      </c>
      <c r="AB1142" s="67">
        <f t="shared" si="2076"/>
        <v>17897</v>
      </c>
      <c r="AC1142" s="66"/>
      <c r="AD1142" s="66">
        <f t="shared" si="2052"/>
        <v>0</v>
      </c>
      <c r="AE1142" s="67">
        <f t="shared" si="2077"/>
        <v>3738</v>
      </c>
      <c r="AF1142" s="66"/>
      <c r="AG1142" s="78">
        <f t="shared" si="2053"/>
        <v>0</v>
      </c>
      <c r="AH1142" s="79">
        <f t="shared" si="2078"/>
        <v>4534.5</v>
      </c>
      <c r="AI1142" s="66"/>
      <c r="AJ1142" s="68">
        <f t="shared" si="2106"/>
        <v>0</v>
      </c>
      <c r="AK1142" s="67">
        <f t="shared" si="2079"/>
        <v>22013</v>
      </c>
      <c r="AL1142" s="66"/>
      <c r="AM1142" s="68">
        <f t="shared" si="2054"/>
        <v>0</v>
      </c>
      <c r="AN1142" s="67">
        <f t="shared" si="2080"/>
        <v>8763.02</v>
      </c>
      <c r="AO1142" s="66"/>
      <c r="AP1142" s="68">
        <f t="shared" si="2017"/>
        <v>0</v>
      </c>
      <c r="AQ1142" s="67">
        <f t="shared" si="2081"/>
        <v>80645</v>
      </c>
      <c r="AR1142" s="66"/>
      <c r="AS1142" s="68">
        <f t="shared" si="2083"/>
        <v>0</v>
      </c>
      <c r="AT1142" s="67">
        <f t="shared" si="2082"/>
        <v>2020</v>
      </c>
      <c r="AU1142" s="66"/>
      <c r="AV1142" s="66">
        <f t="shared" si="2022"/>
        <v>0</v>
      </c>
      <c r="AW1142" s="42">
        <f t="shared" si="1988"/>
        <v>4807.2000000000016</v>
      </c>
      <c r="AX1142" s="66"/>
      <c r="AY1142" s="66">
        <f t="shared" si="2061"/>
        <v>0</v>
      </c>
      <c r="AZ1142" s="67">
        <f t="shared" si="2014"/>
        <v>728.09999999999991</v>
      </c>
      <c r="BA1142" s="66"/>
      <c r="BB1142" s="68">
        <f t="shared" si="2093"/>
        <v>0</v>
      </c>
      <c r="BC1142" s="67">
        <f t="shared" si="2111"/>
        <v>77.819999999999851</v>
      </c>
      <c r="BD1142" s="66"/>
      <c r="BE1142" s="68">
        <f t="shared" si="2012"/>
        <v>0</v>
      </c>
      <c r="BF1142" s="67">
        <f t="shared" si="2013"/>
        <v>2747.0200000000018</v>
      </c>
      <c r="BG1142" s="66"/>
      <c r="BH1142" s="68">
        <f t="shared" ref="BH1142:BH1173" si="2115">IF(OR(D1162="NPC06UZDB-GY026M",D1162="NPP06UZDB-GY010M",D1142="CO155E2-0CM018",D1142="CO155E2-0CM023",D1142="CO155E2-0CM026",D1142="NPP06UZDB-GY150C",D1142="NPP06UZDB-GY025M",D1142="NPC06UZDB-GY013M",D1142="NPP06UZDB-GY001M",D1142="NPP06UZDB-GY250C",D1142="NPC06UZDB-GY028M",D1142="NPC06UZDB-GY018M",D1142="NPC06UZDB-GY014M",D1142="NPC06UZDB-GY012M",D1142="NPC06UZDB-GY011M",D1142="NPC06UZDB-GY006M",D1142="CO155E2-0CM006",D1142="NPP06UZDB-GY005M",D1142="NPP06UZDB-GY005M",D1142="NPP06UZDB-GY003M",D1142="NPP06UZDB-GY002M",D1142="NPC06UZDB-GY025M",D1142="CO155E2-0CM020",D1142="CO155E2-0CM030",D1142="NPC06UZDB-GY350C",D1142="NPC06UZDB-GY030M",D1142="NPC06UZDB-GY020C",D1142="NPC06UZDB-GY030M",D1142="NPC06UZDB-GY350C",D1142="CO155E2-0CM007",D1142="NPC06UZDB-GY150C",D1142="NPC06UZDB-GY250C",D1142="NPC06UZDB-GY007M",D1142="CO155E2-0CC050",D1142="NPC06UZDB-GY006M",D1142="NPC06UZDB-GY008M",D1142="NPC06UZDB-GY050C",D1142="CO155E2-0CC250",D1142="NPC06UZDB-GY750C",D1142="NPC06UZDB-GY007M",D1142="NPC06UZDB-GY020M",D1142="CO155E2-0CC150",D1142="CO155E2-0CM015",D1142="CO155E2-0CM010",D1142="NPC06UZDB-GY450C",D1142="NPC06UZDB-GY015M",D1142="NPC06UZDB-GY150C",D1142="CO155E2-0CM001",D1142="CO155E2-0CM002",D1142="CO155E2-0CM003",D1142="CO155E2-0CM004",D1142="CO155E2-0CM005",D1142="CO155E2-0CM008",D1142="NPC06UZDB-GY010M",D1142="NPC06UZDB-GY001M",D1142="NPC06UZDB-GY002M",D1142="NPC06UZDB-GY003M",D1142="NPC06UZDB-GY004M",D1142="NPC06UZDB-GY005M",),E1142*(F1142+0.12),0)</f>
        <v>127.2</v>
      </c>
      <c r="BI1142" s="67">
        <f t="shared" si="2107"/>
        <v>22382.39999999998</v>
      </c>
      <c r="BJ1142" s="66"/>
      <c r="BK1142" s="68">
        <f t="shared" si="2084"/>
        <v>0</v>
      </c>
      <c r="BL1142" s="67">
        <f t="shared" si="2024"/>
        <v>3462.6000000000004</v>
      </c>
      <c r="BM1142" s="66"/>
      <c r="BN1142" s="68">
        <f t="shared" si="2025"/>
        <v>0</v>
      </c>
      <c r="BO1142" s="67">
        <f t="shared" si="2026"/>
        <v>2419.9000000000019</v>
      </c>
      <c r="BP1142" s="66"/>
      <c r="BQ1142" s="68">
        <f t="shared" si="2103"/>
        <v>0</v>
      </c>
      <c r="BR1142" s="67">
        <f t="shared" si="2041"/>
        <v>116807.45</v>
      </c>
      <c r="BS1142" s="66"/>
      <c r="BT1142" s="66">
        <f t="shared" si="2094"/>
        <v>120</v>
      </c>
      <c r="BU1142" s="67">
        <f t="shared" si="2112"/>
        <v>130811</v>
      </c>
      <c r="BV1142" s="66"/>
      <c r="BW1142" s="66">
        <f t="shared" si="2095"/>
        <v>120</v>
      </c>
      <c r="BX1142" s="67">
        <f t="shared" si="2113"/>
        <v>174222</v>
      </c>
      <c r="BY1142" s="66"/>
      <c r="BZ1142" s="66">
        <f t="shared" si="2097"/>
        <v>120</v>
      </c>
      <c r="CA1142" s="67">
        <f t="shared" si="2114"/>
        <v>124313</v>
      </c>
      <c r="CB1142" s="66"/>
      <c r="CC1142" s="66">
        <f t="shared" si="2108"/>
        <v>0</v>
      </c>
      <c r="CD1142" s="67">
        <f t="shared" si="2099"/>
        <v>24675.040000000001</v>
      </c>
      <c r="CE1142" s="66"/>
      <c r="CF1142" s="66">
        <f t="shared" si="2104"/>
        <v>0</v>
      </c>
      <c r="CG1142" s="67">
        <f t="shared" si="2027"/>
        <v>3663.6999999999994</v>
      </c>
      <c r="CH1142" s="66"/>
      <c r="CI1142" s="66">
        <f t="shared" si="2085"/>
        <v>0</v>
      </c>
      <c r="CJ1142" s="67">
        <f t="shared" si="2045"/>
        <v>6757.8</v>
      </c>
      <c r="CK1142" s="66"/>
      <c r="CL1142" s="68">
        <f t="shared" si="2110"/>
        <v>0</v>
      </c>
      <c r="CM1142" s="79">
        <f t="shared" si="2028"/>
        <v>4847.4799999999996</v>
      </c>
      <c r="CN1142" s="66"/>
      <c r="CO1142" s="68">
        <f t="shared" si="2063"/>
        <v>0</v>
      </c>
      <c r="CP1142" s="79">
        <f t="shared" si="2029"/>
        <v>3955</v>
      </c>
      <c r="CQ1142" s="66"/>
      <c r="CR1142" s="68">
        <f t="shared" si="2064"/>
        <v>0</v>
      </c>
      <c r="CS1142" s="79">
        <f t="shared" ref="CS1142:CS1205" si="2116">+CS1141+CQ1142-CR1142</f>
        <v>5186</v>
      </c>
      <c r="CT1142" s="66"/>
      <c r="CU1142" s="68">
        <f t="shared" si="2065"/>
        <v>0</v>
      </c>
      <c r="CV1142" s="79">
        <f t="shared" si="2030"/>
        <v>6929</v>
      </c>
      <c r="CW1142" s="66"/>
      <c r="CX1142" s="66">
        <f t="shared" si="2066"/>
        <v>0</v>
      </c>
      <c r="CY1142" s="40">
        <f t="shared" si="2105"/>
        <v>176.95999999999822</v>
      </c>
      <c r="CZ1142" s="65"/>
      <c r="DA1142" s="66">
        <f t="shared" si="2100"/>
        <v>0</v>
      </c>
      <c r="DB1142" s="67">
        <f t="shared" si="2046"/>
        <v>37088</v>
      </c>
      <c r="DC1142" s="66"/>
      <c r="DD1142" s="66">
        <f t="shared" si="2101"/>
        <v>0</v>
      </c>
      <c r="DE1142" s="67">
        <f t="shared" si="2047"/>
        <v>83859</v>
      </c>
      <c r="DF1142" s="66"/>
      <c r="DG1142" s="69">
        <f t="shared" si="2067"/>
        <v>0</v>
      </c>
      <c r="DH1142" s="67">
        <f t="shared" si="2102"/>
        <v>439575</v>
      </c>
      <c r="DI1142" s="66"/>
      <c r="DJ1142" s="66">
        <f t="shared" si="2068"/>
        <v>0</v>
      </c>
      <c r="DK1142" s="67">
        <f t="shared" si="2031"/>
        <v>3768</v>
      </c>
      <c r="DM1142" s="206">
        <f t="shared" si="2086"/>
        <v>0</v>
      </c>
      <c r="DN1142" s="25">
        <f t="shared" si="2021"/>
        <v>0</v>
      </c>
      <c r="DO1142" s="5"/>
      <c r="DP1142" s="43">
        <f t="shared" si="2087"/>
        <v>0</v>
      </c>
      <c r="DQ1142" s="27">
        <f t="shared" si="2032"/>
        <v>6819.5</v>
      </c>
      <c r="DR1142" s="5"/>
      <c r="DS1142" s="43">
        <f t="shared" si="2088"/>
        <v>0</v>
      </c>
      <c r="DT1142" s="27">
        <f t="shared" si="2033"/>
        <v>4846</v>
      </c>
      <c r="DU1142" s="5"/>
      <c r="DV1142" s="43">
        <f t="shared" si="2069"/>
        <v>0</v>
      </c>
      <c r="DW1142" s="27">
        <f t="shared" si="2034"/>
        <v>4835</v>
      </c>
      <c r="DX1142" s="5"/>
      <c r="DY1142" s="22">
        <f t="shared" si="2070"/>
        <v>0</v>
      </c>
      <c r="DZ1142" s="25">
        <f t="shared" si="2035"/>
        <v>523</v>
      </c>
      <c r="EA1142" s="22"/>
      <c r="EB1142" s="22">
        <f t="shared" si="2071"/>
        <v>0</v>
      </c>
      <c r="EC1142" s="28">
        <f t="shared" si="2036"/>
        <v>369</v>
      </c>
      <c r="ED1142" s="5"/>
      <c r="EE1142" s="43">
        <f t="shared" si="2072"/>
        <v>0</v>
      </c>
      <c r="EF1142" s="27">
        <f t="shared" si="2037"/>
        <v>4769</v>
      </c>
      <c r="EG1142" s="66"/>
      <c r="EH1142" s="66">
        <f t="shared" si="2073"/>
        <v>0</v>
      </c>
      <c r="EI1142" s="67">
        <f t="shared" si="2038"/>
        <v>22617</v>
      </c>
      <c r="EJ1142" s="66"/>
      <c r="EK1142" s="66">
        <f t="shared" si="2055"/>
        <v>0</v>
      </c>
      <c r="EL1142" s="67">
        <f t="shared" si="2039"/>
        <v>21247</v>
      </c>
      <c r="EM1142" s="110">
        <f t="shared" si="2056"/>
        <v>277321.45118675998</v>
      </c>
    </row>
    <row r="1143" spans="1:143" ht="11.25" customHeight="1" x14ac:dyDescent="0.25">
      <c r="A1143" s="143">
        <v>46186</v>
      </c>
      <c r="B1143" s="11"/>
      <c r="C1143" s="176">
        <v>8005011763</v>
      </c>
      <c r="D1143" s="17" t="s">
        <v>303</v>
      </c>
      <c r="E1143" s="18">
        <v>6000</v>
      </c>
      <c r="F1143" s="19">
        <v>2</v>
      </c>
      <c r="G1143" s="20">
        <v>191516769007</v>
      </c>
      <c r="H1143" s="66"/>
      <c r="I1143" s="41">
        <f t="shared" si="2057"/>
        <v>0</v>
      </c>
      <c r="J1143" s="48">
        <f t="shared" si="2089"/>
        <v>264993</v>
      </c>
      <c r="K1143" s="66"/>
      <c r="L1143" s="41">
        <f t="shared" si="2058"/>
        <v>0</v>
      </c>
      <c r="M1143" s="48">
        <f t="shared" si="2090"/>
        <v>122900</v>
      </c>
      <c r="N1143" s="66"/>
      <c r="O1143" s="41">
        <f t="shared" si="2059"/>
        <v>0</v>
      </c>
      <c r="P1143" s="48">
        <f t="shared" si="2091"/>
        <v>259036</v>
      </c>
      <c r="Q1143" s="66"/>
      <c r="R1143" s="66">
        <f t="shared" si="2109"/>
        <v>0</v>
      </c>
      <c r="S1143" s="67">
        <f t="shared" si="2092"/>
        <v>196512</v>
      </c>
      <c r="T1143" s="66"/>
      <c r="U1143" s="66">
        <f t="shared" si="2060"/>
        <v>0</v>
      </c>
      <c r="V1143" s="67">
        <f t="shared" si="2074"/>
        <v>133035.6</v>
      </c>
      <c r="X1143" s="69">
        <f t="shared" si="2016"/>
        <v>0</v>
      </c>
      <c r="Y1143" s="67">
        <f t="shared" si="2075"/>
        <v>6245</v>
      </c>
      <c r="Z1143" s="66"/>
      <c r="AA1143" s="68">
        <f t="shared" si="2051"/>
        <v>0</v>
      </c>
      <c r="AB1143" s="67">
        <f t="shared" si="2076"/>
        <v>17897</v>
      </c>
      <c r="AC1143" s="66"/>
      <c r="AD1143" s="66">
        <f t="shared" si="2052"/>
        <v>0</v>
      </c>
      <c r="AE1143" s="67">
        <f t="shared" si="2077"/>
        <v>3738</v>
      </c>
      <c r="AF1143" s="66"/>
      <c r="AG1143" s="78">
        <f t="shared" si="2053"/>
        <v>0</v>
      </c>
      <c r="AH1143" s="79">
        <f t="shared" si="2078"/>
        <v>4534.5</v>
      </c>
      <c r="AI1143" s="66"/>
      <c r="AJ1143" s="68">
        <f t="shared" si="2106"/>
        <v>0</v>
      </c>
      <c r="AK1143" s="67">
        <f t="shared" si="2079"/>
        <v>22013</v>
      </c>
      <c r="AL1143" s="66"/>
      <c r="AM1143" s="68">
        <f t="shared" si="2054"/>
        <v>0</v>
      </c>
      <c r="AN1143" s="67">
        <f t="shared" si="2080"/>
        <v>8763.02</v>
      </c>
      <c r="AO1143" s="66"/>
      <c r="AP1143" s="68">
        <f t="shared" si="2017"/>
        <v>0</v>
      </c>
      <c r="AQ1143" s="67">
        <f t="shared" si="2081"/>
        <v>80645</v>
      </c>
      <c r="AR1143" s="66"/>
      <c r="AS1143" s="68">
        <f t="shared" si="2083"/>
        <v>0</v>
      </c>
      <c r="AT1143" s="67">
        <f t="shared" si="2082"/>
        <v>2020</v>
      </c>
      <c r="AU1143" s="66"/>
      <c r="AV1143" s="66">
        <f t="shared" si="2022"/>
        <v>0</v>
      </c>
      <c r="AW1143" s="42">
        <f t="shared" si="1988"/>
        <v>4807.2000000000016</v>
      </c>
      <c r="AX1143" s="66"/>
      <c r="AY1143" s="66">
        <f t="shared" si="2061"/>
        <v>0</v>
      </c>
      <c r="AZ1143" s="67">
        <f t="shared" si="2014"/>
        <v>728.09999999999991</v>
      </c>
      <c r="BA1143" s="66"/>
      <c r="BB1143" s="68">
        <f t="shared" si="2093"/>
        <v>0</v>
      </c>
      <c r="BC1143" s="67">
        <f t="shared" si="2111"/>
        <v>77.819999999999851</v>
      </c>
      <c r="BD1143" s="66"/>
      <c r="BE1143" s="68">
        <f t="shared" si="2012"/>
        <v>0</v>
      </c>
      <c r="BF1143" s="67">
        <f t="shared" si="2013"/>
        <v>2747.0200000000018</v>
      </c>
      <c r="BG1143" s="66"/>
      <c r="BH1143" s="68">
        <f t="shared" si="2115"/>
        <v>0</v>
      </c>
      <c r="BI1143" s="67">
        <f t="shared" si="2107"/>
        <v>22382.39999999998</v>
      </c>
      <c r="BJ1143" s="66"/>
      <c r="BK1143" s="68">
        <f t="shared" si="2084"/>
        <v>0</v>
      </c>
      <c r="BL1143" s="67">
        <f t="shared" si="2024"/>
        <v>3462.6000000000004</v>
      </c>
      <c r="BM1143" s="66"/>
      <c r="BN1143" s="68">
        <f t="shared" si="2025"/>
        <v>0</v>
      </c>
      <c r="BO1143" s="67">
        <f t="shared" si="2026"/>
        <v>2419.9000000000019</v>
      </c>
      <c r="BP1143" s="66"/>
      <c r="BQ1143" s="68">
        <f t="shared" si="2103"/>
        <v>12720</v>
      </c>
      <c r="BR1143" s="67">
        <f t="shared" si="2041"/>
        <v>104087.45</v>
      </c>
      <c r="BS1143" s="66"/>
      <c r="BT1143" s="66">
        <v>24000</v>
      </c>
      <c r="BU1143" s="67">
        <f t="shared" si="2112"/>
        <v>106811</v>
      </c>
      <c r="BV1143" s="66"/>
      <c r="BW1143" s="66">
        <v>24000</v>
      </c>
      <c r="BX1143" s="67">
        <f t="shared" si="2113"/>
        <v>150222</v>
      </c>
      <c r="BY1143" s="66"/>
      <c r="BZ1143" s="66">
        <v>24000</v>
      </c>
      <c r="CA1143" s="67">
        <f t="shared" si="2114"/>
        <v>100313</v>
      </c>
      <c r="CB1143" s="66"/>
      <c r="CC1143" s="66">
        <f t="shared" si="2108"/>
        <v>0</v>
      </c>
      <c r="CD1143" s="67">
        <f t="shared" si="2099"/>
        <v>24675.040000000001</v>
      </c>
      <c r="CE1143" s="66"/>
      <c r="CF1143" s="66">
        <f t="shared" si="2104"/>
        <v>0</v>
      </c>
      <c r="CG1143" s="67">
        <f t="shared" si="2027"/>
        <v>3663.6999999999994</v>
      </c>
      <c r="CH1143" s="66"/>
      <c r="CI1143" s="66">
        <f t="shared" si="2085"/>
        <v>0</v>
      </c>
      <c r="CJ1143" s="67">
        <f t="shared" si="2045"/>
        <v>6757.8</v>
      </c>
      <c r="CK1143" s="66"/>
      <c r="CL1143" s="68">
        <f t="shared" si="2110"/>
        <v>0</v>
      </c>
      <c r="CM1143" s="79">
        <f t="shared" si="2028"/>
        <v>4847.4799999999996</v>
      </c>
      <c r="CN1143" s="66"/>
      <c r="CO1143" s="68">
        <f t="shared" si="2063"/>
        <v>0</v>
      </c>
      <c r="CP1143" s="79">
        <f t="shared" si="2029"/>
        <v>3955</v>
      </c>
      <c r="CQ1143" s="66"/>
      <c r="CR1143" s="68">
        <f t="shared" si="2064"/>
        <v>0</v>
      </c>
      <c r="CS1143" s="79">
        <f t="shared" si="2116"/>
        <v>5186</v>
      </c>
      <c r="CT1143" s="66"/>
      <c r="CU1143" s="68">
        <f t="shared" si="2065"/>
        <v>0</v>
      </c>
      <c r="CV1143" s="79">
        <f t="shared" si="2030"/>
        <v>6929</v>
      </c>
      <c r="CW1143" s="66"/>
      <c r="CX1143" s="66">
        <f t="shared" si="2066"/>
        <v>0</v>
      </c>
      <c r="CY1143" s="40">
        <f t="shared" si="2105"/>
        <v>176.95999999999822</v>
      </c>
      <c r="CZ1143" s="65"/>
      <c r="DA1143" s="66">
        <f t="shared" si="2100"/>
        <v>0</v>
      </c>
      <c r="DB1143" s="67">
        <f t="shared" si="2046"/>
        <v>37088</v>
      </c>
      <c r="DC1143" s="66"/>
      <c r="DD1143" s="66">
        <f t="shared" si="2101"/>
        <v>0</v>
      </c>
      <c r="DE1143" s="67">
        <f t="shared" si="2047"/>
        <v>83859</v>
      </c>
      <c r="DF1143" s="66"/>
      <c r="DG1143" s="69">
        <f t="shared" si="2067"/>
        <v>0</v>
      </c>
      <c r="DH1143" s="67">
        <f t="shared" si="2102"/>
        <v>439575</v>
      </c>
      <c r="DI1143" s="66"/>
      <c r="DJ1143" s="66">
        <f t="shared" si="2068"/>
        <v>0</v>
      </c>
      <c r="DK1143" s="67">
        <f t="shared" si="2031"/>
        <v>3768</v>
      </c>
      <c r="DM1143" s="206">
        <f t="shared" si="2086"/>
        <v>0</v>
      </c>
      <c r="DN1143" s="25">
        <f t="shared" si="2021"/>
        <v>0</v>
      </c>
      <c r="DO1143" s="5"/>
      <c r="DP1143" s="43">
        <f t="shared" si="2087"/>
        <v>0</v>
      </c>
      <c r="DQ1143" s="27">
        <f t="shared" si="2032"/>
        <v>6819.5</v>
      </c>
      <c r="DR1143" s="5"/>
      <c r="DS1143" s="43">
        <f t="shared" si="2088"/>
        <v>0</v>
      </c>
      <c r="DT1143" s="27">
        <f t="shared" si="2033"/>
        <v>4846</v>
      </c>
      <c r="DU1143" s="5"/>
      <c r="DV1143" s="43">
        <f t="shared" si="2069"/>
        <v>0</v>
      </c>
      <c r="DW1143" s="27">
        <f t="shared" si="2034"/>
        <v>4835</v>
      </c>
      <c r="DX1143" s="5"/>
      <c r="DY1143" s="22">
        <f t="shared" si="2070"/>
        <v>0</v>
      </c>
      <c r="DZ1143" s="25">
        <f t="shared" si="2035"/>
        <v>523</v>
      </c>
      <c r="EA1143" s="22"/>
      <c r="EB1143" s="22">
        <f t="shared" si="2071"/>
        <v>0</v>
      </c>
      <c r="EC1143" s="28">
        <f t="shared" si="2036"/>
        <v>369</v>
      </c>
      <c r="ED1143" s="5"/>
      <c r="EE1143" s="43">
        <f t="shared" si="2072"/>
        <v>0</v>
      </c>
      <c r="EF1143" s="27">
        <f t="shared" si="2037"/>
        <v>4769</v>
      </c>
      <c r="EG1143" s="66"/>
      <c r="EH1143" s="66">
        <f t="shared" si="2073"/>
        <v>0</v>
      </c>
      <c r="EI1143" s="67">
        <f t="shared" si="2038"/>
        <v>22617</v>
      </c>
      <c r="EJ1143" s="66"/>
      <c r="EK1143" s="66">
        <f t="shared" si="2055"/>
        <v>0</v>
      </c>
      <c r="EL1143" s="67">
        <f t="shared" si="2039"/>
        <v>21247</v>
      </c>
      <c r="EM1143" s="110">
        <f t="shared" si="2056"/>
        <v>277321.45118675998</v>
      </c>
    </row>
    <row r="1144" spans="1:143" ht="11.25" customHeight="1" x14ac:dyDescent="0.25">
      <c r="A1144" s="109">
        <v>46186</v>
      </c>
      <c r="B1144" s="313"/>
      <c r="C1144" s="314" t="s">
        <v>328</v>
      </c>
      <c r="D1144" s="315"/>
      <c r="E1144" s="316"/>
      <c r="F1144" s="317"/>
      <c r="G1144" s="318"/>
      <c r="H1144" s="319"/>
      <c r="I1144" s="320">
        <f t="shared" si="2057"/>
        <v>0</v>
      </c>
      <c r="J1144" s="319">
        <f t="shared" si="2089"/>
        <v>264993</v>
      </c>
      <c r="K1144" s="319"/>
      <c r="L1144" s="320">
        <f t="shared" si="2058"/>
        <v>0</v>
      </c>
      <c r="M1144" s="319">
        <f t="shared" si="2090"/>
        <v>122900</v>
      </c>
      <c r="N1144" s="319"/>
      <c r="O1144" s="320">
        <f t="shared" si="2059"/>
        <v>0</v>
      </c>
      <c r="P1144" s="319">
        <f t="shared" si="2091"/>
        <v>259036</v>
      </c>
      <c r="Q1144" s="319"/>
      <c r="R1144" s="319">
        <f t="shared" si="2109"/>
        <v>0</v>
      </c>
      <c r="S1144" s="319">
        <f t="shared" si="2092"/>
        <v>196512</v>
      </c>
      <c r="T1144" s="319"/>
      <c r="U1144" s="319">
        <f t="shared" si="2060"/>
        <v>0</v>
      </c>
      <c r="V1144" s="319">
        <f t="shared" si="2074"/>
        <v>133035.6</v>
      </c>
      <c r="W1144" s="321"/>
      <c r="X1144" s="322">
        <f t="shared" si="2016"/>
        <v>0</v>
      </c>
      <c r="Y1144" s="319">
        <f t="shared" si="2075"/>
        <v>6245</v>
      </c>
      <c r="Z1144" s="319"/>
      <c r="AA1144" s="321">
        <f t="shared" si="2051"/>
        <v>0</v>
      </c>
      <c r="AB1144" s="319">
        <f t="shared" si="2076"/>
        <v>17897</v>
      </c>
      <c r="AC1144" s="319"/>
      <c r="AD1144" s="319">
        <f t="shared" si="2052"/>
        <v>0</v>
      </c>
      <c r="AE1144" s="319">
        <f t="shared" si="2077"/>
        <v>3738</v>
      </c>
      <c r="AF1144" s="319"/>
      <c r="AG1144" s="318">
        <f t="shared" si="2053"/>
        <v>0</v>
      </c>
      <c r="AH1144" s="323">
        <f t="shared" si="2078"/>
        <v>4534.5</v>
      </c>
      <c r="AI1144" s="319"/>
      <c r="AJ1144" s="321">
        <f t="shared" si="2106"/>
        <v>0</v>
      </c>
      <c r="AK1144" s="319">
        <f t="shared" si="2079"/>
        <v>22013</v>
      </c>
      <c r="AL1144" s="319"/>
      <c r="AM1144" s="321">
        <f t="shared" si="2054"/>
        <v>0</v>
      </c>
      <c r="AN1144" s="319">
        <f t="shared" si="2080"/>
        <v>8763.02</v>
      </c>
      <c r="AO1144" s="319"/>
      <c r="AP1144" s="321">
        <f t="shared" si="2017"/>
        <v>0</v>
      </c>
      <c r="AQ1144" s="319">
        <f t="shared" si="2081"/>
        <v>80645</v>
      </c>
      <c r="AR1144" s="319"/>
      <c r="AS1144" s="321">
        <f t="shared" si="2083"/>
        <v>0</v>
      </c>
      <c r="AT1144" s="319">
        <f t="shared" si="2082"/>
        <v>2020</v>
      </c>
      <c r="AU1144" s="319"/>
      <c r="AV1144" s="319">
        <f t="shared" si="2022"/>
        <v>0</v>
      </c>
      <c r="AW1144" s="324">
        <f t="shared" ref="AW1144:AW1207" si="2117">AW1143+AU1144-AV1144</f>
        <v>4807.2000000000016</v>
      </c>
      <c r="AX1144" s="319"/>
      <c r="AY1144" s="319">
        <f t="shared" si="2061"/>
        <v>0</v>
      </c>
      <c r="AZ1144" s="319">
        <f t="shared" si="2014"/>
        <v>728.09999999999991</v>
      </c>
      <c r="BA1144" s="319"/>
      <c r="BB1144" s="321">
        <f t="shared" si="2093"/>
        <v>0</v>
      </c>
      <c r="BC1144" s="319">
        <f t="shared" si="2111"/>
        <v>77.819999999999851</v>
      </c>
      <c r="BD1144" s="319"/>
      <c r="BE1144" s="321">
        <f t="shared" si="2012"/>
        <v>0</v>
      </c>
      <c r="BF1144" s="319">
        <f t="shared" si="2013"/>
        <v>2747.0200000000018</v>
      </c>
      <c r="BG1144" s="319"/>
      <c r="BH1144" s="321">
        <f t="shared" si="2115"/>
        <v>0</v>
      </c>
      <c r="BI1144" s="319">
        <f t="shared" si="2107"/>
        <v>22382.39999999998</v>
      </c>
      <c r="BJ1144" s="319"/>
      <c r="BK1144" s="321">
        <f t="shared" si="2084"/>
        <v>0</v>
      </c>
      <c r="BL1144" s="319">
        <f t="shared" si="2024"/>
        <v>3462.6000000000004</v>
      </c>
      <c r="BM1144" s="319"/>
      <c r="BN1144" s="321">
        <f t="shared" si="2025"/>
        <v>0</v>
      </c>
      <c r="BO1144" s="319">
        <f t="shared" si="2026"/>
        <v>2419.9000000000019</v>
      </c>
      <c r="BP1144" s="319"/>
      <c r="BQ1144" s="321">
        <f t="shared" si="2103"/>
        <v>0</v>
      </c>
      <c r="BR1144" s="319">
        <f t="shared" si="2041"/>
        <v>104087.45</v>
      </c>
      <c r="BS1144" s="319"/>
      <c r="BT1144" s="319">
        <f t="shared" ref="BT1144:BT1175" si="2118">IF(OR(D1144="NPC06UZDB-YL020M",D1144="NPC06UZDB-WT020C",D1144="CO155E2-0ZC750",D1144="CO155E2-09M008",D1144="NPC06UZDB-BL011M",D1144="NPC06UZDB-OR008M",D1144="NPC06UZDB-WT450C",D1144="NPC06UZDB-GN015M",D1144="NPC06UZDB-RD015M",D1144="NPC06UZDB-YL004M",D1144="CO155E2-07C150",D1144="NPC06UZDB-WT015C",D1144="NPC06UZDB-GY350C",D1144="NPC06UZDB-OR350C",D1144="NPC06UZDB-YL003M",D1144="CO155E2-0MC150 ",D1144="NPC06UZDB-GY030M",D1144="NPC06UZDB-YL250C",D1144="CO155E2-09C050",D1144="CO155E2-08C150",D1144="NPC06UZDB-GN250C",D1144="NPC06UZDB-BL250C",D1144="NPC06UZDB-WT004M",D1144="NPC06UZDB-RD150C",D1144="NPC06UZDB-RD150C",D1144="NPC06UZDB-BL009M",D1144="NPC06UZDB-GY020C",D1144="NPC06UZDB-GN020C",D1144="NPC06UZDB-RD020C",D1144="NPC06UZDB-YL020C",D1144="NPC06UZDB-GY030M",D1144="CO155E2-0MC250",D1144="CO155E2-0MC150",D1144="NPC06UZDB-BL020C",D1144="NPC06UZDB-OR150C",D1144="NPC06UZDB-BL012M",D1144="NPC06UZDB-BK350C",D1144="NPC06UZDB-GN350C",D1144="NPC06UZDB-GN450C",D1144="NPC06UZDB-GY350C",D1144="NPC06UZDB-OR350C",D1144="NPC06UZDB-YL350C",D1144="CO155E2-0CM007",D1144="NPC06UZDB-GN007M",D1144="NPC06UZDB-GY150C",D1144="NPC06UZDB-OR007M",D1144="NPC06UZDB-BL015C",D1144="NPC06UZDB-BL030C",D1144="NPC06UZDB-BL013M",D1144="NPC06UZDB-WT016M",D1144="NPC06UZDB-WT025M",D1144="CO155E2-0ZC050",D1144="CO155E2-0ZC250",D1144="CO155E2-0ZM009",D1144="CO155E2-0ZM008",D1144="CO155E2-0ZM006",D1144="CO155E2-0ZM012",D1144="NPC06UZDB-BK016M",D1144="NPC06UZDB-BK011M",D1144="NPC06UZDB-GY250C",D1144="NPC06UZDB-GY007M",D1144="CO155E2-07M015",D1144="CO155E2-0ZM004",D1144="CO155E2-09M004",D1144="CO155E2-0CC050",D1144="CO155E2-09M015",D1144="CO155E2-0ZC150",D1144="CO155E2-01M007",D1144="CO155E2-07M010",D1144="NPC06UZDB-YL050C",D1144="NPC06UZDB-OR007M",D1144="NPC06UZDB-GN050C",D1144="NPC06UZDB-WT012M",D1144="NPC06UZDB-GY006M",D1144="NPC06UZDB-GY008M",D1144="CO155E2-0ZM015",D1144="NPC06UZDB-RD050C",D1144="NPC06UZDB-RD150C",D1144="NPC06UZDB-WT009M",D1144="CO155E2-01M004",D1144="NPC06UZDB-OR015M",D1144="NPC06UZDB-GN750C",D1144="NPC06UZDB-WT750C",D1144="CO155E2-0MM010",D1144="CO155E2-07M005",D1144="CO155E2-07M007",D1144="NPC06UZDB-BK750C",D1144="CO155E2-07C050",D1144="CO155E2-01M007",D1144="CO155E2-0MC050",D1144="NPC06UZDB-BK010M",D1144="NPC06UZDB-BK150C",D1144="NPC06UZDB-BK250C",D1144="NPC06UZDB-RD750C",D1144="NPC06UZDB-WT030M",D1144="CO155E2-01C050",D1144="CO155E2-08C750",D1144="NPC06UZDB-WT050M",D1144="NPC06UZDB-GY050C",D1144="CO155E2-0ZM010",D1144="NPC06UZDB-BK007M",D1144="CO155E2-0CC250",D1144="CO155E2-01C250",D1144="NPC06UZDB-WT007M",D1144="CO155E2-06C150",D1144="NPC06UZDB-WT025M",D1144="NPC06UZDB-WT025C",D1144="NPC06UZDB-GY750C",D1144="NPC06UZDB-WT250C",D1144="CO155E2-09M010",D1144="CO155E2-06M001",D1144="CO155E2-0ZM005",D1144="NPC06UZDB-YL010M",D1144="NPC06UZDB-GN150C",D1144="NPC06UZDB-RD005M",D1144="NPC06UZDB-GY007M",D1144="NPC06UZDB-GY020M",D1144="NPC06UZDB-YL005M",D1144="NPC06UZDB-YL007M",D1144="NPC06UZDB-YL150C",D1144="NPC06UZDB-OR750C",D1144="CO155E2-0ZC150",D1144="CO155E2-0ZM015",D1144="NPC06UZDB-OR020M",D1144="CO155E2-09M015",D1144="CO155E2-0MM015",D1144="CO155E2-01C150",D1144="CO155E2-01C250",D1144="CO155E2-01M015",D1144="CO155E2-07C150",D1144="CO155E2-08C250",D1144="CO155E2-09C150",D1144="CO155E2-0CC150",D1144="CO155E2-0CM015",D1144="CO155E2-01M003",D1144="CO155E2-01M005",D1144="NPC06UZDB-GN020M",D1144="CO155E2-09M005",D1144="NPC06UZDB-BK005M",D1144="NPC06UZDB-BL020M",D1144="NPC06UZDB-RD010M",D1144="NPC06UZDB-RD020M",D1144="CO155E2-08M015",D1144="CO155E2-08C150",D1144="CO155E2-01M001",D1144="CO155E2-01M002",D1144="CO155E2-06M003",D1144="CO155E2-07M001",D1144="CO155E2-09M003",D1144="CO155E2-09M001",D1144="CO155E2-09M007",D1144="CO155E2-0ZM003",D1144="CO155E2-0MM003",D1144="CO155E2-0MM005",D1144="CO155E2-0MM007",D1144="CO155E2-0ZM007",D1144="CO155E2-01M010",D1144="NPC06UZDB-WT150C",D1144="NPC06UZDB-WT050C",D1144="NPC06UZDB-BL002M",D1144="CO155E2-0CM010",D1144="CO155E2-08F008",D1144="CO155E2-08F005",D1144="CO155E2-08C050",D1144="NPC06UZDB-BL750C",D1144="CO155E2-07M003",D1144="NPC06UZDB-BL150C",D1144="NPC06UZDB-BL020M",D1144="NPC06UZDB-BL050C",D1144="NPC06UZDB-BL008M",D1144="NPC06UZDB-BL006M",D1144="NPC06UZDB-GY450C",D1144="NPC06UZDB-GY015M",D1144="NPC06UZDB-GY150C",D1144="NPC06UZDB-BL010M",D1144="NPC06UZDB-GN010M",D1144="NPC06UZDB-BK050C",D1144="NPC06UZDB-GN125C",D1144="NPC06UZDB-GN012M",D1144="NPC06UZDB-BK001M",D1144="NPC06UZDB-BL007M",D1144="NPC06UZDB-GY450C",D1144="NPC06UZDB-OR050C",D1144="CO155E2-0MM001",D1144="CO155E2-06M002",D1144="CO155E2-0MM002",D1144="NPC06UZDB-GN001M",D1144="NPC06UZDB-GN002M",D1144="NPC06UZDB-GN003M",D1144="NPC06UZDB-GN004M",D1144="NPC06UZDB-GN005M",D1144="NPC06UZDB-GN006M",D1144="NPC06UZDB-WT050C",D1144="NPC06UZDB-OR001M",D1144="NPC06UZDB-OR002M",D1144="NPC06UZDB-OR003M",D1144="NPC06UZDB-OR004M",D1144="NPC06UZDB-OR005M",D1144="NPC06UZDB-OR006M",D1144="NPC06UZDB-OR010M",D1144="CO155E2-07M002",D1144="NPC06UZDB-RD001M",D1144="NPC06UZDB-RD002M",D1144="NPC06UZDB-RD002M",D1144="NPC06UZDB-RD003M",D1144="NPC06UZDB-RD004M",D1144="CO155E2-0ZM001",D1144="CO155E2-0ZM002",D1144="NPC06UZDB-BK002M",D1144="NPC06UZDB-BK003M",D1144="NPC06UZDB-BL001M",D1144="NPC06UZDB-BL002M",D1144="NPC06UZDB-BL003M",D1144="NPC06UZDB-BL004M",D1144="NPC06UZDB-BL005M",D1144="NPC06UZDB-BL015M",D1144="NPC06UZDB-GY010M",D1144="NPC06UZDB-GY001M",D1144="NPC06UZDB-GY002M",D1144="NPC06UZDB-GY003M",D1144="NPC06UZDB-GY004M",D1144="NPC06UZDB-GY005M",D1144="NPC06UZDB-YL001M",D1144="NPC06UZDB-YL002M",D1144="NPC06UZDB-YL003M",D1144="CO155E2-0CM001",D1144="CO155E2-0CM002",D1144="CO155E2-0CM003",D1144="CO155E2-0CM004",D1144="CO155E2-0CM005",D1144="CO155E2-08M001",D1144="CO155E2-08M002",D1144="CO155E2-08M003",D1144="CO155E2-08M004",D1144="CO155E2-08M005",D1144="CO155E2-08M006",D1144="CO155E2-08M007",D1144="CO155E2-08M008",D1144="CO155E2-08M009",D1144="CO155E2-08M010",D1144="CO155E2-08M020",D1144="CO155E2-0ZM001",D1144="CO155E2-0ZM002",D1144="CO155E2-09M002",D1144="NPC06UZDB-WT001M",D1144="NPC06UZDB-WT002M",D1144="NPC06UZDB-WT003M",D1144="NPC06UZDB-WT004M",D1144="NPC06UZDB-WT005M",D1144="NPC06UZDB-WT006M",D1144="NPC06UZDB-WT008M",D1144="NPC06UZDB-WT010M",D1144="NPC06UZDB-WT015M",D1144="NPC06UZDB-WT020M",),E1144*2,0)</f>
        <v>0</v>
      </c>
      <c r="BU1144" s="319">
        <f t="shared" si="2112"/>
        <v>106811</v>
      </c>
      <c r="BV1144" s="319"/>
      <c r="BW1144" s="319">
        <f t="shared" ref="BW1144:BW1175" si="2119">IF(OR(D1144="CO155E2-0CM020",D1144="NPC06UZDB-YL020M",D1144="NPC06UZDB-OR050C",D1144="NPC06UZDB-WT020C",D1144="CO155E2-0ZC750",D1144="CO155E2-09M008",D1144="NPC06UZDB-BL011M",D1144="NPC06UZDB-OR008M",D1144="NPC06UZDB-WT450C",D1144="NPC06UZDB-GN015M",D1144="NPC06UZDB-RD015M",D1144="NPC06UZDB-YL004M",D1144="CO155E2-07C150",D1144="NPC06UZDB-WT015C",D1144="NPC06UZDB-GY350C",D1144="NPC06UZDB-OR350C",D1144="NPC06UZDB-YL003M",D1144="CO155E2-0MC150 ",D1144="NPC06UZDB-YL250C",D1144="CO155E2-09C050",D1144="NPC06UZDB-GN250C",D1144="NPC06UZDB-BL250C",D1144="NPC06UZDB-WT004M",D1144="NPC06UZDB-RD150C",D1144="NPC06UZDB-BL009M",D1144="NPC06UZDB-GY020C",D1144="NPC06UZDB-GN020C",D1144="NPC06UZDB-RD020C",D1144="NPC06UZDB-YL020C",D1144="NPC06UZDB-GY030M",D1144="CO155E2-0MC250",D1144="CO155E2-0MC150",D1144="NPC06UZDB-BL020C",D1144="NPC06UZDB-OR150C",D1144="NPC06UZDB-BL012M",D1144="NPC06UZDB-BK350C",D1144="NPC06UZDB-GN350C",D1144="NPC06UZDB-GN450C",D1144="NPC06UZDB-GY350C",D1144="NPC06UZDB-OR350C",D1144="NPC06UZDB-YL350C",D1144="CO155E2-0CM007",D1144="NPC06UZDB-GN007M",D1144="NPC06UZDB-GY150C",D1144="NPC06UZDB-BL015C",D1144="NPC06UZDB-BL030C",D1144="NPC06UZDB-BL013M",D1144="NPC06UZDB-WT016M",D1144="NPC06UZDB-WT025M",D1144="CO155E2-0ZC050",D1144="CO155E2-0ZC250",D1144="CO155E2-0ZM009",D1144="CO155E2-0ZM008",D1144="CO155E2-0ZM006",D1144="CO155E2-0ZM012",D1144="NPC06UZDB-BK016M",D1144="NPC06UZDB-BK011M",D1144="NPC06UZDB-GY250C",D1144="NPC06UZDB-GY007M",D1144="CO155E2-07M015",D1144="CO155E2-0ZM004",D1144="CO155E2-09M004",D1144="CO155E2-0CC050",D1144="CO155E2-09M015",D1144="CO155E2-0ZC150",D1144="CO155E2-01M007",D1144="CO155E2-07M010",D1144="NPC06UZDB-YL050C",D1144="NPC06UZDB-OR007M",D1144="NPC06UZDB-GN050C",D1144="NPC06UZDB-WT012M",D1144="NPC06UZDB-GY006M",D1144="NPC06UZDB-GY008M",D1144="CO155E2-0ZM015",D1144="NPC06UZDB-RD050C",D1144="NPC06UZDB-RD150C",D1144="NPC06UZDB-WT009M",D1144="CO155E2-01M004",D1144="NPC06UZDB-OR015M",D1144="NPC06UZDB-GN750C",D1144="NPC06UZDB-WT750C",D1144="CO155E2-0MM010",D1144="CO155E2-07M005",D1144="CO155E2-07M007",D1144="NPC06UZDB-BK750C",D1144="CO155E2-07C050",D1144="CO155E2-01M007",D1144="CO155E2-0MC050",D1144="NPC06UZDB-BK010M",D1144="NPC06UZDB-BK150C",D1144="NPC06UZDB-BK250C",D1144="NPC06UZDB-RD750C",D1144="NPC06UZDB-WT030M",D1144="CO155E2-01C050",D1144="CO155E2-08C750",D1144="NPC06UZDB-WT050M",D1144="NPC06UZDB-GY050C",D1144="CO155E2-0ZM010",D1144="NPC06UZDB-BK007M",D1144="CO155E2-0CC250",D1144="NPC06UZDB-WT007M",D1144="CO155E2-06C150",D1144="NPC06UZDB-WT025M",D1144="NPC06UZDB-WT025C",D1144="NPC06UZDB-GY750C",D1144="NPC06UZDB-WT250C",D1144="CO155E2-09M010",D1144="CO155E2-06M001",D1144="CO155E2-0ZM005",D1144="NPC06UZDB-YL010M",D1144="NPC06UZDB-GN150C",D1144="NPC06UZDB-RD005M",D1144="NPC06UZDB-GY007M",D1144="NPC06UZDB-GY020M",D1144="NPC06UZDB-YL005M",D1144="NPC06UZDB-YL007M",D1144="NPC06UZDB-YL150C",D1144="NPC06UZDB-OR750C",D1144="CO155E2-0ZC150",D1144="CO155E2-0ZM015",D1144="NPC06UZDB-OR020M",D1144="CO155E2-09M015",D1144="CO155E2-0MM015",D1144="CO155E2-01C150",D1144="CO155E2-01C250",D1144="CO155E2-01M015",D1144="CO155E2-07C150",D1144="CO155E2-08C250",D1144="CO155E2-09C150",D1144="CO155E2-0CC150",D1144="CO155E2-0CM015",D1144="CO155E2-01M003",D1144="CO155E2-01M005",D1144="NPC06UZDB-GN020M",D1144="CO155E2-09M005",D1144="NPC06UZDB-BK005M",D1144="NPC06UZDB-BL020M",D1144="NPC06UZDB-RD010M",D1144="NPC06UZDB-RD020M",D1144="CO155E2-08M015",D1144="CO155E2-08C150",D1144="CO155E2-01M001",D1144="CO155E2-01M002",D1144="CO155E2-06M003",D1144="CO155E2-07M001",D1144="CO155E2-09M003",D1144="CO155E2-09M001",D1144="CO155E2-09M007",D1144="CO155E2-0ZM003",D1144="CO155E2-0MM003",D1144="CO155E2-0MM005",D1144="CO155E2-0MM007",D1144="CO155E2-0ZM007",D1144="CO155E2-01M010",D1144="NPC06UZDB-WT150C",D1144="NPC06UZDB-WT050C",D1144="CO155E2-0CM010",D1144="CO155E2-08F008",D1144="CO155E2-08F005",D1144="CO155E2-08C050",D1144="NPC06UZDB-BL750C",D1144="CO155E2-07M003",D1144="NPC06UZDB-BL150C",D1144="NPC06UZDB-BL020M",D1144="NPC06UZDB-BL050C",D1144="NPC06UZDB-BL008M",D1144="NPC06UZDB-BL006M",D1144="NPC06UZDB-GY450C",D1144="NPC06UZDB-GY015M",D1144="NPC06UZDB-GY150C",D1144="NPC06UZDB-BL010M",D1144="NPC06UZDB-GN010M",D1144="NPC06UZDB-BK050C",D1144="NPC06UZDB-GN125C",D1144="NPC06UZDB-GN012M",D1144="NPC06UZDB-BK001M",D1144="NPC06UZDB-BL007M",D1144="NPC06UZDB-GY450C",D1144="NPC06UZDB-OR050C",D1144="CO155E2-0MM001",D1144="CO155E2-06M002",D1144="CO155E2-0MM002",D1144="NPC06UZDB-GN001M",D1144="NPC06UZDB-GN002M",D1144="NPC06UZDB-GN003M",D1144="NPC06UZDB-GN004M",D1144="NPC06UZDB-GN005M",D1144="NPC06UZDB-GN006M",D1144="NPC06UZDB-WT050C",D1144="NPC06UZDB-OR001M",D1144="NPC06UZDB-OR002M",D1144="NPC06UZDB-OR003M",D1144="NPC06UZDB-OR004M",D1144="NPC06UZDB-OR005M",D1144="NPC06UZDB-OR006M",D1144="NPC06UZDB-OR010M",D1144="CO155E2-07M002",D1144="NPC06UZDB-RD001M",D1144="NPC06UZDB-RD002M",D1144="NPC06UZDB-RD002M",D1144="NPC06UZDB-RD003M",D1144="NPC06UZDB-RD004M",D1144="CO155E2-0ZM001",D1144="CO155E2-0ZM002",D1144="NPC06UZDB-BK002M",D1144="NPC06UZDB-BK003M",D1144="NPC06UZDB-BL001M",D1144="NPC06UZDB-BL002M",D1144="NPC06UZDB-BL003M",D1144="NPC06UZDB-BL004M",D1144="NPC06UZDB-BL005M",D1144="NPC06UZDB-BL015M",D1144="NPC06UZDB-GY010M",D1144="NPC06UZDB-GY001M",D1144="NPC06UZDB-GY002M",D1144="NPC06UZDB-GY003M",D1144="NPC06UZDB-GY004M",D1144="NPC06UZDB-GY005M",D1144="NPC06UZDB-YL001M",D1144="NPC06UZDB-YL002M",D1144="NPC06UZDB-YL003M",D1144="CO155E2-0CM001",D1144="CO155E2-0CM002",D1144="CO155E2-0CM003",D1144="CO155E2-0CM004",D1144="CO155E2-0CM005",D1144="CO155E2-08M001",D1144="CO155E2-08M002",D1144="CO155E2-08M003",D1144="CO155E2-08M004",D1144="CO155E2-08M005",D1144="CO155E2-08M006",D1144="CO155E2-08M007",D1144="CO155E2-08M008",D1144="CO155E2-08M009",D1144="CO155E2-08M010",D1144="CO155E2-08M020",D1144="CO155E2-0ZM001",D1144="CO155E2-0ZM002",D1144="CO155E2-09M002",D1144="NPC06UZDB-WT001M",D1144="NPC06UZDB-WT002M",D1144="NPC06UZDB-WT003M",D1144="NPC06UZDB-WT004M",D1144="NPC06UZDB-WT005M",D1144="NPC06UZDB-WT006M",D1144="NPC06UZDB-WT008M",D1144="NPC06UZDB-WT010M",D1144="NPC06UZDB-WT015M",D1144="NPC06UZDB-WT020M",),E1144*2,0)</f>
        <v>0</v>
      </c>
      <c r="BX1144" s="319">
        <f t="shared" si="2113"/>
        <v>150222</v>
      </c>
      <c r="BY1144" s="319"/>
      <c r="BZ1144" s="319">
        <f t="shared" ref="BZ1144:BZ1175" si="2120">IF(OR(D1144="CO155E2-0CM020",D1144="NPC06UZDB-YL020M",D1144="NPC06UZDB-OR050C",D1144="NPC06UZDB-WT020C",D1144="CO155E2-0ZC750",D1144="CO155E2-09M008",D1144="NPC06UZDB-BL011M",D1144="NPC06UZDB-OR008M",D1144="NPC06UZDB-WT450C",D1144="NPC06UZDB-GN015M",D1144="NPC06UZDB-RD015M",D1144="NPC06UZDB-YL004M",D1144="CO155E2-07C150",D1144="NPC06UZDB-WT015C",D1144="NPC06UZDB-GY350C",D1144="NPC06UZDB-OR350C",D1144="NPC06UZDB-YL003M",D1144="CO155E2-0MC150 ",D1144="NPC06UZDB-YL250C",D1144="CO155E2-09C050",D1144="NPC06UZDB-GN250C",D1144="NPC06UZDB-BL250C",D1144="NPC06UZDB-WT004M",D1144="NPC06UZDB-BL009M",D1144="NPC06UZDB-GY020C",D1144="NPC06UZDB-GN020C",D1144="NPC06UZDB-RD020C",D1144="NPC06UZDB-YL020C",D1144="NPC06UZDB-GY030M",D1144="CO155E2-0MC250",D1144="CO155E2-0MC150",D1144="NPC06UZDB-BL020C",D1144="NPC06UZDB-OR150C",D1144="NPC06UZDB-BL012M",D1144="NPC06UZDB-BK350C",D1144="NPC06UZDB-GN350C",D1144="NPC06UZDB-GN450C",D1144="NPC06UZDB-GY350C",D1144="NPC06UZDB-OR350C",D1144="NPC06UZDB-YL350C",D1144="CO155E2-0CM007",D1144="NPC06UZDB-GN007M",D1144="NPC06UZDB-GY150C",D1144="NPC06UZDB-BL015C",D1144="NPC06UZDB-BL030C",D1144="NPC06UZDB-BL013M",D1144="NPC06UZDB-WT016M",D1144="CO155E2-0ZC050",D1144="CO155E2-0ZC250",D1144="CO155E2-0ZM009",D1144="CO155E2-0ZM008",D1144="CO155E2-0ZM006",D1144="CO155E2-0ZM012",D1144="NPC06UZDB-BK016M",D1144="NPC06UZDB-BK011M",D1144="NPC06UZDB-GY250C",D1144="NPC06UZDB-GY007M",D1144="CO155E2-07M015",D1144="CO155E2-0ZM004",D1144="CO155E2-09M004",D1144="CO155E2-0CC050",D1144="CO155E2-09M015",D1144="CO155E2-0ZC150",D1144="CO155E2-01M007",D1144="CO155E2-07M010",D1144="NPC06UZDB-YL050C",D1144="NPC06UZDB-OR007M",D1144="NPC06UZDB-GN050C",D1144="NPC06UZDB-WT012M",D1144="NPC06UZDB-GY006M",D1144="NPC06UZDB-GY008M",D1144="CO155E2-0ZM015",D1144="NPC06UZDB-RD050C",D1144="NPC06UZDB-RD150C",D1144="NPC06UZDB-WT009M",D1144="CO155E2-01M004",D1144="NPC06UZDB-OR015M",D1144="NPC06UZDB-GN750C",D1144="NPC06UZDB-WT750C",D1144="CO155E2-0MM010",D1144="CO155E2-07M005",D1144="CO155E2-07M007",D1144="NPC06UZDB-BK750C",D1144="CO155E2-07C050",D1144="CO155E2-01M007",D1144="CO155E2-0MC050",D1144="NPC06UZDB-BK010M",D1144="NPC06UZDB-BK150C",D1144="NPC06UZDB-BK250C",D1144="NPC06UZDB-RD750C",D1144="NPC06UZDB-WT030M",D1144="CO155E2-01C050",D1144="CO155E2-08C750",D1144="NPC06UZDB-WT050M",D1144="NPC06UZDB-GY050C",D1144="CO155E2-0ZM010",D1144="NPC06UZDB-BK007M",D1144="CO155E2-0CC250",D1144="NPC06UZDB-WT007M",D1144="CO155E2-06C150",D1144="NPC06UZDB-WT025M",D1144="NPC06UZDB-WT025C",D1144="NPC06UZDB-GY750C",D1144="NPC06UZDB-WT250C",D1144="CO155E2-09M010",D1144="CO155E2-06M001",D1144="CO155E2-0ZM005",D1144="NPC06UZDB-YL010M",D1144="NPC06UZDB-GN150C",D1144="NPC06UZDB-RD005M",D1144="NPC06UZDB-GY007M",D1144="NPC06UZDB-GY020M",D1144="NPC06UZDB-YL005M",D1144="NPC06UZDB-YL007M",D1144="NPC06UZDB-YL150C",D1144="NPC06UZDB-OR750C",D1144="CO155E2-0ZC150",D1144="CO155E2-0ZM015",D1144="NPC06UZDB-OR020M",D1144="CO155E2-09M015",D1144="CO155E2-0MM015",D1144="CO155E2-01C150",D1144="CO155E2-01C250",D1144="CO155E2-01M015",D1144="CO155E2-07C150",D1144="CO155E2-08C250",D1144="CO155E2-09C150",D1144="CO155E2-0CC150",D1144="CO155E2-0CM015",D1144="CO155E2-01M003",D1144="CO155E2-01M005",D1144="NPC06UZDB-GN020M",D1144="CO155E2-09M005",D1144="NPC06UZDB-BK005M",D1144="NPC06UZDB-BL020M",D1144="NPC06UZDB-RD010M",D1144="NPC06UZDB-RD020M",D1144="CO155E2-08M015",D1144="CO155E2-08C150",D1144="CO155E2-01M001",D1144="CO155E2-01M002",D1144="CO155E2-06M003",D1144="CO155E2-07M001",D1144="CO155E2-09M003",D1144="CO155E2-09M001",D1144="CO155E2-09M007",D1144="CO155E2-0ZM003",D1144="CO155E2-0MM003",D1144="CO155E2-0MM005",D1144="CO155E2-0MM007",D1144="CO155E2-0ZM007",D1144="CO155E2-01M010",D1144="NPC06UZDB-WT150C",D1144="NPC06UZDB-WT050C",D1144="CO155E2-0CM010",D1144="CO155E2-08F008",D1144="CO155E2-08F005",D1144="CO155E2-08C050",D1144="NPC06UZDB-BL750C",D1144="CO155E2-07M003",D1144="NPC06UZDB-BL150C",D1144="NPC06UZDB-BL020M",D1144="NPC06UZDB-BL050C",D1144="NPC06UZDB-BL008M",D1144="NPC06UZDB-BL006M",D1144="NPC06UZDB-GY450C",D1144="NPC06UZDB-GY015M",D1144="NPC06UZDB-GY150C",D1144="NPC06UZDB-BL010M",D1144="NPC06UZDB-GN010M",D1144="NPC06UZDB-BK050C",D1144="NPC06UZDB-GN125C",D1144="NPC06UZDB-GN012M",D1144="NPC06UZDB-BK001M",D1144="NPC06UZDB-BL007M",D1144="NPC06UZDB-GY450C",D1144="NPC06UZDB-OR050C",D1144="CO155E2-0MM001",D1144="CO155E2-06M002",D1144="CO155E2-0MM002",D1144="NPC06UZDB-GN001M",D1144="NPC06UZDB-GN002M",D1144="NPC06UZDB-GN003M",D1144="NPC06UZDB-GN004M",D1144="NPC06UZDB-GN005M",D1144="NPC06UZDB-GN006M",D1144="NPC06UZDB-WT050C",D1144="NPC06UZDB-OR001M",D1144="NPC06UZDB-OR002M",D1144="NPC06UZDB-OR003M",D1144="NPC06UZDB-OR004M",D1144="NPC06UZDB-OR005M",D1144="NPC06UZDB-OR006M",D1144="NPC06UZDB-OR010M",D1144="CO155E2-07M002",D1144="NPC06UZDB-RD001M",D1144="NPC06UZDB-RD002M",D1144="NPC06UZDB-RD002M",D1144="NPC06UZDB-RD003M",D1144="NPC06UZDB-RD004M",D1144="CO155E2-0ZM001",D1144="CO155E2-0ZM002",D1144="NPC06UZDB-BK002M",D1144="NPC06UZDB-BK003M",D1144="NPC06UZDB-BL001M",D1144="NPC06UZDB-BL002M",D1144="NPC06UZDB-BL003M",D1144="NPC06UZDB-BL004M",D1144="NPC06UZDB-BL005M",D1144="NPC06UZDB-BL015M",D1144="NPC06UZDB-GY010M",D1144="NPC06UZDB-GY001M",D1144="NPC06UZDB-GY002M",D1144="NPC06UZDB-GY003M",D1144="NPC06UZDB-GY004M",D1144="NPC06UZDB-GY005M",D1144="NPC06UZDB-YL001M",D1144="NPC06UZDB-YL002M",D1144="NPC06UZDB-YL003M",D1144="CO155E2-0CM001",D1144="CO155E2-0CM002",D1144="CO155E2-0CM003",D1144="CO155E2-0CM004",D1144="CO155E2-0CM005",D1144="CO155E2-08M001",D1144="CO155E2-08M002",D1144="CO155E2-08M003",D1144="CO155E2-08M004",D1144="CO155E2-08M005",D1144="CO155E2-08M006",D1144="CO155E2-08M007",D1144="CO155E2-08M008",D1144="CO155E2-08M009",D1144="CO155E2-08M010",D1144="CO155E2-08M020",D1144="CO155E2-0ZM001",D1144="CO155E2-0ZM002",D1144="CO155E2-09M002",D1144="NPC06UZDB-WT001M",D1144="NPC06UZDB-WT002M",D1144="NPC06UZDB-WT003M",D1144="NPC06UZDB-WT004M",D1144="NPC06UZDB-WT005M",D1144="NPC06UZDB-WT006M",D1144="NPC06UZDB-WT008M",D1144="NPC06UZDB-WT010M",D1144="NPC06UZDB-WT015M",D1144="NPC06UZDB-WT020M",),E1144*2,0)</f>
        <v>0</v>
      </c>
      <c r="CA1144" s="319">
        <f t="shared" si="2114"/>
        <v>100313</v>
      </c>
      <c r="CB1144" s="319"/>
      <c r="CC1144" s="319">
        <f t="shared" si="2108"/>
        <v>0</v>
      </c>
      <c r="CD1144" s="319">
        <f t="shared" si="2099"/>
        <v>24675.040000000001</v>
      </c>
      <c r="CE1144" s="319"/>
      <c r="CF1144" s="319">
        <f t="shared" si="2104"/>
        <v>0</v>
      </c>
      <c r="CG1144" s="319">
        <f t="shared" si="2027"/>
        <v>3663.6999999999994</v>
      </c>
      <c r="CH1144" s="319"/>
      <c r="CI1144" s="319">
        <f t="shared" si="2085"/>
        <v>0</v>
      </c>
      <c r="CJ1144" s="319">
        <f t="shared" si="2045"/>
        <v>6757.8</v>
      </c>
      <c r="CK1144" s="319"/>
      <c r="CL1144" s="321">
        <f t="shared" si="2110"/>
        <v>0</v>
      </c>
      <c r="CM1144" s="323">
        <f t="shared" si="2028"/>
        <v>4847.4799999999996</v>
      </c>
      <c r="CN1144" s="319"/>
      <c r="CO1144" s="321">
        <f t="shared" si="2063"/>
        <v>0</v>
      </c>
      <c r="CP1144" s="323">
        <f t="shared" si="2029"/>
        <v>3955</v>
      </c>
      <c r="CQ1144" s="319"/>
      <c r="CR1144" s="321">
        <f t="shared" si="2064"/>
        <v>0</v>
      </c>
      <c r="CS1144" s="323">
        <f t="shared" si="2116"/>
        <v>5186</v>
      </c>
      <c r="CT1144" s="319"/>
      <c r="CU1144" s="321">
        <f t="shared" si="2065"/>
        <v>0</v>
      </c>
      <c r="CV1144" s="323">
        <f t="shared" si="2030"/>
        <v>6929</v>
      </c>
      <c r="CW1144" s="319"/>
      <c r="CX1144" s="319">
        <f t="shared" si="2066"/>
        <v>0</v>
      </c>
      <c r="CY1144" s="318">
        <f t="shared" si="2105"/>
        <v>176.95999999999822</v>
      </c>
      <c r="CZ1144" s="323"/>
      <c r="DA1144" s="319">
        <f t="shared" si="2100"/>
        <v>0</v>
      </c>
      <c r="DB1144" s="319">
        <f t="shared" si="2046"/>
        <v>37088</v>
      </c>
      <c r="DC1144" s="319"/>
      <c r="DD1144" s="319">
        <f t="shared" si="2101"/>
        <v>0</v>
      </c>
      <c r="DE1144" s="319">
        <f t="shared" si="2047"/>
        <v>83859</v>
      </c>
      <c r="DF1144" s="319"/>
      <c r="DG1144" s="322">
        <f t="shared" si="2067"/>
        <v>0</v>
      </c>
      <c r="DH1144" s="319">
        <f t="shared" si="2102"/>
        <v>439575</v>
      </c>
      <c r="DI1144" s="319"/>
      <c r="DJ1144" s="319">
        <f t="shared" si="2068"/>
        <v>0</v>
      </c>
      <c r="DK1144" s="319">
        <f t="shared" si="2031"/>
        <v>3768</v>
      </c>
      <c r="DL1144" s="325"/>
      <c r="DM1144" s="326">
        <f t="shared" si="2086"/>
        <v>0</v>
      </c>
      <c r="DN1144" s="327">
        <f t="shared" si="2021"/>
        <v>0</v>
      </c>
      <c r="DO1144" s="328"/>
      <c r="DP1144" s="329">
        <f t="shared" si="2087"/>
        <v>0</v>
      </c>
      <c r="DQ1144" s="330">
        <f t="shared" si="2032"/>
        <v>6819.5</v>
      </c>
      <c r="DR1144" s="328"/>
      <c r="DS1144" s="329">
        <f t="shared" si="2088"/>
        <v>0</v>
      </c>
      <c r="DT1144" s="330">
        <f t="shared" si="2033"/>
        <v>4846</v>
      </c>
      <c r="DU1144" s="328"/>
      <c r="DV1144" s="329">
        <f t="shared" si="2069"/>
        <v>0</v>
      </c>
      <c r="DW1144" s="330">
        <f t="shared" si="2034"/>
        <v>4835</v>
      </c>
      <c r="DX1144" s="328"/>
      <c r="DY1144" s="331">
        <f t="shared" si="2070"/>
        <v>0</v>
      </c>
      <c r="DZ1144" s="327">
        <f t="shared" si="2035"/>
        <v>523</v>
      </c>
      <c r="EA1144" s="331"/>
      <c r="EB1144" s="331">
        <f t="shared" si="2071"/>
        <v>0</v>
      </c>
      <c r="EC1144" s="331">
        <f t="shared" si="2036"/>
        <v>369</v>
      </c>
      <c r="ED1144" s="328"/>
      <c r="EE1144" s="329">
        <f t="shared" si="2072"/>
        <v>0</v>
      </c>
      <c r="EF1144" s="330">
        <f t="shared" si="2037"/>
        <v>4769</v>
      </c>
      <c r="EG1144" s="319"/>
      <c r="EH1144" s="319">
        <f t="shared" si="2073"/>
        <v>0</v>
      </c>
      <c r="EI1144" s="319">
        <f t="shared" si="2038"/>
        <v>22617</v>
      </c>
      <c r="EJ1144" s="319"/>
      <c r="EK1144" s="319">
        <f t="shared" si="2055"/>
        <v>0</v>
      </c>
      <c r="EL1144" s="319">
        <f t="shared" si="2039"/>
        <v>21247</v>
      </c>
      <c r="EM1144" s="332">
        <f t="shared" si="2056"/>
        <v>277130.11598676001</v>
      </c>
    </row>
    <row r="1145" spans="1:143" s="36" customFormat="1" ht="11.25" customHeight="1" x14ac:dyDescent="0.25">
      <c r="A1145" s="463">
        <v>46186</v>
      </c>
      <c r="B1145" s="382">
        <v>46158</v>
      </c>
      <c r="C1145" s="174">
        <v>8004980166</v>
      </c>
      <c r="D1145" s="13" t="s">
        <v>53</v>
      </c>
      <c r="E1145" s="14">
        <v>140</v>
      </c>
      <c r="F1145" s="15">
        <v>2.5</v>
      </c>
      <c r="G1145" s="16">
        <v>191516147218</v>
      </c>
      <c r="H1145" s="66"/>
      <c r="I1145" s="41">
        <f t="shared" ref="I1145:I1176" si="2121">IF(OR(D1145="NPC6ASZDB-RD015M",D1145="NPC06SZDB-OR050C",D1145="NPC6ASZDB-WT008M",D1145="NPC6ASZDB-WT018M",D1145="NPC6ASZDB-WT023M",D1145="NPC6ASZDB-WT024M",D1145="NPC6ASZDB-OR020M",D1145="NPC6ASZDB-RD006M",D1145="NPC6ASZDB-WT017M",D1145="NPC6ASZDB-GY750C",D1145="NPC6ASZDB-YL015M",D1145="NPC6ASZDB-BL004M ",D1145="NPC6ASZDB-WT016M",D1145="NPC06SZDB-BK006M",D1145="NPC06SZDB-BK007M",D1145="NPC6ASZDB-OR750C",D1145="NPC06SZDB-BK004M",D1145="NPC06SZDB-BL015M",D1145="NPC6ASZDB-BL013C",D1145="NPC6ASZDB-BL030C",D1145="NPC6ASZDB-GY009M",D1145="NPC06SZDB-BK002M",D1145="NPC6ASZDB-GY025C",D1145="NPC06SZDB-BK003M",D1145="NPC06SZDB-GY005M",D1145="NPC6ASZDB-RD020C",D1145="NPC06SZDB-YL040M",D1145="NPC6ASZDB-GY125C",D1145="NPC06SZDB-YL002M",D1145="NPC6ASZDB-WT100M",D1145="NPC6ASZDB-RD008M",D1145="NPC6ASZDB-YL009M",D1145="NPC6ASZDB-VT010M",D1145="NPC6ASZDB-OR007M",D1145="NPC6ASZDB-VT007M",D1145="NPC6ASZDB-BK007M",D1145="NPC6ASZDB-GY350C",D1145="NPC6ASZDB-YL350C",D1145="NPC6ASZDB-OR350C",D1145="NPC6ASZDB-VT350C",D1145="NPC6ASZDB-BL350C",D1145="NPC6ASZDB-RD350C",D1145="NPC6ASZDB-BK350C",D1145="NPC6ASZDB-VT003M",D1145="NPC6ASZDB-OR250C",D1145="NPC6ASZDB-VT250C",D1145="NPC6ASZDB-VT002M",D1145="NPC6ASZDB-VT050C",D1145="NPC6ASZDB-VT001M",D1145="NPC6ASZDB-VT150C",D1145="NPC6ASZDB-WT017C",D1145="NPC6ASZDB-RD030C",D1145="NPC6ASZDB-WT030C",D1145="NPC6ASZDB-OR020M",D1145="NPC6ASZDB-OR015M",D1145="NPC06SZDB-WT025C",D1145="NPC6ASZDB-WT013M",D1145="NPC6ASZDB-GY075C",D1145="NPC6ASZDB-BK075C",D1145="NPC6ASZDB-BK125C",D1145="NPC6ASZDB-GN250C",D1145="NPC6ASZDB-WT011M",D1145="NPC6ASZDB-WT014M",D1145="NPC6ASZDB-OR005M",D1145="NPC6ASZDB-GY006M",D1145="NPC6ASZDB-WT550C",D1145="NPC6ASZDB-WT650C",D1145="NPC6ASZDB-WT850C",D1145="NPC6ASZDB-WT950C",D1145="NPC6ASZDB-RD250C",D1145="NPC06SZDB-GY015C",D1145="NPC06SZDB-BL020C",D1145="NPC06SZDB-YL015C",D1145="NPC6ASZDB-BL012M",D1145="NPC6ASZDB-WT020C",D1145="NPC6ASZDB-BL008M",D1145="NPC6ASZDB-BL009M",D1145="NPC6ASZDB-WT022M",D1145="NPC6ASZDB-YL007M",D1145="NPC06SZDB-WT250C",D1145="NPC6ASZDB-BL007M",D1145="NPC6ASZDB-BK050C",D1145="NPC6ASZDB-BK025C",D1145="NPC6ASZDB-BL750C",D1145="NPC6ASZDB-OR010M",D1145="NPC06SZDB-RD015M",D1145="NPC6ASZDB-YL012M",D1145="NPC6ASZDB-YL020M",D1145="NPC6ASZDB-YL030M",D1145="NPC6ASZDB-RD050C",D1145="NPC06SZDB-BL050C",D1145="NPC06SZDB-RD050C",D1145="NPC06SZDB-YL050C",D1145="NPC06SZDB-YL003M",D1145="NPC06SZDB-GN002M",D1145="NPC6ASZDB-RD010M",D1145="NPC6ASZDB-GY450C",D1145="NPC6ASZDB-WT006M",D1145="NPC6ASZDB-BL250C",D1145="NPC6ASZDB-GY050C",D1145="NPC6ASZDB-YL250C",D1145="NPC6ASZDB-YL008M",D1145="NPC06SZDB-YL010M",D1145="NPC6ASZDB-GY008M",D1145="NPC06SZDB-RD005M",D1145="NPC6ASZDB-BL050C",D1145="NPC6ASZDB-WT450C",D1145="NPC6ASZDB-OR050C",D1145="NPC06SZDB-GN010M",D1145="NPC06SZDB-RD010M",D1145="NPC06SZDB-BL010M",D1145="NPC6ASZDB-GY050C",D1145="NPC6ASZDB-YL025C",D1145="NPC6ASZDB-BK250C",D1145="NPC6ASZDB-BK004M",D1145="NPC6ASZDB-YL006M",D1145="NPC06SZDB-WT007M",D1145="NPC6ASZDB-BL015M",D1145="NPC6ASZDB-BL020M",D1145="NPC6ASZDB-GN010M",D1145="NPC6ASZDB-GN015M",D1145="NPC6ASZDB-GY250C",D1145="NPC6ASZDB-BK030M",D1145="NPC06SZDB-GY003M",D1145="NPC06SZDB-BL150C",D1145="NPC6ASZDB-BK013M",D1145="NPC6ASZDB-OR150C",D1145="NPC6ASZDB-GY007M",D1145="NPC6ASZDB-BK750C",D1145="NPC06SZDB-GN003M",D1145="NPC06SZDB-BK150C",D1145="NPC06SZDB-BK001M",D1145="NPC6ASZDB-RD007M",D1145="NPC6ASZDB-RD010M",D1145="NPC06SZDB-GY006M",D1145="NPC06SZDB-GY015M",D1145="NPC06SZDB-BK050C",D1145="NPC6ASZDB-BL010M",D1145="NPC6ASZDB-GN025C",D1145="NPC6ASZDB-WT009M",D1145="NPC6ASZDB-OR004M",D1145="NPC6ASZDB-WT075C",D1145="NPC6ASZDB-WT175C",D1145="NPC06SZDB-GY001M",D1145="NPC06SZDB-GY002M",D1145="NPC6ASZDB-WT125C",D1145="NPC6ASZDB-WT225C",D1145="NPC6ASZDB-WT275C",D1145="NPC6ASZDB-GY015M",D1145="NPC6ASZDB-RD001M",D1145="NPC6ASZDB-RD005M",D1145="NPC6ASZDB-WT025C",D1145="NPC6ASZDB-YL001M",D1145="NPC6ASZDB-YL005M",D1145="NPC06SZDB-GY010M",D1145="NPC06SZDB-YL005M",D1145="NPC06SZDB-YL001M",D1145="NPC6ASZDB-BK150C",D1145="NPC6ASZDB-BL030M",D1145="NPC6ASZDB-GY003M",D1145="NPC6ASZDB-YL050C",D1145="NPC6ASZDB-YL010M",D1145="NPC6ASZDB-OR010M",D1145="NPC06SZDB-YL150C",D1145="NPC6ASZDB-OR005M",D1145="NPC06SZDB-OR002M",D1145="NPC6ASZDB-RD150C",D1145="NPC6ASZDB-WT025M",D1145="NPC6ASZDB-WT150C",D1145="NPC6ASZDB-WT012M",D1145="NPC6ASZDB-WT250C",D1145="NPC6ASZDB-WT350C",D1145="NPC6ASZDB-YL002M",D1145="NPC6ASZDB-BL150C",D1145="NPC6ASZDB-WT015M",D1145="NPC6ASZDB-YL150C",D1145="NPC6ASZDB-YL003M",D1145="NPC6ASZDB-WT750C",D1145="NPC6ASZDB-GN050C",D1145="NPC6ASZDB-WT008M",D1145="NPC06SZDB-OR010M",D1145="NPC6ASZDB-GY150C",D1145="NPC6ASZDB-GN150C",D1145="NPC6ASZDB-OR001M",D1145="NPC6ASZDB-OR002M",D1145="NPC6ASZDB-OR003M",D1145="NPC06SZDB-RD002M",D1145="NPC06SZDB-RD150C",D1145="NPC6ASZDB-BK015M",D1145="NPC06SZDB-GN001M",D1145="NPC06SZDB-GN150C",D1145="NPC06SZDB-WT030M",D1145="NPC06SZDB-WT750C",D1145="NPC06SZDB-WT015M",D1145="NPC6ASZDB-WT030M",D1145="NPC06SZDB-RD001M",D1145="NPC06SZDB-RD003M",D1145="NPC06SZDB-OR003M",D1145="NPC06SZDB-OR001M",D1145="NPC06SZDB-BL001M",D1145="NPC06SZDB-BL003M",D1145="NPC06SZDB-WT150C",D1145="NPC06SZDB-BL002M",D1145="NPC6ASZDB-WT050C",D1145="NPC06SZDB-WT050C",D1145="NPC06SZDB-WT001M",D1145="NPC06SZDB-WT002M",D1145="NPC06SZDB-WT003M",D1145="NPC06SZDB-WT004M",D1145="NPC06SZDB-WT005M",D1145="NPC06SZDB-WT010M",D1145="NPC06SZDB-WT020M",D1145=1711815,D1145="NPC6ASZDB-GN001M",D1145="NPC6ASZDB-GN002M",D1145="NPC6ASZDB-GN003M",D1145="NPC6ASZDB-GN004M",D1145="NPC6ASZDB-GN005M",D1145="NPC6ASZDB-GN020M",D1145="NPC6ASZDB-GN030M",D1145="NPC6ASZDB-WT001M",D1145="NPC6ASZDB-WT002M",D1145="NPC6ASZDB-WT003M",D1145="NPC6ASZDB-WT004M",D1145="NPC6ASZDB-WT006M",D1145="NPC6ASZDB-WT007M",D1145="NPC6ASZDB-WT004M",D1145="NPC6ASZDB-WT005M",D1145="NPC6ASZDB-WT010M",D1145="NPC6ASZDB-WT020M",D1145="NPC6ASZDB-RD002M",D1145="NPC6ASZDB-RD003M",D1145="NPC6ASZDB-RD020M",D1145="NPC6ASZDB-GY001M",D1145="NPC6ASZDB-GY002M",D1145="NPC6ASZDB-GY003M",D1145="NPC6ASZDB-GY004M",D1145="NPC6ASZDB-GY005M",D1145="NPC6ASZDB-GY010M",D1145="NPC6ASZDB-GY020M",D1145="NPC6ASZDB-GY025M",D1145="NPC6ASZDB-GY030M",D1145="NPC6ASZDB-BL001M",D1145="NPC6ASZDB-BL002M",D1145="NPC6ASZDB-BL003M",D1145="NPC6ASZDB-BL004M",D1145="NPC6ASZDB-BL005M",D1145="NPC6ASZDB-BL010M",D1145="NPC6ASZDB-BK001M",D1145="NPC6ASZDB-BK002M",D1145="NPC6ASZDB-BK003M",D1145="NPC6ASZDB-BK005M",D1145="NPC6ASZDB-BK010M",D1145="NPC6ASZDB-BK020M",),E1145*2,0)</f>
        <v>280</v>
      </c>
      <c r="J1145" s="48">
        <f t="shared" si="2089"/>
        <v>264713</v>
      </c>
      <c r="K1145" s="66"/>
      <c r="L1145" s="41">
        <f t="shared" ref="L1145:L1154" si="2122">IF(OR(D1145="NPC6ASZDB-RD015M",D1145="NPC6ASZDB-GN750C",D1145="NPC6ASZDB-WT035M",D1145="NPC6ASZDB-WT028M ",D1145="NPC6ASZDB-WT019M",D1145="NPC06SZDB-GN050C",D1145="NPC06SZDB-OR050C",D1145="NPC6ASZDB-WT018M",D1145="NPC6ASZDB-WT023M",D1145="NPC6ASZDB-WT024M",D1145="NPC6ASZDB-OR020M",D1145="NPC6ASZDB-RD006M",D1145="NPC6ASZDB-WT017M",D1145="NPC6ASZDB-GY750C",D1145="NPC6ASZDB-YL015M",D1145="NPC6ASZDB-BL004M ",D1145="NPC6ASZDB-WT016M",D1145="NPC06SZDB-BK006M",D1145="NPC06SZDB-BK007M",D1145="NPC6ASZDB-OR750C",D1145="NPC06SZDB-BK004M",D1145="NPC06SZDB-BL015M",D1145="NPC6ASZDB-BL013C",D1145="NPC6ASZDB-BL030C",D1145="NPC6ASZDB-GY009M",D1145="NPC06SZDB-BK002M",D1145="NPC6ASZDB-GY025C",D1145="NPC06SZDB-BK003M",D1145="NPC06SZDB-GY005M",D1145="NPC6ASZDB-RD020C",D1145="NPC06SZDB-YL040M",D1145="NPC6ASZDB-GY125C",D1145="NPC06SZDB-YL002M",D1145="NPC6ASZDB-WT100M",D1145="NPC6ASZDB-RD008M",D1145="NPC6ASZDB-YL009M",D1145="NPC6ASZDB-VT010M",D1145="NPC6ASZDB-OR007M",D1145="NPC6ASZDB-VT007M",D1145="NPC6ASZDB-BK007M",D1145="NPC6ASZDB-GY350C",D1145="NPC6ASZDB-YL350C",D1145="NPC6ASZDB-OR350C",D1145="NPC6ASZDB-VT350C",D1145="NPC6ASZDB-BL350C",D1145="NPC6ASZDB-RD350C",D1145="NPC6ASZDB-BK350C",D1145="NPC6ASZDB-VT003M",D1145="NPC6ASZDB-OR250C",D1145="NPC6ASZDB-VT250C",D1145="NPC6ASZDB-VT002M",D1145="NPC6ASZDB-VT050C",D1145="NPC6ASZDB-VT001M",D1145="NPC6ASZDB-VT150C",D1145="NPC6ASZDB-WT017C",D1145="NPC6ASZDB-RD030C",D1145="NPC6ASZDB-WT030C",D1145="NPC6ASZDB-OR020M",D1145="NPC6ASZDB-OR015M",D1145="NPC06SZDB-WT025C",D1145="NPC6ASZDB-WT013M",D1145="NPC6ASZDB-GY075C",D1145="NPC6ASZDB-BK075C",D1145="NPC6ASZDB-BK125C",D1145="NPC6ASZDB-GN250C",D1145="NPC6ASZDB-WT011M",D1145="NPC6ASZDB-WT014M",D1145="NPC6ASZDB-OR005M",D1145="NPC6ASZDB-GY006M",D1145="NPC6ASZDB-WT550C",D1145="NPC6ASZDB-WT650C",D1145="NPC6ASZDB-WT850C",D1145="NPC6ASZDB-WT950C",D1145="NPC6ASZDB-RD250C",D1145="NPC06SZDB-GY015C",D1145="NPC06SZDB-BL020C",D1145="NPC06SZDB-YL015C",D1145="NPC6ASZDB-BL012M",D1145="NPC6ASZDB-WT020C",D1145="NPC6ASZDB-BL008M",D1145="NPC6ASZDB-BL009M",D1145="NPC6ASZDB-WT022M",D1145="NPC6ASZDB-YL007M",D1145="NPC06SZDB-WT250C",D1145="NPC6ASZDB-BL007M",D1145="NPC6ASZDB-BK050C",D1145="NPC6ASZDB-BK025C",D1145="NPC6ASZDB-BL750C",D1145="NPC6ASZDB-OR010M",D1145="NPC06SZDB-RD015M",D1145="NPC6ASZDB-YL012M",D1145="NPC6ASZDB-YL030M",D1145="NPC6ASZDB-YL020M",D1145="NPC6ASZDB-RD050C",D1145="NPC06SZDB-BL050C",D1145="NPC06SZDB-RD050C",D1145="NPC06SZDB-YL050C",D1145="NPC06SZDB-YL003M",D1145="NPC06SZDB-GN002M",D1145="NPC6ASZDB-RD010M",D1145="NPC6ASZDB-GY450C",D1145="NPC6ASZDB-WT006M",D1145="NPC6ASZDB-BL250C",D1145="NPC6ASZDB-GY050C",D1145="NPC6ASZDB-YL250C",D1145="NPC6ASZDB-YL008M",D1145="NPC06SZDB-YL010M",D1145="NPC6ASZDB-GY008M",D1145="NPC06SZDB-RD005M",D1145="NPC6ASZDB-BL050C",D1145="NPC6ASZDB-WT450C",D1145="NPC6ASZDB-OR050C",D1145="NPC06SZDB-GN010M",D1145="NPC06SZDB-RD010M",D1145="NPC06SZDB-BL010M",D1145="NPC6ASZDB-GY050C",D1145="NPC6ASZDB-YL025C",D1145="NPC6ASZDB-BK250C",D1145="NPC6ASZDB-BK004M",D1145="NPC6ASZDB-YL006M",D1145="NPC06SZDB-WT007M",D1145="NPC6ASZDB-BL015M",D1145="NPC6ASZDB-BL020M",D1145="NPC6ASZDB-GN010M",D1145="NPC6ASZDB-GN015M",D1145="NPC6ASZDB-GY250C",D1145="NPC6ASZDB-BK030M",D1145="NPC06SZDB-GY003M",D1145="NPC06SZDB-BL150C",D1145="NPC6ASZDB-BK013M",D1145="NPC6ASZDB-OR150C",D1145="NPC6ASZDB-GY007M",D1145="NPC6ASZDB-BK750C",D1145="NPC06SZDB-GN003M",D1145="NPC06SZDB-BK150C",D1145="NPC06SZDB-BK001M",D1145="NPC6ASZDB-RD007M",D1145="NPC6ASZDB-RD010M",D1145="NPC06SZDB-GY006M",D1145="NPC06SZDB-GY015M",D1145="NPC06SZDB-BK050C",D1145="NPC6ASZDB-GN025C",D1145="NPC6ASZDB-WT009M",D1145="NPC6ASZDB-OR004M",D1145="NPC6ASZDB-WT075C",D1145="NPC6ASZDB-WT175C",D1145="NPC06SZDB-GY001M",D1145="NPC06SZDB-GY002M",D1145="NPC6ASZDB-WT125C",D1145="NPC6ASZDB-WT225C",D1145="NPC6ASZDB-WT275C",D1145="NPC6ASZDB-GY015M",D1145="NPC6ASZDB-RD001M",D1145="NPC6ASZDB-RD005M",D1145="NPC6ASZDB-WT025C",D1145="NPC6ASZDB-YL001M",D1145="NPC6ASZDB-YL005M",D1145="NPC06SZDB-GY010M",D1145="NPC06SZDB-YL005M",D1145="NPC06SZDB-YL001M",D1145="NPC6ASZDB-BK150C",D1145="NPC6ASZDB-BL030M",D1145="NPC6ASZDB-YL050C",D1145="NPC6ASZDB-YL010M",D1145="NPC6ASZDB-OR010M",D1145="NPC06SZDB-YL150C",D1145="NPC6ASZDB-OR005M",D1145="NPC06SZDB-OR002M",D1145="NPC6ASZDB-RD150C",D1145="NPC6ASZDB-WT025M",D1145="NPC6ASZDB-WT150C",D1145="NPC6ASZDB-WT012M",D1145="NPC6ASZDB-WT250C",D1145="NPC6ASZDB-WT350C",D1145="NPC6ASZDB-YL002M",D1145="NPC6ASZDB-BL150C",D1145="NPC6ASZDB-WT015M",D1145="NPC6ASZDB-YL150C",D1145="NPC6ASZDB-YL003M",D1145="NPC6ASZDB-WT750C",D1145="NPC6ASZDB-GN050C",D1145="NPC6ASZDB-WT008M",D1145="NPC06SZDB-OR010M",D1145="NPC6ASZDB-GY150C",D1145="NPC6ASZDB-GN150C",D1145="NPC6ASZDB-OR001M",D1145="NPC6ASZDB-OR002M",D1145="NPC6ASZDB-OR003M",D1145="NPC06SZDB-RD002M",D1145="NPC06SZDB-RD150C",D1145="NPC6ASZDB-BK015M",D1145="NPC06SZDB-GN001M",D1145="NPC06SZDB-GN150C",D1145="NPC06SZDB-WT030M",D1145="NPC06SZDB-WT750C",D1145="NPC06SZDB-WT015M",D1145="NPC6ASZDB-WT030M",D1145="NPC06SZDB-RD001M",D1145="NPC06SZDB-RD003M",D1145="NPC06SZDB-OR003M",D1145="NPC06SZDB-OR001M",D1145="NPC06SZDB-BL001M",D1145="NPC06SZDB-BL003M",D1145="NPC06SZDB-WT150C",D1145="NPC06SZDB-BL002M",D1145="NPC6ASZDB-WT050C",D1145="NPC06SZDB-WT050C",D1145="NPC06SZDB-WT001M",D1145="NPC06SZDB-WT002M",D1145="NPC06SZDB-WT003M",D1145="NPC06SZDB-WT004M",D1145="NPC06SZDB-WT005M",D1145="NPC06SZDB-WT010M",D1145="NPC06SZDB-WT020M",D1145="NPC6ASZDB-GN001M",D1145="NPC6ASZDB-GN002M",D1145="NPC6ASZDB-GN003M",D1145="NPC6ASZDB-GN004M",D1145="NPC6ASZDB-GN005M",D1145="NPC6ASZDB-GN020M",D1145="NPC6ASZDB-GN030M",D1145="NPC6ASZDB-WT001M",D1145="NPC6ASZDB-WT002M",D1145="NPC6ASZDB-WT003M",D1145="NPC6ASZDB-WT004M",D1145="NPC6ASZDB-WT005M",D1145="NPC6ASZDB-WT006M",D1145="NPC6ASZDB-WT007M",D1145="NPC6ASZDB-WT010M",D1145="NPC6ASZDB-WT020M",D1145="NPC6ASZDB-RD002M",D1145="NPC6ASZDB-RD003M",D1145="NPC6ASZDB-RD020M",D1145="NPC6ASZDB-GY001M",D1145="NPC6ASZDB-GY002M",D1145="NPC6ASZDB-GY003M",D1145="NPC6ASZDB-GY004M",D1145="NPC6ASZDB-GY005M",D1145="NPC6ASZDB-GY010M",D1145="NPC6ASZDB-GY020M",D1145="NPC6ASZDB-GY025M",D1145="NPC6ASZDB-GY030M",D1145="NPC6ASZDB-BL001M",D1145="NPC6ASZDB-BL002M",D1145="NPC6ASZDB-BL003M",D1145="NPC6ASZDB-BL004M",D1145="NPC6ASZDB-BL005M",D1145="NPC6ASZDB-BL010M",D1145="NPC6ASZDB-BK001M",D1145="NPC6ASZDB-BK002M",D1145="NPC6ASZDB-BK003M",D1145="NPC6ASZDB-BK005M",D1145="NPC6ASZDB-BK010M",D1145="NPC6ASZDB-BK020M",),E1145*2,0)</f>
        <v>280</v>
      </c>
      <c r="M1145" s="48">
        <f t="shared" si="2090"/>
        <v>122620</v>
      </c>
      <c r="N1145" s="66"/>
      <c r="O1145" s="41">
        <f t="shared" ref="O1145:O1163" si="2123">IF(OR(D1145="NPC6ASZDB-WT019M",D1145="NPC6ASZDB-RD015M",D1145="NPC06SZDB-BK006M",D1145="NPC06SZDB-BK007M",D1145="NPC6ASZDB-OR750C",D1145="NPC06SZDB-BK004M",D1145="NPC06SZDB-BL015M",D1145="NPC6ASZDB-BL013C",D1145="NPC6ASZDB-BL030C",D1145="NPC6ASZDB-GY009M",D1145="NPC06SZDB-BK002M",D1145="NPC6ASZDB-GY025C",D1145="NPC06SZDB-BK003M",D1145="NPC06SZDB-GY005M",D1145="NPC6ASZDB-RD020C",D1145="NPC06SZDB-YL040M",D1145="NPC6ASZDB-GY125C",D1145="NPC06SZDB-YL002M",D1145="NPC6ASZDB-WT100M",D1145="NPC6ASZDB-RD008M",D1145="NPC6ASZDB-YL009M",D1145="NPC6ASZDB-VT010M",D1145="NPC6ASZDB-OR007M",D1145="NPC6ASZDB-VT007M",D1145="NPC6ASZDB-BK007M",D1145="NPC6ASZDB-GY350C",D1145="NPC6ASZDB-YL350C",D1145="NPC6ASZDB-OR350C",D1145="NPC6ASZDB-VT350C",D1145="NPC6ASZDB-BL350C",D1145="NPC6ASZDB-RD350C",D1145="NPC6ASZDB-BK350C",D1145="NPC6ASZDB-VT003M",D1145="NPC6ASZDB-OR250C",D1145="NPC6ASZDB-VT250C",D1145="NPC6ASZDB-VT002M",D1145="NPC6ASZDB-VT050C",D1145="NPC6ASZDB-VT001M",D1145="NPC6ASZDB-VT150C",D1145="NPC6ASZDB-WT017C",D1145="NPC6ASZDB-RD030C",D1145="NPC6ASZDB-WT030C",D1145="NPC6ASZDB-OR020M",D1145="NPC6ASZDB-OR020M",D1145="NPC6ASZDB-OR015M",D1145="NPC06SZDB-WT025C",D1145="NPC6ASZDB-WT013M",D1145="NPC6ASZDB-BK175C",D1145="NPC6ASZDB-GY075C",D1145="NPC6ASZDB-BK075C",D1145="NPC6ASZDB-BK125C",D1145="NPC6ASZDB-GN250C",D1145="NPC6ASZDB-WT011M",D1145="NPC6ASZDB-WT014M",D1145="NPC6ASZDB-OR005M",D1145="NPC6ASZDB-GY006M",D1145="NPC6ASZDB-WT550C",D1145="NPC6ASZDB-WT650C",D1145="NPC6ASZDB-WT850C",D1145="NPC6ASZDB-WT950C",D1145="NPC6ASZDB-RD250C",D1145="NPC06SZDB-GY015C",D1145="NPC06SZDB-BL020C",D1145="NPC06SZDB-YL015C",D1145="NPC6ASZDB-BL012M",D1145="NPC6ASZDB-WT020C",D1145="NPC6ASZDB-BL008M",D1145="NPC6ASZDB-BL009M",D1145="NPC6ASZDB-WT022M",D1145="NPC6ASZDB-YL007M",D1145="NPC06SZDB-WT250C",D1145="NPC6ASZDB-BL007M",D1145="NPC6ASZDB-BK050C",D1145="NPC6ASZDB-BK025C",D1145="NPC6ASZDB-BL750C",D1145="NPC6ASZDB-OR010M",D1145="NPC06SZDB-RD015M",D1145="NPC6ASZDB-YL012M",D1145="NPC6ASZDB-YL030M",D1145="NPC6ASZDB-YL020M",D1145="NPC6ASZDB-RD050C",D1145="NPC06SZDB-BL050C",D1145="NPC06SZDB-RD050C",D1145="NPC06SZDB-YL050C",D1145="NPC06SZDB-YL003M",D1145="NPC06SZDB-GN002M",D1145="NPC6ASZDB-RD010M",D1145="NPC6ASZDB-GY450C",D1145="NPC6ASZDB-GY450C",D1145="NPC6ASZDB-BL250C",D1145="NPC6ASZDB-GY050C",D1145="NPC6ASZDB-YL250C",D1145="NPC6ASZDB-YL008M",D1145="NPC06SZDB-YL010M",D1145="NPC6ASZDB-GY008M",D1145="NPC06SZDB-RD005M",D1145="NPC6ASZDB-BL050C",D1145="NPC6ASZDB-WT450C",D1145="NPC6ASZDB-OR050C",D1145="NPC06SZDB-GN010M",D1145="NPC06SZDB-RD010M",D1145="NPC06SZDB-BL010M",D1145="NPC6ASZDB-GY050C",D1145="NPC6ASZDB-YL025C",D1145="NPC6ASZDB-BK250C",D1145="NPC6ASZDB-BK004M",D1145="NPC6ASZDB-YL006M",D1145="NPC06SZDB-WT007M",D1145="NPC6ASZDB-BL015M",D1145="NPC6ASZDB-BL020M",D1145="NPC6ASZDB-GN010M",D1145="NPC6ASZDB-GN015M",D1145="NPC6ASZDB-GY250C",D1145="NPC6ASZDB-BK030M",D1145="NPC06SZDB-GY003M",D1145="NPC06SZDB-BL150C",D1145="NPC6ASZDB-BK013M",D1145="NPC6ASZDB-OR150C",D1145="NPC6ASZDB-GY007M",D1145="NPC6ASZDB-BK750C",D1145="NPC06SZDB-GN003M",D1145="NPC06SZDB-BK150C",D1145="NPC06SZDB-BK001M",D1145="NPC6ASZDB-RD007M",D1145="NPC6ASZDB-RD010M",D1145="NPC06SZDB-GY006M",D1145="NPC06SZDB-GY015M",D1145="NPC06SZDB-BK050C",D1145="NPC6ASZDB-GN025C",D1145="NPC6ASZDB-WT009M",D1145="NPC6ASZDB-OR004M",D1145="NPC6ASZDB-WT075C",D1145="NPC6ASZDB-WT175C",D1145="NPC06SZDB-GY001M",D1145="NPC06SZDB-GY002M",D1145="NPC6ASZDB-WT125C",D1145="NPC6ASZDB-WT225C",D1145="NPC6ASZDB-WT275C",D1145="NPC6ASZDB-GY015M",D1145="NPC6ASZDB-RD001M",D1145="NPC6ASZDB-RD005M",D1145="NPC6ASZDB-WT025C",D1145="NPC6ASZDB-YL001M",D1145="NPC6ASZDB-YL005M",D1145="NPC06SZDB-GY010M",D1145="NPC06SZDB-YL005M",D1145="NPC06SZDB-YL001M",D1145="NPC6ASZDB-BK150C",D1145="NPC6ASZDB-BL030M",D1145="NPC6ASZDB-YL050C",D1145="NPC6ASZDB-YL010M",D1145=1711167,D1145="NPC6ASZDB-OR010M",D1145="NPC06SZDB-YL150C",D1145="NPC6ASZDB-OR005M",D1145="NPC06SZDB-OR002M",D1145="NPC6ASZDB-RD150C",D1145="NPC6ASZDB-WT025M",D1145="NPC6ASZDB-WT150C",D1145="NPC6ASZDB-WT250C",D1145="NPC6ASZDB-WT350C",D1145="NPC6ASZDB-YL002M",D1145="NPC6ASZDB-WT012M",D1145="NPC6ASZDB-BL150C",D1145="NPC6ASZDB-WT015M",D1145="NPC6ASZDB-YL150C",D1145="NPC6ASZDB-YL003M",D1145="NPC6ASZDB-WT750C",D1145="NPC6ASZDB-GN050C",D1145="NPC6ASZDB-WT008M",D1145="NPC06SZDB-OR010M",D1145="NPC6ASZDB-GY150C",D1145="NPC6ASZDB-GN150C",D1145="NPC6ASZDB-OR001M",D1145="NPC6ASZDB-OR002M",D1145="NPC6ASZDB-OR003M",D1145="NPC06SZDB-RD002M",D1145="NPC06SZDB-RD150C",D1145="NPC6ASZDB-BK015M",D1145="NPC06SZDB-GN001M",D1145="NPC06SZDB-GN150C",D1145="NPC06SZDB-WT030M",D1145="NPC06SZDB-WT750C",D1145="NPC06SZDB-WT015M",D1145="NPC6ASZDB-WT030M",D1145="NPC06SZDB-RD001M",D1145="NPC06SZDB-RD003M",D1145="NPC06SZDB-OR003M",D1145="NPC06SZDB-OR001M",D1145="NPC06SZDB-BL001M",D1145="NPC06SZDB-BL003M",D1145="NPC06SZDB-WT150C",D1145="NPC06SZDB-BL002M",D1145="NPC6ASZDB-WT050C",D1145="NPC06SZDB-WT050C",D1145="NPC06SZDB-WT001M",D1145="NPC06SZDB-WT002M",D1145="NPC06SZDB-WT003M",D1145="NPC06SZDB-WT004M",D1145="NPC06SZDB-WT005M",D1145="NPC06SZDB-WT020M",D1145="NPC6ASZDB-GN001M",D1145="NPC6ASZDB-GN002M",D1145="NPC6ASZDB-GN003M",D1145="NPC6ASZDB-GN004M",D1145="NPC6ASZDB-GN005M",D1145="NPC6ASZDB-GN020M",D1145="NPC06SZDB-WT010M",D1145="NPC6ASZDB-GN030M",D1145=1711091,D1145=1711093,D1145=1711815,D1145=1711094,D1145=1711095,D1145=1711098,D1145=2153215,D1145=1711096,D1145=1711097,D1145=1711027,D1145=2153463,D1145=1711911,D1145="NPC6ASZDB-WT001M",D1145="NPC6ASZDB-WT002M",D1145="NPC6ASZDB-WT003M",D1145="NPC6ASZDB-WT004M",D1145="NPC6ASZDB-WT005M",D1145="NPC6ASZDB-WT006M",D1145="NPC6ASZDB-WT007M",D1145="NPC6ASZDB-WT010M",D1145="NPC6ASZDB-WT020M",D1145="NPC6ASZDB-RD002M",D1145="NPC6ASZDB-RD003M",D1145="NPC6ASZDB-RD020M",D1145="NPC6ASZDB-GY001M",D1145="NPC6ASZDB-GY002M",D1145="NPC6ASZDB-GY003M",D1145="NPC6ASZDB-GY004M",D1145="NPC6ASZDB-GY005M",D1145="NPC6ASZDB-GY010M",D1145="NPC6ASZDB-GY020M",D1145="NPC6ASZDB-GY025M",D1145="NPC6ASZDB-GY030M",D1145="NPC6ASZDB-BL001M",D1145="NPC6ASZDB-BL002M",D1145="NPC6ASZDB-BL003M",D1145="NPC6ASZDB-BL004M",D1145="NPC6ASZDB-BL005M",D1145="NPC6ASZDB-BL010M",D1145="NPC6ASZDB-BK001M",D1145="NPC6ASZDB-BK002M",D1145="NPC6ASZDB-BK003M",D1145="NPC6ASZDB-BK005M",D1145="NPC6ASZDB-BK010M",D1145="NPC6ASZDB-BK020M",D1145=1711171),E1145*2,0)</f>
        <v>280</v>
      </c>
      <c r="P1145" s="48">
        <f t="shared" si="2091"/>
        <v>258756</v>
      </c>
      <c r="Q1145" s="66"/>
      <c r="R1145" s="66">
        <f t="shared" si="2109"/>
        <v>280</v>
      </c>
      <c r="S1145" s="67">
        <f t="shared" si="2092"/>
        <v>196232</v>
      </c>
      <c r="T1145" s="66"/>
      <c r="U1145" s="66">
        <f t="shared" si="2060"/>
        <v>364</v>
      </c>
      <c r="V1145" s="67">
        <f t="shared" si="2074"/>
        <v>132671.6</v>
      </c>
      <c r="W1145" s="136"/>
      <c r="X1145" s="69">
        <f t="shared" si="2016"/>
        <v>0</v>
      </c>
      <c r="Y1145" s="67">
        <f t="shared" si="2075"/>
        <v>6245</v>
      </c>
      <c r="Z1145" s="66"/>
      <c r="AA1145" s="68">
        <f t="shared" si="2051"/>
        <v>0</v>
      </c>
      <c r="AB1145" s="67">
        <f t="shared" si="2076"/>
        <v>17897</v>
      </c>
      <c r="AC1145" s="66"/>
      <c r="AD1145" s="66">
        <f t="shared" si="2052"/>
        <v>0</v>
      </c>
      <c r="AE1145" s="67">
        <f t="shared" si="2077"/>
        <v>3738</v>
      </c>
      <c r="AF1145" s="66"/>
      <c r="AG1145" s="78">
        <f t="shared" si="2053"/>
        <v>0</v>
      </c>
      <c r="AH1145" s="79">
        <f t="shared" si="2078"/>
        <v>4534.5</v>
      </c>
      <c r="AI1145" s="66"/>
      <c r="AJ1145" s="68">
        <f t="shared" si="2106"/>
        <v>0</v>
      </c>
      <c r="AK1145" s="67">
        <f t="shared" si="2079"/>
        <v>22013</v>
      </c>
      <c r="AL1145" s="66"/>
      <c r="AM1145" s="68">
        <f t="shared" si="2054"/>
        <v>0</v>
      </c>
      <c r="AN1145" s="67">
        <f t="shared" si="2080"/>
        <v>8763.02</v>
      </c>
      <c r="AO1145" s="66"/>
      <c r="AP1145" s="68">
        <f t="shared" si="2017"/>
        <v>0</v>
      </c>
      <c r="AQ1145" s="67">
        <f t="shared" si="2081"/>
        <v>80645</v>
      </c>
      <c r="AR1145" s="66"/>
      <c r="AS1145" s="68">
        <f t="shared" si="2083"/>
        <v>0</v>
      </c>
      <c r="AT1145" s="67">
        <f t="shared" si="2082"/>
        <v>2020</v>
      </c>
      <c r="AU1145" s="66"/>
      <c r="AV1145" s="66">
        <f t="shared" si="2022"/>
        <v>0</v>
      </c>
      <c r="AW1145" s="42">
        <f t="shared" si="2117"/>
        <v>4807.2000000000016</v>
      </c>
      <c r="AX1145" s="66"/>
      <c r="AY1145" s="66">
        <f t="shared" si="2061"/>
        <v>0</v>
      </c>
      <c r="AZ1145" s="67">
        <f t="shared" si="2014"/>
        <v>728.09999999999991</v>
      </c>
      <c r="BA1145" s="66"/>
      <c r="BB1145" s="68">
        <f t="shared" si="2093"/>
        <v>0</v>
      </c>
      <c r="BC1145" s="67">
        <f t="shared" si="2111"/>
        <v>77.819999999999851</v>
      </c>
      <c r="BD1145" s="66"/>
      <c r="BE1145" s="68">
        <f t="shared" si="2012"/>
        <v>0</v>
      </c>
      <c r="BF1145" s="67">
        <f t="shared" si="2013"/>
        <v>2747.0200000000018</v>
      </c>
      <c r="BG1145" s="66"/>
      <c r="BH1145" s="68">
        <f t="shared" si="2115"/>
        <v>0</v>
      </c>
      <c r="BI1145" s="67">
        <f t="shared" si="2107"/>
        <v>22382.39999999998</v>
      </c>
      <c r="BJ1145" s="66"/>
      <c r="BK1145" s="68">
        <f t="shared" si="2084"/>
        <v>0</v>
      </c>
      <c r="BL1145" s="67">
        <f t="shared" si="2024"/>
        <v>3462.6000000000004</v>
      </c>
      <c r="BM1145" s="66"/>
      <c r="BN1145" s="68">
        <f t="shared" si="2025"/>
        <v>0</v>
      </c>
      <c r="BO1145" s="67">
        <f t="shared" si="2026"/>
        <v>2419.9000000000019</v>
      </c>
      <c r="BP1145" s="66"/>
      <c r="BQ1145" s="68">
        <f t="shared" si="2103"/>
        <v>0</v>
      </c>
      <c r="BR1145" s="67">
        <f t="shared" si="2041"/>
        <v>104087.45</v>
      </c>
      <c r="BS1145" s="66"/>
      <c r="BT1145" s="66">
        <f t="shared" si="2118"/>
        <v>0</v>
      </c>
      <c r="BU1145" s="67">
        <f t="shared" si="2112"/>
        <v>106811</v>
      </c>
      <c r="BV1145" s="66"/>
      <c r="BW1145" s="66">
        <f t="shared" si="2119"/>
        <v>0</v>
      </c>
      <c r="BX1145" s="67">
        <f t="shared" si="2113"/>
        <v>150222</v>
      </c>
      <c r="BY1145" s="66"/>
      <c r="BZ1145" s="66">
        <f t="shared" si="2120"/>
        <v>0</v>
      </c>
      <c r="CA1145" s="67">
        <f t="shared" si="2114"/>
        <v>100313</v>
      </c>
      <c r="CB1145" s="66"/>
      <c r="CC1145" s="66">
        <f t="shared" si="2108"/>
        <v>0</v>
      </c>
      <c r="CD1145" s="67">
        <f t="shared" si="2099"/>
        <v>24675.040000000001</v>
      </c>
      <c r="CE1145" s="66"/>
      <c r="CF1145" s="66">
        <f t="shared" si="2104"/>
        <v>0</v>
      </c>
      <c r="CG1145" s="67">
        <f t="shared" si="2027"/>
        <v>3663.6999999999994</v>
      </c>
      <c r="CH1145" s="66"/>
      <c r="CI1145" s="66">
        <f t="shared" si="2085"/>
        <v>0</v>
      </c>
      <c r="CJ1145" s="67">
        <f t="shared" si="2045"/>
        <v>6757.8</v>
      </c>
      <c r="CK1145" s="66"/>
      <c r="CL1145" s="68">
        <f t="shared" si="2110"/>
        <v>0</v>
      </c>
      <c r="CM1145" s="79">
        <f t="shared" si="2028"/>
        <v>4847.4799999999996</v>
      </c>
      <c r="CN1145" s="66"/>
      <c r="CO1145" s="68">
        <f t="shared" si="2063"/>
        <v>0</v>
      </c>
      <c r="CP1145" s="79">
        <f t="shared" si="2029"/>
        <v>3955</v>
      </c>
      <c r="CQ1145" s="66"/>
      <c r="CR1145" s="68">
        <f t="shared" si="2064"/>
        <v>0</v>
      </c>
      <c r="CS1145" s="79">
        <f t="shared" si="2116"/>
        <v>5186</v>
      </c>
      <c r="CT1145" s="66"/>
      <c r="CU1145" s="68">
        <f t="shared" si="2065"/>
        <v>0</v>
      </c>
      <c r="CV1145" s="79">
        <f t="shared" si="2030"/>
        <v>6929</v>
      </c>
      <c r="CW1145" s="66"/>
      <c r="CX1145" s="66">
        <f t="shared" si="2066"/>
        <v>0</v>
      </c>
      <c r="CY1145" s="40">
        <f t="shared" si="2105"/>
        <v>176.95999999999822</v>
      </c>
      <c r="CZ1145" s="65"/>
      <c r="DA1145" s="66">
        <f t="shared" si="2100"/>
        <v>0</v>
      </c>
      <c r="DB1145" s="67">
        <f t="shared" si="2046"/>
        <v>37088</v>
      </c>
      <c r="DC1145" s="66"/>
      <c r="DD1145" s="66">
        <f t="shared" si="2101"/>
        <v>0</v>
      </c>
      <c r="DE1145" s="67">
        <f t="shared" si="2047"/>
        <v>83859</v>
      </c>
      <c r="DF1145" s="66"/>
      <c r="DG1145" s="69">
        <f t="shared" si="2067"/>
        <v>0</v>
      </c>
      <c r="DH1145" s="67">
        <f t="shared" si="2102"/>
        <v>439575</v>
      </c>
      <c r="DI1145" s="66"/>
      <c r="DJ1145" s="66">
        <f t="shared" si="2068"/>
        <v>0</v>
      </c>
      <c r="DK1145" s="67">
        <f t="shared" si="2031"/>
        <v>3768</v>
      </c>
      <c r="DL1145" s="210"/>
      <c r="DM1145" s="206">
        <f t="shared" si="2086"/>
        <v>0</v>
      </c>
      <c r="DN1145" s="25">
        <f t="shared" si="2021"/>
        <v>0</v>
      </c>
      <c r="DO1145" s="5"/>
      <c r="DP1145" s="43">
        <f t="shared" si="2087"/>
        <v>0</v>
      </c>
      <c r="DQ1145" s="27">
        <f t="shared" si="2032"/>
        <v>6819.5</v>
      </c>
      <c r="DR1145" s="5"/>
      <c r="DS1145" s="43">
        <f t="shared" si="2088"/>
        <v>0</v>
      </c>
      <c r="DT1145" s="27">
        <f t="shared" si="2033"/>
        <v>4846</v>
      </c>
      <c r="DU1145" s="5"/>
      <c r="DV1145" s="43">
        <f t="shared" si="2069"/>
        <v>0</v>
      </c>
      <c r="DW1145" s="27">
        <f t="shared" si="2034"/>
        <v>4835</v>
      </c>
      <c r="DX1145" s="5"/>
      <c r="DY1145" s="22">
        <f t="shared" si="2070"/>
        <v>0</v>
      </c>
      <c r="DZ1145" s="25">
        <f t="shared" si="2035"/>
        <v>523</v>
      </c>
      <c r="EA1145" s="22"/>
      <c r="EB1145" s="22">
        <f t="shared" si="2071"/>
        <v>0</v>
      </c>
      <c r="EC1145" s="28">
        <f t="shared" si="2036"/>
        <v>369</v>
      </c>
      <c r="ED1145" s="5"/>
      <c r="EE1145" s="43">
        <f t="shared" si="2072"/>
        <v>0</v>
      </c>
      <c r="EF1145" s="27">
        <f t="shared" si="2037"/>
        <v>4769</v>
      </c>
      <c r="EG1145" s="66"/>
      <c r="EH1145" s="66">
        <f t="shared" si="2073"/>
        <v>0</v>
      </c>
      <c r="EI1145" s="67">
        <f t="shared" si="2038"/>
        <v>22617</v>
      </c>
      <c r="EJ1145" s="66"/>
      <c r="EK1145" s="66">
        <f t="shared" si="2055"/>
        <v>0</v>
      </c>
      <c r="EL1145" s="67">
        <f t="shared" si="2039"/>
        <v>21247</v>
      </c>
      <c r="EM1145" s="110">
        <f t="shared" si="2056"/>
        <v>276977.57933675998</v>
      </c>
    </row>
    <row r="1146" spans="1:143" s="36" customFormat="1" ht="11.25" customHeight="1" x14ac:dyDescent="0.25">
      <c r="A1146" s="463">
        <v>46186</v>
      </c>
      <c r="B1146" s="11">
        <v>46158</v>
      </c>
      <c r="C1146" s="12">
        <v>8004982773</v>
      </c>
      <c r="D1146" s="150" t="s">
        <v>375</v>
      </c>
      <c r="E1146" s="154">
        <v>105</v>
      </c>
      <c r="F1146" s="12">
        <v>2.75</v>
      </c>
      <c r="G1146" s="16">
        <v>191516146365</v>
      </c>
      <c r="H1146" s="66"/>
      <c r="I1146" s="41">
        <f t="shared" si="2121"/>
        <v>210</v>
      </c>
      <c r="J1146" s="48">
        <f t="shared" si="2089"/>
        <v>264503</v>
      </c>
      <c r="K1146" s="66"/>
      <c r="L1146" s="41">
        <f t="shared" si="2122"/>
        <v>210</v>
      </c>
      <c r="M1146" s="48">
        <f t="shared" si="2090"/>
        <v>122410</v>
      </c>
      <c r="N1146" s="66"/>
      <c r="O1146" s="41">
        <f t="shared" si="2123"/>
        <v>210</v>
      </c>
      <c r="P1146" s="48">
        <f t="shared" si="2091"/>
        <v>258546</v>
      </c>
      <c r="Q1146" s="66"/>
      <c r="R1146" s="66">
        <f t="shared" si="2109"/>
        <v>210</v>
      </c>
      <c r="S1146" s="67">
        <f t="shared" si="2092"/>
        <v>196022</v>
      </c>
      <c r="T1146" s="66"/>
      <c r="U1146" s="66">
        <f t="shared" si="2060"/>
        <v>299.25</v>
      </c>
      <c r="V1146" s="67">
        <f t="shared" si="2074"/>
        <v>132372.35</v>
      </c>
      <c r="W1146" s="136"/>
      <c r="X1146" s="69">
        <f t="shared" si="2016"/>
        <v>0</v>
      </c>
      <c r="Y1146" s="67">
        <f t="shared" si="2075"/>
        <v>6245</v>
      </c>
      <c r="Z1146" s="66"/>
      <c r="AA1146" s="68">
        <f t="shared" si="2051"/>
        <v>0</v>
      </c>
      <c r="AB1146" s="67">
        <f t="shared" si="2076"/>
        <v>17897</v>
      </c>
      <c r="AC1146" s="66"/>
      <c r="AD1146" s="66">
        <f t="shared" si="2052"/>
        <v>0</v>
      </c>
      <c r="AE1146" s="67">
        <f t="shared" si="2077"/>
        <v>3738</v>
      </c>
      <c r="AF1146" s="66"/>
      <c r="AG1146" s="78">
        <f t="shared" si="2053"/>
        <v>0</v>
      </c>
      <c r="AH1146" s="79">
        <f t="shared" si="2078"/>
        <v>4534.5</v>
      </c>
      <c r="AI1146" s="66"/>
      <c r="AJ1146" s="68">
        <f t="shared" si="2106"/>
        <v>0</v>
      </c>
      <c r="AK1146" s="67">
        <f t="shared" si="2079"/>
        <v>22013</v>
      </c>
      <c r="AL1146" s="66"/>
      <c r="AM1146" s="68">
        <f t="shared" si="2054"/>
        <v>0</v>
      </c>
      <c r="AN1146" s="67">
        <f t="shared" si="2080"/>
        <v>8763.02</v>
      </c>
      <c r="AO1146" s="66"/>
      <c r="AP1146" s="68">
        <f t="shared" si="2017"/>
        <v>0</v>
      </c>
      <c r="AQ1146" s="67">
        <f t="shared" si="2081"/>
        <v>80645</v>
      </c>
      <c r="AR1146" s="66"/>
      <c r="AS1146" s="68">
        <f t="shared" si="2083"/>
        <v>0</v>
      </c>
      <c r="AT1146" s="67">
        <f t="shared" si="2082"/>
        <v>2020</v>
      </c>
      <c r="AU1146" s="66"/>
      <c r="AV1146" s="66">
        <f t="shared" si="2022"/>
        <v>0</v>
      </c>
      <c r="AW1146" s="42">
        <f t="shared" si="2117"/>
        <v>4807.2000000000016</v>
      </c>
      <c r="AX1146" s="66"/>
      <c r="AY1146" s="66">
        <f t="shared" si="2061"/>
        <v>0</v>
      </c>
      <c r="AZ1146" s="67">
        <f t="shared" si="2014"/>
        <v>728.09999999999991</v>
      </c>
      <c r="BA1146" s="66"/>
      <c r="BB1146" s="68">
        <f t="shared" si="2093"/>
        <v>0</v>
      </c>
      <c r="BC1146" s="67">
        <f t="shared" si="2111"/>
        <v>77.819999999999851</v>
      </c>
      <c r="BD1146" s="66"/>
      <c r="BE1146" s="68">
        <f t="shared" si="2012"/>
        <v>0</v>
      </c>
      <c r="BF1146" s="67">
        <f t="shared" si="2013"/>
        <v>2747.0200000000018</v>
      </c>
      <c r="BG1146" s="66"/>
      <c r="BH1146" s="68">
        <f t="shared" si="2115"/>
        <v>0</v>
      </c>
      <c r="BI1146" s="67">
        <f t="shared" si="2107"/>
        <v>22382.39999999998</v>
      </c>
      <c r="BJ1146" s="66"/>
      <c r="BK1146" s="68">
        <f t="shared" si="2084"/>
        <v>0</v>
      </c>
      <c r="BL1146" s="67">
        <f t="shared" si="2024"/>
        <v>3462.6000000000004</v>
      </c>
      <c r="BM1146" s="66"/>
      <c r="BN1146" s="68">
        <f t="shared" si="2025"/>
        <v>0</v>
      </c>
      <c r="BO1146" s="67">
        <f t="shared" si="2026"/>
        <v>2419.9000000000019</v>
      </c>
      <c r="BP1146" s="66"/>
      <c r="BQ1146" s="68">
        <f t="shared" si="2103"/>
        <v>0</v>
      </c>
      <c r="BR1146" s="67">
        <f t="shared" si="2041"/>
        <v>104087.45</v>
      </c>
      <c r="BS1146" s="66"/>
      <c r="BT1146" s="66">
        <f t="shared" si="2118"/>
        <v>0</v>
      </c>
      <c r="BU1146" s="67">
        <f t="shared" si="2112"/>
        <v>106811</v>
      </c>
      <c r="BV1146" s="66"/>
      <c r="BW1146" s="66">
        <f t="shared" si="2119"/>
        <v>0</v>
      </c>
      <c r="BX1146" s="67">
        <f t="shared" si="2113"/>
        <v>150222</v>
      </c>
      <c r="BY1146" s="66"/>
      <c r="BZ1146" s="66">
        <f t="shared" si="2120"/>
        <v>0</v>
      </c>
      <c r="CA1146" s="67">
        <f t="shared" si="2114"/>
        <v>100313</v>
      </c>
      <c r="CB1146" s="66"/>
      <c r="CC1146" s="66">
        <f t="shared" si="2108"/>
        <v>0</v>
      </c>
      <c r="CD1146" s="67">
        <f t="shared" si="2099"/>
        <v>24675.040000000001</v>
      </c>
      <c r="CE1146" s="66"/>
      <c r="CF1146" s="66">
        <f t="shared" si="2104"/>
        <v>0</v>
      </c>
      <c r="CG1146" s="67">
        <f t="shared" si="2027"/>
        <v>3663.6999999999994</v>
      </c>
      <c r="CH1146" s="66"/>
      <c r="CI1146" s="66">
        <f t="shared" si="2085"/>
        <v>0</v>
      </c>
      <c r="CJ1146" s="67">
        <f t="shared" si="2045"/>
        <v>6757.8</v>
      </c>
      <c r="CK1146" s="66"/>
      <c r="CL1146" s="68">
        <f t="shared" si="2110"/>
        <v>0</v>
      </c>
      <c r="CM1146" s="79">
        <f t="shared" si="2028"/>
        <v>4847.4799999999996</v>
      </c>
      <c r="CN1146" s="66"/>
      <c r="CO1146" s="68">
        <f t="shared" si="2063"/>
        <v>0</v>
      </c>
      <c r="CP1146" s="79">
        <f t="shared" si="2029"/>
        <v>3955</v>
      </c>
      <c r="CQ1146" s="66"/>
      <c r="CR1146" s="68">
        <f t="shared" si="2064"/>
        <v>0</v>
      </c>
      <c r="CS1146" s="79">
        <f t="shared" si="2116"/>
        <v>5186</v>
      </c>
      <c r="CT1146" s="66"/>
      <c r="CU1146" s="68">
        <f t="shared" si="2065"/>
        <v>0</v>
      </c>
      <c r="CV1146" s="79">
        <f t="shared" si="2030"/>
        <v>6929</v>
      </c>
      <c r="CW1146" s="66"/>
      <c r="CX1146" s="66">
        <f t="shared" si="2066"/>
        <v>0</v>
      </c>
      <c r="CY1146" s="40">
        <f t="shared" si="2105"/>
        <v>176.95999999999822</v>
      </c>
      <c r="CZ1146" s="65"/>
      <c r="DA1146" s="66">
        <f t="shared" si="2100"/>
        <v>0</v>
      </c>
      <c r="DB1146" s="67">
        <f t="shared" si="2046"/>
        <v>37088</v>
      </c>
      <c r="DC1146" s="66"/>
      <c r="DD1146" s="66">
        <f t="shared" si="2101"/>
        <v>0</v>
      </c>
      <c r="DE1146" s="67">
        <f t="shared" si="2047"/>
        <v>83859</v>
      </c>
      <c r="DF1146" s="66"/>
      <c r="DG1146" s="69">
        <f t="shared" si="2067"/>
        <v>0</v>
      </c>
      <c r="DH1146" s="67">
        <f t="shared" si="2102"/>
        <v>439575</v>
      </c>
      <c r="DI1146" s="66"/>
      <c r="DJ1146" s="66">
        <f t="shared" si="2068"/>
        <v>0</v>
      </c>
      <c r="DK1146" s="67">
        <f t="shared" si="2031"/>
        <v>3768</v>
      </c>
      <c r="DL1146" s="210"/>
      <c r="DM1146" s="206">
        <f t="shared" si="2086"/>
        <v>0</v>
      </c>
      <c r="DN1146" s="25">
        <f t="shared" si="2021"/>
        <v>0</v>
      </c>
      <c r="DO1146" s="5"/>
      <c r="DP1146" s="43">
        <f t="shared" si="2087"/>
        <v>0</v>
      </c>
      <c r="DQ1146" s="27">
        <f t="shared" si="2032"/>
        <v>6819.5</v>
      </c>
      <c r="DR1146" s="5"/>
      <c r="DS1146" s="43">
        <f t="shared" si="2088"/>
        <v>0</v>
      </c>
      <c r="DT1146" s="27">
        <f t="shared" si="2033"/>
        <v>4846</v>
      </c>
      <c r="DU1146" s="5"/>
      <c r="DV1146" s="43">
        <f t="shared" si="2069"/>
        <v>0</v>
      </c>
      <c r="DW1146" s="27">
        <f t="shared" si="2034"/>
        <v>4835</v>
      </c>
      <c r="DX1146" s="5"/>
      <c r="DY1146" s="22">
        <f t="shared" si="2070"/>
        <v>0</v>
      </c>
      <c r="DZ1146" s="25">
        <f t="shared" si="2035"/>
        <v>523</v>
      </c>
      <c r="EA1146" s="22"/>
      <c r="EB1146" s="22">
        <f t="shared" si="2071"/>
        <v>0</v>
      </c>
      <c r="EC1146" s="28">
        <f t="shared" si="2036"/>
        <v>369</v>
      </c>
      <c r="ED1146" s="5"/>
      <c r="EE1146" s="43">
        <f t="shared" si="2072"/>
        <v>0</v>
      </c>
      <c r="EF1146" s="27">
        <f t="shared" si="2037"/>
        <v>4769</v>
      </c>
      <c r="EG1146" s="66"/>
      <c r="EH1146" s="66">
        <f t="shared" si="2073"/>
        <v>0</v>
      </c>
      <c r="EI1146" s="67">
        <f t="shared" si="2038"/>
        <v>22617</v>
      </c>
      <c r="EJ1146" s="66"/>
      <c r="EK1146" s="66">
        <f t="shared" si="2055"/>
        <v>0</v>
      </c>
      <c r="EL1146" s="67">
        <f t="shared" si="2039"/>
        <v>21247</v>
      </c>
      <c r="EM1146" s="110">
        <f t="shared" si="2056"/>
        <v>276834.07793675998</v>
      </c>
    </row>
    <row r="1147" spans="1:143" ht="11.25" customHeight="1" x14ac:dyDescent="0.25">
      <c r="A1147" s="463">
        <v>46186</v>
      </c>
      <c r="B1147" s="11">
        <v>46158</v>
      </c>
      <c r="C1147" s="12">
        <v>8004982774</v>
      </c>
      <c r="D1147" s="150" t="s">
        <v>53</v>
      </c>
      <c r="E1147" s="154">
        <v>105</v>
      </c>
      <c r="F1147" s="12">
        <v>2.5</v>
      </c>
      <c r="G1147" s="16">
        <v>191516147218</v>
      </c>
      <c r="H1147" s="66"/>
      <c r="I1147" s="41">
        <f t="shared" si="2121"/>
        <v>210</v>
      </c>
      <c r="J1147" s="48">
        <f t="shared" si="2089"/>
        <v>264293</v>
      </c>
      <c r="K1147" s="66"/>
      <c r="L1147" s="41">
        <f t="shared" si="2122"/>
        <v>210</v>
      </c>
      <c r="M1147" s="48">
        <f t="shared" si="2090"/>
        <v>122200</v>
      </c>
      <c r="N1147" s="66"/>
      <c r="O1147" s="41">
        <f t="shared" si="2123"/>
        <v>210</v>
      </c>
      <c r="P1147" s="48">
        <f t="shared" si="2091"/>
        <v>258336</v>
      </c>
      <c r="Q1147" s="66"/>
      <c r="R1147" s="66">
        <f t="shared" si="2109"/>
        <v>210</v>
      </c>
      <c r="S1147" s="67">
        <f t="shared" si="2092"/>
        <v>195812</v>
      </c>
      <c r="T1147" s="66"/>
      <c r="U1147" s="66">
        <f t="shared" si="2060"/>
        <v>273</v>
      </c>
      <c r="V1147" s="67">
        <f t="shared" si="2074"/>
        <v>132099.35</v>
      </c>
      <c r="X1147" s="69">
        <f t="shared" si="2016"/>
        <v>0</v>
      </c>
      <c r="Y1147" s="67">
        <f t="shared" si="2075"/>
        <v>6245</v>
      </c>
      <c r="Z1147" s="66"/>
      <c r="AA1147" s="68">
        <f t="shared" si="2051"/>
        <v>0</v>
      </c>
      <c r="AB1147" s="67">
        <f t="shared" si="2076"/>
        <v>17897</v>
      </c>
      <c r="AC1147" s="66"/>
      <c r="AD1147" s="66">
        <f t="shared" si="2052"/>
        <v>0</v>
      </c>
      <c r="AE1147" s="67">
        <f t="shared" si="2077"/>
        <v>3738</v>
      </c>
      <c r="AF1147" s="66"/>
      <c r="AG1147" s="78">
        <f t="shared" si="2053"/>
        <v>0</v>
      </c>
      <c r="AH1147" s="79">
        <f t="shared" si="2078"/>
        <v>4534.5</v>
      </c>
      <c r="AI1147" s="66"/>
      <c r="AJ1147" s="68">
        <f t="shared" si="2106"/>
        <v>0</v>
      </c>
      <c r="AK1147" s="67">
        <f t="shared" si="2079"/>
        <v>22013</v>
      </c>
      <c r="AL1147" s="66"/>
      <c r="AM1147" s="68">
        <f t="shared" si="2054"/>
        <v>0</v>
      </c>
      <c r="AN1147" s="67">
        <f t="shared" si="2080"/>
        <v>8763.02</v>
      </c>
      <c r="AO1147" s="66"/>
      <c r="AP1147" s="68">
        <f t="shared" si="2017"/>
        <v>0</v>
      </c>
      <c r="AQ1147" s="67">
        <f t="shared" si="2081"/>
        <v>80645</v>
      </c>
      <c r="AR1147" s="66"/>
      <c r="AS1147" s="68">
        <f t="shared" si="2083"/>
        <v>0</v>
      </c>
      <c r="AT1147" s="67">
        <f t="shared" si="2082"/>
        <v>2020</v>
      </c>
      <c r="AU1147" s="66"/>
      <c r="AV1147" s="66">
        <f t="shared" si="2022"/>
        <v>0</v>
      </c>
      <c r="AW1147" s="42">
        <f t="shared" si="2117"/>
        <v>4807.2000000000016</v>
      </c>
      <c r="AX1147" s="66"/>
      <c r="AY1147" s="66">
        <f t="shared" ref="AY1147:AY1178" si="2124">IF(OR(D1147="NPP06UZDB-GN005M",D1147="NPP06UZDB-GN001M",D1147="NPC06UZDB-GN015M",D1147="CO155E2-0MC150 ",D1147="NPC06UZDB-GN250C",D1147="NPC06UZDB-GN020C",D1147="CO155E2-0MC250",D1147="CO155E2-0MC150",D1147="NPC06UZDB-GN350C",D1147="NPC06UZDB-GN450C",D1147="NPC06UZDB-GN007M",D1147="NPC06UZDB-GN050C",D1147="NPC06UZDB-GN750C",D1147="CO155E2-0MM010",D1147="CO155E2-0MC050",D1147="NPC06UZDB-GN150C",D1147="NPC06UZDB-GN150C",D1147="CO155E2-0MM015",D1147="NPC06UZDB-GN020M",D1147="CO155E2-0MM003",D1147="CO155E2-0MM005",D1147="CO155E2-0MM007",D1147="NPC06UZDB-GN010M",D1147="NPC06UZDB-GN125C",D1147="NPC06UZDB-GN012M",D1147="CO155E2-0MM001",D1147="NPC06UZDB-GN001M",D1147="NPC06UZDB-GN002M",D1147="NPC06UZDB-GN003M",D1147="NPC06UZDB-GN004M",D1147="NPC06UZDB-GN005M",D1147="NPC06UZDB-GN006M",D1147="CO155E2-0MM002",),E1147*(F1147+0.12),0)</f>
        <v>0</v>
      </c>
      <c r="AZ1147" s="67">
        <f t="shared" si="2014"/>
        <v>728.09999999999991</v>
      </c>
      <c r="BA1147" s="66"/>
      <c r="BB1147" s="68">
        <f t="shared" si="2093"/>
        <v>0</v>
      </c>
      <c r="BC1147" s="67">
        <f t="shared" si="2111"/>
        <v>77.819999999999851</v>
      </c>
      <c r="BD1147" s="66"/>
      <c r="BE1147" s="68">
        <f t="shared" si="2012"/>
        <v>0</v>
      </c>
      <c r="BF1147" s="67">
        <f t="shared" si="2013"/>
        <v>2747.0200000000018</v>
      </c>
      <c r="BG1147" s="66"/>
      <c r="BH1147" s="68">
        <f t="shared" si="2115"/>
        <v>0</v>
      </c>
      <c r="BI1147" s="67">
        <f t="shared" si="2107"/>
        <v>22382.39999999998</v>
      </c>
      <c r="BJ1147" s="66"/>
      <c r="BK1147" s="68">
        <f t="shared" si="2084"/>
        <v>0</v>
      </c>
      <c r="BL1147" s="67">
        <f t="shared" si="2024"/>
        <v>3462.6000000000004</v>
      </c>
      <c r="BM1147" s="66"/>
      <c r="BN1147" s="68">
        <f t="shared" si="2025"/>
        <v>0</v>
      </c>
      <c r="BO1147" s="67">
        <f t="shared" si="2026"/>
        <v>2419.9000000000019</v>
      </c>
      <c r="BP1147" s="66"/>
      <c r="BQ1147" s="68">
        <f t="shared" si="2103"/>
        <v>0</v>
      </c>
      <c r="BR1147" s="67">
        <f t="shared" si="2041"/>
        <v>104087.45</v>
      </c>
      <c r="BS1147" s="66"/>
      <c r="BT1147" s="66">
        <f t="shared" si="2118"/>
        <v>0</v>
      </c>
      <c r="BU1147" s="67">
        <f t="shared" si="2112"/>
        <v>106811</v>
      </c>
      <c r="BV1147" s="66"/>
      <c r="BW1147" s="66">
        <f t="shared" si="2119"/>
        <v>0</v>
      </c>
      <c r="BX1147" s="67">
        <f t="shared" si="2113"/>
        <v>150222</v>
      </c>
      <c r="BY1147" s="66"/>
      <c r="BZ1147" s="66">
        <f t="shared" si="2120"/>
        <v>0</v>
      </c>
      <c r="CA1147" s="67">
        <f t="shared" si="2114"/>
        <v>100313</v>
      </c>
      <c r="CB1147" s="66"/>
      <c r="CC1147" s="66">
        <f t="shared" si="2108"/>
        <v>0</v>
      </c>
      <c r="CD1147" s="67">
        <f t="shared" si="2099"/>
        <v>24675.040000000001</v>
      </c>
      <c r="CE1147" s="66"/>
      <c r="CF1147" s="66">
        <f t="shared" si="2104"/>
        <v>0</v>
      </c>
      <c r="CG1147" s="67">
        <f t="shared" si="2027"/>
        <v>3663.6999999999994</v>
      </c>
      <c r="CH1147" s="66"/>
      <c r="CI1147" s="66">
        <f t="shared" si="2085"/>
        <v>0</v>
      </c>
      <c r="CJ1147" s="67">
        <f t="shared" si="2045"/>
        <v>6757.8</v>
      </c>
      <c r="CK1147" s="66"/>
      <c r="CL1147" s="68">
        <f t="shared" si="2110"/>
        <v>0</v>
      </c>
      <c r="CM1147" s="79">
        <f t="shared" si="2028"/>
        <v>4847.4799999999996</v>
      </c>
      <c r="CN1147" s="66"/>
      <c r="CO1147" s="68">
        <f t="shared" ref="CO1147:CO1178" si="2125">IF(OR(D1147="NPC6AUZDB-BK002M",D1147="NPC6AUZDB-BK010M",D1147="NPC6AUZDB-BK003M",D1147="NPC6AUZDB-BK001M",),E1147*(F1147+0.1),0)</f>
        <v>0</v>
      </c>
      <c r="CP1147" s="79">
        <f t="shared" si="2029"/>
        <v>3955</v>
      </c>
      <c r="CQ1147" s="66"/>
      <c r="CR1147" s="68">
        <f t="shared" ref="CR1147:CR1178" si="2126">IF(OR(D1147="NPC6AUZDB-RD005M",D1147="NPC6AUZDB-RD025C",D1147="NPC6AUZDB-RD002M",D1147="NPC6AUZDB-RD003M",D1147="NPC6AUZDB-RD001M",),E1147*(F1147+0.1),0)</f>
        <v>0</v>
      </c>
      <c r="CS1147" s="79">
        <f t="shared" si="2116"/>
        <v>5186</v>
      </c>
      <c r="CT1147" s="66"/>
      <c r="CU1147" s="68">
        <f t="shared" ref="CU1147:CU1178" si="2127">IF(OR(D1147="NPC6AUZDB-OR002M",D1147="NPC6AUZDB-RD003M",D1147="NPC6AUZDB-RD001M",),E1147*(F1147+0.1),0)</f>
        <v>0</v>
      </c>
      <c r="CV1147" s="79">
        <f t="shared" si="2030"/>
        <v>6929</v>
      </c>
      <c r="CW1147" s="66"/>
      <c r="CX1147" s="66">
        <f t="shared" ref="CX1147:CX1169" si="2128">IF(OR(D1147="NPC6AUZDB-GY030C",D1147="NPC6AUZDA-GY003M",D1138="NPC6AUZDA-GY003M",D1147="NPC6AUZDB-GY150C",D1147="NPC6AUZDB-GY010M",D1147="NPC6AUZDB-GY001M",D1147="NPC6AUZDB-GY005M",D1147="NPC6AUZDA-GY020M",D1147="NPC6AUZDB-GY003M",D1147="NPC6AUZDB-GY002M",),E1147*(F1147+0.1),0)</f>
        <v>0</v>
      </c>
      <c r="CY1147" s="40">
        <f t="shared" si="2105"/>
        <v>176.95999999999822</v>
      </c>
      <c r="CZ1147" s="65"/>
      <c r="DA1147" s="66">
        <f t="shared" si="2100"/>
        <v>0</v>
      </c>
      <c r="DB1147" s="67">
        <f t="shared" si="2046"/>
        <v>37088</v>
      </c>
      <c r="DC1147" s="66"/>
      <c r="DD1147" s="66">
        <f t="shared" si="2101"/>
        <v>0</v>
      </c>
      <c r="DE1147" s="67">
        <f t="shared" si="2047"/>
        <v>83859</v>
      </c>
      <c r="DF1147" s="66"/>
      <c r="DG1147" s="69">
        <f t="shared" ref="DG1147:DG1178" si="2129">IF(OR(D1147="NPP6AUZDB-WT003M",D1147="NPC06SZDB-WT004M",D1147="CO155E2-01C150",D1147="CO155E2-0CM002",D1147="CO155E2-08M020",D1147="CO155E2-06M002",D1147="NPC06SZDB-WT001M",D1147="CO155E2-08M007",D1147="CO17772-08M003",D1147="CO155E2-08M003",D1147="CO155E2-0MM001",D1147="CO155E2-0ZC750",D1147="CO155E2-09M008",D1147="CO155E2-09M015",D1147="CO155E2-08M010",D1147="CO155E2-08M015",D1147="CO155E2-08M001",D1147="CO155E2-0MM015",D1147="CO17772-0CM003",D1147="CO155E2-0MC050",D1147="CO155E2-0CM001",D1147="CO155E2-0CM007",D1147="CO155E2-08C050",D1147="NPC06SZDB-YL010M",D1147="NPC06SZDB-GY003M",D1147="NPC06SZDB-WT002M",D1147="NPC06SZDB-GY001M",D1147="NPC06SZDB-WT010M",D1147="NPC06SZDB-WT050C",D1147="NPC06SZDB-WT005M",D1147="NPC06SZDB-WT003M",D1147="CO155E2-08M005",D1147="CO155E2-08M002",D1147="CO155E2-08C150",D1147="CO155E2-07M010", D1147="CO155E2-0ZM015",D1147="CO155E2-0CM010",D1147="CO155E2-0CM015",D1147="CO155E2-01M010",D1147="CO17772-08C150",D1147="CO17772-08C050",D1147="NPC06SZDB-WT015M",D1147="NPC06SZDB-WT015M",D1147="NPC06SZDB-WT150C"),E1147,0)</f>
        <v>0</v>
      </c>
      <c r="DH1147" s="67">
        <f t="shared" si="2102"/>
        <v>439575</v>
      </c>
      <c r="DI1147" s="66"/>
      <c r="DJ1147" s="66">
        <f t="shared" ref="DJ1147:DJ1178" si="2130">IF(OR(D1147="CO17772-08C250",D1147="CO17772-08F004",D1147="CO17772-08F010",D1147="CO17772-08C750",D1147="CO17772-08C250",D1147="CO17772-08F002",D1147="CO17772-08M020",D1147="CO17772-08M010",D1147="CO17772-08M006",D1147="CO17772-08C050",D1147="CO17772-08C150",D1147="CO17772-08M007",D1147="CO17772-08M010",D1147=1644077,D1147="CO17772-08M001",D1147="CO17772-08M002",D1147="CO17772-08M003",D1147="CO17772-08M004",D1147="CO17772-08M005",D1147="CO17772-08M015",),E1147*(F1147+0.15),0)</f>
        <v>0</v>
      </c>
      <c r="DK1147" s="67">
        <f t="shared" si="2031"/>
        <v>3768</v>
      </c>
      <c r="DM1147" s="206">
        <f t="shared" si="2086"/>
        <v>0</v>
      </c>
      <c r="DN1147" s="25">
        <f t="shared" si="2021"/>
        <v>0</v>
      </c>
      <c r="DO1147" s="5"/>
      <c r="DP1147" s="43">
        <f t="shared" si="2087"/>
        <v>0</v>
      </c>
      <c r="DQ1147" s="27">
        <f t="shared" si="2032"/>
        <v>6819.5</v>
      </c>
      <c r="DR1147" s="5"/>
      <c r="DS1147" s="43">
        <f t="shared" si="2088"/>
        <v>0</v>
      </c>
      <c r="DT1147" s="27">
        <f t="shared" si="2033"/>
        <v>4846</v>
      </c>
      <c r="DU1147" s="5"/>
      <c r="DV1147" s="43">
        <f t="shared" ref="DV1147:DV1178" si="2131">IF(OR(D1147="CO17772-0MM003",D1147="CO17772-0MM001",D1147="CO17772-0MC150",D1147="CO17772-0MM005",D1147=959306,),E1147*(F1147+0.15),0)</f>
        <v>0</v>
      </c>
      <c r="DW1147" s="27">
        <f t="shared" si="2034"/>
        <v>4835</v>
      </c>
      <c r="DX1147" s="5"/>
      <c r="DY1147" s="22">
        <f t="shared" ref="DY1147:DY1178" si="2132">IF(OR(D1147="CO17772-09M001",D1147=959307,),E1147*(F1147+0.15),0)</f>
        <v>0</v>
      </c>
      <c r="DZ1147" s="25">
        <f t="shared" si="2035"/>
        <v>523</v>
      </c>
      <c r="EA1147" s="22"/>
      <c r="EB1147" s="22">
        <f t="shared" ref="EB1147:EB1178" si="2133">IF(OR(D1147="CO17772-01M001",),E1147*(F1147+0.15),0)</f>
        <v>0</v>
      </c>
      <c r="EC1147" s="28">
        <f t="shared" si="2036"/>
        <v>369</v>
      </c>
      <c r="ED1147" s="5"/>
      <c r="EE1147" s="43">
        <f t="shared" ref="EE1147:EE1178" si="2134">IF(OR(CA1147="CO17772-07M015",D1147="CO17772-07M007",D1147="CO17772-07M001",D1147="CO17772-07M001",D1147=959309,),E1147*(F1147+0.15),0)</f>
        <v>0</v>
      </c>
      <c r="EF1147" s="27">
        <f t="shared" si="2037"/>
        <v>4769</v>
      </c>
      <c r="EG1147" s="66"/>
      <c r="EH1147" s="66">
        <f t="shared" ref="EH1147:EH1178" si="2135">IF(OR(D1147="CO17772-0MM003",D1147="CO17772-0ZM010",D1147="CO17772-07M007",D1147="CO17772-0ZM002",D1147="CO17772-01M001",D1147="CO17772-0CC050",D1147="CO17772-0CM015",D1147="CO17772-08F004",D1147="CO17772-08F010",D1147="CO17772-08C750",D1147="CO17772-08C250",D1147="CO17772-07M001",D1147="CO17772-09M001",D1147="CO17772-0ZM001",D1147="CO17772-0MM001",D1147="CO17772-08F002",D1147="CO17772-0ZM008",D1147="CO17772-0ZM005",D1147="CO17772-0CM005",D1147="CO17772-0CM007",D1147="CO17772-08M020",D1147="CO17772-0MC150",D1147="CO17772-08M006",D1147="CO17772-08C050",D1147="CO17772-0CM007",D1147="CO17772-0CM010",D1147="CO17772-0CM003",D1147="CO17772-08C150",D1147="CO17772-08M007",D1147="CO17772-0MM005",D1147="CO17772-0MM015",D1147="CO17772-0CM002",D1147="CO17772-0CM001",D1147="CO17772-08M010",D1147="CO17772-08M001",D1147="CO17772-08M002",D1147="CO17772-08M003",D1147="CO17772-08M004",D1147="CO17772-08M015",D1147=959308,D1147=959305,D1147=959306,D1147=959307,D1147=959309,D1147=1644077,D1147="CO17772-08M005",),E1147*2,0)</f>
        <v>0</v>
      </c>
      <c r="EI1147" s="67">
        <f t="shared" si="2038"/>
        <v>22617</v>
      </c>
      <c r="EJ1147" s="66"/>
      <c r="EK1147" s="66">
        <f t="shared" si="2055"/>
        <v>0</v>
      </c>
      <c r="EL1147" s="67">
        <f t="shared" si="2039"/>
        <v>21247</v>
      </c>
      <c r="EM1147" s="110">
        <f t="shared" si="2056"/>
        <v>276742.10753675998</v>
      </c>
    </row>
    <row r="1148" spans="1:143" ht="11.25" customHeight="1" x14ac:dyDescent="0.25">
      <c r="A1148" s="463">
        <v>46186</v>
      </c>
      <c r="B1148" s="11">
        <v>46158</v>
      </c>
      <c r="C1148" s="174">
        <v>8004983991</v>
      </c>
      <c r="D1148" s="13" t="s">
        <v>390</v>
      </c>
      <c r="E1148" s="14">
        <v>120</v>
      </c>
      <c r="F1148" s="15">
        <v>0.5</v>
      </c>
      <c r="G1148" s="16">
        <v>191516206236</v>
      </c>
      <c r="H1148" s="66"/>
      <c r="I1148" s="41">
        <f t="shared" si="2121"/>
        <v>240</v>
      </c>
      <c r="J1148" s="48">
        <f t="shared" si="2089"/>
        <v>264053</v>
      </c>
      <c r="K1148" s="66"/>
      <c r="L1148" s="41">
        <f t="shared" si="2122"/>
        <v>240</v>
      </c>
      <c r="M1148" s="48">
        <f t="shared" si="2090"/>
        <v>121960</v>
      </c>
      <c r="N1148" s="66"/>
      <c r="O1148" s="41">
        <f t="shared" si="2123"/>
        <v>240</v>
      </c>
      <c r="P1148" s="48">
        <f t="shared" si="2091"/>
        <v>258096</v>
      </c>
      <c r="Q1148" s="66"/>
      <c r="R1148" s="66">
        <f t="shared" si="2109"/>
        <v>240</v>
      </c>
      <c r="S1148" s="67">
        <f t="shared" si="2092"/>
        <v>195572</v>
      </c>
      <c r="T1148" s="66"/>
      <c r="U1148" s="66">
        <f t="shared" si="2060"/>
        <v>0</v>
      </c>
      <c r="V1148" s="67">
        <f t="shared" si="2074"/>
        <v>132099.35</v>
      </c>
      <c r="X1148" s="69">
        <f t="shared" si="2016"/>
        <v>0</v>
      </c>
      <c r="Y1148" s="67">
        <f t="shared" si="2075"/>
        <v>6245</v>
      </c>
      <c r="Z1148" s="66"/>
      <c r="AA1148" s="68">
        <f t="shared" si="2051"/>
        <v>0</v>
      </c>
      <c r="AB1148" s="67">
        <f t="shared" si="2076"/>
        <v>17897</v>
      </c>
      <c r="AC1148" s="66"/>
      <c r="AD1148" s="66">
        <f t="shared" si="2052"/>
        <v>0</v>
      </c>
      <c r="AE1148" s="67">
        <f t="shared" si="2077"/>
        <v>3738</v>
      </c>
      <c r="AF1148" s="66"/>
      <c r="AG1148" s="78">
        <f t="shared" si="2053"/>
        <v>0</v>
      </c>
      <c r="AH1148" s="79">
        <f t="shared" si="2078"/>
        <v>4534.5</v>
      </c>
      <c r="AI1148" s="66"/>
      <c r="AJ1148" s="68">
        <f t="shared" si="2106"/>
        <v>0</v>
      </c>
      <c r="AK1148" s="67">
        <f t="shared" si="2079"/>
        <v>22013</v>
      </c>
      <c r="AL1148" s="66"/>
      <c r="AM1148" s="68">
        <f t="shared" si="2054"/>
        <v>72</v>
      </c>
      <c r="AN1148" s="67">
        <f t="shared" si="2080"/>
        <v>8691.02</v>
      </c>
      <c r="AO1148" s="66"/>
      <c r="AP1148" s="68">
        <f t="shared" si="2017"/>
        <v>0</v>
      </c>
      <c r="AQ1148" s="67">
        <f t="shared" si="2081"/>
        <v>80645</v>
      </c>
      <c r="AR1148" s="66"/>
      <c r="AS1148" s="68">
        <f t="shared" si="2083"/>
        <v>0</v>
      </c>
      <c r="AT1148" s="67">
        <f t="shared" si="2082"/>
        <v>2020</v>
      </c>
      <c r="AU1148" s="66"/>
      <c r="AV1148" s="66">
        <f t="shared" si="2022"/>
        <v>0</v>
      </c>
      <c r="AW1148" s="42">
        <f t="shared" si="2117"/>
        <v>4807.2000000000016</v>
      </c>
      <c r="AX1148" s="66"/>
      <c r="AY1148" s="66">
        <f t="shared" si="2124"/>
        <v>0</v>
      </c>
      <c r="AZ1148" s="67">
        <f t="shared" si="2014"/>
        <v>728.09999999999991</v>
      </c>
      <c r="BA1148" s="66"/>
      <c r="BB1148" s="68">
        <f t="shared" si="2093"/>
        <v>0</v>
      </c>
      <c r="BC1148" s="67">
        <f t="shared" si="2111"/>
        <v>77.819999999999851</v>
      </c>
      <c r="BD1148" s="66"/>
      <c r="BE1148" s="68">
        <f t="shared" si="2012"/>
        <v>0</v>
      </c>
      <c r="BF1148" s="67">
        <f t="shared" si="2013"/>
        <v>2747.0200000000018</v>
      </c>
      <c r="BG1148" s="66"/>
      <c r="BH1148" s="68">
        <f t="shared" si="2115"/>
        <v>0</v>
      </c>
      <c r="BI1148" s="67">
        <f t="shared" si="2107"/>
        <v>22382.39999999998</v>
      </c>
      <c r="BJ1148" s="66"/>
      <c r="BK1148" s="68">
        <f t="shared" si="2084"/>
        <v>0</v>
      </c>
      <c r="BL1148" s="67">
        <f t="shared" si="2024"/>
        <v>3462.6000000000004</v>
      </c>
      <c r="BM1148" s="66"/>
      <c r="BN1148" s="68">
        <f t="shared" si="2025"/>
        <v>0</v>
      </c>
      <c r="BO1148" s="67">
        <f t="shared" si="2026"/>
        <v>2419.9000000000019</v>
      </c>
      <c r="BP1148" s="66"/>
      <c r="BQ1148" s="68">
        <f t="shared" si="2103"/>
        <v>0</v>
      </c>
      <c r="BR1148" s="67">
        <f t="shared" si="2041"/>
        <v>104087.45</v>
      </c>
      <c r="BS1148" s="66"/>
      <c r="BT1148" s="66">
        <f t="shared" si="2118"/>
        <v>0</v>
      </c>
      <c r="BU1148" s="67">
        <f t="shared" si="2112"/>
        <v>106811</v>
      </c>
      <c r="BV1148" s="66"/>
      <c r="BW1148" s="66">
        <f t="shared" si="2119"/>
        <v>0</v>
      </c>
      <c r="BX1148" s="67">
        <f t="shared" si="2113"/>
        <v>150222</v>
      </c>
      <c r="BY1148" s="66"/>
      <c r="BZ1148" s="66">
        <f t="shared" si="2120"/>
        <v>0</v>
      </c>
      <c r="CA1148" s="67">
        <f t="shared" si="2114"/>
        <v>100313</v>
      </c>
      <c r="CB1148" s="66"/>
      <c r="CC1148" s="66">
        <f t="shared" si="2108"/>
        <v>0</v>
      </c>
      <c r="CD1148" s="67">
        <f t="shared" si="2099"/>
        <v>24675.040000000001</v>
      </c>
      <c r="CE1148" s="66"/>
      <c r="CF1148" s="66">
        <f t="shared" si="2104"/>
        <v>0</v>
      </c>
      <c r="CG1148" s="67">
        <f t="shared" si="2027"/>
        <v>3663.6999999999994</v>
      </c>
      <c r="CH1148" s="66"/>
      <c r="CI1148" s="66">
        <f t="shared" si="2085"/>
        <v>0</v>
      </c>
      <c r="CJ1148" s="67">
        <f t="shared" si="2045"/>
        <v>6757.8</v>
      </c>
      <c r="CK1148" s="66"/>
      <c r="CL1148" s="68">
        <f t="shared" si="2110"/>
        <v>0</v>
      </c>
      <c r="CM1148" s="79">
        <f t="shared" si="2028"/>
        <v>4847.4799999999996</v>
      </c>
      <c r="CN1148" s="66"/>
      <c r="CO1148" s="68">
        <f t="shared" si="2125"/>
        <v>0</v>
      </c>
      <c r="CP1148" s="79">
        <f t="shared" si="2029"/>
        <v>3955</v>
      </c>
      <c r="CQ1148" s="66"/>
      <c r="CR1148" s="68">
        <f t="shared" si="2126"/>
        <v>0</v>
      </c>
      <c r="CS1148" s="79">
        <f t="shared" si="2116"/>
        <v>5186</v>
      </c>
      <c r="CT1148" s="66"/>
      <c r="CU1148" s="68">
        <f t="shared" si="2127"/>
        <v>0</v>
      </c>
      <c r="CV1148" s="79">
        <f t="shared" si="2030"/>
        <v>6929</v>
      </c>
      <c r="CW1148" s="66"/>
      <c r="CX1148" s="66">
        <f t="shared" si="2128"/>
        <v>0</v>
      </c>
      <c r="CY1148" s="40">
        <f t="shared" si="2105"/>
        <v>176.95999999999822</v>
      </c>
      <c r="CZ1148" s="65"/>
      <c r="DA1148" s="66">
        <f t="shared" si="2100"/>
        <v>0</v>
      </c>
      <c r="DB1148" s="67">
        <f t="shared" si="2046"/>
        <v>37088</v>
      </c>
      <c r="DC1148" s="66"/>
      <c r="DD1148" s="66">
        <f t="shared" si="2101"/>
        <v>0</v>
      </c>
      <c r="DE1148" s="67">
        <f t="shared" si="2047"/>
        <v>83859</v>
      </c>
      <c r="DF1148" s="66"/>
      <c r="DG1148" s="69">
        <f t="shared" si="2129"/>
        <v>0</v>
      </c>
      <c r="DH1148" s="67">
        <f t="shared" si="2102"/>
        <v>439575</v>
      </c>
      <c r="DI1148" s="66"/>
      <c r="DJ1148" s="66">
        <f t="shared" si="2130"/>
        <v>0</v>
      </c>
      <c r="DK1148" s="67">
        <f t="shared" si="2031"/>
        <v>3768</v>
      </c>
      <c r="DM1148" s="206">
        <f t="shared" si="2086"/>
        <v>0</v>
      </c>
      <c r="DN1148" s="25">
        <f t="shared" si="2021"/>
        <v>0</v>
      </c>
      <c r="DO1148" s="5"/>
      <c r="DP1148" s="43">
        <f t="shared" si="2087"/>
        <v>0</v>
      </c>
      <c r="DQ1148" s="27">
        <f t="shared" si="2032"/>
        <v>6819.5</v>
      </c>
      <c r="DR1148" s="5"/>
      <c r="DS1148" s="43">
        <f t="shared" si="2088"/>
        <v>0</v>
      </c>
      <c r="DT1148" s="27">
        <f t="shared" si="2033"/>
        <v>4846</v>
      </c>
      <c r="DU1148" s="5"/>
      <c r="DV1148" s="43">
        <f t="shared" si="2131"/>
        <v>0</v>
      </c>
      <c r="DW1148" s="27">
        <f t="shared" si="2034"/>
        <v>4835</v>
      </c>
      <c r="DX1148" s="5"/>
      <c r="DY1148" s="22">
        <f t="shared" si="2132"/>
        <v>0</v>
      </c>
      <c r="DZ1148" s="25">
        <f t="shared" si="2035"/>
        <v>523</v>
      </c>
      <c r="EA1148" s="22"/>
      <c r="EB1148" s="22">
        <f t="shared" si="2133"/>
        <v>0</v>
      </c>
      <c r="EC1148" s="28">
        <f t="shared" si="2036"/>
        <v>369</v>
      </c>
      <c r="ED1148" s="5"/>
      <c r="EE1148" s="43">
        <f t="shared" si="2134"/>
        <v>0</v>
      </c>
      <c r="EF1148" s="27">
        <f t="shared" si="2037"/>
        <v>4769</v>
      </c>
      <c r="EG1148" s="66"/>
      <c r="EH1148" s="66">
        <f t="shared" si="2135"/>
        <v>0</v>
      </c>
      <c r="EI1148" s="67">
        <f t="shared" si="2038"/>
        <v>22617</v>
      </c>
      <c r="EJ1148" s="66"/>
      <c r="EK1148" s="66">
        <f t="shared" si="2055"/>
        <v>0</v>
      </c>
      <c r="EL1148" s="67">
        <f t="shared" si="2039"/>
        <v>21247</v>
      </c>
      <c r="EM1148" s="110">
        <f t="shared" si="2056"/>
        <v>276377.66003676003</v>
      </c>
    </row>
    <row r="1149" spans="1:143" ht="11.25" customHeight="1" x14ac:dyDescent="0.25">
      <c r="A1149" s="463">
        <v>46186</v>
      </c>
      <c r="B1149" s="187">
        <v>46158</v>
      </c>
      <c r="C1149" s="174">
        <v>8004984077</v>
      </c>
      <c r="D1149" s="13" t="s">
        <v>184</v>
      </c>
      <c r="E1149" s="14">
        <v>125</v>
      </c>
      <c r="F1149" s="15">
        <v>7</v>
      </c>
      <c r="G1149" s="16">
        <v>191516031227</v>
      </c>
      <c r="H1149" s="66"/>
      <c r="I1149" s="41">
        <f t="shared" si="2121"/>
        <v>250</v>
      </c>
      <c r="J1149" s="48">
        <f t="shared" si="2089"/>
        <v>263803</v>
      </c>
      <c r="K1149" s="66"/>
      <c r="L1149" s="41">
        <f t="shared" si="2122"/>
        <v>250</v>
      </c>
      <c r="M1149" s="48">
        <f t="shared" si="2090"/>
        <v>121710</v>
      </c>
      <c r="N1149" s="66"/>
      <c r="O1149" s="41">
        <f t="shared" si="2123"/>
        <v>250</v>
      </c>
      <c r="P1149" s="48">
        <f t="shared" si="2091"/>
        <v>257846</v>
      </c>
      <c r="Q1149" s="66"/>
      <c r="R1149" s="66">
        <f t="shared" si="2109"/>
        <v>250</v>
      </c>
      <c r="S1149" s="67">
        <f t="shared" si="2092"/>
        <v>195322</v>
      </c>
      <c r="T1149" s="66"/>
      <c r="U1149" s="66">
        <f t="shared" si="2060"/>
        <v>887.5</v>
      </c>
      <c r="V1149" s="67">
        <f t="shared" si="2074"/>
        <v>131211.85</v>
      </c>
      <c r="X1149" s="69">
        <f t="shared" si="2016"/>
        <v>0</v>
      </c>
      <c r="Y1149" s="67">
        <f t="shared" si="2075"/>
        <v>6245</v>
      </c>
      <c r="Z1149" s="66"/>
      <c r="AA1149" s="68">
        <f t="shared" si="2051"/>
        <v>0</v>
      </c>
      <c r="AB1149" s="67">
        <f t="shared" si="2076"/>
        <v>17897</v>
      </c>
      <c r="AC1149" s="66"/>
      <c r="AD1149" s="66">
        <f t="shared" si="2052"/>
        <v>0</v>
      </c>
      <c r="AE1149" s="67">
        <f t="shared" si="2077"/>
        <v>3738</v>
      </c>
      <c r="AF1149" s="66"/>
      <c r="AG1149" s="78">
        <f t="shared" si="2053"/>
        <v>0</v>
      </c>
      <c r="AH1149" s="79">
        <f t="shared" si="2078"/>
        <v>4534.5</v>
      </c>
      <c r="AI1149" s="66"/>
      <c r="AJ1149" s="68">
        <f t="shared" si="2106"/>
        <v>0</v>
      </c>
      <c r="AK1149" s="67">
        <f t="shared" si="2079"/>
        <v>22013</v>
      </c>
      <c r="AL1149" s="66"/>
      <c r="AM1149" s="68">
        <f t="shared" si="2054"/>
        <v>0</v>
      </c>
      <c r="AN1149" s="67">
        <f t="shared" si="2080"/>
        <v>8691.02</v>
      </c>
      <c r="AO1149" s="66"/>
      <c r="AP1149" s="68">
        <f t="shared" si="2017"/>
        <v>0</v>
      </c>
      <c r="AQ1149" s="67">
        <f t="shared" si="2081"/>
        <v>80645</v>
      </c>
      <c r="AR1149" s="66"/>
      <c r="AS1149" s="68">
        <f t="shared" si="2083"/>
        <v>0</v>
      </c>
      <c r="AT1149" s="67">
        <f t="shared" si="2082"/>
        <v>2020</v>
      </c>
      <c r="AU1149" s="66"/>
      <c r="AV1149" s="66">
        <f t="shared" si="2022"/>
        <v>0</v>
      </c>
      <c r="AW1149" s="42">
        <f t="shared" si="2117"/>
        <v>4807.2000000000016</v>
      </c>
      <c r="AX1149" s="66"/>
      <c r="AY1149" s="66">
        <f t="shared" si="2124"/>
        <v>0</v>
      </c>
      <c r="AZ1149" s="67">
        <f t="shared" si="2014"/>
        <v>728.09999999999991</v>
      </c>
      <c r="BA1149" s="66"/>
      <c r="BB1149" s="68">
        <f t="shared" si="2093"/>
        <v>0</v>
      </c>
      <c r="BC1149" s="67">
        <f t="shared" si="2111"/>
        <v>77.819999999999851</v>
      </c>
      <c r="BD1149" s="66"/>
      <c r="BE1149" s="68">
        <f t="shared" si="2012"/>
        <v>0</v>
      </c>
      <c r="BF1149" s="67">
        <f t="shared" si="2013"/>
        <v>2747.0200000000018</v>
      </c>
      <c r="BG1149" s="66"/>
      <c r="BH1149" s="68">
        <f t="shared" si="2115"/>
        <v>0</v>
      </c>
      <c r="BI1149" s="67">
        <f t="shared" si="2107"/>
        <v>22382.39999999998</v>
      </c>
      <c r="BJ1149" s="66"/>
      <c r="BK1149" s="68">
        <f t="shared" si="2084"/>
        <v>0</v>
      </c>
      <c r="BL1149" s="67">
        <f t="shared" si="2024"/>
        <v>3462.6000000000004</v>
      </c>
      <c r="BM1149" s="66"/>
      <c r="BN1149" s="68">
        <f t="shared" si="2025"/>
        <v>0</v>
      </c>
      <c r="BO1149" s="67">
        <f t="shared" si="2026"/>
        <v>2419.9000000000019</v>
      </c>
      <c r="BP1149" s="66"/>
      <c r="BQ1149" s="68">
        <f t="shared" si="2103"/>
        <v>0</v>
      </c>
      <c r="BR1149" s="67">
        <f t="shared" si="2041"/>
        <v>104087.45</v>
      </c>
      <c r="BS1149" s="66"/>
      <c r="BT1149" s="66">
        <f t="shared" si="2118"/>
        <v>0</v>
      </c>
      <c r="BU1149" s="67">
        <f t="shared" si="2112"/>
        <v>106811</v>
      </c>
      <c r="BV1149" s="66"/>
      <c r="BW1149" s="66">
        <f t="shared" si="2119"/>
        <v>0</v>
      </c>
      <c r="BX1149" s="67">
        <f t="shared" si="2113"/>
        <v>150222</v>
      </c>
      <c r="BY1149" s="66"/>
      <c r="BZ1149" s="66">
        <f t="shared" si="2120"/>
        <v>0</v>
      </c>
      <c r="CA1149" s="67">
        <f t="shared" si="2114"/>
        <v>100313</v>
      </c>
      <c r="CB1149" s="66"/>
      <c r="CC1149" s="66">
        <f t="shared" si="2108"/>
        <v>0</v>
      </c>
      <c r="CD1149" s="67">
        <f t="shared" si="2099"/>
        <v>24675.040000000001</v>
      </c>
      <c r="CE1149" s="66"/>
      <c r="CF1149" s="66">
        <f t="shared" si="2104"/>
        <v>0</v>
      </c>
      <c r="CG1149" s="67">
        <f t="shared" si="2027"/>
        <v>3663.6999999999994</v>
      </c>
      <c r="CH1149" s="66"/>
      <c r="CI1149" s="66">
        <f t="shared" si="2085"/>
        <v>0</v>
      </c>
      <c r="CJ1149" s="67">
        <f t="shared" si="2045"/>
        <v>6757.8</v>
      </c>
      <c r="CK1149" s="66"/>
      <c r="CL1149" s="68">
        <f t="shared" si="2110"/>
        <v>0</v>
      </c>
      <c r="CM1149" s="79">
        <f t="shared" si="2028"/>
        <v>4847.4799999999996</v>
      </c>
      <c r="CN1149" s="66"/>
      <c r="CO1149" s="68">
        <f t="shared" si="2125"/>
        <v>0</v>
      </c>
      <c r="CP1149" s="79">
        <f t="shared" si="2029"/>
        <v>3955</v>
      </c>
      <c r="CQ1149" s="66"/>
      <c r="CR1149" s="68">
        <f t="shared" si="2126"/>
        <v>0</v>
      </c>
      <c r="CS1149" s="79">
        <f t="shared" si="2116"/>
        <v>5186</v>
      </c>
      <c r="CT1149" s="66"/>
      <c r="CU1149" s="68">
        <f t="shared" si="2127"/>
        <v>0</v>
      </c>
      <c r="CV1149" s="79">
        <f t="shared" si="2030"/>
        <v>6929</v>
      </c>
      <c r="CW1149" s="66"/>
      <c r="CX1149" s="66">
        <f t="shared" si="2128"/>
        <v>0</v>
      </c>
      <c r="CY1149" s="40">
        <f t="shared" si="2105"/>
        <v>176.95999999999822</v>
      </c>
      <c r="CZ1149" s="65"/>
      <c r="DA1149" s="66">
        <f t="shared" si="2100"/>
        <v>0</v>
      </c>
      <c r="DB1149" s="67">
        <f t="shared" si="2046"/>
        <v>37088</v>
      </c>
      <c r="DC1149" s="66"/>
      <c r="DD1149" s="66">
        <f t="shared" si="2101"/>
        <v>0</v>
      </c>
      <c r="DE1149" s="67">
        <f t="shared" si="2047"/>
        <v>83859</v>
      </c>
      <c r="DF1149" s="66"/>
      <c r="DG1149" s="69">
        <f t="shared" si="2129"/>
        <v>0</v>
      </c>
      <c r="DH1149" s="67">
        <f t="shared" si="2102"/>
        <v>439575</v>
      </c>
      <c r="DI1149" s="66"/>
      <c r="DJ1149" s="66">
        <f t="shared" si="2130"/>
        <v>0</v>
      </c>
      <c r="DK1149" s="67">
        <f t="shared" si="2031"/>
        <v>3768</v>
      </c>
      <c r="DM1149" s="206">
        <f t="shared" si="2086"/>
        <v>0</v>
      </c>
      <c r="DN1149" s="25">
        <f t="shared" si="2021"/>
        <v>0</v>
      </c>
      <c r="DO1149" s="5"/>
      <c r="DP1149" s="43">
        <f t="shared" si="2087"/>
        <v>0</v>
      </c>
      <c r="DQ1149" s="27">
        <f t="shared" si="2032"/>
        <v>6819.5</v>
      </c>
      <c r="DR1149" s="5"/>
      <c r="DS1149" s="43">
        <f t="shared" si="2088"/>
        <v>0</v>
      </c>
      <c r="DT1149" s="27">
        <f t="shared" si="2033"/>
        <v>4846</v>
      </c>
      <c r="DU1149" s="5"/>
      <c r="DV1149" s="43">
        <f t="shared" si="2131"/>
        <v>0</v>
      </c>
      <c r="DW1149" s="27">
        <f t="shared" si="2034"/>
        <v>4835</v>
      </c>
      <c r="DX1149" s="5"/>
      <c r="DY1149" s="22">
        <f t="shared" si="2132"/>
        <v>0</v>
      </c>
      <c r="DZ1149" s="25">
        <f t="shared" si="2035"/>
        <v>523</v>
      </c>
      <c r="EA1149" s="22"/>
      <c r="EB1149" s="22">
        <f t="shared" si="2133"/>
        <v>0</v>
      </c>
      <c r="EC1149" s="28">
        <f t="shared" si="2036"/>
        <v>369</v>
      </c>
      <c r="ED1149" s="5"/>
      <c r="EE1149" s="43">
        <f t="shared" si="2134"/>
        <v>0</v>
      </c>
      <c r="EF1149" s="27">
        <f t="shared" si="2037"/>
        <v>4769</v>
      </c>
      <c r="EG1149" s="66"/>
      <c r="EH1149" s="66">
        <f t="shared" si="2135"/>
        <v>0</v>
      </c>
      <c r="EI1149" s="67">
        <f t="shared" si="2038"/>
        <v>22617</v>
      </c>
      <c r="EJ1149" s="66"/>
      <c r="EK1149" s="66">
        <f t="shared" si="2055"/>
        <v>0</v>
      </c>
      <c r="EL1149" s="67">
        <f t="shared" si="2039"/>
        <v>21247</v>
      </c>
      <c r="EM1149" s="110">
        <f t="shared" si="2056"/>
        <v>275003.28003676003</v>
      </c>
    </row>
    <row r="1150" spans="1:143" ht="11.25" customHeight="1" x14ac:dyDescent="0.25">
      <c r="A1150" s="463">
        <v>46186</v>
      </c>
      <c r="B1150" s="158">
        <v>46158</v>
      </c>
      <c r="C1150" s="174">
        <v>8004977027</v>
      </c>
      <c r="D1150" s="13" t="s">
        <v>175</v>
      </c>
      <c r="E1150" s="14">
        <v>250</v>
      </c>
      <c r="F1150" s="15">
        <v>10</v>
      </c>
      <c r="G1150" s="16">
        <v>191516032101</v>
      </c>
      <c r="H1150" s="66"/>
      <c r="I1150" s="41">
        <f t="shared" si="2121"/>
        <v>500</v>
      </c>
      <c r="J1150" s="48">
        <f t="shared" si="2089"/>
        <v>263303</v>
      </c>
      <c r="K1150" s="66"/>
      <c r="L1150" s="41">
        <f t="shared" si="2122"/>
        <v>500</v>
      </c>
      <c r="M1150" s="48">
        <f t="shared" si="2090"/>
        <v>121210</v>
      </c>
      <c r="N1150" s="66"/>
      <c r="O1150" s="41">
        <f t="shared" si="2123"/>
        <v>500</v>
      </c>
      <c r="P1150" s="48">
        <f t="shared" si="2091"/>
        <v>257346</v>
      </c>
      <c r="Q1150" s="66"/>
      <c r="R1150" s="66">
        <f t="shared" si="2109"/>
        <v>500</v>
      </c>
      <c r="S1150" s="67">
        <f t="shared" si="2092"/>
        <v>194822</v>
      </c>
      <c r="T1150" s="66"/>
      <c r="U1150" s="66">
        <f t="shared" si="2060"/>
        <v>0</v>
      </c>
      <c r="V1150" s="67">
        <f t="shared" si="2074"/>
        <v>131211.85</v>
      </c>
      <c r="X1150" s="69">
        <f t="shared" si="2016"/>
        <v>0</v>
      </c>
      <c r="Y1150" s="67">
        <f t="shared" si="2075"/>
        <v>6245</v>
      </c>
      <c r="Z1150" s="66"/>
      <c r="AA1150" s="68">
        <f t="shared" si="2051"/>
        <v>0</v>
      </c>
      <c r="AB1150" s="67">
        <f t="shared" si="2076"/>
        <v>17897</v>
      </c>
      <c r="AC1150" s="66"/>
      <c r="AD1150" s="66">
        <f t="shared" si="2052"/>
        <v>0</v>
      </c>
      <c r="AE1150" s="67">
        <f t="shared" si="2077"/>
        <v>3738</v>
      </c>
      <c r="AF1150" s="66"/>
      <c r="AG1150" s="78">
        <f t="shared" si="2053"/>
        <v>0</v>
      </c>
      <c r="AH1150" s="79">
        <f t="shared" si="2078"/>
        <v>4534.5</v>
      </c>
      <c r="AI1150" s="66"/>
      <c r="AJ1150" s="68">
        <f t="shared" si="2106"/>
        <v>0</v>
      </c>
      <c r="AK1150" s="67">
        <f t="shared" si="2079"/>
        <v>22013</v>
      </c>
      <c r="AL1150" s="66"/>
      <c r="AM1150" s="68">
        <f t="shared" si="2054"/>
        <v>0</v>
      </c>
      <c r="AN1150" s="67">
        <f t="shared" si="2080"/>
        <v>8691.02</v>
      </c>
      <c r="AO1150" s="66"/>
      <c r="AP1150" s="68">
        <f t="shared" si="2017"/>
        <v>2525</v>
      </c>
      <c r="AQ1150" s="67">
        <f t="shared" si="2081"/>
        <v>78120</v>
      </c>
      <c r="AR1150" s="66"/>
      <c r="AS1150" s="68">
        <f t="shared" si="2083"/>
        <v>0</v>
      </c>
      <c r="AT1150" s="67">
        <f t="shared" si="2082"/>
        <v>2020</v>
      </c>
      <c r="AU1150" s="66"/>
      <c r="AV1150" s="66">
        <f t="shared" si="2022"/>
        <v>0</v>
      </c>
      <c r="AW1150" s="42">
        <f t="shared" si="2117"/>
        <v>4807.2000000000016</v>
      </c>
      <c r="AX1150" s="66"/>
      <c r="AY1150" s="66">
        <f t="shared" si="2124"/>
        <v>0</v>
      </c>
      <c r="AZ1150" s="67">
        <f t="shared" si="2014"/>
        <v>728.09999999999991</v>
      </c>
      <c r="BA1150" s="66"/>
      <c r="BB1150" s="68">
        <f t="shared" si="2093"/>
        <v>0</v>
      </c>
      <c r="BC1150" s="67">
        <f t="shared" si="2111"/>
        <v>77.819999999999851</v>
      </c>
      <c r="BD1150" s="66"/>
      <c r="BE1150" s="68">
        <f t="shared" si="2012"/>
        <v>0</v>
      </c>
      <c r="BF1150" s="67">
        <f t="shared" si="2013"/>
        <v>2747.0200000000018</v>
      </c>
      <c r="BG1150" s="66"/>
      <c r="BH1150" s="68">
        <f t="shared" si="2115"/>
        <v>0</v>
      </c>
      <c r="BI1150" s="67">
        <f t="shared" si="2107"/>
        <v>22382.39999999998</v>
      </c>
      <c r="BJ1150" s="66"/>
      <c r="BK1150" s="68">
        <f t="shared" si="2084"/>
        <v>0</v>
      </c>
      <c r="BL1150" s="67">
        <f t="shared" si="2024"/>
        <v>3462.6000000000004</v>
      </c>
      <c r="BM1150" s="66"/>
      <c r="BN1150" s="68">
        <f t="shared" si="2025"/>
        <v>0</v>
      </c>
      <c r="BO1150" s="67">
        <f t="shared" si="2026"/>
        <v>2419.9000000000019</v>
      </c>
      <c r="BP1150" s="66"/>
      <c r="BQ1150" s="68">
        <f t="shared" si="2103"/>
        <v>0</v>
      </c>
      <c r="BR1150" s="67">
        <f t="shared" si="2041"/>
        <v>104087.45</v>
      </c>
      <c r="BS1150" s="66"/>
      <c r="BT1150" s="66">
        <f t="shared" si="2118"/>
        <v>0</v>
      </c>
      <c r="BU1150" s="67">
        <f t="shared" si="2112"/>
        <v>106811</v>
      </c>
      <c r="BV1150" s="66"/>
      <c r="BW1150" s="66">
        <f t="shared" si="2119"/>
        <v>0</v>
      </c>
      <c r="BX1150" s="67">
        <f t="shared" si="2113"/>
        <v>150222</v>
      </c>
      <c r="BY1150" s="66"/>
      <c r="BZ1150" s="66">
        <f t="shared" si="2120"/>
        <v>0</v>
      </c>
      <c r="CA1150" s="67">
        <f t="shared" si="2114"/>
        <v>100313</v>
      </c>
      <c r="CB1150" s="66"/>
      <c r="CC1150" s="66">
        <f t="shared" si="2108"/>
        <v>0</v>
      </c>
      <c r="CD1150" s="67">
        <f t="shared" si="2099"/>
        <v>24675.040000000001</v>
      </c>
      <c r="CE1150" s="66"/>
      <c r="CF1150" s="66">
        <f t="shared" si="2104"/>
        <v>0</v>
      </c>
      <c r="CG1150" s="67">
        <f t="shared" si="2027"/>
        <v>3663.6999999999994</v>
      </c>
      <c r="CH1150" s="66"/>
      <c r="CI1150" s="66">
        <f t="shared" si="2085"/>
        <v>0</v>
      </c>
      <c r="CJ1150" s="67">
        <f t="shared" si="2045"/>
        <v>6757.8</v>
      </c>
      <c r="CK1150" s="66"/>
      <c r="CL1150" s="68">
        <f t="shared" si="2110"/>
        <v>0</v>
      </c>
      <c r="CM1150" s="79">
        <f t="shared" si="2028"/>
        <v>4847.4799999999996</v>
      </c>
      <c r="CN1150" s="66"/>
      <c r="CO1150" s="68">
        <f t="shared" si="2125"/>
        <v>0</v>
      </c>
      <c r="CP1150" s="79">
        <f t="shared" si="2029"/>
        <v>3955</v>
      </c>
      <c r="CQ1150" s="66"/>
      <c r="CR1150" s="68">
        <f t="shared" si="2126"/>
        <v>0</v>
      </c>
      <c r="CS1150" s="79">
        <f t="shared" si="2116"/>
        <v>5186</v>
      </c>
      <c r="CT1150" s="66"/>
      <c r="CU1150" s="68">
        <f t="shared" si="2127"/>
        <v>0</v>
      </c>
      <c r="CV1150" s="79">
        <f t="shared" si="2030"/>
        <v>6929</v>
      </c>
      <c r="CW1150" s="66"/>
      <c r="CX1150" s="66">
        <f t="shared" si="2128"/>
        <v>0</v>
      </c>
      <c r="CY1150" s="40">
        <f t="shared" si="2105"/>
        <v>176.95999999999822</v>
      </c>
      <c r="CZ1150" s="65"/>
      <c r="DA1150" s="66">
        <f t="shared" si="2100"/>
        <v>0</v>
      </c>
      <c r="DB1150" s="67">
        <f t="shared" si="2046"/>
        <v>37088</v>
      </c>
      <c r="DC1150" s="66"/>
      <c r="DD1150" s="66">
        <f t="shared" si="2101"/>
        <v>0</v>
      </c>
      <c r="DE1150" s="67">
        <f t="shared" si="2047"/>
        <v>83859</v>
      </c>
      <c r="DF1150" s="66"/>
      <c r="DG1150" s="69">
        <f t="shared" si="2129"/>
        <v>0</v>
      </c>
      <c r="DH1150" s="67">
        <f t="shared" si="2102"/>
        <v>439575</v>
      </c>
      <c r="DI1150" s="66"/>
      <c r="DJ1150" s="66">
        <f t="shared" si="2130"/>
        <v>0</v>
      </c>
      <c r="DK1150" s="67">
        <f t="shared" si="2031"/>
        <v>3768</v>
      </c>
      <c r="DM1150" s="206">
        <f t="shared" si="2086"/>
        <v>0</v>
      </c>
      <c r="DN1150" s="25">
        <f t="shared" si="2021"/>
        <v>0</v>
      </c>
      <c r="DO1150" s="5"/>
      <c r="DP1150" s="43">
        <f t="shared" si="2087"/>
        <v>0</v>
      </c>
      <c r="DQ1150" s="27">
        <f t="shared" si="2032"/>
        <v>6819.5</v>
      </c>
      <c r="DR1150" s="5"/>
      <c r="DS1150" s="43">
        <f t="shared" si="2088"/>
        <v>0</v>
      </c>
      <c r="DT1150" s="27">
        <f t="shared" si="2033"/>
        <v>4846</v>
      </c>
      <c r="DU1150" s="5"/>
      <c r="DV1150" s="43">
        <f t="shared" si="2131"/>
        <v>0</v>
      </c>
      <c r="DW1150" s="27">
        <f t="shared" si="2034"/>
        <v>4835</v>
      </c>
      <c r="DX1150" s="5"/>
      <c r="DY1150" s="22">
        <f t="shared" si="2132"/>
        <v>0</v>
      </c>
      <c r="DZ1150" s="25">
        <f t="shared" si="2035"/>
        <v>523</v>
      </c>
      <c r="EA1150" s="22"/>
      <c r="EB1150" s="22">
        <f t="shared" si="2133"/>
        <v>0</v>
      </c>
      <c r="EC1150" s="28">
        <f t="shared" si="2036"/>
        <v>369</v>
      </c>
      <c r="ED1150" s="5"/>
      <c r="EE1150" s="43">
        <f t="shared" si="2134"/>
        <v>0</v>
      </c>
      <c r="EF1150" s="27">
        <f t="shared" si="2037"/>
        <v>4769</v>
      </c>
      <c r="EG1150" s="66"/>
      <c r="EH1150" s="66">
        <f t="shared" si="2135"/>
        <v>0</v>
      </c>
      <c r="EI1150" s="67">
        <f t="shared" si="2038"/>
        <v>22617</v>
      </c>
      <c r="EJ1150" s="66"/>
      <c r="EK1150" s="66">
        <f t="shared" si="2055"/>
        <v>0</v>
      </c>
      <c r="EL1150" s="67">
        <f t="shared" si="2039"/>
        <v>21247</v>
      </c>
      <c r="EM1150" s="110">
        <f t="shared" si="2056"/>
        <v>274378.29003676004</v>
      </c>
    </row>
    <row r="1151" spans="1:143" ht="11.25" customHeight="1" x14ac:dyDescent="0.25">
      <c r="A1151" s="463">
        <v>46186</v>
      </c>
      <c r="B1151" s="158">
        <v>46158</v>
      </c>
      <c r="C1151" s="174">
        <v>8004977029</v>
      </c>
      <c r="D1151" s="13" t="s">
        <v>363</v>
      </c>
      <c r="E1151" s="14">
        <v>125</v>
      </c>
      <c r="F1151" s="15">
        <v>9</v>
      </c>
      <c r="G1151" s="16">
        <v>191516032118</v>
      </c>
      <c r="H1151" s="66"/>
      <c r="I1151" s="41">
        <f t="shared" si="2121"/>
        <v>250</v>
      </c>
      <c r="J1151" s="48">
        <f t="shared" si="2089"/>
        <v>263053</v>
      </c>
      <c r="K1151" s="66"/>
      <c r="L1151" s="41">
        <f t="shared" si="2122"/>
        <v>250</v>
      </c>
      <c r="M1151" s="48">
        <f t="shared" si="2090"/>
        <v>120960</v>
      </c>
      <c r="N1151" s="66"/>
      <c r="O1151" s="41">
        <f t="shared" si="2123"/>
        <v>250</v>
      </c>
      <c r="P1151" s="48">
        <f t="shared" si="2091"/>
        <v>257096</v>
      </c>
      <c r="Q1151" s="66"/>
      <c r="R1151" s="66">
        <f t="shared" si="2109"/>
        <v>250</v>
      </c>
      <c r="S1151" s="67">
        <f t="shared" si="2092"/>
        <v>194572</v>
      </c>
      <c r="T1151" s="66"/>
      <c r="U1151" s="66">
        <f t="shared" si="2060"/>
        <v>0</v>
      </c>
      <c r="V1151" s="67">
        <f t="shared" si="2074"/>
        <v>131211.85</v>
      </c>
      <c r="X1151" s="69">
        <f t="shared" si="2016"/>
        <v>0</v>
      </c>
      <c r="Y1151" s="67">
        <f t="shared" si="2075"/>
        <v>6245</v>
      </c>
      <c r="Z1151" s="66"/>
      <c r="AA1151" s="68">
        <f t="shared" si="2051"/>
        <v>0</v>
      </c>
      <c r="AB1151" s="67">
        <f t="shared" si="2076"/>
        <v>17897</v>
      </c>
      <c r="AC1151" s="66"/>
      <c r="AD1151" s="66">
        <f t="shared" si="2052"/>
        <v>0</v>
      </c>
      <c r="AE1151" s="67">
        <f t="shared" si="2077"/>
        <v>3738</v>
      </c>
      <c r="AF1151" s="66"/>
      <c r="AG1151" s="78">
        <f t="shared" si="2053"/>
        <v>0</v>
      </c>
      <c r="AH1151" s="79">
        <f t="shared" si="2078"/>
        <v>4534.5</v>
      </c>
      <c r="AI1151" s="66"/>
      <c r="AJ1151" s="68">
        <f t="shared" si="2106"/>
        <v>0</v>
      </c>
      <c r="AK1151" s="67">
        <f t="shared" si="2079"/>
        <v>22013</v>
      </c>
      <c r="AL1151" s="66"/>
      <c r="AM1151" s="68">
        <f t="shared" si="2054"/>
        <v>0</v>
      </c>
      <c r="AN1151" s="67">
        <f t="shared" si="2080"/>
        <v>8691.02</v>
      </c>
      <c r="AO1151" s="66"/>
      <c r="AP1151" s="68">
        <f t="shared" si="2017"/>
        <v>1137.5</v>
      </c>
      <c r="AQ1151" s="67">
        <f t="shared" si="2081"/>
        <v>76982.5</v>
      </c>
      <c r="AR1151" s="66"/>
      <c r="AS1151" s="68">
        <f t="shared" si="2083"/>
        <v>0</v>
      </c>
      <c r="AT1151" s="67">
        <f t="shared" si="2082"/>
        <v>2020</v>
      </c>
      <c r="AU1151" s="66"/>
      <c r="AV1151" s="66">
        <f t="shared" si="2022"/>
        <v>0</v>
      </c>
      <c r="AW1151" s="42">
        <f t="shared" si="2117"/>
        <v>4807.2000000000016</v>
      </c>
      <c r="AX1151" s="66"/>
      <c r="AY1151" s="66">
        <f t="shared" si="2124"/>
        <v>0</v>
      </c>
      <c r="AZ1151" s="67">
        <f t="shared" si="2014"/>
        <v>728.09999999999991</v>
      </c>
      <c r="BA1151" s="66"/>
      <c r="BB1151" s="68">
        <f t="shared" si="2093"/>
        <v>0</v>
      </c>
      <c r="BC1151" s="67">
        <f t="shared" si="2111"/>
        <v>77.819999999999851</v>
      </c>
      <c r="BD1151" s="66"/>
      <c r="BE1151" s="68">
        <f t="shared" si="2012"/>
        <v>0</v>
      </c>
      <c r="BF1151" s="67">
        <f t="shared" si="2013"/>
        <v>2747.0200000000018</v>
      </c>
      <c r="BG1151" s="66"/>
      <c r="BH1151" s="68">
        <f t="shared" si="2115"/>
        <v>0</v>
      </c>
      <c r="BI1151" s="67">
        <f t="shared" si="2107"/>
        <v>22382.39999999998</v>
      </c>
      <c r="BJ1151" s="66"/>
      <c r="BK1151" s="68">
        <f t="shared" si="2084"/>
        <v>0</v>
      </c>
      <c r="BL1151" s="67">
        <f t="shared" si="2024"/>
        <v>3462.6000000000004</v>
      </c>
      <c r="BM1151" s="66"/>
      <c r="BN1151" s="68">
        <f t="shared" si="2025"/>
        <v>0</v>
      </c>
      <c r="BO1151" s="67">
        <f t="shared" si="2026"/>
        <v>2419.9000000000019</v>
      </c>
      <c r="BP1151" s="66"/>
      <c r="BQ1151" s="68">
        <f t="shared" si="2103"/>
        <v>0</v>
      </c>
      <c r="BR1151" s="67">
        <f t="shared" si="2041"/>
        <v>104087.45</v>
      </c>
      <c r="BS1151" s="66"/>
      <c r="BT1151" s="66">
        <f t="shared" si="2118"/>
        <v>0</v>
      </c>
      <c r="BU1151" s="67">
        <f t="shared" si="2112"/>
        <v>106811</v>
      </c>
      <c r="BV1151" s="66"/>
      <c r="BW1151" s="66">
        <f t="shared" si="2119"/>
        <v>0</v>
      </c>
      <c r="BX1151" s="67">
        <f t="shared" si="2113"/>
        <v>150222</v>
      </c>
      <c r="BY1151" s="66"/>
      <c r="BZ1151" s="66">
        <f t="shared" si="2120"/>
        <v>0</v>
      </c>
      <c r="CA1151" s="67">
        <f t="shared" si="2114"/>
        <v>100313</v>
      </c>
      <c r="CB1151" s="66"/>
      <c r="CC1151" s="66">
        <f t="shared" si="2108"/>
        <v>0</v>
      </c>
      <c r="CD1151" s="67">
        <f t="shared" si="2099"/>
        <v>24675.040000000001</v>
      </c>
      <c r="CE1151" s="66"/>
      <c r="CF1151" s="66">
        <f t="shared" si="2104"/>
        <v>0</v>
      </c>
      <c r="CG1151" s="67">
        <f t="shared" si="2027"/>
        <v>3663.6999999999994</v>
      </c>
      <c r="CH1151" s="66"/>
      <c r="CI1151" s="66">
        <f t="shared" si="2085"/>
        <v>0</v>
      </c>
      <c r="CJ1151" s="67">
        <f t="shared" si="2045"/>
        <v>6757.8</v>
      </c>
      <c r="CK1151" s="66"/>
      <c r="CL1151" s="68">
        <f t="shared" si="2110"/>
        <v>0</v>
      </c>
      <c r="CM1151" s="79">
        <f t="shared" si="2028"/>
        <v>4847.4799999999996</v>
      </c>
      <c r="CN1151" s="66"/>
      <c r="CO1151" s="68">
        <f t="shared" si="2125"/>
        <v>0</v>
      </c>
      <c r="CP1151" s="79">
        <f t="shared" si="2029"/>
        <v>3955</v>
      </c>
      <c r="CQ1151" s="66"/>
      <c r="CR1151" s="68">
        <f t="shared" si="2126"/>
        <v>0</v>
      </c>
      <c r="CS1151" s="79">
        <f t="shared" si="2116"/>
        <v>5186</v>
      </c>
      <c r="CT1151" s="66"/>
      <c r="CU1151" s="68">
        <f t="shared" si="2127"/>
        <v>0</v>
      </c>
      <c r="CV1151" s="79">
        <f t="shared" si="2030"/>
        <v>6929</v>
      </c>
      <c r="CW1151" s="66"/>
      <c r="CX1151" s="66">
        <f t="shared" si="2128"/>
        <v>0</v>
      </c>
      <c r="CY1151" s="40">
        <f t="shared" si="2105"/>
        <v>176.95999999999822</v>
      </c>
      <c r="CZ1151" s="65"/>
      <c r="DA1151" s="66">
        <f t="shared" si="2100"/>
        <v>0</v>
      </c>
      <c r="DB1151" s="67">
        <f t="shared" si="2046"/>
        <v>37088</v>
      </c>
      <c r="DC1151" s="66"/>
      <c r="DD1151" s="66">
        <f t="shared" si="2101"/>
        <v>0</v>
      </c>
      <c r="DE1151" s="67">
        <f t="shared" si="2047"/>
        <v>83859</v>
      </c>
      <c r="DF1151" s="66"/>
      <c r="DG1151" s="69">
        <f t="shared" si="2129"/>
        <v>0</v>
      </c>
      <c r="DH1151" s="67">
        <f t="shared" si="2102"/>
        <v>439575</v>
      </c>
      <c r="DI1151" s="66"/>
      <c r="DJ1151" s="66">
        <f t="shared" si="2130"/>
        <v>0</v>
      </c>
      <c r="DK1151" s="67">
        <f t="shared" si="2031"/>
        <v>3768</v>
      </c>
      <c r="DM1151" s="206">
        <f t="shared" si="2086"/>
        <v>0</v>
      </c>
      <c r="DN1151" s="25">
        <f t="shared" si="2021"/>
        <v>0</v>
      </c>
      <c r="DO1151" s="5"/>
      <c r="DP1151" s="43">
        <f t="shared" si="2087"/>
        <v>0</v>
      </c>
      <c r="DQ1151" s="27">
        <f t="shared" si="2032"/>
        <v>6819.5</v>
      </c>
      <c r="DR1151" s="5"/>
      <c r="DS1151" s="43">
        <f t="shared" si="2088"/>
        <v>0</v>
      </c>
      <c r="DT1151" s="27">
        <f t="shared" si="2033"/>
        <v>4846</v>
      </c>
      <c r="DU1151" s="5"/>
      <c r="DV1151" s="43">
        <f t="shared" si="2131"/>
        <v>0</v>
      </c>
      <c r="DW1151" s="27">
        <f t="shared" si="2034"/>
        <v>4835</v>
      </c>
      <c r="DX1151" s="5"/>
      <c r="DY1151" s="22">
        <f t="shared" si="2132"/>
        <v>0</v>
      </c>
      <c r="DZ1151" s="25">
        <f t="shared" si="2035"/>
        <v>523</v>
      </c>
      <c r="EA1151" s="22"/>
      <c r="EB1151" s="22">
        <f t="shared" si="2133"/>
        <v>0</v>
      </c>
      <c r="EC1151" s="28">
        <f t="shared" si="2036"/>
        <v>369</v>
      </c>
      <c r="ED1151" s="5"/>
      <c r="EE1151" s="43">
        <f t="shared" si="2134"/>
        <v>0</v>
      </c>
      <c r="EF1151" s="27">
        <f t="shared" si="2037"/>
        <v>4769</v>
      </c>
      <c r="EG1151" s="66"/>
      <c r="EH1151" s="66">
        <f t="shared" si="2135"/>
        <v>0</v>
      </c>
      <c r="EI1151" s="67">
        <f t="shared" si="2038"/>
        <v>22617</v>
      </c>
      <c r="EJ1151" s="66"/>
      <c r="EK1151" s="66">
        <f t="shared" si="2055"/>
        <v>0</v>
      </c>
      <c r="EL1151" s="67">
        <f t="shared" si="2039"/>
        <v>21247</v>
      </c>
      <c r="EM1151" s="110">
        <f t="shared" si="2056"/>
        <v>273943.99023676</v>
      </c>
    </row>
    <row r="1152" spans="1:143" s="35" customFormat="1" ht="11.25" customHeight="1" x14ac:dyDescent="0.25">
      <c r="A1152" s="463">
        <v>46186</v>
      </c>
      <c r="B1152" s="158">
        <v>46158</v>
      </c>
      <c r="C1152" s="174">
        <v>8004979110</v>
      </c>
      <c r="D1152" s="13" t="s">
        <v>310</v>
      </c>
      <c r="E1152" s="14">
        <v>110</v>
      </c>
      <c r="F1152" s="15">
        <v>10</v>
      </c>
      <c r="G1152" s="16">
        <v>191516031197</v>
      </c>
      <c r="H1152" s="66"/>
      <c r="I1152" s="41">
        <f t="shared" si="2121"/>
        <v>220</v>
      </c>
      <c r="J1152" s="48">
        <f t="shared" si="2089"/>
        <v>262833</v>
      </c>
      <c r="K1152" s="66"/>
      <c r="L1152" s="41">
        <f t="shared" si="2122"/>
        <v>220</v>
      </c>
      <c r="M1152" s="48">
        <f t="shared" si="2090"/>
        <v>120740</v>
      </c>
      <c r="N1152" s="66"/>
      <c r="O1152" s="41">
        <f t="shared" si="2123"/>
        <v>220</v>
      </c>
      <c r="P1152" s="48">
        <f t="shared" si="2091"/>
        <v>256876</v>
      </c>
      <c r="Q1152" s="66"/>
      <c r="R1152" s="66">
        <f t="shared" si="2109"/>
        <v>220</v>
      </c>
      <c r="S1152" s="67">
        <f t="shared" si="2092"/>
        <v>194352</v>
      </c>
      <c r="T1152" s="66"/>
      <c r="U1152" s="66">
        <f t="shared" si="2060"/>
        <v>1111</v>
      </c>
      <c r="V1152" s="67">
        <f t="shared" si="2074"/>
        <v>130100.85</v>
      </c>
      <c r="W1152" s="136"/>
      <c r="X1152" s="69">
        <f t="shared" si="2016"/>
        <v>0</v>
      </c>
      <c r="Y1152" s="67">
        <f t="shared" si="2075"/>
        <v>6245</v>
      </c>
      <c r="Z1152" s="66"/>
      <c r="AA1152" s="68">
        <f t="shared" si="2051"/>
        <v>0</v>
      </c>
      <c r="AB1152" s="67">
        <f t="shared" si="2076"/>
        <v>17897</v>
      </c>
      <c r="AC1152" s="66"/>
      <c r="AD1152" s="66">
        <f t="shared" si="2052"/>
        <v>0</v>
      </c>
      <c r="AE1152" s="67">
        <f t="shared" si="2077"/>
        <v>3738</v>
      </c>
      <c r="AF1152" s="66"/>
      <c r="AG1152" s="78">
        <f t="shared" si="2053"/>
        <v>0</v>
      </c>
      <c r="AH1152" s="79">
        <f t="shared" si="2078"/>
        <v>4534.5</v>
      </c>
      <c r="AI1152" s="66"/>
      <c r="AJ1152" s="68">
        <f t="shared" si="2106"/>
        <v>0</v>
      </c>
      <c r="AK1152" s="67">
        <f t="shared" si="2079"/>
        <v>22013</v>
      </c>
      <c r="AL1152" s="66"/>
      <c r="AM1152" s="68">
        <f t="shared" si="2054"/>
        <v>0</v>
      </c>
      <c r="AN1152" s="67">
        <f t="shared" si="2080"/>
        <v>8691.02</v>
      </c>
      <c r="AO1152" s="66"/>
      <c r="AP1152" s="68">
        <f t="shared" si="2017"/>
        <v>0</v>
      </c>
      <c r="AQ1152" s="67">
        <f t="shared" si="2081"/>
        <v>76982.5</v>
      </c>
      <c r="AR1152" s="66"/>
      <c r="AS1152" s="68">
        <f t="shared" si="2083"/>
        <v>0</v>
      </c>
      <c r="AT1152" s="67">
        <f t="shared" si="2082"/>
        <v>2020</v>
      </c>
      <c r="AU1152" s="66"/>
      <c r="AV1152" s="66">
        <f t="shared" si="2022"/>
        <v>0</v>
      </c>
      <c r="AW1152" s="42">
        <f t="shared" si="2117"/>
        <v>4807.2000000000016</v>
      </c>
      <c r="AX1152" s="66"/>
      <c r="AY1152" s="66">
        <f t="shared" si="2124"/>
        <v>0</v>
      </c>
      <c r="AZ1152" s="67">
        <f t="shared" si="2014"/>
        <v>728.09999999999991</v>
      </c>
      <c r="BA1152" s="66"/>
      <c r="BB1152" s="68">
        <f t="shared" si="2093"/>
        <v>0</v>
      </c>
      <c r="BC1152" s="67">
        <f t="shared" si="2111"/>
        <v>77.819999999999851</v>
      </c>
      <c r="BD1152" s="66"/>
      <c r="BE1152" s="68">
        <f t="shared" si="2012"/>
        <v>0</v>
      </c>
      <c r="BF1152" s="67">
        <f t="shared" si="2013"/>
        <v>2747.0200000000018</v>
      </c>
      <c r="BG1152" s="66"/>
      <c r="BH1152" s="68">
        <f t="shared" si="2115"/>
        <v>0</v>
      </c>
      <c r="BI1152" s="67">
        <f t="shared" si="2107"/>
        <v>22382.39999999998</v>
      </c>
      <c r="BJ1152" s="66"/>
      <c r="BK1152" s="68">
        <f t="shared" si="2084"/>
        <v>0</v>
      </c>
      <c r="BL1152" s="67">
        <f t="shared" si="2024"/>
        <v>3462.6000000000004</v>
      </c>
      <c r="BM1152" s="66"/>
      <c r="BN1152" s="68">
        <f t="shared" si="2025"/>
        <v>0</v>
      </c>
      <c r="BO1152" s="67">
        <f t="shared" si="2026"/>
        <v>2419.9000000000019</v>
      </c>
      <c r="BP1152" s="66"/>
      <c r="BQ1152" s="68">
        <f t="shared" si="2103"/>
        <v>0</v>
      </c>
      <c r="BR1152" s="67">
        <f t="shared" si="2041"/>
        <v>104087.45</v>
      </c>
      <c r="BS1152" s="66"/>
      <c r="BT1152" s="66">
        <f t="shared" si="2118"/>
        <v>0</v>
      </c>
      <c r="BU1152" s="67">
        <f t="shared" si="2112"/>
        <v>106811</v>
      </c>
      <c r="BV1152" s="66"/>
      <c r="BW1152" s="66">
        <f t="shared" si="2119"/>
        <v>0</v>
      </c>
      <c r="BX1152" s="67">
        <f t="shared" si="2113"/>
        <v>150222</v>
      </c>
      <c r="BY1152" s="66"/>
      <c r="BZ1152" s="66">
        <f t="shared" si="2120"/>
        <v>0</v>
      </c>
      <c r="CA1152" s="67">
        <f t="shared" si="2114"/>
        <v>100313</v>
      </c>
      <c r="CB1152" s="66"/>
      <c r="CC1152" s="66">
        <f t="shared" si="2108"/>
        <v>0</v>
      </c>
      <c r="CD1152" s="67">
        <f t="shared" si="2099"/>
        <v>24675.040000000001</v>
      </c>
      <c r="CE1152" s="66"/>
      <c r="CF1152" s="66">
        <f t="shared" si="2104"/>
        <v>0</v>
      </c>
      <c r="CG1152" s="67">
        <f t="shared" si="2027"/>
        <v>3663.6999999999994</v>
      </c>
      <c r="CH1152" s="66"/>
      <c r="CI1152" s="66">
        <f t="shared" si="2085"/>
        <v>0</v>
      </c>
      <c r="CJ1152" s="67">
        <f t="shared" si="2045"/>
        <v>6757.8</v>
      </c>
      <c r="CK1152" s="66"/>
      <c r="CL1152" s="68">
        <f t="shared" si="2110"/>
        <v>0</v>
      </c>
      <c r="CM1152" s="79">
        <f t="shared" si="2028"/>
        <v>4847.4799999999996</v>
      </c>
      <c r="CN1152" s="66"/>
      <c r="CO1152" s="68">
        <f t="shared" si="2125"/>
        <v>0</v>
      </c>
      <c r="CP1152" s="79">
        <f t="shared" si="2029"/>
        <v>3955</v>
      </c>
      <c r="CQ1152" s="66"/>
      <c r="CR1152" s="68">
        <f t="shared" si="2126"/>
        <v>0</v>
      </c>
      <c r="CS1152" s="79">
        <f t="shared" si="2116"/>
        <v>5186</v>
      </c>
      <c r="CT1152" s="66"/>
      <c r="CU1152" s="68">
        <f t="shared" si="2127"/>
        <v>0</v>
      </c>
      <c r="CV1152" s="79">
        <f t="shared" si="2030"/>
        <v>6929</v>
      </c>
      <c r="CW1152" s="66"/>
      <c r="CX1152" s="66">
        <f t="shared" si="2128"/>
        <v>0</v>
      </c>
      <c r="CY1152" s="40">
        <f t="shared" si="2105"/>
        <v>176.95999999999822</v>
      </c>
      <c r="CZ1152" s="65"/>
      <c r="DA1152" s="66">
        <f t="shared" si="2100"/>
        <v>0</v>
      </c>
      <c r="DB1152" s="67">
        <f t="shared" si="2046"/>
        <v>37088</v>
      </c>
      <c r="DC1152" s="66"/>
      <c r="DD1152" s="66">
        <f t="shared" si="2101"/>
        <v>0</v>
      </c>
      <c r="DE1152" s="67">
        <f t="shared" si="2047"/>
        <v>83859</v>
      </c>
      <c r="DF1152" s="66"/>
      <c r="DG1152" s="69">
        <f t="shared" si="2129"/>
        <v>0</v>
      </c>
      <c r="DH1152" s="67">
        <f t="shared" si="2102"/>
        <v>439575</v>
      </c>
      <c r="DI1152" s="66"/>
      <c r="DJ1152" s="66">
        <f t="shared" si="2130"/>
        <v>0</v>
      </c>
      <c r="DK1152" s="67">
        <f t="shared" si="2031"/>
        <v>3768</v>
      </c>
      <c r="DL1152" s="210"/>
      <c r="DM1152" s="206">
        <f t="shared" si="2086"/>
        <v>0</v>
      </c>
      <c r="DN1152" s="25">
        <f t="shared" si="2021"/>
        <v>0</v>
      </c>
      <c r="DO1152" s="5"/>
      <c r="DP1152" s="43">
        <f t="shared" si="2087"/>
        <v>0</v>
      </c>
      <c r="DQ1152" s="27">
        <f t="shared" si="2032"/>
        <v>6819.5</v>
      </c>
      <c r="DR1152" s="5"/>
      <c r="DS1152" s="43">
        <f t="shared" si="2088"/>
        <v>0</v>
      </c>
      <c r="DT1152" s="27">
        <f t="shared" si="2033"/>
        <v>4846</v>
      </c>
      <c r="DU1152" s="5"/>
      <c r="DV1152" s="43">
        <f t="shared" si="2131"/>
        <v>0</v>
      </c>
      <c r="DW1152" s="27">
        <f t="shared" si="2034"/>
        <v>4835</v>
      </c>
      <c r="DX1152" s="5"/>
      <c r="DY1152" s="22">
        <f t="shared" si="2132"/>
        <v>0</v>
      </c>
      <c r="DZ1152" s="25">
        <f t="shared" si="2035"/>
        <v>523</v>
      </c>
      <c r="EA1152" s="22"/>
      <c r="EB1152" s="22">
        <f t="shared" si="2133"/>
        <v>0</v>
      </c>
      <c r="EC1152" s="28">
        <f t="shared" si="2036"/>
        <v>369</v>
      </c>
      <c r="ED1152" s="5"/>
      <c r="EE1152" s="43">
        <f t="shared" si="2134"/>
        <v>0</v>
      </c>
      <c r="EF1152" s="27">
        <f t="shared" si="2037"/>
        <v>4769</v>
      </c>
      <c r="EG1152" s="66"/>
      <c r="EH1152" s="66">
        <f t="shared" si="2135"/>
        <v>0</v>
      </c>
      <c r="EI1152" s="67">
        <f t="shared" si="2038"/>
        <v>22617</v>
      </c>
      <c r="EJ1152" s="66"/>
      <c r="EK1152" s="66">
        <f t="shared" si="2055"/>
        <v>0</v>
      </c>
      <c r="EL1152" s="67">
        <f t="shared" si="2039"/>
        <v>21247</v>
      </c>
      <c r="EM1152" s="110">
        <f t="shared" si="2056"/>
        <v>272255.62023676001</v>
      </c>
    </row>
    <row r="1153" spans="1:143" s="35" customFormat="1" ht="11.25" customHeight="1" x14ac:dyDescent="0.25">
      <c r="A1153" s="463">
        <v>46186</v>
      </c>
      <c r="B1153" s="158">
        <v>46158</v>
      </c>
      <c r="C1153" s="174">
        <v>8004977030</v>
      </c>
      <c r="D1153" s="13" t="s">
        <v>364</v>
      </c>
      <c r="E1153" s="14">
        <v>375</v>
      </c>
      <c r="F1153" s="15">
        <v>8</v>
      </c>
      <c r="G1153" s="16">
        <v>191516032125</v>
      </c>
      <c r="H1153" s="66"/>
      <c r="I1153" s="41">
        <f t="shared" si="2121"/>
        <v>750</v>
      </c>
      <c r="J1153" s="48">
        <f t="shared" si="2089"/>
        <v>262083</v>
      </c>
      <c r="K1153" s="66"/>
      <c r="L1153" s="41">
        <f t="shared" si="2122"/>
        <v>750</v>
      </c>
      <c r="M1153" s="48">
        <f t="shared" si="2090"/>
        <v>119990</v>
      </c>
      <c r="N1153" s="66"/>
      <c r="O1153" s="41">
        <f t="shared" si="2123"/>
        <v>750</v>
      </c>
      <c r="P1153" s="48">
        <f t="shared" si="2091"/>
        <v>256126</v>
      </c>
      <c r="Q1153" s="66"/>
      <c r="R1153" s="66">
        <f t="shared" si="2109"/>
        <v>750</v>
      </c>
      <c r="S1153" s="67">
        <f t="shared" si="2092"/>
        <v>193602</v>
      </c>
      <c r="T1153" s="66"/>
      <c r="U1153" s="66">
        <f t="shared" si="2060"/>
        <v>0</v>
      </c>
      <c r="V1153" s="67">
        <f t="shared" si="2074"/>
        <v>130100.85</v>
      </c>
      <c r="W1153" s="136"/>
      <c r="X1153" s="69">
        <f t="shared" si="2016"/>
        <v>0</v>
      </c>
      <c r="Y1153" s="67">
        <f t="shared" si="2075"/>
        <v>6245</v>
      </c>
      <c r="Z1153" s="66"/>
      <c r="AA1153" s="68">
        <f t="shared" si="2051"/>
        <v>0</v>
      </c>
      <c r="AB1153" s="67">
        <f t="shared" si="2076"/>
        <v>17897</v>
      </c>
      <c r="AC1153" s="66"/>
      <c r="AD1153" s="66">
        <f t="shared" si="2052"/>
        <v>0</v>
      </c>
      <c r="AE1153" s="67">
        <f t="shared" si="2077"/>
        <v>3738</v>
      </c>
      <c r="AF1153" s="66"/>
      <c r="AG1153" s="78">
        <f t="shared" si="2053"/>
        <v>0</v>
      </c>
      <c r="AH1153" s="79">
        <f t="shared" si="2078"/>
        <v>4534.5</v>
      </c>
      <c r="AI1153" s="66"/>
      <c r="AJ1153" s="68">
        <f t="shared" si="2106"/>
        <v>0</v>
      </c>
      <c r="AK1153" s="67">
        <f t="shared" si="2079"/>
        <v>22013</v>
      </c>
      <c r="AL1153" s="66"/>
      <c r="AM1153" s="68">
        <f t="shared" si="2054"/>
        <v>0</v>
      </c>
      <c r="AN1153" s="67">
        <f t="shared" si="2080"/>
        <v>8691.02</v>
      </c>
      <c r="AO1153" s="66"/>
      <c r="AP1153" s="68">
        <f t="shared" si="2017"/>
        <v>3037.5</v>
      </c>
      <c r="AQ1153" s="67">
        <f t="shared" si="2081"/>
        <v>73945</v>
      </c>
      <c r="AR1153" s="66"/>
      <c r="AS1153" s="68">
        <f t="shared" si="2083"/>
        <v>0</v>
      </c>
      <c r="AT1153" s="67">
        <f t="shared" si="2082"/>
        <v>2020</v>
      </c>
      <c r="AU1153" s="66"/>
      <c r="AV1153" s="66">
        <f t="shared" si="2022"/>
        <v>0</v>
      </c>
      <c r="AW1153" s="42">
        <f t="shared" si="2117"/>
        <v>4807.2000000000016</v>
      </c>
      <c r="AX1153" s="66"/>
      <c r="AY1153" s="66">
        <f t="shared" si="2124"/>
        <v>0</v>
      </c>
      <c r="AZ1153" s="67">
        <f t="shared" si="2014"/>
        <v>728.09999999999991</v>
      </c>
      <c r="BA1153" s="66"/>
      <c r="BB1153" s="68">
        <f t="shared" si="2093"/>
        <v>0</v>
      </c>
      <c r="BC1153" s="67">
        <f t="shared" si="2111"/>
        <v>77.819999999999851</v>
      </c>
      <c r="BD1153" s="66"/>
      <c r="BE1153" s="68">
        <f t="shared" si="2012"/>
        <v>0</v>
      </c>
      <c r="BF1153" s="67">
        <f t="shared" si="2013"/>
        <v>2747.0200000000018</v>
      </c>
      <c r="BG1153" s="66"/>
      <c r="BH1153" s="68">
        <f t="shared" si="2115"/>
        <v>0</v>
      </c>
      <c r="BI1153" s="67">
        <f t="shared" si="2107"/>
        <v>22382.39999999998</v>
      </c>
      <c r="BJ1153" s="66"/>
      <c r="BK1153" s="68">
        <f t="shared" si="2084"/>
        <v>0</v>
      </c>
      <c r="BL1153" s="67">
        <f t="shared" si="2024"/>
        <v>3462.6000000000004</v>
      </c>
      <c r="BM1153" s="66"/>
      <c r="BN1153" s="68">
        <f t="shared" si="2025"/>
        <v>0</v>
      </c>
      <c r="BO1153" s="67">
        <f t="shared" si="2026"/>
        <v>2419.9000000000019</v>
      </c>
      <c r="BP1153" s="66"/>
      <c r="BQ1153" s="68">
        <f t="shared" si="2103"/>
        <v>0</v>
      </c>
      <c r="BR1153" s="67">
        <f t="shared" si="2041"/>
        <v>104087.45</v>
      </c>
      <c r="BS1153" s="66"/>
      <c r="BT1153" s="66">
        <f t="shared" si="2118"/>
        <v>0</v>
      </c>
      <c r="BU1153" s="67">
        <f t="shared" si="2112"/>
        <v>106811</v>
      </c>
      <c r="BV1153" s="66"/>
      <c r="BW1153" s="66">
        <f t="shared" si="2119"/>
        <v>0</v>
      </c>
      <c r="BX1153" s="67">
        <f t="shared" si="2113"/>
        <v>150222</v>
      </c>
      <c r="BY1153" s="66"/>
      <c r="BZ1153" s="66">
        <f t="shared" si="2120"/>
        <v>0</v>
      </c>
      <c r="CA1153" s="67">
        <f t="shared" si="2114"/>
        <v>100313</v>
      </c>
      <c r="CB1153" s="66"/>
      <c r="CC1153" s="66">
        <f t="shared" si="2108"/>
        <v>0</v>
      </c>
      <c r="CD1153" s="67">
        <f t="shared" si="2099"/>
        <v>24675.040000000001</v>
      </c>
      <c r="CE1153" s="66"/>
      <c r="CF1153" s="66">
        <f t="shared" si="2104"/>
        <v>0</v>
      </c>
      <c r="CG1153" s="67">
        <f t="shared" si="2027"/>
        <v>3663.6999999999994</v>
      </c>
      <c r="CH1153" s="66"/>
      <c r="CI1153" s="66">
        <f t="shared" si="2085"/>
        <v>0</v>
      </c>
      <c r="CJ1153" s="67">
        <f t="shared" si="2045"/>
        <v>6757.8</v>
      </c>
      <c r="CK1153" s="66"/>
      <c r="CL1153" s="68">
        <f t="shared" si="2110"/>
        <v>0</v>
      </c>
      <c r="CM1153" s="79">
        <f t="shared" si="2028"/>
        <v>4847.4799999999996</v>
      </c>
      <c r="CN1153" s="66"/>
      <c r="CO1153" s="68">
        <f t="shared" si="2125"/>
        <v>0</v>
      </c>
      <c r="CP1153" s="79">
        <f t="shared" si="2029"/>
        <v>3955</v>
      </c>
      <c r="CQ1153" s="66"/>
      <c r="CR1153" s="68">
        <f t="shared" si="2126"/>
        <v>0</v>
      </c>
      <c r="CS1153" s="79">
        <f t="shared" si="2116"/>
        <v>5186</v>
      </c>
      <c r="CT1153" s="66"/>
      <c r="CU1153" s="68">
        <f t="shared" si="2127"/>
        <v>0</v>
      </c>
      <c r="CV1153" s="79">
        <f t="shared" si="2030"/>
        <v>6929</v>
      </c>
      <c r="CW1153" s="66"/>
      <c r="CX1153" s="66">
        <f t="shared" si="2128"/>
        <v>0</v>
      </c>
      <c r="CY1153" s="40">
        <f t="shared" si="2105"/>
        <v>176.95999999999822</v>
      </c>
      <c r="CZ1153" s="65"/>
      <c r="DA1153" s="66">
        <f t="shared" si="2100"/>
        <v>0</v>
      </c>
      <c r="DB1153" s="67">
        <f t="shared" si="2046"/>
        <v>37088</v>
      </c>
      <c r="DC1153" s="66"/>
      <c r="DD1153" s="66">
        <f t="shared" si="2101"/>
        <v>0</v>
      </c>
      <c r="DE1153" s="67">
        <f t="shared" si="2047"/>
        <v>83859</v>
      </c>
      <c r="DF1153" s="66"/>
      <c r="DG1153" s="69">
        <f t="shared" si="2129"/>
        <v>0</v>
      </c>
      <c r="DH1153" s="67">
        <f t="shared" si="2102"/>
        <v>439575</v>
      </c>
      <c r="DI1153" s="66"/>
      <c r="DJ1153" s="66">
        <f t="shared" si="2130"/>
        <v>0</v>
      </c>
      <c r="DK1153" s="67">
        <f t="shared" si="2031"/>
        <v>3768</v>
      </c>
      <c r="DL1153" s="210"/>
      <c r="DM1153" s="206">
        <f t="shared" si="2086"/>
        <v>0</v>
      </c>
      <c r="DN1153" s="25">
        <f t="shared" si="2021"/>
        <v>0</v>
      </c>
      <c r="DO1153" s="5"/>
      <c r="DP1153" s="43">
        <f t="shared" si="2087"/>
        <v>0</v>
      </c>
      <c r="DQ1153" s="27">
        <f t="shared" si="2032"/>
        <v>6819.5</v>
      </c>
      <c r="DR1153" s="5"/>
      <c r="DS1153" s="43">
        <f t="shared" si="2088"/>
        <v>0</v>
      </c>
      <c r="DT1153" s="27">
        <f t="shared" si="2033"/>
        <v>4846</v>
      </c>
      <c r="DU1153" s="5"/>
      <c r="DV1153" s="43">
        <f t="shared" si="2131"/>
        <v>0</v>
      </c>
      <c r="DW1153" s="27">
        <f t="shared" si="2034"/>
        <v>4835</v>
      </c>
      <c r="DX1153" s="5"/>
      <c r="DY1153" s="22">
        <f t="shared" si="2132"/>
        <v>0</v>
      </c>
      <c r="DZ1153" s="25">
        <f t="shared" si="2035"/>
        <v>523</v>
      </c>
      <c r="EA1153" s="22"/>
      <c r="EB1153" s="22">
        <f t="shared" si="2133"/>
        <v>0</v>
      </c>
      <c r="EC1153" s="28">
        <f t="shared" si="2036"/>
        <v>369</v>
      </c>
      <c r="ED1153" s="5"/>
      <c r="EE1153" s="43">
        <f t="shared" si="2134"/>
        <v>0</v>
      </c>
      <c r="EF1153" s="27">
        <f t="shared" si="2037"/>
        <v>4769</v>
      </c>
      <c r="EG1153" s="66"/>
      <c r="EH1153" s="66">
        <f t="shared" si="2135"/>
        <v>0</v>
      </c>
      <c r="EI1153" s="67">
        <f t="shared" si="2038"/>
        <v>22617</v>
      </c>
      <c r="EJ1153" s="66"/>
      <c r="EK1153" s="66">
        <f t="shared" si="2055"/>
        <v>0</v>
      </c>
      <c r="EL1153" s="67">
        <f t="shared" si="2039"/>
        <v>21247</v>
      </c>
      <c r="EM1153" s="110">
        <f t="shared" si="2056"/>
        <v>270753.85023675999</v>
      </c>
    </row>
    <row r="1154" spans="1:143" s="33" customFormat="1" ht="11.25" customHeight="1" x14ac:dyDescent="0.25">
      <c r="A1154" s="463">
        <v>46186</v>
      </c>
      <c r="B1154" s="158">
        <v>46158</v>
      </c>
      <c r="C1154" s="174">
        <v>8004977032</v>
      </c>
      <c r="D1154" s="13" t="s">
        <v>173</v>
      </c>
      <c r="E1154" s="14">
        <v>375</v>
      </c>
      <c r="F1154" s="15">
        <v>7</v>
      </c>
      <c r="G1154" s="16">
        <v>191516032132</v>
      </c>
      <c r="H1154" s="66"/>
      <c r="I1154" s="41">
        <f t="shared" si="2121"/>
        <v>750</v>
      </c>
      <c r="J1154" s="48">
        <f t="shared" si="2089"/>
        <v>261333</v>
      </c>
      <c r="K1154" s="66"/>
      <c r="L1154" s="41">
        <f t="shared" si="2122"/>
        <v>750</v>
      </c>
      <c r="M1154" s="48">
        <f t="shared" si="2090"/>
        <v>119240</v>
      </c>
      <c r="N1154" s="66"/>
      <c r="O1154" s="41">
        <f t="shared" si="2123"/>
        <v>750</v>
      </c>
      <c r="P1154" s="48">
        <f t="shared" si="2091"/>
        <v>255376</v>
      </c>
      <c r="Q1154" s="66"/>
      <c r="R1154" s="66">
        <f t="shared" si="2109"/>
        <v>750</v>
      </c>
      <c r="S1154" s="67">
        <f t="shared" si="2092"/>
        <v>192852</v>
      </c>
      <c r="T1154" s="66"/>
      <c r="U1154" s="66">
        <f t="shared" si="2060"/>
        <v>0</v>
      </c>
      <c r="V1154" s="67">
        <f t="shared" si="2074"/>
        <v>130100.85</v>
      </c>
      <c r="W1154" s="136"/>
      <c r="X1154" s="69">
        <f t="shared" si="2016"/>
        <v>0</v>
      </c>
      <c r="Y1154" s="67">
        <f t="shared" si="2075"/>
        <v>6245</v>
      </c>
      <c r="Z1154" s="66"/>
      <c r="AA1154" s="68">
        <f t="shared" si="2051"/>
        <v>0</v>
      </c>
      <c r="AB1154" s="67">
        <f t="shared" si="2076"/>
        <v>17897</v>
      </c>
      <c r="AC1154" s="66"/>
      <c r="AD1154" s="66">
        <f t="shared" si="2052"/>
        <v>0</v>
      </c>
      <c r="AE1154" s="67">
        <f t="shared" si="2077"/>
        <v>3738</v>
      </c>
      <c r="AF1154" s="66"/>
      <c r="AG1154" s="78">
        <f t="shared" si="2053"/>
        <v>0</v>
      </c>
      <c r="AH1154" s="79">
        <f t="shared" si="2078"/>
        <v>4534.5</v>
      </c>
      <c r="AI1154" s="66"/>
      <c r="AJ1154" s="68">
        <f t="shared" si="2106"/>
        <v>0</v>
      </c>
      <c r="AK1154" s="67">
        <f t="shared" si="2079"/>
        <v>22013</v>
      </c>
      <c r="AL1154" s="66"/>
      <c r="AM1154" s="68">
        <f t="shared" si="2054"/>
        <v>0</v>
      </c>
      <c r="AN1154" s="67">
        <f t="shared" si="2080"/>
        <v>8691.02</v>
      </c>
      <c r="AO1154" s="66"/>
      <c r="AP1154" s="68">
        <f t="shared" si="2017"/>
        <v>2662.5</v>
      </c>
      <c r="AQ1154" s="67">
        <f t="shared" si="2081"/>
        <v>71282.5</v>
      </c>
      <c r="AR1154" s="66"/>
      <c r="AS1154" s="68">
        <f t="shared" si="2083"/>
        <v>0</v>
      </c>
      <c r="AT1154" s="67">
        <f t="shared" si="2082"/>
        <v>2020</v>
      </c>
      <c r="AU1154" s="66"/>
      <c r="AV1154" s="66">
        <f t="shared" si="2022"/>
        <v>0</v>
      </c>
      <c r="AW1154" s="42">
        <f t="shared" si="2117"/>
        <v>4807.2000000000016</v>
      </c>
      <c r="AX1154" s="66"/>
      <c r="AY1154" s="66">
        <f t="shared" si="2124"/>
        <v>0</v>
      </c>
      <c r="AZ1154" s="67">
        <f t="shared" si="2014"/>
        <v>728.09999999999991</v>
      </c>
      <c r="BA1154" s="66"/>
      <c r="BB1154" s="68">
        <f t="shared" si="2093"/>
        <v>0</v>
      </c>
      <c r="BC1154" s="67">
        <f t="shared" si="2111"/>
        <v>77.819999999999851</v>
      </c>
      <c r="BD1154" s="66"/>
      <c r="BE1154" s="68">
        <f t="shared" si="2012"/>
        <v>0</v>
      </c>
      <c r="BF1154" s="67">
        <f t="shared" si="2013"/>
        <v>2747.0200000000018</v>
      </c>
      <c r="BG1154" s="66"/>
      <c r="BH1154" s="68">
        <f t="shared" si="2115"/>
        <v>0</v>
      </c>
      <c r="BI1154" s="67">
        <f t="shared" si="2107"/>
        <v>22382.39999999998</v>
      </c>
      <c r="BJ1154" s="66"/>
      <c r="BK1154" s="68">
        <f t="shared" si="2084"/>
        <v>0</v>
      </c>
      <c r="BL1154" s="67">
        <f t="shared" si="2024"/>
        <v>3462.6000000000004</v>
      </c>
      <c r="BM1154" s="66"/>
      <c r="BN1154" s="68">
        <f t="shared" si="2025"/>
        <v>0</v>
      </c>
      <c r="BO1154" s="67">
        <f t="shared" si="2026"/>
        <v>2419.9000000000019</v>
      </c>
      <c r="BP1154" s="66"/>
      <c r="BQ1154" s="68">
        <f t="shared" si="2103"/>
        <v>0</v>
      </c>
      <c r="BR1154" s="67">
        <f t="shared" si="2041"/>
        <v>104087.45</v>
      </c>
      <c r="BS1154" s="66"/>
      <c r="BT1154" s="66">
        <f t="shared" si="2118"/>
        <v>0</v>
      </c>
      <c r="BU1154" s="67">
        <f t="shared" si="2112"/>
        <v>106811</v>
      </c>
      <c r="BV1154" s="66"/>
      <c r="BW1154" s="66">
        <f t="shared" si="2119"/>
        <v>0</v>
      </c>
      <c r="BX1154" s="67">
        <f t="shared" si="2113"/>
        <v>150222</v>
      </c>
      <c r="BY1154" s="66"/>
      <c r="BZ1154" s="66">
        <f t="shared" si="2120"/>
        <v>0</v>
      </c>
      <c r="CA1154" s="67">
        <f t="shared" si="2114"/>
        <v>100313</v>
      </c>
      <c r="CB1154" s="66"/>
      <c r="CC1154" s="66">
        <f t="shared" si="2108"/>
        <v>0</v>
      </c>
      <c r="CD1154" s="67">
        <f t="shared" si="2099"/>
        <v>24675.040000000001</v>
      </c>
      <c r="CE1154" s="66"/>
      <c r="CF1154" s="66">
        <f t="shared" si="2104"/>
        <v>0</v>
      </c>
      <c r="CG1154" s="67">
        <f t="shared" si="2027"/>
        <v>3663.6999999999994</v>
      </c>
      <c r="CH1154" s="66"/>
      <c r="CI1154" s="66">
        <f t="shared" si="2085"/>
        <v>0</v>
      </c>
      <c r="CJ1154" s="67">
        <f t="shared" si="2045"/>
        <v>6757.8</v>
      </c>
      <c r="CK1154" s="66"/>
      <c r="CL1154" s="68">
        <f t="shared" si="2110"/>
        <v>0</v>
      </c>
      <c r="CM1154" s="79">
        <f t="shared" si="2028"/>
        <v>4847.4799999999996</v>
      </c>
      <c r="CN1154" s="66"/>
      <c r="CO1154" s="68">
        <f t="shared" si="2125"/>
        <v>0</v>
      </c>
      <c r="CP1154" s="79">
        <f t="shared" si="2029"/>
        <v>3955</v>
      </c>
      <c r="CQ1154" s="66"/>
      <c r="CR1154" s="68">
        <f t="shared" si="2126"/>
        <v>0</v>
      </c>
      <c r="CS1154" s="79">
        <f t="shared" si="2116"/>
        <v>5186</v>
      </c>
      <c r="CT1154" s="66"/>
      <c r="CU1154" s="68">
        <f t="shared" si="2127"/>
        <v>0</v>
      </c>
      <c r="CV1154" s="79">
        <f t="shared" si="2030"/>
        <v>6929</v>
      </c>
      <c r="CW1154" s="66"/>
      <c r="CX1154" s="66">
        <f t="shared" si="2128"/>
        <v>0</v>
      </c>
      <c r="CY1154" s="40">
        <f t="shared" si="2105"/>
        <v>176.95999999999822</v>
      </c>
      <c r="CZ1154" s="65"/>
      <c r="DA1154" s="66">
        <f t="shared" si="2100"/>
        <v>0</v>
      </c>
      <c r="DB1154" s="67">
        <f t="shared" si="2046"/>
        <v>37088</v>
      </c>
      <c r="DC1154" s="66"/>
      <c r="DD1154" s="66">
        <f t="shared" si="2101"/>
        <v>0</v>
      </c>
      <c r="DE1154" s="67">
        <f t="shared" si="2047"/>
        <v>83859</v>
      </c>
      <c r="DF1154" s="66"/>
      <c r="DG1154" s="69">
        <f t="shared" si="2129"/>
        <v>0</v>
      </c>
      <c r="DH1154" s="67">
        <f t="shared" si="2102"/>
        <v>439575</v>
      </c>
      <c r="DI1154" s="66"/>
      <c r="DJ1154" s="66">
        <f t="shared" si="2130"/>
        <v>0</v>
      </c>
      <c r="DK1154" s="67">
        <f t="shared" si="2031"/>
        <v>3768</v>
      </c>
      <c r="DL1154" s="210"/>
      <c r="DM1154" s="206">
        <f t="shared" si="2086"/>
        <v>0</v>
      </c>
      <c r="DN1154" s="25">
        <f t="shared" si="2021"/>
        <v>0</v>
      </c>
      <c r="DO1154" s="5"/>
      <c r="DP1154" s="43">
        <f t="shared" si="2087"/>
        <v>0</v>
      </c>
      <c r="DQ1154" s="27">
        <f t="shared" si="2032"/>
        <v>6819.5</v>
      </c>
      <c r="DR1154" s="5"/>
      <c r="DS1154" s="43">
        <f t="shared" si="2088"/>
        <v>0</v>
      </c>
      <c r="DT1154" s="27">
        <f t="shared" si="2033"/>
        <v>4846</v>
      </c>
      <c r="DU1154" s="5"/>
      <c r="DV1154" s="43">
        <f t="shared" si="2131"/>
        <v>0</v>
      </c>
      <c r="DW1154" s="27">
        <f t="shared" si="2034"/>
        <v>4835</v>
      </c>
      <c r="DX1154" s="5"/>
      <c r="DY1154" s="22">
        <f t="shared" si="2132"/>
        <v>0</v>
      </c>
      <c r="DZ1154" s="25">
        <f t="shared" si="2035"/>
        <v>523</v>
      </c>
      <c r="EA1154" s="22"/>
      <c r="EB1154" s="22">
        <f t="shared" si="2133"/>
        <v>0</v>
      </c>
      <c r="EC1154" s="28">
        <f t="shared" si="2036"/>
        <v>369</v>
      </c>
      <c r="ED1154" s="5"/>
      <c r="EE1154" s="43">
        <f t="shared" si="2134"/>
        <v>0</v>
      </c>
      <c r="EF1154" s="27">
        <f t="shared" si="2037"/>
        <v>4769</v>
      </c>
      <c r="EG1154" s="66"/>
      <c r="EH1154" s="66">
        <f t="shared" si="2135"/>
        <v>0</v>
      </c>
      <c r="EI1154" s="67">
        <f t="shared" si="2038"/>
        <v>22617</v>
      </c>
      <c r="EJ1154" s="66"/>
      <c r="EK1154" s="66">
        <f t="shared" si="2055"/>
        <v>0</v>
      </c>
      <c r="EL1154" s="67">
        <f t="shared" si="2039"/>
        <v>21247</v>
      </c>
      <c r="EM1154" s="110">
        <f t="shared" si="2056"/>
        <v>269254.60223676002</v>
      </c>
    </row>
    <row r="1155" spans="1:143" s="33" customFormat="1" ht="11.25" customHeight="1" x14ac:dyDescent="0.25">
      <c r="A1155" s="463">
        <v>46186</v>
      </c>
      <c r="B1155" s="158">
        <v>46158</v>
      </c>
      <c r="C1155" s="174">
        <v>8004977034</v>
      </c>
      <c r="D1155" s="13" t="s">
        <v>172</v>
      </c>
      <c r="E1155" s="14">
        <v>400</v>
      </c>
      <c r="F1155" s="15">
        <v>6</v>
      </c>
      <c r="G1155" s="16">
        <v>191516076181</v>
      </c>
      <c r="H1155" s="66"/>
      <c r="I1155" s="41">
        <f t="shared" si="2121"/>
        <v>0</v>
      </c>
      <c r="J1155" s="48">
        <f>J1154+H1155-I1155-800</f>
        <v>260533</v>
      </c>
      <c r="K1155" s="66"/>
      <c r="L1155" s="41">
        <v>800</v>
      </c>
      <c r="M1155" s="48">
        <f>M1154+K1155-L1155-800</f>
        <v>117640</v>
      </c>
      <c r="N1155" s="66"/>
      <c r="O1155" s="41">
        <f t="shared" si="2123"/>
        <v>0</v>
      </c>
      <c r="P1155" s="48">
        <f>P1154+N1155-O1155-800</f>
        <v>254576</v>
      </c>
      <c r="Q1155" s="66"/>
      <c r="R1155" s="66">
        <f t="shared" si="2109"/>
        <v>0</v>
      </c>
      <c r="S1155" s="67">
        <f>S1154+Q1155-R1155-800</f>
        <v>192052</v>
      </c>
      <c r="T1155" s="66"/>
      <c r="U1155" s="66">
        <f t="shared" si="2060"/>
        <v>0</v>
      </c>
      <c r="V1155" s="67">
        <f t="shared" si="2074"/>
        <v>130100.85</v>
      </c>
      <c r="W1155" s="136"/>
      <c r="X1155" s="69">
        <f t="shared" si="2016"/>
        <v>0</v>
      </c>
      <c r="Y1155" s="67">
        <f t="shared" si="2075"/>
        <v>6245</v>
      </c>
      <c r="Z1155" s="66"/>
      <c r="AA1155" s="68">
        <f t="shared" si="2051"/>
        <v>0</v>
      </c>
      <c r="AB1155" s="67">
        <f t="shared" si="2076"/>
        <v>17897</v>
      </c>
      <c r="AC1155" s="66"/>
      <c r="AD1155" s="66">
        <f t="shared" si="2052"/>
        <v>0</v>
      </c>
      <c r="AE1155" s="67">
        <f t="shared" si="2077"/>
        <v>3738</v>
      </c>
      <c r="AF1155" s="66"/>
      <c r="AG1155" s="78">
        <f t="shared" si="2053"/>
        <v>0</v>
      </c>
      <c r="AH1155" s="79">
        <f t="shared" si="2078"/>
        <v>4534.5</v>
      </c>
      <c r="AI1155" s="66"/>
      <c r="AJ1155" s="68">
        <f t="shared" si="2106"/>
        <v>0</v>
      </c>
      <c r="AK1155" s="67">
        <f t="shared" si="2079"/>
        <v>22013</v>
      </c>
      <c r="AL1155" s="66"/>
      <c r="AM1155" s="68">
        <f t="shared" si="2054"/>
        <v>0</v>
      </c>
      <c r="AN1155" s="67">
        <f t="shared" si="2080"/>
        <v>8691.02</v>
      </c>
      <c r="AO1155" s="66"/>
      <c r="AP1155" s="68">
        <f t="shared" si="2017"/>
        <v>2440</v>
      </c>
      <c r="AQ1155" s="67">
        <f t="shared" si="2081"/>
        <v>68842.5</v>
      </c>
      <c r="AR1155" s="66"/>
      <c r="AS1155" s="68">
        <f t="shared" si="2083"/>
        <v>0</v>
      </c>
      <c r="AT1155" s="67">
        <f t="shared" si="2082"/>
        <v>2020</v>
      </c>
      <c r="AU1155" s="66"/>
      <c r="AV1155" s="66">
        <f t="shared" si="2022"/>
        <v>0</v>
      </c>
      <c r="AW1155" s="42">
        <f t="shared" si="2117"/>
        <v>4807.2000000000016</v>
      </c>
      <c r="AX1155" s="66"/>
      <c r="AY1155" s="66">
        <f t="shared" si="2124"/>
        <v>0</v>
      </c>
      <c r="AZ1155" s="67">
        <f t="shared" si="2014"/>
        <v>728.09999999999991</v>
      </c>
      <c r="BA1155" s="66"/>
      <c r="BB1155" s="68">
        <f t="shared" si="2093"/>
        <v>0</v>
      </c>
      <c r="BC1155" s="67">
        <f t="shared" si="2111"/>
        <v>77.819999999999851</v>
      </c>
      <c r="BD1155" s="66"/>
      <c r="BE1155" s="68">
        <f t="shared" ref="BE1155:BE1218" si="2136">IF(OR(D1155="NPC06UZDB-BL030M",D1155="NPP06UZDB-BL004M",D1155="NPP06UZDB-BL020M",D1155="NPP06UZDB-BL250C",D1155="NPP06UZDB-BL010M",D1155="CO155E2-0ZM020",D1155="CO155E2-0ZM025",D1155="NPP06UZDB-BL007M",D1155="NPP06UZDB-BL009M",D1155="NPP06UZDB-BL003M",D1155="NPP06UZDB-BL008M",D1155="NPC06UZDB-BL017C",D1155="NPP06UZDB-BL002M",D1155="NPP06UZDB-BL150C",D1155="NPP06UZDB-BL006M",D1155="CO155E2-0ZC750",D1155="NPC06UZDB-BL011M",D1155="NPC06UZDB-BL250C",D1155="NPC06UZDB-BL009M",D1155="NPC06UZDB-BL020C",D1155="NPC06UZDB-BL012M",D1155="NPC06UZDB-BL015C",D1155="NPC06UZDB-BL030C",D1155="NPC06UZDB-BL013M",D1155="CO155E2-0ZC050",D1155="CO155E2-0ZC250",D1155="CO155E2-0ZM009",D1155="CO155E2-0ZM008",D1155="CO155E2-0ZM006",D1155="CO155E2-0ZM012",D1155="CO155E2-0ZM004",D1155="CO155E2-0ZC150",D1155="CO155E2-0ZM015",D1155="CO155E2-0ZM010",D1155="CO155E2-0ZM005",D1155="CO155E2-0ZC150",D1155="CO155E2-0ZM015",D1155="NPC06UZDB-BL020M",D1155="CO155E2-0ZM003",D1155="CO155E2-0ZM007",D1155="NPC06UZDB-BL750C",D1155="NPC06UZDB-BL150C",D1155="NPC06UZDB-BL020M",D1155="NPC06UZDB-BL050C",D1155="NPC06UZDB-BL008M",D1155="NPC06UZDB-BL006M",D1155="NPC06UZDB-BL010M",D1155="NPC06UZDB-BL007M",D1155="NPC06UZDB-BL001M",D1155="NPC06UZDB-BL002M",D1155="NPC06UZDB-BL003M",D1155="NPC06UZDB-BL004M",D1155="NPC06UZDB-BL005M",D1155="NPC06UZDB-BL015M",D1155="CO155E2-0ZM001",D1155="CO155E2-0ZM002",),E1155*(F1155+0.12),0)</f>
        <v>0</v>
      </c>
      <c r="BF1155" s="67">
        <f t="shared" ref="BF1155:BF1218" si="2137">+BF1154+BD1155-BE1155</f>
        <v>2747.0200000000018</v>
      </c>
      <c r="BG1155" s="66"/>
      <c r="BH1155" s="68">
        <f t="shared" si="2115"/>
        <v>0</v>
      </c>
      <c r="BI1155" s="67">
        <f t="shared" si="2107"/>
        <v>22382.39999999998</v>
      </c>
      <c r="BJ1155" s="66"/>
      <c r="BK1155" s="68">
        <f t="shared" si="2084"/>
        <v>0</v>
      </c>
      <c r="BL1155" s="67">
        <f t="shared" si="2024"/>
        <v>3462.6000000000004</v>
      </c>
      <c r="BM1155" s="66"/>
      <c r="BN1155" s="68">
        <f t="shared" si="2025"/>
        <v>0</v>
      </c>
      <c r="BO1155" s="67">
        <f t="shared" si="2026"/>
        <v>2419.9000000000019</v>
      </c>
      <c r="BP1155" s="66"/>
      <c r="BQ1155" s="68">
        <f t="shared" si="2103"/>
        <v>0</v>
      </c>
      <c r="BR1155" s="67">
        <f t="shared" si="2041"/>
        <v>104087.45</v>
      </c>
      <c r="BS1155" s="66"/>
      <c r="BT1155" s="66">
        <f t="shared" si="2118"/>
        <v>0</v>
      </c>
      <c r="BU1155" s="67">
        <f t="shared" si="2112"/>
        <v>106811</v>
      </c>
      <c r="BV1155" s="66"/>
      <c r="BW1155" s="66">
        <f t="shared" si="2119"/>
        <v>0</v>
      </c>
      <c r="BX1155" s="67">
        <f t="shared" si="2113"/>
        <v>150222</v>
      </c>
      <c r="BY1155" s="66"/>
      <c r="BZ1155" s="66">
        <f t="shared" si="2120"/>
        <v>0</v>
      </c>
      <c r="CA1155" s="67">
        <f t="shared" si="2114"/>
        <v>100313</v>
      </c>
      <c r="CB1155" s="66"/>
      <c r="CC1155" s="66">
        <f t="shared" si="2108"/>
        <v>0</v>
      </c>
      <c r="CD1155" s="67">
        <f t="shared" si="2099"/>
        <v>24675.040000000001</v>
      </c>
      <c r="CE1155" s="66"/>
      <c r="CF1155" s="66">
        <f t="shared" si="2104"/>
        <v>0</v>
      </c>
      <c r="CG1155" s="67">
        <f t="shared" si="2027"/>
        <v>3663.6999999999994</v>
      </c>
      <c r="CH1155" s="66"/>
      <c r="CI1155" s="66">
        <f t="shared" si="2085"/>
        <v>0</v>
      </c>
      <c r="CJ1155" s="67">
        <f t="shared" si="2045"/>
        <v>6757.8</v>
      </c>
      <c r="CK1155" s="66"/>
      <c r="CL1155" s="68">
        <f t="shared" si="2110"/>
        <v>0</v>
      </c>
      <c r="CM1155" s="79">
        <f t="shared" si="2028"/>
        <v>4847.4799999999996</v>
      </c>
      <c r="CN1155" s="66"/>
      <c r="CO1155" s="68">
        <f t="shared" si="2125"/>
        <v>0</v>
      </c>
      <c r="CP1155" s="79">
        <f t="shared" si="2029"/>
        <v>3955</v>
      </c>
      <c r="CQ1155" s="66"/>
      <c r="CR1155" s="68">
        <f t="shared" si="2126"/>
        <v>0</v>
      </c>
      <c r="CS1155" s="79">
        <f t="shared" si="2116"/>
        <v>5186</v>
      </c>
      <c r="CT1155" s="66"/>
      <c r="CU1155" s="68">
        <f t="shared" si="2127"/>
        <v>0</v>
      </c>
      <c r="CV1155" s="79">
        <f t="shared" si="2030"/>
        <v>6929</v>
      </c>
      <c r="CW1155" s="66"/>
      <c r="CX1155" s="66">
        <f t="shared" si="2128"/>
        <v>0</v>
      </c>
      <c r="CY1155" s="40">
        <f t="shared" si="2105"/>
        <v>176.95999999999822</v>
      </c>
      <c r="CZ1155" s="65"/>
      <c r="DA1155" s="66">
        <f t="shared" si="2100"/>
        <v>0</v>
      </c>
      <c r="DB1155" s="67">
        <f t="shared" si="2046"/>
        <v>37088</v>
      </c>
      <c r="DC1155" s="66"/>
      <c r="DD1155" s="66">
        <f t="shared" si="2101"/>
        <v>0</v>
      </c>
      <c r="DE1155" s="67">
        <f t="shared" si="2047"/>
        <v>83859</v>
      </c>
      <c r="DF1155" s="66"/>
      <c r="DG1155" s="69">
        <f t="shared" si="2129"/>
        <v>0</v>
      </c>
      <c r="DH1155" s="67">
        <f t="shared" si="2102"/>
        <v>439575</v>
      </c>
      <c r="DI1155" s="66"/>
      <c r="DJ1155" s="66">
        <f t="shared" si="2130"/>
        <v>0</v>
      </c>
      <c r="DK1155" s="67">
        <f t="shared" si="2031"/>
        <v>3768</v>
      </c>
      <c r="DL1155" s="210"/>
      <c r="DM1155" s="206">
        <f t="shared" si="2086"/>
        <v>0</v>
      </c>
      <c r="DN1155" s="25">
        <f t="shared" si="2021"/>
        <v>0</v>
      </c>
      <c r="DO1155" s="5"/>
      <c r="DP1155" s="43">
        <f t="shared" si="2087"/>
        <v>0</v>
      </c>
      <c r="DQ1155" s="27">
        <f t="shared" si="2032"/>
        <v>6819.5</v>
      </c>
      <c r="DR1155" s="5"/>
      <c r="DS1155" s="43">
        <f t="shared" si="2088"/>
        <v>0</v>
      </c>
      <c r="DT1155" s="27">
        <f t="shared" si="2033"/>
        <v>4846</v>
      </c>
      <c r="DU1155" s="5"/>
      <c r="DV1155" s="43">
        <f t="shared" si="2131"/>
        <v>0</v>
      </c>
      <c r="DW1155" s="27">
        <f t="shared" si="2034"/>
        <v>4835</v>
      </c>
      <c r="DX1155" s="5"/>
      <c r="DY1155" s="22">
        <f t="shared" si="2132"/>
        <v>0</v>
      </c>
      <c r="DZ1155" s="25">
        <f t="shared" si="2035"/>
        <v>523</v>
      </c>
      <c r="EA1155" s="22"/>
      <c r="EB1155" s="22">
        <f t="shared" si="2133"/>
        <v>0</v>
      </c>
      <c r="EC1155" s="28">
        <f t="shared" si="2036"/>
        <v>369</v>
      </c>
      <c r="ED1155" s="5"/>
      <c r="EE1155" s="43">
        <f t="shared" si="2134"/>
        <v>0</v>
      </c>
      <c r="EF1155" s="27">
        <f t="shared" si="2037"/>
        <v>4769</v>
      </c>
      <c r="EG1155" s="66"/>
      <c r="EH1155" s="66">
        <f t="shared" si="2135"/>
        <v>0</v>
      </c>
      <c r="EI1155" s="67">
        <f t="shared" si="2038"/>
        <v>22617</v>
      </c>
      <c r="EJ1155" s="66"/>
      <c r="EK1155" s="66">
        <f t="shared" si="2055"/>
        <v>0</v>
      </c>
      <c r="EL1155" s="67">
        <f t="shared" si="2039"/>
        <v>21247</v>
      </c>
      <c r="EM1155" s="110">
        <f t="shared" si="2056"/>
        <v>267749.84223676001</v>
      </c>
    </row>
    <row r="1156" spans="1:143" ht="11.25" customHeight="1" x14ac:dyDescent="0.25">
      <c r="A1156" s="463">
        <v>46186</v>
      </c>
      <c r="B1156" s="158">
        <v>46158</v>
      </c>
      <c r="C1156" s="174">
        <v>8004977035</v>
      </c>
      <c r="D1156" s="13" t="s">
        <v>120</v>
      </c>
      <c r="E1156" s="14">
        <v>500</v>
      </c>
      <c r="F1156" s="15">
        <v>5</v>
      </c>
      <c r="G1156" s="16">
        <v>191516032149</v>
      </c>
      <c r="H1156" s="66"/>
      <c r="I1156" s="41">
        <f t="shared" si="2121"/>
        <v>1000</v>
      </c>
      <c r="J1156" s="48">
        <f t="shared" ref="J1156:J1162" si="2138">J1155+H1156-I1156</f>
        <v>259533</v>
      </c>
      <c r="K1156" s="66"/>
      <c r="L1156" s="41">
        <f t="shared" ref="L1156:L1162" si="2139">IF(OR(D1156="NPC6ASZDB-RD015M",D1156="NPC6ASZDB-GN750C",D1156="NPC6ASZDB-WT035M",D1156="NPC6ASZDB-WT028M ",D1156="NPC6ASZDB-WT019M",D1156="NPC06SZDB-GN050C",D1156="NPC06SZDB-OR050C",D1156="NPC6ASZDB-WT018M",D1156="NPC6ASZDB-WT023M",D1156="NPC6ASZDB-WT024M",D1156="NPC6ASZDB-OR020M",D1156="NPC6ASZDB-RD006M",D1156="NPC6ASZDB-WT017M",D1156="NPC6ASZDB-GY750C",D1156="NPC6ASZDB-YL015M",D1156="NPC6ASZDB-BL004M ",D1156="NPC6ASZDB-WT016M",D1156="NPC06SZDB-BK006M",D1156="NPC06SZDB-BK007M",D1156="NPC6ASZDB-OR750C",D1156="NPC06SZDB-BK004M",D1156="NPC06SZDB-BL015M",D1156="NPC6ASZDB-BL013C",D1156="NPC6ASZDB-BL030C",D1156="NPC6ASZDB-GY009M",D1156="NPC06SZDB-BK002M",D1156="NPC6ASZDB-GY025C",D1156="NPC06SZDB-BK003M",D1156="NPC06SZDB-GY005M",D1156="NPC6ASZDB-RD020C",D1156="NPC06SZDB-YL040M",D1156="NPC6ASZDB-GY125C",D1156="NPC06SZDB-YL002M",D1156="NPC6ASZDB-WT100M",D1156="NPC6ASZDB-RD008M",D1156="NPC6ASZDB-YL009M",D1156="NPC6ASZDB-VT010M",D1156="NPC6ASZDB-OR007M",D1156="NPC6ASZDB-VT007M",D1156="NPC6ASZDB-BK007M",D1156="NPC6ASZDB-GY350C",D1156="NPC6ASZDB-YL350C",D1156="NPC6ASZDB-OR350C",D1156="NPC6ASZDB-VT350C",D1156="NPC6ASZDB-BL350C",D1156="NPC6ASZDB-RD350C",D1156="NPC6ASZDB-BK350C",D1156="NPC6ASZDB-VT003M",D1156="NPC6ASZDB-OR250C",D1156="NPC6ASZDB-VT250C",D1156="NPC6ASZDB-VT002M",D1156="NPC6ASZDB-VT050C",D1156="NPC6ASZDB-VT001M",D1156="NPC6ASZDB-VT150C",D1156="NPC6ASZDB-WT017C",D1156="NPC6ASZDB-RD030C",D1156="NPC6ASZDB-WT030C",D1156="NPC6ASZDB-OR020M",D1156="NPC6ASZDB-OR015M",D1156="NPC06SZDB-WT025C",D1156="NPC6ASZDB-WT013M",D1156="NPC6ASZDB-GY075C",D1156="NPC6ASZDB-BK075C",D1156="NPC6ASZDB-BK125C",D1156="NPC6ASZDB-GN250C",D1156="NPC6ASZDB-WT011M",D1156="NPC6ASZDB-WT014M",D1156="NPC6ASZDB-OR005M",D1156="NPC6ASZDB-GY006M",D1156="NPC6ASZDB-WT550C",D1156="NPC6ASZDB-WT650C",D1156="NPC6ASZDB-WT850C",D1156="NPC6ASZDB-WT950C",D1156="NPC6ASZDB-RD250C",D1156="NPC06SZDB-GY015C",D1156="NPC06SZDB-BL020C",D1156="NPC06SZDB-YL015C",D1156="NPC6ASZDB-BL012M",D1156="NPC6ASZDB-WT020C",D1156="NPC6ASZDB-BL008M",D1156="NPC6ASZDB-BL009M",D1156="NPC6ASZDB-WT022M",D1156="NPC6ASZDB-YL007M",D1156="NPC06SZDB-WT250C",D1156="NPC6ASZDB-BL007M",D1156="NPC6ASZDB-BK050C",D1156="NPC6ASZDB-BK025C",D1156="NPC6ASZDB-BL750C",D1156="NPC6ASZDB-OR010M",D1156="NPC06SZDB-RD015M",D1156="NPC6ASZDB-YL012M",D1156="NPC6ASZDB-YL030M",D1156="NPC6ASZDB-YL020M",D1156="NPC6ASZDB-RD050C",D1156="NPC06SZDB-BL050C",D1156="NPC06SZDB-RD050C",D1156="NPC06SZDB-YL050C",D1156="NPC06SZDB-YL003M",D1156="NPC06SZDB-GN002M",D1156="NPC6ASZDB-RD010M",D1156="NPC6ASZDB-GY450C",D1156="NPC6ASZDB-WT006M",D1156="NPC6ASZDB-BL250C",D1156="NPC6ASZDB-GY050C",D1156="NPC6ASZDB-YL250C",D1156="NPC6ASZDB-YL008M",D1156="NPC06SZDB-YL010M",D1156="NPC6ASZDB-GY008M",D1156="NPC06SZDB-RD005M",D1156="NPC6ASZDB-BL050C",D1156="NPC6ASZDB-WT450C",D1156="NPC6ASZDB-OR050C",D1156="NPC06SZDB-GN010M",D1156="NPC06SZDB-RD010M",D1156="NPC06SZDB-BL010M",D1156="NPC6ASZDB-GY050C",D1156="NPC6ASZDB-YL025C",D1156="NPC6ASZDB-BK250C",D1156="NPC6ASZDB-BK004M",D1156="NPC6ASZDB-YL006M",D1156="NPC06SZDB-WT007M",D1156="NPC6ASZDB-BL015M",D1156="NPC6ASZDB-BL020M",D1156="NPC6ASZDB-GN010M",D1156="NPC6ASZDB-GN015M",D1156="NPC6ASZDB-GY250C",D1156="NPC6ASZDB-BK030M",D1156="NPC06SZDB-GY003M",D1156="NPC06SZDB-BL150C",D1156="NPC6ASZDB-BK013M",D1156="NPC6ASZDB-OR150C",D1156="NPC6ASZDB-GY007M",D1156="NPC6ASZDB-BK750C",D1156="NPC06SZDB-GN003M",D1156="NPC06SZDB-BK150C",D1156="NPC06SZDB-BK001M",D1156="NPC6ASZDB-RD007M",D1156="NPC6ASZDB-RD010M",D1156="NPC06SZDB-GY006M",D1156="NPC06SZDB-GY015M",D1156="NPC06SZDB-BK050C",D1156="NPC6ASZDB-GN025C",D1156="NPC6ASZDB-WT009M",D1156="NPC6ASZDB-OR004M",D1156="NPC6ASZDB-WT075C",D1156="NPC6ASZDB-WT175C",D1156="NPC06SZDB-GY001M",D1156="NPC06SZDB-GY002M",D1156="NPC6ASZDB-WT125C",D1156="NPC6ASZDB-WT225C",D1156="NPC6ASZDB-WT275C",D1156="NPC6ASZDB-GY015M",D1156="NPC6ASZDB-RD001M",D1156="NPC6ASZDB-RD005M",D1156="NPC6ASZDB-WT025C",D1156="NPC6ASZDB-YL001M",D1156="NPC6ASZDB-YL005M",D1156="NPC06SZDB-GY010M",D1156="NPC06SZDB-YL005M",D1156="NPC06SZDB-YL001M",D1156="NPC6ASZDB-BK150C",D1156="NPC6ASZDB-BL030M",D1156="NPC6ASZDB-YL050C",D1156="NPC6ASZDB-YL010M",D1156="NPC6ASZDB-OR010M",D1156="NPC06SZDB-YL150C",D1156="NPC6ASZDB-OR005M",D1156="NPC06SZDB-OR002M",D1156="NPC6ASZDB-RD150C",D1156="NPC6ASZDB-WT025M",D1156="NPC6ASZDB-WT150C",D1156="NPC6ASZDB-WT012M",D1156="NPC6ASZDB-WT250C",D1156="NPC6ASZDB-WT350C",D1156="NPC6ASZDB-YL002M",D1156="NPC6ASZDB-BL150C",D1156="NPC6ASZDB-WT015M",D1156="NPC6ASZDB-YL150C",D1156="NPC6ASZDB-YL003M",D1156="NPC6ASZDB-WT750C",D1156="NPC6ASZDB-GN050C",D1156="NPC6ASZDB-WT008M",D1156="NPC06SZDB-OR010M",D1156="NPC6ASZDB-GY150C",D1156="NPC6ASZDB-GN150C",D1156="NPC6ASZDB-OR001M",D1156="NPC6ASZDB-OR002M",D1156="NPC6ASZDB-OR003M",D1156="NPC06SZDB-RD002M",D1156="NPC06SZDB-RD150C",D1156="NPC6ASZDB-BK015M",D1156="NPC06SZDB-GN001M",D1156="NPC06SZDB-GN150C",D1156="NPC06SZDB-WT030M",D1156="NPC06SZDB-WT750C",D1156="NPC06SZDB-WT015M",D1156="NPC6ASZDB-WT030M",D1156="NPC06SZDB-RD001M",D1156="NPC06SZDB-RD003M",D1156="NPC06SZDB-OR003M",D1156="NPC06SZDB-OR001M",D1156="NPC06SZDB-BL001M",D1156="NPC06SZDB-BL003M",D1156="NPC06SZDB-WT150C",D1156="NPC06SZDB-BL002M",D1156="NPC6ASZDB-WT050C",D1156="NPC06SZDB-WT050C",D1156="NPC06SZDB-WT001M",D1156="NPC06SZDB-WT002M",D1156="NPC06SZDB-WT003M",D1156="NPC06SZDB-WT004M",D1156="NPC06SZDB-WT005M",D1156="NPC06SZDB-WT010M",D1156="NPC06SZDB-WT020M",D1156="NPC6ASZDB-GN001M",D1156="NPC6ASZDB-GN002M",D1156="NPC6ASZDB-GN003M",D1156="NPC6ASZDB-GN004M",D1156="NPC6ASZDB-GN005M",D1156="NPC6ASZDB-GN020M",D1156="NPC6ASZDB-GN030M",D1156="NPC6ASZDB-WT001M",D1156="NPC6ASZDB-WT002M",D1156="NPC6ASZDB-WT003M",D1156="NPC6ASZDB-WT004M",D1156="NPC6ASZDB-WT005M",D1156="NPC6ASZDB-WT006M",D1156="NPC6ASZDB-WT007M",D1156="NPC6ASZDB-WT010M",D1156="NPC6ASZDB-WT020M",D1156="NPC6ASZDB-RD002M",D1156="NPC6ASZDB-RD003M",D1156="NPC6ASZDB-RD020M",D1156="NPC6ASZDB-GY001M",D1156="NPC6ASZDB-GY002M",D1156="NPC6ASZDB-GY003M",D1156="NPC6ASZDB-GY004M",D1156="NPC6ASZDB-GY005M",D1156="NPC6ASZDB-GY010M",D1156="NPC6ASZDB-GY020M",D1156="NPC6ASZDB-GY025M",D1156="NPC6ASZDB-GY030M",D1156="NPC6ASZDB-BL001M",D1156="NPC6ASZDB-BL002M",D1156="NPC6ASZDB-BL003M",D1156="NPC6ASZDB-BL004M",D1156="NPC6ASZDB-BL005M",D1156="NPC6ASZDB-BL010M",D1156="NPC6ASZDB-BK001M",D1156="NPC6ASZDB-BK002M",D1156="NPC6ASZDB-BK003M",D1156="NPC6ASZDB-BK005M",D1156="NPC6ASZDB-BK010M",D1156="NPC6ASZDB-BK020M",),E1156*2,0)</f>
        <v>1000</v>
      </c>
      <c r="M1156" s="48">
        <f t="shared" ref="M1156:M1162" si="2140">M1155+K1156-L1156</f>
        <v>116640</v>
      </c>
      <c r="N1156" s="66"/>
      <c r="O1156" s="41">
        <f t="shared" si="2123"/>
        <v>1000</v>
      </c>
      <c r="P1156" s="48">
        <f t="shared" ref="P1156:P1162" si="2141">P1155+N1156-O1156</f>
        <v>253576</v>
      </c>
      <c r="Q1156" s="66"/>
      <c r="R1156" s="66">
        <f t="shared" si="2109"/>
        <v>1000</v>
      </c>
      <c r="S1156" s="67">
        <f t="shared" ref="S1156:S1162" si="2142">S1155+Q1156-R1156</f>
        <v>191052</v>
      </c>
      <c r="T1156" s="66"/>
      <c r="U1156" s="66">
        <f t="shared" si="2060"/>
        <v>0</v>
      </c>
      <c r="V1156" s="67">
        <f t="shared" si="2074"/>
        <v>130100.85</v>
      </c>
      <c r="X1156" s="69">
        <f t="shared" si="2016"/>
        <v>0</v>
      </c>
      <c r="Y1156" s="67">
        <f t="shared" si="2075"/>
        <v>6245</v>
      </c>
      <c r="Z1156" s="66"/>
      <c r="AA1156" s="68">
        <f t="shared" si="2051"/>
        <v>0</v>
      </c>
      <c r="AB1156" s="67">
        <f t="shared" si="2076"/>
        <v>17897</v>
      </c>
      <c r="AC1156" s="66"/>
      <c r="AD1156" s="66">
        <f t="shared" si="2052"/>
        <v>0</v>
      </c>
      <c r="AE1156" s="67">
        <f t="shared" si="2077"/>
        <v>3738</v>
      </c>
      <c r="AF1156" s="66"/>
      <c r="AG1156" s="78">
        <f t="shared" si="2053"/>
        <v>0</v>
      </c>
      <c r="AH1156" s="79">
        <f t="shared" si="2078"/>
        <v>4534.5</v>
      </c>
      <c r="AI1156" s="66"/>
      <c r="AJ1156" s="68">
        <f t="shared" si="2106"/>
        <v>0</v>
      </c>
      <c r="AK1156" s="67">
        <f t="shared" si="2079"/>
        <v>22013</v>
      </c>
      <c r="AL1156" s="66"/>
      <c r="AM1156" s="68">
        <f t="shared" si="2054"/>
        <v>0</v>
      </c>
      <c r="AN1156" s="67">
        <f t="shared" si="2080"/>
        <v>8691.02</v>
      </c>
      <c r="AO1156" s="66"/>
      <c r="AP1156" s="68">
        <f t="shared" si="2017"/>
        <v>2550</v>
      </c>
      <c r="AQ1156" s="67">
        <f t="shared" si="2081"/>
        <v>66292.5</v>
      </c>
      <c r="AR1156" s="66"/>
      <c r="AS1156" s="68">
        <f t="shared" si="2083"/>
        <v>0</v>
      </c>
      <c r="AT1156" s="67">
        <f t="shared" si="2082"/>
        <v>2020</v>
      </c>
      <c r="AU1156" s="66"/>
      <c r="AV1156" s="66">
        <f t="shared" si="2022"/>
        <v>0</v>
      </c>
      <c r="AW1156" s="42">
        <f t="shared" si="2117"/>
        <v>4807.2000000000016</v>
      </c>
      <c r="AX1156" s="66"/>
      <c r="AY1156" s="66">
        <f t="shared" si="2124"/>
        <v>0</v>
      </c>
      <c r="AZ1156" s="67">
        <f t="shared" ref="AZ1156:AZ1219" si="2143">+AZ1155+AX1156-AY1156</f>
        <v>728.09999999999991</v>
      </c>
      <c r="BA1156" s="66"/>
      <c r="BB1156" s="68">
        <f t="shared" ref="BB1156:BB1187" si="2144">IF(OR(D1156="NPC6AUZDB-RD025C",D1156="NPP06UZDB-RD150C",D1156="NPC06UZDB-RD250C",D1156="NPC06UZDB-OR050C",D1156="NPC06UZDB-RD015M",D1156="CO155E2-07C150",D1156="NPC06UZDB-RD150C",D1156="NPC06UZDB-RD020C",D1156="NPC06UZDB-RD750C",D1156="CO155E2-07M015",D1156="CO155E2-07M010",D1156="NPC06UZDB-RD050C",D1156="NPC06UZDB-RD150C",D1156="CO155E2-07M005",D1156="CO155E2-07M007",D1156="CO155E2-07C050",D1156="NPC06UZDB-RD750C",D1156="NPC06UZDB-RD005M",D1156="CO155E2-07C150",D1156="NPC06UZDB-RD010M",D1156="NPC06UZDB-RD020M",D1156="CO155E2-07M001",D1156="CO155E2-07M003",D1156="CO155E2-07M002",D1156="NPC06UZDB-RD001M",D1156="NPC06UZDB-RD002M",D1156="NPC06UZDB-RD002M",D1156="NPC06UZDB-RD003M",D1156="NPC06UZDB-RD004M",),E1156*(F1156+0.12),0)</f>
        <v>0</v>
      </c>
      <c r="BC1156" s="67">
        <f t="shared" si="2111"/>
        <v>77.819999999999851</v>
      </c>
      <c r="BD1156" s="66"/>
      <c r="BE1156" s="68">
        <f t="shared" si="2136"/>
        <v>0</v>
      </c>
      <c r="BF1156" s="67">
        <f t="shared" si="2137"/>
        <v>2747.0200000000018</v>
      </c>
      <c r="BG1156" s="66"/>
      <c r="BH1156" s="68">
        <f t="shared" si="2115"/>
        <v>0</v>
      </c>
      <c r="BI1156" s="67">
        <f t="shared" si="2107"/>
        <v>22382.39999999998</v>
      </c>
      <c r="BJ1156" s="66"/>
      <c r="BK1156" s="68">
        <f t="shared" si="2084"/>
        <v>0</v>
      </c>
      <c r="BL1156" s="67">
        <f t="shared" si="2024"/>
        <v>3462.6000000000004</v>
      </c>
      <c r="BM1156" s="66"/>
      <c r="BN1156" s="68">
        <f t="shared" si="2025"/>
        <v>0</v>
      </c>
      <c r="BO1156" s="67">
        <f t="shared" si="2026"/>
        <v>2419.9000000000019</v>
      </c>
      <c r="BP1156" s="66"/>
      <c r="BQ1156" s="68">
        <f t="shared" si="2103"/>
        <v>0</v>
      </c>
      <c r="BR1156" s="67">
        <f t="shared" si="2041"/>
        <v>104087.45</v>
      </c>
      <c r="BS1156" s="66"/>
      <c r="BT1156" s="66">
        <f t="shared" si="2118"/>
        <v>0</v>
      </c>
      <c r="BU1156" s="67">
        <f t="shared" si="2112"/>
        <v>106811</v>
      </c>
      <c r="BV1156" s="66"/>
      <c r="BW1156" s="66">
        <f t="shared" si="2119"/>
        <v>0</v>
      </c>
      <c r="BX1156" s="67">
        <f t="shared" si="2113"/>
        <v>150222</v>
      </c>
      <c r="BY1156" s="66"/>
      <c r="BZ1156" s="66">
        <f t="shared" si="2120"/>
        <v>0</v>
      </c>
      <c r="CA1156" s="67">
        <f t="shared" si="2114"/>
        <v>100313</v>
      </c>
      <c r="CB1156" s="66"/>
      <c r="CC1156" s="66">
        <f t="shared" si="2108"/>
        <v>0</v>
      </c>
      <c r="CD1156" s="67">
        <f t="shared" si="2099"/>
        <v>24675.040000000001</v>
      </c>
      <c r="CE1156" s="66"/>
      <c r="CF1156" s="66">
        <f t="shared" si="2104"/>
        <v>0</v>
      </c>
      <c r="CG1156" s="67">
        <f t="shared" si="2027"/>
        <v>3663.6999999999994</v>
      </c>
      <c r="CH1156" s="66"/>
      <c r="CI1156" s="66">
        <f t="shared" si="2085"/>
        <v>0</v>
      </c>
      <c r="CJ1156" s="67">
        <f t="shared" si="2045"/>
        <v>6757.8</v>
      </c>
      <c r="CK1156" s="66"/>
      <c r="CL1156" s="68">
        <f t="shared" si="2110"/>
        <v>0</v>
      </c>
      <c r="CM1156" s="79">
        <f t="shared" si="2028"/>
        <v>4847.4799999999996</v>
      </c>
      <c r="CN1156" s="66"/>
      <c r="CO1156" s="68">
        <f t="shared" si="2125"/>
        <v>0</v>
      </c>
      <c r="CP1156" s="79">
        <f t="shared" si="2029"/>
        <v>3955</v>
      </c>
      <c r="CQ1156" s="66"/>
      <c r="CR1156" s="68">
        <f t="shared" si="2126"/>
        <v>0</v>
      </c>
      <c r="CS1156" s="79">
        <f t="shared" si="2116"/>
        <v>5186</v>
      </c>
      <c r="CT1156" s="66"/>
      <c r="CU1156" s="68">
        <f t="shared" si="2127"/>
        <v>0</v>
      </c>
      <c r="CV1156" s="79">
        <f t="shared" si="2030"/>
        <v>6929</v>
      </c>
      <c r="CW1156" s="66"/>
      <c r="CX1156" s="66">
        <f t="shared" si="2128"/>
        <v>0</v>
      </c>
      <c r="CY1156" s="40">
        <f t="shared" si="2105"/>
        <v>176.95999999999822</v>
      </c>
      <c r="CZ1156" s="65"/>
      <c r="DA1156" s="66">
        <f t="shared" si="2100"/>
        <v>0</v>
      </c>
      <c r="DB1156" s="67">
        <f t="shared" si="2046"/>
        <v>37088</v>
      </c>
      <c r="DC1156" s="66"/>
      <c r="DD1156" s="66">
        <f t="shared" si="2101"/>
        <v>0</v>
      </c>
      <c r="DE1156" s="67">
        <f t="shared" si="2047"/>
        <v>83859</v>
      </c>
      <c r="DF1156" s="66"/>
      <c r="DG1156" s="69">
        <f t="shared" si="2129"/>
        <v>0</v>
      </c>
      <c r="DH1156" s="67">
        <f t="shared" si="2102"/>
        <v>439575</v>
      </c>
      <c r="DI1156" s="66"/>
      <c r="DJ1156" s="66">
        <f t="shared" si="2130"/>
        <v>0</v>
      </c>
      <c r="DK1156" s="67">
        <f t="shared" si="2031"/>
        <v>3768</v>
      </c>
      <c r="DM1156" s="206">
        <f t="shared" si="2086"/>
        <v>0</v>
      </c>
      <c r="DN1156" s="25">
        <f t="shared" si="2021"/>
        <v>0</v>
      </c>
      <c r="DO1156" s="5"/>
      <c r="DP1156" s="43">
        <f t="shared" si="2087"/>
        <v>0</v>
      </c>
      <c r="DQ1156" s="27">
        <f t="shared" si="2032"/>
        <v>6819.5</v>
      </c>
      <c r="DR1156" s="5"/>
      <c r="DS1156" s="43">
        <f t="shared" si="2088"/>
        <v>0</v>
      </c>
      <c r="DT1156" s="27">
        <f t="shared" si="2033"/>
        <v>4846</v>
      </c>
      <c r="DU1156" s="5"/>
      <c r="DV1156" s="43">
        <f t="shared" si="2131"/>
        <v>0</v>
      </c>
      <c r="DW1156" s="27">
        <f t="shared" si="2034"/>
        <v>4835</v>
      </c>
      <c r="DX1156" s="5"/>
      <c r="DY1156" s="22">
        <f t="shared" si="2132"/>
        <v>0</v>
      </c>
      <c r="DZ1156" s="25">
        <f t="shared" si="2035"/>
        <v>523</v>
      </c>
      <c r="EA1156" s="22"/>
      <c r="EB1156" s="22">
        <f t="shared" si="2133"/>
        <v>0</v>
      </c>
      <c r="EC1156" s="28">
        <f t="shared" si="2036"/>
        <v>369</v>
      </c>
      <c r="ED1156" s="5"/>
      <c r="EE1156" s="43">
        <f t="shared" si="2134"/>
        <v>0</v>
      </c>
      <c r="EF1156" s="27">
        <f t="shared" si="2037"/>
        <v>4769</v>
      </c>
      <c r="EG1156" s="66"/>
      <c r="EH1156" s="66">
        <f t="shared" si="2135"/>
        <v>0</v>
      </c>
      <c r="EI1156" s="67">
        <f t="shared" si="2038"/>
        <v>22617</v>
      </c>
      <c r="EJ1156" s="66"/>
      <c r="EK1156" s="66">
        <f t="shared" si="2055"/>
        <v>0</v>
      </c>
      <c r="EL1156" s="67">
        <f t="shared" si="2039"/>
        <v>21247</v>
      </c>
      <c r="EM1156" s="110">
        <f t="shared" si="2056"/>
        <v>267121.86223676003</v>
      </c>
    </row>
    <row r="1157" spans="1:143" ht="11.25" customHeight="1" x14ac:dyDescent="0.25">
      <c r="A1157" s="463">
        <v>46186</v>
      </c>
      <c r="B1157" s="158">
        <v>46158</v>
      </c>
      <c r="C1157" s="174">
        <v>8004977038</v>
      </c>
      <c r="D1157" s="13" t="s">
        <v>171</v>
      </c>
      <c r="E1157" s="14">
        <v>250</v>
      </c>
      <c r="F1157" s="15">
        <v>4</v>
      </c>
      <c r="G1157" s="16">
        <v>191516032156</v>
      </c>
      <c r="H1157" s="66"/>
      <c r="I1157" s="41">
        <f t="shared" si="2121"/>
        <v>500</v>
      </c>
      <c r="J1157" s="48">
        <f t="shared" si="2138"/>
        <v>259033</v>
      </c>
      <c r="K1157" s="66"/>
      <c r="L1157" s="41">
        <f t="shared" si="2139"/>
        <v>500</v>
      </c>
      <c r="M1157" s="48">
        <f t="shared" si="2140"/>
        <v>116140</v>
      </c>
      <c r="N1157" s="66"/>
      <c r="O1157" s="41">
        <f t="shared" si="2123"/>
        <v>500</v>
      </c>
      <c r="P1157" s="48">
        <f t="shared" si="2141"/>
        <v>253076</v>
      </c>
      <c r="Q1157" s="66"/>
      <c r="R1157" s="66">
        <f t="shared" si="2109"/>
        <v>500</v>
      </c>
      <c r="S1157" s="67">
        <f t="shared" si="2142"/>
        <v>190552</v>
      </c>
      <c r="T1157" s="66"/>
      <c r="U1157" s="66">
        <f t="shared" si="2060"/>
        <v>0</v>
      </c>
      <c r="V1157" s="67">
        <f t="shared" si="2074"/>
        <v>130100.85</v>
      </c>
      <c r="X1157" s="69">
        <f t="shared" ref="X1157:X1220" si="2145">IF(OR(D1157="NPC6ASZDB-BK015C",D1157="NPP6ASZDB-BK010M",D1157="NPP6ASZDB-BK005M",D1157="NPP6ASZDB-BK003M",D1157="NPP6ASZDB-BK002M",D1157="NPP6ASZDB-BK001M",D1157="NPC6ASZDB-BK030C",D1157="NPC6ASZDB-BK950C",D1157="NPC6ASZDB-BK550C",D1157="NPC06SZDB-BK006M",D1157="NPC06SZDB-BK007M",D1157="NPC06SZDB-BK004M",D1157="NPC06SZDB-BK002M",D1157="NPC06SZDB-BK003M",D1157="NPC6ASZDB-BK007M",D1157="NPC6ASZDB-BK350C",D1157="NPC6ASZDB-BK175C",D1157="NPC6ASZDB-BK075C",D1157="NPC6ASZDB-BK125C",D1157="NPC6ASZDB-BK050C",D1157="NPC6ASZDB-BK025C",D1157="NPC6ASZDB-BK250C",D1157="NPC6ASZDB-BK004M",D1157="NPC6ASZDB-BK030M",D1157="NPC6ASZDB-BK013M",D1157="NPC6ASZDB-BK750C",D1157="NPC06SZDB-BK150C",D1157="NPC06SZDB-BK001M",D1157="NPC06SZDB-BK050C",D1157="NPC6ASZDB-BK150C",D1157="NPC6ASZDB-BK015M",D1157="NPC6ASZDB-BK001M",D1157="NPC6ASZDB-BK002M",D1157="NPC6ASZDB-BK003M",D1157="NPC6ASZDB-BK005M",D1157="NPC6ASZDB-BK010M",D1157="NPC6ASZDB-BK020M",),E1157*(F1157+0.1),0)</f>
        <v>0</v>
      </c>
      <c r="Y1157" s="67">
        <f t="shared" si="2075"/>
        <v>6245</v>
      </c>
      <c r="Z1157" s="66"/>
      <c r="AA1157" s="68">
        <f t="shared" si="2051"/>
        <v>0</v>
      </c>
      <c r="AB1157" s="67">
        <f t="shared" si="2076"/>
        <v>17897</v>
      </c>
      <c r="AC1157" s="66"/>
      <c r="AD1157" s="66">
        <f t="shared" si="2052"/>
        <v>0</v>
      </c>
      <c r="AE1157" s="67">
        <f t="shared" si="2077"/>
        <v>3738</v>
      </c>
      <c r="AF1157" s="66"/>
      <c r="AG1157" s="78">
        <f t="shared" si="2053"/>
        <v>0</v>
      </c>
      <c r="AH1157" s="79">
        <f t="shared" si="2078"/>
        <v>4534.5</v>
      </c>
      <c r="AI1157" s="66"/>
      <c r="AJ1157" s="68">
        <f t="shared" si="2106"/>
        <v>0</v>
      </c>
      <c r="AK1157" s="67">
        <f t="shared" si="2079"/>
        <v>22013</v>
      </c>
      <c r="AL1157" s="66"/>
      <c r="AM1157" s="68">
        <f t="shared" si="2054"/>
        <v>0</v>
      </c>
      <c r="AN1157" s="67">
        <f t="shared" si="2080"/>
        <v>8691.02</v>
      </c>
      <c r="AO1157" s="66"/>
      <c r="AP1157" s="68">
        <f t="shared" ref="AP1157:AP1210" si="2146">IF(OR(D1157="NPC6ASZDB-BL015C",D1157="NPP6ASZDB-BL150C",D1157="NPP6ASZDB-BL009M",D1157="NPP6ASZDB-BL006M",D1157="NPP6ASZDB-BL008M",D1157="NPP6ASZDB-BL010M",D1157="NPP6ASZDB-BL250C",D1157="NPP6ASZDB-BL002M",D1157="NPC6ASZDB-BL025C",D1157="NPC6ASZDB-BL006M",D1157="NPC6ASZDB-BL014M",D1157="NPC6ASZDB-BL015M",D1157="NPC06SZDB-BL015M",D1157="NPC6ASZDB-BL013C",D1157="NPC6ASZDB-BL030C",D1157="NPC6ASZDB-BL350C",D1157="NPC06SZDB-BL020C",D1157="NPC6ASZDB-BL012M",D1157="NPC6ASZDB-BL008M",D1157="NPC6ASZDB-BL009M",D1157="NPC6ASZDB-BL007M",D1157="NPC6ASZDB-BL750C",D1157="NPC06SZDB-BL050C",D1157="NPC6ASZDB-BL250C",D1157="NPC6ASZDB-BL050C",D1157="NPC06SZDB-BL010M",D1157="NPC6ASZDB-BL015M",D1157="NPC6ASZDB-BL020M",D1157="NPC06SZDB-BL150C",D1157="NPC6ASZDB-BL030M",D1157="NPC6ASZDB-BL150C",D1157="NPC06SZDB-BL001M",D1157="NPC06SZDB-BL003M",D1157="NPC06SZDB-BL002M",D1157="NPC6ASZDB-BL001M",D1157="NPC6ASZDB-BL002M",D1157="NPC6ASZDB-BL003M",D1157="NPC6ASZDB-BL004M",D1157="NPC6ASZDB-BL005M",D1157="NPC6ASZDB-BL010M",),E1157*(F1157+0.1),0)</f>
        <v>1025</v>
      </c>
      <c r="AQ1157" s="67">
        <f t="shared" si="2081"/>
        <v>65267.5</v>
      </c>
      <c r="AR1157" s="66"/>
      <c r="AS1157" s="68">
        <f t="shared" si="2083"/>
        <v>0</v>
      </c>
      <c r="AT1157" s="67">
        <f t="shared" si="2082"/>
        <v>2020</v>
      </c>
      <c r="AU1157" s="66"/>
      <c r="AV1157" s="66">
        <f t="shared" si="2022"/>
        <v>0</v>
      </c>
      <c r="AW1157" s="42">
        <f t="shared" si="2117"/>
        <v>4807.2000000000016</v>
      </c>
      <c r="AX1157" s="66"/>
      <c r="AY1157" s="66">
        <f t="shared" si="2124"/>
        <v>0</v>
      </c>
      <c r="AZ1157" s="67">
        <f t="shared" si="2143"/>
        <v>728.09999999999991</v>
      </c>
      <c r="BA1157" s="66"/>
      <c r="BB1157" s="68">
        <f t="shared" si="2144"/>
        <v>0</v>
      </c>
      <c r="BC1157" s="67">
        <f t="shared" si="2111"/>
        <v>77.819999999999851</v>
      </c>
      <c r="BD1157" s="66"/>
      <c r="BE1157" s="68">
        <f t="shared" si="2136"/>
        <v>0</v>
      </c>
      <c r="BF1157" s="67">
        <f t="shared" si="2137"/>
        <v>2747.0200000000018</v>
      </c>
      <c r="BG1157" s="66"/>
      <c r="BH1157" s="68">
        <f t="shared" si="2115"/>
        <v>0</v>
      </c>
      <c r="BI1157" s="67">
        <f t="shared" si="2107"/>
        <v>22382.39999999998</v>
      </c>
      <c r="BJ1157" s="66"/>
      <c r="BK1157" s="68">
        <f t="shared" si="2084"/>
        <v>0</v>
      </c>
      <c r="BL1157" s="67">
        <f t="shared" si="2024"/>
        <v>3462.6000000000004</v>
      </c>
      <c r="BM1157" s="66"/>
      <c r="BN1157" s="68">
        <f t="shared" si="2025"/>
        <v>0</v>
      </c>
      <c r="BO1157" s="67">
        <f t="shared" si="2026"/>
        <v>2419.9000000000019</v>
      </c>
      <c r="BP1157" s="66"/>
      <c r="BQ1157" s="68">
        <f t="shared" si="2103"/>
        <v>0</v>
      </c>
      <c r="BR1157" s="67">
        <f t="shared" si="2041"/>
        <v>104087.45</v>
      </c>
      <c r="BS1157" s="66"/>
      <c r="BT1157" s="66">
        <f t="shared" si="2118"/>
        <v>0</v>
      </c>
      <c r="BU1157" s="67">
        <f t="shared" si="2112"/>
        <v>106811</v>
      </c>
      <c r="BV1157" s="66"/>
      <c r="BW1157" s="66">
        <f t="shared" si="2119"/>
        <v>0</v>
      </c>
      <c r="BX1157" s="67">
        <f t="shared" si="2113"/>
        <v>150222</v>
      </c>
      <c r="BY1157" s="66"/>
      <c r="BZ1157" s="66">
        <f t="shared" si="2120"/>
        <v>0</v>
      </c>
      <c r="CA1157" s="67">
        <f t="shared" si="2114"/>
        <v>100313</v>
      </c>
      <c r="CB1157" s="66"/>
      <c r="CC1157" s="66">
        <f t="shared" si="2108"/>
        <v>0</v>
      </c>
      <c r="CD1157" s="67">
        <f t="shared" si="2099"/>
        <v>24675.040000000001</v>
      </c>
      <c r="CE1157" s="66"/>
      <c r="CF1157" s="66">
        <f t="shared" si="2104"/>
        <v>0</v>
      </c>
      <c r="CG1157" s="67">
        <f t="shared" si="2027"/>
        <v>3663.6999999999994</v>
      </c>
      <c r="CH1157" s="66"/>
      <c r="CI1157" s="66">
        <f t="shared" si="2085"/>
        <v>0</v>
      </c>
      <c r="CJ1157" s="67">
        <f t="shared" si="2045"/>
        <v>6757.8</v>
      </c>
      <c r="CK1157" s="66"/>
      <c r="CL1157" s="68">
        <f t="shared" si="2110"/>
        <v>0</v>
      </c>
      <c r="CM1157" s="79">
        <f t="shared" si="2028"/>
        <v>4847.4799999999996</v>
      </c>
      <c r="CN1157" s="66"/>
      <c r="CO1157" s="68">
        <f t="shared" si="2125"/>
        <v>0</v>
      </c>
      <c r="CP1157" s="79">
        <f t="shared" si="2029"/>
        <v>3955</v>
      </c>
      <c r="CQ1157" s="66"/>
      <c r="CR1157" s="68">
        <f t="shared" si="2126"/>
        <v>0</v>
      </c>
      <c r="CS1157" s="79">
        <f t="shared" si="2116"/>
        <v>5186</v>
      </c>
      <c r="CT1157" s="66"/>
      <c r="CU1157" s="68">
        <f t="shared" si="2127"/>
        <v>0</v>
      </c>
      <c r="CV1157" s="79">
        <f t="shared" si="2030"/>
        <v>6929</v>
      </c>
      <c r="CW1157" s="66"/>
      <c r="CX1157" s="66">
        <f t="shared" si="2128"/>
        <v>0</v>
      </c>
      <c r="CY1157" s="40">
        <f t="shared" si="2105"/>
        <v>176.95999999999822</v>
      </c>
      <c r="CZ1157" s="65"/>
      <c r="DA1157" s="66">
        <f t="shared" si="2100"/>
        <v>0</v>
      </c>
      <c r="DB1157" s="67">
        <f t="shared" si="2046"/>
        <v>37088</v>
      </c>
      <c r="DC1157" s="66"/>
      <c r="DD1157" s="66">
        <f t="shared" si="2101"/>
        <v>0</v>
      </c>
      <c r="DE1157" s="67">
        <f t="shared" si="2047"/>
        <v>83859</v>
      </c>
      <c r="DF1157" s="66"/>
      <c r="DG1157" s="69">
        <f t="shared" si="2129"/>
        <v>0</v>
      </c>
      <c r="DH1157" s="67">
        <f t="shared" si="2102"/>
        <v>439575</v>
      </c>
      <c r="DI1157" s="66"/>
      <c r="DJ1157" s="66">
        <f t="shared" si="2130"/>
        <v>0</v>
      </c>
      <c r="DK1157" s="67">
        <f t="shared" si="2031"/>
        <v>3768</v>
      </c>
      <c r="DM1157" s="206">
        <f t="shared" si="2086"/>
        <v>0</v>
      </c>
      <c r="DN1157" s="25">
        <f t="shared" ref="DN1157:DN1220" si="2147">DN1156+DL1157-DM1157</f>
        <v>0</v>
      </c>
      <c r="DO1157" s="5"/>
      <c r="DP1157" s="43">
        <f t="shared" si="2087"/>
        <v>0</v>
      </c>
      <c r="DQ1157" s="27">
        <f t="shared" si="2032"/>
        <v>6819.5</v>
      </c>
      <c r="DR1157" s="5"/>
      <c r="DS1157" s="43">
        <f t="shared" si="2088"/>
        <v>0</v>
      </c>
      <c r="DT1157" s="27">
        <f t="shared" si="2033"/>
        <v>4846</v>
      </c>
      <c r="DU1157" s="5"/>
      <c r="DV1157" s="43">
        <f t="shared" si="2131"/>
        <v>0</v>
      </c>
      <c r="DW1157" s="27">
        <f t="shared" si="2034"/>
        <v>4835</v>
      </c>
      <c r="DX1157" s="5"/>
      <c r="DY1157" s="22">
        <f t="shared" si="2132"/>
        <v>0</v>
      </c>
      <c r="DZ1157" s="25">
        <f t="shared" si="2035"/>
        <v>523</v>
      </c>
      <c r="EA1157" s="22"/>
      <c r="EB1157" s="22">
        <f t="shared" si="2133"/>
        <v>0</v>
      </c>
      <c r="EC1157" s="28">
        <f t="shared" si="2036"/>
        <v>369</v>
      </c>
      <c r="ED1157" s="5"/>
      <c r="EE1157" s="43">
        <f t="shared" si="2134"/>
        <v>0</v>
      </c>
      <c r="EF1157" s="27">
        <f t="shared" si="2037"/>
        <v>4769</v>
      </c>
      <c r="EG1157" s="66"/>
      <c r="EH1157" s="66">
        <f t="shared" si="2135"/>
        <v>0</v>
      </c>
      <c r="EI1157" s="67">
        <f t="shared" si="2038"/>
        <v>22617</v>
      </c>
      <c r="EJ1157" s="66"/>
      <c r="EK1157" s="66">
        <f t="shared" si="2055"/>
        <v>0</v>
      </c>
      <c r="EL1157" s="67">
        <f t="shared" si="2039"/>
        <v>21247</v>
      </c>
      <c r="EM1157" s="110">
        <f t="shared" si="2056"/>
        <v>265908.48623676004</v>
      </c>
    </row>
    <row r="1158" spans="1:143" ht="12.75" customHeight="1" x14ac:dyDescent="0.25">
      <c r="A1158" s="463">
        <v>46186</v>
      </c>
      <c r="B1158" s="158">
        <v>46158</v>
      </c>
      <c r="C1158" s="174">
        <v>8004979289</v>
      </c>
      <c r="D1158" s="13" t="s">
        <v>52</v>
      </c>
      <c r="E1158" s="14">
        <v>800</v>
      </c>
      <c r="F1158" s="15">
        <v>2</v>
      </c>
      <c r="G1158" s="16">
        <v>191516032170</v>
      </c>
      <c r="H1158" s="66"/>
      <c r="I1158" s="41">
        <f t="shared" si="2121"/>
        <v>1600</v>
      </c>
      <c r="J1158" s="48">
        <f t="shared" si="2138"/>
        <v>257433</v>
      </c>
      <c r="K1158" s="66"/>
      <c r="L1158" s="41">
        <f t="shared" si="2139"/>
        <v>1600</v>
      </c>
      <c r="M1158" s="48">
        <f t="shared" si="2140"/>
        <v>114540</v>
      </c>
      <c r="N1158" s="66"/>
      <c r="O1158" s="41">
        <f t="shared" si="2123"/>
        <v>1600</v>
      </c>
      <c r="P1158" s="48">
        <f t="shared" si="2141"/>
        <v>251476</v>
      </c>
      <c r="Q1158" s="66"/>
      <c r="R1158" s="66">
        <f t="shared" si="2109"/>
        <v>1600</v>
      </c>
      <c r="S1158" s="67">
        <f t="shared" si="2142"/>
        <v>188952</v>
      </c>
      <c r="T1158" s="66"/>
      <c r="U1158" s="66">
        <f t="shared" si="2060"/>
        <v>0</v>
      </c>
      <c r="V1158" s="67">
        <f t="shared" si="2074"/>
        <v>130100.85</v>
      </c>
      <c r="X1158" s="69">
        <f t="shared" si="2145"/>
        <v>0</v>
      </c>
      <c r="Y1158" s="67">
        <f t="shared" si="2075"/>
        <v>6245</v>
      </c>
      <c r="Z1158" s="66"/>
      <c r="AA1158" s="68">
        <f t="shared" si="2051"/>
        <v>0</v>
      </c>
      <c r="AB1158" s="67">
        <f t="shared" si="2076"/>
        <v>17897</v>
      </c>
      <c r="AC1158" s="66"/>
      <c r="AD1158" s="66">
        <f t="shared" si="2052"/>
        <v>0</v>
      </c>
      <c r="AE1158" s="67">
        <f t="shared" si="2077"/>
        <v>3738</v>
      </c>
      <c r="AF1158" s="66"/>
      <c r="AG1158" s="78">
        <f t="shared" si="2053"/>
        <v>0</v>
      </c>
      <c r="AH1158" s="79">
        <f t="shared" si="2078"/>
        <v>4534.5</v>
      </c>
      <c r="AI1158" s="66"/>
      <c r="AJ1158" s="68">
        <f t="shared" si="2106"/>
        <v>0</v>
      </c>
      <c r="AK1158" s="67">
        <f t="shared" si="2079"/>
        <v>22013</v>
      </c>
      <c r="AL1158" s="66"/>
      <c r="AM1158" s="68">
        <f t="shared" si="2054"/>
        <v>0</v>
      </c>
      <c r="AN1158" s="67">
        <f t="shared" si="2080"/>
        <v>8691.02</v>
      </c>
      <c r="AO1158" s="66"/>
      <c r="AP1158" s="68">
        <f t="shared" si="2146"/>
        <v>1680</v>
      </c>
      <c r="AQ1158" s="67">
        <f t="shared" si="2081"/>
        <v>63587.5</v>
      </c>
      <c r="AR1158" s="66"/>
      <c r="AS1158" s="68">
        <f t="shared" si="2083"/>
        <v>0</v>
      </c>
      <c r="AT1158" s="67">
        <f t="shared" si="2082"/>
        <v>2020</v>
      </c>
      <c r="AU1158" s="66"/>
      <c r="AV1158" s="66">
        <f t="shared" ref="AV1158:AV1221" si="2148">IF(OR(D1158="NPC06UZDB-BK025C",D1158="NPC06UZDB-BK020M",D1158="NPP06UZDB-BK005M",D1158="NPP06UZDB-BK150C",D1158="NPP06UZDB-BK010M",D1158="NPP06UZDB-BK001M",D1158="NPP06UZDB-BK001M",D1158="NPP06UZDB-BK002M",D1158="NPP06UZDB-BK003M",D1158="NPC06UZDB-BK350C",D1158="NPC06UZDB-BK016M",D1158="NPC06UZDB-BK011M",D1158="CO155E2-01M007",D1158="CO155E2-01M004",D1158="NPC06UZDB-BK750C",D1158="CO155E2-01M007",D1158="NPC06UZDB-BK010M",D1158="NPC06UZDB-BK150C",D1158="NPC06UZDB-BK250C",D1158="CO155E2-01C050",D1158="NPC06UZDB-BK007M",D1158="CO155E2-01C250",D1158="CO155E2-01C150",D1158="CO155E2-01C250",D1158="CO155E2-01M015",D1158="CO155E2-01M003",D1158="CO155E2-01M005",D1158="NPC06UZDB-BK005M",D1158="CO155E2-01M001",D1158="CO155E2-01M002",D1158="CO155E2-01M010",D1158="NPC06UZDB-BK050C",D1158="NPC06UZDB-BK001M",D1158="NPC06UZDB-BK002M",D1158="NPC06UZDB-BK003M",),E1158*(F1158+0.12),0)</f>
        <v>0</v>
      </c>
      <c r="AW1158" s="42">
        <f t="shared" si="2117"/>
        <v>4807.2000000000016</v>
      </c>
      <c r="AX1158" s="66"/>
      <c r="AY1158" s="66">
        <f t="shared" si="2124"/>
        <v>0</v>
      </c>
      <c r="AZ1158" s="67">
        <f t="shared" si="2143"/>
        <v>728.09999999999991</v>
      </c>
      <c r="BA1158" s="66"/>
      <c r="BB1158" s="68">
        <f t="shared" si="2144"/>
        <v>0</v>
      </c>
      <c r="BC1158" s="67">
        <f t="shared" si="2111"/>
        <v>77.819999999999851</v>
      </c>
      <c r="BD1158" s="66"/>
      <c r="BE1158" s="68">
        <f t="shared" si="2136"/>
        <v>0</v>
      </c>
      <c r="BF1158" s="67">
        <f t="shared" si="2137"/>
        <v>2747.0200000000018</v>
      </c>
      <c r="BG1158" s="66"/>
      <c r="BH1158" s="68">
        <f t="shared" si="2115"/>
        <v>0</v>
      </c>
      <c r="BI1158" s="67">
        <f t="shared" si="2107"/>
        <v>22382.39999999998</v>
      </c>
      <c r="BJ1158" s="66"/>
      <c r="BK1158" s="68">
        <f t="shared" si="2084"/>
        <v>0</v>
      </c>
      <c r="BL1158" s="67">
        <f t="shared" ref="BL1158:BL1221" si="2149">+BL1157+BJ1158-BK1158</f>
        <v>3462.6000000000004</v>
      </c>
      <c r="BM1158" s="66"/>
      <c r="BN1158" s="68">
        <f t="shared" ref="BN1158:BN1221" si="2150">IF(OR(D1158="NPP06UZDB-OR005M",D1158="NPP06UZDB-OR002M",D1158="NPP06UZDB-OR003M",D1158="NPP06UZDB-OR008M",D1158="NPP06UZDB-OR020M",D1158="NPP06UZDB-OR150C",D1158="NPP06UZDB-OR010M",D1158="NPC06UZDB-OR015C",D1158="NPP06UZDB-OR007M",D1158="NPP06UZDB-OR001M",D1158="NPC06UZDB-OR008M",D1158="NPC06UZDB-OR350C",D1158="NPC06UZDB-OR150C",D1158="NPC06UZDB-OR350C",D1158="NPC06UZDB-OR007M",D1158="NPC06UZDB-OR015M",D1158="CO155E2-06C150",D1158="CO155E2-06M001",D1158="NPC06UZDB-OR750C",D1158="CO155E2-06M003",D1158="CO155E2-06M002",D1158="NPC06UZDB-OR050C",D1158="NPC06UZDB-OR001M",D1158="NPC06UZDB-OR002M",D1158="NPC06UZDB-OR003M",D1158="NPC06UZDB-OR004M",D1158="NPC06UZDB-OR005M",D1158="NPC06UZDB-OR006M",D1158="NPC06UZDB-OR010M",D1158="NPC06UZDB-OR020M",),E1158*(F1158+0.12),0)</f>
        <v>0</v>
      </c>
      <c r="BO1158" s="67">
        <f t="shared" ref="BO1158:BO1221" si="2151">+BO1157+BM1158-BN1158</f>
        <v>2419.9000000000019</v>
      </c>
      <c r="BP1158" s="66"/>
      <c r="BQ1158" s="68">
        <f t="shared" si="2103"/>
        <v>0</v>
      </c>
      <c r="BR1158" s="67">
        <f t="shared" si="2041"/>
        <v>104087.45</v>
      </c>
      <c r="BS1158" s="66"/>
      <c r="BT1158" s="66">
        <f t="shared" si="2118"/>
        <v>0</v>
      </c>
      <c r="BU1158" s="67">
        <f t="shared" si="2112"/>
        <v>106811</v>
      </c>
      <c r="BV1158" s="66"/>
      <c r="BW1158" s="66">
        <f t="shared" si="2119"/>
        <v>0</v>
      </c>
      <c r="BX1158" s="67">
        <f t="shared" si="2113"/>
        <v>150222</v>
      </c>
      <c r="BY1158" s="66"/>
      <c r="BZ1158" s="66">
        <f t="shared" si="2120"/>
        <v>0</v>
      </c>
      <c r="CA1158" s="67">
        <f t="shared" si="2114"/>
        <v>100313</v>
      </c>
      <c r="CB1158" s="66"/>
      <c r="CC1158" s="66">
        <f t="shared" si="2108"/>
        <v>0</v>
      </c>
      <c r="CD1158" s="67">
        <f t="shared" si="2099"/>
        <v>24675.040000000001</v>
      </c>
      <c r="CE1158" s="66"/>
      <c r="CF1158" s="66">
        <f t="shared" si="2104"/>
        <v>0</v>
      </c>
      <c r="CG1158" s="67">
        <f t="shared" ref="CG1158:CG1221" si="2152">+CG1157+CE1158-CF1158</f>
        <v>3663.6999999999994</v>
      </c>
      <c r="CH1158" s="66"/>
      <c r="CI1158" s="66">
        <f t="shared" si="2085"/>
        <v>0</v>
      </c>
      <c r="CJ1158" s="67">
        <f t="shared" si="2045"/>
        <v>6757.8</v>
      </c>
      <c r="CK1158" s="66"/>
      <c r="CL1158" s="68">
        <f t="shared" si="2110"/>
        <v>0</v>
      </c>
      <c r="CM1158" s="79">
        <f t="shared" ref="CM1158:CM1221" si="2153">+CM1157+CK1158-CL1158</f>
        <v>4847.4799999999996</v>
      </c>
      <c r="CN1158" s="66"/>
      <c r="CO1158" s="68">
        <f t="shared" si="2125"/>
        <v>0</v>
      </c>
      <c r="CP1158" s="79">
        <f t="shared" ref="CP1158:CP1221" si="2154">+CP1157+CN1158-CO1158</f>
        <v>3955</v>
      </c>
      <c r="CQ1158" s="66"/>
      <c r="CR1158" s="68">
        <f t="shared" si="2126"/>
        <v>0</v>
      </c>
      <c r="CS1158" s="79">
        <f t="shared" si="2116"/>
        <v>5186</v>
      </c>
      <c r="CT1158" s="66"/>
      <c r="CU1158" s="68">
        <f t="shared" si="2127"/>
        <v>0</v>
      </c>
      <c r="CV1158" s="79">
        <f t="shared" ref="CV1158:CV1221" si="2155">+CV1157+CT1158-CU1158</f>
        <v>6929</v>
      </c>
      <c r="CW1158" s="66"/>
      <c r="CX1158" s="66">
        <f t="shared" si="2128"/>
        <v>0</v>
      </c>
      <c r="CY1158" s="40">
        <f t="shared" si="2105"/>
        <v>176.95999999999822</v>
      </c>
      <c r="CZ1158" s="65"/>
      <c r="DA1158" s="66">
        <f t="shared" ref="DA1158:DA1189" si="2156">IF(OR(D1158="NPP6AUZDB-BK001M",D1158="NPP6AUZDB-WT005M",D1158="NPC6AUZDB-WT020C",D1158="NPP6AUZDB-WT002M",D1158="NPC6AUZDB-GY030C",D1158="NPC6AUZDB-WT030C",D1158="NPC6AUZDB-BL030C",D1158="NPC6AUZDB-YL050C",D1158="NPC6AUZDB-WT020C",D1158="NPC6AUZDB-BK002M",D1158="NPC6AUZDB-GN002M",D1158="NPC6AUZDB-OR002M",D1158="NPC6AUZDB-RD005M",D1158="NPC6AUZDB-RD025C",D1158="NPC6AUZDB-BL025C",D1158="NPC6AUZDB-YL025C",D1158="NPC6AUZDB-WT025C",D1158="NPC6AUZDB-GN001M",D1158="NPC6AUZDB-GY150C",D1158="NPC6AUZDB-YL015M",D1158="NPC6AUZDB-GY010M",D1158="NPC6AUZDB-GY001M",D1158="NPC6AUZDB-GY005M",D1158="NPC6AUZDB-YL003M",D1158="PC6AUZDB-YL002M",D1158="NPC6AUZDB-BL015M",D1158="NPC6AUZDB-WT007M",D1158="NPC6AUZDB-YL001M",D1158="NPC6AUZDB-GY002M",D1158="NPC6AUZDB-GN001M",D1158="NPC6AUZDB-BL150C",D1158="NPC6AUZDB-RD002M",D1158="NPC6AUZDB-RD005M",D1158="NPC6AUZDB-WT012M",D1158="NPC6AUZDB-GY020C",D1158="NPC6AUZDB-RD020C",D1158="NPC6AUZDB-WT050C",D1158="NPC6AUZDB-BL020M",D1158="NPC6AUZDB-BL002M",D1158="NPC6AUZDB-BL025C",D1158="NPC6AUZDB-GN025C",D1158="NPC6AUZDB-GY025C",D1158="NPC6AUZDB-RD025C",D1158="NPC6AUZDB-YL025C",D1158="NPC6AUZDA-GY001M",D1158="NPC6AUZDA-GY002M",D1158="NPC6AUZDA-GY003M",D1158="NPC6AUZDB-WT004M",D1158="NPC6AUZDB-WT006M",D1158="NPC6AUZDB-WT007M",D1158="NPC6AUZDB-WT025M",D1158="NPC6AUZDB-WT020M",D1158="NPC6AUZDB-GN002M",D1158="NPC6AUZDB-BL150C",D1158="NPC6AUZDB-YL002M",D1158="NPC6AUZDB-WT008M",D1158="NPC6AUZDB-BL250C",D1158="NPC6AUZDB-GN150C",D1158="NPC6AUZDB-OR001M",D1158="NPC6AUZDB-OR005M",D1158="NPC6AUZDB-WT007M",D1158="NPC6AUZDA-GY020M",D1158="NPC6AUZDB-RD003M",D1158="NPC6AUZDB-GN001M",D1158="NPC6AUZDB-RD001M",D1158="NPC6AUZDB-GN003M",D1158="NPC6AUZDB-GY003M",D1158="NPC6AUZDB-OR003M",D1158="NPC6AUZDB-WT025C",D1158="NPC6AUZDB-WT250C",D1158="NPC6AUZDB-BK003M",D1158="NPC6AUZDB-BK002M",D1158="NPC6AUZDB-BK001M",D1158="NPC6AUZDB-GN005M",D1158="NPC6AUZDB-WT750C",D1158="NPC6AUZDB-WT150C",D1158="NPC6AUZDB-BL005M",D1158="NPC6AUZDB-WT010M",D1158="NPC6AUZDB-WT015M",D1158="NPC6AUZDB-YL005M",D1158="NPC6AUZDB-WT010M",D1158="NPC6AUZDB-BL003M",D1158="NPC6AUZDB-BL007M",D1158="NPC6AUZDB-BL001M",D1158="NPC6AUZDB-WT005M",D1158="NPC6AUZDB-WT003M",D1158="NPC6AUZDB-WT002M",D1158="NPC6AUZDB-WT001M",),E1158*2,0)</f>
        <v>0</v>
      </c>
      <c r="DB1158" s="67">
        <f t="shared" si="2046"/>
        <v>37088</v>
      </c>
      <c r="DC1158" s="66"/>
      <c r="DD1158" s="66">
        <f t="shared" ref="DD1158:DD1189" si="2157">IF(OR(D1158="NPP6AUZDB-BK001M",D1158="NPP6AUZDB-WT005M",D1158="NPP6AUZDB-WT003M",D1158="NPP6AUZDB-WT002M",D1158="NPC6AUZDB-GY030C",D1158="NPC6AUZDB-WT030C",D1158="NPC6AUZDB-BL030C",D1158="NPC6AUZDB-YL050C",D1158="NPC6AUZDB-WT020C",D1158="NPC6AUZDB-BK002M",D1158="NPC6AUZDB-GN002M",D1158="NPC6AUZDB-OR002M",D1158="NPC6AUZDB-WT006M",D1158="NPC6AUZDB-RD005M",D1158="NPC6AUZDB-RD025C",D1158="NPC6AUZDB-BL025C",D1158="NPC6AUZDB-YL025C",D1158="NPC6AUZDB-WT025C",D1158="NPC6AUZDB-GY150C",D1158="NPC6AUZDB-YL015M",D1158="NPC6AUZDB-GY010M",D1158="NPC6AUZDB-GY001M",D1158="NPC6AUZDB-GY005M",D1158="NPC6AUZDB-YL003M",D1158="PC6AUZDB-YL002M",D1158="NPC6AUZDB-BL015M",D1158="NPC6AUZDB-WT007M",D1158="NPC6AUZDB-YL001M",D1158="NPC6AUZDB-GY002M",D1158="NPC6AUZDB-GN001M",D1158="NPC6AUZDB-BL150C",D1158="NPC6AUZDB-RD002M",D1158="NPC6AUZDB-RD005M",D1158="NPC6AUZDB-WT012M",D1158="NPC6AUZDB-GY020C",D1158="NPC6AUZDB-RD020C",D1158="NPC6AUZDB-WT050C",D1158="NPC6AUZDB-BL020M",D1158="NPC6AUZDB-BL002M",D1158="NPC6AUZDB-BL025C",D1158="NPC6AUZDB-GN025C",D1158="NPC6AUZDB-GY025C",D1158="NPC6AUZDB-RD025C",D1158="NPC6AUZDB-YL025C",D1158="NPC6AUZDA-GY001M",D1158="NPC6AUZDA-GY002M",D1158="NPC6AUZDA-GY003M",D1158="NPC6AUZDB-WT004M",D1158="NPC6AUZDB-WT006M",D1158="NPC6AUZDB-WT007M",D1158="NPC6AUZDB-WT025M",D1158="NPC6AUZDB-WT020M",D1158="NPC6AUZDB-GN002M",D1158="NPC6AUZDB-BL150C",D1158="NPC6AUZDB-YL002M",D1158="NPC6AUZDB-WT008M",D1158="NPC6AUZDB-BL250C",D1158="NPC6AUZDB-GN150C",D1158="NPC6AUZDB-OR001M",D1158="NPC6AUZDB-OR005M",D1158="NPC6AUZDB-WT007M",D1158="NPC6AUZDA-GY020M",D1158="NPC6AUZDB-RD003M",D1158="NPC6AUZDB-GN001M",D1158="NPC6AUZDB-RD001M",D1158="NPC6AUZDB-GN003M",D1158="NPC6AUZDB-GY003M",D1158="NPC6AUZDB-OR003M",D1158="NPC6AUZDB-WT025C",D1158="NPC6AUZDB-WT250C",D1158="NPC6AUZDB-BK003M",D1158="NPC6AUZDB-BK002M",D1158="NPC6AUZDB-BK001M",D1158="NPC6AUZDB-GN005M",D1158="NPC6AUZDB-WT750C",D1158="NPC6AUZDB-WT150C",D1158="NPC6AUZDB-BL005M",D1158="NPC6AUZDB-WT015M",D1158="NPC6AUZDB-YL005M",D1158="NPC6AUZDB-WT010M",D1158="NPC6AUZDB-BL003M",D1158="NPC6AUZDB-BL007M",D1158="NPC6AUZDB-BL001M",D1158="NPC6AUZDB-WT005M",D1158="NPC6AUZDB-WT003M",D1158="NPC6AUZDB-WT002M",D1158="NPC6AUZDB-WT001M",),E1158*2,0)</f>
        <v>0</v>
      </c>
      <c r="DE1158" s="67">
        <f t="shared" si="2047"/>
        <v>83859</v>
      </c>
      <c r="DF1158" s="66"/>
      <c r="DG1158" s="69">
        <f t="shared" si="2129"/>
        <v>0</v>
      </c>
      <c r="DH1158" s="67">
        <f t="shared" si="2102"/>
        <v>439575</v>
      </c>
      <c r="DI1158" s="66"/>
      <c r="DJ1158" s="66">
        <f t="shared" si="2130"/>
        <v>0</v>
      </c>
      <c r="DK1158" s="67">
        <f t="shared" ref="DK1158:DK1221" si="2158">+DK1157+DI1158-DJ1158</f>
        <v>3768</v>
      </c>
      <c r="DM1158" s="206">
        <f t="shared" si="2086"/>
        <v>0</v>
      </c>
      <c r="DN1158" s="25">
        <f t="shared" si="2147"/>
        <v>0</v>
      </c>
      <c r="DO1158" s="5"/>
      <c r="DP1158" s="43">
        <f t="shared" si="2087"/>
        <v>0</v>
      </c>
      <c r="DQ1158" s="27">
        <f t="shared" ref="DQ1158:DQ1221" si="2159">DQ1157+DO1158-DP1158</f>
        <v>6819.5</v>
      </c>
      <c r="DR1158" s="5"/>
      <c r="DS1158" s="43">
        <f t="shared" si="2088"/>
        <v>0</v>
      </c>
      <c r="DT1158" s="27">
        <f t="shared" ref="DT1158:DT1221" si="2160">DT1157+DR1158-DS1158</f>
        <v>4846</v>
      </c>
      <c r="DU1158" s="5"/>
      <c r="DV1158" s="43">
        <f t="shared" si="2131"/>
        <v>0</v>
      </c>
      <c r="DW1158" s="27">
        <f t="shared" ref="DW1158:DW1221" si="2161">DW1157+DU1158-DV1158</f>
        <v>4835</v>
      </c>
      <c r="DX1158" s="5"/>
      <c r="DY1158" s="22">
        <f t="shared" si="2132"/>
        <v>0</v>
      </c>
      <c r="DZ1158" s="25">
        <f t="shared" ref="DZ1158:DZ1221" si="2162">DZ1157+DX1158-DY1158</f>
        <v>523</v>
      </c>
      <c r="EA1158" s="22"/>
      <c r="EB1158" s="22">
        <f t="shared" si="2133"/>
        <v>0</v>
      </c>
      <c r="EC1158" s="28">
        <f t="shared" ref="EC1158:EC1221" si="2163">EC1157+EA1158-EB1158</f>
        <v>369</v>
      </c>
      <c r="ED1158" s="5"/>
      <c r="EE1158" s="43">
        <f t="shared" si="2134"/>
        <v>0</v>
      </c>
      <c r="EF1158" s="27">
        <f t="shared" ref="EF1158:EF1221" si="2164">EF1157+ED1158-EE1158</f>
        <v>4769</v>
      </c>
      <c r="EG1158" s="66"/>
      <c r="EH1158" s="66">
        <f t="shared" si="2135"/>
        <v>0</v>
      </c>
      <c r="EI1158" s="67">
        <f t="shared" ref="EI1158:EI1221" si="2165">+EI1157+EG1158-EH1158</f>
        <v>22617</v>
      </c>
      <c r="EJ1158" s="66"/>
      <c r="EK1158" s="66">
        <f t="shared" si="2055"/>
        <v>0</v>
      </c>
      <c r="EL1158" s="67">
        <f t="shared" ref="EL1158:EL1221" si="2166">EL1157+EJ1158-EK1158</f>
        <v>21247</v>
      </c>
      <c r="EM1158" s="110">
        <f t="shared" si="2056"/>
        <v>265542.21503676003</v>
      </c>
    </row>
    <row r="1159" spans="1:143" ht="11.25" customHeight="1" x14ac:dyDescent="0.25">
      <c r="A1159" s="463">
        <v>46186</v>
      </c>
      <c r="B1159" s="383">
        <v>46158</v>
      </c>
      <c r="C1159" s="174">
        <v>8004979107</v>
      </c>
      <c r="D1159" s="13" t="s">
        <v>33</v>
      </c>
      <c r="E1159" s="14">
        <v>540</v>
      </c>
      <c r="F1159" s="15">
        <v>0.5</v>
      </c>
      <c r="G1159" s="16">
        <v>191516146501</v>
      </c>
      <c r="H1159" s="66"/>
      <c r="I1159" s="41">
        <f t="shared" si="2121"/>
        <v>1080</v>
      </c>
      <c r="J1159" s="48">
        <f t="shared" si="2138"/>
        <v>256353</v>
      </c>
      <c r="K1159" s="66"/>
      <c r="L1159" s="41">
        <f t="shared" si="2139"/>
        <v>1080</v>
      </c>
      <c r="M1159" s="48">
        <f t="shared" si="2140"/>
        <v>113460</v>
      </c>
      <c r="N1159" s="66"/>
      <c r="O1159" s="41">
        <f t="shared" si="2123"/>
        <v>1080</v>
      </c>
      <c r="P1159" s="48">
        <f t="shared" si="2141"/>
        <v>250396</v>
      </c>
      <c r="Q1159" s="66"/>
      <c r="R1159" s="66">
        <f t="shared" si="2109"/>
        <v>1080</v>
      </c>
      <c r="S1159" s="67">
        <f t="shared" si="2142"/>
        <v>187872</v>
      </c>
      <c r="T1159" s="66"/>
      <c r="U1159" s="66">
        <f t="shared" si="2060"/>
        <v>324</v>
      </c>
      <c r="V1159" s="67">
        <f t="shared" si="2074"/>
        <v>129776.85</v>
      </c>
      <c r="X1159" s="69">
        <f t="shared" si="2145"/>
        <v>0</v>
      </c>
      <c r="Y1159" s="67">
        <f t="shared" si="2075"/>
        <v>6245</v>
      </c>
      <c r="Z1159" s="66"/>
      <c r="AA1159" s="68">
        <f t="shared" si="2051"/>
        <v>0</v>
      </c>
      <c r="AB1159" s="67">
        <f t="shared" si="2076"/>
        <v>17897</v>
      </c>
      <c r="AC1159" s="66"/>
      <c r="AD1159" s="66">
        <f t="shared" si="2052"/>
        <v>0</v>
      </c>
      <c r="AE1159" s="67">
        <f t="shared" si="2077"/>
        <v>3738</v>
      </c>
      <c r="AF1159" s="66"/>
      <c r="AG1159" s="78">
        <f t="shared" si="2053"/>
        <v>0</v>
      </c>
      <c r="AH1159" s="79">
        <f t="shared" si="2078"/>
        <v>4534.5</v>
      </c>
      <c r="AI1159" s="66"/>
      <c r="AJ1159" s="68">
        <f t="shared" si="2106"/>
        <v>0</v>
      </c>
      <c r="AK1159" s="67">
        <f t="shared" si="2079"/>
        <v>22013</v>
      </c>
      <c r="AL1159" s="66"/>
      <c r="AM1159" s="68">
        <f t="shared" si="2054"/>
        <v>0</v>
      </c>
      <c r="AN1159" s="67">
        <f t="shared" si="2080"/>
        <v>8691.02</v>
      </c>
      <c r="AO1159" s="66"/>
      <c r="AP1159" s="68">
        <f t="shared" si="2146"/>
        <v>0</v>
      </c>
      <c r="AQ1159" s="67">
        <f t="shared" si="2081"/>
        <v>63587.5</v>
      </c>
      <c r="AR1159" s="66"/>
      <c r="AS1159" s="68">
        <f t="shared" si="2083"/>
        <v>0</v>
      </c>
      <c r="AT1159" s="67">
        <f t="shared" si="2082"/>
        <v>2020</v>
      </c>
      <c r="AU1159" s="66"/>
      <c r="AV1159" s="66">
        <f t="shared" si="2148"/>
        <v>0</v>
      </c>
      <c r="AW1159" s="42">
        <f t="shared" si="2117"/>
        <v>4807.2000000000016</v>
      </c>
      <c r="AX1159" s="66"/>
      <c r="AY1159" s="66">
        <f t="shared" si="2124"/>
        <v>0</v>
      </c>
      <c r="AZ1159" s="67">
        <f t="shared" si="2143"/>
        <v>728.09999999999991</v>
      </c>
      <c r="BA1159" s="66"/>
      <c r="BB1159" s="68">
        <f t="shared" si="2144"/>
        <v>0</v>
      </c>
      <c r="BC1159" s="67">
        <f t="shared" si="2111"/>
        <v>77.819999999999851</v>
      </c>
      <c r="BD1159" s="66"/>
      <c r="BE1159" s="68">
        <f t="shared" si="2136"/>
        <v>0</v>
      </c>
      <c r="BF1159" s="67">
        <f t="shared" si="2137"/>
        <v>2747.0200000000018</v>
      </c>
      <c r="BG1159" s="66"/>
      <c r="BH1159" s="68">
        <f t="shared" si="2115"/>
        <v>0</v>
      </c>
      <c r="BI1159" s="67">
        <f t="shared" si="2107"/>
        <v>22382.39999999998</v>
      </c>
      <c r="BJ1159" s="66"/>
      <c r="BK1159" s="68">
        <f t="shared" si="2084"/>
        <v>0</v>
      </c>
      <c r="BL1159" s="67">
        <f t="shared" si="2149"/>
        <v>3462.6000000000004</v>
      </c>
      <c r="BM1159" s="66"/>
      <c r="BN1159" s="68">
        <f t="shared" si="2150"/>
        <v>0</v>
      </c>
      <c r="BO1159" s="67">
        <f t="shared" si="2151"/>
        <v>2419.9000000000019</v>
      </c>
      <c r="BP1159" s="66"/>
      <c r="BQ1159" s="68">
        <f t="shared" si="2103"/>
        <v>0</v>
      </c>
      <c r="BR1159" s="67">
        <f t="shared" si="2041"/>
        <v>104087.45</v>
      </c>
      <c r="BS1159" s="66"/>
      <c r="BT1159" s="66">
        <f t="shared" si="2118"/>
        <v>0</v>
      </c>
      <c r="BU1159" s="67">
        <f t="shared" si="2112"/>
        <v>106811</v>
      </c>
      <c r="BV1159" s="66"/>
      <c r="BW1159" s="66">
        <f t="shared" si="2119"/>
        <v>0</v>
      </c>
      <c r="BX1159" s="67">
        <f t="shared" si="2113"/>
        <v>150222</v>
      </c>
      <c r="BY1159" s="66"/>
      <c r="BZ1159" s="66">
        <f t="shared" si="2120"/>
        <v>0</v>
      </c>
      <c r="CA1159" s="67">
        <f t="shared" si="2114"/>
        <v>100313</v>
      </c>
      <c r="CB1159" s="66"/>
      <c r="CC1159" s="66">
        <f t="shared" si="2108"/>
        <v>0</v>
      </c>
      <c r="CD1159" s="67">
        <f t="shared" si="2099"/>
        <v>24675.040000000001</v>
      </c>
      <c r="CE1159" s="66"/>
      <c r="CF1159" s="66">
        <f t="shared" si="2104"/>
        <v>0</v>
      </c>
      <c r="CG1159" s="67">
        <f t="shared" si="2152"/>
        <v>3663.6999999999994</v>
      </c>
      <c r="CH1159" s="66"/>
      <c r="CI1159" s="66">
        <f t="shared" si="2085"/>
        <v>0</v>
      </c>
      <c r="CJ1159" s="67">
        <f t="shared" si="2045"/>
        <v>6757.8</v>
      </c>
      <c r="CK1159" s="66"/>
      <c r="CL1159" s="68">
        <f t="shared" si="2110"/>
        <v>0</v>
      </c>
      <c r="CM1159" s="79">
        <f t="shared" si="2153"/>
        <v>4847.4799999999996</v>
      </c>
      <c r="CN1159" s="66"/>
      <c r="CO1159" s="68">
        <f t="shared" si="2125"/>
        <v>0</v>
      </c>
      <c r="CP1159" s="79">
        <f t="shared" si="2154"/>
        <v>3955</v>
      </c>
      <c r="CQ1159" s="66"/>
      <c r="CR1159" s="68">
        <f t="shared" si="2126"/>
        <v>0</v>
      </c>
      <c r="CS1159" s="79">
        <f t="shared" si="2116"/>
        <v>5186</v>
      </c>
      <c r="CT1159" s="66"/>
      <c r="CU1159" s="68">
        <f t="shared" si="2127"/>
        <v>0</v>
      </c>
      <c r="CV1159" s="79">
        <f t="shared" si="2155"/>
        <v>6929</v>
      </c>
      <c r="CW1159" s="66"/>
      <c r="CX1159" s="66">
        <f t="shared" si="2128"/>
        <v>0</v>
      </c>
      <c r="CY1159" s="40">
        <f t="shared" si="2105"/>
        <v>176.95999999999822</v>
      </c>
      <c r="CZ1159" s="65"/>
      <c r="DA1159" s="66">
        <f t="shared" si="2156"/>
        <v>0</v>
      </c>
      <c r="DB1159" s="67">
        <f t="shared" si="2046"/>
        <v>37088</v>
      </c>
      <c r="DC1159" s="66"/>
      <c r="DD1159" s="66">
        <f t="shared" si="2157"/>
        <v>0</v>
      </c>
      <c r="DE1159" s="67">
        <f t="shared" si="2047"/>
        <v>83859</v>
      </c>
      <c r="DF1159" s="66"/>
      <c r="DG1159" s="69">
        <f t="shared" si="2129"/>
        <v>0</v>
      </c>
      <c r="DH1159" s="67">
        <f t="shared" si="2102"/>
        <v>439575</v>
      </c>
      <c r="DI1159" s="66"/>
      <c r="DJ1159" s="66">
        <f t="shared" si="2130"/>
        <v>0</v>
      </c>
      <c r="DK1159" s="67">
        <f t="shared" si="2158"/>
        <v>3768</v>
      </c>
      <c r="DM1159" s="206">
        <f t="shared" si="2086"/>
        <v>0</v>
      </c>
      <c r="DN1159" s="25">
        <f t="shared" si="2147"/>
        <v>0</v>
      </c>
      <c r="DO1159" s="5"/>
      <c r="DP1159" s="43">
        <f t="shared" si="2087"/>
        <v>0</v>
      </c>
      <c r="DQ1159" s="27">
        <f t="shared" si="2159"/>
        <v>6819.5</v>
      </c>
      <c r="DR1159" s="5"/>
      <c r="DS1159" s="43">
        <f t="shared" si="2088"/>
        <v>0</v>
      </c>
      <c r="DT1159" s="27">
        <f t="shared" si="2160"/>
        <v>4846</v>
      </c>
      <c r="DU1159" s="5"/>
      <c r="DV1159" s="43">
        <f t="shared" si="2131"/>
        <v>0</v>
      </c>
      <c r="DW1159" s="27">
        <f t="shared" si="2161"/>
        <v>4835</v>
      </c>
      <c r="DX1159" s="5"/>
      <c r="DY1159" s="22">
        <f t="shared" si="2132"/>
        <v>0</v>
      </c>
      <c r="DZ1159" s="25">
        <f t="shared" si="2162"/>
        <v>523</v>
      </c>
      <c r="EA1159" s="22"/>
      <c r="EB1159" s="22">
        <f t="shared" si="2133"/>
        <v>0</v>
      </c>
      <c r="EC1159" s="28">
        <f t="shared" si="2163"/>
        <v>369</v>
      </c>
      <c r="ED1159" s="5"/>
      <c r="EE1159" s="43">
        <f t="shared" si="2134"/>
        <v>0</v>
      </c>
      <c r="EF1159" s="27">
        <f t="shared" si="2164"/>
        <v>4769</v>
      </c>
      <c r="EG1159" s="66"/>
      <c r="EH1159" s="66">
        <f t="shared" si="2135"/>
        <v>0</v>
      </c>
      <c r="EI1159" s="67">
        <f t="shared" si="2165"/>
        <v>22617</v>
      </c>
      <c r="EJ1159" s="66"/>
      <c r="EK1159" s="66">
        <f t="shared" si="2055"/>
        <v>0</v>
      </c>
      <c r="EL1159" s="67">
        <f t="shared" si="2166"/>
        <v>21247</v>
      </c>
      <c r="EM1159" s="110">
        <f t="shared" si="2056"/>
        <v>265233.30223676004</v>
      </c>
    </row>
    <row r="1160" spans="1:143" ht="11.25" customHeight="1" x14ac:dyDescent="0.25">
      <c r="A1160" s="463">
        <v>46186</v>
      </c>
      <c r="B1160" s="383">
        <v>46158</v>
      </c>
      <c r="C1160" s="174">
        <v>8004979111</v>
      </c>
      <c r="D1160" s="13" t="s">
        <v>313</v>
      </c>
      <c r="E1160" s="14">
        <v>140</v>
      </c>
      <c r="F1160" s="15">
        <v>3</v>
      </c>
      <c r="G1160" s="16">
        <v>191516031807</v>
      </c>
      <c r="H1160" s="66"/>
      <c r="I1160" s="41">
        <f t="shared" si="2121"/>
        <v>280</v>
      </c>
      <c r="J1160" s="48">
        <f t="shared" si="2138"/>
        <v>256073</v>
      </c>
      <c r="K1160" s="66"/>
      <c r="L1160" s="41">
        <f t="shared" si="2139"/>
        <v>280</v>
      </c>
      <c r="M1160" s="48">
        <f t="shared" si="2140"/>
        <v>113180</v>
      </c>
      <c r="N1160" s="66"/>
      <c r="O1160" s="41">
        <f t="shared" si="2123"/>
        <v>280</v>
      </c>
      <c r="P1160" s="48">
        <f t="shared" si="2141"/>
        <v>250116</v>
      </c>
      <c r="Q1160" s="66"/>
      <c r="R1160" s="66">
        <f t="shared" si="2109"/>
        <v>280</v>
      </c>
      <c r="S1160" s="67">
        <f t="shared" si="2142"/>
        <v>187592</v>
      </c>
      <c r="T1160" s="66"/>
      <c r="U1160" s="66">
        <f t="shared" si="2060"/>
        <v>0</v>
      </c>
      <c r="V1160" s="67">
        <f t="shared" si="2074"/>
        <v>129776.85</v>
      </c>
      <c r="X1160" s="69">
        <f t="shared" si="2145"/>
        <v>0</v>
      </c>
      <c r="Y1160" s="67">
        <f t="shared" si="2075"/>
        <v>6245</v>
      </c>
      <c r="Z1160" s="66"/>
      <c r="AA1160" s="68">
        <f t="shared" si="2051"/>
        <v>434</v>
      </c>
      <c r="AB1160" s="67">
        <f t="shared" si="2076"/>
        <v>17463</v>
      </c>
      <c r="AC1160" s="66"/>
      <c r="AD1160" s="66">
        <f t="shared" si="2052"/>
        <v>0</v>
      </c>
      <c r="AE1160" s="67">
        <f t="shared" si="2077"/>
        <v>3738</v>
      </c>
      <c r="AF1160" s="66"/>
      <c r="AG1160" s="78">
        <f t="shared" si="2053"/>
        <v>0</v>
      </c>
      <c r="AH1160" s="79">
        <f t="shared" si="2078"/>
        <v>4534.5</v>
      </c>
      <c r="AI1160" s="66"/>
      <c r="AJ1160" s="68">
        <f t="shared" si="2106"/>
        <v>0</v>
      </c>
      <c r="AK1160" s="67">
        <f t="shared" si="2079"/>
        <v>22013</v>
      </c>
      <c r="AL1160" s="66"/>
      <c r="AM1160" s="68">
        <f t="shared" si="2054"/>
        <v>0</v>
      </c>
      <c r="AN1160" s="67">
        <f t="shared" si="2080"/>
        <v>8691.02</v>
      </c>
      <c r="AO1160" s="66"/>
      <c r="AP1160" s="68">
        <f t="shared" si="2146"/>
        <v>0</v>
      </c>
      <c r="AQ1160" s="67">
        <f t="shared" si="2081"/>
        <v>63587.5</v>
      </c>
      <c r="AR1160" s="66"/>
      <c r="AS1160" s="68">
        <f t="shared" si="2083"/>
        <v>0</v>
      </c>
      <c r="AT1160" s="67">
        <f t="shared" si="2082"/>
        <v>2020</v>
      </c>
      <c r="AU1160" s="66"/>
      <c r="AV1160" s="66">
        <f t="shared" si="2148"/>
        <v>0</v>
      </c>
      <c r="AW1160" s="42">
        <f t="shared" si="2117"/>
        <v>4807.2000000000016</v>
      </c>
      <c r="AX1160" s="66"/>
      <c r="AY1160" s="66">
        <f t="shared" si="2124"/>
        <v>0</v>
      </c>
      <c r="AZ1160" s="67">
        <f t="shared" si="2143"/>
        <v>728.09999999999991</v>
      </c>
      <c r="BA1160" s="66"/>
      <c r="BB1160" s="68">
        <f t="shared" si="2144"/>
        <v>0</v>
      </c>
      <c r="BC1160" s="67">
        <f t="shared" si="2111"/>
        <v>77.819999999999851</v>
      </c>
      <c r="BD1160" s="66"/>
      <c r="BE1160" s="68">
        <f t="shared" si="2136"/>
        <v>0</v>
      </c>
      <c r="BF1160" s="67">
        <f t="shared" si="2137"/>
        <v>2747.0200000000018</v>
      </c>
      <c r="BG1160" s="66"/>
      <c r="BH1160" s="68">
        <f t="shared" si="2115"/>
        <v>0</v>
      </c>
      <c r="BI1160" s="67">
        <f t="shared" si="2107"/>
        <v>22382.39999999998</v>
      </c>
      <c r="BJ1160" s="66"/>
      <c r="BK1160" s="68">
        <f t="shared" si="2084"/>
        <v>0</v>
      </c>
      <c r="BL1160" s="67">
        <f t="shared" si="2149"/>
        <v>3462.6000000000004</v>
      </c>
      <c r="BM1160" s="66"/>
      <c r="BN1160" s="68">
        <f t="shared" si="2150"/>
        <v>0</v>
      </c>
      <c r="BO1160" s="67">
        <f t="shared" si="2151"/>
        <v>2419.9000000000019</v>
      </c>
      <c r="BP1160" s="66"/>
      <c r="BQ1160" s="68">
        <f t="shared" si="2103"/>
        <v>0</v>
      </c>
      <c r="BR1160" s="67">
        <f t="shared" si="2041"/>
        <v>104087.45</v>
      </c>
      <c r="BS1160" s="66"/>
      <c r="BT1160" s="66">
        <f t="shared" si="2118"/>
        <v>0</v>
      </c>
      <c r="BU1160" s="67">
        <f t="shared" si="2112"/>
        <v>106811</v>
      </c>
      <c r="BV1160" s="66"/>
      <c r="BW1160" s="66">
        <f t="shared" si="2119"/>
        <v>0</v>
      </c>
      <c r="BX1160" s="67">
        <f t="shared" si="2113"/>
        <v>150222</v>
      </c>
      <c r="BY1160" s="66"/>
      <c r="BZ1160" s="66">
        <f t="shared" si="2120"/>
        <v>0</v>
      </c>
      <c r="CA1160" s="67">
        <f t="shared" si="2114"/>
        <v>100313</v>
      </c>
      <c r="CB1160" s="66"/>
      <c r="CC1160" s="66">
        <f t="shared" si="2108"/>
        <v>0</v>
      </c>
      <c r="CD1160" s="67">
        <f t="shared" si="2099"/>
        <v>24675.040000000001</v>
      </c>
      <c r="CE1160" s="66"/>
      <c r="CF1160" s="66">
        <f t="shared" si="2104"/>
        <v>0</v>
      </c>
      <c r="CG1160" s="67">
        <f t="shared" si="2152"/>
        <v>3663.6999999999994</v>
      </c>
      <c r="CH1160" s="66"/>
      <c r="CI1160" s="66">
        <f t="shared" si="2085"/>
        <v>0</v>
      </c>
      <c r="CJ1160" s="67">
        <f t="shared" si="2045"/>
        <v>6757.8</v>
      </c>
      <c r="CK1160" s="66"/>
      <c r="CL1160" s="68">
        <f t="shared" si="2110"/>
        <v>0</v>
      </c>
      <c r="CM1160" s="79">
        <f t="shared" si="2153"/>
        <v>4847.4799999999996</v>
      </c>
      <c r="CN1160" s="66"/>
      <c r="CO1160" s="68">
        <f t="shared" si="2125"/>
        <v>0</v>
      </c>
      <c r="CP1160" s="79">
        <f t="shared" si="2154"/>
        <v>3955</v>
      </c>
      <c r="CQ1160" s="66"/>
      <c r="CR1160" s="68">
        <f t="shared" si="2126"/>
        <v>0</v>
      </c>
      <c r="CS1160" s="79">
        <f t="shared" si="2116"/>
        <v>5186</v>
      </c>
      <c r="CT1160" s="66"/>
      <c r="CU1160" s="68">
        <f t="shared" si="2127"/>
        <v>0</v>
      </c>
      <c r="CV1160" s="79">
        <f t="shared" si="2155"/>
        <v>6929</v>
      </c>
      <c r="CW1160" s="66"/>
      <c r="CX1160" s="66">
        <f t="shared" si="2128"/>
        <v>0</v>
      </c>
      <c r="CY1160" s="40">
        <f t="shared" si="2105"/>
        <v>176.95999999999822</v>
      </c>
      <c r="CZ1160" s="65"/>
      <c r="DA1160" s="66">
        <f t="shared" si="2156"/>
        <v>0</v>
      </c>
      <c r="DB1160" s="67">
        <f t="shared" si="2046"/>
        <v>37088</v>
      </c>
      <c r="DC1160" s="66"/>
      <c r="DD1160" s="66">
        <f t="shared" si="2157"/>
        <v>0</v>
      </c>
      <c r="DE1160" s="67">
        <f t="shared" si="2047"/>
        <v>83859</v>
      </c>
      <c r="DF1160" s="66"/>
      <c r="DG1160" s="69">
        <f t="shared" si="2129"/>
        <v>0</v>
      </c>
      <c r="DH1160" s="67">
        <f t="shared" si="2102"/>
        <v>439575</v>
      </c>
      <c r="DI1160" s="66"/>
      <c r="DJ1160" s="66">
        <f t="shared" si="2130"/>
        <v>0</v>
      </c>
      <c r="DK1160" s="67">
        <f t="shared" si="2158"/>
        <v>3768</v>
      </c>
      <c r="DM1160" s="206">
        <f t="shared" si="2086"/>
        <v>0</v>
      </c>
      <c r="DN1160" s="25">
        <f t="shared" si="2147"/>
        <v>0</v>
      </c>
      <c r="DO1160" s="5"/>
      <c r="DP1160" s="43">
        <f t="shared" si="2087"/>
        <v>0</v>
      </c>
      <c r="DQ1160" s="27">
        <f t="shared" si="2159"/>
        <v>6819.5</v>
      </c>
      <c r="DR1160" s="5"/>
      <c r="DS1160" s="43">
        <f t="shared" si="2088"/>
        <v>0</v>
      </c>
      <c r="DT1160" s="27">
        <f t="shared" si="2160"/>
        <v>4846</v>
      </c>
      <c r="DU1160" s="5"/>
      <c r="DV1160" s="43">
        <f t="shared" si="2131"/>
        <v>0</v>
      </c>
      <c r="DW1160" s="27">
        <f t="shared" si="2161"/>
        <v>4835</v>
      </c>
      <c r="DX1160" s="5"/>
      <c r="DY1160" s="22">
        <f t="shared" si="2132"/>
        <v>0</v>
      </c>
      <c r="DZ1160" s="25">
        <f t="shared" si="2162"/>
        <v>523</v>
      </c>
      <c r="EA1160" s="22"/>
      <c r="EB1160" s="22">
        <f t="shared" si="2133"/>
        <v>0</v>
      </c>
      <c r="EC1160" s="28">
        <f t="shared" si="2163"/>
        <v>369</v>
      </c>
      <c r="ED1160" s="5"/>
      <c r="EE1160" s="43">
        <f t="shared" si="2134"/>
        <v>0</v>
      </c>
      <c r="EF1160" s="27">
        <f t="shared" si="2164"/>
        <v>4769</v>
      </c>
      <c r="EG1160" s="66"/>
      <c r="EH1160" s="66">
        <f t="shared" si="2135"/>
        <v>0</v>
      </c>
      <c r="EI1160" s="67">
        <f t="shared" si="2165"/>
        <v>22617</v>
      </c>
      <c r="EJ1160" s="66"/>
      <c r="EK1160" s="66">
        <f t="shared" si="2055"/>
        <v>0</v>
      </c>
      <c r="EL1160" s="67">
        <f t="shared" si="2166"/>
        <v>21247</v>
      </c>
      <c r="EM1160" s="110">
        <f t="shared" si="2056"/>
        <v>264866.88943676004</v>
      </c>
    </row>
    <row r="1161" spans="1:143" ht="11.25" customHeight="1" x14ac:dyDescent="0.25">
      <c r="A1161" s="463">
        <v>46186</v>
      </c>
      <c r="B1161" s="383">
        <v>46158</v>
      </c>
      <c r="C1161" s="174">
        <v>8004979112</v>
      </c>
      <c r="D1161" s="13" t="s">
        <v>82</v>
      </c>
      <c r="E1161" s="14">
        <v>480</v>
      </c>
      <c r="F1161" s="15">
        <v>0.5</v>
      </c>
      <c r="G1161" s="16">
        <v>191516144392</v>
      </c>
      <c r="H1161" s="66"/>
      <c r="I1161" s="41">
        <f t="shared" si="2121"/>
        <v>960</v>
      </c>
      <c r="J1161" s="48">
        <f t="shared" si="2138"/>
        <v>255113</v>
      </c>
      <c r="K1161" s="66"/>
      <c r="L1161" s="41">
        <f t="shared" si="2139"/>
        <v>960</v>
      </c>
      <c r="M1161" s="48">
        <f t="shared" si="2140"/>
        <v>112220</v>
      </c>
      <c r="N1161" s="66"/>
      <c r="O1161" s="41">
        <f t="shared" si="2123"/>
        <v>960</v>
      </c>
      <c r="P1161" s="48">
        <f t="shared" si="2141"/>
        <v>249156</v>
      </c>
      <c r="Q1161" s="66"/>
      <c r="R1161" s="66">
        <f t="shared" si="2109"/>
        <v>960</v>
      </c>
      <c r="S1161" s="67">
        <f t="shared" si="2142"/>
        <v>186632</v>
      </c>
      <c r="T1161" s="66"/>
      <c r="U1161" s="66">
        <f t="shared" si="2060"/>
        <v>0</v>
      </c>
      <c r="V1161" s="67">
        <f t="shared" si="2074"/>
        <v>129776.85</v>
      </c>
      <c r="X1161" s="69">
        <f t="shared" si="2145"/>
        <v>0</v>
      </c>
      <c r="Y1161" s="67">
        <f t="shared" si="2075"/>
        <v>6245</v>
      </c>
      <c r="Z1161" s="66"/>
      <c r="AA1161" s="68">
        <f t="shared" si="2051"/>
        <v>0</v>
      </c>
      <c r="AB1161" s="67">
        <f t="shared" si="2076"/>
        <v>17463</v>
      </c>
      <c r="AC1161" s="66"/>
      <c r="AD1161" s="66">
        <f t="shared" si="2052"/>
        <v>288</v>
      </c>
      <c r="AE1161" s="67">
        <f t="shared" si="2077"/>
        <v>3450</v>
      </c>
      <c r="AF1161" s="66"/>
      <c r="AG1161" s="78">
        <f t="shared" si="2053"/>
        <v>0</v>
      </c>
      <c r="AH1161" s="79">
        <f t="shared" si="2078"/>
        <v>4534.5</v>
      </c>
      <c r="AI1161" s="66"/>
      <c r="AJ1161" s="68">
        <f t="shared" si="2106"/>
        <v>0</v>
      </c>
      <c r="AK1161" s="67">
        <f t="shared" si="2079"/>
        <v>22013</v>
      </c>
      <c r="AL1161" s="66"/>
      <c r="AM1161" s="68">
        <f t="shared" si="2054"/>
        <v>0</v>
      </c>
      <c r="AN1161" s="67">
        <f t="shared" si="2080"/>
        <v>8691.02</v>
      </c>
      <c r="AO1161" s="66"/>
      <c r="AP1161" s="68">
        <f t="shared" si="2146"/>
        <v>0</v>
      </c>
      <c r="AQ1161" s="67">
        <f t="shared" si="2081"/>
        <v>63587.5</v>
      </c>
      <c r="AR1161" s="66"/>
      <c r="AS1161" s="68">
        <f t="shared" si="2083"/>
        <v>0</v>
      </c>
      <c r="AT1161" s="67">
        <f t="shared" si="2082"/>
        <v>2020</v>
      </c>
      <c r="AU1161" s="66"/>
      <c r="AV1161" s="66">
        <f t="shared" si="2148"/>
        <v>0</v>
      </c>
      <c r="AW1161" s="42">
        <f t="shared" si="2117"/>
        <v>4807.2000000000016</v>
      </c>
      <c r="AX1161" s="66"/>
      <c r="AY1161" s="66">
        <f t="shared" si="2124"/>
        <v>0</v>
      </c>
      <c r="AZ1161" s="67">
        <f t="shared" si="2143"/>
        <v>728.09999999999991</v>
      </c>
      <c r="BA1161" s="66"/>
      <c r="BB1161" s="68">
        <f t="shared" si="2144"/>
        <v>0</v>
      </c>
      <c r="BC1161" s="67">
        <f t="shared" si="2111"/>
        <v>77.819999999999851</v>
      </c>
      <c r="BD1161" s="66"/>
      <c r="BE1161" s="68">
        <f t="shared" si="2136"/>
        <v>0</v>
      </c>
      <c r="BF1161" s="67">
        <f t="shared" si="2137"/>
        <v>2747.0200000000018</v>
      </c>
      <c r="BG1161" s="66"/>
      <c r="BH1161" s="68">
        <f t="shared" si="2115"/>
        <v>0</v>
      </c>
      <c r="BI1161" s="67">
        <f t="shared" si="2107"/>
        <v>22382.39999999998</v>
      </c>
      <c r="BJ1161" s="66"/>
      <c r="BK1161" s="68">
        <f t="shared" si="2084"/>
        <v>0</v>
      </c>
      <c r="BL1161" s="67">
        <f t="shared" si="2149"/>
        <v>3462.6000000000004</v>
      </c>
      <c r="BM1161" s="66"/>
      <c r="BN1161" s="68">
        <f t="shared" si="2150"/>
        <v>0</v>
      </c>
      <c r="BO1161" s="67">
        <f t="shared" si="2151"/>
        <v>2419.9000000000019</v>
      </c>
      <c r="BP1161" s="66"/>
      <c r="BQ1161" s="68">
        <f t="shared" ref="BQ1161:BQ1192" si="2167">IF(OR(D1161="NPP06UZDB-WT150C",D1161="NPP06UZDB-WT015M",D1161="NPP06UZDB-WT005M",D1161="NPP06UZDB-WT005M",D1161="NPP06UZDB-WT250C",D1161="NPP06UZDB-WT007M",D1161="NPP06UZDB-WT010M",D1161="NPP06UZDB-WT001M",D1161="NPP06UZDB-WT002M",D1161="NPP06UZDB-WT008M",D1161="NPC06UZDB-WT030C",D1161="NPC06UZDB-WT020C",D1161="NPC06UZDB-WT020C",D1161="NPC06UZDB-WT450C",D1161="NPC06UZDB-WT015C",D1161="CO155E2-08C150",D1161="NPC06UZDB-WT016M",D1161="NPC06UZDB-WT025M",D1161="NPC06UZDB-WT012M",D1161="NPC06UZDB-WT009M",D1161="NPC06UZDB-WT750C",D1161="NPC06UZDB-WT030M",D1161="CO155E2-08C750",D1161="NPC06UZDB-WT050M",D1161="NPC06UZDB-WT007M",D1161="NPC06UZDB-WT025M",D1161="NPC06UZDB-WT025C",D1161="NPC06UZDB-WT250C",D1161="CO155E2-08C250",D1161="CO155E2-08M007",D1161="CO155E2-08M015",D1161="CO155E2-08C150",D1161="NPC06UZDB-WT150C",D1161="NPC06UZDB-WT050C",D1161="CO155E2-08F008",D1161="CO155E2-08F005",D1161="CO155E2-08C050",D1161="CO155E2-08M001",D1161="CO155E2-08M002",D1161="CO155E2-08M003",D1161="CO155E2-08M004",D1161="CO155E2-08M005",D1161="CO155E2-08M006",D1161="CO155E2-08M008",D1161="CO155E2-08M020",D1161="CO155E2-08M010",D1161="NPC06UZDB-WT050C",D1161="NPC06UZDB-WT001M",D1161="NPC06UZDB-WT002M",D1161="NPC06UZDB-WT003M",D1161="NPC06UZDB-WT004M",D1161="NPC06UZDB-WT005M",D1161="NPC06UZDB-WT006M",D1161="NPC06UZDB-WT008M",D1161="NPC06UZDB-WT010M",D1161="NPC06UZDB-WT015M",D1161="NPC06UZDB-WT020M",),E1161*(F1161+0.12),0)</f>
        <v>0</v>
      </c>
      <c r="BR1161" s="67">
        <f t="shared" ref="BR1161:BR1224" si="2168">+BR1160+BP1161-BQ1161</f>
        <v>104087.45</v>
      </c>
      <c r="BS1161" s="66"/>
      <c r="BT1161" s="66">
        <f t="shared" si="2118"/>
        <v>0</v>
      </c>
      <c r="BU1161" s="67">
        <f t="shared" si="2112"/>
        <v>106811</v>
      </c>
      <c r="BV1161" s="66"/>
      <c r="BW1161" s="66">
        <f t="shared" si="2119"/>
        <v>0</v>
      </c>
      <c r="BX1161" s="67">
        <f t="shared" si="2113"/>
        <v>150222</v>
      </c>
      <c r="BY1161" s="66"/>
      <c r="BZ1161" s="66">
        <f t="shared" si="2120"/>
        <v>0</v>
      </c>
      <c r="CA1161" s="67">
        <f t="shared" si="2114"/>
        <v>100313</v>
      </c>
      <c r="CB1161" s="66"/>
      <c r="CC1161" s="66">
        <f t="shared" si="2108"/>
        <v>0</v>
      </c>
      <c r="CD1161" s="67">
        <f t="shared" si="2099"/>
        <v>24675.040000000001</v>
      </c>
      <c r="CE1161" s="66"/>
      <c r="CF1161" s="66">
        <f t="shared" si="2104"/>
        <v>0</v>
      </c>
      <c r="CG1161" s="67">
        <f t="shared" si="2152"/>
        <v>3663.6999999999994</v>
      </c>
      <c r="CH1161" s="66"/>
      <c r="CI1161" s="66">
        <f t="shared" si="2085"/>
        <v>0</v>
      </c>
      <c r="CJ1161" s="67">
        <f t="shared" si="2045"/>
        <v>6757.8</v>
      </c>
      <c r="CK1161" s="66"/>
      <c r="CL1161" s="68">
        <f t="shared" si="2110"/>
        <v>0</v>
      </c>
      <c r="CM1161" s="79">
        <f t="shared" si="2153"/>
        <v>4847.4799999999996</v>
      </c>
      <c r="CN1161" s="66"/>
      <c r="CO1161" s="68">
        <f t="shared" si="2125"/>
        <v>0</v>
      </c>
      <c r="CP1161" s="79">
        <f t="shared" si="2154"/>
        <v>3955</v>
      </c>
      <c r="CQ1161" s="66"/>
      <c r="CR1161" s="68">
        <f t="shared" si="2126"/>
        <v>0</v>
      </c>
      <c r="CS1161" s="79">
        <f t="shared" si="2116"/>
        <v>5186</v>
      </c>
      <c r="CT1161" s="66"/>
      <c r="CU1161" s="68">
        <f t="shared" si="2127"/>
        <v>0</v>
      </c>
      <c r="CV1161" s="79">
        <f t="shared" si="2155"/>
        <v>6929</v>
      </c>
      <c r="CW1161" s="66"/>
      <c r="CX1161" s="66">
        <f t="shared" si="2128"/>
        <v>0</v>
      </c>
      <c r="CY1161" s="40">
        <f t="shared" si="2105"/>
        <v>176.95999999999822</v>
      </c>
      <c r="CZ1161" s="65"/>
      <c r="DA1161" s="66">
        <f t="shared" si="2156"/>
        <v>0</v>
      </c>
      <c r="DB1161" s="67">
        <f t="shared" si="2046"/>
        <v>37088</v>
      </c>
      <c r="DC1161" s="66"/>
      <c r="DD1161" s="66">
        <f t="shared" si="2157"/>
        <v>0</v>
      </c>
      <c r="DE1161" s="67">
        <f t="shared" si="2047"/>
        <v>83859</v>
      </c>
      <c r="DF1161" s="66"/>
      <c r="DG1161" s="69">
        <f t="shared" si="2129"/>
        <v>0</v>
      </c>
      <c r="DH1161" s="67">
        <f t="shared" si="2102"/>
        <v>439575</v>
      </c>
      <c r="DI1161" s="66"/>
      <c r="DJ1161" s="66">
        <f t="shared" si="2130"/>
        <v>0</v>
      </c>
      <c r="DK1161" s="67">
        <f t="shared" si="2158"/>
        <v>3768</v>
      </c>
      <c r="DM1161" s="206">
        <f t="shared" si="2086"/>
        <v>0</v>
      </c>
      <c r="DN1161" s="25">
        <f t="shared" si="2147"/>
        <v>0</v>
      </c>
      <c r="DO1161" s="5"/>
      <c r="DP1161" s="43">
        <f t="shared" si="2087"/>
        <v>0</v>
      </c>
      <c r="DQ1161" s="27">
        <f t="shared" si="2159"/>
        <v>6819.5</v>
      </c>
      <c r="DR1161" s="5"/>
      <c r="DS1161" s="43">
        <f t="shared" si="2088"/>
        <v>0</v>
      </c>
      <c r="DT1161" s="27">
        <f t="shared" si="2160"/>
        <v>4846</v>
      </c>
      <c r="DU1161" s="5"/>
      <c r="DV1161" s="43">
        <f t="shared" si="2131"/>
        <v>0</v>
      </c>
      <c r="DW1161" s="27">
        <f t="shared" si="2161"/>
        <v>4835</v>
      </c>
      <c r="DX1161" s="5"/>
      <c r="DY1161" s="22">
        <f t="shared" si="2132"/>
        <v>0</v>
      </c>
      <c r="DZ1161" s="25">
        <f t="shared" si="2162"/>
        <v>523</v>
      </c>
      <c r="EA1161" s="22"/>
      <c r="EB1161" s="22">
        <f t="shared" si="2133"/>
        <v>0</v>
      </c>
      <c r="EC1161" s="28">
        <f t="shared" si="2163"/>
        <v>369</v>
      </c>
      <c r="ED1161" s="5"/>
      <c r="EE1161" s="43">
        <f t="shared" si="2134"/>
        <v>0</v>
      </c>
      <c r="EF1161" s="27">
        <f t="shared" si="2164"/>
        <v>4769</v>
      </c>
      <c r="EG1161" s="66"/>
      <c r="EH1161" s="66">
        <f t="shared" si="2135"/>
        <v>0</v>
      </c>
      <c r="EI1161" s="67">
        <f t="shared" si="2165"/>
        <v>22617</v>
      </c>
      <c r="EJ1161" s="66"/>
      <c r="EK1161" s="66">
        <f t="shared" si="2055"/>
        <v>0</v>
      </c>
      <c r="EL1161" s="67">
        <f t="shared" si="2166"/>
        <v>21247</v>
      </c>
      <c r="EM1161" s="110">
        <f t="shared" si="2056"/>
        <v>264683.27983676002</v>
      </c>
    </row>
    <row r="1162" spans="1:143" s="33" customFormat="1" ht="11.25" customHeight="1" x14ac:dyDescent="0.25">
      <c r="A1162" s="463">
        <v>46186</v>
      </c>
      <c r="B1162" s="383">
        <v>46158</v>
      </c>
      <c r="C1162" s="174">
        <v>8004979114</v>
      </c>
      <c r="D1162" s="13" t="s">
        <v>224</v>
      </c>
      <c r="E1162" s="14">
        <v>240</v>
      </c>
      <c r="F1162" s="15">
        <v>0.5</v>
      </c>
      <c r="G1162" s="16">
        <v>191516210943</v>
      </c>
      <c r="H1162" s="66"/>
      <c r="I1162" s="41">
        <f t="shared" si="2121"/>
        <v>480</v>
      </c>
      <c r="J1162" s="48">
        <f t="shared" si="2138"/>
        <v>254633</v>
      </c>
      <c r="K1162" s="66"/>
      <c r="L1162" s="41">
        <f t="shared" si="2139"/>
        <v>480</v>
      </c>
      <c r="M1162" s="48">
        <f t="shared" si="2140"/>
        <v>111740</v>
      </c>
      <c r="N1162" s="66"/>
      <c r="O1162" s="41">
        <f t="shared" si="2123"/>
        <v>480</v>
      </c>
      <c r="P1162" s="48">
        <f t="shared" si="2141"/>
        <v>248676</v>
      </c>
      <c r="Q1162" s="66"/>
      <c r="R1162" s="66">
        <f t="shared" si="2109"/>
        <v>480</v>
      </c>
      <c r="S1162" s="67">
        <f t="shared" si="2142"/>
        <v>186152</v>
      </c>
      <c r="T1162" s="66"/>
      <c r="U1162" s="66">
        <f t="shared" si="2060"/>
        <v>0</v>
      </c>
      <c r="V1162" s="67">
        <f t="shared" si="2074"/>
        <v>129776.85</v>
      </c>
      <c r="W1162" s="136"/>
      <c r="X1162" s="69">
        <f t="shared" si="2145"/>
        <v>144</v>
      </c>
      <c r="Y1162" s="67">
        <f t="shared" si="2075"/>
        <v>6101</v>
      </c>
      <c r="Z1162" s="66"/>
      <c r="AA1162" s="68">
        <f t="shared" si="2051"/>
        <v>0</v>
      </c>
      <c r="AB1162" s="67">
        <f t="shared" si="2076"/>
        <v>17463</v>
      </c>
      <c r="AC1162" s="66"/>
      <c r="AD1162" s="66">
        <f t="shared" si="2052"/>
        <v>0</v>
      </c>
      <c r="AE1162" s="67">
        <f t="shared" si="2077"/>
        <v>3450</v>
      </c>
      <c r="AF1162" s="66"/>
      <c r="AG1162" s="78">
        <f t="shared" si="2053"/>
        <v>0</v>
      </c>
      <c r="AH1162" s="79">
        <f t="shared" si="2078"/>
        <v>4534.5</v>
      </c>
      <c r="AI1162" s="66"/>
      <c r="AJ1162" s="68">
        <f t="shared" si="2106"/>
        <v>0</v>
      </c>
      <c r="AK1162" s="67">
        <f t="shared" si="2079"/>
        <v>22013</v>
      </c>
      <c r="AL1162" s="66"/>
      <c r="AM1162" s="68">
        <f t="shared" si="2054"/>
        <v>0</v>
      </c>
      <c r="AN1162" s="67">
        <f t="shared" si="2080"/>
        <v>8691.02</v>
      </c>
      <c r="AO1162" s="66"/>
      <c r="AP1162" s="68">
        <f t="shared" si="2146"/>
        <v>0</v>
      </c>
      <c r="AQ1162" s="67">
        <f t="shared" si="2081"/>
        <v>63587.5</v>
      </c>
      <c r="AR1162" s="66"/>
      <c r="AS1162" s="68">
        <f t="shared" si="2083"/>
        <v>0</v>
      </c>
      <c r="AT1162" s="67">
        <f t="shared" si="2082"/>
        <v>2020</v>
      </c>
      <c r="AU1162" s="66"/>
      <c r="AV1162" s="66">
        <f t="shared" si="2148"/>
        <v>0</v>
      </c>
      <c r="AW1162" s="42">
        <f t="shared" si="2117"/>
        <v>4807.2000000000016</v>
      </c>
      <c r="AX1162" s="66"/>
      <c r="AY1162" s="66">
        <f t="shared" si="2124"/>
        <v>0</v>
      </c>
      <c r="AZ1162" s="67">
        <f t="shared" si="2143"/>
        <v>728.09999999999991</v>
      </c>
      <c r="BA1162" s="66"/>
      <c r="BB1162" s="68">
        <f t="shared" si="2144"/>
        <v>0</v>
      </c>
      <c r="BC1162" s="67">
        <f t="shared" si="2111"/>
        <v>77.819999999999851</v>
      </c>
      <c r="BD1162" s="66"/>
      <c r="BE1162" s="68">
        <f t="shared" si="2136"/>
        <v>0</v>
      </c>
      <c r="BF1162" s="67">
        <f t="shared" si="2137"/>
        <v>2747.0200000000018</v>
      </c>
      <c r="BG1162" s="66"/>
      <c r="BH1162" s="68">
        <f t="shared" si="2115"/>
        <v>0</v>
      </c>
      <c r="BI1162" s="67">
        <f t="shared" si="2107"/>
        <v>22382.39999999998</v>
      </c>
      <c r="BJ1162" s="66"/>
      <c r="BK1162" s="68">
        <f t="shared" si="2084"/>
        <v>0</v>
      </c>
      <c r="BL1162" s="67">
        <f t="shared" si="2149"/>
        <v>3462.6000000000004</v>
      </c>
      <c r="BM1162" s="66"/>
      <c r="BN1162" s="68">
        <f t="shared" si="2150"/>
        <v>0</v>
      </c>
      <c r="BO1162" s="67">
        <f t="shared" si="2151"/>
        <v>2419.9000000000019</v>
      </c>
      <c r="BP1162" s="66"/>
      <c r="BQ1162" s="68">
        <f t="shared" si="2167"/>
        <v>0</v>
      </c>
      <c r="BR1162" s="67">
        <f t="shared" si="2168"/>
        <v>104087.45</v>
      </c>
      <c r="BS1162" s="66"/>
      <c r="BT1162" s="66">
        <f t="shared" si="2118"/>
        <v>0</v>
      </c>
      <c r="BU1162" s="67">
        <f t="shared" si="2112"/>
        <v>106811</v>
      </c>
      <c r="BV1162" s="66"/>
      <c r="BW1162" s="66">
        <f t="shared" si="2119"/>
        <v>0</v>
      </c>
      <c r="BX1162" s="67">
        <f t="shared" si="2113"/>
        <v>150222</v>
      </c>
      <c r="BY1162" s="66"/>
      <c r="BZ1162" s="66">
        <f t="shared" si="2120"/>
        <v>0</v>
      </c>
      <c r="CA1162" s="67">
        <f t="shared" si="2114"/>
        <v>100313</v>
      </c>
      <c r="CB1162" s="66"/>
      <c r="CC1162" s="66">
        <f t="shared" si="2108"/>
        <v>0</v>
      </c>
      <c r="CD1162" s="67">
        <f t="shared" si="2099"/>
        <v>24675.040000000001</v>
      </c>
      <c r="CE1162" s="66"/>
      <c r="CF1162" s="66">
        <f t="shared" si="2104"/>
        <v>0</v>
      </c>
      <c r="CG1162" s="67">
        <f t="shared" si="2152"/>
        <v>3663.6999999999994</v>
      </c>
      <c r="CH1162" s="66"/>
      <c r="CI1162" s="66">
        <f t="shared" si="2085"/>
        <v>0</v>
      </c>
      <c r="CJ1162" s="67">
        <f t="shared" si="2045"/>
        <v>6757.8</v>
      </c>
      <c r="CK1162" s="66"/>
      <c r="CL1162" s="68">
        <f t="shared" si="2110"/>
        <v>0</v>
      </c>
      <c r="CM1162" s="79">
        <f t="shared" si="2153"/>
        <v>4847.4799999999996</v>
      </c>
      <c r="CN1162" s="66"/>
      <c r="CO1162" s="68">
        <f t="shared" si="2125"/>
        <v>0</v>
      </c>
      <c r="CP1162" s="79">
        <f t="shared" si="2154"/>
        <v>3955</v>
      </c>
      <c r="CQ1162" s="66"/>
      <c r="CR1162" s="68">
        <f t="shared" si="2126"/>
        <v>0</v>
      </c>
      <c r="CS1162" s="79">
        <f t="shared" si="2116"/>
        <v>5186</v>
      </c>
      <c r="CT1162" s="66"/>
      <c r="CU1162" s="68">
        <f t="shared" si="2127"/>
        <v>0</v>
      </c>
      <c r="CV1162" s="79">
        <f t="shared" si="2155"/>
        <v>6929</v>
      </c>
      <c r="CW1162" s="66"/>
      <c r="CX1162" s="66">
        <f t="shared" si="2128"/>
        <v>0</v>
      </c>
      <c r="CY1162" s="40">
        <f t="shared" si="2105"/>
        <v>176.95999999999822</v>
      </c>
      <c r="CZ1162" s="65"/>
      <c r="DA1162" s="66">
        <f t="shared" si="2156"/>
        <v>0</v>
      </c>
      <c r="DB1162" s="67">
        <f t="shared" si="2046"/>
        <v>37088</v>
      </c>
      <c r="DC1162" s="66"/>
      <c r="DD1162" s="66">
        <f t="shared" si="2157"/>
        <v>0</v>
      </c>
      <c r="DE1162" s="67">
        <f t="shared" si="2047"/>
        <v>83859</v>
      </c>
      <c r="DF1162" s="66"/>
      <c r="DG1162" s="69">
        <f t="shared" si="2129"/>
        <v>0</v>
      </c>
      <c r="DH1162" s="67">
        <f t="shared" si="2102"/>
        <v>439575</v>
      </c>
      <c r="DI1162" s="66"/>
      <c r="DJ1162" s="66">
        <f t="shared" si="2130"/>
        <v>0</v>
      </c>
      <c r="DK1162" s="67">
        <f t="shared" si="2158"/>
        <v>3768</v>
      </c>
      <c r="DL1162" s="210"/>
      <c r="DM1162" s="206">
        <f t="shared" si="2086"/>
        <v>0</v>
      </c>
      <c r="DN1162" s="25">
        <f t="shared" si="2147"/>
        <v>0</v>
      </c>
      <c r="DO1162" s="5"/>
      <c r="DP1162" s="43">
        <f t="shared" si="2087"/>
        <v>0</v>
      </c>
      <c r="DQ1162" s="27">
        <f t="shared" si="2159"/>
        <v>6819.5</v>
      </c>
      <c r="DR1162" s="5"/>
      <c r="DS1162" s="43">
        <f t="shared" si="2088"/>
        <v>0</v>
      </c>
      <c r="DT1162" s="27">
        <f t="shared" si="2160"/>
        <v>4846</v>
      </c>
      <c r="DU1162" s="5"/>
      <c r="DV1162" s="43">
        <f t="shared" si="2131"/>
        <v>0</v>
      </c>
      <c r="DW1162" s="27">
        <f t="shared" si="2161"/>
        <v>4835</v>
      </c>
      <c r="DX1162" s="5"/>
      <c r="DY1162" s="22">
        <f t="shared" si="2132"/>
        <v>0</v>
      </c>
      <c r="DZ1162" s="25">
        <f t="shared" si="2162"/>
        <v>523</v>
      </c>
      <c r="EA1162" s="22"/>
      <c r="EB1162" s="22">
        <f t="shared" si="2133"/>
        <v>0</v>
      </c>
      <c r="EC1162" s="28">
        <f t="shared" si="2163"/>
        <v>369</v>
      </c>
      <c r="ED1162" s="5"/>
      <c r="EE1162" s="43">
        <f t="shared" si="2134"/>
        <v>0</v>
      </c>
      <c r="EF1162" s="27">
        <f t="shared" si="2164"/>
        <v>4769</v>
      </c>
      <c r="EG1162" s="66"/>
      <c r="EH1162" s="66">
        <f t="shared" si="2135"/>
        <v>0</v>
      </c>
      <c r="EI1162" s="67">
        <f t="shared" si="2165"/>
        <v>22617</v>
      </c>
      <c r="EJ1162" s="66"/>
      <c r="EK1162" s="66">
        <f t="shared" si="2055"/>
        <v>0</v>
      </c>
      <c r="EL1162" s="67">
        <f t="shared" si="2166"/>
        <v>21247</v>
      </c>
      <c r="EM1162" s="110">
        <f t="shared" si="2056"/>
        <v>264587.42263675999</v>
      </c>
    </row>
    <row r="1163" spans="1:143" s="33" customFormat="1" ht="11.25" customHeight="1" x14ac:dyDescent="0.25">
      <c r="A1163" s="463">
        <v>46186</v>
      </c>
      <c r="B1163" s="383">
        <v>46158</v>
      </c>
      <c r="C1163" s="174">
        <v>8004979344</v>
      </c>
      <c r="D1163" s="13" t="s">
        <v>365</v>
      </c>
      <c r="E1163" s="14">
        <v>120</v>
      </c>
      <c r="F1163" s="15">
        <v>0.15</v>
      </c>
      <c r="G1163" s="16">
        <v>191516316959</v>
      </c>
      <c r="H1163" s="66"/>
      <c r="I1163" s="41">
        <f t="shared" si="2121"/>
        <v>0</v>
      </c>
      <c r="J1163" s="48">
        <f>J1162+H1163-I1163-240</f>
        <v>254393</v>
      </c>
      <c r="K1163" s="66"/>
      <c r="L1163" s="41">
        <v>240</v>
      </c>
      <c r="M1163" s="48">
        <f>M1162+K1163-L1163-240</f>
        <v>111260</v>
      </c>
      <c r="N1163" s="66"/>
      <c r="O1163" s="41">
        <f t="shared" si="2123"/>
        <v>0</v>
      </c>
      <c r="P1163" s="48">
        <f>P1162+N1163-O1163-240</f>
        <v>248436</v>
      </c>
      <c r="Q1163" s="66"/>
      <c r="R1163" s="66">
        <f t="shared" si="2109"/>
        <v>0</v>
      </c>
      <c r="S1163" s="67">
        <f>S1162+Q1163-R1163-240</f>
        <v>185912</v>
      </c>
      <c r="T1163" s="66"/>
      <c r="U1163" s="66">
        <f t="shared" si="2060"/>
        <v>30</v>
      </c>
      <c r="V1163" s="67">
        <f t="shared" si="2074"/>
        <v>129746.85</v>
      </c>
      <c r="W1163" s="136"/>
      <c r="X1163" s="69">
        <f t="shared" si="2145"/>
        <v>0</v>
      </c>
      <c r="Y1163" s="67">
        <f t="shared" si="2075"/>
        <v>6101</v>
      </c>
      <c r="Z1163" s="66"/>
      <c r="AA1163" s="68">
        <f t="shared" si="2051"/>
        <v>0</v>
      </c>
      <c r="AB1163" s="67">
        <f t="shared" si="2076"/>
        <v>17463</v>
      </c>
      <c r="AC1163" s="66"/>
      <c r="AD1163" s="66">
        <f t="shared" si="2052"/>
        <v>0</v>
      </c>
      <c r="AE1163" s="67">
        <f t="shared" si="2077"/>
        <v>3450</v>
      </c>
      <c r="AF1163" s="66"/>
      <c r="AG1163" s="78">
        <f t="shared" si="2053"/>
        <v>0</v>
      </c>
      <c r="AH1163" s="79">
        <f t="shared" si="2078"/>
        <v>4534.5</v>
      </c>
      <c r="AI1163" s="66"/>
      <c r="AJ1163" s="68">
        <f t="shared" si="2106"/>
        <v>0</v>
      </c>
      <c r="AK1163" s="67">
        <f t="shared" si="2079"/>
        <v>22013</v>
      </c>
      <c r="AL1163" s="66"/>
      <c r="AM1163" s="68">
        <f t="shared" si="2054"/>
        <v>0</v>
      </c>
      <c r="AN1163" s="67">
        <f t="shared" si="2080"/>
        <v>8691.02</v>
      </c>
      <c r="AO1163" s="66"/>
      <c r="AP1163" s="68">
        <f t="shared" si="2146"/>
        <v>0</v>
      </c>
      <c r="AQ1163" s="67">
        <f t="shared" si="2081"/>
        <v>63587.5</v>
      </c>
      <c r="AR1163" s="66"/>
      <c r="AS1163" s="68">
        <f t="shared" si="2083"/>
        <v>0</v>
      </c>
      <c r="AT1163" s="67">
        <f t="shared" si="2082"/>
        <v>2020</v>
      </c>
      <c r="AU1163" s="66"/>
      <c r="AV1163" s="66">
        <f t="shared" si="2148"/>
        <v>0</v>
      </c>
      <c r="AW1163" s="42">
        <f t="shared" si="2117"/>
        <v>4807.2000000000016</v>
      </c>
      <c r="AX1163" s="66"/>
      <c r="AY1163" s="66">
        <f t="shared" si="2124"/>
        <v>0</v>
      </c>
      <c r="AZ1163" s="67">
        <f t="shared" si="2143"/>
        <v>728.09999999999991</v>
      </c>
      <c r="BA1163" s="66"/>
      <c r="BB1163" s="68">
        <f t="shared" si="2144"/>
        <v>0</v>
      </c>
      <c r="BC1163" s="67">
        <f t="shared" si="2111"/>
        <v>77.819999999999851</v>
      </c>
      <c r="BD1163" s="66"/>
      <c r="BE1163" s="68">
        <f t="shared" si="2136"/>
        <v>0</v>
      </c>
      <c r="BF1163" s="67">
        <f t="shared" si="2137"/>
        <v>2747.0200000000018</v>
      </c>
      <c r="BG1163" s="66"/>
      <c r="BH1163" s="68">
        <f t="shared" si="2115"/>
        <v>0</v>
      </c>
      <c r="BI1163" s="67">
        <f t="shared" si="2107"/>
        <v>22382.39999999998</v>
      </c>
      <c r="BJ1163" s="66"/>
      <c r="BK1163" s="68">
        <f t="shared" si="2084"/>
        <v>0</v>
      </c>
      <c r="BL1163" s="67">
        <f t="shared" si="2149"/>
        <v>3462.6000000000004</v>
      </c>
      <c r="BM1163" s="66"/>
      <c r="BN1163" s="68">
        <f t="shared" si="2150"/>
        <v>0</v>
      </c>
      <c r="BO1163" s="67">
        <f t="shared" si="2151"/>
        <v>2419.9000000000019</v>
      </c>
      <c r="BP1163" s="66"/>
      <c r="BQ1163" s="68">
        <f t="shared" si="2167"/>
        <v>0</v>
      </c>
      <c r="BR1163" s="67">
        <f t="shared" si="2168"/>
        <v>104087.45</v>
      </c>
      <c r="BS1163" s="66"/>
      <c r="BT1163" s="66">
        <f t="shared" si="2118"/>
        <v>0</v>
      </c>
      <c r="BU1163" s="67">
        <f t="shared" si="2112"/>
        <v>106811</v>
      </c>
      <c r="BV1163" s="66"/>
      <c r="BW1163" s="66">
        <f t="shared" si="2119"/>
        <v>0</v>
      </c>
      <c r="BX1163" s="67">
        <f t="shared" si="2113"/>
        <v>150222</v>
      </c>
      <c r="BY1163" s="66"/>
      <c r="BZ1163" s="66">
        <f t="shared" si="2120"/>
        <v>0</v>
      </c>
      <c r="CA1163" s="67">
        <f t="shared" si="2114"/>
        <v>100313</v>
      </c>
      <c r="CB1163" s="66"/>
      <c r="CC1163" s="66">
        <f t="shared" si="2108"/>
        <v>0</v>
      </c>
      <c r="CD1163" s="67">
        <f t="shared" si="2099"/>
        <v>24675.040000000001</v>
      </c>
      <c r="CE1163" s="66"/>
      <c r="CF1163" s="66">
        <f t="shared" si="2104"/>
        <v>0</v>
      </c>
      <c r="CG1163" s="67">
        <f t="shared" si="2152"/>
        <v>3663.6999999999994</v>
      </c>
      <c r="CH1163" s="66"/>
      <c r="CI1163" s="66">
        <f t="shared" si="2085"/>
        <v>0</v>
      </c>
      <c r="CJ1163" s="67">
        <f t="shared" si="2045"/>
        <v>6757.8</v>
      </c>
      <c r="CK1163" s="66"/>
      <c r="CL1163" s="68">
        <f t="shared" si="2110"/>
        <v>0</v>
      </c>
      <c r="CM1163" s="79">
        <f t="shared" si="2153"/>
        <v>4847.4799999999996</v>
      </c>
      <c r="CN1163" s="66"/>
      <c r="CO1163" s="68">
        <f t="shared" si="2125"/>
        <v>0</v>
      </c>
      <c r="CP1163" s="79">
        <f t="shared" si="2154"/>
        <v>3955</v>
      </c>
      <c r="CQ1163" s="66"/>
      <c r="CR1163" s="68">
        <f t="shared" si="2126"/>
        <v>0</v>
      </c>
      <c r="CS1163" s="79">
        <f t="shared" si="2116"/>
        <v>5186</v>
      </c>
      <c r="CT1163" s="66"/>
      <c r="CU1163" s="68">
        <f t="shared" si="2127"/>
        <v>0</v>
      </c>
      <c r="CV1163" s="79">
        <f t="shared" si="2155"/>
        <v>6929</v>
      </c>
      <c r="CW1163" s="66"/>
      <c r="CX1163" s="66">
        <f t="shared" si="2128"/>
        <v>0</v>
      </c>
      <c r="CY1163" s="40">
        <f t="shared" si="2105"/>
        <v>176.95999999999822</v>
      </c>
      <c r="CZ1163" s="65"/>
      <c r="DA1163" s="66">
        <f t="shared" si="2156"/>
        <v>0</v>
      </c>
      <c r="DB1163" s="67">
        <f t="shared" si="2046"/>
        <v>37088</v>
      </c>
      <c r="DC1163" s="66"/>
      <c r="DD1163" s="66">
        <f t="shared" si="2157"/>
        <v>0</v>
      </c>
      <c r="DE1163" s="67">
        <f t="shared" si="2047"/>
        <v>83859</v>
      </c>
      <c r="DF1163" s="66"/>
      <c r="DG1163" s="69">
        <f t="shared" si="2129"/>
        <v>0</v>
      </c>
      <c r="DH1163" s="67">
        <f t="shared" si="2102"/>
        <v>439575</v>
      </c>
      <c r="DI1163" s="66"/>
      <c r="DJ1163" s="66">
        <f t="shared" si="2130"/>
        <v>0</v>
      </c>
      <c r="DK1163" s="67">
        <f t="shared" si="2158"/>
        <v>3768</v>
      </c>
      <c r="DL1163" s="210"/>
      <c r="DM1163" s="206">
        <f t="shared" si="2086"/>
        <v>0</v>
      </c>
      <c r="DN1163" s="25">
        <f t="shared" si="2147"/>
        <v>0</v>
      </c>
      <c r="DO1163" s="5"/>
      <c r="DP1163" s="43">
        <f t="shared" si="2087"/>
        <v>0</v>
      </c>
      <c r="DQ1163" s="27">
        <f t="shared" si="2159"/>
        <v>6819.5</v>
      </c>
      <c r="DR1163" s="5"/>
      <c r="DS1163" s="43">
        <f t="shared" si="2088"/>
        <v>0</v>
      </c>
      <c r="DT1163" s="27">
        <f t="shared" si="2160"/>
        <v>4846</v>
      </c>
      <c r="DU1163" s="5"/>
      <c r="DV1163" s="43">
        <f t="shared" si="2131"/>
        <v>0</v>
      </c>
      <c r="DW1163" s="27">
        <f t="shared" si="2161"/>
        <v>4835</v>
      </c>
      <c r="DX1163" s="5"/>
      <c r="DY1163" s="22">
        <f t="shared" si="2132"/>
        <v>0</v>
      </c>
      <c r="DZ1163" s="25">
        <f t="shared" si="2162"/>
        <v>523</v>
      </c>
      <c r="EA1163" s="22"/>
      <c r="EB1163" s="22">
        <f t="shared" si="2133"/>
        <v>0</v>
      </c>
      <c r="EC1163" s="28">
        <f t="shared" si="2163"/>
        <v>369</v>
      </c>
      <c r="ED1163" s="5"/>
      <c r="EE1163" s="43">
        <f t="shared" si="2134"/>
        <v>0</v>
      </c>
      <c r="EF1163" s="27">
        <f t="shared" si="2164"/>
        <v>4769</v>
      </c>
      <c r="EG1163" s="66"/>
      <c r="EH1163" s="66">
        <f t="shared" si="2135"/>
        <v>0</v>
      </c>
      <c r="EI1163" s="67">
        <f t="shared" si="2165"/>
        <v>22617</v>
      </c>
      <c r="EJ1163" s="66"/>
      <c r="EK1163" s="66">
        <f t="shared" si="2055"/>
        <v>0</v>
      </c>
      <c r="EL1163" s="67">
        <f t="shared" si="2166"/>
        <v>21247</v>
      </c>
      <c r="EM1163" s="110">
        <f t="shared" si="2056"/>
        <v>261719.03263676004</v>
      </c>
    </row>
    <row r="1164" spans="1:143" s="33" customFormat="1" ht="11.25" customHeight="1" x14ac:dyDescent="0.25">
      <c r="A1164" s="504">
        <v>46186</v>
      </c>
      <c r="B1164" s="188">
        <v>46135</v>
      </c>
      <c r="C1164" s="174">
        <v>8004978173</v>
      </c>
      <c r="D1164" s="13" t="s">
        <v>365</v>
      </c>
      <c r="E1164" s="14">
        <v>3000</v>
      </c>
      <c r="F1164" s="15">
        <v>0.15</v>
      </c>
      <c r="G1164" s="16">
        <v>191516316959</v>
      </c>
      <c r="H1164" s="66"/>
      <c r="I1164" s="41">
        <f t="shared" si="2121"/>
        <v>0</v>
      </c>
      <c r="J1164" s="48">
        <f>J1163+H1164-I1164-6000</f>
        <v>248393</v>
      </c>
      <c r="K1164" s="66"/>
      <c r="L1164" s="41">
        <v>6000</v>
      </c>
      <c r="M1164" s="48">
        <f>M1163+K1164-L1164-6000</f>
        <v>99260</v>
      </c>
      <c r="N1164" s="66"/>
      <c r="O1164" s="41">
        <v>6000</v>
      </c>
      <c r="P1164" s="48">
        <f>P1163+N1164-O1164-6000</f>
        <v>236436</v>
      </c>
      <c r="Q1164" s="66"/>
      <c r="R1164" s="66">
        <v>6000</v>
      </c>
      <c r="S1164" s="67">
        <f>S1163+Q1164-R1164-6000</f>
        <v>173912</v>
      </c>
      <c r="T1164" s="66"/>
      <c r="U1164" s="66">
        <f t="shared" si="2060"/>
        <v>750</v>
      </c>
      <c r="V1164" s="67">
        <f t="shared" si="2074"/>
        <v>128996.85</v>
      </c>
      <c r="W1164" s="136"/>
      <c r="X1164" s="69">
        <f t="shared" si="2145"/>
        <v>0</v>
      </c>
      <c r="Y1164" s="67">
        <f t="shared" si="2075"/>
        <v>6101</v>
      </c>
      <c r="Z1164" s="66"/>
      <c r="AA1164" s="68">
        <f t="shared" si="2051"/>
        <v>0</v>
      </c>
      <c r="AB1164" s="67">
        <f t="shared" si="2076"/>
        <v>17463</v>
      </c>
      <c r="AC1164" s="66"/>
      <c r="AD1164" s="66">
        <f t="shared" si="2052"/>
        <v>0</v>
      </c>
      <c r="AE1164" s="67">
        <f t="shared" si="2077"/>
        <v>3450</v>
      </c>
      <c r="AF1164" s="66"/>
      <c r="AG1164" s="78">
        <f t="shared" si="2053"/>
        <v>0</v>
      </c>
      <c r="AH1164" s="79">
        <f t="shared" si="2078"/>
        <v>4534.5</v>
      </c>
      <c r="AI1164" s="66"/>
      <c r="AJ1164" s="68">
        <f t="shared" si="2106"/>
        <v>0</v>
      </c>
      <c r="AK1164" s="67">
        <f t="shared" si="2079"/>
        <v>22013</v>
      </c>
      <c r="AL1164" s="66"/>
      <c r="AM1164" s="68">
        <f t="shared" si="2054"/>
        <v>0</v>
      </c>
      <c r="AN1164" s="67">
        <f t="shared" si="2080"/>
        <v>8691.02</v>
      </c>
      <c r="AO1164" s="66"/>
      <c r="AP1164" s="68">
        <f t="shared" si="2146"/>
        <v>0</v>
      </c>
      <c r="AQ1164" s="67">
        <f t="shared" si="2081"/>
        <v>63587.5</v>
      </c>
      <c r="AR1164" s="66"/>
      <c r="AS1164" s="68">
        <f t="shared" si="2083"/>
        <v>0</v>
      </c>
      <c r="AT1164" s="67">
        <f t="shared" si="2082"/>
        <v>2020</v>
      </c>
      <c r="AU1164" s="66"/>
      <c r="AV1164" s="66">
        <f t="shared" si="2148"/>
        <v>0</v>
      </c>
      <c r="AW1164" s="42">
        <f t="shared" si="2117"/>
        <v>4807.2000000000016</v>
      </c>
      <c r="AX1164" s="66"/>
      <c r="AY1164" s="66">
        <f t="shared" si="2124"/>
        <v>0</v>
      </c>
      <c r="AZ1164" s="67">
        <f t="shared" si="2143"/>
        <v>728.09999999999991</v>
      </c>
      <c r="BA1164" s="66"/>
      <c r="BB1164" s="68">
        <f t="shared" si="2144"/>
        <v>0</v>
      </c>
      <c r="BC1164" s="67">
        <f t="shared" si="2111"/>
        <v>77.819999999999851</v>
      </c>
      <c r="BD1164" s="66"/>
      <c r="BE1164" s="68">
        <f t="shared" si="2136"/>
        <v>0</v>
      </c>
      <c r="BF1164" s="67">
        <f t="shared" si="2137"/>
        <v>2747.0200000000018</v>
      </c>
      <c r="BG1164" s="66"/>
      <c r="BH1164" s="68">
        <f t="shared" si="2115"/>
        <v>0</v>
      </c>
      <c r="BI1164" s="67">
        <f t="shared" si="2107"/>
        <v>22382.39999999998</v>
      </c>
      <c r="BJ1164" s="66"/>
      <c r="BK1164" s="68">
        <f t="shared" si="2084"/>
        <v>0</v>
      </c>
      <c r="BL1164" s="67">
        <f t="shared" si="2149"/>
        <v>3462.6000000000004</v>
      </c>
      <c r="BM1164" s="66"/>
      <c r="BN1164" s="68">
        <f t="shared" si="2150"/>
        <v>0</v>
      </c>
      <c r="BO1164" s="67">
        <f t="shared" si="2151"/>
        <v>2419.9000000000019</v>
      </c>
      <c r="BP1164" s="66"/>
      <c r="BQ1164" s="68">
        <f t="shared" si="2167"/>
        <v>0</v>
      </c>
      <c r="BR1164" s="67">
        <f t="shared" si="2168"/>
        <v>104087.45</v>
      </c>
      <c r="BS1164" s="66"/>
      <c r="BT1164" s="66">
        <f t="shared" si="2118"/>
        <v>0</v>
      </c>
      <c r="BU1164" s="67">
        <f t="shared" si="2112"/>
        <v>106811</v>
      </c>
      <c r="BV1164" s="66"/>
      <c r="BW1164" s="66">
        <f t="shared" si="2119"/>
        <v>0</v>
      </c>
      <c r="BX1164" s="67">
        <f t="shared" si="2113"/>
        <v>150222</v>
      </c>
      <c r="BY1164" s="66"/>
      <c r="BZ1164" s="66">
        <f t="shared" si="2120"/>
        <v>0</v>
      </c>
      <c r="CA1164" s="67">
        <f t="shared" si="2114"/>
        <v>100313</v>
      </c>
      <c r="CB1164" s="66"/>
      <c r="CC1164" s="66">
        <f t="shared" si="2108"/>
        <v>0</v>
      </c>
      <c r="CD1164" s="67">
        <f t="shared" si="2099"/>
        <v>24675.040000000001</v>
      </c>
      <c r="CE1164" s="66"/>
      <c r="CF1164" s="66">
        <f t="shared" si="2104"/>
        <v>0</v>
      </c>
      <c r="CG1164" s="67">
        <f t="shared" si="2152"/>
        <v>3663.6999999999994</v>
      </c>
      <c r="CH1164" s="66"/>
      <c r="CI1164" s="66">
        <f t="shared" si="2085"/>
        <v>0</v>
      </c>
      <c r="CJ1164" s="67">
        <f t="shared" si="2045"/>
        <v>6757.8</v>
      </c>
      <c r="CK1164" s="66"/>
      <c r="CL1164" s="68">
        <f t="shared" si="2110"/>
        <v>0</v>
      </c>
      <c r="CM1164" s="79">
        <f t="shared" si="2153"/>
        <v>4847.4799999999996</v>
      </c>
      <c r="CN1164" s="66"/>
      <c r="CO1164" s="68">
        <f t="shared" si="2125"/>
        <v>0</v>
      </c>
      <c r="CP1164" s="79">
        <f t="shared" si="2154"/>
        <v>3955</v>
      </c>
      <c r="CQ1164" s="66"/>
      <c r="CR1164" s="68">
        <f t="shared" si="2126"/>
        <v>0</v>
      </c>
      <c r="CS1164" s="79">
        <f t="shared" si="2116"/>
        <v>5186</v>
      </c>
      <c r="CT1164" s="66"/>
      <c r="CU1164" s="68">
        <f t="shared" si="2127"/>
        <v>0</v>
      </c>
      <c r="CV1164" s="79">
        <f t="shared" si="2155"/>
        <v>6929</v>
      </c>
      <c r="CW1164" s="66"/>
      <c r="CX1164" s="66">
        <f t="shared" si="2128"/>
        <v>0</v>
      </c>
      <c r="CY1164" s="40">
        <f t="shared" si="2105"/>
        <v>176.95999999999822</v>
      </c>
      <c r="CZ1164" s="65"/>
      <c r="DA1164" s="66">
        <f t="shared" si="2156"/>
        <v>0</v>
      </c>
      <c r="DB1164" s="67">
        <f t="shared" si="2046"/>
        <v>37088</v>
      </c>
      <c r="DC1164" s="66"/>
      <c r="DD1164" s="66">
        <f t="shared" si="2157"/>
        <v>0</v>
      </c>
      <c r="DE1164" s="67">
        <f t="shared" si="2047"/>
        <v>83859</v>
      </c>
      <c r="DF1164" s="66"/>
      <c r="DG1164" s="69">
        <f t="shared" si="2129"/>
        <v>0</v>
      </c>
      <c r="DH1164" s="67">
        <f t="shared" si="2102"/>
        <v>439575</v>
      </c>
      <c r="DI1164" s="66"/>
      <c r="DJ1164" s="66">
        <f t="shared" si="2130"/>
        <v>0</v>
      </c>
      <c r="DK1164" s="67">
        <f t="shared" si="2158"/>
        <v>3768</v>
      </c>
      <c r="DL1164" s="210"/>
      <c r="DM1164" s="206">
        <f t="shared" si="2086"/>
        <v>0</v>
      </c>
      <c r="DN1164" s="25">
        <f t="shared" si="2147"/>
        <v>0</v>
      </c>
      <c r="DO1164" s="5"/>
      <c r="DP1164" s="43">
        <f t="shared" si="2087"/>
        <v>0</v>
      </c>
      <c r="DQ1164" s="27">
        <f t="shared" si="2159"/>
        <v>6819.5</v>
      </c>
      <c r="DR1164" s="5"/>
      <c r="DS1164" s="43">
        <f t="shared" si="2088"/>
        <v>0</v>
      </c>
      <c r="DT1164" s="27">
        <f t="shared" si="2160"/>
        <v>4846</v>
      </c>
      <c r="DU1164" s="5"/>
      <c r="DV1164" s="43">
        <f t="shared" si="2131"/>
        <v>0</v>
      </c>
      <c r="DW1164" s="27">
        <f t="shared" si="2161"/>
        <v>4835</v>
      </c>
      <c r="DX1164" s="5"/>
      <c r="DY1164" s="22">
        <f t="shared" si="2132"/>
        <v>0</v>
      </c>
      <c r="DZ1164" s="25">
        <f t="shared" si="2162"/>
        <v>523</v>
      </c>
      <c r="EA1164" s="22"/>
      <c r="EB1164" s="22">
        <f t="shared" si="2133"/>
        <v>0</v>
      </c>
      <c r="EC1164" s="28">
        <f t="shared" si="2163"/>
        <v>369</v>
      </c>
      <c r="ED1164" s="5"/>
      <c r="EE1164" s="43">
        <f t="shared" si="2134"/>
        <v>0</v>
      </c>
      <c r="EF1164" s="27">
        <f t="shared" si="2164"/>
        <v>4769</v>
      </c>
      <c r="EG1164" s="66"/>
      <c r="EH1164" s="66">
        <f t="shared" si="2135"/>
        <v>0</v>
      </c>
      <c r="EI1164" s="67">
        <f t="shared" si="2165"/>
        <v>22617</v>
      </c>
      <c r="EJ1164" s="66"/>
      <c r="EK1164" s="66">
        <f t="shared" si="2055"/>
        <v>0</v>
      </c>
      <c r="EL1164" s="67">
        <f t="shared" si="2166"/>
        <v>21247</v>
      </c>
      <c r="EM1164" s="110">
        <f t="shared" si="2056"/>
        <v>261578.39183676004</v>
      </c>
    </row>
    <row r="1165" spans="1:143" s="33" customFormat="1" ht="11.25" customHeight="1" x14ac:dyDescent="0.25">
      <c r="A1165" s="505">
        <v>46186</v>
      </c>
      <c r="B1165" s="187">
        <v>46191</v>
      </c>
      <c r="C1165" s="183">
        <v>8005025177</v>
      </c>
      <c r="D1165" s="62" t="s">
        <v>289</v>
      </c>
      <c r="E1165" s="63">
        <v>200</v>
      </c>
      <c r="F1165" s="156">
        <v>2</v>
      </c>
      <c r="G1165" s="78"/>
      <c r="H1165" s="66"/>
      <c r="I1165" s="41">
        <f t="shared" si="2121"/>
        <v>0</v>
      </c>
      <c r="J1165" s="48">
        <f t="shared" ref="J1165:J1185" si="2169">J1164+H1165-I1165</f>
        <v>248393</v>
      </c>
      <c r="K1165" s="66"/>
      <c r="L1165" s="41">
        <f t="shared" ref="L1165:L1176" si="2170">IF(OR(D1165="NPC6ASZDB-RD015M",D1165="NPC6ASZDB-GN750C",D1165="NPC6ASZDB-WT035M",D1165="NPC6ASZDB-WT028M ",D1165="NPC6ASZDB-WT019M",D1165="NPC06SZDB-GN050C",D1165="NPC06SZDB-OR050C",D1165="NPC6ASZDB-WT018M",D1165="NPC6ASZDB-WT023M",D1165="NPC6ASZDB-WT024M",D1165="NPC6ASZDB-OR020M",D1165="NPC6ASZDB-RD006M",D1165="NPC6ASZDB-WT017M",D1165="NPC6ASZDB-GY750C",D1165="NPC6ASZDB-YL015M",D1165="NPC6ASZDB-BL004M ",D1165="NPC6ASZDB-WT016M",D1165="NPC06SZDB-BK006M",D1165="NPC06SZDB-BK007M",D1165="NPC6ASZDB-OR750C",D1165="NPC06SZDB-BK004M",D1165="NPC06SZDB-BL015M",D1165="NPC6ASZDB-BL013C",D1165="NPC6ASZDB-BL030C",D1165="NPC6ASZDB-GY009M",D1165="NPC06SZDB-BK002M",D1165="NPC6ASZDB-GY025C",D1165="NPC06SZDB-BK003M",D1165="NPC06SZDB-GY005M",D1165="NPC6ASZDB-RD020C",D1165="NPC06SZDB-YL040M",D1165="NPC6ASZDB-GY125C",D1165="NPC06SZDB-YL002M",D1165="NPC6ASZDB-WT100M",D1165="NPC6ASZDB-RD008M",D1165="NPC6ASZDB-YL009M",D1165="NPC6ASZDB-VT010M",D1165="NPC6ASZDB-OR007M",D1165="NPC6ASZDB-VT007M",D1165="NPC6ASZDB-BK007M",D1165="NPC6ASZDB-GY350C",D1165="NPC6ASZDB-YL350C",D1165="NPC6ASZDB-OR350C",D1165="NPC6ASZDB-VT350C",D1165="NPC6ASZDB-BL350C",D1165="NPC6ASZDB-RD350C",D1165="NPC6ASZDB-BK350C",D1165="NPC6ASZDB-VT003M",D1165="NPC6ASZDB-OR250C",D1165="NPC6ASZDB-VT250C",D1165="NPC6ASZDB-VT002M",D1165="NPC6ASZDB-VT050C",D1165="NPC6ASZDB-VT001M",D1165="NPC6ASZDB-VT150C",D1165="NPC6ASZDB-WT017C",D1165="NPC6ASZDB-RD030C",D1165="NPC6ASZDB-WT030C",D1165="NPC6ASZDB-OR020M",D1165="NPC6ASZDB-OR015M",D1165="NPC06SZDB-WT025C",D1165="NPC6ASZDB-WT013M",D1165="NPC6ASZDB-GY075C",D1165="NPC6ASZDB-BK075C",D1165="NPC6ASZDB-BK125C",D1165="NPC6ASZDB-GN250C",D1165="NPC6ASZDB-WT011M",D1165="NPC6ASZDB-WT014M",D1165="NPC6ASZDB-OR005M",D1165="NPC6ASZDB-GY006M",D1165="NPC6ASZDB-WT550C",D1165="NPC6ASZDB-WT650C",D1165="NPC6ASZDB-WT850C",D1165="NPC6ASZDB-WT950C",D1165="NPC6ASZDB-RD250C",D1165="NPC06SZDB-GY015C",D1165="NPC06SZDB-BL020C",D1165="NPC06SZDB-YL015C",D1165="NPC6ASZDB-BL012M",D1165="NPC6ASZDB-WT020C",D1165="NPC6ASZDB-BL008M",D1165="NPC6ASZDB-BL009M",D1165="NPC6ASZDB-WT022M",D1165="NPC6ASZDB-YL007M",D1165="NPC06SZDB-WT250C",D1165="NPC6ASZDB-BL007M",D1165="NPC6ASZDB-BK050C",D1165="NPC6ASZDB-BK025C",D1165="NPC6ASZDB-BL750C",D1165="NPC6ASZDB-OR010M",D1165="NPC06SZDB-RD015M",D1165="NPC6ASZDB-YL012M",D1165="NPC6ASZDB-YL030M",D1165="NPC6ASZDB-YL020M",D1165="NPC6ASZDB-RD050C",D1165="NPC06SZDB-BL050C",D1165="NPC06SZDB-RD050C",D1165="NPC06SZDB-YL050C",D1165="NPC06SZDB-YL003M",D1165="NPC06SZDB-GN002M",D1165="NPC6ASZDB-RD010M",D1165="NPC6ASZDB-GY450C",D1165="NPC6ASZDB-WT006M",D1165="NPC6ASZDB-BL250C",D1165="NPC6ASZDB-GY050C",D1165="NPC6ASZDB-YL250C",D1165="NPC6ASZDB-YL008M",D1165="NPC06SZDB-YL010M",D1165="NPC6ASZDB-GY008M",D1165="NPC06SZDB-RD005M",D1165="NPC6ASZDB-BL050C",D1165="NPC6ASZDB-WT450C",D1165="NPC6ASZDB-OR050C",D1165="NPC06SZDB-GN010M",D1165="NPC06SZDB-RD010M",D1165="NPC06SZDB-BL010M",D1165="NPC6ASZDB-GY050C",D1165="NPC6ASZDB-YL025C",D1165="NPC6ASZDB-BK250C",D1165="NPC6ASZDB-BK004M",D1165="NPC6ASZDB-YL006M",D1165="NPC06SZDB-WT007M",D1165="NPC6ASZDB-BL015M",D1165="NPC6ASZDB-BL020M",D1165="NPC6ASZDB-GN010M",D1165="NPC6ASZDB-GN015M",D1165="NPC6ASZDB-GY250C",D1165="NPC6ASZDB-BK030M",D1165="NPC06SZDB-GY003M",D1165="NPC06SZDB-BL150C",D1165="NPC6ASZDB-BK013M",D1165="NPC6ASZDB-OR150C",D1165="NPC6ASZDB-GY007M",D1165="NPC6ASZDB-BK750C",D1165="NPC06SZDB-GN003M",D1165="NPC06SZDB-BK150C",D1165="NPC06SZDB-BK001M",D1165="NPC6ASZDB-RD007M",D1165="NPC6ASZDB-RD010M",D1165="NPC06SZDB-GY006M",D1165="NPC06SZDB-GY015M",D1165="NPC06SZDB-BK050C",D1165="NPC6ASZDB-GN025C",D1165="NPC6ASZDB-WT009M",D1165="NPC6ASZDB-OR004M",D1165="NPC6ASZDB-WT075C",D1165="NPC6ASZDB-WT175C",D1165="NPC06SZDB-GY001M",D1165="NPC06SZDB-GY002M",D1165="NPC6ASZDB-WT125C",D1165="NPC6ASZDB-WT225C",D1165="NPC6ASZDB-WT275C",D1165="NPC6ASZDB-GY015M",D1165="NPC6ASZDB-RD001M",D1165="NPC6ASZDB-RD005M",D1165="NPC6ASZDB-WT025C",D1165="NPC6ASZDB-YL001M",D1165="NPC6ASZDB-YL005M",D1165="NPC06SZDB-GY010M",D1165="NPC06SZDB-YL005M",D1165="NPC06SZDB-YL001M",D1165="NPC6ASZDB-BK150C",D1165="NPC6ASZDB-BL030M",D1165="NPC6ASZDB-YL050C",D1165="NPC6ASZDB-YL010M",D1165="NPC6ASZDB-OR010M",D1165="NPC06SZDB-YL150C",D1165="NPC6ASZDB-OR005M",D1165="NPC06SZDB-OR002M",D1165="NPC6ASZDB-RD150C",D1165="NPC6ASZDB-WT025M",D1165="NPC6ASZDB-WT150C",D1165="NPC6ASZDB-WT012M",D1165="NPC6ASZDB-WT250C",D1165="NPC6ASZDB-WT350C",D1165="NPC6ASZDB-YL002M",D1165="NPC6ASZDB-BL150C",D1165="NPC6ASZDB-WT015M",D1165="NPC6ASZDB-YL150C",D1165="NPC6ASZDB-YL003M",D1165="NPC6ASZDB-WT750C",D1165="NPC6ASZDB-GN050C",D1165="NPC6ASZDB-WT008M",D1165="NPC06SZDB-OR010M",D1165="NPC6ASZDB-GY150C",D1165="NPC6ASZDB-GN150C",D1165="NPC6ASZDB-OR001M",D1165="NPC6ASZDB-OR002M",D1165="NPC6ASZDB-OR003M",D1165="NPC06SZDB-RD002M",D1165="NPC06SZDB-RD150C",D1165="NPC6ASZDB-BK015M",D1165="NPC06SZDB-GN001M",D1165="NPC06SZDB-GN150C",D1165="NPC06SZDB-WT030M",D1165="NPC06SZDB-WT750C",D1165="NPC06SZDB-WT015M",D1165="NPC6ASZDB-WT030M",D1165="NPC06SZDB-RD001M",D1165="NPC06SZDB-RD003M",D1165="NPC06SZDB-OR003M",D1165="NPC06SZDB-OR001M",D1165="NPC06SZDB-BL001M",D1165="NPC06SZDB-BL003M",D1165="NPC06SZDB-WT150C",D1165="NPC06SZDB-BL002M",D1165="NPC6ASZDB-WT050C",D1165="NPC06SZDB-WT050C",D1165="NPC06SZDB-WT001M",D1165="NPC06SZDB-WT002M",D1165="NPC06SZDB-WT003M",D1165="NPC06SZDB-WT004M",D1165="NPC06SZDB-WT005M",D1165="NPC06SZDB-WT010M",D1165="NPC06SZDB-WT020M",D1165="NPC6ASZDB-GN001M",D1165="NPC6ASZDB-GN002M",D1165="NPC6ASZDB-GN003M",D1165="NPC6ASZDB-GN004M",D1165="NPC6ASZDB-GN005M",D1165="NPC6ASZDB-GN020M",D1165="NPC6ASZDB-GN030M",D1165="NPC6ASZDB-WT001M",D1165="NPC6ASZDB-WT002M",D1165="NPC6ASZDB-WT003M",D1165="NPC6ASZDB-WT004M",D1165="NPC6ASZDB-WT005M",D1165="NPC6ASZDB-WT006M",D1165="NPC6ASZDB-WT007M",D1165="NPC6ASZDB-WT010M",D1165="NPC6ASZDB-WT020M",D1165="NPC6ASZDB-RD002M",D1165="NPC6ASZDB-RD003M",D1165="NPC6ASZDB-RD020M",D1165="NPC6ASZDB-GY001M",D1165="NPC6ASZDB-GY002M",D1165="NPC6ASZDB-GY003M",D1165="NPC6ASZDB-GY004M",D1165="NPC6ASZDB-GY005M",D1165="NPC6ASZDB-GY010M",D1165="NPC6ASZDB-GY020M",D1165="NPC6ASZDB-GY025M",D1165="NPC6ASZDB-GY030M",D1165="NPC6ASZDB-BL001M",D1165="NPC6ASZDB-BL002M",D1165="NPC6ASZDB-BL003M",D1165="NPC6ASZDB-BL004M",D1165="NPC6ASZDB-BL005M",D1165="NPC6ASZDB-BL010M",D1165="NPC6ASZDB-BK001M",D1165="NPC6ASZDB-BK002M",D1165="NPC6ASZDB-BK003M",D1165="NPC6ASZDB-BK005M",D1165="NPC6ASZDB-BK010M",D1165="NPC6ASZDB-BK020M",),E1165*2,0)</f>
        <v>0</v>
      </c>
      <c r="M1165" s="48">
        <f t="shared" ref="M1165:M1182" si="2171">M1164+K1165-L1165</f>
        <v>99260</v>
      </c>
      <c r="N1165" s="66"/>
      <c r="O1165" s="41">
        <f t="shared" ref="O1165:O1176" si="2172">IF(OR(D1165="NPC6ASZDB-WT019M",D1165="NPC6ASZDB-RD015M",D1165="NPC06SZDB-BK006M",D1165="NPC06SZDB-BK007M",D1165="NPC6ASZDB-OR750C",D1165="NPC06SZDB-BK004M",D1165="NPC06SZDB-BL015M",D1165="NPC6ASZDB-BL013C",D1165="NPC6ASZDB-BL030C",D1165="NPC6ASZDB-GY009M",D1165="NPC06SZDB-BK002M",D1165="NPC6ASZDB-GY025C",D1165="NPC06SZDB-BK003M",D1165="NPC06SZDB-GY005M",D1165="NPC6ASZDB-RD020C",D1165="NPC06SZDB-YL040M",D1165="NPC6ASZDB-GY125C",D1165="NPC06SZDB-YL002M",D1165="NPC6ASZDB-WT100M",D1165="NPC6ASZDB-RD008M",D1165="NPC6ASZDB-YL009M",D1165="NPC6ASZDB-VT010M",D1165="NPC6ASZDB-OR007M",D1165="NPC6ASZDB-VT007M",D1165="NPC6ASZDB-BK007M",D1165="NPC6ASZDB-GY350C",D1165="NPC6ASZDB-YL350C",D1165="NPC6ASZDB-OR350C",D1165="NPC6ASZDB-VT350C",D1165="NPC6ASZDB-BL350C",D1165="NPC6ASZDB-RD350C",D1165="NPC6ASZDB-BK350C",D1165="NPC6ASZDB-VT003M",D1165="NPC6ASZDB-OR250C",D1165="NPC6ASZDB-VT250C",D1165="NPC6ASZDB-VT002M",D1165="NPC6ASZDB-VT050C",D1165="NPC6ASZDB-VT001M",D1165="NPC6ASZDB-VT150C",D1165="NPC6ASZDB-WT017C",D1165="NPC6ASZDB-RD030C",D1165="NPC6ASZDB-WT030C",D1165="NPC6ASZDB-OR020M",D1165="NPC6ASZDB-OR020M",D1165="NPC6ASZDB-OR015M",D1165="NPC06SZDB-WT025C",D1165="NPC6ASZDB-WT013M",D1165="NPC6ASZDB-BK175C",D1165="NPC6ASZDB-GY075C",D1165="NPC6ASZDB-BK075C",D1165="NPC6ASZDB-BK125C",D1165="NPC6ASZDB-GN250C",D1165="NPC6ASZDB-WT011M",D1165="NPC6ASZDB-WT014M",D1165="NPC6ASZDB-OR005M",D1165="NPC6ASZDB-GY006M",D1165="NPC6ASZDB-WT550C",D1165="NPC6ASZDB-WT650C",D1165="NPC6ASZDB-WT850C",D1165="NPC6ASZDB-WT950C",D1165="NPC6ASZDB-RD250C",D1165="NPC06SZDB-GY015C",D1165="NPC06SZDB-BL020C",D1165="NPC06SZDB-YL015C",D1165="NPC6ASZDB-BL012M",D1165="NPC6ASZDB-WT020C",D1165="NPC6ASZDB-BL008M",D1165="NPC6ASZDB-BL009M",D1165="NPC6ASZDB-WT022M",D1165="NPC6ASZDB-YL007M",D1165="NPC06SZDB-WT250C",D1165="NPC6ASZDB-BL007M",D1165="NPC6ASZDB-BK050C",D1165="NPC6ASZDB-BK025C",D1165="NPC6ASZDB-BL750C",D1165="NPC6ASZDB-OR010M",D1165="NPC06SZDB-RD015M",D1165="NPC6ASZDB-YL012M",D1165="NPC6ASZDB-YL030M",D1165="NPC6ASZDB-YL020M",D1165="NPC6ASZDB-RD050C",D1165="NPC06SZDB-BL050C",D1165="NPC06SZDB-RD050C",D1165="NPC06SZDB-YL050C",D1165="NPC06SZDB-YL003M",D1165="NPC06SZDB-GN002M",D1165="NPC6ASZDB-RD010M",D1165="NPC6ASZDB-GY450C",D1165="NPC6ASZDB-GY450C",D1165="NPC6ASZDB-BL250C",D1165="NPC6ASZDB-GY050C",D1165="NPC6ASZDB-YL250C",D1165="NPC6ASZDB-YL008M",D1165="NPC06SZDB-YL010M",D1165="NPC6ASZDB-GY008M",D1165="NPC06SZDB-RD005M",D1165="NPC6ASZDB-BL050C",D1165="NPC6ASZDB-WT450C",D1165="NPC6ASZDB-OR050C",D1165="NPC06SZDB-GN010M",D1165="NPC06SZDB-RD010M",D1165="NPC06SZDB-BL010M",D1165="NPC6ASZDB-GY050C",D1165="NPC6ASZDB-YL025C",D1165="NPC6ASZDB-BK250C",D1165="NPC6ASZDB-BK004M",D1165="NPC6ASZDB-YL006M",D1165="NPC06SZDB-WT007M",D1165="NPC6ASZDB-BL015M",D1165="NPC6ASZDB-BL020M",D1165="NPC6ASZDB-GN010M",D1165="NPC6ASZDB-GN015M",D1165="NPC6ASZDB-GY250C",D1165="NPC6ASZDB-BK030M",D1165="NPC06SZDB-GY003M",D1165="NPC06SZDB-BL150C",D1165="NPC6ASZDB-BK013M",D1165="NPC6ASZDB-OR150C",D1165="NPC6ASZDB-GY007M",D1165="NPC6ASZDB-BK750C",D1165="NPC06SZDB-GN003M",D1165="NPC06SZDB-BK150C",D1165="NPC06SZDB-BK001M",D1165="NPC6ASZDB-RD007M",D1165="NPC6ASZDB-RD010M",D1165="NPC06SZDB-GY006M",D1165="NPC06SZDB-GY015M",D1165="NPC06SZDB-BK050C",D1165="NPC6ASZDB-GN025C",D1165="NPC6ASZDB-WT009M",D1165="NPC6ASZDB-OR004M",D1165="NPC6ASZDB-WT075C",D1165="NPC6ASZDB-WT175C",D1165="NPC06SZDB-GY001M",D1165="NPC06SZDB-GY002M",D1165="NPC6ASZDB-WT125C",D1165="NPC6ASZDB-WT225C",D1165="NPC6ASZDB-WT275C",D1165="NPC6ASZDB-GY015M",D1165="NPC6ASZDB-RD001M",D1165="NPC6ASZDB-RD005M",D1165="NPC6ASZDB-WT025C",D1165="NPC6ASZDB-YL001M",D1165="NPC6ASZDB-YL005M",D1165="NPC06SZDB-GY010M",D1165="NPC06SZDB-YL005M",D1165="NPC06SZDB-YL001M",D1165="NPC6ASZDB-BK150C",D1165="NPC6ASZDB-BL030M",D1165="NPC6ASZDB-YL050C",D1165="NPC6ASZDB-YL010M",D1165=1711167,D1165="NPC6ASZDB-OR010M",D1165="NPC06SZDB-YL150C",D1165="NPC6ASZDB-OR005M",D1165="NPC06SZDB-OR002M",D1165="NPC6ASZDB-RD150C",D1165="NPC6ASZDB-WT025M",D1165="NPC6ASZDB-WT150C",D1165="NPC6ASZDB-WT250C",D1165="NPC6ASZDB-WT350C",D1165="NPC6ASZDB-YL002M",D1165="NPC6ASZDB-WT012M",D1165="NPC6ASZDB-BL150C",D1165="NPC6ASZDB-WT015M",D1165="NPC6ASZDB-YL150C",D1165="NPC6ASZDB-YL003M",D1165="NPC6ASZDB-WT750C",D1165="NPC6ASZDB-GN050C",D1165="NPC6ASZDB-WT008M",D1165="NPC06SZDB-OR010M",D1165="NPC6ASZDB-GY150C",D1165="NPC6ASZDB-GN150C",D1165="NPC6ASZDB-OR001M",D1165="NPC6ASZDB-OR002M",D1165="NPC6ASZDB-OR003M",D1165="NPC06SZDB-RD002M",D1165="NPC06SZDB-RD150C",D1165="NPC6ASZDB-BK015M",D1165="NPC06SZDB-GN001M",D1165="NPC06SZDB-GN150C",D1165="NPC06SZDB-WT030M",D1165="NPC06SZDB-WT750C",D1165="NPC06SZDB-WT015M",D1165="NPC6ASZDB-WT030M",D1165="NPC06SZDB-RD001M",D1165="NPC06SZDB-RD003M",D1165="NPC06SZDB-OR003M",D1165="NPC06SZDB-OR001M",D1165="NPC06SZDB-BL001M",D1165="NPC06SZDB-BL003M",D1165="NPC06SZDB-WT150C",D1165="NPC06SZDB-BL002M",D1165="NPC6ASZDB-WT050C",D1165="NPC06SZDB-WT050C",D1165="NPC06SZDB-WT001M",D1165="NPC06SZDB-WT002M",D1165="NPC06SZDB-WT003M",D1165="NPC06SZDB-WT004M",D1165="NPC06SZDB-WT005M",D1165="NPC06SZDB-WT020M",D1165="NPC6ASZDB-GN001M",D1165="NPC6ASZDB-GN002M",D1165="NPC6ASZDB-GN003M",D1165="NPC6ASZDB-GN004M",D1165="NPC6ASZDB-GN005M",D1165="NPC6ASZDB-GN020M",D1165="NPC06SZDB-WT010M",D1165="NPC6ASZDB-GN030M",D1165=1711091,D1165=1711093,D1165=1711815,D1165=1711094,D1165=1711095,D1165=1711098,D1165=2153215,D1165=1711096,D1165=1711097,D1165=1711027,D1165=2153463,D1165=1711911,D1165="NPC6ASZDB-WT001M",D1165="NPC6ASZDB-WT002M",D1165="NPC6ASZDB-WT003M",D1165="NPC6ASZDB-WT004M",D1165="NPC6ASZDB-WT005M",D1165="NPC6ASZDB-WT006M",D1165="NPC6ASZDB-WT007M",D1165="NPC6ASZDB-WT010M",D1165="NPC6ASZDB-WT020M",D1165="NPC6ASZDB-RD002M",D1165="NPC6ASZDB-RD003M",D1165="NPC6ASZDB-RD020M",D1165="NPC6ASZDB-GY001M",D1165="NPC6ASZDB-GY002M",D1165="NPC6ASZDB-GY003M",D1165="NPC6ASZDB-GY004M",D1165="NPC6ASZDB-GY005M",D1165="NPC6ASZDB-GY010M",D1165="NPC6ASZDB-GY020M",D1165="NPC6ASZDB-GY025M",D1165="NPC6ASZDB-GY030M",D1165="NPC6ASZDB-BL001M",D1165="NPC6ASZDB-BL002M",D1165="NPC6ASZDB-BL003M",D1165="NPC6ASZDB-BL004M",D1165="NPC6ASZDB-BL005M",D1165="NPC6ASZDB-BL010M",D1165="NPC6ASZDB-BK001M",D1165="NPC6ASZDB-BK002M",D1165="NPC6ASZDB-BK003M",D1165="NPC6ASZDB-BK005M",D1165="NPC6ASZDB-BK010M",D1165="NPC6ASZDB-BK020M",D1165=1711171),E1165*2,0)</f>
        <v>0</v>
      </c>
      <c r="P1165" s="48">
        <f t="shared" ref="P1165:P1185" si="2173">P1164+N1165-O1165</f>
        <v>236436</v>
      </c>
      <c r="Q1165" s="66"/>
      <c r="R1165" s="66">
        <f t="shared" ref="R1165:R1176" si="2174">IF(OR(D1165="CO17772-0ZM010",D1165="NPC6ASZDB-BK950C",D1165="NPC6ASZDB-BK550C",D1165="NPC6ASZDB-GN750C",D1165="NPC6ASZDB-WT035M",D1165="CO17772-0ZM002",D1165="CO17772-01M001",D1165="NPC6ASZDB-WT028M ",D1165="NPC6ASZDB-WT019M",D1165="CO17772-0CC050",D1165="NPC6ASZDB-WT018M",D1165="NPC6ASZDB-WT023M",D1165="NPC6ASZDB-WT024M",D1165="NPC6ASZDB-OR020M",D1165="NPC6ASZDB-RD006M",D1165="NPC6ASZDB-WT017M",D1165="NPC6ASZDB-GY750C",D1165="NPC6ASZDB-YL015M",D1165="NPC6ASZDB-WT016M",D1165="CO17772-0CM015",D1165="NPC6ASZDB-OR750C",D1165="NPC6ASZDB-BL013C",D1165="NPC6ASZDB-BL030C",D1165="NPC6ASZDB-GY009M",D1165="NPC6ASZDB-GY025C",D1165="NPC6ASZDB-RD020C",D1165="CO17772-08F004",D1165="CO17772-08F010",D1165="NPC6ASZDB-GY125C",D1165="CO17772-08C750",D1165="NPC06SZDB-YL002M",D1165="NPC6ASZDB-WT100M",D1165="NPC6ASZDB-RD008M",D1165="NPC6ASZDB-YL009M",D1165="NPC6ASZDB-VT010M",D1165="NPC6ASZDB-OR007M",D1165="NPC6ASZDB-VT007M",D1165="NPC6ASZDB-BK007M",D1165="NPC6ASZDB-GY350C",D1165="NPC6ASZDB-YL350C",D1165="NPC6ASZDB-OR350C",D1165="NPC6ASZDB-VT350C",D1165="NPC6ASZDB-BL350C",D1165="NPC6ASZDB-RD350C",D1165="NPC6ASZDB-VT003M",D1165="NPC6ASZDB-OR250C",D1165="NPC6ASZDB-VT250C",D1165="NPC6ASZDB-VT002M",D1165="NPC6ASZDB-VT050C",D1165="NPC6ASZDB-VT001M",D1165="NPC6ASZDB-VT150C",D1165="NPC6ASZDB-WT017C",D1165="NPC6ASZDB-RD030C",D1165="NPC6ASZDB-WT030C",D1165="NPC6ASZDB-OR020M",D1165="NPC6ASZDB-OR015M",D1165="CO17772-08C250",D1165="NPC6ASZDB-WT013M",D1165="NPC6ASZDB-BK175C",D1165="NPC6ASZDB-GY075C",D1165="NPC6ASZDB-BK075C",D1165="CO17772-07M001",D1165="CO17772-09M001",D1165="CO17772-0ZM001",D1165="CO17772-0MM001",D1165="CO17772-08F002",D1165="NPC6ASZDB-BK125C",D1165="NPC6ASZDB-GN250C",D1165="NPC6ASZDB-WT011M",D1165="NPC6ASZDB-WT014M",D1165="NPC6ASZDB-OR005M",D1165="NPC6ASZDB-GY006M",D1165="NPC6ASZDB-WT550C",D1165="NPC6ASZDB-WT650C",D1165="NPC6ASZDB-WT850C",D1165="NPC6ASZDB-WT950C",D1165="NPC6ASZDB-RD250C",D1165="NPC6ASZDB-BL012M",D1165="NPC6ASZDB-WT020C",D1165="NPC6ASZDB-BL008M",D1165="NPC6ASZDB-BL009M",D1165="NPC6ASZDB-WT022M",D1165="NPC6ASZDB-YL007M",D1165="NPC6ASZDB-BL007M",D1165="CO17772-0ZM008",D1165="CO17772-0ZM005",D1165="NPC6ASZDB-BK050C",D1165="NPC6ASZDB-BK025C",D1165="NPC6ASZDB-BL750C",D1165="NPC6ASZDB-OR010M",D1165="NPC6ASZDB-YL012M",D1165="NPC6ASZDB-YL020M",D1165="NPC6ASZDB-YL030M",D1165="NPC6ASZDB-RD050C",D1165="NPC6ASZDB-RD010M",D1165="NPC6ASZDB-GY450C",D1165="CO17772-0CM005",D1165="NPC6ASZDB-BL250C",D1165="NPC6ASZDB-GY050C",D1165="NPC6ASZDB-YL250C",D1165="CO17772-0CM007",D1165="NPC6ASZDB-YL008M",D1165="NPC6ASZDB-GY008M",D1165="NPC6ASZDB-BL050C",D1165="NPC6ASZDB-GY050C",D1165="NPC6ASZDB-WT450C",D1165="NPC6ASZDB-OR050C",D1165="CO17772-08M020",D1165="NPC6ASZDB-YL025C",D1165="NPC6ASZDB-BK250C",D1165="CO17772-0MC150",D1165="NPC6ASZDB-BK004M",D1165="NPC6ASZDB-YL006M",D1165="NPC6ASZDB-BL015M",D1165="NPC6ASZDB-BL020M",D1165="NPC6ASZDB-GN010M",D1165="NPC6ASZDB-GN015M",D1165="NPC6ASZDB-GY250C",D1165="NPC6ASZDB-BK030M",D1165="CO17772-08M010",D1165="CO17772-08M006",D1165="NPC6ASZDB-BK013M",D1165="NPC6ASZDB-OR150C",D1165="CO17772-08C050",D1165="CO17772-0CM007",D1165="CO17772-0CM010",D1165="CO17772-0CM003",D1165="CO17772-08C150",D1165="CO17772-08M007",D1165="CO17772-0MM005",D1165="CO17772-0MM015",D1165="CO17772-0CM002",D1165="CO17772-0CM001",D1165="CO17772-08M010",D1165="CO17772-08M001",D1165="CO17772-08M002",D1165="CO17772-08M003",D1165="CO17772-08M004",D1165="CO17772-08M015",D1165="CO17772-08M005",D1165="NPC6ASZDB-BK750C",D1165="NPC6ASZDB-RD007M",D1165="NPC6ASZDB-RD010M",D1165="NPC6ASZDB-GN025C",D1165="NPC6ASZDB-WT009M",D1165="NPC6ASZDB-OR004M",D1165="NPC6ASZDB-WT075C",D1165="NPC6ASZDB-WT175C",D1165="NPC6ASZDB-WT125C",D1165="NPC6ASZDB-WT225C",D1165="NPC6ASZDB-WT275C",D1165="NPC6ASZDB-GY015M",D1165="NPC6ASZDB-RD001M",D1165="NPC6ASZDB-RD005M",D1165="NPC6ASZDB-WT025C",D1165="NPC6ASZDB-YL001M",D1165="NPC6ASZDB-YL005M",D1165="NPC6ASZDB-BK150C",D1165="NPC6ASZDB-BL030M",D1165="NPC6ASZDB-YL050C",D1165="NPC6ASZDB-YL010M",D1165="NPC6ASZDB-OR010M",D1165="NPC6ASZDB-OR005M",D1165="NPC6ASZDB-RD150C",D1165="NPC6ASZDB-WT025M",D1165="NPC6ASZDB-WT150C",D1165="NPC6ASZDB-WT012M",D1165="NPC6ASZDB-WT250C",D1165="NPC6ASZDB-WT350C",D1165="NPC6ASZDB-YL002M",D1165="NPC6ASZDB-BL150C",D1165="NPC6ASZDB-WT015M",D1165="NPC6ASZDB-YL150C",D1165="NPC6ASZDB-YL003M",D1165="NPC6ASZDB-WT750C",D1165="NPC6ASZDB-GN050C",D1165="NPC6ASZDB-WT008M",D1165="NPC6ASZDB-GY150C",D1165="NPC6ASZDB-GN150C",D1165="NPC6ASZDB-OR001M",D1165="NPC6ASZDB-OR002M",D1165="NPC6ASZDB-OR003M",D1165="NPC6ASZDB-BK015M",D1165="NPC6ASZDB-WT030M",D1165="NPC6ASZDB-WT050C",D1165="NPC6ASZDB-GN001M",D1165="NPC6ASZDB-GN002M",D1165="NPC6ASZDB-GN003M",D1165="NPC6ASZDB-GN004M",D1165="NPC6ASZDB-GN005M",D1165="NPC6ASZDB-GN020M",D1165="NPC6ASZDB-GN030M",D1165="NPC6ASZDB-WT001M",D1165="NPC6ASZDB-WT002M",D1165="NPC6ASZDB-WT003M",D1165="NPC6ASZDB-WT004M",D1165="NPC6ASZDB-WT005M",D1165="NPC6ASZDB-WT006M",D1165="NPC6ASZDB-WT007M",D1165="NPC6ASZDB-WT010M",D1165="NPC6ASZDB-WT020M",D1165="NPC6ASZDB-RD002M",D1165="NPC6ASZDB-RD003M",D1165="NPC6ASZDB-RD020M",D1165="NPC6ASZDB-GY001M",D1165="NPC6ASZDB-GY002M",D1165="NPC6ASZDB-GY003M",D1165="NPC6ASZDB-GY004M",D1165="NPC6ASZDB-GY005M",D1165="NPC6ASZDB-GY010M",D1165="NPC6ASZDB-GY020M",D1165="NPC6ASZDB-GY025M",D1165="NPC6ASZDB-GY030M",D1165="NPC6ASZDB-BL001M",D1165="NPC6ASZDB-BL002M",D1165="NPC6ASZDB-BL003M",D1165="NPC6ASZDB-BL004M",D1165="NPC6ASZDB-BL005M",D1165="NPC6ASZDB-BL010M",D1165="NPC6ASZDB-BK001M",D1165="NPC6ASZDB-BK002M",D1165="NPC6ASZDB-BK003M",D1165="NPC6ASZDB-BK005M",D1165="NPC6ASZDB-BK010M",D1165="NPC6ASZDB-BK020M",D1165="NPC6ASZDB-GY007M",),E1165*2,0)</f>
        <v>0</v>
      </c>
      <c r="S1165" s="67">
        <f t="shared" ref="S1165:S1185" si="2175">S1164+Q1165-R1165</f>
        <v>173912</v>
      </c>
      <c r="T1165" s="66"/>
      <c r="U1165" s="66">
        <f t="shared" si="2060"/>
        <v>0</v>
      </c>
      <c r="V1165" s="67">
        <f t="shared" si="2074"/>
        <v>128996.85</v>
      </c>
      <c r="W1165" s="136"/>
      <c r="X1165" s="69">
        <f t="shared" si="2145"/>
        <v>0</v>
      </c>
      <c r="Y1165" s="67">
        <f t="shared" si="2075"/>
        <v>6101</v>
      </c>
      <c r="Z1165" s="66"/>
      <c r="AA1165" s="68">
        <f t="shared" si="2051"/>
        <v>0</v>
      </c>
      <c r="AB1165" s="67">
        <f t="shared" si="2076"/>
        <v>17463</v>
      </c>
      <c r="AC1165" s="66"/>
      <c r="AD1165" s="66">
        <f t="shared" si="2052"/>
        <v>0</v>
      </c>
      <c r="AE1165" s="67">
        <f t="shared" si="2077"/>
        <v>3450</v>
      </c>
      <c r="AF1165" s="66"/>
      <c r="AG1165" s="78">
        <f t="shared" si="2053"/>
        <v>0</v>
      </c>
      <c r="AH1165" s="79">
        <f t="shared" si="2078"/>
        <v>4534.5</v>
      </c>
      <c r="AI1165" s="66"/>
      <c r="AJ1165" s="68">
        <f t="shared" si="2106"/>
        <v>0</v>
      </c>
      <c r="AK1165" s="67">
        <f t="shared" si="2079"/>
        <v>22013</v>
      </c>
      <c r="AL1165" s="66"/>
      <c r="AM1165" s="68">
        <f t="shared" si="2054"/>
        <v>0</v>
      </c>
      <c r="AN1165" s="67">
        <f t="shared" si="2080"/>
        <v>8691.02</v>
      </c>
      <c r="AO1165" s="66"/>
      <c r="AP1165" s="68">
        <f t="shared" si="2146"/>
        <v>0</v>
      </c>
      <c r="AQ1165" s="67">
        <f t="shared" si="2081"/>
        <v>63587.5</v>
      </c>
      <c r="AR1165" s="66"/>
      <c r="AS1165" s="68">
        <f t="shared" si="2083"/>
        <v>0</v>
      </c>
      <c r="AT1165" s="67">
        <f t="shared" si="2082"/>
        <v>2020</v>
      </c>
      <c r="AU1165" s="66"/>
      <c r="AV1165" s="66">
        <f t="shared" si="2148"/>
        <v>0</v>
      </c>
      <c r="AW1165" s="42">
        <f t="shared" si="2117"/>
        <v>4807.2000000000016</v>
      </c>
      <c r="AX1165" s="66"/>
      <c r="AY1165" s="66">
        <f t="shared" si="2124"/>
        <v>0</v>
      </c>
      <c r="AZ1165" s="67">
        <f t="shared" si="2143"/>
        <v>728.09999999999991</v>
      </c>
      <c r="BA1165" s="66"/>
      <c r="BB1165" s="68">
        <f t="shared" si="2144"/>
        <v>0</v>
      </c>
      <c r="BC1165" s="67">
        <f t="shared" si="2111"/>
        <v>77.819999999999851</v>
      </c>
      <c r="BD1165" s="66"/>
      <c r="BE1165" s="68">
        <f t="shared" si="2136"/>
        <v>0</v>
      </c>
      <c r="BF1165" s="67">
        <f t="shared" si="2137"/>
        <v>2747.0200000000018</v>
      </c>
      <c r="BG1165" s="66"/>
      <c r="BH1165" s="68">
        <f t="shared" si="2115"/>
        <v>0</v>
      </c>
      <c r="BI1165" s="67">
        <f t="shared" si="2107"/>
        <v>22382.39999999998</v>
      </c>
      <c r="BJ1165" s="66"/>
      <c r="BK1165" s="68">
        <f t="shared" si="2084"/>
        <v>0</v>
      </c>
      <c r="BL1165" s="67">
        <f t="shared" si="2149"/>
        <v>3462.6000000000004</v>
      </c>
      <c r="BM1165" s="66"/>
      <c r="BN1165" s="68">
        <f t="shared" si="2150"/>
        <v>424</v>
      </c>
      <c r="BO1165" s="67">
        <f t="shared" si="2151"/>
        <v>1995.9000000000019</v>
      </c>
      <c r="BP1165" s="66"/>
      <c r="BQ1165" s="68">
        <f t="shared" si="2167"/>
        <v>0</v>
      </c>
      <c r="BR1165" s="67">
        <f t="shared" si="2168"/>
        <v>104087.45</v>
      </c>
      <c r="BS1165" s="66"/>
      <c r="BT1165" s="66">
        <f t="shared" si="2118"/>
        <v>0</v>
      </c>
      <c r="BU1165" s="67">
        <f t="shared" si="2112"/>
        <v>106811</v>
      </c>
      <c r="BV1165" s="66"/>
      <c r="BW1165" s="66">
        <f t="shared" si="2119"/>
        <v>0</v>
      </c>
      <c r="BX1165" s="67">
        <f t="shared" si="2113"/>
        <v>150222</v>
      </c>
      <c r="BY1165" s="66"/>
      <c r="BZ1165" s="66">
        <f t="shared" si="2120"/>
        <v>0</v>
      </c>
      <c r="CA1165" s="67">
        <f t="shared" si="2114"/>
        <v>100313</v>
      </c>
      <c r="CB1165" s="66"/>
      <c r="CC1165" s="66">
        <f t="shared" si="2108"/>
        <v>0</v>
      </c>
      <c r="CD1165" s="67">
        <f t="shared" si="2099"/>
        <v>24675.040000000001</v>
      </c>
      <c r="CE1165" s="66"/>
      <c r="CF1165" s="66">
        <f t="shared" si="2104"/>
        <v>0</v>
      </c>
      <c r="CG1165" s="67">
        <f t="shared" si="2152"/>
        <v>3663.6999999999994</v>
      </c>
      <c r="CH1165" s="66"/>
      <c r="CI1165" s="66">
        <f t="shared" si="2085"/>
        <v>0</v>
      </c>
      <c r="CJ1165" s="67">
        <f t="shared" ref="CJ1165:CJ1228" si="2176">+CJ1164+CH1165-CI1165</f>
        <v>6757.8</v>
      </c>
      <c r="CK1165" s="66"/>
      <c r="CL1165" s="68">
        <f t="shared" si="2110"/>
        <v>0</v>
      </c>
      <c r="CM1165" s="79">
        <f t="shared" si="2153"/>
        <v>4847.4799999999996</v>
      </c>
      <c r="CN1165" s="66"/>
      <c r="CO1165" s="68">
        <f t="shared" si="2125"/>
        <v>0</v>
      </c>
      <c r="CP1165" s="79">
        <f t="shared" si="2154"/>
        <v>3955</v>
      </c>
      <c r="CQ1165" s="66"/>
      <c r="CR1165" s="68">
        <f t="shared" si="2126"/>
        <v>0</v>
      </c>
      <c r="CS1165" s="79">
        <f t="shared" si="2116"/>
        <v>5186</v>
      </c>
      <c r="CT1165" s="66"/>
      <c r="CU1165" s="68">
        <f t="shared" si="2127"/>
        <v>0</v>
      </c>
      <c r="CV1165" s="79">
        <f t="shared" si="2155"/>
        <v>6929</v>
      </c>
      <c r="CW1165" s="66"/>
      <c r="CX1165" s="66">
        <f t="shared" si="2128"/>
        <v>0</v>
      </c>
      <c r="CY1165" s="40">
        <f t="shared" si="2105"/>
        <v>176.95999999999822</v>
      </c>
      <c r="CZ1165" s="65"/>
      <c r="DA1165" s="66">
        <f t="shared" si="2156"/>
        <v>0</v>
      </c>
      <c r="DB1165" s="67">
        <f t="shared" ref="DB1165:DB1228" si="2177">+DB1164+CZ1165-DA1165</f>
        <v>37088</v>
      </c>
      <c r="DC1165" s="66"/>
      <c r="DD1165" s="66">
        <f t="shared" si="2157"/>
        <v>0</v>
      </c>
      <c r="DE1165" s="67">
        <f t="shared" ref="DE1165:DE1228" si="2178">+DE1164+DC1165-DD1165</f>
        <v>83859</v>
      </c>
      <c r="DF1165" s="66"/>
      <c r="DG1165" s="69">
        <f t="shared" si="2129"/>
        <v>0</v>
      </c>
      <c r="DH1165" s="67">
        <f t="shared" si="2102"/>
        <v>439575</v>
      </c>
      <c r="DI1165" s="66"/>
      <c r="DJ1165" s="66">
        <f t="shared" si="2130"/>
        <v>0</v>
      </c>
      <c r="DK1165" s="67">
        <f t="shared" si="2158"/>
        <v>3768</v>
      </c>
      <c r="DL1165" s="210"/>
      <c r="DM1165" s="206">
        <f t="shared" si="2086"/>
        <v>0</v>
      </c>
      <c r="DN1165" s="25">
        <f t="shared" si="2147"/>
        <v>0</v>
      </c>
      <c r="DO1165" s="5"/>
      <c r="DP1165" s="43">
        <f t="shared" si="2087"/>
        <v>0</v>
      </c>
      <c r="DQ1165" s="27">
        <f t="shared" si="2159"/>
        <v>6819.5</v>
      </c>
      <c r="DR1165" s="5"/>
      <c r="DS1165" s="43">
        <f t="shared" si="2088"/>
        <v>0</v>
      </c>
      <c r="DT1165" s="27">
        <f t="shared" si="2160"/>
        <v>4846</v>
      </c>
      <c r="DU1165" s="5"/>
      <c r="DV1165" s="43">
        <f t="shared" si="2131"/>
        <v>0</v>
      </c>
      <c r="DW1165" s="27">
        <f t="shared" si="2161"/>
        <v>4835</v>
      </c>
      <c r="DX1165" s="5"/>
      <c r="DY1165" s="22">
        <f t="shared" si="2132"/>
        <v>0</v>
      </c>
      <c r="DZ1165" s="25">
        <f t="shared" si="2162"/>
        <v>523</v>
      </c>
      <c r="EA1165" s="22"/>
      <c r="EB1165" s="22">
        <f t="shared" si="2133"/>
        <v>0</v>
      </c>
      <c r="EC1165" s="28">
        <f t="shared" si="2163"/>
        <v>369</v>
      </c>
      <c r="ED1165" s="5"/>
      <c r="EE1165" s="43">
        <f t="shared" si="2134"/>
        <v>0</v>
      </c>
      <c r="EF1165" s="27">
        <f t="shared" si="2164"/>
        <v>4769</v>
      </c>
      <c r="EG1165" s="66"/>
      <c r="EH1165" s="66">
        <f t="shared" si="2135"/>
        <v>0</v>
      </c>
      <c r="EI1165" s="67">
        <f t="shared" si="2165"/>
        <v>22617</v>
      </c>
      <c r="EJ1165" s="66"/>
      <c r="EK1165" s="66">
        <f t="shared" si="2055"/>
        <v>0</v>
      </c>
      <c r="EL1165" s="67">
        <f t="shared" si="2166"/>
        <v>21247</v>
      </c>
      <c r="EM1165" s="110">
        <f t="shared" si="2056"/>
        <v>261520.43159676003</v>
      </c>
    </row>
    <row r="1166" spans="1:143" s="33" customFormat="1" ht="11.25" customHeight="1" x14ac:dyDescent="0.25">
      <c r="A1166" s="143">
        <v>46186</v>
      </c>
      <c r="B1166" s="187">
        <v>46191</v>
      </c>
      <c r="C1166" s="183">
        <v>8005026458</v>
      </c>
      <c r="D1166" s="62" t="s">
        <v>520</v>
      </c>
      <c r="E1166" s="63">
        <v>60</v>
      </c>
      <c r="F1166" s="156">
        <v>2</v>
      </c>
      <c r="G1166" s="78">
        <v>191516099296</v>
      </c>
      <c r="H1166" s="66"/>
      <c r="I1166" s="41">
        <f t="shared" si="2121"/>
        <v>0</v>
      </c>
      <c r="J1166" s="48">
        <f t="shared" si="2169"/>
        <v>248393</v>
      </c>
      <c r="K1166" s="66"/>
      <c r="L1166" s="41">
        <f t="shared" si="2170"/>
        <v>0</v>
      </c>
      <c r="M1166" s="48">
        <f t="shared" si="2171"/>
        <v>99260</v>
      </c>
      <c r="N1166" s="66"/>
      <c r="O1166" s="41">
        <f t="shared" si="2172"/>
        <v>0</v>
      </c>
      <c r="P1166" s="48">
        <f t="shared" si="2173"/>
        <v>236436</v>
      </c>
      <c r="Q1166" s="66"/>
      <c r="R1166" s="66">
        <f t="shared" si="2174"/>
        <v>0</v>
      </c>
      <c r="S1166" s="67">
        <f t="shared" si="2175"/>
        <v>173912</v>
      </c>
      <c r="T1166" s="66"/>
      <c r="U1166" s="66">
        <f t="shared" si="2060"/>
        <v>0</v>
      </c>
      <c r="V1166" s="67">
        <f t="shared" si="2074"/>
        <v>128996.85</v>
      </c>
      <c r="W1166" s="136"/>
      <c r="X1166" s="69">
        <f t="shared" si="2145"/>
        <v>0</v>
      </c>
      <c r="Y1166" s="67">
        <f t="shared" si="2075"/>
        <v>6101</v>
      </c>
      <c r="Z1166" s="66"/>
      <c r="AA1166" s="68">
        <f t="shared" si="2051"/>
        <v>0</v>
      </c>
      <c r="AB1166" s="67">
        <f t="shared" si="2076"/>
        <v>17463</v>
      </c>
      <c r="AC1166" s="66"/>
      <c r="AD1166" s="66">
        <f t="shared" si="2052"/>
        <v>0</v>
      </c>
      <c r="AE1166" s="67">
        <f t="shared" si="2077"/>
        <v>3450</v>
      </c>
      <c r="AF1166" s="66"/>
      <c r="AG1166" s="78">
        <f t="shared" si="2053"/>
        <v>0</v>
      </c>
      <c r="AH1166" s="79">
        <f t="shared" si="2078"/>
        <v>4534.5</v>
      </c>
      <c r="AI1166" s="66"/>
      <c r="AJ1166" s="68">
        <f t="shared" si="2106"/>
        <v>0</v>
      </c>
      <c r="AK1166" s="67">
        <f t="shared" si="2079"/>
        <v>22013</v>
      </c>
      <c r="AL1166" s="66"/>
      <c r="AM1166" s="68">
        <f t="shared" si="2054"/>
        <v>0</v>
      </c>
      <c r="AN1166" s="67">
        <f t="shared" si="2080"/>
        <v>8691.02</v>
      </c>
      <c r="AO1166" s="66"/>
      <c r="AP1166" s="68">
        <f t="shared" si="2146"/>
        <v>0</v>
      </c>
      <c r="AQ1166" s="67">
        <f t="shared" si="2081"/>
        <v>63587.5</v>
      </c>
      <c r="AR1166" s="66"/>
      <c r="AS1166" s="68">
        <f t="shared" si="2083"/>
        <v>0</v>
      </c>
      <c r="AT1166" s="67">
        <f t="shared" si="2082"/>
        <v>2020</v>
      </c>
      <c r="AU1166" s="66"/>
      <c r="AV1166" s="66">
        <f t="shared" si="2148"/>
        <v>0</v>
      </c>
      <c r="AW1166" s="42">
        <f t="shared" si="2117"/>
        <v>4807.2000000000016</v>
      </c>
      <c r="AX1166" s="66"/>
      <c r="AY1166" s="66">
        <f t="shared" si="2124"/>
        <v>0</v>
      </c>
      <c r="AZ1166" s="67">
        <f t="shared" si="2143"/>
        <v>728.09999999999991</v>
      </c>
      <c r="BA1166" s="66"/>
      <c r="BB1166" s="68">
        <f t="shared" si="2144"/>
        <v>0</v>
      </c>
      <c r="BC1166" s="67">
        <f t="shared" si="2111"/>
        <v>77.819999999999851</v>
      </c>
      <c r="BD1166" s="66"/>
      <c r="BE1166" s="68">
        <f t="shared" si="2136"/>
        <v>0</v>
      </c>
      <c r="BF1166" s="67">
        <f t="shared" si="2137"/>
        <v>2747.0200000000018</v>
      </c>
      <c r="BG1166" s="66"/>
      <c r="BH1166" s="68">
        <f t="shared" si="2115"/>
        <v>0</v>
      </c>
      <c r="BI1166" s="67">
        <f t="shared" si="2107"/>
        <v>22382.39999999998</v>
      </c>
      <c r="BJ1166" s="66"/>
      <c r="BK1166" s="68">
        <f t="shared" si="2084"/>
        <v>0</v>
      </c>
      <c r="BL1166" s="67">
        <f t="shared" si="2149"/>
        <v>3462.6000000000004</v>
      </c>
      <c r="BM1166" s="66"/>
      <c r="BN1166" s="68">
        <f t="shared" si="2150"/>
        <v>127.2</v>
      </c>
      <c r="BO1166" s="67">
        <f t="shared" si="2151"/>
        <v>1868.7000000000019</v>
      </c>
      <c r="BP1166" s="66"/>
      <c r="BQ1166" s="68">
        <f t="shared" si="2167"/>
        <v>0</v>
      </c>
      <c r="BR1166" s="67">
        <f t="shared" si="2168"/>
        <v>104087.45</v>
      </c>
      <c r="BS1166" s="66"/>
      <c r="BT1166" s="66">
        <f t="shared" si="2118"/>
        <v>120</v>
      </c>
      <c r="BU1166" s="67">
        <f t="shared" si="2112"/>
        <v>106691</v>
      </c>
      <c r="BV1166" s="66"/>
      <c r="BW1166" s="66">
        <f t="shared" si="2119"/>
        <v>120</v>
      </c>
      <c r="BX1166" s="67">
        <f t="shared" si="2113"/>
        <v>150102</v>
      </c>
      <c r="BY1166" s="66"/>
      <c r="BZ1166" s="66">
        <f t="shared" si="2120"/>
        <v>120</v>
      </c>
      <c r="CA1166" s="67">
        <f t="shared" si="2114"/>
        <v>100193</v>
      </c>
      <c r="CB1166" s="66"/>
      <c r="CC1166" s="66">
        <f t="shared" si="2108"/>
        <v>0</v>
      </c>
      <c r="CD1166" s="67">
        <f t="shared" si="2099"/>
        <v>24675.040000000001</v>
      </c>
      <c r="CE1166" s="66"/>
      <c r="CF1166" s="66">
        <f t="shared" si="2104"/>
        <v>0</v>
      </c>
      <c r="CG1166" s="67">
        <f t="shared" si="2152"/>
        <v>3663.6999999999994</v>
      </c>
      <c r="CH1166" s="66"/>
      <c r="CI1166" s="66">
        <f t="shared" si="2085"/>
        <v>0</v>
      </c>
      <c r="CJ1166" s="67">
        <f t="shared" si="2176"/>
        <v>6757.8</v>
      </c>
      <c r="CK1166" s="66"/>
      <c r="CL1166" s="68">
        <f t="shared" si="2110"/>
        <v>0</v>
      </c>
      <c r="CM1166" s="79">
        <f t="shared" si="2153"/>
        <v>4847.4799999999996</v>
      </c>
      <c r="CN1166" s="66"/>
      <c r="CO1166" s="68">
        <f t="shared" si="2125"/>
        <v>0</v>
      </c>
      <c r="CP1166" s="79">
        <f t="shared" si="2154"/>
        <v>3955</v>
      </c>
      <c r="CQ1166" s="66"/>
      <c r="CR1166" s="68">
        <f t="shared" si="2126"/>
        <v>0</v>
      </c>
      <c r="CS1166" s="79">
        <f t="shared" si="2116"/>
        <v>5186</v>
      </c>
      <c r="CT1166" s="66"/>
      <c r="CU1166" s="68">
        <f t="shared" si="2127"/>
        <v>0</v>
      </c>
      <c r="CV1166" s="79">
        <f t="shared" si="2155"/>
        <v>6929</v>
      </c>
      <c r="CW1166" s="66"/>
      <c r="CX1166" s="66">
        <f t="shared" si="2128"/>
        <v>0</v>
      </c>
      <c r="CY1166" s="40">
        <f t="shared" si="2105"/>
        <v>176.95999999999822</v>
      </c>
      <c r="CZ1166" s="65"/>
      <c r="DA1166" s="66">
        <f t="shared" si="2156"/>
        <v>0</v>
      </c>
      <c r="DB1166" s="67">
        <f t="shared" si="2177"/>
        <v>37088</v>
      </c>
      <c r="DC1166" s="66"/>
      <c r="DD1166" s="66">
        <f t="shared" si="2157"/>
        <v>0</v>
      </c>
      <c r="DE1166" s="67">
        <f t="shared" si="2178"/>
        <v>83859</v>
      </c>
      <c r="DF1166" s="66"/>
      <c r="DG1166" s="69">
        <f t="shared" si="2129"/>
        <v>60</v>
      </c>
      <c r="DH1166" s="67">
        <f t="shared" si="2102"/>
        <v>439515</v>
      </c>
      <c r="DI1166" s="66"/>
      <c r="DJ1166" s="66">
        <f t="shared" si="2130"/>
        <v>0</v>
      </c>
      <c r="DK1166" s="67">
        <f t="shared" si="2158"/>
        <v>3768</v>
      </c>
      <c r="DL1166" s="210"/>
      <c r="DM1166" s="206">
        <f t="shared" si="2086"/>
        <v>0</v>
      </c>
      <c r="DN1166" s="25">
        <f t="shared" si="2147"/>
        <v>0</v>
      </c>
      <c r="DO1166" s="5"/>
      <c r="DP1166" s="43">
        <f t="shared" si="2087"/>
        <v>0</v>
      </c>
      <c r="DQ1166" s="27">
        <f t="shared" si="2159"/>
        <v>6819.5</v>
      </c>
      <c r="DR1166" s="5"/>
      <c r="DS1166" s="43">
        <f t="shared" si="2088"/>
        <v>0</v>
      </c>
      <c r="DT1166" s="27">
        <f t="shared" si="2160"/>
        <v>4846</v>
      </c>
      <c r="DU1166" s="5"/>
      <c r="DV1166" s="43">
        <f t="shared" si="2131"/>
        <v>0</v>
      </c>
      <c r="DW1166" s="27">
        <f t="shared" si="2161"/>
        <v>4835</v>
      </c>
      <c r="DX1166" s="5"/>
      <c r="DY1166" s="22">
        <f t="shared" si="2132"/>
        <v>0</v>
      </c>
      <c r="DZ1166" s="25">
        <f t="shared" si="2162"/>
        <v>523</v>
      </c>
      <c r="EA1166" s="22"/>
      <c r="EB1166" s="22">
        <f t="shared" si="2133"/>
        <v>0</v>
      </c>
      <c r="EC1166" s="28">
        <f t="shared" si="2163"/>
        <v>369</v>
      </c>
      <c r="ED1166" s="5"/>
      <c r="EE1166" s="43">
        <f t="shared" si="2134"/>
        <v>0</v>
      </c>
      <c r="EF1166" s="27">
        <f t="shared" si="2164"/>
        <v>4769</v>
      </c>
      <c r="EG1166" s="66"/>
      <c r="EH1166" s="66">
        <f t="shared" si="2135"/>
        <v>0</v>
      </c>
      <c r="EI1166" s="67">
        <f t="shared" si="2165"/>
        <v>22617</v>
      </c>
      <c r="EJ1166" s="66"/>
      <c r="EK1166" s="66">
        <f t="shared" si="2055"/>
        <v>0</v>
      </c>
      <c r="EL1166" s="67">
        <f t="shared" si="2166"/>
        <v>21247</v>
      </c>
      <c r="EM1166" s="110">
        <f t="shared" si="2056"/>
        <v>261100.91879676</v>
      </c>
    </row>
    <row r="1167" spans="1:143" s="134" customFormat="1" ht="11.25" customHeight="1" x14ac:dyDescent="0.25">
      <c r="A1167" s="400">
        <v>46186</v>
      </c>
      <c r="B1167" s="187">
        <v>46191</v>
      </c>
      <c r="C1167" s="204">
        <v>8005022426</v>
      </c>
      <c r="D1167" s="95" t="s">
        <v>347</v>
      </c>
      <c r="E1167" s="259">
        <v>700</v>
      </c>
      <c r="F1167" s="260">
        <v>1</v>
      </c>
      <c r="G1167" s="20">
        <v>191516077386</v>
      </c>
      <c r="H1167" s="66"/>
      <c r="I1167" s="41">
        <f t="shared" si="2121"/>
        <v>0</v>
      </c>
      <c r="J1167" s="48">
        <f t="shared" si="2169"/>
        <v>248393</v>
      </c>
      <c r="K1167" s="66"/>
      <c r="L1167" s="41">
        <f t="shared" si="2170"/>
        <v>0</v>
      </c>
      <c r="M1167" s="48">
        <f t="shared" si="2171"/>
        <v>99260</v>
      </c>
      <c r="N1167" s="66"/>
      <c r="O1167" s="41">
        <f t="shared" si="2172"/>
        <v>0</v>
      </c>
      <c r="P1167" s="48">
        <f t="shared" si="2173"/>
        <v>236436</v>
      </c>
      <c r="Q1167" s="66"/>
      <c r="R1167" s="66">
        <f t="shared" si="2174"/>
        <v>0</v>
      </c>
      <c r="S1167" s="67">
        <f t="shared" si="2175"/>
        <v>173912</v>
      </c>
      <c r="T1167" s="66"/>
      <c r="U1167" s="66">
        <f t="shared" si="2060"/>
        <v>0</v>
      </c>
      <c r="V1167" s="67">
        <f t="shared" si="2074"/>
        <v>128996.85</v>
      </c>
      <c r="W1167" s="136"/>
      <c r="X1167" s="69">
        <f t="shared" si="2145"/>
        <v>0</v>
      </c>
      <c r="Y1167" s="67">
        <f t="shared" si="2075"/>
        <v>6101</v>
      </c>
      <c r="Z1167" s="66"/>
      <c r="AA1167" s="68">
        <f t="shared" si="2051"/>
        <v>0</v>
      </c>
      <c r="AB1167" s="67">
        <f t="shared" si="2076"/>
        <v>17463</v>
      </c>
      <c r="AC1167" s="66"/>
      <c r="AD1167" s="66">
        <f t="shared" si="2052"/>
        <v>0</v>
      </c>
      <c r="AE1167" s="67">
        <f t="shared" si="2077"/>
        <v>3450</v>
      </c>
      <c r="AF1167" s="66"/>
      <c r="AG1167" s="78">
        <f t="shared" si="2053"/>
        <v>0</v>
      </c>
      <c r="AH1167" s="79">
        <f t="shared" si="2078"/>
        <v>4534.5</v>
      </c>
      <c r="AI1167" s="66"/>
      <c r="AJ1167" s="68">
        <f t="shared" si="2106"/>
        <v>0</v>
      </c>
      <c r="AK1167" s="67">
        <f t="shared" si="2079"/>
        <v>22013</v>
      </c>
      <c r="AL1167" s="66"/>
      <c r="AM1167" s="68">
        <f t="shared" si="2054"/>
        <v>0</v>
      </c>
      <c r="AN1167" s="67">
        <f t="shared" si="2080"/>
        <v>8691.02</v>
      </c>
      <c r="AO1167" s="66"/>
      <c r="AP1167" s="68">
        <f t="shared" si="2146"/>
        <v>0</v>
      </c>
      <c r="AQ1167" s="67">
        <f t="shared" si="2081"/>
        <v>63587.5</v>
      </c>
      <c r="AR1167" s="66"/>
      <c r="AS1167" s="68">
        <f t="shared" si="2083"/>
        <v>0</v>
      </c>
      <c r="AT1167" s="67">
        <f t="shared" si="2082"/>
        <v>2020</v>
      </c>
      <c r="AU1167" s="66"/>
      <c r="AV1167" s="66">
        <f t="shared" si="2148"/>
        <v>0</v>
      </c>
      <c r="AW1167" s="42">
        <f t="shared" si="2117"/>
        <v>4807.2000000000016</v>
      </c>
      <c r="AX1167" s="66"/>
      <c r="AY1167" s="66">
        <f t="shared" si="2124"/>
        <v>0</v>
      </c>
      <c r="AZ1167" s="67">
        <f t="shared" si="2143"/>
        <v>728.09999999999991</v>
      </c>
      <c r="BA1167" s="66"/>
      <c r="BB1167" s="68">
        <f t="shared" si="2144"/>
        <v>0</v>
      </c>
      <c r="BC1167" s="67">
        <f t="shared" si="2111"/>
        <v>77.819999999999851</v>
      </c>
      <c r="BD1167" s="66"/>
      <c r="BE1167" s="68">
        <f t="shared" si="2136"/>
        <v>0</v>
      </c>
      <c r="BF1167" s="67">
        <f t="shared" si="2137"/>
        <v>2747.0200000000018</v>
      </c>
      <c r="BG1167" s="66"/>
      <c r="BH1167" s="68">
        <f t="shared" si="2115"/>
        <v>0</v>
      </c>
      <c r="BI1167" s="67">
        <f t="shared" si="2107"/>
        <v>22382.39999999998</v>
      </c>
      <c r="BJ1167" s="66"/>
      <c r="BK1167" s="68">
        <f t="shared" si="2084"/>
        <v>0</v>
      </c>
      <c r="BL1167" s="67">
        <f t="shared" si="2149"/>
        <v>3462.6000000000004</v>
      </c>
      <c r="BM1167" s="66"/>
      <c r="BN1167" s="68">
        <f t="shared" si="2150"/>
        <v>784.00000000000011</v>
      </c>
      <c r="BO1167" s="67">
        <f t="shared" si="2151"/>
        <v>1084.7000000000016</v>
      </c>
      <c r="BP1167" s="66"/>
      <c r="BQ1167" s="68">
        <f t="shared" si="2167"/>
        <v>0</v>
      </c>
      <c r="BR1167" s="67">
        <f t="shared" si="2168"/>
        <v>104087.45</v>
      </c>
      <c r="BS1167" s="66"/>
      <c r="BT1167" s="66">
        <f t="shared" si="2118"/>
        <v>1400</v>
      </c>
      <c r="BU1167" s="67">
        <f t="shared" si="2112"/>
        <v>105291</v>
      </c>
      <c r="BV1167" s="66"/>
      <c r="BW1167" s="66">
        <f t="shared" si="2119"/>
        <v>1400</v>
      </c>
      <c r="BX1167" s="67">
        <f t="shared" si="2113"/>
        <v>148702</v>
      </c>
      <c r="BY1167" s="66"/>
      <c r="BZ1167" s="66">
        <f t="shared" si="2120"/>
        <v>1400</v>
      </c>
      <c r="CA1167" s="67">
        <f t="shared" si="2114"/>
        <v>98793</v>
      </c>
      <c r="CB1167" s="66"/>
      <c r="CC1167" s="66">
        <f t="shared" ref="CC1167:CC1198" si="2179">IF(OR(D1167="NPP6AUZDB-WT005M",D1167="NPP6AUZDB-WT001M",D1167="NPC6AUZDB-WT030M",D1167="NPP6AUZDB-WT003M",D1167="NPP6AUZDB-WT002M",D1167="NPC6AUZDB-WT030C",D1167="NPC6AUZDB-WT025C",D1167="NPC6AUZDB-WT004M",D1167="NPC6AUZDB-WT008M",D1167="NPC6AUZDB-WT050C",D1167="NPC6AUZDB-WT007M",D1167="NPC6AUZDB-WT020M",D1167="NPC6AUZDB-WT250C",D1167="NPC6AUZDB-WT750C",D1167="NPC6AUZDB-WT150C",D1167="NPC6AUZDB-WT010M",D1167="NPC6AUZDB-WT015M",D1167="NPC6AUZDB-WT005M",D1167="NPC6AUZDB-WT003M",D1167="NPC6AUZDB-WT002M",D1167="NPC6AUZDB-WT001M",),E1167*(F1167+0.15),0)</f>
        <v>0</v>
      </c>
      <c r="CD1167" s="67">
        <f t="shared" si="2099"/>
        <v>24675.040000000001</v>
      </c>
      <c r="CE1167" s="66"/>
      <c r="CF1167" s="66">
        <f t="shared" si="2104"/>
        <v>0</v>
      </c>
      <c r="CG1167" s="67">
        <f t="shared" si="2152"/>
        <v>3663.6999999999994</v>
      </c>
      <c r="CH1167" s="66"/>
      <c r="CI1167" s="66">
        <f t="shared" si="2085"/>
        <v>0</v>
      </c>
      <c r="CJ1167" s="67">
        <f t="shared" si="2176"/>
        <v>6757.8</v>
      </c>
      <c r="CK1167" s="66"/>
      <c r="CL1167" s="68">
        <f t="shared" si="2110"/>
        <v>0</v>
      </c>
      <c r="CM1167" s="79">
        <f t="shared" si="2153"/>
        <v>4847.4799999999996</v>
      </c>
      <c r="CN1167" s="66"/>
      <c r="CO1167" s="68">
        <f t="shared" si="2125"/>
        <v>0</v>
      </c>
      <c r="CP1167" s="79">
        <f t="shared" si="2154"/>
        <v>3955</v>
      </c>
      <c r="CQ1167" s="66"/>
      <c r="CR1167" s="68">
        <f t="shared" si="2126"/>
        <v>0</v>
      </c>
      <c r="CS1167" s="79">
        <f t="shared" si="2116"/>
        <v>5186</v>
      </c>
      <c r="CT1167" s="66"/>
      <c r="CU1167" s="68">
        <f t="shared" si="2127"/>
        <v>0</v>
      </c>
      <c r="CV1167" s="79">
        <f t="shared" si="2155"/>
        <v>6929</v>
      </c>
      <c r="CW1167" s="66"/>
      <c r="CX1167" s="66">
        <f t="shared" si="2128"/>
        <v>0</v>
      </c>
      <c r="CY1167" s="40">
        <f t="shared" si="2105"/>
        <v>176.95999999999822</v>
      </c>
      <c r="CZ1167" s="65"/>
      <c r="DA1167" s="66">
        <f t="shared" si="2156"/>
        <v>0</v>
      </c>
      <c r="DB1167" s="67">
        <f t="shared" si="2177"/>
        <v>37088</v>
      </c>
      <c r="DC1167" s="66"/>
      <c r="DD1167" s="66">
        <f t="shared" si="2157"/>
        <v>0</v>
      </c>
      <c r="DE1167" s="67">
        <f t="shared" si="2178"/>
        <v>83859</v>
      </c>
      <c r="DF1167" s="66"/>
      <c r="DG1167" s="69">
        <f t="shared" si="2129"/>
        <v>0</v>
      </c>
      <c r="DH1167" s="67">
        <f t="shared" si="2102"/>
        <v>439515</v>
      </c>
      <c r="DI1167" s="66"/>
      <c r="DJ1167" s="66">
        <f t="shared" si="2130"/>
        <v>0</v>
      </c>
      <c r="DK1167" s="67">
        <f t="shared" si="2158"/>
        <v>3768</v>
      </c>
      <c r="DL1167" s="210"/>
      <c r="DM1167" s="206">
        <f t="shared" si="2086"/>
        <v>0</v>
      </c>
      <c r="DN1167" s="25">
        <f t="shared" si="2147"/>
        <v>0</v>
      </c>
      <c r="DO1167" s="5"/>
      <c r="DP1167" s="43">
        <f t="shared" si="2087"/>
        <v>0</v>
      </c>
      <c r="DQ1167" s="27">
        <f t="shared" si="2159"/>
        <v>6819.5</v>
      </c>
      <c r="DR1167" s="5"/>
      <c r="DS1167" s="43">
        <f t="shared" si="2088"/>
        <v>0</v>
      </c>
      <c r="DT1167" s="27">
        <f t="shared" si="2160"/>
        <v>4846</v>
      </c>
      <c r="DU1167" s="5"/>
      <c r="DV1167" s="43">
        <f t="shared" si="2131"/>
        <v>0</v>
      </c>
      <c r="DW1167" s="27">
        <f t="shared" si="2161"/>
        <v>4835</v>
      </c>
      <c r="DX1167" s="5"/>
      <c r="DY1167" s="22">
        <f t="shared" si="2132"/>
        <v>0</v>
      </c>
      <c r="DZ1167" s="25">
        <f t="shared" si="2162"/>
        <v>523</v>
      </c>
      <c r="EA1167" s="22"/>
      <c r="EB1167" s="22">
        <f t="shared" si="2133"/>
        <v>0</v>
      </c>
      <c r="EC1167" s="28">
        <f t="shared" si="2163"/>
        <v>369</v>
      </c>
      <c r="ED1167" s="5"/>
      <c r="EE1167" s="43">
        <f t="shared" si="2134"/>
        <v>0</v>
      </c>
      <c r="EF1167" s="27">
        <f t="shared" si="2164"/>
        <v>4769</v>
      </c>
      <c r="EG1167" s="66"/>
      <c r="EH1167" s="66">
        <f t="shared" si="2135"/>
        <v>0</v>
      </c>
      <c r="EI1167" s="67">
        <f t="shared" si="2165"/>
        <v>22617</v>
      </c>
      <c r="EJ1167" s="66"/>
      <c r="EK1167" s="66">
        <f t="shared" si="2055"/>
        <v>0</v>
      </c>
      <c r="EL1167" s="67">
        <f t="shared" si="2166"/>
        <v>21247</v>
      </c>
      <c r="EM1167" s="110">
        <f t="shared" si="2056"/>
        <v>260681.40599675998</v>
      </c>
    </row>
    <row r="1168" spans="1:143" ht="11.25" customHeight="1" x14ac:dyDescent="0.25">
      <c r="A1168" s="400">
        <v>46186</v>
      </c>
      <c r="B1168" s="187">
        <v>46191</v>
      </c>
      <c r="C1168" s="204">
        <v>8005022427</v>
      </c>
      <c r="D1168" s="95" t="s">
        <v>347</v>
      </c>
      <c r="E1168" s="259">
        <v>700</v>
      </c>
      <c r="F1168" s="260">
        <v>1</v>
      </c>
      <c r="G1168" s="20">
        <v>191516077386</v>
      </c>
      <c r="H1168" s="66"/>
      <c r="I1168" s="41">
        <f t="shared" si="2121"/>
        <v>0</v>
      </c>
      <c r="J1168" s="48">
        <f t="shared" si="2169"/>
        <v>248393</v>
      </c>
      <c r="K1168" s="66"/>
      <c r="L1168" s="41">
        <f t="shared" si="2170"/>
        <v>0</v>
      </c>
      <c r="M1168" s="48">
        <f t="shared" si="2171"/>
        <v>99260</v>
      </c>
      <c r="N1168" s="66"/>
      <c r="O1168" s="41">
        <f t="shared" si="2172"/>
        <v>0</v>
      </c>
      <c r="P1168" s="48">
        <f t="shared" si="2173"/>
        <v>236436</v>
      </c>
      <c r="Q1168" s="66"/>
      <c r="R1168" s="66">
        <f t="shared" si="2174"/>
        <v>0</v>
      </c>
      <c r="S1168" s="67">
        <f t="shared" si="2175"/>
        <v>173912</v>
      </c>
      <c r="T1168" s="66"/>
      <c r="U1168" s="66">
        <f t="shared" si="2060"/>
        <v>0</v>
      </c>
      <c r="V1168" s="67">
        <f t="shared" si="2074"/>
        <v>128996.85</v>
      </c>
      <c r="X1168" s="69">
        <f t="shared" si="2145"/>
        <v>0</v>
      </c>
      <c r="Y1168" s="67">
        <f t="shared" si="2075"/>
        <v>6101</v>
      </c>
      <c r="Z1168" s="66"/>
      <c r="AA1168" s="68">
        <f t="shared" si="2051"/>
        <v>0</v>
      </c>
      <c r="AB1168" s="67">
        <f t="shared" si="2076"/>
        <v>17463</v>
      </c>
      <c r="AC1168" s="66"/>
      <c r="AD1168" s="66">
        <f t="shared" si="2052"/>
        <v>0</v>
      </c>
      <c r="AE1168" s="67">
        <f t="shared" si="2077"/>
        <v>3450</v>
      </c>
      <c r="AF1168" s="66"/>
      <c r="AG1168" s="78">
        <f t="shared" si="2053"/>
        <v>0</v>
      </c>
      <c r="AH1168" s="79">
        <f t="shared" si="2078"/>
        <v>4534.5</v>
      </c>
      <c r="AI1168" s="66"/>
      <c r="AJ1168" s="68">
        <f t="shared" si="2106"/>
        <v>0</v>
      </c>
      <c r="AK1168" s="67">
        <f t="shared" si="2079"/>
        <v>22013</v>
      </c>
      <c r="AL1168" s="66"/>
      <c r="AM1168" s="68">
        <f t="shared" si="2054"/>
        <v>0</v>
      </c>
      <c r="AN1168" s="67">
        <f t="shared" si="2080"/>
        <v>8691.02</v>
      </c>
      <c r="AO1168" s="66"/>
      <c r="AP1168" s="68">
        <f t="shared" si="2146"/>
        <v>0</v>
      </c>
      <c r="AQ1168" s="67">
        <f t="shared" si="2081"/>
        <v>63587.5</v>
      </c>
      <c r="AR1168" s="66"/>
      <c r="AS1168" s="68">
        <f t="shared" si="2083"/>
        <v>0</v>
      </c>
      <c r="AT1168" s="67">
        <f t="shared" si="2082"/>
        <v>2020</v>
      </c>
      <c r="AU1168" s="66"/>
      <c r="AV1168" s="66">
        <f t="shared" si="2148"/>
        <v>0</v>
      </c>
      <c r="AW1168" s="42">
        <f t="shared" si="2117"/>
        <v>4807.2000000000016</v>
      </c>
      <c r="AX1168" s="66"/>
      <c r="AY1168" s="66">
        <f t="shared" si="2124"/>
        <v>0</v>
      </c>
      <c r="AZ1168" s="67">
        <f t="shared" si="2143"/>
        <v>728.09999999999991</v>
      </c>
      <c r="BA1168" s="66"/>
      <c r="BB1168" s="68">
        <f t="shared" si="2144"/>
        <v>0</v>
      </c>
      <c r="BC1168" s="67">
        <f t="shared" si="2111"/>
        <v>77.819999999999851</v>
      </c>
      <c r="BD1168" s="66"/>
      <c r="BE1168" s="68">
        <f t="shared" si="2136"/>
        <v>0</v>
      </c>
      <c r="BF1168" s="67">
        <f t="shared" si="2137"/>
        <v>2747.0200000000018</v>
      </c>
      <c r="BG1168" s="66"/>
      <c r="BH1168" s="68">
        <f t="shared" si="2115"/>
        <v>0</v>
      </c>
      <c r="BI1168" s="67">
        <f t="shared" si="2107"/>
        <v>22382.39999999998</v>
      </c>
      <c r="BJ1168" s="66"/>
      <c r="BK1168" s="68">
        <f t="shared" si="2084"/>
        <v>0</v>
      </c>
      <c r="BL1168" s="67">
        <f t="shared" si="2149"/>
        <v>3462.6000000000004</v>
      </c>
      <c r="BM1168" s="66"/>
      <c r="BN1168" s="68">
        <f t="shared" si="2150"/>
        <v>784.00000000000011</v>
      </c>
      <c r="BO1168" s="67">
        <f t="shared" si="2151"/>
        <v>300.70000000000152</v>
      </c>
      <c r="BP1168" s="66"/>
      <c r="BQ1168" s="68">
        <f t="shared" si="2167"/>
        <v>0</v>
      </c>
      <c r="BR1168" s="67">
        <f t="shared" si="2168"/>
        <v>104087.45</v>
      </c>
      <c r="BS1168" s="66"/>
      <c r="BT1168" s="66">
        <f t="shared" si="2118"/>
        <v>1400</v>
      </c>
      <c r="BU1168" s="67">
        <f t="shared" si="2112"/>
        <v>103891</v>
      </c>
      <c r="BV1168" s="66"/>
      <c r="BW1168" s="66">
        <f t="shared" si="2119"/>
        <v>1400</v>
      </c>
      <c r="BX1168" s="67">
        <f t="shared" si="2113"/>
        <v>147302</v>
      </c>
      <c r="BY1168" s="66"/>
      <c r="BZ1168" s="66">
        <f t="shared" si="2120"/>
        <v>1400</v>
      </c>
      <c r="CA1168" s="67">
        <f t="shared" si="2114"/>
        <v>97393</v>
      </c>
      <c r="CB1168" s="66"/>
      <c r="CC1168" s="66">
        <f t="shared" si="2179"/>
        <v>0</v>
      </c>
      <c r="CD1168" s="67">
        <f t="shared" si="2099"/>
        <v>24675.040000000001</v>
      </c>
      <c r="CE1168" s="66"/>
      <c r="CF1168" s="66">
        <f t="shared" si="2104"/>
        <v>0</v>
      </c>
      <c r="CG1168" s="67">
        <f t="shared" si="2152"/>
        <v>3663.6999999999994</v>
      </c>
      <c r="CH1168" s="66"/>
      <c r="CI1168" s="66">
        <f t="shared" si="2085"/>
        <v>0</v>
      </c>
      <c r="CJ1168" s="67">
        <f t="shared" si="2176"/>
        <v>6757.8</v>
      </c>
      <c r="CK1168" s="66"/>
      <c r="CL1168" s="68">
        <f t="shared" si="2110"/>
        <v>0</v>
      </c>
      <c r="CM1168" s="79">
        <f t="shared" si="2153"/>
        <v>4847.4799999999996</v>
      </c>
      <c r="CN1168" s="66"/>
      <c r="CO1168" s="68">
        <f t="shared" si="2125"/>
        <v>0</v>
      </c>
      <c r="CP1168" s="79">
        <f t="shared" si="2154"/>
        <v>3955</v>
      </c>
      <c r="CQ1168" s="66"/>
      <c r="CR1168" s="68">
        <f t="shared" si="2126"/>
        <v>0</v>
      </c>
      <c r="CS1168" s="79">
        <f t="shared" si="2116"/>
        <v>5186</v>
      </c>
      <c r="CT1168" s="66"/>
      <c r="CU1168" s="68">
        <f t="shared" si="2127"/>
        <v>0</v>
      </c>
      <c r="CV1168" s="79">
        <f t="shared" si="2155"/>
        <v>6929</v>
      </c>
      <c r="CW1168" s="66"/>
      <c r="CX1168" s="66">
        <f t="shared" si="2128"/>
        <v>0</v>
      </c>
      <c r="CY1168" s="40">
        <f t="shared" si="2105"/>
        <v>176.95999999999822</v>
      </c>
      <c r="CZ1168" s="65"/>
      <c r="DA1168" s="66">
        <f t="shared" si="2156"/>
        <v>0</v>
      </c>
      <c r="DB1168" s="67">
        <f t="shared" si="2177"/>
        <v>37088</v>
      </c>
      <c r="DC1168" s="66"/>
      <c r="DD1168" s="66">
        <f t="shared" si="2157"/>
        <v>0</v>
      </c>
      <c r="DE1168" s="67">
        <f t="shared" si="2178"/>
        <v>83859</v>
      </c>
      <c r="DF1168" s="66"/>
      <c r="DG1168" s="69">
        <f t="shared" si="2129"/>
        <v>0</v>
      </c>
      <c r="DH1168" s="67">
        <f t="shared" si="2102"/>
        <v>439515</v>
      </c>
      <c r="DI1168" s="66"/>
      <c r="DJ1168" s="66">
        <f t="shared" si="2130"/>
        <v>0</v>
      </c>
      <c r="DK1168" s="67">
        <f t="shared" si="2158"/>
        <v>3768</v>
      </c>
      <c r="DM1168" s="206">
        <f t="shared" si="2086"/>
        <v>0</v>
      </c>
      <c r="DN1168" s="25">
        <f t="shared" si="2147"/>
        <v>0</v>
      </c>
      <c r="DO1168" s="5"/>
      <c r="DP1168" s="43">
        <f t="shared" si="2087"/>
        <v>0</v>
      </c>
      <c r="DQ1168" s="27">
        <f t="shared" si="2159"/>
        <v>6819.5</v>
      </c>
      <c r="DR1168" s="5"/>
      <c r="DS1168" s="43">
        <f t="shared" si="2088"/>
        <v>0</v>
      </c>
      <c r="DT1168" s="27">
        <f t="shared" si="2160"/>
        <v>4846</v>
      </c>
      <c r="DU1168" s="5"/>
      <c r="DV1168" s="43">
        <f t="shared" si="2131"/>
        <v>0</v>
      </c>
      <c r="DW1168" s="27">
        <f t="shared" si="2161"/>
        <v>4835</v>
      </c>
      <c r="DX1168" s="5"/>
      <c r="DY1168" s="22">
        <f t="shared" si="2132"/>
        <v>0</v>
      </c>
      <c r="DZ1168" s="25">
        <f t="shared" si="2162"/>
        <v>523</v>
      </c>
      <c r="EA1168" s="22"/>
      <c r="EB1168" s="22">
        <f t="shared" si="2133"/>
        <v>0</v>
      </c>
      <c r="EC1168" s="28">
        <f t="shared" si="2163"/>
        <v>369</v>
      </c>
      <c r="ED1168" s="5"/>
      <c r="EE1168" s="43">
        <f t="shared" si="2134"/>
        <v>0</v>
      </c>
      <c r="EF1168" s="27">
        <f t="shared" si="2164"/>
        <v>4769</v>
      </c>
      <c r="EG1168" s="66"/>
      <c r="EH1168" s="66">
        <f t="shared" si="2135"/>
        <v>0</v>
      </c>
      <c r="EI1168" s="67">
        <f t="shared" si="2165"/>
        <v>22617</v>
      </c>
      <c r="EJ1168" s="66"/>
      <c r="EK1168" s="66">
        <f t="shared" si="2055"/>
        <v>0</v>
      </c>
      <c r="EL1168" s="67">
        <f t="shared" si="2166"/>
        <v>21247</v>
      </c>
      <c r="EM1168" s="110">
        <f t="shared" si="2056"/>
        <v>260466.69407676</v>
      </c>
    </row>
    <row r="1169" spans="1:143" ht="11.25" customHeight="1" x14ac:dyDescent="0.25">
      <c r="A1169" s="427">
        <v>46186</v>
      </c>
      <c r="B1169" s="187">
        <v>46198</v>
      </c>
      <c r="C1169" s="396">
        <v>8005023330</v>
      </c>
      <c r="D1169" s="437" t="s">
        <v>39</v>
      </c>
      <c r="E1169" s="438">
        <v>60</v>
      </c>
      <c r="F1169" s="396">
        <v>10</v>
      </c>
      <c r="G1169" s="78">
        <v>191516052291</v>
      </c>
      <c r="H1169" s="66"/>
      <c r="I1169" s="41">
        <f t="shared" si="2121"/>
        <v>0</v>
      </c>
      <c r="J1169" s="48">
        <f t="shared" si="2169"/>
        <v>248393</v>
      </c>
      <c r="K1169" s="66"/>
      <c r="L1169" s="41">
        <f t="shared" si="2170"/>
        <v>0</v>
      </c>
      <c r="M1169" s="48">
        <f t="shared" si="2171"/>
        <v>99260</v>
      </c>
      <c r="N1169" s="66"/>
      <c r="O1169" s="41">
        <f t="shared" si="2172"/>
        <v>0</v>
      </c>
      <c r="P1169" s="48">
        <f t="shared" si="2173"/>
        <v>236436</v>
      </c>
      <c r="Q1169" s="66"/>
      <c r="R1169" s="66">
        <f t="shared" si="2174"/>
        <v>0</v>
      </c>
      <c r="S1169" s="67">
        <f t="shared" si="2175"/>
        <v>173912</v>
      </c>
      <c r="T1169" s="66"/>
      <c r="U1169" s="66">
        <f t="shared" si="2060"/>
        <v>0</v>
      </c>
      <c r="V1169" s="67">
        <f t="shared" si="2074"/>
        <v>128996.85</v>
      </c>
      <c r="X1169" s="69">
        <f t="shared" si="2145"/>
        <v>0</v>
      </c>
      <c r="Y1169" s="67">
        <f t="shared" si="2075"/>
        <v>6101</v>
      </c>
      <c r="Z1169" s="66"/>
      <c r="AA1169" s="68">
        <f t="shared" si="2051"/>
        <v>0</v>
      </c>
      <c r="AB1169" s="67">
        <f t="shared" si="2076"/>
        <v>17463</v>
      </c>
      <c r="AC1169" s="66"/>
      <c r="AD1169" s="66">
        <f t="shared" si="2052"/>
        <v>0</v>
      </c>
      <c r="AE1169" s="67">
        <f t="shared" si="2077"/>
        <v>3450</v>
      </c>
      <c r="AF1169" s="66"/>
      <c r="AG1169" s="78">
        <f t="shared" si="2053"/>
        <v>0</v>
      </c>
      <c r="AH1169" s="79">
        <f t="shared" si="2078"/>
        <v>4534.5</v>
      </c>
      <c r="AI1169" s="66"/>
      <c r="AJ1169" s="68">
        <f t="shared" si="2106"/>
        <v>0</v>
      </c>
      <c r="AK1169" s="67">
        <f t="shared" si="2079"/>
        <v>22013</v>
      </c>
      <c r="AL1169" s="66"/>
      <c r="AM1169" s="68">
        <f t="shared" si="2054"/>
        <v>0</v>
      </c>
      <c r="AN1169" s="67">
        <f t="shared" si="2080"/>
        <v>8691.02</v>
      </c>
      <c r="AO1169" s="66"/>
      <c r="AP1169" s="68">
        <f t="shared" si="2146"/>
        <v>0</v>
      </c>
      <c r="AQ1169" s="67">
        <f t="shared" si="2081"/>
        <v>63587.5</v>
      </c>
      <c r="AR1169" s="66"/>
      <c r="AS1169" s="68">
        <f t="shared" si="2083"/>
        <v>0</v>
      </c>
      <c r="AT1169" s="67">
        <f t="shared" si="2082"/>
        <v>2020</v>
      </c>
      <c r="AU1169" s="66"/>
      <c r="AV1169" s="66">
        <f t="shared" si="2148"/>
        <v>0</v>
      </c>
      <c r="AW1169" s="42">
        <f t="shared" si="2117"/>
        <v>4807.2000000000016</v>
      </c>
      <c r="AX1169" s="66"/>
      <c r="AY1169" s="66">
        <f t="shared" si="2124"/>
        <v>0</v>
      </c>
      <c r="AZ1169" s="67">
        <f t="shared" si="2143"/>
        <v>728.09999999999991</v>
      </c>
      <c r="BA1169" s="66"/>
      <c r="BB1169" s="68">
        <f t="shared" si="2144"/>
        <v>0</v>
      </c>
      <c r="BC1169" s="67">
        <f t="shared" si="2111"/>
        <v>77.819999999999851</v>
      </c>
      <c r="BD1169" s="66"/>
      <c r="BE1169" s="68">
        <f t="shared" si="2136"/>
        <v>0</v>
      </c>
      <c r="BF1169" s="67">
        <f t="shared" si="2137"/>
        <v>2747.0200000000018</v>
      </c>
      <c r="BG1169" s="66"/>
      <c r="BH1169" s="68">
        <f t="shared" si="2115"/>
        <v>0</v>
      </c>
      <c r="BI1169" s="67">
        <f t="shared" si="2107"/>
        <v>22382.39999999998</v>
      </c>
      <c r="BJ1169" s="66"/>
      <c r="BK1169" s="68">
        <f t="shared" si="2084"/>
        <v>0</v>
      </c>
      <c r="BL1169" s="67">
        <f t="shared" si="2149"/>
        <v>3462.6000000000004</v>
      </c>
      <c r="BM1169" s="66"/>
      <c r="BN1169" s="68">
        <f t="shared" si="2150"/>
        <v>0</v>
      </c>
      <c r="BO1169" s="67">
        <f t="shared" si="2151"/>
        <v>300.70000000000152</v>
      </c>
      <c r="BP1169" s="66"/>
      <c r="BQ1169" s="68">
        <f t="shared" si="2167"/>
        <v>607.19999999999993</v>
      </c>
      <c r="BR1169" s="67">
        <f t="shared" si="2168"/>
        <v>103480.25</v>
      </c>
      <c r="BS1169" s="66"/>
      <c r="BT1169" s="66">
        <f t="shared" si="2118"/>
        <v>120</v>
      </c>
      <c r="BU1169" s="67">
        <f t="shared" si="2112"/>
        <v>103771</v>
      </c>
      <c r="BV1169" s="66"/>
      <c r="BW1169" s="66">
        <f t="shared" si="2119"/>
        <v>120</v>
      </c>
      <c r="BX1169" s="67">
        <f t="shared" si="2113"/>
        <v>147182</v>
      </c>
      <c r="BY1169" s="66"/>
      <c r="BZ1169" s="66">
        <f t="shared" si="2120"/>
        <v>120</v>
      </c>
      <c r="CA1169" s="67">
        <f t="shared" si="2114"/>
        <v>97273</v>
      </c>
      <c r="CB1169" s="66"/>
      <c r="CC1169" s="66">
        <f t="shared" si="2179"/>
        <v>0</v>
      </c>
      <c r="CD1169" s="67">
        <f t="shared" si="2099"/>
        <v>24675.040000000001</v>
      </c>
      <c r="CE1169" s="66"/>
      <c r="CF1169" s="66">
        <f t="shared" si="2104"/>
        <v>0</v>
      </c>
      <c r="CG1169" s="67">
        <f t="shared" si="2152"/>
        <v>3663.6999999999994</v>
      </c>
      <c r="CH1169" s="66"/>
      <c r="CI1169" s="66">
        <f t="shared" si="2085"/>
        <v>0</v>
      </c>
      <c r="CJ1169" s="67">
        <f t="shared" si="2176"/>
        <v>6757.8</v>
      </c>
      <c r="CK1169" s="66"/>
      <c r="CL1169" s="68">
        <f t="shared" si="2110"/>
        <v>0</v>
      </c>
      <c r="CM1169" s="79">
        <f t="shared" si="2153"/>
        <v>4847.4799999999996</v>
      </c>
      <c r="CN1169" s="66"/>
      <c r="CO1169" s="68">
        <f t="shared" si="2125"/>
        <v>0</v>
      </c>
      <c r="CP1169" s="79">
        <f t="shared" si="2154"/>
        <v>3955</v>
      </c>
      <c r="CQ1169" s="66"/>
      <c r="CR1169" s="68">
        <f t="shared" si="2126"/>
        <v>0</v>
      </c>
      <c r="CS1169" s="79">
        <f t="shared" si="2116"/>
        <v>5186</v>
      </c>
      <c r="CT1169" s="66"/>
      <c r="CU1169" s="68">
        <f t="shared" si="2127"/>
        <v>0</v>
      </c>
      <c r="CV1169" s="79">
        <f t="shared" si="2155"/>
        <v>6929</v>
      </c>
      <c r="CW1169" s="66"/>
      <c r="CX1169" s="66">
        <f t="shared" si="2128"/>
        <v>0</v>
      </c>
      <c r="CY1169" s="40">
        <f t="shared" si="2105"/>
        <v>176.95999999999822</v>
      </c>
      <c r="CZ1169" s="65"/>
      <c r="DA1169" s="66">
        <f t="shared" si="2156"/>
        <v>0</v>
      </c>
      <c r="DB1169" s="67">
        <f t="shared" si="2177"/>
        <v>37088</v>
      </c>
      <c r="DC1169" s="66"/>
      <c r="DD1169" s="66">
        <f t="shared" si="2157"/>
        <v>0</v>
      </c>
      <c r="DE1169" s="67">
        <f t="shared" si="2178"/>
        <v>83859</v>
      </c>
      <c r="DF1169" s="66"/>
      <c r="DG1169" s="69">
        <f t="shared" si="2129"/>
        <v>0</v>
      </c>
      <c r="DH1169" s="67">
        <f t="shared" si="2102"/>
        <v>439515</v>
      </c>
      <c r="DI1169" s="66"/>
      <c r="DJ1169" s="66">
        <f t="shared" si="2130"/>
        <v>0</v>
      </c>
      <c r="DK1169" s="67">
        <f t="shared" si="2158"/>
        <v>3768</v>
      </c>
      <c r="DM1169" s="206">
        <f t="shared" si="2086"/>
        <v>0</v>
      </c>
      <c r="DN1169" s="25">
        <f t="shared" si="2147"/>
        <v>0</v>
      </c>
      <c r="DO1169" s="5"/>
      <c r="DP1169" s="43">
        <f t="shared" si="2087"/>
        <v>0</v>
      </c>
      <c r="DQ1169" s="27">
        <f t="shared" si="2159"/>
        <v>6819.5</v>
      </c>
      <c r="DR1169" s="5"/>
      <c r="DS1169" s="43">
        <f t="shared" si="2088"/>
        <v>0</v>
      </c>
      <c r="DT1169" s="27">
        <f t="shared" si="2160"/>
        <v>4846</v>
      </c>
      <c r="DU1169" s="5"/>
      <c r="DV1169" s="43">
        <f t="shared" si="2131"/>
        <v>0</v>
      </c>
      <c r="DW1169" s="27">
        <f t="shared" si="2161"/>
        <v>4835</v>
      </c>
      <c r="DX1169" s="5"/>
      <c r="DY1169" s="22">
        <f t="shared" si="2132"/>
        <v>0</v>
      </c>
      <c r="DZ1169" s="25">
        <f t="shared" si="2162"/>
        <v>523</v>
      </c>
      <c r="EA1169" s="22"/>
      <c r="EB1169" s="22">
        <f t="shared" si="2133"/>
        <v>0</v>
      </c>
      <c r="EC1169" s="28">
        <f t="shared" si="2163"/>
        <v>369</v>
      </c>
      <c r="ED1169" s="5"/>
      <c r="EE1169" s="43">
        <f t="shared" si="2134"/>
        <v>0</v>
      </c>
      <c r="EF1169" s="27">
        <f t="shared" si="2164"/>
        <v>4769</v>
      </c>
      <c r="EG1169" s="66"/>
      <c r="EH1169" s="66">
        <f t="shared" si="2135"/>
        <v>0</v>
      </c>
      <c r="EI1169" s="67">
        <f t="shared" si="2165"/>
        <v>22617</v>
      </c>
      <c r="EJ1169" s="66"/>
      <c r="EK1169" s="66">
        <f t="shared" si="2055"/>
        <v>0</v>
      </c>
      <c r="EL1169" s="67">
        <f t="shared" si="2166"/>
        <v>21247</v>
      </c>
      <c r="EM1169" s="110">
        <f t="shared" si="2056"/>
        <v>262876.69407675997</v>
      </c>
    </row>
    <row r="1170" spans="1:143" s="35" customFormat="1" ht="11.25" customHeight="1" x14ac:dyDescent="0.25">
      <c r="A1170" s="313">
        <v>46188</v>
      </c>
      <c r="B1170" s="187">
        <v>168.06</v>
      </c>
      <c r="C1170" s="396">
        <v>5042</v>
      </c>
      <c r="D1170" s="437"/>
      <c r="E1170" s="438"/>
      <c r="F1170" s="396"/>
      <c r="G1170" s="78"/>
      <c r="H1170" s="66"/>
      <c r="I1170" s="41">
        <f t="shared" si="2121"/>
        <v>0</v>
      </c>
      <c r="J1170" s="48">
        <f t="shared" si="2169"/>
        <v>248393</v>
      </c>
      <c r="K1170" s="66">
        <v>20000</v>
      </c>
      <c r="L1170" s="41">
        <f t="shared" si="2170"/>
        <v>0</v>
      </c>
      <c r="M1170" s="48">
        <f t="shared" si="2171"/>
        <v>119260</v>
      </c>
      <c r="N1170" s="66"/>
      <c r="O1170" s="41">
        <f t="shared" si="2172"/>
        <v>0</v>
      </c>
      <c r="P1170" s="48">
        <f t="shared" si="2173"/>
        <v>236436</v>
      </c>
      <c r="Q1170" s="66"/>
      <c r="R1170" s="66">
        <f t="shared" si="2174"/>
        <v>0</v>
      </c>
      <c r="S1170" s="67">
        <f t="shared" si="2175"/>
        <v>173912</v>
      </c>
      <c r="T1170" s="66"/>
      <c r="U1170" s="66">
        <f t="shared" si="2060"/>
        <v>0</v>
      </c>
      <c r="V1170" s="67">
        <f t="shared" si="2074"/>
        <v>128996.85</v>
      </c>
      <c r="W1170" s="136"/>
      <c r="X1170" s="69">
        <f t="shared" si="2145"/>
        <v>0</v>
      </c>
      <c r="Y1170" s="67">
        <f t="shared" si="2075"/>
        <v>6101</v>
      </c>
      <c r="Z1170" s="66"/>
      <c r="AA1170" s="68">
        <f t="shared" si="2051"/>
        <v>0</v>
      </c>
      <c r="AB1170" s="67">
        <f t="shared" si="2076"/>
        <v>17463</v>
      </c>
      <c r="AC1170" s="66"/>
      <c r="AD1170" s="66">
        <f t="shared" si="2052"/>
        <v>0</v>
      </c>
      <c r="AE1170" s="67">
        <f t="shared" si="2077"/>
        <v>3450</v>
      </c>
      <c r="AF1170" s="66"/>
      <c r="AG1170" s="78">
        <f t="shared" si="2053"/>
        <v>0</v>
      </c>
      <c r="AH1170" s="79">
        <f t="shared" si="2078"/>
        <v>4534.5</v>
      </c>
      <c r="AI1170" s="66"/>
      <c r="AJ1170" s="68">
        <f t="shared" si="2106"/>
        <v>0</v>
      </c>
      <c r="AK1170" s="67">
        <f t="shared" si="2079"/>
        <v>22013</v>
      </c>
      <c r="AL1170" s="66"/>
      <c r="AM1170" s="68">
        <f t="shared" si="2054"/>
        <v>0</v>
      </c>
      <c r="AN1170" s="67">
        <f t="shared" si="2080"/>
        <v>8691.02</v>
      </c>
      <c r="AO1170" s="66"/>
      <c r="AP1170" s="68">
        <f t="shared" si="2146"/>
        <v>0</v>
      </c>
      <c r="AQ1170" s="67">
        <f t="shared" si="2081"/>
        <v>63587.5</v>
      </c>
      <c r="AR1170" s="66"/>
      <c r="AS1170" s="68">
        <f t="shared" si="2083"/>
        <v>0</v>
      </c>
      <c r="AT1170" s="67">
        <f t="shared" si="2082"/>
        <v>2020</v>
      </c>
      <c r="AU1170" s="66"/>
      <c r="AV1170" s="66">
        <f t="shared" si="2148"/>
        <v>0</v>
      </c>
      <c r="AW1170" s="42">
        <f t="shared" si="2117"/>
        <v>4807.2000000000016</v>
      </c>
      <c r="AX1170" s="66"/>
      <c r="AY1170" s="66">
        <f t="shared" si="2124"/>
        <v>0</v>
      </c>
      <c r="AZ1170" s="67">
        <f t="shared" si="2143"/>
        <v>728.09999999999991</v>
      </c>
      <c r="BA1170" s="66"/>
      <c r="BB1170" s="68">
        <f t="shared" si="2144"/>
        <v>0</v>
      </c>
      <c r="BC1170" s="67">
        <f t="shared" si="2111"/>
        <v>77.819999999999851</v>
      </c>
      <c r="BD1170" s="66"/>
      <c r="BE1170" s="68">
        <f t="shared" si="2136"/>
        <v>0</v>
      </c>
      <c r="BF1170" s="67">
        <f t="shared" si="2137"/>
        <v>2747.0200000000018</v>
      </c>
      <c r="BG1170" s="66"/>
      <c r="BH1170" s="68">
        <f t="shared" si="2115"/>
        <v>0</v>
      </c>
      <c r="BI1170" s="67">
        <f t="shared" si="2107"/>
        <v>22382.39999999998</v>
      </c>
      <c r="BJ1170" s="66"/>
      <c r="BK1170" s="68">
        <f t="shared" si="2084"/>
        <v>0</v>
      </c>
      <c r="BL1170" s="67">
        <f t="shared" si="2149"/>
        <v>3462.6000000000004</v>
      </c>
      <c r="BM1170" s="66"/>
      <c r="BN1170" s="68">
        <f t="shared" si="2150"/>
        <v>0</v>
      </c>
      <c r="BO1170" s="67">
        <f t="shared" si="2151"/>
        <v>300.70000000000152</v>
      </c>
      <c r="BP1170" s="66"/>
      <c r="BQ1170" s="68">
        <f t="shared" si="2167"/>
        <v>0</v>
      </c>
      <c r="BR1170" s="67">
        <f t="shared" si="2168"/>
        <v>103480.25</v>
      </c>
      <c r="BS1170" s="66"/>
      <c r="BT1170" s="66">
        <f t="shared" si="2118"/>
        <v>0</v>
      </c>
      <c r="BU1170" s="67">
        <f t="shared" si="2112"/>
        <v>103771</v>
      </c>
      <c r="BV1170" s="66"/>
      <c r="BW1170" s="66">
        <f t="shared" si="2119"/>
        <v>0</v>
      </c>
      <c r="BX1170" s="67">
        <f t="shared" si="2113"/>
        <v>147182</v>
      </c>
      <c r="BY1170" s="66"/>
      <c r="BZ1170" s="66">
        <f t="shared" si="2120"/>
        <v>0</v>
      </c>
      <c r="CA1170" s="67">
        <f t="shared" si="2114"/>
        <v>97273</v>
      </c>
      <c r="CB1170" s="66"/>
      <c r="CC1170" s="66">
        <f t="shared" si="2179"/>
        <v>0</v>
      </c>
      <c r="CD1170" s="67">
        <f t="shared" si="2099"/>
        <v>24675.040000000001</v>
      </c>
      <c r="CE1170" s="66"/>
      <c r="CF1170" s="66">
        <f t="shared" si="2104"/>
        <v>0</v>
      </c>
      <c r="CG1170" s="67">
        <f t="shared" si="2152"/>
        <v>3663.6999999999994</v>
      </c>
      <c r="CH1170" s="66"/>
      <c r="CI1170" s="66">
        <f t="shared" si="2085"/>
        <v>0</v>
      </c>
      <c r="CJ1170" s="67">
        <f t="shared" si="2176"/>
        <v>6757.8</v>
      </c>
      <c r="CK1170" s="66"/>
      <c r="CL1170" s="68">
        <f t="shared" si="2110"/>
        <v>0</v>
      </c>
      <c r="CM1170" s="79">
        <f t="shared" si="2153"/>
        <v>4847.4799999999996</v>
      </c>
      <c r="CN1170" s="66"/>
      <c r="CO1170" s="68">
        <f t="shared" si="2125"/>
        <v>0</v>
      </c>
      <c r="CP1170" s="79">
        <f t="shared" si="2154"/>
        <v>3955</v>
      </c>
      <c r="CQ1170" s="66"/>
      <c r="CR1170" s="68">
        <f t="shared" si="2126"/>
        <v>0</v>
      </c>
      <c r="CS1170" s="79">
        <f t="shared" si="2116"/>
        <v>5186</v>
      </c>
      <c r="CT1170" s="66"/>
      <c r="CU1170" s="68">
        <f t="shared" si="2127"/>
        <v>0</v>
      </c>
      <c r="CV1170" s="79">
        <f t="shared" si="2155"/>
        <v>6929</v>
      </c>
      <c r="CW1170" s="66"/>
      <c r="CX1170" s="66">
        <v>0</v>
      </c>
      <c r="CY1170" s="40">
        <f t="shared" si="2105"/>
        <v>176.95999999999822</v>
      </c>
      <c r="CZ1170" s="65"/>
      <c r="DA1170" s="66">
        <f t="shared" si="2156"/>
        <v>0</v>
      </c>
      <c r="DB1170" s="67">
        <f t="shared" si="2177"/>
        <v>37088</v>
      </c>
      <c r="DC1170" s="66"/>
      <c r="DD1170" s="66">
        <f t="shared" si="2157"/>
        <v>0</v>
      </c>
      <c r="DE1170" s="67">
        <f t="shared" si="2178"/>
        <v>83859</v>
      </c>
      <c r="DF1170" s="66"/>
      <c r="DG1170" s="69">
        <f t="shared" si="2129"/>
        <v>0</v>
      </c>
      <c r="DH1170" s="67">
        <f t="shared" si="2102"/>
        <v>439515</v>
      </c>
      <c r="DI1170" s="66"/>
      <c r="DJ1170" s="66">
        <f t="shared" si="2130"/>
        <v>0</v>
      </c>
      <c r="DK1170" s="67">
        <f t="shared" si="2158"/>
        <v>3768</v>
      </c>
      <c r="DL1170" s="210"/>
      <c r="DM1170" s="206">
        <f t="shared" si="2086"/>
        <v>0</v>
      </c>
      <c r="DN1170" s="25">
        <f t="shared" si="2147"/>
        <v>0</v>
      </c>
      <c r="DO1170" s="5"/>
      <c r="DP1170" s="43">
        <f t="shared" si="2087"/>
        <v>0</v>
      </c>
      <c r="DQ1170" s="27">
        <f t="shared" si="2159"/>
        <v>6819.5</v>
      </c>
      <c r="DR1170" s="5"/>
      <c r="DS1170" s="43">
        <f t="shared" si="2088"/>
        <v>0</v>
      </c>
      <c r="DT1170" s="27">
        <f t="shared" si="2160"/>
        <v>4846</v>
      </c>
      <c r="DU1170" s="5"/>
      <c r="DV1170" s="43">
        <f t="shared" si="2131"/>
        <v>0</v>
      </c>
      <c r="DW1170" s="27">
        <f t="shared" si="2161"/>
        <v>4835</v>
      </c>
      <c r="DX1170" s="5"/>
      <c r="DY1170" s="22">
        <f t="shared" si="2132"/>
        <v>0</v>
      </c>
      <c r="DZ1170" s="25">
        <f t="shared" si="2162"/>
        <v>523</v>
      </c>
      <c r="EA1170" s="22"/>
      <c r="EB1170" s="22">
        <f t="shared" si="2133"/>
        <v>0</v>
      </c>
      <c r="EC1170" s="28">
        <f t="shared" si="2163"/>
        <v>369</v>
      </c>
      <c r="ED1170" s="5"/>
      <c r="EE1170" s="43">
        <f t="shared" si="2134"/>
        <v>0</v>
      </c>
      <c r="EF1170" s="27">
        <f t="shared" si="2164"/>
        <v>4769</v>
      </c>
      <c r="EG1170" s="66"/>
      <c r="EH1170" s="66">
        <f t="shared" si="2135"/>
        <v>0</v>
      </c>
      <c r="EI1170" s="67">
        <f t="shared" si="2165"/>
        <v>22617</v>
      </c>
      <c r="EJ1170" s="66"/>
      <c r="EK1170" s="66">
        <f t="shared" si="2055"/>
        <v>0</v>
      </c>
      <c r="EL1170" s="67">
        <f t="shared" si="2166"/>
        <v>21247</v>
      </c>
      <c r="EM1170" s="110">
        <f t="shared" si="2056"/>
        <v>266349.49407675996</v>
      </c>
    </row>
    <row r="1171" spans="1:143" ht="11.25" customHeight="1" x14ac:dyDescent="0.25">
      <c r="A1171" s="487">
        <v>46189</v>
      </c>
      <c r="B1171" s="353">
        <v>46179</v>
      </c>
      <c r="C1171" s="12">
        <v>5015</v>
      </c>
      <c r="D1171" s="150"/>
      <c r="E1171" s="154"/>
      <c r="F1171" s="12"/>
      <c r="G1171" s="16"/>
      <c r="H1171" s="311"/>
      <c r="I1171" s="354">
        <f t="shared" si="2121"/>
        <v>0</v>
      </c>
      <c r="J1171" s="355">
        <f t="shared" si="2169"/>
        <v>248393</v>
      </c>
      <c r="K1171" s="311"/>
      <c r="L1171" s="354">
        <f t="shared" si="2170"/>
        <v>0</v>
      </c>
      <c r="M1171" s="355">
        <f t="shared" si="2171"/>
        <v>119260</v>
      </c>
      <c r="N1171" s="311"/>
      <c r="O1171" s="354">
        <f t="shared" si="2172"/>
        <v>0</v>
      </c>
      <c r="P1171" s="355">
        <f t="shared" si="2173"/>
        <v>236436</v>
      </c>
      <c r="Q1171" s="311"/>
      <c r="R1171" s="311">
        <f t="shared" si="2174"/>
        <v>0</v>
      </c>
      <c r="S1171" s="311">
        <f t="shared" si="2175"/>
        <v>173912</v>
      </c>
      <c r="T1171" s="311"/>
      <c r="U1171" s="311">
        <f t="shared" si="2060"/>
        <v>0</v>
      </c>
      <c r="V1171" s="311">
        <f t="shared" si="2074"/>
        <v>128996.85</v>
      </c>
      <c r="W1171" s="155"/>
      <c r="X1171" s="356">
        <f t="shared" si="2145"/>
        <v>0</v>
      </c>
      <c r="Y1171" s="311">
        <f t="shared" si="2075"/>
        <v>6101</v>
      </c>
      <c r="Z1171" s="311"/>
      <c r="AA1171" s="155">
        <f t="shared" si="2051"/>
        <v>0</v>
      </c>
      <c r="AB1171" s="311">
        <f t="shared" si="2076"/>
        <v>17463</v>
      </c>
      <c r="AC1171" s="311"/>
      <c r="AD1171" s="311">
        <f t="shared" si="2052"/>
        <v>0</v>
      </c>
      <c r="AE1171" s="311">
        <f t="shared" si="2077"/>
        <v>3450</v>
      </c>
      <c r="AF1171" s="311"/>
      <c r="AG1171" s="16">
        <f t="shared" si="2053"/>
        <v>0</v>
      </c>
      <c r="AH1171" s="357">
        <f t="shared" si="2078"/>
        <v>4534.5</v>
      </c>
      <c r="AI1171" s="311"/>
      <c r="AJ1171" s="155">
        <f t="shared" si="2106"/>
        <v>0</v>
      </c>
      <c r="AK1171" s="311">
        <f t="shared" si="2079"/>
        <v>22013</v>
      </c>
      <c r="AL1171" s="311"/>
      <c r="AM1171" s="155">
        <f t="shared" si="2054"/>
        <v>0</v>
      </c>
      <c r="AN1171" s="311">
        <f t="shared" si="2080"/>
        <v>8691.02</v>
      </c>
      <c r="AO1171" s="311"/>
      <c r="AP1171" s="155">
        <f t="shared" si="2146"/>
        <v>0</v>
      </c>
      <c r="AQ1171" s="311">
        <f t="shared" si="2081"/>
        <v>63587.5</v>
      </c>
      <c r="AR1171" s="311"/>
      <c r="AS1171" s="155">
        <f t="shared" si="2083"/>
        <v>0</v>
      </c>
      <c r="AT1171" s="311">
        <f t="shared" si="2082"/>
        <v>2020</v>
      </c>
      <c r="AU1171" s="311"/>
      <c r="AV1171" s="311">
        <f t="shared" si="2148"/>
        <v>0</v>
      </c>
      <c r="AW1171" s="358">
        <f t="shared" si="2117"/>
        <v>4807.2000000000016</v>
      </c>
      <c r="AX1171" s="311"/>
      <c r="AY1171" s="311">
        <f t="shared" si="2124"/>
        <v>0</v>
      </c>
      <c r="AZ1171" s="311">
        <f t="shared" si="2143"/>
        <v>728.09999999999991</v>
      </c>
      <c r="BA1171" s="311"/>
      <c r="BB1171" s="155">
        <f t="shared" si="2144"/>
        <v>0</v>
      </c>
      <c r="BC1171" s="311">
        <f t="shared" si="2111"/>
        <v>77.819999999999851</v>
      </c>
      <c r="BD1171" s="311"/>
      <c r="BE1171" s="155">
        <f t="shared" si="2136"/>
        <v>0</v>
      </c>
      <c r="BF1171" s="311">
        <f t="shared" si="2137"/>
        <v>2747.0200000000018</v>
      </c>
      <c r="BG1171" s="311"/>
      <c r="BH1171" s="155">
        <f t="shared" si="2115"/>
        <v>0</v>
      </c>
      <c r="BI1171" s="311">
        <f t="shared" si="2107"/>
        <v>22382.39999999998</v>
      </c>
      <c r="BJ1171" s="311"/>
      <c r="BK1171" s="155">
        <f t="shared" si="2084"/>
        <v>0</v>
      </c>
      <c r="BL1171" s="311">
        <f t="shared" si="2149"/>
        <v>3462.6000000000004</v>
      </c>
      <c r="BM1171" s="311"/>
      <c r="BN1171" s="155">
        <f t="shared" si="2150"/>
        <v>0</v>
      </c>
      <c r="BO1171" s="311">
        <f t="shared" si="2151"/>
        <v>300.70000000000152</v>
      </c>
      <c r="BP1171" s="311"/>
      <c r="BQ1171" s="155">
        <f t="shared" si="2167"/>
        <v>0</v>
      </c>
      <c r="BR1171" s="311">
        <f t="shared" si="2168"/>
        <v>103480.25</v>
      </c>
      <c r="BS1171" s="311"/>
      <c r="BT1171" s="311">
        <f t="shared" si="2118"/>
        <v>0</v>
      </c>
      <c r="BU1171" s="311">
        <f t="shared" si="2112"/>
        <v>103771</v>
      </c>
      <c r="BV1171" s="311"/>
      <c r="BW1171" s="311">
        <f t="shared" si="2119"/>
        <v>0</v>
      </c>
      <c r="BX1171" s="311">
        <f t="shared" si="2113"/>
        <v>147182</v>
      </c>
      <c r="BY1171" s="311"/>
      <c r="BZ1171" s="311">
        <f t="shared" si="2120"/>
        <v>0</v>
      </c>
      <c r="CA1171" s="311">
        <f t="shared" si="2114"/>
        <v>97273</v>
      </c>
      <c r="CB1171" s="311"/>
      <c r="CC1171" s="311">
        <f t="shared" si="2179"/>
        <v>0</v>
      </c>
      <c r="CD1171" s="311">
        <f t="shared" si="2099"/>
        <v>24675.040000000001</v>
      </c>
      <c r="CE1171" s="311"/>
      <c r="CF1171" s="311">
        <f t="shared" si="2104"/>
        <v>0</v>
      </c>
      <c r="CG1171" s="311">
        <f t="shared" si="2152"/>
        <v>3663.6999999999994</v>
      </c>
      <c r="CH1171" s="311"/>
      <c r="CI1171" s="311">
        <f t="shared" si="2085"/>
        <v>0</v>
      </c>
      <c r="CJ1171" s="311">
        <f t="shared" si="2176"/>
        <v>6757.8</v>
      </c>
      <c r="CK1171" s="311"/>
      <c r="CL1171" s="155">
        <f t="shared" si="2110"/>
        <v>0</v>
      </c>
      <c r="CM1171" s="357">
        <f t="shared" si="2153"/>
        <v>4847.4799999999996</v>
      </c>
      <c r="CN1171" s="311"/>
      <c r="CO1171" s="155">
        <f t="shared" si="2125"/>
        <v>0</v>
      </c>
      <c r="CP1171" s="357">
        <f t="shared" si="2154"/>
        <v>3955</v>
      </c>
      <c r="CQ1171" s="311"/>
      <c r="CR1171" s="155">
        <f t="shared" si="2126"/>
        <v>0</v>
      </c>
      <c r="CS1171" s="357">
        <f t="shared" si="2116"/>
        <v>5186</v>
      </c>
      <c r="CT1171" s="311"/>
      <c r="CU1171" s="155">
        <f t="shared" si="2127"/>
        <v>0</v>
      </c>
      <c r="CV1171" s="357">
        <f t="shared" si="2155"/>
        <v>6929</v>
      </c>
      <c r="CW1171" s="311">
        <v>8000</v>
      </c>
      <c r="CX1171" s="311">
        <f t="shared" ref="CX1171:CX1202" si="2180">IF(OR(D1171="NPC6AUZDB-GY030C",D1171="NPC6AUZDA-GY003M",D1162="NPC6AUZDA-GY003M",D1171="NPC6AUZDB-GY150C",D1171="NPC6AUZDB-GY010M",D1171="NPC6AUZDB-GY001M",D1171="NPC6AUZDB-GY005M",D1171="NPC6AUZDA-GY020M",D1171="NPC6AUZDB-GY003M",D1171="NPC6AUZDB-GY002M",),E1171*(F1171+0.1),0)</f>
        <v>0</v>
      </c>
      <c r="CY1171" s="16">
        <f t="shared" si="2105"/>
        <v>8176.9599999999982</v>
      </c>
      <c r="CZ1171" s="357"/>
      <c r="DA1171" s="311">
        <f t="shared" si="2156"/>
        <v>0</v>
      </c>
      <c r="DB1171" s="311">
        <f t="shared" si="2177"/>
        <v>37088</v>
      </c>
      <c r="DC1171" s="311"/>
      <c r="DD1171" s="311">
        <f t="shared" si="2157"/>
        <v>0</v>
      </c>
      <c r="DE1171" s="311">
        <f t="shared" si="2178"/>
        <v>83859</v>
      </c>
      <c r="DF1171" s="311"/>
      <c r="DG1171" s="356">
        <f t="shared" si="2129"/>
        <v>0</v>
      </c>
      <c r="DH1171" s="311">
        <f t="shared" si="2102"/>
        <v>439515</v>
      </c>
      <c r="DI1171" s="311"/>
      <c r="DJ1171" s="311">
        <f t="shared" si="2130"/>
        <v>0</v>
      </c>
      <c r="DK1171" s="311">
        <f t="shared" si="2158"/>
        <v>3768</v>
      </c>
      <c r="DL1171" s="359"/>
      <c r="DM1171" s="360">
        <f t="shared" si="2086"/>
        <v>0</v>
      </c>
      <c r="DN1171" s="361">
        <f t="shared" si="2147"/>
        <v>0</v>
      </c>
      <c r="DO1171" s="362"/>
      <c r="DP1171" s="363">
        <f t="shared" si="2087"/>
        <v>0</v>
      </c>
      <c r="DQ1171" s="364">
        <f t="shared" si="2159"/>
        <v>6819.5</v>
      </c>
      <c r="DR1171" s="362"/>
      <c r="DS1171" s="363">
        <f t="shared" si="2088"/>
        <v>0</v>
      </c>
      <c r="DT1171" s="364">
        <f t="shared" si="2160"/>
        <v>4846</v>
      </c>
      <c r="DU1171" s="362"/>
      <c r="DV1171" s="363">
        <f t="shared" si="2131"/>
        <v>0</v>
      </c>
      <c r="DW1171" s="364">
        <f t="shared" si="2161"/>
        <v>4835</v>
      </c>
      <c r="DX1171" s="362"/>
      <c r="DY1171" s="365">
        <f t="shared" si="2132"/>
        <v>0</v>
      </c>
      <c r="DZ1171" s="361">
        <f t="shared" si="2162"/>
        <v>523</v>
      </c>
      <c r="EA1171" s="365"/>
      <c r="EB1171" s="365">
        <f t="shared" si="2133"/>
        <v>0</v>
      </c>
      <c r="EC1171" s="366">
        <f t="shared" si="2163"/>
        <v>369</v>
      </c>
      <c r="ED1171" s="362"/>
      <c r="EE1171" s="363">
        <f t="shared" si="2134"/>
        <v>0</v>
      </c>
      <c r="EF1171" s="364">
        <f t="shared" si="2164"/>
        <v>4769</v>
      </c>
      <c r="EG1171" s="311"/>
      <c r="EH1171" s="311">
        <f t="shared" si="2135"/>
        <v>0</v>
      </c>
      <c r="EI1171" s="311">
        <f t="shared" si="2165"/>
        <v>22617</v>
      </c>
      <c r="EJ1171" s="311"/>
      <c r="EK1171" s="311">
        <f t="shared" si="2055"/>
        <v>0</v>
      </c>
      <c r="EL1171" s="311">
        <f t="shared" si="2166"/>
        <v>21247</v>
      </c>
      <c r="EM1171" s="367">
        <f t="shared" si="2056"/>
        <v>270479.89407675999</v>
      </c>
    </row>
    <row r="1172" spans="1:143" s="368" customFormat="1" ht="11.25" customHeight="1" x14ac:dyDescent="0.25">
      <c r="A1172" s="21">
        <v>46189</v>
      </c>
      <c r="B1172" s="185">
        <v>46189</v>
      </c>
      <c r="C1172" s="215">
        <v>4980</v>
      </c>
      <c r="D1172" s="506"/>
      <c r="E1172" s="509"/>
      <c r="F1172" s="215"/>
      <c r="G1172" s="116"/>
      <c r="H1172" s="117"/>
      <c r="I1172" s="118">
        <f t="shared" si="2121"/>
        <v>0</v>
      </c>
      <c r="J1172" s="119">
        <f t="shared" si="2169"/>
        <v>248393</v>
      </c>
      <c r="K1172" s="117"/>
      <c r="L1172" s="118">
        <f t="shared" si="2170"/>
        <v>0</v>
      </c>
      <c r="M1172" s="119">
        <f t="shared" si="2171"/>
        <v>119260</v>
      </c>
      <c r="N1172" s="117"/>
      <c r="O1172" s="118">
        <f t="shared" si="2172"/>
        <v>0</v>
      </c>
      <c r="P1172" s="119">
        <f t="shared" si="2173"/>
        <v>236436</v>
      </c>
      <c r="Q1172" s="117"/>
      <c r="R1172" s="117">
        <f t="shared" si="2174"/>
        <v>0</v>
      </c>
      <c r="S1172" s="117">
        <f t="shared" si="2175"/>
        <v>173912</v>
      </c>
      <c r="T1172" s="117">
        <v>12000</v>
      </c>
      <c r="U1172" s="117">
        <f t="shared" si="2060"/>
        <v>0</v>
      </c>
      <c r="V1172" s="117">
        <f t="shared" si="2074"/>
        <v>140996.85</v>
      </c>
      <c r="W1172" s="121"/>
      <c r="X1172" s="120">
        <f t="shared" si="2145"/>
        <v>0</v>
      </c>
      <c r="Y1172" s="117">
        <f t="shared" si="2075"/>
        <v>6101</v>
      </c>
      <c r="Z1172" s="117"/>
      <c r="AA1172" s="121">
        <f t="shared" si="2051"/>
        <v>0</v>
      </c>
      <c r="AB1172" s="117">
        <f t="shared" si="2076"/>
        <v>17463</v>
      </c>
      <c r="AC1172" s="117"/>
      <c r="AD1172" s="117">
        <f t="shared" si="2052"/>
        <v>0</v>
      </c>
      <c r="AE1172" s="117">
        <f t="shared" si="2077"/>
        <v>3450</v>
      </c>
      <c r="AF1172" s="117"/>
      <c r="AG1172" s="116">
        <f t="shared" si="2053"/>
        <v>0</v>
      </c>
      <c r="AH1172" s="123">
        <f t="shared" si="2078"/>
        <v>4534.5</v>
      </c>
      <c r="AI1172" s="117"/>
      <c r="AJ1172" s="121">
        <f t="shared" si="2106"/>
        <v>0</v>
      </c>
      <c r="AK1172" s="117">
        <f t="shared" si="2079"/>
        <v>22013</v>
      </c>
      <c r="AL1172" s="117"/>
      <c r="AM1172" s="121">
        <f t="shared" si="2054"/>
        <v>0</v>
      </c>
      <c r="AN1172" s="117">
        <f t="shared" si="2080"/>
        <v>8691.02</v>
      </c>
      <c r="AO1172" s="117"/>
      <c r="AP1172" s="121">
        <f t="shared" si="2146"/>
        <v>0</v>
      </c>
      <c r="AQ1172" s="117">
        <f t="shared" si="2081"/>
        <v>63587.5</v>
      </c>
      <c r="AR1172" s="117"/>
      <c r="AS1172" s="121">
        <f t="shared" si="2083"/>
        <v>0</v>
      </c>
      <c r="AT1172" s="117">
        <f t="shared" si="2082"/>
        <v>2020</v>
      </c>
      <c r="AU1172" s="117"/>
      <c r="AV1172" s="117">
        <f t="shared" si="2148"/>
        <v>0</v>
      </c>
      <c r="AW1172" s="122">
        <f t="shared" si="2117"/>
        <v>4807.2000000000016</v>
      </c>
      <c r="AX1172" s="117"/>
      <c r="AY1172" s="117">
        <f t="shared" si="2124"/>
        <v>0</v>
      </c>
      <c r="AZ1172" s="117">
        <f t="shared" si="2143"/>
        <v>728.09999999999991</v>
      </c>
      <c r="BA1172" s="117"/>
      <c r="BB1172" s="121">
        <f t="shared" si="2144"/>
        <v>0</v>
      </c>
      <c r="BC1172" s="117">
        <f t="shared" si="2111"/>
        <v>77.819999999999851</v>
      </c>
      <c r="BD1172" s="117"/>
      <c r="BE1172" s="121">
        <f t="shared" si="2136"/>
        <v>0</v>
      </c>
      <c r="BF1172" s="117">
        <f t="shared" si="2137"/>
        <v>2747.0200000000018</v>
      </c>
      <c r="BG1172" s="117"/>
      <c r="BH1172" s="121">
        <f t="shared" si="2115"/>
        <v>0</v>
      </c>
      <c r="BI1172" s="117">
        <f t="shared" si="2107"/>
        <v>22382.39999999998</v>
      </c>
      <c r="BJ1172" s="117"/>
      <c r="BK1172" s="121">
        <f t="shared" si="2084"/>
        <v>0</v>
      </c>
      <c r="BL1172" s="117">
        <f t="shared" si="2149"/>
        <v>3462.6000000000004</v>
      </c>
      <c r="BM1172" s="117"/>
      <c r="BN1172" s="121">
        <f t="shared" si="2150"/>
        <v>0</v>
      </c>
      <c r="BO1172" s="117">
        <f t="shared" si="2151"/>
        <v>300.70000000000152</v>
      </c>
      <c r="BP1172" s="117"/>
      <c r="BQ1172" s="121">
        <f t="shared" si="2167"/>
        <v>0</v>
      </c>
      <c r="BR1172" s="117">
        <f t="shared" si="2168"/>
        <v>103480.25</v>
      </c>
      <c r="BS1172" s="117"/>
      <c r="BT1172" s="117">
        <f t="shared" si="2118"/>
        <v>0</v>
      </c>
      <c r="BU1172" s="117">
        <f t="shared" si="2112"/>
        <v>103771</v>
      </c>
      <c r="BV1172" s="117"/>
      <c r="BW1172" s="117">
        <f t="shared" si="2119"/>
        <v>0</v>
      </c>
      <c r="BX1172" s="117">
        <f t="shared" si="2113"/>
        <v>147182</v>
      </c>
      <c r="BY1172" s="117"/>
      <c r="BZ1172" s="117">
        <f t="shared" si="2120"/>
        <v>0</v>
      </c>
      <c r="CA1172" s="117">
        <f t="shared" si="2114"/>
        <v>97273</v>
      </c>
      <c r="CB1172" s="117"/>
      <c r="CC1172" s="117">
        <f t="shared" si="2179"/>
        <v>0</v>
      </c>
      <c r="CD1172" s="117">
        <f t="shared" si="2099"/>
        <v>24675.040000000001</v>
      </c>
      <c r="CE1172" s="117"/>
      <c r="CF1172" s="117">
        <f t="shared" si="2104"/>
        <v>0</v>
      </c>
      <c r="CG1172" s="117">
        <f t="shared" si="2152"/>
        <v>3663.6999999999994</v>
      </c>
      <c r="CH1172" s="117"/>
      <c r="CI1172" s="117">
        <f t="shared" si="2085"/>
        <v>0</v>
      </c>
      <c r="CJ1172" s="117">
        <f t="shared" si="2176"/>
        <v>6757.8</v>
      </c>
      <c r="CK1172" s="117"/>
      <c r="CL1172" s="121">
        <f t="shared" si="2110"/>
        <v>0</v>
      </c>
      <c r="CM1172" s="123">
        <f t="shared" si="2153"/>
        <v>4847.4799999999996</v>
      </c>
      <c r="CN1172" s="117"/>
      <c r="CO1172" s="121">
        <f t="shared" si="2125"/>
        <v>0</v>
      </c>
      <c r="CP1172" s="123">
        <f t="shared" si="2154"/>
        <v>3955</v>
      </c>
      <c r="CQ1172" s="117"/>
      <c r="CR1172" s="121">
        <f t="shared" si="2126"/>
        <v>0</v>
      </c>
      <c r="CS1172" s="123">
        <f t="shared" si="2116"/>
        <v>5186</v>
      </c>
      <c r="CT1172" s="117"/>
      <c r="CU1172" s="121">
        <f t="shared" si="2127"/>
        <v>0</v>
      </c>
      <c r="CV1172" s="123">
        <f t="shared" si="2155"/>
        <v>6929</v>
      </c>
      <c r="CW1172" s="117"/>
      <c r="CX1172" s="117">
        <f t="shared" si="2180"/>
        <v>0</v>
      </c>
      <c r="CY1172" s="116">
        <f t="shared" si="2105"/>
        <v>8176.9599999999982</v>
      </c>
      <c r="CZ1172" s="123"/>
      <c r="DA1172" s="117">
        <f t="shared" si="2156"/>
        <v>0</v>
      </c>
      <c r="DB1172" s="117">
        <f t="shared" si="2177"/>
        <v>37088</v>
      </c>
      <c r="DC1172" s="117"/>
      <c r="DD1172" s="117">
        <f t="shared" si="2157"/>
        <v>0</v>
      </c>
      <c r="DE1172" s="117">
        <f t="shared" si="2178"/>
        <v>83859</v>
      </c>
      <c r="DF1172" s="117"/>
      <c r="DG1172" s="120">
        <f t="shared" si="2129"/>
        <v>0</v>
      </c>
      <c r="DH1172" s="117">
        <f t="shared" si="2102"/>
        <v>439515</v>
      </c>
      <c r="DI1172" s="117"/>
      <c r="DJ1172" s="117">
        <f t="shared" si="2130"/>
        <v>0</v>
      </c>
      <c r="DK1172" s="117">
        <f t="shared" si="2158"/>
        <v>3768</v>
      </c>
      <c r="DL1172" s="211"/>
      <c r="DM1172" s="207">
        <f t="shared" si="2086"/>
        <v>0</v>
      </c>
      <c r="DN1172" s="125">
        <f t="shared" si="2147"/>
        <v>0</v>
      </c>
      <c r="DO1172" s="126"/>
      <c r="DP1172" s="127">
        <f t="shared" si="2087"/>
        <v>0</v>
      </c>
      <c r="DQ1172" s="128">
        <f t="shared" si="2159"/>
        <v>6819.5</v>
      </c>
      <c r="DR1172" s="126"/>
      <c r="DS1172" s="127">
        <f t="shared" si="2088"/>
        <v>0</v>
      </c>
      <c r="DT1172" s="128">
        <f t="shared" si="2160"/>
        <v>4846</v>
      </c>
      <c r="DU1172" s="126"/>
      <c r="DV1172" s="127">
        <f t="shared" si="2131"/>
        <v>0</v>
      </c>
      <c r="DW1172" s="128">
        <f t="shared" si="2161"/>
        <v>4835</v>
      </c>
      <c r="DX1172" s="126"/>
      <c r="DY1172" s="124">
        <f t="shared" si="2132"/>
        <v>0</v>
      </c>
      <c r="DZ1172" s="125">
        <f t="shared" si="2162"/>
        <v>523</v>
      </c>
      <c r="EA1172" s="124"/>
      <c r="EB1172" s="124">
        <f t="shared" si="2133"/>
        <v>0</v>
      </c>
      <c r="EC1172" s="129">
        <f t="shared" si="2163"/>
        <v>369</v>
      </c>
      <c r="ED1172" s="126"/>
      <c r="EE1172" s="127">
        <f t="shared" si="2134"/>
        <v>0</v>
      </c>
      <c r="EF1172" s="128">
        <f t="shared" si="2164"/>
        <v>4769</v>
      </c>
      <c r="EG1172" s="117"/>
      <c r="EH1172" s="117">
        <f t="shared" si="2135"/>
        <v>0</v>
      </c>
      <c r="EI1172" s="117">
        <f t="shared" si="2165"/>
        <v>22617</v>
      </c>
      <c r="EJ1172" s="117"/>
      <c r="EK1172" s="117">
        <f t="shared" si="2055"/>
        <v>0</v>
      </c>
      <c r="EL1172" s="117">
        <f t="shared" si="2166"/>
        <v>21247</v>
      </c>
      <c r="EM1172" s="131">
        <f t="shared" si="2056"/>
        <v>297753.89407676004</v>
      </c>
    </row>
    <row r="1173" spans="1:143" s="33" customFormat="1" ht="11.25" customHeight="1" x14ac:dyDescent="0.25">
      <c r="A1173" s="21">
        <v>46189</v>
      </c>
      <c r="B1173" s="21" t="s">
        <v>522</v>
      </c>
      <c r="C1173" s="182">
        <v>5043</v>
      </c>
      <c r="D1173" s="49"/>
      <c r="E1173" s="58"/>
      <c r="F1173" s="161"/>
      <c r="G1173" s="60"/>
      <c r="H1173" s="61"/>
      <c r="I1173" s="44">
        <f t="shared" si="2121"/>
        <v>0</v>
      </c>
      <c r="J1173" s="83">
        <f t="shared" si="2169"/>
        <v>248393</v>
      </c>
      <c r="K1173" s="61"/>
      <c r="L1173" s="44">
        <f t="shared" si="2170"/>
        <v>0</v>
      </c>
      <c r="M1173" s="83">
        <f t="shared" si="2171"/>
        <v>119260</v>
      </c>
      <c r="N1173" s="61"/>
      <c r="O1173" s="44">
        <f t="shared" si="2172"/>
        <v>0</v>
      </c>
      <c r="P1173" s="83">
        <f t="shared" si="2173"/>
        <v>236436</v>
      </c>
      <c r="Q1173" s="61"/>
      <c r="R1173" s="61">
        <f t="shared" si="2174"/>
        <v>0</v>
      </c>
      <c r="S1173" s="61">
        <f t="shared" si="2175"/>
        <v>173912</v>
      </c>
      <c r="T1173" s="61">
        <v>60000</v>
      </c>
      <c r="U1173" s="61">
        <f t="shared" si="2060"/>
        <v>0</v>
      </c>
      <c r="V1173" s="61">
        <f t="shared" si="2074"/>
        <v>200996.85</v>
      </c>
      <c r="W1173" s="140"/>
      <c r="X1173" s="144">
        <f t="shared" si="2145"/>
        <v>0</v>
      </c>
      <c r="Y1173" s="61">
        <f t="shared" si="2075"/>
        <v>6101</v>
      </c>
      <c r="Z1173" s="61"/>
      <c r="AA1173" s="140">
        <f t="shared" ref="AA1173:AA1236" si="2181">IF(OR(D1173="NPP6ASZDB-GY015M",D1173="NPP6ASZDB-GY010M",D1173="NPP6ASZDB-GY002M",D1173="NPP6ASZDB-GY150C",D1173="NPP6ASZDB-GY005M",D1173="NPC6ASZDB-GY020C",D1173="NPC06SZDB-GY008M",D1173="NPC06SZDB-GY013M",D1173="NPC06SZDB-GY018M",D1173="NPC6ASZDB-GY750C",D1173="NPC6ASZDB-GY009M",D1173="NPC6ASZDB-GY025C",D1173="NPC06SZDB-GY005M",D1173="NPC6ASZDB-GY125C",D1173="NPC6ASZDB-GY350C",D1173="NPC6ASZDB-GY075C",D1173="NPC6ASZDB-GY006M",D1173="NPC06SZDB-GY015C",D1173="NPC6ASZDB-GY450C",D1173="NPC6ASZDB-GY050C",D1173="NPC6ASZDB-GY050C",D1173="NPC6ASZDB-GY250C",D1173="NPC06SZDB-GY003M",D1173="NPC6ASZDB-GY007M",D1173="NPC06SZDB-GY006M",D1173="NPC06SZDB-GY015M",D1173="NPC06SZDB-GY001M",D1173="NPC06SZDB-GY002M",D1173="NPC6ASZDB-GY015M",D1173="NPC06SZDB-GY010M",D1173="NPC6ASZDB-GY150C",D1173="NPC6ASZDB-GY008M",D1173="NPC6ASZDB-GY012M",D1173="NPC6ASZDB-GY015M",D1173="NPC6ASZDB-GY018M",D1173="NPC6ASZDB-GY001M",D1173="NPC6ASZDB-GY002M",D1173="NPC6ASZDB-GY003M",D1173="NPC6ASZDB-GY004M",D1173="NPC6ASZDB-GY005M",D1173="NPC6ASZDB-GY010M",D1173="NPC6ASZDB-GY020M",D1173="NPC6ASZDB-GY025M",D1173="NPC6ASZDB-GY030M",D1173="NPC6ASZDB-GY030C",D1173="NPC6ASZDB-GY015C",),E1173*(F1173+0.1),0)</f>
        <v>0</v>
      </c>
      <c r="AB1173" s="61">
        <f t="shared" si="2076"/>
        <v>17463</v>
      </c>
      <c r="AC1173" s="61"/>
      <c r="AD1173" s="61">
        <f t="shared" ref="AD1173:AD1236" si="2182">IF(OR(D1173="NPC6ASZDB-GN007M",D1173="NPP6ASZDB-GN001M",D1173="NPC6ASZDB-GN015C",D1173="NPC6ASZDB-GN008M",D1173="NPP6ASZDB-GN010M",D1173="NPC6ASZDB-GN030C",D1173="NPC6ASZDB-GN750C",D1173="NPC06SZDB-GN050C",D1173="NPC6ASZDB-GN250C",D1173="NPC06SZDB-GN002M",D1173="NPC06SZDB-GN010M",D1173="NPC6ASZDB-GN015M",D1173="NPC6ASZDB-GN010M",D1173="NPC06SZDB-GN003M",D1173="NPC6ASZDB-GN025C",D1173="NPC6ASZDB-GN050C",D1173="NPC6ASZDB-GN150C",D1173="NPC06SZDB-GN001M",D1173="NPC06SZDB-GN150C",D1173="NPC6ASZDB-GN001M",D1173="NPC6ASZDB-GN002M",D1173="NPC6ASZDB-GN003M",D1173="NPC6ASZDB-GN004M",D1173="NPC6ASZDB-GN005M",D1173="NPC6ASZDB-GN020M",D1173="NPC6ASZDB-GN030M",),E1173*(F1173+0.1),0)</f>
        <v>0</v>
      </c>
      <c r="AE1173" s="61">
        <f t="shared" si="2077"/>
        <v>3450</v>
      </c>
      <c r="AF1173" s="61"/>
      <c r="AG1173" s="60">
        <f t="shared" ref="AG1173:AG1236" si="2183">IF(OR(D1173="NPC6ASZDB-YL030C",D1173="NPP6ASZDB-YL001M",D1173="NPC6ASZDB-YL015C",D1173="NPP6ASZDB-YL005M",D1173="NPP6ASZDB-YL003M",D1173="NPP6ASZDB-YL002M",D1173="NPC6ASZDB-YL004M",D1173="NPP6ASZDB-YL010M",D1173="NPC6ASZDB-YL125C",D1173="NPC6ASZDB-YL015M",D1173="NPC06SZDB-YL040M",D1173="NPC06SZDB-YL002M",D1173="NPC6ASZDB-YL009M",D1173="NPC6ASZDB-YL350C",D1173="NPC06SZDB-YL015C",D1173="NPC6ASZDB-YL007M",D1173="NPC6ASZDB-YL012M",D1173="NPC6ASZDB-YL020M",D1173="NPC6ASZDB-YL030M",D1173="NPC06SZDB-YL050C",D1173="NPC06SZDB-YL003M",D1173="NPC6ASZDB-YL250C",D1173="NPC6ASZDB-YL008M",D1173="NPC06SZDB-YL010M",D1173="NPC6ASZDB-YL025C",D1173="NPC6ASZDB-YL006M",D1173="NPC6ASZDB-YL001M",D1173="NPC6ASZDB-YL005M",D1173="NPC06SZDB-YL005M",D1173="NPC06SZDB-YL001M",D1173="NPC6ASZDB-YL050C",D1173="NPC6ASZDB-YL010M",D1173="NPC06SZDB-YL150C",D1173="NPC6ASZDB-YL002M",D1173="NPC6ASZDB-YL150C",D1173="NPC6ASZDB-YL003M",),E1173*(F1173+0.1),0)</f>
        <v>0</v>
      </c>
      <c r="AH1173" s="145">
        <f t="shared" si="2078"/>
        <v>4534.5</v>
      </c>
      <c r="AI1173" s="61"/>
      <c r="AJ1173" s="140">
        <f t="shared" si="2106"/>
        <v>0</v>
      </c>
      <c r="AK1173" s="61">
        <f t="shared" si="2079"/>
        <v>22013</v>
      </c>
      <c r="AL1173" s="61"/>
      <c r="AM1173" s="140">
        <f t="shared" ref="AM1173:AM1236" si="2184">IF(OR(D1173="NPC6ASZDB-RD015C",D1173="NPP6ASZDB-RD005M",D1173="NPC6ASZDB-RD750C",D1173="NPC6ASZDB-RD030M",D1173="NPP6ASZDB-RD010M",D1173="NPP6ASZDB-RD002M",D1173="NPP6ASZDB-RD001M",D1173="NPP6ASZDB-RD003M",D1173="NPC6ASZDB-RD075C",D1173="NPC6ASZDB-RD009M",D1173="NPC6ASZDB-RD025C",D1173="NPC6ASZDB-RD015M",D1173="NPC6ASZDB-RD004M",D1173="NPC6ASZDB-RD006M",D1173="NPC6ASZDB-RD020C",D1173="NPC6ASZDB-RD008M",D1173="NPC6ASZDB-RD350C",D1173="NPC6ASZDB-RD030C",D1173="NPC6ASZDB-RD250C",D1173="NPC06SZDB-RD015M",D1173="NPC6ASZDB-RD050C",D1173="NPC6ASZDB-RD050C",D1173="NPC06SZDB-RD050C",D1173="NPC6ASZDB-RD010M",D1173="NPC06SZDB-RD005M",D1173="NPC06SZDB-RD010M",D1173="NPC6ASZDB-RD007M",D1173="NPC6ASZDB-RD010M",D1173="NPC6ASZDB-RD001M",D1173="NPC6ASZDB-RD005M",D1173="NPC6ASZDB-RD150C",D1173="NPC06SZDB-RD002M",D1173="NPC06SZDB-RD150C",D1173="NPC06SZDB-RD001M",D1173="NPC06SZDB-RD003M",D1173="NPC6ASZDB-RD002M",D1173="NPC6ASZDB-RD003M",D1173="NPC6ASZDB-RD020M",),E1173*(F1173+0.1),0)</f>
        <v>0</v>
      </c>
      <c r="AN1173" s="61">
        <f t="shared" si="2080"/>
        <v>8691.02</v>
      </c>
      <c r="AO1173" s="61"/>
      <c r="AP1173" s="140">
        <f t="shared" si="2146"/>
        <v>0</v>
      </c>
      <c r="AQ1173" s="61">
        <f t="shared" si="2081"/>
        <v>63587.5</v>
      </c>
      <c r="AR1173" s="61"/>
      <c r="AS1173" s="140">
        <f t="shared" si="2083"/>
        <v>0</v>
      </c>
      <c r="AT1173" s="61">
        <f t="shared" si="2082"/>
        <v>2020</v>
      </c>
      <c r="AU1173" s="61"/>
      <c r="AV1173" s="61">
        <f t="shared" si="2148"/>
        <v>0</v>
      </c>
      <c r="AW1173" s="45">
        <f t="shared" si="2117"/>
        <v>4807.2000000000016</v>
      </c>
      <c r="AX1173" s="61"/>
      <c r="AY1173" s="61">
        <f t="shared" si="2124"/>
        <v>0</v>
      </c>
      <c r="AZ1173" s="61">
        <f t="shared" si="2143"/>
        <v>728.09999999999991</v>
      </c>
      <c r="BA1173" s="61"/>
      <c r="BB1173" s="140">
        <f t="shared" si="2144"/>
        <v>0</v>
      </c>
      <c r="BC1173" s="61">
        <f t="shared" si="2111"/>
        <v>77.819999999999851</v>
      </c>
      <c r="BD1173" s="61"/>
      <c r="BE1173" s="140">
        <f t="shared" si="2136"/>
        <v>0</v>
      </c>
      <c r="BF1173" s="61">
        <f t="shared" si="2137"/>
        <v>2747.0200000000018</v>
      </c>
      <c r="BG1173" s="61"/>
      <c r="BH1173" s="140">
        <f t="shared" si="2115"/>
        <v>0</v>
      </c>
      <c r="BI1173" s="61">
        <f t="shared" si="2107"/>
        <v>22382.39999999998</v>
      </c>
      <c r="BJ1173" s="61"/>
      <c r="BK1173" s="140">
        <f t="shared" si="2084"/>
        <v>0</v>
      </c>
      <c r="BL1173" s="61">
        <f t="shared" si="2149"/>
        <v>3462.6000000000004</v>
      </c>
      <c r="BM1173" s="61"/>
      <c r="BN1173" s="140">
        <f t="shared" si="2150"/>
        <v>0</v>
      </c>
      <c r="BO1173" s="61">
        <f t="shared" si="2151"/>
        <v>300.70000000000152</v>
      </c>
      <c r="BP1173" s="61">
        <v>20000</v>
      </c>
      <c r="BQ1173" s="140">
        <f t="shared" si="2167"/>
        <v>0</v>
      </c>
      <c r="BR1173" s="61">
        <f t="shared" si="2168"/>
        <v>123480.25</v>
      </c>
      <c r="BS1173" s="61"/>
      <c r="BT1173" s="61">
        <f t="shared" si="2118"/>
        <v>0</v>
      </c>
      <c r="BU1173" s="61">
        <f t="shared" si="2112"/>
        <v>103771</v>
      </c>
      <c r="BV1173" s="61"/>
      <c r="BW1173" s="61">
        <f t="shared" si="2119"/>
        <v>0</v>
      </c>
      <c r="BX1173" s="61">
        <f t="shared" si="2113"/>
        <v>147182</v>
      </c>
      <c r="BY1173" s="61"/>
      <c r="BZ1173" s="61">
        <f t="shared" si="2120"/>
        <v>0</v>
      </c>
      <c r="CA1173" s="61">
        <f t="shared" si="2114"/>
        <v>97273</v>
      </c>
      <c r="CB1173" s="61"/>
      <c r="CC1173" s="61">
        <f t="shared" si="2179"/>
        <v>0</v>
      </c>
      <c r="CD1173" s="61">
        <f t="shared" si="2099"/>
        <v>24675.040000000001</v>
      </c>
      <c r="CE1173" s="61"/>
      <c r="CF1173" s="61">
        <f t="shared" si="2104"/>
        <v>0</v>
      </c>
      <c r="CG1173" s="61">
        <f t="shared" si="2152"/>
        <v>3663.6999999999994</v>
      </c>
      <c r="CH1173" s="61"/>
      <c r="CI1173" s="61">
        <f t="shared" si="2085"/>
        <v>0</v>
      </c>
      <c r="CJ1173" s="61">
        <f t="shared" si="2176"/>
        <v>6757.8</v>
      </c>
      <c r="CK1173" s="61"/>
      <c r="CL1173" s="140">
        <f t="shared" si="2110"/>
        <v>0</v>
      </c>
      <c r="CM1173" s="145">
        <f t="shared" si="2153"/>
        <v>4847.4799999999996</v>
      </c>
      <c r="CN1173" s="61"/>
      <c r="CO1173" s="140">
        <f t="shared" si="2125"/>
        <v>0</v>
      </c>
      <c r="CP1173" s="145">
        <f t="shared" si="2154"/>
        <v>3955</v>
      </c>
      <c r="CQ1173" s="61"/>
      <c r="CR1173" s="140">
        <f t="shared" si="2126"/>
        <v>0</v>
      </c>
      <c r="CS1173" s="145">
        <f t="shared" si="2116"/>
        <v>5186</v>
      </c>
      <c r="CT1173" s="61"/>
      <c r="CU1173" s="140">
        <f t="shared" si="2127"/>
        <v>0</v>
      </c>
      <c r="CV1173" s="145">
        <f t="shared" si="2155"/>
        <v>6929</v>
      </c>
      <c r="CW1173" s="61"/>
      <c r="CX1173" s="61">
        <f t="shared" si="2180"/>
        <v>0</v>
      </c>
      <c r="CY1173" s="60">
        <f t="shared" si="2105"/>
        <v>8176.9599999999982</v>
      </c>
      <c r="CZ1173" s="145"/>
      <c r="DA1173" s="61">
        <f t="shared" si="2156"/>
        <v>0</v>
      </c>
      <c r="DB1173" s="61">
        <f t="shared" si="2177"/>
        <v>37088</v>
      </c>
      <c r="DC1173" s="61"/>
      <c r="DD1173" s="61">
        <f t="shared" si="2157"/>
        <v>0</v>
      </c>
      <c r="DE1173" s="61">
        <f t="shared" si="2178"/>
        <v>83859</v>
      </c>
      <c r="DF1173" s="61"/>
      <c r="DG1173" s="144">
        <f t="shared" si="2129"/>
        <v>0</v>
      </c>
      <c r="DH1173" s="61">
        <f t="shared" si="2102"/>
        <v>439515</v>
      </c>
      <c r="DI1173" s="61"/>
      <c r="DJ1173" s="61">
        <f t="shared" si="2130"/>
        <v>0</v>
      </c>
      <c r="DK1173" s="61">
        <f t="shared" si="2158"/>
        <v>3768</v>
      </c>
      <c r="DL1173" s="212"/>
      <c r="DM1173" s="208">
        <f t="shared" si="2086"/>
        <v>0</v>
      </c>
      <c r="DN1173" s="31">
        <f t="shared" si="2147"/>
        <v>0</v>
      </c>
      <c r="DO1173" s="29"/>
      <c r="DP1173" s="46">
        <f t="shared" si="2087"/>
        <v>0</v>
      </c>
      <c r="DQ1173" s="32">
        <f t="shared" si="2159"/>
        <v>6819.5</v>
      </c>
      <c r="DR1173" s="29"/>
      <c r="DS1173" s="46">
        <f t="shared" si="2088"/>
        <v>0</v>
      </c>
      <c r="DT1173" s="32">
        <f t="shared" si="2160"/>
        <v>4846</v>
      </c>
      <c r="DU1173" s="29"/>
      <c r="DV1173" s="46">
        <f t="shared" si="2131"/>
        <v>0</v>
      </c>
      <c r="DW1173" s="32">
        <f t="shared" si="2161"/>
        <v>4835</v>
      </c>
      <c r="DX1173" s="29"/>
      <c r="DY1173" s="30">
        <f t="shared" si="2132"/>
        <v>0</v>
      </c>
      <c r="DZ1173" s="31">
        <f t="shared" si="2162"/>
        <v>523</v>
      </c>
      <c r="EA1173" s="30"/>
      <c r="EB1173" s="30">
        <f t="shared" si="2133"/>
        <v>0</v>
      </c>
      <c r="EC1173" s="34">
        <f t="shared" si="2163"/>
        <v>369</v>
      </c>
      <c r="ED1173" s="29"/>
      <c r="EE1173" s="46">
        <f t="shared" si="2134"/>
        <v>0</v>
      </c>
      <c r="EF1173" s="32">
        <f t="shared" si="2164"/>
        <v>4769</v>
      </c>
      <c r="EG1173" s="61"/>
      <c r="EH1173" s="61">
        <f t="shared" si="2135"/>
        <v>0</v>
      </c>
      <c r="EI1173" s="61">
        <f t="shared" si="2165"/>
        <v>22617</v>
      </c>
      <c r="EJ1173" s="61"/>
      <c r="EK1173" s="61">
        <f t="shared" ref="EK1173:EK1236" si="2185">(IF(OR(D1173="CO17772-0MM003",D1173="CO17772-0ZM010",D1173="CO17772-07M015",D1173="CO17772-07M007",D1173="CO17772-0ZM002",D1173="CO17772-01M001",D1173="CO17772-0CC050",D1173="CO17772-0CM015",D1173="CO17772-08F004",D1173="CO17772-08F010",D1173="CO17772-08C750",D1173="CO17772-08C250",D1173="CO17772-07M001",D1173="CO17772-09M001",D1173="CO17772-0ZM001",D1173="CO17772-0MM001",D1173="CO17772-08F002",D1173="CO17772-0ZM008",D1173="CO17772-0ZM005",D1173="CO17772-0CM005",D1173="CO17772-0CM007",D1173="CO17772-08M020",D1173="CO17772-0MC150",D1173="CO17772-08M006",D1173="CO17772-08C050",D1173="CO17772-0CM007",D1173="CO17772-0CM010",D1173="CO17772-0CM003",D1173="CO17772-08C150",D1173="CO17772-08M007",D1173="CO17772-0MM005",D1173="CO17772-0MM015",D1173="CO17772-0CM002",D1173="CO17772-0CM001",D1173="CO17772-08M010",D1173="CO17772-08M001",D1173="CO17772-08M005",D1173="CO17772-08M002",D1173="CO17772-08M003",D1173="CO17772-08M004",D1173="CO17772-08M015",D1173=1644077,D1173=959308,D1173=959305,D1173=959306,D1173=959307,D1173=959309),E1173*2,0))</f>
        <v>0</v>
      </c>
      <c r="EL1173" s="61">
        <f t="shared" si="2166"/>
        <v>21247</v>
      </c>
      <c r="EM1173" s="132">
        <f t="shared" ref="EM1173:EM1236" si="2186">((J1174*0.03672)+(M1174*0.1205)+(P1174*0.05856)+(S1174*0.0201)+(V1174*0.3442)+(Y1174*0.4888)+(AB1174*0.5596)+(AE1174*0.486)+(AH1174*0.4976)+(AK1174*0.487)+(AN1174*0.4911)+(AQ1174*0.4976)+(AT1174*0.4994)+(AW1174*0.3297)+(AZ1174*0.3303)+(BC1174*0.3317)+(BF1174*0.3307)+(BI1174*0.3302)+(BL1174* 0.3306)+(BO1174*0.3317)+(BR1174*0.3311)+(BU1174*0.023)+(BX1174*0.0746)+(CA1174*0.0163)+(CD1174*0.4367)+(CG1174*0.46063)+(CJ1174*0.4344)+(CM1174*0.426837)+(CP1174*0.411417)+(CS1174*0.419619)+(CV1174*0.427493)+(CY1174*0.4341)+(DB1174*0.0349)+(DE1174*0.0092)+(DH1174*0.035 )+(DK1174*0.029)+(DN1174*0.27723)+(DQ1174*0.19)+(DT1174*0.27723)+(DZ1174*0.20242)+(EC1174*0.43)+(EF1174*0.18111)+(EI1174*0.19879)+(EL1174*0.12124)+(EO1174*0.02104)+(ER1174*0.24981))</f>
        <v>297753.89407676004</v>
      </c>
    </row>
    <row r="1174" spans="1:143" s="35" customFormat="1" ht="11.25" customHeight="1" x14ac:dyDescent="0.25">
      <c r="A1174" s="21">
        <v>46189</v>
      </c>
      <c r="B1174" s="21" t="s">
        <v>522</v>
      </c>
      <c r="C1174" s="182">
        <v>5043</v>
      </c>
      <c r="D1174" s="49"/>
      <c r="E1174" s="58"/>
      <c r="F1174" s="161"/>
      <c r="G1174" s="60"/>
      <c r="H1174" s="61"/>
      <c r="I1174" s="44">
        <f t="shared" si="2121"/>
        <v>0</v>
      </c>
      <c r="J1174" s="83">
        <f t="shared" si="2169"/>
        <v>248393</v>
      </c>
      <c r="K1174" s="61"/>
      <c r="L1174" s="44">
        <f t="shared" si="2170"/>
        <v>0</v>
      </c>
      <c r="M1174" s="83">
        <f t="shared" si="2171"/>
        <v>119260</v>
      </c>
      <c r="N1174" s="61"/>
      <c r="O1174" s="44">
        <f t="shared" si="2172"/>
        <v>0</v>
      </c>
      <c r="P1174" s="83">
        <f t="shared" si="2173"/>
        <v>236436</v>
      </c>
      <c r="Q1174" s="61"/>
      <c r="R1174" s="61">
        <f t="shared" si="2174"/>
        <v>0</v>
      </c>
      <c r="S1174" s="61">
        <f t="shared" si="2175"/>
        <v>173912</v>
      </c>
      <c r="T1174" s="61"/>
      <c r="U1174" s="61">
        <f t="shared" si="2060"/>
        <v>0</v>
      </c>
      <c r="V1174" s="61">
        <f t="shared" si="2074"/>
        <v>200996.85</v>
      </c>
      <c r="W1174" s="140"/>
      <c r="X1174" s="144">
        <f t="shared" si="2145"/>
        <v>0</v>
      </c>
      <c r="Y1174" s="61">
        <f t="shared" si="2075"/>
        <v>6101</v>
      </c>
      <c r="Z1174" s="61"/>
      <c r="AA1174" s="140">
        <f t="shared" si="2181"/>
        <v>0</v>
      </c>
      <c r="AB1174" s="61">
        <f t="shared" si="2076"/>
        <v>17463</v>
      </c>
      <c r="AC1174" s="61"/>
      <c r="AD1174" s="61">
        <f t="shared" si="2182"/>
        <v>0</v>
      </c>
      <c r="AE1174" s="61">
        <f t="shared" si="2077"/>
        <v>3450</v>
      </c>
      <c r="AF1174" s="61"/>
      <c r="AG1174" s="60">
        <f t="shared" si="2183"/>
        <v>0</v>
      </c>
      <c r="AH1174" s="145">
        <f t="shared" si="2078"/>
        <v>4534.5</v>
      </c>
      <c r="AI1174" s="61"/>
      <c r="AJ1174" s="140">
        <f t="shared" si="2106"/>
        <v>0</v>
      </c>
      <c r="AK1174" s="61">
        <f t="shared" si="2079"/>
        <v>22013</v>
      </c>
      <c r="AL1174" s="61"/>
      <c r="AM1174" s="140">
        <f t="shared" si="2184"/>
        <v>0</v>
      </c>
      <c r="AN1174" s="61">
        <f t="shared" si="2080"/>
        <v>8691.02</v>
      </c>
      <c r="AO1174" s="61"/>
      <c r="AP1174" s="140">
        <f t="shared" si="2146"/>
        <v>0</v>
      </c>
      <c r="AQ1174" s="61">
        <f t="shared" si="2081"/>
        <v>63587.5</v>
      </c>
      <c r="AR1174" s="61"/>
      <c r="AS1174" s="140">
        <f t="shared" si="2083"/>
        <v>0</v>
      </c>
      <c r="AT1174" s="61">
        <f t="shared" si="2082"/>
        <v>2020</v>
      </c>
      <c r="AU1174" s="61"/>
      <c r="AV1174" s="61">
        <f t="shared" si="2148"/>
        <v>0</v>
      </c>
      <c r="AW1174" s="45">
        <f t="shared" si="2117"/>
        <v>4807.2000000000016</v>
      </c>
      <c r="AX1174" s="61"/>
      <c r="AY1174" s="61">
        <f t="shared" si="2124"/>
        <v>0</v>
      </c>
      <c r="AZ1174" s="61">
        <f t="shared" si="2143"/>
        <v>728.09999999999991</v>
      </c>
      <c r="BA1174" s="61"/>
      <c r="BB1174" s="140">
        <f t="shared" si="2144"/>
        <v>0</v>
      </c>
      <c r="BC1174" s="61">
        <f t="shared" si="2111"/>
        <v>77.819999999999851</v>
      </c>
      <c r="BD1174" s="61"/>
      <c r="BE1174" s="140">
        <f t="shared" si="2136"/>
        <v>0</v>
      </c>
      <c r="BF1174" s="61">
        <f t="shared" si="2137"/>
        <v>2747.0200000000018</v>
      </c>
      <c r="BG1174" s="61"/>
      <c r="BH1174" s="140">
        <f t="shared" ref="BH1174:BH1205" si="2187">IF(OR(D1194="NPC06UZDB-GY026M",D1194="NPP06UZDB-GY010M",D1174="CO155E2-0CM018",D1174="CO155E2-0CM023",D1174="CO155E2-0CM026",D1174="NPP06UZDB-GY150C",D1174="NPP06UZDB-GY025M",D1174="NPC06UZDB-GY013M",D1174="NPP06UZDB-GY001M",D1174="NPP06UZDB-GY250C",D1174="NPC06UZDB-GY028M",D1174="NPC06UZDB-GY018M",D1174="NPC06UZDB-GY014M",D1174="NPC06UZDB-GY012M",D1174="NPC06UZDB-GY011M",D1174="NPC06UZDB-GY006M",D1174="CO155E2-0CM006",D1174="NPP06UZDB-GY005M",D1174="NPP06UZDB-GY005M",D1174="NPP06UZDB-GY003M",D1174="NPP06UZDB-GY002M",D1174="NPC06UZDB-GY025M",D1174="CO155E2-0CM020",D1174="CO155E2-0CM030",D1174="NPC06UZDB-GY350C",D1174="NPC06UZDB-GY030M",D1174="NPC06UZDB-GY020C",D1174="NPC06UZDB-GY030M",D1174="NPC06UZDB-GY350C",D1174="CO155E2-0CM007",D1174="NPC06UZDB-GY150C",D1174="NPC06UZDB-GY250C",D1174="NPC06UZDB-GY007M",D1174="CO155E2-0CC050",D1174="NPC06UZDB-GY006M",D1174="NPC06UZDB-GY008M",D1174="NPC06UZDB-GY050C",D1174="CO155E2-0CC250",D1174="NPC06UZDB-GY750C",D1174="NPC06UZDB-GY007M",D1174="NPC06UZDB-GY020M",D1174="CO155E2-0CC150",D1174="CO155E2-0CM015",D1174="CO155E2-0CM010",D1174="NPC06UZDB-GY450C",D1174="NPC06UZDB-GY015M",D1174="NPC06UZDB-GY150C",D1174="CO155E2-0CM001",D1174="CO155E2-0CM002",D1174="CO155E2-0CM003",D1174="CO155E2-0CM004",D1174="CO155E2-0CM005",D1174="CO155E2-0CM008",D1174="NPC06UZDB-GY010M",D1174="NPC06UZDB-GY001M",D1174="NPC06UZDB-GY002M",D1174="NPC06UZDB-GY003M",D1174="NPC06UZDB-GY004M",D1174="NPC06UZDB-GY005M",),E1174*(F1174+0.12),0)</f>
        <v>0</v>
      </c>
      <c r="BI1174" s="61">
        <f t="shared" si="2107"/>
        <v>22382.39999999998</v>
      </c>
      <c r="BJ1174" s="61"/>
      <c r="BK1174" s="140">
        <f t="shared" si="2084"/>
        <v>0</v>
      </c>
      <c r="BL1174" s="61">
        <f t="shared" si="2149"/>
        <v>3462.6000000000004</v>
      </c>
      <c r="BM1174" s="61"/>
      <c r="BN1174" s="140">
        <f t="shared" si="2150"/>
        <v>0</v>
      </c>
      <c r="BO1174" s="61">
        <f t="shared" si="2151"/>
        <v>300.70000000000152</v>
      </c>
      <c r="BP1174" s="61"/>
      <c r="BQ1174" s="140">
        <f t="shared" si="2167"/>
        <v>0</v>
      </c>
      <c r="BR1174" s="61">
        <f t="shared" si="2168"/>
        <v>123480.25</v>
      </c>
      <c r="BS1174" s="61"/>
      <c r="BT1174" s="61">
        <f t="shared" si="2118"/>
        <v>0</v>
      </c>
      <c r="BU1174" s="61">
        <f t="shared" si="2112"/>
        <v>103771</v>
      </c>
      <c r="BV1174" s="61"/>
      <c r="BW1174" s="61">
        <f t="shared" si="2119"/>
        <v>0</v>
      </c>
      <c r="BX1174" s="61">
        <f t="shared" si="2113"/>
        <v>147182</v>
      </c>
      <c r="BY1174" s="61"/>
      <c r="BZ1174" s="61">
        <f t="shared" si="2120"/>
        <v>0</v>
      </c>
      <c r="CA1174" s="61">
        <f t="shared" si="2114"/>
        <v>97273</v>
      </c>
      <c r="CB1174" s="61"/>
      <c r="CC1174" s="61">
        <f t="shared" si="2179"/>
        <v>0</v>
      </c>
      <c r="CD1174" s="61">
        <f t="shared" si="2099"/>
        <v>24675.040000000001</v>
      </c>
      <c r="CE1174" s="61"/>
      <c r="CF1174" s="61">
        <f t="shared" si="2104"/>
        <v>0</v>
      </c>
      <c r="CG1174" s="61">
        <f t="shared" si="2152"/>
        <v>3663.6999999999994</v>
      </c>
      <c r="CH1174" s="61"/>
      <c r="CI1174" s="61">
        <f t="shared" si="2085"/>
        <v>0</v>
      </c>
      <c r="CJ1174" s="61">
        <f t="shared" si="2176"/>
        <v>6757.8</v>
      </c>
      <c r="CK1174" s="61"/>
      <c r="CL1174" s="140">
        <f t="shared" si="2110"/>
        <v>0</v>
      </c>
      <c r="CM1174" s="145">
        <f t="shared" si="2153"/>
        <v>4847.4799999999996</v>
      </c>
      <c r="CN1174" s="61"/>
      <c r="CO1174" s="140">
        <f t="shared" si="2125"/>
        <v>0</v>
      </c>
      <c r="CP1174" s="145">
        <f t="shared" si="2154"/>
        <v>3955</v>
      </c>
      <c r="CQ1174" s="61"/>
      <c r="CR1174" s="140">
        <f t="shared" si="2126"/>
        <v>0</v>
      </c>
      <c r="CS1174" s="145">
        <f t="shared" si="2116"/>
        <v>5186</v>
      </c>
      <c r="CT1174" s="61"/>
      <c r="CU1174" s="140">
        <f t="shared" si="2127"/>
        <v>0</v>
      </c>
      <c r="CV1174" s="145">
        <f t="shared" si="2155"/>
        <v>6929</v>
      </c>
      <c r="CW1174" s="61"/>
      <c r="CX1174" s="61">
        <f t="shared" si="2180"/>
        <v>0</v>
      </c>
      <c r="CY1174" s="60">
        <f t="shared" si="2105"/>
        <v>8176.9599999999982</v>
      </c>
      <c r="CZ1174" s="145"/>
      <c r="DA1174" s="61">
        <f t="shared" si="2156"/>
        <v>0</v>
      </c>
      <c r="DB1174" s="61">
        <f t="shared" si="2177"/>
        <v>37088</v>
      </c>
      <c r="DC1174" s="61"/>
      <c r="DD1174" s="61">
        <f t="shared" si="2157"/>
        <v>0</v>
      </c>
      <c r="DE1174" s="61">
        <f t="shared" si="2178"/>
        <v>83859</v>
      </c>
      <c r="DF1174" s="61"/>
      <c r="DG1174" s="144">
        <f t="shared" si="2129"/>
        <v>0</v>
      </c>
      <c r="DH1174" s="61">
        <f t="shared" si="2102"/>
        <v>439515</v>
      </c>
      <c r="DI1174" s="61"/>
      <c r="DJ1174" s="61">
        <f t="shared" si="2130"/>
        <v>0</v>
      </c>
      <c r="DK1174" s="61">
        <f t="shared" si="2158"/>
        <v>3768</v>
      </c>
      <c r="DL1174" s="212"/>
      <c r="DM1174" s="208">
        <f t="shared" si="2086"/>
        <v>0</v>
      </c>
      <c r="DN1174" s="31">
        <f t="shared" si="2147"/>
        <v>0</v>
      </c>
      <c r="DO1174" s="29"/>
      <c r="DP1174" s="46">
        <f t="shared" si="2087"/>
        <v>0</v>
      </c>
      <c r="DQ1174" s="32">
        <f t="shared" si="2159"/>
        <v>6819.5</v>
      </c>
      <c r="DR1174" s="29"/>
      <c r="DS1174" s="46">
        <f t="shared" si="2088"/>
        <v>0</v>
      </c>
      <c r="DT1174" s="32">
        <f t="shared" si="2160"/>
        <v>4846</v>
      </c>
      <c r="DU1174" s="29"/>
      <c r="DV1174" s="46">
        <f t="shared" si="2131"/>
        <v>0</v>
      </c>
      <c r="DW1174" s="32">
        <f t="shared" si="2161"/>
        <v>4835</v>
      </c>
      <c r="DX1174" s="29"/>
      <c r="DY1174" s="30">
        <f t="shared" si="2132"/>
        <v>0</v>
      </c>
      <c r="DZ1174" s="31">
        <f t="shared" si="2162"/>
        <v>523</v>
      </c>
      <c r="EA1174" s="30"/>
      <c r="EB1174" s="30">
        <f t="shared" si="2133"/>
        <v>0</v>
      </c>
      <c r="EC1174" s="34">
        <f t="shared" si="2163"/>
        <v>369</v>
      </c>
      <c r="ED1174" s="29"/>
      <c r="EE1174" s="46">
        <f t="shared" si="2134"/>
        <v>0</v>
      </c>
      <c r="EF1174" s="32">
        <f t="shared" si="2164"/>
        <v>4769</v>
      </c>
      <c r="EG1174" s="61"/>
      <c r="EH1174" s="61">
        <f t="shared" si="2135"/>
        <v>0</v>
      </c>
      <c r="EI1174" s="61">
        <f t="shared" si="2165"/>
        <v>22617</v>
      </c>
      <c r="EJ1174" s="61"/>
      <c r="EK1174" s="61">
        <f t="shared" si="2185"/>
        <v>0</v>
      </c>
      <c r="EL1174" s="61">
        <f t="shared" si="2166"/>
        <v>21247</v>
      </c>
      <c r="EM1174" s="132">
        <f t="shared" si="2186"/>
        <v>301247.49407676014</v>
      </c>
    </row>
    <row r="1175" spans="1:143" s="35" customFormat="1" ht="11.25" customHeight="1" x14ac:dyDescent="0.25">
      <c r="A1175" s="109">
        <v>46189</v>
      </c>
      <c r="B1175" s="109">
        <v>46194</v>
      </c>
      <c r="C1175" s="171">
        <v>5039</v>
      </c>
      <c r="D1175" s="71"/>
      <c r="E1175" s="72"/>
      <c r="F1175" s="252"/>
      <c r="G1175" s="74"/>
      <c r="H1175" s="75"/>
      <c r="I1175" s="50">
        <f t="shared" si="2121"/>
        <v>0</v>
      </c>
      <c r="J1175" s="84">
        <f t="shared" si="2169"/>
        <v>248393</v>
      </c>
      <c r="K1175" s="75"/>
      <c r="L1175" s="50">
        <f t="shared" si="2170"/>
        <v>0</v>
      </c>
      <c r="M1175" s="84">
        <f t="shared" si="2171"/>
        <v>119260</v>
      </c>
      <c r="N1175" s="75"/>
      <c r="O1175" s="50">
        <f t="shared" si="2172"/>
        <v>0</v>
      </c>
      <c r="P1175" s="84">
        <f t="shared" si="2173"/>
        <v>236436</v>
      </c>
      <c r="Q1175" s="75"/>
      <c r="R1175" s="75">
        <f t="shared" si="2174"/>
        <v>0</v>
      </c>
      <c r="S1175" s="75">
        <f t="shared" si="2175"/>
        <v>173912</v>
      </c>
      <c r="T1175" s="75"/>
      <c r="U1175" s="75">
        <f t="shared" si="2060"/>
        <v>0</v>
      </c>
      <c r="V1175" s="75">
        <f t="shared" si="2074"/>
        <v>200996.85</v>
      </c>
      <c r="W1175" s="76"/>
      <c r="X1175" s="77">
        <f t="shared" si="2145"/>
        <v>0</v>
      </c>
      <c r="Y1175" s="75">
        <f t="shared" si="2075"/>
        <v>6101</v>
      </c>
      <c r="Z1175" s="75"/>
      <c r="AA1175" s="76">
        <f t="shared" si="2181"/>
        <v>0</v>
      </c>
      <c r="AB1175" s="75">
        <f t="shared" si="2076"/>
        <v>17463</v>
      </c>
      <c r="AC1175" s="75"/>
      <c r="AD1175" s="75">
        <f t="shared" si="2182"/>
        <v>0</v>
      </c>
      <c r="AE1175" s="75">
        <f t="shared" si="2077"/>
        <v>3450</v>
      </c>
      <c r="AF1175" s="75"/>
      <c r="AG1175" s="74">
        <f t="shared" si="2183"/>
        <v>0</v>
      </c>
      <c r="AH1175" s="81">
        <f t="shared" si="2078"/>
        <v>4534.5</v>
      </c>
      <c r="AI1175" s="75"/>
      <c r="AJ1175" s="76">
        <f t="shared" si="2106"/>
        <v>0</v>
      </c>
      <c r="AK1175" s="75">
        <f t="shared" si="2079"/>
        <v>22013</v>
      </c>
      <c r="AL1175" s="75"/>
      <c r="AM1175" s="76">
        <f t="shared" si="2184"/>
        <v>0</v>
      </c>
      <c r="AN1175" s="75">
        <f t="shared" si="2080"/>
        <v>8691.02</v>
      </c>
      <c r="AO1175" s="75"/>
      <c r="AP1175" s="76">
        <f t="shared" si="2146"/>
        <v>0</v>
      </c>
      <c r="AQ1175" s="75">
        <f t="shared" si="2081"/>
        <v>63587.5</v>
      </c>
      <c r="AR1175" s="75"/>
      <c r="AS1175" s="76">
        <f t="shared" si="2083"/>
        <v>0</v>
      </c>
      <c r="AT1175" s="75">
        <f t="shared" si="2082"/>
        <v>2020</v>
      </c>
      <c r="AU1175" s="75"/>
      <c r="AV1175" s="75">
        <f t="shared" si="2148"/>
        <v>0</v>
      </c>
      <c r="AW1175" s="51">
        <f t="shared" si="2117"/>
        <v>4807.2000000000016</v>
      </c>
      <c r="AX1175" s="75"/>
      <c r="AY1175" s="75">
        <f t="shared" si="2124"/>
        <v>0</v>
      </c>
      <c r="AZ1175" s="75">
        <f t="shared" si="2143"/>
        <v>728.09999999999991</v>
      </c>
      <c r="BA1175" s="75"/>
      <c r="BB1175" s="76">
        <f t="shared" si="2144"/>
        <v>0</v>
      </c>
      <c r="BC1175" s="75">
        <f t="shared" si="2111"/>
        <v>77.819999999999851</v>
      </c>
      <c r="BD1175" s="75"/>
      <c r="BE1175" s="76">
        <f t="shared" si="2136"/>
        <v>0</v>
      </c>
      <c r="BF1175" s="75">
        <f t="shared" si="2137"/>
        <v>2747.0200000000018</v>
      </c>
      <c r="BG1175" s="75"/>
      <c r="BH1175" s="76">
        <f t="shared" si="2187"/>
        <v>0</v>
      </c>
      <c r="BI1175" s="75">
        <f t="shared" si="2107"/>
        <v>22382.39999999998</v>
      </c>
      <c r="BJ1175" s="75"/>
      <c r="BK1175" s="76">
        <f t="shared" si="2084"/>
        <v>0</v>
      </c>
      <c r="BL1175" s="75">
        <f t="shared" si="2149"/>
        <v>3462.6000000000004</v>
      </c>
      <c r="BM1175" s="75"/>
      <c r="BN1175" s="76">
        <f t="shared" si="2150"/>
        <v>0</v>
      </c>
      <c r="BO1175" s="75">
        <f t="shared" si="2151"/>
        <v>300.70000000000152</v>
      </c>
      <c r="BP1175" s="75"/>
      <c r="BQ1175" s="76">
        <f t="shared" si="2167"/>
        <v>0</v>
      </c>
      <c r="BR1175" s="75">
        <f t="shared" si="2168"/>
        <v>123480.25</v>
      </c>
      <c r="BS1175" s="75"/>
      <c r="BT1175" s="75">
        <f t="shared" si="2118"/>
        <v>0</v>
      </c>
      <c r="BU1175" s="75">
        <f t="shared" si="2112"/>
        <v>103771</v>
      </c>
      <c r="BV1175" s="75"/>
      <c r="BW1175" s="75">
        <f t="shared" si="2119"/>
        <v>0</v>
      </c>
      <c r="BX1175" s="75">
        <f t="shared" si="2113"/>
        <v>147182</v>
      </c>
      <c r="BY1175" s="75"/>
      <c r="BZ1175" s="75">
        <f t="shared" si="2120"/>
        <v>0</v>
      </c>
      <c r="CA1175" s="75">
        <f t="shared" si="2114"/>
        <v>97273</v>
      </c>
      <c r="CB1175" s="75">
        <v>8000</v>
      </c>
      <c r="CC1175" s="75">
        <f t="shared" si="2179"/>
        <v>0</v>
      </c>
      <c r="CD1175" s="75">
        <f t="shared" si="2099"/>
        <v>32675.040000000001</v>
      </c>
      <c r="CE1175" s="75"/>
      <c r="CF1175" s="75">
        <f t="shared" si="2104"/>
        <v>0</v>
      </c>
      <c r="CG1175" s="75">
        <f t="shared" si="2152"/>
        <v>3663.6999999999994</v>
      </c>
      <c r="CH1175" s="75"/>
      <c r="CI1175" s="75">
        <f t="shared" si="2085"/>
        <v>0</v>
      </c>
      <c r="CJ1175" s="75">
        <f t="shared" si="2176"/>
        <v>6757.8</v>
      </c>
      <c r="CK1175" s="75"/>
      <c r="CL1175" s="76">
        <f t="shared" si="2110"/>
        <v>0</v>
      </c>
      <c r="CM1175" s="81">
        <f t="shared" si="2153"/>
        <v>4847.4799999999996</v>
      </c>
      <c r="CN1175" s="75"/>
      <c r="CO1175" s="76">
        <f t="shared" si="2125"/>
        <v>0</v>
      </c>
      <c r="CP1175" s="81">
        <f t="shared" si="2154"/>
        <v>3955</v>
      </c>
      <c r="CQ1175" s="75"/>
      <c r="CR1175" s="76">
        <f t="shared" si="2126"/>
        <v>0</v>
      </c>
      <c r="CS1175" s="81">
        <f t="shared" si="2116"/>
        <v>5186</v>
      </c>
      <c r="CT1175" s="75"/>
      <c r="CU1175" s="76">
        <f t="shared" si="2127"/>
        <v>0</v>
      </c>
      <c r="CV1175" s="81">
        <f t="shared" si="2155"/>
        <v>6929</v>
      </c>
      <c r="CW1175" s="75"/>
      <c r="CX1175" s="75">
        <f t="shared" si="2180"/>
        <v>0</v>
      </c>
      <c r="CY1175" s="74">
        <f t="shared" si="2105"/>
        <v>8176.9599999999982</v>
      </c>
      <c r="CZ1175" s="81"/>
      <c r="DA1175" s="75">
        <f t="shared" si="2156"/>
        <v>0</v>
      </c>
      <c r="DB1175" s="75">
        <f t="shared" si="2177"/>
        <v>37088</v>
      </c>
      <c r="DC1175" s="75"/>
      <c r="DD1175" s="75">
        <f t="shared" si="2157"/>
        <v>0</v>
      </c>
      <c r="DE1175" s="75">
        <f t="shared" si="2178"/>
        <v>83859</v>
      </c>
      <c r="DF1175" s="75"/>
      <c r="DG1175" s="77">
        <f t="shared" si="2129"/>
        <v>0</v>
      </c>
      <c r="DH1175" s="75">
        <f t="shared" si="2102"/>
        <v>439515</v>
      </c>
      <c r="DI1175" s="75"/>
      <c r="DJ1175" s="75">
        <f t="shared" si="2130"/>
        <v>0</v>
      </c>
      <c r="DK1175" s="75">
        <f t="shared" si="2158"/>
        <v>3768</v>
      </c>
      <c r="DL1175" s="209"/>
      <c r="DM1175" s="205">
        <f t="shared" si="2086"/>
        <v>0</v>
      </c>
      <c r="DN1175" s="55">
        <f t="shared" si="2147"/>
        <v>0</v>
      </c>
      <c r="DO1175" s="52"/>
      <c r="DP1175" s="56">
        <f t="shared" si="2087"/>
        <v>0</v>
      </c>
      <c r="DQ1175" s="53">
        <f t="shared" si="2159"/>
        <v>6819.5</v>
      </c>
      <c r="DR1175" s="52"/>
      <c r="DS1175" s="56">
        <f t="shared" si="2088"/>
        <v>0</v>
      </c>
      <c r="DT1175" s="53">
        <f t="shared" si="2160"/>
        <v>4846</v>
      </c>
      <c r="DU1175" s="52"/>
      <c r="DV1175" s="56">
        <f t="shared" si="2131"/>
        <v>0</v>
      </c>
      <c r="DW1175" s="53">
        <f t="shared" si="2161"/>
        <v>4835</v>
      </c>
      <c r="DX1175" s="52"/>
      <c r="DY1175" s="54">
        <f t="shared" si="2132"/>
        <v>0</v>
      </c>
      <c r="DZ1175" s="55">
        <f t="shared" si="2162"/>
        <v>523</v>
      </c>
      <c r="EA1175" s="54"/>
      <c r="EB1175" s="54">
        <f t="shared" si="2133"/>
        <v>0</v>
      </c>
      <c r="EC1175" s="57">
        <f t="shared" si="2163"/>
        <v>369</v>
      </c>
      <c r="ED1175" s="52"/>
      <c r="EE1175" s="56">
        <f t="shared" si="2134"/>
        <v>0</v>
      </c>
      <c r="EF1175" s="53">
        <f t="shared" si="2164"/>
        <v>4769</v>
      </c>
      <c r="EG1175" s="75"/>
      <c r="EH1175" s="75">
        <f t="shared" si="2135"/>
        <v>0</v>
      </c>
      <c r="EI1175" s="75">
        <f t="shared" si="2165"/>
        <v>22617</v>
      </c>
      <c r="EJ1175" s="75"/>
      <c r="EK1175" s="75">
        <f t="shared" si="2185"/>
        <v>0</v>
      </c>
      <c r="EL1175" s="75">
        <f t="shared" si="2166"/>
        <v>21247</v>
      </c>
      <c r="EM1175" s="110">
        <f t="shared" si="2186"/>
        <v>317153.49407676014</v>
      </c>
    </row>
    <row r="1176" spans="1:143" s="35" customFormat="1" ht="11.25" customHeight="1" x14ac:dyDescent="0.25">
      <c r="A1176" s="21">
        <v>46189</v>
      </c>
      <c r="B1176" s="21"/>
      <c r="C1176" s="182">
        <v>4914</v>
      </c>
      <c r="D1176" s="49"/>
      <c r="E1176" s="58"/>
      <c r="F1176" s="161"/>
      <c r="G1176" s="60"/>
      <c r="H1176" s="61"/>
      <c r="I1176" s="44">
        <f t="shared" si="2121"/>
        <v>0</v>
      </c>
      <c r="J1176" s="83">
        <f t="shared" si="2169"/>
        <v>248393</v>
      </c>
      <c r="K1176" s="61">
        <v>132000</v>
      </c>
      <c r="L1176" s="44">
        <f t="shared" si="2170"/>
        <v>0</v>
      </c>
      <c r="M1176" s="83">
        <f t="shared" si="2171"/>
        <v>251260</v>
      </c>
      <c r="N1176" s="61"/>
      <c r="O1176" s="44">
        <f t="shared" si="2172"/>
        <v>0</v>
      </c>
      <c r="P1176" s="83">
        <f t="shared" si="2173"/>
        <v>236436</v>
      </c>
      <c r="Q1176" s="61"/>
      <c r="R1176" s="61">
        <f t="shared" si="2174"/>
        <v>0</v>
      </c>
      <c r="S1176" s="61">
        <f t="shared" si="2175"/>
        <v>173912</v>
      </c>
      <c r="T1176" s="61"/>
      <c r="U1176" s="61">
        <f t="shared" si="2060"/>
        <v>0</v>
      </c>
      <c r="V1176" s="61">
        <f t="shared" si="2074"/>
        <v>200996.85</v>
      </c>
      <c r="W1176" s="140"/>
      <c r="X1176" s="144">
        <f t="shared" si="2145"/>
        <v>0</v>
      </c>
      <c r="Y1176" s="61">
        <f t="shared" si="2075"/>
        <v>6101</v>
      </c>
      <c r="Z1176" s="61"/>
      <c r="AA1176" s="140">
        <f t="shared" si="2181"/>
        <v>0</v>
      </c>
      <c r="AB1176" s="61">
        <f t="shared" si="2076"/>
        <v>17463</v>
      </c>
      <c r="AC1176" s="61"/>
      <c r="AD1176" s="61">
        <f t="shared" si="2182"/>
        <v>0</v>
      </c>
      <c r="AE1176" s="61">
        <f t="shared" si="2077"/>
        <v>3450</v>
      </c>
      <c r="AF1176" s="61"/>
      <c r="AG1176" s="60">
        <f t="shared" si="2183"/>
        <v>0</v>
      </c>
      <c r="AH1176" s="145">
        <f t="shared" si="2078"/>
        <v>4534.5</v>
      </c>
      <c r="AI1176" s="61"/>
      <c r="AJ1176" s="140">
        <f t="shared" si="2106"/>
        <v>0</v>
      </c>
      <c r="AK1176" s="61">
        <f t="shared" si="2079"/>
        <v>22013</v>
      </c>
      <c r="AL1176" s="61"/>
      <c r="AM1176" s="140">
        <f t="shared" si="2184"/>
        <v>0</v>
      </c>
      <c r="AN1176" s="61">
        <f t="shared" si="2080"/>
        <v>8691.02</v>
      </c>
      <c r="AO1176" s="61"/>
      <c r="AP1176" s="140">
        <f t="shared" si="2146"/>
        <v>0</v>
      </c>
      <c r="AQ1176" s="61">
        <f t="shared" si="2081"/>
        <v>63587.5</v>
      </c>
      <c r="AR1176" s="61"/>
      <c r="AS1176" s="140">
        <f t="shared" si="2083"/>
        <v>0</v>
      </c>
      <c r="AT1176" s="61">
        <f t="shared" si="2082"/>
        <v>2020</v>
      </c>
      <c r="AU1176" s="61"/>
      <c r="AV1176" s="61">
        <f t="shared" si="2148"/>
        <v>0</v>
      </c>
      <c r="AW1176" s="45">
        <f t="shared" si="2117"/>
        <v>4807.2000000000016</v>
      </c>
      <c r="AX1176" s="61"/>
      <c r="AY1176" s="61">
        <f t="shared" si="2124"/>
        <v>0</v>
      </c>
      <c r="AZ1176" s="61">
        <f t="shared" si="2143"/>
        <v>728.09999999999991</v>
      </c>
      <c r="BA1176" s="61"/>
      <c r="BB1176" s="140">
        <f t="shared" si="2144"/>
        <v>0</v>
      </c>
      <c r="BC1176" s="61">
        <f t="shared" si="2111"/>
        <v>77.819999999999851</v>
      </c>
      <c r="BD1176" s="61"/>
      <c r="BE1176" s="140">
        <f t="shared" si="2136"/>
        <v>0</v>
      </c>
      <c r="BF1176" s="61">
        <f t="shared" si="2137"/>
        <v>2747.0200000000018</v>
      </c>
      <c r="BG1176" s="61"/>
      <c r="BH1176" s="140">
        <f t="shared" si="2187"/>
        <v>0</v>
      </c>
      <c r="BI1176" s="61">
        <f t="shared" si="2107"/>
        <v>22382.39999999998</v>
      </c>
      <c r="BJ1176" s="61"/>
      <c r="BK1176" s="140">
        <f t="shared" si="2084"/>
        <v>0</v>
      </c>
      <c r="BL1176" s="61">
        <f t="shared" si="2149"/>
        <v>3462.6000000000004</v>
      </c>
      <c r="BM1176" s="61"/>
      <c r="BN1176" s="140">
        <f t="shared" si="2150"/>
        <v>0</v>
      </c>
      <c r="BO1176" s="61">
        <f t="shared" si="2151"/>
        <v>300.70000000000152</v>
      </c>
      <c r="BP1176" s="61"/>
      <c r="BQ1176" s="140">
        <f t="shared" si="2167"/>
        <v>0</v>
      </c>
      <c r="BR1176" s="61">
        <f t="shared" si="2168"/>
        <v>123480.25</v>
      </c>
      <c r="BS1176" s="61"/>
      <c r="BT1176" s="61">
        <f t="shared" ref="BT1176:BT1207" si="2188">IF(OR(D1176="NPC06UZDB-YL020M",D1176="NPC06UZDB-WT020C",D1176="CO155E2-0ZC750",D1176="CO155E2-09M008",D1176="NPC06UZDB-BL011M",D1176="NPC06UZDB-OR008M",D1176="NPC06UZDB-WT450C",D1176="NPC06UZDB-GN015M",D1176="NPC06UZDB-RD015M",D1176="NPC06UZDB-YL004M",D1176="CO155E2-07C150",D1176="NPC06UZDB-WT015C",D1176="NPC06UZDB-GY350C",D1176="NPC06UZDB-OR350C",D1176="NPC06UZDB-YL003M",D1176="CO155E2-0MC150 ",D1176="NPC06UZDB-GY030M",D1176="NPC06UZDB-YL250C",D1176="CO155E2-09C050",D1176="CO155E2-08C150",D1176="NPC06UZDB-GN250C",D1176="NPC06UZDB-BL250C",D1176="NPC06UZDB-WT004M",D1176="NPC06UZDB-RD150C",D1176="NPC06UZDB-RD150C",D1176="NPC06UZDB-BL009M",D1176="NPC06UZDB-GY020C",D1176="NPC06UZDB-GN020C",D1176="NPC06UZDB-RD020C",D1176="NPC06UZDB-YL020C",D1176="NPC06UZDB-GY030M",D1176="CO155E2-0MC250",D1176="CO155E2-0MC150",D1176="NPC06UZDB-BL020C",D1176="NPC06UZDB-OR150C",D1176="NPC06UZDB-BL012M",D1176="NPC06UZDB-BK350C",D1176="NPC06UZDB-GN350C",D1176="NPC06UZDB-GN450C",D1176="NPC06UZDB-GY350C",D1176="NPC06UZDB-OR350C",D1176="NPC06UZDB-YL350C",D1176="CO155E2-0CM007",D1176="NPC06UZDB-GN007M",D1176="NPC06UZDB-GY150C",D1176="NPC06UZDB-OR007M",D1176="NPC06UZDB-BL015C",D1176="NPC06UZDB-BL030C",D1176="NPC06UZDB-BL013M",D1176="NPC06UZDB-WT016M",D1176="NPC06UZDB-WT025M",D1176="CO155E2-0ZC050",D1176="CO155E2-0ZC250",D1176="CO155E2-0ZM009",D1176="CO155E2-0ZM008",D1176="CO155E2-0ZM006",D1176="CO155E2-0ZM012",D1176="NPC06UZDB-BK016M",D1176="NPC06UZDB-BK011M",D1176="NPC06UZDB-GY250C",D1176="NPC06UZDB-GY007M",D1176="CO155E2-07M015",D1176="CO155E2-0ZM004",D1176="CO155E2-09M004",D1176="CO155E2-0CC050",D1176="CO155E2-09M015",D1176="CO155E2-0ZC150",D1176="CO155E2-01M007",D1176="CO155E2-07M010",D1176="NPC06UZDB-YL050C",D1176="NPC06UZDB-OR007M",D1176="NPC06UZDB-GN050C",D1176="NPC06UZDB-WT012M",D1176="NPC06UZDB-GY006M",D1176="NPC06UZDB-GY008M",D1176="CO155E2-0ZM015",D1176="NPC06UZDB-RD050C",D1176="NPC06UZDB-RD150C",D1176="NPC06UZDB-WT009M",D1176="CO155E2-01M004",D1176="NPC06UZDB-OR015M",D1176="NPC06UZDB-GN750C",D1176="NPC06UZDB-WT750C",D1176="CO155E2-0MM010",D1176="CO155E2-07M005",D1176="CO155E2-07M007",D1176="NPC06UZDB-BK750C",D1176="CO155E2-07C050",D1176="CO155E2-01M007",D1176="CO155E2-0MC050",D1176="NPC06UZDB-BK010M",D1176="NPC06UZDB-BK150C",D1176="NPC06UZDB-BK250C",D1176="NPC06UZDB-RD750C",D1176="NPC06UZDB-WT030M",D1176="CO155E2-01C050",D1176="CO155E2-08C750",D1176="NPC06UZDB-WT050M",D1176="NPC06UZDB-GY050C",D1176="CO155E2-0ZM010",D1176="NPC06UZDB-BK007M",D1176="CO155E2-0CC250",D1176="CO155E2-01C250",D1176="NPC06UZDB-WT007M",D1176="CO155E2-06C150",D1176="NPC06UZDB-WT025M",D1176="NPC06UZDB-WT025C",D1176="NPC06UZDB-GY750C",D1176="NPC06UZDB-WT250C",D1176="CO155E2-09M010",D1176="CO155E2-06M001",D1176="CO155E2-0ZM005",D1176="NPC06UZDB-YL010M",D1176="NPC06UZDB-GN150C",D1176="NPC06UZDB-RD005M",D1176="NPC06UZDB-GY007M",D1176="NPC06UZDB-GY020M",D1176="NPC06UZDB-YL005M",D1176="NPC06UZDB-YL007M",D1176="NPC06UZDB-YL150C",D1176="NPC06UZDB-OR750C",D1176="CO155E2-0ZC150",D1176="CO155E2-0ZM015",D1176="NPC06UZDB-OR020M",D1176="CO155E2-09M015",D1176="CO155E2-0MM015",D1176="CO155E2-01C150",D1176="CO155E2-01C250",D1176="CO155E2-01M015",D1176="CO155E2-07C150",D1176="CO155E2-08C250",D1176="CO155E2-09C150",D1176="CO155E2-0CC150",D1176="CO155E2-0CM015",D1176="CO155E2-01M003",D1176="CO155E2-01M005",D1176="NPC06UZDB-GN020M",D1176="CO155E2-09M005",D1176="NPC06UZDB-BK005M",D1176="NPC06UZDB-BL020M",D1176="NPC06UZDB-RD010M",D1176="NPC06UZDB-RD020M",D1176="CO155E2-08M015",D1176="CO155E2-08C150",D1176="CO155E2-01M001",D1176="CO155E2-01M002",D1176="CO155E2-06M003",D1176="CO155E2-07M001",D1176="CO155E2-09M003",D1176="CO155E2-09M001",D1176="CO155E2-09M007",D1176="CO155E2-0ZM003",D1176="CO155E2-0MM003",D1176="CO155E2-0MM005",D1176="CO155E2-0MM007",D1176="CO155E2-0ZM007",D1176="CO155E2-01M010",D1176="NPC06UZDB-WT150C",D1176="NPC06UZDB-WT050C",D1176="NPC06UZDB-BL002M",D1176="CO155E2-0CM010",D1176="CO155E2-08F008",D1176="CO155E2-08F005",D1176="CO155E2-08C050",D1176="NPC06UZDB-BL750C",D1176="CO155E2-07M003",D1176="NPC06UZDB-BL150C",D1176="NPC06UZDB-BL020M",D1176="NPC06UZDB-BL050C",D1176="NPC06UZDB-BL008M",D1176="NPC06UZDB-BL006M",D1176="NPC06UZDB-GY450C",D1176="NPC06UZDB-GY015M",D1176="NPC06UZDB-GY150C",D1176="NPC06UZDB-BL010M",D1176="NPC06UZDB-GN010M",D1176="NPC06UZDB-BK050C",D1176="NPC06UZDB-GN125C",D1176="NPC06UZDB-GN012M",D1176="NPC06UZDB-BK001M",D1176="NPC06UZDB-BL007M",D1176="NPC06UZDB-GY450C",D1176="NPC06UZDB-OR050C",D1176="CO155E2-0MM001",D1176="CO155E2-06M002",D1176="CO155E2-0MM002",D1176="NPC06UZDB-GN001M",D1176="NPC06UZDB-GN002M",D1176="NPC06UZDB-GN003M",D1176="NPC06UZDB-GN004M",D1176="NPC06UZDB-GN005M",D1176="NPC06UZDB-GN006M",D1176="NPC06UZDB-WT050C",D1176="NPC06UZDB-OR001M",D1176="NPC06UZDB-OR002M",D1176="NPC06UZDB-OR003M",D1176="NPC06UZDB-OR004M",D1176="NPC06UZDB-OR005M",D1176="NPC06UZDB-OR006M",D1176="NPC06UZDB-OR010M",D1176="CO155E2-07M002",D1176="NPC06UZDB-RD001M",D1176="NPC06UZDB-RD002M",D1176="NPC06UZDB-RD002M",D1176="NPC06UZDB-RD003M",D1176="NPC06UZDB-RD004M",D1176="CO155E2-0ZM001",D1176="CO155E2-0ZM002",D1176="NPC06UZDB-BK002M",D1176="NPC06UZDB-BK003M",D1176="NPC06UZDB-BL001M",D1176="NPC06UZDB-BL002M",D1176="NPC06UZDB-BL003M",D1176="NPC06UZDB-BL004M",D1176="NPC06UZDB-BL005M",D1176="NPC06UZDB-BL015M",D1176="NPC06UZDB-GY010M",D1176="NPC06UZDB-GY001M",D1176="NPC06UZDB-GY002M",D1176="NPC06UZDB-GY003M",D1176="NPC06UZDB-GY004M",D1176="NPC06UZDB-GY005M",D1176="NPC06UZDB-YL001M",D1176="NPC06UZDB-YL002M",D1176="NPC06UZDB-YL003M",D1176="CO155E2-0CM001",D1176="CO155E2-0CM002",D1176="CO155E2-0CM003",D1176="CO155E2-0CM004",D1176="CO155E2-0CM005",D1176="CO155E2-08M001",D1176="CO155E2-08M002",D1176="CO155E2-08M003",D1176="CO155E2-08M004",D1176="CO155E2-08M005",D1176="CO155E2-08M006",D1176="CO155E2-08M007",D1176="CO155E2-08M008",D1176="CO155E2-08M009",D1176="CO155E2-08M010",D1176="CO155E2-08M020",D1176="CO155E2-0ZM001",D1176="CO155E2-0ZM002",D1176="CO155E2-09M002",D1176="NPC06UZDB-WT001M",D1176="NPC06UZDB-WT002M",D1176="NPC06UZDB-WT003M",D1176="NPC06UZDB-WT004M",D1176="NPC06UZDB-WT005M",D1176="NPC06UZDB-WT006M",D1176="NPC06UZDB-WT008M",D1176="NPC06UZDB-WT010M",D1176="NPC06UZDB-WT015M",D1176="NPC06UZDB-WT020M",),E1176*2,0)</f>
        <v>0</v>
      </c>
      <c r="BU1176" s="61">
        <f t="shared" si="2112"/>
        <v>103771</v>
      </c>
      <c r="BV1176" s="61"/>
      <c r="BW1176" s="61">
        <f t="shared" ref="BW1176:BW1207" si="2189">IF(OR(D1176="CO155E2-0CM020",D1176="NPC06UZDB-YL020M",D1176="NPC06UZDB-OR050C",D1176="NPC06UZDB-WT020C",D1176="CO155E2-0ZC750",D1176="CO155E2-09M008",D1176="NPC06UZDB-BL011M",D1176="NPC06UZDB-OR008M",D1176="NPC06UZDB-WT450C",D1176="NPC06UZDB-GN015M",D1176="NPC06UZDB-RD015M",D1176="NPC06UZDB-YL004M",D1176="CO155E2-07C150",D1176="NPC06UZDB-WT015C",D1176="NPC06UZDB-GY350C",D1176="NPC06UZDB-OR350C",D1176="NPC06UZDB-YL003M",D1176="CO155E2-0MC150 ",D1176="NPC06UZDB-YL250C",D1176="CO155E2-09C050",D1176="NPC06UZDB-GN250C",D1176="NPC06UZDB-BL250C",D1176="NPC06UZDB-WT004M",D1176="NPC06UZDB-RD150C",D1176="NPC06UZDB-BL009M",D1176="NPC06UZDB-GY020C",D1176="NPC06UZDB-GN020C",D1176="NPC06UZDB-RD020C",D1176="NPC06UZDB-YL020C",D1176="NPC06UZDB-GY030M",D1176="CO155E2-0MC250",D1176="CO155E2-0MC150",D1176="NPC06UZDB-BL020C",D1176="NPC06UZDB-OR150C",D1176="NPC06UZDB-BL012M",D1176="NPC06UZDB-BK350C",D1176="NPC06UZDB-GN350C",D1176="NPC06UZDB-GN450C",D1176="NPC06UZDB-GY350C",D1176="NPC06UZDB-OR350C",D1176="NPC06UZDB-YL350C",D1176="CO155E2-0CM007",D1176="NPC06UZDB-GN007M",D1176="NPC06UZDB-GY150C",D1176="NPC06UZDB-BL015C",D1176="NPC06UZDB-BL030C",D1176="NPC06UZDB-BL013M",D1176="NPC06UZDB-WT016M",D1176="NPC06UZDB-WT025M",D1176="CO155E2-0ZC050",D1176="CO155E2-0ZC250",D1176="CO155E2-0ZM009",D1176="CO155E2-0ZM008",D1176="CO155E2-0ZM006",D1176="CO155E2-0ZM012",D1176="NPC06UZDB-BK016M",D1176="NPC06UZDB-BK011M",D1176="NPC06UZDB-GY250C",D1176="NPC06UZDB-GY007M",D1176="CO155E2-07M015",D1176="CO155E2-0ZM004",D1176="CO155E2-09M004",D1176="CO155E2-0CC050",D1176="CO155E2-09M015",D1176="CO155E2-0ZC150",D1176="CO155E2-01M007",D1176="CO155E2-07M010",D1176="NPC06UZDB-YL050C",D1176="NPC06UZDB-OR007M",D1176="NPC06UZDB-GN050C",D1176="NPC06UZDB-WT012M",D1176="NPC06UZDB-GY006M",D1176="NPC06UZDB-GY008M",D1176="CO155E2-0ZM015",D1176="NPC06UZDB-RD050C",D1176="NPC06UZDB-RD150C",D1176="NPC06UZDB-WT009M",D1176="CO155E2-01M004",D1176="NPC06UZDB-OR015M",D1176="NPC06UZDB-GN750C",D1176="NPC06UZDB-WT750C",D1176="CO155E2-0MM010",D1176="CO155E2-07M005",D1176="CO155E2-07M007",D1176="NPC06UZDB-BK750C",D1176="CO155E2-07C050",D1176="CO155E2-01M007",D1176="CO155E2-0MC050",D1176="NPC06UZDB-BK010M",D1176="NPC06UZDB-BK150C",D1176="NPC06UZDB-BK250C",D1176="NPC06UZDB-RD750C",D1176="NPC06UZDB-WT030M",D1176="CO155E2-01C050",D1176="CO155E2-08C750",D1176="NPC06UZDB-WT050M",D1176="NPC06UZDB-GY050C",D1176="CO155E2-0ZM010",D1176="NPC06UZDB-BK007M",D1176="CO155E2-0CC250",D1176="NPC06UZDB-WT007M",D1176="CO155E2-06C150",D1176="NPC06UZDB-WT025M",D1176="NPC06UZDB-WT025C",D1176="NPC06UZDB-GY750C",D1176="NPC06UZDB-WT250C",D1176="CO155E2-09M010",D1176="CO155E2-06M001",D1176="CO155E2-0ZM005",D1176="NPC06UZDB-YL010M",D1176="NPC06UZDB-GN150C",D1176="NPC06UZDB-RD005M",D1176="NPC06UZDB-GY007M",D1176="NPC06UZDB-GY020M",D1176="NPC06UZDB-YL005M",D1176="NPC06UZDB-YL007M",D1176="NPC06UZDB-YL150C",D1176="NPC06UZDB-OR750C",D1176="CO155E2-0ZC150",D1176="CO155E2-0ZM015",D1176="NPC06UZDB-OR020M",D1176="CO155E2-09M015",D1176="CO155E2-0MM015",D1176="CO155E2-01C150",D1176="CO155E2-01C250",D1176="CO155E2-01M015",D1176="CO155E2-07C150",D1176="CO155E2-08C250",D1176="CO155E2-09C150",D1176="CO155E2-0CC150",D1176="CO155E2-0CM015",D1176="CO155E2-01M003",D1176="CO155E2-01M005",D1176="NPC06UZDB-GN020M",D1176="CO155E2-09M005",D1176="NPC06UZDB-BK005M",D1176="NPC06UZDB-BL020M",D1176="NPC06UZDB-RD010M",D1176="NPC06UZDB-RD020M",D1176="CO155E2-08M015",D1176="CO155E2-08C150",D1176="CO155E2-01M001",D1176="CO155E2-01M002",D1176="CO155E2-06M003",D1176="CO155E2-07M001",D1176="CO155E2-09M003",D1176="CO155E2-09M001",D1176="CO155E2-09M007",D1176="CO155E2-0ZM003",D1176="CO155E2-0MM003",D1176="CO155E2-0MM005",D1176="CO155E2-0MM007",D1176="CO155E2-0ZM007",D1176="CO155E2-01M010",D1176="NPC06UZDB-WT150C",D1176="NPC06UZDB-WT050C",D1176="CO155E2-0CM010",D1176="CO155E2-08F008",D1176="CO155E2-08F005",D1176="CO155E2-08C050",D1176="NPC06UZDB-BL750C",D1176="CO155E2-07M003",D1176="NPC06UZDB-BL150C",D1176="NPC06UZDB-BL020M",D1176="NPC06UZDB-BL050C",D1176="NPC06UZDB-BL008M",D1176="NPC06UZDB-BL006M",D1176="NPC06UZDB-GY450C",D1176="NPC06UZDB-GY015M",D1176="NPC06UZDB-GY150C",D1176="NPC06UZDB-BL010M",D1176="NPC06UZDB-GN010M",D1176="NPC06UZDB-BK050C",D1176="NPC06UZDB-GN125C",D1176="NPC06UZDB-GN012M",D1176="NPC06UZDB-BK001M",D1176="NPC06UZDB-BL007M",D1176="NPC06UZDB-GY450C",D1176="NPC06UZDB-OR050C",D1176="CO155E2-0MM001",D1176="CO155E2-06M002",D1176="CO155E2-0MM002",D1176="NPC06UZDB-GN001M",D1176="NPC06UZDB-GN002M",D1176="NPC06UZDB-GN003M",D1176="NPC06UZDB-GN004M",D1176="NPC06UZDB-GN005M",D1176="NPC06UZDB-GN006M",D1176="NPC06UZDB-WT050C",D1176="NPC06UZDB-OR001M",D1176="NPC06UZDB-OR002M",D1176="NPC06UZDB-OR003M",D1176="NPC06UZDB-OR004M",D1176="NPC06UZDB-OR005M",D1176="NPC06UZDB-OR006M",D1176="NPC06UZDB-OR010M",D1176="CO155E2-07M002",D1176="NPC06UZDB-RD001M",D1176="NPC06UZDB-RD002M",D1176="NPC06UZDB-RD002M",D1176="NPC06UZDB-RD003M",D1176="NPC06UZDB-RD004M",D1176="CO155E2-0ZM001",D1176="CO155E2-0ZM002",D1176="NPC06UZDB-BK002M",D1176="NPC06UZDB-BK003M",D1176="NPC06UZDB-BL001M",D1176="NPC06UZDB-BL002M",D1176="NPC06UZDB-BL003M",D1176="NPC06UZDB-BL004M",D1176="NPC06UZDB-BL005M",D1176="NPC06UZDB-BL015M",D1176="NPC06UZDB-GY010M",D1176="NPC06UZDB-GY001M",D1176="NPC06UZDB-GY002M",D1176="NPC06UZDB-GY003M",D1176="NPC06UZDB-GY004M",D1176="NPC06UZDB-GY005M",D1176="NPC06UZDB-YL001M",D1176="NPC06UZDB-YL002M",D1176="NPC06UZDB-YL003M",D1176="CO155E2-0CM001",D1176="CO155E2-0CM002",D1176="CO155E2-0CM003",D1176="CO155E2-0CM004",D1176="CO155E2-0CM005",D1176="CO155E2-08M001",D1176="CO155E2-08M002",D1176="CO155E2-08M003",D1176="CO155E2-08M004",D1176="CO155E2-08M005",D1176="CO155E2-08M006",D1176="CO155E2-08M007",D1176="CO155E2-08M008",D1176="CO155E2-08M009",D1176="CO155E2-08M010",D1176="CO155E2-08M020",D1176="CO155E2-0ZM001",D1176="CO155E2-0ZM002",D1176="CO155E2-09M002",D1176="NPC06UZDB-WT001M",D1176="NPC06UZDB-WT002M",D1176="NPC06UZDB-WT003M",D1176="NPC06UZDB-WT004M",D1176="NPC06UZDB-WT005M",D1176="NPC06UZDB-WT006M",D1176="NPC06UZDB-WT008M",D1176="NPC06UZDB-WT010M",D1176="NPC06UZDB-WT015M",D1176="NPC06UZDB-WT020M",),E1176*2,0)</f>
        <v>0</v>
      </c>
      <c r="BX1176" s="61">
        <f t="shared" si="2113"/>
        <v>147182</v>
      </c>
      <c r="BY1176" s="61"/>
      <c r="BZ1176" s="61">
        <f t="shared" ref="BZ1176:BZ1207" si="2190">IF(OR(D1176="CO155E2-0CM020",D1176="NPC06UZDB-YL020M",D1176="NPC06UZDB-OR050C",D1176="NPC06UZDB-WT020C",D1176="CO155E2-0ZC750",D1176="CO155E2-09M008",D1176="NPC06UZDB-BL011M",D1176="NPC06UZDB-OR008M",D1176="NPC06UZDB-WT450C",D1176="NPC06UZDB-GN015M",D1176="NPC06UZDB-RD015M",D1176="NPC06UZDB-YL004M",D1176="CO155E2-07C150",D1176="NPC06UZDB-WT015C",D1176="NPC06UZDB-GY350C",D1176="NPC06UZDB-OR350C",D1176="NPC06UZDB-YL003M",D1176="CO155E2-0MC150 ",D1176="NPC06UZDB-YL250C",D1176="CO155E2-09C050",D1176="NPC06UZDB-GN250C",D1176="NPC06UZDB-BL250C",D1176="NPC06UZDB-WT004M",D1176="NPC06UZDB-BL009M",D1176="NPC06UZDB-GY020C",D1176="NPC06UZDB-GN020C",D1176="NPC06UZDB-RD020C",D1176="NPC06UZDB-YL020C",D1176="NPC06UZDB-GY030M",D1176="CO155E2-0MC250",D1176="CO155E2-0MC150",D1176="NPC06UZDB-BL020C",D1176="NPC06UZDB-OR150C",D1176="NPC06UZDB-BL012M",D1176="NPC06UZDB-BK350C",D1176="NPC06UZDB-GN350C",D1176="NPC06UZDB-GN450C",D1176="NPC06UZDB-GY350C",D1176="NPC06UZDB-OR350C",D1176="NPC06UZDB-YL350C",D1176="CO155E2-0CM007",D1176="NPC06UZDB-GN007M",D1176="NPC06UZDB-GY150C",D1176="NPC06UZDB-BL015C",D1176="NPC06UZDB-BL030C",D1176="NPC06UZDB-BL013M",D1176="NPC06UZDB-WT016M",D1176="CO155E2-0ZC050",D1176="CO155E2-0ZC250",D1176="CO155E2-0ZM009",D1176="CO155E2-0ZM008",D1176="CO155E2-0ZM006",D1176="CO155E2-0ZM012",D1176="NPC06UZDB-BK016M",D1176="NPC06UZDB-BK011M",D1176="NPC06UZDB-GY250C",D1176="NPC06UZDB-GY007M",D1176="CO155E2-07M015",D1176="CO155E2-0ZM004",D1176="CO155E2-09M004",D1176="CO155E2-0CC050",D1176="CO155E2-09M015",D1176="CO155E2-0ZC150",D1176="CO155E2-01M007",D1176="CO155E2-07M010",D1176="NPC06UZDB-YL050C",D1176="NPC06UZDB-OR007M",D1176="NPC06UZDB-GN050C",D1176="NPC06UZDB-WT012M",D1176="NPC06UZDB-GY006M",D1176="NPC06UZDB-GY008M",D1176="CO155E2-0ZM015",D1176="NPC06UZDB-RD050C",D1176="NPC06UZDB-RD150C",D1176="NPC06UZDB-WT009M",D1176="CO155E2-01M004",D1176="NPC06UZDB-OR015M",D1176="NPC06UZDB-GN750C",D1176="NPC06UZDB-WT750C",D1176="CO155E2-0MM010",D1176="CO155E2-07M005",D1176="CO155E2-07M007",D1176="NPC06UZDB-BK750C",D1176="CO155E2-07C050",D1176="CO155E2-01M007",D1176="CO155E2-0MC050",D1176="NPC06UZDB-BK010M",D1176="NPC06UZDB-BK150C",D1176="NPC06UZDB-BK250C",D1176="NPC06UZDB-RD750C",D1176="NPC06UZDB-WT030M",D1176="CO155E2-01C050",D1176="CO155E2-08C750",D1176="NPC06UZDB-WT050M",D1176="NPC06UZDB-GY050C",D1176="CO155E2-0ZM010",D1176="NPC06UZDB-BK007M",D1176="CO155E2-0CC250",D1176="NPC06UZDB-WT007M",D1176="CO155E2-06C150",D1176="NPC06UZDB-WT025M",D1176="NPC06UZDB-WT025C",D1176="NPC06UZDB-GY750C",D1176="NPC06UZDB-WT250C",D1176="CO155E2-09M010",D1176="CO155E2-06M001",D1176="CO155E2-0ZM005",D1176="NPC06UZDB-YL010M",D1176="NPC06UZDB-GN150C",D1176="NPC06UZDB-RD005M",D1176="NPC06UZDB-GY007M",D1176="NPC06UZDB-GY020M",D1176="NPC06UZDB-YL005M",D1176="NPC06UZDB-YL007M",D1176="NPC06UZDB-YL150C",D1176="NPC06UZDB-OR750C",D1176="CO155E2-0ZC150",D1176="CO155E2-0ZM015",D1176="NPC06UZDB-OR020M",D1176="CO155E2-09M015",D1176="CO155E2-0MM015",D1176="CO155E2-01C150",D1176="CO155E2-01C250",D1176="CO155E2-01M015",D1176="CO155E2-07C150",D1176="CO155E2-08C250",D1176="CO155E2-09C150",D1176="CO155E2-0CC150",D1176="CO155E2-0CM015",D1176="CO155E2-01M003",D1176="CO155E2-01M005",D1176="NPC06UZDB-GN020M",D1176="CO155E2-09M005",D1176="NPC06UZDB-BK005M",D1176="NPC06UZDB-BL020M",D1176="NPC06UZDB-RD010M",D1176="NPC06UZDB-RD020M",D1176="CO155E2-08M015",D1176="CO155E2-08C150",D1176="CO155E2-01M001",D1176="CO155E2-01M002",D1176="CO155E2-06M003",D1176="CO155E2-07M001",D1176="CO155E2-09M003",D1176="CO155E2-09M001",D1176="CO155E2-09M007",D1176="CO155E2-0ZM003",D1176="CO155E2-0MM003",D1176="CO155E2-0MM005",D1176="CO155E2-0MM007",D1176="CO155E2-0ZM007",D1176="CO155E2-01M010",D1176="NPC06UZDB-WT150C",D1176="NPC06UZDB-WT050C",D1176="CO155E2-0CM010",D1176="CO155E2-08F008",D1176="CO155E2-08F005",D1176="CO155E2-08C050",D1176="NPC06UZDB-BL750C",D1176="CO155E2-07M003",D1176="NPC06UZDB-BL150C",D1176="NPC06UZDB-BL020M",D1176="NPC06UZDB-BL050C",D1176="NPC06UZDB-BL008M",D1176="NPC06UZDB-BL006M",D1176="NPC06UZDB-GY450C",D1176="NPC06UZDB-GY015M",D1176="NPC06UZDB-GY150C",D1176="NPC06UZDB-BL010M",D1176="NPC06UZDB-GN010M",D1176="NPC06UZDB-BK050C",D1176="NPC06UZDB-GN125C",D1176="NPC06UZDB-GN012M",D1176="NPC06UZDB-BK001M",D1176="NPC06UZDB-BL007M",D1176="NPC06UZDB-GY450C",D1176="NPC06UZDB-OR050C",D1176="CO155E2-0MM001",D1176="CO155E2-06M002",D1176="CO155E2-0MM002",D1176="NPC06UZDB-GN001M",D1176="NPC06UZDB-GN002M",D1176="NPC06UZDB-GN003M",D1176="NPC06UZDB-GN004M",D1176="NPC06UZDB-GN005M",D1176="NPC06UZDB-GN006M",D1176="NPC06UZDB-WT050C",D1176="NPC06UZDB-OR001M",D1176="NPC06UZDB-OR002M",D1176="NPC06UZDB-OR003M",D1176="NPC06UZDB-OR004M",D1176="NPC06UZDB-OR005M",D1176="NPC06UZDB-OR006M",D1176="NPC06UZDB-OR010M",D1176="CO155E2-07M002",D1176="NPC06UZDB-RD001M",D1176="NPC06UZDB-RD002M",D1176="NPC06UZDB-RD002M",D1176="NPC06UZDB-RD003M",D1176="NPC06UZDB-RD004M",D1176="CO155E2-0ZM001",D1176="CO155E2-0ZM002",D1176="NPC06UZDB-BK002M",D1176="NPC06UZDB-BK003M",D1176="NPC06UZDB-BL001M",D1176="NPC06UZDB-BL002M",D1176="NPC06UZDB-BL003M",D1176="NPC06UZDB-BL004M",D1176="NPC06UZDB-BL005M",D1176="NPC06UZDB-BL015M",D1176="NPC06UZDB-GY010M",D1176="NPC06UZDB-GY001M",D1176="NPC06UZDB-GY002M",D1176="NPC06UZDB-GY003M",D1176="NPC06UZDB-GY004M",D1176="NPC06UZDB-GY005M",D1176="NPC06UZDB-YL001M",D1176="NPC06UZDB-YL002M",D1176="NPC06UZDB-YL003M",D1176="CO155E2-0CM001",D1176="CO155E2-0CM002",D1176="CO155E2-0CM003",D1176="CO155E2-0CM004",D1176="CO155E2-0CM005",D1176="CO155E2-08M001",D1176="CO155E2-08M002",D1176="CO155E2-08M003",D1176="CO155E2-08M004",D1176="CO155E2-08M005",D1176="CO155E2-08M006",D1176="CO155E2-08M007",D1176="CO155E2-08M008",D1176="CO155E2-08M009",D1176="CO155E2-08M010",D1176="CO155E2-08M020",D1176="CO155E2-0ZM001",D1176="CO155E2-0ZM002",D1176="CO155E2-09M002",D1176="NPC06UZDB-WT001M",D1176="NPC06UZDB-WT002M",D1176="NPC06UZDB-WT003M",D1176="NPC06UZDB-WT004M",D1176="NPC06UZDB-WT005M",D1176="NPC06UZDB-WT006M",D1176="NPC06UZDB-WT008M",D1176="NPC06UZDB-WT010M",D1176="NPC06UZDB-WT015M",D1176="NPC06UZDB-WT020M",),E1176*2,0)</f>
        <v>0</v>
      </c>
      <c r="CA1176" s="61">
        <f t="shared" si="2114"/>
        <v>97273</v>
      </c>
      <c r="CB1176" s="61"/>
      <c r="CC1176" s="61">
        <f t="shared" si="2179"/>
        <v>0</v>
      </c>
      <c r="CD1176" s="61">
        <f t="shared" si="2099"/>
        <v>32675.040000000001</v>
      </c>
      <c r="CE1176" s="61"/>
      <c r="CF1176" s="61">
        <f t="shared" si="2104"/>
        <v>0</v>
      </c>
      <c r="CG1176" s="61">
        <f t="shared" si="2152"/>
        <v>3663.6999999999994</v>
      </c>
      <c r="CH1176" s="61"/>
      <c r="CI1176" s="61">
        <f t="shared" si="2085"/>
        <v>0</v>
      </c>
      <c r="CJ1176" s="61">
        <f t="shared" si="2176"/>
        <v>6757.8</v>
      </c>
      <c r="CK1176" s="61"/>
      <c r="CL1176" s="140">
        <f t="shared" si="2110"/>
        <v>0</v>
      </c>
      <c r="CM1176" s="145">
        <f t="shared" si="2153"/>
        <v>4847.4799999999996</v>
      </c>
      <c r="CN1176" s="61"/>
      <c r="CO1176" s="140">
        <f t="shared" si="2125"/>
        <v>0</v>
      </c>
      <c r="CP1176" s="145">
        <f t="shared" si="2154"/>
        <v>3955</v>
      </c>
      <c r="CQ1176" s="61"/>
      <c r="CR1176" s="140">
        <f t="shared" si="2126"/>
        <v>0</v>
      </c>
      <c r="CS1176" s="145">
        <f t="shared" si="2116"/>
        <v>5186</v>
      </c>
      <c r="CT1176" s="61"/>
      <c r="CU1176" s="140">
        <f t="shared" si="2127"/>
        <v>0</v>
      </c>
      <c r="CV1176" s="145">
        <f t="shared" si="2155"/>
        <v>6929</v>
      </c>
      <c r="CW1176" s="61"/>
      <c r="CX1176" s="66">
        <f t="shared" si="2180"/>
        <v>0</v>
      </c>
      <c r="CY1176" s="40">
        <f t="shared" si="2105"/>
        <v>8176.9599999999982</v>
      </c>
      <c r="CZ1176" s="145"/>
      <c r="DA1176" s="61">
        <f t="shared" si="2156"/>
        <v>0</v>
      </c>
      <c r="DB1176" s="61">
        <f t="shared" si="2177"/>
        <v>37088</v>
      </c>
      <c r="DC1176" s="61"/>
      <c r="DD1176" s="61">
        <f t="shared" si="2157"/>
        <v>0</v>
      </c>
      <c r="DE1176" s="61">
        <f t="shared" si="2178"/>
        <v>83859</v>
      </c>
      <c r="DF1176" s="61"/>
      <c r="DG1176" s="144">
        <f t="shared" si="2129"/>
        <v>0</v>
      </c>
      <c r="DH1176" s="61">
        <f t="shared" si="2102"/>
        <v>439515</v>
      </c>
      <c r="DI1176" s="61"/>
      <c r="DJ1176" s="61">
        <f t="shared" si="2130"/>
        <v>0</v>
      </c>
      <c r="DK1176" s="61">
        <f t="shared" si="2158"/>
        <v>3768</v>
      </c>
      <c r="DL1176" s="212"/>
      <c r="DM1176" s="208">
        <f t="shared" si="2086"/>
        <v>0</v>
      </c>
      <c r="DN1176" s="31">
        <f t="shared" si="2147"/>
        <v>0</v>
      </c>
      <c r="DO1176" s="29"/>
      <c r="DP1176" s="46">
        <f t="shared" si="2087"/>
        <v>0</v>
      </c>
      <c r="DQ1176" s="32">
        <f t="shared" si="2159"/>
        <v>6819.5</v>
      </c>
      <c r="DR1176" s="29"/>
      <c r="DS1176" s="46">
        <f t="shared" si="2088"/>
        <v>0</v>
      </c>
      <c r="DT1176" s="32">
        <f t="shared" si="2160"/>
        <v>4846</v>
      </c>
      <c r="DU1176" s="29"/>
      <c r="DV1176" s="46">
        <f t="shared" si="2131"/>
        <v>0</v>
      </c>
      <c r="DW1176" s="32">
        <f t="shared" si="2161"/>
        <v>4835</v>
      </c>
      <c r="DX1176" s="29"/>
      <c r="DY1176" s="30">
        <f t="shared" si="2132"/>
        <v>0</v>
      </c>
      <c r="DZ1176" s="31">
        <f t="shared" si="2162"/>
        <v>523</v>
      </c>
      <c r="EA1176" s="30"/>
      <c r="EB1176" s="30">
        <f t="shared" si="2133"/>
        <v>0</v>
      </c>
      <c r="EC1176" s="34">
        <f t="shared" si="2163"/>
        <v>369</v>
      </c>
      <c r="ED1176" s="29"/>
      <c r="EE1176" s="46">
        <f t="shared" si="2134"/>
        <v>0</v>
      </c>
      <c r="EF1176" s="32">
        <f t="shared" si="2164"/>
        <v>4769</v>
      </c>
      <c r="EG1176" s="61"/>
      <c r="EH1176" s="61">
        <f t="shared" si="2135"/>
        <v>0</v>
      </c>
      <c r="EI1176" s="61">
        <f t="shared" si="2165"/>
        <v>22617</v>
      </c>
      <c r="EJ1176" s="61"/>
      <c r="EK1176" s="61">
        <f t="shared" si="2185"/>
        <v>0</v>
      </c>
      <c r="EL1176" s="61">
        <f t="shared" si="2166"/>
        <v>21247</v>
      </c>
      <c r="EM1176" s="132">
        <f t="shared" si="2186"/>
        <v>317107.99247676018</v>
      </c>
    </row>
    <row r="1177" spans="1:143" ht="11.25" customHeight="1" x14ac:dyDescent="0.25">
      <c r="A1177" s="11">
        <v>46193</v>
      </c>
      <c r="B1177" s="162" t="s">
        <v>526</v>
      </c>
      <c r="C1177" s="12">
        <v>8005000152</v>
      </c>
      <c r="D1177" s="150" t="s">
        <v>463</v>
      </c>
      <c r="E1177" s="154">
        <v>30</v>
      </c>
      <c r="F1177" s="12">
        <v>2</v>
      </c>
      <c r="G1177" s="16">
        <v>191516809949</v>
      </c>
      <c r="H1177" s="66"/>
      <c r="I1177" s="41">
        <v>60</v>
      </c>
      <c r="J1177" s="48">
        <f t="shared" si="2169"/>
        <v>248333</v>
      </c>
      <c r="K1177" s="66"/>
      <c r="L1177" s="41">
        <v>60</v>
      </c>
      <c r="M1177" s="48">
        <f t="shared" si="2171"/>
        <v>251200</v>
      </c>
      <c r="N1177" s="66"/>
      <c r="O1177" s="41">
        <v>60</v>
      </c>
      <c r="P1177" s="48">
        <f t="shared" si="2173"/>
        <v>236376</v>
      </c>
      <c r="Q1177" s="66"/>
      <c r="R1177" s="66">
        <v>60</v>
      </c>
      <c r="S1177" s="67">
        <f t="shared" si="2175"/>
        <v>173852</v>
      </c>
      <c r="T1177" s="66"/>
      <c r="U1177" s="66">
        <f t="shared" ref="U1177:U1240" si="2191">IF(OR(D1177="NPP6ASZDB-WT020M",D1177="NPP6ASZDB-WT012M",1301="NPP6ASZDB-WT008M",D1177="NPP6ASZDB-WT004M",D1177="NPP6ASZDB-WT025M",D1177="NPP6ASZDB-WT250C",D1177="NPP6ASZDB-WT010M",D1177="NPP6ASZDB-WT015M",D1177="NPP6ASZDB-WT650C",D1177="NPP6ASZDB-WT007M",D1177="NPP6ASZDB-WT750C",D1177="NPP6ASZDB-WT008M",D1177="NPP6ASZDB-WT006M",D1177="NPP6ASZDB-WT003M",D1177="NPP6ASZDB-WT150C",D1177="NPP6ASZDB-WT350C",D1177="NPP6ASZDB-WT005M",D1177="NPC6ASZDB-WT015C",D1177="NPP6ASZDB-WT001M",D1177="NPP6ASZDB-WT002M",D1177="NPC6ASZDB-WT028M",D1177="NPC06SZDB-WT025M",D1177="NPC6ASZDB-WT035M",D1177="NPC6ASZDB-WT028M ",D1177="NPC6ASZDB-WT019M",D1177="NPC6ASZDB-WT018M",D1177="NPC6ASZDB-WT023M",D1177="NPC6ASZDB-WT024M",D1177="NPC6ASZDB-WT017M",D1177="NPC6ASZDB-WT016M",D1177="NPC6ASZDB-WT100M",D1177="NPC6ASZDB-WT017C",D1177="NPC6ASZDB-WT030C",D1177="NPC06SZDB-WT025C",D1177="NPC6ASZDB-WT013M",D1177="NPC6ASZDB-WT011M",D1177="NPC6ASZDB-WT014M",D1177="NPC6ASZDB-WT550C",D1177="NPC6ASZDB-WT650C",D1177="NPC6ASZDB-WT850C",D1177="NPC6ASZDB-WT950C",D1177="NPC6ASZDB-WT020C",D1177="NPC6ASZDB-WT022M",D1177="NPC06SZDB-WT250C",D1177="NPC6ASZDB-WT125C",D1177="NPC6ASZDB-WT450C",D1177="NPC06SZDB-WT007M",D1177="NPC6ASZDB-WT009M",D1177="NPC6ASZDB-WT075C",D1177="NPC6ASZDB-WT175C",D1177="NPC6ASZDB-WT125C",D1177="NPC6ASZDB-WT225C",D1177="NPC6ASZDB-WT275C",D1177="NPC6ASZDB-WT025C",D1177="NPC6ASZDB-WT025M",D1177="NPC6ASZDB-WT150C",D1177="NPC6ASZDB-WT250C",D1177="NPC6ASZDB-WT350C",D1177="NPC6ASZDB-WT012M",D1177="NPC6ASZDB-WT015M",D1177="NPC6ASZDB-WT750C",D1177="NPC6ASZDB-WT008M",D1177="NPC06SZDB-WT030M",D1177="NPC06SZDB-WT750C",D1177="NPC06SZDB-WT015M",D1177="NPC6ASZDB-WT030M",D1177="NPC06SZDB-WT150C",D1177="NPC6ASZDB-WT050C",D1177="NPC06SZDB-WT050C",D1177="NPC06SZDB-WT001M",D1177="NPC06SZDB-WT002M",D1177="NPC06SZDB-WT003M",D1177="NPC06SZDB-WT004M",D1177="NPC06SZDB-WT005M",D1177="NPC06SZDB-WT010M",D1177="NPC06SZDB-WT020M",D1177=1711815,D1177="NPC6ASZDB-WT001M",D1177="NPC6ASZDB-WT002M",D1177="NPC6ASZDB-WT003M",D1177="NPC6ASZDB-WT004M",D1177="NPC6ASZDB-WT005M",D1177="NPC6ASZDB-WT006M",D1177="NPC6ASZDB-WT007M",D1177="NPC6ASZDB-WT010M",D1177="NPC6ASZDB-WT020M",D1177="NPC6ASZDB-WT027M",),E1177*(F1177+0.1),0)</f>
        <v>0</v>
      </c>
      <c r="V1177" s="67">
        <f t="shared" si="2074"/>
        <v>200996.85</v>
      </c>
      <c r="X1177" s="69">
        <f t="shared" si="2145"/>
        <v>0</v>
      </c>
      <c r="Y1177" s="67">
        <f t="shared" si="2075"/>
        <v>6101</v>
      </c>
      <c r="Z1177" s="66"/>
      <c r="AA1177" s="68">
        <f t="shared" si="2181"/>
        <v>0</v>
      </c>
      <c r="AB1177" s="67">
        <f t="shared" si="2076"/>
        <v>17463</v>
      </c>
      <c r="AC1177" s="66"/>
      <c r="AD1177" s="66">
        <f t="shared" si="2182"/>
        <v>0</v>
      </c>
      <c r="AE1177" s="67">
        <f t="shared" si="2077"/>
        <v>3450</v>
      </c>
      <c r="AF1177" s="66"/>
      <c r="AG1177" s="78">
        <f t="shared" si="2183"/>
        <v>63</v>
      </c>
      <c r="AH1177" s="79">
        <f t="shared" si="2078"/>
        <v>4471.5</v>
      </c>
      <c r="AI1177" s="66"/>
      <c r="AJ1177" s="68">
        <f t="shared" si="2106"/>
        <v>0</v>
      </c>
      <c r="AK1177" s="67">
        <f t="shared" si="2079"/>
        <v>22013</v>
      </c>
      <c r="AL1177" s="66"/>
      <c r="AM1177" s="68">
        <f t="shared" si="2184"/>
        <v>0</v>
      </c>
      <c r="AN1177" s="67">
        <f t="shared" si="2080"/>
        <v>8691.02</v>
      </c>
      <c r="AO1177" s="66"/>
      <c r="AP1177" s="68">
        <f t="shared" si="2146"/>
        <v>0</v>
      </c>
      <c r="AQ1177" s="67">
        <f t="shared" si="2081"/>
        <v>63587.5</v>
      </c>
      <c r="AR1177" s="66"/>
      <c r="AS1177" s="68">
        <f t="shared" si="2083"/>
        <v>0</v>
      </c>
      <c r="AT1177" s="67">
        <f t="shared" si="2082"/>
        <v>2020</v>
      </c>
      <c r="AU1177" s="66"/>
      <c r="AV1177" s="66">
        <f t="shared" si="2148"/>
        <v>0</v>
      </c>
      <c r="AW1177" s="42">
        <f t="shared" si="2117"/>
        <v>4807.2000000000016</v>
      </c>
      <c r="AX1177" s="66"/>
      <c r="AY1177" s="66">
        <f t="shared" si="2124"/>
        <v>0</v>
      </c>
      <c r="AZ1177" s="67">
        <f t="shared" si="2143"/>
        <v>728.09999999999991</v>
      </c>
      <c r="BA1177" s="66"/>
      <c r="BB1177" s="68">
        <f t="shared" si="2144"/>
        <v>0</v>
      </c>
      <c r="BC1177" s="67">
        <f t="shared" si="2111"/>
        <v>77.819999999999851</v>
      </c>
      <c r="BD1177" s="66"/>
      <c r="BE1177" s="68">
        <f t="shared" si="2136"/>
        <v>0</v>
      </c>
      <c r="BF1177" s="67">
        <f t="shared" si="2137"/>
        <v>2747.0200000000018</v>
      </c>
      <c r="BG1177" s="66"/>
      <c r="BH1177" s="68">
        <f t="shared" si="2187"/>
        <v>0</v>
      </c>
      <c r="BI1177" s="67">
        <f t="shared" si="2107"/>
        <v>22382.39999999998</v>
      </c>
      <c r="BJ1177" s="66"/>
      <c r="BK1177" s="68">
        <f t="shared" si="2084"/>
        <v>0</v>
      </c>
      <c r="BL1177" s="67">
        <f t="shared" si="2149"/>
        <v>3462.6000000000004</v>
      </c>
      <c r="BM1177" s="66"/>
      <c r="BN1177" s="68">
        <f t="shared" si="2150"/>
        <v>0</v>
      </c>
      <c r="BO1177" s="67">
        <f t="shared" si="2151"/>
        <v>300.70000000000152</v>
      </c>
      <c r="BP1177" s="66"/>
      <c r="BQ1177" s="68">
        <f t="shared" si="2167"/>
        <v>0</v>
      </c>
      <c r="BR1177" s="67">
        <f t="shared" si="2168"/>
        <v>123480.25</v>
      </c>
      <c r="BS1177" s="66"/>
      <c r="BT1177" s="66">
        <f t="shared" si="2188"/>
        <v>0</v>
      </c>
      <c r="BU1177" s="67">
        <f t="shared" si="2112"/>
        <v>103771</v>
      </c>
      <c r="BV1177" s="66"/>
      <c r="BW1177" s="66">
        <f t="shared" si="2189"/>
        <v>0</v>
      </c>
      <c r="BX1177" s="67">
        <f t="shared" si="2113"/>
        <v>147182</v>
      </c>
      <c r="BY1177" s="66"/>
      <c r="BZ1177" s="66">
        <f t="shared" si="2190"/>
        <v>0</v>
      </c>
      <c r="CA1177" s="67">
        <f t="shared" si="2114"/>
        <v>97273</v>
      </c>
      <c r="CB1177" s="66"/>
      <c r="CC1177" s="66">
        <f t="shared" si="2179"/>
        <v>0</v>
      </c>
      <c r="CD1177" s="67">
        <f t="shared" si="2099"/>
        <v>32675.040000000001</v>
      </c>
      <c r="CE1177" s="66"/>
      <c r="CF1177" s="66">
        <f t="shared" si="2104"/>
        <v>0</v>
      </c>
      <c r="CG1177" s="67">
        <f t="shared" si="2152"/>
        <v>3663.6999999999994</v>
      </c>
      <c r="CH1177" s="66"/>
      <c r="CI1177" s="66">
        <f t="shared" si="2085"/>
        <v>0</v>
      </c>
      <c r="CJ1177" s="67">
        <f t="shared" si="2176"/>
        <v>6757.8</v>
      </c>
      <c r="CK1177" s="66"/>
      <c r="CL1177" s="68">
        <f t="shared" si="2110"/>
        <v>0</v>
      </c>
      <c r="CM1177" s="79">
        <f t="shared" si="2153"/>
        <v>4847.4799999999996</v>
      </c>
      <c r="CN1177" s="66"/>
      <c r="CO1177" s="68">
        <f t="shared" si="2125"/>
        <v>0</v>
      </c>
      <c r="CP1177" s="79">
        <f t="shared" si="2154"/>
        <v>3955</v>
      </c>
      <c r="CQ1177" s="66"/>
      <c r="CR1177" s="68">
        <f t="shared" si="2126"/>
        <v>0</v>
      </c>
      <c r="CS1177" s="79">
        <f t="shared" si="2116"/>
        <v>5186</v>
      </c>
      <c r="CT1177" s="66"/>
      <c r="CU1177" s="68">
        <f t="shared" si="2127"/>
        <v>0</v>
      </c>
      <c r="CV1177" s="79">
        <f t="shared" si="2155"/>
        <v>6929</v>
      </c>
      <c r="CW1177" s="66"/>
      <c r="CX1177" s="66">
        <f t="shared" si="2180"/>
        <v>0</v>
      </c>
      <c r="CY1177" s="40">
        <f t="shared" si="2105"/>
        <v>8176.9599999999982</v>
      </c>
      <c r="CZ1177" s="65"/>
      <c r="DA1177" s="66">
        <f t="shared" si="2156"/>
        <v>0</v>
      </c>
      <c r="DB1177" s="67">
        <f t="shared" si="2177"/>
        <v>37088</v>
      </c>
      <c r="DC1177" s="66"/>
      <c r="DD1177" s="66">
        <f t="shared" si="2157"/>
        <v>0</v>
      </c>
      <c r="DE1177" s="67">
        <f t="shared" si="2178"/>
        <v>83859</v>
      </c>
      <c r="DF1177" s="66"/>
      <c r="DG1177" s="69">
        <f t="shared" si="2129"/>
        <v>0</v>
      </c>
      <c r="DH1177" s="67">
        <f t="shared" si="2102"/>
        <v>439515</v>
      </c>
      <c r="DI1177" s="66"/>
      <c r="DJ1177" s="66">
        <f t="shared" si="2130"/>
        <v>0</v>
      </c>
      <c r="DK1177" s="67">
        <f t="shared" si="2158"/>
        <v>3768</v>
      </c>
      <c r="DM1177" s="206">
        <f t="shared" si="2086"/>
        <v>0</v>
      </c>
      <c r="DN1177" s="25">
        <f t="shared" si="2147"/>
        <v>0</v>
      </c>
      <c r="DO1177" s="5"/>
      <c r="DP1177" s="43">
        <f t="shared" si="2087"/>
        <v>0</v>
      </c>
      <c r="DQ1177" s="27">
        <f t="shared" si="2159"/>
        <v>6819.5</v>
      </c>
      <c r="DR1177" s="5"/>
      <c r="DS1177" s="43">
        <f t="shared" si="2088"/>
        <v>0</v>
      </c>
      <c r="DT1177" s="27">
        <f t="shared" si="2160"/>
        <v>4846</v>
      </c>
      <c r="DU1177" s="5"/>
      <c r="DV1177" s="43">
        <f t="shared" si="2131"/>
        <v>0</v>
      </c>
      <c r="DW1177" s="27">
        <f t="shared" si="2161"/>
        <v>4835</v>
      </c>
      <c r="DX1177" s="5"/>
      <c r="DY1177" s="22">
        <f t="shared" si="2132"/>
        <v>0</v>
      </c>
      <c r="DZ1177" s="25">
        <f t="shared" si="2162"/>
        <v>523</v>
      </c>
      <c r="EA1177" s="22"/>
      <c r="EB1177" s="22">
        <f t="shared" si="2133"/>
        <v>0</v>
      </c>
      <c r="EC1177" s="28">
        <f t="shared" si="2163"/>
        <v>369</v>
      </c>
      <c r="ED1177" s="5"/>
      <c r="EE1177" s="43">
        <f t="shared" si="2134"/>
        <v>0</v>
      </c>
      <c r="EF1177" s="27">
        <f t="shared" si="2164"/>
        <v>4769</v>
      </c>
      <c r="EG1177" s="66"/>
      <c r="EH1177" s="66">
        <f t="shared" si="2135"/>
        <v>0</v>
      </c>
      <c r="EI1177" s="67">
        <f t="shared" si="2165"/>
        <v>22617</v>
      </c>
      <c r="EJ1177" s="66"/>
      <c r="EK1177" s="66">
        <f t="shared" si="2185"/>
        <v>0</v>
      </c>
      <c r="EL1177" s="67">
        <f t="shared" si="2166"/>
        <v>21247</v>
      </c>
      <c r="EM1177" s="110">
        <f t="shared" si="2186"/>
        <v>316886.70287676016</v>
      </c>
    </row>
    <row r="1178" spans="1:143" ht="11.25" customHeight="1" x14ac:dyDescent="0.25">
      <c r="A1178" s="11">
        <v>46193</v>
      </c>
      <c r="B1178" s="162" t="s">
        <v>526</v>
      </c>
      <c r="C1178" s="12">
        <v>8005000083</v>
      </c>
      <c r="D1178" s="150" t="s">
        <v>462</v>
      </c>
      <c r="E1178" s="154">
        <v>80</v>
      </c>
      <c r="F1178" s="12">
        <v>4</v>
      </c>
      <c r="G1178" s="16">
        <v>191516031791</v>
      </c>
      <c r="H1178" s="66"/>
      <c r="I1178" s="41">
        <f t="shared" ref="I1178:I1214" si="2192">IF(OR(D1178="NPC6ASZDB-RD015M",D1178="NPC06SZDB-OR050C",D1178="NPC6ASZDB-WT008M",D1178="NPC6ASZDB-WT018M",D1178="NPC6ASZDB-WT023M",D1178="NPC6ASZDB-WT024M",D1178="NPC6ASZDB-OR020M",D1178="NPC6ASZDB-RD006M",D1178="NPC6ASZDB-WT017M",D1178="NPC6ASZDB-GY750C",D1178="NPC6ASZDB-YL015M",D1178="NPC6ASZDB-BL004M ",D1178="NPC6ASZDB-WT016M",D1178="NPC06SZDB-BK006M",D1178="NPC06SZDB-BK007M",D1178="NPC6ASZDB-OR750C",D1178="NPC06SZDB-BK004M",D1178="NPC06SZDB-BL015M",D1178="NPC6ASZDB-BL013C",D1178="NPC6ASZDB-BL030C",D1178="NPC6ASZDB-GY009M",D1178="NPC06SZDB-BK002M",D1178="NPC6ASZDB-GY025C",D1178="NPC06SZDB-BK003M",D1178="NPC06SZDB-GY005M",D1178="NPC6ASZDB-RD020C",D1178="NPC06SZDB-YL040M",D1178="NPC6ASZDB-GY125C",D1178="NPC06SZDB-YL002M",D1178="NPC6ASZDB-WT100M",D1178="NPC6ASZDB-RD008M",D1178="NPC6ASZDB-YL009M",D1178="NPC6ASZDB-VT010M",D1178="NPC6ASZDB-OR007M",D1178="NPC6ASZDB-VT007M",D1178="NPC6ASZDB-BK007M",D1178="NPC6ASZDB-GY350C",D1178="NPC6ASZDB-YL350C",D1178="NPC6ASZDB-OR350C",D1178="NPC6ASZDB-VT350C",D1178="NPC6ASZDB-BL350C",D1178="NPC6ASZDB-RD350C",D1178="NPC6ASZDB-BK350C",D1178="NPC6ASZDB-VT003M",D1178="NPC6ASZDB-OR250C",D1178="NPC6ASZDB-VT250C",D1178="NPC6ASZDB-VT002M",D1178="NPC6ASZDB-VT050C",D1178="NPC6ASZDB-VT001M",D1178="NPC6ASZDB-VT150C",D1178="NPC6ASZDB-WT017C",D1178="NPC6ASZDB-RD030C",D1178="NPC6ASZDB-WT030C",D1178="NPC6ASZDB-OR020M",D1178="NPC6ASZDB-OR015M",D1178="NPC06SZDB-WT025C",D1178="NPC6ASZDB-WT013M",D1178="NPC6ASZDB-GY075C",D1178="NPC6ASZDB-BK075C",D1178="NPC6ASZDB-BK125C",D1178="NPC6ASZDB-GN250C",D1178="NPC6ASZDB-WT011M",D1178="NPC6ASZDB-WT014M",D1178="NPC6ASZDB-OR005M",D1178="NPC6ASZDB-GY006M",D1178="NPC6ASZDB-WT550C",D1178="NPC6ASZDB-WT650C",D1178="NPC6ASZDB-WT850C",D1178="NPC6ASZDB-WT950C",D1178="NPC6ASZDB-RD250C",D1178="NPC06SZDB-GY015C",D1178="NPC06SZDB-BL020C",D1178="NPC06SZDB-YL015C",D1178="NPC6ASZDB-BL012M",D1178="NPC6ASZDB-WT020C",D1178="NPC6ASZDB-BL008M",D1178="NPC6ASZDB-BL009M",D1178="NPC6ASZDB-WT022M",D1178="NPC6ASZDB-YL007M",D1178="NPC06SZDB-WT250C",D1178="NPC6ASZDB-BL007M",D1178="NPC6ASZDB-BK050C",D1178="NPC6ASZDB-BK025C",D1178="NPC6ASZDB-BL750C",D1178="NPC6ASZDB-OR010M",D1178="NPC06SZDB-RD015M",D1178="NPC6ASZDB-YL012M",D1178="NPC6ASZDB-YL020M",D1178="NPC6ASZDB-YL030M",D1178="NPC6ASZDB-RD050C",D1178="NPC06SZDB-BL050C",D1178="NPC06SZDB-RD050C",D1178="NPC06SZDB-YL050C",D1178="NPC06SZDB-YL003M",D1178="NPC06SZDB-GN002M",D1178="NPC6ASZDB-RD010M",D1178="NPC6ASZDB-GY450C",D1178="NPC6ASZDB-WT006M",D1178="NPC6ASZDB-BL250C",D1178="NPC6ASZDB-GY050C",D1178="NPC6ASZDB-YL250C",D1178="NPC6ASZDB-YL008M",D1178="NPC06SZDB-YL010M",D1178="NPC6ASZDB-GY008M",D1178="NPC06SZDB-RD005M",D1178="NPC6ASZDB-BL050C",D1178="NPC6ASZDB-WT450C",D1178="NPC6ASZDB-OR050C",D1178="NPC06SZDB-GN010M",D1178="NPC06SZDB-RD010M",D1178="NPC06SZDB-BL010M",D1178="NPC6ASZDB-GY050C",D1178="NPC6ASZDB-YL025C",D1178="NPC6ASZDB-BK250C",D1178="NPC6ASZDB-BK004M",D1178="NPC6ASZDB-YL006M",D1178="NPC06SZDB-WT007M",D1178="NPC6ASZDB-BL015M",D1178="NPC6ASZDB-BL020M",D1178="NPC6ASZDB-GN010M",D1178="NPC6ASZDB-GN015M",D1178="NPC6ASZDB-GY250C",D1178="NPC6ASZDB-BK030M",D1178="NPC06SZDB-GY003M",D1178="NPC06SZDB-BL150C",D1178="NPC6ASZDB-BK013M",D1178="NPC6ASZDB-OR150C",D1178="NPC6ASZDB-GY007M",D1178="NPC6ASZDB-BK750C",D1178="NPC06SZDB-GN003M",D1178="NPC06SZDB-BK150C",D1178="NPC06SZDB-BK001M",D1178="NPC6ASZDB-RD007M",D1178="NPC6ASZDB-RD010M",D1178="NPC06SZDB-GY006M",D1178="NPC06SZDB-GY015M",D1178="NPC06SZDB-BK050C",D1178="NPC6ASZDB-BL010M",D1178="NPC6ASZDB-GN025C",D1178="NPC6ASZDB-WT009M",D1178="NPC6ASZDB-OR004M",D1178="NPC6ASZDB-WT075C",D1178="NPC6ASZDB-WT175C",D1178="NPC06SZDB-GY001M",D1178="NPC06SZDB-GY002M",D1178="NPC6ASZDB-WT125C",D1178="NPC6ASZDB-WT225C",D1178="NPC6ASZDB-WT275C",D1178="NPC6ASZDB-GY015M",D1178="NPC6ASZDB-RD001M",D1178="NPC6ASZDB-RD005M",D1178="NPC6ASZDB-WT025C",D1178="NPC6ASZDB-YL001M",D1178="NPC6ASZDB-YL005M",D1178="NPC06SZDB-GY010M",D1178="NPC06SZDB-YL005M",D1178="NPC06SZDB-YL001M",D1178="NPC6ASZDB-BK150C",D1178="NPC6ASZDB-BL030M",D1178="NPC6ASZDB-GY003M",D1178="NPC6ASZDB-YL050C",D1178="NPC6ASZDB-YL010M",D1178="NPC6ASZDB-OR010M",D1178="NPC06SZDB-YL150C",D1178="NPC6ASZDB-OR005M",D1178="NPC06SZDB-OR002M",D1178="NPC6ASZDB-RD150C",D1178="NPC6ASZDB-WT025M",D1178="NPC6ASZDB-WT150C",D1178="NPC6ASZDB-WT012M",D1178="NPC6ASZDB-WT250C",D1178="NPC6ASZDB-WT350C",D1178="NPC6ASZDB-YL002M",D1178="NPC6ASZDB-BL150C",D1178="NPC6ASZDB-WT015M",D1178="NPC6ASZDB-YL150C",D1178="NPC6ASZDB-YL003M",D1178="NPC6ASZDB-WT750C",D1178="NPC6ASZDB-GN050C",D1178="NPC6ASZDB-WT008M",D1178="NPC06SZDB-OR010M",D1178="NPC6ASZDB-GY150C",D1178="NPC6ASZDB-GN150C",D1178="NPC6ASZDB-OR001M",D1178="NPC6ASZDB-OR002M",D1178="NPC6ASZDB-OR003M",D1178="NPC06SZDB-RD002M",D1178="NPC06SZDB-RD150C",D1178="NPC6ASZDB-BK015M",D1178="NPC06SZDB-GN001M",D1178="NPC06SZDB-GN150C",D1178="NPC06SZDB-WT030M",D1178="NPC06SZDB-WT750C",D1178="NPC06SZDB-WT015M",D1178="NPC6ASZDB-WT030M",D1178="NPC06SZDB-RD001M",D1178="NPC06SZDB-RD003M",D1178="NPC06SZDB-OR003M",D1178="NPC06SZDB-OR001M",D1178="NPC06SZDB-BL001M",D1178="NPC06SZDB-BL003M",D1178="NPC06SZDB-WT150C",D1178="NPC06SZDB-BL002M",D1178="NPC6ASZDB-WT050C",D1178="NPC06SZDB-WT050C",D1178="NPC06SZDB-WT001M",D1178="NPC06SZDB-WT002M",D1178="NPC06SZDB-WT003M",D1178="NPC06SZDB-WT004M",D1178="NPC06SZDB-WT005M",D1178="NPC06SZDB-WT010M",D1178="NPC06SZDB-WT020M",D1178=1711815,D1178="NPC6ASZDB-GN001M",D1178="NPC6ASZDB-GN002M",D1178="NPC6ASZDB-GN003M",D1178="NPC6ASZDB-GN004M",D1178="NPC6ASZDB-GN005M",D1178="NPC6ASZDB-GN020M",D1178="NPC6ASZDB-GN030M",D1178="NPC6ASZDB-WT001M",D1178="NPC6ASZDB-WT002M",D1178="NPC6ASZDB-WT003M",D1178="NPC6ASZDB-WT004M",D1178="NPC6ASZDB-WT006M",D1178="NPC6ASZDB-WT007M",D1178="NPC6ASZDB-WT004M",D1178="NPC6ASZDB-WT005M",D1178="NPC6ASZDB-WT010M",D1178="NPC6ASZDB-WT020M",D1178="NPC6ASZDB-RD002M",D1178="NPC6ASZDB-RD003M",D1178="NPC6ASZDB-RD020M",D1178="NPC6ASZDB-GY001M",D1178="NPC6ASZDB-GY002M",D1178="NPC6ASZDB-GY003M",D1178="NPC6ASZDB-GY004M",D1178="NPC6ASZDB-GY005M",D1178="NPC6ASZDB-GY010M",D1178="NPC6ASZDB-GY020M",D1178="NPC6ASZDB-GY025M",D1178="NPC6ASZDB-GY030M",D1178="NPC6ASZDB-BL001M",D1178="NPC6ASZDB-BL002M",D1178="NPC6ASZDB-BL003M",D1178="NPC6ASZDB-BL004M",D1178="NPC6ASZDB-BL005M",D1178="NPC6ASZDB-BL010M",D1178="NPC6ASZDB-BK001M",D1178="NPC6ASZDB-BK002M",D1178="NPC6ASZDB-BK003M",D1178="NPC6ASZDB-BK005M",D1178="NPC6ASZDB-BK010M",D1178="NPC6ASZDB-BK020M",),E1178*2,0)</f>
        <v>160</v>
      </c>
      <c r="J1178" s="48">
        <f t="shared" si="2169"/>
        <v>248173</v>
      </c>
      <c r="K1178" s="66"/>
      <c r="L1178" s="41">
        <f t="shared" ref="L1178:L1185" si="2193">IF(OR(D1178="NPC6ASZDB-RD015M",D1178="NPC6ASZDB-GN750C",D1178="NPC6ASZDB-WT035M",D1178="NPC6ASZDB-WT028M ",D1178="NPC6ASZDB-WT019M",D1178="NPC06SZDB-GN050C",D1178="NPC06SZDB-OR050C",D1178="NPC6ASZDB-WT018M",D1178="NPC6ASZDB-WT023M",D1178="NPC6ASZDB-WT024M",D1178="NPC6ASZDB-OR020M",D1178="NPC6ASZDB-RD006M",D1178="NPC6ASZDB-WT017M",D1178="NPC6ASZDB-GY750C",D1178="NPC6ASZDB-YL015M",D1178="NPC6ASZDB-BL004M ",D1178="NPC6ASZDB-WT016M",D1178="NPC06SZDB-BK006M",D1178="NPC06SZDB-BK007M",D1178="NPC6ASZDB-OR750C",D1178="NPC06SZDB-BK004M",D1178="NPC06SZDB-BL015M",D1178="NPC6ASZDB-BL013C",D1178="NPC6ASZDB-BL030C",D1178="NPC6ASZDB-GY009M",D1178="NPC06SZDB-BK002M",D1178="NPC6ASZDB-GY025C",D1178="NPC06SZDB-BK003M",D1178="NPC06SZDB-GY005M",D1178="NPC6ASZDB-RD020C",D1178="NPC06SZDB-YL040M",D1178="NPC6ASZDB-GY125C",D1178="NPC06SZDB-YL002M",D1178="NPC6ASZDB-WT100M",D1178="NPC6ASZDB-RD008M",D1178="NPC6ASZDB-YL009M",D1178="NPC6ASZDB-VT010M",D1178="NPC6ASZDB-OR007M",D1178="NPC6ASZDB-VT007M",D1178="NPC6ASZDB-BK007M",D1178="NPC6ASZDB-GY350C",D1178="NPC6ASZDB-YL350C",D1178="NPC6ASZDB-OR350C",D1178="NPC6ASZDB-VT350C",D1178="NPC6ASZDB-BL350C",D1178="NPC6ASZDB-RD350C",D1178="NPC6ASZDB-BK350C",D1178="NPC6ASZDB-VT003M",D1178="NPC6ASZDB-OR250C",D1178="NPC6ASZDB-VT250C",D1178="NPC6ASZDB-VT002M",D1178="NPC6ASZDB-VT050C",D1178="NPC6ASZDB-VT001M",D1178="NPC6ASZDB-VT150C",D1178="NPC6ASZDB-WT017C",D1178="NPC6ASZDB-RD030C",D1178="NPC6ASZDB-WT030C",D1178="NPC6ASZDB-OR020M",D1178="NPC6ASZDB-OR015M",D1178="NPC06SZDB-WT025C",D1178="NPC6ASZDB-WT013M",D1178="NPC6ASZDB-GY075C",D1178="NPC6ASZDB-BK075C",D1178="NPC6ASZDB-BK125C",D1178="NPC6ASZDB-GN250C",D1178="NPC6ASZDB-WT011M",D1178="NPC6ASZDB-WT014M",D1178="NPC6ASZDB-OR005M",D1178="NPC6ASZDB-GY006M",D1178="NPC6ASZDB-WT550C",D1178="NPC6ASZDB-WT650C",D1178="NPC6ASZDB-WT850C",D1178="NPC6ASZDB-WT950C",D1178="NPC6ASZDB-RD250C",D1178="NPC06SZDB-GY015C",D1178="NPC06SZDB-BL020C",D1178="NPC06SZDB-YL015C",D1178="NPC6ASZDB-BL012M",D1178="NPC6ASZDB-WT020C",D1178="NPC6ASZDB-BL008M",D1178="NPC6ASZDB-BL009M",D1178="NPC6ASZDB-WT022M",D1178="NPC6ASZDB-YL007M",D1178="NPC06SZDB-WT250C",D1178="NPC6ASZDB-BL007M",D1178="NPC6ASZDB-BK050C",D1178="NPC6ASZDB-BK025C",D1178="NPC6ASZDB-BL750C",D1178="NPC6ASZDB-OR010M",D1178="NPC06SZDB-RD015M",D1178="NPC6ASZDB-YL012M",D1178="NPC6ASZDB-YL030M",D1178="NPC6ASZDB-YL020M",D1178="NPC6ASZDB-RD050C",D1178="NPC06SZDB-BL050C",D1178="NPC06SZDB-RD050C",D1178="NPC06SZDB-YL050C",D1178="NPC06SZDB-YL003M",D1178="NPC06SZDB-GN002M",D1178="NPC6ASZDB-RD010M",D1178="NPC6ASZDB-GY450C",D1178="NPC6ASZDB-WT006M",D1178="NPC6ASZDB-BL250C",D1178="NPC6ASZDB-GY050C",D1178="NPC6ASZDB-YL250C",D1178="NPC6ASZDB-YL008M",D1178="NPC06SZDB-YL010M",D1178="NPC6ASZDB-GY008M",D1178="NPC06SZDB-RD005M",D1178="NPC6ASZDB-BL050C",D1178="NPC6ASZDB-WT450C",D1178="NPC6ASZDB-OR050C",D1178="NPC06SZDB-GN010M",D1178="NPC06SZDB-RD010M",D1178="NPC06SZDB-BL010M",D1178="NPC6ASZDB-GY050C",D1178="NPC6ASZDB-YL025C",D1178="NPC6ASZDB-BK250C",D1178="NPC6ASZDB-BK004M",D1178="NPC6ASZDB-YL006M",D1178="NPC06SZDB-WT007M",D1178="NPC6ASZDB-BL015M",D1178="NPC6ASZDB-BL020M",D1178="NPC6ASZDB-GN010M",D1178="NPC6ASZDB-GN015M",D1178="NPC6ASZDB-GY250C",D1178="NPC6ASZDB-BK030M",D1178="NPC06SZDB-GY003M",D1178="NPC06SZDB-BL150C",D1178="NPC6ASZDB-BK013M",D1178="NPC6ASZDB-OR150C",D1178="NPC6ASZDB-GY007M",D1178="NPC6ASZDB-BK750C",D1178="NPC06SZDB-GN003M",D1178="NPC06SZDB-BK150C",D1178="NPC06SZDB-BK001M",D1178="NPC6ASZDB-RD007M",D1178="NPC6ASZDB-RD010M",D1178="NPC06SZDB-GY006M",D1178="NPC06SZDB-GY015M",D1178="NPC06SZDB-BK050C",D1178="NPC6ASZDB-GN025C",D1178="NPC6ASZDB-WT009M",D1178="NPC6ASZDB-OR004M",D1178="NPC6ASZDB-WT075C",D1178="NPC6ASZDB-WT175C",D1178="NPC06SZDB-GY001M",D1178="NPC06SZDB-GY002M",D1178="NPC6ASZDB-WT125C",D1178="NPC6ASZDB-WT225C",D1178="NPC6ASZDB-WT275C",D1178="NPC6ASZDB-GY015M",D1178="NPC6ASZDB-RD001M",D1178="NPC6ASZDB-RD005M",D1178="NPC6ASZDB-WT025C",D1178="NPC6ASZDB-YL001M",D1178="NPC6ASZDB-YL005M",D1178="NPC06SZDB-GY010M",D1178="NPC06SZDB-YL005M",D1178="NPC06SZDB-YL001M",D1178="NPC6ASZDB-BK150C",D1178="NPC6ASZDB-BL030M",D1178="NPC6ASZDB-YL050C",D1178="NPC6ASZDB-YL010M",D1178="NPC6ASZDB-OR010M",D1178="NPC06SZDB-YL150C",D1178="NPC6ASZDB-OR005M",D1178="NPC06SZDB-OR002M",D1178="NPC6ASZDB-RD150C",D1178="NPC6ASZDB-WT025M",D1178="NPC6ASZDB-WT150C",D1178="NPC6ASZDB-WT012M",D1178="NPC6ASZDB-WT250C",D1178="NPC6ASZDB-WT350C",D1178="NPC6ASZDB-YL002M",D1178="NPC6ASZDB-BL150C",D1178="NPC6ASZDB-WT015M",D1178="NPC6ASZDB-YL150C",D1178="NPC6ASZDB-YL003M",D1178="NPC6ASZDB-WT750C",D1178="NPC6ASZDB-GN050C",D1178="NPC6ASZDB-WT008M",D1178="NPC06SZDB-OR010M",D1178="NPC6ASZDB-GY150C",D1178="NPC6ASZDB-GN150C",D1178="NPC6ASZDB-OR001M",D1178="NPC6ASZDB-OR002M",D1178="NPC6ASZDB-OR003M",D1178="NPC06SZDB-RD002M",D1178="NPC06SZDB-RD150C",D1178="NPC6ASZDB-BK015M",D1178="NPC06SZDB-GN001M",D1178="NPC06SZDB-GN150C",D1178="NPC06SZDB-WT030M",D1178="NPC06SZDB-WT750C",D1178="NPC06SZDB-WT015M",D1178="NPC6ASZDB-WT030M",D1178="NPC06SZDB-RD001M",D1178="NPC06SZDB-RD003M",D1178="NPC06SZDB-OR003M",D1178="NPC06SZDB-OR001M",D1178="NPC06SZDB-BL001M",D1178="NPC06SZDB-BL003M",D1178="NPC06SZDB-WT150C",D1178="NPC06SZDB-BL002M",D1178="NPC6ASZDB-WT050C",D1178="NPC06SZDB-WT050C",D1178="NPC06SZDB-WT001M",D1178="NPC06SZDB-WT002M",D1178="NPC06SZDB-WT003M",D1178="NPC06SZDB-WT004M",D1178="NPC06SZDB-WT005M",D1178="NPC06SZDB-WT010M",D1178="NPC06SZDB-WT020M",D1178="NPC6ASZDB-GN001M",D1178="NPC6ASZDB-GN002M",D1178="NPC6ASZDB-GN003M",D1178="NPC6ASZDB-GN004M",D1178="NPC6ASZDB-GN005M",D1178="NPC6ASZDB-GN020M",D1178="NPC6ASZDB-GN030M",D1178="NPC6ASZDB-WT001M",D1178="NPC6ASZDB-WT002M",D1178="NPC6ASZDB-WT003M",D1178="NPC6ASZDB-WT004M",D1178="NPC6ASZDB-WT005M",D1178="NPC6ASZDB-WT006M",D1178="NPC6ASZDB-WT007M",D1178="NPC6ASZDB-WT010M",D1178="NPC6ASZDB-WT020M",D1178="NPC6ASZDB-RD002M",D1178="NPC6ASZDB-RD003M",D1178="NPC6ASZDB-RD020M",D1178="NPC6ASZDB-GY001M",D1178="NPC6ASZDB-GY002M",D1178="NPC6ASZDB-GY003M",D1178="NPC6ASZDB-GY004M",D1178="NPC6ASZDB-GY005M",D1178="NPC6ASZDB-GY010M",D1178="NPC6ASZDB-GY020M",D1178="NPC6ASZDB-GY025M",D1178="NPC6ASZDB-GY030M",D1178="NPC6ASZDB-BL001M",D1178="NPC6ASZDB-BL002M",D1178="NPC6ASZDB-BL003M",D1178="NPC6ASZDB-BL004M",D1178="NPC6ASZDB-BL005M",D1178="NPC6ASZDB-BL010M",D1178="NPC6ASZDB-BK001M",D1178="NPC6ASZDB-BK002M",D1178="NPC6ASZDB-BK003M",D1178="NPC6ASZDB-BK005M",D1178="NPC6ASZDB-BK010M",D1178="NPC6ASZDB-BK020M",),E1178*2,0)</f>
        <v>160</v>
      </c>
      <c r="M1178" s="48">
        <f t="shared" si="2171"/>
        <v>251040</v>
      </c>
      <c r="N1178" s="66"/>
      <c r="O1178" s="41">
        <f t="shared" ref="O1178:O1210" si="2194">IF(OR(D1178="NPC6ASZDB-WT019M",D1178="NPC6ASZDB-RD015M",D1178="NPC06SZDB-BK006M",D1178="NPC06SZDB-BK007M",D1178="NPC6ASZDB-OR750C",D1178="NPC06SZDB-BK004M",D1178="NPC06SZDB-BL015M",D1178="NPC6ASZDB-BL013C",D1178="NPC6ASZDB-BL030C",D1178="NPC6ASZDB-GY009M",D1178="NPC06SZDB-BK002M",D1178="NPC6ASZDB-GY025C",D1178="NPC06SZDB-BK003M",D1178="NPC06SZDB-GY005M",D1178="NPC6ASZDB-RD020C",D1178="NPC06SZDB-YL040M",D1178="NPC6ASZDB-GY125C",D1178="NPC06SZDB-YL002M",D1178="NPC6ASZDB-WT100M",D1178="NPC6ASZDB-RD008M",D1178="NPC6ASZDB-YL009M",D1178="NPC6ASZDB-VT010M",D1178="NPC6ASZDB-OR007M",D1178="NPC6ASZDB-VT007M",D1178="NPC6ASZDB-BK007M",D1178="NPC6ASZDB-GY350C",D1178="NPC6ASZDB-YL350C",D1178="NPC6ASZDB-OR350C",D1178="NPC6ASZDB-VT350C",D1178="NPC6ASZDB-BL350C",D1178="NPC6ASZDB-RD350C",D1178="NPC6ASZDB-BK350C",D1178="NPC6ASZDB-VT003M",D1178="NPC6ASZDB-OR250C",D1178="NPC6ASZDB-VT250C",D1178="NPC6ASZDB-VT002M",D1178="NPC6ASZDB-VT050C",D1178="NPC6ASZDB-VT001M",D1178="NPC6ASZDB-VT150C",D1178="NPC6ASZDB-WT017C",D1178="NPC6ASZDB-RD030C",D1178="NPC6ASZDB-WT030C",D1178="NPC6ASZDB-OR020M",D1178="NPC6ASZDB-OR020M",D1178="NPC6ASZDB-OR015M",D1178="NPC06SZDB-WT025C",D1178="NPC6ASZDB-WT013M",D1178="NPC6ASZDB-BK175C",D1178="NPC6ASZDB-GY075C",D1178="NPC6ASZDB-BK075C",D1178="NPC6ASZDB-BK125C",D1178="NPC6ASZDB-GN250C",D1178="NPC6ASZDB-WT011M",D1178="NPC6ASZDB-WT014M",D1178="NPC6ASZDB-OR005M",D1178="NPC6ASZDB-GY006M",D1178="NPC6ASZDB-WT550C",D1178="NPC6ASZDB-WT650C",D1178="NPC6ASZDB-WT850C",D1178="NPC6ASZDB-WT950C",D1178="NPC6ASZDB-RD250C",D1178="NPC06SZDB-GY015C",D1178="NPC06SZDB-BL020C",D1178="NPC06SZDB-YL015C",D1178="NPC6ASZDB-BL012M",D1178="NPC6ASZDB-WT020C",D1178="NPC6ASZDB-BL008M",D1178="NPC6ASZDB-BL009M",D1178="NPC6ASZDB-WT022M",D1178="NPC6ASZDB-YL007M",D1178="NPC06SZDB-WT250C",D1178="NPC6ASZDB-BL007M",D1178="NPC6ASZDB-BK050C",D1178="NPC6ASZDB-BK025C",D1178="NPC6ASZDB-BL750C",D1178="NPC6ASZDB-OR010M",D1178="NPC06SZDB-RD015M",D1178="NPC6ASZDB-YL012M",D1178="NPC6ASZDB-YL030M",D1178="NPC6ASZDB-YL020M",D1178="NPC6ASZDB-RD050C",D1178="NPC06SZDB-BL050C",D1178="NPC06SZDB-RD050C",D1178="NPC06SZDB-YL050C",D1178="NPC06SZDB-YL003M",D1178="NPC06SZDB-GN002M",D1178="NPC6ASZDB-RD010M",D1178="NPC6ASZDB-GY450C",D1178="NPC6ASZDB-GY450C",D1178="NPC6ASZDB-BL250C",D1178="NPC6ASZDB-GY050C",D1178="NPC6ASZDB-YL250C",D1178="NPC6ASZDB-YL008M",D1178="NPC06SZDB-YL010M",D1178="NPC6ASZDB-GY008M",D1178="NPC06SZDB-RD005M",D1178="NPC6ASZDB-BL050C",D1178="NPC6ASZDB-WT450C",D1178="NPC6ASZDB-OR050C",D1178="NPC06SZDB-GN010M",D1178="NPC06SZDB-RD010M",D1178="NPC06SZDB-BL010M",D1178="NPC6ASZDB-GY050C",D1178="NPC6ASZDB-YL025C",D1178="NPC6ASZDB-BK250C",D1178="NPC6ASZDB-BK004M",D1178="NPC6ASZDB-YL006M",D1178="NPC06SZDB-WT007M",D1178="NPC6ASZDB-BL015M",D1178="NPC6ASZDB-BL020M",D1178="NPC6ASZDB-GN010M",D1178="NPC6ASZDB-GN015M",D1178="NPC6ASZDB-GY250C",D1178="NPC6ASZDB-BK030M",D1178="NPC06SZDB-GY003M",D1178="NPC06SZDB-BL150C",D1178="NPC6ASZDB-BK013M",D1178="NPC6ASZDB-OR150C",D1178="NPC6ASZDB-GY007M",D1178="NPC6ASZDB-BK750C",D1178="NPC06SZDB-GN003M",D1178="NPC06SZDB-BK150C",D1178="NPC06SZDB-BK001M",D1178="NPC6ASZDB-RD007M",D1178="NPC6ASZDB-RD010M",D1178="NPC06SZDB-GY006M",D1178="NPC06SZDB-GY015M",D1178="NPC06SZDB-BK050C",D1178="NPC6ASZDB-GN025C",D1178="NPC6ASZDB-WT009M",D1178="NPC6ASZDB-OR004M",D1178="NPC6ASZDB-WT075C",D1178="NPC6ASZDB-WT175C",D1178="NPC06SZDB-GY001M",D1178="NPC06SZDB-GY002M",D1178="NPC6ASZDB-WT125C",D1178="NPC6ASZDB-WT225C",D1178="NPC6ASZDB-WT275C",D1178="NPC6ASZDB-GY015M",D1178="NPC6ASZDB-RD001M",D1178="NPC6ASZDB-RD005M",D1178="NPC6ASZDB-WT025C",D1178="NPC6ASZDB-YL001M",D1178="NPC6ASZDB-YL005M",D1178="NPC06SZDB-GY010M",D1178="NPC06SZDB-YL005M",D1178="NPC06SZDB-YL001M",D1178="NPC6ASZDB-BK150C",D1178="NPC6ASZDB-BL030M",D1178="NPC6ASZDB-YL050C",D1178="NPC6ASZDB-YL010M",D1178=1711167,D1178="NPC6ASZDB-OR010M",D1178="NPC06SZDB-YL150C",D1178="NPC6ASZDB-OR005M",D1178="NPC06SZDB-OR002M",D1178="NPC6ASZDB-RD150C",D1178="NPC6ASZDB-WT025M",D1178="NPC6ASZDB-WT150C",D1178="NPC6ASZDB-WT250C",D1178="NPC6ASZDB-WT350C",D1178="NPC6ASZDB-YL002M",D1178="NPC6ASZDB-WT012M",D1178="NPC6ASZDB-BL150C",D1178="NPC6ASZDB-WT015M",D1178="NPC6ASZDB-YL150C",D1178="NPC6ASZDB-YL003M",D1178="NPC6ASZDB-WT750C",D1178="NPC6ASZDB-GN050C",D1178="NPC6ASZDB-WT008M",D1178="NPC06SZDB-OR010M",D1178="NPC6ASZDB-GY150C",D1178="NPC6ASZDB-GN150C",D1178="NPC6ASZDB-OR001M",D1178="NPC6ASZDB-OR002M",D1178="NPC6ASZDB-OR003M",D1178="NPC06SZDB-RD002M",D1178="NPC06SZDB-RD150C",D1178="NPC6ASZDB-BK015M",D1178="NPC06SZDB-GN001M",D1178="NPC06SZDB-GN150C",D1178="NPC06SZDB-WT030M",D1178="NPC06SZDB-WT750C",D1178="NPC06SZDB-WT015M",D1178="NPC6ASZDB-WT030M",D1178="NPC06SZDB-RD001M",D1178="NPC06SZDB-RD003M",D1178="NPC06SZDB-OR003M",D1178="NPC06SZDB-OR001M",D1178="NPC06SZDB-BL001M",D1178="NPC06SZDB-BL003M",D1178="NPC06SZDB-WT150C",D1178="NPC06SZDB-BL002M",D1178="NPC6ASZDB-WT050C",D1178="NPC06SZDB-WT050C",D1178="NPC06SZDB-WT001M",D1178="NPC06SZDB-WT002M",D1178="NPC06SZDB-WT003M",D1178="NPC06SZDB-WT004M",D1178="NPC06SZDB-WT005M",D1178="NPC06SZDB-WT020M",D1178="NPC6ASZDB-GN001M",D1178="NPC6ASZDB-GN002M",D1178="NPC6ASZDB-GN003M",D1178="NPC6ASZDB-GN004M",D1178="NPC6ASZDB-GN005M",D1178="NPC6ASZDB-GN020M",D1178="NPC06SZDB-WT010M",D1178="NPC6ASZDB-GN030M",D1178=1711091,D1178=1711093,D1178=1711815,D1178=1711094,D1178=1711095,D1178=1711098,D1178=2153215,D1178=1711096,D1178=1711097,D1178=1711027,D1178=2153463,D1178=1711911,D1178="NPC6ASZDB-WT001M",D1178="NPC6ASZDB-WT002M",D1178="NPC6ASZDB-WT003M",D1178="NPC6ASZDB-WT004M",D1178="NPC6ASZDB-WT005M",D1178="NPC6ASZDB-WT006M",D1178="NPC6ASZDB-WT007M",D1178="NPC6ASZDB-WT010M",D1178="NPC6ASZDB-WT020M",D1178="NPC6ASZDB-RD002M",D1178="NPC6ASZDB-RD003M",D1178="NPC6ASZDB-RD020M",D1178="NPC6ASZDB-GY001M",D1178="NPC6ASZDB-GY002M",D1178="NPC6ASZDB-GY003M",D1178="NPC6ASZDB-GY004M",D1178="NPC6ASZDB-GY005M",D1178="NPC6ASZDB-GY010M",D1178="NPC6ASZDB-GY020M",D1178="NPC6ASZDB-GY025M",D1178="NPC6ASZDB-GY030M",D1178="NPC6ASZDB-BL001M",D1178="NPC6ASZDB-BL002M",D1178="NPC6ASZDB-BL003M",D1178="NPC6ASZDB-BL004M",D1178="NPC6ASZDB-BL005M",D1178="NPC6ASZDB-BL010M",D1178="NPC6ASZDB-BK001M",D1178="NPC6ASZDB-BK002M",D1178="NPC6ASZDB-BK003M",D1178="NPC6ASZDB-BK005M",D1178="NPC6ASZDB-BK010M",D1178="NPC6ASZDB-BK020M",D1178=1711171),E1178*2,0)</f>
        <v>160</v>
      </c>
      <c r="P1178" s="48">
        <f t="shared" si="2173"/>
        <v>236216</v>
      </c>
      <c r="Q1178" s="66"/>
      <c r="R1178" s="66">
        <f t="shared" ref="R1178:R1210" si="2195">IF(OR(D1178="CO17772-0ZM010",D1178="NPC6ASZDB-BK950C",D1178="NPC6ASZDB-BK550C",D1178="NPC6ASZDB-GN750C",D1178="NPC6ASZDB-WT035M",D1178="CO17772-0ZM002",D1178="CO17772-01M001",D1178="NPC6ASZDB-WT028M ",D1178="NPC6ASZDB-WT019M",D1178="CO17772-0CC050",D1178="NPC6ASZDB-WT018M",D1178="NPC6ASZDB-WT023M",D1178="NPC6ASZDB-WT024M",D1178="NPC6ASZDB-OR020M",D1178="NPC6ASZDB-RD006M",D1178="NPC6ASZDB-WT017M",D1178="NPC6ASZDB-GY750C",D1178="NPC6ASZDB-YL015M",D1178="NPC6ASZDB-WT016M",D1178="CO17772-0CM015",D1178="NPC6ASZDB-OR750C",D1178="NPC6ASZDB-BL013C",D1178="NPC6ASZDB-BL030C",D1178="NPC6ASZDB-GY009M",D1178="NPC6ASZDB-GY025C",D1178="NPC6ASZDB-RD020C",D1178="CO17772-08F004",D1178="CO17772-08F010",D1178="NPC6ASZDB-GY125C",D1178="CO17772-08C750",D1178="NPC06SZDB-YL002M",D1178="NPC6ASZDB-WT100M",D1178="NPC6ASZDB-RD008M",D1178="NPC6ASZDB-YL009M",D1178="NPC6ASZDB-VT010M",D1178="NPC6ASZDB-OR007M",D1178="NPC6ASZDB-VT007M",D1178="NPC6ASZDB-BK007M",D1178="NPC6ASZDB-GY350C",D1178="NPC6ASZDB-YL350C",D1178="NPC6ASZDB-OR350C",D1178="NPC6ASZDB-VT350C",D1178="NPC6ASZDB-BL350C",D1178="NPC6ASZDB-RD350C",D1178="NPC6ASZDB-VT003M",D1178="NPC6ASZDB-OR250C",D1178="NPC6ASZDB-VT250C",D1178="NPC6ASZDB-VT002M",D1178="NPC6ASZDB-VT050C",D1178="NPC6ASZDB-VT001M",D1178="NPC6ASZDB-VT150C",D1178="NPC6ASZDB-WT017C",D1178="NPC6ASZDB-RD030C",D1178="NPC6ASZDB-WT030C",D1178="NPC6ASZDB-OR020M",D1178="NPC6ASZDB-OR015M",D1178="CO17772-08C250",D1178="NPC6ASZDB-WT013M",D1178="NPC6ASZDB-BK175C",D1178="NPC6ASZDB-GY075C",D1178="NPC6ASZDB-BK075C",D1178="CO17772-07M001",D1178="CO17772-09M001",D1178="CO17772-0ZM001",D1178="CO17772-0MM001",D1178="CO17772-08F002",D1178="NPC6ASZDB-BK125C",D1178="NPC6ASZDB-GN250C",D1178="NPC6ASZDB-WT011M",D1178="NPC6ASZDB-WT014M",D1178="NPC6ASZDB-OR005M",D1178="NPC6ASZDB-GY006M",D1178="NPC6ASZDB-WT550C",D1178="NPC6ASZDB-WT650C",D1178="NPC6ASZDB-WT850C",D1178="NPC6ASZDB-WT950C",D1178="NPC6ASZDB-RD250C",D1178="NPC6ASZDB-BL012M",D1178="NPC6ASZDB-WT020C",D1178="NPC6ASZDB-BL008M",D1178="NPC6ASZDB-BL009M",D1178="NPC6ASZDB-WT022M",D1178="NPC6ASZDB-YL007M",D1178="NPC6ASZDB-BL007M",D1178="CO17772-0ZM008",D1178="CO17772-0ZM005",D1178="NPC6ASZDB-BK050C",D1178="NPC6ASZDB-BK025C",D1178="NPC6ASZDB-BL750C",D1178="NPC6ASZDB-OR010M",D1178="NPC6ASZDB-YL012M",D1178="NPC6ASZDB-YL020M",D1178="NPC6ASZDB-YL030M",D1178="NPC6ASZDB-RD050C",D1178="NPC6ASZDB-RD010M",D1178="NPC6ASZDB-GY450C",D1178="CO17772-0CM005",D1178="NPC6ASZDB-BL250C",D1178="NPC6ASZDB-GY050C",D1178="NPC6ASZDB-YL250C",D1178="CO17772-0CM007",D1178="NPC6ASZDB-YL008M",D1178="NPC6ASZDB-GY008M",D1178="NPC6ASZDB-BL050C",D1178="NPC6ASZDB-GY050C",D1178="NPC6ASZDB-WT450C",D1178="NPC6ASZDB-OR050C",D1178="CO17772-08M020",D1178="NPC6ASZDB-YL025C",D1178="NPC6ASZDB-BK250C",D1178="CO17772-0MC150",D1178="NPC6ASZDB-BK004M",D1178="NPC6ASZDB-YL006M",D1178="NPC6ASZDB-BL015M",D1178="NPC6ASZDB-BL020M",D1178="NPC6ASZDB-GN010M",D1178="NPC6ASZDB-GN015M",D1178="NPC6ASZDB-GY250C",D1178="NPC6ASZDB-BK030M",D1178="CO17772-08M010",D1178="CO17772-08M006",D1178="NPC6ASZDB-BK013M",D1178="NPC6ASZDB-OR150C",D1178="CO17772-08C050",D1178="CO17772-0CM007",D1178="CO17772-0CM010",D1178="CO17772-0CM003",D1178="CO17772-08C150",D1178="CO17772-08M007",D1178="CO17772-0MM005",D1178="CO17772-0MM015",D1178="CO17772-0CM002",D1178="CO17772-0CM001",D1178="CO17772-08M010",D1178="CO17772-08M001",D1178="CO17772-08M002",D1178="CO17772-08M003",D1178="CO17772-08M004",D1178="CO17772-08M015",D1178="CO17772-08M005",D1178="NPC6ASZDB-BK750C",D1178="NPC6ASZDB-RD007M",D1178="NPC6ASZDB-RD010M",D1178="NPC6ASZDB-GN025C",D1178="NPC6ASZDB-WT009M",D1178="NPC6ASZDB-OR004M",D1178="NPC6ASZDB-WT075C",D1178="NPC6ASZDB-WT175C",D1178="NPC6ASZDB-WT125C",D1178="NPC6ASZDB-WT225C",D1178="NPC6ASZDB-WT275C",D1178="NPC6ASZDB-GY015M",D1178="NPC6ASZDB-RD001M",D1178="NPC6ASZDB-RD005M",D1178="NPC6ASZDB-WT025C",D1178="NPC6ASZDB-YL001M",D1178="NPC6ASZDB-YL005M",D1178="NPC6ASZDB-BK150C",D1178="NPC6ASZDB-BL030M",D1178="NPC6ASZDB-YL050C",D1178="NPC6ASZDB-YL010M",D1178="NPC6ASZDB-OR010M",D1178="NPC6ASZDB-OR005M",D1178="NPC6ASZDB-RD150C",D1178="NPC6ASZDB-WT025M",D1178="NPC6ASZDB-WT150C",D1178="NPC6ASZDB-WT012M",D1178="NPC6ASZDB-WT250C",D1178="NPC6ASZDB-WT350C",D1178="NPC6ASZDB-YL002M",D1178="NPC6ASZDB-BL150C",D1178="NPC6ASZDB-WT015M",D1178="NPC6ASZDB-YL150C",D1178="NPC6ASZDB-YL003M",D1178="NPC6ASZDB-WT750C",D1178="NPC6ASZDB-GN050C",D1178="NPC6ASZDB-WT008M",D1178="NPC6ASZDB-GY150C",D1178="NPC6ASZDB-GN150C",D1178="NPC6ASZDB-OR001M",D1178="NPC6ASZDB-OR002M",D1178="NPC6ASZDB-OR003M",D1178="NPC6ASZDB-BK015M",D1178="NPC6ASZDB-WT030M",D1178="NPC6ASZDB-WT050C",D1178="NPC6ASZDB-GN001M",D1178="NPC6ASZDB-GN002M",D1178="NPC6ASZDB-GN003M",D1178="NPC6ASZDB-GN004M",D1178="NPC6ASZDB-GN005M",D1178="NPC6ASZDB-GN020M",D1178="NPC6ASZDB-GN030M",D1178="NPC6ASZDB-WT001M",D1178="NPC6ASZDB-WT002M",D1178="NPC6ASZDB-WT003M",D1178="NPC6ASZDB-WT004M",D1178="NPC6ASZDB-WT005M",D1178="NPC6ASZDB-WT006M",D1178="NPC6ASZDB-WT007M",D1178="NPC6ASZDB-WT010M",D1178="NPC6ASZDB-WT020M",D1178="NPC6ASZDB-RD002M",D1178="NPC6ASZDB-RD003M",D1178="NPC6ASZDB-RD020M",D1178="NPC6ASZDB-GY001M",D1178="NPC6ASZDB-GY002M",D1178="NPC6ASZDB-GY003M",D1178="NPC6ASZDB-GY004M",D1178="NPC6ASZDB-GY005M",D1178="NPC6ASZDB-GY010M",D1178="NPC6ASZDB-GY020M",D1178="NPC6ASZDB-GY025M",D1178="NPC6ASZDB-GY030M",D1178="NPC6ASZDB-BL001M",D1178="NPC6ASZDB-BL002M",D1178="NPC6ASZDB-BL003M",D1178="NPC6ASZDB-BL004M",D1178="NPC6ASZDB-BL005M",D1178="NPC6ASZDB-BL010M",D1178="NPC6ASZDB-BK001M",D1178="NPC6ASZDB-BK002M",D1178="NPC6ASZDB-BK003M",D1178="NPC6ASZDB-BK005M",D1178="NPC6ASZDB-BK010M",D1178="NPC6ASZDB-BK020M",D1178="NPC6ASZDB-GY007M",),E1178*2,0)</f>
        <v>160</v>
      </c>
      <c r="S1178" s="67">
        <f t="shared" si="2175"/>
        <v>173692</v>
      </c>
      <c r="T1178" s="66"/>
      <c r="U1178" s="66">
        <f t="shared" si="2191"/>
        <v>0</v>
      </c>
      <c r="V1178" s="67">
        <f t="shared" si="2074"/>
        <v>200996.85</v>
      </c>
      <c r="X1178" s="69">
        <f t="shared" si="2145"/>
        <v>0</v>
      </c>
      <c r="Y1178" s="67">
        <f t="shared" si="2075"/>
        <v>6101</v>
      </c>
      <c r="Z1178" s="66"/>
      <c r="AA1178" s="68">
        <f t="shared" si="2181"/>
        <v>328</v>
      </c>
      <c r="AB1178" s="67">
        <f t="shared" si="2076"/>
        <v>17135</v>
      </c>
      <c r="AC1178" s="66"/>
      <c r="AD1178" s="66">
        <f t="shared" si="2182"/>
        <v>0</v>
      </c>
      <c r="AE1178" s="67">
        <f t="shared" si="2077"/>
        <v>3450</v>
      </c>
      <c r="AF1178" s="66"/>
      <c r="AG1178" s="78">
        <f t="shared" si="2183"/>
        <v>0</v>
      </c>
      <c r="AH1178" s="79">
        <f t="shared" si="2078"/>
        <v>4471.5</v>
      </c>
      <c r="AI1178" s="66"/>
      <c r="AJ1178" s="68">
        <f t="shared" si="2106"/>
        <v>0</v>
      </c>
      <c r="AK1178" s="67">
        <f t="shared" si="2079"/>
        <v>22013</v>
      </c>
      <c r="AL1178" s="66"/>
      <c r="AM1178" s="68">
        <f t="shared" si="2184"/>
        <v>0</v>
      </c>
      <c r="AN1178" s="67">
        <f t="shared" si="2080"/>
        <v>8691.02</v>
      </c>
      <c r="AO1178" s="66"/>
      <c r="AP1178" s="68">
        <f t="shared" si="2146"/>
        <v>0</v>
      </c>
      <c r="AQ1178" s="67">
        <f t="shared" si="2081"/>
        <v>63587.5</v>
      </c>
      <c r="AR1178" s="66"/>
      <c r="AS1178" s="68">
        <f t="shared" si="2083"/>
        <v>0</v>
      </c>
      <c r="AT1178" s="67">
        <f t="shared" si="2082"/>
        <v>2020</v>
      </c>
      <c r="AU1178" s="66"/>
      <c r="AV1178" s="66">
        <f t="shared" si="2148"/>
        <v>0</v>
      </c>
      <c r="AW1178" s="42">
        <f t="shared" si="2117"/>
        <v>4807.2000000000016</v>
      </c>
      <c r="AX1178" s="66"/>
      <c r="AY1178" s="66">
        <f t="shared" si="2124"/>
        <v>0</v>
      </c>
      <c r="AZ1178" s="67">
        <f t="shared" si="2143"/>
        <v>728.09999999999991</v>
      </c>
      <c r="BA1178" s="66"/>
      <c r="BB1178" s="68">
        <f t="shared" si="2144"/>
        <v>0</v>
      </c>
      <c r="BC1178" s="67">
        <f t="shared" si="2111"/>
        <v>77.819999999999851</v>
      </c>
      <c r="BD1178" s="66"/>
      <c r="BE1178" s="68">
        <f t="shared" si="2136"/>
        <v>0</v>
      </c>
      <c r="BF1178" s="67">
        <f t="shared" si="2137"/>
        <v>2747.0200000000018</v>
      </c>
      <c r="BG1178" s="66"/>
      <c r="BH1178" s="68">
        <f t="shared" si="2187"/>
        <v>0</v>
      </c>
      <c r="BI1178" s="67">
        <f t="shared" si="2107"/>
        <v>22382.39999999998</v>
      </c>
      <c r="BJ1178" s="66"/>
      <c r="BK1178" s="68">
        <f t="shared" si="2084"/>
        <v>0</v>
      </c>
      <c r="BL1178" s="67">
        <f t="shared" si="2149"/>
        <v>3462.6000000000004</v>
      </c>
      <c r="BM1178" s="66"/>
      <c r="BN1178" s="68">
        <f t="shared" si="2150"/>
        <v>0</v>
      </c>
      <c r="BO1178" s="67">
        <f t="shared" si="2151"/>
        <v>300.70000000000152</v>
      </c>
      <c r="BP1178" s="66"/>
      <c r="BQ1178" s="68">
        <f t="shared" si="2167"/>
        <v>0</v>
      </c>
      <c r="BR1178" s="67">
        <f t="shared" si="2168"/>
        <v>123480.25</v>
      </c>
      <c r="BS1178" s="66"/>
      <c r="BT1178" s="66">
        <f t="shared" si="2188"/>
        <v>0</v>
      </c>
      <c r="BU1178" s="67">
        <f t="shared" si="2112"/>
        <v>103771</v>
      </c>
      <c r="BV1178" s="66"/>
      <c r="BW1178" s="66">
        <f t="shared" si="2189"/>
        <v>0</v>
      </c>
      <c r="BX1178" s="67">
        <f t="shared" si="2113"/>
        <v>147182</v>
      </c>
      <c r="BY1178" s="66"/>
      <c r="BZ1178" s="66">
        <f t="shared" si="2190"/>
        <v>0</v>
      </c>
      <c r="CA1178" s="67">
        <f t="shared" si="2114"/>
        <v>97273</v>
      </c>
      <c r="CB1178" s="66"/>
      <c r="CC1178" s="66">
        <f t="shared" si="2179"/>
        <v>0</v>
      </c>
      <c r="CD1178" s="67">
        <f t="shared" si="2099"/>
        <v>32675.040000000001</v>
      </c>
      <c r="CE1178" s="66"/>
      <c r="CF1178" s="66">
        <f t="shared" si="2104"/>
        <v>0</v>
      </c>
      <c r="CG1178" s="67">
        <f t="shared" si="2152"/>
        <v>3663.6999999999994</v>
      </c>
      <c r="CH1178" s="66"/>
      <c r="CI1178" s="66">
        <f t="shared" si="2085"/>
        <v>0</v>
      </c>
      <c r="CJ1178" s="67">
        <f t="shared" si="2176"/>
        <v>6757.8</v>
      </c>
      <c r="CK1178" s="66"/>
      <c r="CL1178" s="68">
        <f t="shared" si="2110"/>
        <v>0</v>
      </c>
      <c r="CM1178" s="79">
        <f t="shared" si="2153"/>
        <v>4847.4799999999996</v>
      </c>
      <c r="CN1178" s="66"/>
      <c r="CO1178" s="68">
        <f t="shared" si="2125"/>
        <v>0</v>
      </c>
      <c r="CP1178" s="79">
        <f t="shared" si="2154"/>
        <v>3955</v>
      </c>
      <c r="CQ1178" s="66"/>
      <c r="CR1178" s="68">
        <f t="shared" si="2126"/>
        <v>0</v>
      </c>
      <c r="CS1178" s="79">
        <f t="shared" si="2116"/>
        <v>5186</v>
      </c>
      <c r="CT1178" s="66"/>
      <c r="CU1178" s="68">
        <f t="shared" si="2127"/>
        <v>0</v>
      </c>
      <c r="CV1178" s="79">
        <f t="shared" si="2155"/>
        <v>6929</v>
      </c>
      <c r="CW1178" s="66"/>
      <c r="CX1178" s="66">
        <f t="shared" si="2180"/>
        <v>0</v>
      </c>
      <c r="CY1178" s="40">
        <f t="shared" si="2105"/>
        <v>8176.9599999999982</v>
      </c>
      <c r="CZ1178" s="65"/>
      <c r="DA1178" s="66">
        <f t="shared" si="2156"/>
        <v>0</v>
      </c>
      <c r="DB1178" s="67">
        <f t="shared" si="2177"/>
        <v>37088</v>
      </c>
      <c r="DC1178" s="66"/>
      <c r="DD1178" s="66">
        <f t="shared" si="2157"/>
        <v>0</v>
      </c>
      <c r="DE1178" s="67">
        <f t="shared" si="2178"/>
        <v>83859</v>
      </c>
      <c r="DF1178" s="66"/>
      <c r="DG1178" s="69">
        <f t="shared" si="2129"/>
        <v>0</v>
      </c>
      <c r="DH1178" s="67">
        <f t="shared" si="2102"/>
        <v>439515</v>
      </c>
      <c r="DI1178" s="66"/>
      <c r="DJ1178" s="66">
        <f t="shared" si="2130"/>
        <v>0</v>
      </c>
      <c r="DK1178" s="67">
        <f t="shared" si="2158"/>
        <v>3768</v>
      </c>
      <c r="DM1178" s="206">
        <f t="shared" si="2086"/>
        <v>0</v>
      </c>
      <c r="DN1178" s="25">
        <f t="shared" si="2147"/>
        <v>0</v>
      </c>
      <c r="DO1178" s="5"/>
      <c r="DP1178" s="43">
        <f t="shared" si="2087"/>
        <v>0</v>
      </c>
      <c r="DQ1178" s="27">
        <f t="shared" si="2159"/>
        <v>6819.5</v>
      </c>
      <c r="DR1178" s="5"/>
      <c r="DS1178" s="43">
        <f t="shared" si="2088"/>
        <v>0</v>
      </c>
      <c r="DT1178" s="27">
        <f t="shared" si="2160"/>
        <v>4846</v>
      </c>
      <c r="DU1178" s="5"/>
      <c r="DV1178" s="43">
        <f t="shared" si="2131"/>
        <v>0</v>
      </c>
      <c r="DW1178" s="27">
        <f t="shared" si="2161"/>
        <v>4835</v>
      </c>
      <c r="DX1178" s="5"/>
      <c r="DY1178" s="22">
        <f t="shared" si="2132"/>
        <v>0</v>
      </c>
      <c r="DZ1178" s="25">
        <f t="shared" si="2162"/>
        <v>523</v>
      </c>
      <c r="EA1178" s="22"/>
      <c r="EB1178" s="22">
        <f t="shared" si="2133"/>
        <v>0</v>
      </c>
      <c r="EC1178" s="28">
        <f t="shared" si="2163"/>
        <v>369</v>
      </c>
      <c r="ED1178" s="5"/>
      <c r="EE1178" s="43">
        <f t="shared" si="2134"/>
        <v>0</v>
      </c>
      <c r="EF1178" s="27">
        <f t="shared" si="2164"/>
        <v>4769</v>
      </c>
      <c r="EG1178" s="66"/>
      <c r="EH1178" s="66">
        <f t="shared" si="2135"/>
        <v>0</v>
      </c>
      <c r="EI1178" s="67">
        <f t="shared" si="2165"/>
        <v>22617</v>
      </c>
      <c r="EJ1178" s="66"/>
      <c r="EK1178" s="66">
        <f t="shared" si="2185"/>
        <v>0</v>
      </c>
      <c r="EL1178" s="67">
        <f t="shared" si="2166"/>
        <v>21247</v>
      </c>
      <c r="EM1178" s="110">
        <f t="shared" si="2186"/>
        <v>315696.17507676018</v>
      </c>
    </row>
    <row r="1179" spans="1:143" ht="11.25" customHeight="1" x14ac:dyDescent="0.25">
      <c r="A1179" s="11">
        <v>46193</v>
      </c>
      <c r="B1179" s="162" t="s">
        <v>526</v>
      </c>
      <c r="C1179" s="174">
        <v>8005000147</v>
      </c>
      <c r="D1179" s="13" t="s">
        <v>319</v>
      </c>
      <c r="E1179" s="14">
        <v>210</v>
      </c>
      <c r="F1179" s="15">
        <v>15</v>
      </c>
      <c r="G1179" s="16">
        <v>191516106437</v>
      </c>
      <c r="H1179" s="66"/>
      <c r="I1179" s="41">
        <f t="shared" si="2192"/>
        <v>420</v>
      </c>
      <c r="J1179" s="48">
        <f t="shared" si="2169"/>
        <v>247753</v>
      </c>
      <c r="K1179" s="66"/>
      <c r="L1179" s="41">
        <f t="shared" si="2193"/>
        <v>420</v>
      </c>
      <c r="M1179" s="48">
        <f t="shared" si="2171"/>
        <v>250620</v>
      </c>
      <c r="N1179" s="66"/>
      <c r="O1179" s="41">
        <f t="shared" si="2194"/>
        <v>420</v>
      </c>
      <c r="P1179" s="48">
        <f t="shared" si="2173"/>
        <v>235796</v>
      </c>
      <c r="Q1179" s="66"/>
      <c r="R1179" s="66">
        <f t="shared" si="2195"/>
        <v>420</v>
      </c>
      <c r="S1179" s="67">
        <f t="shared" si="2175"/>
        <v>173272</v>
      </c>
      <c r="T1179" s="66"/>
      <c r="U1179" s="66">
        <f t="shared" si="2191"/>
        <v>3171</v>
      </c>
      <c r="V1179" s="67">
        <f t="shared" si="2074"/>
        <v>197825.85</v>
      </c>
      <c r="X1179" s="69">
        <f t="shared" si="2145"/>
        <v>0</v>
      </c>
      <c r="Y1179" s="67">
        <f t="shared" si="2075"/>
        <v>6101</v>
      </c>
      <c r="Z1179" s="66"/>
      <c r="AA1179" s="68">
        <f t="shared" si="2181"/>
        <v>0</v>
      </c>
      <c r="AB1179" s="67">
        <f t="shared" si="2076"/>
        <v>17135</v>
      </c>
      <c r="AC1179" s="66"/>
      <c r="AD1179" s="66">
        <f t="shared" si="2182"/>
        <v>0</v>
      </c>
      <c r="AE1179" s="67">
        <f t="shared" si="2077"/>
        <v>3450</v>
      </c>
      <c r="AF1179" s="66"/>
      <c r="AG1179" s="78">
        <f t="shared" si="2183"/>
        <v>0</v>
      </c>
      <c r="AH1179" s="79">
        <f t="shared" si="2078"/>
        <v>4471.5</v>
      </c>
      <c r="AI1179" s="66"/>
      <c r="AJ1179" s="68">
        <f t="shared" si="2106"/>
        <v>0</v>
      </c>
      <c r="AK1179" s="67">
        <f t="shared" si="2079"/>
        <v>22013</v>
      </c>
      <c r="AL1179" s="66"/>
      <c r="AM1179" s="68">
        <f t="shared" si="2184"/>
        <v>0</v>
      </c>
      <c r="AN1179" s="67">
        <f t="shared" si="2080"/>
        <v>8691.02</v>
      </c>
      <c r="AO1179" s="66"/>
      <c r="AP1179" s="68">
        <f t="shared" si="2146"/>
        <v>0</v>
      </c>
      <c r="AQ1179" s="67">
        <f t="shared" si="2081"/>
        <v>63587.5</v>
      </c>
      <c r="AR1179" s="66"/>
      <c r="AS1179" s="68">
        <f t="shared" si="2083"/>
        <v>0</v>
      </c>
      <c r="AT1179" s="67">
        <f t="shared" si="2082"/>
        <v>2020</v>
      </c>
      <c r="AU1179" s="66"/>
      <c r="AV1179" s="66">
        <f t="shared" si="2148"/>
        <v>0</v>
      </c>
      <c r="AW1179" s="42">
        <f t="shared" si="2117"/>
        <v>4807.2000000000016</v>
      </c>
      <c r="AX1179" s="66"/>
      <c r="AY1179" s="66">
        <f t="shared" ref="AY1179:AY1210" si="2196">IF(OR(D1179="NPP06UZDB-GN005M",D1179="NPP06UZDB-GN001M",D1179="NPC06UZDB-GN015M",D1179="CO155E2-0MC150 ",D1179="NPC06UZDB-GN250C",D1179="NPC06UZDB-GN020C",D1179="CO155E2-0MC250",D1179="CO155E2-0MC150",D1179="NPC06UZDB-GN350C",D1179="NPC06UZDB-GN450C",D1179="NPC06UZDB-GN007M",D1179="NPC06UZDB-GN050C",D1179="NPC06UZDB-GN750C",D1179="CO155E2-0MM010",D1179="CO155E2-0MC050",D1179="NPC06UZDB-GN150C",D1179="NPC06UZDB-GN150C",D1179="CO155E2-0MM015",D1179="NPC06UZDB-GN020M",D1179="CO155E2-0MM003",D1179="CO155E2-0MM005",D1179="CO155E2-0MM007",D1179="NPC06UZDB-GN010M",D1179="NPC06UZDB-GN125C",D1179="NPC06UZDB-GN012M",D1179="CO155E2-0MM001",D1179="NPC06UZDB-GN001M",D1179="NPC06UZDB-GN002M",D1179="NPC06UZDB-GN003M",D1179="NPC06UZDB-GN004M",D1179="NPC06UZDB-GN005M",D1179="NPC06UZDB-GN006M",D1179="CO155E2-0MM002",),E1179*(F1179+0.12),0)</f>
        <v>0</v>
      </c>
      <c r="AZ1179" s="67">
        <f t="shared" si="2143"/>
        <v>728.09999999999991</v>
      </c>
      <c r="BA1179" s="66"/>
      <c r="BB1179" s="68">
        <f t="shared" si="2144"/>
        <v>0</v>
      </c>
      <c r="BC1179" s="67">
        <f t="shared" si="2111"/>
        <v>77.819999999999851</v>
      </c>
      <c r="BD1179" s="66"/>
      <c r="BE1179" s="68">
        <f t="shared" si="2136"/>
        <v>0</v>
      </c>
      <c r="BF1179" s="67">
        <f t="shared" si="2137"/>
        <v>2747.0200000000018</v>
      </c>
      <c r="BG1179" s="66"/>
      <c r="BH1179" s="68">
        <f t="shared" si="2187"/>
        <v>0</v>
      </c>
      <c r="BI1179" s="67">
        <f t="shared" si="2107"/>
        <v>22382.39999999998</v>
      </c>
      <c r="BJ1179" s="66"/>
      <c r="BK1179" s="68">
        <f t="shared" si="2084"/>
        <v>0</v>
      </c>
      <c r="BL1179" s="67">
        <f t="shared" si="2149"/>
        <v>3462.6000000000004</v>
      </c>
      <c r="BM1179" s="66"/>
      <c r="BN1179" s="68">
        <f t="shared" si="2150"/>
        <v>0</v>
      </c>
      <c r="BO1179" s="67">
        <f t="shared" si="2151"/>
        <v>300.70000000000152</v>
      </c>
      <c r="BP1179" s="66"/>
      <c r="BQ1179" s="68">
        <f t="shared" si="2167"/>
        <v>0</v>
      </c>
      <c r="BR1179" s="67">
        <f t="shared" si="2168"/>
        <v>123480.25</v>
      </c>
      <c r="BS1179" s="66"/>
      <c r="BT1179" s="66">
        <f t="shared" si="2188"/>
        <v>0</v>
      </c>
      <c r="BU1179" s="67">
        <f t="shared" si="2112"/>
        <v>103771</v>
      </c>
      <c r="BV1179" s="66"/>
      <c r="BW1179" s="66">
        <f t="shared" si="2189"/>
        <v>0</v>
      </c>
      <c r="BX1179" s="67">
        <f t="shared" si="2113"/>
        <v>147182</v>
      </c>
      <c r="BY1179" s="66"/>
      <c r="BZ1179" s="66">
        <f t="shared" si="2190"/>
        <v>0</v>
      </c>
      <c r="CA1179" s="67">
        <f t="shared" si="2114"/>
        <v>97273</v>
      </c>
      <c r="CB1179" s="66"/>
      <c r="CC1179" s="66">
        <f t="shared" si="2179"/>
        <v>0</v>
      </c>
      <c r="CD1179" s="67">
        <f t="shared" si="2099"/>
        <v>32675.040000000001</v>
      </c>
      <c r="CE1179" s="66"/>
      <c r="CF1179" s="66">
        <f t="shared" si="2104"/>
        <v>0</v>
      </c>
      <c r="CG1179" s="67">
        <f t="shared" si="2152"/>
        <v>3663.6999999999994</v>
      </c>
      <c r="CH1179" s="66"/>
      <c r="CI1179" s="66">
        <f t="shared" si="2085"/>
        <v>0</v>
      </c>
      <c r="CJ1179" s="67">
        <f t="shared" si="2176"/>
        <v>6757.8</v>
      </c>
      <c r="CK1179" s="66"/>
      <c r="CL1179" s="68">
        <f t="shared" si="2110"/>
        <v>0</v>
      </c>
      <c r="CM1179" s="79">
        <f t="shared" si="2153"/>
        <v>4847.4799999999996</v>
      </c>
      <c r="CN1179" s="66"/>
      <c r="CO1179" s="68">
        <f t="shared" ref="CO1179:CO1210" si="2197">IF(OR(D1179="NPC6AUZDB-BK002M",D1179="NPC6AUZDB-BK010M",D1179="NPC6AUZDB-BK003M",D1179="NPC6AUZDB-BK001M",),E1179*(F1179+0.1),0)</f>
        <v>0</v>
      </c>
      <c r="CP1179" s="79">
        <f t="shared" si="2154"/>
        <v>3955</v>
      </c>
      <c r="CQ1179" s="66"/>
      <c r="CR1179" s="68">
        <f t="shared" ref="CR1179:CR1210" si="2198">IF(OR(D1179="NPC6AUZDB-RD005M",D1179="NPC6AUZDB-RD025C",D1179="NPC6AUZDB-RD002M",D1179="NPC6AUZDB-RD003M",D1179="NPC6AUZDB-RD001M",),E1179*(F1179+0.1),0)</f>
        <v>0</v>
      </c>
      <c r="CS1179" s="79">
        <f t="shared" si="2116"/>
        <v>5186</v>
      </c>
      <c r="CT1179" s="66"/>
      <c r="CU1179" s="68">
        <f t="shared" ref="CU1179:CU1210" si="2199">IF(OR(D1179="NPC6AUZDB-OR002M",D1179="NPC6AUZDB-RD003M",D1179="NPC6AUZDB-RD001M",),E1179*(F1179+0.1),0)</f>
        <v>0</v>
      </c>
      <c r="CV1179" s="79">
        <f t="shared" si="2155"/>
        <v>6929</v>
      </c>
      <c r="CW1179" s="66"/>
      <c r="CX1179" s="66">
        <f t="shared" si="2180"/>
        <v>0</v>
      </c>
      <c r="CY1179" s="40">
        <f t="shared" si="2105"/>
        <v>8176.9599999999982</v>
      </c>
      <c r="CZ1179" s="65"/>
      <c r="DA1179" s="66">
        <f t="shared" si="2156"/>
        <v>0</v>
      </c>
      <c r="DB1179" s="67">
        <f t="shared" si="2177"/>
        <v>37088</v>
      </c>
      <c r="DC1179" s="66"/>
      <c r="DD1179" s="66">
        <f t="shared" si="2157"/>
        <v>0</v>
      </c>
      <c r="DE1179" s="67">
        <f t="shared" si="2178"/>
        <v>83859</v>
      </c>
      <c r="DF1179" s="66"/>
      <c r="DG1179" s="69">
        <f t="shared" ref="DG1179:DG1210" si="2200">IF(OR(D1179="NPP6AUZDB-WT003M",D1179="NPC06SZDB-WT004M",D1179="CO155E2-01C150",D1179="CO155E2-0CM002",D1179="CO155E2-08M020",D1179="CO155E2-06M002",D1179="NPC06SZDB-WT001M",D1179="CO155E2-08M007",D1179="CO17772-08M003",D1179="CO155E2-08M003",D1179="CO155E2-0MM001",D1179="CO155E2-0ZC750",D1179="CO155E2-09M008",D1179="CO155E2-09M015",D1179="CO155E2-08M010",D1179="CO155E2-08M015",D1179="CO155E2-08M001",D1179="CO155E2-0MM015",D1179="CO17772-0CM003",D1179="CO155E2-0MC050",D1179="CO155E2-0CM001",D1179="CO155E2-0CM007",D1179="CO155E2-08C050",D1179="NPC06SZDB-YL010M",D1179="NPC06SZDB-GY003M",D1179="NPC06SZDB-WT002M",D1179="NPC06SZDB-GY001M",D1179="NPC06SZDB-WT010M",D1179="NPC06SZDB-WT050C",D1179="NPC06SZDB-WT005M",D1179="NPC06SZDB-WT003M",D1179="CO155E2-08M005",D1179="CO155E2-08M002",D1179="CO155E2-08C150",D1179="CO155E2-07M010", D1179="CO155E2-0ZM015",D1179="CO155E2-0CM010",D1179="CO155E2-0CM015",D1179="CO155E2-01M010",D1179="CO17772-08C150",D1179="CO17772-08C050",D1179="NPC06SZDB-WT015M",D1179="NPC06SZDB-WT015M",D1179="NPC06SZDB-WT150C"),E1179,0)</f>
        <v>0</v>
      </c>
      <c r="DH1179" s="67">
        <f t="shared" si="2102"/>
        <v>439515</v>
      </c>
      <c r="DI1179" s="66"/>
      <c r="DJ1179" s="66">
        <f t="shared" ref="DJ1179:DJ1210" si="2201">IF(OR(D1179="CO17772-08C250",D1179="CO17772-08F004",D1179="CO17772-08F010",D1179="CO17772-08C750",D1179="CO17772-08C250",D1179="CO17772-08F002",D1179="CO17772-08M020",D1179="CO17772-08M010",D1179="CO17772-08M006",D1179="CO17772-08C050",D1179="CO17772-08C150",D1179="CO17772-08M007",D1179="CO17772-08M010",D1179=1644077,D1179="CO17772-08M001",D1179="CO17772-08M002",D1179="CO17772-08M003",D1179="CO17772-08M004",D1179="CO17772-08M005",D1179="CO17772-08M015",),E1179*(F1179+0.15),0)</f>
        <v>0</v>
      </c>
      <c r="DK1179" s="67">
        <f t="shared" si="2158"/>
        <v>3768</v>
      </c>
      <c r="DM1179" s="206">
        <f t="shared" si="2086"/>
        <v>0</v>
      </c>
      <c r="DN1179" s="25">
        <f t="shared" si="2147"/>
        <v>0</v>
      </c>
      <c r="DO1179" s="5"/>
      <c r="DP1179" s="43">
        <f t="shared" si="2087"/>
        <v>0</v>
      </c>
      <c r="DQ1179" s="27">
        <f t="shared" si="2159"/>
        <v>6819.5</v>
      </c>
      <c r="DR1179" s="5"/>
      <c r="DS1179" s="43">
        <f t="shared" si="2088"/>
        <v>0</v>
      </c>
      <c r="DT1179" s="27">
        <f t="shared" si="2160"/>
        <v>4846</v>
      </c>
      <c r="DU1179" s="5"/>
      <c r="DV1179" s="43">
        <f t="shared" ref="DV1179:DV1210" si="2202">IF(OR(D1179="CO17772-0MM003",D1179="CO17772-0MM001",D1179="CO17772-0MC150",D1179="CO17772-0MM005",D1179=959306,),E1179*(F1179+0.15),0)</f>
        <v>0</v>
      </c>
      <c r="DW1179" s="27">
        <f t="shared" si="2161"/>
        <v>4835</v>
      </c>
      <c r="DX1179" s="5"/>
      <c r="DY1179" s="22">
        <f t="shared" ref="DY1179:DY1210" si="2203">IF(OR(D1179="CO17772-09M001",D1179=959307,),E1179*(F1179+0.15),0)</f>
        <v>0</v>
      </c>
      <c r="DZ1179" s="25">
        <f t="shared" si="2162"/>
        <v>523</v>
      </c>
      <c r="EA1179" s="22"/>
      <c r="EB1179" s="22">
        <f t="shared" ref="EB1179:EB1210" si="2204">IF(OR(D1179="CO17772-01M001",),E1179*(F1179+0.15),0)</f>
        <v>0</v>
      </c>
      <c r="EC1179" s="28">
        <f t="shared" si="2163"/>
        <v>369</v>
      </c>
      <c r="ED1179" s="5"/>
      <c r="EE1179" s="43">
        <f t="shared" ref="EE1179:EE1210" si="2205">IF(OR(CA1179="CO17772-07M015",D1179="CO17772-07M007",D1179="CO17772-07M001",D1179="CO17772-07M001",D1179=959309,),E1179*(F1179+0.15),0)</f>
        <v>0</v>
      </c>
      <c r="EF1179" s="27">
        <f t="shared" si="2164"/>
        <v>4769</v>
      </c>
      <c r="EG1179" s="66"/>
      <c r="EH1179" s="66">
        <f t="shared" ref="EH1179:EH1210" si="2206">IF(OR(D1179="CO17772-0MM003",D1179="CO17772-0ZM010",D1179="CO17772-07M007",D1179="CO17772-0ZM002",D1179="CO17772-01M001",D1179="CO17772-0CC050",D1179="CO17772-0CM015",D1179="CO17772-08F004",D1179="CO17772-08F010",D1179="CO17772-08C750",D1179="CO17772-08C250",D1179="CO17772-07M001",D1179="CO17772-09M001",D1179="CO17772-0ZM001",D1179="CO17772-0MM001",D1179="CO17772-08F002",D1179="CO17772-0ZM008",D1179="CO17772-0ZM005",D1179="CO17772-0CM005",D1179="CO17772-0CM007",D1179="CO17772-08M020",D1179="CO17772-0MC150",D1179="CO17772-08M006",D1179="CO17772-08C050",D1179="CO17772-0CM007",D1179="CO17772-0CM010",D1179="CO17772-0CM003",D1179="CO17772-08C150",D1179="CO17772-08M007",D1179="CO17772-0MM005",D1179="CO17772-0MM015",D1179="CO17772-0CM002",D1179="CO17772-0CM001",D1179="CO17772-08M010",D1179="CO17772-08M001",D1179="CO17772-08M002",D1179="CO17772-08M003",D1179="CO17772-08M004",D1179="CO17772-08M015",D1179=959308,D1179=959305,D1179=959306,D1179=959307,D1179=959309,D1179=1644077,D1179="CO17772-08M005",),E1179*2,0)</f>
        <v>0</v>
      </c>
      <c r="EI1179" s="67">
        <f t="shared" si="2165"/>
        <v>22617</v>
      </c>
      <c r="EJ1179" s="66"/>
      <c r="EK1179" s="66">
        <f t="shared" si="2185"/>
        <v>0</v>
      </c>
      <c r="EL1179" s="67">
        <f t="shared" si="2166"/>
        <v>21247</v>
      </c>
      <c r="EM1179" s="110">
        <f t="shared" si="2186"/>
        <v>315660.49457676016</v>
      </c>
    </row>
    <row r="1180" spans="1:143" ht="11.25" customHeight="1" x14ac:dyDescent="0.25">
      <c r="A1180" s="11">
        <v>46193</v>
      </c>
      <c r="B1180" s="162" t="s">
        <v>526</v>
      </c>
      <c r="C1180" s="180">
        <v>8005002592</v>
      </c>
      <c r="D1180" s="37" t="s">
        <v>131</v>
      </c>
      <c r="E1180" s="38">
        <v>50</v>
      </c>
      <c r="F1180" s="39">
        <v>1</v>
      </c>
      <c r="G1180" s="40">
        <v>191516130296</v>
      </c>
      <c r="H1180" s="66"/>
      <c r="I1180" s="41">
        <f t="shared" si="2192"/>
        <v>0</v>
      </c>
      <c r="J1180" s="48">
        <f t="shared" si="2169"/>
        <v>247753</v>
      </c>
      <c r="K1180" s="66"/>
      <c r="L1180" s="41">
        <f t="shared" si="2193"/>
        <v>0</v>
      </c>
      <c r="M1180" s="48">
        <f t="shared" si="2171"/>
        <v>250620</v>
      </c>
      <c r="N1180" s="66"/>
      <c r="O1180" s="41">
        <f t="shared" si="2194"/>
        <v>0</v>
      </c>
      <c r="P1180" s="48">
        <f t="shared" si="2173"/>
        <v>235796</v>
      </c>
      <c r="Q1180" s="66"/>
      <c r="R1180" s="66">
        <f t="shared" si="2195"/>
        <v>100</v>
      </c>
      <c r="S1180" s="67">
        <f t="shared" si="2175"/>
        <v>173172</v>
      </c>
      <c r="T1180" s="66"/>
      <c r="U1180" s="66">
        <f t="shared" si="2191"/>
        <v>0</v>
      </c>
      <c r="V1180" s="67">
        <f t="shared" si="2074"/>
        <v>197825.85</v>
      </c>
      <c r="X1180" s="69">
        <f t="shared" si="2145"/>
        <v>0</v>
      </c>
      <c r="Y1180" s="67">
        <f t="shared" si="2075"/>
        <v>6101</v>
      </c>
      <c r="Z1180" s="66"/>
      <c r="AA1180" s="68">
        <f t="shared" si="2181"/>
        <v>0</v>
      </c>
      <c r="AB1180" s="67">
        <f t="shared" si="2076"/>
        <v>17135</v>
      </c>
      <c r="AC1180" s="66"/>
      <c r="AD1180" s="66">
        <f t="shared" si="2182"/>
        <v>0</v>
      </c>
      <c r="AE1180" s="67">
        <f t="shared" si="2077"/>
        <v>3450</v>
      </c>
      <c r="AF1180" s="66"/>
      <c r="AG1180" s="78">
        <f t="shared" si="2183"/>
        <v>0</v>
      </c>
      <c r="AH1180" s="79">
        <f t="shared" si="2078"/>
        <v>4471.5</v>
      </c>
      <c r="AI1180" s="66"/>
      <c r="AJ1180" s="68">
        <f t="shared" si="2106"/>
        <v>0</v>
      </c>
      <c r="AK1180" s="67">
        <f t="shared" si="2079"/>
        <v>22013</v>
      </c>
      <c r="AL1180" s="66"/>
      <c r="AM1180" s="68">
        <f t="shared" si="2184"/>
        <v>0</v>
      </c>
      <c r="AN1180" s="67">
        <f t="shared" si="2080"/>
        <v>8691.02</v>
      </c>
      <c r="AO1180" s="66"/>
      <c r="AP1180" s="68">
        <f t="shared" si="2146"/>
        <v>0</v>
      </c>
      <c r="AQ1180" s="67">
        <f t="shared" si="2081"/>
        <v>63587.5</v>
      </c>
      <c r="AR1180" s="66"/>
      <c r="AS1180" s="68">
        <f t="shared" si="2083"/>
        <v>0</v>
      </c>
      <c r="AT1180" s="67">
        <f t="shared" si="2082"/>
        <v>2020</v>
      </c>
      <c r="AU1180" s="66"/>
      <c r="AV1180" s="66">
        <f t="shared" si="2148"/>
        <v>0</v>
      </c>
      <c r="AW1180" s="42">
        <f t="shared" si="2117"/>
        <v>4807.2000000000016</v>
      </c>
      <c r="AX1180" s="66"/>
      <c r="AY1180" s="66">
        <f t="shared" si="2196"/>
        <v>0</v>
      </c>
      <c r="AZ1180" s="67">
        <f t="shared" si="2143"/>
        <v>728.09999999999991</v>
      </c>
      <c r="BA1180" s="66"/>
      <c r="BB1180" s="68">
        <f t="shared" si="2144"/>
        <v>0</v>
      </c>
      <c r="BC1180" s="67">
        <f t="shared" si="2111"/>
        <v>77.819999999999851</v>
      </c>
      <c r="BD1180" s="66"/>
      <c r="BE1180" s="68">
        <f t="shared" si="2136"/>
        <v>0</v>
      </c>
      <c r="BF1180" s="67">
        <f t="shared" si="2137"/>
        <v>2747.0200000000018</v>
      </c>
      <c r="BG1180" s="66"/>
      <c r="BH1180" s="68">
        <f t="shared" si="2187"/>
        <v>0</v>
      </c>
      <c r="BI1180" s="67">
        <f t="shared" si="2107"/>
        <v>22382.39999999998</v>
      </c>
      <c r="BJ1180" s="66"/>
      <c r="BK1180" s="68">
        <f t="shared" si="2084"/>
        <v>0</v>
      </c>
      <c r="BL1180" s="67">
        <f t="shared" si="2149"/>
        <v>3462.6000000000004</v>
      </c>
      <c r="BM1180" s="66"/>
      <c r="BN1180" s="68">
        <f t="shared" si="2150"/>
        <v>0</v>
      </c>
      <c r="BO1180" s="67">
        <f t="shared" si="2151"/>
        <v>300.70000000000152</v>
      </c>
      <c r="BP1180" s="66"/>
      <c r="BQ1180" s="68">
        <f t="shared" si="2167"/>
        <v>0</v>
      </c>
      <c r="BR1180" s="67">
        <f t="shared" si="2168"/>
        <v>123480.25</v>
      </c>
      <c r="BS1180" s="66"/>
      <c r="BT1180" s="66">
        <f t="shared" si="2188"/>
        <v>0</v>
      </c>
      <c r="BU1180" s="67">
        <f t="shared" si="2112"/>
        <v>103771</v>
      </c>
      <c r="BV1180" s="66"/>
      <c r="BW1180" s="66">
        <f t="shared" si="2189"/>
        <v>0</v>
      </c>
      <c r="BX1180" s="67">
        <f t="shared" si="2113"/>
        <v>147182</v>
      </c>
      <c r="BY1180" s="66"/>
      <c r="BZ1180" s="66">
        <f t="shared" si="2190"/>
        <v>0</v>
      </c>
      <c r="CA1180" s="67">
        <f t="shared" si="2114"/>
        <v>97273</v>
      </c>
      <c r="CB1180" s="66"/>
      <c r="CC1180" s="66">
        <f t="shared" si="2179"/>
        <v>0</v>
      </c>
      <c r="CD1180" s="67">
        <f t="shared" si="2099"/>
        <v>32675.040000000001</v>
      </c>
      <c r="CE1180" s="66"/>
      <c r="CF1180" s="66">
        <f t="shared" si="2104"/>
        <v>0</v>
      </c>
      <c r="CG1180" s="67">
        <f t="shared" si="2152"/>
        <v>3663.6999999999994</v>
      </c>
      <c r="CH1180" s="66"/>
      <c r="CI1180" s="66">
        <f t="shared" si="2085"/>
        <v>0</v>
      </c>
      <c r="CJ1180" s="67">
        <f t="shared" si="2176"/>
        <v>6757.8</v>
      </c>
      <c r="CK1180" s="66"/>
      <c r="CL1180" s="68">
        <f t="shared" si="2110"/>
        <v>0</v>
      </c>
      <c r="CM1180" s="79">
        <f t="shared" si="2153"/>
        <v>4847.4799999999996</v>
      </c>
      <c r="CN1180" s="66"/>
      <c r="CO1180" s="68">
        <f t="shared" si="2197"/>
        <v>0</v>
      </c>
      <c r="CP1180" s="79">
        <f t="shared" si="2154"/>
        <v>3955</v>
      </c>
      <c r="CQ1180" s="66"/>
      <c r="CR1180" s="68">
        <f t="shared" si="2198"/>
        <v>0</v>
      </c>
      <c r="CS1180" s="79">
        <f t="shared" si="2116"/>
        <v>5186</v>
      </c>
      <c r="CT1180" s="66"/>
      <c r="CU1180" s="68">
        <f t="shared" si="2199"/>
        <v>0</v>
      </c>
      <c r="CV1180" s="79">
        <f t="shared" si="2155"/>
        <v>6929</v>
      </c>
      <c r="CW1180" s="66"/>
      <c r="CX1180" s="66">
        <f t="shared" si="2180"/>
        <v>0</v>
      </c>
      <c r="CY1180" s="40">
        <f t="shared" si="2105"/>
        <v>8176.9599999999982</v>
      </c>
      <c r="CZ1180" s="65"/>
      <c r="DA1180" s="66">
        <f t="shared" si="2156"/>
        <v>0</v>
      </c>
      <c r="DB1180" s="67">
        <f t="shared" si="2177"/>
        <v>37088</v>
      </c>
      <c r="DC1180" s="66"/>
      <c r="DD1180" s="66">
        <f t="shared" si="2157"/>
        <v>0</v>
      </c>
      <c r="DE1180" s="67">
        <f t="shared" si="2178"/>
        <v>83859</v>
      </c>
      <c r="DF1180" s="66"/>
      <c r="DG1180" s="69">
        <f t="shared" si="2200"/>
        <v>0</v>
      </c>
      <c r="DH1180" s="67">
        <f t="shared" si="2102"/>
        <v>439515</v>
      </c>
      <c r="DI1180" s="66"/>
      <c r="DJ1180" s="66">
        <f t="shared" si="2201"/>
        <v>57.499999999999993</v>
      </c>
      <c r="DK1180" s="67">
        <f t="shared" si="2158"/>
        <v>3710.5</v>
      </c>
      <c r="DM1180" s="206">
        <f t="shared" si="2086"/>
        <v>0</v>
      </c>
      <c r="DN1180" s="25">
        <f t="shared" si="2147"/>
        <v>0</v>
      </c>
      <c r="DO1180" s="5"/>
      <c r="DP1180" s="43">
        <f t="shared" si="2087"/>
        <v>0</v>
      </c>
      <c r="DQ1180" s="27">
        <f t="shared" si="2159"/>
        <v>6819.5</v>
      </c>
      <c r="DR1180" s="5"/>
      <c r="DS1180" s="43">
        <f t="shared" si="2088"/>
        <v>0</v>
      </c>
      <c r="DT1180" s="27">
        <f t="shared" si="2160"/>
        <v>4846</v>
      </c>
      <c r="DU1180" s="5"/>
      <c r="DV1180" s="43">
        <f t="shared" si="2202"/>
        <v>0</v>
      </c>
      <c r="DW1180" s="27">
        <f t="shared" si="2161"/>
        <v>4835</v>
      </c>
      <c r="DX1180" s="5"/>
      <c r="DY1180" s="22">
        <f t="shared" si="2203"/>
        <v>0</v>
      </c>
      <c r="DZ1180" s="25">
        <f t="shared" si="2162"/>
        <v>523</v>
      </c>
      <c r="EA1180" s="22"/>
      <c r="EB1180" s="22">
        <f t="shared" si="2204"/>
        <v>0</v>
      </c>
      <c r="EC1180" s="28">
        <f t="shared" si="2163"/>
        <v>369</v>
      </c>
      <c r="ED1180" s="5"/>
      <c r="EE1180" s="43">
        <f t="shared" si="2205"/>
        <v>0</v>
      </c>
      <c r="EF1180" s="27">
        <f t="shared" si="2164"/>
        <v>4769</v>
      </c>
      <c r="EG1180" s="66"/>
      <c r="EH1180" s="66">
        <f t="shared" si="2206"/>
        <v>100</v>
      </c>
      <c r="EI1180" s="67">
        <f t="shared" si="2165"/>
        <v>22517</v>
      </c>
      <c r="EJ1180" s="66"/>
      <c r="EK1180" s="66">
        <f t="shared" si="2185"/>
        <v>100</v>
      </c>
      <c r="EL1180" s="67">
        <f t="shared" si="2166"/>
        <v>21147</v>
      </c>
      <c r="EM1180" s="110">
        <f t="shared" si="2186"/>
        <v>315572.40137676016</v>
      </c>
    </row>
    <row r="1181" spans="1:143" ht="11.25" customHeight="1" x14ac:dyDescent="0.25">
      <c r="A1181" s="11">
        <v>46193</v>
      </c>
      <c r="B1181" s="162" t="s">
        <v>526</v>
      </c>
      <c r="C1181" s="180">
        <v>8005001734</v>
      </c>
      <c r="D1181" s="37" t="s">
        <v>335</v>
      </c>
      <c r="E1181" s="38">
        <v>120</v>
      </c>
      <c r="F1181" s="39">
        <v>0.5</v>
      </c>
      <c r="G1181" s="40">
        <v>191516130302</v>
      </c>
      <c r="H1181" s="66"/>
      <c r="I1181" s="41">
        <f t="shared" si="2192"/>
        <v>0</v>
      </c>
      <c r="J1181" s="48">
        <f t="shared" si="2169"/>
        <v>247753</v>
      </c>
      <c r="K1181" s="66"/>
      <c r="L1181" s="41">
        <f t="shared" si="2193"/>
        <v>0</v>
      </c>
      <c r="M1181" s="48">
        <f t="shared" si="2171"/>
        <v>250620</v>
      </c>
      <c r="N1181" s="66"/>
      <c r="O1181" s="41">
        <f t="shared" si="2194"/>
        <v>0</v>
      </c>
      <c r="P1181" s="48">
        <f t="shared" si="2173"/>
        <v>235796</v>
      </c>
      <c r="Q1181" s="66"/>
      <c r="R1181" s="66">
        <f t="shared" si="2195"/>
        <v>240</v>
      </c>
      <c r="S1181" s="67">
        <f t="shared" si="2175"/>
        <v>172932</v>
      </c>
      <c r="T1181" s="66"/>
      <c r="U1181" s="66">
        <f t="shared" si="2191"/>
        <v>0</v>
      </c>
      <c r="V1181" s="67">
        <f t="shared" ref="V1181:V1244" si="2207">V1180+T1181-U1181</f>
        <v>197825.85</v>
      </c>
      <c r="X1181" s="69">
        <f t="shared" si="2145"/>
        <v>0</v>
      </c>
      <c r="Y1181" s="67">
        <f t="shared" ref="Y1181:Y1244" si="2208">Y1180+W1181-X1181</f>
        <v>6101</v>
      </c>
      <c r="Z1181" s="66"/>
      <c r="AA1181" s="68">
        <f t="shared" si="2181"/>
        <v>0</v>
      </c>
      <c r="AB1181" s="67">
        <f t="shared" ref="AB1181:AB1244" si="2209">+AB1180+Z1181-AA1181</f>
        <v>17135</v>
      </c>
      <c r="AC1181" s="66"/>
      <c r="AD1181" s="66">
        <f t="shared" si="2182"/>
        <v>0</v>
      </c>
      <c r="AE1181" s="67">
        <f t="shared" ref="AE1181:AE1244" si="2210">+AE1180+AC1181-AD1181</f>
        <v>3450</v>
      </c>
      <c r="AF1181" s="66"/>
      <c r="AG1181" s="78">
        <f t="shared" si="2183"/>
        <v>0</v>
      </c>
      <c r="AH1181" s="79">
        <f t="shared" ref="AH1181:AH1244" si="2211">+AH1180+AF1181-AG1181</f>
        <v>4471.5</v>
      </c>
      <c r="AI1181" s="66"/>
      <c r="AJ1181" s="68">
        <f t="shared" si="2106"/>
        <v>0</v>
      </c>
      <c r="AK1181" s="67">
        <f t="shared" ref="AK1181:AK1244" si="2212">+AK1180+AI1181-AJ1181</f>
        <v>22013</v>
      </c>
      <c r="AL1181" s="66"/>
      <c r="AM1181" s="68">
        <f t="shared" si="2184"/>
        <v>0</v>
      </c>
      <c r="AN1181" s="67">
        <f t="shared" ref="AN1181:AN1244" si="2213">+AN1180+AL1181-AM1181</f>
        <v>8691.02</v>
      </c>
      <c r="AO1181" s="66"/>
      <c r="AP1181" s="68">
        <f t="shared" si="2146"/>
        <v>0</v>
      </c>
      <c r="AQ1181" s="67">
        <f t="shared" ref="AQ1181:AQ1185" si="2214">+AQ1180+AO1181-AP1181</f>
        <v>63587.5</v>
      </c>
      <c r="AR1181" s="66"/>
      <c r="AS1181" s="68">
        <f t="shared" si="2083"/>
        <v>0</v>
      </c>
      <c r="AT1181" s="67">
        <f t="shared" ref="AT1181:AT1238" si="2215">+AT1180+AR1181-AS1181</f>
        <v>2020</v>
      </c>
      <c r="AU1181" s="66"/>
      <c r="AV1181" s="66">
        <f t="shared" si="2148"/>
        <v>0</v>
      </c>
      <c r="AW1181" s="42">
        <f t="shared" si="2117"/>
        <v>4807.2000000000016</v>
      </c>
      <c r="AX1181" s="66"/>
      <c r="AY1181" s="66">
        <f t="shared" si="2196"/>
        <v>0</v>
      </c>
      <c r="AZ1181" s="67">
        <f t="shared" si="2143"/>
        <v>728.09999999999991</v>
      </c>
      <c r="BA1181" s="66"/>
      <c r="BB1181" s="68">
        <f t="shared" si="2144"/>
        <v>0</v>
      </c>
      <c r="BC1181" s="67">
        <f t="shared" si="2111"/>
        <v>77.819999999999851</v>
      </c>
      <c r="BD1181" s="66"/>
      <c r="BE1181" s="68">
        <f t="shared" si="2136"/>
        <v>0</v>
      </c>
      <c r="BF1181" s="67">
        <f t="shared" si="2137"/>
        <v>2747.0200000000018</v>
      </c>
      <c r="BG1181" s="66"/>
      <c r="BH1181" s="68">
        <f t="shared" si="2187"/>
        <v>0</v>
      </c>
      <c r="BI1181" s="67">
        <f t="shared" si="2107"/>
        <v>22382.39999999998</v>
      </c>
      <c r="BJ1181" s="66"/>
      <c r="BK1181" s="68">
        <f t="shared" si="2084"/>
        <v>0</v>
      </c>
      <c r="BL1181" s="67">
        <f t="shared" si="2149"/>
        <v>3462.6000000000004</v>
      </c>
      <c r="BM1181" s="66"/>
      <c r="BN1181" s="68">
        <f t="shared" si="2150"/>
        <v>0</v>
      </c>
      <c r="BO1181" s="67">
        <f t="shared" si="2151"/>
        <v>300.70000000000152</v>
      </c>
      <c r="BP1181" s="66"/>
      <c r="BQ1181" s="68">
        <f t="shared" si="2167"/>
        <v>0</v>
      </c>
      <c r="BR1181" s="67">
        <f t="shared" si="2168"/>
        <v>123480.25</v>
      </c>
      <c r="BS1181" s="66"/>
      <c r="BT1181" s="66">
        <f t="shared" si="2188"/>
        <v>0</v>
      </c>
      <c r="BU1181" s="67">
        <f t="shared" si="2112"/>
        <v>103771</v>
      </c>
      <c r="BV1181" s="66"/>
      <c r="BW1181" s="66">
        <f t="shared" si="2189"/>
        <v>0</v>
      </c>
      <c r="BX1181" s="67">
        <f t="shared" si="2113"/>
        <v>147182</v>
      </c>
      <c r="BY1181" s="66"/>
      <c r="BZ1181" s="66">
        <f t="shared" si="2190"/>
        <v>0</v>
      </c>
      <c r="CA1181" s="67">
        <f t="shared" si="2114"/>
        <v>97273</v>
      </c>
      <c r="CB1181" s="66"/>
      <c r="CC1181" s="66">
        <f t="shared" si="2179"/>
        <v>0</v>
      </c>
      <c r="CD1181" s="67">
        <f t="shared" si="2099"/>
        <v>32675.040000000001</v>
      </c>
      <c r="CE1181" s="66"/>
      <c r="CF1181" s="66">
        <f t="shared" si="2104"/>
        <v>0</v>
      </c>
      <c r="CG1181" s="67">
        <f t="shared" si="2152"/>
        <v>3663.6999999999994</v>
      </c>
      <c r="CH1181" s="66"/>
      <c r="CI1181" s="66">
        <f t="shared" si="2085"/>
        <v>0</v>
      </c>
      <c r="CJ1181" s="67">
        <f t="shared" si="2176"/>
        <v>6757.8</v>
      </c>
      <c r="CK1181" s="66"/>
      <c r="CL1181" s="68">
        <f t="shared" si="2110"/>
        <v>0</v>
      </c>
      <c r="CM1181" s="79">
        <f t="shared" si="2153"/>
        <v>4847.4799999999996</v>
      </c>
      <c r="CN1181" s="66"/>
      <c r="CO1181" s="68">
        <f t="shared" si="2197"/>
        <v>0</v>
      </c>
      <c r="CP1181" s="79">
        <f t="shared" si="2154"/>
        <v>3955</v>
      </c>
      <c r="CQ1181" s="66"/>
      <c r="CR1181" s="68">
        <f t="shared" si="2198"/>
        <v>0</v>
      </c>
      <c r="CS1181" s="79">
        <f t="shared" si="2116"/>
        <v>5186</v>
      </c>
      <c r="CT1181" s="66"/>
      <c r="CU1181" s="68">
        <f t="shared" si="2199"/>
        <v>0</v>
      </c>
      <c r="CV1181" s="79">
        <f t="shared" si="2155"/>
        <v>6929</v>
      </c>
      <c r="CW1181" s="66"/>
      <c r="CX1181" s="66">
        <f t="shared" si="2180"/>
        <v>0</v>
      </c>
      <c r="CY1181" s="40">
        <f t="shared" si="2105"/>
        <v>8176.9599999999982</v>
      </c>
      <c r="CZ1181" s="65"/>
      <c r="DA1181" s="66">
        <f t="shared" si="2156"/>
        <v>0</v>
      </c>
      <c r="DB1181" s="67">
        <f t="shared" si="2177"/>
        <v>37088</v>
      </c>
      <c r="DC1181" s="66"/>
      <c r="DD1181" s="66">
        <f t="shared" si="2157"/>
        <v>0</v>
      </c>
      <c r="DE1181" s="67">
        <f t="shared" si="2178"/>
        <v>83859</v>
      </c>
      <c r="DF1181" s="66"/>
      <c r="DG1181" s="69">
        <f t="shared" si="2200"/>
        <v>120</v>
      </c>
      <c r="DH1181" s="67">
        <f t="shared" si="2102"/>
        <v>439395</v>
      </c>
      <c r="DI1181" s="66"/>
      <c r="DJ1181" s="66">
        <f t="shared" si="2201"/>
        <v>78</v>
      </c>
      <c r="DK1181" s="67">
        <f t="shared" si="2158"/>
        <v>3632.5</v>
      </c>
      <c r="DM1181" s="206">
        <f t="shared" si="2086"/>
        <v>0</v>
      </c>
      <c r="DN1181" s="25">
        <f t="shared" si="2147"/>
        <v>0</v>
      </c>
      <c r="DO1181" s="5"/>
      <c r="DP1181" s="43">
        <f t="shared" si="2087"/>
        <v>0</v>
      </c>
      <c r="DQ1181" s="27">
        <f t="shared" si="2159"/>
        <v>6819.5</v>
      </c>
      <c r="DR1181" s="5"/>
      <c r="DS1181" s="43">
        <f t="shared" si="2088"/>
        <v>0</v>
      </c>
      <c r="DT1181" s="27">
        <f t="shared" si="2160"/>
        <v>4846</v>
      </c>
      <c r="DU1181" s="5"/>
      <c r="DV1181" s="43">
        <f t="shared" si="2202"/>
        <v>0</v>
      </c>
      <c r="DW1181" s="27">
        <f t="shared" si="2161"/>
        <v>4835</v>
      </c>
      <c r="DX1181" s="5"/>
      <c r="DY1181" s="22">
        <f t="shared" si="2203"/>
        <v>0</v>
      </c>
      <c r="DZ1181" s="25">
        <f t="shared" si="2162"/>
        <v>523</v>
      </c>
      <c r="EA1181" s="22"/>
      <c r="EB1181" s="22">
        <f t="shared" si="2204"/>
        <v>0</v>
      </c>
      <c r="EC1181" s="28">
        <f t="shared" si="2163"/>
        <v>369</v>
      </c>
      <c r="ED1181" s="5"/>
      <c r="EE1181" s="43">
        <f t="shared" si="2205"/>
        <v>0</v>
      </c>
      <c r="EF1181" s="27">
        <f t="shared" si="2164"/>
        <v>4769</v>
      </c>
      <c r="EG1181" s="66"/>
      <c r="EH1181" s="66">
        <f t="shared" si="2206"/>
        <v>240</v>
      </c>
      <c r="EI1181" s="67">
        <f t="shared" si="2165"/>
        <v>22277</v>
      </c>
      <c r="EJ1181" s="66"/>
      <c r="EK1181" s="66">
        <f t="shared" si="2185"/>
        <v>240</v>
      </c>
      <c r="EL1181" s="67">
        <f t="shared" si="2166"/>
        <v>20907</v>
      </c>
      <c r="EM1181" s="110">
        <f t="shared" si="2186"/>
        <v>315222.78228876012</v>
      </c>
    </row>
    <row r="1182" spans="1:143" ht="11.25" customHeight="1" x14ac:dyDescent="0.25">
      <c r="A1182" s="162">
        <v>46193</v>
      </c>
      <c r="B1182" s="11">
        <v>46198</v>
      </c>
      <c r="C1182" s="475">
        <v>8005027760</v>
      </c>
      <c r="D1182" s="95" t="s">
        <v>192</v>
      </c>
      <c r="E1182" s="259">
        <v>182</v>
      </c>
      <c r="F1182" s="475">
        <v>5</v>
      </c>
      <c r="G1182" s="20">
        <v>191516042377</v>
      </c>
      <c r="H1182" s="66"/>
      <c r="I1182" s="41">
        <f t="shared" si="2192"/>
        <v>0</v>
      </c>
      <c r="J1182" s="48">
        <f t="shared" si="2169"/>
        <v>247753</v>
      </c>
      <c r="K1182" s="66"/>
      <c r="L1182" s="41">
        <f t="shared" si="2193"/>
        <v>0</v>
      </c>
      <c r="M1182" s="48">
        <f t="shared" si="2171"/>
        <v>250620</v>
      </c>
      <c r="N1182" s="66"/>
      <c r="O1182" s="41">
        <f t="shared" si="2194"/>
        <v>0</v>
      </c>
      <c r="P1182" s="48">
        <f t="shared" si="2173"/>
        <v>235796</v>
      </c>
      <c r="Q1182" s="66"/>
      <c r="R1182" s="66">
        <f t="shared" si="2195"/>
        <v>0</v>
      </c>
      <c r="S1182" s="67">
        <f t="shared" si="2175"/>
        <v>172932</v>
      </c>
      <c r="T1182" s="66"/>
      <c r="U1182" s="66">
        <f t="shared" si="2191"/>
        <v>0</v>
      </c>
      <c r="V1182" s="67">
        <f t="shared" si="2207"/>
        <v>197825.85</v>
      </c>
      <c r="X1182" s="69">
        <f t="shared" si="2145"/>
        <v>0</v>
      </c>
      <c r="Y1182" s="67">
        <f t="shared" si="2208"/>
        <v>6101</v>
      </c>
      <c r="Z1182" s="66"/>
      <c r="AA1182" s="68">
        <f t="shared" si="2181"/>
        <v>0</v>
      </c>
      <c r="AB1182" s="67">
        <f t="shared" si="2209"/>
        <v>17135</v>
      </c>
      <c r="AC1182" s="66"/>
      <c r="AD1182" s="66">
        <f t="shared" si="2182"/>
        <v>0</v>
      </c>
      <c r="AE1182" s="67">
        <f t="shared" si="2210"/>
        <v>3450</v>
      </c>
      <c r="AF1182" s="66"/>
      <c r="AG1182" s="78">
        <f t="shared" si="2183"/>
        <v>0</v>
      </c>
      <c r="AH1182" s="79">
        <f t="shared" si="2211"/>
        <v>4471.5</v>
      </c>
      <c r="AI1182" s="66"/>
      <c r="AJ1182" s="68">
        <f t="shared" si="2106"/>
        <v>0</v>
      </c>
      <c r="AK1182" s="67">
        <f t="shared" si="2212"/>
        <v>22013</v>
      </c>
      <c r="AL1182" s="66"/>
      <c r="AM1182" s="68">
        <f t="shared" si="2184"/>
        <v>0</v>
      </c>
      <c r="AN1182" s="67">
        <f t="shared" si="2213"/>
        <v>8691.02</v>
      </c>
      <c r="AO1182" s="66"/>
      <c r="AP1182" s="68">
        <f t="shared" si="2146"/>
        <v>0</v>
      </c>
      <c r="AQ1182" s="67">
        <f t="shared" si="2214"/>
        <v>63587.5</v>
      </c>
      <c r="AR1182" s="66"/>
      <c r="AS1182" s="68">
        <f t="shared" si="2083"/>
        <v>0</v>
      </c>
      <c r="AT1182" s="67">
        <f t="shared" si="2215"/>
        <v>2020</v>
      </c>
      <c r="AU1182" s="66"/>
      <c r="AV1182" s="66">
        <f t="shared" si="2148"/>
        <v>0</v>
      </c>
      <c r="AW1182" s="42">
        <f t="shared" si="2117"/>
        <v>4807.2000000000016</v>
      </c>
      <c r="AX1182" s="66"/>
      <c r="AY1182" s="66">
        <f t="shared" si="2196"/>
        <v>0</v>
      </c>
      <c r="AZ1182" s="67">
        <f t="shared" si="2143"/>
        <v>728.09999999999991</v>
      </c>
      <c r="BA1182" s="66"/>
      <c r="BB1182" s="68">
        <f t="shared" si="2144"/>
        <v>0</v>
      </c>
      <c r="BC1182" s="67">
        <f t="shared" si="2111"/>
        <v>77.819999999999851</v>
      </c>
      <c r="BD1182" s="66"/>
      <c r="BE1182" s="68">
        <f t="shared" si="2136"/>
        <v>931.84</v>
      </c>
      <c r="BF1182" s="67">
        <f t="shared" si="2137"/>
        <v>1815.1800000000017</v>
      </c>
      <c r="BG1182" s="66"/>
      <c r="BH1182" s="68">
        <f t="shared" si="2187"/>
        <v>0</v>
      </c>
      <c r="BI1182" s="67">
        <f t="shared" si="2107"/>
        <v>22382.39999999998</v>
      </c>
      <c r="BJ1182" s="66"/>
      <c r="BK1182" s="68">
        <f t="shared" si="2084"/>
        <v>0</v>
      </c>
      <c r="BL1182" s="67">
        <f t="shared" si="2149"/>
        <v>3462.6000000000004</v>
      </c>
      <c r="BM1182" s="66"/>
      <c r="BN1182" s="68">
        <f t="shared" si="2150"/>
        <v>0</v>
      </c>
      <c r="BO1182" s="67">
        <f t="shared" si="2151"/>
        <v>300.70000000000152</v>
      </c>
      <c r="BP1182" s="66"/>
      <c r="BQ1182" s="68">
        <f t="shared" si="2167"/>
        <v>0</v>
      </c>
      <c r="BR1182" s="67">
        <f t="shared" si="2168"/>
        <v>123480.25</v>
      </c>
      <c r="BS1182" s="66"/>
      <c r="BT1182" s="66">
        <f t="shared" si="2188"/>
        <v>364</v>
      </c>
      <c r="BU1182" s="67">
        <f t="shared" si="2112"/>
        <v>103407</v>
      </c>
      <c r="BV1182" s="66"/>
      <c r="BW1182" s="66">
        <f t="shared" si="2189"/>
        <v>364</v>
      </c>
      <c r="BX1182" s="67">
        <f t="shared" si="2113"/>
        <v>146818</v>
      </c>
      <c r="BY1182" s="66"/>
      <c r="BZ1182" s="66">
        <f t="shared" si="2190"/>
        <v>364</v>
      </c>
      <c r="CA1182" s="67">
        <f t="shared" si="2114"/>
        <v>96909</v>
      </c>
      <c r="CB1182" s="66"/>
      <c r="CC1182" s="66">
        <f t="shared" si="2179"/>
        <v>0</v>
      </c>
      <c r="CD1182" s="67">
        <f t="shared" si="2099"/>
        <v>32675.040000000001</v>
      </c>
      <c r="CE1182" s="66"/>
      <c r="CF1182" s="66">
        <f t="shared" si="2104"/>
        <v>0</v>
      </c>
      <c r="CG1182" s="67">
        <f t="shared" si="2152"/>
        <v>3663.6999999999994</v>
      </c>
      <c r="CH1182" s="66"/>
      <c r="CI1182" s="66">
        <f t="shared" si="2085"/>
        <v>0</v>
      </c>
      <c r="CJ1182" s="67">
        <f t="shared" si="2176"/>
        <v>6757.8</v>
      </c>
      <c r="CK1182" s="66"/>
      <c r="CL1182" s="68">
        <f t="shared" si="2110"/>
        <v>0</v>
      </c>
      <c r="CM1182" s="79">
        <f t="shared" si="2153"/>
        <v>4847.4799999999996</v>
      </c>
      <c r="CN1182" s="66"/>
      <c r="CO1182" s="68">
        <f t="shared" si="2197"/>
        <v>0</v>
      </c>
      <c r="CP1182" s="79">
        <f t="shared" si="2154"/>
        <v>3955</v>
      </c>
      <c r="CQ1182" s="66"/>
      <c r="CR1182" s="68">
        <f t="shared" si="2198"/>
        <v>0</v>
      </c>
      <c r="CS1182" s="79">
        <f t="shared" si="2116"/>
        <v>5186</v>
      </c>
      <c r="CT1182" s="66"/>
      <c r="CU1182" s="68">
        <f t="shared" si="2199"/>
        <v>0</v>
      </c>
      <c r="CV1182" s="79">
        <f t="shared" si="2155"/>
        <v>6929</v>
      </c>
      <c r="CW1182" s="66"/>
      <c r="CX1182" s="66">
        <f t="shared" si="2180"/>
        <v>0</v>
      </c>
      <c r="CY1182" s="40">
        <f t="shared" si="2105"/>
        <v>8176.9599999999982</v>
      </c>
      <c r="CZ1182" s="65"/>
      <c r="DA1182" s="66">
        <f t="shared" si="2156"/>
        <v>0</v>
      </c>
      <c r="DB1182" s="67">
        <f t="shared" si="2177"/>
        <v>37088</v>
      </c>
      <c r="DC1182" s="66"/>
      <c r="DD1182" s="66">
        <f t="shared" si="2157"/>
        <v>0</v>
      </c>
      <c r="DE1182" s="67">
        <f t="shared" si="2178"/>
        <v>83859</v>
      </c>
      <c r="DF1182" s="66"/>
      <c r="DG1182" s="69">
        <f t="shared" si="2200"/>
        <v>0</v>
      </c>
      <c r="DH1182" s="67">
        <f t="shared" si="2102"/>
        <v>439395</v>
      </c>
      <c r="DI1182" s="66"/>
      <c r="DJ1182" s="66">
        <f t="shared" si="2201"/>
        <v>0</v>
      </c>
      <c r="DK1182" s="67">
        <f t="shared" si="2158"/>
        <v>3632.5</v>
      </c>
      <c r="DM1182" s="206">
        <f t="shared" si="2086"/>
        <v>0</v>
      </c>
      <c r="DN1182" s="25">
        <f t="shared" si="2147"/>
        <v>0</v>
      </c>
      <c r="DO1182" s="5"/>
      <c r="DP1182" s="43">
        <f t="shared" si="2087"/>
        <v>0</v>
      </c>
      <c r="DQ1182" s="27">
        <f t="shared" si="2159"/>
        <v>6819.5</v>
      </c>
      <c r="DR1182" s="5"/>
      <c r="DS1182" s="43">
        <f t="shared" si="2088"/>
        <v>0</v>
      </c>
      <c r="DT1182" s="27">
        <f t="shared" si="2160"/>
        <v>4846</v>
      </c>
      <c r="DU1182" s="5"/>
      <c r="DV1182" s="43">
        <f t="shared" si="2202"/>
        <v>0</v>
      </c>
      <c r="DW1182" s="27">
        <f t="shared" si="2161"/>
        <v>4835</v>
      </c>
      <c r="DX1182" s="5"/>
      <c r="DY1182" s="22">
        <f t="shared" si="2203"/>
        <v>0</v>
      </c>
      <c r="DZ1182" s="25">
        <f t="shared" si="2162"/>
        <v>523</v>
      </c>
      <c r="EA1182" s="22"/>
      <c r="EB1182" s="22">
        <f t="shared" si="2204"/>
        <v>0</v>
      </c>
      <c r="EC1182" s="28">
        <f t="shared" si="2163"/>
        <v>369</v>
      </c>
      <c r="ED1182" s="5"/>
      <c r="EE1182" s="43">
        <f t="shared" si="2205"/>
        <v>0</v>
      </c>
      <c r="EF1182" s="27">
        <f t="shared" si="2164"/>
        <v>4769</v>
      </c>
      <c r="EG1182" s="66"/>
      <c r="EH1182" s="66">
        <f t="shared" si="2206"/>
        <v>0</v>
      </c>
      <c r="EI1182" s="67">
        <f t="shared" si="2165"/>
        <v>22277</v>
      </c>
      <c r="EJ1182" s="66"/>
      <c r="EK1182" s="66">
        <f t="shared" si="2185"/>
        <v>0</v>
      </c>
      <c r="EL1182" s="67">
        <f t="shared" si="2166"/>
        <v>20907</v>
      </c>
      <c r="EM1182" s="110">
        <f t="shared" si="2186"/>
        <v>315127.32128876011</v>
      </c>
    </row>
    <row r="1183" spans="1:143" ht="11.25" customHeight="1" x14ac:dyDescent="0.25">
      <c r="A1183" s="382">
        <v>46193</v>
      </c>
      <c r="B1183" s="382">
        <v>46158</v>
      </c>
      <c r="C1183" s="388">
        <v>8004984596</v>
      </c>
      <c r="D1183" s="476" t="s">
        <v>131</v>
      </c>
      <c r="E1183" s="389">
        <v>100</v>
      </c>
      <c r="F1183" s="478">
        <v>1</v>
      </c>
      <c r="G1183" s="40">
        <v>191516130296</v>
      </c>
      <c r="H1183" s="66"/>
      <c r="I1183" s="41">
        <f t="shared" si="2192"/>
        <v>0</v>
      </c>
      <c r="J1183" s="48">
        <f t="shared" si="2169"/>
        <v>247753</v>
      </c>
      <c r="K1183" s="66"/>
      <c r="L1183" s="41">
        <f t="shared" si="2193"/>
        <v>0</v>
      </c>
      <c r="M1183" s="48">
        <f>M1182+K1183-L1183-200</f>
        <v>250420</v>
      </c>
      <c r="N1183" s="66"/>
      <c r="O1183" s="41">
        <f t="shared" si="2194"/>
        <v>0</v>
      </c>
      <c r="P1183" s="48">
        <f t="shared" si="2173"/>
        <v>235796</v>
      </c>
      <c r="Q1183" s="66"/>
      <c r="R1183" s="66">
        <f t="shared" si="2195"/>
        <v>200</v>
      </c>
      <c r="S1183" s="67">
        <f t="shared" si="2175"/>
        <v>172732</v>
      </c>
      <c r="T1183" s="66"/>
      <c r="U1183" s="66">
        <f t="shared" si="2191"/>
        <v>0</v>
      </c>
      <c r="V1183" s="67">
        <f t="shared" si="2207"/>
        <v>197825.85</v>
      </c>
      <c r="X1183" s="69">
        <f t="shared" si="2145"/>
        <v>0</v>
      </c>
      <c r="Y1183" s="67">
        <f t="shared" si="2208"/>
        <v>6101</v>
      </c>
      <c r="Z1183" s="66"/>
      <c r="AA1183" s="68">
        <f t="shared" si="2181"/>
        <v>0</v>
      </c>
      <c r="AB1183" s="67">
        <f t="shared" si="2209"/>
        <v>17135</v>
      </c>
      <c r="AC1183" s="66"/>
      <c r="AD1183" s="66">
        <f t="shared" si="2182"/>
        <v>0</v>
      </c>
      <c r="AE1183" s="67">
        <f t="shared" si="2210"/>
        <v>3450</v>
      </c>
      <c r="AF1183" s="66"/>
      <c r="AG1183" s="78">
        <f t="shared" si="2183"/>
        <v>0</v>
      </c>
      <c r="AH1183" s="79">
        <f t="shared" si="2211"/>
        <v>4471.5</v>
      </c>
      <c r="AI1183" s="66"/>
      <c r="AJ1183" s="68">
        <f t="shared" si="2106"/>
        <v>0</v>
      </c>
      <c r="AK1183" s="67">
        <f t="shared" si="2212"/>
        <v>22013</v>
      </c>
      <c r="AL1183" s="66"/>
      <c r="AM1183" s="68">
        <f t="shared" si="2184"/>
        <v>0</v>
      </c>
      <c r="AN1183" s="67">
        <f t="shared" si="2213"/>
        <v>8691.02</v>
      </c>
      <c r="AO1183" s="66"/>
      <c r="AP1183" s="68">
        <f t="shared" si="2146"/>
        <v>0</v>
      </c>
      <c r="AQ1183" s="67">
        <f t="shared" si="2214"/>
        <v>63587.5</v>
      </c>
      <c r="AR1183" s="66"/>
      <c r="AS1183" s="68">
        <f t="shared" ref="AS1183:AS1246" si="2216">IF(OR(D1183="NPC6ASZDB-VT015C",D1183="NPP6ASZDB-VT005M",D1183="NPP6ASZDB-VT003M",D1183="NPC6ASZDB-VT030C",D1183="NPC6ASZDB-VT005M",D1183="NPC6ASZDB-VT125C",D1183="NPC6ASZDB-VT010M",D1183="NPC6ASZDB-VT007M",D1183="NPC6ASZDB-VT350C",D1183="NPC6ASZDB-VT003M",D1183="NPC6ASZDB-VT250C",D1183="NPC6ASZDB-VT002M",D1183="NPC6ASZDB-VT050C",D1183="NPC6ASZDB-VT001M",D1183="NPC6ASZDB-VT150C",),E1183*(F1183+0.1),0)</f>
        <v>0</v>
      </c>
      <c r="AT1183" s="67">
        <f t="shared" si="2215"/>
        <v>2020</v>
      </c>
      <c r="AU1183" s="66"/>
      <c r="AV1183" s="66">
        <f t="shared" si="2148"/>
        <v>0</v>
      </c>
      <c r="AW1183" s="42">
        <f t="shared" si="2117"/>
        <v>4807.2000000000016</v>
      </c>
      <c r="AX1183" s="66"/>
      <c r="AY1183" s="66">
        <f t="shared" si="2196"/>
        <v>0</v>
      </c>
      <c r="AZ1183" s="67">
        <f t="shared" si="2143"/>
        <v>728.09999999999991</v>
      </c>
      <c r="BA1183" s="66"/>
      <c r="BB1183" s="68">
        <f t="shared" si="2144"/>
        <v>0</v>
      </c>
      <c r="BC1183" s="67">
        <f t="shared" si="2111"/>
        <v>77.819999999999851</v>
      </c>
      <c r="BD1183" s="66"/>
      <c r="BE1183" s="68">
        <f t="shared" si="2136"/>
        <v>0</v>
      </c>
      <c r="BF1183" s="67">
        <f t="shared" si="2137"/>
        <v>1815.1800000000017</v>
      </c>
      <c r="BG1183" s="66"/>
      <c r="BH1183" s="68">
        <f t="shared" si="2187"/>
        <v>0</v>
      </c>
      <c r="BI1183" s="67">
        <f t="shared" si="2107"/>
        <v>22382.39999999998</v>
      </c>
      <c r="BJ1183" s="66"/>
      <c r="BK1183" s="68">
        <f t="shared" ref="BK1183:BK1246" si="2217">IF(OR(D1183="NPP06UZDB-YL002M",D1183="NPP06UZDB-YL001M",D1183="NPP06UZDB-YL150C",D1183="NPP06UZDB-YL010M",D1183="NPC06UZDB-YL015C",D1183="NPC06UZDB-YL020M",D1183="CO155E2-09M016",D1183="CO155E2-09M012",D1183="CO155E2-09M016",D1183="NPC06UZDB-YL750C",D1183="CO155E2-09M008",D1183="NPC06UZDB-YL004M",D1183="NPC06UZDB-YL004M",D1183="NPC06UZDB-YL003M",D1183="NPC06UZDB-YL250C",D1183="CO155E2-09C050",D1183="NPC06UZDB-YL020C",D1183="NPC06UZDB-YL350C",D1183="CO155E2-09M004",D1183="CO155E2-09M004C6",D1183="CO155E2-09M015",D1183="NPC06UZDB-YL050C",D1183="NPC06UZDB-YL010M",D1183="CO155E2-09M010",D1183="NPC06UZDB-YL010M",D1183="NPC06UZDB-YL007M",D1183="NPC06UZDB-YL150C",D1183="CO155E2-09M015",D1183="CO155E2-09C150",D1183="CO155E2-09M005",D1183="CO155E2-09M003",D1183="CO155E2-09M001",D1183="CO155E2-09M007",D1183="NPC06UZDB-YL001M",D1183="NPC06UZDB-YL002M",D1183="NPC06UZDB-YL003M",D1183="NPC06UZDB-YL004M",D1183="NPC06UZDB-YL005M",D1183="CO155E2-09M002",),E1183*(F1183+0.12),0)</f>
        <v>0</v>
      </c>
      <c r="BL1183" s="67">
        <f t="shared" si="2149"/>
        <v>3462.6000000000004</v>
      </c>
      <c r="BM1183" s="66"/>
      <c r="BN1183" s="68">
        <f t="shared" si="2150"/>
        <v>0</v>
      </c>
      <c r="BO1183" s="67">
        <f t="shared" si="2151"/>
        <v>300.70000000000152</v>
      </c>
      <c r="BP1183" s="66"/>
      <c r="BQ1183" s="68">
        <f t="shared" si="2167"/>
        <v>0</v>
      </c>
      <c r="BR1183" s="67">
        <f t="shared" si="2168"/>
        <v>123480.25</v>
      </c>
      <c r="BS1183" s="66"/>
      <c r="BT1183" s="66">
        <f t="shared" si="2188"/>
        <v>0</v>
      </c>
      <c r="BU1183" s="67">
        <f t="shared" si="2112"/>
        <v>103407</v>
      </c>
      <c r="BV1183" s="66"/>
      <c r="BW1183" s="66">
        <f t="shared" si="2189"/>
        <v>0</v>
      </c>
      <c r="BX1183" s="67">
        <f t="shared" si="2113"/>
        <v>146818</v>
      </c>
      <c r="BY1183" s="66"/>
      <c r="BZ1183" s="66">
        <f t="shared" si="2190"/>
        <v>0</v>
      </c>
      <c r="CA1183" s="67">
        <f t="shared" si="2114"/>
        <v>96909</v>
      </c>
      <c r="CB1183" s="66"/>
      <c r="CC1183" s="66">
        <f t="shared" si="2179"/>
        <v>0</v>
      </c>
      <c r="CD1183" s="67">
        <f t="shared" si="2099"/>
        <v>32675.040000000001</v>
      </c>
      <c r="CE1183" s="66"/>
      <c r="CF1183" s="66">
        <f t="shared" si="2104"/>
        <v>0</v>
      </c>
      <c r="CG1183" s="67">
        <f t="shared" si="2152"/>
        <v>3663.6999999999994</v>
      </c>
      <c r="CH1183" s="66"/>
      <c r="CI1183" s="66">
        <f t="shared" ref="CI1183:CI1246" si="2218">IF(OR(D1183="NPC6AUZDB-YL025C",D1183="NPC6AUZDB-YL002M",D1183="NPC6AUZDB-YL015M",D1183="NPC6AUZDB-YL001M",D1183="PC6AUZDB-YL002M",D1183="NPC6AUZDB-YL003M",D1183="NPC6AUZDB-YL005M",),E1183*(F1183+0.1),0)</f>
        <v>0</v>
      </c>
      <c r="CJ1183" s="67">
        <f t="shared" si="2176"/>
        <v>6757.8</v>
      </c>
      <c r="CK1183" s="66"/>
      <c r="CL1183" s="68">
        <f t="shared" si="2110"/>
        <v>0</v>
      </c>
      <c r="CM1183" s="79">
        <f t="shared" si="2153"/>
        <v>4847.4799999999996</v>
      </c>
      <c r="CN1183" s="66"/>
      <c r="CO1183" s="68">
        <f t="shared" si="2197"/>
        <v>0</v>
      </c>
      <c r="CP1183" s="79">
        <f t="shared" si="2154"/>
        <v>3955</v>
      </c>
      <c r="CQ1183" s="66"/>
      <c r="CR1183" s="68">
        <f t="shared" si="2198"/>
        <v>0</v>
      </c>
      <c r="CS1183" s="79">
        <f t="shared" si="2116"/>
        <v>5186</v>
      </c>
      <c r="CT1183" s="66"/>
      <c r="CU1183" s="68">
        <f t="shared" si="2199"/>
        <v>0</v>
      </c>
      <c r="CV1183" s="79">
        <f t="shared" si="2155"/>
        <v>6929</v>
      </c>
      <c r="CW1183" s="66"/>
      <c r="CX1183" s="66">
        <f t="shared" si="2180"/>
        <v>0</v>
      </c>
      <c r="CY1183" s="40">
        <f t="shared" si="2105"/>
        <v>8176.9599999999982</v>
      </c>
      <c r="CZ1183" s="65"/>
      <c r="DA1183" s="66">
        <f t="shared" si="2156"/>
        <v>0</v>
      </c>
      <c r="DB1183" s="67">
        <f t="shared" si="2177"/>
        <v>37088</v>
      </c>
      <c r="DC1183" s="66"/>
      <c r="DD1183" s="66">
        <f t="shared" si="2157"/>
        <v>0</v>
      </c>
      <c r="DE1183" s="67">
        <f t="shared" si="2178"/>
        <v>83859</v>
      </c>
      <c r="DF1183" s="66"/>
      <c r="DG1183" s="69">
        <f t="shared" si="2200"/>
        <v>0</v>
      </c>
      <c r="DH1183" s="67">
        <f t="shared" si="2102"/>
        <v>439395</v>
      </c>
      <c r="DI1183" s="66"/>
      <c r="DJ1183" s="66">
        <f t="shared" si="2201"/>
        <v>114.99999999999999</v>
      </c>
      <c r="DK1183" s="67">
        <f t="shared" si="2158"/>
        <v>3517.5</v>
      </c>
      <c r="DM1183" s="206">
        <f t="shared" ref="DM1183:DM1246" si="2219">IF(D1183=2153276,E1183*(F1183+0.15),0)</f>
        <v>0</v>
      </c>
      <c r="DN1183" s="25">
        <f t="shared" si="2147"/>
        <v>0</v>
      </c>
      <c r="DO1183" s="5"/>
      <c r="DP1183" s="43">
        <f t="shared" ref="DP1183:DP1246" si="2220">IF(OR(D1183="CO17772-0CC050",D1183="CO17772-0CM015",D1183="CO17772-0CM007",D1183="CO17772-0CM005",D1183="CO17772-0CM007",D1183="CO17772-0CM007",D1183="CO17772-0CM010",D1183="CO17772-0CM003",D1183="CO17772-0MM015",D1183="CO17772-0CM002",D1183=959305,D1183="CO17772-0CM001",),E1183*(F1183+0.15),0)</f>
        <v>0</v>
      </c>
      <c r="DQ1183" s="27">
        <f t="shared" si="2159"/>
        <v>6819.5</v>
      </c>
      <c r="DR1183" s="5"/>
      <c r="DS1183" s="43">
        <f t="shared" ref="DS1183:DS1246" si="2221">IF(OR(D1183="CO17772-0ZM010",D1183="CO17772-0ZM002",D1183="CO17772-0ZM001",D1183="CO17772-0ZM005",D1183="CO17772-0ZM008",D1183=959308,),E1183*(F1183+0.15),0)</f>
        <v>0</v>
      </c>
      <c r="DT1183" s="27">
        <f t="shared" si="2160"/>
        <v>4846</v>
      </c>
      <c r="DU1183" s="5"/>
      <c r="DV1183" s="43">
        <f t="shared" si="2202"/>
        <v>0</v>
      </c>
      <c r="DW1183" s="27">
        <f t="shared" si="2161"/>
        <v>4835</v>
      </c>
      <c r="DX1183" s="5"/>
      <c r="DY1183" s="22">
        <f t="shared" si="2203"/>
        <v>0</v>
      </c>
      <c r="DZ1183" s="25">
        <f t="shared" si="2162"/>
        <v>523</v>
      </c>
      <c r="EA1183" s="22"/>
      <c r="EB1183" s="22">
        <f t="shared" si="2204"/>
        <v>0</v>
      </c>
      <c r="EC1183" s="28">
        <f t="shared" si="2163"/>
        <v>369</v>
      </c>
      <c r="ED1183" s="5"/>
      <c r="EE1183" s="43">
        <f t="shared" si="2205"/>
        <v>0</v>
      </c>
      <c r="EF1183" s="27">
        <f t="shared" si="2164"/>
        <v>4769</v>
      </c>
      <c r="EG1183" s="66"/>
      <c r="EH1183" s="66">
        <f t="shared" si="2206"/>
        <v>200</v>
      </c>
      <c r="EI1183" s="67">
        <f t="shared" si="2165"/>
        <v>22077</v>
      </c>
      <c r="EJ1183" s="66"/>
      <c r="EK1183" s="66">
        <f t="shared" si="2185"/>
        <v>200</v>
      </c>
      <c r="EL1183" s="67">
        <f t="shared" si="2166"/>
        <v>20707</v>
      </c>
      <c r="EM1183" s="110">
        <f t="shared" si="2186"/>
        <v>314013.73128876014</v>
      </c>
    </row>
    <row r="1184" spans="1:143" ht="11.25" customHeight="1" x14ac:dyDescent="0.25">
      <c r="A1184" s="382">
        <v>46193</v>
      </c>
      <c r="B1184" s="159">
        <v>46158</v>
      </c>
      <c r="C1184" s="12">
        <v>8004979353</v>
      </c>
      <c r="D1184" s="150" t="s">
        <v>34</v>
      </c>
      <c r="E1184" s="154">
        <v>500</v>
      </c>
      <c r="F1184" s="12">
        <v>5</v>
      </c>
      <c r="G1184" s="16">
        <v>191516031241</v>
      </c>
      <c r="H1184" s="66"/>
      <c r="I1184" s="41">
        <f t="shared" si="2192"/>
        <v>1000</v>
      </c>
      <c r="J1184" s="48">
        <f t="shared" si="2169"/>
        <v>246753</v>
      </c>
      <c r="K1184" s="66"/>
      <c r="L1184" s="41">
        <f t="shared" si="2193"/>
        <v>1000</v>
      </c>
      <c r="M1184" s="48">
        <f>M1183+K1184-L1184</f>
        <v>249420</v>
      </c>
      <c r="N1184" s="66"/>
      <c r="O1184" s="41">
        <f t="shared" si="2194"/>
        <v>1000</v>
      </c>
      <c r="P1184" s="48">
        <f t="shared" si="2173"/>
        <v>234796</v>
      </c>
      <c r="Q1184" s="66"/>
      <c r="R1184" s="66">
        <f t="shared" si="2195"/>
        <v>1000</v>
      </c>
      <c r="S1184" s="67">
        <f t="shared" si="2175"/>
        <v>171732</v>
      </c>
      <c r="T1184" s="66"/>
      <c r="U1184" s="66">
        <f t="shared" si="2191"/>
        <v>2550</v>
      </c>
      <c r="V1184" s="67">
        <f t="shared" si="2207"/>
        <v>195275.85</v>
      </c>
      <c r="X1184" s="69">
        <f t="shared" si="2145"/>
        <v>0</v>
      </c>
      <c r="Y1184" s="67">
        <f t="shared" si="2208"/>
        <v>6101</v>
      </c>
      <c r="Z1184" s="66"/>
      <c r="AA1184" s="68">
        <f t="shared" si="2181"/>
        <v>0</v>
      </c>
      <c r="AB1184" s="67">
        <f t="shared" si="2209"/>
        <v>17135</v>
      </c>
      <c r="AC1184" s="66"/>
      <c r="AD1184" s="66">
        <f t="shared" si="2182"/>
        <v>0</v>
      </c>
      <c r="AE1184" s="67">
        <f t="shared" si="2210"/>
        <v>3450</v>
      </c>
      <c r="AF1184" s="66"/>
      <c r="AG1184" s="78">
        <f t="shared" si="2183"/>
        <v>0</v>
      </c>
      <c r="AH1184" s="79">
        <f t="shared" si="2211"/>
        <v>4471.5</v>
      </c>
      <c r="AI1184" s="66"/>
      <c r="AJ1184" s="68">
        <f t="shared" si="2106"/>
        <v>0</v>
      </c>
      <c r="AK1184" s="67">
        <f t="shared" si="2212"/>
        <v>22013</v>
      </c>
      <c r="AL1184" s="66"/>
      <c r="AM1184" s="68">
        <f t="shared" si="2184"/>
        <v>0</v>
      </c>
      <c r="AN1184" s="67">
        <f t="shared" si="2213"/>
        <v>8691.02</v>
      </c>
      <c r="AO1184" s="66"/>
      <c r="AP1184" s="68">
        <f t="shared" si="2146"/>
        <v>0</v>
      </c>
      <c r="AQ1184" s="67">
        <f t="shared" si="2214"/>
        <v>63587.5</v>
      </c>
      <c r="AR1184" s="66"/>
      <c r="AS1184" s="68">
        <f t="shared" si="2216"/>
        <v>0</v>
      </c>
      <c r="AT1184" s="67">
        <f t="shared" si="2215"/>
        <v>2020</v>
      </c>
      <c r="AU1184" s="66"/>
      <c r="AV1184" s="66">
        <f t="shared" si="2148"/>
        <v>0</v>
      </c>
      <c r="AW1184" s="42">
        <f t="shared" si="2117"/>
        <v>4807.2000000000016</v>
      </c>
      <c r="AX1184" s="66"/>
      <c r="AY1184" s="66">
        <f t="shared" si="2196"/>
        <v>0</v>
      </c>
      <c r="AZ1184" s="67">
        <f t="shared" si="2143"/>
        <v>728.09999999999991</v>
      </c>
      <c r="BA1184" s="66"/>
      <c r="BB1184" s="68">
        <f t="shared" si="2144"/>
        <v>0</v>
      </c>
      <c r="BC1184" s="67">
        <f t="shared" si="2111"/>
        <v>77.819999999999851</v>
      </c>
      <c r="BD1184" s="66"/>
      <c r="BE1184" s="68">
        <f t="shared" si="2136"/>
        <v>0</v>
      </c>
      <c r="BF1184" s="67">
        <f t="shared" si="2137"/>
        <v>1815.1800000000017</v>
      </c>
      <c r="BG1184" s="66"/>
      <c r="BH1184" s="68">
        <f t="shared" si="2187"/>
        <v>0</v>
      </c>
      <c r="BI1184" s="67">
        <f t="shared" si="2107"/>
        <v>22382.39999999998</v>
      </c>
      <c r="BJ1184" s="66"/>
      <c r="BK1184" s="68">
        <f t="shared" si="2217"/>
        <v>0</v>
      </c>
      <c r="BL1184" s="67">
        <f t="shared" si="2149"/>
        <v>3462.6000000000004</v>
      </c>
      <c r="BM1184" s="66"/>
      <c r="BN1184" s="68">
        <f t="shared" si="2150"/>
        <v>0</v>
      </c>
      <c r="BO1184" s="67">
        <f t="shared" si="2151"/>
        <v>300.70000000000152</v>
      </c>
      <c r="BP1184" s="66"/>
      <c r="BQ1184" s="68">
        <f t="shared" si="2167"/>
        <v>0</v>
      </c>
      <c r="BR1184" s="67">
        <f t="shared" si="2168"/>
        <v>123480.25</v>
      </c>
      <c r="BS1184" s="66"/>
      <c r="BT1184" s="66">
        <f t="shared" si="2188"/>
        <v>0</v>
      </c>
      <c r="BU1184" s="67">
        <f t="shared" si="2112"/>
        <v>103407</v>
      </c>
      <c r="BV1184" s="66"/>
      <c r="BW1184" s="66">
        <f t="shared" si="2189"/>
        <v>0</v>
      </c>
      <c r="BX1184" s="67">
        <f t="shared" si="2113"/>
        <v>146818</v>
      </c>
      <c r="BY1184" s="66"/>
      <c r="BZ1184" s="66">
        <f t="shared" si="2190"/>
        <v>0</v>
      </c>
      <c r="CA1184" s="67">
        <f t="shared" si="2114"/>
        <v>96909</v>
      </c>
      <c r="CB1184" s="66"/>
      <c r="CC1184" s="66">
        <f t="shared" si="2179"/>
        <v>0</v>
      </c>
      <c r="CD1184" s="67">
        <f t="shared" si="2099"/>
        <v>32675.040000000001</v>
      </c>
      <c r="CE1184" s="66"/>
      <c r="CF1184" s="66">
        <f t="shared" si="2104"/>
        <v>0</v>
      </c>
      <c r="CG1184" s="67">
        <f t="shared" si="2152"/>
        <v>3663.6999999999994</v>
      </c>
      <c r="CH1184" s="66"/>
      <c r="CI1184" s="66">
        <f t="shared" si="2218"/>
        <v>0</v>
      </c>
      <c r="CJ1184" s="67">
        <f t="shared" si="2176"/>
        <v>6757.8</v>
      </c>
      <c r="CK1184" s="66"/>
      <c r="CL1184" s="68">
        <f t="shared" si="2110"/>
        <v>0</v>
      </c>
      <c r="CM1184" s="79">
        <f t="shared" si="2153"/>
        <v>4847.4799999999996</v>
      </c>
      <c r="CN1184" s="66"/>
      <c r="CO1184" s="68">
        <f t="shared" si="2197"/>
        <v>0</v>
      </c>
      <c r="CP1184" s="79">
        <f t="shared" si="2154"/>
        <v>3955</v>
      </c>
      <c r="CQ1184" s="66"/>
      <c r="CR1184" s="68">
        <f t="shared" si="2198"/>
        <v>0</v>
      </c>
      <c r="CS1184" s="79">
        <f t="shared" si="2116"/>
        <v>5186</v>
      </c>
      <c r="CT1184" s="66"/>
      <c r="CU1184" s="68">
        <f t="shared" si="2199"/>
        <v>0</v>
      </c>
      <c r="CV1184" s="79">
        <f t="shared" si="2155"/>
        <v>6929</v>
      </c>
      <c r="CW1184" s="66"/>
      <c r="CX1184" s="66">
        <f t="shared" si="2180"/>
        <v>0</v>
      </c>
      <c r="CY1184" s="40">
        <f t="shared" si="2105"/>
        <v>8176.9599999999982</v>
      </c>
      <c r="CZ1184" s="65"/>
      <c r="DA1184" s="66">
        <f t="shared" si="2156"/>
        <v>0</v>
      </c>
      <c r="DB1184" s="67">
        <f t="shared" si="2177"/>
        <v>37088</v>
      </c>
      <c r="DC1184" s="66"/>
      <c r="DD1184" s="66">
        <f t="shared" si="2157"/>
        <v>0</v>
      </c>
      <c r="DE1184" s="67">
        <f t="shared" si="2178"/>
        <v>83859</v>
      </c>
      <c r="DF1184" s="66"/>
      <c r="DG1184" s="69">
        <f t="shared" si="2200"/>
        <v>0</v>
      </c>
      <c r="DH1184" s="67">
        <f t="shared" si="2102"/>
        <v>439395</v>
      </c>
      <c r="DI1184" s="66"/>
      <c r="DJ1184" s="66">
        <f t="shared" si="2201"/>
        <v>0</v>
      </c>
      <c r="DK1184" s="67">
        <f t="shared" si="2158"/>
        <v>3517.5</v>
      </c>
      <c r="DM1184" s="206">
        <f t="shared" si="2219"/>
        <v>0</v>
      </c>
      <c r="DN1184" s="25">
        <f t="shared" si="2147"/>
        <v>0</v>
      </c>
      <c r="DO1184" s="5"/>
      <c r="DP1184" s="43">
        <f t="shared" si="2220"/>
        <v>0</v>
      </c>
      <c r="DQ1184" s="27">
        <f t="shared" si="2159"/>
        <v>6819.5</v>
      </c>
      <c r="DR1184" s="5"/>
      <c r="DS1184" s="43">
        <f t="shared" si="2221"/>
        <v>0</v>
      </c>
      <c r="DT1184" s="27">
        <f t="shared" si="2160"/>
        <v>4846</v>
      </c>
      <c r="DU1184" s="5"/>
      <c r="DV1184" s="43">
        <f t="shared" si="2202"/>
        <v>0</v>
      </c>
      <c r="DW1184" s="27">
        <f t="shared" si="2161"/>
        <v>4835</v>
      </c>
      <c r="DX1184" s="5"/>
      <c r="DY1184" s="22">
        <f t="shared" si="2203"/>
        <v>0</v>
      </c>
      <c r="DZ1184" s="25">
        <f t="shared" si="2162"/>
        <v>523</v>
      </c>
      <c r="EA1184" s="22"/>
      <c r="EB1184" s="22">
        <f t="shared" si="2204"/>
        <v>0</v>
      </c>
      <c r="EC1184" s="28">
        <f t="shared" si="2163"/>
        <v>369</v>
      </c>
      <c r="ED1184" s="5"/>
      <c r="EE1184" s="43">
        <f t="shared" si="2205"/>
        <v>0</v>
      </c>
      <c r="EF1184" s="27">
        <f t="shared" si="2164"/>
        <v>4769</v>
      </c>
      <c r="EG1184" s="66"/>
      <c r="EH1184" s="66">
        <f t="shared" si="2206"/>
        <v>0</v>
      </c>
      <c r="EI1184" s="67">
        <f t="shared" si="2165"/>
        <v>22077</v>
      </c>
      <c r="EJ1184" s="66"/>
      <c r="EK1184" s="66">
        <f t="shared" si="2185"/>
        <v>0</v>
      </c>
      <c r="EL1184" s="67">
        <f t="shared" si="2166"/>
        <v>20707</v>
      </c>
      <c r="EM1184" s="110">
        <f t="shared" si="2186"/>
        <v>313911.48328876012</v>
      </c>
    </row>
    <row r="1185" spans="1:143" ht="11.25" customHeight="1" x14ac:dyDescent="0.25">
      <c r="A1185" s="382">
        <v>46193</v>
      </c>
      <c r="B1185" s="159">
        <v>46158</v>
      </c>
      <c r="C1185" s="174">
        <v>8004982777</v>
      </c>
      <c r="D1185" s="13" t="s">
        <v>69</v>
      </c>
      <c r="E1185" s="14">
        <v>100</v>
      </c>
      <c r="F1185" s="15">
        <v>1.5</v>
      </c>
      <c r="G1185" s="16">
        <v>191516152601</v>
      </c>
      <c r="H1185" s="66"/>
      <c r="I1185" s="41">
        <f t="shared" si="2192"/>
        <v>200</v>
      </c>
      <c r="J1185" s="48">
        <f t="shared" si="2169"/>
        <v>246553</v>
      </c>
      <c r="K1185" s="66"/>
      <c r="L1185" s="41">
        <f t="shared" si="2193"/>
        <v>200</v>
      </c>
      <c r="M1185" s="48">
        <f>M1184+K1185-L1185</f>
        <v>249220</v>
      </c>
      <c r="N1185" s="66"/>
      <c r="O1185" s="41">
        <f t="shared" si="2194"/>
        <v>200</v>
      </c>
      <c r="P1185" s="48">
        <f t="shared" si="2173"/>
        <v>234596</v>
      </c>
      <c r="Q1185" s="66"/>
      <c r="R1185" s="66">
        <f t="shared" si="2195"/>
        <v>200</v>
      </c>
      <c r="S1185" s="67">
        <f t="shared" si="2175"/>
        <v>171532</v>
      </c>
      <c r="T1185" s="66"/>
      <c r="U1185" s="66">
        <f t="shared" si="2191"/>
        <v>160</v>
      </c>
      <c r="V1185" s="67">
        <f t="shared" si="2207"/>
        <v>195115.85</v>
      </c>
      <c r="X1185" s="69">
        <f t="shared" si="2145"/>
        <v>0</v>
      </c>
      <c r="Y1185" s="67">
        <f t="shared" si="2208"/>
        <v>6101</v>
      </c>
      <c r="Z1185" s="66"/>
      <c r="AA1185" s="68">
        <f t="shared" si="2181"/>
        <v>0</v>
      </c>
      <c r="AB1185" s="67">
        <f t="shared" si="2209"/>
        <v>17135</v>
      </c>
      <c r="AC1185" s="66"/>
      <c r="AD1185" s="66">
        <f t="shared" si="2182"/>
        <v>0</v>
      </c>
      <c r="AE1185" s="67">
        <f t="shared" si="2210"/>
        <v>3450</v>
      </c>
      <c r="AF1185" s="66"/>
      <c r="AG1185" s="78">
        <f t="shared" si="2183"/>
        <v>0</v>
      </c>
      <c r="AH1185" s="79">
        <f t="shared" si="2211"/>
        <v>4471.5</v>
      </c>
      <c r="AI1185" s="66"/>
      <c r="AJ1185" s="68">
        <f t="shared" si="2106"/>
        <v>0</v>
      </c>
      <c r="AK1185" s="67">
        <f t="shared" si="2212"/>
        <v>22013</v>
      </c>
      <c r="AL1185" s="66"/>
      <c r="AM1185" s="68">
        <f t="shared" si="2184"/>
        <v>0</v>
      </c>
      <c r="AN1185" s="67">
        <f t="shared" si="2213"/>
        <v>8691.02</v>
      </c>
      <c r="AO1185" s="66"/>
      <c r="AP1185" s="68">
        <f t="shared" si="2146"/>
        <v>0</v>
      </c>
      <c r="AQ1185" s="67">
        <f t="shared" si="2214"/>
        <v>63587.5</v>
      </c>
      <c r="AR1185" s="66"/>
      <c r="AS1185" s="68">
        <f t="shared" si="2216"/>
        <v>0</v>
      </c>
      <c r="AT1185" s="67">
        <f t="shared" si="2215"/>
        <v>2020</v>
      </c>
      <c r="AU1185" s="66"/>
      <c r="AV1185" s="66">
        <f t="shared" si="2148"/>
        <v>0</v>
      </c>
      <c r="AW1185" s="42">
        <f t="shared" si="2117"/>
        <v>4807.2000000000016</v>
      </c>
      <c r="AX1185" s="66"/>
      <c r="AY1185" s="66">
        <f t="shared" si="2196"/>
        <v>0</v>
      </c>
      <c r="AZ1185" s="67">
        <f t="shared" si="2143"/>
        <v>728.09999999999991</v>
      </c>
      <c r="BA1185" s="66"/>
      <c r="BB1185" s="68">
        <f t="shared" si="2144"/>
        <v>0</v>
      </c>
      <c r="BC1185" s="67">
        <f t="shared" si="2111"/>
        <v>77.819999999999851</v>
      </c>
      <c r="BD1185" s="66"/>
      <c r="BE1185" s="68">
        <f t="shared" si="2136"/>
        <v>0</v>
      </c>
      <c r="BF1185" s="67">
        <f t="shared" si="2137"/>
        <v>1815.1800000000017</v>
      </c>
      <c r="BG1185" s="66"/>
      <c r="BH1185" s="68">
        <f t="shared" si="2187"/>
        <v>0</v>
      </c>
      <c r="BI1185" s="67">
        <f t="shared" si="2107"/>
        <v>22382.39999999998</v>
      </c>
      <c r="BJ1185" s="66"/>
      <c r="BK1185" s="68">
        <f t="shared" si="2217"/>
        <v>0</v>
      </c>
      <c r="BL1185" s="67">
        <f t="shared" si="2149"/>
        <v>3462.6000000000004</v>
      </c>
      <c r="BM1185" s="66"/>
      <c r="BN1185" s="68">
        <f t="shared" si="2150"/>
        <v>0</v>
      </c>
      <c r="BO1185" s="67">
        <f t="shared" si="2151"/>
        <v>300.70000000000152</v>
      </c>
      <c r="BP1185" s="66"/>
      <c r="BQ1185" s="68">
        <f t="shared" si="2167"/>
        <v>0</v>
      </c>
      <c r="BR1185" s="67">
        <f t="shared" si="2168"/>
        <v>123480.25</v>
      </c>
      <c r="BS1185" s="66"/>
      <c r="BT1185" s="66">
        <f t="shared" si="2188"/>
        <v>0</v>
      </c>
      <c r="BU1185" s="67">
        <f t="shared" si="2112"/>
        <v>103407</v>
      </c>
      <c r="BV1185" s="66"/>
      <c r="BW1185" s="66">
        <f t="shared" si="2189"/>
        <v>0</v>
      </c>
      <c r="BX1185" s="67">
        <f t="shared" si="2113"/>
        <v>146818</v>
      </c>
      <c r="BY1185" s="66"/>
      <c r="BZ1185" s="66">
        <f t="shared" si="2190"/>
        <v>0</v>
      </c>
      <c r="CA1185" s="67">
        <f t="shared" si="2114"/>
        <v>96909</v>
      </c>
      <c r="CB1185" s="66"/>
      <c r="CC1185" s="66">
        <f t="shared" si="2179"/>
        <v>0</v>
      </c>
      <c r="CD1185" s="67">
        <f t="shared" si="2099"/>
        <v>32675.040000000001</v>
      </c>
      <c r="CE1185" s="66"/>
      <c r="CF1185" s="66">
        <f t="shared" si="2104"/>
        <v>0</v>
      </c>
      <c r="CG1185" s="67">
        <f t="shared" si="2152"/>
        <v>3663.6999999999994</v>
      </c>
      <c r="CH1185" s="66"/>
      <c r="CI1185" s="66">
        <f t="shared" si="2218"/>
        <v>0</v>
      </c>
      <c r="CJ1185" s="67">
        <f t="shared" si="2176"/>
        <v>6757.8</v>
      </c>
      <c r="CK1185" s="66"/>
      <c r="CL1185" s="68">
        <f t="shared" si="2110"/>
        <v>0</v>
      </c>
      <c r="CM1185" s="79">
        <f t="shared" si="2153"/>
        <v>4847.4799999999996</v>
      </c>
      <c r="CN1185" s="66"/>
      <c r="CO1185" s="68">
        <f t="shared" si="2197"/>
        <v>0</v>
      </c>
      <c r="CP1185" s="79">
        <f t="shared" si="2154"/>
        <v>3955</v>
      </c>
      <c r="CQ1185" s="66"/>
      <c r="CR1185" s="68">
        <f t="shared" si="2198"/>
        <v>0</v>
      </c>
      <c r="CS1185" s="79">
        <f t="shared" si="2116"/>
        <v>5186</v>
      </c>
      <c r="CT1185" s="66"/>
      <c r="CU1185" s="68">
        <f t="shared" si="2199"/>
        <v>0</v>
      </c>
      <c r="CV1185" s="79">
        <f t="shared" si="2155"/>
        <v>6929</v>
      </c>
      <c r="CW1185" s="66"/>
      <c r="CX1185" s="66">
        <f t="shared" si="2180"/>
        <v>0</v>
      </c>
      <c r="CY1185" s="40">
        <f t="shared" si="2105"/>
        <v>8176.9599999999982</v>
      </c>
      <c r="CZ1185" s="65"/>
      <c r="DA1185" s="66">
        <f t="shared" si="2156"/>
        <v>0</v>
      </c>
      <c r="DB1185" s="67">
        <f t="shared" si="2177"/>
        <v>37088</v>
      </c>
      <c r="DC1185" s="66"/>
      <c r="DD1185" s="66">
        <f t="shared" si="2157"/>
        <v>0</v>
      </c>
      <c r="DE1185" s="67">
        <f t="shared" si="2178"/>
        <v>83859</v>
      </c>
      <c r="DF1185" s="66"/>
      <c r="DG1185" s="69">
        <f t="shared" si="2200"/>
        <v>0</v>
      </c>
      <c r="DH1185" s="67">
        <f t="shared" si="2102"/>
        <v>439395</v>
      </c>
      <c r="DI1185" s="66"/>
      <c r="DJ1185" s="66">
        <f t="shared" si="2201"/>
        <v>0</v>
      </c>
      <c r="DK1185" s="67">
        <f t="shared" si="2158"/>
        <v>3517.5</v>
      </c>
      <c r="DM1185" s="206">
        <f t="shared" si="2219"/>
        <v>0</v>
      </c>
      <c r="DN1185" s="25">
        <f t="shared" si="2147"/>
        <v>0</v>
      </c>
      <c r="DO1185" s="5"/>
      <c r="DP1185" s="43">
        <f t="shared" si="2220"/>
        <v>0</v>
      </c>
      <c r="DQ1185" s="27">
        <f t="shared" si="2159"/>
        <v>6819.5</v>
      </c>
      <c r="DR1185" s="5"/>
      <c r="DS1185" s="43">
        <f t="shared" si="2221"/>
        <v>0</v>
      </c>
      <c r="DT1185" s="27">
        <f t="shared" si="2160"/>
        <v>4846</v>
      </c>
      <c r="DU1185" s="5"/>
      <c r="DV1185" s="43">
        <f t="shared" si="2202"/>
        <v>0</v>
      </c>
      <c r="DW1185" s="27">
        <f t="shared" si="2161"/>
        <v>4835</v>
      </c>
      <c r="DX1185" s="5"/>
      <c r="DY1185" s="22">
        <f t="shared" si="2203"/>
        <v>0</v>
      </c>
      <c r="DZ1185" s="25">
        <f t="shared" si="2162"/>
        <v>523</v>
      </c>
      <c r="EA1185" s="22"/>
      <c r="EB1185" s="22">
        <f t="shared" si="2204"/>
        <v>0</v>
      </c>
      <c r="EC1185" s="28">
        <f t="shared" si="2163"/>
        <v>369</v>
      </c>
      <c r="ED1185" s="5"/>
      <c r="EE1185" s="43">
        <f t="shared" si="2205"/>
        <v>0</v>
      </c>
      <c r="EF1185" s="27">
        <f t="shared" si="2164"/>
        <v>4769</v>
      </c>
      <c r="EG1185" s="66"/>
      <c r="EH1185" s="66">
        <f t="shared" si="2206"/>
        <v>0</v>
      </c>
      <c r="EI1185" s="67">
        <f t="shared" si="2165"/>
        <v>22077</v>
      </c>
      <c r="EJ1185" s="66"/>
      <c r="EK1185" s="66">
        <f t="shared" si="2185"/>
        <v>0</v>
      </c>
      <c r="EL1185" s="67">
        <f t="shared" si="2166"/>
        <v>20707</v>
      </c>
      <c r="EM1185" s="110">
        <f t="shared" si="2186"/>
        <v>311686.38068876014</v>
      </c>
    </row>
    <row r="1186" spans="1:143" ht="11.25" customHeight="1" x14ac:dyDescent="0.25">
      <c r="A1186" s="382">
        <v>46193</v>
      </c>
      <c r="B1186" s="382">
        <v>46158</v>
      </c>
      <c r="C1186" s="12">
        <v>8004982783</v>
      </c>
      <c r="D1186" s="150" t="s">
        <v>377</v>
      </c>
      <c r="E1186" s="154">
        <v>175</v>
      </c>
      <c r="F1186" s="12">
        <v>24</v>
      </c>
      <c r="G1186" s="16">
        <v>198845191103</v>
      </c>
      <c r="H1186" s="66"/>
      <c r="I1186" s="41">
        <f t="shared" si="2192"/>
        <v>0</v>
      </c>
      <c r="J1186" s="48">
        <f t="shared" ref="J1186:J1193" si="2222">J1185+H1186-I1186-350</f>
        <v>246203</v>
      </c>
      <c r="K1186" s="66"/>
      <c r="L1186" s="41">
        <v>350</v>
      </c>
      <c r="M1186" s="48">
        <f t="shared" ref="M1186:M1193" si="2223">M1185+K1186-L1186-350</f>
        <v>248520</v>
      </c>
      <c r="N1186" s="66"/>
      <c r="O1186" s="41">
        <f t="shared" si="2194"/>
        <v>0</v>
      </c>
      <c r="P1186" s="48">
        <f t="shared" ref="P1186:P1193" si="2224">P1185+N1186-O1186-350</f>
        <v>234246</v>
      </c>
      <c r="Q1186" s="66"/>
      <c r="R1186" s="66">
        <f t="shared" si="2195"/>
        <v>0</v>
      </c>
      <c r="S1186" s="67">
        <f t="shared" ref="S1186:S1193" si="2225">S1185+Q1186-R1186-350</f>
        <v>171182</v>
      </c>
      <c r="T1186" s="66"/>
      <c r="U1186" s="66">
        <f t="shared" si="2191"/>
        <v>0</v>
      </c>
      <c r="V1186" s="67">
        <f t="shared" si="2207"/>
        <v>195115.85</v>
      </c>
      <c r="X1186" s="69">
        <f t="shared" si="2145"/>
        <v>0</v>
      </c>
      <c r="Y1186" s="67">
        <f t="shared" si="2208"/>
        <v>6101</v>
      </c>
      <c r="Z1186" s="66"/>
      <c r="AA1186" s="68">
        <f t="shared" si="2181"/>
        <v>0</v>
      </c>
      <c r="AB1186" s="67">
        <f t="shared" si="2209"/>
        <v>17135</v>
      </c>
      <c r="AC1186" s="66"/>
      <c r="AD1186" s="66">
        <f t="shared" si="2182"/>
        <v>0</v>
      </c>
      <c r="AE1186" s="67">
        <f t="shared" si="2210"/>
        <v>3450</v>
      </c>
      <c r="AF1186" s="66"/>
      <c r="AG1186" s="78">
        <f t="shared" si="2183"/>
        <v>0</v>
      </c>
      <c r="AH1186" s="79">
        <f t="shared" si="2211"/>
        <v>4471.5</v>
      </c>
      <c r="AI1186" s="66"/>
      <c r="AJ1186" s="68">
        <f t="shared" si="2106"/>
        <v>0</v>
      </c>
      <c r="AK1186" s="67">
        <f t="shared" si="2212"/>
        <v>22013</v>
      </c>
      <c r="AL1186" s="66"/>
      <c r="AM1186" s="68">
        <f t="shared" si="2184"/>
        <v>0</v>
      </c>
      <c r="AN1186" s="67">
        <f t="shared" si="2213"/>
        <v>8691.02</v>
      </c>
      <c r="AO1186" s="66"/>
      <c r="AP1186" s="68">
        <f t="shared" si="2146"/>
        <v>0</v>
      </c>
      <c r="AQ1186" s="67">
        <f>+AQ1185+AO1186-AP1186-4221</f>
        <v>59366.5</v>
      </c>
      <c r="AR1186" s="66"/>
      <c r="AS1186" s="68">
        <f t="shared" si="2216"/>
        <v>0</v>
      </c>
      <c r="AT1186" s="67">
        <f t="shared" si="2215"/>
        <v>2020</v>
      </c>
      <c r="AU1186" s="66"/>
      <c r="AV1186" s="66">
        <f t="shared" si="2148"/>
        <v>0</v>
      </c>
      <c r="AW1186" s="42">
        <f t="shared" si="2117"/>
        <v>4807.2000000000016</v>
      </c>
      <c r="AX1186" s="66"/>
      <c r="AY1186" s="66">
        <f t="shared" si="2196"/>
        <v>0</v>
      </c>
      <c r="AZ1186" s="67">
        <f t="shared" si="2143"/>
        <v>728.09999999999991</v>
      </c>
      <c r="BA1186" s="66"/>
      <c r="BB1186" s="68">
        <f t="shared" si="2144"/>
        <v>0</v>
      </c>
      <c r="BC1186" s="67">
        <f t="shared" si="2111"/>
        <v>77.819999999999851</v>
      </c>
      <c r="BD1186" s="66"/>
      <c r="BE1186" s="68">
        <f t="shared" si="2136"/>
        <v>0</v>
      </c>
      <c r="BF1186" s="67">
        <f t="shared" si="2137"/>
        <v>1815.1800000000017</v>
      </c>
      <c r="BG1186" s="66"/>
      <c r="BH1186" s="68">
        <f t="shared" si="2187"/>
        <v>0</v>
      </c>
      <c r="BI1186" s="67">
        <f t="shared" si="2107"/>
        <v>22382.39999999998</v>
      </c>
      <c r="BJ1186" s="66"/>
      <c r="BK1186" s="68">
        <f t="shared" si="2217"/>
        <v>0</v>
      </c>
      <c r="BL1186" s="67">
        <f t="shared" si="2149"/>
        <v>3462.6000000000004</v>
      </c>
      <c r="BM1186" s="66"/>
      <c r="BN1186" s="68">
        <f t="shared" si="2150"/>
        <v>0</v>
      </c>
      <c r="BO1186" s="67">
        <f t="shared" si="2151"/>
        <v>300.70000000000152</v>
      </c>
      <c r="BP1186" s="66"/>
      <c r="BQ1186" s="68">
        <f t="shared" si="2167"/>
        <v>0</v>
      </c>
      <c r="BR1186" s="67">
        <f t="shared" si="2168"/>
        <v>123480.25</v>
      </c>
      <c r="BS1186" s="66"/>
      <c r="BT1186" s="66">
        <f t="shared" si="2188"/>
        <v>0</v>
      </c>
      <c r="BU1186" s="67">
        <f t="shared" si="2112"/>
        <v>103407</v>
      </c>
      <c r="BV1186" s="66"/>
      <c r="BW1186" s="66">
        <f t="shared" si="2189"/>
        <v>0</v>
      </c>
      <c r="BX1186" s="67">
        <f t="shared" si="2113"/>
        <v>146818</v>
      </c>
      <c r="BY1186" s="66"/>
      <c r="BZ1186" s="66">
        <f t="shared" si="2190"/>
        <v>0</v>
      </c>
      <c r="CA1186" s="67">
        <f t="shared" si="2114"/>
        <v>96909</v>
      </c>
      <c r="CB1186" s="66"/>
      <c r="CC1186" s="66">
        <f t="shared" si="2179"/>
        <v>0</v>
      </c>
      <c r="CD1186" s="67">
        <f t="shared" si="2099"/>
        <v>32675.040000000001</v>
      </c>
      <c r="CE1186" s="66"/>
      <c r="CF1186" s="66">
        <f t="shared" si="2104"/>
        <v>0</v>
      </c>
      <c r="CG1186" s="67">
        <f t="shared" si="2152"/>
        <v>3663.6999999999994</v>
      </c>
      <c r="CH1186" s="66"/>
      <c r="CI1186" s="66">
        <f t="shared" si="2218"/>
        <v>0</v>
      </c>
      <c r="CJ1186" s="67">
        <f t="shared" si="2176"/>
        <v>6757.8</v>
      </c>
      <c r="CK1186" s="66"/>
      <c r="CL1186" s="68">
        <f t="shared" si="2110"/>
        <v>0</v>
      </c>
      <c r="CM1186" s="79">
        <f t="shared" si="2153"/>
        <v>4847.4799999999996</v>
      </c>
      <c r="CN1186" s="66"/>
      <c r="CO1186" s="68">
        <f t="shared" si="2197"/>
        <v>0</v>
      </c>
      <c r="CP1186" s="79">
        <f t="shared" si="2154"/>
        <v>3955</v>
      </c>
      <c r="CQ1186" s="66"/>
      <c r="CR1186" s="68">
        <f t="shared" si="2198"/>
        <v>0</v>
      </c>
      <c r="CS1186" s="79">
        <f t="shared" si="2116"/>
        <v>5186</v>
      </c>
      <c r="CT1186" s="66"/>
      <c r="CU1186" s="68">
        <f t="shared" si="2199"/>
        <v>0</v>
      </c>
      <c r="CV1186" s="79">
        <f t="shared" si="2155"/>
        <v>6929</v>
      </c>
      <c r="CW1186" s="66"/>
      <c r="CX1186" s="66">
        <f t="shared" si="2180"/>
        <v>0</v>
      </c>
      <c r="CY1186" s="40">
        <f t="shared" si="2105"/>
        <v>8176.9599999999982</v>
      </c>
      <c r="CZ1186" s="65"/>
      <c r="DA1186" s="66">
        <f t="shared" si="2156"/>
        <v>0</v>
      </c>
      <c r="DB1186" s="67">
        <f t="shared" si="2177"/>
        <v>37088</v>
      </c>
      <c r="DC1186" s="66"/>
      <c r="DD1186" s="66">
        <f t="shared" si="2157"/>
        <v>0</v>
      </c>
      <c r="DE1186" s="67">
        <f t="shared" si="2178"/>
        <v>83859</v>
      </c>
      <c r="DF1186" s="66"/>
      <c r="DG1186" s="69">
        <f t="shared" si="2200"/>
        <v>0</v>
      </c>
      <c r="DH1186" s="67">
        <f t="shared" si="2102"/>
        <v>439395</v>
      </c>
      <c r="DI1186" s="66"/>
      <c r="DJ1186" s="66">
        <f t="shared" si="2201"/>
        <v>0</v>
      </c>
      <c r="DK1186" s="67">
        <f t="shared" si="2158"/>
        <v>3517.5</v>
      </c>
      <c r="DM1186" s="206">
        <f t="shared" si="2219"/>
        <v>0</v>
      </c>
      <c r="DN1186" s="25">
        <f t="shared" si="2147"/>
        <v>0</v>
      </c>
      <c r="DO1186" s="5"/>
      <c r="DP1186" s="43">
        <f t="shared" si="2220"/>
        <v>0</v>
      </c>
      <c r="DQ1186" s="27">
        <f t="shared" si="2159"/>
        <v>6819.5</v>
      </c>
      <c r="DR1186" s="5"/>
      <c r="DS1186" s="43">
        <f t="shared" si="2221"/>
        <v>0</v>
      </c>
      <c r="DT1186" s="27">
        <f t="shared" si="2160"/>
        <v>4846</v>
      </c>
      <c r="DU1186" s="5"/>
      <c r="DV1186" s="43">
        <f t="shared" si="2202"/>
        <v>0</v>
      </c>
      <c r="DW1186" s="27">
        <f t="shared" si="2161"/>
        <v>4835</v>
      </c>
      <c r="DX1186" s="5"/>
      <c r="DY1186" s="22">
        <f t="shared" si="2203"/>
        <v>0</v>
      </c>
      <c r="DZ1186" s="25">
        <f t="shared" si="2162"/>
        <v>523</v>
      </c>
      <c r="EA1186" s="22"/>
      <c r="EB1186" s="22">
        <f t="shared" si="2204"/>
        <v>0</v>
      </c>
      <c r="EC1186" s="28">
        <f t="shared" si="2163"/>
        <v>369</v>
      </c>
      <c r="ED1186" s="5"/>
      <c r="EE1186" s="43">
        <f t="shared" si="2205"/>
        <v>0</v>
      </c>
      <c r="EF1186" s="27">
        <f t="shared" si="2164"/>
        <v>4769</v>
      </c>
      <c r="EG1186" s="66"/>
      <c r="EH1186" s="66">
        <f t="shared" si="2206"/>
        <v>0</v>
      </c>
      <c r="EI1186" s="67">
        <f t="shared" si="2165"/>
        <v>22077</v>
      </c>
      <c r="EJ1186" s="66"/>
      <c r="EK1186" s="66">
        <f t="shared" si="2185"/>
        <v>0</v>
      </c>
      <c r="EL1186" s="67">
        <f t="shared" si="2166"/>
        <v>20707</v>
      </c>
      <c r="EM1186" s="110">
        <f t="shared" si="2186"/>
        <v>309548.35808876011</v>
      </c>
    </row>
    <row r="1187" spans="1:143" ht="11.25" customHeight="1" x14ac:dyDescent="0.25">
      <c r="A1187" s="382">
        <v>46193</v>
      </c>
      <c r="B1187" s="382">
        <v>46158</v>
      </c>
      <c r="C1187" s="12">
        <v>8004982784</v>
      </c>
      <c r="D1187" s="150" t="s">
        <v>378</v>
      </c>
      <c r="E1187" s="154">
        <v>175</v>
      </c>
      <c r="F1187" s="12">
        <v>23</v>
      </c>
      <c r="G1187" s="16">
        <v>198845191097</v>
      </c>
      <c r="H1187" s="66"/>
      <c r="I1187" s="41">
        <f t="shared" si="2192"/>
        <v>0</v>
      </c>
      <c r="J1187" s="48">
        <f t="shared" si="2222"/>
        <v>245853</v>
      </c>
      <c r="K1187" s="66"/>
      <c r="L1187" s="41">
        <v>350</v>
      </c>
      <c r="M1187" s="48">
        <f t="shared" si="2223"/>
        <v>247820</v>
      </c>
      <c r="N1187" s="66"/>
      <c r="O1187" s="41">
        <f t="shared" si="2194"/>
        <v>0</v>
      </c>
      <c r="P1187" s="48">
        <f t="shared" si="2224"/>
        <v>233896</v>
      </c>
      <c r="Q1187" s="66"/>
      <c r="R1187" s="66">
        <f t="shared" si="2195"/>
        <v>0</v>
      </c>
      <c r="S1187" s="67">
        <f t="shared" si="2225"/>
        <v>170832</v>
      </c>
      <c r="T1187" s="66"/>
      <c r="U1187" s="66">
        <f t="shared" si="2191"/>
        <v>0</v>
      </c>
      <c r="V1187" s="67">
        <f t="shared" si="2207"/>
        <v>195115.85</v>
      </c>
      <c r="X1187" s="69">
        <f t="shared" si="2145"/>
        <v>0</v>
      </c>
      <c r="Y1187" s="67">
        <f t="shared" si="2208"/>
        <v>6101</v>
      </c>
      <c r="Z1187" s="66"/>
      <c r="AA1187" s="68">
        <f t="shared" si="2181"/>
        <v>0</v>
      </c>
      <c r="AB1187" s="67">
        <f t="shared" si="2209"/>
        <v>17135</v>
      </c>
      <c r="AC1187" s="66"/>
      <c r="AD1187" s="66">
        <f t="shared" si="2182"/>
        <v>0</v>
      </c>
      <c r="AE1187" s="67">
        <f t="shared" si="2210"/>
        <v>3450</v>
      </c>
      <c r="AF1187" s="66"/>
      <c r="AG1187" s="78">
        <f t="shared" si="2183"/>
        <v>0</v>
      </c>
      <c r="AH1187" s="79">
        <f t="shared" si="2211"/>
        <v>4471.5</v>
      </c>
      <c r="AI1187" s="66"/>
      <c r="AJ1187" s="68">
        <f t="shared" si="2106"/>
        <v>0</v>
      </c>
      <c r="AK1187" s="67">
        <f t="shared" si="2212"/>
        <v>22013</v>
      </c>
      <c r="AL1187" s="66"/>
      <c r="AM1187" s="68">
        <f t="shared" si="2184"/>
        <v>0</v>
      </c>
      <c r="AN1187" s="67">
        <f t="shared" si="2213"/>
        <v>8691.02</v>
      </c>
      <c r="AO1187" s="66"/>
      <c r="AP1187" s="68">
        <f t="shared" si="2146"/>
        <v>0</v>
      </c>
      <c r="AQ1187" s="67">
        <f>+AQ1186+AO1187-AP1187-4046</f>
        <v>55320.5</v>
      </c>
      <c r="AR1187" s="66"/>
      <c r="AS1187" s="68">
        <f t="shared" si="2216"/>
        <v>0</v>
      </c>
      <c r="AT1187" s="67">
        <f t="shared" si="2215"/>
        <v>2020</v>
      </c>
      <c r="AU1187" s="66"/>
      <c r="AV1187" s="66">
        <f t="shared" si="2148"/>
        <v>0</v>
      </c>
      <c r="AW1187" s="42">
        <f t="shared" si="2117"/>
        <v>4807.2000000000016</v>
      </c>
      <c r="AX1187" s="66"/>
      <c r="AY1187" s="66">
        <f t="shared" si="2196"/>
        <v>0</v>
      </c>
      <c r="AZ1187" s="67">
        <f t="shared" si="2143"/>
        <v>728.09999999999991</v>
      </c>
      <c r="BA1187" s="66"/>
      <c r="BB1187" s="68">
        <f t="shared" si="2144"/>
        <v>0</v>
      </c>
      <c r="BC1187" s="67">
        <f t="shared" si="2111"/>
        <v>77.819999999999851</v>
      </c>
      <c r="BD1187" s="66"/>
      <c r="BE1187" s="68">
        <f t="shared" si="2136"/>
        <v>0</v>
      </c>
      <c r="BF1187" s="67">
        <f t="shared" si="2137"/>
        <v>1815.1800000000017</v>
      </c>
      <c r="BG1187" s="66"/>
      <c r="BH1187" s="68">
        <f t="shared" si="2187"/>
        <v>0</v>
      </c>
      <c r="BI1187" s="67">
        <f t="shared" si="2107"/>
        <v>22382.39999999998</v>
      </c>
      <c r="BJ1187" s="66"/>
      <c r="BK1187" s="68">
        <f t="shared" si="2217"/>
        <v>0</v>
      </c>
      <c r="BL1187" s="67">
        <f t="shared" si="2149"/>
        <v>3462.6000000000004</v>
      </c>
      <c r="BM1187" s="66"/>
      <c r="BN1187" s="68">
        <f t="shared" si="2150"/>
        <v>0</v>
      </c>
      <c r="BO1187" s="67">
        <f t="shared" si="2151"/>
        <v>300.70000000000152</v>
      </c>
      <c r="BP1187" s="66"/>
      <c r="BQ1187" s="68">
        <f t="shared" si="2167"/>
        <v>0</v>
      </c>
      <c r="BR1187" s="67">
        <f t="shared" si="2168"/>
        <v>123480.25</v>
      </c>
      <c r="BS1187" s="66"/>
      <c r="BT1187" s="66">
        <f t="shared" si="2188"/>
        <v>0</v>
      </c>
      <c r="BU1187" s="67">
        <f t="shared" si="2112"/>
        <v>103407</v>
      </c>
      <c r="BV1187" s="66"/>
      <c r="BW1187" s="66">
        <f t="shared" si="2189"/>
        <v>0</v>
      </c>
      <c r="BX1187" s="67">
        <f t="shared" si="2113"/>
        <v>146818</v>
      </c>
      <c r="BY1187" s="66"/>
      <c r="BZ1187" s="66">
        <f t="shared" si="2190"/>
        <v>0</v>
      </c>
      <c r="CA1187" s="67">
        <f t="shared" si="2114"/>
        <v>96909</v>
      </c>
      <c r="CB1187" s="66"/>
      <c r="CC1187" s="66">
        <f t="shared" si="2179"/>
        <v>0</v>
      </c>
      <c r="CD1187" s="67">
        <f t="shared" si="2099"/>
        <v>32675.040000000001</v>
      </c>
      <c r="CE1187" s="66"/>
      <c r="CF1187" s="66">
        <f t="shared" si="2104"/>
        <v>0</v>
      </c>
      <c r="CG1187" s="67">
        <f t="shared" si="2152"/>
        <v>3663.6999999999994</v>
      </c>
      <c r="CH1187" s="66"/>
      <c r="CI1187" s="66">
        <f t="shared" si="2218"/>
        <v>0</v>
      </c>
      <c r="CJ1187" s="67">
        <f t="shared" si="2176"/>
        <v>6757.8</v>
      </c>
      <c r="CK1187" s="66"/>
      <c r="CL1187" s="68">
        <f t="shared" si="2110"/>
        <v>0</v>
      </c>
      <c r="CM1187" s="79">
        <f t="shared" si="2153"/>
        <v>4847.4799999999996</v>
      </c>
      <c r="CN1187" s="66"/>
      <c r="CO1187" s="68">
        <f t="shared" si="2197"/>
        <v>0</v>
      </c>
      <c r="CP1187" s="79">
        <f t="shared" si="2154"/>
        <v>3955</v>
      </c>
      <c r="CQ1187" s="66"/>
      <c r="CR1187" s="68">
        <f t="shared" si="2198"/>
        <v>0</v>
      </c>
      <c r="CS1187" s="79">
        <f t="shared" si="2116"/>
        <v>5186</v>
      </c>
      <c r="CT1187" s="66"/>
      <c r="CU1187" s="68">
        <f t="shared" si="2199"/>
        <v>0</v>
      </c>
      <c r="CV1187" s="79">
        <f t="shared" si="2155"/>
        <v>6929</v>
      </c>
      <c r="CW1187" s="66"/>
      <c r="CX1187" s="66">
        <f t="shared" si="2180"/>
        <v>0</v>
      </c>
      <c r="CY1187" s="40">
        <f t="shared" si="2105"/>
        <v>8176.9599999999982</v>
      </c>
      <c r="CZ1187" s="65"/>
      <c r="DA1187" s="66">
        <f t="shared" si="2156"/>
        <v>0</v>
      </c>
      <c r="DB1187" s="67">
        <f t="shared" si="2177"/>
        <v>37088</v>
      </c>
      <c r="DC1187" s="66"/>
      <c r="DD1187" s="66">
        <f t="shared" si="2157"/>
        <v>0</v>
      </c>
      <c r="DE1187" s="67">
        <f t="shared" si="2178"/>
        <v>83859</v>
      </c>
      <c r="DF1187" s="66"/>
      <c r="DG1187" s="69">
        <f t="shared" si="2200"/>
        <v>0</v>
      </c>
      <c r="DH1187" s="67">
        <f t="shared" si="2102"/>
        <v>439395</v>
      </c>
      <c r="DI1187" s="66"/>
      <c r="DJ1187" s="66">
        <f t="shared" si="2201"/>
        <v>0</v>
      </c>
      <c r="DK1187" s="67">
        <f t="shared" si="2158"/>
        <v>3517.5</v>
      </c>
      <c r="DM1187" s="206">
        <f t="shared" si="2219"/>
        <v>0</v>
      </c>
      <c r="DN1187" s="25">
        <f t="shared" si="2147"/>
        <v>0</v>
      </c>
      <c r="DO1187" s="5"/>
      <c r="DP1187" s="43">
        <f t="shared" si="2220"/>
        <v>0</v>
      </c>
      <c r="DQ1187" s="27">
        <f t="shared" si="2159"/>
        <v>6819.5</v>
      </c>
      <c r="DR1187" s="5"/>
      <c r="DS1187" s="43">
        <f t="shared" si="2221"/>
        <v>0</v>
      </c>
      <c r="DT1187" s="27">
        <f t="shared" si="2160"/>
        <v>4846</v>
      </c>
      <c r="DU1187" s="5"/>
      <c r="DV1187" s="43">
        <f t="shared" si="2202"/>
        <v>0</v>
      </c>
      <c r="DW1187" s="27">
        <f t="shared" si="2161"/>
        <v>4835</v>
      </c>
      <c r="DX1187" s="5"/>
      <c r="DY1187" s="22">
        <f t="shared" si="2203"/>
        <v>0</v>
      </c>
      <c r="DZ1187" s="25">
        <f t="shared" si="2162"/>
        <v>523</v>
      </c>
      <c r="EA1187" s="22"/>
      <c r="EB1187" s="22">
        <f t="shared" si="2204"/>
        <v>0</v>
      </c>
      <c r="EC1187" s="28">
        <f t="shared" si="2163"/>
        <v>369</v>
      </c>
      <c r="ED1187" s="5"/>
      <c r="EE1187" s="43">
        <f t="shared" si="2205"/>
        <v>0</v>
      </c>
      <c r="EF1187" s="27">
        <f t="shared" si="2164"/>
        <v>4769</v>
      </c>
      <c r="EG1187" s="66"/>
      <c r="EH1187" s="66">
        <f t="shared" si="2206"/>
        <v>0</v>
      </c>
      <c r="EI1187" s="67">
        <f t="shared" si="2165"/>
        <v>22077</v>
      </c>
      <c r="EJ1187" s="66"/>
      <c r="EK1187" s="66">
        <f t="shared" si="2185"/>
        <v>0</v>
      </c>
      <c r="EL1187" s="67">
        <f t="shared" si="2166"/>
        <v>20707</v>
      </c>
      <c r="EM1187" s="110">
        <f t="shared" si="2186"/>
        <v>307497.4154887601</v>
      </c>
    </row>
    <row r="1188" spans="1:143" s="36" customFormat="1" ht="11.25" customHeight="1" x14ac:dyDescent="0.25">
      <c r="A1188" s="382">
        <v>46193</v>
      </c>
      <c r="B1188" s="382">
        <v>46158</v>
      </c>
      <c r="C1188" s="174">
        <v>8004982785</v>
      </c>
      <c r="D1188" s="13" t="s">
        <v>215</v>
      </c>
      <c r="E1188" s="14">
        <v>175</v>
      </c>
      <c r="F1188" s="15">
        <v>22</v>
      </c>
      <c r="G1188" s="16">
        <v>191516113114</v>
      </c>
      <c r="H1188" s="66"/>
      <c r="I1188" s="41">
        <f t="shared" si="2192"/>
        <v>0</v>
      </c>
      <c r="J1188" s="48">
        <f t="shared" si="2222"/>
        <v>245503</v>
      </c>
      <c r="K1188" s="66"/>
      <c r="L1188" s="41">
        <v>350</v>
      </c>
      <c r="M1188" s="48">
        <f t="shared" si="2223"/>
        <v>247120</v>
      </c>
      <c r="N1188" s="66"/>
      <c r="O1188" s="41">
        <f t="shared" si="2194"/>
        <v>0</v>
      </c>
      <c r="P1188" s="48">
        <f t="shared" si="2224"/>
        <v>233546</v>
      </c>
      <c r="Q1188" s="66"/>
      <c r="R1188" s="66">
        <f t="shared" si="2195"/>
        <v>0</v>
      </c>
      <c r="S1188" s="67">
        <f t="shared" si="2225"/>
        <v>170482</v>
      </c>
      <c r="T1188" s="66"/>
      <c r="U1188" s="66">
        <f t="shared" si="2191"/>
        <v>0</v>
      </c>
      <c r="V1188" s="67">
        <f t="shared" si="2207"/>
        <v>195115.85</v>
      </c>
      <c r="W1188" s="136"/>
      <c r="X1188" s="69">
        <f t="shared" si="2145"/>
        <v>0</v>
      </c>
      <c r="Y1188" s="67">
        <f t="shared" si="2208"/>
        <v>6101</v>
      </c>
      <c r="Z1188" s="66"/>
      <c r="AA1188" s="68">
        <f t="shared" si="2181"/>
        <v>0</v>
      </c>
      <c r="AB1188" s="67">
        <f t="shared" si="2209"/>
        <v>17135</v>
      </c>
      <c r="AC1188" s="66"/>
      <c r="AD1188" s="66">
        <f t="shared" si="2182"/>
        <v>0</v>
      </c>
      <c r="AE1188" s="67">
        <f t="shared" si="2210"/>
        <v>3450</v>
      </c>
      <c r="AF1188" s="66"/>
      <c r="AG1188" s="78">
        <f t="shared" si="2183"/>
        <v>0</v>
      </c>
      <c r="AH1188" s="79">
        <f t="shared" si="2211"/>
        <v>4471.5</v>
      </c>
      <c r="AI1188" s="66"/>
      <c r="AJ1188" s="68">
        <f t="shared" si="2106"/>
        <v>0</v>
      </c>
      <c r="AK1188" s="67">
        <f t="shared" si="2212"/>
        <v>22013</v>
      </c>
      <c r="AL1188" s="66"/>
      <c r="AM1188" s="68">
        <f t="shared" si="2184"/>
        <v>0</v>
      </c>
      <c r="AN1188" s="67">
        <f t="shared" si="2213"/>
        <v>8691.02</v>
      </c>
      <c r="AO1188" s="66"/>
      <c r="AP1188" s="68">
        <f t="shared" si="2146"/>
        <v>0</v>
      </c>
      <c r="AQ1188" s="67">
        <f>+AQ1187+AO1188-AP1188-3871</f>
        <v>51449.5</v>
      </c>
      <c r="AR1188" s="66"/>
      <c r="AS1188" s="68">
        <f t="shared" si="2216"/>
        <v>0</v>
      </c>
      <c r="AT1188" s="67">
        <f t="shared" si="2215"/>
        <v>2020</v>
      </c>
      <c r="AU1188" s="66"/>
      <c r="AV1188" s="66">
        <f t="shared" si="2148"/>
        <v>0</v>
      </c>
      <c r="AW1188" s="42">
        <f t="shared" si="2117"/>
        <v>4807.2000000000016</v>
      </c>
      <c r="AX1188" s="66"/>
      <c r="AY1188" s="66">
        <f t="shared" si="2196"/>
        <v>0</v>
      </c>
      <c r="AZ1188" s="67">
        <f t="shared" si="2143"/>
        <v>728.09999999999991</v>
      </c>
      <c r="BA1188" s="66"/>
      <c r="BB1188" s="68">
        <f t="shared" ref="BB1188:BB1219" si="2226">IF(OR(D1188="NPC6AUZDB-RD025C",D1188="NPP06UZDB-RD150C",D1188="NPC06UZDB-RD250C",D1188="NPC06UZDB-OR050C",D1188="NPC06UZDB-RD015M",D1188="CO155E2-07C150",D1188="NPC06UZDB-RD150C",D1188="NPC06UZDB-RD020C",D1188="NPC06UZDB-RD750C",D1188="CO155E2-07M015",D1188="CO155E2-07M010",D1188="NPC06UZDB-RD050C",D1188="NPC06UZDB-RD150C",D1188="CO155E2-07M005",D1188="CO155E2-07M007",D1188="CO155E2-07C050",D1188="NPC06UZDB-RD750C",D1188="NPC06UZDB-RD005M",D1188="CO155E2-07C150",D1188="NPC06UZDB-RD010M",D1188="NPC06UZDB-RD020M",D1188="CO155E2-07M001",D1188="CO155E2-07M003",D1188="CO155E2-07M002",D1188="NPC06UZDB-RD001M",D1188="NPC06UZDB-RD002M",D1188="NPC06UZDB-RD002M",D1188="NPC06UZDB-RD003M",D1188="NPC06UZDB-RD004M",),E1188*(F1188+0.12),0)</f>
        <v>0</v>
      </c>
      <c r="BC1188" s="67">
        <f t="shared" si="2111"/>
        <v>77.819999999999851</v>
      </c>
      <c r="BD1188" s="66"/>
      <c r="BE1188" s="68">
        <f t="shared" si="2136"/>
        <v>0</v>
      </c>
      <c r="BF1188" s="67">
        <f t="shared" si="2137"/>
        <v>1815.1800000000017</v>
      </c>
      <c r="BG1188" s="66"/>
      <c r="BH1188" s="68">
        <f t="shared" si="2187"/>
        <v>0</v>
      </c>
      <c r="BI1188" s="67">
        <f t="shared" si="2107"/>
        <v>22382.39999999998</v>
      </c>
      <c r="BJ1188" s="66"/>
      <c r="BK1188" s="68">
        <f t="shared" si="2217"/>
        <v>0</v>
      </c>
      <c r="BL1188" s="67">
        <f t="shared" si="2149"/>
        <v>3462.6000000000004</v>
      </c>
      <c r="BM1188" s="66"/>
      <c r="BN1188" s="68">
        <f t="shared" si="2150"/>
        <v>0</v>
      </c>
      <c r="BO1188" s="67">
        <f t="shared" si="2151"/>
        <v>300.70000000000152</v>
      </c>
      <c r="BP1188" s="66"/>
      <c r="BQ1188" s="68">
        <f t="shared" si="2167"/>
        <v>0</v>
      </c>
      <c r="BR1188" s="67">
        <f t="shared" si="2168"/>
        <v>123480.25</v>
      </c>
      <c r="BS1188" s="66"/>
      <c r="BT1188" s="66">
        <f t="shared" si="2188"/>
        <v>0</v>
      </c>
      <c r="BU1188" s="67">
        <f t="shared" si="2112"/>
        <v>103407</v>
      </c>
      <c r="BV1188" s="66"/>
      <c r="BW1188" s="66">
        <f t="shared" si="2189"/>
        <v>0</v>
      </c>
      <c r="BX1188" s="67">
        <f t="shared" si="2113"/>
        <v>146818</v>
      </c>
      <c r="BY1188" s="66"/>
      <c r="BZ1188" s="66">
        <f t="shared" si="2190"/>
        <v>0</v>
      </c>
      <c r="CA1188" s="67">
        <f t="shared" si="2114"/>
        <v>96909</v>
      </c>
      <c r="CB1188" s="66"/>
      <c r="CC1188" s="66">
        <f t="shared" si="2179"/>
        <v>0</v>
      </c>
      <c r="CD1188" s="67">
        <f t="shared" si="2099"/>
        <v>32675.040000000001</v>
      </c>
      <c r="CE1188" s="66"/>
      <c r="CF1188" s="66">
        <f t="shared" si="2104"/>
        <v>0</v>
      </c>
      <c r="CG1188" s="67">
        <f t="shared" si="2152"/>
        <v>3663.6999999999994</v>
      </c>
      <c r="CH1188" s="66"/>
      <c r="CI1188" s="66">
        <f t="shared" si="2218"/>
        <v>0</v>
      </c>
      <c r="CJ1188" s="67">
        <f t="shared" si="2176"/>
        <v>6757.8</v>
      </c>
      <c r="CK1188" s="66"/>
      <c r="CL1188" s="68">
        <f t="shared" si="2110"/>
        <v>0</v>
      </c>
      <c r="CM1188" s="79">
        <f t="shared" si="2153"/>
        <v>4847.4799999999996</v>
      </c>
      <c r="CN1188" s="66"/>
      <c r="CO1188" s="68">
        <f t="shared" si="2197"/>
        <v>0</v>
      </c>
      <c r="CP1188" s="79">
        <f t="shared" si="2154"/>
        <v>3955</v>
      </c>
      <c r="CQ1188" s="66"/>
      <c r="CR1188" s="68">
        <f t="shared" si="2198"/>
        <v>0</v>
      </c>
      <c r="CS1188" s="79">
        <f t="shared" si="2116"/>
        <v>5186</v>
      </c>
      <c r="CT1188" s="66"/>
      <c r="CU1188" s="68">
        <f t="shared" si="2199"/>
        <v>0</v>
      </c>
      <c r="CV1188" s="79">
        <f t="shared" si="2155"/>
        <v>6929</v>
      </c>
      <c r="CW1188" s="66"/>
      <c r="CX1188" s="66">
        <f t="shared" si="2180"/>
        <v>0</v>
      </c>
      <c r="CY1188" s="40">
        <f t="shared" si="2105"/>
        <v>8176.9599999999982</v>
      </c>
      <c r="CZ1188" s="65"/>
      <c r="DA1188" s="66">
        <f t="shared" si="2156"/>
        <v>0</v>
      </c>
      <c r="DB1188" s="67">
        <f t="shared" si="2177"/>
        <v>37088</v>
      </c>
      <c r="DC1188" s="66"/>
      <c r="DD1188" s="66">
        <f t="shared" si="2157"/>
        <v>0</v>
      </c>
      <c r="DE1188" s="67">
        <f t="shared" si="2178"/>
        <v>83859</v>
      </c>
      <c r="DF1188" s="66"/>
      <c r="DG1188" s="69">
        <f t="shared" si="2200"/>
        <v>0</v>
      </c>
      <c r="DH1188" s="67">
        <f t="shared" si="2102"/>
        <v>439395</v>
      </c>
      <c r="DI1188" s="66"/>
      <c r="DJ1188" s="66">
        <f t="shared" si="2201"/>
        <v>0</v>
      </c>
      <c r="DK1188" s="67">
        <f t="shared" si="2158"/>
        <v>3517.5</v>
      </c>
      <c r="DL1188" s="210"/>
      <c r="DM1188" s="206">
        <f t="shared" si="2219"/>
        <v>0</v>
      </c>
      <c r="DN1188" s="25">
        <f t="shared" si="2147"/>
        <v>0</v>
      </c>
      <c r="DO1188" s="5"/>
      <c r="DP1188" s="43">
        <f t="shared" si="2220"/>
        <v>0</v>
      </c>
      <c r="DQ1188" s="27">
        <f t="shared" si="2159"/>
        <v>6819.5</v>
      </c>
      <c r="DR1188" s="5"/>
      <c r="DS1188" s="43">
        <f t="shared" si="2221"/>
        <v>0</v>
      </c>
      <c r="DT1188" s="27">
        <f t="shared" si="2160"/>
        <v>4846</v>
      </c>
      <c r="DU1188" s="5"/>
      <c r="DV1188" s="43">
        <f t="shared" si="2202"/>
        <v>0</v>
      </c>
      <c r="DW1188" s="27">
        <f t="shared" si="2161"/>
        <v>4835</v>
      </c>
      <c r="DX1188" s="5"/>
      <c r="DY1188" s="22">
        <f t="shared" si="2203"/>
        <v>0</v>
      </c>
      <c r="DZ1188" s="25">
        <f t="shared" si="2162"/>
        <v>523</v>
      </c>
      <c r="EA1188" s="22"/>
      <c r="EB1188" s="22">
        <f t="shared" si="2204"/>
        <v>0</v>
      </c>
      <c r="EC1188" s="28">
        <f t="shared" si="2163"/>
        <v>369</v>
      </c>
      <c r="ED1188" s="5"/>
      <c r="EE1188" s="43">
        <f t="shared" si="2205"/>
        <v>0</v>
      </c>
      <c r="EF1188" s="27">
        <f t="shared" si="2164"/>
        <v>4769</v>
      </c>
      <c r="EG1188" s="66"/>
      <c r="EH1188" s="66">
        <f t="shared" si="2206"/>
        <v>0</v>
      </c>
      <c r="EI1188" s="67">
        <f t="shared" si="2165"/>
        <v>22077</v>
      </c>
      <c r="EJ1188" s="66"/>
      <c r="EK1188" s="66">
        <f t="shared" si="2185"/>
        <v>0</v>
      </c>
      <c r="EL1188" s="67">
        <f t="shared" si="2166"/>
        <v>20707</v>
      </c>
      <c r="EM1188" s="110">
        <f t="shared" si="2186"/>
        <v>305707.71288876014</v>
      </c>
    </row>
    <row r="1189" spans="1:143" ht="11.25" customHeight="1" x14ac:dyDescent="0.25">
      <c r="A1189" s="382">
        <v>46193</v>
      </c>
      <c r="B1189" s="382">
        <v>46158</v>
      </c>
      <c r="C1189" s="12">
        <v>8004982788</v>
      </c>
      <c r="D1189" s="150" t="s">
        <v>379</v>
      </c>
      <c r="E1189" s="154">
        <v>175</v>
      </c>
      <c r="F1189" s="12">
        <v>19</v>
      </c>
      <c r="G1189" s="16">
        <v>191516225060</v>
      </c>
      <c r="H1189" s="66"/>
      <c r="I1189" s="41">
        <f t="shared" si="2192"/>
        <v>0</v>
      </c>
      <c r="J1189" s="48">
        <f t="shared" si="2222"/>
        <v>245153</v>
      </c>
      <c r="K1189" s="66"/>
      <c r="L1189" s="41">
        <v>350</v>
      </c>
      <c r="M1189" s="48">
        <f t="shared" si="2223"/>
        <v>246420</v>
      </c>
      <c r="N1189" s="66"/>
      <c r="O1189" s="41">
        <f t="shared" si="2194"/>
        <v>0</v>
      </c>
      <c r="P1189" s="48">
        <f t="shared" si="2224"/>
        <v>233196</v>
      </c>
      <c r="Q1189" s="66"/>
      <c r="R1189" s="66">
        <f t="shared" si="2195"/>
        <v>0</v>
      </c>
      <c r="S1189" s="67">
        <f t="shared" si="2225"/>
        <v>170132</v>
      </c>
      <c r="T1189" s="66"/>
      <c r="U1189" s="66">
        <f t="shared" si="2191"/>
        <v>0</v>
      </c>
      <c r="V1189" s="67">
        <f t="shared" si="2207"/>
        <v>195115.85</v>
      </c>
      <c r="X1189" s="69">
        <f t="shared" si="2145"/>
        <v>0</v>
      </c>
      <c r="Y1189" s="67">
        <f t="shared" si="2208"/>
        <v>6101</v>
      </c>
      <c r="Z1189" s="66"/>
      <c r="AA1189" s="68">
        <f t="shared" si="2181"/>
        <v>0</v>
      </c>
      <c r="AB1189" s="67">
        <f t="shared" si="2209"/>
        <v>17135</v>
      </c>
      <c r="AC1189" s="66"/>
      <c r="AD1189" s="66">
        <f t="shared" si="2182"/>
        <v>0</v>
      </c>
      <c r="AE1189" s="67">
        <f t="shared" si="2210"/>
        <v>3450</v>
      </c>
      <c r="AF1189" s="66"/>
      <c r="AG1189" s="78">
        <f t="shared" si="2183"/>
        <v>0</v>
      </c>
      <c r="AH1189" s="79">
        <f t="shared" si="2211"/>
        <v>4471.5</v>
      </c>
      <c r="AI1189" s="66"/>
      <c r="AJ1189" s="68">
        <f t="shared" si="2106"/>
        <v>0</v>
      </c>
      <c r="AK1189" s="67">
        <f t="shared" si="2212"/>
        <v>22013</v>
      </c>
      <c r="AL1189" s="66"/>
      <c r="AM1189" s="68">
        <f t="shared" si="2184"/>
        <v>0</v>
      </c>
      <c r="AN1189" s="67">
        <f t="shared" si="2213"/>
        <v>8691.02</v>
      </c>
      <c r="AO1189" s="66"/>
      <c r="AP1189" s="68">
        <f t="shared" si="2146"/>
        <v>0</v>
      </c>
      <c r="AQ1189" s="67">
        <f>+AQ1188+AO1189-AP1189-3346</f>
        <v>48103.5</v>
      </c>
      <c r="AR1189" s="66"/>
      <c r="AS1189" s="68">
        <f t="shared" si="2216"/>
        <v>0</v>
      </c>
      <c r="AT1189" s="67">
        <f t="shared" si="2215"/>
        <v>2020</v>
      </c>
      <c r="AU1189" s="66"/>
      <c r="AV1189" s="66">
        <f t="shared" si="2148"/>
        <v>0</v>
      </c>
      <c r="AW1189" s="42">
        <f t="shared" si="2117"/>
        <v>4807.2000000000016</v>
      </c>
      <c r="AX1189" s="66"/>
      <c r="AY1189" s="66">
        <f t="shared" si="2196"/>
        <v>0</v>
      </c>
      <c r="AZ1189" s="67">
        <f t="shared" si="2143"/>
        <v>728.09999999999991</v>
      </c>
      <c r="BA1189" s="66"/>
      <c r="BB1189" s="68">
        <f t="shared" si="2226"/>
        <v>0</v>
      </c>
      <c r="BC1189" s="67">
        <f t="shared" si="2111"/>
        <v>77.819999999999851</v>
      </c>
      <c r="BD1189" s="66"/>
      <c r="BE1189" s="68">
        <f t="shared" si="2136"/>
        <v>0</v>
      </c>
      <c r="BF1189" s="67">
        <f t="shared" si="2137"/>
        <v>1815.1800000000017</v>
      </c>
      <c r="BG1189" s="66"/>
      <c r="BH1189" s="68">
        <f t="shared" si="2187"/>
        <v>0</v>
      </c>
      <c r="BI1189" s="67">
        <f t="shared" si="2107"/>
        <v>22382.39999999998</v>
      </c>
      <c r="BJ1189" s="66"/>
      <c r="BK1189" s="68">
        <f t="shared" si="2217"/>
        <v>0</v>
      </c>
      <c r="BL1189" s="67">
        <f t="shared" si="2149"/>
        <v>3462.6000000000004</v>
      </c>
      <c r="BM1189" s="66"/>
      <c r="BN1189" s="68">
        <f t="shared" si="2150"/>
        <v>0</v>
      </c>
      <c r="BO1189" s="67">
        <f t="shared" si="2151"/>
        <v>300.70000000000152</v>
      </c>
      <c r="BP1189" s="66"/>
      <c r="BQ1189" s="68">
        <f t="shared" si="2167"/>
        <v>0</v>
      </c>
      <c r="BR1189" s="67">
        <f t="shared" si="2168"/>
        <v>123480.25</v>
      </c>
      <c r="BS1189" s="66"/>
      <c r="BT1189" s="66">
        <f t="shared" si="2188"/>
        <v>0</v>
      </c>
      <c r="BU1189" s="67">
        <f t="shared" si="2112"/>
        <v>103407</v>
      </c>
      <c r="BV1189" s="66"/>
      <c r="BW1189" s="66">
        <f t="shared" si="2189"/>
        <v>0</v>
      </c>
      <c r="BX1189" s="67">
        <f t="shared" si="2113"/>
        <v>146818</v>
      </c>
      <c r="BY1189" s="66"/>
      <c r="BZ1189" s="66">
        <f t="shared" si="2190"/>
        <v>0</v>
      </c>
      <c r="CA1189" s="67">
        <f t="shared" si="2114"/>
        <v>96909</v>
      </c>
      <c r="CB1189" s="66"/>
      <c r="CC1189" s="66">
        <f t="shared" si="2179"/>
        <v>0</v>
      </c>
      <c r="CD1189" s="67">
        <f t="shared" si="2099"/>
        <v>32675.040000000001</v>
      </c>
      <c r="CE1189" s="66"/>
      <c r="CF1189" s="66">
        <f t="shared" si="2104"/>
        <v>0</v>
      </c>
      <c r="CG1189" s="67">
        <f t="shared" si="2152"/>
        <v>3663.6999999999994</v>
      </c>
      <c r="CH1189" s="66"/>
      <c r="CI1189" s="66">
        <f t="shared" si="2218"/>
        <v>0</v>
      </c>
      <c r="CJ1189" s="67">
        <f t="shared" si="2176"/>
        <v>6757.8</v>
      </c>
      <c r="CK1189" s="66"/>
      <c r="CL1189" s="68">
        <f t="shared" si="2110"/>
        <v>0</v>
      </c>
      <c r="CM1189" s="79">
        <f t="shared" si="2153"/>
        <v>4847.4799999999996</v>
      </c>
      <c r="CN1189" s="66"/>
      <c r="CO1189" s="68">
        <f t="shared" si="2197"/>
        <v>0</v>
      </c>
      <c r="CP1189" s="79">
        <f t="shared" si="2154"/>
        <v>3955</v>
      </c>
      <c r="CQ1189" s="66"/>
      <c r="CR1189" s="68">
        <f t="shared" si="2198"/>
        <v>0</v>
      </c>
      <c r="CS1189" s="79">
        <f t="shared" si="2116"/>
        <v>5186</v>
      </c>
      <c r="CT1189" s="66"/>
      <c r="CU1189" s="68">
        <f t="shared" si="2199"/>
        <v>0</v>
      </c>
      <c r="CV1189" s="79">
        <f t="shared" si="2155"/>
        <v>6929</v>
      </c>
      <c r="CW1189" s="66"/>
      <c r="CX1189" s="66">
        <f t="shared" si="2180"/>
        <v>0</v>
      </c>
      <c r="CY1189" s="40">
        <f t="shared" si="2105"/>
        <v>8176.9599999999982</v>
      </c>
      <c r="CZ1189" s="65"/>
      <c r="DA1189" s="66">
        <f t="shared" si="2156"/>
        <v>0</v>
      </c>
      <c r="DB1189" s="67">
        <f t="shared" si="2177"/>
        <v>37088</v>
      </c>
      <c r="DC1189" s="66"/>
      <c r="DD1189" s="66">
        <f t="shared" si="2157"/>
        <v>0</v>
      </c>
      <c r="DE1189" s="67">
        <f t="shared" si="2178"/>
        <v>83859</v>
      </c>
      <c r="DF1189" s="66"/>
      <c r="DG1189" s="69">
        <f t="shared" si="2200"/>
        <v>0</v>
      </c>
      <c r="DH1189" s="67">
        <f t="shared" si="2102"/>
        <v>439395</v>
      </c>
      <c r="DI1189" s="66"/>
      <c r="DJ1189" s="66">
        <f t="shared" si="2201"/>
        <v>0</v>
      </c>
      <c r="DK1189" s="67">
        <f t="shared" si="2158"/>
        <v>3517.5</v>
      </c>
      <c r="DM1189" s="206">
        <f t="shared" si="2219"/>
        <v>0</v>
      </c>
      <c r="DN1189" s="25">
        <f t="shared" si="2147"/>
        <v>0</v>
      </c>
      <c r="DO1189" s="5"/>
      <c r="DP1189" s="43">
        <f t="shared" si="2220"/>
        <v>0</v>
      </c>
      <c r="DQ1189" s="27">
        <f t="shared" si="2159"/>
        <v>6819.5</v>
      </c>
      <c r="DR1189" s="5"/>
      <c r="DS1189" s="43">
        <f t="shared" si="2221"/>
        <v>0</v>
      </c>
      <c r="DT1189" s="27">
        <f t="shared" si="2160"/>
        <v>4846</v>
      </c>
      <c r="DU1189" s="5"/>
      <c r="DV1189" s="43">
        <f t="shared" si="2202"/>
        <v>0</v>
      </c>
      <c r="DW1189" s="27">
        <f t="shared" si="2161"/>
        <v>4835</v>
      </c>
      <c r="DX1189" s="5"/>
      <c r="DY1189" s="22">
        <f t="shared" si="2203"/>
        <v>0</v>
      </c>
      <c r="DZ1189" s="25">
        <f t="shared" si="2162"/>
        <v>523</v>
      </c>
      <c r="EA1189" s="22"/>
      <c r="EB1189" s="22">
        <f t="shared" si="2204"/>
        <v>0</v>
      </c>
      <c r="EC1189" s="28">
        <f t="shared" si="2163"/>
        <v>369</v>
      </c>
      <c r="ED1189" s="5"/>
      <c r="EE1189" s="43">
        <f t="shared" si="2205"/>
        <v>0</v>
      </c>
      <c r="EF1189" s="27">
        <f t="shared" si="2164"/>
        <v>4769</v>
      </c>
      <c r="EG1189" s="66"/>
      <c r="EH1189" s="66">
        <f t="shared" si="2206"/>
        <v>0</v>
      </c>
      <c r="EI1189" s="67">
        <f t="shared" si="2165"/>
        <v>22077</v>
      </c>
      <c r="EJ1189" s="66"/>
      <c r="EK1189" s="66">
        <f t="shared" si="2185"/>
        <v>0</v>
      </c>
      <c r="EL1189" s="67">
        <f t="shared" si="2166"/>
        <v>20707</v>
      </c>
      <c r="EM1189" s="110">
        <f t="shared" si="2186"/>
        <v>303745.34308876016</v>
      </c>
    </row>
    <row r="1190" spans="1:143" ht="11.25" customHeight="1" x14ac:dyDescent="0.25">
      <c r="A1190" s="382">
        <v>46193</v>
      </c>
      <c r="B1190" s="382">
        <v>46158</v>
      </c>
      <c r="C1190" s="174">
        <v>8004982786</v>
      </c>
      <c r="D1190" s="13" t="s">
        <v>381</v>
      </c>
      <c r="E1190" s="14">
        <v>175</v>
      </c>
      <c r="F1190" s="15">
        <v>21</v>
      </c>
      <c r="G1190" s="16">
        <v>191516786561</v>
      </c>
      <c r="H1190" s="66"/>
      <c r="I1190" s="41">
        <f t="shared" si="2192"/>
        <v>0</v>
      </c>
      <c r="J1190" s="48">
        <f t="shared" si="2222"/>
        <v>244803</v>
      </c>
      <c r="K1190" s="66"/>
      <c r="L1190" s="41">
        <v>350</v>
      </c>
      <c r="M1190" s="48">
        <f t="shared" si="2223"/>
        <v>245720</v>
      </c>
      <c r="N1190" s="66"/>
      <c r="O1190" s="41">
        <f t="shared" si="2194"/>
        <v>0</v>
      </c>
      <c r="P1190" s="48">
        <f t="shared" si="2224"/>
        <v>232846</v>
      </c>
      <c r="Q1190" s="66"/>
      <c r="R1190" s="66">
        <f t="shared" si="2195"/>
        <v>0</v>
      </c>
      <c r="S1190" s="67">
        <f t="shared" si="2225"/>
        <v>169782</v>
      </c>
      <c r="T1190" s="66"/>
      <c r="U1190" s="66">
        <f t="shared" si="2191"/>
        <v>0</v>
      </c>
      <c r="V1190" s="67">
        <f t="shared" si="2207"/>
        <v>195115.85</v>
      </c>
      <c r="X1190" s="69">
        <f t="shared" si="2145"/>
        <v>0</v>
      </c>
      <c r="Y1190" s="67">
        <f t="shared" si="2208"/>
        <v>6101</v>
      </c>
      <c r="Z1190" s="66"/>
      <c r="AA1190" s="68">
        <f t="shared" si="2181"/>
        <v>0</v>
      </c>
      <c r="AB1190" s="67">
        <f t="shared" si="2209"/>
        <v>17135</v>
      </c>
      <c r="AC1190" s="66"/>
      <c r="AD1190" s="66">
        <f t="shared" si="2182"/>
        <v>0</v>
      </c>
      <c r="AE1190" s="67">
        <f t="shared" si="2210"/>
        <v>3450</v>
      </c>
      <c r="AF1190" s="66"/>
      <c r="AG1190" s="78">
        <f t="shared" si="2183"/>
        <v>0</v>
      </c>
      <c r="AH1190" s="79">
        <f t="shared" si="2211"/>
        <v>4471.5</v>
      </c>
      <c r="AI1190" s="66"/>
      <c r="AJ1190" s="68">
        <f t="shared" si="2106"/>
        <v>0</v>
      </c>
      <c r="AK1190" s="67">
        <f t="shared" si="2212"/>
        <v>22013</v>
      </c>
      <c r="AL1190" s="66"/>
      <c r="AM1190" s="68">
        <f t="shared" si="2184"/>
        <v>0</v>
      </c>
      <c r="AN1190" s="67">
        <f t="shared" si="2213"/>
        <v>8691.02</v>
      </c>
      <c r="AO1190" s="66"/>
      <c r="AP1190" s="68">
        <f t="shared" si="2146"/>
        <v>0</v>
      </c>
      <c r="AQ1190" s="67">
        <f>+AQ1189+AO1190-AP1190-3693</f>
        <v>44410.5</v>
      </c>
      <c r="AR1190" s="66"/>
      <c r="AS1190" s="68">
        <f t="shared" si="2216"/>
        <v>0</v>
      </c>
      <c r="AT1190" s="67">
        <f t="shared" si="2215"/>
        <v>2020</v>
      </c>
      <c r="AU1190" s="66"/>
      <c r="AV1190" s="66">
        <f t="shared" si="2148"/>
        <v>0</v>
      </c>
      <c r="AW1190" s="42">
        <f t="shared" si="2117"/>
        <v>4807.2000000000016</v>
      </c>
      <c r="AX1190" s="66"/>
      <c r="AY1190" s="66">
        <f t="shared" si="2196"/>
        <v>0</v>
      </c>
      <c r="AZ1190" s="67">
        <f t="shared" si="2143"/>
        <v>728.09999999999991</v>
      </c>
      <c r="BA1190" s="66"/>
      <c r="BB1190" s="68">
        <f t="shared" si="2226"/>
        <v>0</v>
      </c>
      <c r="BC1190" s="67">
        <f t="shared" si="2111"/>
        <v>77.819999999999851</v>
      </c>
      <c r="BD1190" s="66"/>
      <c r="BE1190" s="68">
        <f t="shared" si="2136"/>
        <v>0</v>
      </c>
      <c r="BF1190" s="67">
        <f t="shared" si="2137"/>
        <v>1815.1800000000017</v>
      </c>
      <c r="BG1190" s="66"/>
      <c r="BH1190" s="68">
        <f t="shared" si="2187"/>
        <v>0</v>
      </c>
      <c r="BI1190" s="67">
        <f t="shared" si="2107"/>
        <v>22382.39999999998</v>
      </c>
      <c r="BJ1190" s="66"/>
      <c r="BK1190" s="68">
        <f t="shared" si="2217"/>
        <v>0</v>
      </c>
      <c r="BL1190" s="67">
        <f t="shared" si="2149"/>
        <v>3462.6000000000004</v>
      </c>
      <c r="BM1190" s="66"/>
      <c r="BN1190" s="68">
        <f t="shared" si="2150"/>
        <v>0</v>
      </c>
      <c r="BO1190" s="67">
        <f t="shared" si="2151"/>
        <v>300.70000000000152</v>
      </c>
      <c r="BP1190" s="66"/>
      <c r="BQ1190" s="68">
        <f t="shared" si="2167"/>
        <v>0</v>
      </c>
      <c r="BR1190" s="67">
        <f t="shared" si="2168"/>
        <v>123480.25</v>
      </c>
      <c r="BS1190" s="66"/>
      <c r="BT1190" s="66">
        <f t="shared" si="2188"/>
        <v>0</v>
      </c>
      <c r="BU1190" s="67">
        <f t="shared" si="2112"/>
        <v>103407</v>
      </c>
      <c r="BV1190" s="66"/>
      <c r="BW1190" s="66">
        <f t="shared" si="2189"/>
        <v>0</v>
      </c>
      <c r="BX1190" s="67">
        <f t="shared" si="2113"/>
        <v>146818</v>
      </c>
      <c r="BY1190" s="66"/>
      <c r="BZ1190" s="66">
        <f t="shared" si="2190"/>
        <v>0</v>
      </c>
      <c r="CA1190" s="67">
        <f t="shared" si="2114"/>
        <v>96909</v>
      </c>
      <c r="CB1190" s="66"/>
      <c r="CC1190" s="66">
        <f t="shared" si="2179"/>
        <v>0</v>
      </c>
      <c r="CD1190" s="67">
        <f t="shared" ref="CD1190:CD1253" si="2227">+CD1189+CB1190-CC1190</f>
        <v>32675.040000000001</v>
      </c>
      <c r="CE1190" s="66"/>
      <c r="CF1190" s="66">
        <f t="shared" si="2104"/>
        <v>0</v>
      </c>
      <c r="CG1190" s="67">
        <f t="shared" si="2152"/>
        <v>3663.6999999999994</v>
      </c>
      <c r="CH1190" s="66"/>
      <c r="CI1190" s="66">
        <f t="shared" si="2218"/>
        <v>0</v>
      </c>
      <c r="CJ1190" s="67">
        <f t="shared" si="2176"/>
        <v>6757.8</v>
      </c>
      <c r="CK1190" s="66"/>
      <c r="CL1190" s="68">
        <f t="shared" si="2110"/>
        <v>0</v>
      </c>
      <c r="CM1190" s="79">
        <f t="shared" si="2153"/>
        <v>4847.4799999999996</v>
      </c>
      <c r="CN1190" s="66"/>
      <c r="CO1190" s="68">
        <f t="shared" si="2197"/>
        <v>0</v>
      </c>
      <c r="CP1190" s="79">
        <f t="shared" si="2154"/>
        <v>3955</v>
      </c>
      <c r="CQ1190" s="66"/>
      <c r="CR1190" s="68">
        <f t="shared" si="2198"/>
        <v>0</v>
      </c>
      <c r="CS1190" s="79">
        <f t="shared" si="2116"/>
        <v>5186</v>
      </c>
      <c r="CT1190" s="66"/>
      <c r="CU1190" s="68">
        <f t="shared" si="2199"/>
        <v>0</v>
      </c>
      <c r="CV1190" s="79">
        <f t="shared" si="2155"/>
        <v>6929</v>
      </c>
      <c r="CW1190" s="66"/>
      <c r="CX1190" s="66">
        <f t="shared" si="2180"/>
        <v>0</v>
      </c>
      <c r="CY1190" s="40">
        <f t="shared" si="2105"/>
        <v>8176.9599999999982</v>
      </c>
      <c r="CZ1190" s="65"/>
      <c r="DA1190" s="66">
        <f t="shared" ref="DA1190:DA1221" si="2228">IF(OR(D1190="NPP6AUZDB-BK001M",D1190="NPP6AUZDB-WT005M",D1190="NPC6AUZDB-WT020C",D1190="NPP6AUZDB-WT002M",D1190="NPC6AUZDB-GY030C",D1190="NPC6AUZDB-WT030C",D1190="NPC6AUZDB-BL030C",D1190="NPC6AUZDB-YL050C",D1190="NPC6AUZDB-WT020C",D1190="NPC6AUZDB-BK002M",D1190="NPC6AUZDB-GN002M",D1190="NPC6AUZDB-OR002M",D1190="NPC6AUZDB-RD005M",D1190="NPC6AUZDB-RD025C",D1190="NPC6AUZDB-BL025C",D1190="NPC6AUZDB-YL025C",D1190="NPC6AUZDB-WT025C",D1190="NPC6AUZDB-GN001M",D1190="NPC6AUZDB-GY150C",D1190="NPC6AUZDB-YL015M",D1190="NPC6AUZDB-GY010M",D1190="NPC6AUZDB-GY001M",D1190="NPC6AUZDB-GY005M",D1190="NPC6AUZDB-YL003M",D1190="PC6AUZDB-YL002M",D1190="NPC6AUZDB-BL015M",D1190="NPC6AUZDB-WT007M",D1190="NPC6AUZDB-YL001M",D1190="NPC6AUZDB-GY002M",D1190="NPC6AUZDB-GN001M",D1190="NPC6AUZDB-BL150C",D1190="NPC6AUZDB-RD002M",D1190="NPC6AUZDB-RD005M",D1190="NPC6AUZDB-WT012M",D1190="NPC6AUZDB-GY020C",D1190="NPC6AUZDB-RD020C",D1190="NPC6AUZDB-WT050C",D1190="NPC6AUZDB-BL020M",D1190="NPC6AUZDB-BL002M",D1190="NPC6AUZDB-BL025C",D1190="NPC6AUZDB-GN025C",D1190="NPC6AUZDB-GY025C",D1190="NPC6AUZDB-RD025C",D1190="NPC6AUZDB-YL025C",D1190="NPC6AUZDA-GY001M",D1190="NPC6AUZDA-GY002M",D1190="NPC6AUZDA-GY003M",D1190="NPC6AUZDB-WT004M",D1190="NPC6AUZDB-WT006M",D1190="NPC6AUZDB-WT007M",D1190="NPC6AUZDB-WT025M",D1190="NPC6AUZDB-WT020M",D1190="NPC6AUZDB-GN002M",D1190="NPC6AUZDB-BL150C",D1190="NPC6AUZDB-YL002M",D1190="NPC6AUZDB-WT008M",D1190="NPC6AUZDB-BL250C",D1190="NPC6AUZDB-GN150C",D1190="NPC6AUZDB-OR001M",D1190="NPC6AUZDB-OR005M",D1190="NPC6AUZDB-WT007M",D1190="NPC6AUZDA-GY020M",D1190="NPC6AUZDB-RD003M",D1190="NPC6AUZDB-GN001M",D1190="NPC6AUZDB-RD001M",D1190="NPC6AUZDB-GN003M",D1190="NPC6AUZDB-GY003M",D1190="NPC6AUZDB-OR003M",D1190="NPC6AUZDB-WT025C",D1190="NPC6AUZDB-WT250C",D1190="NPC6AUZDB-BK003M",D1190="NPC6AUZDB-BK002M",D1190="NPC6AUZDB-BK001M",D1190="NPC6AUZDB-GN005M",D1190="NPC6AUZDB-WT750C",D1190="NPC6AUZDB-WT150C",D1190="NPC6AUZDB-BL005M",D1190="NPC6AUZDB-WT010M",D1190="NPC6AUZDB-WT015M",D1190="NPC6AUZDB-YL005M",D1190="NPC6AUZDB-WT010M",D1190="NPC6AUZDB-BL003M",D1190="NPC6AUZDB-BL007M",D1190="NPC6AUZDB-BL001M",D1190="NPC6AUZDB-WT005M",D1190="NPC6AUZDB-WT003M",D1190="NPC6AUZDB-WT002M",D1190="NPC6AUZDB-WT001M",),E1190*2,0)</f>
        <v>0</v>
      </c>
      <c r="DB1190" s="67">
        <f t="shared" si="2177"/>
        <v>37088</v>
      </c>
      <c r="DC1190" s="66"/>
      <c r="DD1190" s="66">
        <f t="shared" ref="DD1190:DD1221" si="2229">IF(OR(D1190="NPP6AUZDB-BK001M",D1190="NPP6AUZDB-WT005M",D1190="NPP6AUZDB-WT003M",D1190="NPP6AUZDB-WT002M",D1190="NPC6AUZDB-GY030C",D1190="NPC6AUZDB-WT030C",D1190="NPC6AUZDB-BL030C",D1190="NPC6AUZDB-YL050C",D1190="NPC6AUZDB-WT020C",D1190="NPC6AUZDB-BK002M",D1190="NPC6AUZDB-GN002M",D1190="NPC6AUZDB-OR002M",D1190="NPC6AUZDB-WT006M",D1190="NPC6AUZDB-RD005M",D1190="NPC6AUZDB-RD025C",D1190="NPC6AUZDB-BL025C",D1190="NPC6AUZDB-YL025C",D1190="NPC6AUZDB-WT025C",D1190="NPC6AUZDB-GY150C",D1190="NPC6AUZDB-YL015M",D1190="NPC6AUZDB-GY010M",D1190="NPC6AUZDB-GY001M",D1190="NPC6AUZDB-GY005M",D1190="NPC6AUZDB-YL003M",D1190="PC6AUZDB-YL002M",D1190="NPC6AUZDB-BL015M",D1190="NPC6AUZDB-WT007M",D1190="NPC6AUZDB-YL001M",D1190="NPC6AUZDB-GY002M",D1190="NPC6AUZDB-GN001M",D1190="NPC6AUZDB-BL150C",D1190="NPC6AUZDB-RD002M",D1190="NPC6AUZDB-RD005M",D1190="NPC6AUZDB-WT012M",D1190="NPC6AUZDB-GY020C",D1190="NPC6AUZDB-RD020C",D1190="NPC6AUZDB-WT050C",D1190="NPC6AUZDB-BL020M",D1190="NPC6AUZDB-BL002M",D1190="NPC6AUZDB-BL025C",D1190="NPC6AUZDB-GN025C",D1190="NPC6AUZDB-GY025C",D1190="NPC6AUZDB-RD025C",D1190="NPC6AUZDB-YL025C",D1190="NPC6AUZDA-GY001M",D1190="NPC6AUZDA-GY002M",D1190="NPC6AUZDA-GY003M",D1190="NPC6AUZDB-WT004M",D1190="NPC6AUZDB-WT006M",D1190="NPC6AUZDB-WT007M",D1190="NPC6AUZDB-WT025M",D1190="NPC6AUZDB-WT020M",D1190="NPC6AUZDB-GN002M",D1190="NPC6AUZDB-BL150C",D1190="NPC6AUZDB-YL002M",D1190="NPC6AUZDB-WT008M",D1190="NPC6AUZDB-BL250C",D1190="NPC6AUZDB-GN150C",D1190="NPC6AUZDB-OR001M",D1190="NPC6AUZDB-OR005M",D1190="NPC6AUZDB-WT007M",D1190="NPC6AUZDA-GY020M",D1190="NPC6AUZDB-RD003M",D1190="NPC6AUZDB-GN001M",D1190="NPC6AUZDB-RD001M",D1190="NPC6AUZDB-GN003M",D1190="NPC6AUZDB-GY003M",D1190="NPC6AUZDB-OR003M",D1190="NPC6AUZDB-WT025C",D1190="NPC6AUZDB-WT250C",D1190="NPC6AUZDB-BK003M",D1190="NPC6AUZDB-BK002M",D1190="NPC6AUZDB-BK001M",D1190="NPC6AUZDB-GN005M",D1190="NPC6AUZDB-WT750C",D1190="NPC6AUZDB-WT150C",D1190="NPC6AUZDB-BL005M",D1190="NPC6AUZDB-WT015M",D1190="NPC6AUZDB-YL005M",D1190="NPC6AUZDB-WT010M",D1190="NPC6AUZDB-BL003M",D1190="NPC6AUZDB-BL007M",D1190="NPC6AUZDB-BL001M",D1190="NPC6AUZDB-WT005M",D1190="NPC6AUZDB-WT003M",D1190="NPC6AUZDB-WT002M",D1190="NPC6AUZDB-WT001M",),E1190*2,0)</f>
        <v>0</v>
      </c>
      <c r="DE1190" s="67">
        <f t="shared" si="2178"/>
        <v>83859</v>
      </c>
      <c r="DF1190" s="66"/>
      <c r="DG1190" s="69">
        <f t="shared" si="2200"/>
        <v>0</v>
      </c>
      <c r="DH1190" s="67">
        <f t="shared" ref="DH1190:DH1253" si="2230">+DH1189+DF1190-DG1190</f>
        <v>439395</v>
      </c>
      <c r="DI1190" s="66"/>
      <c r="DJ1190" s="66">
        <f t="shared" si="2201"/>
        <v>0</v>
      </c>
      <c r="DK1190" s="67">
        <f t="shared" si="2158"/>
        <v>3517.5</v>
      </c>
      <c r="DM1190" s="206">
        <f t="shared" si="2219"/>
        <v>0</v>
      </c>
      <c r="DN1190" s="25">
        <f t="shared" si="2147"/>
        <v>0</v>
      </c>
      <c r="DO1190" s="5"/>
      <c r="DP1190" s="43">
        <f t="shared" si="2220"/>
        <v>0</v>
      </c>
      <c r="DQ1190" s="27">
        <f t="shared" si="2159"/>
        <v>6819.5</v>
      </c>
      <c r="DR1190" s="5"/>
      <c r="DS1190" s="43">
        <f t="shared" si="2221"/>
        <v>0</v>
      </c>
      <c r="DT1190" s="27">
        <f t="shared" si="2160"/>
        <v>4846</v>
      </c>
      <c r="DU1190" s="5"/>
      <c r="DV1190" s="43">
        <f t="shared" si="2202"/>
        <v>0</v>
      </c>
      <c r="DW1190" s="27">
        <f t="shared" si="2161"/>
        <v>4835</v>
      </c>
      <c r="DX1190" s="5"/>
      <c r="DY1190" s="22">
        <f t="shared" si="2203"/>
        <v>0</v>
      </c>
      <c r="DZ1190" s="25">
        <f t="shared" si="2162"/>
        <v>523</v>
      </c>
      <c r="EA1190" s="22"/>
      <c r="EB1190" s="22">
        <f t="shared" si="2204"/>
        <v>0</v>
      </c>
      <c r="EC1190" s="28">
        <f t="shared" si="2163"/>
        <v>369</v>
      </c>
      <c r="ED1190" s="5"/>
      <c r="EE1190" s="43">
        <f t="shared" si="2205"/>
        <v>0</v>
      </c>
      <c r="EF1190" s="27">
        <f t="shared" si="2164"/>
        <v>4769</v>
      </c>
      <c r="EG1190" s="66"/>
      <c r="EH1190" s="66">
        <f t="shared" si="2206"/>
        <v>0</v>
      </c>
      <c r="EI1190" s="67">
        <f t="shared" si="2165"/>
        <v>22077</v>
      </c>
      <c r="EJ1190" s="66"/>
      <c r="EK1190" s="66">
        <f t="shared" si="2185"/>
        <v>0</v>
      </c>
      <c r="EL1190" s="67">
        <f t="shared" si="2166"/>
        <v>20707</v>
      </c>
      <c r="EM1190" s="110">
        <f t="shared" si="2186"/>
        <v>302651.78288876015</v>
      </c>
    </row>
    <row r="1191" spans="1:143" ht="11.25" customHeight="1" x14ac:dyDescent="0.25">
      <c r="A1191" s="382">
        <v>46193</v>
      </c>
      <c r="B1191" s="382">
        <v>46158</v>
      </c>
      <c r="C1191" s="174">
        <v>8004982792</v>
      </c>
      <c r="D1191" s="13" t="s">
        <v>382</v>
      </c>
      <c r="E1191" s="14">
        <v>175</v>
      </c>
      <c r="F1191" s="15">
        <v>11</v>
      </c>
      <c r="G1191" s="16">
        <v>191516210950</v>
      </c>
      <c r="H1191" s="66"/>
      <c r="I1191" s="41">
        <f t="shared" si="2192"/>
        <v>0</v>
      </c>
      <c r="J1191" s="48">
        <f t="shared" si="2222"/>
        <v>244453</v>
      </c>
      <c r="K1191" s="66"/>
      <c r="L1191" s="41">
        <v>350</v>
      </c>
      <c r="M1191" s="48">
        <f t="shared" si="2223"/>
        <v>245020</v>
      </c>
      <c r="N1191" s="66"/>
      <c r="O1191" s="41">
        <f t="shared" si="2194"/>
        <v>0</v>
      </c>
      <c r="P1191" s="48">
        <f t="shared" si="2224"/>
        <v>232496</v>
      </c>
      <c r="Q1191" s="66"/>
      <c r="R1191" s="66">
        <f t="shared" si="2195"/>
        <v>0</v>
      </c>
      <c r="S1191" s="67">
        <f t="shared" si="2225"/>
        <v>169432</v>
      </c>
      <c r="T1191" s="66"/>
      <c r="U1191" s="66">
        <f t="shared" si="2191"/>
        <v>0</v>
      </c>
      <c r="V1191" s="67">
        <f t="shared" si="2207"/>
        <v>195115.85</v>
      </c>
      <c r="X1191" s="69">
        <f t="shared" si="2145"/>
        <v>0</v>
      </c>
      <c r="Y1191" s="67">
        <f t="shared" si="2208"/>
        <v>6101</v>
      </c>
      <c r="Z1191" s="66"/>
      <c r="AA1191" s="68">
        <f t="shared" si="2181"/>
        <v>0</v>
      </c>
      <c r="AB1191" s="67">
        <f t="shared" si="2209"/>
        <v>17135</v>
      </c>
      <c r="AC1191" s="66"/>
      <c r="AD1191" s="66">
        <f t="shared" si="2182"/>
        <v>0</v>
      </c>
      <c r="AE1191" s="67">
        <f t="shared" si="2210"/>
        <v>3450</v>
      </c>
      <c r="AF1191" s="66"/>
      <c r="AG1191" s="78">
        <f t="shared" si="2183"/>
        <v>0</v>
      </c>
      <c r="AH1191" s="79">
        <f t="shared" si="2211"/>
        <v>4471.5</v>
      </c>
      <c r="AI1191" s="66"/>
      <c r="AJ1191" s="68">
        <f t="shared" si="2106"/>
        <v>0</v>
      </c>
      <c r="AK1191" s="67">
        <f t="shared" si="2212"/>
        <v>22013</v>
      </c>
      <c r="AL1191" s="66"/>
      <c r="AM1191" s="68">
        <f t="shared" si="2184"/>
        <v>0</v>
      </c>
      <c r="AN1191" s="67">
        <f t="shared" si="2213"/>
        <v>8691.02</v>
      </c>
      <c r="AO1191" s="66"/>
      <c r="AP1191" s="68">
        <f t="shared" si="2146"/>
        <v>0</v>
      </c>
      <c r="AQ1191" s="67">
        <f>+AQ1190+AO1191-AP1191-1947</f>
        <v>42463.5</v>
      </c>
      <c r="AR1191" s="66"/>
      <c r="AS1191" s="68">
        <f t="shared" si="2216"/>
        <v>0</v>
      </c>
      <c r="AT1191" s="67">
        <f t="shared" si="2215"/>
        <v>2020</v>
      </c>
      <c r="AU1191" s="66"/>
      <c r="AV1191" s="66">
        <f t="shared" si="2148"/>
        <v>0</v>
      </c>
      <c r="AW1191" s="42">
        <f t="shared" si="2117"/>
        <v>4807.2000000000016</v>
      </c>
      <c r="AX1191" s="66"/>
      <c r="AY1191" s="66">
        <f t="shared" si="2196"/>
        <v>0</v>
      </c>
      <c r="AZ1191" s="67">
        <f t="shared" si="2143"/>
        <v>728.09999999999991</v>
      </c>
      <c r="BA1191" s="66"/>
      <c r="BB1191" s="68">
        <f t="shared" si="2226"/>
        <v>0</v>
      </c>
      <c r="BC1191" s="67">
        <f t="shared" si="2111"/>
        <v>77.819999999999851</v>
      </c>
      <c r="BD1191" s="66"/>
      <c r="BE1191" s="68">
        <f t="shared" si="2136"/>
        <v>0</v>
      </c>
      <c r="BF1191" s="67">
        <f t="shared" si="2137"/>
        <v>1815.1800000000017</v>
      </c>
      <c r="BG1191" s="66"/>
      <c r="BH1191" s="68">
        <f t="shared" si="2187"/>
        <v>0</v>
      </c>
      <c r="BI1191" s="67">
        <f t="shared" si="2107"/>
        <v>22382.39999999998</v>
      </c>
      <c r="BJ1191" s="66"/>
      <c r="BK1191" s="68">
        <f t="shared" si="2217"/>
        <v>0</v>
      </c>
      <c r="BL1191" s="67">
        <f t="shared" si="2149"/>
        <v>3462.6000000000004</v>
      </c>
      <c r="BM1191" s="66"/>
      <c r="BN1191" s="68">
        <f t="shared" si="2150"/>
        <v>0</v>
      </c>
      <c r="BO1191" s="67">
        <f t="shared" si="2151"/>
        <v>300.70000000000152</v>
      </c>
      <c r="BP1191" s="66"/>
      <c r="BQ1191" s="68">
        <f t="shared" si="2167"/>
        <v>0</v>
      </c>
      <c r="BR1191" s="67">
        <f t="shared" si="2168"/>
        <v>123480.25</v>
      </c>
      <c r="BS1191" s="66"/>
      <c r="BT1191" s="66">
        <f t="shared" si="2188"/>
        <v>0</v>
      </c>
      <c r="BU1191" s="67">
        <f t="shared" si="2112"/>
        <v>103407</v>
      </c>
      <c r="BV1191" s="66"/>
      <c r="BW1191" s="66">
        <f t="shared" si="2189"/>
        <v>0</v>
      </c>
      <c r="BX1191" s="67">
        <f t="shared" si="2113"/>
        <v>146818</v>
      </c>
      <c r="BY1191" s="66"/>
      <c r="BZ1191" s="66">
        <f t="shared" si="2190"/>
        <v>0</v>
      </c>
      <c r="CA1191" s="67">
        <f t="shared" si="2114"/>
        <v>96909</v>
      </c>
      <c r="CB1191" s="66"/>
      <c r="CC1191" s="66">
        <f t="shared" si="2179"/>
        <v>0</v>
      </c>
      <c r="CD1191" s="67">
        <f t="shared" si="2227"/>
        <v>32675.040000000001</v>
      </c>
      <c r="CE1191" s="66"/>
      <c r="CF1191" s="66">
        <f t="shared" si="2104"/>
        <v>0</v>
      </c>
      <c r="CG1191" s="67">
        <f t="shared" si="2152"/>
        <v>3663.6999999999994</v>
      </c>
      <c r="CH1191" s="66"/>
      <c r="CI1191" s="66">
        <f t="shared" si="2218"/>
        <v>0</v>
      </c>
      <c r="CJ1191" s="67">
        <f t="shared" si="2176"/>
        <v>6757.8</v>
      </c>
      <c r="CK1191" s="66"/>
      <c r="CL1191" s="68">
        <f t="shared" si="2110"/>
        <v>0</v>
      </c>
      <c r="CM1191" s="79">
        <f t="shared" si="2153"/>
        <v>4847.4799999999996</v>
      </c>
      <c r="CN1191" s="66"/>
      <c r="CO1191" s="68">
        <f t="shared" si="2197"/>
        <v>0</v>
      </c>
      <c r="CP1191" s="79">
        <f t="shared" si="2154"/>
        <v>3955</v>
      </c>
      <c r="CQ1191" s="66"/>
      <c r="CR1191" s="68">
        <f t="shared" si="2198"/>
        <v>0</v>
      </c>
      <c r="CS1191" s="79">
        <f t="shared" si="2116"/>
        <v>5186</v>
      </c>
      <c r="CT1191" s="66"/>
      <c r="CU1191" s="68">
        <f t="shared" si="2199"/>
        <v>0</v>
      </c>
      <c r="CV1191" s="79">
        <f t="shared" si="2155"/>
        <v>6929</v>
      </c>
      <c r="CW1191" s="66"/>
      <c r="CX1191" s="66">
        <f t="shared" si="2180"/>
        <v>0</v>
      </c>
      <c r="CY1191" s="40">
        <f t="shared" si="2105"/>
        <v>8176.9599999999982</v>
      </c>
      <c r="CZ1191" s="65"/>
      <c r="DA1191" s="66">
        <f t="shared" si="2228"/>
        <v>0</v>
      </c>
      <c r="DB1191" s="67">
        <f t="shared" si="2177"/>
        <v>37088</v>
      </c>
      <c r="DC1191" s="66"/>
      <c r="DD1191" s="66">
        <f t="shared" si="2229"/>
        <v>0</v>
      </c>
      <c r="DE1191" s="67">
        <f t="shared" si="2178"/>
        <v>83859</v>
      </c>
      <c r="DF1191" s="66"/>
      <c r="DG1191" s="69">
        <f t="shared" si="2200"/>
        <v>0</v>
      </c>
      <c r="DH1191" s="67">
        <f t="shared" si="2230"/>
        <v>439395</v>
      </c>
      <c r="DI1191" s="66"/>
      <c r="DJ1191" s="66">
        <f t="shared" si="2201"/>
        <v>0</v>
      </c>
      <c r="DK1191" s="67">
        <f t="shared" si="2158"/>
        <v>3517.5</v>
      </c>
      <c r="DM1191" s="206">
        <f t="shared" si="2219"/>
        <v>0</v>
      </c>
      <c r="DN1191" s="25">
        <f t="shared" si="2147"/>
        <v>0</v>
      </c>
      <c r="DO1191" s="5"/>
      <c r="DP1191" s="43">
        <f t="shared" si="2220"/>
        <v>0</v>
      </c>
      <c r="DQ1191" s="27">
        <f t="shared" si="2159"/>
        <v>6819.5</v>
      </c>
      <c r="DR1191" s="5"/>
      <c r="DS1191" s="43">
        <f t="shared" si="2221"/>
        <v>0</v>
      </c>
      <c r="DT1191" s="27">
        <f t="shared" si="2160"/>
        <v>4846</v>
      </c>
      <c r="DU1191" s="5"/>
      <c r="DV1191" s="43">
        <f t="shared" si="2202"/>
        <v>0</v>
      </c>
      <c r="DW1191" s="27">
        <f t="shared" si="2161"/>
        <v>4835</v>
      </c>
      <c r="DX1191" s="5"/>
      <c r="DY1191" s="22">
        <f t="shared" si="2203"/>
        <v>0</v>
      </c>
      <c r="DZ1191" s="25">
        <f t="shared" si="2162"/>
        <v>523</v>
      </c>
      <c r="EA1191" s="22"/>
      <c r="EB1191" s="22">
        <f t="shared" si="2204"/>
        <v>0</v>
      </c>
      <c r="EC1191" s="28">
        <f t="shared" si="2163"/>
        <v>369</v>
      </c>
      <c r="ED1191" s="5"/>
      <c r="EE1191" s="43">
        <f t="shared" si="2205"/>
        <v>0</v>
      </c>
      <c r="EF1191" s="27">
        <f t="shared" si="2164"/>
        <v>4769</v>
      </c>
      <c r="EG1191" s="66"/>
      <c r="EH1191" s="66">
        <f t="shared" si="2206"/>
        <v>0</v>
      </c>
      <c r="EI1191" s="67">
        <f t="shared" si="2165"/>
        <v>22077</v>
      </c>
      <c r="EJ1191" s="66"/>
      <c r="EK1191" s="66">
        <f t="shared" si="2185"/>
        <v>0</v>
      </c>
      <c r="EL1191" s="67">
        <f t="shared" si="2166"/>
        <v>20707</v>
      </c>
      <c r="EM1191" s="110">
        <f t="shared" si="2186"/>
        <v>301386.05308876012</v>
      </c>
    </row>
    <row r="1192" spans="1:143" ht="11.25" customHeight="1" x14ac:dyDescent="0.25">
      <c r="A1192" s="382">
        <v>46193</v>
      </c>
      <c r="B1192" s="382">
        <v>46158</v>
      </c>
      <c r="C1192" s="174">
        <v>8004982791</v>
      </c>
      <c r="D1192" s="13" t="s">
        <v>383</v>
      </c>
      <c r="E1192" s="14">
        <v>175</v>
      </c>
      <c r="F1192" s="15">
        <v>13</v>
      </c>
      <c r="G1192" s="16">
        <v>191516225039</v>
      </c>
      <c r="H1192" s="66"/>
      <c r="I1192" s="41">
        <f t="shared" si="2192"/>
        <v>0</v>
      </c>
      <c r="J1192" s="48">
        <f t="shared" si="2222"/>
        <v>244103</v>
      </c>
      <c r="K1192" s="66"/>
      <c r="L1192" s="41">
        <v>350</v>
      </c>
      <c r="M1192" s="48">
        <f t="shared" si="2223"/>
        <v>244320</v>
      </c>
      <c r="N1192" s="66"/>
      <c r="O1192" s="41">
        <f t="shared" si="2194"/>
        <v>0</v>
      </c>
      <c r="P1192" s="48">
        <f t="shared" si="2224"/>
        <v>232146</v>
      </c>
      <c r="Q1192" s="66"/>
      <c r="R1192" s="66">
        <f t="shared" si="2195"/>
        <v>0</v>
      </c>
      <c r="S1192" s="67">
        <f t="shared" si="2225"/>
        <v>169082</v>
      </c>
      <c r="T1192" s="66"/>
      <c r="U1192" s="66">
        <f t="shared" si="2191"/>
        <v>0</v>
      </c>
      <c r="V1192" s="67">
        <f t="shared" si="2207"/>
        <v>195115.85</v>
      </c>
      <c r="X1192" s="69">
        <f t="shared" si="2145"/>
        <v>0</v>
      </c>
      <c r="Y1192" s="67">
        <f t="shared" si="2208"/>
        <v>6101</v>
      </c>
      <c r="Z1192" s="66"/>
      <c r="AA1192" s="68">
        <f t="shared" si="2181"/>
        <v>0</v>
      </c>
      <c r="AB1192" s="67">
        <f t="shared" si="2209"/>
        <v>17135</v>
      </c>
      <c r="AC1192" s="66"/>
      <c r="AD1192" s="66">
        <f t="shared" si="2182"/>
        <v>0</v>
      </c>
      <c r="AE1192" s="67">
        <f t="shared" si="2210"/>
        <v>3450</v>
      </c>
      <c r="AF1192" s="66"/>
      <c r="AG1192" s="78">
        <f t="shared" si="2183"/>
        <v>0</v>
      </c>
      <c r="AH1192" s="79">
        <f t="shared" si="2211"/>
        <v>4471.5</v>
      </c>
      <c r="AI1192" s="66"/>
      <c r="AJ1192" s="68">
        <f t="shared" si="2106"/>
        <v>0</v>
      </c>
      <c r="AK1192" s="67">
        <f t="shared" si="2212"/>
        <v>22013</v>
      </c>
      <c r="AL1192" s="66"/>
      <c r="AM1192" s="68">
        <f t="shared" si="2184"/>
        <v>0</v>
      </c>
      <c r="AN1192" s="67">
        <f t="shared" si="2213"/>
        <v>8691.02</v>
      </c>
      <c r="AO1192" s="66"/>
      <c r="AP1192" s="68">
        <f t="shared" si="2146"/>
        <v>0</v>
      </c>
      <c r="AQ1192" s="67">
        <f>+AQ1191+AO1192-AP1192-2293</f>
        <v>40170.5</v>
      </c>
      <c r="AR1192" s="66"/>
      <c r="AS1192" s="68">
        <f t="shared" si="2216"/>
        <v>0</v>
      </c>
      <c r="AT1192" s="67">
        <f t="shared" si="2215"/>
        <v>2020</v>
      </c>
      <c r="AU1192" s="66"/>
      <c r="AV1192" s="66">
        <f t="shared" si="2148"/>
        <v>0</v>
      </c>
      <c r="AW1192" s="42">
        <f t="shared" si="2117"/>
        <v>4807.2000000000016</v>
      </c>
      <c r="AX1192" s="66"/>
      <c r="AY1192" s="66">
        <f t="shared" si="2196"/>
        <v>0</v>
      </c>
      <c r="AZ1192" s="67">
        <f t="shared" si="2143"/>
        <v>728.09999999999991</v>
      </c>
      <c r="BA1192" s="66"/>
      <c r="BB1192" s="68">
        <f t="shared" si="2226"/>
        <v>0</v>
      </c>
      <c r="BC1192" s="67">
        <f t="shared" si="2111"/>
        <v>77.819999999999851</v>
      </c>
      <c r="BD1192" s="66"/>
      <c r="BE1192" s="68">
        <f t="shared" si="2136"/>
        <v>0</v>
      </c>
      <c r="BF1192" s="67">
        <f t="shared" si="2137"/>
        <v>1815.1800000000017</v>
      </c>
      <c r="BG1192" s="66"/>
      <c r="BH1192" s="68">
        <f t="shared" si="2187"/>
        <v>0</v>
      </c>
      <c r="BI1192" s="67">
        <f t="shared" si="2107"/>
        <v>22382.39999999998</v>
      </c>
      <c r="BJ1192" s="66"/>
      <c r="BK1192" s="68">
        <f t="shared" si="2217"/>
        <v>0</v>
      </c>
      <c r="BL1192" s="67">
        <f t="shared" si="2149"/>
        <v>3462.6000000000004</v>
      </c>
      <c r="BM1192" s="66"/>
      <c r="BN1192" s="68">
        <f t="shared" si="2150"/>
        <v>0</v>
      </c>
      <c r="BO1192" s="67">
        <f t="shared" si="2151"/>
        <v>300.70000000000152</v>
      </c>
      <c r="BP1192" s="66"/>
      <c r="BQ1192" s="68">
        <f t="shared" si="2167"/>
        <v>0</v>
      </c>
      <c r="BR1192" s="67">
        <f t="shared" si="2168"/>
        <v>123480.25</v>
      </c>
      <c r="BS1192" s="66"/>
      <c r="BT1192" s="66">
        <f t="shared" si="2188"/>
        <v>0</v>
      </c>
      <c r="BU1192" s="67">
        <f t="shared" si="2112"/>
        <v>103407</v>
      </c>
      <c r="BV1192" s="66"/>
      <c r="BW1192" s="66">
        <f t="shared" si="2189"/>
        <v>0</v>
      </c>
      <c r="BX1192" s="67">
        <f t="shared" si="2113"/>
        <v>146818</v>
      </c>
      <c r="BY1192" s="66"/>
      <c r="BZ1192" s="66">
        <f t="shared" si="2190"/>
        <v>0</v>
      </c>
      <c r="CA1192" s="67">
        <f t="shared" si="2114"/>
        <v>96909</v>
      </c>
      <c r="CB1192" s="66"/>
      <c r="CC1192" s="66">
        <f t="shared" si="2179"/>
        <v>0</v>
      </c>
      <c r="CD1192" s="67">
        <f t="shared" si="2227"/>
        <v>32675.040000000001</v>
      </c>
      <c r="CE1192" s="66"/>
      <c r="CF1192" s="66">
        <f t="shared" si="2104"/>
        <v>0</v>
      </c>
      <c r="CG1192" s="67">
        <f t="shared" si="2152"/>
        <v>3663.6999999999994</v>
      </c>
      <c r="CH1192" s="66"/>
      <c r="CI1192" s="66">
        <f t="shared" si="2218"/>
        <v>0</v>
      </c>
      <c r="CJ1192" s="67">
        <f t="shared" si="2176"/>
        <v>6757.8</v>
      </c>
      <c r="CK1192" s="66"/>
      <c r="CL1192" s="68">
        <f t="shared" si="2110"/>
        <v>0</v>
      </c>
      <c r="CM1192" s="79">
        <f t="shared" si="2153"/>
        <v>4847.4799999999996</v>
      </c>
      <c r="CN1192" s="66"/>
      <c r="CO1192" s="68">
        <f t="shared" si="2197"/>
        <v>0</v>
      </c>
      <c r="CP1192" s="79">
        <f t="shared" si="2154"/>
        <v>3955</v>
      </c>
      <c r="CQ1192" s="66"/>
      <c r="CR1192" s="68">
        <f t="shared" si="2198"/>
        <v>0</v>
      </c>
      <c r="CS1192" s="79">
        <f t="shared" si="2116"/>
        <v>5186</v>
      </c>
      <c r="CT1192" s="66"/>
      <c r="CU1192" s="68">
        <f t="shared" si="2199"/>
        <v>0</v>
      </c>
      <c r="CV1192" s="79">
        <f t="shared" si="2155"/>
        <v>6929</v>
      </c>
      <c r="CW1192" s="66"/>
      <c r="CX1192" s="66">
        <f t="shared" si="2180"/>
        <v>0</v>
      </c>
      <c r="CY1192" s="40">
        <f t="shared" si="2105"/>
        <v>8176.9599999999982</v>
      </c>
      <c r="CZ1192" s="65"/>
      <c r="DA1192" s="66">
        <f t="shared" si="2228"/>
        <v>0</v>
      </c>
      <c r="DB1192" s="67">
        <f t="shared" si="2177"/>
        <v>37088</v>
      </c>
      <c r="DC1192" s="66"/>
      <c r="DD1192" s="66">
        <f t="shared" si="2229"/>
        <v>0</v>
      </c>
      <c r="DE1192" s="67">
        <f t="shared" si="2178"/>
        <v>83859</v>
      </c>
      <c r="DF1192" s="66"/>
      <c r="DG1192" s="69">
        <f t="shared" si="2200"/>
        <v>0</v>
      </c>
      <c r="DH1192" s="67">
        <f t="shared" si="2230"/>
        <v>439395</v>
      </c>
      <c r="DI1192" s="66"/>
      <c r="DJ1192" s="66">
        <f t="shared" si="2201"/>
        <v>0</v>
      </c>
      <c r="DK1192" s="67">
        <f t="shared" si="2158"/>
        <v>3517.5</v>
      </c>
      <c r="DM1192" s="206">
        <f t="shared" si="2219"/>
        <v>0</v>
      </c>
      <c r="DN1192" s="25">
        <f t="shared" si="2147"/>
        <v>0</v>
      </c>
      <c r="DO1192" s="5"/>
      <c r="DP1192" s="43">
        <f t="shared" si="2220"/>
        <v>0</v>
      </c>
      <c r="DQ1192" s="27">
        <f t="shared" si="2159"/>
        <v>6819.5</v>
      </c>
      <c r="DR1192" s="5"/>
      <c r="DS1192" s="43">
        <f t="shared" si="2221"/>
        <v>0</v>
      </c>
      <c r="DT1192" s="27">
        <f t="shared" si="2160"/>
        <v>4846</v>
      </c>
      <c r="DU1192" s="5"/>
      <c r="DV1192" s="43">
        <f t="shared" si="2202"/>
        <v>0</v>
      </c>
      <c r="DW1192" s="27">
        <f t="shared" si="2161"/>
        <v>4835</v>
      </c>
      <c r="DX1192" s="5"/>
      <c r="DY1192" s="22">
        <f t="shared" si="2203"/>
        <v>0</v>
      </c>
      <c r="DZ1192" s="25">
        <f t="shared" si="2162"/>
        <v>523</v>
      </c>
      <c r="EA1192" s="22"/>
      <c r="EB1192" s="22">
        <f t="shared" si="2204"/>
        <v>0</v>
      </c>
      <c r="EC1192" s="28">
        <f t="shared" si="2163"/>
        <v>369</v>
      </c>
      <c r="ED1192" s="5"/>
      <c r="EE1192" s="43">
        <f t="shared" si="2205"/>
        <v>0</v>
      </c>
      <c r="EF1192" s="27">
        <f t="shared" si="2164"/>
        <v>4769</v>
      </c>
      <c r="EG1192" s="66"/>
      <c r="EH1192" s="66">
        <f t="shared" si="2206"/>
        <v>0</v>
      </c>
      <c r="EI1192" s="67">
        <f t="shared" si="2165"/>
        <v>22077</v>
      </c>
      <c r="EJ1192" s="66"/>
      <c r="EK1192" s="66">
        <f t="shared" si="2185"/>
        <v>0</v>
      </c>
      <c r="EL1192" s="67">
        <f t="shared" si="2166"/>
        <v>20707</v>
      </c>
      <c r="EM1192" s="110">
        <f t="shared" si="2186"/>
        <v>299768.52008876012</v>
      </c>
    </row>
    <row r="1193" spans="1:143" ht="11.25" customHeight="1" x14ac:dyDescent="0.25">
      <c r="A1193" s="382">
        <v>46193</v>
      </c>
      <c r="B1193" s="382">
        <v>46158</v>
      </c>
      <c r="C1193" s="174">
        <v>8004982790</v>
      </c>
      <c r="D1193" s="13" t="s">
        <v>384</v>
      </c>
      <c r="E1193" s="14">
        <v>175</v>
      </c>
      <c r="F1193" s="15">
        <v>17</v>
      </c>
      <c r="G1193" s="16">
        <v>191516220942</v>
      </c>
      <c r="H1193" s="66"/>
      <c r="I1193" s="41">
        <f t="shared" si="2192"/>
        <v>0</v>
      </c>
      <c r="J1193" s="48">
        <f t="shared" si="2222"/>
        <v>243753</v>
      </c>
      <c r="K1193" s="66"/>
      <c r="L1193" s="41">
        <v>350</v>
      </c>
      <c r="M1193" s="48">
        <f t="shared" si="2223"/>
        <v>243620</v>
      </c>
      <c r="N1193" s="66"/>
      <c r="O1193" s="41">
        <f t="shared" si="2194"/>
        <v>0</v>
      </c>
      <c r="P1193" s="48">
        <f t="shared" si="2224"/>
        <v>231796</v>
      </c>
      <c r="Q1193" s="66"/>
      <c r="R1193" s="66">
        <f t="shared" si="2195"/>
        <v>0</v>
      </c>
      <c r="S1193" s="67">
        <f t="shared" si="2225"/>
        <v>168732</v>
      </c>
      <c r="T1193" s="66"/>
      <c r="U1193" s="66">
        <f t="shared" si="2191"/>
        <v>0</v>
      </c>
      <c r="V1193" s="67">
        <f t="shared" si="2207"/>
        <v>195115.85</v>
      </c>
      <c r="X1193" s="69">
        <f t="shared" si="2145"/>
        <v>0</v>
      </c>
      <c r="Y1193" s="67">
        <f t="shared" si="2208"/>
        <v>6101</v>
      </c>
      <c r="Z1193" s="66"/>
      <c r="AA1193" s="68">
        <f t="shared" si="2181"/>
        <v>0</v>
      </c>
      <c r="AB1193" s="67">
        <f t="shared" si="2209"/>
        <v>17135</v>
      </c>
      <c r="AC1193" s="66"/>
      <c r="AD1193" s="66">
        <f t="shared" si="2182"/>
        <v>0</v>
      </c>
      <c r="AE1193" s="67">
        <f t="shared" si="2210"/>
        <v>3450</v>
      </c>
      <c r="AF1193" s="66"/>
      <c r="AG1193" s="78">
        <f t="shared" si="2183"/>
        <v>0</v>
      </c>
      <c r="AH1193" s="79">
        <f t="shared" si="2211"/>
        <v>4471.5</v>
      </c>
      <c r="AI1193" s="66"/>
      <c r="AJ1193" s="68">
        <f t="shared" si="2106"/>
        <v>0</v>
      </c>
      <c r="AK1193" s="67">
        <f t="shared" si="2212"/>
        <v>22013</v>
      </c>
      <c r="AL1193" s="66"/>
      <c r="AM1193" s="68">
        <f t="shared" si="2184"/>
        <v>0</v>
      </c>
      <c r="AN1193" s="67">
        <f t="shared" si="2213"/>
        <v>8691.02</v>
      </c>
      <c r="AO1193" s="66"/>
      <c r="AP1193" s="68">
        <f t="shared" si="2146"/>
        <v>0</v>
      </c>
      <c r="AQ1193" s="67">
        <f>+AQ1192+AO1193-AP1193-3000</f>
        <v>37170.5</v>
      </c>
      <c r="AR1193" s="66"/>
      <c r="AS1193" s="68">
        <f t="shared" si="2216"/>
        <v>0</v>
      </c>
      <c r="AT1193" s="67">
        <f t="shared" si="2215"/>
        <v>2020</v>
      </c>
      <c r="AU1193" s="66"/>
      <c r="AV1193" s="66">
        <f t="shared" si="2148"/>
        <v>0</v>
      </c>
      <c r="AW1193" s="42">
        <f t="shared" si="2117"/>
        <v>4807.2000000000016</v>
      </c>
      <c r="AX1193" s="66"/>
      <c r="AY1193" s="66">
        <f t="shared" si="2196"/>
        <v>0</v>
      </c>
      <c r="AZ1193" s="67">
        <f t="shared" si="2143"/>
        <v>728.09999999999991</v>
      </c>
      <c r="BA1193" s="66"/>
      <c r="BB1193" s="68">
        <f t="shared" si="2226"/>
        <v>0</v>
      </c>
      <c r="BC1193" s="67">
        <f t="shared" si="2111"/>
        <v>77.819999999999851</v>
      </c>
      <c r="BD1193" s="66"/>
      <c r="BE1193" s="68">
        <f t="shared" si="2136"/>
        <v>0</v>
      </c>
      <c r="BF1193" s="67">
        <f t="shared" si="2137"/>
        <v>1815.1800000000017</v>
      </c>
      <c r="BG1193" s="66"/>
      <c r="BH1193" s="68">
        <f t="shared" si="2187"/>
        <v>0</v>
      </c>
      <c r="BI1193" s="67">
        <f t="shared" si="2107"/>
        <v>22382.39999999998</v>
      </c>
      <c r="BJ1193" s="66"/>
      <c r="BK1193" s="68">
        <f t="shared" si="2217"/>
        <v>0</v>
      </c>
      <c r="BL1193" s="67">
        <f t="shared" si="2149"/>
        <v>3462.6000000000004</v>
      </c>
      <c r="BM1193" s="66"/>
      <c r="BN1193" s="68">
        <f t="shared" si="2150"/>
        <v>0</v>
      </c>
      <c r="BO1193" s="67">
        <f t="shared" si="2151"/>
        <v>300.70000000000152</v>
      </c>
      <c r="BP1193" s="66"/>
      <c r="BQ1193" s="68">
        <f t="shared" ref="BQ1193:BQ1224" si="2231">IF(OR(D1193="NPP06UZDB-WT150C",D1193="NPP06UZDB-WT015M",D1193="NPP06UZDB-WT005M",D1193="NPP06UZDB-WT005M",D1193="NPP06UZDB-WT250C",D1193="NPP06UZDB-WT007M",D1193="NPP06UZDB-WT010M",D1193="NPP06UZDB-WT001M",D1193="NPP06UZDB-WT002M",D1193="NPP06UZDB-WT008M",D1193="NPC06UZDB-WT030C",D1193="NPC06UZDB-WT020C",D1193="NPC06UZDB-WT020C",D1193="NPC06UZDB-WT450C",D1193="NPC06UZDB-WT015C",D1193="CO155E2-08C150",D1193="NPC06UZDB-WT016M",D1193="NPC06UZDB-WT025M",D1193="NPC06UZDB-WT012M",D1193="NPC06UZDB-WT009M",D1193="NPC06UZDB-WT750C",D1193="NPC06UZDB-WT030M",D1193="CO155E2-08C750",D1193="NPC06UZDB-WT050M",D1193="NPC06UZDB-WT007M",D1193="NPC06UZDB-WT025M",D1193="NPC06UZDB-WT025C",D1193="NPC06UZDB-WT250C",D1193="CO155E2-08C250",D1193="CO155E2-08M007",D1193="CO155E2-08M015",D1193="CO155E2-08C150",D1193="NPC06UZDB-WT150C",D1193="NPC06UZDB-WT050C",D1193="CO155E2-08F008",D1193="CO155E2-08F005",D1193="CO155E2-08C050",D1193="CO155E2-08M001",D1193="CO155E2-08M002",D1193="CO155E2-08M003",D1193="CO155E2-08M004",D1193="CO155E2-08M005",D1193="CO155E2-08M006",D1193="CO155E2-08M008",D1193="CO155E2-08M020",D1193="CO155E2-08M010",D1193="NPC06UZDB-WT050C",D1193="NPC06UZDB-WT001M",D1193="NPC06UZDB-WT002M",D1193="NPC06UZDB-WT003M",D1193="NPC06UZDB-WT004M",D1193="NPC06UZDB-WT005M",D1193="NPC06UZDB-WT006M",D1193="NPC06UZDB-WT008M",D1193="NPC06UZDB-WT010M",D1193="NPC06UZDB-WT015M",D1193="NPC06UZDB-WT020M",),E1193*(F1193+0.12),0)</f>
        <v>0</v>
      </c>
      <c r="BR1193" s="67">
        <f t="shared" si="2168"/>
        <v>123480.25</v>
      </c>
      <c r="BS1193" s="66"/>
      <c r="BT1193" s="66">
        <f t="shared" si="2188"/>
        <v>0</v>
      </c>
      <c r="BU1193" s="67">
        <f t="shared" si="2112"/>
        <v>103407</v>
      </c>
      <c r="BV1193" s="66"/>
      <c r="BW1193" s="66">
        <f t="shared" si="2189"/>
        <v>0</v>
      </c>
      <c r="BX1193" s="67">
        <f t="shared" si="2113"/>
        <v>146818</v>
      </c>
      <c r="BY1193" s="66"/>
      <c r="BZ1193" s="66">
        <f t="shared" si="2190"/>
        <v>0</v>
      </c>
      <c r="CA1193" s="67">
        <f t="shared" si="2114"/>
        <v>96909</v>
      </c>
      <c r="CB1193" s="66"/>
      <c r="CC1193" s="66">
        <f t="shared" si="2179"/>
        <v>0</v>
      </c>
      <c r="CD1193" s="67">
        <f t="shared" si="2227"/>
        <v>32675.040000000001</v>
      </c>
      <c r="CE1193" s="66"/>
      <c r="CF1193" s="66">
        <f t="shared" si="2104"/>
        <v>0</v>
      </c>
      <c r="CG1193" s="67">
        <f t="shared" si="2152"/>
        <v>3663.6999999999994</v>
      </c>
      <c r="CH1193" s="66"/>
      <c r="CI1193" s="66">
        <f t="shared" si="2218"/>
        <v>0</v>
      </c>
      <c r="CJ1193" s="67">
        <f t="shared" si="2176"/>
        <v>6757.8</v>
      </c>
      <c r="CK1193" s="66"/>
      <c r="CL1193" s="68">
        <f t="shared" si="2110"/>
        <v>0</v>
      </c>
      <c r="CM1193" s="79">
        <f t="shared" si="2153"/>
        <v>4847.4799999999996</v>
      </c>
      <c r="CN1193" s="66"/>
      <c r="CO1193" s="68">
        <f t="shared" si="2197"/>
        <v>0</v>
      </c>
      <c r="CP1193" s="79">
        <f t="shared" si="2154"/>
        <v>3955</v>
      </c>
      <c r="CQ1193" s="66"/>
      <c r="CR1193" s="68">
        <f t="shared" si="2198"/>
        <v>0</v>
      </c>
      <c r="CS1193" s="79">
        <f t="shared" si="2116"/>
        <v>5186</v>
      </c>
      <c r="CT1193" s="66"/>
      <c r="CU1193" s="68">
        <f t="shared" si="2199"/>
        <v>0</v>
      </c>
      <c r="CV1193" s="79">
        <f t="shared" si="2155"/>
        <v>6929</v>
      </c>
      <c r="CW1193" s="66"/>
      <c r="CX1193" s="66">
        <f t="shared" si="2180"/>
        <v>0</v>
      </c>
      <c r="CY1193" s="40">
        <f t="shared" si="2105"/>
        <v>8176.9599999999982</v>
      </c>
      <c r="CZ1193" s="65"/>
      <c r="DA1193" s="66">
        <f t="shared" si="2228"/>
        <v>0</v>
      </c>
      <c r="DB1193" s="67">
        <f t="shared" si="2177"/>
        <v>37088</v>
      </c>
      <c r="DC1193" s="66"/>
      <c r="DD1193" s="66">
        <f t="shared" si="2229"/>
        <v>0</v>
      </c>
      <c r="DE1193" s="67">
        <f t="shared" si="2178"/>
        <v>83859</v>
      </c>
      <c r="DF1193" s="66"/>
      <c r="DG1193" s="69">
        <f t="shared" si="2200"/>
        <v>0</v>
      </c>
      <c r="DH1193" s="67">
        <f t="shared" si="2230"/>
        <v>439395</v>
      </c>
      <c r="DI1193" s="66"/>
      <c r="DJ1193" s="66">
        <f t="shared" si="2201"/>
        <v>0</v>
      </c>
      <c r="DK1193" s="67">
        <f t="shared" si="2158"/>
        <v>3517.5</v>
      </c>
      <c r="DM1193" s="206">
        <f t="shared" si="2219"/>
        <v>0</v>
      </c>
      <c r="DN1193" s="25">
        <f t="shared" si="2147"/>
        <v>0</v>
      </c>
      <c r="DO1193" s="5"/>
      <c r="DP1193" s="43">
        <f t="shared" si="2220"/>
        <v>0</v>
      </c>
      <c r="DQ1193" s="27">
        <f t="shared" si="2159"/>
        <v>6819.5</v>
      </c>
      <c r="DR1193" s="5"/>
      <c r="DS1193" s="43">
        <f t="shared" si="2221"/>
        <v>0</v>
      </c>
      <c r="DT1193" s="27">
        <f t="shared" si="2160"/>
        <v>4846</v>
      </c>
      <c r="DU1193" s="5"/>
      <c r="DV1193" s="43">
        <f t="shared" si="2202"/>
        <v>0</v>
      </c>
      <c r="DW1193" s="27">
        <f t="shared" si="2161"/>
        <v>4835</v>
      </c>
      <c r="DX1193" s="5"/>
      <c r="DY1193" s="22">
        <f t="shared" si="2203"/>
        <v>0</v>
      </c>
      <c r="DZ1193" s="25">
        <f t="shared" si="2162"/>
        <v>523</v>
      </c>
      <c r="EA1193" s="22"/>
      <c r="EB1193" s="22">
        <f t="shared" si="2204"/>
        <v>0</v>
      </c>
      <c r="EC1193" s="28">
        <f t="shared" si="2163"/>
        <v>369</v>
      </c>
      <c r="ED1193" s="5"/>
      <c r="EE1193" s="43">
        <f t="shared" si="2205"/>
        <v>0</v>
      </c>
      <c r="EF1193" s="27">
        <f t="shared" si="2164"/>
        <v>4769</v>
      </c>
      <c r="EG1193" s="66"/>
      <c r="EH1193" s="66">
        <f t="shared" si="2206"/>
        <v>0</v>
      </c>
      <c r="EI1193" s="67">
        <f t="shared" si="2165"/>
        <v>22077</v>
      </c>
      <c r="EJ1193" s="66"/>
      <c r="EK1193" s="66">
        <f t="shared" si="2185"/>
        <v>0</v>
      </c>
      <c r="EL1193" s="67">
        <f t="shared" si="2166"/>
        <v>20707</v>
      </c>
      <c r="EM1193" s="110">
        <f t="shared" si="2186"/>
        <v>299534.41258876008</v>
      </c>
    </row>
    <row r="1194" spans="1:143" s="7" customFormat="1" ht="11.25" customHeight="1" x14ac:dyDescent="0.25">
      <c r="A1194" s="382">
        <v>46193</v>
      </c>
      <c r="B1194" s="159">
        <v>46158</v>
      </c>
      <c r="C1194" s="174">
        <v>8004983913</v>
      </c>
      <c r="D1194" s="13" t="s">
        <v>389</v>
      </c>
      <c r="E1194" s="14">
        <v>250</v>
      </c>
      <c r="F1194" s="15">
        <v>1.25</v>
      </c>
      <c r="G1194" s="16">
        <v>191516146303</v>
      </c>
      <c r="H1194" s="66"/>
      <c r="I1194" s="41">
        <f t="shared" si="2192"/>
        <v>500</v>
      </c>
      <c r="J1194" s="48">
        <f>J1193+H1194-I1194</f>
        <v>243253</v>
      </c>
      <c r="K1194" s="66"/>
      <c r="L1194" s="41">
        <f t="shared" ref="L1194:L1210" si="2232">IF(OR(D1194="NPC6ASZDB-RD015M",D1194="NPC6ASZDB-GN750C",D1194="NPC6ASZDB-WT035M",D1194="NPC6ASZDB-WT028M ",D1194="NPC6ASZDB-WT019M",D1194="NPC06SZDB-GN050C",D1194="NPC06SZDB-OR050C",D1194="NPC6ASZDB-WT018M",D1194="NPC6ASZDB-WT023M",D1194="NPC6ASZDB-WT024M",D1194="NPC6ASZDB-OR020M",D1194="NPC6ASZDB-RD006M",D1194="NPC6ASZDB-WT017M",D1194="NPC6ASZDB-GY750C",D1194="NPC6ASZDB-YL015M",D1194="NPC6ASZDB-BL004M ",D1194="NPC6ASZDB-WT016M",D1194="NPC06SZDB-BK006M",D1194="NPC06SZDB-BK007M",D1194="NPC6ASZDB-OR750C",D1194="NPC06SZDB-BK004M",D1194="NPC06SZDB-BL015M",D1194="NPC6ASZDB-BL013C",D1194="NPC6ASZDB-BL030C",D1194="NPC6ASZDB-GY009M",D1194="NPC06SZDB-BK002M",D1194="NPC6ASZDB-GY025C",D1194="NPC06SZDB-BK003M",D1194="NPC06SZDB-GY005M",D1194="NPC6ASZDB-RD020C",D1194="NPC06SZDB-YL040M",D1194="NPC6ASZDB-GY125C",D1194="NPC06SZDB-YL002M",D1194="NPC6ASZDB-WT100M",D1194="NPC6ASZDB-RD008M",D1194="NPC6ASZDB-YL009M",D1194="NPC6ASZDB-VT010M",D1194="NPC6ASZDB-OR007M",D1194="NPC6ASZDB-VT007M",D1194="NPC6ASZDB-BK007M",D1194="NPC6ASZDB-GY350C",D1194="NPC6ASZDB-YL350C",D1194="NPC6ASZDB-OR350C",D1194="NPC6ASZDB-VT350C",D1194="NPC6ASZDB-BL350C",D1194="NPC6ASZDB-RD350C",D1194="NPC6ASZDB-BK350C",D1194="NPC6ASZDB-VT003M",D1194="NPC6ASZDB-OR250C",D1194="NPC6ASZDB-VT250C",D1194="NPC6ASZDB-VT002M",D1194="NPC6ASZDB-VT050C",D1194="NPC6ASZDB-VT001M",D1194="NPC6ASZDB-VT150C",D1194="NPC6ASZDB-WT017C",D1194="NPC6ASZDB-RD030C",D1194="NPC6ASZDB-WT030C",D1194="NPC6ASZDB-OR020M",D1194="NPC6ASZDB-OR015M",D1194="NPC06SZDB-WT025C",D1194="NPC6ASZDB-WT013M",D1194="NPC6ASZDB-GY075C",D1194="NPC6ASZDB-BK075C",D1194="NPC6ASZDB-BK125C",D1194="NPC6ASZDB-GN250C",D1194="NPC6ASZDB-WT011M",D1194="NPC6ASZDB-WT014M",D1194="NPC6ASZDB-OR005M",D1194="NPC6ASZDB-GY006M",D1194="NPC6ASZDB-WT550C",D1194="NPC6ASZDB-WT650C",D1194="NPC6ASZDB-WT850C",D1194="NPC6ASZDB-WT950C",D1194="NPC6ASZDB-RD250C",D1194="NPC06SZDB-GY015C",D1194="NPC06SZDB-BL020C",D1194="NPC06SZDB-YL015C",D1194="NPC6ASZDB-BL012M",D1194="NPC6ASZDB-WT020C",D1194="NPC6ASZDB-BL008M",D1194="NPC6ASZDB-BL009M",D1194="NPC6ASZDB-WT022M",D1194="NPC6ASZDB-YL007M",D1194="NPC06SZDB-WT250C",D1194="NPC6ASZDB-BL007M",D1194="NPC6ASZDB-BK050C",D1194="NPC6ASZDB-BK025C",D1194="NPC6ASZDB-BL750C",D1194="NPC6ASZDB-OR010M",D1194="NPC06SZDB-RD015M",D1194="NPC6ASZDB-YL012M",D1194="NPC6ASZDB-YL030M",D1194="NPC6ASZDB-YL020M",D1194="NPC6ASZDB-RD050C",D1194="NPC06SZDB-BL050C",D1194="NPC06SZDB-RD050C",D1194="NPC06SZDB-YL050C",D1194="NPC06SZDB-YL003M",D1194="NPC06SZDB-GN002M",D1194="NPC6ASZDB-RD010M",D1194="NPC6ASZDB-GY450C",D1194="NPC6ASZDB-WT006M",D1194="NPC6ASZDB-BL250C",D1194="NPC6ASZDB-GY050C",D1194="NPC6ASZDB-YL250C",D1194="NPC6ASZDB-YL008M",D1194="NPC06SZDB-YL010M",D1194="NPC6ASZDB-GY008M",D1194="NPC06SZDB-RD005M",D1194="NPC6ASZDB-BL050C",D1194="NPC6ASZDB-WT450C",D1194="NPC6ASZDB-OR050C",D1194="NPC06SZDB-GN010M",D1194="NPC06SZDB-RD010M",D1194="NPC06SZDB-BL010M",D1194="NPC6ASZDB-GY050C",D1194="NPC6ASZDB-YL025C",D1194="NPC6ASZDB-BK250C",D1194="NPC6ASZDB-BK004M",D1194="NPC6ASZDB-YL006M",D1194="NPC06SZDB-WT007M",D1194="NPC6ASZDB-BL015M",D1194="NPC6ASZDB-BL020M",D1194="NPC6ASZDB-GN010M",D1194="NPC6ASZDB-GN015M",D1194="NPC6ASZDB-GY250C",D1194="NPC6ASZDB-BK030M",D1194="NPC06SZDB-GY003M",D1194="NPC06SZDB-BL150C",D1194="NPC6ASZDB-BK013M",D1194="NPC6ASZDB-OR150C",D1194="NPC6ASZDB-GY007M",D1194="NPC6ASZDB-BK750C",D1194="NPC06SZDB-GN003M",D1194="NPC06SZDB-BK150C",D1194="NPC06SZDB-BK001M",D1194="NPC6ASZDB-RD007M",D1194="NPC6ASZDB-RD010M",D1194="NPC06SZDB-GY006M",D1194="NPC06SZDB-GY015M",D1194="NPC06SZDB-BK050C",D1194="NPC6ASZDB-GN025C",D1194="NPC6ASZDB-WT009M",D1194="NPC6ASZDB-OR004M",D1194="NPC6ASZDB-WT075C",D1194="NPC6ASZDB-WT175C",D1194="NPC06SZDB-GY001M",D1194="NPC06SZDB-GY002M",D1194="NPC6ASZDB-WT125C",D1194="NPC6ASZDB-WT225C",D1194="NPC6ASZDB-WT275C",D1194="NPC6ASZDB-GY015M",D1194="NPC6ASZDB-RD001M",D1194="NPC6ASZDB-RD005M",D1194="NPC6ASZDB-WT025C",D1194="NPC6ASZDB-YL001M",D1194="NPC6ASZDB-YL005M",D1194="NPC06SZDB-GY010M",D1194="NPC06SZDB-YL005M",D1194="NPC06SZDB-YL001M",D1194="NPC6ASZDB-BK150C",D1194="NPC6ASZDB-BL030M",D1194="NPC6ASZDB-YL050C",D1194="NPC6ASZDB-YL010M",D1194="NPC6ASZDB-OR010M",D1194="NPC06SZDB-YL150C",D1194="NPC6ASZDB-OR005M",D1194="NPC06SZDB-OR002M",D1194="NPC6ASZDB-RD150C",D1194="NPC6ASZDB-WT025M",D1194="NPC6ASZDB-WT150C",D1194="NPC6ASZDB-WT012M",D1194="NPC6ASZDB-WT250C",D1194="NPC6ASZDB-WT350C",D1194="NPC6ASZDB-YL002M",D1194="NPC6ASZDB-BL150C",D1194="NPC6ASZDB-WT015M",D1194="NPC6ASZDB-YL150C",D1194="NPC6ASZDB-YL003M",D1194="NPC6ASZDB-WT750C",D1194="NPC6ASZDB-GN050C",D1194="NPC6ASZDB-WT008M",D1194="NPC06SZDB-OR010M",D1194="NPC6ASZDB-GY150C",D1194="NPC6ASZDB-GN150C",D1194="NPC6ASZDB-OR001M",D1194="NPC6ASZDB-OR002M",D1194="NPC6ASZDB-OR003M",D1194="NPC06SZDB-RD002M",D1194="NPC06SZDB-RD150C",D1194="NPC6ASZDB-BK015M",D1194="NPC06SZDB-GN001M",D1194="NPC06SZDB-GN150C",D1194="NPC06SZDB-WT030M",D1194="NPC06SZDB-WT750C",D1194="NPC06SZDB-WT015M",D1194="NPC6ASZDB-WT030M",D1194="NPC06SZDB-RD001M",D1194="NPC06SZDB-RD003M",D1194="NPC06SZDB-OR003M",D1194="NPC06SZDB-OR001M",D1194="NPC06SZDB-BL001M",D1194="NPC06SZDB-BL003M",D1194="NPC06SZDB-WT150C",D1194="NPC06SZDB-BL002M",D1194="NPC6ASZDB-WT050C",D1194="NPC06SZDB-WT050C",D1194="NPC06SZDB-WT001M",D1194="NPC06SZDB-WT002M",D1194="NPC06SZDB-WT003M",D1194="NPC06SZDB-WT004M",D1194="NPC06SZDB-WT005M",D1194="NPC06SZDB-WT010M",D1194="NPC06SZDB-WT020M",D1194="NPC6ASZDB-GN001M",D1194="NPC6ASZDB-GN002M",D1194="NPC6ASZDB-GN003M",D1194="NPC6ASZDB-GN004M",D1194="NPC6ASZDB-GN005M",D1194="NPC6ASZDB-GN020M",D1194="NPC6ASZDB-GN030M",D1194="NPC6ASZDB-WT001M",D1194="NPC6ASZDB-WT002M",D1194="NPC6ASZDB-WT003M",D1194="NPC6ASZDB-WT004M",D1194="NPC6ASZDB-WT005M",D1194="NPC6ASZDB-WT006M",D1194="NPC6ASZDB-WT007M",D1194="NPC6ASZDB-WT010M",D1194="NPC6ASZDB-WT020M",D1194="NPC6ASZDB-RD002M",D1194="NPC6ASZDB-RD003M",D1194="NPC6ASZDB-RD020M",D1194="NPC6ASZDB-GY001M",D1194="NPC6ASZDB-GY002M",D1194="NPC6ASZDB-GY003M",D1194="NPC6ASZDB-GY004M",D1194="NPC6ASZDB-GY005M",D1194="NPC6ASZDB-GY010M",D1194="NPC6ASZDB-GY020M",D1194="NPC6ASZDB-GY025M",D1194="NPC6ASZDB-GY030M",D1194="NPC6ASZDB-BL001M",D1194="NPC6ASZDB-BL002M",D1194="NPC6ASZDB-BL003M",D1194="NPC6ASZDB-BL004M",D1194="NPC6ASZDB-BL005M",D1194="NPC6ASZDB-BL010M",D1194="NPC6ASZDB-BK001M",D1194="NPC6ASZDB-BK002M",D1194="NPC6ASZDB-BK003M",D1194="NPC6ASZDB-BK005M",D1194="NPC6ASZDB-BK010M",D1194="NPC6ASZDB-BK020M",),E1194*2,0)</f>
        <v>500</v>
      </c>
      <c r="M1194" s="48">
        <f>M1193+K1194-L1194</f>
        <v>243120</v>
      </c>
      <c r="N1194" s="66"/>
      <c r="O1194" s="41">
        <f t="shared" si="2194"/>
        <v>500</v>
      </c>
      <c r="P1194" s="48">
        <f>P1193+N1194-O1194</f>
        <v>231296</v>
      </c>
      <c r="Q1194" s="66"/>
      <c r="R1194" s="66">
        <f t="shared" si="2195"/>
        <v>500</v>
      </c>
      <c r="S1194" s="67">
        <f>S1193+Q1194-R1194</f>
        <v>168232</v>
      </c>
      <c r="T1194" s="66"/>
      <c r="U1194" s="66">
        <f t="shared" si="2191"/>
        <v>337.5</v>
      </c>
      <c r="V1194" s="67">
        <f t="shared" si="2207"/>
        <v>194778.35</v>
      </c>
      <c r="W1194" s="136"/>
      <c r="X1194" s="69">
        <f t="shared" si="2145"/>
        <v>0</v>
      </c>
      <c r="Y1194" s="67">
        <f t="shared" si="2208"/>
        <v>6101</v>
      </c>
      <c r="Z1194" s="66"/>
      <c r="AA1194" s="68">
        <f t="shared" si="2181"/>
        <v>0</v>
      </c>
      <c r="AB1194" s="67">
        <f t="shared" si="2209"/>
        <v>17135</v>
      </c>
      <c r="AC1194" s="66"/>
      <c r="AD1194" s="66">
        <f t="shared" si="2182"/>
        <v>0</v>
      </c>
      <c r="AE1194" s="67">
        <f t="shared" si="2210"/>
        <v>3450</v>
      </c>
      <c r="AF1194" s="66"/>
      <c r="AG1194" s="78">
        <f t="shared" si="2183"/>
        <v>0</v>
      </c>
      <c r="AH1194" s="79">
        <f t="shared" si="2211"/>
        <v>4471.5</v>
      </c>
      <c r="AI1194" s="66"/>
      <c r="AJ1194" s="68">
        <f t="shared" si="2106"/>
        <v>0</v>
      </c>
      <c r="AK1194" s="67">
        <f t="shared" si="2212"/>
        <v>22013</v>
      </c>
      <c r="AL1194" s="66"/>
      <c r="AM1194" s="68">
        <f t="shared" si="2184"/>
        <v>0</v>
      </c>
      <c r="AN1194" s="67">
        <f t="shared" si="2213"/>
        <v>8691.02</v>
      </c>
      <c r="AO1194" s="66"/>
      <c r="AP1194" s="68">
        <f t="shared" si="2146"/>
        <v>0</v>
      </c>
      <c r="AQ1194" s="67">
        <f>+AQ1193+AO1194-AP1194</f>
        <v>37170.5</v>
      </c>
      <c r="AR1194" s="66"/>
      <c r="AS1194" s="68">
        <f t="shared" si="2216"/>
        <v>0</v>
      </c>
      <c r="AT1194" s="67">
        <f t="shared" si="2215"/>
        <v>2020</v>
      </c>
      <c r="AU1194" s="66"/>
      <c r="AV1194" s="66">
        <f t="shared" si="2148"/>
        <v>0</v>
      </c>
      <c r="AW1194" s="42">
        <f t="shared" si="2117"/>
        <v>4807.2000000000016</v>
      </c>
      <c r="AX1194" s="66"/>
      <c r="AY1194" s="66">
        <f t="shared" si="2196"/>
        <v>0</v>
      </c>
      <c r="AZ1194" s="67">
        <f t="shared" si="2143"/>
        <v>728.09999999999991</v>
      </c>
      <c r="BA1194" s="66"/>
      <c r="BB1194" s="68">
        <f t="shared" si="2226"/>
        <v>0</v>
      </c>
      <c r="BC1194" s="67">
        <f t="shared" si="2111"/>
        <v>77.819999999999851</v>
      </c>
      <c r="BD1194" s="66"/>
      <c r="BE1194" s="68">
        <f t="shared" si="2136"/>
        <v>0</v>
      </c>
      <c r="BF1194" s="67">
        <f t="shared" si="2137"/>
        <v>1815.1800000000017</v>
      </c>
      <c r="BG1194" s="66"/>
      <c r="BH1194" s="68">
        <f t="shared" si="2187"/>
        <v>0</v>
      </c>
      <c r="BI1194" s="67">
        <f t="shared" si="2107"/>
        <v>22382.39999999998</v>
      </c>
      <c r="BJ1194" s="66"/>
      <c r="BK1194" s="68">
        <f t="shared" si="2217"/>
        <v>0</v>
      </c>
      <c r="BL1194" s="67">
        <f t="shared" si="2149"/>
        <v>3462.6000000000004</v>
      </c>
      <c r="BM1194" s="66"/>
      <c r="BN1194" s="68">
        <f t="shared" si="2150"/>
        <v>0</v>
      </c>
      <c r="BO1194" s="67">
        <f t="shared" si="2151"/>
        <v>300.70000000000152</v>
      </c>
      <c r="BP1194" s="66"/>
      <c r="BQ1194" s="68">
        <f t="shared" si="2231"/>
        <v>0</v>
      </c>
      <c r="BR1194" s="67">
        <f t="shared" si="2168"/>
        <v>123480.25</v>
      </c>
      <c r="BS1194" s="66"/>
      <c r="BT1194" s="66">
        <f t="shared" si="2188"/>
        <v>0</v>
      </c>
      <c r="BU1194" s="67">
        <f t="shared" si="2112"/>
        <v>103407</v>
      </c>
      <c r="BV1194" s="66"/>
      <c r="BW1194" s="66">
        <f t="shared" si="2189"/>
        <v>0</v>
      </c>
      <c r="BX1194" s="67">
        <f t="shared" si="2113"/>
        <v>146818</v>
      </c>
      <c r="BY1194" s="66"/>
      <c r="BZ1194" s="66">
        <f t="shared" si="2190"/>
        <v>0</v>
      </c>
      <c r="CA1194" s="67">
        <f t="shared" si="2114"/>
        <v>96909</v>
      </c>
      <c r="CB1194" s="66"/>
      <c r="CC1194" s="66">
        <f t="shared" si="2179"/>
        <v>0</v>
      </c>
      <c r="CD1194" s="67">
        <f t="shared" si="2227"/>
        <v>32675.040000000001</v>
      </c>
      <c r="CE1194" s="66"/>
      <c r="CF1194" s="66">
        <f t="shared" ref="CF1194:CF1257" si="2233">IF(OR(D1194="NPC6AUZDB-BL030C",D1194="NPC6AUZDB-BL030C",D1194="NPC6AUZDB-BL025C",D1194="NPC6AUZDB-BL010M",D1194="NPC6AUZDB-BL015M",D1194="NPC6AUZDB-BL002M",D1194="NPC6AUZDB-BL050C",D1194="NPC6AUZDB-BL002M",D1194="NPC6AUZDA-BL030M",D1194="NPC6AUZDB-BL150C",D1194="NPC6AUZDB-BL005M",D1194="NPC6AUZDB-BL003M",D1194="NPC6AUZDB-BL007M",D1194="NPC6AUZDB-BL001M"),E1194*(F1194+0.1),0)</f>
        <v>0</v>
      </c>
      <c r="CG1194" s="67">
        <f t="shared" si="2152"/>
        <v>3663.6999999999994</v>
      </c>
      <c r="CH1194" s="66"/>
      <c r="CI1194" s="66">
        <f t="shared" si="2218"/>
        <v>0</v>
      </c>
      <c r="CJ1194" s="67">
        <f t="shared" si="2176"/>
        <v>6757.8</v>
      </c>
      <c r="CK1194" s="66"/>
      <c r="CL1194" s="68">
        <f t="shared" si="2110"/>
        <v>0</v>
      </c>
      <c r="CM1194" s="79">
        <f t="shared" si="2153"/>
        <v>4847.4799999999996</v>
      </c>
      <c r="CN1194" s="66"/>
      <c r="CO1194" s="68">
        <f t="shared" si="2197"/>
        <v>0</v>
      </c>
      <c r="CP1194" s="79">
        <f t="shared" si="2154"/>
        <v>3955</v>
      </c>
      <c r="CQ1194" s="66"/>
      <c r="CR1194" s="68">
        <f t="shared" si="2198"/>
        <v>0</v>
      </c>
      <c r="CS1194" s="79">
        <f t="shared" si="2116"/>
        <v>5186</v>
      </c>
      <c r="CT1194" s="66"/>
      <c r="CU1194" s="68">
        <f t="shared" si="2199"/>
        <v>0</v>
      </c>
      <c r="CV1194" s="79">
        <f t="shared" si="2155"/>
        <v>6929</v>
      </c>
      <c r="CW1194" s="66"/>
      <c r="CX1194" s="66">
        <f t="shared" si="2180"/>
        <v>0</v>
      </c>
      <c r="CY1194" s="40">
        <f t="shared" ref="CY1194:CY1257" si="2234">+CY1193+CW1194-CX1194</f>
        <v>8176.9599999999982</v>
      </c>
      <c r="CZ1194" s="65"/>
      <c r="DA1194" s="66">
        <f t="shared" si="2228"/>
        <v>0</v>
      </c>
      <c r="DB1194" s="67">
        <f t="shared" si="2177"/>
        <v>37088</v>
      </c>
      <c r="DC1194" s="66"/>
      <c r="DD1194" s="66">
        <f t="shared" si="2229"/>
        <v>0</v>
      </c>
      <c r="DE1194" s="67">
        <f t="shared" si="2178"/>
        <v>83859</v>
      </c>
      <c r="DF1194" s="66"/>
      <c r="DG1194" s="69">
        <f t="shared" si="2200"/>
        <v>0</v>
      </c>
      <c r="DH1194" s="67">
        <f t="shared" si="2230"/>
        <v>439395</v>
      </c>
      <c r="DI1194" s="66"/>
      <c r="DJ1194" s="66">
        <f t="shared" si="2201"/>
        <v>0</v>
      </c>
      <c r="DK1194" s="67">
        <f t="shared" si="2158"/>
        <v>3517.5</v>
      </c>
      <c r="DL1194" s="210"/>
      <c r="DM1194" s="206">
        <f t="shared" si="2219"/>
        <v>0</v>
      </c>
      <c r="DN1194" s="25">
        <f t="shared" si="2147"/>
        <v>0</v>
      </c>
      <c r="DO1194" s="5"/>
      <c r="DP1194" s="43">
        <f t="shared" si="2220"/>
        <v>0</v>
      </c>
      <c r="DQ1194" s="27">
        <f t="shared" si="2159"/>
        <v>6819.5</v>
      </c>
      <c r="DR1194" s="5"/>
      <c r="DS1194" s="43">
        <f t="shared" si="2221"/>
        <v>0</v>
      </c>
      <c r="DT1194" s="27">
        <f t="shared" si="2160"/>
        <v>4846</v>
      </c>
      <c r="DU1194" s="5"/>
      <c r="DV1194" s="43">
        <f t="shared" si="2202"/>
        <v>0</v>
      </c>
      <c r="DW1194" s="27">
        <f t="shared" si="2161"/>
        <v>4835</v>
      </c>
      <c r="DX1194" s="5"/>
      <c r="DY1194" s="22">
        <f t="shared" si="2203"/>
        <v>0</v>
      </c>
      <c r="DZ1194" s="25">
        <f t="shared" si="2162"/>
        <v>523</v>
      </c>
      <c r="EA1194" s="22"/>
      <c r="EB1194" s="22">
        <f t="shared" si="2204"/>
        <v>0</v>
      </c>
      <c r="EC1194" s="28">
        <f t="shared" si="2163"/>
        <v>369</v>
      </c>
      <c r="ED1194" s="5"/>
      <c r="EE1194" s="43">
        <f t="shared" si="2205"/>
        <v>0</v>
      </c>
      <c r="EF1194" s="27">
        <f t="shared" si="2164"/>
        <v>4769</v>
      </c>
      <c r="EG1194" s="66"/>
      <c r="EH1194" s="66">
        <f t="shared" si="2206"/>
        <v>0</v>
      </c>
      <c r="EI1194" s="67">
        <f t="shared" si="2165"/>
        <v>22077</v>
      </c>
      <c r="EJ1194" s="66"/>
      <c r="EK1194" s="66">
        <f t="shared" si="2185"/>
        <v>0</v>
      </c>
      <c r="EL1194" s="67">
        <f t="shared" si="2166"/>
        <v>20707</v>
      </c>
      <c r="EM1194" s="110">
        <f t="shared" si="2186"/>
        <v>298700.13850876008</v>
      </c>
    </row>
    <row r="1195" spans="1:143" ht="11.25" customHeight="1" x14ac:dyDescent="0.25">
      <c r="A1195" s="109">
        <v>46193</v>
      </c>
      <c r="B1195" s="109">
        <v>46165</v>
      </c>
      <c r="C1195" s="174">
        <v>8004987758</v>
      </c>
      <c r="D1195" s="13" t="s">
        <v>140</v>
      </c>
      <c r="E1195" s="14">
        <v>54</v>
      </c>
      <c r="F1195" s="15">
        <v>30</v>
      </c>
      <c r="G1195" s="16">
        <v>191516032033</v>
      </c>
      <c r="H1195" s="66"/>
      <c r="I1195" s="41">
        <f t="shared" si="2192"/>
        <v>108</v>
      </c>
      <c r="J1195" s="48">
        <f>J1194+H1195-I1195</f>
        <v>243145</v>
      </c>
      <c r="K1195" s="66"/>
      <c r="L1195" s="41">
        <f t="shared" si="2232"/>
        <v>108</v>
      </c>
      <c r="M1195" s="48">
        <f>M1194+K1195-L1195</f>
        <v>243012</v>
      </c>
      <c r="N1195" s="66"/>
      <c r="O1195" s="41">
        <f t="shared" si="2194"/>
        <v>108</v>
      </c>
      <c r="P1195" s="48">
        <f>P1194+N1195-O1195</f>
        <v>231188</v>
      </c>
      <c r="Q1195" s="66"/>
      <c r="R1195" s="66">
        <f t="shared" si="2195"/>
        <v>108</v>
      </c>
      <c r="S1195" s="67">
        <f>S1194+Q1195-R1195</f>
        <v>168124</v>
      </c>
      <c r="T1195" s="66"/>
      <c r="U1195" s="66">
        <f t="shared" si="2191"/>
        <v>0</v>
      </c>
      <c r="V1195" s="67">
        <f t="shared" si="2207"/>
        <v>194778.35</v>
      </c>
      <c r="X1195" s="69">
        <f t="shared" si="2145"/>
        <v>0</v>
      </c>
      <c r="Y1195" s="67">
        <f t="shared" si="2208"/>
        <v>6101</v>
      </c>
      <c r="Z1195" s="66"/>
      <c r="AA1195" s="68">
        <f t="shared" si="2181"/>
        <v>0</v>
      </c>
      <c r="AB1195" s="67">
        <f t="shared" si="2209"/>
        <v>17135</v>
      </c>
      <c r="AC1195" s="66"/>
      <c r="AD1195" s="66">
        <f t="shared" si="2182"/>
        <v>0</v>
      </c>
      <c r="AE1195" s="67">
        <f t="shared" si="2210"/>
        <v>3450</v>
      </c>
      <c r="AF1195" s="66"/>
      <c r="AG1195" s="78">
        <f t="shared" si="2183"/>
        <v>0</v>
      </c>
      <c r="AH1195" s="79">
        <f t="shared" si="2211"/>
        <v>4471.5</v>
      </c>
      <c r="AI1195" s="66"/>
      <c r="AJ1195" s="68">
        <f t="shared" si="2106"/>
        <v>0</v>
      </c>
      <c r="AK1195" s="67">
        <f t="shared" si="2212"/>
        <v>22013</v>
      </c>
      <c r="AL1195" s="66"/>
      <c r="AM1195" s="68">
        <f t="shared" si="2184"/>
        <v>0</v>
      </c>
      <c r="AN1195" s="67">
        <f t="shared" si="2213"/>
        <v>8691.02</v>
      </c>
      <c r="AO1195" s="66"/>
      <c r="AP1195" s="68">
        <f t="shared" si="2146"/>
        <v>1625.4</v>
      </c>
      <c r="AQ1195" s="67">
        <f>+AQ1194+AO1195-AP1195</f>
        <v>35545.1</v>
      </c>
      <c r="AR1195" s="66"/>
      <c r="AS1195" s="68">
        <f t="shared" si="2216"/>
        <v>0</v>
      </c>
      <c r="AT1195" s="67">
        <f t="shared" si="2215"/>
        <v>2020</v>
      </c>
      <c r="AU1195" s="66"/>
      <c r="AV1195" s="66">
        <f t="shared" si="2148"/>
        <v>0</v>
      </c>
      <c r="AW1195" s="42">
        <f t="shared" si="2117"/>
        <v>4807.2000000000016</v>
      </c>
      <c r="AX1195" s="66"/>
      <c r="AY1195" s="66">
        <f t="shared" si="2196"/>
        <v>0</v>
      </c>
      <c r="AZ1195" s="67">
        <f t="shared" si="2143"/>
        <v>728.09999999999991</v>
      </c>
      <c r="BA1195" s="66"/>
      <c r="BB1195" s="68">
        <f t="shared" si="2226"/>
        <v>0</v>
      </c>
      <c r="BC1195" s="67">
        <f t="shared" si="2111"/>
        <v>77.819999999999851</v>
      </c>
      <c r="BD1195" s="66"/>
      <c r="BE1195" s="68">
        <f t="shared" si="2136"/>
        <v>0</v>
      </c>
      <c r="BF1195" s="67">
        <f t="shared" si="2137"/>
        <v>1815.1800000000017</v>
      </c>
      <c r="BG1195" s="66"/>
      <c r="BH1195" s="68">
        <f t="shared" si="2187"/>
        <v>0</v>
      </c>
      <c r="BI1195" s="67">
        <f t="shared" si="2107"/>
        <v>22382.39999999998</v>
      </c>
      <c r="BJ1195" s="66"/>
      <c r="BK1195" s="68">
        <f t="shared" si="2217"/>
        <v>0</v>
      </c>
      <c r="BL1195" s="67">
        <f t="shared" si="2149"/>
        <v>3462.6000000000004</v>
      </c>
      <c r="BM1195" s="66"/>
      <c r="BN1195" s="68">
        <f t="shared" si="2150"/>
        <v>0</v>
      </c>
      <c r="BO1195" s="67">
        <f t="shared" si="2151"/>
        <v>300.70000000000152</v>
      </c>
      <c r="BP1195" s="66"/>
      <c r="BQ1195" s="68">
        <f t="shared" si="2231"/>
        <v>0</v>
      </c>
      <c r="BR1195" s="67">
        <f t="shared" si="2168"/>
        <v>123480.25</v>
      </c>
      <c r="BS1195" s="66"/>
      <c r="BT1195" s="66">
        <f t="shared" si="2188"/>
        <v>0</v>
      </c>
      <c r="BU1195" s="67">
        <f t="shared" si="2112"/>
        <v>103407</v>
      </c>
      <c r="BV1195" s="66"/>
      <c r="BW1195" s="66">
        <f t="shared" si="2189"/>
        <v>0</v>
      </c>
      <c r="BX1195" s="67">
        <f t="shared" si="2113"/>
        <v>146818</v>
      </c>
      <c r="BY1195" s="66"/>
      <c r="BZ1195" s="66">
        <f t="shared" si="2190"/>
        <v>0</v>
      </c>
      <c r="CA1195" s="67">
        <f t="shared" si="2114"/>
        <v>96909</v>
      </c>
      <c r="CB1195" s="66"/>
      <c r="CC1195" s="66">
        <f t="shared" si="2179"/>
        <v>0</v>
      </c>
      <c r="CD1195" s="67">
        <f t="shared" si="2227"/>
        <v>32675.040000000001</v>
      </c>
      <c r="CE1195" s="66"/>
      <c r="CF1195" s="66">
        <f t="shared" si="2233"/>
        <v>0</v>
      </c>
      <c r="CG1195" s="67">
        <f t="shared" si="2152"/>
        <v>3663.6999999999994</v>
      </c>
      <c r="CH1195" s="66"/>
      <c r="CI1195" s="66">
        <f t="shared" si="2218"/>
        <v>0</v>
      </c>
      <c r="CJ1195" s="67">
        <f t="shared" si="2176"/>
        <v>6757.8</v>
      </c>
      <c r="CK1195" s="66"/>
      <c r="CL1195" s="68">
        <f t="shared" si="2110"/>
        <v>0</v>
      </c>
      <c r="CM1195" s="79">
        <f t="shared" si="2153"/>
        <v>4847.4799999999996</v>
      </c>
      <c r="CN1195" s="66"/>
      <c r="CO1195" s="68">
        <f t="shared" si="2197"/>
        <v>0</v>
      </c>
      <c r="CP1195" s="79">
        <f t="shared" si="2154"/>
        <v>3955</v>
      </c>
      <c r="CQ1195" s="66"/>
      <c r="CR1195" s="68">
        <f t="shared" si="2198"/>
        <v>0</v>
      </c>
      <c r="CS1195" s="79">
        <f t="shared" si="2116"/>
        <v>5186</v>
      </c>
      <c r="CT1195" s="66"/>
      <c r="CU1195" s="68">
        <f t="shared" si="2199"/>
        <v>0</v>
      </c>
      <c r="CV1195" s="79">
        <f t="shared" si="2155"/>
        <v>6929</v>
      </c>
      <c r="CW1195" s="66"/>
      <c r="CX1195" s="66">
        <f t="shared" si="2180"/>
        <v>0</v>
      </c>
      <c r="CY1195" s="40">
        <f t="shared" si="2234"/>
        <v>8176.9599999999982</v>
      </c>
      <c r="CZ1195" s="65"/>
      <c r="DA1195" s="66">
        <f t="shared" si="2228"/>
        <v>0</v>
      </c>
      <c r="DB1195" s="67">
        <f t="shared" si="2177"/>
        <v>37088</v>
      </c>
      <c r="DC1195" s="66"/>
      <c r="DD1195" s="66">
        <f t="shared" si="2229"/>
        <v>0</v>
      </c>
      <c r="DE1195" s="67">
        <f t="shared" si="2178"/>
        <v>83859</v>
      </c>
      <c r="DF1195" s="66"/>
      <c r="DG1195" s="69">
        <f t="shared" si="2200"/>
        <v>0</v>
      </c>
      <c r="DH1195" s="67">
        <f t="shared" si="2230"/>
        <v>439395</v>
      </c>
      <c r="DI1195" s="66"/>
      <c r="DJ1195" s="66">
        <f t="shared" si="2201"/>
        <v>0</v>
      </c>
      <c r="DK1195" s="67">
        <f t="shared" si="2158"/>
        <v>3517.5</v>
      </c>
      <c r="DM1195" s="206">
        <f t="shared" si="2219"/>
        <v>0</v>
      </c>
      <c r="DN1195" s="25">
        <f t="shared" si="2147"/>
        <v>0</v>
      </c>
      <c r="DO1195" s="5"/>
      <c r="DP1195" s="43">
        <f t="shared" si="2220"/>
        <v>0</v>
      </c>
      <c r="DQ1195" s="27">
        <f t="shared" si="2159"/>
        <v>6819.5</v>
      </c>
      <c r="DR1195" s="5"/>
      <c r="DS1195" s="43">
        <f t="shared" si="2221"/>
        <v>0</v>
      </c>
      <c r="DT1195" s="27">
        <f t="shared" si="2160"/>
        <v>4846</v>
      </c>
      <c r="DU1195" s="5"/>
      <c r="DV1195" s="43">
        <f t="shared" si="2202"/>
        <v>0</v>
      </c>
      <c r="DW1195" s="27">
        <f t="shared" si="2161"/>
        <v>4835</v>
      </c>
      <c r="DX1195" s="5"/>
      <c r="DY1195" s="22">
        <f t="shared" si="2203"/>
        <v>0</v>
      </c>
      <c r="DZ1195" s="25">
        <f t="shared" si="2162"/>
        <v>523</v>
      </c>
      <c r="EA1195" s="22"/>
      <c r="EB1195" s="22">
        <f t="shared" si="2204"/>
        <v>0</v>
      </c>
      <c r="EC1195" s="28">
        <f t="shared" si="2163"/>
        <v>369</v>
      </c>
      <c r="ED1195" s="5"/>
      <c r="EE1195" s="43">
        <f t="shared" si="2205"/>
        <v>0</v>
      </c>
      <c r="EF1195" s="27">
        <f t="shared" si="2164"/>
        <v>4769</v>
      </c>
      <c r="EG1195" s="66"/>
      <c r="EH1195" s="66">
        <f t="shared" si="2206"/>
        <v>0</v>
      </c>
      <c r="EI1195" s="67">
        <f t="shared" si="2165"/>
        <v>22077</v>
      </c>
      <c r="EJ1195" s="66"/>
      <c r="EK1195" s="66">
        <f t="shared" si="2185"/>
        <v>0</v>
      </c>
      <c r="EL1195" s="67">
        <f t="shared" si="2166"/>
        <v>20707</v>
      </c>
      <c r="EM1195" s="110">
        <f t="shared" si="2186"/>
        <v>296753.42250876006</v>
      </c>
    </row>
    <row r="1196" spans="1:143" ht="11.25" customHeight="1" x14ac:dyDescent="0.25">
      <c r="A1196" s="109">
        <v>46193</v>
      </c>
      <c r="B1196" s="109">
        <v>46165</v>
      </c>
      <c r="C1196" s="174">
        <v>8004987759</v>
      </c>
      <c r="D1196" s="13" t="s">
        <v>178</v>
      </c>
      <c r="E1196" s="14">
        <v>150</v>
      </c>
      <c r="F1196" s="15">
        <v>25</v>
      </c>
      <c r="G1196" s="16">
        <v>191516032040</v>
      </c>
      <c r="H1196" s="66"/>
      <c r="I1196" s="41">
        <f t="shared" si="2192"/>
        <v>0</v>
      </c>
      <c r="J1196" s="48">
        <f>J1195+H1196-I1196-300</f>
        <v>242845</v>
      </c>
      <c r="K1196" s="66"/>
      <c r="L1196" s="41">
        <f t="shared" si="2232"/>
        <v>0</v>
      </c>
      <c r="M1196" s="48">
        <f>M1195+K1196-L1196-300</f>
        <v>242712</v>
      </c>
      <c r="N1196" s="66"/>
      <c r="O1196" s="41">
        <f t="shared" si="2194"/>
        <v>0</v>
      </c>
      <c r="P1196" s="48">
        <f>P1195+N1196-O1196-300</f>
        <v>230888</v>
      </c>
      <c r="Q1196" s="66"/>
      <c r="R1196" s="66">
        <f t="shared" si="2195"/>
        <v>0</v>
      </c>
      <c r="S1196" s="67">
        <f>S1195+Q1196-R1196-300</f>
        <v>167824</v>
      </c>
      <c r="T1196" s="66"/>
      <c r="U1196" s="66">
        <f t="shared" si="2191"/>
        <v>0</v>
      </c>
      <c r="V1196" s="67">
        <f t="shared" si="2207"/>
        <v>194778.35</v>
      </c>
      <c r="X1196" s="69">
        <f t="shared" si="2145"/>
        <v>0</v>
      </c>
      <c r="Y1196" s="67">
        <f t="shared" si="2208"/>
        <v>6101</v>
      </c>
      <c r="Z1196" s="66"/>
      <c r="AA1196" s="68">
        <f t="shared" si="2181"/>
        <v>0</v>
      </c>
      <c r="AB1196" s="67">
        <f t="shared" si="2209"/>
        <v>17135</v>
      </c>
      <c r="AC1196" s="66"/>
      <c r="AD1196" s="66">
        <f t="shared" si="2182"/>
        <v>0</v>
      </c>
      <c r="AE1196" s="67">
        <f t="shared" si="2210"/>
        <v>3450</v>
      </c>
      <c r="AF1196" s="66"/>
      <c r="AG1196" s="78">
        <f t="shared" si="2183"/>
        <v>0</v>
      </c>
      <c r="AH1196" s="79">
        <f t="shared" si="2211"/>
        <v>4471.5</v>
      </c>
      <c r="AI1196" s="66"/>
      <c r="AJ1196" s="68">
        <f t="shared" ref="AJ1196:AJ1259" si="2235">IF(OR(D1196="NPC6ASZDB-OR030C",D1196="NPP6ASZDB-OR003M",D1196="NPP6ASZDB-OR002M",D1196="NPP6ASZDB-OR005M",D1196="NPP6ASZDB-OR001M",D1196="NPC6ASZDB-OR025C",D1196="NPP6ASZDB-OR010M",D1196="NPC6ASZDB-OR008M",D1196="NPC06SZDB-OR005M",D1196="NPC06SZDB-OR150C",D1196="NPC06SZDB-OR050C",D1196="NPC6ASZDB-OR020M",D1196="NPC6ASZDB-OR750C",D1196="NPC6ASZDB-OR007M",D1196="NPC6ASZDB-OR350C",D1196="NPC6ASZDB-OR250C",D1196="NPC6ASZDB-OR020M",D1196="NPC6ASZDB-OR015M",D1196="NPC6ASZDB-OR005M",D1196="NPC6ASZDB-OR010M",D1196="NPC6ASZDB-OR050C",D1196="NPC6ASZDB-OR150C",D1196="NPC6ASZDB-OR004M",D1196="NPC6ASZDB-OR010M",D1196="NPC6ASZDB-OR005M",D1196="NPC06SZDB-OR010M",D1196="NPC6ASZDB-OR001M",D1196="NPC6ASZDB-OR002M",D1196="NPC6ASZDB-OR003M",D1196="NPC06SZDB-OR001M",D1196="NPC06SZDB-OR002M",D1196="NPC06SZDB-OR003M",D1196="NPC6ASZDB-OR012M",D1196="NPC6ASZDB-OR030M",),E1196*(F1196+0.1),0)</f>
        <v>0</v>
      </c>
      <c r="AK1196" s="67">
        <f t="shared" si="2212"/>
        <v>22013</v>
      </c>
      <c r="AL1196" s="66"/>
      <c r="AM1196" s="68">
        <f t="shared" si="2184"/>
        <v>0</v>
      </c>
      <c r="AN1196" s="67">
        <f t="shared" si="2213"/>
        <v>8691.02</v>
      </c>
      <c r="AO1196" s="66"/>
      <c r="AP1196" s="68">
        <f t="shared" si="2146"/>
        <v>0</v>
      </c>
      <c r="AQ1196" s="67">
        <f>+AQ1195+AO1196-AP1196-3770</f>
        <v>31775.1</v>
      </c>
      <c r="AR1196" s="66"/>
      <c r="AS1196" s="68">
        <f t="shared" si="2216"/>
        <v>0</v>
      </c>
      <c r="AT1196" s="67">
        <f t="shared" si="2215"/>
        <v>2020</v>
      </c>
      <c r="AU1196" s="66"/>
      <c r="AV1196" s="66">
        <f t="shared" si="2148"/>
        <v>0</v>
      </c>
      <c r="AW1196" s="42">
        <f t="shared" si="2117"/>
        <v>4807.2000000000016</v>
      </c>
      <c r="AX1196" s="66"/>
      <c r="AY1196" s="66">
        <f t="shared" si="2196"/>
        <v>0</v>
      </c>
      <c r="AZ1196" s="67">
        <f t="shared" si="2143"/>
        <v>728.09999999999991</v>
      </c>
      <c r="BA1196" s="66"/>
      <c r="BB1196" s="68">
        <f t="shared" si="2226"/>
        <v>0</v>
      </c>
      <c r="BC1196" s="67">
        <f t="shared" si="2111"/>
        <v>77.819999999999851</v>
      </c>
      <c r="BD1196" s="66"/>
      <c r="BE1196" s="68">
        <f t="shared" si="2136"/>
        <v>0</v>
      </c>
      <c r="BF1196" s="67">
        <f t="shared" si="2137"/>
        <v>1815.1800000000017</v>
      </c>
      <c r="BG1196" s="66"/>
      <c r="BH1196" s="68">
        <f t="shared" si="2187"/>
        <v>0</v>
      </c>
      <c r="BI1196" s="67">
        <f t="shared" ref="BI1196:BI1259" si="2236">+BI1195+BG1196-BH1196</f>
        <v>22382.39999999998</v>
      </c>
      <c r="BJ1196" s="66"/>
      <c r="BK1196" s="68">
        <f t="shared" si="2217"/>
        <v>0</v>
      </c>
      <c r="BL1196" s="67">
        <f t="shared" si="2149"/>
        <v>3462.6000000000004</v>
      </c>
      <c r="BM1196" s="66"/>
      <c r="BN1196" s="68">
        <f t="shared" si="2150"/>
        <v>0</v>
      </c>
      <c r="BO1196" s="67">
        <f t="shared" si="2151"/>
        <v>300.70000000000152</v>
      </c>
      <c r="BP1196" s="66"/>
      <c r="BQ1196" s="68">
        <f t="shared" si="2231"/>
        <v>0</v>
      </c>
      <c r="BR1196" s="67">
        <f t="shared" si="2168"/>
        <v>123480.25</v>
      </c>
      <c r="BS1196" s="66"/>
      <c r="BT1196" s="66">
        <f t="shared" si="2188"/>
        <v>0</v>
      </c>
      <c r="BU1196" s="67">
        <f t="shared" si="2112"/>
        <v>103407</v>
      </c>
      <c r="BV1196" s="66"/>
      <c r="BW1196" s="66">
        <f t="shared" si="2189"/>
        <v>0</v>
      </c>
      <c r="BX1196" s="67">
        <f t="shared" si="2113"/>
        <v>146818</v>
      </c>
      <c r="BY1196" s="66"/>
      <c r="BZ1196" s="66">
        <f t="shared" si="2190"/>
        <v>0</v>
      </c>
      <c r="CA1196" s="67">
        <f t="shared" si="2114"/>
        <v>96909</v>
      </c>
      <c r="CB1196" s="66"/>
      <c r="CC1196" s="66">
        <f t="shared" si="2179"/>
        <v>0</v>
      </c>
      <c r="CD1196" s="67">
        <f t="shared" si="2227"/>
        <v>32675.040000000001</v>
      </c>
      <c r="CE1196" s="66"/>
      <c r="CF1196" s="66">
        <f t="shared" si="2233"/>
        <v>0</v>
      </c>
      <c r="CG1196" s="67">
        <f t="shared" si="2152"/>
        <v>3663.6999999999994</v>
      </c>
      <c r="CH1196" s="66"/>
      <c r="CI1196" s="66">
        <f t="shared" si="2218"/>
        <v>0</v>
      </c>
      <c r="CJ1196" s="67">
        <f t="shared" si="2176"/>
        <v>6757.8</v>
      </c>
      <c r="CK1196" s="66"/>
      <c r="CL1196" s="68">
        <f t="shared" si="2110"/>
        <v>0</v>
      </c>
      <c r="CM1196" s="79">
        <f t="shared" si="2153"/>
        <v>4847.4799999999996</v>
      </c>
      <c r="CN1196" s="66"/>
      <c r="CO1196" s="68">
        <f t="shared" si="2197"/>
        <v>0</v>
      </c>
      <c r="CP1196" s="79">
        <f t="shared" si="2154"/>
        <v>3955</v>
      </c>
      <c r="CQ1196" s="66"/>
      <c r="CR1196" s="68">
        <f t="shared" si="2198"/>
        <v>0</v>
      </c>
      <c r="CS1196" s="79">
        <f t="shared" si="2116"/>
        <v>5186</v>
      </c>
      <c r="CT1196" s="66"/>
      <c r="CU1196" s="68">
        <f t="shared" si="2199"/>
        <v>0</v>
      </c>
      <c r="CV1196" s="79">
        <f t="shared" si="2155"/>
        <v>6929</v>
      </c>
      <c r="CW1196" s="66"/>
      <c r="CX1196" s="66">
        <f t="shared" si="2180"/>
        <v>0</v>
      </c>
      <c r="CY1196" s="40">
        <f t="shared" si="2234"/>
        <v>8176.9599999999982</v>
      </c>
      <c r="CZ1196" s="65"/>
      <c r="DA1196" s="66">
        <f t="shared" si="2228"/>
        <v>0</v>
      </c>
      <c r="DB1196" s="67">
        <f t="shared" si="2177"/>
        <v>37088</v>
      </c>
      <c r="DC1196" s="66"/>
      <c r="DD1196" s="66">
        <f t="shared" si="2229"/>
        <v>0</v>
      </c>
      <c r="DE1196" s="67">
        <f t="shared" si="2178"/>
        <v>83859</v>
      </c>
      <c r="DF1196" s="66"/>
      <c r="DG1196" s="69">
        <f t="shared" si="2200"/>
        <v>0</v>
      </c>
      <c r="DH1196" s="67">
        <f t="shared" si="2230"/>
        <v>439395</v>
      </c>
      <c r="DI1196" s="66"/>
      <c r="DJ1196" s="66">
        <f t="shared" si="2201"/>
        <v>0</v>
      </c>
      <c r="DK1196" s="67">
        <f t="shared" si="2158"/>
        <v>3517.5</v>
      </c>
      <c r="DM1196" s="206">
        <f t="shared" si="2219"/>
        <v>0</v>
      </c>
      <c r="DN1196" s="25">
        <f t="shared" si="2147"/>
        <v>0</v>
      </c>
      <c r="DO1196" s="5"/>
      <c r="DP1196" s="43">
        <f t="shared" si="2220"/>
        <v>0</v>
      </c>
      <c r="DQ1196" s="27">
        <f t="shared" si="2159"/>
        <v>6819.5</v>
      </c>
      <c r="DR1196" s="5"/>
      <c r="DS1196" s="43">
        <f t="shared" si="2221"/>
        <v>0</v>
      </c>
      <c r="DT1196" s="27">
        <f t="shared" si="2160"/>
        <v>4846</v>
      </c>
      <c r="DU1196" s="5"/>
      <c r="DV1196" s="43">
        <f t="shared" si="2202"/>
        <v>0</v>
      </c>
      <c r="DW1196" s="27">
        <f t="shared" si="2161"/>
        <v>4835</v>
      </c>
      <c r="DX1196" s="5"/>
      <c r="DY1196" s="22">
        <f t="shared" si="2203"/>
        <v>0</v>
      </c>
      <c r="DZ1196" s="25">
        <f t="shared" si="2162"/>
        <v>523</v>
      </c>
      <c r="EA1196" s="22"/>
      <c r="EB1196" s="22">
        <f t="shared" si="2204"/>
        <v>0</v>
      </c>
      <c r="EC1196" s="28">
        <f t="shared" si="2163"/>
        <v>369</v>
      </c>
      <c r="ED1196" s="5"/>
      <c r="EE1196" s="43">
        <f t="shared" si="2205"/>
        <v>0</v>
      </c>
      <c r="EF1196" s="27">
        <f t="shared" si="2164"/>
        <v>4769</v>
      </c>
      <c r="EG1196" s="66"/>
      <c r="EH1196" s="66">
        <f t="shared" si="2206"/>
        <v>0</v>
      </c>
      <c r="EI1196" s="67">
        <f t="shared" si="2165"/>
        <v>22077</v>
      </c>
      <c r="EJ1196" s="66"/>
      <c r="EK1196" s="66">
        <f t="shared" si="2185"/>
        <v>0</v>
      </c>
      <c r="EL1196" s="67">
        <f t="shared" si="2166"/>
        <v>20707</v>
      </c>
      <c r="EM1196" s="110">
        <f t="shared" si="2186"/>
        <v>294658.7185087601</v>
      </c>
    </row>
    <row r="1197" spans="1:143" ht="11.25" customHeight="1" x14ac:dyDescent="0.25">
      <c r="A1197" s="109">
        <v>46193</v>
      </c>
      <c r="B1197" s="109">
        <v>46165</v>
      </c>
      <c r="C1197" s="174">
        <v>8004987760</v>
      </c>
      <c r="D1197" s="13" t="s">
        <v>179</v>
      </c>
      <c r="E1197" s="14">
        <v>200</v>
      </c>
      <c r="F1197" s="15">
        <v>20</v>
      </c>
      <c r="G1197" s="16">
        <v>191516032057</v>
      </c>
      <c r="H1197" s="66"/>
      <c r="I1197" s="41">
        <f t="shared" si="2192"/>
        <v>400</v>
      </c>
      <c r="J1197" s="48">
        <f>J1196+H1197-I1197</f>
        <v>242445</v>
      </c>
      <c r="K1197" s="66"/>
      <c r="L1197" s="41">
        <f t="shared" si="2232"/>
        <v>400</v>
      </c>
      <c r="M1197" s="48">
        <f>M1196+K1197-L1197</f>
        <v>242312</v>
      </c>
      <c r="N1197" s="66"/>
      <c r="O1197" s="41">
        <f t="shared" si="2194"/>
        <v>400</v>
      </c>
      <c r="P1197" s="48">
        <f>P1196+N1197-O1197</f>
        <v>230488</v>
      </c>
      <c r="Q1197" s="66"/>
      <c r="R1197" s="66">
        <f t="shared" si="2195"/>
        <v>400</v>
      </c>
      <c r="S1197" s="67">
        <f>S1196+Q1197-R1197</f>
        <v>167424</v>
      </c>
      <c r="T1197" s="66"/>
      <c r="U1197" s="66">
        <f t="shared" si="2191"/>
        <v>0</v>
      </c>
      <c r="V1197" s="67">
        <f t="shared" si="2207"/>
        <v>194778.35</v>
      </c>
      <c r="X1197" s="69">
        <f t="shared" si="2145"/>
        <v>0</v>
      </c>
      <c r="Y1197" s="67">
        <f t="shared" si="2208"/>
        <v>6101</v>
      </c>
      <c r="Z1197" s="66"/>
      <c r="AA1197" s="68">
        <f t="shared" si="2181"/>
        <v>0</v>
      </c>
      <c r="AB1197" s="67">
        <f t="shared" si="2209"/>
        <v>17135</v>
      </c>
      <c r="AC1197" s="66"/>
      <c r="AD1197" s="66">
        <f t="shared" si="2182"/>
        <v>0</v>
      </c>
      <c r="AE1197" s="67">
        <f t="shared" si="2210"/>
        <v>3450</v>
      </c>
      <c r="AF1197" s="66"/>
      <c r="AG1197" s="78">
        <f t="shared" si="2183"/>
        <v>0</v>
      </c>
      <c r="AH1197" s="79">
        <f t="shared" si="2211"/>
        <v>4471.5</v>
      </c>
      <c r="AI1197" s="66"/>
      <c r="AJ1197" s="68">
        <f t="shared" si="2235"/>
        <v>0</v>
      </c>
      <c r="AK1197" s="67">
        <f t="shared" si="2212"/>
        <v>22013</v>
      </c>
      <c r="AL1197" s="66"/>
      <c r="AM1197" s="68">
        <f t="shared" si="2184"/>
        <v>0</v>
      </c>
      <c r="AN1197" s="67">
        <f t="shared" si="2213"/>
        <v>8691.02</v>
      </c>
      <c r="AO1197" s="66"/>
      <c r="AP1197" s="68">
        <f t="shared" si="2146"/>
        <v>4020.0000000000005</v>
      </c>
      <c r="AQ1197" s="67">
        <f>+AQ1196+AO1197-AP1197</f>
        <v>27755.1</v>
      </c>
      <c r="AR1197" s="66"/>
      <c r="AS1197" s="68">
        <f t="shared" si="2216"/>
        <v>0</v>
      </c>
      <c r="AT1197" s="67">
        <f t="shared" si="2215"/>
        <v>2020</v>
      </c>
      <c r="AU1197" s="66"/>
      <c r="AV1197" s="66">
        <f t="shared" si="2148"/>
        <v>0</v>
      </c>
      <c r="AW1197" s="42">
        <f t="shared" si="2117"/>
        <v>4807.2000000000016</v>
      </c>
      <c r="AX1197" s="66"/>
      <c r="AY1197" s="66">
        <f t="shared" si="2196"/>
        <v>0</v>
      </c>
      <c r="AZ1197" s="67">
        <f t="shared" si="2143"/>
        <v>728.09999999999991</v>
      </c>
      <c r="BA1197" s="66"/>
      <c r="BB1197" s="68">
        <f t="shared" si="2226"/>
        <v>0</v>
      </c>
      <c r="BC1197" s="67">
        <f t="shared" si="2111"/>
        <v>77.819999999999851</v>
      </c>
      <c r="BD1197" s="66"/>
      <c r="BE1197" s="68">
        <f t="shared" si="2136"/>
        <v>0</v>
      </c>
      <c r="BF1197" s="67">
        <f t="shared" si="2137"/>
        <v>1815.1800000000017</v>
      </c>
      <c r="BG1197" s="66"/>
      <c r="BH1197" s="68">
        <f t="shared" si="2187"/>
        <v>0</v>
      </c>
      <c r="BI1197" s="67">
        <f t="shared" si="2236"/>
        <v>22382.39999999998</v>
      </c>
      <c r="BJ1197" s="66"/>
      <c r="BK1197" s="68">
        <f t="shared" si="2217"/>
        <v>0</v>
      </c>
      <c r="BL1197" s="67">
        <f t="shared" si="2149"/>
        <v>3462.6000000000004</v>
      </c>
      <c r="BM1197" s="66"/>
      <c r="BN1197" s="68">
        <f t="shared" si="2150"/>
        <v>0</v>
      </c>
      <c r="BO1197" s="67">
        <f t="shared" si="2151"/>
        <v>300.70000000000152</v>
      </c>
      <c r="BP1197" s="66"/>
      <c r="BQ1197" s="68">
        <f t="shared" si="2231"/>
        <v>0</v>
      </c>
      <c r="BR1197" s="67">
        <f t="shared" si="2168"/>
        <v>123480.25</v>
      </c>
      <c r="BS1197" s="66"/>
      <c r="BT1197" s="66">
        <f t="shared" si="2188"/>
        <v>0</v>
      </c>
      <c r="BU1197" s="67">
        <f t="shared" si="2112"/>
        <v>103407</v>
      </c>
      <c r="BV1197" s="66"/>
      <c r="BW1197" s="66">
        <f t="shared" si="2189"/>
        <v>0</v>
      </c>
      <c r="BX1197" s="67">
        <f t="shared" si="2113"/>
        <v>146818</v>
      </c>
      <c r="BY1197" s="66"/>
      <c r="BZ1197" s="66">
        <f t="shared" si="2190"/>
        <v>0</v>
      </c>
      <c r="CA1197" s="67">
        <f t="shared" si="2114"/>
        <v>96909</v>
      </c>
      <c r="CB1197" s="66"/>
      <c r="CC1197" s="66">
        <f t="shared" si="2179"/>
        <v>0</v>
      </c>
      <c r="CD1197" s="67">
        <f t="shared" si="2227"/>
        <v>32675.040000000001</v>
      </c>
      <c r="CE1197" s="66"/>
      <c r="CF1197" s="66">
        <f t="shared" si="2233"/>
        <v>0</v>
      </c>
      <c r="CG1197" s="67">
        <f t="shared" si="2152"/>
        <v>3663.6999999999994</v>
      </c>
      <c r="CH1197" s="66"/>
      <c r="CI1197" s="66">
        <f t="shared" si="2218"/>
        <v>0</v>
      </c>
      <c r="CJ1197" s="67">
        <f t="shared" si="2176"/>
        <v>6757.8</v>
      </c>
      <c r="CK1197" s="66"/>
      <c r="CL1197" s="68">
        <f t="shared" si="2110"/>
        <v>0</v>
      </c>
      <c r="CM1197" s="79">
        <f t="shared" si="2153"/>
        <v>4847.4799999999996</v>
      </c>
      <c r="CN1197" s="66"/>
      <c r="CO1197" s="68">
        <f t="shared" si="2197"/>
        <v>0</v>
      </c>
      <c r="CP1197" s="79">
        <f t="shared" si="2154"/>
        <v>3955</v>
      </c>
      <c r="CQ1197" s="66"/>
      <c r="CR1197" s="68">
        <f t="shared" si="2198"/>
        <v>0</v>
      </c>
      <c r="CS1197" s="79">
        <f t="shared" si="2116"/>
        <v>5186</v>
      </c>
      <c r="CT1197" s="66"/>
      <c r="CU1197" s="68">
        <f t="shared" si="2199"/>
        <v>0</v>
      </c>
      <c r="CV1197" s="79">
        <f t="shared" si="2155"/>
        <v>6929</v>
      </c>
      <c r="CW1197" s="66"/>
      <c r="CX1197" s="66">
        <f t="shared" si="2180"/>
        <v>0</v>
      </c>
      <c r="CY1197" s="40">
        <f t="shared" si="2234"/>
        <v>8176.9599999999982</v>
      </c>
      <c r="CZ1197" s="65"/>
      <c r="DA1197" s="66">
        <f t="shared" si="2228"/>
        <v>0</v>
      </c>
      <c r="DB1197" s="67">
        <f t="shared" si="2177"/>
        <v>37088</v>
      </c>
      <c r="DC1197" s="66"/>
      <c r="DD1197" s="66">
        <f t="shared" si="2229"/>
        <v>0</v>
      </c>
      <c r="DE1197" s="67">
        <f t="shared" si="2178"/>
        <v>83859</v>
      </c>
      <c r="DF1197" s="66"/>
      <c r="DG1197" s="69">
        <f t="shared" si="2200"/>
        <v>0</v>
      </c>
      <c r="DH1197" s="67">
        <f t="shared" si="2230"/>
        <v>439395</v>
      </c>
      <c r="DI1197" s="66"/>
      <c r="DJ1197" s="66">
        <f t="shared" si="2201"/>
        <v>0</v>
      </c>
      <c r="DK1197" s="67">
        <f t="shared" si="2158"/>
        <v>3517.5</v>
      </c>
      <c r="DM1197" s="206">
        <f t="shared" si="2219"/>
        <v>0</v>
      </c>
      <c r="DN1197" s="25">
        <f t="shared" si="2147"/>
        <v>0</v>
      </c>
      <c r="DO1197" s="5"/>
      <c r="DP1197" s="43">
        <f t="shared" si="2220"/>
        <v>0</v>
      </c>
      <c r="DQ1197" s="27">
        <f t="shared" si="2159"/>
        <v>6819.5</v>
      </c>
      <c r="DR1197" s="5"/>
      <c r="DS1197" s="43">
        <f t="shared" si="2221"/>
        <v>0</v>
      </c>
      <c r="DT1197" s="27">
        <f t="shared" si="2160"/>
        <v>4846</v>
      </c>
      <c r="DU1197" s="5"/>
      <c r="DV1197" s="43">
        <f t="shared" si="2202"/>
        <v>0</v>
      </c>
      <c r="DW1197" s="27">
        <f t="shared" si="2161"/>
        <v>4835</v>
      </c>
      <c r="DX1197" s="5"/>
      <c r="DY1197" s="22">
        <f t="shared" si="2203"/>
        <v>0</v>
      </c>
      <c r="DZ1197" s="25">
        <f t="shared" si="2162"/>
        <v>523</v>
      </c>
      <c r="EA1197" s="22"/>
      <c r="EB1197" s="22">
        <f t="shared" si="2204"/>
        <v>0</v>
      </c>
      <c r="EC1197" s="28">
        <f t="shared" si="2163"/>
        <v>369</v>
      </c>
      <c r="ED1197" s="5"/>
      <c r="EE1197" s="43">
        <f t="shared" si="2205"/>
        <v>0</v>
      </c>
      <c r="EF1197" s="27">
        <f t="shared" si="2164"/>
        <v>4769</v>
      </c>
      <c r="EG1197" s="66"/>
      <c r="EH1197" s="66">
        <f t="shared" si="2206"/>
        <v>0</v>
      </c>
      <c r="EI1197" s="67">
        <f t="shared" si="2165"/>
        <v>22077</v>
      </c>
      <c r="EJ1197" s="66"/>
      <c r="EK1197" s="66">
        <f t="shared" si="2185"/>
        <v>0</v>
      </c>
      <c r="EL1197" s="67">
        <f t="shared" si="2166"/>
        <v>20707</v>
      </c>
      <c r="EM1197" s="110">
        <f t="shared" si="2186"/>
        <v>293809.41130876006</v>
      </c>
    </row>
    <row r="1198" spans="1:143" ht="11.25" customHeight="1" x14ac:dyDescent="0.25">
      <c r="A1198" s="109">
        <v>46193</v>
      </c>
      <c r="B1198" s="109">
        <v>46165</v>
      </c>
      <c r="C1198" s="174">
        <v>8004987763</v>
      </c>
      <c r="D1198" s="13" t="s">
        <v>361</v>
      </c>
      <c r="E1198" s="14">
        <v>100</v>
      </c>
      <c r="F1198" s="15">
        <v>16</v>
      </c>
      <c r="G1198" s="16">
        <v>191516032071</v>
      </c>
      <c r="H1198" s="66"/>
      <c r="I1198" s="41">
        <f t="shared" si="2192"/>
        <v>0</v>
      </c>
      <c r="J1198" s="48">
        <f>J1197+H1198-I1198-200</f>
        <v>242245</v>
      </c>
      <c r="K1198" s="66"/>
      <c r="L1198" s="41">
        <f t="shared" si="2232"/>
        <v>0</v>
      </c>
      <c r="M1198" s="48">
        <f>M1197+K1198-L1198-200</f>
        <v>242112</v>
      </c>
      <c r="N1198" s="66"/>
      <c r="O1198" s="41">
        <f t="shared" si="2194"/>
        <v>0</v>
      </c>
      <c r="P1198" s="48">
        <f>P1197+N1198-O1198-200</f>
        <v>230288</v>
      </c>
      <c r="Q1198" s="66"/>
      <c r="R1198" s="66">
        <f t="shared" si="2195"/>
        <v>0</v>
      </c>
      <c r="S1198" s="67">
        <f>S1197+Q1198-R1198-200</f>
        <v>167224</v>
      </c>
      <c r="T1198" s="66"/>
      <c r="U1198" s="66">
        <f t="shared" si="2191"/>
        <v>0</v>
      </c>
      <c r="V1198" s="67">
        <f t="shared" si="2207"/>
        <v>194778.35</v>
      </c>
      <c r="X1198" s="69">
        <f t="shared" si="2145"/>
        <v>0</v>
      </c>
      <c r="Y1198" s="67">
        <f t="shared" si="2208"/>
        <v>6101</v>
      </c>
      <c r="Z1198" s="66"/>
      <c r="AA1198" s="68">
        <f t="shared" si="2181"/>
        <v>0</v>
      </c>
      <c r="AB1198" s="67">
        <f t="shared" si="2209"/>
        <v>17135</v>
      </c>
      <c r="AC1198" s="66"/>
      <c r="AD1198" s="66">
        <f t="shared" si="2182"/>
        <v>0</v>
      </c>
      <c r="AE1198" s="67">
        <f t="shared" si="2210"/>
        <v>3450</v>
      </c>
      <c r="AF1198" s="66"/>
      <c r="AG1198" s="78">
        <f t="shared" si="2183"/>
        <v>0</v>
      </c>
      <c r="AH1198" s="79">
        <f t="shared" si="2211"/>
        <v>4471.5</v>
      </c>
      <c r="AI1198" s="66"/>
      <c r="AJ1198" s="68">
        <f t="shared" si="2235"/>
        <v>0</v>
      </c>
      <c r="AK1198" s="67">
        <f t="shared" si="2212"/>
        <v>22013</v>
      </c>
      <c r="AL1198" s="66"/>
      <c r="AM1198" s="68">
        <f t="shared" si="2184"/>
        <v>0</v>
      </c>
      <c r="AN1198" s="67">
        <f t="shared" si="2213"/>
        <v>8691.02</v>
      </c>
      <c r="AO1198" s="66"/>
      <c r="AP1198" s="68">
        <f t="shared" si="2146"/>
        <v>0</v>
      </c>
      <c r="AQ1198" s="67">
        <f>+AQ1197+AO1198-AP1198-1612</f>
        <v>26143.1</v>
      </c>
      <c r="AR1198" s="66"/>
      <c r="AS1198" s="68">
        <f t="shared" si="2216"/>
        <v>0</v>
      </c>
      <c r="AT1198" s="67">
        <f t="shared" si="2215"/>
        <v>2020</v>
      </c>
      <c r="AU1198" s="66"/>
      <c r="AV1198" s="66">
        <f t="shared" si="2148"/>
        <v>0</v>
      </c>
      <c r="AW1198" s="42">
        <f t="shared" si="2117"/>
        <v>4807.2000000000016</v>
      </c>
      <c r="AX1198" s="66"/>
      <c r="AY1198" s="66">
        <f t="shared" si="2196"/>
        <v>0</v>
      </c>
      <c r="AZ1198" s="67">
        <f t="shared" si="2143"/>
        <v>728.09999999999991</v>
      </c>
      <c r="BA1198" s="66"/>
      <c r="BB1198" s="68">
        <f t="shared" si="2226"/>
        <v>0</v>
      </c>
      <c r="BC1198" s="67">
        <f t="shared" si="2111"/>
        <v>77.819999999999851</v>
      </c>
      <c r="BD1198" s="66"/>
      <c r="BE1198" s="68">
        <f t="shared" si="2136"/>
        <v>0</v>
      </c>
      <c r="BF1198" s="67">
        <f t="shared" si="2137"/>
        <v>1815.1800000000017</v>
      </c>
      <c r="BG1198" s="66"/>
      <c r="BH1198" s="68">
        <f t="shared" si="2187"/>
        <v>0</v>
      </c>
      <c r="BI1198" s="67">
        <f t="shared" si="2236"/>
        <v>22382.39999999998</v>
      </c>
      <c r="BJ1198" s="66"/>
      <c r="BK1198" s="68">
        <f t="shared" si="2217"/>
        <v>0</v>
      </c>
      <c r="BL1198" s="67">
        <f t="shared" si="2149"/>
        <v>3462.6000000000004</v>
      </c>
      <c r="BM1198" s="66"/>
      <c r="BN1198" s="68">
        <f t="shared" si="2150"/>
        <v>0</v>
      </c>
      <c r="BO1198" s="67">
        <f t="shared" si="2151"/>
        <v>300.70000000000152</v>
      </c>
      <c r="BP1198" s="66"/>
      <c r="BQ1198" s="68">
        <f t="shared" si="2231"/>
        <v>0</v>
      </c>
      <c r="BR1198" s="67">
        <f t="shared" si="2168"/>
        <v>123480.25</v>
      </c>
      <c r="BS1198" s="66"/>
      <c r="BT1198" s="66">
        <f t="shared" si="2188"/>
        <v>0</v>
      </c>
      <c r="BU1198" s="67">
        <f t="shared" si="2112"/>
        <v>103407</v>
      </c>
      <c r="BV1198" s="66"/>
      <c r="BW1198" s="66">
        <f t="shared" si="2189"/>
        <v>0</v>
      </c>
      <c r="BX1198" s="67">
        <f t="shared" si="2113"/>
        <v>146818</v>
      </c>
      <c r="BY1198" s="66"/>
      <c r="BZ1198" s="66">
        <f t="shared" si="2190"/>
        <v>0</v>
      </c>
      <c r="CA1198" s="67">
        <f t="shared" si="2114"/>
        <v>96909</v>
      </c>
      <c r="CB1198" s="66"/>
      <c r="CC1198" s="66">
        <f t="shared" si="2179"/>
        <v>0</v>
      </c>
      <c r="CD1198" s="67">
        <f t="shared" si="2227"/>
        <v>32675.040000000001</v>
      </c>
      <c r="CE1198" s="66"/>
      <c r="CF1198" s="66">
        <f t="shared" si="2233"/>
        <v>0</v>
      </c>
      <c r="CG1198" s="67">
        <f t="shared" si="2152"/>
        <v>3663.6999999999994</v>
      </c>
      <c r="CH1198" s="66"/>
      <c r="CI1198" s="66">
        <f t="shared" si="2218"/>
        <v>0</v>
      </c>
      <c r="CJ1198" s="67">
        <f t="shared" si="2176"/>
        <v>6757.8</v>
      </c>
      <c r="CK1198" s="66"/>
      <c r="CL1198" s="68">
        <f t="shared" si="2110"/>
        <v>0</v>
      </c>
      <c r="CM1198" s="79">
        <f t="shared" si="2153"/>
        <v>4847.4799999999996</v>
      </c>
      <c r="CN1198" s="66"/>
      <c r="CO1198" s="68">
        <f t="shared" si="2197"/>
        <v>0</v>
      </c>
      <c r="CP1198" s="79">
        <f t="shared" si="2154"/>
        <v>3955</v>
      </c>
      <c r="CQ1198" s="66"/>
      <c r="CR1198" s="68">
        <f t="shared" si="2198"/>
        <v>0</v>
      </c>
      <c r="CS1198" s="79">
        <f t="shared" si="2116"/>
        <v>5186</v>
      </c>
      <c r="CT1198" s="66"/>
      <c r="CU1198" s="68">
        <f t="shared" si="2199"/>
        <v>0</v>
      </c>
      <c r="CV1198" s="79">
        <f t="shared" si="2155"/>
        <v>6929</v>
      </c>
      <c r="CW1198" s="66"/>
      <c r="CX1198" s="66">
        <f t="shared" si="2180"/>
        <v>0</v>
      </c>
      <c r="CY1198" s="40">
        <f t="shared" si="2234"/>
        <v>8176.9599999999982</v>
      </c>
      <c r="CZ1198" s="65"/>
      <c r="DA1198" s="66">
        <f t="shared" si="2228"/>
        <v>0</v>
      </c>
      <c r="DB1198" s="67">
        <f t="shared" si="2177"/>
        <v>37088</v>
      </c>
      <c r="DC1198" s="66"/>
      <c r="DD1198" s="66">
        <f t="shared" si="2229"/>
        <v>0</v>
      </c>
      <c r="DE1198" s="67">
        <f t="shared" si="2178"/>
        <v>83859</v>
      </c>
      <c r="DF1198" s="66"/>
      <c r="DG1198" s="69">
        <f t="shared" si="2200"/>
        <v>0</v>
      </c>
      <c r="DH1198" s="67">
        <f t="shared" si="2230"/>
        <v>439395</v>
      </c>
      <c r="DI1198" s="66"/>
      <c r="DJ1198" s="66">
        <f t="shared" si="2201"/>
        <v>0</v>
      </c>
      <c r="DK1198" s="67">
        <f t="shared" si="2158"/>
        <v>3517.5</v>
      </c>
      <c r="DM1198" s="206">
        <f t="shared" si="2219"/>
        <v>0</v>
      </c>
      <c r="DN1198" s="25">
        <f t="shared" si="2147"/>
        <v>0</v>
      </c>
      <c r="DO1198" s="5"/>
      <c r="DP1198" s="43">
        <f t="shared" si="2220"/>
        <v>0</v>
      </c>
      <c r="DQ1198" s="27">
        <f t="shared" si="2159"/>
        <v>6819.5</v>
      </c>
      <c r="DR1198" s="5"/>
      <c r="DS1198" s="43">
        <f t="shared" si="2221"/>
        <v>0</v>
      </c>
      <c r="DT1198" s="27">
        <f t="shared" si="2160"/>
        <v>4846</v>
      </c>
      <c r="DU1198" s="5"/>
      <c r="DV1198" s="43">
        <f t="shared" si="2202"/>
        <v>0</v>
      </c>
      <c r="DW1198" s="27">
        <f t="shared" si="2161"/>
        <v>4835</v>
      </c>
      <c r="DX1198" s="5"/>
      <c r="DY1198" s="22">
        <f t="shared" si="2203"/>
        <v>0</v>
      </c>
      <c r="DZ1198" s="25">
        <f t="shared" si="2162"/>
        <v>523</v>
      </c>
      <c r="EA1198" s="22"/>
      <c r="EB1198" s="22">
        <f t="shared" si="2204"/>
        <v>0</v>
      </c>
      <c r="EC1198" s="28">
        <f t="shared" si="2163"/>
        <v>369</v>
      </c>
      <c r="ED1198" s="5"/>
      <c r="EE1198" s="43">
        <f t="shared" si="2205"/>
        <v>0</v>
      </c>
      <c r="EF1198" s="27">
        <f t="shared" si="2164"/>
        <v>4769</v>
      </c>
      <c r="EG1198" s="66"/>
      <c r="EH1198" s="66">
        <f t="shared" si="2206"/>
        <v>0</v>
      </c>
      <c r="EI1198" s="67">
        <f t="shared" si="2165"/>
        <v>22077</v>
      </c>
      <c r="EJ1198" s="66"/>
      <c r="EK1198" s="66">
        <f t="shared" si="2185"/>
        <v>0</v>
      </c>
      <c r="EL1198" s="67">
        <f t="shared" si="2166"/>
        <v>20707</v>
      </c>
      <c r="EM1198" s="110">
        <f t="shared" si="2186"/>
        <v>292860.58410876006</v>
      </c>
    </row>
    <row r="1199" spans="1:143" ht="11.25" customHeight="1" x14ac:dyDescent="0.25">
      <c r="A1199" s="109">
        <v>46193</v>
      </c>
      <c r="B1199" s="109">
        <v>46165</v>
      </c>
      <c r="C1199" s="174">
        <v>8004987762</v>
      </c>
      <c r="D1199" s="13" t="s">
        <v>177</v>
      </c>
      <c r="E1199" s="14">
        <v>100</v>
      </c>
      <c r="F1199" s="15">
        <v>18</v>
      </c>
      <c r="G1199" s="16">
        <v>191516032064</v>
      </c>
      <c r="H1199" s="66"/>
      <c r="I1199" s="41">
        <f t="shared" si="2192"/>
        <v>0</v>
      </c>
      <c r="J1199" s="48">
        <f>J1198+H1199-I1199-200</f>
        <v>242045</v>
      </c>
      <c r="K1199" s="66"/>
      <c r="L1199" s="41">
        <f t="shared" si="2232"/>
        <v>0</v>
      </c>
      <c r="M1199" s="48">
        <f>M1198+K1199-L1199-200</f>
        <v>241912</v>
      </c>
      <c r="N1199" s="66"/>
      <c r="O1199" s="41">
        <f t="shared" si="2194"/>
        <v>0</v>
      </c>
      <c r="P1199" s="48">
        <f>P1198+N1199-O1199-200</f>
        <v>230088</v>
      </c>
      <c r="Q1199" s="66"/>
      <c r="R1199" s="66">
        <f t="shared" si="2195"/>
        <v>0</v>
      </c>
      <c r="S1199" s="67">
        <f>S1198+Q1199-R1199-200</f>
        <v>167024</v>
      </c>
      <c r="T1199" s="66"/>
      <c r="U1199" s="66">
        <f t="shared" si="2191"/>
        <v>0</v>
      </c>
      <c r="V1199" s="67">
        <f t="shared" si="2207"/>
        <v>194778.35</v>
      </c>
      <c r="X1199" s="69">
        <f t="shared" si="2145"/>
        <v>0</v>
      </c>
      <c r="Y1199" s="67">
        <f t="shared" si="2208"/>
        <v>6101</v>
      </c>
      <c r="Z1199" s="66"/>
      <c r="AA1199" s="68">
        <f t="shared" si="2181"/>
        <v>0</v>
      </c>
      <c r="AB1199" s="67">
        <f t="shared" si="2209"/>
        <v>17135</v>
      </c>
      <c r="AC1199" s="66"/>
      <c r="AD1199" s="66">
        <f t="shared" si="2182"/>
        <v>0</v>
      </c>
      <c r="AE1199" s="67">
        <f t="shared" si="2210"/>
        <v>3450</v>
      </c>
      <c r="AF1199" s="66"/>
      <c r="AG1199" s="78">
        <f t="shared" si="2183"/>
        <v>0</v>
      </c>
      <c r="AH1199" s="79">
        <f t="shared" si="2211"/>
        <v>4471.5</v>
      </c>
      <c r="AI1199" s="66"/>
      <c r="AJ1199" s="68">
        <f t="shared" si="2235"/>
        <v>0</v>
      </c>
      <c r="AK1199" s="67">
        <f t="shared" si="2212"/>
        <v>22013</v>
      </c>
      <c r="AL1199" s="66"/>
      <c r="AM1199" s="68">
        <f t="shared" si="2184"/>
        <v>0</v>
      </c>
      <c r="AN1199" s="67">
        <f t="shared" si="2213"/>
        <v>8691.02</v>
      </c>
      <c r="AO1199" s="66"/>
      <c r="AP1199" s="68">
        <f t="shared" si="2146"/>
        <v>0</v>
      </c>
      <c r="AQ1199" s="67">
        <f>+AQ1198+AO1199-AP1199-1812</f>
        <v>24331.1</v>
      </c>
      <c r="AR1199" s="66"/>
      <c r="AS1199" s="68">
        <f t="shared" si="2216"/>
        <v>0</v>
      </c>
      <c r="AT1199" s="67">
        <f t="shared" si="2215"/>
        <v>2020</v>
      </c>
      <c r="AU1199" s="66"/>
      <c r="AV1199" s="66">
        <f t="shared" si="2148"/>
        <v>0</v>
      </c>
      <c r="AW1199" s="42">
        <f t="shared" si="2117"/>
        <v>4807.2000000000016</v>
      </c>
      <c r="AX1199" s="66"/>
      <c r="AY1199" s="66">
        <f t="shared" si="2196"/>
        <v>0</v>
      </c>
      <c r="AZ1199" s="67">
        <f t="shared" si="2143"/>
        <v>728.09999999999991</v>
      </c>
      <c r="BA1199" s="66"/>
      <c r="BB1199" s="68">
        <f t="shared" si="2226"/>
        <v>0</v>
      </c>
      <c r="BC1199" s="67">
        <f t="shared" si="2111"/>
        <v>77.819999999999851</v>
      </c>
      <c r="BD1199" s="66"/>
      <c r="BE1199" s="68">
        <f t="shared" si="2136"/>
        <v>0</v>
      </c>
      <c r="BF1199" s="67">
        <f t="shared" si="2137"/>
        <v>1815.1800000000017</v>
      </c>
      <c r="BG1199" s="66"/>
      <c r="BH1199" s="68">
        <f t="shared" si="2187"/>
        <v>0</v>
      </c>
      <c r="BI1199" s="67">
        <f t="shared" si="2236"/>
        <v>22382.39999999998</v>
      </c>
      <c r="BJ1199" s="66"/>
      <c r="BK1199" s="68">
        <f t="shared" si="2217"/>
        <v>0</v>
      </c>
      <c r="BL1199" s="67">
        <f t="shared" si="2149"/>
        <v>3462.6000000000004</v>
      </c>
      <c r="BM1199" s="66"/>
      <c r="BN1199" s="68">
        <f t="shared" si="2150"/>
        <v>0</v>
      </c>
      <c r="BO1199" s="67">
        <f t="shared" si="2151"/>
        <v>300.70000000000152</v>
      </c>
      <c r="BP1199" s="66"/>
      <c r="BQ1199" s="68">
        <f t="shared" si="2231"/>
        <v>0</v>
      </c>
      <c r="BR1199" s="67">
        <f t="shared" si="2168"/>
        <v>123480.25</v>
      </c>
      <c r="BS1199" s="66"/>
      <c r="BT1199" s="66">
        <f t="shared" si="2188"/>
        <v>0</v>
      </c>
      <c r="BU1199" s="67">
        <f t="shared" si="2112"/>
        <v>103407</v>
      </c>
      <c r="BV1199" s="66"/>
      <c r="BW1199" s="66">
        <f t="shared" si="2189"/>
        <v>0</v>
      </c>
      <c r="BX1199" s="67">
        <f t="shared" si="2113"/>
        <v>146818</v>
      </c>
      <c r="BY1199" s="66"/>
      <c r="BZ1199" s="66">
        <f t="shared" si="2190"/>
        <v>0</v>
      </c>
      <c r="CA1199" s="67">
        <f t="shared" si="2114"/>
        <v>96909</v>
      </c>
      <c r="CB1199" s="66"/>
      <c r="CC1199" s="66">
        <f t="shared" ref="CC1199:CC1230" si="2237">IF(OR(D1199="NPP6AUZDB-WT005M",D1199="NPP6AUZDB-WT001M",D1199="NPC6AUZDB-WT030M",D1199="NPP6AUZDB-WT003M",D1199="NPP6AUZDB-WT002M",D1199="NPC6AUZDB-WT030C",D1199="NPC6AUZDB-WT025C",D1199="NPC6AUZDB-WT004M",D1199="NPC6AUZDB-WT008M",D1199="NPC6AUZDB-WT050C",D1199="NPC6AUZDB-WT007M",D1199="NPC6AUZDB-WT020M",D1199="NPC6AUZDB-WT250C",D1199="NPC6AUZDB-WT750C",D1199="NPC6AUZDB-WT150C",D1199="NPC6AUZDB-WT010M",D1199="NPC6AUZDB-WT015M",D1199="NPC6AUZDB-WT005M",D1199="NPC6AUZDB-WT003M",D1199="NPC6AUZDB-WT002M",D1199="NPC6AUZDB-WT001M",),E1199*(F1199+0.15),0)</f>
        <v>0</v>
      </c>
      <c r="CD1199" s="67">
        <f t="shared" si="2227"/>
        <v>32675.040000000001</v>
      </c>
      <c r="CE1199" s="66"/>
      <c r="CF1199" s="66">
        <f t="shared" si="2233"/>
        <v>0</v>
      </c>
      <c r="CG1199" s="67">
        <f t="shared" si="2152"/>
        <v>3663.6999999999994</v>
      </c>
      <c r="CH1199" s="66"/>
      <c r="CI1199" s="66">
        <f t="shared" si="2218"/>
        <v>0</v>
      </c>
      <c r="CJ1199" s="67">
        <f t="shared" si="2176"/>
        <v>6757.8</v>
      </c>
      <c r="CK1199" s="66"/>
      <c r="CL1199" s="68">
        <f t="shared" si="2110"/>
        <v>0</v>
      </c>
      <c r="CM1199" s="79">
        <f t="shared" si="2153"/>
        <v>4847.4799999999996</v>
      </c>
      <c r="CN1199" s="66"/>
      <c r="CO1199" s="68">
        <f t="shared" si="2197"/>
        <v>0</v>
      </c>
      <c r="CP1199" s="79">
        <f t="shared" si="2154"/>
        <v>3955</v>
      </c>
      <c r="CQ1199" s="66"/>
      <c r="CR1199" s="68">
        <f t="shared" si="2198"/>
        <v>0</v>
      </c>
      <c r="CS1199" s="79">
        <f t="shared" si="2116"/>
        <v>5186</v>
      </c>
      <c r="CT1199" s="66"/>
      <c r="CU1199" s="68">
        <f t="shared" si="2199"/>
        <v>0</v>
      </c>
      <c r="CV1199" s="79">
        <f t="shared" si="2155"/>
        <v>6929</v>
      </c>
      <c r="CW1199" s="66"/>
      <c r="CX1199" s="66">
        <f t="shared" si="2180"/>
        <v>0</v>
      </c>
      <c r="CY1199" s="40">
        <f t="shared" si="2234"/>
        <v>8176.9599999999982</v>
      </c>
      <c r="CZ1199" s="65"/>
      <c r="DA1199" s="66">
        <f t="shared" si="2228"/>
        <v>0</v>
      </c>
      <c r="DB1199" s="67">
        <f t="shared" si="2177"/>
        <v>37088</v>
      </c>
      <c r="DC1199" s="66"/>
      <c r="DD1199" s="66">
        <f t="shared" si="2229"/>
        <v>0</v>
      </c>
      <c r="DE1199" s="67">
        <f t="shared" si="2178"/>
        <v>83859</v>
      </c>
      <c r="DF1199" s="66"/>
      <c r="DG1199" s="69">
        <f t="shared" si="2200"/>
        <v>0</v>
      </c>
      <c r="DH1199" s="67">
        <f t="shared" si="2230"/>
        <v>439395</v>
      </c>
      <c r="DI1199" s="66"/>
      <c r="DJ1199" s="66">
        <f t="shared" si="2201"/>
        <v>0</v>
      </c>
      <c r="DK1199" s="67">
        <f t="shared" si="2158"/>
        <v>3517.5</v>
      </c>
      <c r="DM1199" s="206">
        <f t="shared" si="2219"/>
        <v>0</v>
      </c>
      <c r="DN1199" s="25">
        <f t="shared" si="2147"/>
        <v>0</v>
      </c>
      <c r="DO1199" s="5"/>
      <c r="DP1199" s="43">
        <f t="shared" si="2220"/>
        <v>0</v>
      </c>
      <c r="DQ1199" s="27">
        <f t="shared" si="2159"/>
        <v>6819.5</v>
      </c>
      <c r="DR1199" s="5"/>
      <c r="DS1199" s="43">
        <f t="shared" si="2221"/>
        <v>0</v>
      </c>
      <c r="DT1199" s="27">
        <f t="shared" si="2160"/>
        <v>4846</v>
      </c>
      <c r="DU1199" s="5"/>
      <c r="DV1199" s="43">
        <f t="shared" si="2202"/>
        <v>0</v>
      </c>
      <c r="DW1199" s="27">
        <f t="shared" si="2161"/>
        <v>4835</v>
      </c>
      <c r="DX1199" s="5"/>
      <c r="DY1199" s="22">
        <f t="shared" si="2203"/>
        <v>0</v>
      </c>
      <c r="DZ1199" s="25">
        <f t="shared" si="2162"/>
        <v>523</v>
      </c>
      <c r="EA1199" s="22"/>
      <c r="EB1199" s="22">
        <f t="shared" si="2204"/>
        <v>0</v>
      </c>
      <c r="EC1199" s="28">
        <f t="shared" si="2163"/>
        <v>369</v>
      </c>
      <c r="ED1199" s="5"/>
      <c r="EE1199" s="43">
        <f t="shared" si="2205"/>
        <v>0</v>
      </c>
      <c r="EF1199" s="27">
        <f t="shared" si="2164"/>
        <v>4769</v>
      </c>
      <c r="EG1199" s="66"/>
      <c r="EH1199" s="66">
        <f t="shared" si="2206"/>
        <v>0</v>
      </c>
      <c r="EI1199" s="67">
        <f t="shared" si="2165"/>
        <v>22077</v>
      </c>
      <c r="EJ1199" s="66"/>
      <c r="EK1199" s="66">
        <f t="shared" si="2185"/>
        <v>0</v>
      </c>
      <c r="EL1199" s="67">
        <f t="shared" si="2166"/>
        <v>20707</v>
      </c>
      <c r="EM1199" s="110">
        <f t="shared" si="2186"/>
        <v>292062.03210876003</v>
      </c>
    </row>
    <row r="1200" spans="1:143" ht="11.25" customHeight="1" x14ac:dyDescent="0.25">
      <c r="A1200" s="109">
        <v>46193</v>
      </c>
      <c r="B1200" s="109">
        <v>46165</v>
      </c>
      <c r="C1200" s="174">
        <v>8004987764</v>
      </c>
      <c r="D1200" s="13" t="s">
        <v>176</v>
      </c>
      <c r="E1200" s="14">
        <v>100</v>
      </c>
      <c r="F1200" s="15">
        <v>15</v>
      </c>
      <c r="G1200" s="16">
        <v>191516105409</v>
      </c>
      <c r="H1200" s="66"/>
      <c r="I1200" s="41">
        <f t="shared" si="2192"/>
        <v>200</v>
      </c>
      <c r="J1200" s="48">
        <f>J1199+H1200-I1200</f>
        <v>241845</v>
      </c>
      <c r="K1200" s="66"/>
      <c r="L1200" s="41">
        <f t="shared" si="2232"/>
        <v>200</v>
      </c>
      <c r="M1200" s="48">
        <f>M1199+K1200-L1200</f>
        <v>241712</v>
      </c>
      <c r="N1200" s="66"/>
      <c r="O1200" s="41">
        <f t="shared" si="2194"/>
        <v>200</v>
      </c>
      <c r="P1200" s="48">
        <f>P1199+N1200-O1200</f>
        <v>229888</v>
      </c>
      <c r="Q1200" s="66"/>
      <c r="R1200" s="66">
        <f t="shared" si="2195"/>
        <v>200</v>
      </c>
      <c r="S1200" s="67">
        <f>S1199+Q1200-R1200</f>
        <v>166824</v>
      </c>
      <c r="T1200" s="66"/>
      <c r="U1200" s="66">
        <f t="shared" si="2191"/>
        <v>0</v>
      </c>
      <c r="V1200" s="67">
        <f t="shared" si="2207"/>
        <v>194778.35</v>
      </c>
      <c r="X1200" s="69">
        <f t="shared" si="2145"/>
        <v>0</v>
      </c>
      <c r="Y1200" s="67">
        <f t="shared" si="2208"/>
        <v>6101</v>
      </c>
      <c r="Z1200" s="66"/>
      <c r="AA1200" s="68">
        <f t="shared" si="2181"/>
        <v>0</v>
      </c>
      <c r="AB1200" s="67">
        <f t="shared" si="2209"/>
        <v>17135</v>
      </c>
      <c r="AC1200" s="66"/>
      <c r="AD1200" s="66">
        <f t="shared" si="2182"/>
        <v>0</v>
      </c>
      <c r="AE1200" s="67">
        <f t="shared" si="2210"/>
        <v>3450</v>
      </c>
      <c r="AF1200" s="66"/>
      <c r="AG1200" s="78">
        <f t="shared" si="2183"/>
        <v>0</v>
      </c>
      <c r="AH1200" s="79">
        <f t="shared" si="2211"/>
        <v>4471.5</v>
      </c>
      <c r="AI1200" s="66"/>
      <c r="AJ1200" s="68">
        <f t="shared" si="2235"/>
        <v>0</v>
      </c>
      <c r="AK1200" s="67">
        <f t="shared" si="2212"/>
        <v>22013</v>
      </c>
      <c r="AL1200" s="66"/>
      <c r="AM1200" s="68">
        <f t="shared" si="2184"/>
        <v>0</v>
      </c>
      <c r="AN1200" s="67">
        <f t="shared" si="2213"/>
        <v>8691.02</v>
      </c>
      <c r="AO1200" s="66"/>
      <c r="AP1200" s="68">
        <f t="shared" si="2146"/>
        <v>1510</v>
      </c>
      <c r="AQ1200" s="67">
        <f t="shared" ref="AQ1200:AQ1263" si="2238">+AQ1199+AO1200-AP1200</f>
        <v>22821.1</v>
      </c>
      <c r="AR1200" s="66"/>
      <c r="AS1200" s="68">
        <f t="shared" si="2216"/>
        <v>0</v>
      </c>
      <c r="AT1200" s="67">
        <f t="shared" si="2215"/>
        <v>2020</v>
      </c>
      <c r="AU1200" s="66"/>
      <c r="AV1200" s="66">
        <f t="shared" si="2148"/>
        <v>0</v>
      </c>
      <c r="AW1200" s="42">
        <f t="shared" si="2117"/>
        <v>4807.2000000000016</v>
      </c>
      <c r="AX1200" s="66"/>
      <c r="AY1200" s="66">
        <f t="shared" si="2196"/>
        <v>0</v>
      </c>
      <c r="AZ1200" s="67">
        <f t="shared" si="2143"/>
        <v>728.09999999999991</v>
      </c>
      <c r="BA1200" s="66"/>
      <c r="BB1200" s="68">
        <f t="shared" si="2226"/>
        <v>0</v>
      </c>
      <c r="BC1200" s="67">
        <f t="shared" si="2111"/>
        <v>77.819999999999851</v>
      </c>
      <c r="BD1200" s="66"/>
      <c r="BE1200" s="68">
        <f t="shared" si="2136"/>
        <v>0</v>
      </c>
      <c r="BF1200" s="67">
        <f t="shared" si="2137"/>
        <v>1815.1800000000017</v>
      </c>
      <c r="BG1200" s="66"/>
      <c r="BH1200" s="68">
        <f t="shared" si="2187"/>
        <v>0</v>
      </c>
      <c r="BI1200" s="67">
        <f t="shared" si="2236"/>
        <v>22382.39999999998</v>
      </c>
      <c r="BJ1200" s="66"/>
      <c r="BK1200" s="68">
        <f t="shared" si="2217"/>
        <v>0</v>
      </c>
      <c r="BL1200" s="67">
        <f t="shared" si="2149"/>
        <v>3462.6000000000004</v>
      </c>
      <c r="BM1200" s="66"/>
      <c r="BN1200" s="68">
        <f t="shared" si="2150"/>
        <v>0</v>
      </c>
      <c r="BO1200" s="67">
        <f t="shared" si="2151"/>
        <v>300.70000000000152</v>
      </c>
      <c r="BP1200" s="66"/>
      <c r="BQ1200" s="68">
        <f t="shared" si="2231"/>
        <v>0</v>
      </c>
      <c r="BR1200" s="67">
        <f t="shared" si="2168"/>
        <v>123480.25</v>
      </c>
      <c r="BS1200" s="66"/>
      <c r="BT1200" s="66">
        <f t="shared" si="2188"/>
        <v>0</v>
      </c>
      <c r="BU1200" s="67">
        <f t="shared" si="2112"/>
        <v>103407</v>
      </c>
      <c r="BV1200" s="66"/>
      <c r="BW1200" s="66">
        <f t="shared" si="2189"/>
        <v>0</v>
      </c>
      <c r="BX1200" s="67">
        <f t="shared" si="2113"/>
        <v>146818</v>
      </c>
      <c r="BY1200" s="66"/>
      <c r="BZ1200" s="66">
        <f t="shared" si="2190"/>
        <v>0</v>
      </c>
      <c r="CA1200" s="67">
        <f t="shared" si="2114"/>
        <v>96909</v>
      </c>
      <c r="CB1200" s="66"/>
      <c r="CC1200" s="66">
        <f t="shared" si="2237"/>
        <v>0</v>
      </c>
      <c r="CD1200" s="67">
        <f t="shared" si="2227"/>
        <v>32675.040000000001</v>
      </c>
      <c r="CE1200" s="66"/>
      <c r="CF1200" s="66">
        <f t="shared" si="2233"/>
        <v>0</v>
      </c>
      <c r="CG1200" s="67">
        <f t="shared" si="2152"/>
        <v>3663.6999999999994</v>
      </c>
      <c r="CH1200" s="66"/>
      <c r="CI1200" s="66">
        <f t="shared" si="2218"/>
        <v>0</v>
      </c>
      <c r="CJ1200" s="67">
        <f t="shared" si="2176"/>
        <v>6757.8</v>
      </c>
      <c r="CK1200" s="66"/>
      <c r="CL1200" s="68">
        <f t="shared" si="2110"/>
        <v>0</v>
      </c>
      <c r="CM1200" s="79">
        <f t="shared" si="2153"/>
        <v>4847.4799999999996</v>
      </c>
      <c r="CN1200" s="66"/>
      <c r="CO1200" s="68">
        <f t="shared" si="2197"/>
        <v>0</v>
      </c>
      <c r="CP1200" s="79">
        <f t="shared" si="2154"/>
        <v>3955</v>
      </c>
      <c r="CQ1200" s="66"/>
      <c r="CR1200" s="68">
        <f t="shared" si="2198"/>
        <v>0</v>
      </c>
      <c r="CS1200" s="79">
        <f t="shared" si="2116"/>
        <v>5186</v>
      </c>
      <c r="CT1200" s="66"/>
      <c r="CU1200" s="68">
        <f t="shared" si="2199"/>
        <v>0</v>
      </c>
      <c r="CV1200" s="79">
        <f t="shared" si="2155"/>
        <v>6929</v>
      </c>
      <c r="CW1200" s="66"/>
      <c r="CX1200" s="66">
        <f t="shared" si="2180"/>
        <v>0</v>
      </c>
      <c r="CY1200" s="40">
        <f t="shared" si="2234"/>
        <v>8176.9599999999982</v>
      </c>
      <c r="CZ1200" s="65"/>
      <c r="DA1200" s="66">
        <f t="shared" si="2228"/>
        <v>0</v>
      </c>
      <c r="DB1200" s="67">
        <f t="shared" si="2177"/>
        <v>37088</v>
      </c>
      <c r="DC1200" s="66"/>
      <c r="DD1200" s="66">
        <f t="shared" si="2229"/>
        <v>0</v>
      </c>
      <c r="DE1200" s="67">
        <f t="shared" si="2178"/>
        <v>83859</v>
      </c>
      <c r="DF1200" s="66"/>
      <c r="DG1200" s="69">
        <f t="shared" si="2200"/>
        <v>0</v>
      </c>
      <c r="DH1200" s="67">
        <f t="shared" si="2230"/>
        <v>439395</v>
      </c>
      <c r="DI1200" s="66"/>
      <c r="DJ1200" s="66">
        <f t="shared" si="2201"/>
        <v>0</v>
      </c>
      <c r="DK1200" s="67">
        <f t="shared" si="2158"/>
        <v>3517.5</v>
      </c>
      <c r="DM1200" s="206">
        <f t="shared" si="2219"/>
        <v>0</v>
      </c>
      <c r="DN1200" s="25">
        <f t="shared" si="2147"/>
        <v>0</v>
      </c>
      <c r="DO1200" s="5"/>
      <c r="DP1200" s="43">
        <f t="shared" si="2220"/>
        <v>0</v>
      </c>
      <c r="DQ1200" s="27">
        <f t="shared" si="2159"/>
        <v>6819.5</v>
      </c>
      <c r="DR1200" s="5"/>
      <c r="DS1200" s="43">
        <f t="shared" si="2221"/>
        <v>0</v>
      </c>
      <c r="DT1200" s="27">
        <f t="shared" si="2160"/>
        <v>4846</v>
      </c>
      <c r="DU1200" s="5"/>
      <c r="DV1200" s="43">
        <f t="shared" si="2202"/>
        <v>0</v>
      </c>
      <c r="DW1200" s="27">
        <f t="shared" si="2161"/>
        <v>4835</v>
      </c>
      <c r="DX1200" s="5"/>
      <c r="DY1200" s="22">
        <f t="shared" si="2203"/>
        <v>0</v>
      </c>
      <c r="DZ1200" s="25">
        <f t="shared" si="2162"/>
        <v>523</v>
      </c>
      <c r="EA1200" s="22"/>
      <c r="EB1200" s="22">
        <f t="shared" si="2204"/>
        <v>0</v>
      </c>
      <c r="EC1200" s="28">
        <f t="shared" si="2163"/>
        <v>369</v>
      </c>
      <c r="ED1200" s="5"/>
      <c r="EE1200" s="43">
        <f t="shared" si="2205"/>
        <v>0</v>
      </c>
      <c r="EF1200" s="27">
        <f t="shared" si="2164"/>
        <v>4769</v>
      </c>
      <c r="EG1200" s="66"/>
      <c r="EH1200" s="66">
        <f t="shared" si="2206"/>
        <v>0</v>
      </c>
      <c r="EI1200" s="67">
        <f t="shared" si="2165"/>
        <v>22077</v>
      </c>
      <c r="EJ1200" s="66"/>
      <c r="EK1200" s="66">
        <f t="shared" si="2185"/>
        <v>0</v>
      </c>
      <c r="EL1200" s="67">
        <f t="shared" si="2166"/>
        <v>20707</v>
      </c>
      <c r="EM1200" s="110">
        <f t="shared" si="2186"/>
        <v>291313.24010876007</v>
      </c>
    </row>
    <row r="1201" spans="1:143" ht="11.25" customHeight="1" x14ac:dyDescent="0.25">
      <c r="A1201" s="109">
        <v>46193</v>
      </c>
      <c r="B1201" s="109">
        <v>46165</v>
      </c>
      <c r="C1201" s="174">
        <v>8004987765</v>
      </c>
      <c r="D1201" s="13" t="s">
        <v>362</v>
      </c>
      <c r="E1201" s="14">
        <v>100</v>
      </c>
      <c r="F1201" s="15">
        <v>14</v>
      </c>
      <c r="G1201" s="16">
        <v>191516032088</v>
      </c>
      <c r="H1201" s="66"/>
      <c r="I1201" s="41">
        <f t="shared" si="2192"/>
        <v>0</v>
      </c>
      <c r="J1201" s="48">
        <f>J1200+H1201-I1201-200</f>
        <v>241645</v>
      </c>
      <c r="K1201" s="66"/>
      <c r="L1201" s="41">
        <f t="shared" si="2232"/>
        <v>0</v>
      </c>
      <c r="M1201" s="48">
        <f>M1200+K1201-L1201-200</f>
        <v>241512</v>
      </c>
      <c r="N1201" s="66"/>
      <c r="O1201" s="41">
        <f t="shared" si="2194"/>
        <v>0</v>
      </c>
      <c r="P1201" s="48">
        <f>P1200+N1201-O1201-200</f>
        <v>229688</v>
      </c>
      <c r="Q1201" s="66"/>
      <c r="R1201" s="66">
        <f t="shared" si="2195"/>
        <v>0</v>
      </c>
      <c r="S1201" s="67">
        <f>S1200+Q1201-R1201-200</f>
        <v>166624</v>
      </c>
      <c r="T1201" s="66"/>
      <c r="U1201" s="66">
        <f t="shared" si="2191"/>
        <v>0</v>
      </c>
      <c r="V1201" s="67">
        <f t="shared" si="2207"/>
        <v>194778.35</v>
      </c>
      <c r="X1201" s="69">
        <f t="shared" si="2145"/>
        <v>0</v>
      </c>
      <c r="Y1201" s="67">
        <f t="shared" si="2208"/>
        <v>6101</v>
      </c>
      <c r="Z1201" s="66"/>
      <c r="AA1201" s="68">
        <f t="shared" si="2181"/>
        <v>0</v>
      </c>
      <c r="AB1201" s="67">
        <f t="shared" si="2209"/>
        <v>17135</v>
      </c>
      <c r="AC1201" s="66"/>
      <c r="AD1201" s="66">
        <f t="shared" si="2182"/>
        <v>0</v>
      </c>
      <c r="AE1201" s="67">
        <f t="shared" si="2210"/>
        <v>3450</v>
      </c>
      <c r="AF1201" s="66"/>
      <c r="AG1201" s="78">
        <f t="shared" si="2183"/>
        <v>0</v>
      </c>
      <c r="AH1201" s="79">
        <f t="shared" si="2211"/>
        <v>4471.5</v>
      </c>
      <c r="AI1201" s="66"/>
      <c r="AJ1201" s="68">
        <f t="shared" si="2235"/>
        <v>0</v>
      </c>
      <c r="AK1201" s="67">
        <f t="shared" si="2212"/>
        <v>22013</v>
      </c>
      <c r="AL1201" s="66"/>
      <c r="AM1201" s="68">
        <f t="shared" si="2184"/>
        <v>0</v>
      </c>
      <c r="AN1201" s="67">
        <f t="shared" si="2213"/>
        <v>8691.02</v>
      </c>
      <c r="AO1201" s="66"/>
      <c r="AP1201" s="68">
        <f t="shared" si="2146"/>
        <v>1410</v>
      </c>
      <c r="AQ1201" s="67">
        <f t="shared" si="2238"/>
        <v>21411.1</v>
      </c>
      <c r="AR1201" s="66"/>
      <c r="AS1201" s="68">
        <f t="shared" si="2216"/>
        <v>0</v>
      </c>
      <c r="AT1201" s="67">
        <f t="shared" si="2215"/>
        <v>2020</v>
      </c>
      <c r="AU1201" s="66"/>
      <c r="AV1201" s="66">
        <f t="shared" si="2148"/>
        <v>0</v>
      </c>
      <c r="AW1201" s="42">
        <f t="shared" si="2117"/>
        <v>4807.2000000000016</v>
      </c>
      <c r="AX1201" s="66"/>
      <c r="AY1201" s="66">
        <f t="shared" si="2196"/>
        <v>0</v>
      </c>
      <c r="AZ1201" s="67">
        <f t="shared" si="2143"/>
        <v>728.09999999999991</v>
      </c>
      <c r="BA1201" s="66"/>
      <c r="BB1201" s="68">
        <f t="shared" si="2226"/>
        <v>0</v>
      </c>
      <c r="BC1201" s="67">
        <f t="shared" si="2111"/>
        <v>77.819999999999851</v>
      </c>
      <c r="BD1201" s="66"/>
      <c r="BE1201" s="68">
        <f t="shared" si="2136"/>
        <v>0</v>
      </c>
      <c r="BF1201" s="67">
        <f t="shared" si="2137"/>
        <v>1815.1800000000017</v>
      </c>
      <c r="BG1201" s="66"/>
      <c r="BH1201" s="68">
        <f t="shared" si="2187"/>
        <v>0</v>
      </c>
      <c r="BI1201" s="67">
        <f t="shared" si="2236"/>
        <v>22382.39999999998</v>
      </c>
      <c r="BJ1201" s="66"/>
      <c r="BK1201" s="68">
        <f t="shared" si="2217"/>
        <v>0</v>
      </c>
      <c r="BL1201" s="67">
        <f t="shared" si="2149"/>
        <v>3462.6000000000004</v>
      </c>
      <c r="BM1201" s="66"/>
      <c r="BN1201" s="68">
        <f t="shared" si="2150"/>
        <v>0</v>
      </c>
      <c r="BO1201" s="67">
        <f t="shared" si="2151"/>
        <v>300.70000000000152</v>
      </c>
      <c r="BP1201" s="66"/>
      <c r="BQ1201" s="68">
        <f t="shared" si="2231"/>
        <v>0</v>
      </c>
      <c r="BR1201" s="67">
        <f t="shared" si="2168"/>
        <v>123480.25</v>
      </c>
      <c r="BS1201" s="66"/>
      <c r="BT1201" s="66">
        <f t="shared" si="2188"/>
        <v>0</v>
      </c>
      <c r="BU1201" s="67">
        <f t="shared" si="2112"/>
        <v>103407</v>
      </c>
      <c r="BV1201" s="66"/>
      <c r="BW1201" s="66">
        <f t="shared" si="2189"/>
        <v>0</v>
      </c>
      <c r="BX1201" s="67">
        <f t="shared" si="2113"/>
        <v>146818</v>
      </c>
      <c r="BY1201" s="66"/>
      <c r="BZ1201" s="66">
        <f t="shared" si="2190"/>
        <v>0</v>
      </c>
      <c r="CA1201" s="67">
        <f t="shared" si="2114"/>
        <v>96909</v>
      </c>
      <c r="CB1201" s="66"/>
      <c r="CC1201" s="66">
        <f t="shared" si="2237"/>
        <v>0</v>
      </c>
      <c r="CD1201" s="67">
        <f t="shared" si="2227"/>
        <v>32675.040000000001</v>
      </c>
      <c r="CE1201" s="66"/>
      <c r="CF1201" s="66">
        <f t="shared" si="2233"/>
        <v>0</v>
      </c>
      <c r="CG1201" s="67">
        <f t="shared" si="2152"/>
        <v>3663.6999999999994</v>
      </c>
      <c r="CH1201" s="66"/>
      <c r="CI1201" s="66">
        <f t="shared" si="2218"/>
        <v>0</v>
      </c>
      <c r="CJ1201" s="67">
        <f t="shared" si="2176"/>
        <v>6757.8</v>
      </c>
      <c r="CK1201" s="66"/>
      <c r="CL1201" s="68">
        <f t="shared" si="2110"/>
        <v>0</v>
      </c>
      <c r="CM1201" s="79">
        <f t="shared" si="2153"/>
        <v>4847.4799999999996</v>
      </c>
      <c r="CN1201" s="66"/>
      <c r="CO1201" s="68">
        <f t="shared" si="2197"/>
        <v>0</v>
      </c>
      <c r="CP1201" s="79">
        <f t="shared" si="2154"/>
        <v>3955</v>
      </c>
      <c r="CQ1201" s="66"/>
      <c r="CR1201" s="68">
        <f t="shared" si="2198"/>
        <v>0</v>
      </c>
      <c r="CS1201" s="79">
        <f t="shared" si="2116"/>
        <v>5186</v>
      </c>
      <c r="CT1201" s="66"/>
      <c r="CU1201" s="68">
        <f t="shared" si="2199"/>
        <v>0</v>
      </c>
      <c r="CV1201" s="79">
        <f t="shared" si="2155"/>
        <v>6929</v>
      </c>
      <c r="CW1201" s="66"/>
      <c r="CX1201" s="66">
        <f t="shared" si="2180"/>
        <v>0</v>
      </c>
      <c r="CY1201" s="40">
        <f t="shared" si="2234"/>
        <v>8176.9599999999982</v>
      </c>
      <c r="CZ1201" s="65"/>
      <c r="DA1201" s="66">
        <f t="shared" si="2228"/>
        <v>0</v>
      </c>
      <c r="DB1201" s="67">
        <f t="shared" si="2177"/>
        <v>37088</v>
      </c>
      <c r="DC1201" s="66"/>
      <c r="DD1201" s="66">
        <f t="shared" si="2229"/>
        <v>0</v>
      </c>
      <c r="DE1201" s="67">
        <f t="shared" si="2178"/>
        <v>83859</v>
      </c>
      <c r="DF1201" s="66"/>
      <c r="DG1201" s="69">
        <f t="shared" si="2200"/>
        <v>0</v>
      </c>
      <c r="DH1201" s="67">
        <f t="shared" si="2230"/>
        <v>439395</v>
      </c>
      <c r="DI1201" s="66"/>
      <c r="DJ1201" s="66">
        <f t="shared" si="2201"/>
        <v>0</v>
      </c>
      <c r="DK1201" s="67">
        <f t="shared" si="2158"/>
        <v>3517.5</v>
      </c>
      <c r="DM1201" s="206">
        <f t="shared" si="2219"/>
        <v>0</v>
      </c>
      <c r="DN1201" s="25">
        <f t="shared" si="2147"/>
        <v>0</v>
      </c>
      <c r="DO1201" s="5"/>
      <c r="DP1201" s="43">
        <f t="shared" si="2220"/>
        <v>0</v>
      </c>
      <c r="DQ1201" s="27">
        <f t="shared" si="2159"/>
        <v>6819.5</v>
      </c>
      <c r="DR1201" s="5"/>
      <c r="DS1201" s="43">
        <f t="shared" si="2221"/>
        <v>0</v>
      </c>
      <c r="DT1201" s="27">
        <f t="shared" si="2160"/>
        <v>4846</v>
      </c>
      <c r="DU1201" s="5"/>
      <c r="DV1201" s="43">
        <f t="shared" si="2202"/>
        <v>0</v>
      </c>
      <c r="DW1201" s="27">
        <f t="shared" si="2161"/>
        <v>4835</v>
      </c>
      <c r="DX1201" s="5"/>
      <c r="DY1201" s="22">
        <f t="shared" si="2203"/>
        <v>0</v>
      </c>
      <c r="DZ1201" s="25">
        <f t="shared" si="2162"/>
        <v>523</v>
      </c>
      <c r="EA1201" s="22"/>
      <c r="EB1201" s="22">
        <f t="shared" si="2204"/>
        <v>0</v>
      </c>
      <c r="EC1201" s="28">
        <f t="shared" si="2163"/>
        <v>369</v>
      </c>
      <c r="ED1201" s="5"/>
      <c r="EE1201" s="43">
        <f t="shared" si="2205"/>
        <v>0</v>
      </c>
      <c r="EF1201" s="27">
        <f t="shared" si="2164"/>
        <v>4769</v>
      </c>
      <c r="EG1201" s="66"/>
      <c r="EH1201" s="66">
        <f t="shared" si="2206"/>
        <v>0</v>
      </c>
      <c r="EI1201" s="67">
        <f t="shared" si="2165"/>
        <v>22077</v>
      </c>
      <c r="EJ1201" s="66"/>
      <c r="EK1201" s="66">
        <f t="shared" si="2185"/>
        <v>0</v>
      </c>
      <c r="EL1201" s="67">
        <f t="shared" si="2166"/>
        <v>20707</v>
      </c>
      <c r="EM1201" s="110">
        <f t="shared" si="2186"/>
        <v>290663.96810876002</v>
      </c>
    </row>
    <row r="1202" spans="1:143" ht="11.25" customHeight="1" x14ac:dyDescent="0.25">
      <c r="A1202" s="109">
        <v>46193</v>
      </c>
      <c r="B1202" s="109">
        <v>46165</v>
      </c>
      <c r="C1202" s="174">
        <v>8004987766</v>
      </c>
      <c r="D1202" s="13" t="s">
        <v>174</v>
      </c>
      <c r="E1202" s="14">
        <v>100</v>
      </c>
      <c r="F1202" s="15">
        <v>12</v>
      </c>
      <c r="G1202" s="16">
        <v>191516032095</v>
      </c>
      <c r="H1202" s="66"/>
      <c r="I1202" s="41">
        <f t="shared" si="2192"/>
        <v>200</v>
      </c>
      <c r="J1202" s="48">
        <f t="shared" ref="J1202:J1235" si="2239">J1201+H1202-I1202</f>
        <v>241445</v>
      </c>
      <c r="K1202" s="66"/>
      <c r="L1202" s="41">
        <f t="shared" si="2232"/>
        <v>200</v>
      </c>
      <c r="M1202" s="48">
        <f t="shared" ref="M1202:M1235" si="2240">M1201+K1202-L1202</f>
        <v>241312</v>
      </c>
      <c r="N1202" s="66"/>
      <c r="O1202" s="41">
        <f t="shared" si="2194"/>
        <v>200</v>
      </c>
      <c r="P1202" s="48">
        <f t="shared" ref="P1202:P1235" si="2241">P1201+N1202-O1202</f>
        <v>229488</v>
      </c>
      <c r="Q1202" s="66"/>
      <c r="R1202" s="66">
        <f t="shared" si="2195"/>
        <v>200</v>
      </c>
      <c r="S1202" s="67">
        <f t="shared" ref="S1202:S1235" si="2242">S1201+Q1202-R1202</f>
        <v>166424</v>
      </c>
      <c r="T1202" s="66"/>
      <c r="U1202" s="66">
        <f t="shared" si="2191"/>
        <v>0</v>
      </c>
      <c r="V1202" s="67">
        <f t="shared" si="2207"/>
        <v>194778.35</v>
      </c>
      <c r="X1202" s="69">
        <f t="shared" si="2145"/>
        <v>0</v>
      </c>
      <c r="Y1202" s="67">
        <f t="shared" si="2208"/>
        <v>6101</v>
      </c>
      <c r="Z1202" s="66"/>
      <c r="AA1202" s="68">
        <f t="shared" si="2181"/>
        <v>0</v>
      </c>
      <c r="AB1202" s="67">
        <f t="shared" si="2209"/>
        <v>17135</v>
      </c>
      <c r="AC1202" s="66"/>
      <c r="AD1202" s="66">
        <f t="shared" si="2182"/>
        <v>0</v>
      </c>
      <c r="AE1202" s="67">
        <f t="shared" si="2210"/>
        <v>3450</v>
      </c>
      <c r="AF1202" s="66"/>
      <c r="AG1202" s="78">
        <f t="shared" si="2183"/>
        <v>0</v>
      </c>
      <c r="AH1202" s="79">
        <f t="shared" si="2211"/>
        <v>4471.5</v>
      </c>
      <c r="AI1202" s="66"/>
      <c r="AJ1202" s="68">
        <f t="shared" si="2235"/>
        <v>0</v>
      </c>
      <c r="AK1202" s="67">
        <f t="shared" si="2212"/>
        <v>22013</v>
      </c>
      <c r="AL1202" s="66"/>
      <c r="AM1202" s="68">
        <f t="shared" si="2184"/>
        <v>0</v>
      </c>
      <c r="AN1202" s="67">
        <f t="shared" si="2213"/>
        <v>8691.02</v>
      </c>
      <c r="AO1202" s="66"/>
      <c r="AP1202" s="68">
        <f t="shared" si="2146"/>
        <v>1210</v>
      </c>
      <c r="AQ1202" s="67">
        <f t="shared" si="2238"/>
        <v>20201.099999999999</v>
      </c>
      <c r="AR1202" s="66"/>
      <c r="AS1202" s="68">
        <f t="shared" si="2216"/>
        <v>0</v>
      </c>
      <c r="AT1202" s="67">
        <f t="shared" si="2215"/>
        <v>2020</v>
      </c>
      <c r="AU1202" s="66"/>
      <c r="AV1202" s="66">
        <f t="shared" si="2148"/>
        <v>0</v>
      </c>
      <c r="AW1202" s="42">
        <f t="shared" si="2117"/>
        <v>4807.2000000000016</v>
      </c>
      <c r="AX1202" s="66"/>
      <c r="AY1202" s="66">
        <f t="shared" si="2196"/>
        <v>0</v>
      </c>
      <c r="AZ1202" s="67">
        <f t="shared" si="2143"/>
        <v>728.09999999999991</v>
      </c>
      <c r="BA1202" s="66"/>
      <c r="BB1202" s="68">
        <f t="shared" si="2226"/>
        <v>0</v>
      </c>
      <c r="BC1202" s="67">
        <f t="shared" si="2111"/>
        <v>77.819999999999851</v>
      </c>
      <c r="BD1202" s="66"/>
      <c r="BE1202" s="68">
        <f t="shared" si="2136"/>
        <v>0</v>
      </c>
      <c r="BF1202" s="67">
        <f t="shared" si="2137"/>
        <v>1815.1800000000017</v>
      </c>
      <c r="BG1202" s="66"/>
      <c r="BH1202" s="68">
        <f t="shared" si="2187"/>
        <v>0</v>
      </c>
      <c r="BI1202" s="67">
        <f t="shared" si="2236"/>
        <v>22382.39999999998</v>
      </c>
      <c r="BJ1202" s="66"/>
      <c r="BK1202" s="68">
        <f t="shared" si="2217"/>
        <v>0</v>
      </c>
      <c r="BL1202" s="67">
        <f t="shared" si="2149"/>
        <v>3462.6000000000004</v>
      </c>
      <c r="BM1202" s="66"/>
      <c r="BN1202" s="68">
        <f t="shared" si="2150"/>
        <v>0</v>
      </c>
      <c r="BO1202" s="67">
        <f t="shared" si="2151"/>
        <v>300.70000000000152</v>
      </c>
      <c r="BP1202" s="66"/>
      <c r="BQ1202" s="68">
        <f t="shared" si="2231"/>
        <v>0</v>
      </c>
      <c r="BR1202" s="67">
        <f t="shared" si="2168"/>
        <v>123480.25</v>
      </c>
      <c r="BS1202" s="66"/>
      <c r="BT1202" s="66">
        <f t="shared" si="2188"/>
        <v>0</v>
      </c>
      <c r="BU1202" s="67">
        <f t="shared" si="2112"/>
        <v>103407</v>
      </c>
      <c r="BV1202" s="66"/>
      <c r="BW1202" s="66">
        <f t="shared" si="2189"/>
        <v>0</v>
      </c>
      <c r="BX1202" s="67">
        <f t="shared" si="2113"/>
        <v>146818</v>
      </c>
      <c r="BY1202" s="66"/>
      <c r="BZ1202" s="66">
        <f t="shared" si="2190"/>
        <v>0</v>
      </c>
      <c r="CA1202" s="67">
        <f t="shared" si="2114"/>
        <v>96909</v>
      </c>
      <c r="CB1202" s="66"/>
      <c r="CC1202" s="66">
        <f t="shared" si="2237"/>
        <v>0</v>
      </c>
      <c r="CD1202" s="67">
        <f t="shared" si="2227"/>
        <v>32675.040000000001</v>
      </c>
      <c r="CE1202" s="66"/>
      <c r="CF1202" s="66">
        <f t="shared" si="2233"/>
        <v>0</v>
      </c>
      <c r="CG1202" s="67">
        <f t="shared" si="2152"/>
        <v>3663.6999999999994</v>
      </c>
      <c r="CH1202" s="66"/>
      <c r="CI1202" s="66">
        <f t="shared" si="2218"/>
        <v>0</v>
      </c>
      <c r="CJ1202" s="67">
        <f t="shared" si="2176"/>
        <v>6757.8</v>
      </c>
      <c r="CK1202" s="66"/>
      <c r="CL1202" s="68">
        <f t="shared" si="2110"/>
        <v>0</v>
      </c>
      <c r="CM1202" s="79">
        <f t="shared" si="2153"/>
        <v>4847.4799999999996</v>
      </c>
      <c r="CN1202" s="66"/>
      <c r="CO1202" s="68">
        <f t="shared" si="2197"/>
        <v>0</v>
      </c>
      <c r="CP1202" s="79">
        <f t="shared" si="2154"/>
        <v>3955</v>
      </c>
      <c r="CQ1202" s="66"/>
      <c r="CR1202" s="68">
        <f t="shared" si="2198"/>
        <v>0</v>
      </c>
      <c r="CS1202" s="79">
        <f t="shared" si="2116"/>
        <v>5186</v>
      </c>
      <c r="CT1202" s="66"/>
      <c r="CU1202" s="68">
        <f t="shared" si="2199"/>
        <v>0</v>
      </c>
      <c r="CV1202" s="79">
        <f t="shared" si="2155"/>
        <v>6929</v>
      </c>
      <c r="CW1202" s="66"/>
      <c r="CX1202" s="66">
        <f t="shared" si="2180"/>
        <v>0</v>
      </c>
      <c r="CY1202" s="40">
        <f t="shared" si="2234"/>
        <v>8176.9599999999982</v>
      </c>
      <c r="CZ1202" s="65"/>
      <c r="DA1202" s="66">
        <f t="shared" si="2228"/>
        <v>0</v>
      </c>
      <c r="DB1202" s="67">
        <f t="shared" si="2177"/>
        <v>37088</v>
      </c>
      <c r="DC1202" s="66"/>
      <c r="DD1202" s="66">
        <f t="shared" si="2229"/>
        <v>0</v>
      </c>
      <c r="DE1202" s="67">
        <f t="shared" si="2178"/>
        <v>83859</v>
      </c>
      <c r="DF1202" s="66"/>
      <c r="DG1202" s="69">
        <f t="shared" si="2200"/>
        <v>0</v>
      </c>
      <c r="DH1202" s="67">
        <f t="shared" si="2230"/>
        <v>439395</v>
      </c>
      <c r="DI1202" s="66"/>
      <c r="DJ1202" s="66">
        <f t="shared" si="2201"/>
        <v>0</v>
      </c>
      <c r="DK1202" s="67">
        <f t="shared" si="2158"/>
        <v>3517.5</v>
      </c>
      <c r="DM1202" s="206">
        <f t="shared" si="2219"/>
        <v>0</v>
      </c>
      <c r="DN1202" s="25">
        <f t="shared" si="2147"/>
        <v>0</v>
      </c>
      <c r="DO1202" s="5"/>
      <c r="DP1202" s="43">
        <f t="shared" si="2220"/>
        <v>0</v>
      </c>
      <c r="DQ1202" s="27">
        <f t="shared" si="2159"/>
        <v>6819.5</v>
      </c>
      <c r="DR1202" s="5"/>
      <c r="DS1202" s="43">
        <f t="shared" si="2221"/>
        <v>0</v>
      </c>
      <c r="DT1202" s="27">
        <f t="shared" si="2160"/>
        <v>4846</v>
      </c>
      <c r="DU1202" s="5"/>
      <c r="DV1202" s="43">
        <f t="shared" si="2202"/>
        <v>0</v>
      </c>
      <c r="DW1202" s="27">
        <f t="shared" si="2161"/>
        <v>4835</v>
      </c>
      <c r="DX1202" s="5"/>
      <c r="DY1202" s="22">
        <f t="shared" si="2203"/>
        <v>0</v>
      </c>
      <c r="DZ1202" s="25">
        <f t="shared" si="2162"/>
        <v>523</v>
      </c>
      <c r="EA1202" s="22"/>
      <c r="EB1202" s="22">
        <f t="shared" si="2204"/>
        <v>0</v>
      </c>
      <c r="EC1202" s="28">
        <f t="shared" si="2163"/>
        <v>369</v>
      </c>
      <c r="ED1202" s="5"/>
      <c r="EE1202" s="43">
        <f t="shared" si="2205"/>
        <v>0</v>
      </c>
      <c r="EF1202" s="27">
        <f t="shared" si="2164"/>
        <v>4769</v>
      </c>
      <c r="EG1202" s="66"/>
      <c r="EH1202" s="66">
        <f t="shared" si="2206"/>
        <v>0</v>
      </c>
      <c r="EI1202" s="67">
        <f t="shared" si="2165"/>
        <v>22077</v>
      </c>
      <c r="EJ1202" s="66"/>
      <c r="EK1202" s="66">
        <f t="shared" si="2185"/>
        <v>0</v>
      </c>
      <c r="EL1202" s="67">
        <f t="shared" si="2166"/>
        <v>20707</v>
      </c>
      <c r="EM1202" s="110">
        <f t="shared" si="2186"/>
        <v>290035.98810876004</v>
      </c>
    </row>
    <row r="1203" spans="1:143" ht="11.25" customHeight="1" x14ac:dyDescent="0.25">
      <c r="A1203" s="109">
        <v>46193</v>
      </c>
      <c r="B1203" s="109">
        <v>46165</v>
      </c>
      <c r="C1203" s="174">
        <v>8004987779</v>
      </c>
      <c r="D1203" s="13" t="s">
        <v>171</v>
      </c>
      <c r="E1203" s="14">
        <v>250</v>
      </c>
      <c r="F1203" s="15">
        <v>4</v>
      </c>
      <c r="G1203" s="16">
        <v>191516032156</v>
      </c>
      <c r="H1203" s="66"/>
      <c r="I1203" s="41">
        <f t="shared" si="2192"/>
        <v>500</v>
      </c>
      <c r="J1203" s="48">
        <f t="shared" si="2239"/>
        <v>240945</v>
      </c>
      <c r="K1203" s="66"/>
      <c r="L1203" s="41">
        <f t="shared" si="2232"/>
        <v>500</v>
      </c>
      <c r="M1203" s="48">
        <f t="shared" si="2240"/>
        <v>240812</v>
      </c>
      <c r="N1203" s="66"/>
      <c r="O1203" s="41">
        <f t="shared" si="2194"/>
        <v>500</v>
      </c>
      <c r="P1203" s="48">
        <f t="shared" si="2241"/>
        <v>228988</v>
      </c>
      <c r="Q1203" s="66"/>
      <c r="R1203" s="66">
        <f t="shared" si="2195"/>
        <v>500</v>
      </c>
      <c r="S1203" s="67">
        <f t="shared" si="2242"/>
        <v>165924</v>
      </c>
      <c r="T1203" s="66"/>
      <c r="U1203" s="66">
        <f t="shared" si="2191"/>
        <v>0</v>
      </c>
      <c r="V1203" s="67">
        <f t="shared" si="2207"/>
        <v>194778.35</v>
      </c>
      <c r="X1203" s="69">
        <f t="shared" si="2145"/>
        <v>0</v>
      </c>
      <c r="Y1203" s="67">
        <f t="shared" si="2208"/>
        <v>6101</v>
      </c>
      <c r="Z1203" s="66"/>
      <c r="AA1203" s="68">
        <f t="shared" si="2181"/>
        <v>0</v>
      </c>
      <c r="AB1203" s="67">
        <f t="shared" si="2209"/>
        <v>17135</v>
      </c>
      <c r="AC1203" s="66"/>
      <c r="AD1203" s="66">
        <f t="shared" si="2182"/>
        <v>0</v>
      </c>
      <c r="AE1203" s="67">
        <f t="shared" si="2210"/>
        <v>3450</v>
      </c>
      <c r="AF1203" s="66"/>
      <c r="AG1203" s="78">
        <f t="shared" si="2183"/>
        <v>0</v>
      </c>
      <c r="AH1203" s="79">
        <f t="shared" si="2211"/>
        <v>4471.5</v>
      </c>
      <c r="AI1203" s="66"/>
      <c r="AJ1203" s="68">
        <f t="shared" si="2235"/>
        <v>0</v>
      </c>
      <c r="AK1203" s="67">
        <f t="shared" si="2212"/>
        <v>22013</v>
      </c>
      <c r="AL1203" s="66"/>
      <c r="AM1203" s="68">
        <f t="shared" si="2184"/>
        <v>0</v>
      </c>
      <c r="AN1203" s="67">
        <f t="shared" si="2213"/>
        <v>8691.02</v>
      </c>
      <c r="AO1203" s="66"/>
      <c r="AP1203" s="68">
        <f t="shared" si="2146"/>
        <v>1025</v>
      </c>
      <c r="AQ1203" s="67">
        <f t="shared" si="2238"/>
        <v>19176.099999999999</v>
      </c>
      <c r="AR1203" s="66"/>
      <c r="AS1203" s="68">
        <f t="shared" si="2216"/>
        <v>0</v>
      </c>
      <c r="AT1203" s="67">
        <f t="shared" si="2215"/>
        <v>2020</v>
      </c>
      <c r="AU1203" s="66"/>
      <c r="AV1203" s="66">
        <f t="shared" si="2148"/>
        <v>0</v>
      </c>
      <c r="AW1203" s="42">
        <f t="shared" si="2117"/>
        <v>4807.2000000000016</v>
      </c>
      <c r="AX1203" s="66"/>
      <c r="AY1203" s="66">
        <f t="shared" si="2196"/>
        <v>0</v>
      </c>
      <c r="AZ1203" s="67">
        <f t="shared" si="2143"/>
        <v>728.09999999999991</v>
      </c>
      <c r="BA1203" s="66"/>
      <c r="BB1203" s="68">
        <f t="shared" si="2226"/>
        <v>0</v>
      </c>
      <c r="BC1203" s="67">
        <f t="shared" si="2111"/>
        <v>77.819999999999851</v>
      </c>
      <c r="BD1203" s="66"/>
      <c r="BE1203" s="68">
        <f t="shared" si="2136"/>
        <v>0</v>
      </c>
      <c r="BF1203" s="67">
        <f t="shared" si="2137"/>
        <v>1815.1800000000017</v>
      </c>
      <c r="BG1203" s="66"/>
      <c r="BH1203" s="68">
        <f t="shared" si="2187"/>
        <v>0</v>
      </c>
      <c r="BI1203" s="67">
        <f t="shared" si="2236"/>
        <v>22382.39999999998</v>
      </c>
      <c r="BJ1203" s="66"/>
      <c r="BK1203" s="68">
        <f t="shared" si="2217"/>
        <v>0</v>
      </c>
      <c r="BL1203" s="67">
        <f t="shared" si="2149"/>
        <v>3462.6000000000004</v>
      </c>
      <c r="BM1203" s="66"/>
      <c r="BN1203" s="68">
        <f t="shared" si="2150"/>
        <v>0</v>
      </c>
      <c r="BO1203" s="67">
        <f t="shared" si="2151"/>
        <v>300.70000000000152</v>
      </c>
      <c r="BP1203" s="66"/>
      <c r="BQ1203" s="68">
        <f t="shared" si="2231"/>
        <v>0</v>
      </c>
      <c r="BR1203" s="67">
        <f t="shared" si="2168"/>
        <v>123480.25</v>
      </c>
      <c r="BS1203" s="66"/>
      <c r="BT1203" s="66">
        <f t="shared" si="2188"/>
        <v>0</v>
      </c>
      <c r="BU1203" s="67">
        <f t="shared" si="2112"/>
        <v>103407</v>
      </c>
      <c r="BV1203" s="66"/>
      <c r="BW1203" s="66">
        <f t="shared" si="2189"/>
        <v>0</v>
      </c>
      <c r="BX1203" s="67">
        <f t="shared" si="2113"/>
        <v>146818</v>
      </c>
      <c r="BY1203" s="66"/>
      <c r="BZ1203" s="66">
        <f t="shared" si="2190"/>
        <v>0</v>
      </c>
      <c r="CA1203" s="67">
        <f t="shared" si="2114"/>
        <v>96909</v>
      </c>
      <c r="CB1203" s="66"/>
      <c r="CC1203" s="66">
        <f t="shared" si="2237"/>
        <v>0</v>
      </c>
      <c r="CD1203" s="67">
        <f t="shared" si="2227"/>
        <v>32675.040000000001</v>
      </c>
      <c r="CE1203" s="66"/>
      <c r="CF1203" s="66">
        <f t="shared" si="2233"/>
        <v>0</v>
      </c>
      <c r="CG1203" s="67">
        <f t="shared" si="2152"/>
        <v>3663.6999999999994</v>
      </c>
      <c r="CH1203" s="66"/>
      <c r="CI1203" s="66">
        <f t="shared" si="2218"/>
        <v>0</v>
      </c>
      <c r="CJ1203" s="67">
        <f t="shared" si="2176"/>
        <v>6757.8</v>
      </c>
      <c r="CK1203" s="66"/>
      <c r="CL1203" s="68">
        <f t="shared" si="2110"/>
        <v>0</v>
      </c>
      <c r="CM1203" s="79">
        <f t="shared" si="2153"/>
        <v>4847.4799999999996</v>
      </c>
      <c r="CN1203" s="66"/>
      <c r="CO1203" s="68">
        <f t="shared" si="2197"/>
        <v>0</v>
      </c>
      <c r="CP1203" s="79">
        <f t="shared" si="2154"/>
        <v>3955</v>
      </c>
      <c r="CQ1203" s="66"/>
      <c r="CR1203" s="68">
        <f t="shared" si="2198"/>
        <v>0</v>
      </c>
      <c r="CS1203" s="79">
        <f t="shared" si="2116"/>
        <v>5186</v>
      </c>
      <c r="CT1203" s="66"/>
      <c r="CU1203" s="68">
        <f t="shared" si="2199"/>
        <v>0</v>
      </c>
      <c r="CV1203" s="79">
        <f t="shared" si="2155"/>
        <v>6929</v>
      </c>
      <c r="CW1203" s="66"/>
      <c r="CX1203" s="66">
        <f t="shared" ref="CX1203:CX1234" si="2243">IF(OR(D1203="NPC6AUZDB-GY030C",D1203="NPC6AUZDA-GY003M",D1194="NPC6AUZDA-GY003M",D1203="NPC6AUZDB-GY150C",D1203="NPC6AUZDB-GY010M",D1203="NPC6AUZDB-GY001M",D1203="NPC6AUZDB-GY005M",D1203="NPC6AUZDA-GY020M",D1203="NPC6AUZDB-GY003M",D1203="NPC6AUZDB-GY002M",),E1203*(F1203+0.1),0)</f>
        <v>0</v>
      </c>
      <c r="CY1203" s="40">
        <f t="shared" si="2234"/>
        <v>8176.9599999999982</v>
      </c>
      <c r="CZ1203" s="65"/>
      <c r="DA1203" s="66">
        <f t="shared" si="2228"/>
        <v>0</v>
      </c>
      <c r="DB1203" s="67">
        <f t="shared" si="2177"/>
        <v>37088</v>
      </c>
      <c r="DC1203" s="66"/>
      <c r="DD1203" s="66">
        <f t="shared" si="2229"/>
        <v>0</v>
      </c>
      <c r="DE1203" s="67">
        <f t="shared" si="2178"/>
        <v>83859</v>
      </c>
      <c r="DF1203" s="66"/>
      <c r="DG1203" s="69">
        <f t="shared" si="2200"/>
        <v>0</v>
      </c>
      <c r="DH1203" s="67">
        <f t="shared" si="2230"/>
        <v>439395</v>
      </c>
      <c r="DI1203" s="66"/>
      <c r="DJ1203" s="66">
        <f t="shared" si="2201"/>
        <v>0</v>
      </c>
      <c r="DK1203" s="67">
        <f t="shared" si="2158"/>
        <v>3517.5</v>
      </c>
      <c r="DM1203" s="206">
        <f t="shared" si="2219"/>
        <v>0</v>
      </c>
      <c r="DN1203" s="25">
        <f t="shared" si="2147"/>
        <v>0</v>
      </c>
      <c r="DO1203" s="5"/>
      <c r="DP1203" s="43">
        <f t="shared" si="2220"/>
        <v>0</v>
      </c>
      <c r="DQ1203" s="27">
        <f t="shared" si="2159"/>
        <v>6819.5</v>
      </c>
      <c r="DR1203" s="5"/>
      <c r="DS1203" s="43">
        <f t="shared" si="2221"/>
        <v>0</v>
      </c>
      <c r="DT1203" s="27">
        <f t="shared" si="2160"/>
        <v>4846</v>
      </c>
      <c r="DU1203" s="5"/>
      <c r="DV1203" s="43">
        <f t="shared" si="2202"/>
        <v>0</v>
      </c>
      <c r="DW1203" s="27">
        <f t="shared" si="2161"/>
        <v>4835</v>
      </c>
      <c r="DX1203" s="5"/>
      <c r="DY1203" s="22">
        <f t="shared" si="2203"/>
        <v>0</v>
      </c>
      <c r="DZ1203" s="25">
        <f t="shared" si="2162"/>
        <v>523</v>
      </c>
      <c r="EA1203" s="22"/>
      <c r="EB1203" s="22">
        <f t="shared" si="2204"/>
        <v>0</v>
      </c>
      <c r="EC1203" s="28">
        <f t="shared" si="2163"/>
        <v>369</v>
      </c>
      <c r="ED1203" s="5"/>
      <c r="EE1203" s="43">
        <f t="shared" si="2205"/>
        <v>0</v>
      </c>
      <c r="EF1203" s="27">
        <f t="shared" si="2164"/>
        <v>4769</v>
      </c>
      <c r="EG1203" s="66"/>
      <c r="EH1203" s="66">
        <f t="shared" si="2206"/>
        <v>0</v>
      </c>
      <c r="EI1203" s="67">
        <f t="shared" si="2165"/>
        <v>22077</v>
      </c>
      <c r="EJ1203" s="66"/>
      <c r="EK1203" s="66">
        <f t="shared" si="2185"/>
        <v>0</v>
      </c>
      <c r="EL1203" s="67">
        <f t="shared" si="2166"/>
        <v>20707</v>
      </c>
      <c r="EM1203" s="110">
        <f t="shared" si="2186"/>
        <v>289283.60810876003</v>
      </c>
    </row>
    <row r="1204" spans="1:143" ht="11.25" customHeight="1" x14ac:dyDescent="0.25">
      <c r="A1204" s="109">
        <v>46193</v>
      </c>
      <c r="B1204" s="109">
        <v>46165</v>
      </c>
      <c r="C1204" s="174">
        <v>8004987781</v>
      </c>
      <c r="D1204" s="13" t="s">
        <v>120</v>
      </c>
      <c r="E1204" s="14">
        <v>250</v>
      </c>
      <c r="F1204" s="15">
        <v>5</v>
      </c>
      <c r="G1204" s="16">
        <v>191516032149</v>
      </c>
      <c r="H1204" s="66"/>
      <c r="I1204" s="41">
        <f t="shared" si="2192"/>
        <v>500</v>
      </c>
      <c r="J1204" s="48">
        <f t="shared" si="2239"/>
        <v>240445</v>
      </c>
      <c r="K1204" s="66"/>
      <c r="L1204" s="41">
        <f t="shared" si="2232"/>
        <v>500</v>
      </c>
      <c r="M1204" s="48">
        <f t="shared" si="2240"/>
        <v>240312</v>
      </c>
      <c r="N1204" s="66"/>
      <c r="O1204" s="41">
        <f t="shared" si="2194"/>
        <v>500</v>
      </c>
      <c r="P1204" s="48">
        <f t="shared" si="2241"/>
        <v>228488</v>
      </c>
      <c r="Q1204" s="66"/>
      <c r="R1204" s="66">
        <f t="shared" si="2195"/>
        <v>500</v>
      </c>
      <c r="S1204" s="67">
        <f t="shared" si="2242"/>
        <v>165424</v>
      </c>
      <c r="T1204" s="66"/>
      <c r="U1204" s="66">
        <f t="shared" si="2191"/>
        <v>0</v>
      </c>
      <c r="V1204" s="67">
        <f t="shared" si="2207"/>
        <v>194778.35</v>
      </c>
      <c r="X1204" s="69">
        <f t="shared" si="2145"/>
        <v>0</v>
      </c>
      <c r="Y1204" s="67">
        <f t="shared" si="2208"/>
        <v>6101</v>
      </c>
      <c r="Z1204" s="66"/>
      <c r="AA1204" s="68">
        <f t="shared" si="2181"/>
        <v>0</v>
      </c>
      <c r="AB1204" s="67">
        <f t="shared" si="2209"/>
        <v>17135</v>
      </c>
      <c r="AC1204" s="66"/>
      <c r="AD1204" s="66">
        <f t="shared" si="2182"/>
        <v>0</v>
      </c>
      <c r="AE1204" s="67">
        <f t="shared" si="2210"/>
        <v>3450</v>
      </c>
      <c r="AF1204" s="66"/>
      <c r="AG1204" s="78">
        <f t="shared" si="2183"/>
        <v>0</v>
      </c>
      <c r="AH1204" s="79">
        <f t="shared" si="2211"/>
        <v>4471.5</v>
      </c>
      <c r="AI1204" s="66"/>
      <c r="AJ1204" s="68">
        <f t="shared" si="2235"/>
        <v>0</v>
      </c>
      <c r="AK1204" s="67">
        <f t="shared" si="2212"/>
        <v>22013</v>
      </c>
      <c r="AL1204" s="66"/>
      <c r="AM1204" s="68">
        <f t="shared" si="2184"/>
        <v>0</v>
      </c>
      <c r="AN1204" s="67">
        <f t="shared" si="2213"/>
        <v>8691.02</v>
      </c>
      <c r="AO1204" s="66"/>
      <c r="AP1204" s="68">
        <f t="shared" si="2146"/>
        <v>1275</v>
      </c>
      <c r="AQ1204" s="67">
        <f t="shared" si="2238"/>
        <v>17901.099999999999</v>
      </c>
      <c r="AR1204" s="66"/>
      <c r="AS1204" s="68">
        <f t="shared" si="2216"/>
        <v>0</v>
      </c>
      <c r="AT1204" s="67">
        <f t="shared" si="2215"/>
        <v>2020</v>
      </c>
      <c r="AU1204" s="66"/>
      <c r="AV1204" s="66">
        <f t="shared" si="2148"/>
        <v>0</v>
      </c>
      <c r="AW1204" s="42">
        <f t="shared" si="2117"/>
        <v>4807.2000000000016</v>
      </c>
      <c r="AX1204" s="66"/>
      <c r="AY1204" s="66">
        <f t="shared" si="2196"/>
        <v>0</v>
      </c>
      <c r="AZ1204" s="67">
        <f t="shared" si="2143"/>
        <v>728.09999999999991</v>
      </c>
      <c r="BA1204" s="66"/>
      <c r="BB1204" s="68">
        <f t="shared" si="2226"/>
        <v>0</v>
      </c>
      <c r="BC1204" s="67">
        <f t="shared" si="2111"/>
        <v>77.819999999999851</v>
      </c>
      <c r="BD1204" s="66"/>
      <c r="BE1204" s="68">
        <f t="shared" si="2136"/>
        <v>0</v>
      </c>
      <c r="BF1204" s="67">
        <f t="shared" si="2137"/>
        <v>1815.1800000000017</v>
      </c>
      <c r="BG1204" s="66"/>
      <c r="BH1204" s="68">
        <f t="shared" si="2187"/>
        <v>0</v>
      </c>
      <c r="BI1204" s="67">
        <f t="shared" si="2236"/>
        <v>22382.39999999998</v>
      </c>
      <c r="BJ1204" s="66"/>
      <c r="BK1204" s="68">
        <f t="shared" si="2217"/>
        <v>0</v>
      </c>
      <c r="BL1204" s="67">
        <f t="shared" si="2149"/>
        <v>3462.6000000000004</v>
      </c>
      <c r="BM1204" s="66"/>
      <c r="BN1204" s="68">
        <f t="shared" si="2150"/>
        <v>0</v>
      </c>
      <c r="BO1204" s="67">
        <f t="shared" si="2151"/>
        <v>300.70000000000152</v>
      </c>
      <c r="BP1204" s="66"/>
      <c r="BQ1204" s="68">
        <f t="shared" si="2231"/>
        <v>0</v>
      </c>
      <c r="BR1204" s="67">
        <f t="shared" si="2168"/>
        <v>123480.25</v>
      </c>
      <c r="BS1204" s="66"/>
      <c r="BT1204" s="66">
        <f t="shared" si="2188"/>
        <v>0</v>
      </c>
      <c r="BU1204" s="67">
        <f t="shared" si="2112"/>
        <v>103407</v>
      </c>
      <c r="BV1204" s="66"/>
      <c r="BW1204" s="66">
        <f t="shared" si="2189"/>
        <v>0</v>
      </c>
      <c r="BX1204" s="67">
        <f t="shared" si="2113"/>
        <v>146818</v>
      </c>
      <c r="BY1204" s="66"/>
      <c r="BZ1204" s="66">
        <f t="shared" si="2190"/>
        <v>0</v>
      </c>
      <c r="CA1204" s="67">
        <f t="shared" si="2114"/>
        <v>96909</v>
      </c>
      <c r="CB1204" s="66"/>
      <c r="CC1204" s="66">
        <f t="shared" si="2237"/>
        <v>0</v>
      </c>
      <c r="CD1204" s="67">
        <f t="shared" si="2227"/>
        <v>32675.040000000001</v>
      </c>
      <c r="CE1204" s="66"/>
      <c r="CF1204" s="66">
        <f t="shared" si="2233"/>
        <v>0</v>
      </c>
      <c r="CG1204" s="67">
        <f t="shared" si="2152"/>
        <v>3663.6999999999994</v>
      </c>
      <c r="CH1204" s="66"/>
      <c r="CI1204" s="66">
        <f t="shared" si="2218"/>
        <v>0</v>
      </c>
      <c r="CJ1204" s="67">
        <f t="shared" si="2176"/>
        <v>6757.8</v>
      </c>
      <c r="CK1204" s="66"/>
      <c r="CL1204" s="68">
        <f t="shared" ref="CL1204:CL1267" si="2244">IF(OR(D1204="NPC6AUZDB-GN007M",D1204="NPC6AUZDB-GN010M",D1204="NPC6AUZDB-GN002M",D1204="NPC6AUZDB-GN001M",D1204="NPC6AUZDB-GN003M",D1204="NPC6AUZDB-GN005M",),E1204*(F1204+0.1),0)</f>
        <v>0</v>
      </c>
      <c r="CM1204" s="79">
        <f t="shared" si="2153"/>
        <v>4847.4799999999996</v>
      </c>
      <c r="CN1204" s="66"/>
      <c r="CO1204" s="68">
        <f t="shared" si="2197"/>
        <v>0</v>
      </c>
      <c r="CP1204" s="79">
        <f t="shared" si="2154"/>
        <v>3955</v>
      </c>
      <c r="CQ1204" s="66"/>
      <c r="CR1204" s="68">
        <f t="shared" si="2198"/>
        <v>0</v>
      </c>
      <c r="CS1204" s="79">
        <f t="shared" si="2116"/>
        <v>5186</v>
      </c>
      <c r="CT1204" s="66"/>
      <c r="CU1204" s="68">
        <f t="shared" si="2199"/>
        <v>0</v>
      </c>
      <c r="CV1204" s="79">
        <f t="shared" si="2155"/>
        <v>6929</v>
      </c>
      <c r="CW1204" s="66"/>
      <c r="CX1204" s="66">
        <f t="shared" si="2243"/>
        <v>0</v>
      </c>
      <c r="CY1204" s="40">
        <f t="shared" si="2234"/>
        <v>8176.9599999999982</v>
      </c>
      <c r="CZ1204" s="65"/>
      <c r="DA1204" s="66">
        <f t="shared" si="2228"/>
        <v>0</v>
      </c>
      <c r="DB1204" s="67">
        <f t="shared" si="2177"/>
        <v>37088</v>
      </c>
      <c r="DC1204" s="66"/>
      <c r="DD1204" s="66">
        <f t="shared" si="2229"/>
        <v>0</v>
      </c>
      <c r="DE1204" s="67">
        <f t="shared" si="2178"/>
        <v>83859</v>
      </c>
      <c r="DF1204" s="66"/>
      <c r="DG1204" s="69">
        <f t="shared" si="2200"/>
        <v>0</v>
      </c>
      <c r="DH1204" s="67">
        <f t="shared" si="2230"/>
        <v>439395</v>
      </c>
      <c r="DI1204" s="66"/>
      <c r="DJ1204" s="66">
        <f t="shared" si="2201"/>
        <v>0</v>
      </c>
      <c r="DK1204" s="67">
        <f t="shared" si="2158"/>
        <v>3517.5</v>
      </c>
      <c r="DM1204" s="206">
        <f t="shared" si="2219"/>
        <v>0</v>
      </c>
      <c r="DN1204" s="25">
        <f t="shared" si="2147"/>
        <v>0</v>
      </c>
      <c r="DO1204" s="5"/>
      <c r="DP1204" s="43">
        <f t="shared" si="2220"/>
        <v>0</v>
      </c>
      <c r="DQ1204" s="27">
        <f t="shared" si="2159"/>
        <v>6819.5</v>
      </c>
      <c r="DR1204" s="5"/>
      <c r="DS1204" s="43">
        <f t="shared" si="2221"/>
        <v>0</v>
      </c>
      <c r="DT1204" s="27">
        <f t="shared" si="2160"/>
        <v>4846</v>
      </c>
      <c r="DU1204" s="5"/>
      <c r="DV1204" s="43">
        <f t="shared" si="2202"/>
        <v>0</v>
      </c>
      <c r="DW1204" s="27">
        <f t="shared" si="2161"/>
        <v>4835</v>
      </c>
      <c r="DX1204" s="5"/>
      <c r="DY1204" s="22">
        <f t="shared" si="2203"/>
        <v>0</v>
      </c>
      <c r="DZ1204" s="25">
        <f t="shared" si="2162"/>
        <v>523</v>
      </c>
      <c r="EA1204" s="22"/>
      <c r="EB1204" s="22">
        <f t="shared" si="2204"/>
        <v>0</v>
      </c>
      <c r="EC1204" s="28">
        <f t="shared" si="2163"/>
        <v>369</v>
      </c>
      <c r="ED1204" s="5"/>
      <c r="EE1204" s="43">
        <f t="shared" si="2205"/>
        <v>0</v>
      </c>
      <c r="EF1204" s="27">
        <f t="shared" si="2164"/>
        <v>4769</v>
      </c>
      <c r="EG1204" s="66"/>
      <c r="EH1204" s="66">
        <f t="shared" si="2206"/>
        <v>0</v>
      </c>
      <c r="EI1204" s="67">
        <f t="shared" si="2165"/>
        <v>22077</v>
      </c>
      <c r="EJ1204" s="66"/>
      <c r="EK1204" s="66">
        <f t="shared" si="2185"/>
        <v>0</v>
      </c>
      <c r="EL1204" s="67">
        <f t="shared" si="2166"/>
        <v>20707</v>
      </c>
      <c r="EM1204" s="110">
        <f t="shared" si="2186"/>
        <v>288658.61810876004</v>
      </c>
    </row>
    <row r="1205" spans="1:143" ht="11.25" customHeight="1" x14ac:dyDescent="0.25">
      <c r="A1205" s="109">
        <v>46193</v>
      </c>
      <c r="B1205" s="184">
        <v>46165</v>
      </c>
      <c r="C1205" s="174">
        <v>8004987784</v>
      </c>
      <c r="D1205" s="13" t="s">
        <v>363</v>
      </c>
      <c r="E1205" s="14">
        <v>125</v>
      </c>
      <c r="F1205" s="15">
        <v>9</v>
      </c>
      <c r="G1205" s="16">
        <v>191516032118</v>
      </c>
      <c r="H1205" s="66"/>
      <c r="I1205" s="41">
        <f t="shared" si="2192"/>
        <v>250</v>
      </c>
      <c r="J1205" s="48">
        <f t="shared" si="2239"/>
        <v>240195</v>
      </c>
      <c r="K1205" s="66"/>
      <c r="L1205" s="41">
        <f t="shared" si="2232"/>
        <v>250</v>
      </c>
      <c r="M1205" s="48">
        <f t="shared" si="2240"/>
        <v>240062</v>
      </c>
      <c r="N1205" s="66"/>
      <c r="O1205" s="41">
        <f t="shared" si="2194"/>
        <v>250</v>
      </c>
      <c r="P1205" s="48">
        <f t="shared" si="2241"/>
        <v>228238</v>
      </c>
      <c r="Q1205" s="66"/>
      <c r="R1205" s="66">
        <f t="shared" si="2195"/>
        <v>250</v>
      </c>
      <c r="S1205" s="67">
        <f t="shared" si="2242"/>
        <v>165174</v>
      </c>
      <c r="T1205" s="66"/>
      <c r="U1205" s="66">
        <f t="shared" si="2191"/>
        <v>0</v>
      </c>
      <c r="V1205" s="67">
        <f t="shared" si="2207"/>
        <v>194778.35</v>
      </c>
      <c r="X1205" s="69">
        <f t="shared" si="2145"/>
        <v>0</v>
      </c>
      <c r="Y1205" s="67">
        <f t="shared" si="2208"/>
        <v>6101</v>
      </c>
      <c r="Z1205" s="66"/>
      <c r="AA1205" s="68">
        <f t="shared" si="2181"/>
        <v>0</v>
      </c>
      <c r="AB1205" s="67">
        <f t="shared" si="2209"/>
        <v>17135</v>
      </c>
      <c r="AC1205" s="66"/>
      <c r="AD1205" s="66">
        <f t="shared" si="2182"/>
        <v>0</v>
      </c>
      <c r="AE1205" s="67">
        <f t="shared" si="2210"/>
        <v>3450</v>
      </c>
      <c r="AF1205" s="66"/>
      <c r="AG1205" s="78">
        <f t="shared" si="2183"/>
        <v>0</v>
      </c>
      <c r="AH1205" s="79">
        <f t="shared" si="2211"/>
        <v>4471.5</v>
      </c>
      <c r="AI1205" s="66"/>
      <c r="AJ1205" s="68">
        <f t="shared" si="2235"/>
        <v>0</v>
      </c>
      <c r="AK1205" s="67">
        <f t="shared" si="2212"/>
        <v>22013</v>
      </c>
      <c r="AL1205" s="66"/>
      <c r="AM1205" s="68">
        <f t="shared" si="2184"/>
        <v>0</v>
      </c>
      <c r="AN1205" s="67">
        <f t="shared" si="2213"/>
        <v>8691.02</v>
      </c>
      <c r="AO1205" s="66"/>
      <c r="AP1205" s="68">
        <f t="shared" si="2146"/>
        <v>1137.5</v>
      </c>
      <c r="AQ1205" s="67">
        <f t="shared" si="2238"/>
        <v>16763.599999999999</v>
      </c>
      <c r="AR1205" s="66"/>
      <c r="AS1205" s="68">
        <f t="shared" si="2216"/>
        <v>0</v>
      </c>
      <c r="AT1205" s="67">
        <f t="shared" si="2215"/>
        <v>2020</v>
      </c>
      <c r="AU1205" s="66"/>
      <c r="AV1205" s="66">
        <f t="shared" si="2148"/>
        <v>0</v>
      </c>
      <c r="AW1205" s="42">
        <f t="shared" si="2117"/>
        <v>4807.2000000000016</v>
      </c>
      <c r="AX1205" s="66"/>
      <c r="AY1205" s="66">
        <f t="shared" si="2196"/>
        <v>0</v>
      </c>
      <c r="AZ1205" s="67">
        <f t="shared" si="2143"/>
        <v>728.09999999999991</v>
      </c>
      <c r="BA1205" s="66"/>
      <c r="BB1205" s="68">
        <f t="shared" si="2226"/>
        <v>0</v>
      </c>
      <c r="BC1205" s="67">
        <f t="shared" ref="BC1205:BC1268" si="2245">BC1204+BA1205-BB1205</f>
        <v>77.819999999999851</v>
      </c>
      <c r="BD1205" s="66"/>
      <c r="BE1205" s="68">
        <f t="shared" si="2136"/>
        <v>0</v>
      </c>
      <c r="BF1205" s="67">
        <f t="shared" si="2137"/>
        <v>1815.1800000000017</v>
      </c>
      <c r="BG1205" s="66"/>
      <c r="BH1205" s="68">
        <f t="shared" si="2187"/>
        <v>0</v>
      </c>
      <c r="BI1205" s="67">
        <f t="shared" si="2236"/>
        <v>22382.39999999998</v>
      </c>
      <c r="BJ1205" s="66"/>
      <c r="BK1205" s="68">
        <f t="shared" si="2217"/>
        <v>0</v>
      </c>
      <c r="BL1205" s="67">
        <f t="shared" si="2149"/>
        <v>3462.6000000000004</v>
      </c>
      <c r="BM1205" s="66"/>
      <c r="BN1205" s="68">
        <f t="shared" si="2150"/>
        <v>0</v>
      </c>
      <c r="BO1205" s="67">
        <f t="shared" si="2151"/>
        <v>300.70000000000152</v>
      </c>
      <c r="BP1205" s="66"/>
      <c r="BQ1205" s="68">
        <f t="shared" si="2231"/>
        <v>0</v>
      </c>
      <c r="BR1205" s="67">
        <f t="shared" si="2168"/>
        <v>123480.25</v>
      </c>
      <c r="BS1205" s="66"/>
      <c r="BT1205" s="66">
        <f t="shared" si="2188"/>
        <v>0</v>
      </c>
      <c r="BU1205" s="67">
        <f t="shared" ref="BU1205:BU1268" si="2246">BU1204+BS1205-BT1205</f>
        <v>103407</v>
      </c>
      <c r="BV1205" s="66"/>
      <c r="BW1205" s="66">
        <f t="shared" si="2189"/>
        <v>0</v>
      </c>
      <c r="BX1205" s="67">
        <f t="shared" ref="BX1205:BX1268" si="2247">+BX1204+BV1205-BW1205</f>
        <v>146818</v>
      </c>
      <c r="BY1205" s="66"/>
      <c r="BZ1205" s="66">
        <f t="shared" si="2190"/>
        <v>0</v>
      </c>
      <c r="CA1205" s="67">
        <f t="shared" ref="CA1205:CA1268" si="2248">+CA1204+BY1205-BZ1205</f>
        <v>96909</v>
      </c>
      <c r="CB1205" s="66"/>
      <c r="CC1205" s="66">
        <f t="shared" si="2237"/>
        <v>0</v>
      </c>
      <c r="CD1205" s="67">
        <f t="shared" si="2227"/>
        <v>32675.040000000001</v>
      </c>
      <c r="CE1205" s="66"/>
      <c r="CF1205" s="66">
        <f t="shared" si="2233"/>
        <v>0</v>
      </c>
      <c r="CG1205" s="67">
        <f t="shared" si="2152"/>
        <v>3663.6999999999994</v>
      </c>
      <c r="CH1205" s="66"/>
      <c r="CI1205" s="66">
        <f t="shared" si="2218"/>
        <v>0</v>
      </c>
      <c r="CJ1205" s="67">
        <f t="shared" si="2176"/>
        <v>6757.8</v>
      </c>
      <c r="CK1205" s="66"/>
      <c r="CL1205" s="68">
        <f t="shared" si="2244"/>
        <v>0</v>
      </c>
      <c r="CM1205" s="79">
        <f t="shared" si="2153"/>
        <v>4847.4799999999996</v>
      </c>
      <c r="CN1205" s="66"/>
      <c r="CO1205" s="68">
        <f t="shared" si="2197"/>
        <v>0</v>
      </c>
      <c r="CP1205" s="79">
        <f t="shared" si="2154"/>
        <v>3955</v>
      </c>
      <c r="CQ1205" s="66"/>
      <c r="CR1205" s="68">
        <f t="shared" si="2198"/>
        <v>0</v>
      </c>
      <c r="CS1205" s="79">
        <f t="shared" si="2116"/>
        <v>5186</v>
      </c>
      <c r="CT1205" s="66"/>
      <c r="CU1205" s="68">
        <f t="shared" si="2199"/>
        <v>0</v>
      </c>
      <c r="CV1205" s="79">
        <f t="shared" si="2155"/>
        <v>6929</v>
      </c>
      <c r="CW1205" s="66"/>
      <c r="CX1205" s="66">
        <f t="shared" si="2243"/>
        <v>0</v>
      </c>
      <c r="CY1205" s="40">
        <f t="shared" si="2234"/>
        <v>8176.9599999999982</v>
      </c>
      <c r="CZ1205" s="65"/>
      <c r="DA1205" s="66">
        <f t="shared" si="2228"/>
        <v>0</v>
      </c>
      <c r="DB1205" s="67">
        <f t="shared" si="2177"/>
        <v>37088</v>
      </c>
      <c r="DC1205" s="66"/>
      <c r="DD1205" s="66">
        <f t="shared" si="2229"/>
        <v>0</v>
      </c>
      <c r="DE1205" s="67">
        <f t="shared" si="2178"/>
        <v>83859</v>
      </c>
      <c r="DF1205" s="66"/>
      <c r="DG1205" s="69">
        <f t="shared" si="2200"/>
        <v>0</v>
      </c>
      <c r="DH1205" s="67">
        <f t="shared" si="2230"/>
        <v>439395</v>
      </c>
      <c r="DI1205" s="66"/>
      <c r="DJ1205" s="66">
        <f t="shared" si="2201"/>
        <v>0</v>
      </c>
      <c r="DK1205" s="67">
        <f t="shared" si="2158"/>
        <v>3517.5</v>
      </c>
      <c r="DM1205" s="206">
        <f t="shared" si="2219"/>
        <v>0</v>
      </c>
      <c r="DN1205" s="25">
        <f t="shared" si="2147"/>
        <v>0</v>
      </c>
      <c r="DO1205" s="5"/>
      <c r="DP1205" s="43">
        <f t="shared" si="2220"/>
        <v>0</v>
      </c>
      <c r="DQ1205" s="27">
        <f t="shared" si="2159"/>
        <v>6819.5</v>
      </c>
      <c r="DR1205" s="5"/>
      <c r="DS1205" s="43">
        <f t="shared" si="2221"/>
        <v>0</v>
      </c>
      <c r="DT1205" s="27">
        <f t="shared" si="2160"/>
        <v>4846</v>
      </c>
      <c r="DU1205" s="5"/>
      <c r="DV1205" s="43">
        <f t="shared" si="2202"/>
        <v>0</v>
      </c>
      <c r="DW1205" s="27">
        <f t="shared" si="2161"/>
        <v>4835</v>
      </c>
      <c r="DX1205" s="5"/>
      <c r="DY1205" s="22">
        <f t="shared" si="2203"/>
        <v>0</v>
      </c>
      <c r="DZ1205" s="25">
        <f t="shared" si="2162"/>
        <v>523</v>
      </c>
      <c r="EA1205" s="22"/>
      <c r="EB1205" s="22">
        <f t="shared" si="2204"/>
        <v>0</v>
      </c>
      <c r="EC1205" s="28">
        <f t="shared" si="2163"/>
        <v>369</v>
      </c>
      <c r="ED1205" s="5"/>
      <c r="EE1205" s="43">
        <f t="shared" si="2205"/>
        <v>0</v>
      </c>
      <c r="EF1205" s="27">
        <f t="shared" si="2164"/>
        <v>4769</v>
      </c>
      <c r="EG1205" s="66"/>
      <c r="EH1205" s="66">
        <f t="shared" si="2206"/>
        <v>0</v>
      </c>
      <c r="EI1205" s="67">
        <f t="shared" si="2165"/>
        <v>22077</v>
      </c>
      <c r="EJ1205" s="66"/>
      <c r="EK1205" s="66">
        <f t="shared" si="2185"/>
        <v>0</v>
      </c>
      <c r="EL1205" s="67">
        <f t="shared" si="2166"/>
        <v>20707</v>
      </c>
      <c r="EM1205" s="110">
        <f t="shared" si="2186"/>
        <v>288108.86610875995</v>
      </c>
    </row>
    <row r="1206" spans="1:143" ht="11.25" customHeight="1" x14ac:dyDescent="0.25">
      <c r="A1206" s="109">
        <v>46193</v>
      </c>
      <c r="B1206" s="184">
        <v>46165</v>
      </c>
      <c r="C1206" s="174">
        <v>8004987785</v>
      </c>
      <c r="D1206" s="13" t="s">
        <v>175</v>
      </c>
      <c r="E1206" s="14">
        <v>100</v>
      </c>
      <c r="F1206" s="15">
        <v>10</v>
      </c>
      <c r="G1206" s="16">
        <v>191516032101</v>
      </c>
      <c r="H1206" s="66"/>
      <c r="I1206" s="41">
        <f t="shared" si="2192"/>
        <v>200</v>
      </c>
      <c r="J1206" s="48">
        <f t="shared" si="2239"/>
        <v>239995</v>
      </c>
      <c r="K1206" s="66"/>
      <c r="L1206" s="41">
        <f t="shared" si="2232"/>
        <v>200</v>
      </c>
      <c r="M1206" s="48">
        <f t="shared" si="2240"/>
        <v>239862</v>
      </c>
      <c r="N1206" s="66"/>
      <c r="O1206" s="41">
        <f t="shared" si="2194"/>
        <v>200</v>
      </c>
      <c r="P1206" s="48">
        <f t="shared" si="2241"/>
        <v>228038</v>
      </c>
      <c r="Q1206" s="66"/>
      <c r="R1206" s="66">
        <f t="shared" si="2195"/>
        <v>200</v>
      </c>
      <c r="S1206" s="67">
        <f t="shared" si="2242"/>
        <v>164974</v>
      </c>
      <c r="T1206" s="66"/>
      <c r="U1206" s="66">
        <f t="shared" si="2191"/>
        <v>0</v>
      </c>
      <c r="V1206" s="67">
        <f t="shared" si="2207"/>
        <v>194778.35</v>
      </c>
      <c r="X1206" s="69">
        <f t="shared" si="2145"/>
        <v>0</v>
      </c>
      <c r="Y1206" s="67">
        <f t="shared" si="2208"/>
        <v>6101</v>
      </c>
      <c r="Z1206" s="66"/>
      <c r="AA1206" s="68">
        <f t="shared" si="2181"/>
        <v>0</v>
      </c>
      <c r="AB1206" s="67">
        <f t="shared" si="2209"/>
        <v>17135</v>
      </c>
      <c r="AC1206" s="66"/>
      <c r="AD1206" s="66">
        <f t="shared" si="2182"/>
        <v>0</v>
      </c>
      <c r="AE1206" s="67">
        <f t="shared" si="2210"/>
        <v>3450</v>
      </c>
      <c r="AF1206" s="66"/>
      <c r="AG1206" s="78">
        <f t="shared" si="2183"/>
        <v>0</v>
      </c>
      <c r="AH1206" s="79">
        <f t="shared" si="2211"/>
        <v>4471.5</v>
      </c>
      <c r="AI1206" s="66"/>
      <c r="AJ1206" s="68">
        <f t="shared" si="2235"/>
        <v>0</v>
      </c>
      <c r="AK1206" s="67">
        <f t="shared" si="2212"/>
        <v>22013</v>
      </c>
      <c r="AL1206" s="66"/>
      <c r="AM1206" s="68">
        <f t="shared" si="2184"/>
        <v>0</v>
      </c>
      <c r="AN1206" s="67">
        <f t="shared" si="2213"/>
        <v>8691.02</v>
      </c>
      <c r="AO1206" s="66"/>
      <c r="AP1206" s="68">
        <f t="shared" si="2146"/>
        <v>1010</v>
      </c>
      <c r="AQ1206" s="67">
        <f t="shared" si="2238"/>
        <v>15753.599999999999</v>
      </c>
      <c r="AR1206" s="66"/>
      <c r="AS1206" s="68">
        <f t="shared" si="2216"/>
        <v>0</v>
      </c>
      <c r="AT1206" s="67">
        <f t="shared" si="2215"/>
        <v>2020</v>
      </c>
      <c r="AU1206" s="66"/>
      <c r="AV1206" s="66">
        <f t="shared" si="2148"/>
        <v>0</v>
      </c>
      <c r="AW1206" s="42">
        <f t="shared" si="2117"/>
        <v>4807.2000000000016</v>
      </c>
      <c r="AX1206" s="66"/>
      <c r="AY1206" s="66">
        <f t="shared" si="2196"/>
        <v>0</v>
      </c>
      <c r="AZ1206" s="67">
        <f t="shared" si="2143"/>
        <v>728.09999999999991</v>
      </c>
      <c r="BA1206" s="66"/>
      <c r="BB1206" s="68">
        <f t="shared" si="2226"/>
        <v>0</v>
      </c>
      <c r="BC1206" s="67">
        <f t="shared" si="2245"/>
        <v>77.819999999999851</v>
      </c>
      <c r="BD1206" s="66"/>
      <c r="BE1206" s="68">
        <f t="shared" si="2136"/>
        <v>0</v>
      </c>
      <c r="BF1206" s="67">
        <f t="shared" si="2137"/>
        <v>1815.1800000000017</v>
      </c>
      <c r="BG1206" s="66"/>
      <c r="BH1206" s="68">
        <f t="shared" ref="BH1206:BH1237" si="2249">IF(OR(D1226="NPC06UZDB-GY026M",D1226="NPP06UZDB-GY010M",D1206="CO155E2-0CM018",D1206="CO155E2-0CM023",D1206="CO155E2-0CM026",D1206="NPP06UZDB-GY150C",D1206="NPP06UZDB-GY025M",D1206="NPC06UZDB-GY013M",D1206="NPP06UZDB-GY001M",D1206="NPP06UZDB-GY250C",D1206="NPC06UZDB-GY028M",D1206="NPC06UZDB-GY018M",D1206="NPC06UZDB-GY014M",D1206="NPC06UZDB-GY012M",D1206="NPC06UZDB-GY011M",D1206="NPC06UZDB-GY006M",D1206="CO155E2-0CM006",D1206="NPP06UZDB-GY005M",D1206="NPP06UZDB-GY005M",D1206="NPP06UZDB-GY003M",D1206="NPP06UZDB-GY002M",D1206="NPC06UZDB-GY025M",D1206="CO155E2-0CM020",D1206="CO155E2-0CM030",D1206="NPC06UZDB-GY350C",D1206="NPC06UZDB-GY030M",D1206="NPC06UZDB-GY020C",D1206="NPC06UZDB-GY030M",D1206="NPC06UZDB-GY350C",D1206="CO155E2-0CM007",D1206="NPC06UZDB-GY150C",D1206="NPC06UZDB-GY250C",D1206="NPC06UZDB-GY007M",D1206="CO155E2-0CC050",D1206="NPC06UZDB-GY006M",D1206="NPC06UZDB-GY008M",D1206="NPC06UZDB-GY050C",D1206="CO155E2-0CC250",D1206="NPC06UZDB-GY750C",D1206="NPC06UZDB-GY007M",D1206="NPC06UZDB-GY020M",D1206="CO155E2-0CC150",D1206="CO155E2-0CM015",D1206="CO155E2-0CM010",D1206="NPC06UZDB-GY450C",D1206="NPC06UZDB-GY015M",D1206="NPC06UZDB-GY150C",D1206="CO155E2-0CM001",D1206="CO155E2-0CM002",D1206="CO155E2-0CM003",D1206="CO155E2-0CM004",D1206="CO155E2-0CM005",D1206="CO155E2-0CM008",D1206="NPC06UZDB-GY010M",D1206="NPC06UZDB-GY001M",D1206="NPC06UZDB-GY002M",D1206="NPC06UZDB-GY003M",D1206="NPC06UZDB-GY004M",D1206="NPC06UZDB-GY005M",),E1206*(F1206+0.12),0)</f>
        <v>0</v>
      </c>
      <c r="BI1206" s="67">
        <f t="shared" si="2236"/>
        <v>22382.39999999998</v>
      </c>
      <c r="BJ1206" s="66"/>
      <c r="BK1206" s="68">
        <f t="shared" si="2217"/>
        <v>0</v>
      </c>
      <c r="BL1206" s="67">
        <f t="shared" si="2149"/>
        <v>3462.6000000000004</v>
      </c>
      <c r="BM1206" s="66"/>
      <c r="BN1206" s="68">
        <f t="shared" si="2150"/>
        <v>0</v>
      </c>
      <c r="BO1206" s="67">
        <f t="shared" si="2151"/>
        <v>300.70000000000152</v>
      </c>
      <c r="BP1206" s="66"/>
      <c r="BQ1206" s="68">
        <f t="shared" si="2231"/>
        <v>0</v>
      </c>
      <c r="BR1206" s="67">
        <f t="shared" si="2168"/>
        <v>123480.25</v>
      </c>
      <c r="BS1206" s="66"/>
      <c r="BT1206" s="66">
        <f t="shared" si="2188"/>
        <v>0</v>
      </c>
      <c r="BU1206" s="67">
        <f t="shared" si="2246"/>
        <v>103407</v>
      </c>
      <c r="BV1206" s="66"/>
      <c r="BW1206" s="66">
        <f t="shared" si="2189"/>
        <v>0</v>
      </c>
      <c r="BX1206" s="67">
        <f t="shared" si="2247"/>
        <v>146818</v>
      </c>
      <c r="BY1206" s="66"/>
      <c r="BZ1206" s="66">
        <f t="shared" si="2190"/>
        <v>0</v>
      </c>
      <c r="CA1206" s="67">
        <f t="shared" si="2248"/>
        <v>96909</v>
      </c>
      <c r="CB1206" s="66"/>
      <c r="CC1206" s="66">
        <f t="shared" si="2237"/>
        <v>0</v>
      </c>
      <c r="CD1206" s="67">
        <f t="shared" si="2227"/>
        <v>32675.040000000001</v>
      </c>
      <c r="CE1206" s="66"/>
      <c r="CF1206" s="66">
        <f t="shared" si="2233"/>
        <v>0</v>
      </c>
      <c r="CG1206" s="67">
        <f t="shared" si="2152"/>
        <v>3663.6999999999994</v>
      </c>
      <c r="CH1206" s="66"/>
      <c r="CI1206" s="66">
        <f t="shared" si="2218"/>
        <v>0</v>
      </c>
      <c r="CJ1206" s="67">
        <f t="shared" si="2176"/>
        <v>6757.8</v>
      </c>
      <c r="CK1206" s="66"/>
      <c r="CL1206" s="68">
        <f t="shared" si="2244"/>
        <v>0</v>
      </c>
      <c r="CM1206" s="79">
        <f t="shared" si="2153"/>
        <v>4847.4799999999996</v>
      </c>
      <c r="CN1206" s="66"/>
      <c r="CO1206" s="68">
        <f t="shared" si="2197"/>
        <v>0</v>
      </c>
      <c r="CP1206" s="79">
        <f t="shared" si="2154"/>
        <v>3955</v>
      </c>
      <c r="CQ1206" s="66"/>
      <c r="CR1206" s="68">
        <f t="shared" si="2198"/>
        <v>0</v>
      </c>
      <c r="CS1206" s="79">
        <f t="shared" ref="CS1206:CS1269" si="2250">+CS1205+CQ1206-CR1206</f>
        <v>5186</v>
      </c>
      <c r="CT1206" s="66"/>
      <c r="CU1206" s="68">
        <f t="shared" si="2199"/>
        <v>0</v>
      </c>
      <c r="CV1206" s="79">
        <f t="shared" si="2155"/>
        <v>6929</v>
      </c>
      <c r="CW1206" s="66"/>
      <c r="CX1206" s="66">
        <f t="shared" si="2243"/>
        <v>0</v>
      </c>
      <c r="CY1206" s="40">
        <f t="shared" si="2234"/>
        <v>8176.9599999999982</v>
      </c>
      <c r="CZ1206" s="65"/>
      <c r="DA1206" s="66">
        <f t="shared" si="2228"/>
        <v>0</v>
      </c>
      <c r="DB1206" s="67">
        <f t="shared" si="2177"/>
        <v>37088</v>
      </c>
      <c r="DC1206" s="66"/>
      <c r="DD1206" s="66">
        <f t="shared" si="2229"/>
        <v>0</v>
      </c>
      <c r="DE1206" s="67">
        <f t="shared" si="2178"/>
        <v>83859</v>
      </c>
      <c r="DF1206" s="66"/>
      <c r="DG1206" s="69">
        <f t="shared" si="2200"/>
        <v>0</v>
      </c>
      <c r="DH1206" s="67">
        <f t="shared" si="2230"/>
        <v>439395</v>
      </c>
      <c r="DI1206" s="66"/>
      <c r="DJ1206" s="66">
        <f t="shared" si="2201"/>
        <v>0</v>
      </c>
      <c r="DK1206" s="67">
        <f t="shared" si="2158"/>
        <v>3517.5</v>
      </c>
      <c r="DM1206" s="206">
        <f t="shared" si="2219"/>
        <v>0</v>
      </c>
      <c r="DN1206" s="25">
        <f t="shared" si="2147"/>
        <v>0</v>
      </c>
      <c r="DO1206" s="5"/>
      <c r="DP1206" s="43">
        <f t="shared" si="2220"/>
        <v>0</v>
      </c>
      <c r="DQ1206" s="27">
        <f t="shared" si="2159"/>
        <v>6819.5</v>
      </c>
      <c r="DR1206" s="5"/>
      <c r="DS1206" s="43">
        <f t="shared" si="2221"/>
        <v>0</v>
      </c>
      <c r="DT1206" s="27">
        <f t="shared" si="2160"/>
        <v>4846</v>
      </c>
      <c r="DU1206" s="5"/>
      <c r="DV1206" s="43">
        <f t="shared" si="2202"/>
        <v>0</v>
      </c>
      <c r="DW1206" s="27">
        <f t="shared" si="2161"/>
        <v>4835</v>
      </c>
      <c r="DX1206" s="5"/>
      <c r="DY1206" s="22">
        <f t="shared" si="2203"/>
        <v>0</v>
      </c>
      <c r="DZ1206" s="25">
        <f t="shared" si="2162"/>
        <v>523</v>
      </c>
      <c r="EA1206" s="22"/>
      <c r="EB1206" s="22">
        <f t="shared" si="2204"/>
        <v>0</v>
      </c>
      <c r="EC1206" s="28">
        <f t="shared" si="2163"/>
        <v>369</v>
      </c>
      <c r="ED1206" s="5"/>
      <c r="EE1206" s="43">
        <f t="shared" si="2205"/>
        <v>0</v>
      </c>
      <c r="EF1206" s="27">
        <f t="shared" si="2164"/>
        <v>4769</v>
      </c>
      <c r="EG1206" s="66"/>
      <c r="EH1206" s="66">
        <f t="shared" si="2206"/>
        <v>0</v>
      </c>
      <c r="EI1206" s="67">
        <f t="shared" si="2165"/>
        <v>22077</v>
      </c>
      <c r="EJ1206" s="66"/>
      <c r="EK1206" s="66">
        <f t="shared" si="2185"/>
        <v>0</v>
      </c>
      <c r="EL1206" s="67">
        <f t="shared" si="2166"/>
        <v>20707</v>
      </c>
      <c r="EM1206" s="110">
        <f t="shared" si="2186"/>
        <v>287949.15570876002</v>
      </c>
    </row>
    <row r="1207" spans="1:143" ht="11.25" customHeight="1" x14ac:dyDescent="0.25">
      <c r="A1207" s="109">
        <v>46193</v>
      </c>
      <c r="B1207" s="184">
        <v>46165</v>
      </c>
      <c r="C1207" s="174">
        <v>8004987788</v>
      </c>
      <c r="D1207" s="13" t="s">
        <v>176</v>
      </c>
      <c r="E1207" s="14">
        <v>20</v>
      </c>
      <c r="F1207" s="15">
        <v>15</v>
      </c>
      <c r="G1207" s="16">
        <v>191516105409</v>
      </c>
      <c r="H1207" s="66"/>
      <c r="I1207" s="41">
        <f t="shared" si="2192"/>
        <v>40</v>
      </c>
      <c r="J1207" s="48">
        <f t="shared" si="2239"/>
        <v>239955</v>
      </c>
      <c r="K1207" s="66"/>
      <c r="L1207" s="41">
        <f t="shared" si="2232"/>
        <v>40</v>
      </c>
      <c r="M1207" s="48">
        <f t="shared" si="2240"/>
        <v>239822</v>
      </c>
      <c r="N1207" s="66"/>
      <c r="O1207" s="41">
        <f t="shared" si="2194"/>
        <v>40</v>
      </c>
      <c r="P1207" s="48">
        <f t="shared" si="2241"/>
        <v>227998</v>
      </c>
      <c r="Q1207" s="66"/>
      <c r="R1207" s="66">
        <f t="shared" si="2195"/>
        <v>40</v>
      </c>
      <c r="S1207" s="67">
        <f t="shared" si="2242"/>
        <v>164934</v>
      </c>
      <c r="T1207" s="66"/>
      <c r="U1207" s="66">
        <f t="shared" si="2191"/>
        <v>0</v>
      </c>
      <c r="V1207" s="67">
        <f t="shared" si="2207"/>
        <v>194778.35</v>
      </c>
      <c r="X1207" s="69">
        <f t="shared" si="2145"/>
        <v>0</v>
      </c>
      <c r="Y1207" s="67">
        <f t="shared" si="2208"/>
        <v>6101</v>
      </c>
      <c r="Z1207" s="66"/>
      <c r="AA1207" s="68">
        <f t="shared" si="2181"/>
        <v>0</v>
      </c>
      <c r="AB1207" s="67">
        <f t="shared" si="2209"/>
        <v>17135</v>
      </c>
      <c r="AC1207" s="66"/>
      <c r="AD1207" s="66">
        <f t="shared" si="2182"/>
        <v>0</v>
      </c>
      <c r="AE1207" s="67">
        <f t="shared" si="2210"/>
        <v>3450</v>
      </c>
      <c r="AF1207" s="66"/>
      <c r="AG1207" s="78">
        <f t="shared" si="2183"/>
        <v>0</v>
      </c>
      <c r="AH1207" s="79">
        <f t="shared" si="2211"/>
        <v>4471.5</v>
      </c>
      <c r="AI1207" s="66"/>
      <c r="AJ1207" s="68">
        <f t="shared" si="2235"/>
        <v>0</v>
      </c>
      <c r="AK1207" s="67">
        <f t="shared" si="2212"/>
        <v>22013</v>
      </c>
      <c r="AL1207" s="66"/>
      <c r="AM1207" s="68">
        <f t="shared" si="2184"/>
        <v>0</v>
      </c>
      <c r="AN1207" s="67">
        <f t="shared" si="2213"/>
        <v>8691.02</v>
      </c>
      <c r="AO1207" s="66"/>
      <c r="AP1207" s="68">
        <f t="shared" si="2146"/>
        <v>302</v>
      </c>
      <c r="AQ1207" s="67">
        <f t="shared" si="2238"/>
        <v>15451.599999999999</v>
      </c>
      <c r="AR1207" s="66"/>
      <c r="AS1207" s="68">
        <f t="shared" si="2216"/>
        <v>0</v>
      </c>
      <c r="AT1207" s="67">
        <f t="shared" si="2215"/>
        <v>2020</v>
      </c>
      <c r="AU1207" s="66"/>
      <c r="AV1207" s="66">
        <f t="shared" si="2148"/>
        <v>0</v>
      </c>
      <c r="AW1207" s="42">
        <f t="shared" si="2117"/>
        <v>4807.2000000000016</v>
      </c>
      <c r="AX1207" s="66"/>
      <c r="AY1207" s="66">
        <f t="shared" si="2196"/>
        <v>0</v>
      </c>
      <c r="AZ1207" s="67">
        <f t="shared" si="2143"/>
        <v>728.09999999999991</v>
      </c>
      <c r="BA1207" s="66"/>
      <c r="BB1207" s="68">
        <f t="shared" si="2226"/>
        <v>0</v>
      </c>
      <c r="BC1207" s="67">
        <f t="shared" si="2245"/>
        <v>77.819999999999851</v>
      </c>
      <c r="BD1207" s="66"/>
      <c r="BE1207" s="68">
        <f t="shared" si="2136"/>
        <v>0</v>
      </c>
      <c r="BF1207" s="67">
        <f t="shared" si="2137"/>
        <v>1815.1800000000017</v>
      </c>
      <c r="BG1207" s="66"/>
      <c r="BH1207" s="68">
        <f t="shared" si="2249"/>
        <v>0</v>
      </c>
      <c r="BI1207" s="67">
        <f t="shared" si="2236"/>
        <v>22382.39999999998</v>
      </c>
      <c r="BJ1207" s="66"/>
      <c r="BK1207" s="68">
        <f t="shared" si="2217"/>
        <v>0</v>
      </c>
      <c r="BL1207" s="67">
        <f t="shared" si="2149"/>
        <v>3462.6000000000004</v>
      </c>
      <c r="BM1207" s="66"/>
      <c r="BN1207" s="68">
        <f t="shared" si="2150"/>
        <v>0</v>
      </c>
      <c r="BO1207" s="67">
        <f t="shared" si="2151"/>
        <v>300.70000000000152</v>
      </c>
      <c r="BP1207" s="66"/>
      <c r="BQ1207" s="68">
        <f t="shared" si="2231"/>
        <v>0</v>
      </c>
      <c r="BR1207" s="67">
        <f t="shared" si="2168"/>
        <v>123480.25</v>
      </c>
      <c r="BS1207" s="66"/>
      <c r="BT1207" s="66">
        <f t="shared" si="2188"/>
        <v>0</v>
      </c>
      <c r="BU1207" s="67">
        <f t="shared" si="2246"/>
        <v>103407</v>
      </c>
      <c r="BV1207" s="66"/>
      <c r="BW1207" s="66">
        <f t="shared" si="2189"/>
        <v>0</v>
      </c>
      <c r="BX1207" s="67">
        <f t="shared" si="2247"/>
        <v>146818</v>
      </c>
      <c r="BY1207" s="66"/>
      <c r="BZ1207" s="66">
        <f t="shared" si="2190"/>
        <v>0</v>
      </c>
      <c r="CA1207" s="67">
        <f t="shared" si="2248"/>
        <v>96909</v>
      </c>
      <c r="CB1207" s="66"/>
      <c r="CC1207" s="66">
        <f t="shared" si="2237"/>
        <v>0</v>
      </c>
      <c r="CD1207" s="67">
        <f t="shared" si="2227"/>
        <v>32675.040000000001</v>
      </c>
      <c r="CE1207" s="66"/>
      <c r="CF1207" s="66">
        <f t="shared" si="2233"/>
        <v>0</v>
      </c>
      <c r="CG1207" s="67">
        <f t="shared" si="2152"/>
        <v>3663.6999999999994</v>
      </c>
      <c r="CH1207" s="66"/>
      <c r="CI1207" s="66">
        <f t="shared" si="2218"/>
        <v>0</v>
      </c>
      <c r="CJ1207" s="67">
        <f t="shared" si="2176"/>
        <v>6757.8</v>
      </c>
      <c r="CK1207" s="66"/>
      <c r="CL1207" s="68">
        <f t="shared" si="2244"/>
        <v>0</v>
      </c>
      <c r="CM1207" s="79">
        <f t="shared" si="2153"/>
        <v>4847.4799999999996</v>
      </c>
      <c r="CN1207" s="66"/>
      <c r="CO1207" s="68">
        <f t="shared" si="2197"/>
        <v>0</v>
      </c>
      <c r="CP1207" s="79">
        <f t="shared" si="2154"/>
        <v>3955</v>
      </c>
      <c r="CQ1207" s="66"/>
      <c r="CR1207" s="68">
        <f t="shared" si="2198"/>
        <v>0</v>
      </c>
      <c r="CS1207" s="79">
        <f t="shared" si="2250"/>
        <v>5186</v>
      </c>
      <c r="CT1207" s="66"/>
      <c r="CU1207" s="68">
        <f t="shared" si="2199"/>
        <v>0</v>
      </c>
      <c r="CV1207" s="79">
        <f t="shared" si="2155"/>
        <v>6929</v>
      </c>
      <c r="CW1207" s="66"/>
      <c r="CX1207" s="66">
        <f t="shared" si="2243"/>
        <v>0</v>
      </c>
      <c r="CY1207" s="40">
        <f t="shared" si="2234"/>
        <v>8176.9599999999982</v>
      </c>
      <c r="CZ1207" s="65"/>
      <c r="DA1207" s="66">
        <f t="shared" si="2228"/>
        <v>0</v>
      </c>
      <c r="DB1207" s="67">
        <f t="shared" si="2177"/>
        <v>37088</v>
      </c>
      <c r="DC1207" s="66"/>
      <c r="DD1207" s="66">
        <f t="shared" si="2229"/>
        <v>0</v>
      </c>
      <c r="DE1207" s="67">
        <f t="shared" si="2178"/>
        <v>83859</v>
      </c>
      <c r="DF1207" s="66"/>
      <c r="DG1207" s="69">
        <f t="shared" si="2200"/>
        <v>0</v>
      </c>
      <c r="DH1207" s="67">
        <f t="shared" si="2230"/>
        <v>439395</v>
      </c>
      <c r="DI1207" s="66"/>
      <c r="DJ1207" s="66">
        <f t="shared" si="2201"/>
        <v>0</v>
      </c>
      <c r="DK1207" s="67">
        <f t="shared" si="2158"/>
        <v>3517.5</v>
      </c>
      <c r="DM1207" s="206">
        <f t="shared" si="2219"/>
        <v>0</v>
      </c>
      <c r="DN1207" s="25">
        <f t="shared" si="2147"/>
        <v>0</v>
      </c>
      <c r="DO1207" s="5"/>
      <c r="DP1207" s="43">
        <f t="shared" si="2220"/>
        <v>0</v>
      </c>
      <c r="DQ1207" s="27">
        <f t="shared" si="2159"/>
        <v>6819.5</v>
      </c>
      <c r="DR1207" s="5"/>
      <c r="DS1207" s="43">
        <f t="shared" si="2221"/>
        <v>0</v>
      </c>
      <c r="DT1207" s="27">
        <f t="shared" si="2160"/>
        <v>4846</v>
      </c>
      <c r="DU1207" s="5"/>
      <c r="DV1207" s="43">
        <f t="shared" si="2202"/>
        <v>0</v>
      </c>
      <c r="DW1207" s="27">
        <f t="shared" si="2161"/>
        <v>4835</v>
      </c>
      <c r="DX1207" s="5"/>
      <c r="DY1207" s="22">
        <f t="shared" si="2203"/>
        <v>0</v>
      </c>
      <c r="DZ1207" s="25">
        <f t="shared" si="2162"/>
        <v>523</v>
      </c>
      <c r="EA1207" s="22"/>
      <c r="EB1207" s="22">
        <f t="shared" si="2204"/>
        <v>0</v>
      </c>
      <c r="EC1207" s="28">
        <f t="shared" si="2163"/>
        <v>369</v>
      </c>
      <c r="ED1207" s="5"/>
      <c r="EE1207" s="43">
        <f t="shared" si="2205"/>
        <v>0</v>
      </c>
      <c r="EF1207" s="27">
        <f t="shared" si="2164"/>
        <v>4769</v>
      </c>
      <c r="EG1207" s="66"/>
      <c r="EH1207" s="66">
        <f t="shared" si="2206"/>
        <v>0</v>
      </c>
      <c r="EI1207" s="67">
        <f t="shared" si="2165"/>
        <v>22077</v>
      </c>
      <c r="EJ1207" s="66"/>
      <c r="EK1207" s="66">
        <f t="shared" si="2185"/>
        <v>0</v>
      </c>
      <c r="EL1207" s="67">
        <f t="shared" si="2166"/>
        <v>20707</v>
      </c>
      <c r="EM1207" s="110">
        <f t="shared" si="2186"/>
        <v>287048.69170875999</v>
      </c>
    </row>
    <row r="1208" spans="1:143" ht="11.25" customHeight="1" x14ac:dyDescent="0.25">
      <c r="A1208" s="109">
        <v>46193</v>
      </c>
      <c r="B1208" s="184">
        <v>46165</v>
      </c>
      <c r="C1208" s="174">
        <v>8004987783</v>
      </c>
      <c r="D1208" s="13" t="s">
        <v>364</v>
      </c>
      <c r="E1208" s="14">
        <v>200</v>
      </c>
      <c r="F1208" s="15">
        <v>8</v>
      </c>
      <c r="G1208" s="16">
        <v>191516032125</v>
      </c>
      <c r="H1208" s="66"/>
      <c r="I1208" s="41">
        <f t="shared" si="2192"/>
        <v>400</v>
      </c>
      <c r="J1208" s="48">
        <f t="shared" si="2239"/>
        <v>239555</v>
      </c>
      <c r="K1208" s="66"/>
      <c r="L1208" s="41">
        <f t="shared" si="2232"/>
        <v>400</v>
      </c>
      <c r="M1208" s="48">
        <f t="shared" si="2240"/>
        <v>239422</v>
      </c>
      <c r="N1208" s="66"/>
      <c r="O1208" s="41">
        <f t="shared" si="2194"/>
        <v>400</v>
      </c>
      <c r="P1208" s="48">
        <f t="shared" si="2241"/>
        <v>227598</v>
      </c>
      <c r="Q1208" s="66"/>
      <c r="R1208" s="66">
        <f t="shared" si="2195"/>
        <v>400</v>
      </c>
      <c r="S1208" s="67">
        <f t="shared" si="2242"/>
        <v>164534</v>
      </c>
      <c r="T1208" s="66"/>
      <c r="U1208" s="66">
        <f t="shared" si="2191"/>
        <v>0</v>
      </c>
      <c r="V1208" s="67">
        <f t="shared" si="2207"/>
        <v>194778.35</v>
      </c>
      <c r="X1208" s="69">
        <f t="shared" si="2145"/>
        <v>0</v>
      </c>
      <c r="Y1208" s="67">
        <f t="shared" si="2208"/>
        <v>6101</v>
      </c>
      <c r="Z1208" s="66"/>
      <c r="AA1208" s="68">
        <f t="shared" si="2181"/>
        <v>0</v>
      </c>
      <c r="AB1208" s="67">
        <f t="shared" si="2209"/>
        <v>17135</v>
      </c>
      <c r="AC1208" s="66"/>
      <c r="AD1208" s="66">
        <f t="shared" si="2182"/>
        <v>0</v>
      </c>
      <c r="AE1208" s="67">
        <f t="shared" si="2210"/>
        <v>3450</v>
      </c>
      <c r="AF1208" s="66"/>
      <c r="AG1208" s="78">
        <f t="shared" si="2183"/>
        <v>0</v>
      </c>
      <c r="AH1208" s="79">
        <f t="shared" si="2211"/>
        <v>4471.5</v>
      </c>
      <c r="AI1208" s="66"/>
      <c r="AJ1208" s="68">
        <f t="shared" si="2235"/>
        <v>0</v>
      </c>
      <c r="AK1208" s="67">
        <f t="shared" si="2212"/>
        <v>22013</v>
      </c>
      <c r="AL1208" s="66"/>
      <c r="AM1208" s="68">
        <f t="shared" si="2184"/>
        <v>0</v>
      </c>
      <c r="AN1208" s="67">
        <f t="shared" si="2213"/>
        <v>8691.02</v>
      </c>
      <c r="AO1208" s="66"/>
      <c r="AP1208" s="68">
        <f t="shared" si="2146"/>
        <v>1620</v>
      </c>
      <c r="AQ1208" s="67">
        <f t="shared" si="2238"/>
        <v>13831.599999999999</v>
      </c>
      <c r="AR1208" s="66"/>
      <c r="AS1208" s="68">
        <f t="shared" si="2216"/>
        <v>0</v>
      </c>
      <c r="AT1208" s="67">
        <f t="shared" si="2215"/>
        <v>2020</v>
      </c>
      <c r="AU1208" s="66"/>
      <c r="AV1208" s="66">
        <f t="shared" si="2148"/>
        <v>0</v>
      </c>
      <c r="AW1208" s="42">
        <f t="shared" ref="AW1208:AW1271" si="2251">AW1207+AU1208-AV1208</f>
        <v>4807.2000000000016</v>
      </c>
      <c r="AX1208" s="66"/>
      <c r="AY1208" s="66">
        <f t="shared" si="2196"/>
        <v>0</v>
      </c>
      <c r="AZ1208" s="67">
        <f t="shared" si="2143"/>
        <v>728.09999999999991</v>
      </c>
      <c r="BA1208" s="66"/>
      <c r="BB1208" s="68">
        <f t="shared" si="2226"/>
        <v>0</v>
      </c>
      <c r="BC1208" s="67">
        <f t="shared" si="2245"/>
        <v>77.819999999999851</v>
      </c>
      <c r="BD1208" s="66"/>
      <c r="BE1208" s="68">
        <f t="shared" si="2136"/>
        <v>0</v>
      </c>
      <c r="BF1208" s="67">
        <f t="shared" si="2137"/>
        <v>1815.1800000000017</v>
      </c>
      <c r="BG1208" s="66"/>
      <c r="BH1208" s="68">
        <f t="shared" si="2249"/>
        <v>0</v>
      </c>
      <c r="BI1208" s="67">
        <f t="shared" si="2236"/>
        <v>22382.39999999998</v>
      </c>
      <c r="BJ1208" s="66"/>
      <c r="BK1208" s="68">
        <f t="shared" si="2217"/>
        <v>0</v>
      </c>
      <c r="BL1208" s="67">
        <f t="shared" si="2149"/>
        <v>3462.6000000000004</v>
      </c>
      <c r="BM1208" s="66"/>
      <c r="BN1208" s="68">
        <f t="shared" si="2150"/>
        <v>0</v>
      </c>
      <c r="BO1208" s="67">
        <f t="shared" si="2151"/>
        <v>300.70000000000152</v>
      </c>
      <c r="BP1208" s="66"/>
      <c r="BQ1208" s="68">
        <f t="shared" si="2231"/>
        <v>0</v>
      </c>
      <c r="BR1208" s="67">
        <f t="shared" si="2168"/>
        <v>123480.25</v>
      </c>
      <c r="BS1208" s="66"/>
      <c r="BT1208" s="66">
        <f t="shared" ref="BT1208:BT1239" si="2252">IF(OR(D1208="NPC06UZDB-YL020M",D1208="NPC06UZDB-WT020C",D1208="CO155E2-0ZC750",D1208="CO155E2-09M008",D1208="NPC06UZDB-BL011M",D1208="NPC06UZDB-OR008M",D1208="NPC06UZDB-WT450C",D1208="NPC06UZDB-GN015M",D1208="NPC06UZDB-RD015M",D1208="NPC06UZDB-YL004M",D1208="CO155E2-07C150",D1208="NPC06UZDB-WT015C",D1208="NPC06UZDB-GY350C",D1208="NPC06UZDB-OR350C",D1208="NPC06UZDB-YL003M",D1208="CO155E2-0MC150 ",D1208="NPC06UZDB-GY030M",D1208="NPC06UZDB-YL250C",D1208="CO155E2-09C050",D1208="CO155E2-08C150",D1208="NPC06UZDB-GN250C",D1208="NPC06UZDB-BL250C",D1208="NPC06UZDB-WT004M",D1208="NPC06UZDB-RD150C",D1208="NPC06UZDB-RD150C",D1208="NPC06UZDB-BL009M",D1208="NPC06UZDB-GY020C",D1208="NPC06UZDB-GN020C",D1208="NPC06UZDB-RD020C",D1208="NPC06UZDB-YL020C",D1208="NPC06UZDB-GY030M",D1208="CO155E2-0MC250",D1208="CO155E2-0MC150",D1208="NPC06UZDB-BL020C",D1208="NPC06UZDB-OR150C",D1208="NPC06UZDB-BL012M",D1208="NPC06UZDB-BK350C",D1208="NPC06UZDB-GN350C",D1208="NPC06UZDB-GN450C",D1208="NPC06UZDB-GY350C",D1208="NPC06UZDB-OR350C",D1208="NPC06UZDB-YL350C",D1208="CO155E2-0CM007",D1208="NPC06UZDB-GN007M",D1208="NPC06UZDB-GY150C",D1208="NPC06UZDB-OR007M",D1208="NPC06UZDB-BL015C",D1208="NPC06UZDB-BL030C",D1208="NPC06UZDB-BL013M",D1208="NPC06UZDB-WT016M",D1208="NPC06UZDB-WT025M",D1208="CO155E2-0ZC050",D1208="CO155E2-0ZC250",D1208="CO155E2-0ZM009",D1208="CO155E2-0ZM008",D1208="CO155E2-0ZM006",D1208="CO155E2-0ZM012",D1208="NPC06UZDB-BK016M",D1208="NPC06UZDB-BK011M",D1208="NPC06UZDB-GY250C",D1208="NPC06UZDB-GY007M",D1208="CO155E2-07M015",D1208="CO155E2-0ZM004",D1208="CO155E2-09M004",D1208="CO155E2-0CC050",D1208="CO155E2-09M015",D1208="CO155E2-0ZC150",D1208="CO155E2-01M007",D1208="CO155E2-07M010",D1208="NPC06UZDB-YL050C",D1208="NPC06UZDB-OR007M",D1208="NPC06UZDB-GN050C",D1208="NPC06UZDB-WT012M",D1208="NPC06UZDB-GY006M",D1208="NPC06UZDB-GY008M",D1208="CO155E2-0ZM015",D1208="NPC06UZDB-RD050C",D1208="NPC06UZDB-RD150C",D1208="NPC06UZDB-WT009M",D1208="CO155E2-01M004",D1208="NPC06UZDB-OR015M",D1208="NPC06UZDB-GN750C",D1208="NPC06UZDB-WT750C",D1208="CO155E2-0MM010",D1208="CO155E2-07M005",D1208="CO155E2-07M007",D1208="NPC06UZDB-BK750C",D1208="CO155E2-07C050",D1208="CO155E2-01M007",D1208="CO155E2-0MC050",D1208="NPC06UZDB-BK010M",D1208="NPC06UZDB-BK150C",D1208="NPC06UZDB-BK250C",D1208="NPC06UZDB-RD750C",D1208="NPC06UZDB-WT030M",D1208="CO155E2-01C050",D1208="CO155E2-08C750",D1208="NPC06UZDB-WT050M",D1208="NPC06UZDB-GY050C",D1208="CO155E2-0ZM010",D1208="NPC06UZDB-BK007M",D1208="CO155E2-0CC250",D1208="CO155E2-01C250",D1208="NPC06UZDB-WT007M",D1208="CO155E2-06C150",D1208="NPC06UZDB-WT025M",D1208="NPC06UZDB-WT025C",D1208="NPC06UZDB-GY750C",D1208="NPC06UZDB-WT250C",D1208="CO155E2-09M010",D1208="CO155E2-06M001",D1208="CO155E2-0ZM005",D1208="NPC06UZDB-YL010M",D1208="NPC06UZDB-GN150C",D1208="NPC06UZDB-RD005M",D1208="NPC06UZDB-GY007M",D1208="NPC06UZDB-GY020M",D1208="NPC06UZDB-YL005M",D1208="NPC06UZDB-YL007M",D1208="NPC06UZDB-YL150C",D1208="NPC06UZDB-OR750C",D1208="CO155E2-0ZC150",D1208="CO155E2-0ZM015",D1208="NPC06UZDB-OR020M",D1208="CO155E2-09M015",D1208="CO155E2-0MM015",D1208="CO155E2-01C150",D1208="CO155E2-01C250",D1208="CO155E2-01M015",D1208="CO155E2-07C150",D1208="CO155E2-08C250",D1208="CO155E2-09C150",D1208="CO155E2-0CC150",D1208="CO155E2-0CM015",D1208="CO155E2-01M003",D1208="CO155E2-01M005",D1208="NPC06UZDB-GN020M",D1208="CO155E2-09M005",D1208="NPC06UZDB-BK005M",D1208="NPC06UZDB-BL020M",D1208="NPC06UZDB-RD010M",D1208="NPC06UZDB-RD020M",D1208="CO155E2-08M015",D1208="CO155E2-08C150",D1208="CO155E2-01M001",D1208="CO155E2-01M002",D1208="CO155E2-06M003",D1208="CO155E2-07M001",D1208="CO155E2-09M003",D1208="CO155E2-09M001",D1208="CO155E2-09M007",D1208="CO155E2-0ZM003",D1208="CO155E2-0MM003",D1208="CO155E2-0MM005",D1208="CO155E2-0MM007",D1208="CO155E2-0ZM007",D1208="CO155E2-01M010",D1208="NPC06UZDB-WT150C",D1208="NPC06UZDB-WT050C",D1208="NPC06UZDB-BL002M",D1208="CO155E2-0CM010",D1208="CO155E2-08F008",D1208="CO155E2-08F005",D1208="CO155E2-08C050",D1208="NPC06UZDB-BL750C",D1208="CO155E2-07M003",D1208="NPC06UZDB-BL150C",D1208="NPC06UZDB-BL020M",D1208="NPC06UZDB-BL050C",D1208="NPC06UZDB-BL008M",D1208="NPC06UZDB-BL006M",D1208="NPC06UZDB-GY450C",D1208="NPC06UZDB-GY015M",D1208="NPC06UZDB-GY150C",D1208="NPC06UZDB-BL010M",D1208="NPC06UZDB-GN010M",D1208="NPC06UZDB-BK050C",D1208="NPC06UZDB-GN125C",D1208="NPC06UZDB-GN012M",D1208="NPC06UZDB-BK001M",D1208="NPC06UZDB-BL007M",D1208="NPC06UZDB-GY450C",D1208="NPC06UZDB-OR050C",D1208="CO155E2-0MM001",D1208="CO155E2-06M002",D1208="CO155E2-0MM002",D1208="NPC06UZDB-GN001M",D1208="NPC06UZDB-GN002M",D1208="NPC06UZDB-GN003M",D1208="NPC06UZDB-GN004M",D1208="NPC06UZDB-GN005M",D1208="NPC06UZDB-GN006M",D1208="NPC06UZDB-WT050C",D1208="NPC06UZDB-OR001M",D1208="NPC06UZDB-OR002M",D1208="NPC06UZDB-OR003M",D1208="NPC06UZDB-OR004M",D1208="NPC06UZDB-OR005M",D1208="NPC06UZDB-OR006M",D1208="NPC06UZDB-OR010M",D1208="CO155E2-07M002",D1208="NPC06UZDB-RD001M",D1208="NPC06UZDB-RD002M",D1208="NPC06UZDB-RD002M",D1208="NPC06UZDB-RD003M",D1208="NPC06UZDB-RD004M",D1208="CO155E2-0ZM001",D1208="CO155E2-0ZM002",D1208="NPC06UZDB-BK002M",D1208="NPC06UZDB-BK003M",D1208="NPC06UZDB-BL001M",D1208="NPC06UZDB-BL002M",D1208="NPC06UZDB-BL003M",D1208="NPC06UZDB-BL004M",D1208="NPC06UZDB-BL005M",D1208="NPC06UZDB-BL015M",D1208="NPC06UZDB-GY010M",D1208="NPC06UZDB-GY001M",D1208="NPC06UZDB-GY002M",D1208="NPC06UZDB-GY003M",D1208="NPC06UZDB-GY004M",D1208="NPC06UZDB-GY005M",D1208="NPC06UZDB-YL001M",D1208="NPC06UZDB-YL002M",D1208="NPC06UZDB-YL003M",D1208="CO155E2-0CM001",D1208="CO155E2-0CM002",D1208="CO155E2-0CM003",D1208="CO155E2-0CM004",D1208="CO155E2-0CM005",D1208="CO155E2-08M001",D1208="CO155E2-08M002",D1208="CO155E2-08M003",D1208="CO155E2-08M004",D1208="CO155E2-08M005",D1208="CO155E2-08M006",D1208="CO155E2-08M007",D1208="CO155E2-08M008",D1208="CO155E2-08M009",D1208="CO155E2-08M010",D1208="CO155E2-08M020",D1208="CO155E2-0ZM001",D1208="CO155E2-0ZM002",D1208="CO155E2-09M002",D1208="NPC06UZDB-WT001M",D1208="NPC06UZDB-WT002M",D1208="NPC06UZDB-WT003M",D1208="NPC06UZDB-WT004M",D1208="NPC06UZDB-WT005M",D1208="NPC06UZDB-WT006M",D1208="NPC06UZDB-WT008M",D1208="NPC06UZDB-WT010M",D1208="NPC06UZDB-WT015M",D1208="NPC06UZDB-WT020M",),E1208*2,0)</f>
        <v>0</v>
      </c>
      <c r="BU1208" s="67">
        <f t="shared" si="2246"/>
        <v>103407</v>
      </c>
      <c r="BV1208" s="66"/>
      <c r="BW1208" s="66">
        <f t="shared" ref="BW1208:BW1239" si="2253">IF(OR(D1208="CO155E2-0CM020",D1208="NPC06UZDB-YL020M",D1208="NPC06UZDB-OR050C",D1208="NPC06UZDB-WT020C",D1208="CO155E2-0ZC750",D1208="CO155E2-09M008",D1208="NPC06UZDB-BL011M",D1208="NPC06UZDB-OR008M",D1208="NPC06UZDB-WT450C",D1208="NPC06UZDB-GN015M",D1208="NPC06UZDB-RD015M",D1208="NPC06UZDB-YL004M",D1208="CO155E2-07C150",D1208="NPC06UZDB-WT015C",D1208="NPC06UZDB-GY350C",D1208="NPC06UZDB-OR350C",D1208="NPC06UZDB-YL003M",D1208="CO155E2-0MC150 ",D1208="NPC06UZDB-YL250C",D1208="CO155E2-09C050",D1208="NPC06UZDB-GN250C",D1208="NPC06UZDB-BL250C",D1208="NPC06UZDB-WT004M",D1208="NPC06UZDB-RD150C",D1208="NPC06UZDB-BL009M",D1208="NPC06UZDB-GY020C",D1208="NPC06UZDB-GN020C",D1208="NPC06UZDB-RD020C",D1208="NPC06UZDB-YL020C",D1208="NPC06UZDB-GY030M",D1208="CO155E2-0MC250",D1208="CO155E2-0MC150",D1208="NPC06UZDB-BL020C",D1208="NPC06UZDB-OR150C",D1208="NPC06UZDB-BL012M",D1208="NPC06UZDB-BK350C",D1208="NPC06UZDB-GN350C",D1208="NPC06UZDB-GN450C",D1208="NPC06UZDB-GY350C",D1208="NPC06UZDB-OR350C",D1208="NPC06UZDB-YL350C",D1208="CO155E2-0CM007",D1208="NPC06UZDB-GN007M",D1208="NPC06UZDB-GY150C",D1208="NPC06UZDB-BL015C",D1208="NPC06UZDB-BL030C",D1208="NPC06UZDB-BL013M",D1208="NPC06UZDB-WT016M",D1208="NPC06UZDB-WT025M",D1208="CO155E2-0ZC050",D1208="CO155E2-0ZC250",D1208="CO155E2-0ZM009",D1208="CO155E2-0ZM008",D1208="CO155E2-0ZM006",D1208="CO155E2-0ZM012",D1208="NPC06UZDB-BK016M",D1208="NPC06UZDB-BK011M",D1208="NPC06UZDB-GY250C",D1208="NPC06UZDB-GY007M",D1208="CO155E2-07M015",D1208="CO155E2-0ZM004",D1208="CO155E2-09M004",D1208="CO155E2-0CC050",D1208="CO155E2-09M015",D1208="CO155E2-0ZC150",D1208="CO155E2-01M007",D1208="CO155E2-07M010",D1208="NPC06UZDB-YL050C",D1208="NPC06UZDB-OR007M",D1208="NPC06UZDB-GN050C",D1208="NPC06UZDB-WT012M",D1208="NPC06UZDB-GY006M",D1208="NPC06UZDB-GY008M",D1208="CO155E2-0ZM015",D1208="NPC06UZDB-RD050C",D1208="NPC06UZDB-RD150C",D1208="NPC06UZDB-WT009M",D1208="CO155E2-01M004",D1208="NPC06UZDB-OR015M",D1208="NPC06UZDB-GN750C",D1208="NPC06UZDB-WT750C",D1208="CO155E2-0MM010",D1208="CO155E2-07M005",D1208="CO155E2-07M007",D1208="NPC06UZDB-BK750C",D1208="CO155E2-07C050",D1208="CO155E2-01M007",D1208="CO155E2-0MC050",D1208="NPC06UZDB-BK010M",D1208="NPC06UZDB-BK150C",D1208="NPC06UZDB-BK250C",D1208="NPC06UZDB-RD750C",D1208="NPC06UZDB-WT030M",D1208="CO155E2-01C050",D1208="CO155E2-08C750",D1208="NPC06UZDB-WT050M",D1208="NPC06UZDB-GY050C",D1208="CO155E2-0ZM010",D1208="NPC06UZDB-BK007M",D1208="CO155E2-0CC250",D1208="NPC06UZDB-WT007M",D1208="CO155E2-06C150",D1208="NPC06UZDB-WT025M",D1208="NPC06UZDB-WT025C",D1208="NPC06UZDB-GY750C",D1208="NPC06UZDB-WT250C",D1208="CO155E2-09M010",D1208="CO155E2-06M001",D1208="CO155E2-0ZM005",D1208="NPC06UZDB-YL010M",D1208="NPC06UZDB-GN150C",D1208="NPC06UZDB-RD005M",D1208="NPC06UZDB-GY007M",D1208="NPC06UZDB-GY020M",D1208="NPC06UZDB-YL005M",D1208="NPC06UZDB-YL007M",D1208="NPC06UZDB-YL150C",D1208="NPC06UZDB-OR750C",D1208="CO155E2-0ZC150",D1208="CO155E2-0ZM015",D1208="NPC06UZDB-OR020M",D1208="CO155E2-09M015",D1208="CO155E2-0MM015",D1208="CO155E2-01C150",D1208="CO155E2-01C250",D1208="CO155E2-01M015",D1208="CO155E2-07C150",D1208="CO155E2-08C250",D1208="CO155E2-09C150",D1208="CO155E2-0CC150",D1208="CO155E2-0CM015",D1208="CO155E2-01M003",D1208="CO155E2-01M005",D1208="NPC06UZDB-GN020M",D1208="CO155E2-09M005",D1208="NPC06UZDB-BK005M",D1208="NPC06UZDB-BL020M",D1208="NPC06UZDB-RD010M",D1208="NPC06UZDB-RD020M",D1208="CO155E2-08M015",D1208="CO155E2-08C150",D1208="CO155E2-01M001",D1208="CO155E2-01M002",D1208="CO155E2-06M003",D1208="CO155E2-07M001",D1208="CO155E2-09M003",D1208="CO155E2-09M001",D1208="CO155E2-09M007",D1208="CO155E2-0ZM003",D1208="CO155E2-0MM003",D1208="CO155E2-0MM005",D1208="CO155E2-0MM007",D1208="CO155E2-0ZM007",D1208="CO155E2-01M010",D1208="NPC06UZDB-WT150C",D1208="NPC06UZDB-WT050C",D1208="CO155E2-0CM010",D1208="CO155E2-08F008",D1208="CO155E2-08F005",D1208="CO155E2-08C050",D1208="NPC06UZDB-BL750C",D1208="CO155E2-07M003",D1208="NPC06UZDB-BL150C",D1208="NPC06UZDB-BL020M",D1208="NPC06UZDB-BL050C",D1208="NPC06UZDB-BL008M",D1208="NPC06UZDB-BL006M",D1208="NPC06UZDB-GY450C",D1208="NPC06UZDB-GY015M",D1208="NPC06UZDB-GY150C",D1208="NPC06UZDB-BL010M",D1208="NPC06UZDB-GN010M",D1208="NPC06UZDB-BK050C",D1208="NPC06UZDB-GN125C",D1208="NPC06UZDB-GN012M",D1208="NPC06UZDB-BK001M",D1208="NPC06UZDB-BL007M",D1208="NPC06UZDB-GY450C",D1208="NPC06UZDB-OR050C",D1208="CO155E2-0MM001",D1208="CO155E2-06M002",D1208="CO155E2-0MM002",D1208="NPC06UZDB-GN001M",D1208="NPC06UZDB-GN002M",D1208="NPC06UZDB-GN003M",D1208="NPC06UZDB-GN004M",D1208="NPC06UZDB-GN005M",D1208="NPC06UZDB-GN006M",D1208="NPC06UZDB-WT050C",D1208="NPC06UZDB-OR001M",D1208="NPC06UZDB-OR002M",D1208="NPC06UZDB-OR003M",D1208="NPC06UZDB-OR004M",D1208="NPC06UZDB-OR005M",D1208="NPC06UZDB-OR006M",D1208="NPC06UZDB-OR010M",D1208="CO155E2-07M002",D1208="NPC06UZDB-RD001M",D1208="NPC06UZDB-RD002M",D1208="NPC06UZDB-RD002M",D1208="NPC06UZDB-RD003M",D1208="NPC06UZDB-RD004M",D1208="CO155E2-0ZM001",D1208="CO155E2-0ZM002",D1208="NPC06UZDB-BK002M",D1208="NPC06UZDB-BK003M",D1208="NPC06UZDB-BL001M",D1208="NPC06UZDB-BL002M",D1208="NPC06UZDB-BL003M",D1208="NPC06UZDB-BL004M",D1208="NPC06UZDB-BL005M",D1208="NPC06UZDB-BL015M",D1208="NPC06UZDB-GY010M",D1208="NPC06UZDB-GY001M",D1208="NPC06UZDB-GY002M",D1208="NPC06UZDB-GY003M",D1208="NPC06UZDB-GY004M",D1208="NPC06UZDB-GY005M",D1208="NPC06UZDB-YL001M",D1208="NPC06UZDB-YL002M",D1208="NPC06UZDB-YL003M",D1208="CO155E2-0CM001",D1208="CO155E2-0CM002",D1208="CO155E2-0CM003",D1208="CO155E2-0CM004",D1208="CO155E2-0CM005",D1208="CO155E2-08M001",D1208="CO155E2-08M002",D1208="CO155E2-08M003",D1208="CO155E2-08M004",D1208="CO155E2-08M005",D1208="CO155E2-08M006",D1208="CO155E2-08M007",D1208="CO155E2-08M008",D1208="CO155E2-08M009",D1208="CO155E2-08M010",D1208="CO155E2-08M020",D1208="CO155E2-0ZM001",D1208="CO155E2-0ZM002",D1208="CO155E2-09M002",D1208="NPC06UZDB-WT001M",D1208="NPC06UZDB-WT002M",D1208="NPC06UZDB-WT003M",D1208="NPC06UZDB-WT004M",D1208="NPC06UZDB-WT005M",D1208="NPC06UZDB-WT006M",D1208="NPC06UZDB-WT008M",D1208="NPC06UZDB-WT010M",D1208="NPC06UZDB-WT015M",D1208="NPC06UZDB-WT020M",),E1208*2,0)</f>
        <v>0</v>
      </c>
      <c r="BX1208" s="67">
        <f t="shared" si="2247"/>
        <v>146818</v>
      </c>
      <c r="BY1208" s="66"/>
      <c r="BZ1208" s="66">
        <f t="shared" ref="BZ1208:BZ1239" si="2254">IF(OR(D1208="CO155E2-0CM020",D1208="NPC06UZDB-YL020M",D1208="NPC06UZDB-OR050C",D1208="NPC06UZDB-WT020C",D1208="CO155E2-0ZC750",D1208="CO155E2-09M008",D1208="NPC06UZDB-BL011M",D1208="NPC06UZDB-OR008M",D1208="NPC06UZDB-WT450C",D1208="NPC06UZDB-GN015M",D1208="NPC06UZDB-RD015M",D1208="NPC06UZDB-YL004M",D1208="CO155E2-07C150",D1208="NPC06UZDB-WT015C",D1208="NPC06UZDB-GY350C",D1208="NPC06UZDB-OR350C",D1208="NPC06UZDB-YL003M",D1208="CO155E2-0MC150 ",D1208="NPC06UZDB-YL250C",D1208="CO155E2-09C050",D1208="NPC06UZDB-GN250C",D1208="NPC06UZDB-BL250C",D1208="NPC06UZDB-WT004M",D1208="NPC06UZDB-BL009M",D1208="NPC06UZDB-GY020C",D1208="NPC06UZDB-GN020C",D1208="NPC06UZDB-RD020C",D1208="NPC06UZDB-YL020C",D1208="NPC06UZDB-GY030M",D1208="CO155E2-0MC250",D1208="CO155E2-0MC150",D1208="NPC06UZDB-BL020C",D1208="NPC06UZDB-OR150C",D1208="NPC06UZDB-BL012M",D1208="NPC06UZDB-BK350C",D1208="NPC06UZDB-GN350C",D1208="NPC06UZDB-GN450C",D1208="NPC06UZDB-GY350C",D1208="NPC06UZDB-OR350C",D1208="NPC06UZDB-YL350C",D1208="CO155E2-0CM007",D1208="NPC06UZDB-GN007M",D1208="NPC06UZDB-GY150C",D1208="NPC06UZDB-BL015C",D1208="NPC06UZDB-BL030C",D1208="NPC06UZDB-BL013M",D1208="NPC06UZDB-WT016M",D1208="CO155E2-0ZC050",D1208="CO155E2-0ZC250",D1208="CO155E2-0ZM009",D1208="CO155E2-0ZM008",D1208="CO155E2-0ZM006",D1208="CO155E2-0ZM012",D1208="NPC06UZDB-BK016M",D1208="NPC06UZDB-BK011M",D1208="NPC06UZDB-GY250C",D1208="NPC06UZDB-GY007M",D1208="CO155E2-07M015",D1208="CO155E2-0ZM004",D1208="CO155E2-09M004",D1208="CO155E2-0CC050",D1208="CO155E2-09M015",D1208="CO155E2-0ZC150",D1208="CO155E2-01M007",D1208="CO155E2-07M010",D1208="NPC06UZDB-YL050C",D1208="NPC06UZDB-OR007M",D1208="NPC06UZDB-GN050C",D1208="NPC06UZDB-WT012M",D1208="NPC06UZDB-GY006M",D1208="NPC06UZDB-GY008M",D1208="CO155E2-0ZM015",D1208="NPC06UZDB-RD050C",D1208="NPC06UZDB-RD150C",D1208="NPC06UZDB-WT009M",D1208="CO155E2-01M004",D1208="NPC06UZDB-OR015M",D1208="NPC06UZDB-GN750C",D1208="NPC06UZDB-WT750C",D1208="CO155E2-0MM010",D1208="CO155E2-07M005",D1208="CO155E2-07M007",D1208="NPC06UZDB-BK750C",D1208="CO155E2-07C050",D1208="CO155E2-01M007",D1208="CO155E2-0MC050",D1208="NPC06UZDB-BK010M",D1208="NPC06UZDB-BK150C",D1208="NPC06UZDB-BK250C",D1208="NPC06UZDB-RD750C",D1208="NPC06UZDB-WT030M",D1208="CO155E2-01C050",D1208="CO155E2-08C750",D1208="NPC06UZDB-WT050M",D1208="NPC06UZDB-GY050C",D1208="CO155E2-0ZM010",D1208="NPC06UZDB-BK007M",D1208="CO155E2-0CC250",D1208="NPC06UZDB-WT007M",D1208="CO155E2-06C150",D1208="NPC06UZDB-WT025M",D1208="NPC06UZDB-WT025C",D1208="NPC06UZDB-GY750C",D1208="NPC06UZDB-WT250C",D1208="CO155E2-09M010",D1208="CO155E2-06M001",D1208="CO155E2-0ZM005",D1208="NPC06UZDB-YL010M",D1208="NPC06UZDB-GN150C",D1208="NPC06UZDB-RD005M",D1208="NPC06UZDB-GY007M",D1208="NPC06UZDB-GY020M",D1208="NPC06UZDB-YL005M",D1208="NPC06UZDB-YL007M",D1208="NPC06UZDB-YL150C",D1208="NPC06UZDB-OR750C",D1208="CO155E2-0ZC150",D1208="CO155E2-0ZM015",D1208="NPC06UZDB-OR020M",D1208="CO155E2-09M015",D1208="CO155E2-0MM015",D1208="CO155E2-01C150",D1208="CO155E2-01C250",D1208="CO155E2-01M015",D1208="CO155E2-07C150",D1208="CO155E2-08C250",D1208="CO155E2-09C150",D1208="CO155E2-0CC150",D1208="CO155E2-0CM015",D1208="CO155E2-01M003",D1208="CO155E2-01M005",D1208="NPC06UZDB-GN020M",D1208="CO155E2-09M005",D1208="NPC06UZDB-BK005M",D1208="NPC06UZDB-BL020M",D1208="NPC06UZDB-RD010M",D1208="NPC06UZDB-RD020M",D1208="CO155E2-08M015",D1208="CO155E2-08C150",D1208="CO155E2-01M001",D1208="CO155E2-01M002",D1208="CO155E2-06M003",D1208="CO155E2-07M001",D1208="CO155E2-09M003",D1208="CO155E2-09M001",D1208="CO155E2-09M007",D1208="CO155E2-0ZM003",D1208="CO155E2-0MM003",D1208="CO155E2-0MM005",D1208="CO155E2-0MM007",D1208="CO155E2-0ZM007",D1208="CO155E2-01M010",D1208="NPC06UZDB-WT150C",D1208="NPC06UZDB-WT050C",D1208="CO155E2-0CM010",D1208="CO155E2-08F008",D1208="CO155E2-08F005",D1208="CO155E2-08C050",D1208="NPC06UZDB-BL750C",D1208="CO155E2-07M003",D1208="NPC06UZDB-BL150C",D1208="NPC06UZDB-BL020M",D1208="NPC06UZDB-BL050C",D1208="NPC06UZDB-BL008M",D1208="NPC06UZDB-BL006M",D1208="NPC06UZDB-GY450C",D1208="NPC06UZDB-GY015M",D1208="NPC06UZDB-GY150C",D1208="NPC06UZDB-BL010M",D1208="NPC06UZDB-GN010M",D1208="NPC06UZDB-BK050C",D1208="NPC06UZDB-GN125C",D1208="NPC06UZDB-GN012M",D1208="NPC06UZDB-BK001M",D1208="NPC06UZDB-BL007M",D1208="NPC06UZDB-GY450C",D1208="NPC06UZDB-OR050C",D1208="CO155E2-0MM001",D1208="CO155E2-06M002",D1208="CO155E2-0MM002",D1208="NPC06UZDB-GN001M",D1208="NPC06UZDB-GN002M",D1208="NPC06UZDB-GN003M",D1208="NPC06UZDB-GN004M",D1208="NPC06UZDB-GN005M",D1208="NPC06UZDB-GN006M",D1208="NPC06UZDB-WT050C",D1208="NPC06UZDB-OR001M",D1208="NPC06UZDB-OR002M",D1208="NPC06UZDB-OR003M",D1208="NPC06UZDB-OR004M",D1208="NPC06UZDB-OR005M",D1208="NPC06UZDB-OR006M",D1208="NPC06UZDB-OR010M",D1208="CO155E2-07M002",D1208="NPC06UZDB-RD001M",D1208="NPC06UZDB-RD002M",D1208="NPC06UZDB-RD002M",D1208="NPC06UZDB-RD003M",D1208="NPC06UZDB-RD004M",D1208="CO155E2-0ZM001",D1208="CO155E2-0ZM002",D1208="NPC06UZDB-BK002M",D1208="NPC06UZDB-BK003M",D1208="NPC06UZDB-BL001M",D1208="NPC06UZDB-BL002M",D1208="NPC06UZDB-BL003M",D1208="NPC06UZDB-BL004M",D1208="NPC06UZDB-BL005M",D1208="NPC06UZDB-BL015M",D1208="NPC06UZDB-GY010M",D1208="NPC06UZDB-GY001M",D1208="NPC06UZDB-GY002M",D1208="NPC06UZDB-GY003M",D1208="NPC06UZDB-GY004M",D1208="NPC06UZDB-GY005M",D1208="NPC06UZDB-YL001M",D1208="NPC06UZDB-YL002M",D1208="NPC06UZDB-YL003M",D1208="CO155E2-0CM001",D1208="CO155E2-0CM002",D1208="CO155E2-0CM003",D1208="CO155E2-0CM004",D1208="CO155E2-0CM005",D1208="CO155E2-08M001",D1208="CO155E2-08M002",D1208="CO155E2-08M003",D1208="CO155E2-08M004",D1208="CO155E2-08M005",D1208="CO155E2-08M006",D1208="CO155E2-08M007",D1208="CO155E2-08M008",D1208="CO155E2-08M009",D1208="CO155E2-08M010",D1208="CO155E2-08M020",D1208="CO155E2-0ZM001",D1208="CO155E2-0ZM002",D1208="CO155E2-09M002",D1208="NPC06UZDB-WT001M",D1208="NPC06UZDB-WT002M",D1208="NPC06UZDB-WT003M",D1208="NPC06UZDB-WT004M",D1208="NPC06UZDB-WT005M",D1208="NPC06UZDB-WT006M",D1208="NPC06UZDB-WT008M",D1208="NPC06UZDB-WT010M",D1208="NPC06UZDB-WT015M",D1208="NPC06UZDB-WT020M",),E1208*2,0)</f>
        <v>0</v>
      </c>
      <c r="CA1208" s="67">
        <f t="shared" si="2248"/>
        <v>96909</v>
      </c>
      <c r="CB1208" s="66"/>
      <c r="CC1208" s="66">
        <f t="shared" si="2237"/>
        <v>0</v>
      </c>
      <c r="CD1208" s="67">
        <f t="shared" si="2227"/>
        <v>32675.040000000001</v>
      </c>
      <c r="CE1208" s="66"/>
      <c r="CF1208" s="66">
        <f t="shared" si="2233"/>
        <v>0</v>
      </c>
      <c r="CG1208" s="67">
        <f t="shared" si="2152"/>
        <v>3663.6999999999994</v>
      </c>
      <c r="CH1208" s="66"/>
      <c r="CI1208" s="66">
        <f t="shared" si="2218"/>
        <v>0</v>
      </c>
      <c r="CJ1208" s="67">
        <f t="shared" si="2176"/>
        <v>6757.8</v>
      </c>
      <c r="CK1208" s="66"/>
      <c r="CL1208" s="68">
        <f t="shared" si="2244"/>
        <v>0</v>
      </c>
      <c r="CM1208" s="79">
        <f t="shared" si="2153"/>
        <v>4847.4799999999996</v>
      </c>
      <c r="CN1208" s="66"/>
      <c r="CO1208" s="68">
        <f t="shared" si="2197"/>
        <v>0</v>
      </c>
      <c r="CP1208" s="79">
        <f t="shared" si="2154"/>
        <v>3955</v>
      </c>
      <c r="CQ1208" s="66"/>
      <c r="CR1208" s="68">
        <f t="shared" si="2198"/>
        <v>0</v>
      </c>
      <c r="CS1208" s="79">
        <f t="shared" si="2250"/>
        <v>5186</v>
      </c>
      <c r="CT1208" s="66"/>
      <c r="CU1208" s="68">
        <f t="shared" si="2199"/>
        <v>0</v>
      </c>
      <c r="CV1208" s="79">
        <f t="shared" si="2155"/>
        <v>6929</v>
      </c>
      <c r="CW1208" s="66"/>
      <c r="CX1208" s="66">
        <f t="shared" si="2243"/>
        <v>0</v>
      </c>
      <c r="CY1208" s="40">
        <f t="shared" si="2234"/>
        <v>8176.9599999999982</v>
      </c>
      <c r="CZ1208" s="65"/>
      <c r="DA1208" s="66">
        <f t="shared" si="2228"/>
        <v>0</v>
      </c>
      <c r="DB1208" s="67">
        <f t="shared" si="2177"/>
        <v>37088</v>
      </c>
      <c r="DC1208" s="66"/>
      <c r="DD1208" s="66">
        <f t="shared" si="2229"/>
        <v>0</v>
      </c>
      <c r="DE1208" s="67">
        <f t="shared" si="2178"/>
        <v>83859</v>
      </c>
      <c r="DF1208" s="66"/>
      <c r="DG1208" s="69">
        <f t="shared" si="2200"/>
        <v>0</v>
      </c>
      <c r="DH1208" s="67">
        <f t="shared" si="2230"/>
        <v>439395</v>
      </c>
      <c r="DI1208" s="66"/>
      <c r="DJ1208" s="66">
        <f t="shared" si="2201"/>
        <v>0</v>
      </c>
      <c r="DK1208" s="67">
        <f t="shared" si="2158"/>
        <v>3517.5</v>
      </c>
      <c r="DM1208" s="206">
        <f t="shared" si="2219"/>
        <v>0</v>
      </c>
      <c r="DN1208" s="25">
        <f t="shared" si="2147"/>
        <v>0</v>
      </c>
      <c r="DO1208" s="5"/>
      <c r="DP1208" s="43">
        <f t="shared" si="2220"/>
        <v>0</v>
      </c>
      <c r="DQ1208" s="27">
        <f t="shared" si="2159"/>
        <v>6819.5</v>
      </c>
      <c r="DR1208" s="5"/>
      <c r="DS1208" s="43">
        <f t="shared" si="2221"/>
        <v>0</v>
      </c>
      <c r="DT1208" s="27">
        <f t="shared" si="2160"/>
        <v>4846</v>
      </c>
      <c r="DU1208" s="5"/>
      <c r="DV1208" s="43">
        <f t="shared" si="2202"/>
        <v>0</v>
      </c>
      <c r="DW1208" s="27">
        <f t="shared" si="2161"/>
        <v>4835</v>
      </c>
      <c r="DX1208" s="5"/>
      <c r="DY1208" s="22">
        <f t="shared" si="2203"/>
        <v>0</v>
      </c>
      <c r="DZ1208" s="25">
        <f t="shared" si="2162"/>
        <v>523</v>
      </c>
      <c r="EA1208" s="22"/>
      <c r="EB1208" s="22">
        <f t="shared" si="2204"/>
        <v>0</v>
      </c>
      <c r="EC1208" s="28">
        <f t="shared" si="2163"/>
        <v>369</v>
      </c>
      <c r="ED1208" s="5"/>
      <c r="EE1208" s="43">
        <f t="shared" si="2205"/>
        <v>0</v>
      </c>
      <c r="EF1208" s="27">
        <f t="shared" si="2164"/>
        <v>4769</v>
      </c>
      <c r="EG1208" s="66"/>
      <c r="EH1208" s="66">
        <f t="shared" si="2206"/>
        <v>0</v>
      </c>
      <c r="EI1208" s="67">
        <f t="shared" si="2165"/>
        <v>22077</v>
      </c>
      <c r="EJ1208" s="66"/>
      <c r="EK1208" s="66">
        <f t="shared" si="2185"/>
        <v>0</v>
      </c>
      <c r="EL1208" s="67">
        <f t="shared" si="2166"/>
        <v>20707</v>
      </c>
      <c r="EM1208" s="110">
        <f t="shared" si="2186"/>
        <v>287002.47250875999</v>
      </c>
    </row>
    <row r="1209" spans="1:143" ht="11.25" customHeight="1" x14ac:dyDescent="0.25">
      <c r="A1209" s="109">
        <v>46193</v>
      </c>
      <c r="B1209" s="184">
        <v>46165</v>
      </c>
      <c r="C1209" s="174">
        <v>8004987824</v>
      </c>
      <c r="D1209" s="13" t="s">
        <v>147</v>
      </c>
      <c r="E1209" s="14">
        <v>60</v>
      </c>
      <c r="F1209" s="15">
        <v>0.5</v>
      </c>
      <c r="G1209" s="16">
        <v>191516147560</v>
      </c>
      <c r="H1209" s="66"/>
      <c r="I1209" s="41">
        <f t="shared" si="2192"/>
        <v>120</v>
      </c>
      <c r="J1209" s="48">
        <f t="shared" si="2239"/>
        <v>239435</v>
      </c>
      <c r="K1209" s="66"/>
      <c r="L1209" s="41">
        <f t="shared" si="2232"/>
        <v>120</v>
      </c>
      <c r="M1209" s="48">
        <f t="shared" si="2240"/>
        <v>239302</v>
      </c>
      <c r="N1209" s="66"/>
      <c r="O1209" s="41">
        <f t="shared" si="2194"/>
        <v>120</v>
      </c>
      <c r="P1209" s="48">
        <f t="shared" si="2241"/>
        <v>227478</v>
      </c>
      <c r="Q1209" s="66"/>
      <c r="R1209" s="66">
        <f t="shared" si="2195"/>
        <v>120</v>
      </c>
      <c r="S1209" s="67">
        <f t="shared" si="2242"/>
        <v>164414</v>
      </c>
      <c r="T1209" s="66"/>
      <c r="U1209" s="66">
        <f t="shared" si="2191"/>
        <v>0</v>
      </c>
      <c r="V1209" s="67">
        <f t="shared" si="2207"/>
        <v>194778.35</v>
      </c>
      <c r="X1209" s="69">
        <f t="shared" si="2145"/>
        <v>0</v>
      </c>
      <c r="Y1209" s="67">
        <f t="shared" si="2208"/>
        <v>6101</v>
      </c>
      <c r="Z1209" s="66"/>
      <c r="AA1209" s="68">
        <f t="shared" si="2181"/>
        <v>0</v>
      </c>
      <c r="AB1209" s="67">
        <f t="shared" si="2209"/>
        <v>17135</v>
      </c>
      <c r="AC1209" s="66"/>
      <c r="AD1209" s="66">
        <f t="shared" si="2182"/>
        <v>0</v>
      </c>
      <c r="AE1209" s="67">
        <f t="shared" si="2210"/>
        <v>3450</v>
      </c>
      <c r="AF1209" s="66"/>
      <c r="AG1209" s="78">
        <f t="shared" si="2183"/>
        <v>0</v>
      </c>
      <c r="AH1209" s="79">
        <f t="shared" si="2211"/>
        <v>4471.5</v>
      </c>
      <c r="AI1209" s="66"/>
      <c r="AJ1209" s="68">
        <f t="shared" si="2235"/>
        <v>0</v>
      </c>
      <c r="AK1209" s="67">
        <f t="shared" si="2212"/>
        <v>22013</v>
      </c>
      <c r="AL1209" s="66"/>
      <c r="AM1209" s="68">
        <f t="shared" si="2184"/>
        <v>0</v>
      </c>
      <c r="AN1209" s="67">
        <f t="shared" si="2213"/>
        <v>8691.02</v>
      </c>
      <c r="AO1209" s="66"/>
      <c r="AP1209" s="68">
        <f t="shared" si="2146"/>
        <v>36</v>
      </c>
      <c r="AQ1209" s="67">
        <f t="shared" si="2238"/>
        <v>13795.599999999999</v>
      </c>
      <c r="AR1209" s="66"/>
      <c r="AS1209" s="68">
        <f t="shared" si="2216"/>
        <v>0</v>
      </c>
      <c r="AT1209" s="67">
        <f t="shared" si="2215"/>
        <v>2020</v>
      </c>
      <c r="AU1209" s="66"/>
      <c r="AV1209" s="66">
        <f t="shared" si="2148"/>
        <v>0</v>
      </c>
      <c r="AW1209" s="42">
        <f t="shared" si="2251"/>
        <v>4807.2000000000016</v>
      </c>
      <c r="AX1209" s="66"/>
      <c r="AY1209" s="66">
        <f t="shared" si="2196"/>
        <v>0</v>
      </c>
      <c r="AZ1209" s="67">
        <f t="shared" si="2143"/>
        <v>728.09999999999991</v>
      </c>
      <c r="BA1209" s="66"/>
      <c r="BB1209" s="68">
        <f t="shared" si="2226"/>
        <v>0</v>
      </c>
      <c r="BC1209" s="67">
        <f t="shared" si="2245"/>
        <v>77.819999999999851</v>
      </c>
      <c r="BD1209" s="66"/>
      <c r="BE1209" s="68">
        <f t="shared" si="2136"/>
        <v>0</v>
      </c>
      <c r="BF1209" s="67">
        <f t="shared" si="2137"/>
        <v>1815.1800000000017</v>
      </c>
      <c r="BG1209" s="66"/>
      <c r="BH1209" s="68">
        <f t="shared" si="2249"/>
        <v>0</v>
      </c>
      <c r="BI1209" s="67">
        <f t="shared" si="2236"/>
        <v>22382.39999999998</v>
      </c>
      <c r="BJ1209" s="66"/>
      <c r="BK1209" s="68">
        <f t="shared" si="2217"/>
        <v>0</v>
      </c>
      <c r="BL1209" s="67">
        <f t="shared" si="2149"/>
        <v>3462.6000000000004</v>
      </c>
      <c r="BM1209" s="66"/>
      <c r="BN1209" s="68">
        <f t="shared" si="2150"/>
        <v>0</v>
      </c>
      <c r="BO1209" s="67">
        <f t="shared" si="2151"/>
        <v>300.70000000000152</v>
      </c>
      <c r="BP1209" s="66"/>
      <c r="BQ1209" s="68">
        <f t="shared" si="2231"/>
        <v>0</v>
      </c>
      <c r="BR1209" s="67">
        <f t="shared" si="2168"/>
        <v>123480.25</v>
      </c>
      <c r="BS1209" s="66"/>
      <c r="BT1209" s="66">
        <f t="shared" si="2252"/>
        <v>0</v>
      </c>
      <c r="BU1209" s="67">
        <f t="shared" si="2246"/>
        <v>103407</v>
      </c>
      <c r="BV1209" s="66"/>
      <c r="BW1209" s="66">
        <f t="shared" si="2253"/>
        <v>0</v>
      </c>
      <c r="BX1209" s="67">
        <f t="shared" si="2247"/>
        <v>146818</v>
      </c>
      <c r="BY1209" s="66"/>
      <c r="BZ1209" s="66">
        <f t="shared" si="2254"/>
        <v>0</v>
      </c>
      <c r="CA1209" s="67">
        <f t="shared" si="2248"/>
        <v>96909</v>
      </c>
      <c r="CB1209" s="66"/>
      <c r="CC1209" s="66">
        <f t="shared" si="2237"/>
        <v>0</v>
      </c>
      <c r="CD1209" s="67">
        <f t="shared" si="2227"/>
        <v>32675.040000000001</v>
      </c>
      <c r="CE1209" s="66"/>
      <c r="CF1209" s="66">
        <f t="shared" si="2233"/>
        <v>0</v>
      </c>
      <c r="CG1209" s="67">
        <f t="shared" si="2152"/>
        <v>3663.6999999999994</v>
      </c>
      <c r="CH1209" s="66"/>
      <c r="CI1209" s="66">
        <f t="shared" si="2218"/>
        <v>0</v>
      </c>
      <c r="CJ1209" s="67">
        <f t="shared" si="2176"/>
        <v>6757.8</v>
      </c>
      <c r="CK1209" s="66"/>
      <c r="CL1209" s="68">
        <f t="shared" si="2244"/>
        <v>0</v>
      </c>
      <c r="CM1209" s="79">
        <f t="shared" si="2153"/>
        <v>4847.4799999999996</v>
      </c>
      <c r="CN1209" s="66"/>
      <c r="CO1209" s="68">
        <f t="shared" si="2197"/>
        <v>0</v>
      </c>
      <c r="CP1209" s="79">
        <f t="shared" si="2154"/>
        <v>3955</v>
      </c>
      <c r="CQ1209" s="66"/>
      <c r="CR1209" s="68">
        <f t="shared" si="2198"/>
        <v>0</v>
      </c>
      <c r="CS1209" s="79">
        <f t="shared" si="2250"/>
        <v>5186</v>
      </c>
      <c r="CT1209" s="66"/>
      <c r="CU1209" s="68">
        <f t="shared" si="2199"/>
        <v>0</v>
      </c>
      <c r="CV1209" s="79">
        <f t="shared" si="2155"/>
        <v>6929</v>
      </c>
      <c r="CW1209" s="66"/>
      <c r="CX1209" s="66">
        <f t="shared" si="2243"/>
        <v>0</v>
      </c>
      <c r="CY1209" s="40">
        <f t="shared" si="2234"/>
        <v>8176.9599999999982</v>
      </c>
      <c r="CZ1209" s="65"/>
      <c r="DA1209" s="66">
        <f t="shared" si="2228"/>
        <v>0</v>
      </c>
      <c r="DB1209" s="67">
        <f t="shared" si="2177"/>
        <v>37088</v>
      </c>
      <c r="DC1209" s="66"/>
      <c r="DD1209" s="66">
        <f t="shared" si="2229"/>
        <v>0</v>
      </c>
      <c r="DE1209" s="67">
        <f t="shared" si="2178"/>
        <v>83859</v>
      </c>
      <c r="DF1209" s="66"/>
      <c r="DG1209" s="69">
        <f t="shared" si="2200"/>
        <v>0</v>
      </c>
      <c r="DH1209" s="67">
        <f t="shared" si="2230"/>
        <v>439395</v>
      </c>
      <c r="DI1209" s="66"/>
      <c r="DJ1209" s="66">
        <f t="shared" si="2201"/>
        <v>0</v>
      </c>
      <c r="DK1209" s="67">
        <f t="shared" si="2158"/>
        <v>3517.5</v>
      </c>
      <c r="DM1209" s="206">
        <f t="shared" si="2219"/>
        <v>0</v>
      </c>
      <c r="DN1209" s="25">
        <f t="shared" si="2147"/>
        <v>0</v>
      </c>
      <c r="DO1209" s="5"/>
      <c r="DP1209" s="43">
        <f t="shared" si="2220"/>
        <v>0</v>
      </c>
      <c r="DQ1209" s="27">
        <f t="shared" si="2159"/>
        <v>6819.5</v>
      </c>
      <c r="DR1209" s="5"/>
      <c r="DS1209" s="43">
        <f t="shared" si="2221"/>
        <v>0</v>
      </c>
      <c r="DT1209" s="27">
        <f t="shared" si="2160"/>
        <v>4846</v>
      </c>
      <c r="DU1209" s="5"/>
      <c r="DV1209" s="43">
        <f t="shared" si="2202"/>
        <v>0</v>
      </c>
      <c r="DW1209" s="27">
        <f t="shared" si="2161"/>
        <v>4835</v>
      </c>
      <c r="DX1209" s="5"/>
      <c r="DY1209" s="22">
        <f t="shared" si="2203"/>
        <v>0</v>
      </c>
      <c r="DZ1209" s="25">
        <f t="shared" si="2162"/>
        <v>523</v>
      </c>
      <c r="EA1209" s="22"/>
      <c r="EB1209" s="22">
        <f t="shared" si="2204"/>
        <v>0</v>
      </c>
      <c r="EC1209" s="28">
        <f t="shared" si="2163"/>
        <v>369</v>
      </c>
      <c r="ED1209" s="5"/>
      <c r="EE1209" s="43">
        <f t="shared" si="2205"/>
        <v>0</v>
      </c>
      <c r="EF1209" s="27">
        <f t="shared" si="2164"/>
        <v>4769</v>
      </c>
      <c r="EG1209" s="66"/>
      <c r="EH1209" s="66">
        <f t="shared" si="2206"/>
        <v>0</v>
      </c>
      <c r="EI1209" s="67">
        <f t="shared" si="2165"/>
        <v>22077</v>
      </c>
      <c r="EJ1209" s="66"/>
      <c r="EK1209" s="66">
        <f t="shared" si="2185"/>
        <v>0</v>
      </c>
      <c r="EL1209" s="67">
        <f t="shared" si="2166"/>
        <v>20707</v>
      </c>
      <c r="EM1209" s="110">
        <f t="shared" si="2186"/>
        <v>286815.18650875997</v>
      </c>
    </row>
    <row r="1210" spans="1:143" ht="11.25" customHeight="1" x14ac:dyDescent="0.25">
      <c r="A1210" s="109">
        <v>46193</v>
      </c>
      <c r="B1210" s="184">
        <v>46165</v>
      </c>
      <c r="C1210" s="471">
        <v>8004987943</v>
      </c>
      <c r="D1210" s="13" t="s">
        <v>389</v>
      </c>
      <c r="E1210" s="14">
        <v>200</v>
      </c>
      <c r="F1210" s="15">
        <v>1.25</v>
      </c>
      <c r="G1210" s="16">
        <v>191516146303</v>
      </c>
      <c r="H1210" s="66"/>
      <c r="I1210" s="41">
        <f t="shared" si="2192"/>
        <v>400</v>
      </c>
      <c r="J1210" s="48">
        <f t="shared" si="2239"/>
        <v>239035</v>
      </c>
      <c r="K1210" s="66"/>
      <c r="L1210" s="41">
        <f t="shared" si="2232"/>
        <v>400</v>
      </c>
      <c r="M1210" s="48">
        <f t="shared" si="2240"/>
        <v>238902</v>
      </c>
      <c r="N1210" s="66"/>
      <c r="O1210" s="41">
        <f t="shared" si="2194"/>
        <v>400</v>
      </c>
      <c r="P1210" s="48">
        <f t="shared" si="2241"/>
        <v>227078</v>
      </c>
      <c r="Q1210" s="66"/>
      <c r="R1210" s="66">
        <f t="shared" si="2195"/>
        <v>400</v>
      </c>
      <c r="S1210" s="67">
        <f t="shared" si="2242"/>
        <v>164014</v>
      </c>
      <c r="T1210" s="66"/>
      <c r="U1210" s="66">
        <f t="shared" si="2191"/>
        <v>270</v>
      </c>
      <c r="V1210" s="67">
        <f t="shared" si="2207"/>
        <v>194508.35</v>
      </c>
      <c r="X1210" s="69">
        <f t="shared" si="2145"/>
        <v>0</v>
      </c>
      <c r="Y1210" s="67">
        <f t="shared" si="2208"/>
        <v>6101</v>
      </c>
      <c r="Z1210" s="66"/>
      <c r="AA1210" s="68">
        <f t="shared" si="2181"/>
        <v>0</v>
      </c>
      <c r="AB1210" s="67">
        <f t="shared" si="2209"/>
        <v>17135</v>
      </c>
      <c r="AC1210" s="66"/>
      <c r="AD1210" s="66">
        <f t="shared" si="2182"/>
        <v>0</v>
      </c>
      <c r="AE1210" s="67">
        <f t="shared" si="2210"/>
        <v>3450</v>
      </c>
      <c r="AF1210" s="66"/>
      <c r="AG1210" s="78">
        <f t="shared" si="2183"/>
        <v>0</v>
      </c>
      <c r="AH1210" s="79">
        <f t="shared" si="2211"/>
        <v>4471.5</v>
      </c>
      <c r="AI1210" s="66"/>
      <c r="AJ1210" s="68">
        <f t="shared" si="2235"/>
        <v>0</v>
      </c>
      <c r="AK1210" s="67">
        <f t="shared" si="2212"/>
        <v>22013</v>
      </c>
      <c r="AL1210" s="66"/>
      <c r="AM1210" s="68">
        <f t="shared" si="2184"/>
        <v>0</v>
      </c>
      <c r="AN1210" s="67">
        <f t="shared" si="2213"/>
        <v>8691.02</v>
      </c>
      <c r="AO1210" s="66"/>
      <c r="AP1210" s="68">
        <f t="shared" si="2146"/>
        <v>0</v>
      </c>
      <c r="AQ1210" s="67">
        <f t="shared" si="2238"/>
        <v>13795.599999999999</v>
      </c>
      <c r="AR1210" s="66"/>
      <c r="AS1210" s="68">
        <f t="shared" si="2216"/>
        <v>0</v>
      </c>
      <c r="AT1210" s="67">
        <f t="shared" si="2215"/>
        <v>2020</v>
      </c>
      <c r="AU1210" s="66"/>
      <c r="AV1210" s="66">
        <f t="shared" si="2148"/>
        <v>0</v>
      </c>
      <c r="AW1210" s="42">
        <f t="shared" si="2251"/>
        <v>4807.2000000000016</v>
      </c>
      <c r="AX1210" s="66"/>
      <c r="AY1210" s="66">
        <f t="shared" si="2196"/>
        <v>0</v>
      </c>
      <c r="AZ1210" s="67">
        <f t="shared" si="2143"/>
        <v>728.09999999999991</v>
      </c>
      <c r="BA1210" s="66"/>
      <c r="BB1210" s="68">
        <f t="shared" si="2226"/>
        <v>0</v>
      </c>
      <c r="BC1210" s="67">
        <f t="shared" si="2245"/>
        <v>77.819999999999851</v>
      </c>
      <c r="BD1210" s="66"/>
      <c r="BE1210" s="68">
        <f t="shared" si="2136"/>
        <v>0</v>
      </c>
      <c r="BF1210" s="67">
        <f t="shared" si="2137"/>
        <v>1815.1800000000017</v>
      </c>
      <c r="BG1210" s="66"/>
      <c r="BH1210" s="68">
        <f t="shared" si="2249"/>
        <v>0</v>
      </c>
      <c r="BI1210" s="67">
        <f t="shared" si="2236"/>
        <v>22382.39999999998</v>
      </c>
      <c r="BJ1210" s="66"/>
      <c r="BK1210" s="68">
        <f t="shared" si="2217"/>
        <v>0</v>
      </c>
      <c r="BL1210" s="67">
        <f t="shared" si="2149"/>
        <v>3462.6000000000004</v>
      </c>
      <c r="BM1210" s="66"/>
      <c r="BN1210" s="68">
        <f t="shared" si="2150"/>
        <v>0</v>
      </c>
      <c r="BO1210" s="67">
        <f t="shared" si="2151"/>
        <v>300.70000000000152</v>
      </c>
      <c r="BP1210" s="66"/>
      <c r="BQ1210" s="68">
        <f t="shared" si="2231"/>
        <v>0</v>
      </c>
      <c r="BR1210" s="67">
        <f t="shared" si="2168"/>
        <v>123480.25</v>
      </c>
      <c r="BS1210" s="66"/>
      <c r="BT1210" s="66">
        <f t="shared" si="2252"/>
        <v>0</v>
      </c>
      <c r="BU1210" s="67">
        <f t="shared" si="2246"/>
        <v>103407</v>
      </c>
      <c r="BV1210" s="66"/>
      <c r="BW1210" s="66">
        <f t="shared" si="2253"/>
        <v>0</v>
      </c>
      <c r="BX1210" s="67">
        <f t="shared" si="2247"/>
        <v>146818</v>
      </c>
      <c r="BY1210" s="66"/>
      <c r="BZ1210" s="66">
        <f t="shared" si="2254"/>
        <v>0</v>
      </c>
      <c r="CA1210" s="67">
        <f t="shared" si="2248"/>
        <v>96909</v>
      </c>
      <c r="CB1210" s="66"/>
      <c r="CC1210" s="66">
        <f t="shared" si="2237"/>
        <v>0</v>
      </c>
      <c r="CD1210" s="67">
        <f t="shared" si="2227"/>
        <v>32675.040000000001</v>
      </c>
      <c r="CE1210" s="66"/>
      <c r="CF1210" s="66">
        <f t="shared" si="2233"/>
        <v>0</v>
      </c>
      <c r="CG1210" s="67">
        <f t="shared" si="2152"/>
        <v>3663.6999999999994</v>
      </c>
      <c r="CH1210" s="66"/>
      <c r="CI1210" s="66">
        <f t="shared" si="2218"/>
        <v>0</v>
      </c>
      <c r="CJ1210" s="67">
        <f t="shared" si="2176"/>
        <v>6757.8</v>
      </c>
      <c r="CK1210" s="66"/>
      <c r="CL1210" s="68">
        <f t="shared" si="2244"/>
        <v>0</v>
      </c>
      <c r="CM1210" s="79">
        <f t="shared" si="2153"/>
        <v>4847.4799999999996</v>
      </c>
      <c r="CN1210" s="66"/>
      <c r="CO1210" s="68">
        <f t="shared" si="2197"/>
        <v>0</v>
      </c>
      <c r="CP1210" s="79">
        <f t="shared" si="2154"/>
        <v>3955</v>
      </c>
      <c r="CQ1210" s="66"/>
      <c r="CR1210" s="68">
        <f t="shared" si="2198"/>
        <v>0</v>
      </c>
      <c r="CS1210" s="79">
        <f t="shared" si="2250"/>
        <v>5186</v>
      </c>
      <c r="CT1210" s="66"/>
      <c r="CU1210" s="68">
        <f t="shared" si="2199"/>
        <v>0</v>
      </c>
      <c r="CV1210" s="79">
        <f t="shared" si="2155"/>
        <v>6929</v>
      </c>
      <c r="CW1210" s="66"/>
      <c r="CX1210" s="66">
        <f t="shared" si="2243"/>
        <v>0</v>
      </c>
      <c r="CY1210" s="40">
        <f t="shared" si="2234"/>
        <v>8176.9599999999982</v>
      </c>
      <c r="CZ1210" s="65"/>
      <c r="DA1210" s="66">
        <f t="shared" si="2228"/>
        <v>0</v>
      </c>
      <c r="DB1210" s="67">
        <f t="shared" si="2177"/>
        <v>37088</v>
      </c>
      <c r="DC1210" s="66"/>
      <c r="DD1210" s="66">
        <f t="shared" si="2229"/>
        <v>0</v>
      </c>
      <c r="DE1210" s="67">
        <f t="shared" si="2178"/>
        <v>83859</v>
      </c>
      <c r="DF1210" s="66"/>
      <c r="DG1210" s="69">
        <f t="shared" si="2200"/>
        <v>0</v>
      </c>
      <c r="DH1210" s="67">
        <f t="shared" si="2230"/>
        <v>439395</v>
      </c>
      <c r="DI1210" s="66"/>
      <c r="DJ1210" s="66">
        <f t="shared" si="2201"/>
        <v>0</v>
      </c>
      <c r="DK1210" s="67">
        <f t="shared" si="2158"/>
        <v>3517.5</v>
      </c>
      <c r="DM1210" s="206">
        <f t="shared" si="2219"/>
        <v>0</v>
      </c>
      <c r="DN1210" s="25">
        <f t="shared" si="2147"/>
        <v>0</v>
      </c>
      <c r="DO1210" s="5"/>
      <c r="DP1210" s="43">
        <f t="shared" si="2220"/>
        <v>0</v>
      </c>
      <c r="DQ1210" s="27">
        <f t="shared" si="2159"/>
        <v>6819.5</v>
      </c>
      <c r="DR1210" s="5"/>
      <c r="DS1210" s="43">
        <f t="shared" si="2221"/>
        <v>0</v>
      </c>
      <c r="DT1210" s="27">
        <f t="shared" si="2160"/>
        <v>4846</v>
      </c>
      <c r="DU1210" s="5"/>
      <c r="DV1210" s="43">
        <f t="shared" si="2202"/>
        <v>0</v>
      </c>
      <c r="DW1210" s="27">
        <f t="shared" si="2161"/>
        <v>4835</v>
      </c>
      <c r="DX1210" s="5"/>
      <c r="DY1210" s="22">
        <f t="shared" si="2203"/>
        <v>0</v>
      </c>
      <c r="DZ1210" s="25">
        <f t="shared" si="2162"/>
        <v>523</v>
      </c>
      <c r="EA1210" s="22"/>
      <c r="EB1210" s="22">
        <f t="shared" si="2204"/>
        <v>0</v>
      </c>
      <c r="EC1210" s="28">
        <f t="shared" si="2163"/>
        <v>369</v>
      </c>
      <c r="ED1210" s="5"/>
      <c r="EE1210" s="43">
        <f t="shared" si="2205"/>
        <v>0</v>
      </c>
      <c r="EF1210" s="27">
        <f t="shared" si="2164"/>
        <v>4769</v>
      </c>
      <c r="EG1210" s="66"/>
      <c r="EH1210" s="66">
        <f t="shared" si="2206"/>
        <v>0</v>
      </c>
      <c r="EI1210" s="67">
        <f t="shared" si="2165"/>
        <v>22077</v>
      </c>
      <c r="EJ1210" s="66"/>
      <c r="EK1210" s="66">
        <f t="shared" si="2185"/>
        <v>0</v>
      </c>
      <c r="EL1210" s="67">
        <f t="shared" si="2166"/>
        <v>20707</v>
      </c>
      <c r="EM1210" s="110">
        <f t="shared" si="2186"/>
        <v>286775.72442876</v>
      </c>
    </row>
    <row r="1211" spans="1:143" ht="11.25" customHeight="1" x14ac:dyDescent="0.25">
      <c r="A1211" s="109">
        <v>46193</v>
      </c>
      <c r="B1211" s="184">
        <v>46165</v>
      </c>
      <c r="C1211" s="174">
        <v>8005014262</v>
      </c>
      <c r="D1211" s="13" t="s">
        <v>126</v>
      </c>
      <c r="E1211" s="14">
        <v>10</v>
      </c>
      <c r="F1211" s="15">
        <v>7</v>
      </c>
      <c r="G1211" s="16"/>
      <c r="H1211" s="66"/>
      <c r="I1211" s="41">
        <f t="shared" si="2192"/>
        <v>0</v>
      </c>
      <c r="J1211" s="48">
        <f t="shared" si="2239"/>
        <v>239035</v>
      </c>
      <c r="K1211" s="66"/>
      <c r="L1211" s="41">
        <v>20</v>
      </c>
      <c r="M1211" s="48">
        <f t="shared" si="2240"/>
        <v>238882</v>
      </c>
      <c r="N1211" s="66"/>
      <c r="O1211" s="41">
        <v>20</v>
      </c>
      <c r="P1211" s="48">
        <f t="shared" si="2241"/>
        <v>227058</v>
      </c>
      <c r="Q1211" s="66"/>
      <c r="R1211" s="66">
        <v>20</v>
      </c>
      <c r="S1211" s="67">
        <f t="shared" si="2242"/>
        <v>163994</v>
      </c>
      <c r="T1211" s="66"/>
      <c r="U1211" s="66">
        <f t="shared" si="2191"/>
        <v>0</v>
      </c>
      <c r="V1211" s="67">
        <f t="shared" si="2207"/>
        <v>194508.35</v>
      </c>
      <c r="X1211" s="69">
        <f t="shared" si="2145"/>
        <v>0</v>
      </c>
      <c r="Y1211" s="67">
        <f t="shared" si="2208"/>
        <v>6101</v>
      </c>
      <c r="Z1211" s="66"/>
      <c r="AA1211" s="68">
        <f t="shared" si="2181"/>
        <v>0</v>
      </c>
      <c r="AB1211" s="67">
        <f t="shared" si="2209"/>
        <v>17135</v>
      </c>
      <c r="AC1211" s="66"/>
      <c r="AD1211" s="66">
        <f t="shared" si="2182"/>
        <v>0</v>
      </c>
      <c r="AE1211" s="67">
        <f t="shared" si="2210"/>
        <v>3450</v>
      </c>
      <c r="AF1211" s="66"/>
      <c r="AG1211" s="78">
        <f t="shared" si="2183"/>
        <v>0</v>
      </c>
      <c r="AH1211" s="79">
        <f t="shared" si="2211"/>
        <v>4471.5</v>
      </c>
      <c r="AI1211" s="66"/>
      <c r="AJ1211" s="68">
        <f t="shared" si="2235"/>
        <v>0</v>
      </c>
      <c r="AK1211" s="67">
        <f t="shared" si="2212"/>
        <v>22013</v>
      </c>
      <c r="AL1211" s="66"/>
      <c r="AM1211" s="68">
        <f t="shared" si="2184"/>
        <v>0</v>
      </c>
      <c r="AN1211" s="67">
        <f t="shared" si="2213"/>
        <v>8691.02</v>
      </c>
      <c r="AO1211" s="66"/>
      <c r="AP1211" s="68">
        <v>71.3</v>
      </c>
      <c r="AQ1211" s="67">
        <f t="shared" si="2238"/>
        <v>13724.3</v>
      </c>
      <c r="AR1211" s="66"/>
      <c r="AS1211" s="68">
        <f t="shared" si="2216"/>
        <v>0</v>
      </c>
      <c r="AT1211" s="67">
        <f t="shared" si="2215"/>
        <v>2020</v>
      </c>
      <c r="AU1211" s="66"/>
      <c r="AV1211" s="66">
        <f t="shared" si="2148"/>
        <v>0</v>
      </c>
      <c r="AW1211" s="42">
        <f t="shared" si="2251"/>
        <v>4807.2000000000016</v>
      </c>
      <c r="AX1211" s="66"/>
      <c r="AY1211" s="66">
        <f t="shared" ref="AY1211:AY1242" si="2255">IF(OR(D1211="NPP06UZDB-GN005M",D1211="NPP06UZDB-GN001M",D1211="NPC06UZDB-GN015M",D1211="CO155E2-0MC150 ",D1211="NPC06UZDB-GN250C",D1211="NPC06UZDB-GN020C",D1211="CO155E2-0MC250",D1211="CO155E2-0MC150",D1211="NPC06UZDB-GN350C",D1211="NPC06UZDB-GN450C",D1211="NPC06UZDB-GN007M",D1211="NPC06UZDB-GN050C",D1211="NPC06UZDB-GN750C",D1211="CO155E2-0MM010",D1211="CO155E2-0MC050",D1211="NPC06UZDB-GN150C",D1211="NPC06UZDB-GN150C",D1211="CO155E2-0MM015",D1211="NPC06UZDB-GN020M",D1211="CO155E2-0MM003",D1211="CO155E2-0MM005",D1211="CO155E2-0MM007",D1211="NPC06UZDB-GN010M",D1211="NPC06UZDB-GN125C",D1211="NPC06UZDB-GN012M",D1211="CO155E2-0MM001",D1211="NPC06UZDB-GN001M",D1211="NPC06UZDB-GN002M",D1211="NPC06UZDB-GN003M",D1211="NPC06UZDB-GN004M",D1211="NPC06UZDB-GN005M",D1211="NPC06UZDB-GN006M",D1211="CO155E2-0MM002",),E1211*(F1211+0.12),0)</f>
        <v>0</v>
      </c>
      <c r="AZ1211" s="67">
        <f t="shared" si="2143"/>
        <v>728.09999999999991</v>
      </c>
      <c r="BA1211" s="66"/>
      <c r="BB1211" s="68">
        <f t="shared" si="2226"/>
        <v>0</v>
      </c>
      <c r="BC1211" s="67">
        <f t="shared" si="2245"/>
        <v>77.819999999999851</v>
      </c>
      <c r="BD1211" s="66"/>
      <c r="BE1211" s="68">
        <f t="shared" si="2136"/>
        <v>0</v>
      </c>
      <c r="BF1211" s="67">
        <f t="shared" si="2137"/>
        <v>1815.1800000000017</v>
      </c>
      <c r="BG1211" s="66"/>
      <c r="BH1211" s="68">
        <f t="shared" si="2249"/>
        <v>0</v>
      </c>
      <c r="BI1211" s="67">
        <f t="shared" si="2236"/>
        <v>22382.39999999998</v>
      </c>
      <c r="BJ1211" s="66"/>
      <c r="BK1211" s="68">
        <f t="shared" si="2217"/>
        <v>0</v>
      </c>
      <c r="BL1211" s="67">
        <f t="shared" si="2149"/>
        <v>3462.6000000000004</v>
      </c>
      <c r="BM1211" s="66"/>
      <c r="BN1211" s="68">
        <f t="shared" si="2150"/>
        <v>0</v>
      </c>
      <c r="BO1211" s="67">
        <f t="shared" si="2151"/>
        <v>300.70000000000152</v>
      </c>
      <c r="BP1211" s="66"/>
      <c r="BQ1211" s="68">
        <f t="shared" si="2231"/>
        <v>0</v>
      </c>
      <c r="BR1211" s="67">
        <f t="shared" si="2168"/>
        <v>123480.25</v>
      </c>
      <c r="BS1211" s="66"/>
      <c r="BT1211" s="66">
        <f t="shared" si="2252"/>
        <v>0</v>
      </c>
      <c r="BU1211" s="67">
        <f t="shared" si="2246"/>
        <v>103407</v>
      </c>
      <c r="BV1211" s="66"/>
      <c r="BW1211" s="66">
        <f t="shared" si="2253"/>
        <v>0</v>
      </c>
      <c r="BX1211" s="67">
        <f t="shared" si="2247"/>
        <v>146818</v>
      </c>
      <c r="BY1211" s="66"/>
      <c r="BZ1211" s="66">
        <f t="shared" si="2254"/>
        <v>0</v>
      </c>
      <c r="CA1211" s="67">
        <f t="shared" si="2248"/>
        <v>96909</v>
      </c>
      <c r="CB1211" s="66"/>
      <c r="CC1211" s="66">
        <f t="shared" si="2237"/>
        <v>0</v>
      </c>
      <c r="CD1211" s="67">
        <f t="shared" si="2227"/>
        <v>32675.040000000001</v>
      </c>
      <c r="CE1211" s="66"/>
      <c r="CF1211" s="66">
        <f t="shared" si="2233"/>
        <v>0</v>
      </c>
      <c r="CG1211" s="67">
        <f t="shared" si="2152"/>
        <v>3663.6999999999994</v>
      </c>
      <c r="CH1211" s="66"/>
      <c r="CI1211" s="66">
        <f t="shared" si="2218"/>
        <v>0</v>
      </c>
      <c r="CJ1211" s="67">
        <f t="shared" si="2176"/>
        <v>6757.8</v>
      </c>
      <c r="CK1211" s="66"/>
      <c r="CL1211" s="68">
        <f t="shared" si="2244"/>
        <v>0</v>
      </c>
      <c r="CM1211" s="79">
        <f t="shared" si="2153"/>
        <v>4847.4799999999996</v>
      </c>
      <c r="CN1211" s="66"/>
      <c r="CO1211" s="68">
        <f t="shared" ref="CO1211:CO1242" si="2256">IF(OR(D1211="NPC6AUZDB-BK002M",D1211="NPC6AUZDB-BK010M",D1211="NPC6AUZDB-BK003M",D1211="NPC6AUZDB-BK001M",),E1211*(F1211+0.1),0)</f>
        <v>0</v>
      </c>
      <c r="CP1211" s="79">
        <f t="shared" si="2154"/>
        <v>3955</v>
      </c>
      <c r="CQ1211" s="66"/>
      <c r="CR1211" s="68">
        <f t="shared" ref="CR1211:CR1242" si="2257">IF(OR(D1211="NPC6AUZDB-RD005M",D1211="NPC6AUZDB-RD025C",D1211="NPC6AUZDB-RD002M",D1211="NPC6AUZDB-RD003M",D1211="NPC6AUZDB-RD001M",),E1211*(F1211+0.1),0)</f>
        <v>0</v>
      </c>
      <c r="CS1211" s="79">
        <f t="shared" si="2250"/>
        <v>5186</v>
      </c>
      <c r="CT1211" s="66"/>
      <c r="CU1211" s="68">
        <f t="shared" ref="CU1211:CU1242" si="2258">IF(OR(D1211="NPC6AUZDB-OR002M",D1211="NPC6AUZDB-RD003M",D1211="NPC6AUZDB-RD001M",),E1211*(F1211+0.1),0)</f>
        <v>0</v>
      </c>
      <c r="CV1211" s="79">
        <f t="shared" si="2155"/>
        <v>6929</v>
      </c>
      <c r="CW1211" s="66"/>
      <c r="CX1211" s="66">
        <f t="shared" si="2243"/>
        <v>0</v>
      </c>
      <c r="CY1211" s="40">
        <f t="shared" si="2234"/>
        <v>8176.9599999999982</v>
      </c>
      <c r="CZ1211" s="65"/>
      <c r="DA1211" s="66">
        <f t="shared" si="2228"/>
        <v>0</v>
      </c>
      <c r="DB1211" s="67">
        <f t="shared" si="2177"/>
        <v>37088</v>
      </c>
      <c r="DC1211" s="66"/>
      <c r="DD1211" s="66">
        <f t="shared" si="2229"/>
        <v>0</v>
      </c>
      <c r="DE1211" s="67">
        <f t="shared" si="2178"/>
        <v>83859</v>
      </c>
      <c r="DF1211" s="66"/>
      <c r="DG1211" s="69">
        <f t="shared" ref="DG1211:DG1242" si="2259">IF(OR(D1211="NPP6AUZDB-WT003M",D1211="NPC06SZDB-WT004M",D1211="CO155E2-01C150",D1211="CO155E2-0CM002",D1211="CO155E2-08M020",D1211="CO155E2-06M002",D1211="NPC06SZDB-WT001M",D1211="CO155E2-08M007",D1211="CO17772-08M003",D1211="CO155E2-08M003",D1211="CO155E2-0MM001",D1211="CO155E2-0ZC750",D1211="CO155E2-09M008",D1211="CO155E2-09M015",D1211="CO155E2-08M010",D1211="CO155E2-08M015",D1211="CO155E2-08M001",D1211="CO155E2-0MM015",D1211="CO17772-0CM003",D1211="CO155E2-0MC050",D1211="CO155E2-0CM001",D1211="CO155E2-0CM007",D1211="CO155E2-08C050",D1211="NPC06SZDB-YL010M",D1211="NPC06SZDB-GY003M",D1211="NPC06SZDB-WT002M",D1211="NPC06SZDB-GY001M",D1211="NPC06SZDB-WT010M",D1211="NPC06SZDB-WT050C",D1211="NPC06SZDB-WT005M",D1211="NPC06SZDB-WT003M",D1211="CO155E2-08M005",D1211="CO155E2-08M002",D1211="CO155E2-08C150",D1211="CO155E2-07M010", D1211="CO155E2-0ZM015",D1211="CO155E2-0CM010",D1211="CO155E2-0CM015",D1211="CO155E2-01M010",D1211="CO17772-08C150",D1211="CO17772-08C050",D1211="NPC06SZDB-WT015M",D1211="NPC06SZDB-WT015M",D1211="NPC06SZDB-WT150C"),E1211,0)</f>
        <v>0</v>
      </c>
      <c r="DH1211" s="67">
        <f t="shared" si="2230"/>
        <v>439395</v>
      </c>
      <c r="DI1211" s="66"/>
      <c r="DJ1211" s="66">
        <f t="shared" ref="DJ1211:DJ1242" si="2260">IF(OR(D1211="CO17772-08C250",D1211="CO17772-08F004",D1211="CO17772-08F010",D1211="CO17772-08C750",D1211="CO17772-08C250",D1211="CO17772-08F002",D1211="CO17772-08M020",D1211="CO17772-08M010",D1211="CO17772-08M006",D1211="CO17772-08C050",D1211="CO17772-08C150",D1211="CO17772-08M007",D1211="CO17772-08M010",D1211=1644077,D1211="CO17772-08M001",D1211="CO17772-08M002",D1211="CO17772-08M003",D1211="CO17772-08M004",D1211="CO17772-08M005",D1211="CO17772-08M015",),E1211*(F1211+0.15),0)</f>
        <v>0</v>
      </c>
      <c r="DK1211" s="67">
        <f t="shared" si="2158"/>
        <v>3517.5</v>
      </c>
      <c r="DM1211" s="206">
        <f t="shared" si="2219"/>
        <v>0</v>
      </c>
      <c r="DN1211" s="25">
        <f t="shared" si="2147"/>
        <v>0</v>
      </c>
      <c r="DO1211" s="5"/>
      <c r="DP1211" s="43">
        <f t="shared" si="2220"/>
        <v>0</v>
      </c>
      <c r="DQ1211" s="27">
        <f t="shared" si="2159"/>
        <v>6819.5</v>
      </c>
      <c r="DR1211" s="5"/>
      <c r="DS1211" s="43">
        <f t="shared" si="2221"/>
        <v>0</v>
      </c>
      <c r="DT1211" s="27">
        <f t="shared" si="2160"/>
        <v>4846</v>
      </c>
      <c r="DU1211" s="5"/>
      <c r="DV1211" s="43">
        <f t="shared" ref="DV1211:DV1242" si="2261">IF(OR(D1211="CO17772-0MM003",D1211="CO17772-0MM001",D1211="CO17772-0MC150",D1211="CO17772-0MM005",D1211=959306,),E1211*(F1211+0.15),0)</f>
        <v>0</v>
      </c>
      <c r="DW1211" s="27">
        <f t="shared" si="2161"/>
        <v>4835</v>
      </c>
      <c r="DX1211" s="5"/>
      <c r="DY1211" s="22">
        <f t="shared" ref="DY1211:DY1242" si="2262">IF(OR(D1211="CO17772-09M001",D1211=959307,),E1211*(F1211+0.15),0)</f>
        <v>0</v>
      </c>
      <c r="DZ1211" s="25">
        <f t="shared" si="2162"/>
        <v>523</v>
      </c>
      <c r="EA1211" s="22"/>
      <c r="EB1211" s="22">
        <f t="shared" ref="EB1211:EB1242" si="2263">IF(OR(D1211="CO17772-01M001",),E1211*(F1211+0.15),0)</f>
        <v>0</v>
      </c>
      <c r="EC1211" s="28">
        <f t="shared" si="2163"/>
        <v>369</v>
      </c>
      <c r="ED1211" s="5"/>
      <c r="EE1211" s="43">
        <f t="shared" ref="EE1211:EE1242" si="2264">IF(OR(CA1211="CO17772-07M015",D1211="CO17772-07M007",D1211="CO17772-07M001",D1211="CO17772-07M001",D1211=959309,),E1211*(F1211+0.15),0)</f>
        <v>0</v>
      </c>
      <c r="EF1211" s="27">
        <f t="shared" si="2164"/>
        <v>4769</v>
      </c>
      <c r="EG1211" s="66"/>
      <c r="EH1211" s="66">
        <f t="shared" ref="EH1211:EH1242" si="2265">IF(OR(D1211="CO17772-0MM003",D1211="CO17772-0ZM010",D1211="CO17772-07M007",D1211="CO17772-0ZM002",D1211="CO17772-01M001",D1211="CO17772-0CC050",D1211="CO17772-0CM015",D1211="CO17772-08F004",D1211="CO17772-08F010",D1211="CO17772-08C750",D1211="CO17772-08C250",D1211="CO17772-07M001",D1211="CO17772-09M001",D1211="CO17772-0ZM001",D1211="CO17772-0MM001",D1211="CO17772-08F002",D1211="CO17772-0ZM008",D1211="CO17772-0ZM005",D1211="CO17772-0CM005",D1211="CO17772-0CM007",D1211="CO17772-08M020",D1211="CO17772-0MC150",D1211="CO17772-08M006",D1211="CO17772-08C050",D1211="CO17772-0CM007",D1211="CO17772-0CM010",D1211="CO17772-0CM003",D1211="CO17772-08C150",D1211="CO17772-08M007",D1211="CO17772-0MM005",D1211="CO17772-0MM015",D1211="CO17772-0CM002",D1211="CO17772-0CM001",D1211="CO17772-08M010",D1211="CO17772-08M001",D1211="CO17772-08M002",D1211="CO17772-08M003",D1211="CO17772-08M004",D1211="CO17772-08M015",D1211=959308,D1211=959305,D1211=959306,D1211=959307,D1211=959309,D1211=1644077,D1211="CO17772-08M005",),E1211*2,0)</f>
        <v>0</v>
      </c>
      <c r="EI1211" s="67">
        <f t="shared" si="2165"/>
        <v>22077</v>
      </c>
      <c r="EJ1211" s="66"/>
      <c r="EK1211" s="66">
        <f t="shared" si="2185"/>
        <v>0</v>
      </c>
      <c r="EL1211" s="67">
        <f t="shared" si="2166"/>
        <v>20707</v>
      </c>
      <c r="EM1211" s="110">
        <f t="shared" si="2186"/>
        <v>286755.06737275998</v>
      </c>
    </row>
    <row r="1212" spans="1:143" ht="14.25" customHeight="1" x14ac:dyDescent="0.25">
      <c r="A1212" s="109">
        <v>46193</v>
      </c>
      <c r="B1212" s="184">
        <v>46165</v>
      </c>
      <c r="C1212" s="174">
        <v>8005014260</v>
      </c>
      <c r="D1212" s="13" t="s">
        <v>163</v>
      </c>
      <c r="E1212" s="14">
        <v>7</v>
      </c>
      <c r="F1212" s="15">
        <v>5</v>
      </c>
      <c r="G1212" s="16">
        <v>191516809840</v>
      </c>
      <c r="H1212" s="66"/>
      <c r="I1212" s="41">
        <f t="shared" si="2192"/>
        <v>0</v>
      </c>
      <c r="J1212" s="48">
        <f t="shared" si="2239"/>
        <v>239035</v>
      </c>
      <c r="K1212" s="66"/>
      <c r="L1212" s="41">
        <v>14</v>
      </c>
      <c r="M1212" s="48">
        <f t="shared" si="2240"/>
        <v>238868</v>
      </c>
      <c r="N1212" s="66"/>
      <c r="O1212" s="41">
        <v>14</v>
      </c>
      <c r="P1212" s="48">
        <f t="shared" si="2241"/>
        <v>227044</v>
      </c>
      <c r="Q1212" s="66"/>
      <c r="R1212" s="66">
        <v>14</v>
      </c>
      <c r="S1212" s="67">
        <f t="shared" si="2242"/>
        <v>163980</v>
      </c>
      <c r="T1212" s="66"/>
      <c r="U1212" s="66">
        <f t="shared" si="2191"/>
        <v>0</v>
      </c>
      <c r="V1212" s="67">
        <f t="shared" si="2207"/>
        <v>194508.35</v>
      </c>
      <c r="X1212" s="69">
        <f t="shared" si="2145"/>
        <v>0</v>
      </c>
      <c r="Y1212" s="67">
        <f t="shared" si="2208"/>
        <v>6101</v>
      </c>
      <c r="Z1212" s="66"/>
      <c r="AA1212" s="68">
        <f t="shared" si="2181"/>
        <v>0</v>
      </c>
      <c r="AB1212" s="67">
        <f t="shared" si="2209"/>
        <v>17135</v>
      </c>
      <c r="AC1212" s="66"/>
      <c r="AD1212" s="66">
        <f t="shared" si="2182"/>
        <v>0</v>
      </c>
      <c r="AE1212" s="67">
        <f t="shared" si="2210"/>
        <v>3450</v>
      </c>
      <c r="AF1212" s="66"/>
      <c r="AG1212" s="78">
        <f t="shared" si="2183"/>
        <v>0</v>
      </c>
      <c r="AH1212" s="79">
        <f t="shared" si="2211"/>
        <v>4471.5</v>
      </c>
      <c r="AI1212" s="66"/>
      <c r="AJ1212" s="68">
        <f t="shared" si="2235"/>
        <v>0</v>
      </c>
      <c r="AK1212" s="67">
        <f t="shared" si="2212"/>
        <v>22013</v>
      </c>
      <c r="AL1212" s="66"/>
      <c r="AM1212" s="68">
        <f t="shared" si="2184"/>
        <v>0</v>
      </c>
      <c r="AN1212" s="67">
        <f t="shared" si="2213"/>
        <v>8691.02</v>
      </c>
      <c r="AO1212" s="66"/>
      <c r="AP1212" s="68">
        <v>35.909999999999997</v>
      </c>
      <c r="AQ1212" s="67">
        <f t="shared" si="2238"/>
        <v>13688.39</v>
      </c>
      <c r="AR1212" s="66"/>
      <c r="AS1212" s="68">
        <f t="shared" si="2216"/>
        <v>0</v>
      </c>
      <c r="AT1212" s="67">
        <f t="shared" si="2215"/>
        <v>2020</v>
      </c>
      <c r="AU1212" s="66"/>
      <c r="AV1212" s="66">
        <f t="shared" si="2148"/>
        <v>0</v>
      </c>
      <c r="AW1212" s="42">
        <f t="shared" si="2251"/>
        <v>4807.2000000000016</v>
      </c>
      <c r="AX1212" s="66"/>
      <c r="AY1212" s="66">
        <f t="shared" si="2255"/>
        <v>0</v>
      </c>
      <c r="AZ1212" s="67">
        <f t="shared" si="2143"/>
        <v>728.09999999999991</v>
      </c>
      <c r="BA1212" s="66"/>
      <c r="BB1212" s="68">
        <f t="shared" si="2226"/>
        <v>0</v>
      </c>
      <c r="BC1212" s="67">
        <f t="shared" si="2245"/>
        <v>77.819999999999851</v>
      </c>
      <c r="BD1212" s="66"/>
      <c r="BE1212" s="68">
        <f t="shared" si="2136"/>
        <v>0</v>
      </c>
      <c r="BF1212" s="67">
        <f t="shared" si="2137"/>
        <v>1815.1800000000017</v>
      </c>
      <c r="BG1212" s="66"/>
      <c r="BH1212" s="68">
        <f t="shared" si="2249"/>
        <v>0</v>
      </c>
      <c r="BI1212" s="67">
        <f t="shared" si="2236"/>
        <v>22382.39999999998</v>
      </c>
      <c r="BJ1212" s="66"/>
      <c r="BK1212" s="68">
        <f t="shared" si="2217"/>
        <v>0</v>
      </c>
      <c r="BL1212" s="67">
        <f t="shared" si="2149"/>
        <v>3462.6000000000004</v>
      </c>
      <c r="BM1212" s="66"/>
      <c r="BN1212" s="68">
        <f t="shared" si="2150"/>
        <v>0</v>
      </c>
      <c r="BO1212" s="67">
        <f t="shared" si="2151"/>
        <v>300.70000000000152</v>
      </c>
      <c r="BP1212" s="66"/>
      <c r="BQ1212" s="68">
        <f t="shared" si="2231"/>
        <v>0</v>
      </c>
      <c r="BR1212" s="67">
        <f t="shared" si="2168"/>
        <v>123480.25</v>
      </c>
      <c r="BS1212" s="66"/>
      <c r="BT1212" s="66">
        <f t="shared" si="2252"/>
        <v>0</v>
      </c>
      <c r="BU1212" s="67">
        <f t="shared" si="2246"/>
        <v>103407</v>
      </c>
      <c r="BV1212" s="66"/>
      <c r="BW1212" s="66">
        <f t="shared" si="2253"/>
        <v>0</v>
      </c>
      <c r="BX1212" s="67">
        <f t="shared" si="2247"/>
        <v>146818</v>
      </c>
      <c r="BY1212" s="66"/>
      <c r="BZ1212" s="66">
        <f t="shared" si="2254"/>
        <v>0</v>
      </c>
      <c r="CA1212" s="67">
        <f t="shared" si="2248"/>
        <v>96909</v>
      </c>
      <c r="CB1212" s="66"/>
      <c r="CC1212" s="66">
        <f t="shared" si="2237"/>
        <v>0</v>
      </c>
      <c r="CD1212" s="67">
        <f t="shared" si="2227"/>
        <v>32675.040000000001</v>
      </c>
      <c r="CE1212" s="66"/>
      <c r="CF1212" s="66">
        <f t="shared" si="2233"/>
        <v>0</v>
      </c>
      <c r="CG1212" s="67">
        <f t="shared" si="2152"/>
        <v>3663.6999999999994</v>
      </c>
      <c r="CH1212" s="66"/>
      <c r="CI1212" s="66">
        <f t="shared" si="2218"/>
        <v>0</v>
      </c>
      <c r="CJ1212" s="67">
        <f t="shared" si="2176"/>
        <v>6757.8</v>
      </c>
      <c r="CK1212" s="66"/>
      <c r="CL1212" s="68">
        <f t="shared" si="2244"/>
        <v>0</v>
      </c>
      <c r="CM1212" s="79">
        <f t="shared" si="2153"/>
        <v>4847.4799999999996</v>
      </c>
      <c r="CN1212" s="66"/>
      <c r="CO1212" s="68">
        <f t="shared" si="2256"/>
        <v>0</v>
      </c>
      <c r="CP1212" s="79">
        <f t="shared" si="2154"/>
        <v>3955</v>
      </c>
      <c r="CQ1212" s="66"/>
      <c r="CR1212" s="68">
        <f t="shared" si="2257"/>
        <v>0</v>
      </c>
      <c r="CS1212" s="79">
        <f t="shared" si="2250"/>
        <v>5186</v>
      </c>
      <c r="CT1212" s="66"/>
      <c r="CU1212" s="68">
        <f t="shared" si="2258"/>
        <v>0</v>
      </c>
      <c r="CV1212" s="79">
        <f t="shared" si="2155"/>
        <v>6929</v>
      </c>
      <c r="CW1212" s="66"/>
      <c r="CX1212" s="66">
        <f t="shared" si="2243"/>
        <v>0</v>
      </c>
      <c r="CY1212" s="40">
        <f t="shared" si="2234"/>
        <v>8176.9599999999982</v>
      </c>
      <c r="CZ1212" s="65"/>
      <c r="DA1212" s="66">
        <f t="shared" si="2228"/>
        <v>0</v>
      </c>
      <c r="DB1212" s="67">
        <f t="shared" si="2177"/>
        <v>37088</v>
      </c>
      <c r="DC1212" s="66"/>
      <c r="DD1212" s="66">
        <f t="shared" si="2229"/>
        <v>0</v>
      </c>
      <c r="DE1212" s="67">
        <f t="shared" si="2178"/>
        <v>83859</v>
      </c>
      <c r="DF1212" s="66"/>
      <c r="DG1212" s="69">
        <f t="shared" si="2259"/>
        <v>0</v>
      </c>
      <c r="DH1212" s="67">
        <f t="shared" si="2230"/>
        <v>439395</v>
      </c>
      <c r="DI1212" s="66"/>
      <c r="DJ1212" s="66">
        <f t="shared" si="2260"/>
        <v>0</v>
      </c>
      <c r="DK1212" s="67">
        <f t="shared" si="2158"/>
        <v>3517.5</v>
      </c>
      <c r="DM1212" s="206">
        <f t="shared" si="2219"/>
        <v>0</v>
      </c>
      <c r="DN1212" s="25">
        <f t="shared" si="2147"/>
        <v>0</v>
      </c>
      <c r="DO1212" s="5"/>
      <c r="DP1212" s="43">
        <f t="shared" si="2220"/>
        <v>0</v>
      </c>
      <c r="DQ1212" s="27">
        <f t="shared" si="2159"/>
        <v>6819.5</v>
      </c>
      <c r="DR1212" s="5"/>
      <c r="DS1212" s="43">
        <f t="shared" si="2221"/>
        <v>0</v>
      </c>
      <c r="DT1212" s="27">
        <f t="shared" si="2160"/>
        <v>4846</v>
      </c>
      <c r="DU1212" s="5"/>
      <c r="DV1212" s="43">
        <f t="shared" si="2261"/>
        <v>0</v>
      </c>
      <c r="DW1212" s="27">
        <f t="shared" si="2161"/>
        <v>4835</v>
      </c>
      <c r="DX1212" s="5"/>
      <c r="DY1212" s="22">
        <f t="shared" si="2262"/>
        <v>0</v>
      </c>
      <c r="DZ1212" s="25">
        <f t="shared" si="2162"/>
        <v>523</v>
      </c>
      <c r="EA1212" s="22"/>
      <c r="EB1212" s="22">
        <f t="shared" si="2263"/>
        <v>0</v>
      </c>
      <c r="EC1212" s="28">
        <f t="shared" si="2163"/>
        <v>369</v>
      </c>
      <c r="ED1212" s="5"/>
      <c r="EE1212" s="43">
        <f t="shared" si="2264"/>
        <v>0</v>
      </c>
      <c r="EF1212" s="27">
        <f t="shared" si="2164"/>
        <v>4769</v>
      </c>
      <c r="EG1212" s="66"/>
      <c r="EH1212" s="66">
        <f t="shared" si="2265"/>
        <v>0</v>
      </c>
      <c r="EI1212" s="67">
        <f t="shared" si="2165"/>
        <v>22077</v>
      </c>
      <c r="EJ1212" s="66"/>
      <c r="EK1212" s="66">
        <f t="shared" si="2185"/>
        <v>0</v>
      </c>
      <c r="EL1212" s="67">
        <f t="shared" si="2166"/>
        <v>20707</v>
      </c>
      <c r="EM1212" s="110">
        <f t="shared" si="2186"/>
        <v>286699.46153275995</v>
      </c>
    </row>
    <row r="1213" spans="1:143" ht="11.25" customHeight="1" x14ac:dyDescent="0.25">
      <c r="A1213" s="109">
        <v>46193</v>
      </c>
      <c r="B1213" s="184">
        <v>46165</v>
      </c>
      <c r="C1213" s="174">
        <v>8005014809</v>
      </c>
      <c r="D1213" s="13" t="s">
        <v>41</v>
      </c>
      <c r="E1213" s="14">
        <v>60</v>
      </c>
      <c r="F1213" s="15">
        <v>2</v>
      </c>
      <c r="G1213" s="16">
        <v>191516078857</v>
      </c>
      <c r="H1213" s="66"/>
      <c r="I1213" s="41">
        <f t="shared" si="2192"/>
        <v>0</v>
      </c>
      <c r="J1213" s="48">
        <f t="shared" si="2239"/>
        <v>239035</v>
      </c>
      <c r="K1213" s="66"/>
      <c r="L1213" s="41">
        <f>IF(OR(D1213="NPC6ASZDB-RD015M",D1213="NPC6ASZDB-GN750C",D1213="NPC6ASZDB-WT035M",D1213="NPC6ASZDB-WT028M ",D1213="NPC6ASZDB-WT019M",D1213="NPC06SZDB-GN050C",D1213="NPC06SZDB-OR050C",D1213="NPC6ASZDB-WT018M",D1213="NPC6ASZDB-WT023M",D1213="NPC6ASZDB-WT024M",D1213="NPC6ASZDB-OR020M",D1213="NPC6ASZDB-RD006M",D1213="NPC6ASZDB-WT017M",D1213="NPC6ASZDB-GY750C",D1213="NPC6ASZDB-YL015M",D1213="NPC6ASZDB-BL004M ",D1213="NPC6ASZDB-WT016M",D1213="NPC06SZDB-BK006M",D1213="NPC06SZDB-BK007M",D1213="NPC6ASZDB-OR750C",D1213="NPC06SZDB-BK004M",D1213="NPC06SZDB-BL015M",D1213="NPC6ASZDB-BL013C",D1213="NPC6ASZDB-BL030C",D1213="NPC6ASZDB-GY009M",D1213="NPC06SZDB-BK002M",D1213="NPC6ASZDB-GY025C",D1213="NPC06SZDB-BK003M",D1213="NPC06SZDB-GY005M",D1213="NPC6ASZDB-RD020C",D1213="NPC06SZDB-YL040M",D1213="NPC6ASZDB-GY125C",D1213="NPC06SZDB-YL002M",D1213="NPC6ASZDB-WT100M",D1213="NPC6ASZDB-RD008M",D1213="NPC6ASZDB-YL009M",D1213="NPC6ASZDB-VT010M",D1213="NPC6ASZDB-OR007M",D1213="NPC6ASZDB-VT007M",D1213="NPC6ASZDB-BK007M",D1213="NPC6ASZDB-GY350C",D1213="NPC6ASZDB-YL350C",D1213="NPC6ASZDB-OR350C",D1213="NPC6ASZDB-VT350C",D1213="NPC6ASZDB-BL350C",D1213="NPC6ASZDB-RD350C",D1213="NPC6ASZDB-BK350C",D1213="NPC6ASZDB-VT003M",D1213="NPC6ASZDB-OR250C",D1213="NPC6ASZDB-VT250C",D1213="NPC6ASZDB-VT002M",D1213="NPC6ASZDB-VT050C",D1213="NPC6ASZDB-VT001M",D1213="NPC6ASZDB-VT150C",D1213="NPC6ASZDB-WT017C",D1213="NPC6ASZDB-RD030C",D1213="NPC6ASZDB-WT030C",D1213="NPC6ASZDB-OR020M",D1213="NPC6ASZDB-OR015M",D1213="NPC06SZDB-WT025C",D1213="NPC6ASZDB-WT013M",D1213="NPC6ASZDB-GY075C",D1213="NPC6ASZDB-BK075C",D1213="NPC6ASZDB-BK125C",D1213="NPC6ASZDB-GN250C",D1213="NPC6ASZDB-WT011M",D1213="NPC6ASZDB-WT014M",D1213="NPC6ASZDB-OR005M",D1213="NPC6ASZDB-GY006M",D1213="NPC6ASZDB-WT550C",D1213="NPC6ASZDB-WT650C",D1213="NPC6ASZDB-WT850C",D1213="NPC6ASZDB-WT950C",D1213="NPC6ASZDB-RD250C",D1213="NPC06SZDB-GY015C",D1213="NPC06SZDB-BL020C",D1213="NPC06SZDB-YL015C",D1213="NPC6ASZDB-BL012M",D1213="NPC6ASZDB-WT020C",D1213="NPC6ASZDB-BL008M",D1213="NPC6ASZDB-BL009M",D1213="NPC6ASZDB-WT022M",D1213="NPC6ASZDB-YL007M",D1213="NPC06SZDB-WT250C",D1213="NPC6ASZDB-BL007M",D1213="NPC6ASZDB-BK050C",D1213="NPC6ASZDB-BK025C",D1213="NPC6ASZDB-BL750C",D1213="NPC6ASZDB-OR010M",D1213="NPC06SZDB-RD015M",D1213="NPC6ASZDB-YL012M",D1213="NPC6ASZDB-YL030M",D1213="NPC6ASZDB-YL020M",D1213="NPC6ASZDB-RD050C",D1213="NPC06SZDB-BL050C",D1213="NPC06SZDB-RD050C",D1213="NPC06SZDB-YL050C",D1213="NPC06SZDB-YL003M",D1213="NPC06SZDB-GN002M",D1213="NPC6ASZDB-RD010M",D1213="NPC6ASZDB-GY450C",D1213="NPC6ASZDB-WT006M",D1213="NPC6ASZDB-BL250C",D1213="NPC6ASZDB-GY050C",D1213="NPC6ASZDB-YL250C",D1213="NPC6ASZDB-YL008M",D1213="NPC06SZDB-YL010M",D1213="NPC6ASZDB-GY008M",D1213="NPC06SZDB-RD005M",D1213="NPC6ASZDB-BL050C",D1213="NPC6ASZDB-WT450C",D1213="NPC6ASZDB-OR050C",D1213="NPC06SZDB-GN010M",D1213="NPC06SZDB-RD010M",D1213="NPC06SZDB-BL010M",D1213="NPC6ASZDB-GY050C",D1213="NPC6ASZDB-YL025C",D1213="NPC6ASZDB-BK250C",D1213="NPC6ASZDB-BK004M",D1213="NPC6ASZDB-YL006M",D1213="NPC06SZDB-WT007M",D1213="NPC6ASZDB-BL015M",D1213="NPC6ASZDB-BL020M",D1213="NPC6ASZDB-GN010M",D1213="NPC6ASZDB-GN015M",D1213="NPC6ASZDB-GY250C",D1213="NPC6ASZDB-BK030M",D1213="NPC06SZDB-GY003M",D1213="NPC06SZDB-BL150C",D1213="NPC6ASZDB-BK013M",D1213="NPC6ASZDB-OR150C",D1213="NPC6ASZDB-GY007M",D1213="NPC6ASZDB-BK750C",D1213="NPC06SZDB-GN003M",D1213="NPC06SZDB-BK150C",D1213="NPC06SZDB-BK001M",D1213="NPC6ASZDB-RD007M",D1213="NPC6ASZDB-RD010M",D1213="NPC06SZDB-GY006M",D1213="NPC06SZDB-GY015M",D1213="NPC06SZDB-BK050C",D1213="NPC6ASZDB-GN025C",D1213="NPC6ASZDB-WT009M",D1213="NPC6ASZDB-OR004M",D1213="NPC6ASZDB-WT075C",D1213="NPC6ASZDB-WT175C",D1213="NPC06SZDB-GY001M",D1213="NPC06SZDB-GY002M",D1213="NPC6ASZDB-WT125C",D1213="NPC6ASZDB-WT225C",D1213="NPC6ASZDB-WT275C",D1213="NPC6ASZDB-GY015M",D1213="NPC6ASZDB-RD001M",D1213="NPC6ASZDB-RD005M",D1213="NPC6ASZDB-WT025C",D1213="NPC6ASZDB-YL001M",D1213="NPC6ASZDB-YL005M",D1213="NPC06SZDB-GY010M",D1213="NPC06SZDB-YL005M",D1213="NPC06SZDB-YL001M",D1213="NPC6ASZDB-BK150C",D1213="NPC6ASZDB-BL030M",D1213="NPC6ASZDB-YL050C",D1213="NPC6ASZDB-YL010M",D1213="NPC6ASZDB-OR010M",D1213="NPC06SZDB-YL150C",D1213="NPC6ASZDB-OR005M",D1213="NPC06SZDB-OR002M",D1213="NPC6ASZDB-RD150C",D1213="NPC6ASZDB-WT025M",D1213="NPC6ASZDB-WT150C",D1213="NPC6ASZDB-WT012M",D1213="NPC6ASZDB-WT250C",D1213="NPC6ASZDB-WT350C",D1213="NPC6ASZDB-YL002M",D1213="NPC6ASZDB-BL150C",D1213="NPC6ASZDB-WT015M",D1213="NPC6ASZDB-YL150C",D1213="NPC6ASZDB-YL003M",D1213="NPC6ASZDB-WT750C",D1213="NPC6ASZDB-GN050C",D1213="NPC6ASZDB-WT008M",D1213="NPC06SZDB-OR010M",D1213="NPC6ASZDB-GY150C",D1213="NPC6ASZDB-GN150C",D1213="NPC6ASZDB-OR001M",D1213="NPC6ASZDB-OR002M",D1213="NPC6ASZDB-OR003M",D1213="NPC06SZDB-RD002M",D1213="NPC06SZDB-RD150C",D1213="NPC6ASZDB-BK015M",D1213="NPC06SZDB-GN001M",D1213="NPC06SZDB-GN150C",D1213="NPC06SZDB-WT030M",D1213="NPC06SZDB-WT750C",D1213="NPC06SZDB-WT015M",D1213="NPC6ASZDB-WT030M",D1213="NPC06SZDB-RD001M",D1213="NPC06SZDB-RD003M",D1213="NPC06SZDB-OR003M",D1213="NPC06SZDB-OR001M",D1213="NPC06SZDB-BL001M",D1213="NPC06SZDB-BL003M",D1213="NPC06SZDB-WT150C",D1213="NPC06SZDB-BL002M",D1213="NPC6ASZDB-WT050C",D1213="NPC06SZDB-WT050C",D1213="NPC06SZDB-WT001M",D1213="NPC06SZDB-WT002M",D1213="NPC06SZDB-WT003M",D1213="NPC06SZDB-WT004M",D1213="NPC06SZDB-WT005M",D1213="NPC06SZDB-WT010M",D1213="NPC06SZDB-WT020M",D1213="NPC6ASZDB-GN001M",D1213="NPC6ASZDB-GN002M",D1213="NPC6ASZDB-GN003M",D1213="NPC6ASZDB-GN004M",D1213="NPC6ASZDB-GN005M",D1213="NPC6ASZDB-GN020M",D1213="NPC6ASZDB-GN030M",D1213="NPC6ASZDB-WT001M",D1213="NPC6ASZDB-WT002M",D1213="NPC6ASZDB-WT003M",D1213="NPC6ASZDB-WT004M",D1213="NPC6ASZDB-WT005M",D1213="NPC6ASZDB-WT006M",D1213="NPC6ASZDB-WT007M",D1213="NPC6ASZDB-WT010M",D1213="NPC6ASZDB-WT020M",D1213="NPC6ASZDB-RD002M",D1213="NPC6ASZDB-RD003M",D1213="NPC6ASZDB-RD020M",D1213="NPC6ASZDB-GY001M",D1213="NPC6ASZDB-GY002M",D1213="NPC6ASZDB-GY003M",D1213="NPC6ASZDB-GY004M",D1213="NPC6ASZDB-GY005M",D1213="NPC6ASZDB-GY010M",D1213="NPC6ASZDB-GY020M",D1213="NPC6ASZDB-GY025M",D1213="NPC6ASZDB-GY030M",D1213="NPC6ASZDB-BL001M",D1213="NPC6ASZDB-BL002M",D1213="NPC6ASZDB-BL003M",D1213="NPC6ASZDB-BL004M",D1213="NPC6ASZDB-BL005M",D1213="NPC6ASZDB-BL010M",D1213="NPC6ASZDB-BK001M",D1213="NPC6ASZDB-BK002M",D1213="NPC6ASZDB-BK003M",D1213="NPC6ASZDB-BK005M",D1213="NPC6ASZDB-BK010M",D1213="NPC6ASZDB-BK020M",),E1213*2,0)</f>
        <v>0</v>
      </c>
      <c r="M1213" s="48">
        <f t="shared" si="2240"/>
        <v>238868</v>
      </c>
      <c r="N1213" s="66"/>
      <c r="O1213" s="41">
        <f>IF(OR(D1213="NPC6ASZDB-WT019M",D1213="NPC6ASZDB-RD015M",D1213="NPC06SZDB-BK006M",D1213="NPC06SZDB-BK007M",D1213="NPC6ASZDB-OR750C",D1213="NPC06SZDB-BK004M",D1213="NPC06SZDB-BL015M",D1213="NPC6ASZDB-BL013C",D1213="NPC6ASZDB-BL030C",D1213="NPC6ASZDB-GY009M",D1213="NPC06SZDB-BK002M",D1213="NPC6ASZDB-GY025C",D1213="NPC06SZDB-BK003M",D1213="NPC06SZDB-GY005M",D1213="NPC6ASZDB-RD020C",D1213="NPC06SZDB-YL040M",D1213="NPC6ASZDB-GY125C",D1213="NPC06SZDB-YL002M",D1213="NPC6ASZDB-WT100M",D1213="NPC6ASZDB-RD008M",D1213="NPC6ASZDB-YL009M",D1213="NPC6ASZDB-VT010M",D1213="NPC6ASZDB-OR007M",D1213="NPC6ASZDB-VT007M",D1213="NPC6ASZDB-BK007M",D1213="NPC6ASZDB-GY350C",D1213="NPC6ASZDB-YL350C",D1213="NPC6ASZDB-OR350C",D1213="NPC6ASZDB-VT350C",D1213="NPC6ASZDB-BL350C",D1213="NPC6ASZDB-RD350C",D1213="NPC6ASZDB-BK350C",D1213="NPC6ASZDB-VT003M",D1213="NPC6ASZDB-OR250C",D1213="NPC6ASZDB-VT250C",D1213="NPC6ASZDB-VT002M",D1213="NPC6ASZDB-VT050C",D1213="NPC6ASZDB-VT001M",D1213="NPC6ASZDB-VT150C",D1213="NPC6ASZDB-WT017C",D1213="NPC6ASZDB-RD030C",D1213="NPC6ASZDB-WT030C",D1213="NPC6ASZDB-OR020M",D1213="NPC6ASZDB-OR020M",D1213="NPC6ASZDB-OR015M",D1213="NPC06SZDB-WT025C",D1213="NPC6ASZDB-WT013M",D1213="NPC6ASZDB-BK175C",D1213="NPC6ASZDB-GY075C",D1213="NPC6ASZDB-BK075C",D1213="NPC6ASZDB-BK125C",D1213="NPC6ASZDB-GN250C",D1213="NPC6ASZDB-WT011M",D1213="NPC6ASZDB-WT014M",D1213="NPC6ASZDB-OR005M",D1213="NPC6ASZDB-GY006M",D1213="NPC6ASZDB-WT550C",D1213="NPC6ASZDB-WT650C",D1213="NPC6ASZDB-WT850C",D1213="NPC6ASZDB-WT950C",D1213="NPC6ASZDB-RD250C",D1213="NPC06SZDB-GY015C",D1213="NPC06SZDB-BL020C",D1213="NPC06SZDB-YL015C",D1213="NPC6ASZDB-BL012M",D1213="NPC6ASZDB-WT020C",D1213="NPC6ASZDB-BL008M",D1213="NPC6ASZDB-BL009M",D1213="NPC6ASZDB-WT022M",D1213="NPC6ASZDB-YL007M",D1213="NPC06SZDB-WT250C",D1213="NPC6ASZDB-BL007M",D1213="NPC6ASZDB-BK050C",D1213="NPC6ASZDB-BK025C",D1213="NPC6ASZDB-BL750C",D1213="NPC6ASZDB-OR010M",D1213="NPC06SZDB-RD015M",D1213="NPC6ASZDB-YL012M",D1213="NPC6ASZDB-YL030M",D1213="NPC6ASZDB-YL020M",D1213="NPC6ASZDB-RD050C",D1213="NPC06SZDB-BL050C",D1213="NPC06SZDB-RD050C",D1213="NPC06SZDB-YL050C",D1213="NPC06SZDB-YL003M",D1213="NPC06SZDB-GN002M",D1213="NPC6ASZDB-RD010M",D1213="NPC6ASZDB-GY450C",D1213="NPC6ASZDB-GY450C",D1213="NPC6ASZDB-BL250C",D1213="NPC6ASZDB-GY050C",D1213="NPC6ASZDB-YL250C",D1213="NPC6ASZDB-YL008M",D1213="NPC06SZDB-YL010M",D1213="NPC6ASZDB-GY008M",D1213="NPC06SZDB-RD005M",D1213="NPC6ASZDB-BL050C",D1213="NPC6ASZDB-WT450C",D1213="NPC6ASZDB-OR050C",D1213="NPC06SZDB-GN010M",D1213="NPC06SZDB-RD010M",D1213="NPC06SZDB-BL010M",D1213="NPC6ASZDB-GY050C",D1213="NPC6ASZDB-YL025C",D1213="NPC6ASZDB-BK250C",D1213="NPC6ASZDB-BK004M",D1213="NPC6ASZDB-YL006M",D1213="NPC06SZDB-WT007M",D1213="NPC6ASZDB-BL015M",D1213="NPC6ASZDB-BL020M",D1213="NPC6ASZDB-GN010M",D1213="NPC6ASZDB-GN015M",D1213="NPC6ASZDB-GY250C",D1213="NPC6ASZDB-BK030M",D1213="NPC06SZDB-GY003M",D1213="NPC06SZDB-BL150C",D1213="NPC6ASZDB-BK013M",D1213="NPC6ASZDB-OR150C",D1213="NPC6ASZDB-GY007M",D1213="NPC6ASZDB-BK750C",D1213="NPC06SZDB-GN003M",D1213="NPC06SZDB-BK150C",D1213="NPC06SZDB-BK001M",D1213="NPC6ASZDB-RD007M",D1213="NPC6ASZDB-RD010M",D1213="NPC06SZDB-GY006M",D1213="NPC06SZDB-GY015M",D1213="NPC06SZDB-BK050C",D1213="NPC6ASZDB-GN025C",D1213="NPC6ASZDB-WT009M",D1213="NPC6ASZDB-OR004M",D1213="NPC6ASZDB-WT075C",D1213="NPC6ASZDB-WT175C",D1213="NPC06SZDB-GY001M",D1213="NPC06SZDB-GY002M",D1213="NPC6ASZDB-WT125C",D1213="NPC6ASZDB-WT225C",D1213="NPC6ASZDB-WT275C",D1213="NPC6ASZDB-GY015M",D1213="NPC6ASZDB-RD001M",D1213="NPC6ASZDB-RD005M",D1213="NPC6ASZDB-WT025C",D1213="NPC6ASZDB-YL001M",D1213="NPC6ASZDB-YL005M",D1213="NPC06SZDB-GY010M",D1213="NPC06SZDB-YL005M",D1213="NPC06SZDB-YL001M",D1213="NPC6ASZDB-BK150C",D1213="NPC6ASZDB-BL030M",D1213="NPC6ASZDB-YL050C",D1213="NPC6ASZDB-YL010M",D1213=1711167,D1213="NPC6ASZDB-OR010M",D1213="NPC06SZDB-YL150C",D1213="NPC6ASZDB-OR005M",D1213="NPC06SZDB-OR002M",D1213="NPC6ASZDB-RD150C",D1213="NPC6ASZDB-WT025M",D1213="NPC6ASZDB-WT150C",D1213="NPC6ASZDB-WT250C",D1213="NPC6ASZDB-WT350C",D1213="NPC6ASZDB-YL002M",D1213="NPC6ASZDB-WT012M",D1213="NPC6ASZDB-BL150C",D1213="NPC6ASZDB-WT015M",D1213="NPC6ASZDB-YL150C",D1213="NPC6ASZDB-YL003M",D1213="NPC6ASZDB-WT750C",D1213="NPC6ASZDB-GN050C",D1213="NPC6ASZDB-WT008M",D1213="NPC06SZDB-OR010M",D1213="NPC6ASZDB-GY150C",D1213="NPC6ASZDB-GN150C",D1213="NPC6ASZDB-OR001M",D1213="NPC6ASZDB-OR002M",D1213="NPC6ASZDB-OR003M",D1213="NPC06SZDB-RD002M",D1213="NPC06SZDB-RD150C",D1213="NPC6ASZDB-BK015M",D1213="NPC06SZDB-GN001M",D1213="NPC06SZDB-GN150C",D1213="NPC06SZDB-WT030M",D1213="NPC06SZDB-WT750C",D1213="NPC06SZDB-WT015M",D1213="NPC6ASZDB-WT030M",D1213="NPC06SZDB-RD001M",D1213="NPC06SZDB-RD003M",D1213="NPC06SZDB-OR003M",D1213="NPC06SZDB-OR001M",D1213="NPC06SZDB-BL001M",D1213="NPC06SZDB-BL003M",D1213="NPC06SZDB-WT150C",D1213="NPC06SZDB-BL002M",D1213="NPC6ASZDB-WT050C",D1213="NPC06SZDB-WT050C",D1213="NPC06SZDB-WT001M",D1213="NPC06SZDB-WT002M",D1213="NPC06SZDB-WT003M",D1213="NPC06SZDB-WT004M",D1213="NPC06SZDB-WT005M",D1213="NPC06SZDB-WT020M",D1213="NPC6ASZDB-GN001M",D1213="NPC6ASZDB-GN002M",D1213="NPC6ASZDB-GN003M",D1213="NPC6ASZDB-GN004M",D1213="NPC6ASZDB-GN005M",D1213="NPC6ASZDB-GN020M",D1213="NPC06SZDB-WT010M",D1213="NPC6ASZDB-GN030M",D1213=1711091,D1213=1711093,D1213=1711815,D1213=1711094,D1213=1711095,D1213=1711098,D1213=2153215,D1213=1711096,D1213=1711097,D1213=1711027,D1213=2153463,D1213=1711911,D1213="NPC6ASZDB-WT001M",D1213="NPC6ASZDB-WT002M",D1213="NPC6ASZDB-WT003M",D1213="NPC6ASZDB-WT004M",D1213="NPC6ASZDB-WT005M",D1213="NPC6ASZDB-WT006M",D1213="NPC6ASZDB-WT007M",D1213="NPC6ASZDB-WT010M",D1213="NPC6ASZDB-WT020M",D1213="NPC6ASZDB-RD002M",D1213="NPC6ASZDB-RD003M",D1213="NPC6ASZDB-RD020M",D1213="NPC6ASZDB-GY001M",D1213="NPC6ASZDB-GY002M",D1213="NPC6ASZDB-GY003M",D1213="NPC6ASZDB-GY004M",D1213="NPC6ASZDB-GY005M",D1213="NPC6ASZDB-GY010M",D1213="NPC6ASZDB-GY020M",D1213="NPC6ASZDB-GY025M",D1213="NPC6ASZDB-GY030M",D1213="NPC6ASZDB-BL001M",D1213="NPC6ASZDB-BL002M",D1213="NPC6ASZDB-BL003M",D1213="NPC6ASZDB-BL004M",D1213="NPC6ASZDB-BL005M",D1213="NPC6ASZDB-BL010M",D1213="NPC6ASZDB-BK001M",D1213="NPC6ASZDB-BK002M",D1213="NPC6ASZDB-BK003M",D1213="NPC6ASZDB-BK005M",D1213="NPC6ASZDB-BK010M",D1213="NPC6ASZDB-BK020M",D1213=1711171),E1213*2,0)</f>
        <v>0</v>
      </c>
      <c r="P1213" s="48">
        <f t="shared" si="2241"/>
        <v>227044</v>
      </c>
      <c r="Q1213" s="66"/>
      <c r="R1213" s="66">
        <f>IF(OR(D1213="CO17772-0ZM010",D1213="NPC6ASZDB-BK950C",D1213="NPC6ASZDB-BK550C",D1213="NPC6ASZDB-GN750C",D1213="NPC6ASZDB-WT035M",D1213="CO17772-0ZM002",D1213="CO17772-01M001",D1213="NPC6ASZDB-WT028M ",D1213="NPC6ASZDB-WT019M",D1213="CO17772-0CC050",D1213="NPC6ASZDB-WT018M",D1213="NPC6ASZDB-WT023M",D1213="NPC6ASZDB-WT024M",D1213="NPC6ASZDB-OR020M",D1213="NPC6ASZDB-RD006M",D1213="NPC6ASZDB-WT017M",D1213="NPC6ASZDB-GY750C",D1213="NPC6ASZDB-YL015M",D1213="NPC6ASZDB-WT016M",D1213="CO17772-0CM015",D1213="NPC6ASZDB-OR750C",D1213="NPC6ASZDB-BL013C",D1213="NPC6ASZDB-BL030C",D1213="NPC6ASZDB-GY009M",D1213="NPC6ASZDB-GY025C",D1213="NPC6ASZDB-RD020C",D1213="CO17772-08F004",D1213="CO17772-08F010",D1213="NPC6ASZDB-GY125C",D1213="CO17772-08C750",D1213="NPC06SZDB-YL002M",D1213="NPC6ASZDB-WT100M",D1213="NPC6ASZDB-RD008M",D1213="NPC6ASZDB-YL009M",D1213="NPC6ASZDB-VT010M",D1213="NPC6ASZDB-OR007M",D1213="NPC6ASZDB-VT007M",D1213="NPC6ASZDB-BK007M",D1213="NPC6ASZDB-GY350C",D1213="NPC6ASZDB-YL350C",D1213="NPC6ASZDB-OR350C",D1213="NPC6ASZDB-VT350C",D1213="NPC6ASZDB-BL350C",D1213="NPC6ASZDB-RD350C",D1213="NPC6ASZDB-VT003M",D1213="NPC6ASZDB-OR250C",D1213="NPC6ASZDB-VT250C",D1213="NPC6ASZDB-VT002M",D1213="NPC6ASZDB-VT050C",D1213="NPC6ASZDB-VT001M",D1213="NPC6ASZDB-VT150C",D1213="NPC6ASZDB-WT017C",D1213="NPC6ASZDB-RD030C",D1213="NPC6ASZDB-WT030C",D1213="NPC6ASZDB-OR020M",D1213="NPC6ASZDB-OR015M",D1213="CO17772-08C250",D1213="NPC6ASZDB-WT013M",D1213="NPC6ASZDB-BK175C",D1213="NPC6ASZDB-GY075C",D1213="NPC6ASZDB-BK075C",D1213="CO17772-07M001",D1213="CO17772-09M001",D1213="CO17772-0ZM001",D1213="CO17772-0MM001",D1213="CO17772-08F002",D1213="NPC6ASZDB-BK125C",D1213="NPC6ASZDB-GN250C",D1213="NPC6ASZDB-WT011M",D1213="NPC6ASZDB-WT014M",D1213="NPC6ASZDB-OR005M",D1213="NPC6ASZDB-GY006M",D1213="NPC6ASZDB-WT550C",D1213="NPC6ASZDB-WT650C",D1213="NPC6ASZDB-WT850C",D1213="NPC6ASZDB-WT950C",D1213="NPC6ASZDB-RD250C",D1213="NPC6ASZDB-BL012M",D1213="NPC6ASZDB-WT020C",D1213="NPC6ASZDB-BL008M",D1213="NPC6ASZDB-BL009M",D1213="NPC6ASZDB-WT022M",D1213="NPC6ASZDB-YL007M",D1213="NPC6ASZDB-BL007M",D1213="CO17772-0ZM008",D1213="CO17772-0ZM005",D1213="NPC6ASZDB-BK050C",D1213="NPC6ASZDB-BK025C",D1213="NPC6ASZDB-BL750C",D1213="NPC6ASZDB-OR010M",D1213="NPC6ASZDB-YL012M",D1213="NPC6ASZDB-YL020M",D1213="NPC6ASZDB-YL030M",D1213="NPC6ASZDB-RD050C",D1213="NPC6ASZDB-RD010M",D1213="NPC6ASZDB-GY450C",D1213="CO17772-0CM005",D1213="NPC6ASZDB-BL250C",D1213="NPC6ASZDB-GY050C",D1213="NPC6ASZDB-YL250C",D1213="CO17772-0CM007",D1213="NPC6ASZDB-YL008M",D1213="NPC6ASZDB-GY008M",D1213="NPC6ASZDB-BL050C",D1213="NPC6ASZDB-GY050C",D1213="NPC6ASZDB-WT450C",D1213="NPC6ASZDB-OR050C",D1213="CO17772-08M020",D1213="NPC6ASZDB-YL025C",D1213="NPC6ASZDB-BK250C",D1213="CO17772-0MC150",D1213="NPC6ASZDB-BK004M",D1213="NPC6ASZDB-YL006M",D1213="NPC6ASZDB-BL015M",D1213="NPC6ASZDB-BL020M",D1213="NPC6ASZDB-GN010M",D1213="NPC6ASZDB-GN015M",D1213="NPC6ASZDB-GY250C",D1213="NPC6ASZDB-BK030M",D1213="CO17772-08M010",D1213="CO17772-08M006",D1213="NPC6ASZDB-BK013M",D1213="NPC6ASZDB-OR150C",D1213="CO17772-08C050",D1213="CO17772-0CM007",D1213="CO17772-0CM010",D1213="CO17772-0CM003",D1213="CO17772-08C150",D1213="CO17772-08M007",D1213="CO17772-0MM005",D1213="CO17772-0MM015",D1213="CO17772-0CM002",D1213="CO17772-0CM001",D1213="CO17772-08M010",D1213="CO17772-08M001",D1213="CO17772-08M002",D1213="CO17772-08M003",D1213="CO17772-08M004",D1213="CO17772-08M015",D1213="CO17772-08M005",D1213="NPC6ASZDB-BK750C",D1213="NPC6ASZDB-RD007M",D1213="NPC6ASZDB-RD010M",D1213="NPC6ASZDB-GN025C",D1213="NPC6ASZDB-WT009M",D1213="NPC6ASZDB-OR004M",D1213="NPC6ASZDB-WT075C",D1213="NPC6ASZDB-WT175C",D1213="NPC6ASZDB-WT125C",D1213="NPC6ASZDB-WT225C",D1213="NPC6ASZDB-WT275C",D1213="NPC6ASZDB-GY015M",D1213="NPC6ASZDB-RD001M",D1213="NPC6ASZDB-RD005M",D1213="NPC6ASZDB-WT025C",D1213="NPC6ASZDB-YL001M",D1213="NPC6ASZDB-YL005M",D1213="NPC6ASZDB-BK150C",D1213="NPC6ASZDB-BL030M",D1213="NPC6ASZDB-YL050C",D1213="NPC6ASZDB-YL010M",D1213="NPC6ASZDB-OR010M",D1213="NPC6ASZDB-OR005M",D1213="NPC6ASZDB-RD150C",D1213="NPC6ASZDB-WT025M",D1213="NPC6ASZDB-WT150C",D1213="NPC6ASZDB-WT012M",D1213="NPC6ASZDB-WT250C",D1213="NPC6ASZDB-WT350C",D1213="NPC6ASZDB-YL002M",D1213="NPC6ASZDB-BL150C",D1213="NPC6ASZDB-WT015M",D1213="NPC6ASZDB-YL150C",D1213="NPC6ASZDB-YL003M",D1213="NPC6ASZDB-WT750C",D1213="NPC6ASZDB-GN050C",D1213="NPC6ASZDB-WT008M",D1213="NPC6ASZDB-GY150C",D1213="NPC6ASZDB-GN150C",D1213="NPC6ASZDB-OR001M",D1213="NPC6ASZDB-OR002M",D1213="NPC6ASZDB-OR003M",D1213="NPC6ASZDB-BK015M",D1213="NPC6ASZDB-WT030M",D1213="NPC6ASZDB-WT050C",D1213="NPC6ASZDB-GN001M",D1213="NPC6ASZDB-GN002M",D1213="NPC6ASZDB-GN003M",D1213="NPC6ASZDB-GN004M",D1213="NPC6ASZDB-GN005M",D1213="NPC6ASZDB-GN020M",D1213="NPC6ASZDB-GN030M",D1213="NPC6ASZDB-WT001M",D1213="NPC6ASZDB-WT002M",D1213="NPC6ASZDB-WT003M",D1213="NPC6ASZDB-WT004M",D1213="NPC6ASZDB-WT005M",D1213="NPC6ASZDB-WT006M",D1213="NPC6ASZDB-WT007M",D1213="NPC6ASZDB-WT010M",D1213="NPC6ASZDB-WT020M",D1213="NPC6ASZDB-RD002M",D1213="NPC6ASZDB-RD003M",D1213="NPC6ASZDB-RD020M",D1213="NPC6ASZDB-GY001M",D1213="NPC6ASZDB-GY002M",D1213="NPC6ASZDB-GY003M",D1213="NPC6ASZDB-GY004M",D1213="NPC6ASZDB-GY005M",D1213="NPC6ASZDB-GY010M",D1213="NPC6ASZDB-GY020M",D1213="NPC6ASZDB-GY025M",D1213="NPC6ASZDB-GY030M",D1213="NPC6ASZDB-BL001M",D1213="NPC6ASZDB-BL002M",D1213="NPC6ASZDB-BL003M",D1213="NPC6ASZDB-BL004M",D1213="NPC6ASZDB-BL005M",D1213="NPC6ASZDB-BL010M",D1213="NPC6ASZDB-BK001M",D1213="NPC6ASZDB-BK002M",D1213="NPC6ASZDB-BK003M",D1213="NPC6ASZDB-BK005M",D1213="NPC6ASZDB-BK010M",D1213="NPC6ASZDB-BK020M",D1213="NPC6ASZDB-GY007M",),E1213*2,0)</f>
        <v>0</v>
      </c>
      <c r="S1213" s="67">
        <f t="shared" si="2242"/>
        <v>163980</v>
      </c>
      <c r="T1213" s="66"/>
      <c r="U1213" s="66">
        <f t="shared" si="2191"/>
        <v>0</v>
      </c>
      <c r="V1213" s="67">
        <f t="shared" si="2207"/>
        <v>194508.35</v>
      </c>
      <c r="X1213" s="69">
        <f t="shared" si="2145"/>
        <v>0</v>
      </c>
      <c r="Y1213" s="67">
        <f t="shared" si="2208"/>
        <v>6101</v>
      </c>
      <c r="Z1213" s="66"/>
      <c r="AA1213" s="68">
        <f t="shared" si="2181"/>
        <v>0</v>
      </c>
      <c r="AB1213" s="67">
        <f t="shared" si="2209"/>
        <v>17135</v>
      </c>
      <c r="AC1213" s="66"/>
      <c r="AD1213" s="66">
        <f t="shared" si="2182"/>
        <v>0</v>
      </c>
      <c r="AE1213" s="67">
        <f t="shared" si="2210"/>
        <v>3450</v>
      </c>
      <c r="AF1213" s="66"/>
      <c r="AG1213" s="78">
        <f t="shared" si="2183"/>
        <v>0</v>
      </c>
      <c r="AH1213" s="79">
        <f t="shared" si="2211"/>
        <v>4471.5</v>
      </c>
      <c r="AI1213" s="66"/>
      <c r="AJ1213" s="68">
        <f t="shared" si="2235"/>
        <v>0</v>
      </c>
      <c r="AK1213" s="67">
        <f t="shared" si="2212"/>
        <v>22013</v>
      </c>
      <c r="AL1213" s="66"/>
      <c r="AM1213" s="68">
        <f t="shared" si="2184"/>
        <v>0</v>
      </c>
      <c r="AN1213" s="67">
        <f t="shared" si="2213"/>
        <v>8691.02</v>
      </c>
      <c r="AO1213" s="66"/>
      <c r="AP1213" s="68">
        <f t="shared" ref="AP1213:AP1228" si="2266">IF(OR(D1213="NPC6ASZDB-BL015C",D1213="NPP6ASZDB-BL150C",D1213="NPP6ASZDB-BL009M",D1213="NPP6ASZDB-BL006M",D1213="NPP6ASZDB-BL008M",D1213="NPP6ASZDB-BL010M",D1213="NPP6ASZDB-BL250C",D1213="NPP6ASZDB-BL002M",D1213="NPC6ASZDB-BL025C",D1213="NPC6ASZDB-BL006M",D1213="NPC6ASZDB-BL014M",D1213="NPC6ASZDB-BL015M",D1213="NPC06SZDB-BL015M",D1213="NPC6ASZDB-BL013C",D1213="NPC6ASZDB-BL030C",D1213="NPC6ASZDB-BL350C",D1213="NPC06SZDB-BL020C",D1213="NPC6ASZDB-BL012M",D1213="NPC6ASZDB-BL008M",D1213="NPC6ASZDB-BL009M",D1213="NPC6ASZDB-BL007M",D1213="NPC6ASZDB-BL750C",D1213="NPC06SZDB-BL050C",D1213="NPC6ASZDB-BL250C",D1213="NPC6ASZDB-BL050C",D1213="NPC06SZDB-BL010M",D1213="NPC6ASZDB-BL015M",D1213="NPC6ASZDB-BL020M",D1213="NPC06SZDB-BL150C",D1213="NPC6ASZDB-BL030M",D1213="NPC6ASZDB-BL150C",D1213="NPC06SZDB-BL001M",D1213="NPC06SZDB-BL003M",D1213="NPC06SZDB-BL002M",D1213="NPC6ASZDB-BL001M",D1213="NPC6ASZDB-BL002M",D1213="NPC6ASZDB-BL003M",D1213="NPC6ASZDB-BL004M",D1213="NPC6ASZDB-BL005M",D1213="NPC6ASZDB-BL010M",),E1213*(F1213+0.1),0)</f>
        <v>0</v>
      </c>
      <c r="AQ1213" s="67">
        <f t="shared" si="2238"/>
        <v>13688.39</v>
      </c>
      <c r="AR1213" s="66"/>
      <c r="AS1213" s="68">
        <f t="shared" si="2216"/>
        <v>0</v>
      </c>
      <c r="AT1213" s="67">
        <f t="shared" si="2215"/>
        <v>2020</v>
      </c>
      <c r="AU1213" s="66"/>
      <c r="AV1213" s="66">
        <f t="shared" si="2148"/>
        <v>127.2</v>
      </c>
      <c r="AW1213" s="42">
        <f t="shared" si="2251"/>
        <v>4680.0000000000018</v>
      </c>
      <c r="AX1213" s="66"/>
      <c r="AY1213" s="66">
        <f t="shared" si="2255"/>
        <v>0</v>
      </c>
      <c r="AZ1213" s="67">
        <f t="shared" si="2143"/>
        <v>728.09999999999991</v>
      </c>
      <c r="BA1213" s="66"/>
      <c r="BB1213" s="68">
        <f t="shared" si="2226"/>
        <v>0</v>
      </c>
      <c r="BC1213" s="67">
        <f t="shared" si="2245"/>
        <v>77.819999999999851</v>
      </c>
      <c r="BD1213" s="66"/>
      <c r="BE1213" s="68">
        <f t="shared" si="2136"/>
        <v>0</v>
      </c>
      <c r="BF1213" s="67">
        <f t="shared" si="2137"/>
        <v>1815.1800000000017</v>
      </c>
      <c r="BG1213" s="66"/>
      <c r="BH1213" s="68">
        <f t="shared" si="2249"/>
        <v>0</v>
      </c>
      <c r="BI1213" s="67">
        <f t="shared" si="2236"/>
        <v>22382.39999999998</v>
      </c>
      <c r="BJ1213" s="66"/>
      <c r="BK1213" s="68">
        <f t="shared" si="2217"/>
        <v>0</v>
      </c>
      <c r="BL1213" s="67">
        <f t="shared" si="2149"/>
        <v>3462.6000000000004</v>
      </c>
      <c r="BM1213" s="66"/>
      <c r="BN1213" s="68">
        <f t="shared" si="2150"/>
        <v>0</v>
      </c>
      <c r="BO1213" s="67">
        <f t="shared" si="2151"/>
        <v>300.70000000000152</v>
      </c>
      <c r="BP1213" s="66"/>
      <c r="BQ1213" s="68">
        <f t="shared" si="2231"/>
        <v>0</v>
      </c>
      <c r="BR1213" s="67">
        <f t="shared" si="2168"/>
        <v>123480.25</v>
      </c>
      <c r="BS1213" s="66"/>
      <c r="BT1213" s="66">
        <f t="shared" si="2252"/>
        <v>120</v>
      </c>
      <c r="BU1213" s="67">
        <f t="shared" si="2246"/>
        <v>103287</v>
      </c>
      <c r="BV1213" s="66"/>
      <c r="BW1213" s="66">
        <f t="shared" si="2253"/>
        <v>120</v>
      </c>
      <c r="BX1213" s="67">
        <f t="shared" si="2247"/>
        <v>146698</v>
      </c>
      <c r="BY1213" s="66"/>
      <c r="BZ1213" s="66">
        <f t="shared" si="2254"/>
        <v>120</v>
      </c>
      <c r="CA1213" s="67">
        <f t="shared" si="2248"/>
        <v>96789</v>
      </c>
      <c r="CB1213" s="66"/>
      <c r="CC1213" s="66">
        <f t="shared" si="2237"/>
        <v>0</v>
      </c>
      <c r="CD1213" s="67">
        <f t="shared" si="2227"/>
        <v>32675.040000000001</v>
      </c>
      <c r="CE1213" s="66"/>
      <c r="CF1213" s="66">
        <f t="shared" si="2233"/>
        <v>0</v>
      </c>
      <c r="CG1213" s="67">
        <f t="shared" si="2152"/>
        <v>3663.6999999999994</v>
      </c>
      <c r="CH1213" s="66"/>
      <c r="CI1213" s="66">
        <f t="shared" si="2218"/>
        <v>0</v>
      </c>
      <c r="CJ1213" s="67">
        <f t="shared" si="2176"/>
        <v>6757.8</v>
      </c>
      <c r="CK1213" s="66"/>
      <c r="CL1213" s="68">
        <f t="shared" si="2244"/>
        <v>0</v>
      </c>
      <c r="CM1213" s="79">
        <f t="shared" si="2153"/>
        <v>4847.4799999999996</v>
      </c>
      <c r="CN1213" s="66"/>
      <c r="CO1213" s="68">
        <f t="shared" si="2256"/>
        <v>0</v>
      </c>
      <c r="CP1213" s="79">
        <f t="shared" si="2154"/>
        <v>3955</v>
      </c>
      <c r="CQ1213" s="66"/>
      <c r="CR1213" s="68">
        <f t="shared" si="2257"/>
        <v>0</v>
      </c>
      <c r="CS1213" s="79">
        <f t="shared" si="2250"/>
        <v>5186</v>
      </c>
      <c r="CT1213" s="66"/>
      <c r="CU1213" s="68">
        <f t="shared" si="2258"/>
        <v>0</v>
      </c>
      <c r="CV1213" s="79">
        <f t="shared" si="2155"/>
        <v>6929</v>
      </c>
      <c r="CW1213" s="66"/>
      <c r="CX1213" s="66">
        <f t="shared" si="2243"/>
        <v>0</v>
      </c>
      <c r="CY1213" s="40">
        <f t="shared" si="2234"/>
        <v>8176.9599999999982</v>
      </c>
      <c r="CZ1213" s="65"/>
      <c r="DA1213" s="66">
        <f t="shared" si="2228"/>
        <v>0</v>
      </c>
      <c r="DB1213" s="67">
        <f t="shared" si="2177"/>
        <v>37088</v>
      </c>
      <c r="DC1213" s="66"/>
      <c r="DD1213" s="66">
        <f t="shared" si="2229"/>
        <v>0</v>
      </c>
      <c r="DE1213" s="67">
        <f t="shared" si="2178"/>
        <v>83859</v>
      </c>
      <c r="DF1213" s="66"/>
      <c r="DG1213" s="69">
        <f t="shared" si="2259"/>
        <v>0</v>
      </c>
      <c r="DH1213" s="67">
        <f t="shared" si="2230"/>
        <v>439395</v>
      </c>
      <c r="DI1213" s="66"/>
      <c r="DJ1213" s="66">
        <f t="shared" si="2260"/>
        <v>0</v>
      </c>
      <c r="DK1213" s="67">
        <f t="shared" si="2158"/>
        <v>3517.5</v>
      </c>
      <c r="DM1213" s="206">
        <f t="shared" si="2219"/>
        <v>0</v>
      </c>
      <c r="DN1213" s="25">
        <f t="shared" si="2147"/>
        <v>0</v>
      </c>
      <c r="DO1213" s="5"/>
      <c r="DP1213" s="43">
        <f t="shared" si="2220"/>
        <v>0</v>
      </c>
      <c r="DQ1213" s="27">
        <f t="shared" si="2159"/>
        <v>6819.5</v>
      </c>
      <c r="DR1213" s="5"/>
      <c r="DS1213" s="43">
        <f t="shared" si="2221"/>
        <v>0</v>
      </c>
      <c r="DT1213" s="27">
        <f t="shared" si="2160"/>
        <v>4846</v>
      </c>
      <c r="DU1213" s="5"/>
      <c r="DV1213" s="43">
        <f t="shared" si="2261"/>
        <v>0</v>
      </c>
      <c r="DW1213" s="27">
        <f t="shared" si="2161"/>
        <v>4835</v>
      </c>
      <c r="DX1213" s="5"/>
      <c r="DY1213" s="22">
        <f t="shared" si="2262"/>
        <v>0</v>
      </c>
      <c r="DZ1213" s="25">
        <f t="shared" si="2162"/>
        <v>523</v>
      </c>
      <c r="EA1213" s="22"/>
      <c r="EB1213" s="22">
        <f t="shared" si="2263"/>
        <v>0</v>
      </c>
      <c r="EC1213" s="28">
        <f t="shared" si="2163"/>
        <v>369</v>
      </c>
      <c r="ED1213" s="5"/>
      <c r="EE1213" s="43">
        <f t="shared" si="2264"/>
        <v>0</v>
      </c>
      <c r="EF1213" s="27">
        <f t="shared" si="2164"/>
        <v>4769</v>
      </c>
      <c r="EG1213" s="66"/>
      <c r="EH1213" s="66">
        <f t="shared" si="2265"/>
        <v>0</v>
      </c>
      <c r="EI1213" s="67">
        <f t="shared" si="2165"/>
        <v>22077</v>
      </c>
      <c r="EJ1213" s="66"/>
      <c r="EK1213" s="66">
        <f t="shared" si="2185"/>
        <v>0</v>
      </c>
      <c r="EL1213" s="67">
        <f t="shared" si="2166"/>
        <v>20707</v>
      </c>
      <c r="EM1213" s="110">
        <f t="shared" si="2186"/>
        <v>285585.87153275998</v>
      </c>
    </row>
    <row r="1214" spans="1:143" ht="12" customHeight="1" x14ac:dyDescent="0.25">
      <c r="A1214" s="11">
        <v>46193</v>
      </c>
      <c r="B1214" s="191">
        <v>46165</v>
      </c>
      <c r="C1214" s="174">
        <v>8004985507</v>
      </c>
      <c r="D1214" s="13" t="s">
        <v>34</v>
      </c>
      <c r="E1214" s="14">
        <v>500</v>
      </c>
      <c r="F1214" s="15">
        <v>5</v>
      </c>
      <c r="G1214" s="16">
        <v>191516031241</v>
      </c>
      <c r="H1214" s="66"/>
      <c r="I1214" s="41">
        <f t="shared" si="2192"/>
        <v>1000</v>
      </c>
      <c r="J1214" s="48">
        <f t="shared" si="2239"/>
        <v>238035</v>
      </c>
      <c r="K1214" s="66"/>
      <c r="L1214" s="41">
        <f>IF(OR(D1214="NPC6ASZDB-RD015M",D1214="NPC6ASZDB-GN750C",D1214="NPC6ASZDB-WT035M",D1214="NPC6ASZDB-WT028M ",D1214="NPC6ASZDB-WT019M",D1214="NPC06SZDB-GN050C",D1214="NPC06SZDB-OR050C",D1214="NPC6ASZDB-WT018M",D1214="NPC6ASZDB-WT023M",D1214="NPC6ASZDB-WT024M",D1214="NPC6ASZDB-OR020M",D1214="NPC6ASZDB-RD006M",D1214="NPC6ASZDB-WT017M",D1214="NPC6ASZDB-GY750C",D1214="NPC6ASZDB-YL015M",D1214="NPC6ASZDB-BL004M ",D1214="NPC6ASZDB-WT016M",D1214="NPC06SZDB-BK006M",D1214="NPC06SZDB-BK007M",D1214="NPC6ASZDB-OR750C",D1214="NPC06SZDB-BK004M",D1214="NPC06SZDB-BL015M",D1214="NPC6ASZDB-BL013C",D1214="NPC6ASZDB-BL030C",D1214="NPC6ASZDB-GY009M",D1214="NPC06SZDB-BK002M",D1214="NPC6ASZDB-GY025C",D1214="NPC06SZDB-BK003M",D1214="NPC06SZDB-GY005M",D1214="NPC6ASZDB-RD020C",D1214="NPC06SZDB-YL040M",D1214="NPC6ASZDB-GY125C",D1214="NPC06SZDB-YL002M",D1214="NPC6ASZDB-WT100M",D1214="NPC6ASZDB-RD008M",D1214="NPC6ASZDB-YL009M",D1214="NPC6ASZDB-VT010M",D1214="NPC6ASZDB-OR007M",D1214="NPC6ASZDB-VT007M",D1214="NPC6ASZDB-BK007M",D1214="NPC6ASZDB-GY350C",D1214="NPC6ASZDB-YL350C",D1214="NPC6ASZDB-OR350C",D1214="NPC6ASZDB-VT350C",D1214="NPC6ASZDB-BL350C",D1214="NPC6ASZDB-RD350C",D1214="NPC6ASZDB-BK350C",D1214="NPC6ASZDB-VT003M",D1214="NPC6ASZDB-OR250C",D1214="NPC6ASZDB-VT250C",D1214="NPC6ASZDB-VT002M",D1214="NPC6ASZDB-VT050C",D1214="NPC6ASZDB-VT001M",D1214="NPC6ASZDB-VT150C",D1214="NPC6ASZDB-WT017C",D1214="NPC6ASZDB-RD030C",D1214="NPC6ASZDB-WT030C",D1214="NPC6ASZDB-OR020M",D1214="NPC6ASZDB-OR015M",D1214="NPC06SZDB-WT025C",D1214="NPC6ASZDB-WT013M",D1214="NPC6ASZDB-GY075C",D1214="NPC6ASZDB-BK075C",D1214="NPC6ASZDB-BK125C",D1214="NPC6ASZDB-GN250C",D1214="NPC6ASZDB-WT011M",D1214="NPC6ASZDB-WT014M",D1214="NPC6ASZDB-OR005M",D1214="NPC6ASZDB-GY006M",D1214="NPC6ASZDB-WT550C",D1214="NPC6ASZDB-WT650C",D1214="NPC6ASZDB-WT850C",D1214="NPC6ASZDB-WT950C",D1214="NPC6ASZDB-RD250C",D1214="NPC06SZDB-GY015C",D1214="NPC06SZDB-BL020C",D1214="NPC06SZDB-YL015C",D1214="NPC6ASZDB-BL012M",D1214="NPC6ASZDB-WT020C",D1214="NPC6ASZDB-BL008M",D1214="NPC6ASZDB-BL009M",D1214="NPC6ASZDB-WT022M",D1214="NPC6ASZDB-YL007M",D1214="NPC06SZDB-WT250C",D1214="NPC6ASZDB-BL007M",D1214="NPC6ASZDB-BK050C",D1214="NPC6ASZDB-BK025C",D1214="NPC6ASZDB-BL750C",D1214="NPC6ASZDB-OR010M",D1214="NPC06SZDB-RD015M",D1214="NPC6ASZDB-YL012M",D1214="NPC6ASZDB-YL030M",D1214="NPC6ASZDB-YL020M",D1214="NPC6ASZDB-RD050C",D1214="NPC06SZDB-BL050C",D1214="NPC06SZDB-RD050C",D1214="NPC06SZDB-YL050C",D1214="NPC06SZDB-YL003M",D1214="NPC06SZDB-GN002M",D1214="NPC6ASZDB-RD010M",D1214="NPC6ASZDB-GY450C",D1214="NPC6ASZDB-WT006M",D1214="NPC6ASZDB-BL250C",D1214="NPC6ASZDB-GY050C",D1214="NPC6ASZDB-YL250C",D1214="NPC6ASZDB-YL008M",D1214="NPC06SZDB-YL010M",D1214="NPC6ASZDB-GY008M",D1214="NPC06SZDB-RD005M",D1214="NPC6ASZDB-BL050C",D1214="NPC6ASZDB-WT450C",D1214="NPC6ASZDB-OR050C",D1214="NPC06SZDB-GN010M",D1214="NPC06SZDB-RD010M",D1214="NPC06SZDB-BL010M",D1214="NPC6ASZDB-GY050C",D1214="NPC6ASZDB-YL025C",D1214="NPC6ASZDB-BK250C",D1214="NPC6ASZDB-BK004M",D1214="NPC6ASZDB-YL006M",D1214="NPC06SZDB-WT007M",D1214="NPC6ASZDB-BL015M",D1214="NPC6ASZDB-BL020M",D1214="NPC6ASZDB-GN010M",D1214="NPC6ASZDB-GN015M",D1214="NPC6ASZDB-GY250C",D1214="NPC6ASZDB-BK030M",D1214="NPC06SZDB-GY003M",D1214="NPC06SZDB-BL150C",D1214="NPC6ASZDB-BK013M",D1214="NPC6ASZDB-OR150C",D1214="NPC6ASZDB-GY007M",D1214="NPC6ASZDB-BK750C",D1214="NPC06SZDB-GN003M",D1214="NPC06SZDB-BK150C",D1214="NPC06SZDB-BK001M",D1214="NPC6ASZDB-RD007M",D1214="NPC6ASZDB-RD010M",D1214="NPC06SZDB-GY006M",D1214="NPC06SZDB-GY015M",D1214="NPC06SZDB-BK050C",D1214="NPC6ASZDB-GN025C",D1214="NPC6ASZDB-WT009M",D1214="NPC6ASZDB-OR004M",D1214="NPC6ASZDB-WT075C",D1214="NPC6ASZDB-WT175C",D1214="NPC06SZDB-GY001M",D1214="NPC06SZDB-GY002M",D1214="NPC6ASZDB-WT125C",D1214="NPC6ASZDB-WT225C",D1214="NPC6ASZDB-WT275C",D1214="NPC6ASZDB-GY015M",D1214="NPC6ASZDB-RD001M",D1214="NPC6ASZDB-RD005M",D1214="NPC6ASZDB-WT025C",D1214="NPC6ASZDB-YL001M",D1214="NPC6ASZDB-YL005M",D1214="NPC06SZDB-GY010M",D1214="NPC06SZDB-YL005M",D1214="NPC06SZDB-YL001M",D1214="NPC6ASZDB-BK150C",D1214="NPC6ASZDB-BL030M",D1214="NPC6ASZDB-YL050C",D1214="NPC6ASZDB-YL010M",D1214="NPC6ASZDB-OR010M",D1214="NPC06SZDB-YL150C",D1214="NPC6ASZDB-OR005M",D1214="NPC06SZDB-OR002M",D1214="NPC6ASZDB-RD150C",D1214="NPC6ASZDB-WT025M",D1214="NPC6ASZDB-WT150C",D1214="NPC6ASZDB-WT012M",D1214="NPC6ASZDB-WT250C",D1214="NPC6ASZDB-WT350C",D1214="NPC6ASZDB-YL002M",D1214="NPC6ASZDB-BL150C",D1214="NPC6ASZDB-WT015M",D1214="NPC6ASZDB-YL150C",D1214="NPC6ASZDB-YL003M",D1214="NPC6ASZDB-WT750C",D1214="NPC6ASZDB-GN050C",D1214="NPC6ASZDB-WT008M",D1214="NPC06SZDB-OR010M",D1214="NPC6ASZDB-GY150C",D1214="NPC6ASZDB-GN150C",D1214="NPC6ASZDB-OR001M",D1214="NPC6ASZDB-OR002M",D1214="NPC6ASZDB-OR003M",D1214="NPC06SZDB-RD002M",D1214="NPC06SZDB-RD150C",D1214="NPC6ASZDB-BK015M",D1214="NPC06SZDB-GN001M",D1214="NPC06SZDB-GN150C",D1214="NPC06SZDB-WT030M",D1214="NPC06SZDB-WT750C",D1214="NPC06SZDB-WT015M",D1214="NPC6ASZDB-WT030M",D1214="NPC06SZDB-RD001M",D1214="NPC06SZDB-RD003M",D1214="NPC06SZDB-OR003M",D1214="NPC06SZDB-OR001M",D1214="NPC06SZDB-BL001M",D1214="NPC06SZDB-BL003M",D1214="NPC06SZDB-WT150C",D1214="NPC06SZDB-BL002M",D1214="NPC6ASZDB-WT050C",D1214="NPC06SZDB-WT050C",D1214="NPC06SZDB-WT001M",D1214="NPC06SZDB-WT002M",D1214="NPC06SZDB-WT003M",D1214="NPC06SZDB-WT004M",D1214="NPC06SZDB-WT005M",D1214="NPC06SZDB-WT010M",D1214="NPC06SZDB-WT020M",D1214="NPC6ASZDB-GN001M",D1214="NPC6ASZDB-GN002M",D1214="NPC6ASZDB-GN003M",D1214="NPC6ASZDB-GN004M",D1214="NPC6ASZDB-GN005M",D1214="NPC6ASZDB-GN020M",D1214="NPC6ASZDB-GN030M",D1214="NPC6ASZDB-WT001M",D1214="NPC6ASZDB-WT002M",D1214="NPC6ASZDB-WT003M",D1214="NPC6ASZDB-WT004M",D1214="NPC6ASZDB-WT005M",D1214="NPC6ASZDB-WT006M",D1214="NPC6ASZDB-WT007M",D1214="NPC6ASZDB-WT010M",D1214="NPC6ASZDB-WT020M",D1214="NPC6ASZDB-RD002M",D1214="NPC6ASZDB-RD003M",D1214="NPC6ASZDB-RD020M",D1214="NPC6ASZDB-GY001M",D1214="NPC6ASZDB-GY002M",D1214="NPC6ASZDB-GY003M",D1214="NPC6ASZDB-GY004M",D1214="NPC6ASZDB-GY005M",D1214="NPC6ASZDB-GY010M",D1214="NPC6ASZDB-GY020M",D1214="NPC6ASZDB-GY025M",D1214="NPC6ASZDB-GY030M",D1214="NPC6ASZDB-BL001M",D1214="NPC6ASZDB-BL002M",D1214="NPC6ASZDB-BL003M",D1214="NPC6ASZDB-BL004M",D1214="NPC6ASZDB-BL005M",D1214="NPC6ASZDB-BL010M",D1214="NPC6ASZDB-BK001M",D1214="NPC6ASZDB-BK002M",D1214="NPC6ASZDB-BK003M",D1214="NPC6ASZDB-BK005M",D1214="NPC6ASZDB-BK010M",D1214="NPC6ASZDB-BK020M",),E1214*2,0)</f>
        <v>1000</v>
      </c>
      <c r="M1214" s="48">
        <f t="shared" si="2240"/>
        <v>237868</v>
      </c>
      <c r="N1214" s="66"/>
      <c r="O1214" s="41">
        <f>IF(OR(D1214="NPC6ASZDB-WT019M",D1214="NPC6ASZDB-RD015M",D1214="NPC06SZDB-BK006M",D1214="NPC06SZDB-BK007M",D1214="NPC6ASZDB-OR750C",D1214="NPC06SZDB-BK004M",D1214="NPC06SZDB-BL015M",D1214="NPC6ASZDB-BL013C",D1214="NPC6ASZDB-BL030C",D1214="NPC6ASZDB-GY009M",D1214="NPC06SZDB-BK002M",D1214="NPC6ASZDB-GY025C",D1214="NPC06SZDB-BK003M",D1214="NPC06SZDB-GY005M",D1214="NPC6ASZDB-RD020C",D1214="NPC06SZDB-YL040M",D1214="NPC6ASZDB-GY125C",D1214="NPC06SZDB-YL002M",D1214="NPC6ASZDB-WT100M",D1214="NPC6ASZDB-RD008M",D1214="NPC6ASZDB-YL009M",D1214="NPC6ASZDB-VT010M",D1214="NPC6ASZDB-OR007M",D1214="NPC6ASZDB-VT007M",D1214="NPC6ASZDB-BK007M",D1214="NPC6ASZDB-GY350C",D1214="NPC6ASZDB-YL350C",D1214="NPC6ASZDB-OR350C",D1214="NPC6ASZDB-VT350C",D1214="NPC6ASZDB-BL350C",D1214="NPC6ASZDB-RD350C",D1214="NPC6ASZDB-BK350C",D1214="NPC6ASZDB-VT003M",D1214="NPC6ASZDB-OR250C",D1214="NPC6ASZDB-VT250C",D1214="NPC6ASZDB-VT002M",D1214="NPC6ASZDB-VT050C",D1214="NPC6ASZDB-VT001M",D1214="NPC6ASZDB-VT150C",D1214="NPC6ASZDB-WT017C",D1214="NPC6ASZDB-RD030C",D1214="NPC6ASZDB-WT030C",D1214="NPC6ASZDB-OR020M",D1214="NPC6ASZDB-OR020M",D1214="NPC6ASZDB-OR015M",D1214="NPC06SZDB-WT025C",D1214="NPC6ASZDB-WT013M",D1214="NPC6ASZDB-BK175C",D1214="NPC6ASZDB-GY075C",D1214="NPC6ASZDB-BK075C",D1214="NPC6ASZDB-BK125C",D1214="NPC6ASZDB-GN250C",D1214="NPC6ASZDB-WT011M",D1214="NPC6ASZDB-WT014M",D1214="NPC6ASZDB-OR005M",D1214="NPC6ASZDB-GY006M",D1214="NPC6ASZDB-WT550C",D1214="NPC6ASZDB-WT650C",D1214="NPC6ASZDB-WT850C",D1214="NPC6ASZDB-WT950C",D1214="NPC6ASZDB-RD250C",D1214="NPC06SZDB-GY015C",D1214="NPC06SZDB-BL020C",D1214="NPC06SZDB-YL015C",D1214="NPC6ASZDB-BL012M",D1214="NPC6ASZDB-WT020C",D1214="NPC6ASZDB-BL008M",D1214="NPC6ASZDB-BL009M",D1214="NPC6ASZDB-WT022M",D1214="NPC6ASZDB-YL007M",D1214="NPC06SZDB-WT250C",D1214="NPC6ASZDB-BL007M",D1214="NPC6ASZDB-BK050C",D1214="NPC6ASZDB-BK025C",D1214="NPC6ASZDB-BL750C",D1214="NPC6ASZDB-OR010M",D1214="NPC06SZDB-RD015M",D1214="NPC6ASZDB-YL012M",D1214="NPC6ASZDB-YL030M",D1214="NPC6ASZDB-YL020M",D1214="NPC6ASZDB-RD050C",D1214="NPC06SZDB-BL050C",D1214="NPC06SZDB-RD050C",D1214="NPC06SZDB-YL050C",D1214="NPC06SZDB-YL003M",D1214="NPC06SZDB-GN002M",D1214="NPC6ASZDB-RD010M",D1214="NPC6ASZDB-GY450C",D1214="NPC6ASZDB-GY450C",D1214="NPC6ASZDB-BL250C",D1214="NPC6ASZDB-GY050C",D1214="NPC6ASZDB-YL250C",D1214="NPC6ASZDB-YL008M",D1214="NPC06SZDB-YL010M",D1214="NPC6ASZDB-GY008M",D1214="NPC06SZDB-RD005M",D1214="NPC6ASZDB-BL050C",D1214="NPC6ASZDB-WT450C",D1214="NPC6ASZDB-OR050C",D1214="NPC06SZDB-GN010M",D1214="NPC06SZDB-RD010M",D1214="NPC06SZDB-BL010M",D1214="NPC6ASZDB-GY050C",D1214="NPC6ASZDB-YL025C",D1214="NPC6ASZDB-BK250C",D1214="NPC6ASZDB-BK004M",D1214="NPC6ASZDB-YL006M",D1214="NPC06SZDB-WT007M",D1214="NPC6ASZDB-BL015M",D1214="NPC6ASZDB-BL020M",D1214="NPC6ASZDB-GN010M",D1214="NPC6ASZDB-GN015M",D1214="NPC6ASZDB-GY250C",D1214="NPC6ASZDB-BK030M",D1214="NPC06SZDB-GY003M",D1214="NPC06SZDB-BL150C",D1214="NPC6ASZDB-BK013M",D1214="NPC6ASZDB-OR150C",D1214="NPC6ASZDB-GY007M",D1214="NPC6ASZDB-BK750C",D1214="NPC06SZDB-GN003M",D1214="NPC06SZDB-BK150C",D1214="NPC06SZDB-BK001M",D1214="NPC6ASZDB-RD007M",D1214="NPC6ASZDB-RD010M",D1214="NPC06SZDB-GY006M",D1214="NPC06SZDB-GY015M",D1214="NPC06SZDB-BK050C",D1214="NPC6ASZDB-GN025C",D1214="NPC6ASZDB-WT009M",D1214="NPC6ASZDB-OR004M",D1214="NPC6ASZDB-WT075C",D1214="NPC6ASZDB-WT175C",D1214="NPC06SZDB-GY001M",D1214="NPC06SZDB-GY002M",D1214="NPC6ASZDB-WT125C",D1214="NPC6ASZDB-WT225C",D1214="NPC6ASZDB-WT275C",D1214="NPC6ASZDB-GY015M",D1214="NPC6ASZDB-RD001M",D1214="NPC6ASZDB-RD005M",D1214="NPC6ASZDB-WT025C",D1214="NPC6ASZDB-YL001M",D1214="NPC6ASZDB-YL005M",D1214="NPC06SZDB-GY010M",D1214="NPC06SZDB-YL005M",D1214="NPC06SZDB-YL001M",D1214="NPC6ASZDB-BK150C",D1214="NPC6ASZDB-BL030M",D1214="NPC6ASZDB-YL050C",D1214="NPC6ASZDB-YL010M",D1214=1711167,D1214="NPC6ASZDB-OR010M",D1214="NPC06SZDB-YL150C",D1214="NPC6ASZDB-OR005M",D1214="NPC06SZDB-OR002M",D1214="NPC6ASZDB-RD150C",D1214="NPC6ASZDB-WT025M",D1214="NPC6ASZDB-WT150C",D1214="NPC6ASZDB-WT250C",D1214="NPC6ASZDB-WT350C",D1214="NPC6ASZDB-YL002M",D1214="NPC6ASZDB-WT012M",D1214="NPC6ASZDB-BL150C",D1214="NPC6ASZDB-WT015M",D1214="NPC6ASZDB-YL150C",D1214="NPC6ASZDB-YL003M",D1214="NPC6ASZDB-WT750C",D1214="NPC6ASZDB-GN050C",D1214="NPC6ASZDB-WT008M",D1214="NPC06SZDB-OR010M",D1214="NPC6ASZDB-GY150C",D1214="NPC6ASZDB-GN150C",D1214="NPC6ASZDB-OR001M",D1214="NPC6ASZDB-OR002M",D1214="NPC6ASZDB-OR003M",D1214="NPC06SZDB-RD002M",D1214="NPC06SZDB-RD150C",D1214="NPC6ASZDB-BK015M",D1214="NPC06SZDB-GN001M",D1214="NPC06SZDB-GN150C",D1214="NPC06SZDB-WT030M",D1214="NPC06SZDB-WT750C",D1214="NPC06SZDB-WT015M",D1214="NPC6ASZDB-WT030M",D1214="NPC06SZDB-RD001M",D1214="NPC06SZDB-RD003M",D1214="NPC06SZDB-OR003M",D1214="NPC06SZDB-OR001M",D1214="NPC06SZDB-BL001M",D1214="NPC06SZDB-BL003M",D1214="NPC06SZDB-WT150C",D1214="NPC06SZDB-BL002M",D1214="NPC6ASZDB-WT050C",D1214="NPC06SZDB-WT050C",D1214="NPC06SZDB-WT001M",D1214="NPC06SZDB-WT002M",D1214="NPC06SZDB-WT003M",D1214="NPC06SZDB-WT004M",D1214="NPC06SZDB-WT005M",D1214="NPC06SZDB-WT020M",D1214="NPC6ASZDB-GN001M",D1214="NPC6ASZDB-GN002M",D1214="NPC6ASZDB-GN003M",D1214="NPC6ASZDB-GN004M",D1214="NPC6ASZDB-GN005M",D1214="NPC6ASZDB-GN020M",D1214="NPC06SZDB-WT010M",D1214="NPC6ASZDB-GN030M",D1214=1711091,D1214=1711093,D1214=1711815,D1214=1711094,D1214=1711095,D1214=1711098,D1214=2153215,D1214=1711096,D1214=1711097,D1214=1711027,D1214=2153463,D1214=1711911,D1214="NPC6ASZDB-WT001M",D1214="NPC6ASZDB-WT002M",D1214="NPC6ASZDB-WT003M",D1214="NPC6ASZDB-WT004M",D1214="NPC6ASZDB-WT005M",D1214="NPC6ASZDB-WT006M",D1214="NPC6ASZDB-WT007M",D1214="NPC6ASZDB-WT010M",D1214="NPC6ASZDB-WT020M",D1214="NPC6ASZDB-RD002M",D1214="NPC6ASZDB-RD003M",D1214="NPC6ASZDB-RD020M",D1214="NPC6ASZDB-GY001M",D1214="NPC6ASZDB-GY002M",D1214="NPC6ASZDB-GY003M",D1214="NPC6ASZDB-GY004M",D1214="NPC6ASZDB-GY005M",D1214="NPC6ASZDB-GY010M",D1214="NPC6ASZDB-GY020M",D1214="NPC6ASZDB-GY025M",D1214="NPC6ASZDB-GY030M",D1214="NPC6ASZDB-BL001M",D1214="NPC6ASZDB-BL002M",D1214="NPC6ASZDB-BL003M",D1214="NPC6ASZDB-BL004M",D1214="NPC6ASZDB-BL005M",D1214="NPC6ASZDB-BL010M",D1214="NPC6ASZDB-BK001M",D1214="NPC6ASZDB-BK002M",D1214="NPC6ASZDB-BK003M",D1214="NPC6ASZDB-BK005M",D1214="NPC6ASZDB-BK010M",D1214="NPC6ASZDB-BK020M",D1214=1711171),E1214*2,0)</f>
        <v>1000</v>
      </c>
      <c r="P1214" s="48">
        <f t="shared" si="2241"/>
        <v>226044</v>
      </c>
      <c r="Q1214" s="66"/>
      <c r="R1214" s="66">
        <f>IF(OR(D1214="CO17772-0ZM010",D1214="NPC6ASZDB-BK950C",D1214="NPC6ASZDB-BK550C",D1214="NPC6ASZDB-GN750C",D1214="NPC6ASZDB-WT035M",D1214="CO17772-0ZM002",D1214="CO17772-01M001",D1214="NPC6ASZDB-WT028M ",D1214="NPC6ASZDB-WT019M",D1214="CO17772-0CC050",D1214="NPC6ASZDB-WT018M",D1214="NPC6ASZDB-WT023M",D1214="NPC6ASZDB-WT024M",D1214="NPC6ASZDB-OR020M",D1214="NPC6ASZDB-RD006M",D1214="NPC6ASZDB-WT017M",D1214="NPC6ASZDB-GY750C",D1214="NPC6ASZDB-YL015M",D1214="NPC6ASZDB-WT016M",D1214="CO17772-0CM015",D1214="NPC6ASZDB-OR750C",D1214="NPC6ASZDB-BL013C",D1214="NPC6ASZDB-BL030C",D1214="NPC6ASZDB-GY009M",D1214="NPC6ASZDB-GY025C",D1214="NPC6ASZDB-RD020C",D1214="CO17772-08F004",D1214="CO17772-08F010",D1214="NPC6ASZDB-GY125C",D1214="CO17772-08C750",D1214="NPC06SZDB-YL002M",D1214="NPC6ASZDB-WT100M",D1214="NPC6ASZDB-RD008M",D1214="NPC6ASZDB-YL009M",D1214="NPC6ASZDB-VT010M",D1214="NPC6ASZDB-OR007M",D1214="NPC6ASZDB-VT007M",D1214="NPC6ASZDB-BK007M",D1214="NPC6ASZDB-GY350C",D1214="NPC6ASZDB-YL350C",D1214="NPC6ASZDB-OR350C",D1214="NPC6ASZDB-VT350C",D1214="NPC6ASZDB-BL350C",D1214="NPC6ASZDB-RD350C",D1214="NPC6ASZDB-VT003M",D1214="NPC6ASZDB-OR250C",D1214="NPC6ASZDB-VT250C",D1214="NPC6ASZDB-VT002M",D1214="NPC6ASZDB-VT050C",D1214="NPC6ASZDB-VT001M",D1214="NPC6ASZDB-VT150C",D1214="NPC6ASZDB-WT017C",D1214="NPC6ASZDB-RD030C",D1214="NPC6ASZDB-WT030C",D1214="NPC6ASZDB-OR020M",D1214="NPC6ASZDB-OR015M",D1214="CO17772-08C250",D1214="NPC6ASZDB-WT013M",D1214="NPC6ASZDB-BK175C",D1214="NPC6ASZDB-GY075C",D1214="NPC6ASZDB-BK075C",D1214="CO17772-07M001",D1214="CO17772-09M001",D1214="CO17772-0ZM001",D1214="CO17772-0MM001",D1214="CO17772-08F002",D1214="NPC6ASZDB-BK125C",D1214="NPC6ASZDB-GN250C",D1214="NPC6ASZDB-WT011M",D1214="NPC6ASZDB-WT014M",D1214="NPC6ASZDB-OR005M",D1214="NPC6ASZDB-GY006M",D1214="NPC6ASZDB-WT550C",D1214="NPC6ASZDB-WT650C",D1214="NPC6ASZDB-WT850C",D1214="NPC6ASZDB-WT950C",D1214="NPC6ASZDB-RD250C",D1214="NPC6ASZDB-BL012M",D1214="NPC6ASZDB-WT020C",D1214="NPC6ASZDB-BL008M",D1214="NPC6ASZDB-BL009M",D1214="NPC6ASZDB-WT022M",D1214="NPC6ASZDB-YL007M",D1214="NPC6ASZDB-BL007M",D1214="CO17772-0ZM008",D1214="CO17772-0ZM005",D1214="NPC6ASZDB-BK050C",D1214="NPC6ASZDB-BK025C",D1214="NPC6ASZDB-BL750C",D1214="NPC6ASZDB-OR010M",D1214="NPC6ASZDB-YL012M",D1214="NPC6ASZDB-YL020M",D1214="NPC6ASZDB-YL030M",D1214="NPC6ASZDB-RD050C",D1214="NPC6ASZDB-RD010M",D1214="NPC6ASZDB-GY450C",D1214="CO17772-0CM005",D1214="NPC6ASZDB-BL250C",D1214="NPC6ASZDB-GY050C",D1214="NPC6ASZDB-YL250C",D1214="CO17772-0CM007",D1214="NPC6ASZDB-YL008M",D1214="NPC6ASZDB-GY008M",D1214="NPC6ASZDB-BL050C",D1214="NPC6ASZDB-GY050C",D1214="NPC6ASZDB-WT450C",D1214="NPC6ASZDB-OR050C",D1214="CO17772-08M020",D1214="NPC6ASZDB-YL025C",D1214="NPC6ASZDB-BK250C",D1214="CO17772-0MC150",D1214="NPC6ASZDB-BK004M",D1214="NPC6ASZDB-YL006M",D1214="NPC6ASZDB-BL015M",D1214="NPC6ASZDB-BL020M",D1214="NPC6ASZDB-GN010M",D1214="NPC6ASZDB-GN015M",D1214="NPC6ASZDB-GY250C",D1214="NPC6ASZDB-BK030M",D1214="CO17772-08M010",D1214="CO17772-08M006",D1214="NPC6ASZDB-BK013M",D1214="NPC6ASZDB-OR150C",D1214="CO17772-08C050",D1214="CO17772-0CM007",D1214="CO17772-0CM010",D1214="CO17772-0CM003",D1214="CO17772-08C150",D1214="CO17772-08M007",D1214="CO17772-0MM005",D1214="CO17772-0MM015",D1214="CO17772-0CM002",D1214="CO17772-0CM001",D1214="CO17772-08M010",D1214="CO17772-08M001",D1214="CO17772-08M002",D1214="CO17772-08M003",D1214="CO17772-08M004",D1214="CO17772-08M015",D1214="CO17772-08M005",D1214="NPC6ASZDB-BK750C",D1214="NPC6ASZDB-RD007M",D1214="NPC6ASZDB-RD010M",D1214="NPC6ASZDB-GN025C",D1214="NPC6ASZDB-WT009M",D1214="NPC6ASZDB-OR004M",D1214="NPC6ASZDB-WT075C",D1214="NPC6ASZDB-WT175C",D1214="NPC6ASZDB-WT125C",D1214="NPC6ASZDB-WT225C",D1214="NPC6ASZDB-WT275C",D1214="NPC6ASZDB-GY015M",D1214="NPC6ASZDB-RD001M",D1214="NPC6ASZDB-RD005M",D1214="NPC6ASZDB-WT025C",D1214="NPC6ASZDB-YL001M",D1214="NPC6ASZDB-YL005M",D1214="NPC6ASZDB-BK150C",D1214="NPC6ASZDB-BL030M",D1214="NPC6ASZDB-YL050C",D1214="NPC6ASZDB-YL010M",D1214="NPC6ASZDB-OR010M",D1214="NPC6ASZDB-OR005M",D1214="NPC6ASZDB-RD150C",D1214="NPC6ASZDB-WT025M",D1214="NPC6ASZDB-WT150C",D1214="NPC6ASZDB-WT012M",D1214="NPC6ASZDB-WT250C",D1214="NPC6ASZDB-WT350C",D1214="NPC6ASZDB-YL002M",D1214="NPC6ASZDB-BL150C",D1214="NPC6ASZDB-WT015M",D1214="NPC6ASZDB-YL150C",D1214="NPC6ASZDB-YL003M",D1214="NPC6ASZDB-WT750C",D1214="NPC6ASZDB-GN050C",D1214="NPC6ASZDB-WT008M",D1214="NPC6ASZDB-GY150C",D1214="NPC6ASZDB-GN150C",D1214="NPC6ASZDB-OR001M",D1214="NPC6ASZDB-OR002M",D1214="NPC6ASZDB-OR003M",D1214="NPC6ASZDB-BK015M",D1214="NPC6ASZDB-WT030M",D1214="NPC6ASZDB-WT050C",D1214="NPC6ASZDB-GN001M",D1214="NPC6ASZDB-GN002M",D1214="NPC6ASZDB-GN003M",D1214="NPC6ASZDB-GN004M",D1214="NPC6ASZDB-GN005M",D1214="NPC6ASZDB-GN020M",D1214="NPC6ASZDB-GN030M",D1214="NPC6ASZDB-WT001M",D1214="NPC6ASZDB-WT002M",D1214="NPC6ASZDB-WT003M",D1214="NPC6ASZDB-WT004M",D1214="NPC6ASZDB-WT005M",D1214="NPC6ASZDB-WT006M",D1214="NPC6ASZDB-WT007M",D1214="NPC6ASZDB-WT010M",D1214="NPC6ASZDB-WT020M",D1214="NPC6ASZDB-RD002M",D1214="NPC6ASZDB-RD003M",D1214="NPC6ASZDB-RD020M",D1214="NPC6ASZDB-GY001M",D1214="NPC6ASZDB-GY002M",D1214="NPC6ASZDB-GY003M",D1214="NPC6ASZDB-GY004M",D1214="NPC6ASZDB-GY005M",D1214="NPC6ASZDB-GY010M",D1214="NPC6ASZDB-GY020M",D1214="NPC6ASZDB-GY025M",D1214="NPC6ASZDB-GY030M",D1214="NPC6ASZDB-BL001M",D1214="NPC6ASZDB-BL002M",D1214="NPC6ASZDB-BL003M",D1214="NPC6ASZDB-BL004M",D1214="NPC6ASZDB-BL005M",D1214="NPC6ASZDB-BL010M",D1214="NPC6ASZDB-BK001M",D1214="NPC6ASZDB-BK002M",D1214="NPC6ASZDB-BK003M",D1214="NPC6ASZDB-BK005M",D1214="NPC6ASZDB-BK010M",D1214="NPC6ASZDB-BK020M",D1214="NPC6ASZDB-GY007M",),E1214*2,0)</f>
        <v>1000</v>
      </c>
      <c r="S1214" s="67">
        <f t="shared" si="2242"/>
        <v>162980</v>
      </c>
      <c r="T1214" s="66"/>
      <c r="U1214" s="66">
        <f t="shared" si="2191"/>
        <v>2550</v>
      </c>
      <c r="V1214" s="67">
        <f t="shared" si="2207"/>
        <v>191958.35</v>
      </c>
      <c r="X1214" s="69">
        <f t="shared" si="2145"/>
        <v>0</v>
      </c>
      <c r="Y1214" s="67">
        <f t="shared" si="2208"/>
        <v>6101</v>
      </c>
      <c r="Z1214" s="66"/>
      <c r="AA1214" s="68">
        <f t="shared" si="2181"/>
        <v>0</v>
      </c>
      <c r="AB1214" s="67">
        <f t="shared" si="2209"/>
        <v>17135</v>
      </c>
      <c r="AC1214" s="66"/>
      <c r="AD1214" s="66">
        <f t="shared" si="2182"/>
        <v>0</v>
      </c>
      <c r="AE1214" s="67">
        <f t="shared" si="2210"/>
        <v>3450</v>
      </c>
      <c r="AF1214" s="66"/>
      <c r="AG1214" s="78">
        <f t="shared" si="2183"/>
        <v>0</v>
      </c>
      <c r="AH1214" s="79">
        <f t="shared" si="2211"/>
        <v>4471.5</v>
      </c>
      <c r="AI1214" s="66"/>
      <c r="AJ1214" s="68">
        <f t="shared" si="2235"/>
        <v>0</v>
      </c>
      <c r="AK1214" s="67">
        <f t="shared" si="2212"/>
        <v>22013</v>
      </c>
      <c r="AL1214" s="66"/>
      <c r="AM1214" s="68">
        <f t="shared" si="2184"/>
        <v>0</v>
      </c>
      <c r="AN1214" s="67">
        <f t="shared" si="2213"/>
        <v>8691.02</v>
      </c>
      <c r="AO1214" s="66"/>
      <c r="AP1214" s="68">
        <f t="shared" si="2266"/>
        <v>0</v>
      </c>
      <c r="AQ1214" s="67">
        <f t="shared" si="2238"/>
        <v>13688.39</v>
      </c>
      <c r="AR1214" s="66"/>
      <c r="AS1214" s="68">
        <f t="shared" si="2216"/>
        <v>0</v>
      </c>
      <c r="AT1214" s="67">
        <f t="shared" si="2215"/>
        <v>2020</v>
      </c>
      <c r="AU1214" s="66"/>
      <c r="AV1214" s="66">
        <f t="shared" si="2148"/>
        <v>0</v>
      </c>
      <c r="AW1214" s="42">
        <f t="shared" si="2251"/>
        <v>4680.0000000000018</v>
      </c>
      <c r="AX1214" s="66"/>
      <c r="AY1214" s="66">
        <f t="shared" si="2255"/>
        <v>0</v>
      </c>
      <c r="AZ1214" s="67">
        <f t="shared" si="2143"/>
        <v>728.09999999999991</v>
      </c>
      <c r="BA1214" s="66"/>
      <c r="BB1214" s="68">
        <f t="shared" si="2226"/>
        <v>0</v>
      </c>
      <c r="BC1214" s="67">
        <f t="shared" si="2245"/>
        <v>77.819999999999851</v>
      </c>
      <c r="BD1214" s="66"/>
      <c r="BE1214" s="68">
        <f t="shared" si="2136"/>
        <v>0</v>
      </c>
      <c r="BF1214" s="67">
        <f t="shared" si="2137"/>
        <v>1815.1800000000017</v>
      </c>
      <c r="BG1214" s="66"/>
      <c r="BH1214" s="68">
        <f t="shared" si="2249"/>
        <v>0</v>
      </c>
      <c r="BI1214" s="67">
        <f t="shared" si="2236"/>
        <v>22382.39999999998</v>
      </c>
      <c r="BJ1214" s="66"/>
      <c r="BK1214" s="68">
        <f t="shared" si="2217"/>
        <v>0</v>
      </c>
      <c r="BL1214" s="67">
        <f t="shared" si="2149"/>
        <v>3462.6000000000004</v>
      </c>
      <c r="BM1214" s="66"/>
      <c r="BN1214" s="68">
        <f t="shared" si="2150"/>
        <v>0</v>
      </c>
      <c r="BO1214" s="67">
        <f t="shared" si="2151"/>
        <v>300.70000000000152</v>
      </c>
      <c r="BP1214" s="66"/>
      <c r="BQ1214" s="68">
        <f t="shared" si="2231"/>
        <v>0</v>
      </c>
      <c r="BR1214" s="67">
        <f t="shared" si="2168"/>
        <v>123480.25</v>
      </c>
      <c r="BS1214" s="66"/>
      <c r="BT1214" s="66">
        <f t="shared" si="2252"/>
        <v>0</v>
      </c>
      <c r="BU1214" s="67">
        <f t="shared" si="2246"/>
        <v>103287</v>
      </c>
      <c r="BV1214" s="66"/>
      <c r="BW1214" s="66">
        <f t="shared" si="2253"/>
        <v>0</v>
      </c>
      <c r="BX1214" s="67">
        <f t="shared" si="2247"/>
        <v>146698</v>
      </c>
      <c r="BY1214" s="66"/>
      <c r="BZ1214" s="66">
        <f t="shared" si="2254"/>
        <v>0</v>
      </c>
      <c r="CA1214" s="67">
        <f t="shared" si="2248"/>
        <v>96789</v>
      </c>
      <c r="CB1214" s="66"/>
      <c r="CC1214" s="66">
        <f t="shared" si="2237"/>
        <v>0</v>
      </c>
      <c r="CD1214" s="67">
        <f t="shared" si="2227"/>
        <v>32675.040000000001</v>
      </c>
      <c r="CE1214" s="66"/>
      <c r="CF1214" s="66">
        <f t="shared" si="2233"/>
        <v>0</v>
      </c>
      <c r="CG1214" s="67">
        <f t="shared" si="2152"/>
        <v>3663.6999999999994</v>
      </c>
      <c r="CH1214" s="66"/>
      <c r="CI1214" s="66">
        <f t="shared" si="2218"/>
        <v>0</v>
      </c>
      <c r="CJ1214" s="67">
        <f t="shared" si="2176"/>
        <v>6757.8</v>
      </c>
      <c r="CK1214" s="66"/>
      <c r="CL1214" s="68">
        <f t="shared" si="2244"/>
        <v>0</v>
      </c>
      <c r="CM1214" s="79">
        <f t="shared" si="2153"/>
        <v>4847.4799999999996</v>
      </c>
      <c r="CN1214" s="66"/>
      <c r="CO1214" s="68">
        <f t="shared" si="2256"/>
        <v>0</v>
      </c>
      <c r="CP1214" s="79">
        <f t="shared" si="2154"/>
        <v>3955</v>
      </c>
      <c r="CQ1214" s="66"/>
      <c r="CR1214" s="68">
        <f t="shared" si="2257"/>
        <v>0</v>
      </c>
      <c r="CS1214" s="79">
        <f t="shared" si="2250"/>
        <v>5186</v>
      </c>
      <c r="CT1214" s="66"/>
      <c r="CU1214" s="68">
        <f t="shared" si="2258"/>
        <v>0</v>
      </c>
      <c r="CV1214" s="79">
        <f t="shared" si="2155"/>
        <v>6929</v>
      </c>
      <c r="CW1214" s="66"/>
      <c r="CX1214" s="66">
        <f t="shared" si="2243"/>
        <v>0</v>
      </c>
      <c r="CY1214" s="40">
        <f t="shared" si="2234"/>
        <v>8176.9599999999982</v>
      </c>
      <c r="CZ1214" s="65"/>
      <c r="DA1214" s="66">
        <f t="shared" si="2228"/>
        <v>0</v>
      </c>
      <c r="DB1214" s="67">
        <f t="shared" si="2177"/>
        <v>37088</v>
      </c>
      <c r="DC1214" s="66"/>
      <c r="DD1214" s="66">
        <f t="shared" si="2229"/>
        <v>0</v>
      </c>
      <c r="DE1214" s="67">
        <f t="shared" si="2178"/>
        <v>83859</v>
      </c>
      <c r="DF1214" s="66"/>
      <c r="DG1214" s="69">
        <f t="shared" si="2259"/>
        <v>0</v>
      </c>
      <c r="DH1214" s="67">
        <f t="shared" si="2230"/>
        <v>439395</v>
      </c>
      <c r="DI1214" s="66"/>
      <c r="DJ1214" s="66">
        <f t="shared" si="2260"/>
        <v>0</v>
      </c>
      <c r="DK1214" s="67">
        <f t="shared" si="2158"/>
        <v>3517.5</v>
      </c>
      <c r="DM1214" s="206">
        <f t="shared" si="2219"/>
        <v>0</v>
      </c>
      <c r="DN1214" s="25">
        <f t="shared" si="2147"/>
        <v>0</v>
      </c>
      <c r="DO1214" s="5"/>
      <c r="DP1214" s="43">
        <f t="shared" si="2220"/>
        <v>0</v>
      </c>
      <c r="DQ1214" s="27">
        <f t="shared" si="2159"/>
        <v>6819.5</v>
      </c>
      <c r="DR1214" s="5"/>
      <c r="DS1214" s="43">
        <f t="shared" si="2221"/>
        <v>0</v>
      </c>
      <c r="DT1214" s="27">
        <f t="shared" si="2160"/>
        <v>4846</v>
      </c>
      <c r="DU1214" s="5"/>
      <c r="DV1214" s="43">
        <f t="shared" si="2261"/>
        <v>0</v>
      </c>
      <c r="DW1214" s="27">
        <f t="shared" si="2161"/>
        <v>4835</v>
      </c>
      <c r="DX1214" s="5"/>
      <c r="DY1214" s="22">
        <f t="shared" si="2262"/>
        <v>0</v>
      </c>
      <c r="DZ1214" s="25">
        <f t="shared" si="2162"/>
        <v>523</v>
      </c>
      <c r="EA1214" s="22"/>
      <c r="EB1214" s="22">
        <f t="shared" si="2263"/>
        <v>0</v>
      </c>
      <c r="EC1214" s="28">
        <f t="shared" si="2163"/>
        <v>369</v>
      </c>
      <c r="ED1214" s="5"/>
      <c r="EE1214" s="43">
        <f t="shared" si="2264"/>
        <v>0</v>
      </c>
      <c r="EF1214" s="27">
        <f t="shared" si="2164"/>
        <v>4769</v>
      </c>
      <c r="EG1214" s="66"/>
      <c r="EH1214" s="66">
        <f t="shared" si="2265"/>
        <v>0</v>
      </c>
      <c r="EI1214" s="67">
        <f t="shared" si="2165"/>
        <v>22077</v>
      </c>
      <c r="EJ1214" s="66"/>
      <c r="EK1214" s="66">
        <f t="shared" si="2185"/>
        <v>0</v>
      </c>
      <c r="EL1214" s="67">
        <f t="shared" si="2166"/>
        <v>20707</v>
      </c>
      <c r="EM1214" s="110">
        <f t="shared" si="2186"/>
        <v>285546.38973275997</v>
      </c>
    </row>
    <row r="1215" spans="1:143" ht="11.25" customHeight="1" x14ac:dyDescent="0.25">
      <c r="A1215" s="11">
        <v>46193</v>
      </c>
      <c r="B1215" s="187">
        <v>46172</v>
      </c>
      <c r="C1215" s="177">
        <v>8004996690</v>
      </c>
      <c r="D1215" s="147" t="s">
        <v>443</v>
      </c>
      <c r="E1215" s="148">
        <v>10</v>
      </c>
      <c r="F1215" s="149">
        <v>10</v>
      </c>
      <c r="G1215" s="148">
        <v>191516769168</v>
      </c>
      <c r="H1215" s="66"/>
      <c r="I1215" s="41">
        <v>20</v>
      </c>
      <c r="J1215" s="48">
        <f t="shared" si="2239"/>
        <v>238015</v>
      </c>
      <c r="K1215" s="66"/>
      <c r="L1215" s="41">
        <v>20</v>
      </c>
      <c r="M1215" s="48">
        <f t="shared" si="2240"/>
        <v>237848</v>
      </c>
      <c r="N1215" s="66"/>
      <c r="O1215" s="41">
        <v>20</v>
      </c>
      <c r="P1215" s="48">
        <f t="shared" si="2241"/>
        <v>226024</v>
      </c>
      <c r="Q1215" s="66"/>
      <c r="R1215" s="66">
        <v>20</v>
      </c>
      <c r="S1215" s="67">
        <f t="shared" si="2242"/>
        <v>162960</v>
      </c>
      <c r="T1215" s="66"/>
      <c r="U1215" s="66">
        <f t="shared" si="2191"/>
        <v>101</v>
      </c>
      <c r="V1215" s="67">
        <f t="shared" si="2207"/>
        <v>191857.35</v>
      </c>
      <c r="X1215" s="69">
        <f t="shared" si="2145"/>
        <v>0</v>
      </c>
      <c r="Y1215" s="67">
        <f t="shared" si="2208"/>
        <v>6101</v>
      </c>
      <c r="Z1215" s="66"/>
      <c r="AA1215" s="68">
        <f t="shared" si="2181"/>
        <v>0</v>
      </c>
      <c r="AB1215" s="67">
        <f t="shared" si="2209"/>
        <v>17135</v>
      </c>
      <c r="AC1215" s="66"/>
      <c r="AD1215" s="66">
        <f t="shared" si="2182"/>
        <v>0</v>
      </c>
      <c r="AE1215" s="67">
        <f t="shared" si="2210"/>
        <v>3450</v>
      </c>
      <c r="AF1215" s="66"/>
      <c r="AG1215" s="78">
        <f t="shared" si="2183"/>
        <v>0</v>
      </c>
      <c r="AH1215" s="79">
        <f t="shared" si="2211"/>
        <v>4471.5</v>
      </c>
      <c r="AI1215" s="66"/>
      <c r="AJ1215" s="68">
        <f t="shared" si="2235"/>
        <v>0</v>
      </c>
      <c r="AK1215" s="67">
        <f t="shared" si="2212"/>
        <v>22013</v>
      </c>
      <c r="AL1215" s="66"/>
      <c r="AM1215" s="68">
        <f t="shared" si="2184"/>
        <v>0</v>
      </c>
      <c r="AN1215" s="67">
        <f t="shared" si="2213"/>
        <v>8691.02</v>
      </c>
      <c r="AO1215" s="66"/>
      <c r="AP1215" s="68">
        <f t="shared" si="2266"/>
        <v>0</v>
      </c>
      <c r="AQ1215" s="67">
        <f t="shared" si="2238"/>
        <v>13688.39</v>
      </c>
      <c r="AR1215" s="66"/>
      <c r="AS1215" s="68">
        <f t="shared" si="2216"/>
        <v>0</v>
      </c>
      <c r="AT1215" s="67">
        <f t="shared" si="2215"/>
        <v>2020</v>
      </c>
      <c r="AU1215" s="66"/>
      <c r="AV1215" s="66">
        <f t="shared" si="2148"/>
        <v>0</v>
      </c>
      <c r="AW1215" s="42">
        <f t="shared" si="2251"/>
        <v>4680.0000000000018</v>
      </c>
      <c r="AX1215" s="66"/>
      <c r="AY1215" s="66">
        <f t="shared" si="2255"/>
        <v>0</v>
      </c>
      <c r="AZ1215" s="67">
        <f t="shared" si="2143"/>
        <v>728.09999999999991</v>
      </c>
      <c r="BA1215" s="66"/>
      <c r="BB1215" s="68">
        <f t="shared" si="2226"/>
        <v>0</v>
      </c>
      <c r="BC1215" s="67">
        <f t="shared" si="2245"/>
        <v>77.819999999999851</v>
      </c>
      <c r="BD1215" s="66"/>
      <c r="BE1215" s="68">
        <f t="shared" si="2136"/>
        <v>0</v>
      </c>
      <c r="BF1215" s="67">
        <f t="shared" si="2137"/>
        <v>1815.1800000000017</v>
      </c>
      <c r="BG1215" s="66"/>
      <c r="BH1215" s="68">
        <f t="shared" si="2249"/>
        <v>0</v>
      </c>
      <c r="BI1215" s="67">
        <f t="shared" si="2236"/>
        <v>22382.39999999998</v>
      </c>
      <c r="BJ1215" s="66"/>
      <c r="BK1215" s="68">
        <f t="shared" si="2217"/>
        <v>0</v>
      </c>
      <c r="BL1215" s="67">
        <f t="shared" si="2149"/>
        <v>3462.6000000000004</v>
      </c>
      <c r="BM1215" s="66"/>
      <c r="BN1215" s="68">
        <f t="shared" si="2150"/>
        <v>0</v>
      </c>
      <c r="BO1215" s="67">
        <f t="shared" si="2151"/>
        <v>300.70000000000152</v>
      </c>
      <c r="BP1215" s="66"/>
      <c r="BQ1215" s="68">
        <f t="shared" si="2231"/>
        <v>0</v>
      </c>
      <c r="BR1215" s="67">
        <f t="shared" si="2168"/>
        <v>123480.25</v>
      </c>
      <c r="BS1215" s="66"/>
      <c r="BT1215" s="66">
        <f t="shared" si="2252"/>
        <v>0</v>
      </c>
      <c r="BU1215" s="67">
        <f t="shared" si="2246"/>
        <v>103287</v>
      </c>
      <c r="BV1215" s="66"/>
      <c r="BW1215" s="66">
        <f t="shared" si="2253"/>
        <v>0</v>
      </c>
      <c r="BX1215" s="67">
        <f t="shared" si="2247"/>
        <v>146698</v>
      </c>
      <c r="BY1215" s="66"/>
      <c r="BZ1215" s="66">
        <f t="shared" si="2254"/>
        <v>0</v>
      </c>
      <c r="CA1215" s="67">
        <f t="shared" si="2248"/>
        <v>96789</v>
      </c>
      <c r="CB1215" s="66"/>
      <c r="CC1215" s="66">
        <f t="shared" si="2237"/>
        <v>0</v>
      </c>
      <c r="CD1215" s="67">
        <f t="shared" si="2227"/>
        <v>32675.040000000001</v>
      </c>
      <c r="CE1215" s="66"/>
      <c r="CF1215" s="66">
        <f t="shared" si="2233"/>
        <v>0</v>
      </c>
      <c r="CG1215" s="67">
        <f t="shared" si="2152"/>
        <v>3663.6999999999994</v>
      </c>
      <c r="CH1215" s="66"/>
      <c r="CI1215" s="66">
        <f t="shared" si="2218"/>
        <v>0</v>
      </c>
      <c r="CJ1215" s="67">
        <f t="shared" si="2176"/>
        <v>6757.8</v>
      </c>
      <c r="CK1215" s="66"/>
      <c r="CL1215" s="68">
        <f t="shared" si="2244"/>
        <v>0</v>
      </c>
      <c r="CM1215" s="79">
        <f t="shared" si="2153"/>
        <v>4847.4799999999996</v>
      </c>
      <c r="CN1215" s="66"/>
      <c r="CO1215" s="68">
        <f t="shared" si="2256"/>
        <v>0</v>
      </c>
      <c r="CP1215" s="79">
        <f t="shared" si="2154"/>
        <v>3955</v>
      </c>
      <c r="CQ1215" s="66"/>
      <c r="CR1215" s="68">
        <f t="shared" si="2257"/>
        <v>0</v>
      </c>
      <c r="CS1215" s="79">
        <f t="shared" si="2250"/>
        <v>5186</v>
      </c>
      <c r="CT1215" s="66"/>
      <c r="CU1215" s="68">
        <f t="shared" si="2258"/>
        <v>0</v>
      </c>
      <c r="CV1215" s="79">
        <f t="shared" si="2155"/>
        <v>6929</v>
      </c>
      <c r="CW1215" s="66"/>
      <c r="CX1215" s="66">
        <f t="shared" si="2243"/>
        <v>0</v>
      </c>
      <c r="CY1215" s="40">
        <f t="shared" si="2234"/>
        <v>8176.9599999999982</v>
      </c>
      <c r="CZ1215" s="65"/>
      <c r="DA1215" s="66">
        <f t="shared" si="2228"/>
        <v>0</v>
      </c>
      <c r="DB1215" s="67">
        <f t="shared" si="2177"/>
        <v>37088</v>
      </c>
      <c r="DC1215" s="66"/>
      <c r="DD1215" s="66">
        <f t="shared" si="2229"/>
        <v>0</v>
      </c>
      <c r="DE1215" s="67">
        <f t="shared" si="2178"/>
        <v>83859</v>
      </c>
      <c r="DF1215" s="66"/>
      <c r="DG1215" s="69">
        <f t="shared" si="2259"/>
        <v>0</v>
      </c>
      <c r="DH1215" s="67">
        <f t="shared" si="2230"/>
        <v>439395</v>
      </c>
      <c r="DI1215" s="66"/>
      <c r="DJ1215" s="66">
        <f t="shared" si="2260"/>
        <v>0</v>
      </c>
      <c r="DK1215" s="67">
        <f t="shared" si="2158"/>
        <v>3517.5</v>
      </c>
      <c r="DM1215" s="206">
        <f t="shared" si="2219"/>
        <v>0</v>
      </c>
      <c r="DN1215" s="25">
        <f t="shared" si="2147"/>
        <v>0</v>
      </c>
      <c r="DO1215" s="5"/>
      <c r="DP1215" s="43">
        <f t="shared" si="2220"/>
        <v>0</v>
      </c>
      <c r="DQ1215" s="27">
        <f t="shared" si="2159"/>
        <v>6819.5</v>
      </c>
      <c r="DR1215" s="5"/>
      <c r="DS1215" s="43">
        <f t="shared" si="2221"/>
        <v>0</v>
      </c>
      <c r="DT1215" s="27">
        <f t="shared" si="2160"/>
        <v>4846</v>
      </c>
      <c r="DU1215" s="5"/>
      <c r="DV1215" s="43">
        <f t="shared" si="2261"/>
        <v>0</v>
      </c>
      <c r="DW1215" s="27">
        <f t="shared" si="2161"/>
        <v>4835</v>
      </c>
      <c r="DX1215" s="5"/>
      <c r="DY1215" s="22">
        <f t="shared" si="2262"/>
        <v>0</v>
      </c>
      <c r="DZ1215" s="25">
        <f t="shared" si="2162"/>
        <v>523</v>
      </c>
      <c r="EA1215" s="22"/>
      <c r="EB1215" s="22">
        <f t="shared" si="2263"/>
        <v>0</v>
      </c>
      <c r="EC1215" s="28">
        <f t="shared" si="2163"/>
        <v>369</v>
      </c>
      <c r="ED1215" s="5"/>
      <c r="EE1215" s="43">
        <f t="shared" si="2264"/>
        <v>0</v>
      </c>
      <c r="EF1215" s="27">
        <f t="shared" si="2164"/>
        <v>4769</v>
      </c>
      <c r="EG1215" s="66"/>
      <c r="EH1215" s="66">
        <f t="shared" si="2265"/>
        <v>0</v>
      </c>
      <c r="EI1215" s="67">
        <f t="shared" si="2165"/>
        <v>22077</v>
      </c>
      <c r="EJ1215" s="66"/>
      <c r="EK1215" s="66">
        <f t="shared" si="2185"/>
        <v>0</v>
      </c>
      <c r="EL1215" s="67">
        <f t="shared" si="2166"/>
        <v>20707</v>
      </c>
      <c r="EM1215" s="110">
        <f t="shared" si="2186"/>
        <v>284482.20381275995</v>
      </c>
    </row>
    <row r="1216" spans="1:143" s="33" customFormat="1" ht="11.25" customHeight="1" x14ac:dyDescent="0.25">
      <c r="A1216" s="162">
        <v>46193</v>
      </c>
      <c r="B1216" s="187">
        <v>46172</v>
      </c>
      <c r="C1216" s="179">
        <v>8005012611</v>
      </c>
      <c r="D1216" s="13" t="s">
        <v>183</v>
      </c>
      <c r="E1216" s="14">
        <v>144</v>
      </c>
      <c r="F1216" s="15">
        <v>20</v>
      </c>
      <c r="G1216" s="16">
        <v>191516031142</v>
      </c>
      <c r="H1216" s="66"/>
      <c r="I1216" s="41">
        <f t="shared" ref="I1216:I1247" si="2267">IF(OR(D1216="NPC6ASZDB-RD015M",D1216="NPC06SZDB-OR050C",D1216="NPC6ASZDB-WT008M",D1216="NPC6ASZDB-WT018M",D1216="NPC6ASZDB-WT023M",D1216="NPC6ASZDB-WT024M",D1216="NPC6ASZDB-OR020M",D1216="NPC6ASZDB-RD006M",D1216="NPC6ASZDB-WT017M",D1216="NPC6ASZDB-GY750C",D1216="NPC6ASZDB-YL015M",D1216="NPC6ASZDB-BL004M ",D1216="NPC6ASZDB-WT016M",D1216="NPC06SZDB-BK006M",D1216="NPC06SZDB-BK007M",D1216="NPC6ASZDB-OR750C",D1216="NPC06SZDB-BK004M",D1216="NPC06SZDB-BL015M",D1216="NPC6ASZDB-BL013C",D1216="NPC6ASZDB-BL030C",D1216="NPC6ASZDB-GY009M",D1216="NPC06SZDB-BK002M",D1216="NPC6ASZDB-GY025C",D1216="NPC06SZDB-BK003M",D1216="NPC06SZDB-GY005M",D1216="NPC6ASZDB-RD020C",D1216="NPC06SZDB-YL040M",D1216="NPC6ASZDB-GY125C",D1216="NPC06SZDB-YL002M",D1216="NPC6ASZDB-WT100M",D1216="NPC6ASZDB-RD008M",D1216="NPC6ASZDB-YL009M",D1216="NPC6ASZDB-VT010M",D1216="NPC6ASZDB-OR007M",D1216="NPC6ASZDB-VT007M",D1216="NPC6ASZDB-BK007M",D1216="NPC6ASZDB-GY350C",D1216="NPC6ASZDB-YL350C",D1216="NPC6ASZDB-OR350C",D1216="NPC6ASZDB-VT350C",D1216="NPC6ASZDB-BL350C",D1216="NPC6ASZDB-RD350C",D1216="NPC6ASZDB-BK350C",D1216="NPC6ASZDB-VT003M",D1216="NPC6ASZDB-OR250C",D1216="NPC6ASZDB-VT250C",D1216="NPC6ASZDB-VT002M",D1216="NPC6ASZDB-VT050C",D1216="NPC6ASZDB-VT001M",D1216="NPC6ASZDB-VT150C",D1216="NPC6ASZDB-WT017C",D1216="NPC6ASZDB-RD030C",D1216="NPC6ASZDB-WT030C",D1216="NPC6ASZDB-OR020M",D1216="NPC6ASZDB-OR015M",D1216="NPC06SZDB-WT025C",D1216="NPC6ASZDB-WT013M",D1216="NPC6ASZDB-GY075C",D1216="NPC6ASZDB-BK075C",D1216="NPC6ASZDB-BK125C",D1216="NPC6ASZDB-GN250C",D1216="NPC6ASZDB-WT011M",D1216="NPC6ASZDB-WT014M",D1216="NPC6ASZDB-OR005M",D1216="NPC6ASZDB-GY006M",D1216="NPC6ASZDB-WT550C",D1216="NPC6ASZDB-WT650C",D1216="NPC6ASZDB-WT850C",D1216="NPC6ASZDB-WT950C",D1216="NPC6ASZDB-RD250C",D1216="NPC06SZDB-GY015C",D1216="NPC06SZDB-BL020C",D1216="NPC06SZDB-YL015C",D1216="NPC6ASZDB-BL012M",D1216="NPC6ASZDB-WT020C",D1216="NPC6ASZDB-BL008M",D1216="NPC6ASZDB-BL009M",D1216="NPC6ASZDB-WT022M",D1216="NPC6ASZDB-YL007M",D1216="NPC06SZDB-WT250C",D1216="NPC6ASZDB-BL007M",D1216="NPC6ASZDB-BK050C",D1216="NPC6ASZDB-BK025C",D1216="NPC6ASZDB-BL750C",D1216="NPC6ASZDB-OR010M",D1216="NPC06SZDB-RD015M",D1216="NPC6ASZDB-YL012M",D1216="NPC6ASZDB-YL020M",D1216="NPC6ASZDB-YL030M",D1216="NPC6ASZDB-RD050C",D1216="NPC06SZDB-BL050C",D1216="NPC06SZDB-RD050C",D1216="NPC06SZDB-YL050C",D1216="NPC06SZDB-YL003M",D1216="NPC06SZDB-GN002M",D1216="NPC6ASZDB-RD010M",D1216="NPC6ASZDB-GY450C",D1216="NPC6ASZDB-WT006M",D1216="NPC6ASZDB-BL250C",D1216="NPC6ASZDB-GY050C",D1216="NPC6ASZDB-YL250C",D1216="NPC6ASZDB-YL008M",D1216="NPC06SZDB-YL010M",D1216="NPC6ASZDB-GY008M",D1216="NPC06SZDB-RD005M",D1216="NPC6ASZDB-BL050C",D1216="NPC6ASZDB-WT450C",D1216="NPC6ASZDB-OR050C",D1216="NPC06SZDB-GN010M",D1216="NPC06SZDB-RD010M",D1216="NPC06SZDB-BL010M",D1216="NPC6ASZDB-GY050C",D1216="NPC6ASZDB-YL025C",D1216="NPC6ASZDB-BK250C",D1216="NPC6ASZDB-BK004M",D1216="NPC6ASZDB-YL006M",D1216="NPC06SZDB-WT007M",D1216="NPC6ASZDB-BL015M",D1216="NPC6ASZDB-BL020M",D1216="NPC6ASZDB-GN010M",D1216="NPC6ASZDB-GN015M",D1216="NPC6ASZDB-GY250C",D1216="NPC6ASZDB-BK030M",D1216="NPC06SZDB-GY003M",D1216="NPC06SZDB-BL150C",D1216="NPC6ASZDB-BK013M",D1216="NPC6ASZDB-OR150C",D1216="NPC6ASZDB-GY007M",D1216="NPC6ASZDB-BK750C",D1216="NPC06SZDB-GN003M",D1216="NPC06SZDB-BK150C",D1216="NPC06SZDB-BK001M",D1216="NPC6ASZDB-RD007M",D1216="NPC6ASZDB-RD010M",D1216="NPC06SZDB-GY006M",D1216="NPC06SZDB-GY015M",D1216="NPC06SZDB-BK050C",D1216="NPC6ASZDB-BL010M",D1216="NPC6ASZDB-GN025C",D1216="NPC6ASZDB-WT009M",D1216="NPC6ASZDB-OR004M",D1216="NPC6ASZDB-WT075C",D1216="NPC6ASZDB-WT175C",D1216="NPC06SZDB-GY001M",D1216="NPC06SZDB-GY002M",D1216="NPC6ASZDB-WT125C",D1216="NPC6ASZDB-WT225C",D1216="NPC6ASZDB-WT275C",D1216="NPC6ASZDB-GY015M",D1216="NPC6ASZDB-RD001M",D1216="NPC6ASZDB-RD005M",D1216="NPC6ASZDB-WT025C",D1216="NPC6ASZDB-YL001M",D1216="NPC6ASZDB-YL005M",D1216="NPC06SZDB-GY010M",D1216="NPC06SZDB-YL005M",D1216="NPC06SZDB-YL001M",D1216="NPC6ASZDB-BK150C",D1216="NPC6ASZDB-BL030M",D1216="NPC6ASZDB-GY003M",D1216="NPC6ASZDB-YL050C",D1216="NPC6ASZDB-YL010M",D1216="NPC6ASZDB-OR010M",D1216="NPC06SZDB-YL150C",D1216="NPC6ASZDB-OR005M",D1216="NPC06SZDB-OR002M",D1216="NPC6ASZDB-RD150C",D1216="NPC6ASZDB-WT025M",D1216="NPC6ASZDB-WT150C",D1216="NPC6ASZDB-WT012M",D1216="NPC6ASZDB-WT250C",D1216="NPC6ASZDB-WT350C",D1216="NPC6ASZDB-YL002M",D1216="NPC6ASZDB-BL150C",D1216="NPC6ASZDB-WT015M",D1216="NPC6ASZDB-YL150C",D1216="NPC6ASZDB-YL003M",D1216="NPC6ASZDB-WT750C",D1216="NPC6ASZDB-GN050C",D1216="NPC6ASZDB-WT008M",D1216="NPC06SZDB-OR010M",D1216="NPC6ASZDB-GY150C",D1216="NPC6ASZDB-GN150C",D1216="NPC6ASZDB-OR001M",D1216="NPC6ASZDB-OR002M",D1216="NPC6ASZDB-OR003M",D1216="NPC06SZDB-RD002M",D1216="NPC06SZDB-RD150C",D1216="NPC6ASZDB-BK015M",D1216="NPC06SZDB-GN001M",D1216="NPC06SZDB-GN150C",D1216="NPC06SZDB-WT030M",D1216="NPC06SZDB-WT750C",D1216="NPC06SZDB-WT015M",D1216="NPC6ASZDB-WT030M",D1216="NPC06SZDB-RD001M",D1216="NPC06SZDB-RD003M",D1216="NPC06SZDB-OR003M",D1216="NPC06SZDB-OR001M",D1216="NPC06SZDB-BL001M",D1216="NPC06SZDB-BL003M",D1216="NPC06SZDB-WT150C",D1216="NPC06SZDB-BL002M",D1216="NPC6ASZDB-WT050C",D1216="NPC06SZDB-WT050C",D1216="NPC06SZDB-WT001M",D1216="NPC06SZDB-WT002M",D1216="NPC06SZDB-WT003M",D1216="NPC06SZDB-WT004M",D1216="NPC06SZDB-WT005M",D1216="NPC06SZDB-WT010M",D1216="NPC06SZDB-WT020M",D1216=1711815,D1216="NPC6ASZDB-GN001M",D1216="NPC6ASZDB-GN002M",D1216="NPC6ASZDB-GN003M",D1216="NPC6ASZDB-GN004M",D1216="NPC6ASZDB-GN005M",D1216="NPC6ASZDB-GN020M",D1216="NPC6ASZDB-GN030M",D1216="NPC6ASZDB-WT001M",D1216="NPC6ASZDB-WT002M",D1216="NPC6ASZDB-WT003M",D1216="NPC6ASZDB-WT004M",D1216="NPC6ASZDB-WT006M",D1216="NPC6ASZDB-WT007M",D1216="NPC6ASZDB-WT004M",D1216="NPC6ASZDB-WT005M",D1216="NPC6ASZDB-WT010M",D1216="NPC6ASZDB-WT020M",D1216="NPC6ASZDB-RD002M",D1216="NPC6ASZDB-RD003M",D1216="NPC6ASZDB-RD020M",D1216="NPC6ASZDB-GY001M",D1216="NPC6ASZDB-GY002M",D1216="NPC6ASZDB-GY003M",D1216="NPC6ASZDB-GY004M",D1216="NPC6ASZDB-GY005M",D1216="NPC6ASZDB-GY010M",D1216="NPC6ASZDB-GY020M",D1216="NPC6ASZDB-GY025M",D1216="NPC6ASZDB-GY030M",D1216="NPC6ASZDB-BL001M",D1216="NPC6ASZDB-BL002M",D1216="NPC6ASZDB-BL003M",D1216="NPC6ASZDB-BL004M",D1216="NPC6ASZDB-BL005M",D1216="NPC6ASZDB-BL010M",D1216="NPC6ASZDB-BK001M",D1216="NPC6ASZDB-BK002M",D1216="NPC6ASZDB-BK003M",D1216="NPC6ASZDB-BK005M",D1216="NPC6ASZDB-BK010M",D1216="NPC6ASZDB-BK020M",),E1216*2,0)</f>
        <v>288</v>
      </c>
      <c r="J1216" s="48">
        <f t="shared" si="2239"/>
        <v>237727</v>
      </c>
      <c r="K1216" s="66"/>
      <c r="L1216" s="41">
        <f t="shared" ref="L1216:L1228" si="2268">IF(OR(D1216="NPC6ASZDB-RD015M",D1216="NPC6ASZDB-GN750C",D1216="NPC6ASZDB-WT035M",D1216="NPC6ASZDB-WT028M ",D1216="NPC6ASZDB-WT019M",D1216="NPC06SZDB-GN050C",D1216="NPC06SZDB-OR050C",D1216="NPC6ASZDB-WT018M",D1216="NPC6ASZDB-WT023M",D1216="NPC6ASZDB-WT024M",D1216="NPC6ASZDB-OR020M",D1216="NPC6ASZDB-RD006M",D1216="NPC6ASZDB-WT017M",D1216="NPC6ASZDB-GY750C",D1216="NPC6ASZDB-YL015M",D1216="NPC6ASZDB-BL004M ",D1216="NPC6ASZDB-WT016M",D1216="NPC06SZDB-BK006M",D1216="NPC06SZDB-BK007M",D1216="NPC6ASZDB-OR750C",D1216="NPC06SZDB-BK004M",D1216="NPC06SZDB-BL015M",D1216="NPC6ASZDB-BL013C",D1216="NPC6ASZDB-BL030C",D1216="NPC6ASZDB-GY009M",D1216="NPC06SZDB-BK002M",D1216="NPC6ASZDB-GY025C",D1216="NPC06SZDB-BK003M",D1216="NPC06SZDB-GY005M",D1216="NPC6ASZDB-RD020C",D1216="NPC06SZDB-YL040M",D1216="NPC6ASZDB-GY125C",D1216="NPC06SZDB-YL002M",D1216="NPC6ASZDB-WT100M",D1216="NPC6ASZDB-RD008M",D1216="NPC6ASZDB-YL009M",D1216="NPC6ASZDB-VT010M",D1216="NPC6ASZDB-OR007M",D1216="NPC6ASZDB-VT007M",D1216="NPC6ASZDB-BK007M",D1216="NPC6ASZDB-GY350C",D1216="NPC6ASZDB-YL350C",D1216="NPC6ASZDB-OR350C",D1216="NPC6ASZDB-VT350C",D1216="NPC6ASZDB-BL350C",D1216="NPC6ASZDB-RD350C",D1216="NPC6ASZDB-BK350C",D1216="NPC6ASZDB-VT003M",D1216="NPC6ASZDB-OR250C",D1216="NPC6ASZDB-VT250C",D1216="NPC6ASZDB-VT002M",D1216="NPC6ASZDB-VT050C",D1216="NPC6ASZDB-VT001M",D1216="NPC6ASZDB-VT150C",D1216="NPC6ASZDB-WT017C",D1216="NPC6ASZDB-RD030C",D1216="NPC6ASZDB-WT030C",D1216="NPC6ASZDB-OR020M",D1216="NPC6ASZDB-OR015M",D1216="NPC06SZDB-WT025C",D1216="NPC6ASZDB-WT013M",D1216="NPC6ASZDB-GY075C",D1216="NPC6ASZDB-BK075C",D1216="NPC6ASZDB-BK125C",D1216="NPC6ASZDB-GN250C",D1216="NPC6ASZDB-WT011M",D1216="NPC6ASZDB-WT014M",D1216="NPC6ASZDB-OR005M",D1216="NPC6ASZDB-GY006M",D1216="NPC6ASZDB-WT550C",D1216="NPC6ASZDB-WT650C",D1216="NPC6ASZDB-WT850C",D1216="NPC6ASZDB-WT950C",D1216="NPC6ASZDB-RD250C",D1216="NPC06SZDB-GY015C",D1216="NPC06SZDB-BL020C",D1216="NPC06SZDB-YL015C",D1216="NPC6ASZDB-BL012M",D1216="NPC6ASZDB-WT020C",D1216="NPC6ASZDB-BL008M",D1216="NPC6ASZDB-BL009M",D1216="NPC6ASZDB-WT022M",D1216="NPC6ASZDB-YL007M",D1216="NPC06SZDB-WT250C",D1216="NPC6ASZDB-BL007M",D1216="NPC6ASZDB-BK050C",D1216="NPC6ASZDB-BK025C",D1216="NPC6ASZDB-BL750C",D1216="NPC6ASZDB-OR010M",D1216="NPC06SZDB-RD015M",D1216="NPC6ASZDB-YL012M",D1216="NPC6ASZDB-YL030M",D1216="NPC6ASZDB-YL020M",D1216="NPC6ASZDB-RD050C",D1216="NPC06SZDB-BL050C",D1216="NPC06SZDB-RD050C",D1216="NPC06SZDB-YL050C",D1216="NPC06SZDB-YL003M",D1216="NPC06SZDB-GN002M",D1216="NPC6ASZDB-RD010M",D1216="NPC6ASZDB-GY450C",D1216="NPC6ASZDB-WT006M",D1216="NPC6ASZDB-BL250C",D1216="NPC6ASZDB-GY050C",D1216="NPC6ASZDB-YL250C",D1216="NPC6ASZDB-YL008M",D1216="NPC06SZDB-YL010M",D1216="NPC6ASZDB-GY008M",D1216="NPC06SZDB-RD005M",D1216="NPC6ASZDB-BL050C",D1216="NPC6ASZDB-WT450C",D1216="NPC6ASZDB-OR050C",D1216="NPC06SZDB-GN010M",D1216="NPC06SZDB-RD010M",D1216="NPC06SZDB-BL010M",D1216="NPC6ASZDB-GY050C",D1216="NPC6ASZDB-YL025C",D1216="NPC6ASZDB-BK250C",D1216="NPC6ASZDB-BK004M",D1216="NPC6ASZDB-YL006M",D1216="NPC06SZDB-WT007M",D1216="NPC6ASZDB-BL015M",D1216="NPC6ASZDB-BL020M",D1216="NPC6ASZDB-GN010M",D1216="NPC6ASZDB-GN015M",D1216="NPC6ASZDB-GY250C",D1216="NPC6ASZDB-BK030M",D1216="NPC06SZDB-GY003M",D1216="NPC06SZDB-BL150C",D1216="NPC6ASZDB-BK013M",D1216="NPC6ASZDB-OR150C",D1216="NPC6ASZDB-GY007M",D1216="NPC6ASZDB-BK750C",D1216="NPC06SZDB-GN003M",D1216="NPC06SZDB-BK150C",D1216="NPC06SZDB-BK001M",D1216="NPC6ASZDB-RD007M",D1216="NPC6ASZDB-RD010M",D1216="NPC06SZDB-GY006M",D1216="NPC06SZDB-GY015M",D1216="NPC06SZDB-BK050C",D1216="NPC6ASZDB-GN025C",D1216="NPC6ASZDB-WT009M",D1216="NPC6ASZDB-OR004M",D1216="NPC6ASZDB-WT075C",D1216="NPC6ASZDB-WT175C",D1216="NPC06SZDB-GY001M",D1216="NPC06SZDB-GY002M",D1216="NPC6ASZDB-WT125C",D1216="NPC6ASZDB-WT225C",D1216="NPC6ASZDB-WT275C",D1216="NPC6ASZDB-GY015M",D1216="NPC6ASZDB-RD001M",D1216="NPC6ASZDB-RD005M",D1216="NPC6ASZDB-WT025C",D1216="NPC6ASZDB-YL001M",D1216="NPC6ASZDB-YL005M",D1216="NPC06SZDB-GY010M",D1216="NPC06SZDB-YL005M",D1216="NPC06SZDB-YL001M",D1216="NPC6ASZDB-BK150C",D1216="NPC6ASZDB-BL030M",D1216="NPC6ASZDB-YL050C",D1216="NPC6ASZDB-YL010M",D1216="NPC6ASZDB-OR010M",D1216="NPC06SZDB-YL150C",D1216="NPC6ASZDB-OR005M",D1216="NPC06SZDB-OR002M",D1216="NPC6ASZDB-RD150C",D1216="NPC6ASZDB-WT025M",D1216="NPC6ASZDB-WT150C",D1216="NPC6ASZDB-WT012M",D1216="NPC6ASZDB-WT250C",D1216="NPC6ASZDB-WT350C",D1216="NPC6ASZDB-YL002M",D1216="NPC6ASZDB-BL150C",D1216="NPC6ASZDB-WT015M",D1216="NPC6ASZDB-YL150C",D1216="NPC6ASZDB-YL003M",D1216="NPC6ASZDB-WT750C",D1216="NPC6ASZDB-GN050C",D1216="NPC6ASZDB-WT008M",D1216="NPC06SZDB-OR010M",D1216="NPC6ASZDB-GY150C",D1216="NPC6ASZDB-GN150C",D1216="NPC6ASZDB-OR001M",D1216="NPC6ASZDB-OR002M",D1216="NPC6ASZDB-OR003M",D1216="NPC06SZDB-RD002M",D1216="NPC06SZDB-RD150C",D1216="NPC6ASZDB-BK015M",D1216="NPC06SZDB-GN001M",D1216="NPC06SZDB-GN150C",D1216="NPC06SZDB-WT030M",D1216="NPC06SZDB-WT750C",D1216="NPC06SZDB-WT015M",D1216="NPC6ASZDB-WT030M",D1216="NPC06SZDB-RD001M",D1216="NPC06SZDB-RD003M",D1216="NPC06SZDB-OR003M",D1216="NPC06SZDB-OR001M",D1216="NPC06SZDB-BL001M",D1216="NPC06SZDB-BL003M",D1216="NPC06SZDB-WT150C",D1216="NPC06SZDB-BL002M",D1216="NPC6ASZDB-WT050C",D1216="NPC06SZDB-WT050C",D1216="NPC06SZDB-WT001M",D1216="NPC06SZDB-WT002M",D1216="NPC06SZDB-WT003M",D1216="NPC06SZDB-WT004M",D1216="NPC06SZDB-WT005M",D1216="NPC06SZDB-WT010M",D1216="NPC06SZDB-WT020M",D1216="NPC6ASZDB-GN001M",D1216="NPC6ASZDB-GN002M",D1216="NPC6ASZDB-GN003M",D1216="NPC6ASZDB-GN004M",D1216="NPC6ASZDB-GN005M",D1216="NPC6ASZDB-GN020M",D1216="NPC6ASZDB-GN030M",D1216="NPC6ASZDB-WT001M",D1216="NPC6ASZDB-WT002M",D1216="NPC6ASZDB-WT003M",D1216="NPC6ASZDB-WT004M",D1216="NPC6ASZDB-WT005M",D1216="NPC6ASZDB-WT006M",D1216="NPC6ASZDB-WT007M",D1216="NPC6ASZDB-WT010M",D1216="NPC6ASZDB-WT020M",D1216="NPC6ASZDB-RD002M",D1216="NPC6ASZDB-RD003M",D1216="NPC6ASZDB-RD020M",D1216="NPC6ASZDB-GY001M",D1216="NPC6ASZDB-GY002M",D1216="NPC6ASZDB-GY003M",D1216="NPC6ASZDB-GY004M",D1216="NPC6ASZDB-GY005M",D1216="NPC6ASZDB-GY010M",D1216="NPC6ASZDB-GY020M",D1216="NPC6ASZDB-GY025M",D1216="NPC6ASZDB-GY030M",D1216="NPC6ASZDB-BL001M",D1216="NPC6ASZDB-BL002M",D1216="NPC6ASZDB-BL003M",D1216="NPC6ASZDB-BL004M",D1216="NPC6ASZDB-BL005M",D1216="NPC6ASZDB-BL010M",D1216="NPC6ASZDB-BK001M",D1216="NPC6ASZDB-BK002M",D1216="NPC6ASZDB-BK003M",D1216="NPC6ASZDB-BK005M",D1216="NPC6ASZDB-BK010M",D1216="NPC6ASZDB-BK020M",),E1216*2,0)</f>
        <v>288</v>
      </c>
      <c r="M1216" s="48">
        <f t="shared" si="2240"/>
        <v>237560</v>
      </c>
      <c r="N1216" s="66"/>
      <c r="O1216" s="41">
        <f t="shared" ref="O1216:O1228" si="2269">IF(OR(D1216="NPC6ASZDB-WT019M",D1216="NPC6ASZDB-RD015M",D1216="NPC06SZDB-BK006M",D1216="NPC06SZDB-BK007M",D1216="NPC6ASZDB-OR750C",D1216="NPC06SZDB-BK004M",D1216="NPC06SZDB-BL015M",D1216="NPC6ASZDB-BL013C",D1216="NPC6ASZDB-BL030C",D1216="NPC6ASZDB-GY009M",D1216="NPC06SZDB-BK002M",D1216="NPC6ASZDB-GY025C",D1216="NPC06SZDB-BK003M",D1216="NPC06SZDB-GY005M",D1216="NPC6ASZDB-RD020C",D1216="NPC06SZDB-YL040M",D1216="NPC6ASZDB-GY125C",D1216="NPC06SZDB-YL002M",D1216="NPC6ASZDB-WT100M",D1216="NPC6ASZDB-RD008M",D1216="NPC6ASZDB-YL009M",D1216="NPC6ASZDB-VT010M",D1216="NPC6ASZDB-OR007M",D1216="NPC6ASZDB-VT007M",D1216="NPC6ASZDB-BK007M",D1216="NPC6ASZDB-GY350C",D1216="NPC6ASZDB-YL350C",D1216="NPC6ASZDB-OR350C",D1216="NPC6ASZDB-VT350C",D1216="NPC6ASZDB-BL350C",D1216="NPC6ASZDB-RD350C",D1216="NPC6ASZDB-BK350C",D1216="NPC6ASZDB-VT003M",D1216="NPC6ASZDB-OR250C",D1216="NPC6ASZDB-VT250C",D1216="NPC6ASZDB-VT002M",D1216="NPC6ASZDB-VT050C",D1216="NPC6ASZDB-VT001M",D1216="NPC6ASZDB-VT150C",D1216="NPC6ASZDB-WT017C",D1216="NPC6ASZDB-RD030C",D1216="NPC6ASZDB-WT030C",D1216="NPC6ASZDB-OR020M",D1216="NPC6ASZDB-OR020M",D1216="NPC6ASZDB-OR015M",D1216="NPC06SZDB-WT025C",D1216="NPC6ASZDB-WT013M",D1216="NPC6ASZDB-BK175C",D1216="NPC6ASZDB-GY075C",D1216="NPC6ASZDB-BK075C",D1216="NPC6ASZDB-BK125C",D1216="NPC6ASZDB-GN250C",D1216="NPC6ASZDB-WT011M",D1216="NPC6ASZDB-WT014M",D1216="NPC6ASZDB-OR005M",D1216="NPC6ASZDB-GY006M",D1216="NPC6ASZDB-WT550C",D1216="NPC6ASZDB-WT650C",D1216="NPC6ASZDB-WT850C",D1216="NPC6ASZDB-WT950C",D1216="NPC6ASZDB-RD250C",D1216="NPC06SZDB-GY015C",D1216="NPC06SZDB-BL020C",D1216="NPC06SZDB-YL015C",D1216="NPC6ASZDB-BL012M",D1216="NPC6ASZDB-WT020C",D1216="NPC6ASZDB-BL008M",D1216="NPC6ASZDB-BL009M",D1216="NPC6ASZDB-WT022M",D1216="NPC6ASZDB-YL007M",D1216="NPC06SZDB-WT250C",D1216="NPC6ASZDB-BL007M",D1216="NPC6ASZDB-BK050C",D1216="NPC6ASZDB-BK025C",D1216="NPC6ASZDB-BL750C",D1216="NPC6ASZDB-OR010M",D1216="NPC06SZDB-RD015M",D1216="NPC6ASZDB-YL012M",D1216="NPC6ASZDB-YL030M",D1216="NPC6ASZDB-YL020M",D1216="NPC6ASZDB-RD050C",D1216="NPC06SZDB-BL050C",D1216="NPC06SZDB-RD050C",D1216="NPC06SZDB-YL050C",D1216="NPC06SZDB-YL003M",D1216="NPC06SZDB-GN002M",D1216="NPC6ASZDB-RD010M",D1216="NPC6ASZDB-GY450C",D1216="NPC6ASZDB-GY450C",D1216="NPC6ASZDB-BL250C",D1216="NPC6ASZDB-GY050C",D1216="NPC6ASZDB-YL250C",D1216="NPC6ASZDB-YL008M",D1216="NPC06SZDB-YL010M",D1216="NPC6ASZDB-GY008M",D1216="NPC06SZDB-RD005M",D1216="NPC6ASZDB-BL050C",D1216="NPC6ASZDB-WT450C",D1216="NPC6ASZDB-OR050C",D1216="NPC06SZDB-GN010M",D1216="NPC06SZDB-RD010M",D1216="NPC06SZDB-BL010M",D1216="NPC6ASZDB-GY050C",D1216="NPC6ASZDB-YL025C",D1216="NPC6ASZDB-BK250C",D1216="NPC6ASZDB-BK004M",D1216="NPC6ASZDB-YL006M",D1216="NPC06SZDB-WT007M",D1216="NPC6ASZDB-BL015M",D1216="NPC6ASZDB-BL020M",D1216="NPC6ASZDB-GN010M",D1216="NPC6ASZDB-GN015M",D1216="NPC6ASZDB-GY250C",D1216="NPC6ASZDB-BK030M",D1216="NPC06SZDB-GY003M",D1216="NPC06SZDB-BL150C",D1216="NPC6ASZDB-BK013M",D1216="NPC6ASZDB-OR150C",D1216="NPC6ASZDB-GY007M",D1216="NPC6ASZDB-BK750C",D1216="NPC06SZDB-GN003M",D1216="NPC06SZDB-BK150C",D1216="NPC06SZDB-BK001M",D1216="NPC6ASZDB-RD007M",D1216="NPC6ASZDB-RD010M",D1216="NPC06SZDB-GY006M",D1216="NPC06SZDB-GY015M",D1216="NPC06SZDB-BK050C",D1216="NPC6ASZDB-GN025C",D1216="NPC6ASZDB-WT009M",D1216="NPC6ASZDB-OR004M",D1216="NPC6ASZDB-WT075C",D1216="NPC6ASZDB-WT175C",D1216="NPC06SZDB-GY001M",D1216="NPC06SZDB-GY002M",D1216="NPC6ASZDB-WT125C",D1216="NPC6ASZDB-WT225C",D1216="NPC6ASZDB-WT275C",D1216="NPC6ASZDB-GY015M",D1216="NPC6ASZDB-RD001M",D1216="NPC6ASZDB-RD005M",D1216="NPC6ASZDB-WT025C",D1216="NPC6ASZDB-YL001M",D1216="NPC6ASZDB-YL005M",D1216="NPC06SZDB-GY010M",D1216="NPC06SZDB-YL005M",D1216="NPC06SZDB-YL001M",D1216="NPC6ASZDB-BK150C",D1216="NPC6ASZDB-BL030M",D1216="NPC6ASZDB-YL050C",D1216="NPC6ASZDB-YL010M",D1216=1711167,D1216="NPC6ASZDB-OR010M",D1216="NPC06SZDB-YL150C",D1216="NPC6ASZDB-OR005M",D1216="NPC06SZDB-OR002M",D1216="NPC6ASZDB-RD150C",D1216="NPC6ASZDB-WT025M",D1216="NPC6ASZDB-WT150C",D1216="NPC6ASZDB-WT250C",D1216="NPC6ASZDB-WT350C",D1216="NPC6ASZDB-YL002M",D1216="NPC6ASZDB-WT012M",D1216="NPC6ASZDB-BL150C",D1216="NPC6ASZDB-WT015M",D1216="NPC6ASZDB-YL150C",D1216="NPC6ASZDB-YL003M",D1216="NPC6ASZDB-WT750C",D1216="NPC6ASZDB-GN050C",D1216="NPC6ASZDB-WT008M",D1216="NPC06SZDB-OR010M",D1216="NPC6ASZDB-GY150C",D1216="NPC6ASZDB-GN150C",D1216="NPC6ASZDB-OR001M",D1216="NPC6ASZDB-OR002M",D1216="NPC6ASZDB-OR003M",D1216="NPC06SZDB-RD002M",D1216="NPC06SZDB-RD150C",D1216="NPC6ASZDB-BK015M",D1216="NPC06SZDB-GN001M",D1216="NPC06SZDB-GN150C",D1216="NPC06SZDB-WT030M",D1216="NPC06SZDB-WT750C",D1216="NPC06SZDB-WT015M",D1216="NPC6ASZDB-WT030M",D1216="NPC06SZDB-RD001M",D1216="NPC06SZDB-RD003M",D1216="NPC06SZDB-OR003M",D1216="NPC06SZDB-OR001M",D1216="NPC06SZDB-BL001M",D1216="NPC06SZDB-BL003M",D1216="NPC06SZDB-WT150C",D1216="NPC06SZDB-BL002M",D1216="NPC6ASZDB-WT050C",D1216="NPC06SZDB-WT050C",D1216="NPC06SZDB-WT001M",D1216="NPC06SZDB-WT002M",D1216="NPC06SZDB-WT003M",D1216="NPC06SZDB-WT004M",D1216="NPC06SZDB-WT005M",D1216="NPC06SZDB-WT020M",D1216="NPC6ASZDB-GN001M",D1216="NPC6ASZDB-GN002M",D1216="NPC6ASZDB-GN003M",D1216="NPC6ASZDB-GN004M",D1216="NPC6ASZDB-GN005M",D1216="NPC6ASZDB-GN020M",D1216="NPC06SZDB-WT010M",D1216="NPC6ASZDB-GN030M",D1216=1711091,D1216=1711093,D1216=1711815,D1216=1711094,D1216=1711095,D1216=1711098,D1216=2153215,D1216=1711096,D1216=1711097,D1216=1711027,D1216=2153463,D1216=1711911,D1216="NPC6ASZDB-WT001M",D1216="NPC6ASZDB-WT002M",D1216="NPC6ASZDB-WT003M",D1216="NPC6ASZDB-WT004M",D1216="NPC6ASZDB-WT005M",D1216="NPC6ASZDB-WT006M",D1216="NPC6ASZDB-WT007M",D1216="NPC6ASZDB-WT010M",D1216="NPC6ASZDB-WT020M",D1216="NPC6ASZDB-RD002M",D1216="NPC6ASZDB-RD003M",D1216="NPC6ASZDB-RD020M",D1216="NPC6ASZDB-GY001M",D1216="NPC6ASZDB-GY002M",D1216="NPC6ASZDB-GY003M",D1216="NPC6ASZDB-GY004M",D1216="NPC6ASZDB-GY005M",D1216="NPC6ASZDB-GY010M",D1216="NPC6ASZDB-GY020M",D1216="NPC6ASZDB-GY025M",D1216="NPC6ASZDB-GY030M",D1216="NPC6ASZDB-BL001M",D1216="NPC6ASZDB-BL002M",D1216="NPC6ASZDB-BL003M",D1216="NPC6ASZDB-BL004M",D1216="NPC6ASZDB-BL005M",D1216="NPC6ASZDB-BL010M",D1216="NPC6ASZDB-BK001M",D1216="NPC6ASZDB-BK002M",D1216="NPC6ASZDB-BK003M",D1216="NPC6ASZDB-BK005M",D1216="NPC6ASZDB-BK010M",D1216="NPC6ASZDB-BK020M",D1216=1711171),E1216*2,0)</f>
        <v>288</v>
      </c>
      <c r="P1216" s="48">
        <f t="shared" si="2241"/>
        <v>225736</v>
      </c>
      <c r="Q1216" s="66"/>
      <c r="R1216" s="66">
        <f t="shared" ref="R1216:R1228" si="2270">IF(OR(D1216="CO17772-0ZM010",D1216="NPC6ASZDB-BK950C",D1216="NPC6ASZDB-BK550C",D1216="NPC6ASZDB-GN750C",D1216="NPC6ASZDB-WT035M",D1216="CO17772-0ZM002",D1216="CO17772-01M001",D1216="NPC6ASZDB-WT028M ",D1216="NPC6ASZDB-WT019M",D1216="CO17772-0CC050",D1216="NPC6ASZDB-WT018M",D1216="NPC6ASZDB-WT023M",D1216="NPC6ASZDB-WT024M",D1216="NPC6ASZDB-OR020M",D1216="NPC6ASZDB-RD006M",D1216="NPC6ASZDB-WT017M",D1216="NPC6ASZDB-GY750C",D1216="NPC6ASZDB-YL015M",D1216="NPC6ASZDB-WT016M",D1216="CO17772-0CM015",D1216="NPC6ASZDB-OR750C",D1216="NPC6ASZDB-BL013C",D1216="NPC6ASZDB-BL030C",D1216="NPC6ASZDB-GY009M",D1216="NPC6ASZDB-GY025C",D1216="NPC6ASZDB-RD020C",D1216="CO17772-08F004",D1216="CO17772-08F010",D1216="NPC6ASZDB-GY125C",D1216="CO17772-08C750",D1216="NPC06SZDB-YL002M",D1216="NPC6ASZDB-WT100M",D1216="NPC6ASZDB-RD008M",D1216="NPC6ASZDB-YL009M",D1216="NPC6ASZDB-VT010M",D1216="NPC6ASZDB-OR007M",D1216="NPC6ASZDB-VT007M",D1216="NPC6ASZDB-BK007M",D1216="NPC6ASZDB-GY350C",D1216="NPC6ASZDB-YL350C",D1216="NPC6ASZDB-OR350C",D1216="NPC6ASZDB-VT350C",D1216="NPC6ASZDB-BL350C",D1216="NPC6ASZDB-RD350C",D1216="NPC6ASZDB-VT003M",D1216="NPC6ASZDB-OR250C",D1216="NPC6ASZDB-VT250C",D1216="NPC6ASZDB-VT002M",D1216="NPC6ASZDB-VT050C",D1216="NPC6ASZDB-VT001M",D1216="NPC6ASZDB-VT150C",D1216="NPC6ASZDB-WT017C",D1216="NPC6ASZDB-RD030C",D1216="NPC6ASZDB-WT030C",D1216="NPC6ASZDB-OR020M",D1216="NPC6ASZDB-OR015M",D1216="CO17772-08C250",D1216="NPC6ASZDB-WT013M",D1216="NPC6ASZDB-BK175C",D1216="NPC6ASZDB-GY075C",D1216="NPC6ASZDB-BK075C",D1216="CO17772-07M001",D1216="CO17772-09M001",D1216="CO17772-0ZM001",D1216="CO17772-0MM001",D1216="CO17772-08F002",D1216="NPC6ASZDB-BK125C",D1216="NPC6ASZDB-GN250C",D1216="NPC6ASZDB-WT011M",D1216="NPC6ASZDB-WT014M",D1216="NPC6ASZDB-OR005M",D1216="NPC6ASZDB-GY006M",D1216="NPC6ASZDB-WT550C",D1216="NPC6ASZDB-WT650C",D1216="NPC6ASZDB-WT850C",D1216="NPC6ASZDB-WT950C",D1216="NPC6ASZDB-RD250C",D1216="NPC6ASZDB-BL012M",D1216="NPC6ASZDB-WT020C",D1216="NPC6ASZDB-BL008M",D1216="NPC6ASZDB-BL009M",D1216="NPC6ASZDB-WT022M",D1216="NPC6ASZDB-YL007M",D1216="NPC6ASZDB-BL007M",D1216="CO17772-0ZM008",D1216="CO17772-0ZM005",D1216="NPC6ASZDB-BK050C",D1216="NPC6ASZDB-BK025C",D1216="NPC6ASZDB-BL750C",D1216="NPC6ASZDB-OR010M",D1216="NPC6ASZDB-YL012M",D1216="NPC6ASZDB-YL020M",D1216="NPC6ASZDB-YL030M",D1216="NPC6ASZDB-RD050C",D1216="NPC6ASZDB-RD010M",D1216="NPC6ASZDB-GY450C",D1216="CO17772-0CM005",D1216="NPC6ASZDB-BL250C",D1216="NPC6ASZDB-GY050C",D1216="NPC6ASZDB-YL250C",D1216="CO17772-0CM007",D1216="NPC6ASZDB-YL008M",D1216="NPC6ASZDB-GY008M",D1216="NPC6ASZDB-BL050C",D1216="NPC6ASZDB-GY050C",D1216="NPC6ASZDB-WT450C",D1216="NPC6ASZDB-OR050C",D1216="CO17772-08M020",D1216="NPC6ASZDB-YL025C",D1216="NPC6ASZDB-BK250C",D1216="CO17772-0MC150",D1216="NPC6ASZDB-BK004M",D1216="NPC6ASZDB-YL006M",D1216="NPC6ASZDB-BL015M",D1216="NPC6ASZDB-BL020M",D1216="NPC6ASZDB-GN010M",D1216="NPC6ASZDB-GN015M",D1216="NPC6ASZDB-GY250C",D1216="NPC6ASZDB-BK030M",D1216="CO17772-08M010",D1216="CO17772-08M006",D1216="NPC6ASZDB-BK013M",D1216="NPC6ASZDB-OR150C",D1216="CO17772-08C050",D1216="CO17772-0CM007",D1216="CO17772-0CM010",D1216="CO17772-0CM003",D1216="CO17772-08C150",D1216="CO17772-08M007",D1216="CO17772-0MM005",D1216="CO17772-0MM015",D1216="CO17772-0CM002",D1216="CO17772-0CM001",D1216="CO17772-08M010",D1216="CO17772-08M001",D1216="CO17772-08M002",D1216="CO17772-08M003",D1216="CO17772-08M004",D1216="CO17772-08M015",D1216="CO17772-08M005",D1216="NPC6ASZDB-BK750C",D1216="NPC6ASZDB-RD007M",D1216="NPC6ASZDB-RD010M",D1216="NPC6ASZDB-GN025C",D1216="NPC6ASZDB-WT009M",D1216="NPC6ASZDB-OR004M",D1216="NPC6ASZDB-WT075C",D1216="NPC6ASZDB-WT175C",D1216="NPC6ASZDB-WT125C",D1216="NPC6ASZDB-WT225C",D1216="NPC6ASZDB-WT275C",D1216="NPC6ASZDB-GY015M",D1216="NPC6ASZDB-RD001M",D1216="NPC6ASZDB-RD005M",D1216="NPC6ASZDB-WT025C",D1216="NPC6ASZDB-YL001M",D1216="NPC6ASZDB-YL005M",D1216="NPC6ASZDB-BK150C",D1216="NPC6ASZDB-BL030M",D1216="NPC6ASZDB-YL050C",D1216="NPC6ASZDB-YL010M",D1216="NPC6ASZDB-OR010M",D1216="NPC6ASZDB-OR005M",D1216="NPC6ASZDB-RD150C",D1216="NPC6ASZDB-WT025M",D1216="NPC6ASZDB-WT150C",D1216="NPC6ASZDB-WT012M",D1216="NPC6ASZDB-WT250C",D1216="NPC6ASZDB-WT350C",D1216="NPC6ASZDB-YL002M",D1216="NPC6ASZDB-BL150C",D1216="NPC6ASZDB-WT015M",D1216="NPC6ASZDB-YL150C",D1216="NPC6ASZDB-YL003M",D1216="NPC6ASZDB-WT750C",D1216="NPC6ASZDB-GN050C",D1216="NPC6ASZDB-WT008M",D1216="NPC6ASZDB-GY150C",D1216="NPC6ASZDB-GN150C",D1216="NPC6ASZDB-OR001M",D1216="NPC6ASZDB-OR002M",D1216="NPC6ASZDB-OR003M",D1216="NPC6ASZDB-BK015M",D1216="NPC6ASZDB-WT030M",D1216="NPC6ASZDB-WT050C",D1216="NPC6ASZDB-GN001M",D1216="NPC6ASZDB-GN002M",D1216="NPC6ASZDB-GN003M",D1216="NPC6ASZDB-GN004M",D1216="NPC6ASZDB-GN005M",D1216="NPC6ASZDB-GN020M",D1216="NPC6ASZDB-GN030M",D1216="NPC6ASZDB-WT001M",D1216="NPC6ASZDB-WT002M",D1216="NPC6ASZDB-WT003M",D1216="NPC6ASZDB-WT004M",D1216="NPC6ASZDB-WT005M",D1216="NPC6ASZDB-WT006M",D1216="NPC6ASZDB-WT007M",D1216="NPC6ASZDB-WT010M",D1216="NPC6ASZDB-WT020M",D1216="NPC6ASZDB-RD002M",D1216="NPC6ASZDB-RD003M",D1216="NPC6ASZDB-RD020M",D1216="NPC6ASZDB-GY001M",D1216="NPC6ASZDB-GY002M",D1216="NPC6ASZDB-GY003M",D1216="NPC6ASZDB-GY004M",D1216="NPC6ASZDB-GY005M",D1216="NPC6ASZDB-GY010M",D1216="NPC6ASZDB-GY020M",D1216="NPC6ASZDB-GY025M",D1216="NPC6ASZDB-GY030M",D1216="NPC6ASZDB-BL001M",D1216="NPC6ASZDB-BL002M",D1216="NPC6ASZDB-BL003M",D1216="NPC6ASZDB-BL004M",D1216="NPC6ASZDB-BL005M",D1216="NPC6ASZDB-BL010M",D1216="NPC6ASZDB-BK001M",D1216="NPC6ASZDB-BK002M",D1216="NPC6ASZDB-BK003M",D1216="NPC6ASZDB-BK005M",D1216="NPC6ASZDB-BK010M",D1216="NPC6ASZDB-BK020M",D1216="NPC6ASZDB-GY007M",),E1216*2,0)</f>
        <v>288</v>
      </c>
      <c r="S1216" s="67">
        <f t="shared" si="2242"/>
        <v>162672</v>
      </c>
      <c r="T1216" s="66"/>
      <c r="U1216" s="66">
        <f t="shared" si="2191"/>
        <v>2894.4</v>
      </c>
      <c r="V1216" s="67">
        <f t="shared" si="2207"/>
        <v>188962.95</v>
      </c>
      <c r="W1216" s="136"/>
      <c r="X1216" s="69">
        <f t="shared" si="2145"/>
        <v>0</v>
      </c>
      <c r="Y1216" s="67">
        <f t="shared" si="2208"/>
        <v>6101</v>
      </c>
      <c r="Z1216" s="66"/>
      <c r="AA1216" s="68">
        <f t="shared" si="2181"/>
        <v>0</v>
      </c>
      <c r="AB1216" s="67">
        <f t="shared" si="2209"/>
        <v>17135</v>
      </c>
      <c r="AC1216" s="66"/>
      <c r="AD1216" s="66">
        <f t="shared" si="2182"/>
        <v>0</v>
      </c>
      <c r="AE1216" s="67">
        <f t="shared" si="2210"/>
        <v>3450</v>
      </c>
      <c r="AF1216" s="66"/>
      <c r="AG1216" s="78">
        <f t="shared" si="2183"/>
        <v>0</v>
      </c>
      <c r="AH1216" s="79">
        <f t="shared" si="2211"/>
        <v>4471.5</v>
      </c>
      <c r="AI1216" s="66"/>
      <c r="AJ1216" s="68">
        <f t="shared" si="2235"/>
        <v>0</v>
      </c>
      <c r="AK1216" s="67">
        <f t="shared" si="2212"/>
        <v>22013</v>
      </c>
      <c r="AL1216" s="66"/>
      <c r="AM1216" s="68">
        <f t="shared" si="2184"/>
        <v>0</v>
      </c>
      <c r="AN1216" s="67">
        <f t="shared" si="2213"/>
        <v>8691.02</v>
      </c>
      <c r="AO1216" s="66"/>
      <c r="AP1216" s="68">
        <f t="shared" si="2266"/>
        <v>0</v>
      </c>
      <c r="AQ1216" s="67">
        <f t="shared" si="2238"/>
        <v>13688.39</v>
      </c>
      <c r="AR1216" s="66"/>
      <c r="AS1216" s="68">
        <f t="shared" si="2216"/>
        <v>0</v>
      </c>
      <c r="AT1216" s="67">
        <f t="shared" si="2215"/>
        <v>2020</v>
      </c>
      <c r="AU1216" s="66"/>
      <c r="AV1216" s="66">
        <f t="shared" si="2148"/>
        <v>0</v>
      </c>
      <c r="AW1216" s="42">
        <f t="shared" si="2251"/>
        <v>4680.0000000000018</v>
      </c>
      <c r="AX1216" s="66"/>
      <c r="AY1216" s="66">
        <f t="shared" si="2255"/>
        <v>0</v>
      </c>
      <c r="AZ1216" s="67">
        <f t="shared" si="2143"/>
        <v>728.09999999999991</v>
      </c>
      <c r="BA1216" s="66"/>
      <c r="BB1216" s="68">
        <f t="shared" si="2226"/>
        <v>0</v>
      </c>
      <c r="BC1216" s="67">
        <f t="shared" si="2245"/>
        <v>77.819999999999851</v>
      </c>
      <c r="BD1216" s="66"/>
      <c r="BE1216" s="68">
        <f t="shared" si="2136"/>
        <v>0</v>
      </c>
      <c r="BF1216" s="67">
        <f t="shared" si="2137"/>
        <v>1815.1800000000017</v>
      </c>
      <c r="BG1216" s="66"/>
      <c r="BH1216" s="68">
        <f t="shared" si="2249"/>
        <v>0</v>
      </c>
      <c r="BI1216" s="67">
        <f t="shared" si="2236"/>
        <v>22382.39999999998</v>
      </c>
      <c r="BJ1216" s="66"/>
      <c r="BK1216" s="68">
        <f t="shared" si="2217"/>
        <v>0</v>
      </c>
      <c r="BL1216" s="67">
        <f t="shared" si="2149"/>
        <v>3462.6000000000004</v>
      </c>
      <c r="BM1216" s="66"/>
      <c r="BN1216" s="68">
        <f t="shared" si="2150"/>
        <v>0</v>
      </c>
      <c r="BO1216" s="67">
        <f t="shared" si="2151"/>
        <v>300.70000000000152</v>
      </c>
      <c r="BP1216" s="66"/>
      <c r="BQ1216" s="68">
        <f t="shared" si="2231"/>
        <v>0</v>
      </c>
      <c r="BR1216" s="67">
        <f t="shared" si="2168"/>
        <v>123480.25</v>
      </c>
      <c r="BS1216" s="66"/>
      <c r="BT1216" s="66">
        <f t="shared" si="2252"/>
        <v>0</v>
      </c>
      <c r="BU1216" s="67">
        <f t="shared" si="2246"/>
        <v>103287</v>
      </c>
      <c r="BV1216" s="66"/>
      <c r="BW1216" s="66">
        <f t="shared" si="2253"/>
        <v>0</v>
      </c>
      <c r="BX1216" s="67">
        <f t="shared" si="2247"/>
        <v>146698</v>
      </c>
      <c r="BY1216" s="66"/>
      <c r="BZ1216" s="66">
        <f t="shared" si="2254"/>
        <v>0</v>
      </c>
      <c r="CA1216" s="67">
        <f t="shared" si="2248"/>
        <v>96789</v>
      </c>
      <c r="CB1216" s="66"/>
      <c r="CC1216" s="66">
        <f t="shared" si="2237"/>
        <v>0</v>
      </c>
      <c r="CD1216" s="67">
        <f t="shared" si="2227"/>
        <v>32675.040000000001</v>
      </c>
      <c r="CE1216" s="66"/>
      <c r="CF1216" s="66">
        <f t="shared" si="2233"/>
        <v>0</v>
      </c>
      <c r="CG1216" s="67">
        <f t="shared" si="2152"/>
        <v>3663.6999999999994</v>
      </c>
      <c r="CH1216" s="66"/>
      <c r="CI1216" s="66">
        <f t="shared" si="2218"/>
        <v>0</v>
      </c>
      <c r="CJ1216" s="67">
        <f t="shared" si="2176"/>
        <v>6757.8</v>
      </c>
      <c r="CK1216" s="66"/>
      <c r="CL1216" s="68">
        <f t="shared" si="2244"/>
        <v>0</v>
      </c>
      <c r="CM1216" s="79">
        <f t="shared" si="2153"/>
        <v>4847.4799999999996</v>
      </c>
      <c r="CN1216" s="66"/>
      <c r="CO1216" s="68">
        <f t="shared" si="2256"/>
        <v>0</v>
      </c>
      <c r="CP1216" s="79">
        <f t="shared" si="2154"/>
        <v>3955</v>
      </c>
      <c r="CQ1216" s="66"/>
      <c r="CR1216" s="68">
        <f t="shared" si="2257"/>
        <v>0</v>
      </c>
      <c r="CS1216" s="79">
        <f t="shared" si="2250"/>
        <v>5186</v>
      </c>
      <c r="CT1216" s="66"/>
      <c r="CU1216" s="68">
        <f t="shared" si="2258"/>
        <v>0</v>
      </c>
      <c r="CV1216" s="79">
        <f t="shared" si="2155"/>
        <v>6929</v>
      </c>
      <c r="CW1216" s="66"/>
      <c r="CX1216" s="66">
        <f t="shared" si="2243"/>
        <v>0</v>
      </c>
      <c r="CY1216" s="40">
        <f t="shared" si="2234"/>
        <v>8176.9599999999982</v>
      </c>
      <c r="CZ1216" s="65"/>
      <c r="DA1216" s="66">
        <f t="shared" si="2228"/>
        <v>0</v>
      </c>
      <c r="DB1216" s="67">
        <f t="shared" si="2177"/>
        <v>37088</v>
      </c>
      <c r="DC1216" s="66"/>
      <c r="DD1216" s="66">
        <f t="shared" si="2229"/>
        <v>0</v>
      </c>
      <c r="DE1216" s="67">
        <f t="shared" si="2178"/>
        <v>83859</v>
      </c>
      <c r="DF1216" s="66"/>
      <c r="DG1216" s="69">
        <f t="shared" si="2259"/>
        <v>0</v>
      </c>
      <c r="DH1216" s="67">
        <f t="shared" si="2230"/>
        <v>439395</v>
      </c>
      <c r="DI1216" s="66"/>
      <c r="DJ1216" s="66">
        <f t="shared" si="2260"/>
        <v>0</v>
      </c>
      <c r="DK1216" s="67">
        <f t="shared" si="2158"/>
        <v>3517.5</v>
      </c>
      <c r="DL1216" s="210"/>
      <c r="DM1216" s="206">
        <f t="shared" si="2219"/>
        <v>0</v>
      </c>
      <c r="DN1216" s="25">
        <f t="shared" si="2147"/>
        <v>0</v>
      </c>
      <c r="DO1216" s="5"/>
      <c r="DP1216" s="43">
        <f t="shared" si="2220"/>
        <v>0</v>
      </c>
      <c r="DQ1216" s="27">
        <f t="shared" si="2159"/>
        <v>6819.5</v>
      </c>
      <c r="DR1216" s="5"/>
      <c r="DS1216" s="43">
        <f t="shared" si="2221"/>
        <v>0</v>
      </c>
      <c r="DT1216" s="27">
        <f t="shared" si="2160"/>
        <v>4846</v>
      </c>
      <c r="DU1216" s="5"/>
      <c r="DV1216" s="43">
        <f t="shared" si="2261"/>
        <v>0</v>
      </c>
      <c r="DW1216" s="27">
        <f t="shared" si="2161"/>
        <v>4835</v>
      </c>
      <c r="DX1216" s="5"/>
      <c r="DY1216" s="22">
        <f t="shared" si="2262"/>
        <v>0</v>
      </c>
      <c r="DZ1216" s="25">
        <f t="shared" si="2162"/>
        <v>523</v>
      </c>
      <c r="EA1216" s="22"/>
      <c r="EB1216" s="22">
        <f t="shared" si="2263"/>
        <v>0</v>
      </c>
      <c r="EC1216" s="28">
        <f t="shared" si="2163"/>
        <v>369</v>
      </c>
      <c r="ED1216" s="5"/>
      <c r="EE1216" s="43">
        <f t="shared" si="2264"/>
        <v>0</v>
      </c>
      <c r="EF1216" s="27">
        <f t="shared" si="2164"/>
        <v>4769</v>
      </c>
      <c r="EG1216" s="66"/>
      <c r="EH1216" s="66">
        <f t="shared" si="2265"/>
        <v>0</v>
      </c>
      <c r="EI1216" s="67">
        <f t="shared" si="2165"/>
        <v>22077</v>
      </c>
      <c r="EJ1216" s="66"/>
      <c r="EK1216" s="66">
        <f t="shared" si="2185"/>
        <v>0</v>
      </c>
      <c r="EL1216" s="67">
        <f t="shared" si="2166"/>
        <v>20707</v>
      </c>
      <c r="EM1216" s="110">
        <f t="shared" si="2186"/>
        <v>283864.66781275999</v>
      </c>
    </row>
    <row r="1217" spans="1:143" s="33" customFormat="1" ht="11.25" customHeight="1" x14ac:dyDescent="0.25">
      <c r="A1217" s="11">
        <v>46193</v>
      </c>
      <c r="B1217" s="191">
        <v>46172</v>
      </c>
      <c r="C1217" s="179">
        <v>8004996572</v>
      </c>
      <c r="D1217" s="13" t="s">
        <v>350</v>
      </c>
      <c r="E1217" s="14">
        <v>200</v>
      </c>
      <c r="F1217" s="15">
        <v>7.5</v>
      </c>
      <c r="G1217" s="16">
        <v>191516146754</v>
      </c>
      <c r="H1217" s="66"/>
      <c r="I1217" s="41">
        <f t="shared" si="2267"/>
        <v>400</v>
      </c>
      <c r="J1217" s="48">
        <f t="shared" si="2239"/>
        <v>237327</v>
      </c>
      <c r="K1217" s="66"/>
      <c r="L1217" s="41">
        <f t="shared" si="2268"/>
        <v>400</v>
      </c>
      <c r="M1217" s="48">
        <f t="shared" si="2240"/>
        <v>237160</v>
      </c>
      <c r="N1217" s="66"/>
      <c r="O1217" s="41">
        <f t="shared" si="2269"/>
        <v>400</v>
      </c>
      <c r="P1217" s="48">
        <f t="shared" si="2241"/>
        <v>225336</v>
      </c>
      <c r="Q1217" s="66"/>
      <c r="R1217" s="66">
        <f t="shared" si="2270"/>
        <v>400</v>
      </c>
      <c r="S1217" s="67">
        <f t="shared" si="2242"/>
        <v>162272</v>
      </c>
      <c r="T1217" s="66"/>
      <c r="U1217" s="66">
        <f t="shared" si="2191"/>
        <v>1520</v>
      </c>
      <c r="V1217" s="67">
        <f t="shared" si="2207"/>
        <v>187442.95</v>
      </c>
      <c r="W1217" s="136"/>
      <c r="X1217" s="69">
        <f t="shared" si="2145"/>
        <v>0</v>
      </c>
      <c r="Y1217" s="67">
        <f t="shared" si="2208"/>
        <v>6101</v>
      </c>
      <c r="Z1217" s="66"/>
      <c r="AA1217" s="68">
        <f t="shared" si="2181"/>
        <v>0</v>
      </c>
      <c r="AB1217" s="67">
        <f t="shared" si="2209"/>
        <v>17135</v>
      </c>
      <c r="AC1217" s="66"/>
      <c r="AD1217" s="66">
        <f t="shared" si="2182"/>
        <v>0</v>
      </c>
      <c r="AE1217" s="67">
        <f t="shared" si="2210"/>
        <v>3450</v>
      </c>
      <c r="AF1217" s="66"/>
      <c r="AG1217" s="78">
        <f t="shared" si="2183"/>
        <v>0</v>
      </c>
      <c r="AH1217" s="79">
        <f t="shared" si="2211"/>
        <v>4471.5</v>
      </c>
      <c r="AI1217" s="66"/>
      <c r="AJ1217" s="68">
        <f t="shared" si="2235"/>
        <v>0</v>
      </c>
      <c r="AK1217" s="67">
        <f t="shared" si="2212"/>
        <v>22013</v>
      </c>
      <c r="AL1217" s="66"/>
      <c r="AM1217" s="68">
        <f t="shared" si="2184"/>
        <v>0</v>
      </c>
      <c r="AN1217" s="67">
        <f t="shared" si="2213"/>
        <v>8691.02</v>
      </c>
      <c r="AO1217" s="66"/>
      <c r="AP1217" s="68">
        <f t="shared" si="2266"/>
        <v>0</v>
      </c>
      <c r="AQ1217" s="67">
        <f t="shared" si="2238"/>
        <v>13688.39</v>
      </c>
      <c r="AR1217" s="66"/>
      <c r="AS1217" s="68">
        <f t="shared" si="2216"/>
        <v>0</v>
      </c>
      <c r="AT1217" s="67">
        <f t="shared" si="2215"/>
        <v>2020</v>
      </c>
      <c r="AU1217" s="66"/>
      <c r="AV1217" s="66">
        <f t="shared" si="2148"/>
        <v>0</v>
      </c>
      <c r="AW1217" s="42">
        <f t="shared" si="2251"/>
        <v>4680.0000000000018</v>
      </c>
      <c r="AX1217" s="66"/>
      <c r="AY1217" s="66">
        <f t="shared" si="2255"/>
        <v>0</v>
      </c>
      <c r="AZ1217" s="67">
        <f t="shared" si="2143"/>
        <v>728.09999999999991</v>
      </c>
      <c r="BA1217" s="66"/>
      <c r="BB1217" s="68">
        <f t="shared" si="2226"/>
        <v>0</v>
      </c>
      <c r="BC1217" s="67">
        <f t="shared" si="2245"/>
        <v>77.819999999999851</v>
      </c>
      <c r="BD1217" s="66"/>
      <c r="BE1217" s="68">
        <f t="shared" si="2136"/>
        <v>0</v>
      </c>
      <c r="BF1217" s="67">
        <f t="shared" si="2137"/>
        <v>1815.1800000000017</v>
      </c>
      <c r="BG1217" s="66"/>
      <c r="BH1217" s="68">
        <f t="shared" si="2249"/>
        <v>0</v>
      </c>
      <c r="BI1217" s="67">
        <f t="shared" si="2236"/>
        <v>22382.39999999998</v>
      </c>
      <c r="BJ1217" s="66"/>
      <c r="BK1217" s="68">
        <f t="shared" si="2217"/>
        <v>0</v>
      </c>
      <c r="BL1217" s="67">
        <f t="shared" si="2149"/>
        <v>3462.6000000000004</v>
      </c>
      <c r="BM1217" s="66"/>
      <c r="BN1217" s="68">
        <f t="shared" si="2150"/>
        <v>0</v>
      </c>
      <c r="BO1217" s="67">
        <f t="shared" si="2151"/>
        <v>300.70000000000152</v>
      </c>
      <c r="BP1217" s="66"/>
      <c r="BQ1217" s="68">
        <f t="shared" si="2231"/>
        <v>0</v>
      </c>
      <c r="BR1217" s="67">
        <f t="shared" si="2168"/>
        <v>123480.25</v>
      </c>
      <c r="BS1217" s="66"/>
      <c r="BT1217" s="66">
        <f t="shared" si="2252"/>
        <v>0</v>
      </c>
      <c r="BU1217" s="67">
        <f t="shared" si="2246"/>
        <v>103287</v>
      </c>
      <c r="BV1217" s="66"/>
      <c r="BW1217" s="66">
        <f t="shared" si="2253"/>
        <v>0</v>
      </c>
      <c r="BX1217" s="67">
        <f t="shared" si="2247"/>
        <v>146698</v>
      </c>
      <c r="BY1217" s="66"/>
      <c r="BZ1217" s="66">
        <f t="shared" si="2254"/>
        <v>0</v>
      </c>
      <c r="CA1217" s="67">
        <f t="shared" si="2248"/>
        <v>96789</v>
      </c>
      <c r="CB1217" s="66"/>
      <c r="CC1217" s="66">
        <f t="shared" si="2237"/>
        <v>0</v>
      </c>
      <c r="CD1217" s="67">
        <f t="shared" si="2227"/>
        <v>32675.040000000001</v>
      </c>
      <c r="CE1217" s="66"/>
      <c r="CF1217" s="66">
        <f t="shared" si="2233"/>
        <v>0</v>
      </c>
      <c r="CG1217" s="67">
        <f t="shared" si="2152"/>
        <v>3663.6999999999994</v>
      </c>
      <c r="CH1217" s="66"/>
      <c r="CI1217" s="66">
        <f t="shared" si="2218"/>
        <v>0</v>
      </c>
      <c r="CJ1217" s="67">
        <f t="shared" si="2176"/>
        <v>6757.8</v>
      </c>
      <c r="CK1217" s="66"/>
      <c r="CL1217" s="68">
        <f t="shared" si="2244"/>
        <v>0</v>
      </c>
      <c r="CM1217" s="79">
        <f t="shared" si="2153"/>
        <v>4847.4799999999996</v>
      </c>
      <c r="CN1217" s="66"/>
      <c r="CO1217" s="68">
        <f t="shared" si="2256"/>
        <v>0</v>
      </c>
      <c r="CP1217" s="79">
        <f t="shared" si="2154"/>
        <v>3955</v>
      </c>
      <c r="CQ1217" s="66"/>
      <c r="CR1217" s="68">
        <f t="shared" si="2257"/>
        <v>0</v>
      </c>
      <c r="CS1217" s="79">
        <f t="shared" si="2250"/>
        <v>5186</v>
      </c>
      <c r="CT1217" s="66"/>
      <c r="CU1217" s="68">
        <f t="shared" si="2258"/>
        <v>0</v>
      </c>
      <c r="CV1217" s="79">
        <f t="shared" si="2155"/>
        <v>6929</v>
      </c>
      <c r="CW1217" s="66"/>
      <c r="CX1217" s="66">
        <f t="shared" si="2243"/>
        <v>0</v>
      </c>
      <c r="CY1217" s="40">
        <f t="shared" si="2234"/>
        <v>8176.9599999999982</v>
      </c>
      <c r="CZ1217" s="65"/>
      <c r="DA1217" s="66">
        <f t="shared" si="2228"/>
        <v>0</v>
      </c>
      <c r="DB1217" s="67">
        <f t="shared" si="2177"/>
        <v>37088</v>
      </c>
      <c r="DC1217" s="66"/>
      <c r="DD1217" s="66">
        <f t="shared" si="2229"/>
        <v>0</v>
      </c>
      <c r="DE1217" s="67">
        <f t="shared" si="2178"/>
        <v>83859</v>
      </c>
      <c r="DF1217" s="66"/>
      <c r="DG1217" s="69">
        <f t="shared" si="2259"/>
        <v>0</v>
      </c>
      <c r="DH1217" s="67">
        <f t="shared" si="2230"/>
        <v>439395</v>
      </c>
      <c r="DI1217" s="66"/>
      <c r="DJ1217" s="66">
        <f t="shared" si="2260"/>
        <v>0</v>
      </c>
      <c r="DK1217" s="67">
        <f t="shared" si="2158"/>
        <v>3517.5</v>
      </c>
      <c r="DL1217" s="210"/>
      <c r="DM1217" s="206">
        <f t="shared" si="2219"/>
        <v>0</v>
      </c>
      <c r="DN1217" s="25">
        <f t="shared" si="2147"/>
        <v>0</v>
      </c>
      <c r="DO1217" s="5"/>
      <c r="DP1217" s="43">
        <f t="shared" si="2220"/>
        <v>0</v>
      </c>
      <c r="DQ1217" s="27">
        <f t="shared" si="2159"/>
        <v>6819.5</v>
      </c>
      <c r="DR1217" s="5"/>
      <c r="DS1217" s="43">
        <f t="shared" si="2221"/>
        <v>0</v>
      </c>
      <c r="DT1217" s="27">
        <f t="shared" si="2160"/>
        <v>4846</v>
      </c>
      <c r="DU1217" s="5"/>
      <c r="DV1217" s="43">
        <f t="shared" si="2261"/>
        <v>0</v>
      </c>
      <c r="DW1217" s="27">
        <f t="shared" si="2161"/>
        <v>4835</v>
      </c>
      <c r="DX1217" s="5"/>
      <c r="DY1217" s="22">
        <f t="shared" si="2262"/>
        <v>0</v>
      </c>
      <c r="DZ1217" s="25">
        <f t="shared" si="2162"/>
        <v>523</v>
      </c>
      <c r="EA1217" s="22"/>
      <c r="EB1217" s="22">
        <f t="shared" si="2263"/>
        <v>0</v>
      </c>
      <c r="EC1217" s="28">
        <f t="shared" si="2163"/>
        <v>369</v>
      </c>
      <c r="ED1217" s="5"/>
      <c r="EE1217" s="43">
        <f t="shared" si="2264"/>
        <v>0</v>
      </c>
      <c r="EF1217" s="27">
        <f t="shared" si="2164"/>
        <v>4769</v>
      </c>
      <c r="EG1217" s="66"/>
      <c r="EH1217" s="66">
        <f t="shared" si="2265"/>
        <v>0</v>
      </c>
      <c r="EI1217" s="67">
        <f t="shared" si="2165"/>
        <v>22077</v>
      </c>
      <c r="EJ1217" s="66"/>
      <c r="EK1217" s="66">
        <f t="shared" si="2185"/>
        <v>0</v>
      </c>
      <c r="EL1217" s="67">
        <f t="shared" si="2166"/>
        <v>20707</v>
      </c>
      <c r="EM1217" s="110">
        <f t="shared" si="2186"/>
        <v>283548.81341275998</v>
      </c>
    </row>
    <row r="1218" spans="1:143" s="33" customFormat="1" ht="11.25" customHeight="1" x14ac:dyDescent="0.25">
      <c r="A1218" s="11">
        <v>46193</v>
      </c>
      <c r="B1218" s="196">
        <v>46172</v>
      </c>
      <c r="C1218" s="179">
        <v>8004996640</v>
      </c>
      <c r="D1218" s="13" t="s">
        <v>310</v>
      </c>
      <c r="E1218" s="14">
        <v>80</v>
      </c>
      <c r="F1218" s="15">
        <v>10</v>
      </c>
      <c r="G1218" s="16">
        <v>191516031197</v>
      </c>
      <c r="H1218" s="66"/>
      <c r="I1218" s="41">
        <f t="shared" si="2267"/>
        <v>160</v>
      </c>
      <c r="J1218" s="48">
        <f t="shared" si="2239"/>
        <v>237167</v>
      </c>
      <c r="K1218" s="66"/>
      <c r="L1218" s="41">
        <f t="shared" si="2268"/>
        <v>160</v>
      </c>
      <c r="M1218" s="48">
        <f t="shared" si="2240"/>
        <v>237000</v>
      </c>
      <c r="N1218" s="66"/>
      <c r="O1218" s="41">
        <f t="shared" si="2269"/>
        <v>160</v>
      </c>
      <c r="P1218" s="48">
        <f t="shared" si="2241"/>
        <v>225176</v>
      </c>
      <c r="Q1218" s="66"/>
      <c r="R1218" s="66">
        <f t="shared" si="2270"/>
        <v>160</v>
      </c>
      <c r="S1218" s="67">
        <f t="shared" si="2242"/>
        <v>162112</v>
      </c>
      <c r="T1218" s="66"/>
      <c r="U1218" s="66">
        <f t="shared" si="2191"/>
        <v>808</v>
      </c>
      <c r="V1218" s="67">
        <f t="shared" si="2207"/>
        <v>186634.95</v>
      </c>
      <c r="W1218" s="136"/>
      <c r="X1218" s="69">
        <f t="shared" si="2145"/>
        <v>0</v>
      </c>
      <c r="Y1218" s="67">
        <f t="shared" si="2208"/>
        <v>6101</v>
      </c>
      <c r="Z1218" s="66"/>
      <c r="AA1218" s="68">
        <f t="shared" si="2181"/>
        <v>0</v>
      </c>
      <c r="AB1218" s="67">
        <f t="shared" si="2209"/>
        <v>17135</v>
      </c>
      <c r="AC1218" s="66"/>
      <c r="AD1218" s="66">
        <f t="shared" si="2182"/>
        <v>0</v>
      </c>
      <c r="AE1218" s="67">
        <f t="shared" si="2210"/>
        <v>3450</v>
      </c>
      <c r="AF1218" s="66"/>
      <c r="AG1218" s="78">
        <f t="shared" si="2183"/>
        <v>0</v>
      </c>
      <c r="AH1218" s="79">
        <f t="shared" si="2211"/>
        <v>4471.5</v>
      </c>
      <c r="AI1218" s="66"/>
      <c r="AJ1218" s="68">
        <f t="shared" si="2235"/>
        <v>0</v>
      </c>
      <c r="AK1218" s="67">
        <f t="shared" si="2212"/>
        <v>22013</v>
      </c>
      <c r="AL1218" s="66"/>
      <c r="AM1218" s="68">
        <f t="shared" si="2184"/>
        <v>0</v>
      </c>
      <c r="AN1218" s="67">
        <f t="shared" si="2213"/>
        <v>8691.02</v>
      </c>
      <c r="AO1218" s="66"/>
      <c r="AP1218" s="68">
        <f t="shared" si="2266"/>
        <v>0</v>
      </c>
      <c r="AQ1218" s="67">
        <f t="shared" si="2238"/>
        <v>13688.39</v>
      </c>
      <c r="AR1218" s="66"/>
      <c r="AS1218" s="68">
        <f t="shared" si="2216"/>
        <v>0</v>
      </c>
      <c r="AT1218" s="67">
        <f t="shared" si="2215"/>
        <v>2020</v>
      </c>
      <c r="AU1218" s="66"/>
      <c r="AV1218" s="66">
        <f t="shared" si="2148"/>
        <v>0</v>
      </c>
      <c r="AW1218" s="42">
        <f t="shared" si="2251"/>
        <v>4680.0000000000018</v>
      </c>
      <c r="AX1218" s="66"/>
      <c r="AY1218" s="66">
        <f t="shared" si="2255"/>
        <v>0</v>
      </c>
      <c r="AZ1218" s="67">
        <f t="shared" si="2143"/>
        <v>728.09999999999991</v>
      </c>
      <c r="BA1218" s="66"/>
      <c r="BB1218" s="68">
        <f t="shared" si="2226"/>
        <v>0</v>
      </c>
      <c r="BC1218" s="67">
        <f t="shared" si="2245"/>
        <v>77.819999999999851</v>
      </c>
      <c r="BD1218" s="66"/>
      <c r="BE1218" s="68">
        <f t="shared" si="2136"/>
        <v>0</v>
      </c>
      <c r="BF1218" s="67">
        <f t="shared" si="2137"/>
        <v>1815.1800000000017</v>
      </c>
      <c r="BG1218" s="66"/>
      <c r="BH1218" s="68">
        <f t="shared" si="2249"/>
        <v>0</v>
      </c>
      <c r="BI1218" s="67">
        <f t="shared" si="2236"/>
        <v>22382.39999999998</v>
      </c>
      <c r="BJ1218" s="66"/>
      <c r="BK1218" s="68">
        <f t="shared" si="2217"/>
        <v>0</v>
      </c>
      <c r="BL1218" s="67">
        <f t="shared" si="2149"/>
        <v>3462.6000000000004</v>
      </c>
      <c r="BM1218" s="66"/>
      <c r="BN1218" s="68">
        <f t="shared" si="2150"/>
        <v>0</v>
      </c>
      <c r="BO1218" s="67">
        <f t="shared" si="2151"/>
        <v>300.70000000000152</v>
      </c>
      <c r="BP1218" s="66"/>
      <c r="BQ1218" s="68">
        <f t="shared" si="2231"/>
        <v>0</v>
      </c>
      <c r="BR1218" s="67">
        <f t="shared" si="2168"/>
        <v>123480.25</v>
      </c>
      <c r="BS1218" s="66"/>
      <c r="BT1218" s="66">
        <f t="shared" si="2252"/>
        <v>0</v>
      </c>
      <c r="BU1218" s="67">
        <f t="shared" si="2246"/>
        <v>103287</v>
      </c>
      <c r="BV1218" s="66"/>
      <c r="BW1218" s="66">
        <f t="shared" si="2253"/>
        <v>0</v>
      </c>
      <c r="BX1218" s="67">
        <f t="shared" si="2247"/>
        <v>146698</v>
      </c>
      <c r="BY1218" s="66"/>
      <c r="BZ1218" s="66">
        <f t="shared" si="2254"/>
        <v>0</v>
      </c>
      <c r="CA1218" s="67">
        <f t="shared" si="2248"/>
        <v>96789</v>
      </c>
      <c r="CB1218" s="66"/>
      <c r="CC1218" s="66">
        <f t="shared" si="2237"/>
        <v>0</v>
      </c>
      <c r="CD1218" s="67">
        <f t="shared" si="2227"/>
        <v>32675.040000000001</v>
      </c>
      <c r="CE1218" s="66"/>
      <c r="CF1218" s="66">
        <f t="shared" si="2233"/>
        <v>0</v>
      </c>
      <c r="CG1218" s="67">
        <f t="shared" si="2152"/>
        <v>3663.6999999999994</v>
      </c>
      <c r="CH1218" s="66"/>
      <c r="CI1218" s="66">
        <f t="shared" si="2218"/>
        <v>0</v>
      </c>
      <c r="CJ1218" s="67">
        <f t="shared" si="2176"/>
        <v>6757.8</v>
      </c>
      <c r="CK1218" s="66"/>
      <c r="CL1218" s="68">
        <f t="shared" si="2244"/>
        <v>0</v>
      </c>
      <c r="CM1218" s="79">
        <f t="shared" si="2153"/>
        <v>4847.4799999999996</v>
      </c>
      <c r="CN1218" s="66"/>
      <c r="CO1218" s="68">
        <f t="shared" si="2256"/>
        <v>0</v>
      </c>
      <c r="CP1218" s="79">
        <f t="shared" si="2154"/>
        <v>3955</v>
      </c>
      <c r="CQ1218" s="66"/>
      <c r="CR1218" s="68">
        <f t="shared" si="2257"/>
        <v>0</v>
      </c>
      <c r="CS1218" s="79">
        <f t="shared" si="2250"/>
        <v>5186</v>
      </c>
      <c r="CT1218" s="66"/>
      <c r="CU1218" s="68">
        <f t="shared" si="2258"/>
        <v>0</v>
      </c>
      <c r="CV1218" s="79">
        <f t="shared" si="2155"/>
        <v>6929</v>
      </c>
      <c r="CW1218" s="66"/>
      <c r="CX1218" s="66">
        <f t="shared" si="2243"/>
        <v>0</v>
      </c>
      <c r="CY1218" s="40">
        <f t="shared" si="2234"/>
        <v>8176.9599999999982</v>
      </c>
      <c r="CZ1218" s="65"/>
      <c r="DA1218" s="66">
        <f t="shared" si="2228"/>
        <v>0</v>
      </c>
      <c r="DB1218" s="67">
        <f t="shared" si="2177"/>
        <v>37088</v>
      </c>
      <c r="DC1218" s="66"/>
      <c r="DD1218" s="66">
        <f t="shared" si="2229"/>
        <v>0</v>
      </c>
      <c r="DE1218" s="67">
        <f t="shared" si="2178"/>
        <v>83859</v>
      </c>
      <c r="DF1218" s="66"/>
      <c r="DG1218" s="69">
        <f t="shared" si="2259"/>
        <v>0</v>
      </c>
      <c r="DH1218" s="67">
        <f t="shared" si="2230"/>
        <v>439395</v>
      </c>
      <c r="DI1218" s="66"/>
      <c r="DJ1218" s="66">
        <f t="shared" si="2260"/>
        <v>0</v>
      </c>
      <c r="DK1218" s="67">
        <f t="shared" si="2158"/>
        <v>3517.5</v>
      </c>
      <c r="DL1218" s="210"/>
      <c r="DM1218" s="206">
        <f t="shared" si="2219"/>
        <v>0</v>
      </c>
      <c r="DN1218" s="25">
        <f t="shared" si="2147"/>
        <v>0</v>
      </c>
      <c r="DO1218" s="5"/>
      <c r="DP1218" s="43">
        <f t="shared" si="2220"/>
        <v>0</v>
      </c>
      <c r="DQ1218" s="27">
        <f t="shared" si="2159"/>
        <v>6819.5</v>
      </c>
      <c r="DR1218" s="5"/>
      <c r="DS1218" s="43">
        <f t="shared" si="2221"/>
        <v>0</v>
      </c>
      <c r="DT1218" s="27">
        <f t="shared" si="2160"/>
        <v>4846</v>
      </c>
      <c r="DU1218" s="5"/>
      <c r="DV1218" s="43">
        <f t="shared" si="2261"/>
        <v>0</v>
      </c>
      <c r="DW1218" s="27">
        <f t="shared" si="2161"/>
        <v>4835</v>
      </c>
      <c r="DX1218" s="5"/>
      <c r="DY1218" s="22">
        <f t="shared" si="2262"/>
        <v>0</v>
      </c>
      <c r="DZ1218" s="25">
        <f t="shared" si="2162"/>
        <v>523</v>
      </c>
      <c r="EA1218" s="22"/>
      <c r="EB1218" s="22">
        <f t="shared" si="2263"/>
        <v>0</v>
      </c>
      <c r="EC1218" s="28">
        <f t="shared" si="2163"/>
        <v>369</v>
      </c>
      <c r="ED1218" s="5"/>
      <c r="EE1218" s="43">
        <f t="shared" si="2264"/>
        <v>0</v>
      </c>
      <c r="EF1218" s="27">
        <f t="shared" si="2164"/>
        <v>4769</v>
      </c>
      <c r="EG1218" s="66"/>
      <c r="EH1218" s="66">
        <f t="shared" si="2265"/>
        <v>0</v>
      </c>
      <c r="EI1218" s="67">
        <f t="shared" si="2165"/>
        <v>22077</v>
      </c>
      <c r="EJ1218" s="66"/>
      <c r="EK1218" s="66">
        <f t="shared" si="2185"/>
        <v>0</v>
      </c>
      <c r="EL1218" s="67">
        <f t="shared" si="2166"/>
        <v>20707</v>
      </c>
      <c r="EM1218" s="110">
        <f t="shared" si="2186"/>
        <v>283502.97581275995</v>
      </c>
    </row>
    <row r="1219" spans="1:143" s="35" customFormat="1" ht="11.25" customHeight="1" x14ac:dyDescent="0.25">
      <c r="A1219" s="11">
        <v>46193</v>
      </c>
      <c r="B1219" s="196">
        <v>46172</v>
      </c>
      <c r="C1219" s="179">
        <v>8004996678</v>
      </c>
      <c r="D1219" s="13" t="s">
        <v>278</v>
      </c>
      <c r="E1219" s="14">
        <v>60</v>
      </c>
      <c r="F1219" s="15">
        <v>0.5</v>
      </c>
      <c r="G1219" s="16">
        <v>191516162464</v>
      </c>
      <c r="H1219" s="66"/>
      <c r="I1219" s="41">
        <f t="shared" si="2267"/>
        <v>120</v>
      </c>
      <c r="J1219" s="48">
        <f t="shared" si="2239"/>
        <v>237047</v>
      </c>
      <c r="K1219" s="66"/>
      <c r="L1219" s="41">
        <f t="shared" si="2268"/>
        <v>120</v>
      </c>
      <c r="M1219" s="48">
        <f t="shared" si="2240"/>
        <v>236880</v>
      </c>
      <c r="N1219" s="66"/>
      <c r="O1219" s="41">
        <f t="shared" si="2269"/>
        <v>120</v>
      </c>
      <c r="P1219" s="48">
        <f t="shared" si="2241"/>
        <v>225056</v>
      </c>
      <c r="Q1219" s="66"/>
      <c r="R1219" s="66">
        <f t="shared" si="2270"/>
        <v>120</v>
      </c>
      <c r="S1219" s="67">
        <f t="shared" si="2242"/>
        <v>161992</v>
      </c>
      <c r="T1219" s="66"/>
      <c r="U1219" s="66">
        <f t="shared" si="2191"/>
        <v>0</v>
      </c>
      <c r="V1219" s="67">
        <f t="shared" si="2207"/>
        <v>186634.95</v>
      </c>
      <c r="W1219" s="136"/>
      <c r="X1219" s="69">
        <f t="shared" si="2145"/>
        <v>0</v>
      </c>
      <c r="Y1219" s="67">
        <f t="shared" si="2208"/>
        <v>6101</v>
      </c>
      <c r="Z1219" s="66"/>
      <c r="AA1219" s="68">
        <f t="shared" si="2181"/>
        <v>0</v>
      </c>
      <c r="AB1219" s="67">
        <f t="shared" si="2209"/>
        <v>17135</v>
      </c>
      <c r="AC1219" s="66"/>
      <c r="AD1219" s="66">
        <f t="shared" si="2182"/>
        <v>0</v>
      </c>
      <c r="AE1219" s="67">
        <f t="shared" si="2210"/>
        <v>3450</v>
      </c>
      <c r="AF1219" s="66"/>
      <c r="AG1219" s="78">
        <f t="shared" si="2183"/>
        <v>0</v>
      </c>
      <c r="AH1219" s="79">
        <f t="shared" si="2211"/>
        <v>4471.5</v>
      </c>
      <c r="AI1219" s="66"/>
      <c r="AJ1219" s="68">
        <f t="shared" si="2235"/>
        <v>36</v>
      </c>
      <c r="AK1219" s="67">
        <f t="shared" si="2212"/>
        <v>21977</v>
      </c>
      <c r="AL1219" s="66"/>
      <c r="AM1219" s="68">
        <f t="shared" si="2184"/>
        <v>0</v>
      </c>
      <c r="AN1219" s="67">
        <f t="shared" si="2213"/>
        <v>8691.02</v>
      </c>
      <c r="AO1219" s="66"/>
      <c r="AP1219" s="68">
        <f t="shared" si="2266"/>
        <v>0</v>
      </c>
      <c r="AQ1219" s="67">
        <f t="shared" si="2238"/>
        <v>13688.39</v>
      </c>
      <c r="AR1219" s="66"/>
      <c r="AS1219" s="68">
        <f t="shared" si="2216"/>
        <v>0</v>
      </c>
      <c r="AT1219" s="67">
        <f t="shared" si="2215"/>
        <v>2020</v>
      </c>
      <c r="AU1219" s="66"/>
      <c r="AV1219" s="66">
        <f t="shared" si="2148"/>
        <v>0</v>
      </c>
      <c r="AW1219" s="42">
        <f t="shared" si="2251"/>
        <v>4680.0000000000018</v>
      </c>
      <c r="AX1219" s="66"/>
      <c r="AY1219" s="66">
        <f t="shared" si="2255"/>
        <v>0</v>
      </c>
      <c r="AZ1219" s="67">
        <f t="shared" si="2143"/>
        <v>728.09999999999991</v>
      </c>
      <c r="BA1219" s="66"/>
      <c r="BB1219" s="68">
        <f t="shared" si="2226"/>
        <v>0</v>
      </c>
      <c r="BC1219" s="67">
        <f t="shared" si="2245"/>
        <v>77.819999999999851</v>
      </c>
      <c r="BD1219" s="66"/>
      <c r="BE1219" s="68">
        <f t="shared" ref="BE1219:BE1275" si="2271">IF(OR(D1219="NPC06UZDB-BL030M",D1219="NPP06UZDB-BL004M",D1219="NPP06UZDB-BL020M",D1219="NPP06UZDB-BL250C",D1219="NPP06UZDB-BL010M",D1219="CO155E2-0ZM020",D1219="CO155E2-0ZM025",D1219="NPP06UZDB-BL007M",D1219="NPP06UZDB-BL009M",D1219="NPP06UZDB-BL003M",D1219="NPP06UZDB-BL008M",D1219="NPC06UZDB-BL017C",D1219="NPP06UZDB-BL002M",D1219="NPP06UZDB-BL150C",D1219="NPP06UZDB-BL006M",D1219="CO155E2-0ZC750",D1219="NPC06UZDB-BL011M",D1219="NPC06UZDB-BL250C",D1219="NPC06UZDB-BL009M",D1219="NPC06UZDB-BL020C",D1219="NPC06UZDB-BL012M",D1219="NPC06UZDB-BL015C",D1219="NPC06UZDB-BL030C",D1219="NPC06UZDB-BL013M",D1219="CO155E2-0ZC050",D1219="CO155E2-0ZC250",D1219="CO155E2-0ZM009",D1219="CO155E2-0ZM008",D1219="CO155E2-0ZM006",D1219="CO155E2-0ZM012",D1219="CO155E2-0ZM004",D1219="CO155E2-0ZC150",D1219="CO155E2-0ZM015",D1219="CO155E2-0ZM010",D1219="CO155E2-0ZM005",D1219="CO155E2-0ZC150",D1219="CO155E2-0ZM015",D1219="NPC06UZDB-BL020M",D1219="CO155E2-0ZM003",D1219="CO155E2-0ZM007",D1219="NPC06UZDB-BL750C",D1219="NPC06UZDB-BL150C",D1219="NPC06UZDB-BL020M",D1219="NPC06UZDB-BL050C",D1219="NPC06UZDB-BL008M",D1219="NPC06UZDB-BL006M",D1219="NPC06UZDB-BL010M",D1219="NPC06UZDB-BL007M",D1219="NPC06UZDB-BL001M",D1219="NPC06UZDB-BL002M",D1219="NPC06UZDB-BL003M",D1219="NPC06UZDB-BL004M",D1219="NPC06UZDB-BL005M",D1219="NPC06UZDB-BL015M",D1219="CO155E2-0ZM001",D1219="CO155E2-0ZM002",),E1219*(F1219+0.12),0)</f>
        <v>0</v>
      </c>
      <c r="BF1219" s="67">
        <f t="shared" ref="BF1219:BF1282" si="2272">+BF1218+BD1219-BE1219</f>
        <v>1815.1800000000017</v>
      </c>
      <c r="BG1219" s="66"/>
      <c r="BH1219" s="68">
        <f t="shared" si="2249"/>
        <v>0</v>
      </c>
      <c r="BI1219" s="67">
        <f t="shared" si="2236"/>
        <v>22382.39999999998</v>
      </c>
      <c r="BJ1219" s="66"/>
      <c r="BK1219" s="68">
        <f t="shared" si="2217"/>
        <v>0</v>
      </c>
      <c r="BL1219" s="67">
        <f t="shared" si="2149"/>
        <v>3462.6000000000004</v>
      </c>
      <c r="BM1219" s="66"/>
      <c r="BN1219" s="68">
        <f t="shared" si="2150"/>
        <v>0</v>
      </c>
      <c r="BO1219" s="67">
        <f t="shared" si="2151"/>
        <v>300.70000000000152</v>
      </c>
      <c r="BP1219" s="66"/>
      <c r="BQ1219" s="68">
        <f t="shared" si="2231"/>
        <v>0</v>
      </c>
      <c r="BR1219" s="67">
        <f t="shared" si="2168"/>
        <v>123480.25</v>
      </c>
      <c r="BS1219" s="66"/>
      <c r="BT1219" s="66">
        <f t="shared" si="2252"/>
        <v>0</v>
      </c>
      <c r="BU1219" s="67">
        <f t="shared" si="2246"/>
        <v>103287</v>
      </c>
      <c r="BV1219" s="66"/>
      <c r="BW1219" s="66">
        <f t="shared" si="2253"/>
        <v>0</v>
      </c>
      <c r="BX1219" s="67">
        <f t="shared" si="2247"/>
        <v>146698</v>
      </c>
      <c r="BY1219" s="66"/>
      <c r="BZ1219" s="66">
        <f t="shared" si="2254"/>
        <v>0</v>
      </c>
      <c r="CA1219" s="67">
        <f t="shared" si="2248"/>
        <v>96789</v>
      </c>
      <c r="CB1219" s="66"/>
      <c r="CC1219" s="66">
        <f t="shared" si="2237"/>
        <v>0</v>
      </c>
      <c r="CD1219" s="67">
        <f t="shared" si="2227"/>
        <v>32675.040000000001</v>
      </c>
      <c r="CE1219" s="66"/>
      <c r="CF1219" s="66">
        <f t="shared" si="2233"/>
        <v>0</v>
      </c>
      <c r="CG1219" s="67">
        <f t="shared" si="2152"/>
        <v>3663.6999999999994</v>
      </c>
      <c r="CH1219" s="66"/>
      <c r="CI1219" s="66">
        <f t="shared" si="2218"/>
        <v>0</v>
      </c>
      <c r="CJ1219" s="67">
        <f t="shared" si="2176"/>
        <v>6757.8</v>
      </c>
      <c r="CK1219" s="66"/>
      <c r="CL1219" s="68">
        <f t="shared" si="2244"/>
        <v>0</v>
      </c>
      <c r="CM1219" s="79">
        <f t="shared" si="2153"/>
        <v>4847.4799999999996</v>
      </c>
      <c r="CN1219" s="66"/>
      <c r="CO1219" s="68">
        <f t="shared" si="2256"/>
        <v>0</v>
      </c>
      <c r="CP1219" s="79">
        <f t="shared" si="2154"/>
        <v>3955</v>
      </c>
      <c r="CQ1219" s="66"/>
      <c r="CR1219" s="68">
        <f t="shared" si="2257"/>
        <v>0</v>
      </c>
      <c r="CS1219" s="79">
        <f t="shared" si="2250"/>
        <v>5186</v>
      </c>
      <c r="CT1219" s="66"/>
      <c r="CU1219" s="68">
        <f t="shared" si="2258"/>
        <v>0</v>
      </c>
      <c r="CV1219" s="79">
        <f t="shared" si="2155"/>
        <v>6929</v>
      </c>
      <c r="CW1219" s="66"/>
      <c r="CX1219" s="66">
        <f t="shared" si="2243"/>
        <v>0</v>
      </c>
      <c r="CY1219" s="40">
        <f t="shared" si="2234"/>
        <v>8176.9599999999982</v>
      </c>
      <c r="CZ1219" s="65"/>
      <c r="DA1219" s="66">
        <f t="shared" si="2228"/>
        <v>0</v>
      </c>
      <c r="DB1219" s="67">
        <f t="shared" si="2177"/>
        <v>37088</v>
      </c>
      <c r="DC1219" s="66"/>
      <c r="DD1219" s="66">
        <f t="shared" si="2229"/>
        <v>0</v>
      </c>
      <c r="DE1219" s="67">
        <f t="shared" si="2178"/>
        <v>83859</v>
      </c>
      <c r="DF1219" s="66"/>
      <c r="DG1219" s="69">
        <f t="shared" si="2259"/>
        <v>0</v>
      </c>
      <c r="DH1219" s="67">
        <f t="shared" si="2230"/>
        <v>439395</v>
      </c>
      <c r="DI1219" s="66"/>
      <c r="DJ1219" s="66">
        <f t="shared" si="2260"/>
        <v>0</v>
      </c>
      <c r="DK1219" s="67">
        <f t="shared" si="2158"/>
        <v>3517.5</v>
      </c>
      <c r="DL1219" s="210"/>
      <c r="DM1219" s="206">
        <f t="shared" si="2219"/>
        <v>0</v>
      </c>
      <c r="DN1219" s="25">
        <f t="shared" si="2147"/>
        <v>0</v>
      </c>
      <c r="DO1219" s="5"/>
      <c r="DP1219" s="43">
        <f t="shared" si="2220"/>
        <v>0</v>
      </c>
      <c r="DQ1219" s="27">
        <f t="shared" si="2159"/>
        <v>6819.5</v>
      </c>
      <c r="DR1219" s="5"/>
      <c r="DS1219" s="43">
        <f t="shared" si="2221"/>
        <v>0</v>
      </c>
      <c r="DT1219" s="27">
        <f t="shared" si="2160"/>
        <v>4846</v>
      </c>
      <c r="DU1219" s="5"/>
      <c r="DV1219" s="43">
        <f t="shared" si="2261"/>
        <v>0</v>
      </c>
      <c r="DW1219" s="27">
        <f t="shared" si="2161"/>
        <v>4835</v>
      </c>
      <c r="DX1219" s="5"/>
      <c r="DY1219" s="22">
        <f t="shared" si="2262"/>
        <v>0</v>
      </c>
      <c r="DZ1219" s="25">
        <f t="shared" si="2162"/>
        <v>523</v>
      </c>
      <c r="EA1219" s="22"/>
      <c r="EB1219" s="22">
        <f t="shared" si="2263"/>
        <v>0</v>
      </c>
      <c r="EC1219" s="28">
        <f t="shared" si="2163"/>
        <v>369</v>
      </c>
      <c r="ED1219" s="5"/>
      <c r="EE1219" s="43">
        <f t="shared" si="2264"/>
        <v>0</v>
      </c>
      <c r="EF1219" s="27">
        <f t="shared" si="2164"/>
        <v>4769</v>
      </c>
      <c r="EG1219" s="66"/>
      <c r="EH1219" s="66">
        <f t="shared" si="2265"/>
        <v>0</v>
      </c>
      <c r="EI1219" s="67">
        <f t="shared" si="2165"/>
        <v>22077</v>
      </c>
      <c r="EJ1219" s="66"/>
      <c r="EK1219" s="66">
        <f t="shared" si="2185"/>
        <v>0</v>
      </c>
      <c r="EL1219" s="67">
        <f t="shared" si="2166"/>
        <v>20707</v>
      </c>
      <c r="EM1219" s="110">
        <f t="shared" si="2186"/>
        <v>283456.99061275995</v>
      </c>
    </row>
    <row r="1220" spans="1:143" s="35" customFormat="1" ht="11.25" customHeight="1" x14ac:dyDescent="0.25">
      <c r="A1220" s="11">
        <v>46193</v>
      </c>
      <c r="B1220" s="187">
        <v>46172</v>
      </c>
      <c r="C1220" s="179">
        <v>8004996679</v>
      </c>
      <c r="D1220" s="13" t="s">
        <v>390</v>
      </c>
      <c r="E1220" s="14">
        <v>60</v>
      </c>
      <c r="F1220" s="15">
        <v>0.5</v>
      </c>
      <c r="G1220" s="16">
        <v>191516206236</v>
      </c>
      <c r="H1220" s="66"/>
      <c r="I1220" s="41">
        <f t="shared" si="2267"/>
        <v>120</v>
      </c>
      <c r="J1220" s="48">
        <f t="shared" si="2239"/>
        <v>236927</v>
      </c>
      <c r="K1220" s="66"/>
      <c r="L1220" s="41">
        <f t="shared" si="2268"/>
        <v>120</v>
      </c>
      <c r="M1220" s="48">
        <f t="shared" si="2240"/>
        <v>236760</v>
      </c>
      <c r="N1220" s="66"/>
      <c r="O1220" s="41">
        <f t="shared" si="2269"/>
        <v>120</v>
      </c>
      <c r="P1220" s="48">
        <f t="shared" si="2241"/>
        <v>224936</v>
      </c>
      <c r="Q1220" s="66"/>
      <c r="R1220" s="66">
        <f t="shared" si="2270"/>
        <v>120</v>
      </c>
      <c r="S1220" s="67">
        <f t="shared" si="2242"/>
        <v>161872</v>
      </c>
      <c r="T1220" s="66"/>
      <c r="U1220" s="66">
        <f t="shared" si="2191"/>
        <v>0</v>
      </c>
      <c r="V1220" s="67">
        <f t="shared" si="2207"/>
        <v>186634.95</v>
      </c>
      <c r="W1220" s="136"/>
      <c r="X1220" s="69">
        <f t="shared" si="2145"/>
        <v>0</v>
      </c>
      <c r="Y1220" s="67">
        <f t="shared" si="2208"/>
        <v>6101</v>
      </c>
      <c r="Z1220" s="66"/>
      <c r="AA1220" s="68">
        <f t="shared" si="2181"/>
        <v>0</v>
      </c>
      <c r="AB1220" s="67">
        <f t="shared" si="2209"/>
        <v>17135</v>
      </c>
      <c r="AC1220" s="66"/>
      <c r="AD1220" s="66">
        <f t="shared" si="2182"/>
        <v>0</v>
      </c>
      <c r="AE1220" s="67">
        <f t="shared" si="2210"/>
        <v>3450</v>
      </c>
      <c r="AF1220" s="66"/>
      <c r="AG1220" s="78">
        <f t="shared" si="2183"/>
        <v>0</v>
      </c>
      <c r="AH1220" s="79">
        <f t="shared" si="2211"/>
        <v>4471.5</v>
      </c>
      <c r="AI1220" s="66"/>
      <c r="AJ1220" s="68">
        <f t="shared" si="2235"/>
        <v>0</v>
      </c>
      <c r="AK1220" s="67">
        <f t="shared" si="2212"/>
        <v>21977</v>
      </c>
      <c r="AL1220" s="66"/>
      <c r="AM1220" s="68">
        <f t="shared" si="2184"/>
        <v>36</v>
      </c>
      <c r="AN1220" s="67">
        <f t="shared" si="2213"/>
        <v>8655.02</v>
      </c>
      <c r="AO1220" s="66"/>
      <c r="AP1220" s="68">
        <f t="shared" si="2266"/>
        <v>0</v>
      </c>
      <c r="AQ1220" s="67">
        <f t="shared" si="2238"/>
        <v>13688.39</v>
      </c>
      <c r="AR1220" s="66"/>
      <c r="AS1220" s="68">
        <f t="shared" si="2216"/>
        <v>0</v>
      </c>
      <c r="AT1220" s="67">
        <f t="shared" si="2215"/>
        <v>2020</v>
      </c>
      <c r="AU1220" s="66"/>
      <c r="AV1220" s="66">
        <f t="shared" si="2148"/>
        <v>0</v>
      </c>
      <c r="AW1220" s="42">
        <f t="shared" si="2251"/>
        <v>4680.0000000000018</v>
      </c>
      <c r="AX1220" s="66"/>
      <c r="AY1220" s="66">
        <f t="shared" si="2255"/>
        <v>0</v>
      </c>
      <c r="AZ1220" s="67">
        <f t="shared" ref="AZ1220:AZ1283" si="2273">+AZ1219+AX1220-AY1220</f>
        <v>728.09999999999991</v>
      </c>
      <c r="BA1220" s="66"/>
      <c r="BB1220" s="68">
        <f t="shared" ref="BB1220:BB1251" si="2274">IF(OR(D1220="NPC6AUZDB-RD025C",D1220="NPP06UZDB-RD150C",D1220="NPC06UZDB-RD250C",D1220="NPC06UZDB-OR050C",D1220="NPC06UZDB-RD015M",D1220="CO155E2-07C150",D1220="NPC06UZDB-RD150C",D1220="NPC06UZDB-RD020C",D1220="NPC06UZDB-RD750C",D1220="CO155E2-07M015",D1220="CO155E2-07M010",D1220="NPC06UZDB-RD050C",D1220="NPC06UZDB-RD150C",D1220="CO155E2-07M005",D1220="CO155E2-07M007",D1220="CO155E2-07C050",D1220="NPC06UZDB-RD750C",D1220="NPC06UZDB-RD005M",D1220="CO155E2-07C150",D1220="NPC06UZDB-RD010M",D1220="NPC06UZDB-RD020M",D1220="CO155E2-07M001",D1220="CO155E2-07M003",D1220="CO155E2-07M002",D1220="NPC06UZDB-RD001M",D1220="NPC06UZDB-RD002M",D1220="NPC06UZDB-RD002M",D1220="NPC06UZDB-RD003M",D1220="NPC06UZDB-RD004M",),E1220*(F1220+0.12),0)</f>
        <v>0</v>
      </c>
      <c r="BC1220" s="67">
        <f t="shared" si="2245"/>
        <v>77.819999999999851</v>
      </c>
      <c r="BD1220" s="66"/>
      <c r="BE1220" s="68">
        <f t="shared" si="2271"/>
        <v>0</v>
      </c>
      <c r="BF1220" s="67">
        <f t="shared" si="2272"/>
        <v>1815.1800000000017</v>
      </c>
      <c r="BG1220" s="66"/>
      <c r="BH1220" s="68">
        <f t="shared" si="2249"/>
        <v>0</v>
      </c>
      <c r="BI1220" s="67">
        <f t="shared" si="2236"/>
        <v>22382.39999999998</v>
      </c>
      <c r="BJ1220" s="66"/>
      <c r="BK1220" s="68">
        <f t="shared" si="2217"/>
        <v>0</v>
      </c>
      <c r="BL1220" s="67">
        <f t="shared" si="2149"/>
        <v>3462.6000000000004</v>
      </c>
      <c r="BM1220" s="66"/>
      <c r="BN1220" s="68">
        <f t="shared" si="2150"/>
        <v>0</v>
      </c>
      <c r="BO1220" s="67">
        <f t="shared" si="2151"/>
        <v>300.70000000000152</v>
      </c>
      <c r="BP1220" s="66"/>
      <c r="BQ1220" s="68">
        <f t="shared" si="2231"/>
        <v>0</v>
      </c>
      <c r="BR1220" s="67">
        <f t="shared" si="2168"/>
        <v>123480.25</v>
      </c>
      <c r="BS1220" s="66"/>
      <c r="BT1220" s="66">
        <f t="shared" si="2252"/>
        <v>0</v>
      </c>
      <c r="BU1220" s="67">
        <f t="shared" si="2246"/>
        <v>103287</v>
      </c>
      <c r="BV1220" s="66"/>
      <c r="BW1220" s="66">
        <f t="shared" si="2253"/>
        <v>0</v>
      </c>
      <c r="BX1220" s="67">
        <f t="shared" si="2247"/>
        <v>146698</v>
      </c>
      <c r="BY1220" s="66"/>
      <c r="BZ1220" s="66">
        <f t="shared" si="2254"/>
        <v>0</v>
      </c>
      <c r="CA1220" s="67">
        <f t="shared" si="2248"/>
        <v>96789</v>
      </c>
      <c r="CB1220" s="66"/>
      <c r="CC1220" s="66">
        <f t="shared" si="2237"/>
        <v>0</v>
      </c>
      <c r="CD1220" s="67">
        <f t="shared" si="2227"/>
        <v>32675.040000000001</v>
      </c>
      <c r="CE1220" s="66"/>
      <c r="CF1220" s="66">
        <f t="shared" si="2233"/>
        <v>0</v>
      </c>
      <c r="CG1220" s="67">
        <f t="shared" si="2152"/>
        <v>3663.6999999999994</v>
      </c>
      <c r="CH1220" s="66"/>
      <c r="CI1220" s="66">
        <f t="shared" si="2218"/>
        <v>0</v>
      </c>
      <c r="CJ1220" s="67">
        <f t="shared" si="2176"/>
        <v>6757.8</v>
      </c>
      <c r="CK1220" s="66"/>
      <c r="CL1220" s="68">
        <f t="shared" si="2244"/>
        <v>0</v>
      </c>
      <c r="CM1220" s="79">
        <f t="shared" si="2153"/>
        <v>4847.4799999999996</v>
      </c>
      <c r="CN1220" s="66"/>
      <c r="CO1220" s="68">
        <f t="shared" si="2256"/>
        <v>0</v>
      </c>
      <c r="CP1220" s="79">
        <f t="shared" si="2154"/>
        <v>3955</v>
      </c>
      <c r="CQ1220" s="66"/>
      <c r="CR1220" s="68">
        <f t="shared" si="2257"/>
        <v>0</v>
      </c>
      <c r="CS1220" s="79">
        <f t="shared" si="2250"/>
        <v>5186</v>
      </c>
      <c r="CT1220" s="66"/>
      <c r="CU1220" s="68">
        <f t="shared" si="2258"/>
        <v>0</v>
      </c>
      <c r="CV1220" s="79">
        <f t="shared" si="2155"/>
        <v>6929</v>
      </c>
      <c r="CW1220" s="66"/>
      <c r="CX1220" s="66">
        <f t="shared" si="2243"/>
        <v>0</v>
      </c>
      <c r="CY1220" s="40">
        <f t="shared" si="2234"/>
        <v>8176.9599999999982</v>
      </c>
      <c r="CZ1220" s="65"/>
      <c r="DA1220" s="66">
        <f t="shared" si="2228"/>
        <v>0</v>
      </c>
      <c r="DB1220" s="67">
        <f t="shared" si="2177"/>
        <v>37088</v>
      </c>
      <c r="DC1220" s="66"/>
      <c r="DD1220" s="66">
        <f t="shared" si="2229"/>
        <v>0</v>
      </c>
      <c r="DE1220" s="67">
        <f t="shared" si="2178"/>
        <v>83859</v>
      </c>
      <c r="DF1220" s="66"/>
      <c r="DG1220" s="69">
        <f t="shared" si="2259"/>
        <v>0</v>
      </c>
      <c r="DH1220" s="67">
        <f t="shared" si="2230"/>
        <v>439395</v>
      </c>
      <c r="DI1220" s="66"/>
      <c r="DJ1220" s="66">
        <f t="shared" si="2260"/>
        <v>0</v>
      </c>
      <c r="DK1220" s="67">
        <f t="shared" si="2158"/>
        <v>3517.5</v>
      </c>
      <c r="DL1220" s="210"/>
      <c r="DM1220" s="206">
        <f t="shared" si="2219"/>
        <v>0</v>
      </c>
      <c r="DN1220" s="25">
        <f t="shared" si="2147"/>
        <v>0</v>
      </c>
      <c r="DO1220" s="5"/>
      <c r="DP1220" s="43">
        <f t="shared" si="2220"/>
        <v>0</v>
      </c>
      <c r="DQ1220" s="27">
        <f t="shared" si="2159"/>
        <v>6819.5</v>
      </c>
      <c r="DR1220" s="5"/>
      <c r="DS1220" s="43">
        <f t="shared" si="2221"/>
        <v>0</v>
      </c>
      <c r="DT1220" s="27">
        <f t="shared" si="2160"/>
        <v>4846</v>
      </c>
      <c r="DU1220" s="5"/>
      <c r="DV1220" s="43">
        <f t="shared" si="2261"/>
        <v>0</v>
      </c>
      <c r="DW1220" s="27">
        <f t="shared" si="2161"/>
        <v>4835</v>
      </c>
      <c r="DX1220" s="5"/>
      <c r="DY1220" s="22">
        <f t="shared" si="2262"/>
        <v>0</v>
      </c>
      <c r="DZ1220" s="25">
        <f t="shared" si="2162"/>
        <v>523</v>
      </c>
      <c r="EA1220" s="22"/>
      <c r="EB1220" s="22">
        <f t="shared" si="2263"/>
        <v>0</v>
      </c>
      <c r="EC1220" s="28">
        <f t="shared" si="2163"/>
        <v>369</v>
      </c>
      <c r="ED1220" s="5"/>
      <c r="EE1220" s="43">
        <f t="shared" si="2264"/>
        <v>0</v>
      </c>
      <c r="EF1220" s="27">
        <f t="shared" si="2164"/>
        <v>4769</v>
      </c>
      <c r="EG1220" s="66"/>
      <c r="EH1220" s="66">
        <f t="shared" si="2265"/>
        <v>0</v>
      </c>
      <c r="EI1220" s="67">
        <f t="shared" si="2165"/>
        <v>22077</v>
      </c>
      <c r="EJ1220" s="66"/>
      <c r="EK1220" s="66">
        <f t="shared" si="2185"/>
        <v>0</v>
      </c>
      <c r="EL1220" s="67">
        <f t="shared" si="2166"/>
        <v>20707</v>
      </c>
      <c r="EM1220" s="110">
        <f t="shared" si="2186"/>
        <v>283179.28661275993</v>
      </c>
    </row>
    <row r="1221" spans="1:143" s="35" customFormat="1" ht="11.25" customHeight="1" x14ac:dyDescent="0.25">
      <c r="A1221" s="11">
        <v>46193</v>
      </c>
      <c r="B1221" s="187">
        <v>46172</v>
      </c>
      <c r="C1221" s="179">
        <v>8004996681</v>
      </c>
      <c r="D1221" s="13" t="s">
        <v>444</v>
      </c>
      <c r="E1221" s="14">
        <v>360</v>
      </c>
      <c r="F1221" s="15">
        <v>0.5</v>
      </c>
      <c r="G1221" s="16">
        <v>191516353251</v>
      </c>
      <c r="H1221" s="66"/>
      <c r="I1221" s="41">
        <f t="shared" si="2267"/>
        <v>720</v>
      </c>
      <c r="J1221" s="48">
        <f t="shared" si="2239"/>
        <v>236207</v>
      </c>
      <c r="K1221" s="66"/>
      <c r="L1221" s="41">
        <f t="shared" si="2268"/>
        <v>720</v>
      </c>
      <c r="M1221" s="48">
        <f t="shared" si="2240"/>
        <v>236040</v>
      </c>
      <c r="N1221" s="66"/>
      <c r="O1221" s="41">
        <f t="shared" si="2269"/>
        <v>720</v>
      </c>
      <c r="P1221" s="48">
        <f t="shared" si="2241"/>
        <v>224216</v>
      </c>
      <c r="Q1221" s="66"/>
      <c r="R1221" s="66">
        <f t="shared" si="2270"/>
        <v>720</v>
      </c>
      <c r="S1221" s="67">
        <f t="shared" si="2242"/>
        <v>161152</v>
      </c>
      <c r="T1221" s="66"/>
      <c r="U1221" s="66">
        <f t="shared" si="2191"/>
        <v>0</v>
      </c>
      <c r="V1221" s="67">
        <f t="shared" si="2207"/>
        <v>186634.95</v>
      </c>
      <c r="W1221" s="136"/>
      <c r="X1221" s="69">
        <f t="shared" ref="X1221:X1266" si="2275">IF(OR(D1221="NPC6ASZDB-BK015C",D1221="NPP6ASZDB-BK010M",D1221="NPP6ASZDB-BK005M",D1221="NPP6ASZDB-BK003M",D1221="NPP6ASZDB-BK002M",D1221="NPP6ASZDB-BK001M",D1221="NPC6ASZDB-BK030C",D1221="NPC6ASZDB-BK950C",D1221="NPC6ASZDB-BK550C",D1221="NPC06SZDB-BK006M",D1221="NPC06SZDB-BK007M",D1221="NPC06SZDB-BK004M",D1221="NPC06SZDB-BK002M",D1221="NPC06SZDB-BK003M",D1221="NPC6ASZDB-BK007M",D1221="NPC6ASZDB-BK350C",D1221="NPC6ASZDB-BK175C",D1221="NPC6ASZDB-BK075C",D1221="NPC6ASZDB-BK125C",D1221="NPC6ASZDB-BK050C",D1221="NPC6ASZDB-BK025C",D1221="NPC6ASZDB-BK250C",D1221="NPC6ASZDB-BK004M",D1221="NPC6ASZDB-BK030M",D1221="NPC6ASZDB-BK013M",D1221="NPC6ASZDB-BK750C",D1221="NPC06SZDB-BK150C",D1221="NPC06SZDB-BK001M",D1221="NPC06SZDB-BK050C",D1221="NPC6ASZDB-BK150C",D1221="NPC6ASZDB-BK015M",D1221="NPC6ASZDB-BK001M",D1221="NPC6ASZDB-BK002M",D1221="NPC6ASZDB-BK003M",D1221="NPC6ASZDB-BK005M",D1221="NPC6ASZDB-BK010M",D1221="NPC6ASZDB-BK020M",),E1221*(F1221+0.1),0)</f>
        <v>0</v>
      </c>
      <c r="Y1221" s="67">
        <f t="shared" si="2208"/>
        <v>6101</v>
      </c>
      <c r="Z1221" s="66"/>
      <c r="AA1221" s="68">
        <f t="shared" si="2181"/>
        <v>0</v>
      </c>
      <c r="AB1221" s="67">
        <f t="shared" si="2209"/>
        <v>17135</v>
      </c>
      <c r="AC1221" s="66"/>
      <c r="AD1221" s="66">
        <f t="shared" si="2182"/>
        <v>0</v>
      </c>
      <c r="AE1221" s="67">
        <f t="shared" si="2210"/>
        <v>3450</v>
      </c>
      <c r="AF1221" s="66"/>
      <c r="AG1221" s="78">
        <f t="shared" si="2183"/>
        <v>0</v>
      </c>
      <c r="AH1221" s="79">
        <f t="shared" si="2211"/>
        <v>4471.5</v>
      </c>
      <c r="AI1221" s="66"/>
      <c r="AJ1221" s="68">
        <f t="shared" si="2235"/>
        <v>0</v>
      </c>
      <c r="AK1221" s="67">
        <f t="shared" si="2212"/>
        <v>21977</v>
      </c>
      <c r="AL1221" s="66"/>
      <c r="AM1221" s="68">
        <f t="shared" si="2184"/>
        <v>0</v>
      </c>
      <c r="AN1221" s="67">
        <f t="shared" si="2213"/>
        <v>8655.02</v>
      </c>
      <c r="AO1221" s="66"/>
      <c r="AP1221" s="68">
        <f t="shared" si="2266"/>
        <v>0</v>
      </c>
      <c r="AQ1221" s="67">
        <f t="shared" si="2238"/>
        <v>13688.39</v>
      </c>
      <c r="AR1221" s="66"/>
      <c r="AS1221" s="68">
        <f t="shared" si="2216"/>
        <v>216</v>
      </c>
      <c r="AT1221" s="67">
        <f t="shared" si="2215"/>
        <v>1804</v>
      </c>
      <c r="AU1221" s="66"/>
      <c r="AV1221" s="66">
        <f t="shared" si="2148"/>
        <v>0</v>
      </c>
      <c r="AW1221" s="42">
        <f t="shared" si="2251"/>
        <v>4680.0000000000018</v>
      </c>
      <c r="AX1221" s="66"/>
      <c r="AY1221" s="66">
        <f t="shared" si="2255"/>
        <v>0</v>
      </c>
      <c r="AZ1221" s="67">
        <f t="shared" si="2273"/>
        <v>728.09999999999991</v>
      </c>
      <c r="BA1221" s="66"/>
      <c r="BB1221" s="68">
        <f t="shared" si="2274"/>
        <v>0</v>
      </c>
      <c r="BC1221" s="67">
        <f t="shared" si="2245"/>
        <v>77.819999999999851</v>
      </c>
      <c r="BD1221" s="66"/>
      <c r="BE1221" s="68">
        <f t="shared" si="2271"/>
        <v>0</v>
      </c>
      <c r="BF1221" s="67">
        <f t="shared" si="2272"/>
        <v>1815.1800000000017</v>
      </c>
      <c r="BG1221" s="66"/>
      <c r="BH1221" s="68">
        <f t="shared" si="2249"/>
        <v>0</v>
      </c>
      <c r="BI1221" s="67">
        <f t="shared" si="2236"/>
        <v>22382.39999999998</v>
      </c>
      <c r="BJ1221" s="66"/>
      <c r="BK1221" s="68">
        <f t="shared" si="2217"/>
        <v>0</v>
      </c>
      <c r="BL1221" s="67">
        <f t="shared" si="2149"/>
        <v>3462.6000000000004</v>
      </c>
      <c r="BM1221" s="66"/>
      <c r="BN1221" s="68">
        <f t="shared" si="2150"/>
        <v>0</v>
      </c>
      <c r="BO1221" s="67">
        <f t="shared" si="2151"/>
        <v>300.70000000000152</v>
      </c>
      <c r="BP1221" s="66"/>
      <c r="BQ1221" s="68">
        <f t="shared" si="2231"/>
        <v>0</v>
      </c>
      <c r="BR1221" s="67">
        <f t="shared" si="2168"/>
        <v>123480.25</v>
      </c>
      <c r="BS1221" s="66"/>
      <c r="BT1221" s="66">
        <f t="shared" si="2252"/>
        <v>0</v>
      </c>
      <c r="BU1221" s="67">
        <f t="shared" si="2246"/>
        <v>103287</v>
      </c>
      <c r="BV1221" s="66"/>
      <c r="BW1221" s="66">
        <f t="shared" si="2253"/>
        <v>0</v>
      </c>
      <c r="BX1221" s="67">
        <f t="shared" si="2247"/>
        <v>146698</v>
      </c>
      <c r="BY1221" s="66"/>
      <c r="BZ1221" s="66">
        <f t="shared" si="2254"/>
        <v>0</v>
      </c>
      <c r="CA1221" s="67">
        <f t="shared" si="2248"/>
        <v>96789</v>
      </c>
      <c r="CB1221" s="66"/>
      <c r="CC1221" s="66">
        <f t="shared" si="2237"/>
        <v>0</v>
      </c>
      <c r="CD1221" s="67">
        <f t="shared" si="2227"/>
        <v>32675.040000000001</v>
      </c>
      <c r="CE1221" s="66"/>
      <c r="CF1221" s="66">
        <f t="shared" si="2233"/>
        <v>0</v>
      </c>
      <c r="CG1221" s="67">
        <f t="shared" si="2152"/>
        <v>3663.6999999999994</v>
      </c>
      <c r="CH1221" s="66"/>
      <c r="CI1221" s="66">
        <f t="shared" si="2218"/>
        <v>0</v>
      </c>
      <c r="CJ1221" s="67">
        <f t="shared" si="2176"/>
        <v>6757.8</v>
      </c>
      <c r="CK1221" s="66"/>
      <c r="CL1221" s="68">
        <f t="shared" si="2244"/>
        <v>0</v>
      </c>
      <c r="CM1221" s="79">
        <f t="shared" si="2153"/>
        <v>4847.4799999999996</v>
      </c>
      <c r="CN1221" s="66"/>
      <c r="CO1221" s="68">
        <f t="shared" si="2256"/>
        <v>0</v>
      </c>
      <c r="CP1221" s="79">
        <f t="shared" si="2154"/>
        <v>3955</v>
      </c>
      <c r="CQ1221" s="66"/>
      <c r="CR1221" s="68">
        <f t="shared" si="2257"/>
        <v>0</v>
      </c>
      <c r="CS1221" s="79">
        <f t="shared" si="2250"/>
        <v>5186</v>
      </c>
      <c r="CT1221" s="66"/>
      <c r="CU1221" s="68">
        <f t="shared" si="2258"/>
        <v>0</v>
      </c>
      <c r="CV1221" s="79">
        <f t="shared" si="2155"/>
        <v>6929</v>
      </c>
      <c r="CW1221" s="66"/>
      <c r="CX1221" s="66">
        <f t="shared" si="2243"/>
        <v>0</v>
      </c>
      <c r="CY1221" s="40">
        <f t="shared" si="2234"/>
        <v>8176.9599999999982</v>
      </c>
      <c r="CZ1221" s="65"/>
      <c r="DA1221" s="66">
        <f t="shared" si="2228"/>
        <v>0</v>
      </c>
      <c r="DB1221" s="67">
        <f t="shared" si="2177"/>
        <v>37088</v>
      </c>
      <c r="DC1221" s="66"/>
      <c r="DD1221" s="66">
        <f t="shared" si="2229"/>
        <v>0</v>
      </c>
      <c r="DE1221" s="67">
        <f t="shared" si="2178"/>
        <v>83859</v>
      </c>
      <c r="DF1221" s="66"/>
      <c r="DG1221" s="69">
        <f t="shared" si="2259"/>
        <v>0</v>
      </c>
      <c r="DH1221" s="67">
        <f t="shared" si="2230"/>
        <v>439395</v>
      </c>
      <c r="DI1221" s="66"/>
      <c r="DJ1221" s="66">
        <f t="shared" si="2260"/>
        <v>0</v>
      </c>
      <c r="DK1221" s="67">
        <f t="shared" si="2158"/>
        <v>3517.5</v>
      </c>
      <c r="DL1221" s="210"/>
      <c r="DM1221" s="206">
        <f t="shared" si="2219"/>
        <v>0</v>
      </c>
      <c r="DN1221" s="25">
        <f t="shared" ref="DN1221:DN1284" si="2276">DN1220+DL1221-DM1221</f>
        <v>0</v>
      </c>
      <c r="DO1221" s="5"/>
      <c r="DP1221" s="43">
        <f t="shared" si="2220"/>
        <v>0</v>
      </c>
      <c r="DQ1221" s="27">
        <f t="shared" si="2159"/>
        <v>6819.5</v>
      </c>
      <c r="DR1221" s="5"/>
      <c r="DS1221" s="43">
        <f t="shared" si="2221"/>
        <v>0</v>
      </c>
      <c r="DT1221" s="27">
        <f t="shared" si="2160"/>
        <v>4846</v>
      </c>
      <c r="DU1221" s="5"/>
      <c r="DV1221" s="43">
        <f t="shared" si="2261"/>
        <v>0</v>
      </c>
      <c r="DW1221" s="27">
        <f t="shared" si="2161"/>
        <v>4835</v>
      </c>
      <c r="DX1221" s="5"/>
      <c r="DY1221" s="22">
        <f t="shared" si="2262"/>
        <v>0</v>
      </c>
      <c r="DZ1221" s="25">
        <f t="shared" si="2162"/>
        <v>523</v>
      </c>
      <c r="EA1221" s="22"/>
      <c r="EB1221" s="22">
        <f t="shared" si="2263"/>
        <v>0</v>
      </c>
      <c r="EC1221" s="28">
        <f t="shared" si="2163"/>
        <v>369</v>
      </c>
      <c r="ED1221" s="5"/>
      <c r="EE1221" s="43">
        <f t="shared" si="2264"/>
        <v>0</v>
      </c>
      <c r="EF1221" s="27">
        <f t="shared" si="2164"/>
        <v>4769</v>
      </c>
      <c r="EG1221" s="66"/>
      <c r="EH1221" s="66">
        <f t="shared" si="2265"/>
        <v>0</v>
      </c>
      <c r="EI1221" s="67">
        <f t="shared" si="2165"/>
        <v>22077</v>
      </c>
      <c r="EJ1221" s="66"/>
      <c r="EK1221" s="66">
        <f t="shared" si="2185"/>
        <v>0</v>
      </c>
      <c r="EL1221" s="67">
        <f t="shared" si="2166"/>
        <v>20707</v>
      </c>
      <c r="EM1221" s="110">
        <f t="shared" si="2186"/>
        <v>283067.92761275993</v>
      </c>
    </row>
    <row r="1222" spans="1:143" s="35" customFormat="1" ht="11.25" customHeight="1" x14ac:dyDescent="0.25">
      <c r="A1222" s="11">
        <v>46193</v>
      </c>
      <c r="B1222" s="191">
        <v>46172</v>
      </c>
      <c r="C1222" s="179">
        <v>8004996682</v>
      </c>
      <c r="D1222" s="13" t="s">
        <v>34</v>
      </c>
      <c r="E1222" s="14">
        <v>50</v>
      </c>
      <c r="F1222" s="15">
        <v>5</v>
      </c>
      <c r="G1222" s="16">
        <v>191516031241</v>
      </c>
      <c r="H1222" s="66"/>
      <c r="I1222" s="41">
        <f t="shared" si="2267"/>
        <v>100</v>
      </c>
      <c r="J1222" s="48">
        <f t="shared" si="2239"/>
        <v>236107</v>
      </c>
      <c r="K1222" s="66"/>
      <c r="L1222" s="41">
        <f t="shared" si="2268"/>
        <v>100</v>
      </c>
      <c r="M1222" s="48">
        <f t="shared" si="2240"/>
        <v>235940</v>
      </c>
      <c r="N1222" s="66"/>
      <c r="O1222" s="41">
        <f t="shared" si="2269"/>
        <v>100</v>
      </c>
      <c r="P1222" s="48">
        <f t="shared" si="2241"/>
        <v>224116</v>
      </c>
      <c r="Q1222" s="66"/>
      <c r="R1222" s="66">
        <f t="shared" si="2270"/>
        <v>100</v>
      </c>
      <c r="S1222" s="67">
        <f t="shared" si="2242"/>
        <v>161052</v>
      </c>
      <c r="T1222" s="66"/>
      <c r="U1222" s="66">
        <f t="shared" si="2191"/>
        <v>254.99999999999997</v>
      </c>
      <c r="V1222" s="67">
        <f t="shared" si="2207"/>
        <v>186379.95</v>
      </c>
      <c r="W1222" s="136"/>
      <c r="X1222" s="69">
        <f t="shared" si="2275"/>
        <v>0</v>
      </c>
      <c r="Y1222" s="67">
        <f t="shared" si="2208"/>
        <v>6101</v>
      </c>
      <c r="Z1222" s="66"/>
      <c r="AA1222" s="68">
        <f t="shared" si="2181"/>
        <v>0</v>
      </c>
      <c r="AB1222" s="67">
        <f t="shared" si="2209"/>
        <v>17135</v>
      </c>
      <c r="AC1222" s="66"/>
      <c r="AD1222" s="66">
        <f t="shared" si="2182"/>
        <v>0</v>
      </c>
      <c r="AE1222" s="67">
        <f t="shared" si="2210"/>
        <v>3450</v>
      </c>
      <c r="AF1222" s="66"/>
      <c r="AG1222" s="78">
        <f t="shared" si="2183"/>
        <v>0</v>
      </c>
      <c r="AH1222" s="79">
        <f t="shared" si="2211"/>
        <v>4471.5</v>
      </c>
      <c r="AI1222" s="66"/>
      <c r="AJ1222" s="68">
        <f t="shared" si="2235"/>
        <v>0</v>
      </c>
      <c r="AK1222" s="67">
        <f t="shared" si="2212"/>
        <v>21977</v>
      </c>
      <c r="AL1222" s="66"/>
      <c r="AM1222" s="68">
        <f t="shared" si="2184"/>
        <v>0</v>
      </c>
      <c r="AN1222" s="67">
        <f t="shared" si="2213"/>
        <v>8655.02</v>
      </c>
      <c r="AO1222" s="66"/>
      <c r="AP1222" s="68">
        <f t="shared" si="2266"/>
        <v>0</v>
      </c>
      <c r="AQ1222" s="67">
        <f t="shared" si="2238"/>
        <v>13688.39</v>
      </c>
      <c r="AR1222" s="66"/>
      <c r="AS1222" s="68">
        <f t="shared" si="2216"/>
        <v>0</v>
      </c>
      <c r="AT1222" s="67">
        <f t="shared" si="2215"/>
        <v>1804</v>
      </c>
      <c r="AU1222" s="66"/>
      <c r="AV1222" s="66">
        <f t="shared" ref="AV1222:AV1275" si="2277">IF(OR(D1222="NPC06UZDB-BK025C",D1222="NPC06UZDB-BK020M",D1222="NPP06UZDB-BK005M",D1222="NPP06UZDB-BK150C",D1222="NPP06UZDB-BK010M",D1222="NPP06UZDB-BK001M",D1222="NPP06UZDB-BK001M",D1222="NPP06UZDB-BK002M",D1222="NPP06UZDB-BK003M",D1222="NPC06UZDB-BK350C",D1222="NPC06UZDB-BK016M",D1222="NPC06UZDB-BK011M",D1222="CO155E2-01M007",D1222="CO155E2-01M004",D1222="NPC06UZDB-BK750C",D1222="CO155E2-01M007",D1222="NPC06UZDB-BK010M",D1222="NPC06UZDB-BK150C",D1222="NPC06UZDB-BK250C",D1222="CO155E2-01C050",D1222="NPC06UZDB-BK007M",D1222="CO155E2-01C250",D1222="CO155E2-01C150",D1222="CO155E2-01C250",D1222="CO155E2-01M015",D1222="CO155E2-01M003",D1222="CO155E2-01M005",D1222="NPC06UZDB-BK005M",D1222="CO155E2-01M001",D1222="CO155E2-01M002",D1222="CO155E2-01M010",D1222="NPC06UZDB-BK050C",D1222="NPC06UZDB-BK001M",D1222="NPC06UZDB-BK002M",D1222="NPC06UZDB-BK003M",),E1222*(F1222+0.12),0)</f>
        <v>0</v>
      </c>
      <c r="AW1222" s="42">
        <f t="shared" si="2251"/>
        <v>4680.0000000000018</v>
      </c>
      <c r="AX1222" s="66"/>
      <c r="AY1222" s="66">
        <f t="shared" si="2255"/>
        <v>0</v>
      </c>
      <c r="AZ1222" s="67">
        <f t="shared" si="2273"/>
        <v>728.09999999999991</v>
      </c>
      <c r="BA1222" s="66"/>
      <c r="BB1222" s="68">
        <f t="shared" si="2274"/>
        <v>0</v>
      </c>
      <c r="BC1222" s="67">
        <f t="shared" si="2245"/>
        <v>77.819999999999851</v>
      </c>
      <c r="BD1222" s="66"/>
      <c r="BE1222" s="68">
        <f t="shared" si="2271"/>
        <v>0</v>
      </c>
      <c r="BF1222" s="67">
        <f t="shared" si="2272"/>
        <v>1815.1800000000017</v>
      </c>
      <c r="BG1222" s="66"/>
      <c r="BH1222" s="68">
        <f t="shared" si="2249"/>
        <v>0</v>
      </c>
      <c r="BI1222" s="67">
        <f t="shared" si="2236"/>
        <v>22382.39999999998</v>
      </c>
      <c r="BJ1222" s="66"/>
      <c r="BK1222" s="68">
        <f t="shared" si="2217"/>
        <v>0</v>
      </c>
      <c r="BL1222" s="67">
        <f t="shared" ref="BL1222:BL1285" si="2278">+BL1221+BJ1222-BK1222</f>
        <v>3462.6000000000004</v>
      </c>
      <c r="BM1222" s="66"/>
      <c r="BN1222" s="68">
        <f t="shared" ref="BN1222:BN1275" si="2279">IF(OR(D1222="NPP06UZDB-OR005M",D1222="NPP06UZDB-OR002M",D1222="NPP06UZDB-OR003M",D1222="NPP06UZDB-OR008M",D1222="NPP06UZDB-OR020M",D1222="NPP06UZDB-OR150C",D1222="NPP06UZDB-OR010M",D1222="NPC06UZDB-OR015C",D1222="NPP06UZDB-OR007M",D1222="NPP06UZDB-OR001M",D1222="NPC06UZDB-OR008M",D1222="NPC06UZDB-OR350C",D1222="NPC06UZDB-OR150C",D1222="NPC06UZDB-OR350C",D1222="NPC06UZDB-OR007M",D1222="NPC06UZDB-OR015M",D1222="CO155E2-06C150",D1222="CO155E2-06M001",D1222="NPC06UZDB-OR750C",D1222="CO155E2-06M003",D1222="CO155E2-06M002",D1222="NPC06UZDB-OR050C",D1222="NPC06UZDB-OR001M",D1222="NPC06UZDB-OR002M",D1222="NPC06UZDB-OR003M",D1222="NPC06UZDB-OR004M",D1222="NPC06UZDB-OR005M",D1222="NPC06UZDB-OR006M",D1222="NPC06UZDB-OR010M",D1222="NPC06UZDB-OR020M",),E1222*(F1222+0.12),0)</f>
        <v>0</v>
      </c>
      <c r="BO1222" s="67">
        <f t="shared" ref="BO1222:BO1285" si="2280">+BO1221+BM1222-BN1222</f>
        <v>300.70000000000152</v>
      </c>
      <c r="BP1222" s="66"/>
      <c r="BQ1222" s="68">
        <f t="shared" si="2231"/>
        <v>0</v>
      </c>
      <c r="BR1222" s="67">
        <f t="shared" si="2168"/>
        <v>123480.25</v>
      </c>
      <c r="BS1222" s="66"/>
      <c r="BT1222" s="66">
        <f t="shared" si="2252"/>
        <v>0</v>
      </c>
      <c r="BU1222" s="67">
        <f t="shared" si="2246"/>
        <v>103287</v>
      </c>
      <c r="BV1222" s="66"/>
      <c r="BW1222" s="66">
        <f t="shared" si="2253"/>
        <v>0</v>
      </c>
      <c r="BX1222" s="67">
        <f t="shared" si="2247"/>
        <v>146698</v>
      </c>
      <c r="BY1222" s="66"/>
      <c r="BZ1222" s="66">
        <f t="shared" si="2254"/>
        <v>0</v>
      </c>
      <c r="CA1222" s="67">
        <f t="shared" si="2248"/>
        <v>96789</v>
      </c>
      <c r="CB1222" s="66"/>
      <c r="CC1222" s="66">
        <f t="shared" si="2237"/>
        <v>0</v>
      </c>
      <c r="CD1222" s="67">
        <f t="shared" si="2227"/>
        <v>32675.040000000001</v>
      </c>
      <c r="CE1222" s="66"/>
      <c r="CF1222" s="66">
        <f t="shared" si="2233"/>
        <v>0</v>
      </c>
      <c r="CG1222" s="67">
        <f t="shared" ref="CG1222:CG1285" si="2281">+CG1221+CE1222-CF1222</f>
        <v>3663.6999999999994</v>
      </c>
      <c r="CH1222" s="66"/>
      <c r="CI1222" s="66">
        <f t="shared" si="2218"/>
        <v>0</v>
      </c>
      <c r="CJ1222" s="67">
        <f t="shared" si="2176"/>
        <v>6757.8</v>
      </c>
      <c r="CK1222" s="66"/>
      <c r="CL1222" s="68">
        <f t="shared" si="2244"/>
        <v>0</v>
      </c>
      <c r="CM1222" s="79">
        <f t="shared" ref="CM1222:CM1285" si="2282">+CM1221+CK1222-CL1222</f>
        <v>4847.4799999999996</v>
      </c>
      <c r="CN1222" s="66"/>
      <c r="CO1222" s="68">
        <f t="shared" si="2256"/>
        <v>0</v>
      </c>
      <c r="CP1222" s="79">
        <f t="shared" ref="CP1222:CP1285" si="2283">+CP1221+CN1222-CO1222</f>
        <v>3955</v>
      </c>
      <c r="CQ1222" s="66"/>
      <c r="CR1222" s="68">
        <f t="shared" si="2257"/>
        <v>0</v>
      </c>
      <c r="CS1222" s="79">
        <f t="shared" si="2250"/>
        <v>5186</v>
      </c>
      <c r="CT1222" s="66"/>
      <c r="CU1222" s="68">
        <f t="shared" si="2258"/>
        <v>0</v>
      </c>
      <c r="CV1222" s="79">
        <f t="shared" ref="CV1222:CV1285" si="2284">+CV1221+CT1222-CU1222</f>
        <v>6929</v>
      </c>
      <c r="CW1222" s="66"/>
      <c r="CX1222" s="66">
        <f t="shared" si="2243"/>
        <v>0</v>
      </c>
      <c r="CY1222" s="40">
        <f t="shared" si="2234"/>
        <v>8176.9599999999982</v>
      </c>
      <c r="CZ1222" s="65"/>
      <c r="DA1222" s="66">
        <f t="shared" ref="DA1222:DA1253" si="2285">IF(OR(D1222="NPP6AUZDB-BK001M",D1222="NPP6AUZDB-WT005M",D1222="NPC6AUZDB-WT020C",D1222="NPP6AUZDB-WT002M",D1222="NPC6AUZDB-GY030C",D1222="NPC6AUZDB-WT030C",D1222="NPC6AUZDB-BL030C",D1222="NPC6AUZDB-YL050C",D1222="NPC6AUZDB-WT020C",D1222="NPC6AUZDB-BK002M",D1222="NPC6AUZDB-GN002M",D1222="NPC6AUZDB-OR002M",D1222="NPC6AUZDB-RD005M",D1222="NPC6AUZDB-RD025C",D1222="NPC6AUZDB-BL025C",D1222="NPC6AUZDB-YL025C",D1222="NPC6AUZDB-WT025C",D1222="NPC6AUZDB-GN001M",D1222="NPC6AUZDB-GY150C",D1222="NPC6AUZDB-YL015M",D1222="NPC6AUZDB-GY010M",D1222="NPC6AUZDB-GY001M",D1222="NPC6AUZDB-GY005M",D1222="NPC6AUZDB-YL003M",D1222="PC6AUZDB-YL002M",D1222="NPC6AUZDB-BL015M",D1222="NPC6AUZDB-WT007M",D1222="NPC6AUZDB-YL001M",D1222="NPC6AUZDB-GY002M",D1222="NPC6AUZDB-GN001M",D1222="NPC6AUZDB-BL150C",D1222="NPC6AUZDB-RD002M",D1222="NPC6AUZDB-RD005M",D1222="NPC6AUZDB-WT012M",D1222="NPC6AUZDB-GY020C",D1222="NPC6AUZDB-RD020C",D1222="NPC6AUZDB-WT050C",D1222="NPC6AUZDB-BL020M",D1222="NPC6AUZDB-BL002M",D1222="NPC6AUZDB-BL025C",D1222="NPC6AUZDB-GN025C",D1222="NPC6AUZDB-GY025C",D1222="NPC6AUZDB-RD025C",D1222="NPC6AUZDB-YL025C",D1222="NPC6AUZDA-GY001M",D1222="NPC6AUZDA-GY002M",D1222="NPC6AUZDA-GY003M",D1222="NPC6AUZDB-WT004M",D1222="NPC6AUZDB-WT006M",D1222="NPC6AUZDB-WT007M",D1222="NPC6AUZDB-WT025M",D1222="NPC6AUZDB-WT020M",D1222="NPC6AUZDB-GN002M",D1222="NPC6AUZDB-BL150C",D1222="NPC6AUZDB-YL002M",D1222="NPC6AUZDB-WT008M",D1222="NPC6AUZDB-BL250C",D1222="NPC6AUZDB-GN150C",D1222="NPC6AUZDB-OR001M",D1222="NPC6AUZDB-OR005M",D1222="NPC6AUZDB-WT007M",D1222="NPC6AUZDA-GY020M",D1222="NPC6AUZDB-RD003M",D1222="NPC6AUZDB-GN001M",D1222="NPC6AUZDB-RD001M",D1222="NPC6AUZDB-GN003M",D1222="NPC6AUZDB-GY003M",D1222="NPC6AUZDB-OR003M",D1222="NPC6AUZDB-WT025C",D1222="NPC6AUZDB-WT250C",D1222="NPC6AUZDB-BK003M",D1222="NPC6AUZDB-BK002M",D1222="NPC6AUZDB-BK001M",D1222="NPC6AUZDB-GN005M",D1222="NPC6AUZDB-WT750C",D1222="NPC6AUZDB-WT150C",D1222="NPC6AUZDB-BL005M",D1222="NPC6AUZDB-WT010M",D1222="NPC6AUZDB-WT015M",D1222="NPC6AUZDB-YL005M",D1222="NPC6AUZDB-WT010M",D1222="NPC6AUZDB-BL003M",D1222="NPC6AUZDB-BL007M",D1222="NPC6AUZDB-BL001M",D1222="NPC6AUZDB-WT005M",D1222="NPC6AUZDB-WT003M",D1222="NPC6AUZDB-WT002M",D1222="NPC6AUZDB-WT001M",),E1222*2,0)</f>
        <v>0</v>
      </c>
      <c r="DB1222" s="67">
        <f t="shared" si="2177"/>
        <v>37088</v>
      </c>
      <c r="DC1222" s="66"/>
      <c r="DD1222" s="66">
        <f t="shared" ref="DD1222:DD1253" si="2286">IF(OR(D1222="NPP6AUZDB-BK001M",D1222="NPP6AUZDB-WT005M",D1222="NPP6AUZDB-WT003M",D1222="NPP6AUZDB-WT002M",D1222="NPC6AUZDB-GY030C",D1222="NPC6AUZDB-WT030C",D1222="NPC6AUZDB-BL030C",D1222="NPC6AUZDB-YL050C",D1222="NPC6AUZDB-WT020C",D1222="NPC6AUZDB-BK002M",D1222="NPC6AUZDB-GN002M",D1222="NPC6AUZDB-OR002M",D1222="NPC6AUZDB-WT006M",D1222="NPC6AUZDB-RD005M",D1222="NPC6AUZDB-RD025C",D1222="NPC6AUZDB-BL025C",D1222="NPC6AUZDB-YL025C",D1222="NPC6AUZDB-WT025C",D1222="NPC6AUZDB-GY150C",D1222="NPC6AUZDB-YL015M",D1222="NPC6AUZDB-GY010M",D1222="NPC6AUZDB-GY001M",D1222="NPC6AUZDB-GY005M",D1222="NPC6AUZDB-YL003M",D1222="PC6AUZDB-YL002M",D1222="NPC6AUZDB-BL015M",D1222="NPC6AUZDB-WT007M",D1222="NPC6AUZDB-YL001M",D1222="NPC6AUZDB-GY002M",D1222="NPC6AUZDB-GN001M",D1222="NPC6AUZDB-BL150C",D1222="NPC6AUZDB-RD002M",D1222="NPC6AUZDB-RD005M",D1222="NPC6AUZDB-WT012M",D1222="NPC6AUZDB-GY020C",D1222="NPC6AUZDB-RD020C",D1222="NPC6AUZDB-WT050C",D1222="NPC6AUZDB-BL020M",D1222="NPC6AUZDB-BL002M",D1222="NPC6AUZDB-BL025C",D1222="NPC6AUZDB-GN025C",D1222="NPC6AUZDB-GY025C",D1222="NPC6AUZDB-RD025C",D1222="NPC6AUZDB-YL025C",D1222="NPC6AUZDA-GY001M",D1222="NPC6AUZDA-GY002M",D1222="NPC6AUZDA-GY003M",D1222="NPC6AUZDB-WT004M",D1222="NPC6AUZDB-WT006M",D1222="NPC6AUZDB-WT007M",D1222="NPC6AUZDB-WT025M",D1222="NPC6AUZDB-WT020M",D1222="NPC6AUZDB-GN002M",D1222="NPC6AUZDB-BL150C",D1222="NPC6AUZDB-YL002M",D1222="NPC6AUZDB-WT008M",D1222="NPC6AUZDB-BL250C",D1222="NPC6AUZDB-GN150C",D1222="NPC6AUZDB-OR001M",D1222="NPC6AUZDB-OR005M",D1222="NPC6AUZDB-WT007M",D1222="NPC6AUZDA-GY020M",D1222="NPC6AUZDB-RD003M",D1222="NPC6AUZDB-GN001M",D1222="NPC6AUZDB-RD001M",D1222="NPC6AUZDB-GN003M",D1222="NPC6AUZDB-GY003M",D1222="NPC6AUZDB-OR003M",D1222="NPC6AUZDB-WT025C",D1222="NPC6AUZDB-WT250C",D1222="NPC6AUZDB-BK003M",D1222="NPC6AUZDB-BK002M",D1222="NPC6AUZDB-BK001M",D1222="NPC6AUZDB-GN005M",D1222="NPC6AUZDB-WT750C",D1222="NPC6AUZDB-WT150C",D1222="NPC6AUZDB-BL005M",D1222="NPC6AUZDB-WT015M",D1222="NPC6AUZDB-YL005M",D1222="NPC6AUZDB-WT010M",D1222="NPC6AUZDB-BL003M",D1222="NPC6AUZDB-BL007M",D1222="NPC6AUZDB-BL001M",D1222="NPC6AUZDB-WT005M",D1222="NPC6AUZDB-WT003M",D1222="NPC6AUZDB-WT002M",D1222="NPC6AUZDB-WT001M",),E1222*2,0)</f>
        <v>0</v>
      </c>
      <c r="DE1222" s="67">
        <f t="shared" si="2178"/>
        <v>83859</v>
      </c>
      <c r="DF1222" s="66"/>
      <c r="DG1222" s="69">
        <f t="shared" si="2259"/>
        <v>0</v>
      </c>
      <c r="DH1222" s="67">
        <f t="shared" si="2230"/>
        <v>439395</v>
      </c>
      <c r="DI1222" s="66"/>
      <c r="DJ1222" s="66">
        <f t="shared" si="2260"/>
        <v>0</v>
      </c>
      <c r="DK1222" s="67">
        <f t="shared" ref="DK1222:DK1285" si="2287">+DK1221+DI1222-DJ1222</f>
        <v>3517.5</v>
      </c>
      <c r="DL1222" s="210"/>
      <c r="DM1222" s="206">
        <f t="shared" si="2219"/>
        <v>0</v>
      </c>
      <c r="DN1222" s="25">
        <f t="shared" si="2276"/>
        <v>0</v>
      </c>
      <c r="DO1222" s="5"/>
      <c r="DP1222" s="43">
        <f t="shared" si="2220"/>
        <v>0</v>
      </c>
      <c r="DQ1222" s="27">
        <f t="shared" ref="DQ1222:DQ1285" si="2288">DQ1221+DO1222-DP1222</f>
        <v>6819.5</v>
      </c>
      <c r="DR1222" s="5"/>
      <c r="DS1222" s="43">
        <f t="shared" si="2221"/>
        <v>0</v>
      </c>
      <c r="DT1222" s="27">
        <f t="shared" ref="DT1222:DT1285" si="2289">DT1221+DR1222-DS1222</f>
        <v>4846</v>
      </c>
      <c r="DU1222" s="5"/>
      <c r="DV1222" s="43">
        <f t="shared" si="2261"/>
        <v>0</v>
      </c>
      <c r="DW1222" s="27">
        <f t="shared" ref="DW1222:DW1285" si="2290">DW1221+DU1222-DV1222</f>
        <v>4835</v>
      </c>
      <c r="DX1222" s="5"/>
      <c r="DY1222" s="22">
        <f t="shared" si="2262"/>
        <v>0</v>
      </c>
      <c r="DZ1222" s="25">
        <f t="shared" ref="DZ1222:DZ1285" si="2291">DZ1221+DX1222-DY1222</f>
        <v>523</v>
      </c>
      <c r="EA1222" s="22"/>
      <c r="EB1222" s="22">
        <f t="shared" si="2263"/>
        <v>0</v>
      </c>
      <c r="EC1222" s="28">
        <f t="shared" ref="EC1222:EC1285" si="2292">EC1221+EA1222-EB1222</f>
        <v>369</v>
      </c>
      <c r="ED1222" s="5"/>
      <c r="EE1222" s="43">
        <f t="shared" si="2264"/>
        <v>0</v>
      </c>
      <c r="EF1222" s="27">
        <f t="shared" ref="EF1222:EF1285" si="2293">EF1221+ED1222-EE1222</f>
        <v>4769</v>
      </c>
      <c r="EG1222" s="66"/>
      <c r="EH1222" s="66">
        <f t="shared" si="2265"/>
        <v>0</v>
      </c>
      <c r="EI1222" s="67">
        <f t="shared" ref="EI1222:EI1285" si="2294">+EI1221+EG1222-EH1222</f>
        <v>22077</v>
      </c>
      <c r="EJ1222" s="66"/>
      <c r="EK1222" s="66">
        <f t="shared" si="2185"/>
        <v>0</v>
      </c>
      <c r="EL1222" s="67">
        <f t="shared" ref="EL1222:EL1285" si="2295">EL1221+EJ1222-EK1222</f>
        <v>20707</v>
      </c>
      <c r="EM1222" s="110">
        <f t="shared" si="2186"/>
        <v>281434.6293727599</v>
      </c>
    </row>
    <row r="1223" spans="1:143" ht="12" customHeight="1" x14ac:dyDescent="0.25">
      <c r="A1223" s="472">
        <v>46193</v>
      </c>
      <c r="B1223" s="191">
        <v>46172</v>
      </c>
      <c r="C1223" s="179">
        <v>8004991382</v>
      </c>
      <c r="D1223" s="13" t="s">
        <v>33</v>
      </c>
      <c r="E1223" s="14">
        <v>2408</v>
      </c>
      <c r="F1223" s="15">
        <v>0.5</v>
      </c>
      <c r="G1223" s="16">
        <v>191516146501</v>
      </c>
      <c r="H1223" s="66"/>
      <c r="I1223" s="41">
        <f t="shared" si="2267"/>
        <v>4816</v>
      </c>
      <c r="J1223" s="48">
        <f t="shared" si="2239"/>
        <v>231291</v>
      </c>
      <c r="K1223" s="66"/>
      <c r="L1223" s="41">
        <f t="shared" si="2268"/>
        <v>4816</v>
      </c>
      <c r="M1223" s="48">
        <f t="shared" si="2240"/>
        <v>231124</v>
      </c>
      <c r="N1223" s="66"/>
      <c r="O1223" s="41">
        <f t="shared" si="2269"/>
        <v>4816</v>
      </c>
      <c r="P1223" s="48">
        <f t="shared" si="2241"/>
        <v>219300</v>
      </c>
      <c r="Q1223" s="66"/>
      <c r="R1223" s="66">
        <f t="shared" si="2270"/>
        <v>4816</v>
      </c>
      <c r="S1223" s="67">
        <f t="shared" si="2242"/>
        <v>156236</v>
      </c>
      <c r="T1223" s="66"/>
      <c r="U1223" s="66">
        <f t="shared" si="2191"/>
        <v>1444.8</v>
      </c>
      <c r="V1223" s="67">
        <f t="shared" si="2207"/>
        <v>184935.15000000002</v>
      </c>
      <c r="X1223" s="69">
        <f t="shared" si="2275"/>
        <v>0</v>
      </c>
      <c r="Y1223" s="67">
        <f t="shared" si="2208"/>
        <v>6101</v>
      </c>
      <c r="Z1223" s="66"/>
      <c r="AA1223" s="68">
        <f t="shared" si="2181"/>
        <v>0</v>
      </c>
      <c r="AB1223" s="67">
        <f t="shared" si="2209"/>
        <v>17135</v>
      </c>
      <c r="AC1223" s="66"/>
      <c r="AD1223" s="66">
        <f t="shared" si="2182"/>
        <v>0</v>
      </c>
      <c r="AE1223" s="67">
        <f t="shared" si="2210"/>
        <v>3450</v>
      </c>
      <c r="AF1223" s="66"/>
      <c r="AG1223" s="78">
        <f t="shared" si="2183"/>
        <v>0</v>
      </c>
      <c r="AH1223" s="79">
        <f t="shared" si="2211"/>
        <v>4471.5</v>
      </c>
      <c r="AI1223" s="66"/>
      <c r="AJ1223" s="68">
        <f t="shared" si="2235"/>
        <v>0</v>
      </c>
      <c r="AK1223" s="67">
        <f t="shared" si="2212"/>
        <v>21977</v>
      </c>
      <c r="AL1223" s="66"/>
      <c r="AM1223" s="68">
        <f t="shared" si="2184"/>
        <v>0</v>
      </c>
      <c r="AN1223" s="67">
        <f t="shared" si="2213"/>
        <v>8655.02</v>
      </c>
      <c r="AO1223" s="66"/>
      <c r="AP1223" s="68">
        <f t="shared" si="2266"/>
        <v>0</v>
      </c>
      <c r="AQ1223" s="67">
        <f t="shared" si="2238"/>
        <v>13688.39</v>
      </c>
      <c r="AR1223" s="66"/>
      <c r="AS1223" s="68">
        <f t="shared" si="2216"/>
        <v>0</v>
      </c>
      <c r="AT1223" s="67">
        <f t="shared" si="2215"/>
        <v>1804</v>
      </c>
      <c r="AU1223" s="66"/>
      <c r="AV1223" s="66">
        <f t="shared" si="2277"/>
        <v>0</v>
      </c>
      <c r="AW1223" s="42">
        <f t="shared" si="2251"/>
        <v>4680.0000000000018</v>
      </c>
      <c r="AX1223" s="66"/>
      <c r="AY1223" s="66">
        <f t="shared" si="2255"/>
        <v>0</v>
      </c>
      <c r="AZ1223" s="67">
        <f t="shared" si="2273"/>
        <v>728.09999999999991</v>
      </c>
      <c r="BA1223" s="66"/>
      <c r="BB1223" s="68">
        <f t="shared" si="2274"/>
        <v>0</v>
      </c>
      <c r="BC1223" s="67">
        <f t="shared" si="2245"/>
        <v>77.819999999999851</v>
      </c>
      <c r="BD1223" s="66"/>
      <c r="BE1223" s="68">
        <f t="shared" si="2271"/>
        <v>0</v>
      </c>
      <c r="BF1223" s="67">
        <f t="shared" si="2272"/>
        <v>1815.1800000000017</v>
      </c>
      <c r="BG1223" s="66"/>
      <c r="BH1223" s="68">
        <f t="shared" si="2249"/>
        <v>0</v>
      </c>
      <c r="BI1223" s="67">
        <f t="shared" si="2236"/>
        <v>22382.39999999998</v>
      </c>
      <c r="BJ1223" s="66"/>
      <c r="BK1223" s="68">
        <f t="shared" si="2217"/>
        <v>0</v>
      </c>
      <c r="BL1223" s="67">
        <f t="shared" si="2278"/>
        <v>3462.6000000000004</v>
      </c>
      <c r="BM1223" s="66"/>
      <c r="BN1223" s="68">
        <f t="shared" si="2279"/>
        <v>0</v>
      </c>
      <c r="BO1223" s="67">
        <f t="shared" si="2280"/>
        <v>300.70000000000152</v>
      </c>
      <c r="BP1223" s="66"/>
      <c r="BQ1223" s="68">
        <f t="shared" si="2231"/>
        <v>0</v>
      </c>
      <c r="BR1223" s="67">
        <f t="shared" si="2168"/>
        <v>123480.25</v>
      </c>
      <c r="BS1223" s="66"/>
      <c r="BT1223" s="66">
        <f t="shared" si="2252"/>
        <v>0</v>
      </c>
      <c r="BU1223" s="67">
        <f t="shared" si="2246"/>
        <v>103287</v>
      </c>
      <c r="BV1223" s="66"/>
      <c r="BW1223" s="66">
        <f t="shared" si="2253"/>
        <v>0</v>
      </c>
      <c r="BX1223" s="67">
        <f t="shared" si="2247"/>
        <v>146698</v>
      </c>
      <c r="BY1223" s="66"/>
      <c r="BZ1223" s="66">
        <f t="shared" si="2254"/>
        <v>0</v>
      </c>
      <c r="CA1223" s="67">
        <f t="shared" si="2248"/>
        <v>96789</v>
      </c>
      <c r="CB1223" s="66"/>
      <c r="CC1223" s="66">
        <f t="shared" si="2237"/>
        <v>0</v>
      </c>
      <c r="CD1223" s="67">
        <f t="shared" si="2227"/>
        <v>32675.040000000001</v>
      </c>
      <c r="CE1223" s="66"/>
      <c r="CF1223" s="66">
        <f t="shared" si="2233"/>
        <v>0</v>
      </c>
      <c r="CG1223" s="67">
        <f t="shared" si="2281"/>
        <v>3663.6999999999994</v>
      </c>
      <c r="CH1223" s="66"/>
      <c r="CI1223" s="66">
        <f t="shared" si="2218"/>
        <v>0</v>
      </c>
      <c r="CJ1223" s="67">
        <f t="shared" si="2176"/>
        <v>6757.8</v>
      </c>
      <c r="CK1223" s="66"/>
      <c r="CL1223" s="68">
        <f t="shared" si="2244"/>
        <v>0</v>
      </c>
      <c r="CM1223" s="79">
        <f t="shared" si="2282"/>
        <v>4847.4799999999996</v>
      </c>
      <c r="CN1223" s="66"/>
      <c r="CO1223" s="68">
        <f t="shared" si="2256"/>
        <v>0</v>
      </c>
      <c r="CP1223" s="79">
        <f t="shared" si="2283"/>
        <v>3955</v>
      </c>
      <c r="CQ1223" s="66"/>
      <c r="CR1223" s="68">
        <f t="shared" si="2257"/>
        <v>0</v>
      </c>
      <c r="CS1223" s="79">
        <f t="shared" si="2250"/>
        <v>5186</v>
      </c>
      <c r="CT1223" s="66"/>
      <c r="CU1223" s="68">
        <f t="shared" si="2258"/>
        <v>0</v>
      </c>
      <c r="CV1223" s="79">
        <f t="shared" si="2284"/>
        <v>6929</v>
      </c>
      <c r="CW1223" s="66"/>
      <c r="CX1223" s="66">
        <f t="shared" si="2243"/>
        <v>0</v>
      </c>
      <c r="CY1223" s="40">
        <f t="shared" si="2234"/>
        <v>8176.9599999999982</v>
      </c>
      <c r="CZ1223" s="65"/>
      <c r="DA1223" s="66">
        <f t="shared" si="2285"/>
        <v>0</v>
      </c>
      <c r="DB1223" s="67">
        <f t="shared" si="2177"/>
        <v>37088</v>
      </c>
      <c r="DC1223" s="66"/>
      <c r="DD1223" s="66">
        <f t="shared" si="2286"/>
        <v>0</v>
      </c>
      <c r="DE1223" s="67">
        <f t="shared" si="2178"/>
        <v>83859</v>
      </c>
      <c r="DF1223" s="66"/>
      <c r="DG1223" s="69">
        <f t="shared" si="2259"/>
        <v>0</v>
      </c>
      <c r="DH1223" s="67">
        <f t="shared" si="2230"/>
        <v>439395</v>
      </c>
      <c r="DI1223" s="66"/>
      <c r="DJ1223" s="66">
        <f t="shared" si="2260"/>
        <v>0</v>
      </c>
      <c r="DK1223" s="67">
        <f t="shared" si="2287"/>
        <v>3517.5</v>
      </c>
      <c r="DM1223" s="206">
        <f t="shared" si="2219"/>
        <v>0</v>
      </c>
      <c r="DN1223" s="25">
        <f t="shared" si="2276"/>
        <v>0</v>
      </c>
      <c r="DO1223" s="5"/>
      <c r="DP1223" s="43">
        <f t="shared" si="2220"/>
        <v>0</v>
      </c>
      <c r="DQ1223" s="27">
        <f t="shared" si="2288"/>
        <v>6819.5</v>
      </c>
      <c r="DR1223" s="5"/>
      <c r="DS1223" s="43">
        <f t="shared" si="2221"/>
        <v>0</v>
      </c>
      <c r="DT1223" s="27">
        <f t="shared" si="2289"/>
        <v>4846</v>
      </c>
      <c r="DU1223" s="5"/>
      <c r="DV1223" s="43">
        <f t="shared" si="2261"/>
        <v>0</v>
      </c>
      <c r="DW1223" s="27">
        <f t="shared" si="2290"/>
        <v>4835</v>
      </c>
      <c r="DX1223" s="5"/>
      <c r="DY1223" s="22">
        <f t="shared" si="2262"/>
        <v>0</v>
      </c>
      <c r="DZ1223" s="25">
        <f t="shared" si="2291"/>
        <v>523</v>
      </c>
      <c r="EA1223" s="22"/>
      <c r="EB1223" s="22">
        <f t="shared" si="2263"/>
        <v>0</v>
      </c>
      <c r="EC1223" s="28">
        <f t="shared" si="2292"/>
        <v>369</v>
      </c>
      <c r="ED1223" s="5"/>
      <c r="EE1223" s="43">
        <f t="shared" si="2264"/>
        <v>0</v>
      </c>
      <c r="EF1223" s="27">
        <f t="shared" si="2293"/>
        <v>4769</v>
      </c>
      <c r="EG1223" s="66"/>
      <c r="EH1223" s="66">
        <f t="shared" si="2265"/>
        <v>0</v>
      </c>
      <c r="EI1223" s="67">
        <f t="shared" si="2294"/>
        <v>22077</v>
      </c>
      <c r="EJ1223" s="66"/>
      <c r="EK1223" s="66">
        <f t="shared" si="2185"/>
        <v>0</v>
      </c>
      <c r="EL1223" s="67">
        <f t="shared" si="2295"/>
        <v>20707</v>
      </c>
      <c r="EM1223" s="110">
        <f t="shared" si="2186"/>
        <v>280710.79587275995</v>
      </c>
    </row>
    <row r="1224" spans="1:143" s="35" customFormat="1" ht="11.25" customHeight="1" x14ac:dyDescent="0.25">
      <c r="A1224" s="11">
        <v>46193</v>
      </c>
      <c r="B1224" s="191">
        <v>46172</v>
      </c>
      <c r="C1224" s="179">
        <v>8004992305</v>
      </c>
      <c r="D1224" s="13" t="s">
        <v>34</v>
      </c>
      <c r="E1224" s="14">
        <v>325</v>
      </c>
      <c r="F1224" s="15">
        <v>5</v>
      </c>
      <c r="G1224" s="16">
        <v>191516031241</v>
      </c>
      <c r="H1224" s="66"/>
      <c r="I1224" s="41">
        <f t="shared" si="2267"/>
        <v>650</v>
      </c>
      <c r="J1224" s="48">
        <f t="shared" si="2239"/>
        <v>230641</v>
      </c>
      <c r="K1224" s="66"/>
      <c r="L1224" s="41">
        <f t="shared" si="2268"/>
        <v>650</v>
      </c>
      <c r="M1224" s="48">
        <f t="shared" si="2240"/>
        <v>230474</v>
      </c>
      <c r="N1224" s="66"/>
      <c r="O1224" s="41">
        <f t="shared" si="2269"/>
        <v>650</v>
      </c>
      <c r="P1224" s="48">
        <f t="shared" si="2241"/>
        <v>218650</v>
      </c>
      <c r="Q1224" s="66"/>
      <c r="R1224" s="66">
        <f t="shared" si="2270"/>
        <v>650</v>
      </c>
      <c r="S1224" s="67">
        <f t="shared" si="2242"/>
        <v>155586</v>
      </c>
      <c r="T1224" s="66"/>
      <c r="U1224" s="66">
        <f t="shared" si="2191"/>
        <v>1657.4999999999998</v>
      </c>
      <c r="V1224" s="67">
        <f t="shared" si="2207"/>
        <v>183277.65000000002</v>
      </c>
      <c r="W1224" s="136"/>
      <c r="X1224" s="69">
        <f t="shared" si="2275"/>
        <v>0</v>
      </c>
      <c r="Y1224" s="67">
        <f t="shared" si="2208"/>
        <v>6101</v>
      </c>
      <c r="Z1224" s="66"/>
      <c r="AA1224" s="68">
        <f t="shared" si="2181"/>
        <v>0</v>
      </c>
      <c r="AB1224" s="67">
        <f t="shared" si="2209"/>
        <v>17135</v>
      </c>
      <c r="AC1224" s="66"/>
      <c r="AD1224" s="66">
        <f t="shared" si="2182"/>
        <v>0</v>
      </c>
      <c r="AE1224" s="67">
        <f t="shared" si="2210"/>
        <v>3450</v>
      </c>
      <c r="AF1224" s="66"/>
      <c r="AG1224" s="78">
        <f t="shared" si="2183"/>
        <v>0</v>
      </c>
      <c r="AH1224" s="79">
        <f t="shared" si="2211"/>
        <v>4471.5</v>
      </c>
      <c r="AI1224" s="66"/>
      <c r="AJ1224" s="68">
        <f t="shared" si="2235"/>
        <v>0</v>
      </c>
      <c r="AK1224" s="67">
        <f t="shared" si="2212"/>
        <v>21977</v>
      </c>
      <c r="AL1224" s="66"/>
      <c r="AM1224" s="68">
        <f t="shared" si="2184"/>
        <v>0</v>
      </c>
      <c r="AN1224" s="67">
        <f t="shared" si="2213"/>
        <v>8655.02</v>
      </c>
      <c r="AO1224" s="66"/>
      <c r="AP1224" s="68">
        <f t="shared" si="2266"/>
        <v>0</v>
      </c>
      <c r="AQ1224" s="67">
        <f t="shared" si="2238"/>
        <v>13688.39</v>
      </c>
      <c r="AR1224" s="66"/>
      <c r="AS1224" s="68">
        <f t="shared" si="2216"/>
        <v>0</v>
      </c>
      <c r="AT1224" s="67">
        <f t="shared" si="2215"/>
        <v>1804</v>
      </c>
      <c r="AU1224" s="66"/>
      <c r="AV1224" s="66">
        <f t="shared" si="2277"/>
        <v>0</v>
      </c>
      <c r="AW1224" s="42">
        <f t="shared" si="2251"/>
        <v>4680.0000000000018</v>
      </c>
      <c r="AX1224" s="66"/>
      <c r="AY1224" s="66">
        <f t="shared" si="2255"/>
        <v>0</v>
      </c>
      <c r="AZ1224" s="67">
        <f t="shared" si="2273"/>
        <v>728.09999999999991</v>
      </c>
      <c r="BA1224" s="66"/>
      <c r="BB1224" s="68">
        <f t="shared" si="2274"/>
        <v>0</v>
      </c>
      <c r="BC1224" s="67">
        <f t="shared" si="2245"/>
        <v>77.819999999999851</v>
      </c>
      <c r="BD1224" s="66"/>
      <c r="BE1224" s="68">
        <f t="shared" si="2271"/>
        <v>0</v>
      </c>
      <c r="BF1224" s="67">
        <f t="shared" si="2272"/>
        <v>1815.1800000000017</v>
      </c>
      <c r="BG1224" s="66"/>
      <c r="BH1224" s="68">
        <f t="shared" si="2249"/>
        <v>0</v>
      </c>
      <c r="BI1224" s="67">
        <f t="shared" si="2236"/>
        <v>22382.39999999998</v>
      </c>
      <c r="BJ1224" s="66"/>
      <c r="BK1224" s="68">
        <f t="shared" si="2217"/>
        <v>0</v>
      </c>
      <c r="BL1224" s="67">
        <f t="shared" si="2278"/>
        <v>3462.6000000000004</v>
      </c>
      <c r="BM1224" s="66"/>
      <c r="BN1224" s="68">
        <f t="shared" si="2279"/>
        <v>0</v>
      </c>
      <c r="BO1224" s="67">
        <f t="shared" si="2280"/>
        <v>300.70000000000152</v>
      </c>
      <c r="BP1224" s="66"/>
      <c r="BQ1224" s="68">
        <f t="shared" si="2231"/>
        <v>0</v>
      </c>
      <c r="BR1224" s="67">
        <f t="shared" si="2168"/>
        <v>123480.25</v>
      </c>
      <c r="BS1224" s="66"/>
      <c r="BT1224" s="66">
        <f t="shared" si="2252"/>
        <v>0</v>
      </c>
      <c r="BU1224" s="67">
        <f t="shared" si="2246"/>
        <v>103287</v>
      </c>
      <c r="BV1224" s="66"/>
      <c r="BW1224" s="66">
        <f t="shared" si="2253"/>
        <v>0</v>
      </c>
      <c r="BX1224" s="67">
        <f t="shared" si="2247"/>
        <v>146698</v>
      </c>
      <c r="BY1224" s="66"/>
      <c r="BZ1224" s="66">
        <f t="shared" si="2254"/>
        <v>0</v>
      </c>
      <c r="CA1224" s="67">
        <f t="shared" si="2248"/>
        <v>96789</v>
      </c>
      <c r="CB1224" s="66"/>
      <c r="CC1224" s="66">
        <f t="shared" si="2237"/>
        <v>0</v>
      </c>
      <c r="CD1224" s="67">
        <f t="shared" si="2227"/>
        <v>32675.040000000001</v>
      </c>
      <c r="CE1224" s="66"/>
      <c r="CF1224" s="66">
        <f t="shared" si="2233"/>
        <v>0</v>
      </c>
      <c r="CG1224" s="67">
        <f t="shared" si="2281"/>
        <v>3663.6999999999994</v>
      </c>
      <c r="CH1224" s="66"/>
      <c r="CI1224" s="66">
        <f t="shared" si="2218"/>
        <v>0</v>
      </c>
      <c r="CJ1224" s="67">
        <f t="shared" si="2176"/>
        <v>6757.8</v>
      </c>
      <c r="CK1224" s="66"/>
      <c r="CL1224" s="68">
        <f t="shared" si="2244"/>
        <v>0</v>
      </c>
      <c r="CM1224" s="79">
        <f t="shared" si="2282"/>
        <v>4847.4799999999996</v>
      </c>
      <c r="CN1224" s="66"/>
      <c r="CO1224" s="68">
        <f t="shared" si="2256"/>
        <v>0</v>
      </c>
      <c r="CP1224" s="79">
        <f t="shared" si="2283"/>
        <v>3955</v>
      </c>
      <c r="CQ1224" s="66"/>
      <c r="CR1224" s="68">
        <f t="shared" si="2257"/>
        <v>0</v>
      </c>
      <c r="CS1224" s="79">
        <f t="shared" si="2250"/>
        <v>5186</v>
      </c>
      <c r="CT1224" s="66"/>
      <c r="CU1224" s="68">
        <f t="shared" si="2258"/>
        <v>0</v>
      </c>
      <c r="CV1224" s="79">
        <f t="shared" si="2284"/>
        <v>6929</v>
      </c>
      <c r="CW1224" s="66"/>
      <c r="CX1224" s="66">
        <f t="shared" si="2243"/>
        <v>0</v>
      </c>
      <c r="CY1224" s="40">
        <f t="shared" si="2234"/>
        <v>8176.9599999999982</v>
      </c>
      <c r="CZ1224" s="65"/>
      <c r="DA1224" s="66">
        <f t="shared" si="2285"/>
        <v>0</v>
      </c>
      <c r="DB1224" s="67">
        <f t="shared" si="2177"/>
        <v>37088</v>
      </c>
      <c r="DC1224" s="66"/>
      <c r="DD1224" s="66">
        <f t="shared" si="2286"/>
        <v>0</v>
      </c>
      <c r="DE1224" s="67">
        <f t="shared" si="2178"/>
        <v>83859</v>
      </c>
      <c r="DF1224" s="66"/>
      <c r="DG1224" s="69">
        <f t="shared" si="2259"/>
        <v>0</v>
      </c>
      <c r="DH1224" s="67">
        <f t="shared" si="2230"/>
        <v>439395</v>
      </c>
      <c r="DI1224" s="66"/>
      <c r="DJ1224" s="66">
        <f t="shared" si="2260"/>
        <v>0</v>
      </c>
      <c r="DK1224" s="67">
        <f t="shared" si="2287"/>
        <v>3517.5</v>
      </c>
      <c r="DL1224" s="210"/>
      <c r="DM1224" s="206">
        <f t="shared" si="2219"/>
        <v>0</v>
      </c>
      <c r="DN1224" s="25">
        <f t="shared" si="2276"/>
        <v>0</v>
      </c>
      <c r="DO1224" s="5"/>
      <c r="DP1224" s="43">
        <f t="shared" si="2220"/>
        <v>0</v>
      </c>
      <c r="DQ1224" s="27">
        <f t="shared" si="2288"/>
        <v>6819.5</v>
      </c>
      <c r="DR1224" s="5"/>
      <c r="DS1224" s="43">
        <f t="shared" si="2221"/>
        <v>0</v>
      </c>
      <c r="DT1224" s="27">
        <f t="shared" si="2289"/>
        <v>4846</v>
      </c>
      <c r="DU1224" s="5"/>
      <c r="DV1224" s="43">
        <f t="shared" si="2261"/>
        <v>0</v>
      </c>
      <c r="DW1224" s="27">
        <f t="shared" si="2290"/>
        <v>4835</v>
      </c>
      <c r="DX1224" s="5"/>
      <c r="DY1224" s="22">
        <f t="shared" si="2262"/>
        <v>0</v>
      </c>
      <c r="DZ1224" s="25">
        <f t="shared" si="2291"/>
        <v>523</v>
      </c>
      <c r="EA1224" s="22"/>
      <c r="EB1224" s="22">
        <f t="shared" si="2263"/>
        <v>0</v>
      </c>
      <c r="EC1224" s="28">
        <f t="shared" si="2292"/>
        <v>369</v>
      </c>
      <c r="ED1224" s="5"/>
      <c r="EE1224" s="43">
        <f t="shared" si="2264"/>
        <v>0</v>
      </c>
      <c r="EF1224" s="27">
        <f t="shared" si="2293"/>
        <v>4769</v>
      </c>
      <c r="EG1224" s="66"/>
      <c r="EH1224" s="66">
        <f t="shared" si="2265"/>
        <v>0</v>
      </c>
      <c r="EI1224" s="67">
        <f t="shared" si="2294"/>
        <v>22077</v>
      </c>
      <c r="EJ1224" s="66"/>
      <c r="EK1224" s="66">
        <f t="shared" si="2185"/>
        <v>0</v>
      </c>
      <c r="EL1224" s="67">
        <f t="shared" si="2295"/>
        <v>20707</v>
      </c>
      <c r="EM1224" s="110">
        <f t="shared" si="2186"/>
        <v>280473.90387275995</v>
      </c>
    </row>
    <row r="1225" spans="1:143" s="33" customFormat="1" ht="11.25" customHeight="1" x14ac:dyDescent="0.25">
      <c r="A1225" s="11">
        <v>46193</v>
      </c>
      <c r="B1225" s="191">
        <v>46172</v>
      </c>
      <c r="C1225" s="179">
        <v>8004992308</v>
      </c>
      <c r="D1225" s="13" t="s">
        <v>209</v>
      </c>
      <c r="E1225" s="14">
        <v>400</v>
      </c>
      <c r="F1225" s="15">
        <v>0.25</v>
      </c>
      <c r="G1225" s="16">
        <v>191516144323</v>
      </c>
      <c r="H1225" s="66"/>
      <c r="I1225" s="41">
        <f t="shared" si="2267"/>
        <v>800</v>
      </c>
      <c r="J1225" s="48">
        <f t="shared" si="2239"/>
        <v>229841</v>
      </c>
      <c r="K1225" s="66"/>
      <c r="L1225" s="41">
        <f t="shared" si="2268"/>
        <v>800</v>
      </c>
      <c r="M1225" s="48">
        <f t="shared" si="2240"/>
        <v>229674</v>
      </c>
      <c r="N1225" s="66"/>
      <c r="O1225" s="41">
        <f t="shared" si="2269"/>
        <v>800</v>
      </c>
      <c r="P1225" s="48">
        <f t="shared" si="2241"/>
        <v>217850</v>
      </c>
      <c r="Q1225" s="66"/>
      <c r="R1225" s="66">
        <f t="shared" si="2270"/>
        <v>800</v>
      </c>
      <c r="S1225" s="67">
        <f t="shared" si="2242"/>
        <v>154786</v>
      </c>
      <c r="T1225" s="66"/>
      <c r="U1225" s="66">
        <f t="shared" si="2191"/>
        <v>140</v>
      </c>
      <c r="V1225" s="67">
        <f t="shared" si="2207"/>
        <v>183137.65000000002</v>
      </c>
      <c r="W1225" s="136"/>
      <c r="X1225" s="69">
        <f t="shared" si="2275"/>
        <v>0</v>
      </c>
      <c r="Y1225" s="67">
        <f t="shared" si="2208"/>
        <v>6101</v>
      </c>
      <c r="Z1225" s="66"/>
      <c r="AA1225" s="68">
        <f t="shared" si="2181"/>
        <v>0</v>
      </c>
      <c r="AB1225" s="67">
        <f t="shared" si="2209"/>
        <v>17135</v>
      </c>
      <c r="AC1225" s="66"/>
      <c r="AD1225" s="66">
        <f t="shared" si="2182"/>
        <v>0</v>
      </c>
      <c r="AE1225" s="67">
        <f t="shared" si="2210"/>
        <v>3450</v>
      </c>
      <c r="AF1225" s="66"/>
      <c r="AG1225" s="78">
        <f t="shared" si="2183"/>
        <v>0</v>
      </c>
      <c r="AH1225" s="79">
        <f t="shared" si="2211"/>
        <v>4471.5</v>
      </c>
      <c r="AI1225" s="66"/>
      <c r="AJ1225" s="68">
        <f t="shared" si="2235"/>
        <v>0</v>
      </c>
      <c r="AK1225" s="67">
        <f t="shared" si="2212"/>
        <v>21977</v>
      </c>
      <c r="AL1225" s="66"/>
      <c r="AM1225" s="68">
        <f t="shared" si="2184"/>
        <v>0</v>
      </c>
      <c r="AN1225" s="67">
        <f t="shared" si="2213"/>
        <v>8655.02</v>
      </c>
      <c r="AO1225" s="66"/>
      <c r="AP1225" s="68">
        <f t="shared" si="2266"/>
        <v>0</v>
      </c>
      <c r="AQ1225" s="67">
        <f t="shared" si="2238"/>
        <v>13688.39</v>
      </c>
      <c r="AR1225" s="66"/>
      <c r="AS1225" s="68">
        <f t="shared" si="2216"/>
        <v>0</v>
      </c>
      <c r="AT1225" s="67">
        <f t="shared" si="2215"/>
        <v>1804</v>
      </c>
      <c r="AU1225" s="66"/>
      <c r="AV1225" s="66">
        <f t="shared" si="2277"/>
        <v>0</v>
      </c>
      <c r="AW1225" s="42">
        <f t="shared" si="2251"/>
        <v>4680.0000000000018</v>
      </c>
      <c r="AX1225" s="66"/>
      <c r="AY1225" s="66">
        <f t="shared" si="2255"/>
        <v>0</v>
      </c>
      <c r="AZ1225" s="67">
        <f t="shared" si="2273"/>
        <v>728.09999999999991</v>
      </c>
      <c r="BA1225" s="66"/>
      <c r="BB1225" s="68">
        <f t="shared" si="2274"/>
        <v>0</v>
      </c>
      <c r="BC1225" s="67">
        <f t="shared" si="2245"/>
        <v>77.819999999999851</v>
      </c>
      <c r="BD1225" s="66"/>
      <c r="BE1225" s="68">
        <f t="shared" si="2271"/>
        <v>0</v>
      </c>
      <c r="BF1225" s="67">
        <f t="shared" si="2272"/>
        <v>1815.1800000000017</v>
      </c>
      <c r="BG1225" s="66"/>
      <c r="BH1225" s="68">
        <f t="shared" si="2249"/>
        <v>0</v>
      </c>
      <c r="BI1225" s="67">
        <f t="shared" si="2236"/>
        <v>22382.39999999998</v>
      </c>
      <c r="BJ1225" s="66"/>
      <c r="BK1225" s="68">
        <f t="shared" si="2217"/>
        <v>0</v>
      </c>
      <c r="BL1225" s="67">
        <f t="shared" si="2278"/>
        <v>3462.6000000000004</v>
      </c>
      <c r="BM1225" s="66"/>
      <c r="BN1225" s="68">
        <f t="shared" si="2279"/>
        <v>0</v>
      </c>
      <c r="BO1225" s="67">
        <f t="shared" si="2280"/>
        <v>300.70000000000152</v>
      </c>
      <c r="BP1225" s="66"/>
      <c r="BQ1225" s="68">
        <f t="shared" ref="BQ1225:BQ1256" si="2296">IF(OR(D1225="NPP06UZDB-WT150C",D1225="NPP06UZDB-WT015M",D1225="NPP06UZDB-WT005M",D1225="NPP06UZDB-WT005M",D1225="NPP06UZDB-WT250C",D1225="NPP06UZDB-WT007M",D1225="NPP06UZDB-WT010M",D1225="NPP06UZDB-WT001M",D1225="NPP06UZDB-WT002M",D1225="NPP06UZDB-WT008M",D1225="NPC06UZDB-WT030C",D1225="NPC06UZDB-WT020C",D1225="NPC06UZDB-WT020C",D1225="NPC06UZDB-WT450C",D1225="NPC06UZDB-WT015C",D1225="CO155E2-08C150",D1225="NPC06UZDB-WT016M",D1225="NPC06UZDB-WT025M",D1225="NPC06UZDB-WT012M",D1225="NPC06UZDB-WT009M",D1225="NPC06UZDB-WT750C",D1225="NPC06UZDB-WT030M",D1225="CO155E2-08C750",D1225="NPC06UZDB-WT050M",D1225="NPC06UZDB-WT007M",D1225="NPC06UZDB-WT025M",D1225="NPC06UZDB-WT025C",D1225="NPC06UZDB-WT250C",D1225="CO155E2-08C250",D1225="CO155E2-08M007",D1225="CO155E2-08M015",D1225="CO155E2-08C150",D1225="NPC06UZDB-WT150C",D1225="NPC06UZDB-WT050C",D1225="CO155E2-08F008",D1225="CO155E2-08F005",D1225="CO155E2-08C050",D1225="CO155E2-08M001",D1225="CO155E2-08M002",D1225="CO155E2-08M003",D1225="CO155E2-08M004",D1225="CO155E2-08M005",D1225="CO155E2-08M006",D1225="CO155E2-08M008",D1225="CO155E2-08M020",D1225="CO155E2-08M010",D1225="NPC06UZDB-WT050C",D1225="NPC06UZDB-WT001M",D1225="NPC06UZDB-WT002M",D1225="NPC06UZDB-WT003M",D1225="NPC06UZDB-WT004M",D1225="NPC06UZDB-WT005M",D1225="NPC06UZDB-WT006M",D1225="NPC06UZDB-WT008M",D1225="NPC06UZDB-WT010M",D1225="NPC06UZDB-WT015M",D1225="NPC06UZDB-WT020M",),E1225*(F1225+0.12),0)</f>
        <v>0</v>
      </c>
      <c r="BR1225" s="67">
        <f t="shared" ref="BR1225:BR1288" si="2297">+BR1224+BP1225-BQ1225</f>
        <v>123480.25</v>
      </c>
      <c r="BS1225" s="66"/>
      <c r="BT1225" s="66">
        <f t="shared" si="2252"/>
        <v>0</v>
      </c>
      <c r="BU1225" s="67">
        <f t="shared" si="2246"/>
        <v>103287</v>
      </c>
      <c r="BV1225" s="66"/>
      <c r="BW1225" s="66">
        <f t="shared" si="2253"/>
        <v>0</v>
      </c>
      <c r="BX1225" s="67">
        <f t="shared" si="2247"/>
        <v>146698</v>
      </c>
      <c r="BY1225" s="66"/>
      <c r="BZ1225" s="66">
        <f t="shared" si="2254"/>
        <v>0</v>
      </c>
      <c r="CA1225" s="67">
        <f t="shared" si="2248"/>
        <v>96789</v>
      </c>
      <c r="CB1225" s="66"/>
      <c r="CC1225" s="66">
        <f t="shared" si="2237"/>
        <v>0</v>
      </c>
      <c r="CD1225" s="67">
        <f t="shared" si="2227"/>
        <v>32675.040000000001</v>
      </c>
      <c r="CE1225" s="66"/>
      <c r="CF1225" s="66">
        <f t="shared" si="2233"/>
        <v>0</v>
      </c>
      <c r="CG1225" s="67">
        <f t="shared" si="2281"/>
        <v>3663.6999999999994</v>
      </c>
      <c r="CH1225" s="66"/>
      <c r="CI1225" s="66">
        <f t="shared" si="2218"/>
        <v>0</v>
      </c>
      <c r="CJ1225" s="67">
        <f t="shared" si="2176"/>
        <v>6757.8</v>
      </c>
      <c r="CK1225" s="66"/>
      <c r="CL1225" s="68">
        <f t="shared" si="2244"/>
        <v>0</v>
      </c>
      <c r="CM1225" s="79">
        <f t="shared" si="2282"/>
        <v>4847.4799999999996</v>
      </c>
      <c r="CN1225" s="66"/>
      <c r="CO1225" s="68">
        <f t="shared" si="2256"/>
        <v>0</v>
      </c>
      <c r="CP1225" s="79">
        <f t="shared" si="2283"/>
        <v>3955</v>
      </c>
      <c r="CQ1225" s="66"/>
      <c r="CR1225" s="68">
        <f t="shared" si="2257"/>
        <v>0</v>
      </c>
      <c r="CS1225" s="79">
        <f t="shared" si="2250"/>
        <v>5186</v>
      </c>
      <c r="CT1225" s="66"/>
      <c r="CU1225" s="68">
        <f t="shared" si="2258"/>
        <v>0</v>
      </c>
      <c r="CV1225" s="79">
        <f t="shared" si="2284"/>
        <v>6929</v>
      </c>
      <c r="CW1225" s="66"/>
      <c r="CX1225" s="66">
        <f t="shared" si="2243"/>
        <v>0</v>
      </c>
      <c r="CY1225" s="40">
        <f t="shared" si="2234"/>
        <v>8176.9599999999982</v>
      </c>
      <c r="CZ1225" s="65"/>
      <c r="DA1225" s="66">
        <f t="shared" si="2285"/>
        <v>0</v>
      </c>
      <c r="DB1225" s="67">
        <f t="shared" si="2177"/>
        <v>37088</v>
      </c>
      <c r="DC1225" s="66"/>
      <c r="DD1225" s="66">
        <f t="shared" si="2286"/>
        <v>0</v>
      </c>
      <c r="DE1225" s="67">
        <f t="shared" si="2178"/>
        <v>83859</v>
      </c>
      <c r="DF1225" s="66"/>
      <c r="DG1225" s="69">
        <f t="shared" si="2259"/>
        <v>0</v>
      </c>
      <c r="DH1225" s="67">
        <f t="shared" si="2230"/>
        <v>439395</v>
      </c>
      <c r="DI1225" s="66"/>
      <c r="DJ1225" s="66">
        <f t="shared" si="2260"/>
        <v>0</v>
      </c>
      <c r="DK1225" s="67">
        <f t="shared" si="2287"/>
        <v>3517.5</v>
      </c>
      <c r="DL1225" s="210"/>
      <c r="DM1225" s="206">
        <f t="shared" si="2219"/>
        <v>0</v>
      </c>
      <c r="DN1225" s="25">
        <f t="shared" si="2276"/>
        <v>0</v>
      </c>
      <c r="DO1225" s="5"/>
      <c r="DP1225" s="43">
        <f t="shared" si="2220"/>
        <v>0</v>
      </c>
      <c r="DQ1225" s="27">
        <f t="shared" si="2288"/>
        <v>6819.5</v>
      </c>
      <c r="DR1225" s="5"/>
      <c r="DS1225" s="43">
        <f t="shared" si="2221"/>
        <v>0</v>
      </c>
      <c r="DT1225" s="27">
        <f t="shared" si="2289"/>
        <v>4846</v>
      </c>
      <c r="DU1225" s="5"/>
      <c r="DV1225" s="43">
        <f t="shared" si="2261"/>
        <v>0</v>
      </c>
      <c r="DW1225" s="27">
        <f t="shared" si="2290"/>
        <v>4835</v>
      </c>
      <c r="DX1225" s="5"/>
      <c r="DY1225" s="22">
        <f t="shared" si="2262"/>
        <v>0</v>
      </c>
      <c r="DZ1225" s="25">
        <f t="shared" si="2291"/>
        <v>523</v>
      </c>
      <c r="EA1225" s="22"/>
      <c r="EB1225" s="22">
        <f t="shared" si="2263"/>
        <v>0</v>
      </c>
      <c r="EC1225" s="28">
        <f t="shared" si="2292"/>
        <v>369</v>
      </c>
      <c r="ED1225" s="5"/>
      <c r="EE1225" s="43">
        <f t="shared" si="2264"/>
        <v>0</v>
      </c>
      <c r="EF1225" s="27">
        <f t="shared" si="2293"/>
        <v>4769</v>
      </c>
      <c r="EG1225" s="66"/>
      <c r="EH1225" s="66">
        <f t="shared" si="2265"/>
        <v>0</v>
      </c>
      <c r="EI1225" s="67">
        <f t="shared" si="2294"/>
        <v>22077</v>
      </c>
      <c r="EJ1225" s="66"/>
      <c r="EK1225" s="66">
        <f t="shared" si="2185"/>
        <v>0</v>
      </c>
      <c r="EL1225" s="67">
        <f t="shared" si="2295"/>
        <v>20707</v>
      </c>
      <c r="EM1225" s="110">
        <f t="shared" si="2186"/>
        <v>280360.5202727599</v>
      </c>
    </row>
    <row r="1226" spans="1:143" s="36" customFormat="1" ht="11.25" customHeight="1" x14ac:dyDescent="0.25">
      <c r="A1226" s="11">
        <v>46193</v>
      </c>
      <c r="B1226" s="187">
        <v>46172</v>
      </c>
      <c r="C1226" s="179">
        <v>8004993194</v>
      </c>
      <c r="D1226" s="13" t="s">
        <v>319</v>
      </c>
      <c r="E1226" s="14">
        <v>20</v>
      </c>
      <c r="F1226" s="15">
        <v>15</v>
      </c>
      <c r="G1226" s="16">
        <v>191516106437</v>
      </c>
      <c r="H1226" s="66"/>
      <c r="I1226" s="41">
        <f t="shared" si="2267"/>
        <v>40</v>
      </c>
      <c r="J1226" s="48">
        <f t="shared" si="2239"/>
        <v>229801</v>
      </c>
      <c r="K1226" s="66"/>
      <c r="L1226" s="41">
        <f t="shared" si="2268"/>
        <v>40</v>
      </c>
      <c r="M1226" s="48">
        <f t="shared" si="2240"/>
        <v>229634</v>
      </c>
      <c r="N1226" s="66"/>
      <c r="O1226" s="41">
        <f t="shared" si="2269"/>
        <v>40</v>
      </c>
      <c r="P1226" s="48">
        <f t="shared" si="2241"/>
        <v>217810</v>
      </c>
      <c r="Q1226" s="66"/>
      <c r="R1226" s="66">
        <f t="shared" si="2270"/>
        <v>40</v>
      </c>
      <c r="S1226" s="67">
        <f t="shared" si="2242"/>
        <v>154746</v>
      </c>
      <c r="T1226" s="66"/>
      <c r="U1226" s="66">
        <f t="shared" si="2191"/>
        <v>302</v>
      </c>
      <c r="V1226" s="67">
        <f t="shared" si="2207"/>
        <v>182835.65000000002</v>
      </c>
      <c r="W1226" s="136"/>
      <c r="X1226" s="69">
        <f t="shared" si="2275"/>
        <v>0</v>
      </c>
      <c r="Y1226" s="67">
        <f t="shared" si="2208"/>
        <v>6101</v>
      </c>
      <c r="Z1226" s="66"/>
      <c r="AA1226" s="68">
        <f t="shared" si="2181"/>
        <v>0</v>
      </c>
      <c r="AB1226" s="67">
        <f t="shared" si="2209"/>
        <v>17135</v>
      </c>
      <c r="AC1226" s="66"/>
      <c r="AD1226" s="66">
        <f t="shared" si="2182"/>
        <v>0</v>
      </c>
      <c r="AE1226" s="67">
        <f t="shared" si="2210"/>
        <v>3450</v>
      </c>
      <c r="AF1226" s="66"/>
      <c r="AG1226" s="78">
        <f t="shared" si="2183"/>
        <v>0</v>
      </c>
      <c r="AH1226" s="79">
        <f t="shared" si="2211"/>
        <v>4471.5</v>
      </c>
      <c r="AI1226" s="66"/>
      <c r="AJ1226" s="68">
        <f t="shared" si="2235"/>
        <v>0</v>
      </c>
      <c r="AK1226" s="67">
        <f t="shared" si="2212"/>
        <v>21977</v>
      </c>
      <c r="AL1226" s="66"/>
      <c r="AM1226" s="68">
        <f t="shared" si="2184"/>
        <v>0</v>
      </c>
      <c r="AN1226" s="67">
        <f t="shared" si="2213"/>
        <v>8655.02</v>
      </c>
      <c r="AO1226" s="66"/>
      <c r="AP1226" s="68">
        <f t="shared" si="2266"/>
        <v>0</v>
      </c>
      <c r="AQ1226" s="67">
        <f t="shared" si="2238"/>
        <v>13688.39</v>
      </c>
      <c r="AR1226" s="66"/>
      <c r="AS1226" s="68">
        <f t="shared" si="2216"/>
        <v>0</v>
      </c>
      <c r="AT1226" s="67">
        <f t="shared" si="2215"/>
        <v>1804</v>
      </c>
      <c r="AU1226" s="66"/>
      <c r="AV1226" s="66">
        <f t="shared" si="2277"/>
        <v>0</v>
      </c>
      <c r="AW1226" s="42">
        <f t="shared" si="2251"/>
        <v>4680.0000000000018</v>
      </c>
      <c r="AX1226" s="66"/>
      <c r="AY1226" s="66">
        <f t="shared" si="2255"/>
        <v>0</v>
      </c>
      <c r="AZ1226" s="67">
        <f t="shared" si="2273"/>
        <v>728.09999999999991</v>
      </c>
      <c r="BA1226" s="66"/>
      <c r="BB1226" s="68">
        <f t="shared" si="2274"/>
        <v>0</v>
      </c>
      <c r="BC1226" s="67">
        <f t="shared" si="2245"/>
        <v>77.819999999999851</v>
      </c>
      <c r="BD1226" s="66"/>
      <c r="BE1226" s="68">
        <f t="shared" si="2271"/>
        <v>0</v>
      </c>
      <c r="BF1226" s="67">
        <f t="shared" si="2272"/>
        <v>1815.1800000000017</v>
      </c>
      <c r="BG1226" s="66"/>
      <c r="BH1226" s="68">
        <f t="shared" si="2249"/>
        <v>0</v>
      </c>
      <c r="BI1226" s="67">
        <f t="shared" si="2236"/>
        <v>22382.39999999998</v>
      </c>
      <c r="BJ1226" s="66"/>
      <c r="BK1226" s="68">
        <f t="shared" si="2217"/>
        <v>0</v>
      </c>
      <c r="BL1226" s="67">
        <f t="shared" si="2278"/>
        <v>3462.6000000000004</v>
      </c>
      <c r="BM1226" s="66"/>
      <c r="BN1226" s="68">
        <f t="shared" si="2279"/>
        <v>0</v>
      </c>
      <c r="BO1226" s="67">
        <f t="shared" si="2280"/>
        <v>300.70000000000152</v>
      </c>
      <c r="BP1226" s="66"/>
      <c r="BQ1226" s="68">
        <f t="shared" si="2296"/>
        <v>0</v>
      </c>
      <c r="BR1226" s="67">
        <f t="shared" si="2297"/>
        <v>123480.25</v>
      </c>
      <c r="BS1226" s="66"/>
      <c r="BT1226" s="66">
        <f t="shared" si="2252"/>
        <v>0</v>
      </c>
      <c r="BU1226" s="67">
        <f t="shared" si="2246"/>
        <v>103287</v>
      </c>
      <c r="BV1226" s="66"/>
      <c r="BW1226" s="66">
        <f t="shared" si="2253"/>
        <v>0</v>
      </c>
      <c r="BX1226" s="67">
        <f t="shared" si="2247"/>
        <v>146698</v>
      </c>
      <c r="BY1226" s="66"/>
      <c r="BZ1226" s="66">
        <f t="shared" si="2254"/>
        <v>0</v>
      </c>
      <c r="CA1226" s="67">
        <f t="shared" si="2248"/>
        <v>96789</v>
      </c>
      <c r="CB1226" s="66"/>
      <c r="CC1226" s="66">
        <f t="shared" si="2237"/>
        <v>0</v>
      </c>
      <c r="CD1226" s="67">
        <f t="shared" si="2227"/>
        <v>32675.040000000001</v>
      </c>
      <c r="CE1226" s="66"/>
      <c r="CF1226" s="66">
        <f t="shared" si="2233"/>
        <v>0</v>
      </c>
      <c r="CG1226" s="67">
        <f t="shared" si="2281"/>
        <v>3663.6999999999994</v>
      </c>
      <c r="CH1226" s="66"/>
      <c r="CI1226" s="66">
        <f t="shared" si="2218"/>
        <v>0</v>
      </c>
      <c r="CJ1226" s="67">
        <f t="shared" si="2176"/>
        <v>6757.8</v>
      </c>
      <c r="CK1226" s="66"/>
      <c r="CL1226" s="68">
        <f t="shared" si="2244"/>
        <v>0</v>
      </c>
      <c r="CM1226" s="79">
        <f t="shared" si="2282"/>
        <v>4847.4799999999996</v>
      </c>
      <c r="CN1226" s="66"/>
      <c r="CO1226" s="68">
        <f t="shared" si="2256"/>
        <v>0</v>
      </c>
      <c r="CP1226" s="79">
        <f t="shared" si="2283"/>
        <v>3955</v>
      </c>
      <c r="CQ1226" s="66"/>
      <c r="CR1226" s="68">
        <f t="shared" si="2257"/>
        <v>0</v>
      </c>
      <c r="CS1226" s="79">
        <f t="shared" si="2250"/>
        <v>5186</v>
      </c>
      <c r="CT1226" s="66"/>
      <c r="CU1226" s="68">
        <f t="shared" si="2258"/>
        <v>0</v>
      </c>
      <c r="CV1226" s="79">
        <f t="shared" si="2284"/>
        <v>6929</v>
      </c>
      <c r="CW1226" s="66"/>
      <c r="CX1226" s="66">
        <f t="shared" si="2243"/>
        <v>0</v>
      </c>
      <c r="CY1226" s="40">
        <f t="shared" si="2234"/>
        <v>8176.9599999999982</v>
      </c>
      <c r="CZ1226" s="65"/>
      <c r="DA1226" s="66">
        <f t="shared" si="2285"/>
        <v>0</v>
      </c>
      <c r="DB1226" s="67">
        <f t="shared" si="2177"/>
        <v>37088</v>
      </c>
      <c r="DC1226" s="66"/>
      <c r="DD1226" s="66">
        <f t="shared" si="2286"/>
        <v>0</v>
      </c>
      <c r="DE1226" s="67">
        <f t="shared" si="2178"/>
        <v>83859</v>
      </c>
      <c r="DF1226" s="66"/>
      <c r="DG1226" s="69">
        <f t="shared" si="2259"/>
        <v>0</v>
      </c>
      <c r="DH1226" s="67">
        <f t="shared" si="2230"/>
        <v>439395</v>
      </c>
      <c r="DI1226" s="66"/>
      <c r="DJ1226" s="66">
        <f t="shared" si="2260"/>
        <v>0</v>
      </c>
      <c r="DK1226" s="67">
        <f t="shared" si="2287"/>
        <v>3517.5</v>
      </c>
      <c r="DL1226" s="210"/>
      <c r="DM1226" s="206">
        <f t="shared" si="2219"/>
        <v>0</v>
      </c>
      <c r="DN1226" s="25">
        <f t="shared" si="2276"/>
        <v>0</v>
      </c>
      <c r="DO1226" s="5"/>
      <c r="DP1226" s="43">
        <f t="shared" si="2220"/>
        <v>0</v>
      </c>
      <c r="DQ1226" s="27">
        <f t="shared" si="2288"/>
        <v>6819.5</v>
      </c>
      <c r="DR1226" s="5"/>
      <c r="DS1226" s="43">
        <f t="shared" si="2221"/>
        <v>0</v>
      </c>
      <c r="DT1226" s="27">
        <f t="shared" si="2289"/>
        <v>4846</v>
      </c>
      <c r="DU1226" s="5"/>
      <c r="DV1226" s="43">
        <f t="shared" si="2261"/>
        <v>0</v>
      </c>
      <c r="DW1226" s="27">
        <f t="shared" si="2290"/>
        <v>4835</v>
      </c>
      <c r="DX1226" s="5"/>
      <c r="DY1226" s="22">
        <f t="shared" si="2262"/>
        <v>0</v>
      </c>
      <c r="DZ1226" s="25">
        <f t="shared" si="2291"/>
        <v>523</v>
      </c>
      <c r="EA1226" s="22"/>
      <c r="EB1226" s="22">
        <f t="shared" si="2263"/>
        <v>0</v>
      </c>
      <c r="EC1226" s="28">
        <f t="shared" si="2292"/>
        <v>369</v>
      </c>
      <c r="ED1226" s="5"/>
      <c r="EE1226" s="43">
        <f t="shared" si="2264"/>
        <v>0</v>
      </c>
      <c r="EF1226" s="27">
        <f t="shared" si="2293"/>
        <v>4769</v>
      </c>
      <c r="EG1226" s="66"/>
      <c r="EH1226" s="66">
        <f t="shared" si="2265"/>
        <v>0</v>
      </c>
      <c r="EI1226" s="67">
        <f t="shared" si="2294"/>
        <v>22077</v>
      </c>
      <c r="EJ1226" s="66"/>
      <c r="EK1226" s="66">
        <f t="shared" si="2185"/>
        <v>0</v>
      </c>
      <c r="EL1226" s="67">
        <f t="shared" si="2295"/>
        <v>20707</v>
      </c>
      <c r="EM1226" s="110">
        <f t="shared" si="2186"/>
        <v>279255.02987275994</v>
      </c>
    </row>
    <row r="1227" spans="1:143" s="36" customFormat="1" ht="11.25" customHeight="1" x14ac:dyDescent="0.25">
      <c r="A1227" s="11">
        <v>46193</v>
      </c>
      <c r="B1227" s="187">
        <v>46172</v>
      </c>
      <c r="C1227" s="179">
        <v>8004993198</v>
      </c>
      <c r="D1227" s="13" t="s">
        <v>310</v>
      </c>
      <c r="E1227" s="14">
        <v>280</v>
      </c>
      <c r="F1227" s="15">
        <v>10</v>
      </c>
      <c r="G1227" s="16">
        <v>191516031197</v>
      </c>
      <c r="H1227" s="66"/>
      <c r="I1227" s="41">
        <f t="shared" si="2267"/>
        <v>560</v>
      </c>
      <c r="J1227" s="48">
        <f t="shared" si="2239"/>
        <v>229241</v>
      </c>
      <c r="K1227" s="66"/>
      <c r="L1227" s="41">
        <f t="shared" si="2268"/>
        <v>560</v>
      </c>
      <c r="M1227" s="48">
        <f t="shared" si="2240"/>
        <v>229074</v>
      </c>
      <c r="N1227" s="66"/>
      <c r="O1227" s="41">
        <f t="shared" si="2269"/>
        <v>560</v>
      </c>
      <c r="P1227" s="48">
        <f t="shared" si="2241"/>
        <v>217250</v>
      </c>
      <c r="Q1227" s="66"/>
      <c r="R1227" s="66">
        <f t="shared" si="2270"/>
        <v>560</v>
      </c>
      <c r="S1227" s="67">
        <f t="shared" si="2242"/>
        <v>154186</v>
      </c>
      <c r="T1227" s="66"/>
      <c r="U1227" s="66">
        <f t="shared" si="2191"/>
        <v>2828</v>
      </c>
      <c r="V1227" s="67">
        <f t="shared" si="2207"/>
        <v>180007.65000000002</v>
      </c>
      <c r="W1227" s="136"/>
      <c r="X1227" s="69">
        <f t="shared" si="2275"/>
        <v>0</v>
      </c>
      <c r="Y1227" s="67">
        <f t="shared" si="2208"/>
        <v>6101</v>
      </c>
      <c r="Z1227" s="66"/>
      <c r="AA1227" s="68">
        <f t="shared" si="2181"/>
        <v>0</v>
      </c>
      <c r="AB1227" s="67">
        <f t="shared" si="2209"/>
        <v>17135</v>
      </c>
      <c r="AC1227" s="66"/>
      <c r="AD1227" s="66">
        <f t="shared" si="2182"/>
        <v>0</v>
      </c>
      <c r="AE1227" s="67">
        <f t="shared" si="2210"/>
        <v>3450</v>
      </c>
      <c r="AF1227" s="66"/>
      <c r="AG1227" s="78">
        <f t="shared" si="2183"/>
        <v>0</v>
      </c>
      <c r="AH1227" s="79">
        <f t="shared" si="2211"/>
        <v>4471.5</v>
      </c>
      <c r="AI1227" s="66"/>
      <c r="AJ1227" s="68">
        <f t="shared" si="2235"/>
        <v>0</v>
      </c>
      <c r="AK1227" s="67">
        <f t="shared" si="2212"/>
        <v>21977</v>
      </c>
      <c r="AL1227" s="66"/>
      <c r="AM1227" s="68">
        <f t="shared" si="2184"/>
        <v>0</v>
      </c>
      <c r="AN1227" s="67">
        <f t="shared" si="2213"/>
        <v>8655.02</v>
      </c>
      <c r="AO1227" s="66"/>
      <c r="AP1227" s="68">
        <f t="shared" si="2266"/>
        <v>0</v>
      </c>
      <c r="AQ1227" s="67">
        <f t="shared" si="2238"/>
        <v>13688.39</v>
      </c>
      <c r="AR1227" s="66"/>
      <c r="AS1227" s="68">
        <f t="shared" si="2216"/>
        <v>0</v>
      </c>
      <c r="AT1227" s="67">
        <f t="shared" si="2215"/>
        <v>1804</v>
      </c>
      <c r="AU1227" s="66"/>
      <c r="AV1227" s="66">
        <f t="shared" si="2277"/>
        <v>0</v>
      </c>
      <c r="AW1227" s="42">
        <f t="shared" si="2251"/>
        <v>4680.0000000000018</v>
      </c>
      <c r="AX1227" s="66"/>
      <c r="AY1227" s="66">
        <f t="shared" si="2255"/>
        <v>0</v>
      </c>
      <c r="AZ1227" s="67">
        <f t="shared" si="2273"/>
        <v>728.09999999999991</v>
      </c>
      <c r="BA1227" s="66"/>
      <c r="BB1227" s="68">
        <f t="shared" si="2274"/>
        <v>0</v>
      </c>
      <c r="BC1227" s="67">
        <f t="shared" si="2245"/>
        <v>77.819999999999851</v>
      </c>
      <c r="BD1227" s="66"/>
      <c r="BE1227" s="68">
        <f t="shared" si="2271"/>
        <v>0</v>
      </c>
      <c r="BF1227" s="67">
        <f t="shared" si="2272"/>
        <v>1815.1800000000017</v>
      </c>
      <c r="BG1227" s="66"/>
      <c r="BH1227" s="68">
        <f t="shared" si="2249"/>
        <v>0</v>
      </c>
      <c r="BI1227" s="67">
        <f t="shared" si="2236"/>
        <v>22382.39999999998</v>
      </c>
      <c r="BJ1227" s="66"/>
      <c r="BK1227" s="68">
        <f t="shared" si="2217"/>
        <v>0</v>
      </c>
      <c r="BL1227" s="67">
        <f t="shared" si="2278"/>
        <v>3462.6000000000004</v>
      </c>
      <c r="BM1227" s="66"/>
      <c r="BN1227" s="68">
        <f t="shared" si="2279"/>
        <v>0</v>
      </c>
      <c r="BO1227" s="67">
        <f t="shared" si="2280"/>
        <v>300.70000000000152</v>
      </c>
      <c r="BP1227" s="66"/>
      <c r="BQ1227" s="68">
        <f t="shared" si="2296"/>
        <v>0</v>
      </c>
      <c r="BR1227" s="67">
        <f t="shared" si="2297"/>
        <v>123480.25</v>
      </c>
      <c r="BS1227" s="66"/>
      <c r="BT1227" s="66">
        <f t="shared" si="2252"/>
        <v>0</v>
      </c>
      <c r="BU1227" s="67">
        <f t="shared" si="2246"/>
        <v>103287</v>
      </c>
      <c r="BV1227" s="66"/>
      <c r="BW1227" s="66">
        <f t="shared" si="2253"/>
        <v>0</v>
      </c>
      <c r="BX1227" s="67">
        <f t="shared" si="2247"/>
        <v>146698</v>
      </c>
      <c r="BY1227" s="66"/>
      <c r="BZ1227" s="66">
        <f t="shared" si="2254"/>
        <v>0</v>
      </c>
      <c r="CA1227" s="67">
        <f t="shared" si="2248"/>
        <v>96789</v>
      </c>
      <c r="CB1227" s="66"/>
      <c r="CC1227" s="66">
        <f t="shared" si="2237"/>
        <v>0</v>
      </c>
      <c r="CD1227" s="67">
        <f t="shared" si="2227"/>
        <v>32675.040000000001</v>
      </c>
      <c r="CE1227" s="66"/>
      <c r="CF1227" s="66">
        <f t="shared" si="2233"/>
        <v>0</v>
      </c>
      <c r="CG1227" s="67">
        <f t="shared" si="2281"/>
        <v>3663.6999999999994</v>
      </c>
      <c r="CH1227" s="66"/>
      <c r="CI1227" s="66">
        <f t="shared" si="2218"/>
        <v>0</v>
      </c>
      <c r="CJ1227" s="67">
        <f t="shared" si="2176"/>
        <v>6757.8</v>
      </c>
      <c r="CK1227" s="66"/>
      <c r="CL1227" s="68">
        <f t="shared" si="2244"/>
        <v>0</v>
      </c>
      <c r="CM1227" s="79">
        <f t="shared" si="2282"/>
        <v>4847.4799999999996</v>
      </c>
      <c r="CN1227" s="66"/>
      <c r="CO1227" s="68">
        <f t="shared" si="2256"/>
        <v>0</v>
      </c>
      <c r="CP1227" s="79">
        <f t="shared" si="2283"/>
        <v>3955</v>
      </c>
      <c r="CQ1227" s="66"/>
      <c r="CR1227" s="68">
        <f t="shared" si="2257"/>
        <v>0</v>
      </c>
      <c r="CS1227" s="79">
        <f t="shared" si="2250"/>
        <v>5186</v>
      </c>
      <c r="CT1227" s="66"/>
      <c r="CU1227" s="68">
        <f t="shared" si="2258"/>
        <v>0</v>
      </c>
      <c r="CV1227" s="79">
        <f t="shared" si="2284"/>
        <v>6929</v>
      </c>
      <c r="CW1227" s="66"/>
      <c r="CX1227" s="66">
        <f t="shared" si="2243"/>
        <v>0</v>
      </c>
      <c r="CY1227" s="40">
        <f t="shared" si="2234"/>
        <v>8176.9599999999982</v>
      </c>
      <c r="CZ1227" s="65"/>
      <c r="DA1227" s="66">
        <f t="shared" si="2285"/>
        <v>0</v>
      </c>
      <c r="DB1227" s="67">
        <f t="shared" si="2177"/>
        <v>37088</v>
      </c>
      <c r="DC1227" s="66"/>
      <c r="DD1227" s="66">
        <f t="shared" si="2286"/>
        <v>0</v>
      </c>
      <c r="DE1227" s="67">
        <f t="shared" si="2178"/>
        <v>83859</v>
      </c>
      <c r="DF1227" s="66"/>
      <c r="DG1227" s="69">
        <f t="shared" si="2259"/>
        <v>0</v>
      </c>
      <c r="DH1227" s="67">
        <f t="shared" si="2230"/>
        <v>439395</v>
      </c>
      <c r="DI1227" s="66"/>
      <c r="DJ1227" s="66">
        <f t="shared" si="2260"/>
        <v>0</v>
      </c>
      <c r="DK1227" s="67">
        <f t="shared" si="2287"/>
        <v>3517.5</v>
      </c>
      <c r="DL1227" s="210"/>
      <c r="DM1227" s="206">
        <f t="shared" si="2219"/>
        <v>0</v>
      </c>
      <c r="DN1227" s="25">
        <f t="shared" si="2276"/>
        <v>0</v>
      </c>
      <c r="DO1227" s="5"/>
      <c r="DP1227" s="43">
        <f t="shared" si="2220"/>
        <v>0</v>
      </c>
      <c r="DQ1227" s="27">
        <f t="shared" si="2288"/>
        <v>6819.5</v>
      </c>
      <c r="DR1227" s="5"/>
      <c r="DS1227" s="43">
        <f t="shared" si="2221"/>
        <v>0</v>
      </c>
      <c r="DT1227" s="27">
        <f t="shared" si="2289"/>
        <v>4846</v>
      </c>
      <c r="DU1227" s="5"/>
      <c r="DV1227" s="43">
        <f t="shared" si="2261"/>
        <v>0</v>
      </c>
      <c r="DW1227" s="27">
        <f t="shared" si="2290"/>
        <v>4835</v>
      </c>
      <c r="DX1227" s="5"/>
      <c r="DY1227" s="22">
        <f t="shared" si="2262"/>
        <v>0</v>
      </c>
      <c r="DZ1227" s="25">
        <f t="shared" si="2291"/>
        <v>523</v>
      </c>
      <c r="EA1227" s="22"/>
      <c r="EB1227" s="22">
        <f t="shared" si="2263"/>
        <v>0</v>
      </c>
      <c r="EC1227" s="28">
        <f t="shared" si="2292"/>
        <v>369</v>
      </c>
      <c r="ED1227" s="5"/>
      <c r="EE1227" s="43">
        <f t="shared" si="2264"/>
        <v>0</v>
      </c>
      <c r="EF1227" s="27">
        <f t="shared" si="2293"/>
        <v>4769</v>
      </c>
      <c r="EG1227" s="66"/>
      <c r="EH1227" s="66">
        <f t="shared" si="2265"/>
        <v>0</v>
      </c>
      <c r="EI1227" s="67">
        <f t="shared" si="2294"/>
        <v>22077</v>
      </c>
      <c r="EJ1227" s="66"/>
      <c r="EK1227" s="66">
        <f t="shared" si="2185"/>
        <v>0</v>
      </c>
      <c r="EL1227" s="67">
        <f t="shared" si="2295"/>
        <v>20707</v>
      </c>
      <c r="EM1227" s="110">
        <f t="shared" si="2186"/>
        <v>279150.36387275998</v>
      </c>
    </row>
    <row r="1228" spans="1:143" ht="11.25" customHeight="1" x14ac:dyDescent="0.25">
      <c r="A1228" s="11">
        <v>46193</v>
      </c>
      <c r="B1228" s="187">
        <v>46172</v>
      </c>
      <c r="C1228" s="179">
        <v>8004993200</v>
      </c>
      <c r="D1228" s="13" t="s">
        <v>434</v>
      </c>
      <c r="E1228" s="14">
        <v>25</v>
      </c>
      <c r="F1228" s="15">
        <v>7.5</v>
      </c>
      <c r="G1228" s="16">
        <v>191516154957</v>
      </c>
      <c r="H1228" s="66"/>
      <c r="I1228" s="41">
        <f t="shared" si="2267"/>
        <v>50</v>
      </c>
      <c r="J1228" s="48">
        <f t="shared" si="2239"/>
        <v>229191</v>
      </c>
      <c r="K1228" s="66"/>
      <c r="L1228" s="41">
        <f t="shared" si="2268"/>
        <v>50</v>
      </c>
      <c r="M1228" s="48">
        <f t="shared" si="2240"/>
        <v>229024</v>
      </c>
      <c r="N1228" s="66"/>
      <c r="O1228" s="41">
        <f t="shared" si="2269"/>
        <v>50</v>
      </c>
      <c r="P1228" s="48">
        <f t="shared" si="2241"/>
        <v>217200</v>
      </c>
      <c r="Q1228" s="66"/>
      <c r="R1228" s="66">
        <f t="shared" si="2270"/>
        <v>50</v>
      </c>
      <c r="S1228" s="67">
        <f t="shared" si="2242"/>
        <v>154136</v>
      </c>
      <c r="T1228" s="66"/>
      <c r="U1228" s="66">
        <f t="shared" si="2191"/>
        <v>0</v>
      </c>
      <c r="V1228" s="67">
        <f t="shared" si="2207"/>
        <v>180007.65000000002</v>
      </c>
      <c r="X1228" s="69">
        <f t="shared" si="2275"/>
        <v>190</v>
      </c>
      <c r="Y1228" s="67">
        <f t="shared" si="2208"/>
        <v>5911</v>
      </c>
      <c r="Z1228" s="66"/>
      <c r="AA1228" s="68">
        <f t="shared" si="2181"/>
        <v>0</v>
      </c>
      <c r="AB1228" s="67">
        <f t="shared" si="2209"/>
        <v>17135</v>
      </c>
      <c r="AC1228" s="66"/>
      <c r="AD1228" s="66">
        <f t="shared" si="2182"/>
        <v>0</v>
      </c>
      <c r="AE1228" s="67">
        <f t="shared" si="2210"/>
        <v>3450</v>
      </c>
      <c r="AF1228" s="66"/>
      <c r="AG1228" s="78">
        <f t="shared" si="2183"/>
        <v>0</v>
      </c>
      <c r="AH1228" s="79">
        <f t="shared" si="2211"/>
        <v>4471.5</v>
      </c>
      <c r="AI1228" s="66"/>
      <c r="AJ1228" s="68">
        <f t="shared" si="2235"/>
        <v>0</v>
      </c>
      <c r="AK1228" s="67">
        <f t="shared" si="2212"/>
        <v>21977</v>
      </c>
      <c r="AL1228" s="66"/>
      <c r="AM1228" s="68">
        <f t="shared" si="2184"/>
        <v>0</v>
      </c>
      <c r="AN1228" s="67">
        <f t="shared" si="2213"/>
        <v>8655.02</v>
      </c>
      <c r="AO1228" s="66"/>
      <c r="AP1228" s="68">
        <f t="shared" si="2266"/>
        <v>0</v>
      </c>
      <c r="AQ1228" s="67">
        <f t="shared" si="2238"/>
        <v>13688.39</v>
      </c>
      <c r="AR1228" s="66"/>
      <c r="AS1228" s="68">
        <f t="shared" si="2216"/>
        <v>0</v>
      </c>
      <c r="AT1228" s="67">
        <f t="shared" si="2215"/>
        <v>1804</v>
      </c>
      <c r="AU1228" s="66"/>
      <c r="AV1228" s="66">
        <f t="shared" si="2277"/>
        <v>0</v>
      </c>
      <c r="AW1228" s="42">
        <f t="shared" si="2251"/>
        <v>4680.0000000000018</v>
      </c>
      <c r="AX1228" s="66"/>
      <c r="AY1228" s="66">
        <f t="shared" si="2255"/>
        <v>0</v>
      </c>
      <c r="AZ1228" s="67">
        <f t="shared" si="2273"/>
        <v>728.09999999999991</v>
      </c>
      <c r="BA1228" s="66"/>
      <c r="BB1228" s="68">
        <f t="shared" si="2274"/>
        <v>0</v>
      </c>
      <c r="BC1228" s="67">
        <f t="shared" si="2245"/>
        <v>77.819999999999851</v>
      </c>
      <c r="BD1228" s="66"/>
      <c r="BE1228" s="68">
        <f t="shared" si="2271"/>
        <v>0</v>
      </c>
      <c r="BF1228" s="67">
        <f t="shared" si="2272"/>
        <v>1815.1800000000017</v>
      </c>
      <c r="BG1228" s="66"/>
      <c r="BH1228" s="68">
        <f t="shared" si="2249"/>
        <v>0</v>
      </c>
      <c r="BI1228" s="67">
        <f t="shared" si="2236"/>
        <v>22382.39999999998</v>
      </c>
      <c r="BJ1228" s="66"/>
      <c r="BK1228" s="68">
        <f t="shared" si="2217"/>
        <v>0</v>
      </c>
      <c r="BL1228" s="67">
        <f t="shared" si="2278"/>
        <v>3462.6000000000004</v>
      </c>
      <c r="BM1228" s="66"/>
      <c r="BN1228" s="68">
        <f t="shared" si="2279"/>
        <v>0</v>
      </c>
      <c r="BO1228" s="67">
        <f t="shared" si="2280"/>
        <v>300.70000000000152</v>
      </c>
      <c r="BP1228" s="66"/>
      <c r="BQ1228" s="68">
        <f t="shared" si="2296"/>
        <v>0</v>
      </c>
      <c r="BR1228" s="67">
        <f t="shared" si="2297"/>
        <v>123480.25</v>
      </c>
      <c r="BS1228" s="66"/>
      <c r="BT1228" s="66">
        <f t="shared" si="2252"/>
        <v>0</v>
      </c>
      <c r="BU1228" s="67">
        <f t="shared" si="2246"/>
        <v>103287</v>
      </c>
      <c r="BV1228" s="66"/>
      <c r="BW1228" s="66">
        <f t="shared" si="2253"/>
        <v>0</v>
      </c>
      <c r="BX1228" s="67">
        <f t="shared" si="2247"/>
        <v>146698</v>
      </c>
      <c r="BY1228" s="66"/>
      <c r="BZ1228" s="66">
        <f t="shared" si="2254"/>
        <v>0</v>
      </c>
      <c r="CA1228" s="67">
        <f t="shared" si="2248"/>
        <v>96789</v>
      </c>
      <c r="CB1228" s="66"/>
      <c r="CC1228" s="66">
        <f t="shared" si="2237"/>
        <v>0</v>
      </c>
      <c r="CD1228" s="67">
        <f t="shared" si="2227"/>
        <v>32675.040000000001</v>
      </c>
      <c r="CE1228" s="66"/>
      <c r="CF1228" s="66">
        <f t="shared" si="2233"/>
        <v>0</v>
      </c>
      <c r="CG1228" s="67">
        <f t="shared" si="2281"/>
        <v>3663.6999999999994</v>
      </c>
      <c r="CH1228" s="66"/>
      <c r="CI1228" s="66">
        <f t="shared" si="2218"/>
        <v>0</v>
      </c>
      <c r="CJ1228" s="67">
        <f t="shared" si="2176"/>
        <v>6757.8</v>
      </c>
      <c r="CK1228" s="66"/>
      <c r="CL1228" s="68">
        <f t="shared" si="2244"/>
        <v>0</v>
      </c>
      <c r="CM1228" s="79">
        <f t="shared" si="2282"/>
        <v>4847.4799999999996</v>
      </c>
      <c r="CN1228" s="66"/>
      <c r="CO1228" s="68">
        <f t="shared" si="2256"/>
        <v>0</v>
      </c>
      <c r="CP1228" s="79">
        <f t="shared" si="2283"/>
        <v>3955</v>
      </c>
      <c r="CQ1228" s="66"/>
      <c r="CR1228" s="68">
        <f t="shared" si="2257"/>
        <v>0</v>
      </c>
      <c r="CS1228" s="79">
        <f t="shared" si="2250"/>
        <v>5186</v>
      </c>
      <c r="CT1228" s="66"/>
      <c r="CU1228" s="68">
        <f t="shared" si="2258"/>
        <v>0</v>
      </c>
      <c r="CV1228" s="79">
        <f t="shared" si="2284"/>
        <v>6929</v>
      </c>
      <c r="CW1228" s="66"/>
      <c r="CX1228" s="66">
        <f t="shared" si="2243"/>
        <v>0</v>
      </c>
      <c r="CY1228" s="40">
        <f t="shared" si="2234"/>
        <v>8176.9599999999982</v>
      </c>
      <c r="CZ1228" s="65"/>
      <c r="DA1228" s="66">
        <f t="shared" si="2285"/>
        <v>0</v>
      </c>
      <c r="DB1228" s="67">
        <f t="shared" si="2177"/>
        <v>37088</v>
      </c>
      <c r="DC1228" s="66"/>
      <c r="DD1228" s="66">
        <f t="shared" si="2286"/>
        <v>0</v>
      </c>
      <c r="DE1228" s="67">
        <f t="shared" si="2178"/>
        <v>83859</v>
      </c>
      <c r="DF1228" s="66"/>
      <c r="DG1228" s="69">
        <f t="shared" si="2259"/>
        <v>0</v>
      </c>
      <c r="DH1228" s="67">
        <f t="shared" si="2230"/>
        <v>439395</v>
      </c>
      <c r="DI1228" s="66"/>
      <c r="DJ1228" s="66">
        <f t="shared" si="2260"/>
        <v>0</v>
      </c>
      <c r="DK1228" s="67">
        <f t="shared" si="2287"/>
        <v>3517.5</v>
      </c>
      <c r="DM1228" s="206">
        <f t="shared" si="2219"/>
        <v>0</v>
      </c>
      <c r="DN1228" s="25">
        <f t="shared" si="2276"/>
        <v>0</v>
      </c>
      <c r="DO1228" s="5"/>
      <c r="DP1228" s="43">
        <f t="shared" si="2220"/>
        <v>0</v>
      </c>
      <c r="DQ1228" s="27">
        <f t="shared" si="2288"/>
        <v>6819.5</v>
      </c>
      <c r="DR1228" s="5"/>
      <c r="DS1228" s="43">
        <f t="shared" si="2221"/>
        <v>0</v>
      </c>
      <c r="DT1228" s="27">
        <f t="shared" si="2289"/>
        <v>4846</v>
      </c>
      <c r="DU1228" s="5"/>
      <c r="DV1228" s="43">
        <f t="shared" si="2261"/>
        <v>0</v>
      </c>
      <c r="DW1228" s="27">
        <f t="shared" si="2290"/>
        <v>4835</v>
      </c>
      <c r="DX1228" s="5"/>
      <c r="DY1228" s="22">
        <f t="shared" si="2262"/>
        <v>0</v>
      </c>
      <c r="DZ1228" s="25">
        <f t="shared" si="2291"/>
        <v>523</v>
      </c>
      <c r="EA1228" s="22"/>
      <c r="EB1228" s="22">
        <f t="shared" si="2263"/>
        <v>0</v>
      </c>
      <c r="EC1228" s="28">
        <f t="shared" si="2292"/>
        <v>369</v>
      </c>
      <c r="ED1228" s="5"/>
      <c r="EE1228" s="43">
        <f t="shared" si="2264"/>
        <v>0</v>
      </c>
      <c r="EF1228" s="27">
        <f t="shared" si="2293"/>
        <v>4769</v>
      </c>
      <c r="EG1228" s="66"/>
      <c r="EH1228" s="66">
        <f t="shared" si="2265"/>
        <v>0</v>
      </c>
      <c r="EI1228" s="67">
        <f t="shared" si="2294"/>
        <v>22077</v>
      </c>
      <c r="EJ1228" s="66"/>
      <c r="EK1228" s="66">
        <f t="shared" si="2185"/>
        <v>0</v>
      </c>
      <c r="EL1228" s="67">
        <f t="shared" si="2295"/>
        <v>20707</v>
      </c>
      <c r="EM1228" s="110">
        <f t="shared" si="2186"/>
        <v>278630.47827275994</v>
      </c>
    </row>
    <row r="1229" spans="1:143" ht="11.25" customHeight="1" x14ac:dyDescent="0.25">
      <c r="A1229" s="11">
        <v>46193</v>
      </c>
      <c r="B1229" s="187">
        <v>46172</v>
      </c>
      <c r="C1229" s="179">
        <v>8004994006</v>
      </c>
      <c r="D1229" s="13" t="s">
        <v>383</v>
      </c>
      <c r="E1229" s="14">
        <v>75</v>
      </c>
      <c r="F1229" s="15">
        <v>13</v>
      </c>
      <c r="G1229" s="16">
        <v>191516225039</v>
      </c>
      <c r="H1229" s="66"/>
      <c r="I1229" s="41">
        <f t="shared" si="2267"/>
        <v>0</v>
      </c>
      <c r="J1229" s="48">
        <f t="shared" si="2239"/>
        <v>229191</v>
      </c>
      <c r="K1229" s="66"/>
      <c r="L1229" s="41">
        <v>150</v>
      </c>
      <c r="M1229" s="48">
        <f t="shared" si="2240"/>
        <v>228874</v>
      </c>
      <c r="N1229" s="66"/>
      <c r="O1229" s="41">
        <v>150</v>
      </c>
      <c r="P1229" s="48">
        <f t="shared" si="2241"/>
        <v>217050</v>
      </c>
      <c r="Q1229" s="66"/>
      <c r="R1229" s="66">
        <v>150</v>
      </c>
      <c r="S1229" s="67">
        <f t="shared" si="2242"/>
        <v>153986</v>
      </c>
      <c r="T1229" s="66"/>
      <c r="U1229" s="66">
        <f t="shared" si="2191"/>
        <v>0</v>
      </c>
      <c r="V1229" s="67">
        <f t="shared" si="2207"/>
        <v>180007.65000000002</v>
      </c>
      <c r="X1229" s="69">
        <f t="shared" si="2275"/>
        <v>0</v>
      </c>
      <c r="Y1229" s="67">
        <f t="shared" si="2208"/>
        <v>5911</v>
      </c>
      <c r="Z1229" s="66"/>
      <c r="AA1229" s="68">
        <f t="shared" si="2181"/>
        <v>0</v>
      </c>
      <c r="AB1229" s="67">
        <f t="shared" si="2209"/>
        <v>17135</v>
      </c>
      <c r="AC1229" s="66"/>
      <c r="AD1229" s="66">
        <f t="shared" si="2182"/>
        <v>0</v>
      </c>
      <c r="AE1229" s="67">
        <f t="shared" si="2210"/>
        <v>3450</v>
      </c>
      <c r="AF1229" s="66"/>
      <c r="AG1229" s="78">
        <f t="shared" si="2183"/>
        <v>0</v>
      </c>
      <c r="AH1229" s="79">
        <f t="shared" si="2211"/>
        <v>4471.5</v>
      </c>
      <c r="AI1229" s="66"/>
      <c r="AJ1229" s="68">
        <f t="shared" si="2235"/>
        <v>0</v>
      </c>
      <c r="AK1229" s="67">
        <f t="shared" si="2212"/>
        <v>21977</v>
      </c>
      <c r="AL1229" s="66"/>
      <c r="AM1229" s="68">
        <f t="shared" si="2184"/>
        <v>0</v>
      </c>
      <c r="AN1229" s="67">
        <f t="shared" si="2213"/>
        <v>8655.02</v>
      </c>
      <c r="AO1229" s="66"/>
      <c r="AP1229" s="68">
        <v>984.75</v>
      </c>
      <c r="AQ1229" s="67">
        <f t="shared" si="2238"/>
        <v>12703.64</v>
      </c>
      <c r="AR1229" s="66"/>
      <c r="AS1229" s="68">
        <f t="shared" si="2216"/>
        <v>0</v>
      </c>
      <c r="AT1229" s="67">
        <f t="shared" si="2215"/>
        <v>1804</v>
      </c>
      <c r="AU1229" s="66"/>
      <c r="AV1229" s="66">
        <f t="shared" si="2277"/>
        <v>0</v>
      </c>
      <c r="AW1229" s="42">
        <f t="shared" si="2251"/>
        <v>4680.0000000000018</v>
      </c>
      <c r="AX1229" s="66"/>
      <c r="AY1229" s="66">
        <f t="shared" si="2255"/>
        <v>0</v>
      </c>
      <c r="AZ1229" s="67">
        <f t="shared" si="2273"/>
        <v>728.09999999999991</v>
      </c>
      <c r="BA1229" s="66"/>
      <c r="BB1229" s="68">
        <f t="shared" si="2274"/>
        <v>0</v>
      </c>
      <c r="BC1229" s="67">
        <f t="shared" si="2245"/>
        <v>77.819999999999851</v>
      </c>
      <c r="BD1229" s="66"/>
      <c r="BE1229" s="68">
        <f t="shared" si="2271"/>
        <v>0</v>
      </c>
      <c r="BF1229" s="67">
        <f t="shared" si="2272"/>
        <v>1815.1800000000017</v>
      </c>
      <c r="BG1229" s="66"/>
      <c r="BH1229" s="68">
        <f t="shared" si="2249"/>
        <v>0</v>
      </c>
      <c r="BI1229" s="67">
        <f t="shared" si="2236"/>
        <v>22382.39999999998</v>
      </c>
      <c r="BJ1229" s="66"/>
      <c r="BK1229" s="68">
        <f t="shared" si="2217"/>
        <v>0</v>
      </c>
      <c r="BL1229" s="67">
        <f t="shared" si="2278"/>
        <v>3462.6000000000004</v>
      </c>
      <c r="BM1229" s="66"/>
      <c r="BN1229" s="68">
        <f t="shared" si="2279"/>
        <v>0</v>
      </c>
      <c r="BO1229" s="67">
        <f t="shared" si="2280"/>
        <v>300.70000000000152</v>
      </c>
      <c r="BP1229" s="66"/>
      <c r="BQ1229" s="68">
        <f t="shared" si="2296"/>
        <v>0</v>
      </c>
      <c r="BR1229" s="67">
        <f t="shared" si="2297"/>
        <v>123480.25</v>
      </c>
      <c r="BS1229" s="66"/>
      <c r="BT1229" s="66">
        <f t="shared" si="2252"/>
        <v>0</v>
      </c>
      <c r="BU1229" s="67">
        <f t="shared" si="2246"/>
        <v>103287</v>
      </c>
      <c r="BV1229" s="66"/>
      <c r="BW1229" s="66">
        <f t="shared" si="2253"/>
        <v>0</v>
      </c>
      <c r="BX1229" s="67">
        <f t="shared" si="2247"/>
        <v>146698</v>
      </c>
      <c r="BY1229" s="66"/>
      <c r="BZ1229" s="66">
        <f t="shared" si="2254"/>
        <v>0</v>
      </c>
      <c r="CA1229" s="67">
        <f t="shared" si="2248"/>
        <v>96789</v>
      </c>
      <c r="CB1229" s="66"/>
      <c r="CC1229" s="66">
        <f t="shared" si="2237"/>
        <v>0</v>
      </c>
      <c r="CD1229" s="67">
        <f t="shared" si="2227"/>
        <v>32675.040000000001</v>
      </c>
      <c r="CE1229" s="66"/>
      <c r="CF1229" s="66">
        <f t="shared" si="2233"/>
        <v>0</v>
      </c>
      <c r="CG1229" s="67">
        <f t="shared" si="2281"/>
        <v>3663.6999999999994</v>
      </c>
      <c r="CH1229" s="66"/>
      <c r="CI1229" s="66">
        <f t="shared" si="2218"/>
        <v>0</v>
      </c>
      <c r="CJ1229" s="67">
        <f t="shared" ref="CJ1229:CJ1292" si="2298">+CJ1228+CH1229-CI1229</f>
        <v>6757.8</v>
      </c>
      <c r="CK1229" s="66"/>
      <c r="CL1229" s="68">
        <f t="shared" si="2244"/>
        <v>0</v>
      </c>
      <c r="CM1229" s="79">
        <f t="shared" si="2282"/>
        <v>4847.4799999999996</v>
      </c>
      <c r="CN1229" s="66"/>
      <c r="CO1229" s="68">
        <f t="shared" si="2256"/>
        <v>0</v>
      </c>
      <c r="CP1229" s="79">
        <f t="shared" si="2283"/>
        <v>3955</v>
      </c>
      <c r="CQ1229" s="66"/>
      <c r="CR1229" s="68">
        <f t="shared" si="2257"/>
        <v>0</v>
      </c>
      <c r="CS1229" s="79">
        <f t="shared" si="2250"/>
        <v>5186</v>
      </c>
      <c r="CT1229" s="66"/>
      <c r="CU1229" s="68">
        <f t="shared" si="2258"/>
        <v>0</v>
      </c>
      <c r="CV1229" s="79">
        <f t="shared" si="2284"/>
        <v>6929</v>
      </c>
      <c r="CW1229" s="66"/>
      <c r="CX1229" s="66">
        <f t="shared" si="2243"/>
        <v>0</v>
      </c>
      <c r="CY1229" s="40">
        <f t="shared" si="2234"/>
        <v>8176.9599999999982</v>
      </c>
      <c r="CZ1229" s="65"/>
      <c r="DA1229" s="66">
        <f t="shared" si="2285"/>
        <v>0</v>
      </c>
      <c r="DB1229" s="67">
        <f t="shared" ref="DB1229:DB1292" si="2299">+DB1228+CZ1229-DA1229</f>
        <v>37088</v>
      </c>
      <c r="DC1229" s="66"/>
      <c r="DD1229" s="66">
        <f t="shared" si="2286"/>
        <v>0</v>
      </c>
      <c r="DE1229" s="67">
        <f t="shared" ref="DE1229:DE1292" si="2300">+DE1228+DC1229-DD1229</f>
        <v>83859</v>
      </c>
      <c r="DF1229" s="66"/>
      <c r="DG1229" s="69">
        <f t="shared" si="2259"/>
        <v>0</v>
      </c>
      <c r="DH1229" s="67">
        <f t="shared" si="2230"/>
        <v>439395</v>
      </c>
      <c r="DI1229" s="66"/>
      <c r="DJ1229" s="66">
        <f t="shared" si="2260"/>
        <v>0</v>
      </c>
      <c r="DK1229" s="67">
        <f t="shared" si="2287"/>
        <v>3517.5</v>
      </c>
      <c r="DM1229" s="206">
        <f t="shared" si="2219"/>
        <v>0</v>
      </c>
      <c r="DN1229" s="25">
        <f t="shared" si="2276"/>
        <v>0</v>
      </c>
      <c r="DO1229" s="5"/>
      <c r="DP1229" s="43">
        <f t="shared" si="2220"/>
        <v>0</v>
      </c>
      <c r="DQ1229" s="27">
        <f t="shared" si="2288"/>
        <v>6819.5</v>
      </c>
      <c r="DR1229" s="5"/>
      <c r="DS1229" s="43">
        <f t="shared" si="2221"/>
        <v>0</v>
      </c>
      <c r="DT1229" s="27">
        <f t="shared" si="2289"/>
        <v>4846</v>
      </c>
      <c r="DU1229" s="5"/>
      <c r="DV1229" s="43">
        <f t="shared" si="2261"/>
        <v>0</v>
      </c>
      <c r="DW1229" s="27">
        <f t="shared" si="2290"/>
        <v>4835</v>
      </c>
      <c r="DX1229" s="5"/>
      <c r="DY1229" s="22">
        <f t="shared" si="2262"/>
        <v>0</v>
      </c>
      <c r="DZ1229" s="25">
        <f t="shared" si="2291"/>
        <v>523</v>
      </c>
      <c r="EA1229" s="22"/>
      <c r="EB1229" s="22">
        <f t="shared" si="2263"/>
        <v>0</v>
      </c>
      <c r="EC1229" s="28">
        <f t="shared" si="2292"/>
        <v>369</v>
      </c>
      <c r="ED1229" s="5"/>
      <c r="EE1229" s="43">
        <f t="shared" si="2264"/>
        <v>0</v>
      </c>
      <c r="EF1229" s="27">
        <f t="shared" si="2293"/>
        <v>4769</v>
      </c>
      <c r="EG1229" s="66"/>
      <c r="EH1229" s="66">
        <f t="shared" si="2265"/>
        <v>0</v>
      </c>
      <c r="EI1229" s="67">
        <f t="shared" si="2294"/>
        <v>22077</v>
      </c>
      <c r="EJ1229" s="66"/>
      <c r="EK1229" s="66">
        <f t="shared" si="2185"/>
        <v>0</v>
      </c>
      <c r="EL1229" s="67">
        <f t="shared" si="2295"/>
        <v>20707</v>
      </c>
      <c r="EM1229" s="110">
        <f t="shared" si="2186"/>
        <v>277738.25747275993</v>
      </c>
    </row>
    <row r="1230" spans="1:143" ht="11.25" customHeight="1" x14ac:dyDescent="0.25">
      <c r="A1230" s="11">
        <v>46193</v>
      </c>
      <c r="B1230" s="187">
        <v>46172</v>
      </c>
      <c r="C1230" s="179">
        <v>8004994007</v>
      </c>
      <c r="D1230" s="13" t="s">
        <v>384</v>
      </c>
      <c r="E1230" s="14">
        <v>100</v>
      </c>
      <c r="F1230" s="15">
        <v>17</v>
      </c>
      <c r="G1230" s="16">
        <v>191516220942</v>
      </c>
      <c r="H1230" s="66"/>
      <c r="I1230" s="41">
        <f t="shared" si="2267"/>
        <v>0</v>
      </c>
      <c r="J1230" s="48">
        <f t="shared" si="2239"/>
        <v>229191</v>
      </c>
      <c r="K1230" s="66"/>
      <c r="L1230" s="41">
        <v>200</v>
      </c>
      <c r="M1230" s="48">
        <f t="shared" si="2240"/>
        <v>228674</v>
      </c>
      <c r="N1230" s="66"/>
      <c r="O1230" s="41">
        <v>200</v>
      </c>
      <c r="P1230" s="48">
        <f t="shared" si="2241"/>
        <v>216850</v>
      </c>
      <c r="Q1230" s="66"/>
      <c r="R1230" s="66">
        <v>200</v>
      </c>
      <c r="S1230" s="67">
        <f t="shared" si="2242"/>
        <v>153786</v>
      </c>
      <c r="T1230" s="66"/>
      <c r="U1230" s="66">
        <f t="shared" si="2191"/>
        <v>0</v>
      </c>
      <c r="V1230" s="67">
        <f t="shared" si="2207"/>
        <v>180007.65000000002</v>
      </c>
      <c r="X1230" s="69">
        <f t="shared" si="2275"/>
        <v>0</v>
      </c>
      <c r="Y1230" s="67">
        <f t="shared" si="2208"/>
        <v>5911</v>
      </c>
      <c r="Z1230" s="66"/>
      <c r="AA1230" s="68">
        <f t="shared" si="2181"/>
        <v>0</v>
      </c>
      <c r="AB1230" s="67">
        <f t="shared" si="2209"/>
        <v>17135</v>
      </c>
      <c r="AC1230" s="66"/>
      <c r="AD1230" s="66">
        <f t="shared" si="2182"/>
        <v>0</v>
      </c>
      <c r="AE1230" s="67">
        <f t="shared" si="2210"/>
        <v>3450</v>
      </c>
      <c r="AF1230" s="66"/>
      <c r="AG1230" s="78">
        <f t="shared" si="2183"/>
        <v>0</v>
      </c>
      <c r="AH1230" s="79">
        <f t="shared" si="2211"/>
        <v>4471.5</v>
      </c>
      <c r="AI1230" s="66"/>
      <c r="AJ1230" s="68">
        <f t="shared" si="2235"/>
        <v>0</v>
      </c>
      <c r="AK1230" s="67">
        <f t="shared" si="2212"/>
        <v>21977</v>
      </c>
      <c r="AL1230" s="66"/>
      <c r="AM1230" s="68">
        <f t="shared" si="2184"/>
        <v>0</v>
      </c>
      <c r="AN1230" s="67">
        <f t="shared" si="2213"/>
        <v>8655.02</v>
      </c>
      <c r="AO1230" s="66"/>
      <c r="AP1230" s="68">
        <v>1713</v>
      </c>
      <c r="AQ1230" s="67">
        <f t="shared" si="2238"/>
        <v>10990.64</v>
      </c>
      <c r="AR1230" s="66"/>
      <c r="AS1230" s="68">
        <f t="shared" si="2216"/>
        <v>0</v>
      </c>
      <c r="AT1230" s="67">
        <f t="shared" si="2215"/>
        <v>1804</v>
      </c>
      <c r="AU1230" s="66"/>
      <c r="AV1230" s="66">
        <f t="shared" si="2277"/>
        <v>0</v>
      </c>
      <c r="AW1230" s="42">
        <f t="shared" si="2251"/>
        <v>4680.0000000000018</v>
      </c>
      <c r="AX1230" s="66"/>
      <c r="AY1230" s="66">
        <f t="shared" si="2255"/>
        <v>0</v>
      </c>
      <c r="AZ1230" s="67">
        <f t="shared" si="2273"/>
        <v>728.09999999999991</v>
      </c>
      <c r="BA1230" s="66"/>
      <c r="BB1230" s="68">
        <f t="shared" si="2274"/>
        <v>0</v>
      </c>
      <c r="BC1230" s="67">
        <f t="shared" si="2245"/>
        <v>77.819999999999851</v>
      </c>
      <c r="BD1230" s="66"/>
      <c r="BE1230" s="68">
        <f t="shared" si="2271"/>
        <v>0</v>
      </c>
      <c r="BF1230" s="67">
        <f t="shared" si="2272"/>
        <v>1815.1800000000017</v>
      </c>
      <c r="BG1230" s="66"/>
      <c r="BH1230" s="68">
        <f t="shared" si="2249"/>
        <v>0</v>
      </c>
      <c r="BI1230" s="67">
        <f t="shared" si="2236"/>
        <v>22382.39999999998</v>
      </c>
      <c r="BJ1230" s="66"/>
      <c r="BK1230" s="68">
        <f t="shared" si="2217"/>
        <v>0</v>
      </c>
      <c r="BL1230" s="67">
        <f t="shared" si="2278"/>
        <v>3462.6000000000004</v>
      </c>
      <c r="BM1230" s="66"/>
      <c r="BN1230" s="68">
        <f t="shared" si="2279"/>
        <v>0</v>
      </c>
      <c r="BO1230" s="67">
        <f t="shared" si="2280"/>
        <v>300.70000000000152</v>
      </c>
      <c r="BP1230" s="66"/>
      <c r="BQ1230" s="68">
        <f t="shared" si="2296"/>
        <v>0</v>
      </c>
      <c r="BR1230" s="67">
        <f t="shared" si="2297"/>
        <v>123480.25</v>
      </c>
      <c r="BS1230" s="66"/>
      <c r="BT1230" s="66">
        <f t="shared" si="2252"/>
        <v>0</v>
      </c>
      <c r="BU1230" s="67">
        <f t="shared" si="2246"/>
        <v>103287</v>
      </c>
      <c r="BV1230" s="66"/>
      <c r="BW1230" s="66">
        <f t="shared" si="2253"/>
        <v>0</v>
      </c>
      <c r="BX1230" s="67">
        <f t="shared" si="2247"/>
        <v>146698</v>
      </c>
      <c r="BY1230" s="66"/>
      <c r="BZ1230" s="66">
        <f t="shared" si="2254"/>
        <v>0</v>
      </c>
      <c r="CA1230" s="67">
        <f t="shared" si="2248"/>
        <v>96789</v>
      </c>
      <c r="CB1230" s="66"/>
      <c r="CC1230" s="66">
        <f t="shared" si="2237"/>
        <v>0</v>
      </c>
      <c r="CD1230" s="67">
        <f t="shared" si="2227"/>
        <v>32675.040000000001</v>
      </c>
      <c r="CE1230" s="66"/>
      <c r="CF1230" s="66">
        <f t="shared" si="2233"/>
        <v>0</v>
      </c>
      <c r="CG1230" s="67">
        <f t="shared" si="2281"/>
        <v>3663.6999999999994</v>
      </c>
      <c r="CH1230" s="66"/>
      <c r="CI1230" s="66">
        <f t="shared" si="2218"/>
        <v>0</v>
      </c>
      <c r="CJ1230" s="67">
        <f t="shared" si="2298"/>
        <v>6757.8</v>
      </c>
      <c r="CK1230" s="66"/>
      <c r="CL1230" s="68">
        <f t="shared" si="2244"/>
        <v>0</v>
      </c>
      <c r="CM1230" s="79">
        <f t="shared" si="2282"/>
        <v>4847.4799999999996</v>
      </c>
      <c r="CN1230" s="66"/>
      <c r="CO1230" s="68">
        <f t="shared" si="2256"/>
        <v>0</v>
      </c>
      <c r="CP1230" s="79">
        <f t="shared" si="2283"/>
        <v>3955</v>
      </c>
      <c r="CQ1230" s="66"/>
      <c r="CR1230" s="68">
        <f t="shared" si="2257"/>
        <v>0</v>
      </c>
      <c r="CS1230" s="79">
        <f t="shared" si="2250"/>
        <v>5186</v>
      </c>
      <c r="CT1230" s="66"/>
      <c r="CU1230" s="68">
        <f t="shared" si="2258"/>
        <v>0</v>
      </c>
      <c r="CV1230" s="79">
        <f t="shared" si="2284"/>
        <v>6929</v>
      </c>
      <c r="CW1230" s="66"/>
      <c r="CX1230" s="66">
        <f t="shared" si="2243"/>
        <v>0</v>
      </c>
      <c r="CY1230" s="40">
        <f t="shared" si="2234"/>
        <v>8176.9599999999982</v>
      </c>
      <c r="CZ1230" s="65"/>
      <c r="DA1230" s="66">
        <f t="shared" si="2285"/>
        <v>0</v>
      </c>
      <c r="DB1230" s="67">
        <f t="shared" si="2299"/>
        <v>37088</v>
      </c>
      <c r="DC1230" s="66"/>
      <c r="DD1230" s="66">
        <f t="shared" si="2286"/>
        <v>0</v>
      </c>
      <c r="DE1230" s="67">
        <f t="shared" si="2300"/>
        <v>83859</v>
      </c>
      <c r="DF1230" s="66"/>
      <c r="DG1230" s="69">
        <f t="shared" si="2259"/>
        <v>0</v>
      </c>
      <c r="DH1230" s="67">
        <f t="shared" si="2230"/>
        <v>439395</v>
      </c>
      <c r="DI1230" s="66"/>
      <c r="DJ1230" s="66">
        <f t="shared" si="2260"/>
        <v>0</v>
      </c>
      <c r="DK1230" s="67">
        <f t="shared" si="2287"/>
        <v>3517.5</v>
      </c>
      <c r="DM1230" s="206">
        <f t="shared" si="2219"/>
        <v>0</v>
      </c>
      <c r="DN1230" s="25">
        <f t="shared" si="2276"/>
        <v>0</v>
      </c>
      <c r="DO1230" s="5"/>
      <c r="DP1230" s="43">
        <f t="shared" si="2220"/>
        <v>0</v>
      </c>
      <c r="DQ1230" s="27">
        <f t="shared" si="2288"/>
        <v>6819.5</v>
      </c>
      <c r="DR1230" s="5"/>
      <c r="DS1230" s="43">
        <f t="shared" si="2221"/>
        <v>0</v>
      </c>
      <c r="DT1230" s="27">
        <f t="shared" si="2289"/>
        <v>4846</v>
      </c>
      <c r="DU1230" s="5"/>
      <c r="DV1230" s="43">
        <f t="shared" si="2261"/>
        <v>0</v>
      </c>
      <c r="DW1230" s="27">
        <f t="shared" si="2290"/>
        <v>4835</v>
      </c>
      <c r="DX1230" s="5"/>
      <c r="DY1230" s="22">
        <f t="shared" si="2262"/>
        <v>0</v>
      </c>
      <c r="DZ1230" s="25">
        <f t="shared" si="2291"/>
        <v>523</v>
      </c>
      <c r="EA1230" s="22"/>
      <c r="EB1230" s="22">
        <f t="shared" si="2263"/>
        <v>0</v>
      </c>
      <c r="EC1230" s="28">
        <f t="shared" si="2292"/>
        <v>369</v>
      </c>
      <c r="ED1230" s="5"/>
      <c r="EE1230" s="43">
        <f t="shared" si="2264"/>
        <v>0</v>
      </c>
      <c r="EF1230" s="27">
        <f t="shared" si="2293"/>
        <v>4769</v>
      </c>
      <c r="EG1230" s="66"/>
      <c r="EH1230" s="66">
        <f t="shared" si="2265"/>
        <v>0</v>
      </c>
      <c r="EI1230" s="67">
        <f t="shared" si="2294"/>
        <v>22077</v>
      </c>
      <c r="EJ1230" s="66"/>
      <c r="EK1230" s="66">
        <f t="shared" si="2185"/>
        <v>0</v>
      </c>
      <c r="EL1230" s="67">
        <f t="shared" si="2295"/>
        <v>20707</v>
      </c>
      <c r="EM1230" s="110">
        <f t="shared" si="2186"/>
        <v>276497.71667275991</v>
      </c>
    </row>
    <row r="1231" spans="1:143" ht="11.25" customHeight="1" x14ac:dyDescent="0.25">
      <c r="A1231" s="11">
        <v>46193</v>
      </c>
      <c r="B1231" s="187">
        <v>46172</v>
      </c>
      <c r="C1231" s="179">
        <v>8004994009</v>
      </c>
      <c r="D1231" s="13" t="s">
        <v>377</v>
      </c>
      <c r="E1231" s="14">
        <v>100</v>
      </c>
      <c r="F1231" s="15">
        <v>24</v>
      </c>
      <c r="G1231" s="16">
        <v>198845191103</v>
      </c>
      <c r="H1231" s="66"/>
      <c r="I1231" s="41">
        <f t="shared" si="2267"/>
        <v>0</v>
      </c>
      <c r="J1231" s="48">
        <f t="shared" si="2239"/>
        <v>229191</v>
      </c>
      <c r="K1231" s="66"/>
      <c r="L1231" s="41">
        <v>200</v>
      </c>
      <c r="M1231" s="48">
        <f t="shared" si="2240"/>
        <v>228474</v>
      </c>
      <c r="N1231" s="66"/>
      <c r="O1231" s="41">
        <v>200</v>
      </c>
      <c r="P1231" s="48">
        <f t="shared" si="2241"/>
        <v>216650</v>
      </c>
      <c r="Q1231" s="66"/>
      <c r="R1231" s="66">
        <v>200</v>
      </c>
      <c r="S1231" s="67">
        <f t="shared" si="2242"/>
        <v>153586</v>
      </c>
      <c r="T1231" s="66"/>
      <c r="U1231" s="66">
        <f t="shared" si="2191"/>
        <v>0</v>
      </c>
      <c r="V1231" s="67">
        <f t="shared" si="2207"/>
        <v>180007.65000000002</v>
      </c>
      <c r="X1231" s="69">
        <f t="shared" si="2275"/>
        <v>0</v>
      </c>
      <c r="Y1231" s="67">
        <f t="shared" si="2208"/>
        <v>5911</v>
      </c>
      <c r="Z1231" s="66"/>
      <c r="AA1231" s="68">
        <f t="shared" si="2181"/>
        <v>0</v>
      </c>
      <c r="AB1231" s="67">
        <f t="shared" si="2209"/>
        <v>17135</v>
      </c>
      <c r="AC1231" s="66"/>
      <c r="AD1231" s="66">
        <f t="shared" si="2182"/>
        <v>0</v>
      </c>
      <c r="AE1231" s="67">
        <f t="shared" si="2210"/>
        <v>3450</v>
      </c>
      <c r="AF1231" s="66"/>
      <c r="AG1231" s="78">
        <f t="shared" si="2183"/>
        <v>0</v>
      </c>
      <c r="AH1231" s="79">
        <f t="shared" si="2211"/>
        <v>4471.5</v>
      </c>
      <c r="AI1231" s="66"/>
      <c r="AJ1231" s="68">
        <f t="shared" si="2235"/>
        <v>0</v>
      </c>
      <c r="AK1231" s="67">
        <f t="shared" si="2212"/>
        <v>21977</v>
      </c>
      <c r="AL1231" s="66"/>
      <c r="AM1231" s="68">
        <f t="shared" si="2184"/>
        <v>0</v>
      </c>
      <c r="AN1231" s="67">
        <f t="shared" si="2213"/>
        <v>8655.02</v>
      </c>
      <c r="AO1231" s="66"/>
      <c r="AP1231" s="68">
        <v>2413</v>
      </c>
      <c r="AQ1231" s="67">
        <f t="shared" si="2238"/>
        <v>8577.64</v>
      </c>
      <c r="AR1231" s="66"/>
      <c r="AS1231" s="68">
        <f t="shared" si="2216"/>
        <v>0</v>
      </c>
      <c r="AT1231" s="67">
        <f t="shared" si="2215"/>
        <v>1804</v>
      </c>
      <c r="AU1231" s="66"/>
      <c r="AV1231" s="66">
        <f t="shared" si="2277"/>
        <v>0</v>
      </c>
      <c r="AW1231" s="42">
        <f t="shared" si="2251"/>
        <v>4680.0000000000018</v>
      </c>
      <c r="AX1231" s="66"/>
      <c r="AY1231" s="66">
        <f t="shared" si="2255"/>
        <v>0</v>
      </c>
      <c r="AZ1231" s="67">
        <f t="shared" si="2273"/>
        <v>728.09999999999991</v>
      </c>
      <c r="BA1231" s="66"/>
      <c r="BB1231" s="68">
        <f t="shared" si="2274"/>
        <v>0</v>
      </c>
      <c r="BC1231" s="67">
        <f t="shared" si="2245"/>
        <v>77.819999999999851</v>
      </c>
      <c r="BD1231" s="66"/>
      <c r="BE1231" s="68">
        <f t="shared" si="2271"/>
        <v>0</v>
      </c>
      <c r="BF1231" s="67">
        <f t="shared" si="2272"/>
        <v>1815.1800000000017</v>
      </c>
      <c r="BG1231" s="66"/>
      <c r="BH1231" s="68">
        <f t="shared" si="2249"/>
        <v>0</v>
      </c>
      <c r="BI1231" s="67">
        <f t="shared" si="2236"/>
        <v>22382.39999999998</v>
      </c>
      <c r="BJ1231" s="66"/>
      <c r="BK1231" s="68">
        <f t="shared" si="2217"/>
        <v>0</v>
      </c>
      <c r="BL1231" s="67">
        <f t="shared" si="2278"/>
        <v>3462.6000000000004</v>
      </c>
      <c r="BM1231" s="66"/>
      <c r="BN1231" s="68">
        <f t="shared" si="2279"/>
        <v>0</v>
      </c>
      <c r="BO1231" s="67">
        <f t="shared" si="2280"/>
        <v>300.70000000000152</v>
      </c>
      <c r="BP1231" s="66"/>
      <c r="BQ1231" s="68">
        <f t="shared" si="2296"/>
        <v>0</v>
      </c>
      <c r="BR1231" s="67">
        <f t="shared" si="2297"/>
        <v>123480.25</v>
      </c>
      <c r="BS1231" s="66"/>
      <c r="BT1231" s="66">
        <f t="shared" si="2252"/>
        <v>0</v>
      </c>
      <c r="BU1231" s="67">
        <f t="shared" si="2246"/>
        <v>103287</v>
      </c>
      <c r="BV1231" s="66"/>
      <c r="BW1231" s="66">
        <f t="shared" si="2253"/>
        <v>0</v>
      </c>
      <c r="BX1231" s="67">
        <f t="shared" si="2247"/>
        <v>146698</v>
      </c>
      <c r="BY1231" s="66"/>
      <c r="BZ1231" s="66">
        <f t="shared" si="2254"/>
        <v>0</v>
      </c>
      <c r="CA1231" s="67">
        <f t="shared" si="2248"/>
        <v>96789</v>
      </c>
      <c r="CB1231" s="66"/>
      <c r="CC1231" s="66">
        <f t="shared" ref="CC1231:CC1262" si="2301">IF(OR(D1231="NPP6AUZDB-WT005M",D1231="NPP6AUZDB-WT001M",D1231="NPC6AUZDB-WT030M",D1231="NPP6AUZDB-WT003M",D1231="NPP6AUZDB-WT002M",D1231="NPC6AUZDB-WT030C",D1231="NPC6AUZDB-WT025C",D1231="NPC6AUZDB-WT004M",D1231="NPC6AUZDB-WT008M",D1231="NPC6AUZDB-WT050C",D1231="NPC6AUZDB-WT007M",D1231="NPC6AUZDB-WT020M",D1231="NPC6AUZDB-WT250C",D1231="NPC6AUZDB-WT750C",D1231="NPC6AUZDB-WT150C",D1231="NPC6AUZDB-WT010M",D1231="NPC6AUZDB-WT015M",D1231="NPC6AUZDB-WT005M",D1231="NPC6AUZDB-WT003M",D1231="NPC6AUZDB-WT002M",D1231="NPC6AUZDB-WT001M",),E1231*(F1231+0.15),0)</f>
        <v>0</v>
      </c>
      <c r="CD1231" s="67">
        <f t="shared" si="2227"/>
        <v>32675.040000000001</v>
      </c>
      <c r="CE1231" s="66"/>
      <c r="CF1231" s="66">
        <f t="shared" si="2233"/>
        <v>0</v>
      </c>
      <c r="CG1231" s="67">
        <f t="shared" si="2281"/>
        <v>3663.6999999999994</v>
      </c>
      <c r="CH1231" s="66"/>
      <c r="CI1231" s="66">
        <f t="shared" si="2218"/>
        <v>0</v>
      </c>
      <c r="CJ1231" s="67">
        <f t="shared" si="2298"/>
        <v>6757.8</v>
      </c>
      <c r="CK1231" s="66"/>
      <c r="CL1231" s="68">
        <f t="shared" si="2244"/>
        <v>0</v>
      </c>
      <c r="CM1231" s="79">
        <f t="shared" si="2282"/>
        <v>4847.4799999999996</v>
      </c>
      <c r="CN1231" s="66"/>
      <c r="CO1231" s="68">
        <f t="shared" si="2256"/>
        <v>0</v>
      </c>
      <c r="CP1231" s="79">
        <f t="shared" si="2283"/>
        <v>3955</v>
      </c>
      <c r="CQ1231" s="66"/>
      <c r="CR1231" s="68">
        <f t="shared" si="2257"/>
        <v>0</v>
      </c>
      <c r="CS1231" s="79">
        <f t="shared" si="2250"/>
        <v>5186</v>
      </c>
      <c r="CT1231" s="66"/>
      <c r="CU1231" s="68">
        <f t="shared" si="2258"/>
        <v>0</v>
      </c>
      <c r="CV1231" s="79">
        <f t="shared" si="2284"/>
        <v>6929</v>
      </c>
      <c r="CW1231" s="66"/>
      <c r="CX1231" s="66">
        <f t="shared" si="2243"/>
        <v>0</v>
      </c>
      <c r="CY1231" s="40">
        <f t="shared" si="2234"/>
        <v>8176.9599999999982</v>
      </c>
      <c r="CZ1231" s="65"/>
      <c r="DA1231" s="66">
        <f t="shared" si="2285"/>
        <v>0</v>
      </c>
      <c r="DB1231" s="67">
        <f t="shared" si="2299"/>
        <v>37088</v>
      </c>
      <c r="DC1231" s="66"/>
      <c r="DD1231" s="66">
        <f t="shared" si="2286"/>
        <v>0</v>
      </c>
      <c r="DE1231" s="67">
        <f t="shared" si="2300"/>
        <v>83859</v>
      </c>
      <c r="DF1231" s="66"/>
      <c r="DG1231" s="69">
        <f t="shared" si="2259"/>
        <v>0</v>
      </c>
      <c r="DH1231" s="67">
        <f t="shared" si="2230"/>
        <v>439395</v>
      </c>
      <c r="DI1231" s="66"/>
      <c r="DJ1231" s="66">
        <f t="shared" si="2260"/>
        <v>0</v>
      </c>
      <c r="DK1231" s="67">
        <f t="shared" si="2287"/>
        <v>3517.5</v>
      </c>
      <c r="DM1231" s="206">
        <f t="shared" si="2219"/>
        <v>0</v>
      </c>
      <c r="DN1231" s="25">
        <f t="shared" si="2276"/>
        <v>0</v>
      </c>
      <c r="DO1231" s="5"/>
      <c r="DP1231" s="43">
        <f t="shared" si="2220"/>
        <v>0</v>
      </c>
      <c r="DQ1231" s="27">
        <f t="shared" si="2288"/>
        <v>6819.5</v>
      </c>
      <c r="DR1231" s="5"/>
      <c r="DS1231" s="43">
        <f t="shared" si="2221"/>
        <v>0</v>
      </c>
      <c r="DT1231" s="27">
        <f t="shared" si="2289"/>
        <v>4846</v>
      </c>
      <c r="DU1231" s="5"/>
      <c r="DV1231" s="43">
        <f t="shared" si="2261"/>
        <v>0</v>
      </c>
      <c r="DW1231" s="27">
        <f t="shared" si="2290"/>
        <v>4835</v>
      </c>
      <c r="DX1231" s="5"/>
      <c r="DY1231" s="22">
        <f t="shared" si="2262"/>
        <v>0</v>
      </c>
      <c r="DZ1231" s="25">
        <f t="shared" si="2291"/>
        <v>523</v>
      </c>
      <c r="EA1231" s="22"/>
      <c r="EB1231" s="22">
        <f t="shared" si="2263"/>
        <v>0</v>
      </c>
      <c r="EC1231" s="28">
        <f t="shared" si="2292"/>
        <v>369</v>
      </c>
      <c r="ED1231" s="5"/>
      <c r="EE1231" s="43">
        <f t="shared" si="2264"/>
        <v>0</v>
      </c>
      <c r="EF1231" s="27">
        <f t="shared" si="2293"/>
        <v>4769</v>
      </c>
      <c r="EG1231" s="66"/>
      <c r="EH1231" s="66">
        <f t="shared" si="2265"/>
        <v>0</v>
      </c>
      <c r="EI1231" s="67">
        <f t="shared" si="2294"/>
        <v>22077</v>
      </c>
      <c r="EJ1231" s="66"/>
      <c r="EK1231" s="66">
        <f t="shared" si="2185"/>
        <v>0</v>
      </c>
      <c r="EL1231" s="67">
        <f t="shared" si="2295"/>
        <v>20707</v>
      </c>
      <c r="EM1231" s="110">
        <f t="shared" si="2186"/>
        <v>274729.73827275995</v>
      </c>
    </row>
    <row r="1232" spans="1:143" ht="11.25" customHeight="1" x14ac:dyDescent="0.25">
      <c r="A1232" s="11">
        <v>46193</v>
      </c>
      <c r="B1232" s="191">
        <v>46172</v>
      </c>
      <c r="C1232" s="179">
        <v>8004994012</v>
      </c>
      <c r="D1232" s="13" t="s">
        <v>214</v>
      </c>
      <c r="E1232" s="14">
        <v>1480</v>
      </c>
      <c r="F1232" s="15">
        <v>2</v>
      </c>
      <c r="G1232" s="16">
        <v>191516031272</v>
      </c>
      <c r="H1232" s="66"/>
      <c r="I1232" s="41">
        <f t="shared" si="2267"/>
        <v>2960</v>
      </c>
      <c r="J1232" s="48">
        <f t="shared" si="2239"/>
        <v>226231</v>
      </c>
      <c r="K1232" s="66"/>
      <c r="L1232" s="41">
        <f t="shared" ref="L1232:L1266" si="2302">IF(OR(D1232="NPC6ASZDB-RD015M",D1232="NPC6ASZDB-GN750C",D1232="NPC6ASZDB-WT035M",D1232="NPC6ASZDB-WT028M ",D1232="NPC6ASZDB-WT019M",D1232="NPC06SZDB-GN050C",D1232="NPC06SZDB-OR050C",D1232="NPC6ASZDB-WT018M",D1232="NPC6ASZDB-WT023M",D1232="NPC6ASZDB-WT024M",D1232="NPC6ASZDB-OR020M",D1232="NPC6ASZDB-RD006M",D1232="NPC6ASZDB-WT017M",D1232="NPC6ASZDB-GY750C",D1232="NPC6ASZDB-YL015M",D1232="NPC6ASZDB-BL004M ",D1232="NPC6ASZDB-WT016M",D1232="NPC06SZDB-BK006M",D1232="NPC06SZDB-BK007M",D1232="NPC6ASZDB-OR750C",D1232="NPC06SZDB-BK004M",D1232="NPC06SZDB-BL015M",D1232="NPC6ASZDB-BL013C",D1232="NPC6ASZDB-BL030C",D1232="NPC6ASZDB-GY009M",D1232="NPC06SZDB-BK002M",D1232="NPC6ASZDB-GY025C",D1232="NPC06SZDB-BK003M",D1232="NPC06SZDB-GY005M",D1232="NPC6ASZDB-RD020C",D1232="NPC06SZDB-YL040M",D1232="NPC6ASZDB-GY125C",D1232="NPC06SZDB-YL002M",D1232="NPC6ASZDB-WT100M",D1232="NPC6ASZDB-RD008M",D1232="NPC6ASZDB-YL009M",D1232="NPC6ASZDB-VT010M",D1232="NPC6ASZDB-OR007M",D1232="NPC6ASZDB-VT007M",D1232="NPC6ASZDB-BK007M",D1232="NPC6ASZDB-GY350C",D1232="NPC6ASZDB-YL350C",D1232="NPC6ASZDB-OR350C",D1232="NPC6ASZDB-VT350C",D1232="NPC6ASZDB-BL350C",D1232="NPC6ASZDB-RD350C",D1232="NPC6ASZDB-BK350C",D1232="NPC6ASZDB-VT003M",D1232="NPC6ASZDB-OR250C",D1232="NPC6ASZDB-VT250C",D1232="NPC6ASZDB-VT002M",D1232="NPC6ASZDB-VT050C",D1232="NPC6ASZDB-VT001M",D1232="NPC6ASZDB-VT150C",D1232="NPC6ASZDB-WT017C",D1232="NPC6ASZDB-RD030C",D1232="NPC6ASZDB-WT030C",D1232="NPC6ASZDB-OR020M",D1232="NPC6ASZDB-OR015M",D1232="NPC06SZDB-WT025C",D1232="NPC6ASZDB-WT013M",D1232="NPC6ASZDB-GY075C",D1232="NPC6ASZDB-BK075C",D1232="NPC6ASZDB-BK125C",D1232="NPC6ASZDB-GN250C",D1232="NPC6ASZDB-WT011M",D1232="NPC6ASZDB-WT014M",D1232="NPC6ASZDB-OR005M",D1232="NPC6ASZDB-GY006M",D1232="NPC6ASZDB-WT550C",D1232="NPC6ASZDB-WT650C",D1232="NPC6ASZDB-WT850C",D1232="NPC6ASZDB-WT950C",D1232="NPC6ASZDB-RD250C",D1232="NPC06SZDB-GY015C",D1232="NPC06SZDB-BL020C",D1232="NPC06SZDB-YL015C",D1232="NPC6ASZDB-BL012M",D1232="NPC6ASZDB-WT020C",D1232="NPC6ASZDB-BL008M",D1232="NPC6ASZDB-BL009M",D1232="NPC6ASZDB-WT022M",D1232="NPC6ASZDB-YL007M",D1232="NPC06SZDB-WT250C",D1232="NPC6ASZDB-BL007M",D1232="NPC6ASZDB-BK050C",D1232="NPC6ASZDB-BK025C",D1232="NPC6ASZDB-BL750C",D1232="NPC6ASZDB-OR010M",D1232="NPC06SZDB-RD015M",D1232="NPC6ASZDB-YL012M",D1232="NPC6ASZDB-YL030M",D1232="NPC6ASZDB-YL020M",D1232="NPC6ASZDB-RD050C",D1232="NPC06SZDB-BL050C",D1232="NPC06SZDB-RD050C",D1232="NPC06SZDB-YL050C",D1232="NPC06SZDB-YL003M",D1232="NPC06SZDB-GN002M",D1232="NPC6ASZDB-RD010M",D1232="NPC6ASZDB-GY450C",D1232="NPC6ASZDB-WT006M",D1232="NPC6ASZDB-BL250C",D1232="NPC6ASZDB-GY050C",D1232="NPC6ASZDB-YL250C",D1232="NPC6ASZDB-YL008M",D1232="NPC06SZDB-YL010M",D1232="NPC6ASZDB-GY008M",D1232="NPC06SZDB-RD005M",D1232="NPC6ASZDB-BL050C",D1232="NPC6ASZDB-WT450C",D1232="NPC6ASZDB-OR050C",D1232="NPC06SZDB-GN010M",D1232="NPC06SZDB-RD010M",D1232="NPC06SZDB-BL010M",D1232="NPC6ASZDB-GY050C",D1232="NPC6ASZDB-YL025C",D1232="NPC6ASZDB-BK250C",D1232="NPC6ASZDB-BK004M",D1232="NPC6ASZDB-YL006M",D1232="NPC06SZDB-WT007M",D1232="NPC6ASZDB-BL015M",D1232="NPC6ASZDB-BL020M",D1232="NPC6ASZDB-GN010M",D1232="NPC6ASZDB-GN015M",D1232="NPC6ASZDB-GY250C",D1232="NPC6ASZDB-BK030M",D1232="NPC06SZDB-GY003M",D1232="NPC06SZDB-BL150C",D1232="NPC6ASZDB-BK013M",D1232="NPC6ASZDB-OR150C",D1232="NPC6ASZDB-GY007M",D1232="NPC6ASZDB-BK750C",D1232="NPC06SZDB-GN003M",D1232="NPC06SZDB-BK150C",D1232="NPC06SZDB-BK001M",D1232="NPC6ASZDB-RD007M",D1232="NPC6ASZDB-RD010M",D1232="NPC06SZDB-GY006M",D1232="NPC06SZDB-GY015M",D1232="NPC06SZDB-BK050C",D1232="NPC6ASZDB-GN025C",D1232="NPC6ASZDB-WT009M",D1232="NPC6ASZDB-OR004M",D1232="NPC6ASZDB-WT075C",D1232="NPC6ASZDB-WT175C",D1232="NPC06SZDB-GY001M",D1232="NPC06SZDB-GY002M",D1232="NPC6ASZDB-WT125C",D1232="NPC6ASZDB-WT225C",D1232="NPC6ASZDB-WT275C",D1232="NPC6ASZDB-GY015M",D1232="NPC6ASZDB-RD001M",D1232="NPC6ASZDB-RD005M",D1232="NPC6ASZDB-WT025C",D1232="NPC6ASZDB-YL001M",D1232="NPC6ASZDB-YL005M",D1232="NPC06SZDB-GY010M",D1232="NPC06SZDB-YL005M",D1232="NPC06SZDB-YL001M",D1232="NPC6ASZDB-BK150C",D1232="NPC6ASZDB-BL030M",D1232="NPC6ASZDB-YL050C",D1232="NPC6ASZDB-YL010M",D1232="NPC6ASZDB-OR010M",D1232="NPC06SZDB-YL150C",D1232="NPC6ASZDB-OR005M",D1232="NPC06SZDB-OR002M",D1232="NPC6ASZDB-RD150C",D1232="NPC6ASZDB-WT025M",D1232="NPC6ASZDB-WT150C",D1232="NPC6ASZDB-WT012M",D1232="NPC6ASZDB-WT250C",D1232="NPC6ASZDB-WT350C",D1232="NPC6ASZDB-YL002M",D1232="NPC6ASZDB-BL150C",D1232="NPC6ASZDB-WT015M",D1232="NPC6ASZDB-YL150C",D1232="NPC6ASZDB-YL003M",D1232="NPC6ASZDB-WT750C",D1232="NPC6ASZDB-GN050C",D1232="NPC6ASZDB-WT008M",D1232="NPC06SZDB-OR010M",D1232="NPC6ASZDB-GY150C",D1232="NPC6ASZDB-GN150C",D1232="NPC6ASZDB-OR001M",D1232="NPC6ASZDB-OR002M",D1232="NPC6ASZDB-OR003M",D1232="NPC06SZDB-RD002M",D1232="NPC06SZDB-RD150C",D1232="NPC6ASZDB-BK015M",D1232="NPC06SZDB-GN001M",D1232="NPC06SZDB-GN150C",D1232="NPC06SZDB-WT030M",D1232="NPC06SZDB-WT750C",D1232="NPC06SZDB-WT015M",D1232="NPC6ASZDB-WT030M",D1232="NPC06SZDB-RD001M",D1232="NPC06SZDB-RD003M",D1232="NPC06SZDB-OR003M",D1232="NPC06SZDB-OR001M",D1232="NPC06SZDB-BL001M",D1232="NPC06SZDB-BL003M",D1232="NPC06SZDB-WT150C",D1232="NPC06SZDB-BL002M",D1232="NPC6ASZDB-WT050C",D1232="NPC06SZDB-WT050C",D1232="NPC06SZDB-WT001M",D1232="NPC06SZDB-WT002M",D1232="NPC06SZDB-WT003M",D1232="NPC06SZDB-WT004M",D1232="NPC06SZDB-WT005M",D1232="NPC06SZDB-WT010M",D1232="NPC06SZDB-WT020M",D1232="NPC6ASZDB-GN001M",D1232="NPC6ASZDB-GN002M",D1232="NPC6ASZDB-GN003M",D1232="NPC6ASZDB-GN004M",D1232="NPC6ASZDB-GN005M",D1232="NPC6ASZDB-GN020M",D1232="NPC6ASZDB-GN030M",D1232="NPC6ASZDB-WT001M",D1232="NPC6ASZDB-WT002M",D1232="NPC6ASZDB-WT003M",D1232="NPC6ASZDB-WT004M",D1232="NPC6ASZDB-WT005M",D1232="NPC6ASZDB-WT006M",D1232="NPC6ASZDB-WT007M",D1232="NPC6ASZDB-WT010M",D1232="NPC6ASZDB-WT020M",D1232="NPC6ASZDB-RD002M",D1232="NPC6ASZDB-RD003M",D1232="NPC6ASZDB-RD020M",D1232="NPC6ASZDB-GY001M",D1232="NPC6ASZDB-GY002M",D1232="NPC6ASZDB-GY003M",D1232="NPC6ASZDB-GY004M",D1232="NPC6ASZDB-GY005M",D1232="NPC6ASZDB-GY010M",D1232="NPC6ASZDB-GY020M",D1232="NPC6ASZDB-GY025M",D1232="NPC6ASZDB-GY030M",D1232="NPC6ASZDB-BL001M",D1232="NPC6ASZDB-BL002M",D1232="NPC6ASZDB-BL003M",D1232="NPC6ASZDB-BL004M",D1232="NPC6ASZDB-BL005M",D1232="NPC6ASZDB-BL010M",D1232="NPC6ASZDB-BK001M",D1232="NPC6ASZDB-BK002M",D1232="NPC6ASZDB-BK003M",D1232="NPC6ASZDB-BK005M",D1232="NPC6ASZDB-BK010M",D1232="NPC6ASZDB-BK020M",),E1232*2,0)</f>
        <v>2960</v>
      </c>
      <c r="M1232" s="48">
        <f t="shared" si="2240"/>
        <v>225514</v>
      </c>
      <c r="N1232" s="66"/>
      <c r="O1232" s="41">
        <f t="shared" ref="O1232:O1266" si="2303">IF(OR(D1232="NPC6ASZDB-WT019M",D1232="NPC6ASZDB-RD015M",D1232="NPC06SZDB-BK006M",D1232="NPC06SZDB-BK007M",D1232="NPC6ASZDB-OR750C",D1232="NPC06SZDB-BK004M",D1232="NPC06SZDB-BL015M",D1232="NPC6ASZDB-BL013C",D1232="NPC6ASZDB-BL030C",D1232="NPC6ASZDB-GY009M",D1232="NPC06SZDB-BK002M",D1232="NPC6ASZDB-GY025C",D1232="NPC06SZDB-BK003M",D1232="NPC06SZDB-GY005M",D1232="NPC6ASZDB-RD020C",D1232="NPC06SZDB-YL040M",D1232="NPC6ASZDB-GY125C",D1232="NPC06SZDB-YL002M",D1232="NPC6ASZDB-WT100M",D1232="NPC6ASZDB-RD008M",D1232="NPC6ASZDB-YL009M",D1232="NPC6ASZDB-VT010M",D1232="NPC6ASZDB-OR007M",D1232="NPC6ASZDB-VT007M",D1232="NPC6ASZDB-BK007M",D1232="NPC6ASZDB-GY350C",D1232="NPC6ASZDB-YL350C",D1232="NPC6ASZDB-OR350C",D1232="NPC6ASZDB-VT350C",D1232="NPC6ASZDB-BL350C",D1232="NPC6ASZDB-RD350C",D1232="NPC6ASZDB-BK350C",D1232="NPC6ASZDB-VT003M",D1232="NPC6ASZDB-OR250C",D1232="NPC6ASZDB-VT250C",D1232="NPC6ASZDB-VT002M",D1232="NPC6ASZDB-VT050C",D1232="NPC6ASZDB-VT001M",D1232="NPC6ASZDB-VT150C",D1232="NPC6ASZDB-WT017C",D1232="NPC6ASZDB-RD030C",D1232="NPC6ASZDB-WT030C",D1232="NPC6ASZDB-OR020M",D1232="NPC6ASZDB-OR020M",D1232="NPC6ASZDB-OR015M",D1232="NPC06SZDB-WT025C",D1232="NPC6ASZDB-WT013M",D1232="NPC6ASZDB-BK175C",D1232="NPC6ASZDB-GY075C",D1232="NPC6ASZDB-BK075C",D1232="NPC6ASZDB-BK125C",D1232="NPC6ASZDB-GN250C",D1232="NPC6ASZDB-WT011M",D1232="NPC6ASZDB-WT014M",D1232="NPC6ASZDB-OR005M",D1232="NPC6ASZDB-GY006M",D1232="NPC6ASZDB-WT550C",D1232="NPC6ASZDB-WT650C",D1232="NPC6ASZDB-WT850C",D1232="NPC6ASZDB-WT950C",D1232="NPC6ASZDB-RD250C",D1232="NPC06SZDB-GY015C",D1232="NPC06SZDB-BL020C",D1232="NPC06SZDB-YL015C",D1232="NPC6ASZDB-BL012M",D1232="NPC6ASZDB-WT020C",D1232="NPC6ASZDB-BL008M",D1232="NPC6ASZDB-BL009M",D1232="NPC6ASZDB-WT022M",D1232="NPC6ASZDB-YL007M",D1232="NPC06SZDB-WT250C",D1232="NPC6ASZDB-BL007M",D1232="NPC6ASZDB-BK050C",D1232="NPC6ASZDB-BK025C",D1232="NPC6ASZDB-BL750C",D1232="NPC6ASZDB-OR010M",D1232="NPC06SZDB-RD015M",D1232="NPC6ASZDB-YL012M",D1232="NPC6ASZDB-YL030M",D1232="NPC6ASZDB-YL020M",D1232="NPC6ASZDB-RD050C",D1232="NPC06SZDB-BL050C",D1232="NPC06SZDB-RD050C",D1232="NPC06SZDB-YL050C",D1232="NPC06SZDB-YL003M",D1232="NPC06SZDB-GN002M",D1232="NPC6ASZDB-RD010M",D1232="NPC6ASZDB-GY450C",D1232="NPC6ASZDB-GY450C",D1232="NPC6ASZDB-BL250C",D1232="NPC6ASZDB-GY050C",D1232="NPC6ASZDB-YL250C",D1232="NPC6ASZDB-YL008M",D1232="NPC06SZDB-YL010M",D1232="NPC6ASZDB-GY008M",D1232="NPC06SZDB-RD005M",D1232="NPC6ASZDB-BL050C",D1232="NPC6ASZDB-WT450C",D1232="NPC6ASZDB-OR050C",D1232="NPC06SZDB-GN010M",D1232="NPC06SZDB-RD010M",D1232="NPC06SZDB-BL010M",D1232="NPC6ASZDB-GY050C",D1232="NPC6ASZDB-YL025C",D1232="NPC6ASZDB-BK250C",D1232="NPC6ASZDB-BK004M",D1232="NPC6ASZDB-YL006M",D1232="NPC06SZDB-WT007M",D1232="NPC6ASZDB-BL015M",D1232="NPC6ASZDB-BL020M",D1232="NPC6ASZDB-GN010M",D1232="NPC6ASZDB-GN015M",D1232="NPC6ASZDB-GY250C",D1232="NPC6ASZDB-BK030M",D1232="NPC06SZDB-GY003M",D1232="NPC06SZDB-BL150C",D1232="NPC6ASZDB-BK013M",D1232="NPC6ASZDB-OR150C",D1232="NPC6ASZDB-GY007M",D1232="NPC6ASZDB-BK750C",D1232="NPC06SZDB-GN003M",D1232="NPC06SZDB-BK150C",D1232="NPC06SZDB-BK001M",D1232="NPC6ASZDB-RD007M",D1232="NPC6ASZDB-RD010M",D1232="NPC06SZDB-GY006M",D1232="NPC06SZDB-GY015M",D1232="NPC06SZDB-BK050C",D1232="NPC6ASZDB-GN025C",D1232="NPC6ASZDB-WT009M",D1232="NPC6ASZDB-OR004M",D1232="NPC6ASZDB-WT075C",D1232="NPC6ASZDB-WT175C",D1232="NPC06SZDB-GY001M",D1232="NPC06SZDB-GY002M",D1232="NPC6ASZDB-WT125C",D1232="NPC6ASZDB-WT225C",D1232="NPC6ASZDB-WT275C",D1232="NPC6ASZDB-GY015M",D1232="NPC6ASZDB-RD001M",D1232="NPC6ASZDB-RD005M",D1232="NPC6ASZDB-WT025C",D1232="NPC6ASZDB-YL001M",D1232="NPC6ASZDB-YL005M",D1232="NPC06SZDB-GY010M",D1232="NPC06SZDB-YL005M",D1232="NPC06SZDB-YL001M",D1232="NPC6ASZDB-BK150C",D1232="NPC6ASZDB-BL030M",D1232="NPC6ASZDB-YL050C",D1232="NPC6ASZDB-YL010M",D1232=1711167,D1232="NPC6ASZDB-OR010M",D1232="NPC06SZDB-YL150C",D1232="NPC6ASZDB-OR005M",D1232="NPC06SZDB-OR002M",D1232="NPC6ASZDB-RD150C",D1232="NPC6ASZDB-WT025M",D1232="NPC6ASZDB-WT150C",D1232="NPC6ASZDB-WT250C",D1232="NPC6ASZDB-WT350C",D1232="NPC6ASZDB-YL002M",D1232="NPC6ASZDB-WT012M",D1232="NPC6ASZDB-BL150C",D1232="NPC6ASZDB-WT015M",D1232="NPC6ASZDB-YL150C",D1232="NPC6ASZDB-YL003M",D1232="NPC6ASZDB-WT750C",D1232="NPC6ASZDB-GN050C",D1232="NPC6ASZDB-WT008M",D1232="NPC06SZDB-OR010M",D1232="NPC6ASZDB-GY150C",D1232="NPC6ASZDB-GN150C",D1232="NPC6ASZDB-OR001M",D1232="NPC6ASZDB-OR002M",D1232="NPC6ASZDB-OR003M",D1232="NPC06SZDB-RD002M",D1232="NPC06SZDB-RD150C",D1232="NPC6ASZDB-BK015M",D1232="NPC06SZDB-GN001M",D1232="NPC06SZDB-GN150C",D1232="NPC06SZDB-WT030M",D1232="NPC06SZDB-WT750C",D1232="NPC06SZDB-WT015M",D1232="NPC6ASZDB-WT030M",D1232="NPC06SZDB-RD001M",D1232="NPC06SZDB-RD003M",D1232="NPC06SZDB-OR003M",D1232="NPC06SZDB-OR001M",D1232="NPC06SZDB-BL001M",D1232="NPC06SZDB-BL003M",D1232="NPC06SZDB-WT150C",D1232="NPC06SZDB-BL002M",D1232="NPC6ASZDB-WT050C",D1232="NPC06SZDB-WT050C",D1232="NPC06SZDB-WT001M",D1232="NPC06SZDB-WT002M",D1232="NPC06SZDB-WT003M",D1232="NPC06SZDB-WT004M",D1232="NPC06SZDB-WT005M",D1232="NPC06SZDB-WT020M",D1232="NPC6ASZDB-GN001M",D1232="NPC6ASZDB-GN002M",D1232="NPC6ASZDB-GN003M",D1232="NPC6ASZDB-GN004M",D1232="NPC6ASZDB-GN005M",D1232="NPC6ASZDB-GN020M",D1232="NPC06SZDB-WT010M",D1232="NPC6ASZDB-GN030M",D1232=1711091,D1232=1711093,D1232=1711815,D1232=1711094,D1232=1711095,D1232=1711098,D1232=2153215,D1232=1711096,D1232=1711097,D1232=1711027,D1232=2153463,D1232=1711911,D1232="NPC6ASZDB-WT001M",D1232="NPC6ASZDB-WT002M",D1232="NPC6ASZDB-WT003M",D1232="NPC6ASZDB-WT004M",D1232="NPC6ASZDB-WT005M",D1232="NPC6ASZDB-WT006M",D1232="NPC6ASZDB-WT007M",D1232="NPC6ASZDB-WT010M",D1232="NPC6ASZDB-WT020M",D1232="NPC6ASZDB-RD002M",D1232="NPC6ASZDB-RD003M",D1232="NPC6ASZDB-RD020M",D1232="NPC6ASZDB-GY001M",D1232="NPC6ASZDB-GY002M",D1232="NPC6ASZDB-GY003M",D1232="NPC6ASZDB-GY004M",D1232="NPC6ASZDB-GY005M",D1232="NPC6ASZDB-GY010M",D1232="NPC6ASZDB-GY020M",D1232="NPC6ASZDB-GY025M",D1232="NPC6ASZDB-GY030M",D1232="NPC6ASZDB-BL001M",D1232="NPC6ASZDB-BL002M",D1232="NPC6ASZDB-BL003M",D1232="NPC6ASZDB-BL004M",D1232="NPC6ASZDB-BL005M",D1232="NPC6ASZDB-BL010M",D1232="NPC6ASZDB-BK001M",D1232="NPC6ASZDB-BK002M",D1232="NPC6ASZDB-BK003M",D1232="NPC6ASZDB-BK005M",D1232="NPC6ASZDB-BK010M",D1232="NPC6ASZDB-BK020M",D1232=1711171),E1232*2,0)</f>
        <v>2960</v>
      </c>
      <c r="P1232" s="48">
        <f t="shared" si="2241"/>
        <v>213690</v>
      </c>
      <c r="Q1232" s="66"/>
      <c r="R1232" s="66">
        <f t="shared" ref="R1232:R1264" si="2304">IF(OR(D1232="CO17772-0ZM010",D1232="NPC6ASZDB-BK950C",D1232="NPC6ASZDB-BK550C",D1232="NPC6ASZDB-GN750C",D1232="NPC6ASZDB-WT035M",D1232="CO17772-0ZM002",D1232="CO17772-01M001",D1232="NPC6ASZDB-WT028M ",D1232="NPC6ASZDB-WT019M",D1232="CO17772-0CC050",D1232="NPC6ASZDB-WT018M",D1232="NPC6ASZDB-WT023M",D1232="NPC6ASZDB-WT024M",D1232="NPC6ASZDB-OR020M",D1232="NPC6ASZDB-RD006M",D1232="NPC6ASZDB-WT017M",D1232="NPC6ASZDB-GY750C",D1232="NPC6ASZDB-YL015M",D1232="NPC6ASZDB-WT016M",D1232="CO17772-0CM015",D1232="NPC6ASZDB-OR750C",D1232="NPC6ASZDB-BL013C",D1232="NPC6ASZDB-BL030C",D1232="NPC6ASZDB-GY009M",D1232="NPC6ASZDB-GY025C",D1232="NPC6ASZDB-RD020C",D1232="CO17772-08F004",D1232="CO17772-08F010",D1232="NPC6ASZDB-GY125C",D1232="CO17772-08C750",D1232="NPC06SZDB-YL002M",D1232="NPC6ASZDB-WT100M",D1232="NPC6ASZDB-RD008M",D1232="NPC6ASZDB-YL009M",D1232="NPC6ASZDB-VT010M",D1232="NPC6ASZDB-OR007M",D1232="NPC6ASZDB-VT007M",D1232="NPC6ASZDB-BK007M",D1232="NPC6ASZDB-GY350C",D1232="NPC6ASZDB-YL350C",D1232="NPC6ASZDB-OR350C",D1232="NPC6ASZDB-VT350C",D1232="NPC6ASZDB-BL350C",D1232="NPC6ASZDB-RD350C",D1232="NPC6ASZDB-VT003M",D1232="NPC6ASZDB-OR250C",D1232="NPC6ASZDB-VT250C",D1232="NPC6ASZDB-VT002M",D1232="NPC6ASZDB-VT050C",D1232="NPC6ASZDB-VT001M",D1232="NPC6ASZDB-VT150C",D1232="NPC6ASZDB-WT017C",D1232="NPC6ASZDB-RD030C",D1232="NPC6ASZDB-WT030C",D1232="NPC6ASZDB-OR020M",D1232="NPC6ASZDB-OR015M",D1232="CO17772-08C250",D1232="NPC6ASZDB-WT013M",D1232="NPC6ASZDB-BK175C",D1232="NPC6ASZDB-GY075C",D1232="NPC6ASZDB-BK075C",D1232="CO17772-07M001",D1232="CO17772-09M001",D1232="CO17772-0ZM001",D1232="CO17772-0MM001",D1232="CO17772-08F002",D1232="NPC6ASZDB-BK125C",D1232="NPC6ASZDB-GN250C",D1232="NPC6ASZDB-WT011M",D1232="NPC6ASZDB-WT014M",D1232="NPC6ASZDB-OR005M",D1232="NPC6ASZDB-GY006M",D1232="NPC6ASZDB-WT550C",D1232="NPC6ASZDB-WT650C",D1232="NPC6ASZDB-WT850C",D1232="NPC6ASZDB-WT950C",D1232="NPC6ASZDB-RD250C",D1232="NPC6ASZDB-BL012M",D1232="NPC6ASZDB-WT020C",D1232="NPC6ASZDB-BL008M",D1232="NPC6ASZDB-BL009M",D1232="NPC6ASZDB-WT022M",D1232="NPC6ASZDB-YL007M",D1232="NPC6ASZDB-BL007M",D1232="CO17772-0ZM008",D1232="CO17772-0ZM005",D1232="NPC6ASZDB-BK050C",D1232="NPC6ASZDB-BK025C",D1232="NPC6ASZDB-BL750C",D1232="NPC6ASZDB-OR010M",D1232="NPC6ASZDB-YL012M",D1232="NPC6ASZDB-YL020M",D1232="NPC6ASZDB-YL030M",D1232="NPC6ASZDB-RD050C",D1232="NPC6ASZDB-RD010M",D1232="NPC6ASZDB-GY450C",D1232="CO17772-0CM005",D1232="NPC6ASZDB-BL250C",D1232="NPC6ASZDB-GY050C",D1232="NPC6ASZDB-YL250C",D1232="CO17772-0CM007",D1232="NPC6ASZDB-YL008M",D1232="NPC6ASZDB-GY008M",D1232="NPC6ASZDB-BL050C",D1232="NPC6ASZDB-GY050C",D1232="NPC6ASZDB-WT450C",D1232="NPC6ASZDB-OR050C",D1232="CO17772-08M020",D1232="NPC6ASZDB-YL025C",D1232="NPC6ASZDB-BK250C",D1232="CO17772-0MC150",D1232="NPC6ASZDB-BK004M",D1232="NPC6ASZDB-YL006M",D1232="NPC6ASZDB-BL015M",D1232="NPC6ASZDB-BL020M",D1232="NPC6ASZDB-GN010M",D1232="NPC6ASZDB-GN015M",D1232="NPC6ASZDB-GY250C",D1232="NPC6ASZDB-BK030M",D1232="CO17772-08M010",D1232="CO17772-08M006",D1232="NPC6ASZDB-BK013M",D1232="NPC6ASZDB-OR150C",D1232="CO17772-08C050",D1232="CO17772-0CM007",D1232="CO17772-0CM010",D1232="CO17772-0CM003",D1232="CO17772-08C150",D1232="CO17772-08M007",D1232="CO17772-0MM005",D1232="CO17772-0MM015",D1232="CO17772-0CM002",D1232="CO17772-0CM001",D1232="CO17772-08M010",D1232="CO17772-08M001",D1232="CO17772-08M002",D1232="CO17772-08M003",D1232="CO17772-08M004",D1232="CO17772-08M015",D1232="CO17772-08M005",D1232="NPC6ASZDB-BK750C",D1232="NPC6ASZDB-RD007M",D1232="NPC6ASZDB-RD010M",D1232="NPC6ASZDB-GN025C",D1232="NPC6ASZDB-WT009M",D1232="NPC6ASZDB-OR004M",D1232="NPC6ASZDB-WT075C",D1232="NPC6ASZDB-WT175C",D1232="NPC6ASZDB-WT125C",D1232="NPC6ASZDB-WT225C",D1232="NPC6ASZDB-WT275C",D1232="NPC6ASZDB-GY015M",D1232="NPC6ASZDB-RD001M",D1232="NPC6ASZDB-RD005M",D1232="NPC6ASZDB-WT025C",D1232="NPC6ASZDB-YL001M",D1232="NPC6ASZDB-YL005M",D1232="NPC6ASZDB-BK150C",D1232="NPC6ASZDB-BL030M",D1232="NPC6ASZDB-YL050C",D1232="NPC6ASZDB-YL010M",D1232="NPC6ASZDB-OR010M",D1232="NPC6ASZDB-OR005M",D1232="NPC6ASZDB-RD150C",D1232="NPC6ASZDB-WT025M",D1232="NPC6ASZDB-WT150C",D1232="NPC6ASZDB-WT012M",D1232="NPC6ASZDB-WT250C",D1232="NPC6ASZDB-WT350C",D1232="NPC6ASZDB-YL002M",D1232="NPC6ASZDB-BL150C",D1232="NPC6ASZDB-WT015M",D1232="NPC6ASZDB-YL150C",D1232="NPC6ASZDB-YL003M",D1232="NPC6ASZDB-WT750C",D1232="NPC6ASZDB-GN050C",D1232="NPC6ASZDB-WT008M",D1232="NPC6ASZDB-GY150C",D1232="NPC6ASZDB-GN150C",D1232="NPC6ASZDB-OR001M",D1232="NPC6ASZDB-OR002M",D1232="NPC6ASZDB-OR003M",D1232="NPC6ASZDB-BK015M",D1232="NPC6ASZDB-WT030M",D1232="NPC6ASZDB-WT050C",D1232="NPC6ASZDB-GN001M",D1232="NPC6ASZDB-GN002M",D1232="NPC6ASZDB-GN003M",D1232="NPC6ASZDB-GN004M",D1232="NPC6ASZDB-GN005M",D1232="NPC6ASZDB-GN020M",D1232="NPC6ASZDB-GN030M",D1232="NPC6ASZDB-WT001M",D1232="NPC6ASZDB-WT002M",D1232="NPC6ASZDB-WT003M",D1232="NPC6ASZDB-WT004M",D1232="NPC6ASZDB-WT005M",D1232="NPC6ASZDB-WT006M",D1232="NPC6ASZDB-WT007M",D1232="NPC6ASZDB-WT010M",D1232="NPC6ASZDB-WT020M",D1232="NPC6ASZDB-RD002M",D1232="NPC6ASZDB-RD003M",D1232="NPC6ASZDB-RD020M",D1232="NPC6ASZDB-GY001M",D1232="NPC6ASZDB-GY002M",D1232="NPC6ASZDB-GY003M",D1232="NPC6ASZDB-GY004M",D1232="NPC6ASZDB-GY005M",D1232="NPC6ASZDB-GY010M",D1232="NPC6ASZDB-GY020M",D1232="NPC6ASZDB-GY025M",D1232="NPC6ASZDB-GY030M",D1232="NPC6ASZDB-BL001M",D1232="NPC6ASZDB-BL002M",D1232="NPC6ASZDB-BL003M",D1232="NPC6ASZDB-BL004M",D1232="NPC6ASZDB-BL005M",D1232="NPC6ASZDB-BL010M",D1232="NPC6ASZDB-BK001M",D1232="NPC6ASZDB-BK002M",D1232="NPC6ASZDB-BK003M",D1232="NPC6ASZDB-BK005M",D1232="NPC6ASZDB-BK010M",D1232="NPC6ASZDB-BK020M",D1232="NPC6ASZDB-GY007M",),E1232*2,0)</f>
        <v>2960</v>
      </c>
      <c r="S1232" s="67">
        <f t="shared" si="2242"/>
        <v>150626</v>
      </c>
      <c r="T1232" s="66"/>
      <c r="U1232" s="66">
        <f t="shared" si="2191"/>
        <v>3108</v>
      </c>
      <c r="V1232" s="67">
        <f t="shared" si="2207"/>
        <v>176899.65000000002</v>
      </c>
      <c r="X1232" s="69">
        <f t="shared" si="2275"/>
        <v>0</v>
      </c>
      <c r="Y1232" s="67">
        <f t="shared" si="2208"/>
        <v>5911</v>
      </c>
      <c r="Z1232" s="66"/>
      <c r="AA1232" s="68">
        <f t="shared" si="2181"/>
        <v>0</v>
      </c>
      <c r="AB1232" s="67">
        <f t="shared" si="2209"/>
        <v>17135</v>
      </c>
      <c r="AC1232" s="66"/>
      <c r="AD1232" s="66">
        <f t="shared" si="2182"/>
        <v>0</v>
      </c>
      <c r="AE1232" s="67">
        <f t="shared" si="2210"/>
        <v>3450</v>
      </c>
      <c r="AF1232" s="66"/>
      <c r="AG1232" s="78">
        <f t="shared" si="2183"/>
        <v>0</v>
      </c>
      <c r="AH1232" s="79">
        <f t="shared" si="2211"/>
        <v>4471.5</v>
      </c>
      <c r="AI1232" s="66"/>
      <c r="AJ1232" s="68">
        <f t="shared" si="2235"/>
        <v>0</v>
      </c>
      <c r="AK1232" s="67">
        <f t="shared" si="2212"/>
        <v>21977</v>
      </c>
      <c r="AL1232" s="66"/>
      <c r="AM1232" s="68">
        <f t="shared" si="2184"/>
        <v>0</v>
      </c>
      <c r="AN1232" s="67">
        <f t="shared" si="2213"/>
        <v>8655.02</v>
      </c>
      <c r="AO1232" s="66"/>
      <c r="AP1232" s="68">
        <f t="shared" ref="AP1232:AP1275" si="2305">IF(OR(D1232="NPC6ASZDB-BL015C",D1232="NPP6ASZDB-BL150C",D1232="NPP6ASZDB-BL009M",D1232="NPP6ASZDB-BL006M",D1232="NPP6ASZDB-BL008M",D1232="NPP6ASZDB-BL010M",D1232="NPP6ASZDB-BL250C",D1232="NPP6ASZDB-BL002M",D1232="NPC6ASZDB-BL025C",D1232="NPC6ASZDB-BL006M",D1232="NPC6ASZDB-BL014M",D1232="NPC6ASZDB-BL015M",D1232="NPC06SZDB-BL015M",D1232="NPC6ASZDB-BL013C",D1232="NPC6ASZDB-BL030C",D1232="NPC6ASZDB-BL350C",D1232="NPC06SZDB-BL020C",D1232="NPC6ASZDB-BL012M",D1232="NPC6ASZDB-BL008M",D1232="NPC6ASZDB-BL009M",D1232="NPC6ASZDB-BL007M",D1232="NPC6ASZDB-BL750C",D1232="NPC06SZDB-BL050C",D1232="NPC6ASZDB-BL250C",D1232="NPC6ASZDB-BL050C",D1232="NPC06SZDB-BL010M",D1232="NPC6ASZDB-BL015M",D1232="NPC6ASZDB-BL020M",D1232="NPC06SZDB-BL150C",D1232="NPC6ASZDB-BL030M",D1232="NPC6ASZDB-BL150C",D1232="NPC06SZDB-BL001M",D1232="NPC06SZDB-BL003M",D1232="NPC06SZDB-BL002M",D1232="NPC6ASZDB-BL001M",D1232="NPC6ASZDB-BL002M",D1232="NPC6ASZDB-BL003M",D1232="NPC6ASZDB-BL004M",D1232="NPC6ASZDB-BL005M",D1232="NPC6ASZDB-BL010M",),E1232*(F1232+0.1),0)</f>
        <v>0</v>
      </c>
      <c r="AQ1232" s="67">
        <f t="shared" si="2238"/>
        <v>8577.64</v>
      </c>
      <c r="AR1232" s="66"/>
      <c r="AS1232" s="68">
        <f t="shared" si="2216"/>
        <v>0</v>
      </c>
      <c r="AT1232" s="67">
        <f t="shared" si="2215"/>
        <v>1804</v>
      </c>
      <c r="AU1232" s="66"/>
      <c r="AV1232" s="66">
        <f t="shared" si="2277"/>
        <v>0</v>
      </c>
      <c r="AW1232" s="42">
        <f t="shared" si="2251"/>
        <v>4680.0000000000018</v>
      </c>
      <c r="AX1232" s="66"/>
      <c r="AY1232" s="66">
        <f t="shared" si="2255"/>
        <v>0</v>
      </c>
      <c r="AZ1232" s="67">
        <f t="shared" si="2273"/>
        <v>728.09999999999991</v>
      </c>
      <c r="BA1232" s="66"/>
      <c r="BB1232" s="68">
        <f t="shared" si="2274"/>
        <v>0</v>
      </c>
      <c r="BC1232" s="67">
        <f t="shared" si="2245"/>
        <v>77.819999999999851</v>
      </c>
      <c r="BD1232" s="66"/>
      <c r="BE1232" s="68">
        <f t="shared" si="2271"/>
        <v>0</v>
      </c>
      <c r="BF1232" s="67">
        <f t="shared" si="2272"/>
        <v>1815.1800000000017</v>
      </c>
      <c r="BG1232" s="66"/>
      <c r="BH1232" s="68">
        <f t="shared" si="2249"/>
        <v>0</v>
      </c>
      <c r="BI1232" s="67">
        <f t="shared" si="2236"/>
        <v>22382.39999999998</v>
      </c>
      <c r="BJ1232" s="66"/>
      <c r="BK1232" s="68">
        <f t="shared" si="2217"/>
        <v>0</v>
      </c>
      <c r="BL1232" s="67">
        <f t="shared" si="2278"/>
        <v>3462.6000000000004</v>
      </c>
      <c r="BM1232" s="66"/>
      <c r="BN1232" s="68">
        <f t="shared" si="2279"/>
        <v>0</v>
      </c>
      <c r="BO1232" s="67">
        <f t="shared" si="2280"/>
        <v>300.70000000000152</v>
      </c>
      <c r="BP1232" s="66"/>
      <c r="BQ1232" s="68">
        <f t="shared" si="2296"/>
        <v>0</v>
      </c>
      <c r="BR1232" s="67">
        <f t="shared" si="2297"/>
        <v>123480.25</v>
      </c>
      <c r="BS1232" s="66"/>
      <c r="BT1232" s="66">
        <f t="shared" si="2252"/>
        <v>0</v>
      </c>
      <c r="BU1232" s="67">
        <f t="shared" si="2246"/>
        <v>103287</v>
      </c>
      <c r="BV1232" s="66"/>
      <c r="BW1232" s="66">
        <f t="shared" si="2253"/>
        <v>0</v>
      </c>
      <c r="BX1232" s="67">
        <f t="shared" si="2247"/>
        <v>146698</v>
      </c>
      <c r="BY1232" s="66"/>
      <c r="BZ1232" s="66">
        <f t="shared" si="2254"/>
        <v>0</v>
      </c>
      <c r="CA1232" s="67">
        <f t="shared" si="2248"/>
        <v>96789</v>
      </c>
      <c r="CB1232" s="66"/>
      <c r="CC1232" s="66">
        <f t="shared" si="2301"/>
        <v>0</v>
      </c>
      <c r="CD1232" s="67">
        <f t="shared" si="2227"/>
        <v>32675.040000000001</v>
      </c>
      <c r="CE1232" s="66"/>
      <c r="CF1232" s="66">
        <f t="shared" si="2233"/>
        <v>0</v>
      </c>
      <c r="CG1232" s="67">
        <f t="shared" si="2281"/>
        <v>3663.6999999999994</v>
      </c>
      <c r="CH1232" s="66"/>
      <c r="CI1232" s="66">
        <f t="shared" si="2218"/>
        <v>0</v>
      </c>
      <c r="CJ1232" s="67">
        <f t="shared" si="2298"/>
        <v>6757.8</v>
      </c>
      <c r="CK1232" s="66"/>
      <c r="CL1232" s="68">
        <f t="shared" si="2244"/>
        <v>0</v>
      </c>
      <c r="CM1232" s="79">
        <f t="shared" si="2282"/>
        <v>4847.4799999999996</v>
      </c>
      <c r="CN1232" s="66"/>
      <c r="CO1232" s="68">
        <f t="shared" si="2256"/>
        <v>0</v>
      </c>
      <c r="CP1232" s="79">
        <f t="shared" si="2283"/>
        <v>3955</v>
      </c>
      <c r="CQ1232" s="66"/>
      <c r="CR1232" s="68">
        <f t="shared" si="2257"/>
        <v>0</v>
      </c>
      <c r="CS1232" s="79">
        <f t="shared" si="2250"/>
        <v>5186</v>
      </c>
      <c r="CT1232" s="66"/>
      <c r="CU1232" s="68">
        <f t="shared" si="2258"/>
        <v>0</v>
      </c>
      <c r="CV1232" s="79">
        <f t="shared" si="2284"/>
        <v>6929</v>
      </c>
      <c r="CW1232" s="66"/>
      <c r="CX1232" s="66">
        <f t="shared" si="2243"/>
        <v>0</v>
      </c>
      <c r="CY1232" s="40">
        <f t="shared" si="2234"/>
        <v>8176.9599999999982</v>
      </c>
      <c r="CZ1232" s="65"/>
      <c r="DA1232" s="66">
        <f t="shared" si="2285"/>
        <v>0</v>
      </c>
      <c r="DB1232" s="67">
        <f t="shared" si="2299"/>
        <v>37088</v>
      </c>
      <c r="DC1232" s="66"/>
      <c r="DD1232" s="66">
        <f t="shared" si="2286"/>
        <v>0</v>
      </c>
      <c r="DE1232" s="67">
        <f t="shared" si="2300"/>
        <v>83859</v>
      </c>
      <c r="DF1232" s="66"/>
      <c r="DG1232" s="69">
        <f t="shared" si="2259"/>
        <v>0</v>
      </c>
      <c r="DH1232" s="67">
        <f t="shared" si="2230"/>
        <v>439395</v>
      </c>
      <c r="DI1232" s="66"/>
      <c r="DJ1232" s="66">
        <f t="shared" si="2260"/>
        <v>0</v>
      </c>
      <c r="DK1232" s="67">
        <f t="shared" si="2287"/>
        <v>3517.5</v>
      </c>
      <c r="DM1232" s="206">
        <f t="shared" si="2219"/>
        <v>0</v>
      </c>
      <c r="DN1232" s="25">
        <f t="shared" si="2276"/>
        <v>0</v>
      </c>
      <c r="DO1232" s="5"/>
      <c r="DP1232" s="43">
        <f t="shared" si="2220"/>
        <v>0</v>
      </c>
      <c r="DQ1232" s="27">
        <f t="shared" si="2288"/>
        <v>6819.5</v>
      </c>
      <c r="DR1232" s="5"/>
      <c r="DS1232" s="43">
        <f t="shared" si="2221"/>
        <v>0</v>
      </c>
      <c r="DT1232" s="27">
        <f t="shared" si="2289"/>
        <v>4846</v>
      </c>
      <c r="DU1232" s="5"/>
      <c r="DV1232" s="43">
        <f t="shared" si="2261"/>
        <v>0</v>
      </c>
      <c r="DW1232" s="27">
        <f t="shared" si="2290"/>
        <v>4835</v>
      </c>
      <c r="DX1232" s="5"/>
      <c r="DY1232" s="22">
        <f t="shared" si="2262"/>
        <v>0</v>
      </c>
      <c r="DZ1232" s="25">
        <f t="shared" si="2291"/>
        <v>523</v>
      </c>
      <c r="EA1232" s="22"/>
      <c r="EB1232" s="22">
        <f t="shared" si="2263"/>
        <v>0</v>
      </c>
      <c r="EC1232" s="28">
        <f t="shared" si="2292"/>
        <v>369</v>
      </c>
      <c r="ED1232" s="5"/>
      <c r="EE1232" s="43">
        <f t="shared" si="2264"/>
        <v>0</v>
      </c>
      <c r="EF1232" s="27">
        <f t="shared" si="2293"/>
        <v>4769</v>
      </c>
      <c r="EG1232" s="66"/>
      <c r="EH1232" s="66">
        <f t="shared" si="2265"/>
        <v>0</v>
      </c>
      <c r="EI1232" s="67">
        <f t="shared" si="2294"/>
        <v>22077</v>
      </c>
      <c r="EJ1232" s="66"/>
      <c r="EK1232" s="66">
        <f t="shared" si="2185"/>
        <v>0</v>
      </c>
      <c r="EL1232" s="67">
        <f t="shared" si="2295"/>
        <v>20707</v>
      </c>
      <c r="EM1232" s="110">
        <f t="shared" si="2186"/>
        <v>274587.60307275993</v>
      </c>
    </row>
    <row r="1233" spans="1:143" s="33" customFormat="1" ht="11.25" customHeight="1" x14ac:dyDescent="0.25">
      <c r="A1233" s="11">
        <v>46193</v>
      </c>
      <c r="B1233" s="191">
        <v>46172</v>
      </c>
      <c r="C1233" s="13">
        <v>8004994015</v>
      </c>
      <c r="D1233" s="13" t="s">
        <v>209</v>
      </c>
      <c r="E1233" s="14">
        <v>240</v>
      </c>
      <c r="F1233" s="15">
        <v>0.25</v>
      </c>
      <c r="G1233" s="16">
        <v>191516144323</v>
      </c>
      <c r="H1233" s="66"/>
      <c r="I1233" s="41">
        <f t="shared" si="2267"/>
        <v>480</v>
      </c>
      <c r="J1233" s="48">
        <f t="shared" si="2239"/>
        <v>225751</v>
      </c>
      <c r="K1233" s="66"/>
      <c r="L1233" s="41">
        <f t="shared" si="2302"/>
        <v>480</v>
      </c>
      <c r="M1233" s="48">
        <f t="shared" si="2240"/>
        <v>225034</v>
      </c>
      <c r="N1233" s="66"/>
      <c r="O1233" s="41">
        <f t="shared" si="2303"/>
        <v>480</v>
      </c>
      <c r="P1233" s="48">
        <f t="shared" si="2241"/>
        <v>213210</v>
      </c>
      <c r="Q1233" s="66"/>
      <c r="R1233" s="66">
        <f t="shared" si="2304"/>
        <v>480</v>
      </c>
      <c r="S1233" s="67">
        <f t="shared" si="2242"/>
        <v>150146</v>
      </c>
      <c r="T1233" s="66"/>
      <c r="U1233" s="66">
        <f t="shared" si="2191"/>
        <v>84</v>
      </c>
      <c r="V1233" s="67">
        <f t="shared" si="2207"/>
        <v>176815.65000000002</v>
      </c>
      <c r="W1233" s="136"/>
      <c r="X1233" s="69">
        <f t="shared" si="2275"/>
        <v>0</v>
      </c>
      <c r="Y1233" s="67">
        <f t="shared" si="2208"/>
        <v>5911</v>
      </c>
      <c r="Z1233" s="66"/>
      <c r="AA1233" s="68">
        <f t="shared" si="2181"/>
        <v>0</v>
      </c>
      <c r="AB1233" s="67">
        <f t="shared" si="2209"/>
        <v>17135</v>
      </c>
      <c r="AC1233" s="66"/>
      <c r="AD1233" s="66">
        <f t="shared" si="2182"/>
        <v>0</v>
      </c>
      <c r="AE1233" s="67">
        <f t="shared" si="2210"/>
        <v>3450</v>
      </c>
      <c r="AF1233" s="66"/>
      <c r="AG1233" s="78">
        <f t="shared" si="2183"/>
        <v>0</v>
      </c>
      <c r="AH1233" s="79">
        <f t="shared" si="2211"/>
        <v>4471.5</v>
      </c>
      <c r="AI1233" s="66"/>
      <c r="AJ1233" s="68">
        <f t="shared" si="2235"/>
        <v>0</v>
      </c>
      <c r="AK1233" s="67">
        <f t="shared" si="2212"/>
        <v>21977</v>
      </c>
      <c r="AL1233" s="66"/>
      <c r="AM1233" s="68">
        <f t="shared" si="2184"/>
        <v>0</v>
      </c>
      <c r="AN1233" s="67">
        <f t="shared" si="2213"/>
        <v>8655.02</v>
      </c>
      <c r="AO1233" s="66"/>
      <c r="AP1233" s="68">
        <f t="shared" si="2305"/>
        <v>0</v>
      </c>
      <c r="AQ1233" s="67">
        <f t="shared" si="2238"/>
        <v>8577.64</v>
      </c>
      <c r="AR1233" s="66"/>
      <c r="AS1233" s="68">
        <f t="shared" si="2216"/>
        <v>0</v>
      </c>
      <c r="AT1233" s="67">
        <f t="shared" si="2215"/>
        <v>1804</v>
      </c>
      <c r="AU1233" s="66"/>
      <c r="AV1233" s="66">
        <f t="shared" si="2277"/>
        <v>0</v>
      </c>
      <c r="AW1233" s="42">
        <f t="shared" si="2251"/>
        <v>4680.0000000000018</v>
      </c>
      <c r="AX1233" s="66"/>
      <c r="AY1233" s="66">
        <f t="shared" si="2255"/>
        <v>0</v>
      </c>
      <c r="AZ1233" s="67">
        <f t="shared" si="2273"/>
        <v>728.09999999999991</v>
      </c>
      <c r="BA1233" s="66"/>
      <c r="BB1233" s="68">
        <f t="shared" si="2274"/>
        <v>0</v>
      </c>
      <c r="BC1233" s="67">
        <f t="shared" si="2245"/>
        <v>77.819999999999851</v>
      </c>
      <c r="BD1233" s="66"/>
      <c r="BE1233" s="68">
        <f t="shared" si="2271"/>
        <v>0</v>
      </c>
      <c r="BF1233" s="67">
        <f t="shared" si="2272"/>
        <v>1815.1800000000017</v>
      </c>
      <c r="BG1233" s="66"/>
      <c r="BH1233" s="68">
        <f t="shared" si="2249"/>
        <v>0</v>
      </c>
      <c r="BI1233" s="67">
        <f t="shared" si="2236"/>
        <v>22382.39999999998</v>
      </c>
      <c r="BJ1233" s="66"/>
      <c r="BK1233" s="68">
        <f t="shared" si="2217"/>
        <v>0</v>
      </c>
      <c r="BL1233" s="67">
        <f t="shared" si="2278"/>
        <v>3462.6000000000004</v>
      </c>
      <c r="BM1233" s="66"/>
      <c r="BN1233" s="68">
        <f t="shared" si="2279"/>
        <v>0</v>
      </c>
      <c r="BO1233" s="67">
        <f t="shared" si="2280"/>
        <v>300.70000000000152</v>
      </c>
      <c r="BP1233" s="66"/>
      <c r="BQ1233" s="68">
        <f t="shared" si="2296"/>
        <v>0</v>
      </c>
      <c r="BR1233" s="67">
        <f t="shared" si="2297"/>
        <v>123480.25</v>
      </c>
      <c r="BS1233" s="66"/>
      <c r="BT1233" s="66">
        <f t="shared" si="2252"/>
        <v>0</v>
      </c>
      <c r="BU1233" s="67">
        <f t="shared" si="2246"/>
        <v>103287</v>
      </c>
      <c r="BV1233" s="66"/>
      <c r="BW1233" s="66">
        <f t="shared" si="2253"/>
        <v>0</v>
      </c>
      <c r="BX1233" s="67">
        <f t="shared" si="2247"/>
        <v>146698</v>
      </c>
      <c r="BY1233" s="66"/>
      <c r="BZ1233" s="66">
        <f t="shared" si="2254"/>
        <v>0</v>
      </c>
      <c r="CA1233" s="67">
        <f t="shared" si="2248"/>
        <v>96789</v>
      </c>
      <c r="CB1233" s="66"/>
      <c r="CC1233" s="66">
        <f t="shared" si="2301"/>
        <v>0</v>
      </c>
      <c r="CD1233" s="67">
        <f t="shared" si="2227"/>
        <v>32675.040000000001</v>
      </c>
      <c r="CE1233" s="66"/>
      <c r="CF1233" s="66">
        <f t="shared" si="2233"/>
        <v>0</v>
      </c>
      <c r="CG1233" s="67">
        <f t="shared" si="2281"/>
        <v>3663.6999999999994</v>
      </c>
      <c r="CH1233" s="66"/>
      <c r="CI1233" s="66">
        <f t="shared" si="2218"/>
        <v>0</v>
      </c>
      <c r="CJ1233" s="67">
        <f t="shared" si="2298"/>
        <v>6757.8</v>
      </c>
      <c r="CK1233" s="66"/>
      <c r="CL1233" s="68">
        <f t="shared" si="2244"/>
        <v>0</v>
      </c>
      <c r="CM1233" s="79">
        <f t="shared" si="2282"/>
        <v>4847.4799999999996</v>
      </c>
      <c r="CN1233" s="66"/>
      <c r="CO1233" s="68">
        <f t="shared" si="2256"/>
        <v>0</v>
      </c>
      <c r="CP1233" s="79">
        <f t="shared" si="2283"/>
        <v>3955</v>
      </c>
      <c r="CQ1233" s="66"/>
      <c r="CR1233" s="68">
        <f t="shared" si="2257"/>
        <v>0</v>
      </c>
      <c r="CS1233" s="79">
        <f t="shared" si="2250"/>
        <v>5186</v>
      </c>
      <c r="CT1233" s="66"/>
      <c r="CU1233" s="68">
        <f t="shared" si="2258"/>
        <v>0</v>
      </c>
      <c r="CV1233" s="79">
        <f t="shared" si="2284"/>
        <v>6929</v>
      </c>
      <c r="CW1233" s="66"/>
      <c r="CX1233" s="66">
        <f t="shared" si="2243"/>
        <v>0</v>
      </c>
      <c r="CY1233" s="40">
        <f t="shared" si="2234"/>
        <v>8176.9599999999982</v>
      </c>
      <c r="CZ1233" s="65"/>
      <c r="DA1233" s="66">
        <f t="shared" si="2285"/>
        <v>0</v>
      </c>
      <c r="DB1233" s="67">
        <f t="shared" si="2299"/>
        <v>37088</v>
      </c>
      <c r="DC1233" s="66"/>
      <c r="DD1233" s="66">
        <f t="shared" si="2286"/>
        <v>0</v>
      </c>
      <c r="DE1233" s="67">
        <f t="shared" si="2300"/>
        <v>83859</v>
      </c>
      <c r="DF1233" s="66"/>
      <c r="DG1233" s="69">
        <f t="shared" si="2259"/>
        <v>0</v>
      </c>
      <c r="DH1233" s="67">
        <f t="shared" si="2230"/>
        <v>439395</v>
      </c>
      <c r="DI1233" s="66"/>
      <c r="DJ1233" s="66">
        <f t="shared" si="2260"/>
        <v>0</v>
      </c>
      <c r="DK1233" s="67">
        <f t="shared" si="2287"/>
        <v>3517.5</v>
      </c>
      <c r="DL1233" s="210"/>
      <c r="DM1233" s="206">
        <f t="shared" si="2219"/>
        <v>0</v>
      </c>
      <c r="DN1233" s="25">
        <f t="shared" si="2276"/>
        <v>0</v>
      </c>
      <c r="DO1233" s="5"/>
      <c r="DP1233" s="43">
        <f t="shared" si="2220"/>
        <v>0</v>
      </c>
      <c r="DQ1233" s="27">
        <f t="shared" si="2288"/>
        <v>6819.5</v>
      </c>
      <c r="DR1233" s="5"/>
      <c r="DS1233" s="43">
        <f t="shared" si="2221"/>
        <v>0</v>
      </c>
      <c r="DT1233" s="27">
        <f t="shared" si="2289"/>
        <v>4846</v>
      </c>
      <c r="DU1233" s="5"/>
      <c r="DV1233" s="43">
        <f t="shared" si="2261"/>
        <v>0</v>
      </c>
      <c r="DW1233" s="27">
        <f t="shared" si="2290"/>
        <v>4835</v>
      </c>
      <c r="DX1233" s="5"/>
      <c r="DY1233" s="22">
        <f t="shared" si="2262"/>
        <v>0</v>
      </c>
      <c r="DZ1233" s="25">
        <f t="shared" si="2291"/>
        <v>523</v>
      </c>
      <c r="EA1233" s="22"/>
      <c r="EB1233" s="22">
        <f t="shared" si="2263"/>
        <v>0</v>
      </c>
      <c r="EC1233" s="28">
        <f t="shared" si="2292"/>
        <v>369</v>
      </c>
      <c r="ED1233" s="5"/>
      <c r="EE1233" s="43">
        <f t="shared" si="2264"/>
        <v>0</v>
      </c>
      <c r="EF1233" s="27">
        <f t="shared" si="2293"/>
        <v>4769</v>
      </c>
      <c r="EG1233" s="66"/>
      <c r="EH1233" s="66">
        <f t="shared" si="2265"/>
        <v>0</v>
      </c>
      <c r="EI1233" s="67">
        <f t="shared" si="2294"/>
        <v>22077</v>
      </c>
      <c r="EJ1233" s="66"/>
      <c r="EK1233" s="66">
        <f t="shared" si="2185"/>
        <v>0</v>
      </c>
      <c r="EL1233" s="67">
        <f t="shared" si="2295"/>
        <v>20707</v>
      </c>
      <c r="EM1233" s="110">
        <f t="shared" si="2186"/>
        <v>273855.70057275996</v>
      </c>
    </row>
    <row r="1234" spans="1:143" s="35" customFormat="1" ht="11.25" customHeight="1" x14ac:dyDescent="0.25">
      <c r="A1234" s="11">
        <v>46193</v>
      </c>
      <c r="B1234" s="187">
        <v>46193</v>
      </c>
      <c r="C1234" s="352">
        <v>8005000953</v>
      </c>
      <c r="D1234" s="111" t="s">
        <v>274</v>
      </c>
      <c r="E1234" s="138">
        <v>500</v>
      </c>
      <c r="F1234" s="139">
        <v>3</v>
      </c>
      <c r="G1234" s="85">
        <v>191516149762</v>
      </c>
      <c r="H1234" s="66"/>
      <c r="I1234" s="41">
        <f t="shared" si="2267"/>
        <v>0</v>
      </c>
      <c r="J1234" s="48">
        <f t="shared" si="2239"/>
        <v>225751</v>
      </c>
      <c r="K1234" s="66"/>
      <c r="L1234" s="41">
        <f t="shared" si="2302"/>
        <v>0</v>
      </c>
      <c r="M1234" s="48">
        <f t="shared" si="2240"/>
        <v>225034</v>
      </c>
      <c r="N1234" s="66"/>
      <c r="O1234" s="41">
        <f t="shared" si="2303"/>
        <v>0</v>
      </c>
      <c r="P1234" s="48">
        <f t="shared" si="2241"/>
        <v>213210</v>
      </c>
      <c r="Q1234" s="66"/>
      <c r="R1234" s="66">
        <f t="shared" si="2304"/>
        <v>0</v>
      </c>
      <c r="S1234" s="67">
        <f t="shared" si="2242"/>
        <v>150146</v>
      </c>
      <c r="T1234" s="66"/>
      <c r="U1234" s="66">
        <f t="shared" si="2191"/>
        <v>0</v>
      </c>
      <c r="V1234" s="67">
        <f t="shared" si="2207"/>
        <v>176815.65000000002</v>
      </c>
      <c r="W1234" s="136"/>
      <c r="X1234" s="69">
        <f t="shared" si="2275"/>
        <v>0</v>
      </c>
      <c r="Y1234" s="67">
        <f t="shared" si="2208"/>
        <v>5911</v>
      </c>
      <c r="Z1234" s="66"/>
      <c r="AA1234" s="68">
        <f t="shared" si="2181"/>
        <v>0</v>
      </c>
      <c r="AB1234" s="67">
        <f t="shared" si="2209"/>
        <v>17135</v>
      </c>
      <c r="AC1234" s="66"/>
      <c r="AD1234" s="66">
        <f t="shared" si="2182"/>
        <v>0</v>
      </c>
      <c r="AE1234" s="67">
        <f t="shared" si="2210"/>
        <v>3450</v>
      </c>
      <c r="AF1234" s="66"/>
      <c r="AG1234" s="78">
        <f t="shared" si="2183"/>
        <v>0</v>
      </c>
      <c r="AH1234" s="79">
        <f t="shared" si="2211"/>
        <v>4471.5</v>
      </c>
      <c r="AI1234" s="66"/>
      <c r="AJ1234" s="68">
        <f t="shared" si="2235"/>
        <v>0</v>
      </c>
      <c r="AK1234" s="67">
        <f t="shared" si="2212"/>
        <v>21977</v>
      </c>
      <c r="AL1234" s="66"/>
      <c r="AM1234" s="68">
        <f t="shared" si="2184"/>
        <v>0</v>
      </c>
      <c r="AN1234" s="67">
        <f t="shared" si="2213"/>
        <v>8655.02</v>
      </c>
      <c r="AO1234" s="66"/>
      <c r="AP1234" s="68">
        <f t="shared" si="2305"/>
        <v>0</v>
      </c>
      <c r="AQ1234" s="67">
        <f t="shared" si="2238"/>
        <v>8577.64</v>
      </c>
      <c r="AR1234" s="66"/>
      <c r="AS1234" s="68">
        <f t="shared" si="2216"/>
        <v>0</v>
      </c>
      <c r="AT1234" s="67">
        <f t="shared" si="2215"/>
        <v>1804</v>
      </c>
      <c r="AU1234" s="66"/>
      <c r="AV1234" s="66">
        <f t="shared" si="2277"/>
        <v>0</v>
      </c>
      <c r="AW1234" s="42">
        <f t="shared" si="2251"/>
        <v>4680.0000000000018</v>
      </c>
      <c r="AX1234" s="66"/>
      <c r="AY1234" s="66">
        <f t="shared" si="2255"/>
        <v>0</v>
      </c>
      <c r="AZ1234" s="67">
        <f t="shared" si="2273"/>
        <v>728.09999999999991</v>
      </c>
      <c r="BA1234" s="66"/>
      <c r="BB1234" s="68">
        <f t="shared" si="2274"/>
        <v>0</v>
      </c>
      <c r="BC1234" s="67">
        <f t="shared" si="2245"/>
        <v>77.819999999999851</v>
      </c>
      <c r="BD1234" s="66"/>
      <c r="BE1234" s="68">
        <f t="shared" si="2271"/>
        <v>0</v>
      </c>
      <c r="BF1234" s="67">
        <f t="shared" si="2272"/>
        <v>1815.1800000000017</v>
      </c>
      <c r="BG1234" s="66"/>
      <c r="BH1234" s="68">
        <f t="shared" si="2249"/>
        <v>0</v>
      </c>
      <c r="BI1234" s="67">
        <f t="shared" si="2236"/>
        <v>22382.39999999998</v>
      </c>
      <c r="BJ1234" s="66"/>
      <c r="BK1234" s="68">
        <f t="shared" si="2217"/>
        <v>0</v>
      </c>
      <c r="BL1234" s="67">
        <f t="shared" si="2278"/>
        <v>3462.6000000000004</v>
      </c>
      <c r="BM1234" s="66"/>
      <c r="BN1234" s="68">
        <f t="shared" si="2279"/>
        <v>0</v>
      </c>
      <c r="BO1234" s="67">
        <f t="shared" si="2280"/>
        <v>300.70000000000152</v>
      </c>
      <c r="BP1234" s="66"/>
      <c r="BQ1234" s="68">
        <f t="shared" si="2296"/>
        <v>0</v>
      </c>
      <c r="BR1234" s="67">
        <f t="shared" si="2297"/>
        <v>123480.25</v>
      </c>
      <c r="BS1234" s="66"/>
      <c r="BT1234" s="66">
        <f t="shared" si="2252"/>
        <v>0</v>
      </c>
      <c r="BU1234" s="67">
        <f t="shared" si="2246"/>
        <v>103287</v>
      </c>
      <c r="BV1234" s="66"/>
      <c r="BW1234" s="66">
        <f t="shared" si="2253"/>
        <v>0</v>
      </c>
      <c r="BX1234" s="67">
        <f t="shared" si="2247"/>
        <v>146698</v>
      </c>
      <c r="BY1234" s="66"/>
      <c r="BZ1234" s="66">
        <f t="shared" si="2254"/>
        <v>0</v>
      </c>
      <c r="CA1234" s="67">
        <f t="shared" si="2248"/>
        <v>96789</v>
      </c>
      <c r="CB1234" s="66"/>
      <c r="CC1234" s="66">
        <f t="shared" si="2301"/>
        <v>1575</v>
      </c>
      <c r="CD1234" s="67">
        <f t="shared" si="2227"/>
        <v>31100.04</v>
      </c>
      <c r="CE1234" s="66"/>
      <c r="CF1234" s="66">
        <f t="shared" si="2233"/>
        <v>0</v>
      </c>
      <c r="CG1234" s="67">
        <f t="shared" si="2281"/>
        <v>3663.6999999999994</v>
      </c>
      <c r="CH1234" s="66"/>
      <c r="CI1234" s="66">
        <f t="shared" si="2218"/>
        <v>0</v>
      </c>
      <c r="CJ1234" s="67">
        <f t="shared" si="2298"/>
        <v>6757.8</v>
      </c>
      <c r="CK1234" s="66"/>
      <c r="CL1234" s="68">
        <f t="shared" si="2244"/>
        <v>0</v>
      </c>
      <c r="CM1234" s="79">
        <f t="shared" si="2282"/>
        <v>4847.4799999999996</v>
      </c>
      <c r="CN1234" s="66"/>
      <c r="CO1234" s="68">
        <f t="shared" si="2256"/>
        <v>0</v>
      </c>
      <c r="CP1234" s="79">
        <f t="shared" si="2283"/>
        <v>3955</v>
      </c>
      <c r="CQ1234" s="66"/>
      <c r="CR1234" s="68">
        <f t="shared" si="2257"/>
        <v>0</v>
      </c>
      <c r="CS1234" s="79">
        <f t="shared" si="2250"/>
        <v>5186</v>
      </c>
      <c r="CT1234" s="66"/>
      <c r="CU1234" s="68">
        <f t="shared" si="2258"/>
        <v>0</v>
      </c>
      <c r="CV1234" s="79">
        <f t="shared" si="2284"/>
        <v>6929</v>
      </c>
      <c r="CW1234" s="66"/>
      <c r="CX1234" s="66">
        <f t="shared" si="2243"/>
        <v>0</v>
      </c>
      <c r="CY1234" s="40">
        <f t="shared" si="2234"/>
        <v>8176.9599999999982</v>
      </c>
      <c r="CZ1234" s="65"/>
      <c r="DA1234" s="66">
        <f t="shared" si="2285"/>
        <v>1000</v>
      </c>
      <c r="DB1234" s="67">
        <f t="shared" si="2299"/>
        <v>36088</v>
      </c>
      <c r="DC1234" s="66"/>
      <c r="DD1234" s="66">
        <f t="shared" si="2286"/>
        <v>1000</v>
      </c>
      <c r="DE1234" s="67">
        <f t="shared" si="2300"/>
        <v>82859</v>
      </c>
      <c r="DF1234" s="66"/>
      <c r="DG1234" s="69">
        <f t="shared" si="2259"/>
        <v>0</v>
      </c>
      <c r="DH1234" s="67">
        <f t="shared" si="2230"/>
        <v>439395</v>
      </c>
      <c r="DI1234" s="66"/>
      <c r="DJ1234" s="66">
        <f t="shared" si="2260"/>
        <v>0</v>
      </c>
      <c r="DK1234" s="67">
        <f t="shared" si="2287"/>
        <v>3517.5</v>
      </c>
      <c r="DL1234" s="210"/>
      <c r="DM1234" s="206">
        <f t="shared" si="2219"/>
        <v>0</v>
      </c>
      <c r="DN1234" s="25">
        <f t="shared" si="2276"/>
        <v>0</v>
      </c>
      <c r="DO1234" s="5"/>
      <c r="DP1234" s="43">
        <f t="shared" si="2220"/>
        <v>0</v>
      </c>
      <c r="DQ1234" s="27">
        <f t="shared" si="2288"/>
        <v>6819.5</v>
      </c>
      <c r="DR1234" s="5"/>
      <c r="DS1234" s="43">
        <f t="shared" si="2221"/>
        <v>0</v>
      </c>
      <c r="DT1234" s="27">
        <f t="shared" si="2289"/>
        <v>4846</v>
      </c>
      <c r="DU1234" s="5"/>
      <c r="DV1234" s="43">
        <f t="shared" si="2261"/>
        <v>0</v>
      </c>
      <c r="DW1234" s="27">
        <f t="shared" si="2290"/>
        <v>4835</v>
      </c>
      <c r="DX1234" s="5"/>
      <c r="DY1234" s="22">
        <f t="shared" si="2262"/>
        <v>0</v>
      </c>
      <c r="DZ1234" s="25">
        <f t="shared" si="2291"/>
        <v>523</v>
      </c>
      <c r="EA1234" s="22"/>
      <c r="EB1234" s="22">
        <f t="shared" si="2263"/>
        <v>0</v>
      </c>
      <c r="EC1234" s="28">
        <f t="shared" si="2292"/>
        <v>369</v>
      </c>
      <c r="ED1234" s="5"/>
      <c r="EE1234" s="43">
        <f t="shared" si="2264"/>
        <v>0</v>
      </c>
      <c r="EF1234" s="27">
        <f t="shared" si="2293"/>
        <v>4769</v>
      </c>
      <c r="EG1234" s="66"/>
      <c r="EH1234" s="66">
        <f t="shared" si="2265"/>
        <v>0</v>
      </c>
      <c r="EI1234" s="67">
        <f t="shared" si="2294"/>
        <v>22077</v>
      </c>
      <c r="EJ1234" s="66"/>
      <c r="EK1234" s="66">
        <f t="shared" si="2185"/>
        <v>0</v>
      </c>
      <c r="EL1234" s="67">
        <f t="shared" si="2295"/>
        <v>20707</v>
      </c>
      <c r="EM1234" s="110">
        <f t="shared" si="2186"/>
        <v>272828.59557275998</v>
      </c>
    </row>
    <row r="1235" spans="1:143" s="35" customFormat="1" ht="11.25" customHeight="1" x14ac:dyDescent="0.25">
      <c r="A1235" s="11">
        <v>46193</v>
      </c>
      <c r="B1235" s="187">
        <v>46193</v>
      </c>
      <c r="C1235" s="352">
        <v>8005000149</v>
      </c>
      <c r="D1235" s="111" t="s">
        <v>275</v>
      </c>
      <c r="E1235" s="138">
        <v>1000</v>
      </c>
      <c r="F1235" s="139">
        <v>2</v>
      </c>
      <c r="G1235" s="85">
        <v>191516149755</v>
      </c>
      <c r="H1235" s="66"/>
      <c r="I1235" s="41">
        <f t="shared" si="2267"/>
        <v>0</v>
      </c>
      <c r="J1235" s="48">
        <f t="shared" si="2239"/>
        <v>225751</v>
      </c>
      <c r="K1235" s="66"/>
      <c r="L1235" s="41">
        <f t="shared" si="2302"/>
        <v>0</v>
      </c>
      <c r="M1235" s="48">
        <f t="shared" si="2240"/>
        <v>225034</v>
      </c>
      <c r="N1235" s="66"/>
      <c r="O1235" s="41">
        <f t="shared" si="2303"/>
        <v>0</v>
      </c>
      <c r="P1235" s="48">
        <f t="shared" si="2241"/>
        <v>213210</v>
      </c>
      <c r="Q1235" s="66"/>
      <c r="R1235" s="66">
        <f t="shared" si="2304"/>
        <v>0</v>
      </c>
      <c r="S1235" s="67">
        <f t="shared" si="2242"/>
        <v>150146</v>
      </c>
      <c r="T1235" s="66"/>
      <c r="U1235" s="66">
        <f t="shared" si="2191"/>
        <v>0</v>
      </c>
      <c r="V1235" s="67">
        <f t="shared" si="2207"/>
        <v>176815.65000000002</v>
      </c>
      <c r="W1235" s="136"/>
      <c r="X1235" s="69">
        <f t="shared" si="2275"/>
        <v>0</v>
      </c>
      <c r="Y1235" s="67">
        <f t="shared" si="2208"/>
        <v>5911</v>
      </c>
      <c r="Z1235" s="66"/>
      <c r="AA1235" s="68">
        <f t="shared" si="2181"/>
        <v>0</v>
      </c>
      <c r="AB1235" s="67">
        <f t="shared" si="2209"/>
        <v>17135</v>
      </c>
      <c r="AC1235" s="66"/>
      <c r="AD1235" s="66">
        <f t="shared" si="2182"/>
        <v>0</v>
      </c>
      <c r="AE1235" s="67">
        <f t="shared" si="2210"/>
        <v>3450</v>
      </c>
      <c r="AF1235" s="66"/>
      <c r="AG1235" s="78">
        <f t="shared" si="2183"/>
        <v>0</v>
      </c>
      <c r="AH1235" s="79">
        <f t="shared" si="2211"/>
        <v>4471.5</v>
      </c>
      <c r="AI1235" s="66"/>
      <c r="AJ1235" s="68">
        <f t="shared" si="2235"/>
        <v>0</v>
      </c>
      <c r="AK1235" s="67">
        <f t="shared" si="2212"/>
        <v>21977</v>
      </c>
      <c r="AL1235" s="66"/>
      <c r="AM1235" s="68">
        <f t="shared" si="2184"/>
        <v>0</v>
      </c>
      <c r="AN1235" s="67">
        <f t="shared" si="2213"/>
        <v>8655.02</v>
      </c>
      <c r="AO1235" s="66"/>
      <c r="AP1235" s="68">
        <f t="shared" si="2305"/>
        <v>0</v>
      </c>
      <c r="AQ1235" s="67">
        <f t="shared" si="2238"/>
        <v>8577.64</v>
      </c>
      <c r="AR1235" s="66"/>
      <c r="AS1235" s="68">
        <f t="shared" si="2216"/>
        <v>0</v>
      </c>
      <c r="AT1235" s="67">
        <f t="shared" si="2215"/>
        <v>1804</v>
      </c>
      <c r="AU1235" s="66"/>
      <c r="AV1235" s="66">
        <f t="shared" si="2277"/>
        <v>0</v>
      </c>
      <c r="AW1235" s="42">
        <f t="shared" si="2251"/>
        <v>4680.0000000000018</v>
      </c>
      <c r="AX1235" s="66"/>
      <c r="AY1235" s="66">
        <f t="shared" si="2255"/>
        <v>0</v>
      </c>
      <c r="AZ1235" s="67">
        <f t="shared" si="2273"/>
        <v>728.09999999999991</v>
      </c>
      <c r="BA1235" s="66"/>
      <c r="BB1235" s="68">
        <f t="shared" si="2274"/>
        <v>0</v>
      </c>
      <c r="BC1235" s="67">
        <f t="shared" si="2245"/>
        <v>77.819999999999851</v>
      </c>
      <c r="BD1235" s="66"/>
      <c r="BE1235" s="68">
        <f t="shared" si="2271"/>
        <v>0</v>
      </c>
      <c r="BF1235" s="67">
        <f t="shared" si="2272"/>
        <v>1815.1800000000017</v>
      </c>
      <c r="BG1235" s="66"/>
      <c r="BH1235" s="68">
        <f t="shared" si="2249"/>
        <v>0</v>
      </c>
      <c r="BI1235" s="67">
        <f t="shared" si="2236"/>
        <v>22382.39999999998</v>
      </c>
      <c r="BJ1235" s="66"/>
      <c r="BK1235" s="68">
        <f t="shared" si="2217"/>
        <v>0</v>
      </c>
      <c r="BL1235" s="67">
        <f t="shared" si="2278"/>
        <v>3462.6000000000004</v>
      </c>
      <c r="BM1235" s="66"/>
      <c r="BN1235" s="68">
        <f t="shared" si="2279"/>
        <v>0</v>
      </c>
      <c r="BO1235" s="67">
        <f t="shared" si="2280"/>
        <v>300.70000000000152</v>
      </c>
      <c r="BP1235" s="66"/>
      <c r="BQ1235" s="68">
        <f t="shared" si="2296"/>
        <v>0</v>
      </c>
      <c r="BR1235" s="67">
        <f t="shared" si="2297"/>
        <v>123480.25</v>
      </c>
      <c r="BS1235" s="66"/>
      <c r="BT1235" s="66">
        <f t="shared" si="2252"/>
        <v>0</v>
      </c>
      <c r="BU1235" s="67">
        <f t="shared" si="2246"/>
        <v>103287</v>
      </c>
      <c r="BV1235" s="66"/>
      <c r="BW1235" s="66">
        <f t="shared" si="2253"/>
        <v>0</v>
      </c>
      <c r="BX1235" s="67">
        <f t="shared" si="2247"/>
        <v>146698</v>
      </c>
      <c r="BY1235" s="66"/>
      <c r="BZ1235" s="66">
        <f t="shared" si="2254"/>
        <v>0</v>
      </c>
      <c r="CA1235" s="67">
        <f t="shared" si="2248"/>
        <v>96789</v>
      </c>
      <c r="CB1235" s="66"/>
      <c r="CC1235" s="66">
        <f t="shared" si="2301"/>
        <v>2150</v>
      </c>
      <c r="CD1235" s="67">
        <f t="shared" si="2227"/>
        <v>28950.04</v>
      </c>
      <c r="CE1235" s="66"/>
      <c r="CF1235" s="66">
        <f t="shared" si="2233"/>
        <v>0</v>
      </c>
      <c r="CG1235" s="67">
        <f t="shared" si="2281"/>
        <v>3663.6999999999994</v>
      </c>
      <c r="CH1235" s="66"/>
      <c r="CI1235" s="66">
        <f t="shared" si="2218"/>
        <v>0</v>
      </c>
      <c r="CJ1235" s="67">
        <f t="shared" si="2298"/>
        <v>6757.8</v>
      </c>
      <c r="CK1235" s="66"/>
      <c r="CL1235" s="68">
        <f t="shared" si="2244"/>
        <v>0</v>
      </c>
      <c r="CM1235" s="79">
        <f t="shared" si="2282"/>
        <v>4847.4799999999996</v>
      </c>
      <c r="CN1235" s="66"/>
      <c r="CO1235" s="68">
        <f t="shared" si="2256"/>
        <v>0</v>
      </c>
      <c r="CP1235" s="79">
        <f t="shared" si="2283"/>
        <v>3955</v>
      </c>
      <c r="CQ1235" s="66"/>
      <c r="CR1235" s="68">
        <f t="shared" si="2257"/>
        <v>0</v>
      </c>
      <c r="CS1235" s="79">
        <f t="shared" si="2250"/>
        <v>5186</v>
      </c>
      <c r="CT1235" s="66"/>
      <c r="CU1235" s="68">
        <f t="shared" si="2258"/>
        <v>0</v>
      </c>
      <c r="CV1235" s="79">
        <f t="shared" si="2284"/>
        <v>6929</v>
      </c>
      <c r="CW1235" s="66"/>
      <c r="CX1235" s="66">
        <f t="shared" ref="CX1235:CX1266" si="2306">IF(OR(D1235="NPC6AUZDB-GY030C",D1235="NPC6AUZDA-GY003M",D1226="NPC6AUZDA-GY003M",D1235="NPC6AUZDB-GY150C",D1235="NPC6AUZDB-GY010M",D1235="NPC6AUZDB-GY001M",D1235="NPC6AUZDB-GY005M",D1235="NPC6AUZDA-GY020M",D1235="NPC6AUZDB-GY003M",D1235="NPC6AUZDB-GY002M",),E1235*(F1235+0.1),0)</f>
        <v>0</v>
      </c>
      <c r="CY1235" s="40">
        <f t="shared" si="2234"/>
        <v>8176.9599999999982</v>
      </c>
      <c r="CZ1235" s="65"/>
      <c r="DA1235" s="66">
        <f t="shared" si="2285"/>
        <v>2000</v>
      </c>
      <c r="DB1235" s="67">
        <f t="shared" si="2299"/>
        <v>34088</v>
      </c>
      <c r="DC1235" s="66"/>
      <c r="DD1235" s="66">
        <f t="shared" si="2286"/>
        <v>2000</v>
      </c>
      <c r="DE1235" s="67">
        <f t="shared" si="2300"/>
        <v>80859</v>
      </c>
      <c r="DF1235" s="66"/>
      <c r="DG1235" s="69">
        <f t="shared" si="2259"/>
        <v>0</v>
      </c>
      <c r="DH1235" s="67">
        <f t="shared" si="2230"/>
        <v>439395</v>
      </c>
      <c r="DI1235" s="66"/>
      <c r="DJ1235" s="66">
        <f t="shared" si="2260"/>
        <v>0</v>
      </c>
      <c r="DK1235" s="67">
        <f t="shared" si="2287"/>
        <v>3517.5</v>
      </c>
      <c r="DL1235" s="210"/>
      <c r="DM1235" s="206">
        <f t="shared" si="2219"/>
        <v>0</v>
      </c>
      <c r="DN1235" s="25">
        <f t="shared" si="2276"/>
        <v>0</v>
      </c>
      <c r="DO1235" s="5"/>
      <c r="DP1235" s="43">
        <f t="shared" si="2220"/>
        <v>0</v>
      </c>
      <c r="DQ1235" s="27">
        <f t="shared" si="2288"/>
        <v>6819.5</v>
      </c>
      <c r="DR1235" s="5"/>
      <c r="DS1235" s="43">
        <f t="shared" si="2221"/>
        <v>0</v>
      </c>
      <c r="DT1235" s="27">
        <f t="shared" si="2289"/>
        <v>4846</v>
      </c>
      <c r="DU1235" s="5"/>
      <c r="DV1235" s="43">
        <f t="shared" si="2261"/>
        <v>0</v>
      </c>
      <c r="DW1235" s="27">
        <f t="shared" si="2290"/>
        <v>4835</v>
      </c>
      <c r="DX1235" s="5"/>
      <c r="DY1235" s="22">
        <f t="shared" si="2262"/>
        <v>0</v>
      </c>
      <c r="DZ1235" s="25">
        <f t="shared" si="2291"/>
        <v>523</v>
      </c>
      <c r="EA1235" s="22"/>
      <c r="EB1235" s="22">
        <f t="shared" si="2263"/>
        <v>0</v>
      </c>
      <c r="EC1235" s="28">
        <f t="shared" si="2292"/>
        <v>369</v>
      </c>
      <c r="ED1235" s="5"/>
      <c r="EE1235" s="43">
        <f t="shared" si="2264"/>
        <v>0</v>
      </c>
      <c r="EF1235" s="27">
        <f t="shared" si="2293"/>
        <v>4769</v>
      </c>
      <c r="EG1235" s="66"/>
      <c r="EH1235" s="66">
        <f t="shared" si="2265"/>
        <v>0</v>
      </c>
      <c r="EI1235" s="67">
        <f t="shared" si="2294"/>
        <v>22077</v>
      </c>
      <c r="EJ1235" s="66"/>
      <c r="EK1235" s="66">
        <f t="shared" si="2185"/>
        <v>0</v>
      </c>
      <c r="EL1235" s="67">
        <f t="shared" si="2295"/>
        <v>20707</v>
      </c>
      <c r="EM1235" s="110">
        <f t="shared" si="2186"/>
        <v>272777.26917275996</v>
      </c>
    </row>
    <row r="1236" spans="1:143" s="35" customFormat="1" ht="11.25" customHeight="1" x14ac:dyDescent="0.25">
      <c r="A1236" s="11">
        <v>46193</v>
      </c>
      <c r="B1236" s="191">
        <v>46193</v>
      </c>
      <c r="C1236" s="88">
        <v>8005003587</v>
      </c>
      <c r="D1236" s="88" t="s">
        <v>442</v>
      </c>
      <c r="E1236" s="198">
        <v>30</v>
      </c>
      <c r="F1236" s="199">
        <v>3.5</v>
      </c>
      <c r="G1236" s="90">
        <v>191516880177</v>
      </c>
      <c r="H1236" s="66"/>
      <c r="I1236" s="41">
        <f t="shared" si="2267"/>
        <v>0</v>
      </c>
      <c r="J1236" s="48">
        <f>J1235+H1236-I1236-60</f>
        <v>225691</v>
      </c>
      <c r="K1236" s="66"/>
      <c r="L1236" s="41">
        <f t="shared" si="2302"/>
        <v>0</v>
      </c>
      <c r="M1236" s="48">
        <f>M1235+K1236-L1236-60</f>
        <v>224974</v>
      </c>
      <c r="N1236" s="66"/>
      <c r="O1236" s="41">
        <f t="shared" si="2303"/>
        <v>0</v>
      </c>
      <c r="P1236" s="48">
        <f>P1235+N1236-O1236-60</f>
        <v>213150</v>
      </c>
      <c r="Q1236" s="66"/>
      <c r="R1236" s="66">
        <f t="shared" si="2304"/>
        <v>0</v>
      </c>
      <c r="S1236" s="67">
        <f>S1235+Q1236-R1236-60</f>
        <v>150086</v>
      </c>
      <c r="T1236" s="66"/>
      <c r="U1236" s="66">
        <f t="shared" si="2191"/>
        <v>108</v>
      </c>
      <c r="V1236" s="67">
        <f t="shared" si="2207"/>
        <v>176707.65000000002</v>
      </c>
      <c r="W1236" s="136"/>
      <c r="X1236" s="69">
        <f t="shared" si="2275"/>
        <v>0</v>
      </c>
      <c r="Y1236" s="67">
        <f t="shared" si="2208"/>
        <v>5911</v>
      </c>
      <c r="Z1236" s="66"/>
      <c r="AA1236" s="68">
        <f t="shared" si="2181"/>
        <v>0</v>
      </c>
      <c r="AB1236" s="67">
        <f t="shared" si="2209"/>
        <v>17135</v>
      </c>
      <c r="AC1236" s="66"/>
      <c r="AD1236" s="66">
        <f t="shared" si="2182"/>
        <v>0</v>
      </c>
      <c r="AE1236" s="67">
        <f t="shared" si="2210"/>
        <v>3450</v>
      </c>
      <c r="AF1236" s="66"/>
      <c r="AG1236" s="78">
        <f t="shared" si="2183"/>
        <v>0</v>
      </c>
      <c r="AH1236" s="79">
        <f t="shared" si="2211"/>
        <v>4471.5</v>
      </c>
      <c r="AI1236" s="66"/>
      <c r="AJ1236" s="68">
        <f t="shared" si="2235"/>
        <v>0</v>
      </c>
      <c r="AK1236" s="67">
        <f t="shared" si="2212"/>
        <v>21977</v>
      </c>
      <c r="AL1236" s="66"/>
      <c r="AM1236" s="68">
        <f t="shared" si="2184"/>
        <v>0</v>
      </c>
      <c r="AN1236" s="67">
        <f t="shared" si="2213"/>
        <v>8655.02</v>
      </c>
      <c r="AO1236" s="66"/>
      <c r="AP1236" s="68">
        <f t="shared" si="2305"/>
        <v>0</v>
      </c>
      <c r="AQ1236" s="67">
        <f t="shared" si="2238"/>
        <v>8577.64</v>
      </c>
      <c r="AR1236" s="66"/>
      <c r="AS1236" s="68">
        <f t="shared" si="2216"/>
        <v>0</v>
      </c>
      <c r="AT1236" s="67">
        <f t="shared" si="2215"/>
        <v>1804</v>
      </c>
      <c r="AU1236" s="66"/>
      <c r="AV1236" s="66">
        <f t="shared" si="2277"/>
        <v>0</v>
      </c>
      <c r="AW1236" s="42">
        <f t="shared" si="2251"/>
        <v>4680.0000000000018</v>
      </c>
      <c r="AX1236" s="66"/>
      <c r="AY1236" s="66">
        <f t="shared" si="2255"/>
        <v>0</v>
      </c>
      <c r="AZ1236" s="67">
        <f t="shared" si="2273"/>
        <v>728.09999999999991</v>
      </c>
      <c r="BA1236" s="66"/>
      <c r="BB1236" s="68">
        <f t="shared" si="2274"/>
        <v>0</v>
      </c>
      <c r="BC1236" s="67">
        <f t="shared" si="2245"/>
        <v>77.819999999999851</v>
      </c>
      <c r="BD1236" s="66"/>
      <c r="BE1236" s="68">
        <f t="shared" si="2271"/>
        <v>0</v>
      </c>
      <c r="BF1236" s="67">
        <f t="shared" si="2272"/>
        <v>1815.1800000000017</v>
      </c>
      <c r="BG1236" s="66"/>
      <c r="BH1236" s="68">
        <f t="shared" si="2249"/>
        <v>0</v>
      </c>
      <c r="BI1236" s="67">
        <f t="shared" si="2236"/>
        <v>22382.39999999998</v>
      </c>
      <c r="BJ1236" s="66"/>
      <c r="BK1236" s="68">
        <f t="shared" si="2217"/>
        <v>0</v>
      </c>
      <c r="BL1236" s="67">
        <f t="shared" si="2278"/>
        <v>3462.6000000000004</v>
      </c>
      <c r="BM1236" s="66"/>
      <c r="BN1236" s="68">
        <f t="shared" si="2279"/>
        <v>0</v>
      </c>
      <c r="BO1236" s="67">
        <f t="shared" si="2280"/>
        <v>300.70000000000152</v>
      </c>
      <c r="BP1236" s="66"/>
      <c r="BQ1236" s="68">
        <f t="shared" si="2296"/>
        <v>0</v>
      </c>
      <c r="BR1236" s="67">
        <f t="shared" si="2297"/>
        <v>123480.25</v>
      </c>
      <c r="BS1236" s="66"/>
      <c r="BT1236" s="66">
        <f t="shared" si="2252"/>
        <v>0</v>
      </c>
      <c r="BU1236" s="67">
        <f t="shared" si="2246"/>
        <v>103287</v>
      </c>
      <c r="BV1236" s="66"/>
      <c r="BW1236" s="66">
        <f t="shared" si="2253"/>
        <v>0</v>
      </c>
      <c r="BX1236" s="67">
        <f t="shared" si="2247"/>
        <v>146698</v>
      </c>
      <c r="BY1236" s="66"/>
      <c r="BZ1236" s="66">
        <f t="shared" si="2254"/>
        <v>0</v>
      </c>
      <c r="CA1236" s="67">
        <f t="shared" si="2248"/>
        <v>96789</v>
      </c>
      <c r="CB1236" s="66"/>
      <c r="CC1236" s="66">
        <f t="shared" si="2301"/>
        <v>0</v>
      </c>
      <c r="CD1236" s="67">
        <f t="shared" si="2227"/>
        <v>28950.04</v>
      </c>
      <c r="CE1236" s="66"/>
      <c r="CF1236" s="66">
        <f t="shared" si="2233"/>
        <v>0</v>
      </c>
      <c r="CG1236" s="67">
        <f t="shared" si="2281"/>
        <v>3663.6999999999994</v>
      </c>
      <c r="CH1236" s="66"/>
      <c r="CI1236" s="66">
        <f t="shared" si="2218"/>
        <v>0</v>
      </c>
      <c r="CJ1236" s="67">
        <f t="shared" si="2298"/>
        <v>6757.8</v>
      </c>
      <c r="CK1236" s="66"/>
      <c r="CL1236" s="68">
        <f t="shared" si="2244"/>
        <v>0</v>
      </c>
      <c r="CM1236" s="79">
        <f t="shared" si="2282"/>
        <v>4847.4799999999996</v>
      </c>
      <c r="CN1236" s="66"/>
      <c r="CO1236" s="68">
        <f t="shared" si="2256"/>
        <v>0</v>
      </c>
      <c r="CP1236" s="79">
        <f t="shared" si="2283"/>
        <v>3955</v>
      </c>
      <c r="CQ1236" s="66"/>
      <c r="CR1236" s="68">
        <f t="shared" si="2257"/>
        <v>0</v>
      </c>
      <c r="CS1236" s="79">
        <f t="shared" si="2250"/>
        <v>5186</v>
      </c>
      <c r="CT1236" s="66"/>
      <c r="CU1236" s="68">
        <f t="shared" si="2258"/>
        <v>0</v>
      </c>
      <c r="CV1236" s="79">
        <f t="shared" si="2284"/>
        <v>6929</v>
      </c>
      <c r="CW1236" s="66"/>
      <c r="CX1236" s="66">
        <f t="shared" si="2306"/>
        <v>0</v>
      </c>
      <c r="CY1236" s="40">
        <f t="shared" si="2234"/>
        <v>8176.9599999999982</v>
      </c>
      <c r="CZ1236" s="65"/>
      <c r="DA1236" s="66">
        <f t="shared" si="2285"/>
        <v>0</v>
      </c>
      <c r="DB1236" s="67">
        <f t="shared" si="2299"/>
        <v>34088</v>
      </c>
      <c r="DC1236" s="66"/>
      <c r="DD1236" s="66">
        <f t="shared" si="2286"/>
        <v>0</v>
      </c>
      <c r="DE1236" s="67">
        <f t="shared" si="2300"/>
        <v>80859</v>
      </c>
      <c r="DF1236" s="66"/>
      <c r="DG1236" s="69">
        <f t="shared" si="2259"/>
        <v>0</v>
      </c>
      <c r="DH1236" s="67">
        <f t="shared" si="2230"/>
        <v>439395</v>
      </c>
      <c r="DI1236" s="66"/>
      <c r="DJ1236" s="66">
        <f t="shared" si="2260"/>
        <v>0</v>
      </c>
      <c r="DK1236" s="67">
        <f t="shared" si="2287"/>
        <v>3517.5</v>
      </c>
      <c r="DL1236" s="210"/>
      <c r="DM1236" s="206">
        <f t="shared" si="2219"/>
        <v>0</v>
      </c>
      <c r="DN1236" s="25">
        <f t="shared" si="2276"/>
        <v>0</v>
      </c>
      <c r="DO1236" s="5"/>
      <c r="DP1236" s="43">
        <f t="shared" si="2220"/>
        <v>0</v>
      </c>
      <c r="DQ1236" s="27">
        <f t="shared" si="2288"/>
        <v>6819.5</v>
      </c>
      <c r="DR1236" s="5"/>
      <c r="DS1236" s="43">
        <f t="shared" si="2221"/>
        <v>0</v>
      </c>
      <c r="DT1236" s="27">
        <f t="shared" si="2289"/>
        <v>4846</v>
      </c>
      <c r="DU1236" s="5"/>
      <c r="DV1236" s="43">
        <f t="shared" si="2261"/>
        <v>0</v>
      </c>
      <c r="DW1236" s="27">
        <f t="shared" si="2290"/>
        <v>4835</v>
      </c>
      <c r="DX1236" s="5"/>
      <c r="DY1236" s="22">
        <f t="shared" si="2262"/>
        <v>0</v>
      </c>
      <c r="DZ1236" s="25">
        <f t="shared" si="2291"/>
        <v>523</v>
      </c>
      <c r="EA1236" s="22"/>
      <c r="EB1236" s="22">
        <f t="shared" si="2263"/>
        <v>0</v>
      </c>
      <c r="EC1236" s="28">
        <f t="shared" si="2292"/>
        <v>369</v>
      </c>
      <c r="ED1236" s="5"/>
      <c r="EE1236" s="43">
        <f t="shared" si="2264"/>
        <v>0</v>
      </c>
      <c r="EF1236" s="27">
        <f t="shared" si="2293"/>
        <v>4769</v>
      </c>
      <c r="EG1236" s="66"/>
      <c r="EH1236" s="66">
        <f t="shared" si="2265"/>
        <v>0</v>
      </c>
      <c r="EI1236" s="67">
        <f t="shared" si="2294"/>
        <v>22077</v>
      </c>
      <c r="EJ1236" s="66"/>
      <c r="EK1236" s="66">
        <f t="shared" si="2185"/>
        <v>0</v>
      </c>
      <c r="EL1236" s="67">
        <f t="shared" si="2295"/>
        <v>20707</v>
      </c>
      <c r="EM1236" s="110">
        <f t="shared" si="2186"/>
        <v>272683.12017275998</v>
      </c>
    </row>
    <row r="1237" spans="1:143" s="33" customFormat="1" ht="11.25" customHeight="1" x14ac:dyDescent="0.25">
      <c r="A1237" s="11">
        <v>46193</v>
      </c>
      <c r="B1237" s="187">
        <v>46193</v>
      </c>
      <c r="C1237" s="88">
        <v>8005003588</v>
      </c>
      <c r="D1237" s="88" t="s">
        <v>161</v>
      </c>
      <c r="E1237" s="198">
        <v>50</v>
      </c>
      <c r="F1237" s="199">
        <v>4</v>
      </c>
      <c r="G1237" s="90">
        <v>191516863965</v>
      </c>
      <c r="H1237" s="66"/>
      <c r="I1237" s="41">
        <f t="shared" si="2267"/>
        <v>0</v>
      </c>
      <c r="J1237" s="48">
        <f>J1236+H1237-I1237-100</f>
        <v>225591</v>
      </c>
      <c r="K1237" s="66"/>
      <c r="L1237" s="41">
        <f t="shared" si="2302"/>
        <v>0</v>
      </c>
      <c r="M1237" s="48">
        <f>M1236+K1237-L1237-100</f>
        <v>224874</v>
      </c>
      <c r="N1237" s="66"/>
      <c r="O1237" s="41">
        <f t="shared" si="2303"/>
        <v>0</v>
      </c>
      <c r="P1237" s="48">
        <f>P1236+N1237-O1237-100</f>
        <v>213050</v>
      </c>
      <c r="Q1237" s="66"/>
      <c r="R1237" s="66">
        <f t="shared" si="2304"/>
        <v>0</v>
      </c>
      <c r="S1237" s="67">
        <f>S1236+Q1237-R1237-100</f>
        <v>149986</v>
      </c>
      <c r="T1237" s="66"/>
      <c r="U1237" s="66">
        <f t="shared" si="2191"/>
        <v>204.99999999999997</v>
      </c>
      <c r="V1237" s="67">
        <f t="shared" si="2207"/>
        <v>176502.65000000002</v>
      </c>
      <c r="W1237" s="136"/>
      <c r="X1237" s="69">
        <f t="shared" si="2275"/>
        <v>0</v>
      </c>
      <c r="Y1237" s="67">
        <f t="shared" si="2208"/>
        <v>5911</v>
      </c>
      <c r="Z1237" s="66"/>
      <c r="AA1237" s="68">
        <f t="shared" ref="AA1237:AA1275" si="2307">IF(OR(D1237="NPP6ASZDB-GY015M",D1237="NPP6ASZDB-GY010M",D1237="NPP6ASZDB-GY002M",D1237="NPP6ASZDB-GY150C",D1237="NPP6ASZDB-GY005M",D1237="NPC6ASZDB-GY020C",D1237="NPC06SZDB-GY008M",D1237="NPC06SZDB-GY013M",D1237="NPC06SZDB-GY018M",D1237="NPC6ASZDB-GY750C",D1237="NPC6ASZDB-GY009M",D1237="NPC6ASZDB-GY025C",D1237="NPC06SZDB-GY005M",D1237="NPC6ASZDB-GY125C",D1237="NPC6ASZDB-GY350C",D1237="NPC6ASZDB-GY075C",D1237="NPC6ASZDB-GY006M",D1237="NPC06SZDB-GY015C",D1237="NPC6ASZDB-GY450C",D1237="NPC6ASZDB-GY050C",D1237="NPC6ASZDB-GY050C",D1237="NPC6ASZDB-GY250C",D1237="NPC06SZDB-GY003M",D1237="NPC6ASZDB-GY007M",D1237="NPC06SZDB-GY006M",D1237="NPC06SZDB-GY015M",D1237="NPC06SZDB-GY001M",D1237="NPC06SZDB-GY002M",D1237="NPC6ASZDB-GY015M",D1237="NPC06SZDB-GY010M",D1237="NPC6ASZDB-GY150C",D1237="NPC6ASZDB-GY008M",D1237="NPC6ASZDB-GY012M",D1237="NPC6ASZDB-GY015M",D1237="NPC6ASZDB-GY018M",D1237="NPC6ASZDB-GY001M",D1237="NPC6ASZDB-GY002M",D1237="NPC6ASZDB-GY003M",D1237="NPC6ASZDB-GY004M",D1237="NPC6ASZDB-GY005M",D1237="NPC6ASZDB-GY010M",D1237="NPC6ASZDB-GY020M",D1237="NPC6ASZDB-GY025M",D1237="NPC6ASZDB-GY030M",D1237="NPC6ASZDB-GY030C",D1237="NPC6ASZDB-GY015C",),E1237*(F1237+0.1),0)</f>
        <v>0</v>
      </c>
      <c r="AB1237" s="67">
        <f t="shared" si="2209"/>
        <v>17135</v>
      </c>
      <c r="AC1237" s="66"/>
      <c r="AD1237" s="66">
        <f t="shared" ref="AD1237:AD1275" si="2308">IF(OR(D1237="NPC6ASZDB-GN007M",D1237="NPP6ASZDB-GN001M",D1237="NPC6ASZDB-GN015C",D1237="NPC6ASZDB-GN008M",D1237="NPP6ASZDB-GN010M",D1237="NPC6ASZDB-GN030C",D1237="NPC6ASZDB-GN750C",D1237="NPC06SZDB-GN050C",D1237="NPC6ASZDB-GN250C",D1237="NPC06SZDB-GN002M",D1237="NPC06SZDB-GN010M",D1237="NPC6ASZDB-GN015M",D1237="NPC6ASZDB-GN010M",D1237="NPC06SZDB-GN003M",D1237="NPC6ASZDB-GN025C",D1237="NPC6ASZDB-GN050C",D1237="NPC6ASZDB-GN150C",D1237="NPC06SZDB-GN001M",D1237="NPC06SZDB-GN150C",D1237="NPC6ASZDB-GN001M",D1237="NPC6ASZDB-GN002M",D1237="NPC6ASZDB-GN003M",D1237="NPC6ASZDB-GN004M",D1237="NPC6ASZDB-GN005M",D1237="NPC6ASZDB-GN020M",D1237="NPC6ASZDB-GN030M",),E1237*(F1237+0.1),0)</f>
        <v>0</v>
      </c>
      <c r="AE1237" s="67">
        <f t="shared" si="2210"/>
        <v>3450</v>
      </c>
      <c r="AF1237" s="66"/>
      <c r="AG1237" s="78">
        <f t="shared" ref="AG1237:AG1275" si="2309">IF(OR(D1237="NPC6ASZDB-YL030C",D1237="NPP6ASZDB-YL001M",D1237="NPC6ASZDB-YL015C",D1237="NPP6ASZDB-YL005M",D1237="NPP6ASZDB-YL003M",D1237="NPP6ASZDB-YL002M",D1237="NPC6ASZDB-YL004M",D1237="NPP6ASZDB-YL010M",D1237="NPC6ASZDB-YL125C",D1237="NPC6ASZDB-YL015M",D1237="NPC06SZDB-YL040M",D1237="NPC06SZDB-YL002M",D1237="NPC6ASZDB-YL009M",D1237="NPC6ASZDB-YL350C",D1237="NPC06SZDB-YL015C",D1237="NPC6ASZDB-YL007M",D1237="NPC6ASZDB-YL012M",D1237="NPC6ASZDB-YL020M",D1237="NPC6ASZDB-YL030M",D1237="NPC06SZDB-YL050C",D1237="NPC06SZDB-YL003M",D1237="NPC6ASZDB-YL250C",D1237="NPC6ASZDB-YL008M",D1237="NPC06SZDB-YL010M",D1237="NPC6ASZDB-YL025C",D1237="NPC6ASZDB-YL006M",D1237="NPC6ASZDB-YL001M",D1237="NPC6ASZDB-YL005M",D1237="NPC06SZDB-YL005M",D1237="NPC06SZDB-YL001M",D1237="NPC6ASZDB-YL050C",D1237="NPC6ASZDB-YL010M",D1237="NPC06SZDB-YL150C",D1237="NPC6ASZDB-YL002M",D1237="NPC6ASZDB-YL150C",D1237="NPC6ASZDB-YL003M",),E1237*(F1237+0.1),0)</f>
        <v>0</v>
      </c>
      <c r="AH1237" s="79">
        <f t="shared" si="2211"/>
        <v>4471.5</v>
      </c>
      <c r="AI1237" s="66"/>
      <c r="AJ1237" s="68">
        <f t="shared" si="2235"/>
        <v>0</v>
      </c>
      <c r="AK1237" s="67">
        <f t="shared" si="2212"/>
        <v>21977</v>
      </c>
      <c r="AL1237" s="66"/>
      <c r="AM1237" s="68">
        <f t="shared" ref="AM1237:AM1275" si="2310">IF(OR(D1237="NPC6ASZDB-RD015C",D1237="NPP6ASZDB-RD005M",D1237="NPC6ASZDB-RD750C",D1237="NPC6ASZDB-RD030M",D1237="NPP6ASZDB-RD010M",D1237="NPP6ASZDB-RD002M",D1237="NPP6ASZDB-RD001M",D1237="NPP6ASZDB-RD003M",D1237="NPC6ASZDB-RD075C",D1237="NPC6ASZDB-RD009M",D1237="NPC6ASZDB-RD025C",D1237="NPC6ASZDB-RD015M",D1237="NPC6ASZDB-RD004M",D1237="NPC6ASZDB-RD006M",D1237="NPC6ASZDB-RD020C",D1237="NPC6ASZDB-RD008M",D1237="NPC6ASZDB-RD350C",D1237="NPC6ASZDB-RD030C",D1237="NPC6ASZDB-RD250C",D1237="NPC06SZDB-RD015M",D1237="NPC6ASZDB-RD050C",D1237="NPC6ASZDB-RD050C",D1237="NPC06SZDB-RD050C",D1237="NPC6ASZDB-RD010M",D1237="NPC06SZDB-RD005M",D1237="NPC06SZDB-RD010M",D1237="NPC6ASZDB-RD007M",D1237="NPC6ASZDB-RD010M",D1237="NPC6ASZDB-RD001M",D1237="NPC6ASZDB-RD005M",D1237="NPC6ASZDB-RD150C",D1237="NPC06SZDB-RD002M",D1237="NPC06SZDB-RD150C",D1237="NPC06SZDB-RD001M",D1237="NPC06SZDB-RD003M",D1237="NPC6ASZDB-RD002M",D1237="NPC6ASZDB-RD003M",D1237="NPC6ASZDB-RD020M",),E1237*(F1237+0.1),0)</f>
        <v>0</v>
      </c>
      <c r="AN1237" s="67">
        <f t="shared" si="2213"/>
        <v>8655.02</v>
      </c>
      <c r="AO1237" s="66"/>
      <c r="AP1237" s="68">
        <f t="shared" si="2305"/>
        <v>0</v>
      </c>
      <c r="AQ1237" s="67">
        <f t="shared" si="2238"/>
        <v>8577.64</v>
      </c>
      <c r="AR1237" s="66"/>
      <c r="AS1237" s="68">
        <f t="shared" si="2216"/>
        <v>0</v>
      </c>
      <c r="AT1237" s="67">
        <f t="shared" si="2215"/>
        <v>1804</v>
      </c>
      <c r="AU1237" s="66"/>
      <c r="AV1237" s="66">
        <f t="shared" si="2277"/>
        <v>0</v>
      </c>
      <c r="AW1237" s="42">
        <f t="shared" si="2251"/>
        <v>4680.0000000000018</v>
      </c>
      <c r="AX1237" s="66"/>
      <c r="AY1237" s="66">
        <f t="shared" si="2255"/>
        <v>0</v>
      </c>
      <c r="AZ1237" s="67">
        <f t="shared" si="2273"/>
        <v>728.09999999999991</v>
      </c>
      <c r="BA1237" s="66"/>
      <c r="BB1237" s="68">
        <f t="shared" si="2274"/>
        <v>0</v>
      </c>
      <c r="BC1237" s="67">
        <f t="shared" si="2245"/>
        <v>77.819999999999851</v>
      </c>
      <c r="BD1237" s="66"/>
      <c r="BE1237" s="68">
        <f t="shared" si="2271"/>
        <v>0</v>
      </c>
      <c r="BF1237" s="67">
        <f t="shared" si="2272"/>
        <v>1815.1800000000017</v>
      </c>
      <c r="BG1237" s="66"/>
      <c r="BH1237" s="68">
        <f t="shared" si="2249"/>
        <v>0</v>
      </c>
      <c r="BI1237" s="67">
        <f t="shared" si="2236"/>
        <v>22382.39999999998</v>
      </c>
      <c r="BJ1237" s="66"/>
      <c r="BK1237" s="68">
        <f t="shared" si="2217"/>
        <v>0</v>
      </c>
      <c r="BL1237" s="67">
        <f t="shared" si="2278"/>
        <v>3462.6000000000004</v>
      </c>
      <c r="BM1237" s="66"/>
      <c r="BN1237" s="68">
        <f t="shared" si="2279"/>
        <v>0</v>
      </c>
      <c r="BO1237" s="67">
        <f t="shared" si="2280"/>
        <v>300.70000000000152</v>
      </c>
      <c r="BP1237" s="66"/>
      <c r="BQ1237" s="68">
        <f t="shared" si="2296"/>
        <v>0</v>
      </c>
      <c r="BR1237" s="67">
        <f t="shared" si="2297"/>
        <v>123480.25</v>
      </c>
      <c r="BS1237" s="66"/>
      <c r="BT1237" s="66">
        <f t="shared" si="2252"/>
        <v>0</v>
      </c>
      <c r="BU1237" s="67">
        <f t="shared" si="2246"/>
        <v>103287</v>
      </c>
      <c r="BV1237" s="66"/>
      <c r="BW1237" s="66">
        <f t="shared" si="2253"/>
        <v>0</v>
      </c>
      <c r="BX1237" s="67">
        <f t="shared" si="2247"/>
        <v>146698</v>
      </c>
      <c r="BY1237" s="66"/>
      <c r="BZ1237" s="66">
        <f t="shared" si="2254"/>
        <v>0</v>
      </c>
      <c r="CA1237" s="67">
        <f t="shared" si="2248"/>
        <v>96789</v>
      </c>
      <c r="CB1237" s="66"/>
      <c r="CC1237" s="66">
        <f t="shared" si="2301"/>
        <v>0</v>
      </c>
      <c r="CD1237" s="67">
        <f t="shared" si="2227"/>
        <v>28950.04</v>
      </c>
      <c r="CE1237" s="66"/>
      <c r="CF1237" s="66">
        <f t="shared" si="2233"/>
        <v>0</v>
      </c>
      <c r="CG1237" s="67">
        <f t="shared" si="2281"/>
        <v>3663.6999999999994</v>
      </c>
      <c r="CH1237" s="66"/>
      <c r="CI1237" s="66">
        <f t="shared" si="2218"/>
        <v>0</v>
      </c>
      <c r="CJ1237" s="67">
        <f t="shared" si="2298"/>
        <v>6757.8</v>
      </c>
      <c r="CK1237" s="66"/>
      <c r="CL1237" s="68">
        <f t="shared" si="2244"/>
        <v>0</v>
      </c>
      <c r="CM1237" s="79">
        <f t="shared" si="2282"/>
        <v>4847.4799999999996</v>
      </c>
      <c r="CN1237" s="66"/>
      <c r="CO1237" s="68">
        <f t="shared" si="2256"/>
        <v>0</v>
      </c>
      <c r="CP1237" s="79">
        <f t="shared" si="2283"/>
        <v>3955</v>
      </c>
      <c r="CQ1237" s="66"/>
      <c r="CR1237" s="68">
        <f t="shared" si="2257"/>
        <v>0</v>
      </c>
      <c r="CS1237" s="79">
        <f t="shared" si="2250"/>
        <v>5186</v>
      </c>
      <c r="CT1237" s="66"/>
      <c r="CU1237" s="68">
        <f t="shared" si="2258"/>
        <v>0</v>
      </c>
      <c r="CV1237" s="79">
        <f t="shared" si="2284"/>
        <v>6929</v>
      </c>
      <c r="CW1237" s="66"/>
      <c r="CX1237" s="66">
        <f t="shared" si="2306"/>
        <v>0</v>
      </c>
      <c r="CY1237" s="40">
        <f t="shared" si="2234"/>
        <v>8176.9599999999982</v>
      </c>
      <c r="CZ1237" s="65"/>
      <c r="DA1237" s="66">
        <f t="shared" si="2285"/>
        <v>0</v>
      </c>
      <c r="DB1237" s="67">
        <f t="shared" si="2299"/>
        <v>34088</v>
      </c>
      <c r="DC1237" s="66"/>
      <c r="DD1237" s="66">
        <f t="shared" si="2286"/>
        <v>0</v>
      </c>
      <c r="DE1237" s="67">
        <f t="shared" si="2300"/>
        <v>80859</v>
      </c>
      <c r="DF1237" s="66"/>
      <c r="DG1237" s="69">
        <f t="shared" si="2259"/>
        <v>0</v>
      </c>
      <c r="DH1237" s="67">
        <f t="shared" si="2230"/>
        <v>439395</v>
      </c>
      <c r="DI1237" s="66"/>
      <c r="DJ1237" s="66">
        <f t="shared" si="2260"/>
        <v>0</v>
      </c>
      <c r="DK1237" s="67">
        <f t="shared" si="2287"/>
        <v>3517.5</v>
      </c>
      <c r="DL1237" s="210"/>
      <c r="DM1237" s="206">
        <f t="shared" si="2219"/>
        <v>0</v>
      </c>
      <c r="DN1237" s="25">
        <f t="shared" si="2276"/>
        <v>0</v>
      </c>
      <c r="DO1237" s="5"/>
      <c r="DP1237" s="43">
        <f t="shared" si="2220"/>
        <v>0</v>
      </c>
      <c r="DQ1237" s="27">
        <f t="shared" si="2288"/>
        <v>6819.5</v>
      </c>
      <c r="DR1237" s="5"/>
      <c r="DS1237" s="43">
        <f t="shared" si="2221"/>
        <v>0</v>
      </c>
      <c r="DT1237" s="27">
        <f t="shared" si="2289"/>
        <v>4846</v>
      </c>
      <c r="DU1237" s="5"/>
      <c r="DV1237" s="43">
        <f t="shared" si="2261"/>
        <v>0</v>
      </c>
      <c r="DW1237" s="27">
        <f t="shared" si="2290"/>
        <v>4835</v>
      </c>
      <c r="DX1237" s="5"/>
      <c r="DY1237" s="22">
        <f t="shared" si="2262"/>
        <v>0</v>
      </c>
      <c r="DZ1237" s="25">
        <f t="shared" si="2291"/>
        <v>523</v>
      </c>
      <c r="EA1237" s="22"/>
      <c r="EB1237" s="22">
        <f t="shared" si="2263"/>
        <v>0</v>
      </c>
      <c r="EC1237" s="28">
        <f t="shared" si="2292"/>
        <v>369</v>
      </c>
      <c r="ED1237" s="5"/>
      <c r="EE1237" s="43">
        <f t="shared" si="2264"/>
        <v>0</v>
      </c>
      <c r="EF1237" s="27">
        <f t="shared" si="2293"/>
        <v>4769</v>
      </c>
      <c r="EG1237" s="66"/>
      <c r="EH1237" s="66">
        <f t="shared" si="2265"/>
        <v>0</v>
      </c>
      <c r="EI1237" s="67">
        <f t="shared" si="2294"/>
        <v>22077</v>
      </c>
      <c r="EJ1237" s="66"/>
      <c r="EK1237" s="66">
        <f t="shared" ref="EK1237:EK1275" si="2311">(IF(OR(D1237="CO17772-0MM003",D1237="CO17772-0ZM010",D1237="CO17772-07M015",D1237="CO17772-07M007",D1237="CO17772-0ZM002",D1237="CO17772-01M001",D1237="CO17772-0CC050",D1237="CO17772-0CM015",D1237="CO17772-08F004",D1237="CO17772-08F010",D1237="CO17772-08C750",D1237="CO17772-08C250",D1237="CO17772-07M001",D1237="CO17772-09M001",D1237="CO17772-0ZM001",D1237="CO17772-0MM001",D1237="CO17772-08F002",D1237="CO17772-0ZM008",D1237="CO17772-0ZM005",D1237="CO17772-0CM005",D1237="CO17772-0CM007",D1237="CO17772-08M020",D1237="CO17772-0MC150",D1237="CO17772-08M006",D1237="CO17772-08C050",D1237="CO17772-0CM007",D1237="CO17772-0CM010",D1237="CO17772-0CM003",D1237="CO17772-08C150",D1237="CO17772-08M007",D1237="CO17772-0MM005",D1237="CO17772-0MM015",D1237="CO17772-0CM002",D1237="CO17772-0CM001",D1237="CO17772-08M010",D1237="CO17772-08M001",D1237="CO17772-08M005",D1237="CO17772-08M002",D1237="CO17772-08M003",D1237="CO17772-08M004",D1237="CO17772-08M015",D1237=1644077,D1237=959308,D1237=959305,D1237=959306,D1237=959307,D1237=959309),E1237*2,0))</f>
        <v>0</v>
      </c>
      <c r="EL1237" s="67">
        <f t="shared" si="2295"/>
        <v>20707</v>
      </c>
      <c r="EM1237" s="110">
        <f t="shared" ref="EM1237:EM1300" si="2312">((J1238*0.03672)+(M1238*0.1205)+(P1238*0.05856)+(S1238*0.0201)+(V1238*0.3442)+(Y1238*0.4888)+(AB1238*0.5596)+(AE1238*0.486)+(AH1238*0.4976)+(AK1238*0.487)+(AN1238*0.4911)+(AQ1238*0.4976)+(AT1238*0.4994)+(AW1238*0.3297)+(AZ1238*0.3303)+(BC1238*0.3317)+(BF1238*0.3307)+(BI1238*0.3302)+(BL1238* 0.3306)+(BO1238*0.3317)+(BR1238*0.3311)+(BU1238*0.023)+(BX1238*0.0746)+(CA1238*0.0163)+(CD1238*0.4367)+(CG1238*0.46063)+(CJ1238*0.4344)+(CM1238*0.426837)+(CP1238*0.411417)+(CS1238*0.419619)+(CV1238*0.427493)+(CY1238*0.4341)+(DB1238*0.0349)+(DE1238*0.0092)+(DH1238*0.035 )+(DK1238*0.029)+(DN1238*0.27723)+(DQ1238*0.19)+(DT1238*0.27723)+(DZ1238*0.20242)+(EC1238*0.43)+(EF1238*0.18111)+(EI1238*0.19879)+(EL1238*0.12124)+(EO1238*0.02104)+(ER1238*0.24981))</f>
        <v>272664.24977275997</v>
      </c>
    </row>
    <row r="1238" spans="1:143" s="35" customFormat="1" ht="11.25" customHeight="1" x14ac:dyDescent="0.25">
      <c r="A1238" s="11">
        <v>46193</v>
      </c>
      <c r="B1238" s="187">
        <v>46193</v>
      </c>
      <c r="C1238" s="88">
        <v>8005003592</v>
      </c>
      <c r="D1238" s="88" t="s">
        <v>465</v>
      </c>
      <c r="E1238" s="198">
        <v>40</v>
      </c>
      <c r="F1238" s="199">
        <v>20</v>
      </c>
      <c r="G1238" s="90">
        <v>198845206135</v>
      </c>
      <c r="H1238" s="66"/>
      <c r="I1238" s="41">
        <f t="shared" si="2267"/>
        <v>0</v>
      </c>
      <c r="J1238" s="48">
        <f>J1237+H1238-I1238-80</f>
        <v>225511</v>
      </c>
      <c r="K1238" s="66"/>
      <c r="L1238" s="41">
        <f t="shared" si="2302"/>
        <v>0</v>
      </c>
      <c r="M1238" s="48">
        <f>M1237+K1238-L1238-80</f>
        <v>224794</v>
      </c>
      <c r="N1238" s="66"/>
      <c r="O1238" s="41">
        <f t="shared" si="2303"/>
        <v>0</v>
      </c>
      <c r="P1238" s="48">
        <f>P1237+N1238-O1238-80</f>
        <v>212970</v>
      </c>
      <c r="Q1238" s="66"/>
      <c r="R1238" s="66">
        <f t="shared" si="2304"/>
        <v>0</v>
      </c>
      <c r="S1238" s="67">
        <f>S1237+Q1238-R1238-80</f>
        <v>149906</v>
      </c>
      <c r="T1238" s="66"/>
      <c r="U1238" s="66">
        <f t="shared" si="2191"/>
        <v>0</v>
      </c>
      <c r="V1238" s="67">
        <f t="shared" si="2207"/>
        <v>176502.65000000002</v>
      </c>
      <c r="W1238" s="136"/>
      <c r="X1238" s="69">
        <f t="shared" si="2275"/>
        <v>0</v>
      </c>
      <c r="Y1238" s="67">
        <f t="shared" si="2208"/>
        <v>5911</v>
      </c>
      <c r="Z1238" s="66"/>
      <c r="AA1238" s="68">
        <f t="shared" si="2307"/>
        <v>0</v>
      </c>
      <c r="AB1238" s="67">
        <f t="shared" si="2209"/>
        <v>17135</v>
      </c>
      <c r="AC1238" s="66"/>
      <c r="AD1238" s="66">
        <f t="shared" si="2308"/>
        <v>0</v>
      </c>
      <c r="AE1238" s="67">
        <f t="shared" si="2210"/>
        <v>3450</v>
      </c>
      <c r="AF1238" s="66"/>
      <c r="AG1238" s="78">
        <f t="shared" si="2309"/>
        <v>0</v>
      </c>
      <c r="AH1238" s="79">
        <f t="shared" si="2211"/>
        <v>4471.5</v>
      </c>
      <c r="AI1238" s="66"/>
      <c r="AJ1238" s="68">
        <f t="shared" si="2235"/>
        <v>0</v>
      </c>
      <c r="AK1238" s="67">
        <f t="shared" si="2212"/>
        <v>21977</v>
      </c>
      <c r="AL1238" s="66"/>
      <c r="AM1238" s="68">
        <f t="shared" si="2310"/>
        <v>0</v>
      </c>
      <c r="AN1238" s="67">
        <f t="shared" si="2213"/>
        <v>8655.02</v>
      </c>
      <c r="AO1238" s="66"/>
      <c r="AP1238" s="68">
        <f t="shared" si="2305"/>
        <v>0</v>
      </c>
      <c r="AQ1238" s="67">
        <f t="shared" si="2238"/>
        <v>8577.64</v>
      </c>
      <c r="AR1238" s="66"/>
      <c r="AS1238" s="68">
        <f t="shared" si="2216"/>
        <v>0</v>
      </c>
      <c r="AT1238" s="67">
        <f t="shared" si="2215"/>
        <v>1804</v>
      </c>
      <c r="AU1238" s="66"/>
      <c r="AV1238" s="66">
        <f t="shared" si="2277"/>
        <v>0</v>
      </c>
      <c r="AW1238" s="42">
        <f t="shared" si="2251"/>
        <v>4680.0000000000018</v>
      </c>
      <c r="AX1238" s="66"/>
      <c r="AY1238" s="66">
        <f t="shared" si="2255"/>
        <v>0</v>
      </c>
      <c r="AZ1238" s="67">
        <f t="shared" si="2273"/>
        <v>728.09999999999991</v>
      </c>
      <c r="BA1238" s="66"/>
      <c r="BB1238" s="68">
        <f t="shared" si="2274"/>
        <v>0</v>
      </c>
      <c r="BC1238" s="67">
        <f t="shared" si="2245"/>
        <v>77.819999999999851</v>
      </c>
      <c r="BD1238" s="66"/>
      <c r="BE1238" s="68">
        <f t="shared" si="2271"/>
        <v>0</v>
      </c>
      <c r="BF1238" s="67">
        <f t="shared" si="2272"/>
        <v>1815.1800000000017</v>
      </c>
      <c r="BG1238" s="66"/>
      <c r="BH1238" s="68">
        <f t="shared" ref="BH1238:BH1255" si="2313">IF(OR(D1258="NPC06UZDB-GY026M",D1258="NPP06UZDB-GY010M",D1238="CO155E2-0CM018",D1238="CO155E2-0CM023",D1238="CO155E2-0CM026",D1238="NPP06UZDB-GY150C",D1238="NPP06UZDB-GY025M",D1238="NPC06UZDB-GY013M",D1238="NPP06UZDB-GY001M",D1238="NPP06UZDB-GY250C",D1238="NPC06UZDB-GY028M",D1238="NPC06UZDB-GY018M",D1238="NPC06UZDB-GY014M",D1238="NPC06UZDB-GY012M",D1238="NPC06UZDB-GY011M",D1238="NPC06UZDB-GY006M",D1238="CO155E2-0CM006",D1238="NPP06UZDB-GY005M",D1238="NPP06UZDB-GY005M",D1238="NPP06UZDB-GY003M",D1238="NPP06UZDB-GY002M",D1238="NPC06UZDB-GY025M",D1238="CO155E2-0CM020",D1238="CO155E2-0CM030",D1238="NPC06UZDB-GY350C",D1238="NPC06UZDB-GY030M",D1238="NPC06UZDB-GY020C",D1238="NPC06UZDB-GY030M",D1238="NPC06UZDB-GY350C",D1238="CO155E2-0CM007",D1238="NPC06UZDB-GY150C",D1238="NPC06UZDB-GY250C",D1238="NPC06UZDB-GY007M",D1238="CO155E2-0CC050",D1238="NPC06UZDB-GY006M",D1238="NPC06UZDB-GY008M",D1238="NPC06UZDB-GY050C",D1238="CO155E2-0CC250",D1238="NPC06UZDB-GY750C",D1238="NPC06UZDB-GY007M",D1238="NPC06UZDB-GY020M",D1238="CO155E2-0CC150",D1238="CO155E2-0CM015",D1238="CO155E2-0CM010",D1238="NPC06UZDB-GY450C",D1238="NPC06UZDB-GY015M",D1238="NPC06UZDB-GY150C",D1238="CO155E2-0CM001",D1238="CO155E2-0CM002",D1238="CO155E2-0CM003",D1238="CO155E2-0CM004",D1238="CO155E2-0CM005",D1238="CO155E2-0CM008",D1238="NPC06UZDB-GY010M",D1238="NPC06UZDB-GY001M",D1238="NPC06UZDB-GY002M",D1238="NPC06UZDB-GY003M",D1238="NPC06UZDB-GY004M",D1238="NPC06UZDB-GY005M",),E1238*(F1238+0.12),0)</f>
        <v>0</v>
      </c>
      <c r="BI1238" s="67">
        <f t="shared" si="2236"/>
        <v>22382.39999999998</v>
      </c>
      <c r="BJ1238" s="66"/>
      <c r="BK1238" s="68">
        <f t="shared" si="2217"/>
        <v>0</v>
      </c>
      <c r="BL1238" s="67">
        <f t="shared" si="2278"/>
        <v>3462.6000000000004</v>
      </c>
      <c r="BM1238" s="66"/>
      <c r="BN1238" s="68">
        <f t="shared" si="2279"/>
        <v>0</v>
      </c>
      <c r="BO1238" s="67">
        <f t="shared" si="2280"/>
        <v>300.70000000000152</v>
      </c>
      <c r="BP1238" s="66"/>
      <c r="BQ1238" s="68">
        <f t="shared" si="2296"/>
        <v>0</v>
      </c>
      <c r="BR1238" s="67">
        <f t="shared" si="2297"/>
        <v>123480.25</v>
      </c>
      <c r="BS1238" s="66"/>
      <c r="BT1238" s="66">
        <f t="shared" si="2252"/>
        <v>0</v>
      </c>
      <c r="BU1238" s="67">
        <f t="shared" si="2246"/>
        <v>103287</v>
      </c>
      <c r="BV1238" s="66"/>
      <c r="BW1238" s="66">
        <f t="shared" si="2253"/>
        <v>0</v>
      </c>
      <c r="BX1238" s="67">
        <f t="shared" si="2247"/>
        <v>146698</v>
      </c>
      <c r="BY1238" s="66"/>
      <c r="BZ1238" s="66">
        <f t="shared" si="2254"/>
        <v>0</v>
      </c>
      <c r="CA1238" s="67">
        <f t="shared" si="2248"/>
        <v>96789</v>
      </c>
      <c r="CB1238" s="66"/>
      <c r="CC1238" s="66">
        <f t="shared" si="2301"/>
        <v>0</v>
      </c>
      <c r="CD1238" s="67">
        <f t="shared" si="2227"/>
        <v>28950.04</v>
      </c>
      <c r="CE1238" s="66"/>
      <c r="CF1238" s="66">
        <f t="shared" si="2233"/>
        <v>0</v>
      </c>
      <c r="CG1238" s="67">
        <f t="shared" si="2281"/>
        <v>3663.6999999999994</v>
      </c>
      <c r="CH1238" s="66"/>
      <c r="CI1238" s="66">
        <f t="shared" si="2218"/>
        <v>0</v>
      </c>
      <c r="CJ1238" s="67">
        <f t="shared" si="2298"/>
        <v>6757.8</v>
      </c>
      <c r="CK1238" s="66"/>
      <c r="CL1238" s="68">
        <f t="shared" si="2244"/>
        <v>0</v>
      </c>
      <c r="CM1238" s="79">
        <f t="shared" si="2282"/>
        <v>4847.4799999999996</v>
      </c>
      <c r="CN1238" s="66"/>
      <c r="CO1238" s="68">
        <f t="shared" si="2256"/>
        <v>0</v>
      </c>
      <c r="CP1238" s="79">
        <f t="shared" si="2283"/>
        <v>3955</v>
      </c>
      <c r="CQ1238" s="66"/>
      <c r="CR1238" s="68">
        <f t="shared" si="2257"/>
        <v>0</v>
      </c>
      <c r="CS1238" s="79">
        <f t="shared" si="2250"/>
        <v>5186</v>
      </c>
      <c r="CT1238" s="66"/>
      <c r="CU1238" s="68">
        <f t="shared" si="2258"/>
        <v>0</v>
      </c>
      <c r="CV1238" s="79">
        <f t="shared" si="2284"/>
        <v>6929</v>
      </c>
      <c r="CW1238" s="66"/>
      <c r="CX1238" s="66">
        <f t="shared" si="2306"/>
        <v>0</v>
      </c>
      <c r="CY1238" s="40">
        <f t="shared" si="2234"/>
        <v>8176.9599999999982</v>
      </c>
      <c r="CZ1238" s="65"/>
      <c r="DA1238" s="66">
        <f t="shared" si="2285"/>
        <v>0</v>
      </c>
      <c r="DB1238" s="67">
        <f t="shared" si="2299"/>
        <v>34088</v>
      </c>
      <c r="DC1238" s="66"/>
      <c r="DD1238" s="66">
        <f t="shared" si="2286"/>
        <v>0</v>
      </c>
      <c r="DE1238" s="67">
        <f t="shared" si="2300"/>
        <v>80859</v>
      </c>
      <c r="DF1238" s="66"/>
      <c r="DG1238" s="69">
        <f t="shared" si="2259"/>
        <v>0</v>
      </c>
      <c r="DH1238" s="67">
        <f t="shared" si="2230"/>
        <v>439395</v>
      </c>
      <c r="DI1238" s="66"/>
      <c r="DJ1238" s="66">
        <f t="shared" si="2260"/>
        <v>0</v>
      </c>
      <c r="DK1238" s="67">
        <f t="shared" si="2287"/>
        <v>3517.5</v>
      </c>
      <c r="DL1238" s="210"/>
      <c r="DM1238" s="206">
        <f t="shared" si="2219"/>
        <v>0</v>
      </c>
      <c r="DN1238" s="25">
        <f t="shared" si="2276"/>
        <v>0</v>
      </c>
      <c r="DO1238" s="5"/>
      <c r="DP1238" s="43">
        <f t="shared" si="2220"/>
        <v>0</v>
      </c>
      <c r="DQ1238" s="27">
        <f t="shared" si="2288"/>
        <v>6819.5</v>
      </c>
      <c r="DR1238" s="5"/>
      <c r="DS1238" s="43">
        <f t="shared" si="2221"/>
        <v>0</v>
      </c>
      <c r="DT1238" s="27">
        <f t="shared" si="2289"/>
        <v>4846</v>
      </c>
      <c r="DU1238" s="5"/>
      <c r="DV1238" s="43">
        <f t="shared" si="2261"/>
        <v>0</v>
      </c>
      <c r="DW1238" s="27">
        <f t="shared" si="2290"/>
        <v>4835</v>
      </c>
      <c r="DX1238" s="5"/>
      <c r="DY1238" s="22">
        <f t="shared" si="2262"/>
        <v>0</v>
      </c>
      <c r="DZ1238" s="25">
        <f t="shared" si="2291"/>
        <v>523</v>
      </c>
      <c r="EA1238" s="22"/>
      <c r="EB1238" s="22">
        <f t="shared" si="2263"/>
        <v>0</v>
      </c>
      <c r="EC1238" s="28">
        <f t="shared" si="2292"/>
        <v>369</v>
      </c>
      <c r="ED1238" s="5"/>
      <c r="EE1238" s="43">
        <f t="shared" si="2264"/>
        <v>0</v>
      </c>
      <c r="EF1238" s="27">
        <f t="shared" si="2293"/>
        <v>4769</v>
      </c>
      <c r="EG1238" s="66"/>
      <c r="EH1238" s="66">
        <f t="shared" si="2265"/>
        <v>0</v>
      </c>
      <c r="EI1238" s="67">
        <f t="shared" si="2294"/>
        <v>22077</v>
      </c>
      <c r="EJ1238" s="66"/>
      <c r="EK1238" s="66">
        <f t="shared" si="2311"/>
        <v>0</v>
      </c>
      <c r="EL1238" s="67">
        <f t="shared" si="2295"/>
        <v>20707</v>
      </c>
      <c r="EM1238" s="110">
        <f t="shared" si="2312"/>
        <v>272387.96537275997</v>
      </c>
    </row>
    <row r="1239" spans="1:143" s="35" customFormat="1" ht="11.25" customHeight="1" x14ac:dyDescent="0.25">
      <c r="A1239" s="11">
        <v>46193</v>
      </c>
      <c r="B1239" s="187">
        <v>46193</v>
      </c>
      <c r="C1239" s="88">
        <v>8005003590</v>
      </c>
      <c r="D1239" s="88" t="s">
        <v>466</v>
      </c>
      <c r="E1239" s="198">
        <v>50</v>
      </c>
      <c r="F1239" s="199">
        <v>10</v>
      </c>
      <c r="G1239" s="90">
        <v>198845206104</v>
      </c>
      <c r="H1239" s="66"/>
      <c r="I1239" s="41">
        <f t="shared" si="2267"/>
        <v>0</v>
      </c>
      <c r="J1239" s="48">
        <f>J1238+H1239-I1239-100</f>
        <v>225411</v>
      </c>
      <c r="K1239" s="66"/>
      <c r="L1239" s="41">
        <f t="shared" si="2302"/>
        <v>0</v>
      </c>
      <c r="M1239" s="48">
        <f>M1238+K1239-L1239-100</f>
        <v>224694</v>
      </c>
      <c r="N1239" s="66"/>
      <c r="O1239" s="41">
        <f t="shared" si="2303"/>
        <v>0</v>
      </c>
      <c r="P1239" s="48">
        <f>P1238+N1239-O1239-100</f>
        <v>212870</v>
      </c>
      <c r="Q1239" s="66"/>
      <c r="R1239" s="66">
        <f t="shared" si="2304"/>
        <v>0</v>
      </c>
      <c r="S1239" s="67">
        <f>S1238+Q1239-R1239-100</f>
        <v>149806</v>
      </c>
      <c r="T1239" s="66"/>
      <c r="U1239" s="66">
        <f t="shared" si="2191"/>
        <v>0</v>
      </c>
      <c r="V1239" s="67">
        <f t="shared" si="2207"/>
        <v>176502.65000000002</v>
      </c>
      <c r="W1239" s="136"/>
      <c r="X1239" s="69">
        <f t="shared" si="2275"/>
        <v>0</v>
      </c>
      <c r="Y1239" s="67">
        <f t="shared" si="2208"/>
        <v>5911</v>
      </c>
      <c r="Z1239" s="66"/>
      <c r="AA1239" s="68">
        <f t="shared" si="2307"/>
        <v>0</v>
      </c>
      <c r="AB1239" s="67">
        <f t="shared" si="2209"/>
        <v>17135</v>
      </c>
      <c r="AC1239" s="66"/>
      <c r="AD1239" s="66">
        <f t="shared" si="2308"/>
        <v>0</v>
      </c>
      <c r="AE1239" s="67">
        <f t="shared" si="2210"/>
        <v>3450</v>
      </c>
      <c r="AF1239" s="66"/>
      <c r="AG1239" s="78">
        <f t="shared" si="2309"/>
        <v>0</v>
      </c>
      <c r="AH1239" s="79">
        <f t="shared" si="2211"/>
        <v>4471.5</v>
      </c>
      <c r="AI1239" s="66"/>
      <c r="AJ1239" s="68">
        <f t="shared" si="2235"/>
        <v>0</v>
      </c>
      <c r="AK1239" s="67">
        <f t="shared" si="2212"/>
        <v>21977</v>
      </c>
      <c r="AL1239" s="66"/>
      <c r="AM1239" s="68">
        <f t="shared" si="2310"/>
        <v>0</v>
      </c>
      <c r="AN1239" s="67">
        <f t="shared" si="2213"/>
        <v>8655.02</v>
      </c>
      <c r="AO1239" s="66"/>
      <c r="AP1239" s="68">
        <f t="shared" si="2305"/>
        <v>0</v>
      </c>
      <c r="AQ1239" s="67">
        <f t="shared" si="2238"/>
        <v>8577.64</v>
      </c>
      <c r="AR1239" s="66"/>
      <c r="AS1239" s="68">
        <f t="shared" si="2216"/>
        <v>0</v>
      </c>
      <c r="AT1239" s="67">
        <f>+AT1238+AR1239-AS1239-506</f>
        <v>1298</v>
      </c>
      <c r="AU1239" s="66"/>
      <c r="AV1239" s="66">
        <f t="shared" si="2277"/>
        <v>0</v>
      </c>
      <c r="AW1239" s="42">
        <f t="shared" si="2251"/>
        <v>4680.0000000000018</v>
      </c>
      <c r="AX1239" s="66"/>
      <c r="AY1239" s="66">
        <f t="shared" si="2255"/>
        <v>0</v>
      </c>
      <c r="AZ1239" s="67">
        <f t="shared" si="2273"/>
        <v>728.09999999999991</v>
      </c>
      <c r="BA1239" s="66"/>
      <c r="BB1239" s="68">
        <f t="shared" si="2274"/>
        <v>0</v>
      </c>
      <c r="BC1239" s="67">
        <f t="shared" si="2245"/>
        <v>77.819999999999851</v>
      </c>
      <c r="BD1239" s="66"/>
      <c r="BE1239" s="68">
        <f t="shared" si="2271"/>
        <v>0</v>
      </c>
      <c r="BF1239" s="67">
        <f t="shared" si="2272"/>
        <v>1815.1800000000017</v>
      </c>
      <c r="BG1239" s="66"/>
      <c r="BH1239" s="68">
        <f t="shared" si="2313"/>
        <v>0</v>
      </c>
      <c r="BI1239" s="67">
        <f t="shared" si="2236"/>
        <v>22382.39999999998</v>
      </c>
      <c r="BJ1239" s="66"/>
      <c r="BK1239" s="68">
        <f t="shared" si="2217"/>
        <v>0</v>
      </c>
      <c r="BL1239" s="67">
        <f t="shared" si="2278"/>
        <v>3462.6000000000004</v>
      </c>
      <c r="BM1239" s="66"/>
      <c r="BN1239" s="68">
        <f t="shared" si="2279"/>
        <v>0</v>
      </c>
      <c r="BO1239" s="67">
        <f t="shared" si="2280"/>
        <v>300.70000000000152</v>
      </c>
      <c r="BP1239" s="66"/>
      <c r="BQ1239" s="68">
        <f t="shared" si="2296"/>
        <v>0</v>
      </c>
      <c r="BR1239" s="67">
        <f t="shared" si="2297"/>
        <v>123480.25</v>
      </c>
      <c r="BS1239" s="66"/>
      <c r="BT1239" s="66">
        <f t="shared" si="2252"/>
        <v>0</v>
      </c>
      <c r="BU1239" s="67">
        <f t="shared" si="2246"/>
        <v>103287</v>
      </c>
      <c r="BV1239" s="66"/>
      <c r="BW1239" s="66">
        <f t="shared" si="2253"/>
        <v>0</v>
      </c>
      <c r="BX1239" s="67">
        <f t="shared" si="2247"/>
        <v>146698</v>
      </c>
      <c r="BY1239" s="66"/>
      <c r="BZ1239" s="66">
        <f t="shared" si="2254"/>
        <v>0</v>
      </c>
      <c r="CA1239" s="67">
        <f t="shared" si="2248"/>
        <v>96789</v>
      </c>
      <c r="CB1239" s="66"/>
      <c r="CC1239" s="66">
        <f t="shared" si="2301"/>
        <v>0</v>
      </c>
      <c r="CD1239" s="67">
        <f t="shared" si="2227"/>
        <v>28950.04</v>
      </c>
      <c r="CE1239" s="66"/>
      <c r="CF1239" s="66">
        <f t="shared" si="2233"/>
        <v>0</v>
      </c>
      <c r="CG1239" s="67">
        <f t="shared" si="2281"/>
        <v>3663.6999999999994</v>
      </c>
      <c r="CH1239" s="66"/>
      <c r="CI1239" s="66">
        <f t="shared" si="2218"/>
        <v>0</v>
      </c>
      <c r="CJ1239" s="67">
        <f t="shared" si="2298"/>
        <v>6757.8</v>
      </c>
      <c r="CK1239" s="66"/>
      <c r="CL1239" s="68">
        <f t="shared" si="2244"/>
        <v>0</v>
      </c>
      <c r="CM1239" s="79">
        <f t="shared" si="2282"/>
        <v>4847.4799999999996</v>
      </c>
      <c r="CN1239" s="66"/>
      <c r="CO1239" s="68">
        <f t="shared" si="2256"/>
        <v>0</v>
      </c>
      <c r="CP1239" s="79">
        <f t="shared" si="2283"/>
        <v>3955</v>
      </c>
      <c r="CQ1239" s="66"/>
      <c r="CR1239" s="68">
        <f t="shared" si="2257"/>
        <v>0</v>
      </c>
      <c r="CS1239" s="79">
        <f t="shared" si="2250"/>
        <v>5186</v>
      </c>
      <c r="CT1239" s="66"/>
      <c r="CU1239" s="68">
        <f t="shared" si="2258"/>
        <v>0</v>
      </c>
      <c r="CV1239" s="79">
        <f t="shared" si="2284"/>
        <v>6929</v>
      </c>
      <c r="CW1239" s="66"/>
      <c r="CX1239" s="66">
        <f t="shared" si="2306"/>
        <v>0</v>
      </c>
      <c r="CY1239" s="40">
        <f t="shared" si="2234"/>
        <v>8176.9599999999982</v>
      </c>
      <c r="CZ1239" s="65"/>
      <c r="DA1239" s="66">
        <f t="shared" si="2285"/>
        <v>0</v>
      </c>
      <c r="DB1239" s="67">
        <f t="shared" si="2299"/>
        <v>34088</v>
      </c>
      <c r="DC1239" s="66"/>
      <c r="DD1239" s="66">
        <f t="shared" si="2286"/>
        <v>0</v>
      </c>
      <c r="DE1239" s="67">
        <f t="shared" si="2300"/>
        <v>80859</v>
      </c>
      <c r="DF1239" s="66"/>
      <c r="DG1239" s="69">
        <f t="shared" si="2259"/>
        <v>0</v>
      </c>
      <c r="DH1239" s="67">
        <f t="shared" si="2230"/>
        <v>439395</v>
      </c>
      <c r="DI1239" s="66"/>
      <c r="DJ1239" s="66">
        <f t="shared" si="2260"/>
        <v>0</v>
      </c>
      <c r="DK1239" s="67">
        <f t="shared" si="2287"/>
        <v>3517.5</v>
      </c>
      <c r="DL1239" s="210"/>
      <c r="DM1239" s="206">
        <f t="shared" si="2219"/>
        <v>0</v>
      </c>
      <c r="DN1239" s="25">
        <f t="shared" si="2276"/>
        <v>0</v>
      </c>
      <c r="DO1239" s="5"/>
      <c r="DP1239" s="43">
        <f t="shared" si="2220"/>
        <v>0</v>
      </c>
      <c r="DQ1239" s="27">
        <f t="shared" si="2288"/>
        <v>6819.5</v>
      </c>
      <c r="DR1239" s="5"/>
      <c r="DS1239" s="43">
        <f t="shared" si="2221"/>
        <v>0</v>
      </c>
      <c r="DT1239" s="27">
        <f t="shared" si="2289"/>
        <v>4846</v>
      </c>
      <c r="DU1239" s="5"/>
      <c r="DV1239" s="43">
        <f t="shared" si="2261"/>
        <v>0</v>
      </c>
      <c r="DW1239" s="27">
        <f t="shared" si="2290"/>
        <v>4835</v>
      </c>
      <c r="DX1239" s="5"/>
      <c r="DY1239" s="22">
        <f t="shared" si="2262"/>
        <v>0</v>
      </c>
      <c r="DZ1239" s="25">
        <f t="shared" si="2291"/>
        <v>523</v>
      </c>
      <c r="EA1239" s="22"/>
      <c r="EB1239" s="22">
        <f t="shared" si="2263"/>
        <v>0</v>
      </c>
      <c r="EC1239" s="28">
        <f t="shared" si="2292"/>
        <v>369</v>
      </c>
      <c r="ED1239" s="5"/>
      <c r="EE1239" s="43">
        <f t="shared" si="2264"/>
        <v>0</v>
      </c>
      <c r="EF1239" s="27">
        <f t="shared" si="2293"/>
        <v>4769</v>
      </c>
      <c r="EG1239" s="66"/>
      <c r="EH1239" s="66">
        <f t="shared" si="2265"/>
        <v>0</v>
      </c>
      <c r="EI1239" s="67">
        <f t="shared" si="2294"/>
        <v>22077</v>
      </c>
      <c r="EJ1239" s="66"/>
      <c r="EK1239" s="66">
        <f t="shared" si="2311"/>
        <v>0</v>
      </c>
      <c r="EL1239" s="67">
        <f t="shared" si="2295"/>
        <v>20707</v>
      </c>
      <c r="EM1239" s="110">
        <f t="shared" si="2312"/>
        <v>272297.55127275997</v>
      </c>
    </row>
    <row r="1240" spans="1:143" ht="11.25" customHeight="1" x14ac:dyDescent="0.25">
      <c r="A1240" s="11">
        <v>46193</v>
      </c>
      <c r="B1240" s="187">
        <v>46193</v>
      </c>
      <c r="C1240" s="352">
        <v>8005003473</v>
      </c>
      <c r="D1240" s="111" t="s">
        <v>180</v>
      </c>
      <c r="E1240" s="138">
        <v>20</v>
      </c>
      <c r="F1240" s="139">
        <v>10</v>
      </c>
      <c r="G1240" s="85">
        <v>191516203105</v>
      </c>
      <c r="H1240" s="66"/>
      <c r="I1240" s="41">
        <f t="shared" si="2267"/>
        <v>0</v>
      </c>
      <c r="J1240" s="48">
        <f>J1239+H1240-I1240</f>
        <v>225411</v>
      </c>
      <c r="K1240" s="66"/>
      <c r="L1240" s="41">
        <f t="shared" si="2302"/>
        <v>0</v>
      </c>
      <c r="M1240" s="48">
        <f>M1239+K1240-L1240</f>
        <v>224694</v>
      </c>
      <c r="N1240" s="66"/>
      <c r="O1240" s="41">
        <f t="shared" si="2303"/>
        <v>0</v>
      </c>
      <c r="P1240" s="48">
        <f>P1239+N1240-O1240</f>
        <v>212870</v>
      </c>
      <c r="Q1240" s="66"/>
      <c r="R1240" s="66">
        <f t="shared" si="2304"/>
        <v>0</v>
      </c>
      <c r="S1240" s="67">
        <f>S1239+Q1240-R1240</f>
        <v>149806</v>
      </c>
      <c r="T1240" s="66"/>
      <c r="U1240" s="66">
        <f t="shared" si="2191"/>
        <v>0</v>
      </c>
      <c r="V1240" s="67">
        <f t="shared" si="2207"/>
        <v>176502.65000000002</v>
      </c>
      <c r="X1240" s="69">
        <f t="shared" si="2275"/>
        <v>0</v>
      </c>
      <c r="Y1240" s="67">
        <f t="shared" si="2208"/>
        <v>5911</v>
      </c>
      <c r="Z1240" s="66"/>
      <c r="AA1240" s="68">
        <f t="shared" si="2307"/>
        <v>0</v>
      </c>
      <c r="AB1240" s="67">
        <f t="shared" si="2209"/>
        <v>17135</v>
      </c>
      <c r="AC1240" s="66"/>
      <c r="AD1240" s="66">
        <f t="shared" si="2308"/>
        <v>0</v>
      </c>
      <c r="AE1240" s="67">
        <f t="shared" si="2210"/>
        <v>3450</v>
      </c>
      <c r="AF1240" s="66"/>
      <c r="AG1240" s="78">
        <f t="shared" si="2309"/>
        <v>0</v>
      </c>
      <c r="AH1240" s="79">
        <f t="shared" si="2211"/>
        <v>4471.5</v>
      </c>
      <c r="AI1240" s="66"/>
      <c r="AJ1240" s="68">
        <f t="shared" si="2235"/>
        <v>0</v>
      </c>
      <c r="AK1240" s="67">
        <f t="shared" si="2212"/>
        <v>21977</v>
      </c>
      <c r="AL1240" s="66"/>
      <c r="AM1240" s="68">
        <f t="shared" si="2310"/>
        <v>0</v>
      </c>
      <c r="AN1240" s="67">
        <f t="shared" si="2213"/>
        <v>8655.02</v>
      </c>
      <c r="AO1240" s="66"/>
      <c r="AP1240" s="68">
        <f t="shared" si="2305"/>
        <v>0</v>
      </c>
      <c r="AQ1240" s="67">
        <f t="shared" si="2238"/>
        <v>8577.64</v>
      </c>
      <c r="AR1240" s="66"/>
      <c r="AS1240" s="68">
        <f t="shared" si="2216"/>
        <v>0</v>
      </c>
      <c r="AT1240" s="67">
        <f t="shared" ref="AT1240:AT1303" si="2314">+AT1239+AR1240-AS1240</f>
        <v>1298</v>
      </c>
      <c r="AU1240" s="66"/>
      <c r="AV1240" s="66">
        <f t="shared" si="2277"/>
        <v>0</v>
      </c>
      <c r="AW1240" s="42">
        <f t="shared" si="2251"/>
        <v>4680.0000000000018</v>
      </c>
      <c r="AX1240" s="66"/>
      <c r="AY1240" s="66">
        <f t="shared" si="2255"/>
        <v>0</v>
      </c>
      <c r="AZ1240" s="67">
        <f t="shared" si="2273"/>
        <v>728.09999999999991</v>
      </c>
      <c r="BA1240" s="66"/>
      <c r="BB1240" s="68">
        <f t="shared" si="2274"/>
        <v>0</v>
      </c>
      <c r="BC1240" s="67">
        <f t="shared" si="2245"/>
        <v>77.819999999999851</v>
      </c>
      <c r="BD1240" s="66"/>
      <c r="BE1240" s="68">
        <f t="shared" si="2271"/>
        <v>0</v>
      </c>
      <c r="BF1240" s="67">
        <f t="shared" si="2272"/>
        <v>1815.1800000000017</v>
      </c>
      <c r="BG1240" s="66"/>
      <c r="BH1240" s="68">
        <f t="shared" si="2313"/>
        <v>0</v>
      </c>
      <c r="BI1240" s="67">
        <f t="shared" si="2236"/>
        <v>22382.39999999998</v>
      </c>
      <c r="BJ1240" s="66"/>
      <c r="BK1240" s="68">
        <f t="shared" si="2217"/>
        <v>0</v>
      </c>
      <c r="BL1240" s="67">
        <f t="shared" si="2278"/>
        <v>3462.6000000000004</v>
      </c>
      <c r="BM1240" s="66"/>
      <c r="BN1240" s="68">
        <f t="shared" si="2279"/>
        <v>0</v>
      </c>
      <c r="BO1240" s="67">
        <f t="shared" si="2280"/>
        <v>300.70000000000152</v>
      </c>
      <c r="BP1240" s="66"/>
      <c r="BQ1240" s="68">
        <f t="shared" si="2296"/>
        <v>0</v>
      </c>
      <c r="BR1240" s="67">
        <f t="shared" si="2297"/>
        <v>123480.25</v>
      </c>
      <c r="BS1240" s="66"/>
      <c r="BT1240" s="66">
        <f t="shared" ref="BT1240:BT1275" si="2315">IF(OR(D1240="NPC06UZDB-YL020M",D1240="NPC06UZDB-WT020C",D1240="CO155E2-0ZC750",D1240="CO155E2-09M008",D1240="NPC06UZDB-BL011M",D1240="NPC06UZDB-OR008M",D1240="NPC06UZDB-WT450C",D1240="NPC06UZDB-GN015M",D1240="NPC06UZDB-RD015M",D1240="NPC06UZDB-YL004M",D1240="CO155E2-07C150",D1240="NPC06UZDB-WT015C",D1240="NPC06UZDB-GY350C",D1240="NPC06UZDB-OR350C",D1240="NPC06UZDB-YL003M",D1240="CO155E2-0MC150 ",D1240="NPC06UZDB-GY030M",D1240="NPC06UZDB-YL250C",D1240="CO155E2-09C050",D1240="CO155E2-08C150",D1240="NPC06UZDB-GN250C",D1240="NPC06UZDB-BL250C",D1240="NPC06UZDB-WT004M",D1240="NPC06UZDB-RD150C",D1240="NPC06UZDB-RD150C",D1240="NPC06UZDB-BL009M",D1240="NPC06UZDB-GY020C",D1240="NPC06UZDB-GN020C",D1240="NPC06UZDB-RD020C",D1240="NPC06UZDB-YL020C",D1240="NPC06UZDB-GY030M",D1240="CO155E2-0MC250",D1240="CO155E2-0MC150",D1240="NPC06UZDB-BL020C",D1240="NPC06UZDB-OR150C",D1240="NPC06UZDB-BL012M",D1240="NPC06UZDB-BK350C",D1240="NPC06UZDB-GN350C",D1240="NPC06UZDB-GN450C",D1240="NPC06UZDB-GY350C",D1240="NPC06UZDB-OR350C",D1240="NPC06UZDB-YL350C",D1240="CO155E2-0CM007",D1240="NPC06UZDB-GN007M",D1240="NPC06UZDB-GY150C",D1240="NPC06UZDB-OR007M",D1240="NPC06UZDB-BL015C",D1240="NPC06UZDB-BL030C",D1240="NPC06UZDB-BL013M",D1240="NPC06UZDB-WT016M",D1240="NPC06UZDB-WT025M",D1240="CO155E2-0ZC050",D1240="CO155E2-0ZC250",D1240="CO155E2-0ZM009",D1240="CO155E2-0ZM008",D1240="CO155E2-0ZM006",D1240="CO155E2-0ZM012",D1240="NPC06UZDB-BK016M",D1240="NPC06UZDB-BK011M",D1240="NPC06UZDB-GY250C",D1240="NPC06UZDB-GY007M",D1240="CO155E2-07M015",D1240="CO155E2-0ZM004",D1240="CO155E2-09M004",D1240="CO155E2-0CC050",D1240="CO155E2-09M015",D1240="CO155E2-0ZC150",D1240="CO155E2-01M007",D1240="CO155E2-07M010",D1240="NPC06UZDB-YL050C",D1240="NPC06UZDB-OR007M",D1240="NPC06UZDB-GN050C",D1240="NPC06UZDB-WT012M",D1240="NPC06UZDB-GY006M",D1240="NPC06UZDB-GY008M",D1240="CO155E2-0ZM015",D1240="NPC06UZDB-RD050C",D1240="NPC06UZDB-RD150C",D1240="NPC06UZDB-WT009M",D1240="CO155E2-01M004",D1240="NPC06UZDB-OR015M",D1240="NPC06UZDB-GN750C",D1240="NPC06UZDB-WT750C",D1240="CO155E2-0MM010",D1240="CO155E2-07M005",D1240="CO155E2-07M007",D1240="NPC06UZDB-BK750C",D1240="CO155E2-07C050",D1240="CO155E2-01M007",D1240="CO155E2-0MC050",D1240="NPC06UZDB-BK010M",D1240="NPC06UZDB-BK150C",D1240="NPC06UZDB-BK250C",D1240="NPC06UZDB-RD750C",D1240="NPC06UZDB-WT030M",D1240="CO155E2-01C050",D1240="CO155E2-08C750",D1240="NPC06UZDB-WT050M",D1240="NPC06UZDB-GY050C",D1240="CO155E2-0ZM010",D1240="NPC06UZDB-BK007M",D1240="CO155E2-0CC250",D1240="CO155E2-01C250",D1240="NPC06UZDB-WT007M",D1240="CO155E2-06C150",D1240="NPC06UZDB-WT025M",D1240="NPC06UZDB-WT025C",D1240="NPC06UZDB-GY750C",D1240="NPC06UZDB-WT250C",D1240="CO155E2-09M010",D1240="CO155E2-06M001",D1240="CO155E2-0ZM005",D1240="NPC06UZDB-YL010M",D1240="NPC06UZDB-GN150C",D1240="NPC06UZDB-RD005M",D1240="NPC06UZDB-GY007M",D1240="NPC06UZDB-GY020M",D1240="NPC06UZDB-YL005M",D1240="NPC06UZDB-YL007M",D1240="NPC06UZDB-YL150C",D1240="NPC06UZDB-OR750C",D1240="CO155E2-0ZC150",D1240="CO155E2-0ZM015",D1240="NPC06UZDB-OR020M",D1240="CO155E2-09M015",D1240="CO155E2-0MM015",D1240="CO155E2-01C150",D1240="CO155E2-01C250",D1240="CO155E2-01M015",D1240="CO155E2-07C150",D1240="CO155E2-08C250",D1240="CO155E2-09C150",D1240="CO155E2-0CC150",D1240="CO155E2-0CM015",D1240="CO155E2-01M003",D1240="CO155E2-01M005",D1240="NPC06UZDB-GN020M",D1240="CO155E2-09M005",D1240="NPC06UZDB-BK005M",D1240="NPC06UZDB-BL020M",D1240="NPC06UZDB-RD010M",D1240="NPC06UZDB-RD020M",D1240="CO155E2-08M015",D1240="CO155E2-08C150",D1240="CO155E2-01M001",D1240="CO155E2-01M002",D1240="CO155E2-06M003",D1240="CO155E2-07M001",D1240="CO155E2-09M003",D1240="CO155E2-09M001",D1240="CO155E2-09M007",D1240="CO155E2-0ZM003",D1240="CO155E2-0MM003",D1240="CO155E2-0MM005",D1240="CO155E2-0MM007",D1240="CO155E2-0ZM007",D1240="CO155E2-01M010",D1240="NPC06UZDB-WT150C",D1240="NPC06UZDB-WT050C",D1240="NPC06UZDB-BL002M",D1240="CO155E2-0CM010",D1240="CO155E2-08F008",D1240="CO155E2-08F005",D1240="CO155E2-08C050",D1240="NPC06UZDB-BL750C",D1240="CO155E2-07M003",D1240="NPC06UZDB-BL150C",D1240="NPC06UZDB-BL020M",D1240="NPC06UZDB-BL050C",D1240="NPC06UZDB-BL008M",D1240="NPC06UZDB-BL006M",D1240="NPC06UZDB-GY450C",D1240="NPC06UZDB-GY015M",D1240="NPC06UZDB-GY150C",D1240="NPC06UZDB-BL010M",D1240="NPC06UZDB-GN010M",D1240="NPC06UZDB-BK050C",D1240="NPC06UZDB-GN125C",D1240="NPC06UZDB-GN012M",D1240="NPC06UZDB-BK001M",D1240="NPC06UZDB-BL007M",D1240="NPC06UZDB-GY450C",D1240="NPC06UZDB-OR050C",D1240="CO155E2-0MM001",D1240="CO155E2-06M002",D1240="CO155E2-0MM002",D1240="NPC06UZDB-GN001M",D1240="NPC06UZDB-GN002M",D1240="NPC06UZDB-GN003M",D1240="NPC06UZDB-GN004M",D1240="NPC06UZDB-GN005M",D1240="NPC06UZDB-GN006M",D1240="NPC06UZDB-WT050C",D1240="NPC06UZDB-OR001M",D1240="NPC06UZDB-OR002M",D1240="NPC06UZDB-OR003M",D1240="NPC06UZDB-OR004M",D1240="NPC06UZDB-OR005M",D1240="NPC06UZDB-OR006M",D1240="NPC06UZDB-OR010M",D1240="CO155E2-07M002",D1240="NPC06UZDB-RD001M",D1240="NPC06UZDB-RD002M",D1240="NPC06UZDB-RD002M",D1240="NPC06UZDB-RD003M",D1240="NPC06UZDB-RD004M",D1240="CO155E2-0ZM001",D1240="CO155E2-0ZM002",D1240="NPC06UZDB-BK002M",D1240="NPC06UZDB-BK003M",D1240="NPC06UZDB-BL001M",D1240="NPC06UZDB-BL002M",D1240="NPC06UZDB-BL003M",D1240="NPC06UZDB-BL004M",D1240="NPC06UZDB-BL005M",D1240="NPC06UZDB-BL015M",D1240="NPC06UZDB-GY010M",D1240="NPC06UZDB-GY001M",D1240="NPC06UZDB-GY002M",D1240="NPC06UZDB-GY003M",D1240="NPC06UZDB-GY004M",D1240="NPC06UZDB-GY005M",D1240="NPC06UZDB-YL001M",D1240="NPC06UZDB-YL002M",D1240="NPC06UZDB-YL003M",D1240="CO155E2-0CM001",D1240="CO155E2-0CM002",D1240="CO155E2-0CM003",D1240="CO155E2-0CM004",D1240="CO155E2-0CM005",D1240="CO155E2-08M001",D1240="CO155E2-08M002",D1240="CO155E2-08M003",D1240="CO155E2-08M004",D1240="CO155E2-08M005",D1240="CO155E2-08M006",D1240="CO155E2-08M007",D1240="CO155E2-08M008",D1240="CO155E2-08M009",D1240="CO155E2-08M010",D1240="CO155E2-08M020",D1240="CO155E2-0ZM001",D1240="CO155E2-0ZM002",D1240="CO155E2-09M002",D1240="NPC06UZDB-WT001M",D1240="NPC06UZDB-WT002M",D1240="NPC06UZDB-WT003M",D1240="NPC06UZDB-WT004M",D1240="NPC06UZDB-WT005M",D1240="NPC06UZDB-WT006M",D1240="NPC06UZDB-WT008M",D1240="NPC06UZDB-WT010M",D1240="NPC06UZDB-WT015M",D1240="NPC06UZDB-WT020M",),E1240*2,0)</f>
        <v>0</v>
      </c>
      <c r="BU1240" s="67">
        <f t="shared" si="2246"/>
        <v>103287</v>
      </c>
      <c r="BV1240" s="66"/>
      <c r="BW1240" s="66">
        <f t="shared" ref="BW1240:BW1275" si="2316">IF(OR(D1240="CO155E2-0CM020",D1240="NPC06UZDB-YL020M",D1240="NPC06UZDB-OR050C",D1240="NPC06UZDB-WT020C",D1240="CO155E2-0ZC750",D1240="CO155E2-09M008",D1240="NPC06UZDB-BL011M",D1240="NPC06UZDB-OR008M",D1240="NPC06UZDB-WT450C",D1240="NPC06UZDB-GN015M",D1240="NPC06UZDB-RD015M",D1240="NPC06UZDB-YL004M",D1240="CO155E2-07C150",D1240="NPC06UZDB-WT015C",D1240="NPC06UZDB-GY350C",D1240="NPC06UZDB-OR350C",D1240="NPC06UZDB-YL003M",D1240="CO155E2-0MC150 ",D1240="NPC06UZDB-YL250C",D1240="CO155E2-09C050",D1240="NPC06UZDB-GN250C",D1240="NPC06UZDB-BL250C",D1240="NPC06UZDB-WT004M",D1240="NPC06UZDB-RD150C",D1240="NPC06UZDB-BL009M",D1240="NPC06UZDB-GY020C",D1240="NPC06UZDB-GN020C",D1240="NPC06UZDB-RD020C",D1240="NPC06UZDB-YL020C",D1240="NPC06UZDB-GY030M",D1240="CO155E2-0MC250",D1240="CO155E2-0MC150",D1240="NPC06UZDB-BL020C",D1240="NPC06UZDB-OR150C",D1240="NPC06UZDB-BL012M",D1240="NPC06UZDB-BK350C",D1240="NPC06UZDB-GN350C",D1240="NPC06UZDB-GN450C",D1240="NPC06UZDB-GY350C",D1240="NPC06UZDB-OR350C",D1240="NPC06UZDB-YL350C",D1240="CO155E2-0CM007",D1240="NPC06UZDB-GN007M",D1240="NPC06UZDB-GY150C",D1240="NPC06UZDB-BL015C",D1240="NPC06UZDB-BL030C",D1240="NPC06UZDB-BL013M",D1240="NPC06UZDB-WT016M",D1240="NPC06UZDB-WT025M",D1240="CO155E2-0ZC050",D1240="CO155E2-0ZC250",D1240="CO155E2-0ZM009",D1240="CO155E2-0ZM008",D1240="CO155E2-0ZM006",D1240="CO155E2-0ZM012",D1240="NPC06UZDB-BK016M",D1240="NPC06UZDB-BK011M",D1240="NPC06UZDB-GY250C",D1240="NPC06UZDB-GY007M",D1240="CO155E2-07M015",D1240="CO155E2-0ZM004",D1240="CO155E2-09M004",D1240="CO155E2-0CC050",D1240="CO155E2-09M015",D1240="CO155E2-0ZC150",D1240="CO155E2-01M007",D1240="CO155E2-07M010",D1240="NPC06UZDB-YL050C",D1240="NPC06UZDB-OR007M",D1240="NPC06UZDB-GN050C",D1240="NPC06UZDB-WT012M",D1240="NPC06UZDB-GY006M",D1240="NPC06UZDB-GY008M",D1240="CO155E2-0ZM015",D1240="NPC06UZDB-RD050C",D1240="NPC06UZDB-RD150C",D1240="NPC06UZDB-WT009M",D1240="CO155E2-01M004",D1240="NPC06UZDB-OR015M",D1240="NPC06UZDB-GN750C",D1240="NPC06UZDB-WT750C",D1240="CO155E2-0MM010",D1240="CO155E2-07M005",D1240="CO155E2-07M007",D1240="NPC06UZDB-BK750C",D1240="CO155E2-07C050",D1240="CO155E2-01M007",D1240="CO155E2-0MC050",D1240="NPC06UZDB-BK010M",D1240="NPC06UZDB-BK150C",D1240="NPC06UZDB-BK250C",D1240="NPC06UZDB-RD750C",D1240="NPC06UZDB-WT030M",D1240="CO155E2-01C050",D1240="CO155E2-08C750",D1240="NPC06UZDB-WT050M",D1240="NPC06UZDB-GY050C",D1240="CO155E2-0ZM010",D1240="NPC06UZDB-BK007M",D1240="CO155E2-0CC250",D1240="NPC06UZDB-WT007M",D1240="CO155E2-06C150",D1240="NPC06UZDB-WT025M",D1240="NPC06UZDB-WT025C",D1240="NPC06UZDB-GY750C",D1240="NPC06UZDB-WT250C",D1240="CO155E2-09M010",D1240="CO155E2-06M001",D1240="CO155E2-0ZM005",D1240="NPC06UZDB-YL010M",D1240="NPC06UZDB-GN150C",D1240="NPC06UZDB-RD005M",D1240="NPC06UZDB-GY007M",D1240="NPC06UZDB-GY020M",D1240="NPC06UZDB-YL005M",D1240="NPC06UZDB-YL007M",D1240="NPC06UZDB-YL150C",D1240="NPC06UZDB-OR750C",D1240="CO155E2-0ZC150",D1240="CO155E2-0ZM015",D1240="NPC06UZDB-OR020M",D1240="CO155E2-09M015",D1240="CO155E2-0MM015",D1240="CO155E2-01C150",D1240="CO155E2-01C250",D1240="CO155E2-01M015",D1240="CO155E2-07C150",D1240="CO155E2-08C250",D1240="CO155E2-09C150",D1240="CO155E2-0CC150",D1240="CO155E2-0CM015",D1240="CO155E2-01M003",D1240="CO155E2-01M005",D1240="NPC06UZDB-GN020M",D1240="CO155E2-09M005",D1240="NPC06UZDB-BK005M",D1240="NPC06UZDB-BL020M",D1240="NPC06UZDB-RD010M",D1240="NPC06UZDB-RD020M",D1240="CO155E2-08M015",D1240="CO155E2-08C150",D1240="CO155E2-01M001",D1240="CO155E2-01M002",D1240="CO155E2-06M003",D1240="CO155E2-07M001",D1240="CO155E2-09M003",D1240="CO155E2-09M001",D1240="CO155E2-09M007",D1240="CO155E2-0ZM003",D1240="CO155E2-0MM003",D1240="CO155E2-0MM005",D1240="CO155E2-0MM007",D1240="CO155E2-0ZM007",D1240="CO155E2-01M010",D1240="NPC06UZDB-WT150C",D1240="NPC06UZDB-WT050C",D1240="CO155E2-0CM010",D1240="CO155E2-08F008",D1240="CO155E2-08F005",D1240="CO155E2-08C050",D1240="NPC06UZDB-BL750C",D1240="CO155E2-07M003",D1240="NPC06UZDB-BL150C",D1240="NPC06UZDB-BL020M",D1240="NPC06UZDB-BL050C",D1240="NPC06UZDB-BL008M",D1240="NPC06UZDB-BL006M",D1240="NPC06UZDB-GY450C",D1240="NPC06UZDB-GY015M",D1240="NPC06UZDB-GY150C",D1240="NPC06UZDB-BL010M",D1240="NPC06UZDB-GN010M",D1240="NPC06UZDB-BK050C",D1240="NPC06UZDB-GN125C",D1240="NPC06UZDB-GN012M",D1240="NPC06UZDB-BK001M",D1240="NPC06UZDB-BL007M",D1240="NPC06UZDB-GY450C",D1240="NPC06UZDB-OR050C",D1240="CO155E2-0MM001",D1240="CO155E2-06M002",D1240="CO155E2-0MM002",D1240="NPC06UZDB-GN001M",D1240="NPC06UZDB-GN002M",D1240="NPC06UZDB-GN003M",D1240="NPC06UZDB-GN004M",D1240="NPC06UZDB-GN005M",D1240="NPC06UZDB-GN006M",D1240="NPC06UZDB-WT050C",D1240="NPC06UZDB-OR001M",D1240="NPC06UZDB-OR002M",D1240="NPC06UZDB-OR003M",D1240="NPC06UZDB-OR004M",D1240="NPC06UZDB-OR005M",D1240="NPC06UZDB-OR006M",D1240="NPC06UZDB-OR010M",D1240="CO155E2-07M002",D1240="NPC06UZDB-RD001M",D1240="NPC06UZDB-RD002M",D1240="NPC06UZDB-RD002M",D1240="NPC06UZDB-RD003M",D1240="NPC06UZDB-RD004M",D1240="CO155E2-0ZM001",D1240="CO155E2-0ZM002",D1240="NPC06UZDB-BK002M",D1240="NPC06UZDB-BK003M",D1240="NPC06UZDB-BL001M",D1240="NPC06UZDB-BL002M",D1240="NPC06UZDB-BL003M",D1240="NPC06UZDB-BL004M",D1240="NPC06UZDB-BL005M",D1240="NPC06UZDB-BL015M",D1240="NPC06UZDB-GY010M",D1240="NPC06UZDB-GY001M",D1240="NPC06UZDB-GY002M",D1240="NPC06UZDB-GY003M",D1240="NPC06UZDB-GY004M",D1240="NPC06UZDB-GY005M",D1240="NPC06UZDB-YL001M",D1240="NPC06UZDB-YL002M",D1240="NPC06UZDB-YL003M",D1240="CO155E2-0CM001",D1240="CO155E2-0CM002",D1240="CO155E2-0CM003",D1240="CO155E2-0CM004",D1240="CO155E2-0CM005",D1240="CO155E2-08M001",D1240="CO155E2-08M002",D1240="CO155E2-08M003",D1240="CO155E2-08M004",D1240="CO155E2-08M005",D1240="CO155E2-08M006",D1240="CO155E2-08M007",D1240="CO155E2-08M008",D1240="CO155E2-08M009",D1240="CO155E2-08M010",D1240="CO155E2-08M020",D1240="CO155E2-0ZM001",D1240="CO155E2-0ZM002",D1240="CO155E2-09M002",D1240="NPC06UZDB-WT001M",D1240="NPC06UZDB-WT002M",D1240="NPC06UZDB-WT003M",D1240="NPC06UZDB-WT004M",D1240="NPC06UZDB-WT005M",D1240="NPC06UZDB-WT006M",D1240="NPC06UZDB-WT008M",D1240="NPC06UZDB-WT010M",D1240="NPC06UZDB-WT015M",D1240="NPC06UZDB-WT020M",),E1240*2,0)</f>
        <v>0</v>
      </c>
      <c r="BX1240" s="67">
        <f t="shared" si="2247"/>
        <v>146698</v>
      </c>
      <c r="BY1240" s="66"/>
      <c r="BZ1240" s="66">
        <f t="shared" ref="BZ1240:BZ1275" si="2317">IF(OR(D1240="CO155E2-0CM020",D1240="NPC06UZDB-YL020M",D1240="NPC06UZDB-OR050C",D1240="NPC06UZDB-WT020C",D1240="CO155E2-0ZC750",D1240="CO155E2-09M008",D1240="NPC06UZDB-BL011M",D1240="NPC06UZDB-OR008M",D1240="NPC06UZDB-WT450C",D1240="NPC06UZDB-GN015M",D1240="NPC06UZDB-RD015M",D1240="NPC06UZDB-YL004M",D1240="CO155E2-07C150",D1240="NPC06UZDB-WT015C",D1240="NPC06UZDB-GY350C",D1240="NPC06UZDB-OR350C",D1240="NPC06UZDB-YL003M",D1240="CO155E2-0MC150 ",D1240="NPC06UZDB-YL250C",D1240="CO155E2-09C050",D1240="NPC06UZDB-GN250C",D1240="NPC06UZDB-BL250C",D1240="NPC06UZDB-WT004M",D1240="NPC06UZDB-BL009M",D1240="NPC06UZDB-GY020C",D1240="NPC06UZDB-GN020C",D1240="NPC06UZDB-RD020C",D1240="NPC06UZDB-YL020C",D1240="NPC06UZDB-GY030M",D1240="CO155E2-0MC250",D1240="CO155E2-0MC150",D1240="NPC06UZDB-BL020C",D1240="NPC06UZDB-OR150C",D1240="NPC06UZDB-BL012M",D1240="NPC06UZDB-BK350C",D1240="NPC06UZDB-GN350C",D1240="NPC06UZDB-GN450C",D1240="NPC06UZDB-GY350C",D1240="NPC06UZDB-OR350C",D1240="NPC06UZDB-YL350C",D1240="CO155E2-0CM007",D1240="NPC06UZDB-GN007M",D1240="NPC06UZDB-GY150C",D1240="NPC06UZDB-BL015C",D1240="NPC06UZDB-BL030C",D1240="NPC06UZDB-BL013M",D1240="NPC06UZDB-WT016M",D1240="CO155E2-0ZC050",D1240="CO155E2-0ZC250",D1240="CO155E2-0ZM009",D1240="CO155E2-0ZM008",D1240="CO155E2-0ZM006",D1240="CO155E2-0ZM012",D1240="NPC06UZDB-BK016M",D1240="NPC06UZDB-BK011M",D1240="NPC06UZDB-GY250C",D1240="NPC06UZDB-GY007M",D1240="CO155E2-07M015",D1240="CO155E2-0ZM004",D1240="CO155E2-09M004",D1240="CO155E2-0CC050",D1240="CO155E2-09M015",D1240="CO155E2-0ZC150",D1240="CO155E2-01M007",D1240="CO155E2-07M010",D1240="NPC06UZDB-YL050C",D1240="NPC06UZDB-OR007M",D1240="NPC06UZDB-GN050C",D1240="NPC06UZDB-WT012M",D1240="NPC06UZDB-GY006M",D1240="NPC06UZDB-GY008M",D1240="CO155E2-0ZM015",D1240="NPC06UZDB-RD050C",D1240="NPC06UZDB-RD150C",D1240="NPC06UZDB-WT009M",D1240="CO155E2-01M004",D1240="NPC06UZDB-OR015M",D1240="NPC06UZDB-GN750C",D1240="NPC06UZDB-WT750C",D1240="CO155E2-0MM010",D1240="CO155E2-07M005",D1240="CO155E2-07M007",D1240="NPC06UZDB-BK750C",D1240="CO155E2-07C050",D1240="CO155E2-01M007",D1240="CO155E2-0MC050",D1240="NPC06UZDB-BK010M",D1240="NPC06UZDB-BK150C",D1240="NPC06UZDB-BK250C",D1240="NPC06UZDB-RD750C",D1240="NPC06UZDB-WT030M",D1240="CO155E2-01C050",D1240="CO155E2-08C750",D1240="NPC06UZDB-WT050M",D1240="NPC06UZDB-GY050C",D1240="CO155E2-0ZM010",D1240="NPC06UZDB-BK007M",D1240="CO155E2-0CC250",D1240="NPC06UZDB-WT007M",D1240="CO155E2-06C150",D1240="NPC06UZDB-WT025M",D1240="NPC06UZDB-WT025C",D1240="NPC06UZDB-GY750C",D1240="NPC06UZDB-WT250C",D1240="CO155E2-09M010",D1240="CO155E2-06M001",D1240="CO155E2-0ZM005",D1240="NPC06UZDB-YL010M",D1240="NPC06UZDB-GN150C",D1240="NPC06UZDB-RD005M",D1240="NPC06UZDB-GY007M",D1240="NPC06UZDB-GY020M",D1240="NPC06UZDB-YL005M",D1240="NPC06UZDB-YL007M",D1240="NPC06UZDB-YL150C",D1240="NPC06UZDB-OR750C",D1240="CO155E2-0ZC150",D1240="CO155E2-0ZM015",D1240="NPC06UZDB-OR020M",D1240="CO155E2-09M015",D1240="CO155E2-0MM015",D1240="CO155E2-01C150",D1240="CO155E2-01C250",D1240="CO155E2-01M015",D1240="CO155E2-07C150",D1240="CO155E2-08C250",D1240="CO155E2-09C150",D1240="CO155E2-0CC150",D1240="CO155E2-0CM015",D1240="CO155E2-01M003",D1240="CO155E2-01M005",D1240="NPC06UZDB-GN020M",D1240="CO155E2-09M005",D1240="NPC06UZDB-BK005M",D1240="NPC06UZDB-BL020M",D1240="NPC06UZDB-RD010M",D1240="NPC06UZDB-RD020M",D1240="CO155E2-08M015",D1240="CO155E2-08C150",D1240="CO155E2-01M001",D1240="CO155E2-01M002",D1240="CO155E2-06M003",D1240="CO155E2-07M001",D1240="CO155E2-09M003",D1240="CO155E2-09M001",D1240="CO155E2-09M007",D1240="CO155E2-0ZM003",D1240="CO155E2-0MM003",D1240="CO155E2-0MM005",D1240="CO155E2-0MM007",D1240="CO155E2-0ZM007",D1240="CO155E2-01M010",D1240="NPC06UZDB-WT150C",D1240="NPC06UZDB-WT050C",D1240="CO155E2-0CM010",D1240="CO155E2-08F008",D1240="CO155E2-08F005",D1240="CO155E2-08C050",D1240="NPC06UZDB-BL750C",D1240="CO155E2-07M003",D1240="NPC06UZDB-BL150C",D1240="NPC06UZDB-BL020M",D1240="NPC06UZDB-BL050C",D1240="NPC06UZDB-BL008M",D1240="NPC06UZDB-BL006M",D1240="NPC06UZDB-GY450C",D1240="NPC06UZDB-GY015M",D1240="NPC06UZDB-GY150C",D1240="NPC06UZDB-BL010M",D1240="NPC06UZDB-GN010M",D1240="NPC06UZDB-BK050C",D1240="NPC06UZDB-GN125C",D1240="NPC06UZDB-GN012M",D1240="NPC06UZDB-BK001M",D1240="NPC06UZDB-BL007M",D1240="NPC06UZDB-GY450C",D1240="NPC06UZDB-OR050C",D1240="CO155E2-0MM001",D1240="CO155E2-06M002",D1240="CO155E2-0MM002",D1240="NPC06UZDB-GN001M",D1240="NPC06UZDB-GN002M",D1240="NPC06UZDB-GN003M",D1240="NPC06UZDB-GN004M",D1240="NPC06UZDB-GN005M",D1240="NPC06UZDB-GN006M",D1240="NPC06UZDB-WT050C",D1240="NPC06UZDB-OR001M",D1240="NPC06UZDB-OR002M",D1240="NPC06UZDB-OR003M",D1240="NPC06UZDB-OR004M",D1240="NPC06UZDB-OR005M",D1240="NPC06UZDB-OR006M",D1240="NPC06UZDB-OR010M",D1240="CO155E2-07M002",D1240="NPC06UZDB-RD001M",D1240="NPC06UZDB-RD002M",D1240="NPC06UZDB-RD002M",D1240="NPC06UZDB-RD003M",D1240="NPC06UZDB-RD004M",D1240="CO155E2-0ZM001",D1240="CO155E2-0ZM002",D1240="NPC06UZDB-BK002M",D1240="NPC06UZDB-BK003M",D1240="NPC06UZDB-BL001M",D1240="NPC06UZDB-BL002M",D1240="NPC06UZDB-BL003M",D1240="NPC06UZDB-BL004M",D1240="NPC06UZDB-BL005M",D1240="NPC06UZDB-BL015M",D1240="NPC06UZDB-GY010M",D1240="NPC06UZDB-GY001M",D1240="NPC06UZDB-GY002M",D1240="NPC06UZDB-GY003M",D1240="NPC06UZDB-GY004M",D1240="NPC06UZDB-GY005M",D1240="NPC06UZDB-YL001M",D1240="NPC06UZDB-YL002M",D1240="NPC06UZDB-YL003M",D1240="CO155E2-0CM001",D1240="CO155E2-0CM002",D1240="CO155E2-0CM003",D1240="CO155E2-0CM004",D1240="CO155E2-0CM005",D1240="CO155E2-08M001",D1240="CO155E2-08M002",D1240="CO155E2-08M003",D1240="CO155E2-08M004",D1240="CO155E2-08M005",D1240="CO155E2-08M006",D1240="CO155E2-08M007",D1240="CO155E2-08M008",D1240="CO155E2-08M009",D1240="CO155E2-08M010",D1240="CO155E2-08M020",D1240="CO155E2-0ZM001",D1240="CO155E2-0ZM002",D1240="CO155E2-09M002",D1240="NPC06UZDB-WT001M",D1240="NPC06UZDB-WT002M",D1240="NPC06UZDB-WT003M",D1240="NPC06UZDB-WT004M",D1240="NPC06UZDB-WT005M",D1240="NPC06UZDB-WT006M",D1240="NPC06UZDB-WT008M",D1240="NPC06UZDB-WT010M",D1240="NPC06UZDB-WT015M",D1240="NPC06UZDB-WT020M",),E1240*2,0)</f>
        <v>0</v>
      </c>
      <c r="CA1240" s="67">
        <f t="shared" si="2248"/>
        <v>96789</v>
      </c>
      <c r="CB1240" s="66"/>
      <c r="CC1240" s="66">
        <f t="shared" si="2301"/>
        <v>203</v>
      </c>
      <c r="CD1240" s="67">
        <f t="shared" si="2227"/>
        <v>28747.040000000001</v>
      </c>
      <c r="CE1240" s="66"/>
      <c r="CF1240" s="66">
        <f t="shared" si="2233"/>
        <v>0</v>
      </c>
      <c r="CG1240" s="67">
        <f t="shared" si="2281"/>
        <v>3663.6999999999994</v>
      </c>
      <c r="CH1240" s="66"/>
      <c r="CI1240" s="66">
        <f t="shared" si="2218"/>
        <v>0</v>
      </c>
      <c r="CJ1240" s="67">
        <f t="shared" si="2298"/>
        <v>6757.8</v>
      </c>
      <c r="CK1240" s="66"/>
      <c r="CL1240" s="68">
        <f t="shared" si="2244"/>
        <v>0</v>
      </c>
      <c r="CM1240" s="79">
        <f t="shared" si="2282"/>
        <v>4847.4799999999996</v>
      </c>
      <c r="CN1240" s="66"/>
      <c r="CO1240" s="68">
        <f t="shared" si="2256"/>
        <v>0</v>
      </c>
      <c r="CP1240" s="79">
        <f t="shared" si="2283"/>
        <v>3955</v>
      </c>
      <c r="CQ1240" s="66"/>
      <c r="CR1240" s="68">
        <f t="shared" si="2257"/>
        <v>0</v>
      </c>
      <c r="CS1240" s="79">
        <f t="shared" si="2250"/>
        <v>5186</v>
      </c>
      <c r="CT1240" s="66"/>
      <c r="CU1240" s="68">
        <f t="shared" si="2258"/>
        <v>0</v>
      </c>
      <c r="CV1240" s="79">
        <f t="shared" si="2284"/>
        <v>6929</v>
      </c>
      <c r="CW1240" s="66"/>
      <c r="CX1240" s="66">
        <f t="shared" si="2306"/>
        <v>0</v>
      </c>
      <c r="CY1240" s="40">
        <f t="shared" si="2234"/>
        <v>8176.9599999999982</v>
      </c>
      <c r="CZ1240" s="65"/>
      <c r="DA1240" s="66">
        <f t="shared" si="2285"/>
        <v>40</v>
      </c>
      <c r="DB1240" s="67">
        <f t="shared" si="2299"/>
        <v>34048</v>
      </c>
      <c r="DC1240" s="66"/>
      <c r="DD1240" s="66">
        <f t="shared" si="2286"/>
        <v>40</v>
      </c>
      <c r="DE1240" s="67">
        <f t="shared" si="2300"/>
        <v>80819</v>
      </c>
      <c r="DF1240" s="66"/>
      <c r="DG1240" s="69">
        <f t="shared" si="2259"/>
        <v>0</v>
      </c>
      <c r="DH1240" s="67">
        <f t="shared" si="2230"/>
        <v>439395</v>
      </c>
      <c r="DI1240" s="66"/>
      <c r="DJ1240" s="66">
        <f t="shared" si="2260"/>
        <v>0</v>
      </c>
      <c r="DK1240" s="67">
        <f t="shared" si="2287"/>
        <v>3517.5</v>
      </c>
      <c r="DM1240" s="206">
        <f t="shared" si="2219"/>
        <v>0</v>
      </c>
      <c r="DN1240" s="25">
        <f t="shared" si="2276"/>
        <v>0</v>
      </c>
      <c r="DO1240" s="5"/>
      <c r="DP1240" s="43">
        <f t="shared" si="2220"/>
        <v>0</v>
      </c>
      <c r="DQ1240" s="27">
        <f t="shared" si="2288"/>
        <v>6819.5</v>
      </c>
      <c r="DR1240" s="5"/>
      <c r="DS1240" s="43">
        <f t="shared" si="2221"/>
        <v>0</v>
      </c>
      <c r="DT1240" s="27">
        <f t="shared" si="2289"/>
        <v>4846</v>
      </c>
      <c r="DU1240" s="5"/>
      <c r="DV1240" s="43">
        <f t="shared" si="2261"/>
        <v>0</v>
      </c>
      <c r="DW1240" s="27">
        <f t="shared" si="2290"/>
        <v>4835</v>
      </c>
      <c r="DX1240" s="5"/>
      <c r="DY1240" s="22">
        <f t="shared" si="2262"/>
        <v>0</v>
      </c>
      <c r="DZ1240" s="25">
        <f t="shared" si="2291"/>
        <v>523</v>
      </c>
      <c r="EA1240" s="22"/>
      <c r="EB1240" s="22">
        <f t="shared" si="2263"/>
        <v>0</v>
      </c>
      <c r="EC1240" s="28">
        <f t="shared" si="2292"/>
        <v>369</v>
      </c>
      <c r="ED1240" s="5"/>
      <c r="EE1240" s="43">
        <f t="shared" si="2264"/>
        <v>0</v>
      </c>
      <c r="EF1240" s="27">
        <f t="shared" si="2293"/>
        <v>4769</v>
      </c>
      <c r="EG1240" s="66"/>
      <c r="EH1240" s="66">
        <f t="shared" si="2265"/>
        <v>0</v>
      </c>
      <c r="EI1240" s="67">
        <f t="shared" si="2294"/>
        <v>22077</v>
      </c>
      <c r="EJ1240" s="66"/>
      <c r="EK1240" s="66">
        <f t="shared" si="2311"/>
        <v>0</v>
      </c>
      <c r="EL1240" s="67">
        <f t="shared" si="2295"/>
        <v>20707</v>
      </c>
      <c r="EM1240" s="110">
        <f t="shared" si="2312"/>
        <v>272273.96327275998</v>
      </c>
    </row>
    <row r="1241" spans="1:143" s="35" customFormat="1" ht="11.25" customHeight="1" x14ac:dyDescent="0.25">
      <c r="A1241" s="11">
        <v>46193</v>
      </c>
      <c r="B1241" s="187">
        <v>46193</v>
      </c>
      <c r="C1241" s="88">
        <v>8005003589</v>
      </c>
      <c r="D1241" s="88" t="s">
        <v>467</v>
      </c>
      <c r="E1241" s="198">
        <v>50</v>
      </c>
      <c r="F1241" s="199">
        <v>20</v>
      </c>
      <c r="G1241" s="90">
        <v>198845206128</v>
      </c>
      <c r="H1241" s="66"/>
      <c r="I1241" s="41">
        <f t="shared" si="2267"/>
        <v>0</v>
      </c>
      <c r="J1241" s="48">
        <f>J1240+H1241-I1241-100</f>
        <v>225311</v>
      </c>
      <c r="K1241" s="66"/>
      <c r="L1241" s="41">
        <f t="shared" si="2302"/>
        <v>0</v>
      </c>
      <c r="M1241" s="48">
        <f>M1240+K1241-L1241-100</f>
        <v>224594</v>
      </c>
      <c r="N1241" s="66"/>
      <c r="O1241" s="41">
        <f t="shared" si="2303"/>
        <v>0</v>
      </c>
      <c r="P1241" s="48">
        <f>P1240+N1241-O1241-100</f>
        <v>212770</v>
      </c>
      <c r="Q1241" s="66"/>
      <c r="R1241" s="66">
        <f t="shared" si="2304"/>
        <v>0</v>
      </c>
      <c r="S1241" s="67">
        <f>S1240+Q1241-R1241-100</f>
        <v>149706</v>
      </c>
      <c r="T1241" s="66"/>
      <c r="U1241" s="66">
        <f t="shared" ref="U1241:U1275" si="2318">IF(OR(D1241="NPP6ASZDB-WT020M",D1241="NPP6ASZDB-WT012M",1301="NPP6ASZDB-WT008M",D1241="NPP6ASZDB-WT004M",D1241="NPP6ASZDB-WT025M",D1241="NPP6ASZDB-WT250C",D1241="NPP6ASZDB-WT010M",D1241="NPP6ASZDB-WT015M",D1241="NPP6ASZDB-WT650C",D1241="NPP6ASZDB-WT007M",D1241="NPP6ASZDB-WT750C",D1241="NPP6ASZDB-WT008M",D1241="NPP6ASZDB-WT006M",D1241="NPP6ASZDB-WT003M",D1241="NPP6ASZDB-WT150C",D1241="NPP6ASZDB-WT350C",D1241="NPP6ASZDB-WT005M",D1241="NPC6ASZDB-WT015C",D1241="NPP6ASZDB-WT001M",D1241="NPP6ASZDB-WT002M",D1241="NPC6ASZDB-WT028M",D1241="NPC06SZDB-WT025M",D1241="NPC6ASZDB-WT035M",D1241="NPC6ASZDB-WT028M ",D1241="NPC6ASZDB-WT019M",D1241="NPC6ASZDB-WT018M",D1241="NPC6ASZDB-WT023M",D1241="NPC6ASZDB-WT024M",D1241="NPC6ASZDB-WT017M",D1241="NPC6ASZDB-WT016M",D1241="NPC6ASZDB-WT100M",D1241="NPC6ASZDB-WT017C",D1241="NPC6ASZDB-WT030C",D1241="NPC06SZDB-WT025C",D1241="NPC6ASZDB-WT013M",D1241="NPC6ASZDB-WT011M",D1241="NPC6ASZDB-WT014M",D1241="NPC6ASZDB-WT550C",D1241="NPC6ASZDB-WT650C",D1241="NPC6ASZDB-WT850C",D1241="NPC6ASZDB-WT950C",D1241="NPC6ASZDB-WT020C",D1241="NPC6ASZDB-WT022M",D1241="NPC06SZDB-WT250C",D1241="NPC6ASZDB-WT125C",D1241="NPC6ASZDB-WT450C",D1241="NPC06SZDB-WT007M",D1241="NPC6ASZDB-WT009M",D1241="NPC6ASZDB-WT075C",D1241="NPC6ASZDB-WT175C",D1241="NPC6ASZDB-WT125C",D1241="NPC6ASZDB-WT225C",D1241="NPC6ASZDB-WT275C",D1241="NPC6ASZDB-WT025C",D1241="NPC6ASZDB-WT025M",D1241="NPC6ASZDB-WT150C",D1241="NPC6ASZDB-WT250C",D1241="NPC6ASZDB-WT350C",D1241="NPC6ASZDB-WT012M",D1241="NPC6ASZDB-WT015M",D1241="NPC6ASZDB-WT750C",D1241="NPC6ASZDB-WT008M",D1241="NPC06SZDB-WT030M",D1241="NPC06SZDB-WT750C",D1241="NPC06SZDB-WT015M",D1241="NPC6ASZDB-WT030M",D1241="NPC06SZDB-WT150C",D1241="NPC6ASZDB-WT050C",D1241="NPC06SZDB-WT050C",D1241="NPC06SZDB-WT001M",D1241="NPC06SZDB-WT002M",D1241="NPC06SZDB-WT003M",D1241="NPC06SZDB-WT004M",D1241="NPC06SZDB-WT005M",D1241="NPC06SZDB-WT010M",D1241="NPC06SZDB-WT020M",D1241=1711815,D1241="NPC6ASZDB-WT001M",D1241="NPC6ASZDB-WT002M",D1241="NPC6ASZDB-WT003M",D1241="NPC6ASZDB-WT004M",D1241="NPC6ASZDB-WT005M",D1241="NPC6ASZDB-WT006M",D1241="NPC6ASZDB-WT007M",D1241="NPC6ASZDB-WT010M",D1241="NPC6ASZDB-WT020M",D1241="NPC6ASZDB-WT027M",),E1241*(F1241+0.1),0)</f>
        <v>0</v>
      </c>
      <c r="V1241" s="67">
        <f t="shared" si="2207"/>
        <v>176502.65000000002</v>
      </c>
      <c r="W1241" s="136"/>
      <c r="X1241" s="69">
        <f t="shared" si="2275"/>
        <v>0</v>
      </c>
      <c r="Y1241" s="67">
        <f t="shared" si="2208"/>
        <v>5911</v>
      </c>
      <c r="Z1241" s="66"/>
      <c r="AA1241" s="68">
        <f t="shared" si="2307"/>
        <v>0</v>
      </c>
      <c r="AB1241" s="67">
        <f t="shared" si="2209"/>
        <v>17135</v>
      </c>
      <c r="AC1241" s="66"/>
      <c r="AD1241" s="66">
        <f t="shared" si="2308"/>
        <v>0</v>
      </c>
      <c r="AE1241" s="67">
        <f t="shared" si="2210"/>
        <v>3450</v>
      </c>
      <c r="AF1241" s="66"/>
      <c r="AG1241" s="78">
        <f t="shared" si="2309"/>
        <v>0</v>
      </c>
      <c r="AH1241" s="79">
        <f t="shared" si="2211"/>
        <v>4471.5</v>
      </c>
      <c r="AI1241" s="66"/>
      <c r="AJ1241" s="68">
        <f t="shared" si="2235"/>
        <v>0</v>
      </c>
      <c r="AK1241" s="67">
        <f t="shared" si="2212"/>
        <v>21977</v>
      </c>
      <c r="AL1241" s="66"/>
      <c r="AM1241" s="68">
        <f t="shared" si="2310"/>
        <v>0</v>
      </c>
      <c r="AN1241" s="67">
        <f t="shared" si="2213"/>
        <v>8655.02</v>
      </c>
      <c r="AO1241" s="66"/>
      <c r="AP1241" s="68">
        <f t="shared" si="2305"/>
        <v>0</v>
      </c>
      <c r="AQ1241" s="67">
        <f t="shared" si="2238"/>
        <v>8577.64</v>
      </c>
      <c r="AR1241" s="66"/>
      <c r="AS1241" s="68">
        <f t="shared" si="2216"/>
        <v>0</v>
      </c>
      <c r="AT1241" s="67">
        <f t="shared" si="2314"/>
        <v>1298</v>
      </c>
      <c r="AU1241" s="66"/>
      <c r="AV1241" s="66">
        <f t="shared" si="2277"/>
        <v>0</v>
      </c>
      <c r="AW1241" s="42">
        <f t="shared" si="2251"/>
        <v>4680.0000000000018</v>
      </c>
      <c r="AX1241" s="66"/>
      <c r="AY1241" s="66">
        <f t="shared" si="2255"/>
        <v>0</v>
      </c>
      <c r="AZ1241" s="67">
        <f t="shared" si="2273"/>
        <v>728.09999999999991</v>
      </c>
      <c r="BA1241" s="66"/>
      <c r="BB1241" s="68">
        <f t="shared" si="2274"/>
        <v>0</v>
      </c>
      <c r="BC1241" s="67">
        <f t="shared" si="2245"/>
        <v>77.819999999999851</v>
      </c>
      <c r="BD1241" s="66"/>
      <c r="BE1241" s="68">
        <f t="shared" si="2271"/>
        <v>0</v>
      </c>
      <c r="BF1241" s="67">
        <f t="shared" si="2272"/>
        <v>1815.1800000000017</v>
      </c>
      <c r="BG1241" s="66"/>
      <c r="BH1241" s="68">
        <f t="shared" si="2313"/>
        <v>0</v>
      </c>
      <c r="BI1241" s="67">
        <f t="shared" si="2236"/>
        <v>22382.39999999998</v>
      </c>
      <c r="BJ1241" s="66"/>
      <c r="BK1241" s="68">
        <f t="shared" si="2217"/>
        <v>0</v>
      </c>
      <c r="BL1241" s="67">
        <f t="shared" si="2278"/>
        <v>3462.6000000000004</v>
      </c>
      <c r="BM1241" s="66"/>
      <c r="BN1241" s="68">
        <f t="shared" si="2279"/>
        <v>0</v>
      </c>
      <c r="BO1241" s="67">
        <f t="shared" si="2280"/>
        <v>300.70000000000152</v>
      </c>
      <c r="BP1241" s="66"/>
      <c r="BQ1241" s="68">
        <f t="shared" si="2296"/>
        <v>0</v>
      </c>
      <c r="BR1241" s="67">
        <f t="shared" si="2297"/>
        <v>123480.25</v>
      </c>
      <c r="BS1241" s="66"/>
      <c r="BT1241" s="66">
        <f t="shared" si="2315"/>
        <v>0</v>
      </c>
      <c r="BU1241" s="67">
        <f t="shared" si="2246"/>
        <v>103287</v>
      </c>
      <c r="BV1241" s="66"/>
      <c r="BW1241" s="66">
        <f t="shared" si="2316"/>
        <v>0</v>
      </c>
      <c r="BX1241" s="67">
        <f t="shared" si="2247"/>
        <v>146698</v>
      </c>
      <c r="BY1241" s="66"/>
      <c r="BZ1241" s="66">
        <f t="shared" si="2317"/>
        <v>0</v>
      </c>
      <c r="CA1241" s="67">
        <f t="shared" si="2248"/>
        <v>96789</v>
      </c>
      <c r="CB1241" s="66"/>
      <c r="CC1241" s="66">
        <f t="shared" si="2301"/>
        <v>0</v>
      </c>
      <c r="CD1241" s="67">
        <f t="shared" si="2227"/>
        <v>28747.040000000001</v>
      </c>
      <c r="CE1241" s="66"/>
      <c r="CF1241" s="66">
        <f t="shared" si="2233"/>
        <v>0</v>
      </c>
      <c r="CG1241" s="67">
        <f t="shared" si="2281"/>
        <v>3663.6999999999994</v>
      </c>
      <c r="CH1241" s="66"/>
      <c r="CI1241" s="66">
        <f t="shared" si="2218"/>
        <v>0</v>
      </c>
      <c r="CJ1241" s="67">
        <f t="shared" si="2298"/>
        <v>6757.8</v>
      </c>
      <c r="CK1241" s="66"/>
      <c r="CL1241" s="68">
        <f t="shared" si="2244"/>
        <v>0</v>
      </c>
      <c r="CM1241" s="79">
        <f t="shared" si="2282"/>
        <v>4847.4799999999996</v>
      </c>
      <c r="CN1241" s="66"/>
      <c r="CO1241" s="68">
        <f t="shared" si="2256"/>
        <v>0</v>
      </c>
      <c r="CP1241" s="79">
        <f t="shared" si="2283"/>
        <v>3955</v>
      </c>
      <c r="CQ1241" s="66"/>
      <c r="CR1241" s="68">
        <f t="shared" si="2257"/>
        <v>0</v>
      </c>
      <c r="CS1241" s="79">
        <f t="shared" si="2250"/>
        <v>5186</v>
      </c>
      <c r="CT1241" s="66"/>
      <c r="CU1241" s="68">
        <f t="shared" si="2258"/>
        <v>0</v>
      </c>
      <c r="CV1241" s="79">
        <f t="shared" si="2284"/>
        <v>6929</v>
      </c>
      <c r="CW1241" s="66"/>
      <c r="CX1241" s="66">
        <f t="shared" si="2306"/>
        <v>0</v>
      </c>
      <c r="CY1241" s="40">
        <f t="shared" si="2234"/>
        <v>8176.9599999999982</v>
      </c>
      <c r="CZ1241" s="65"/>
      <c r="DA1241" s="66">
        <f t="shared" si="2285"/>
        <v>0</v>
      </c>
      <c r="DB1241" s="67">
        <f t="shared" si="2299"/>
        <v>34048</v>
      </c>
      <c r="DC1241" s="66"/>
      <c r="DD1241" s="66">
        <f t="shared" si="2286"/>
        <v>0</v>
      </c>
      <c r="DE1241" s="67">
        <f t="shared" si="2300"/>
        <v>80819</v>
      </c>
      <c r="DF1241" s="66"/>
      <c r="DG1241" s="69">
        <f t="shared" si="2259"/>
        <v>0</v>
      </c>
      <c r="DH1241" s="67">
        <f t="shared" si="2230"/>
        <v>439395</v>
      </c>
      <c r="DI1241" s="66"/>
      <c r="DJ1241" s="66">
        <f t="shared" si="2260"/>
        <v>0</v>
      </c>
      <c r="DK1241" s="67">
        <f t="shared" si="2287"/>
        <v>3517.5</v>
      </c>
      <c r="DL1241" s="210"/>
      <c r="DM1241" s="206">
        <f t="shared" si="2219"/>
        <v>0</v>
      </c>
      <c r="DN1241" s="25">
        <f t="shared" si="2276"/>
        <v>0</v>
      </c>
      <c r="DO1241" s="5"/>
      <c r="DP1241" s="43">
        <f t="shared" si="2220"/>
        <v>0</v>
      </c>
      <c r="DQ1241" s="27">
        <f t="shared" si="2288"/>
        <v>6819.5</v>
      </c>
      <c r="DR1241" s="5"/>
      <c r="DS1241" s="43">
        <f t="shared" si="2221"/>
        <v>0</v>
      </c>
      <c r="DT1241" s="27">
        <f t="shared" si="2289"/>
        <v>4846</v>
      </c>
      <c r="DU1241" s="5"/>
      <c r="DV1241" s="43">
        <f t="shared" si="2261"/>
        <v>0</v>
      </c>
      <c r="DW1241" s="27">
        <f t="shared" si="2290"/>
        <v>4835</v>
      </c>
      <c r="DX1241" s="5"/>
      <c r="DY1241" s="22">
        <f t="shared" si="2262"/>
        <v>0</v>
      </c>
      <c r="DZ1241" s="25">
        <f t="shared" si="2291"/>
        <v>523</v>
      </c>
      <c r="EA1241" s="22"/>
      <c r="EB1241" s="22">
        <f t="shared" si="2263"/>
        <v>0</v>
      </c>
      <c r="EC1241" s="28">
        <f t="shared" si="2292"/>
        <v>369</v>
      </c>
      <c r="ED1241" s="5"/>
      <c r="EE1241" s="43">
        <f t="shared" si="2264"/>
        <v>0</v>
      </c>
      <c r="EF1241" s="27">
        <f t="shared" si="2293"/>
        <v>4769</v>
      </c>
      <c r="EG1241" s="66"/>
      <c r="EH1241" s="66">
        <f t="shared" si="2265"/>
        <v>0</v>
      </c>
      <c r="EI1241" s="67">
        <f t="shared" si="2294"/>
        <v>22077</v>
      </c>
      <c r="EJ1241" s="66"/>
      <c r="EK1241" s="66">
        <f t="shared" si="2311"/>
        <v>0</v>
      </c>
      <c r="EL1241" s="67">
        <f t="shared" si="2295"/>
        <v>20707</v>
      </c>
      <c r="EM1241" s="110">
        <f t="shared" si="2312"/>
        <v>272196.77127275994</v>
      </c>
    </row>
    <row r="1242" spans="1:143" ht="11.25" customHeight="1" x14ac:dyDescent="0.25">
      <c r="A1242" s="11">
        <v>46193</v>
      </c>
      <c r="B1242" s="191">
        <v>46193</v>
      </c>
      <c r="C1242" s="349">
        <v>8005003595</v>
      </c>
      <c r="D1242" s="13" t="s">
        <v>350</v>
      </c>
      <c r="E1242" s="14">
        <v>25</v>
      </c>
      <c r="F1242" s="15">
        <v>7.5</v>
      </c>
      <c r="G1242" s="16">
        <v>191516146754</v>
      </c>
      <c r="H1242" s="66"/>
      <c r="I1242" s="41">
        <f t="shared" si="2267"/>
        <v>50</v>
      </c>
      <c r="J1242" s="48">
        <f>J1241+H1242-I1242</f>
        <v>225261</v>
      </c>
      <c r="K1242" s="66"/>
      <c r="L1242" s="41">
        <f t="shared" si="2302"/>
        <v>50</v>
      </c>
      <c r="M1242" s="48">
        <f>M1241+K1242-L1242</f>
        <v>224544</v>
      </c>
      <c r="N1242" s="66"/>
      <c r="O1242" s="41">
        <f t="shared" si="2303"/>
        <v>50</v>
      </c>
      <c r="P1242" s="48">
        <f>P1241+N1242-O1242</f>
        <v>212720</v>
      </c>
      <c r="Q1242" s="66"/>
      <c r="R1242" s="66">
        <f t="shared" si="2304"/>
        <v>50</v>
      </c>
      <c r="S1242" s="67">
        <f>S1241+Q1242-R1242</f>
        <v>149656</v>
      </c>
      <c r="T1242" s="66"/>
      <c r="U1242" s="66">
        <f t="shared" si="2318"/>
        <v>190</v>
      </c>
      <c r="V1242" s="67">
        <f t="shared" si="2207"/>
        <v>176312.65000000002</v>
      </c>
      <c r="X1242" s="69">
        <f t="shared" si="2275"/>
        <v>0</v>
      </c>
      <c r="Y1242" s="67">
        <f t="shared" si="2208"/>
        <v>5911</v>
      </c>
      <c r="Z1242" s="66"/>
      <c r="AA1242" s="68">
        <f t="shared" si="2307"/>
        <v>0</v>
      </c>
      <c r="AB1242" s="67">
        <f t="shared" si="2209"/>
        <v>17135</v>
      </c>
      <c r="AC1242" s="66"/>
      <c r="AD1242" s="66">
        <f t="shared" si="2308"/>
        <v>0</v>
      </c>
      <c r="AE1242" s="67">
        <f t="shared" si="2210"/>
        <v>3450</v>
      </c>
      <c r="AF1242" s="66"/>
      <c r="AG1242" s="78">
        <f t="shared" si="2309"/>
        <v>0</v>
      </c>
      <c r="AH1242" s="79">
        <f t="shared" si="2211"/>
        <v>4471.5</v>
      </c>
      <c r="AI1242" s="66"/>
      <c r="AJ1242" s="68">
        <f t="shared" si="2235"/>
        <v>0</v>
      </c>
      <c r="AK1242" s="67">
        <f t="shared" si="2212"/>
        <v>21977</v>
      </c>
      <c r="AL1242" s="66"/>
      <c r="AM1242" s="68">
        <f t="shared" si="2310"/>
        <v>0</v>
      </c>
      <c r="AN1242" s="67">
        <f t="shared" si="2213"/>
        <v>8655.02</v>
      </c>
      <c r="AO1242" s="66"/>
      <c r="AP1242" s="68">
        <f t="shared" si="2305"/>
        <v>0</v>
      </c>
      <c r="AQ1242" s="67">
        <f t="shared" si="2238"/>
        <v>8577.64</v>
      </c>
      <c r="AR1242" s="66"/>
      <c r="AS1242" s="68">
        <f t="shared" si="2216"/>
        <v>0</v>
      </c>
      <c r="AT1242" s="67">
        <f t="shared" si="2314"/>
        <v>1298</v>
      </c>
      <c r="AU1242" s="66"/>
      <c r="AV1242" s="66">
        <f t="shared" si="2277"/>
        <v>0</v>
      </c>
      <c r="AW1242" s="42">
        <f t="shared" si="2251"/>
        <v>4680.0000000000018</v>
      </c>
      <c r="AX1242" s="66"/>
      <c r="AY1242" s="66">
        <f t="shared" si="2255"/>
        <v>0</v>
      </c>
      <c r="AZ1242" s="67">
        <f t="shared" si="2273"/>
        <v>728.09999999999991</v>
      </c>
      <c r="BA1242" s="66"/>
      <c r="BB1242" s="68">
        <f t="shared" si="2274"/>
        <v>0</v>
      </c>
      <c r="BC1242" s="67">
        <f t="shared" si="2245"/>
        <v>77.819999999999851</v>
      </c>
      <c r="BD1242" s="66"/>
      <c r="BE1242" s="68">
        <f t="shared" si="2271"/>
        <v>0</v>
      </c>
      <c r="BF1242" s="67">
        <f t="shared" si="2272"/>
        <v>1815.1800000000017</v>
      </c>
      <c r="BG1242" s="66"/>
      <c r="BH1242" s="68">
        <f t="shared" si="2313"/>
        <v>0</v>
      </c>
      <c r="BI1242" s="67">
        <f t="shared" si="2236"/>
        <v>22382.39999999998</v>
      </c>
      <c r="BJ1242" s="66"/>
      <c r="BK1242" s="68">
        <f t="shared" si="2217"/>
        <v>0</v>
      </c>
      <c r="BL1242" s="67">
        <f t="shared" si="2278"/>
        <v>3462.6000000000004</v>
      </c>
      <c r="BM1242" s="66"/>
      <c r="BN1242" s="68">
        <f t="shared" si="2279"/>
        <v>0</v>
      </c>
      <c r="BO1242" s="67">
        <f t="shared" si="2280"/>
        <v>300.70000000000152</v>
      </c>
      <c r="BP1242" s="66"/>
      <c r="BQ1242" s="68">
        <f t="shared" si="2296"/>
        <v>0</v>
      </c>
      <c r="BR1242" s="67">
        <f t="shared" si="2297"/>
        <v>123480.25</v>
      </c>
      <c r="BS1242" s="66"/>
      <c r="BT1242" s="66">
        <f t="shared" si="2315"/>
        <v>0</v>
      </c>
      <c r="BU1242" s="67">
        <f t="shared" si="2246"/>
        <v>103287</v>
      </c>
      <c r="BV1242" s="66"/>
      <c r="BW1242" s="66">
        <f t="shared" si="2316"/>
        <v>0</v>
      </c>
      <c r="BX1242" s="67">
        <f t="shared" si="2247"/>
        <v>146698</v>
      </c>
      <c r="BY1242" s="66"/>
      <c r="BZ1242" s="66">
        <f t="shared" si="2317"/>
        <v>0</v>
      </c>
      <c r="CA1242" s="67">
        <f t="shared" si="2248"/>
        <v>96789</v>
      </c>
      <c r="CB1242" s="66"/>
      <c r="CC1242" s="66">
        <f t="shared" si="2301"/>
        <v>0</v>
      </c>
      <c r="CD1242" s="67">
        <f t="shared" si="2227"/>
        <v>28747.040000000001</v>
      </c>
      <c r="CE1242" s="66"/>
      <c r="CF1242" s="66">
        <f t="shared" si="2233"/>
        <v>0</v>
      </c>
      <c r="CG1242" s="67">
        <f t="shared" si="2281"/>
        <v>3663.6999999999994</v>
      </c>
      <c r="CH1242" s="66"/>
      <c r="CI1242" s="66">
        <f t="shared" si="2218"/>
        <v>0</v>
      </c>
      <c r="CJ1242" s="67">
        <f t="shared" si="2298"/>
        <v>6757.8</v>
      </c>
      <c r="CK1242" s="66"/>
      <c r="CL1242" s="68">
        <f t="shared" si="2244"/>
        <v>0</v>
      </c>
      <c r="CM1242" s="79">
        <f t="shared" si="2282"/>
        <v>4847.4799999999996</v>
      </c>
      <c r="CN1242" s="66"/>
      <c r="CO1242" s="68">
        <f t="shared" si="2256"/>
        <v>0</v>
      </c>
      <c r="CP1242" s="79">
        <f t="shared" si="2283"/>
        <v>3955</v>
      </c>
      <c r="CQ1242" s="66"/>
      <c r="CR1242" s="68">
        <f t="shared" si="2257"/>
        <v>0</v>
      </c>
      <c r="CS1242" s="79">
        <f t="shared" si="2250"/>
        <v>5186</v>
      </c>
      <c r="CT1242" s="66"/>
      <c r="CU1242" s="68">
        <f t="shared" si="2258"/>
        <v>0</v>
      </c>
      <c r="CV1242" s="79">
        <f t="shared" si="2284"/>
        <v>6929</v>
      </c>
      <c r="CW1242" s="66"/>
      <c r="CX1242" s="66">
        <f t="shared" si="2306"/>
        <v>0</v>
      </c>
      <c r="CY1242" s="40">
        <f t="shared" si="2234"/>
        <v>8176.9599999999982</v>
      </c>
      <c r="CZ1242" s="65"/>
      <c r="DA1242" s="66">
        <f t="shared" si="2285"/>
        <v>0</v>
      </c>
      <c r="DB1242" s="67">
        <f t="shared" si="2299"/>
        <v>34048</v>
      </c>
      <c r="DC1242" s="66"/>
      <c r="DD1242" s="66">
        <f t="shared" si="2286"/>
        <v>0</v>
      </c>
      <c r="DE1242" s="67">
        <f t="shared" si="2300"/>
        <v>80819</v>
      </c>
      <c r="DF1242" s="66"/>
      <c r="DG1242" s="69">
        <f t="shared" si="2259"/>
        <v>0</v>
      </c>
      <c r="DH1242" s="67">
        <f t="shared" si="2230"/>
        <v>439395</v>
      </c>
      <c r="DI1242" s="66"/>
      <c r="DJ1242" s="66">
        <f t="shared" si="2260"/>
        <v>0</v>
      </c>
      <c r="DK1242" s="67">
        <f t="shared" si="2287"/>
        <v>3517.5</v>
      </c>
      <c r="DM1242" s="206">
        <f t="shared" si="2219"/>
        <v>0</v>
      </c>
      <c r="DN1242" s="25">
        <f t="shared" si="2276"/>
        <v>0</v>
      </c>
      <c r="DO1242" s="5"/>
      <c r="DP1242" s="43">
        <f t="shared" si="2220"/>
        <v>0</v>
      </c>
      <c r="DQ1242" s="27">
        <f t="shared" si="2288"/>
        <v>6819.5</v>
      </c>
      <c r="DR1242" s="5"/>
      <c r="DS1242" s="43">
        <f t="shared" si="2221"/>
        <v>0</v>
      </c>
      <c r="DT1242" s="27">
        <f t="shared" si="2289"/>
        <v>4846</v>
      </c>
      <c r="DU1242" s="5"/>
      <c r="DV1242" s="43">
        <f t="shared" si="2261"/>
        <v>0</v>
      </c>
      <c r="DW1242" s="27">
        <f t="shared" si="2290"/>
        <v>4835</v>
      </c>
      <c r="DX1242" s="5"/>
      <c r="DY1242" s="22">
        <f t="shared" si="2262"/>
        <v>0</v>
      </c>
      <c r="DZ1242" s="25">
        <f t="shared" si="2291"/>
        <v>523</v>
      </c>
      <c r="EA1242" s="22"/>
      <c r="EB1242" s="22">
        <f t="shared" si="2263"/>
        <v>0</v>
      </c>
      <c r="EC1242" s="28">
        <f t="shared" si="2292"/>
        <v>369</v>
      </c>
      <c r="ED1242" s="5"/>
      <c r="EE1242" s="43">
        <f t="shared" si="2264"/>
        <v>0</v>
      </c>
      <c r="EF1242" s="27">
        <f t="shared" si="2293"/>
        <v>4769</v>
      </c>
      <c r="EG1242" s="66"/>
      <c r="EH1242" s="66">
        <f t="shared" si="2265"/>
        <v>0</v>
      </c>
      <c r="EI1242" s="67">
        <f t="shared" si="2294"/>
        <v>22077</v>
      </c>
      <c r="EJ1242" s="66"/>
      <c r="EK1242" s="66">
        <f t="shared" si="2311"/>
        <v>0</v>
      </c>
      <c r="EL1242" s="67">
        <f t="shared" si="2295"/>
        <v>20707</v>
      </c>
      <c r="EM1242" s="110">
        <f t="shared" si="2312"/>
        <v>271974.34791275993</v>
      </c>
    </row>
    <row r="1243" spans="1:143" ht="11.25" customHeight="1" x14ac:dyDescent="0.25">
      <c r="A1243" s="11">
        <v>46193</v>
      </c>
      <c r="B1243" s="393">
        <v>46193</v>
      </c>
      <c r="C1243" s="467">
        <v>8005003598</v>
      </c>
      <c r="D1243" s="17" t="s">
        <v>41</v>
      </c>
      <c r="E1243" s="18">
        <v>240</v>
      </c>
      <c r="F1243" s="19">
        <v>2</v>
      </c>
      <c r="G1243" s="20">
        <v>191516078857</v>
      </c>
      <c r="H1243" s="66"/>
      <c r="I1243" s="41">
        <f t="shared" si="2267"/>
        <v>0</v>
      </c>
      <c r="J1243" s="48">
        <f>J1242+H1243-I1243</f>
        <v>225261</v>
      </c>
      <c r="K1243" s="66"/>
      <c r="L1243" s="41">
        <f t="shared" si="2302"/>
        <v>0</v>
      </c>
      <c r="M1243" s="48">
        <f>M1242+K1243-L1243</f>
        <v>224544</v>
      </c>
      <c r="N1243" s="66"/>
      <c r="O1243" s="41">
        <f t="shared" si="2303"/>
        <v>0</v>
      </c>
      <c r="P1243" s="48">
        <f>P1242+N1243-O1243</f>
        <v>212720</v>
      </c>
      <c r="Q1243" s="66"/>
      <c r="R1243" s="66">
        <f t="shared" si="2304"/>
        <v>0</v>
      </c>
      <c r="S1243" s="67">
        <f>S1242+Q1243-R1243</f>
        <v>149656</v>
      </c>
      <c r="T1243" s="66"/>
      <c r="U1243" s="66">
        <f t="shared" si="2318"/>
        <v>0</v>
      </c>
      <c r="V1243" s="67">
        <f t="shared" si="2207"/>
        <v>176312.65000000002</v>
      </c>
      <c r="X1243" s="69">
        <f t="shared" si="2275"/>
        <v>0</v>
      </c>
      <c r="Y1243" s="67">
        <f t="shared" si="2208"/>
        <v>5911</v>
      </c>
      <c r="Z1243" s="66"/>
      <c r="AA1243" s="68">
        <f t="shared" si="2307"/>
        <v>0</v>
      </c>
      <c r="AB1243" s="67">
        <f t="shared" si="2209"/>
        <v>17135</v>
      </c>
      <c r="AC1243" s="66"/>
      <c r="AD1243" s="66">
        <f t="shared" si="2308"/>
        <v>0</v>
      </c>
      <c r="AE1243" s="67">
        <f t="shared" si="2210"/>
        <v>3450</v>
      </c>
      <c r="AF1243" s="66"/>
      <c r="AG1243" s="78">
        <f t="shared" si="2309"/>
        <v>0</v>
      </c>
      <c r="AH1243" s="79">
        <f t="shared" si="2211"/>
        <v>4471.5</v>
      </c>
      <c r="AI1243" s="66"/>
      <c r="AJ1243" s="68">
        <f t="shared" si="2235"/>
        <v>0</v>
      </c>
      <c r="AK1243" s="67">
        <f t="shared" si="2212"/>
        <v>21977</v>
      </c>
      <c r="AL1243" s="66"/>
      <c r="AM1243" s="68">
        <f t="shared" si="2310"/>
        <v>0</v>
      </c>
      <c r="AN1243" s="67">
        <f t="shared" si="2213"/>
        <v>8655.02</v>
      </c>
      <c r="AO1243" s="66"/>
      <c r="AP1243" s="68">
        <f t="shared" si="2305"/>
        <v>0</v>
      </c>
      <c r="AQ1243" s="67">
        <f t="shared" si="2238"/>
        <v>8577.64</v>
      </c>
      <c r="AR1243" s="66"/>
      <c r="AS1243" s="68">
        <f t="shared" si="2216"/>
        <v>0</v>
      </c>
      <c r="AT1243" s="67">
        <f t="shared" si="2314"/>
        <v>1298</v>
      </c>
      <c r="AU1243" s="66"/>
      <c r="AV1243" s="66">
        <f t="shared" si="2277"/>
        <v>508.8</v>
      </c>
      <c r="AW1243" s="42">
        <f t="shared" si="2251"/>
        <v>4171.2000000000016</v>
      </c>
      <c r="AX1243" s="66"/>
      <c r="AY1243" s="66">
        <f t="shared" ref="AY1243:AY1275" si="2319">IF(OR(D1243="NPP06UZDB-GN005M",D1243="NPP06UZDB-GN001M",D1243="NPC06UZDB-GN015M",D1243="CO155E2-0MC150 ",D1243="NPC06UZDB-GN250C",D1243="NPC06UZDB-GN020C",D1243="CO155E2-0MC250",D1243="CO155E2-0MC150",D1243="NPC06UZDB-GN350C",D1243="NPC06UZDB-GN450C",D1243="NPC06UZDB-GN007M",D1243="NPC06UZDB-GN050C",D1243="NPC06UZDB-GN750C",D1243="CO155E2-0MM010",D1243="CO155E2-0MC050",D1243="NPC06UZDB-GN150C",D1243="NPC06UZDB-GN150C",D1243="CO155E2-0MM015",D1243="NPC06UZDB-GN020M",D1243="CO155E2-0MM003",D1243="CO155E2-0MM005",D1243="CO155E2-0MM007",D1243="NPC06UZDB-GN010M",D1243="NPC06UZDB-GN125C",D1243="NPC06UZDB-GN012M",D1243="CO155E2-0MM001",D1243="NPC06UZDB-GN001M",D1243="NPC06UZDB-GN002M",D1243="NPC06UZDB-GN003M",D1243="NPC06UZDB-GN004M",D1243="NPC06UZDB-GN005M",D1243="NPC06UZDB-GN006M",D1243="CO155E2-0MM002",),E1243*(F1243+0.12),0)</f>
        <v>0</v>
      </c>
      <c r="AZ1243" s="67">
        <f t="shared" si="2273"/>
        <v>728.09999999999991</v>
      </c>
      <c r="BA1243" s="66"/>
      <c r="BB1243" s="68">
        <f t="shared" si="2274"/>
        <v>0</v>
      </c>
      <c r="BC1243" s="67">
        <f t="shared" si="2245"/>
        <v>77.819999999999851</v>
      </c>
      <c r="BD1243" s="66"/>
      <c r="BE1243" s="68">
        <f t="shared" si="2271"/>
        <v>0</v>
      </c>
      <c r="BF1243" s="67">
        <f t="shared" si="2272"/>
        <v>1815.1800000000017</v>
      </c>
      <c r="BG1243" s="66"/>
      <c r="BH1243" s="68">
        <f t="shared" si="2313"/>
        <v>0</v>
      </c>
      <c r="BI1243" s="67">
        <f t="shared" si="2236"/>
        <v>22382.39999999998</v>
      </c>
      <c r="BJ1243" s="66"/>
      <c r="BK1243" s="68">
        <f t="shared" si="2217"/>
        <v>0</v>
      </c>
      <c r="BL1243" s="67">
        <f t="shared" si="2278"/>
        <v>3462.6000000000004</v>
      </c>
      <c r="BM1243" s="66"/>
      <c r="BN1243" s="68">
        <f t="shared" si="2279"/>
        <v>0</v>
      </c>
      <c r="BO1243" s="67">
        <f t="shared" si="2280"/>
        <v>300.70000000000152</v>
      </c>
      <c r="BP1243" s="66"/>
      <c r="BQ1243" s="68">
        <f t="shared" si="2296"/>
        <v>0</v>
      </c>
      <c r="BR1243" s="67">
        <f t="shared" si="2297"/>
        <v>123480.25</v>
      </c>
      <c r="BS1243" s="66"/>
      <c r="BT1243" s="66">
        <f t="shared" si="2315"/>
        <v>480</v>
      </c>
      <c r="BU1243" s="67">
        <f t="shared" si="2246"/>
        <v>102807</v>
      </c>
      <c r="BV1243" s="66"/>
      <c r="BW1243" s="66">
        <f t="shared" si="2316"/>
        <v>480</v>
      </c>
      <c r="BX1243" s="67">
        <f t="shared" si="2247"/>
        <v>146218</v>
      </c>
      <c r="BY1243" s="66"/>
      <c r="BZ1243" s="66">
        <f t="shared" si="2317"/>
        <v>480</v>
      </c>
      <c r="CA1243" s="67">
        <f t="shared" si="2248"/>
        <v>96309</v>
      </c>
      <c r="CB1243" s="66"/>
      <c r="CC1243" s="66">
        <f t="shared" si="2301"/>
        <v>0</v>
      </c>
      <c r="CD1243" s="67">
        <f t="shared" si="2227"/>
        <v>28747.040000000001</v>
      </c>
      <c r="CE1243" s="66"/>
      <c r="CF1243" s="66">
        <f t="shared" si="2233"/>
        <v>0</v>
      </c>
      <c r="CG1243" s="67">
        <f t="shared" si="2281"/>
        <v>3663.6999999999994</v>
      </c>
      <c r="CH1243" s="66"/>
      <c r="CI1243" s="66">
        <f t="shared" si="2218"/>
        <v>0</v>
      </c>
      <c r="CJ1243" s="67">
        <f t="shared" si="2298"/>
        <v>6757.8</v>
      </c>
      <c r="CK1243" s="66"/>
      <c r="CL1243" s="68">
        <f t="shared" si="2244"/>
        <v>0</v>
      </c>
      <c r="CM1243" s="79">
        <f t="shared" si="2282"/>
        <v>4847.4799999999996</v>
      </c>
      <c r="CN1243" s="66"/>
      <c r="CO1243" s="68">
        <f t="shared" ref="CO1243:CO1275" si="2320">IF(OR(D1243="NPC6AUZDB-BK002M",D1243="NPC6AUZDB-BK010M",D1243="NPC6AUZDB-BK003M",D1243="NPC6AUZDB-BK001M",),E1243*(F1243+0.1),0)</f>
        <v>0</v>
      </c>
      <c r="CP1243" s="79">
        <f t="shared" si="2283"/>
        <v>3955</v>
      </c>
      <c r="CQ1243" s="66"/>
      <c r="CR1243" s="68">
        <f t="shared" ref="CR1243:CR1275" si="2321">IF(OR(D1243="NPC6AUZDB-RD005M",D1243="NPC6AUZDB-RD025C",D1243="NPC6AUZDB-RD002M",D1243="NPC6AUZDB-RD003M",D1243="NPC6AUZDB-RD001M",),E1243*(F1243+0.1),0)</f>
        <v>0</v>
      </c>
      <c r="CS1243" s="79">
        <f t="shared" si="2250"/>
        <v>5186</v>
      </c>
      <c r="CT1243" s="66"/>
      <c r="CU1243" s="68">
        <f t="shared" ref="CU1243:CU1275" si="2322">IF(OR(D1243="NPC6AUZDB-OR002M",D1243="NPC6AUZDB-RD003M",D1243="NPC6AUZDB-RD001M",),E1243*(F1243+0.1),0)</f>
        <v>0</v>
      </c>
      <c r="CV1243" s="79">
        <f t="shared" si="2284"/>
        <v>6929</v>
      </c>
      <c r="CW1243" s="66"/>
      <c r="CX1243" s="66">
        <f t="shared" si="2306"/>
        <v>0</v>
      </c>
      <c r="CY1243" s="40">
        <f t="shared" si="2234"/>
        <v>8176.9599999999982</v>
      </c>
      <c r="CZ1243" s="65"/>
      <c r="DA1243" s="66">
        <f t="shared" si="2285"/>
        <v>0</v>
      </c>
      <c r="DB1243" s="67">
        <f t="shared" si="2299"/>
        <v>34048</v>
      </c>
      <c r="DC1243" s="66"/>
      <c r="DD1243" s="66">
        <f t="shared" si="2286"/>
        <v>0</v>
      </c>
      <c r="DE1243" s="67">
        <f t="shared" si="2300"/>
        <v>80819</v>
      </c>
      <c r="DF1243" s="66"/>
      <c r="DG1243" s="69">
        <f t="shared" ref="DG1243:DG1275" si="2323">IF(OR(D1243="NPP6AUZDB-WT003M",D1243="NPC06SZDB-WT004M",D1243="CO155E2-01C150",D1243="CO155E2-0CM002",D1243="CO155E2-08M020",D1243="CO155E2-06M002",D1243="NPC06SZDB-WT001M",D1243="CO155E2-08M007",D1243="CO17772-08M003",D1243="CO155E2-08M003",D1243="CO155E2-0MM001",D1243="CO155E2-0ZC750",D1243="CO155E2-09M008",D1243="CO155E2-09M015",D1243="CO155E2-08M010",D1243="CO155E2-08M015",D1243="CO155E2-08M001",D1243="CO155E2-0MM015",D1243="CO17772-0CM003",D1243="CO155E2-0MC050",D1243="CO155E2-0CM001",D1243="CO155E2-0CM007",D1243="CO155E2-08C050",D1243="NPC06SZDB-YL010M",D1243="NPC06SZDB-GY003M",D1243="NPC06SZDB-WT002M",D1243="NPC06SZDB-GY001M",D1243="NPC06SZDB-WT010M",D1243="NPC06SZDB-WT050C",D1243="NPC06SZDB-WT005M",D1243="NPC06SZDB-WT003M",D1243="CO155E2-08M005",D1243="CO155E2-08M002",D1243="CO155E2-08C150",D1243="CO155E2-07M010", D1243="CO155E2-0ZM015",D1243="CO155E2-0CM010",D1243="CO155E2-0CM015",D1243="CO155E2-01M010",D1243="CO17772-08C150",D1243="CO17772-08C050",D1243="NPC06SZDB-WT015M",D1243="NPC06SZDB-WT015M",D1243="NPC06SZDB-WT150C"),E1243,0)</f>
        <v>0</v>
      </c>
      <c r="DH1243" s="67">
        <f t="shared" si="2230"/>
        <v>439395</v>
      </c>
      <c r="DI1243" s="66"/>
      <c r="DJ1243" s="66">
        <f t="shared" ref="DJ1243:DJ1275" si="2324">IF(OR(D1243="CO17772-08C250",D1243="CO17772-08F004",D1243="CO17772-08F010",D1243="CO17772-08C750",D1243="CO17772-08C250",D1243="CO17772-08F002",D1243="CO17772-08M020",D1243="CO17772-08M010",D1243="CO17772-08M006",D1243="CO17772-08C050",D1243="CO17772-08C150",D1243="CO17772-08M007",D1243="CO17772-08M010",D1243=1644077,D1243="CO17772-08M001",D1243="CO17772-08M002",D1243="CO17772-08M003",D1243="CO17772-08M004",D1243="CO17772-08M005",D1243="CO17772-08M015",),E1243*(F1243+0.15),0)</f>
        <v>0</v>
      </c>
      <c r="DK1243" s="67">
        <f t="shared" si="2287"/>
        <v>3517.5</v>
      </c>
      <c r="DM1243" s="206">
        <f t="shared" si="2219"/>
        <v>0</v>
      </c>
      <c r="DN1243" s="25">
        <f t="shared" si="2276"/>
        <v>0</v>
      </c>
      <c r="DO1243" s="5"/>
      <c r="DP1243" s="43">
        <f t="shared" si="2220"/>
        <v>0</v>
      </c>
      <c r="DQ1243" s="27">
        <f t="shared" si="2288"/>
        <v>6819.5</v>
      </c>
      <c r="DR1243" s="5"/>
      <c r="DS1243" s="43">
        <f t="shared" si="2221"/>
        <v>0</v>
      </c>
      <c r="DT1243" s="27">
        <f t="shared" si="2289"/>
        <v>4846</v>
      </c>
      <c r="DU1243" s="5"/>
      <c r="DV1243" s="43">
        <f t="shared" ref="DV1243:DV1275" si="2325">IF(OR(D1243="CO17772-0MM003",D1243="CO17772-0MM001",D1243="CO17772-0MC150",D1243="CO17772-0MM005",D1243=959306,),E1243*(F1243+0.15),0)</f>
        <v>0</v>
      </c>
      <c r="DW1243" s="27">
        <f t="shared" si="2290"/>
        <v>4835</v>
      </c>
      <c r="DX1243" s="5"/>
      <c r="DY1243" s="22">
        <f t="shared" ref="DY1243:DY1275" si="2326">IF(OR(D1243="CO17772-09M001",D1243=959307,),E1243*(F1243+0.15),0)</f>
        <v>0</v>
      </c>
      <c r="DZ1243" s="25">
        <f t="shared" si="2291"/>
        <v>523</v>
      </c>
      <c r="EA1243" s="22"/>
      <c r="EB1243" s="22">
        <f t="shared" ref="EB1243:EB1275" si="2327">IF(OR(D1243="CO17772-01M001",),E1243*(F1243+0.15),0)</f>
        <v>0</v>
      </c>
      <c r="EC1243" s="28">
        <f t="shared" si="2292"/>
        <v>369</v>
      </c>
      <c r="ED1243" s="5"/>
      <c r="EE1243" s="43">
        <f t="shared" ref="EE1243:EE1275" si="2328">IF(OR(CA1243="CO17772-07M015",D1243="CO17772-07M007",D1243="CO17772-07M001",D1243="CO17772-07M001",D1243=959309,),E1243*(F1243+0.15),0)</f>
        <v>0</v>
      </c>
      <c r="EF1243" s="27">
        <f t="shared" si="2293"/>
        <v>4769</v>
      </c>
      <c r="EG1243" s="66"/>
      <c r="EH1243" s="66">
        <f t="shared" ref="EH1243:EH1275" si="2329">IF(OR(D1243="CO17772-0MM003",D1243="CO17772-0ZM010",D1243="CO17772-07M007",D1243="CO17772-0ZM002",D1243="CO17772-01M001",D1243="CO17772-0CC050",D1243="CO17772-0CM015",D1243="CO17772-08F004",D1243="CO17772-08F010",D1243="CO17772-08C750",D1243="CO17772-08C250",D1243="CO17772-07M001",D1243="CO17772-09M001",D1243="CO17772-0ZM001",D1243="CO17772-0MM001",D1243="CO17772-08F002",D1243="CO17772-0ZM008",D1243="CO17772-0ZM005",D1243="CO17772-0CM005",D1243="CO17772-0CM007",D1243="CO17772-08M020",D1243="CO17772-0MC150",D1243="CO17772-08M006",D1243="CO17772-08C050",D1243="CO17772-0CM007",D1243="CO17772-0CM010",D1243="CO17772-0CM003",D1243="CO17772-08C150",D1243="CO17772-08M007",D1243="CO17772-0MM005",D1243="CO17772-0MM015",D1243="CO17772-0CM002",D1243="CO17772-0CM001",D1243="CO17772-08M010",D1243="CO17772-08M001",D1243="CO17772-08M002",D1243="CO17772-08M003",D1243="CO17772-08M004",D1243="CO17772-08M015",D1243=959308,D1243=959305,D1243=959306,D1243=959307,D1243=959309,D1243=1644077,D1243="CO17772-08M005",),E1243*2,0)</f>
        <v>0</v>
      </c>
      <c r="EI1243" s="67">
        <f t="shared" si="2294"/>
        <v>22077</v>
      </c>
      <c r="EJ1243" s="66"/>
      <c r="EK1243" s="66">
        <f t="shared" si="2311"/>
        <v>0</v>
      </c>
      <c r="EL1243" s="67">
        <f t="shared" si="2295"/>
        <v>20707</v>
      </c>
      <c r="EM1243" s="110">
        <f t="shared" si="2312"/>
        <v>271440.71271275991</v>
      </c>
    </row>
    <row r="1244" spans="1:143" ht="11.25" customHeight="1" x14ac:dyDescent="0.25">
      <c r="A1244" s="11">
        <v>46193</v>
      </c>
      <c r="B1244" s="187">
        <v>46193</v>
      </c>
      <c r="C1244" s="88">
        <v>8005004180</v>
      </c>
      <c r="D1244" s="88" t="s">
        <v>151</v>
      </c>
      <c r="E1244" s="198">
        <v>180</v>
      </c>
      <c r="F1244" s="199">
        <v>5</v>
      </c>
      <c r="G1244" s="90">
        <v>191516809802</v>
      </c>
      <c r="H1244" s="66"/>
      <c r="I1244" s="41">
        <f t="shared" si="2267"/>
        <v>0</v>
      </c>
      <c r="J1244" s="48">
        <f>J1243+H1244-I1244-360</f>
        <v>224901</v>
      </c>
      <c r="K1244" s="66"/>
      <c r="L1244" s="41">
        <f t="shared" si="2302"/>
        <v>0</v>
      </c>
      <c r="M1244" s="48">
        <f>M1243+K1244-L1244-360</f>
        <v>224184</v>
      </c>
      <c r="N1244" s="66"/>
      <c r="O1244" s="41">
        <f t="shared" si="2303"/>
        <v>0</v>
      </c>
      <c r="P1244" s="48">
        <f>P1243+N1244-O1244-360</f>
        <v>212360</v>
      </c>
      <c r="Q1244" s="66"/>
      <c r="R1244" s="66">
        <f t="shared" si="2304"/>
        <v>0</v>
      </c>
      <c r="S1244" s="67">
        <f>S1243+Q1244-R1244-360</f>
        <v>149296</v>
      </c>
      <c r="T1244" s="66"/>
      <c r="U1244" s="66">
        <f t="shared" si="2318"/>
        <v>0</v>
      </c>
      <c r="V1244" s="67">
        <f t="shared" si="2207"/>
        <v>176312.65000000002</v>
      </c>
      <c r="X1244" s="69">
        <f t="shared" si="2275"/>
        <v>917.99999999999989</v>
      </c>
      <c r="Y1244" s="67">
        <f t="shared" si="2208"/>
        <v>4993</v>
      </c>
      <c r="Z1244" s="66"/>
      <c r="AA1244" s="68">
        <f t="shared" si="2307"/>
        <v>0</v>
      </c>
      <c r="AB1244" s="67">
        <f t="shared" si="2209"/>
        <v>17135</v>
      </c>
      <c r="AC1244" s="66"/>
      <c r="AD1244" s="66">
        <f t="shared" si="2308"/>
        <v>0</v>
      </c>
      <c r="AE1244" s="67">
        <f t="shared" si="2210"/>
        <v>3450</v>
      </c>
      <c r="AF1244" s="66"/>
      <c r="AG1244" s="78">
        <f t="shared" si="2309"/>
        <v>0</v>
      </c>
      <c r="AH1244" s="79">
        <f t="shared" si="2211"/>
        <v>4471.5</v>
      </c>
      <c r="AI1244" s="66"/>
      <c r="AJ1244" s="68">
        <f t="shared" si="2235"/>
        <v>0</v>
      </c>
      <c r="AK1244" s="67">
        <f t="shared" si="2212"/>
        <v>21977</v>
      </c>
      <c r="AL1244" s="66"/>
      <c r="AM1244" s="68">
        <f t="shared" si="2310"/>
        <v>0</v>
      </c>
      <c r="AN1244" s="67">
        <f t="shared" si="2213"/>
        <v>8655.02</v>
      </c>
      <c r="AO1244" s="66"/>
      <c r="AP1244" s="68">
        <f t="shared" si="2305"/>
        <v>0</v>
      </c>
      <c r="AQ1244" s="67">
        <f t="shared" si="2238"/>
        <v>8577.64</v>
      </c>
      <c r="AR1244" s="66"/>
      <c r="AS1244" s="68">
        <f t="shared" si="2216"/>
        <v>0</v>
      </c>
      <c r="AT1244" s="67">
        <f t="shared" si="2314"/>
        <v>1298</v>
      </c>
      <c r="AU1244" s="66"/>
      <c r="AV1244" s="66">
        <f t="shared" si="2277"/>
        <v>0</v>
      </c>
      <c r="AW1244" s="42">
        <f t="shared" si="2251"/>
        <v>4171.2000000000016</v>
      </c>
      <c r="AX1244" s="66"/>
      <c r="AY1244" s="66">
        <f t="shared" si="2319"/>
        <v>0</v>
      </c>
      <c r="AZ1244" s="67">
        <f t="shared" si="2273"/>
        <v>728.09999999999991</v>
      </c>
      <c r="BA1244" s="66"/>
      <c r="BB1244" s="68">
        <f t="shared" si="2274"/>
        <v>0</v>
      </c>
      <c r="BC1244" s="67">
        <f t="shared" si="2245"/>
        <v>77.819999999999851</v>
      </c>
      <c r="BD1244" s="66"/>
      <c r="BE1244" s="68">
        <f t="shared" si="2271"/>
        <v>0</v>
      </c>
      <c r="BF1244" s="67">
        <f t="shared" si="2272"/>
        <v>1815.1800000000017</v>
      </c>
      <c r="BG1244" s="66"/>
      <c r="BH1244" s="68">
        <f t="shared" si="2313"/>
        <v>0</v>
      </c>
      <c r="BI1244" s="67">
        <f t="shared" si="2236"/>
        <v>22382.39999999998</v>
      </c>
      <c r="BJ1244" s="66"/>
      <c r="BK1244" s="68">
        <f t="shared" si="2217"/>
        <v>0</v>
      </c>
      <c r="BL1244" s="67">
        <f t="shared" si="2278"/>
        <v>3462.6000000000004</v>
      </c>
      <c r="BM1244" s="66"/>
      <c r="BN1244" s="68">
        <f t="shared" si="2279"/>
        <v>0</v>
      </c>
      <c r="BO1244" s="67">
        <f t="shared" si="2280"/>
        <v>300.70000000000152</v>
      </c>
      <c r="BP1244" s="66"/>
      <c r="BQ1244" s="68">
        <f t="shared" si="2296"/>
        <v>0</v>
      </c>
      <c r="BR1244" s="67">
        <f t="shared" si="2297"/>
        <v>123480.25</v>
      </c>
      <c r="BS1244" s="66"/>
      <c r="BT1244" s="66">
        <f t="shared" si="2315"/>
        <v>0</v>
      </c>
      <c r="BU1244" s="67">
        <f t="shared" si="2246"/>
        <v>102807</v>
      </c>
      <c r="BV1244" s="66"/>
      <c r="BW1244" s="66">
        <f t="shared" si="2316"/>
        <v>0</v>
      </c>
      <c r="BX1244" s="67">
        <f t="shared" si="2247"/>
        <v>146218</v>
      </c>
      <c r="BY1244" s="66"/>
      <c r="BZ1244" s="66">
        <f t="shared" si="2317"/>
        <v>0</v>
      </c>
      <c r="CA1244" s="67">
        <f t="shared" si="2248"/>
        <v>96309</v>
      </c>
      <c r="CB1244" s="66"/>
      <c r="CC1244" s="66">
        <f t="shared" si="2301"/>
        <v>0</v>
      </c>
      <c r="CD1244" s="67">
        <f t="shared" si="2227"/>
        <v>28747.040000000001</v>
      </c>
      <c r="CE1244" s="66"/>
      <c r="CF1244" s="66">
        <f t="shared" si="2233"/>
        <v>0</v>
      </c>
      <c r="CG1244" s="67">
        <f t="shared" si="2281"/>
        <v>3663.6999999999994</v>
      </c>
      <c r="CH1244" s="66"/>
      <c r="CI1244" s="66">
        <f t="shared" si="2218"/>
        <v>0</v>
      </c>
      <c r="CJ1244" s="67">
        <f t="shared" si="2298"/>
        <v>6757.8</v>
      </c>
      <c r="CK1244" s="66"/>
      <c r="CL1244" s="68">
        <f t="shared" si="2244"/>
        <v>0</v>
      </c>
      <c r="CM1244" s="79">
        <f t="shared" si="2282"/>
        <v>4847.4799999999996</v>
      </c>
      <c r="CN1244" s="66"/>
      <c r="CO1244" s="68">
        <f t="shared" si="2320"/>
        <v>0</v>
      </c>
      <c r="CP1244" s="79">
        <f t="shared" si="2283"/>
        <v>3955</v>
      </c>
      <c r="CQ1244" s="66"/>
      <c r="CR1244" s="68">
        <f t="shared" si="2321"/>
        <v>0</v>
      </c>
      <c r="CS1244" s="79">
        <f t="shared" si="2250"/>
        <v>5186</v>
      </c>
      <c r="CT1244" s="66"/>
      <c r="CU1244" s="68">
        <f t="shared" si="2322"/>
        <v>0</v>
      </c>
      <c r="CV1244" s="79">
        <f t="shared" si="2284"/>
        <v>6929</v>
      </c>
      <c r="CW1244" s="66"/>
      <c r="CX1244" s="66">
        <f t="shared" si="2306"/>
        <v>0</v>
      </c>
      <c r="CY1244" s="40">
        <f t="shared" si="2234"/>
        <v>8176.9599999999982</v>
      </c>
      <c r="CZ1244" s="65"/>
      <c r="DA1244" s="66">
        <f t="shared" si="2285"/>
        <v>0</v>
      </c>
      <c r="DB1244" s="67">
        <f t="shared" si="2299"/>
        <v>34048</v>
      </c>
      <c r="DC1244" s="66"/>
      <c r="DD1244" s="66">
        <f t="shared" si="2286"/>
        <v>0</v>
      </c>
      <c r="DE1244" s="67">
        <f t="shared" si="2300"/>
        <v>80819</v>
      </c>
      <c r="DF1244" s="66"/>
      <c r="DG1244" s="69">
        <f t="shared" si="2323"/>
        <v>0</v>
      </c>
      <c r="DH1244" s="67">
        <f t="shared" si="2230"/>
        <v>439395</v>
      </c>
      <c r="DI1244" s="66"/>
      <c r="DJ1244" s="66">
        <f t="shared" si="2324"/>
        <v>0</v>
      </c>
      <c r="DK1244" s="67">
        <f t="shared" si="2287"/>
        <v>3517.5</v>
      </c>
      <c r="DM1244" s="206">
        <f t="shared" si="2219"/>
        <v>0</v>
      </c>
      <c r="DN1244" s="25">
        <f t="shared" si="2276"/>
        <v>0</v>
      </c>
      <c r="DO1244" s="5"/>
      <c r="DP1244" s="43">
        <f t="shared" si="2220"/>
        <v>0</v>
      </c>
      <c r="DQ1244" s="27">
        <f t="shared" si="2288"/>
        <v>6819.5</v>
      </c>
      <c r="DR1244" s="5"/>
      <c r="DS1244" s="43">
        <f t="shared" si="2221"/>
        <v>0</v>
      </c>
      <c r="DT1244" s="27">
        <f t="shared" si="2289"/>
        <v>4846</v>
      </c>
      <c r="DU1244" s="5"/>
      <c r="DV1244" s="43">
        <f t="shared" si="2325"/>
        <v>0</v>
      </c>
      <c r="DW1244" s="27">
        <f t="shared" si="2290"/>
        <v>4835</v>
      </c>
      <c r="DX1244" s="5"/>
      <c r="DY1244" s="22">
        <f t="shared" si="2326"/>
        <v>0</v>
      </c>
      <c r="DZ1244" s="25">
        <f t="shared" si="2291"/>
        <v>523</v>
      </c>
      <c r="EA1244" s="22"/>
      <c r="EB1244" s="22">
        <f t="shared" si="2327"/>
        <v>0</v>
      </c>
      <c r="EC1244" s="28">
        <f t="shared" si="2292"/>
        <v>369</v>
      </c>
      <c r="ED1244" s="5"/>
      <c r="EE1244" s="43">
        <f t="shared" si="2328"/>
        <v>0</v>
      </c>
      <c r="EF1244" s="27">
        <f t="shared" si="2293"/>
        <v>4769</v>
      </c>
      <c r="EG1244" s="66"/>
      <c r="EH1244" s="66">
        <f t="shared" si="2329"/>
        <v>0</v>
      </c>
      <c r="EI1244" s="67">
        <f t="shared" si="2294"/>
        <v>22077</v>
      </c>
      <c r="EJ1244" s="66"/>
      <c r="EK1244" s="66">
        <f t="shared" si="2311"/>
        <v>0</v>
      </c>
      <c r="EL1244" s="67">
        <f t="shared" si="2295"/>
        <v>20707</v>
      </c>
      <c r="EM1244" s="110">
        <f t="shared" si="2312"/>
        <v>271224.36711275991</v>
      </c>
    </row>
    <row r="1245" spans="1:143" ht="11.25" customHeight="1" x14ac:dyDescent="0.25">
      <c r="A1245" s="11">
        <v>46193</v>
      </c>
      <c r="B1245" s="187">
        <v>46193</v>
      </c>
      <c r="C1245" s="88">
        <v>8005004179</v>
      </c>
      <c r="D1245" s="88" t="s">
        <v>468</v>
      </c>
      <c r="E1245" s="198">
        <v>40</v>
      </c>
      <c r="F1245" s="199">
        <v>10</v>
      </c>
      <c r="G1245" s="90">
        <v>191516811171</v>
      </c>
      <c r="H1245" s="66"/>
      <c r="I1245" s="41">
        <f t="shared" si="2267"/>
        <v>0</v>
      </c>
      <c r="J1245" s="48">
        <f>J1244+H1245-I1245-80</f>
        <v>224821</v>
      </c>
      <c r="K1245" s="66"/>
      <c r="L1245" s="41">
        <f t="shared" si="2302"/>
        <v>0</v>
      </c>
      <c r="M1245" s="48">
        <f>M1244+K1245-L1245-80</f>
        <v>224104</v>
      </c>
      <c r="N1245" s="66"/>
      <c r="O1245" s="41">
        <f t="shared" si="2303"/>
        <v>0</v>
      </c>
      <c r="P1245" s="48">
        <f>P1244+N1245-O1245-80</f>
        <v>212280</v>
      </c>
      <c r="Q1245" s="66"/>
      <c r="R1245" s="66">
        <f t="shared" si="2304"/>
        <v>0</v>
      </c>
      <c r="S1245" s="67">
        <f>S1244+Q1245-R1245-80</f>
        <v>149216</v>
      </c>
      <c r="T1245" s="66"/>
      <c r="U1245" s="66">
        <f t="shared" si="2318"/>
        <v>0</v>
      </c>
      <c r="V1245" s="67">
        <f t="shared" ref="V1245:V1308" si="2330">V1244+T1245-U1245</f>
        <v>176312.65000000002</v>
      </c>
      <c r="X1245" s="69">
        <f t="shared" si="2275"/>
        <v>404</v>
      </c>
      <c r="Y1245" s="67">
        <f t="shared" ref="Y1245:Y1308" si="2331">Y1244+W1245-X1245</f>
        <v>4589</v>
      </c>
      <c r="Z1245" s="66"/>
      <c r="AA1245" s="68">
        <f t="shared" si="2307"/>
        <v>0</v>
      </c>
      <c r="AB1245" s="67">
        <f t="shared" ref="AB1245:AB1308" si="2332">+AB1244+Z1245-AA1245</f>
        <v>17135</v>
      </c>
      <c r="AC1245" s="66"/>
      <c r="AD1245" s="66">
        <f t="shared" si="2308"/>
        <v>0</v>
      </c>
      <c r="AE1245" s="67">
        <f t="shared" ref="AE1245:AE1308" si="2333">+AE1244+AC1245-AD1245</f>
        <v>3450</v>
      </c>
      <c r="AF1245" s="66"/>
      <c r="AG1245" s="78">
        <f t="shared" si="2309"/>
        <v>0</v>
      </c>
      <c r="AH1245" s="79">
        <f t="shared" ref="AH1245:AH1308" si="2334">+AH1244+AF1245-AG1245</f>
        <v>4471.5</v>
      </c>
      <c r="AI1245" s="66"/>
      <c r="AJ1245" s="68">
        <f t="shared" si="2235"/>
        <v>0</v>
      </c>
      <c r="AK1245" s="67">
        <f t="shared" ref="AK1245:AK1308" si="2335">+AK1244+AI1245-AJ1245</f>
        <v>21977</v>
      </c>
      <c r="AL1245" s="66"/>
      <c r="AM1245" s="68">
        <f t="shared" si="2310"/>
        <v>0</v>
      </c>
      <c r="AN1245" s="67">
        <f t="shared" ref="AN1245:AN1308" si="2336">+AN1244+AL1245-AM1245</f>
        <v>8655.02</v>
      </c>
      <c r="AO1245" s="66"/>
      <c r="AP1245" s="68">
        <f t="shared" si="2305"/>
        <v>0</v>
      </c>
      <c r="AQ1245" s="67">
        <f t="shared" si="2238"/>
        <v>8577.64</v>
      </c>
      <c r="AR1245" s="66"/>
      <c r="AS1245" s="68">
        <f t="shared" si="2216"/>
        <v>0</v>
      </c>
      <c r="AT1245" s="67">
        <f t="shared" si="2314"/>
        <v>1298</v>
      </c>
      <c r="AU1245" s="66"/>
      <c r="AV1245" s="66">
        <f t="shared" si="2277"/>
        <v>0</v>
      </c>
      <c r="AW1245" s="42">
        <f t="shared" si="2251"/>
        <v>4171.2000000000016</v>
      </c>
      <c r="AX1245" s="66"/>
      <c r="AY1245" s="66">
        <f t="shared" si="2319"/>
        <v>0</v>
      </c>
      <c r="AZ1245" s="67">
        <f t="shared" si="2273"/>
        <v>728.09999999999991</v>
      </c>
      <c r="BA1245" s="66"/>
      <c r="BB1245" s="68">
        <f t="shared" si="2274"/>
        <v>0</v>
      </c>
      <c r="BC1245" s="67">
        <f t="shared" si="2245"/>
        <v>77.819999999999851</v>
      </c>
      <c r="BD1245" s="66"/>
      <c r="BE1245" s="68">
        <f t="shared" si="2271"/>
        <v>0</v>
      </c>
      <c r="BF1245" s="67">
        <f t="shared" si="2272"/>
        <v>1815.1800000000017</v>
      </c>
      <c r="BG1245" s="66"/>
      <c r="BH1245" s="68">
        <f t="shared" si="2313"/>
        <v>0</v>
      </c>
      <c r="BI1245" s="67">
        <f t="shared" si="2236"/>
        <v>22382.39999999998</v>
      </c>
      <c r="BJ1245" s="66"/>
      <c r="BK1245" s="68">
        <f t="shared" si="2217"/>
        <v>0</v>
      </c>
      <c r="BL1245" s="67">
        <f t="shared" si="2278"/>
        <v>3462.6000000000004</v>
      </c>
      <c r="BM1245" s="66"/>
      <c r="BN1245" s="68">
        <f t="shared" si="2279"/>
        <v>0</v>
      </c>
      <c r="BO1245" s="67">
        <f t="shared" si="2280"/>
        <v>300.70000000000152</v>
      </c>
      <c r="BP1245" s="66"/>
      <c r="BQ1245" s="68">
        <f t="shared" si="2296"/>
        <v>0</v>
      </c>
      <c r="BR1245" s="67">
        <f t="shared" si="2297"/>
        <v>123480.25</v>
      </c>
      <c r="BS1245" s="66"/>
      <c r="BT1245" s="66">
        <f t="shared" si="2315"/>
        <v>0</v>
      </c>
      <c r="BU1245" s="67">
        <f t="shared" si="2246"/>
        <v>102807</v>
      </c>
      <c r="BV1245" s="66"/>
      <c r="BW1245" s="66">
        <f t="shared" si="2316"/>
        <v>0</v>
      </c>
      <c r="BX1245" s="67">
        <f t="shared" si="2247"/>
        <v>146218</v>
      </c>
      <c r="BY1245" s="66"/>
      <c r="BZ1245" s="66">
        <f t="shared" si="2317"/>
        <v>0</v>
      </c>
      <c r="CA1245" s="67">
        <f t="shared" si="2248"/>
        <v>96309</v>
      </c>
      <c r="CB1245" s="66"/>
      <c r="CC1245" s="66">
        <f t="shared" si="2301"/>
        <v>0</v>
      </c>
      <c r="CD1245" s="67">
        <f t="shared" si="2227"/>
        <v>28747.040000000001</v>
      </c>
      <c r="CE1245" s="66"/>
      <c r="CF1245" s="66">
        <f t="shared" si="2233"/>
        <v>0</v>
      </c>
      <c r="CG1245" s="67">
        <f t="shared" si="2281"/>
        <v>3663.6999999999994</v>
      </c>
      <c r="CH1245" s="66"/>
      <c r="CI1245" s="66">
        <f t="shared" si="2218"/>
        <v>0</v>
      </c>
      <c r="CJ1245" s="67">
        <f t="shared" si="2298"/>
        <v>6757.8</v>
      </c>
      <c r="CK1245" s="66"/>
      <c r="CL1245" s="68">
        <f t="shared" si="2244"/>
        <v>0</v>
      </c>
      <c r="CM1245" s="79">
        <f t="shared" si="2282"/>
        <v>4847.4799999999996</v>
      </c>
      <c r="CN1245" s="66"/>
      <c r="CO1245" s="68">
        <f t="shared" si="2320"/>
        <v>0</v>
      </c>
      <c r="CP1245" s="79">
        <f t="shared" si="2283"/>
        <v>3955</v>
      </c>
      <c r="CQ1245" s="66"/>
      <c r="CR1245" s="68">
        <f t="shared" si="2321"/>
        <v>0</v>
      </c>
      <c r="CS1245" s="79">
        <f t="shared" si="2250"/>
        <v>5186</v>
      </c>
      <c r="CT1245" s="66"/>
      <c r="CU1245" s="68">
        <f t="shared" si="2322"/>
        <v>0</v>
      </c>
      <c r="CV1245" s="79">
        <f t="shared" si="2284"/>
        <v>6929</v>
      </c>
      <c r="CW1245" s="66"/>
      <c r="CX1245" s="66">
        <f t="shared" si="2306"/>
        <v>0</v>
      </c>
      <c r="CY1245" s="40">
        <f t="shared" si="2234"/>
        <v>8176.9599999999982</v>
      </c>
      <c r="CZ1245" s="65"/>
      <c r="DA1245" s="66">
        <f t="shared" si="2285"/>
        <v>0</v>
      </c>
      <c r="DB1245" s="67">
        <f t="shared" si="2299"/>
        <v>34048</v>
      </c>
      <c r="DC1245" s="66"/>
      <c r="DD1245" s="66">
        <f t="shared" si="2286"/>
        <v>0</v>
      </c>
      <c r="DE1245" s="67">
        <f t="shared" si="2300"/>
        <v>80819</v>
      </c>
      <c r="DF1245" s="66"/>
      <c r="DG1245" s="69">
        <f t="shared" si="2323"/>
        <v>0</v>
      </c>
      <c r="DH1245" s="67">
        <f t="shared" si="2230"/>
        <v>439395</v>
      </c>
      <c r="DI1245" s="66"/>
      <c r="DJ1245" s="66">
        <f t="shared" si="2324"/>
        <v>0</v>
      </c>
      <c r="DK1245" s="67">
        <f t="shared" si="2287"/>
        <v>3517.5</v>
      </c>
      <c r="DM1245" s="206">
        <f t="shared" si="2219"/>
        <v>0</v>
      </c>
      <c r="DN1245" s="25">
        <f t="shared" si="2276"/>
        <v>0</v>
      </c>
      <c r="DO1245" s="5"/>
      <c r="DP1245" s="43">
        <f t="shared" si="2220"/>
        <v>0</v>
      </c>
      <c r="DQ1245" s="27">
        <f t="shared" si="2288"/>
        <v>6819.5</v>
      </c>
      <c r="DR1245" s="5"/>
      <c r="DS1245" s="43">
        <f t="shared" si="2221"/>
        <v>0</v>
      </c>
      <c r="DT1245" s="27">
        <f t="shared" si="2289"/>
        <v>4846</v>
      </c>
      <c r="DU1245" s="5"/>
      <c r="DV1245" s="43">
        <f t="shared" si="2325"/>
        <v>0</v>
      </c>
      <c r="DW1245" s="27">
        <f t="shared" si="2290"/>
        <v>4835</v>
      </c>
      <c r="DX1245" s="5"/>
      <c r="DY1245" s="22">
        <f t="shared" si="2326"/>
        <v>0</v>
      </c>
      <c r="DZ1245" s="25">
        <f t="shared" si="2291"/>
        <v>523</v>
      </c>
      <c r="EA1245" s="22"/>
      <c r="EB1245" s="22">
        <f t="shared" si="2327"/>
        <v>0</v>
      </c>
      <c r="EC1245" s="28">
        <f t="shared" si="2292"/>
        <v>369</v>
      </c>
      <c r="ED1245" s="5"/>
      <c r="EE1245" s="43">
        <f t="shared" si="2328"/>
        <v>0</v>
      </c>
      <c r="EF1245" s="27">
        <f t="shared" si="2293"/>
        <v>4769</v>
      </c>
      <c r="EG1245" s="66"/>
      <c r="EH1245" s="66">
        <f t="shared" si="2329"/>
        <v>0</v>
      </c>
      <c r="EI1245" s="67">
        <f t="shared" si="2294"/>
        <v>22077</v>
      </c>
      <c r="EJ1245" s="66"/>
      <c r="EK1245" s="66">
        <f t="shared" si="2311"/>
        <v>0</v>
      </c>
      <c r="EL1245" s="67">
        <f t="shared" si="2295"/>
        <v>20707</v>
      </c>
      <c r="EM1245" s="110">
        <f t="shared" si="2312"/>
        <v>270869.02911275992</v>
      </c>
    </row>
    <row r="1246" spans="1:143" ht="11.25" customHeight="1" x14ac:dyDescent="0.25">
      <c r="A1246" s="11">
        <v>46193</v>
      </c>
      <c r="B1246" s="191">
        <v>46193</v>
      </c>
      <c r="C1246" s="349">
        <v>8005004181</v>
      </c>
      <c r="D1246" s="13" t="s">
        <v>209</v>
      </c>
      <c r="E1246" s="14">
        <v>600</v>
      </c>
      <c r="F1246" s="15">
        <v>0.25</v>
      </c>
      <c r="G1246" s="16">
        <v>191516144323</v>
      </c>
      <c r="H1246" s="66"/>
      <c r="I1246" s="41">
        <f t="shared" si="2267"/>
        <v>1200</v>
      </c>
      <c r="J1246" s="48">
        <f t="shared" ref="J1246:J1258" si="2337">J1245+H1246-I1246</f>
        <v>223621</v>
      </c>
      <c r="K1246" s="66"/>
      <c r="L1246" s="41">
        <f t="shared" si="2302"/>
        <v>1200</v>
      </c>
      <c r="M1246" s="48">
        <f t="shared" ref="M1246:M1258" si="2338">M1245+K1246-L1246</f>
        <v>222904</v>
      </c>
      <c r="N1246" s="66"/>
      <c r="O1246" s="41">
        <f t="shared" si="2303"/>
        <v>1200</v>
      </c>
      <c r="P1246" s="48">
        <f t="shared" ref="P1246:P1258" si="2339">P1245+N1246-O1246</f>
        <v>211080</v>
      </c>
      <c r="Q1246" s="66"/>
      <c r="R1246" s="66">
        <f t="shared" si="2304"/>
        <v>1200</v>
      </c>
      <c r="S1246" s="67">
        <f t="shared" ref="S1246:S1258" si="2340">S1245+Q1246-R1246</f>
        <v>148016</v>
      </c>
      <c r="T1246" s="66"/>
      <c r="U1246" s="66">
        <f t="shared" si="2318"/>
        <v>210</v>
      </c>
      <c r="V1246" s="67">
        <f t="shared" si="2330"/>
        <v>176102.65000000002</v>
      </c>
      <c r="X1246" s="69">
        <f t="shared" si="2275"/>
        <v>0</v>
      </c>
      <c r="Y1246" s="67">
        <f t="shared" si="2331"/>
        <v>4589</v>
      </c>
      <c r="Z1246" s="66"/>
      <c r="AA1246" s="68">
        <f t="shared" si="2307"/>
        <v>0</v>
      </c>
      <c r="AB1246" s="67">
        <f t="shared" si="2332"/>
        <v>17135</v>
      </c>
      <c r="AC1246" s="66"/>
      <c r="AD1246" s="66">
        <f t="shared" si="2308"/>
        <v>0</v>
      </c>
      <c r="AE1246" s="67">
        <f t="shared" si="2333"/>
        <v>3450</v>
      </c>
      <c r="AF1246" s="66"/>
      <c r="AG1246" s="78">
        <f t="shared" si="2309"/>
        <v>0</v>
      </c>
      <c r="AH1246" s="79">
        <f t="shared" si="2334"/>
        <v>4471.5</v>
      </c>
      <c r="AI1246" s="66"/>
      <c r="AJ1246" s="68">
        <f t="shared" si="2235"/>
        <v>0</v>
      </c>
      <c r="AK1246" s="67">
        <f t="shared" si="2335"/>
        <v>21977</v>
      </c>
      <c r="AL1246" s="66"/>
      <c r="AM1246" s="68">
        <f t="shared" si="2310"/>
        <v>0</v>
      </c>
      <c r="AN1246" s="67">
        <f t="shared" si="2336"/>
        <v>8655.02</v>
      </c>
      <c r="AO1246" s="66"/>
      <c r="AP1246" s="68">
        <f t="shared" si="2305"/>
        <v>0</v>
      </c>
      <c r="AQ1246" s="67">
        <f t="shared" si="2238"/>
        <v>8577.64</v>
      </c>
      <c r="AR1246" s="66"/>
      <c r="AS1246" s="68">
        <f t="shared" si="2216"/>
        <v>0</v>
      </c>
      <c r="AT1246" s="67">
        <f t="shared" si="2314"/>
        <v>1298</v>
      </c>
      <c r="AU1246" s="66"/>
      <c r="AV1246" s="66">
        <f t="shared" si="2277"/>
        <v>0</v>
      </c>
      <c r="AW1246" s="42">
        <f t="shared" si="2251"/>
        <v>4171.2000000000016</v>
      </c>
      <c r="AX1246" s="66"/>
      <c r="AY1246" s="66">
        <f t="shared" si="2319"/>
        <v>0</v>
      </c>
      <c r="AZ1246" s="67">
        <f t="shared" si="2273"/>
        <v>728.09999999999991</v>
      </c>
      <c r="BA1246" s="66"/>
      <c r="BB1246" s="68">
        <f t="shared" si="2274"/>
        <v>0</v>
      </c>
      <c r="BC1246" s="67">
        <f t="shared" si="2245"/>
        <v>77.819999999999851</v>
      </c>
      <c r="BD1246" s="66"/>
      <c r="BE1246" s="68">
        <f t="shared" si="2271"/>
        <v>0</v>
      </c>
      <c r="BF1246" s="67">
        <f t="shared" si="2272"/>
        <v>1815.1800000000017</v>
      </c>
      <c r="BG1246" s="66"/>
      <c r="BH1246" s="68">
        <f t="shared" si="2313"/>
        <v>0</v>
      </c>
      <c r="BI1246" s="67">
        <f t="shared" si="2236"/>
        <v>22382.39999999998</v>
      </c>
      <c r="BJ1246" s="66"/>
      <c r="BK1246" s="68">
        <f t="shared" si="2217"/>
        <v>0</v>
      </c>
      <c r="BL1246" s="67">
        <f t="shared" si="2278"/>
        <v>3462.6000000000004</v>
      </c>
      <c r="BM1246" s="66"/>
      <c r="BN1246" s="68">
        <f t="shared" si="2279"/>
        <v>0</v>
      </c>
      <c r="BO1246" s="67">
        <f t="shared" si="2280"/>
        <v>300.70000000000152</v>
      </c>
      <c r="BP1246" s="66"/>
      <c r="BQ1246" s="68">
        <f t="shared" si="2296"/>
        <v>0</v>
      </c>
      <c r="BR1246" s="67">
        <f t="shared" si="2297"/>
        <v>123480.25</v>
      </c>
      <c r="BS1246" s="66"/>
      <c r="BT1246" s="66">
        <f t="shared" si="2315"/>
        <v>0</v>
      </c>
      <c r="BU1246" s="67">
        <f t="shared" si="2246"/>
        <v>102807</v>
      </c>
      <c r="BV1246" s="66"/>
      <c r="BW1246" s="66">
        <f t="shared" si="2316"/>
        <v>0</v>
      </c>
      <c r="BX1246" s="67">
        <f t="shared" si="2247"/>
        <v>146218</v>
      </c>
      <c r="BY1246" s="66"/>
      <c r="BZ1246" s="66">
        <f t="shared" si="2317"/>
        <v>0</v>
      </c>
      <c r="CA1246" s="67">
        <f t="shared" si="2248"/>
        <v>96309</v>
      </c>
      <c r="CB1246" s="66"/>
      <c r="CC1246" s="66">
        <f t="shared" si="2301"/>
        <v>0</v>
      </c>
      <c r="CD1246" s="67">
        <f t="shared" si="2227"/>
        <v>28747.040000000001</v>
      </c>
      <c r="CE1246" s="66"/>
      <c r="CF1246" s="66">
        <f t="shared" si="2233"/>
        <v>0</v>
      </c>
      <c r="CG1246" s="67">
        <f t="shared" si="2281"/>
        <v>3663.6999999999994</v>
      </c>
      <c r="CH1246" s="66"/>
      <c r="CI1246" s="66">
        <f t="shared" si="2218"/>
        <v>0</v>
      </c>
      <c r="CJ1246" s="67">
        <f t="shared" si="2298"/>
        <v>6757.8</v>
      </c>
      <c r="CK1246" s="66"/>
      <c r="CL1246" s="68">
        <f t="shared" si="2244"/>
        <v>0</v>
      </c>
      <c r="CM1246" s="79">
        <f t="shared" si="2282"/>
        <v>4847.4799999999996</v>
      </c>
      <c r="CN1246" s="66"/>
      <c r="CO1246" s="68">
        <f t="shared" si="2320"/>
        <v>0</v>
      </c>
      <c r="CP1246" s="79">
        <f t="shared" si="2283"/>
        <v>3955</v>
      </c>
      <c r="CQ1246" s="66"/>
      <c r="CR1246" s="68">
        <f t="shared" si="2321"/>
        <v>0</v>
      </c>
      <c r="CS1246" s="79">
        <f t="shared" si="2250"/>
        <v>5186</v>
      </c>
      <c r="CT1246" s="66"/>
      <c r="CU1246" s="68">
        <f t="shared" si="2322"/>
        <v>0</v>
      </c>
      <c r="CV1246" s="79">
        <f t="shared" si="2284"/>
        <v>6929</v>
      </c>
      <c r="CW1246" s="66"/>
      <c r="CX1246" s="66">
        <f t="shared" si="2306"/>
        <v>0</v>
      </c>
      <c r="CY1246" s="40">
        <f t="shared" si="2234"/>
        <v>8176.9599999999982</v>
      </c>
      <c r="CZ1246" s="65"/>
      <c r="DA1246" s="66">
        <f t="shared" si="2285"/>
        <v>0</v>
      </c>
      <c r="DB1246" s="67">
        <f t="shared" si="2299"/>
        <v>34048</v>
      </c>
      <c r="DC1246" s="66"/>
      <c r="DD1246" s="66">
        <f t="shared" si="2286"/>
        <v>0</v>
      </c>
      <c r="DE1246" s="67">
        <f t="shared" si="2300"/>
        <v>80819</v>
      </c>
      <c r="DF1246" s="66"/>
      <c r="DG1246" s="69">
        <f t="shared" si="2323"/>
        <v>0</v>
      </c>
      <c r="DH1246" s="67">
        <f t="shared" si="2230"/>
        <v>439395</v>
      </c>
      <c r="DI1246" s="66"/>
      <c r="DJ1246" s="66">
        <f t="shared" si="2324"/>
        <v>0</v>
      </c>
      <c r="DK1246" s="67">
        <f t="shared" si="2287"/>
        <v>3517.5</v>
      </c>
      <c r="DM1246" s="206">
        <f t="shared" si="2219"/>
        <v>0</v>
      </c>
      <c r="DN1246" s="25">
        <f t="shared" si="2276"/>
        <v>0</v>
      </c>
      <c r="DO1246" s="5"/>
      <c r="DP1246" s="43">
        <f t="shared" si="2220"/>
        <v>0</v>
      </c>
      <c r="DQ1246" s="27">
        <f t="shared" si="2288"/>
        <v>6819.5</v>
      </c>
      <c r="DR1246" s="5"/>
      <c r="DS1246" s="43">
        <f t="shared" si="2221"/>
        <v>0</v>
      </c>
      <c r="DT1246" s="27">
        <f t="shared" si="2289"/>
        <v>4846</v>
      </c>
      <c r="DU1246" s="5"/>
      <c r="DV1246" s="43">
        <f t="shared" si="2325"/>
        <v>0</v>
      </c>
      <c r="DW1246" s="27">
        <f t="shared" si="2290"/>
        <v>4835</v>
      </c>
      <c r="DX1246" s="5"/>
      <c r="DY1246" s="22">
        <f t="shared" si="2326"/>
        <v>0</v>
      </c>
      <c r="DZ1246" s="25">
        <f t="shared" si="2291"/>
        <v>523</v>
      </c>
      <c r="EA1246" s="22"/>
      <c r="EB1246" s="22">
        <f t="shared" si="2327"/>
        <v>0</v>
      </c>
      <c r="EC1246" s="28">
        <f t="shared" si="2292"/>
        <v>369</v>
      </c>
      <c r="ED1246" s="5"/>
      <c r="EE1246" s="43">
        <f t="shared" si="2328"/>
        <v>0</v>
      </c>
      <c r="EF1246" s="27">
        <f t="shared" si="2293"/>
        <v>4769</v>
      </c>
      <c r="EG1246" s="66"/>
      <c r="EH1246" s="66">
        <f t="shared" si="2329"/>
        <v>0</v>
      </c>
      <c r="EI1246" s="67">
        <f t="shared" si="2294"/>
        <v>22077</v>
      </c>
      <c r="EJ1246" s="66"/>
      <c r="EK1246" s="66">
        <f t="shared" si="2311"/>
        <v>0</v>
      </c>
      <c r="EL1246" s="67">
        <f t="shared" si="2295"/>
        <v>20707</v>
      </c>
      <c r="EM1246" s="110">
        <f t="shared" si="2312"/>
        <v>270819.22131275991</v>
      </c>
    </row>
    <row r="1247" spans="1:143" s="35" customFormat="1" ht="11.25" customHeight="1" x14ac:dyDescent="0.25">
      <c r="A1247" s="11">
        <v>46193</v>
      </c>
      <c r="B1247" s="191">
        <v>46193</v>
      </c>
      <c r="C1247" s="349">
        <v>8005004215</v>
      </c>
      <c r="D1247" s="13" t="s">
        <v>351</v>
      </c>
      <c r="E1247" s="14">
        <v>10</v>
      </c>
      <c r="F1247" s="15">
        <v>13</v>
      </c>
      <c r="G1247" s="16">
        <v>191516225022</v>
      </c>
      <c r="H1247" s="66"/>
      <c r="I1247" s="41">
        <f t="shared" si="2267"/>
        <v>20</v>
      </c>
      <c r="J1247" s="48">
        <f t="shared" si="2337"/>
        <v>223601</v>
      </c>
      <c r="K1247" s="66"/>
      <c r="L1247" s="41">
        <f t="shared" si="2302"/>
        <v>20</v>
      </c>
      <c r="M1247" s="48">
        <f t="shared" si="2338"/>
        <v>222884</v>
      </c>
      <c r="N1247" s="66"/>
      <c r="O1247" s="41">
        <f t="shared" si="2303"/>
        <v>20</v>
      </c>
      <c r="P1247" s="48">
        <f t="shared" si="2339"/>
        <v>211060</v>
      </c>
      <c r="Q1247" s="66"/>
      <c r="R1247" s="66">
        <f t="shared" si="2304"/>
        <v>20</v>
      </c>
      <c r="S1247" s="67">
        <f t="shared" si="2340"/>
        <v>147996</v>
      </c>
      <c r="T1247" s="66"/>
      <c r="U1247" s="66">
        <f t="shared" si="2318"/>
        <v>131</v>
      </c>
      <c r="V1247" s="67">
        <f t="shared" si="2330"/>
        <v>175971.65000000002</v>
      </c>
      <c r="W1247" s="136"/>
      <c r="X1247" s="69">
        <f t="shared" si="2275"/>
        <v>0</v>
      </c>
      <c r="Y1247" s="67">
        <f t="shared" si="2331"/>
        <v>4589</v>
      </c>
      <c r="Z1247" s="66"/>
      <c r="AA1247" s="68">
        <f t="shared" si="2307"/>
        <v>0</v>
      </c>
      <c r="AB1247" s="67">
        <f t="shared" si="2332"/>
        <v>17135</v>
      </c>
      <c r="AC1247" s="66"/>
      <c r="AD1247" s="66">
        <f t="shared" si="2308"/>
        <v>0</v>
      </c>
      <c r="AE1247" s="67">
        <f t="shared" si="2333"/>
        <v>3450</v>
      </c>
      <c r="AF1247" s="66"/>
      <c r="AG1247" s="78">
        <f t="shared" si="2309"/>
        <v>0</v>
      </c>
      <c r="AH1247" s="79">
        <f t="shared" si="2334"/>
        <v>4471.5</v>
      </c>
      <c r="AI1247" s="66"/>
      <c r="AJ1247" s="68">
        <f t="shared" si="2235"/>
        <v>0</v>
      </c>
      <c r="AK1247" s="67">
        <f t="shared" si="2335"/>
        <v>21977</v>
      </c>
      <c r="AL1247" s="66"/>
      <c r="AM1247" s="68">
        <f t="shared" si="2310"/>
        <v>0</v>
      </c>
      <c r="AN1247" s="67">
        <f t="shared" si="2336"/>
        <v>8655.02</v>
      </c>
      <c r="AO1247" s="66"/>
      <c r="AP1247" s="68">
        <f t="shared" si="2305"/>
        <v>0</v>
      </c>
      <c r="AQ1247" s="67">
        <f t="shared" si="2238"/>
        <v>8577.64</v>
      </c>
      <c r="AR1247" s="66"/>
      <c r="AS1247" s="68">
        <f t="shared" ref="AS1247:AS1275" si="2341">IF(OR(D1247="NPC6ASZDB-VT015C",D1247="NPP6ASZDB-VT005M",D1247="NPP6ASZDB-VT003M",D1247="NPC6ASZDB-VT030C",D1247="NPC6ASZDB-VT005M",D1247="NPC6ASZDB-VT125C",D1247="NPC6ASZDB-VT010M",D1247="NPC6ASZDB-VT007M",D1247="NPC6ASZDB-VT350C",D1247="NPC6ASZDB-VT003M",D1247="NPC6ASZDB-VT250C",D1247="NPC6ASZDB-VT002M",D1247="NPC6ASZDB-VT050C",D1247="NPC6ASZDB-VT001M",D1247="NPC6ASZDB-VT150C",),E1247*(F1247+0.1),0)</f>
        <v>0</v>
      </c>
      <c r="AT1247" s="67">
        <f t="shared" si="2314"/>
        <v>1298</v>
      </c>
      <c r="AU1247" s="66"/>
      <c r="AV1247" s="66">
        <f t="shared" si="2277"/>
        <v>0</v>
      </c>
      <c r="AW1247" s="42">
        <f t="shared" si="2251"/>
        <v>4171.2000000000016</v>
      </c>
      <c r="AX1247" s="66"/>
      <c r="AY1247" s="66">
        <f t="shared" si="2319"/>
        <v>0</v>
      </c>
      <c r="AZ1247" s="67">
        <f t="shared" si="2273"/>
        <v>728.09999999999991</v>
      </c>
      <c r="BA1247" s="66"/>
      <c r="BB1247" s="68">
        <f t="shared" si="2274"/>
        <v>0</v>
      </c>
      <c r="BC1247" s="67">
        <f t="shared" si="2245"/>
        <v>77.819999999999851</v>
      </c>
      <c r="BD1247" s="66"/>
      <c r="BE1247" s="68">
        <f t="shared" si="2271"/>
        <v>0</v>
      </c>
      <c r="BF1247" s="67">
        <f t="shared" si="2272"/>
        <v>1815.1800000000017</v>
      </c>
      <c r="BG1247" s="66"/>
      <c r="BH1247" s="68">
        <f t="shared" si="2313"/>
        <v>0</v>
      </c>
      <c r="BI1247" s="67">
        <f t="shared" si="2236"/>
        <v>22382.39999999998</v>
      </c>
      <c r="BJ1247" s="66"/>
      <c r="BK1247" s="68">
        <f t="shared" ref="BK1247:BK1275" si="2342">IF(OR(D1247="NPP06UZDB-YL002M",D1247="NPP06UZDB-YL001M",D1247="NPP06UZDB-YL150C",D1247="NPP06UZDB-YL010M",D1247="NPC06UZDB-YL015C",D1247="NPC06UZDB-YL020M",D1247="CO155E2-09M016",D1247="CO155E2-09M012",D1247="CO155E2-09M016",D1247="NPC06UZDB-YL750C",D1247="CO155E2-09M008",D1247="NPC06UZDB-YL004M",D1247="NPC06UZDB-YL004M",D1247="NPC06UZDB-YL003M",D1247="NPC06UZDB-YL250C",D1247="CO155E2-09C050",D1247="NPC06UZDB-YL020C",D1247="NPC06UZDB-YL350C",D1247="CO155E2-09M004",D1247="CO155E2-09M004C6",D1247="CO155E2-09M015",D1247="NPC06UZDB-YL050C",D1247="NPC06UZDB-YL010M",D1247="CO155E2-09M010",D1247="NPC06UZDB-YL010M",D1247="NPC06UZDB-YL007M",D1247="NPC06UZDB-YL150C",D1247="CO155E2-09M015",D1247="CO155E2-09C150",D1247="CO155E2-09M005",D1247="CO155E2-09M003",D1247="CO155E2-09M001",D1247="CO155E2-09M007",D1247="NPC06UZDB-YL001M",D1247="NPC06UZDB-YL002M",D1247="NPC06UZDB-YL003M",D1247="NPC06UZDB-YL004M",D1247="NPC06UZDB-YL005M",D1247="CO155E2-09M002",),E1247*(F1247+0.12),0)</f>
        <v>0</v>
      </c>
      <c r="BL1247" s="67">
        <f t="shared" si="2278"/>
        <v>3462.6000000000004</v>
      </c>
      <c r="BM1247" s="66"/>
      <c r="BN1247" s="68">
        <f t="shared" si="2279"/>
        <v>0</v>
      </c>
      <c r="BO1247" s="67">
        <f t="shared" si="2280"/>
        <v>300.70000000000152</v>
      </c>
      <c r="BP1247" s="66"/>
      <c r="BQ1247" s="68">
        <f t="shared" si="2296"/>
        <v>0</v>
      </c>
      <c r="BR1247" s="67">
        <f t="shared" si="2297"/>
        <v>123480.25</v>
      </c>
      <c r="BS1247" s="66"/>
      <c r="BT1247" s="66">
        <f t="shared" si="2315"/>
        <v>0</v>
      </c>
      <c r="BU1247" s="67">
        <f t="shared" si="2246"/>
        <v>102807</v>
      </c>
      <c r="BV1247" s="66"/>
      <c r="BW1247" s="66">
        <f t="shared" si="2316"/>
        <v>0</v>
      </c>
      <c r="BX1247" s="67">
        <f t="shared" si="2247"/>
        <v>146218</v>
      </c>
      <c r="BY1247" s="66"/>
      <c r="BZ1247" s="66">
        <f t="shared" si="2317"/>
        <v>0</v>
      </c>
      <c r="CA1247" s="67">
        <f t="shared" si="2248"/>
        <v>96309</v>
      </c>
      <c r="CB1247" s="66"/>
      <c r="CC1247" s="66">
        <f t="shared" si="2301"/>
        <v>0</v>
      </c>
      <c r="CD1247" s="67">
        <f t="shared" si="2227"/>
        <v>28747.040000000001</v>
      </c>
      <c r="CE1247" s="66"/>
      <c r="CF1247" s="66">
        <f t="shared" si="2233"/>
        <v>0</v>
      </c>
      <c r="CG1247" s="67">
        <f t="shared" si="2281"/>
        <v>3663.6999999999994</v>
      </c>
      <c r="CH1247" s="66"/>
      <c r="CI1247" s="66">
        <f t="shared" ref="CI1247:CI1275" si="2343">IF(OR(D1247="NPC6AUZDB-YL025C",D1247="NPC6AUZDB-YL002M",D1247="NPC6AUZDB-YL015M",D1247="NPC6AUZDB-YL001M",D1247="PC6AUZDB-YL002M",D1247="NPC6AUZDB-YL003M",D1247="NPC6AUZDB-YL005M",),E1247*(F1247+0.1),0)</f>
        <v>0</v>
      </c>
      <c r="CJ1247" s="67">
        <f t="shared" si="2298"/>
        <v>6757.8</v>
      </c>
      <c r="CK1247" s="66"/>
      <c r="CL1247" s="68">
        <f t="shared" si="2244"/>
        <v>0</v>
      </c>
      <c r="CM1247" s="79">
        <f t="shared" si="2282"/>
        <v>4847.4799999999996</v>
      </c>
      <c r="CN1247" s="66"/>
      <c r="CO1247" s="68">
        <f t="shared" si="2320"/>
        <v>0</v>
      </c>
      <c r="CP1247" s="79">
        <f t="shared" si="2283"/>
        <v>3955</v>
      </c>
      <c r="CQ1247" s="66"/>
      <c r="CR1247" s="68">
        <f t="shared" si="2321"/>
        <v>0</v>
      </c>
      <c r="CS1247" s="79">
        <f t="shared" si="2250"/>
        <v>5186</v>
      </c>
      <c r="CT1247" s="66"/>
      <c r="CU1247" s="68">
        <f t="shared" si="2322"/>
        <v>0</v>
      </c>
      <c r="CV1247" s="79">
        <f t="shared" si="2284"/>
        <v>6929</v>
      </c>
      <c r="CW1247" s="66"/>
      <c r="CX1247" s="66">
        <f t="shared" si="2306"/>
        <v>0</v>
      </c>
      <c r="CY1247" s="40">
        <f t="shared" si="2234"/>
        <v>8176.9599999999982</v>
      </c>
      <c r="CZ1247" s="65"/>
      <c r="DA1247" s="66">
        <f t="shared" si="2285"/>
        <v>0</v>
      </c>
      <c r="DB1247" s="67">
        <f t="shared" si="2299"/>
        <v>34048</v>
      </c>
      <c r="DC1247" s="66"/>
      <c r="DD1247" s="66">
        <f t="shared" si="2286"/>
        <v>0</v>
      </c>
      <c r="DE1247" s="67">
        <f t="shared" si="2300"/>
        <v>80819</v>
      </c>
      <c r="DF1247" s="66"/>
      <c r="DG1247" s="69">
        <f t="shared" si="2323"/>
        <v>0</v>
      </c>
      <c r="DH1247" s="67">
        <f t="shared" si="2230"/>
        <v>439395</v>
      </c>
      <c r="DI1247" s="66"/>
      <c r="DJ1247" s="66">
        <f t="shared" si="2324"/>
        <v>0</v>
      </c>
      <c r="DK1247" s="67">
        <f t="shared" si="2287"/>
        <v>3517.5</v>
      </c>
      <c r="DL1247" s="210"/>
      <c r="DM1247" s="206">
        <f t="shared" ref="DM1247:DM1275" si="2344">IF(D1247=2153276,E1247*(F1247+0.15),0)</f>
        <v>0</v>
      </c>
      <c r="DN1247" s="25">
        <f t="shared" si="2276"/>
        <v>0</v>
      </c>
      <c r="DO1247" s="5"/>
      <c r="DP1247" s="43">
        <f t="shared" ref="DP1247:DP1275" si="2345">IF(OR(D1247="CO17772-0CC050",D1247="CO17772-0CM015",D1247="CO17772-0CM007",D1247="CO17772-0CM005",D1247="CO17772-0CM007",D1247="CO17772-0CM007",D1247="CO17772-0CM010",D1247="CO17772-0CM003",D1247="CO17772-0MM015",D1247="CO17772-0CM002",D1247=959305,D1247="CO17772-0CM001",),E1247*(F1247+0.15),0)</f>
        <v>0</v>
      </c>
      <c r="DQ1247" s="27">
        <f t="shared" si="2288"/>
        <v>6819.5</v>
      </c>
      <c r="DR1247" s="5"/>
      <c r="DS1247" s="43">
        <f t="shared" ref="DS1247:DS1275" si="2346">IF(OR(D1247="CO17772-0ZM010",D1247="CO17772-0ZM002",D1247="CO17772-0ZM001",D1247="CO17772-0ZM005",D1247="CO17772-0ZM008",D1247=959308,),E1247*(F1247+0.15),0)</f>
        <v>0</v>
      </c>
      <c r="DT1247" s="27">
        <f t="shared" si="2289"/>
        <v>4846</v>
      </c>
      <c r="DU1247" s="5"/>
      <c r="DV1247" s="43">
        <f t="shared" si="2325"/>
        <v>0</v>
      </c>
      <c r="DW1247" s="27">
        <f t="shared" si="2290"/>
        <v>4835</v>
      </c>
      <c r="DX1247" s="5"/>
      <c r="DY1247" s="22">
        <f t="shared" si="2326"/>
        <v>0</v>
      </c>
      <c r="DZ1247" s="25">
        <f t="shared" si="2291"/>
        <v>523</v>
      </c>
      <c r="EA1247" s="22"/>
      <c r="EB1247" s="22">
        <f t="shared" si="2327"/>
        <v>0</v>
      </c>
      <c r="EC1247" s="28">
        <f t="shared" si="2292"/>
        <v>369</v>
      </c>
      <c r="ED1247" s="5"/>
      <c r="EE1247" s="43">
        <f t="shared" si="2328"/>
        <v>0</v>
      </c>
      <c r="EF1247" s="27">
        <f t="shared" si="2293"/>
        <v>4769</v>
      </c>
      <c r="EG1247" s="66"/>
      <c r="EH1247" s="66">
        <f t="shared" si="2329"/>
        <v>0</v>
      </c>
      <c r="EI1247" s="67">
        <f t="shared" si="2294"/>
        <v>22077</v>
      </c>
      <c r="EJ1247" s="66"/>
      <c r="EK1247" s="66">
        <f t="shared" si="2311"/>
        <v>0</v>
      </c>
      <c r="EL1247" s="67">
        <f t="shared" si="2295"/>
        <v>20707</v>
      </c>
      <c r="EM1247" s="110">
        <f t="shared" si="2312"/>
        <v>270651.86955275998</v>
      </c>
    </row>
    <row r="1248" spans="1:143" s="35" customFormat="1" ht="11.25" customHeight="1" x14ac:dyDescent="0.25">
      <c r="A1248" s="11">
        <v>46193</v>
      </c>
      <c r="B1248" s="187">
        <v>46193</v>
      </c>
      <c r="C1248" s="467">
        <v>8005004210</v>
      </c>
      <c r="D1248" s="17" t="s">
        <v>314</v>
      </c>
      <c r="E1248" s="18">
        <v>180</v>
      </c>
      <c r="F1248" s="19">
        <v>2</v>
      </c>
      <c r="G1248" s="20">
        <v>191516041646</v>
      </c>
      <c r="H1248" s="66"/>
      <c r="I1248" s="41">
        <f t="shared" ref="I1248:I1266" si="2347">IF(OR(D1248="NPC6ASZDB-RD015M",D1248="NPC06SZDB-OR050C",D1248="NPC6ASZDB-WT008M",D1248="NPC6ASZDB-WT018M",D1248="NPC6ASZDB-WT023M",D1248="NPC6ASZDB-WT024M",D1248="NPC6ASZDB-OR020M",D1248="NPC6ASZDB-RD006M",D1248="NPC6ASZDB-WT017M",D1248="NPC6ASZDB-GY750C",D1248="NPC6ASZDB-YL015M",D1248="NPC6ASZDB-BL004M ",D1248="NPC6ASZDB-WT016M",D1248="NPC06SZDB-BK006M",D1248="NPC06SZDB-BK007M",D1248="NPC6ASZDB-OR750C",D1248="NPC06SZDB-BK004M",D1248="NPC06SZDB-BL015M",D1248="NPC6ASZDB-BL013C",D1248="NPC6ASZDB-BL030C",D1248="NPC6ASZDB-GY009M",D1248="NPC06SZDB-BK002M",D1248="NPC6ASZDB-GY025C",D1248="NPC06SZDB-BK003M",D1248="NPC06SZDB-GY005M",D1248="NPC6ASZDB-RD020C",D1248="NPC06SZDB-YL040M",D1248="NPC6ASZDB-GY125C",D1248="NPC06SZDB-YL002M",D1248="NPC6ASZDB-WT100M",D1248="NPC6ASZDB-RD008M",D1248="NPC6ASZDB-YL009M",D1248="NPC6ASZDB-VT010M",D1248="NPC6ASZDB-OR007M",D1248="NPC6ASZDB-VT007M",D1248="NPC6ASZDB-BK007M",D1248="NPC6ASZDB-GY350C",D1248="NPC6ASZDB-YL350C",D1248="NPC6ASZDB-OR350C",D1248="NPC6ASZDB-VT350C",D1248="NPC6ASZDB-BL350C",D1248="NPC6ASZDB-RD350C",D1248="NPC6ASZDB-BK350C",D1248="NPC6ASZDB-VT003M",D1248="NPC6ASZDB-OR250C",D1248="NPC6ASZDB-VT250C",D1248="NPC6ASZDB-VT002M",D1248="NPC6ASZDB-VT050C",D1248="NPC6ASZDB-VT001M",D1248="NPC6ASZDB-VT150C",D1248="NPC6ASZDB-WT017C",D1248="NPC6ASZDB-RD030C",D1248="NPC6ASZDB-WT030C",D1248="NPC6ASZDB-OR020M",D1248="NPC6ASZDB-OR015M",D1248="NPC06SZDB-WT025C",D1248="NPC6ASZDB-WT013M",D1248="NPC6ASZDB-GY075C",D1248="NPC6ASZDB-BK075C",D1248="NPC6ASZDB-BK125C",D1248="NPC6ASZDB-GN250C",D1248="NPC6ASZDB-WT011M",D1248="NPC6ASZDB-WT014M",D1248="NPC6ASZDB-OR005M",D1248="NPC6ASZDB-GY006M",D1248="NPC6ASZDB-WT550C",D1248="NPC6ASZDB-WT650C",D1248="NPC6ASZDB-WT850C",D1248="NPC6ASZDB-WT950C",D1248="NPC6ASZDB-RD250C",D1248="NPC06SZDB-GY015C",D1248="NPC06SZDB-BL020C",D1248="NPC06SZDB-YL015C",D1248="NPC6ASZDB-BL012M",D1248="NPC6ASZDB-WT020C",D1248="NPC6ASZDB-BL008M",D1248="NPC6ASZDB-BL009M",D1248="NPC6ASZDB-WT022M",D1248="NPC6ASZDB-YL007M",D1248="NPC06SZDB-WT250C",D1248="NPC6ASZDB-BL007M",D1248="NPC6ASZDB-BK050C",D1248="NPC6ASZDB-BK025C",D1248="NPC6ASZDB-BL750C",D1248="NPC6ASZDB-OR010M",D1248="NPC06SZDB-RD015M",D1248="NPC6ASZDB-YL012M",D1248="NPC6ASZDB-YL020M",D1248="NPC6ASZDB-YL030M",D1248="NPC6ASZDB-RD050C",D1248="NPC06SZDB-BL050C",D1248="NPC06SZDB-RD050C",D1248="NPC06SZDB-YL050C",D1248="NPC06SZDB-YL003M",D1248="NPC06SZDB-GN002M",D1248="NPC6ASZDB-RD010M",D1248="NPC6ASZDB-GY450C",D1248="NPC6ASZDB-WT006M",D1248="NPC6ASZDB-BL250C",D1248="NPC6ASZDB-GY050C",D1248="NPC6ASZDB-YL250C",D1248="NPC6ASZDB-YL008M",D1248="NPC06SZDB-YL010M",D1248="NPC6ASZDB-GY008M",D1248="NPC06SZDB-RD005M",D1248="NPC6ASZDB-BL050C",D1248="NPC6ASZDB-WT450C",D1248="NPC6ASZDB-OR050C",D1248="NPC06SZDB-GN010M",D1248="NPC06SZDB-RD010M",D1248="NPC06SZDB-BL010M",D1248="NPC6ASZDB-GY050C",D1248="NPC6ASZDB-YL025C",D1248="NPC6ASZDB-BK250C",D1248="NPC6ASZDB-BK004M",D1248="NPC6ASZDB-YL006M",D1248="NPC06SZDB-WT007M",D1248="NPC6ASZDB-BL015M",D1248="NPC6ASZDB-BL020M",D1248="NPC6ASZDB-GN010M",D1248="NPC6ASZDB-GN015M",D1248="NPC6ASZDB-GY250C",D1248="NPC6ASZDB-BK030M",D1248="NPC06SZDB-GY003M",D1248="NPC06SZDB-BL150C",D1248="NPC6ASZDB-BK013M",D1248="NPC6ASZDB-OR150C",D1248="NPC6ASZDB-GY007M",D1248="NPC6ASZDB-BK750C",D1248="NPC06SZDB-GN003M",D1248="NPC06SZDB-BK150C",D1248="NPC06SZDB-BK001M",D1248="NPC6ASZDB-RD007M",D1248="NPC6ASZDB-RD010M",D1248="NPC06SZDB-GY006M",D1248="NPC06SZDB-GY015M",D1248="NPC06SZDB-BK050C",D1248="NPC6ASZDB-BL010M",D1248="NPC6ASZDB-GN025C",D1248="NPC6ASZDB-WT009M",D1248="NPC6ASZDB-OR004M",D1248="NPC6ASZDB-WT075C",D1248="NPC6ASZDB-WT175C",D1248="NPC06SZDB-GY001M",D1248="NPC06SZDB-GY002M",D1248="NPC6ASZDB-WT125C",D1248="NPC6ASZDB-WT225C",D1248="NPC6ASZDB-WT275C",D1248="NPC6ASZDB-GY015M",D1248="NPC6ASZDB-RD001M",D1248="NPC6ASZDB-RD005M",D1248="NPC6ASZDB-WT025C",D1248="NPC6ASZDB-YL001M",D1248="NPC6ASZDB-YL005M",D1248="NPC06SZDB-GY010M",D1248="NPC06SZDB-YL005M",D1248="NPC06SZDB-YL001M",D1248="NPC6ASZDB-BK150C",D1248="NPC6ASZDB-BL030M",D1248="NPC6ASZDB-GY003M",D1248="NPC6ASZDB-YL050C",D1248="NPC6ASZDB-YL010M",D1248="NPC6ASZDB-OR010M",D1248="NPC06SZDB-YL150C",D1248="NPC6ASZDB-OR005M",D1248="NPC06SZDB-OR002M",D1248="NPC6ASZDB-RD150C",D1248="NPC6ASZDB-WT025M",D1248="NPC6ASZDB-WT150C",D1248="NPC6ASZDB-WT012M",D1248="NPC6ASZDB-WT250C",D1248="NPC6ASZDB-WT350C",D1248="NPC6ASZDB-YL002M",D1248="NPC6ASZDB-BL150C",D1248="NPC6ASZDB-WT015M",D1248="NPC6ASZDB-YL150C",D1248="NPC6ASZDB-YL003M",D1248="NPC6ASZDB-WT750C",D1248="NPC6ASZDB-GN050C",D1248="NPC6ASZDB-WT008M",D1248="NPC06SZDB-OR010M",D1248="NPC6ASZDB-GY150C",D1248="NPC6ASZDB-GN150C",D1248="NPC6ASZDB-OR001M",D1248="NPC6ASZDB-OR002M",D1248="NPC6ASZDB-OR003M",D1248="NPC06SZDB-RD002M",D1248="NPC06SZDB-RD150C",D1248="NPC6ASZDB-BK015M",D1248="NPC06SZDB-GN001M",D1248="NPC06SZDB-GN150C",D1248="NPC06SZDB-WT030M",D1248="NPC06SZDB-WT750C",D1248="NPC06SZDB-WT015M",D1248="NPC6ASZDB-WT030M",D1248="NPC06SZDB-RD001M",D1248="NPC06SZDB-RD003M",D1248="NPC06SZDB-OR003M",D1248="NPC06SZDB-OR001M",D1248="NPC06SZDB-BL001M",D1248="NPC06SZDB-BL003M",D1248="NPC06SZDB-WT150C",D1248="NPC06SZDB-BL002M",D1248="NPC6ASZDB-WT050C",D1248="NPC06SZDB-WT050C",D1248="NPC06SZDB-WT001M",D1248="NPC06SZDB-WT002M",D1248="NPC06SZDB-WT003M",D1248="NPC06SZDB-WT004M",D1248="NPC06SZDB-WT005M",D1248="NPC06SZDB-WT010M",D1248="NPC06SZDB-WT020M",D1248=1711815,D1248="NPC6ASZDB-GN001M",D1248="NPC6ASZDB-GN002M",D1248="NPC6ASZDB-GN003M",D1248="NPC6ASZDB-GN004M",D1248="NPC6ASZDB-GN005M",D1248="NPC6ASZDB-GN020M",D1248="NPC6ASZDB-GN030M",D1248="NPC6ASZDB-WT001M",D1248="NPC6ASZDB-WT002M",D1248="NPC6ASZDB-WT003M",D1248="NPC6ASZDB-WT004M",D1248="NPC6ASZDB-WT006M",D1248="NPC6ASZDB-WT007M",D1248="NPC6ASZDB-WT004M",D1248="NPC6ASZDB-WT005M",D1248="NPC6ASZDB-WT010M",D1248="NPC6ASZDB-WT020M",D1248="NPC6ASZDB-RD002M",D1248="NPC6ASZDB-RD003M",D1248="NPC6ASZDB-RD020M",D1248="NPC6ASZDB-GY001M",D1248="NPC6ASZDB-GY002M",D1248="NPC6ASZDB-GY003M",D1248="NPC6ASZDB-GY004M",D1248="NPC6ASZDB-GY005M",D1248="NPC6ASZDB-GY010M",D1248="NPC6ASZDB-GY020M",D1248="NPC6ASZDB-GY025M",D1248="NPC6ASZDB-GY030M",D1248="NPC6ASZDB-BL001M",D1248="NPC6ASZDB-BL002M",D1248="NPC6ASZDB-BL003M",D1248="NPC6ASZDB-BL004M",D1248="NPC6ASZDB-BL005M",D1248="NPC6ASZDB-BL010M",D1248="NPC6ASZDB-BK001M",D1248="NPC6ASZDB-BK002M",D1248="NPC6ASZDB-BK003M",D1248="NPC6ASZDB-BK005M",D1248="NPC6ASZDB-BK010M",D1248="NPC6ASZDB-BK020M",),E1248*2,0)</f>
        <v>0</v>
      </c>
      <c r="J1248" s="48">
        <f t="shared" si="2337"/>
        <v>223601</v>
      </c>
      <c r="K1248" s="66"/>
      <c r="L1248" s="41">
        <f t="shared" si="2302"/>
        <v>0</v>
      </c>
      <c r="M1248" s="48">
        <f t="shared" si="2338"/>
        <v>222884</v>
      </c>
      <c r="N1248" s="66"/>
      <c r="O1248" s="41">
        <f t="shared" si="2303"/>
        <v>0</v>
      </c>
      <c r="P1248" s="48">
        <f t="shared" si="2339"/>
        <v>211060</v>
      </c>
      <c r="Q1248" s="66"/>
      <c r="R1248" s="66">
        <f t="shared" si="2304"/>
        <v>0</v>
      </c>
      <c r="S1248" s="67">
        <f t="shared" si="2340"/>
        <v>147996</v>
      </c>
      <c r="T1248" s="66"/>
      <c r="U1248" s="66">
        <f t="shared" si="2318"/>
        <v>0</v>
      </c>
      <c r="V1248" s="67">
        <f t="shared" si="2330"/>
        <v>175971.65000000002</v>
      </c>
      <c r="W1248" s="136"/>
      <c r="X1248" s="69">
        <f t="shared" si="2275"/>
        <v>0</v>
      </c>
      <c r="Y1248" s="67">
        <f t="shared" si="2331"/>
        <v>4589</v>
      </c>
      <c r="Z1248" s="66"/>
      <c r="AA1248" s="68">
        <f t="shared" si="2307"/>
        <v>0</v>
      </c>
      <c r="AB1248" s="67">
        <f t="shared" si="2332"/>
        <v>17135</v>
      </c>
      <c r="AC1248" s="66"/>
      <c r="AD1248" s="66">
        <f t="shared" si="2308"/>
        <v>0</v>
      </c>
      <c r="AE1248" s="67">
        <f t="shared" si="2333"/>
        <v>3450</v>
      </c>
      <c r="AF1248" s="66"/>
      <c r="AG1248" s="78">
        <f t="shared" si="2309"/>
        <v>0</v>
      </c>
      <c r="AH1248" s="79">
        <f t="shared" si="2334"/>
        <v>4471.5</v>
      </c>
      <c r="AI1248" s="66"/>
      <c r="AJ1248" s="68">
        <f t="shared" si="2235"/>
        <v>0</v>
      </c>
      <c r="AK1248" s="67">
        <f t="shared" si="2335"/>
        <v>21977</v>
      </c>
      <c r="AL1248" s="66"/>
      <c r="AM1248" s="68">
        <f t="shared" si="2310"/>
        <v>0</v>
      </c>
      <c r="AN1248" s="67">
        <f t="shared" si="2336"/>
        <v>8655.02</v>
      </c>
      <c r="AO1248" s="66"/>
      <c r="AP1248" s="68">
        <f t="shared" si="2305"/>
        <v>0</v>
      </c>
      <c r="AQ1248" s="67">
        <f t="shared" si="2238"/>
        <v>8577.64</v>
      </c>
      <c r="AR1248" s="66"/>
      <c r="AS1248" s="68">
        <f t="shared" si="2341"/>
        <v>0</v>
      </c>
      <c r="AT1248" s="67">
        <f t="shared" si="2314"/>
        <v>1298</v>
      </c>
      <c r="AU1248" s="66"/>
      <c r="AV1248" s="66">
        <f t="shared" si="2277"/>
        <v>0</v>
      </c>
      <c r="AW1248" s="42">
        <f t="shared" si="2251"/>
        <v>4171.2000000000016</v>
      </c>
      <c r="AX1248" s="66"/>
      <c r="AY1248" s="66">
        <f t="shared" si="2319"/>
        <v>0</v>
      </c>
      <c r="AZ1248" s="67">
        <f t="shared" si="2273"/>
        <v>728.09999999999991</v>
      </c>
      <c r="BA1248" s="66"/>
      <c r="BB1248" s="68">
        <f t="shared" si="2274"/>
        <v>0</v>
      </c>
      <c r="BC1248" s="67">
        <f t="shared" si="2245"/>
        <v>77.819999999999851</v>
      </c>
      <c r="BD1248" s="66"/>
      <c r="BE1248" s="68">
        <f t="shared" si="2271"/>
        <v>0</v>
      </c>
      <c r="BF1248" s="67">
        <f t="shared" si="2272"/>
        <v>1815.1800000000017</v>
      </c>
      <c r="BG1248" s="66"/>
      <c r="BH1248" s="68">
        <f t="shared" si="2313"/>
        <v>0</v>
      </c>
      <c r="BI1248" s="67">
        <f t="shared" si="2236"/>
        <v>22382.39999999998</v>
      </c>
      <c r="BJ1248" s="66"/>
      <c r="BK1248" s="68">
        <f t="shared" si="2342"/>
        <v>0</v>
      </c>
      <c r="BL1248" s="67">
        <f t="shared" si="2278"/>
        <v>3462.6000000000004</v>
      </c>
      <c r="BM1248" s="66"/>
      <c r="BN1248" s="68">
        <f t="shared" si="2279"/>
        <v>0</v>
      </c>
      <c r="BO1248" s="67">
        <f t="shared" si="2280"/>
        <v>300.70000000000152</v>
      </c>
      <c r="BP1248" s="66"/>
      <c r="BQ1248" s="68">
        <f t="shared" si="2296"/>
        <v>381.6</v>
      </c>
      <c r="BR1248" s="67">
        <f t="shared" si="2297"/>
        <v>123098.65</v>
      </c>
      <c r="BS1248" s="66"/>
      <c r="BT1248" s="66">
        <f t="shared" si="2315"/>
        <v>360</v>
      </c>
      <c r="BU1248" s="67">
        <f t="shared" si="2246"/>
        <v>102447</v>
      </c>
      <c r="BV1248" s="66"/>
      <c r="BW1248" s="66">
        <f t="shared" si="2316"/>
        <v>360</v>
      </c>
      <c r="BX1248" s="67">
        <f t="shared" si="2247"/>
        <v>145858</v>
      </c>
      <c r="BY1248" s="66"/>
      <c r="BZ1248" s="66">
        <f t="shared" si="2317"/>
        <v>360</v>
      </c>
      <c r="CA1248" s="67">
        <f t="shared" si="2248"/>
        <v>95949</v>
      </c>
      <c r="CB1248" s="66"/>
      <c r="CC1248" s="66">
        <f t="shared" si="2301"/>
        <v>0</v>
      </c>
      <c r="CD1248" s="67">
        <f t="shared" si="2227"/>
        <v>28747.040000000001</v>
      </c>
      <c r="CE1248" s="66"/>
      <c r="CF1248" s="66">
        <f t="shared" si="2233"/>
        <v>0</v>
      </c>
      <c r="CG1248" s="67">
        <f t="shared" si="2281"/>
        <v>3663.6999999999994</v>
      </c>
      <c r="CH1248" s="66"/>
      <c r="CI1248" s="66">
        <f t="shared" si="2343"/>
        <v>0</v>
      </c>
      <c r="CJ1248" s="67">
        <f t="shared" si="2298"/>
        <v>6757.8</v>
      </c>
      <c r="CK1248" s="66"/>
      <c r="CL1248" s="68">
        <f t="shared" si="2244"/>
        <v>0</v>
      </c>
      <c r="CM1248" s="79">
        <f t="shared" si="2282"/>
        <v>4847.4799999999996</v>
      </c>
      <c r="CN1248" s="66"/>
      <c r="CO1248" s="68">
        <f t="shared" si="2320"/>
        <v>0</v>
      </c>
      <c r="CP1248" s="79">
        <f t="shared" si="2283"/>
        <v>3955</v>
      </c>
      <c r="CQ1248" s="66"/>
      <c r="CR1248" s="68">
        <f t="shared" si="2321"/>
        <v>0</v>
      </c>
      <c r="CS1248" s="79">
        <f t="shared" si="2250"/>
        <v>5186</v>
      </c>
      <c r="CT1248" s="66"/>
      <c r="CU1248" s="68">
        <f t="shared" si="2322"/>
        <v>0</v>
      </c>
      <c r="CV1248" s="79">
        <f t="shared" si="2284"/>
        <v>6929</v>
      </c>
      <c r="CW1248" s="66"/>
      <c r="CX1248" s="66">
        <f t="shared" si="2306"/>
        <v>0</v>
      </c>
      <c r="CY1248" s="40">
        <f t="shared" si="2234"/>
        <v>8176.9599999999982</v>
      </c>
      <c r="CZ1248" s="65"/>
      <c r="DA1248" s="66">
        <f t="shared" si="2285"/>
        <v>0</v>
      </c>
      <c r="DB1248" s="67">
        <f t="shared" si="2299"/>
        <v>34048</v>
      </c>
      <c r="DC1248" s="66"/>
      <c r="DD1248" s="66">
        <f t="shared" si="2286"/>
        <v>0</v>
      </c>
      <c r="DE1248" s="67">
        <f t="shared" si="2300"/>
        <v>80819</v>
      </c>
      <c r="DF1248" s="66"/>
      <c r="DG1248" s="69">
        <f t="shared" si="2323"/>
        <v>0</v>
      </c>
      <c r="DH1248" s="67">
        <f t="shared" si="2230"/>
        <v>439395</v>
      </c>
      <c r="DI1248" s="66"/>
      <c r="DJ1248" s="66">
        <f t="shared" si="2324"/>
        <v>0</v>
      </c>
      <c r="DK1248" s="67">
        <f t="shared" si="2287"/>
        <v>3517.5</v>
      </c>
      <c r="DL1248" s="210"/>
      <c r="DM1248" s="206">
        <f t="shared" si="2344"/>
        <v>0</v>
      </c>
      <c r="DN1248" s="25">
        <f t="shared" si="2276"/>
        <v>0</v>
      </c>
      <c r="DO1248" s="5"/>
      <c r="DP1248" s="43">
        <f t="shared" si="2345"/>
        <v>0</v>
      </c>
      <c r="DQ1248" s="27">
        <f t="shared" si="2288"/>
        <v>6819.5</v>
      </c>
      <c r="DR1248" s="5"/>
      <c r="DS1248" s="43">
        <f t="shared" si="2346"/>
        <v>0</v>
      </c>
      <c r="DT1248" s="27">
        <f t="shared" si="2289"/>
        <v>4846</v>
      </c>
      <c r="DU1248" s="5"/>
      <c r="DV1248" s="43">
        <f t="shared" si="2325"/>
        <v>0</v>
      </c>
      <c r="DW1248" s="27">
        <f t="shared" si="2290"/>
        <v>4835</v>
      </c>
      <c r="DX1248" s="5"/>
      <c r="DY1248" s="22">
        <f t="shared" si="2326"/>
        <v>0</v>
      </c>
      <c r="DZ1248" s="25">
        <f t="shared" si="2291"/>
        <v>523</v>
      </c>
      <c r="EA1248" s="22"/>
      <c r="EB1248" s="22">
        <f t="shared" si="2327"/>
        <v>0</v>
      </c>
      <c r="EC1248" s="28">
        <f t="shared" si="2292"/>
        <v>369</v>
      </c>
      <c r="ED1248" s="5"/>
      <c r="EE1248" s="43">
        <f t="shared" si="2328"/>
        <v>0</v>
      </c>
      <c r="EF1248" s="27">
        <f t="shared" si="2293"/>
        <v>4769</v>
      </c>
      <c r="EG1248" s="66"/>
      <c r="EH1248" s="66">
        <f t="shared" si="2329"/>
        <v>0</v>
      </c>
      <c r="EI1248" s="67">
        <f t="shared" si="2294"/>
        <v>22077</v>
      </c>
      <c r="EJ1248" s="66"/>
      <c r="EK1248" s="66">
        <f t="shared" si="2311"/>
        <v>0</v>
      </c>
      <c r="EL1248" s="67">
        <f t="shared" si="2295"/>
        <v>20707</v>
      </c>
      <c r="EM1248" s="110">
        <f t="shared" si="2312"/>
        <v>270363.79875275999</v>
      </c>
    </row>
    <row r="1249" spans="1:143" ht="11.25" customHeight="1" x14ac:dyDescent="0.25">
      <c r="A1249" s="11">
        <v>46193</v>
      </c>
      <c r="B1249" s="187">
        <v>46193</v>
      </c>
      <c r="C1249" s="467">
        <v>8005004212</v>
      </c>
      <c r="D1249" s="17" t="s">
        <v>237</v>
      </c>
      <c r="E1249" s="18">
        <v>150</v>
      </c>
      <c r="F1249" s="19">
        <v>5</v>
      </c>
      <c r="G1249" s="20">
        <v>191516052284</v>
      </c>
      <c r="H1249" s="66"/>
      <c r="I1249" s="41">
        <f t="shared" si="2347"/>
        <v>0</v>
      </c>
      <c r="J1249" s="48">
        <f t="shared" si="2337"/>
        <v>223601</v>
      </c>
      <c r="K1249" s="66"/>
      <c r="L1249" s="41">
        <f t="shared" si="2302"/>
        <v>0</v>
      </c>
      <c r="M1249" s="48">
        <f t="shared" si="2338"/>
        <v>222884</v>
      </c>
      <c r="N1249" s="66"/>
      <c r="O1249" s="41">
        <f t="shared" si="2303"/>
        <v>0</v>
      </c>
      <c r="P1249" s="48">
        <f t="shared" si="2339"/>
        <v>211060</v>
      </c>
      <c r="Q1249" s="66"/>
      <c r="R1249" s="66">
        <f t="shared" si="2304"/>
        <v>0</v>
      </c>
      <c r="S1249" s="67">
        <f t="shared" si="2340"/>
        <v>147996</v>
      </c>
      <c r="T1249" s="66"/>
      <c r="U1249" s="66">
        <f t="shared" si="2318"/>
        <v>0</v>
      </c>
      <c r="V1249" s="67">
        <f t="shared" si="2330"/>
        <v>175971.65000000002</v>
      </c>
      <c r="X1249" s="69">
        <f t="shared" si="2275"/>
        <v>0</v>
      </c>
      <c r="Y1249" s="67">
        <f t="shared" si="2331"/>
        <v>4589</v>
      </c>
      <c r="Z1249" s="66"/>
      <c r="AA1249" s="68">
        <f t="shared" si="2307"/>
        <v>0</v>
      </c>
      <c r="AB1249" s="67">
        <f t="shared" si="2332"/>
        <v>17135</v>
      </c>
      <c r="AC1249" s="66"/>
      <c r="AD1249" s="66">
        <f t="shared" si="2308"/>
        <v>0</v>
      </c>
      <c r="AE1249" s="67">
        <f t="shared" si="2333"/>
        <v>3450</v>
      </c>
      <c r="AF1249" s="66"/>
      <c r="AG1249" s="78">
        <f t="shared" si="2309"/>
        <v>0</v>
      </c>
      <c r="AH1249" s="79">
        <f t="shared" si="2334"/>
        <v>4471.5</v>
      </c>
      <c r="AI1249" s="66"/>
      <c r="AJ1249" s="68">
        <f t="shared" si="2235"/>
        <v>0</v>
      </c>
      <c r="AK1249" s="67">
        <f t="shared" si="2335"/>
        <v>21977</v>
      </c>
      <c r="AL1249" s="66"/>
      <c r="AM1249" s="68">
        <f t="shared" si="2310"/>
        <v>0</v>
      </c>
      <c r="AN1249" s="67">
        <f t="shared" si="2336"/>
        <v>8655.02</v>
      </c>
      <c r="AO1249" s="66"/>
      <c r="AP1249" s="68">
        <f t="shared" si="2305"/>
        <v>0</v>
      </c>
      <c r="AQ1249" s="67">
        <f t="shared" si="2238"/>
        <v>8577.64</v>
      </c>
      <c r="AR1249" s="66"/>
      <c r="AS1249" s="68">
        <f t="shared" si="2341"/>
        <v>0</v>
      </c>
      <c r="AT1249" s="67">
        <f t="shared" si="2314"/>
        <v>1298</v>
      </c>
      <c r="AU1249" s="66"/>
      <c r="AV1249" s="66">
        <f t="shared" si="2277"/>
        <v>0</v>
      </c>
      <c r="AW1249" s="42">
        <f t="shared" si="2251"/>
        <v>4171.2000000000016</v>
      </c>
      <c r="AX1249" s="66"/>
      <c r="AY1249" s="66">
        <f t="shared" si="2319"/>
        <v>0</v>
      </c>
      <c r="AZ1249" s="67">
        <f t="shared" si="2273"/>
        <v>728.09999999999991</v>
      </c>
      <c r="BA1249" s="66"/>
      <c r="BB1249" s="68">
        <f t="shared" si="2274"/>
        <v>0</v>
      </c>
      <c r="BC1249" s="67">
        <f t="shared" si="2245"/>
        <v>77.819999999999851</v>
      </c>
      <c r="BD1249" s="66"/>
      <c r="BE1249" s="68">
        <f t="shared" si="2271"/>
        <v>0</v>
      </c>
      <c r="BF1249" s="67">
        <f t="shared" si="2272"/>
        <v>1815.1800000000017</v>
      </c>
      <c r="BG1249" s="66"/>
      <c r="BH1249" s="68">
        <f t="shared" si="2313"/>
        <v>0</v>
      </c>
      <c r="BI1249" s="67">
        <f t="shared" si="2236"/>
        <v>22382.39999999998</v>
      </c>
      <c r="BJ1249" s="66"/>
      <c r="BK1249" s="68">
        <f t="shared" si="2342"/>
        <v>768</v>
      </c>
      <c r="BL1249" s="67">
        <f t="shared" si="2278"/>
        <v>2694.6000000000004</v>
      </c>
      <c r="BM1249" s="66"/>
      <c r="BN1249" s="68">
        <f t="shared" si="2279"/>
        <v>0</v>
      </c>
      <c r="BO1249" s="67">
        <f t="shared" si="2280"/>
        <v>300.70000000000152</v>
      </c>
      <c r="BP1249" s="66"/>
      <c r="BQ1249" s="68">
        <f t="shared" si="2296"/>
        <v>0</v>
      </c>
      <c r="BR1249" s="67">
        <f t="shared" si="2297"/>
        <v>123098.65</v>
      </c>
      <c r="BS1249" s="66"/>
      <c r="BT1249" s="66">
        <f t="shared" si="2315"/>
        <v>300</v>
      </c>
      <c r="BU1249" s="67">
        <f t="shared" si="2246"/>
        <v>102147</v>
      </c>
      <c r="BV1249" s="66"/>
      <c r="BW1249" s="66">
        <f t="shared" si="2316"/>
        <v>300</v>
      </c>
      <c r="BX1249" s="67">
        <f t="shared" si="2247"/>
        <v>145558</v>
      </c>
      <c r="BY1249" s="66"/>
      <c r="BZ1249" s="66">
        <f t="shared" si="2317"/>
        <v>300</v>
      </c>
      <c r="CA1249" s="67">
        <f t="shared" si="2248"/>
        <v>95649</v>
      </c>
      <c r="CB1249" s="66"/>
      <c r="CC1249" s="66">
        <f t="shared" si="2301"/>
        <v>0</v>
      </c>
      <c r="CD1249" s="67">
        <f t="shared" si="2227"/>
        <v>28747.040000000001</v>
      </c>
      <c r="CE1249" s="66"/>
      <c r="CF1249" s="66">
        <f t="shared" si="2233"/>
        <v>0</v>
      </c>
      <c r="CG1249" s="67">
        <f t="shared" si="2281"/>
        <v>3663.6999999999994</v>
      </c>
      <c r="CH1249" s="66"/>
      <c r="CI1249" s="66">
        <f t="shared" si="2343"/>
        <v>0</v>
      </c>
      <c r="CJ1249" s="67">
        <f t="shared" si="2298"/>
        <v>6757.8</v>
      </c>
      <c r="CK1249" s="66"/>
      <c r="CL1249" s="68">
        <f t="shared" si="2244"/>
        <v>0</v>
      </c>
      <c r="CM1249" s="79">
        <f t="shared" si="2282"/>
        <v>4847.4799999999996</v>
      </c>
      <c r="CN1249" s="66"/>
      <c r="CO1249" s="68">
        <f t="shared" si="2320"/>
        <v>0</v>
      </c>
      <c r="CP1249" s="79">
        <f t="shared" si="2283"/>
        <v>3955</v>
      </c>
      <c r="CQ1249" s="66"/>
      <c r="CR1249" s="68">
        <f t="shared" si="2321"/>
        <v>0</v>
      </c>
      <c r="CS1249" s="79">
        <f t="shared" si="2250"/>
        <v>5186</v>
      </c>
      <c r="CT1249" s="66"/>
      <c r="CU1249" s="68">
        <f t="shared" si="2322"/>
        <v>0</v>
      </c>
      <c r="CV1249" s="79">
        <f t="shared" si="2284"/>
        <v>6929</v>
      </c>
      <c r="CW1249" s="66"/>
      <c r="CX1249" s="66">
        <f t="shared" si="2306"/>
        <v>0</v>
      </c>
      <c r="CY1249" s="40">
        <f t="shared" si="2234"/>
        <v>8176.9599999999982</v>
      </c>
      <c r="CZ1249" s="65"/>
      <c r="DA1249" s="66">
        <f t="shared" si="2285"/>
        <v>0</v>
      </c>
      <c r="DB1249" s="67">
        <f t="shared" si="2299"/>
        <v>34048</v>
      </c>
      <c r="DC1249" s="66"/>
      <c r="DD1249" s="66">
        <f t="shared" si="2286"/>
        <v>0</v>
      </c>
      <c r="DE1249" s="67">
        <f t="shared" si="2300"/>
        <v>80819</v>
      </c>
      <c r="DF1249" s="66"/>
      <c r="DG1249" s="69">
        <f t="shared" si="2323"/>
        <v>0</v>
      </c>
      <c r="DH1249" s="67">
        <f t="shared" si="2230"/>
        <v>439395</v>
      </c>
      <c r="DI1249" s="66"/>
      <c r="DJ1249" s="66">
        <f t="shared" si="2324"/>
        <v>0</v>
      </c>
      <c r="DK1249" s="67">
        <f t="shared" si="2287"/>
        <v>3517.5</v>
      </c>
      <c r="DM1249" s="206">
        <f t="shared" si="2344"/>
        <v>0</v>
      </c>
      <c r="DN1249" s="25">
        <f t="shared" si="2276"/>
        <v>0</v>
      </c>
      <c r="DO1249" s="5"/>
      <c r="DP1249" s="43">
        <f t="shared" si="2345"/>
        <v>0</v>
      </c>
      <c r="DQ1249" s="27">
        <f t="shared" si="2288"/>
        <v>6819.5</v>
      </c>
      <c r="DR1249" s="5"/>
      <c r="DS1249" s="43">
        <f t="shared" si="2346"/>
        <v>0</v>
      </c>
      <c r="DT1249" s="27">
        <f t="shared" si="2289"/>
        <v>4846</v>
      </c>
      <c r="DU1249" s="5"/>
      <c r="DV1249" s="43">
        <f t="shared" si="2325"/>
        <v>0</v>
      </c>
      <c r="DW1249" s="27">
        <f t="shared" si="2290"/>
        <v>4835</v>
      </c>
      <c r="DX1249" s="5"/>
      <c r="DY1249" s="22">
        <f t="shared" si="2326"/>
        <v>0</v>
      </c>
      <c r="DZ1249" s="25">
        <f t="shared" si="2291"/>
        <v>523</v>
      </c>
      <c r="EA1249" s="22"/>
      <c r="EB1249" s="22">
        <f t="shared" si="2327"/>
        <v>0</v>
      </c>
      <c r="EC1249" s="28">
        <f t="shared" si="2292"/>
        <v>369</v>
      </c>
      <c r="ED1249" s="5"/>
      <c r="EE1249" s="43">
        <f t="shared" si="2328"/>
        <v>0</v>
      </c>
      <c r="EF1249" s="27">
        <f t="shared" si="2293"/>
        <v>4769</v>
      </c>
      <c r="EG1249" s="66"/>
      <c r="EH1249" s="66">
        <f t="shared" si="2329"/>
        <v>0</v>
      </c>
      <c r="EI1249" s="67">
        <f t="shared" si="2294"/>
        <v>22077</v>
      </c>
      <c r="EJ1249" s="66"/>
      <c r="EK1249" s="66">
        <f t="shared" si="2311"/>
        <v>0</v>
      </c>
      <c r="EL1249" s="67">
        <f t="shared" si="2295"/>
        <v>20707</v>
      </c>
      <c r="EM1249" s="110">
        <f t="shared" si="2312"/>
        <v>270156.79155275994</v>
      </c>
    </row>
    <row r="1250" spans="1:143" ht="11.25" customHeight="1" x14ac:dyDescent="0.25">
      <c r="A1250" s="11">
        <v>46193</v>
      </c>
      <c r="B1250" s="191">
        <v>46193</v>
      </c>
      <c r="C1250" s="349">
        <v>8005004217</v>
      </c>
      <c r="D1250" s="13" t="s">
        <v>366</v>
      </c>
      <c r="E1250" s="14">
        <v>360</v>
      </c>
      <c r="F1250" s="15">
        <v>0.2</v>
      </c>
      <c r="G1250" s="16">
        <v>191516177642</v>
      </c>
      <c r="H1250" s="66"/>
      <c r="I1250" s="41">
        <f t="shared" si="2347"/>
        <v>720</v>
      </c>
      <c r="J1250" s="48">
        <f t="shared" si="2337"/>
        <v>222881</v>
      </c>
      <c r="K1250" s="66"/>
      <c r="L1250" s="41">
        <f t="shared" si="2302"/>
        <v>720</v>
      </c>
      <c r="M1250" s="48">
        <f t="shared" si="2338"/>
        <v>222164</v>
      </c>
      <c r="N1250" s="66"/>
      <c r="O1250" s="41">
        <f t="shared" si="2303"/>
        <v>720</v>
      </c>
      <c r="P1250" s="48">
        <f t="shared" si="2339"/>
        <v>210340</v>
      </c>
      <c r="Q1250" s="66"/>
      <c r="R1250" s="66">
        <f t="shared" si="2304"/>
        <v>720</v>
      </c>
      <c r="S1250" s="67">
        <f t="shared" si="2340"/>
        <v>147276</v>
      </c>
      <c r="T1250" s="66"/>
      <c r="U1250" s="66">
        <f t="shared" si="2318"/>
        <v>108.00000000000001</v>
      </c>
      <c r="V1250" s="67">
        <f t="shared" si="2330"/>
        <v>175863.65000000002</v>
      </c>
      <c r="X1250" s="69">
        <f t="shared" si="2275"/>
        <v>0</v>
      </c>
      <c r="Y1250" s="67">
        <f t="shared" si="2331"/>
        <v>4589</v>
      </c>
      <c r="Z1250" s="66"/>
      <c r="AA1250" s="68">
        <f t="shared" si="2307"/>
        <v>0</v>
      </c>
      <c r="AB1250" s="67">
        <f t="shared" si="2332"/>
        <v>17135</v>
      </c>
      <c r="AC1250" s="66"/>
      <c r="AD1250" s="66">
        <f t="shared" si="2308"/>
        <v>0</v>
      </c>
      <c r="AE1250" s="67">
        <f t="shared" si="2333"/>
        <v>3450</v>
      </c>
      <c r="AF1250" s="66"/>
      <c r="AG1250" s="78">
        <f t="shared" si="2309"/>
        <v>0</v>
      </c>
      <c r="AH1250" s="79">
        <f t="shared" si="2334"/>
        <v>4471.5</v>
      </c>
      <c r="AI1250" s="66"/>
      <c r="AJ1250" s="68">
        <f t="shared" si="2235"/>
        <v>0</v>
      </c>
      <c r="AK1250" s="67">
        <f t="shared" si="2335"/>
        <v>21977</v>
      </c>
      <c r="AL1250" s="66"/>
      <c r="AM1250" s="68">
        <f t="shared" si="2310"/>
        <v>0</v>
      </c>
      <c r="AN1250" s="67">
        <f t="shared" si="2336"/>
        <v>8655.02</v>
      </c>
      <c r="AO1250" s="66"/>
      <c r="AP1250" s="68">
        <f t="shared" si="2305"/>
        <v>0</v>
      </c>
      <c r="AQ1250" s="67">
        <f t="shared" si="2238"/>
        <v>8577.64</v>
      </c>
      <c r="AR1250" s="66"/>
      <c r="AS1250" s="68">
        <f t="shared" si="2341"/>
        <v>0</v>
      </c>
      <c r="AT1250" s="67">
        <f t="shared" si="2314"/>
        <v>1298</v>
      </c>
      <c r="AU1250" s="66"/>
      <c r="AV1250" s="66">
        <f t="shared" si="2277"/>
        <v>0</v>
      </c>
      <c r="AW1250" s="42">
        <f t="shared" si="2251"/>
        <v>4171.2000000000016</v>
      </c>
      <c r="AX1250" s="66"/>
      <c r="AY1250" s="66">
        <f t="shared" si="2319"/>
        <v>0</v>
      </c>
      <c r="AZ1250" s="67">
        <f t="shared" si="2273"/>
        <v>728.09999999999991</v>
      </c>
      <c r="BA1250" s="66"/>
      <c r="BB1250" s="68">
        <f t="shared" si="2274"/>
        <v>0</v>
      </c>
      <c r="BC1250" s="67">
        <f t="shared" si="2245"/>
        <v>77.819999999999851</v>
      </c>
      <c r="BD1250" s="66"/>
      <c r="BE1250" s="68">
        <f t="shared" si="2271"/>
        <v>0</v>
      </c>
      <c r="BF1250" s="67">
        <f t="shared" si="2272"/>
        <v>1815.1800000000017</v>
      </c>
      <c r="BG1250" s="66"/>
      <c r="BH1250" s="68">
        <f t="shared" si="2313"/>
        <v>0</v>
      </c>
      <c r="BI1250" s="67">
        <f t="shared" si="2236"/>
        <v>22382.39999999998</v>
      </c>
      <c r="BJ1250" s="66"/>
      <c r="BK1250" s="68">
        <f t="shared" si="2342"/>
        <v>0</v>
      </c>
      <c r="BL1250" s="67">
        <f t="shared" si="2278"/>
        <v>2694.6000000000004</v>
      </c>
      <c r="BM1250" s="66"/>
      <c r="BN1250" s="68">
        <f t="shared" si="2279"/>
        <v>0</v>
      </c>
      <c r="BO1250" s="67">
        <f t="shared" si="2280"/>
        <v>300.70000000000152</v>
      </c>
      <c r="BP1250" s="66"/>
      <c r="BQ1250" s="68">
        <f t="shared" si="2296"/>
        <v>0</v>
      </c>
      <c r="BR1250" s="67">
        <f t="shared" si="2297"/>
        <v>123098.65</v>
      </c>
      <c r="BS1250" s="66"/>
      <c r="BT1250" s="66">
        <f t="shared" si="2315"/>
        <v>0</v>
      </c>
      <c r="BU1250" s="67">
        <f t="shared" si="2246"/>
        <v>102147</v>
      </c>
      <c r="BV1250" s="66"/>
      <c r="BW1250" s="66">
        <f t="shared" si="2316"/>
        <v>0</v>
      </c>
      <c r="BX1250" s="67">
        <f t="shared" si="2247"/>
        <v>145558</v>
      </c>
      <c r="BY1250" s="66"/>
      <c r="BZ1250" s="66">
        <f t="shared" si="2317"/>
        <v>0</v>
      </c>
      <c r="CA1250" s="67">
        <f t="shared" si="2248"/>
        <v>95649</v>
      </c>
      <c r="CB1250" s="66"/>
      <c r="CC1250" s="66">
        <f t="shared" si="2301"/>
        <v>0</v>
      </c>
      <c r="CD1250" s="67">
        <f t="shared" si="2227"/>
        <v>28747.040000000001</v>
      </c>
      <c r="CE1250" s="66"/>
      <c r="CF1250" s="66">
        <f t="shared" si="2233"/>
        <v>0</v>
      </c>
      <c r="CG1250" s="67">
        <f t="shared" si="2281"/>
        <v>3663.6999999999994</v>
      </c>
      <c r="CH1250" s="66"/>
      <c r="CI1250" s="66">
        <f t="shared" si="2343"/>
        <v>0</v>
      </c>
      <c r="CJ1250" s="67">
        <f t="shared" si="2298"/>
        <v>6757.8</v>
      </c>
      <c r="CK1250" s="66"/>
      <c r="CL1250" s="68">
        <f t="shared" si="2244"/>
        <v>0</v>
      </c>
      <c r="CM1250" s="79">
        <f t="shared" si="2282"/>
        <v>4847.4799999999996</v>
      </c>
      <c r="CN1250" s="66"/>
      <c r="CO1250" s="68">
        <f t="shared" si="2320"/>
        <v>0</v>
      </c>
      <c r="CP1250" s="79">
        <f t="shared" si="2283"/>
        <v>3955</v>
      </c>
      <c r="CQ1250" s="66"/>
      <c r="CR1250" s="68">
        <f t="shared" si="2321"/>
        <v>0</v>
      </c>
      <c r="CS1250" s="79">
        <f t="shared" si="2250"/>
        <v>5186</v>
      </c>
      <c r="CT1250" s="66"/>
      <c r="CU1250" s="68">
        <f t="shared" si="2322"/>
        <v>0</v>
      </c>
      <c r="CV1250" s="79">
        <f t="shared" si="2284"/>
        <v>6929</v>
      </c>
      <c r="CW1250" s="66"/>
      <c r="CX1250" s="66">
        <f t="shared" si="2306"/>
        <v>0</v>
      </c>
      <c r="CY1250" s="40">
        <f t="shared" si="2234"/>
        <v>8176.9599999999982</v>
      </c>
      <c r="CZ1250" s="65"/>
      <c r="DA1250" s="66">
        <f t="shared" si="2285"/>
        <v>0</v>
      </c>
      <c r="DB1250" s="67">
        <f t="shared" si="2299"/>
        <v>34048</v>
      </c>
      <c r="DC1250" s="66"/>
      <c r="DD1250" s="66">
        <f t="shared" si="2286"/>
        <v>0</v>
      </c>
      <c r="DE1250" s="67">
        <f t="shared" si="2300"/>
        <v>80819</v>
      </c>
      <c r="DF1250" s="66"/>
      <c r="DG1250" s="69">
        <f t="shared" si="2323"/>
        <v>0</v>
      </c>
      <c r="DH1250" s="67">
        <f t="shared" si="2230"/>
        <v>439395</v>
      </c>
      <c r="DI1250" s="66"/>
      <c r="DJ1250" s="66">
        <f t="shared" si="2324"/>
        <v>0</v>
      </c>
      <c r="DK1250" s="67">
        <f t="shared" si="2287"/>
        <v>3517.5</v>
      </c>
      <c r="DM1250" s="206">
        <f t="shared" si="2344"/>
        <v>0</v>
      </c>
      <c r="DN1250" s="25">
        <f t="shared" si="2276"/>
        <v>0</v>
      </c>
      <c r="DO1250" s="5"/>
      <c r="DP1250" s="43">
        <f t="shared" si="2345"/>
        <v>0</v>
      </c>
      <c r="DQ1250" s="27">
        <f t="shared" si="2288"/>
        <v>6819.5</v>
      </c>
      <c r="DR1250" s="5"/>
      <c r="DS1250" s="43">
        <f t="shared" si="2346"/>
        <v>0</v>
      </c>
      <c r="DT1250" s="27">
        <f t="shared" si="2289"/>
        <v>4846</v>
      </c>
      <c r="DU1250" s="5"/>
      <c r="DV1250" s="43">
        <f t="shared" si="2325"/>
        <v>0</v>
      </c>
      <c r="DW1250" s="27">
        <f t="shared" si="2290"/>
        <v>4835</v>
      </c>
      <c r="DX1250" s="5"/>
      <c r="DY1250" s="22">
        <f t="shared" si="2326"/>
        <v>0</v>
      </c>
      <c r="DZ1250" s="25">
        <f t="shared" si="2291"/>
        <v>523</v>
      </c>
      <c r="EA1250" s="22"/>
      <c r="EB1250" s="22">
        <f t="shared" si="2327"/>
        <v>0</v>
      </c>
      <c r="EC1250" s="28">
        <f t="shared" si="2292"/>
        <v>369</v>
      </c>
      <c r="ED1250" s="5"/>
      <c r="EE1250" s="43">
        <f t="shared" si="2328"/>
        <v>0</v>
      </c>
      <c r="EF1250" s="27">
        <f t="shared" si="2293"/>
        <v>4769</v>
      </c>
      <c r="EG1250" s="66"/>
      <c r="EH1250" s="66">
        <f t="shared" si="2329"/>
        <v>0</v>
      </c>
      <c r="EI1250" s="67">
        <f t="shared" si="2294"/>
        <v>22077</v>
      </c>
      <c r="EJ1250" s="66"/>
      <c r="EK1250" s="66">
        <f t="shared" si="2311"/>
        <v>0</v>
      </c>
      <c r="EL1250" s="67">
        <f t="shared" si="2295"/>
        <v>20707</v>
      </c>
      <c r="EM1250" s="110">
        <f t="shared" si="2312"/>
        <v>269092.60563275998</v>
      </c>
    </row>
    <row r="1251" spans="1:143" ht="11.25" customHeight="1" x14ac:dyDescent="0.25">
      <c r="A1251" s="11">
        <v>46193</v>
      </c>
      <c r="B1251" s="191">
        <v>46193</v>
      </c>
      <c r="C1251" s="349">
        <v>8005004319</v>
      </c>
      <c r="D1251" s="13" t="s">
        <v>183</v>
      </c>
      <c r="E1251" s="14">
        <v>144</v>
      </c>
      <c r="F1251" s="15">
        <v>20</v>
      </c>
      <c r="G1251" s="16">
        <v>191516031142</v>
      </c>
      <c r="H1251" s="66"/>
      <c r="I1251" s="41">
        <f t="shared" si="2347"/>
        <v>288</v>
      </c>
      <c r="J1251" s="48">
        <f t="shared" si="2337"/>
        <v>222593</v>
      </c>
      <c r="K1251" s="66"/>
      <c r="L1251" s="41">
        <f t="shared" si="2302"/>
        <v>288</v>
      </c>
      <c r="M1251" s="48">
        <f t="shared" si="2338"/>
        <v>221876</v>
      </c>
      <c r="N1251" s="66"/>
      <c r="O1251" s="41">
        <f t="shared" si="2303"/>
        <v>288</v>
      </c>
      <c r="P1251" s="48">
        <f t="shared" si="2339"/>
        <v>210052</v>
      </c>
      <c r="Q1251" s="66"/>
      <c r="R1251" s="66">
        <f t="shared" si="2304"/>
        <v>288</v>
      </c>
      <c r="S1251" s="67">
        <f t="shared" si="2340"/>
        <v>146988</v>
      </c>
      <c r="T1251" s="66"/>
      <c r="U1251" s="66">
        <f t="shared" si="2318"/>
        <v>2894.4</v>
      </c>
      <c r="V1251" s="67">
        <f t="shared" si="2330"/>
        <v>172969.25000000003</v>
      </c>
      <c r="X1251" s="69">
        <f t="shared" si="2275"/>
        <v>0</v>
      </c>
      <c r="Y1251" s="67">
        <f t="shared" si="2331"/>
        <v>4589</v>
      </c>
      <c r="Z1251" s="66"/>
      <c r="AA1251" s="68">
        <f t="shared" si="2307"/>
        <v>0</v>
      </c>
      <c r="AB1251" s="67">
        <f t="shared" si="2332"/>
        <v>17135</v>
      </c>
      <c r="AC1251" s="66"/>
      <c r="AD1251" s="66">
        <f t="shared" si="2308"/>
        <v>0</v>
      </c>
      <c r="AE1251" s="67">
        <f t="shared" si="2333"/>
        <v>3450</v>
      </c>
      <c r="AF1251" s="66"/>
      <c r="AG1251" s="78">
        <f t="shared" si="2309"/>
        <v>0</v>
      </c>
      <c r="AH1251" s="79">
        <f t="shared" si="2334"/>
        <v>4471.5</v>
      </c>
      <c r="AI1251" s="66"/>
      <c r="AJ1251" s="68">
        <f t="shared" si="2235"/>
        <v>0</v>
      </c>
      <c r="AK1251" s="67">
        <f t="shared" si="2335"/>
        <v>21977</v>
      </c>
      <c r="AL1251" s="66"/>
      <c r="AM1251" s="68">
        <f t="shared" si="2310"/>
        <v>0</v>
      </c>
      <c r="AN1251" s="67">
        <f t="shared" si="2336"/>
        <v>8655.02</v>
      </c>
      <c r="AO1251" s="66"/>
      <c r="AP1251" s="68">
        <f t="shared" si="2305"/>
        <v>0</v>
      </c>
      <c r="AQ1251" s="67">
        <f t="shared" si="2238"/>
        <v>8577.64</v>
      </c>
      <c r="AR1251" s="66"/>
      <c r="AS1251" s="68">
        <f t="shared" si="2341"/>
        <v>0</v>
      </c>
      <c r="AT1251" s="67">
        <f t="shared" si="2314"/>
        <v>1298</v>
      </c>
      <c r="AU1251" s="66"/>
      <c r="AV1251" s="66">
        <f t="shared" si="2277"/>
        <v>0</v>
      </c>
      <c r="AW1251" s="42">
        <f t="shared" si="2251"/>
        <v>4171.2000000000016</v>
      </c>
      <c r="AX1251" s="66"/>
      <c r="AY1251" s="66">
        <f t="shared" si="2319"/>
        <v>0</v>
      </c>
      <c r="AZ1251" s="67">
        <f t="shared" si="2273"/>
        <v>728.09999999999991</v>
      </c>
      <c r="BA1251" s="66"/>
      <c r="BB1251" s="68">
        <f t="shared" si="2274"/>
        <v>0</v>
      </c>
      <c r="BC1251" s="67">
        <f t="shared" si="2245"/>
        <v>77.819999999999851</v>
      </c>
      <c r="BD1251" s="66"/>
      <c r="BE1251" s="68">
        <f t="shared" si="2271"/>
        <v>0</v>
      </c>
      <c r="BF1251" s="67">
        <f t="shared" si="2272"/>
        <v>1815.1800000000017</v>
      </c>
      <c r="BG1251" s="66"/>
      <c r="BH1251" s="68">
        <f t="shared" si="2313"/>
        <v>0</v>
      </c>
      <c r="BI1251" s="67">
        <f t="shared" si="2236"/>
        <v>22382.39999999998</v>
      </c>
      <c r="BJ1251" s="66"/>
      <c r="BK1251" s="68">
        <f t="shared" si="2342"/>
        <v>0</v>
      </c>
      <c r="BL1251" s="67">
        <f t="shared" si="2278"/>
        <v>2694.6000000000004</v>
      </c>
      <c r="BM1251" s="66"/>
      <c r="BN1251" s="68">
        <f t="shared" si="2279"/>
        <v>0</v>
      </c>
      <c r="BO1251" s="67">
        <f t="shared" si="2280"/>
        <v>300.70000000000152</v>
      </c>
      <c r="BP1251" s="66"/>
      <c r="BQ1251" s="68">
        <f t="shared" si="2296"/>
        <v>0</v>
      </c>
      <c r="BR1251" s="67">
        <f t="shared" si="2297"/>
        <v>123098.65</v>
      </c>
      <c r="BS1251" s="66"/>
      <c r="BT1251" s="66">
        <f t="shared" si="2315"/>
        <v>0</v>
      </c>
      <c r="BU1251" s="67">
        <f t="shared" si="2246"/>
        <v>102147</v>
      </c>
      <c r="BV1251" s="66"/>
      <c r="BW1251" s="66">
        <f t="shared" si="2316"/>
        <v>0</v>
      </c>
      <c r="BX1251" s="67">
        <f t="shared" si="2247"/>
        <v>145558</v>
      </c>
      <c r="BY1251" s="66"/>
      <c r="BZ1251" s="66">
        <f t="shared" si="2317"/>
        <v>0</v>
      </c>
      <c r="CA1251" s="67">
        <f t="shared" si="2248"/>
        <v>95649</v>
      </c>
      <c r="CB1251" s="66"/>
      <c r="CC1251" s="66">
        <f t="shared" si="2301"/>
        <v>0</v>
      </c>
      <c r="CD1251" s="67">
        <f t="shared" si="2227"/>
        <v>28747.040000000001</v>
      </c>
      <c r="CE1251" s="66"/>
      <c r="CF1251" s="66">
        <f t="shared" si="2233"/>
        <v>0</v>
      </c>
      <c r="CG1251" s="67">
        <f t="shared" si="2281"/>
        <v>3663.6999999999994</v>
      </c>
      <c r="CH1251" s="66"/>
      <c r="CI1251" s="66">
        <f t="shared" si="2343"/>
        <v>0</v>
      </c>
      <c r="CJ1251" s="67">
        <f t="shared" si="2298"/>
        <v>6757.8</v>
      </c>
      <c r="CK1251" s="66"/>
      <c r="CL1251" s="68">
        <f t="shared" si="2244"/>
        <v>0</v>
      </c>
      <c r="CM1251" s="79">
        <f t="shared" si="2282"/>
        <v>4847.4799999999996</v>
      </c>
      <c r="CN1251" s="66"/>
      <c r="CO1251" s="68">
        <f t="shared" si="2320"/>
        <v>0</v>
      </c>
      <c r="CP1251" s="79">
        <f t="shared" si="2283"/>
        <v>3955</v>
      </c>
      <c r="CQ1251" s="66"/>
      <c r="CR1251" s="68">
        <f t="shared" si="2321"/>
        <v>0</v>
      </c>
      <c r="CS1251" s="79">
        <f t="shared" si="2250"/>
        <v>5186</v>
      </c>
      <c r="CT1251" s="66"/>
      <c r="CU1251" s="68">
        <f t="shared" si="2322"/>
        <v>0</v>
      </c>
      <c r="CV1251" s="79">
        <f t="shared" si="2284"/>
        <v>6929</v>
      </c>
      <c r="CW1251" s="66"/>
      <c r="CX1251" s="66">
        <f t="shared" si="2306"/>
        <v>0</v>
      </c>
      <c r="CY1251" s="40">
        <f t="shared" si="2234"/>
        <v>8176.9599999999982</v>
      </c>
      <c r="CZ1251" s="65"/>
      <c r="DA1251" s="66">
        <f t="shared" si="2285"/>
        <v>0</v>
      </c>
      <c r="DB1251" s="67">
        <f t="shared" si="2299"/>
        <v>34048</v>
      </c>
      <c r="DC1251" s="66"/>
      <c r="DD1251" s="66">
        <f t="shared" si="2286"/>
        <v>0</v>
      </c>
      <c r="DE1251" s="67">
        <f t="shared" si="2300"/>
        <v>80819</v>
      </c>
      <c r="DF1251" s="66"/>
      <c r="DG1251" s="69">
        <f t="shared" si="2323"/>
        <v>0</v>
      </c>
      <c r="DH1251" s="67">
        <f t="shared" si="2230"/>
        <v>439395</v>
      </c>
      <c r="DI1251" s="66"/>
      <c r="DJ1251" s="66">
        <f t="shared" si="2324"/>
        <v>0</v>
      </c>
      <c r="DK1251" s="67">
        <f t="shared" si="2287"/>
        <v>3517.5</v>
      </c>
      <c r="DM1251" s="206">
        <f t="shared" si="2344"/>
        <v>0</v>
      </c>
      <c r="DN1251" s="25">
        <f t="shared" si="2276"/>
        <v>0</v>
      </c>
      <c r="DO1251" s="5"/>
      <c r="DP1251" s="43">
        <f t="shared" si="2345"/>
        <v>0</v>
      </c>
      <c r="DQ1251" s="27">
        <f t="shared" si="2288"/>
        <v>6819.5</v>
      </c>
      <c r="DR1251" s="5"/>
      <c r="DS1251" s="43">
        <f t="shared" si="2346"/>
        <v>0</v>
      </c>
      <c r="DT1251" s="27">
        <f t="shared" si="2289"/>
        <v>4846</v>
      </c>
      <c r="DU1251" s="5"/>
      <c r="DV1251" s="43">
        <f t="shared" si="2325"/>
        <v>0</v>
      </c>
      <c r="DW1251" s="27">
        <f t="shared" si="2290"/>
        <v>4835</v>
      </c>
      <c r="DX1251" s="5"/>
      <c r="DY1251" s="22">
        <f t="shared" si="2326"/>
        <v>0</v>
      </c>
      <c r="DZ1251" s="25">
        <f t="shared" si="2291"/>
        <v>523</v>
      </c>
      <c r="EA1251" s="22"/>
      <c r="EB1251" s="22">
        <f t="shared" si="2327"/>
        <v>0</v>
      </c>
      <c r="EC1251" s="28">
        <f t="shared" si="2292"/>
        <v>369</v>
      </c>
      <c r="ED1251" s="5"/>
      <c r="EE1251" s="43">
        <f t="shared" si="2328"/>
        <v>0</v>
      </c>
      <c r="EF1251" s="27">
        <f t="shared" si="2293"/>
        <v>4769</v>
      </c>
      <c r="EG1251" s="66"/>
      <c r="EH1251" s="66">
        <f t="shared" si="2329"/>
        <v>0</v>
      </c>
      <c r="EI1251" s="67">
        <f t="shared" si="2294"/>
        <v>22077</v>
      </c>
      <c r="EJ1251" s="66"/>
      <c r="EK1251" s="66">
        <f t="shared" si="2311"/>
        <v>0</v>
      </c>
      <c r="EL1251" s="67">
        <f t="shared" si="2295"/>
        <v>20707</v>
      </c>
      <c r="EM1251" s="110">
        <f t="shared" si="2312"/>
        <v>268423.64083275996</v>
      </c>
    </row>
    <row r="1252" spans="1:143" ht="11.25" customHeight="1" x14ac:dyDescent="0.25">
      <c r="A1252" s="11">
        <v>46193</v>
      </c>
      <c r="B1252" s="191">
        <v>46193</v>
      </c>
      <c r="C1252" s="349">
        <v>8005005053</v>
      </c>
      <c r="D1252" s="13" t="s">
        <v>214</v>
      </c>
      <c r="E1252" s="14">
        <v>560</v>
      </c>
      <c r="F1252" s="15">
        <v>2</v>
      </c>
      <c r="G1252" s="16">
        <v>191516031272</v>
      </c>
      <c r="H1252" s="66"/>
      <c r="I1252" s="41">
        <f t="shared" si="2347"/>
        <v>1120</v>
      </c>
      <c r="J1252" s="48">
        <f t="shared" si="2337"/>
        <v>221473</v>
      </c>
      <c r="K1252" s="66"/>
      <c r="L1252" s="41">
        <f t="shared" si="2302"/>
        <v>1120</v>
      </c>
      <c r="M1252" s="48">
        <f t="shared" si="2338"/>
        <v>220756</v>
      </c>
      <c r="N1252" s="66"/>
      <c r="O1252" s="41">
        <f t="shared" si="2303"/>
        <v>1120</v>
      </c>
      <c r="P1252" s="48">
        <f t="shared" si="2339"/>
        <v>208932</v>
      </c>
      <c r="Q1252" s="66"/>
      <c r="R1252" s="66">
        <f t="shared" si="2304"/>
        <v>1120</v>
      </c>
      <c r="S1252" s="67">
        <f t="shared" si="2340"/>
        <v>145868</v>
      </c>
      <c r="T1252" s="66"/>
      <c r="U1252" s="66">
        <f t="shared" si="2318"/>
        <v>1176</v>
      </c>
      <c r="V1252" s="67">
        <f t="shared" si="2330"/>
        <v>171793.25000000003</v>
      </c>
      <c r="X1252" s="69">
        <f t="shared" si="2275"/>
        <v>0</v>
      </c>
      <c r="Y1252" s="67">
        <f t="shared" si="2331"/>
        <v>4589</v>
      </c>
      <c r="Z1252" s="66"/>
      <c r="AA1252" s="68">
        <f t="shared" si="2307"/>
        <v>0</v>
      </c>
      <c r="AB1252" s="67">
        <f t="shared" si="2332"/>
        <v>17135</v>
      </c>
      <c r="AC1252" s="66"/>
      <c r="AD1252" s="66">
        <f t="shared" si="2308"/>
        <v>0</v>
      </c>
      <c r="AE1252" s="67">
        <f t="shared" si="2333"/>
        <v>3450</v>
      </c>
      <c r="AF1252" s="66"/>
      <c r="AG1252" s="78">
        <f t="shared" si="2309"/>
        <v>0</v>
      </c>
      <c r="AH1252" s="79">
        <f t="shared" si="2334"/>
        <v>4471.5</v>
      </c>
      <c r="AI1252" s="66"/>
      <c r="AJ1252" s="68">
        <f t="shared" si="2235"/>
        <v>0</v>
      </c>
      <c r="AK1252" s="67">
        <f t="shared" si="2335"/>
        <v>21977</v>
      </c>
      <c r="AL1252" s="66"/>
      <c r="AM1252" s="68">
        <f t="shared" si="2310"/>
        <v>0</v>
      </c>
      <c r="AN1252" s="67">
        <f t="shared" si="2336"/>
        <v>8655.02</v>
      </c>
      <c r="AO1252" s="66"/>
      <c r="AP1252" s="68">
        <f t="shared" si="2305"/>
        <v>0</v>
      </c>
      <c r="AQ1252" s="67">
        <f t="shared" si="2238"/>
        <v>8577.64</v>
      </c>
      <c r="AR1252" s="66"/>
      <c r="AS1252" s="68">
        <f t="shared" si="2341"/>
        <v>0</v>
      </c>
      <c r="AT1252" s="67">
        <f t="shared" si="2314"/>
        <v>1298</v>
      </c>
      <c r="AU1252" s="66"/>
      <c r="AV1252" s="66">
        <f t="shared" si="2277"/>
        <v>0</v>
      </c>
      <c r="AW1252" s="42">
        <f t="shared" si="2251"/>
        <v>4171.2000000000016</v>
      </c>
      <c r="AX1252" s="66"/>
      <c r="AY1252" s="66">
        <f t="shared" si="2319"/>
        <v>0</v>
      </c>
      <c r="AZ1252" s="67">
        <f t="shared" si="2273"/>
        <v>728.09999999999991</v>
      </c>
      <c r="BA1252" s="66"/>
      <c r="BB1252" s="68">
        <f t="shared" ref="BB1252:BB1275" si="2348">IF(OR(D1252="NPC6AUZDB-RD025C",D1252="NPP06UZDB-RD150C",D1252="NPC06UZDB-RD250C",D1252="NPC06UZDB-OR050C",D1252="NPC06UZDB-RD015M",D1252="CO155E2-07C150",D1252="NPC06UZDB-RD150C",D1252="NPC06UZDB-RD020C",D1252="NPC06UZDB-RD750C",D1252="CO155E2-07M015",D1252="CO155E2-07M010",D1252="NPC06UZDB-RD050C",D1252="NPC06UZDB-RD150C",D1252="CO155E2-07M005",D1252="CO155E2-07M007",D1252="CO155E2-07C050",D1252="NPC06UZDB-RD750C",D1252="NPC06UZDB-RD005M",D1252="CO155E2-07C150",D1252="NPC06UZDB-RD010M",D1252="NPC06UZDB-RD020M",D1252="CO155E2-07M001",D1252="CO155E2-07M003",D1252="CO155E2-07M002",D1252="NPC06UZDB-RD001M",D1252="NPC06UZDB-RD002M",D1252="NPC06UZDB-RD002M",D1252="NPC06UZDB-RD003M",D1252="NPC06UZDB-RD004M",),E1252*(F1252+0.12),0)</f>
        <v>0</v>
      </c>
      <c r="BC1252" s="67">
        <f t="shared" si="2245"/>
        <v>77.819999999999851</v>
      </c>
      <c r="BD1252" s="66"/>
      <c r="BE1252" s="68">
        <f t="shared" si="2271"/>
        <v>0</v>
      </c>
      <c r="BF1252" s="67">
        <f t="shared" si="2272"/>
        <v>1815.1800000000017</v>
      </c>
      <c r="BG1252" s="66"/>
      <c r="BH1252" s="68">
        <f t="shared" si="2313"/>
        <v>0</v>
      </c>
      <c r="BI1252" s="67">
        <f t="shared" si="2236"/>
        <v>22382.39999999998</v>
      </c>
      <c r="BJ1252" s="66"/>
      <c r="BK1252" s="68">
        <f t="shared" si="2342"/>
        <v>0</v>
      </c>
      <c r="BL1252" s="67">
        <f t="shared" si="2278"/>
        <v>2694.6000000000004</v>
      </c>
      <c r="BM1252" s="66"/>
      <c r="BN1252" s="68">
        <f t="shared" si="2279"/>
        <v>0</v>
      </c>
      <c r="BO1252" s="67">
        <f t="shared" si="2280"/>
        <v>300.70000000000152</v>
      </c>
      <c r="BP1252" s="66"/>
      <c r="BQ1252" s="68">
        <f t="shared" si="2296"/>
        <v>0</v>
      </c>
      <c r="BR1252" s="67">
        <f t="shared" si="2297"/>
        <v>123098.65</v>
      </c>
      <c r="BS1252" s="66"/>
      <c r="BT1252" s="66">
        <f t="shared" si="2315"/>
        <v>0</v>
      </c>
      <c r="BU1252" s="67">
        <f t="shared" si="2246"/>
        <v>102147</v>
      </c>
      <c r="BV1252" s="66"/>
      <c r="BW1252" s="66">
        <f t="shared" si="2316"/>
        <v>0</v>
      </c>
      <c r="BX1252" s="67">
        <f t="shared" si="2247"/>
        <v>145558</v>
      </c>
      <c r="BY1252" s="66"/>
      <c r="BZ1252" s="66">
        <f t="shared" si="2317"/>
        <v>0</v>
      </c>
      <c r="CA1252" s="67">
        <f t="shared" si="2248"/>
        <v>95649</v>
      </c>
      <c r="CB1252" s="66"/>
      <c r="CC1252" s="66">
        <f t="shared" si="2301"/>
        <v>0</v>
      </c>
      <c r="CD1252" s="67">
        <f t="shared" si="2227"/>
        <v>28747.040000000001</v>
      </c>
      <c r="CE1252" s="66"/>
      <c r="CF1252" s="66">
        <f t="shared" si="2233"/>
        <v>0</v>
      </c>
      <c r="CG1252" s="67">
        <f t="shared" si="2281"/>
        <v>3663.6999999999994</v>
      </c>
      <c r="CH1252" s="66"/>
      <c r="CI1252" s="66">
        <f t="shared" si="2343"/>
        <v>0</v>
      </c>
      <c r="CJ1252" s="67">
        <f t="shared" si="2298"/>
        <v>6757.8</v>
      </c>
      <c r="CK1252" s="66"/>
      <c r="CL1252" s="68">
        <f t="shared" si="2244"/>
        <v>0</v>
      </c>
      <c r="CM1252" s="79">
        <f t="shared" si="2282"/>
        <v>4847.4799999999996</v>
      </c>
      <c r="CN1252" s="66"/>
      <c r="CO1252" s="68">
        <f t="shared" si="2320"/>
        <v>0</v>
      </c>
      <c r="CP1252" s="79">
        <f t="shared" si="2283"/>
        <v>3955</v>
      </c>
      <c r="CQ1252" s="66"/>
      <c r="CR1252" s="68">
        <f t="shared" si="2321"/>
        <v>0</v>
      </c>
      <c r="CS1252" s="79">
        <f t="shared" si="2250"/>
        <v>5186</v>
      </c>
      <c r="CT1252" s="66"/>
      <c r="CU1252" s="68">
        <f t="shared" si="2322"/>
        <v>0</v>
      </c>
      <c r="CV1252" s="79">
        <f t="shared" si="2284"/>
        <v>6929</v>
      </c>
      <c r="CW1252" s="66"/>
      <c r="CX1252" s="66">
        <f t="shared" si="2306"/>
        <v>0</v>
      </c>
      <c r="CY1252" s="40">
        <f t="shared" si="2234"/>
        <v>8176.9599999999982</v>
      </c>
      <c r="CZ1252" s="65"/>
      <c r="DA1252" s="66">
        <f t="shared" si="2285"/>
        <v>0</v>
      </c>
      <c r="DB1252" s="67">
        <f t="shared" si="2299"/>
        <v>34048</v>
      </c>
      <c r="DC1252" s="66"/>
      <c r="DD1252" s="66">
        <f t="shared" si="2286"/>
        <v>0</v>
      </c>
      <c r="DE1252" s="67">
        <f t="shared" si="2300"/>
        <v>80819</v>
      </c>
      <c r="DF1252" s="66"/>
      <c r="DG1252" s="69">
        <f t="shared" si="2323"/>
        <v>0</v>
      </c>
      <c r="DH1252" s="67">
        <f t="shared" si="2230"/>
        <v>439395</v>
      </c>
      <c r="DI1252" s="66"/>
      <c r="DJ1252" s="66">
        <f t="shared" si="2324"/>
        <v>0</v>
      </c>
      <c r="DK1252" s="67">
        <f t="shared" si="2287"/>
        <v>3517.5</v>
      </c>
      <c r="DM1252" s="206">
        <f t="shared" si="2344"/>
        <v>0</v>
      </c>
      <c r="DN1252" s="25">
        <f t="shared" si="2276"/>
        <v>0</v>
      </c>
      <c r="DO1252" s="5"/>
      <c r="DP1252" s="43">
        <f t="shared" si="2345"/>
        <v>0</v>
      </c>
      <c r="DQ1252" s="27">
        <f t="shared" si="2288"/>
        <v>6819.5</v>
      </c>
      <c r="DR1252" s="5"/>
      <c r="DS1252" s="43">
        <f t="shared" si="2346"/>
        <v>0</v>
      </c>
      <c r="DT1252" s="27">
        <f t="shared" si="2289"/>
        <v>4846</v>
      </c>
      <c r="DU1252" s="5"/>
      <c r="DV1252" s="43">
        <f t="shared" si="2325"/>
        <v>0</v>
      </c>
      <c r="DW1252" s="27">
        <f t="shared" si="2290"/>
        <v>4835</v>
      </c>
      <c r="DX1252" s="5"/>
      <c r="DY1252" s="22">
        <f t="shared" si="2326"/>
        <v>0</v>
      </c>
      <c r="DZ1252" s="25">
        <f t="shared" si="2291"/>
        <v>523</v>
      </c>
      <c r="EA1252" s="22"/>
      <c r="EB1252" s="22">
        <f t="shared" si="2327"/>
        <v>0</v>
      </c>
      <c r="EC1252" s="28">
        <f t="shared" si="2292"/>
        <v>369</v>
      </c>
      <c r="ED1252" s="5"/>
      <c r="EE1252" s="43">
        <f t="shared" si="2328"/>
        <v>0</v>
      </c>
      <c r="EF1252" s="27">
        <f t="shared" si="2293"/>
        <v>4769</v>
      </c>
      <c r="EG1252" s="66"/>
      <c r="EH1252" s="66">
        <f t="shared" si="2329"/>
        <v>0</v>
      </c>
      <c r="EI1252" s="67">
        <f t="shared" si="2294"/>
        <v>22077</v>
      </c>
      <c r="EJ1252" s="66"/>
      <c r="EK1252" s="66">
        <f t="shared" si="2311"/>
        <v>0</v>
      </c>
      <c r="EL1252" s="67">
        <f t="shared" si="2295"/>
        <v>20707</v>
      </c>
      <c r="EM1252" s="110">
        <f t="shared" si="2312"/>
        <v>267998.45083275996</v>
      </c>
    </row>
    <row r="1253" spans="1:143" ht="11.25" customHeight="1" x14ac:dyDescent="0.25">
      <c r="A1253" s="11">
        <v>46193</v>
      </c>
      <c r="B1253" s="191">
        <v>46193</v>
      </c>
      <c r="C1253" s="349">
        <v>8005005055</v>
      </c>
      <c r="D1253" s="13" t="s">
        <v>77</v>
      </c>
      <c r="E1253" s="14">
        <v>500</v>
      </c>
      <c r="F1253" s="15">
        <v>1</v>
      </c>
      <c r="G1253" s="16">
        <v>191516031289</v>
      </c>
      <c r="H1253" s="66"/>
      <c r="I1253" s="41">
        <f t="shared" si="2347"/>
        <v>1000</v>
      </c>
      <c r="J1253" s="48">
        <f t="shared" si="2337"/>
        <v>220473</v>
      </c>
      <c r="K1253" s="66"/>
      <c r="L1253" s="41">
        <f t="shared" si="2302"/>
        <v>1000</v>
      </c>
      <c r="M1253" s="48">
        <f t="shared" si="2338"/>
        <v>219756</v>
      </c>
      <c r="N1253" s="66"/>
      <c r="O1253" s="41">
        <f t="shared" si="2303"/>
        <v>1000</v>
      </c>
      <c r="P1253" s="48">
        <f t="shared" si="2339"/>
        <v>207932</v>
      </c>
      <c r="Q1253" s="66"/>
      <c r="R1253" s="66">
        <f t="shared" si="2304"/>
        <v>1000</v>
      </c>
      <c r="S1253" s="67">
        <f t="shared" si="2340"/>
        <v>144868</v>
      </c>
      <c r="T1253" s="66"/>
      <c r="U1253" s="66">
        <f t="shared" si="2318"/>
        <v>550</v>
      </c>
      <c r="V1253" s="67">
        <f t="shared" si="2330"/>
        <v>171243.25000000003</v>
      </c>
      <c r="X1253" s="69">
        <f t="shared" si="2275"/>
        <v>0</v>
      </c>
      <c r="Y1253" s="67">
        <f t="shared" si="2331"/>
        <v>4589</v>
      </c>
      <c r="Z1253" s="66"/>
      <c r="AA1253" s="68">
        <f t="shared" si="2307"/>
        <v>0</v>
      </c>
      <c r="AB1253" s="67">
        <f t="shared" si="2332"/>
        <v>17135</v>
      </c>
      <c r="AC1253" s="66"/>
      <c r="AD1253" s="66">
        <f t="shared" si="2308"/>
        <v>0</v>
      </c>
      <c r="AE1253" s="67">
        <f t="shared" si="2333"/>
        <v>3450</v>
      </c>
      <c r="AF1253" s="66"/>
      <c r="AG1253" s="78">
        <f t="shared" si="2309"/>
        <v>0</v>
      </c>
      <c r="AH1253" s="79">
        <f t="shared" si="2334"/>
        <v>4471.5</v>
      </c>
      <c r="AI1253" s="66"/>
      <c r="AJ1253" s="68">
        <f t="shared" si="2235"/>
        <v>0</v>
      </c>
      <c r="AK1253" s="67">
        <f t="shared" si="2335"/>
        <v>21977</v>
      </c>
      <c r="AL1253" s="66"/>
      <c r="AM1253" s="68">
        <f t="shared" si="2310"/>
        <v>0</v>
      </c>
      <c r="AN1253" s="67">
        <f t="shared" si="2336"/>
        <v>8655.02</v>
      </c>
      <c r="AO1253" s="66"/>
      <c r="AP1253" s="68">
        <f t="shared" si="2305"/>
        <v>0</v>
      </c>
      <c r="AQ1253" s="67">
        <f t="shared" si="2238"/>
        <v>8577.64</v>
      </c>
      <c r="AR1253" s="66"/>
      <c r="AS1253" s="68">
        <f t="shared" si="2341"/>
        <v>0</v>
      </c>
      <c r="AT1253" s="67">
        <f t="shared" si="2314"/>
        <v>1298</v>
      </c>
      <c r="AU1253" s="66"/>
      <c r="AV1253" s="66">
        <f t="shared" si="2277"/>
        <v>0</v>
      </c>
      <c r="AW1253" s="42">
        <f t="shared" si="2251"/>
        <v>4171.2000000000016</v>
      </c>
      <c r="AX1253" s="66"/>
      <c r="AY1253" s="66">
        <f t="shared" si="2319"/>
        <v>0</v>
      </c>
      <c r="AZ1253" s="67">
        <f t="shared" si="2273"/>
        <v>728.09999999999991</v>
      </c>
      <c r="BA1253" s="66"/>
      <c r="BB1253" s="68">
        <f t="shared" si="2348"/>
        <v>0</v>
      </c>
      <c r="BC1253" s="67">
        <f t="shared" si="2245"/>
        <v>77.819999999999851</v>
      </c>
      <c r="BD1253" s="66"/>
      <c r="BE1253" s="68">
        <f t="shared" si="2271"/>
        <v>0</v>
      </c>
      <c r="BF1253" s="67">
        <f t="shared" si="2272"/>
        <v>1815.1800000000017</v>
      </c>
      <c r="BG1253" s="66"/>
      <c r="BH1253" s="68">
        <f t="shared" si="2313"/>
        <v>0</v>
      </c>
      <c r="BI1253" s="67">
        <f t="shared" si="2236"/>
        <v>22382.39999999998</v>
      </c>
      <c r="BJ1253" s="66"/>
      <c r="BK1253" s="68">
        <f t="shared" si="2342"/>
        <v>0</v>
      </c>
      <c r="BL1253" s="67">
        <f t="shared" si="2278"/>
        <v>2694.6000000000004</v>
      </c>
      <c r="BM1253" s="66"/>
      <c r="BN1253" s="68">
        <f t="shared" si="2279"/>
        <v>0</v>
      </c>
      <c r="BO1253" s="67">
        <f t="shared" si="2280"/>
        <v>300.70000000000152</v>
      </c>
      <c r="BP1253" s="66"/>
      <c r="BQ1253" s="68">
        <f t="shared" si="2296"/>
        <v>0</v>
      </c>
      <c r="BR1253" s="67">
        <f t="shared" si="2297"/>
        <v>123098.65</v>
      </c>
      <c r="BS1253" s="66"/>
      <c r="BT1253" s="66">
        <f t="shared" si="2315"/>
        <v>0</v>
      </c>
      <c r="BU1253" s="67">
        <f t="shared" si="2246"/>
        <v>102147</v>
      </c>
      <c r="BV1253" s="66"/>
      <c r="BW1253" s="66">
        <f t="shared" si="2316"/>
        <v>0</v>
      </c>
      <c r="BX1253" s="67">
        <f t="shared" si="2247"/>
        <v>145558</v>
      </c>
      <c r="BY1253" s="66"/>
      <c r="BZ1253" s="66">
        <f t="shared" si="2317"/>
        <v>0</v>
      </c>
      <c r="CA1253" s="67">
        <f t="shared" si="2248"/>
        <v>95649</v>
      </c>
      <c r="CB1253" s="66"/>
      <c r="CC1253" s="66">
        <f t="shared" si="2301"/>
        <v>0</v>
      </c>
      <c r="CD1253" s="67">
        <f t="shared" si="2227"/>
        <v>28747.040000000001</v>
      </c>
      <c r="CE1253" s="66"/>
      <c r="CF1253" s="66">
        <f t="shared" si="2233"/>
        <v>0</v>
      </c>
      <c r="CG1253" s="67">
        <f t="shared" si="2281"/>
        <v>3663.6999999999994</v>
      </c>
      <c r="CH1253" s="66"/>
      <c r="CI1253" s="66">
        <f t="shared" si="2343"/>
        <v>0</v>
      </c>
      <c r="CJ1253" s="67">
        <f t="shared" si="2298"/>
        <v>6757.8</v>
      </c>
      <c r="CK1253" s="66"/>
      <c r="CL1253" s="68">
        <f t="shared" si="2244"/>
        <v>0</v>
      </c>
      <c r="CM1253" s="79">
        <f t="shared" si="2282"/>
        <v>4847.4799999999996</v>
      </c>
      <c r="CN1253" s="66"/>
      <c r="CO1253" s="68">
        <f t="shared" si="2320"/>
        <v>0</v>
      </c>
      <c r="CP1253" s="79">
        <f t="shared" si="2283"/>
        <v>3955</v>
      </c>
      <c r="CQ1253" s="66"/>
      <c r="CR1253" s="68">
        <f t="shared" si="2321"/>
        <v>0</v>
      </c>
      <c r="CS1253" s="79">
        <f t="shared" si="2250"/>
        <v>5186</v>
      </c>
      <c r="CT1253" s="66"/>
      <c r="CU1253" s="68">
        <f t="shared" si="2322"/>
        <v>0</v>
      </c>
      <c r="CV1253" s="79">
        <f t="shared" si="2284"/>
        <v>6929</v>
      </c>
      <c r="CW1253" s="66"/>
      <c r="CX1253" s="66">
        <f t="shared" si="2306"/>
        <v>0</v>
      </c>
      <c r="CY1253" s="40">
        <f t="shared" si="2234"/>
        <v>8176.9599999999982</v>
      </c>
      <c r="CZ1253" s="65"/>
      <c r="DA1253" s="66">
        <f t="shared" si="2285"/>
        <v>0</v>
      </c>
      <c r="DB1253" s="67">
        <f t="shared" si="2299"/>
        <v>34048</v>
      </c>
      <c r="DC1253" s="66"/>
      <c r="DD1253" s="66">
        <f t="shared" si="2286"/>
        <v>0</v>
      </c>
      <c r="DE1253" s="67">
        <f t="shared" si="2300"/>
        <v>80819</v>
      </c>
      <c r="DF1253" s="66"/>
      <c r="DG1253" s="69">
        <f t="shared" si="2323"/>
        <v>0</v>
      </c>
      <c r="DH1253" s="67">
        <f t="shared" si="2230"/>
        <v>439395</v>
      </c>
      <c r="DI1253" s="66"/>
      <c r="DJ1253" s="66">
        <f t="shared" si="2324"/>
        <v>0</v>
      </c>
      <c r="DK1253" s="67">
        <f t="shared" si="2287"/>
        <v>3517.5</v>
      </c>
      <c r="DM1253" s="206">
        <f t="shared" si="2344"/>
        <v>0</v>
      </c>
      <c r="DN1253" s="25">
        <f t="shared" si="2276"/>
        <v>0</v>
      </c>
      <c r="DO1253" s="5"/>
      <c r="DP1253" s="43">
        <f t="shared" si="2345"/>
        <v>0</v>
      </c>
      <c r="DQ1253" s="27">
        <f t="shared" si="2288"/>
        <v>6819.5</v>
      </c>
      <c r="DR1253" s="5"/>
      <c r="DS1253" s="43">
        <f t="shared" si="2346"/>
        <v>0</v>
      </c>
      <c r="DT1253" s="27">
        <f t="shared" si="2289"/>
        <v>4846</v>
      </c>
      <c r="DU1253" s="5"/>
      <c r="DV1253" s="43">
        <f t="shared" si="2325"/>
        <v>0</v>
      </c>
      <c r="DW1253" s="27">
        <f t="shared" si="2290"/>
        <v>4835</v>
      </c>
      <c r="DX1253" s="5"/>
      <c r="DY1253" s="22">
        <f t="shared" si="2326"/>
        <v>0</v>
      </c>
      <c r="DZ1253" s="25">
        <f t="shared" si="2291"/>
        <v>523</v>
      </c>
      <c r="EA1253" s="22"/>
      <c r="EB1253" s="22">
        <f t="shared" si="2327"/>
        <v>0</v>
      </c>
      <c r="EC1253" s="28">
        <f t="shared" si="2292"/>
        <v>369</v>
      </c>
      <c r="ED1253" s="5"/>
      <c r="EE1253" s="43">
        <f t="shared" si="2328"/>
        <v>0</v>
      </c>
      <c r="EF1253" s="27">
        <f t="shared" si="2293"/>
        <v>4769</v>
      </c>
      <c r="EG1253" s="66"/>
      <c r="EH1253" s="66">
        <f t="shared" si="2329"/>
        <v>0</v>
      </c>
      <c r="EI1253" s="67">
        <f t="shared" si="2294"/>
        <v>22077</v>
      </c>
      <c r="EJ1253" s="66"/>
      <c r="EK1253" s="66">
        <f t="shared" si="2311"/>
        <v>0</v>
      </c>
      <c r="EL1253" s="67">
        <f t="shared" si="2295"/>
        <v>20707</v>
      </c>
      <c r="EM1253" s="110">
        <f t="shared" si="2312"/>
        <v>267229.87211275997</v>
      </c>
    </row>
    <row r="1254" spans="1:143" ht="11.25" customHeight="1" x14ac:dyDescent="0.25">
      <c r="A1254" s="11">
        <v>46193</v>
      </c>
      <c r="B1254" s="191">
        <v>46193</v>
      </c>
      <c r="C1254" s="174">
        <v>8005005060</v>
      </c>
      <c r="D1254" s="13" t="s">
        <v>183</v>
      </c>
      <c r="E1254" s="14">
        <v>104</v>
      </c>
      <c r="F1254" s="15">
        <v>20</v>
      </c>
      <c r="G1254" s="16">
        <v>191516031142</v>
      </c>
      <c r="H1254" s="66"/>
      <c r="I1254" s="41">
        <f t="shared" si="2347"/>
        <v>208</v>
      </c>
      <c r="J1254" s="48">
        <f t="shared" si="2337"/>
        <v>220265</v>
      </c>
      <c r="K1254" s="66"/>
      <c r="L1254" s="41">
        <f t="shared" si="2302"/>
        <v>208</v>
      </c>
      <c r="M1254" s="48">
        <f t="shared" si="2338"/>
        <v>219548</v>
      </c>
      <c r="N1254" s="66"/>
      <c r="O1254" s="41">
        <f t="shared" si="2303"/>
        <v>208</v>
      </c>
      <c r="P1254" s="48">
        <f t="shared" si="2339"/>
        <v>207724</v>
      </c>
      <c r="Q1254" s="66"/>
      <c r="R1254" s="66">
        <f t="shared" si="2304"/>
        <v>208</v>
      </c>
      <c r="S1254" s="67">
        <f t="shared" si="2340"/>
        <v>144660</v>
      </c>
      <c r="T1254" s="66"/>
      <c r="U1254" s="66">
        <f t="shared" si="2318"/>
        <v>2090.4</v>
      </c>
      <c r="V1254" s="67">
        <f t="shared" si="2330"/>
        <v>169152.85000000003</v>
      </c>
      <c r="X1254" s="69">
        <f t="shared" si="2275"/>
        <v>0</v>
      </c>
      <c r="Y1254" s="67">
        <f t="shared" si="2331"/>
        <v>4589</v>
      </c>
      <c r="Z1254" s="66"/>
      <c r="AA1254" s="68">
        <f t="shared" si="2307"/>
        <v>0</v>
      </c>
      <c r="AB1254" s="67">
        <f t="shared" si="2332"/>
        <v>17135</v>
      </c>
      <c r="AC1254" s="66"/>
      <c r="AD1254" s="66">
        <f t="shared" si="2308"/>
        <v>0</v>
      </c>
      <c r="AE1254" s="67">
        <f t="shared" si="2333"/>
        <v>3450</v>
      </c>
      <c r="AF1254" s="66"/>
      <c r="AG1254" s="78">
        <f t="shared" si="2309"/>
        <v>0</v>
      </c>
      <c r="AH1254" s="79">
        <f t="shared" si="2334"/>
        <v>4471.5</v>
      </c>
      <c r="AI1254" s="66"/>
      <c r="AJ1254" s="68">
        <f t="shared" si="2235"/>
        <v>0</v>
      </c>
      <c r="AK1254" s="67">
        <f t="shared" si="2335"/>
        <v>21977</v>
      </c>
      <c r="AL1254" s="66"/>
      <c r="AM1254" s="68">
        <f t="shared" si="2310"/>
        <v>0</v>
      </c>
      <c r="AN1254" s="67">
        <f t="shared" si="2336"/>
        <v>8655.02</v>
      </c>
      <c r="AO1254" s="66"/>
      <c r="AP1254" s="68">
        <f t="shared" si="2305"/>
        <v>0</v>
      </c>
      <c r="AQ1254" s="67">
        <f t="shared" si="2238"/>
        <v>8577.64</v>
      </c>
      <c r="AR1254" s="66"/>
      <c r="AS1254" s="68">
        <f t="shared" si="2341"/>
        <v>0</v>
      </c>
      <c r="AT1254" s="67">
        <f t="shared" si="2314"/>
        <v>1298</v>
      </c>
      <c r="AU1254" s="66"/>
      <c r="AV1254" s="66">
        <f t="shared" si="2277"/>
        <v>0</v>
      </c>
      <c r="AW1254" s="42">
        <f t="shared" si="2251"/>
        <v>4171.2000000000016</v>
      </c>
      <c r="AX1254" s="66"/>
      <c r="AY1254" s="66">
        <f t="shared" si="2319"/>
        <v>0</v>
      </c>
      <c r="AZ1254" s="67">
        <f t="shared" si="2273"/>
        <v>728.09999999999991</v>
      </c>
      <c r="BA1254" s="66"/>
      <c r="BB1254" s="68">
        <f t="shared" si="2348"/>
        <v>0</v>
      </c>
      <c r="BC1254" s="67">
        <f t="shared" si="2245"/>
        <v>77.819999999999851</v>
      </c>
      <c r="BD1254" s="66"/>
      <c r="BE1254" s="68">
        <f t="shared" si="2271"/>
        <v>0</v>
      </c>
      <c r="BF1254" s="67">
        <f t="shared" si="2272"/>
        <v>1815.1800000000017</v>
      </c>
      <c r="BG1254" s="66"/>
      <c r="BH1254" s="68">
        <f t="shared" si="2313"/>
        <v>0</v>
      </c>
      <c r="BI1254" s="67">
        <f t="shared" si="2236"/>
        <v>22382.39999999998</v>
      </c>
      <c r="BJ1254" s="66"/>
      <c r="BK1254" s="68">
        <f t="shared" si="2342"/>
        <v>0</v>
      </c>
      <c r="BL1254" s="67">
        <f t="shared" si="2278"/>
        <v>2694.6000000000004</v>
      </c>
      <c r="BM1254" s="66"/>
      <c r="BN1254" s="68">
        <f t="shared" si="2279"/>
        <v>0</v>
      </c>
      <c r="BO1254" s="67">
        <f t="shared" si="2280"/>
        <v>300.70000000000152</v>
      </c>
      <c r="BP1254" s="66"/>
      <c r="BQ1254" s="68">
        <f t="shared" si="2296"/>
        <v>0</v>
      </c>
      <c r="BR1254" s="67">
        <f t="shared" si="2297"/>
        <v>123098.65</v>
      </c>
      <c r="BS1254" s="66"/>
      <c r="BT1254" s="66">
        <f t="shared" si="2315"/>
        <v>0</v>
      </c>
      <c r="BU1254" s="67">
        <f t="shared" si="2246"/>
        <v>102147</v>
      </c>
      <c r="BV1254" s="66"/>
      <c r="BW1254" s="66">
        <f t="shared" si="2316"/>
        <v>0</v>
      </c>
      <c r="BX1254" s="67">
        <f t="shared" si="2247"/>
        <v>145558</v>
      </c>
      <c r="BY1254" s="66"/>
      <c r="BZ1254" s="66">
        <f t="shared" si="2317"/>
        <v>0</v>
      </c>
      <c r="CA1254" s="67">
        <f t="shared" si="2248"/>
        <v>95649</v>
      </c>
      <c r="CB1254" s="66"/>
      <c r="CC1254" s="66">
        <f t="shared" si="2301"/>
        <v>0</v>
      </c>
      <c r="CD1254" s="67">
        <f t="shared" ref="CD1254:CD1317" si="2349">+CD1253+CB1254-CC1254</f>
        <v>28747.040000000001</v>
      </c>
      <c r="CE1254" s="66"/>
      <c r="CF1254" s="66">
        <f t="shared" si="2233"/>
        <v>0</v>
      </c>
      <c r="CG1254" s="67">
        <f t="shared" si="2281"/>
        <v>3663.6999999999994</v>
      </c>
      <c r="CH1254" s="66"/>
      <c r="CI1254" s="66">
        <f t="shared" si="2343"/>
        <v>0</v>
      </c>
      <c r="CJ1254" s="67">
        <f t="shared" si="2298"/>
        <v>6757.8</v>
      </c>
      <c r="CK1254" s="66"/>
      <c r="CL1254" s="68">
        <f t="shared" si="2244"/>
        <v>0</v>
      </c>
      <c r="CM1254" s="79">
        <f t="shared" si="2282"/>
        <v>4847.4799999999996</v>
      </c>
      <c r="CN1254" s="66"/>
      <c r="CO1254" s="68">
        <f t="shared" si="2320"/>
        <v>0</v>
      </c>
      <c r="CP1254" s="79">
        <f t="shared" si="2283"/>
        <v>3955</v>
      </c>
      <c r="CQ1254" s="66"/>
      <c r="CR1254" s="68">
        <f t="shared" si="2321"/>
        <v>0</v>
      </c>
      <c r="CS1254" s="79">
        <f t="shared" si="2250"/>
        <v>5186</v>
      </c>
      <c r="CT1254" s="66"/>
      <c r="CU1254" s="68">
        <f t="shared" si="2322"/>
        <v>0</v>
      </c>
      <c r="CV1254" s="79">
        <f t="shared" si="2284"/>
        <v>6929</v>
      </c>
      <c r="CW1254" s="66"/>
      <c r="CX1254" s="66">
        <f t="shared" si="2306"/>
        <v>0</v>
      </c>
      <c r="CY1254" s="40">
        <f t="shared" si="2234"/>
        <v>8176.9599999999982</v>
      </c>
      <c r="CZ1254" s="65"/>
      <c r="DA1254" s="66">
        <f t="shared" ref="DA1254:DA1275" si="2350">IF(OR(D1254="NPP6AUZDB-BK001M",D1254="NPP6AUZDB-WT005M",D1254="NPC6AUZDB-WT020C",D1254="NPP6AUZDB-WT002M",D1254="NPC6AUZDB-GY030C",D1254="NPC6AUZDB-WT030C",D1254="NPC6AUZDB-BL030C",D1254="NPC6AUZDB-YL050C",D1254="NPC6AUZDB-WT020C",D1254="NPC6AUZDB-BK002M",D1254="NPC6AUZDB-GN002M",D1254="NPC6AUZDB-OR002M",D1254="NPC6AUZDB-RD005M",D1254="NPC6AUZDB-RD025C",D1254="NPC6AUZDB-BL025C",D1254="NPC6AUZDB-YL025C",D1254="NPC6AUZDB-WT025C",D1254="NPC6AUZDB-GN001M",D1254="NPC6AUZDB-GY150C",D1254="NPC6AUZDB-YL015M",D1254="NPC6AUZDB-GY010M",D1254="NPC6AUZDB-GY001M",D1254="NPC6AUZDB-GY005M",D1254="NPC6AUZDB-YL003M",D1254="PC6AUZDB-YL002M",D1254="NPC6AUZDB-BL015M",D1254="NPC6AUZDB-WT007M",D1254="NPC6AUZDB-YL001M",D1254="NPC6AUZDB-GY002M",D1254="NPC6AUZDB-GN001M",D1254="NPC6AUZDB-BL150C",D1254="NPC6AUZDB-RD002M",D1254="NPC6AUZDB-RD005M",D1254="NPC6AUZDB-WT012M",D1254="NPC6AUZDB-GY020C",D1254="NPC6AUZDB-RD020C",D1254="NPC6AUZDB-WT050C",D1254="NPC6AUZDB-BL020M",D1254="NPC6AUZDB-BL002M",D1254="NPC6AUZDB-BL025C",D1254="NPC6AUZDB-GN025C",D1254="NPC6AUZDB-GY025C",D1254="NPC6AUZDB-RD025C",D1254="NPC6AUZDB-YL025C",D1254="NPC6AUZDA-GY001M",D1254="NPC6AUZDA-GY002M",D1254="NPC6AUZDA-GY003M",D1254="NPC6AUZDB-WT004M",D1254="NPC6AUZDB-WT006M",D1254="NPC6AUZDB-WT007M",D1254="NPC6AUZDB-WT025M",D1254="NPC6AUZDB-WT020M",D1254="NPC6AUZDB-GN002M",D1254="NPC6AUZDB-BL150C",D1254="NPC6AUZDB-YL002M",D1254="NPC6AUZDB-WT008M",D1254="NPC6AUZDB-BL250C",D1254="NPC6AUZDB-GN150C",D1254="NPC6AUZDB-OR001M",D1254="NPC6AUZDB-OR005M",D1254="NPC6AUZDB-WT007M",D1254="NPC6AUZDA-GY020M",D1254="NPC6AUZDB-RD003M",D1254="NPC6AUZDB-GN001M",D1254="NPC6AUZDB-RD001M",D1254="NPC6AUZDB-GN003M",D1254="NPC6AUZDB-GY003M",D1254="NPC6AUZDB-OR003M",D1254="NPC6AUZDB-WT025C",D1254="NPC6AUZDB-WT250C",D1254="NPC6AUZDB-BK003M",D1254="NPC6AUZDB-BK002M",D1254="NPC6AUZDB-BK001M",D1254="NPC6AUZDB-GN005M",D1254="NPC6AUZDB-WT750C",D1254="NPC6AUZDB-WT150C",D1254="NPC6AUZDB-BL005M",D1254="NPC6AUZDB-WT010M",D1254="NPC6AUZDB-WT015M",D1254="NPC6AUZDB-YL005M",D1254="NPC6AUZDB-WT010M",D1254="NPC6AUZDB-BL003M",D1254="NPC6AUZDB-BL007M",D1254="NPC6AUZDB-BL001M",D1254="NPC6AUZDB-WT005M",D1254="NPC6AUZDB-WT003M",D1254="NPC6AUZDB-WT002M",D1254="NPC6AUZDB-WT001M",),E1254*2,0)</f>
        <v>0</v>
      </c>
      <c r="DB1254" s="67">
        <f t="shared" si="2299"/>
        <v>34048</v>
      </c>
      <c r="DC1254" s="66"/>
      <c r="DD1254" s="66">
        <f t="shared" ref="DD1254:DD1275" si="2351">IF(OR(D1254="NPP6AUZDB-BK001M",D1254="NPP6AUZDB-WT005M",D1254="NPP6AUZDB-WT003M",D1254="NPP6AUZDB-WT002M",D1254="NPC6AUZDB-GY030C",D1254="NPC6AUZDB-WT030C",D1254="NPC6AUZDB-BL030C",D1254="NPC6AUZDB-YL050C",D1254="NPC6AUZDB-WT020C",D1254="NPC6AUZDB-BK002M",D1254="NPC6AUZDB-GN002M",D1254="NPC6AUZDB-OR002M",D1254="NPC6AUZDB-WT006M",D1254="NPC6AUZDB-RD005M",D1254="NPC6AUZDB-RD025C",D1254="NPC6AUZDB-BL025C",D1254="NPC6AUZDB-YL025C",D1254="NPC6AUZDB-WT025C",D1254="NPC6AUZDB-GY150C",D1254="NPC6AUZDB-YL015M",D1254="NPC6AUZDB-GY010M",D1254="NPC6AUZDB-GY001M",D1254="NPC6AUZDB-GY005M",D1254="NPC6AUZDB-YL003M",D1254="PC6AUZDB-YL002M",D1254="NPC6AUZDB-BL015M",D1254="NPC6AUZDB-WT007M",D1254="NPC6AUZDB-YL001M",D1254="NPC6AUZDB-GY002M",D1254="NPC6AUZDB-GN001M",D1254="NPC6AUZDB-BL150C",D1254="NPC6AUZDB-RD002M",D1254="NPC6AUZDB-RD005M",D1254="NPC6AUZDB-WT012M",D1254="NPC6AUZDB-GY020C",D1254="NPC6AUZDB-RD020C",D1254="NPC6AUZDB-WT050C",D1254="NPC6AUZDB-BL020M",D1254="NPC6AUZDB-BL002M",D1254="NPC6AUZDB-BL025C",D1254="NPC6AUZDB-GN025C",D1254="NPC6AUZDB-GY025C",D1254="NPC6AUZDB-RD025C",D1254="NPC6AUZDB-YL025C",D1254="NPC6AUZDA-GY001M",D1254="NPC6AUZDA-GY002M",D1254="NPC6AUZDA-GY003M",D1254="NPC6AUZDB-WT004M",D1254="NPC6AUZDB-WT006M",D1254="NPC6AUZDB-WT007M",D1254="NPC6AUZDB-WT025M",D1254="NPC6AUZDB-WT020M",D1254="NPC6AUZDB-GN002M",D1254="NPC6AUZDB-BL150C",D1254="NPC6AUZDB-YL002M",D1254="NPC6AUZDB-WT008M",D1254="NPC6AUZDB-BL250C",D1254="NPC6AUZDB-GN150C",D1254="NPC6AUZDB-OR001M",D1254="NPC6AUZDB-OR005M",D1254="NPC6AUZDB-WT007M",D1254="NPC6AUZDA-GY020M",D1254="NPC6AUZDB-RD003M",D1254="NPC6AUZDB-GN001M",D1254="NPC6AUZDB-RD001M",D1254="NPC6AUZDB-GN003M",D1254="NPC6AUZDB-GY003M",D1254="NPC6AUZDB-OR003M",D1254="NPC6AUZDB-WT025C",D1254="NPC6AUZDB-WT250C",D1254="NPC6AUZDB-BK003M",D1254="NPC6AUZDB-BK002M",D1254="NPC6AUZDB-BK001M",D1254="NPC6AUZDB-GN005M",D1254="NPC6AUZDB-WT750C",D1254="NPC6AUZDB-WT150C",D1254="NPC6AUZDB-BL005M",D1254="NPC6AUZDB-WT015M",D1254="NPC6AUZDB-YL005M",D1254="NPC6AUZDB-WT010M",D1254="NPC6AUZDB-BL003M",D1254="NPC6AUZDB-BL007M",D1254="NPC6AUZDB-BL001M",D1254="NPC6AUZDB-WT005M",D1254="NPC6AUZDB-WT003M",D1254="NPC6AUZDB-WT002M",D1254="NPC6AUZDB-WT001M",),E1254*2,0)</f>
        <v>0</v>
      </c>
      <c r="DE1254" s="67">
        <f t="shared" si="2300"/>
        <v>80819</v>
      </c>
      <c r="DF1254" s="66"/>
      <c r="DG1254" s="69">
        <f t="shared" si="2323"/>
        <v>0</v>
      </c>
      <c r="DH1254" s="67">
        <f t="shared" ref="DH1254:DH1317" si="2352">+DH1253+DF1254-DG1254</f>
        <v>439395</v>
      </c>
      <c r="DI1254" s="66"/>
      <c r="DJ1254" s="66">
        <f t="shared" si="2324"/>
        <v>0</v>
      </c>
      <c r="DK1254" s="67">
        <f t="shared" si="2287"/>
        <v>3517.5</v>
      </c>
      <c r="DM1254" s="206">
        <f t="shared" si="2344"/>
        <v>0</v>
      </c>
      <c r="DN1254" s="25">
        <f t="shared" si="2276"/>
        <v>0</v>
      </c>
      <c r="DO1254" s="5"/>
      <c r="DP1254" s="43">
        <f t="shared" si="2345"/>
        <v>0</v>
      </c>
      <c r="DQ1254" s="27">
        <f t="shared" si="2288"/>
        <v>6819.5</v>
      </c>
      <c r="DR1254" s="5"/>
      <c r="DS1254" s="43">
        <f t="shared" si="2346"/>
        <v>0</v>
      </c>
      <c r="DT1254" s="27">
        <f t="shared" si="2289"/>
        <v>4846</v>
      </c>
      <c r="DU1254" s="5"/>
      <c r="DV1254" s="43">
        <f t="shared" si="2325"/>
        <v>0</v>
      </c>
      <c r="DW1254" s="27">
        <f t="shared" si="2290"/>
        <v>4835</v>
      </c>
      <c r="DX1254" s="5"/>
      <c r="DY1254" s="22">
        <f t="shared" si="2326"/>
        <v>0</v>
      </c>
      <c r="DZ1254" s="25">
        <f t="shared" si="2291"/>
        <v>523</v>
      </c>
      <c r="EA1254" s="22"/>
      <c r="EB1254" s="22">
        <f t="shared" si="2327"/>
        <v>0</v>
      </c>
      <c r="EC1254" s="28">
        <f t="shared" si="2292"/>
        <v>369</v>
      </c>
      <c r="ED1254" s="5"/>
      <c r="EE1254" s="43">
        <f t="shared" si="2328"/>
        <v>0</v>
      </c>
      <c r="EF1254" s="27">
        <f t="shared" si="2293"/>
        <v>4769</v>
      </c>
      <c r="EG1254" s="66"/>
      <c r="EH1254" s="66">
        <f t="shared" si="2329"/>
        <v>0</v>
      </c>
      <c r="EI1254" s="67">
        <f t="shared" si="2294"/>
        <v>22077</v>
      </c>
      <c r="EJ1254" s="66"/>
      <c r="EK1254" s="66">
        <f t="shared" si="2311"/>
        <v>0</v>
      </c>
      <c r="EL1254" s="67">
        <f t="shared" si="2295"/>
        <v>20707</v>
      </c>
      <c r="EM1254" s="110">
        <f t="shared" si="2312"/>
        <v>266560.46507275995</v>
      </c>
    </row>
    <row r="1255" spans="1:143" ht="11.25" customHeight="1" x14ac:dyDescent="0.25">
      <c r="A1255" s="11">
        <v>46193</v>
      </c>
      <c r="B1255" s="187"/>
      <c r="C1255" s="176">
        <v>8005005884</v>
      </c>
      <c r="D1255" s="17" t="s">
        <v>314</v>
      </c>
      <c r="E1255" s="18">
        <v>720</v>
      </c>
      <c r="F1255" s="19">
        <v>2</v>
      </c>
      <c r="G1255" s="20">
        <v>191516041646</v>
      </c>
      <c r="H1255" s="66"/>
      <c r="I1255" s="41">
        <f t="shared" si="2347"/>
        <v>0</v>
      </c>
      <c r="J1255" s="48">
        <f t="shared" si="2337"/>
        <v>220265</v>
      </c>
      <c r="K1255" s="66"/>
      <c r="L1255" s="41">
        <f t="shared" si="2302"/>
        <v>0</v>
      </c>
      <c r="M1255" s="48">
        <f t="shared" si="2338"/>
        <v>219548</v>
      </c>
      <c r="N1255" s="66"/>
      <c r="O1255" s="41">
        <f t="shared" si="2303"/>
        <v>0</v>
      </c>
      <c r="P1255" s="48">
        <f t="shared" si="2339"/>
        <v>207724</v>
      </c>
      <c r="Q1255" s="66"/>
      <c r="R1255" s="66">
        <f t="shared" si="2304"/>
        <v>0</v>
      </c>
      <c r="S1255" s="67">
        <f t="shared" si="2340"/>
        <v>144660</v>
      </c>
      <c r="T1255" s="66"/>
      <c r="U1255" s="66">
        <f t="shared" si="2318"/>
        <v>0</v>
      </c>
      <c r="V1255" s="67">
        <f t="shared" si="2330"/>
        <v>169152.85000000003</v>
      </c>
      <c r="X1255" s="69">
        <f t="shared" si="2275"/>
        <v>0</v>
      </c>
      <c r="Y1255" s="67">
        <f t="shared" si="2331"/>
        <v>4589</v>
      </c>
      <c r="Z1255" s="66"/>
      <c r="AA1255" s="68">
        <f t="shared" si="2307"/>
        <v>0</v>
      </c>
      <c r="AB1255" s="67">
        <f t="shared" si="2332"/>
        <v>17135</v>
      </c>
      <c r="AC1255" s="66"/>
      <c r="AD1255" s="66">
        <f t="shared" si="2308"/>
        <v>0</v>
      </c>
      <c r="AE1255" s="67">
        <f t="shared" si="2333"/>
        <v>3450</v>
      </c>
      <c r="AF1255" s="66"/>
      <c r="AG1255" s="78">
        <f t="shared" si="2309"/>
        <v>0</v>
      </c>
      <c r="AH1255" s="79">
        <f t="shared" si="2334"/>
        <v>4471.5</v>
      </c>
      <c r="AI1255" s="66"/>
      <c r="AJ1255" s="68">
        <f t="shared" si="2235"/>
        <v>0</v>
      </c>
      <c r="AK1255" s="67">
        <f t="shared" si="2335"/>
        <v>21977</v>
      </c>
      <c r="AL1255" s="66"/>
      <c r="AM1255" s="68">
        <f t="shared" si="2310"/>
        <v>0</v>
      </c>
      <c r="AN1255" s="67">
        <f t="shared" si="2336"/>
        <v>8655.02</v>
      </c>
      <c r="AO1255" s="66"/>
      <c r="AP1255" s="68">
        <f t="shared" si="2305"/>
        <v>0</v>
      </c>
      <c r="AQ1255" s="67">
        <f t="shared" si="2238"/>
        <v>8577.64</v>
      </c>
      <c r="AR1255" s="66"/>
      <c r="AS1255" s="68">
        <f t="shared" si="2341"/>
        <v>0</v>
      </c>
      <c r="AT1255" s="67">
        <f t="shared" si="2314"/>
        <v>1298</v>
      </c>
      <c r="AU1255" s="66"/>
      <c r="AV1255" s="66">
        <f t="shared" si="2277"/>
        <v>0</v>
      </c>
      <c r="AW1255" s="42">
        <f t="shared" si="2251"/>
        <v>4171.2000000000016</v>
      </c>
      <c r="AX1255" s="66"/>
      <c r="AY1255" s="66">
        <f t="shared" si="2319"/>
        <v>0</v>
      </c>
      <c r="AZ1255" s="67">
        <f t="shared" si="2273"/>
        <v>728.09999999999991</v>
      </c>
      <c r="BA1255" s="66"/>
      <c r="BB1255" s="68">
        <f t="shared" si="2348"/>
        <v>0</v>
      </c>
      <c r="BC1255" s="67">
        <f t="shared" si="2245"/>
        <v>77.819999999999851</v>
      </c>
      <c r="BD1255" s="66"/>
      <c r="BE1255" s="68">
        <f t="shared" si="2271"/>
        <v>0</v>
      </c>
      <c r="BF1255" s="67">
        <f t="shared" si="2272"/>
        <v>1815.1800000000017</v>
      </c>
      <c r="BG1255" s="66"/>
      <c r="BH1255" s="68">
        <f t="shared" si="2313"/>
        <v>0</v>
      </c>
      <c r="BI1255" s="67">
        <f t="shared" si="2236"/>
        <v>22382.39999999998</v>
      </c>
      <c r="BJ1255" s="66"/>
      <c r="BK1255" s="68">
        <f t="shared" si="2342"/>
        <v>0</v>
      </c>
      <c r="BL1255" s="67">
        <f t="shared" si="2278"/>
        <v>2694.6000000000004</v>
      </c>
      <c r="BM1255" s="66"/>
      <c r="BN1255" s="68">
        <f t="shared" si="2279"/>
        <v>0</v>
      </c>
      <c r="BO1255" s="67">
        <f t="shared" si="2280"/>
        <v>300.70000000000152</v>
      </c>
      <c r="BP1255" s="66"/>
      <c r="BQ1255" s="68">
        <f t="shared" si="2296"/>
        <v>1526.4</v>
      </c>
      <c r="BR1255" s="67">
        <f t="shared" si="2297"/>
        <v>121572.25</v>
      </c>
      <c r="BS1255" s="66"/>
      <c r="BT1255" s="66">
        <f t="shared" si="2315"/>
        <v>1440</v>
      </c>
      <c r="BU1255" s="67">
        <f t="shared" si="2246"/>
        <v>100707</v>
      </c>
      <c r="BV1255" s="66"/>
      <c r="BW1255" s="66">
        <f t="shared" si="2316"/>
        <v>1440</v>
      </c>
      <c r="BX1255" s="67">
        <f t="shared" si="2247"/>
        <v>144118</v>
      </c>
      <c r="BY1255" s="66"/>
      <c r="BZ1255" s="66">
        <f t="shared" si="2317"/>
        <v>1440</v>
      </c>
      <c r="CA1255" s="67">
        <f t="shared" si="2248"/>
        <v>94209</v>
      </c>
      <c r="CB1255" s="66"/>
      <c r="CC1255" s="66">
        <f t="shared" si="2301"/>
        <v>0</v>
      </c>
      <c r="CD1255" s="67">
        <f t="shared" si="2349"/>
        <v>28747.040000000001</v>
      </c>
      <c r="CE1255" s="66"/>
      <c r="CF1255" s="66">
        <f t="shared" si="2233"/>
        <v>0</v>
      </c>
      <c r="CG1255" s="67">
        <f t="shared" si="2281"/>
        <v>3663.6999999999994</v>
      </c>
      <c r="CH1255" s="66"/>
      <c r="CI1255" s="66">
        <f t="shared" si="2343"/>
        <v>0</v>
      </c>
      <c r="CJ1255" s="67">
        <f t="shared" si="2298"/>
        <v>6757.8</v>
      </c>
      <c r="CK1255" s="66"/>
      <c r="CL1255" s="68">
        <f t="shared" si="2244"/>
        <v>0</v>
      </c>
      <c r="CM1255" s="79">
        <f t="shared" si="2282"/>
        <v>4847.4799999999996</v>
      </c>
      <c r="CN1255" s="66"/>
      <c r="CO1255" s="68">
        <f t="shared" si="2320"/>
        <v>0</v>
      </c>
      <c r="CP1255" s="79">
        <f t="shared" si="2283"/>
        <v>3955</v>
      </c>
      <c r="CQ1255" s="66"/>
      <c r="CR1255" s="68">
        <f t="shared" si="2321"/>
        <v>0</v>
      </c>
      <c r="CS1255" s="79">
        <f t="shared" si="2250"/>
        <v>5186</v>
      </c>
      <c r="CT1255" s="66"/>
      <c r="CU1255" s="68">
        <f t="shared" si="2322"/>
        <v>0</v>
      </c>
      <c r="CV1255" s="79">
        <f t="shared" si="2284"/>
        <v>6929</v>
      </c>
      <c r="CW1255" s="66"/>
      <c r="CX1255" s="66">
        <f t="shared" si="2306"/>
        <v>0</v>
      </c>
      <c r="CY1255" s="40">
        <f t="shared" si="2234"/>
        <v>8176.9599999999982</v>
      </c>
      <c r="CZ1255" s="65"/>
      <c r="DA1255" s="66">
        <f t="shared" si="2350"/>
        <v>0</v>
      </c>
      <c r="DB1255" s="67">
        <f t="shared" si="2299"/>
        <v>34048</v>
      </c>
      <c r="DC1255" s="66"/>
      <c r="DD1255" s="66">
        <f t="shared" si="2351"/>
        <v>0</v>
      </c>
      <c r="DE1255" s="67">
        <f t="shared" si="2300"/>
        <v>80819</v>
      </c>
      <c r="DF1255" s="66"/>
      <c r="DG1255" s="69">
        <f t="shared" si="2323"/>
        <v>0</v>
      </c>
      <c r="DH1255" s="67">
        <f t="shared" si="2352"/>
        <v>439395</v>
      </c>
      <c r="DI1255" s="66"/>
      <c r="DJ1255" s="66">
        <f t="shared" si="2324"/>
        <v>0</v>
      </c>
      <c r="DK1255" s="67">
        <f t="shared" si="2287"/>
        <v>3517.5</v>
      </c>
      <c r="DM1255" s="206">
        <f t="shared" si="2344"/>
        <v>0</v>
      </c>
      <c r="DN1255" s="25">
        <f t="shared" si="2276"/>
        <v>0</v>
      </c>
      <c r="DO1255" s="5"/>
      <c r="DP1255" s="43">
        <f t="shared" si="2345"/>
        <v>0</v>
      </c>
      <c r="DQ1255" s="27">
        <f t="shared" si="2288"/>
        <v>6819.5</v>
      </c>
      <c r="DR1255" s="5"/>
      <c r="DS1255" s="43">
        <f t="shared" si="2346"/>
        <v>0</v>
      </c>
      <c r="DT1255" s="27">
        <f t="shared" si="2289"/>
        <v>4846</v>
      </c>
      <c r="DU1255" s="5"/>
      <c r="DV1255" s="43">
        <f t="shared" si="2325"/>
        <v>0</v>
      </c>
      <c r="DW1255" s="27">
        <f t="shared" si="2290"/>
        <v>4835</v>
      </c>
      <c r="DX1255" s="5"/>
      <c r="DY1255" s="22">
        <f t="shared" si="2326"/>
        <v>0</v>
      </c>
      <c r="DZ1255" s="25">
        <f t="shared" si="2291"/>
        <v>523</v>
      </c>
      <c r="EA1255" s="22"/>
      <c r="EB1255" s="22">
        <f t="shared" si="2327"/>
        <v>0</v>
      </c>
      <c r="EC1255" s="28">
        <f t="shared" si="2292"/>
        <v>369</v>
      </c>
      <c r="ED1255" s="5"/>
      <c r="EE1255" s="43">
        <f t="shared" si="2328"/>
        <v>0</v>
      </c>
      <c r="EF1255" s="27">
        <f t="shared" si="2293"/>
        <v>4769</v>
      </c>
      <c r="EG1255" s="66"/>
      <c r="EH1255" s="66">
        <f t="shared" si="2329"/>
        <v>0</v>
      </c>
      <c r="EI1255" s="67">
        <f t="shared" si="2294"/>
        <v>22077</v>
      </c>
      <c r="EJ1255" s="66"/>
      <c r="EK1255" s="66">
        <f t="shared" si="2311"/>
        <v>0</v>
      </c>
      <c r="EL1255" s="67">
        <f t="shared" si="2295"/>
        <v>20707</v>
      </c>
      <c r="EM1255" s="110">
        <f t="shared" si="2312"/>
        <v>266345.75315275992</v>
      </c>
    </row>
    <row r="1256" spans="1:143" ht="11.25" customHeight="1" x14ac:dyDescent="0.25">
      <c r="A1256" s="11">
        <v>46193</v>
      </c>
      <c r="B1256" s="187"/>
      <c r="C1256" s="176">
        <v>8005005886</v>
      </c>
      <c r="D1256" s="17" t="s">
        <v>39</v>
      </c>
      <c r="E1256" s="18">
        <v>60</v>
      </c>
      <c r="F1256" s="19">
        <v>10</v>
      </c>
      <c r="G1256" s="20">
        <v>191516052291</v>
      </c>
      <c r="H1256" s="66"/>
      <c r="I1256" s="41">
        <f t="shared" si="2347"/>
        <v>0</v>
      </c>
      <c r="J1256" s="48">
        <f t="shared" si="2337"/>
        <v>220265</v>
      </c>
      <c r="K1256" s="66"/>
      <c r="L1256" s="41">
        <f t="shared" si="2302"/>
        <v>0</v>
      </c>
      <c r="M1256" s="48">
        <f t="shared" si="2338"/>
        <v>219548</v>
      </c>
      <c r="N1256" s="66"/>
      <c r="O1256" s="41">
        <f t="shared" si="2303"/>
        <v>0</v>
      </c>
      <c r="P1256" s="48">
        <f t="shared" si="2339"/>
        <v>207724</v>
      </c>
      <c r="Q1256" s="66"/>
      <c r="R1256" s="66">
        <f t="shared" si="2304"/>
        <v>0</v>
      </c>
      <c r="S1256" s="67">
        <f t="shared" si="2340"/>
        <v>144660</v>
      </c>
      <c r="T1256" s="66"/>
      <c r="U1256" s="66">
        <f t="shared" si="2318"/>
        <v>0</v>
      </c>
      <c r="V1256" s="67">
        <f t="shared" si="2330"/>
        <v>169152.85000000003</v>
      </c>
      <c r="X1256" s="69">
        <f t="shared" si="2275"/>
        <v>0</v>
      </c>
      <c r="Y1256" s="67">
        <f t="shared" si="2331"/>
        <v>4589</v>
      </c>
      <c r="Z1256" s="66"/>
      <c r="AA1256" s="68">
        <f t="shared" si="2307"/>
        <v>0</v>
      </c>
      <c r="AB1256" s="67">
        <f t="shared" si="2332"/>
        <v>17135</v>
      </c>
      <c r="AC1256" s="66"/>
      <c r="AD1256" s="66">
        <f t="shared" si="2308"/>
        <v>0</v>
      </c>
      <c r="AE1256" s="67">
        <f t="shared" si="2333"/>
        <v>3450</v>
      </c>
      <c r="AF1256" s="66"/>
      <c r="AG1256" s="78">
        <f t="shared" si="2309"/>
        <v>0</v>
      </c>
      <c r="AH1256" s="79">
        <f t="shared" si="2334"/>
        <v>4471.5</v>
      </c>
      <c r="AI1256" s="66"/>
      <c r="AJ1256" s="68">
        <f t="shared" si="2235"/>
        <v>0</v>
      </c>
      <c r="AK1256" s="67">
        <f t="shared" si="2335"/>
        <v>21977</v>
      </c>
      <c r="AL1256" s="66"/>
      <c r="AM1256" s="68">
        <f t="shared" si="2310"/>
        <v>0</v>
      </c>
      <c r="AN1256" s="67">
        <f t="shared" si="2336"/>
        <v>8655.02</v>
      </c>
      <c r="AO1256" s="66"/>
      <c r="AP1256" s="68">
        <f t="shared" si="2305"/>
        <v>0</v>
      </c>
      <c r="AQ1256" s="67">
        <f t="shared" si="2238"/>
        <v>8577.64</v>
      </c>
      <c r="AR1256" s="66"/>
      <c r="AS1256" s="68">
        <f t="shared" si="2341"/>
        <v>0</v>
      </c>
      <c r="AT1256" s="67">
        <f t="shared" si="2314"/>
        <v>1298</v>
      </c>
      <c r="AU1256" s="66"/>
      <c r="AV1256" s="66">
        <f t="shared" si="2277"/>
        <v>0</v>
      </c>
      <c r="AW1256" s="42">
        <f t="shared" si="2251"/>
        <v>4171.2000000000016</v>
      </c>
      <c r="AX1256" s="66"/>
      <c r="AY1256" s="66">
        <f t="shared" si="2319"/>
        <v>0</v>
      </c>
      <c r="AZ1256" s="67">
        <f t="shared" si="2273"/>
        <v>728.09999999999991</v>
      </c>
      <c r="BA1256" s="66"/>
      <c r="BB1256" s="68">
        <f t="shared" si="2348"/>
        <v>0</v>
      </c>
      <c r="BC1256" s="67">
        <f t="shared" si="2245"/>
        <v>77.819999999999851</v>
      </c>
      <c r="BD1256" s="66"/>
      <c r="BE1256" s="68">
        <f t="shared" si="2271"/>
        <v>0</v>
      </c>
      <c r="BF1256" s="67">
        <f t="shared" si="2272"/>
        <v>1815.1800000000017</v>
      </c>
      <c r="BG1256" s="66"/>
      <c r="BH1256" s="68">
        <f>IF(OR([1]Sheet1!C4="NPC06UZDB-GY026M",[1]Sheet1!C4="NPP06UZDB-GY010M",D1256="CO155E2-0CM018",D1256="CO155E2-0CM023",D1256="CO155E2-0CM026",D1256="NPP06UZDB-GY150C",D1256="NPP06UZDB-GY025M",D1256="NPC06UZDB-GY013M",D1256="NPP06UZDB-GY001M",D1256="NPP06UZDB-GY250C",D1256="NPC06UZDB-GY028M",D1256="NPC06UZDB-GY018M",D1256="NPC06UZDB-GY014M",D1256="NPC06UZDB-GY012M",D1256="NPC06UZDB-GY011M",D1256="NPC06UZDB-GY006M",D1256="CO155E2-0CM006",D1256="NPP06UZDB-GY005M",D1256="NPP06UZDB-GY005M",D1256="NPP06UZDB-GY003M",D1256="NPP06UZDB-GY002M",D1256="NPC06UZDB-GY025M",D1256="CO155E2-0CM020",D1256="CO155E2-0CM030",D1256="NPC06UZDB-GY350C",D1256="NPC06UZDB-GY030M",D1256="NPC06UZDB-GY020C",D1256="NPC06UZDB-GY030M",D1256="NPC06UZDB-GY350C",D1256="CO155E2-0CM007",D1256="NPC06UZDB-GY150C",D1256="NPC06UZDB-GY250C",D1256="NPC06UZDB-GY007M",D1256="CO155E2-0CC050",D1256="NPC06UZDB-GY006M",D1256="NPC06UZDB-GY008M",D1256="NPC06UZDB-GY050C",D1256="CO155E2-0CC250",D1256="NPC06UZDB-GY750C",D1256="NPC06UZDB-GY007M",D1256="NPC06UZDB-GY020M",D1256="CO155E2-0CC150",D1256="CO155E2-0CM015",D1256="CO155E2-0CM010",D1256="NPC06UZDB-GY450C",D1256="NPC06UZDB-GY015M",D1256="NPC06UZDB-GY150C",D1256="CO155E2-0CM001",D1256="CO155E2-0CM002",D1256="CO155E2-0CM003",D1256="CO155E2-0CM004",D1256="CO155E2-0CM005",D1256="CO155E2-0CM008",D1256="NPC06UZDB-GY010M",D1256="NPC06UZDB-GY001M",D1256="NPC06UZDB-GY002M",D1256="NPC06UZDB-GY003M",D1256="NPC06UZDB-GY004M",D1256="NPC06UZDB-GY005M",),E1256*(F1256+0.12),0)</f>
        <v>0</v>
      </c>
      <c r="BI1256" s="67">
        <f t="shared" si="2236"/>
        <v>22382.39999999998</v>
      </c>
      <c r="BJ1256" s="66"/>
      <c r="BK1256" s="68">
        <f t="shared" si="2342"/>
        <v>0</v>
      </c>
      <c r="BL1256" s="67">
        <f t="shared" si="2278"/>
        <v>2694.6000000000004</v>
      </c>
      <c r="BM1256" s="66"/>
      <c r="BN1256" s="68">
        <f t="shared" si="2279"/>
        <v>0</v>
      </c>
      <c r="BO1256" s="67">
        <f t="shared" si="2280"/>
        <v>300.70000000000152</v>
      </c>
      <c r="BP1256" s="66"/>
      <c r="BQ1256" s="68">
        <f t="shared" si="2296"/>
        <v>607.19999999999993</v>
      </c>
      <c r="BR1256" s="67">
        <f t="shared" si="2297"/>
        <v>120965.05</v>
      </c>
      <c r="BS1256" s="66"/>
      <c r="BT1256" s="66">
        <f t="shared" si="2315"/>
        <v>120</v>
      </c>
      <c r="BU1256" s="67">
        <f t="shared" si="2246"/>
        <v>100587</v>
      </c>
      <c r="BV1256" s="66"/>
      <c r="BW1256" s="66">
        <f t="shared" si="2316"/>
        <v>120</v>
      </c>
      <c r="BX1256" s="67">
        <f t="shared" si="2247"/>
        <v>143998</v>
      </c>
      <c r="BY1256" s="66"/>
      <c r="BZ1256" s="66">
        <f t="shared" si="2317"/>
        <v>120</v>
      </c>
      <c r="CA1256" s="67">
        <f t="shared" si="2248"/>
        <v>94089</v>
      </c>
      <c r="CB1256" s="66"/>
      <c r="CC1256" s="66">
        <f t="shared" si="2301"/>
        <v>0</v>
      </c>
      <c r="CD1256" s="67">
        <f t="shared" si="2349"/>
        <v>28747.040000000001</v>
      </c>
      <c r="CE1256" s="66"/>
      <c r="CF1256" s="66">
        <f t="shared" si="2233"/>
        <v>0</v>
      </c>
      <c r="CG1256" s="67">
        <f t="shared" si="2281"/>
        <v>3663.6999999999994</v>
      </c>
      <c r="CH1256" s="66"/>
      <c r="CI1256" s="66">
        <f t="shared" si="2343"/>
        <v>0</v>
      </c>
      <c r="CJ1256" s="67">
        <f t="shared" si="2298"/>
        <v>6757.8</v>
      </c>
      <c r="CK1256" s="66"/>
      <c r="CL1256" s="68">
        <f t="shared" si="2244"/>
        <v>0</v>
      </c>
      <c r="CM1256" s="79">
        <f t="shared" si="2282"/>
        <v>4847.4799999999996</v>
      </c>
      <c r="CN1256" s="66"/>
      <c r="CO1256" s="68">
        <f t="shared" si="2320"/>
        <v>0</v>
      </c>
      <c r="CP1256" s="79">
        <f t="shared" si="2283"/>
        <v>3955</v>
      </c>
      <c r="CQ1256" s="66"/>
      <c r="CR1256" s="68">
        <f t="shared" si="2321"/>
        <v>0</v>
      </c>
      <c r="CS1256" s="79">
        <f t="shared" si="2250"/>
        <v>5186</v>
      </c>
      <c r="CT1256" s="66"/>
      <c r="CU1256" s="68">
        <f t="shared" si="2322"/>
        <v>0</v>
      </c>
      <c r="CV1256" s="79">
        <f t="shared" si="2284"/>
        <v>6929</v>
      </c>
      <c r="CW1256" s="66"/>
      <c r="CX1256" s="66">
        <f t="shared" si="2306"/>
        <v>0</v>
      </c>
      <c r="CY1256" s="40">
        <f t="shared" si="2234"/>
        <v>8176.9599999999982</v>
      </c>
      <c r="CZ1256" s="65"/>
      <c r="DA1256" s="66">
        <f t="shared" si="2350"/>
        <v>0</v>
      </c>
      <c r="DB1256" s="67">
        <f t="shared" si="2299"/>
        <v>34048</v>
      </c>
      <c r="DC1256" s="66"/>
      <c r="DD1256" s="66">
        <f t="shared" si="2351"/>
        <v>0</v>
      </c>
      <c r="DE1256" s="67">
        <f t="shared" si="2300"/>
        <v>80819</v>
      </c>
      <c r="DF1256" s="66"/>
      <c r="DG1256" s="69">
        <f t="shared" si="2323"/>
        <v>0</v>
      </c>
      <c r="DH1256" s="67">
        <f t="shared" si="2352"/>
        <v>439395</v>
      </c>
      <c r="DI1256" s="66"/>
      <c r="DJ1256" s="66">
        <f t="shared" si="2324"/>
        <v>0</v>
      </c>
      <c r="DK1256" s="67">
        <f t="shared" si="2287"/>
        <v>3517.5</v>
      </c>
      <c r="DM1256" s="206">
        <f t="shared" si="2344"/>
        <v>0</v>
      </c>
      <c r="DN1256" s="25">
        <f t="shared" si="2276"/>
        <v>0</v>
      </c>
      <c r="DO1256" s="5"/>
      <c r="DP1256" s="43">
        <f t="shared" si="2345"/>
        <v>0</v>
      </c>
      <c r="DQ1256" s="27">
        <f t="shared" si="2288"/>
        <v>6819.5</v>
      </c>
      <c r="DR1256" s="5"/>
      <c r="DS1256" s="43">
        <f t="shared" si="2346"/>
        <v>0</v>
      </c>
      <c r="DT1256" s="27">
        <f t="shared" si="2289"/>
        <v>4846</v>
      </c>
      <c r="DU1256" s="5"/>
      <c r="DV1256" s="43">
        <f t="shared" si="2325"/>
        <v>0</v>
      </c>
      <c r="DW1256" s="27">
        <f t="shared" si="2290"/>
        <v>4835</v>
      </c>
      <c r="DX1256" s="5"/>
      <c r="DY1256" s="22">
        <f t="shared" si="2326"/>
        <v>0</v>
      </c>
      <c r="DZ1256" s="25">
        <f t="shared" si="2291"/>
        <v>523</v>
      </c>
      <c r="EA1256" s="22"/>
      <c r="EB1256" s="22">
        <f t="shared" si="2327"/>
        <v>0</v>
      </c>
      <c r="EC1256" s="28">
        <f t="shared" si="2292"/>
        <v>369</v>
      </c>
      <c r="ED1256" s="5"/>
      <c r="EE1256" s="43">
        <f t="shared" si="2328"/>
        <v>0</v>
      </c>
      <c r="EF1256" s="27">
        <f t="shared" si="2293"/>
        <v>4769</v>
      </c>
      <c r="EG1256" s="66"/>
      <c r="EH1256" s="66">
        <f t="shared" si="2329"/>
        <v>0</v>
      </c>
      <c r="EI1256" s="67">
        <f t="shared" si="2294"/>
        <v>22077</v>
      </c>
      <c r="EJ1256" s="66"/>
      <c r="EK1256" s="66">
        <f t="shared" si="2311"/>
        <v>0</v>
      </c>
      <c r="EL1256" s="67">
        <f t="shared" si="2295"/>
        <v>20707</v>
      </c>
      <c r="EM1256" s="110">
        <f t="shared" si="2312"/>
        <v>266218.96115275996</v>
      </c>
    </row>
    <row r="1257" spans="1:143" ht="11.25" customHeight="1" x14ac:dyDescent="0.25">
      <c r="A1257" s="11">
        <v>46193</v>
      </c>
      <c r="B1257" s="187"/>
      <c r="C1257" s="174">
        <v>8005005889</v>
      </c>
      <c r="D1257" s="13" t="s">
        <v>309</v>
      </c>
      <c r="E1257" s="14">
        <v>100</v>
      </c>
      <c r="F1257" s="15">
        <v>1.5</v>
      </c>
      <c r="G1257" s="16">
        <v>191516089105</v>
      </c>
      <c r="H1257" s="66"/>
      <c r="I1257" s="41">
        <f t="shared" si="2347"/>
        <v>200</v>
      </c>
      <c r="J1257" s="48">
        <f t="shared" si="2337"/>
        <v>220065</v>
      </c>
      <c r="K1257" s="66"/>
      <c r="L1257" s="41">
        <f t="shared" si="2302"/>
        <v>200</v>
      </c>
      <c r="M1257" s="48">
        <f t="shared" si="2338"/>
        <v>219348</v>
      </c>
      <c r="N1257" s="66"/>
      <c r="O1257" s="41">
        <f t="shared" si="2303"/>
        <v>200</v>
      </c>
      <c r="P1257" s="48">
        <f t="shared" si="2339"/>
        <v>207524</v>
      </c>
      <c r="Q1257" s="66"/>
      <c r="R1257" s="66">
        <f t="shared" si="2304"/>
        <v>200</v>
      </c>
      <c r="S1257" s="67">
        <f t="shared" si="2340"/>
        <v>144460</v>
      </c>
      <c r="T1257" s="66"/>
      <c r="U1257" s="66">
        <f t="shared" si="2318"/>
        <v>0</v>
      </c>
      <c r="V1257" s="67">
        <f t="shared" si="2330"/>
        <v>169152.85000000003</v>
      </c>
      <c r="X1257" s="69">
        <f t="shared" si="2275"/>
        <v>0</v>
      </c>
      <c r="Y1257" s="67">
        <f t="shared" si="2331"/>
        <v>4589</v>
      </c>
      <c r="Z1257" s="66"/>
      <c r="AA1257" s="68">
        <f t="shared" si="2307"/>
        <v>0</v>
      </c>
      <c r="AB1257" s="67">
        <f t="shared" si="2332"/>
        <v>17135</v>
      </c>
      <c r="AC1257" s="66"/>
      <c r="AD1257" s="66">
        <f t="shared" si="2308"/>
        <v>0</v>
      </c>
      <c r="AE1257" s="67">
        <f t="shared" si="2333"/>
        <v>3450</v>
      </c>
      <c r="AF1257" s="66"/>
      <c r="AG1257" s="78">
        <f t="shared" si="2309"/>
        <v>0</v>
      </c>
      <c r="AH1257" s="79">
        <f t="shared" si="2334"/>
        <v>4471.5</v>
      </c>
      <c r="AI1257" s="66"/>
      <c r="AJ1257" s="68">
        <f t="shared" si="2235"/>
        <v>0</v>
      </c>
      <c r="AK1257" s="67">
        <f t="shared" si="2335"/>
        <v>21977</v>
      </c>
      <c r="AL1257" s="66"/>
      <c r="AM1257" s="68">
        <f t="shared" si="2310"/>
        <v>0</v>
      </c>
      <c r="AN1257" s="67">
        <f t="shared" si="2336"/>
        <v>8655.02</v>
      </c>
      <c r="AO1257" s="66"/>
      <c r="AP1257" s="68">
        <f t="shared" si="2305"/>
        <v>160</v>
      </c>
      <c r="AQ1257" s="67">
        <f t="shared" si="2238"/>
        <v>8417.64</v>
      </c>
      <c r="AR1257" s="66"/>
      <c r="AS1257" s="68">
        <f t="shared" si="2341"/>
        <v>0</v>
      </c>
      <c r="AT1257" s="67">
        <f t="shared" si="2314"/>
        <v>1298</v>
      </c>
      <c r="AU1257" s="66"/>
      <c r="AV1257" s="66">
        <f t="shared" si="2277"/>
        <v>0</v>
      </c>
      <c r="AW1257" s="42">
        <f t="shared" si="2251"/>
        <v>4171.2000000000016</v>
      </c>
      <c r="AX1257" s="66"/>
      <c r="AY1257" s="66">
        <f t="shared" si="2319"/>
        <v>0</v>
      </c>
      <c r="AZ1257" s="67">
        <f t="shared" si="2273"/>
        <v>728.09999999999991</v>
      </c>
      <c r="BA1257" s="66"/>
      <c r="BB1257" s="68">
        <f t="shared" si="2348"/>
        <v>0</v>
      </c>
      <c r="BC1257" s="67">
        <f t="shared" si="2245"/>
        <v>77.819999999999851</v>
      </c>
      <c r="BD1257" s="66"/>
      <c r="BE1257" s="68">
        <f t="shared" si="2271"/>
        <v>0</v>
      </c>
      <c r="BF1257" s="67">
        <f t="shared" si="2272"/>
        <v>1815.1800000000017</v>
      </c>
      <c r="BG1257" s="66"/>
      <c r="BH1257" s="68">
        <f t="shared" ref="BH1257:BH1275" si="2353">IF(OR(D1277="NPC06UZDB-GY026M",D1277="NPP06UZDB-GY010M",D1257="CO155E2-0CM018",D1257="CO155E2-0CM023",D1257="CO155E2-0CM026",D1257="NPP06UZDB-GY150C",D1257="NPP06UZDB-GY025M",D1257="NPC06UZDB-GY013M",D1257="NPP06UZDB-GY001M",D1257="NPP06UZDB-GY250C",D1257="NPC06UZDB-GY028M",D1257="NPC06UZDB-GY018M",D1257="NPC06UZDB-GY014M",D1257="NPC06UZDB-GY012M",D1257="NPC06UZDB-GY011M",D1257="NPC06UZDB-GY006M",D1257="CO155E2-0CM006",D1257="NPP06UZDB-GY005M",D1257="NPP06UZDB-GY005M",D1257="NPP06UZDB-GY003M",D1257="NPP06UZDB-GY002M",D1257="NPC06UZDB-GY025M",D1257="CO155E2-0CM020",D1257="CO155E2-0CM030",D1257="NPC06UZDB-GY350C",D1257="NPC06UZDB-GY030M",D1257="NPC06UZDB-GY020C",D1257="NPC06UZDB-GY030M",D1257="NPC06UZDB-GY350C",D1257="CO155E2-0CM007",D1257="NPC06UZDB-GY150C",D1257="NPC06UZDB-GY250C",D1257="NPC06UZDB-GY007M",D1257="CO155E2-0CC050",D1257="NPC06UZDB-GY006M",D1257="NPC06UZDB-GY008M",D1257="NPC06UZDB-GY050C",D1257="CO155E2-0CC250",D1257="NPC06UZDB-GY750C",D1257="NPC06UZDB-GY007M",D1257="NPC06UZDB-GY020M",D1257="CO155E2-0CC150",D1257="CO155E2-0CM015",D1257="CO155E2-0CM010",D1257="NPC06UZDB-GY450C",D1257="NPC06UZDB-GY015M",D1257="NPC06UZDB-GY150C",D1257="CO155E2-0CM001",D1257="CO155E2-0CM002",D1257="CO155E2-0CM003",D1257="CO155E2-0CM004",D1257="CO155E2-0CM005",D1257="CO155E2-0CM008",D1257="NPC06UZDB-GY010M",D1257="NPC06UZDB-GY001M",D1257="NPC06UZDB-GY002M",D1257="NPC06UZDB-GY003M",D1257="NPC06UZDB-GY004M",D1257="NPC06UZDB-GY005M",),E1257*(F1257+0.12),0)</f>
        <v>0</v>
      </c>
      <c r="BI1257" s="67">
        <f t="shared" si="2236"/>
        <v>22382.39999999998</v>
      </c>
      <c r="BJ1257" s="66"/>
      <c r="BK1257" s="68">
        <f t="shared" si="2342"/>
        <v>0</v>
      </c>
      <c r="BL1257" s="67">
        <f t="shared" si="2278"/>
        <v>2694.6000000000004</v>
      </c>
      <c r="BM1257" s="66"/>
      <c r="BN1257" s="68">
        <f t="shared" si="2279"/>
        <v>0</v>
      </c>
      <c r="BO1257" s="67">
        <f t="shared" si="2280"/>
        <v>300.70000000000152</v>
      </c>
      <c r="BP1257" s="66"/>
      <c r="BQ1257" s="68">
        <f t="shared" ref="BQ1257:BQ1275" si="2354">IF(OR(D1257="NPP06UZDB-WT150C",D1257="NPP06UZDB-WT015M",D1257="NPP06UZDB-WT005M",D1257="NPP06UZDB-WT005M",D1257="NPP06UZDB-WT250C",D1257="NPP06UZDB-WT007M",D1257="NPP06UZDB-WT010M",D1257="NPP06UZDB-WT001M",D1257="NPP06UZDB-WT002M",D1257="NPP06UZDB-WT008M",D1257="NPC06UZDB-WT030C",D1257="NPC06UZDB-WT020C",D1257="NPC06UZDB-WT020C",D1257="NPC06UZDB-WT450C",D1257="NPC06UZDB-WT015C",D1257="CO155E2-08C150",D1257="NPC06UZDB-WT016M",D1257="NPC06UZDB-WT025M",D1257="NPC06UZDB-WT012M",D1257="NPC06UZDB-WT009M",D1257="NPC06UZDB-WT750C",D1257="NPC06UZDB-WT030M",D1257="CO155E2-08C750",D1257="NPC06UZDB-WT050M",D1257="NPC06UZDB-WT007M",D1257="NPC06UZDB-WT025M",D1257="NPC06UZDB-WT025C",D1257="NPC06UZDB-WT250C",D1257="CO155E2-08C250",D1257="CO155E2-08M007",D1257="CO155E2-08M015",D1257="CO155E2-08C150",D1257="NPC06UZDB-WT150C",D1257="NPC06UZDB-WT050C",D1257="CO155E2-08F008",D1257="CO155E2-08F005",D1257="CO155E2-08C050",D1257="CO155E2-08M001",D1257="CO155E2-08M002",D1257="CO155E2-08M003",D1257="CO155E2-08M004",D1257="CO155E2-08M005",D1257="CO155E2-08M006",D1257="CO155E2-08M008",D1257="CO155E2-08M020",D1257="CO155E2-08M010",D1257="NPC06UZDB-WT050C",D1257="NPC06UZDB-WT001M",D1257="NPC06UZDB-WT002M",D1257="NPC06UZDB-WT003M",D1257="NPC06UZDB-WT004M",D1257="NPC06UZDB-WT005M",D1257="NPC06UZDB-WT006M",D1257="NPC06UZDB-WT008M",D1257="NPC06UZDB-WT010M",D1257="NPC06UZDB-WT015M",D1257="NPC06UZDB-WT020M",),E1257*(F1257+0.12),0)</f>
        <v>0</v>
      </c>
      <c r="BR1257" s="67">
        <f t="shared" si="2297"/>
        <v>120965.05</v>
      </c>
      <c r="BS1257" s="66"/>
      <c r="BT1257" s="66">
        <f t="shared" si="2315"/>
        <v>0</v>
      </c>
      <c r="BU1257" s="67">
        <f t="shared" si="2246"/>
        <v>100587</v>
      </c>
      <c r="BV1257" s="66"/>
      <c r="BW1257" s="66">
        <f t="shared" si="2316"/>
        <v>0</v>
      </c>
      <c r="BX1257" s="67">
        <f t="shared" si="2247"/>
        <v>143998</v>
      </c>
      <c r="BY1257" s="66"/>
      <c r="BZ1257" s="66">
        <f t="shared" si="2317"/>
        <v>0</v>
      </c>
      <c r="CA1257" s="67">
        <f t="shared" si="2248"/>
        <v>94089</v>
      </c>
      <c r="CB1257" s="66"/>
      <c r="CC1257" s="66">
        <f t="shared" si="2301"/>
        <v>0</v>
      </c>
      <c r="CD1257" s="67">
        <f t="shared" si="2349"/>
        <v>28747.040000000001</v>
      </c>
      <c r="CE1257" s="66"/>
      <c r="CF1257" s="66">
        <f t="shared" si="2233"/>
        <v>0</v>
      </c>
      <c r="CG1257" s="67">
        <f t="shared" si="2281"/>
        <v>3663.6999999999994</v>
      </c>
      <c r="CH1257" s="66"/>
      <c r="CI1257" s="66">
        <f t="shared" si="2343"/>
        <v>0</v>
      </c>
      <c r="CJ1257" s="67">
        <f t="shared" si="2298"/>
        <v>6757.8</v>
      </c>
      <c r="CK1257" s="66"/>
      <c r="CL1257" s="68">
        <f t="shared" si="2244"/>
        <v>0</v>
      </c>
      <c r="CM1257" s="79">
        <f t="shared" si="2282"/>
        <v>4847.4799999999996</v>
      </c>
      <c r="CN1257" s="66"/>
      <c r="CO1257" s="68">
        <f t="shared" si="2320"/>
        <v>0</v>
      </c>
      <c r="CP1257" s="79">
        <f t="shared" si="2283"/>
        <v>3955</v>
      </c>
      <c r="CQ1257" s="66"/>
      <c r="CR1257" s="68">
        <f t="shared" si="2321"/>
        <v>0</v>
      </c>
      <c r="CS1257" s="79">
        <f t="shared" si="2250"/>
        <v>5186</v>
      </c>
      <c r="CT1257" s="66"/>
      <c r="CU1257" s="68">
        <f t="shared" si="2322"/>
        <v>0</v>
      </c>
      <c r="CV1257" s="79">
        <f t="shared" si="2284"/>
        <v>6929</v>
      </c>
      <c r="CW1257" s="66"/>
      <c r="CX1257" s="66">
        <f t="shared" si="2306"/>
        <v>0</v>
      </c>
      <c r="CY1257" s="40">
        <f t="shared" si="2234"/>
        <v>8176.9599999999982</v>
      </c>
      <c r="CZ1257" s="65"/>
      <c r="DA1257" s="66">
        <f t="shared" si="2350"/>
        <v>0</v>
      </c>
      <c r="DB1257" s="67">
        <f t="shared" si="2299"/>
        <v>34048</v>
      </c>
      <c r="DC1257" s="66"/>
      <c r="DD1257" s="66">
        <f t="shared" si="2351"/>
        <v>0</v>
      </c>
      <c r="DE1257" s="67">
        <f t="shared" si="2300"/>
        <v>80819</v>
      </c>
      <c r="DF1257" s="66"/>
      <c r="DG1257" s="69">
        <f t="shared" si="2323"/>
        <v>0</v>
      </c>
      <c r="DH1257" s="67">
        <f t="shared" si="2352"/>
        <v>439395</v>
      </c>
      <c r="DI1257" s="66"/>
      <c r="DJ1257" s="66">
        <f t="shared" si="2324"/>
        <v>0</v>
      </c>
      <c r="DK1257" s="67">
        <f t="shared" si="2287"/>
        <v>3517.5</v>
      </c>
      <c r="DM1257" s="206">
        <f t="shared" si="2344"/>
        <v>0</v>
      </c>
      <c r="DN1257" s="25">
        <f t="shared" si="2276"/>
        <v>0</v>
      </c>
      <c r="DO1257" s="5"/>
      <c r="DP1257" s="43">
        <f t="shared" si="2345"/>
        <v>0</v>
      </c>
      <c r="DQ1257" s="27">
        <f t="shared" si="2288"/>
        <v>6819.5</v>
      </c>
      <c r="DR1257" s="5"/>
      <c r="DS1257" s="43">
        <f t="shared" si="2346"/>
        <v>0</v>
      </c>
      <c r="DT1257" s="27">
        <f t="shared" si="2289"/>
        <v>4846</v>
      </c>
      <c r="DU1257" s="5"/>
      <c r="DV1257" s="43">
        <f t="shared" si="2325"/>
        <v>0</v>
      </c>
      <c r="DW1257" s="27">
        <f t="shared" si="2290"/>
        <v>4835</v>
      </c>
      <c r="DX1257" s="5"/>
      <c r="DY1257" s="22">
        <f t="shared" si="2326"/>
        <v>0</v>
      </c>
      <c r="DZ1257" s="25">
        <f t="shared" si="2291"/>
        <v>523</v>
      </c>
      <c r="EA1257" s="22"/>
      <c r="EB1257" s="22">
        <f t="shared" si="2327"/>
        <v>0</v>
      </c>
      <c r="EC1257" s="28">
        <f t="shared" si="2292"/>
        <v>369</v>
      </c>
      <c r="ED1257" s="5"/>
      <c r="EE1257" s="43">
        <f t="shared" si="2328"/>
        <v>0</v>
      </c>
      <c r="EF1257" s="27">
        <f t="shared" si="2293"/>
        <v>4769</v>
      </c>
      <c r="EG1257" s="66"/>
      <c r="EH1257" s="66">
        <f t="shared" si="2329"/>
        <v>0</v>
      </c>
      <c r="EI1257" s="67">
        <f t="shared" si="2294"/>
        <v>22077</v>
      </c>
      <c r="EJ1257" s="66"/>
      <c r="EK1257" s="66">
        <f t="shared" si="2311"/>
        <v>0</v>
      </c>
      <c r="EL1257" s="67">
        <f t="shared" si="2295"/>
        <v>20707</v>
      </c>
      <c r="EM1257" s="110">
        <f t="shared" si="2312"/>
        <v>265996.24315275997</v>
      </c>
    </row>
    <row r="1258" spans="1:143" s="33" customFormat="1" ht="11.25" customHeight="1" x14ac:dyDescent="0.25">
      <c r="A1258" s="11">
        <v>46193</v>
      </c>
      <c r="B1258" s="187"/>
      <c r="C1258" s="174">
        <v>8005005893</v>
      </c>
      <c r="D1258" s="13" t="s">
        <v>34</v>
      </c>
      <c r="E1258" s="14">
        <v>100</v>
      </c>
      <c r="F1258" s="15">
        <v>5</v>
      </c>
      <c r="G1258" s="16">
        <v>191516031241</v>
      </c>
      <c r="H1258" s="66"/>
      <c r="I1258" s="41">
        <f t="shared" si="2347"/>
        <v>200</v>
      </c>
      <c r="J1258" s="48">
        <f t="shared" si="2337"/>
        <v>219865</v>
      </c>
      <c r="K1258" s="66"/>
      <c r="L1258" s="41">
        <f t="shared" si="2302"/>
        <v>200</v>
      </c>
      <c r="M1258" s="48">
        <f t="shared" si="2338"/>
        <v>219148</v>
      </c>
      <c r="N1258" s="66"/>
      <c r="O1258" s="41">
        <f t="shared" si="2303"/>
        <v>200</v>
      </c>
      <c r="P1258" s="48">
        <f t="shared" si="2339"/>
        <v>207324</v>
      </c>
      <c r="Q1258" s="66"/>
      <c r="R1258" s="66">
        <f t="shared" si="2304"/>
        <v>200</v>
      </c>
      <c r="S1258" s="67">
        <f t="shared" si="2340"/>
        <v>144260</v>
      </c>
      <c r="T1258" s="66"/>
      <c r="U1258" s="66">
        <f t="shared" si="2318"/>
        <v>509.99999999999994</v>
      </c>
      <c r="V1258" s="67">
        <f t="shared" si="2330"/>
        <v>168642.85000000003</v>
      </c>
      <c r="W1258" s="136"/>
      <c r="X1258" s="69">
        <f t="shared" si="2275"/>
        <v>0</v>
      </c>
      <c r="Y1258" s="67">
        <f t="shared" si="2331"/>
        <v>4589</v>
      </c>
      <c r="Z1258" s="66"/>
      <c r="AA1258" s="68">
        <f t="shared" si="2307"/>
        <v>0</v>
      </c>
      <c r="AB1258" s="67">
        <f t="shared" si="2332"/>
        <v>17135</v>
      </c>
      <c r="AC1258" s="66"/>
      <c r="AD1258" s="66">
        <f t="shared" si="2308"/>
        <v>0</v>
      </c>
      <c r="AE1258" s="67">
        <f t="shared" si="2333"/>
        <v>3450</v>
      </c>
      <c r="AF1258" s="66"/>
      <c r="AG1258" s="78">
        <f t="shared" si="2309"/>
        <v>0</v>
      </c>
      <c r="AH1258" s="79">
        <f t="shared" si="2334"/>
        <v>4471.5</v>
      </c>
      <c r="AI1258" s="66"/>
      <c r="AJ1258" s="68">
        <f t="shared" si="2235"/>
        <v>0</v>
      </c>
      <c r="AK1258" s="67">
        <f t="shared" si="2335"/>
        <v>21977</v>
      </c>
      <c r="AL1258" s="66"/>
      <c r="AM1258" s="68">
        <f t="shared" si="2310"/>
        <v>0</v>
      </c>
      <c r="AN1258" s="67">
        <f t="shared" si="2336"/>
        <v>8655.02</v>
      </c>
      <c r="AO1258" s="66"/>
      <c r="AP1258" s="68">
        <f t="shared" si="2305"/>
        <v>0</v>
      </c>
      <c r="AQ1258" s="67">
        <f t="shared" si="2238"/>
        <v>8417.64</v>
      </c>
      <c r="AR1258" s="66"/>
      <c r="AS1258" s="68">
        <f t="shared" si="2341"/>
        <v>0</v>
      </c>
      <c r="AT1258" s="67">
        <f t="shared" si="2314"/>
        <v>1298</v>
      </c>
      <c r="AU1258" s="66"/>
      <c r="AV1258" s="66">
        <f t="shared" si="2277"/>
        <v>0</v>
      </c>
      <c r="AW1258" s="42">
        <f t="shared" si="2251"/>
        <v>4171.2000000000016</v>
      </c>
      <c r="AX1258" s="66"/>
      <c r="AY1258" s="66">
        <f t="shared" si="2319"/>
        <v>0</v>
      </c>
      <c r="AZ1258" s="67">
        <f t="shared" si="2273"/>
        <v>728.09999999999991</v>
      </c>
      <c r="BA1258" s="66"/>
      <c r="BB1258" s="68">
        <f t="shared" si="2348"/>
        <v>0</v>
      </c>
      <c r="BC1258" s="67">
        <f t="shared" si="2245"/>
        <v>77.819999999999851</v>
      </c>
      <c r="BD1258" s="66"/>
      <c r="BE1258" s="68">
        <f t="shared" si="2271"/>
        <v>0</v>
      </c>
      <c r="BF1258" s="67">
        <f t="shared" si="2272"/>
        <v>1815.1800000000017</v>
      </c>
      <c r="BG1258" s="66"/>
      <c r="BH1258" s="68">
        <f t="shared" si="2353"/>
        <v>0</v>
      </c>
      <c r="BI1258" s="67">
        <f t="shared" si="2236"/>
        <v>22382.39999999998</v>
      </c>
      <c r="BJ1258" s="66"/>
      <c r="BK1258" s="68">
        <f t="shared" si="2342"/>
        <v>0</v>
      </c>
      <c r="BL1258" s="67">
        <f t="shared" si="2278"/>
        <v>2694.6000000000004</v>
      </c>
      <c r="BM1258" s="66"/>
      <c r="BN1258" s="68">
        <f t="shared" si="2279"/>
        <v>0</v>
      </c>
      <c r="BO1258" s="67">
        <f t="shared" si="2280"/>
        <v>300.70000000000152</v>
      </c>
      <c r="BP1258" s="66"/>
      <c r="BQ1258" s="68">
        <f t="shared" si="2354"/>
        <v>0</v>
      </c>
      <c r="BR1258" s="67">
        <f t="shared" si="2297"/>
        <v>120965.05</v>
      </c>
      <c r="BS1258" s="66"/>
      <c r="BT1258" s="66">
        <f t="shared" si="2315"/>
        <v>0</v>
      </c>
      <c r="BU1258" s="67">
        <f t="shared" si="2246"/>
        <v>100587</v>
      </c>
      <c r="BV1258" s="66"/>
      <c r="BW1258" s="66">
        <f t="shared" si="2316"/>
        <v>0</v>
      </c>
      <c r="BX1258" s="67">
        <f t="shared" si="2247"/>
        <v>143998</v>
      </c>
      <c r="BY1258" s="66"/>
      <c r="BZ1258" s="66">
        <f t="shared" si="2317"/>
        <v>0</v>
      </c>
      <c r="CA1258" s="67">
        <f t="shared" si="2248"/>
        <v>94089</v>
      </c>
      <c r="CB1258" s="66"/>
      <c r="CC1258" s="66">
        <f t="shared" si="2301"/>
        <v>0</v>
      </c>
      <c r="CD1258" s="67">
        <f t="shared" si="2349"/>
        <v>28747.040000000001</v>
      </c>
      <c r="CE1258" s="66"/>
      <c r="CF1258" s="66">
        <f t="shared" ref="CF1258:CF1275" si="2355">IF(OR(D1258="NPC6AUZDB-BL030C",D1258="NPC6AUZDB-BL030C",D1258="NPC6AUZDB-BL025C",D1258="NPC6AUZDB-BL010M",D1258="NPC6AUZDB-BL015M",D1258="NPC6AUZDB-BL002M",D1258="NPC6AUZDB-BL050C",D1258="NPC6AUZDB-BL002M",D1258="NPC6AUZDA-BL030M",D1258="NPC6AUZDB-BL150C",D1258="NPC6AUZDB-BL005M",D1258="NPC6AUZDB-BL003M",D1258="NPC6AUZDB-BL007M",D1258="NPC6AUZDB-BL001M"),E1258*(F1258+0.1),0)</f>
        <v>0</v>
      </c>
      <c r="CG1258" s="67">
        <f t="shared" si="2281"/>
        <v>3663.6999999999994</v>
      </c>
      <c r="CH1258" s="66"/>
      <c r="CI1258" s="66">
        <f t="shared" si="2343"/>
        <v>0</v>
      </c>
      <c r="CJ1258" s="67">
        <f t="shared" si="2298"/>
        <v>6757.8</v>
      </c>
      <c r="CK1258" s="66"/>
      <c r="CL1258" s="68">
        <f t="shared" si="2244"/>
        <v>0</v>
      </c>
      <c r="CM1258" s="79">
        <f t="shared" si="2282"/>
        <v>4847.4799999999996</v>
      </c>
      <c r="CN1258" s="66"/>
      <c r="CO1258" s="68">
        <f t="shared" si="2320"/>
        <v>0</v>
      </c>
      <c r="CP1258" s="79">
        <f t="shared" si="2283"/>
        <v>3955</v>
      </c>
      <c r="CQ1258" s="66"/>
      <c r="CR1258" s="68">
        <f t="shared" si="2321"/>
        <v>0</v>
      </c>
      <c r="CS1258" s="79">
        <f t="shared" si="2250"/>
        <v>5186</v>
      </c>
      <c r="CT1258" s="66"/>
      <c r="CU1258" s="68">
        <f t="shared" si="2322"/>
        <v>0</v>
      </c>
      <c r="CV1258" s="79">
        <f t="shared" si="2284"/>
        <v>6929</v>
      </c>
      <c r="CW1258" s="66"/>
      <c r="CX1258" s="66">
        <f t="shared" si="2306"/>
        <v>0</v>
      </c>
      <c r="CY1258" s="40">
        <f t="shared" ref="CY1258:CY1321" si="2356">+CY1257+CW1258-CX1258</f>
        <v>8176.9599999999982</v>
      </c>
      <c r="CZ1258" s="65"/>
      <c r="DA1258" s="66">
        <f t="shared" si="2350"/>
        <v>0</v>
      </c>
      <c r="DB1258" s="67">
        <f t="shared" si="2299"/>
        <v>34048</v>
      </c>
      <c r="DC1258" s="66"/>
      <c r="DD1258" s="66">
        <f t="shared" si="2351"/>
        <v>0</v>
      </c>
      <c r="DE1258" s="67">
        <f t="shared" si="2300"/>
        <v>80819</v>
      </c>
      <c r="DF1258" s="66"/>
      <c r="DG1258" s="69">
        <f t="shared" si="2323"/>
        <v>0</v>
      </c>
      <c r="DH1258" s="67">
        <f t="shared" si="2352"/>
        <v>439395</v>
      </c>
      <c r="DI1258" s="66"/>
      <c r="DJ1258" s="66">
        <f t="shared" si="2324"/>
        <v>0</v>
      </c>
      <c r="DK1258" s="67">
        <f t="shared" si="2287"/>
        <v>3517.5</v>
      </c>
      <c r="DL1258" s="210"/>
      <c r="DM1258" s="206">
        <f t="shared" si="2344"/>
        <v>0</v>
      </c>
      <c r="DN1258" s="25">
        <f t="shared" si="2276"/>
        <v>0</v>
      </c>
      <c r="DO1258" s="5"/>
      <c r="DP1258" s="43">
        <f t="shared" si="2345"/>
        <v>0</v>
      </c>
      <c r="DQ1258" s="27">
        <f t="shared" si="2288"/>
        <v>6819.5</v>
      </c>
      <c r="DR1258" s="5"/>
      <c r="DS1258" s="43">
        <f t="shared" si="2346"/>
        <v>0</v>
      </c>
      <c r="DT1258" s="27">
        <f t="shared" si="2289"/>
        <v>4846</v>
      </c>
      <c r="DU1258" s="5"/>
      <c r="DV1258" s="43">
        <f t="shared" si="2325"/>
        <v>0</v>
      </c>
      <c r="DW1258" s="27">
        <f t="shared" si="2290"/>
        <v>4835</v>
      </c>
      <c r="DX1258" s="5"/>
      <c r="DY1258" s="22">
        <f t="shared" si="2326"/>
        <v>0</v>
      </c>
      <c r="DZ1258" s="25">
        <f t="shared" si="2291"/>
        <v>523</v>
      </c>
      <c r="EA1258" s="22"/>
      <c r="EB1258" s="22">
        <f t="shared" si="2327"/>
        <v>0</v>
      </c>
      <c r="EC1258" s="28">
        <f t="shared" si="2292"/>
        <v>369</v>
      </c>
      <c r="ED1258" s="5"/>
      <c r="EE1258" s="43">
        <f t="shared" si="2328"/>
        <v>0</v>
      </c>
      <c r="EF1258" s="27">
        <f t="shared" si="2293"/>
        <v>4769</v>
      </c>
      <c r="EG1258" s="66"/>
      <c r="EH1258" s="66">
        <f t="shared" si="2329"/>
        <v>0</v>
      </c>
      <c r="EI1258" s="67">
        <f t="shared" si="2294"/>
        <v>22077</v>
      </c>
      <c r="EJ1258" s="66"/>
      <c r="EK1258" s="66">
        <f t="shared" si="2311"/>
        <v>0</v>
      </c>
      <c r="EL1258" s="67">
        <f t="shared" si="2295"/>
        <v>20707</v>
      </c>
      <c r="EM1258" s="110">
        <f t="shared" si="2312"/>
        <v>265717.84565275995</v>
      </c>
    </row>
    <row r="1259" spans="1:143" ht="11.25" customHeight="1" x14ac:dyDescent="0.25">
      <c r="A1259" s="11">
        <v>46193</v>
      </c>
      <c r="B1259" s="187"/>
      <c r="C1259" s="197">
        <v>8005005898</v>
      </c>
      <c r="D1259" s="88" t="s">
        <v>125</v>
      </c>
      <c r="E1259" s="198">
        <v>125</v>
      </c>
      <c r="F1259" s="199">
        <v>5</v>
      </c>
      <c r="G1259" s="90">
        <v>191516769144</v>
      </c>
      <c r="H1259" s="66"/>
      <c r="I1259" s="41">
        <f t="shared" si="2347"/>
        <v>0</v>
      </c>
      <c r="J1259" s="48">
        <f>J1258+H1259-I1259-250</f>
        <v>219615</v>
      </c>
      <c r="K1259" s="66"/>
      <c r="L1259" s="41">
        <f t="shared" si="2302"/>
        <v>0</v>
      </c>
      <c r="M1259" s="48">
        <f>M1258+K1259-L1259-250</f>
        <v>218898</v>
      </c>
      <c r="N1259" s="66"/>
      <c r="O1259" s="41">
        <f t="shared" si="2303"/>
        <v>0</v>
      </c>
      <c r="P1259" s="48">
        <f>P1258+N1259-O1259-250</f>
        <v>207074</v>
      </c>
      <c r="Q1259" s="66"/>
      <c r="R1259" s="66">
        <f t="shared" si="2304"/>
        <v>0</v>
      </c>
      <c r="S1259" s="67">
        <f>S1258+Q1259-R1259-250</f>
        <v>144010</v>
      </c>
      <c r="T1259" s="66"/>
      <c r="U1259" s="66">
        <f t="shared" si="2318"/>
        <v>637.5</v>
      </c>
      <c r="V1259" s="67">
        <f t="shared" si="2330"/>
        <v>168005.35000000003</v>
      </c>
      <c r="X1259" s="69">
        <f t="shared" si="2275"/>
        <v>0</v>
      </c>
      <c r="Y1259" s="67">
        <f t="shared" si="2331"/>
        <v>4589</v>
      </c>
      <c r="Z1259" s="66"/>
      <c r="AA1259" s="68">
        <f t="shared" si="2307"/>
        <v>0</v>
      </c>
      <c r="AB1259" s="67">
        <f t="shared" si="2332"/>
        <v>17135</v>
      </c>
      <c r="AC1259" s="66"/>
      <c r="AD1259" s="66">
        <f t="shared" si="2308"/>
        <v>0</v>
      </c>
      <c r="AE1259" s="67">
        <f t="shared" si="2333"/>
        <v>3450</v>
      </c>
      <c r="AF1259" s="66"/>
      <c r="AG1259" s="78">
        <f t="shared" si="2309"/>
        <v>0</v>
      </c>
      <c r="AH1259" s="79">
        <f t="shared" si="2334"/>
        <v>4471.5</v>
      </c>
      <c r="AI1259" s="66"/>
      <c r="AJ1259" s="68">
        <f t="shared" si="2235"/>
        <v>0</v>
      </c>
      <c r="AK1259" s="67">
        <f t="shared" si="2335"/>
        <v>21977</v>
      </c>
      <c r="AL1259" s="66"/>
      <c r="AM1259" s="68">
        <f t="shared" si="2310"/>
        <v>0</v>
      </c>
      <c r="AN1259" s="67">
        <f t="shared" si="2336"/>
        <v>8655.02</v>
      </c>
      <c r="AO1259" s="66"/>
      <c r="AP1259" s="68">
        <f t="shared" si="2305"/>
        <v>0</v>
      </c>
      <c r="AQ1259" s="67">
        <f t="shared" si="2238"/>
        <v>8417.64</v>
      </c>
      <c r="AR1259" s="66"/>
      <c r="AS1259" s="68">
        <f t="shared" si="2341"/>
        <v>0</v>
      </c>
      <c r="AT1259" s="67">
        <f t="shared" si="2314"/>
        <v>1298</v>
      </c>
      <c r="AU1259" s="66"/>
      <c r="AV1259" s="66">
        <f t="shared" si="2277"/>
        <v>0</v>
      </c>
      <c r="AW1259" s="42">
        <f t="shared" si="2251"/>
        <v>4171.2000000000016</v>
      </c>
      <c r="AX1259" s="66"/>
      <c r="AY1259" s="66">
        <f t="shared" si="2319"/>
        <v>0</v>
      </c>
      <c r="AZ1259" s="67">
        <f t="shared" si="2273"/>
        <v>728.09999999999991</v>
      </c>
      <c r="BA1259" s="66"/>
      <c r="BB1259" s="68">
        <f t="shared" si="2348"/>
        <v>0</v>
      </c>
      <c r="BC1259" s="67">
        <f t="shared" si="2245"/>
        <v>77.819999999999851</v>
      </c>
      <c r="BD1259" s="66"/>
      <c r="BE1259" s="68">
        <f t="shared" si="2271"/>
        <v>0</v>
      </c>
      <c r="BF1259" s="67">
        <f t="shared" si="2272"/>
        <v>1815.1800000000017</v>
      </c>
      <c r="BG1259" s="66"/>
      <c r="BH1259" s="68">
        <f t="shared" si="2353"/>
        <v>0</v>
      </c>
      <c r="BI1259" s="67">
        <f t="shared" si="2236"/>
        <v>22382.39999999998</v>
      </c>
      <c r="BJ1259" s="66"/>
      <c r="BK1259" s="68">
        <f t="shared" si="2342"/>
        <v>0</v>
      </c>
      <c r="BL1259" s="67">
        <f t="shared" si="2278"/>
        <v>2694.6000000000004</v>
      </c>
      <c r="BM1259" s="66"/>
      <c r="BN1259" s="68">
        <f t="shared" si="2279"/>
        <v>0</v>
      </c>
      <c r="BO1259" s="67">
        <f t="shared" si="2280"/>
        <v>300.70000000000152</v>
      </c>
      <c r="BP1259" s="66"/>
      <c r="BQ1259" s="68">
        <f t="shared" si="2354"/>
        <v>0</v>
      </c>
      <c r="BR1259" s="67">
        <f t="shared" si="2297"/>
        <v>120965.05</v>
      </c>
      <c r="BS1259" s="66"/>
      <c r="BT1259" s="66">
        <f t="shared" si="2315"/>
        <v>0</v>
      </c>
      <c r="BU1259" s="67">
        <f t="shared" si="2246"/>
        <v>100587</v>
      </c>
      <c r="BV1259" s="66"/>
      <c r="BW1259" s="66">
        <f t="shared" si="2316"/>
        <v>0</v>
      </c>
      <c r="BX1259" s="67">
        <f t="shared" si="2247"/>
        <v>143998</v>
      </c>
      <c r="BY1259" s="66"/>
      <c r="BZ1259" s="66">
        <f t="shared" si="2317"/>
        <v>0</v>
      </c>
      <c r="CA1259" s="67">
        <f t="shared" si="2248"/>
        <v>94089</v>
      </c>
      <c r="CB1259" s="66"/>
      <c r="CC1259" s="66">
        <f t="shared" si="2301"/>
        <v>0</v>
      </c>
      <c r="CD1259" s="67">
        <f t="shared" si="2349"/>
        <v>28747.040000000001</v>
      </c>
      <c r="CE1259" s="66"/>
      <c r="CF1259" s="66">
        <f t="shared" si="2355"/>
        <v>0</v>
      </c>
      <c r="CG1259" s="67">
        <f t="shared" si="2281"/>
        <v>3663.6999999999994</v>
      </c>
      <c r="CH1259" s="66"/>
      <c r="CI1259" s="66">
        <f t="shared" si="2343"/>
        <v>0</v>
      </c>
      <c r="CJ1259" s="67">
        <f t="shared" si="2298"/>
        <v>6757.8</v>
      </c>
      <c r="CK1259" s="66"/>
      <c r="CL1259" s="68">
        <f t="shared" si="2244"/>
        <v>0</v>
      </c>
      <c r="CM1259" s="79">
        <f t="shared" si="2282"/>
        <v>4847.4799999999996</v>
      </c>
      <c r="CN1259" s="66"/>
      <c r="CO1259" s="68">
        <f t="shared" si="2320"/>
        <v>0</v>
      </c>
      <c r="CP1259" s="79">
        <f t="shared" si="2283"/>
        <v>3955</v>
      </c>
      <c r="CQ1259" s="66"/>
      <c r="CR1259" s="68">
        <f t="shared" si="2321"/>
        <v>0</v>
      </c>
      <c r="CS1259" s="79">
        <f t="shared" si="2250"/>
        <v>5186</v>
      </c>
      <c r="CT1259" s="66"/>
      <c r="CU1259" s="68">
        <f t="shared" si="2322"/>
        <v>0</v>
      </c>
      <c r="CV1259" s="79">
        <f t="shared" si="2284"/>
        <v>6929</v>
      </c>
      <c r="CW1259" s="66"/>
      <c r="CX1259" s="66">
        <f t="shared" si="2306"/>
        <v>0</v>
      </c>
      <c r="CY1259" s="40">
        <f t="shared" si="2356"/>
        <v>8176.9599999999982</v>
      </c>
      <c r="CZ1259" s="65"/>
      <c r="DA1259" s="66">
        <f t="shared" si="2350"/>
        <v>0</v>
      </c>
      <c r="DB1259" s="67">
        <f t="shared" si="2299"/>
        <v>34048</v>
      </c>
      <c r="DC1259" s="66"/>
      <c r="DD1259" s="66">
        <f t="shared" si="2351"/>
        <v>0</v>
      </c>
      <c r="DE1259" s="67">
        <f t="shared" si="2300"/>
        <v>80819</v>
      </c>
      <c r="DF1259" s="66"/>
      <c r="DG1259" s="69">
        <f t="shared" si="2323"/>
        <v>0</v>
      </c>
      <c r="DH1259" s="67">
        <f t="shared" si="2352"/>
        <v>439395</v>
      </c>
      <c r="DI1259" s="66"/>
      <c r="DJ1259" s="66">
        <f t="shared" si="2324"/>
        <v>0</v>
      </c>
      <c r="DK1259" s="67">
        <f t="shared" si="2287"/>
        <v>3517.5</v>
      </c>
      <c r="DM1259" s="206">
        <f t="shared" si="2344"/>
        <v>0</v>
      </c>
      <c r="DN1259" s="25">
        <f t="shared" si="2276"/>
        <v>0</v>
      </c>
      <c r="DO1259" s="5"/>
      <c r="DP1259" s="43">
        <f t="shared" si="2345"/>
        <v>0</v>
      </c>
      <c r="DQ1259" s="27">
        <f t="shared" si="2288"/>
        <v>6819.5</v>
      </c>
      <c r="DR1259" s="5"/>
      <c r="DS1259" s="43">
        <f t="shared" si="2346"/>
        <v>0</v>
      </c>
      <c r="DT1259" s="27">
        <f t="shared" si="2289"/>
        <v>4846</v>
      </c>
      <c r="DU1259" s="5"/>
      <c r="DV1259" s="43">
        <f t="shared" si="2325"/>
        <v>0</v>
      </c>
      <c r="DW1259" s="27">
        <f t="shared" si="2290"/>
        <v>4835</v>
      </c>
      <c r="DX1259" s="5"/>
      <c r="DY1259" s="22">
        <f t="shared" si="2326"/>
        <v>0</v>
      </c>
      <c r="DZ1259" s="25">
        <f t="shared" si="2291"/>
        <v>523</v>
      </c>
      <c r="EA1259" s="22"/>
      <c r="EB1259" s="22">
        <f t="shared" si="2327"/>
        <v>0</v>
      </c>
      <c r="EC1259" s="28">
        <f t="shared" si="2292"/>
        <v>369</v>
      </c>
      <c r="ED1259" s="5"/>
      <c r="EE1259" s="43">
        <f t="shared" si="2328"/>
        <v>0</v>
      </c>
      <c r="EF1259" s="27">
        <f t="shared" si="2293"/>
        <v>4769</v>
      </c>
      <c r="EG1259" s="66"/>
      <c r="EH1259" s="66">
        <f t="shared" si="2329"/>
        <v>0</v>
      </c>
      <c r="EI1259" s="67">
        <f t="shared" si="2294"/>
        <v>22077</v>
      </c>
      <c r="EJ1259" s="66"/>
      <c r="EK1259" s="66">
        <f t="shared" si="2311"/>
        <v>0</v>
      </c>
      <c r="EL1259" s="67">
        <f t="shared" si="2295"/>
        <v>20707</v>
      </c>
      <c r="EM1259" s="110">
        <f t="shared" si="2312"/>
        <v>265048.43861275993</v>
      </c>
    </row>
    <row r="1260" spans="1:143" ht="11.25" customHeight="1" x14ac:dyDescent="0.25">
      <c r="A1260" s="162">
        <v>46193</v>
      </c>
      <c r="B1260" s="191"/>
      <c r="C1260" s="176">
        <v>8005012535</v>
      </c>
      <c r="D1260" s="17" t="s">
        <v>314</v>
      </c>
      <c r="E1260" s="18">
        <v>720</v>
      </c>
      <c r="F1260" s="19">
        <v>2</v>
      </c>
      <c r="G1260" s="20">
        <v>191516041646</v>
      </c>
      <c r="H1260" s="66"/>
      <c r="I1260" s="41">
        <f t="shared" si="2347"/>
        <v>0</v>
      </c>
      <c r="J1260" s="48">
        <f t="shared" ref="J1260:J1301" si="2357">J1259+H1260-I1260</f>
        <v>219615</v>
      </c>
      <c r="K1260" s="66"/>
      <c r="L1260" s="41">
        <f t="shared" si="2302"/>
        <v>0</v>
      </c>
      <c r="M1260" s="48">
        <f t="shared" ref="M1260:M1301" si="2358">M1259+K1260-L1260</f>
        <v>218898</v>
      </c>
      <c r="N1260" s="66"/>
      <c r="O1260" s="41">
        <f t="shared" si="2303"/>
        <v>0</v>
      </c>
      <c r="P1260" s="48">
        <f t="shared" ref="P1260:P1301" si="2359">P1259+N1260-O1260</f>
        <v>207074</v>
      </c>
      <c r="Q1260" s="66"/>
      <c r="R1260" s="66">
        <f t="shared" si="2304"/>
        <v>0</v>
      </c>
      <c r="S1260" s="67">
        <f t="shared" ref="S1260:S1301" si="2360">S1259+Q1260-R1260</f>
        <v>144010</v>
      </c>
      <c r="T1260" s="66"/>
      <c r="U1260" s="66">
        <f t="shared" si="2318"/>
        <v>0</v>
      </c>
      <c r="V1260" s="67">
        <f t="shared" si="2330"/>
        <v>168005.35000000003</v>
      </c>
      <c r="X1260" s="69">
        <f t="shared" si="2275"/>
        <v>0</v>
      </c>
      <c r="Y1260" s="67">
        <f t="shared" si="2331"/>
        <v>4589</v>
      </c>
      <c r="Z1260" s="66"/>
      <c r="AA1260" s="68">
        <f t="shared" si="2307"/>
        <v>0</v>
      </c>
      <c r="AB1260" s="67">
        <f t="shared" si="2332"/>
        <v>17135</v>
      </c>
      <c r="AC1260" s="66"/>
      <c r="AD1260" s="66">
        <f t="shared" si="2308"/>
        <v>0</v>
      </c>
      <c r="AE1260" s="67">
        <f t="shared" si="2333"/>
        <v>3450</v>
      </c>
      <c r="AF1260" s="66"/>
      <c r="AG1260" s="78">
        <f t="shared" si="2309"/>
        <v>0</v>
      </c>
      <c r="AH1260" s="79">
        <f t="shared" si="2334"/>
        <v>4471.5</v>
      </c>
      <c r="AI1260" s="66"/>
      <c r="AJ1260" s="68">
        <f t="shared" ref="AJ1260:AJ1275" si="2361">IF(OR(D1260="NPC6ASZDB-OR030C",D1260="NPP6ASZDB-OR003M",D1260="NPP6ASZDB-OR002M",D1260="NPP6ASZDB-OR005M",D1260="NPP6ASZDB-OR001M",D1260="NPC6ASZDB-OR025C",D1260="NPP6ASZDB-OR010M",D1260="NPC6ASZDB-OR008M",D1260="NPC06SZDB-OR005M",D1260="NPC06SZDB-OR150C",D1260="NPC06SZDB-OR050C",D1260="NPC6ASZDB-OR020M",D1260="NPC6ASZDB-OR750C",D1260="NPC6ASZDB-OR007M",D1260="NPC6ASZDB-OR350C",D1260="NPC6ASZDB-OR250C",D1260="NPC6ASZDB-OR020M",D1260="NPC6ASZDB-OR015M",D1260="NPC6ASZDB-OR005M",D1260="NPC6ASZDB-OR010M",D1260="NPC6ASZDB-OR050C",D1260="NPC6ASZDB-OR150C",D1260="NPC6ASZDB-OR004M",D1260="NPC6ASZDB-OR010M",D1260="NPC6ASZDB-OR005M",D1260="NPC06SZDB-OR010M",D1260="NPC6ASZDB-OR001M",D1260="NPC6ASZDB-OR002M",D1260="NPC6ASZDB-OR003M",D1260="NPC06SZDB-OR001M",D1260="NPC06SZDB-OR002M",D1260="NPC06SZDB-OR003M",D1260="NPC6ASZDB-OR012M",D1260="NPC6ASZDB-OR030M",),E1260*(F1260+0.1),0)</f>
        <v>0</v>
      </c>
      <c r="AK1260" s="67">
        <f t="shared" si="2335"/>
        <v>21977</v>
      </c>
      <c r="AL1260" s="66"/>
      <c r="AM1260" s="68">
        <f t="shared" si="2310"/>
        <v>0</v>
      </c>
      <c r="AN1260" s="67">
        <f t="shared" si="2336"/>
        <v>8655.02</v>
      </c>
      <c r="AO1260" s="66"/>
      <c r="AP1260" s="68">
        <f t="shared" si="2305"/>
        <v>0</v>
      </c>
      <c r="AQ1260" s="67">
        <f t="shared" si="2238"/>
        <v>8417.64</v>
      </c>
      <c r="AR1260" s="66"/>
      <c r="AS1260" s="68">
        <f t="shared" si="2341"/>
        <v>0</v>
      </c>
      <c r="AT1260" s="67">
        <f t="shared" si="2314"/>
        <v>1298</v>
      </c>
      <c r="AU1260" s="66"/>
      <c r="AV1260" s="66">
        <f t="shared" si="2277"/>
        <v>0</v>
      </c>
      <c r="AW1260" s="42">
        <f t="shared" si="2251"/>
        <v>4171.2000000000016</v>
      </c>
      <c r="AX1260" s="66"/>
      <c r="AY1260" s="66">
        <f t="shared" si="2319"/>
        <v>0</v>
      </c>
      <c r="AZ1260" s="67">
        <f t="shared" si="2273"/>
        <v>728.09999999999991</v>
      </c>
      <c r="BA1260" s="66"/>
      <c r="BB1260" s="68">
        <f t="shared" si="2348"/>
        <v>0</v>
      </c>
      <c r="BC1260" s="67">
        <f t="shared" si="2245"/>
        <v>77.819999999999851</v>
      </c>
      <c r="BD1260" s="66"/>
      <c r="BE1260" s="68">
        <f t="shared" si="2271"/>
        <v>0</v>
      </c>
      <c r="BF1260" s="67">
        <f t="shared" si="2272"/>
        <v>1815.1800000000017</v>
      </c>
      <c r="BG1260" s="66"/>
      <c r="BH1260" s="68">
        <f t="shared" si="2353"/>
        <v>0</v>
      </c>
      <c r="BI1260" s="67">
        <f t="shared" ref="BI1260:BI1281" si="2362">+BI1259+BG1260-BH1260</f>
        <v>22382.39999999998</v>
      </c>
      <c r="BJ1260" s="66"/>
      <c r="BK1260" s="68">
        <f t="shared" si="2342"/>
        <v>0</v>
      </c>
      <c r="BL1260" s="67">
        <f t="shared" si="2278"/>
        <v>2694.6000000000004</v>
      </c>
      <c r="BM1260" s="66"/>
      <c r="BN1260" s="68">
        <f t="shared" si="2279"/>
        <v>0</v>
      </c>
      <c r="BO1260" s="67">
        <f t="shared" si="2280"/>
        <v>300.70000000000152</v>
      </c>
      <c r="BP1260" s="66"/>
      <c r="BQ1260" s="68">
        <f t="shared" si="2354"/>
        <v>1526.4</v>
      </c>
      <c r="BR1260" s="67">
        <f t="shared" si="2297"/>
        <v>119438.65000000001</v>
      </c>
      <c r="BS1260" s="66"/>
      <c r="BT1260" s="66">
        <f t="shared" si="2315"/>
        <v>1440</v>
      </c>
      <c r="BU1260" s="67">
        <f t="shared" si="2246"/>
        <v>99147</v>
      </c>
      <c r="BV1260" s="66"/>
      <c r="BW1260" s="66">
        <f t="shared" si="2316"/>
        <v>1440</v>
      </c>
      <c r="BX1260" s="67">
        <f t="shared" si="2247"/>
        <v>142558</v>
      </c>
      <c r="BY1260" s="66"/>
      <c r="BZ1260" s="66">
        <f t="shared" si="2317"/>
        <v>1440</v>
      </c>
      <c r="CA1260" s="67">
        <f t="shared" si="2248"/>
        <v>92649</v>
      </c>
      <c r="CB1260" s="66"/>
      <c r="CC1260" s="66">
        <f t="shared" si="2301"/>
        <v>0</v>
      </c>
      <c r="CD1260" s="67">
        <f t="shared" si="2349"/>
        <v>28747.040000000001</v>
      </c>
      <c r="CE1260" s="66"/>
      <c r="CF1260" s="66">
        <f t="shared" si="2355"/>
        <v>0</v>
      </c>
      <c r="CG1260" s="67">
        <f t="shared" si="2281"/>
        <v>3663.6999999999994</v>
      </c>
      <c r="CH1260" s="66"/>
      <c r="CI1260" s="66">
        <f t="shared" si="2343"/>
        <v>0</v>
      </c>
      <c r="CJ1260" s="67">
        <f t="shared" si="2298"/>
        <v>6757.8</v>
      </c>
      <c r="CK1260" s="66"/>
      <c r="CL1260" s="68">
        <f t="shared" si="2244"/>
        <v>0</v>
      </c>
      <c r="CM1260" s="79">
        <f t="shared" si="2282"/>
        <v>4847.4799999999996</v>
      </c>
      <c r="CN1260" s="66"/>
      <c r="CO1260" s="68">
        <f t="shared" si="2320"/>
        <v>0</v>
      </c>
      <c r="CP1260" s="79">
        <f t="shared" si="2283"/>
        <v>3955</v>
      </c>
      <c r="CQ1260" s="66"/>
      <c r="CR1260" s="68">
        <f t="shared" si="2321"/>
        <v>0</v>
      </c>
      <c r="CS1260" s="79">
        <f t="shared" si="2250"/>
        <v>5186</v>
      </c>
      <c r="CT1260" s="66"/>
      <c r="CU1260" s="68">
        <f t="shared" si="2322"/>
        <v>0</v>
      </c>
      <c r="CV1260" s="79">
        <f t="shared" si="2284"/>
        <v>6929</v>
      </c>
      <c r="CW1260" s="66"/>
      <c r="CX1260" s="66">
        <f t="shared" si="2306"/>
        <v>0</v>
      </c>
      <c r="CY1260" s="40">
        <f t="shared" si="2356"/>
        <v>8176.9599999999982</v>
      </c>
      <c r="CZ1260" s="65"/>
      <c r="DA1260" s="66">
        <f t="shared" si="2350"/>
        <v>0</v>
      </c>
      <c r="DB1260" s="67">
        <f t="shared" si="2299"/>
        <v>34048</v>
      </c>
      <c r="DC1260" s="66"/>
      <c r="DD1260" s="66">
        <f t="shared" si="2351"/>
        <v>0</v>
      </c>
      <c r="DE1260" s="67">
        <f t="shared" si="2300"/>
        <v>80819</v>
      </c>
      <c r="DF1260" s="66"/>
      <c r="DG1260" s="69">
        <f t="shared" si="2323"/>
        <v>0</v>
      </c>
      <c r="DH1260" s="67">
        <f t="shared" si="2352"/>
        <v>439395</v>
      </c>
      <c r="DI1260" s="66"/>
      <c r="DJ1260" s="66">
        <f t="shared" si="2324"/>
        <v>0</v>
      </c>
      <c r="DK1260" s="67">
        <f t="shared" si="2287"/>
        <v>3517.5</v>
      </c>
      <c r="DM1260" s="206">
        <f t="shared" si="2344"/>
        <v>0</v>
      </c>
      <c r="DN1260" s="25">
        <f t="shared" si="2276"/>
        <v>0</v>
      </c>
      <c r="DO1260" s="5"/>
      <c r="DP1260" s="43">
        <f t="shared" si="2345"/>
        <v>0</v>
      </c>
      <c r="DQ1260" s="27">
        <f t="shared" si="2288"/>
        <v>6819.5</v>
      </c>
      <c r="DR1260" s="5"/>
      <c r="DS1260" s="43">
        <f t="shared" si="2346"/>
        <v>0</v>
      </c>
      <c r="DT1260" s="27">
        <f t="shared" si="2289"/>
        <v>4846</v>
      </c>
      <c r="DU1260" s="5"/>
      <c r="DV1260" s="43">
        <f t="shared" si="2325"/>
        <v>0</v>
      </c>
      <c r="DW1260" s="27">
        <f t="shared" si="2290"/>
        <v>4835</v>
      </c>
      <c r="DX1260" s="5"/>
      <c r="DY1260" s="22">
        <f t="shared" si="2326"/>
        <v>0</v>
      </c>
      <c r="DZ1260" s="25">
        <f t="shared" si="2291"/>
        <v>523</v>
      </c>
      <c r="EA1260" s="22"/>
      <c r="EB1260" s="22">
        <f t="shared" si="2327"/>
        <v>0</v>
      </c>
      <c r="EC1260" s="28">
        <f t="shared" si="2292"/>
        <v>369</v>
      </c>
      <c r="ED1260" s="5"/>
      <c r="EE1260" s="43">
        <f t="shared" si="2328"/>
        <v>0</v>
      </c>
      <c r="EF1260" s="27">
        <f t="shared" si="2293"/>
        <v>4769</v>
      </c>
      <c r="EG1260" s="66"/>
      <c r="EH1260" s="66">
        <f t="shared" si="2329"/>
        <v>0</v>
      </c>
      <c r="EI1260" s="67">
        <f t="shared" si="2294"/>
        <v>22077</v>
      </c>
      <c r="EJ1260" s="66"/>
      <c r="EK1260" s="66">
        <f t="shared" si="2311"/>
        <v>0</v>
      </c>
      <c r="EL1260" s="67">
        <f t="shared" si="2295"/>
        <v>20707</v>
      </c>
      <c r="EM1260" s="110">
        <f t="shared" si="2312"/>
        <v>264027.98261275986</v>
      </c>
    </row>
    <row r="1261" spans="1:143" s="35" customFormat="1" ht="11.25" customHeight="1" x14ac:dyDescent="0.25">
      <c r="A1261" s="11">
        <v>46193</v>
      </c>
      <c r="B1261" s="191">
        <v>46177</v>
      </c>
      <c r="C1261" s="174">
        <v>8005014128</v>
      </c>
      <c r="D1261" s="13" t="s">
        <v>77</v>
      </c>
      <c r="E1261" s="14">
        <v>1200</v>
      </c>
      <c r="F1261" s="15">
        <v>1</v>
      </c>
      <c r="G1261" s="16">
        <v>191516031289</v>
      </c>
      <c r="H1261" s="66"/>
      <c r="I1261" s="41">
        <f t="shared" si="2347"/>
        <v>2400</v>
      </c>
      <c r="J1261" s="48">
        <f t="shared" si="2357"/>
        <v>217215</v>
      </c>
      <c r="K1261" s="66"/>
      <c r="L1261" s="41">
        <f t="shared" si="2302"/>
        <v>2400</v>
      </c>
      <c r="M1261" s="48">
        <f t="shared" si="2358"/>
        <v>216498</v>
      </c>
      <c r="N1261" s="66"/>
      <c r="O1261" s="41">
        <f t="shared" si="2303"/>
        <v>2400</v>
      </c>
      <c r="P1261" s="48">
        <f t="shared" si="2359"/>
        <v>204674</v>
      </c>
      <c r="Q1261" s="66"/>
      <c r="R1261" s="66">
        <f t="shared" si="2304"/>
        <v>2400</v>
      </c>
      <c r="S1261" s="67">
        <f t="shared" si="2360"/>
        <v>141610</v>
      </c>
      <c r="T1261" s="66"/>
      <c r="U1261" s="66">
        <f t="shared" si="2318"/>
        <v>1320</v>
      </c>
      <c r="V1261" s="67">
        <f t="shared" si="2330"/>
        <v>166685.35000000003</v>
      </c>
      <c r="W1261" s="136"/>
      <c r="X1261" s="69">
        <f t="shared" si="2275"/>
        <v>0</v>
      </c>
      <c r="Y1261" s="67">
        <f t="shared" si="2331"/>
        <v>4589</v>
      </c>
      <c r="Z1261" s="66"/>
      <c r="AA1261" s="68">
        <f t="shared" si="2307"/>
        <v>0</v>
      </c>
      <c r="AB1261" s="67">
        <f t="shared" si="2332"/>
        <v>17135</v>
      </c>
      <c r="AC1261" s="66"/>
      <c r="AD1261" s="66">
        <f t="shared" si="2308"/>
        <v>0</v>
      </c>
      <c r="AE1261" s="67">
        <f t="shared" si="2333"/>
        <v>3450</v>
      </c>
      <c r="AF1261" s="66"/>
      <c r="AG1261" s="78">
        <f t="shared" si="2309"/>
        <v>0</v>
      </c>
      <c r="AH1261" s="79">
        <f t="shared" si="2334"/>
        <v>4471.5</v>
      </c>
      <c r="AI1261" s="66"/>
      <c r="AJ1261" s="68">
        <f t="shared" si="2361"/>
        <v>0</v>
      </c>
      <c r="AK1261" s="67">
        <f t="shared" si="2335"/>
        <v>21977</v>
      </c>
      <c r="AL1261" s="66"/>
      <c r="AM1261" s="68">
        <f t="shared" si="2310"/>
        <v>0</v>
      </c>
      <c r="AN1261" s="67">
        <f t="shared" si="2336"/>
        <v>8655.02</v>
      </c>
      <c r="AO1261" s="66"/>
      <c r="AP1261" s="68">
        <f t="shared" si="2305"/>
        <v>0</v>
      </c>
      <c r="AQ1261" s="67">
        <f t="shared" si="2238"/>
        <v>8417.64</v>
      </c>
      <c r="AR1261" s="66"/>
      <c r="AS1261" s="68">
        <f t="shared" si="2341"/>
        <v>0</v>
      </c>
      <c r="AT1261" s="67">
        <f t="shared" si="2314"/>
        <v>1298</v>
      </c>
      <c r="AU1261" s="66"/>
      <c r="AV1261" s="66">
        <f t="shared" si="2277"/>
        <v>0</v>
      </c>
      <c r="AW1261" s="42">
        <f t="shared" si="2251"/>
        <v>4171.2000000000016</v>
      </c>
      <c r="AX1261" s="66"/>
      <c r="AY1261" s="66">
        <f t="shared" si="2319"/>
        <v>0</v>
      </c>
      <c r="AZ1261" s="67">
        <f t="shared" si="2273"/>
        <v>728.09999999999991</v>
      </c>
      <c r="BA1261" s="66"/>
      <c r="BB1261" s="68">
        <f t="shared" si="2348"/>
        <v>0</v>
      </c>
      <c r="BC1261" s="67">
        <f t="shared" si="2245"/>
        <v>77.819999999999851</v>
      </c>
      <c r="BD1261" s="66"/>
      <c r="BE1261" s="68">
        <f t="shared" si="2271"/>
        <v>0</v>
      </c>
      <c r="BF1261" s="67">
        <f t="shared" si="2272"/>
        <v>1815.1800000000017</v>
      </c>
      <c r="BG1261" s="66"/>
      <c r="BH1261" s="68">
        <f t="shared" si="2353"/>
        <v>0</v>
      </c>
      <c r="BI1261" s="67">
        <f t="shared" si="2362"/>
        <v>22382.39999999998</v>
      </c>
      <c r="BJ1261" s="66"/>
      <c r="BK1261" s="68">
        <f t="shared" si="2342"/>
        <v>0</v>
      </c>
      <c r="BL1261" s="67">
        <f t="shared" si="2278"/>
        <v>2694.6000000000004</v>
      </c>
      <c r="BM1261" s="66"/>
      <c r="BN1261" s="68">
        <f t="shared" si="2279"/>
        <v>0</v>
      </c>
      <c r="BO1261" s="67">
        <f t="shared" si="2280"/>
        <v>300.70000000000152</v>
      </c>
      <c r="BP1261" s="66"/>
      <c r="BQ1261" s="68">
        <f t="shared" si="2354"/>
        <v>0</v>
      </c>
      <c r="BR1261" s="67">
        <f t="shared" si="2297"/>
        <v>119438.65000000001</v>
      </c>
      <c r="BS1261" s="66"/>
      <c r="BT1261" s="66">
        <f t="shared" si="2315"/>
        <v>0</v>
      </c>
      <c r="BU1261" s="67">
        <f t="shared" si="2246"/>
        <v>99147</v>
      </c>
      <c r="BV1261" s="66"/>
      <c r="BW1261" s="66">
        <f t="shared" si="2316"/>
        <v>0</v>
      </c>
      <c r="BX1261" s="67">
        <f t="shared" si="2247"/>
        <v>142558</v>
      </c>
      <c r="BY1261" s="66"/>
      <c r="BZ1261" s="66">
        <f t="shared" si="2317"/>
        <v>0</v>
      </c>
      <c r="CA1261" s="67">
        <f t="shared" si="2248"/>
        <v>92649</v>
      </c>
      <c r="CB1261" s="66"/>
      <c r="CC1261" s="66">
        <f t="shared" si="2301"/>
        <v>0</v>
      </c>
      <c r="CD1261" s="67">
        <f t="shared" si="2349"/>
        <v>28747.040000000001</v>
      </c>
      <c r="CE1261" s="66"/>
      <c r="CF1261" s="66">
        <f t="shared" si="2355"/>
        <v>0</v>
      </c>
      <c r="CG1261" s="67">
        <f t="shared" si="2281"/>
        <v>3663.6999999999994</v>
      </c>
      <c r="CH1261" s="66"/>
      <c r="CI1261" s="66">
        <f t="shared" si="2343"/>
        <v>0</v>
      </c>
      <c r="CJ1261" s="67">
        <f t="shared" si="2298"/>
        <v>6757.8</v>
      </c>
      <c r="CK1261" s="66"/>
      <c r="CL1261" s="68">
        <f t="shared" si="2244"/>
        <v>0</v>
      </c>
      <c r="CM1261" s="79">
        <f t="shared" si="2282"/>
        <v>4847.4799999999996</v>
      </c>
      <c r="CN1261" s="66"/>
      <c r="CO1261" s="68">
        <f t="shared" si="2320"/>
        <v>0</v>
      </c>
      <c r="CP1261" s="79">
        <f t="shared" si="2283"/>
        <v>3955</v>
      </c>
      <c r="CQ1261" s="66"/>
      <c r="CR1261" s="68">
        <f t="shared" si="2321"/>
        <v>0</v>
      </c>
      <c r="CS1261" s="79">
        <f t="shared" si="2250"/>
        <v>5186</v>
      </c>
      <c r="CT1261" s="66"/>
      <c r="CU1261" s="68">
        <f t="shared" si="2322"/>
        <v>0</v>
      </c>
      <c r="CV1261" s="79">
        <f t="shared" si="2284"/>
        <v>6929</v>
      </c>
      <c r="CW1261" s="66"/>
      <c r="CX1261" s="66">
        <f t="shared" si="2306"/>
        <v>0</v>
      </c>
      <c r="CY1261" s="40">
        <f t="shared" si="2356"/>
        <v>8176.9599999999982</v>
      </c>
      <c r="CZ1261" s="65"/>
      <c r="DA1261" s="66">
        <f t="shared" si="2350"/>
        <v>0</v>
      </c>
      <c r="DB1261" s="67">
        <f t="shared" si="2299"/>
        <v>34048</v>
      </c>
      <c r="DC1261" s="66"/>
      <c r="DD1261" s="66">
        <f t="shared" si="2351"/>
        <v>0</v>
      </c>
      <c r="DE1261" s="67">
        <f t="shared" si="2300"/>
        <v>80819</v>
      </c>
      <c r="DF1261" s="66"/>
      <c r="DG1261" s="69">
        <f t="shared" si="2323"/>
        <v>0</v>
      </c>
      <c r="DH1261" s="67">
        <f t="shared" si="2352"/>
        <v>439395</v>
      </c>
      <c r="DI1261" s="66"/>
      <c r="DJ1261" s="66">
        <f t="shared" si="2324"/>
        <v>0</v>
      </c>
      <c r="DK1261" s="67">
        <f t="shared" si="2287"/>
        <v>3517.5</v>
      </c>
      <c r="DL1261" s="210"/>
      <c r="DM1261" s="206">
        <f t="shared" si="2344"/>
        <v>0</v>
      </c>
      <c r="DN1261" s="25">
        <f t="shared" si="2276"/>
        <v>0</v>
      </c>
      <c r="DO1261" s="5"/>
      <c r="DP1261" s="43">
        <f t="shared" si="2345"/>
        <v>0</v>
      </c>
      <c r="DQ1261" s="27">
        <f t="shared" si="2288"/>
        <v>6819.5</v>
      </c>
      <c r="DR1261" s="5"/>
      <c r="DS1261" s="43">
        <f t="shared" si="2346"/>
        <v>0</v>
      </c>
      <c r="DT1261" s="27">
        <f t="shared" si="2289"/>
        <v>4846</v>
      </c>
      <c r="DU1261" s="5"/>
      <c r="DV1261" s="43">
        <f t="shared" si="2325"/>
        <v>0</v>
      </c>
      <c r="DW1261" s="27">
        <f t="shared" si="2290"/>
        <v>4835</v>
      </c>
      <c r="DX1261" s="5"/>
      <c r="DY1261" s="22">
        <f t="shared" si="2326"/>
        <v>0</v>
      </c>
      <c r="DZ1261" s="25">
        <f t="shared" si="2291"/>
        <v>523</v>
      </c>
      <c r="EA1261" s="22"/>
      <c r="EB1261" s="22">
        <f t="shared" si="2327"/>
        <v>0</v>
      </c>
      <c r="EC1261" s="28">
        <f t="shared" si="2292"/>
        <v>369</v>
      </c>
      <c r="ED1261" s="5"/>
      <c r="EE1261" s="43">
        <f t="shared" si="2328"/>
        <v>0</v>
      </c>
      <c r="EF1261" s="27">
        <f t="shared" si="2293"/>
        <v>4769</v>
      </c>
      <c r="EG1261" s="66"/>
      <c r="EH1261" s="66">
        <f t="shared" si="2329"/>
        <v>0</v>
      </c>
      <c r="EI1261" s="67">
        <f t="shared" si="2294"/>
        <v>22077</v>
      </c>
      <c r="EJ1261" s="66"/>
      <c r="EK1261" s="66">
        <f t="shared" si="2311"/>
        <v>0</v>
      </c>
      <c r="EL1261" s="67">
        <f t="shared" si="2295"/>
        <v>20707</v>
      </c>
      <c r="EM1261" s="110">
        <f t="shared" si="2312"/>
        <v>262573.83551275986</v>
      </c>
    </row>
    <row r="1262" spans="1:143" ht="11.25" customHeight="1" x14ac:dyDescent="0.25">
      <c r="A1262" s="11">
        <v>46193</v>
      </c>
      <c r="B1262" s="191">
        <v>46177</v>
      </c>
      <c r="C1262" s="174">
        <v>8005014135</v>
      </c>
      <c r="D1262" s="13" t="s">
        <v>213</v>
      </c>
      <c r="E1262" s="14">
        <v>945</v>
      </c>
      <c r="F1262" s="15">
        <v>3</v>
      </c>
      <c r="G1262" s="16">
        <v>191516031265</v>
      </c>
      <c r="H1262" s="66"/>
      <c r="I1262" s="41">
        <f t="shared" si="2347"/>
        <v>1890</v>
      </c>
      <c r="J1262" s="48">
        <f t="shared" si="2357"/>
        <v>215325</v>
      </c>
      <c r="K1262" s="66"/>
      <c r="L1262" s="41">
        <f t="shared" si="2302"/>
        <v>1890</v>
      </c>
      <c r="M1262" s="48">
        <f t="shared" si="2358"/>
        <v>214608</v>
      </c>
      <c r="N1262" s="66"/>
      <c r="O1262" s="41">
        <f t="shared" si="2303"/>
        <v>1890</v>
      </c>
      <c r="P1262" s="48">
        <f t="shared" si="2359"/>
        <v>202784</v>
      </c>
      <c r="Q1262" s="66"/>
      <c r="R1262" s="66">
        <f t="shared" si="2304"/>
        <v>1890</v>
      </c>
      <c r="S1262" s="67">
        <f t="shared" si="2360"/>
        <v>139720</v>
      </c>
      <c r="T1262" s="66"/>
      <c r="U1262" s="66">
        <f t="shared" si="2318"/>
        <v>2929.5</v>
      </c>
      <c r="V1262" s="67">
        <f t="shared" si="2330"/>
        <v>163755.85000000003</v>
      </c>
      <c r="X1262" s="69">
        <f t="shared" si="2275"/>
        <v>0</v>
      </c>
      <c r="Y1262" s="67">
        <f t="shared" si="2331"/>
        <v>4589</v>
      </c>
      <c r="Z1262" s="66"/>
      <c r="AA1262" s="68">
        <f t="shared" si="2307"/>
        <v>0</v>
      </c>
      <c r="AB1262" s="67">
        <f t="shared" si="2332"/>
        <v>17135</v>
      </c>
      <c r="AC1262" s="66"/>
      <c r="AD1262" s="66">
        <f t="shared" si="2308"/>
        <v>0</v>
      </c>
      <c r="AE1262" s="67">
        <f t="shared" si="2333"/>
        <v>3450</v>
      </c>
      <c r="AF1262" s="66"/>
      <c r="AG1262" s="78">
        <f t="shared" si="2309"/>
        <v>0</v>
      </c>
      <c r="AH1262" s="79">
        <f t="shared" si="2334"/>
        <v>4471.5</v>
      </c>
      <c r="AI1262" s="66"/>
      <c r="AJ1262" s="68">
        <f t="shared" si="2361"/>
        <v>0</v>
      </c>
      <c r="AK1262" s="67">
        <f t="shared" si="2335"/>
        <v>21977</v>
      </c>
      <c r="AL1262" s="66"/>
      <c r="AM1262" s="68">
        <f t="shared" si="2310"/>
        <v>0</v>
      </c>
      <c r="AN1262" s="67">
        <f t="shared" si="2336"/>
        <v>8655.02</v>
      </c>
      <c r="AO1262" s="66"/>
      <c r="AP1262" s="68">
        <f t="shared" si="2305"/>
        <v>0</v>
      </c>
      <c r="AQ1262" s="67">
        <f t="shared" si="2238"/>
        <v>8417.64</v>
      </c>
      <c r="AR1262" s="66"/>
      <c r="AS1262" s="68">
        <f t="shared" si="2341"/>
        <v>0</v>
      </c>
      <c r="AT1262" s="67">
        <f t="shared" si="2314"/>
        <v>1298</v>
      </c>
      <c r="AU1262" s="66"/>
      <c r="AV1262" s="66">
        <f t="shared" si="2277"/>
        <v>0</v>
      </c>
      <c r="AW1262" s="42">
        <f t="shared" si="2251"/>
        <v>4171.2000000000016</v>
      </c>
      <c r="AX1262" s="66"/>
      <c r="AY1262" s="66">
        <f t="shared" si="2319"/>
        <v>0</v>
      </c>
      <c r="AZ1262" s="67">
        <f t="shared" si="2273"/>
        <v>728.09999999999991</v>
      </c>
      <c r="BA1262" s="66"/>
      <c r="BB1262" s="68">
        <f t="shared" si="2348"/>
        <v>0</v>
      </c>
      <c r="BC1262" s="67">
        <f t="shared" si="2245"/>
        <v>77.819999999999851</v>
      </c>
      <c r="BD1262" s="66"/>
      <c r="BE1262" s="68">
        <f t="shared" si="2271"/>
        <v>0</v>
      </c>
      <c r="BF1262" s="67">
        <f t="shared" si="2272"/>
        <v>1815.1800000000017</v>
      </c>
      <c r="BG1262" s="66"/>
      <c r="BH1262" s="68">
        <f t="shared" si="2353"/>
        <v>0</v>
      </c>
      <c r="BI1262" s="67">
        <f t="shared" si="2362"/>
        <v>22382.39999999998</v>
      </c>
      <c r="BJ1262" s="66"/>
      <c r="BK1262" s="68">
        <f t="shared" si="2342"/>
        <v>0</v>
      </c>
      <c r="BL1262" s="67">
        <f t="shared" si="2278"/>
        <v>2694.6000000000004</v>
      </c>
      <c r="BM1262" s="66"/>
      <c r="BN1262" s="68">
        <f t="shared" si="2279"/>
        <v>0</v>
      </c>
      <c r="BO1262" s="67">
        <f t="shared" si="2280"/>
        <v>300.70000000000152</v>
      </c>
      <c r="BP1262" s="66"/>
      <c r="BQ1262" s="68">
        <f t="shared" si="2354"/>
        <v>0</v>
      </c>
      <c r="BR1262" s="67">
        <f t="shared" si="2297"/>
        <v>119438.65000000001</v>
      </c>
      <c r="BS1262" s="66"/>
      <c r="BT1262" s="66">
        <f t="shared" si="2315"/>
        <v>0</v>
      </c>
      <c r="BU1262" s="67">
        <f t="shared" si="2246"/>
        <v>99147</v>
      </c>
      <c r="BV1262" s="66"/>
      <c r="BW1262" s="66">
        <f t="shared" si="2316"/>
        <v>0</v>
      </c>
      <c r="BX1262" s="67">
        <f t="shared" si="2247"/>
        <v>142558</v>
      </c>
      <c r="BY1262" s="66"/>
      <c r="BZ1262" s="66">
        <f t="shared" si="2317"/>
        <v>0</v>
      </c>
      <c r="CA1262" s="67">
        <f t="shared" si="2248"/>
        <v>92649</v>
      </c>
      <c r="CB1262" s="66"/>
      <c r="CC1262" s="66">
        <f t="shared" si="2301"/>
        <v>0</v>
      </c>
      <c r="CD1262" s="67">
        <f t="shared" si="2349"/>
        <v>28747.040000000001</v>
      </c>
      <c r="CE1262" s="66"/>
      <c r="CF1262" s="66">
        <f t="shared" si="2355"/>
        <v>0</v>
      </c>
      <c r="CG1262" s="67">
        <f t="shared" si="2281"/>
        <v>3663.6999999999994</v>
      </c>
      <c r="CH1262" s="66"/>
      <c r="CI1262" s="66">
        <f t="shared" si="2343"/>
        <v>0</v>
      </c>
      <c r="CJ1262" s="67">
        <f t="shared" si="2298"/>
        <v>6757.8</v>
      </c>
      <c r="CK1262" s="66"/>
      <c r="CL1262" s="68">
        <f t="shared" si="2244"/>
        <v>0</v>
      </c>
      <c r="CM1262" s="79">
        <f t="shared" si="2282"/>
        <v>4847.4799999999996</v>
      </c>
      <c r="CN1262" s="66"/>
      <c r="CO1262" s="68">
        <f t="shared" si="2320"/>
        <v>0</v>
      </c>
      <c r="CP1262" s="79">
        <f t="shared" si="2283"/>
        <v>3955</v>
      </c>
      <c r="CQ1262" s="66"/>
      <c r="CR1262" s="68">
        <f t="shared" si="2321"/>
        <v>0</v>
      </c>
      <c r="CS1262" s="79">
        <f t="shared" si="2250"/>
        <v>5186</v>
      </c>
      <c r="CT1262" s="66"/>
      <c r="CU1262" s="68">
        <f t="shared" si="2322"/>
        <v>0</v>
      </c>
      <c r="CV1262" s="79">
        <f t="shared" si="2284"/>
        <v>6929</v>
      </c>
      <c r="CW1262" s="66"/>
      <c r="CX1262" s="66">
        <f t="shared" si="2306"/>
        <v>0</v>
      </c>
      <c r="CY1262" s="40">
        <f t="shared" si="2356"/>
        <v>8176.9599999999982</v>
      </c>
      <c r="CZ1262" s="65"/>
      <c r="DA1262" s="66">
        <f t="shared" si="2350"/>
        <v>0</v>
      </c>
      <c r="DB1262" s="67">
        <f t="shared" si="2299"/>
        <v>34048</v>
      </c>
      <c r="DC1262" s="66"/>
      <c r="DD1262" s="66">
        <f t="shared" si="2351"/>
        <v>0</v>
      </c>
      <c r="DE1262" s="67">
        <f t="shared" si="2300"/>
        <v>80819</v>
      </c>
      <c r="DF1262" s="66"/>
      <c r="DG1262" s="69">
        <f t="shared" si="2323"/>
        <v>0</v>
      </c>
      <c r="DH1262" s="67">
        <f t="shared" si="2352"/>
        <v>439395</v>
      </c>
      <c r="DI1262" s="66"/>
      <c r="DJ1262" s="66">
        <f t="shared" si="2324"/>
        <v>0</v>
      </c>
      <c r="DK1262" s="67">
        <f t="shared" si="2287"/>
        <v>3517.5</v>
      </c>
      <c r="DM1262" s="206">
        <f t="shared" si="2344"/>
        <v>0</v>
      </c>
      <c r="DN1262" s="25">
        <f t="shared" si="2276"/>
        <v>0</v>
      </c>
      <c r="DO1262" s="5"/>
      <c r="DP1262" s="43">
        <f t="shared" si="2345"/>
        <v>0</v>
      </c>
      <c r="DQ1262" s="27">
        <f t="shared" si="2288"/>
        <v>6819.5</v>
      </c>
      <c r="DR1262" s="5"/>
      <c r="DS1262" s="43">
        <f t="shared" si="2346"/>
        <v>0</v>
      </c>
      <c r="DT1262" s="27">
        <f t="shared" si="2289"/>
        <v>4846</v>
      </c>
      <c r="DU1262" s="5"/>
      <c r="DV1262" s="43">
        <f t="shared" si="2325"/>
        <v>0</v>
      </c>
      <c r="DW1262" s="27">
        <f t="shared" si="2290"/>
        <v>4835</v>
      </c>
      <c r="DX1262" s="5"/>
      <c r="DY1262" s="22">
        <f t="shared" si="2326"/>
        <v>0</v>
      </c>
      <c r="DZ1262" s="25">
        <f t="shared" si="2291"/>
        <v>523</v>
      </c>
      <c r="EA1262" s="22"/>
      <c r="EB1262" s="22">
        <f t="shared" si="2327"/>
        <v>0</v>
      </c>
      <c r="EC1262" s="28">
        <f t="shared" si="2292"/>
        <v>369</v>
      </c>
      <c r="ED1262" s="5"/>
      <c r="EE1262" s="43">
        <f t="shared" si="2328"/>
        <v>0</v>
      </c>
      <c r="EF1262" s="27">
        <f t="shared" si="2293"/>
        <v>4769</v>
      </c>
      <c r="EG1262" s="66"/>
      <c r="EH1262" s="66">
        <f t="shared" si="2329"/>
        <v>0</v>
      </c>
      <c r="EI1262" s="67">
        <f t="shared" si="2294"/>
        <v>22077</v>
      </c>
      <c r="EJ1262" s="66"/>
      <c r="EK1262" s="66">
        <f t="shared" si="2311"/>
        <v>0</v>
      </c>
      <c r="EL1262" s="67">
        <f t="shared" si="2295"/>
        <v>20707</v>
      </c>
      <c r="EM1262" s="110">
        <f t="shared" si="2312"/>
        <v>261923.49967275994</v>
      </c>
    </row>
    <row r="1263" spans="1:143" s="33" customFormat="1" ht="11.25" customHeight="1" x14ac:dyDescent="0.25">
      <c r="A1263" s="11">
        <v>46193</v>
      </c>
      <c r="B1263" s="191">
        <v>46177</v>
      </c>
      <c r="C1263" s="174">
        <v>8005014807</v>
      </c>
      <c r="D1263" s="13" t="s">
        <v>183</v>
      </c>
      <c r="E1263" s="14">
        <v>88</v>
      </c>
      <c r="F1263" s="15">
        <v>20</v>
      </c>
      <c r="G1263" s="16">
        <v>191516031142</v>
      </c>
      <c r="H1263" s="66"/>
      <c r="I1263" s="41">
        <f t="shared" si="2347"/>
        <v>176</v>
      </c>
      <c r="J1263" s="48">
        <f t="shared" si="2357"/>
        <v>215149</v>
      </c>
      <c r="K1263" s="66"/>
      <c r="L1263" s="41">
        <f t="shared" si="2302"/>
        <v>176</v>
      </c>
      <c r="M1263" s="48">
        <f t="shared" si="2358"/>
        <v>214432</v>
      </c>
      <c r="N1263" s="66"/>
      <c r="O1263" s="41">
        <f t="shared" si="2303"/>
        <v>176</v>
      </c>
      <c r="P1263" s="48">
        <f t="shared" si="2359"/>
        <v>202608</v>
      </c>
      <c r="Q1263" s="66"/>
      <c r="R1263" s="66">
        <f t="shared" si="2304"/>
        <v>176</v>
      </c>
      <c r="S1263" s="67">
        <f t="shared" si="2360"/>
        <v>139544</v>
      </c>
      <c r="T1263" s="66"/>
      <c r="U1263" s="66">
        <f t="shared" si="2318"/>
        <v>1768.8000000000002</v>
      </c>
      <c r="V1263" s="67">
        <f t="shared" si="2330"/>
        <v>161987.05000000005</v>
      </c>
      <c r="W1263" s="136"/>
      <c r="X1263" s="69">
        <f t="shared" si="2275"/>
        <v>0</v>
      </c>
      <c r="Y1263" s="67">
        <f t="shared" si="2331"/>
        <v>4589</v>
      </c>
      <c r="Z1263" s="66"/>
      <c r="AA1263" s="68">
        <f t="shared" si="2307"/>
        <v>0</v>
      </c>
      <c r="AB1263" s="67">
        <f t="shared" si="2332"/>
        <v>17135</v>
      </c>
      <c r="AC1263" s="66"/>
      <c r="AD1263" s="66">
        <f t="shared" si="2308"/>
        <v>0</v>
      </c>
      <c r="AE1263" s="67">
        <f t="shared" si="2333"/>
        <v>3450</v>
      </c>
      <c r="AF1263" s="66"/>
      <c r="AG1263" s="78">
        <f t="shared" si="2309"/>
        <v>0</v>
      </c>
      <c r="AH1263" s="79">
        <f t="shared" si="2334"/>
        <v>4471.5</v>
      </c>
      <c r="AI1263" s="66"/>
      <c r="AJ1263" s="68">
        <f t="shared" si="2361"/>
        <v>0</v>
      </c>
      <c r="AK1263" s="67">
        <f t="shared" si="2335"/>
        <v>21977</v>
      </c>
      <c r="AL1263" s="66"/>
      <c r="AM1263" s="68">
        <f t="shared" si="2310"/>
        <v>0</v>
      </c>
      <c r="AN1263" s="67">
        <f t="shared" si="2336"/>
        <v>8655.02</v>
      </c>
      <c r="AO1263" s="66"/>
      <c r="AP1263" s="68">
        <f t="shared" si="2305"/>
        <v>0</v>
      </c>
      <c r="AQ1263" s="67">
        <f t="shared" si="2238"/>
        <v>8417.64</v>
      </c>
      <c r="AR1263" s="66"/>
      <c r="AS1263" s="68">
        <f t="shared" si="2341"/>
        <v>0</v>
      </c>
      <c r="AT1263" s="67">
        <f t="shared" si="2314"/>
        <v>1298</v>
      </c>
      <c r="AU1263" s="66"/>
      <c r="AV1263" s="66">
        <f t="shared" si="2277"/>
        <v>0</v>
      </c>
      <c r="AW1263" s="42">
        <f t="shared" si="2251"/>
        <v>4171.2000000000016</v>
      </c>
      <c r="AX1263" s="66"/>
      <c r="AY1263" s="66">
        <f t="shared" si="2319"/>
        <v>0</v>
      </c>
      <c r="AZ1263" s="67">
        <f t="shared" si="2273"/>
        <v>728.09999999999991</v>
      </c>
      <c r="BA1263" s="66"/>
      <c r="BB1263" s="68">
        <f t="shared" si="2348"/>
        <v>0</v>
      </c>
      <c r="BC1263" s="67">
        <f t="shared" si="2245"/>
        <v>77.819999999999851</v>
      </c>
      <c r="BD1263" s="66"/>
      <c r="BE1263" s="68">
        <f t="shared" si="2271"/>
        <v>0</v>
      </c>
      <c r="BF1263" s="67">
        <f t="shared" si="2272"/>
        <v>1815.1800000000017</v>
      </c>
      <c r="BG1263" s="66"/>
      <c r="BH1263" s="68">
        <f t="shared" si="2353"/>
        <v>0</v>
      </c>
      <c r="BI1263" s="67">
        <f t="shared" si="2362"/>
        <v>22382.39999999998</v>
      </c>
      <c r="BJ1263" s="66"/>
      <c r="BK1263" s="68">
        <f t="shared" si="2342"/>
        <v>0</v>
      </c>
      <c r="BL1263" s="67">
        <f t="shared" si="2278"/>
        <v>2694.6000000000004</v>
      </c>
      <c r="BM1263" s="66"/>
      <c r="BN1263" s="68">
        <f t="shared" si="2279"/>
        <v>0</v>
      </c>
      <c r="BO1263" s="67">
        <f t="shared" si="2280"/>
        <v>300.70000000000152</v>
      </c>
      <c r="BP1263" s="66"/>
      <c r="BQ1263" s="68">
        <f t="shared" si="2354"/>
        <v>0</v>
      </c>
      <c r="BR1263" s="67">
        <f t="shared" si="2297"/>
        <v>119438.65000000001</v>
      </c>
      <c r="BS1263" s="66"/>
      <c r="BT1263" s="66">
        <f t="shared" si="2315"/>
        <v>0</v>
      </c>
      <c r="BU1263" s="67">
        <f t="shared" si="2246"/>
        <v>99147</v>
      </c>
      <c r="BV1263" s="66"/>
      <c r="BW1263" s="66">
        <f t="shared" si="2316"/>
        <v>0</v>
      </c>
      <c r="BX1263" s="67">
        <f t="shared" si="2247"/>
        <v>142558</v>
      </c>
      <c r="BY1263" s="66"/>
      <c r="BZ1263" s="66">
        <f t="shared" si="2317"/>
        <v>0</v>
      </c>
      <c r="CA1263" s="67">
        <f t="shared" si="2248"/>
        <v>92649</v>
      </c>
      <c r="CB1263" s="66"/>
      <c r="CC1263" s="66">
        <f t="shared" ref="CC1263:CC1275" si="2363">IF(OR(D1263="NPP6AUZDB-WT005M",D1263="NPP6AUZDB-WT001M",D1263="NPC6AUZDB-WT030M",D1263="NPP6AUZDB-WT003M",D1263="NPP6AUZDB-WT002M",D1263="NPC6AUZDB-WT030C",D1263="NPC6AUZDB-WT025C",D1263="NPC6AUZDB-WT004M",D1263="NPC6AUZDB-WT008M",D1263="NPC6AUZDB-WT050C",D1263="NPC6AUZDB-WT007M",D1263="NPC6AUZDB-WT020M",D1263="NPC6AUZDB-WT250C",D1263="NPC6AUZDB-WT750C",D1263="NPC6AUZDB-WT150C",D1263="NPC6AUZDB-WT010M",D1263="NPC6AUZDB-WT015M",D1263="NPC6AUZDB-WT005M",D1263="NPC6AUZDB-WT003M",D1263="NPC6AUZDB-WT002M",D1263="NPC6AUZDB-WT001M",),E1263*(F1263+0.15),0)</f>
        <v>0</v>
      </c>
      <c r="CD1263" s="67">
        <f t="shared" si="2349"/>
        <v>28747.040000000001</v>
      </c>
      <c r="CE1263" s="66"/>
      <c r="CF1263" s="66">
        <f t="shared" si="2355"/>
        <v>0</v>
      </c>
      <c r="CG1263" s="67">
        <f t="shared" si="2281"/>
        <v>3663.6999999999994</v>
      </c>
      <c r="CH1263" s="66"/>
      <c r="CI1263" s="66">
        <f t="shared" si="2343"/>
        <v>0</v>
      </c>
      <c r="CJ1263" s="67">
        <f t="shared" si="2298"/>
        <v>6757.8</v>
      </c>
      <c r="CK1263" s="66"/>
      <c r="CL1263" s="68">
        <f t="shared" si="2244"/>
        <v>0</v>
      </c>
      <c r="CM1263" s="79">
        <f t="shared" si="2282"/>
        <v>4847.4799999999996</v>
      </c>
      <c r="CN1263" s="66"/>
      <c r="CO1263" s="68">
        <f t="shared" si="2320"/>
        <v>0</v>
      </c>
      <c r="CP1263" s="79">
        <f t="shared" si="2283"/>
        <v>3955</v>
      </c>
      <c r="CQ1263" s="66"/>
      <c r="CR1263" s="68">
        <f t="shared" si="2321"/>
        <v>0</v>
      </c>
      <c r="CS1263" s="79">
        <f t="shared" si="2250"/>
        <v>5186</v>
      </c>
      <c r="CT1263" s="66"/>
      <c r="CU1263" s="68">
        <f t="shared" si="2322"/>
        <v>0</v>
      </c>
      <c r="CV1263" s="79">
        <f t="shared" si="2284"/>
        <v>6929</v>
      </c>
      <c r="CW1263" s="66"/>
      <c r="CX1263" s="66">
        <f t="shared" si="2306"/>
        <v>0</v>
      </c>
      <c r="CY1263" s="40">
        <f t="shared" si="2356"/>
        <v>8176.9599999999982</v>
      </c>
      <c r="CZ1263" s="65"/>
      <c r="DA1263" s="66">
        <f t="shared" si="2350"/>
        <v>0</v>
      </c>
      <c r="DB1263" s="67">
        <f t="shared" si="2299"/>
        <v>34048</v>
      </c>
      <c r="DC1263" s="66"/>
      <c r="DD1263" s="66">
        <f t="shared" si="2351"/>
        <v>0</v>
      </c>
      <c r="DE1263" s="67">
        <f t="shared" si="2300"/>
        <v>80819</v>
      </c>
      <c r="DF1263" s="66"/>
      <c r="DG1263" s="69">
        <f t="shared" si="2323"/>
        <v>0</v>
      </c>
      <c r="DH1263" s="67">
        <f t="shared" si="2352"/>
        <v>439395</v>
      </c>
      <c r="DI1263" s="66"/>
      <c r="DJ1263" s="66">
        <f t="shared" si="2324"/>
        <v>0</v>
      </c>
      <c r="DK1263" s="67">
        <f t="shared" si="2287"/>
        <v>3517.5</v>
      </c>
      <c r="DL1263" s="210"/>
      <c r="DM1263" s="206">
        <f t="shared" si="2344"/>
        <v>0</v>
      </c>
      <c r="DN1263" s="25">
        <f t="shared" si="2276"/>
        <v>0</v>
      </c>
      <c r="DO1263" s="5"/>
      <c r="DP1263" s="43">
        <f t="shared" si="2345"/>
        <v>0</v>
      </c>
      <c r="DQ1263" s="27">
        <f t="shared" si="2288"/>
        <v>6819.5</v>
      </c>
      <c r="DR1263" s="5"/>
      <c r="DS1263" s="43">
        <f t="shared" si="2346"/>
        <v>0</v>
      </c>
      <c r="DT1263" s="27">
        <f t="shared" si="2289"/>
        <v>4846</v>
      </c>
      <c r="DU1263" s="5"/>
      <c r="DV1263" s="43">
        <f t="shared" si="2325"/>
        <v>0</v>
      </c>
      <c r="DW1263" s="27">
        <f t="shared" si="2290"/>
        <v>4835</v>
      </c>
      <c r="DX1263" s="5"/>
      <c r="DY1263" s="22">
        <f t="shared" si="2326"/>
        <v>0</v>
      </c>
      <c r="DZ1263" s="25">
        <f t="shared" si="2291"/>
        <v>523</v>
      </c>
      <c r="EA1263" s="22"/>
      <c r="EB1263" s="22">
        <f t="shared" si="2327"/>
        <v>0</v>
      </c>
      <c r="EC1263" s="28">
        <f t="shared" si="2292"/>
        <v>369</v>
      </c>
      <c r="ED1263" s="5"/>
      <c r="EE1263" s="43">
        <f t="shared" si="2328"/>
        <v>0</v>
      </c>
      <c r="EF1263" s="27">
        <f t="shared" si="2293"/>
        <v>4769</v>
      </c>
      <c r="EG1263" s="66"/>
      <c r="EH1263" s="66">
        <f t="shared" si="2329"/>
        <v>0</v>
      </c>
      <c r="EI1263" s="67">
        <f t="shared" si="2294"/>
        <v>22077</v>
      </c>
      <c r="EJ1263" s="66"/>
      <c r="EK1263" s="66">
        <f t="shared" si="2311"/>
        <v>0</v>
      </c>
      <c r="EL1263" s="67">
        <f t="shared" si="2295"/>
        <v>20707</v>
      </c>
      <c r="EM1263" s="110">
        <f t="shared" si="2312"/>
        <v>261583.34887275993</v>
      </c>
    </row>
    <row r="1264" spans="1:143" s="33" customFormat="1" ht="11.25" customHeight="1" x14ac:dyDescent="0.25">
      <c r="A1264" s="11">
        <v>46193</v>
      </c>
      <c r="B1264" s="191">
        <v>46177</v>
      </c>
      <c r="C1264" s="174">
        <v>8005014808</v>
      </c>
      <c r="D1264" s="13" t="s">
        <v>319</v>
      </c>
      <c r="E1264" s="14">
        <v>60</v>
      </c>
      <c r="F1264" s="15">
        <v>15</v>
      </c>
      <c r="G1264" s="16">
        <v>191516106437</v>
      </c>
      <c r="H1264" s="66"/>
      <c r="I1264" s="41">
        <f t="shared" si="2347"/>
        <v>120</v>
      </c>
      <c r="J1264" s="48">
        <f t="shared" si="2357"/>
        <v>215029</v>
      </c>
      <c r="K1264" s="66"/>
      <c r="L1264" s="41">
        <f t="shared" si="2302"/>
        <v>120</v>
      </c>
      <c r="M1264" s="48">
        <f t="shared" si="2358"/>
        <v>214312</v>
      </c>
      <c r="N1264" s="66"/>
      <c r="O1264" s="41">
        <f t="shared" si="2303"/>
        <v>120</v>
      </c>
      <c r="P1264" s="48">
        <f t="shared" si="2359"/>
        <v>202488</v>
      </c>
      <c r="Q1264" s="66"/>
      <c r="R1264" s="66">
        <f t="shared" si="2304"/>
        <v>120</v>
      </c>
      <c r="S1264" s="67">
        <f t="shared" si="2360"/>
        <v>139424</v>
      </c>
      <c r="T1264" s="66"/>
      <c r="U1264" s="66">
        <f t="shared" si="2318"/>
        <v>906</v>
      </c>
      <c r="V1264" s="67">
        <f t="shared" si="2330"/>
        <v>161081.05000000005</v>
      </c>
      <c r="W1264" s="136"/>
      <c r="X1264" s="69">
        <f t="shared" si="2275"/>
        <v>0</v>
      </c>
      <c r="Y1264" s="67">
        <f t="shared" si="2331"/>
        <v>4589</v>
      </c>
      <c r="Z1264" s="66"/>
      <c r="AA1264" s="68">
        <f t="shared" si="2307"/>
        <v>0</v>
      </c>
      <c r="AB1264" s="67">
        <f t="shared" si="2332"/>
        <v>17135</v>
      </c>
      <c r="AC1264" s="66"/>
      <c r="AD1264" s="66">
        <f t="shared" si="2308"/>
        <v>0</v>
      </c>
      <c r="AE1264" s="67">
        <f t="shared" si="2333"/>
        <v>3450</v>
      </c>
      <c r="AF1264" s="66"/>
      <c r="AG1264" s="78">
        <f t="shared" si="2309"/>
        <v>0</v>
      </c>
      <c r="AH1264" s="79">
        <f t="shared" si="2334"/>
        <v>4471.5</v>
      </c>
      <c r="AI1264" s="66"/>
      <c r="AJ1264" s="68">
        <f t="shared" si="2361"/>
        <v>0</v>
      </c>
      <c r="AK1264" s="67">
        <f t="shared" si="2335"/>
        <v>21977</v>
      </c>
      <c r="AL1264" s="66"/>
      <c r="AM1264" s="68">
        <f t="shared" si="2310"/>
        <v>0</v>
      </c>
      <c r="AN1264" s="67">
        <f t="shared" si="2336"/>
        <v>8655.02</v>
      </c>
      <c r="AO1264" s="66"/>
      <c r="AP1264" s="68">
        <f t="shared" si="2305"/>
        <v>0</v>
      </c>
      <c r="AQ1264" s="67">
        <f t="shared" ref="AQ1264:AQ1327" si="2364">+AQ1263+AO1264-AP1264</f>
        <v>8417.64</v>
      </c>
      <c r="AR1264" s="66"/>
      <c r="AS1264" s="68">
        <f t="shared" si="2341"/>
        <v>0</v>
      </c>
      <c r="AT1264" s="67">
        <f t="shared" si="2314"/>
        <v>1298</v>
      </c>
      <c r="AU1264" s="66"/>
      <c r="AV1264" s="66">
        <f t="shared" si="2277"/>
        <v>0</v>
      </c>
      <c r="AW1264" s="42">
        <f t="shared" si="2251"/>
        <v>4171.2000000000016</v>
      </c>
      <c r="AX1264" s="66"/>
      <c r="AY1264" s="66">
        <f t="shared" si="2319"/>
        <v>0</v>
      </c>
      <c r="AZ1264" s="67">
        <f t="shared" si="2273"/>
        <v>728.09999999999991</v>
      </c>
      <c r="BA1264" s="66"/>
      <c r="BB1264" s="68">
        <f t="shared" si="2348"/>
        <v>0</v>
      </c>
      <c r="BC1264" s="67">
        <f t="shared" si="2245"/>
        <v>77.819999999999851</v>
      </c>
      <c r="BD1264" s="66"/>
      <c r="BE1264" s="68">
        <f t="shared" si="2271"/>
        <v>0</v>
      </c>
      <c r="BF1264" s="67">
        <f t="shared" si="2272"/>
        <v>1815.1800000000017</v>
      </c>
      <c r="BG1264" s="66"/>
      <c r="BH1264" s="68">
        <f t="shared" si="2353"/>
        <v>0</v>
      </c>
      <c r="BI1264" s="67">
        <f t="shared" si="2362"/>
        <v>22382.39999999998</v>
      </c>
      <c r="BJ1264" s="66"/>
      <c r="BK1264" s="68">
        <f t="shared" si="2342"/>
        <v>0</v>
      </c>
      <c r="BL1264" s="67">
        <f t="shared" si="2278"/>
        <v>2694.6000000000004</v>
      </c>
      <c r="BM1264" s="66"/>
      <c r="BN1264" s="68">
        <f t="shared" si="2279"/>
        <v>0</v>
      </c>
      <c r="BO1264" s="67">
        <f t="shared" si="2280"/>
        <v>300.70000000000152</v>
      </c>
      <c r="BP1264" s="66"/>
      <c r="BQ1264" s="68">
        <f t="shared" si="2354"/>
        <v>0</v>
      </c>
      <c r="BR1264" s="67">
        <f t="shared" si="2297"/>
        <v>119438.65000000001</v>
      </c>
      <c r="BS1264" s="66"/>
      <c r="BT1264" s="66">
        <f t="shared" si="2315"/>
        <v>0</v>
      </c>
      <c r="BU1264" s="67">
        <f t="shared" si="2246"/>
        <v>99147</v>
      </c>
      <c r="BV1264" s="66"/>
      <c r="BW1264" s="66">
        <f t="shared" si="2316"/>
        <v>0</v>
      </c>
      <c r="BX1264" s="67">
        <f t="shared" si="2247"/>
        <v>142558</v>
      </c>
      <c r="BY1264" s="66"/>
      <c r="BZ1264" s="66">
        <f t="shared" si="2317"/>
        <v>0</v>
      </c>
      <c r="CA1264" s="67">
        <f t="shared" si="2248"/>
        <v>92649</v>
      </c>
      <c r="CB1264" s="66"/>
      <c r="CC1264" s="66">
        <f t="shared" si="2363"/>
        <v>0</v>
      </c>
      <c r="CD1264" s="67">
        <f t="shared" si="2349"/>
        <v>28747.040000000001</v>
      </c>
      <c r="CE1264" s="66"/>
      <c r="CF1264" s="66">
        <f t="shared" si="2355"/>
        <v>0</v>
      </c>
      <c r="CG1264" s="67">
        <f t="shared" si="2281"/>
        <v>3663.6999999999994</v>
      </c>
      <c r="CH1264" s="66"/>
      <c r="CI1264" s="66">
        <f t="shared" si="2343"/>
        <v>0</v>
      </c>
      <c r="CJ1264" s="67">
        <f t="shared" si="2298"/>
        <v>6757.8</v>
      </c>
      <c r="CK1264" s="66"/>
      <c r="CL1264" s="68">
        <f t="shared" si="2244"/>
        <v>0</v>
      </c>
      <c r="CM1264" s="79">
        <f t="shared" si="2282"/>
        <v>4847.4799999999996</v>
      </c>
      <c r="CN1264" s="66"/>
      <c r="CO1264" s="68">
        <f t="shared" si="2320"/>
        <v>0</v>
      </c>
      <c r="CP1264" s="79">
        <f t="shared" si="2283"/>
        <v>3955</v>
      </c>
      <c r="CQ1264" s="66"/>
      <c r="CR1264" s="68">
        <f t="shared" si="2321"/>
        <v>0</v>
      </c>
      <c r="CS1264" s="79">
        <f t="shared" si="2250"/>
        <v>5186</v>
      </c>
      <c r="CT1264" s="66"/>
      <c r="CU1264" s="68">
        <f t="shared" si="2322"/>
        <v>0</v>
      </c>
      <c r="CV1264" s="79">
        <f t="shared" si="2284"/>
        <v>6929</v>
      </c>
      <c r="CW1264" s="66"/>
      <c r="CX1264" s="66">
        <f t="shared" si="2306"/>
        <v>0</v>
      </c>
      <c r="CY1264" s="40">
        <f t="shared" si="2356"/>
        <v>8176.9599999999982</v>
      </c>
      <c r="CZ1264" s="65"/>
      <c r="DA1264" s="66">
        <f t="shared" si="2350"/>
        <v>0</v>
      </c>
      <c r="DB1264" s="67">
        <f t="shared" si="2299"/>
        <v>34048</v>
      </c>
      <c r="DC1264" s="66"/>
      <c r="DD1264" s="66">
        <f t="shared" si="2351"/>
        <v>0</v>
      </c>
      <c r="DE1264" s="67">
        <f t="shared" si="2300"/>
        <v>80819</v>
      </c>
      <c r="DF1264" s="66"/>
      <c r="DG1264" s="69">
        <f t="shared" si="2323"/>
        <v>0</v>
      </c>
      <c r="DH1264" s="67">
        <f t="shared" si="2352"/>
        <v>439395</v>
      </c>
      <c r="DI1264" s="66"/>
      <c r="DJ1264" s="66">
        <f t="shared" si="2324"/>
        <v>0</v>
      </c>
      <c r="DK1264" s="67">
        <f t="shared" si="2287"/>
        <v>3517.5</v>
      </c>
      <c r="DL1264" s="210"/>
      <c r="DM1264" s="206">
        <f t="shared" si="2344"/>
        <v>0</v>
      </c>
      <c r="DN1264" s="25">
        <f t="shared" si="2276"/>
        <v>0</v>
      </c>
      <c r="DO1264" s="5"/>
      <c r="DP1264" s="43">
        <f t="shared" si="2345"/>
        <v>0</v>
      </c>
      <c r="DQ1264" s="27">
        <f t="shared" si="2288"/>
        <v>6819.5</v>
      </c>
      <c r="DR1264" s="5"/>
      <c r="DS1264" s="43">
        <f t="shared" si="2346"/>
        <v>0</v>
      </c>
      <c r="DT1264" s="27">
        <f t="shared" si="2289"/>
        <v>4846</v>
      </c>
      <c r="DU1264" s="5"/>
      <c r="DV1264" s="43">
        <f t="shared" si="2325"/>
        <v>0</v>
      </c>
      <c r="DW1264" s="27">
        <f t="shared" si="2290"/>
        <v>4835</v>
      </c>
      <c r="DX1264" s="5"/>
      <c r="DY1264" s="22">
        <f t="shared" si="2326"/>
        <v>0</v>
      </c>
      <c r="DZ1264" s="25">
        <f t="shared" si="2291"/>
        <v>523</v>
      </c>
      <c r="EA1264" s="22"/>
      <c r="EB1264" s="22">
        <f t="shared" si="2327"/>
        <v>0</v>
      </c>
      <c r="EC1264" s="28">
        <f t="shared" si="2292"/>
        <v>369</v>
      </c>
      <c r="ED1264" s="5"/>
      <c r="EE1264" s="43">
        <f t="shared" si="2328"/>
        <v>0</v>
      </c>
      <c r="EF1264" s="27">
        <f t="shared" si="2293"/>
        <v>4769</v>
      </c>
      <c r="EG1264" s="66"/>
      <c r="EH1264" s="66">
        <f t="shared" si="2329"/>
        <v>0</v>
      </c>
      <c r="EI1264" s="67">
        <f t="shared" si="2294"/>
        <v>22077</v>
      </c>
      <c r="EJ1264" s="66"/>
      <c r="EK1264" s="66">
        <f t="shared" si="2311"/>
        <v>0</v>
      </c>
      <c r="EL1264" s="67">
        <f t="shared" si="2295"/>
        <v>20707</v>
      </c>
      <c r="EM1264" s="110">
        <f t="shared" si="2312"/>
        <v>261568.36647275995</v>
      </c>
    </row>
    <row r="1265" spans="1:143" ht="11.25" customHeight="1" x14ac:dyDescent="0.25">
      <c r="A1265" s="11">
        <v>46193</v>
      </c>
      <c r="B1265" s="187">
        <v>46177</v>
      </c>
      <c r="C1265" s="174">
        <v>8005014829</v>
      </c>
      <c r="D1265" s="13" t="s">
        <v>485</v>
      </c>
      <c r="E1265" s="14">
        <v>10</v>
      </c>
      <c r="F1265" s="15">
        <v>2</v>
      </c>
      <c r="G1265" s="16">
        <v>191516145764</v>
      </c>
      <c r="H1265" s="66"/>
      <c r="I1265" s="41">
        <f t="shared" si="2347"/>
        <v>20</v>
      </c>
      <c r="J1265" s="48">
        <f t="shared" si="2357"/>
        <v>215009</v>
      </c>
      <c r="K1265" s="66"/>
      <c r="L1265" s="41">
        <f t="shared" si="2302"/>
        <v>20</v>
      </c>
      <c r="M1265" s="48">
        <f t="shared" si="2358"/>
        <v>214292</v>
      </c>
      <c r="N1265" s="66"/>
      <c r="O1265" s="41">
        <f t="shared" si="2303"/>
        <v>20</v>
      </c>
      <c r="P1265" s="48">
        <f t="shared" si="2359"/>
        <v>202468</v>
      </c>
      <c r="Q1265" s="66"/>
      <c r="R1265" s="66">
        <v>20</v>
      </c>
      <c r="S1265" s="67">
        <f t="shared" si="2360"/>
        <v>139404</v>
      </c>
      <c r="T1265" s="66"/>
      <c r="U1265" s="66">
        <f t="shared" si="2318"/>
        <v>0</v>
      </c>
      <c r="V1265" s="67">
        <f t="shared" si="2330"/>
        <v>161081.05000000005</v>
      </c>
      <c r="X1265" s="69">
        <f t="shared" si="2275"/>
        <v>21</v>
      </c>
      <c r="Y1265" s="67">
        <f t="shared" si="2331"/>
        <v>4568</v>
      </c>
      <c r="Z1265" s="66"/>
      <c r="AA1265" s="68">
        <f t="shared" si="2307"/>
        <v>0</v>
      </c>
      <c r="AB1265" s="67">
        <f t="shared" si="2332"/>
        <v>17135</v>
      </c>
      <c r="AC1265" s="66"/>
      <c r="AD1265" s="66">
        <f t="shared" si="2308"/>
        <v>0</v>
      </c>
      <c r="AE1265" s="67">
        <f t="shared" si="2333"/>
        <v>3450</v>
      </c>
      <c r="AF1265" s="66"/>
      <c r="AG1265" s="78">
        <f t="shared" si="2309"/>
        <v>0</v>
      </c>
      <c r="AH1265" s="79">
        <f t="shared" si="2334"/>
        <v>4471.5</v>
      </c>
      <c r="AI1265" s="66"/>
      <c r="AJ1265" s="68">
        <f t="shared" si="2361"/>
        <v>0</v>
      </c>
      <c r="AK1265" s="67">
        <f t="shared" si="2335"/>
        <v>21977</v>
      </c>
      <c r="AL1265" s="66"/>
      <c r="AM1265" s="68">
        <f t="shared" si="2310"/>
        <v>0</v>
      </c>
      <c r="AN1265" s="67">
        <f t="shared" si="2336"/>
        <v>8655.02</v>
      </c>
      <c r="AO1265" s="66"/>
      <c r="AP1265" s="68">
        <f t="shared" si="2305"/>
        <v>0</v>
      </c>
      <c r="AQ1265" s="67">
        <f t="shared" si="2364"/>
        <v>8417.64</v>
      </c>
      <c r="AR1265" s="66"/>
      <c r="AS1265" s="68">
        <f t="shared" si="2341"/>
        <v>0</v>
      </c>
      <c r="AT1265" s="67">
        <f t="shared" si="2314"/>
        <v>1298</v>
      </c>
      <c r="AU1265" s="66"/>
      <c r="AV1265" s="66">
        <f t="shared" si="2277"/>
        <v>0</v>
      </c>
      <c r="AW1265" s="42">
        <f t="shared" si="2251"/>
        <v>4171.2000000000016</v>
      </c>
      <c r="AX1265" s="66"/>
      <c r="AY1265" s="66">
        <f t="shared" si="2319"/>
        <v>0</v>
      </c>
      <c r="AZ1265" s="67">
        <f t="shared" si="2273"/>
        <v>728.09999999999991</v>
      </c>
      <c r="BA1265" s="66"/>
      <c r="BB1265" s="68">
        <f t="shared" si="2348"/>
        <v>0</v>
      </c>
      <c r="BC1265" s="67">
        <f t="shared" si="2245"/>
        <v>77.819999999999851</v>
      </c>
      <c r="BD1265" s="66"/>
      <c r="BE1265" s="68">
        <f t="shared" si="2271"/>
        <v>0</v>
      </c>
      <c r="BF1265" s="67">
        <f t="shared" si="2272"/>
        <v>1815.1800000000017</v>
      </c>
      <c r="BG1265" s="66"/>
      <c r="BH1265" s="68">
        <f t="shared" si="2353"/>
        <v>0</v>
      </c>
      <c r="BI1265" s="67">
        <f t="shared" si="2362"/>
        <v>22382.39999999998</v>
      </c>
      <c r="BJ1265" s="66"/>
      <c r="BK1265" s="68">
        <f t="shared" si="2342"/>
        <v>0</v>
      </c>
      <c r="BL1265" s="67">
        <f t="shared" si="2278"/>
        <v>2694.6000000000004</v>
      </c>
      <c r="BM1265" s="66"/>
      <c r="BN1265" s="68">
        <f t="shared" si="2279"/>
        <v>0</v>
      </c>
      <c r="BO1265" s="67">
        <f t="shared" si="2280"/>
        <v>300.70000000000152</v>
      </c>
      <c r="BP1265" s="66"/>
      <c r="BQ1265" s="68">
        <f t="shared" si="2354"/>
        <v>0</v>
      </c>
      <c r="BR1265" s="67">
        <f t="shared" si="2297"/>
        <v>119438.65000000001</v>
      </c>
      <c r="BS1265" s="66"/>
      <c r="BT1265" s="66">
        <f t="shared" si="2315"/>
        <v>0</v>
      </c>
      <c r="BU1265" s="67">
        <f t="shared" si="2246"/>
        <v>99147</v>
      </c>
      <c r="BV1265" s="66"/>
      <c r="BW1265" s="66">
        <f t="shared" si="2316"/>
        <v>0</v>
      </c>
      <c r="BX1265" s="67">
        <f t="shared" si="2247"/>
        <v>142558</v>
      </c>
      <c r="BY1265" s="66"/>
      <c r="BZ1265" s="66">
        <f t="shared" si="2317"/>
        <v>0</v>
      </c>
      <c r="CA1265" s="67">
        <f t="shared" si="2248"/>
        <v>92649</v>
      </c>
      <c r="CB1265" s="66"/>
      <c r="CC1265" s="66">
        <f t="shared" si="2363"/>
        <v>0</v>
      </c>
      <c r="CD1265" s="67">
        <f t="shared" si="2349"/>
        <v>28747.040000000001</v>
      </c>
      <c r="CE1265" s="66"/>
      <c r="CF1265" s="66">
        <f t="shared" si="2355"/>
        <v>0</v>
      </c>
      <c r="CG1265" s="67">
        <f t="shared" si="2281"/>
        <v>3663.6999999999994</v>
      </c>
      <c r="CH1265" s="66"/>
      <c r="CI1265" s="66">
        <f t="shared" si="2343"/>
        <v>0</v>
      </c>
      <c r="CJ1265" s="67">
        <f t="shared" si="2298"/>
        <v>6757.8</v>
      </c>
      <c r="CK1265" s="66"/>
      <c r="CL1265" s="68">
        <f t="shared" si="2244"/>
        <v>0</v>
      </c>
      <c r="CM1265" s="79">
        <f t="shared" si="2282"/>
        <v>4847.4799999999996</v>
      </c>
      <c r="CN1265" s="66"/>
      <c r="CO1265" s="68">
        <f t="shared" si="2320"/>
        <v>0</v>
      </c>
      <c r="CP1265" s="79">
        <f t="shared" si="2283"/>
        <v>3955</v>
      </c>
      <c r="CQ1265" s="66"/>
      <c r="CR1265" s="68">
        <f t="shared" si="2321"/>
        <v>0</v>
      </c>
      <c r="CS1265" s="79">
        <f t="shared" si="2250"/>
        <v>5186</v>
      </c>
      <c r="CT1265" s="66"/>
      <c r="CU1265" s="68">
        <f t="shared" si="2322"/>
        <v>0</v>
      </c>
      <c r="CV1265" s="79">
        <f t="shared" si="2284"/>
        <v>6929</v>
      </c>
      <c r="CW1265" s="66"/>
      <c r="CX1265" s="66">
        <f t="shared" si="2306"/>
        <v>0</v>
      </c>
      <c r="CY1265" s="40">
        <f t="shared" si="2356"/>
        <v>8176.9599999999982</v>
      </c>
      <c r="CZ1265" s="65"/>
      <c r="DA1265" s="66">
        <f t="shared" si="2350"/>
        <v>0</v>
      </c>
      <c r="DB1265" s="67">
        <f t="shared" si="2299"/>
        <v>34048</v>
      </c>
      <c r="DC1265" s="66"/>
      <c r="DD1265" s="66">
        <f t="shared" si="2351"/>
        <v>0</v>
      </c>
      <c r="DE1265" s="67">
        <f t="shared" si="2300"/>
        <v>80819</v>
      </c>
      <c r="DF1265" s="66"/>
      <c r="DG1265" s="69">
        <f t="shared" si="2323"/>
        <v>0</v>
      </c>
      <c r="DH1265" s="67">
        <f t="shared" si="2352"/>
        <v>439395</v>
      </c>
      <c r="DI1265" s="66"/>
      <c r="DJ1265" s="66">
        <f t="shared" si="2324"/>
        <v>0</v>
      </c>
      <c r="DK1265" s="67">
        <f t="shared" si="2287"/>
        <v>3517.5</v>
      </c>
      <c r="DM1265" s="206">
        <f t="shared" si="2344"/>
        <v>0</v>
      </c>
      <c r="DN1265" s="25">
        <f t="shared" si="2276"/>
        <v>0</v>
      </c>
      <c r="DO1265" s="5"/>
      <c r="DP1265" s="43">
        <f t="shared" si="2345"/>
        <v>0</v>
      </c>
      <c r="DQ1265" s="27">
        <f t="shared" si="2288"/>
        <v>6819.5</v>
      </c>
      <c r="DR1265" s="5"/>
      <c r="DS1265" s="43">
        <f t="shared" si="2346"/>
        <v>0</v>
      </c>
      <c r="DT1265" s="27">
        <f t="shared" si="2289"/>
        <v>4846</v>
      </c>
      <c r="DU1265" s="5"/>
      <c r="DV1265" s="43">
        <f t="shared" si="2325"/>
        <v>0</v>
      </c>
      <c r="DW1265" s="27">
        <f t="shared" si="2290"/>
        <v>4835</v>
      </c>
      <c r="DX1265" s="5"/>
      <c r="DY1265" s="22">
        <f t="shared" si="2326"/>
        <v>0</v>
      </c>
      <c r="DZ1265" s="25">
        <f t="shared" si="2291"/>
        <v>523</v>
      </c>
      <c r="EA1265" s="22"/>
      <c r="EB1265" s="22">
        <f t="shared" si="2327"/>
        <v>0</v>
      </c>
      <c r="EC1265" s="28">
        <f t="shared" si="2292"/>
        <v>369</v>
      </c>
      <c r="ED1265" s="5"/>
      <c r="EE1265" s="43">
        <f t="shared" si="2328"/>
        <v>0</v>
      </c>
      <c r="EF1265" s="27">
        <f t="shared" si="2293"/>
        <v>4769</v>
      </c>
      <c r="EG1265" s="66"/>
      <c r="EH1265" s="66">
        <f t="shared" si="2329"/>
        <v>0</v>
      </c>
      <c r="EI1265" s="67">
        <f t="shared" si="2294"/>
        <v>22077</v>
      </c>
      <c r="EJ1265" s="66"/>
      <c r="EK1265" s="66">
        <f t="shared" si="2311"/>
        <v>0</v>
      </c>
      <c r="EL1265" s="67">
        <f t="shared" si="2295"/>
        <v>20707</v>
      </c>
      <c r="EM1265" s="110">
        <f t="shared" si="2312"/>
        <v>261558.27207275995</v>
      </c>
    </row>
    <row r="1266" spans="1:143" ht="11.25" customHeight="1" x14ac:dyDescent="0.25">
      <c r="A1266" s="11">
        <v>46193</v>
      </c>
      <c r="B1266" s="187">
        <v>46177</v>
      </c>
      <c r="C1266" s="174">
        <v>8005014828</v>
      </c>
      <c r="D1266" s="13" t="s">
        <v>486</v>
      </c>
      <c r="E1266" s="14">
        <v>10</v>
      </c>
      <c r="F1266" s="15">
        <v>1</v>
      </c>
      <c r="G1266" s="16">
        <v>191516145757</v>
      </c>
      <c r="H1266" s="66"/>
      <c r="I1266" s="41">
        <f t="shared" si="2347"/>
        <v>20</v>
      </c>
      <c r="J1266" s="48">
        <f t="shared" si="2357"/>
        <v>214989</v>
      </c>
      <c r="K1266" s="66"/>
      <c r="L1266" s="41">
        <f t="shared" si="2302"/>
        <v>20</v>
      </c>
      <c r="M1266" s="48">
        <f t="shared" si="2358"/>
        <v>214272</v>
      </c>
      <c r="N1266" s="66"/>
      <c r="O1266" s="41">
        <f t="shared" si="2303"/>
        <v>20</v>
      </c>
      <c r="P1266" s="48">
        <f t="shared" si="2359"/>
        <v>202448</v>
      </c>
      <c r="Q1266" s="66"/>
      <c r="R1266" s="66">
        <v>20</v>
      </c>
      <c r="S1266" s="67">
        <f t="shared" si="2360"/>
        <v>139384</v>
      </c>
      <c r="T1266" s="66"/>
      <c r="U1266" s="66">
        <f t="shared" si="2318"/>
        <v>0</v>
      </c>
      <c r="V1266" s="67">
        <f t="shared" si="2330"/>
        <v>161081.05000000005</v>
      </c>
      <c r="X1266" s="69">
        <f t="shared" si="2275"/>
        <v>11</v>
      </c>
      <c r="Y1266" s="67">
        <f t="shared" si="2331"/>
        <v>4557</v>
      </c>
      <c r="Z1266" s="66"/>
      <c r="AA1266" s="68">
        <f t="shared" si="2307"/>
        <v>0</v>
      </c>
      <c r="AB1266" s="67">
        <f t="shared" si="2332"/>
        <v>17135</v>
      </c>
      <c r="AC1266" s="66"/>
      <c r="AD1266" s="66">
        <f t="shared" si="2308"/>
        <v>0</v>
      </c>
      <c r="AE1266" s="67">
        <f t="shared" si="2333"/>
        <v>3450</v>
      </c>
      <c r="AF1266" s="66"/>
      <c r="AG1266" s="78">
        <f t="shared" si="2309"/>
        <v>0</v>
      </c>
      <c r="AH1266" s="79">
        <f t="shared" si="2334"/>
        <v>4471.5</v>
      </c>
      <c r="AI1266" s="66"/>
      <c r="AJ1266" s="68">
        <f t="shared" si="2361"/>
        <v>0</v>
      </c>
      <c r="AK1266" s="67">
        <f t="shared" si="2335"/>
        <v>21977</v>
      </c>
      <c r="AL1266" s="66"/>
      <c r="AM1266" s="68">
        <f t="shared" si="2310"/>
        <v>0</v>
      </c>
      <c r="AN1266" s="67">
        <f t="shared" si="2336"/>
        <v>8655.02</v>
      </c>
      <c r="AO1266" s="66"/>
      <c r="AP1266" s="68">
        <f t="shared" si="2305"/>
        <v>0</v>
      </c>
      <c r="AQ1266" s="67">
        <f t="shared" si="2364"/>
        <v>8417.64</v>
      </c>
      <c r="AR1266" s="66"/>
      <c r="AS1266" s="68">
        <f t="shared" si="2341"/>
        <v>0</v>
      </c>
      <c r="AT1266" s="67">
        <f t="shared" si="2314"/>
        <v>1298</v>
      </c>
      <c r="AU1266" s="66"/>
      <c r="AV1266" s="66">
        <f t="shared" si="2277"/>
        <v>0</v>
      </c>
      <c r="AW1266" s="42">
        <f t="shared" si="2251"/>
        <v>4171.2000000000016</v>
      </c>
      <c r="AX1266" s="66"/>
      <c r="AY1266" s="66">
        <f t="shared" si="2319"/>
        <v>0</v>
      </c>
      <c r="AZ1266" s="67">
        <f t="shared" si="2273"/>
        <v>728.09999999999991</v>
      </c>
      <c r="BA1266" s="66"/>
      <c r="BB1266" s="68">
        <f t="shared" si="2348"/>
        <v>0</v>
      </c>
      <c r="BC1266" s="67">
        <f t="shared" si="2245"/>
        <v>77.819999999999851</v>
      </c>
      <c r="BD1266" s="66"/>
      <c r="BE1266" s="68">
        <f t="shared" si="2271"/>
        <v>0</v>
      </c>
      <c r="BF1266" s="67">
        <f t="shared" si="2272"/>
        <v>1815.1800000000017</v>
      </c>
      <c r="BG1266" s="66"/>
      <c r="BH1266" s="68">
        <f t="shared" si="2353"/>
        <v>0</v>
      </c>
      <c r="BI1266" s="67">
        <f t="shared" si="2362"/>
        <v>22382.39999999998</v>
      </c>
      <c r="BJ1266" s="66"/>
      <c r="BK1266" s="68">
        <f t="shared" si="2342"/>
        <v>0</v>
      </c>
      <c r="BL1266" s="67">
        <f t="shared" si="2278"/>
        <v>2694.6000000000004</v>
      </c>
      <c r="BM1266" s="66"/>
      <c r="BN1266" s="68">
        <f t="shared" si="2279"/>
        <v>0</v>
      </c>
      <c r="BO1266" s="67">
        <f t="shared" si="2280"/>
        <v>300.70000000000152</v>
      </c>
      <c r="BP1266" s="66"/>
      <c r="BQ1266" s="68">
        <f t="shared" si="2354"/>
        <v>0</v>
      </c>
      <c r="BR1266" s="67">
        <f t="shared" si="2297"/>
        <v>119438.65000000001</v>
      </c>
      <c r="BS1266" s="66"/>
      <c r="BT1266" s="66">
        <f t="shared" si="2315"/>
        <v>0</v>
      </c>
      <c r="BU1266" s="67">
        <f t="shared" si="2246"/>
        <v>99147</v>
      </c>
      <c r="BV1266" s="66"/>
      <c r="BW1266" s="66">
        <f t="shared" si="2316"/>
        <v>0</v>
      </c>
      <c r="BX1266" s="67">
        <f t="shared" si="2247"/>
        <v>142558</v>
      </c>
      <c r="BY1266" s="66"/>
      <c r="BZ1266" s="66">
        <f t="shared" si="2317"/>
        <v>0</v>
      </c>
      <c r="CA1266" s="67">
        <f t="shared" si="2248"/>
        <v>92649</v>
      </c>
      <c r="CB1266" s="66"/>
      <c r="CC1266" s="66">
        <f t="shared" si="2363"/>
        <v>0</v>
      </c>
      <c r="CD1266" s="67">
        <f t="shared" si="2349"/>
        <v>28747.040000000001</v>
      </c>
      <c r="CE1266" s="66"/>
      <c r="CF1266" s="66">
        <f t="shared" si="2355"/>
        <v>0</v>
      </c>
      <c r="CG1266" s="67">
        <f t="shared" si="2281"/>
        <v>3663.6999999999994</v>
      </c>
      <c r="CH1266" s="66"/>
      <c r="CI1266" s="66">
        <f t="shared" si="2343"/>
        <v>0</v>
      </c>
      <c r="CJ1266" s="67">
        <f t="shared" si="2298"/>
        <v>6757.8</v>
      </c>
      <c r="CK1266" s="66"/>
      <c r="CL1266" s="68">
        <f t="shared" si="2244"/>
        <v>0</v>
      </c>
      <c r="CM1266" s="79">
        <f t="shared" si="2282"/>
        <v>4847.4799999999996</v>
      </c>
      <c r="CN1266" s="66"/>
      <c r="CO1266" s="68">
        <f t="shared" si="2320"/>
        <v>0</v>
      </c>
      <c r="CP1266" s="79">
        <f t="shared" si="2283"/>
        <v>3955</v>
      </c>
      <c r="CQ1266" s="66"/>
      <c r="CR1266" s="68">
        <f t="shared" si="2321"/>
        <v>0</v>
      </c>
      <c r="CS1266" s="79">
        <f t="shared" si="2250"/>
        <v>5186</v>
      </c>
      <c r="CT1266" s="66"/>
      <c r="CU1266" s="68">
        <f t="shared" si="2322"/>
        <v>0</v>
      </c>
      <c r="CV1266" s="79">
        <f t="shared" si="2284"/>
        <v>6929</v>
      </c>
      <c r="CW1266" s="66"/>
      <c r="CX1266" s="66">
        <f t="shared" si="2306"/>
        <v>0</v>
      </c>
      <c r="CY1266" s="40">
        <f t="shared" si="2356"/>
        <v>8176.9599999999982</v>
      </c>
      <c r="CZ1266" s="65"/>
      <c r="DA1266" s="66">
        <f t="shared" si="2350"/>
        <v>0</v>
      </c>
      <c r="DB1266" s="67">
        <f t="shared" si="2299"/>
        <v>34048</v>
      </c>
      <c r="DC1266" s="66"/>
      <c r="DD1266" s="66">
        <f t="shared" si="2351"/>
        <v>0</v>
      </c>
      <c r="DE1266" s="67">
        <f t="shared" si="2300"/>
        <v>80819</v>
      </c>
      <c r="DF1266" s="66"/>
      <c r="DG1266" s="69">
        <f t="shared" si="2323"/>
        <v>0</v>
      </c>
      <c r="DH1266" s="67">
        <f t="shared" si="2352"/>
        <v>439395</v>
      </c>
      <c r="DI1266" s="66"/>
      <c r="DJ1266" s="66">
        <f t="shared" si="2324"/>
        <v>0</v>
      </c>
      <c r="DK1266" s="67">
        <f t="shared" si="2287"/>
        <v>3517.5</v>
      </c>
      <c r="DM1266" s="206">
        <f t="shared" si="2344"/>
        <v>0</v>
      </c>
      <c r="DN1266" s="25">
        <f t="shared" si="2276"/>
        <v>0</v>
      </c>
      <c r="DO1266" s="5"/>
      <c r="DP1266" s="43">
        <f t="shared" si="2345"/>
        <v>0</v>
      </c>
      <c r="DQ1266" s="27">
        <f t="shared" si="2288"/>
        <v>6819.5</v>
      </c>
      <c r="DR1266" s="5"/>
      <c r="DS1266" s="43">
        <f t="shared" si="2346"/>
        <v>0</v>
      </c>
      <c r="DT1266" s="27">
        <f t="shared" si="2289"/>
        <v>4846</v>
      </c>
      <c r="DU1266" s="5"/>
      <c r="DV1266" s="43">
        <f t="shared" si="2325"/>
        <v>0</v>
      </c>
      <c r="DW1266" s="27">
        <f t="shared" si="2290"/>
        <v>4835</v>
      </c>
      <c r="DX1266" s="5"/>
      <c r="DY1266" s="22">
        <f t="shared" si="2326"/>
        <v>0</v>
      </c>
      <c r="DZ1266" s="25">
        <f t="shared" si="2291"/>
        <v>523</v>
      </c>
      <c r="EA1266" s="22"/>
      <c r="EB1266" s="22">
        <f t="shared" si="2327"/>
        <v>0</v>
      </c>
      <c r="EC1266" s="28">
        <f t="shared" si="2292"/>
        <v>369</v>
      </c>
      <c r="ED1266" s="5"/>
      <c r="EE1266" s="43">
        <f t="shared" si="2328"/>
        <v>0</v>
      </c>
      <c r="EF1266" s="27">
        <f t="shared" si="2293"/>
        <v>4769</v>
      </c>
      <c r="EG1266" s="66"/>
      <c r="EH1266" s="66">
        <f t="shared" si="2329"/>
        <v>0</v>
      </c>
      <c r="EI1266" s="67">
        <f t="shared" si="2294"/>
        <v>22077</v>
      </c>
      <c r="EJ1266" s="66"/>
      <c r="EK1266" s="66">
        <f t="shared" si="2311"/>
        <v>0</v>
      </c>
      <c r="EL1266" s="67">
        <f t="shared" si="2295"/>
        <v>20707</v>
      </c>
      <c r="EM1266" s="110">
        <f t="shared" si="2312"/>
        <v>261543.37555275994</v>
      </c>
    </row>
    <row r="1267" spans="1:143" ht="11.25" customHeight="1" x14ac:dyDescent="0.25">
      <c r="A1267" s="11">
        <v>46193</v>
      </c>
      <c r="B1267" s="187">
        <v>46177</v>
      </c>
      <c r="C1267" s="174">
        <v>8005014830</v>
      </c>
      <c r="D1267" s="13" t="s">
        <v>487</v>
      </c>
      <c r="E1267" s="14">
        <v>5</v>
      </c>
      <c r="F1267" s="15">
        <v>5</v>
      </c>
      <c r="G1267" s="16">
        <v>191516146594</v>
      </c>
      <c r="H1267" s="66"/>
      <c r="I1267" s="41">
        <v>10</v>
      </c>
      <c r="J1267" s="48">
        <f t="shared" si="2357"/>
        <v>214979</v>
      </c>
      <c r="K1267" s="66"/>
      <c r="L1267" s="41">
        <v>10</v>
      </c>
      <c r="M1267" s="48">
        <f t="shared" si="2358"/>
        <v>214262</v>
      </c>
      <c r="N1267" s="66"/>
      <c r="O1267" s="41">
        <v>10</v>
      </c>
      <c r="P1267" s="48">
        <f t="shared" si="2359"/>
        <v>202438</v>
      </c>
      <c r="Q1267" s="66"/>
      <c r="R1267" s="66">
        <v>10</v>
      </c>
      <c r="S1267" s="67">
        <f t="shared" si="2360"/>
        <v>139374</v>
      </c>
      <c r="T1267" s="66"/>
      <c r="U1267" s="66">
        <f t="shared" si="2318"/>
        <v>0</v>
      </c>
      <c r="V1267" s="67">
        <f t="shared" si="2330"/>
        <v>161081.05000000005</v>
      </c>
      <c r="X1267" s="69">
        <v>25.65</v>
      </c>
      <c r="Y1267" s="67">
        <f t="shared" si="2331"/>
        <v>4531.3500000000004</v>
      </c>
      <c r="Z1267" s="66"/>
      <c r="AA1267" s="68">
        <f t="shared" si="2307"/>
        <v>0</v>
      </c>
      <c r="AB1267" s="67">
        <f t="shared" si="2332"/>
        <v>17135</v>
      </c>
      <c r="AC1267" s="66"/>
      <c r="AD1267" s="66">
        <f t="shared" si="2308"/>
        <v>0</v>
      </c>
      <c r="AE1267" s="67">
        <f t="shared" si="2333"/>
        <v>3450</v>
      </c>
      <c r="AF1267" s="66"/>
      <c r="AG1267" s="78">
        <f t="shared" si="2309"/>
        <v>0</v>
      </c>
      <c r="AH1267" s="79">
        <f t="shared" si="2334"/>
        <v>4471.5</v>
      </c>
      <c r="AI1267" s="66"/>
      <c r="AJ1267" s="68">
        <f t="shared" si="2361"/>
        <v>0</v>
      </c>
      <c r="AK1267" s="67">
        <f t="shared" si="2335"/>
        <v>21977</v>
      </c>
      <c r="AL1267" s="66"/>
      <c r="AM1267" s="68">
        <f t="shared" si="2310"/>
        <v>0</v>
      </c>
      <c r="AN1267" s="67">
        <f t="shared" si="2336"/>
        <v>8655.02</v>
      </c>
      <c r="AO1267" s="66"/>
      <c r="AP1267" s="68">
        <f t="shared" si="2305"/>
        <v>0</v>
      </c>
      <c r="AQ1267" s="67">
        <f t="shared" si="2364"/>
        <v>8417.64</v>
      </c>
      <c r="AR1267" s="66"/>
      <c r="AS1267" s="68">
        <f t="shared" si="2341"/>
        <v>0</v>
      </c>
      <c r="AT1267" s="67">
        <f t="shared" si="2314"/>
        <v>1298</v>
      </c>
      <c r="AU1267" s="66"/>
      <c r="AV1267" s="66">
        <f t="shared" si="2277"/>
        <v>0</v>
      </c>
      <c r="AW1267" s="42">
        <f t="shared" si="2251"/>
        <v>4171.2000000000016</v>
      </c>
      <c r="AX1267" s="66"/>
      <c r="AY1267" s="66">
        <f t="shared" si="2319"/>
        <v>0</v>
      </c>
      <c r="AZ1267" s="67">
        <f t="shared" si="2273"/>
        <v>728.09999999999991</v>
      </c>
      <c r="BA1267" s="66"/>
      <c r="BB1267" s="68">
        <f t="shared" si="2348"/>
        <v>0</v>
      </c>
      <c r="BC1267" s="67">
        <f t="shared" si="2245"/>
        <v>77.819999999999851</v>
      </c>
      <c r="BD1267" s="66"/>
      <c r="BE1267" s="68">
        <f t="shared" si="2271"/>
        <v>0</v>
      </c>
      <c r="BF1267" s="67">
        <f t="shared" si="2272"/>
        <v>1815.1800000000017</v>
      </c>
      <c r="BG1267" s="66"/>
      <c r="BH1267" s="68">
        <f t="shared" si="2353"/>
        <v>0</v>
      </c>
      <c r="BI1267" s="67">
        <f t="shared" si="2362"/>
        <v>22382.39999999998</v>
      </c>
      <c r="BJ1267" s="66"/>
      <c r="BK1267" s="68">
        <f t="shared" si="2342"/>
        <v>0</v>
      </c>
      <c r="BL1267" s="67">
        <f t="shared" si="2278"/>
        <v>2694.6000000000004</v>
      </c>
      <c r="BM1267" s="66"/>
      <c r="BN1267" s="68">
        <f t="shared" si="2279"/>
        <v>0</v>
      </c>
      <c r="BO1267" s="67">
        <f t="shared" si="2280"/>
        <v>300.70000000000152</v>
      </c>
      <c r="BP1267" s="66"/>
      <c r="BQ1267" s="68">
        <f t="shared" si="2354"/>
        <v>0</v>
      </c>
      <c r="BR1267" s="67">
        <f t="shared" si="2297"/>
        <v>119438.65000000001</v>
      </c>
      <c r="BS1267" s="66"/>
      <c r="BT1267" s="66">
        <f t="shared" si="2315"/>
        <v>0</v>
      </c>
      <c r="BU1267" s="67">
        <f t="shared" si="2246"/>
        <v>99147</v>
      </c>
      <c r="BV1267" s="66"/>
      <c r="BW1267" s="66">
        <f t="shared" si="2316"/>
        <v>0</v>
      </c>
      <c r="BX1267" s="67">
        <f t="shared" si="2247"/>
        <v>142558</v>
      </c>
      <c r="BY1267" s="66"/>
      <c r="BZ1267" s="66">
        <f t="shared" si="2317"/>
        <v>0</v>
      </c>
      <c r="CA1267" s="67">
        <f t="shared" si="2248"/>
        <v>92649</v>
      </c>
      <c r="CB1267" s="66"/>
      <c r="CC1267" s="66">
        <f t="shared" si="2363"/>
        <v>0</v>
      </c>
      <c r="CD1267" s="67">
        <f t="shared" si="2349"/>
        <v>28747.040000000001</v>
      </c>
      <c r="CE1267" s="66"/>
      <c r="CF1267" s="66">
        <f t="shared" si="2355"/>
        <v>0</v>
      </c>
      <c r="CG1267" s="67">
        <f t="shared" si="2281"/>
        <v>3663.6999999999994</v>
      </c>
      <c r="CH1267" s="66"/>
      <c r="CI1267" s="66">
        <f t="shared" si="2343"/>
        <v>0</v>
      </c>
      <c r="CJ1267" s="67">
        <f t="shared" si="2298"/>
        <v>6757.8</v>
      </c>
      <c r="CK1267" s="66"/>
      <c r="CL1267" s="68">
        <f t="shared" si="2244"/>
        <v>0</v>
      </c>
      <c r="CM1267" s="79">
        <f t="shared" si="2282"/>
        <v>4847.4799999999996</v>
      </c>
      <c r="CN1267" s="66"/>
      <c r="CO1267" s="68">
        <f t="shared" si="2320"/>
        <v>0</v>
      </c>
      <c r="CP1267" s="79">
        <f t="shared" si="2283"/>
        <v>3955</v>
      </c>
      <c r="CQ1267" s="66"/>
      <c r="CR1267" s="68">
        <f t="shared" si="2321"/>
        <v>0</v>
      </c>
      <c r="CS1267" s="79">
        <f t="shared" si="2250"/>
        <v>5186</v>
      </c>
      <c r="CT1267" s="66"/>
      <c r="CU1267" s="68">
        <f t="shared" si="2322"/>
        <v>0</v>
      </c>
      <c r="CV1267" s="79">
        <f t="shared" si="2284"/>
        <v>6929</v>
      </c>
      <c r="CW1267" s="66"/>
      <c r="CX1267" s="66">
        <f t="shared" ref="CX1267:CX1275" si="2365">IF(OR(D1267="NPC6AUZDB-GY030C",D1267="NPC6AUZDA-GY003M",D1258="NPC6AUZDA-GY003M",D1267="NPC6AUZDB-GY150C",D1267="NPC6AUZDB-GY010M",D1267="NPC6AUZDB-GY001M",D1267="NPC6AUZDB-GY005M",D1267="NPC6AUZDA-GY020M",D1267="NPC6AUZDB-GY003M",D1267="NPC6AUZDB-GY002M",),E1267*(F1267+0.1),0)</f>
        <v>0</v>
      </c>
      <c r="CY1267" s="40">
        <f t="shared" si="2356"/>
        <v>8176.9599999999982</v>
      </c>
      <c r="CZ1267" s="65"/>
      <c r="DA1267" s="66">
        <f t="shared" si="2350"/>
        <v>0</v>
      </c>
      <c r="DB1267" s="67">
        <f t="shared" si="2299"/>
        <v>34048</v>
      </c>
      <c r="DC1267" s="66"/>
      <c r="DD1267" s="66">
        <f t="shared" si="2351"/>
        <v>0</v>
      </c>
      <c r="DE1267" s="67">
        <f t="shared" si="2300"/>
        <v>80819</v>
      </c>
      <c r="DF1267" s="66"/>
      <c r="DG1267" s="69">
        <f t="shared" si="2323"/>
        <v>0</v>
      </c>
      <c r="DH1267" s="67">
        <f t="shared" si="2352"/>
        <v>439395</v>
      </c>
      <c r="DI1267" s="66"/>
      <c r="DJ1267" s="66">
        <f t="shared" si="2324"/>
        <v>0</v>
      </c>
      <c r="DK1267" s="67">
        <f t="shared" si="2287"/>
        <v>3517.5</v>
      </c>
      <c r="DM1267" s="206">
        <f t="shared" si="2344"/>
        <v>0</v>
      </c>
      <c r="DN1267" s="25">
        <f t="shared" si="2276"/>
        <v>0</v>
      </c>
      <c r="DO1267" s="5"/>
      <c r="DP1267" s="43">
        <f t="shared" si="2345"/>
        <v>0</v>
      </c>
      <c r="DQ1267" s="27">
        <f t="shared" si="2288"/>
        <v>6819.5</v>
      </c>
      <c r="DR1267" s="5"/>
      <c r="DS1267" s="43">
        <f t="shared" si="2346"/>
        <v>0</v>
      </c>
      <c r="DT1267" s="27">
        <f t="shared" si="2289"/>
        <v>4846</v>
      </c>
      <c r="DU1267" s="5"/>
      <c r="DV1267" s="43">
        <f t="shared" si="2325"/>
        <v>0</v>
      </c>
      <c r="DW1267" s="27">
        <f t="shared" si="2290"/>
        <v>4835</v>
      </c>
      <c r="DX1267" s="5"/>
      <c r="DY1267" s="22">
        <f t="shared" si="2326"/>
        <v>0</v>
      </c>
      <c r="DZ1267" s="25">
        <f t="shared" si="2291"/>
        <v>523</v>
      </c>
      <c r="EA1267" s="22"/>
      <c r="EB1267" s="22">
        <f t="shared" si="2327"/>
        <v>0</v>
      </c>
      <c r="EC1267" s="28">
        <f t="shared" si="2292"/>
        <v>369</v>
      </c>
      <c r="ED1267" s="5"/>
      <c r="EE1267" s="43">
        <f t="shared" si="2328"/>
        <v>0</v>
      </c>
      <c r="EF1267" s="27">
        <f t="shared" si="2293"/>
        <v>4769</v>
      </c>
      <c r="EG1267" s="66"/>
      <c r="EH1267" s="66">
        <f t="shared" si="2329"/>
        <v>0</v>
      </c>
      <c r="EI1267" s="67">
        <f t="shared" si="2294"/>
        <v>22077</v>
      </c>
      <c r="EJ1267" s="66"/>
      <c r="EK1267" s="66">
        <f t="shared" si="2311"/>
        <v>0</v>
      </c>
      <c r="EL1267" s="67">
        <f t="shared" si="2295"/>
        <v>20707</v>
      </c>
      <c r="EM1267" s="110">
        <f t="shared" si="2312"/>
        <v>261523.50515275993</v>
      </c>
    </row>
    <row r="1268" spans="1:143" ht="11.25" customHeight="1" x14ac:dyDescent="0.25">
      <c r="A1268" s="11">
        <v>46193</v>
      </c>
      <c r="B1268" s="187">
        <v>46177</v>
      </c>
      <c r="C1268" s="174">
        <v>8005014832</v>
      </c>
      <c r="D1268" s="13" t="s">
        <v>488</v>
      </c>
      <c r="E1268" s="14">
        <v>10</v>
      </c>
      <c r="F1268" s="15">
        <v>3</v>
      </c>
      <c r="G1268" s="16">
        <v>191516146709</v>
      </c>
      <c r="H1268" s="66"/>
      <c r="I1268" s="41">
        <f t="shared" ref="I1268:I1275" si="2366">IF(OR(D1268="NPC6ASZDB-RD015M",D1268="NPC06SZDB-OR050C",D1268="NPC6ASZDB-WT008M",D1268="NPC6ASZDB-WT018M",D1268="NPC6ASZDB-WT023M",D1268="NPC6ASZDB-WT024M",D1268="NPC6ASZDB-OR020M",D1268="NPC6ASZDB-RD006M",D1268="NPC6ASZDB-WT017M",D1268="NPC6ASZDB-GY750C",D1268="NPC6ASZDB-YL015M",D1268="NPC6ASZDB-BL004M ",D1268="NPC6ASZDB-WT016M",D1268="NPC06SZDB-BK006M",D1268="NPC06SZDB-BK007M",D1268="NPC6ASZDB-OR750C",D1268="NPC06SZDB-BK004M",D1268="NPC06SZDB-BL015M",D1268="NPC6ASZDB-BL013C",D1268="NPC6ASZDB-BL030C",D1268="NPC6ASZDB-GY009M",D1268="NPC06SZDB-BK002M",D1268="NPC6ASZDB-GY025C",D1268="NPC06SZDB-BK003M",D1268="NPC06SZDB-GY005M",D1268="NPC6ASZDB-RD020C",D1268="NPC06SZDB-YL040M",D1268="NPC6ASZDB-GY125C",D1268="NPC06SZDB-YL002M",D1268="NPC6ASZDB-WT100M",D1268="NPC6ASZDB-RD008M",D1268="NPC6ASZDB-YL009M",D1268="NPC6ASZDB-VT010M",D1268="NPC6ASZDB-OR007M",D1268="NPC6ASZDB-VT007M",D1268="NPC6ASZDB-BK007M",D1268="NPC6ASZDB-GY350C",D1268="NPC6ASZDB-YL350C",D1268="NPC6ASZDB-OR350C",D1268="NPC6ASZDB-VT350C",D1268="NPC6ASZDB-BL350C",D1268="NPC6ASZDB-RD350C",D1268="NPC6ASZDB-BK350C",D1268="NPC6ASZDB-VT003M",D1268="NPC6ASZDB-OR250C",D1268="NPC6ASZDB-VT250C",D1268="NPC6ASZDB-VT002M",D1268="NPC6ASZDB-VT050C",D1268="NPC6ASZDB-VT001M",D1268="NPC6ASZDB-VT150C",D1268="NPC6ASZDB-WT017C",D1268="NPC6ASZDB-RD030C",D1268="NPC6ASZDB-WT030C",D1268="NPC6ASZDB-OR020M",D1268="NPC6ASZDB-OR015M",D1268="NPC06SZDB-WT025C",D1268="NPC6ASZDB-WT013M",D1268="NPC6ASZDB-GY075C",D1268="NPC6ASZDB-BK075C",D1268="NPC6ASZDB-BK125C",D1268="NPC6ASZDB-GN250C",D1268="NPC6ASZDB-WT011M",D1268="NPC6ASZDB-WT014M",D1268="NPC6ASZDB-OR005M",D1268="NPC6ASZDB-GY006M",D1268="NPC6ASZDB-WT550C",D1268="NPC6ASZDB-WT650C",D1268="NPC6ASZDB-WT850C",D1268="NPC6ASZDB-WT950C",D1268="NPC6ASZDB-RD250C",D1268="NPC06SZDB-GY015C",D1268="NPC06SZDB-BL020C",D1268="NPC06SZDB-YL015C",D1268="NPC6ASZDB-BL012M",D1268="NPC6ASZDB-WT020C",D1268="NPC6ASZDB-BL008M",D1268="NPC6ASZDB-BL009M",D1268="NPC6ASZDB-WT022M",D1268="NPC6ASZDB-YL007M",D1268="NPC06SZDB-WT250C",D1268="NPC6ASZDB-BL007M",D1268="NPC6ASZDB-BK050C",D1268="NPC6ASZDB-BK025C",D1268="NPC6ASZDB-BL750C",D1268="NPC6ASZDB-OR010M",D1268="NPC06SZDB-RD015M",D1268="NPC6ASZDB-YL012M",D1268="NPC6ASZDB-YL020M",D1268="NPC6ASZDB-YL030M",D1268="NPC6ASZDB-RD050C",D1268="NPC06SZDB-BL050C",D1268="NPC06SZDB-RD050C",D1268="NPC06SZDB-YL050C",D1268="NPC06SZDB-YL003M",D1268="NPC06SZDB-GN002M",D1268="NPC6ASZDB-RD010M",D1268="NPC6ASZDB-GY450C",D1268="NPC6ASZDB-WT006M",D1268="NPC6ASZDB-BL250C",D1268="NPC6ASZDB-GY050C",D1268="NPC6ASZDB-YL250C",D1268="NPC6ASZDB-YL008M",D1268="NPC06SZDB-YL010M",D1268="NPC6ASZDB-GY008M",D1268="NPC06SZDB-RD005M",D1268="NPC6ASZDB-BL050C",D1268="NPC6ASZDB-WT450C",D1268="NPC6ASZDB-OR050C",D1268="NPC06SZDB-GN010M",D1268="NPC06SZDB-RD010M",D1268="NPC06SZDB-BL010M",D1268="NPC6ASZDB-GY050C",D1268="NPC6ASZDB-YL025C",D1268="NPC6ASZDB-BK250C",D1268="NPC6ASZDB-BK004M",D1268="NPC6ASZDB-YL006M",D1268="NPC06SZDB-WT007M",D1268="NPC6ASZDB-BL015M",D1268="NPC6ASZDB-BL020M",D1268="NPC6ASZDB-GN010M",D1268="NPC6ASZDB-GN015M",D1268="NPC6ASZDB-GY250C",D1268="NPC6ASZDB-BK030M",D1268="NPC06SZDB-GY003M",D1268="NPC06SZDB-BL150C",D1268="NPC6ASZDB-BK013M",D1268="NPC6ASZDB-OR150C",D1268="NPC6ASZDB-GY007M",D1268="NPC6ASZDB-BK750C",D1268="NPC06SZDB-GN003M",D1268="NPC06SZDB-BK150C",D1268="NPC06SZDB-BK001M",D1268="NPC6ASZDB-RD007M",D1268="NPC6ASZDB-RD010M",D1268="NPC06SZDB-GY006M",D1268="NPC06SZDB-GY015M",D1268="NPC06SZDB-BK050C",D1268="NPC6ASZDB-BL010M",D1268="NPC6ASZDB-GN025C",D1268="NPC6ASZDB-WT009M",D1268="NPC6ASZDB-OR004M",D1268="NPC6ASZDB-WT075C",D1268="NPC6ASZDB-WT175C",D1268="NPC06SZDB-GY001M",D1268="NPC06SZDB-GY002M",D1268="NPC6ASZDB-WT125C",D1268="NPC6ASZDB-WT225C",D1268="NPC6ASZDB-WT275C",D1268="NPC6ASZDB-GY015M",D1268="NPC6ASZDB-RD001M",D1268="NPC6ASZDB-RD005M",D1268="NPC6ASZDB-WT025C",D1268="NPC6ASZDB-YL001M",D1268="NPC6ASZDB-YL005M",D1268="NPC06SZDB-GY010M",D1268="NPC06SZDB-YL005M",D1268="NPC06SZDB-YL001M",D1268="NPC6ASZDB-BK150C",D1268="NPC6ASZDB-BL030M",D1268="NPC6ASZDB-GY003M",D1268="NPC6ASZDB-YL050C",D1268="NPC6ASZDB-YL010M",D1268="NPC6ASZDB-OR010M",D1268="NPC06SZDB-YL150C",D1268="NPC6ASZDB-OR005M",D1268="NPC06SZDB-OR002M",D1268="NPC6ASZDB-RD150C",D1268="NPC6ASZDB-WT025M",D1268="NPC6ASZDB-WT150C",D1268="NPC6ASZDB-WT012M",D1268="NPC6ASZDB-WT250C",D1268="NPC6ASZDB-WT350C",D1268="NPC6ASZDB-YL002M",D1268="NPC6ASZDB-BL150C",D1268="NPC6ASZDB-WT015M",D1268="NPC6ASZDB-YL150C",D1268="NPC6ASZDB-YL003M",D1268="NPC6ASZDB-WT750C",D1268="NPC6ASZDB-GN050C",D1268="NPC6ASZDB-WT008M",D1268="NPC06SZDB-OR010M",D1268="NPC6ASZDB-GY150C",D1268="NPC6ASZDB-GN150C",D1268="NPC6ASZDB-OR001M",D1268="NPC6ASZDB-OR002M",D1268="NPC6ASZDB-OR003M",D1268="NPC06SZDB-RD002M",D1268="NPC06SZDB-RD150C",D1268="NPC6ASZDB-BK015M",D1268="NPC06SZDB-GN001M",D1268="NPC06SZDB-GN150C",D1268="NPC06SZDB-WT030M",D1268="NPC06SZDB-WT750C",D1268="NPC06SZDB-WT015M",D1268="NPC6ASZDB-WT030M",D1268="NPC06SZDB-RD001M",D1268="NPC06SZDB-RD003M",D1268="NPC06SZDB-OR003M",D1268="NPC06SZDB-OR001M",D1268="NPC06SZDB-BL001M",D1268="NPC06SZDB-BL003M",D1268="NPC06SZDB-WT150C",D1268="NPC06SZDB-BL002M",D1268="NPC6ASZDB-WT050C",D1268="NPC06SZDB-WT050C",D1268="NPC06SZDB-WT001M",D1268="NPC06SZDB-WT002M",D1268="NPC06SZDB-WT003M",D1268="NPC06SZDB-WT004M",D1268="NPC06SZDB-WT005M",D1268="NPC06SZDB-WT010M",D1268="NPC06SZDB-WT020M",D1268=1711815,D1268="NPC6ASZDB-GN001M",D1268="NPC6ASZDB-GN002M",D1268="NPC6ASZDB-GN003M",D1268="NPC6ASZDB-GN004M",D1268="NPC6ASZDB-GN005M",D1268="NPC6ASZDB-GN020M",D1268="NPC6ASZDB-GN030M",D1268="NPC6ASZDB-WT001M",D1268="NPC6ASZDB-WT002M",D1268="NPC6ASZDB-WT003M",D1268="NPC6ASZDB-WT004M",D1268="NPC6ASZDB-WT006M",D1268="NPC6ASZDB-WT007M",D1268="NPC6ASZDB-WT004M",D1268="NPC6ASZDB-WT005M",D1268="NPC6ASZDB-WT010M",D1268="NPC6ASZDB-WT020M",D1268="NPC6ASZDB-RD002M",D1268="NPC6ASZDB-RD003M",D1268="NPC6ASZDB-RD020M",D1268="NPC6ASZDB-GY001M",D1268="NPC6ASZDB-GY002M",D1268="NPC6ASZDB-GY003M",D1268="NPC6ASZDB-GY004M",D1268="NPC6ASZDB-GY005M",D1268="NPC6ASZDB-GY010M",D1268="NPC6ASZDB-GY020M",D1268="NPC6ASZDB-GY025M",D1268="NPC6ASZDB-GY030M",D1268="NPC6ASZDB-BL001M",D1268="NPC6ASZDB-BL002M",D1268="NPC6ASZDB-BL003M",D1268="NPC6ASZDB-BL004M",D1268="NPC6ASZDB-BL005M",D1268="NPC6ASZDB-BL010M",D1268="NPC6ASZDB-BK001M",D1268="NPC6ASZDB-BK002M",D1268="NPC6ASZDB-BK003M",D1268="NPC6ASZDB-BK005M",D1268="NPC6ASZDB-BK010M",D1268="NPC6ASZDB-BK020M",),E1268*2,0)</f>
        <v>20</v>
      </c>
      <c r="J1268" s="48">
        <f t="shared" si="2357"/>
        <v>214959</v>
      </c>
      <c r="K1268" s="66"/>
      <c r="L1268" s="41">
        <f t="shared" ref="L1268:L1275" si="2367">IF(OR(D1268="NPC6ASZDB-RD015M",D1268="NPC6ASZDB-GN750C",D1268="NPC6ASZDB-WT035M",D1268="NPC6ASZDB-WT028M ",D1268="NPC6ASZDB-WT019M",D1268="NPC06SZDB-GN050C",D1268="NPC06SZDB-OR050C",D1268="NPC6ASZDB-WT018M",D1268="NPC6ASZDB-WT023M",D1268="NPC6ASZDB-WT024M",D1268="NPC6ASZDB-OR020M",D1268="NPC6ASZDB-RD006M",D1268="NPC6ASZDB-WT017M",D1268="NPC6ASZDB-GY750C",D1268="NPC6ASZDB-YL015M",D1268="NPC6ASZDB-BL004M ",D1268="NPC6ASZDB-WT016M",D1268="NPC06SZDB-BK006M",D1268="NPC06SZDB-BK007M",D1268="NPC6ASZDB-OR750C",D1268="NPC06SZDB-BK004M",D1268="NPC06SZDB-BL015M",D1268="NPC6ASZDB-BL013C",D1268="NPC6ASZDB-BL030C",D1268="NPC6ASZDB-GY009M",D1268="NPC06SZDB-BK002M",D1268="NPC6ASZDB-GY025C",D1268="NPC06SZDB-BK003M",D1268="NPC06SZDB-GY005M",D1268="NPC6ASZDB-RD020C",D1268="NPC06SZDB-YL040M",D1268="NPC6ASZDB-GY125C",D1268="NPC06SZDB-YL002M",D1268="NPC6ASZDB-WT100M",D1268="NPC6ASZDB-RD008M",D1268="NPC6ASZDB-YL009M",D1268="NPC6ASZDB-VT010M",D1268="NPC6ASZDB-OR007M",D1268="NPC6ASZDB-VT007M",D1268="NPC6ASZDB-BK007M",D1268="NPC6ASZDB-GY350C",D1268="NPC6ASZDB-YL350C",D1268="NPC6ASZDB-OR350C",D1268="NPC6ASZDB-VT350C",D1268="NPC6ASZDB-BL350C",D1268="NPC6ASZDB-RD350C",D1268="NPC6ASZDB-BK350C",D1268="NPC6ASZDB-VT003M",D1268="NPC6ASZDB-OR250C",D1268="NPC6ASZDB-VT250C",D1268="NPC6ASZDB-VT002M",D1268="NPC6ASZDB-VT050C",D1268="NPC6ASZDB-VT001M",D1268="NPC6ASZDB-VT150C",D1268="NPC6ASZDB-WT017C",D1268="NPC6ASZDB-RD030C",D1268="NPC6ASZDB-WT030C",D1268="NPC6ASZDB-OR020M",D1268="NPC6ASZDB-OR015M",D1268="NPC06SZDB-WT025C",D1268="NPC6ASZDB-WT013M",D1268="NPC6ASZDB-GY075C",D1268="NPC6ASZDB-BK075C",D1268="NPC6ASZDB-BK125C",D1268="NPC6ASZDB-GN250C",D1268="NPC6ASZDB-WT011M",D1268="NPC6ASZDB-WT014M",D1268="NPC6ASZDB-OR005M",D1268="NPC6ASZDB-GY006M",D1268="NPC6ASZDB-WT550C",D1268="NPC6ASZDB-WT650C",D1268="NPC6ASZDB-WT850C",D1268="NPC6ASZDB-WT950C",D1268="NPC6ASZDB-RD250C",D1268="NPC06SZDB-GY015C",D1268="NPC06SZDB-BL020C",D1268="NPC06SZDB-YL015C",D1268="NPC6ASZDB-BL012M",D1268="NPC6ASZDB-WT020C",D1268="NPC6ASZDB-BL008M",D1268="NPC6ASZDB-BL009M",D1268="NPC6ASZDB-WT022M",D1268="NPC6ASZDB-YL007M",D1268="NPC06SZDB-WT250C",D1268="NPC6ASZDB-BL007M",D1268="NPC6ASZDB-BK050C",D1268="NPC6ASZDB-BK025C",D1268="NPC6ASZDB-BL750C",D1268="NPC6ASZDB-OR010M",D1268="NPC06SZDB-RD015M",D1268="NPC6ASZDB-YL012M",D1268="NPC6ASZDB-YL030M",D1268="NPC6ASZDB-YL020M",D1268="NPC6ASZDB-RD050C",D1268="NPC06SZDB-BL050C",D1268="NPC06SZDB-RD050C",D1268="NPC06SZDB-YL050C",D1268="NPC06SZDB-YL003M",D1268="NPC06SZDB-GN002M",D1268="NPC6ASZDB-RD010M",D1268="NPC6ASZDB-GY450C",D1268="NPC6ASZDB-WT006M",D1268="NPC6ASZDB-BL250C",D1268="NPC6ASZDB-GY050C",D1268="NPC6ASZDB-YL250C",D1268="NPC6ASZDB-YL008M",D1268="NPC06SZDB-YL010M",D1268="NPC6ASZDB-GY008M",D1268="NPC06SZDB-RD005M",D1268="NPC6ASZDB-BL050C",D1268="NPC6ASZDB-WT450C",D1268="NPC6ASZDB-OR050C",D1268="NPC06SZDB-GN010M",D1268="NPC06SZDB-RD010M",D1268="NPC06SZDB-BL010M",D1268="NPC6ASZDB-GY050C",D1268="NPC6ASZDB-YL025C",D1268="NPC6ASZDB-BK250C",D1268="NPC6ASZDB-BK004M",D1268="NPC6ASZDB-YL006M",D1268="NPC06SZDB-WT007M",D1268="NPC6ASZDB-BL015M",D1268="NPC6ASZDB-BL020M",D1268="NPC6ASZDB-GN010M",D1268="NPC6ASZDB-GN015M",D1268="NPC6ASZDB-GY250C",D1268="NPC6ASZDB-BK030M",D1268="NPC06SZDB-GY003M",D1268="NPC06SZDB-BL150C",D1268="NPC6ASZDB-BK013M",D1268="NPC6ASZDB-OR150C",D1268="NPC6ASZDB-GY007M",D1268="NPC6ASZDB-BK750C",D1268="NPC06SZDB-GN003M",D1268="NPC06SZDB-BK150C",D1268="NPC06SZDB-BK001M",D1268="NPC6ASZDB-RD007M",D1268="NPC6ASZDB-RD010M",D1268="NPC06SZDB-GY006M",D1268="NPC06SZDB-GY015M",D1268="NPC06SZDB-BK050C",D1268="NPC6ASZDB-GN025C",D1268="NPC6ASZDB-WT009M",D1268="NPC6ASZDB-OR004M",D1268="NPC6ASZDB-WT075C",D1268="NPC6ASZDB-WT175C",D1268="NPC06SZDB-GY001M",D1268="NPC06SZDB-GY002M",D1268="NPC6ASZDB-WT125C",D1268="NPC6ASZDB-WT225C",D1268="NPC6ASZDB-WT275C",D1268="NPC6ASZDB-GY015M",D1268="NPC6ASZDB-RD001M",D1268="NPC6ASZDB-RD005M",D1268="NPC6ASZDB-WT025C",D1268="NPC6ASZDB-YL001M",D1268="NPC6ASZDB-YL005M",D1268="NPC06SZDB-GY010M",D1268="NPC06SZDB-YL005M",D1268="NPC06SZDB-YL001M",D1268="NPC6ASZDB-BK150C",D1268="NPC6ASZDB-BL030M",D1268="NPC6ASZDB-YL050C",D1268="NPC6ASZDB-YL010M",D1268="NPC6ASZDB-OR010M",D1268="NPC06SZDB-YL150C",D1268="NPC6ASZDB-OR005M",D1268="NPC06SZDB-OR002M",D1268="NPC6ASZDB-RD150C",D1268="NPC6ASZDB-WT025M",D1268="NPC6ASZDB-WT150C",D1268="NPC6ASZDB-WT012M",D1268="NPC6ASZDB-WT250C",D1268="NPC6ASZDB-WT350C",D1268="NPC6ASZDB-YL002M",D1268="NPC6ASZDB-BL150C",D1268="NPC6ASZDB-WT015M",D1268="NPC6ASZDB-YL150C",D1268="NPC6ASZDB-YL003M",D1268="NPC6ASZDB-WT750C",D1268="NPC6ASZDB-GN050C",D1268="NPC6ASZDB-WT008M",D1268="NPC06SZDB-OR010M",D1268="NPC6ASZDB-GY150C",D1268="NPC6ASZDB-GN150C",D1268="NPC6ASZDB-OR001M",D1268="NPC6ASZDB-OR002M",D1268="NPC6ASZDB-OR003M",D1268="NPC06SZDB-RD002M",D1268="NPC06SZDB-RD150C",D1268="NPC6ASZDB-BK015M",D1268="NPC06SZDB-GN001M",D1268="NPC06SZDB-GN150C",D1268="NPC06SZDB-WT030M",D1268="NPC06SZDB-WT750C",D1268="NPC06SZDB-WT015M",D1268="NPC6ASZDB-WT030M",D1268="NPC06SZDB-RD001M",D1268="NPC06SZDB-RD003M",D1268="NPC06SZDB-OR003M",D1268="NPC06SZDB-OR001M",D1268="NPC06SZDB-BL001M",D1268="NPC06SZDB-BL003M",D1268="NPC06SZDB-WT150C",D1268="NPC06SZDB-BL002M",D1268="NPC6ASZDB-WT050C",D1268="NPC06SZDB-WT050C",D1268="NPC06SZDB-WT001M",D1268="NPC06SZDB-WT002M",D1268="NPC06SZDB-WT003M",D1268="NPC06SZDB-WT004M",D1268="NPC06SZDB-WT005M",D1268="NPC06SZDB-WT010M",D1268="NPC06SZDB-WT020M",D1268="NPC6ASZDB-GN001M",D1268="NPC6ASZDB-GN002M",D1268="NPC6ASZDB-GN003M",D1268="NPC6ASZDB-GN004M",D1268="NPC6ASZDB-GN005M",D1268="NPC6ASZDB-GN020M",D1268="NPC6ASZDB-GN030M",D1268="NPC6ASZDB-WT001M",D1268="NPC6ASZDB-WT002M",D1268="NPC6ASZDB-WT003M",D1268="NPC6ASZDB-WT004M",D1268="NPC6ASZDB-WT005M",D1268="NPC6ASZDB-WT006M",D1268="NPC6ASZDB-WT007M",D1268="NPC6ASZDB-WT010M",D1268="NPC6ASZDB-WT020M",D1268="NPC6ASZDB-RD002M",D1268="NPC6ASZDB-RD003M",D1268="NPC6ASZDB-RD020M",D1268="NPC6ASZDB-GY001M",D1268="NPC6ASZDB-GY002M",D1268="NPC6ASZDB-GY003M",D1268="NPC6ASZDB-GY004M",D1268="NPC6ASZDB-GY005M",D1268="NPC6ASZDB-GY010M",D1268="NPC6ASZDB-GY020M",D1268="NPC6ASZDB-GY025M",D1268="NPC6ASZDB-GY030M",D1268="NPC6ASZDB-BL001M",D1268="NPC6ASZDB-BL002M",D1268="NPC6ASZDB-BL003M",D1268="NPC6ASZDB-BL004M",D1268="NPC6ASZDB-BL005M",D1268="NPC6ASZDB-BL010M",D1268="NPC6ASZDB-BK001M",D1268="NPC6ASZDB-BK002M",D1268="NPC6ASZDB-BK003M",D1268="NPC6ASZDB-BK005M",D1268="NPC6ASZDB-BK010M",D1268="NPC6ASZDB-BK020M",),E1268*2,0)</f>
        <v>20</v>
      </c>
      <c r="M1268" s="48">
        <f t="shared" si="2358"/>
        <v>214242</v>
      </c>
      <c r="N1268" s="66"/>
      <c r="O1268" s="41">
        <f t="shared" ref="O1268:O1275" si="2368">IF(OR(D1268="NPC6ASZDB-WT019M",D1268="NPC6ASZDB-RD015M",D1268="NPC06SZDB-BK006M",D1268="NPC06SZDB-BK007M",D1268="NPC6ASZDB-OR750C",D1268="NPC06SZDB-BK004M",D1268="NPC06SZDB-BL015M",D1268="NPC6ASZDB-BL013C",D1268="NPC6ASZDB-BL030C",D1268="NPC6ASZDB-GY009M",D1268="NPC06SZDB-BK002M",D1268="NPC6ASZDB-GY025C",D1268="NPC06SZDB-BK003M",D1268="NPC06SZDB-GY005M",D1268="NPC6ASZDB-RD020C",D1268="NPC06SZDB-YL040M",D1268="NPC6ASZDB-GY125C",D1268="NPC06SZDB-YL002M",D1268="NPC6ASZDB-WT100M",D1268="NPC6ASZDB-RD008M",D1268="NPC6ASZDB-YL009M",D1268="NPC6ASZDB-VT010M",D1268="NPC6ASZDB-OR007M",D1268="NPC6ASZDB-VT007M",D1268="NPC6ASZDB-BK007M",D1268="NPC6ASZDB-GY350C",D1268="NPC6ASZDB-YL350C",D1268="NPC6ASZDB-OR350C",D1268="NPC6ASZDB-VT350C",D1268="NPC6ASZDB-BL350C",D1268="NPC6ASZDB-RD350C",D1268="NPC6ASZDB-BK350C",D1268="NPC6ASZDB-VT003M",D1268="NPC6ASZDB-OR250C",D1268="NPC6ASZDB-VT250C",D1268="NPC6ASZDB-VT002M",D1268="NPC6ASZDB-VT050C",D1268="NPC6ASZDB-VT001M",D1268="NPC6ASZDB-VT150C",D1268="NPC6ASZDB-WT017C",D1268="NPC6ASZDB-RD030C",D1268="NPC6ASZDB-WT030C",D1268="NPC6ASZDB-OR020M",D1268="NPC6ASZDB-OR020M",D1268="NPC6ASZDB-OR015M",D1268="NPC06SZDB-WT025C",D1268="NPC6ASZDB-WT013M",D1268="NPC6ASZDB-BK175C",D1268="NPC6ASZDB-GY075C",D1268="NPC6ASZDB-BK075C",D1268="NPC6ASZDB-BK125C",D1268="NPC6ASZDB-GN250C",D1268="NPC6ASZDB-WT011M",D1268="NPC6ASZDB-WT014M",D1268="NPC6ASZDB-OR005M",D1268="NPC6ASZDB-GY006M",D1268="NPC6ASZDB-WT550C",D1268="NPC6ASZDB-WT650C",D1268="NPC6ASZDB-WT850C",D1268="NPC6ASZDB-WT950C",D1268="NPC6ASZDB-RD250C",D1268="NPC06SZDB-GY015C",D1268="NPC06SZDB-BL020C",D1268="NPC06SZDB-YL015C",D1268="NPC6ASZDB-BL012M",D1268="NPC6ASZDB-WT020C",D1268="NPC6ASZDB-BL008M",D1268="NPC6ASZDB-BL009M",D1268="NPC6ASZDB-WT022M",D1268="NPC6ASZDB-YL007M",D1268="NPC06SZDB-WT250C",D1268="NPC6ASZDB-BL007M",D1268="NPC6ASZDB-BK050C",D1268="NPC6ASZDB-BK025C",D1268="NPC6ASZDB-BL750C",D1268="NPC6ASZDB-OR010M",D1268="NPC06SZDB-RD015M",D1268="NPC6ASZDB-YL012M",D1268="NPC6ASZDB-YL030M",D1268="NPC6ASZDB-YL020M",D1268="NPC6ASZDB-RD050C",D1268="NPC06SZDB-BL050C",D1268="NPC06SZDB-RD050C",D1268="NPC06SZDB-YL050C",D1268="NPC06SZDB-YL003M",D1268="NPC06SZDB-GN002M",D1268="NPC6ASZDB-RD010M",D1268="NPC6ASZDB-GY450C",D1268="NPC6ASZDB-GY450C",D1268="NPC6ASZDB-BL250C",D1268="NPC6ASZDB-GY050C",D1268="NPC6ASZDB-YL250C",D1268="NPC6ASZDB-YL008M",D1268="NPC06SZDB-YL010M",D1268="NPC6ASZDB-GY008M",D1268="NPC06SZDB-RD005M",D1268="NPC6ASZDB-BL050C",D1268="NPC6ASZDB-WT450C",D1268="NPC6ASZDB-OR050C",D1268="NPC06SZDB-GN010M",D1268="NPC06SZDB-RD010M",D1268="NPC06SZDB-BL010M",D1268="NPC6ASZDB-GY050C",D1268="NPC6ASZDB-YL025C",D1268="NPC6ASZDB-BK250C",D1268="NPC6ASZDB-BK004M",D1268="NPC6ASZDB-YL006M",D1268="NPC06SZDB-WT007M",D1268="NPC6ASZDB-BL015M",D1268="NPC6ASZDB-BL020M",D1268="NPC6ASZDB-GN010M",D1268="NPC6ASZDB-GN015M",D1268="NPC6ASZDB-GY250C",D1268="NPC6ASZDB-BK030M",D1268="NPC06SZDB-GY003M",D1268="NPC06SZDB-BL150C",D1268="NPC6ASZDB-BK013M",D1268="NPC6ASZDB-OR150C",D1268="NPC6ASZDB-GY007M",D1268="NPC6ASZDB-BK750C",D1268="NPC06SZDB-GN003M",D1268="NPC06SZDB-BK150C",D1268="NPC06SZDB-BK001M",D1268="NPC6ASZDB-RD007M",D1268="NPC6ASZDB-RD010M",D1268="NPC06SZDB-GY006M",D1268="NPC06SZDB-GY015M",D1268="NPC06SZDB-BK050C",D1268="NPC6ASZDB-GN025C",D1268="NPC6ASZDB-WT009M",D1268="NPC6ASZDB-OR004M",D1268="NPC6ASZDB-WT075C",D1268="NPC6ASZDB-WT175C",D1268="NPC06SZDB-GY001M",D1268="NPC06SZDB-GY002M",D1268="NPC6ASZDB-WT125C",D1268="NPC6ASZDB-WT225C",D1268="NPC6ASZDB-WT275C",D1268="NPC6ASZDB-GY015M",D1268="NPC6ASZDB-RD001M",D1268="NPC6ASZDB-RD005M",D1268="NPC6ASZDB-WT025C",D1268="NPC6ASZDB-YL001M",D1268="NPC6ASZDB-YL005M",D1268="NPC06SZDB-GY010M",D1268="NPC06SZDB-YL005M",D1268="NPC06SZDB-YL001M",D1268="NPC6ASZDB-BK150C",D1268="NPC6ASZDB-BL030M",D1268="NPC6ASZDB-YL050C",D1268="NPC6ASZDB-YL010M",D1268=1711167,D1268="NPC6ASZDB-OR010M",D1268="NPC06SZDB-YL150C",D1268="NPC6ASZDB-OR005M",D1268="NPC06SZDB-OR002M",D1268="NPC6ASZDB-RD150C",D1268="NPC6ASZDB-WT025M",D1268="NPC6ASZDB-WT150C",D1268="NPC6ASZDB-WT250C",D1268="NPC6ASZDB-WT350C",D1268="NPC6ASZDB-YL002M",D1268="NPC6ASZDB-WT012M",D1268="NPC6ASZDB-BL150C",D1268="NPC6ASZDB-WT015M",D1268="NPC6ASZDB-YL150C",D1268="NPC6ASZDB-YL003M",D1268="NPC6ASZDB-WT750C",D1268="NPC6ASZDB-GN050C",D1268="NPC6ASZDB-WT008M",D1268="NPC06SZDB-OR010M",D1268="NPC6ASZDB-GY150C",D1268="NPC6ASZDB-GN150C",D1268="NPC6ASZDB-OR001M",D1268="NPC6ASZDB-OR002M",D1268="NPC6ASZDB-OR003M",D1268="NPC06SZDB-RD002M",D1268="NPC06SZDB-RD150C",D1268="NPC6ASZDB-BK015M",D1268="NPC06SZDB-GN001M",D1268="NPC06SZDB-GN150C",D1268="NPC06SZDB-WT030M",D1268="NPC06SZDB-WT750C",D1268="NPC06SZDB-WT015M",D1268="NPC6ASZDB-WT030M",D1268="NPC06SZDB-RD001M",D1268="NPC06SZDB-RD003M",D1268="NPC06SZDB-OR003M",D1268="NPC06SZDB-OR001M",D1268="NPC06SZDB-BL001M",D1268="NPC06SZDB-BL003M",D1268="NPC06SZDB-WT150C",D1268="NPC06SZDB-BL002M",D1268="NPC6ASZDB-WT050C",D1268="NPC06SZDB-WT050C",D1268="NPC06SZDB-WT001M",D1268="NPC06SZDB-WT002M",D1268="NPC06SZDB-WT003M",D1268="NPC06SZDB-WT004M",D1268="NPC06SZDB-WT005M",D1268="NPC06SZDB-WT020M",D1268="NPC6ASZDB-GN001M",D1268="NPC6ASZDB-GN002M",D1268="NPC6ASZDB-GN003M",D1268="NPC6ASZDB-GN004M",D1268="NPC6ASZDB-GN005M",D1268="NPC6ASZDB-GN020M",D1268="NPC06SZDB-WT010M",D1268="NPC6ASZDB-GN030M",D1268=1711091,D1268=1711093,D1268=1711815,D1268=1711094,D1268=1711095,D1268=1711098,D1268=2153215,D1268=1711096,D1268=1711097,D1268=1711027,D1268=2153463,D1268=1711911,D1268="NPC6ASZDB-WT001M",D1268="NPC6ASZDB-WT002M",D1268="NPC6ASZDB-WT003M",D1268="NPC6ASZDB-WT004M",D1268="NPC6ASZDB-WT005M",D1268="NPC6ASZDB-WT006M",D1268="NPC6ASZDB-WT007M",D1268="NPC6ASZDB-WT010M",D1268="NPC6ASZDB-WT020M",D1268="NPC6ASZDB-RD002M",D1268="NPC6ASZDB-RD003M",D1268="NPC6ASZDB-RD020M",D1268="NPC6ASZDB-GY001M",D1268="NPC6ASZDB-GY002M",D1268="NPC6ASZDB-GY003M",D1268="NPC6ASZDB-GY004M",D1268="NPC6ASZDB-GY005M",D1268="NPC6ASZDB-GY010M",D1268="NPC6ASZDB-GY020M",D1268="NPC6ASZDB-GY025M",D1268="NPC6ASZDB-GY030M",D1268="NPC6ASZDB-BL001M",D1268="NPC6ASZDB-BL002M",D1268="NPC6ASZDB-BL003M",D1268="NPC6ASZDB-BL004M",D1268="NPC6ASZDB-BL005M",D1268="NPC6ASZDB-BL010M",D1268="NPC6ASZDB-BK001M",D1268="NPC6ASZDB-BK002M",D1268="NPC6ASZDB-BK003M",D1268="NPC6ASZDB-BK005M",D1268="NPC6ASZDB-BK010M",D1268="NPC6ASZDB-BK020M",D1268=1711171),E1268*2,0)</f>
        <v>20</v>
      </c>
      <c r="P1268" s="48">
        <f t="shared" si="2359"/>
        <v>202418</v>
      </c>
      <c r="Q1268" s="66"/>
      <c r="R1268" s="66">
        <v>20</v>
      </c>
      <c r="S1268" s="67">
        <f t="shared" si="2360"/>
        <v>139354</v>
      </c>
      <c r="T1268" s="66"/>
      <c r="U1268" s="66">
        <f t="shared" si="2318"/>
        <v>0</v>
      </c>
      <c r="V1268" s="67">
        <f t="shared" si="2330"/>
        <v>161081.05000000005</v>
      </c>
      <c r="X1268" s="69">
        <f t="shared" ref="X1268:X1275" si="2369">IF(OR(D1268="NPC6ASZDB-BK015C",D1268="NPP6ASZDB-BK010M",D1268="NPP6ASZDB-BK005M",D1268="NPP6ASZDB-BK003M",D1268="NPP6ASZDB-BK002M",D1268="NPP6ASZDB-BK001M",D1268="NPC6ASZDB-BK030C",D1268="NPC6ASZDB-BK950C",D1268="NPC6ASZDB-BK550C",D1268="NPC06SZDB-BK006M",D1268="NPC06SZDB-BK007M",D1268="NPC06SZDB-BK004M",D1268="NPC06SZDB-BK002M",D1268="NPC06SZDB-BK003M",D1268="NPC6ASZDB-BK007M",D1268="NPC6ASZDB-BK350C",D1268="NPC6ASZDB-BK175C",D1268="NPC6ASZDB-BK075C",D1268="NPC6ASZDB-BK125C",D1268="NPC6ASZDB-BK050C",D1268="NPC6ASZDB-BK025C",D1268="NPC6ASZDB-BK250C",D1268="NPC6ASZDB-BK004M",D1268="NPC6ASZDB-BK030M",D1268="NPC6ASZDB-BK013M",D1268="NPC6ASZDB-BK750C",D1268="NPC06SZDB-BK150C",D1268="NPC06SZDB-BK001M",D1268="NPC06SZDB-BK050C",D1268="NPC6ASZDB-BK150C",D1268="NPC6ASZDB-BK015M",D1268="NPC6ASZDB-BK001M",D1268="NPC6ASZDB-BK002M",D1268="NPC6ASZDB-BK003M",D1268="NPC6ASZDB-BK005M",D1268="NPC6ASZDB-BK010M",D1268="NPC6ASZDB-BK020M",),E1268*(F1268+0.1),0)</f>
        <v>31</v>
      </c>
      <c r="Y1268" s="67">
        <f t="shared" si="2331"/>
        <v>4500.3500000000004</v>
      </c>
      <c r="Z1268" s="66"/>
      <c r="AA1268" s="68">
        <f t="shared" si="2307"/>
        <v>0</v>
      </c>
      <c r="AB1268" s="67">
        <f t="shared" si="2332"/>
        <v>17135</v>
      </c>
      <c r="AC1268" s="66"/>
      <c r="AD1268" s="66">
        <f t="shared" si="2308"/>
        <v>0</v>
      </c>
      <c r="AE1268" s="67">
        <f t="shared" si="2333"/>
        <v>3450</v>
      </c>
      <c r="AF1268" s="66"/>
      <c r="AG1268" s="78">
        <f t="shared" si="2309"/>
        <v>0</v>
      </c>
      <c r="AH1268" s="79">
        <f t="shared" si="2334"/>
        <v>4471.5</v>
      </c>
      <c r="AI1268" s="66"/>
      <c r="AJ1268" s="68">
        <f t="shared" si="2361"/>
        <v>0</v>
      </c>
      <c r="AK1268" s="67">
        <f t="shared" si="2335"/>
        <v>21977</v>
      </c>
      <c r="AL1268" s="66"/>
      <c r="AM1268" s="68">
        <f t="shared" si="2310"/>
        <v>0</v>
      </c>
      <c r="AN1268" s="67">
        <f t="shared" si="2336"/>
        <v>8655.02</v>
      </c>
      <c r="AO1268" s="66"/>
      <c r="AP1268" s="68">
        <f t="shared" si="2305"/>
        <v>0</v>
      </c>
      <c r="AQ1268" s="67">
        <f t="shared" si="2364"/>
        <v>8417.64</v>
      </c>
      <c r="AR1268" s="66"/>
      <c r="AS1268" s="68">
        <f t="shared" si="2341"/>
        <v>0</v>
      </c>
      <c r="AT1268" s="67">
        <f t="shared" si="2314"/>
        <v>1298</v>
      </c>
      <c r="AU1268" s="66"/>
      <c r="AV1268" s="66">
        <f t="shared" si="2277"/>
        <v>0</v>
      </c>
      <c r="AW1268" s="42">
        <f t="shared" si="2251"/>
        <v>4171.2000000000016</v>
      </c>
      <c r="AX1268" s="66"/>
      <c r="AY1268" s="66">
        <f t="shared" si="2319"/>
        <v>0</v>
      </c>
      <c r="AZ1268" s="67">
        <f t="shared" si="2273"/>
        <v>728.09999999999991</v>
      </c>
      <c r="BA1268" s="66"/>
      <c r="BB1268" s="68">
        <f t="shared" si="2348"/>
        <v>0</v>
      </c>
      <c r="BC1268" s="67">
        <f t="shared" si="2245"/>
        <v>77.819999999999851</v>
      </c>
      <c r="BD1268" s="66"/>
      <c r="BE1268" s="68">
        <f t="shared" si="2271"/>
        <v>0</v>
      </c>
      <c r="BF1268" s="67">
        <f t="shared" si="2272"/>
        <v>1815.1800000000017</v>
      </c>
      <c r="BG1268" s="66"/>
      <c r="BH1268" s="68">
        <f t="shared" si="2353"/>
        <v>0</v>
      </c>
      <c r="BI1268" s="67">
        <f t="shared" si="2362"/>
        <v>22382.39999999998</v>
      </c>
      <c r="BJ1268" s="66"/>
      <c r="BK1268" s="68">
        <f t="shared" si="2342"/>
        <v>0</v>
      </c>
      <c r="BL1268" s="67">
        <f t="shared" si="2278"/>
        <v>2694.6000000000004</v>
      </c>
      <c r="BM1268" s="66"/>
      <c r="BN1268" s="68">
        <f t="shared" si="2279"/>
        <v>0</v>
      </c>
      <c r="BO1268" s="67">
        <f t="shared" si="2280"/>
        <v>300.70000000000152</v>
      </c>
      <c r="BP1268" s="66"/>
      <c r="BQ1268" s="68">
        <f t="shared" si="2354"/>
        <v>0</v>
      </c>
      <c r="BR1268" s="67">
        <f t="shared" si="2297"/>
        <v>119438.65000000001</v>
      </c>
      <c r="BS1268" s="66"/>
      <c r="BT1268" s="66">
        <f t="shared" si="2315"/>
        <v>0</v>
      </c>
      <c r="BU1268" s="67">
        <f t="shared" si="2246"/>
        <v>99147</v>
      </c>
      <c r="BV1268" s="66"/>
      <c r="BW1268" s="66">
        <f t="shared" si="2316"/>
        <v>0</v>
      </c>
      <c r="BX1268" s="67">
        <f t="shared" si="2247"/>
        <v>142558</v>
      </c>
      <c r="BY1268" s="66"/>
      <c r="BZ1268" s="66">
        <f t="shared" si="2317"/>
        <v>0</v>
      </c>
      <c r="CA1268" s="67">
        <f t="shared" si="2248"/>
        <v>92649</v>
      </c>
      <c r="CB1268" s="66"/>
      <c r="CC1268" s="66">
        <f t="shared" si="2363"/>
        <v>0</v>
      </c>
      <c r="CD1268" s="67">
        <f t="shared" si="2349"/>
        <v>28747.040000000001</v>
      </c>
      <c r="CE1268" s="66"/>
      <c r="CF1268" s="66">
        <f t="shared" si="2355"/>
        <v>0</v>
      </c>
      <c r="CG1268" s="67">
        <f t="shared" si="2281"/>
        <v>3663.6999999999994</v>
      </c>
      <c r="CH1268" s="66"/>
      <c r="CI1268" s="66">
        <f t="shared" si="2343"/>
        <v>0</v>
      </c>
      <c r="CJ1268" s="67">
        <f t="shared" si="2298"/>
        <v>6757.8</v>
      </c>
      <c r="CK1268" s="66"/>
      <c r="CL1268" s="68">
        <f t="shared" ref="CL1268:CL1275" si="2370">IF(OR(D1268="NPC6AUZDB-GN007M",D1268="NPC6AUZDB-GN010M",D1268="NPC6AUZDB-GN002M",D1268="NPC6AUZDB-GN001M",D1268="NPC6AUZDB-GN003M",D1268="NPC6AUZDB-GN005M",),E1268*(F1268+0.1),0)</f>
        <v>0</v>
      </c>
      <c r="CM1268" s="79">
        <f t="shared" si="2282"/>
        <v>4847.4799999999996</v>
      </c>
      <c r="CN1268" s="66"/>
      <c r="CO1268" s="68">
        <f t="shared" si="2320"/>
        <v>0</v>
      </c>
      <c r="CP1268" s="79">
        <f t="shared" si="2283"/>
        <v>3955</v>
      </c>
      <c r="CQ1268" s="66"/>
      <c r="CR1268" s="68">
        <f t="shared" si="2321"/>
        <v>0</v>
      </c>
      <c r="CS1268" s="79">
        <f t="shared" si="2250"/>
        <v>5186</v>
      </c>
      <c r="CT1268" s="66"/>
      <c r="CU1268" s="68">
        <f t="shared" si="2322"/>
        <v>0</v>
      </c>
      <c r="CV1268" s="79">
        <f t="shared" si="2284"/>
        <v>6929</v>
      </c>
      <c r="CW1268" s="66"/>
      <c r="CX1268" s="66">
        <f t="shared" si="2365"/>
        <v>0</v>
      </c>
      <c r="CY1268" s="40">
        <f t="shared" si="2356"/>
        <v>8176.9599999999982</v>
      </c>
      <c r="CZ1268" s="65"/>
      <c r="DA1268" s="66">
        <f t="shared" si="2350"/>
        <v>0</v>
      </c>
      <c r="DB1268" s="67">
        <f t="shared" si="2299"/>
        <v>34048</v>
      </c>
      <c r="DC1268" s="66"/>
      <c r="DD1268" s="66">
        <f t="shared" si="2351"/>
        <v>0</v>
      </c>
      <c r="DE1268" s="67">
        <f t="shared" si="2300"/>
        <v>80819</v>
      </c>
      <c r="DF1268" s="66"/>
      <c r="DG1268" s="69">
        <f t="shared" si="2323"/>
        <v>0</v>
      </c>
      <c r="DH1268" s="67">
        <f t="shared" si="2352"/>
        <v>439395</v>
      </c>
      <c r="DI1268" s="66"/>
      <c r="DJ1268" s="66">
        <f t="shared" si="2324"/>
        <v>0</v>
      </c>
      <c r="DK1268" s="67">
        <f t="shared" si="2287"/>
        <v>3517.5</v>
      </c>
      <c r="DM1268" s="206">
        <f t="shared" si="2344"/>
        <v>0</v>
      </c>
      <c r="DN1268" s="25">
        <f t="shared" si="2276"/>
        <v>0</v>
      </c>
      <c r="DO1268" s="5"/>
      <c r="DP1268" s="43">
        <f t="shared" si="2345"/>
        <v>0</v>
      </c>
      <c r="DQ1268" s="27">
        <f t="shared" si="2288"/>
        <v>6819.5</v>
      </c>
      <c r="DR1268" s="5"/>
      <c r="DS1268" s="43">
        <f t="shared" si="2346"/>
        <v>0</v>
      </c>
      <c r="DT1268" s="27">
        <f t="shared" si="2289"/>
        <v>4846</v>
      </c>
      <c r="DU1268" s="5"/>
      <c r="DV1268" s="43">
        <f t="shared" si="2325"/>
        <v>0</v>
      </c>
      <c r="DW1268" s="27">
        <f t="shared" si="2290"/>
        <v>4835</v>
      </c>
      <c r="DX1268" s="5"/>
      <c r="DY1268" s="22">
        <f t="shared" si="2326"/>
        <v>0</v>
      </c>
      <c r="DZ1268" s="25">
        <f t="shared" si="2291"/>
        <v>523</v>
      </c>
      <c r="EA1268" s="22"/>
      <c r="EB1268" s="22">
        <f t="shared" si="2327"/>
        <v>0</v>
      </c>
      <c r="EC1268" s="28">
        <f t="shared" si="2292"/>
        <v>369</v>
      </c>
      <c r="ED1268" s="5"/>
      <c r="EE1268" s="43">
        <f t="shared" si="2328"/>
        <v>0</v>
      </c>
      <c r="EF1268" s="27">
        <f t="shared" si="2293"/>
        <v>4769</v>
      </c>
      <c r="EG1268" s="66"/>
      <c r="EH1268" s="66">
        <f t="shared" si="2329"/>
        <v>0</v>
      </c>
      <c r="EI1268" s="67">
        <f t="shared" si="2294"/>
        <v>22077</v>
      </c>
      <c r="EJ1268" s="66"/>
      <c r="EK1268" s="66">
        <f t="shared" si="2311"/>
        <v>0</v>
      </c>
      <c r="EL1268" s="67">
        <f t="shared" si="2295"/>
        <v>20707</v>
      </c>
      <c r="EM1268" s="110">
        <f t="shared" si="2312"/>
        <v>260976.83435275996</v>
      </c>
    </row>
    <row r="1269" spans="1:143" ht="11.25" customHeight="1" x14ac:dyDescent="0.25">
      <c r="A1269" s="11">
        <v>46193</v>
      </c>
      <c r="B1269" s="187"/>
      <c r="C1269" s="174">
        <v>8005015444</v>
      </c>
      <c r="D1269" s="13" t="s">
        <v>64</v>
      </c>
      <c r="E1269" s="14">
        <v>60</v>
      </c>
      <c r="F1269" s="15">
        <v>25</v>
      </c>
      <c r="G1269" s="16">
        <v>191516031135</v>
      </c>
      <c r="H1269" s="66"/>
      <c r="I1269" s="41">
        <f t="shared" si="2366"/>
        <v>120</v>
      </c>
      <c r="J1269" s="48">
        <f t="shared" si="2357"/>
        <v>214839</v>
      </c>
      <c r="K1269" s="66"/>
      <c r="L1269" s="41">
        <f t="shared" si="2367"/>
        <v>120</v>
      </c>
      <c r="M1269" s="48">
        <f t="shared" si="2358"/>
        <v>214122</v>
      </c>
      <c r="N1269" s="66"/>
      <c r="O1269" s="41">
        <f t="shared" si="2368"/>
        <v>120</v>
      </c>
      <c r="P1269" s="48">
        <f t="shared" si="2359"/>
        <v>202298</v>
      </c>
      <c r="Q1269" s="66"/>
      <c r="R1269" s="66">
        <f t="shared" ref="R1269:R1275" si="2371">IF(OR(D1269="CO17772-0ZM010",D1269="NPC6ASZDB-BK950C",D1269="NPC6ASZDB-BK550C",D1269="NPC6ASZDB-GN750C",D1269="NPC6ASZDB-WT035M",D1269="CO17772-0ZM002",D1269="CO17772-01M001",D1269="NPC6ASZDB-WT028M ",D1269="NPC6ASZDB-WT019M",D1269="CO17772-0CC050",D1269="NPC6ASZDB-WT018M",D1269="NPC6ASZDB-WT023M",D1269="NPC6ASZDB-WT024M",D1269="NPC6ASZDB-OR020M",D1269="NPC6ASZDB-RD006M",D1269="NPC6ASZDB-WT017M",D1269="NPC6ASZDB-GY750C",D1269="NPC6ASZDB-YL015M",D1269="NPC6ASZDB-WT016M",D1269="CO17772-0CM015",D1269="NPC6ASZDB-OR750C",D1269="NPC6ASZDB-BL013C",D1269="NPC6ASZDB-BL030C",D1269="NPC6ASZDB-GY009M",D1269="NPC6ASZDB-GY025C",D1269="NPC6ASZDB-RD020C",D1269="CO17772-08F004",D1269="CO17772-08F010",D1269="NPC6ASZDB-GY125C",D1269="CO17772-08C750",D1269="NPC06SZDB-YL002M",D1269="NPC6ASZDB-WT100M",D1269="NPC6ASZDB-RD008M",D1269="NPC6ASZDB-YL009M",D1269="NPC6ASZDB-VT010M",D1269="NPC6ASZDB-OR007M",D1269="NPC6ASZDB-VT007M",D1269="NPC6ASZDB-BK007M",D1269="NPC6ASZDB-GY350C",D1269="NPC6ASZDB-YL350C",D1269="NPC6ASZDB-OR350C",D1269="NPC6ASZDB-VT350C",D1269="NPC6ASZDB-BL350C",D1269="NPC6ASZDB-RD350C",D1269="NPC6ASZDB-VT003M",D1269="NPC6ASZDB-OR250C",D1269="NPC6ASZDB-VT250C",D1269="NPC6ASZDB-VT002M",D1269="NPC6ASZDB-VT050C",D1269="NPC6ASZDB-VT001M",D1269="NPC6ASZDB-VT150C",D1269="NPC6ASZDB-WT017C",D1269="NPC6ASZDB-RD030C",D1269="NPC6ASZDB-WT030C",D1269="NPC6ASZDB-OR020M",D1269="NPC6ASZDB-OR015M",D1269="CO17772-08C250",D1269="NPC6ASZDB-WT013M",D1269="NPC6ASZDB-BK175C",D1269="NPC6ASZDB-GY075C",D1269="NPC6ASZDB-BK075C",D1269="CO17772-07M001",D1269="CO17772-09M001",D1269="CO17772-0ZM001",D1269="CO17772-0MM001",D1269="CO17772-08F002",D1269="NPC6ASZDB-BK125C",D1269="NPC6ASZDB-GN250C",D1269="NPC6ASZDB-WT011M",D1269="NPC6ASZDB-WT014M",D1269="NPC6ASZDB-OR005M",D1269="NPC6ASZDB-GY006M",D1269="NPC6ASZDB-WT550C",D1269="NPC6ASZDB-WT650C",D1269="NPC6ASZDB-WT850C",D1269="NPC6ASZDB-WT950C",D1269="NPC6ASZDB-RD250C",D1269="NPC6ASZDB-BL012M",D1269="NPC6ASZDB-WT020C",D1269="NPC6ASZDB-BL008M",D1269="NPC6ASZDB-BL009M",D1269="NPC6ASZDB-WT022M",D1269="NPC6ASZDB-YL007M",D1269="NPC6ASZDB-BL007M",D1269="CO17772-0ZM008",D1269="CO17772-0ZM005",D1269="NPC6ASZDB-BK050C",D1269="NPC6ASZDB-BK025C",D1269="NPC6ASZDB-BL750C",D1269="NPC6ASZDB-OR010M",D1269="NPC6ASZDB-YL012M",D1269="NPC6ASZDB-YL020M",D1269="NPC6ASZDB-YL030M",D1269="NPC6ASZDB-RD050C",D1269="NPC6ASZDB-RD010M",D1269="NPC6ASZDB-GY450C",D1269="CO17772-0CM005",D1269="NPC6ASZDB-BL250C",D1269="NPC6ASZDB-GY050C",D1269="NPC6ASZDB-YL250C",D1269="CO17772-0CM007",D1269="NPC6ASZDB-YL008M",D1269="NPC6ASZDB-GY008M",D1269="NPC6ASZDB-BL050C",D1269="NPC6ASZDB-GY050C",D1269="NPC6ASZDB-WT450C",D1269="NPC6ASZDB-OR050C",D1269="CO17772-08M020",D1269="NPC6ASZDB-YL025C",D1269="NPC6ASZDB-BK250C",D1269="CO17772-0MC150",D1269="NPC6ASZDB-BK004M",D1269="NPC6ASZDB-YL006M",D1269="NPC6ASZDB-BL015M",D1269="NPC6ASZDB-BL020M",D1269="NPC6ASZDB-GN010M",D1269="NPC6ASZDB-GN015M",D1269="NPC6ASZDB-GY250C",D1269="NPC6ASZDB-BK030M",D1269="CO17772-08M010",D1269="CO17772-08M006",D1269="NPC6ASZDB-BK013M",D1269="NPC6ASZDB-OR150C",D1269="CO17772-08C050",D1269="CO17772-0CM007",D1269="CO17772-0CM010",D1269="CO17772-0CM003",D1269="CO17772-08C150",D1269="CO17772-08M007",D1269="CO17772-0MM005",D1269="CO17772-0MM015",D1269="CO17772-0CM002",D1269="CO17772-0CM001",D1269="CO17772-08M010",D1269="CO17772-08M001",D1269="CO17772-08M002",D1269="CO17772-08M003",D1269="CO17772-08M004",D1269="CO17772-08M015",D1269="CO17772-08M005",D1269="NPC6ASZDB-BK750C",D1269="NPC6ASZDB-RD007M",D1269="NPC6ASZDB-RD010M",D1269="NPC6ASZDB-GN025C",D1269="NPC6ASZDB-WT009M",D1269="NPC6ASZDB-OR004M",D1269="NPC6ASZDB-WT075C",D1269="NPC6ASZDB-WT175C",D1269="NPC6ASZDB-WT125C",D1269="NPC6ASZDB-WT225C",D1269="NPC6ASZDB-WT275C",D1269="NPC6ASZDB-GY015M",D1269="NPC6ASZDB-RD001M",D1269="NPC6ASZDB-RD005M",D1269="NPC6ASZDB-WT025C",D1269="NPC6ASZDB-YL001M",D1269="NPC6ASZDB-YL005M",D1269="NPC6ASZDB-BK150C",D1269="NPC6ASZDB-BL030M",D1269="NPC6ASZDB-YL050C",D1269="NPC6ASZDB-YL010M",D1269="NPC6ASZDB-OR010M",D1269="NPC6ASZDB-OR005M",D1269="NPC6ASZDB-RD150C",D1269="NPC6ASZDB-WT025M",D1269="NPC6ASZDB-WT150C",D1269="NPC6ASZDB-WT012M",D1269="NPC6ASZDB-WT250C",D1269="NPC6ASZDB-WT350C",D1269="NPC6ASZDB-YL002M",D1269="NPC6ASZDB-BL150C",D1269="NPC6ASZDB-WT015M",D1269="NPC6ASZDB-YL150C",D1269="NPC6ASZDB-YL003M",D1269="NPC6ASZDB-WT750C",D1269="NPC6ASZDB-GN050C",D1269="NPC6ASZDB-WT008M",D1269="NPC6ASZDB-GY150C",D1269="NPC6ASZDB-GN150C",D1269="NPC6ASZDB-OR001M",D1269="NPC6ASZDB-OR002M",D1269="NPC6ASZDB-OR003M",D1269="NPC6ASZDB-BK015M",D1269="NPC6ASZDB-WT030M",D1269="NPC6ASZDB-WT050C",D1269="NPC6ASZDB-GN001M",D1269="NPC6ASZDB-GN002M",D1269="NPC6ASZDB-GN003M",D1269="NPC6ASZDB-GN004M",D1269="NPC6ASZDB-GN005M",D1269="NPC6ASZDB-GN020M",D1269="NPC6ASZDB-GN030M",D1269="NPC6ASZDB-WT001M",D1269="NPC6ASZDB-WT002M",D1269="NPC6ASZDB-WT003M",D1269="NPC6ASZDB-WT004M",D1269="NPC6ASZDB-WT005M",D1269="NPC6ASZDB-WT006M",D1269="NPC6ASZDB-WT007M",D1269="NPC6ASZDB-WT010M",D1269="NPC6ASZDB-WT020M",D1269="NPC6ASZDB-RD002M",D1269="NPC6ASZDB-RD003M",D1269="NPC6ASZDB-RD020M",D1269="NPC6ASZDB-GY001M",D1269="NPC6ASZDB-GY002M",D1269="NPC6ASZDB-GY003M",D1269="NPC6ASZDB-GY004M",D1269="NPC6ASZDB-GY005M",D1269="NPC6ASZDB-GY010M",D1269="NPC6ASZDB-GY020M",D1269="NPC6ASZDB-GY025M",D1269="NPC6ASZDB-GY030M",D1269="NPC6ASZDB-BL001M",D1269="NPC6ASZDB-BL002M",D1269="NPC6ASZDB-BL003M",D1269="NPC6ASZDB-BL004M",D1269="NPC6ASZDB-BL005M",D1269="NPC6ASZDB-BL010M",D1269="NPC6ASZDB-BK001M",D1269="NPC6ASZDB-BK002M",D1269="NPC6ASZDB-BK003M",D1269="NPC6ASZDB-BK005M",D1269="NPC6ASZDB-BK010M",D1269="NPC6ASZDB-BK020M",D1269="NPC6ASZDB-GY007M",),E1269*2,0)</f>
        <v>120</v>
      </c>
      <c r="S1269" s="67">
        <f t="shared" si="2360"/>
        <v>139234</v>
      </c>
      <c r="T1269" s="66"/>
      <c r="U1269" s="66">
        <f t="shared" si="2318"/>
        <v>1506</v>
      </c>
      <c r="V1269" s="67">
        <f t="shared" si="2330"/>
        <v>159575.05000000005</v>
      </c>
      <c r="X1269" s="69">
        <f t="shared" si="2369"/>
        <v>0</v>
      </c>
      <c r="Y1269" s="67">
        <f t="shared" si="2331"/>
        <v>4500.3500000000004</v>
      </c>
      <c r="Z1269" s="66"/>
      <c r="AA1269" s="68">
        <f t="shared" si="2307"/>
        <v>0</v>
      </c>
      <c r="AB1269" s="67">
        <f t="shared" si="2332"/>
        <v>17135</v>
      </c>
      <c r="AC1269" s="66"/>
      <c r="AD1269" s="66">
        <f t="shared" si="2308"/>
        <v>0</v>
      </c>
      <c r="AE1269" s="67">
        <f t="shared" si="2333"/>
        <v>3450</v>
      </c>
      <c r="AF1269" s="66"/>
      <c r="AG1269" s="78">
        <f t="shared" si="2309"/>
        <v>0</v>
      </c>
      <c r="AH1269" s="79">
        <f t="shared" si="2334"/>
        <v>4471.5</v>
      </c>
      <c r="AI1269" s="66"/>
      <c r="AJ1269" s="68">
        <f t="shared" si="2361"/>
        <v>0</v>
      </c>
      <c r="AK1269" s="67">
        <f t="shared" si="2335"/>
        <v>21977</v>
      </c>
      <c r="AL1269" s="66"/>
      <c r="AM1269" s="68">
        <f t="shared" si="2310"/>
        <v>0</v>
      </c>
      <c r="AN1269" s="67">
        <f t="shared" si="2336"/>
        <v>8655.02</v>
      </c>
      <c r="AO1269" s="66"/>
      <c r="AP1269" s="68">
        <f t="shared" si="2305"/>
        <v>0</v>
      </c>
      <c r="AQ1269" s="67">
        <f t="shared" si="2364"/>
        <v>8417.64</v>
      </c>
      <c r="AR1269" s="66"/>
      <c r="AS1269" s="68">
        <f t="shared" si="2341"/>
        <v>0</v>
      </c>
      <c r="AT1269" s="67">
        <f t="shared" si="2314"/>
        <v>1298</v>
      </c>
      <c r="AU1269" s="66"/>
      <c r="AV1269" s="66">
        <f t="shared" si="2277"/>
        <v>0</v>
      </c>
      <c r="AW1269" s="42">
        <f t="shared" si="2251"/>
        <v>4171.2000000000016</v>
      </c>
      <c r="AX1269" s="66"/>
      <c r="AY1269" s="66">
        <f t="shared" si="2319"/>
        <v>0</v>
      </c>
      <c r="AZ1269" s="67">
        <f t="shared" si="2273"/>
        <v>728.09999999999991</v>
      </c>
      <c r="BA1269" s="66"/>
      <c r="BB1269" s="68">
        <f t="shared" si="2348"/>
        <v>0</v>
      </c>
      <c r="BC1269" s="67">
        <f t="shared" ref="BC1269:BC1332" si="2372">BC1268+BA1269-BB1269</f>
        <v>77.819999999999851</v>
      </c>
      <c r="BD1269" s="66"/>
      <c r="BE1269" s="68">
        <f t="shared" si="2271"/>
        <v>0</v>
      </c>
      <c r="BF1269" s="67">
        <f t="shared" si="2272"/>
        <v>1815.1800000000017</v>
      </c>
      <c r="BG1269" s="66"/>
      <c r="BH1269" s="68">
        <f t="shared" si="2353"/>
        <v>0</v>
      </c>
      <c r="BI1269" s="67">
        <f t="shared" si="2362"/>
        <v>22382.39999999998</v>
      </c>
      <c r="BJ1269" s="66"/>
      <c r="BK1269" s="68">
        <f t="shared" si="2342"/>
        <v>0</v>
      </c>
      <c r="BL1269" s="67">
        <f t="shared" si="2278"/>
        <v>2694.6000000000004</v>
      </c>
      <c r="BM1269" s="66"/>
      <c r="BN1269" s="68">
        <f t="shared" si="2279"/>
        <v>0</v>
      </c>
      <c r="BO1269" s="67">
        <f t="shared" si="2280"/>
        <v>300.70000000000152</v>
      </c>
      <c r="BP1269" s="66"/>
      <c r="BQ1269" s="68">
        <f t="shared" si="2354"/>
        <v>0</v>
      </c>
      <c r="BR1269" s="67">
        <f t="shared" si="2297"/>
        <v>119438.65000000001</v>
      </c>
      <c r="BS1269" s="66"/>
      <c r="BT1269" s="66">
        <f t="shared" si="2315"/>
        <v>0</v>
      </c>
      <c r="BU1269" s="67">
        <f t="shared" ref="BU1269:BU1332" si="2373">BU1268+BS1269-BT1269</f>
        <v>99147</v>
      </c>
      <c r="BV1269" s="66"/>
      <c r="BW1269" s="66">
        <f t="shared" si="2316"/>
        <v>0</v>
      </c>
      <c r="BX1269" s="67">
        <f t="shared" ref="BX1269:BX1332" si="2374">+BX1268+BV1269-BW1269</f>
        <v>142558</v>
      </c>
      <c r="BY1269" s="66"/>
      <c r="BZ1269" s="66">
        <f t="shared" si="2317"/>
        <v>0</v>
      </c>
      <c r="CA1269" s="67">
        <f t="shared" ref="CA1269:CA1332" si="2375">+CA1268+BY1269-BZ1269</f>
        <v>92649</v>
      </c>
      <c r="CB1269" s="66"/>
      <c r="CC1269" s="66">
        <f t="shared" si="2363"/>
        <v>0</v>
      </c>
      <c r="CD1269" s="67">
        <f t="shared" si="2349"/>
        <v>28747.040000000001</v>
      </c>
      <c r="CE1269" s="66"/>
      <c r="CF1269" s="66">
        <f t="shared" si="2355"/>
        <v>0</v>
      </c>
      <c r="CG1269" s="67">
        <f t="shared" si="2281"/>
        <v>3663.6999999999994</v>
      </c>
      <c r="CH1269" s="66"/>
      <c r="CI1269" s="66">
        <f t="shared" si="2343"/>
        <v>0</v>
      </c>
      <c r="CJ1269" s="67">
        <f t="shared" si="2298"/>
        <v>6757.8</v>
      </c>
      <c r="CK1269" s="66"/>
      <c r="CL1269" s="68">
        <f t="shared" si="2370"/>
        <v>0</v>
      </c>
      <c r="CM1269" s="79">
        <f t="shared" si="2282"/>
        <v>4847.4799999999996</v>
      </c>
      <c r="CN1269" s="66"/>
      <c r="CO1269" s="68">
        <f t="shared" si="2320"/>
        <v>0</v>
      </c>
      <c r="CP1269" s="79">
        <f t="shared" si="2283"/>
        <v>3955</v>
      </c>
      <c r="CQ1269" s="66"/>
      <c r="CR1269" s="68">
        <f t="shared" si="2321"/>
        <v>0</v>
      </c>
      <c r="CS1269" s="79">
        <f t="shared" si="2250"/>
        <v>5186</v>
      </c>
      <c r="CT1269" s="66"/>
      <c r="CU1269" s="68">
        <f t="shared" si="2322"/>
        <v>0</v>
      </c>
      <c r="CV1269" s="79">
        <f t="shared" si="2284"/>
        <v>6929</v>
      </c>
      <c r="CW1269" s="66"/>
      <c r="CX1269" s="66">
        <f t="shared" si="2365"/>
        <v>0</v>
      </c>
      <c r="CY1269" s="40">
        <f t="shared" si="2356"/>
        <v>8176.9599999999982</v>
      </c>
      <c r="CZ1269" s="65"/>
      <c r="DA1269" s="66">
        <f t="shared" si="2350"/>
        <v>0</v>
      </c>
      <c r="DB1269" s="67">
        <f t="shared" si="2299"/>
        <v>34048</v>
      </c>
      <c r="DC1269" s="66"/>
      <c r="DD1269" s="66">
        <f t="shared" si="2351"/>
        <v>0</v>
      </c>
      <c r="DE1269" s="67">
        <f t="shared" si="2300"/>
        <v>80819</v>
      </c>
      <c r="DF1269" s="66"/>
      <c r="DG1269" s="69">
        <f t="shared" si="2323"/>
        <v>0</v>
      </c>
      <c r="DH1269" s="67">
        <f t="shared" si="2352"/>
        <v>439395</v>
      </c>
      <c r="DI1269" s="66"/>
      <c r="DJ1269" s="66">
        <f t="shared" si="2324"/>
        <v>0</v>
      </c>
      <c r="DK1269" s="67">
        <f t="shared" si="2287"/>
        <v>3517.5</v>
      </c>
      <c r="DM1269" s="206">
        <f t="shared" si="2344"/>
        <v>0</v>
      </c>
      <c r="DN1269" s="25">
        <f t="shared" si="2276"/>
        <v>0</v>
      </c>
      <c r="DO1269" s="5"/>
      <c r="DP1269" s="43">
        <f t="shared" si="2345"/>
        <v>0</v>
      </c>
      <c r="DQ1269" s="27">
        <f t="shared" si="2288"/>
        <v>6819.5</v>
      </c>
      <c r="DR1269" s="5"/>
      <c r="DS1269" s="43">
        <f t="shared" si="2346"/>
        <v>0</v>
      </c>
      <c r="DT1269" s="27">
        <f t="shared" si="2289"/>
        <v>4846</v>
      </c>
      <c r="DU1269" s="5"/>
      <c r="DV1269" s="43">
        <f t="shared" si="2325"/>
        <v>0</v>
      </c>
      <c r="DW1269" s="27">
        <f t="shared" si="2290"/>
        <v>4835</v>
      </c>
      <c r="DX1269" s="5"/>
      <c r="DY1269" s="22">
        <f t="shared" si="2326"/>
        <v>0</v>
      </c>
      <c r="DZ1269" s="25">
        <f t="shared" si="2291"/>
        <v>523</v>
      </c>
      <c r="EA1269" s="22"/>
      <c r="EB1269" s="22">
        <f t="shared" si="2327"/>
        <v>0</v>
      </c>
      <c r="EC1269" s="28">
        <f t="shared" si="2292"/>
        <v>369</v>
      </c>
      <c r="ED1269" s="5"/>
      <c r="EE1269" s="43">
        <f t="shared" si="2328"/>
        <v>0</v>
      </c>
      <c r="EF1269" s="27">
        <f t="shared" si="2293"/>
        <v>4769</v>
      </c>
      <c r="EG1269" s="66"/>
      <c r="EH1269" s="66">
        <f t="shared" si="2329"/>
        <v>0</v>
      </c>
      <c r="EI1269" s="67">
        <f t="shared" si="2294"/>
        <v>22077</v>
      </c>
      <c r="EJ1269" s="66"/>
      <c r="EK1269" s="66">
        <f t="shared" si="2311"/>
        <v>0</v>
      </c>
      <c r="EL1269" s="67">
        <f t="shared" si="2295"/>
        <v>20707</v>
      </c>
      <c r="EM1269" s="110">
        <f t="shared" si="2312"/>
        <v>260773.01035275994</v>
      </c>
    </row>
    <row r="1270" spans="1:143" ht="11.25" customHeight="1" x14ac:dyDescent="0.25">
      <c r="A1270" s="11">
        <v>46193</v>
      </c>
      <c r="B1270" s="187"/>
      <c r="C1270" s="174">
        <v>8005016276</v>
      </c>
      <c r="D1270" s="13" t="s">
        <v>264</v>
      </c>
      <c r="E1270" s="14">
        <v>200</v>
      </c>
      <c r="F1270" s="15">
        <v>1</v>
      </c>
      <c r="G1270" s="16">
        <v>191516032187</v>
      </c>
      <c r="H1270" s="66"/>
      <c r="I1270" s="41">
        <f t="shared" si="2366"/>
        <v>400</v>
      </c>
      <c r="J1270" s="48">
        <f t="shared" si="2357"/>
        <v>214439</v>
      </c>
      <c r="K1270" s="66"/>
      <c r="L1270" s="41">
        <f t="shared" si="2367"/>
        <v>400</v>
      </c>
      <c r="M1270" s="48">
        <f t="shared" si="2358"/>
        <v>213722</v>
      </c>
      <c r="N1270" s="66"/>
      <c r="O1270" s="41">
        <f t="shared" si="2368"/>
        <v>400</v>
      </c>
      <c r="P1270" s="48">
        <f t="shared" si="2359"/>
        <v>201898</v>
      </c>
      <c r="Q1270" s="66"/>
      <c r="R1270" s="66">
        <f t="shared" si="2371"/>
        <v>400</v>
      </c>
      <c r="S1270" s="67">
        <f t="shared" si="2360"/>
        <v>138834</v>
      </c>
      <c r="T1270" s="66"/>
      <c r="U1270" s="66">
        <f t="shared" si="2318"/>
        <v>0</v>
      </c>
      <c r="V1270" s="67">
        <f t="shared" si="2330"/>
        <v>159575.05000000005</v>
      </c>
      <c r="X1270" s="69">
        <f t="shared" si="2369"/>
        <v>0</v>
      </c>
      <c r="Y1270" s="67">
        <f t="shared" si="2331"/>
        <v>4500.3500000000004</v>
      </c>
      <c r="Z1270" s="66"/>
      <c r="AA1270" s="68">
        <f t="shared" si="2307"/>
        <v>0</v>
      </c>
      <c r="AB1270" s="67">
        <f t="shared" si="2332"/>
        <v>17135</v>
      </c>
      <c r="AC1270" s="66"/>
      <c r="AD1270" s="66">
        <f t="shared" si="2308"/>
        <v>0</v>
      </c>
      <c r="AE1270" s="67">
        <f t="shared" si="2333"/>
        <v>3450</v>
      </c>
      <c r="AF1270" s="66"/>
      <c r="AG1270" s="78">
        <f t="shared" si="2309"/>
        <v>0</v>
      </c>
      <c r="AH1270" s="79">
        <f t="shared" si="2334"/>
        <v>4471.5</v>
      </c>
      <c r="AI1270" s="66"/>
      <c r="AJ1270" s="68">
        <f t="shared" si="2361"/>
        <v>0</v>
      </c>
      <c r="AK1270" s="67">
        <f t="shared" si="2335"/>
        <v>21977</v>
      </c>
      <c r="AL1270" s="66"/>
      <c r="AM1270" s="68">
        <f t="shared" si="2310"/>
        <v>0</v>
      </c>
      <c r="AN1270" s="67">
        <f t="shared" si="2336"/>
        <v>8655.02</v>
      </c>
      <c r="AO1270" s="66"/>
      <c r="AP1270" s="68">
        <f t="shared" si="2305"/>
        <v>220.00000000000003</v>
      </c>
      <c r="AQ1270" s="67">
        <f t="shared" si="2364"/>
        <v>8197.64</v>
      </c>
      <c r="AR1270" s="66"/>
      <c r="AS1270" s="68">
        <f t="shared" si="2341"/>
        <v>0</v>
      </c>
      <c r="AT1270" s="67">
        <f t="shared" si="2314"/>
        <v>1298</v>
      </c>
      <c r="AU1270" s="66"/>
      <c r="AV1270" s="66">
        <f t="shared" si="2277"/>
        <v>0</v>
      </c>
      <c r="AW1270" s="42">
        <f t="shared" si="2251"/>
        <v>4171.2000000000016</v>
      </c>
      <c r="AX1270" s="66"/>
      <c r="AY1270" s="66">
        <f t="shared" si="2319"/>
        <v>0</v>
      </c>
      <c r="AZ1270" s="67">
        <f t="shared" si="2273"/>
        <v>728.09999999999991</v>
      </c>
      <c r="BA1270" s="66"/>
      <c r="BB1270" s="68">
        <f t="shared" si="2348"/>
        <v>0</v>
      </c>
      <c r="BC1270" s="67">
        <f t="shared" si="2372"/>
        <v>77.819999999999851</v>
      </c>
      <c r="BD1270" s="66"/>
      <c r="BE1270" s="68">
        <f t="shared" si="2271"/>
        <v>0</v>
      </c>
      <c r="BF1270" s="67">
        <f t="shared" si="2272"/>
        <v>1815.1800000000017</v>
      </c>
      <c r="BG1270" s="66"/>
      <c r="BH1270" s="68">
        <f t="shared" si="2353"/>
        <v>0</v>
      </c>
      <c r="BI1270" s="67">
        <f t="shared" si="2362"/>
        <v>22382.39999999998</v>
      </c>
      <c r="BJ1270" s="66"/>
      <c r="BK1270" s="68">
        <f t="shared" si="2342"/>
        <v>0</v>
      </c>
      <c r="BL1270" s="67">
        <f t="shared" si="2278"/>
        <v>2694.6000000000004</v>
      </c>
      <c r="BM1270" s="66"/>
      <c r="BN1270" s="68">
        <f t="shared" si="2279"/>
        <v>0</v>
      </c>
      <c r="BO1270" s="67">
        <f t="shared" si="2280"/>
        <v>300.70000000000152</v>
      </c>
      <c r="BP1270" s="66"/>
      <c r="BQ1270" s="68">
        <f t="shared" si="2354"/>
        <v>0</v>
      </c>
      <c r="BR1270" s="67">
        <f t="shared" si="2297"/>
        <v>119438.65000000001</v>
      </c>
      <c r="BS1270" s="66"/>
      <c r="BT1270" s="66">
        <f t="shared" si="2315"/>
        <v>0</v>
      </c>
      <c r="BU1270" s="67">
        <f t="shared" si="2373"/>
        <v>99147</v>
      </c>
      <c r="BV1270" s="66"/>
      <c r="BW1270" s="66">
        <f t="shared" si="2316"/>
        <v>0</v>
      </c>
      <c r="BX1270" s="67">
        <f t="shared" si="2374"/>
        <v>142558</v>
      </c>
      <c r="BY1270" s="66"/>
      <c r="BZ1270" s="66">
        <f t="shared" si="2317"/>
        <v>0</v>
      </c>
      <c r="CA1270" s="67">
        <f t="shared" si="2375"/>
        <v>92649</v>
      </c>
      <c r="CB1270" s="66"/>
      <c r="CC1270" s="66">
        <f t="shared" si="2363"/>
        <v>0</v>
      </c>
      <c r="CD1270" s="67">
        <f t="shared" si="2349"/>
        <v>28747.040000000001</v>
      </c>
      <c r="CE1270" s="66"/>
      <c r="CF1270" s="66">
        <f t="shared" si="2355"/>
        <v>0</v>
      </c>
      <c r="CG1270" s="67">
        <f t="shared" si="2281"/>
        <v>3663.6999999999994</v>
      </c>
      <c r="CH1270" s="66"/>
      <c r="CI1270" s="66">
        <f t="shared" si="2343"/>
        <v>0</v>
      </c>
      <c r="CJ1270" s="67">
        <f t="shared" si="2298"/>
        <v>6757.8</v>
      </c>
      <c r="CK1270" s="66"/>
      <c r="CL1270" s="68">
        <f t="shared" si="2370"/>
        <v>0</v>
      </c>
      <c r="CM1270" s="79">
        <f t="shared" si="2282"/>
        <v>4847.4799999999996</v>
      </c>
      <c r="CN1270" s="66"/>
      <c r="CO1270" s="68">
        <f t="shared" si="2320"/>
        <v>0</v>
      </c>
      <c r="CP1270" s="79">
        <f t="shared" si="2283"/>
        <v>3955</v>
      </c>
      <c r="CQ1270" s="66"/>
      <c r="CR1270" s="68">
        <f t="shared" si="2321"/>
        <v>0</v>
      </c>
      <c r="CS1270" s="79">
        <f t="shared" ref="CS1270:CS1333" si="2376">+CS1269+CQ1270-CR1270</f>
        <v>5186</v>
      </c>
      <c r="CT1270" s="66"/>
      <c r="CU1270" s="68">
        <f t="shared" si="2322"/>
        <v>0</v>
      </c>
      <c r="CV1270" s="79">
        <f t="shared" si="2284"/>
        <v>6929</v>
      </c>
      <c r="CW1270" s="66"/>
      <c r="CX1270" s="66">
        <f t="shared" si="2365"/>
        <v>0</v>
      </c>
      <c r="CY1270" s="40">
        <f t="shared" si="2356"/>
        <v>8176.9599999999982</v>
      </c>
      <c r="CZ1270" s="65"/>
      <c r="DA1270" s="66">
        <f t="shared" si="2350"/>
        <v>0</v>
      </c>
      <c r="DB1270" s="67">
        <f t="shared" si="2299"/>
        <v>34048</v>
      </c>
      <c r="DC1270" s="66"/>
      <c r="DD1270" s="66">
        <f t="shared" si="2351"/>
        <v>0</v>
      </c>
      <c r="DE1270" s="67">
        <f t="shared" si="2300"/>
        <v>80819</v>
      </c>
      <c r="DF1270" s="66"/>
      <c r="DG1270" s="69">
        <f t="shared" si="2323"/>
        <v>0</v>
      </c>
      <c r="DH1270" s="67">
        <f t="shared" si="2352"/>
        <v>439395</v>
      </c>
      <c r="DI1270" s="66"/>
      <c r="DJ1270" s="66">
        <f t="shared" si="2324"/>
        <v>0</v>
      </c>
      <c r="DK1270" s="67">
        <f t="shared" si="2287"/>
        <v>3517.5</v>
      </c>
      <c r="DM1270" s="206">
        <f t="shared" si="2344"/>
        <v>0</v>
      </c>
      <c r="DN1270" s="25">
        <f t="shared" si="2276"/>
        <v>0</v>
      </c>
      <c r="DO1270" s="5"/>
      <c r="DP1270" s="43">
        <f t="shared" si="2345"/>
        <v>0</v>
      </c>
      <c r="DQ1270" s="27">
        <f t="shared" si="2288"/>
        <v>6819.5</v>
      </c>
      <c r="DR1270" s="5"/>
      <c r="DS1270" s="43">
        <f t="shared" si="2346"/>
        <v>0</v>
      </c>
      <c r="DT1270" s="27">
        <f t="shared" si="2289"/>
        <v>4846</v>
      </c>
      <c r="DU1270" s="5"/>
      <c r="DV1270" s="43">
        <f t="shared" si="2325"/>
        <v>0</v>
      </c>
      <c r="DW1270" s="27">
        <f t="shared" si="2290"/>
        <v>4835</v>
      </c>
      <c r="DX1270" s="5"/>
      <c r="DY1270" s="22">
        <f t="shared" si="2326"/>
        <v>0</v>
      </c>
      <c r="DZ1270" s="25">
        <f t="shared" si="2291"/>
        <v>523</v>
      </c>
      <c r="EA1270" s="22"/>
      <c r="EB1270" s="22">
        <f t="shared" si="2327"/>
        <v>0</v>
      </c>
      <c r="EC1270" s="28">
        <f t="shared" si="2292"/>
        <v>369</v>
      </c>
      <c r="ED1270" s="5"/>
      <c r="EE1270" s="43">
        <f t="shared" si="2328"/>
        <v>0</v>
      </c>
      <c r="EF1270" s="27">
        <f t="shared" si="2293"/>
        <v>4769</v>
      </c>
      <c r="EG1270" s="66"/>
      <c r="EH1270" s="66">
        <f t="shared" si="2329"/>
        <v>0</v>
      </c>
      <c r="EI1270" s="67">
        <f t="shared" si="2294"/>
        <v>22077</v>
      </c>
      <c r="EJ1270" s="66"/>
      <c r="EK1270" s="66">
        <f t="shared" si="2311"/>
        <v>0</v>
      </c>
      <c r="EL1270" s="67">
        <f t="shared" si="2295"/>
        <v>20707</v>
      </c>
      <c r="EM1270" s="110">
        <f t="shared" si="2312"/>
        <v>260344.91635275996</v>
      </c>
    </row>
    <row r="1271" spans="1:143" s="35" customFormat="1" ht="11.25" customHeight="1" x14ac:dyDescent="0.25">
      <c r="A1271" s="11">
        <v>46193</v>
      </c>
      <c r="B1271" s="187"/>
      <c r="C1271" s="174">
        <v>8005016225</v>
      </c>
      <c r="D1271" s="13" t="s">
        <v>445</v>
      </c>
      <c r="E1271" s="14">
        <v>150</v>
      </c>
      <c r="F1271" s="15">
        <v>5</v>
      </c>
      <c r="G1271" s="16">
        <v>191516769083</v>
      </c>
      <c r="H1271" s="66"/>
      <c r="I1271" s="41">
        <f t="shared" si="2366"/>
        <v>0</v>
      </c>
      <c r="J1271" s="48">
        <f t="shared" si="2357"/>
        <v>214439</v>
      </c>
      <c r="K1271" s="66"/>
      <c r="L1271" s="41">
        <f t="shared" si="2367"/>
        <v>0</v>
      </c>
      <c r="M1271" s="48">
        <f t="shared" si="2358"/>
        <v>213722</v>
      </c>
      <c r="N1271" s="66"/>
      <c r="O1271" s="41">
        <f t="shared" si="2368"/>
        <v>0</v>
      </c>
      <c r="P1271" s="48">
        <f t="shared" si="2359"/>
        <v>201898</v>
      </c>
      <c r="Q1271" s="66"/>
      <c r="R1271" s="66">
        <f t="shared" si="2371"/>
        <v>0</v>
      </c>
      <c r="S1271" s="67">
        <f t="shared" si="2360"/>
        <v>138834</v>
      </c>
      <c r="T1271" s="66"/>
      <c r="U1271" s="66">
        <f t="shared" si="2318"/>
        <v>0</v>
      </c>
      <c r="V1271" s="67">
        <f t="shared" si="2330"/>
        <v>159575.05000000005</v>
      </c>
      <c r="W1271" s="136"/>
      <c r="X1271" s="69">
        <f t="shared" si="2369"/>
        <v>0</v>
      </c>
      <c r="Y1271" s="67">
        <f t="shared" si="2331"/>
        <v>4500.3500000000004</v>
      </c>
      <c r="Z1271" s="66"/>
      <c r="AA1271" s="68">
        <f t="shared" si="2307"/>
        <v>765</v>
      </c>
      <c r="AB1271" s="67">
        <f t="shared" si="2332"/>
        <v>16370</v>
      </c>
      <c r="AC1271" s="66"/>
      <c r="AD1271" s="66">
        <f t="shared" si="2308"/>
        <v>0</v>
      </c>
      <c r="AE1271" s="67">
        <f t="shared" si="2333"/>
        <v>3450</v>
      </c>
      <c r="AF1271" s="66"/>
      <c r="AG1271" s="78">
        <f t="shared" si="2309"/>
        <v>0</v>
      </c>
      <c r="AH1271" s="79">
        <f t="shared" si="2334"/>
        <v>4471.5</v>
      </c>
      <c r="AI1271" s="66"/>
      <c r="AJ1271" s="68">
        <f t="shared" si="2361"/>
        <v>0</v>
      </c>
      <c r="AK1271" s="67">
        <f t="shared" si="2335"/>
        <v>21977</v>
      </c>
      <c r="AL1271" s="66"/>
      <c r="AM1271" s="68">
        <f t="shared" si="2310"/>
        <v>0</v>
      </c>
      <c r="AN1271" s="67">
        <f t="shared" si="2336"/>
        <v>8655.02</v>
      </c>
      <c r="AO1271" s="66"/>
      <c r="AP1271" s="68">
        <f t="shared" si="2305"/>
        <v>0</v>
      </c>
      <c r="AQ1271" s="67">
        <f t="shared" si="2364"/>
        <v>8197.64</v>
      </c>
      <c r="AR1271" s="66"/>
      <c r="AS1271" s="68">
        <f t="shared" si="2341"/>
        <v>0</v>
      </c>
      <c r="AT1271" s="67">
        <f t="shared" si="2314"/>
        <v>1298</v>
      </c>
      <c r="AU1271" s="66"/>
      <c r="AV1271" s="66">
        <f t="shared" si="2277"/>
        <v>0</v>
      </c>
      <c r="AW1271" s="42">
        <f t="shared" si="2251"/>
        <v>4171.2000000000016</v>
      </c>
      <c r="AX1271" s="66"/>
      <c r="AY1271" s="66">
        <f t="shared" si="2319"/>
        <v>0</v>
      </c>
      <c r="AZ1271" s="67">
        <f t="shared" si="2273"/>
        <v>728.09999999999991</v>
      </c>
      <c r="BA1271" s="66"/>
      <c r="BB1271" s="68">
        <f t="shared" si="2348"/>
        <v>0</v>
      </c>
      <c r="BC1271" s="67">
        <f t="shared" si="2372"/>
        <v>77.819999999999851</v>
      </c>
      <c r="BD1271" s="66"/>
      <c r="BE1271" s="68">
        <f t="shared" si="2271"/>
        <v>0</v>
      </c>
      <c r="BF1271" s="67">
        <f t="shared" si="2272"/>
        <v>1815.1800000000017</v>
      </c>
      <c r="BG1271" s="66"/>
      <c r="BH1271" s="68">
        <f t="shared" si="2353"/>
        <v>0</v>
      </c>
      <c r="BI1271" s="67">
        <f t="shared" si="2362"/>
        <v>22382.39999999998</v>
      </c>
      <c r="BJ1271" s="66"/>
      <c r="BK1271" s="68">
        <f t="shared" si="2342"/>
        <v>0</v>
      </c>
      <c r="BL1271" s="67">
        <f t="shared" si="2278"/>
        <v>2694.6000000000004</v>
      </c>
      <c r="BM1271" s="66"/>
      <c r="BN1271" s="68">
        <f t="shared" si="2279"/>
        <v>0</v>
      </c>
      <c r="BO1271" s="67">
        <f t="shared" si="2280"/>
        <v>300.70000000000152</v>
      </c>
      <c r="BP1271" s="66"/>
      <c r="BQ1271" s="68">
        <f t="shared" si="2354"/>
        <v>0</v>
      </c>
      <c r="BR1271" s="67">
        <f t="shared" si="2297"/>
        <v>119438.65000000001</v>
      </c>
      <c r="BS1271" s="66"/>
      <c r="BT1271" s="66">
        <f t="shared" si="2315"/>
        <v>0</v>
      </c>
      <c r="BU1271" s="67">
        <f t="shared" si="2373"/>
        <v>99147</v>
      </c>
      <c r="BV1271" s="66"/>
      <c r="BW1271" s="66">
        <f t="shared" si="2316"/>
        <v>0</v>
      </c>
      <c r="BX1271" s="67">
        <f t="shared" si="2374"/>
        <v>142558</v>
      </c>
      <c r="BY1271" s="66"/>
      <c r="BZ1271" s="66">
        <f t="shared" si="2317"/>
        <v>0</v>
      </c>
      <c r="CA1271" s="67">
        <f t="shared" si="2375"/>
        <v>92649</v>
      </c>
      <c r="CB1271" s="66"/>
      <c r="CC1271" s="66">
        <f t="shared" si="2363"/>
        <v>0</v>
      </c>
      <c r="CD1271" s="67">
        <f t="shared" si="2349"/>
        <v>28747.040000000001</v>
      </c>
      <c r="CE1271" s="66"/>
      <c r="CF1271" s="66">
        <f t="shared" si="2355"/>
        <v>0</v>
      </c>
      <c r="CG1271" s="67">
        <f t="shared" si="2281"/>
        <v>3663.6999999999994</v>
      </c>
      <c r="CH1271" s="66"/>
      <c r="CI1271" s="66">
        <f t="shared" si="2343"/>
        <v>0</v>
      </c>
      <c r="CJ1271" s="67">
        <f t="shared" si="2298"/>
        <v>6757.8</v>
      </c>
      <c r="CK1271" s="66"/>
      <c r="CL1271" s="68">
        <f t="shared" si="2370"/>
        <v>0</v>
      </c>
      <c r="CM1271" s="79">
        <f t="shared" si="2282"/>
        <v>4847.4799999999996</v>
      </c>
      <c r="CN1271" s="66"/>
      <c r="CO1271" s="68">
        <f t="shared" si="2320"/>
        <v>0</v>
      </c>
      <c r="CP1271" s="79">
        <f t="shared" si="2283"/>
        <v>3955</v>
      </c>
      <c r="CQ1271" s="66"/>
      <c r="CR1271" s="68">
        <f t="shared" si="2321"/>
        <v>0</v>
      </c>
      <c r="CS1271" s="79">
        <f t="shared" si="2376"/>
        <v>5186</v>
      </c>
      <c r="CT1271" s="66"/>
      <c r="CU1271" s="68">
        <f t="shared" si="2322"/>
        <v>0</v>
      </c>
      <c r="CV1271" s="79">
        <f t="shared" si="2284"/>
        <v>6929</v>
      </c>
      <c r="CW1271" s="66"/>
      <c r="CX1271" s="66">
        <f t="shared" si="2365"/>
        <v>0</v>
      </c>
      <c r="CY1271" s="40">
        <f t="shared" si="2356"/>
        <v>8176.9599999999982</v>
      </c>
      <c r="CZ1271" s="65"/>
      <c r="DA1271" s="66">
        <f t="shared" si="2350"/>
        <v>0</v>
      </c>
      <c r="DB1271" s="67">
        <f t="shared" si="2299"/>
        <v>34048</v>
      </c>
      <c r="DC1271" s="66"/>
      <c r="DD1271" s="66">
        <f t="shared" si="2351"/>
        <v>0</v>
      </c>
      <c r="DE1271" s="67">
        <f t="shared" si="2300"/>
        <v>80819</v>
      </c>
      <c r="DF1271" s="66"/>
      <c r="DG1271" s="69">
        <f t="shared" si="2323"/>
        <v>0</v>
      </c>
      <c r="DH1271" s="67">
        <f t="shared" si="2352"/>
        <v>439395</v>
      </c>
      <c r="DI1271" s="66"/>
      <c r="DJ1271" s="66">
        <f t="shared" si="2324"/>
        <v>0</v>
      </c>
      <c r="DK1271" s="67">
        <f t="shared" si="2287"/>
        <v>3517.5</v>
      </c>
      <c r="DL1271" s="210"/>
      <c r="DM1271" s="206">
        <f t="shared" si="2344"/>
        <v>0</v>
      </c>
      <c r="DN1271" s="25">
        <f t="shared" si="2276"/>
        <v>0</v>
      </c>
      <c r="DO1271" s="5"/>
      <c r="DP1271" s="43">
        <f t="shared" si="2345"/>
        <v>0</v>
      </c>
      <c r="DQ1271" s="27">
        <f t="shared" si="2288"/>
        <v>6819.5</v>
      </c>
      <c r="DR1271" s="5"/>
      <c r="DS1271" s="43">
        <f t="shared" si="2346"/>
        <v>0</v>
      </c>
      <c r="DT1271" s="27">
        <f t="shared" si="2289"/>
        <v>4846</v>
      </c>
      <c r="DU1271" s="5"/>
      <c r="DV1271" s="43">
        <f t="shared" si="2325"/>
        <v>0</v>
      </c>
      <c r="DW1271" s="27">
        <f t="shared" si="2290"/>
        <v>4835</v>
      </c>
      <c r="DX1271" s="5"/>
      <c r="DY1271" s="22">
        <f t="shared" si="2326"/>
        <v>0</v>
      </c>
      <c r="DZ1271" s="25">
        <f t="shared" si="2291"/>
        <v>523</v>
      </c>
      <c r="EA1271" s="22"/>
      <c r="EB1271" s="22">
        <f t="shared" si="2327"/>
        <v>0</v>
      </c>
      <c r="EC1271" s="28">
        <f t="shared" si="2292"/>
        <v>369</v>
      </c>
      <c r="ED1271" s="5"/>
      <c r="EE1271" s="43">
        <f t="shared" si="2328"/>
        <v>0</v>
      </c>
      <c r="EF1271" s="27">
        <f t="shared" si="2293"/>
        <v>4769</v>
      </c>
      <c r="EG1271" s="66"/>
      <c r="EH1271" s="66">
        <f t="shared" si="2329"/>
        <v>0</v>
      </c>
      <c r="EI1271" s="67">
        <f t="shared" si="2294"/>
        <v>22077</v>
      </c>
      <c r="EJ1271" s="66"/>
      <c r="EK1271" s="66">
        <f t="shared" si="2311"/>
        <v>0</v>
      </c>
      <c r="EL1271" s="67">
        <f t="shared" si="2295"/>
        <v>20707</v>
      </c>
      <c r="EM1271" s="110">
        <f t="shared" si="2312"/>
        <v>260284.24755275997</v>
      </c>
    </row>
    <row r="1272" spans="1:143" s="35" customFormat="1" ht="11.25" customHeight="1" x14ac:dyDescent="0.25">
      <c r="A1272" s="162">
        <v>46193</v>
      </c>
      <c r="B1272" s="187">
        <v>46191</v>
      </c>
      <c r="C1272" s="174">
        <v>8005018114</v>
      </c>
      <c r="D1272" s="13" t="s">
        <v>66</v>
      </c>
      <c r="E1272" s="14">
        <v>40</v>
      </c>
      <c r="F1272" s="15">
        <v>2</v>
      </c>
      <c r="G1272" s="16">
        <v>191516031098</v>
      </c>
      <c r="H1272" s="66"/>
      <c r="I1272" s="41">
        <f t="shared" si="2366"/>
        <v>80</v>
      </c>
      <c r="J1272" s="48">
        <f t="shared" si="2357"/>
        <v>214359</v>
      </c>
      <c r="K1272" s="66"/>
      <c r="L1272" s="41">
        <f t="shared" si="2367"/>
        <v>80</v>
      </c>
      <c r="M1272" s="48">
        <f t="shared" si="2358"/>
        <v>213642</v>
      </c>
      <c r="N1272" s="66"/>
      <c r="O1272" s="41">
        <f t="shared" si="2368"/>
        <v>80</v>
      </c>
      <c r="P1272" s="48">
        <f t="shared" si="2359"/>
        <v>201818</v>
      </c>
      <c r="Q1272" s="66"/>
      <c r="R1272" s="66">
        <f t="shared" si="2371"/>
        <v>80</v>
      </c>
      <c r="S1272" s="67">
        <f t="shared" si="2360"/>
        <v>138754</v>
      </c>
      <c r="T1272" s="66"/>
      <c r="U1272" s="66">
        <f t="shared" si="2318"/>
        <v>0</v>
      </c>
      <c r="V1272" s="67">
        <f t="shared" si="2330"/>
        <v>159575.05000000005</v>
      </c>
      <c r="W1272" s="136"/>
      <c r="X1272" s="69">
        <f t="shared" si="2369"/>
        <v>0</v>
      </c>
      <c r="Y1272" s="67">
        <f t="shared" si="2331"/>
        <v>4500.3500000000004</v>
      </c>
      <c r="Z1272" s="66"/>
      <c r="AA1272" s="68">
        <f t="shared" si="2307"/>
        <v>0</v>
      </c>
      <c r="AB1272" s="67">
        <f t="shared" si="2332"/>
        <v>16370</v>
      </c>
      <c r="AC1272" s="66"/>
      <c r="AD1272" s="66">
        <f t="shared" si="2308"/>
        <v>0</v>
      </c>
      <c r="AE1272" s="67">
        <f t="shared" si="2333"/>
        <v>3450</v>
      </c>
      <c r="AF1272" s="66"/>
      <c r="AG1272" s="78">
        <f t="shared" si="2309"/>
        <v>84</v>
      </c>
      <c r="AH1272" s="79">
        <f t="shared" si="2334"/>
        <v>4387.5</v>
      </c>
      <c r="AI1272" s="66"/>
      <c r="AJ1272" s="68">
        <f t="shared" si="2361"/>
        <v>0</v>
      </c>
      <c r="AK1272" s="67">
        <f t="shared" si="2335"/>
        <v>21977</v>
      </c>
      <c r="AL1272" s="66"/>
      <c r="AM1272" s="68">
        <f t="shared" si="2310"/>
        <v>0</v>
      </c>
      <c r="AN1272" s="67">
        <f t="shared" si="2336"/>
        <v>8655.02</v>
      </c>
      <c r="AO1272" s="66"/>
      <c r="AP1272" s="68">
        <f t="shared" si="2305"/>
        <v>0</v>
      </c>
      <c r="AQ1272" s="67">
        <f t="shared" si="2364"/>
        <v>8197.64</v>
      </c>
      <c r="AR1272" s="66"/>
      <c r="AS1272" s="68">
        <f t="shared" si="2341"/>
        <v>0</v>
      </c>
      <c r="AT1272" s="67">
        <f t="shared" si="2314"/>
        <v>1298</v>
      </c>
      <c r="AU1272" s="66"/>
      <c r="AV1272" s="66">
        <f t="shared" si="2277"/>
        <v>0</v>
      </c>
      <c r="AW1272" s="42">
        <f t="shared" ref="AW1272:AW1335" si="2377">AW1271+AU1272-AV1272</f>
        <v>4171.2000000000016</v>
      </c>
      <c r="AX1272" s="66"/>
      <c r="AY1272" s="66">
        <f t="shared" si="2319"/>
        <v>0</v>
      </c>
      <c r="AZ1272" s="67">
        <f t="shared" si="2273"/>
        <v>728.09999999999991</v>
      </c>
      <c r="BA1272" s="66"/>
      <c r="BB1272" s="68">
        <f t="shared" si="2348"/>
        <v>0</v>
      </c>
      <c r="BC1272" s="67">
        <f t="shared" si="2372"/>
        <v>77.819999999999851</v>
      </c>
      <c r="BD1272" s="66"/>
      <c r="BE1272" s="68">
        <f t="shared" si="2271"/>
        <v>0</v>
      </c>
      <c r="BF1272" s="67">
        <f t="shared" si="2272"/>
        <v>1815.1800000000017</v>
      </c>
      <c r="BG1272" s="66"/>
      <c r="BH1272" s="68">
        <f t="shared" si="2353"/>
        <v>0</v>
      </c>
      <c r="BI1272" s="67">
        <f t="shared" si="2362"/>
        <v>22382.39999999998</v>
      </c>
      <c r="BJ1272" s="66"/>
      <c r="BK1272" s="68">
        <f t="shared" si="2342"/>
        <v>0</v>
      </c>
      <c r="BL1272" s="67">
        <f t="shared" si="2278"/>
        <v>2694.6000000000004</v>
      </c>
      <c r="BM1272" s="66"/>
      <c r="BN1272" s="68">
        <f t="shared" si="2279"/>
        <v>0</v>
      </c>
      <c r="BO1272" s="67">
        <f t="shared" si="2280"/>
        <v>300.70000000000152</v>
      </c>
      <c r="BP1272" s="66"/>
      <c r="BQ1272" s="68">
        <f t="shared" si="2354"/>
        <v>0</v>
      </c>
      <c r="BR1272" s="67">
        <f t="shared" si="2297"/>
        <v>119438.65000000001</v>
      </c>
      <c r="BS1272" s="66"/>
      <c r="BT1272" s="66">
        <f t="shared" si="2315"/>
        <v>0</v>
      </c>
      <c r="BU1272" s="67">
        <f t="shared" si="2373"/>
        <v>99147</v>
      </c>
      <c r="BV1272" s="66"/>
      <c r="BW1272" s="66">
        <f t="shared" si="2316"/>
        <v>0</v>
      </c>
      <c r="BX1272" s="67">
        <f t="shared" si="2374"/>
        <v>142558</v>
      </c>
      <c r="BY1272" s="66"/>
      <c r="BZ1272" s="66">
        <f t="shared" si="2317"/>
        <v>0</v>
      </c>
      <c r="CA1272" s="67">
        <f t="shared" si="2375"/>
        <v>92649</v>
      </c>
      <c r="CB1272" s="66"/>
      <c r="CC1272" s="66">
        <f t="shared" si="2363"/>
        <v>0</v>
      </c>
      <c r="CD1272" s="67">
        <f t="shared" si="2349"/>
        <v>28747.040000000001</v>
      </c>
      <c r="CE1272" s="66"/>
      <c r="CF1272" s="66">
        <f t="shared" si="2355"/>
        <v>0</v>
      </c>
      <c r="CG1272" s="67">
        <f t="shared" si="2281"/>
        <v>3663.6999999999994</v>
      </c>
      <c r="CH1272" s="66"/>
      <c r="CI1272" s="66">
        <f t="shared" si="2343"/>
        <v>0</v>
      </c>
      <c r="CJ1272" s="67">
        <f t="shared" si="2298"/>
        <v>6757.8</v>
      </c>
      <c r="CK1272" s="66"/>
      <c r="CL1272" s="68">
        <f t="shared" si="2370"/>
        <v>0</v>
      </c>
      <c r="CM1272" s="79">
        <f t="shared" si="2282"/>
        <v>4847.4799999999996</v>
      </c>
      <c r="CN1272" s="66"/>
      <c r="CO1272" s="68">
        <f t="shared" si="2320"/>
        <v>0</v>
      </c>
      <c r="CP1272" s="79">
        <f t="shared" si="2283"/>
        <v>3955</v>
      </c>
      <c r="CQ1272" s="66"/>
      <c r="CR1272" s="68">
        <f t="shared" si="2321"/>
        <v>0</v>
      </c>
      <c r="CS1272" s="79">
        <f t="shared" si="2376"/>
        <v>5186</v>
      </c>
      <c r="CT1272" s="66"/>
      <c r="CU1272" s="68">
        <f t="shared" si="2322"/>
        <v>0</v>
      </c>
      <c r="CV1272" s="79">
        <f t="shared" si="2284"/>
        <v>6929</v>
      </c>
      <c r="CW1272" s="66"/>
      <c r="CX1272" s="66">
        <f t="shared" si="2365"/>
        <v>0</v>
      </c>
      <c r="CY1272" s="40">
        <f t="shared" si="2356"/>
        <v>8176.9599999999982</v>
      </c>
      <c r="CZ1272" s="65"/>
      <c r="DA1272" s="66">
        <f t="shared" si="2350"/>
        <v>0</v>
      </c>
      <c r="DB1272" s="67">
        <f t="shared" si="2299"/>
        <v>34048</v>
      </c>
      <c r="DC1272" s="66"/>
      <c r="DD1272" s="66">
        <f t="shared" si="2351"/>
        <v>0</v>
      </c>
      <c r="DE1272" s="67">
        <f t="shared" si="2300"/>
        <v>80819</v>
      </c>
      <c r="DF1272" s="66"/>
      <c r="DG1272" s="69">
        <f t="shared" si="2323"/>
        <v>0</v>
      </c>
      <c r="DH1272" s="67">
        <f t="shared" si="2352"/>
        <v>439395</v>
      </c>
      <c r="DI1272" s="66"/>
      <c r="DJ1272" s="66">
        <f t="shared" si="2324"/>
        <v>0</v>
      </c>
      <c r="DK1272" s="67">
        <f t="shared" si="2287"/>
        <v>3517.5</v>
      </c>
      <c r="DL1272" s="210"/>
      <c r="DM1272" s="206">
        <f t="shared" si="2344"/>
        <v>0</v>
      </c>
      <c r="DN1272" s="25">
        <f t="shared" si="2276"/>
        <v>0</v>
      </c>
      <c r="DO1272" s="5"/>
      <c r="DP1272" s="43">
        <f t="shared" si="2345"/>
        <v>0</v>
      </c>
      <c r="DQ1272" s="27">
        <f t="shared" si="2288"/>
        <v>6819.5</v>
      </c>
      <c r="DR1272" s="5"/>
      <c r="DS1272" s="43">
        <f t="shared" si="2346"/>
        <v>0</v>
      </c>
      <c r="DT1272" s="27">
        <f t="shared" si="2289"/>
        <v>4846</v>
      </c>
      <c r="DU1272" s="5"/>
      <c r="DV1272" s="43">
        <f t="shared" si="2325"/>
        <v>0</v>
      </c>
      <c r="DW1272" s="27">
        <f t="shared" si="2290"/>
        <v>4835</v>
      </c>
      <c r="DX1272" s="5"/>
      <c r="DY1272" s="22">
        <f t="shared" si="2326"/>
        <v>0</v>
      </c>
      <c r="DZ1272" s="25">
        <f t="shared" si="2291"/>
        <v>523</v>
      </c>
      <c r="EA1272" s="22"/>
      <c r="EB1272" s="22">
        <f t="shared" si="2327"/>
        <v>0</v>
      </c>
      <c r="EC1272" s="28">
        <f t="shared" si="2292"/>
        <v>369</v>
      </c>
      <c r="ED1272" s="5"/>
      <c r="EE1272" s="43">
        <f t="shared" si="2328"/>
        <v>0</v>
      </c>
      <c r="EF1272" s="27">
        <f t="shared" si="2293"/>
        <v>4769</v>
      </c>
      <c r="EG1272" s="66"/>
      <c r="EH1272" s="66">
        <f t="shared" si="2329"/>
        <v>0</v>
      </c>
      <c r="EI1272" s="67">
        <f t="shared" si="2294"/>
        <v>22077</v>
      </c>
      <c r="EJ1272" s="66"/>
      <c r="EK1272" s="66">
        <f t="shared" si="2311"/>
        <v>0</v>
      </c>
      <c r="EL1272" s="67">
        <f t="shared" si="2295"/>
        <v>20707</v>
      </c>
      <c r="EM1272" s="110">
        <f t="shared" si="2312"/>
        <v>256072.65555275997</v>
      </c>
    </row>
    <row r="1273" spans="1:143" ht="11.25" customHeight="1" x14ac:dyDescent="0.25">
      <c r="A1273" s="11">
        <v>46193</v>
      </c>
      <c r="B1273" s="187">
        <v>46186</v>
      </c>
      <c r="C1273" s="176" t="s">
        <v>525</v>
      </c>
      <c r="D1273" s="17" t="s">
        <v>303</v>
      </c>
      <c r="E1273" s="18">
        <v>6000</v>
      </c>
      <c r="F1273" s="19">
        <v>2</v>
      </c>
      <c r="G1273" s="20">
        <v>191516769007</v>
      </c>
      <c r="H1273" s="66"/>
      <c r="I1273" s="41">
        <f t="shared" si="2366"/>
        <v>0</v>
      </c>
      <c r="J1273" s="48">
        <f t="shared" si="2357"/>
        <v>214359</v>
      </c>
      <c r="K1273" s="66"/>
      <c r="L1273" s="41">
        <f t="shared" si="2367"/>
        <v>0</v>
      </c>
      <c r="M1273" s="48">
        <f t="shared" si="2358"/>
        <v>213642</v>
      </c>
      <c r="N1273" s="66"/>
      <c r="O1273" s="41">
        <f t="shared" si="2368"/>
        <v>0</v>
      </c>
      <c r="P1273" s="48">
        <f t="shared" si="2359"/>
        <v>201818</v>
      </c>
      <c r="Q1273" s="66"/>
      <c r="R1273" s="66">
        <f t="shared" si="2371"/>
        <v>0</v>
      </c>
      <c r="S1273" s="67">
        <f t="shared" si="2360"/>
        <v>138754</v>
      </c>
      <c r="T1273" s="66"/>
      <c r="U1273" s="66">
        <f t="shared" si="2318"/>
        <v>0</v>
      </c>
      <c r="V1273" s="67">
        <f t="shared" si="2330"/>
        <v>159575.05000000005</v>
      </c>
      <c r="X1273" s="69">
        <f t="shared" si="2369"/>
        <v>0</v>
      </c>
      <c r="Y1273" s="67">
        <f t="shared" si="2331"/>
        <v>4500.3500000000004</v>
      </c>
      <c r="Z1273" s="66"/>
      <c r="AA1273" s="68">
        <f t="shared" si="2307"/>
        <v>0</v>
      </c>
      <c r="AB1273" s="67">
        <f t="shared" si="2332"/>
        <v>16370</v>
      </c>
      <c r="AC1273" s="66"/>
      <c r="AD1273" s="66">
        <f t="shared" si="2308"/>
        <v>0</v>
      </c>
      <c r="AE1273" s="67">
        <f t="shared" si="2333"/>
        <v>3450</v>
      </c>
      <c r="AF1273" s="66"/>
      <c r="AG1273" s="78">
        <f t="shared" si="2309"/>
        <v>0</v>
      </c>
      <c r="AH1273" s="79">
        <f t="shared" si="2334"/>
        <v>4387.5</v>
      </c>
      <c r="AI1273" s="66"/>
      <c r="AJ1273" s="68">
        <f t="shared" si="2361"/>
        <v>0</v>
      </c>
      <c r="AK1273" s="67">
        <f t="shared" si="2335"/>
        <v>21977</v>
      </c>
      <c r="AL1273" s="66"/>
      <c r="AM1273" s="68">
        <f t="shared" si="2310"/>
        <v>0</v>
      </c>
      <c r="AN1273" s="67">
        <f t="shared" si="2336"/>
        <v>8655.02</v>
      </c>
      <c r="AO1273" s="66"/>
      <c r="AP1273" s="68">
        <f t="shared" si="2305"/>
        <v>0</v>
      </c>
      <c r="AQ1273" s="67">
        <f t="shared" si="2364"/>
        <v>8197.64</v>
      </c>
      <c r="AR1273" s="66"/>
      <c r="AS1273" s="68">
        <f t="shared" si="2341"/>
        <v>0</v>
      </c>
      <c r="AT1273" s="67">
        <f t="shared" si="2314"/>
        <v>1298</v>
      </c>
      <c r="AU1273" s="66"/>
      <c r="AV1273" s="66">
        <f t="shared" si="2277"/>
        <v>0</v>
      </c>
      <c r="AW1273" s="42">
        <f t="shared" si="2377"/>
        <v>4171.2000000000016</v>
      </c>
      <c r="AX1273" s="66"/>
      <c r="AY1273" s="66">
        <f t="shared" si="2319"/>
        <v>0</v>
      </c>
      <c r="AZ1273" s="67">
        <f t="shared" si="2273"/>
        <v>728.09999999999991</v>
      </c>
      <c r="BA1273" s="66"/>
      <c r="BB1273" s="68">
        <f t="shared" si="2348"/>
        <v>0</v>
      </c>
      <c r="BC1273" s="67">
        <f t="shared" si="2372"/>
        <v>77.819999999999851</v>
      </c>
      <c r="BD1273" s="66"/>
      <c r="BE1273" s="68">
        <f t="shared" si="2271"/>
        <v>0</v>
      </c>
      <c r="BF1273" s="67">
        <f t="shared" si="2272"/>
        <v>1815.1800000000017</v>
      </c>
      <c r="BG1273" s="66"/>
      <c r="BH1273" s="68">
        <f t="shared" si="2353"/>
        <v>0</v>
      </c>
      <c r="BI1273" s="67">
        <f t="shared" si="2362"/>
        <v>22382.39999999998</v>
      </c>
      <c r="BJ1273" s="66"/>
      <c r="BK1273" s="68">
        <f t="shared" si="2342"/>
        <v>0</v>
      </c>
      <c r="BL1273" s="67">
        <f t="shared" si="2278"/>
        <v>2694.6000000000004</v>
      </c>
      <c r="BM1273" s="66"/>
      <c r="BN1273" s="68">
        <f t="shared" si="2279"/>
        <v>0</v>
      </c>
      <c r="BO1273" s="67">
        <f t="shared" si="2280"/>
        <v>300.70000000000152</v>
      </c>
      <c r="BP1273" s="66"/>
      <c r="BQ1273" s="68">
        <f t="shared" si="2354"/>
        <v>12720</v>
      </c>
      <c r="BR1273" s="67">
        <f t="shared" si="2297"/>
        <v>106718.65000000001</v>
      </c>
      <c r="BS1273" s="66"/>
      <c r="BT1273" s="66">
        <f t="shared" si="2315"/>
        <v>0</v>
      </c>
      <c r="BU1273" s="67">
        <f t="shared" si="2373"/>
        <v>99147</v>
      </c>
      <c r="BV1273" s="66"/>
      <c r="BW1273" s="66">
        <f t="shared" si="2316"/>
        <v>0</v>
      </c>
      <c r="BX1273" s="67">
        <f t="shared" si="2374"/>
        <v>142558</v>
      </c>
      <c r="BY1273" s="66"/>
      <c r="BZ1273" s="66">
        <f t="shared" si="2317"/>
        <v>0</v>
      </c>
      <c r="CA1273" s="67">
        <f t="shared" si="2375"/>
        <v>92649</v>
      </c>
      <c r="CB1273" s="66"/>
      <c r="CC1273" s="66">
        <f t="shared" si="2363"/>
        <v>0</v>
      </c>
      <c r="CD1273" s="67">
        <f t="shared" si="2349"/>
        <v>28747.040000000001</v>
      </c>
      <c r="CE1273" s="66"/>
      <c r="CF1273" s="66">
        <f t="shared" si="2355"/>
        <v>0</v>
      </c>
      <c r="CG1273" s="67">
        <f t="shared" si="2281"/>
        <v>3663.6999999999994</v>
      </c>
      <c r="CH1273" s="66"/>
      <c r="CI1273" s="66">
        <f t="shared" si="2343"/>
        <v>0</v>
      </c>
      <c r="CJ1273" s="67">
        <f t="shared" si="2298"/>
        <v>6757.8</v>
      </c>
      <c r="CK1273" s="66"/>
      <c r="CL1273" s="68">
        <f t="shared" si="2370"/>
        <v>0</v>
      </c>
      <c r="CM1273" s="79">
        <f t="shared" si="2282"/>
        <v>4847.4799999999996</v>
      </c>
      <c r="CN1273" s="66"/>
      <c r="CO1273" s="68">
        <f t="shared" si="2320"/>
        <v>0</v>
      </c>
      <c r="CP1273" s="79">
        <f t="shared" si="2283"/>
        <v>3955</v>
      </c>
      <c r="CQ1273" s="66"/>
      <c r="CR1273" s="68">
        <f t="shared" si="2321"/>
        <v>0</v>
      </c>
      <c r="CS1273" s="79">
        <f t="shared" si="2376"/>
        <v>5186</v>
      </c>
      <c r="CT1273" s="66"/>
      <c r="CU1273" s="68">
        <f t="shared" si="2322"/>
        <v>0</v>
      </c>
      <c r="CV1273" s="79">
        <f t="shared" si="2284"/>
        <v>6929</v>
      </c>
      <c r="CW1273" s="66"/>
      <c r="CX1273" s="66">
        <f t="shared" si="2365"/>
        <v>0</v>
      </c>
      <c r="CY1273" s="40">
        <f t="shared" si="2356"/>
        <v>8176.9599999999982</v>
      </c>
      <c r="CZ1273" s="65"/>
      <c r="DA1273" s="66">
        <f t="shared" si="2350"/>
        <v>0</v>
      </c>
      <c r="DB1273" s="67">
        <f t="shared" si="2299"/>
        <v>34048</v>
      </c>
      <c r="DC1273" s="66"/>
      <c r="DD1273" s="66">
        <f t="shared" si="2351"/>
        <v>0</v>
      </c>
      <c r="DE1273" s="67">
        <f t="shared" si="2300"/>
        <v>80819</v>
      </c>
      <c r="DF1273" s="66"/>
      <c r="DG1273" s="69">
        <f t="shared" si="2323"/>
        <v>0</v>
      </c>
      <c r="DH1273" s="67">
        <f t="shared" si="2352"/>
        <v>439395</v>
      </c>
      <c r="DI1273" s="66"/>
      <c r="DJ1273" s="66">
        <f t="shared" si="2324"/>
        <v>0</v>
      </c>
      <c r="DK1273" s="67">
        <f t="shared" si="2287"/>
        <v>3517.5</v>
      </c>
      <c r="DM1273" s="206">
        <f t="shared" si="2344"/>
        <v>0</v>
      </c>
      <c r="DN1273" s="25">
        <f t="shared" si="2276"/>
        <v>0</v>
      </c>
      <c r="DO1273" s="5"/>
      <c r="DP1273" s="43">
        <f t="shared" si="2345"/>
        <v>0</v>
      </c>
      <c r="DQ1273" s="27">
        <f t="shared" si="2288"/>
        <v>6819.5</v>
      </c>
      <c r="DR1273" s="5"/>
      <c r="DS1273" s="43">
        <f t="shared" si="2346"/>
        <v>0</v>
      </c>
      <c r="DT1273" s="27">
        <f t="shared" si="2289"/>
        <v>4846</v>
      </c>
      <c r="DU1273" s="5"/>
      <c r="DV1273" s="43">
        <f t="shared" si="2325"/>
        <v>0</v>
      </c>
      <c r="DW1273" s="27">
        <f t="shared" si="2290"/>
        <v>4835</v>
      </c>
      <c r="DX1273" s="5"/>
      <c r="DY1273" s="22">
        <f t="shared" si="2326"/>
        <v>0</v>
      </c>
      <c r="DZ1273" s="25">
        <f t="shared" si="2291"/>
        <v>523</v>
      </c>
      <c r="EA1273" s="22"/>
      <c r="EB1273" s="22">
        <f t="shared" si="2327"/>
        <v>0</v>
      </c>
      <c r="EC1273" s="28">
        <f t="shared" si="2292"/>
        <v>369</v>
      </c>
      <c r="ED1273" s="5"/>
      <c r="EE1273" s="43">
        <f t="shared" si="2328"/>
        <v>0</v>
      </c>
      <c r="EF1273" s="27">
        <f t="shared" si="2293"/>
        <v>4769</v>
      </c>
      <c r="EG1273" s="66"/>
      <c r="EH1273" s="66">
        <f t="shared" si="2329"/>
        <v>0</v>
      </c>
      <c r="EI1273" s="67">
        <f t="shared" si="2294"/>
        <v>22077</v>
      </c>
      <c r="EJ1273" s="66"/>
      <c r="EK1273" s="66">
        <f t="shared" si="2311"/>
        <v>0</v>
      </c>
      <c r="EL1273" s="67">
        <f t="shared" si="2295"/>
        <v>20707</v>
      </c>
      <c r="EM1273" s="110">
        <f t="shared" si="2312"/>
        <v>254635.10555275998</v>
      </c>
    </row>
    <row r="1274" spans="1:143" ht="11.25" customHeight="1" x14ac:dyDescent="0.25">
      <c r="A1274" s="382">
        <v>46193</v>
      </c>
      <c r="B1274" s="187">
        <v>46158</v>
      </c>
      <c r="C1274" s="174">
        <v>8004978455</v>
      </c>
      <c r="D1274" s="13" t="s">
        <v>366</v>
      </c>
      <c r="E1274" s="14">
        <v>2500</v>
      </c>
      <c r="F1274" s="15">
        <v>0.2</v>
      </c>
      <c r="G1274" s="16">
        <v>191516177642</v>
      </c>
      <c r="H1274" s="66"/>
      <c r="I1274" s="41">
        <f t="shared" si="2366"/>
        <v>5000</v>
      </c>
      <c r="J1274" s="48">
        <f t="shared" si="2357"/>
        <v>209359</v>
      </c>
      <c r="K1274" s="66"/>
      <c r="L1274" s="41">
        <f t="shared" si="2367"/>
        <v>5000</v>
      </c>
      <c r="M1274" s="48">
        <f t="shared" si="2358"/>
        <v>208642</v>
      </c>
      <c r="N1274" s="66"/>
      <c r="O1274" s="41">
        <f t="shared" si="2368"/>
        <v>5000</v>
      </c>
      <c r="P1274" s="48">
        <f t="shared" si="2359"/>
        <v>196818</v>
      </c>
      <c r="Q1274" s="66"/>
      <c r="R1274" s="66">
        <f t="shared" si="2371"/>
        <v>5000</v>
      </c>
      <c r="S1274" s="67">
        <f t="shared" si="2360"/>
        <v>133754</v>
      </c>
      <c r="T1274" s="66"/>
      <c r="U1274" s="66">
        <f t="shared" si="2318"/>
        <v>750.00000000000011</v>
      </c>
      <c r="V1274" s="67">
        <f t="shared" si="2330"/>
        <v>158825.05000000005</v>
      </c>
      <c r="X1274" s="69">
        <f t="shared" si="2369"/>
        <v>0</v>
      </c>
      <c r="Y1274" s="67">
        <f t="shared" si="2331"/>
        <v>4500.3500000000004</v>
      </c>
      <c r="Z1274" s="66"/>
      <c r="AA1274" s="68">
        <f t="shared" si="2307"/>
        <v>0</v>
      </c>
      <c r="AB1274" s="67">
        <f t="shared" si="2332"/>
        <v>16370</v>
      </c>
      <c r="AC1274" s="66"/>
      <c r="AD1274" s="66">
        <f t="shared" si="2308"/>
        <v>0</v>
      </c>
      <c r="AE1274" s="67">
        <f t="shared" si="2333"/>
        <v>3450</v>
      </c>
      <c r="AF1274" s="66"/>
      <c r="AG1274" s="78">
        <f t="shared" si="2309"/>
        <v>0</v>
      </c>
      <c r="AH1274" s="79">
        <f t="shared" si="2334"/>
        <v>4387.5</v>
      </c>
      <c r="AI1274" s="66"/>
      <c r="AJ1274" s="68">
        <f t="shared" si="2361"/>
        <v>0</v>
      </c>
      <c r="AK1274" s="67">
        <f t="shared" si="2335"/>
        <v>21977</v>
      </c>
      <c r="AL1274" s="66"/>
      <c r="AM1274" s="68">
        <f t="shared" si="2310"/>
        <v>0</v>
      </c>
      <c r="AN1274" s="67">
        <f t="shared" si="2336"/>
        <v>8655.02</v>
      </c>
      <c r="AO1274" s="66"/>
      <c r="AP1274" s="68">
        <f t="shared" si="2305"/>
        <v>0</v>
      </c>
      <c r="AQ1274" s="67">
        <f t="shared" si="2364"/>
        <v>8197.64</v>
      </c>
      <c r="AR1274" s="66"/>
      <c r="AS1274" s="68">
        <f t="shared" si="2341"/>
        <v>0</v>
      </c>
      <c r="AT1274" s="67">
        <f t="shared" si="2314"/>
        <v>1298</v>
      </c>
      <c r="AU1274" s="66"/>
      <c r="AV1274" s="66">
        <f t="shared" si="2277"/>
        <v>0</v>
      </c>
      <c r="AW1274" s="42">
        <f t="shared" si="2377"/>
        <v>4171.2000000000016</v>
      </c>
      <c r="AX1274" s="66"/>
      <c r="AY1274" s="66">
        <f t="shared" si="2319"/>
        <v>0</v>
      </c>
      <c r="AZ1274" s="67">
        <f t="shared" si="2273"/>
        <v>728.09999999999991</v>
      </c>
      <c r="BA1274" s="66"/>
      <c r="BB1274" s="68">
        <f t="shared" si="2348"/>
        <v>0</v>
      </c>
      <c r="BC1274" s="67">
        <f t="shared" si="2372"/>
        <v>77.819999999999851</v>
      </c>
      <c r="BD1274" s="66"/>
      <c r="BE1274" s="68">
        <f t="shared" si="2271"/>
        <v>0</v>
      </c>
      <c r="BF1274" s="67">
        <f t="shared" si="2272"/>
        <v>1815.1800000000017</v>
      </c>
      <c r="BG1274" s="66"/>
      <c r="BH1274" s="68">
        <f t="shared" si="2353"/>
        <v>0</v>
      </c>
      <c r="BI1274" s="67">
        <f t="shared" si="2362"/>
        <v>22382.39999999998</v>
      </c>
      <c r="BJ1274" s="66"/>
      <c r="BK1274" s="68">
        <f t="shared" si="2342"/>
        <v>0</v>
      </c>
      <c r="BL1274" s="67">
        <f t="shared" si="2278"/>
        <v>2694.6000000000004</v>
      </c>
      <c r="BM1274" s="66"/>
      <c r="BN1274" s="68">
        <f t="shared" si="2279"/>
        <v>0</v>
      </c>
      <c r="BO1274" s="67">
        <f t="shared" si="2280"/>
        <v>300.70000000000152</v>
      </c>
      <c r="BP1274" s="66"/>
      <c r="BQ1274" s="68">
        <f t="shared" si="2354"/>
        <v>0</v>
      </c>
      <c r="BR1274" s="67">
        <f t="shared" si="2297"/>
        <v>106718.65000000001</v>
      </c>
      <c r="BS1274" s="66"/>
      <c r="BT1274" s="66">
        <f t="shared" si="2315"/>
        <v>0</v>
      </c>
      <c r="BU1274" s="67">
        <f t="shared" si="2373"/>
        <v>99147</v>
      </c>
      <c r="BV1274" s="66"/>
      <c r="BW1274" s="66">
        <f t="shared" si="2316"/>
        <v>0</v>
      </c>
      <c r="BX1274" s="67">
        <f t="shared" si="2374"/>
        <v>142558</v>
      </c>
      <c r="BY1274" s="66"/>
      <c r="BZ1274" s="66">
        <f t="shared" si="2317"/>
        <v>0</v>
      </c>
      <c r="CA1274" s="67">
        <f t="shared" si="2375"/>
        <v>92649</v>
      </c>
      <c r="CB1274" s="66"/>
      <c r="CC1274" s="66">
        <f t="shared" si="2363"/>
        <v>0</v>
      </c>
      <c r="CD1274" s="67">
        <f t="shared" si="2349"/>
        <v>28747.040000000001</v>
      </c>
      <c r="CE1274" s="66"/>
      <c r="CF1274" s="66">
        <f t="shared" si="2355"/>
        <v>0</v>
      </c>
      <c r="CG1274" s="67">
        <f t="shared" si="2281"/>
        <v>3663.6999999999994</v>
      </c>
      <c r="CH1274" s="66"/>
      <c r="CI1274" s="66">
        <f t="shared" si="2343"/>
        <v>0</v>
      </c>
      <c r="CJ1274" s="67">
        <f t="shared" si="2298"/>
        <v>6757.8</v>
      </c>
      <c r="CK1274" s="66"/>
      <c r="CL1274" s="68">
        <f t="shared" si="2370"/>
        <v>0</v>
      </c>
      <c r="CM1274" s="79">
        <f t="shared" si="2282"/>
        <v>4847.4799999999996</v>
      </c>
      <c r="CN1274" s="66"/>
      <c r="CO1274" s="68">
        <f t="shared" si="2320"/>
        <v>0</v>
      </c>
      <c r="CP1274" s="79">
        <f t="shared" si="2283"/>
        <v>3955</v>
      </c>
      <c r="CQ1274" s="66"/>
      <c r="CR1274" s="68">
        <f t="shared" si="2321"/>
        <v>0</v>
      </c>
      <c r="CS1274" s="79">
        <f t="shared" si="2376"/>
        <v>5186</v>
      </c>
      <c r="CT1274" s="66"/>
      <c r="CU1274" s="68">
        <f t="shared" si="2322"/>
        <v>0</v>
      </c>
      <c r="CV1274" s="79">
        <f t="shared" si="2284"/>
        <v>6929</v>
      </c>
      <c r="CW1274" s="66"/>
      <c r="CX1274" s="66">
        <f t="shared" si="2365"/>
        <v>0</v>
      </c>
      <c r="CY1274" s="40">
        <f t="shared" si="2356"/>
        <v>8176.9599999999982</v>
      </c>
      <c r="CZ1274" s="65"/>
      <c r="DA1274" s="66">
        <f t="shared" si="2350"/>
        <v>0</v>
      </c>
      <c r="DB1274" s="67">
        <f t="shared" si="2299"/>
        <v>34048</v>
      </c>
      <c r="DC1274" s="66"/>
      <c r="DD1274" s="66">
        <f t="shared" si="2351"/>
        <v>0</v>
      </c>
      <c r="DE1274" s="67">
        <f t="shared" si="2300"/>
        <v>80819</v>
      </c>
      <c r="DF1274" s="66"/>
      <c r="DG1274" s="69">
        <f t="shared" si="2323"/>
        <v>0</v>
      </c>
      <c r="DH1274" s="67">
        <f t="shared" si="2352"/>
        <v>439395</v>
      </c>
      <c r="DI1274" s="66"/>
      <c r="DJ1274" s="66">
        <f t="shared" si="2324"/>
        <v>0</v>
      </c>
      <c r="DK1274" s="67">
        <f t="shared" si="2287"/>
        <v>3517.5</v>
      </c>
      <c r="DM1274" s="206">
        <f t="shared" si="2344"/>
        <v>0</v>
      </c>
      <c r="DN1274" s="25">
        <f t="shared" si="2276"/>
        <v>0</v>
      </c>
      <c r="DO1274" s="5"/>
      <c r="DP1274" s="43">
        <f t="shared" si="2345"/>
        <v>0</v>
      </c>
      <c r="DQ1274" s="27">
        <f t="shared" si="2288"/>
        <v>6819.5</v>
      </c>
      <c r="DR1274" s="5"/>
      <c r="DS1274" s="43">
        <f t="shared" si="2346"/>
        <v>0</v>
      </c>
      <c r="DT1274" s="27">
        <f t="shared" si="2289"/>
        <v>4846</v>
      </c>
      <c r="DU1274" s="5"/>
      <c r="DV1274" s="43">
        <f t="shared" si="2325"/>
        <v>0</v>
      </c>
      <c r="DW1274" s="27">
        <f t="shared" si="2290"/>
        <v>4835</v>
      </c>
      <c r="DX1274" s="5"/>
      <c r="DY1274" s="22">
        <f t="shared" si="2326"/>
        <v>0</v>
      </c>
      <c r="DZ1274" s="25">
        <f t="shared" si="2291"/>
        <v>523</v>
      </c>
      <c r="EA1274" s="22"/>
      <c r="EB1274" s="22">
        <f t="shared" si="2327"/>
        <v>0</v>
      </c>
      <c r="EC1274" s="28">
        <f t="shared" si="2292"/>
        <v>369</v>
      </c>
      <c r="ED1274" s="5"/>
      <c r="EE1274" s="43">
        <f t="shared" si="2328"/>
        <v>0</v>
      </c>
      <c r="EF1274" s="27">
        <f t="shared" si="2293"/>
        <v>4769</v>
      </c>
      <c r="EG1274" s="66"/>
      <c r="EH1274" s="66">
        <f t="shared" si="2329"/>
        <v>0</v>
      </c>
      <c r="EI1274" s="67">
        <f t="shared" si="2294"/>
        <v>22077</v>
      </c>
      <c r="EJ1274" s="66"/>
      <c r="EK1274" s="66">
        <f t="shared" si="2311"/>
        <v>0</v>
      </c>
      <c r="EL1274" s="67">
        <f t="shared" si="2295"/>
        <v>20707</v>
      </c>
      <c r="EM1274" s="110">
        <f t="shared" si="2312"/>
        <v>251913.88955276</v>
      </c>
    </row>
    <row r="1275" spans="1:143" ht="11.25" customHeight="1" x14ac:dyDescent="0.25">
      <c r="A1275" s="11">
        <v>46193</v>
      </c>
      <c r="B1275" s="187">
        <v>46191</v>
      </c>
      <c r="C1275" s="174">
        <v>8005017061</v>
      </c>
      <c r="D1275" s="13" t="s">
        <v>77</v>
      </c>
      <c r="E1275" s="14">
        <v>3200</v>
      </c>
      <c r="F1275" s="15">
        <v>1</v>
      </c>
      <c r="G1275" s="16">
        <v>191516031289</v>
      </c>
      <c r="H1275" s="66"/>
      <c r="I1275" s="41">
        <f t="shared" si="2366"/>
        <v>6400</v>
      </c>
      <c r="J1275" s="48">
        <f t="shared" si="2357"/>
        <v>202959</v>
      </c>
      <c r="K1275" s="66"/>
      <c r="L1275" s="41">
        <f t="shared" si="2367"/>
        <v>6400</v>
      </c>
      <c r="M1275" s="48">
        <f t="shared" si="2358"/>
        <v>202242</v>
      </c>
      <c r="N1275" s="66"/>
      <c r="O1275" s="41">
        <f t="shared" si="2368"/>
        <v>6400</v>
      </c>
      <c r="P1275" s="48">
        <f t="shared" si="2359"/>
        <v>190418</v>
      </c>
      <c r="Q1275" s="66"/>
      <c r="R1275" s="66">
        <f t="shared" si="2371"/>
        <v>6400</v>
      </c>
      <c r="S1275" s="67">
        <f t="shared" si="2360"/>
        <v>127354</v>
      </c>
      <c r="T1275" s="66"/>
      <c r="U1275" s="66">
        <f t="shared" si="2318"/>
        <v>3520.0000000000005</v>
      </c>
      <c r="V1275" s="67">
        <f t="shared" si="2330"/>
        <v>155305.05000000005</v>
      </c>
      <c r="X1275" s="69">
        <f t="shared" si="2369"/>
        <v>0</v>
      </c>
      <c r="Y1275" s="67">
        <f t="shared" si="2331"/>
        <v>4500.3500000000004</v>
      </c>
      <c r="Z1275" s="66"/>
      <c r="AA1275" s="68">
        <f t="shared" si="2307"/>
        <v>0</v>
      </c>
      <c r="AB1275" s="67">
        <f t="shared" si="2332"/>
        <v>16370</v>
      </c>
      <c r="AC1275" s="66"/>
      <c r="AD1275" s="66">
        <f t="shared" si="2308"/>
        <v>0</v>
      </c>
      <c r="AE1275" s="67">
        <f t="shared" si="2333"/>
        <v>3450</v>
      </c>
      <c r="AF1275" s="66"/>
      <c r="AG1275" s="78">
        <f t="shared" si="2309"/>
        <v>0</v>
      </c>
      <c r="AH1275" s="79">
        <f t="shared" si="2334"/>
        <v>4387.5</v>
      </c>
      <c r="AI1275" s="66"/>
      <c r="AJ1275" s="68">
        <f t="shared" si="2361"/>
        <v>0</v>
      </c>
      <c r="AK1275" s="67">
        <f t="shared" si="2335"/>
        <v>21977</v>
      </c>
      <c r="AL1275" s="66"/>
      <c r="AM1275" s="68">
        <f t="shared" si="2310"/>
        <v>0</v>
      </c>
      <c r="AN1275" s="67">
        <f t="shared" si="2336"/>
        <v>8655.02</v>
      </c>
      <c r="AO1275" s="66"/>
      <c r="AP1275" s="68">
        <f t="shared" si="2305"/>
        <v>0</v>
      </c>
      <c r="AQ1275" s="67">
        <f t="shared" si="2364"/>
        <v>8197.64</v>
      </c>
      <c r="AR1275" s="66"/>
      <c r="AS1275" s="68">
        <f t="shared" si="2341"/>
        <v>0</v>
      </c>
      <c r="AT1275" s="67">
        <f t="shared" si="2314"/>
        <v>1298</v>
      </c>
      <c r="AU1275" s="66"/>
      <c r="AV1275" s="66">
        <f t="shared" si="2277"/>
        <v>0</v>
      </c>
      <c r="AW1275" s="42">
        <f t="shared" si="2377"/>
        <v>4171.2000000000016</v>
      </c>
      <c r="AX1275" s="66"/>
      <c r="AY1275" s="66">
        <f t="shared" si="2319"/>
        <v>0</v>
      </c>
      <c r="AZ1275" s="67">
        <f t="shared" si="2273"/>
        <v>728.09999999999991</v>
      </c>
      <c r="BA1275" s="66"/>
      <c r="BB1275" s="68">
        <f t="shared" si="2348"/>
        <v>0</v>
      </c>
      <c r="BC1275" s="67">
        <f t="shared" si="2372"/>
        <v>77.819999999999851</v>
      </c>
      <c r="BD1275" s="66"/>
      <c r="BE1275" s="68">
        <f t="shared" si="2271"/>
        <v>0</v>
      </c>
      <c r="BF1275" s="67">
        <f t="shared" si="2272"/>
        <v>1815.1800000000017</v>
      </c>
      <c r="BG1275" s="66"/>
      <c r="BH1275" s="68">
        <f t="shared" si="2353"/>
        <v>0</v>
      </c>
      <c r="BI1275" s="67">
        <f t="shared" si="2362"/>
        <v>22382.39999999998</v>
      </c>
      <c r="BJ1275" s="66"/>
      <c r="BK1275" s="68">
        <f t="shared" si="2342"/>
        <v>0</v>
      </c>
      <c r="BL1275" s="67">
        <f t="shared" si="2278"/>
        <v>2694.6000000000004</v>
      </c>
      <c r="BM1275" s="66"/>
      <c r="BN1275" s="68">
        <f t="shared" si="2279"/>
        <v>0</v>
      </c>
      <c r="BO1275" s="67">
        <f t="shared" si="2280"/>
        <v>300.70000000000152</v>
      </c>
      <c r="BP1275" s="66"/>
      <c r="BQ1275" s="68">
        <f t="shared" si="2354"/>
        <v>0</v>
      </c>
      <c r="BR1275" s="67">
        <f t="shared" si="2297"/>
        <v>106718.65000000001</v>
      </c>
      <c r="BS1275" s="66"/>
      <c r="BT1275" s="66">
        <f t="shared" si="2315"/>
        <v>0</v>
      </c>
      <c r="BU1275" s="67">
        <f t="shared" si="2373"/>
        <v>99147</v>
      </c>
      <c r="BV1275" s="66"/>
      <c r="BW1275" s="66">
        <f t="shared" si="2316"/>
        <v>0</v>
      </c>
      <c r="BX1275" s="67">
        <f t="shared" si="2374"/>
        <v>142558</v>
      </c>
      <c r="BY1275" s="66"/>
      <c r="BZ1275" s="66">
        <f t="shared" si="2317"/>
        <v>0</v>
      </c>
      <c r="CA1275" s="67">
        <f t="shared" si="2375"/>
        <v>92649</v>
      </c>
      <c r="CB1275" s="66"/>
      <c r="CC1275" s="66">
        <f t="shared" si="2363"/>
        <v>0</v>
      </c>
      <c r="CD1275" s="67">
        <f t="shared" si="2349"/>
        <v>28747.040000000001</v>
      </c>
      <c r="CE1275" s="66"/>
      <c r="CF1275" s="66">
        <f t="shared" si="2355"/>
        <v>0</v>
      </c>
      <c r="CG1275" s="67">
        <f t="shared" si="2281"/>
        <v>3663.6999999999994</v>
      </c>
      <c r="CH1275" s="66"/>
      <c r="CI1275" s="66">
        <f t="shared" si="2343"/>
        <v>0</v>
      </c>
      <c r="CJ1275" s="67">
        <f t="shared" si="2298"/>
        <v>6757.8</v>
      </c>
      <c r="CK1275" s="66"/>
      <c r="CL1275" s="68">
        <f t="shared" si="2370"/>
        <v>0</v>
      </c>
      <c r="CM1275" s="79">
        <f t="shared" si="2282"/>
        <v>4847.4799999999996</v>
      </c>
      <c r="CN1275" s="66"/>
      <c r="CO1275" s="68">
        <f t="shared" si="2320"/>
        <v>0</v>
      </c>
      <c r="CP1275" s="79">
        <f t="shared" si="2283"/>
        <v>3955</v>
      </c>
      <c r="CQ1275" s="66"/>
      <c r="CR1275" s="68">
        <f t="shared" si="2321"/>
        <v>0</v>
      </c>
      <c r="CS1275" s="79">
        <f t="shared" si="2376"/>
        <v>5186</v>
      </c>
      <c r="CT1275" s="66"/>
      <c r="CU1275" s="68">
        <f t="shared" si="2322"/>
        <v>0</v>
      </c>
      <c r="CV1275" s="79">
        <f t="shared" si="2284"/>
        <v>6929</v>
      </c>
      <c r="CW1275" s="66"/>
      <c r="CX1275" s="66">
        <f t="shared" si="2365"/>
        <v>0</v>
      </c>
      <c r="CY1275" s="40">
        <f t="shared" si="2356"/>
        <v>8176.9599999999982</v>
      </c>
      <c r="CZ1275" s="65"/>
      <c r="DA1275" s="66">
        <f t="shared" si="2350"/>
        <v>0</v>
      </c>
      <c r="DB1275" s="67">
        <f t="shared" si="2299"/>
        <v>34048</v>
      </c>
      <c r="DC1275" s="66"/>
      <c r="DD1275" s="66">
        <f t="shared" si="2351"/>
        <v>0</v>
      </c>
      <c r="DE1275" s="67">
        <f t="shared" si="2300"/>
        <v>80819</v>
      </c>
      <c r="DF1275" s="66"/>
      <c r="DG1275" s="69">
        <f t="shared" si="2323"/>
        <v>0</v>
      </c>
      <c r="DH1275" s="67">
        <f t="shared" si="2352"/>
        <v>439395</v>
      </c>
      <c r="DI1275" s="66"/>
      <c r="DJ1275" s="66">
        <f t="shared" si="2324"/>
        <v>0</v>
      </c>
      <c r="DK1275" s="67">
        <f t="shared" si="2287"/>
        <v>3517.5</v>
      </c>
      <c r="DM1275" s="206">
        <f t="shared" si="2344"/>
        <v>0</v>
      </c>
      <c r="DN1275" s="25">
        <f t="shared" si="2276"/>
        <v>0</v>
      </c>
      <c r="DO1275" s="5"/>
      <c r="DP1275" s="43">
        <f t="shared" si="2345"/>
        <v>0</v>
      </c>
      <c r="DQ1275" s="27">
        <f t="shared" si="2288"/>
        <v>6819.5</v>
      </c>
      <c r="DR1275" s="5"/>
      <c r="DS1275" s="43">
        <f t="shared" si="2346"/>
        <v>0</v>
      </c>
      <c r="DT1275" s="27">
        <f t="shared" si="2289"/>
        <v>4846</v>
      </c>
      <c r="DU1275" s="5"/>
      <c r="DV1275" s="43">
        <f t="shared" si="2325"/>
        <v>0</v>
      </c>
      <c r="DW1275" s="27">
        <f t="shared" si="2290"/>
        <v>4835</v>
      </c>
      <c r="DX1275" s="5"/>
      <c r="DY1275" s="22">
        <f t="shared" si="2326"/>
        <v>0</v>
      </c>
      <c r="DZ1275" s="25">
        <f t="shared" si="2291"/>
        <v>523</v>
      </c>
      <c r="EA1275" s="22"/>
      <c r="EB1275" s="22">
        <f t="shared" si="2327"/>
        <v>0</v>
      </c>
      <c r="EC1275" s="28">
        <f t="shared" si="2292"/>
        <v>369</v>
      </c>
      <c r="ED1275" s="5"/>
      <c r="EE1275" s="43">
        <f t="shared" si="2328"/>
        <v>0</v>
      </c>
      <c r="EF1275" s="27">
        <f t="shared" si="2293"/>
        <v>4769</v>
      </c>
      <c r="EG1275" s="66"/>
      <c r="EH1275" s="66">
        <f t="shared" si="2329"/>
        <v>0</v>
      </c>
      <c r="EI1275" s="67">
        <f t="shared" si="2294"/>
        <v>22077</v>
      </c>
      <c r="EJ1275" s="66"/>
      <c r="EK1275" s="66">
        <f t="shared" si="2311"/>
        <v>0</v>
      </c>
      <c r="EL1275" s="67">
        <f t="shared" si="2295"/>
        <v>20707</v>
      </c>
      <c r="EM1275" s="110">
        <f t="shared" si="2312"/>
        <v>251668.75855276</v>
      </c>
    </row>
    <row r="1276" spans="1:143" ht="11.25" customHeight="1" x14ac:dyDescent="0.25">
      <c r="A1276" s="143">
        <v>46193</v>
      </c>
      <c r="B1276" s="187"/>
      <c r="C1276" s="181">
        <v>8004993998</v>
      </c>
      <c r="D1276" s="111" t="s">
        <v>338</v>
      </c>
      <c r="E1276" s="138">
        <v>100</v>
      </c>
      <c r="F1276" s="139">
        <v>5</v>
      </c>
      <c r="G1276" s="85">
        <v>191516215122</v>
      </c>
      <c r="H1276" s="66"/>
      <c r="I1276" s="41">
        <f>IF(OR([1]Sheet1!C4="NPC6ASZDB-RD015M",[1]Sheet1!C4="NPC06SZDB-OR050C",[1]Sheet1!C4="NPC6ASZDB-WT008M",[1]Sheet1!C4="NPC6ASZDB-WT018M",[1]Sheet1!C4="NPC6ASZDB-WT023M",[1]Sheet1!C4="NPC6ASZDB-WT024M",[1]Sheet1!C4="NPC6ASZDB-OR020M",[1]Sheet1!C4="NPC6ASZDB-RD006M",[1]Sheet1!C4="NPC6ASZDB-WT017M",[1]Sheet1!C4="NPC6ASZDB-GY750C",[1]Sheet1!C4="NPC6ASZDB-YL015M",[1]Sheet1!C4="NPC6ASZDB-BL004M ",[1]Sheet1!C4="NPC6ASZDB-WT016M",[1]Sheet1!C4="NPC06SZDB-BK006M",[1]Sheet1!C4="NPC06SZDB-BK007M",[1]Sheet1!C4="NPC6ASZDB-OR750C",[1]Sheet1!C4="NPC06SZDB-BK004M",[1]Sheet1!C4="NPC06SZDB-BL015M",[1]Sheet1!C4="NPC6ASZDB-BL013C",[1]Sheet1!C4="NPC6ASZDB-BL030C",[1]Sheet1!C4="NPC6ASZDB-GY009M",[1]Sheet1!C4="NPC06SZDB-BK002M",[1]Sheet1!C4="NPC6ASZDB-GY025C",[1]Sheet1!C4="NPC06SZDB-BK003M",[1]Sheet1!C4="NPC06SZDB-GY005M",[1]Sheet1!C4="NPC6ASZDB-RD020C",[1]Sheet1!C4="NPC06SZDB-YL040M",[1]Sheet1!C4="NPC6ASZDB-GY125C",[1]Sheet1!C4="NPC06SZDB-YL002M",[1]Sheet1!C4="NPC6ASZDB-WT100M",[1]Sheet1!C4="NPC6ASZDB-RD008M",[1]Sheet1!C4="NPC6ASZDB-YL009M",[1]Sheet1!C4="NPC6ASZDB-VT010M",[1]Sheet1!C4="NPC6ASZDB-OR007M",[1]Sheet1!C4="NPC6ASZDB-VT007M",[1]Sheet1!C4="NPC6ASZDB-BK007M",[1]Sheet1!C4="NPC6ASZDB-GY350C",[1]Sheet1!C4="NPC6ASZDB-YL350C",[1]Sheet1!C4="NPC6ASZDB-OR350C",[1]Sheet1!C4="NPC6ASZDB-VT350C",[1]Sheet1!C4="NPC6ASZDB-BL350C",[1]Sheet1!C4="NPC6ASZDB-RD350C",[1]Sheet1!C4="NPC6ASZDB-BK350C",[1]Sheet1!C4="NPC6ASZDB-VT003M",[1]Sheet1!C4="NPC6ASZDB-OR250C",[1]Sheet1!C4="NPC6ASZDB-VT250C",[1]Sheet1!C4="NPC6ASZDB-VT002M",[1]Sheet1!C4="NPC6ASZDB-VT050C",[1]Sheet1!C4="NPC6ASZDB-VT001M",[1]Sheet1!C4="NPC6ASZDB-VT150C",[1]Sheet1!C4="NPC6ASZDB-WT017C",[1]Sheet1!C4="NPC6ASZDB-RD030C",[1]Sheet1!C4="NPC6ASZDB-WT030C",[1]Sheet1!C4="NPC6ASZDB-OR020M",[1]Sheet1!C4="NPC6ASZDB-OR015M",[1]Sheet1!C4="NPC06SZDB-WT025C",[1]Sheet1!C4="NPC6ASZDB-WT013M",[1]Sheet1!C4="NPC6ASZDB-GY075C",[1]Sheet1!C4="NPC6ASZDB-BK075C",[1]Sheet1!C4="NPC6ASZDB-BK125C",[1]Sheet1!C4="NPC6ASZDB-GN250C",[1]Sheet1!C4="NPC6ASZDB-WT011M",[1]Sheet1!C4="NPC6ASZDB-WT014M",[1]Sheet1!C4="NPC6ASZDB-OR005M",[1]Sheet1!C4="NPC6ASZDB-GY006M",[1]Sheet1!C4="NPC6ASZDB-WT550C",[1]Sheet1!C4="NPC6ASZDB-WT650C",[1]Sheet1!C4="NPC6ASZDB-WT850C",[1]Sheet1!C4="NPC6ASZDB-WT950C",[1]Sheet1!C4="NPC6ASZDB-RD250C",[1]Sheet1!C4="NPC06SZDB-GY015C",[1]Sheet1!C4="NPC06SZDB-BL020C",[1]Sheet1!C4="NPC06SZDB-YL015C",[1]Sheet1!C4="NPC6ASZDB-BL012M",[1]Sheet1!C4="NPC6ASZDB-WT020C",[1]Sheet1!C4="NPC6ASZDB-BL008M",[1]Sheet1!C4="NPC6ASZDB-BL009M",[1]Sheet1!C4="NPC6ASZDB-WT022M",[1]Sheet1!C4="NPC6ASZDB-YL007M",[1]Sheet1!C4="NPC06SZDB-WT250C",[1]Sheet1!C4="NPC6ASZDB-BL007M",[1]Sheet1!C4="NPC6ASZDB-BK050C",[1]Sheet1!C4="NPC6ASZDB-BK025C",[1]Sheet1!C4="NPC6ASZDB-BL750C",[1]Sheet1!C4="NPC6ASZDB-OR010M",[1]Sheet1!C4="NPC06SZDB-RD015M",[1]Sheet1!C4="NPC6ASZDB-YL012M",[1]Sheet1!C4="NPC6ASZDB-YL020M",[1]Sheet1!C4="NPC6ASZDB-YL030M",[1]Sheet1!C4="NPC6ASZDB-RD050C",[1]Sheet1!C4="NPC06SZDB-BL050C",[1]Sheet1!C4="NPC06SZDB-RD050C",[1]Sheet1!C4="NPC06SZDB-YL050C",[1]Sheet1!C4="NPC06SZDB-YL003M",[1]Sheet1!C4="NPC06SZDB-GN002M",[1]Sheet1!C4="NPC6ASZDB-RD010M",[1]Sheet1!C4="NPC6ASZDB-GY450C",[1]Sheet1!C4="NPC6ASZDB-WT006M",[1]Sheet1!C4="NPC6ASZDB-BL250C",[1]Sheet1!C4="NPC6ASZDB-GY050C",[1]Sheet1!C4="NPC6ASZDB-YL250C",[1]Sheet1!C4="NPC6ASZDB-YL008M",[1]Sheet1!C4="NPC06SZDB-YL010M",[1]Sheet1!C4="NPC6ASZDB-GY008M",[1]Sheet1!C4="NPC06SZDB-RD005M",[1]Sheet1!C4="NPC6ASZDB-BL050C",[1]Sheet1!C4="NPC6ASZDB-WT450C",[1]Sheet1!C4="NPC6ASZDB-OR050C",[1]Sheet1!C4="NPC06SZDB-GN010M",[1]Sheet1!C4="NPC06SZDB-RD010M",[1]Sheet1!C4="NPC06SZDB-BL010M",[1]Sheet1!C4="NPC6ASZDB-GY050C",[1]Sheet1!C4="NPC6ASZDB-YL025C",[1]Sheet1!C4="NPC6ASZDB-BK250C",[1]Sheet1!C4="NPC6ASZDB-BK004M",[1]Sheet1!C4="NPC6ASZDB-YL006M",[1]Sheet1!C4="NPC06SZDB-WT007M",[1]Sheet1!C4="NPC6ASZDB-BL015M",[1]Sheet1!C4="NPC6ASZDB-BL020M",[1]Sheet1!C4="NPC6ASZDB-GN010M",[1]Sheet1!C4="NPC6ASZDB-GN015M",[1]Sheet1!C4="NPC6ASZDB-GY250C",[1]Sheet1!C4="NPC6ASZDB-BK030M",[1]Sheet1!C4="NPC06SZDB-GY003M",[1]Sheet1!C4="NPC06SZDB-BL150C",[1]Sheet1!C4="NPC6ASZDB-BK013M",[1]Sheet1!C4="NPC6ASZDB-OR150C",[1]Sheet1!C4="NPC6ASZDB-GY007M",[1]Sheet1!C4="NPC6ASZDB-BK750C",[1]Sheet1!C4="NPC06SZDB-GN003M",[1]Sheet1!C4="NPC06SZDB-BK150C",[1]Sheet1!C4="NPC06SZDB-BK001M",[1]Sheet1!C4="NPC6ASZDB-RD007M",[1]Sheet1!C4="NPC6ASZDB-RD010M",[1]Sheet1!C4="NPC06SZDB-GY006M",[1]Sheet1!C4="NPC06SZDB-GY015M",[1]Sheet1!C4="NPC06SZDB-BK050C",[1]Sheet1!C4="NPC6ASZDB-BL010M",[1]Sheet1!C4="NPC6ASZDB-GN025C",[1]Sheet1!C4="NPC6ASZDB-WT009M",[1]Sheet1!C4="NPC6ASZDB-OR004M",[1]Sheet1!C4="NPC6ASZDB-WT075C",[1]Sheet1!C4="NPC6ASZDB-WT175C",[1]Sheet1!C4="NPC06SZDB-GY001M",[1]Sheet1!C4="NPC06SZDB-GY002M",[1]Sheet1!C4="NPC6ASZDB-WT125C",[1]Sheet1!C4="NPC6ASZDB-WT225C",[1]Sheet1!C4="NPC6ASZDB-WT275C",[1]Sheet1!C4="NPC6ASZDB-GY015M",[1]Sheet1!C4="NPC6ASZDB-RD001M",[1]Sheet1!C4="NPC6ASZDB-RD005M",[1]Sheet1!C4="NPC6ASZDB-WT025C",[1]Sheet1!C4="NPC6ASZDB-YL001M",[1]Sheet1!C4="NPC6ASZDB-YL005M",[1]Sheet1!C4="NPC06SZDB-GY010M",[1]Sheet1!C4="NPC06SZDB-YL005M",[1]Sheet1!C4="NPC06SZDB-YL001M",[1]Sheet1!C4="NPC6ASZDB-BK150C",[1]Sheet1!C4="NPC6ASZDB-BL030M",[1]Sheet1!C4="NPC6ASZDB-GY003M",[1]Sheet1!C4="NPC6ASZDB-YL050C",[1]Sheet1!C4="NPC6ASZDB-YL010M",[1]Sheet1!C4="NPC6ASZDB-OR010M",[1]Sheet1!C4="NPC06SZDB-YL150C",[1]Sheet1!C4="NPC6ASZDB-OR005M",[1]Sheet1!C4="NPC06SZDB-OR002M",[1]Sheet1!C4="NPC6ASZDB-RD150C",[1]Sheet1!C4="NPC6ASZDB-WT025M",[1]Sheet1!C4="NPC6ASZDB-WT150C",[1]Sheet1!C4="NPC6ASZDB-WT012M",[1]Sheet1!C4="NPC6ASZDB-WT250C",[1]Sheet1!C4="NPC6ASZDB-WT350C",[1]Sheet1!C4="NPC6ASZDB-YL002M",[1]Sheet1!C4="NPC6ASZDB-BL150C",[1]Sheet1!C4="NPC6ASZDB-WT015M",[1]Sheet1!C4="NPC6ASZDB-YL150C",[1]Sheet1!C4="NPC6ASZDB-YL003M",[1]Sheet1!C4="NPC6ASZDB-WT750C",[1]Sheet1!C4="NPC6ASZDB-GN050C",[1]Sheet1!C4="NPC6ASZDB-WT008M",[1]Sheet1!C4="NPC06SZDB-OR010M",[1]Sheet1!C4="NPC6ASZDB-GY150C",[1]Sheet1!C4="NPC6ASZDB-GN150C",[1]Sheet1!C4="NPC6ASZDB-OR001M",[1]Sheet1!C4="NPC6ASZDB-OR002M",[1]Sheet1!C4="NPC6ASZDB-OR003M",[1]Sheet1!C4="NPC06SZDB-RD002M",[1]Sheet1!C4="NPC06SZDB-RD150C",[1]Sheet1!C4="NPC6ASZDB-BK015M",[1]Sheet1!C4="NPC06SZDB-GN001M",[1]Sheet1!C4="NPC06SZDB-GN150C",[1]Sheet1!C4="NPC06SZDB-WT030M",[1]Sheet1!C4="NPC06SZDB-WT750C",[1]Sheet1!C4="NPC06SZDB-WT015M",[1]Sheet1!C4="NPC6ASZDB-WT030M",[1]Sheet1!C4="NPC06SZDB-RD001M",[1]Sheet1!C4="NPC06SZDB-RD003M",[1]Sheet1!C4="NPC06SZDB-OR003M",[1]Sheet1!C4="NPC06SZDB-OR001M",[1]Sheet1!C4="NPC06SZDB-BL001M",[1]Sheet1!C4="NPC06SZDB-BL003M",[1]Sheet1!C4="NPC06SZDB-WT150C",[1]Sheet1!C4="NPC06SZDB-BL002M",[1]Sheet1!C4="NPC6ASZDB-WT050C",[1]Sheet1!C4="NPC06SZDB-WT050C",[1]Sheet1!C4="NPC06SZDB-WT001M",[1]Sheet1!C4="NPC06SZDB-WT002M",[1]Sheet1!C4="NPC06SZDB-WT003M",[1]Sheet1!C4="NPC06SZDB-WT004M",[1]Sheet1!C4="NPC06SZDB-WT005M",[1]Sheet1!C4="NPC06SZDB-WT010M",[1]Sheet1!C4="NPC06SZDB-WT020M",[1]Sheet1!C4=1711815,[1]Sheet1!C4="NPC6ASZDB-GN001M",[1]Sheet1!C4="NPC6ASZDB-GN002M",[1]Sheet1!C4="NPC6ASZDB-GN003M",[1]Sheet1!C4="NPC6ASZDB-GN004M",[1]Sheet1!C4="NPC6ASZDB-GN005M",[1]Sheet1!C4="NPC6ASZDB-GN020M",[1]Sheet1!C4="NPC6ASZDB-GN030M",[1]Sheet1!C4="NPC6ASZDB-WT001M",[1]Sheet1!C4="NPC6ASZDB-WT002M",[1]Sheet1!C4="NPC6ASZDB-WT003M",[1]Sheet1!C4="NPC6ASZDB-WT004M",[1]Sheet1!C4="NPC6ASZDB-WT006M",[1]Sheet1!C4="NPC6ASZDB-WT007M",[1]Sheet1!C4="NPC6ASZDB-WT004M",[1]Sheet1!C4="NPC6ASZDB-WT005M",[1]Sheet1!C4="NPC6ASZDB-WT010M",[1]Sheet1!C4="NPC6ASZDB-WT020M",[1]Sheet1!C4="NPC6ASZDB-RD002M",[1]Sheet1!C4="NPC6ASZDB-RD003M",[1]Sheet1!C4="NPC6ASZDB-RD020M",[1]Sheet1!C4="NPC6ASZDB-GY001M",[1]Sheet1!C4="NPC6ASZDB-GY002M",[1]Sheet1!C4="NPC6ASZDB-GY003M",[1]Sheet1!C4="NPC6ASZDB-GY004M",[1]Sheet1!C4="NPC6ASZDB-GY005M",[1]Sheet1!C4="NPC6ASZDB-GY010M",[1]Sheet1!C4="NPC6ASZDB-GY020M",[1]Sheet1!C4="NPC6ASZDB-GY025M",[1]Sheet1!C4="NPC6ASZDB-GY030M",[1]Sheet1!C4="NPC6ASZDB-BL001M",[1]Sheet1!C4="NPC6ASZDB-BL002M",[1]Sheet1!C4="NPC6ASZDB-BL003M",[1]Sheet1!C4="NPC6ASZDB-BL004M",[1]Sheet1!C4="NPC6ASZDB-BL005M",[1]Sheet1!C4="NPC6ASZDB-BL010M",[1]Sheet1!C4="NPC6ASZDB-BK001M",[1]Sheet1!C4="NPC6ASZDB-BK002M",[1]Sheet1!C4="NPC6ASZDB-BK003M",[1]Sheet1!C4="NPC6ASZDB-BK005M",[1]Sheet1!C4="NPC6ASZDB-BK010M",[1]Sheet1!C4="NPC6ASZDB-BK020M",),[1]Sheet1!D4*2,0)</f>
        <v>0</v>
      </c>
      <c r="J1276" s="48">
        <f t="shared" si="2357"/>
        <v>202959</v>
      </c>
      <c r="K1276" s="66"/>
      <c r="L1276" s="41">
        <f>IF(OR([1]Sheet1!C4="NPC6ASZDB-RD015M",[1]Sheet1!C4="NPC6ASZDB-GN750C",[1]Sheet1!C4="NPC6ASZDB-WT035M",[1]Sheet1!C4="NPC6ASZDB-WT028M ",[1]Sheet1!C4="NPC6ASZDB-WT019M",[1]Sheet1!C4="NPC06SZDB-GN050C",[1]Sheet1!C4="NPC06SZDB-OR050C",[1]Sheet1!C4="NPC6ASZDB-WT018M",[1]Sheet1!C4="NPC6ASZDB-WT023M",[1]Sheet1!C4="NPC6ASZDB-WT024M",[1]Sheet1!C4="NPC6ASZDB-OR020M",[1]Sheet1!C4="NPC6ASZDB-RD006M",[1]Sheet1!C4="NPC6ASZDB-WT017M",[1]Sheet1!C4="NPC6ASZDB-GY750C",[1]Sheet1!C4="NPC6ASZDB-YL015M",[1]Sheet1!C4="NPC6ASZDB-BL004M ",[1]Sheet1!C4="NPC6ASZDB-WT016M",[1]Sheet1!C4="NPC06SZDB-BK006M",[1]Sheet1!C4="NPC06SZDB-BK007M",[1]Sheet1!C4="NPC6ASZDB-OR750C",[1]Sheet1!C4="NPC06SZDB-BK004M",[1]Sheet1!C4="NPC06SZDB-BL015M",[1]Sheet1!C4="NPC6ASZDB-BL013C",[1]Sheet1!C4="NPC6ASZDB-BL030C",[1]Sheet1!C4="NPC6ASZDB-GY009M",[1]Sheet1!C4="NPC06SZDB-BK002M",[1]Sheet1!C4="NPC6ASZDB-GY025C",[1]Sheet1!C4="NPC06SZDB-BK003M",[1]Sheet1!C4="NPC06SZDB-GY005M",[1]Sheet1!C4="NPC6ASZDB-RD020C",[1]Sheet1!C4="NPC06SZDB-YL040M",[1]Sheet1!C4="NPC6ASZDB-GY125C",[1]Sheet1!C4="NPC06SZDB-YL002M",[1]Sheet1!C4="NPC6ASZDB-WT100M",[1]Sheet1!C4="NPC6ASZDB-RD008M",[1]Sheet1!C4="NPC6ASZDB-YL009M",[1]Sheet1!C4="NPC6ASZDB-VT010M",[1]Sheet1!C4="NPC6ASZDB-OR007M",[1]Sheet1!C4="NPC6ASZDB-VT007M",[1]Sheet1!C4="NPC6ASZDB-BK007M",[1]Sheet1!C4="NPC6ASZDB-GY350C",[1]Sheet1!C4="NPC6ASZDB-YL350C",[1]Sheet1!C4="NPC6ASZDB-OR350C",[1]Sheet1!C4="NPC6ASZDB-VT350C",[1]Sheet1!C4="NPC6ASZDB-BL350C",[1]Sheet1!C4="NPC6ASZDB-RD350C",[1]Sheet1!C4="NPC6ASZDB-BK350C",[1]Sheet1!C4="NPC6ASZDB-VT003M",[1]Sheet1!C4="NPC6ASZDB-OR250C",[1]Sheet1!C4="NPC6ASZDB-VT250C",[1]Sheet1!C4="NPC6ASZDB-VT002M",[1]Sheet1!C4="NPC6ASZDB-VT050C",[1]Sheet1!C4="NPC6ASZDB-VT001M",[1]Sheet1!C4="NPC6ASZDB-VT150C",[1]Sheet1!C4="NPC6ASZDB-WT017C",[1]Sheet1!C4="NPC6ASZDB-RD030C",[1]Sheet1!C4="NPC6ASZDB-WT030C",[1]Sheet1!C4="NPC6ASZDB-OR020M",[1]Sheet1!C4="NPC6ASZDB-OR015M",[1]Sheet1!C4="NPC06SZDB-WT025C",[1]Sheet1!C4="NPC6ASZDB-WT013M",[1]Sheet1!C4="NPC6ASZDB-GY075C",[1]Sheet1!C4="NPC6ASZDB-BK075C",[1]Sheet1!C4="NPC6ASZDB-BK125C",[1]Sheet1!C4="NPC6ASZDB-GN250C",[1]Sheet1!C4="NPC6ASZDB-WT011M",[1]Sheet1!C4="NPC6ASZDB-WT014M",[1]Sheet1!C4="NPC6ASZDB-OR005M",[1]Sheet1!C4="NPC6ASZDB-GY006M",[1]Sheet1!C4="NPC6ASZDB-WT550C",[1]Sheet1!C4="NPC6ASZDB-WT650C",[1]Sheet1!C4="NPC6ASZDB-WT850C",[1]Sheet1!C4="NPC6ASZDB-WT950C",[1]Sheet1!C4="NPC6ASZDB-RD250C",[1]Sheet1!C4="NPC06SZDB-GY015C",[1]Sheet1!C4="NPC06SZDB-BL020C",[1]Sheet1!C4="NPC06SZDB-YL015C",[1]Sheet1!C4="NPC6ASZDB-BL012M",[1]Sheet1!C4="NPC6ASZDB-WT020C",[1]Sheet1!C4="NPC6ASZDB-BL008M",[1]Sheet1!C4="NPC6ASZDB-BL009M",[1]Sheet1!C4="NPC6ASZDB-WT022M",[1]Sheet1!C4="NPC6ASZDB-YL007M",[1]Sheet1!C4="NPC06SZDB-WT250C",[1]Sheet1!C4="NPC6ASZDB-BL007M",[1]Sheet1!C4="NPC6ASZDB-BK050C",[1]Sheet1!C4="NPC6ASZDB-BK025C",[1]Sheet1!C4="NPC6ASZDB-BL750C",[1]Sheet1!C4="NPC6ASZDB-OR010M",[1]Sheet1!C4="NPC06SZDB-RD015M",[1]Sheet1!C4="NPC6ASZDB-YL012M",[1]Sheet1!C4="NPC6ASZDB-YL030M",[1]Sheet1!C4="NPC6ASZDB-YL020M",[1]Sheet1!C4="NPC6ASZDB-RD050C",[1]Sheet1!C4="NPC06SZDB-BL050C",[1]Sheet1!C4="NPC06SZDB-RD050C",[1]Sheet1!C4="NPC06SZDB-YL050C",[1]Sheet1!C4="NPC06SZDB-YL003M",[1]Sheet1!C4="NPC06SZDB-GN002M",[1]Sheet1!C4="NPC6ASZDB-RD010M",[1]Sheet1!C4="NPC6ASZDB-GY450C",[1]Sheet1!C4="NPC6ASZDB-WT006M",[1]Sheet1!C4="NPC6ASZDB-BL250C",[1]Sheet1!C4="NPC6ASZDB-GY050C",[1]Sheet1!C4="NPC6ASZDB-YL250C",[1]Sheet1!C4="NPC6ASZDB-YL008M",[1]Sheet1!C4="NPC06SZDB-YL010M",[1]Sheet1!C4="NPC6ASZDB-GY008M",[1]Sheet1!C4="NPC06SZDB-RD005M",[1]Sheet1!C4="NPC6ASZDB-BL050C",[1]Sheet1!C4="NPC6ASZDB-WT450C",[1]Sheet1!C4="NPC6ASZDB-OR050C",[1]Sheet1!C4="NPC06SZDB-GN010M",[1]Sheet1!C4="NPC06SZDB-RD010M",[1]Sheet1!C4="NPC06SZDB-BL010M",[1]Sheet1!C4="NPC6ASZDB-GY050C",[1]Sheet1!C4="NPC6ASZDB-YL025C",[1]Sheet1!C4="NPC6ASZDB-BK250C",[1]Sheet1!C4="NPC6ASZDB-BK004M",[1]Sheet1!C4="NPC6ASZDB-YL006M",[1]Sheet1!C4="NPC06SZDB-WT007M",[1]Sheet1!C4="NPC6ASZDB-BL015M",[1]Sheet1!C4="NPC6ASZDB-BL020M",[1]Sheet1!C4="NPC6ASZDB-GN010M",[1]Sheet1!C4="NPC6ASZDB-GN015M",[1]Sheet1!C4="NPC6ASZDB-GY250C",[1]Sheet1!C4="NPC6ASZDB-BK030M",[1]Sheet1!C4="NPC06SZDB-GY003M",[1]Sheet1!C4="NPC06SZDB-BL150C",[1]Sheet1!C4="NPC6ASZDB-BK013M",[1]Sheet1!C4="NPC6ASZDB-OR150C",[1]Sheet1!C4="NPC6ASZDB-GY007M",[1]Sheet1!C4="NPC6ASZDB-BK750C",[1]Sheet1!C4="NPC06SZDB-GN003M",[1]Sheet1!C4="NPC06SZDB-BK150C",[1]Sheet1!C4="NPC06SZDB-BK001M",[1]Sheet1!C4="NPC6ASZDB-RD007M",[1]Sheet1!C4="NPC6ASZDB-RD010M",[1]Sheet1!C4="NPC06SZDB-GY006M",[1]Sheet1!C4="NPC06SZDB-GY015M",[1]Sheet1!C4="NPC06SZDB-BK050C",[1]Sheet1!C4="NPC6ASZDB-GN025C",[1]Sheet1!C4="NPC6ASZDB-WT009M",[1]Sheet1!C4="NPC6ASZDB-OR004M",[1]Sheet1!C4="NPC6ASZDB-WT075C",[1]Sheet1!C4="NPC6ASZDB-WT175C",[1]Sheet1!C4="NPC06SZDB-GY001M",[1]Sheet1!C4="NPC06SZDB-GY002M",[1]Sheet1!C4="NPC6ASZDB-WT125C",[1]Sheet1!C4="NPC6ASZDB-WT225C",[1]Sheet1!C4="NPC6ASZDB-WT275C",[1]Sheet1!C4="NPC6ASZDB-GY015M",[1]Sheet1!C4="NPC6ASZDB-RD001M",[1]Sheet1!C4="NPC6ASZDB-RD005M",[1]Sheet1!C4="NPC6ASZDB-WT025C",[1]Sheet1!C4="NPC6ASZDB-YL001M",[1]Sheet1!C4="NPC6ASZDB-YL005M",[1]Sheet1!C4="NPC06SZDB-GY010M",[1]Sheet1!C4="NPC06SZDB-YL005M",[1]Sheet1!C4="NPC06SZDB-YL001M",[1]Sheet1!C4="NPC6ASZDB-BK150C",[1]Sheet1!C4="NPC6ASZDB-BL030M",[1]Sheet1!C4="NPC6ASZDB-YL050C",[1]Sheet1!C4="NPC6ASZDB-YL010M",[1]Sheet1!C4="NPC6ASZDB-OR010M",[1]Sheet1!C4="NPC06SZDB-YL150C",[1]Sheet1!C4="NPC6ASZDB-OR005M",[1]Sheet1!C4="NPC06SZDB-OR002M",[1]Sheet1!C4="NPC6ASZDB-RD150C",[1]Sheet1!C4="NPC6ASZDB-WT025M",[1]Sheet1!C4="NPC6ASZDB-WT150C",[1]Sheet1!C4="NPC6ASZDB-WT012M",[1]Sheet1!C4="NPC6ASZDB-WT250C",[1]Sheet1!C4="NPC6ASZDB-WT350C",[1]Sheet1!C4="NPC6ASZDB-YL002M",[1]Sheet1!C4="NPC6ASZDB-BL150C",[1]Sheet1!C4="NPC6ASZDB-WT015M",[1]Sheet1!C4="NPC6ASZDB-YL150C",[1]Sheet1!C4="NPC6ASZDB-YL003M",[1]Sheet1!C4="NPC6ASZDB-WT750C",[1]Sheet1!C4="NPC6ASZDB-GN050C",[1]Sheet1!C4="NPC6ASZDB-WT008M",[1]Sheet1!C4="NPC06SZDB-OR010M",[1]Sheet1!C4="NPC6ASZDB-GY150C",[1]Sheet1!C4="NPC6ASZDB-GN150C",[1]Sheet1!C4="NPC6ASZDB-OR001M",[1]Sheet1!C4="NPC6ASZDB-OR002M",[1]Sheet1!C4="NPC6ASZDB-OR003M",[1]Sheet1!C4="NPC06SZDB-RD002M",[1]Sheet1!C4="NPC06SZDB-RD150C",[1]Sheet1!C4="NPC6ASZDB-BK015M",[1]Sheet1!C4="NPC06SZDB-GN001M",[1]Sheet1!C4="NPC06SZDB-GN150C",[1]Sheet1!C4="NPC06SZDB-WT030M",[1]Sheet1!C4="NPC06SZDB-WT750C",[1]Sheet1!C4="NPC06SZDB-WT015M",[1]Sheet1!C4="NPC6ASZDB-WT030M",[1]Sheet1!C4="NPC06SZDB-RD001M",[1]Sheet1!C4="NPC06SZDB-RD003M",[1]Sheet1!C4="NPC06SZDB-OR003M",[1]Sheet1!C4="NPC06SZDB-OR001M",[1]Sheet1!C4="NPC06SZDB-BL001M",[1]Sheet1!C4="NPC06SZDB-BL003M",[1]Sheet1!C4="NPC06SZDB-WT150C",[1]Sheet1!C4="NPC06SZDB-BL002M",[1]Sheet1!C4="NPC6ASZDB-WT050C",[1]Sheet1!C4="NPC06SZDB-WT050C",[1]Sheet1!C4="NPC06SZDB-WT001M",[1]Sheet1!C4="NPC06SZDB-WT002M",[1]Sheet1!C4="NPC06SZDB-WT003M",[1]Sheet1!C4="NPC06SZDB-WT004M",[1]Sheet1!C4="NPC06SZDB-WT005M",[1]Sheet1!C4="NPC06SZDB-WT010M",[1]Sheet1!C4="NPC06SZDB-WT020M",[1]Sheet1!C4="NPC6ASZDB-GN001M",[1]Sheet1!C4="NPC6ASZDB-GN002M",[1]Sheet1!C4="NPC6ASZDB-GN003M",[1]Sheet1!C4="NPC6ASZDB-GN004M",[1]Sheet1!C4="NPC6ASZDB-GN005M",[1]Sheet1!C4="NPC6ASZDB-GN020M",[1]Sheet1!C4="NPC6ASZDB-GN030M",[1]Sheet1!C4="NPC6ASZDB-WT001M",[1]Sheet1!C4="NPC6ASZDB-WT002M",[1]Sheet1!C4="NPC6ASZDB-WT003M",[1]Sheet1!C4="NPC6ASZDB-WT004M",[1]Sheet1!C4="NPC6ASZDB-WT005M",[1]Sheet1!C4="NPC6ASZDB-WT006M",[1]Sheet1!C4="NPC6ASZDB-WT007M",[1]Sheet1!C4="NPC6ASZDB-WT010M",[1]Sheet1!C4="NPC6ASZDB-WT020M",[1]Sheet1!C4="NPC6ASZDB-RD002M",[1]Sheet1!C4="NPC6ASZDB-RD003M",[1]Sheet1!C4="NPC6ASZDB-RD020M",[1]Sheet1!C4="NPC6ASZDB-GY001M",[1]Sheet1!C4="NPC6ASZDB-GY002M",[1]Sheet1!C4="NPC6ASZDB-GY003M",[1]Sheet1!C4="NPC6ASZDB-GY004M",[1]Sheet1!C4="NPC6ASZDB-GY005M",[1]Sheet1!C4="NPC6ASZDB-GY010M",[1]Sheet1!C4="NPC6ASZDB-GY020M",[1]Sheet1!C4="NPC6ASZDB-GY025M",[1]Sheet1!C4="NPC6ASZDB-GY030M",[1]Sheet1!C4="NPC6ASZDB-BL001M",[1]Sheet1!C4="NPC6ASZDB-BL002M",[1]Sheet1!C4="NPC6ASZDB-BL003M",[1]Sheet1!C4="NPC6ASZDB-BL004M",[1]Sheet1!C4="NPC6ASZDB-BL005M",[1]Sheet1!C4="NPC6ASZDB-BL010M",[1]Sheet1!C4="NPC6ASZDB-BK001M",[1]Sheet1!C4="NPC6ASZDB-BK002M",[1]Sheet1!C4="NPC6ASZDB-BK003M",[1]Sheet1!C4="NPC6ASZDB-BK005M",[1]Sheet1!C4="NPC6ASZDB-BK010M",[1]Sheet1!C4="NPC6ASZDB-BK020M",),[1]Sheet1!D4*2,0)</f>
        <v>0</v>
      </c>
      <c r="M1276" s="48">
        <f t="shared" si="2358"/>
        <v>202242</v>
      </c>
      <c r="N1276" s="66"/>
      <c r="O1276" s="41">
        <f>IF(OR([1]Sheet1!C4="NPC6ASZDB-WT019M",[1]Sheet1!C4="NPC6ASZDB-RD015M",[1]Sheet1!C4="NPC06SZDB-BK006M",[1]Sheet1!C4="NPC06SZDB-BK007M",[1]Sheet1!C4="NPC6ASZDB-OR750C",[1]Sheet1!C4="NPC06SZDB-BK004M",[1]Sheet1!C4="NPC06SZDB-BL015M",[1]Sheet1!C4="NPC6ASZDB-BL013C",[1]Sheet1!C4="NPC6ASZDB-BL030C",[1]Sheet1!C4="NPC6ASZDB-GY009M",[1]Sheet1!C4="NPC06SZDB-BK002M",[1]Sheet1!C4="NPC6ASZDB-GY025C",[1]Sheet1!C4="NPC06SZDB-BK003M",[1]Sheet1!C4="NPC06SZDB-GY005M",[1]Sheet1!C4="NPC6ASZDB-RD020C",[1]Sheet1!C4="NPC06SZDB-YL040M",[1]Sheet1!C4="NPC6ASZDB-GY125C",[1]Sheet1!C4="NPC06SZDB-YL002M",[1]Sheet1!C4="NPC6ASZDB-WT100M",[1]Sheet1!C4="NPC6ASZDB-RD008M",[1]Sheet1!C4="NPC6ASZDB-YL009M",[1]Sheet1!C4="NPC6ASZDB-VT010M",[1]Sheet1!C4="NPC6ASZDB-OR007M",[1]Sheet1!C4="NPC6ASZDB-VT007M",[1]Sheet1!C4="NPC6ASZDB-BK007M",[1]Sheet1!C4="NPC6ASZDB-GY350C",[1]Sheet1!C4="NPC6ASZDB-YL350C",[1]Sheet1!C4="NPC6ASZDB-OR350C",[1]Sheet1!C4="NPC6ASZDB-VT350C",[1]Sheet1!C4="NPC6ASZDB-BL350C",[1]Sheet1!C4="NPC6ASZDB-RD350C",[1]Sheet1!C4="NPC6ASZDB-BK350C",[1]Sheet1!C4="NPC6ASZDB-VT003M",[1]Sheet1!C4="NPC6ASZDB-OR250C",[1]Sheet1!C4="NPC6ASZDB-VT250C",[1]Sheet1!C4="NPC6ASZDB-VT002M",[1]Sheet1!C4="NPC6ASZDB-VT050C",[1]Sheet1!C4="NPC6ASZDB-VT001M",[1]Sheet1!C4="NPC6ASZDB-VT150C",[1]Sheet1!C4="NPC6ASZDB-WT017C",[1]Sheet1!C4="NPC6ASZDB-RD030C",[1]Sheet1!C4="NPC6ASZDB-WT030C",[1]Sheet1!C4="NPC6ASZDB-OR020M",[1]Sheet1!C4="NPC6ASZDB-OR020M",[1]Sheet1!C4="NPC6ASZDB-OR015M",[1]Sheet1!C4="NPC06SZDB-WT025C",[1]Sheet1!C4="NPC6ASZDB-WT013M",[1]Sheet1!C4="NPC6ASZDB-BK175C",[1]Sheet1!C4="NPC6ASZDB-GY075C",[1]Sheet1!C4="NPC6ASZDB-BK075C",[1]Sheet1!C4="NPC6ASZDB-BK125C",[1]Sheet1!C4="NPC6ASZDB-GN250C",[1]Sheet1!C4="NPC6ASZDB-WT011M",[1]Sheet1!C4="NPC6ASZDB-WT014M",[1]Sheet1!C4="NPC6ASZDB-OR005M",[1]Sheet1!C4="NPC6ASZDB-GY006M",[1]Sheet1!C4="NPC6ASZDB-WT550C",[1]Sheet1!C4="NPC6ASZDB-WT650C",[1]Sheet1!C4="NPC6ASZDB-WT850C",[1]Sheet1!C4="NPC6ASZDB-WT950C",[1]Sheet1!C4="NPC6ASZDB-RD250C",[1]Sheet1!C4="NPC06SZDB-GY015C",[1]Sheet1!C4="NPC06SZDB-BL020C",[1]Sheet1!C4="NPC06SZDB-YL015C",[1]Sheet1!C4="NPC6ASZDB-BL012M",[1]Sheet1!C4="NPC6ASZDB-WT020C",[1]Sheet1!C4="NPC6ASZDB-BL008M",[1]Sheet1!C4="NPC6ASZDB-BL009M",[1]Sheet1!C4="NPC6ASZDB-WT022M",[1]Sheet1!C4="NPC6ASZDB-YL007M",[1]Sheet1!C4="NPC06SZDB-WT250C",[1]Sheet1!C4="NPC6ASZDB-BL007M",[1]Sheet1!C4="NPC6ASZDB-BK050C",[1]Sheet1!C4="NPC6ASZDB-BK025C",[1]Sheet1!C4="NPC6ASZDB-BL750C",[1]Sheet1!C4="NPC6ASZDB-OR010M",[1]Sheet1!C4="NPC06SZDB-RD015M",[1]Sheet1!C4="NPC6ASZDB-YL012M",[1]Sheet1!C4="NPC6ASZDB-YL030M",[1]Sheet1!C4="NPC6ASZDB-YL020M",[1]Sheet1!C4="NPC6ASZDB-RD050C",[1]Sheet1!C4="NPC06SZDB-BL050C",[1]Sheet1!C4="NPC06SZDB-RD050C",[1]Sheet1!C4="NPC06SZDB-YL050C",[1]Sheet1!C4="NPC06SZDB-YL003M",[1]Sheet1!C4="NPC06SZDB-GN002M",[1]Sheet1!C4="NPC6ASZDB-RD010M",[1]Sheet1!C4="NPC6ASZDB-GY450C",[1]Sheet1!C4="NPC6ASZDB-GY450C",[1]Sheet1!C4="NPC6ASZDB-BL250C",[1]Sheet1!C4="NPC6ASZDB-GY050C",[1]Sheet1!C4="NPC6ASZDB-YL250C",[1]Sheet1!C4="NPC6ASZDB-YL008M",[1]Sheet1!C4="NPC06SZDB-YL010M",[1]Sheet1!C4="NPC6ASZDB-GY008M",[1]Sheet1!C4="NPC06SZDB-RD005M",[1]Sheet1!C4="NPC6ASZDB-BL050C",[1]Sheet1!C4="NPC6ASZDB-WT450C",[1]Sheet1!C4="NPC6ASZDB-OR050C",[1]Sheet1!C4="NPC06SZDB-GN010M",[1]Sheet1!C4="NPC06SZDB-RD010M",[1]Sheet1!C4="NPC06SZDB-BL010M",[1]Sheet1!C4="NPC6ASZDB-GY050C",[1]Sheet1!C4="NPC6ASZDB-YL025C",[1]Sheet1!C4="NPC6ASZDB-BK250C",[1]Sheet1!C4="NPC6ASZDB-BK004M",[1]Sheet1!C4="NPC6ASZDB-YL006M",[1]Sheet1!C4="NPC06SZDB-WT007M",[1]Sheet1!C4="NPC6ASZDB-BL015M",[1]Sheet1!C4="NPC6ASZDB-BL020M",[1]Sheet1!C4="NPC6ASZDB-GN010M",[1]Sheet1!C4="NPC6ASZDB-GN015M",[1]Sheet1!C4="NPC6ASZDB-GY250C",[1]Sheet1!C4="NPC6ASZDB-BK030M",[1]Sheet1!C4="NPC06SZDB-GY003M",[1]Sheet1!C4="NPC06SZDB-BL150C",[1]Sheet1!C4="NPC6ASZDB-BK013M",[1]Sheet1!C4="NPC6ASZDB-OR150C",[1]Sheet1!C4="NPC6ASZDB-GY007M",[1]Sheet1!C4="NPC6ASZDB-BK750C",[1]Sheet1!C4="NPC06SZDB-GN003M",[1]Sheet1!C4="NPC06SZDB-BK150C",[1]Sheet1!C4="NPC06SZDB-BK001M",[1]Sheet1!C4="NPC6ASZDB-RD007M",[1]Sheet1!C4="NPC6ASZDB-RD010M",[1]Sheet1!C4="NPC06SZDB-GY006M",[1]Sheet1!C4="NPC06SZDB-GY015M",[1]Sheet1!C4="NPC06SZDB-BK050C",[1]Sheet1!C4="NPC6ASZDB-GN025C",[1]Sheet1!C4="NPC6ASZDB-WT009M",[1]Sheet1!C4="NPC6ASZDB-OR004M",[1]Sheet1!C4="NPC6ASZDB-WT075C",[1]Sheet1!C4="NPC6ASZDB-WT175C",[1]Sheet1!C4="NPC06SZDB-GY001M",[1]Sheet1!C4="NPC06SZDB-GY002M",[1]Sheet1!C4="NPC6ASZDB-WT125C",[1]Sheet1!C4="NPC6ASZDB-WT225C",[1]Sheet1!C4="NPC6ASZDB-WT275C",[1]Sheet1!C4="NPC6ASZDB-GY015M",[1]Sheet1!C4="NPC6ASZDB-RD001M",[1]Sheet1!C4="NPC6ASZDB-RD005M",[1]Sheet1!C4="NPC6ASZDB-WT025C",[1]Sheet1!C4="NPC6ASZDB-YL001M",[1]Sheet1!C4="NPC6ASZDB-YL005M",[1]Sheet1!C4="NPC06SZDB-GY010M",[1]Sheet1!C4="NPC06SZDB-YL005M",[1]Sheet1!C4="NPC06SZDB-YL001M",[1]Sheet1!C4="NPC6ASZDB-BK150C",[1]Sheet1!C4="NPC6ASZDB-BL030M",[1]Sheet1!C4="NPC6ASZDB-YL050C",[1]Sheet1!C4="NPC6ASZDB-YL010M",[1]Sheet1!C4=1711167,[1]Sheet1!C4="NPC6ASZDB-OR010M",[1]Sheet1!C4="NPC06SZDB-YL150C",[1]Sheet1!C4="NPC6ASZDB-OR005M",[1]Sheet1!C4="NPC06SZDB-OR002M",[1]Sheet1!C4="NPC6ASZDB-RD150C",[1]Sheet1!C4="NPC6ASZDB-WT025M",[1]Sheet1!C4="NPC6ASZDB-WT150C",[1]Sheet1!C4="NPC6ASZDB-WT250C",[1]Sheet1!C4="NPC6ASZDB-WT350C",[1]Sheet1!C4="NPC6ASZDB-YL002M",[1]Sheet1!C4="NPC6ASZDB-WT012M",[1]Sheet1!C4="NPC6ASZDB-BL150C",[1]Sheet1!C4="NPC6ASZDB-WT015M",[1]Sheet1!C4="NPC6ASZDB-YL150C",[1]Sheet1!C4="NPC6ASZDB-YL003M",[1]Sheet1!C4="NPC6ASZDB-WT750C",[1]Sheet1!C4="NPC6ASZDB-GN050C",[1]Sheet1!C4="NPC6ASZDB-WT008M",[1]Sheet1!C4="NPC06SZDB-OR010M",[1]Sheet1!C4="NPC6ASZDB-GY150C",[1]Sheet1!C4="NPC6ASZDB-GN150C",[1]Sheet1!C4="NPC6ASZDB-OR001M",[1]Sheet1!C4="NPC6ASZDB-OR002M",[1]Sheet1!C4="NPC6ASZDB-OR003M",[1]Sheet1!C4="NPC06SZDB-RD002M",[1]Sheet1!C4="NPC06SZDB-RD150C",[1]Sheet1!C4="NPC6ASZDB-BK015M",[1]Sheet1!C4="NPC06SZDB-GN001M",[1]Sheet1!C4="NPC06SZDB-GN150C",[1]Sheet1!C4="NPC06SZDB-WT030M",[1]Sheet1!C4="NPC06SZDB-WT750C",[1]Sheet1!C4="NPC06SZDB-WT015M",[1]Sheet1!C4="NPC6ASZDB-WT030M",[1]Sheet1!C4="NPC06SZDB-RD001M",[1]Sheet1!C4="NPC06SZDB-RD003M",[1]Sheet1!C4="NPC06SZDB-OR003M",[1]Sheet1!C4="NPC06SZDB-OR001M",[1]Sheet1!C4="NPC06SZDB-BL001M",[1]Sheet1!C4="NPC06SZDB-BL003M",[1]Sheet1!C4="NPC06SZDB-WT150C",[1]Sheet1!C4="NPC06SZDB-BL002M",[1]Sheet1!C4="NPC6ASZDB-WT050C",[1]Sheet1!C4="NPC06SZDB-WT050C",[1]Sheet1!C4="NPC06SZDB-WT001M",[1]Sheet1!C4="NPC06SZDB-WT002M",[1]Sheet1!C4="NPC06SZDB-WT003M",[1]Sheet1!C4="NPC06SZDB-WT004M",[1]Sheet1!C4="NPC06SZDB-WT005M",[1]Sheet1!C4="NPC06SZDB-WT020M",[1]Sheet1!C4="NPC6ASZDB-GN001M",[1]Sheet1!C4="NPC6ASZDB-GN002M",[1]Sheet1!C4="NPC6ASZDB-GN003M",[1]Sheet1!C4="NPC6ASZDB-GN004M",[1]Sheet1!C4="NPC6ASZDB-GN005M",[1]Sheet1!C4="NPC6ASZDB-GN020M",[1]Sheet1!C4="NPC06SZDB-WT010M",[1]Sheet1!C4="NPC6ASZDB-GN030M",[1]Sheet1!C4=1711091,[1]Sheet1!C4=1711093,[1]Sheet1!C4=1711815,[1]Sheet1!C4=1711094,[1]Sheet1!C4=1711095,[1]Sheet1!C4=1711098,[1]Sheet1!C4=2153215,[1]Sheet1!C4=1711096,[1]Sheet1!C4=1711097,[1]Sheet1!C4=1711027,[1]Sheet1!C4=2153463,[1]Sheet1!C4=1711911,[1]Sheet1!C4="NPC6ASZDB-WT001M",[1]Sheet1!C4="NPC6ASZDB-WT002M",[1]Sheet1!C4="NPC6ASZDB-WT003M",[1]Sheet1!C4="NPC6ASZDB-WT004M",[1]Sheet1!C4="NPC6ASZDB-WT005M",[1]Sheet1!C4="NPC6ASZDB-WT006M",[1]Sheet1!C4="NPC6ASZDB-WT007M",[1]Sheet1!C4="NPC6ASZDB-WT010M",[1]Sheet1!C4="NPC6ASZDB-WT020M",[1]Sheet1!C4="NPC6ASZDB-RD002M",[1]Sheet1!C4="NPC6ASZDB-RD003M",[1]Sheet1!C4="NPC6ASZDB-RD020M",[1]Sheet1!C4="NPC6ASZDB-GY001M",[1]Sheet1!C4="NPC6ASZDB-GY002M",[1]Sheet1!C4="NPC6ASZDB-GY003M",[1]Sheet1!C4="NPC6ASZDB-GY004M",[1]Sheet1!C4="NPC6ASZDB-GY005M",[1]Sheet1!C4="NPC6ASZDB-GY010M",[1]Sheet1!C4="NPC6ASZDB-GY020M",[1]Sheet1!C4="NPC6ASZDB-GY025M",[1]Sheet1!C4="NPC6ASZDB-GY030M",[1]Sheet1!C4="NPC6ASZDB-BL001M",[1]Sheet1!C4="NPC6ASZDB-BL002M",[1]Sheet1!C4="NPC6ASZDB-BL003M",[1]Sheet1!C4="NPC6ASZDB-BL004M",[1]Sheet1!C4="NPC6ASZDB-BL005M",[1]Sheet1!C4="NPC6ASZDB-BL010M",[1]Sheet1!C4="NPC6ASZDB-BK001M",[1]Sheet1!C4="NPC6ASZDB-BK002M",[1]Sheet1!C4="NPC6ASZDB-BK003M",[1]Sheet1!C4="NPC6ASZDB-BK005M",[1]Sheet1!C4="NPC6ASZDB-BK010M",[1]Sheet1!C4="NPC6ASZDB-BK020M",[1]Sheet1!C4=1711171),[1]Sheet1!D4*2,0)</f>
        <v>0</v>
      </c>
      <c r="P1276" s="48">
        <f t="shared" si="2359"/>
        <v>190418</v>
      </c>
      <c r="Q1276" s="66"/>
      <c r="R1276" s="66">
        <f>IF(OR([1]Sheet1!C4="CO17772-0ZM010",[1]Sheet1!C4="NPC6ASZDB-BK950C",[1]Sheet1!C4="NPC6ASZDB-BK550C",[1]Sheet1!C4="NPC6ASZDB-GN750C",[1]Sheet1!C4="NPC6ASZDB-WT035M",[1]Sheet1!C4="CO17772-0ZM002",[1]Sheet1!C4="CO17772-01M001",[1]Sheet1!C4="NPC6ASZDB-WT028M ",[1]Sheet1!C4="NPC6ASZDB-WT019M",[1]Sheet1!C4="CO17772-0CC050",[1]Sheet1!C4="NPC6ASZDB-WT018M",[1]Sheet1!C4="NPC6ASZDB-WT023M",[1]Sheet1!C4="NPC6ASZDB-WT024M",[1]Sheet1!C4="NPC6ASZDB-OR020M",[1]Sheet1!C4="NPC6ASZDB-RD006M",[1]Sheet1!C4="NPC6ASZDB-WT017M",[1]Sheet1!C4="NPC6ASZDB-GY750C",[1]Sheet1!C4="NPC6ASZDB-YL015M",[1]Sheet1!C4="NPC6ASZDB-WT016M",[1]Sheet1!C4="CO17772-0CM015",[1]Sheet1!C4="NPC6ASZDB-OR750C",[1]Sheet1!C4="NPC6ASZDB-BL013C",[1]Sheet1!C4="NPC6ASZDB-BL030C",[1]Sheet1!C4="NPC6ASZDB-GY009M",[1]Sheet1!C4="NPC6ASZDB-GY025C",[1]Sheet1!C4="NPC6ASZDB-RD020C",[1]Sheet1!C4="CO17772-08F004",[1]Sheet1!C4="CO17772-08F010",[1]Sheet1!C4="NPC6ASZDB-GY125C",[1]Sheet1!C4="CO17772-08C750",[1]Sheet1!C4="NPC06SZDB-YL002M",[1]Sheet1!C4="NPC6ASZDB-WT100M",[1]Sheet1!C4="NPC6ASZDB-RD008M",[1]Sheet1!C4="NPC6ASZDB-YL009M",[1]Sheet1!C4="NPC6ASZDB-VT010M",[1]Sheet1!C4="NPC6ASZDB-OR007M",[1]Sheet1!C4="NPC6ASZDB-VT007M",[1]Sheet1!C4="NPC6ASZDB-BK007M",[1]Sheet1!C4="NPC6ASZDB-GY350C",[1]Sheet1!C4="NPC6ASZDB-YL350C",[1]Sheet1!C4="NPC6ASZDB-OR350C",[1]Sheet1!C4="NPC6ASZDB-VT350C",[1]Sheet1!C4="NPC6ASZDB-BL350C",[1]Sheet1!C4="NPC6ASZDB-RD350C",[1]Sheet1!C4="NPC6ASZDB-VT003M",[1]Sheet1!C4="NPC6ASZDB-OR250C",[1]Sheet1!C4="NPC6ASZDB-VT250C",[1]Sheet1!C4="NPC6ASZDB-VT002M",[1]Sheet1!C4="NPC6ASZDB-VT050C",[1]Sheet1!C4="NPC6ASZDB-VT001M",[1]Sheet1!C4="NPC6ASZDB-VT150C",[1]Sheet1!C4="NPC6ASZDB-WT017C",[1]Sheet1!C4="NPC6ASZDB-RD030C",[1]Sheet1!C4="NPC6ASZDB-WT030C",[1]Sheet1!C4="NPC6ASZDB-OR020M",[1]Sheet1!C4="NPC6ASZDB-OR015M",[1]Sheet1!C4="CO17772-08C250",[1]Sheet1!C4="NPC6ASZDB-WT013M",[1]Sheet1!C4="NPC6ASZDB-BK175C",[1]Sheet1!C4="NPC6ASZDB-GY075C",[1]Sheet1!C4="NPC6ASZDB-BK075C",[1]Sheet1!C4="CO17772-07M001",[1]Sheet1!C4="CO17772-09M001",[1]Sheet1!C4="CO17772-0ZM001",[1]Sheet1!C4="CO17772-0MM001",[1]Sheet1!C4="CO17772-08F002",[1]Sheet1!C4="NPC6ASZDB-BK125C",[1]Sheet1!C4="NPC6ASZDB-GN250C",[1]Sheet1!C4="NPC6ASZDB-WT011M",[1]Sheet1!C4="NPC6ASZDB-WT014M",[1]Sheet1!C4="NPC6ASZDB-OR005M",[1]Sheet1!C4="NPC6ASZDB-GY006M",[1]Sheet1!C4="NPC6ASZDB-WT550C",[1]Sheet1!C4="NPC6ASZDB-WT650C",[1]Sheet1!C4="NPC6ASZDB-WT850C",[1]Sheet1!C4="NPC6ASZDB-WT950C",[1]Sheet1!C4="NPC6ASZDB-RD250C",[1]Sheet1!C4="NPC6ASZDB-BL012M",[1]Sheet1!C4="NPC6ASZDB-WT020C",[1]Sheet1!C4="NPC6ASZDB-BL008M",[1]Sheet1!C4="NPC6ASZDB-BL009M",[1]Sheet1!C4="NPC6ASZDB-WT022M",[1]Sheet1!C4="NPC6ASZDB-YL007M",[1]Sheet1!C4="NPC6ASZDB-BL007M",[1]Sheet1!C4="CO17772-0ZM008",[1]Sheet1!C4="CO17772-0ZM005",[1]Sheet1!C4="NPC6ASZDB-BK050C",[1]Sheet1!C4="NPC6ASZDB-BK025C",[1]Sheet1!C4="NPC6ASZDB-BL750C",[1]Sheet1!C4="NPC6ASZDB-OR010M",[1]Sheet1!C4="NPC6ASZDB-YL012M",[1]Sheet1!C4="NPC6ASZDB-YL020M",[1]Sheet1!C4="NPC6ASZDB-YL030M",[1]Sheet1!C4="NPC6ASZDB-RD050C",[1]Sheet1!C4="NPC6ASZDB-RD010M",[1]Sheet1!C4="NPC6ASZDB-GY450C",[1]Sheet1!C4="CO17772-0CM005",[1]Sheet1!C4="NPC6ASZDB-BL250C",[1]Sheet1!C4="NPC6ASZDB-GY050C",[1]Sheet1!C4="NPC6ASZDB-YL250C",[1]Sheet1!C4="CO17772-0CM007",[1]Sheet1!C4="NPC6ASZDB-YL008M",[1]Sheet1!C4="NPC6ASZDB-GY008M",[1]Sheet1!C4="NPC6ASZDB-BL050C",[1]Sheet1!C4="NPC6ASZDB-GY050C",[1]Sheet1!C4="NPC6ASZDB-WT450C",[1]Sheet1!C4="NPC6ASZDB-OR050C",[1]Sheet1!C4="CO17772-08M020",[1]Sheet1!C4="NPC6ASZDB-YL025C",[1]Sheet1!C4="NPC6ASZDB-BK250C",[1]Sheet1!C4="CO17772-0MC150",[1]Sheet1!C4="NPC6ASZDB-BK004M",[1]Sheet1!C4="NPC6ASZDB-YL006M",[1]Sheet1!C4="NPC6ASZDB-BL015M",[1]Sheet1!C4="NPC6ASZDB-BL020M",[1]Sheet1!C4="NPC6ASZDB-GN010M",[1]Sheet1!C4="NPC6ASZDB-GN015M",[1]Sheet1!C4="NPC6ASZDB-GY250C",[1]Sheet1!C4="NPC6ASZDB-BK030M",[1]Sheet1!C4="CO17772-08M010",[1]Sheet1!C4="CO17772-08M006",[1]Sheet1!C4="NPC6ASZDB-BK013M",[1]Sheet1!C4="NPC6ASZDB-OR150C",[1]Sheet1!C4="CO17772-08C050",[1]Sheet1!C4="CO17772-0CM007",[1]Sheet1!C4="CO17772-0CM010",[1]Sheet1!C4="CO17772-0CM003",[1]Sheet1!C4="CO17772-08C150",[1]Sheet1!C4="CO17772-08M007",[1]Sheet1!C4="CO17772-0MM005",[1]Sheet1!C4="CO17772-0MM015",[1]Sheet1!C4="CO17772-0CM002",[1]Sheet1!C4="CO17772-0CM001",[1]Sheet1!C4="CO17772-08M010",[1]Sheet1!C4="CO17772-08M001",[1]Sheet1!C4="CO17772-08M002",[1]Sheet1!C4="CO17772-08M003",[1]Sheet1!C4="CO17772-08M004",[1]Sheet1!C4="CO17772-08M015",[1]Sheet1!C4="CO17772-08M005",[1]Sheet1!C4="NPC6ASZDB-BK750C",[1]Sheet1!C4="NPC6ASZDB-RD007M",[1]Sheet1!C4="NPC6ASZDB-RD010M",[1]Sheet1!C4="NPC6ASZDB-GN025C",[1]Sheet1!C4="NPC6ASZDB-WT009M",[1]Sheet1!C4="NPC6ASZDB-OR004M",[1]Sheet1!C4="NPC6ASZDB-WT075C",[1]Sheet1!C4="NPC6ASZDB-WT175C",[1]Sheet1!C4="NPC6ASZDB-WT125C",[1]Sheet1!C4="NPC6ASZDB-WT225C",[1]Sheet1!C4="NPC6ASZDB-WT275C",[1]Sheet1!C4="NPC6ASZDB-GY015M",[1]Sheet1!C4="NPC6ASZDB-RD001M",[1]Sheet1!C4="NPC6ASZDB-RD005M",[1]Sheet1!C4="NPC6ASZDB-WT025C",[1]Sheet1!C4="NPC6ASZDB-YL001M",[1]Sheet1!C4="NPC6ASZDB-YL005M",[1]Sheet1!C4="NPC6ASZDB-BK150C",[1]Sheet1!C4="NPC6ASZDB-BL030M",[1]Sheet1!C4="NPC6ASZDB-YL050C",[1]Sheet1!C4="NPC6ASZDB-YL010M",[1]Sheet1!C4="NPC6ASZDB-OR010M",[1]Sheet1!C4="NPC6ASZDB-OR005M",[1]Sheet1!C4="NPC6ASZDB-RD150C",[1]Sheet1!C4="NPC6ASZDB-WT025M",[1]Sheet1!C4="NPC6ASZDB-WT150C",[1]Sheet1!C4="NPC6ASZDB-WT012M",[1]Sheet1!C4="NPC6ASZDB-WT250C",[1]Sheet1!C4="NPC6ASZDB-WT350C",[1]Sheet1!C4="NPC6ASZDB-YL002M",[1]Sheet1!C4="NPC6ASZDB-BL150C",[1]Sheet1!C4="NPC6ASZDB-WT015M",[1]Sheet1!C4="NPC6ASZDB-YL150C",[1]Sheet1!C4="NPC6ASZDB-YL003M",[1]Sheet1!C4="NPC6ASZDB-WT750C",[1]Sheet1!C4="NPC6ASZDB-GN050C",[1]Sheet1!C4="NPC6ASZDB-WT008M",[1]Sheet1!C4="NPC6ASZDB-GY150C",[1]Sheet1!C4="NPC6ASZDB-GN150C",[1]Sheet1!C4="NPC6ASZDB-OR001M",[1]Sheet1!C4="NPC6ASZDB-OR002M",[1]Sheet1!C4="NPC6ASZDB-OR003M",[1]Sheet1!C4="NPC6ASZDB-BK015M",[1]Sheet1!C4="NPC6ASZDB-WT030M",[1]Sheet1!C4="NPC6ASZDB-WT050C",[1]Sheet1!C4="NPC6ASZDB-GN001M",[1]Sheet1!C4="NPC6ASZDB-GN002M",[1]Sheet1!C4="NPC6ASZDB-GN003M",[1]Sheet1!C4="NPC6ASZDB-GN004M",[1]Sheet1!C4="NPC6ASZDB-GN005M",[1]Sheet1!C4="NPC6ASZDB-GN020M",[1]Sheet1!C4="NPC6ASZDB-GN030M",[1]Sheet1!C4="NPC6ASZDB-WT001M",[1]Sheet1!C4="NPC6ASZDB-WT002M",[1]Sheet1!C4="NPC6ASZDB-WT003M",[1]Sheet1!C4="NPC6ASZDB-WT004M",[1]Sheet1!C4="NPC6ASZDB-WT005M",[1]Sheet1!C4="NPC6ASZDB-WT006M",[1]Sheet1!C4="NPC6ASZDB-WT007M",[1]Sheet1!C4="NPC6ASZDB-WT010M",[1]Sheet1!C4="NPC6ASZDB-WT020M",[1]Sheet1!C4="NPC6ASZDB-RD002M",[1]Sheet1!C4="NPC6ASZDB-RD003M",[1]Sheet1!C4="NPC6ASZDB-RD020M",[1]Sheet1!C4="NPC6ASZDB-GY001M",[1]Sheet1!C4="NPC6ASZDB-GY002M",[1]Sheet1!C4="NPC6ASZDB-GY003M",[1]Sheet1!C4="NPC6ASZDB-GY004M",[1]Sheet1!C4="NPC6ASZDB-GY005M",[1]Sheet1!C4="NPC6ASZDB-GY010M",[1]Sheet1!C4="NPC6ASZDB-GY020M",[1]Sheet1!C4="NPC6ASZDB-GY025M",[1]Sheet1!C4="NPC6ASZDB-GY030M",[1]Sheet1!C4="NPC6ASZDB-BL001M",[1]Sheet1!C4="NPC6ASZDB-BL002M",[1]Sheet1!C4="NPC6ASZDB-BL003M",[1]Sheet1!C4="NPC6ASZDB-BL004M",[1]Sheet1!C4="NPC6ASZDB-BL005M",[1]Sheet1!C4="NPC6ASZDB-BL010M",[1]Sheet1!C4="NPC6ASZDB-BK001M",[1]Sheet1!C4="NPC6ASZDB-BK002M",[1]Sheet1!C4="NPC6ASZDB-BK003M",[1]Sheet1!C4="NPC6ASZDB-BK005M",[1]Sheet1!C4="NPC6ASZDB-BK010M",[1]Sheet1!C4="NPC6ASZDB-BK020M",[1]Sheet1!C4="NPC6ASZDB-GY007M",),[1]Sheet1!D4*2,0)</f>
        <v>0</v>
      </c>
      <c r="S1276" s="67">
        <f t="shared" si="2360"/>
        <v>127354</v>
      </c>
      <c r="T1276" s="66"/>
      <c r="U1276" s="66">
        <f>IF(OR([1]Sheet1!C4="NPP6ASZDB-WT020M",[1]Sheet1!C4="NPP6ASZDB-WT012M",1301="NPP6ASZDB-WT008M",[1]Sheet1!C4="NPP6ASZDB-WT004M",[1]Sheet1!C4="NPP6ASZDB-WT025M",[1]Sheet1!C4="NPP6ASZDB-WT250C",[1]Sheet1!C4="NPP6ASZDB-WT010M",[1]Sheet1!C4="NPP6ASZDB-WT015M",[1]Sheet1!C4="NPP6ASZDB-WT650C",[1]Sheet1!C4="NPP6ASZDB-WT007M",[1]Sheet1!C4="NPP6ASZDB-WT750C",[1]Sheet1!C4="NPP6ASZDB-WT008M",[1]Sheet1!C4="NPP6ASZDB-WT006M",[1]Sheet1!C4="NPP6ASZDB-WT003M",[1]Sheet1!C4="NPP6ASZDB-WT150C",[1]Sheet1!C4="NPP6ASZDB-WT350C",[1]Sheet1!C4="NPP6ASZDB-WT005M",[1]Sheet1!C4="NPC6ASZDB-WT015C",[1]Sheet1!C4="NPP6ASZDB-WT001M",[1]Sheet1!C4="NPP6ASZDB-WT002M",[1]Sheet1!C4="NPC6ASZDB-WT028M",[1]Sheet1!C4="NPC06SZDB-WT025M",[1]Sheet1!C4="NPC6ASZDB-WT035M",[1]Sheet1!C4="NPC6ASZDB-WT028M ",[1]Sheet1!C4="NPC6ASZDB-WT019M",[1]Sheet1!C4="NPC6ASZDB-WT018M",[1]Sheet1!C4="NPC6ASZDB-WT023M",[1]Sheet1!C4="NPC6ASZDB-WT024M",[1]Sheet1!C4="NPC6ASZDB-WT017M",[1]Sheet1!C4="NPC6ASZDB-WT016M",[1]Sheet1!C4="NPC6ASZDB-WT100M",[1]Sheet1!C4="NPC6ASZDB-WT017C",[1]Sheet1!C4="NPC6ASZDB-WT030C",[1]Sheet1!C4="NPC06SZDB-WT025C",[1]Sheet1!C4="NPC6ASZDB-WT013M",[1]Sheet1!C4="NPC6ASZDB-WT011M",[1]Sheet1!C4="NPC6ASZDB-WT014M",[1]Sheet1!C4="NPC6ASZDB-WT550C",[1]Sheet1!C4="NPC6ASZDB-WT650C",[1]Sheet1!C4="NPC6ASZDB-WT850C",[1]Sheet1!C4="NPC6ASZDB-WT950C",[1]Sheet1!C4="NPC6ASZDB-WT020C",[1]Sheet1!C4="NPC6ASZDB-WT022M",[1]Sheet1!C4="NPC06SZDB-WT250C",[1]Sheet1!C4="NPC6ASZDB-WT125C",[1]Sheet1!C4="NPC6ASZDB-WT450C",[1]Sheet1!C4="NPC06SZDB-WT007M",[1]Sheet1!C4="NPC6ASZDB-WT009M",[1]Sheet1!C4="NPC6ASZDB-WT075C",[1]Sheet1!C4="NPC6ASZDB-WT175C",[1]Sheet1!C4="NPC6ASZDB-WT125C",[1]Sheet1!C4="NPC6ASZDB-WT225C",[1]Sheet1!C4="NPC6ASZDB-WT275C",[1]Sheet1!C4="NPC6ASZDB-WT025C",[1]Sheet1!C4="NPC6ASZDB-WT025M",[1]Sheet1!C4="NPC6ASZDB-WT150C",[1]Sheet1!C4="NPC6ASZDB-WT250C",[1]Sheet1!C4="NPC6ASZDB-WT350C",[1]Sheet1!C4="NPC6ASZDB-WT012M",[1]Sheet1!C4="NPC6ASZDB-WT015M",[1]Sheet1!C4="NPC6ASZDB-WT750C",[1]Sheet1!C4="NPC6ASZDB-WT008M",[1]Sheet1!C4="NPC06SZDB-WT030M",[1]Sheet1!C4="NPC06SZDB-WT750C",[1]Sheet1!C4="NPC06SZDB-WT015M",[1]Sheet1!C4="NPC6ASZDB-WT030M",[1]Sheet1!C4="NPC06SZDB-WT150C",[1]Sheet1!C4="NPC6ASZDB-WT050C",[1]Sheet1!C4="NPC06SZDB-WT050C",[1]Sheet1!C4="NPC06SZDB-WT001M",[1]Sheet1!C4="NPC06SZDB-WT002M",[1]Sheet1!C4="NPC06SZDB-WT003M",[1]Sheet1!C4="NPC06SZDB-WT004M",[1]Sheet1!C4="NPC06SZDB-WT005M",[1]Sheet1!C4="NPC06SZDB-WT010M",[1]Sheet1!C4="NPC06SZDB-WT020M",[1]Sheet1!C4=1711815,[1]Sheet1!C4="NPC6ASZDB-WT001M",[1]Sheet1!C4="NPC6ASZDB-WT002M",[1]Sheet1!C4="NPC6ASZDB-WT003M",[1]Sheet1!C4="NPC6ASZDB-WT004M",[1]Sheet1!C4="NPC6ASZDB-WT005M",[1]Sheet1!C4="NPC6ASZDB-WT006M",[1]Sheet1!C4="NPC6ASZDB-WT007M",[1]Sheet1!C4="NPC6ASZDB-WT010M",[1]Sheet1!C4="NPC6ASZDB-WT020M",[1]Sheet1!C4="NPC6ASZDB-WT027M",),[1]Sheet1!D4*(F1276+0.1),0)</f>
        <v>0</v>
      </c>
      <c r="V1276" s="67">
        <f t="shared" si="2330"/>
        <v>155305.05000000005</v>
      </c>
      <c r="X1276" s="69">
        <f>IF(OR([1]Sheet1!C4="NPC6ASZDB-BK015C",[1]Sheet1!C4="NPP6ASZDB-BK010M",[1]Sheet1!C4="NPP6ASZDB-BK005M",[1]Sheet1!C4="NPP6ASZDB-BK003M",[1]Sheet1!C4="NPP6ASZDB-BK002M",[1]Sheet1!C4="NPP6ASZDB-BK001M",[1]Sheet1!C4="NPC6ASZDB-BK030C",[1]Sheet1!C4="NPC6ASZDB-BK950C",[1]Sheet1!C4="NPC6ASZDB-BK550C",[1]Sheet1!C4="NPC06SZDB-BK006M",[1]Sheet1!C4="NPC06SZDB-BK007M",[1]Sheet1!C4="NPC06SZDB-BK004M",[1]Sheet1!C4="NPC06SZDB-BK002M",[1]Sheet1!C4="NPC06SZDB-BK003M",[1]Sheet1!C4="NPC6ASZDB-BK007M",[1]Sheet1!C4="NPC6ASZDB-BK350C",[1]Sheet1!C4="NPC6ASZDB-BK175C",[1]Sheet1!C4="NPC6ASZDB-BK075C",[1]Sheet1!C4="NPC6ASZDB-BK125C",[1]Sheet1!C4="NPC6ASZDB-BK050C",[1]Sheet1!C4="NPC6ASZDB-BK025C",[1]Sheet1!C4="NPC6ASZDB-BK250C",[1]Sheet1!C4="NPC6ASZDB-BK004M",[1]Sheet1!C4="NPC6ASZDB-BK030M",[1]Sheet1!C4="NPC6ASZDB-BK013M",[1]Sheet1!C4="NPC6ASZDB-BK750C",[1]Sheet1!C4="NPC06SZDB-BK150C",[1]Sheet1!C4="NPC06SZDB-BK001M",[1]Sheet1!C4="NPC06SZDB-BK050C",[1]Sheet1!C4="NPC6ASZDB-BK150C",[1]Sheet1!C4="NPC6ASZDB-BK015M",[1]Sheet1!C4="NPC6ASZDB-BK001M",[1]Sheet1!C4="NPC6ASZDB-BK002M",[1]Sheet1!C4="NPC6ASZDB-BK003M",[1]Sheet1!C4="NPC6ASZDB-BK005M",[1]Sheet1!C4="NPC6ASZDB-BK010M",[1]Sheet1!C4="NPC6ASZDB-BK020M",),[1]Sheet1!D4*(F1276+0.1),0)</f>
        <v>0</v>
      </c>
      <c r="Y1276" s="67">
        <f t="shared" si="2331"/>
        <v>4500.3500000000004</v>
      </c>
      <c r="Z1276" s="66"/>
      <c r="AA1276" s="68">
        <f>IF(OR([1]Sheet1!C4="NPP6ASZDB-GY015M",[1]Sheet1!C4="NPP6ASZDB-GY010M",[1]Sheet1!C4="NPP6ASZDB-GY002M",[1]Sheet1!C4="NPP6ASZDB-GY150C",[1]Sheet1!C4="NPP6ASZDB-GY005M",[1]Sheet1!C4="NPC6ASZDB-GY020C",[1]Sheet1!C4="NPC06SZDB-GY008M",[1]Sheet1!C4="NPC06SZDB-GY013M",[1]Sheet1!C4="NPC06SZDB-GY018M",[1]Sheet1!C4="NPC6ASZDB-GY750C",[1]Sheet1!C4="NPC6ASZDB-GY009M",[1]Sheet1!C4="NPC6ASZDB-GY025C",[1]Sheet1!C4="NPC06SZDB-GY005M",[1]Sheet1!C4="NPC6ASZDB-GY125C",[1]Sheet1!C4="NPC6ASZDB-GY350C",[1]Sheet1!C4="NPC6ASZDB-GY075C",[1]Sheet1!C4="NPC6ASZDB-GY006M",[1]Sheet1!C4="NPC06SZDB-GY015C",[1]Sheet1!C4="NPC6ASZDB-GY450C",[1]Sheet1!C4="NPC6ASZDB-GY050C",[1]Sheet1!C4="NPC6ASZDB-GY050C",[1]Sheet1!C4="NPC6ASZDB-GY250C",[1]Sheet1!C4="NPC06SZDB-GY003M",[1]Sheet1!C4="NPC6ASZDB-GY007M",[1]Sheet1!C4="NPC06SZDB-GY006M",[1]Sheet1!C4="NPC06SZDB-GY015M",[1]Sheet1!C4="NPC06SZDB-GY001M",[1]Sheet1!C4="NPC06SZDB-GY002M",[1]Sheet1!C4="NPC6ASZDB-GY015M",[1]Sheet1!C4="NPC06SZDB-GY010M",[1]Sheet1!C4="NPC6ASZDB-GY150C",[1]Sheet1!C4="NPC6ASZDB-GY008M",[1]Sheet1!C4="NPC6ASZDB-GY012M",[1]Sheet1!C4="NPC6ASZDB-GY015M",[1]Sheet1!C4="NPC6ASZDB-GY018M",[1]Sheet1!C4="NPC6ASZDB-GY001M",[1]Sheet1!C4="NPC6ASZDB-GY002M",[1]Sheet1!C4="NPC6ASZDB-GY003M",[1]Sheet1!C4="NPC6ASZDB-GY004M",[1]Sheet1!C4="NPC6ASZDB-GY005M",[1]Sheet1!C4="NPC6ASZDB-GY010M",[1]Sheet1!C4="NPC6ASZDB-GY020M",[1]Sheet1!C4="NPC6ASZDB-GY025M",[1]Sheet1!C4="NPC6ASZDB-GY030M",[1]Sheet1!C4="NPC6ASZDB-GY030C",[1]Sheet1!C4="NPC6ASZDB-GY015C",),[1]Sheet1!D4*(F1276+0.1),0)</f>
        <v>0</v>
      </c>
      <c r="AB1276" s="67">
        <f t="shared" si="2332"/>
        <v>16370</v>
      </c>
      <c r="AC1276" s="66"/>
      <c r="AD1276" s="66">
        <f>IF(OR([1]Sheet1!C4="NPC6ASZDB-GN007M",[1]Sheet1!C4="NPP6ASZDB-GN001M",[1]Sheet1!C4="NPC6ASZDB-GN015C",[1]Sheet1!C4="NPC6ASZDB-GN008M",[1]Sheet1!C4="NPP6ASZDB-GN010M",[1]Sheet1!C4="NPC6ASZDB-GN030C",[1]Sheet1!C4="NPC6ASZDB-GN750C",[1]Sheet1!C4="NPC06SZDB-GN050C",[1]Sheet1!C4="NPC6ASZDB-GN250C",[1]Sheet1!C4="NPC06SZDB-GN002M",[1]Sheet1!C4="NPC06SZDB-GN010M",[1]Sheet1!C4="NPC6ASZDB-GN015M",[1]Sheet1!C4="NPC6ASZDB-GN010M",[1]Sheet1!C4="NPC06SZDB-GN003M",[1]Sheet1!C4="NPC6ASZDB-GN025C",[1]Sheet1!C4="NPC6ASZDB-GN050C",[1]Sheet1!C4="NPC6ASZDB-GN150C",[1]Sheet1!C4="NPC06SZDB-GN001M",[1]Sheet1!C4="NPC06SZDB-GN150C",[1]Sheet1!C4="NPC6ASZDB-GN001M",[1]Sheet1!C4="NPC6ASZDB-GN002M",[1]Sheet1!C4="NPC6ASZDB-GN003M",[1]Sheet1!C4="NPC6ASZDB-GN004M",[1]Sheet1!C4="NPC6ASZDB-GN005M",[1]Sheet1!C4="NPC6ASZDB-GN020M",[1]Sheet1!C4="NPC6ASZDB-GN030M",),[1]Sheet1!D4*(F1276+0.1),0)</f>
        <v>0</v>
      </c>
      <c r="AE1276" s="67">
        <f t="shared" si="2333"/>
        <v>3450</v>
      </c>
      <c r="AF1276" s="66"/>
      <c r="AG1276" s="78">
        <f>IF(OR([1]Sheet1!C4="NPC6ASZDB-YL030C",[1]Sheet1!C4="NPP6ASZDB-YL001M",[1]Sheet1!C4="NPC6ASZDB-YL015C",[1]Sheet1!C4="NPP6ASZDB-YL005M",[1]Sheet1!C4="NPP6ASZDB-YL003M",[1]Sheet1!C4="NPP6ASZDB-YL002M",[1]Sheet1!C4="NPC6ASZDB-YL004M",[1]Sheet1!C4="NPP6ASZDB-YL010M",[1]Sheet1!C4="NPC6ASZDB-YL125C",[1]Sheet1!C4="NPC6ASZDB-YL015M",[1]Sheet1!C4="NPC06SZDB-YL040M",[1]Sheet1!C4="NPC06SZDB-YL002M",[1]Sheet1!C4="NPC6ASZDB-YL009M",[1]Sheet1!C4="NPC6ASZDB-YL350C",[1]Sheet1!C4="NPC06SZDB-YL015C",[1]Sheet1!C4="NPC6ASZDB-YL007M",[1]Sheet1!C4="NPC6ASZDB-YL012M",[1]Sheet1!C4="NPC6ASZDB-YL020M",[1]Sheet1!C4="NPC6ASZDB-YL030M",[1]Sheet1!C4="NPC06SZDB-YL050C",[1]Sheet1!C4="NPC06SZDB-YL003M",[1]Sheet1!C4="NPC6ASZDB-YL250C",[1]Sheet1!C4="NPC6ASZDB-YL008M",[1]Sheet1!C4="NPC06SZDB-YL010M",[1]Sheet1!C4="NPC6ASZDB-YL025C",[1]Sheet1!C4="NPC6ASZDB-YL006M",[1]Sheet1!C4="NPC6ASZDB-YL001M",[1]Sheet1!C4="NPC6ASZDB-YL005M",[1]Sheet1!C4="NPC06SZDB-YL005M",[1]Sheet1!C4="NPC06SZDB-YL001M",[1]Sheet1!C4="NPC6ASZDB-YL050C",[1]Sheet1!C4="NPC6ASZDB-YL010M",[1]Sheet1!C4="NPC06SZDB-YL150C",[1]Sheet1!C4="NPC6ASZDB-YL002M",[1]Sheet1!C4="NPC6ASZDB-YL150C",[1]Sheet1!C4="NPC6ASZDB-YL003M",),[1]Sheet1!D4*(F1276+0.1),0)</f>
        <v>0</v>
      </c>
      <c r="AH1276" s="79">
        <f t="shared" si="2334"/>
        <v>4387.5</v>
      </c>
      <c r="AI1276" s="66"/>
      <c r="AJ1276" s="68">
        <f>IF(OR([1]Sheet1!C4="NPC6ASZDB-OR030C",[1]Sheet1!C4="NPP6ASZDB-OR003M",[1]Sheet1!C4="NPP6ASZDB-OR002M",[1]Sheet1!C4="NPP6ASZDB-OR005M",[1]Sheet1!C4="NPP6ASZDB-OR001M",[1]Sheet1!C4="NPC6ASZDB-OR025C",[1]Sheet1!C4="NPP6ASZDB-OR010M",[1]Sheet1!C4="NPC6ASZDB-OR008M",[1]Sheet1!C4="NPC06SZDB-OR005M",[1]Sheet1!C4="NPC06SZDB-OR150C",[1]Sheet1!C4="NPC06SZDB-OR050C",[1]Sheet1!C4="NPC6ASZDB-OR020M",[1]Sheet1!C4="NPC6ASZDB-OR750C",[1]Sheet1!C4="NPC6ASZDB-OR007M",[1]Sheet1!C4="NPC6ASZDB-OR350C",[1]Sheet1!C4="NPC6ASZDB-OR250C",[1]Sheet1!C4="NPC6ASZDB-OR020M",[1]Sheet1!C4="NPC6ASZDB-OR015M",[1]Sheet1!C4="NPC6ASZDB-OR005M",[1]Sheet1!C4="NPC6ASZDB-OR010M",[1]Sheet1!C4="NPC6ASZDB-OR050C",[1]Sheet1!C4="NPC6ASZDB-OR150C",[1]Sheet1!C4="NPC6ASZDB-OR004M",[1]Sheet1!C4="NPC6ASZDB-OR010M",[1]Sheet1!C4="NPC6ASZDB-OR005M",[1]Sheet1!C4="NPC06SZDB-OR010M",[1]Sheet1!C4="NPC6ASZDB-OR001M",[1]Sheet1!C4="NPC6ASZDB-OR002M",[1]Sheet1!C4="NPC6ASZDB-OR003M",[1]Sheet1!C4="NPC06SZDB-OR001M",[1]Sheet1!C4="NPC06SZDB-OR002M",[1]Sheet1!C4="NPC06SZDB-OR003M",[1]Sheet1!C4="NPC6ASZDB-OR012M",[1]Sheet1!C4="NPC6ASZDB-OR030M",),[1]Sheet1!D4*(F1276+0.1),0)</f>
        <v>0</v>
      </c>
      <c r="AK1276" s="67">
        <f t="shared" si="2335"/>
        <v>21977</v>
      </c>
      <c r="AL1276" s="66"/>
      <c r="AM1276" s="68">
        <f>IF(OR([1]Sheet1!C4="NPC6ASZDB-RD015C",[1]Sheet1!C4="NPP6ASZDB-RD005M",[1]Sheet1!C4="NPC6ASZDB-RD750C",[1]Sheet1!C4="NPC6ASZDB-RD030M",[1]Sheet1!C4="NPP6ASZDB-RD010M",[1]Sheet1!C4="NPP6ASZDB-RD002M",[1]Sheet1!C4="NPP6ASZDB-RD001M",[1]Sheet1!C4="NPP6ASZDB-RD003M",[1]Sheet1!C4="NPC6ASZDB-RD075C",[1]Sheet1!C4="NPC6ASZDB-RD009M",[1]Sheet1!C4="NPC6ASZDB-RD025C",[1]Sheet1!C4="NPC6ASZDB-RD015M",[1]Sheet1!C4="NPC6ASZDB-RD004M",[1]Sheet1!C4="NPC6ASZDB-RD006M",[1]Sheet1!C4="NPC6ASZDB-RD020C",[1]Sheet1!C4="NPC6ASZDB-RD008M",[1]Sheet1!C4="NPC6ASZDB-RD350C",[1]Sheet1!C4="NPC6ASZDB-RD030C",[1]Sheet1!C4="NPC6ASZDB-RD250C",[1]Sheet1!C4="NPC06SZDB-RD015M",[1]Sheet1!C4="NPC6ASZDB-RD050C",[1]Sheet1!C4="NPC6ASZDB-RD050C",[1]Sheet1!C4="NPC06SZDB-RD050C",[1]Sheet1!C4="NPC6ASZDB-RD010M",[1]Sheet1!C4="NPC06SZDB-RD005M",[1]Sheet1!C4="NPC06SZDB-RD010M",[1]Sheet1!C4="NPC6ASZDB-RD007M",[1]Sheet1!C4="NPC6ASZDB-RD010M",[1]Sheet1!C4="NPC6ASZDB-RD001M",[1]Sheet1!C4="NPC6ASZDB-RD005M",[1]Sheet1!C4="NPC6ASZDB-RD150C",[1]Sheet1!C4="NPC06SZDB-RD002M",[1]Sheet1!C4="NPC06SZDB-RD150C",[1]Sheet1!C4="NPC06SZDB-RD001M",[1]Sheet1!C4="NPC06SZDB-RD003M",[1]Sheet1!C4="NPC6ASZDB-RD002M",[1]Sheet1!C4="NPC6ASZDB-RD003M",[1]Sheet1!C4="NPC6ASZDB-RD020M",),[1]Sheet1!D4*(F1276+0.1),0)</f>
        <v>0</v>
      </c>
      <c r="AN1276" s="67">
        <f t="shared" si="2336"/>
        <v>8655.02</v>
      </c>
      <c r="AO1276" s="66"/>
      <c r="AP1276" s="68">
        <f>IF(OR([1]Sheet1!C4="NPC6ASZDB-BL015C",[1]Sheet1!C4="NPP6ASZDB-BL150C",[1]Sheet1!C4="NPP6ASZDB-BL009M",[1]Sheet1!C4="NPP6ASZDB-BL006M",[1]Sheet1!C4="NPP6ASZDB-BL008M",[1]Sheet1!C4="NPP6ASZDB-BL010M",[1]Sheet1!C4="NPP6ASZDB-BL250C",[1]Sheet1!C4="NPP6ASZDB-BL002M",[1]Sheet1!C4="NPC6ASZDB-BL025C",[1]Sheet1!C4="NPC6ASZDB-BL006M",[1]Sheet1!C4="NPC6ASZDB-BL014M",[1]Sheet1!C4="NPC6ASZDB-BL015M",[1]Sheet1!C4="NPC06SZDB-BL015M",[1]Sheet1!C4="NPC6ASZDB-BL013C",[1]Sheet1!C4="NPC6ASZDB-BL030C",[1]Sheet1!C4="NPC6ASZDB-BL350C",[1]Sheet1!C4="NPC06SZDB-BL020C",[1]Sheet1!C4="NPC6ASZDB-BL012M",[1]Sheet1!C4="NPC6ASZDB-BL008M",[1]Sheet1!C4="NPC6ASZDB-BL009M",[1]Sheet1!C4="NPC6ASZDB-BL007M",[1]Sheet1!C4="NPC6ASZDB-BL750C",[1]Sheet1!C4="NPC06SZDB-BL050C",[1]Sheet1!C4="NPC6ASZDB-BL250C",[1]Sheet1!C4="NPC6ASZDB-BL050C",[1]Sheet1!C4="NPC06SZDB-BL010M",[1]Sheet1!C4="NPC6ASZDB-BL015M",[1]Sheet1!C4="NPC6ASZDB-BL020M",[1]Sheet1!C4="NPC06SZDB-BL150C",[1]Sheet1!C4="NPC6ASZDB-BL030M",[1]Sheet1!C4="NPC6ASZDB-BL150C",[1]Sheet1!C4="NPC06SZDB-BL001M",[1]Sheet1!C4="NPC06SZDB-BL003M",[1]Sheet1!C4="NPC06SZDB-BL002M",[1]Sheet1!C4="NPC6ASZDB-BL001M",[1]Sheet1!C4="NPC6ASZDB-BL002M",[1]Sheet1!C4="NPC6ASZDB-BL003M",[1]Sheet1!C4="NPC6ASZDB-BL004M",[1]Sheet1!C4="NPC6ASZDB-BL005M",[1]Sheet1!C4="NPC6ASZDB-BL010M",),[1]Sheet1!D4*(F1276+0.1),0)</f>
        <v>0</v>
      </c>
      <c r="AQ1276" s="67">
        <f t="shared" si="2364"/>
        <v>8197.64</v>
      </c>
      <c r="AR1276" s="66"/>
      <c r="AS1276" s="68">
        <f>IF(OR([1]Sheet1!C4="NPC6ASZDB-VT015C",[1]Sheet1!C4="NPP6ASZDB-VT005M",[1]Sheet1!C4="NPP6ASZDB-VT003M",[1]Sheet1!C4="NPC6ASZDB-VT030C",[1]Sheet1!C4="NPC6ASZDB-VT005M",[1]Sheet1!C4="NPC6ASZDB-VT125C",[1]Sheet1!C4="NPC6ASZDB-VT010M",[1]Sheet1!C4="NPC6ASZDB-VT007M",[1]Sheet1!C4="NPC6ASZDB-VT350C",[1]Sheet1!C4="NPC6ASZDB-VT003M",[1]Sheet1!C4="NPC6ASZDB-VT250C",[1]Sheet1!C4="NPC6ASZDB-VT002M",[1]Sheet1!C4="NPC6ASZDB-VT050C",[1]Sheet1!C4="NPC6ASZDB-VT001M",[1]Sheet1!C4="NPC6ASZDB-VT150C",),[1]Sheet1!D4*(F1276+0.1),0)</f>
        <v>0</v>
      </c>
      <c r="AT1276" s="67">
        <f t="shared" si="2314"/>
        <v>1298</v>
      </c>
      <c r="AU1276" s="66"/>
      <c r="AV1276" s="66">
        <f>IF(OR([1]Sheet1!C4="NPC06UZDB-BK025C",[1]Sheet1!C4="NPC06UZDB-BK020M",[1]Sheet1!C4="NPP06UZDB-BK005M",[1]Sheet1!C4="NPP06UZDB-BK150C",[1]Sheet1!C4="NPP06UZDB-BK010M",[1]Sheet1!C4="NPP06UZDB-BK001M",[1]Sheet1!C4="NPP06UZDB-BK001M",[1]Sheet1!C4="NPP06UZDB-BK002M",[1]Sheet1!C4="NPP06UZDB-BK003M",[1]Sheet1!C4="NPC06UZDB-BK350C",[1]Sheet1!C4="NPC06UZDB-BK016M",[1]Sheet1!C4="NPC06UZDB-BK011M",[1]Sheet1!C4="CO155E2-01M007",[1]Sheet1!C4="CO155E2-01M004",[1]Sheet1!C4="NPC06UZDB-BK750C",[1]Sheet1!C4="CO155E2-01M007",[1]Sheet1!C4="NPC06UZDB-BK010M",[1]Sheet1!C4="NPC06UZDB-BK150C",[1]Sheet1!C4="NPC06UZDB-BK250C",[1]Sheet1!C4="CO155E2-01C050",[1]Sheet1!C4="NPC06UZDB-BK007M",[1]Sheet1!C4="CO155E2-01C250",[1]Sheet1!C4="CO155E2-01C150",[1]Sheet1!C4="CO155E2-01C250",[1]Sheet1!C4="CO155E2-01M015",[1]Sheet1!C4="CO155E2-01M003",[1]Sheet1!C4="CO155E2-01M005",[1]Sheet1!C4="NPC06UZDB-BK005M",[1]Sheet1!C4="CO155E2-01M001",[1]Sheet1!C4="CO155E2-01M002",[1]Sheet1!C4="CO155E2-01M010",[1]Sheet1!C4="NPC06UZDB-BK050C",[1]Sheet1!C4="NPC06UZDB-BK001M",[1]Sheet1!C4="NPC06UZDB-BK002M",[1]Sheet1!C4="NPC06UZDB-BK003M",),[1]Sheet1!D4*(F1276+0.12),0)</f>
        <v>0</v>
      </c>
      <c r="AW1276" s="42">
        <f t="shared" si="2377"/>
        <v>4171.2000000000016</v>
      </c>
      <c r="AX1276" s="66"/>
      <c r="AY1276" s="66">
        <f>IF(OR([1]Sheet1!C4="NPP06UZDB-GN005M",[1]Sheet1!C4="NPP06UZDB-GN001M",[1]Sheet1!C4="NPC06UZDB-GN015M",[1]Sheet1!C4="CO155E2-0MC150 ",[1]Sheet1!C4="NPC06UZDB-GN250C",[1]Sheet1!C4="NPC06UZDB-GN020C",[1]Sheet1!C4="CO155E2-0MC250",[1]Sheet1!C4="CO155E2-0MC150",[1]Sheet1!C4="NPC06UZDB-GN350C",[1]Sheet1!C4="NPC06UZDB-GN450C",[1]Sheet1!C4="NPC06UZDB-GN007M",[1]Sheet1!C4="NPC06UZDB-GN050C",[1]Sheet1!C4="NPC06UZDB-GN750C",[1]Sheet1!C4="CO155E2-0MM010",[1]Sheet1!C4="CO155E2-0MC050",[1]Sheet1!C4="NPC06UZDB-GN150C",[1]Sheet1!C4="NPC06UZDB-GN150C",[1]Sheet1!C4="CO155E2-0MM015",[1]Sheet1!C4="NPC06UZDB-GN020M",[1]Sheet1!C4="CO155E2-0MM003",[1]Sheet1!C4="CO155E2-0MM005",[1]Sheet1!C4="CO155E2-0MM007",[1]Sheet1!C4="NPC06UZDB-GN010M",[1]Sheet1!C4="NPC06UZDB-GN125C",[1]Sheet1!C4="NPC06UZDB-GN012M",[1]Sheet1!C4="CO155E2-0MM001",[1]Sheet1!C4="NPC06UZDB-GN001M",[1]Sheet1!C4="NPC06UZDB-GN002M",[1]Sheet1!C4="NPC06UZDB-GN003M",[1]Sheet1!C4="NPC06UZDB-GN004M",[1]Sheet1!C4="NPC06UZDB-GN005M",[1]Sheet1!C4="NPC06UZDB-GN006M",[1]Sheet1!C4="CO155E2-0MM002",),[1]Sheet1!D4*(F1276+0.12),0)</f>
        <v>0</v>
      </c>
      <c r="AZ1276" s="67">
        <f t="shared" si="2273"/>
        <v>728.09999999999991</v>
      </c>
      <c r="BA1276" s="66"/>
      <c r="BB1276" s="68">
        <f>IF(OR([1]Sheet1!C4="NPC6AUZDB-RD025C",[1]Sheet1!C4="NPP06UZDB-RD150C",[1]Sheet1!C4="NPC06UZDB-RD250C",[1]Sheet1!C4="NPC06UZDB-OR050C",[1]Sheet1!C4="NPC06UZDB-RD015M",[1]Sheet1!C4="CO155E2-07C150",[1]Sheet1!C4="NPC06UZDB-RD150C",[1]Sheet1!C4="NPC06UZDB-RD020C",[1]Sheet1!C4="NPC06UZDB-RD750C",[1]Sheet1!C4="CO155E2-07M015",[1]Sheet1!C4="CO155E2-07M010",[1]Sheet1!C4="NPC06UZDB-RD050C",[1]Sheet1!C4="NPC06UZDB-RD150C",[1]Sheet1!C4="CO155E2-07M005",[1]Sheet1!C4="CO155E2-07M007",[1]Sheet1!C4="CO155E2-07C050",[1]Sheet1!C4="NPC06UZDB-RD750C",[1]Sheet1!C4="NPC06UZDB-RD005M",[1]Sheet1!C4="CO155E2-07C150",[1]Sheet1!C4="NPC06UZDB-RD010M",[1]Sheet1!C4="NPC06UZDB-RD020M",[1]Sheet1!C4="CO155E2-07M001",[1]Sheet1!C4="CO155E2-07M003",[1]Sheet1!C4="CO155E2-07M002",[1]Sheet1!C4="NPC06UZDB-RD001M",[1]Sheet1!C4="NPC06UZDB-RD002M",[1]Sheet1!C4="NPC06UZDB-RD002M",[1]Sheet1!C4="NPC06UZDB-RD003M",[1]Sheet1!C4="NPC06UZDB-RD004M",),[1]Sheet1!D4*(F1276+0.12),0)</f>
        <v>0</v>
      </c>
      <c r="BC1276" s="67">
        <f t="shared" si="2372"/>
        <v>77.819999999999851</v>
      </c>
      <c r="BD1276" s="66"/>
      <c r="BE1276" s="68">
        <f>IF(OR([1]Sheet1!C4="NPC06UZDB-BL030M",[1]Sheet1!C4="NPP06UZDB-BL004M",[1]Sheet1!C4="NPP06UZDB-BL020M",[1]Sheet1!C4="NPP06UZDB-BL250C",[1]Sheet1!C4="NPP06UZDB-BL010M",[1]Sheet1!C4="CO155E2-0ZM020",[1]Sheet1!C4="CO155E2-0ZM025",[1]Sheet1!C4="NPP06UZDB-BL007M",[1]Sheet1!C4="NPP06UZDB-BL009M",[1]Sheet1!C4="NPP06UZDB-BL003M",[1]Sheet1!C4="NPP06UZDB-BL008M",[1]Sheet1!C4="NPC06UZDB-BL017C",[1]Sheet1!C4="NPP06UZDB-BL002M",[1]Sheet1!C4="NPP06UZDB-BL150C",[1]Sheet1!C4="NPP06UZDB-BL006M",[1]Sheet1!C4="CO155E2-0ZC750",[1]Sheet1!C4="NPC06UZDB-BL011M",[1]Sheet1!C4="NPC06UZDB-BL250C",[1]Sheet1!C4="NPC06UZDB-BL009M",[1]Sheet1!C4="NPC06UZDB-BL020C",[1]Sheet1!C4="NPC06UZDB-BL012M",[1]Sheet1!C4="NPC06UZDB-BL015C",[1]Sheet1!C4="NPC06UZDB-BL030C",[1]Sheet1!C4="NPC06UZDB-BL013M",[1]Sheet1!C4="CO155E2-0ZC050",[1]Sheet1!C4="CO155E2-0ZC250",[1]Sheet1!C4="CO155E2-0ZM009",[1]Sheet1!C4="CO155E2-0ZM008",[1]Sheet1!C4="CO155E2-0ZM006",[1]Sheet1!C4="CO155E2-0ZM012",[1]Sheet1!C4="CO155E2-0ZM004",[1]Sheet1!C4="CO155E2-0ZC150",[1]Sheet1!C4="CO155E2-0ZM015",[1]Sheet1!C4="CO155E2-0ZM010",[1]Sheet1!C4="CO155E2-0ZM005",[1]Sheet1!C4="CO155E2-0ZC150",[1]Sheet1!C4="CO155E2-0ZM015",[1]Sheet1!C4="NPC06UZDB-BL020M",[1]Sheet1!C4="CO155E2-0ZM003",[1]Sheet1!C4="CO155E2-0ZM007",[1]Sheet1!C4="NPC06UZDB-BL750C",[1]Sheet1!C4="NPC06UZDB-BL150C",[1]Sheet1!C4="NPC06UZDB-BL020M",[1]Sheet1!C4="NPC06UZDB-BL050C",[1]Sheet1!C4="NPC06UZDB-BL008M",[1]Sheet1!C4="NPC06UZDB-BL006M",[1]Sheet1!C4="NPC06UZDB-BL010M",[1]Sheet1!C4="NPC06UZDB-BL007M",[1]Sheet1!C4="NPC06UZDB-BL001M",[1]Sheet1!C4="NPC06UZDB-BL002M",[1]Sheet1!C4="NPC06UZDB-BL003M",[1]Sheet1!C4="NPC06UZDB-BL004M",[1]Sheet1!C4="NPC06UZDB-BL005M",[1]Sheet1!C4="NPC06UZDB-BL015M",[1]Sheet1!C4="CO155E2-0ZM001",[1]Sheet1!C4="CO155E2-0ZM002",),[1]Sheet1!D4*(F1276+0.12),0)</f>
        <v>0</v>
      </c>
      <c r="BF1276" s="67">
        <f t="shared" si="2272"/>
        <v>1815.1800000000017</v>
      </c>
      <c r="BG1276" s="66"/>
      <c r="BH1276" s="68">
        <f>IF(OR(D1296="NPC06UZDB-GY026M",D1296="NPP06UZDB-GY010M",[1]Sheet1!C4="CO155E2-0CM018",[1]Sheet1!C4="CO155E2-0CM023",[1]Sheet1!C4="CO155E2-0CM026",[1]Sheet1!C4="NPP06UZDB-GY150C",[1]Sheet1!C4="NPP06UZDB-GY025M",[1]Sheet1!C4="NPC06UZDB-GY013M",[1]Sheet1!C4="NPP06UZDB-GY001M",[1]Sheet1!C4="NPP06UZDB-GY250C",[1]Sheet1!C4="NPC06UZDB-GY028M",[1]Sheet1!C4="NPC06UZDB-GY018M",[1]Sheet1!C4="NPC06UZDB-GY014M",[1]Sheet1!C4="NPC06UZDB-GY012M",[1]Sheet1!C4="NPC06UZDB-GY011M",[1]Sheet1!C4="NPC06UZDB-GY006M",[1]Sheet1!C4="CO155E2-0CM006",[1]Sheet1!C4="NPP06UZDB-GY005M",[1]Sheet1!C4="NPP06UZDB-GY005M",[1]Sheet1!C4="NPP06UZDB-GY003M",[1]Sheet1!C4="NPP06UZDB-GY002M",[1]Sheet1!C4="NPC06UZDB-GY025M",[1]Sheet1!C4="CO155E2-0CM020",[1]Sheet1!C4="CO155E2-0CM030",[1]Sheet1!C4="NPC06UZDB-GY350C",[1]Sheet1!C4="NPC06UZDB-GY030M",[1]Sheet1!C4="NPC06UZDB-GY020C",[1]Sheet1!C4="NPC06UZDB-GY030M",[1]Sheet1!C4="NPC06UZDB-GY350C",[1]Sheet1!C4="CO155E2-0CM007",[1]Sheet1!C4="NPC06UZDB-GY150C",[1]Sheet1!C4="NPC06UZDB-GY250C",[1]Sheet1!C4="NPC06UZDB-GY007M",[1]Sheet1!C4="CO155E2-0CC050",[1]Sheet1!C4="NPC06UZDB-GY006M",[1]Sheet1!C4="NPC06UZDB-GY008M",[1]Sheet1!C4="NPC06UZDB-GY050C",[1]Sheet1!C4="CO155E2-0CC250",[1]Sheet1!C4="NPC06UZDB-GY750C",[1]Sheet1!C4="NPC06UZDB-GY007M",[1]Sheet1!C4="NPC06UZDB-GY020M",[1]Sheet1!C4="CO155E2-0CC150",[1]Sheet1!C4="CO155E2-0CM015",[1]Sheet1!C4="CO155E2-0CM010",[1]Sheet1!C4="NPC06UZDB-GY450C",[1]Sheet1!C4="NPC06UZDB-GY015M",[1]Sheet1!C4="NPC06UZDB-GY150C",[1]Sheet1!C4="CO155E2-0CM001",[1]Sheet1!C4="CO155E2-0CM002",[1]Sheet1!C4="CO155E2-0CM003",[1]Sheet1!C4="CO155E2-0CM004",[1]Sheet1!C4="CO155E2-0CM005",[1]Sheet1!C4="CO155E2-0CM008",[1]Sheet1!C4="NPC06UZDB-GY010M",[1]Sheet1!C4="NPC06UZDB-GY001M",[1]Sheet1!C4="NPC06UZDB-GY002M",[1]Sheet1!C4="NPC06UZDB-GY003M",[1]Sheet1!C4="NPC06UZDB-GY004M",[1]Sheet1!C4="NPC06UZDB-GY005M",),[1]Sheet1!D4*(F1276+0.12),0)</f>
        <v>0</v>
      </c>
      <c r="BI1276" s="67">
        <f t="shared" si="2362"/>
        <v>22382.39999999998</v>
      </c>
      <c r="BJ1276" s="66"/>
      <c r="BK1276" s="68">
        <f>IF(OR([1]Sheet1!C4="NPP06UZDB-YL002M",[1]Sheet1!C4="NPP06UZDB-YL001M",[1]Sheet1!C4="NPP06UZDB-YL150C",[1]Sheet1!C4="NPP06UZDB-YL010M",[1]Sheet1!C4="NPC06UZDB-YL015C",[1]Sheet1!C4="NPC06UZDB-YL020M",[1]Sheet1!C4="CO155E2-09M016",[1]Sheet1!C4="CO155E2-09M012",[1]Sheet1!C4="CO155E2-09M016",[1]Sheet1!C4="NPC06UZDB-YL750C",[1]Sheet1!C4="CO155E2-09M008",[1]Sheet1!C4="NPC06UZDB-YL004M",[1]Sheet1!C4="NPC06UZDB-YL004M",[1]Sheet1!C4="NPC06UZDB-YL003M",[1]Sheet1!C4="NPC06UZDB-YL250C",[1]Sheet1!C4="CO155E2-09C050",[1]Sheet1!C4="NPC06UZDB-YL020C",[1]Sheet1!C4="NPC06UZDB-YL350C",[1]Sheet1!C4="CO155E2-09M004",[1]Sheet1!C4="CO155E2-09M004C6",[1]Sheet1!C4="CO155E2-09M015",[1]Sheet1!C4="NPC06UZDB-YL050C",[1]Sheet1!C4="NPC06UZDB-YL010M",[1]Sheet1!C4="CO155E2-09M010",[1]Sheet1!C4="NPC06UZDB-YL010M",[1]Sheet1!C4="NPC06UZDB-YL007M",[1]Sheet1!C4="NPC06UZDB-YL150C",[1]Sheet1!C4="CO155E2-09M015",[1]Sheet1!C4="CO155E2-09C150",[1]Sheet1!C4="CO155E2-09M005",[1]Sheet1!C4="CO155E2-09M003",[1]Sheet1!C4="CO155E2-09M001",[1]Sheet1!C4="CO155E2-09M007",[1]Sheet1!C4="NPC06UZDB-YL001M",[1]Sheet1!C4="NPC06UZDB-YL002M",[1]Sheet1!C4="NPC06UZDB-YL003M",[1]Sheet1!C4="NPC06UZDB-YL004M",[1]Sheet1!C4="NPC06UZDB-YL005M",[1]Sheet1!C4="CO155E2-09M002",),[1]Sheet1!D4*(F1276+0.12),0)</f>
        <v>0</v>
      </c>
      <c r="BL1276" s="67">
        <f t="shared" si="2278"/>
        <v>2694.6000000000004</v>
      </c>
      <c r="BM1276" s="66"/>
      <c r="BN1276" s="68">
        <f>IF(OR([1]Sheet1!C4="NPP06UZDB-OR005M",[1]Sheet1!C4="NPP06UZDB-OR002M",[1]Sheet1!C4="NPP06UZDB-OR003M",[1]Sheet1!C4="NPP06UZDB-OR008M",[1]Sheet1!C4="NPP06UZDB-OR020M",[1]Sheet1!C4="NPP06UZDB-OR150C",[1]Sheet1!C4="NPP06UZDB-OR010M",[1]Sheet1!C4="NPC06UZDB-OR015C",[1]Sheet1!C4="NPP06UZDB-OR007M",[1]Sheet1!C4="NPP06UZDB-OR001M",[1]Sheet1!C4="NPC06UZDB-OR008M",[1]Sheet1!C4="NPC06UZDB-OR350C",[1]Sheet1!C4="NPC06UZDB-OR150C",[1]Sheet1!C4="NPC06UZDB-OR350C",[1]Sheet1!C4="NPC06UZDB-OR007M",[1]Sheet1!C4="NPC06UZDB-OR015M",[1]Sheet1!C4="CO155E2-06C150",[1]Sheet1!C4="CO155E2-06M001",[1]Sheet1!C4="NPC06UZDB-OR750C",[1]Sheet1!C4="CO155E2-06M003",[1]Sheet1!C4="CO155E2-06M002",[1]Sheet1!C4="NPC06UZDB-OR050C",[1]Sheet1!C4="NPC06UZDB-OR001M",[1]Sheet1!C4="NPC06UZDB-OR002M",[1]Sheet1!C4="NPC06UZDB-OR003M",[1]Sheet1!C4="NPC06UZDB-OR004M",[1]Sheet1!C4="NPC06UZDB-OR005M",[1]Sheet1!C4="NPC06UZDB-OR006M",[1]Sheet1!C4="NPC06UZDB-OR010M",[1]Sheet1!C4="NPC06UZDB-OR020M",),[1]Sheet1!D4*(F1276+0.12),0)</f>
        <v>0</v>
      </c>
      <c r="BO1276" s="67">
        <f t="shared" si="2280"/>
        <v>300.70000000000152</v>
      </c>
      <c r="BP1276" s="66"/>
      <c r="BQ1276" s="68">
        <f>IF(OR([1]Sheet1!C4="NPP06UZDB-WT150C",[1]Sheet1!C4="NPP06UZDB-WT015M",[1]Sheet1!C4="NPP06UZDB-WT005M",[1]Sheet1!C4="NPP06UZDB-WT005M",[1]Sheet1!C4="NPP06UZDB-WT250C",[1]Sheet1!C4="NPP06UZDB-WT007M",[1]Sheet1!C4="NPP06UZDB-WT010M",[1]Sheet1!C4="NPP06UZDB-WT001M",[1]Sheet1!C4="NPP06UZDB-WT002M",[1]Sheet1!C4="NPP06UZDB-WT008M",[1]Sheet1!C4="NPC06UZDB-WT030C",[1]Sheet1!C4="NPC06UZDB-WT020C",[1]Sheet1!C4="NPC06UZDB-WT020C",[1]Sheet1!C4="NPC06UZDB-WT450C",[1]Sheet1!C4="NPC06UZDB-WT015C",[1]Sheet1!C4="CO155E2-08C150",[1]Sheet1!C4="NPC06UZDB-WT016M",[1]Sheet1!C4="NPC06UZDB-WT025M",[1]Sheet1!C4="NPC06UZDB-WT012M",[1]Sheet1!C4="NPC06UZDB-WT009M",[1]Sheet1!C4="NPC06UZDB-WT750C",[1]Sheet1!C4="NPC06UZDB-WT030M",[1]Sheet1!C4="CO155E2-08C750",[1]Sheet1!C4="NPC06UZDB-WT050M",[1]Sheet1!C4="NPC06UZDB-WT007M",[1]Sheet1!C4="NPC06UZDB-WT025M",[1]Sheet1!C4="NPC06UZDB-WT025C",[1]Sheet1!C4="NPC06UZDB-WT250C",[1]Sheet1!C4="CO155E2-08C250",[1]Sheet1!C4="CO155E2-08M007",[1]Sheet1!C4="CO155E2-08M015",[1]Sheet1!C4="CO155E2-08C150",[1]Sheet1!C4="NPC06UZDB-WT150C",[1]Sheet1!C4="NPC06UZDB-WT050C",[1]Sheet1!C4="CO155E2-08F008",[1]Sheet1!C4="CO155E2-08F005",[1]Sheet1!C4="CO155E2-08C050",[1]Sheet1!C4="CO155E2-08M001",[1]Sheet1!C4="CO155E2-08M002",[1]Sheet1!C4="CO155E2-08M003",[1]Sheet1!C4="CO155E2-08M004",[1]Sheet1!C4="CO155E2-08M005",[1]Sheet1!C4="CO155E2-08M006",[1]Sheet1!C4="CO155E2-08M008",[1]Sheet1!C4="CO155E2-08M020",[1]Sheet1!C4="CO155E2-08M010",[1]Sheet1!C4="NPC06UZDB-WT050C",[1]Sheet1!C4="NPC06UZDB-WT001M",[1]Sheet1!C4="NPC06UZDB-WT002M",[1]Sheet1!C4="NPC06UZDB-WT003M",[1]Sheet1!C4="NPC06UZDB-WT004M",[1]Sheet1!C4="NPC06UZDB-WT005M",[1]Sheet1!C4="NPC06UZDB-WT006M",[1]Sheet1!C4="NPC06UZDB-WT008M",[1]Sheet1!C4="NPC06UZDB-WT010M",[1]Sheet1!C4="NPC06UZDB-WT015M",[1]Sheet1!C4="NPC06UZDB-WT020M",),[1]Sheet1!D4*(F1276+0.12),0)</f>
        <v>0</v>
      </c>
      <c r="BR1276" s="67">
        <f t="shared" si="2297"/>
        <v>106718.65000000001</v>
      </c>
      <c r="BS1276" s="66"/>
      <c r="BT1276" s="66">
        <f>IF(OR([1]Sheet1!C4="NPC06UZDB-YL020M",[1]Sheet1!C4="NPC06UZDB-WT020C",[1]Sheet1!C4="CO155E2-0ZC750",[1]Sheet1!C4="CO155E2-09M008",[1]Sheet1!C4="NPC06UZDB-BL011M",[1]Sheet1!C4="NPC06UZDB-OR008M",[1]Sheet1!C4="NPC06UZDB-WT450C",[1]Sheet1!C4="NPC06UZDB-GN015M",[1]Sheet1!C4="NPC06UZDB-RD015M",[1]Sheet1!C4="NPC06UZDB-YL004M",[1]Sheet1!C4="CO155E2-07C150",[1]Sheet1!C4="NPC06UZDB-WT015C",[1]Sheet1!C4="NPC06UZDB-GY350C",[1]Sheet1!C4="NPC06UZDB-OR350C",[1]Sheet1!C4="NPC06UZDB-YL003M",[1]Sheet1!C4="CO155E2-0MC150 ",[1]Sheet1!C4="NPC06UZDB-GY030M",[1]Sheet1!C4="NPC06UZDB-YL250C",[1]Sheet1!C4="CO155E2-09C050",[1]Sheet1!C4="CO155E2-08C150",[1]Sheet1!C4="NPC06UZDB-GN250C",[1]Sheet1!C4="NPC06UZDB-BL250C",[1]Sheet1!C4="NPC06UZDB-WT004M",[1]Sheet1!C4="NPC06UZDB-RD150C",[1]Sheet1!C4="NPC06UZDB-RD150C",[1]Sheet1!C4="NPC06UZDB-BL009M",[1]Sheet1!C4="NPC06UZDB-GY020C",[1]Sheet1!C4="NPC06UZDB-GN020C",[1]Sheet1!C4="NPC06UZDB-RD020C",[1]Sheet1!C4="NPC06UZDB-YL020C",[1]Sheet1!C4="NPC06UZDB-GY030M",[1]Sheet1!C4="CO155E2-0MC250",[1]Sheet1!C4="CO155E2-0MC150",[1]Sheet1!C4="NPC06UZDB-BL020C",[1]Sheet1!C4="NPC06UZDB-OR150C",[1]Sheet1!C4="NPC06UZDB-BL012M",[1]Sheet1!C4="NPC06UZDB-BK350C",[1]Sheet1!C4="NPC06UZDB-GN350C",[1]Sheet1!C4="NPC06UZDB-GN450C",[1]Sheet1!C4="NPC06UZDB-GY350C",[1]Sheet1!C4="NPC06UZDB-OR350C",[1]Sheet1!C4="NPC06UZDB-YL350C",[1]Sheet1!C4="CO155E2-0CM007",[1]Sheet1!C4="NPC06UZDB-GN007M",[1]Sheet1!C4="NPC06UZDB-GY150C",[1]Sheet1!C4="NPC06UZDB-OR007M",[1]Sheet1!C4="NPC06UZDB-BL015C",[1]Sheet1!C4="NPC06UZDB-BL030C",[1]Sheet1!C4="NPC06UZDB-BL013M",[1]Sheet1!C4="NPC06UZDB-WT016M",[1]Sheet1!C4="NPC06UZDB-WT025M",[1]Sheet1!C4="CO155E2-0ZC050",[1]Sheet1!C4="CO155E2-0ZC250",[1]Sheet1!C4="CO155E2-0ZM009",[1]Sheet1!C4="CO155E2-0ZM008",[1]Sheet1!C4="CO155E2-0ZM006",[1]Sheet1!C4="CO155E2-0ZM012",[1]Sheet1!C4="NPC06UZDB-BK016M",[1]Sheet1!C4="NPC06UZDB-BK011M",[1]Sheet1!C4="NPC06UZDB-GY250C",[1]Sheet1!C4="NPC06UZDB-GY007M",[1]Sheet1!C4="CO155E2-07M015",[1]Sheet1!C4="CO155E2-0ZM004",[1]Sheet1!C4="CO155E2-09M004",[1]Sheet1!C4="CO155E2-0CC050",[1]Sheet1!C4="CO155E2-09M015",[1]Sheet1!C4="CO155E2-0ZC150",[1]Sheet1!C4="CO155E2-01M007",[1]Sheet1!C4="CO155E2-07M010",[1]Sheet1!C4="NPC06UZDB-YL050C",[1]Sheet1!C4="NPC06UZDB-OR007M",[1]Sheet1!C4="NPC06UZDB-GN050C",[1]Sheet1!C4="NPC06UZDB-WT012M",[1]Sheet1!C4="NPC06UZDB-GY006M",[1]Sheet1!C4="NPC06UZDB-GY008M",[1]Sheet1!C4="CO155E2-0ZM015",[1]Sheet1!C4="NPC06UZDB-RD050C",[1]Sheet1!C4="NPC06UZDB-RD150C",[1]Sheet1!C4="NPC06UZDB-WT009M",[1]Sheet1!C4="CO155E2-01M004",[1]Sheet1!C4="NPC06UZDB-OR015M",[1]Sheet1!C4="NPC06UZDB-GN750C",[1]Sheet1!C4="NPC06UZDB-WT750C",[1]Sheet1!C4="CO155E2-0MM010",[1]Sheet1!C4="CO155E2-07M005",[1]Sheet1!C4="CO155E2-07M007",[1]Sheet1!C4="NPC06UZDB-BK750C",[1]Sheet1!C4="CO155E2-07C050",[1]Sheet1!C4="CO155E2-01M007",[1]Sheet1!C4="CO155E2-0MC050",[1]Sheet1!C4="NPC06UZDB-BK010M",[1]Sheet1!C4="NPC06UZDB-BK150C",[1]Sheet1!C4="NPC06UZDB-BK250C",[1]Sheet1!C4="NPC06UZDB-RD750C",[1]Sheet1!C4="NPC06UZDB-WT030M",[1]Sheet1!C4="CO155E2-01C050",[1]Sheet1!C4="CO155E2-08C750",[1]Sheet1!C4="NPC06UZDB-WT050M",[1]Sheet1!C4="NPC06UZDB-GY050C",[1]Sheet1!C4="CO155E2-0ZM010",[1]Sheet1!C4="NPC06UZDB-BK007M",[1]Sheet1!C4="CO155E2-0CC250",[1]Sheet1!C4="CO155E2-01C250",[1]Sheet1!C4="NPC06UZDB-WT007M",[1]Sheet1!C4="CO155E2-06C150",[1]Sheet1!C4="NPC06UZDB-WT025M",[1]Sheet1!C4="NPC06UZDB-WT025C",[1]Sheet1!C4="NPC06UZDB-GY750C",[1]Sheet1!C4="NPC06UZDB-WT250C",[1]Sheet1!C4="CO155E2-09M010",[1]Sheet1!C4="CO155E2-06M001",[1]Sheet1!C4="CO155E2-0ZM005",[1]Sheet1!C4="NPC06UZDB-YL010M",[1]Sheet1!C4="NPC06UZDB-GN150C",[1]Sheet1!C4="NPC06UZDB-RD005M",[1]Sheet1!C4="NPC06UZDB-GY007M",[1]Sheet1!C4="NPC06UZDB-GY020M",[1]Sheet1!C4="NPC06UZDB-YL005M",[1]Sheet1!C4="NPC06UZDB-YL007M",[1]Sheet1!C4="NPC06UZDB-YL150C",[1]Sheet1!C4="NPC06UZDB-OR750C",[1]Sheet1!C4="CO155E2-0ZC150",[1]Sheet1!C4="CO155E2-0ZM015",[1]Sheet1!C4="NPC06UZDB-OR020M",[1]Sheet1!C4="CO155E2-09M015",[1]Sheet1!C4="CO155E2-0MM015",[1]Sheet1!C4="CO155E2-01C150",[1]Sheet1!C4="CO155E2-01C250",[1]Sheet1!C4="CO155E2-01M015",[1]Sheet1!C4="CO155E2-07C150",[1]Sheet1!C4="CO155E2-08C250",[1]Sheet1!C4="CO155E2-09C150",[1]Sheet1!C4="CO155E2-0CC150",[1]Sheet1!C4="CO155E2-0CM015",[1]Sheet1!C4="CO155E2-01M003",[1]Sheet1!C4="CO155E2-01M005",[1]Sheet1!C4="NPC06UZDB-GN020M",[1]Sheet1!C4="CO155E2-09M005",[1]Sheet1!C4="NPC06UZDB-BK005M",[1]Sheet1!C4="NPC06UZDB-BL020M",[1]Sheet1!C4="NPC06UZDB-RD010M",[1]Sheet1!C4="NPC06UZDB-RD020M",[1]Sheet1!C4="CO155E2-08M015",[1]Sheet1!C4="CO155E2-08C150",[1]Sheet1!C4="CO155E2-01M001",[1]Sheet1!C4="CO155E2-01M002",[1]Sheet1!C4="CO155E2-06M003",[1]Sheet1!C4="CO155E2-07M001",[1]Sheet1!C4="CO155E2-09M003",[1]Sheet1!C4="CO155E2-09M001",[1]Sheet1!C4="CO155E2-09M007",[1]Sheet1!C4="CO155E2-0ZM003",[1]Sheet1!C4="CO155E2-0MM003",[1]Sheet1!C4="CO155E2-0MM005",[1]Sheet1!C4="CO155E2-0MM007",[1]Sheet1!C4="CO155E2-0ZM007",[1]Sheet1!C4="CO155E2-01M010",[1]Sheet1!C4="NPC06UZDB-WT150C",[1]Sheet1!C4="NPC06UZDB-WT050C",[1]Sheet1!C4="NPC06UZDB-BL002M",[1]Sheet1!C4="CO155E2-0CM010",[1]Sheet1!C4="CO155E2-08F008",[1]Sheet1!C4="CO155E2-08F005",[1]Sheet1!C4="CO155E2-08C050",[1]Sheet1!C4="NPC06UZDB-BL750C",[1]Sheet1!C4="CO155E2-07M003",[1]Sheet1!C4="NPC06UZDB-BL150C",[1]Sheet1!C4="NPC06UZDB-BL020M",[1]Sheet1!C4="NPC06UZDB-BL050C",[1]Sheet1!C4="NPC06UZDB-BL008M",[1]Sheet1!C4="NPC06UZDB-BL006M",[1]Sheet1!C4="NPC06UZDB-GY450C",[1]Sheet1!C4="NPC06UZDB-GY015M",[1]Sheet1!C4="NPC06UZDB-GY150C",[1]Sheet1!C4="NPC06UZDB-BL010M",[1]Sheet1!C4="NPC06UZDB-GN010M",[1]Sheet1!C4="NPC06UZDB-BK050C",[1]Sheet1!C4="NPC06UZDB-GN125C",[1]Sheet1!C4="NPC06UZDB-GN012M",[1]Sheet1!C4="NPC06UZDB-BK001M",[1]Sheet1!C4="NPC06UZDB-BL007M",[1]Sheet1!C4="NPC06UZDB-GY450C",[1]Sheet1!C4="NPC06UZDB-OR050C",[1]Sheet1!C4="CO155E2-0MM001",[1]Sheet1!C4="CO155E2-06M002",[1]Sheet1!C4="CO155E2-0MM002",[1]Sheet1!C4="NPC06UZDB-GN001M",[1]Sheet1!C4="NPC06UZDB-GN002M",[1]Sheet1!C4="NPC06UZDB-GN003M",[1]Sheet1!C4="NPC06UZDB-GN004M",[1]Sheet1!C4="NPC06UZDB-GN005M",[1]Sheet1!C4="NPC06UZDB-GN006M",[1]Sheet1!C4="NPC06UZDB-WT050C",[1]Sheet1!C4="NPC06UZDB-OR001M",[1]Sheet1!C4="NPC06UZDB-OR002M",[1]Sheet1!C4="NPC06UZDB-OR003M",[1]Sheet1!C4="NPC06UZDB-OR004M",[1]Sheet1!C4="NPC06UZDB-OR005M",[1]Sheet1!C4="NPC06UZDB-OR006M",[1]Sheet1!C4="NPC06UZDB-OR010M",[1]Sheet1!C4="CO155E2-07M002",[1]Sheet1!C4="NPC06UZDB-RD001M",[1]Sheet1!C4="NPC06UZDB-RD002M",[1]Sheet1!C4="NPC06UZDB-RD002M",[1]Sheet1!C4="NPC06UZDB-RD003M",[1]Sheet1!C4="NPC06UZDB-RD004M",[1]Sheet1!C4="CO155E2-0ZM001",[1]Sheet1!C4="CO155E2-0ZM002",[1]Sheet1!C4="NPC06UZDB-BK002M",[1]Sheet1!C4="NPC06UZDB-BK003M",[1]Sheet1!C4="NPC06UZDB-BL001M",[1]Sheet1!C4="NPC06UZDB-BL002M",[1]Sheet1!C4="NPC06UZDB-BL003M",[1]Sheet1!C4="NPC06UZDB-BL004M",[1]Sheet1!C4="NPC06UZDB-BL005M",[1]Sheet1!C4="NPC06UZDB-BL015M",[1]Sheet1!C4="NPC06UZDB-GY010M",[1]Sheet1!C4="NPC06UZDB-GY001M",[1]Sheet1!C4="NPC06UZDB-GY002M",[1]Sheet1!C4="NPC06UZDB-GY003M",[1]Sheet1!C4="NPC06UZDB-GY004M",[1]Sheet1!C4="NPC06UZDB-GY005M",[1]Sheet1!C4="NPC06UZDB-YL001M",[1]Sheet1!C4="NPC06UZDB-YL002M",[1]Sheet1!C4="NPC06UZDB-YL003M",[1]Sheet1!C4="CO155E2-0CM001",[1]Sheet1!C4="CO155E2-0CM002",[1]Sheet1!C4="CO155E2-0CM003",[1]Sheet1!C4="CO155E2-0CM004",[1]Sheet1!C4="CO155E2-0CM005",[1]Sheet1!C4="CO155E2-08M001",[1]Sheet1!C4="CO155E2-08M002",[1]Sheet1!C4="CO155E2-08M003",[1]Sheet1!C4="CO155E2-08M004",[1]Sheet1!C4="CO155E2-08M005",[1]Sheet1!C4="CO155E2-08M006",[1]Sheet1!C4="CO155E2-08M007",[1]Sheet1!C4="CO155E2-08M008",[1]Sheet1!C4="CO155E2-08M009",[1]Sheet1!C4="CO155E2-08M010",[1]Sheet1!C4="CO155E2-08M020",[1]Sheet1!C4="CO155E2-0ZM001",[1]Sheet1!C4="CO155E2-0ZM002",[1]Sheet1!C4="CO155E2-09M002",[1]Sheet1!C4="NPC06UZDB-WT001M",[1]Sheet1!C4="NPC06UZDB-WT002M",[1]Sheet1!C4="NPC06UZDB-WT003M",[1]Sheet1!C4="NPC06UZDB-WT004M",[1]Sheet1!C4="NPC06UZDB-WT005M",[1]Sheet1!C4="NPC06UZDB-WT006M",[1]Sheet1!C4="NPC06UZDB-WT008M",[1]Sheet1!C4="NPC06UZDB-WT010M",[1]Sheet1!C4="NPC06UZDB-WT015M",[1]Sheet1!C4="NPC06UZDB-WT020M",),[1]Sheet1!D4*2,0)</f>
        <v>0</v>
      </c>
      <c r="BU1276" s="67">
        <f t="shared" si="2373"/>
        <v>99147</v>
      </c>
      <c r="BV1276" s="66"/>
      <c r="BW1276" s="66">
        <v>200</v>
      </c>
      <c r="BX1276" s="67">
        <f t="shared" si="2374"/>
        <v>142358</v>
      </c>
      <c r="BY1276" s="66"/>
      <c r="BZ1276" s="66">
        <f>IF(OR([1]Sheet1!C4="CO155E2-0CM020",[1]Sheet1!C4="NPC06UZDB-YL020M",[1]Sheet1!C4="NPC06UZDB-OR050C",[1]Sheet1!C4="NPC06UZDB-WT020C",[1]Sheet1!C4="CO155E2-0ZC750",[1]Sheet1!C4="CO155E2-09M008",[1]Sheet1!C4="NPC06UZDB-BL011M",[1]Sheet1!C4="NPC06UZDB-OR008M",[1]Sheet1!C4="NPC06UZDB-WT450C",[1]Sheet1!C4="NPC06UZDB-GN015M",[1]Sheet1!C4="NPC06UZDB-RD015M",[1]Sheet1!C4="NPC06UZDB-YL004M",[1]Sheet1!C4="CO155E2-07C150",[1]Sheet1!C4="NPC06UZDB-WT015C",[1]Sheet1!C4="NPC06UZDB-GY350C",[1]Sheet1!C4="NPC06UZDB-OR350C",[1]Sheet1!C4="NPC06UZDB-YL003M",[1]Sheet1!C4="CO155E2-0MC150 ",[1]Sheet1!C4="NPC06UZDB-YL250C",[1]Sheet1!C4="CO155E2-09C050",[1]Sheet1!C4="NPC06UZDB-GN250C",[1]Sheet1!C4="NPC06UZDB-BL250C",[1]Sheet1!C4="NPC06UZDB-WT004M",[1]Sheet1!C4="NPC06UZDB-BL009M",[1]Sheet1!C4="NPC06UZDB-GY020C",[1]Sheet1!C4="NPC06UZDB-GN020C",[1]Sheet1!C4="NPC06UZDB-RD020C",[1]Sheet1!C4="NPC06UZDB-YL020C",[1]Sheet1!C4="NPC06UZDB-GY030M",[1]Sheet1!C4="CO155E2-0MC250",[1]Sheet1!C4="CO155E2-0MC150",[1]Sheet1!C4="NPC06UZDB-BL020C",[1]Sheet1!C4="NPC06UZDB-OR150C",[1]Sheet1!C4="NPC06UZDB-BL012M",[1]Sheet1!C4="NPC06UZDB-BK350C",[1]Sheet1!C4="NPC06UZDB-GN350C",[1]Sheet1!C4="NPC06UZDB-GN450C",[1]Sheet1!C4="NPC06UZDB-GY350C",[1]Sheet1!C4="NPC06UZDB-OR350C",[1]Sheet1!C4="NPC06UZDB-YL350C",[1]Sheet1!C4="CO155E2-0CM007",[1]Sheet1!C4="NPC06UZDB-GN007M",[1]Sheet1!C4="NPC06UZDB-GY150C",[1]Sheet1!C4="NPC06UZDB-BL015C",[1]Sheet1!C4="NPC06UZDB-BL030C",[1]Sheet1!C4="NPC06UZDB-BL013M",[1]Sheet1!C4="NPC06UZDB-WT016M",[1]Sheet1!C4="CO155E2-0ZC050",[1]Sheet1!C4="CO155E2-0ZC250",[1]Sheet1!C4="CO155E2-0ZM009",[1]Sheet1!C4="CO155E2-0ZM008",[1]Sheet1!C4="CO155E2-0ZM006",[1]Sheet1!C4="CO155E2-0ZM012",[1]Sheet1!C4="NPC06UZDB-BK016M",[1]Sheet1!C4="NPC06UZDB-BK011M",[1]Sheet1!C4="NPC06UZDB-GY250C",[1]Sheet1!C4="NPC06UZDB-GY007M",[1]Sheet1!C4="CO155E2-07M015",[1]Sheet1!C4="CO155E2-0ZM004",[1]Sheet1!C4="CO155E2-09M004",[1]Sheet1!C4="CO155E2-0CC050",[1]Sheet1!C4="CO155E2-09M015",[1]Sheet1!C4="CO155E2-0ZC150",[1]Sheet1!C4="CO155E2-01M007",[1]Sheet1!C4="CO155E2-07M010",[1]Sheet1!C4="NPC06UZDB-YL050C",[1]Sheet1!C4="NPC06UZDB-OR007M",[1]Sheet1!C4="NPC06UZDB-GN050C",[1]Sheet1!C4="NPC06UZDB-WT012M",[1]Sheet1!C4="NPC06UZDB-GY006M",[1]Sheet1!C4="NPC06UZDB-GY008M",[1]Sheet1!C4="CO155E2-0ZM015",[1]Sheet1!C4="NPC06UZDB-RD050C",[1]Sheet1!C4="NPC06UZDB-RD150C",[1]Sheet1!C4="NPC06UZDB-WT009M",[1]Sheet1!C4="CO155E2-01M004",[1]Sheet1!C4="NPC06UZDB-OR015M",[1]Sheet1!C4="NPC06UZDB-GN750C",[1]Sheet1!C4="NPC06UZDB-WT750C",[1]Sheet1!C4="CO155E2-0MM010",[1]Sheet1!C4="CO155E2-07M005",[1]Sheet1!C4="CO155E2-07M007",[1]Sheet1!C4="NPC06UZDB-BK750C",[1]Sheet1!C4="CO155E2-07C050",[1]Sheet1!C4="CO155E2-01M007",[1]Sheet1!C4="CO155E2-0MC050",[1]Sheet1!C4="NPC06UZDB-BK010M",[1]Sheet1!C4="NPC06UZDB-BK150C",[1]Sheet1!C4="NPC06UZDB-BK250C",[1]Sheet1!C4="NPC06UZDB-RD750C",[1]Sheet1!C4="NPC06UZDB-WT030M",[1]Sheet1!C4="CO155E2-01C050",[1]Sheet1!C4="CO155E2-08C750",[1]Sheet1!C4="NPC06UZDB-WT050M",[1]Sheet1!C4="NPC06UZDB-GY050C",[1]Sheet1!C4="CO155E2-0ZM010",[1]Sheet1!C4="NPC06UZDB-BK007M",[1]Sheet1!C4="CO155E2-0CC250",[1]Sheet1!C4="NPC06UZDB-WT007M",[1]Sheet1!C4="CO155E2-06C150",[1]Sheet1!C4="NPC06UZDB-WT025M",[1]Sheet1!C4="NPC06UZDB-WT025C",[1]Sheet1!C4="NPC06UZDB-GY750C",[1]Sheet1!C4="NPC06UZDB-WT250C",[1]Sheet1!C4="CO155E2-09M010",[1]Sheet1!C4="CO155E2-06M001",[1]Sheet1!C4="CO155E2-0ZM005",[1]Sheet1!C4="NPC06UZDB-YL010M",[1]Sheet1!C4="NPC06UZDB-GN150C",[1]Sheet1!C4="NPC06UZDB-RD005M",[1]Sheet1!C4="NPC06UZDB-GY007M",[1]Sheet1!C4="NPC06UZDB-GY020M",[1]Sheet1!C4="NPC06UZDB-YL005M",[1]Sheet1!C4="NPC06UZDB-YL007M",[1]Sheet1!C4="NPC06UZDB-YL150C",[1]Sheet1!C4="NPC06UZDB-OR750C",[1]Sheet1!C4="CO155E2-0ZC150",[1]Sheet1!C4="CO155E2-0ZM015",[1]Sheet1!C4="NPC06UZDB-OR020M",[1]Sheet1!C4="CO155E2-09M015",[1]Sheet1!C4="CO155E2-0MM015",[1]Sheet1!C4="CO155E2-01C150",[1]Sheet1!C4="CO155E2-01C250",[1]Sheet1!C4="CO155E2-01M015",[1]Sheet1!C4="CO155E2-07C150",[1]Sheet1!C4="CO155E2-08C250",[1]Sheet1!C4="CO155E2-09C150",[1]Sheet1!C4="CO155E2-0CC150",[1]Sheet1!C4="CO155E2-0CM015",[1]Sheet1!C4="CO155E2-01M003",[1]Sheet1!C4="CO155E2-01M005",[1]Sheet1!C4="NPC06UZDB-GN020M",[1]Sheet1!C4="CO155E2-09M005",[1]Sheet1!C4="NPC06UZDB-BK005M",[1]Sheet1!C4="NPC06UZDB-BL020M",[1]Sheet1!C4="NPC06UZDB-RD010M",[1]Sheet1!C4="NPC06UZDB-RD020M",[1]Sheet1!C4="CO155E2-08M015",[1]Sheet1!C4="CO155E2-08C150",[1]Sheet1!C4="CO155E2-01M001",[1]Sheet1!C4="CO155E2-01M002",[1]Sheet1!C4="CO155E2-06M003",[1]Sheet1!C4="CO155E2-07M001",[1]Sheet1!C4="CO155E2-09M003",[1]Sheet1!C4="CO155E2-09M001",[1]Sheet1!C4="CO155E2-09M007",[1]Sheet1!C4="CO155E2-0ZM003",[1]Sheet1!C4="CO155E2-0MM003",[1]Sheet1!C4="CO155E2-0MM005",[1]Sheet1!C4="CO155E2-0MM007",[1]Sheet1!C4="CO155E2-0ZM007",[1]Sheet1!C4="CO155E2-01M010",[1]Sheet1!C4="NPC06UZDB-WT150C",[1]Sheet1!C4="NPC06UZDB-WT050C",[1]Sheet1!C4="CO155E2-0CM010",[1]Sheet1!C4="CO155E2-08F008",[1]Sheet1!C4="CO155E2-08F005",[1]Sheet1!C4="CO155E2-08C050",[1]Sheet1!C4="NPC06UZDB-BL750C",[1]Sheet1!C4="CO155E2-07M003",[1]Sheet1!C4="NPC06UZDB-BL150C",[1]Sheet1!C4="NPC06UZDB-BL020M",[1]Sheet1!C4="NPC06UZDB-BL050C",[1]Sheet1!C4="NPC06UZDB-BL008M",[1]Sheet1!C4="NPC06UZDB-BL006M",[1]Sheet1!C4="NPC06UZDB-GY450C",[1]Sheet1!C4="NPC06UZDB-GY015M",[1]Sheet1!C4="NPC06UZDB-GY150C",[1]Sheet1!C4="NPC06UZDB-BL010M",[1]Sheet1!C4="NPC06UZDB-GN010M",[1]Sheet1!C4="NPC06UZDB-BK050C",[1]Sheet1!C4="NPC06UZDB-GN125C",[1]Sheet1!C4="NPC06UZDB-GN012M",[1]Sheet1!C4="NPC06UZDB-BK001M",[1]Sheet1!C4="NPC06UZDB-BL007M",[1]Sheet1!C4="NPC06UZDB-GY450C",[1]Sheet1!C4="NPC06UZDB-OR050C",[1]Sheet1!C4="CO155E2-0MM001",[1]Sheet1!C4="CO155E2-06M002",[1]Sheet1!C4="CO155E2-0MM002",[1]Sheet1!C4="NPC06UZDB-GN001M",[1]Sheet1!C4="NPC06UZDB-GN002M",[1]Sheet1!C4="NPC06UZDB-GN003M",[1]Sheet1!C4="NPC06UZDB-GN004M",[1]Sheet1!C4="NPC06UZDB-GN005M",[1]Sheet1!C4="NPC06UZDB-GN006M",[1]Sheet1!C4="NPC06UZDB-WT050C",[1]Sheet1!C4="NPC06UZDB-OR001M",[1]Sheet1!C4="NPC06UZDB-OR002M",[1]Sheet1!C4="NPC06UZDB-OR003M",[1]Sheet1!C4="NPC06UZDB-OR004M",[1]Sheet1!C4="NPC06UZDB-OR005M",[1]Sheet1!C4="NPC06UZDB-OR006M",[1]Sheet1!C4="NPC06UZDB-OR010M",[1]Sheet1!C4="CO155E2-07M002",[1]Sheet1!C4="NPC06UZDB-RD001M",[1]Sheet1!C4="NPC06UZDB-RD002M",[1]Sheet1!C4="NPC06UZDB-RD002M",[1]Sheet1!C4="NPC06UZDB-RD003M",[1]Sheet1!C4="NPC06UZDB-RD004M",[1]Sheet1!C4="CO155E2-0ZM001",[1]Sheet1!C4="CO155E2-0ZM002",[1]Sheet1!C4="NPC06UZDB-BK002M",[1]Sheet1!C4="NPC06UZDB-BK003M",[1]Sheet1!C4="NPC06UZDB-BL001M",[1]Sheet1!C4="NPC06UZDB-BL002M",[1]Sheet1!C4="NPC06UZDB-BL003M",[1]Sheet1!C4="NPC06UZDB-BL004M",[1]Sheet1!C4="NPC06UZDB-BL005M",[1]Sheet1!C4="NPC06UZDB-BL015M",[1]Sheet1!C4="NPC06UZDB-GY010M",[1]Sheet1!C4="NPC06UZDB-GY001M",[1]Sheet1!C4="NPC06UZDB-GY002M",[1]Sheet1!C4="NPC06UZDB-GY003M",[1]Sheet1!C4="NPC06UZDB-GY004M",[1]Sheet1!C4="NPC06UZDB-GY005M",[1]Sheet1!C4="NPC06UZDB-YL001M",[1]Sheet1!C4="NPC06UZDB-YL002M",[1]Sheet1!C4="NPC06UZDB-YL003M",[1]Sheet1!C4="CO155E2-0CM001",[1]Sheet1!C4="CO155E2-0CM002",[1]Sheet1!C4="CO155E2-0CM003",[1]Sheet1!C4="CO155E2-0CM004",[1]Sheet1!C4="CO155E2-0CM005",[1]Sheet1!C4="CO155E2-08M001",[1]Sheet1!C4="CO155E2-08M002",[1]Sheet1!C4="CO155E2-08M003",[1]Sheet1!C4="CO155E2-08M004",[1]Sheet1!C4="CO155E2-08M005",[1]Sheet1!C4="CO155E2-08M006",[1]Sheet1!C4="CO155E2-08M007",[1]Sheet1!C4="CO155E2-08M008",[1]Sheet1!C4="CO155E2-08M009",[1]Sheet1!C4="CO155E2-08M010",[1]Sheet1!C4="CO155E2-08M020",[1]Sheet1!C4="CO155E2-0ZM001",[1]Sheet1!C4="CO155E2-0ZM002",[1]Sheet1!C4="CO155E2-09M002",[1]Sheet1!C4="NPC06UZDB-WT001M",[1]Sheet1!C4="NPC06UZDB-WT002M",[1]Sheet1!C4="NPC06UZDB-WT003M",[1]Sheet1!C4="NPC06UZDB-WT004M",[1]Sheet1!C4="NPC06UZDB-WT005M",[1]Sheet1!C4="NPC06UZDB-WT006M",[1]Sheet1!C4="NPC06UZDB-WT008M",[1]Sheet1!C4="NPC06UZDB-WT010M",[1]Sheet1!C4="NPC06UZDB-WT015M",[1]Sheet1!C4="NPC06UZDB-WT020M",),[1]Sheet1!D4*2,0)</f>
        <v>0</v>
      </c>
      <c r="CA1276" s="67">
        <f t="shared" si="2375"/>
        <v>92649</v>
      </c>
      <c r="CB1276" s="66"/>
      <c r="CC1276" s="66">
        <f>IF(OR([1]Sheet1!C4="NPP6AUZDB-WT005M",[1]Sheet1!C4="NPP6AUZDB-WT001M",[1]Sheet1!C4="NPC6AUZDB-WT030M",[1]Sheet1!C4="NPP6AUZDB-WT003M",[1]Sheet1!C4="NPP6AUZDB-WT002M",[1]Sheet1!C4="NPC6AUZDB-WT030C",[1]Sheet1!C4="NPC6AUZDB-WT025C",[1]Sheet1!C4="NPC6AUZDB-WT004M",[1]Sheet1!C4="NPC6AUZDB-WT008M",[1]Sheet1!C4="NPC6AUZDB-WT050C",[1]Sheet1!C4="NPC6AUZDB-WT007M",[1]Sheet1!C4="NPC6AUZDB-WT020M",[1]Sheet1!C4="NPC6AUZDB-WT250C",[1]Sheet1!C4="NPC6AUZDB-WT750C",[1]Sheet1!C4="NPC6AUZDB-WT150C",[1]Sheet1!C4="NPC6AUZDB-WT010M",[1]Sheet1!C4="NPC6AUZDB-WT015M",[1]Sheet1!C4="NPC6AUZDB-WT005M",[1]Sheet1!C4="NPC6AUZDB-WT003M",[1]Sheet1!C4="NPC6AUZDB-WT002M",[1]Sheet1!C4="NPC6AUZDB-WT001M",),[1]Sheet1!D4*(F1276+0.15),0)</f>
        <v>0</v>
      </c>
      <c r="CD1276" s="67">
        <f t="shared" si="2349"/>
        <v>28747.040000000001</v>
      </c>
      <c r="CE1276" s="66"/>
      <c r="CF1276" s="66">
        <f>IF(OR([1]Sheet1!C4="NPC6AUZDB-BL030C",[1]Sheet1!C4="NPC6AUZDB-BL030C",[1]Sheet1!C4="NPC6AUZDB-BL025C",[1]Sheet1!C4="NPC6AUZDB-BL010M",[1]Sheet1!C4="NPC6AUZDB-BL015M",[1]Sheet1!C4="NPC6AUZDB-BL002M",[1]Sheet1!C4="NPC6AUZDB-BL050C",[1]Sheet1!C4="NPC6AUZDB-BL002M",[1]Sheet1!C4="NPC6AUZDA-BL030M",[1]Sheet1!C4="NPC6AUZDB-BL150C",[1]Sheet1!C4="NPC6AUZDB-BL005M",[1]Sheet1!C4="NPC6AUZDB-BL003M",[1]Sheet1!C4="NPC6AUZDB-BL007M",[1]Sheet1!C4="NPC6AUZDB-BL001M"),[1]Sheet1!D4*(F1276+0.1),0)</f>
        <v>0</v>
      </c>
      <c r="CG1276" s="67">
        <f t="shared" si="2281"/>
        <v>3663.6999999999994</v>
      </c>
      <c r="CH1276" s="66"/>
      <c r="CI1276" s="66">
        <f>IF(OR([1]Sheet1!C4="NPC6AUZDB-YL025C",[1]Sheet1!C4="NPC6AUZDB-YL002M",[1]Sheet1!C4="NPC6AUZDB-YL015M",[1]Sheet1!C4="NPC6AUZDB-YL001M",[1]Sheet1!C4="PC6AUZDB-YL002M",[1]Sheet1!C4="NPC6AUZDB-YL003M",[1]Sheet1!C4="NPC6AUZDB-YL005M",),[1]Sheet1!D4*(F1276+0.1),0)</f>
        <v>0</v>
      </c>
      <c r="CJ1276" s="67">
        <f t="shared" si="2298"/>
        <v>6757.8</v>
      </c>
      <c r="CK1276" s="66"/>
      <c r="CL1276" s="68">
        <f>IF(OR([1]Sheet1!C4="NPC6AUZDB-GN007M",[1]Sheet1!C4="NPC6AUZDB-GN010M",[1]Sheet1!C4="NPC6AUZDB-GN002M",[1]Sheet1!C4="NPC6AUZDB-GN001M",[1]Sheet1!C4="NPC6AUZDB-GN003M",[1]Sheet1!C4="NPC6AUZDB-GN005M",),[1]Sheet1!D4*(F1276+0.1),0)</f>
        <v>0</v>
      </c>
      <c r="CM1276" s="79">
        <f t="shared" si="2282"/>
        <v>4847.4799999999996</v>
      </c>
      <c r="CN1276" s="66"/>
      <c r="CO1276" s="68">
        <f>IF(OR([1]Sheet1!C4="NPC6AUZDB-BK002M",[1]Sheet1!C4="NPC6AUZDB-BK010M",[1]Sheet1!C4="NPC6AUZDB-BK003M",[1]Sheet1!C4="NPC6AUZDB-BK001M",),[1]Sheet1!D4*(F1276+0.1),0)</f>
        <v>0</v>
      </c>
      <c r="CP1276" s="79">
        <f t="shared" si="2283"/>
        <v>3955</v>
      </c>
      <c r="CQ1276" s="66"/>
      <c r="CR1276" s="68">
        <f>IF(OR([1]Sheet1!C4="NPC6AUZDB-RD005M",[1]Sheet1!C4="NPC6AUZDB-RD025C",[1]Sheet1!C4="NPC6AUZDB-RD002M",[1]Sheet1!C4="NPC6AUZDB-RD003M",[1]Sheet1!C4="NPC6AUZDB-RD001M",),[1]Sheet1!D4*(F1276+0.1),0)</f>
        <v>0</v>
      </c>
      <c r="CS1276" s="79">
        <f t="shared" si="2376"/>
        <v>5186</v>
      </c>
      <c r="CT1276" s="66"/>
      <c r="CU1276" s="68">
        <f>IF(OR([1]Sheet1!C4="NPC6AUZDB-OR002M",[1]Sheet1!C4="NPC6AUZDB-RD003M",[1]Sheet1!C4="NPC6AUZDB-RD001M",),[1]Sheet1!D4*(F1276+0.1),0)</f>
        <v>0</v>
      </c>
      <c r="CV1276" s="79">
        <f t="shared" si="2284"/>
        <v>6929</v>
      </c>
      <c r="CW1276" s="66"/>
      <c r="CX1276" s="66">
        <f>IF(OR([1]Sheet1!C4="NPC6AUZDB-GY030C",[1]Sheet1!C4="NPC6AUZDA-GY003M",D1267="NPC6AUZDA-GY003M",[1]Sheet1!C4="NPC6AUZDB-GY150C",[1]Sheet1!C4="NPC6AUZDB-GY010M",[1]Sheet1!C4="NPC6AUZDB-GY001M",[1]Sheet1!C4="NPC6AUZDB-GY005M",[1]Sheet1!C4="NPC6AUZDA-GY020M",[1]Sheet1!C4="NPC6AUZDB-GY003M",[1]Sheet1!C4="NPC6AUZDB-GY002M",),[1]Sheet1!D4*(F1276+0.1),0)</f>
        <v>509.99999999999994</v>
      </c>
      <c r="CY1276" s="40">
        <f t="shared" si="2356"/>
        <v>7666.9599999999982</v>
      </c>
      <c r="CZ1276" s="65"/>
      <c r="DA1276" s="66">
        <f>IF(OR([1]Sheet1!C4="NPP6AUZDB-BK001M",[1]Sheet1!C4="NPP6AUZDB-WT005M",[1]Sheet1!C4="NPC6AUZDB-WT020C",[1]Sheet1!C4="NPP6AUZDB-WT002M",[1]Sheet1!C4="NPC6AUZDB-GY030C",[1]Sheet1!C4="NPC6AUZDB-WT030C",[1]Sheet1!C4="NPC6AUZDB-BL030C",[1]Sheet1!C4="NPC6AUZDB-YL050C",[1]Sheet1!C4="NPC6AUZDB-WT020C",[1]Sheet1!C4="NPC6AUZDB-BK002M",[1]Sheet1!C4="NPC6AUZDB-GN002M",[1]Sheet1!C4="NPC6AUZDB-OR002M",[1]Sheet1!C4="NPC6AUZDB-RD005M",[1]Sheet1!C4="NPC6AUZDB-RD025C",[1]Sheet1!C4="NPC6AUZDB-BL025C",[1]Sheet1!C4="NPC6AUZDB-YL025C",[1]Sheet1!C4="NPC6AUZDB-WT025C",[1]Sheet1!C4="NPC6AUZDB-GN001M",[1]Sheet1!C4="NPC6AUZDB-GY150C",[1]Sheet1!C4="NPC6AUZDB-YL015M",[1]Sheet1!C4="NPC6AUZDB-GY010M",[1]Sheet1!C4="NPC6AUZDB-GY001M",[1]Sheet1!C4="NPC6AUZDB-GY005M",[1]Sheet1!C4="NPC6AUZDB-YL003M",[1]Sheet1!C4="PC6AUZDB-YL002M",[1]Sheet1!C4="NPC6AUZDB-BL015M",[1]Sheet1!C4="NPC6AUZDB-WT007M",[1]Sheet1!C4="NPC6AUZDB-YL001M",[1]Sheet1!C4="NPC6AUZDB-GY002M",[1]Sheet1!C4="NPC6AUZDB-GN001M",[1]Sheet1!C4="NPC6AUZDB-BL150C",[1]Sheet1!C4="NPC6AUZDB-RD002M",[1]Sheet1!C4="NPC6AUZDB-RD005M",[1]Sheet1!C4="NPC6AUZDB-WT012M",[1]Sheet1!C4="NPC6AUZDB-GY020C",[1]Sheet1!C4="NPC6AUZDB-RD020C",[1]Sheet1!C4="NPC6AUZDB-WT050C",[1]Sheet1!C4="NPC6AUZDB-BL020M",[1]Sheet1!C4="NPC6AUZDB-BL002M",[1]Sheet1!C4="NPC6AUZDB-BL025C",[1]Sheet1!C4="NPC6AUZDB-GN025C",[1]Sheet1!C4="NPC6AUZDB-GY025C",[1]Sheet1!C4="NPC6AUZDB-RD025C",[1]Sheet1!C4="NPC6AUZDB-YL025C",[1]Sheet1!C4="NPC6AUZDA-GY001M",[1]Sheet1!C4="NPC6AUZDA-GY002M",[1]Sheet1!C4="NPC6AUZDA-GY003M",[1]Sheet1!C4="NPC6AUZDB-WT004M",[1]Sheet1!C4="NPC6AUZDB-WT006M",[1]Sheet1!C4="NPC6AUZDB-WT007M",[1]Sheet1!C4="NPC6AUZDB-WT025M",[1]Sheet1!C4="NPC6AUZDB-WT020M",[1]Sheet1!C4="NPC6AUZDB-GN002M",[1]Sheet1!C4="NPC6AUZDB-BL150C",[1]Sheet1!C4="NPC6AUZDB-YL002M",[1]Sheet1!C4="NPC6AUZDB-WT008M",[1]Sheet1!C4="NPC6AUZDB-BL250C",[1]Sheet1!C4="NPC6AUZDB-GN150C",[1]Sheet1!C4="NPC6AUZDB-OR001M",[1]Sheet1!C4="NPC6AUZDB-OR005M",[1]Sheet1!C4="NPC6AUZDB-WT007M",[1]Sheet1!C4="NPC6AUZDA-GY020M",[1]Sheet1!C4="NPC6AUZDB-RD003M",[1]Sheet1!C4="NPC6AUZDB-GN001M",[1]Sheet1!C4="NPC6AUZDB-RD001M",[1]Sheet1!C4="NPC6AUZDB-GN003M",[1]Sheet1!C4="NPC6AUZDB-GY003M",[1]Sheet1!C4="NPC6AUZDB-OR003M",[1]Sheet1!C4="NPC6AUZDB-WT025C",[1]Sheet1!C4="NPC6AUZDB-WT250C",[1]Sheet1!C4="NPC6AUZDB-BK003M",[1]Sheet1!C4="NPC6AUZDB-BK002M",[1]Sheet1!C4="NPC6AUZDB-BK001M",[1]Sheet1!C4="NPC6AUZDB-GN005M",[1]Sheet1!C4="NPC6AUZDB-WT750C",[1]Sheet1!C4="NPC6AUZDB-WT150C",[1]Sheet1!C4="NPC6AUZDB-BL005M",[1]Sheet1!C4="NPC6AUZDB-WT010M",[1]Sheet1!C4="NPC6AUZDB-WT015M",[1]Sheet1!C4="NPC6AUZDB-YL005M",[1]Sheet1!C4="NPC6AUZDB-WT010M",[1]Sheet1!C4="NPC6AUZDB-BL003M",[1]Sheet1!C4="NPC6AUZDB-BL007M",[1]Sheet1!C4="NPC6AUZDB-BL001M",[1]Sheet1!C4="NPC6AUZDB-WT005M",[1]Sheet1!C4="NPC6AUZDB-WT003M",[1]Sheet1!C4="NPC6AUZDB-WT002M",[1]Sheet1!C4="NPC6AUZDB-WT001M",),[1]Sheet1!D4*2,0)</f>
        <v>200</v>
      </c>
      <c r="DB1276" s="67">
        <f t="shared" si="2299"/>
        <v>33848</v>
      </c>
      <c r="DC1276" s="66"/>
      <c r="DD1276" s="66">
        <f>IF(OR([1]Sheet1!C4="NPP6AUZDB-BK001M",[1]Sheet1!C4="NPP6AUZDB-WT005M",[1]Sheet1!C4="NPP6AUZDB-WT003M",[1]Sheet1!C4="NPP6AUZDB-WT002M",[1]Sheet1!C4="NPC6AUZDB-GY030C",[1]Sheet1!C4="NPC6AUZDB-WT030C",[1]Sheet1!C4="NPC6AUZDB-BL030C",[1]Sheet1!C4="NPC6AUZDB-YL050C",[1]Sheet1!C4="NPC6AUZDB-WT020C",[1]Sheet1!C4="NPC6AUZDB-BK002M",[1]Sheet1!C4="NPC6AUZDB-GN002M",[1]Sheet1!C4="NPC6AUZDB-OR002M",[1]Sheet1!C4="NPC6AUZDB-WT006M",[1]Sheet1!C4="NPC6AUZDB-RD005M",[1]Sheet1!C4="NPC6AUZDB-RD025C",[1]Sheet1!C4="NPC6AUZDB-BL025C",[1]Sheet1!C4="NPC6AUZDB-YL025C",[1]Sheet1!C4="NPC6AUZDB-WT025C",[1]Sheet1!C4="NPC6AUZDB-GY150C",[1]Sheet1!C4="NPC6AUZDB-YL015M",[1]Sheet1!C4="NPC6AUZDB-GY010M",[1]Sheet1!C4="NPC6AUZDB-GY001M",[1]Sheet1!C4="NPC6AUZDB-GY005M",[1]Sheet1!C4="NPC6AUZDB-YL003M",[1]Sheet1!C4="PC6AUZDB-YL002M",[1]Sheet1!C4="NPC6AUZDB-BL015M",[1]Sheet1!C4="NPC6AUZDB-WT007M",[1]Sheet1!C4="NPC6AUZDB-YL001M",[1]Sheet1!C4="NPC6AUZDB-GY002M",[1]Sheet1!C4="NPC6AUZDB-GN001M",[1]Sheet1!C4="NPC6AUZDB-BL150C",[1]Sheet1!C4="NPC6AUZDB-RD002M",[1]Sheet1!C4="NPC6AUZDB-RD005M",[1]Sheet1!C4="NPC6AUZDB-WT012M",[1]Sheet1!C4="NPC6AUZDB-GY020C",[1]Sheet1!C4="NPC6AUZDB-RD020C",[1]Sheet1!C4="NPC6AUZDB-WT050C",[1]Sheet1!C4="NPC6AUZDB-BL020M",[1]Sheet1!C4="NPC6AUZDB-BL002M",[1]Sheet1!C4="NPC6AUZDB-BL025C",[1]Sheet1!C4="NPC6AUZDB-GN025C",[1]Sheet1!C4="NPC6AUZDB-GY025C",[1]Sheet1!C4="NPC6AUZDB-RD025C",[1]Sheet1!C4="NPC6AUZDB-YL025C",[1]Sheet1!C4="NPC6AUZDA-GY001M",[1]Sheet1!C4="NPC6AUZDA-GY002M",[1]Sheet1!C4="NPC6AUZDA-GY003M",[1]Sheet1!C4="NPC6AUZDB-WT004M",[1]Sheet1!C4="NPC6AUZDB-WT006M",[1]Sheet1!C4="NPC6AUZDB-WT007M",[1]Sheet1!C4="NPC6AUZDB-WT025M",[1]Sheet1!C4="NPC6AUZDB-WT020M",[1]Sheet1!C4="NPC6AUZDB-GN002M",[1]Sheet1!C4="NPC6AUZDB-BL150C",[1]Sheet1!C4="NPC6AUZDB-YL002M",[1]Sheet1!C4="NPC6AUZDB-WT008M",[1]Sheet1!C4="NPC6AUZDB-BL250C",[1]Sheet1!C4="NPC6AUZDB-GN150C",[1]Sheet1!C4="NPC6AUZDB-OR001M",[1]Sheet1!C4="NPC6AUZDB-OR005M",[1]Sheet1!C4="NPC6AUZDB-WT007M",[1]Sheet1!C4="NPC6AUZDA-GY020M",[1]Sheet1!C4="NPC6AUZDB-RD003M",[1]Sheet1!C4="NPC6AUZDB-GN001M",[1]Sheet1!C4="NPC6AUZDB-RD001M",[1]Sheet1!C4="NPC6AUZDB-GN003M",[1]Sheet1!C4="NPC6AUZDB-GY003M",[1]Sheet1!C4="NPC6AUZDB-OR003M",[1]Sheet1!C4="NPC6AUZDB-WT025C",[1]Sheet1!C4="NPC6AUZDB-WT250C",[1]Sheet1!C4="NPC6AUZDB-BK003M",[1]Sheet1!C4="NPC6AUZDB-BK002M",[1]Sheet1!C4="NPC6AUZDB-BK001M",[1]Sheet1!C4="NPC6AUZDB-GN005M",[1]Sheet1!C4="NPC6AUZDB-WT750C",[1]Sheet1!C4="NPC6AUZDB-WT150C",[1]Sheet1!C4="NPC6AUZDB-BL005M",[1]Sheet1!C4="NPC6AUZDB-WT015M",[1]Sheet1!C4="NPC6AUZDB-YL005M",[1]Sheet1!C4="NPC6AUZDB-WT010M",[1]Sheet1!C4="NPC6AUZDB-BL003M",[1]Sheet1!C4="NPC6AUZDB-BL007M",[1]Sheet1!C4="NPC6AUZDB-BL001M",[1]Sheet1!C4="NPC6AUZDB-WT005M",[1]Sheet1!C4="NPC6AUZDB-WT003M",[1]Sheet1!C4="NPC6AUZDB-WT002M",[1]Sheet1!C4="NPC6AUZDB-WT001M",),[1]Sheet1!D4*2,0)</f>
        <v>200</v>
      </c>
      <c r="DE1276" s="67">
        <f t="shared" si="2300"/>
        <v>80619</v>
      </c>
      <c r="DF1276" s="66"/>
      <c r="DG1276" s="69">
        <f>IF(OR([1]Sheet1!C4="NPP6AUZDB-WT003M",[1]Sheet1!C4="NPC06SZDB-WT004M",[1]Sheet1!C4="CO155E2-01C150",[1]Sheet1!C4="CO155E2-0CM002",[1]Sheet1!C4="CO155E2-08M020",[1]Sheet1!C4="CO155E2-06M002",[1]Sheet1!C4="NPC06SZDB-WT001M",[1]Sheet1!C4="CO155E2-08M007",[1]Sheet1!C4="CO17772-08M003",[1]Sheet1!C4="CO155E2-08M003",[1]Sheet1!C4="CO155E2-0MM001",[1]Sheet1!C4="CO155E2-0ZC750",[1]Sheet1!C4="CO155E2-09M008",[1]Sheet1!C4="CO155E2-09M015",[1]Sheet1!C4="CO155E2-08M010",[1]Sheet1!C4="CO155E2-08M015",[1]Sheet1!C4="CO155E2-08M001",[1]Sheet1!C4="CO155E2-0MM015",[1]Sheet1!C4="CO17772-0CM003",[1]Sheet1!C4="CO155E2-0MC050",[1]Sheet1!C4="CO155E2-0CM001",[1]Sheet1!C4="CO155E2-0CM007",[1]Sheet1!C4="CO155E2-08C050",[1]Sheet1!C4="NPC06SZDB-YL010M",[1]Sheet1!C4="NPC06SZDB-GY003M",[1]Sheet1!C4="NPC06SZDB-WT002M",[1]Sheet1!C4="NPC06SZDB-GY001M",[1]Sheet1!C4="NPC06SZDB-WT010M",[1]Sheet1!C4="NPC06SZDB-WT050C",[1]Sheet1!C4="NPC06SZDB-WT005M",[1]Sheet1!C4="NPC06SZDB-WT003M",[1]Sheet1!C4="CO155E2-08M005",[1]Sheet1!C4="CO155E2-08M002",[1]Sheet1!C4="CO155E2-08C150",[1]Sheet1!C4="CO155E2-07M010", [1]Sheet1!C4="CO155E2-0ZM015",[1]Sheet1!C4="CO155E2-0CM010",[1]Sheet1!C4="CO155E2-0CM015",[1]Sheet1!C4="CO155E2-01M010",[1]Sheet1!C4="CO17772-08C150",[1]Sheet1!C4="CO17772-08C050",[1]Sheet1!C4="NPC06SZDB-WT015M",[1]Sheet1!C4="NPC06SZDB-WT015M",[1]Sheet1!C4="NPC06SZDB-WT150C"),[1]Sheet1!D4,0)</f>
        <v>0</v>
      </c>
      <c r="DH1276" s="67">
        <f t="shared" si="2352"/>
        <v>439395</v>
      </c>
      <c r="DI1276" s="66"/>
      <c r="DJ1276" s="66">
        <f>IF(OR([1]Sheet1!C4="CO17772-08C250",[1]Sheet1!C4="CO17772-08F004",[1]Sheet1!C4="CO17772-08F010",[1]Sheet1!C4="CO17772-08C750",[1]Sheet1!C4="CO17772-08C250",[1]Sheet1!C4="CO17772-08F002",[1]Sheet1!C4="CO17772-08M020",[1]Sheet1!C4="CO17772-08M010",[1]Sheet1!C4="CO17772-08M006",[1]Sheet1!C4="CO17772-08C050",[1]Sheet1!C4="CO17772-08C150",[1]Sheet1!C4="CO17772-08M007",[1]Sheet1!C4="CO17772-08M010",[1]Sheet1!C4=1644077,[1]Sheet1!C4="CO17772-08M001",[1]Sheet1!C4="CO17772-08M002",[1]Sheet1!C4="CO17772-08M003",[1]Sheet1!C4="CO17772-08M004",[1]Sheet1!C4="CO17772-08M005",[1]Sheet1!C4="CO17772-08M015",),[1]Sheet1!D4*(F1276+0.15),0)</f>
        <v>0</v>
      </c>
      <c r="DK1276" s="67">
        <f t="shared" si="2287"/>
        <v>3517.5</v>
      </c>
      <c r="DM1276" s="206">
        <f>IF([1]Sheet1!C4=2153276,[1]Sheet1!D4*(F1276+0.15),0)</f>
        <v>0</v>
      </c>
      <c r="DN1276" s="25">
        <f t="shared" si="2276"/>
        <v>0</v>
      </c>
      <c r="DO1276" s="5"/>
      <c r="DP1276" s="43">
        <f>IF(OR([1]Sheet1!C4="CO17772-0CC050",[1]Sheet1!C4="CO17772-0CM015",[1]Sheet1!C4="CO17772-0CM007",[1]Sheet1!C4="CO17772-0CM005",[1]Sheet1!C4="CO17772-0CM007",[1]Sheet1!C4="CO17772-0CM007",[1]Sheet1!C4="CO17772-0CM010",[1]Sheet1!C4="CO17772-0CM003",[1]Sheet1!C4="CO17772-0MM015",[1]Sheet1!C4="CO17772-0CM002",[1]Sheet1!C4=959305,[1]Sheet1!C4="CO17772-0CM001",),[1]Sheet1!D4*(F1276+0.15),0)</f>
        <v>0</v>
      </c>
      <c r="DQ1276" s="27">
        <f t="shared" si="2288"/>
        <v>6819.5</v>
      </c>
      <c r="DR1276" s="5"/>
      <c r="DS1276" s="43">
        <f>IF(OR([1]Sheet1!C4="CO17772-0ZM010",[1]Sheet1!C4="CO17772-0ZM002",[1]Sheet1!C4="CO17772-0ZM001",[1]Sheet1!C4="CO17772-0ZM005",[1]Sheet1!C4="CO17772-0ZM008",[1]Sheet1!C4=959308,),[1]Sheet1!D4*(F1276+0.15),0)</f>
        <v>0</v>
      </c>
      <c r="DT1276" s="27">
        <f t="shared" si="2289"/>
        <v>4846</v>
      </c>
      <c r="DU1276" s="5"/>
      <c r="DV1276" s="43">
        <f>IF(OR([1]Sheet1!C4="CO17772-0MM003",[1]Sheet1!C4="CO17772-0MM001",[1]Sheet1!C4="CO17772-0MC150",[1]Sheet1!C4="CO17772-0MM005",[1]Sheet1!C4=959306,),[1]Sheet1!D4*(F1276+0.15),0)</f>
        <v>0</v>
      </c>
      <c r="DW1276" s="27">
        <f t="shared" si="2290"/>
        <v>4835</v>
      </c>
      <c r="DX1276" s="5"/>
      <c r="DY1276" s="22">
        <f>IF(OR([1]Sheet1!C4="CO17772-09M001",[1]Sheet1!C4=959307,),[1]Sheet1!D4*(F1276+0.15),0)</f>
        <v>0</v>
      </c>
      <c r="DZ1276" s="25">
        <f t="shared" si="2291"/>
        <v>523</v>
      </c>
      <c r="EA1276" s="22"/>
      <c r="EB1276" s="22">
        <f>IF(OR([1]Sheet1!C4="CO17772-01M001",),[1]Sheet1!D4*(F1276+0.15),0)</f>
        <v>0</v>
      </c>
      <c r="EC1276" s="28">
        <f t="shared" si="2292"/>
        <v>369</v>
      </c>
      <c r="ED1276" s="5"/>
      <c r="EE1276" s="43">
        <f>IF(OR(CA1276="CO17772-07M015",[1]Sheet1!C4="CO17772-07M007",[1]Sheet1!C4="CO17772-07M001",[1]Sheet1!C4="CO17772-07M001",[1]Sheet1!C4=959309,),[1]Sheet1!D4*(F1276+0.15),0)</f>
        <v>0</v>
      </c>
      <c r="EF1276" s="27">
        <f t="shared" si="2293"/>
        <v>4769</v>
      </c>
      <c r="EG1276" s="66"/>
      <c r="EH1276" s="66">
        <f>IF(OR([1]Sheet1!C4="CO17772-0MM003",[1]Sheet1!C4="CO17772-0ZM010",[1]Sheet1!C4="CO17772-07M007",[1]Sheet1!C4="CO17772-0ZM002",[1]Sheet1!C4="CO17772-01M001",[1]Sheet1!C4="CO17772-0CC050",[1]Sheet1!C4="CO17772-0CM015",[1]Sheet1!C4="CO17772-08F004",[1]Sheet1!C4="CO17772-08F010",[1]Sheet1!C4="CO17772-08C750",[1]Sheet1!C4="CO17772-08C250",[1]Sheet1!C4="CO17772-07M001",[1]Sheet1!C4="CO17772-09M001",[1]Sheet1!C4="CO17772-0ZM001",[1]Sheet1!C4="CO17772-0MM001",[1]Sheet1!C4="CO17772-08F002",[1]Sheet1!C4="CO17772-0ZM008",[1]Sheet1!C4="CO17772-0ZM005",[1]Sheet1!C4="CO17772-0CM005",[1]Sheet1!C4="CO17772-0CM007",[1]Sheet1!C4="CO17772-08M020",[1]Sheet1!C4="CO17772-0MC150",[1]Sheet1!C4="CO17772-08M006",[1]Sheet1!C4="CO17772-08C050",[1]Sheet1!C4="CO17772-0CM007",[1]Sheet1!C4="CO17772-0CM010",[1]Sheet1!C4="CO17772-0CM003",[1]Sheet1!C4="CO17772-08C150",[1]Sheet1!C4="CO17772-08M007",[1]Sheet1!C4="CO17772-0MM005",[1]Sheet1!C4="CO17772-0MM015",[1]Sheet1!C4="CO17772-0CM002",[1]Sheet1!C4="CO17772-0CM001",[1]Sheet1!C4="CO17772-08M010",[1]Sheet1!C4="CO17772-08M001",[1]Sheet1!C4="CO17772-08M002",[1]Sheet1!C4="CO17772-08M003",[1]Sheet1!C4="CO17772-08M004",[1]Sheet1!C4="CO17772-08M015",[1]Sheet1!C4=959308,[1]Sheet1!C4=959305,[1]Sheet1!C4=959306,[1]Sheet1!C4=959307,[1]Sheet1!C4=959309,[1]Sheet1!C4=1644077,[1]Sheet1!C4="CO17772-08M005",),[1]Sheet1!D4*2,0)</f>
        <v>0</v>
      </c>
      <c r="EI1276" s="67">
        <f t="shared" si="2294"/>
        <v>22077</v>
      </c>
      <c r="EJ1276" s="66"/>
      <c r="EK1276" s="66">
        <f>(IF(OR([1]Sheet1!C4="CO17772-0MM003",[1]Sheet1!C4="CO17772-0ZM010",[1]Sheet1!C4="CO17772-07M015",[1]Sheet1!C4="CO17772-07M007",[1]Sheet1!C4="CO17772-0ZM002",[1]Sheet1!C4="CO17772-01M001",[1]Sheet1!C4="CO17772-0CC050",[1]Sheet1!C4="CO17772-0CM015",[1]Sheet1!C4="CO17772-08F004",[1]Sheet1!C4="CO17772-08F010",[1]Sheet1!C4="CO17772-08C750",[1]Sheet1!C4="CO17772-08C250",[1]Sheet1!C4="CO17772-07M001",[1]Sheet1!C4="CO17772-09M001",[1]Sheet1!C4="CO17772-0ZM001",[1]Sheet1!C4="CO17772-0MM001",[1]Sheet1!C4="CO17772-08F002",[1]Sheet1!C4="CO17772-0ZM008",[1]Sheet1!C4="CO17772-0ZM005",[1]Sheet1!C4="CO17772-0CM005",[1]Sheet1!C4="CO17772-0CM007",[1]Sheet1!C4="CO17772-08M020",[1]Sheet1!C4="CO17772-0MC150",[1]Sheet1!C4="CO17772-08M006",[1]Sheet1!C4="CO17772-08C050",[1]Sheet1!C4="CO17772-0CM007",[1]Sheet1!C4="CO17772-0CM010",[1]Sheet1!C4="CO17772-0CM003",[1]Sheet1!C4="CO17772-08C150",[1]Sheet1!C4="CO17772-08M007",[1]Sheet1!C4="CO17772-0MM005",[1]Sheet1!C4="CO17772-0MM015",[1]Sheet1!C4="CO17772-0CM002",[1]Sheet1!C4="CO17772-0CM001",[1]Sheet1!C4="CO17772-08M010",[1]Sheet1!C4="CO17772-08M001",[1]Sheet1!C4="CO17772-08M005",[1]Sheet1!C4="CO17772-08M002",[1]Sheet1!C4="CO17772-08M003",[1]Sheet1!C4="CO17772-08M004",[1]Sheet1!C4="CO17772-08M015",[1]Sheet1!C4=1644077,[1]Sheet1!C4=959308,[1]Sheet1!C4=959305,[1]Sheet1!C4=959306,[1]Sheet1!C4=959307,[1]Sheet1!C4=959309),[1]Sheet1!D4*2,0))</f>
        <v>0</v>
      </c>
      <c r="EL1276" s="67">
        <f t="shared" si="2295"/>
        <v>20707</v>
      </c>
      <c r="EM1276" s="110">
        <f t="shared" si="2312"/>
        <v>251509.14525276003</v>
      </c>
    </row>
    <row r="1277" spans="1:143" ht="11.25" customHeight="1" x14ac:dyDescent="0.25">
      <c r="A1277" s="485">
        <v>46193</v>
      </c>
      <c r="B1277" s="479">
        <v>46186</v>
      </c>
      <c r="C1277" s="181">
        <v>8004993999</v>
      </c>
      <c r="D1277" s="111" t="s">
        <v>339</v>
      </c>
      <c r="E1277" s="138">
        <v>100</v>
      </c>
      <c r="F1277" s="139">
        <v>3</v>
      </c>
      <c r="G1277" s="85">
        <v>191516169876</v>
      </c>
      <c r="H1277" s="66"/>
      <c r="I1277" s="41">
        <f t="shared" ref="I1277:I1311" si="2378">IF(OR(D1277="NPC6ASZDB-RD015M",D1277="NPC06SZDB-OR050C",D1277="NPC6ASZDB-WT008M",D1277="NPC6ASZDB-WT018M",D1277="NPC6ASZDB-WT023M",D1277="NPC6ASZDB-WT024M",D1277="NPC6ASZDB-OR020M",D1277="NPC6ASZDB-RD006M",D1277="NPC6ASZDB-WT017M",D1277="NPC6ASZDB-GY750C",D1277="NPC6ASZDB-YL015M",D1277="NPC6ASZDB-BL004M ",D1277="NPC6ASZDB-WT016M",D1277="NPC06SZDB-BK006M",D1277="NPC06SZDB-BK007M",D1277="NPC6ASZDB-OR750C",D1277="NPC06SZDB-BK004M",D1277="NPC06SZDB-BL015M",D1277="NPC6ASZDB-BL013C",D1277="NPC6ASZDB-BL030C",D1277="NPC6ASZDB-GY009M",D1277="NPC06SZDB-BK002M",D1277="NPC6ASZDB-GY025C",D1277="NPC06SZDB-BK003M",D1277="NPC06SZDB-GY005M",D1277="NPC6ASZDB-RD020C",D1277="NPC06SZDB-YL040M",D1277="NPC6ASZDB-GY125C",D1277="NPC06SZDB-YL002M",D1277="NPC6ASZDB-WT100M",D1277="NPC6ASZDB-RD008M",D1277="NPC6ASZDB-YL009M",D1277="NPC6ASZDB-VT010M",D1277="NPC6ASZDB-OR007M",D1277="NPC6ASZDB-VT007M",D1277="NPC6ASZDB-BK007M",D1277="NPC6ASZDB-GY350C",D1277="NPC6ASZDB-YL350C",D1277="NPC6ASZDB-OR350C",D1277="NPC6ASZDB-VT350C",D1277="NPC6ASZDB-BL350C",D1277="NPC6ASZDB-RD350C",D1277="NPC6ASZDB-BK350C",D1277="NPC6ASZDB-VT003M",D1277="NPC6ASZDB-OR250C",D1277="NPC6ASZDB-VT250C",D1277="NPC6ASZDB-VT002M",D1277="NPC6ASZDB-VT050C",D1277="NPC6ASZDB-VT001M",D1277="NPC6ASZDB-VT150C",D1277="NPC6ASZDB-WT017C",D1277="NPC6ASZDB-RD030C",D1277="NPC6ASZDB-WT030C",D1277="NPC6ASZDB-OR020M",D1277="NPC6ASZDB-OR015M",D1277="NPC06SZDB-WT025C",D1277="NPC6ASZDB-WT013M",D1277="NPC6ASZDB-GY075C",D1277="NPC6ASZDB-BK075C",D1277="NPC6ASZDB-BK125C",D1277="NPC6ASZDB-GN250C",D1277="NPC6ASZDB-WT011M",D1277="NPC6ASZDB-WT014M",D1277="NPC6ASZDB-OR005M",D1277="NPC6ASZDB-GY006M",D1277="NPC6ASZDB-WT550C",D1277="NPC6ASZDB-WT650C",D1277="NPC6ASZDB-WT850C",D1277="NPC6ASZDB-WT950C",D1277="NPC6ASZDB-RD250C",D1277="NPC06SZDB-GY015C",D1277="NPC06SZDB-BL020C",D1277="NPC06SZDB-YL015C",D1277="NPC6ASZDB-BL012M",D1277="NPC6ASZDB-WT020C",D1277="NPC6ASZDB-BL008M",D1277="NPC6ASZDB-BL009M",D1277="NPC6ASZDB-WT022M",D1277="NPC6ASZDB-YL007M",D1277="NPC06SZDB-WT250C",D1277="NPC6ASZDB-BL007M",D1277="NPC6ASZDB-BK050C",D1277="NPC6ASZDB-BK025C",D1277="NPC6ASZDB-BL750C",D1277="NPC6ASZDB-OR010M",D1277="NPC06SZDB-RD015M",D1277="NPC6ASZDB-YL012M",D1277="NPC6ASZDB-YL020M",D1277="NPC6ASZDB-YL030M",D1277="NPC6ASZDB-RD050C",D1277="NPC06SZDB-BL050C",D1277="NPC06SZDB-RD050C",D1277="NPC06SZDB-YL050C",D1277="NPC06SZDB-YL003M",D1277="NPC06SZDB-GN002M",D1277="NPC6ASZDB-RD010M",D1277="NPC6ASZDB-GY450C",D1277="NPC6ASZDB-WT006M",D1277="NPC6ASZDB-BL250C",D1277="NPC6ASZDB-GY050C",D1277="NPC6ASZDB-YL250C",D1277="NPC6ASZDB-YL008M",D1277="NPC06SZDB-YL010M",D1277="NPC6ASZDB-GY008M",D1277="NPC06SZDB-RD005M",D1277="NPC6ASZDB-BL050C",D1277="NPC6ASZDB-WT450C",D1277="NPC6ASZDB-OR050C",D1277="NPC06SZDB-GN010M",D1277="NPC06SZDB-RD010M",D1277="NPC06SZDB-BL010M",D1277="NPC6ASZDB-GY050C",D1277="NPC6ASZDB-YL025C",D1277="NPC6ASZDB-BK250C",D1277="NPC6ASZDB-BK004M",D1277="NPC6ASZDB-YL006M",D1277="NPC06SZDB-WT007M",D1277="NPC6ASZDB-BL015M",D1277="NPC6ASZDB-BL020M",D1277="NPC6ASZDB-GN010M",D1277="NPC6ASZDB-GN015M",D1277="NPC6ASZDB-GY250C",D1277="NPC6ASZDB-BK030M",D1277="NPC06SZDB-GY003M",D1277="NPC06SZDB-BL150C",D1277="NPC6ASZDB-BK013M",D1277="NPC6ASZDB-OR150C",D1277="NPC6ASZDB-GY007M",D1277="NPC6ASZDB-BK750C",D1277="NPC06SZDB-GN003M",D1277="NPC06SZDB-BK150C",D1277="NPC06SZDB-BK001M",D1277="NPC6ASZDB-RD007M",D1277="NPC6ASZDB-RD010M",D1277="NPC06SZDB-GY006M",D1277="NPC06SZDB-GY015M",D1277="NPC06SZDB-BK050C",D1277="NPC6ASZDB-BL010M",D1277="NPC6ASZDB-GN025C",D1277="NPC6ASZDB-WT009M",D1277="NPC6ASZDB-OR004M",D1277="NPC6ASZDB-WT075C",D1277="NPC6ASZDB-WT175C",D1277="NPC06SZDB-GY001M",D1277="NPC06SZDB-GY002M",D1277="NPC6ASZDB-WT125C",D1277="NPC6ASZDB-WT225C",D1277="NPC6ASZDB-WT275C",D1277="NPC6ASZDB-GY015M",D1277="NPC6ASZDB-RD001M",D1277="NPC6ASZDB-RD005M",D1277="NPC6ASZDB-WT025C",D1277="NPC6ASZDB-YL001M",D1277="NPC6ASZDB-YL005M",D1277="NPC06SZDB-GY010M",D1277="NPC06SZDB-YL005M",D1277="NPC06SZDB-YL001M",D1277="NPC6ASZDB-BK150C",D1277="NPC6ASZDB-BL030M",D1277="NPC6ASZDB-GY003M",D1277="NPC6ASZDB-YL050C",D1277="NPC6ASZDB-YL010M",D1277="NPC6ASZDB-OR010M",D1277="NPC06SZDB-YL150C",D1277="NPC6ASZDB-OR005M",D1277="NPC06SZDB-OR002M",D1277="NPC6ASZDB-RD150C",D1277="NPC6ASZDB-WT025M",D1277="NPC6ASZDB-WT150C",D1277="NPC6ASZDB-WT012M",D1277="NPC6ASZDB-WT250C",D1277="NPC6ASZDB-WT350C",D1277="NPC6ASZDB-YL002M",D1277="NPC6ASZDB-BL150C",D1277="NPC6ASZDB-WT015M",D1277="NPC6ASZDB-YL150C",D1277="NPC6ASZDB-YL003M",D1277="NPC6ASZDB-WT750C",D1277="NPC6ASZDB-GN050C",D1277="NPC6ASZDB-WT008M",D1277="NPC06SZDB-OR010M",D1277="NPC6ASZDB-GY150C",D1277="NPC6ASZDB-GN150C",D1277="NPC6ASZDB-OR001M",D1277="NPC6ASZDB-OR002M",D1277="NPC6ASZDB-OR003M",D1277="NPC06SZDB-RD002M",D1277="NPC06SZDB-RD150C",D1277="NPC6ASZDB-BK015M",D1277="NPC06SZDB-GN001M",D1277="NPC06SZDB-GN150C",D1277="NPC06SZDB-WT030M",D1277="NPC06SZDB-WT750C",D1277="NPC06SZDB-WT015M",D1277="NPC6ASZDB-WT030M",D1277="NPC06SZDB-RD001M",D1277="NPC06SZDB-RD003M",D1277="NPC06SZDB-OR003M",D1277="NPC06SZDB-OR001M",D1277="NPC06SZDB-BL001M",D1277="NPC06SZDB-BL003M",D1277="NPC06SZDB-WT150C",D1277="NPC06SZDB-BL002M",D1277="NPC6ASZDB-WT050C",D1277="NPC06SZDB-WT050C",D1277="NPC06SZDB-WT001M",D1277="NPC06SZDB-WT002M",D1277="NPC06SZDB-WT003M",D1277="NPC06SZDB-WT004M",D1277="NPC06SZDB-WT005M",D1277="NPC06SZDB-WT010M",D1277="NPC06SZDB-WT020M",D1277=1711815,D1277="NPC6ASZDB-GN001M",D1277="NPC6ASZDB-GN002M",D1277="NPC6ASZDB-GN003M",D1277="NPC6ASZDB-GN004M",D1277="NPC6ASZDB-GN005M",D1277="NPC6ASZDB-GN020M",D1277="NPC6ASZDB-GN030M",D1277="NPC6ASZDB-WT001M",D1277="NPC6ASZDB-WT002M",D1277="NPC6ASZDB-WT003M",D1277="NPC6ASZDB-WT004M",D1277="NPC6ASZDB-WT006M",D1277="NPC6ASZDB-WT007M",D1277="NPC6ASZDB-WT004M",D1277="NPC6ASZDB-WT005M",D1277="NPC6ASZDB-WT010M",D1277="NPC6ASZDB-WT020M",D1277="NPC6ASZDB-RD002M",D1277="NPC6ASZDB-RD003M",D1277="NPC6ASZDB-RD020M",D1277="NPC6ASZDB-GY001M",D1277="NPC6ASZDB-GY002M",D1277="NPC6ASZDB-GY003M",D1277="NPC6ASZDB-GY004M",D1277="NPC6ASZDB-GY005M",D1277="NPC6ASZDB-GY010M",D1277="NPC6ASZDB-GY020M",D1277="NPC6ASZDB-GY025M",D1277="NPC6ASZDB-GY030M",D1277="NPC6ASZDB-BL001M",D1277="NPC6ASZDB-BL002M",D1277="NPC6ASZDB-BL003M",D1277="NPC6ASZDB-BL004M",D1277="NPC6ASZDB-BL005M",D1277="NPC6ASZDB-BL010M",D1277="NPC6ASZDB-BK001M",D1277="NPC6ASZDB-BK002M",D1277="NPC6ASZDB-BK003M",D1277="NPC6ASZDB-BK005M",D1277="NPC6ASZDB-BK010M",D1277="NPC6ASZDB-BK020M",),E1277*2,0)</f>
        <v>0</v>
      </c>
      <c r="J1277" s="48">
        <f t="shared" si="2357"/>
        <v>202959</v>
      </c>
      <c r="K1277" s="66"/>
      <c r="L1277" s="41">
        <f t="shared" ref="L1277:L1311" si="2379">IF(OR(D1277="NPC6ASZDB-RD015M",D1277="NPC6ASZDB-GN750C",D1277="NPC6ASZDB-WT035M",D1277="NPC6ASZDB-WT028M ",D1277="NPC6ASZDB-WT019M",D1277="NPC06SZDB-GN050C",D1277="NPC06SZDB-OR050C",D1277="NPC6ASZDB-WT018M",D1277="NPC6ASZDB-WT023M",D1277="NPC6ASZDB-WT024M",D1277="NPC6ASZDB-OR020M",D1277="NPC6ASZDB-RD006M",D1277="NPC6ASZDB-WT017M",D1277="NPC6ASZDB-GY750C",D1277="NPC6ASZDB-YL015M",D1277="NPC6ASZDB-BL004M ",D1277="NPC6ASZDB-WT016M",D1277="NPC06SZDB-BK006M",D1277="NPC06SZDB-BK007M",D1277="NPC6ASZDB-OR750C",D1277="NPC06SZDB-BK004M",D1277="NPC06SZDB-BL015M",D1277="NPC6ASZDB-BL013C",D1277="NPC6ASZDB-BL030C",D1277="NPC6ASZDB-GY009M",D1277="NPC06SZDB-BK002M",D1277="NPC6ASZDB-GY025C",D1277="NPC06SZDB-BK003M",D1277="NPC06SZDB-GY005M",D1277="NPC6ASZDB-RD020C",D1277="NPC06SZDB-YL040M",D1277="NPC6ASZDB-GY125C",D1277="NPC06SZDB-YL002M",D1277="NPC6ASZDB-WT100M",D1277="NPC6ASZDB-RD008M",D1277="NPC6ASZDB-YL009M",D1277="NPC6ASZDB-VT010M",D1277="NPC6ASZDB-OR007M",D1277="NPC6ASZDB-VT007M",D1277="NPC6ASZDB-BK007M",D1277="NPC6ASZDB-GY350C",D1277="NPC6ASZDB-YL350C",D1277="NPC6ASZDB-OR350C",D1277="NPC6ASZDB-VT350C",D1277="NPC6ASZDB-BL350C",D1277="NPC6ASZDB-RD350C",D1277="NPC6ASZDB-BK350C",D1277="NPC6ASZDB-VT003M",D1277="NPC6ASZDB-OR250C",D1277="NPC6ASZDB-VT250C",D1277="NPC6ASZDB-VT002M",D1277="NPC6ASZDB-VT050C",D1277="NPC6ASZDB-VT001M",D1277="NPC6ASZDB-VT150C",D1277="NPC6ASZDB-WT017C",D1277="NPC6ASZDB-RD030C",D1277="NPC6ASZDB-WT030C",D1277="NPC6ASZDB-OR020M",D1277="NPC6ASZDB-OR015M",D1277="NPC06SZDB-WT025C",D1277="NPC6ASZDB-WT013M",D1277="NPC6ASZDB-GY075C",D1277="NPC6ASZDB-BK075C",D1277="NPC6ASZDB-BK125C",D1277="NPC6ASZDB-GN250C",D1277="NPC6ASZDB-WT011M",D1277="NPC6ASZDB-WT014M",D1277="NPC6ASZDB-OR005M",D1277="NPC6ASZDB-GY006M",D1277="NPC6ASZDB-WT550C",D1277="NPC6ASZDB-WT650C",D1277="NPC6ASZDB-WT850C",D1277="NPC6ASZDB-WT950C",D1277="NPC6ASZDB-RD250C",D1277="NPC06SZDB-GY015C",D1277="NPC06SZDB-BL020C",D1277="NPC06SZDB-YL015C",D1277="NPC6ASZDB-BL012M",D1277="NPC6ASZDB-WT020C",D1277="NPC6ASZDB-BL008M",D1277="NPC6ASZDB-BL009M",D1277="NPC6ASZDB-WT022M",D1277="NPC6ASZDB-YL007M",D1277="NPC06SZDB-WT250C",D1277="NPC6ASZDB-BL007M",D1277="NPC6ASZDB-BK050C",D1277="NPC6ASZDB-BK025C",D1277="NPC6ASZDB-BL750C",D1277="NPC6ASZDB-OR010M",D1277="NPC06SZDB-RD015M",D1277="NPC6ASZDB-YL012M",D1277="NPC6ASZDB-YL030M",D1277="NPC6ASZDB-YL020M",D1277="NPC6ASZDB-RD050C",D1277="NPC06SZDB-BL050C",D1277="NPC06SZDB-RD050C",D1277="NPC06SZDB-YL050C",D1277="NPC06SZDB-YL003M",D1277="NPC06SZDB-GN002M",D1277="NPC6ASZDB-RD010M",D1277="NPC6ASZDB-GY450C",D1277="NPC6ASZDB-WT006M",D1277="NPC6ASZDB-BL250C",D1277="NPC6ASZDB-GY050C",D1277="NPC6ASZDB-YL250C",D1277="NPC6ASZDB-YL008M",D1277="NPC06SZDB-YL010M",D1277="NPC6ASZDB-GY008M",D1277="NPC06SZDB-RD005M",D1277="NPC6ASZDB-BL050C",D1277="NPC6ASZDB-WT450C",D1277="NPC6ASZDB-OR050C",D1277="NPC06SZDB-GN010M",D1277="NPC06SZDB-RD010M",D1277="NPC06SZDB-BL010M",D1277="NPC6ASZDB-GY050C",D1277="NPC6ASZDB-YL025C",D1277="NPC6ASZDB-BK250C",D1277="NPC6ASZDB-BK004M",D1277="NPC6ASZDB-YL006M",D1277="NPC06SZDB-WT007M",D1277="NPC6ASZDB-BL015M",D1277="NPC6ASZDB-BL020M",D1277="NPC6ASZDB-GN010M",D1277="NPC6ASZDB-GN015M",D1277="NPC6ASZDB-GY250C",D1277="NPC6ASZDB-BK030M",D1277="NPC06SZDB-GY003M",D1277="NPC06SZDB-BL150C",D1277="NPC6ASZDB-BK013M",D1277="NPC6ASZDB-OR150C",D1277="NPC6ASZDB-GY007M",D1277="NPC6ASZDB-BK750C",D1277="NPC06SZDB-GN003M",D1277="NPC06SZDB-BK150C",D1277="NPC06SZDB-BK001M",D1277="NPC6ASZDB-RD007M",D1277="NPC6ASZDB-RD010M",D1277="NPC06SZDB-GY006M",D1277="NPC06SZDB-GY015M",D1277="NPC06SZDB-BK050C",D1277="NPC6ASZDB-GN025C",D1277="NPC6ASZDB-WT009M",D1277="NPC6ASZDB-OR004M",D1277="NPC6ASZDB-WT075C",D1277="NPC6ASZDB-WT175C",D1277="NPC06SZDB-GY001M",D1277="NPC06SZDB-GY002M",D1277="NPC6ASZDB-WT125C",D1277="NPC6ASZDB-WT225C",D1277="NPC6ASZDB-WT275C",D1277="NPC6ASZDB-GY015M",D1277="NPC6ASZDB-RD001M",D1277="NPC6ASZDB-RD005M",D1277="NPC6ASZDB-WT025C",D1277="NPC6ASZDB-YL001M",D1277="NPC6ASZDB-YL005M",D1277="NPC06SZDB-GY010M",D1277="NPC06SZDB-YL005M",D1277="NPC06SZDB-YL001M",D1277="NPC6ASZDB-BK150C",D1277="NPC6ASZDB-BL030M",D1277="NPC6ASZDB-YL050C",D1277="NPC6ASZDB-YL010M",D1277="NPC6ASZDB-OR010M",D1277="NPC06SZDB-YL150C",D1277="NPC6ASZDB-OR005M",D1277="NPC06SZDB-OR002M",D1277="NPC6ASZDB-RD150C",D1277="NPC6ASZDB-WT025M",D1277="NPC6ASZDB-WT150C",D1277="NPC6ASZDB-WT012M",D1277="NPC6ASZDB-WT250C",D1277="NPC6ASZDB-WT350C",D1277="NPC6ASZDB-YL002M",D1277="NPC6ASZDB-BL150C",D1277="NPC6ASZDB-WT015M",D1277="NPC6ASZDB-YL150C",D1277="NPC6ASZDB-YL003M",D1277="NPC6ASZDB-WT750C",D1277="NPC6ASZDB-GN050C",D1277="NPC6ASZDB-WT008M",D1277="NPC06SZDB-OR010M",D1277="NPC6ASZDB-GY150C",D1277="NPC6ASZDB-GN150C",D1277="NPC6ASZDB-OR001M",D1277="NPC6ASZDB-OR002M",D1277="NPC6ASZDB-OR003M",D1277="NPC06SZDB-RD002M",D1277="NPC06SZDB-RD150C",D1277="NPC6ASZDB-BK015M",D1277="NPC06SZDB-GN001M",D1277="NPC06SZDB-GN150C",D1277="NPC06SZDB-WT030M",D1277="NPC06SZDB-WT750C",D1277="NPC06SZDB-WT015M",D1277="NPC6ASZDB-WT030M",D1277="NPC06SZDB-RD001M",D1277="NPC06SZDB-RD003M",D1277="NPC06SZDB-OR003M",D1277="NPC06SZDB-OR001M",D1277="NPC06SZDB-BL001M",D1277="NPC06SZDB-BL003M",D1277="NPC06SZDB-WT150C",D1277="NPC06SZDB-BL002M",D1277="NPC6ASZDB-WT050C",D1277="NPC06SZDB-WT050C",D1277="NPC06SZDB-WT001M",D1277="NPC06SZDB-WT002M",D1277="NPC06SZDB-WT003M",D1277="NPC06SZDB-WT004M",D1277="NPC06SZDB-WT005M",D1277="NPC06SZDB-WT010M",D1277="NPC06SZDB-WT020M",D1277="NPC6ASZDB-GN001M",D1277="NPC6ASZDB-GN002M",D1277="NPC6ASZDB-GN003M",D1277="NPC6ASZDB-GN004M",D1277="NPC6ASZDB-GN005M",D1277="NPC6ASZDB-GN020M",D1277="NPC6ASZDB-GN030M",D1277="NPC6ASZDB-WT001M",D1277="NPC6ASZDB-WT002M",D1277="NPC6ASZDB-WT003M",D1277="NPC6ASZDB-WT004M",D1277="NPC6ASZDB-WT005M",D1277="NPC6ASZDB-WT006M",D1277="NPC6ASZDB-WT007M",D1277="NPC6ASZDB-WT010M",D1277="NPC6ASZDB-WT020M",D1277="NPC6ASZDB-RD002M",D1277="NPC6ASZDB-RD003M",D1277="NPC6ASZDB-RD020M",D1277="NPC6ASZDB-GY001M",D1277="NPC6ASZDB-GY002M",D1277="NPC6ASZDB-GY003M",D1277="NPC6ASZDB-GY004M",D1277="NPC6ASZDB-GY005M",D1277="NPC6ASZDB-GY010M",D1277="NPC6ASZDB-GY020M",D1277="NPC6ASZDB-GY025M",D1277="NPC6ASZDB-GY030M",D1277="NPC6ASZDB-BL001M",D1277="NPC6ASZDB-BL002M",D1277="NPC6ASZDB-BL003M",D1277="NPC6ASZDB-BL004M",D1277="NPC6ASZDB-BL005M",D1277="NPC6ASZDB-BL010M",D1277="NPC6ASZDB-BK001M",D1277="NPC6ASZDB-BK002M",D1277="NPC6ASZDB-BK003M",D1277="NPC6ASZDB-BK005M",D1277="NPC6ASZDB-BK010M",D1277="NPC6ASZDB-BK020M",),E1277*2,0)</f>
        <v>0</v>
      </c>
      <c r="M1277" s="48">
        <f t="shared" si="2358"/>
        <v>202242</v>
      </c>
      <c r="N1277" s="66"/>
      <c r="O1277" s="41">
        <f t="shared" ref="O1277:O1311" si="2380">IF(OR(D1277="NPC6ASZDB-WT019M",D1277="NPC6ASZDB-RD015M",D1277="NPC06SZDB-BK006M",D1277="NPC06SZDB-BK007M",D1277="NPC6ASZDB-OR750C",D1277="NPC06SZDB-BK004M",D1277="NPC06SZDB-BL015M",D1277="NPC6ASZDB-BL013C",D1277="NPC6ASZDB-BL030C",D1277="NPC6ASZDB-GY009M",D1277="NPC06SZDB-BK002M",D1277="NPC6ASZDB-GY025C",D1277="NPC06SZDB-BK003M",D1277="NPC06SZDB-GY005M",D1277="NPC6ASZDB-RD020C",D1277="NPC06SZDB-YL040M",D1277="NPC6ASZDB-GY125C",D1277="NPC06SZDB-YL002M",D1277="NPC6ASZDB-WT100M",D1277="NPC6ASZDB-RD008M",D1277="NPC6ASZDB-YL009M",D1277="NPC6ASZDB-VT010M",D1277="NPC6ASZDB-OR007M",D1277="NPC6ASZDB-VT007M",D1277="NPC6ASZDB-BK007M",D1277="NPC6ASZDB-GY350C",D1277="NPC6ASZDB-YL350C",D1277="NPC6ASZDB-OR350C",D1277="NPC6ASZDB-VT350C",D1277="NPC6ASZDB-BL350C",D1277="NPC6ASZDB-RD350C",D1277="NPC6ASZDB-BK350C",D1277="NPC6ASZDB-VT003M",D1277="NPC6ASZDB-OR250C",D1277="NPC6ASZDB-VT250C",D1277="NPC6ASZDB-VT002M",D1277="NPC6ASZDB-VT050C",D1277="NPC6ASZDB-VT001M",D1277="NPC6ASZDB-VT150C",D1277="NPC6ASZDB-WT017C",D1277="NPC6ASZDB-RD030C",D1277="NPC6ASZDB-WT030C",D1277="NPC6ASZDB-OR020M",D1277="NPC6ASZDB-OR020M",D1277="NPC6ASZDB-OR015M",D1277="NPC06SZDB-WT025C",D1277="NPC6ASZDB-WT013M",D1277="NPC6ASZDB-BK175C",D1277="NPC6ASZDB-GY075C",D1277="NPC6ASZDB-BK075C",D1277="NPC6ASZDB-BK125C",D1277="NPC6ASZDB-GN250C",D1277="NPC6ASZDB-WT011M",D1277="NPC6ASZDB-WT014M",D1277="NPC6ASZDB-OR005M",D1277="NPC6ASZDB-GY006M",D1277="NPC6ASZDB-WT550C",D1277="NPC6ASZDB-WT650C",D1277="NPC6ASZDB-WT850C",D1277="NPC6ASZDB-WT950C",D1277="NPC6ASZDB-RD250C",D1277="NPC06SZDB-GY015C",D1277="NPC06SZDB-BL020C",D1277="NPC06SZDB-YL015C",D1277="NPC6ASZDB-BL012M",D1277="NPC6ASZDB-WT020C",D1277="NPC6ASZDB-BL008M",D1277="NPC6ASZDB-BL009M",D1277="NPC6ASZDB-WT022M",D1277="NPC6ASZDB-YL007M",D1277="NPC06SZDB-WT250C",D1277="NPC6ASZDB-BL007M",D1277="NPC6ASZDB-BK050C",D1277="NPC6ASZDB-BK025C",D1277="NPC6ASZDB-BL750C",D1277="NPC6ASZDB-OR010M",D1277="NPC06SZDB-RD015M",D1277="NPC6ASZDB-YL012M",D1277="NPC6ASZDB-YL030M",D1277="NPC6ASZDB-YL020M",D1277="NPC6ASZDB-RD050C",D1277="NPC06SZDB-BL050C",D1277="NPC06SZDB-RD050C",D1277="NPC06SZDB-YL050C",D1277="NPC06SZDB-YL003M",D1277="NPC06SZDB-GN002M",D1277="NPC6ASZDB-RD010M",D1277="NPC6ASZDB-GY450C",D1277="NPC6ASZDB-GY450C",D1277="NPC6ASZDB-BL250C",D1277="NPC6ASZDB-GY050C",D1277="NPC6ASZDB-YL250C",D1277="NPC6ASZDB-YL008M",D1277="NPC06SZDB-YL010M",D1277="NPC6ASZDB-GY008M",D1277="NPC06SZDB-RD005M",D1277="NPC6ASZDB-BL050C",D1277="NPC6ASZDB-WT450C",D1277="NPC6ASZDB-OR050C",D1277="NPC06SZDB-GN010M",D1277="NPC06SZDB-RD010M",D1277="NPC06SZDB-BL010M",D1277="NPC6ASZDB-GY050C",D1277="NPC6ASZDB-YL025C",D1277="NPC6ASZDB-BK250C",D1277="NPC6ASZDB-BK004M",D1277="NPC6ASZDB-YL006M",D1277="NPC06SZDB-WT007M",D1277="NPC6ASZDB-BL015M",D1277="NPC6ASZDB-BL020M",D1277="NPC6ASZDB-GN010M",D1277="NPC6ASZDB-GN015M",D1277="NPC6ASZDB-GY250C",D1277="NPC6ASZDB-BK030M",D1277="NPC06SZDB-GY003M",D1277="NPC06SZDB-BL150C",D1277="NPC6ASZDB-BK013M",D1277="NPC6ASZDB-OR150C",D1277="NPC6ASZDB-GY007M",D1277="NPC6ASZDB-BK750C",D1277="NPC06SZDB-GN003M",D1277="NPC06SZDB-BK150C",D1277="NPC06SZDB-BK001M",D1277="NPC6ASZDB-RD007M",D1277="NPC6ASZDB-RD010M",D1277="NPC06SZDB-GY006M",D1277="NPC06SZDB-GY015M",D1277="NPC06SZDB-BK050C",D1277="NPC6ASZDB-GN025C",D1277="NPC6ASZDB-WT009M",D1277="NPC6ASZDB-OR004M",D1277="NPC6ASZDB-WT075C",D1277="NPC6ASZDB-WT175C",D1277="NPC06SZDB-GY001M",D1277="NPC06SZDB-GY002M",D1277="NPC6ASZDB-WT125C",D1277="NPC6ASZDB-WT225C",D1277="NPC6ASZDB-WT275C",D1277="NPC6ASZDB-GY015M",D1277="NPC6ASZDB-RD001M",D1277="NPC6ASZDB-RD005M",D1277="NPC6ASZDB-WT025C",D1277="NPC6ASZDB-YL001M",D1277="NPC6ASZDB-YL005M",D1277="NPC06SZDB-GY010M",D1277="NPC06SZDB-YL005M",D1277="NPC06SZDB-YL001M",D1277="NPC6ASZDB-BK150C",D1277="NPC6ASZDB-BL030M",D1277="NPC6ASZDB-YL050C",D1277="NPC6ASZDB-YL010M",D1277=1711167,D1277="NPC6ASZDB-OR010M",D1277="NPC06SZDB-YL150C",D1277="NPC6ASZDB-OR005M",D1277="NPC06SZDB-OR002M",D1277="NPC6ASZDB-RD150C",D1277="NPC6ASZDB-WT025M",D1277="NPC6ASZDB-WT150C",D1277="NPC6ASZDB-WT250C",D1277="NPC6ASZDB-WT350C",D1277="NPC6ASZDB-YL002M",D1277="NPC6ASZDB-WT012M",D1277="NPC6ASZDB-BL150C",D1277="NPC6ASZDB-WT015M",D1277="NPC6ASZDB-YL150C",D1277="NPC6ASZDB-YL003M",D1277="NPC6ASZDB-WT750C",D1277="NPC6ASZDB-GN050C",D1277="NPC6ASZDB-WT008M",D1277="NPC06SZDB-OR010M",D1277="NPC6ASZDB-GY150C",D1277="NPC6ASZDB-GN150C",D1277="NPC6ASZDB-OR001M",D1277="NPC6ASZDB-OR002M",D1277="NPC6ASZDB-OR003M",D1277="NPC06SZDB-RD002M",D1277="NPC06SZDB-RD150C",D1277="NPC6ASZDB-BK015M",D1277="NPC06SZDB-GN001M",D1277="NPC06SZDB-GN150C",D1277="NPC06SZDB-WT030M",D1277="NPC06SZDB-WT750C",D1277="NPC06SZDB-WT015M",D1277="NPC6ASZDB-WT030M",D1277="NPC06SZDB-RD001M",D1277="NPC06SZDB-RD003M",D1277="NPC06SZDB-OR003M",D1277="NPC06SZDB-OR001M",D1277="NPC06SZDB-BL001M",D1277="NPC06SZDB-BL003M",D1277="NPC06SZDB-WT150C",D1277="NPC06SZDB-BL002M",D1277="NPC6ASZDB-WT050C",D1277="NPC06SZDB-WT050C",D1277="NPC06SZDB-WT001M",D1277="NPC06SZDB-WT002M",D1277="NPC06SZDB-WT003M",D1277="NPC06SZDB-WT004M",D1277="NPC06SZDB-WT005M",D1277="NPC06SZDB-WT020M",D1277="NPC6ASZDB-GN001M",D1277="NPC6ASZDB-GN002M",D1277="NPC6ASZDB-GN003M",D1277="NPC6ASZDB-GN004M",D1277="NPC6ASZDB-GN005M",D1277="NPC6ASZDB-GN020M",D1277="NPC06SZDB-WT010M",D1277="NPC6ASZDB-GN030M",D1277=1711091,D1277=1711093,D1277=1711815,D1277=1711094,D1277=1711095,D1277=1711098,D1277=2153215,D1277=1711096,D1277=1711097,D1277=1711027,D1277=2153463,D1277=1711911,D1277="NPC6ASZDB-WT001M",D1277="NPC6ASZDB-WT002M",D1277="NPC6ASZDB-WT003M",D1277="NPC6ASZDB-WT004M",D1277="NPC6ASZDB-WT005M",D1277="NPC6ASZDB-WT006M",D1277="NPC6ASZDB-WT007M",D1277="NPC6ASZDB-WT010M",D1277="NPC6ASZDB-WT020M",D1277="NPC6ASZDB-RD002M",D1277="NPC6ASZDB-RD003M",D1277="NPC6ASZDB-RD020M",D1277="NPC6ASZDB-GY001M",D1277="NPC6ASZDB-GY002M",D1277="NPC6ASZDB-GY003M",D1277="NPC6ASZDB-GY004M",D1277="NPC6ASZDB-GY005M",D1277="NPC6ASZDB-GY010M",D1277="NPC6ASZDB-GY020M",D1277="NPC6ASZDB-GY025M",D1277="NPC6ASZDB-GY030M",D1277="NPC6ASZDB-BL001M",D1277="NPC6ASZDB-BL002M",D1277="NPC6ASZDB-BL003M",D1277="NPC6ASZDB-BL004M",D1277="NPC6ASZDB-BL005M",D1277="NPC6ASZDB-BL010M",D1277="NPC6ASZDB-BK001M",D1277="NPC6ASZDB-BK002M",D1277="NPC6ASZDB-BK003M",D1277="NPC6ASZDB-BK005M",D1277="NPC6ASZDB-BK010M",D1277="NPC6ASZDB-BK020M",D1277=1711171),E1277*2,0)</f>
        <v>0</v>
      </c>
      <c r="P1277" s="48">
        <f t="shared" si="2359"/>
        <v>190418</v>
      </c>
      <c r="Q1277" s="66"/>
      <c r="R1277" s="66">
        <f t="shared" ref="R1277:R1311" si="2381">IF(OR(D1277="CO17772-0ZM010",D1277="NPC6ASZDB-BK950C",D1277="NPC6ASZDB-BK550C",D1277="NPC6ASZDB-GN750C",D1277="NPC6ASZDB-WT035M",D1277="CO17772-0ZM002",D1277="CO17772-01M001",D1277="NPC6ASZDB-WT028M ",D1277="NPC6ASZDB-WT019M",D1277="CO17772-0CC050",D1277="NPC6ASZDB-WT018M",D1277="NPC6ASZDB-WT023M",D1277="NPC6ASZDB-WT024M",D1277="NPC6ASZDB-OR020M",D1277="NPC6ASZDB-RD006M",D1277="NPC6ASZDB-WT017M",D1277="NPC6ASZDB-GY750C",D1277="NPC6ASZDB-YL015M",D1277="NPC6ASZDB-WT016M",D1277="CO17772-0CM015",D1277="NPC6ASZDB-OR750C",D1277="NPC6ASZDB-BL013C",D1277="NPC6ASZDB-BL030C",D1277="NPC6ASZDB-GY009M",D1277="NPC6ASZDB-GY025C",D1277="NPC6ASZDB-RD020C",D1277="CO17772-08F004",D1277="CO17772-08F010",D1277="NPC6ASZDB-GY125C",D1277="CO17772-08C750",D1277="NPC06SZDB-YL002M",D1277="NPC6ASZDB-WT100M",D1277="NPC6ASZDB-RD008M",D1277="NPC6ASZDB-YL009M",D1277="NPC6ASZDB-VT010M",D1277="NPC6ASZDB-OR007M",D1277="NPC6ASZDB-VT007M",D1277="NPC6ASZDB-BK007M",D1277="NPC6ASZDB-GY350C",D1277="NPC6ASZDB-YL350C",D1277="NPC6ASZDB-OR350C",D1277="NPC6ASZDB-VT350C",D1277="NPC6ASZDB-BL350C",D1277="NPC6ASZDB-RD350C",D1277="NPC6ASZDB-VT003M",D1277="NPC6ASZDB-OR250C",D1277="NPC6ASZDB-VT250C",D1277="NPC6ASZDB-VT002M",D1277="NPC6ASZDB-VT050C",D1277="NPC6ASZDB-VT001M",D1277="NPC6ASZDB-VT150C",D1277="NPC6ASZDB-WT017C",D1277="NPC6ASZDB-RD030C",D1277="NPC6ASZDB-WT030C",D1277="NPC6ASZDB-OR020M",D1277="NPC6ASZDB-OR015M",D1277="CO17772-08C250",D1277="NPC6ASZDB-WT013M",D1277="NPC6ASZDB-BK175C",D1277="NPC6ASZDB-GY075C",D1277="NPC6ASZDB-BK075C",D1277="CO17772-07M001",D1277="CO17772-09M001",D1277="CO17772-0ZM001",D1277="CO17772-0MM001",D1277="CO17772-08F002",D1277="NPC6ASZDB-BK125C",D1277="NPC6ASZDB-GN250C",D1277="NPC6ASZDB-WT011M",D1277="NPC6ASZDB-WT014M",D1277="NPC6ASZDB-OR005M",D1277="NPC6ASZDB-GY006M",D1277="NPC6ASZDB-WT550C",D1277="NPC6ASZDB-WT650C",D1277="NPC6ASZDB-WT850C",D1277="NPC6ASZDB-WT950C",D1277="NPC6ASZDB-RD250C",D1277="NPC6ASZDB-BL012M",D1277="NPC6ASZDB-WT020C",D1277="NPC6ASZDB-BL008M",D1277="NPC6ASZDB-BL009M",D1277="NPC6ASZDB-WT022M",D1277="NPC6ASZDB-YL007M",D1277="NPC6ASZDB-BL007M",D1277="CO17772-0ZM008",D1277="CO17772-0ZM005",D1277="NPC6ASZDB-BK050C",D1277="NPC6ASZDB-BK025C",D1277="NPC6ASZDB-BL750C",D1277="NPC6ASZDB-OR010M",D1277="NPC6ASZDB-YL012M",D1277="NPC6ASZDB-YL020M",D1277="NPC6ASZDB-YL030M",D1277="NPC6ASZDB-RD050C",D1277="NPC6ASZDB-RD010M",D1277="NPC6ASZDB-GY450C",D1277="CO17772-0CM005",D1277="NPC6ASZDB-BL250C",D1277="NPC6ASZDB-GY050C",D1277="NPC6ASZDB-YL250C",D1277="CO17772-0CM007",D1277="NPC6ASZDB-YL008M",D1277="NPC6ASZDB-GY008M",D1277="NPC6ASZDB-BL050C",D1277="NPC6ASZDB-GY050C",D1277="NPC6ASZDB-WT450C",D1277="NPC6ASZDB-OR050C",D1277="CO17772-08M020",D1277="NPC6ASZDB-YL025C",D1277="NPC6ASZDB-BK250C",D1277="CO17772-0MC150",D1277="NPC6ASZDB-BK004M",D1277="NPC6ASZDB-YL006M",D1277="NPC6ASZDB-BL015M",D1277="NPC6ASZDB-BL020M",D1277="NPC6ASZDB-GN010M",D1277="NPC6ASZDB-GN015M",D1277="NPC6ASZDB-GY250C",D1277="NPC6ASZDB-BK030M",D1277="CO17772-08M010",D1277="CO17772-08M006",D1277="NPC6ASZDB-BK013M",D1277="NPC6ASZDB-OR150C",D1277="CO17772-08C050",D1277="CO17772-0CM007",D1277="CO17772-0CM010",D1277="CO17772-0CM003",D1277="CO17772-08C150",D1277="CO17772-08M007",D1277="CO17772-0MM005",D1277="CO17772-0MM015",D1277="CO17772-0CM002",D1277="CO17772-0CM001",D1277="CO17772-08M010",D1277="CO17772-08M001",D1277="CO17772-08M002",D1277="CO17772-08M003",D1277="CO17772-08M004",D1277="CO17772-08M015",D1277="CO17772-08M005",D1277="NPC6ASZDB-BK750C",D1277="NPC6ASZDB-RD007M",D1277="NPC6ASZDB-RD010M",D1277="NPC6ASZDB-GN025C",D1277="NPC6ASZDB-WT009M",D1277="NPC6ASZDB-OR004M",D1277="NPC6ASZDB-WT075C",D1277="NPC6ASZDB-WT175C",D1277="NPC6ASZDB-WT125C",D1277="NPC6ASZDB-WT225C",D1277="NPC6ASZDB-WT275C",D1277="NPC6ASZDB-GY015M",D1277="NPC6ASZDB-RD001M",D1277="NPC6ASZDB-RD005M",D1277="NPC6ASZDB-WT025C",D1277="NPC6ASZDB-YL001M",D1277="NPC6ASZDB-YL005M",D1277="NPC6ASZDB-BK150C",D1277="NPC6ASZDB-BL030M",D1277="NPC6ASZDB-YL050C",D1277="NPC6ASZDB-YL010M",D1277="NPC6ASZDB-OR010M",D1277="NPC6ASZDB-OR005M",D1277="NPC6ASZDB-RD150C",D1277="NPC6ASZDB-WT025M",D1277="NPC6ASZDB-WT150C",D1277="NPC6ASZDB-WT012M",D1277="NPC6ASZDB-WT250C",D1277="NPC6ASZDB-WT350C",D1277="NPC6ASZDB-YL002M",D1277="NPC6ASZDB-BL150C",D1277="NPC6ASZDB-WT015M",D1277="NPC6ASZDB-YL150C",D1277="NPC6ASZDB-YL003M",D1277="NPC6ASZDB-WT750C",D1277="NPC6ASZDB-GN050C",D1277="NPC6ASZDB-WT008M",D1277="NPC6ASZDB-GY150C",D1277="NPC6ASZDB-GN150C",D1277="NPC6ASZDB-OR001M",D1277="NPC6ASZDB-OR002M",D1277="NPC6ASZDB-OR003M",D1277="NPC6ASZDB-BK015M",D1277="NPC6ASZDB-WT030M",D1277="NPC6ASZDB-WT050C",D1277="NPC6ASZDB-GN001M",D1277="NPC6ASZDB-GN002M",D1277="NPC6ASZDB-GN003M",D1277="NPC6ASZDB-GN004M",D1277="NPC6ASZDB-GN005M",D1277="NPC6ASZDB-GN020M",D1277="NPC6ASZDB-GN030M",D1277="NPC6ASZDB-WT001M",D1277="NPC6ASZDB-WT002M",D1277="NPC6ASZDB-WT003M",D1277="NPC6ASZDB-WT004M",D1277="NPC6ASZDB-WT005M",D1277="NPC6ASZDB-WT006M",D1277="NPC6ASZDB-WT007M",D1277="NPC6ASZDB-WT010M",D1277="NPC6ASZDB-WT020M",D1277="NPC6ASZDB-RD002M",D1277="NPC6ASZDB-RD003M",D1277="NPC6ASZDB-RD020M",D1277="NPC6ASZDB-GY001M",D1277="NPC6ASZDB-GY002M",D1277="NPC6ASZDB-GY003M",D1277="NPC6ASZDB-GY004M",D1277="NPC6ASZDB-GY005M",D1277="NPC6ASZDB-GY010M",D1277="NPC6ASZDB-GY020M",D1277="NPC6ASZDB-GY025M",D1277="NPC6ASZDB-GY030M",D1277="NPC6ASZDB-BL001M",D1277="NPC6ASZDB-BL002M",D1277="NPC6ASZDB-BL003M",D1277="NPC6ASZDB-BL004M",D1277="NPC6ASZDB-BL005M",D1277="NPC6ASZDB-BL010M",D1277="NPC6ASZDB-BK001M",D1277="NPC6ASZDB-BK002M",D1277="NPC6ASZDB-BK003M",D1277="NPC6ASZDB-BK005M",D1277="NPC6ASZDB-BK010M",D1277="NPC6ASZDB-BK020M",D1277="NPC6ASZDB-GY007M",),E1277*2,0)</f>
        <v>0</v>
      </c>
      <c r="S1277" s="67">
        <f t="shared" si="2360"/>
        <v>127354</v>
      </c>
      <c r="T1277" s="66"/>
      <c r="U1277" s="66">
        <f t="shared" ref="U1277:U1308" si="2382">IF(OR(D1277="NPP6ASZDB-WT020M",D1277="NPP6ASZDB-WT012M",1301="NPP6ASZDB-WT008M",D1277="NPP6ASZDB-WT004M",D1277="NPP6ASZDB-WT025M",D1277="NPP6ASZDB-WT250C",D1277="NPP6ASZDB-WT010M",D1277="NPP6ASZDB-WT015M",D1277="NPP6ASZDB-WT650C",D1277="NPP6ASZDB-WT007M",D1277="NPP6ASZDB-WT750C",D1277="NPP6ASZDB-WT008M",D1277="NPP6ASZDB-WT006M",D1277="NPP6ASZDB-WT003M",D1277="NPP6ASZDB-WT150C",D1277="NPP6ASZDB-WT350C",D1277="NPP6ASZDB-WT005M",D1277="NPC6ASZDB-WT015C",D1277="NPP6ASZDB-WT001M",D1277="NPP6ASZDB-WT002M",D1277="NPC6ASZDB-WT028M",D1277="NPC06SZDB-WT025M",D1277="NPC6ASZDB-WT035M",D1277="NPC6ASZDB-WT028M ",D1277="NPC6ASZDB-WT019M",D1277="NPC6ASZDB-WT018M",D1277="NPC6ASZDB-WT023M",D1277="NPC6ASZDB-WT024M",D1277="NPC6ASZDB-WT017M",D1277="NPC6ASZDB-WT016M",D1277="NPC6ASZDB-WT100M",D1277="NPC6ASZDB-WT017C",D1277="NPC6ASZDB-WT030C",D1277="NPC06SZDB-WT025C",D1277="NPC6ASZDB-WT013M",D1277="NPC6ASZDB-WT011M",D1277="NPC6ASZDB-WT014M",D1277="NPC6ASZDB-WT550C",D1277="NPC6ASZDB-WT650C",D1277="NPC6ASZDB-WT850C",D1277="NPC6ASZDB-WT950C",D1277="NPC6ASZDB-WT020C",D1277="NPC6ASZDB-WT022M",D1277="NPC06SZDB-WT250C",D1277="NPC6ASZDB-WT125C",D1277="NPC6ASZDB-WT450C",D1277="NPC06SZDB-WT007M",D1277="NPC6ASZDB-WT009M",D1277="NPC6ASZDB-WT075C",D1277="NPC6ASZDB-WT175C",D1277="NPC6ASZDB-WT125C",D1277="NPC6ASZDB-WT225C",D1277="NPC6ASZDB-WT275C",D1277="NPC6ASZDB-WT025C",D1277="NPC6ASZDB-WT025M",D1277="NPC6ASZDB-WT150C",D1277="NPC6ASZDB-WT250C",D1277="NPC6ASZDB-WT350C",D1277="NPC6ASZDB-WT012M",D1277="NPC6ASZDB-WT015M",D1277="NPC6ASZDB-WT750C",D1277="NPC6ASZDB-WT008M",D1277="NPC06SZDB-WT030M",D1277="NPC06SZDB-WT750C",D1277="NPC06SZDB-WT015M",D1277="NPC6ASZDB-WT030M",D1277="NPC06SZDB-WT150C",D1277="NPC6ASZDB-WT050C",D1277="NPC06SZDB-WT050C",D1277="NPC06SZDB-WT001M",D1277="NPC06SZDB-WT002M",D1277="NPC06SZDB-WT003M",D1277="NPC06SZDB-WT004M",D1277="NPC06SZDB-WT005M",D1277="NPC06SZDB-WT010M",D1277="NPC06SZDB-WT020M",D1277=1711815,D1277="NPC6ASZDB-WT001M",D1277="NPC6ASZDB-WT002M",D1277="NPC6ASZDB-WT003M",D1277="NPC6ASZDB-WT004M",D1277="NPC6ASZDB-WT005M",D1277="NPC6ASZDB-WT006M",D1277="NPC6ASZDB-WT007M",D1277="NPC6ASZDB-WT010M",D1277="NPC6ASZDB-WT020M",D1277="NPC6ASZDB-WT027M",),E1277*(F1277+0.1),0)</f>
        <v>0</v>
      </c>
      <c r="V1277" s="67">
        <f t="shared" si="2330"/>
        <v>155305.05000000005</v>
      </c>
      <c r="X1277" s="69">
        <f t="shared" ref="X1277:X1340" si="2383">IF(OR(D1277="NPC6ASZDB-BK015C",D1277="NPP6ASZDB-BK010M",D1277="NPP6ASZDB-BK005M",D1277="NPP6ASZDB-BK003M",D1277="NPP6ASZDB-BK002M",D1277="NPP6ASZDB-BK001M",D1277="NPC6ASZDB-BK030C",D1277="NPC6ASZDB-BK950C",D1277="NPC6ASZDB-BK550C",D1277="NPC06SZDB-BK006M",D1277="NPC06SZDB-BK007M",D1277="NPC06SZDB-BK004M",D1277="NPC06SZDB-BK002M",D1277="NPC06SZDB-BK003M",D1277="NPC6ASZDB-BK007M",D1277="NPC6ASZDB-BK350C",D1277="NPC6ASZDB-BK175C",D1277="NPC6ASZDB-BK075C",D1277="NPC6ASZDB-BK125C",D1277="NPC6ASZDB-BK050C",D1277="NPC6ASZDB-BK025C",D1277="NPC6ASZDB-BK250C",D1277="NPC6ASZDB-BK004M",D1277="NPC6ASZDB-BK030M",D1277="NPC6ASZDB-BK013M",D1277="NPC6ASZDB-BK750C",D1277="NPC06SZDB-BK150C",D1277="NPC06SZDB-BK001M",D1277="NPC06SZDB-BK050C",D1277="NPC6ASZDB-BK150C",D1277="NPC6ASZDB-BK015M",D1277="NPC6ASZDB-BK001M",D1277="NPC6ASZDB-BK002M",D1277="NPC6ASZDB-BK003M",D1277="NPC6ASZDB-BK005M",D1277="NPC6ASZDB-BK010M",D1277="NPC6ASZDB-BK020M",),E1277*(F1277+0.1),0)</f>
        <v>0</v>
      </c>
      <c r="Y1277" s="67">
        <f t="shared" si="2331"/>
        <v>4500.3500000000004</v>
      </c>
      <c r="Z1277" s="66"/>
      <c r="AA1277" s="68">
        <f t="shared" ref="AA1277:AA1340" si="2384">IF(OR(D1277="NPP6ASZDB-GY015M",D1277="NPP6ASZDB-GY010M",D1277="NPP6ASZDB-GY002M",D1277="NPP6ASZDB-GY150C",D1277="NPP6ASZDB-GY005M",D1277="NPC6ASZDB-GY020C",D1277="NPC06SZDB-GY008M",D1277="NPC06SZDB-GY013M",D1277="NPC06SZDB-GY018M",D1277="NPC6ASZDB-GY750C",D1277="NPC6ASZDB-GY009M",D1277="NPC6ASZDB-GY025C",D1277="NPC06SZDB-GY005M",D1277="NPC6ASZDB-GY125C",D1277="NPC6ASZDB-GY350C",D1277="NPC6ASZDB-GY075C",D1277="NPC6ASZDB-GY006M",D1277="NPC06SZDB-GY015C",D1277="NPC6ASZDB-GY450C",D1277="NPC6ASZDB-GY050C",D1277="NPC6ASZDB-GY050C",D1277="NPC6ASZDB-GY250C",D1277="NPC06SZDB-GY003M",D1277="NPC6ASZDB-GY007M",D1277="NPC06SZDB-GY006M",D1277="NPC06SZDB-GY015M",D1277="NPC06SZDB-GY001M",D1277="NPC06SZDB-GY002M",D1277="NPC6ASZDB-GY015M",D1277="NPC06SZDB-GY010M",D1277="NPC6ASZDB-GY150C",D1277="NPC6ASZDB-GY008M",D1277="NPC6ASZDB-GY012M",D1277="NPC6ASZDB-GY015M",D1277="NPC6ASZDB-GY018M",D1277="NPC6ASZDB-GY001M",D1277="NPC6ASZDB-GY002M",D1277="NPC6ASZDB-GY003M",D1277="NPC6ASZDB-GY004M",D1277="NPC6ASZDB-GY005M",D1277="NPC6ASZDB-GY010M",D1277="NPC6ASZDB-GY020M",D1277="NPC6ASZDB-GY025M",D1277="NPC6ASZDB-GY030M",D1277="NPC6ASZDB-GY030C",D1277="NPC6ASZDB-GY015C",),E1277*(F1277+0.1),0)</f>
        <v>0</v>
      </c>
      <c r="AB1277" s="67">
        <f t="shared" si="2332"/>
        <v>16370</v>
      </c>
      <c r="AC1277" s="66"/>
      <c r="AD1277" s="66">
        <f t="shared" ref="AD1277:AD1340" si="2385">IF(OR(D1277="NPC6ASZDB-GN007M",D1277="NPP6ASZDB-GN001M",D1277="NPC6ASZDB-GN015C",D1277="NPC6ASZDB-GN008M",D1277="NPP6ASZDB-GN010M",D1277="NPC6ASZDB-GN030C",D1277="NPC6ASZDB-GN750C",D1277="NPC06SZDB-GN050C",D1277="NPC6ASZDB-GN250C",D1277="NPC06SZDB-GN002M",D1277="NPC06SZDB-GN010M",D1277="NPC6ASZDB-GN015M",D1277="NPC6ASZDB-GN010M",D1277="NPC06SZDB-GN003M",D1277="NPC6ASZDB-GN025C",D1277="NPC6ASZDB-GN050C",D1277="NPC6ASZDB-GN150C",D1277="NPC06SZDB-GN001M",D1277="NPC06SZDB-GN150C",D1277="NPC6ASZDB-GN001M",D1277="NPC6ASZDB-GN002M",D1277="NPC6ASZDB-GN003M",D1277="NPC6ASZDB-GN004M",D1277="NPC6ASZDB-GN005M",D1277="NPC6ASZDB-GN020M",D1277="NPC6ASZDB-GN030M",),E1277*(F1277+0.1),0)</f>
        <v>0</v>
      </c>
      <c r="AE1277" s="67">
        <f t="shared" si="2333"/>
        <v>3450</v>
      </c>
      <c r="AF1277" s="66"/>
      <c r="AG1277" s="78">
        <f t="shared" ref="AG1277:AG1340" si="2386">IF(OR(D1277="NPC6ASZDB-YL030C",D1277="NPP6ASZDB-YL001M",D1277="NPC6ASZDB-YL015C",D1277="NPP6ASZDB-YL005M",D1277="NPP6ASZDB-YL003M",D1277="NPP6ASZDB-YL002M",D1277="NPC6ASZDB-YL004M",D1277="NPP6ASZDB-YL010M",D1277="NPC6ASZDB-YL125C",D1277="NPC6ASZDB-YL015M",D1277="NPC06SZDB-YL040M",D1277="NPC06SZDB-YL002M",D1277="NPC6ASZDB-YL009M",D1277="NPC6ASZDB-YL350C",D1277="NPC06SZDB-YL015C",D1277="NPC6ASZDB-YL007M",D1277="NPC6ASZDB-YL012M",D1277="NPC6ASZDB-YL020M",D1277="NPC6ASZDB-YL030M",D1277="NPC06SZDB-YL050C",D1277="NPC06SZDB-YL003M",D1277="NPC6ASZDB-YL250C",D1277="NPC6ASZDB-YL008M",D1277="NPC06SZDB-YL010M",D1277="NPC6ASZDB-YL025C",D1277="NPC6ASZDB-YL006M",D1277="NPC6ASZDB-YL001M",D1277="NPC6ASZDB-YL005M",D1277="NPC06SZDB-YL005M",D1277="NPC06SZDB-YL001M",D1277="NPC6ASZDB-YL050C",D1277="NPC6ASZDB-YL010M",D1277="NPC06SZDB-YL150C",D1277="NPC6ASZDB-YL002M",D1277="NPC6ASZDB-YL150C",D1277="NPC6ASZDB-YL003M",),E1277*(F1277+0.1),0)</f>
        <v>0</v>
      </c>
      <c r="AH1277" s="79">
        <f t="shared" si="2334"/>
        <v>4387.5</v>
      </c>
      <c r="AI1277" s="66"/>
      <c r="AJ1277" s="68">
        <f t="shared" ref="AJ1277:AJ1340" si="2387">IF(OR(D1277="NPC6ASZDB-OR030C",D1277="NPP6ASZDB-OR003M",D1277="NPP6ASZDB-OR002M",D1277="NPP6ASZDB-OR005M",D1277="NPP6ASZDB-OR001M",D1277="NPC6ASZDB-OR025C",D1277="NPP6ASZDB-OR010M",D1277="NPC6ASZDB-OR008M",D1277="NPC06SZDB-OR005M",D1277="NPC06SZDB-OR150C",D1277="NPC06SZDB-OR050C",D1277="NPC6ASZDB-OR020M",D1277="NPC6ASZDB-OR750C",D1277="NPC6ASZDB-OR007M",D1277="NPC6ASZDB-OR350C",D1277="NPC6ASZDB-OR250C",D1277="NPC6ASZDB-OR020M",D1277="NPC6ASZDB-OR015M",D1277="NPC6ASZDB-OR005M",D1277="NPC6ASZDB-OR010M",D1277="NPC6ASZDB-OR050C",D1277="NPC6ASZDB-OR150C",D1277="NPC6ASZDB-OR004M",D1277="NPC6ASZDB-OR010M",D1277="NPC6ASZDB-OR005M",D1277="NPC06SZDB-OR010M",D1277="NPC6ASZDB-OR001M",D1277="NPC6ASZDB-OR002M",D1277="NPC6ASZDB-OR003M",D1277="NPC06SZDB-OR001M",D1277="NPC06SZDB-OR002M",D1277="NPC06SZDB-OR003M",D1277="NPC6ASZDB-OR012M",D1277="NPC6ASZDB-OR030M",),E1277*(F1277+0.1),0)</f>
        <v>0</v>
      </c>
      <c r="AK1277" s="67">
        <f t="shared" si="2335"/>
        <v>21977</v>
      </c>
      <c r="AL1277" s="66"/>
      <c r="AM1277" s="68">
        <f t="shared" ref="AM1277:AM1308" si="2388">IF(OR(D1277="NPC6ASZDB-RD015C",D1277="NPP6ASZDB-RD005M",D1277="NPC6ASZDB-RD750C",D1277="NPC6ASZDB-RD030M",D1277="NPP6ASZDB-RD010M",D1277="NPP6ASZDB-RD002M",D1277="NPP6ASZDB-RD001M",D1277="NPP6ASZDB-RD003M",D1277="NPC6ASZDB-RD075C",D1277="NPC6ASZDB-RD009M",D1277="NPC6ASZDB-RD025C",D1277="NPC6ASZDB-RD015M",D1277="NPC6ASZDB-RD004M",D1277="NPC6ASZDB-RD006M",D1277="NPC6ASZDB-RD020C",D1277="NPC6ASZDB-RD008M",D1277="NPC6ASZDB-RD350C",D1277="NPC6ASZDB-RD030C",D1277="NPC6ASZDB-RD250C",D1277="NPC06SZDB-RD015M",D1277="NPC6ASZDB-RD050C",D1277="NPC6ASZDB-RD050C",D1277="NPC06SZDB-RD050C",D1277="NPC6ASZDB-RD010M",D1277="NPC06SZDB-RD005M",D1277="NPC06SZDB-RD010M",D1277="NPC6ASZDB-RD007M",D1277="NPC6ASZDB-RD010M",D1277="NPC6ASZDB-RD001M",D1277="NPC6ASZDB-RD005M",D1277="NPC6ASZDB-RD150C",D1277="NPC06SZDB-RD002M",D1277="NPC06SZDB-RD150C",D1277="NPC06SZDB-RD001M",D1277="NPC06SZDB-RD003M",D1277="NPC6ASZDB-RD002M",D1277="NPC6ASZDB-RD003M",D1277="NPC6ASZDB-RD020M",),E1277*(F1277+0.1),0)</f>
        <v>0</v>
      </c>
      <c r="AN1277" s="67">
        <f t="shared" si="2336"/>
        <v>8655.02</v>
      </c>
      <c r="AO1277" s="66"/>
      <c r="AP1277" s="68">
        <f t="shared" ref="AP1277:AP1340" si="2389">IF(OR(D1277="NPC6ASZDB-BL015C",D1277="NPP6ASZDB-BL150C",D1277="NPP6ASZDB-BL009M",D1277="NPP6ASZDB-BL006M",D1277="NPP6ASZDB-BL008M",D1277="NPP6ASZDB-BL010M",D1277="NPP6ASZDB-BL250C",D1277="NPP6ASZDB-BL002M",D1277="NPC6ASZDB-BL025C",D1277="NPC6ASZDB-BL006M",D1277="NPC6ASZDB-BL014M",D1277="NPC6ASZDB-BL015M",D1277="NPC06SZDB-BL015M",D1277="NPC6ASZDB-BL013C",D1277="NPC6ASZDB-BL030C",D1277="NPC6ASZDB-BL350C",D1277="NPC06SZDB-BL020C",D1277="NPC6ASZDB-BL012M",D1277="NPC6ASZDB-BL008M",D1277="NPC6ASZDB-BL009M",D1277="NPC6ASZDB-BL007M",D1277="NPC6ASZDB-BL750C",D1277="NPC06SZDB-BL050C",D1277="NPC6ASZDB-BL250C",D1277="NPC6ASZDB-BL050C",D1277="NPC06SZDB-BL010M",D1277="NPC6ASZDB-BL015M",D1277="NPC6ASZDB-BL020M",D1277="NPC06SZDB-BL150C",D1277="NPC6ASZDB-BL030M",D1277="NPC6ASZDB-BL150C",D1277="NPC06SZDB-BL001M",D1277="NPC06SZDB-BL003M",D1277="NPC06SZDB-BL002M",D1277="NPC6ASZDB-BL001M",D1277="NPC6ASZDB-BL002M",D1277="NPC6ASZDB-BL003M",D1277="NPC6ASZDB-BL004M",D1277="NPC6ASZDB-BL005M",D1277="NPC6ASZDB-BL010M",),E1277*(F1277+0.1),0)</f>
        <v>0</v>
      </c>
      <c r="AQ1277" s="67">
        <f t="shared" si="2364"/>
        <v>8197.64</v>
      </c>
      <c r="AR1277" s="66"/>
      <c r="AS1277" s="68">
        <f t="shared" ref="AS1277:AS1340" si="2390">IF(OR(D1277="NPC6ASZDB-VT015C",D1277="NPP6ASZDB-VT005M",D1277="NPP6ASZDB-VT003M",D1277="NPC6ASZDB-VT030C",D1277="NPC6ASZDB-VT005M",D1277="NPC6ASZDB-VT125C",D1277="NPC6ASZDB-VT010M",D1277="NPC6ASZDB-VT007M",D1277="NPC6ASZDB-VT350C",D1277="NPC6ASZDB-VT003M",D1277="NPC6ASZDB-VT250C",D1277="NPC6ASZDB-VT002M",D1277="NPC6ASZDB-VT050C",D1277="NPC6ASZDB-VT001M",D1277="NPC6ASZDB-VT150C",),E1277*(F1277+0.1),0)</f>
        <v>0</v>
      </c>
      <c r="AT1277" s="67">
        <f t="shared" si="2314"/>
        <v>1298</v>
      </c>
      <c r="AU1277" s="66"/>
      <c r="AV1277" s="66">
        <f t="shared" ref="AV1277:AV1340" si="2391">IF(OR(D1277="NPC06UZDB-BK025C",D1277="NPC06UZDB-BK020M",D1277="NPP06UZDB-BK005M",D1277="NPP06UZDB-BK150C",D1277="NPP06UZDB-BK010M",D1277="NPP06UZDB-BK001M",D1277="NPP06UZDB-BK001M",D1277="NPP06UZDB-BK002M",D1277="NPP06UZDB-BK003M",D1277="NPC06UZDB-BK350C",D1277="NPC06UZDB-BK016M",D1277="NPC06UZDB-BK011M",D1277="CO155E2-01M007",D1277="CO155E2-01M004",D1277="NPC06UZDB-BK750C",D1277="CO155E2-01M007",D1277="NPC06UZDB-BK010M",D1277="NPC06UZDB-BK150C",D1277="NPC06UZDB-BK250C",D1277="CO155E2-01C050",D1277="NPC06UZDB-BK007M",D1277="CO155E2-01C250",D1277="CO155E2-01C150",D1277="CO155E2-01C250",D1277="CO155E2-01M015",D1277="CO155E2-01M003",D1277="CO155E2-01M005",D1277="NPC06UZDB-BK005M",D1277="CO155E2-01M001",D1277="CO155E2-01M002",D1277="CO155E2-01M010",D1277="NPC06UZDB-BK050C",D1277="NPC06UZDB-BK001M",D1277="NPC06UZDB-BK002M",D1277="NPC06UZDB-BK003M",),E1277*(F1277+0.12),0)</f>
        <v>0</v>
      </c>
      <c r="AW1277" s="42">
        <f t="shared" si="2377"/>
        <v>4171.2000000000016</v>
      </c>
      <c r="AX1277" s="66"/>
      <c r="AY1277" s="66">
        <f t="shared" ref="AY1277:AY1340" si="2392">IF(OR(D1277="NPP06UZDB-GN005M",D1277="NPP06UZDB-GN001M",D1277="NPC06UZDB-GN015M",D1277="CO155E2-0MC150 ",D1277="NPC06UZDB-GN250C",D1277="NPC06UZDB-GN020C",D1277="CO155E2-0MC250",D1277="CO155E2-0MC150",D1277="NPC06UZDB-GN350C",D1277="NPC06UZDB-GN450C",D1277="NPC06UZDB-GN007M",D1277="NPC06UZDB-GN050C",D1277="NPC06UZDB-GN750C",D1277="CO155E2-0MM010",D1277="CO155E2-0MC050",D1277="NPC06UZDB-GN150C",D1277="NPC06UZDB-GN150C",D1277="CO155E2-0MM015",D1277="NPC06UZDB-GN020M",D1277="CO155E2-0MM003",D1277="CO155E2-0MM005",D1277="CO155E2-0MM007",D1277="NPC06UZDB-GN010M",D1277="NPC06UZDB-GN125C",D1277="NPC06UZDB-GN012M",D1277="CO155E2-0MM001",D1277="NPC06UZDB-GN001M",D1277="NPC06UZDB-GN002M",D1277="NPC06UZDB-GN003M",D1277="NPC06UZDB-GN004M",D1277="NPC06UZDB-GN005M",D1277="NPC06UZDB-GN006M",D1277="CO155E2-0MM002",),E1277*(F1277+0.12),0)</f>
        <v>0</v>
      </c>
      <c r="AZ1277" s="67">
        <f t="shared" si="2273"/>
        <v>728.09999999999991</v>
      </c>
      <c r="BA1277" s="66"/>
      <c r="BB1277" s="68">
        <f t="shared" ref="BB1277:BB1340" si="2393">IF(OR(D1277="NPC6AUZDB-RD025C",D1277="NPP06UZDB-RD150C",D1277="NPC06UZDB-RD250C",D1277="NPC06UZDB-OR050C",D1277="NPC06UZDB-RD015M",D1277="CO155E2-07C150",D1277="NPC06UZDB-RD150C",D1277="NPC06UZDB-RD020C",D1277="NPC06UZDB-RD750C",D1277="CO155E2-07M015",D1277="CO155E2-07M010",D1277="NPC06UZDB-RD050C",D1277="NPC06UZDB-RD150C",D1277="CO155E2-07M005",D1277="CO155E2-07M007",D1277="CO155E2-07C050",D1277="NPC06UZDB-RD750C",D1277="NPC06UZDB-RD005M",D1277="CO155E2-07C150",D1277="NPC06UZDB-RD010M",D1277="NPC06UZDB-RD020M",D1277="CO155E2-07M001",D1277="CO155E2-07M003",D1277="CO155E2-07M002",D1277="NPC06UZDB-RD001M",D1277="NPC06UZDB-RD002M",D1277="NPC06UZDB-RD002M",D1277="NPC06UZDB-RD003M",D1277="NPC06UZDB-RD004M",),E1277*(F1277+0.12),0)</f>
        <v>0</v>
      </c>
      <c r="BC1277" s="67">
        <f t="shared" si="2372"/>
        <v>77.819999999999851</v>
      </c>
      <c r="BD1277" s="66"/>
      <c r="BE1277" s="68">
        <f t="shared" ref="BE1277:BE1340" si="2394">IF(OR(D1277="NPC06UZDB-BL030M",D1277="NPP06UZDB-BL004M",D1277="NPP06UZDB-BL020M",D1277="NPP06UZDB-BL250C",D1277="NPP06UZDB-BL010M",D1277="CO155E2-0ZM020",D1277="CO155E2-0ZM025",D1277="NPP06UZDB-BL007M",D1277="NPP06UZDB-BL009M",D1277="NPP06UZDB-BL003M",D1277="NPP06UZDB-BL008M",D1277="NPC06UZDB-BL017C",D1277="NPP06UZDB-BL002M",D1277="NPP06UZDB-BL150C",D1277="NPP06UZDB-BL006M",D1277="CO155E2-0ZC750",D1277="NPC06UZDB-BL011M",D1277="NPC06UZDB-BL250C",D1277="NPC06UZDB-BL009M",D1277="NPC06UZDB-BL020C",D1277="NPC06UZDB-BL012M",D1277="NPC06UZDB-BL015C",D1277="NPC06UZDB-BL030C",D1277="NPC06UZDB-BL013M",D1277="CO155E2-0ZC050",D1277="CO155E2-0ZC250",D1277="CO155E2-0ZM009",D1277="CO155E2-0ZM008",D1277="CO155E2-0ZM006",D1277="CO155E2-0ZM012",D1277="CO155E2-0ZM004",D1277="CO155E2-0ZC150",D1277="CO155E2-0ZM015",D1277="CO155E2-0ZM010",D1277="CO155E2-0ZM005",D1277="CO155E2-0ZC150",D1277="CO155E2-0ZM015",D1277="NPC06UZDB-BL020M",D1277="CO155E2-0ZM003",D1277="CO155E2-0ZM007",D1277="NPC06UZDB-BL750C",D1277="NPC06UZDB-BL150C",D1277="NPC06UZDB-BL020M",D1277="NPC06UZDB-BL050C",D1277="NPC06UZDB-BL008M",D1277="NPC06UZDB-BL006M",D1277="NPC06UZDB-BL010M",D1277="NPC06UZDB-BL007M",D1277="NPC06UZDB-BL001M",D1277="NPC06UZDB-BL002M",D1277="NPC06UZDB-BL003M",D1277="NPC06UZDB-BL004M",D1277="NPC06UZDB-BL005M",D1277="NPC06UZDB-BL015M",D1277="CO155E2-0ZM001",D1277="CO155E2-0ZM002",),E1277*(F1277+0.12),0)</f>
        <v>0</v>
      </c>
      <c r="BF1277" s="67">
        <f t="shared" si="2272"/>
        <v>1815.1800000000017</v>
      </c>
      <c r="BG1277" s="66"/>
      <c r="BH1277" s="68">
        <f t="shared" ref="BH1277:BH1308" si="2395">IF(OR(D1297="NPC06UZDB-GY026M",D1297="NPP06UZDB-GY010M",D1277="CO155E2-0CM018",D1277="CO155E2-0CM023",D1277="CO155E2-0CM026",D1277="NPP06UZDB-GY150C",D1277="NPP06UZDB-GY025M",D1277="NPC06UZDB-GY013M",D1277="NPP06UZDB-GY001M",D1277="NPP06UZDB-GY250C",D1277="NPC06UZDB-GY028M",D1277="NPC06UZDB-GY018M",D1277="NPC06UZDB-GY014M",D1277="NPC06UZDB-GY012M",D1277="NPC06UZDB-GY011M",D1277="NPC06UZDB-GY006M",D1277="CO155E2-0CM006",D1277="NPP06UZDB-GY005M",D1277="NPP06UZDB-GY005M",D1277="NPP06UZDB-GY003M",D1277="NPP06UZDB-GY002M",D1277="NPC06UZDB-GY025M",D1277="CO155E2-0CM020",D1277="CO155E2-0CM030",D1277="NPC06UZDB-GY350C",D1277="NPC06UZDB-GY030M",D1277="NPC06UZDB-GY020C",D1277="NPC06UZDB-GY030M",D1277="NPC06UZDB-GY350C",D1277="CO155E2-0CM007",D1277="NPC06UZDB-GY150C",D1277="NPC06UZDB-GY250C",D1277="NPC06UZDB-GY007M",D1277="CO155E2-0CC050",D1277="NPC06UZDB-GY006M",D1277="NPC06UZDB-GY008M",D1277="NPC06UZDB-GY050C",D1277="CO155E2-0CC250",D1277="NPC06UZDB-GY750C",D1277="NPC06UZDB-GY007M",D1277="NPC06UZDB-GY020M",D1277="CO155E2-0CC150",D1277="CO155E2-0CM015",D1277="CO155E2-0CM010",D1277="NPC06UZDB-GY450C",D1277="NPC06UZDB-GY015M",D1277="NPC06UZDB-GY150C",D1277="CO155E2-0CM001",D1277="CO155E2-0CM002",D1277="CO155E2-0CM003",D1277="CO155E2-0CM004",D1277="CO155E2-0CM005",D1277="CO155E2-0CM008",D1277="NPC06UZDB-GY010M",D1277="NPC06UZDB-GY001M",D1277="NPC06UZDB-GY002M",D1277="NPC06UZDB-GY003M",D1277="NPC06UZDB-GY004M",D1277="NPC06UZDB-GY005M",),E1277*(F1277+0.12),0)</f>
        <v>0</v>
      </c>
      <c r="BI1277" s="67">
        <f t="shared" si="2362"/>
        <v>22382.39999999998</v>
      </c>
      <c r="BJ1277" s="66"/>
      <c r="BK1277" s="68">
        <f t="shared" ref="BK1277:BK1340" si="2396">IF(OR(D1277="NPP06UZDB-YL002M",D1277="NPP06UZDB-YL001M",D1277="NPP06UZDB-YL150C",D1277="NPP06UZDB-YL010M",D1277="NPC06UZDB-YL015C",D1277="NPC06UZDB-YL020M",D1277="CO155E2-09M016",D1277="CO155E2-09M012",D1277="CO155E2-09M016",D1277="NPC06UZDB-YL750C",D1277="CO155E2-09M008",D1277="NPC06UZDB-YL004M",D1277="NPC06UZDB-YL004M",D1277="NPC06UZDB-YL003M",D1277="NPC06UZDB-YL250C",D1277="CO155E2-09C050",D1277="NPC06UZDB-YL020C",D1277="NPC06UZDB-YL350C",D1277="CO155E2-09M004",D1277="CO155E2-09M004C6",D1277="CO155E2-09M015",D1277="NPC06UZDB-YL050C",D1277="NPC06UZDB-YL010M",D1277="CO155E2-09M010",D1277="NPC06UZDB-YL010M",D1277="NPC06UZDB-YL007M",D1277="NPC06UZDB-YL150C",D1277="CO155E2-09M015",D1277="CO155E2-09C150",D1277="CO155E2-09M005",D1277="CO155E2-09M003",D1277="CO155E2-09M001",D1277="CO155E2-09M007",D1277="NPC06UZDB-YL001M",D1277="NPC06UZDB-YL002M",D1277="NPC06UZDB-YL003M",D1277="NPC06UZDB-YL004M",D1277="NPC06UZDB-YL005M",D1277="CO155E2-09M002",),E1277*(F1277+0.12),0)</f>
        <v>0</v>
      </c>
      <c r="BL1277" s="67">
        <f t="shared" si="2278"/>
        <v>2694.6000000000004</v>
      </c>
      <c r="BM1277" s="66"/>
      <c r="BN1277" s="68">
        <f t="shared" ref="BN1277:BN1308" si="2397">IF(OR(D1277="NPP06UZDB-OR005M",D1277="NPP06UZDB-OR002M",D1277="NPP06UZDB-OR003M",D1277="NPP06UZDB-OR008M",D1277="NPP06UZDB-OR020M",D1277="NPP06UZDB-OR150C",D1277="NPP06UZDB-OR010M",D1277="NPC06UZDB-OR015C",D1277="NPP06UZDB-OR007M",D1277="NPP06UZDB-OR001M",D1277="NPC06UZDB-OR008M",D1277="NPC06UZDB-OR350C",D1277="NPC06UZDB-OR150C",D1277="NPC06UZDB-OR350C",D1277="NPC06UZDB-OR007M",D1277="NPC06UZDB-OR015M",D1277="CO155E2-06C150",D1277="CO155E2-06M001",D1277="NPC06UZDB-OR750C",D1277="CO155E2-06M003",D1277="CO155E2-06M002",D1277="NPC06UZDB-OR050C",D1277="NPC06UZDB-OR001M",D1277="NPC06UZDB-OR002M",D1277="NPC06UZDB-OR003M",D1277="NPC06UZDB-OR004M",D1277="NPC06UZDB-OR005M",D1277="NPC06UZDB-OR006M",D1277="NPC06UZDB-OR010M",D1277="NPC06UZDB-OR020M",),E1277*(F1277+0.12),0)</f>
        <v>0</v>
      </c>
      <c r="BO1277" s="67">
        <f t="shared" si="2280"/>
        <v>300.70000000000152</v>
      </c>
      <c r="BP1277" s="66"/>
      <c r="BQ1277" s="68">
        <f t="shared" ref="BQ1277:BQ1308" si="2398">IF(OR(D1277="NPP06UZDB-WT150C",D1277="NPP06UZDB-WT015M",D1277="NPP06UZDB-WT005M",D1277="NPP06UZDB-WT005M",D1277="NPP06UZDB-WT250C",D1277="NPP06UZDB-WT007M",D1277="NPP06UZDB-WT010M",D1277="NPP06UZDB-WT001M",D1277="NPP06UZDB-WT002M",D1277="NPP06UZDB-WT008M",D1277="NPC06UZDB-WT030C",D1277="NPC06UZDB-WT020C",D1277="NPC06UZDB-WT020C",D1277="NPC06UZDB-WT450C",D1277="NPC06UZDB-WT015C",D1277="CO155E2-08C150",D1277="NPC06UZDB-WT016M",D1277="NPC06UZDB-WT025M",D1277="NPC06UZDB-WT012M",D1277="NPC06UZDB-WT009M",D1277="NPC06UZDB-WT750C",D1277="NPC06UZDB-WT030M",D1277="CO155E2-08C750",D1277="NPC06UZDB-WT050M",D1277="NPC06UZDB-WT007M",D1277="NPC06UZDB-WT025M",D1277="NPC06UZDB-WT025C",D1277="NPC06UZDB-WT250C",D1277="CO155E2-08C250",D1277="CO155E2-08M007",D1277="CO155E2-08M015",D1277="CO155E2-08C150",D1277="NPC06UZDB-WT150C",D1277="NPC06UZDB-WT050C",D1277="CO155E2-08F008",D1277="CO155E2-08F005",D1277="CO155E2-08C050",D1277="CO155E2-08M001",D1277="CO155E2-08M002",D1277="CO155E2-08M003",D1277="CO155E2-08M004",D1277="CO155E2-08M005",D1277="CO155E2-08M006",D1277="CO155E2-08M008",D1277="CO155E2-08M020",D1277="CO155E2-08M010",D1277="NPC06UZDB-WT050C",D1277="NPC06UZDB-WT001M",D1277="NPC06UZDB-WT002M",D1277="NPC06UZDB-WT003M",D1277="NPC06UZDB-WT004M",D1277="NPC06UZDB-WT005M",D1277="NPC06UZDB-WT006M",D1277="NPC06UZDB-WT008M",D1277="NPC06UZDB-WT010M",D1277="NPC06UZDB-WT015M",D1277="NPC06UZDB-WT020M",),E1277*(F1277+0.12),0)</f>
        <v>0</v>
      </c>
      <c r="BR1277" s="67">
        <f t="shared" si="2297"/>
        <v>106718.65000000001</v>
      </c>
      <c r="BS1277" s="66"/>
      <c r="BT1277" s="66">
        <f t="shared" ref="BT1277:BT1308" si="2399">IF(OR(D1277="NPC06UZDB-YL020M",D1277="NPC06UZDB-WT020C",D1277="CO155E2-0ZC750",D1277="CO155E2-09M008",D1277="NPC06UZDB-BL011M",D1277="NPC06UZDB-OR008M",D1277="NPC06UZDB-WT450C",D1277="NPC06UZDB-GN015M",D1277="NPC06UZDB-RD015M",D1277="NPC06UZDB-YL004M",D1277="CO155E2-07C150",D1277="NPC06UZDB-WT015C",D1277="NPC06UZDB-GY350C",D1277="NPC06UZDB-OR350C",D1277="NPC06UZDB-YL003M",D1277="CO155E2-0MC150 ",D1277="NPC06UZDB-GY030M",D1277="NPC06UZDB-YL250C",D1277="CO155E2-09C050",D1277="CO155E2-08C150",D1277="NPC06UZDB-GN250C",D1277="NPC06UZDB-BL250C",D1277="NPC06UZDB-WT004M",D1277="NPC06UZDB-RD150C",D1277="NPC06UZDB-RD150C",D1277="NPC06UZDB-BL009M",D1277="NPC06UZDB-GY020C",D1277="NPC06UZDB-GN020C",D1277="NPC06UZDB-RD020C",D1277="NPC06UZDB-YL020C",D1277="NPC06UZDB-GY030M",D1277="CO155E2-0MC250",D1277="CO155E2-0MC150",D1277="NPC06UZDB-BL020C",D1277="NPC06UZDB-OR150C",D1277="NPC06UZDB-BL012M",D1277="NPC06UZDB-BK350C",D1277="NPC06UZDB-GN350C",D1277="NPC06UZDB-GN450C",D1277="NPC06UZDB-GY350C",D1277="NPC06UZDB-OR350C",D1277="NPC06UZDB-YL350C",D1277="CO155E2-0CM007",D1277="NPC06UZDB-GN007M",D1277="NPC06UZDB-GY150C",D1277="NPC06UZDB-OR007M",D1277="NPC06UZDB-BL015C",D1277="NPC06UZDB-BL030C",D1277="NPC06UZDB-BL013M",D1277="NPC06UZDB-WT016M",D1277="NPC06UZDB-WT025M",D1277="CO155E2-0ZC050",D1277="CO155E2-0ZC250",D1277="CO155E2-0ZM009",D1277="CO155E2-0ZM008",D1277="CO155E2-0ZM006",D1277="CO155E2-0ZM012",D1277="NPC06UZDB-BK016M",D1277="NPC06UZDB-BK011M",D1277="NPC06UZDB-GY250C",D1277="NPC06UZDB-GY007M",D1277="CO155E2-07M015",D1277="CO155E2-0ZM004",D1277="CO155E2-09M004",D1277="CO155E2-0CC050",D1277="CO155E2-09M015",D1277="CO155E2-0ZC150",D1277="CO155E2-01M007",D1277="CO155E2-07M010",D1277="NPC06UZDB-YL050C",D1277="NPC06UZDB-OR007M",D1277="NPC06UZDB-GN050C",D1277="NPC06UZDB-WT012M",D1277="NPC06UZDB-GY006M",D1277="NPC06UZDB-GY008M",D1277="CO155E2-0ZM015",D1277="NPC06UZDB-RD050C",D1277="NPC06UZDB-RD150C",D1277="NPC06UZDB-WT009M",D1277="CO155E2-01M004",D1277="NPC06UZDB-OR015M",D1277="NPC06UZDB-GN750C",D1277="NPC06UZDB-WT750C",D1277="CO155E2-0MM010",D1277="CO155E2-07M005",D1277="CO155E2-07M007",D1277="NPC06UZDB-BK750C",D1277="CO155E2-07C050",D1277="CO155E2-01M007",D1277="CO155E2-0MC050",D1277="NPC06UZDB-BK010M",D1277="NPC06UZDB-BK150C",D1277="NPC06UZDB-BK250C",D1277="NPC06UZDB-RD750C",D1277="NPC06UZDB-WT030M",D1277="CO155E2-01C050",D1277="CO155E2-08C750",D1277="NPC06UZDB-WT050M",D1277="NPC06UZDB-GY050C",D1277="CO155E2-0ZM010",D1277="NPC06UZDB-BK007M",D1277="CO155E2-0CC250",D1277="CO155E2-01C250",D1277="NPC06UZDB-WT007M",D1277="CO155E2-06C150",D1277="NPC06UZDB-WT025M",D1277="NPC06UZDB-WT025C",D1277="NPC06UZDB-GY750C",D1277="NPC06UZDB-WT250C",D1277="CO155E2-09M010",D1277="CO155E2-06M001",D1277="CO155E2-0ZM005",D1277="NPC06UZDB-YL010M",D1277="NPC06UZDB-GN150C",D1277="NPC06UZDB-RD005M",D1277="NPC06UZDB-GY007M",D1277="NPC06UZDB-GY020M",D1277="NPC06UZDB-YL005M",D1277="NPC06UZDB-YL007M",D1277="NPC06UZDB-YL150C",D1277="NPC06UZDB-OR750C",D1277="CO155E2-0ZC150",D1277="CO155E2-0ZM015",D1277="NPC06UZDB-OR020M",D1277="CO155E2-09M015",D1277="CO155E2-0MM015",D1277="CO155E2-01C150",D1277="CO155E2-01C250",D1277="CO155E2-01M015",D1277="CO155E2-07C150",D1277="CO155E2-08C250",D1277="CO155E2-09C150",D1277="CO155E2-0CC150",D1277="CO155E2-0CM015",D1277="CO155E2-01M003",D1277="CO155E2-01M005",D1277="NPC06UZDB-GN020M",D1277="CO155E2-09M005",D1277="NPC06UZDB-BK005M",D1277="NPC06UZDB-BL020M",D1277="NPC06UZDB-RD010M",D1277="NPC06UZDB-RD020M",D1277="CO155E2-08M015",D1277="CO155E2-08C150",D1277="CO155E2-01M001",D1277="CO155E2-01M002",D1277="CO155E2-06M003",D1277="CO155E2-07M001",D1277="CO155E2-09M003",D1277="CO155E2-09M001",D1277="CO155E2-09M007",D1277="CO155E2-0ZM003",D1277="CO155E2-0MM003",D1277="CO155E2-0MM005",D1277="CO155E2-0MM007",D1277="CO155E2-0ZM007",D1277="CO155E2-01M010",D1277="NPC06UZDB-WT150C",D1277="NPC06UZDB-WT050C",D1277="NPC06UZDB-BL002M",D1277="CO155E2-0CM010",D1277="CO155E2-08F008",D1277="CO155E2-08F005",D1277="CO155E2-08C050",D1277="NPC06UZDB-BL750C",D1277="CO155E2-07M003",D1277="NPC06UZDB-BL150C",D1277="NPC06UZDB-BL020M",D1277="NPC06UZDB-BL050C",D1277="NPC06UZDB-BL008M",D1277="NPC06UZDB-BL006M",D1277="NPC06UZDB-GY450C",D1277="NPC06UZDB-GY015M",D1277="NPC06UZDB-GY150C",D1277="NPC06UZDB-BL010M",D1277="NPC06UZDB-GN010M",D1277="NPC06UZDB-BK050C",D1277="NPC06UZDB-GN125C",D1277="NPC06UZDB-GN012M",D1277="NPC06UZDB-BK001M",D1277="NPC06UZDB-BL007M",D1277="NPC06UZDB-GY450C",D1277="NPC06UZDB-OR050C",D1277="CO155E2-0MM001",D1277="CO155E2-06M002",D1277="CO155E2-0MM002",D1277="NPC06UZDB-GN001M",D1277="NPC06UZDB-GN002M",D1277="NPC06UZDB-GN003M",D1277="NPC06UZDB-GN004M",D1277="NPC06UZDB-GN005M",D1277="NPC06UZDB-GN006M",D1277="NPC06UZDB-WT050C",D1277="NPC06UZDB-OR001M",D1277="NPC06UZDB-OR002M",D1277="NPC06UZDB-OR003M",D1277="NPC06UZDB-OR004M",D1277="NPC06UZDB-OR005M",D1277="NPC06UZDB-OR006M",D1277="NPC06UZDB-OR010M",D1277="CO155E2-07M002",D1277="NPC06UZDB-RD001M",D1277="NPC06UZDB-RD002M",D1277="NPC06UZDB-RD002M",D1277="NPC06UZDB-RD003M",D1277="NPC06UZDB-RD004M",D1277="CO155E2-0ZM001",D1277="CO155E2-0ZM002",D1277="NPC06UZDB-BK002M",D1277="NPC06UZDB-BK003M",D1277="NPC06UZDB-BL001M",D1277="NPC06UZDB-BL002M",D1277="NPC06UZDB-BL003M",D1277="NPC06UZDB-BL004M",D1277="NPC06UZDB-BL005M",D1277="NPC06UZDB-BL015M",D1277="NPC06UZDB-GY010M",D1277="NPC06UZDB-GY001M",D1277="NPC06UZDB-GY002M",D1277="NPC06UZDB-GY003M",D1277="NPC06UZDB-GY004M",D1277="NPC06UZDB-GY005M",D1277="NPC06UZDB-YL001M",D1277="NPC06UZDB-YL002M",D1277="NPC06UZDB-YL003M",D1277="CO155E2-0CM001",D1277="CO155E2-0CM002",D1277="CO155E2-0CM003",D1277="CO155E2-0CM004",D1277="CO155E2-0CM005",D1277="CO155E2-08M001",D1277="CO155E2-08M002",D1277="CO155E2-08M003",D1277="CO155E2-08M004",D1277="CO155E2-08M005",D1277="CO155E2-08M006",D1277="CO155E2-08M007",D1277="CO155E2-08M008",D1277="CO155E2-08M009",D1277="CO155E2-08M010",D1277="CO155E2-08M020",D1277="CO155E2-0ZM001",D1277="CO155E2-0ZM002",D1277="CO155E2-09M002",D1277="NPC06UZDB-WT001M",D1277="NPC06UZDB-WT002M",D1277="NPC06UZDB-WT003M",D1277="NPC06UZDB-WT004M",D1277="NPC06UZDB-WT005M",D1277="NPC06UZDB-WT006M",D1277="NPC06UZDB-WT008M",D1277="NPC06UZDB-WT010M",D1277="NPC06UZDB-WT015M",D1277="NPC06UZDB-WT020M",),E1277*2,0)</f>
        <v>0</v>
      </c>
      <c r="BU1277" s="67">
        <f t="shared" si="2373"/>
        <v>99147</v>
      </c>
      <c r="BV1277" s="66"/>
      <c r="BW1277" s="66">
        <v>200</v>
      </c>
      <c r="BX1277" s="67">
        <f t="shared" si="2374"/>
        <v>142158</v>
      </c>
      <c r="BY1277" s="66"/>
      <c r="BZ1277" s="66">
        <f t="shared" ref="BZ1277:BZ1308" si="2400">IF(OR(D1277="CO155E2-0CM020",D1277="NPC06UZDB-YL020M",D1277="NPC06UZDB-OR050C",D1277="NPC06UZDB-WT020C",D1277="CO155E2-0ZC750",D1277="CO155E2-09M008",D1277="NPC06UZDB-BL011M",D1277="NPC06UZDB-OR008M",D1277="NPC06UZDB-WT450C",D1277="NPC06UZDB-GN015M",D1277="NPC06UZDB-RD015M",D1277="NPC06UZDB-YL004M",D1277="CO155E2-07C150",D1277="NPC06UZDB-WT015C",D1277="NPC06UZDB-GY350C",D1277="NPC06UZDB-OR350C",D1277="NPC06UZDB-YL003M",D1277="CO155E2-0MC150 ",D1277="NPC06UZDB-YL250C",D1277="CO155E2-09C050",D1277="NPC06UZDB-GN250C",D1277="NPC06UZDB-BL250C",D1277="NPC06UZDB-WT004M",D1277="NPC06UZDB-BL009M",D1277="NPC06UZDB-GY020C",D1277="NPC06UZDB-GN020C",D1277="NPC06UZDB-RD020C",D1277="NPC06UZDB-YL020C",D1277="NPC06UZDB-GY030M",D1277="CO155E2-0MC250",D1277="CO155E2-0MC150",D1277="NPC06UZDB-BL020C",D1277="NPC06UZDB-OR150C",D1277="NPC06UZDB-BL012M",D1277="NPC06UZDB-BK350C",D1277="NPC06UZDB-GN350C",D1277="NPC06UZDB-GN450C",D1277="NPC06UZDB-GY350C",D1277="NPC06UZDB-OR350C",D1277="NPC06UZDB-YL350C",D1277="CO155E2-0CM007",D1277="NPC06UZDB-GN007M",D1277="NPC06UZDB-GY150C",D1277="NPC06UZDB-BL015C",D1277="NPC06UZDB-BL030C",D1277="NPC06UZDB-BL013M",D1277="NPC06UZDB-WT016M",D1277="CO155E2-0ZC050",D1277="CO155E2-0ZC250",D1277="CO155E2-0ZM009",D1277="CO155E2-0ZM008",D1277="CO155E2-0ZM006",D1277="CO155E2-0ZM012",D1277="NPC06UZDB-BK016M",D1277="NPC06UZDB-BK011M",D1277="NPC06UZDB-GY250C",D1277="NPC06UZDB-GY007M",D1277="CO155E2-07M015",D1277="CO155E2-0ZM004",D1277="CO155E2-09M004",D1277="CO155E2-0CC050",D1277="CO155E2-09M015",D1277="CO155E2-0ZC150",D1277="CO155E2-01M007",D1277="CO155E2-07M010",D1277="NPC06UZDB-YL050C",D1277="NPC06UZDB-OR007M",D1277="NPC06UZDB-GN050C",D1277="NPC06UZDB-WT012M",D1277="NPC06UZDB-GY006M",D1277="NPC06UZDB-GY008M",D1277="CO155E2-0ZM015",D1277="NPC06UZDB-RD050C",D1277="NPC06UZDB-RD150C",D1277="NPC06UZDB-WT009M",D1277="CO155E2-01M004",D1277="NPC06UZDB-OR015M",D1277="NPC06UZDB-GN750C",D1277="NPC06UZDB-WT750C",D1277="CO155E2-0MM010",D1277="CO155E2-07M005",D1277="CO155E2-07M007",D1277="NPC06UZDB-BK750C",D1277="CO155E2-07C050",D1277="CO155E2-01M007",D1277="CO155E2-0MC050",D1277="NPC06UZDB-BK010M",D1277="NPC06UZDB-BK150C",D1277="NPC06UZDB-BK250C",D1277="NPC06UZDB-RD750C",D1277="NPC06UZDB-WT030M",D1277="CO155E2-01C050",D1277="CO155E2-08C750",D1277="NPC06UZDB-WT050M",D1277="NPC06UZDB-GY050C",D1277="CO155E2-0ZM010",D1277="NPC06UZDB-BK007M",D1277="CO155E2-0CC250",D1277="NPC06UZDB-WT007M",D1277="CO155E2-06C150",D1277="NPC06UZDB-WT025M",D1277="NPC06UZDB-WT025C",D1277="NPC06UZDB-GY750C",D1277="NPC06UZDB-WT250C",D1277="CO155E2-09M010",D1277="CO155E2-06M001",D1277="CO155E2-0ZM005",D1277="NPC06UZDB-YL010M",D1277="NPC06UZDB-GN150C",D1277="NPC06UZDB-RD005M",D1277="NPC06UZDB-GY007M",D1277="NPC06UZDB-GY020M",D1277="NPC06UZDB-YL005M",D1277="NPC06UZDB-YL007M",D1277="NPC06UZDB-YL150C",D1277="NPC06UZDB-OR750C",D1277="CO155E2-0ZC150",D1277="CO155E2-0ZM015",D1277="NPC06UZDB-OR020M",D1277="CO155E2-09M015",D1277="CO155E2-0MM015",D1277="CO155E2-01C150",D1277="CO155E2-01C250",D1277="CO155E2-01M015",D1277="CO155E2-07C150",D1277="CO155E2-08C250",D1277="CO155E2-09C150",D1277="CO155E2-0CC150",D1277="CO155E2-0CM015",D1277="CO155E2-01M003",D1277="CO155E2-01M005",D1277="NPC06UZDB-GN020M",D1277="CO155E2-09M005",D1277="NPC06UZDB-BK005M",D1277="NPC06UZDB-BL020M",D1277="NPC06UZDB-RD010M",D1277="NPC06UZDB-RD020M",D1277="CO155E2-08M015",D1277="CO155E2-08C150",D1277="CO155E2-01M001",D1277="CO155E2-01M002",D1277="CO155E2-06M003",D1277="CO155E2-07M001",D1277="CO155E2-09M003",D1277="CO155E2-09M001",D1277="CO155E2-09M007",D1277="CO155E2-0ZM003",D1277="CO155E2-0MM003",D1277="CO155E2-0MM005",D1277="CO155E2-0MM007",D1277="CO155E2-0ZM007",D1277="CO155E2-01M010",D1277="NPC06UZDB-WT150C",D1277="NPC06UZDB-WT050C",D1277="CO155E2-0CM010",D1277="CO155E2-08F008",D1277="CO155E2-08F005",D1277="CO155E2-08C050",D1277="NPC06UZDB-BL750C",D1277="CO155E2-07M003",D1277="NPC06UZDB-BL150C",D1277="NPC06UZDB-BL020M",D1277="NPC06UZDB-BL050C",D1277="NPC06UZDB-BL008M",D1277="NPC06UZDB-BL006M",D1277="NPC06UZDB-GY450C",D1277="NPC06UZDB-GY015M",D1277="NPC06UZDB-GY150C",D1277="NPC06UZDB-BL010M",D1277="NPC06UZDB-GN010M",D1277="NPC06UZDB-BK050C",D1277="NPC06UZDB-GN125C",D1277="NPC06UZDB-GN012M",D1277="NPC06UZDB-BK001M",D1277="NPC06UZDB-BL007M",D1277="NPC06UZDB-GY450C",D1277="NPC06UZDB-OR050C",D1277="CO155E2-0MM001",D1277="CO155E2-06M002",D1277="CO155E2-0MM002",D1277="NPC06UZDB-GN001M",D1277="NPC06UZDB-GN002M",D1277="NPC06UZDB-GN003M",D1277="NPC06UZDB-GN004M",D1277="NPC06UZDB-GN005M",D1277="NPC06UZDB-GN006M",D1277="NPC06UZDB-WT050C",D1277="NPC06UZDB-OR001M",D1277="NPC06UZDB-OR002M",D1277="NPC06UZDB-OR003M",D1277="NPC06UZDB-OR004M",D1277="NPC06UZDB-OR005M",D1277="NPC06UZDB-OR006M",D1277="NPC06UZDB-OR010M",D1277="CO155E2-07M002",D1277="NPC06UZDB-RD001M",D1277="NPC06UZDB-RD002M",D1277="NPC06UZDB-RD002M",D1277="NPC06UZDB-RD003M",D1277="NPC06UZDB-RD004M",D1277="CO155E2-0ZM001",D1277="CO155E2-0ZM002",D1277="NPC06UZDB-BK002M",D1277="NPC06UZDB-BK003M",D1277="NPC06UZDB-BL001M",D1277="NPC06UZDB-BL002M",D1277="NPC06UZDB-BL003M",D1277="NPC06UZDB-BL004M",D1277="NPC06UZDB-BL005M",D1277="NPC06UZDB-BL015M",D1277="NPC06UZDB-GY010M",D1277="NPC06UZDB-GY001M",D1277="NPC06UZDB-GY002M",D1277="NPC06UZDB-GY003M",D1277="NPC06UZDB-GY004M",D1277="NPC06UZDB-GY005M",D1277="NPC06UZDB-YL001M",D1277="NPC06UZDB-YL002M",D1277="NPC06UZDB-YL003M",D1277="CO155E2-0CM001",D1277="CO155E2-0CM002",D1277="CO155E2-0CM003",D1277="CO155E2-0CM004",D1277="CO155E2-0CM005",D1277="CO155E2-08M001",D1277="CO155E2-08M002",D1277="CO155E2-08M003",D1277="CO155E2-08M004",D1277="CO155E2-08M005",D1277="CO155E2-08M006",D1277="CO155E2-08M007",D1277="CO155E2-08M008",D1277="CO155E2-08M009",D1277="CO155E2-08M010",D1277="CO155E2-08M020",D1277="CO155E2-0ZM001",D1277="CO155E2-0ZM002",D1277="CO155E2-09M002",D1277="NPC06UZDB-WT001M",D1277="NPC06UZDB-WT002M",D1277="NPC06UZDB-WT003M",D1277="NPC06UZDB-WT004M",D1277="NPC06UZDB-WT005M",D1277="NPC06UZDB-WT006M",D1277="NPC06UZDB-WT008M",D1277="NPC06UZDB-WT010M",D1277="NPC06UZDB-WT015M",D1277="NPC06UZDB-WT020M",),E1277*2,0)</f>
        <v>0</v>
      </c>
      <c r="CA1277" s="67">
        <f t="shared" si="2375"/>
        <v>92649</v>
      </c>
      <c r="CB1277" s="66"/>
      <c r="CC1277" s="66">
        <f t="shared" ref="CC1277:CC1340" si="2401">IF(OR(D1277="NPP6AUZDB-WT005M",D1277="NPP6AUZDB-WT001M",D1277="NPC6AUZDB-WT030M",D1277="NPP6AUZDB-WT003M",D1277="NPP6AUZDB-WT002M",D1277="NPC6AUZDB-WT030C",D1277="NPC6AUZDB-WT025C",D1277="NPC6AUZDB-WT004M",D1277="NPC6AUZDB-WT008M",D1277="NPC6AUZDB-WT050C",D1277="NPC6AUZDB-WT007M",D1277="NPC6AUZDB-WT020M",D1277="NPC6AUZDB-WT250C",D1277="NPC6AUZDB-WT750C",D1277="NPC6AUZDB-WT150C",D1277="NPC6AUZDB-WT010M",D1277="NPC6AUZDB-WT015M",D1277="NPC6AUZDB-WT005M",D1277="NPC6AUZDB-WT003M",D1277="NPC6AUZDB-WT002M",D1277="NPC6AUZDB-WT001M",),E1277*(F1277+0.15),0)</f>
        <v>0</v>
      </c>
      <c r="CD1277" s="67">
        <f t="shared" si="2349"/>
        <v>28747.040000000001</v>
      </c>
      <c r="CE1277" s="66"/>
      <c r="CF1277" s="66">
        <f t="shared" ref="CF1277:CF1340" si="2402">IF(OR(D1277="NPC6AUZDB-BL030C",D1277="NPC6AUZDB-BL030C",D1277="NPC6AUZDB-BL025C",D1277="NPC6AUZDB-BL010M",D1277="NPC6AUZDB-BL015M",D1277="NPC6AUZDB-BL002M",D1277="NPC6AUZDB-BL050C",D1277="NPC6AUZDB-BL002M",D1277="NPC6AUZDA-BL030M",D1277="NPC6AUZDB-BL150C",D1277="NPC6AUZDB-BL005M",D1277="NPC6AUZDB-BL003M",D1277="NPC6AUZDB-BL007M",D1277="NPC6AUZDB-BL001M"),E1277*(F1277+0.1),0)</f>
        <v>0</v>
      </c>
      <c r="CG1277" s="67">
        <f t="shared" si="2281"/>
        <v>3663.6999999999994</v>
      </c>
      <c r="CH1277" s="66"/>
      <c r="CI1277" s="66">
        <f t="shared" ref="CI1277:CI1340" si="2403">IF(OR(D1277="NPC6AUZDB-YL025C",D1277="NPC6AUZDB-YL002M",D1277="NPC6AUZDB-YL015M",D1277="NPC6AUZDB-YL001M",D1277="PC6AUZDB-YL002M",D1277="NPC6AUZDB-YL003M",D1277="NPC6AUZDB-YL005M",),E1277*(F1277+0.1),0)</f>
        <v>0</v>
      </c>
      <c r="CJ1277" s="67">
        <f t="shared" si="2298"/>
        <v>6757.8</v>
      </c>
      <c r="CK1277" s="66"/>
      <c r="CL1277" s="68">
        <f t="shared" ref="CL1277:CL1340" si="2404">IF(OR(D1277="NPC6AUZDB-GN007M",D1277="NPC6AUZDB-GN010M",D1277="NPC6AUZDB-GN002M",D1277="NPC6AUZDB-GN001M",D1277="NPC6AUZDB-GN003M",D1277="NPC6AUZDB-GN005M",),E1277*(F1277+0.1),0)</f>
        <v>0</v>
      </c>
      <c r="CM1277" s="79">
        <f t="shared" si="2282"/>
        <v>4847.4799999999996</v>
      </c>
      <c r="CN1277" s="66"/>
      <c r="CO1277" s="68">
        <f t="shared" ref="CO1277:CO1340" si="2405">IF(OR(D1277="NPC6AUZDB-BK002M",D1277="NPC6AUZDB-BK010M",D1277="NPC6AUZDB-BK003M",D1277="NPC6AUZDB-BK001M",),E1277*(F1277+0.1),0)</f>
        <v>0</v>
      </c>
      <c r="CP1277" s="79">
        <f t="shared" si="2283"/>
        <v>3955</v>
      </c>
      <c r="CQ1277" s="66"/>
      <c r="CR1277" s="68">
        <f t="shared" ref="CR1277:CR1340" si="2406">IF(OR(D1277="NPC6AUZDB-RD005M",D1277="NPC6AUZDB-RD025C",D1277="NPC6AUZDB-RD002M",D1277="NPC6AUZDB-RD003M",D1277="NPC6AUZDB-RD001M",),E1277*(F1277+0.1),0)</f>
        <v>0</v>
      </c>
      <c r="CS1277" s="79">
        <f t="shared" si="2376"/>
        <v>5186</v>
      </c>
      <c r="CT1277" s="66"/>
      <c r="CU1277" s="68">
        <f t="shared" ref="CU1277:CU1340" si="2407">IF(OR(D1277="NPC6AUZDB-OR002M",D1277="NPC6AUZDB-RD003M",D1277="NPC6AUZDB-RD001M",),E1277*(F1277+0.1),0)</f>
        <v>0</v>
      </c>
      <c r="CV1277" s="79">
        <f t="shared" si="2284"/>
        <v>6929</v>
      </c>
      <c r="CW1277" s="66"/>
      <c r="CX1277" s="66">
        <v>313</v>
      </c>
      <c r="CY1277" s="40">
        <f t="shared" si="2356"/>
        <v>7353.9599999999982</v>
      </c>
      <c r="CZ1277" s="65"/>
      <c r="DA1277" s="66">
        <v>200</v>
      </c>
      <c r="DB1277" s="67">
        <f t="shared" si="2299"/>
        <v>33648</v>
      </c>
      <c r="DC1277" s="66"/>
      <c r="DD1277" s="66">
        <v>200</v>
      </c>
      <c r="DE1277" s="67">
        <f t="shared" si="2300"/>
        <v>80419</v>
      </c>
      <c r="DF1277" s="66"/>
      <c r="DG1277" s="69">
        <f t="shared" ref="DG1277:DG1340" si="2408">IF(OR(D1277="NPP6AUZDB-WT003M",D1277="NPC06SZDB-WT004M",D1277="CO155E2-01C150",D1277="CO155E2-0CM002",D1277="CO155E2-08M020",D1277="CO155E2-06M002",D1277="NPC06SZDB-WT001M",D1277="CO155E2-08M007",D1277="CO17772-08M003",D1277="CO155E2-08M003",D1277="CO155E2-0MM001",D1277="CO155E2-0ZC750",D1277="CO155E2-09M008",D1277="CO155E2-09M015",D1277="CO155E2-08M010",D1277="CO155E2-08M015",D1277="CO155E2-08M001",D1277="CO155E2-0MM015",D1277="CO17772-0CM003",D1277="CO155E2-0MC050",D1277="CO155E2-0CM001",D1277="CO155E2-0CM007",D1277="CO155E2-08C050",D1277="NPC06SZDB-YL010M",D1277="NPC06SZDB-GY003M",D1277="NPC06SZDB-WT002M",D1277="NPC06SZDB-GY001M",D1277="NPC06SZDB-WT010M",D1277="NPC06SZDB-WT050C",D1277="NPC06SZDB-WT005M",D1277="NPC06SZDB-WT003M",D1277="CO155E2-08M005",D1277="CO155E2-08M002",D1277="CO155E2-08C150",D1277="CO155E2-07M010", D1277="CO155E2-0ZM015",D1277="CO155E2-0CM010",D1277="CO155E2-0CM015",D1277="CO155E2-01M010",D1277="CO17772-08C150",D1277="CO17772-08C050",D1277="NPC06SZDB-WT015M",D1277="NPC06SZDB-WT015M",D1277="NPC06SZDB-WT150C"),E1277,0)</f>
        <v>0</v>
      </c>
      <c r="DH1277" s="67">
        <f t="shared" si="2352"/>
        <v>439395</v>
      </c>
      <c r="DI1277" s="66"/>
      <c r="DJ1277" s="66">
        <f t="shared" ref="DJ1277:DJ1340" si="2409">IF(OR(D1277="CO17772-08C250",D1277="CO17772-08F004",D1277="CO17772-08F010",D1277="CO17772-08C750",D1277="CO17772-08C250",D1277="CO17772-08F002",D1277="CO17772-08M020",D1277="CO17772-08M010",D1277="CO17772-08M006",D1277="CO17772-08C050",D1277="CO17772-08C150",D1277="CO17772-08M007",D1277="CO17772-08M010",D1277=1644077,D1277="CO17772-08M001",D1277="CO17772-08M002",D1277="CO17772-08M003",D1277="CO17772-08M004",D1277="CO17772-08M005",D1277="CO17772-08M015",),E1277*(F1277+0.15),0)</f>
        <v>0</v>
      </c>
      <c r="DK1277" s="67">
        <f t="shared" si="2287"/>
        <v>3517.5</v>
      </c>
      <c r="DM1277" s="206">
        <f t="shared" ref="DM1277:DM1340" si="2410">IF(D1277=2153276,E1277*(F1277+0.15),0)</f>
        <v>0</v>
      </c>
      <c r="DN1277" s="25">
        <f t="shared" si="2276"/>
        <v>0</v>
      </c>
      <c r="DO1277" s="5"/>
      <c r="DP1277" s="43">
        <f t="shared" ref="DP1277:DP1340" si="2411">IF(OR(D1277="CO17772-0CC050",D1277="CO17772-0CM015",D1277="CO17772-0CM007",D1277="CO17772-0CM005",D1277="CO17772-0CM007",D1277="CO17772-0CM007",D1277="CO17772-0CM010",D1277="CO17772-0CM003",D1277="CO17772-0MM015",D1277="CO17772-0CM002",D1277=959305,D1277="CO17772-0CM001",),E1277*(F1277+0.15),0)</f>
        <v>0</v>
      </c>
      <c r="DQ1277" s="27">
        <f t="shared" si="2288"/>
        <v>6819.5</v>
      </c>
      <c r="DR1277" s="5"/>
      <c r="DS1277" s="43">
        <f t="shared" ref="DS1277:DS1340" si="2412">IF(OR(D1277="CO17772-0ZM010",D1277="CO17772-0ZM002",D1277="CO17772-0ZM001",D1277="CO17772-0ZM005",D1277="CO17772-0ZM008",D1277=959308,),E1277*(F1277+0.15),0)</f>
        <v>0</v>
      </c>
      <c r="DT1277" s="27">
        <f t="shared" si="2289"/>
        <v>4846</v>
      </c>
      <c r="DU1277" s="5"/>
      <c r="DV1277" s="43">
        <f t="shared" ref="DV1277:DV1340" si="2413">IF(OR(D1277="CO17772-0MM003",D1277="CO17772-0MM001",D1277="CO17772-0MC150",D1277="CO17772-0MM005",D1277=959306,),E1277*(F1277+0.15),0)</f>
        <v>0</v>
      </c>
      <c r="DW1277" s="27">
        <f t="shared" si="2290"/>
        <v>4835</v>
      </c>
      <c r="DX1277" s="5"/>
      <c r="DY1277" s="22">
        <f t="shared" ref="DY1277:DY1340" si="2414">IF(OR(D1277="CO17772-09M001",D1277=959307,),E1277*(F1277+0.15),0)</f>
        <v>0</v>
      </c>
      <c r="DZ1277" s="25">
        <f t="shared" si="2291"/>
        <v>523</v>
      </c>
      <c r="EA1277" s="22"/>
      <c r="EB1277" s="22">
        <f t="shared" ref="EB1277:EB1340" si="2415">IF(OR(D1277="CO17772-01M001",),E1277*(F1277+0.15),0)</f>
        <v>0</v>
      </c>
      <c r="EC1277" s="28">
        <f t="shared" si="2292"/>
        <v>369</v>
      </c>
      <c r="ED1277" s="5"/>
      <c r="EE1277" s="43">
        <f t="shared" ref="EE1277:EE1340" si="2416">IF(OR(CA1277="CO17772-07M015",D1277="CO17772-07M007",D1277="CO17772-07M001",D1277="CO17772-07M001",D1277=959309,),E1277*(F1277+0.15),0)</f>
        <v>0</v>
      </c>
      <c r="EF1277" s="27">
        <f t="shared" si="2293"/>
        <v>4769</v>
      </c>
      <c r="EG1277" s="66"/>
      <c r="EH1277" s="66">
        <f t="shared" ref="EH1277:EH1340" si="2417">IF(OR(D1277="CO17772-0MM003",D1277="CO17772-0ZM010",D1277="CO17772-07M007",D1277="CO17772-0ZM002",D1277="CO17772-01M001",D1277="CO17772-0CC050",D1277="CO17772-0CM015",D1277="CO17772-08F004",D1277="CO17772-08F010",D1277="CO17772-08C750",D1277="CO17772-08C250",D1277="CO17772-07M001",D1277="CO17772-09M001",D1277="CO17772-0ZM001",D1277="CO17772-0MM001",D1277="CO17772-08F002",D1277="CO17772-0ZM008",D1277="CO17772-0ZM005",D1277="CO17772-0CM005",D1277="CO17772-0CM007",D1277="CO17772-08M020",D1277="CO17772-0MC150",D1277="CO17772-08M006",D1277="CO17772-08C050",D1277="CO17772-0CM007",D1277="CO17772-0CM010",D1277="CO17772-0CM003",D1277="CO17772-08C150",D1277="CO17772-08M007",D1277="CO17772-0MM005",D1277="CO17772-0MM015",D1277="CO17772-0CM002",D1277="CO17772-0CM001",D1277="CO17772-08M010",D1277="CO17772-08M001",D1277="CO17772-08M002",D1277="CO17772-08M003",D1277="CO17772-08M004",D1277="CO17772-08M015",D1277=959308,D1277=959305,D1277=959306,D1277=959307,D1277=959309,D1277=1644077,D1277="CO17772-08M005",),E1277*2,0)</f>
        <v>0</v>
      </c>
      <c r="EI1277" s="67">
        <f t="shared" si="2294"/>
        <v>22077</v>
      </c>
      <c r="EJ1277" s="66"/>
      <c r="EK1277" s="66">
        <f t="shared" ref="EK1277:EK1340" si="2418">(IF(OR(D1277="CO17772-0MM003",D1277="CO17772-0ZM010",D1277="CO17772-07M015",D1277="CO17772-07M007",D1277="CO17772-0ZM002",D1277="CO17772-01M001",D1277="CO17772-0CC050",D1277="CO17772-0CM015",D1277="CO17772-08F004",D1277="CO17772-08F010",D1277="CO17772-08C750",D1277="CO17772-08C250",D1277="CO17772-07M001",D1277="CO17772-09M001",D1277="CO17772-0ZM001",D1277="CO17772-0MM001",D1277="CO17772-08F002",D1277="CO17772-0ZM008",D1277="CO17772-0ZM005",D1277="CO17772-0CM005",D1277="CO17772-0CM007",D1277="CO17772-08M020",D1277="CO17772-0MC150",D1277="CO17772-08M006",D1277="CO17772-08C050",D1277="CO17772-0CM007",D1277="CO17772-0CM010",D1277="CO17772-0CM003",D1277="CO17772-08C150",D1277="CO17772-08M007",D1277="CO17772-0MM005",D1277="CO17772-0MM015",D1277="CO17772-0CM002",D1277="CO17772-0CM001",D1277="CO17772-08M010",D1277="CO17772-08M001",D1277="CO17772-08M005",D1277="CO17772-08M002",D1277="CO17772-08M003",D1277="CO17772-08M004",D1277="CO17772-08M015",D1277=1644077,D1277=959308,D1277=959305,D1277=959306,D1277=959307,D1277=959309),E1277*2,0))</f>
        <v>0</v>
      </c>
      <c r="EL1277" s="67">
        <f t="shared" si="2295"/>
        <v>20707</v>
      </c>
      <c r="EM1277" s="110">
        <f t="shared" si="2312"/>
        <v>251282.86125275999</v>
      </c>
    </row>
    <row r="1278" spans="1:143" ht="11.25" customHeight="1" x14ac:dyDescent="0.25">
      <c r="A1278" s="485">
        <v>46193</v>
      </c>
      <c r="B1278" s="187">
        <v>46179</v>
      </c>
      <c r="C1278" s="181">
        <v>8005018028</v>
      </c>
      <c r="D1278" s="352" t="s">
        <v>340</v>
      </c>
      <c r="E1278" s="138">
        <v>400</v>
      </c>
      <c r="F1278" s="381">
        <v>1</v>
      </c>
      <c r="G1278" s="138">
        <v>191516203327</v>
      </c>
      <c r="H1278" s="66"/>
      <c r="I1278" s="41">
        <f t="shared" si="2378"/>
        <v>0</v>
      </c>
      <c r="J1278" s="48">
        <f t="shared" si="2357"/>
        <v>202959</v>
      </c>
      <c r="K1278" s="66"/>
      <c r="L1278" s="41">
        <f t="shared" si="2379"/>
        <v>0</v>
      </c>
      <c r="M1278" s="48">
        <f t="shared" si="2358"/>
        <v>202242</v>
      </c>
      <c r="N1278" s="66"/>
      <c r="O1278" s="41">
        <f t="shared" si="2380"/>
        <v>0</v>
      </c>
      <c r="P1278" s="48">
        <f t="shared" si="2359"/>
        <v>190418</v>
      </c>
      <c r="Q1278" s="66"/>
      <c r="R1278" s="66">
        <f t="shared" si="2381"/>
        <v>0</v>
      </c>
      <c r="S1278" s="67">
        <f t="shared" si="2360"/>
        <v>127354</v>
      </c>
      <c r="T1278" s="66"/>
      <c r="U1278" s="66">
        <f t="shared" si="2382"/>
        <v>0</v>
      </c>
      <c r="V1278" s="67">
        <f t="shared" si="2330"/>
        <v>155305.05000000005</v>
      </c>
      <c r="X1278" s="69">
        <f t="shared" si="2383"/>
        <v>0</v>
      </c>
      <c r="Y1278" s="67">
        <f t="shared" si="2331"/>
        <v>4500.3500000000004</v>
      </c>
      <c r="Z1278" s="66"/>
      <c r="AA1278" s="68">
        <f t="shared" si="2384"/>
        <v>0</v>
      </c>
      <c r="AB1278" s="67">
        <f t="shared" si="2332"/>
        <v>16370</v>
      </c>
      <c r="AC1278" s="66"/>
      <c r="AD1278" s="66">
        <f t="shared" si="2385"/>
        <v>0</v>
      </c>
      <c r="AE1278" s="67">
        <f t="shared" si="2333"/>
        <v>3450</v>
      </c>
      <c r="AF1278" s="66"/>
      <c r="AG1278" s="78">
        <f t="shared" si="2386"/>
        <v>0</v>
      </c>
      <c r="AH1278" s="79">
        <f t="shared" si="2334"/>
        <v>4387.5</v>
      </c>
      <c r="AI1278" s="66"/>
      <c r="AJ1278" s="68">
        <f t="shared" si="2387"/>
        <v>0</v>
      </c>
      <c r="AK1278" s="67">
        <f t="shared" si="2335"/>
        <v>21977</v>
      </c>
      <c r="AL1278" s="66"/>
      <c r="AM1278" s="68">
        <f t="shared" si="2388"/>
        <v>0</v>
      </c>
      <c r="AN1278" s="67">
        <f t="shared" si="2336"/>
        <v>8655.02</v>
      </c>
      <c r="AO1278" s="66"/>
      <c r="AP1278" s="68">
        <f t="shared" si="2389"/>
        <v>0</v>
      </c>
      <c r="AQ1278" s="67">
        <f t="shared" si="2364"/>
        <v>8197.64</v>
      </c>
      <c r="AR1278" s="66"/>
      <c r="AS1278" s="68">
        <f t="shared" si="2390"/>
        <v>0</v>
      </c>
      <c r="AT1278" s="67">
        <f t="shared" si="2314"/>
        <v>1298</v>
      </c>
      <c r="AU1278" s="66"/>
      <c r="AV1278" s="66">
        <f t="shared" si="2391"/>
        <v>0</v>
      </c>
      <c r="AW1278" s="42">
        <f t="shared" si="2377"/>
        <v>4171.2000000000016</v>
      </c>
      <c r="AX1278" s="66"/>
      <c r="AY1278" s="66">
        <f t="shared" si="2392"/>
        <v>0</v>
      </c>
      <c r="AZ1278" s="67">
        <f t="shared" si="2273"/>
        <v>728.09999999999991</v>
      </c>
      <c r="BA1278" s="66"/>
      <c r="BB1278" s="68">
        <f t="shared" si="2393"/>
        <v>0</v>
      </c>
      <c r="BC1278" s="67">
        <f t="shared" si="2372"/>
        <v>77.819999999999851</v>
      </c>
      <c r="BD1278" s="66"/>
      <c r="BE1278" s="68">
        <f t="shared" si="2394"/>
        <v>0</v>
      </c>
      <c r="BF1278" s="67">
        <f t="shared" si="2272"/>
        <v>1815.1800000000017</v>
      </c>
      <c r="BG1278" s="66"/>
      <c r="BH1278" s="68">
        <f t="shared" si="2395"/>
        <v>0</v>
      </c>
      <c r="BI1278" s="67">
        <f t="shared" si="2362"/>
        <v>22382.39999999998</v>
      </c>
      <c r="BJ1278" s="66"/>
      <c r="BK1278" s="68">
        <f t="shared" si="2396"/>
        <v>0</v>
      </c>
      <c r="BL1278" s="67">
        <f t="shared" si="2278"/>
        <v>2694.6000000000004</v>
      </c>
      <c r="BM1278" s="66"/>
      <c r="BN1278" s="68">
        <f t="shared" si="2397"/>
        <v>0</v>
      </c>
      <c r="BO1278" s="67">
        <f t="shared" si="2280"/>
        <v>300.70000000000152</v>
      </c>
      <c r="BP1278" s="66"/>
      <c r="BQ1278" s="68">
        <f t="shared" si="2398"/>
        <v>0</v>
      </c>
      <c r="BR1278" s="67">
        <f t="shared" si="2297"/>
        <v>106718.65000000001</v>
      </c>
      <c r="BS1278" s="66"/>
      <c r="BT1278" s="66">
        <f t="shared" si="2399"/>
        <v>0</v>
      </c>
      <c r="BU1278" s="67">
        <f t="shared" si="2373"/>
        <v>99147</v>
      </c>
      <c r="BV1278" s="66"/>
      <c r="BW1278" s="66">
        <f t="shared" ref="BW1278:BW1309" si="2419">IF(OR(D1278="CO155E2-0CM020",D1278="NPC06UZDB-YL020M",D1278="NPC06UZDB-OR050C",D1278="NPC06UZDB-WT020C",D1278="CO155E2-0ZC750",D1278="CO155E2-09M008",D1278="NPC06UZDB-BL011M",D1278="NPC06UZDB-OR008M",D1278="NPC06UZDB-WT450C",D1278="NPC06UZDB-GN015M",D1278="NPC06UZDB-RD015M",D1278="NPC06UZDB-YL004M",D1278="CO155E2-07C150",D1278="NPC06UZDB-WT015C",D1278="NPC06UZDB-GY350C",D1278="NPC06UZDB-OR350C",D1278="NPC06UZDB-YL003M",D1278="CO155E2-0MC150 ",D1278="NPC06UZDB-YL250C",D1278="CO155E2-09C050",D1278="NPC06UZDB-GN250C",D1278="NPC06UZDB-BL250C",D1278="NPC06UZDB-WT004M",D1278="NPC06UZDB-RD150C",D1278="NPC06UZDB-BL009M",D1278="NPC06UZDB-GY020C",D1278="NPC06UZDB-GN020C",D1278="NPC06UZDB-RD020C",D1278="NPC06UZDB-YL020C",D1278="NPC06UZDB-GY030M",D1278="CO155E2-0MC250",D1278="CO155E2-0MC150",D1278="NPC06UZDB-BL020C",D1278="NPC06UZDB-OR150C",D1278="NPC06UZDB-BL012M",D1278="NPC06UZDB-BK350C",D1278="NPC06UZDB-GN350C",D1278="NPC06UZDB-GN450C",D1278="NPC06UZDB-GY350C",D1278="NPC06UZDB-OR350C",D1278="NPC06UZDB-YL350C",D1278="CO155E2-0CM007",D1278="NPC06UZDB-GN007M",D1278="NPC06UZDB-GY150C",D1278="NPC06UZDB-BL015C",D1278="NPC06UZDB-BL030C",D1278="NPC06UZDB-BL013M",D1278="NPC06UZDB-WT016M",D1278="NPC06UZDB-WT025M",D1278="CO155E2-0ZC050",D1278="CO155E2-0ZC250",D1278="CO155E2-0ZM009",D1278="CO155E2-0ZM008",D1278="CO155E2-0ZM006",D1278="CO155E2-0ZM012",D1278="NPC06UZDB-BK016M",D1278="NPC06UZDB-BK011M",D1278="NPC06UZDB-GY250C",D1278="NPC06UZDB-GY007M",D1278="CO155E2-07M015",D1278="CO155E2-0ZM004",D1278="CO155E2-09M004",D1278="CO155E2-0CC050",D1278="CO155E2-09M015",D1278="CO155E2-0ZC150",D1278="CO155E2-01M007",D1278="CO155E2-07M010",D1278="NPC06UZDB-YL050C",D1278="NPC06UZDB-OR007M",D1278="NPC06UZDB-GN050C",D1278="NPC06UZDB-WT012M",D1278="NPC06UZDB-GY006M",D1278="NPC06UZDB-GY008M",D1278="CO155E2-0ZM015",D1278="NPC06UZDB-RD050C",D1278="NPC06UZDB-RD150C",D1278="NPC06UZDB-WT009M",D1278="CO155E2-01M004",D1278="NPC06UZDB-OR015M",D1278="NPC06UZDB-GN750C",D1278="NPC06UZDB-WT750C",D1278="CO155E2-0MM010",D1278="CO155E2-07M005",D1278="CO155E2-07M007",D1278="NPC06UZDB-BK750C",D1278="CO155E2-07C050",D1278="CO155E2-01M007",D1278="CO155E2-0MC050",D1278="NPC06UZDB-BK010M",D1278="NPC06UZDB-BK150C",D1278="NPC06UZDB-BK250C",D1278="NPC06UZDB-RD750C",D1278="NPC06UZDB-WT030M",D1278="CO155E2-01C050",D1278="CO155E2-08C750",D1278="NPC06UZDB-WT050M",D1278="NPC06UZDB-GY050C",D1278="CO155E2-0ZM010",D1278="NPC06UZDB-BK007M",D1278="CO155E2-0CC250",D1278="NPC06UZDB-WT007M",D1278="CO155E2-06C150",D1278="NPC06UZDB-WT025M",D1278="NPC06UZDB-WT025C",D1278="NPC06UZDB-GY750C",D1278="NPC06UZDB-WT250C",D1278="CO155E2-09M010",D1278="CO155E2-06M001",D1278="CO155E2-0ZM005",D1278="NPC06UZDB-YL010M",D1278="NPC06UZDB-GN150C",D1278="NPC06UZDB-RD005M",D1278="NPC06UZDB-GY007M",D1278="NPC06UZDB-GY020M",D1278="NPC06UZDB-YL005M",D1278="NPC06UZDB-YL007M",D1278="NPC06UZDB-YL150C",D1278="NPC06UZDB-OR750C",D1278="CO155E2-0ZC150",D1278="CO155E2-0ZM015",D1278="NPC06UZDB-OR020M",D1278="CO155E2-09M015",D1278="CO155E2-0MM015",D1278="CO155E2-01C150",D1278="CO155E2-01C250",D1278="CO155E2-01M015",D1278="CO155E2-07C150",D1278="CO155E2-08C250",D1278="CO155E2-09C150",D1278="CO155E2-0CC150",D1278="CO155E2-0CM015",D1278="CO155E2-01M003",D1278="CO155E2-01M005",D1278="NPC06UZDB-GN020M",D1278="CO155E2-09M005",D1278="NPC06UZDB-BK005M",D1278="NPC06UZDB-BL020M",D1278="NPC06UZDB-RD010M",D1278="NPC06UZDB-RD020M",D1278="CO155E2-08M015",D1278="CO155E2-08C150",D1278="CO155E2-01M001",D1278="CO155E2-01M002",D1278="CO155E2-06M003",D1278="CO155E2-07M001",D1278="CO155E2-09M003",D1278="CO155E2-09M001",D1278="CO155E2-09M007",D1278="CO155E2-0ZM003",D1278="CO155E2-0MM003",D1278="CO155E2-0MM005",D1278="CO155E2-0MM007",D1278="CO155E2-0ZM007",D1278="CO155E2-01M010",D1278="NPC06UZDB-WT150C",D1278="NPC06UZDB-WT050C",D1278="CO155E2-0CM010",D1278="CO155E2-08F008",D1278="CO155E2-08F005",D1278="CO155E2-08C050",D1278="NPC06UZDB-BL750C",D1278="CO155E2-07M003",D1278="NPC06UZDB-BL150C",D1278="NPC06UZDB-BL020M",D1278="NPC06UZDB-BL050C",D1278="NPC06UZDB-BL008M",D1278="NPC06UZDB-BL006M",D1278="NPC06UZDB-GY450C",D1278="NPC06UZDB-GY015M",D1278="NPC06UZDB-GY150C",D1278="NPC06UZDB-BL010M",D1278="NPC06UZDB-GN010M",D1278="NPC06UZDB-BK050C",D1278="NPC06UZDB-GN125C",D1278="NPC06UZDB-GN012M",D1278="NPC06UZDB-BK001M",D1278="NPC06UZDB-BL007M",D1278="NPC06UZDB-GY450C",D1278="NPC06UZDB-OR050C",D1278="CO155E2-0MM001",D1278="CO155E2-06M002",D1278="CO155E2-0MM002",D1278="NPC06UZDB-GN001M",D1278="NPC06UZDB-GN002M",D1278="NPC06UZDB-GN003M",D1278="NPC06UZDB-GN004M",D1278="NPC06UZDB-GN005M",D1278="NPC06UZDB-GN006M",D1278="NPC06UZDB-WT050C",D1278="NPC06UZDB-OR001M",D1278="NPC06UZDB-OR002M",D1278="NPC06UZDB-OR003M",D1278="NPC06UZDB-OR004M",D1278="NPC06UZDB-OR005M",D1278="NPC06UZDB-OR006M",D1278="NPC06UZDB-OR010M",D1278="CO155E2-07M002",D1278="NPC06UZDB-RD001M",D1278="NPC06UZDB-RD002M",D1278="NPC06UZDB-RD002M",D1278="NPC06UZDB-RD003M",D1278="NPC06UZDB-RD004M",D1278="CO155E2-0ZM001",D1278="CO155E2-0ZM002",D1278="NPC06UZDB-BK002M",D1278="NPC06UZDB-BK003M",D1278="NPC06UZDB-BL001M",D1278="NPC06UZDB-BL002M",D1278="NPC06UZDB-BL003M",D1278="NPC06UZDB-BL004M",D1278="NPC06UZDB-BL005M",D1278="NPC06UZDB-BL015M",D1278="NPC06UZDB-GY010M",D1278="NPC06UZDB-GY001M",D1278="NPC06UZDB-GY002M",D1278="NPC06UZDB-GY003M",D1278="NPC06UZDB-GY004M",D1278="NPC06UZDB-GY005M",D1278="NPC06UZDB-YL001M",D1278="NPC06UZDB-YL002M",D1278="NPC06UZDB-YL003M",D1278="CO155E2-0CM001",D1278="CO155E2-0CM002",D1278="CO155E2-0CM003",D1278="CO155E2-0CM004",D1278="CO155E2-0CM005",D1278="CO155E2-08M001",D1278="CO155E2-08M002",D1278="CO155E2-08M003",D1278="CO155E2-08M004",D1278="CO155E2-08M005",D1278="CO155E2-08M006",D1278="CO155E2-08M007",D1278="CO155E2-08M008",D1278="CO155E2-08M009",D1278="CO155E2-08M010",D1278="CO155E2-08M020",D1278="CO155E2-0ZM001",D1278="CO155E2-0ZM002",D1278="CO155E2-09M002",D1278="NPC06UZDB-WT001M",D1278="NPC06UZDB-WT002M",D1278="NPC06UZDB-WT003M",D1278="NPC06UZDB-WT004M",D1278="NPC06UZDB-WT005M",D1278="NPC06UZDB-WT006M",D1278="NPC06UZDB-WT008M",D1278="NPC06UZDB-WT010M",D1278="NPC06UZDB-WT015M",D1278="NPC06UZDB-WT020M",),E1278*2,0)</f>
        <v>0</v>
      </c>
      <c r="BX1278" s="67">
        <f t="shared" si="2374"/>
        <v>142158</v>
      </c>
      <c r="BY1278" s="66"/>
      <c r="BZ1278" s="66">
        <f t="shared" si="2400"/>
        <v>0</v>
      </c>
      <c r="CA1278" s="67">
        <f t="shared" si="2375"/>
        <v>92649</v>
      </c>
      <c r="CB1278" s="66"/>
      <c r="CC1278" s="66">
        <f t="shared" si="2401"/>
        <v>0</v>
      </c>
      <c r="CD1278" s="67">
        <f t="shared" si="2349"/>
        <v>28747.040000000001</v>
      </c>
      <c r="CE1278" s="66"/>
      <c r="CF1278" s="66">
        <f t="shared" si="2402"/>
        <v>0</v>
      </c>
      <c r="CG1278" s="67">
        <f t="shared" si="2281"/>
        <v>3663.6999999999994</v>
      </c>
      <c r="CH1278" s="66"/>
      <c r="CI1278" s="66">
        <f t="shared" si="2403"/>
        <v>0</v>
      </c>
      <c r="CJ1278" s="67">
        <f t="shared" si="2298"/>
        <v>6757.8</v>
      </c>
      <c r="CK1278" s="66"/>
      <c r="CL1278" s="68">
        <f t="shared" si="2404"/>
        <v>0</v>
      </c>
      <c r="CM1278" s="79">
        <f t="shared" si="2282"/>
        <v>4847.4799999999996</v>
      </c>
      <c r="CN1278" s="66"/>
      <c r="CO1278" s="68">
        <f t="shared" si="2405"/>
        <v>0</v>
      </c>
      <c r="CP1278" s="79">
        <f t="shared" si="2283"/>
        <v>3955</v>
      </c>
      <c r="CQ1278" s="66"/>
      <c r="CR1278" s="68">
        <f t="shared" si="2406"/>
        <v>0</v>
      </c>
      <c r="CS1278" s="79">
        <f t="shared" si="2376"/>
        <v>5186</v>
      </c>
      <c r="CT1278" s="66"/>
      <c r="CU1278" s="68">
        <f t="shared" si="2407"/>
        <v>0</v>
      </c>
      <c r="CV1278" s="79">
        <f t="shared" si="2284"/>
        <v>6929</v>
      </c>
      <c r="CW1278" s="66"/>
      <c r="CX1278" s="66">
        <f t="shared" ref="CX1278:CX1284" si="2420">IF(OR(D1278="NPC6AUZDB-GY030C",D1278="NPC6AUZDA-GY003M",D1269="NPC6AUZDA-GY003M",D1278="NPC6AUZDB-GY150C",D1278="NPC6AUZDB-GY010M",D1278="NPC6AUZDB-GY001M",D1278="NPC6AUZDB-GY005M",D1278="NPC6AUZDA-GY020M",D1278="NPC6AUZDB-GY003M",D1278="NPC6AUZDB-GY002M",),E1278*(F1278+0.1),0)</f>
        <v>440.00000000000006</v>
      </c>
      <c r="CY1278" s="40">
        <f t="shared" si="2356"/>
        <v>6913.9599999999982</v>
      </c>
      <c r="CZ1278" s="65"/>
      <c r="DA1278" s="66">
        <f t="shared" ref="DA1278:DA1341" si="2421">IF(OR(D1278="NPP6AUZDB-BK001M",D1278="NPP6AUZDB-WT005M",D1278="NPC6AUZDB-WT020C",D1278="NPP6AUZDB-WT002M",D1278="NPC6AUZDB-GY030C",D1278="NPC6AUZDB-WT030C",D1278="NPC6AUZDB-BL030C",D1278="NPC6AUZDB-YL050C",D1278="NPC6AUZDB-WT020C",D1278="NPC6AUZDB-BK002M",D1278="NPC6AUZDB-GN002M",D1278="NPC6AUZDB-OR002M",D1278="NPC6AUZDB-RD005M",D1278="NPC6AUZDB-RD025C",D1278="NPC6AUZDB-BL025C",D1278="NPC6AUZDB-YL025C",D1278="NPC6AUZDB-WT025C",D1278="NPC6AUZDB-GN001M",D1278="NPC6AUZDB-GY150C",D1278="NPC6AUZDB-YL015M",D1278="NPC6AUZDB-GY010M",D1278="NPC6AUZDB-GY001M",D1278="NPC6AUZDB-GY005M",D1278="NPC6AUZDB-YL003M",D1278="PC6AUZDB-YL002M",D1278="NPC6AUZDB-BL015M",D1278="NPC6AUZDB-WT007M",D1278="NPC6AUZDB-YL001M",D1278="NPC6AUZDB-GY002M",D1278="NPC6AUZDB-GN001M",D1278="NPC6AUZDB-BL150C",D1278="NPC6AUZDB-RD002M",D1278="NPC6AUZDB-RD005M",D1278="NPC6AUZDB-WT012M",D1278="NPC6AUZDB-GY020C",D1278="NPC6AUZDB-RD020C",D1278="NPC6AUZDB-WT050C",D1278="NPC6AUZDB-BL020M",D1278="NPC6AUZDB-BL002M",D1278="NPC6AUZDB-BL025C",D1278="NPC6AUZDB-GN025C",D1278="NPC6AUZDB-GY025C",D1278="NPC6AUZDB-RD025C",D1278="NPC6AUZDB-YL025C",D1278="NPC6AUZDA-GY001M",D1278="NPC6AUZDA-GY002M",D1278="NPC6AUZDA-GY003M",D1278="NPC6AUZDB-WT004M",D1278="NPC6AUZDB-WT006M",D1278="NPC6AUZDB-WT007M",D1278="NPC6AUZDB-WT025M",D1278="NPC6AUZDB-WT020M",D1278="NPC6AUZDB-GN002M",D1278="NPC6AUZDB-BL150C",D1278="NPC6AUZDB-YL002M",D1278="NPC6AUZDB-WT008M",D1278="NPC6AUZDB-BL250C",D1278="NPC6AUZDB-GN150C",D1278="NPC6AUZDB-OR001M",D1278="NPC6AUZDB-OR005M",D1278="NPC6AUZDB-WT007M",D1278="NPC6AUZDA-GY020M",D1278="NPC6AUZDB-RD003M",D1278="NPC6AUZDB-GN001M",D1278="NPC6AUZDB-RD001M",D1278="NPC6AUZDB-GN003M",D1278="NPC6AUZDB-GY003M",D1278="NPC6AUZDB-OR003M",D1278="NPC6AUZDB-WT025C",D1278="NPC6AUZDB-WT250C",D1278="NPC6AUZDB-BK003M",D1278="NPC6AUZDB-BK002M",D1278="NPC6AUZDB-BK001M",D1278="NPC6AUZDB-GN005M",D1278="NPC6AUZDB-WT750C",D1278="NPC6AUZDB-WT150C",D1278="NPC6AUZDB-BL005M",D1278="NPC6AUZDB-WT010M",D1278="NPC6AUZDB-WT015M",D1278="NPC6AUZDB-YL005M",D1278="NPC6AUZDB-WT010M",D1278="NPC6AUZDB-BL003M",D1278="NPC6AUZDB-BL007M",D1278="NPC6AUZDB-BL001M",D1278="NPC6AUZDB-WT005M",D1278="NPC6AUZDB-WT003M",D1278="NPC6AUZDB-WT002M",D1278="NPC6AUZDB-WT001M",),E1278*2,0)</f>
        <v>800</v>
      </c>
      <c r="DB1278" s="67">
        <f t="shared" si="2299"/>
        <v>32848</v>
      </c>
      <c r="DC1278" s="66"/>
      <c r="DD1278" s="66">
        <f t="shared" ref="DD1278:DD1341" si="2422">IF(OR(D1278="NPP6AUZDB-BK001M",D1278="NPP6AUZDB-WT005M",D1278="NPP6AUZDB-WT003M",D1278="NPP6AUZDB-WT002M",D1278="NPC6AUZDB-GY030C",D1278="NPC6AUZDB-WT030C",D1278="NPC6AUZDB-BL030C",D1278="NPC6AUZDB-YL050C",D1278="NPC6AUZDB-WT020C",D1278="NPC6AUZDB-BK002M",D1278="NPC6AUZDB-GN002M",D1278="NPC6AUZDB-OR002M",D1278="NPC6AUZDB-WT006M",D1278="NPC6AUZDB-RD005M",D1278="NPC6AUZDB-RD025C",D1278="NPC6AUZDB-BL025C",D1278="NPC6AUZDB-YL025C",D1278="NPC6AUZDB-WT025C",D1278="NPC6AUZDB-GY150C",D1278="NPC6AUZDB-YL015M",D1278="NPC6AUZDB-GY010M",D1278="NPC6AUZDB-GY001M",D1278="NPC6AUZDB-GY005M",D1278="NPC6AUZDB-YL003M",D1278="PC6AUZDB-YL002M",D1278="NPC6AUZDB-BL015M",D1278="NPC6AUZDB-WT007M",D1278="NPC6AUZDB-YL001M",D1278="NPC6AUZDB-GY002M",D1278="NPC6AUZDB-GN001M",D1278="NPC6AUZDB-BL150C",D1278="NPC6AUZDB-RD002M",D1278="NPC6AUZDB-RD005M",D1278="NPC6AUZDB-WT012M",D1278="NPC6AUZDB-GY020C",D1278="NPC6AUZDB-RD020C",D1278="NPC6AUZDB-WT050C",D1278="NPC6AUZDB-BL020M",D1278="NPC6AUZDB-BL002M",D1278="NPC6AUZDB-BL025C",D1278="NPC6AUZDB-GN025C",D1278="NPC6AUZDB-GY025C",D1278="NPC6AUZDB-RD025C",D1278="NPC6AUZDB-YL025C",D1278="NPC6AUZDA-GY001M",D1278="NPC6AUZDA-GY002M",D1278="NPC6AUZDA-GY003M",D1278="NPC6AUZDB-WT004M",D1278="NPC6AUZDB-WT006M",D1278="NPC6AUZDB-WT007M",D1278="NPC6AUZDB-WT025M",D1278="NPC6AUZDB-WT020M",D1278="NPC6AUZDB-GN002M",D1278="NPC6AUZDB-BL150C",D1278="NPC6AUZDB-YL002M",D1278="NPC6AUZDB-WT008M",D1278="NPC6AUZDB-BL250C",D1278="NPC6AUZDB-GN150C",D1278="NPC6AUZDB-OR001M",D1278="NPC6AUZDB-OR005M",D1278="NPC6AUZDB-WT007M",D1278="NPC6AUZDA-GY020M",D1278="NPC6AUZDB-RD003M",D1278="NPC6AUZDB-GN001M",D1278="NPC6AUZDB-RD001M",D1278="NPC6AUZDB-GN003M",D1278="NPC6AUZDB-GY003M",D1278="NPC6AUZDB-OR003M",D1278="NPC6AUZDB-WT025C",D1278="NPC6AUZDB-WT250C",D1278="NPC6AUZDB-BK003M",D1278="NPC6AUZDB-BK002M",D1278="NPC6AUZDB-BK001M",D1278="NPC6AUZDB-GN005M",D1278="NPC6AUZDB-WT750C",D1278="NPC6AUZDB-WT150C",D1278="NPC6AUZDB-BL005M",D1278="NPC6AUZDB-WT015M",D1278="NPC6AUZDB-YL005M",D1278="NPC6AUZDB-WT010M",D1278="NPC6AUZDB-BL003M",D1278="NPC6AUZDB-BL007M",D1278="NPC6AUZDB-BL001M",D1278="NPC6AUZDB-WT005M",D1278="NPC6AUZDB-WT003M",D1278="NPC6AUZDB-WT002M",D1278="NPC6AUZDB-WT001M",),E1278*2,0)</f>
        <v>800</v>
      </c>
      <c r="DE1278" s="67">
        <f t="shared" si="2300"/>
        <v>79619</v>
      </c>
      <c r="DF1278" s="66"/>
      <c r="DG1278" s="69">
        <f t="shared" si="2408"/>
        <v>0</v>
      </c>
      <c r="DH1278" s="67">
        <f t="shared" si="2352"/>
        <v>439395</v>
      </c>
      <c r="DI1278" s="66"/>
      <c r="DJ1278" s="66">
        <f t="shared" si="2409"/>
        <v>0</v>
      </c>
      <c r="DK1278" s="67">
        <f t="shared" si="2287"/>
        <v>3517.5</v>
      </c>
      <c r="DM1278" s="206">
        <f t="shared" si="2410"/>
        <v>0</v>
      </c>
      <c r="DN1278" s="25">
        <f t="shared" si="2276"/>
        <v>0</v>
      </c>
      <c r="DO1278" s="5"/>
      <c r="DP1278" s="43">
        <f t="shared" si="2411"/>
        <v>0</v>
      </c>
      <c r="DQ1278" s="27">
        <f t="shared" si="2288"/>
        <v>6819.5</v>
      </c>
      <c r="DR1278" s="5"/>
      <c r="DS1278" s="43">
        <f t="shared" si="2412"/>
        <v>0</v>
      </c>
      <c r="DT1278" s="27">
        <f t="shared" si="2289"/>
        <v>4846</v>
      </c>
      <c r="DU1278" s="5"/>
      <c r="DV1278" s="43">
        <f t="shared" si="2413"/>
        <v>0</v>
      </c>
      <c r="DW1278" s="27">
        <f t="shared" si="2290"/>
        <v>4835</v>
      </c>
      <c r="DX1278" s="5"/>
      <c r="DY1278" s="22">
        <f t="shared" si="2414"/>
        <v>0</v>
      </c>
      <c r="DZ1278" s="25">
        <f t="shared" si="2291"/>
        <v>523</v>
      </c>
      <c r="EA1278" s="22"/>
      <c r="EB1278" s="22">
        <f t="shared" si="2415"/>
        <v>0</v>
      </c>
      <c r="EC1278" s="28">
        <f t="shared" si="2292"/>
        <v>369</v>
      </c>
      <c r="ED1278" s="5"/>
      <c r="EE1278" s="43">
        <f t="shared" si="2416"/>
        <v>0</v>
      </c>
      <c r="EF1278" s="27">
        <f t="shared" si="2293"/>
        <v>4769</v>
      </c>
      <c r="EG1278" s="66"/>
      <c r="EH1278" s="66">
        <f t="shared" si="2417"/>
        <v>0</v>
      </c>
      <c r="EI1278" s="67">
        <f t="shared" si="2294"/>
        <v>22077</v>
      </c>
      <c r="EJ1278" s="66"/>
      <c r="EK1278" s="66">
        <f t="shared" si="2418"/>
        <v>0</v>
      </c>
      <c r="EL1278" s="67">
        <f t="shared" si="2295"/>
        <v>20707</v>
      </c>
      <c r="EM1278" s="110">
        <f t="shared" si="2312"/>
        <v>251226.29025275999</v>
      </c>
    </row>
    <row r="1279" spans="1:143" ht="11.25" customHeight="1" x14ac:dyDescent="0.25">
      <c r="A1279" s="143">
        <v>46193</v>
      </c>
      <c r="B1279" s="187">
        <v>46198</v>
      </c>
      <c r="C1279" s="426">
        <v>8005028719</v>
      </c>
      <c r="D1279" s="420" t="s">
        <v>340</v>
      </c>
      <c r="E1279" s="421">
        <v>100</v>
      </c>
      <c r="F1279" s="422">
        <v>1</v>
      </c>
      <c r="G1279" s="423">
        <v>191516203327</v>
      </c>
      <c r="H1279" s="66"/>
      <c r="I1279" s="41">
        <f t="shared" si="2378"/>
        <v>0</v>
      </c>
      <c r="J1279" s="48">
        <f t="shared" si="2357"/>
        <v>202959</v>
      </c>
      <c r="K1279" s="66"/>
      <c r="L1279" s="41">
        <f t="shared" si="2379"/>
        <v>0</v>
      </c>
      <c r="M1279" s="48">
        <f t="shared" si="2358"/>
        <v>202242</v>
      </c>
      <c r="N1279" s="66"/>
      <c r="O1279" s="41">
        <f t="shared" si="2380"/>
        <v>0</v>
      </c>
      <c r="P1279" s="48">
        <f t="shared" si="2359"/>
        <v>190418</v>
      </c>
      <c r="Q1279" s="66"/>
      <c r="R1279" s="66">
        <f t="shared" si="2381"/>
        <v>0</v>
      </c>
      <c r="S1279" s="67">
        <f t="shared" si="2360"/>
        <v>127354</v>
      </c>
      <c r="T1279" s="66"/>
      <c r="U1279" s="66">
        <f t="shared" si="2382"/>
        <v>0</v>
      </c>
      <c r="V1279" s="67">
        <f t="shared" si="2330"/>
        <v>155305.05000000005</v>
      </c>
      <c r="X1279" s="69">
        <f t="shared" si="2383"/>
        <v>0</v>
      </c>
      <c r="Y1279" s="67">
        <f t="shared" si="2331"/>
        <v>4500.3500000000004</v>
      </c>
      <c r="Z1279" s="66"/>
      <c r="AA1279" s="68">
        <f t="shared" si="2384"/>
        <v>0</v>
      </c>
      <c r="AB1279" s="67">
        <f t="shared" si="2332"/>
        <v>16370</v>
      </c>
      <c r="AC1279" s="66"/>
      <c r="AD1279" s="66">
        <f t="shared" si="2385"/>
        <v>0</v>
      </c>
      <c r="AE1279" s="67">
        <f t="shared" si="2333"/>
        <v>3450</v>
      </c>
      <c r="AF1279" s="66"/>
      <c r="AG1279" s="78">
        <f t="shared" si="2386"/>
        <v>0</v>
      </c>
      <c r="AH1279" s="79">
        <f t="shared" si="2334"/>
        <v>4387.5</v>
      </c>
      <c r="AI1279" s="66"/>
      <c r="AJ1279" s="68">
        <f t="shared" si="2387"/>
        <v>0</v>
      </c>
      <c r="AK1279" s="67">
        <f t="shared" si="2335"/>
        <v>21977</v>
      </c>
      <c r="AL1279" s="66"/>
      <c r="AM1279" s="68">
        <f t="shared" si="2388"/>
        <v>0</v>
      </c>
      <c r="AN1279" s="67">
        <f t="shared" si="2336"/>
        <v>8655.02</v>
      </c>
      <c r="AO1279" s="66"/>
      <c r="AP1279" s="68">
        <f t="shared" si="2389"/>
        <v>0</v>
      </c>
      <c r="AQ1279" s="67">
        <f t="shared" si="2364"/>
        <v>8197.64</v>
      </c>
      <c r="AR1279" s="66"/>
      <c r="AS1279" s="68">
        <f t="shared" si="2390"/>
        <v>0</v>
      </c>
      <c r="AT1279" s="67">
        <f t="shared" si="2314"/>
        <v>1298</v>
      </c>
      <c r="AU1279" s="66"/>
      <c r="AV1279" s="66">
        <f t="shared" si="2391"/>
        <v>0</v>
      </c>
      <c r="AW1279" s="42">
        <f t="shared" si="2377"/>
        <v>4171.2000000000016</v>
      </c>
      <c r="AX1279" s="66"/>
      <c r="AY1279" s="66">
        <f t="shared" si="2392"/>
        <v>0</v>
      </c>
      <c r="AZ1279" s="67">
        <f t="shared" si="2273"/>
        <v>728.09999999999991</v>
      </c>
      <c r="BA1279" s="66"/>
      <c r="BB1279" s="68">
        <f t="shared" si="2393"/>
        <v>0</v>
      </c>
      <c r="BC1279" s="67">
        <f t="shared" si="2372"/>
        <v>77.819999999999851</v>
      </c>
      <c r="BD1279" s="66"/>
      <c r="BE1279" s="68">
        <f t="shared" si="2394"/>
        <v>0</v>
      </c>
      <c r="BF1279" s="67">
        <f t="shared" si="2272"/>
        <v>1815.1800000000017</v>
      </c>
      <c r="BG1279" s="66"/>
      <c r="BH1279" s="68">
        <f t="shared" si="2395"/>
        <v>0</v>
      </c>
      <c r="BI1279" s="67">
        <f t="shared" si="2362"/>
        <v>22382.39999999998</v>
      </c>
      <c r="BJ1279" s="66"/>
      <c r="BK1279" s="68">
        <f t="shared" si="2396"/>
        <v>0</v>
      </c>
      <c r="BL1279" s="67">
        <f t="shared" si="2278"/>
        <v>2694.6000000000004</v>
      </c>
      <c r="BM1279" s="66"/>
      <c r="BN1279" s="68">
        <f t="shared" si="2397"/>
        <v>0</v>
      </c>
      <c r="BO1279" s="67">
        <f t="shared" si="2280"/>
        <v>300.70000000000152</v>
      </c>
      <c r="BP1279" s="66"/>
      <c r="BQ1279" s="68">
        <f t="shared" si="2398"/>
        <v>0</v>
      </c>
      <c r="BR1279" s="67">
        <f t="shared" si="2297"/>
        <v>106718.65000000001</v>
      </c>
      <c r="BS1279" s="66"/>
      <c r="BT1279" s="66">
        <f t="shared" si="2399"/>
        <v>0</v>
      </c>
      <c r="BU1279" s="67">
        <f t="shared" si="2373"/>
        <v>99147</v>
      </c>
      <c r="BV1279" s="66"/>
      <c r="BW1279" s="66">
        <f t="shared" si="2419"/>
        <v>0</v>
      </c>
      <c r="BX1279" s="67">
        <f t="shared" si="2374"/>
        <v>142158</v>
      </c>
      <c r="BY1279" s="66"/>
      <c r="BZ1279" s="66">
        <f t="shared" si="2400"/>
        <v>0</v>
      </c>
      <c r="CA1279" s="67">
        <f t="shared" si="2375"/>
        <v>92649</v>
      </c>
      <c r="CB1279" s="66"/>
      <c r="CC1279" s="66">
        <f t="shared" si="2401"/>
        <v>0</v>
      </c>
      <c r="CD1279" s="67">
        <f t="shared" si="2349"/>
        <v>28747.040000000001</v>
      </c>
      <c r="CE1279" s="66"/>
      <c r="CF1279" s="66">
        <f t="shared" si="2402"/>
        <v>0</v>
      </c>
      <c r="CG1279" s="67">
        <f t="shared" si="2281"/>
        <v>3663.6999999999994</v>
      </c>
      <c r="CH1279" s="66"/>
      <c r="CI1279" s="66">
        <f t="shared" si="2403"/>
        <v>0</v>
      </c>
      <c r="CJ1279" s="67">
        <f t="shared" si="2298"/>
        <v>6757.8</v>
      </c>
      <c r="CK1279" s="66"/>
      <c r="CL1279" s="68">
        <f t="shared" si="2404"/>
        <v>0</v>
      </c>
      <c r="CM1279" s="79">
        <f t="shared" si="2282"/>
        <v>4847.4799999999996</v>
      </c>
      <c r="CN1279" s="66"/>
      <c r="CO1279" s="68">
        <f t="shared" si="2405"/>
        <v>0</v>
      </c>
      <c r="CP1279" s="79">
        <f t="shared" si="2283"/>
        <v>3955</v>
      </c>
      <c r="CQ1279" s="66"/>
      <c r="CR1279" s="68">
        <f t="shared" si="2406"/>
        <v>0</v>
      </c>
      <c r="CS1279" s="79">
        <f t="shared" si="2376"/>
        <v>5186</v>
      </c>
      <c r="CT1279" s="66"/>
      <c r="CU1279" s="68">
        <f t="shared" si="2407"/>
        <v>0</v>
      </c>
      <c r="CV1279" s="79">
        <f t="shared" si="2284"/>
        <v>6929</v>
      </c>
      <c r="CW1279" s="66"/>
      <c r="CX1279" s="66">
        <f t="shared" si="2420"/>
        <v>110.00000000000001</v>
      </c>
      <c r="CY1279" s="40">
        <f t="shared" si="2356"/>
        <v>6803.9599999999982</v>
      </c>
      <c r="CZ1279" s="65"/>
      <c r="DA1279" s="66">
        <f t="shared" si="2421"/>
        <v>200</v>
      </c>
      <c r="DB1279" s="67">
        <f t="shared" si="2299"/>
        <v>32648</v>
      </c>
      <c r="DC1279" s="66"/>
      <c r="DD1279" s="66">
        <f t="shared" si="2422"/>
        <v>200</v>
      </c>
      <c r="DE1279" s="67">
        <f t="shared" si="2300"/>
        <v>79419</v>
      </c>
      <c r="DF1279" s="66"/>
      <c r="DG1279" s="69">
        <f t="shared" si="2408"/>
        <v>0</v>
      </c>
      <c r="DH1279" s="67">
        <f t="shared" si="2352"/>
        <v>439395</v>
      </c>
      <c r="DI1279" s="66"/>
      <c r="DJ1279" s="66">
        <f t="shared" si="2409"/>
        <v>0</v>
      </c>
      <c r="DK1279" s="67">
        <f t="shared" si="2287"/>
        <v>3517.5</v>
      </c>
      <c r="DM1279" s="206">
        <f t="shared" si="2410"/>
        <v>0</v>
      </c>
      <c r="DN1279" s="25">
        <f t="shared" si="2276"/>
        <v>0</v>
      </c>
      <c r="DO1279" s="5"/>
      <c r="DP1279" s="43">
        <f t="shared" si="2411"/>
        <v>0</v>
      </c>
      <c r="DQ1279" s="27">
        <f t="shared" si="2288"/>
        <v>6819.5</v>
      </c>
      <c r="DR1279" s="5"/>
      <c r="DS1279" s="43">
        <f t="shared" si="2412"/>
        <v>0</v>
      </c>
      <c r="DT1279" s="27">
        <f t="shared" si="2289"/>
        <v>4846</v>
      </c>
      <c r="DU1279" s="5"/>
      <c r="DV1279" s="43">
        <f t="shared" si="2413"/>
        <v>0</v>
      </c>
      <c r="DW1279" s="27">
        <f t="shared" si="2290"/>
        <v>4835</v>
      </c>
      <c r="DX1279" s="5"/>
      <c r="DY1279" s="22">
        <f t="shared" si="2414"/>
        <v>0</v>
      </c>
      <c r="DZ1279" s="25">
        <f t="shared" si="2291"/>
        <v>523</v>
      </c>
      <c r="EA1279" s="22"/>
      <c r="EB1279" s="22">
        <f t="shared" si="2415"/>
        <v>0</v>
      </c>
      <c r="EC1279" s="28">
        <f t="shared" si="2292"/>
        <v>369</v>
      </c>
      <c r="ED1279" s="5"/>
      <c r="EE1279" s="43">
        <f t="shared" si="2416"/>
        <v>0</v>
      </c>
      <c r="EF1279" s="27">
        <f t="shared" si="2293"/>
        <v>4769</v>
      </c>
      <c r="EG1279" s="66"/>
      <c r="EH1279" s="66">
        <f t="shared" si="2417"/>
        <v>0</v>
      </c>
      <c r="EI1279" s="67">
        <f t="shared" si="2294"/>
        <v>22077</v>
      </c>
      <c r="EJ1279" s="66"/>
      <c r="EK1279" s="66">
        <f t="shared" si="2418"/>
        <v>0</v>
      </c>
      <c r="EL1279" s="67">
        <f t="shared" si="2295"/>
        <v>20707</v>
      </c>
      <c r="EM1279" s="110">
        <f t="shared" si="2312"/>
        <v>250926.34725276</v>
      </c>
    </row>
    <row r="1280" spans="1:143" s="33" customFormat="1" ht="11.25" customHeight="1" x14ac:dyDescent="0.25">
      <c r="A1280" s="143">
        <v>46193</v>
      </c>
      <c r="B1280" s="187">
        <v>46198</v>
      </c>
      <c r="C1280" s="426">
        <v>8005028721</v>
      </c>
      <c r="D1280" s="420" t="s">
        <v>249</v>
      </c>
      <c r="E1280" s="421">
        <v>300</v>
      </c>
      <c r="F1280" s="422">
        <v>2</v>
      </c>
      <c r="G1280" s="423">
        <v>191516187993</v>
      </c>
      <c r="H1280" s="66"/>
      <c r="I1280" s="41">
        <f t="shared" si="2378"/>
        <v>0</v>
      </c>
      <c r="J1280" s="48">
        <f t="shared" si="2357"/>
        <v>202959</v>
      </c>
      <c r="K1280" s="66"/>
      <c r="L1280" s="41">
        <f t="shared" si="2379"/>
        <v>0</v>
      </c>
      <c r="M1280" s="48">
        <f t="shared" si="2358"/>
        <v>202242</v>
      </c>
      <c r="N1280" s="66"/>
      <c r="O1280" s="41">
        <f t="shared" si="2380"/>
        <v>0</v>
      </c>
      <c r="P1280" s="48">
        <f t="shared" si="2359"/>
        <v>190418</v>
      </c>
      <c r="Q1280" s="66"/>
      <c r="R1280" s="66">
        <f t="shared" si="2381"/>
        <v>0</v>
      </c>
      <c r="S1280" s="67">
        <f t="shared" si="2360"/>
        <v>127354</v>
      </c>
      <c r="T1280" s="66"/>
      <c r="U1280" s="66">
        <f t="shared" si="2382"/>
        <v>0</v>
      </c>
      <c r="V1280" s="67">
        <f t="shared" si="2330"/>
        <v>155305.05000000005</v>
      </c>
      <c r="W1280" s="136"/>
      <c r="X1280" s="69">
        <f t="shared" si="2383"/>
        <v>0</v>
      </c>
      <c r="Y1280" s="67">
        <f t="shared" si="2331"/>
        <v>4500.3500000000004</v>
      </c>
      <c r="Z1280" s="66"/>
      <c r="AA1280" s="68">
        <f t="shared" si="2384"/>
        <v>0</v>
      </c>
      <c r="AB1280" s="67">
        <f t="shared" si="2332"/>
        <v>16370</v>
      </c>
      <c r="AC1280" s="66"/>
      <c r="AD1280" s="66">
        <f t="shared" si="2385"/>
        <v>0</v>
      </c>
      <c r="AE1280" s="67">
        <f t="shared" si="2333"/>
        <v>3450</v>
      </c>
      <c r="AF1280" s="66"/>
      <c r="AG1280" s="78">
        <f t="shared" si="2386"/>
        <v>0</v>
      </c>
      <c r="AH1280" s="79">
        <f t="shared" si="2334"/>
        <v>4387.5</v>
      </c>
      <c r="AI1280" s="66"/>
      <c r="AJ1280" s="68">
        <f t="shared" si="2387"/>
        <v>0</v>
      </c>
      <c r="AK1280" s="67">
        <f t="shared" si="2335"/>
        <v>21977</v>
      </c>
      <c r="AL1280" s="66"/>
      <c r="AM1280" s="68">
        <f t="shared" si="2388"/>
        <v>0</v>
      </c>
      <c r="AN1280" s="67">
        <f t="shared" si="2336"/>
        <v>8655.02</v>
      </c>
      <c r="AO1280" s="66"/>
      <c r="AP1280" s="68">
        <f t="shared" si="2389"/>
        <v>0</v>
      </c>
      <c r="AQ1280" s="67">
        <f t="shared" si="2364"/>
        <v>8197.64</v>
      </c>
      <c r="AR1280" s="66"/>
      <c r="AS1280" s="68">
        <f t="shared" si="2390"/>
        <v>0</v>
      </c>
      <c r="AT1280" s="67">
        <f t="shared" si="2314"/>
        <v>1298</v>
      </c>
      <c r="AU1280" s="66"/>
      <c r="AV1280" s="66">
        <f t="shared" si="2391"/>
        <v>0</v>
      </c>
      <c r="AW1280" s="42">
        <f t="shared" si="2377"/>
        <v>4171.2000000000016</v>
      </c>
      <c r="AX1280" s="66"/>
      <c r="AY1280" s="66">
        <f t="shared" si="2392"/>
        <v>0</v>
      </c>
      <c r="AZ1280" s="67">
        <f t="shared" si="2273"/>
        <v>728.09999999999991</v>
      </c>
      <c r="BA1280" s="66"/>
      <c r="BB1280" s="68">
        <f t="shared" si="2393"/>
        <v>0</v>
      </c>
      <c r="BC1280" s="67">
        <f t="shared" si="2372"/>
        <v>77.819999999999851</v>
      </c>
      <c r="BD1280" s="66"/>
      <c r="BE1280" s="68">
        <f t="shared" si="2394"/>
        <v>0</v>
      </c>
      <c r="BF1280" s="67">
        <f t="shared" si="2272"/>
        <v>1815.1800000000017</v>
      </c>
      <c r="BG1280" s="66"/>
      <c r="BH1280" s="68">
        <f t="shared" si="2395"/>
        <v>0</v>
      </c>
      <c r="BI1280" s="67">
        <f t="shared" si="2362"/>
        <v>22382.39999999998</v>
      </c>
      <c r="BJ1280" s="66"/>
      <c r="BK1280" s="68">
        <f t="shared" si="2396"/>
        <v>0</v>
      </c>
      <c r="BL1280" s="67">
        <f t="shared" si="2278"/>
        <v>2694.6000000000004</v>
      </c>
      <c r="BM1280" s="66"/>
      <c r="BN1280" s="68">
        <f t="shared" si="2397"/>
        <v>0</v>
      </c>
      <c r="BO1280" s="67">
        <f t="shared" si="2280"/>
        <v>300.70000000000152</v>
      </c>
      <c r="BP1280" s="66"/>
      <c r="BQ1280" s="68">
        <f t="shared" si="2398"/>
        <v>0</v>
      </c>
      <c r="BR1280" s="67">
        <f t="shared" si="2297"/>
        <v>106718.65000000001</v>
      </c>
      <c r="BS1280" s="66"/>
      <c r="BT1280" s="66">
        <f t="shared" si="2399"/>
        <v>0</v>
      </c>
      <c r="BU1280" s="67">
        <f t="shared" si="2373"/>
        <v>99147</v>
      </c>
      <c r="BV1280" s="66"/>
      <c r="BW1280" s="66">
        <f t="shared" si="2419"/>
        <v>0</v>
      </c>
      <c r="BX1280" s="67">
        <f t="shared" si="2374"/>
        <v>142158</v>
      </c>
      <c r="BY1280" s="66"/>
      <c r="BZ1280" s="66">
        <f t="shared" si="2400"/>
        <v>0</v>
      </c>
      <c r="CA1280" s="67">
        <f t="shared" si="2375"/>
        <v>92649</v>
      </c>
      <c r="CB1280" s="66"/>
      <c r="CC1280" s="66">
        <f t="shared" si="2401"/>
        <v>0</v>
      </c>
      <c r="CD1280" s="67">
        <f t="shared" si="2349"/>
        <v>28747.040000000001</v>
      </c>
      <c r="CE1280" s="66"/>
      <c r="CF1280" s="66">
        <f t="shared" si="2402"/>
        <v>0</v>
      </c>
      <c r="CG1280" s="67">
        <f t="shared" si="2281"/>
        <v>3663.6999999999994</v>
      </c>
      <c r="CH1280" s="66"/>
      <c r="CI1280" s="66">
        <f t="shared" si="2403"/>
        <v>0</v>
      </c>
      <c r="CJ1280" s="67">
        <f t="shared" si="2298"/>
        <v>6757.8</v>
      </c>
      <c r="CK1280" s="66"/>
      <c r="CL1280" s="68">
        <f t="shared" si="2404"/>
        <v>0</v>
      </c>
      <c r="CM1280" s="79">
        <f t="shared" si="2282"/>
        <v>4847.4799999999996</v>
      </c>
      <c r="CN1280" s="66"/>
      <c r="CO1280" s="68">
        <f t="shared" si="2405"/>
        <v>0</v>
      </c>
      <c r="CP1280" s="79">
        <f t="shared" si="2283"/>
        <v>3955</v>
      </c>
      <c r="CQ1280" s="66"/>
      <c r="CR1280" s="68">
        <f t="shared" si="2406"/>
        <v>0</v>
      </c>
      <c r="CS1280" s="79">
        <f t="shared" si="2376"/>
        <v>5186</v>
      </c>
      <c r="CT1280" s="66"/>
      <c r="CU1280" s="68">
        <f t="shared" si="2407"/>
        <v>0</v>
      </c>
      <c r="CV1280" s="79">
        <f t="shared" si="2284"/>
        <v>6929</v>
      </c>
      <c r="CW1280" s="66"/>
      <c r="CX1280" s="66">
        <f t="shared" si="2420"/>
        <v>630</v>
      </c>
      <c r="CY1280" s="40">
        <f t="shared" si="2356"/>
        <v>6173.9599999999982</v>
      </c>
      <c r="CZ1280" s="65"/>
      <c r="DA1280" s="66">
        <f t="shared" si="2421"/>
        <v>600</v>
      </c>
      <c r="DB1280" s="67">
        <f t="shared" si="2299"/>
        <v>32048</v>
      </c>
      <c r="DC1280" s="66"/>
      <c r="DD1280" s="66">
        <f t="shared" si="2422"/>
        <v>600</v>
      </c>
      <c r="DE1280" s="67">
        <f t="shared" si="2300"/>
        <v>78819</v>
      </c>
      <c r="DF1280" s="66"/>
      <c r="DG1280" s="69">
        <f t="shared" si="2408"/>
        <v>0</v>
      </c>
      <c r="DH1280" s="67">
        <f t="shared" si="2352"/>
        <v>439395</v>
      </c>
      <c r="DI1280" s="66"/>
      <c r="DJ1280" s="66">
        <f t="shared" si="2409"/>
        <v>0</v>
      </c>
      <c r="DK1280" s="67">
        <f t="shared" si="2287"/>
        <v>3517.5</v>
      </c>
      <c r="DL1280" s="210"/>
      <c r="DM1280" s="206">
        <f t="shared" si="2410"/>
        <v>0</v>
      </c>
      <c r="DN1280" s="25">
        <f t="shared" si="2276"/>
        <v>0</v>
      </c>
      <c r="DO1280" s="5"/>
      <c r="DP1280" s="43">
        <f t="shared" si="2411"/>
        <v>0</v>
      </c>
      <c r="DQ1280" s="27">
        <f t="shared" si="2288"/>
        <v>6819.5</v>
      </c>
      <c r="DR1280" s="5"/>
      <c r="DS1280" s="43">
        <f t="shared" si="2412"/>
        <v>0</v>
      </c>
      <c r="DT1280" s="27">
        <f t="shared" si="2289"/>
        <v>4846</v>
      </c>
      <c r="DU1280" s="5"/>
      <c r="DV1280" s="43">
        <f t="shared" si="2413"/>
        <v>0</v>
      </c>
      <c r="DW1280" s="27">
        <f t="shared" si="2290"/>
        <v>4835</v>
      </c>
      <c r="DX1280" s="5"/>
      <c r="DY1280" s="22">
        <f t="shared" si="2414"/>
        <v>0</v>
      </c>
      <c r="DZ1280" s="25">
        <f t="shared" si="2291"/>
        <v>523</v>
      </c>
      <c r="EA1280" s="22"/>
      <c r="EB1280" s="22">
        <f t="shared" si="2415"/>
        <v>0</v>
      </c>
      <c r="EC1280" s="28">
        <f t="shared" si="2292"/>
        <v>369</v>
      </c>
      <c r="ED1280" s="5"/>
      <c r="EE1280" s="43">
        <f t="shared" si="2416"/>
        <v>0</v>
      </c>
      <c r="EF1280" s="27">
        <f t="shared" si="2293"/>
        <v>4769</v>
      </c>
      <c r="EG1280" s="66"/>
      <c r="EH1280" s="66">
        <f t="shared" si="2417"/>
        <v>0</v>
      </c>
      <c r="EI1280" s="67">
        <f t="shared" si="2294"/>
        <v>22077</v>
      </c>
      <c r="EJ1280" s="66"/>
      <c r="EK1280" s="66">
        <f t="shared" si="2418"/>
        <v>0</v>
      </c>
      <c r="EL1280" s="67">
        <f t="shared" si="2295"/>
        <v>20707</v>
      </c>
      <c r="EM1280" s="110">
        <f t="shared" si="2312"/>
        <v>240874.15125276</v>
      </c>
    </row>
    <row r="1281" spans="1:143" s="33" customFormat="1" ht="11.25" customHeight="1" x14ac:dyDescent="0.25">
      <c r="A1281" s="143">
        <v>46193</v>
      </c>
      <c r="B1281" s="189" t="s">
        <v>526</v>
      </c>
      <c r="C1281" s="499">
        <v>8005010440</v>
      </c>
      <c r="D1281" s="88" t="s">
        <v>474</v>
      </c>
      <c r="E1281" s="198">
        <v>3000</v>
      </c>
      <c r="F1281" s="199">
        <v>10</v>
      </c>
      <c r="G1281" s="90">
        <v>191516769045</v>
      </c>
      <c r="H1281" s="66"/>
      <c r="I1281" s="41">
        <f t="shared" si="2378"/>
        <v>0</v>
      </c>
      <c r="J1281" s="48">
        <f t="shared" si="2357"/>
        <v>202959</v>
      </c>
      <c r="K1281" s="66"/>
      <c r="L1281" s="41">
        <f t="shared" si="2379"/>
        <v>0</v>
      </c>
      <c r="M1281" s="48">
        <f t="shared" si="2358"/>
        <v>202242</v>
      </c>
      <c r="N1281" s="66"/>
      <c r="O1281" s="41">
        <f t="shared" si="2380"/>
        <v>0</v>
      </c>
      <c r="P1281" s="48">
        <f t="shared" si="2359"/>
        <v>190418</v>
      </c>
      <c r="Q1281" s="66"/>
      <c r="R1281" s="66">
        <f t="shared" si="2381"/>
        <v>0</v>
      </c>
      <c r="S1281" s="67">
        <f t="shared" si="2360"/>
        <v>127354</v>
      </c>
      <c r="T1281" s="66"/>
      <c r="U1281" s="66">
        <f t="shared" si="2382"/>
        <v>0</v>
      </c>
      <c r="V1281" s="67">
        <f t="shared" si="2330"/>
        <v>155305.05000000005</v>
      </c>
      <c r="W1281" s="136"/>
      <c r="X1281" s="69">
        <f t="shared" si="2383"/>
        <v>0</v>
      </c>
      <c r="Y1281" s="67">
        <f t="shared" si="2331"/>
        <v>4500.3500000000004</v>
      </c>
      <c r="Z1281" s="66"/>
      <c r="AA1281" s="68">
        <f t="shared" si="2384"/>
        <v>0</v>
      </c>
      <c r="AB1281" s="67">
        <f t="shared" si="2332"/>
        <v>16370</v>
      </c>
      <c r="AC1281" s="66"/>
      <c r="AD1281" s="66">
        <f t="shared" si="2385"/>
        <v>0</v>
      </c>
      <c r="AE1281" s="67">
        <f t="shared" si="2333"/>
        <v>3450</v>
      </c>
      <c r="AF1281" s="66"/>
      <c r="AG1281" s="78">
        <f t="shared" si="2386"/>
        <v>0</v>
      </c>
      <c r="AH1281" s="79">
        <f t="shared" si="2334"/>
        <v>4387.5</v>
      </c>
      <c r="AI1281" s="66"/>
      <c r="AJ1281" s="68">
        <f t="shared" si="2387"/>
        <v>0</v>
      </c>
      <c r="AK1281" s="67">
        <f t="shared" si="2335"/>
        <v>21977</v>
      </c>
      <c r="AL1281" s="66"/>
      <c r="AM1281" s="68">
        <f t="shared" si="2388"/>
        <v>0</v>
      </c>
      <c r="AN1281" s="67">
        <f t="shared" si="2336"/>
        <v>8655.02</v>
      </c>
      <c r="AO1281" s="66"/>
      <c r="AP1281" s="68">
        <f t="shared" si="2389"/>
        <v>0</v>
      </c>
      <c r="AQ1281" s="67">
        <f t="shared" si="2364"/>
        <v>8197.64</v>
      </c>
      <c r="AR1281" s="66"/>
      <c r="AS1281" s="68">
        <f t="shared" si="2390"/>
        <v>0</v>
      </c>
      <c r="AT1281" s="67">
        <f t="shared" si="2314"/>
        <v>1298</v>
      </c>
      <c r="AU1281" s="66"/>
      <c r="AV1281" s="66">
        <f t="shared" si="2391"/>
        <v>0</v>
      </c>
      <c r="AW1281" s="42">
        <f t="shared" si="2377"/>
        <v>4171.2000000000016</v>
      </c>
      <c r="AX1281" s="66"/>
      <c r="AY1281" s="66">
        <f t="shared" si="2392"/>
        <v>0</v>
      </c>
      <c r="AZ1281" s="67">
        <f t="shared" si="2273"/>
        <v>728.09999999999991</v>
      </c>
      <c r="BA1281" s="66"/>
      <c r="BB1281" s="68">
        <f t="shared" si="2393"/>
        <v>0</v>
      </c>
      <c r="BC1281" s="67">
        <f t="shared" si="2372"/>
        <v>77.819999999999851</v>
      </c>
      <c r="BD1281" s="66"/>
      <c r="BE1281" s="68">
        <f t="shared" si="2394"/>
        <v>0</v>
      </c>
      <c r="BF1281" s="67">
        <f t="shared" si="2272"/>
        <v>1815.1800000000017</v>
      </c>
      <c r="BG1281" s="66"/>
      <c r="BH1281" s="68">
        <f t="shared" si="2395"/>
        <v>0</v>
      </c>
      <c r="BI1281" s="67">
        <f t="shared" si="2362"/>
        <v>22382.39999999998</v>
      </c>
      <c r="BJ1281" s="66"/>
      <c r="BK1281" s="68">
        <f t="shared" si="2396"/>
        <v>0</v>
      </c>
      <c r="BL1281" s="67">
        <f t="shared" si="2278"/>
        <v>2694.6000000000004</v>
      </c>
      <c r="BM1281" s="66"/>
      <c r="BN1281" s="68">
        <f t="shared" si="2397"/>
        <v>0</v>
      </c>
      <c r="BO1281" s="67">
        <f t="shared" si="2280"/>
        <v>300.70000000000152</v>
      </c>
      <c r="BP1281" s="66"/>
      <c r="BQ1281" s="68">
        <f t="shared" si="2398"/>
        <v>30359.999999999996</v>
      </c>
      <c r="BR1281" s="67">
        <f t="shared" si="2297"/>
        <v>76358.650000000009</v>
      </c>
      <c r="BS1281" s="66"/>
      <c r="BT1281" s="66">
        <f t="shared" si="2399"/>
        <v>0</v>
      </c>
      <c r="BU1281" s="67">
        <f t="shared" si="2373"/>
        <v>99147</v>
      </c>
      <c r="BV1281" s="66"/>
      <c r="BW1281" s="66">
        <f t="shared" si="2419"/>
        <v>0</v>
      </c>
      <c r="BX1281" s="67">
        <f t="shared" si="2374"/>
        <v>142158</v>
      </c>
      <c r="BY1281" s="66"/>
      <c r="BZ1281" s="66">
        <f t="shared" si="2400"/>
        <v>0</v>
      </c>
      <c r="CA1281" s="67">
        <f t="shared" si="2375"/>
        <v>92649</v>
      </c>
      <c r="CB1281" s="66"/>
      <c r="CC1281" s="66">
        <f t="shared" si="2401"/>
        <v>0</v>
      </c>
      <c r="CD1281" s="67">
        <f t="shared" si="2349"/>
        <v>28747.040000000001</v>
      </c>
      <c r="CE1281" s="66"/>
      <c r="CF1281" s="66">
        <f t="shared" si="2402"/>
        <v>0</v>
      </c>
      <c r="CG1281" s="67">
        <f t="shared" si="2281"/>
        <v>3663.6999999999994</v>
      </c>
      <c r="CH1281" s="66"/>
      <c r="CI1281" s="66">
        <f t="shared" si="2403"/>
        <v>0</v>
      </c>
      <c r="CJ1281" s="67">
        <f t="shared" si="2298"/>
        <v>6757.8</v>
      </c>
      <c r="CK1281" s="66"/>
      <c r="CL1281" s="68">
        <f t="shared" si="2404"/>
        <v>0</v>
      </c>
      <c r="CM1281" s="79">
        <f t="shared" si="2282"/>
        <v>4847.4799999999996</v>
      </c>
      <c r="CN1281" s="66"/>
      <c r="CO1281" s="68">
        <f t="shared" si="2405"/>
        <v>0</v>
      </c>
      <c r="CP1281" s="79">
        <f t="shared" si="2283"/>
        <v>3955</v>
      </c>
      <c r="CQ1281" s="66"/>
      <c r="CR1281" s="68">
        <f t="shared" si="2406"/>
        <v>0</v>
      </c>
      <c r="CS1281" s="79">
        <f t="shared" si="2376"/>
        <v>5186</v>
      </c>
      <c r="CT1281" s="66"/>
      <c r="CU1281" s="68">
        <f t="shared" si="2407"/>
        <v>0</v>
      </c>
      <c r="CV1281" s="79">
        <f t="shared" si="2284"/>
        <v>6929</v>
      </c>
      <c r="CW1281" s="66"/>
      <c r="CX1281" s="66">
        <f t="shared" si="2420"/>
        <v>0</v>
      </c>
      <c r="CY1281" s="40">
        <f t="shared" si="2356"/>
        <v>6173.9599999999982</v>
      </c>
      <c r="CZ1281" s="65"/>
      <c r="DA1281" s="66">
        <f t="shared" si="2421"/>
        <v>0</v>
      </c>
      <c r="DB1281" s="67">
        <f t="shared" si="2299"/>
        <v>32048</v>
      </c>
      <c r="DC1281" s="66"/>
      <c r="DD1281" s="66">
        <f t="shared" si="2422"/>
        <v>0</v>
      </c>
      <c r="DE1281" s="67">
        <f t="shared" si="2300"/>
        <v>78819</v>
      </c>
      <c r="DF1281" s="66"/>
      <c r="DG1281" s="69">
        <f t="shared" si="2408"/>
        <v>0</v>
      </c>
      <c r="DH1281" s="67">
        <f t="shared" si="2352"/>
        <v>439395</v>
      </c>
      <c r="DI1281" s="66"/>
      <c r="DJ1281" s="66">
        <f t="shared" si="2409"/>
        <v>0</v>
      </c>
      <c r="DK1281" s="67">
        <f t="shared" si="2287"/>
        <v>3517.5</v>
      </c>
      <c r="DL1281" s="210"/>
      <c r="DM1281" s="206">
        <f t="shared" si="2410"/>
        <v>0</v>
      </c>
      <c r="DN1281" s="25">
        <f t="shared" si="2276"/>
        <v>0</v>
      </c>
      <c r="DO1281" s="5"/>
      <c r="DP1281" s="43">
        <f t="shared" si="2411"/>
        <v>0</v>
      </c>
      <c r="DQ1281" s="27">
        <f t="shared" si="2288"/>
        <v>6819.5</v>
      </c>
      <c r="DR1281" s="5"/>
      <c r="DS1281" s="43">
        <f t="shared" si="2412"/>
        <v>0</v>
      </c>
      <c r="DT1281" s="27">
        <f t="shared" si="2289"/>
        <v>4846</v>
      </c>
      <c r="DU1281" s="5"/>
      <c r="DV1281" s="43">
        <f t="shared" si="2413"/>
        <v>0</v>
      </c>
      <c r="DW1281" s="27">
        <f t="shared" si="2290"/>
        <v>4835</v>
      </c>
      <c r="DX1281" s="5"/>
      <c r="DY1281" s="22">
        <f t="shared" si="2414"/>
        <v>0</v>
      </c>
      <c r="DZ1281" s="25">
        <f t="shared" si="2291"/>
        <v>523</v>
      </c>
      <c r="EA1281" s="22"/>
      <c r="EB1281" s="22">
        <f t="shared" si="2415"/>
        <v>0</v>
      </c>
      <c r="EC1281" s="28">
        <f t="shared" si="2292"/>
        <v>369</v>
      </c>
      <c r="ED1281" s="5"/>
      <c r="EE1281" s="43">
        <f t="shared" si="2416"/>
        <v>0</v>
      </c>
      <c r="EF1281" s="27">
        <f t="shared" si="2293"/>
        <v>4769</v>
      </c>
      <c r="EG1281" s="66"/>
      <c r="EH1281" s="66">
        <f t="shared" si="2417"/>
        <v>0</v>
      </c>
      <c r="EI1281" s="67">
        <f t="shared" si="2294"/>
        <v>22077</v>
      </c>
      <c r="EJ1281" s="66"/>
      <c r="EK1281" s="66">
        <f t="shared" si="2418"/>
        <v>0</v>
      </c>
      <c r="EL1281" s="67">
        <f t="shared" si="2295"/>
        <v>20707</v>
      </c>
      <c r="EM1281" s="110">
        <f t="shared" si="2312"/>
        <v>236785.48277276001</v>
      </c>
    </row>
    <row r="1282" spans="1:143" s="33" customFormat="1" ht="11.25" customHeight="1" x14ac:dyDescent="0.25">
      <c r="A1282" s="333">
        <v>46195</v>
      </c>
      <c r="B1282" s="334"/>
      <c r="C1282" s="314" t="s">
        <v>464</v>
      </c>
      <c r="D1282" s="315"/>
      <c r="E1282" s="316"/>
      <c r="F1282" s="317"/>
      <c r="G1282" s="318"/>
      <c r="H1282" s="319"/>
      <c r="I1282" s="335">
        <f t="shared" si="2378"/>
        <v>0</v>
      </c>
      <c r="J1282" s="336">
        <f t="shared" si="2357"/>
        <v>202959</v>
      </c>
      <c r="K1282" s="319"/>
      <c r="L1282" s="335">
        <f t="shared" si="2379"/>
        <v>0</v>
      </c>
      <c r="M1282" s="336">
        <f t="shared" si="2358"/>
        <v>202242</v>
      </c>
      <c r="N1282" s="319"/>
      <c r="O1282" s="335">
        <f t="shared" si="2380"/>
        <v>0</v>
      </c>
      <c r="P1282" s="336">
        <f t="shared" si="2359"/>
        <v>190418</v>
      </c>
      <c r="Q1282" s="319"/>
      <c r="R1282" s="319">
        <f t="shared" si="2381"/>
        <v>0</v>
      </c>
      <c r="S1282" s="319">
        <f t="shared" si="2360"/>
        <v>127354</v>
      </c>
      <c r="T1282" s="319"/>
      <c r="U1282" s="319">
        <f t="shared" si="2382"/>
        <v>0</v>
      </c>
      <c r="V1282" s="319">
        <f t="shared" si="2330"/>
        <v>155305.05000000005</v>
      </c>
      <c r="W1282" s="321"/>
      <c r="X1282" s="322">
        <f t="shared" si="2383"/>
        <v>0</v>
      </c>
      <c r="Y1282" s="319">
        <f t="shared" si="2331"/>
        <v>4500.3500000000004</v>
      </c>
      <c r="Z1282" s="319"/>
      <c r="AA1282" s="321">
        <f t="shared" si="2384"/>
        <v>0</v>
      </c>
      <c r="AB1282" s="319">
        <f t="shared" si="2332"/>
        <v>16370</v>
      </c>
      <c r="AC1282" s="319"/>
      <c r="AD1282" s="319">
        <f t="shared" si="2385"/>
        <v>0</v>
      </c>
      <c r="AE1282" s="319">
        <f t="shared" si="2333"/>
        <v>3450</v>
      </c>
      <c r="AF1282" s="319"/>
      <c r="AG1282" s="318">
        <f t="shared" si="2386"/>
        <v>0</v>
      </c>
      <c r="AH1282" s="323">
        <f t="shared" si="2334"/>
        <v>4387.5</v>
      </c>
      <c r="AI1282" s="319"/>
      <c r="AJ1282" s="321">
        <f t="shared" si="2387"/>
        <v>0</v>
      </c>
      <c r="AK1282" s="319">
        <f t="shared" si="2335"/>
        <v>21977</v>
      </c>
      <c r="AL1282" s="319"/>
      <c r="AM1282" s="321">
        <f t="shared" si="2388"/>
        <v>0</v>
      </c>
      <c r="AN1282" s="319">
        <f t="shared" si="2336"/>
        <v>8655.02</v>
      </c>
      <c r="AO1282" s="319"/>
      <c r="AP1282" s="321">
        <f t="shared" si="2389"/>
        <v>0</v>
      </c>
      <c r="AQ1282" s="319">
        <f t="shared" si="2364"/>
        <v>8197.64</v>
      </c>
      <c r="AR1282" s="319"/>
      <c r="AS1282" s="321">
        <f t="shared" si="2390"/>
        <v>0</v>
      </c>
      <c r="AT1282" s="319">
        <f t="shared" si="2314"/>
        <v>1298</v>
      </c>
      <c r="AU1282" s="319"/>
      <c r="AV1282" s="319">
        <f t="shared" si="2391"/>
        <v>0</v>
      </c>
      <c r="AW1282" s="324">
        <f t="shared" si="2377"/>
        <v>4171.2000000000016</v>
      </c>
      <c r="AX1282" s="319"/>
      <c r="AY1282" s="319">
        <f t="shared" si="2392"/>
        <v>0</v>
      </c>
      <c r="AZ1282" s="319">
        <f t="shared" si="2273"/>
        <v>728.09999999999991</v>
      </c>
      <c r="BA1282" s="319"/>
      <c r="BB1282" s="321">
        <f t="shared" si="2393"/>
        <v>0</v>
      </c>
      <c r="BC1282" s="319">
        <f t="shared" si="2372"/>
        <v>77.819999999999851</v>
      </c>
      <c r="BD1282" s="319"/>
      <c r="BE1282" s="321">
        <f t="shared" si="2394"/>
        <v>0</v>
      </c>
      <c r="BF1282" s="319">
        <f t="shared" si="2272"/>
        <v>1815.1800000000017</v>
      </c>
      <c r="BG1282" s="319"/>
      <c r="BH1282" s="321">
        <f t="shared" si="2395"/>
        <v>0</v>
      </c>
      <c r="BI1282" s="319">
        <v>10000</v>
      </c>
      <c r="BJ1282" s="319"/>
      <c r="BK1282" s="321">
        <f t="shared" si="2396"/>
        <v>0</v>
      </c>
      <c r="BL1282" s="319">
        <f t="shared" si="2278"/>
        <v>2694.6000000000004</v>
      </c>
      <c r="BM1282" s="319"/>
      <c r="BN1282" s="321">
        <f t="shared" si="2397"/>
        <v>0</v>
      </c>
      <c r="BO1282" s="319">
        <f t="shared" si="2280"/>
        <v>300.70000000000152</v>
      </c>
      <c r="BP1282" s="319"/>
      <c r="BQ1282" s="321">
        <f t="shared" si="2398"/>
        <v>0</v>
      </c>
      <c r="BR1282" s="319">
        <f t="shared" si="2297"/>
        <v>76358.650000000009</v>
      </c>
      <c r="BS1282" s="319"/>
      <c r="BT1282" s="319">
        <f t="shared" si="2399"/>
        <v>0</v>
      </c>
      <c r="BU1282" s="319">
        <f t="shared" si="2373"/>
        <v>99147</v>
      </c>
      <c r="BV1282" s="319"/>
      <c r="BW1282" s="319">
        <f t="shared" si="2419"/>
        <v>0</v>
      </c>
      <c r="BX1282" s="319">
        <f t="shared" si="2374"/>
        <v>142158</v>
      </c>
      <c r="BY1282" s="319"/>
      <c r="BZ1282" s="319">
        <f t="shared" si="2400"/>
        <v>0</v>
      </c>
      <c r="CA1282" s="319">
        <f t="shared" si="2375"/>
        <v>92649</v>
      </c>
      <c r="CB1282" s="319"/>
      <c r="CC1282" s="319">
        <f t="shared" si="2401"/>
        <v>0</v>
      </c>
      <c r="CD1282" s="319">
        <f t="shared" si="2349"/>
        <v>28747.040000000001</v>
      </c>
      <c r="CE1282" s="319"/>
      <c r="CF1282" s="319">
        <f t="shared" si="2402"/>
        <v>0</v>
      </c>
      <c r="CG1282" s="319">
        <f t="shared" si="2281"/>
        <v>3663.6999999999994</v>
      </c>
      <c r="CH1282" s="319"/>
      <c r="CI1282" s="319">
        <f t="shared" si="2403"/>
        <v>0</v>
      </c>
      <c r="CJ1282" s="319">
        <f t="shared" si="2298"/>
        <v>6757.8</v>
      </c>
      <c r="CK1282" s="319"/>
      <c r="CL1282" s="321">
        <f t="shared" si="2404"/>
        <v>0</v>
      </c>
      <c r="CM1282" s="323">
        <f t="shared" si="2282"/>
        <v>4847.4799999999996</v>
      </c>
      <c r="CN1282" s="319"/>
      <c r="CO1282" s="321">
        <f t="shared" si="2405"/>
        <v>0</v>
      </c>
      <c r="CP1282" s="323">
        <f t="shared" si="2283"/>
        <v>3955</v>
      </c>
      <c r="CQ1282" s="319"/>
      <c r="CR1282" s="321">
        <f t="shared" si="2406"/>
        <v>0</v>
      </c>
      <c r="CS1282" s="323">
        <f t="shared" si="2376"/>
        <v>5186</v>
      </c>
      <c r="CT1282" s="319"/>
      <c r="CU1282" s="321">
        <f t="shared" si="2407"/>
        <v>0</v>
      </c>
      <c r="CV1282" s="323">
        <f t="shared" si="2284"/>
        <v>6929</v>
      </c>
      <c r="CW1282" s="319"/>
      <c r="CX1282" s="319">
        <f t="shared" si="2420"/>
        <v>0</v>
      </c>
      <c r="CY1282" s="318">
        <f t="shared" si="2356"/>
        <v>6173.9599999999982</v>
      </c>
      <c r="CZ1282" s="323"/>
      <c r="DA1282" s="319">
        <f t="shared" si="2421"/>
        <v>0</v>
      </c>
      <c r="DB1282" s="319">
        <f t="shared" si="2299"/>
        <v>32048</v>
      </c>
      <c r="DC1282" s="319"/>
      <c r="DD1282" s="319">
        <f t="shared" si="2422"/>
        <v>0</v>
      </c>
      <c r="DE1282" s="319">
        <f t="shared" si="2300"/>
        <v>78819</v>
      </c>
      <c r="DF1282" s="319"/>
      <c r="DG1282" s="322">
        <f t="shared" si="2408"/>
        <v>0</v>
      </c>
      <c r="DH1282" s="319">
        <f t="shared" si="2352"/>
        <v>439395</v>
      </c>
      <c r="DI1282" s="319"/>
      <c r="DJ1282" s="319">
        <f t="shared" si="2409"/>
        <v>0</v>
      </c>
      <c r="DK1282" s="319">
        <f t="shared" si="2287"/>
        <v>3517.5</v>
      </c>
      <c r="DL1282" s="337"/>
      <c r="DM1282" s="326">
        <f t="shared" si="2410"/>
        <v>0</v>
      </c>
      <c r="DN1282" s="327">
        <f t="shared" si="2276"/>
        <v>0</v>
      </c>
      <c r="DO1282" s="338"/>
      <c r="DP1282" s="329">
        <f t="shared" si="2411"/>
        <v>0</v>
      </c>
      <c r="DQ1282" s="330">
        <f t="shared" si="2288"/>
        <v>6819.5</v>
      </c>
      <c r="DR1282" s="338"/>
      <c r="DS1282" s="329">
        <f t="shared" si="2412"/>
        <v>0</v>
      </c>
      <c r="DT1282" s="330">
        <f t="shared" si="2289"/>
        <v>4846</v>
      </c>
      <c r="DU1282" s="338"/>
      <c r="DV1282" s="329">
        <f t="shared" si="2413"/>
        <v>0</v>
      </c>
      <c r="DW1282" s="330">
        <f t="shared" si="2290"/>
        <v>4835</v>
      </c>
      <c r="DX1282" s="338"/>
      <c r="DY1282" s="331">
        <f t="shared" si="2414"/>
        <v>0</v>
      </c>
      <c r="DZ1282" s="327">
        <f t="shared" si="2291"/>
        <v>523</v>
      </c>
      <c r="EA1282" s="331"/>
      <c r="EB1282" s="331">
        <f t="shared" si="2415"/>
        <v>0</v>
      </c>
      <c r="EC1282" s="339">
        <f t="shared" si="2292"/>
        <v>369</v>
      </c>
      <c r="ED1282" s="338"/>
      <c r="EE1282" s="329">
        <f t="shared" si="2416"/>
        <v>0</v>
      </c>
      <c r="EF1282" s="330">
        <f t="shared" si="2293"/>
        <v>4769</v>
      </c>
      <c r="EG1282" s="319"/>
      <c r="EH1282" s="319">
        <f t="shared" si="2417"/>
        <v>0</v>
      </c>
      <c r="EI1282" s="319">
        <f t="shared" si="2294"/>
        <v>22077</v>
      </c>
      <c r="EJ1282" s="319"/>
      <c r="EK1282" s="319">
        <f t="shared" si="2418"/>
        <v>0</v>
      </c>
      <c r="EL1282" s="319">
        <f t="shared" si="2295"/>
        <v>20707</v>
      </c>
      <c r="EM1282" s="340">
        <f t="shared" si="2312"/>
        <v>238795.48277276001</v>
      </c>
    </row>
    <row r="1283" spans="1:143" s="36" customFormat="1" ht="11.25" customHeight="1" x14ac:dyDescent="0.25">
      <c r="A1283" s="21">
        <v>46196</v>
      </c>
      <c r="B1283" s="190"/>
      <c r="C1283" s="182">
        <v>4903</v>
      </c>
      <c r="D1283" s="49"/>
      <c r="E1283" s="58"/>
      <c r="F1283" s="161"/>
      <c r="G1283" s="60"/>
      <c r="H1283" s="61"/>
      <c r="I1283" s="44">
        <f t="shared" si="2378"/>
        <v>0</v>
      </c>
      <c r="J1283" s="83">
        <f t="shared" si="2357"/>
        <v>202959</v>
      </c>
      <c r="K1283" s="61"/>
      <c r="L1283" s="44">
        <f t="shared" si="2379"/>
        <v>0</v>
      </c>
      <c r="M1283" s="83">
        <f t="shared" si="2358"/>
        <v>202242</v>
      </c>
      <c r="N1283" s="61"/>
      <c r="O1283" s="44">
        <f t="shared" si="2380"/>
        <v>0</v>
      </c>
      <c r="P1283" s="83">
        <f t="shared" si="2359"/>
        <v>190418</v>
      </c>
      <c r="Q1283" s="61">
        <v>100000</v>
      </c>
      <c r="R1283" s="61">
        <f t="shared" si="2381"/>
        <v>0</v>
      </c>
      <c r="S1283" s="61">
        <f t="shared" si="2360"/>
        <v>227354</v>
      </c>
      <c r="T1283" s="61"/>
      <c r="U1283" s="61">
        <f t="shared" si="2382"/>
        <v>0</v>
      </c>
      <c r="V1283" s="61">
        <f t="shared" si="2330"/>
        <v>155305.05000000005</v>
      </c>
      <c r="W1283" s="140"/>
      <c r="X1283" s="144">
        <f t="shared" si="2383"/>
        <v>0</v>
      </c>
      <c r="Y1283" s="61">
        <f t="shared" si="2331"/>
        <v>4500.3500000000004</v>
      </c>
      <c r="Z1283" s="61"/>
      <c r="AA1283" s="140">
        <f t="shared" si="2384"/>
        <v>0</v>
      </c>
      <c r="AB1283" s="61">
        <f t="shared" si="2332"/>
        <v>16370</v>
      </c>
      <c r="AC1283" s="61"/>
      <c r="AD1283" s="61">
        <f t="shared" si="2385"/>
        <v>0</v>
      </c>
      <c r="AE1283" s="61">
        <f t="shared" si="2333"/>
        <v>3450</v>
      </c>
      <c r="AF1283" s="61"/>
      <c r="AG1283" s="60">
        <f t="shared" si="2386"/>
        <v>0</v>
      </c>
      <c r="AH1283" s="145">
        <f t="shared" si="2334"/>
        <v>4387.5</v>
      </c>
      <c r="AI1283" s="61"/>
      <c r="AJ1283" s="140">
        <f t="shared" si="2387"/>
        <v>0</v>
      </c>
      <c r="AK1283" s="61">
        <f t="shared" si="2335"/>
        <v>21977</v>
      </c>
      <c r="AL1283" s="61"/>
      <c r="AM1283" s="140">
        <f t="shared" si="2388"/>
        <v>0</v>
      </c>
      <c r="AN1283" s="61">
        <f t="shared" si="2336"/>
        <v>8655.02</v>
      </c>
      <c r="AO1283" s="61"/>
      <c r="AP1283" s="140">
        <f t="shared" si="2389"/>
        <v>0</v>
      </c>
      <c r="AQ1283" s="61">
        <f t="shared" si="2364"/>
        <v>8197.64</v>
      </c>
      <c r="AR1283" s="61"/>
      <c r="AS1283" s="140">
        <f t="shared" si="2390"/>
        <v>0</v>
      </c>
      <c r="AT1283" s="61">
        <f t="shared" si="2314"/>
        <v>1298</v>
      </c>
      <c r="AU1283" s="61"/>
      <c r="AV1283" s="61">
        <f t="shared" si="2391"/>
        <v>0</v>
      </c>
      <c r="AW1283" s="45">
        <f t="shared" si="2377"/>
        <v>4171.2000000000016</v>
      </c>
      <c r="AX1283" s="61"/>
      <c r="AY1283" s="61">
        <f t="shared" si="2392"/>
        <v>0</v>
      </c>
      <c r="AZ1283" s="61">
        <f t="shared" si="2273"/>
        <v>728.09999999999991</v>
      </c>
      <c r="BA1283" s="61"/>
      <c r="BB1283" s="140">
        <f t="shared" si="2393"/>
        <v>0</v>
      </c>
      <c r="BC1283" s="61">
        <f t="shared" si="2372"/>
        <v>77.819999999999851</v>
      </c>
      <c r="BD1283" s="61"/>
      <c r="BE1283" s="140">
        <f t="shared" si="2394"/>
        <v>0</v>
      </c>
      <c r="BF1283" s="61">
        <f t="shared" ref="BF1283:BF1346" si="2423">+BF1282+BD1283-BE1283</f>
        <v>1815.1800000000017</v>
      </c>
      <c r="BG1283" s="61"/>
      <c r="BH1283" s="140">
        <f t="shared" si="2395"/>
        <v>0</v>
      </c>
      <c r="BI1283" s="61">
        <f t="shared" ref="BI1283:BI1346" si="2424">+BI1282+BG1283-BH1283</f>
        <v>10000</v>
      </c>
      <c r="BJ1283" s="61"/>
      <c r="BK1283" s="140">
        <f t="shared" si="2396"/>
        <v>0</v>
      </c>
      <c r="BL1283" s="61">
        <f t="shared" si="2278"/>
        <v>2694.6000000000004</v>
      </c>
      <c r="BM1283" s="61"/>
      <c r="BN1283" s="140">
        <f t="shared" si="2397"/>
        <v>0</v>
      </c>
      <c r="BO1283" s="61">
        <f t="shared" si="2280"/>
        <v>300.70000000000152</v>
      </c>
      <c r="BP1283" s="61"/>
      <c r="BQ1283" s="140">
        <f t="shared" si="2398"/>
        <v>0</v>
      </c>
      <c r="BR1283" s="61">
        <f t="shared" si="2297"/>
        <v>76358.650000000009</v>
      </c>
      <c r="BS1283" s="61"/>
      <c r="BT1283" s="61">
        <f t="shared" si="2399"/>
        <v>0</v>
      </c>
      <c r="BU1283" s="61">
        <f t="shared" si="2373"/>
        <v>99147</v>
      </c>
      <c r="BV1283" s="61"/>
      <c r="BW1283" s="61">
        <f t="shared" si="2419"/>
        <v>0</v>
      </c>
      <c r="BX1283" s="61">
        <f t="shared" si="2374"/>
        <v>142158</v>
      </c>
      <c r="BY1283" s="61"/>
      <c r="BZ1283" s="61">
        <f t="shared" si="2400"/>
        <v>0</v>
      </c>
      <c r="CA1283" s="61">
        <f t="shared" si="2375"/>
        <v>92649</v>
      </c>
      <c r="CB1283" s="61"/>
      <c r="CC1283" s="61">
        <f t="shared" si="2401"/>
        <v>0</v>
      </c>
      <c r="CD1283" s="61">
        <f t="shared" si="2349"/>
        <v>28747.040000000001</v>
      </c>
      <c r="CE1283" s="61"/>
      <c r="CF1283" s="61">
        <f t="shared" si="2402"/>
        <v>0</v>
      </c>
      <c r="CG1283" s="61">
        <f t="shared" si="2281"/>
        <v>3663.6999999999994</v>
      </c>
      <c r="CH1283" s="61"/>
      <c r="CI1283" s="61">
        <f t="shared" si="2403"/>
        <v>0</v>
      </c>
      <c r="CJ1283" s="61">
        <f t="shared" si="2298"/>
        <v>6757.8</v>
      </c>
      <c r="CK1283" s="61"/>
      <c r="CL1283" s="140">
        <f t="shared" si="2404"/>
        <v>0</v>
      </c>
      <c r="CM1283" s="145">
        <f t="shared" si="2282"/>
        <v>4847.4799999999996</v>
      </c>
      <c r="CN1283" s="61"/>
      <c r="CO1283" s="140">
        <f t="shared" si="2405"/>
        <v>0</v>
      </c>
      <c r="CP1283" s="145">
        <f t="shared" si="2283"/>
        <v>3955</v>
      </c>
      <c r="CQ1283" s="61"/>
      <c r="CR1283" s="140">
        <f t="shared" si="2406"/>
        <v>0</v>
      </c>
      <c r="CS1283" s="145">
        <f t="shared" si="2376"/>
        <v>5186</v>
      </c>
      <c r="CT1283" s="61"/>
      <c r="CU1283" s="140">
        <f t="shared" si="2407"/>
        <v>0</v>
      </c>
      <c r="CV1283" s="145">
        <f t="shared" si="2284"/>
        <v>6929</v>
      </c>
      <c r="CW1283" s="61"/>
      <c r="CX1283" s="61">
        <f t="shared" si="2420"/>
        <v>0</v>
      </c>
      <c r="CY1283" s="60">
        <f t="shared" si="2356"/>
        <v>6173.9599999999982</v>
      </c>
      <c r="CZ1283" s="145"/>
      <c r="DA1283" s="61">
        <f t="shared" si="2421"/>
        <v>0</v>
      </c>
      <c r="DB1283" s="61">
        <f t="shared" si="2299"/>
        <v>32048</v>
      </c>
      <c r="DC1283" s="61"/>
      <c r="DD1283" s="61">
        <f t="shared" si="2422"/>
        <v>0</v>
      </c>
      <c r="DE1283" s="61">
        <f t="shared" si="2300"/>
        <v>78819</v>
      </c>
      <c r="DF1283" s="61"/>
      <c r="DG1283" s="144">
        <f t="shared" si="2408"/>
        <v>0</v>
      </c>
      <c r="DH1283" s="61">
        <f t="shared" si="2352"/>
        <v>439395</v>
      </c>
      <c r="DI1283" s="61"/>
      <c r="DJ1283" s="61">
        <f t="shared" si="2409"/>
        <v>0</v>
      </c>
      <c r="DK1283" s="61">
        <f t="shared" si="2287"/>
        <v>3517.5</v>
      </c>
      <c r="DL1283" s="212"/>
      <c r="DM1283" s="208">
        <f t="shared" si="2410"/>
        <v>0</v>
      </c>
      <c r="DN1283" s="31">
        <f t="shared" si="2276"/>
        <v>0</v>
      </c>
      <c r="DO1283" s="29"/>
      <c r="DP1283" s="46">
        <f t="shared" si="2411"/>
        <v>0</v>
      </c>
      <c r="DQ1283" s="32">
        <f t="shared" si="2288"/>
        <v>6819.5</v>
      </c>
      <c r="DR1283" s="29"/>
      <c r="DS1283" s="46">
        <f t="shared" si="2412"/>
        <v>0</v>
      </c>
      <c r="DT1283" s="32">
        <f t="shared" si="2289"/>
        <v>4846</v>
      </c>
      <c r="DU1283" s="29"/>
      <c r="DV1283" s="46">
        <f t="shared" si="2413"/>
        <v>0</v>
      </c>
      <c r="DW1283" s="32">
        <f t="shared" si="2290"/>
        <v>4835</v>
      </c>
      <c r="DX1283" s="29"/>
      <c r="DY1283" s="30">
        <f t="shared" si="2414"/>
        <v>0</v>
      </c>
      <c r="DZ1283" s="31">
        <f t="shared" si="2291"/>
        <v>523</v>
      </c>
      <c r="EA1283" s="30"/>
      <c r="EB1283" s="30">
        <f t="shared" si="2415"/>
        <v>0</v>
      </c>
      <c r="EC1283" s="34">
        <f t="shared" si="2292"/>
        <v>369</v>
      </c>
      <c r="ED1283" s="29"/>
      <c r="EE1283" s="46">
        <f t="shared" si="2416"/>
        <v>0</v>
      </c>
      <c r="EF1283" s="32">
        <f t="shared" si="2293"/>
        <v>4769</v>
      </c>
      <c r="EG1283" s="61"/>
      <c r="EH1283" s="61">
        <f t="shared" si="2417"/>
        <v>0</v>
      </c>
      <c r="EI1283" s="61">
        <f t="shared" si="2294"/>
        <v>22077</v>
      </c>
      <c r="EJ1283" s="61"/>
      <c r="EK1283" s="61">
        <f t="shared" si="2418"/>
        <v>0</v>
      </c>
      <c r="EL1283" s="61">
        <f t="shared" si="2295"/>
        <v>20707</v>
      </c>
      <c r="EM1283" s="132">
        <f t="shared" si="2312"/>
        <v>238882.48277276001</v>
      </c>
    </row>
    <row r="1284" spans="1:143" ht="11.25" customHeight="1" x14ac:dyDescent="0.25">
      <c r="A1284" s="21">
        <v>46196</v>
      </c>
      <c r="B1284" s="190"/>
      <c r="C1284" s="182">
        <v>4933</v>
      </c>
      <c r="D1284" s="49"/>
      <c r="E1284" s="58"/>
      <c r="F1284" s="161"/>
      <c r="G1284" s="60"/>
      <c r="H1284" s="61"/>
      <c r="I1284" s="44">
        <f t="shared" si="2378"/>
        <v>0</v>
      </c>
      <c r="J1284" s="83">
        <f t="shared" si="2357"/>
        <v>202959</v>
      </c>
      <c r="K1284" s="61"/>
      <c r="L1284" s="44">
        <f t="shared" si="2379"/>
        <v>0</v>
      </c>
      <c r="M1284" s="83">
        <f t="shared" si="2358"/>
        <v>202242</v>
      </c>
      <c r="N1284" s="61"/>
      <c r="O1284" s="44">
        <f t="shared" si="2380"/>
        <v>0</v>
      </c>
      <c r="P1284" s="83">
        <f t="shared" si="2359"/>
        <v>190418</v>
      </c>
      <c r="Q1284" s="61"/>
      <c r="R1284" s="61">
        <f t="shared" si="2381"/>
        <v>0</v>
      </c>
      <c r="S1284" s="61">
        <f t="shared" si="2360"/>
        <v>227354</v>
      </c>
      <c r="T1284" s="61"/>
      <c r="U1284" s="61">
        <f t="shared" si="2382"/>
        <v>0</v>
      </c>
      <c r="V1284" s="61">
        <f t="shared" si="2330"/>
        <v>155305.05000000005</v>
      </c>
      <c r="W1284" s="140"/>
      <c r="X1284" s="144">
        <f t="shared" si="2383"/>
        <v>0</v>
      </c>
      <c r="Y1284" s="61">
        <f t="shared" si="2331"/>
        <v>4500.3500000000004</v>
      </c>
      <c r="Z1284" s="61"/>
      <c r="AA1284" s="140">
        <f t="shared" si="2384"/>
        <v>0</v>
      </c>
      <c r="AB1284" s="61">
        <f t="shared" si="2332"/>
        <v>16370</v>
      </c>
      <c r="AC1284" s="61"/>
      <c r="AD1284" s="61">
        <f t="shared" si="2385"/>
        <v>0</v>
      </c>
      <c r="AE1284" s="61">
        <f t="shared" si="2333"/>
        <v>3450</v>
      </c>
      <c r="AF1284" s="61"/>
      <c r="AG1284" s="60">
        <f t="shared" si="2386"/>
        <v>0</v>
      </c>
      <c r="AH1284" s="145">
        <f t="shared" si="2334"/>
        <v>4387.5</v>
      </c>
      <c r="AI1284" s="61"/>
      <c r="AJ1284" s="140">
        <f t="shared" si="2387"/>
        <v>0</v>
      </c>
      <c r="AK1284" s="61">
        <f t="shared" si="2335"/>
        <v>21977</v>
      </c>
      <c r="AL1284" s="61"/>
      <c r="AM1284" s="140">
        <f t="shared" si="2388"/>
        <v>0</v>
      </c>
      <c r="AN1284" s="61">
        <f t="shared" si="2336"/>
        <v>8655.02</v>
      </c>
      <c r="AO1284" s="61"/>
      <c r="AP1284" s="140">
        <f t="shared" si="2389"/>
        <v>0</v>
      </c>
      <c r="AQ1284" s="61">
        <f t="shared" si="2364"/>
        <v>8197.64</v>
      </c>
      <c r="AR1284" s="61"/>
      <c r="AS1284" s="140">
        <f t="shared" si="2390"/>
        <v>0</v>
      </c>
      <c r="AT1284" s="61">
        <f t="shared" si="2314"/>
        <v>1298</v>
      </c>
      <c r="AU1284" s="61"/>
      <c r="AV1284" s="61">
        <f t="shared" si="2391"/>
        <v>0</v>
      </c>
      <c r="AW1284" s="45">
        <f t="shared" si="2377"/>
        <v>4171.2000000000016</v>
      </c>
      <c r="AX1284" s="61"/>
      <c r="AY1284" s="61">
        <f t="shared" si="2392"/>
        <v>0</v>
      </c>
      <c r="AZ1284" s="61">
        <f t="shared" ref="AZ1284:AZ1347" si="2425">+AZ1283+AX1284-AY1284</f>
        <v>728.09999999999991</v>
      </c>
      <c r="BA1284" s="61"/>
      <c r="BB1284" s="140">
        <f t="shared" si="2393"/>
        <v>0</v>
      </c>
      <c r="BC1284" s="61">
        <f t="shared" si="2372"/>
        <v>77.819999999999851</v>
      </c>
      <c r="BD1284" s="61"/>
      <c r="BE1284" s="140">
        <f t="shared" si="2394"/>
        <v>0</v>
      </c>
      <c r="BF1284" s="61">
        <f t="shared" si="2423"/>
        <v>1815.1800000000017</v>
      </c>
      <c r="BG1284" s="61"/>
      <c r="BH1284" s="140">
        <f t="shared" si="2395"/>
        <v>0</v>
      </c>
      <c r="BI1284" s="61">
        <f t="shared" si="2424"/>
        <v>10000</v>
      </c>
      <c r="BJ1284" s="61"/>
      <c r="BK1284" s="140">
        <f t="shared" si="2396"/>
        <v>0</v>
      </c>
      <c r="BL1284" s="61">
        <f t="shared" si="2278"/>
        <v>2694.6000000000004</v>
      </c>
      <c r="BM1284" s="61"/>
      <c r="BN1284" s="140">
        <f t="shared" si="2397"/>
        <v>0</v>
      </c>
      <c r="BO1284" s="61">
        <f t="shared" si="2280"/>
        <v>300.70000000000152</v>
      </c>
      <c r="BP1284" s="61"/>
      <c r="BQ1284" s="140">
        <f t="shared" si="2398"/>
        <v>0</v>
      </c>
      <c r="BR1284" s="61">
        <f t="shared" si="2297"/>
        <v>76358.650000000009</v>
      </c>
      <c r="BS1284" s="61"/>
      <c r="BT1284" s="61">
        <f t="shared" si="2399"/>
        <v>0</v>
      </c>
      <c r="BU1284" s="61">
        <f t="shared" si="2373"/>
        <v>99147</v>
      </c>
      <c r="BV1284" s="61"/>
      <c r="BW1284" s="61">
        <f t="shared" si="2419"/>
        <v>0</v>
      </c>
      <c r="BX1284" s="61">
        <f t="shared" si="2374"/>
        <v>142158</v>
      </c>
      <c r="BY1284" s="61"/>
      <c r="BZ1284" s="61">
        <f t="shared" si="2400"/>
        <v>0</v>
      </c>
      <c r="CA1284" s="61">
        <f t="shared" si="2375"/>
        <v>92649</v>
      </c>
      <c r="CB1284" s="61"/>
      <c r="CC1284" s="61">
        <f t="shared" si="2401"/>
        <v>0</v>
      </c>
      <c r="CD1284" s="61">
        <f t="shared" si="2349"/>
        <v>28747.040000000001</v>
      </c>
      <c r="CE1284" s="61"/>
      <c r="CF1284" s="61">
        <f t="shared" si="2402"/>
        <v>0</v>
      </c>
      <c r="CG1284" s="61">
        <f t="shared" si="2281"/>
        <v>3663.6999999999994</v>
      </c>
      <c r="CH1284" s="61"/>
      <c r="CI1284" s="61">
        <f t="shared" si="2403"/>
        <v>0</v>
      </c>
      <c r="CJ1284" s="61">
        <f t="shared" si="2298"/>
        <v>6757.8</v>
      </c>
      <c r="CK1284" s="61"/>
      <c r="CL1284" s="140">
        <f t="shared" si="2404"/>
        <v>0</v>
      </c>
      <c r="CM1284" s="145">
        <f t="shared" si="2282"/>
        <v>4847.4799999999996</v>
      </c>
      <c r="CN1284" s="61"/>
      <c r="CO1284" s="140">
        <f t="shared" si="2405"/>
        <v>0</v>
      </c>
      <c r="CP1284" s="145">
        <f t="shared" si="2283"/>
        <v>3955</v>
      </c>
      <c r="CQ1284" s="61"/>
      <c r="CR1284" s="140">
        <f t="shared" si="2406"/>
        <v>0</v>
      </c>
      <c r="CS1284" s="145">
        <f t="shared" si="2376"/>
        <v>5186</v>
      </c>
      <c r="CT1284" s="61"/>
      <c r="CU1284" s="140">
        <f t="shared" si="2407"/>
        <v>0</v>
      </c>
      <c r="CV1284" s="145">
        <f t="shared" si="2284"/>
        <v>6929</v>
      </c>
      <c r="CW1284" s="61"/>
      <c r="CX1284" s="61">
        <f t="shared" si="2420"/>
        <v>0</v>
      </c>
      <c r="CY1284" s="60">
        <f t="shared" si="2356"/>
        <v>6173.9599999999982</v>
      </c>
      <c r="CZ1284" s="145"/>
      <c r="DA1284" s="61">
        <f t="shared" si="2421"/>
        <v>0</v>
      </c>
      <c r="DB1284" s="61">
        <f t="shared" si="2299"/>
        <v>32048</v>
      </c>
      <c r="DC1284" s="61"/>
      <c r="DD1284" s="61">
        <f t="shared" si="2422"/>
        <v>0</v>
      </c>
      <c r="DE1284" s="61">
        <f t="shared" si="2300"/>
        <v>78819</v>
      </c>
      <c r="DF1284" s="61"/>
      <c r="DG1284" s="144">
        <f t="shared" si="2408"/>
        <v>0</v>
      </c>
      <c r="DH1284" s="61">
        <f t="shared" si="2352"/>
        <v>439395</v>
      </c>
      <c r="DI1284" s="61">
        <v>3000</v>
      </c>
      <c r="DJ1284" s="61">
        <f t="shared" si="2409"/>
        <v>0</v>
      </c>
      <c r="DK1284" s="61">
        <f t="shared" si="2287"/>
        <v>6517.5</v>
      </c>
      <c r="DL1284" s="212"/>
      <c r="DM1284" s="208">
        <f t="shared" si="2410"/>
        <v>0</v>
      </c>
      <c r="DN1284" s="31">
        <f t="shared" si="2276"/>
        <v>0</v>
      </c>
      <c r="DO1284" s="29"/>
      <c r="DP1284" s="46">
        <f t="shared" si="2411"/>
        <v>0</v>
      </c>
      <c r="DQ1284" s="32">
        <f t="shared" si="2288"/>
        <v>6819.5</v>
      </c>
      <c r="DR1284" s="29"/>
      <c r="DS1284" s="46">
        <f t="shared" si="2412"/>
        <v>0</v>
      </c>
      <c r="DT1284" s="32">
        <f t="shared" si="2289"/>
        <v>4846</v>
      </c>
      <c r="DU1284" s="29"/>
      <c r="DV1284" s="46">
        <f t="shared" si="2413"/>
        <v>0</v>
      </c>
      <c r="DW1284" s="32">
        <f t="shared" si="2290"/>
        <v>4835</v>
      </c>
      <c r="DX1284" s="29"/>
      <c r="DY1284" s="30">
        <f t="shared" si="2414"/>
        <v>0</v>
      </c>
      <c r="DZ1284" s="31">
        <f t="shared" si="2291"/>
        <v>523</v>
      </c>
      <c r="EA1284" s="30"/>
      <c r="EB1284" s="30">
        <f t="shared" si="2415"/>
        <v>0</v>
      </c>
      <c r="EC1284" s="34">
        <f t="shared" si="2292"/>
        <v>369</v>
      </c>
      <c r="ED1284" s="29"/>
      <c r="EE1284" s="46">
        <f t="shared" si="2416"/>
        <v>0</v>
      </c>
      <c r="EF1284" s="32">
        <f t="shared" si="2293"/>
        <v>4769</v>
      </c>
      <c r="EG1284" s="61"/>
      <c r="EH1284" s="61">
        <f t="shared" si="2417"/>
        <v>0</v>
      </c>
      <c r="EI1284" s="61">
        <f t="shared" si="2294"/>
        <v>22077</v>
      </c>
      <c r="EJ1284" s="61"/>
      <c r="EK1284" s="61">
        <f t="shared" si="2418"/>
        <v>0</v>
      </c>
      <c r="EL1284" s="61">
        <f t="shared" si="2295"/>
        <v>20707</v>
      </c>
      <c r="EM1284" s="132">
        <f t="shared" si="2312"/>
        <v>242199.48277276001</v>
      </c>
    </row>
    <row r="1285" spans="1:143" ht="11.25" customHeight="1" x14ac:dyDescent="0.25">
      <c r="A1285" s="21">
        <v>46196</v>
      </c>
      <c r="B1285" s="190">
        <v>46028</v>
      </c>
      <c r="C1285" s="182">
        <v>5029</v>
      </c>
      <c r="D1285" s="49"/>
      <c r="E1285" s="58"/>
      <c r="F1285" s="161"/>
      <c r="G1285" s="60"/>
      <c r="H1285" s="61"/>
      <c r="I1285" s="44">
        <f t="shared" si="2378"/>
        <v>0</v>
      </c>
      <c r="J1285" s="83">
        <f t="shared" si="2357"/>
        <v>202959</v>
      </c>
      <c r="K1285" s="61"/>
      <c r="L1285" s="44">
        <f t="shared" si="2379"/>
        <v>0</v>
      </c>
      <c r="M1285" s="83">
        <f t="shared" si="2358"/>
        <v>202242</v>
      </c>
      <c r="N1285" s="61"/>
      <c r="O1285" s="44">
        <f t="shared" si="2380"/>
        <v>0</v>
      </c>
      <c r="P1285" s="83">
        <f t="shared" si="2359"/>
        <v>190418</v>
      </c>
      <c r="Q1285" s="61"/>
      <c r="R1285" s="61">
        <f t="shared" si="2381"/>
        <v>0</v>
      </c>
      <c r="S1285" s="61">
        <f t="shared" si="2360"/>
        <v>227354</v>
      </c>
      <c r="T1285" s="61"/>
      <c r="U1285" s="61">
        <f t="shared" si="2382"/>
        <v>0</v>
      </c>
      <c r="V1285" s="61">
        <f t="shared" si="2330"/>
        <v>155305.05000000005</v>
      </c>
      <c r="W1285" s="140"/>
      <c r="X1285" s="144">
        <f t="shared" si="2383"/>
        <v>0</v>
      </c>
      <c r="Y1285" s="61">
        <f t="shared" si="2331"/>
        <v>4500.3500000000004</v>
      </c>
      <c r="Z1285" s="61"/>
      <c r="AA1285" s="140">
        <f t="shared" si="2384"/>
        <v>0</v>
      </c>
      <c r="AB1285" s="61">
        <f t="shared" si="2332"/>
        <v>16370</v>
      </c>
      <c r="AC1285" s="61"/>
      <c r="AD1285" s="61">
        <f t="shared" si="2385"/>
        <v>0</v>
      </c>
      <c r="AE1285" s="61">
        <f t="shared" si="2333"/>
        <v>3450</v>
      </c>
      <c r="AF1285" s="61"/>
      <c r="AG1285" s="60">
        <f t="shared" si="2386"/>
        <v>0</v>
      </c>
      <c r="AH1285" s="145">
        <f t="shared" si="2334"/>
        <v>4387.5</v>
      </c>
      <c r="AI1285" s="61"/>
      <c r="AJ1285" s="140">
        <f t="shared" si="2387"/>
        <v>0</v>
      </c>
      <c r="AK1285" s="61">
        <f t="shared" si="2335"/>
        <v>21977</v>
      </c>
      <c r="AL1285" s="61"/>
      <c r="AM1285" s="140">
        <f t="shared" si="2388"/>
        <v>0</v>
      </c>
      <c r="AN1285" s="61">
        <f t="shared" si="2336"/>
        <v>8655.02</v>
      </c>
      <c r="AO1285" s="61"/>
      <c r="AP1285" s="140">
        <f t="shared" si="2389"/>
        <v>0</v>
      </c>
      <c r="AQ1285" s="61">
        <f t="shared" si="2364"/>
        <v>8197.64</v>
      </c>
      <c r="AR1285" s="61"/>
      <c r="AS1285" s="140">
        <f t="shared" si="2390"/>
        <v>0</v>
      </c>
      <c r="AT1285" s="61">
        <f t="shared" si="2314"/>
        <v>1298</v>
      </c>
      <c r="AU1285" s="61"/>
      <c r="AV1285" s="61">
        <f t="shared" si="2391"/>
        <v>0</v>
      </c>
      <c r="AW1285" s="45">
        <f t="shared" si="2377"/>
        <v>4171.2000000000016</v>
      </c>
      <c r="AX1285" s="61"/>
      <c r="AY1285" s="61">
        <f t="shared" si="2392"/>
        <v>0</v>
      </c>
      <c r="AZ1285" s="61">
        <f t="shared" si="2425"/>
        <v>728.09999999999991</v>
      </c>
      <c r="BA1285" s="61"/>
      <c r="BB1285" s="140">
        <f t="shared" si="2393"/>
        <v>0</v>
      </c>
      <c r="BC1285" s="61">
        <f t="shared" si="2372"/>
        <v>77.819999999999851</v>
      </c>
      <c r="BD1285" s="61"/>
      <c r="BE1285" s="140">
        <f t="shared" si="2394"/>
        <v>0</v>
      </c>
      <c r="BF1285" s="61">
        <f t="shared" si="2423"/>
        <v>1815.1800000000017</v>
      </c>
      <c r="BG1285" s="61"/>
      <c r="BH1285" s="140">
        <f t="shared" si="2395"/>
        <v>0</v>
      </c>
      <c r="BI1285" s="61">
        <f t="shared" si="2424"/>
        <v>10000</v>
      </c>
      <c r="BJ1285" s="61"/>
      <c r="BK1285" s="140">
        <f t="shared" si="2396"/>
        <v>0</v>
      </c>
      <c r="BL1285" s="61">
        <f t="shared" si="2278"/>
        <v>2694.6000000000004</v>
      </c>
      <c r="BM1285" s="61">
        <v>10000</v>
      </c>
      <c r="BN1285" s="140">
        <f t="shared" si="2397"/>
        <v>0</v>
      </c>
      <c r="BO1285" s="61">
        <f t="shared" si="2280"/>
        <v>10300.700000000001</v>
      </c>
      <c r="BP1285" s="61"/>
      <c r="BQ1285" s="140">
        <f t="shared" si="2398"/>
        <v>0</v>
      </c>
      <c r="BR1285" s="61">
        <f t="shared" si="2297"/>
        <v>76358.650000000009</v>
      </c>
      <c r="BS1285" s="61"/>
      <c r="BT1285" s="61">
        <f t="shared" si="2399"/>
        <v>0</v>
      </c>
      <c r="BU1285" s="61">
        <f t="shared" si="2373"/>
        <v>99147</v>
      </c>
      <c r="BV1285" s="61"/>
      <c r="BW1285" s="61">
        <f t="shared" si="2419"/>
        <v>0</v>
      </c>
      <c r="BX1285" s="61">
        <f t="shared" si="2374"/>
        <v>142158</v>
      </c>
      <c r="BY1285" s="61"/>
      <c r="BZ1285" s="61">
        <f t="shared" si="2400"/>
        <v>0</v>
      </c>
      <c r="CA1285" s="61">
        <f t="shared" si="2375"/>
        <v>92649</v>
      </c>
      <c r="CB1285" s="61"/>
      <c r="CC1285" s="61">
        <f t="shared" si="2401"/>
        <v>0</v>
      </c>
      <c r="CD1285" s="61">
        <f t="shared" si="2349"/>
        <v>28747.040000000001</v>
      </c>
      <c r="CE1285" s="61"/>
      <c r="CF1285" s="61">
        <f t="shared" si="2402"/>
        <v>0</v>
      </c>
      <c r="CG1285" s="61">
        <f t="shared" si="2281"/>
        <v>3663.6999999999994</v>
      </c>
      <c r="CH1285" s="61"/>
      <c r="CI1285" s="61">
        <f t="shared" si="2403"/>
        <v>0</v>
      </c>
      <c r="CJ1285" s="61">
        <f t="shared" si="2298"/>
        <v>6757.8</v>
      </c>
      <c r="CK1285" s="61"/>
      <c r="CL1285" s="140">
        <f t="shared" si="2404"/>
        <v>0</v>
      </c>
      <c r="CM1285" s="145">
        <f t="shared" si="2282"/>
        <v>4847.4799999999996</v>
      </c>
      <c r="CN1285" s="61"/>
      <c r="CO1285" s="140">
        <f t="shared" si="2405"/>
        <v>0</v>
      </c>
      <c r="CP1285" s="145">
        <f t="shared" si="2283"/>
        <v>3955</v>
      </c>
      <c r="CQ1285" s="61"/>
      <c r="CR1285" s="140">
        <f t="shared" si="2406"/>
        <v>0</v>
      </c>
      <c r="CS1285" s="145">
        <f t="shared" si="2376"/>
        <v>5186</v>
      </c>
      <c r="CT1285" s="61"/>
      <c r="CU1285" s="140">
        <f t="shared" si="2407"/>
        <v>0</v>
      </c>
      <c r="CV1285" s="145">
        <f t="shared" si="2284"/>
        <v>6929</v>
      </c>
      <c r="CW1285" s="61"/>
      <c r="CX1285" s="61">
        <f>IF(OR(D1285="NPC6AUZDB-GY030C",D1285="NPC6AUZDA-GY003M",[1]Sheet1!C4="NPC6AUZDA-GY003M",D1285="NPC6AUZDB-GY150C",D1285="NPC6AUZDB-GY010M",D1285="NPC6AUZDB-GY001M",D1285="NPC6AUZDB-GY005M",D1285="NPC6AUZDA-GY020M",D1285="NPC6AUZDB-GY003M",D1285="NPC6AUZDB-GY002M",),E1285*(F1285+0.1),0)</f>
        <v>0</v>
      </c>
      <c r="CY1285" s="60">
        <f t="shared" si="2356"/>
        <v>6173.9599999999982</v>
      </c>
      <c r="CZ1285" s="145"/>
      <c r="DA1285" s="61">
        <f t="shared" si="2421"/>
        <v>0</v>
      </c>
      <c r="DB1285" s="61">
        <f t="shared" si="2299"/>
        <v>32048</v>
      </c>
      <c r="DC1285" s="61"/>
      <c r="DD1285" s="61">
        <f t="shared" si="2422"/>
        <v>0</v>
      </c>
      <c r="DE1285" s="61">
        <f t="shared" si="2300"/>
        <v>78819</v>
      </c>
      <c r="DF1285" s="61"/>
      <c r="DG1285" s="144">
        <f t="shared" si="2408"/>
        <v>0</v>
      </c>
      <c r="DH1285" s="61">
        <f t="shared" si="2352"/>
        <v>439395</v>
      </c>
      <c r="DI1285" s="61"/>
      <c r="DJ1285" s="61">
        <f t="shared" si="2409"/>
        <v>0</v>
      </c>
      <c r="DK1285" s="61">
        <f t="shared" si="2287"/>
        <v>6517.5</v>
      </c>
      <c r="DL1285" s="212"/>
      <c r="DM1285" s="208">
        <f t="shared" si="2410"/>
        <v>0</v>
      </c>
      <c r="DN1285" s="31">
        <f t="shared" ref="DN1285:DN1348" si="2426">DN1284+DL1285-DM1285</f>
        <v>0</v>
      </c>
      <c r="DO1285" s="29"/>
      <c r="DP1285" s="46">
        <f t="shared" si="2411"/>
        <v>0</v>
      </c>
      <c r="DQ1285" s="32">
        <f t="shared" si="2288"/>
        <v>6819.5</v>
      </c>
      <c r="DR1285" s="29"/>
      <c r="DS1285" s="46">
        <f t="shared" si="2412"/>
        <v>0</v>
      </c>
      <c r="DT1285" s="32">
        <f t="shared" si="2289"/>
        <v>4846</v>
      </c>
      <c r="DU1285" s="29"/>
      <c r="DV1285" s="46">
        <f t="shared" si="2413"/>
        <v>0</v>
      </c>
      <c r="DW1285" s="32">
        <f t="shared" si="2290"/>
        <v>4835</v>
      </c>
      <c r="DX1285" s="29"/>
      <c r="DY1285" s="30">
        <f t="shared" si="2414"/>
        <v>0</v>
      </c>
      <c r="DZ1285" s="31">
        <f t="shared" si="2291"/>
        <v>523</v>
      </c>
      <c r="EA1285" s="30"/>
      <c r="EB1285" s="30">
        <f t="shared" si="2415"/>
        <v>0</v>
      </c>
      <c r="EC1285" s="34">
        <f t="shared" si="2292"/>
        <v>369</v>
      </c>
      <c r="ED1285" s="29"/>
      <c r="EE1285" s="46">
        <f t="shared" si="2416"/>
        <v>0</v>
      </c>
      <c r="EF1285" s="32">
        <f t="shared" si="2293"/>
        <v>4769</v>
      </c>
      <c r="EG1285" s="61"/>
      <c r="EH1285" s="61">
        <f t="shared" si="2417"/>
        <v>0</v>
      </c>
      <c r="EI1285" s="61">
        <f t="shared" si="2294"/>
        <v>22077</v>
      </c>
      <c r="EJ1285" s="61"/>
      <c r="EK1285" s="61">
        <f t="shared" si="2418"/>
        <v>0</v>
      </c>
      <c r="EL1285" s="61">
        <f t="shared" si="2295"/>
        <v>20707</v>
      </c>
      <c r="EM1285" s="132">
        <f t="shared" si="2312"/>
        <v>249503.46977276</v>
      </c>
    </row>
    <row r="1286" spans="1:143" ht="11.25" customHeight="1" x14ac:dyDescent="0.25">
      <c r="A1286" s="109">
        <v>46196</v>
      </c>
      <c r="B1286" s="184">
        <v>46196</v>
      </c>
      <c r="C1286" s="171">
        <v>5042</v>
      </c>
      <c r="D1286" s="71"/>
      <c r="E1286" s="72"/>
      <c r="F1286" s="252"/>
      <c r="G1286" s="74"/>
      <c r="H1286" s="75"/>
      <c r="I1286" s="50">
        <f t="shared" si="2378"/>
        <v>0</v>
      </c>
      <c r="J1286" s="84">
        <f t="shared" si="2357"/>
        <v>202959</v>
      </c>
      <c r="K1286" s="75">
        <v>60614</v>
      </c>
      <c r="L1286" s="50">
        <f t="shared" si="2379"/>
        <v>0</v>
      </c>
      <c r="M1286" s="84">
        <f t="shared" si="2358"/>
        <v>262856</v>
      </c>
      <c r="N1286" s="75"/>
      <c r="O1286" s="50">
        <f t="shared" si="2380"/>
        <v>0</v>
      </c>
      <c r="P1286" s="84">
        <f t="shared" si="2359"/>
        <v>190418</v>
      </c>
      <c r="Q1286" s="75"/>
      <c r="R1286" s="75">
        <f t="shared" si="2381"/>
        <v>0</v>
      </c>
      <c r="S1286" s="75">
        <f t="shared" si="2360"/>
        <v>227354</v>
      </c>
      <c r="T1286" s="75"/>
      <c r="U1286" s="75">
        <f t="shared" si="2382"/>
        <v>0</v>
      </c>
      <c r="V1286" s="75">
        <f t="shared" si="2330"/>
        <v>155305.05000000005</v>
      </c>
      <c r="W1286" s="76"/>
      <c r="X1286" s="77">
        <f t="shared" si="2383"/>
        <v>0</v>
      </c>
      <c r="Y1286" s="75">
        <f t="shared" si="2331"/>
        <v>4500.3500000000004</v>
      </c>
      <c r="Z1286" s="75"/>
      <c r="AA1286" s="76">
        <f t="shared" si="2384"/>
        <v>0</v>
      </c>
      <c r="AB1286" s="75">
        <f t="shared" si="2332"/>
        <v>16370</v>
      </c>
      <c r="AC1286" s="75"/>
      <c r="AD1286" s="75">
        <f t="shared" si="2385"/>
        <v>0</v>
      </c>
      <c r="AE1286" s="75">
        <f t="shared" si="2333"/>
        <v>3450</v>
      </c>
      <c r="AF1286" s="75"/>
      <c r="AG1286" s="74">
        <f t="shared" si="2386"/>
        <v>0</v>
      </c>
      <c r="AH1286" s="81">
        <f t="shared" si="2334"/>
        <v>4387.5</v>
      </c>
      <c r="AI1286" s="75"/>
      <c r="AJ1286" s="76">
        <f t="shared" si="2387"/>
        <v>0</v>
      </c>
      <c r="AK1286" s="75">
        <f t="shared" si="2335"/>
        <v>21977</v>
      </c>
      <c r="AL1286" s="75"/>
      <c r="AM1286" s="76">
        <f t="shared" si="2388"/>
        <v>0</v>
      </c>
      <c r="AN1286" s="75">
        <f t="shared" si="2336"/>
        <v>8655.02</v>
      </c>
      <c r="AO1286" s="75"/>
      <c r="AP1286" s="76">
        <f t="shared" si="2389"/>
        <v>0</v>
      </c>
      <c r="AQ1286" s="75">
        <f t="shared" si="2364"/>
        <v>8197.64</v>
      </c>
      <c r="AR1286" s="75"/>
      <c r="AS1286" s="76">
        <f t="shared" si="2390"/>
        <v>0</v>
      </c>
      <c r="AT1286" s="75">
        <f t="shared" si="2314"/>
        <v>1298</v>
      </c>
      <c r="AU1286" s="75"/>
      <c r="AV1286" s="75">
        <f t="shared" si="2391"/>
        <v>0</v>
      </c>
      <c r="AW1286" s="51">
        <f t="shared" si="2377"/>
        <v>4171.2000000000016</v>
      </c>
      <c r="AX1286" s="75"/>
      <c r="AY1286" s="75">
        <f t="shared" si="2392"/>
        <v>0</v>
      </c>
      <c r="AZ1286" s="75">
        <f t="shared" si="2425"/>
        <v>728.09999999999991</v>
      </c>
      <c r="BA1286" s="75"/>
      <c r="BB1286" s="76">
        <f t="shared" si="2393"/>
        <v>0</v>
      </c>
      <c r="BC1286" s="75">
        <f t="shared" si="2372"/>
        <v>77.819999999999851</v>
      </c>
      <c r="BD1286" s="75"/>
      <c r="BE1286" s="76">
        <f t="shared" si="2394"/>
        <v>0</v>
      </c>
      <c r="BF1286" s="75">
        <f t="shared" si="2423"/>
        <v>1815.1800000000017</v>
      </c>
      <c r="BG1286" s="75"/>
      <c r="BH1286" s="76">
        <f t="shared" si="2395"/>
        <v>0</v>
      </c>
      <c r="BI1286" s="75">
        <f t="shared" si="2424"/>
        <v>10000</v>
      </c>
      <c r="BJ1286" s="75"/>
      <c r="BK1286" s="76">
        <f t="shared" si="2396"/>
        <v>0</v>
      </c>
      <c r="BL1286" s="75">
        <f t="shared" ref="BL1286:BL1349" si="2427">+BL1285+BJ1286-BK1286</f>
        <v>2694.6000000000004</v>
      </c>
      <c r="BM1286" s="75"/>
      <c r="BN1286" s="76">
        <f t="shared" si="2397"/>
        <v>0</v>
      </c>
      <c r="BO1286" s="75">
        <f t="shared" ref="BO1286:BO1349" si="2428">+BO1285+BM1286-BN1286</f>
        <v>10300.700000000001</v>
      </c>
      <c r="BP1286" s="75"/>
      <c r="BQ1286" s="76">
        <f t="shared" si="2398"/>
        <v>0</v>
      </c>
      <c r="BR1286" s="75">
        <f t="shared" si="2297"/>
        <v>76358.650000000009</v>
      </c>
      <c r="BS1286" s="75"/>
      <c r="BT1286" s="75">
        <f t="shared" si="2399"/>
        <v>0</v>
      </c>
      <c r="BU1286" s="75">
        <f t="shared" si="2373"/>
        <v>99147</v>
      </c>
      <c r="BV1286" s="75"/>
      <c r="BW1286" s="75">
        <f t="shared" si="2419"/>
        <v>0</v>
      </c>
      <c r="BX1286" s="75">
        <f t="shared" si="2374"/>
        <v>142158</v>
      </c>
      <c r="BY1286" s="75"/>
      <c r="BZ1286" s="75">
        <f t="shared" si="2400"/>
        <v>0</v>
      </c>
      <c r="CA1286" s="75">
        <f t="shared" si="2375"/>
        <v>92649</v>
      </c>
      <c r="CB1286" s="75"/>
      <c r="CC1286" s="75">
        <f t="shared" si="2401"/>
        <v>0</v>
      </c>
      <c r="CD1286" s="75">
        <f t="shared" si="2349"/>
        <v>28747.040000000001</v>
      </c>
      <c r="CE1286" s="75"/>
      <c r="CF1286" s="75">
        <f t="shared" si="2402"/>
        <v>0</v>
      </c>
      <c r="CG1286" s="75">
        <f t="shared" ref="CG1286:CG1349" si="2429">+CG1285+CE1286-CF1286</f>
        <v>3663.6999999999994</v>
      </c>
      <c r="CH1286" s="75"/>
      <c r="CI1286" s="75">
        <f t="shared" si="2403"/>
        <v>0</v>
      </c>
      <c r="CJ1286" s="75">
        <f t="shared" si="2298"/>
        <v>6757.8</v>
      </c>
      <c r="CK1286" s="75"/>
      <c r="CL1286" s="76">
        <f t="shared" si="2404"/>
        <v>0</v>
      </c>
      <c r="CM1286" s="81">
        <f t="shared" ref="CM1286:CM1349" si="2430">+CM1285+CK1286-CL1286</f>
        <v>4847.4799999999996</v>
      </c>
      <c r="CN1286" s="75"/>
      <c r="CO1286" s="76">
        <f t="shared" si="2405"/>
        <v>0</v>
      </c>
      <c r="CP1286" s="81">
        <f t="shared" ref="CP1286:CP1349" si="2431">+CP1285+CN1286-CO1286</f>
        <v>3955</v>
      </c>
      <c r="CQ1286" s="75"/>
      <c r="CR1286" s="76">
        <f t="shared" si="2406"/>
        <v>0</v>
      </c>
      <c r="CS1286" s="81">
        <f t="shared" si="2376"/>
        <v>5186</v>
      </c>
      <c r="CT1286" s="75"/>
      <c r="CU1286" s="76">
        <f t="shared" si="2407"/>
        <v>0</v>
      </c>
      <c r="CV1286" s="81">
        <f t="shared" ref="CV1286:CV1349" si="2432">+CV1285+CT1286-CU1286</f>
        <v>6929</v>
      </c>
      <c r="CW1286" s="75"/>
      <c r="CX1286" s="75"/>
      <c r="CY1286" s="74">
        <f t="shared" si="2356"/>
        <v>6173.9599999999982</v>
      </c>
      <c r="CZ1286" s="81"/>
      <c r="DA1286" s="75">
        <f t="shared" si="2421"/>
        <v>0</v>
      </c>
      <c r="DB1286" s="75">
        <f t="shared" si="2299"/>
        <v>32048</v>
      </c>
      <c r="DC1286" s="75"/>
      <c r="DD1286" s="75">
        <f t="shared" si="2422"/>
        <v>0</v>
      </c>
      <c r="DE1286" s="75">
        <f t="shared" si="2300"/>
        <v>78819</v>
      </c>
      <c r="DF1286" s="75"/>
      <c r="DG1286" s="77">
        <f t="shared" si="2408"/>
        <v>0</v>
      </c>
      <c r="DH1286" s="75">
        <f t="shared" si="2352"/>
        <v>439395</v>
      </c>
      <c r="DI1286" s="75"/>
      <c r="DJ1286" s="75">
        <f t="shared" si="2409"/>
        <v>0</v>
      </c>
      <c r="DK1286" s="75">
        <f t="shared" ref="DK1286:DK1349" si="2433">+DK1285+DI1286-DJ1286</f>
        <v>6517.5</v>
      </c>
      <c r="DL1286" s="209"/>
      <c r="DM1286" s="205">
        <f t="shared" si="2410"/>
        <v>0</v>
      </c>
      <c r="DN1286" s="55">
        <f t="shared" si="2426"/>
        <v>0</v>
      </c>
      <c r="DO1286" s="52"/>
      <c r="DP1286" s="56">
        <f t="shared" si="2411"/>
        <v>0</v>
      </c>
      <c r="DQ1286" s="53">
        <f t="shared" ref="DQ1286:DQ1349" si="2434">DQ1285+DO1286-DP1286</f>
        <v>6819.5</v>
      </c>
      <c r="DR1286" s="52"/>
      <c r="DS1286" s="56">
        <f t="shared" si="2412"/>
        <v>0</v>
      </c>
      <c r="DT1286" s="53">
        <f t="shared" ref="DT1286:DT1349" si="2435">DT1285+DR1286-DS1286</f>
        <v>4846</v>
      </c>
      <c r="DU1286" s="52"/>
      <c r="DV1286" s="56">
        <f t="shared" si="2413"/>
        <v>0</v>
      </c>
      <c r="DW1286" s="53">
        <f t="shared" ref="DW1286:DW1349" si="2436">DW1285+DU1286-DV1286</f>
        <v>4835</v>
      </c>
      <c r="DX1286" s="52"/>
      <c r="DY1286" s="54">
        <f t="shared" si="2414"/>
        <v>0</v>
      </c>
      <c r="DZ1286" s="55">
        <f t="shared" ref="DZ1286:DZ1349" si="2437">DZ1285+DX1286-DY1286</f>
        <v>523</v>
      </c>
      <c r="EA1286" s="54"/>
      <c r="EB1286" s="54">
        <f t="shared" si="2415"/>
        <v>0</v>
      </c>
      <c r="EC1286" s="57">
        <f t="shared" ref="EC1286:EC1349" si="2438">EC1285+EA1286-EB1286</f>
        <v>369</v>
      </c>
      <c r="ED1286" s="52"/>
      <c r="EE1286" s="56">
        <f t="shared" si="2416"/>
        <v>0</v>
      </c>
      <c r="EF1286" s="53">
        <f t="shared" ref="EF1286:EF1349" si="2439">EF1285+ED1286-EE1286</f>
        <v>4769</v>
      </c>
      <c r="EG1286" s="75"/>
      <c r="EH1286" s="75">
        <f t="shared" si="2417"/>
        <v>0</v>
      </c>
      <c r="EI1286" s="75">
        <f t="shared" ref="EI1286:EI1349" si="2440">+EI1285+EG1286-EH1286</f>
        <v>22077</v>
      </c>
      <c r="EJ1286" s="75"/>
      <c r="EK1286" s="75">
        <f t="shared" si="2418"/>
        <v>0</v>
      </c>
      <c r="EL1286" s="75">
        <f t="shared" ref="EL1286:EL1349" si="2441">EL1285+EJ1286-EK1286</f>
        <v>20707</v>
      </c>
      <c r="EM1286" s="110">
        <f t="shared" si="2312"/>
        <v>249503.46977276</v>
      </c>
    </row>
    <row r="1287" spans="1:143" ht="11.25" customHeight="1" x14ac:dyDescent="0.25">
      <c r="A1287" s="109">
        <v>46196</v>
      </c>
      <c r="B1287" s="184">
        <v>46204</v>
      </c>
      <c r="C1287" s="171">
        <v>5048</v>
      </c>
      <c r="D1287" s="71"/>
      <c r="E1287" s="72"/>
      <c r="F1287" s="252"/>
      <c r="G1287" s="74"/>
      <c r="H1287" s="75"/>
      <c r="I1287" s="50">
        <f t="shared" si="2378"/>
        <v>0</v>
      </c>
      <c r="J1287" s="84">
        <f t="shared" si="2357"/>
        <v>202959</v>
      </c>
      <c r="K1287" s="75"/>
      <c r="L1287" s="50">
        <f t="shared" si="2379"/>
        <v>0</v>
      </c>
      <c r="M1287" s="84">
        <f t="shared" si="2358"/>
        <v>262856</v>
      </c>
      <c r="N1287" s="75"/>
      <c r="O1287" s="50">
        <f t="shared" si="2380"/>
        <v>0</v>
      </c>
      <c r="P1287" s="84">
        <f t="shared" si="2359"/>
        <v>190418</v>
      </c>
      <c r="Q1287" s="75"/>
      <c r="R1287" s="75">
        <f t="shared" si="2381"/>
        <v>0</v>
      </c>
      <c r="S1287" s="75">
        <f t="shared" si="2360"/>
        <v>227354</v>
      </c>
      <c r="T1287" s="75"/>
      <c r="U1287" s="75">
        <f t="shared" si="2382"/>
        <v>0</v>
      </c>
      <c r="V1287" s="75">
        <f t="shared" si="2330"/>
        <v>155305.05000000005</v>
      </c>
      <c r="W1287" s="76"/>
      <c r="X1287" s="77">
        <f t="shared" si="2383"/>
        <v>0</v>
      </c>
      <c r="Y1287" s="75">
        <f t="shared" si="2331"/>
        <v>4500.3500000000004</v>
      </c>
      <c r="Z1287" s="75"/>
      <c r="AA1287" s="76">
        <f t="shared" si="2384"/>
        <v>0</v>
      </c>
      <c r="AB1287" s="75">
        <f t="shared" si="2332"/>
        <v>16370</v>
      </c>
      <c r="AC1287" s="75"/>
      <c r="AD1287" s="75">
        <f t="shared" si="2385"/>
        <v>0</v>
      </c>
      <c r="AE1287" s="75">
        <f t="shared" si="2333"/>
        <v>3450</v>
      </c>
      <c r="AF1287" s="75"/>
      <c r="AG1287" s="74">
        <f t="shared" si="2386"/>
        <v>0</v>
      </c>
      <c r="AH1287" s="81">
        <f t="shared" si="2334"/>
        <v>4387.5</v>
      </c>
      <c r="AI1287" s="75"/>
      <c r="AJ1287" s="76">
        <f t="shared" si="2387"/>
        <v>0</v>
      </c>
      <c r="AK1287" s="75">
        <f t="shared" si="2335"/>
        <v>21977</v>
      </c>
      <c r="AL1287" s="75"/>
      <c r="AM1287" s="76">
        <f t="shared" si="2388"/>
        <v>0</v>
      </c>
      <c r="AN1287" s="75">
        <f t="shared" si="2336"/>
        <v>8655.02</v>
      </c>
      <c r="AO1287" s="75"/>
      <c r="AP1287" s="76">
        <f t="shared" si="2389"/>
        <v>0</v>
      </c>
      <c r="AQ1287" s="75">
        <f t="shared" si="2364"/>
        <v>8197.64</v>
      </c>
      <c r="AR1287" s="75"/>
      <c r="AS1287" s="76">
        <f t="shared" si="2390"/>
        <v>0</v>
      </c>
      <c r="AT1287" s="75">
        <f t="shared" si="2314"/>
        <v>1298</v>
      </c>
      <c r="AU1287" s="75"/>
      <c r="AV1287" s="75">
        <f t="shared" si="2391"/>
        <v>0</v>
      </c>
      <c r="AW1287" s="51">
        <f t="shared" si="2377"/>
        <v>4171.2000000000016</v>
      </c>
      <c r="AX1287" s="75"/>
      <c r="AY1287" s="75">
        <f t="shared" si="2392"/>
        <v>0</v>
      </c>
      <c r="AZ1287" s="75">
        <f t="shared" si="2425"/>
        <v>728.09999999999991</v>
      </c>
      <c r="BA1287" s="75"/>
      <c r="BB1287" s="76">
        <f t="shared" si="2393"/>
        <v>0</v>
      </c>
      <c r="BC1287" s="75">
        <f t="shared" si="2372"/>
        <v>77.819999999999851</v>
      </c>
      <c r="BD1287" s="75"/>
      <c r="BE1287" s="76">
        <f t="shared" si="2394"/>
        <v>0</v>
      </c>
      <c r="BF1287" s="75">
        <f t="shared" si="2423"/>
        <v>1815.1800000000017</v>
      </c>
      <c r="BG1287" s="75"/>
      <c r="BH1287" s="76">
        <f t="shared" si="2395"/>
        <v>0</v>
      </c>
      <c r="BI1287" s="75">
        <f t="shared" si="2424"/>
        <v>10000</v>
      </c>
      <c r="BJ1287" s="75"/>
      <c r="BK1287" s="76">
        <f t="shared" si="2396"/>
        <v>0</v>
      </c>
      <c r="BL1287" s="75">
        <f t="shared" si="2427"/>
        <v>2694.6000000000004</v>
      </c>
      <c r="BM1287" s="75"/>
      <c r="BN1287" s="76">
        <f t="shared" si="2397"/>
        <v>0</v>
      </c>
      <c r="BO1287" s="75">
        <f t="shared" si="2428"/>
        <v>10300.700000000001</v>
      </c>
      <c r="BP1287" s="75"/>
      <c r="BQ1287" s="76">
        <f t="shared" si="2398"/>
        <v>0</v>
      </c>
      <c r="BR1287" s="75">
        <f t="shared" si="2297"/>
        <v>76358.650000000009</v>
      </c>
      <c r="BS1287" s="75"/>
      <c r="BT1287" s="75">
        <f t="shared" si="2399"/>
        <v>0</v>
      </c>
      <c r="BU1287" s="75">
        <f t="shared" si="2373"/>
        <v>99147</v>
      </c>
      <c r="BV1287" s="75"/>
      <c r="BW1287" s="75">
        <f t="shared" si="2419"/>
        <v>0</v>
      </c>
      <c r="BX1287" s="75">
        <f t="shared" si="2374"/>
        <v>142158</v>
      </c>
      <c r="BY1287" s="75"/>
      <c r="BZ1287" s="75">
        <f t="shared" si="2400"/>
        <v>0</v>
      </c>
      <c r="CA1287" s="75">
        <f t="shared" si="2375"/>
        <v>92649</v>
      </c>
      <c r="CB1287" s="75"/>
      <c r="CC1287" s="75">
        <f t="shared" si="2401"/>
        <v>0</v>
      </c>
      <c r="CD1287" s="75">
        <f t="shared" si="2349"/>
        <v>28747.040000000001</v>
      </c>
      <c r="CE1287" s="75"/>
      <c r="CF1287" s="75">
        <f t="shared" si="2402"/>
        <v>0</v>
      </c>
      <c r="CG1287" s="75">
        <f t="shared" si="2429"/>
        <v>3663.6999999999994</v>
      </c>
      <c r="CH1287" s="75"/>
      <c r="CI1287" s="75">
        <f t="shared" si="2403"/>
        <v>0</v>
      </c>
      <c r="CJ1287" s="75">
        <f t="shared" si="2298"/>
        <v>6757.8</v>
      </c>
      <c r="CK1287" s="75"/>
      <c r="CL1287" s="76">
        <f t="shared" si="2404"/>
        <v>0</v>
      </c>
      <c r="CM1287" s="81">
        <f t="shared" si="2430"/>
        <v>4847.4799999999996</v>
      </c>
      <c r="CN1287" s="75"/>
      <c r="CO1287" s="76">
        <f t="shared" si="2405"/>
        <v>0</v>
      </c>
      <c r="CP1287" s="81">
        <f t="shared" si="2431"/>
        <v>3955</v>
      </c>
      <c r="CQ1287" s="75"/>
      <c r="CR1287" s="76">
        <f t="shared" si="2406"/>
        <v>0</v>
      </c>
      <c r="CS1287" s="81">
        <f t="shared" si="2376"/>
        <v>5186</v>
      </c>
      <c r="CT1287" s="75"/>
      <c r="CU1287" s="76">
        <f t="shared" si="2407"/>
        <v>0</v>
      </c>
      <c r="CV1287" s="81">
        <f t="shared" si="2432"/>
        <v>6929</v>
      </c>
      <c r="CW1287" s="75"/>
      <c r="CX1287" s="75">
        <f t="shared" ref="CX1287:CX1318" si="2442">IF(OR(D1287="NPC6AUZDB-GY030C",D1287="NPC6AUZDA-GY003M",D1278="NPC6AUZDA-GY003M",D1287="NPC6AUZDB-GY150C",D1287="NPC6AUZDB-GY010M",D1287="NPC6AUZDB-GY001M",D1287="NPC6AUZDB-GY005M",D1287="NPC6AUZDA-GY020M",D1287="NPC6AUZDB-GY003M",D1287="NPC6AUZDB-GY002M",),E1287*(F1287+0.1),0)</f>
        <v>0</v>
      </c>
      <c r="CY1287" s="74">
        <f t="shared" si="2356"/>
        <v>6173.9599999999982</v>
      </c>
      <c r="CZ1287" s="81"/>
      <c r="DA1287" s="75">
        <f t="shared" si="2421"/>
        <v>0</v>
      </c>
      <c r="DB1287" s="75">
        <f t="shared" si="2299"/>
        <v>32048</v>
      </c>
      <c r="DC1287" s="75"/>
      <c r="DD1287" s="75">
        <f t="shared" si="2422"/>
        <v>0</v>
      </c>
      <c r="DE1287" s="75">
        <f t="shared" si="2300"/>
        <v>78819</v>
      </c>
      <c r="DF1287" s="75"/>
      <c r="DG1287" s="77">
        <f t="shared" si="2408"/>
        <v>0</v>
      </c>
      <c r="DH1287" s="75">
        <f t="shared" si="2352"/>
        <v>439395</v>
      </c>
      <c r="DI1287" s="75"/>
      <c r="DJ1287" s="75">
        <f t="shared" si="2409"/>
        <v>0</v>
      </c>
      <c r="DK1287" s="75">
        <f t="shared" si="2433"/>
        <v>6517.5</v>
      </c>
      <c r="DL1287" s="209"/>
      <c r="DM1287" s="205">
        <f t="shared" si="2410"/>
        <v>0</v>
      </c>
      <c r="DN1287" s="55">
        <f t="shared" si="2426"/>
        <v>0</v>
      </c>
      <c r="DO1287" s="52"/>
      <c r="DP1287" s="56">
        <f t="shared" si="2411"/>
        <v>0</v>
      </c>
      <c r="DQ1287" s="53">
        <f t="shared" si="2434"/>
        <v>6819.5</v>
      </c>
      <c r="DR1287" s="52"/>
      <c r="DS1287" s="56">
        <f t="shared" si="2412"/>
        <v>0</v>
      </c>
      <c r="DT1287" s="53">
        <f t="shared" si="2435"/>
        <v>4846</v>
      </c>
      <c r="DU1287" s="52"/>
      <c r="DV1287" s="56">
        <f t="shared" si="2413"/>
        <v>0</v>
      </c>
      <c r="DW1287" s="53">
        <f t="shared" si="2436"/>
        <v>4835</v>
      </c>
      <c r="DX1287" s="52"/>
      <c r="DY1287" s="54">
        <f t="shared" si="2414"/>
        <v>0</v>
      </c>
      <c r="DZ1287" s="55">
        <f t="shared" si="2437"/>
        <v>523</v>
      </c>
      <c r="EA1287" s="54"/>
      <c r="EB1287" s="54">
        <f t="shared" si="2415"/>
        <v>0</v>
      </c>
      <c r="EC1287" s="57">
        <f t="shared" si="2438"/>
        <v>369</v>
      </c>
      <c r="ED1287" s="52"/>
      <c r="EE1287" s="56">
        <f t="shared" si="2416"/>
        <v>0</v>
      </c>
      <c r="EF1287" s="53">
        <f t="shared" si="2439"/>
        <v>4769</v>
      </c>
      <c r="EG1287" s="75"/>
      <c r="EH1287" s="75">
        <f t="shared" si="2417"/>
        <v>0</v>
      </c>
      <c r="EI1287" s="75">
        <f t="shared" si="2440"/>
        <v>22077</v>
      </c>
      <c r="EJ1287" s="75"/>
      <c r="EK1287" s="75">
        <f t="shared" si="2418"/>
        <v>0</v>
      </c>
      <c r="EL1287" s="75">
        <f t="shared" si="2441"/>
        <v>20707</v>
      </c>
      <c r="EM1287" s="110">
        <f t="shared" si="2312"/>
        <v>261191.46977276</v>
      </c>
    </row>
    <row r="1288" spans="1:143" s="35" customFormat="1" ht="11.25" customHeight="1" x14ac:dyDescent="0.25">
      <c r="A1288" s="21">
        <v>46196</v>
      </c>
      <c r="B1288" s="190"/>
      <c r="C1288" s="182">
        <v>5048</v>
      </c>
      <c r="D1288" s="49"/>
      <c r="E1288" s="58"/>
      <c r="F1288" s="161"/>
      <c r="G1288" s="60"/>
      <c r="H1288" s="61"/>
      <c r="I1288" s="44">
        <f t="shared" si="2378"/>
        <v>0</v>
      </c>
      <c r="J1288" s="83">
        <f t="shared" si="2357"/>
        <v>202959</v>
      </c>
      <c r="K1288" s="61"/>
      <c r="L1288" s="44">
        <f t="shared" si="2379"/>
        <v>0</v>
      </c>
      <c r="M1288" s="83">
        <f t="shared" si="2358"/>
        <v>262856</v>
      </c>
      <c r="N1288" s="61"/>
      <c r="O1288" s="44">
        <f t="shared" si="2380"/>
        <v>0</v>
      </c>
      <c r="P1288" s="83">
        <f t="shared" si="2359"/>
        <v>190418</v>
      </c>
      <c r="Q1288" s="61"/>
      <c r="R1288" s="61">
        <f t="shared" si="2381"/>
        <v>0</v>
      </c>
      <c r="S1288" s="61">
        <f t="shared" si="2360"/>
        <v>227354</v>
      </c>
      <c r="T1288" s="61"/>
      <c r="U1288" s="61">
        <f t="shared" si="2382"/>
        <v>0</v>
      </c>
      <c r="V1288" s="61">
        <f t="shared" si="2330"/>
        <v>155305.05000000005</v>
      </c>
      <c r="W1288" s="140"/>
      <c r="X1288" s="144">
        <f t="shared" si="2383"/>
        <v>0</v>
      </c>
      <c r="Y1288" s="61">
        <f t="shared" si="2331"/>
        <v>4500.3500000000004</v>
      </c>
      <c r="Z1288" s="61"/>
      <c r="AA1288" s="140">
        <f t="shared" si="2384"/>
        <v>0</v>
      </c>
      <c r="AB1288" s="61">
        <f t="shared" si="2332"/>
        <v>16370</v>
      </c>
      <c r="AC1288" s="61"/>
      <c r="AD1288" s="61">
        <f t="shared" si="2385"/>
        <v>0</v>
      </c>
      <c r="AE1288" s="61">
        <f t="shared" si="2333"/>
        <v>3450</v>
      </c>
      <c r="AF1288" s="61"/>
      <c r="AG1288" s="60">
        <f t="shared" si="2386"/>
        <v>0</v>
      </c>
      <c r="AH1288" s="145">
        <f t="shared" si="2334"/>
        <v>4387.5</v>
      </c>
      <c r="AI1288" s="61">
        <v>24000</v>
      </c>
      <c r="AJ1288" s="140">
        <f t="shared" si="2387"/>
        <v>0</v>
      </c>
      <c r="AK1288" s="61">
        <f t="shared" si="2335"/>
        <v>45977</v>
      </c>
      <c r="AL1288" s="61"/>
      <c r="AM1288" s="140">
        <f t="shared" si="2388"/>
        <v>0</v>
      </c>
      <c r="AN1288" s="61">
        <f t="shared" si="2336"/>
        <v>8655.02</v>
      </c>
      <c r="AO1288" s="61"/>
      <c r="AP1288" s="140">
        <f t="shared" si="2389"/>
        <v>0</v>
      </c>
      <c r="AQ1288" s="61">
        <f t="shared" si="2364"/>
        <v>8197.64</v>
      </c>
      <c r="AR1288" s="61"/>
      <c r="AS1288" s="140">
        <f t="shared" si="2390"/>
        <v>0</v>
      </c>
      <c r="AT1288" s="61">
        <f t="shared" si="2314"/>
        <v>1298</v>
      </c>
      <c r="AU1288" s="61"/>
      <c r="AV1288" s="61">
        <f t="shared" si="2391"/>
        <v>0</v>
      </c>
      <c r="AW1288" s="45">
        <f t="shared" si="2377"/>
        <v>4171.2000000000016</v>
      </c>
      <c r="AX1288" s="61"/>
      <c r="AY1288" s="61">
        <f t="shared" si="2392"/>
        <v>0</v>
      </c>
      <c r="AZ1288" s="61">
        <f t="shared" si="2425"/>
        <v>728.09999999999991</v>
      </c>
      <c r="BA1288" s="61"/>
      <c r="BB1288" s="140">
        <f t="shared" si="2393"/>
        <v>0</v>
      </c>
      <c r="BC1288" s="61">
        <f t="shared" si="2372"/>
        <v>77.819999999999851</v>
      </c>
      <c r="BD1288" s="61"/>
      <c r="BE1288" s="140">
        <f t="shared" si="2394"/>
        <v>0</v>
      </c>
      <c r="BF1288" s="61">
        <f t="shared" si="2423"/>
        <v>1815.1800000000017</v>
      </c>
      <c r="BG1288" s="61"/>
      <c r="BH1288" s="140">
        <f t="shared" si="2395"/>
        <v>0</v>
      </c>
      <c r="BI1288" s="61">
        <f t="shared" si="2424"/>
        <v>10000</v>
      </c>
      <c r="BJ1288" s="61"/>
      <c r="BK1288" s="140">
        <f t="shared" si="2396"/>
        <v>0</v>
      </c>
      <c r="BL1288" s="61">
        <f t="shared" si="2427"/>
        <v>2694.6000000000004</v>
      </c>
      <c r="BM1288" s="61"/>
      <c r="BN1288" s="140">
        <f t="shared" si="2397"/>
        <v>0</v>
      </c>
      <c r="BO1288" s="61">
        <f t="shared" si="2428"/>
        <v>10300.700000000001</v>
      </c>
      <c r="BP1288" s="61"/>
      <c r="BQ1288" s="140">
        <f t="shared" si="2398"/>
        <v>0</v>
      </c>
      <c r="BR1288" s="61">
        <f t="shared" si="2297"/>
        <v>76358.650000000009</v>
      </c>
      <c r="BS1288" s="61"/>
      <c r="BT1288" s="61">
        <f t="shared" si="2399"/>
        <v>0</v>
      </c>
      <c r="BU1288" s="61">
        <f t="shared" si="2373"/>
        <v>99147</v>
      </c>
      <c r="BV1288" s="61"/>
      <c r="BW1288" s="61">
        <f t="shared" si="2419"/>
        <v>0</v>
      </c>
      <c r="BX1288" s="61">
        <f t="shared" si="2374"/>
        <v>142158</v>
      </c>
      <c r="BY1288" s="61"/>
      <c r="BZ1288" s="61">
        <f t="shared" si="2400"/>
        <v>0</v>
      </c>
      <c r="CA1288" s="61">
        <f t="shared" si="2375"/>
        <v>92649</v>
      </c>
      <c r="CB1288" s="61"/>
      <c r="CC1288" s="61">
        <f t="shared" si="2401"/>
        <v>0</v>
      </c>
      <c r="CD1288" s="61">
        <f t="shared" si="2349"/>
        <v>28747.040000000001</v>
      </c>
      <c r="CE1288" s="61"/>
      <c r="CF1288" s="61">
        <f t="shared" si="2402"/>
        <v>0</v>
      </c>
      <c r="CG1288" s="61">
        <f t="shared" si="2429"/>
        <v>3663.6999999999994</v>
      </c>
      <c r="CH1288" s="61"/>
      <c r="CI1288" s="61">
        <f t="shared" si="2403"/>
        <v>0</v>
      </c>
      <c r="CJ1288" s="61">
        <f t="shared" si="2298"/>
        <v>6757.8</v>
      </c>
      <c r="CK1288" s="61"/>
      <c r="CL1288" s="140">
        <f t="shared" si="2404"/>
        <v>0</v>
      </c>
      <c r="CM1288" s="145">
        <f t="shared" si="2430"/>
        <v>4847.4799999999996</v>
      </c>
      <c r="CN1288" s="61"/>
      <c r="CO1288" s="140">
        <f t="shared" si="2405"/>
        <v>0</v>
      </c>
      <c r="CP1288" s="145">
        <f t="shared" si="2431"/>
        <v>3955</v>
      </c>
      <c r="CQ1288" s="61"/>
      <c r="CR1288" s="140">
        <f t="shared" si="2406"/>
        <v>0</v>
      </c>
      <c r="CS1288" s="145">
        <f t="shared" si="2376"/>
        <v>5186</v>
      </c>
      <c r="CT1288" s="61"/>
      <c r="CU1288" s="140">
        <f t="shared" si="2407"/>
        <v>0</v>
      </c>
      <c r="CV1288" s="145">
        <f t="shared" si="2432"/>
        <v>6929</v>
      </c>
      <c r="CW1288" s="61"/>
      <c r="CX1288" s="66">
        <f t="shared" si="2442"/>
        <v>0</v>
      </c>
      <c r="CY1288" s="40">
        <f t="shared" si="2356"/>
        <v>6173.9599999999982</v>
      </c>
      <c r="CZ1288" s="145"/>
      <c r="DA1288" s="61">
        <f t="shared" si="2421"/>
        <v>0</v>
      </c>
      <c r="DB1288" s="61">
        <f t="shared" si="2299"/>
        <v>32048</v>
      </c>
      <c r="DC1288" s="61"/>
      <c r="DD1288" s="61">
        <f t="shared" si="2422"/>
        <v>0</v>
      </c>
      <c r="DE1288" s="61">
        <f t="shared" si="2300"/>
        <v>78819</v>
      </c>
      <c r="DF1288" s="61"/>
      <c r="DG1288" s="144">
        <f t="shared" si="2408"/>
        <v>0</v>
      </c>
      <c r="DH1288" s="61">
        <f t="shared" si="2352"/>
        <v>439395</v>
      </c>
      <c r="DI1288" s="61"/>
      <c r="DJ1288" s="61">
        <f t="shared" si="2409"/>
        <v>0</v>
      </c>
      <c r="DK1288" s="61">
        <f t="shared" si="2433"/>
        <v>6517.5</v>
      </c>
      <c r="DL1288" s="212"/>
      <c r="DM1288" s="208">
        <f t="shared" si="2410"/>
        <v>0</v>
      </c>
      <c r="DN1288" s="31">
        <f t="shared" si="2426"/>
        <v>0</v>
      </c>
      <c r="DO1288" s="29"/>
      <c r="DP1288" s="46">
        <f t="shared" si="2411"/>
        <v>0</v>
      </c>
      <c r="DQ1288" s="32">
        <f t="shared" si="2434"/>
        <v>6819.5</v>
      </c>
      <c r="DR1288" s="29"/>
      <c r="DS1288" s="46">
        <f t="shared" si="2412"/>
        <v>0</v>
      </c>
      <c r="DT1288" s="32">
        <f t="shared" si="2435"/>
        <v>4846</v>
      </c>
      <c r="DU1288" s="29"/>
      <c r="DV1288" s="46">
        <f t="shared" si="2413"/>
        <v>0</v>
      </c>
      <c r="DW1288" s="32">
        <f t="shared" si="2436"/>
        <v>4835</v>
      </c>
      <c r="DX1288" s="29"/>
      <c r="DY1288" s="30">
        <f t="shared" si="2414"/>
        <v>0</v>
      </c>
      <c r="DZ1288" s="31">
        <f t="shared" si="2437"/>
        <v>523</v>
      </c>
      <c r="EA1288" s="30"/>
      <c r="EB1288" s="30">
        <f t="shared" si="2415"/>
        <v>0</v>
      </c>
      <c r="EC1288" s="34">
        <f t="shared" si="2438"/>
        <v>369</v>
      </c>
      <c r="ED1288" s="29"/>
      <c r="EE1288" s="46">
        <f t="shared" si="2416"/>
        <v>0</v>
      </c>
      <c r="EF1288" s="32">
        <f t="shared" si="2439"/>
        <v>4769</v>
      </c>
      <c r="EG1288" s="61"/>
      <c r="EH1288" s="61">
        <f t="shared" si="2417"/>
        <v>0</v>
      </c>
      <c r="EI1288" s="61">
        <f t="shared" si="2440"/>
        <v>22077</v>
      </c>
      <c r="EJ1288" s="61"/>
      <c r="EK1288" s="61">
        <f t="shared" si="2418"/>
        <v>0</v>
      </c>
      <c r="EL1288" s="61">
        <f t="shared" si="2441"/>
        <v>20707</v>
      </c>
      <c r="EM1288" s="132">
        <f t="shared" si="2312"/>
        <v>260887.36977275999</v>
      </c>
    </row>
    <row r="1289" spans="1:143" ht="11.25" customHeight="1" x14ac:dyDescent="0.25">
      <c r="A1289" s="11">
        <v>46200</v>
      </c>
      <c r="B1289" s="187">
        <v>46172</v>
      </c>
      <c r="C1289" s="499">
        <v>8004996680</v>
      </c>
      <c r="D1289" s="13" t="s">
        <v>67</v>
      </c>
      <c r="E1289" s="14">
        <v>200</v>
      </c>
      <c r="F1289" s="15">
        <v>2</v>
      </c>
      <c r="G1289" s="16">
        <v>191516219359</v>
      </c>
      <c r="H1289" s="66"/>
      <c r="I1289" s="41">
        <f t="shared" si="2378"/>
        <v>400</v>
      </c>
      <c r="J1289" s="48">
        <f t="shared" si="2357"/>
        <v>202559</v>
      </c>
      <c r="K1289" s="66"/>
      <c r="L1289" s="41">
        <f t="shared" si="2379"/>
        <v>400</v>
      </c>
      <c r="M1289" s="48">
        <f t="shared" si="2358"/>
        <v>262456</v>
      </c>
      <c r="N1289" s="66"/>
      <c r="O1289" s="41">
        <f t="shared" si="2380"/>
        <v>400</v>
      </c>
      <c r="P1289" s="48">
        <f t="shared" si="2359"/>
        <v>190018</v>
      </c>
      <c r="Q1289" s="66"/>
      <c r="R1289" s="66">
        <f t="shared" si="2381"/>
        <v>400</v>
      </c>
      <c r="S1289" s="67">
        <f t="shared" si="2360"/>
        <v>226954</v>
      </c>
      <c r="T1289" s="66"/>
      <c r="U1289" s="66">
        <f t="shared" si="2382"/>
        <v>0</v>
      </c>
      <c r="V1289" s="67">
        <f t="shared" si="2330"/>
        <v>155305.05000000005</v>
      </c>
      <c r="X1289" s="69">
        <f t="shared" si="2383"/>
        <v>0</v>
      </c>
      <c r="Y1289" s="67">
        <f t="shared" si="2331"/>
        <v>4500.3500000000004</v>
      </c>
      <c r="Z1289" s="66"/>
      <c r="AA1289" s="68">
        <f t="shared" si="2384"/>
        <v>0</v>
      </c>
      <c r="AB1289" s="67">
        <f t="shared" si="2332"/>
        <v>16370</v>
      </c>
      <c r="AC1289" s="66"/>
      <c r="AD1289" s="66">
        <f t="shared" si="2385"/>
        <v>0</v>
      </c>
      <c r="AE1289" s="67">
        <f t="shared" si="2333"/>
        <v>3450</v>
      </c>
      <c r="AF1289" s="66"/>
      <c r="AG1289" s="78">
        <f t="shared" si="2386"/>
        <v>0</v>
      </c>
      <c r="AH1289" s="79">
        <f t="shared" si="2334"/>
        <v>4387.5</v>
      </c>
      <c r="AI1289" s="66"/>
      <c r="AJ1289" s="68">
        <f t="shared" si="2387"/>
        <v>0</v>
      </c>
      <c r="AK1289" s="67">
        <f t="shared" si="2335"/>
        <v>45977</v>
      </c>
      <c r="AL1289" s="66"/>
      <c r="AM1289" s="68">
        <f t="shared" si="2388"/>
        <v>0</v>
      </c>
      <c r="AN1289" s="67">
        <f t="shared" si="2336"/>
        <v>8655.02</v>
      </c>
      <c r="AO1289" s="66"/>
      <c r="AP1289" s="68">
        <f t="shared" si="2389"/>
        <v>0</v>
      </c>
      <c r="AQ1289" s="67">
        <f t="shared" si="2364"/>
        <v>8197.64</v>
      </c>
      <c r="AR1289" s="66"/>
      <c r="AS1289" s="68">
        <f t="shared" si="2390"/>
        <v>420</v>
      </c>
      <c r="AT1289" s="67">
        <f t="shared" si="2314"/>
        <v>878</v>
      </c>
      <c r="AU1289" s="66"/>
      <c r="AV1289" s="66">
        <f t="shared" si="2391"/>
        <v>0</v>
      </c>
      <c r="AW1289" s="42">
        <f t="shared" si="2377"/>
        <v>4171.2000000000016</v>
      </c>
      <c r="AX1289" s="66"/>
      <c r="AY1289" s="66">
        <f t="shared" si="2392"/>
        <v>0</v>
      </c>
      <c r="AZ1289" s="67">
        <f t="shared" si="2425"/>
        <v>728.09999999999991</v>
      </c>
      <c r="BA1289" s="66"/>
      <c r="BB1289" s="68">
        <f t="shared" si="2393"/>
        <v>0</v>
      </c>
      <c r="BC1289" s="67">
        <f t="shared" si="2372"/>
        <v>77.819999999999851</v>
      </c>
      <c r="BD1289" s="66"/>
      <c r="BE1289" s="68">
        <f t="shared" si="2394"/>
        <v>0</v>
      </c>
      <c r="BF1289" s="67">
        <f t="shared" si="2423"/>
        <v>1815.1800000000017</v>
      </c>
      <c r="BG1289" s="66"/>
      <c r="BH1289" s="68">
        <f t="shared" si="2395"/>
        <v>0</v>
      </c>
      <c r="BI1289" s="67">
        <f t="shared" si="2424"/>
        <v>10000</v>
      </c>
      <c r="BJ1289" s="66"/>
      <c r="BK1289" s="68">
        <f t="shared" si="2396"/>
        <v>0</v>
      </c>
      <c r="BL1289" s="67">
        <f t="shared" si="2427"/>
        <v>2694.6000000000004</v>
      </c>
      <c r="BM1289" s="66"/>
      <c r="BN1289" s="68">
        <f t="shared" si="2397"/>
        <v>0</v>
      </c>
      <c r="BO1289" s="67">
        <f t="shared" si="2428"/>
        <v>10300.700000000001</v>
      </c>
      <c r="BP1289" s="66"/>
      <c r="BQ1289" s="68">
        <f t="shared" si="2398"/>
        <v>0</v>
      </c>
      <c r="BR1289" s="67">
        <f t="shared" ref="BR1289:BR1352" si="2443">+BR1288+BP1289-BQ1289</f>
        <v>76358.650000000009</v>
      </c>
      <c r="BS1289" s="66"/>
      <c r="BT1289" s="66">
        <f t="shared" si="2399"/>
        <v>0</v>
      </c>
      <c r="BU1289" s="67">
        <f t="shared" si="2373"/>
        <v>99147</v>
      </c>
      <c r="BV1289" s="66"/>
      <c r="BW1289" s="66">
        <f t="shared" si="2419"/>
        <v>0</v>
      </c>
      <c r="BX1289" s="67">
        <f t="shared" si="2374"/>
        <v>142158</v>
      </c>
      <c r="BY1289" s="66"/>
      <c r="BZ1289" s="66">
        <f t="shared" si="2400"/>
        <v>0</v>
      </c>
      <c r="CA1289" s="67">
        <f t="shared" si="2375"/>
        <v>92649</v>
      </c>
      <c r="CB1289" s="66"/>
      <c r="CC1289" s="66">
        <f t="shared" si="2401"/>
        <v>0</v>
      </c>
      <c r="CD1289" s="67">
        <f t="shared" si="2349"/>
        <v>28747.040000000001</v>
      </c>
      <c r="CE1289" s="66"/>
      <c r="CF1289" s="66">
        <f t="shared" si="2402"/>
        <v>0</v>
      </c>
      <c r="CG1289" s="67">
        <f t="shared" si="2429"/>
        <v>3663.6999999999994</v>
      </c>
      <c r="CH1289" s="66"/>
      <c r="CI1289" s="66">
        <f t="shared" si="2403"/>
        <v>0</v>
      </c>
      <c r="CJ1289" s="67">
        <f t="shared" si="2298"/>
        <v>6757.8</v>
      </c>
      <c r="CK1289" s="66"/>
      <c r="CL1289" s="68">
        <f t="shared" si="2404"/>
        <v>0</v>
      </c>
      <c r="CM1289" s="79">
        <f t="shared" si="2430"/>
        <v>4847.4799999999996</v>
      </c>
      <c r="CN1289" s="66"/>
      <c r="CO1289" s="68">
        <f t="shared" si="2405"/>
        <v>0</v>
      </c>
      <c r="CP1289" s="79">
        <f t="shared" si="2431"/>
        <v>3955</v>
      </c>
      <c r="CQ1289" s="66"/>
      <c r="CR1289" s="68">
        <f t="shared" si="2406"/>
        <v>0</v>
      </c>
      <c r="CS1289" s="79">
        <f t="shared" si="2376"/>
        <v>5186</v>
      </c>
      <c r="CT1289" s="66"/>
      <c r="CU1289" s="68">
        <f t="shared" si="2407"/>
        <v>0</v>
      </c>
      <c r="CV1289" s="79">
        <f t="shared" si="2432"/>
        <v>6929</v>
      </c>
      <c r="CW1289" s="66"/>
      <c r="CX1289" s="66">
        <f t="shared" si="2442"/>
        <v>0</v>
      </c>
      <c r="CY1289" s="40">
        <f t="shared" si="2356"/>
        <v>6173.9599999999982</v>
      </c>
      <c r="CZ1289" s="65"/>
      <c r="DA1289" s="66">
        <f t="shared" si="2421"/>
        <v>0</v>
      </c>
      <c r="DB1289" s="67">
        <f t="shared" si="2299"/>
        <v>32048</v>
      </c>
      <c r="DC1289" s="66"/>
      <c r="DD1289" s="66">
        <f t="shared" si="2422"/>
        <v>0</v>
      </c>
      <c r="DE1289" s="67">
        <f t="shared" si="2300"/>
        <v>78819</v>
      </c>
      <c r="DF1289" s="66"/>
      <c r="DG1289" s="69">
        <f t="shared" si="2408"/>
        <v>0</v>
      </c>
      <c r="DH1289" s="67">
        <f t="shared" si="2352"/>
        <v>439395</v>
      </c>
      <c r="DI1289" s="66"/>
      <c r="DJ1289" s="66">
        <f t="shared" si="2409"/>
        <v>0</v>
      </c>
      <c r="DK1289" s="67">
        <f t="shared" si="2433"/>
        <v>6517.5</v>
      </c>
      <c r="DM1289" s="206">
        <f t="shared" si="2410"/>
        <v>0</v>
      </c>
      <c r="DN1289" s="25">
        <f t="shared" si="2426"/>
        <v>0</v>
      </c>
      <c r="DO1289" s="5"/>
      <c r="DP1289" s="43">
        <f t="shared" si="2411"/>
        <v>0</v>
      </c>
      <c r="DQ1289" s="27">
        <f t="shared" si="2434"/>
        <v>6819.5</v>
      </c>
      <c r="DR1289" s="5"/>
      <c r="DS1289" s="43">
        <f t="shared" si="2412"/>
        <v>0</v>
      </c>
      <c r="DT1289" s="27">
        <f t="shared" si="2435"/>
        <v>4846</v>
      </c>
      <c r="DU1289" s="5"/>
      <c r="DV1289" s="43">
        <f t="shared" si="2413"/>
        <v>0</v>
      </c>
      <c r="DW1289" s="27">
        <f t="shared" si="2436"/>
        <v>4835</v>
      </c>
      <c r="DX1289" s="5"/>
      <c r="DY1289" s="22">
        <f t="shared" si="2414"/>
        <v>0</v>
      </c>
      <c r="DZ1289" s="25">
        <f t="shared" si="2437"/>
        <v>523</v>
      </c>
      <c r="EA1289" s="22"/>
      <c r="EB1289" s="22">
        <f t="shared" si="2415"/>
        <v>0</v>
      </c>
      <c r="EC1289" s="28">
        <f t="shared" si="2438"/>
        <v>369</v>
      </c>
      <c r="ED1289" s="5"/>
      <c r="EE1289" s="43">
        <f t="shared" si="2416"/>
        <v>0</v>
      </c>
      <c r="EF1289" s="27">
        <f t="shared" si="2439"/>
        <v>4769</v>
      </c>
      <c r="EG1289" s="66"/>
      <c r="EH1289" s="66">
        <f t="shared" si="2417"/>
        <v>0</v>
      </c>
      <c r="EI1289" s="67">
        <f t="shared" si="2440"/>
        <v>22077</v>
      </c>
      <c r="EJ1289" s="66"/>
      <c r="EK1289" s="66">
        <f t="shared" si="2418"/>
        <v>0</v>
      </c>
      <c r="EL1289" s="67">
        <f t="shared" si="2441"/>
        <v>20707</v>
      </c>
      <c r="EM1289" s="110">
        <f t="shared" si="2312"/>
        <v>260572.47377275999</v>
      </c>
    </row>
    <row r="1290" spans="1:143" ht="11.25" customHeight="1" x14ac:dyDescent="0.25">
      <c r="A1290" s="187">
        <v>46200</v>
      </c>
      <c r="B1290" s="187">
        <v>46193</v>
      </c>
      <c r="C1290" s="377">
        <v>8005004201</v>
      </c>
      <c r="D1290" s="17" t="s">
        <v>132</v>
      </c>
      <c r="E1290" s="18">
        <v>250</v>
      </c>
      <c r="F1290" s="19">
        <v>3</v>
      </c>
      <c r="G1290" s="20">
        <v>191516042391</v>
      </c>
      <c r="H1290" s="66"/>
      <c r="I1290" s="41">
        <f t="shared" si="2378"/>
        <v>0</v>
      </c>
      <c r="J1290" s="48">
        <f t="shared" si="2357"/>
        <v>202559</v>
      </c>
      <c r="K1290" s="66"/>
      <c r="L1290" s="41">
        <f t="shared" si="2379"/>
        <v>0</v>
      </c>
      <c r="M1290" s="48">
        <f t="shared" si="2358"/>
        <v>262456</v>
      </c>
      <c r="N1290" s="66"/>
      <c r="O1290" s="41">
        <f t="shared" si="2380"/>
        <v>0</v>
      </c>
      <c r="P1290" s="48">
        <f t="shared" si="2359"/>
        <v>190018</v>
      </c>
      <c r="Q1290" s="66"/>
      <c r="R1290" s="66">
        <f t="shared" si="2381"/>
        <v>0</v>
      </c>
      <c r="S1290" s="67">
        <f t="shared" si="2360"/>
        <v>226954</v>
      </c>
      <c r="T1290" s="66"/>
      <c r="U1290" s="66">
        <f t="shared" si="2382"/>
        <v>0</v>
      </c>
      <c r="V1290" s="67">
        <f t="shared" si="2330"/>
        <v>155305.05000000005</v>
      </c>
      <c r="X1290" s="69">
        <f t="shared" si="2383"/>
        <v>0</v>
      </c>
      <c r="Y1290" s="67">
        <f t="shared" si="2331"/>
        <v>4500.3500000000004</v>
      </c>
      <c r="Z1290" s="66"/>
      <c r="AA1290" s="68">
        <f t="shared" si="2384"/>
        <v>0</v>
      </c>
      <c r="AB1290" s="67">
        <f t="shared" si="2332"/>
        <v>16370</v>
      </c>
      <c r="AC1290" s="66"/>
      <c r="AD1290" s="66">
        <f t="shared" si="2385"/>
        <v>0</v>
      </c>
      <c r="AE1290" s="67">
        <f t="shared" si="2333"/>
        <v>3450</v>
      </c>
      <c r="AF1290" s="66"/>
      <c r="AG1290" s="78">
        <f t="shared" si="2386"/>
        <v>0</v>
      </c>
      <c r="AH1290" s="79">
        <f t="shared" si="2334"/>
        <v>4387.5</v>
      </c>
      <c r="AI1290" s="66"/>
      <c r="AJ1290" s="68">
        <f t="shared" si="2387"/>
        <v>0</v>
      </c>
      <c r="AK1290" s="67">
        <f t="shared" si="2335"/>
        <v>45977</v>
      </c>
      <c r="AL1290" s="66"/>
      <c r="AM1290" s="68">
        <f t="shared" si="2388"/>
        <v>0</v>
      </c>
      <c r="AN1290" s="67">
        <f t="shared" si="2336"/>
        <v>8655.02</v>
      </c>
      <c r="AO1290" s="66"/>
      <c r="AP1290" s="68">
        <f t="shared" si="2389"/>
        <v>0</v>
      </c>
      <c r="AQ1290" s="67">
        <f t="shared" si="2364"/>
        <v>8197.64</v>
      </c>
      <c r="AR1290" s="66"/>
      <c r="AS1290" s="68">
        <f t="shared" si="2390"/>
        <v>0</v>
      </c>
      <c r="AT1290" s="67">
        <f t="shared" si="2314"/>
        <v>878</v>
      </c>
      <c r="AU1290" s="66"/>
      <c r="AV1290" s="66">
        <f t="shared" si="2391"/>
        <v>0</v>
      </c>
      <c r="AW1290" s="42">
        <f t="shared" si="2377"/>
        <v>4171.2000000000016</v>
      </c>
      <c r="AX1290" s="66"/>
      <c r="AY1290" s="66">
        <f t="shared" si="2392"/>
        <v>0</v>
      </c>
      <c r="AZ1290" s="67">
        <f t="shared" si="2425"/>
        <v>728.09999999999991</v>
      </c>
      <c r="BA1290" s="66"/>
      <c r="BB1290" s="68">
        <f t="shared" si="2393"/>
        <v>0</v>
      </c>
      <c r="BC1290" s="67">
        <f t="shared" si="2372"/>
        <v>77.819999999999851</v>
      </c>
      <c r="BD1290" s="66"/>
      <c r="BE1290" s="68">
        <f t="shared" si="2394"/>
        <v>780</v>
      </c>
      <c r="BF1290" s="67">
        <f t="shared" si="2423"/>
        <v>1035.1800000000017</v>
      </c>
      <c r="BG1290" s="66"/>
      <c r="BH1290" s="68">
        <f t="shared" si="2395"/>
        <v>0</v>
      </c>
      <c r="BI1290" s="67">
        <f t="shared" si="2424"/>
        <v>10000</v>
      </c>
      <c r="BJ1290" s="66"/>
      <c r="BK1290" s="68">
        <f t="shared" si="2396"/>
        <v>0</v>
      </c>
      <c r="BL1290" s="67">
        <f t="shared" si="2427"/>
        <v>2694.6000000000004</v>
      </c>
      <c r="BM1290" s="66"/>
      <c r="BN1290" s="68">
        <f t="shared" si="2397"/>
        <v>0</v>
      </c>
      <c r="BO1290" s="67">
        <f t="shared" si="2428"/>
        <v>10300.700000000001</v>
      </c>
      <c r="BP1290" s="66"/>
      <c r="BQ1290" s="68">
        <f t="shared" si="2398"/>
        <v>0</v>
      </c>
      <c r="BR1290" s="67">
        <f t="shared" si="2443"/>
        <v>76358.650000000009</v>
      </c>
      <c r="BS1290" s="66"/>
      <c r="BT1290" s="66">
        <f t="shared" si="2399"/>
        <v>500</v>
      </c>
      <c r="BU1290" s="67">
        <f t="shared" si="2373"/>
        <v>98647</v>
      </c>
      <c r="BV1290" s="66"/>
      <c r="BW1290" s="66">
        <f t="shared" si="2419"/>
        <v>500</v>
      </c>
      <c r="BX1290" s="67">
        <f t="shared" si="2374"/>
        <v>141658</v>
      </c>
      <c r="BY1290" s="66"/>
      <c r="BZ1290" s="66">
        <f t="shared" si="2400"/>
        <v>500</v>
      </c>
      <c r="CA1290" s="67">
        <f t="shared" si="2375"/>
        <v>92149</v>
      </c>
      <c r="CB1290" s="66"/>
      <c r="CC1290" s="66">
        <f t="shared" si="2401"/>
        <v>0</v>
      </c>
      <c r="CD1290" s="67">
        <f t="shared" si="2349"/>
        <v>28747.040000000001</v>
      </c>
      <c r="CE1290" s="66"/>
      <c r="CF1290" s="66">
        <f t="shared" si="2402"/>
        <v>0</v>
      </c>
      <c r="CG1290" s="67">
        <f t="shared" si="2429"/>
        <v>3663.6999999999994</v>
      </c>
      <c r="CH1290" s="66"/>
      <c r="CI1290" s="66">
        <f t="shared" si="2403"/>
        <v>0</v>
      </c>
      <c r="CJ1290" s="67">
        <f t="shared" si="2298"/>
        <v>6757.8</v>
      </c>
      <c r="CK1290" s="66"/>
      <c r="CL1290" s="68">
        <f t="shared" si="2404"/>
        <v>0</v>
      </c>
      <c r="CM1290" s="79">
        <f t="shared" si="2430"/>
        <v>4847.4799999999996</v>
      </c>
      <c r="CN1290" s="66"/>
      <c r="CO1290" s="68">
        <f t="shared" si="2405"/>
        <v>0</v>
      </c>
      <c r="CP1290" s="79">
        <f t="shared" si="2431"/>
        <v>3955</v>
      </c>
      <c r="CQ1290" s="66"/>
      <c r="CR1290" s="68">
        <f t="shared" si="2406"/>
        <v>0</v>
      </c>
      <c r="CS1290" s="79">
        <f t="shared" si="2376"/>
        <v>5186</v>
      </c>
      <c r="CT1290" s="66"/>
      <c r="CU1290" s="68">
        <f t="shared" si="2407"/>
        <v>0</v>
      </c>
      <c r="CV1290" s="79">
        <f t="shared" si="2432"/>
        <v>6929</v>
      </c>
      <c r="CW1290" s="66"/>
      <c r="CX1290" s="66">
        <f t="shared" si="2442"/>
        <v>0</v>
      </c>
      <c r="CY1290" s="40">
        <f t="shared" si="2356"/>
        <v>6173.9599999999982</v>
      </c>
      <c r="CZ1290" s="65"/>
      <c r="DA1290" s="66">
        <f t="shared" si="2421"/>
        <v>0</v>
      </c>
      <c r="DB1290" s="67">
        <f t="shared" si="2299"/>
        <v>32048</v>
      </c>
      <c r="DC1290" s="66"/>
      <c r="DD1290" s="66">
        <f t="shared" si="2422"/>
        <v>0</v>
      </c>
      <c r="DE1290" s="67">
        <f t="shared" si="2300"/>
        <v>78819</v>
      </c>
      <c r="DF1290" s="66"/>
      <c r="DG1290" s="69">
        <f t="shared" si="2408"/>
        <v>0</v>
      </c>
      <c r="DH1290" s="67">
        <f t="shared" si="2352"/>
        <v>439395</v>
      </c>
      <c r="DI1290" s="66"/>
      <c r="DJ1290" s="66">
        <f t="shared" si="2409"/>
        <v>0</v>
      </c>
      <c r="DK1290" s="67">
        <f t="shared" si="2433"/>
        <v>6517.5</v>
      </c>
      <c r="DM1290" s="206">
        <f t="shared" si="2410"/>
        <v>0</v>
      </c>
      <c r="DN1290" s="25">
        <f t="shared" si="2426"/>
        <v>0</v>
      </c>
      <c r="DO1290" s="5"/>
      <c r="DP1290" s="43">
        <f t="shared" si="2411"/>
        <v>0</v>
      </c>
      <c r="DQ1290" s="27">
        <f t="shared" si="2434"/>
        <v>6819.5</v>
      </c>
      <c r="DR1290" s="5"/>
      <c r="DS1290" s="43">
        <f t="shared" si="2412"/>
        <v>0</v>
      </c>
      <c r="DT1290" s="27">
        <f t="shared" si="2435"/>
        <v>4846</v>
      </c>
      <c r="DU1290" s="5"/>
      <c r="DV1290" s="43">
        <f t="shared" si="2413"/>
        <v>0</v>
      </c>
      <c r="DW1290" s="27">
        <f t="shared" si="2436"/>
        <v>4835</v>
      </c>
      <c r="DX1290" s="5"/>
      <c r="DY1290" s="22">
        <f t="shared" si="2414"/>
        <v>0</v>
      </c>
      <c r="DZ1290" s="25">
        <f t="shared" si="2437"/>
        <v>523</v>
      </c>
      <c r="EA1290" s="22"/>
      <c r="EB1290" s="22">
        <f t="shared" si="2415"/>
        <v>0</v>
      </c>
      <c r="EC1290" s="28">
        <f t="shared" si="2438"/>
        <v>369</v>
      </c>
      <c r="ED1290" s="5"/>
      <c r="EE1290" s="43">
        <f t="shared" si="2416"/>
        <v>0</v>
      </c>
      <c r="EF1290" s="27">
        <f t="shared" si="2439"/>
        <v>4769</v>
      </c>
      <c r="EG1290" s="66"/>
      <c r="EH1290" s="66">
        <f t="shared" si="2417"/>
        <v>0</v>
      </c>
      <c r="EI1290" s="67">
        <f t="shared" si="2440"/>
        <v>22077</v>
      </c>
      <c r="EJ1290" s="66"/>
      <c r="EK1290" s="66">
        <f t="shared" si="2418"/>
        <v>0</v>
      </c>
      <c r="EL1290" s="67">
        <f t="shared" si="2441"/>
        <v>20707</v>
      </c>
      <c r="EM1290" s="110">
        <f t="shared" si="2312"/>
        <v>260514.84425276</v>
      </c>
    </row>
    <row r="1291" spans="1:143" s="35" customFormat="1" ht="11.25" customHeight="1" x14ac:dyDescent="0.25">
      <c r="A1291" s="11">
        <v>46200</v>
      </c>
      <c r="B1291" s="187"/>
      <c r="C1291" s="377">
        <v>8005005882</v>
      </c>
      <c r="D1291" s="17" t="s">
        <v>327</v>
      </c>
      <c r="E1291" s="18">
        <v>30</v>
      </c>
      <c r="F1291" s="19">
        <v>5</v>
      </c>
      <c r="G1291" s="20">
        <v>191516097636</v>
      </c>
      <c r="H1291" s="66"/>
      <c r="I1291" s="41">
        <f t="shared" si="2378"/>
        <v>0</v>
      </c>
      <c r="J1291" s="48">
        <f t="shared" si="2357"/>
        <v>202559</v>
      </c>
      <c r="K1291" s="66"/>
      <c r="L1291" s="41">
        <f t="shared" si="2379"/>
        <v>0</v>
      </c>
      <c r="M1291" s="48">
        <f t="shared" si="2358"/>
        <v>262456</v>
      </c>
      <c r="N1291" s="66"/>
      <c r="O1291" s="41">
        <f t="shared" si="2380"/>
        <v>0</v>
      </c>
      <c r="P1291" s="48">
        <f t="shared" si="2359"/>
        <v>190018</v>
      </c>
      <c r="Q1291" s="66"/>
      <c r="R1291" s="66">
        <f t="shared" si="2381"/>
        <v>0</v>
      </c>
      <c r="S1291" s="67">
        <f t="shared" si="2360"/>
        <v>226954</v>
      </c>
      <c r="T1291" s="66"/>
      <c r="U1291" s="66">
        <f t="shared" si="2382"/>
        <v>0</v>
      </c>
      <c r="V1291" s="67">
        <f t="shared" si="2330"/>
        <v>155305.05000000005</v>
      </c>
      <c r="W1291" s="136"/>
      <c r="X1291" s="69">
        <f t="shared" si="2383"/>
        <v>0</v>
      </c>
      <c r="Y1291" s="67">
        <f t="shared" si="2331"/>
        <v>4500.3500000000004</v>
      </c>
      <c r="Z1291" s="66"/>
      <c r="AA1291" s="68">
        <f t="shared" si="2384"/>
        <v>0</v>
      </c>
      <c r="AB1291" s="67">
        <f t="shared" si="2332"/>
        <v>16370</v>
      </c>
      <c r="AC1291" s="66"/>
      <c r="AD1291" s="66">
        <f t="shared" si="2385"/>
        <v>0</v>
      </c>
      <c r="AE1291" s="67">
        <f t="shared" si="2333"/>
        <v>3450</v>
      </c>
      <c r="AF1291" s="66"/>
      <c r="AG1291" s="78">
        <f t="shared" si="2386"/>
        <v>0</v>
      </c>
      <c r="AH1291" s="79">
        <f t="shared" si="2334"/>
        <v>4387.5</v>
      </c>
      <c r="AI1291" s="66"/>
      <c r="AJ1291" s="68">
        <f t="shared" si="2387"/>
        <v>0</v>
      </c>
      <c r="AK1291" s="67">
        <f t="shared" si="2335"/>
        <v>45977</v>
      </c>
      <c r="AL1291" s="66"/>
      <c r="AM1291" s="68">
        <f t="shared" si="2388"/>
        <v>0</v>
      </c>
      <c r="AN1291" s="67">
        <f t="shared" si="2336"/>
        <v>8655.02</v>
      </c>
      <c r="AO1291" s="66"/>
      <c r="AP1291" s="68">
        <f t="shared" si="2389"/>
        <v>0</v>
      </c>
      <c r="AQ1291" s="67">
        <f t="shared" si="2364"/>
        <v>8197.64</v>
      </c>
      <c r="AR1291" s="66"/>
      <c r="AS1291" s="68">
        <f t="shared" si="2390"/>
        <v>0</v>
      </c>
      <c r="AT1291" s="67">
        <f t="shared" si="2314"/>
        <v>878</v>
      </c>
      <c r="AU1291" s="66"/>
      <c r="AV1291" s="66">
        <f t="shared" si="2391"/>
        <v>0</v>
      </c>
      <c r="AW1291" s="42">
        <f t="shared" si="2377"/>
        <v>4171.2000000000016</v>
      </c>
      <c r="AX1291" s="66"/>
      <c r="AY1291" s="66">
        <f t="shared" si="2392"/>
        <v>0</v>
      </c>
      <c r="AZ1291" s="67">
        <f t="shared" si="2425"/>
        <v>728.09999999999991</v>
      </c>
      <c r="BA1291" s="66"/>
      <c r="BB1291" s="68">
        <f t="shared" si="2393"/>
        <v>0</v>
      </c>
      <c r="BC1291" s="67">
        <f t="shared" si="2372"/>
        <v>77.819999999999851</v>
      </c>
      <c r="BD1291" s="66"/>
      <c r="BE1291" s="68">
        <f t="shared" si="2394"/>
        <v>153.6</v>
      </c>
      <c r="BF1291" s="67">
        <f t="shared" si="2423"/>
        <v>881.58000000000163</v>
      </c>
      <c r="BG1291" s="66"/>
      <c r="BH1291" s="68">
        <f t="shared" si="2395"/>
        <v>0</v>
      </c>
      <c r="BI1291" s="67">
        <f t="shared" si="2424"/>
        <v>10000</v>
      </c>
      <c r="BJ1291" s="66"/>
      <c r="BK1291" s="68">
        <f t="shared" si="2396"/>
        <v>0</v>
      </c>
      <c r="BL1291" s="67">
        <f t="shared" si="2427"/>
        <v>2694.6000000000004</v>
      </c>
      <c r="BM1291" s="66"/>
      <c r="BN1291" s="68">
        <f t="shared" si="2397"/>
        <v>0</v>
      </c>
      <c r="BO1291" s="67">
        <f t="shared" si="2428"/>
        <v>10300.700000000001</v>
      </c>
      <c r="BP1291" s="66"/>
      <c r="BQ1291" s="68">
        <f t="shared" si="2398"/>
        <v>0</v>
      </c>
      <c r="BR1291" s="67">
        <f t="shared" si="2443"/>
        <v>76358.650000000009</v>
      </c>
      <c r="BS1291" s="66"/>
      <c r="BT1291" s="66">
        <f t="shared" si="2399"/>
        <v>60</v>
      </c>
      <c r="BU1291" s="67">
        <f t="shared" si="2373"/>
        <v>98587</v>
      </c>
      <c r="BV1291" s="66"/>
      <c r="BW1291" s="66">
        <f t="shared" si="2419"/>
        <v>60</v>
      </c>
      <c r="BX1291" s="67">
        <f t="shared" si="2374"/>
        <v>141598</v>
      </c>
      <c r="BY1291" s="66"/>
      <c r="BZ1291" s="66">
        <f t="shared" si="2400"/>
        <v>60</v>
      </c>
      <c r="CA1291" s="67">
        <f t="shared" si="2375"/>
        <v>92089</v>
      </c>
      <c r="CB1291" s="66"/>
      <c r="CC1291" s="66">
        <f t="shared" si="2401"/>
        <v>0</v>
      </c>
      <c r="CD1291" s="67">
        <f t="shared" si="2349"/>
        <v>28747.040000000001</v>
      </c>
      <c r="CE1291" s="66"/>
      <c r="CF1291" s="66">
        <f t="shared" si="2402"/>
        <v>0</v>
      </c>
      <c r="CG1291" s="67">
        <f t="shared" si="2429"/>
        <v>3663.6999999999994</v>
      </c>
      <c r="CH1291" s="66"/>
      <c r="CI1291" s="66">
        <f t="shared" si="2403"/>
        <v>0</v>
      </c>
      <c r="CJ1291" s="67">
        <f t="shared" si="2298"/>
        <v>6757.8</v>
      </c>
      <c r="CK1291" s="66"/>
      <c r="CL1291" s="68">
        <f t="shared" si="2404"/>
        <v>0</v>
      </c>
      <c r="CM1291" s="79">
        <f t="shared" si="2430"/>
        <v>4847.4799999999996</v>
      </c>
      <c r="CN1291" s="66"/>
      <c r="CO1291" s="68">
        <f t="shared" si="2405"/>
        <v>0</v>
      </c>
      <c r="CP1291" s="79">
        <f t="shared" si="2431"/>
        <v>3955</v>
      </c>
      <c r="CQ1291" s="66"/>
      <c r="CR1291" s="68">
        <f t="shared" si="2406"/>
        <v>0</v>
      </c>
      <c r="CS1291" s="79">
        <f t="shared" si="2376"/>
        <v>5186</v>
      </c>
      <c r="CT1291" s="66"/>
      <c r="CU1291" s="68">
        <f t="shared" si="2407"/>
        <v>0</v>
      </c>
      <c r="CV1291" s="79">
        <f t="shared" si="2432"/>
        <v>6929</v>
      </c>
      <c r="CW1291" s="66"/>
      <c r="CX1291" s="66">
        <f t="shared" si="2442"/>
        <v>0</v>
      </c>
      <c r="CY1291" s="40">
        <f t="shared" si="2356"/>
        <v>6173.9599999999982</v>
      </c>
      <c r="CZ1291" s="65"/>
      <c r="DA1291" s="66">
        <f t="shared" si="2421"/>
        <v>0</v>
      </c>
      <c r="DB1291" s="67">
        <f t="shared" si="2299"/>
        <v>32048</v>
      </c>
      <c r="DC1291" s="66"/>
      <c r="DD1291" s="66">
        <f t="shared" si="2422"/>
        <v>0</v>
      </c>
      <c r="DE1291" s="67">
        <f t="shared" si="2300"/>
        <v>78819</v>
      </c>
      <c r="DF1291" s="66"/>
      <c r="DG1291" s="69">
        <f t="shared" si="2408"/>
        <v>0</v>
      </c>
      <c r="DH1291" s="67">
        <f t="shared" si="2352"/>
        <v>439395</v>
      </c>
      <c r="DI1291" s="66"/>
      <c r="DJ1291" s="66">
        <f t="shared" si="2409"/>
        <v>0</v>
      </c>
      <c r="DK1291" s="67">
        <f t="shared" si="2433"/>
        <v>6517.5</v>
      </c>
      <c r="DL1291" s="210"/>
      <c r="DM1291" s="206">
        <f t="shared" si="2410"/>
        <v>0</v>
      </c>
      <c r="DN1291" s="25">
        <f t="shared" si="2426"/>
        <v>0</v>
      </c>
      <c r="DO1291" s="5"/>
      <c r="DP1291" s="43">
        <f t="shared" si="2411"/>
        <v>0</v>
      </c>
      <c r="DQ1291" s="27">
        <f t="shared" si="2434"/>
        <v>6819.5</v>
      </c>
      <c r="DR1291" s="5"/>
      <c r="DS1291" s="43">
        <f t="shared" si="2412"/>
        <v>0</v>
      </c>
      <c r="DT1291" s="27">
        <f t="shared" si="2435"/>
        <v>4846</v>
      </c>
      <c r="DU1291" s="5"/>
      <c r="DV1291" s="43">
        <f t="shared" si="2413"/>
        <v>0</v>
      </c>
      <c r="DW1291" s="27">
        <f t="shared" si="2436"/>
        <v>4835</v>
      </c>
      <c r="DX1291" s="5"/>
      <c r="DY1291" s="22">
        <f t="shared" si="2414"/>
        <v>0</v>
      </c>
      <c r="DZ1291" s="25">
        <f t="shared" si="2437"/>
        <v>523</v>
      </c>
      <c r="EA1291" s="22"/>
      <c r="EB1291" s="22">
        <f t="shared" si="2415"/>
        <v>0</v>
      </c>
      <c r="EC1291" s="28">
        <f t="shared" si="2438"/>
        <v>369</v>
      </c>
      <c r="ED1291" s="5"/>
      <c r="EE1291" s="43">
        <f t="shared" si="2416"/>
        <v>0</v>
      </c>
      <c r="EF1291" s="27">
        <f t="shared" si="2439"/>
        <v>4769</v>
      </c>
      <c r="EG1291" s="66"/>
      <c r="EH1291" s="66">
        <f t="shared" si="2417"/>
        <v>0</v>
      </c>
      <c r="EI1291" s="67">
        <f t="shared" si="2440"/>
        <v>22077</v>
      </c>
      <c r="EJ1291" s="66"/>
      <c r="EK1291" s="66">
        <f t="shared" si="2418"/>
        <v>0</v>
      </c>
      <c r="EL1291" s="67">
        <f t="shared" si="2441"/>
        <v>20707</v>
      </c>
      <c r="EM1291" s="110">
        <f t="shared" si="2312"/>
        <v>260458.55215275998</v>
      </c>
    </row>
    <row r="1292" spans="1:143" ht="11.25" customHeight="1" x14ac:dyDescent="0.25">
      <c r="A1292" s="143">
        <v>46200</v>
      </c>
      <c r="B1292" s="187">
        <v>46193</v>
      </c>
      <c r="C1292" s="377">
        <v>8005005929</v>
      </c>
      <c r="D1292" s="17" t="s">
        <v>469</v>
      </c>
      <c r="E1292" s="18">
        <v>25</v>
      </c>
      <c r="F1292" s="19">
        <v>6</v>
      </c>
      <c r="G1292" s="20">
        <v>191516097643</v>
      </c>
      <c r="H1292" s="66"/>
      <c r="I1292" s="41">
        <f t="shared" si="2378"/>
        <v>0</v>
      </c>
      <c r="J1292" s="48">
        <f t="shared" si="2357"/>
        <v>202559</v>
      </c>
      <c r="K1292" s="66"/>
      <c r="L1292" s="41">
        <f t="shared" si="2379"/>
        <v>0</v>
      </c>
      <c r="M1292" s="48">
        <f t="shared" si="2358"/>
        <v>262456</v>
      </c>
      <c r="N1292" s="66"/>
      <c r="O1292" s="41">
        <f t="shared" si="2380"/>
        <v>0</v>
      </c>
      <c r="P1292" s="48">
        <f t="shared" si="2359"/>
        <v>190018</v>
      </c>
      <c r="Q1292" s="66"/>
      <c r="R1292" s="66">
        <f t="shared" si="2381"/>
        <v>0</v>
      </c>
      <c r="S1292" s="67">
        <f t="shared" si="2360"/>
        <v>226954</v>
      </c>
      <c r="T1292" s="66"/>
      <c r="U1292" s="66">
        <f t="shared" si="2382"/>
        <v>0</v>
      </c>
      <c r="V1292" s="67">
        <f t="shared" si="2330"/>
        <v>155305.05000000005</v>
      </c>
      <c r="X1292" s="69">
        <f t="shared" si="2383"/>
        <v>0</v>
      </c>
      <c r="Y1292" s="67">
        <f t="shared" si="2331"/>
        <v>4500.3500000000004</v>
      </c>
      <c r="Z1292" s="66"/>
      <c r="AA1292" s="68">
        <f t="shared" si="2384"/>
        <v>0</v>
      </c>
      <c r="AB1292" s="67">
        <f t="shared" si="2332"/>
        <v>16370</v>
      </c>
      <c r="AC1292" s="66"/>
      <c r="AD1292" s="66">
        <f t="shared" si="2385"/>
        <v>0</v>
      </c>
      <c r="AE1292" s="67">
        <f t="shared" si="2333"/>
        <v>3450</v>
      </c>
      <c r="AF1292" s="66"/>
      <c r="AG1292" s="78">
        <f t="shared" si="2386"/>
        <v>0</v>
      </c>
      <c r="AH1292" s="79">
        <f t="shared" si="2334"/>
        <v>4387.5</v>
      </c>
      <c r="AI1292" s="66"/>
      <c r="AJ1292" s="68">
        <f t="shared" si="2387"/>
        <v>0</v>
      </c>
      <c r="AK1292" s="67">
        <f t="shared" si="2335"/>
        <v>45977</v>
      </c>
      <c r="AL1292" s="66"/>
      <c r="AM1292" s="68">
        <f t="shared" si="2388"/>
        <v>0</v>
      </c>
      <c r="AN1292" s="67">
        <f t="shared" si="2336"/>
        <v>8655.02</v>
      </c>
      <c r="AO1292" s="66"/>
      <c r="AP1292" s="68">
        <f t="shared" si="2389"/>
        <v>0</v>
      </c>
      <c r="AQ1292" s="67">
        <f t="shared" si="2364"/>
        <v>8197.64</v>
      </c>
      <c r="AR1292" s="66"/>
      <c r="AS1292" s="68">
        <f t="shared" si="2390"/>
        <v>0</v>
      </c>
      <c r="AT1292" s="67">
        <f t="shared" si="2314"/>
        <v>878</v>
      </c>
      <c r="AU1292" s="66"/>
      <c r="AV1292" s="66">
        <f t="shared" si="2391"/>
        <v>0</v>
      </c>
      <c r="AW1292" s="42">
        <f t="shared" si="2377"/>
        <v>4171.2000000000016</v>
      </c>
      <c r="AX1292" s="66"/>
      <c r="AY1292" s="66">
        <f t="shared" si="2392"/>
        <v>0</v>
      </c>
      <c r="AZ1292" s="67">
        <f t="shared" si="2425"/>
        <v>728.09999999999991</v>
      </c>
      <c r="BA1292" s="66"/>
      <c r="BB1292" s="68">
        <f t="shared" si="2393"/>
        <v>0</v>
      </c>
      <c r="BC1292" s="67">
        <f t="shared" si="2372"/>
        <v>77.819999999999851</v>
      </c>
      <c r="BD1292" s="66"/>
      <c r="BE1292" s="68">
        <f t="shared" si="2394"/>
        <v>153</v>
      </c>
      <c r="BF1292" s="67">
        <f t="shared" si="2423"/>
        <v>728.58000000000163</v>
      </c>
      <c r="BG1292" s="66"/>
      <c r="BH1292" s="68">
        <f t="shared" si="2395"/>
        <v>0</v>
      </c>
      <c r="BI1292" s="67">
        <f t="shared" si="2424"/>
        <v>10000</v>
      </c>
      <c r="BJ1292" s="66"/>
      <c r="BK1292" s="68">
        <f t="shared" si="2396"/>
        <v>0</v>
      </c>
      <c r="BL1292" s="67">
        <f t="shared" si="2427"/>
        <v>2694.6000000000004</v>
      </c>
      <c r="BM1292" s="66"/>
      <c r="BN1292" s="68">
        <f t="shared" si="2397"/>
        <v>0</v>
      </c>
      <c r="BO1292" s="67">
        <f t="shared" si="2428"/>
        <v>10300.700000000001</v>
      </c>
      <c r="BP1292" s="66"/>
      <c r="BQ1292" s="68">
        <f t="shared" si="2398"/>
        <v>0</v>
      </c>
      <c r="BR1292" s="67">
        <f t="shared" si="2443"/>
        <v>76358.650000000009</v>
      </c>
      <c r="BS1292" s="66"/>
      <c r="BT1292" s="66">
        <f t="shared" si="2399"/>
        <v>50</v>
      </c>
      <c r="BU1292" s="67">
        <f t="shared" si="2373"/>
        <v>98537</v>
      </c>
      <c r="BV1292" s="66"/>
      <c r="BW1292" s="66">
        <f t="shared" si="2419"/>
        <v>50</v>
      </c>
      <c r="BX1292" s="67">
        <f t="shared" si="2374"/>
        <v>141548</v>
      </c>
      <c r="BY1292" s="66"/>
      <c r="BZ1292" s="66">
        <f t="shared" si="2400"/>
        <v>50</v>
      </c>
      <c r="CA1292" s="67">
        <f t="shared" si="2375"/>
        <v>92039</v>
      </c>
      <c r="CB1292" s="66"/>
      <c r="CC1292" s="66">
        <f t="shared" si="2401"/>
        <v>0</v>
      </c>
      <c r="CD1292" s="67">
        <f t="shared" si="2349"/>
        <v>28747.040000000001</v>
      </c>
      <c r="CE1292" s="66"/>
      <c r="CF1292" s="66">
        <f t="shared" si="2402"/>
        <v>0</v>
      </c>
      <c r="CG1292" s="67">
        <f t="shared" si="2429"/>
        <v>3663.6999999999994</v>
      </c>
      <c r="CH1292" s="66"/>
      <c r="CI1292" s="66">
        <f t="shared" si="2403"/>
        <v>0</v>
      </c>
      <c r="CJ1292" s="67">
        <f t="shared" si="2298"/>
        <v>6757.8</v>
      </c>
      <c r="CK1292" s="66"/>
      <c r="CL1292" s="68">
        <f t="shared" si="2404"/>
        <v>0</v>
      </c>
      <c r="CM1292" s="79">
        <f t="shared" si="2430"/>
        <v>4847.4799999999996</v>
      </c>
      <c r="CN1292" s="66"/>
      <c r="CO1292" s="68">
        <f t="shared" si="2405"/>
        <v>0</v>
      </c>
      <c r="CP1292" s="79">
        <f t="shared" si="2431"/>
        <v>3955</v>
      </c>
      <c r="CQ1292" s="66"/>
      <c r="CR1292" s="68">
        <f t="shared" si="2406"/>
        <v>0</v>
      </c>
      <c r="CS1292" s="79">
        <f t="shared" si="2376"/>
        <v>5186</v>
      </c>
      <c r="CT1292" s="66"/>
      <c r="CU1292" s="68">
        <f t="shared" si="2407"/>
        <v>0</v>
      </c>
      <c r="CV1292" s="79">
        <f t="shared" si="2432"/>
        <v>6929</v>
      </c>
      <c r="CW1292" s="66"/>
      <c r="CX1292" s="66">
        <f t="shared" si="2442"/>
        <v>0</v>
      </c>
      <c r="CY1292" s="40">
        <f t="shared" si="2356"/>
        <v>6173.9599999999982</v>
      </c>
      <c r="CZ1292" s="65"/>
      <c r="DA1292" s="66">
        <f t="shared" si="2421"/>
        <v>0</v>
      </c>
      <c r="DB1292" s="67">
        <f t="shared" si="2299"/>
        <v>32048</v>
      </c>
      <c r="DC1292" s="66"/>
      <c r="DD1292" s="66">
        <f t="shared" si="2422"/>
        <v>0</v>
      </c>
      <c r="DE1292" s="67">
        <f t="shared" si="2300"/>
        <v>78819</v>
      </c>
      <c r="DF1292" s="66"/>
      <c r="DG1292" s="69">
        <f t="shared" si="2408"/>
        <v>0</v>
      </c>
      <c r="DH1292" s="67">
        <f t="shared" si="2352"/>
        <v>439395</v>
      </c>
      <c r="DI1292" s="66"/>
      <c r="DJ1292" s="66">
        <f t="shared" si="2409"/>
        <v>0</v>
      </c>
      <c r="DK1292" s="67">
        <f t="shared" si="2433"/>
        <v>6517.5</v>
      </c>
      <c r="DM1292" s="206">
        <f t="shared" si="2410"/>
        <v>0</v>
      </c>
      <c r="DN1292" s="25">
        <f t="shared" si="2426"/>
        <v>0</v>
      </c>
      <c r="DO1292" s="5"/>
      <c r="DP1292" s="43">
        <f t="shared" si="2411"/>
        <v>0</v>
      </c>
      <c r="DQ1292" s="27">
        <f t="shared" si="2434"/>
        <v>6819.5</v>
      </c>
      <c r="DR1292" s="5"/>
      <c r="DS1292" s="43">
        <f t="shared" si="2412"/>
        <v>0</v>
      </c>
      <c r="DT1292" s="27">
        <f t="shared" si="2435"/>
        <v>4846</v>
      </c>
      <c r="DU1292" s="5"/>
      <c r="DV1292" s="43">
        <f t="shared" si="2413"/>
        <v>0</v>
      </c>
      <c r="DW1292" s="27">
        <f t="shared" si="2436"/>
        <v>4835</v>
      </c>
      <c r="DX1292" s="5"/>
      <c r="DY1292" s="22">
        <f t="shared" si="2414"/>
        <v>0</v>
      </c>
      <c r="DZ1292" s="25">
        <f t="shared" si="2437"/>
        <v>523</v>
      </c>
      <c r="EA1292" s="22"/>
      <c r="EB1292" s="22">
        <f t="shared" si="2415"/>
        <v>0</v>
      </c>
      <c r="EC1292" s="28">
        <f t="shared" si="2438"/>
        <v>369</v>
      </c>
      <c r="ED1292" s="5"/>
      <c r="EE1292" s="43">
        <f t="shared" si="2416"/>
        <v>0</v>
      </c>
      <c r="EF1292" s="27">
        <f t="shared" si="2439"/>
        <v>4769</v>
      </c>
      <c r="EG1292" s="66"/>
      <c r="EH1292" s="66">
        <f t="shared" si="2417"/>
        <v>0</v>
      </c>
      <c r="EI1292" s="67">
        <f t="shared" si="2440"/>
        <v>22077</v>
      </c>
      <c r="EJ1292" s="66"/>
      <c r="EK1292" s="66">
        <f t="shared" si="2418"/>
        <v>0</v>
      </c>
      <c r="EL1292" s="67">
        <f t="shared" si="2441"/>
        <v>20707</v>
      </c>
      <c r="EM1292" s="110">
        <f t="shared" si="2312"/>
        <v>260395.57295276001</v>
      </c>
    </row>
    <row r="1293" spans="1:143" ht="11.25" customHeight="1" x14ac:dyDescent="0.25">
      <c r="A1293" s="143">
        <v>46200</v>
      </c>
      <c r="B1293" s="187">
        <v>46193</v>
      </c>
      <c r="C1293" s="377">
        <v>8005005930</v>
      </c>
      <c r="D1293" s="17" t="s">
        <v>245</v>
      </c>
      <c r="E1293" s="18">
        <v>50</v>
      </c>
      <c r="F1293" s="19">
        <v>3</v>
      </c>
      <c r="G1293" s="20">
        <v>191516097612</v>
      </c>
      <c r="H1293" s="66"/>
      <c r="I1293" s="41">
        <f t="shared" si="2378"/>
        <v>0</v>
      </c>
      <c r="J1293" s="48">
        <f t="shared" si="2357"/>
        <v>202559</v>
      </c>
      <c r="K1293" s="66"/>
      <c r="L1293" s="41">
        <f t="shared" si="2379"/>
        <v>0</v>
      </c>
      <c r="M1293" s="48">
        <f t="shared" si="2358"/>
        <v>262456</v>
      </c>
      <c r="N1293" s="66"/>
      <c r="O1293" s="41">
        <f t="shared" si="2380"/>
        <v>0</v>
      </c>
      <c r="P1293" s="48">
        <f t="shared" si="2359"/>
        <v>190018</v>
      </c>
      <c r="Q1293" s="66"/>
      <c r="R1293" s="66">
        <f t="shared" si="2381"/>
        <v>0</v>
      </c>
      <c r="S1293" s="67">
        <f t="shared" si="2360"/>
        <v>226954</v>
      </c>
      <c r="T1293" s="66"/>
      <c r="U1293" s="66">
        <f t="shared" si="2382"/>
        <v>0</v>
      </c>
      <c r="V1293" s="67">
        <f t="shared" si="2330"/>
        <v>155305.05000000005</v>
      </c>
      <c r="X1293" s="69">
        <f t="shared" si="2383"/>
        <v>0</v>
      </c>
      <c r="Y1293" s="67">
        <f t="shared" si="2331"/>
        <v>4500.3500000000004</v>
      </c>
      <c r="Z1293" s="66"/>
      <c r="AA1293" s="68">
        <f t="shared" si="2384"/>
        <v>0</v>
      </c>
      <c r="AB1293" s="67">
        <f t="shared" si="2332"/>
        <v>16370</v>
      </c>
      <c r="AC1293" s="66"/>
      <c r="AD1293" s="66">
        <f t="shared" si="2385"/>
        <v>0</v>
      </c>
      <c r="AE1293" s="67">
        <f t="shared" si="2333"/>
        <v>3450</v>
      </c>
      <c r="AF1293" s="66"/>
      <c r="AG1293" s="78">
        <f t="shared" si="2386"/>
        <v>0</v>
      </c>
      <c r="AH1293" s="79">
        <f t="shared" si="2334"/>
        <v>4387.5</v>
      </c>
      <c r="AI1293" s="66"/>
      <c r="AJ1293" s="68">
        <f t="shared" si="2387"/>
        <v>0</v>
      </c>
      <c r="AK1293" s="67">
        <f t="shared" si="2335"/>
        <v>45977</v>
      </c>
      <c r="AL1293" s="66"/>
      <c r="AM1293" s="68">
        <f t="shared" si="2388"/>
        <v>0</v>
      </c>
      <c r="AN1293" s="67">
        <f t="shared" si="2336"/>
        <v>8655.02</v>
      </c>
      <c r="AO1293" s="66"/>
      <c r="AP1293" s="68">
        <f t="shared" si="2389"/>
        <v>0</v>
      </c>
      <c r="AQ1293" s="67">
        <f t="shared" si="2364"/>
        <v>8197.64</v>
      </c>
      <c r="AR1293" s="66"/>
      <c r="AS1293" s="68">
        <f t="shared" si="2390"/>
        <v>0</v>
      </c>
      <c r="AT1293" s="67">
        <f t="shared" si="2314"/>
        <v>878</v>
      </c>
      <c r="AU1293" s="66"/>
      <c r="AV1293" s="66">
        <f t="shared" si="2391"/>
        <v>0</v>
      </c>
      <c r="AW1293" s="42">
        <f t="shared" si="2377"/>
        <v>4171.2000000000016</v>
      </c>
      <c r="AX1293" s="66"/>
      <c r="AY1293" s="66">
        <f t="shared" si="2392"/>
        <v>0</v>
      </c>
      <c r="AZ1293" s="67">
        <f t="shared" si="2425"/>
        <v>728.09999999999991</v>
      </c>
      <c r="BA1293" s="66"/>
      <c r="BB1293" s="68">
        <f t="shared" si="2393"/>
        <v>0</v>
      </c>
      <c r="BC1293" s="67">
        <f t="shared" si="2372"/>
        <v>77.819999999999851</v>
      </c>
      <c r="BD1293" s="66"/>
      <c r="BE1293" s="68">
        <f t="shared" si="2394"/>
        <v>156</v>
      </c>
      <c r="BF1293" s="67">
        <f t="shared" si="2423"/>
        <v>572.58000000000163</v>
      </c>
      <c r="BG1293" s="66"/>
      <c r="BH1293" s="68">
        <f t="shared" si="2395"/>
        <v>0</v>
      </c>
      <c r="BI1293" s="67">
        <f t="shared" si="2424"/>
        <v>10000</v>
      </c>
      <c r="BJ1293" s="66"/>
      <c r="BK1293" s="68">
        <f t="shared" si="2396"/>
        <v>0</v>
      </c>
      <c r="BL1293" s="67">
        <f t="shared" si="2427"/>
        <v>2694.6000000000004</v>
      </c>
      <c r="BM1293" s="66"/>
      <c r="BN1293" s="68">
        <f t="shared" si="2397"/>
        <v>0</v>
      </c>
      <c r="BO1293" s="67">
        <f t="shared" si="2428"/>
        <v>10300.700000000001</v>
      </c>
      <c r="BP1293" s="66"/>
      <c r="BQ1293" s="68">
        <f t="shared" si="2398"/>
        <v>0</v>
      </c>
      <c r="BR1293" s="67">
        <f t="shared" si="2443"/>
        <v>76358.650000000009</v>
      </c>
      <c r="BS1293" s="66"/>
      <c r="BT1293" s="66">
        <f t="shared" si="2399"/>
        <v>100</v>
      </c>
      <c r="BU1293" s="67">
        <f t="shared" si="2373"/>
        <v>98437</v>
      </c>
      <c r="BV1293" s="66"/>
      <c r="BW1293" s="66">
        <f t="shared" si="2419"/>
        <v>100</v>
      </c>
      <c r="BX1293" s="67">
        <f t="shared" si="2374"/>
        <v>141448</v>
      </c>
      <c r="BY1293" s="66"/>
      <c r="BZ1293" s="66">
        <f t="shared" si="2400"/>
        <v>100</v>
      </c>
      <c r="CA1293" s="67">
        <f t="shared" si="2375"/>
        <v>91939</v>
      </c>
      <c r="CB1293" s="66"/>
      <c r="CC1293" s="66">
        <f t="shared" si="2401"/>
        <v>0</v>
      </c>
      <c r="CD1293" s="67">
        <f t="shared" si="2349"/>
        <v>28747.040000000001</v>
      </c>
      <c r="CE1293" s="66"/>
      <c r="CF1293" s="66">
        <f t="shared" si="2402"/>
        <v>0</v>
      </c>
      <c r="CG1293" s="67">
        <f t="shared" si="2429"/>
        <v>3663.6999999999994</v>
      </c>
      <c r="CH1293" s="66"/>
      <c r="CI1293" s="66">
        <f t="shared" si="2403"/>
        <v>0</v>
      </c>
      <c r="CJ1293" s="67">
        <f t="shared" ref="CJ1293:CJ1356" si="2444">+CJ1292+CH1293-CI1293</f>
        <v>6757.8</v>
      </c>
      <c r="CK1293" s="66"/>
      <c r="CL1293" s="68">
        <f t="shared" si="2404"/>
        <v>0</v>
      </c>
      <c r="CM1293" s="79">
        <f t="shared" si="2430"/>
        <v>4847.4799999999996</v>
      </c>
      <c r="CN1293" s="66"/>
      <c r="CO1293" s="68">
        <f t="shared" si="2405"/>
        <v>0</v>
      </c>
      <c r="CP1293" s="79">
        <f t="shared" si="2431"/>
        <v>3955</v>
      </c>
      <c r="CQ1293" s="66"/>
      <c r="CR1293" s="68">
        <f t="shared" si="2406"/>
        <v>0</v>
      </c>
      <c r="CS1293" s="79">
        <f t="shared" si="2376"/>
        <v>5186</v>
      </c>
      <c r="CT1293" s="66"/>
      <c r="CU1293" s="68">
        <f t="shared" si="2407"/>
        <v>0</v>
      </c>
      <c r="CV1293" s="79">
        <f t="shared" si="2432"/>
        <v>6929</v>
      </c>
      <c r="CW1293" s="66"/>
      <c r="CX1293" s="66">
        <f t="shared" si="2442"/>
        <v>0</v>
      </c>
      <c r="CY1293" s="40">
        <f t="shared" si="2356"/>
        <v>6173.9599999999982</v>
      </c>
      <c r="CZ1293" s="65"/>
      <c r="DA1293" s="66">
        <f t="shared" si="2421"/>
        <v>0</v>
      </c>
      <c r="DB1293" s="67">
        <f t="shared" ref="DB1293:DB1356" si="2445">+DB1292+CZ1293-DA1293</f>
        <v>32048</v>
      </c>
      <c r="DC1293" s="66"/>
      <c r="DD1293" s="66">
        <f t="shared" si="2422"/>
        <v>0</v>
      </c>
      <c r="DE1293" s="67">
        <f t="shared" ref="DE1293:DE1356" si="2446">+DE1292+DC1293-DD1293</f>
        <v>78819</v>
      </c>
      <c r="DF1293" s="66"/>
      <c r="DG1293" s="69">
        <f t="shared" si="2408"/>
        <v>0</v>
      </c>
      <c r="DH1293" s="67">
        <f t="shared" si="2352"/>
        <v>439395</v>
      </c>
      <c r="DI1293" s="66"/>
      <c r="DJ1293" s="66">
        <f t="shared" si="2409"/>
        <v>0</v>
      </c>
      <c r="DK1293" s="67">
        <f t="shared" si="2433"/>
        <v>6517.5</v>
      </c>
      <c r="DM1293" s="206">
        <f t="shared" si="2410"/>
        <v>0</v>
      </c>
      <c r="DN1293" s="25">
        <f t="shared" si="2426"/>
        <v>0</v>
      </c>
      <c r="DO1293" s="5"/>
      <c r="DP1293" s="43">
        <f t="shared" si="2411"/>
        <v>0</v>
      </c>
      <c r="DQ1293" s="27">
        <f t="shared" si="2434"/>
        <v>6819.5</v>
      </c>
      <c r="DR1293" s="5"/>
      <c r="DS1293" s="43">
        <f t="shared" si="2412"/>
        <v>0</v>
      </c>
      <c r="DT1293" s="27">
        <f t="shared" si="2435"/>
        <v>4846</v>
      </c>
      <c r="DU1293" s="5"/>
      <c r="DV1293" s="43">
        <f t="shared" si="2413"/>
        <v>0</v>
      </c>
      <c r="DW1293" s="27">
        <f t="shared" si="2436"/>
        <v>4835</v>
      </c>
      <c r="DX1293" s="5"/>
      <c r="DY1293" s="22">
        <f t="shared" si="2414"/>
        <v>0</v>
      </c>
      <c r="DZ1293" s="25">
        <f t="shared" si="2437"/>
        <v>523</v>
      </c>
      <c r="EA1293" s="22"/>
      <c r="EB1293" s="22">
        <f t="shared" si="2415"/>
        <v>0</v>
      </c>
      <c r="EC1293" s="28">
        <f t="shared" si="2438"/>
        <v>369</v>
      </c>
      <c r="ED1293" s="5"/>
      <c r="EE1293" s="43">
        <f t="shared" si="2416"/>
        <v>0</v>
      </c>
      <c r="EF1293" s="27">
        <f t="shared" si="2439"/>
        <v>4769</v>
      </c>
      <c r="EG1293" s="66"/>
      <c r="EH1293" s="66">
        <f t="shared" si="2417"/>
        <v>0</v>
      </c>
      <c r="EI1293" s="67">
        <f t="shared" si="2440"/>
        <v>22077</v>
      </c>
      <c r="EJ1293" s="66"/>
      <c r="EK1293" s="66">
        <f t="shared" si="2418"/>
        <v>0</v>
      </c>
      <c r="EL1293" s="67">
        <f t="shared" si="2441"/>
        <v>20707</v>
      </c>
      <c r="EM1293" s="110">
        <f t="shared" si="2312"/>
        <v>260339.83991276001</v>
      </c>
    </row>
    <row r="1294" spans="1:143" ht="11.25" customHeight="1" x14ac:dyDescent="0.25">
      <c r="A1294" s="143">
        <v>46200</v>
      </c>
      <c r="B1294" s="187">
        <v>46193</v>
      </c>
      <c r="C1294" s="377">
        <v>8005005931</v>
      </c>
      <c r="D1294" s="17" t="s">
        <v>348</v>
      </c>
      <c r="E1294" s="18">
        <v>60</v>
      </c>
      <c r="F1294" s="19">
        <v>2</v>
      </c>
      <c r="G1294" s="20">
        <v>191516097599</v>
      </c>
      <c r="H1294" s="66"/>
      <c r="I1294" s="41">
        <f t="shared" si="2378"/>
        <v>0</v>
      </c>
      <c r="J1294" s="48">
        <f t="shared" si="2357"/>
        <v>202559</v>
      </c>
      <c r="K1294" s="66"/>
      <c r="L1294" s="41">
        <f t="shared" si="2379"/>
        <v>0</v>
      </c>
      <c r="M1294" s="48">
        <f t="shared" si="2358"/>
        <v>262456</v>
      </c>
      <c r="N1294" s="66"/>
      <c r="O1294" s="41">
        <f t="shared" si="2380"/>
        <v>0</v>
      </c>
      <c r="P1294" s="48">
        <f t="shared" si="2359"/>
        <v>190018</v>
      </c>
      <c r="Q1294" s="66"/>
      <c r="R1294" s="66">
        <f t="shared" si="2381"/>
        <v>0</v>
      </c>
      <c r="S1294" s="67">
        <f t="shared" si="2360"/>
        <v>226954</v>
      </c>
      <c r="T1294" s="66"/>
      <c r="U1294" s="66">
        <f t="shared" si="2382"/>
        <v>0</v>
      </c>
      <c r="V1294" s="67">
        <f t="shared" si="2330"/>
        <v>155305.05000000005</v>
      </c>
      <c r="X1294" s="69">
        <f t="shared" si="2383"/>
        <v>0</v>
      </c>
      <c r="Y1294" s="67">
        <f t="shared" si="2331"/>
        <v>4500.3500000000004</v>
      </c>
      <c r="Z1294" s="66"/>
      <c r="AA1294" s="68">
        <f t="shared" si="2384"/>
        <v>0</v>
      </c>
      <c r="AB1294" s="67">
        <f t="shared" si="2332"/>
        <v>16370</v>
      </c>
      <c r="AC1294" s="66"/>
      <c r="AD1294" s="66">
        <f t="shared" si="2385"/>
        <v>0</v>
      </c>
      <c r="AE1294" s="67">
        <f t="shared" si="2333"/>
        <v>3450</v>
      </c>
      <c r="AF1294" s="66"/>
      <c r="AG1294" s="78">
        <f t="shared" si="2386"/>
        <v>0</v>
      </c>
      <c r="AH1294" s="79">
        <f t="shared" si="2334"/>
        <v>4387.5</v>
      </c>
      <c r="AI1294" s="66"/>
      <c r="AJ1294" s="68">
        <f t="shared" si="2387"/>
        <v>0</v>
      </c>
      <c r="AK1294" s="67">
        <f t="shared" si="2335"/>
        <v>45977</v>
      </c>
      <c r="AL1294" s="66"/>
      <c r="AM1294" s="68">
        <f t="shared" si="2388"/>
        <v>0</v>
      </c>
      <c r="AN1294" s="67">
        <f t="shared" si="2336"/>
        <v>8655.02</v>
      </c>
      <c r="AO1294" s="66"/>
      <c r="AP1294" s="68">
        <f t="shared" si="2389"/>
        <v>0</v>
      </c>
      <c r="AQ1294" s="67">
        <f t="shared" si="2364"/>
        <v>8197.64</v>
      </c>
      <c r="AR1294" s="66"/>
      <c r="AS1294" s="68">
        <f t="shared" si="2390"/>
        <v>0</v>
      </c>
      <c r="AT1294" s="67">
        <f t="shared" si="2314"/>
        <v>878</v>
      </c>
      <c r="AU1294" s="66"/>
      <c r="AV1294" s="66">
        <f t="shared" si="2391"/>
        <v>0</v>
      </c>
      <c r="AW1294" s="42">
        <f t="shared" si="2377"/>
        <v>4171.2000000000016</v>
      </c>
      <c r="AX1294" s="66"/>
      <c r="AY1294" s="66">
        <f t="shared" si="2392"/>
        <v>0</v>
      </c>
      <c r="AZ1294" s="67">
        <f t="shared" si="2425"/>
        <v>728.09999999999991</v>
      </c>
      <c r="BA1294" s="66"/>
      <c r="BB1294" s="68">
        <f t="shared" si="2393"/>
        <v>0</v>
      </c>
      <c r="BC1294" s="67">
        <f t="shared" si="2372"/>
        <v>77.819999999999851</v>
      </c>
      <c r="BD1294" s="66"/>
      <c r="BE1294" s="68">
        <f t="shared" si="2394"/>
        <v>127.2</v>
      </c>
      <c r="BF1294" s="67">
        <f t="shared" si="2423"/>
        <v>445.38000000000164</v>
      </c>
      <c r="BG1294" s="66"/>
      <c r="BH1294" s="68">
        <f t="shared" si="2395"/>
        <v>0</v>
      </c>
      <c r="BI1294" s="67">
        <f t="shared" si="2424"/>
        <v>10000</v>
      </c>
      <c r="BJ1294" s="66"/>
      <c r="BK1294" s="68">
        <f t="shared" si="2396"/>
        <v>0</v>
      </c>
      <c r="BL1294" s="67">
        <f t="shared" si="2427"/>
        <v>2694.6000000000004</v>
      </c>
      <c r="BM1294" s="66"/>
      <c r="BN1294" s="68">
        <f t="shared" si="2397"/>
        <v>0</v>
      </c>
      <c r="BO1294" s="67">
        <f t="shared" si="2428"/>
        <v>10300.700000000001</v>
      </c>
      <c r="BP1294" s="66"/>
      <c r="BQ1294" s="68">
        <f t="shared" si="2398"/>
        <v>0</v>
      </c>
      <c r="BR1294" s="67">
        <f t="shared" si="2443"/>
        <v>76358.650000000009</v>
      </c>
      <c r="BS1294" s="66"/>
      <c r="BT1294" s="66">
        <f t="shared" si="2399"/>
        <v>120</v>
      </c>
      <c r="BU1294" s="67">
        <f t="shared" si="2373"/>
        <v>98317</v>
      </c>
      <c r="BV1294" s="66"/>
      <c r="BW1294" s="66">
        <f t="shared" si="2419"/>
        <v>120</v>
      </c>
      <c r="BX1294" s="67">
        <f t="shared" si="2374"/>
        <v>141328</v>
      </c>
      <c r="BY1294" s="66"/>
      <c r="BZ1294" s="66">
        <f t="shared" si="2400"/>
        <v>120</v>
      </c>
      <c r="CA1294" s="67">
        <f t="shared" si="2375"/>
        <v>91819</v>
      </c>
      <c r="CB1294" s="66"/>
      <c r="CC1294" s="66">
        <f t="shared" si="2401"/>
        <v>0</v>
      </c>
      <c r="CD1294" s="67">
        <f t="shared" si="2349"/>
        <v>28747.040000000001</v>
      </c>
      <c r="CE1294" s="66"/>
      <c r="CF1294" s="66">
        <f t="shared" si="2402"/>
        <v>0</v>
      </c>
      <c r="CG1294" s="67">
        <f t="shared" si="2429"/>
        <v>3663.6999999999994</v>
      </c>
      <c r="CH1294" s="66"/>
      <c r="CI1294" s="66">
        <f t="shared" si="2403"/>
        <v>0</v>
      </c>
      <c r="CJ1294" s="67">
        <f t="shared" si="2444"/>
        <v>6757.8</v>
      </c>
      <c r="CK1294" s="66"/>
      <c r="CL1294" s="68">
        <f t="shared" si="2404"/>
        <v>0</v>
      </c>
      <c r="CM1294" s="79">
        <f t="shared" si="2430"/>
        <v>4847.4799999999996</v>
      </c>
      <c r="CN1294" s="66"/>
      <c r="CO1294" s="68">
        <f t="shared" si="2405"/>
        <v>0</v>
      </c>
      <c r="CP1294" s="79">
        <f t="shared" si="2431"/>
        <v>3955</v>
      </c>
      <c r="CQ1294" s="66"/>
      <c r="CR1294" s="68">
        <f t="shared" si="2406"/>
        <v>0</v>
      </c>
      <c r="CS1294" s="79">
        <f t="shared" si="2376"/>
        <v>5186</v>
      </c>
      <c r="CT1294" s="66"/>
      <c r="CU1294" s="68">
        <f t="shared" si="2407"/>
        <v>0</v>
      </c>
      <c r="CV1294" s="79">
        <f t="shared" si="2432"/>
        <v>6929</v>
      </c>
      <c r="CW1294" s="66"/>
      <c r="CX1294" s="66">
        <f t="shared" si="2442"/>
        <v>0</v>
      </c>
      <c r="CY1294" s="40">
        <f t="shared" si="2356"/>
        <v>6173.9599999999982</v>
      </c>
      <c r="CZ1294" s="65"/>
      <c r="DA1294" s="66">
        <f t="shared" si="2421"/>
        <v>0</v>
      </c>
      <c r="DB1294" s="67">
        <f t="shared" si="2445"/>
        <v>32048</v>
      </c>
      <c r="DC1294" s="66"/>
      <c r="DD1294" s="66">
        <f t="shared" si="2422"/>
        <v>0</v>
      </c>
      <c r="DE1294" s="67">
        <f t="shared" si="2446"/>
        <v>78819</v>
      </c>
      <c r="DF1294" s="66"/>
      <c r="DG1294" s="69">
        <f t="shared" si="2408"/>
        <v>0</v>
      </c>
      <c r="DH1294" s="67">
        <f t="shared" si="2352"/>
        <v>439395</v>
      </c>
      <c r="DI1294" s="66"/>
      <c r="DJ1294" s="66">
        <f t="shared" si="2409"/>
        <v>0</v>
      </c>
      <c r="DK1294" s="67">
        <f t="shared" si="2433"/>
        <v>6517.5</v>
      </c>
      <c r="DM1294" s="206">
        <f t="shared" si="2410"/>
        <v>0</v>
      </c>
      <c r="DN1294" s="25">
        <f t="shared" si="2426"/>
        <v>0</v>
      </c>
      <c r="DO1294" s="5"/>
      <c r="DP1294" s="43">
        <f t="shared" si="2411"/>
        <v>0</v>
      </c>
      <c r="DQ1294" s="27">
        <f t="shared" si="2434"/>
        <v>6819.5</v>
      </c>
      <c r="DR1294" s="5"/>
      <c r="DS1294" s="43">
        <f t="shared" si="2412"/>
        <v>0</v>
      </c>
      <c r="DT1294" s="27">
        <f t="shared" si="2435"/>
        <v>4846</v>
      </c>
      <c r="DU1294" s="5"/>
      <c r="DV1294" s="43">
        <f t="shared" si="2413"/>
        <v>0</v>
      </c>
      <c r="DW1294" s="27">
        <f t="shared" si="2436"/>
        <v>4835</v>
      </c>
      <c r="DX1294" s="5"/>
      <c r="DY1294" s="22">
        <f t="shared" si="2414"/>
        <v>0</v>
      </c>
      <c r="DZ1294" s="25">
        <f t="shared" si="2437"/>
        <v>523</v>
      </c>
      <c r="EA1294" s="22"/>
      <c r="EB1294" s="22">
        <f t="shared" si="2415"/>
        <v>0</v>
      </c>
      <c r="EC1294" s="28">
        <f t="shared" si="2438"/>
        <v>369</v>
      </c>
      <c r="ED1294" s="5"/>
      <c r="EE1294" s="43">
        <f t="shared" si="2416"/>
        <v>0</v>
      </c>
      <c r="EF1294" s="27">
        <f t="shared" si="2439"/>
        <v>4769</v>
      </c>
      <c r="EG1294" s="66"/>
      <c r="EH1294" s="66">
        <f t="shared" si="2417"/>
        <v>0</v>
      </c>
      <c r="EI1294" s="67">
        <f t="shared" si="2440"/>
        <v>22077</v>
      </c>
      <c r="EJ1294" s="66"/>
      <c r="EK1294" s="66">
        <f t="shared" si="2418"/>
        <v>0</v>
      </c>
      <c r="EL1294" s="67">
        <f t="shared" si="2441"/>
        <v>20707</v>
      </c>
      <c r="EM1294" s="110">
        <f t="shared" si="2312"/>
        <v>260234.35931276003</v>
      </c>
    </row>
    <row r="1295" spans="1:143" ht="11.25" customHeight="1" x14ac:dyDescent="0.25">
      <c r="A1295" s="490">
        <v>46200</v>
      </c>
      <c r="B1295" s="187">
        <v>46191</v>
      </c>
      <c r="C1295" s="471">
        <v>8005025068</v>
      </c>
      <c r="D1295" s="62" t="s">
        <v>289</v>
      </c>
      <c r="E1295" s="63">
        <v>150</v>
      </c>
      <c r="F1295" s="156">
        <v>2</v>
      </c>
      <c r="H1295" s="66"/>
      <c r="I1295" s="41">
        <f t="shared" si="2378"/>
        <v>0</v>
      </c>
      <c r="J1295" s="48">
        <f t="shared" si="2357"/>
        <v>202559</v>
      </c>
      <c r="K1295" s="66"/>
      <c r="L1295" s="41">
        <f t="shared" si="2379"/>
        <v>0</v>
      </c>
      <c r="M1295" s="48">
        <f t="shared" si="2358"/>
        <v>262456</v>
      </c>
      <c r="N1295" s="66"/>
      <c r="O1295" s="41">
        <f t="shared" si="2380"/>
        <v>0</v>
      </c>
      <c r="P1295" s="48">
        <f t="shared" si="2359"/>
        <v>190018</v>
      </c>
      <c r="Q1295" s="66"/>
      <c r="R1295" s="66">
        <f t="shared" si="2381"/>
        <v>0</v>
      </c>
      <c r="S1295" s="67">
        <f t="shared" si="2360"/>
        <v>226954</v>
      </c>
      <c r="T1295" s="66"/>
      <c r="U1295" s="66">
        <f t="shared" si="2382"/>
        <v>0</v>
      </c>
      <c r="V1295" s="67">
        <f t="shared" si="2330"/>
        <v>155305.05000000005</v>
      </c>
      <c r="X1295" s="69">
        <f t="shared" si="2383"/>
        <v>0</v>
      </c>
      <c r="Y1295" s="67">
        <f t="shared" si="2331"/>
        <v>4500.3500000000004</v>
      </c>
      <c r="Z1295" s="66"/>
      <c r="AA1295" s="68">
        <f t="shared" si="2384"/>
        <v>0</v>
      </c>
      <c r="AB1295" s="67">
        <f t="shared" si="2332"/>
        <v>16370</v>
      </c>
      <c r="AC1295" s="66"/>
      <c r="AD1295" s="66">
        <f t="shared" si="2385"/>
        <v>0</v>
      </c>
      <c r="AE1295" s="67">
        <f t="shared" si="2333"/>
        <v>3450</v>
      </c>
      <c r="AF1295" s="66"/>
      <c r="AG1295" s="78">
        <f t="shared" si="2386"/>
        <v>0</v>
      </c>
      <c r="AH1295" s="79">
        <f t="shared" si="2334"/>
        <v>4387.5</v>
      </c>
      <c r="AI1295" s="66"/>
      <c r="AJ1295" s="68">
        <f t="shared" si="2387"/>
        <v>0</v>
      </c>
      <c r="AK1295" s="67">
        <f t="shared" si="2335"/>
        <v>45977</v>
      </c>
      <c r="AL1295" s="66"/>
      <c r="AM1295" s="68">
        <f t="shared" si="2388"/>
        <v>0</v>
      </c>
      <c r="AN1295" s="67">
        <f t="shared" si="2336"/>
        <v>8655.02</v>
      </c>
      <c r="AO1295" s="66"/>
      <c r="AP1295" s="68">
        <f t="shared" si="2389"/>
        <v>0</v>
      </c>
      <c r="AQ1295" s="67">
        <f t="shared" si="2364"/>
        <v>8197.64</v>
      </c>
      <c r="AR1295" s="66"/>
      <c r="AS1295" s="68">
        <f t="shared" si="2390"/>
        <v>0</v>
      </c>
      <c r="AT1295" s="67">
        <f t="shared" si="2314"/>
        <v>878</v>
      </c>
      <c r="AU1295" s="66"/>
      <c r="AV1295" s="66">
        <f t="shared" si="2391"/>
        <v>0</v>
      </c>
      <c r="AW1295" s="42">
        <f t="shared" si="2377"/>
        <v>4171.2000000000016</v>
      </c>
      <c r="AX1295" s="66"/>
      <c r="AY1295" s="66">
        <f t="shared" si="2392"/>
        <v>0</v>
      </c>
      <c r="AZ1295" s="67">
        <f t="shared" si="2425"/>
        <v>728.09999999999991</v>
      </c>
      <c r="BA1295" s="66"/>
      <c r="BB1295" s="68">
        <f t="shared" si="2393"/>
        <v>0</v>
      </c>
      <c r="BC1295" s="67">
        <f t="shared" si="2372"/>
        <v>77.819999999999851</v>
      </c>
      <c r="BD1295" s="66"/>
      <c r="BE1295" s="68">
        <f t="shared" si="2394"/>
        <v>0</v>
      </c>
      <c r="BF1295" s="67">
        <f t="shared" si="2423"/>
        <v>445.38000000000164</v>
      </c>
      <c r="BG1295" s="66"/>
      <c r="BH1295" s="68">
        <f t="shared" si="2395"/>
        <v>0</v>
      </c>
      <c r="BI1295" s="67">
        <f t="shared" si="2424"/>
        <v>10000</v>
      </c>
      <c r="BJ1295" s="66"/>
      <c r="BK1295" s="68">
        <f t="shared" si="2396"/>
        <v>0</v>
      </c>
      <c r="BL1295" s="67">
        <f t="shared" si="2427"/>
        <v>2694.6000000000004</v>
      </c>
      <c r="BM1295" s="66"/>
      <c r="BN1295" s="68">
        <f t="shared" si="2397"/>
        <v>318</v>
      </c>
      <c r="BO1295" s="67">
        <f t="shared" si="2428"/>
        <v>9982.7000000000007</v>
      </c>
      <c r="BP1295" s="66"/>
      <c r="BQ1295" s="68">
        <f t="shared" si="2398"/>
        <v>0</v>
      </c>
      <c r="BR1295" s="67">
        <f t="shared" si="2443"/>
        <v>76358.650000000009</v>
      </c>
      <c r="BS1295" s="66"/>
      <c r="BT1295" s="66">
        <f t="shared" si="2399"/>
        <v>0</v>
      </c>
      <c r="BU1295" s="67">
        <f t="shared" si="2373"/>
        <v>98317</v>
      </c>
      <c r="BV1295" s="66"/>
      <c r="BW1295" s="66">
        <f t="shared" si="2419"/>
        <v>0</v>
      </c>
      <c r="BX1295" s="67">
        <f t="shared" si="2374"/>
        <v>141328</v>
      </c>
      <c r="BY1295" s="66"/>
      <c r="BZ1295" s="66">
        <f t="shared" si="2400"/>
        <v>0</v>
      </c>
      <c r="CA1295" s="67">
        <f t="shared" si="2375"/>
        <v>91819</v>
      </c>
      <c r="CB1295" s="66"/>
      <c r="CC1295" s="66">
        <f t="shared" si="2401"/>
        <v>0</v>
      </c>
      <c r="CD1295" s="67">
        <f t="shared" si="2349"/>
        <v>28747.040000000001</v>
      </c>
      <c r="CE1295" s="66"/>
      <c r="CF1295" s="66">
        <f t="shared" si="2402"/>
        <v>0</v>
      </c>
      <c r="CG1295" s="67">
        <f t="shared" si="2429"/>
        <v>3663.6999999999994</v>
      </c>
      <c r="CH1295" s="66"/>
      <c r="CI1295" s="66">
        <f t="shared" si="2403"/>
        <v>0</v>
      </c>
      <c r="CJ1295" s="67">
        <f t="shared" si="2444"/>
        <v>6757.8</v>
      </c>
      <c r="CK1295" s="66"/>
      <c r="CL1295" s="68">
        <f t="shared" si="2404"/>
        <v>0</v>
      </c>
      <c r="CM1295" s="79">
        <f t="shared" si="2430"/>
        <v>4847.4799999999996</v>
      </c>
      <c r="CN1295" s="66"/>
      <c r="CO1295" s="68">
        <f t="shared" si="2405"/>
        <v>0</v>
      </c>
      <c r="CP1295" s="79">
        <f t="shared" si="2431"/>
        <v>3955</v>
      </c>
      <c r="CQ1295" s="66"/>
      <c r="CR1295" s="68">
        <f t="shared" si="2406"/>
        <v>0</v>
      </c>
      <c r="CS1295" s="79">
        <f t="shared" si="2376"/>
        <v>5186</v>
      </c>
      <c r="CT1295" s="66"/>
      <c r="CU1295" s="68">
        <f t="shared" si="2407"/>
        <v>0</v>
      </c>
      <c r="CV1295" s="79">
        <f t="shared" si="2432"/>
        <v>6929</v>
      </c>
      <c r="CW1295" s="66"/>
      <c r="CX1295" s="66">
        <f t="shared" si="2442"/>
        <v>0</v>
      </c>
      <c r="CY1295" s="40">
        <f t="shared" si="2356"/>
        <v>6173.9599999999982</v>
      </c>
      <c r="CZ1295" s="65"/>
      <c r="DA1295" s="66">
        <f t="shared" si="2421"/>
        <v>0</v>
      </c>
      <c r="DB1295" s="67">
        <f t="shared" si="2445"/>
        <v>32048</v>
      </c>
      <c r="DC1295" s="66"/>
      <c r="DD1295" s="66">
        <f t="shared" si="2422"/>
        <v>0</v>
      </c>
      <c r="DE1295" s="67">
        <f t="shared" si="2446"/>
        <v>78819</v>
      </c>
      <c r="DF1295" s="66"/>
      <c r="DG1295" s="69">
        <f t="shared" si="2408"/>
        <v>0</v>
      </c>
      <c r="DH1295" s="67">
        <f t="shared" si="2352"/>
        <v>439395</v>
      </c>
      <c r="DI1295" s="66"/>
      <c r="DJ1295" s="66">
        <f t="shared" si="2409"/>
        <v>0</v>
      </c>
      <c r="DK1295" s="67">
        <f t="shared" si="2433"/>
        <v>6517.5</v>
      </c>
      <c r="DM1295" s="206">
        <f t="shared" si="2410"/>
        <v>0</v>
      </c>
      <c r="DN1295" s="25">
        <f t="shared" si="2426"/>
        <v>0</v>
      </c>
      <c r="DO1295" s="5"/>
      <c r="DP1295" s="43">
        <f t="shared" si="2411"/>
        <v>0</v>
      </c>
      <c r="DQ1295" s="27">
        <f t="shared" si="2434"/>
        <v>6819.5</v>
      </c>
      <c r="DR1295" s="5"/>
      <c r="DS1295" s="43">
        <f t="shared" si="2412"/>
        <v>0</v>
      </c>
      <c r="DT1295" s="27">
        <f t="shared" si="2435"/>
        <v>4846</v>
      </c>
      <c r="DU1295" s="5"/>
      <c r="DV1295" s="43">
        <f t="shared" si="2413"/>
        <v>0</v>
      </c>
      <c r="DW1295" s="27">
        <f t="shared" si="2436"/>
        <v>4835</v>
      </c>
      <c r="DX1295" s="5"/>
      <c r="DY1295" s="22">
        <f t="shared" si="2414"/>
        <v>0</v>
      </c>
      <c r="DZ1295" s="25">
        <f t="shared" si="2437"/>
        <v>523</v>
      </c>
      <c r="EA1295" s="22"/>
      <c r="EB1295" s="22">
        <f t="shared" si="2415"/>
        <v>0</v>
      </c>
      <c r="EC1295" s="28">
        <f t="shared" si="2438"/>
        <v>369</v>
      </c>
      <c r="ED1295" s="5"/>
      <c r="EE1295" s="43">
        <f t="shared" si="2416"/>
        <v>0</v>
      </c>
      <c r="EF1295" s="27">
        <f t="shared" si="2439"/>
        <v>4769</v>
      </c>
      <c r="EG1295" s="66"/>
      <c r="EH1295" s="66">
        <f t="shared" si="2417"/>
        <v>0</v>
      </c>
      <c r="EI1295" s="67">
        <f t="shared" si="2440"/>
        <v>22077</v>
      </c>
      <c r="EJ1295" s="66"/>
      <c r="EK1295" s="66">
        <f t="shared" si="2418"/>
        <v>0</v>
      </c>
      <c r="EL1295" s="67">
        <f t="shared" si="2441"/>
        <v>20707</v>
      </c>
      <c r="EM1295" s="110">
        <f t="shared" si="2312"/>
        <v>259953.07771276002</v>
      </c>
    </row>
    <row r="1296" spans="1:143" ht="13.2" x14ac:dyDescent="0.25">
      <c r="A1296" s="11">
        <v>46200</v>
      </c>
      <c r="B1296" s="187">
        <v>46191</v>
      </c>
      <c r="C1296" s="471">
        <v>8005025179</v>
      </c>
      <c r="D1296" s="62" t="s">
        <v>289</v>
      </c>
      <c r="E1296" s="63">
        <v>400</v>
      </c>
      <c r="F1296" s="156">
        <v>2</v>
      </c>
      <c r="H1296" s="66"/>
      <c r="I1296" s="41">
        <f t="shared" si="2378"/>
        <v>0</v>
      </c>
      <c r="J1296" s="48">
        <f t="shared" si="2357"/>
        <v>202559</v>
      </c>
      <c r="K1296" s="66"/>
      <c r="L1296" s="41">
        <f t="shared" si="2379"/>
        <v>0</v>
      </c>
      <c r="M1296" s="48">
        <f t="shared" si="2358"/>
        <v>262456</v>
      </c>
      <c r="N1296" s="66"/>
      <c r="O1296" s="41">
        <f t="shared" si="2380"/>
        <v>0</v>
      </c>
      <c r="P1296" s="48">
        <f t="shared" si="2359"/>
        <v>190018</v>
      </c>
      <c r="Q1296" s="66"/>
      <c r="R1296" s="66">
        <f t="shared" si="2381"/>
        <v>0</v>
      </c>
      <c r="S1296" s="67">
        <f t="shared" si="2360"/>
        <v>226954</v>
      </c>
      <c r="T1296" s="66"/>
      <c r="U1296" s="66">
        <f t="shared" si="2382"/>
        <v>0</v>
      </c>
      <c r="V1296" s="67">
        <f t="shared" si="2330"/>
        <v>155305.05000000005</v>
      </c>
      <c r="X1296" s="69">
        <f t="shared" si="2383"/>
        <v>0</v>
      </c>
      <c r="Y1296" s="67">
        <f t="shared" si="2331"/>
        <v>4500.3500000000004</v>
      </c>
      <c r="Z1296" s="66"/>
      <c r="AA1296" s="68">
        <f t="shared" si="2384"/>
        <v>0</v>
      </c>
      <c r="AB1296" s="67">
        <f t="shared" si="2332"/>
        <v>16370</v>
      </c>
      <c r="AC1296" s="66"/>
      <c r="AD1296" s="66">
        <f t="shared" si="2385"/>
        <v>0</v>
      </c>
      <c r="AE1296" s="67">
        <f t="shared" si="2333"/>
        <v>3450</v>
      </c>
      <c r="AF1296" s="66"/>
      <c r="AG1296" s="78">
        <f t="shared" si="2386"/>
        <v>0</v>
      </c>
      <c r="AH1296" s="79">
        <f t="shared" si="2334"/>
        <v>4387.5</v>
      </c>
      <c r="AI1296" s="66"/>
      <c r="AJ1296" s="68">
        <f t="shared" si="2387"/>
        <v>0</v>
      </c>
      <c r="AK1296" s="67">
        <f t="shared" si="2335"/>
        <v>45977</v>
      </c>
      <c r="AL1296" s="66"/>
      <c r="AM1296" s="68">
        <f t="shared" si="2388"/>
        <v>0</v>
      </c>
      <c r="AN1296" s="67">
        <f t="shared" si="2336"/>
        <v>8655.02</v>
      </c>
      <c r="AO1296" s="66"/>
      <c r="AP1296" s="68">
        <f t="shared" si="2389"/>
        <v>0</v>
      </c>
      <c r="AQ1296" s="67">
        <f t="shared" si="2364"/>
        <v>8197.64</v>
      </c>
      <c r="AR1296" s="66"/>
      <c r="AS1296" s="68">
        <f t="shared" si="2390"/>
        <v>0</v>
      </c>
      <c r="AT1296" s="67">
        <f t="shared" si="2314"/>
        <v>878</v>
      </c>
      <c r="AU1296" s="66"/>
      <c r="AV1296" s="66">
        <f t="shared" si="2391"/>
        <v>0</v>
      </c>
      <c r="AW1296" s="42">
        <f t="shared" si="2377"/>
        <v>4171.2000000000016</v>
      </c>
      <c r="AX1296" s="66"/>
      <c r="AY1296" s="66">
        <f t="shared" si="2392"/>
        <v>0</v>
      </c>
      <c r="AZ1296" s="67">
        <f t="shared" si="2425"/>
        <v>728.09999999999991</v>
      </c>
      <c r="BA1296" s="66"/>
      <c r="BB1296" s="68">
        <f t="shared" si="2393"/>
        <v>0</v>
      </c>
      <c r="BC1296" s="67">
        <f t="shared" si="2372"/>
        <v>77.819999999999851</v>
      </c>
      <c r="BD1296" s="66"/>
      <c r="BE1296" s="68">
        <f t="shared" si="2394"/>
        <v>0</v>
      </c>
      <c r="BF1296" s="67">
        <f t="shared" si="2423"/>
        <v>445.38000000000164</v>
      </c>
      <c r="BG1296" s="66"/>
      <c r="BH1296" s="68">
        <f t="shared" si="2395"/>
        <v>0</v>
      </c>
      <c r="BI1296" s="67">
        <f t="shared" si="2424"/>
        <v>10000</v>
      </c>
      <c r="BJ1296" s="66"/>
      <c r="BK1296" s="68">
        <f t="shared" si="2396"/>
        <v>0</v>
      </c>
      <c r="BL1296" s="67">
        <f t="shared" si="2427"/>
        <v>2694.6000000000004</v>
      </c>
      <c r="BM1296" s="66"/>
      <c r="BN1296" s="68">
        <f t="shared" si="2397"/>
        <v>848</v>
      </c>
      <c r="BO1296" s="67">
        <f t="shared" si="2428"/>
        <v>9134.7000000000007</v>
      </c>
      <c r="BP1296" s="66"/>
      <c r="BQ1296" s="68">
        <f t="shared" si="2398"/>
        <v>0</v>
      </c>
      <c r="BR1296" s="67">
        <f t="shared" si="2443"/>
        <v>76358.650000000009</v>
      </c>
      <c r="BS1296" s="66"/>
      <c r="BT1296" s="66">
        <f t="shared" si="2399"/>
        <v>0</v>
      </c>
      <c r="BU1296" s="67">
        <f t="shared" si="2373"/>
        <v>98317</v>
      </c>
      <c r="BV1296" s="66"/>
      <c r="BW1296" s="66">
        <f t="shared" si="2419"/>
        <v>0</v>
      </c>
      <c r="BX1296" s="67">
        <f t="shared" si="2374"/>
        <v>141328</v>
      </c>
      <c r="BY1296" s="66"/>
      <c r="BZ1296" s="66">
        <f t="shared" si="2400"/>
        <v>0</v>
      </c>
      <c r="CA1296" s="67">
        <f t="shared" si="2375"/>
        <v>91819</v>
      </c>
      <c r="CB1296" s="66"/>
      <c r="CC1296" s="66">
        <f t="shared" si="2401"/>
        <v>0</v>
      </c>
      <c r="CD1296" s="67">
        <f t="shared" si="2349"/>
        <v>28747.040000000001</v>
      </c>
      <c r="CE1296" s="66"/>
      <c r="CF1296" s="66">
        <f t="shared" si="2402"/>
        <v>0</v>
      </c>
      <c r="CG1296" s="67">
        <f t="shared" si="2429"/>
        <v>3663.6999999999994</v>
      </c>
      <c r="CH1296" s="66"/>
      <c r="CI1296" s="66">
        <f t="shared" si="2403"/>
        <v>0</v>
      </c>
      <c r="CJ1296" s="67">
        <f t="shared" si="2444"/>
        <v>6757.8</v>
      </c>
      <c r="CK1296" s="66"/>
      <c r="CL1296" s="68">
        <f t="shared" si="2404"/>
        <v>0</v>
      </c>
      <c r="CM1296" s="79">
        <f t="shared" si="2430"/>
        <v>4847.4799999999996</v>
      </c>
      <c r="CN1296" s="66"/>
      <c r="CO1296" s="68">
        <f t="shared" si="2405"/>
        <v>0</v>
      </c>
      <c r="CP1296" s="79">
        <f t="shared" si="2431"/>
        <v>3955</v>
      </c>
      <c r="CQ1296" s="66"/>
      <c r="CR1296" s="68">
        <f t="shared" si="2406"/>
        <v>0</v>
      </c>
      <c r="CS1296" s="79">
        <f t="shared" si="2376"/>
        <v>5186</v>
      </c>
      <c r="CT1296" s="66"/>
      <c r="CU1296" s="68">
        <f t="shared" si="2407"/>
        <v>0</v>
      </c>
      <c r="CV1296" s="79">
        <f t="shared" si="2432"/>
        <v>6929</v>
      </c>
      <c r="CW1296" s="66"/>
      <c r="CX1296" s="66">
        <f t="shared" si="2442"/>
        <v>0</v>
      </c>
      <c r="CY1296" s="40">
        <f t="shared" si="2356"/>
        <v>6173.9599999999982</v>
      </c>
      <c r="CZ1296" s="65"/>
      <c r="DA1296" s="66">
        <f t="shared" si="2421"/>
        <v>0</v>
      </c>
      <c r="DB1296" s="67">
        <f t="shared" si="2445"/>
        <v>32048</v>
      </c>
      <c r="DC1296" s="66"/>
      <c r="DD1296" s="66">
        <f t="shared" si="2422"/>
        <v>0</v>
      </c>
      <c r="DE1296" s="67">
        <f t="shared" si="2446"/>
        <v>78819</v>
      </c>
      <c r="DF1296" s="66"/>
      <c r="DG1296" s="69">
        <f t="shared" si="2408"/>
        <v>0</v>
      </c>
      <c r="DH1296" s="67">
        <f t="shared" si="2352"/>
        <v>439395</v>
      </c>
      <c r="DI1296" s="66"/>
      <c r="DJ1296" s="66">
        <f t="shared" si="2409"/>
        <v>0</v>
      </c>
      <c r="DK1296" s="67">
        <f t="shared" si="2433"/>
        <v>6517.5</v>
      </c>
      <c r="DM1296" s="206">
        <f t="shared" si="2410"/>
        <v>0</v>
      </c>
      <c r="DN1296" s="25">
        <f t="shared" si="2426"/>
        <v>0</v>
      </c>
      <c r="DO1296" s="5"/>
      <c r="DP1296" s="43">
        <f t="shared" si="2411"/>
        <v>0</v>
      </c>
      <c r="DQ1296" s="27">
        <f t="shared" si="2434"/>
        <v>6819.5</v>
      </c>
      <c r="DR1296" s="5"/>
      <c r="DS1296" s="43">
        <f t="shared" si="2412"/>
        <v>0</v>
      </c>
      <c r="DT1296" s="27">
        <f t="shared" si="2435"/>
        <v>4846</v>
      </c>
      <c r="DU1296" s="5"/>
      <c r="DV1296" s="43">
        <f t="shared" si="2413"/>
        <v>0</v>
      </c>
      <c r="DW1296" s="27">
        <f t="shared" si="2436"/>
        <v>4835</v>
      </c>
      <c r="DX1296" s="5"/>
      <c r="DY1296" s="22">
        <f t="shared" si="2414"/>
        <v>0</v>
      </c>
      <c r="DZ1296" s="25">
        <f t="shared" si="2437"/>
        <v>523</v>
      </c>
      <c r="EA1296" s="22"/>
      <c r="EB1296" s="22">
        <f t="shared" si="2415"/>
        <v>0</v>
      </c>
      <c r="EC1296" s="28">
        <f t="shared" si="2438"/>
        <v>369</v>
      </c>
      <c r="ED1296" s="5"/>
      <c r="EE1296" s="43">
        <f t="shared" si="2416"/>
        <v>0</v>
      </c>
      <c r="EF1296" s="27">
        <f t="shared" si="2439"/>
        <v>4769</v>
      </c>
      <c r="EG1296" s="66"/>
      <c r="EH1296" s="66">
        <f t="shared" si="2417"/>
        <v>0</v>
      </c>
      <c r="EI1296" s="67">
        <f t="shared" si="2440"/>
        <v>22077</v>
      </c>
      <c r="EJ1296" s="66"/>
      <c r="EK1296" s="66">
        <f t="shared" si="2418"/>
        <v>0</v>
      </c>
      <c r="EL1296" s="67">
        <f t="shared" si="2441"/>
        <v>20707</v>
      </c>
      <c r="EM1296" s="110">
        <f t="shared" si="2312"/>
        <v>255914.71051275998</v>
      </c>
    </row>
    <row r="1297" spans="1:143" s="33" customFormat="1" ht="11.25" customHeight="1" x14ac:dyDescent="0.25">
      <c r="A1297" s="11">
        <v>46200</v>
      </c>
      <c r="B1297" s="187">
        <v>46198</v>
      </c>
      <c r="C1297" s="378">
        <v>8005025805</v>
      </c>
      <c r="D1297" s="111" t="s">
        <v>37</v>
      </c>
      <c r="E1297" s="138">
        <v>2100</v>
      </c>
      <c r="F1297" s="139">
        <v>5</v>
      </c>
      <c r="G1297" s="85">
        <v>191516041622</v>
      </c>
      <c r="H1297" s="66"/>
      <c r="I1297" s="41">
        <f t="shared" si="2378"/>
        <v>0</v>
      </c>
      <c r="J1297" s="48">
        <f t="shared" si="2357"/>
        <v>202559</v>
      </c>
      <c r="K1297" s="66"/>
      <c r="L1297" s="41">
        <f t="shared" si="2379"/>
        <v>0</v>
      </c>
      <c r="M1297" s="48">
        <f t="shared" si="2358"/>
        <v>262456</v>
      </c>
      <c r="N1297" s="66"/>
      <c r="O1297" s="41">
        <f t="shared" si="2380"/>
        <v>0</v>
      </c>
      <c r="P1297" s="48">
        <f t="shared" si="2359"/>
        <v>190018</v>
      </c>
      <c r="Q1297" s="66"/>
      <c r="R1297" s="66">
        <f t="shared" si="2381"/>
        <v>0</v>
      </c>
      <c r="S1297" s="67">
        <f t="shared" si="2360"/>
        <v>226954</v>
      </c>
      <c r="T1297" s="66"/>
      <c r="U1297" s="66">
        <f t="shared" si="2382"/>
        <v>0</v>
      </c>
      <c r="V1297" s="67">
        <f t="shared" si="2330"/>
        <v>155305.05000000005</v>
      </c>
      <c r="W1297" s="136"/>
      <c r="X1297" s="69">
        <f t="shared" si="2383"/>
        <v>0</v>
      </c>
      <c r="Y1297" s="67">
        <f t="shared" si="2331"/>
        <v>4500.3500000000004</v>
      </c>
      <c r="Z1297" s="66"/>
      <c r="AA1297" s="68">
        <f t="shared" si="2384"/>
        <v>0</v>
      </c>
      <c r="AB1297" s="67">
        <f t="shared" si="2332"/>
        <v>16370</v>
      </c>
      <c r="AC1297" s="66"/>
      <c r="AD1297" s="66">
        <f t="shared" si="2385"/>
        <v>0</v>
      </c>
      <c r="AE1297" s="67">
        <f t="shared" si="2333"/>
        <v>3450</v>
      </c>
      <c r="AF1297" s="66"/>
      <c r="AG1297" s="78">
        <f t="shared" si="2386"/>
        <v>0</v>
      </c>
      <c r="AH1297" s="79">
        <f t="shared" si="2334"/>
        <v>4387.5</v>
      </c>
      <c r="AI1297" s="66"/>
      <c r="AJ1297" s="68">
        <f t="shared" si="2387"/>
        <v>0</v>
      </c>
      <c r="AK1297" s="67">
        <f t="shared" si="2335"/>
        <v>45977</v>
      </c>
      <c r="AL1297" s="66"/>
      <c r="AM1297" s="68">
        <f t="shared" si="2388"/>
        <v>0</v>
      </c>
      <c r="AN1297" s="67">
        <f t="shared" si="2336"/>
        <v>8655.02</v>
      </c>
      <c r="AO1297" s="66"/>
      <c r="AP1297" s="68">
        <f t="shared" si="2389"/>
        <v>0</v>
      </c>
      <c r="AQ1297" s="67">
        <f t="shared" si="2364"/>
        <v>8197.64</v>
      </c>
      <c r="AR1297" s="66"/>
      <c r="AS1297" s="68">
        <f t="shared" si="2390"/>
        <v>0</v>
      </c>
      <c r="AT1297" s="67">
        <f t="shared" si="2314"/>
        <v>878</v>
      </c>
      <c r="AU1297" s="66"/>
      <c r="AV1297" s="66">
        <f t="shared" si="2391"/>
        <v>0</v>
      </c>
      <c r="AW1297" s="42">
        <f t="shared" si="2377"/>
        <v>4171.2000000000016</v>
      </c>
      <c r="AX1297" s="66"/>
      <c r="AY1297" s="66">
        <f t="shared" si="2392"/>
        <v>0</v>
      </c>
      <c r="AZ1297" s="67">
        <f t="shared" si="2425"/>
        <v>728.09999999999991</v>
      </c>
      <c r="BA1297" s="66"/>
      <c r="BB1297" s="68">
        <f t="shared" si="2393"/>
        <v>0</v>
      </c>
      <c r="BC1297" s="67">
        <f t="shared" si="2372"/>
        <v>77.819999999999851</v>
      </c>
      <c r="BD1297" s="66"/>
      <c r="BE1297" s="68">
        <f t="shared" si="2394"/>
        <v>0</v>
      </c>
      <c r="BF1297" s="67">
        <f t="shared" si="2423"/>
        <v>445.38000000000164</v>
      </c>
      <c r="BG1297" s="66"/>
      <c r="BH1297" s="68">
        <f t="shared" si="2395"/>
        <v>0</v>
      </c>
      <c r="BI1297" s="67">
        <f t="shared" si="2424"/>
        <v>10000</v>
      </c>
      <c r="BJ1297" s="66"/>
      <c r="BK1297" s="68">
        <f t="shared" si="2396"/>
        <v>0</v>
      </c>
      <c r="BL1297" s="67">
        <f t="shared" si="2427"/>
        <v>2694.6000000000004</v>
      </c>
      <c r="BM1297" s="66"/>
      <c r="BN1297" s="68">
        <f t="shared" si="2397"/>
        <v>0</v>
      </c>
      <c r="BO1297" s="67">
        <f t="shared" si="2428"/>
        <v>9134.7000000000007</v>
      </c>
      <c r="BP1297" s="66"/>
      <c r="BQ1297" s="68">
        <f t="shared" si="2398"/>
        <v>10752</v>
      </c>
      <c r="BR1297" s="67">
        <f t="shared" si="2443"/>
        <v>65606.650000000009</v>
      </c>
      <c r="BS1297" s="66"/>
      <c r="BT1297" s="66">
        <f t="shared" si="2399"/>
        <v>4200</v>
      </c>
      <c r="BU1297" s="67">
        <f t="shared" si="2373"/>
        <v>94117</v>
      </c>
      <c r="BV1297" s="66"/>
      <c r="BW1297" s="66">
        <f t="shared" si="2419"/>
        <v>4200</v>
      </c>
      <c r="BX1297" s="67">
        <f t="shared" si="2374"/>
        <v>137128</v>
      </c>
      <c r="BY1297" s="66"/>
      <c r="BZ1297" s="66">
        <f t="shared" si="2400"/>
        <v>4200</v>
      </c>
      <c r="CA1297" s="67">
        <f t="shared" si="2375"/>
        <v>87619</v>
      </c>
      <c r="CB1297" s="66"/>
      <c r="CC1297" s="66">
        <f t="shared" si="2401"/>
        <v>0</v>
      </c>
      <c r="CD1297" s="67">
        <f t="shared" si="2349"/>
        <v>28747.040000000001</v>
      </c>
      <c r="CE1297" s="66"/>
      <c r="CF1297" s="66">
        <f t="shared" si="2402"/>
        <v>0</v>
      </c>
      <c r="CG1297" s="67">
        <f t="shared" si="2429"/>
        <v>3663.6999999999994</v>
      </c>
      <c r="CH1297" s="66"/>
      <c r="CI1297" s="66">
        <f t="shared" si="2403"/>
        <v>0</v>
      </c>
      <c r="CJ1297" s="67">
        <f t="shared" si="2444"/>
        <v>6757.8</v>
      </c>
      <c r="CK1297" s="66"/>
      <c r="CL1297" s="68">
        <f t="shared" si="2404"/>
        <v>0</v>
      </c>
      <c r="CM1297" s="79">
        <f t="shared" si="2430"/>
        <v>4847.4799999999996</v>
      </c>
      <c r="CN1297" s="66"/>
      <c r="CO1297" s="68">
        <f t="shared" si="2405"/>
        <v>0</v>
      </c>
      <c r="CP1297" s="79">
        <f t="shared" si="2431"/>
        <v>3955</v>
      </c>
      <c r="CQ1297" s="66"/>
      <c r="CR1297" s="68">
        <f t="shared" si="2406"/>
        <v>0</v>
      </c>
      <c r="CS1297" s="79">
        <f t="shared" si="2376"/>
        <v>5186</v>
      </c>
      <c r="CT1297" s="66"/>
      <c r="CU1297" s="68">
        <f t="shared" si="2407"/>
        <v>0</v>
      </c>
      <c r="CV1297" s="79">
        <f t="shared" si="2432"/>
        <v>6929</v>
      </c>
      <c r="CW1297" s="66"/>
      <c r="CX1297" s="66">
        <f t="shared" si="2442"/>
        <v>0</v>
      </c>
      <c r="CY1297" s="40">
        <f t="shared" si="2356"/>
        <v>6173.9599999999982</v>
      </c>
      <c r="CZ1297" s="65"/>
      <c r="DA1297" s="66">
        <f t="shared" si="2421"/>
        <v>0</v>
      </c>
      <c r="DB1297" s="67">
        <f t="shared" si="2445"/>
        <v>32048</v>
      </c>
      <c r="DC1297" s="66"/>
      <c r="DD1297" s="66">
        <f t="shared" si="2422"/>
        <v>0</v>
      </c>
      <c r="DE1297" s="67">
        <f t="shared" si="2446"/>
        <v>78819</v>
      </c>
      <c r="DF1297" s="66"/>
      <c r="DG1297" s="69">
        <f t="shared" si="2408"/>
        <v>0</v>
      </c>
      <c r="DH1297" s="67">
        <f t="shared" si="2352"/>
        <v>439395</v>
      </c>
      <c r="DI1297" s="66"/>
      <c r="DJ1297" s="66">
        <f t="shared" si="2409"/>
        <v>0</v>
      </c>
      <c r="DK1297" s="67">
        <f t="shared" si="2433"/>
        <v>6517.5</v>
      </c>
      <c r="DL1297" s="210"/>
      <c r="DM1297" s="206">
        <f t="shared" si="2410"/>
        <v>0</v>
      </c>
      <c r="DN1297" s="25">
        <f t="shared" si="2426"/>
        <v>0</v>
      </c>
      <c r="DO1297" s="5"/>
      <c r="DP1297" s="43">
        <f t="shared" si="2411"/>
        <v>0</v>
      </c>
      <c r="DQ1297" s="27">
        <f t="shared" si="2434"/>
        <v>6819.5</v>
      </c>
      <c r="DR1297" s="5"/>
      <c r="DS1297" s="43">
        <f t="shared" si="2412"/>
        <v>0</v>
      </c>
      <c r="DT1297" s="27">
        <f t="shared" si="2435"/>
        <v>4846</v>
      </c>
      <c r="DU1297" s="5"/>
      <c r="DV1297" s="43">
        <f t="shared" si="2413"/>
        <v>0</v>
      </c>
      <c r="DW1297" s="27">
        <f t="shared" si="2436"/>
        <v>4835</v>
      </c>
      <c r="DX1297" s="5"/>
      <c r="DY1297" s="22">
        <f t="shared" si="2414"/>
        <v>0</v>
      </c>
      <c r="DZ1297" s="25">
        <f t="shared" si="2437"/>
        <v>523</v>
      </c>
      <c r="EA1297" s="22"/>
      <c r="EB1297" s="22">
        <f t="shared" si="2415"/>
        <v>0</v>
      </c>
      <c r="EC1297" s="28">
        <f t="shared" si="2438"/>
        <v>369</v>
      </c>
      <c r="ED1297" s="5"/>
      <c r="EE1297" s="43">
        <f t="shared" si="2416"/>
        <v>0</v>
      </c>
      <c r="EF1297" s="27">
        <f t="shared" si="2439"/>
        <v>4769</v>
      </c>
      <c r="EG1297" s="66"/>
      <c r="EH1297" s="66">
        <f t="shared" si="2417"/>
        <v>0</v>
      </c>
      <c r="EI1297" s="67">
        <f t="shared" si="2440"/>
        <v>22077</v>
      </c>
      <c r="EJ1297" s="66"/>
      <c r="EK1297" s="66">
        <f t="shared" si="2418"/>
        <v>0</v>
      </c>
      <c r="EL1297" s="67">
        <f t="shared" si="2441"/>
        <v>20707</v>
      </c>
      <c r="EM1297" s="110">
        <f t="shared" si="2312"/>
        <v>255637.74011275999</v>
      </c>
    </row>
    <row r="1298" spans="1:143" ht="11.25" customHeight="1" x14ac:dyDescent="0.25">
      <c r="A1298" s="11">
        <v>46200</v>
      </c>
      <c r="B1298" s="187">
        <v>46191</v>
      </c>
      <c r="C1298" s="471">
        <v>8005022596</v>
      </c>
      <c r="D1298" s="13" t="s">
        <v>236</v>
      </c>
      <c r="E1298" s="14">
        <v>140</v>
      </c>
      <c r="F1298" s="15">
        <v>3</v>
      </c>
      <c r="G1298" s="16">
        <v>191516031982</v>
      </c>
      <c r="H1298" s="66"/>
      <c r="I1298" s="41">
        <f t="shared" si="2378"/>
        <v>280</v>
      </c>
      <c r="J1298" s="48">
        <f t="shared" si="2357"/>
        <v>202279</v>
      </c>
      <c r="K1298" s="66"/>
      <c r="L1298" s="41">
        <f t="shared" si="2379"/>
        <v>280</v>
      </c>
      <c r="M1298" s="48">
        <f t="shared" si="2358"/>
        <v>262176</v>
      </c>
      <c r="N1298" s="66"/>
      <c r="O1298" s="41">
        <f t="shared" si="2380"/>
        <v>280</v>
      </c>
      <c r="P1298" s="48">
        <f t="shared" si="2359"/>
        <v>189738</v>
      </c>
      <c r="Q1298" s="66"/>
      <c r="R1298" s="66">
        <f t="shared" si="2381"/>
        <v>280</v>
      </c>
      <c r="S1298" s="67">
        <f t="shared" si="2360"/>
        <v>226674</v>
      </c>
      <c r="T1298" s="66"/>
      <c r="U1298" s="66">
        <f t="shared" si="2382"/>
        <v>0</v>
      </c>
      <c r="V1298" s="67">
        <f t="shared" si="2330"/>
        <v>155305.05000000005</v>
      </c>
      <c r="X1298" s="69">
        <f t="shared" si="2383"/>
        <v>0</v>
      </c>
      <c r="Y1298" s="67">
        <f t="shared" si="2331"/>
        <v>4500.3500000000004</v>
      </c>
      <c r="Z1298" s="66"/>
      <c r="AA1298" s="68">
        <f t="shared" si="2384"/>
        <v>0</v>
      </c>
      <c r="AB1298" s="67">
        <f t="shared" si="2332"/>
        <v>16370</v>
      </c>
      <c r="AC1298" s="66"/>
      <c r="AD1298" s="66">
        <f t="shared" si="2385"/>
        <v>434</v>
      </c>
      <c r="AE1298" s="67">
        <f t="shared" si="2333"/>
        <v>3016</v>
      </c>
      <c r="AF1298" s="66"/>
      <c r="AG1298" s="78">
        <f t="shared" si="2386"/>
        <v>0</v>
      </c>
      <c r="AH1298" s="79">
        <f t="shared" si="2334"/>
        <v>4387.5</v>
      </c>
      <c r="AI1298" s="66"/>
      <c r="AJ1298" s="68">
        <f t="shared" si="2387"/>
        <v>0</v>
      </c>
      <c r="AK1298" s="67">
        <f t="shared" si="2335"/>
        <v>45977</v>
      </c>
      <c r="AL1298" s="66"/>
      <c r="AM1298" s="68">
        <f t="shared" si="2388"/>
        <v>0</v>
      </c>
      <c r="AN1298" s="67">
        <f t="shared" si="2336"/>
        <v>8655.02</v>
      </c>
      <c r="AO1298" s="66"/>
      <c r="AP1298" s="68">
        <f t="shared" si="2389"/>
        <v>0</v>
      </c>
      <c r="AQ1298" s="67">
        <f t="shared" si="2364"/>
        <v>8197.64</v>
      </c>
      <c r="AR1298" s="66"/>
      <c r="AS1298" s="68">
        <f t="shared" si="2390"/>
        <v>0</v>
      </c>
      <c r="AT1298" s="67">
        <f t="shared" si="2314"/>
        <v>878</v>
      </c>
      <c r="AU1298" s="66"/>
      <c r="AV1298" s="66">
        <f t="shared" si="2391"/>
        <v>0</v>
      </c>
      <c r="AW1298" s="42">
        <f t="shared" si="2377"/>
        <v>4171.2000000000016</v>
      </c>
      <c r="AX1298" s="66"/>
      <c r="AY1298" s="66">
        <f t="shared" si="2392"/>
        <v>0</v>
      </c>
      <c r="AZ1298" s="67">
        <f t="shared" si="2425"/>
        <v>728.09999999999991</v>
      </c>
      <c r="BA1298" s="66"/>
      <c r="BB1298" s="68">
        <f t="shared" si="2393"/>
        <v>0</v>
      </c>
      <c r="BC1298" s="67">
        <f t="shared" si="2372"/>
        <v>77.819999999999851</v>
      </c>
      <c r="BD1298" s="66"/>
      <c r="BE1298" s="68">
        <f t="shared" si="2394"/>
        <v>0</v>
      </c>
      <c r="BF1298" s="67">
        <f t="shared" si="2423"/>
        <v>445.38000000000164</v>
      </c>
      <c r="BG1298" s="66"/>
      <c r="BH1298" s="68">
        <f t="shared" si="2395"/>
        <v>0</v>
      </c>
      <c r="BI1298" s="67">
        <f t="shared" si="2424"/>
        <v>10000</v>
      </c>
      <c r="BJ1298" s="66"/>
      <c r="BK1298" s="68">
        <f t="shared" si="2396"/>
        <v>0</v>
      </c>
      <c r="BL1298" s="67">
        <f t="shared" si="2427"/>
        <v>2694.6000000000004</v>
      </c>
      <c r="BM1298" s="66"/>
      <c r="BN1298" s="68">
        <f t="shared" si="2397"/>
        <v>0</v>
      </c>
      <c r="BO1298" s="67">
        <f t="shared" si="2428"/>
        <v>9134.7000000000007</v>
      </c>
      <c r="BP1298" s="66"/>
      <c r="BQ1298" s="68">
        <f t="shared" si="2398"/>
        <v>0</v>
      </c>
      <c r="BR1298" s="67">
        <f t="shared" si="2443"/>
        <v>65606.650000000009</v>
      </c>
      <c r="BS1298" s="66"/>
      <c r="BT1298" s="66">
        <f t="shared" si="2399"/>
        <v>0</v>
      </c>
      <c r="BU1298" s="67">
        <f t="shared" si="2373"/>
        <v>94117</v>
      </c>
      <c r="BV1298" s="66"/>
      <c r="BW1298" s="66">
        <f t="shared" si="2419"/>
        <v>0</v>
      </c>
      <c r="BX1298" s="67">
        <f t="shared" si="2374"/>
        <v>137128</v>
      </c>
      <c r="BY1298" s="66"/>
      <c r="BZ1298" s="66">
        <f t="shared" si="2400"/>
        <v>0</v>
      </c>
      <c r="CA1298" s="67">
        <f t="shared" si="2375"/>
        <v>87619</v>
      </c>
      <c r="CB1298" s="66"/>
      <c r="CC1298" s="66">
        <f t="shared" si="2401"/>
        <v>0</v>
      </c>
      <c r="CD1298" s="67">
        <f t="shared" si="2349"/>
        <v>28747.040000000001</v>
      </c>
      <c r="CE1298" s="66"/>
      <c r="CF1298" s="66">
        <f t="shared" si="2402"/>
        <v>0</v>
      </c>
      <c r="CG1298" s="67">
        <f t="shared" si="2429"/>
        <v>3663.6999999999994</v>
      </c>
      <c r="CH1298" s="66"/>
      <c r="CI1298" s="66">
        <f t="shared" si="2403"/>
        <v>0</v>
      </c>
      <c r="CJ1298" s="67">
        <f t="shared" si="2444"/>
        <v>6757.8</v>
      </c>
      <c r="CK1298" s="66"/>
      <c r="CL1298" s="68">
        <f t="shared" si="2404"/>
        <v>0</v>
      </c>
      <c r="CM1298" s="79">
        <f t="shared" si="2430"/>
        <v>4847.4799999999996</v>
      </c>
      <c r="CN1298" s="66"/>
      <c r="CO1298" s="68">
        <f t="shared" si="2405"/>
        <v>0</v>
      </c>
      <c r="CP1298" s="79">
        <f t="shared" si="2431"/>
        <v>3955</v>
      </c>
      <c r="CQ1298" s="66"/>
      <c r="CR1298" s="68">
        <f t="shared" si="2406"/>
        <v>0</v>
      </c>
      <c r="CS1298" s="79">
        <f t="shared" si="2376"/>
        <v>5186</v>
      </c>
      <c r="CT1298" s="66"/>
      <c r="CU1298" s="68">
        <f t="shared" si="2407"/>
        <v>0</v>
      </c>
      <c r="CV1298" s="79">
        <f t="shared" si="2432"/>
        <v>6929</v>
      </c>
      <c r="CW1298" s="66"/>
      <c r="CX1298" s="66">
        <f t="shared" si="2442"/>
        <v>0</v>
      </c>
      <c r="CY1298" s="40">
        <f t="shared" si="2356"/>
        <v>6173.9599999999982</v>
      </c>
      <c r="CZ1298" s="65"/>
      <c r="DA1298" s="66">
        <f t="shared" si="2421"/>
        <v>0</v>
      </c>
      <c r="DB1298" s="67">
        <f t="shared" si="2445"/>
        <v>32048</v>
      </c>
      <c r="DC1298" s="66"/>
      <c r="DD1298" s="66">
        <f t="shared" si="2422"/>
        <v>0</v>
      </c>
      <c r="DE1298" s="67">
        <f t="shared" si="2446"/>
        <v>78819</v>
      </c>
      <c r="DF1298" s="66"/>
      <c r="DG1298" s="69">
        <f t="shared" si="2408"/>
        <v>0</v>
      </c>
      <c r="DH1298" s="67">
        <f t="shared" si="2352"/>
        <v>439395</v>
      </c>
      <c r="DI1298" s="66"/>
      <c r="DJ1298" s="66">
        <f t="shared" si="2409"/>
        <v>0</v>
      </c>
      <c r="DK1298" s="67">
        <f t="shared" si="2433"/>
        <v>6517.5</v>
      </c>
      <c r="DM1298" s="206">
        <f t="shared" si="2410"/>
        <v>0</v>
      </c>
      <c r="DN1298" s="25">
        <f t="shared" si="2426"/>
        <v>0</v>
      </c>
      <c r="DO1298" s="5"/>
      <c r="DP1298" s="43">
        <f t="shared" si="2411"/>
        <v>0</v>
      </c>
      <c r="DQ1298" s="27">
        <f t="shared" si="2434"/>
        <v>6819.5</v>
      </c>
      <c r="DR1298" s="5"/>
      <c r="DS1298" s="43">
        <f t="shared" si="2412"/>
        <v>0</v>
      </c>
      <c r="DT1298" s="27">
        <f t="shared" si="2435"/>
        <v>4846</v>
      </c>
      <c r="DU1298" s="5"/>
      <c r="DV1298" s="43">
        <f t="shared" si="2413"/>
        <v>0</v>
      </c>
      <c r="DW1298" s="27">
        <f t="shared" si="2436"/>
        <v>4835</v>
      </c>
      <c r="DX1298" s="5"/>
      <c r="DY1298" s="22">
        <f t="shared" si="2414"/>
        <v>0</v>
      </c>
      <c r="DZ1298" s="25">
        <f t="shared" si="2437"/>
        <v>523</v>
      </c>
      <c r="EA1298" s="22"/>
      <c r="EB1298" s="22">
        <f t="shared" si="2415"/>
        <v>0</v>
      </c>
      <c r="EC1298" s="28">
        <f t="shared" si="2438"/>
        <v>369</v>
      </c>
      <c r="ED1298" s="5"/>
      <c r="EE1298" s="43">
        <f t="shared" si="2416"/>
        <v>0</v>
      </c>
      <c r="EF1298" s="27">
        <f t="shared" si="2439"/>
        <v>4769</v>
      </c>
      <c r="EG1298" s="66"/>
      <c r="EH1298" s="66">
        <f t="shared" si="2417"/>
        <v>0</v>
      </c>
      <c r="EI1298" s="67">
        <f t="shared" si="2440"/>
        <v>22077</v>
      </c>
      <c r="EJ1298" s="66"/>
      <c r="EK1298" s="66">
        <f t="shared" si="2418"/>
        <v>0</v>
      </c>
      <c r="EL1298" s="67">
        <f t="shared" si="2441"/>
        <v>20707</v>
      </c>
      <c r="EM1298" s="110">
        <f t="shared" si="2312"/>
        <v>255586.61611275998</v>
      </c>
    </row>
    <row r="1299" spans="1:143" ht="11.25" customHeight="1" x14ac:dyDescent="0.25">
      <c r="A1299" s="382">
        <v>46200</v>
      </c>
      <c r="B1299" s="383">
        <v>46165</v>
      </c>
      <c r="C1299" s="471">
        <v>8004979106</v>
      </c>
      <c r="D1299" s="13" t="s">
        <v>69</v>
      </c>
      <c r="E1299" s="14">
        <v>50</v>
      </c>
      <c r="F1299" s="15">
        <v>1.5</v>
      </c>
      <c r="G1299" s="16">
        <v>191516152601</v>
      </c>
      <c r="H1299" s="66"/>
      <c r="I1299" s="41">
        <f t="shared" si="2378"/>
        <v>100</v>
      </c>
      <c r="J1299" s="48">
        <f t="shared" si="2357"/>
        <v>202179</v>
      </c>
      <c r="K1299" s="66"/>
      <c r="L1299" s="41">
        <f t="shared" si="2379"/>
        <v>100</v>
      </c>
      <c r="M1299" s="48">
        <f t="shared" si="2358"/>
        <v>262076</v>
      </c>
      <c r="N1299" s="66"/>
      <c r="O1299" s="41">
        <f t="shared" si="2380"/>
        <v>100</v>
      </c>
      <c r="P1299" s="48">
        <f t="shared" si="2359"/>
        <v>189638</v>
      </c>
      <c r="Q1299" s="66"/>
      <c r="R1299" s="66">
        <f t="shared" si="2381"/>
        <v>100</v>
      </c>
      <c r="S1299" s="67">
        <f t="shared" si="2360"/>
        <v>226574</v>
      </c>
      <c r="T1299" s="66"/>
      <c r="U1299" s="66">
        <f t="shared" si="2382"/>
        <v>80</v>
      </c>
      <c r="V1299" s="67">
        <f t="shared" si="2330"/>
        <v>155225.05000000005</v>
      </c>
      <c r="X1299" s="69">
        <f t="shared" si="2383"/>
        <v>0</v>
      </c>
      <c r="Y1299" s="67">
        <f t="shared" si="2331"/>
        <v>4500.3500000000004</v>
      </c>
      <c r="Z1299" s="66"/>
      <c r="AA1299" s="68">
        <f t="shared" si="2384"/>
        <v>0</v>
      </c>
      <c r="AB1299" s="67">
        <f t="shared" si="2332"/>
        <v>16370</v>
      </c>
      <c r="AC1299" s="66"/>
      <c r="AD1299" s="66">
        <f t="shared" si="2385"/>
        <v>0</v>
      </c>
      <c r="AE1299" s="67">
        <f t="shared" si="2333"/>
        <v>3016</v>
      </c>
      <c r="AF1299" s="66"/>
      <c r="AG1299" s="78">
        <f t="shared" si="2386"/>
        <v>0</v>
      </c>
      <c r="AH1299" s="79">
        <f t="shared" si="2334"/>
        <v>4387.5</v>
      </c>
      <c r="AI1299" s="66"/>
      <c r="AJ1299" s="68">
        <f t="shared" si="2387"/>
        <v>0</v>
      </c>
      <c r="AK1299" s="67">
        <f t="shared" si="2335"/>
        <v>45977</v>
      </c>
      <c r="AL1299" s="66"/>
      <c r="AM1299" s="68">
        <f t="shared" si="2388"/>
        <v>0</v>
      </c>
      <c r="AN1299" s="67">
        <f t="shared" si="2336"/>
        <v>8655.02</v>
      </c>
      <c r="AO1299" s="66"/>
      <c r="AP1299" s="68">
        <f t="shared" si="2389"/>
        <v>0</v>
      </c>
      <c r="AQ1299" s="67">
        <f t="shared" si="2364"/>
        <v>8197.64</v>
      </c>
      <c r="AR1299" s="66"/>
      <c r="AS1299" s="68">
        <f t="shared" si="2390"/>
        <v>0</v>
      </c>
      <c r="AT1299" s="67">
        <f t="shared" si="2314"/>
        <v>878</v>
      </c>
      <c r="AU1299" s="66"/>
      <c r="AV1299" s="66">
        <f t="shared" si="2391"/>
        <v>0</v>
      </c>
      <c r="AW1299" s="42">
        <f t="shared" si="2377"/>
        <v>4171.2000000000016</v>
      </c>
      <c r="AX1299" s="66"/>
      <c r="AY1299" s="66">
        <f t="shared" si="2392"/>
        <v>0</v>
      </c>
      <c r="AZ1299" s="67">
        <f t="shared" si="2425"/>
        <v>728.09999999999991</v>
      </c>
      <c r="BA1299" s="66"/>
      <c r="BB1299" s="68">
        <f t="shared" si="2393"/>
        <v>0</v>
      </c>
      <c r="BC1299" s="67">
        <f t="shared" si="2372"/>
        <v>77.819999999999851</v>
      </c>
      <c r="BD1299" s="66"/>
      <c r="BE1299" s="68">
        <f t="shared" si="2394"/>
        <v>0</v>
      </c>
      <c r="BF1299" s="67">
        <f t="shared" si="2423"/>
        <v>445.38000000000164</v>
      </c>
      <c r="BG1299" s="66"/>
      <c r="BH1299" s="68">
        <f t="shared" si="2395"/>
        <v>0</v>
      </c>
      <c r="BI1299" s="67">
        <f t="shared" si="2424"/>
        <v>10000</v>
      </c>
      <c r="BJ1299" s="66"/>
      <c r="BK1299" s="68">
        <f t="shared" si="2396"/>
        <v>0</v>
      </c>
      <c r="BL1299" s="67">
        <f t="shared" si="2427"/>
        <v>2694.6000000000004</v>
      </c>
      <c r="BM1299" s="66"/>
      <c r="BN1299" s="68">
        <f t="shared" si="2397"/>
        <v>0</v>
      </c>
      <c r="BO1299" s="67">
        <f t="shared" si="2428"/>
        <v>9134.7000000000007</v>
      </c>
      <c r="BP1299" s="66"/>
      <c r="BQ1299" s="68">
        <f t="shared" si="2398"/>
        <v>0</v>
      </c>
      <c r="BR1299" s="67">
        <f t="shared" si="2443"/>
        <v>65606.650000000009</v>
      </c>
      <c r="BS1299" s="66"/>
      <c r="BT1299" s="66">
        <f t="shared" si="2399"/>
        <v>0</v>
      </c>
      <c r="BU1299" s="67">
        <f t="shared" si="2373"/>
        <v>94117</v>
      </c>
      <c r="BV1299" s="66"/>
      <c r="BW1299" s="66">
        <f t="shared" si="2419"/>
        <v>0</v>
      </c>
      <c r="BX1299" s="67">
        <f t="shared" si="2374"/>
        <v>137128</v>
      </c>
      <c r="BY1299" s="66"/>
      <c r="BZ1299" s="66">
        <f t="shared" si="2400"/>
        <v>0</v>
      </c>
      <c r="CA1299" s="67">
        <f t="shared" si="2375"/>
        <v>87619</v>
      </c>
      <c r="CB1299" s="66"/>
      <c r="CC1299" s="66">
        <f t="shared" si="2401"/>
        <v>0</v>
      </c>
      <c r="CD1299" s="67">
        <f t="shared" si="2349"/>
        <v>28747.040000000001</v>
      </c>
      <c r="CE1299" s="66"/>
      <c r="CF1299" s="66">
        <f t="shared" si="2402"/>
        <v>0</v>
      </c>
      <c r="CG1299" s="67">
        <f t="shared" si="2429"/>
        <v>3663.6999999999994</v>
      </c>
      <c r="CH1299" s="66"/>
      <c r="CI1299" s="66">
        <f t="shared" si="2403"/>
        <v>0</v>
      </c>
      <c r="CJ1299" s="67">
        <f t="shared" si="2444"/>
        <v>6757.8</v>
      </c>
      <c r="CK1299" s="66"/>
      <c r="CL1299" s="68">
        <f t="shared" si="2404"/>
        <v>0</v>
      </c>
      <c r="CM1299" s="79">
        <f t="shared" si="2430"/>
        <v>4847.4799999999996</v>
      </c>
      <c r="CN1299" s="66"/>
      <c r="CO1299" s="68">
        <f t="shared" si="2405"/>
        <v>0</v>
      </c>
      <c r="CP1299" s="79">
        <f t="shared" si="2431"/>
        <v>3955</v>
      </c>
      <c r="CQ1299" s="66"/>
      <c r="CR1299" s="68">
        <f t="shared" si="2406"/>
        <v>0</v>
      </c>
      <c r="CS1299" s="79">
        <f t="shared" si="2376"/>
        <v>5186</v>
      </c>
      <c r="CT1299" s="66"/>
      <c r="CU1299" s="68">
        <f t="shared" si="2407"/>
        <v>0</v>
      </c>
      <c r="CV1299" s="79">
        <f t="shared" si="2432"/>
        <v>6929</v>
      </c>
      <c r="CW1299" s="66"/>
      <c r="CX1299" s="66">
        <f t="shared" si="2442"/>
        <v>0</v>
      </c>
      <c r="CY1299" s="40">
        <f t="shared" si="2356"/>
        <v>6173.9599999999982</v>
      </c>
      <c r="CZ1299" s="65"/>
      <c r="DA1299" s="66">
        <f t="shared" si="2421"/>
        <v>0</v>
      </c>
      <c r="DB1299" s="67">
        <f t="shared" si="2445"/>
        <v>32048</v>
      </c>
      <c r="DC1299" s="66"/>
      <c r="DD1299" s="66">
        <f t="shared" si="2422"/>
        <v>0</v>
      </c>
      <c r="DE1299" s="67">
        <f t="shared" si="2446"/>
        <v>78819</v>
      </c>
      <c r="DF1299" s="66"/>
      <c r="DG1299" s="69">
        <f t="shared" si="2408"/>
        <v>0</v>
      </c>
      <c r="DH1299" s="67">
        <f t="shared" si="2352"/>
        <v>439395</v>
      </c>
      <c r="DI1299" s="66"/>
      <c r="DJ1299" s="66">
        <f t="shared" si="2409"/>
        <v>0</v>
      </c>
      <c r="DK1299" s="67">
        <f t="shared" si="2433"/>
        <v>6517.5</v>
      </c>
      <c r="DM1299" s="206">
        <f t="shared" si="2410"/>
        <v>0</v>
      </c>
      <c r="DN1299" s="25">
        <f t="shared" si="2426"/>
        <v>0</v>
      </c>
      <c r="DO1299" s="5"/>
      <c r="DP1299" s="43">
        <f t="shared" si="2411"/>
        <v>0</v>
      </c>
      <c r="DQ1299" s="27">
        <f t="shared" si="2434"/>
        <v>6819.5</v>
      </c>
      <c r="DR1299" s="5"/>
      <c r="DS1299" s="43">
        <f t="shared" si="2412"/>
        <v>0</v>
      </c>
      <c r="DT1299" s="27">
        <f t="shared" si="2435"/>
        <v>4846</v>
      </c>
      <c r="DU1299" s="5"/>
      <c r="DV1299" s="43">
        <f t="shared" si="2413"/>
        <v>0</v>
      </c>
      <c r="DW1299" s="27">
        <f t="shared" si="2436"/>
        <v>4835</v>
      </c>
      <c r="DX1299" s="5"/>
      <c r="DY1299" s="22">
        <f t="shared" si="2414"/>
        <v>0</v>
      </c>
      <c r="DZ1299" s="25">
        <f t="shared" si="2437"/>
        <v>523</v>
      </c>
      <c r="EA1299" s="22"/>
      <c r="EB1299" s="22">
        <f t="shared" si="2415"/>
        <v>0</v>
      </c>
      <c r="EC1299" s="28">
        <f t="shared" si="2438"/>
        <v>369</v>
      </c>
      <c r="ED1299" s="5"/>
      <c r="EE1299" s="43">
        <f t="shared" si="2416"/>
        <v>0</v>
      </c>
      <c r="EF1299" s="27">
        <f t="shared" si="2439"/>
        <v>4769</v>
      </c>
      <c r="EG1299" s="66"/>
      <c r="EH1299" s="66">
        <f t="shared" si="2417"/>
        <v>0</v>
      </c>
      <c r="EI1299" s="67">
        <f t="shared" si="2440"/>
        <v>22077</v>
      </c>
      <c r="EJ1299" s="66"/>
      <c r="EK1299" s="66">
        <f t="shared" si="2418"/>
        <v>0</v>
      </c>
      <c r="EL1299" s="67">
        <f t="shared" si="2441"/>
        <v>20707</v>
      </c>
      <c r="EM1299" s="110">
        <f t="shared" si="2312"/>
        <v>255484.70411276</v>
      </c>
    </row>
    <row r="1300" spans="1:143" ht="11.25" customHeight="1" x14ac:dyDescent="0.25">
      <c r="A1300" s="382">
        <v>46200</v>
      </c>
      <c r="B1300" s="383">
        <v>46165</v>
      </c>
      <c r="C1300" s="471">
        <v>8004984592</v>
      </c>
      <c r="D1300" s="13" t="s">
        <v>264</v>
      </c>
      <c r="E1300" s="14">
        <v>100</v>
      </c>
      <c r="F1300" s="15">
        <v>1</v>
      </c>
      <c r="G1300" s="16">
        <v>191516032187</v>
      </c>
      <c r="H1300" s="66"/>
      <c r="I1300" s="41">
        <f t="shared" si="2378"/>
        <v>200</v>
      </c>
      <c r="J1300" s="48">
        <f t="shared" si="2357"/>
        <v>201979</v>
      </c>
      <c r="K1300" s="66"/>
      <c r="L1300" s="41">
        <f t="shared" si="2379"/>
        <v>200</v>
      </c>
      <c r="M1300" s="48">
        <f t="shared" si="2358"/>
        <v>261876</v>
      </c>
      <c r="N1300" s="66"/>
      <c r="O1300" s="41">
        <f t="shared" si="2380"/>
        <v>200</v>
      </c>
      <c r="P1300" s="48">
        <f t="shared" si="2359"/>
        <v>189438</v>
      </c>
      <c r="Q1300" s="66"/>
      <c r="R1300" s="66">
        <f t="shared" si="2381"/>
        <v>200</v>
      </c>
      <c r="S1300" s="67">
        <f t="shared" si="2360"/>
        <v>226374</v>
      </c>
      <c r="T1300" s="66"/>
      <c r="U1300" s="66">
        <f t="shared" si="2382"/>
        <v>0</v>
      </c>
      <c r="V1300" s="67">
        <f t="shared" si="2330"/>
        <v>155225.05000000005</v>
      </c>
      <c r="X1300" s="69">
        <f t="shared" si="2383"/>
        <v>0</v>
      </c>
      <c r="Y1300" s="67">
        <f t="shared" si="2331"/>
        <v>4500.3500000000004</v>
      </c>
      <c r="Z1300" s="66"/>
      <c r="AA1300" s="68">
        <f t="shared" si="2384"/>
        <v>0</v>
      </c>
      <c r="AB1300" s="67">
        <f t="shared" si="2332"/>
        <v>16370</v>
      </c>
      <c r="AC1300" s="66"/>
      <c r="AD1300" s="66">
        <f t="shared" si="2385"/>
        <v>0</v>
      </c>
      <c r="AE1300" s="67">
        <f t="shared" si="2333"/>
        <v>3016</v>
      </c>
      <c r="AF1300" s="66"/>
      <c r="AG1300" s="78">
        <f t="shared" si="2386"/>
        <v>0</v>
      </c>
      <c r="AH1300" s="79">
        <f t="shared" si="2334"/>
        <v>4387.5</v>
      </c>
      <c r="AI1300" s="66"/>
      <c r="AJ1300" s="68">
        <f t="shared" si="2387"/>
        <v>0</v>
      </c>
      <c r="AK1300" s="67">
        <f t="shared" si="2335"/>
        <v>45977</v>
      </c>
      <c r="AL1300" s="66"/>
      <c r="AM1300" s="68">
        <f t="shared" si="2388"/>
        <v>0</v>
      </c>
      <c r="AN1300" s="67">
        <f t="shared" si="2336"/>
        <v>8655.02</v>
      </c>
      <c r="AO1300" s="66"/>
      <c r="AP1300" s="68">
        <f t="shared" si="2389"/>
        <v>110.00000000000001</v>
      </c>
      <c r="AQ1300" s="67">
        <f t="shared" si="2364"/>
        <v>8087.6399999999994</v>
      </c>
      <c r="AR1300" s="66"/>
      <c r="AS1300" s="68">
        <f t="shared" si="2390"/>
        <v>0</v>
      </c>
      <c r="AT1300" s="67">
        <f t="shared" si="2314"/>
        <v>878</v>
      </c>
      <c r="AU1300" s="66"/>
      <c r="AV1300" s="66">
        <f t="shared" si="2391"/>
        <v>0</v>
      </c>
      <c r="AW1300" s="42">
        <f t="shared" si="2377"/>
        <v>4171.2000000000016</v>
      </c>
      <c r="AX1300" s="66"/>
      <c r="AY1300" s="66">
        <f t="shared" si="2392"/>
        <v>0</v>
      </c>
      <c r="AZ1300" s="67">
        <f t="shared" si="2425"/>
        <v>728.09999999999991</v>
      </c>
      <c r="BA1300" s="66"/>
      <c r="BB1300" s="68">
        <f t="shared" si="2393"/>
        <v>0</v>
      </c>
      <c r="BC1300" s="67">
        <f t="shared" si="2372"/>
        <v>77.819999999999851</v>
      </c>
      <c r="BD1300" s="66"/>
      <c r="BE1300" s="68">
        <f t="shared" si="2394"/>
        <v>0</v>
      </c>
      <c r="BF1300" s="67">
        <f t="shared" si="2423"/>
        <v>445.38000000000164</v>
      </c>
      <c r="BG1300" s="66"/>
      <c r="BH1300" s="68">
        <f t="shared" si="2395"/>
        <v>0</v>
      </c>
      <c r="BI1300" s="67">
        <f t="shared" si="2424"/>
        <v>10000</v>
      </c>
      <c r="BJ1300" s="66"/>
      <c r="BK1300" s="68">
        <f t="shared" si="2396"/>
        <v>0</v>
      </c>
      <c r="BL1300" s="67">
        <f t="shared" si="2427"/>
        <v>2694.6000000000004</v>
      </c>
      <c r="BM1300" s="66"/>
      <c r="BN1300" s="68">
        <f t="shared" si="2397"/>
        <v>0</v>
      </c>
      <c r="BO1300" s="67">
        <f t="shared" si="2428"/>
        <v>9134.7000000000007</v>
      </c>
      <c r="BP1300" s="66"/>
      <c r="BQ1300" s="68">
        <f t="shared" si="2398"/>
        <v>0</v>
      </c>
      <c r="BR1300" s="67">
        <f t="shared" si="2443"/>
        <v>65606.650000000009</v>
      </c>
      <c r="BS1300" s="66"/>
      <c r="BT1300" s="66">
        <f t="shared" si="2399"/>
        <v>0</v>
      </c>
      <c r="BU1300" s="67">
        <f t="shared" si="2373"/>
        <v>94117</v>
      </c>
      <c r="BV1300" s="66"/>
      <c r="BW1300" s="66">
        <f t="shared" si="2419"/>
        <v>0</v>
      </c>
      <c r="BX1300" s="67">
        <f t="shared" si="2374"/>
        <v>137128</v>
      </c>
      <c r="BY1300" s="66"/>
      <c r="BZ1300" s="66">
        <f t="shared" si="2400"/>
        <v>0</v>
      </c>
      <c r="CA1300" s="67">
        <f t="shared" si="2375"/>
        <v>87619</v>
      </c>
      <c r="CB1300" s="66"/>
      <c r="CC1300" s="66">
        <f t="shared" si="2401"/>
        <v>0</v>
      </c>
      <c r="CD1300" s="67">
        <f t="shared" si="2349"/>
        <v>28747.040000000001</v>
      </c>
      <c r="CE1300" s="66"/>
      <c r="CF1300" s="66">
        <f t="shared" si="2402"/>
        <v>0</v>
      </c>
      <c r="CG1300" s="67">
        <f t="shared" si="2429"/>
        <v>3663.6999999999994</v>
      </c>
      <c r="CH1300" s="66"/>
      <c r="CI1300" s="66">
        <f t="shared" si="2403"/>
        <v>0</v>
      </c>
      <c r="CJ1300" s="67">
        <f t="shared" si="2444"/>
        <v>6757.8</v>
      </c>
      <c r="CK1300" s="66"/>
      <c r="CL1300" s="68">
        <f t="shared" si="2404"/>
        <v>0</v>
      </c>
      <c r="CM1300" s="79">
        <f t="shared" si="2430"/>
        <v>4847.4799999999996</v>
      </c>
      <c r="CN1300" s="66"/>
      <c r="CO1300" s="68">
        <f t="shared" si="2405"/>
        <v>0</v>
      </c>
      <c r="CP1300" s="79">
        <f t="shared" si="2431"/>
        <v>3955</v>
      </c>
      <c r="CQ1300" s="66"/>
      <c r="CR1300" s="68">
        <f t="shared" si="2406"/>
        <v>0</v>
      </c>
      <c r="CS1300" s="79">
        <f t="shared" si="2376"/>
        <v>5186</v>
      </c>
      <c r="CT1300" s="66"/>
      <c r="CU1300" s="68">
        <f t="shared" si="2407"/>
        <v>0</v>
      </c>
      <c r="CV1300" s="79">
        <f t="shared" si="2432"/>
        <v>6929</v>
      </c>
      <c r="CW1300" s="66"/>
      <c r="CX1300" s="66">
        <f t="shared" si="2442"/>
        <v>0</v>
      </c>
      <c r="CY1300" s="40">
        <f t="shared" si="2356"/>
        <v>6173.9599999999982</v>
      </c>
      <c r="CZ1300" s="65"/>
      <c r="DA1300" s="66">
        <f t="shared" si="2421"/>
        <v>0</v>
      </c>
      <c r="DB1300" s="67">
        <f t="shared" si="2445"/>
        <v>32048</v>
      </c>
      <c r="DC1300" s="66"/>
      <c r="DD1300" s="66">
        <f t="shared" si="2422"/>
        <v>0</v>
      </c>
      <c r="DE1300" s="67">
        <f t="shared" si="2446"/>
        <v>78819</v>
      </c>
      <c r="DF1300" s="66"/>
      <c r="DG1300" s="69">
        <f t="shared" si="2408"/>
        <v>0</v>
      </c>
      <c r="DH1300" s="67">
        <f t="shared" si="2352"/>
        <v>439395</v>
      </c>
      <c r="DI1300" s="66"/>
      <c r="DJ1300" s="66">
        <f t="shared" si="2409"/>
        <v>0</v>
      </c>
      <c r="DK1300" s="67">
        <f t="shared" si="2433"/>
        <v>6517.5</v>
      </c>
      <c r="DM1300" s="206">
        <f t="shared" si="2410"/>
        <v>0</v>
      </c>
      <c r="DN1300" s="25">
        <f t="shared" si="2426"/>
        <v>0</v>
      </c>
      <c r="DO1300" s="5"/>
      <c r="DP1300" s="43">
        <f t="shared" si="2411"/>
        <v>0</v>
      </c>
      <c r="DQ1300" s="27">
        <f t="shared" si="2434"/>
        <v>6819.5</v>
      </c>
      <c r="DR1300" s="5"/>
      <c r="DS1300" s="43">
        <f t="shared" si="2412"/>
        <v>0</v>
      </c>
      <c r="DT1300" s="27">
        <f t="shared" si="2435"/>
        <v>4846</v>
      </c>
      <c r="DU1300" s="5"/>
      <c r="DV1300" s="43">
        <f t="shared" si="2413"/>
        <v>0</v>
      </c>
      <c r="DW1300" s="27">
        <f t="shared" si="2436"/>
        <v>4835</v>
      </c>
      <c r="DX1300" s="5"/>
      <c r="DY1300" s="22">
        <f t="shared" si="2414"/>
        <v>0</v>
      </c>
      <c r="DZ1300" s="25">
        <f t="shared" si="2437"/>
        <v>523</v>
      </c>
      <c r="EA1300" s="22"/>
      <c r="EB1300" s="22">
        <f t="shared" si="2415"/>
        <v>0</v>
      </c>
      <c r="EC1300" s="28">
        <f t="shared" si="2438"/>
        <v>369</v>
      </c>
      <c r="ED1300" s="5"/>
      <c r="EE1300" s="43">
        <f t="shared" si="2416"/>
        <v>0</v>
      </c>
      <c r="EF1300" s="27">
        <f t="shared" si="2439"/>
        <v>4769</v>
      </c>
      <c r="EG1300" s="66"/>
      <c r="EH1300" s="66">
        <f t="shared" si="2417"/>
        <v>0</v>
      </c>
      <c r="EI1300" s="67">
        <f t="shared" si="2440"/>
        <v>22077</v>
      </c>
      <c r="EJ1300" s="66"/>
      <c r="EK1300" s="66">
        <f t="shared" si="2418"/>
        <v>0</v>
      </c>
      <c r="EL1300" s="67">
        <f t="shared" si="2441"/>
        <v>20707</v>
      </c>
      <c r="EM1300" s="110">
        <f t="shared" si="2312"/>
        <v>255420.41961275999</v>
      </c>
    </row>
    <row r="1301" spans="1:143" s="36" customFormat="1" ht="15" customHeight="1" x14ac:dyDescent="0.25">
      <c r="A1301" s="382">
        <v>46200</v>
      </c>
      <c r="B1301" s="383">
        <v>46165</v>
      </c>
      <c r="C1301" s="471">
        <v>8004987107</v>
      </c>
      <c r="D1301" s="13" t="s">
        <v>65</v>
      </c>
      <c r="E1301" s="14">
        <v>25</v>
      </c>
      <c r="F1301" s="15">
        <v>6</v>
      </c>
      <c r="G1301" s="16">
        <v>191516031234</v>
      </c>
      <c r="H1301" s="66"/>
      <c r="I1301" s="41">
        <f t="shared" si="2378"/>
        <v>50</v>
      </c>
      <c r="J1301" s="48">
        <f t="shared" si="2357"/>
        <v>201929</v>
      </c>
      <c r="K1301" s="66"/>
      <c r="L1301" s="41">
        <f t="shared" si="2379"/>
        <v>50</v>
      </c>
      <c r="M1301" s="48">
        <f t="shared" si="2358"/>
        <v>261826</v>
      </c>
      <c r="N1301" s="66"/>
      <c r="O1301" s="41">
        <f t="shared" si="2380"/>
        <v>50</v>
      </c>
      <c r="P1301" s="48">
        <f t="shared" si="2359"/>
        <v>189388</v>
      </c>
      <c r="Q1301" s="66"/>
      <c r="R1301" s="66">
        <f t="shared" si="2381"/>
        <v>50</v>
      </c>
      <c r="S1301" s="67">
        <f t="shared" si="2360"/>
        <v>226324</v>
      </c>
      <c r="T1301" s="66"/>
      <c r="U1301" s="66">
        <f t="shared" si="2382"/>
        <v>152.5</v>
      </c>
      <c r="V1301" s="67">
        <f t="shared" si="2330"/>
        <v>155072.55000000005</v>
      </c>
      <c r="W1301" s="136"/>
      <c r="X1301" s="69">
        <f t="shared" si="2383"/>
        <v>0</v>
      </c>
      <c r="Y1301" s="67">
        <f t="shared" si="2331"/>
        <v>4500.3500000000004</v>
      </c>
      <c r="Z1301" s="66"/>
      <c r="AA1301" s="68">
        <f t="shared" si="2384"/>
        <v>0</v>
      </c>
      <c r="AB1301" s="67">
        <f t="shared" si="2332"/>
        <v>16370</v>
      </c>
      <c r="AC1301" s="66"/>
      <c r="AD1301" s="66">
        <f t="shared" si="2385"/>
        <v>0</v>
      </c>
      <c r="AE1301" s="67">
        <f t="shared" si="2333"/>
        <v>3016</v>
      </c>
      <c r="AF1301" s="66"/>
      <c r="AG1301" s="78">
        <f t="shared" si="2386"/>
        <v>0</v>
      </c>
      <c r="AH1301" s="79">
        <f t="shared" si="2334"/>
        <v>4387.5</v>
      </c>
      <c r="AI1301" s="66"/>
      <c r="AJ1301" s="68">
        <f t="shared" si="2387"/>
        <v>0</v>
      </c>
      <c r="AK1301" s="67">
        <f t="shared" si="2335"/>
        <v>45977</v>
      </c>
      <c r="AL1301" s="66"/>
      <c r="AM1301" s="68">
        <f t="shared" si="2388"/>
        <v>0</v>
      </c>
      <c r="AN1301" s="67">
        <f t="shared" si="2336"/>
        <v>8655.02</v>
      </c>
      <c r="AO1301" s="66"/>
      <c r="AP1301" s="68">
        <f t="shared" si="2389"/>
        <v>0</v>
      </c>
      <c r="AQ1301" s="67">
        <f t="shared" si="2364"/>
        <v>8087.6399999999994</v>
      </c>
      <c r="AR1301" s="66"/>
      <c r="AS1301" s="68">
        <f t="shared" si="2390"/>
        <v>0</v>
      </c>
      <c r="AT1301" s="67">
        <f t="shared" si="2314"/>
        <v>878</v>
      </c>
      <c r="AU1301" s="66"/>
      <c r="AV1301" s="66">
        <f t="shared" si="2391"/>
        <v>0</v>
      </c>
      <c r="AW1301" s="42">
        <f t="shared" si="2377"/>
        <v>4171.2000000000016</v>
      </c>
      <c r="AX1301" s="66"/>
      <c r="AY1301" s="66">
        <f t="shared" si="2392"/>
        <v>0</v>
      </c>
      <c r="AZ1301" s="67">
        <f t="shared" si="2425"/>
        <v>728.09999999999991</v>
      </c>
      <c r="BA1301" s="66"/>
      <c r="BB1301" s="68">
        <f t="shared" si="2393"/>
        <v>0</v>
      </c>
      <c r="BC1301" s="67">
        <f t="shared" si="2372"/>
        <v>77.819999999999851</v>
      </c>
      <c r="BD1301" s="66"/>
      <c r="BE1301" s="68">
        <f t="shared" si="2394"/>
        <v>0</v>
      </c>
      <c r="BF1301" s="67">
        <f t="shared" si="2423"/>
        <v>445.38000000000164</v>
      </c>
      <c r="BG1301" s="66"/>
      <c r="BH1301" s="68">
        <f t="shared" si="2395"/>
        <v>0</v>
      </c>
      <c r="BI1301" s="67">
        <f t="shared" si="2424"/>
        <v>10000</v>
      </c>
      <c r="BJ1301" s="66"/>
      <c r="BK1301" s="68">
        <f t="shared" si="2396"/>
        <v>0</v>
      </c>
      <c r="BL1301" s="67">
        <f t="shared" si="2427"/>
        <v>2694.6000000000004</v>
      </c>
      <c r="BM1301" s="66"/>
      <c r="BN1301" s="68">
        <f t="shared" si="2397"/>
        <v>0</v>
      </c>
      <c r="BO1301" s="67">
        <f t="shared" si="2428"/>
        <v>9134.7000000000007</v>
      </c>
      <c r="BP1301" s="66"/>
      <c r="BQ1301" s="68">
        <f t="shared" si="2398"/>
        <v>0</v>
      </c>
      <c r="BR1301" s="67">
        <f t="shared" si="2443"/>
        <v>65606.650000000009</v>
      </c>
      <c r="BS1301" s="66"/>
      <c r="BT1301" s="66">
        <f t="shared" si="2399"/>
        <v>0</v>
      </c>
      <c r="BU1301" s="67">
        <f t="shared" si="2373"/>
        <v>94117</v>
      </c>
      <c r="BV1301" s="66"/>
      <c r="BW1301" s="66">
        <f t="shared" si="2419"/>
        <v>0</v>
      </c>
      <c r="BX1301" s="67">
        <f t="shared" si="2374"/>
        <v>137128</v>
      </c>
      <c r="BY1301" s="66"/>
      <c r="BZ1301" s="66">
        <f t="shared" si="2400"/>
        <v>0</v>
      </c>
      <c r="CA1301" s="67">
        <f t="shared" si="2375"/>
        <v>87619</v>
      </c>
      <c r="CB1301" s="66"/>
      <c r="CC1301" s="66">
        <f t="shared" si="2401"/>
        <v>0</v>
      </c>
      <c r="CD1301" s="67">
        <f t="shared" si="2349"/>
        <v>28747.040000000001</v>
      </c>
      <c r="CE1301" s="66"/>
      <c r="CF1301" s="66">
        <f t="shared" si="2402"/>
        <v>0</v>
      </c>
      <c r="CG1301" s="67">
        <f t="shared" si="2429"/>
        <v>3663.6999999999994</v>
      </c>
      <c r="CH1301" s="66"/>
      <c r="CI1301" s="66">
        <f t="shared" si="2403"/>
        <v>0</v>
      </c>
      <c r="CJ1301" s="67">
        <f t="shared" si="2444"/>
        <v>6757.8</v>
      </c>
      <c r="CK1301" s="66"/>
      <c r="CL1301" s="68">
        <f t="shared" si="2404"/>
        <v>0</v>
      </c>
      <c r="CM1301" s="79">
        <f t="shared" si="2430"/>
        <v>4847.4799999999996</v>
      </c>
      <c r="CN1301" s="66"/>
      <c r="CO1301" s="68">
        <f t="shared" si="2405"/>
        <v>0</v>
      </c>
      <c r="CP1301" s="79">
        <f t="shared" si="2431"/>
        <v>3955</v>
      </c>
      <c r="CQ1301" s="66"/>
      <c r="CR1301" s="68">
        <f t="shared" si="2406"/>
        <v>0</v>
      </c>
      <c r="CS1301" s="79">
        <f t="shared" si="2376"/>
        <v>5186</v>
      </c>
      <c r="CT1301" s="66"/>
      <c r="CU1301" s="68">
        <f t="shared" si="2407"/>
        <v>0</v>
      </c>
      <c r="CV1301" s="79">
        <f t="shared" si="2432"/>
        <v>6929</v>
      </c>
      <c r="CW1301" s="66"/>
      <c r="CX1301" s="66">
        <f t="shared" si="2442"/>
        <v>0</v>
      </c>
      <c r="CY1301" s="40">
        <f t="shared" si="2356"/>
        <v>6173.9599999999982</v>
      </c>
      <c r="CZ1301" s="65"/>
      <c r="DA1301" s="66">
        <f t="shared" si="2421"/>
        <v>0</v>
      </c>
      <c r="DB1301" s="67">
        <f t="shared" si="2445"/>
        <v>32048</v>
      </c>
      <c r="DC1301" s="66"/>
      <c r="DD1301" s="66">
        <f t="shared" si="2422"/>
        <v>0</v>
      </c>
      <c r="DE1301" s="67">
        <f t="shared" si="2446"/>
        <v>78819</v>
      </c>
      <c r="DF1301" s="66"/>
      <c r="DG1301" s="69">
        <f t="shared" si="2408"/>
        <v>0</v>
      </c>
      <c r="DH1301" s="67">
        <f t="shared" si="2352"/>
        <v>439395</v>
      </c>
      <c r="DI1301" s="66"/>
      <c r="DJ1301" s="66">
        <f t="shared" si="2409"/>
        <v>0</v>
      </c>
      <c r="DK1301" s="67">
        <f t="shared" si="2433"/>
        <v>6517.5</v>
      </c>
      <c r="DL1301" s="210"/>
      <c r="DM1301" s="206">
        <f t="shared" si="2410"/>
        <v>0</v>
      </c>
      <c r="DN1301" s="25">
        <f t="shared" si="2426"/>
        <v>0</v>
      </c>
      <c r="DO1301" s="5"/>
      <c r="DP1301" s="43">
        <f t="shared" si="2411"/>
        <v>0</v>
      </c>
      <c r="DQ1301" s="27">
        <f t="shared" si="2434"/>
        <v>6819.5</v>
      </c>
      <c r="DR1301" s="5"/>
      <c r="DS1301" s="43">
        <f t="shared" si="2412"/>
        <v>0</v>
      </c>
      <c r="DT1301" s="27">
        <f t="shared" si="2435"/>
        <v>4846</v>
      </c>
      <c r="DU1301" s="5"/>
      <c r="DV1301" s="43">
        <f t="shared" si="2413"/>
        <v>0</v>
      </c>
      <c r="DW1301" s="27">
        <f t="shared" si="2436"/>
        <v>4835</v>
      </c>
      <c r="DX1301" s="5"/>
      <c r="DY1301" s="22">
        <f t="shared" si="2414"/>
        <v>0</v>
      </c>
      <c r="DZ1301" s="25">
        <f t="shared" si="2437"/>
        <v>523</v>
      </c>
      <c r="EA1301" s="22"/>
      <c r="EB1301" s="22">
        <f t="shared" si="2415"/>
        <v>0</v>
      </c>
      <c r="EC1301" s="28">
        <f t="shared" si="2438"/>
        <v>369</v>
      </c>
      <c r="ED1301" s="5"/>
      <c r="EE1301" s="43">
        <f t="shared" si="2416"/>
        <v>0</v>
      </c>
      <c r="EF1301" s="27">
        <f t="shared" si="2439"/>
        <v>4769</v>
      </c>
      <c r="EG1301" s="66"/>
      <c r="EH1301" s="66">
        <f t="shared" si="2417"/>
        <v>0</v>
      </c>
      <c r="EI1301" s="67">
        <f t="shared" si="2440"/>
        <v>22077</v>
      </c>
      <c r="EJ1301" s="66"/>
      <c r="EK1301" s="66">
        <f t="shared" si="2418"/>
        <v>0</v>
      </c>
      <c r="EL1301" s="67">
        <f t="shared" si="2441"/>
        <v>20707</v>
      </c>
      <c r="EM1301" s="110">
        <f t="shared" ref="EM1301:EM1364" si="2447">((J1302*0.03672)+(M1302*0.1205)+(P1302*0.05856)+(S1302*0.0201)+(V1302*0.3442)+(Y1302*0.4888)+(AB1302*0.5596)+(AE1302*0.486)+(AH1302*0.4976)+(AK1302*0.487)+(AN1302*0.4911)+(AQ1302*0.4976)+(AT1302*0.4994)+(AW1302*0.3297)+(AZ1302*0.3303)+(BC1302*0.3317)+(BF1302*0.3307)+(BI1302*0.3302)+(BL1302* 0.3306)+(BO1302*0.3317)+(BR1302*0.3311)+(BU1302*0.023)+(BX1302*0.0746)+(CA1302*0.0163)+(CD1302*0.4367)+(CG1302*0.46063)+(CJ1302*0.4344)+(CM1302*0.426837)+(CP1302*0.411417)+(CS1302*0.419619)+(CV1302*0.427493)+(CY1302*0.4341)+(DB1302*0.0349)+(DE1302*0.0092)+(DH1302*0.035 )+(DK1302*0.029)+(DN1302*0.27723)+(DQ1302*0.19)+(DT1302*0.27723)+(DZ1302*0.20242)+(EC1302*0.43)+(EF1302*0.18111)+(EI1302*0.19879)+(EL1302*0.12124)+(EO1302*0.02104)+(ER1302*0.24981))</f>
        <v>255353.48241275997</v>
      </c>
    </row>
    <row r="1302" spans="1:143" s="36" customFormat="1" ht="11.25" customHeight="1" x14ac:dyDescent="0.25">
      <c r="A1302" s="382">
        <v>46200</v>
      </c>
      <c r="B1302" s="383">
        <v>46165</v>
      </c>
      <c r="C1302" s="471">
        <v>8004985394</v>
      </c>
      <c r="D1302" s="13" t="s">
        <v>365</v>
      </c>
      <c r="E1302" s="14">
        <v>120</v>
      </c>
      <c r="F1302" s="15">
        <v>0.15</v>
      </c>
      <c r="G1302" s="16">
        <v>191516316959</v>
      </c>
      <c r="H1302" s="66"/>
      <c r="I1302" s="41">
        <f t="shared" si="2378"/>
        <v>0</v>
      </c>
      <c r="J1302" s="48">
        <f>J1301+H1302-I1302-240</f>
        <v>201689</v>
      </c>
      <c r="K1302" s="66"/>
      <c r="L1302" s="41">
        <f t="shared" si="2379"/>
        <v>0</v>
      </c>
      <c r="M1302" s="48">
        <f>M1301+K1302-L1302-240</f>
        <v>261586</v>
      </c>
      <c r="N1302" s="66"/>
      <c r="O1302" s="41">
        <f t="shared" si="2380"/>
        <v>0</v>
      </c>
      <c r="P1302" s="48">
        <f>P1301+N1302-O1302-240</f>
        <v>189148</v>
      </c>
      <c r="Q1302" s="66"/>
      <c r="R1302" s="66">
        <f t="shared" si="2381"/>
        <v>0</v>
      </c>
      <c r="S1302" s="67">
        <f>S1301+Q1302-R1302-240</f>
        <v>226084</v>
      </c>
      <c r="T1302" s="66"/>
      <c r="U1302" s="66">
        <f t="shared" si="2382"/>
        <v>30</v>
      </c>
      <c r="V1302" s="67">
        <f t="shared" si="2330"/>
        <v>155042.55000000005</v>
      </c>
      <c r="W1302" s="136"/>
      <c r="X1302" s="69">
        <f t="shared" si="2383"/>
        <v>0</v>
      </c>
      <c r="Y1302" s="67">
        <f t="shared" si="2331"/>
        <v>4500.3500000000004</v>
      </c>
      <c r="Z1302" s="66"/>
      <c r="AA1302" s="68">
        <f t="shared" si="2384"/>
        <v>0</v>
      </c>
      <c r="AB1302" s="67">
        <f t="shared" si="2332"/>
        <v>16370</v>
      </c>
      <c r="AC1302" s="66"/>
      <c r="AD1302" s="66">
        <f t="shared" si="2385"/>
        <v>0</v>
      </c>
      <c r="AE1302" s="67">
        <f t="shared" si="2333"/>
        <v>3016</v>
      </c>
      <c r="AF1302" s="66"/>
      <c r="AG1302" s="78">
        <f t="shared" si="2386"/>
        <v>0</v>
      </c>
      <c r="AH1302" s="79">
        <f t="shared" si="2334"/>
        <v>4387.5</v>
      </c>
      <c r="AI1302" s="66"/>
      <c r="AJ1302" s="68">
        <f t="shared" si="2387"/>
        <v>0</v>
      </c>
      <c r="AK1302" s="67">
        <f t="shared" si="2335"/>
        <v>45977</v>
      </c>
      <c r="AL1302" s="66"/>
      <c r="AM1302" s="68">
        <f t="shared" si="2388"/>
        <v>0</v>
      </c>
      <c r="AN1302" s="67">
        <f t="shared" si="2336"/>
        <v>8655.02</v>
      </c>
      <c r="AO1302" s="66"/>
      <c r="AP1302" s="68">
        <f t="shared" si="2389"/>
        <v>0</v>
      </c>
      <c r="AQ1302" s="67">
        <f t="shared" si="2364"/>
        <v>8087.6399999999994</v>
      </c>
      <c r="AR1302" s="66"/>
      <c r="AS1302" s="68">
        <f t="shared" si="2390"/>
        <v>0</v>
      </c>
      <c r="AT1302" s="67">
        <f t="shared" si="2314"/>
        <v>878</v>
      </c>
      <c r="AU1302" s="66"/>
      <c r="AV1302" s="66">
        <f t="shared" si="2391"/>
        <v>0</v>
      </c>
      <c r="AW1302" s="42">
        <f t="shared" si="2377"/>
        <v>4171.2000000000016</v>
      </c>
      <c r="AX1302" s="66"/>
      <c r="AY1302" s="66">
        <f t="shared" si="2392"/>
        <v>0</v>
      </c>
      <c r="AZ1302" s="67">
        <f t="shared" si="2425"/>
        <v>728.09999999999991</v>
      </c>
      <c r="BA1302" s="66"/>
      <c r="BB1302" s="68">
        <f t="shared" si="2393"/>
        <v>0</v>
      </c>
      <c r="BC1302" s="67">
        <f t="shared" si="2372"/>
        <v>77.819999999999851</v>
      </c>
      <c r="BD1302" s="66"/>
      <c r="BE1302" s="68">
        <f t="shared" si="2394"/>
        <v>0</v>
      </c>
      <c r="BF1302" s="67">
        <f t="shared" si="2423"/>
        <v>445.38000000000164</v>
      </c>
      <c r="BG1302" s="66"/>
      <c r="BH1302" s="68">
        <f t="shared" si="2395"/>
        <v>0</v>
      </c>
      <c r="BI1302" s="67">
        <f t="shared" si="2424"/>
        <v>10000</v>
      </c>
      <c r="BJ1302" s="66"/>
      <c r="BK1302" s="68">
        <f t="shared" si="2396"/>
        <v>0</v>
      </c>
      <c r="BL1302" s="67">
        <f t="shared" si="2427"/>
        <v>2694.6000000000004</v>
      </c>
      <c r="BM1302" s="66"/>
      <c r="BN1302" s="68">
        <f t="shared" si="2397"/>
        <v>0</v>
      </c>
      <c r="BO1302" s="67">
        <f t="shared" si="2428"/>
        <v>9134.7000000000007</v>
      </c>
      <c r="BP1302" s="66"/>
      <c r="BQ1302" s="68">
        <f t="shared" si="2398"/>
        <v>0</v>
      </c>
      <c r="BR1302" s="67">
        <f t="shared" si="2443"/>
        <v>65606.650000000009</v>
      </c>
      <c r="BS1302" s="66"/>
      <c r="BT1302" s="66">
        <f t="shared" si="2399"/>
        <v>0</v>
      </c>
      <c r="BU1302" s="67">
        <f t="shared" si="2373"/>
        <v>94117</v>
      </c>
      <c r="BV1302" s="66"/>
      <c r="BW1302" s="66">
        <f t="shared" si="2419"/>
        <v>0</v>
      </c>
      <c r="BX1302" s="67">
        <f t="shared" si="2374"/>
        <v>137128</v>
      </c>
      <c r="BY1302" s="66"/>
      <c r="BZ1302" s="66">
        <f t="shared" si="2400"/>
        <v>0</v>
      </c>
      <c r="CA1302" s="67">
        <f t="shared" si="2375"/>
        <v>87619</v>
      </c>
      <c r="CB1302" s="66"/>
      <c r="CC1302" s="66">
        <f t="shared" si="2401"/>
        <v>0</v>
      </c>
      <c r="CD1302" s="67">
        <f t="shared" si="2349"/>
        <v>28747.040000000001</v>
      </c>
      <c r="CE1302" s="66"/>
      <c r="CF1302" s="66">
        <f t="shared" si="2402"/>
        <v>0</v>
      </c>
      <c r="CG1302" s="67">
        <f t="shared" si="2429"/>
        <v>3663.6999999999994</v>
      </c>
      <c r="CH1302" s="66"/>
      <c r="CI1302" s="66">
        <f t="shared" si="2403"/>
        <v>0</v>
      </c>
      <c r="CJ1302" s="67">
        <f t="shared" si="2444"/>
        <v>6757.8</v>
      </c>
      <c r="CK1302" s="66"/>
      <c r="CL1302" s="68">
        <f t="shared" si="2404"/>
        <v>0</v>
      </c>
      <c r="CM1302" s="79">
        <f t="shared" si="2430"/>
        <v>4847.4799999999996</v>
      </c>
      <c r="CN1302" s="66"/>
      <c r="CO1302" s="68">
        <f t="shared" si="2405"/>
        <v>0</v>
      </c>
      <c r="CP1302" s="79">
        <f t="shared" si="2431"/>
        <v>3955</v>
      </c>
      <c r="CQ1302" s="66"/>
      <c r="CR1302" s="68">
        <f t="shared" si="2406"/>
        <v>0</v>
      </c>
      <c r="CS1302" s="79">
        <f t="shared" si="2376"/>
        <v>5186</v>
      </c>
      <c r="CT1302" s="66"/>
      <c r="CU1302" s="68">
        <f t="shared" si="2407"/>
        <v>0</v>
      </c>
      <c r="CV1302" s="79">
        <f t="shared" si="2432"/>
        <v>6929</v>
      </c>
      <c r="CW1302" s="66"/>
      <c r="CX1302" s="66">
        <f t="shared" si="2442"/>
        <v>0</v>
      </c>
      <c r="CY1302" s="40">
        <f t="shared" si="2356"/>
        <v>6173.9599999999982</v>
      </c>
      <c r="CZ1302" s="65"/>
      <c r="DA1302" s="66">
        <f t="shared" si="2421"/>
        <v>0</v>
      </c>
      <c r="DB1302" s="67">
        <f t="shared" si="2445"/>
        <v>32048</v>
      </c>
      <c r="DC1302" s="66"/>
      <c r="DD1302" s="66">
        <f t="shared" si="2422"/>
        <v>0</v>
      </c>
      <c r="DE1302" s="67">
        <f t="shared" si="2446"/>
        <v>78819</v>
      </c>
      <c r="DF1302" s="66"/>
      <c r="DG1302" s="69">
        <f t="shared" si="2408"/>
        <v>0</v>
      </c>
      <c r="DH1302" s="67">
        <f t="shared" si="2352"/>
        <v>439395</v>
      </c>
      <c r="DI1302" s="66"/>
      <c r="DJ1302" s="66">
        <f t="shared" si="2409"/>
        <v>0</v>
      </c>
      <c r="DK1302" s="67">
        <f t="shared" si="2433"/>
        <v>6517.5</v>
      </c>
      <c r="DL1302" s="210"/>
      <c r="DM1302" s="206">
        <f t="shared" si="2410"/>
        <v>0</v>
      </c>
      <c r="DN1302" s="25">
        <f t="shared" si="2426"/>
        <v>0</v>
      </c>
      <c r="DO1302" s="5"/>
      <c r="DP1302" s="43">
        <f t="shared" si="2411"/>
        <v>0</v>
      </c>
      <c r="DQ1302" s="27">
        <f t="shared" si="2434"/>
        <v>6819.5</v>
      </c>
      <c r="DR1302" s="5"/>
      <c r="DS1302" s="43">
        <f t="shared" si="2412"/>
        <v>0</v>
      </c>
      <c r="DT1302" s="27">
        <f t="shared" si="2435"/>
        <v>4846</v>
      </c>
      <c r="DU1302" s="5"/>
      <c r="DV1302" s="43">
        <f t="shared" si="2413"/>
        <v>0</v>
      </c>
      <c r="DW1302" s="27">
        <f t="shared" si="2436"/>
        <v>4835</v>
      </c>
      <c r="DX1302" s="5"/>
      <c r="DY1302" s="22">
        <f t="shared" si="2414"/>
        <v>0</v>
      </c>
      <c r="DZ1302" s="25">
        <f t="shared" si="2437"/>
        <v>523</v>
      </c>
      <c r="EA1302" s="22"/>
      <c r="EB1302" s="22">
        <f t="shared" si="2415"/>
        <v>0</v>
      </c>
      <c r="EC1302" s="28">
        <f t="shared" si="2438"/>
        <v>369</v>
      </c>
      <c r="ED1302" s="5"/>
      <c r="EE1302" s="43">
        <f t="shared" si="2416"/>
        <v>0</v>
      </c>
      <c r="EF1302" s="27">
        <f t="shared" si="2439"/>
        <v>4769</v>
      </c>
      <c r="EG1302" s="66"/>
      <c r="EH1302" s="66">
        <f t="shared" si="2417"/>
        <v>0</v>
      </c>
      <c r="EI1302" s="67">
        <f t="shared" si="2440"/>
        <v>22077</v>
      </c>
      <c r="EJ1302" s="66"/>
      <c r="EK1302" s="66">
        <f t="shared" si="2418"/>
        <v>0</v>
      </c>
      <c r="EL1302" s="67">
        <f t="shared" si="2441"/>
        <v>20707</v>
      </c>
      <c r="EM1302" s="110">
        <f t="shared" si="2447"/>
        <v>255287.60561275997</v>
      </c>
    </row>
    <row r="1303" spans="1:143" s="36" customFormat="1" ht="11.25" customHeight="1" x14ac:dyDescent="0.25">
      <c r="A1303" s="382">
        <v>46200</v>
      </c>
      <c r="B1303" s="383">
        <v>46165</v>
      </c>
      <c r="C1303" s="471">
        <v>8004985508</v>
      </c>
      <c r="D1303" s="13" t="s">
        <v>42</v>
      </c>
      <c r="E1303" s="14">
        <v>40</v>
      </c>
      <c r="F1303" s="15">
        <v>2</v>
      </c>
      <c r="G1303" s="16">
        <v>191516031814</v>
      </c>
      <c r="H1303" s="66"/>
      <c r="I1303" s="41">
        <f t="shared" si="2378"/>
        <v>80</v>
      </c>
      <c r="J1303" s="48">
        <f t="shared" ref="J1303:J1334" si="2448">J1302+H1303-I1303</f>
        <v>201609</v>
      </c>
      <c r="K1303" s="66"/>
      <c r="L1303" s="41">
        <f t="shared" si="2379"/>
        <v>80</v>
      </c>
      <c r="M1303" s="48">
        <f t="shared" ref="M1303:M1308" si="2449">M1302+K1303-L1303</f>
        <v>261506</v>
      </c>
      <c r="N1303" s="66"/>
      <c r="O1303" s="41">
        <f t="shared" si="2380"/>
        <v>80</v>
      </c>
      <c r="P1303" s="48">
        <f>P1302+N1303-O1303</f>
        <v>189068</v>
      </c>
      <c r="Q1303" s="66"/>
      <c r="R1303" s="66">
        <f t="shared" si="2381"/>
        <v>80</v>
      </c>
      <c r="S1303" s="67">
        <f t="shared" ref="S1303:S1334" si="2450">S1302+Q1303-R1303</f>
        <v>226004</v>
      </c>
      <c r="T1303" s="66"/>
      <c r="U1303" s="66">
        <f t="shared" si="2382"/>
        <v>0</v>
      </c>
      <c r="V1303" s="67">
        <f t="shared" si="2330"/>
        <v>155042.55000000005</v>
      </c>
      <c r="W1303" s="136"/>
      <c r="X1303" s="69">
        <f t="shared" si="2383"/>
        <v>0</v>
      </c>
      <c r="Y1303" s="67">
        <f t="shared" si="2331"/>
        <v>4500.3500000000004</v>
      </c>
      <c r="Z1303" s="66"/>
      <c r="AA1303" s="68">
        <f t="shared" si="2384"/>
        <v>84</v>
      </c>
      <c r="AB1303" s="67">
        <f t="shared" si="2332"/>
        <v>16286</v>
      </c>
      <c r="AC1303" s="66"/>
      <c r="AD1303" s="66">
        <f t="shared" si="2385"/>
        <v>0</v>
      </c>
      <c r="AE1303" s="67">
        <f t="shared" si="2333"/>
        <v>3016</v>
      </c>
      <c r="AF1303" s="66"/>
      <c r="AG1303" s="78">
        <f t="shared" si="2386"/>
        <v>0</v>
      </c>
      <c r="AH1303" s="79">
        <f t="shared" si="2334"/>
        <v>4387.5</v>
      </c>
      <c r="AI1303" s="66"/>
      <c r="AJ1303" s="68">
        <f t="shared" si="2387"/>
        <v>0</v>
      </c>
      <c r="AK1303" s="67">
        <f t="shared" si="2335"/>
        <v>45977</v>
      </c>
      <c r="AL1303" s="66"/>
      <c r="AM1303" s="68">
        <f t="shared" si="2388"/>
        <v>0</v>
      </c>
      <c r="AN1303" s="67">
        <f t="shared" si="2336"/>
        <v>8655.02</v>
      </c>
      <c r="AO1303" s="66"/>
      <c r="AP1303" s="68">
        <f t="shared" si="2389"/>
        <v>0</v>
      </c>
      <c r="AQ1303" s="67">
        <f t="shared" si="2364"/>
        <v>8087.6399999999994</v>
      </c>
      <c r="AR1303" s="66"/>
      <c r="AS1303" s="68">
        <f t="shared" si="2390"/>
        <v>0</v>
      </c>
      <c r="AT1303" s="67">
        <f t="shared" si="2314"/>
        <v>878</v>
      </c>
      <c r="AU1303" s="66"/>
      <c r="AV1303" s="66">
        <f t="shared" si="2391"/>
        <v>0</v>
      </c>
      <c r="AW1303" s="42">
        <f t="shared" si="2377"/>
        <v>4171.2000000000016</v>
      </c>
      <c r="AX1303" s="66"/>
      <c r="AY1303" s="66">
        <f t="shared" si="2392"/>
        <v>0</v>
      </c>
      <c r="AZ1303" s="67">
        <f t="shared" si="2425"/>
        <v>728.09999999999991</v>
      </c>
      <c r="BA1303" s="66"/>
      <c r="BB1303" s="68">
        <f t="shared" si="2393"/>
        <v>0</v>
      </c>
      <c r="BC1303" s="67">
        <f t="shared" si="2372"/>
        <v>77.819999999999851</v>
      </c>
      <c r="BD1303" s="66"/>
      <c r="BE1303" s="68">
        <f t="shared" si="2394"/>
        <v>0</v>
      </c>
      <c r="BF1303" s="67">
        <f t="shared" si="2423"/>
        <v>445.38000000000164</v>
      </c>
      <c r="BG1303" s="66"/>
      <c r="BH1303" s="68">
        <f t="shared" si="2395"/>
        <v>0</v>
      </c>
      <c r="BI1303" s="67">
        <f t="shared" si="2424"/>
        <v>10000</v>
      </c>
      <c r="BJ1303" s="66"/>
      <c r="BK1303" s="68">
        <f t="shared" si="2396"/>
        <v>0</v>
      </c>
      <c r="BL1303" s="67">
        <f t="shared" si="2427"/>
        <v>2694.6000000000004</v>
      </c>
      <c r="BM1303" s="66"/>
      <c r="BN1303" s="68">
        <f t="shared" si="2397"/>
        <v>0</v>
      </c>
      <c r="BO1303" s="67">
        <f t="shared" si="2428"/>
        <v>9134.7000000000007</v>
      </c>
      <c r="BP1303" s="66"/>
      <c r="BQ1303" s="68">
        <f t="shared" si="2398"/>
        <v>0</v>
      </c>
      <c r="BR1303" s="67">
        <f t="shared" si="2443"/>
        <v>65606.650000000009</v>
      </c>
      <c r="BS1303" s="66"/>
      <c r="BT1303" s="66">
        <f t="shared" si="2399"/>
        <v>0</v>
      </c>
      <c r="BU1303" s="67">
        <f t="shared" si="2373"/>
        <v>94117</v>
      </c>
      <c r="BV1303" s="66"/>
      <c r="BW1303" s="66">
        <f t="shared" si="2419"/>
        <v>0</v>
      </c>
      <c r="BX1303" s="67">
        <f t="shared" si="2374"/>
        <v>137128</v>
      </c>
      <c r="BY1303" s="66"/>
      <c r="BZ1303" s="66">
        <f t="shared" si="2400"/>
        <v>0</v>
      </c>
      <c r="CA1303" s="67">
        <f t="shared" si="2375"/>
        <v>87619</v>
      </c>
      <c r="CB1303" s="66"/>
      <c r="CC1303" s="66">
        <f t="shared" si="2401"/>
        <v>0</v>
      </c>
      <c r="CD1303" s="67">
        <f t="shared" si="2349"/>
        <v>28747.040000000001</v>
      </c>
      <c r="CE1303" s="66"/>
      <c r="CF1303" s="66">
        <f t="shared" si="2402"/>
        <v>0</v>
      </c>
      <c r="CG1303" s="67">
        <f t="shared" si="2429"/>
        <v>3663.6999999999994</v>
      </c>
      <c r="CH1303" s="66"/>
      <c r="CI1303" s="66">
        <f t="shared" si="2403"/>
        <v>0</v>
      </c>
      <c r="CJ1303" s="67">
        <f t="shared" si="2444"/>
        <v>6757.8</v>
      </c>
      <c r="CK1303" s="66"/>
      <c r="CL1303" s="68">
        <f t="shared" si="2404"/>
        <v>0</v>
      </c>
      <c r="CM1303" s="79">
        <f t="shared" si="2430"/>
        <v>4847.4799999999996</v>
      </c>
      <c r="CN1303" s="66"/>
      <c r="CO1303" s="68">
        <f t="shared" si="2405"/>
        <v>0</v>
      </c>
      <c r="CP1303" s="79">
        <f t="shared" si="2431"/>
        <v>3955</v>
      </c>
      <c r="CQ1303" s="66"/>
      <c r="CR1303" s="68">
        <f t="shared" si="2406"/>
        <v>0</v>
      </c>
      <c r="CS1303" s="79">
        <f t="shared" si="2376"/>
        <v>5186</v>
      </c>
      <c r="CT1303" s="66"/>
      <c r="CU1303" s="68">
        <f t="shared" si="2407"/>
        <v>0</v>
      </c>
      <c r="CV1303" s="79">
        <f t="shared" si="2432"/>
        <v>6929</v>
      </c>
      <c r="CW1303" s="66"/>
      <c r="CX1303" s="66">
        <f t="shared" si="2442"/>
        <v>0</v>
      </c>
      <c r="CY1303" s="40">
        <f t="shared" si="2356"/>
        <v>6173.9599999999982</v>
      </c>
      <c r="CZ1303" s="65"/>
      <c r="DA1303" s="66">
        <f t="shared" si="2421"/>
        <v>0</v>
      </c>
      <c r="DB1303" s="67">
        <f t="shared" si="2445"/>
        <v>32048</v>
      </c>
      <c r="DC1303" s="66"/>
      <c r="DD1303" s="66">
        <f t="shared" si="2422"/>
        <v>0</v>
      </c>
      <c r="DE1303" s="67">
        <f t="shared" si="2446"/>
        <v>78819</v>
      </c>
      <c r="DF1303" s="66"/>
      <c r="DG1303" s="69">
        <f t="shared" si="2408"/>
        <v>0</v>
      </c>
      <c r="DH1303" s="67">
        <f t="shared" si="2352"/>
        <v>439395</v>
      </c>
      <c r="DI1303" s="66"/>
      <c r="DJ1303" s="66">
        <f t="shared" si="2409"/>
        <v>0</v>
      </c>
      <c r="DK1303" s="67">
        <f t="shared" si="2433"/>
        <v>6517.5</v>
      </c>
      <c r="DL1303" s="210"/>
      <c r="DM1303" s="206">
        <f t="shared" si="2410"/>
        <v>0</v>
      </c>
      <c r="DN1303" s="25">
        <f t="shared" si="2426"/>
        <v>0</v>
      </c>
      <c r="DO1303" s="5"/>
      <c r="DP1303" s="43">
        <f t="shared" si="2411"/>
        <v>0</v>
      </c>
      <c r="DQ1303" s="27">
        <f t="shared" si="2434"/>
        <v>6819.5</v>
      </c>
      <c r="DR1303" s="5"/>
      <c r="DS1303" s="43">
        <f t="shared" si="2412"/>
        <v>0</v>
      </c>
      <c r="DT1303" s="27">
        <f t="shared" si="2435"/>
        <v>4846</v>
      </c>
      <c r="DU1303" s="5"/>
      <c r="DV1303" s="43">
        <f t="shared" si="2413"/>
        <v>0</v>
      </c>
      <c r="DW1303" s="27">
        <f t="shared" si="2436"/>
        <v>4835</v>
      </c>
      <c r="DX1303" s="5"/>
      <c r="DY1303" s="22">
        <f t="shared" si="2414"/>
        <v>0</v>
      </c>
      <c r="DZ1303" s="25">
        <f t="shared" si="2437"/>
        <v>523</v>
      </c>
      <c r="EA1303" s="22"/>
      <c r="EB1303" s="22">
        <f t="shared" si="2415"/>
        <v>0</v>
      </c>
      <c r="EC1303" s="28">
        <f t="shared" si="2438"/>
        <v>369</v>
      </c>
      <c r="ED1303" s="5"/>
      <c r="EE1303" s="43">
        <f t="shared" si="2416"/>
        <v>0</v>
      </c>
      <c r="EF1303" s="27">
        <f t="shared" si="2439"/>
        <v>4769</v>
      </c>
      <c r="EG1303" s="66"/>
      <c r="EH1303" s="66">
        <f t="shared" si="2417"/>
        <v>0</v>
      </c>
      <c r="EI1303" s="67">
        <f t="shared" si="2440"/>
        <v>22077</v>
      </c>
      <c r="EJ1303" s="66"/>
      <c r="EK1303" s="66">
        <f t="shared" si="2418"/>
        <v>0</v>
      </c>
      <c r="EL1303" s="67">
        <f t="shared" si="2441"/>
        <v>20707</v>
      </c>
      <c r="EM1303" s="110">
        <f t="shared" si="2447"/>
        <v>255236.64961275997</v>
      </c>
    </row>
    <row r="1304" spans="1:143" s="36" customFormat="1" ht="11.25" customHeight="1" x14ac:dyDescent="0.25">
      <c r="A1304" s="382">
        <v>46200</v>
      </c>
      <c r="B1304" s="383">
        <v>46165</v>
      </c>
      <c r="C1304" s="471">
        <v>8004985510</v>
      </c>
      <c r="D1304" s="13" t="s">
        <v>264</v>
      </c>
      <c r="E1304" s="14">
        <v>50</v>
      </c>
      <c r="F1304" s="15">
        <v>1</v>
      </c>
      <c r="G1304" s="16">
        <v>191516032187</v>
      </c>
      <c r="H1304" s="66"/>
      <c r="I1304" s="41">
        <f t="shared" si="2378"/>
        <v>100</v>
      </c>
      <c r="J1304" s="48">
        <f t="shared" si="2448"/>
        <v>201509</v>
      </c>
      <c r="K1304" s="66"/>
      <c r="L1304" s="41">
        <f t="shared" si="2379"/>
        <v>100</v>
      </c>
      <c r="M1304" s="48">
        <f t="shared" si="2449"/>
        <v>261406</v>
      </c>
      <c r="N1304" s="66"/>
      <c r="O1304" s="41">
        <f t="shared" si="2380"/>
        <v>100</v>
      </c>
      <c r="P1304" s="48">
        <f>P1303+N1304-O1304</f>
        <v>188968</v>
      </c>
      <c r="Q1304" s="66"/>
      <c r="R1304" s="66">
        <f t="shared" si="2381"/>
        <v>100</v>
      </c>
      <c r="S1304" s="67">
        <f t="shared" si="2450"/>
        <v>225904</v>
      </c>
      <c r="T1304" s="66"/>
      <c r="U1304" s="66">
        <f t="shared" si="2382"/>
        <v>0</v>
      </c>
      <c r="V1304" s="67">
        <f t="shared" si="2330"/>
        <v>155042.55000000005</v>
      </c>
      <c r="W1304" s="136"/>
      <c r="X1304" s="69">
        <f t="shared" si="2383"/>
        <v>0</v>
      </c>
      <c r="Y1304" s="67">
        <f t="shared" si="2331"/>
        <v>4500.3500000000004</v>
      </c>
      <c r="Z1304" s="66"/>
      <c r="AA1304" s="68">
        <f t="shared" si="2384"/>
        <v>0</v>
      </c>
      <c r="AB1304" s="67">
        <f t="shared" si="2332"/>
        <v>16286</v>
      </c>
      <c r="AC1304" s="66"/>
      <c r="AD1304" s="66">
        <f t="shared" si="2385"/>
        <v>0</v>
      </c>
      <c r="AE1304" s="67">
        <f t="shared" si="2333"/>
        <v>3016</v>
      </c>
      <c r="AF1304" s="66"/>
      <c r="AG1304" s="78">
        <f t="shared" si="2386"/>
        <v>0</v>
      </c>
      <c r="AH1304" s="79">
        <f t="shared" si="2334"/>
        <v>4387.5</v>
      </c>
      <c r="AI1304" s="66"/>
      <c r="AJ1304" s="68">
        <f t="shared" si="2387"/>
        <v>0</v>
      </c>
      <c r="AK1304" s="67">
        <f t="shared" si="2335"/>
        <v>45977</v>
      </c>
      <c r="AL1304" s="66"/>
      <c r="AM1304" s="68">
        <f t="shared" si="2388"/>
        <v>0</v>
      </c>
      <c r="AN1304" s="67">
        <f t="shared" si="2336"/>
        <v>8655.02</v>
      </c>
      <c r="AO1304" s="66"/>
      <c r="AP1304" s="68">
        <f t="shared" si="2389"/>
        <v>55.000000000000007</v>
      </c>
      <c r="AQ1304" s="67">
        <f t="shared" si="2364"/>
        <v>8032.6399999999994</v>
      </c>
      <c r="AR1304" s="66"/>
      <c r="AS1304" s="68">
        <f t="shared" si="2390"/>
        <v>0</v>
      </c>
      <c r="AT1304" s="67">
        <f t="shared" ref="AT1304:AT1367" si="2451">+AT1303+AR1304-AS1304</f>
        <v>878</v>
      </c>
      <c r="AU1304" s="66"/>
      <c r="AV1304" s="66">
        <f t="shared" si="2391"/>
        <v>0</v>
      </c>
      <c r="AW1304" s="42">
        <f t="shared" si="2377"/>
        <v>4171.2000000000016</v>
      </c>
      <c r="AX1304" s="66"/>
      <c r="AY1304" s="66">
        <f t="shared" si="2392"/>
        <v>0</v>
      </c>
      <c r="AZ1304" s="67">
        <f t="shared" si="2425"/>
        <v>728.09999999999991</v>
      </c>
      <c r="BA1304" s="66"/>
      <c r="BB1304" s="68">
        <f t="shared" si="2393"/>
        <v>0</v>
      </c>
      <c r="BC1304" s="67">
        <f t="shared" si="2372"/>
        <v>77.819999999999851</v>
      </c>
      <c r="BD1304" s="66"/>
      <c r="BE1304" s="68">
        <f t="shared" si="2394"/>
        <v>0</v>
      </c>
      <c r="BF1304" s="67">
        <f t="shared" si="2423"/>
        <v>445.38000000000164</v>
      </c>
      <c r="BG1304" s="66"/>
      <c r="BH1304" s="68">
        <f t="shared" si="2395"/>
        <v>0</v>
      </c>
      <c r="BI1304" s="67">
        <f t="shared" si="2424"/>
        <v>10000</v>
      </c>
      <c r="BJ1304" s="66"/>
      <c r="BK1304" s="68">
        <f t="shared" si="2396"/>
        <v>0</v>
      </c>
      <c r="BL1304" s="67">
        <f t="shared" si="2427"/>
        <v>2694.6000000000004</v>
      </c>
      <c r="BM1304" s="66"/>
      <c r="BN1304" s="68">
        <f t="shared" si="2397"/>
        <v>0</v>
      </c>
      <c r="BO1304" s="67">
        <f t="shared" si="2428"/>
        <v>9134.7000000000007</v>
      </c>
      <c r="BP1304" s="66"/>
      <c r="BQ1304" s="68">
        <f t="shared" si="2398"/>
        <v>0</v>
      </c>
      <c r="BR1304" s="67">
        <f t="shared" si="2443"/>
        <v>65606.650000000009</v>
      </c>
      <c r="BS1304" s="66"/>
      <c r="BT1304" s="66">
        <f t="shared" si="2399"/>
        <v>0</v>
      </c>
      <c r="BU1304" s="67">
        <f t="shared" si="2373"/>
        <v>94117</v>
      </c>
      <c r="BV1304" s="66"/>
      <c r="BW1304" s="66">
        <f t="shared" si="2419"/>
        <v>0</v>
      </c>
      <c r="BX1304" s="67">
        <f t="shared" si="2374"/>
        <v>137128</v>
      </c>
      <c r="BY1304" s="66"/>
      <c r="BZ1304" s="66">
        <f t="shared" si="2400"/>
        <v>0</v>
      </c>
      <c r="CA1304" s="67">
        <f t="shared" si="2375"/>
        <v>87619</v>
      </c>
      <c r="CB1304" s="66"/>
      <c r="CC1304" s="66">
        <f t="shared" si="2401"/>
        <v>0</v>
      </c>
      <c r="CD1304" s="67">
        <f t="shared" si="2349"/>
        <v>28747.040000000001</v>
      </c>
      <c r="CE1304" s="66"/>
      <c r="CF1304" s="66">
        <f t="shared" si="2402"/>
        <v>0</v>
      </c>
      <c r="CG1304" s="67">
        <f t="shared" si="2429"/>
        <v>3663.6999999999994</v>
      </c>
      <c r="CH1304" s="66"/>
      <c r="CI1304" s="66">
        <f t="shared" si="2403"/>
        <v>0</v>
      </c>
      <c r="CJ1304" s="67">
        <f t="shared" si="2444"/>
        <v>6757.8</v>
      </c>
      <c r="CK1304" s="66"/>
      <c r="CL1304" s="68">
        <f t="shared" si="2404"/>
        <v>0</v>
      </c>
      <c r="CM1304" s="79">
        <f t="shared" si="2430"/>
        <v>4847.4799999999996</v>
      </c>
      <c r="CN1304" s="66"/>
      <c r="CO1304" s="68">
        <f t="shared" si="2405"/>
        <v>0</v>
      </c>
      <c r="CP1304" s="79">
        <f t="shared" si="2431"/>
        <v>3955</v>
      </c>
      <c r="CQ1304" s="66"/>
      <c r="CR1304" s="68">
        <f t="shared" si="2406"/>
        <v>0</v>
      </c>
      <c r="CS1304" s="79">
        <f t="shared" si="2376"/>
        <v>5186</v>
      </c>
      <c r="CT1304" s="66"/>
      <c r="CU1304" s="68">
        <f t="shared" si="2407"/>
        <v>0</v>
      </c>
      <c r="CV1304" s="79">
        <f t="shared" si="2432"/>
        <v>6929</v>
      </c>
      <c r="CW1304" s="66"/>
      <c r="CX1304" s="66">
        <f t="shared" si="2442"/>
        <v>0</v>
      </c>
      <c r="CY1304" s="40">
        <f t="shared" si="2356"/>
        <v>6173.9599999999982</v>
      </c>
      <c r="CZ1304" s="65"/>
      <c r="DA1304" s="66">
        <f t="shared" si="2421"/>
        <v>0</v>
      </c>
      <c r="DB1304" s="67">
        <f t="shared" si="2445"/>
        <v>32048</v>
      </c>
      <c r="DC1304" s="66"/>
      <c r="DD1304" s="66">
        <f t="shared" si="2422"/>
        <v>0</v>
      </c>
      <c r="DE1304" s="67">
        <f t="shared" si="2446"/>
        <v>78819</v>
      </c>
      <c r="DF1304" s="66"/>
      <c r="DG1304" s="69">
        <f t="shared" si="2408"/>
        <v>0</v>
      </c>
      <c r="DH1304" s="67">
        <f t="shared" si="2352"/>
        <v>439395</v>
      </c>
      <c r="DI1304" s="66"/>
      <c r="DJ1304" s="66">
        <f t="shared" si="2409"/>
        <v>0</v>
      </c>
      <c r="DK1304" s="67">
        <f t="shared" si="2433"/>
        <v>6517.5</v>
      </c>
      <c r="DL1304" s="210"/>
      <c r="DM1304" s="206">
        <f t="shared" si="2410"/>
        <v>0</v>
      </c>
      <c r="DN1304" s="25">
        <f t="shared" si="2426"/>
        <v>0</v>
      </c>
      <c r="DO1304" s="5"/>
      <c r="DP1304" s="43">
        <f t="shared" si="2411"/>
        <v>0</v>
      </c>
      <c r="DQ1304" s="27">
        <f t="shared" si="2434"/>
        <v>6819.5</v>
      </c>
      <c r="DR1304" s="5"/>
      <c r="DS1304" s="43">
        <f t="shared" si="2412"/>
        <v>0</v>
      </c>
      <c r="DT1304" s="27">
        <f t="shared" si="2435"/>
        <v>4846</v>
      </c>
      <c r="DU1304" s="5"/>
      <c r="DV1304" s="43">
        <f t="shared" si="2413"/>
        <v>0</v>
      </c>
      <c r="DW1304" s="27">
        <f t="shared" si="2436"/>
        <v>4835</v>
      </c>
      <c r="DX1304" s="5"/>
      <c r="DY1304" s="22">
        <f t="shared" si="2414"/>
        <v>0</v>
      </c>
      <c r="DZ1304" s="25">
        <f t="shared" si="2437"/>
        <v>523</v>
      </c>
      <c r="EA1304" s="22"/>
      <c r="EB1304" s="22">
        <f t="shared" si="2415"/>
        <v>0</v>
      </c>
      <c r="EC1304" s="28">
        <f t="shared" si="2438"/>
        <v>369</v>
      </c>
      <c r="ED1304" s="5"/>
      <c r="EE1304" s="43">
        <f t="shared" si="2416"/>
        <v>0</v>
      </c>
      <c r="EF1304" s="27">
        <f t="shared" si="2439"/>
        <v>4769</v>
      </c>
      <c r="EG1304" s="66"/>
      <c r="EH1304" s="66">
        <f t="shared" si="2417"/>
        <v>0</v>
      </c>
      <c r="EI1304" s="67">
        <f t="shared" si="2440"/>
        <v>22077</v>
      </c>
      <c r="EJ1304" s="66"/>
      <c r="EK1304" s="66">
        <f t="shared" si="2418"/>
        <v>0</v>
      </c>
      <c r="EL1304" s="67">
        <f t="shared" si="2441"/>
        <v>20707</v>
      </c>
      <c r="EM1304" s="110">
        <f t="shared" si="2447"/>
        <v>255186.33161275994</v>
      </c>
    </row>
    <row r="1305" spans="1:143" s="36" customFormat="1" ht="11.25" customHeight="1" x14ac:dyDescent="0.25">
      <c r="A1305" s="382">
        <v>46200</v>
      </c>
      <c r="B1305" s="383">
        <v>46165</v>
      </c>
      <c r="C1305" s="471">
        <v>8004986216</v>
      </c>
      <c r="D1305" s="13" t="s">
        <v>203</v>
      </c>
      <c r="E1305" s="14">
        <v>50</v>
      </c>
      <c r="F1305" s="15">
        <v>1</v>
      </c>
      <c r="G1305" s="16">
        <v>191516032002</v>
      </c>
      <c r="H1305" s="66"/>
      <c r="I1305" s="41">
        <f t="shared" si="2378"/>
        <v>100</v>
      </c>
      <c r="J1305" s="48">
        <f t="shared" si="2448"/>
        <v>201409</v>
      </c>
      <c r="K1305" s="66"/>
      <c r="L1305" s="41">
        <f t="shared" si="2379"/>
        <v>100</v>
      </c>
      <c r="M1305" s="48">
        <f t="shared" si="2449"/>
        <v>261306</v>
      </c>
      <c r="N1305" s="66"/>
      <c r="O1305" s="41">
        <f t="shared" si="2380"/>
        <v>100</v>
      </c>
      <c r="P1305" s="48">
        <f>P1304+N1305-O1305</f>
        <v>188868</v>
      </c>
      <c r="Q1305" s="66"/>
      <c r="R1305" s="66">
        <f t="shared" si="2381"/>
        <v>100</v>
      </c>
      <c r="S1305" s="67">
        <f t="shared" si="2450"/>
        <v>225804</v>
      </c>
      <c r="T1305" s="66"/>
      <c r="U1305" s="66">
        <f t="shared" si="2382"/>
        <v>0</v>
      </c>
      <c r="V1305" s="67">
        <f t="shared" si="2330"/>
        <v>155042.55000000005</v>
      </c>
      <c r="W1305" s="136"/>
      <c r="X1305" s="69">
        <f t="shared" si="2383"/>
        <v>0</v>
      </c>
      <c r="Y1305" s="67">
        <f t="shared" si="2331"/>
        <v>4500.3500000000004</v>
      </c>
      <c r="Z1305" s="66"/>
      <c r="AA1305" s="68">
        <f t="shared" si="2384"/>
        <v>0</v>
      </c>
      <c r="AB1305" s="67">
        <f t="shared" si="2332"/>
        <v>16286</v>
      </c>
      <c r="AC1305" s="66"/>
      <c r="AD1305" s="66">
        <f t="shared" si="2385"/>
        <v>55.000000000000007</v>
      </c>
      <c r="AE1305" s="67">
        <f t="shared" si="2333"/>
        <v>2961</v>
      </c>
      <c r="AF1305" s="66"/>
      <c r="AG1305" s="78">
        <f t="shared" si="2386"/>
        <v>0</v>
      </c>
      <c r="AH1305" s="79">
        <f t="shared" si="2334"/>
        <v>4387.5</v>
      </c>
      <c r="AI1305" s="66"/>
      <c r="AJ1305" s="68">
        <f t="shared" si="2387"/>
        <v>0</v>
      </c>
      <c r="AK1305" s="67">
        <f t="shared" si="2335"/>
        <v>45977</v>
      </c>
      <c r="AL1305" s="66"/>
      <c r="AM1305" s="68">
        <f t="shared" si="2388"/>
        <v>0</v>
      </c>
      <c r="AN1305" s="67">
        <f t="shared" si="2336"/>
        <v>8655.02</v>
      </c>
      <c r="AO1305" s="66"/>
      <c r="AP1305" s="68">
        <f t="shared" si="2389"/>
        <v>0</v>
      </c>
      <c r="AQ1305" s="67">
        <f t="shared" si="2364"/>
        <v>8032.6399999999994</v>
      </c>
      <c r="AR1305" s="66"/>
      <c r="AS1305" s="68">
        <f t="shared" si="2390"/>
        <v>0</v>
      </c>
      <c r="AT1305" s="67">
        <f t="shared" si="2451"/>
        <v>878</v>
      </c>
      <c r="AU1305" s="66"/>
      <c r="AV1305" s="66">
        <f t="shared" si="2391"/>
        <v>0</v>
      </c>
      <c r="AW1305" s="42">
        <f t="shared" si="2377"/>
        <v>4171.2000000000016</v>
      </c>
      <c r="AX1305" s="66"/>
      <c r="AY1305" s="66">
        <f t="shared" si="2392"/>
        <v>0</v>
      </c>
      <c r="AZ1305" s="67">
        <f t="shared" si="2425"/>
        <v>728.09999999999991</v>
      </c>
      <c r="BA1305" s="66"/>
      <c r="BB1305" s="68">
        <f t="shared" si="2393"/>
        <v>0</v>
      </c>
      <c r="BC1305" s="67">
        <f t="shared" si="2372"/>
        <v>77.819999999999851</v>
      </c>
      <c r="BD1305" s="66"/>
      <c r="BE1305" s="68">
        <f t="shared" si="2394"/>
        <v>0</v>
      </c>
      <c r="BF1305" s="67">
        <f t="shared" si="2423"/>
        <v>445.38000000000164</v>
      </c>
      <c r="BG1305" s="66"/>
      <c r="BH1305" s="68">
        <f t="shared" si="2395"/>
        <v>0</v>
      </c>
      <c r="BI1305" s="67">
        <f t="shared" si="2424"/>
        <v>10000</v>
      </c>
      <c r="BJ1305" s="66"/>
      <c r="BK1305" s="68">
        <f t="shared" si="2396"/>
        <v>0</v>
      </c>
      <c r="BL1305" s="67">
        <f t="shared" si="2427"/>
        <v>2694.6000000000004</v>
      </c>
      <c r="BM1305" s="66"/>
      <c r="BN1305" s="68">
        <f t="shared" si="2397"/>
        <v>0</v>
      </c>
      <c r="BO1305" s="67">
        <f t="shared" si="2428"/>
        <v>9134.7000000000007</v>
      </c>
      <c r="BP1305" s="66"/>
      <c r="BQ1305" s="68">
        <f t="shared" si="2398"/>
        <v>0</v>
      </c>
      <c r="BR1305" s="67">
        <f t="shared" si="2443"/>
        <v>65606.650000000009</v>
      </c>
      <c r="BS1305" s="66"/>
      <c r="BT1305" s="66">
        <f t="shared" si="2399"/>
        <v>0</v>
      </c>
      <c r="BU1305" s="67">
        <f t="shared" si="2373"/>
        <v>94117</v>
      </c>
      <c r="BV1305" s="66"/>
      <c r="BW1305" s="66">
        <f t="shared" si="2419"/>
        <v>0</v>
      </c>
      <c r="BX1305" s="67">
        <f t="shared" si="2374"/>
        <v>137128</v>
      </c>
      <c r="BY1305" s="66"/>
      <c r="BZ1305" s="66">
        <f t="shared" si="2400"/>
        <v>0</v>
      </c>
      <c r="CA1305" s="67">
        <f t="shared" si="2375"/>
        <v>87619</v>
      </c>
      <c r="CB1305" s="66"/>
      <c r="CC1305" s="66">
        <f t="shared" si="2401"/>
        <v>0</v>
      </c>
      <c r="CD1305" s="67">
        <f t="shared" si="2349"/>
        <v>28747.040000000001</v>
      </c>
      <c r="CE1305" s="66"/>
      <c r="CF1305" s="66">
        <f t="shared" si="2402"/>
        <v>0</v>
      </c>
      <c r="CG1305" s="67">
        <f t="shared" si="2429"/>
        <v>3663.6999999999994</v>
      </c>
      <c r="CH1305" s="66"/>
      <c r="CI1305" s="66">
        <f t="shared" si="2403"/>
        <v>0</v>
      </c>
      <c r="CJ1305" s="67">
        <f t="shared" si="2444"/>
        <v>6757.8</v>
      </c>
      <c r="CK1305" s="66"/>
      <c r="CL1305" s="68">
        <f t="shared" si="2404"/>
        <v>0</v>
      </c>
      <c r="CM1305" s="79">
        <f t="shared" si="2430"/>
        <v>4847.4799999999996</v>
      </c>
      <c r="CN1305" s="66"/>
      <c r="CO1305" s="68">
        <f t="shared" si="2405"/>
        <v>0</v>
      </c>
      <c r="CP1305" s="79">
        <f t="shared" si="2431"/>
        <v>3955</v>
      </c>
      <c r="CQ1305" s="66"/>
      <c r="CR1305" s="68">
        <f t="shared" si="2406"/>
        <v>0</v>
      </c>
      <c r="CS1305" s="79">
        <f t="shared" si="2376"/>
        <v>5186</v>
      </c>
      <c r="CT1305" s="66"/>
      <c r="CU1305" s="68">
        <f t="shared" si="2407"/>
        <v>0</v>
      </c>
      <c r="CV1305" s="79">
        <f t="shared" si="2432"/>
        <v>6929</v>
      </c>
      <c r="CW1305" s="66"/>
      <c r="CX1305" s="66">
        <f t="shared" si="2442"/>
        <v>0</v>
      </c>
      <c r="CY1305" s="40">
        <f t="shared" si="2356"/>
        <v>6173.9599999999982</v>
      </c>
      <c r="CZ1305" s="65"/>
      <c r="DA1305" s="66">
        <f t="shared" si="2421"/>
        <v>0</v>
      </c>
      <c r="DB1305" s="67">
        <f t="shared" si="2445"/>
        <v>32048</v>
      </c>
      <c r="DC1305" s="66"/>
      <c r="DD1305" s="66">
        <f t="shared" si="2422"/>
        <v>0</v>
      </c>
      <c r="DE1305" s="67">
        <f t="shared" si="2446"/>
        <v>78819</v>
      </c>
      <c r="DF1305" s="66"/>
      <c r="DG1305" s="69">
        <f t="shared" si="2408"/>
        <v>0</v>
      </c>
      <c r="DH1305" s="67">
        <f t="shared" si="2352"/>
        <v>439395</v>
      </c>
      <c r="DI1305" s="66"/>
      <c r="DJ1305" s="66">
        <f t="shared" si="2409"/>
        <v>0</v>
      </c>
      <c r="DK1305" s="67">
        <f t="shared" si="2433"/>
        <v>6517.5</v>
      </c>
      <c r="DL1305" s="210"/>
      <c r="DM1305" s="206">
        <f t="shared" si="2410"/>
        <v>0</v>
      </c>
      <c r="DN1305" s="25">
        <f t="shared" si="2426"/>
        <v>0</v>
      </c>
      <c r="DO1305" s="5"/>
      <c r="DP1305" s="43">
        <f t="shared" si="2411"/>
        <v>0</v>
      </c>
      <c r="DQ1305" s="27">
        <f t="shared" si="2434"/>
        <v>6819.5</v>
      </c>
      <c r="DR1305" s="5"/>
      <c r="DS1305" s="43">
        <f t="shared" si="2412"/>
        <v>0</v>
      </c>
      <c r="DT1305" s="27">
        <f t="shared" si="2435"/>
        <v>4846</v>
      </c>
      <c r="DU1305" s="5"/>
      <c r="DV1305" s="43">
        <f t="shared" si="2413"/>
        <v>0</v>
      </c>
      <c r="DW1305" s="27">
        <f t="shared" si="2436"/>
        <v>4835</v>
      </c>
      <c r="DX1305" s="5"/>
      <c r="DY1305" s="22">
        <f t="shared" si="2414"/>
        <v>0</v>
      </c>
      <c r="DZ1305" s="25">
        <f t="shared" si="2437"/>
        <v>523</v>
      </c>
      <c r="EA1305" s="22"/>
      <c r="EB1305" s="22">
        <f t="shared" si="2415"/>
        <v>0</v>
      </c>
      <c r="EC1305" s="28">
        <f t="shared" si="2438"/>
        <v>369</v>
      </c>
      <c r="ED1305" s="5"/>
      <c r="EE1305" s="43">
        <f t="shared" si="2416"/>
        <v>0</v>
      </c>
      <c r="EF1305" s="27">
        <f t="shared" si="2439"/>
        <v>4769</v>
      </c>
      <c r="EG1305" s="66"/>
      <c r="EH1305" s="66">
        <f t="shared" si="2417"/>
        <v>0</v>
      </c>
      <c r="EI1305" s="67">
        <f t="shared" si="2440"/>
        <v>22077</v>
      </c>
      <c r="EJ1305" s="66"/>
      <c r="EK1305" s="66">
        <f t="shared" si="2418"/>
        <v>0</v>
      </c>
      <c r="EL1305" s="67">
        <f t="shared" si="2441"/>
        <v>20707</v>
      </c>
      <c r="EM1305" s="110">
        <f t="shared" si="2447"/>
        <v>255026.62121275996</v>
      </c>
    </row>
    <row r="1306" spans="1:143" s="36" customFormat="1" ht="11.25" customHeight="1" x14ac:dyDescent="0.25">
      <c r="A1306" s="382">
        <v>46200</v>
      </c>
      <c r="B1306" s="383">
        <v>46165</v>
      </c>
      <c r="C1306" s="500">
        <v>8004986234</v>
      </c>
      <c r="D1306" s="150" t="s">
        <v>176</v>
      </c>
      <c r="E1306" s="154">
        <v>20</v>
      </c>
      <c r="F1306" s="12">
        <v>15</v>
      </c>
      <c r="G1306" s="155">
        <v>191516105409</v>
      </c>
      <c r="H1306" s="65"/>
      <c r="I1306" s="41">
        <f t="shared" si="2378"/>
        <v>40</v>
      </c>
      <c r="J1306" s="48">
        <f t="shared" si="2448"/>
        <v>201369</v>
      </c>
      <c r="K1306" s="66"/>
      <c r="L1306" s="41">
        <f t="shared" si="2379"/>
        <v>40</v>
      </c>
      <c r="M1306" s="48">
        <f t="shared" si="2449"/>
        <v>261266</v>
      </c>
      <c r="N1306" s="66"/>
      <c r="O1306" s="41">
        <f t="shared" si="2380"/>
        <v>40</v>
      </c>
      <c r="P1306" s="48">
        <f>P1305+N1306-O1306</f>
        <v>188828</v>
      </c>
      <c r="Q1306" s="66"/>
      <c r="R1306" s="66">
        <f t="shared" si="2381"/>
        <v>40</v>
      </c>
      <c r="S1306" s="67">
        <f t="shared" si="2450"/>
        <v>225764</v>
      </c>
      <c r="T1306" s="66"/>
      <c r="U1306" s="66">
        <f t="shared" si="2382"/>
        <v>0</v>
      </c>
      <c r="V1306" s="67">
        <f t="shared" si="2330"/>
        <v>155042.55000000005</v>
      </c>
      <c r="W1306" s="136"/>
      <c r="X1306" s="69">
        <f t="shared" si="2383"/>
        <v>0</v>
      </c>
      <c r="Y1306" s="67">
        <f t="shared" si="2331"/>
        <v>4500.3500000000004</v>
      </c>
      <c r="Z1306" s="66"/>
      <c r="AA1306" s="68">
        <f t="shared" si="2384"/>
        <v>0</v>
      </c>
      <c r="AB1306" s="67">
        <f t="shared" si="2332"/>
        <v>16286</v>
      </c>
      <c r="AC1306" s="66"/>
      <c r="AD1306" s="66">
        <f t="shared" si="2385"/>
        <v>0</v>
      </c>
      <c r="AE1306" s="67">
        <f t="shared" si="2333"/>
        <v>2961</v>
      </c>
      <c r="AF1306" s="66"/>
      <c r="AG1306" s="78">
        <f t="shared" si="2386"/>
        <v>0</v>
      </c>
      <c r="AH1306" s="79">
        <f t="shared" si="2334"/>
        <v>4387.5</v>
      </c>
      <c r="AI1306" s="66"/>
      <c r="AJ1306" s="68">
        <f t="shared" si="2387"/>
        <v>0</v>
      </c>
      <c r="AK1306" s="67">
        <f t="shared" si="2335"/>
        <v>45977</v>
      </c>
      <c r="AL1306" s="66"/>
      <c r="AM1306" s="68">
        <f t="shared" si="2388"/>
        <v>0</v>
      </c>
      <c r="AN1306" s="67">
        <f t="shared" si="2336"/>
        <v>8655.02</v>
      </c>
      <c r="AO1306" s="66"/>
      <c r="AP1306" s="68">
        <f t="shared" si="2389"/>
        <v>302</v>
      </c>
      <c r="AQ1306" s="67">
        <f t="shared" si="2364"/>
        <v>7730.6399999999994</v>
      </c>
      <c r="AR1306" s="66"/>
      <c r="AS1306" s="68">
        <f t="shared" si="2390"/>
        <v>0</v>
      </c>
      <c r="AT1306" s="67">
        <f t="shared" si="2451"/>
        <v>878</v>
      </c>
      <c r="AU1306" s="66"/>
      <c r="AV1306" s="66">
        <f t="shared" si="2391"/>
        <v>0</v>
      </c>
      <c r="AW1306" s="42">
        <f t="shared" si="2377"/>
        <v>4171.2000000000016</v>
      </c>
      <c r="AX1306" s="66"/>
      <c r="AY1306" s="66">
        <f t="shared" si="2392"/>
        <v>0</v>
      </c>
      <c r="AZ1306" s="67">
        <f t="shared" si="2425"/>
        <v>728.09999999999991</v>
      </c>
      <c r="BA1306" s="66"/>
      <c r="BB1306" s="68">
        <f t="shared" si="2393"/>
        <v>0</v>
      </c>
      <c r="BC1306" s="67">
        <f t="shared" si="2372"/>
        <v>77.819999999999851</v>
      </c>
      <c r="BD1306" s="66"/>
      <c r="BE1306" s="68">
        <f t="shared" si="2394"/>
        <v>0</v>
      </c>
      <c r="BF1306" s="67">
        <f t="shared" si="2423"/>
        <v>445.38000000000164</v>
      </c>
      <c r="BG1306" s="66"/>
      <c r="BH1306" s="68">
        <f t="shared" si="2395"/>
        <v>0</v>
      </c>
      <c r="BI1306" s="67">
        <f t="shared" si="2424"/>
        <v>10000</v>
      </c>
      <c r="BJ1306" s="66"/>
      <c r="BK1306" s="68">
        <f t="shared" si="2396"/>
        <v>0</v>
      </c>
      <c r="BL1306" s="67">
        <f t="shared" si="2427"/>
        <v>2694.6000000000004</v>
      </c>
      <c r="BM1306" s="66"/>
      <c r="BN1306" s="68">
        <f t="shared" si="2397"/>
        <v>0</v>
      </c>
      <c r="BO1306" s="67">
        <f t="shared" si="2428"/>
        <v>9134.7000000000007</v>
      </c>
      <c r="BP1306" s="66"/>
      <c r="BQ1306" s="68">
        <f t="shared" si="2398"/>
        <v>0</v>
      </c>
      <c r="BR1306" s="67">
        <f t="shared" si="2443"/>
        <v>65606.650000000009</v>
      </c>
      <c r="BS1306" s="66"/>
      <c r="BT1306" s="66">
        <f t="shared" si="2399"/>
        <v>0</v>
      </c>
      <c r="BU1306" s="67">
        <f t="shared" si="2373"/>
        <v>94117</v>
      </c>
      <c r="BV1306" s="66"/>
      <c r="BW1306" s="66">
        <f t="shared" si="2419"/>
        <v>0</v>
      </c>
      <c r="BX1306" s="67">
        <f t="shared" si="2374"/>
        <v>137128</v>
      </c>
      <c r="BY1306" s="66"/>
      <c r="BZ1306" s="66">
        <f t="shared" si="2400"/>
        <v>0</v>
      </c>
      <c r="CA1306" s="67">
        <f t="shared" si="2375"/>
        <v>87619</v>
      </c>
      <c r="CB1306" s="66"/>
      <c r="CC1306" s="66">
        <f t="shared" si="2401"/>
        <v>0</v>
      </c>
      <c r="CD1306" s="67">
        <f t="shared" si="2349"/>
        <v>28747.040000000001</v>
      </c>
      <c r="CE1306" s="66"/>
      <c r="CF1306" s="66">
        <f t="shared" si="2402"/>
        <v>0</v>
      </c>
      <c r="CG1306" s="67">
        <f t="shared" si="2429"/>
        <v>3663.6999999999994</v>
      </c>
      <c r="CH1306" s="66"/>
      <c r="CI1306" s="66">
        <f t="shared" si="2403"/>
        <v>0</v>
      </c>
      <c r="CJ1306" s="67">
        <f t="shared" si="2444"/>
        <v>6757.8</v>
      </c>
      <c r="CK1306" s="66"/>
      <c r="CL1306" s="68">
        <f t="shared" si="2404"/>
        <v>0</v>
      </c>
      <c r="CM1306" s="79">
        <f t="shared" si="2430"/>
        <v>4847.4799999999996</v>
      </c>
      <c r="CN1306" s="66"/>
      <c r="CO1306" s="68">
        <f t="shared" si="2405"/>
        <v>0</v>
      </c>
      <c r="CP1306" s="79">
        <f t="shared" si="2431"/>
        <v>3955</v>
      </c>
      <c r="CQ1306" s="66"/>
      <c r="CR1306" s="68">
        <f t="shared" si="2406"/>
        <v>0</v>
      </c>
      <c r="CS1306" s="79">
        <f t="shared" si="2376"/>
        <v>5186</v>
      </c>
      <c r="CT1306" s="66"/>
      <c r="CU1306" s="68">
        <f t="shared" si="2407"/>
        <v>0</v>
      </c>
      <c r="CV1306" s="79">
        <f t="shared" si="2432"/>
        <v>6929</v>
      </c>
      <c r="CW1306" s="66"/>
      <c r="CX1306" s="66">
        <f t="shared" si="2442"/>
        <v>0</v>
      </c>
      <c r="CY1306" s="40">
        <f t="shared" si="2356"/>
        <v>6173.9599999999982</v>
      </c>
      <c r="CZ1306" s="65"/>
      <c r="DA1306" s="66">
        <f t="shared" si="2421"/>
        <v>0</v>
      </c>
      <c r="DB1306" s="67">
        <f t="shared" si="2445"/>
        <v>32048</v>
      </c>
      <c r="DC1306" s="66"/>
      <c r="DD1306" s="66">
        <f t="shared" si="2422"/>
        <v>0</v>
      </c>
      <c r="DE1306" s="67">
        <f t="shared" si="2446"/>
        <v>78819</v>
      </c>
      <c r="DF1306" s="66"/>
      <c r="DG1306" s="69">
        <f t="shared" si="2408"/>
        <v>0</v>
      </c>
      <c r="DH1306" s="67">
        <f t="shared" si="2352"/>
        <v>439395</v>
      </c>
      <c r="DI1306" s="66"/>
      <c r="DJ1306" s="66">
        <f t="shared" si="2409"/>
        <v>0</v>
      </c>
      <c r="DK1306" s="67">
        <f t="shared" si="2433"/>
        <v>6517.5</v>
      </c>
      <c r="DL1306" s="210"/>
      <c r="DM1306" s="206">
        <f t="shared" si="2410"/>
        <v>0</v>
      </c>
      <c r="DN1306" s="25">
        <f t="shared" si="2426"/>
        <v>0</v>
      </c>
      <c r="DO1306" s="5"/>
      <c r="DP1306" s="43">
        <f t="shared" si="2411"/>
        <v>0</v>
      </c>
      <c r="DQ1306" s="27">
        <f t="shared" si="2434"/>
        <v>6819.5</v>
      </c>
      <c r="DR1306" s="5"/>
      <c r="DS1306" s="43">
        <f t="shared" si="2412"/>
        <v>0</v>
      </c>
      <c r="DT1306" s="27">
        <f t="shared" si="2435"/>
        <v>4846</v>
      </c>
      <c r="DU1306" s="5"/>
      <c r="DV1306" s="43">
        <f t="shared" si="2413"/>
        <v>0</v>
      </c>
      <c r="DW1306" s="27">
        <f t="shared" si="2436"/>
        <v>4835</v>
      </c>
      <c r="DX1306" s="5"/>
      <c r="DY1306" s="22">
        <f t="shared" si="2414"/>
        <v>0</v>
      </c>
      <c r="DZ1306" s="25">
        <f t="shared" si="2437"/>
        <v>523</v>
      </c>
      <c r="EA1306" s="22"/>
      <c r="EB1306" s="22">
        <f t="shared" si="2415"/>
        <v>0</v>
      </c>
      <c r="EC1306" s="28">
        <f t="shared" si="2438"/>
        <v>369</v>
      </c>
      <c r="ED1306" s="5"/>
      <c r="EE1306" s="43">
        <f t="shared" si="2416"/>
        <v>0</v>
      </c>
      <c r="EF1306" s="27">
        <f t="shared" si="2439"/>
        <v>4769</v>
      </c>
      <c r="EG1306" s="66"/>
      <c r="EH1306" s="66">
        <f t="shared" si="2417"/>
        <v>0</v>
      </c>
      <c r="EI1306" s="67">
        <f t="shared" si="2440"/>
        <v>22077</v>
      </c>
      <c r="EJ1306" s="66"/>
      <c r="EK1306" s="66">
        <f t="shared" si="2418"/>
        <v>0</v>
      </c>
      <c r="EL1306" s="67">
        <f t="shared" si="2441"/>
        <v>20707</v>
      </c>
      <c r="EM1306" s="110">
        <f t="shared" si="2447"/>
        <v>254893.59761275997</v>
      </c>
    </row>
    <row r="1307" spans="1:143" s="36" customFormat="1" ht="11.25" customHeight="1" x14ac:dyDescent="0.25">
      <c r="A1307" s="382">
        <v>46200</v>
      </c>
      <c r="B1307" s="383">
        <v>46165</v>
      </c>
      <c r="C1307" s="471">
        <v>8004986238</v>
      </c>
      <c r="D1307" s="179" t="s">
        <v>259</v>
      </c>
      <c r="E1307" s="350">
        <v>120</v>
      </c>
      <c r="F1307" s="174">
        <v>1.75</v>
      </c>
      <c r="G1307" s="16">
        <v>191516146297</v>
      </c>
      <c r="H1307" s="65"/>
      <c r="I1307" s="41">
        <f t="shared" si="2378"/>
        <v>240</v>
      </c>
      <c r="J1307" s="48">
        <f t="shared" si="2448"/>
        <v>201129</v>
      </c>
      <c r="K1307" s="66"/>
      <c r="L1307" s="41">
        <f t="shared" si="2379"/>
        <v>240</v>
      </c>
      <c r="M1307" s="48">
        <f t="shared" si="2449"/>
        <v>261026</v>
      </c>
      <c r="N1307" s="66"/>
      <c r="O1307" s="41">
        <f t="shared" si="2380"/>
        <v>240</v>
      </c>
      <c r="P1307" s="48">
        <f>P1306+N1307-O1307</f>
        <v>188588</v>
      </c>
      <c r="Q1307" s="66"/>
      <c r="R1307" s="66">
        <f t="shared" si="2381"/>
        <v>240</v>
      </c>
      <c r="S1307" s="67">
        <f t="shared" si="2450"/>
        <v>225524</v>
      </c>
      <c r="T1307" s="66"/>
      <c r="U1307" s="66">
        <f t="shared" si="2382"/>
        <v>222</v>
      </c>
      <c r="V1307" s="67">
        <f t="shared" si="2330"/>
        <v>154820.55000000005</v>
      </c>
      <c r="W1307" s="136"/>
      <c r="X1307" s="69">
        <f t="shared" si="2383"/>
        <v>0</v>
      </c>
      <c r="Y1307" s="67">
        <f t="shared" si="2331"/>
        <v>4500.3500000000004</v>
      </c>
      <c r="Z1307" s="66"/>
      <c r="AA1307" s="68">
        <f t="shared" si="2384"/>
        <v>0</v>
      </c>
      <c r="AB1307" s="67">
        <f t="shared" si="2332"/>
        <v>16286</v>
      </c>
      <c r="AC1307" s="66"/>
      <c r="AD1307" s="66">
        <f t="shared" si="2385"/>
        <v>0</v>
      </c>
      <c r="AE1307" s="67">
        <f t="shared" si="2333"/>
        <v>2961</v>
      </c>
      <c r="AF1307" s="66"/>
      <c r="AG1307" s="78">
        <f t="shared" si="2386"/>
        <v>0</v>
      </c>
      <c r="AH1307" s="79">
        <f t="shared" si="2334"/>
        <v>4387.5</v>
      </c>
      <c r="AI1307" s="66"/>
      <c r="AJ1307" s="68">
        <f t="shared" si="2387"/>
        <v>0</v>
      </c>
      <c r="AK1307" s="67">
        <f t="shared" si="2335"/>
        <v>45977</v>
      </c>
      <c r="AL1307" s="66"/>
      <c r="AM1307" s="68">
        <f t="shared" si="2388"/>
        <v>0</v>
      </c>
      <c r="AN1307" s="67">
        <f t="shared" si="2336"/>
        <v>8655.02</v>
      </c>
      <c r="AO1307" s="66"/>
      <c r="AP1307" s="68">
        <f t="shared" si="2389"/>
        <v>0</v>
      </c>
      <c r="AQ1307" s="67">
        <f t="shared" si="2364"/>
        <v>7730.6399999999994</v>
      </c>
      <c r="AR1307" s="66"/>
      <c r="AS1307" s="68">
        <f t="shared" si="2390"/>
        <v>0</v>
      </c>
      <c r="AT1307" s="67">
        <f t="shared" si="2451"/>
        <v>878</v>
      </c>
      <c r="AU1307" s="66"/>
      <c r="AV1307" s="66">
        <f t="shared" si="2391"/>
        <v>0</v>
      </c>
      <c r="AW1307" s="42">
        <f t="shared" si="2377"/>
        <v>4171.2000000000016</v>
      </c>
      <c r="AX1307" s="66"/>
      <c r="AY1307" s="66">
        <f t="shared" si="2392"/>
        <v>0</v>
      </c>
      <c r="AZ1307" s="67">
        <f t="shared" si="2425"/>
        <v>728.09999999999991</v>
      </c>
      <c r="BA1307" s="66"/>
      <c r="BB1307" s="68">
        <f t="shared" si="2393"/>
        <v>0</v>
      </c>
      <c r="BC1307" s="67">
        <f t="shared" si="2372"/>
        <v>77.819999999999851</v>
      </c>
      <c r="BD1307" s="66"/>
      <c r="BE1307" s="68">
        <f t="shared" si="2394"/>
        <v>0</v>
      </c>
      <c r="BF1307" s="67">
        <f t="shared" si="2423"/>
        <v>445.38000000000164</v>
      </c>
      <c r="BG1307" s="66"/>
      <c r="BH1307" s="68">
        <f t="shared" si="2395"/>
        <v>0</v>
      </c>
      <c r="BI1307" s="67">
        <f t="shared" si="2424"/>
        <v>10000</v>
      </c>
      <c r="BJ1307" s="66"/>
      <c r="BK1307" s="68">
        <f t="shared" si="2396"/>
        <v>0</v>
      </c>
      <c r="BL1307" s="67">
        <f t="shared" si="2427"/>
        <v>2694.6000000000004</v>
      </c>
      <c r="BM1307" s="66"/>
      <c r="BN1307" s="68">
        <f t="shared" si="2397"/>
        <v>0</v>
      </c>
      <c r="BO1307" s="67">
        <f t="shared" si="2428"/>
        <v>9134.7000000000007</v>
      </c>
      <c r="BP1307" s="66"/>
      <c r="BQ1307" s="68">
        <f t="shared" si="2398"/>
        <v>0</v>
      </c>
      <c r="BR1307" s="67">
        <f t="shared" si="2443"/>
        <v>65606.650000000009</v>
      </c>
      <c r="BS1307" s="66"/>
      <c r="BT1307" s="66">
        <f t="shared" si="2399"/>
        <v>0</v>
      </c>
      <c r="BU1307" s="67">
        <f t="shared" si="2373"/>
        <v>94117</v>
      </c>
      <c r="BV1307" s="66"/>
      <c r="BW1307" s="66">
        <f t="shared" si="2419"/>
        <v>0</v>
      </c>
      <c r="BX1307" s="67">
        <f t="shared" si="2374"/>
        <v>137128</v>
      </c>
      <c r="BY1307" s="66"/>
      <c r="BZ1307" s="66">
        <f t="shared" si="2400"/>
        <v>0</v>
      </c>
      <c r="CA1307" s="67">
        <f t="shared" si="2375"/>
        <v>87619</v>
      </c>
      <c r="CB1307" s="66"/>
      <c r="CC1307" s="66">
        <f t="shared" si="2401"/>
        <v>0</v>
      </c>
      <c r="CD1307" s="67">
        <f t="shared" si="2349"/>
        <v>28747.040000000001</v>
      </c>
      <c r="CE1307" s="66"/>
      <c r="CF1307" s="66">
        <f t="shared" si="2402"/>
        <v>0</v>
      </c>
      <c r="CG1307" s="67">
        <f t="shared" si="2429"/>
        <v>3663.6999999999994</v>
      </c>
      <c r="CH1307" s="66"/>
      <c r="CI1307" s="66">
        <f t="shared" si="2403"/>
        <v>0</v>
      </c>
      <c r="CJ1307" s="67">
        <f t="shared" si="2444"/>
        <v>6757.8</v>
      </c>
      <c r="CK1307" s="66"/>
      <c r="CL1307" s="68">
        <f t="shared" si="2404"/>
        <v>0</v>
      </c>
      <c r="CM1307" s="79">
        <f t="shared" si="2430"/>
        <v>4847.4799999999996</v>
      </c>
      <c r="CN1307" s="66"/>
      <c r="CO1307" s="68">
        <f t="shared" si="2405"/>
        <v>0</v>
      </c>
      <c r="CP1307" s="79">
        <f t="shared" si="2431"/>
        <v>3955</v>
      </c>
      <c r="CQ1307" s="66"/>
      <c r="CR1307" s="68">
        <f t="shared" si="2406"/>
        <v>0</v>
      </c>
      <c r="CS1307" s="79">
        <f t="shared" si="2376"/>
        <v>5186</v>
      </c>
      <c r="CT1307" s="66"/>
      <c r="CU1307" s="68">
        <f t="shared" si="2407"/>
        <v>0</v>
      </c>
      <c r="CV1307" s="79">
        <f t="shared" si="2432"/>
        <v>6929</v>
      </c>
      <c r="CW1307" s="66"/>
      <c r="CX1307" s="66">
        <f t="shared" si="2442"/>
        <v>0</v>
      </c>
      <c r="CY1307" s="40">
        <f t="shared" si="2356"/>
        <v>6173.9599999999982</v>
      </c>
      <c r="CZ1307" s="65"/>
      <c r="DA1307" s="66">
        <f t="shared" si="2421"/>
        <v>0</v>
      </c>
      <c r="DB1307" s="67">
        <f t="shared" si="2445"/>
        <v>32048</v>
      </c>
      <c r="DC1307" s="66"/>
      <c r="DD1307" s="66">
        <f t="shared" si="2422"/>
        <v>0</v>
      </c>
      <c r="DE1307" s="67">
        <f t="shared" si="2446"/>
        <v>78819</v>
      </c>
      <c r="DF1307" s="66"/>
      <c r="DG1307" s="69">
        <f t="shared" si="2408"/>
        <v>0</v>
      </c>
      <c r="DH1307" s="67">
        <f t="shared" si="2352"/>
        <v>439395</v>
      </c>
      <c r="DI1307" s="66"/>
      <c r="DJ1307" s="66">
        <f t="shared" si="2409"/>
        <v>0</v>
      </c>
      <c r="DK1307" s="67">
        <f t="shared" si="2433"/>
        <v>6517.5</v>
      </c>
      <c r="DL1307" s="210"/>
      <c r="DM1307" s="206">
        <f t="shared" si="2410"/>
        <v>0</v>
      </c>
      <c r="DN1307" s="25">
        <f t="shared" si="2426"/>
        <v>0</v>
      </c>
      <c r="DO1307" s="5"/>
      <c r="DP1307" s="43">
        <f t="shared" si="2411"/>
        <v>0</v>
      </c>
      <c r="DQ1307" s="27">
        <f t="shared" si="2434"/>
        <v>6819.5</v>
      </c>
      <c r="DR1307" s="5"/>
      <c r="DS1307" s="43">
        <f t="shared" si="2412"/>
        <v>0</v>
      </c>
      <c r="DT1307" s="27">
        <f t="shared" si="2435"/>
        <v>4846</v>
      </c>
      <c r="DU1307" s="5"/>
      <c r="DV1307" s="43">
        <f t="shared" si="2413"/>
        <v>0</v>
      </c>
      <c r="DW1307" s="27">
        <f t="shared" si="2436"/>
        <v>4835</v>
      </c>
      <c r="DX1307" s="5"/>
      <c r="DY1307" s="22">
        <f t="shared" si="2414"/>
        <v>0</v>
      </c>
      <c r="DZ1307" s="25">
        <f t="shared" si="2437"/>
        <v>523</v>
      </c>
      <c r="EA1307" s="22"/>
      <c r="EB1307" s="22">
        <f t="shared" si="2415"/>
        <v>0</v>
      </c>
      <c r="EC1307" s="28">
        <f t="shared" si="2438"/>
        <v>369</v>
      </c>
      <c r="ED1307" s="5"/>
      <c r="EE1307" s="43">
        <f t="shared" si="2416"/>
        <v>0</v>
      </c>
      <c r="EF1307" s="27">
        <f t="shared" si="2439"/>
        <v>4769</v>
      </c>
      <c r="EG1307" s="66"/>
      <c r="EH1307" s="66">
        <f t="shared" si="2417"/>
        <v>0</v>
      </c>
      <c r="EI1307" s="67">
        <f t="shared" si="2440"/>
        <v>22077</v>
      </c>
      <c r="EJ1307" s="66"/>
      <c r="EK1307" s="66">
        <f t="shared" si="2418"/>
        <v>0</v>
      </c>
      <c r="EL1307" s="67">
        <f t="shared" si="2441"/>
        <v>20707</v>
      </c>
      <c r="EM1307" s="110">
        <f t="shared" si="2447"/>
        <v>254725.90169275994</v>
      </c>
    </row>
    <row r="1308" spans="1:143" s="33" customFormat="1" ht="11.25" customHeight="1" x14ac:dyDescent="0.25">
      <c r="A1308" s="382">
        <v>46200</v>
      </c>
      <c r="B1308" s="383">
        <v>46165</v>
      </c>
      <c r="C1308" s="471">
        <v>8004986239</v>
      </c>
      <c r="D1308" s="179" t="s">
        <v>130</v>
      </c>
      <c r="E1308" s="350">
        <v>21</v>
      </c>
      <c r="F1308" s="174">
        <v>15</v>
      </c>
      <c r="G1308" s="16">
        <v>191516105393</v>
      </c>
      <c r="H1308" s="65"/>
      <c r="I1308" s="41">
        <f t="shared" si="2378"/>
        <v>42</v>
      </c>
      <c r="J1308" s="48">
        <f t="shared" si="2448"/>
        <v>201087</v>
      </c>
      <c r="K1308" s="66"/>
      <c r="L1308" s="41">
        <f t="shared" si="2379"/>
        <v>42</v>
      </c>
      <c r="M1308" s="48">
        <f t="shared" si="2449"/>
        <v>260984</v>
      </c>
      <c r="N1308" s="66"/>
      <c r="O1308" s="41">
        <f t="shared" si="2380"/>
        <v>0</v>
      </c>
      <c r="P1308" s="48">
        <f>P1307+N1308-O1308-42</f>
        <v>188546</v>
      </c>
      <c r="Q1308" s="66"/>
      <c r="R1308" s="66">
        <f t="shared" si="2381"/>
        <v>42</v>
      </c>
      <c r="S1308" s="67">
        <f t="shared" si="2450"/>
        <v>225482</v>
      </c>
      <c r="T1308" s="66"/>
      <c r="U1308" s="66">
        <f t="shared" si="2382"/>
        <v>0</v>
      </c>
      <c r="V1308" s="67">
        <f t="shared" si="2330"/>
        <v>154820.55000000005</v>
      </c>
      <c r="W1308" s="136"/>
      <c r="X1308" s="69">
        <f t="shared" si="2383"/>
        <v>0</v>
      </c>
      <c r="Y1308" s="67">
        <f t="shared" si="2331"/>
        <v>4500.3500000000004</v>
      </c>
      <c r="Z1308" s="66"/>
      <c r="AA1308" s="68">
        <f t="shared" si="2384"/>
        <v>0</v>
      </c>
      <c r="AB1308" s="67">
        <f t="shared" si="2332"/>
        <v>16286</v>
      </c>
      <c r="AC1308" s="66"/>
      <c r="AD1308" s="66">
        <f t="shared" si="2385"/>
        <v>0</v>
      </c>
      <c r="AE1308" s="67">
        <f t="shared" si="2333"/>
        <v>2961</v>
      </c>
      <c r="AF1308" s="66"/>
      <c r="AG1308" s="78">
        <f t="shared" si="2386"/>
        <v>317.09999999999997</v>
      </c>
      <c r="AH1308" s="79">
        <f t="shared" si="2334"/>
        <v>4070.4</v>
      </c>
      <c r="AI1308" s="66"/>
      <c r="AJ1308" s="68">
        <f t="shared" si="2387"/>
        <v>0</v>
      </c>
      <c r="AK1308" s="67">
        <f t="shared" si="2335"/>
        <v>45977</v>
      </c>
      <c r="AL1308" s="66"/>
      <c r="AM1308" s="68">
        <f t="shared" si="2388"/>
        <v>0</v>
      </c>
      <c r="AN1308" s="67">
        <f t="shared" si="2336"/>
        <v>8655.02</v>
      </c>
      <c r="AO1308" s="66"/>
      <c r="AP1308" s="68">
        <f t="shared" si="2389"/>
        <v>0</v>
      </c>
      <c r="AQ1308" s="67">
        <f t="shared" si="2364"/>
        <v>7730.6399999999994</v>
      </c>
      <c r="AR1308" s="66"/>
      <c r="AS1308" s="68">
        <f t="shared" si="2390"/>
        <v>0</v>
      </c>
      <c r="AT1308" s="67">
        <f t="shared" si="2451"/>
        <v>878</v>
      </c>
      <c r="AU1308" s="66"/>
      <c r="AV1308" s="66">
        <f t="shared" si="2391"/>
        <v>0</v>
      </c>
      <c r="AW1308" s="42">
        <f t="shared" si="2377"/>
        <v>4171.2000000000016</v>
      </c>
      <c r="AX1308" s="66"/>
      <c r="AY1308" s="66">
        <f t="shared" si="2392"/>
        <v>0</v>
      </c>
      <c r="AZ1308" s="67">
        <f t="shared" si="2425"/>
        <v>728.09999999999991</v>
      </c>
      <c r="BA1308" s="66"/>
      <c r="BB1308" s="68">
        <f t="shared" si="2393"/>
        <v>0</v>
      </c>
      <c r="BC1308" s="67">
        <f t="shared" si="2372"/>
        <v>77.819999999999851</v>
      </c>
      <c r="BD1308" s="66"/>
      <c r="BE1308" s="68">
        <f t="shared" si="2394"/>
        <v>0</v>
      </c>
      <c r="BF1308" s="67">
        <f t="shared" si="2423"/>
        <v>445.38000000000164</v>
      </c>
      <c r="BG1308" s="66"/>
      <c r="BH1308" s="68">
        <f t="shared" si="2395"/>
        <v>0</v>
      </c>
      <c r="BI1308" s="67">
        <f t="shared" si="2424"/>
        <v>10000</v>
      </c>
      <c r="BJ1308" s="66"/>
      <c r="BK1308" s="68">
        <f t="shared" si="2396"/>
        <v>0</v>
      </c>
      <c r="BL1308" s="67">
        <f t="shared" si="2427"/>
        <v>2694.6000000000004</v>
      </c>
      <c r="BM1308" s="66"/>
      <c r="BN1308" s="68">
        <f t="shared" si="2397"/>
        <v>0</v>
      </c>
      <c r="BO1308" s="67">
        <f t="shared" si="2428"/>
        <v>9134.7000000000007</v>
      </c>
      <c r="BP1308" s="66"/>
      <c r="BQ1308" s="68">
        <f t="shared" si="2398"/>
        <v>0</v>
      </c>
      <c r="BR1308" s="67">
        <f t="shared" si="2443"/>
        <v>65606.650000000009</v>
      </c>
      <c r="BS1308" s="66"/>
      <c r="BT1308" s="66">
        <f t="shared" si="2399"/>
        <v>0</v>
      </c>
      <c r="BU1308" s="67">
        <f t="shared" si="2373"/>
        <v>94117</v>
      </c>
      <c r="BV1308" s="66"/>
      <c r="BW1308" s="66">
        <f t="shared" si="2419"/>
        <v>0</v>
      </c>
      <c r="BX1308" s="67">
        <f t="shared" si="2374"/>
        <v>137128</v>
      </c>
      <c r="BY1308" s="66"/>
      <c r="BZ1308" s="66">
        <f t="shared" si="2400"/>
        <v>0</v>
      </c>
      <c r="CA1308" s="67">
        <f t="shared" si="2375"/>
        <v>87619</v>
      </c>
      <c r="CB1308" s="66"/>
      <c r="CC1308" s="66">
        <f t="shared" si="2401"/>
        <v>0</v>
      </c>
      <c r="CD1308" s="67">
        <f t="shared" si="2349"/>
        <v>28747.040000000001</v>
      </c>
      <c r="CE1308" s="66"/>
      <c r="CF1308" s="66">
        <f t="shared" si="2402"/>
        <v>0</v>
      </c>
      <c r="CG1308" s="67">
        <f t="shared" si="2429"/>
        <v>3663.6999999999994</v>
      </c>
      <c r="CH1308" s="66"/>
      <c r="CI1308" s="66">
        <f t="shared" si="2403"/>
        <v>0</v>
      </c>
      <c r="CJ1308" s="67">
        <f t="shared" si="2444"/>
        <v>6757.8</v>
      </c>
      <c r="CK1308" s="66"/>
      <c r="CL1308" s="68">
        <f t="shared" si="2404"/>
        <v>0</v>
      </c>
      <c r="CM1308" s="79">
        <f t="shared" si="2430"/>
        <v>4847.4799999999996</v>
      </c>
      <c r="CN1308" s="66"/>
      <c r="CO1308" s="68">
        <f t="shared" si="2405"/>
        <v>0</v>
      </c>
      <c r="CP1308" s="79">
        <f t="shared" si="2431"/>
        <v>3955</v>
      </c>
      <c r="CQ1308" s="66"/>
      <c r="CR1308" s="68">
        <f t="shared" si="2406"/>
        <v>0</v>
      </c>
      <c r="CS1308" s="79">
        <f t="shared" si="2376"/>
        <v>5186</v>
      </c>
      <c r="CT1308" s="66"/>
      <c r="CU1308" s="68">
        <f t="shared" si="2407"/>
        <v>0</v>
      </c>
      <c r="CV1308" s="79">
        <f t="shared" si="2432"/>
        <v>6929</v>
      </c>
      <c r="CW1308" s="66"/>
      <c r="CX1308" s="66">
        <f t="shared" si="2442"/>
        <v>0</v>
      </c>
      <c r="CY1308" s="40">
        <f t="shared" si="2356"/>
        <v>6173.9599999999982</v>
      </c>
      <c r="CZ1308" s="65"/>
      <c r="DA1308" s="66">
        <f t="shared" si="2421"/>
        <v>0</v>
      </c>
      <c r="DB1308" s="67">
        <f t="shared" si="2445"/>
        <v>32048</v>
      </c>
      <c r="DC1308" s="66"/>
      <c r="DD1308" s="66">
        <f t="shared" si="2422"/>
        <v>0</v>
      </c>
      <c r="DE1308" s="67">
        <f t="shared" si="2446"/>
        <v>78819</v>
      </c>
      <c r="DF1308" s="66"/>
      <c r="DG1308" s="69">
        <f t="shared" si="2408"/>
        <v>0</v>
      </c>
      <c r="DH1308" s="67">
        <f t="shared" si="2352"/>
        <v>439395</v>
      </c>
      <c r="DI1308" s="66"/>
      <c r="DJ1308" s="66">
        <f t="shared" si="2409"/>
        <v>0</v>
      </c>
      <c r="DK1308" s="67">
        <f t="shared" si="2433"/>
        <v>6517.5</v>
      </c>
      <c r="DL1308" s="210"/>
      <c r="DM1308" s="206">
        <f t="shared" si="2410"/>
        <v>0</v>
      </c>
      <c r="DN1308" s="25">
        <f t="shared" si="2426"/>
        <v>0</v>
      </c>
      <c r="DO1308" s="5"/>
      <c r="DP1308" s="43">
        <f t="shared" si="2411"/>
        <v>0</v>
      </c>
      <c r="DQ1308" s="27">
        <f t="shared" si="2434"/>
        <v>6819.5</v>
      </c>
      <c r="DR1308" s="5"/>
      <c r="DS1308" s="43">
        <f t="shared" si="2412"/>
        <v>0</v>
      </c>
      <c r="DT1308" s="27">
        <f t="shared" si="2435"/>
        <v>4846</v>
      </c>
      <c r="DU1308" s="5"/>
      <c r="DV1308" s="43">
        <f t="shared" si="2413"/>
        <v>0</v>
      </c>
      <c r="DW1308" s="27">
        <f t="shared" si="2436"/>
        <v>4835</v>
      </c>
      <c r="DX1308" s="5"/>
      <c r="DY1308" s="22">
        <f t="shared" si="2414"/>
        <v>0</v>
      </c>
      <c r="DZ1308" s="25">
        <f t="shared" si="2437"/>
        <v>523</v>
      </c>
      <c r="EA1308" s="22"/>
      <c r="EB1308" s="22">
        <f t="shared" si="2415"/>
        <v>0</v>
      </c>
      <c r="EC1308" s="28">
        <f t="shared" si="2438"/>
        <v>369</v>
      </c>
      <c r="ED1308" s="5"/>
      <c r="EE1308" s="43">
        <f t="shared" si="2416"/>
        <v>0</v>
      </c>
      <c r="EF1308" s="27">
        <f t="shared" si="2439"/>
        <v>4769</v>
      </c>
      <c r="EG1308" s="66"/>
      <c r="EH1308" s="66">
        <f t="shared" si="2417"/>
        <v>0</v>
      </c>
      <c r="EI1308" s="67">
        <f t="shared" si="2440"/>
        <v>22077</v>
      </c>
      <c r="EJ1308" s="66"/>
      <c r="EK1308" s="66">
        <f t="shared" si="2418"/>
        <v>0</v>
      </c>
      <c r="EL1308" s="67">
        <f t="shared" si="2441"/>
        <v>20707</v>
      </c>
      <c r="EM1308" s="110">
        <f t="shared" si="2447"/>
        <v>254611.91129275999</v>
      </c>
    </row>
    <row r="1309" spans="1:143" s="33" customFormat="1" ht="11.25" customHeight="1" x14ac:dyDescent="0.25">
      <c r="A1309" s="382">
        <v>46200</v>
      </c>
      <c r="B1309" s="383">
        <v>46172</v>
      </c>
      <c r="C1309" s="180">
        <v>8004990318</v>
      </c>
      <c r="D1309" s="37" t="s">
        <v>334</v>
      </c>
      <c r="E1309" s="456">
        <v>40</v>
      </c>
      <c r="F1309" s="39">
        <v>10</v>
      </c>
      <c r="G1309" s="40">
        <v>191516130067</v>
      </c>
      <c r="H1309" s="66"/>
      <c r="I1309" s="41">
        <f t="shared" si="2378"/>
        <v>0</v>
      </c>
      <c r="J1309" s="48">
        <f t="shared" si="2448"/>
        <v>201087</v>
      </c>
      <c r="K1309" s="66"/>
      <c r="L1309" s="41">
        <f t="shared" si="2379"/>
        <v>0</v>
      </c>
      <c r="M1309" s="48">
        <f>M1308+K1309-L1309-80</f>
        <v>260904</v>
      </c>
      <c r="N1309" s="66"/>
      <c r="O1309" s="41">
        <f t="shared" si="2380"/>
        <v>0</v>
      </c>
      <c r="P1309" s="48">
        <f t="shared" ref="P1309:P1340" si="2452">P1308+N1309-O1309</f>
        <v>188546</v>
      </c>
      <c r="Q1309" s="66"/>
      <c r="R1309" s="66">
        <f t="shared" si="2381"/>
        <v>80</v>
      </c>
      <c r="S1309" s="67">
        <f t="shared" si="2450"/>
        <v>225402</v>
      </c>
      <c r="T1309" s="66"/>
      <c r="U1309" s="66">
        <f t="shared" ref="U1309:U1336" si="2453">IF(OR(D1309="NPP6ASZDB-WT020M",D1309="NPP6ASZDB-WT012M",1301="NPP6ASZDB-WT008M",D1309="NPP6ASZDB-WT004M",D1309="NPP6ASZDB-WT025M",D1309="NPP6ASZDB-WT250C",D1309="NPP6ASZDB-WT010M",D1309="NPP6ASZDB-WT015M",D1309="NPP6ASZDB-WT650C",D1309="NPP6ASZDB-WT007M",D1309="NPP6ASZDB-WT750C",D1309="NPP6ASZDB-WT008M",D1309="NPP6ASZDB-WT006M",D1309="NPP6ASZDB-WT003M",D1309="NPP6ASZDB-WT150C",D1309="NPP6ASZDB-WT350C",D1309="NPP6ASZDB-WT005M",D1309="NPC6ASZDB-WT015C",D1309="NPP6ASZDB-WT001M",D1309="NPP6ASZDB-WT002M",D1309="NPC6ASZDB-WT028M",D1309="NPC06SZDB-WT025M",D1309="NPC6ASZDB-WT035M",D1309="NPC6ASZDB-WT028M ",D1309="NPC6ASZDB-WT019M",D1309="NPC6ASZDB-WT018M",D1309="NPC6ASZDB-WT023M",D1309="NPC6ASZDB-WT024M",D1309="NPC6ASZDB-WT017M",D1309="NPC6ASZDB-WT016M",D1309="NPC6ASZDB-WT100M",D1309="NPC6ASZDB-WT017C",D1309="NPC6ASZDB-WT030C",D1309="NPC06SZDB-WT025C",D1309="NPC6ASZDB-WT013M",D1309="NPC6ASZDB-WT011M",D1309="NPC6ASZDB-WT014M",D1309="NPC6ASZDB-WT550C",D1309="NPC6ASZDB-WT650C",D1309="NPC6ASZDB-WT850C",D1309="NPC6ASZDB-WT950C",D1309="NPC6ASZDB-WT020C",D1309="NPC6ASZDB-WT022M",D1309="NPC06SZDB-WT250C",D1309="NPC6ASZDB-WT125C",D1309="NPC6ASZDB-WT450C",D1309="NPC06SZDB-WT007M",D1309="NPC6ASZDB-WT009M",D1309="NPC6ASZDB-WT075C",D1309="NPC6ASZDB-WT175C",D1309="NPC6ASZDB-WT125C",D1309="NPC6ASZDB-WT225C",D1309="NPC6ASZDB-WT275C",D1309="NPC6ASZDB-WT025C",D1309="NPC6ASZDB-WT025M",D1309="NPC6ASZDB-WT150C",D1309="NPC6ASZDB-WT250C",D1309="NPC6ASZDB-WT350C",D1309="NPC6ASZDB-WT012M",D1309="NPC6ASZDB-WT015M",D1309="NPC6ASZDB-WT750C",D1309="NPC6ASZDB-WT008M",D1309="NPC06SZDB-WT030M",D1309="NPC06SZDB-WT750C",D1309="NPC06SZDB-WT015M",D1309="NPC6ASZDB-WT030M",D1309="NPC06SZDB-WT150C",D1309="NPC6ASZDB-WT050C",D1309="NPC06SZDB-WT050C",D1309="NPC06SZDB-WT001M",D1309="NPC06SZDB-WT002M",D1309="NPC06SZDB-WT003M",D1309="NPC06SZDB-WT004M",D1309="NPC06SZDB-WT005M",D1309="NPC06SZDB-WT010M",D1309="NPC06SZDB-WT020M",D1309=1711815,D1309="NPC6ASZDB-WT001M",D1309="NPC6ASZDB-WT002M",D1309="NPC6ASZDB-WT003M",D1309="NPC6ASZDB-WT004M",D1309="NPC6ASZDB-WT005M",D1309="NPC6ASZDB-WT006M",D1309="NPC6ASZDB-WT007M",D1309="NPC6ASZDB-WT010M",D1309="NPC6ASZDB-WT020M",D1309="NPC6ASZDB-WT027M",),E1309*(F1309+0.1),0)</f>
        <v>0</v>
      </c>
      <c r="V1309" s="67">
        <f t="shared" ref="V1309:V1367" si="2454">V1308+T1309-U1309</f>
        <v>154820.55000000005</v>
      </c>
      <c r="W1309" s="136"/>
      <c r="X1309" s="69">
        <f t="shared" si="2383"/>
        <v>0</v>
      </c>
      <c r="Y1309" s="67">
        <f t="shared" ref="Y1309:Y1372" si="2455">Y1308+W1309-X1309</f>
        <v>4500.3500000000004</v>
      </c>
      <c r="Z1309" s="66"/>
      <c r="AA1309" s="68">
        <f t="shared" si="2384"/>
        <v>0</v>
      </c>
      <c r="AB1309" s="67">
        <f t="shared" ref="AB1309:AB1372" si="2456">+AB1308+Z1309-AA1309</f>
        <v>16286</v>
      </c>
      <c r="AC1309" s="66"/>
      <c r="AD1309" s="66">
        <f t="shared" si="2385"/>
        <v>0</v>
      </c>
      <c r="AE1309" s="67">
        <f t="shared" ref="AE1309:AE1372" si="2457">+AE1308+AC1309-AD1309</f>
        <v>2961</v>
      </c>
      <c r="AF1309" s="66"/>
      <c r="AG1309" s="78">
        <f t="shared" si="2386"/>
        <v>0</v>
      </c>
      <c r="AH1309" s="79">
        <f t="shared" ref="AH1309:AH1372" si="2458">+AH1308+AF1309-AG1309</f>
        <v>4070.4</v>
      </c>
      <c r="AI1309" s="66"/>
      <c r="AJ1309" s="68">
        <f t="shared" si="2387"/>
        <v>0</v>
      </c>
      <c r="AK1309" s="67">
        <f t="shared" ref="AK1309:AK1372" si="2459">+AK1308+AI1309-AJ1309</f>
        <v>45977</v>
      </c>
      <c r="AL1309" s="66"/>
      <c r="AM1309" s="68">
        <f t="shared" ref="AM1309:AM1340" si="2460">IF(OR(D1309="NPC6ASZDB-RD015C",D1309="NPP6ASZDB-RD005M",D1309="NPC6ASZDB-RD750C",D1309="NPC6ASZDB-RD030M",D1309="NPP6ASZDB-RD010M",D1309="NPP6ASZDB-RD002M",D1309="NPP6ASZDB-RD001M",D1309="NPP6ASZDB-RD003M",D1309="NPC6ASZDB-RD075C",D1309="NPC6ASZDB-RD009M",D1309="NPC6ASZDB-RD025C",D1309="NPC6ASZDB-RD015M",D1309="NPC6ASZDB-RD004M",D1309="NPC6ASZDB-RD006M",D1309="NPC6ASZDB-RD020C",D1309="NPC6ASZDB-RD008M",D1309="NPC6ASZDB-RD350C",D1309="NPC6ASZDB-RD030C",D1309="NPC6ASZDB-RD250C",D1309="NPC06SZDB-RD015M",D1309="NPC6ASZDB-RD050C",D1309="NPC6ASZDB-RD050C",D1309="NPC06SZDB-RD050C",D1309="NPC6ASZDB-RD010M",D1309="NPC06SZDB-RD005M",D1309="NPC06SZDB-RD010M",D1309="NPC6ASZDB-RD007M",D1309="NPC6ASZDB-RD010M",D1309="NPC6ASZDB-RD001M",D1309="NPC6ASZDB-RD005M",D1309="NPC6ASZDB-RD150C",D1309="NPC06SZDB-RD002M",D1309="NPC06SZDB-RD150C",D1309="NPC06SZDB-RD001M",D1309="NPC06SZDB-RD003M",D1309="NPC6ASZDB-RD002M",D1309="NPC6ASZDB-RD003M",D1309="NPC6ASZDB-RD020M",),E1309*(F1309+0.1),0)</f>
        <v>0</v>
      </c>
      <c r="AN1309" s="67">
        <f t="shared" ref="AN1309:AN1372" si="2461">+AN1308+AL1309-AM1309</f>
        <v>8655.02</v>
      </c>
      <c r="AO1309" s="66"/>
      <c r="AP1309" s="68">
        <f t="shared" si="2389"/>
        <v>0</v>
      </c>
      <c r="AQ1309" s="67">
        <f t="shared" si="2364"/>
        <v>7730.6399999999994</v>
      </c>
      <c r="AR1309" s="66"/>
      <c r="AS1309" s="68">
        <f t="shared" si="2390"/>
        <v>0</v>
      </c>
      <c r="AT1309" s="67">
        <f t="shared" si="2451"/>
        <v>878</v>
      </c>
      <c r="AU1309" s="66"/>
      <c r="AV1309" s="66">
        <f t="shared" si="2391"/>
        <v>0</v>
      </c>
      <c r="AW1309" s="42">
        <f t="shared" si="2377"/>
        <v>4171.2000000000016</v>
      </c>
      <c r="AX1309" s="66"/>
      <c r="AY1309" s="66">
        <f t="shared" si="2392"/>
        <v>0</v>
      </c>
      <c r="AZ1309" s="67">
        <f t="shared" si="2425"/>
        <v>728.09999999999991</v>
      </c>
      <c r="BA1309" s="66"/>
      <c r="BB1309" s="68">
        <f t="shared" si="2393"/>
        <v>0</v>
      </c>
      <c r="BC1309" s="67">
        <f t="shared" si="2372"/>
        <v>77.819999999999851</v>
      </c>
      <c r="BD1309" s="66"/>
      <c r="BE1309" s="68">
        <f t="shared" si="2394"/>
        <v>0</v>
      </c>
      <c r="BF1309" s="67">
        <f t="shared" si="2423"/>
        <v>445.38000000000164</v>
      </c>
      <c r="BG1309" s="66"/>
      <c r="BH1309" s="68">
        <f t="shared" ref="BH1309:BH1340" si="2462">IF(OR(D1329="NPC06UZDB-GY026M",D1329="NPP06UZDB-GY010M",D1309="CO155E2-0CM018",D1309="CO155E2-0CM023",D1309="CO155E2-0CM026",D1309="NPP06UZDB-GY150C",D1309="NPP06UZDB-GY025M",D1309="NPC06UZDB-GY013M",D1309="NPP06UZDB-GY001M",D1309="NPP06UZDB-GY250C",D1309="NPC06UZDB-GY028M",D1309="NPC06UZDB-GY018M",D1309="NPC06UZDB-GY014M",D1309="NPC06UZDB-GY012M",D1309="NPC06UZDB-GY011M",D1309="NPC06UZDB-GY006M",D1309="CO155E2-0CM006",D1309="NPP06UZDB-GY005M",D1309="NPP06UZDB-GY005M",D1309="NPP06UZDB-GY003M",D1309="NPP06UZDB-GY002M",D1309="NPC06UZDB-GY025M",D1309="CO155E2-0CM020",D1309="CO155E2-0CM030",D1309="NPC06UZDB-GY350C",D1309="NPC06UZDB-GY030M",D1309="NPC06UZDB-GY020C",D1309="NPC06UZDB-GY030M",D1309="NPC06UZDB-GY350C",D1309="CO155E2-0CM007",D1309="NPC06UZDB-GY150C",D1309="NPC06UZDB-GY250C",D1309="NPC06UZDB-GY007M",D1309="CO155E2-0CC050",D1309="NPC06UZDB-GY006M",D1309="NPC06UZDB-GY008M",D1309="NPC06UZDB-GY050C",D1309="CO155E2-0CC250",D1309="NPC06UZDB-GY750C",D1309="NPC06UZDB-GY007M",D1309="NPC06UZDB-GY020M",D1309="CO155E2-0CC150",D1309="CO155E2-0CM015",D1309="CO155E2-0CM010",D1309="NPC06UZDB-GY450C",D1309="NPC06UZDB-GY015M",D1309="NPC06UZDB-GY150C",D1309="CO155E2-0CM001",D1309="CO155E2-0CM002",D1309="CO155E2-0CM003",D1309="CO155E2-0CM004",D1309="CO155E2-0CM005",D1309="CO155E2-0CM008",D1309="NPC06UZDB-GY010M",D1309="NPC06UZDB-GY001M",D1309="NPC06UZDB-GY002M",D1309="NPC06UZDB-GY003M",D1309="NPC06UZDB-GY004M",D1309="NPC06UZDB-GY005M",),E1309*(F1309+0.12),0)</f>
        <v>0</v>
      </c>
      <c r="BI1309" s="67">
        <f t="shared" si="2424"/>
        <v>10000</v>
      </c>
      <c r="BJ1309" s="66"/>
      <c r="BK1309" s="68">
        <f t="shared" si="2396"/>
        <v>0</v>
      </c>
      <c r="BL1309" s="67">
        <f t="shared" si="2427"/>
        <v>2694.6000000000004</v>
      </c>
      <c r="BM1309" s="66"/>
      <c r="BN1309" s="68">
        <f t="shared" ref="BN1309:BN1340" si="2463">IF(OR(D1309="NPP06UZDB-OR005M",D1309="NPP06UZDB-OR002M",D1309="NPP06UZDB-OR003M",D1309="NPP06UZDB-OR008M",D1309="NPP06UZDB-OR020M",D1309="NPP06UZDB-OR150C",D1309="NPP06UZDB-OR010M",D1309="NPC06UZDB-OR015C",D1309="NPP06UZDB-OR007M",D1309="NPP06UZDB-OR001M",D1309="NPC06UZDB-OR008M",D1309="NPC06UZDB-OR350C",D1309="NPC06UZDB-OR150C",D1309="NPC06UZDB-OR350C",D1309="NPC06UZDB-OR007M",D1309="NPC06UZDB-OR015M",D1309="CO155E2-06C150",D1309="CO155E2-06M001",D1309="NPC06UZDB-OR750C",D1309="CO155E2-06M003",D1309="CO155E2-06M002",D1309="NPC06UZDB-OR050C",D1309="NPC06UZDB-OR001M",D1309="NPC06UZDB-OR002M",D1309="NPC06UZDB-OR003M",D1309="NPC06UZDB-OR004M",D1309="NPC06UZDB-OR005M",D1309="NPC06UZDB-OR006M",D1309="NPC06UZDB-OR010M",D1309="NPC06UZDB-OR020M",),E1309*(F1309+0.12),0)</f>
        <v>0</v>
      </c>
      <c r="BO1309" s="67">
        <f t="shared" si="2428"/>
        <v>9134.7000000000007</v>
      </c>
      <c r="BP1309" s="66"/>
      <c r="BQ1309" s="68">
        <f t="shared" ref="BQ1309:BQ1340" si="2464">IF(OR(D1309="NPP06UZDB-WT150C",D1309="NPP06UZDB-WT015M",D1309="NPP06UZDB-WT005M",D1309="NPP06UZDB-WT005M",D1309="NPP06UZDB-WT250C",D1309="NPP06UZDB-WT007M",D1309="NPP06UZDB-WT010M",D1309="NPP06UZDB-WT001M",D1309="NPP06UZDB-WT002M",D1309="NPP06UZDB-WT008M",D1309="NPC06UZDB-WT030C",D1309="NPC06UZDB-WT020C",D1309="NPC06UZDB-WT020C",D1309="NPC06UZDB-WT450C",D1309="NPC06UZDB-WT015C",D1309="CO155E2-08C150",D1309="NPC06UZDB-WT016M",D1309="NPC06UZDB-WT025M",D1309="NPC06UZDB-WT012M",D1309="NPC06UZDB-WT009M",D1309="NPC06UZDB-WT750C",D1309="NPC06UZDB-WT030M",D1309="CO155E2-08C750",D1309="NPC06UZDB-WT050M",D1309="NPC06UZDB-WT007M",D1309="NPC06UZDB-WT025M",D1309="NPC06UZDB-WT025C",D1309="NPC06UZDB-WT250C",D1309="CO155E2-08C250",D1309="CO155E2-08M007",D1309="CO155E2-08M015",D1309="CO155E2-08C150",D1309="NPC06UZDB-WT150C",D1309="NPC06UZDB-WT050C",D1309="CO155E2-08F008",D1309="CO155E2-08F005",D1309="CO155E2-08C050",D1309="CO155E2-08M001",D1309="CO155E2-08M002",D1309="CO155E2-08M003",D1309="CO155E2-08M004",D1309="CO155E2-08M005",D1309="CO155E2-08M006",D1309="CO155E2-08M008",D1309="CO155E2-08M020",D1309="CO155E2-08M010",D1309="NPC06UZDB-WT050C",D1309="NPC06UZDB-WT001M",D1309="NPC06UZDB-WT002M",D1309="NPC06UZDB-WT003M",D1309="NPC06UZDB-WT004M",D1309="NPC06UZDB-WT005M",D1309="NPC06UZDB-WT006M",D1309="NPC06UZDB-WT008M",D1309="NPC06UZDB-WT010M",D1309="NPC06UZDB-WT015M",D1309="NPC06UZDB-WT020M",),E1309*(F1309+0.12),0)</f>
        <v>0</v>
      </c>
      <c r="BR1309" s="67">
        <f t="shared" si="2443"/>
        <v>65606.650000000009</v>
      </c>
      <c r="BS1309" s="66"/>
      <c r="BT1309" s="66">
        <f t="shared" ref="BT1309:BT1340" si="2465">IF(OR(D1309="NPC06UZDB-YL020M",D1309="NPC06UZDB-WT020C",D1309="CO155E2-0ZC750",D1309="CO155E2-09M008",D1309="NPC06UZDB-BL011M",D1309="NPC06UZDB-OR008M",D1309="NPC06UZDB-WT450C",D1309="NPC06UZDB-GN015M",D1309="NPC06UZDB-RD015M",D1309="NPC06UZDB-YL004M",D1309="CO155E2-07C150",D1309="NPC06UZDB-WT015C",D1309="NPC06UZDB-GY350C",D1309="NPC06UZDB-OR350C",D1309="NPC06UZDB-YL003M",D1309="CO155E2-0MC150 ",D1309="NPC06UZDB-GY030M",D1309="NPC06UZDB-YL250C",D1309="CO155E2-09C050",D1309="CO155E2-08C150",D1309="NPC06UZDB-GN250C",D1309="NPC06UZDB-BL250C",D1309="NPC06UZDB-WT004M",D1309="NPC06UZDB-RD150C",D1309="NPC06UZDB-RD150C",D1309="NPC06UZDB-BL009M",D1309="NPC06UZDB-GY020C",D1309="NPC06UZDB-GN020C",D1309="NPC06UZDB-RD020C",D1309="NPC06UZDB-YL020C",D1309="NPC06UZDB-GY030M",D1309="CO155E2-0MC250",D1309="CO155E2-0MC150",D1309="NPC06UZDB-BL020C",D1309="NPC06UZDB-OR150C",D1309="NPC06UZDB-BL012M",D1309="NPC06UZDB-BK350C",D1309="NPC06UZDB-GN350C",D1309="NPC06UZDB-GN450C",D1309="NPC06UZDB-GY350C",D1309="NPC06UZDB-OR350C",D1309="NPC06UZDB-YL350C",D1309="CO155E2-0CM007",D1309="NPC06UZDB-GN007M",D1309="NPC06UZDB-GY150C",D1309="NPC06UZDB-OR007M",D1309="NPC06UZDB-BL015C",D1309="NPC06UZDB-BL030C",D1309="NPC06UZDB-BL013M",D1309="NPC06UZDB-WT016M",D1309="NPC06UZDB-WT025M",D1309="CO155E2-0ZC050",D1309="CO155E2-0ZC250",D1309="CO155E2-0ZM009",D1309="CO155E2-0ZM008",D1309="CO155E2-0ZM006",D1309="CO155E2-0ZM012",D1309="NPC06UZDB-BK016M",D1309="NPC06UZDB-BK011M",D1309="NPC06UZDB-GY250C",D1309="NPC06UZDB-GY007M",D1309="CO155E2-07M015",D1309="CO155E2-0ZM004",D1309="CO155E2-09M004",D1309="CO155E2-0CC050",D1309="CO155E2-09M015",D1309="CO155E2-0ZC150",D1309="CO155E2-01M007",D1309="CO155E2-07M010",D1309="NPC06UZDB-YL050C",D1309="NPC06UZDB-OR007M",D1309="NPC06UZDB-GN050C",D1309="NPC06UZDB-WT012M",D1309="NPC06UZDB-GY006M",D1309="NPC06UZDB-GY008M",D1309="CO155E2-0ZM015",D1309="NPC06UZDB-RD050C",D1309="NPC06UZDB-RD150C",D1309="NPC06UZDB-WT009M",D1309="CO155E2-01M004",D1309="NPC06UZDB-OR015M",D1309="NPC06UZDB-GN750C",D1309="NPC06UZDB-WT750C",D1309="CO155E2-0MM010",D1309="CO155E2-07M005",D1309="CO155E2-07M007",D1309="NPC06UZDB-BK750C",D1309="CO155E2-07C050",D1309="CO155E2-01M007",D1309="CO155E2-0MC050",D1309="NPC06UZDB-BK010M",D1309="NPC06UZDB-BK150C",D1309="NPC06UZDB-BK250C",D1309="NPC06UZDB-RD750C",D1309="NPC06UZDB-WT030M",D1309="CO155E2-01C050",D1309="CO155E2-08C750",D1309="NPC06UZDB-WT050M",D1309="NPC06UZDB-GY050C",D1309="CO155E2-0ZM010",D1309="NPC06UZDB-BK007M",D1309="CO155E2-0CC250",D1309="CO155E2-01C250",D1309="NPC06UZDB-WT007M",D1309="CO155E2-06C150",D1309="NPC06UZDB-WT025M",D1309="NPC06UZDB-WT025C",D1309="NPC06UZDB-GY750C",D1309="NPC06UZDB-WT250C",D1309="CO155E2-09M010",D1309="CO155E2-06M001",D1309="CO155E2-0ZM005",D1309="NPC06UZDB-YL010M",D1309="NPC06UZDB-GN150C",D1309="NPC06UZDB-RD005M",D1309="NPC06UZDB-GY007M",D1309="NPC06UZDB-GY020M",D1309="NPC06UZDB-YL005M",D1309="NPC06UZDB-YL007M",D1309="NPC06UZDB-YL150C",D1309="NPC06UZDB-OR750C",D1309="CO155E2-0ZC150",D1309="CO155E2-0ZM015",D1309="NPC06UZDB-OR020M",D1309="CO155E2-09M015",D1309="CO155E2-0MM015",D1309="CO155E2-01C150",D1309="CO155E2-01C250",D1309="CO155E2-01M015",D1309="CO155E2-07C150",D1309="CO155E2-08C250",D1309="CO155E2-09C150",D1309="CO155E2-0CC150",D1309="CO155E2-0CM015",D1309="CO155E2-01M003",D1309="CO155E2-01M005",D1309="NPC06UZDB-GN020M",D1309="CO155E2-09M005",D1309="NPC06UZDB-BK005M",D1309="NPC06UZDB-BL020M",D1309="NPC06UZDB-RD010M",D1309="NPC06UZDB-RD020M",D1309="CO155E2-08M015",D1309="CO155E2-08C150",D1309="CO155E2-01M001",D1309="CO155E2-01M002",D1309="CO155E2-06M003",D1309="CO155E2-07M001",D1309="CO155E2-09M003",D1309="CO155E2-09M001",D1309="CO155E2-09M007",D1309="CO155E2-0ZM003",D1309="CO155E2-0MM003",D1309="CO155E2-0MM005",D1309="CO155E2-0MM007",D1309="CO155E2-0ZM007",D1309="CO155E2-01M010",D1309="NPC06UZDB-WT150C",D1309="NPC06UZDB-WT050C",D1309="NPC06UZDB-BL002M",D1309="CO155E2-0CM010",D1309="CO155E2-08F008",D1309="CO155E2-08F005",D1309="CO155E2-08C050",D1309="NPC06UZDB-BL750C",D1309="CO155E2-07M003",D1309="NPC06UZDB-BL150C",D1309="NPC06UZDB-BL020M",D1309="NPC06UZDB-BL050C",D1309="NPC06UZDB-BL008M",D1309="NPC06UZDB-BL006M",D1309="NPC06UZDB-GY450C",D1309="NPC06UZDB-GY015M",D1309="NPC06UZDB-GY150C",D1309="NPC06UZDB-BL010M",D1309="NPC06UZDB-GN010M",D1309="NPC06UZDB-BK050C",D1309="NPC06UZDB-GN125C",D1309="NPC06UZDB-GN012M",D1309="NPC06UZDB-BK001M",D1309="NPC06UZDB-BL007M",D1309="NPC06UZDB-GY450C",D1309="NPC06UZDB-OR050C",D1309="CO155E2-0MM001",D1309="CO155E2-06M002",D1309="CO155E2-0MM002",D1309="NPC06UZDB-GN001M",D1309="NPC06UZDB-GN002M",D1309="NPC06UZDB-GN003M",D1309="NPC06UZDB-GN004M",D1309="NPC06UZDB-GN005M",D1309="NPC06UZDB-GN006M",D1309="NPC06UZDB-WT050C",D1309="NPC06UZDB-OR001M",D1309="NPC06UZDB-OR002M",D1309="NPC06UZDB-OR003M",D1309="NPC06UZDB-OR004M",D1309="NPC06UZDB-OR005M",D1309="NPC06UZDB-OR006M",D1309="NPC06UZDB-OR010M",D1309="CO155E2-07M002",D1309="NPC06UZDB-RD001M",D1309="NPC06UZDB-RD002M",D1309="NPC06UZDB-RD002M",D1309="NPC06UZDB-RD003M",D1309="NPC06UZDB-RD004M",D1309="CO155E2-0ZM001",D1309="CO155E2-0ZM002",D1309="NPC06UZDB-BK002M",D1309="NPC06UZDB-BK003M",D1309="NPC06UZDB-BL001M",D1309="NPC06UZDB-BL002M",D1309="NPC06UZDB-BL003M",D1309="NPC06UZDB-BL004M",D1309="NPC06UZDB-BL005M",D1309="NPC06UZDB-BL015M",D1309="NPC06UZDB-GY010M",D1309="NPC06UZDB-GY001M",D1309="NPC06UZDB-GY002M",D1309="NPC06UZDB-GY003M",D1309="NPC06UZDB-GY004M",D1309="NPC06UZDB-GY005M",D1309="NPC06UZDB-YL001M",D1309="NPC06UZDB-YL002M",D1309="NPC06UZDB-YL003M",D1309="CO155E2-0CM001",D1309="CO155E2-0CM002",D1309="CO155E2-0CM003",D1309="CO155E2-0CM004",D1309="CO155E2-0CM005",D1309="CO155E2-08M001",D1309="CO155E2-08M002",D1309="CO155E2-08M003",D1309="CO155E2-08M004",D1309="CO155E2-08M005",D1309="CO155E2-08M006",D1309="CO155E2-08M007",D1309="CO155E2-08M008",D1309="CO155E2-08M009",D1309="CO155E2-08M010",D1309="CO155E2-08M020",D1309="CO155E2-0ZM001",D1309="CO155E2-0ZM002",D1309="CO155E2-09M002",D1309="NPC06UZDB-WT001M",D1309="NPC06UZDB-WT002M",D1309="NPC06UZDB-WT003M",D1309="NPC06UZDB-WT004M",D1309="NPC06UZDB-WT005M",D1309="NPC06UZDB-WT006M",D1309="NPC06UZDB-WT008M",D1309="NPC06UZDB-WT010M",D1309="NPC06UZDB-WT015M",D1309="NPC06UZDB-WT020M",),E1309*2,0)</f>
        <v>0</v>
      </c>
      <c r="BU1309" s="67">
        <f t="shared" si="2373"/>
        <v>94117</v>
      </c>
      <c r="BV1309" s="66"/>
      <c r="BW1309" s="66">
        <f t="shared" si="2419"/>
        <v>0</v>
      </c>
      <c r="BX1309" s="67">
        <f t="shared" si="2374"/>
        <v>137128</v>
      </c>
      <c r="BY1309" s="66"/>
      <c r="BZ1309" s="66">
        <f t="shared" ref="BZ1309:BZ1340" si="2466">IF(OR(D1309="CO155E2-0CM020",D1309="NPC06UZDB-YL020M",D1309="NPC06UZDB-OR050C",D1309="NPC06UZDB-WT020C",D1309="CO155E2-0ZC750",D1309="CO155E2-09M008",D1309="NPC06UZDB-BL011M",D1309="NPC06UZDB-OR008M",D1309="NPC06UZDB-WT450C",D1309="NPC06UZDB-GN015M",D1309="NPC06UZDB-RD015M",D1309="NPC06UZDB-YL004M",D1309="CO155E2-07C150",D1309="NPC06UZDB-WT015C",D1309="NPC06UZDB-GY350C",D1309="NPC06UZDB-OR350C",D1309="NPC06UZDB-YL003M",D1309="CO155E2-0MC150 ",D1309="NPC06UZDB-YL250C",D1309="CO155E2-09C050",D1309="NPC06UZDB-GN250C",D1309="NPC06UZDB-BL250C",D1309="NPC06UZDB-WT004M",D1309="NPC06UZDB-BL009M",D1309="NPC06UZDB-GY020C",D1309="NPC06UZDB-GN020C",D1309="NPC06UZDB-RD020C",D1309="NPC06UZDB-YL020C",D1309="NPC06UZDB-GY030M",D1309="CO155E2-0MC250",D1309="CO155E2-0MC150",D1309="NPC06UZDB-BL020C",D1309="NPC06UZDB-OR150C",D1309="NPC06UZDB-BL012M",D1309="NPC06UZDB-BK350C",D1309="NPC06UZDB-GN350C",D1309="NPC06UZDB-GN450C",D1309="NPC06UZDB-GY350C",D1309="NPC06UZDB-OR350C",D1309="NPC06UZDB-YL350C",D1309="CO155E2-0CM007",D1309="NPC06UZDB-GN007M",D1309="NPC06UZDB-GY150C",D1309="NPC06UZDB-BL015C",D1309="NPC06UZDB-BL030C",D1309="NPC06UZDB-BL013M",D1309="NPC06UZDB-WT016M",D1309="CO155E2-0ZC050",D1309="CO155E2-0ZC250",D1309="CO155E2-0ZM009",D1309="CO155E2-0ZM008",D1309="CO155E2-0ZM006",D1309="CO155E2-0ZM012",D1309="NPC06UZDB-BK016M",D1309="NPC06UZDB-BK011M",D1309="NPC06UZDB-GY250C",D1309="NPC06UZDB-GY007M",D1309="CO155E2-07M015",D1309="CO155E2-0ZM004",D1309="CO155E2-09M004",D1309="CO155E2-0CC050",D1309="CO155E2-09M015",D1309="CO155E2-0ZC150",D1309="CO155E2-01M007",D1309="CO155E2-07M010",D1309="NPC06UZDB-YL050C",D1309="NPC06UZDB-OR007M",D1309="NPC06UZDB-GN050C",D1309="NPC06UZDB-WT012M",D1309="NPC06UZDB-GY006M",D1309="NPC06UZDB-GY008M",D1309="CO155E2-0ZM015",D1309="NPC06UZDB-RD050C",D1309="NPC06UZDB-RD150C",D1309="NPC06UZDB-WT009M",D1309="CO155E2-01M004",D1309="NPC06UZDB-OR015M",D1309="NPC06UZDB-GN750C",D1309="NPC06UZDB-WT750C",D1309="CO155E2-0MM010",D1309="CO155E2-07M005",D1309="CO155E2-07M007",D1309="NPC06UZDB-BK750C",D1309="CO155E2-07C050",D1309="CO155E2-01M007",D1309="CO155E2-0MC050",D1309="NPC06UZDB-BK010M",D1309="NPC06UZDB-BK150C",D1309="NPC06UZDB-BK250C",D1309="NPC06UZDB-RD750C",D1309="NPC06UZDB-WT030M",D1309="CO155E2-01C050",D1309="CO155E2-08C750",D1309="NPC06UZDB-WT050M",D1309="NPC06UZDB-GY050C",D1309="CO155E2-0ZM010",D1309="NPC06UZDB-BK007M",D1309="CO155E2-0CC250",D1309="NPC06UZDB-WT007M",D1309="CO155E2-06C150",D1309="NPC06UZDB-WT025M",D1309="NPC06UZDB-WT025C",D1309="NPC06UZDB-GY750C",D1309="NPC06UZDB-WT250C",D1309="CO155E2-09M010",D1309="CO155E2-06M001",D1309="CO155E2-0ZM005",D1309="NPC06UZDB-YL010M",D1309="NPC06UZDB-GN150C",D1309="NPC06UZDB-RD005M",D1309="NPC06UZDB-GY007M",D1309="NPC06UZDB-GY020M",D1309="NPC06UZDB-YL005M",D1309="NPC06UZDB-YL007M",D1309="NPC06UZDB-YL150C",D1309="NPC06UZDB-OR750C",D1309="CO155E2-0ZC150",D1309="CO155E2-0ZM015",D1309="NPC06UZDB-OR020M",D1309="CO155E2-09M015",D1309="CO155E2-0MM015",D1309="CO155E2-01C150",D1309="CO155E2-01C250",D1309="CO155E2-01M015",D1309="CO155E2-07C150",D1309="CO155E2-08C250",D1309="CO155E2-09C150",D1309="CO155E2-0CC150",D1309="CO155E2-0CM015",D1309="CO155E2-01M003",D1309="CO155E2-01M005",D1309="NPC06UZDB-GN020M",D1309="CO155E2-09M005",D1309="NPC06UZDB-BK005M",D1309="NPC06UZDB-BL020M",D1309="NPC06UZDB-RD010M",D1309="NPC06UZDB-RD020M",D1309="CO155E2-08M015",D1309="CO155E2-08C150",D1309="CO155E2-01M001",D1309="CO155E2-01M002",D1309="CO155E2-06M003",D1309="CO155E2-07M001",D1309="CO155E2-09M003",D1309="CO155E2-09M001",D1309="CO155E2-09M007",D1309="CO155E2-0ZM003",D1309="CO155E2-0MM003",D1309="CO155E2-0MM005",D1309="CO155E2-0MM007",D1309="CO155E2-0ZM007",D1309="CO155E2-01M010",D1309="NPC06UZDB-WT150C",D1309="NPC06UZDB-WT050C",D1309="CO155E2-0CM010",D1309="CO155E2-08F008",D1309="CO155E2-08F005",D1309="CO155E2-08C050",D1309="NPC06UZDB-BL750C",D1309="CO155E2-07M003",D1309="NPC06UZDB-BL150C",D1309="NPC06UZDB-BL020M",D1309="NPC06UZDB-BL050C",D1309="NPC06UZDB-BL008M",D1309="NPC06UZDB-BL006M",D1309="NPC06UZDB-GY450C",D1309="NPC06UZDB-GY015M",D1309="NPC06UZDB-GY150C",D1309="NPC06UZDB-BL010M",D1309="NPC06UZDB-GN010M",D1309="NPC06UZDB-BK050C",D1309="NPC06UZDB-GN125C",D1309="NPC06UZDB-GN012M",D1309="NPC06UZDB-BK001M",D1309="NPC06UZDB-BL007M",D1309="NPC06UZDB-GY450C",D1309="NPC06UZDB-OR050C",D1309="CO155E2-0MM001",D1309="CO155E2-06M002",D1309="CO155E2-0MM002",D1309="NPC06UZDB-GN001M",D1309="NPC06UZDB-GN002M",D1309="NPC06UZDB-GN003M",D1309="NPC06UZDB-GN004M",D1309="NPC06UZDB-GN005M",D1309="NPC06UZDB-GN006M",D1309="NPC06UZDB-WT050C",D1309="NPC06UZDB-OR001M",D1309="NPC06UZDB-OR002M",D1309="NPC06UZDB-OR003M",D1309="NPC06UZDB-OR004M",D1309="NPC06UZDB-OR005M",D1309="NPC06UZDB-OR006M",D1309="NPC06UZDB-OR010M",D1309="CO155E2-07M002",D1309="NPC06UZDB-RD001M",D1309="NPC06UZDB-RD002M",D1309="NPC06UZDB-RD002M",D1309="NPC06UZDB-RD003M",D1309="NPC06UZDB-RD004M",D1309="CO155E2-0ZM001",D1309="CO155E2-0ZM002",D1309="NPC06UZDB-BK002M",D1309="NPC06UZDB-BK003M",D1309="NPC06UZDB-BL001M",D1309="NPC06UZDB-BL002M",D1309="NPC06UZDB-BL003M",D1309="NPC06UZDB-BL004M",D1309="NPC06UZDB-BL005M",D1309="NPC06UZDB-BL015M",D1309="NPC06UZDB-GY010M",D1309="NPC06UZDB-GY001M",D1309="NPC06UZDB-GY002M",D1309="NPC06UZDB-GY003M",D1309="NPC06UZDB-GY004M",D1309="NPC06UZDB-GY005M",D1309="NPC06UZDB-YL001M",D1309="NPC06UZDB-YL002M",D1309="NPC06UZDB-YL003M",D1309="CO155E2-0CM001",D1309="CO155E2-0CM002",D1309="CO155E2-0CM003",D1309="CO155E2-0CM004",D1309="CO155E2-0CM005",D1309="CO155E2-08M001",D1309="CO155E2-08M002",D1309="CO155E2-08M003",D1309="CO155E2-08M004",D1309="CO155E2-08M005",D1309="CO155E2-08M006",D1309="CO155E2-08M007",D1309="CO155E2-08M008",D1309="CO155E2-08M009",D1309="CO155E2-08M010",D1309="CO155E2-08M020",D1309="CO155E2-0ZM001",D1309="CO155E2-0ZM002",D1309="CO155E2-09M002",D1309="NPC06UZDB-WT001M",D1309="NPC06UZDB-WT002M",D1309="NPC06UZDB-WT003M",D1309="NPC06UZDB-WT004M",D1309="NPC06UZDB-WT005M",D1309="NPC06UZDB-WT006M",D1309="NPC06UZDB-WT008M",D1309="NPC06UZDB-WT010M",D1309="NPC06UZDB-WT015M",D1309="NPC06UZDB-WT020M",),E1309*2,0)</f>
        <v>0</v>
      </c>
      <c r="CA1309" s="67">
        <f t="shared" si="2375"/>
        <v>87619</v>
      </c>
      <c r="CB1309" s="66"/>
      <c r="CC1309" s="66">
        <f t="shared" si="2401"/>
        <v>0</v>
      </c>
      <c r="CD1309" s="67">
        <f t="shared" si="2349"/>
        <v>28747.040000000001</v>
      </c>
      <c r="CE1309" s="66"/>
      <c r="CF1309" s="66">
        <f t="shared" si="2402"/>
        <v>0</v>
      </c>
      <c r="CG1309" s="67">
        <f t="shared" si="2429"/>
        <v>3663.6999999999994</v>
      </c>
      <c r="CH1309" s="66"/>
      <c r="CI1309" s="66">
        <f t="shared" si="2403"/>
        <v>0</v>
      </c>
      <c r="CJ1309" s="67">
        <f t="shared" si="2444"/>
        <v>6757.8</v>
      </c>
      <c r="CK1309" s="66"/>
      <c r="CL1309" s="68">
        <f t="shared" si="2404"/>
        <v>0</v>
      </c>
      <c r="CM1309" s="79">
        <f t="shared" si="2430"/>
        <v>4847.4799999999996</v>
      </c>
      <c r="CN1309" s="66"/>
      <c r="CO1309" s="68">
        <f t="shared" si="2405"/>
        <v>0</v>
      </c>
      <c r="CP1309" s="79">
        <f t="shared" si="2431"/>
        <v>3955</v>
      </c>
      <c r="CQ1309" s="66"/>
      <c r="CR1309" s="68">
        <f t="shared" si="2406"/>
        <v>0</v>
      </c>
      <c r="CS1309" s="79">
        <f t="shared" si="2376"/>
        <v>5186</v>
      </c>
      <c r="CT1309" s="66"/>
      <c r="CU1309" s="68">
        <f t="shared" si="2407"/>
        <v>0</v>
      </c>
      <c r="CV1309" s="79">
        <f t="shared" si="2432"/>
        <v>6929</v>
      </c>
      <c r="CW1309" s="66"/>
      <c r="CX1309" s="66">
        <f t="shared" si="2442"/>
        <v>0</v>
      </c>
      <c r="CY1309" s="40">
        <f t="shared" si="2356"/>
        <v>6173.9599999999982</v>
      </c>
      <c r="CZ1309" s="65"/>
      <c r="DA1309" s="66">
        <f t="shared" si="2421"/>
        <v>0</v>
      </c>
      <c r="DB1309" s="67">
        <f t="shared" si="2445"/>
        <v>32048</v>
      </c>
      <c r="DC1309" s="66"/>
      <c r="DD1309" s="66">
        <f t="shared" si="2422"/>
        <v>0</v>
      </c>
      <c r="DE1309" s="67">
        <f t="shared" si="2446"/>
        <v>78819</v>
      </c>
      <c r="DF1309" s="66"/>
      <c r="DG1309" s="69">
        <f t="shared" si="2408"/>
        <v>0</v>
      </c>
      <c r="DH1309" s="67">
        <f t="shared" si="2352"/>
        <v>439395</v>
      </c>
      <c r="DI1309" s="66"/>
      <c r="DJ1309" s="66">
        <f t="shared" si="2409"/>
        <v>0</v>
      </c>
      <c r="DK1309" s="67">
        <f t="shared" si="2433"/>
        <v>6517.5</v>
      </c>
      <c r="DL1309" s="210"/>
      <c r="DM1309" s="206">
        <f t="shared" si="2410"/>
        <v>0</v>
      </c>
      <c r="DN1309" s="25">
        <f t="shared" si="2426"/>
        <v>0</v>
      </c>
      <c r="DO1309" s="5"/>
      <c r="DP1309" s="43">
        <f t="shared" si="2411"/>
        <v>406</v>
      </c>
      <c r="DQ1309" s="27">
        <f t="shared" si="2434"/>
        <v>6413.5</v>
      </c>
      <c r="DR1309" s="5"/>
      <c r="DS1309" s="43">
        <f t="shared" si="2412"/>
        <v>0</v>
      </c>
      <c r="DT1309" s="27">
        <f t="shared" si="2435"/>
        <v>4846</v>
      </c>
      <c r="DU1309" s="5"/>
      <c r="DV1309" s="43">
        <f t="shared" si="2413"/>
        <v>0</v>
      </c>
      <c r="DW1309" s="27">
        <f t="shared" si="2436"/>
        <v>4835</v>
      </c>
      <c r="DX1309" s="5"/>
      <c r="DY1309" s="22">
        <f t="shared" si="2414"/>
        <v>0</v>
      </c>
      <c r="DZ1309" s="25">
        <f t="shared" si="2437"/>
        <v>523</v>
      </c>
      <c r="EA1309" s="22"/>
      <c r="EB1309" s="22">
        <f t="shared" si="2415"/>
        <v>0</v>
      </c>
      <c r="EC1309" s="28">
        <f t="shared" si="2438"/>
        <v>369</v>
      </c>
      <c r="ED1309" s="5"/>
      <c r="EE1309" s="43">
        <f t="shared" si="2416"/>
        <v>0</v>
      </c>
      <c r="EF1309" s="27">
        <f t="shared" si="2439"/>
        <v>4769</v>
      </c>
      <c r="EG1309" s="66"/>
      <c r="EH1309" s="66">
        <f t="shared" si="2417"/>
        <v>80</v>
      </c>
      <c r="EI1309" s="67">
        <f t="shared" si="2440"/>
        <v>21997</v>
      </c>
      <c r="EJ1309" s="66"/>
      <c r="EK1309" s="66">
        <f t="shared" si="2418"/>
        <v>80</v>
      </c>
      <c r="EL1309" s="67">
        <f t="shared" si="2441"/>
        <v>20627</v>
      </c>
      <c r="EM1309" s="110">
        <f t="shared" si="2447"/>
        <v>254297.62829275994</v>
      </c>
    </row>
    <row r="1310" spans="1:143" s="33" customFormat="1" ht="11.25" customHeight="1" x14ac:dyDescent="0.25">
      <c r="A1310" s="382">
        <v>46200</v>
      </c>
      <c r="B1310" s="383">
        <v>46172</v>
      </c>
      <c r="C1310" s="180">
        <v>8004990448</v>
      </c>
      <c r="D1310" s="37" t="s">
        <v>195</v>
      </c>
      <c r="E1310" s="456">
        <v>300</v>
      </c>
      <c r="F1310" s="39">
        <v>3</v>
      </c>
      <c r="G1310" s="40">
        <v>191516130272</v>
      </c>
      <c r="H1310" s="66"/>
      <c r="I1310" s="41">
        <f t="shared" si="2378"/>
        <v>0</v>
      </c>
      <c r="J1310" s="48">
        <f t="shared" si="2448"/>
        <v>201087</v>
      </c>
      <c r="K1310" s="66"/>
      <c r="L1310" s="41">
        <f t="shared" si="2379"/>
        <v>0</v>
      </c>
      <c r="M1310" s="48">
        <f>M1309+K1310-L1310-600</f>
        <v>260304</v>
      </c>
      <c r="N1310" s="66"/>
      <c r="O1310" s="41">
        <f t="shared" si="2380"/>
        <v>0</v>
      </c>
      <c r="P1310" s="48">
        <f t="shared" si="2452"/>
        <v>188546</v>
      </c>
      <c r="Q1310" s="66"/>
      <c r="R1310" s="66">
        <f t="shared" si="2381"/>
        <v>600</v>
      </c>
      <c r="S1310" s="67">
        <f t="shared" si="2450"/>
        <v>224802</v>
      </c>
      <c r="T1310" s="66"/>
      <c r="U1310" s="66">
        <f t="shared" si="2453"/>
        <v>0</v>
      </c>
      <c r="V1310" s="67">
        <f t="shared" si="2454"/>
        <v>154820.55000000005</v>
      </c>
      <c r="W1310" s="136"/>
      <c r="X1310" s="69">
        <f t="shared" si="2383"/>
        <v>0</v>
      </c>
      <c r="Y1310" s="67">
        <f t="shared" si="2455"/>
        <v>4500.3500000000004</v>
      </c>
      <c r="Z1310" s="66"/>
      <c r="AA1310" s="68">
        <f t="shared" si="2384"/>
        <v>0</v>
      </c>
      <c r="AB1310" s="67">
        <f t="shared" si="2456"/>
        <v>16286</v>
      </c>
      <c r="AC1310" s="66"/>
      <c r="AD1310" s="66">
        <f t="shared" si="2385"/>
        <v>0</v>
      </c>
      <c r="AE1310" s="67">
        <f t="shared" si="2457"/>
        <v>2961</v>
      </c>
      <c r="AF1310" s="66"/>
      <c r="AG1310" s="78">
        <f t="shared" si="2386"/>
        <v>0</v>
      </c>
      <c r="AH1310" s="79">
        <f t="shared" si="2458"/>
        <v>4070.4</v>
      </c>
      <c r="AI1310" s="66"/>
      <c r="AJ1310" s="68">
        <f t="shared" si="2387"/>
        <v>0</v>
      </c>
      <c r="AK1310" s="67">
        <f t="shared" si="2459"/>
        <v>45977</v>
      </c>
      <c r="AL1310" s="66"/>
      <c r="AM1310" s="68">
        <f t="shared" si="2460"/>
        <v>0</v>
      </c>
      <c r="AN1310" s="67">
        <f t="shared" si="2461"/>
        <v>8655.02</v>
      </c>
      <c r="AO1310" s="66"/>
      <c r="AP1310" s="68">
        <f t="shared" si="2389"/>
        <v>0</v>
      </c>
      <c r="AQ1310" s="67">
        <f t="shared" si="2364"/>
        <v>7730.6399999999994</v>
      </c>
      <c r="AR1310" s="66"/>
      <c r="AS1310" s="68">
        <f t="shared" si="2390"/>
        <v>0</v>
      </c>
      <c r="AT1310" s="67">
        <f t="shared" si="2451"/>
        <v>878</v>
      </c>
      <c r="AU1310" s="66"/>
      <c r="AV1310" s="66">
        <f t="shared" si="2391"/>
        <v>0</v>
      </c>
      <c r="AW1310" s="42">
        <f t="shared" si="2377"/>
        <v>4171.2000000000016</v>
      </c>
      <c r="AX1310" s="66"/>
      <c r="AY1310" s="66">
        <f t="shared" si="2392"/>
        <v>0</v>
      </c>
      <c r="AZ1310" s="67">
        <f t="shared" si="2425"/>
        <v>728.09999999999991</v>
      </c>
      <c r="BA1310" s="66"/>
      <c r="BB1310" s="68">
        <f t="shared" si="2393"/>
        <v>0</v>
      </c>
      <c r="BC1310" s="67">
        <f t="shared" si="2372"/>
        <v>77.819999999999851</v>
      </c>
      <c r="BD1310" s="66"/>
      <c r="BE1310" s="68">
        <f t="shared" si="2394"/>
        <v>0</v>
      </c>
      <c r="BF1310" s="67">
        <f t="shared" si="2423"/>
        <v>445.38000000000164</v>
      </c>
      <c r="BG1310" s="66"/>
      <c r="BH1310" s="68">
        <f t="shared" si="2462"/>
        <v>0</v>
      </c>
      <c r="BI1310" s="67">
        <f t="shared" si="2424"/>
        <v>10000</v>
      </c>
      <c r="BJ1310" s="66"/>
      <c r="BK1310" s="68">
        <f t="shared" si="2396"/>
        <v>0</v>
      </c>
      <c r="BL1310" s="67">
        <f t="shared" si="2427"/>
        <v>2694.6000000000004</v>
      </c>
      <c r="BM1310" s="66"/>
      <c r="BN1310" s="68">
        <f t="shared" si="2463"/>
        <v>0</v>
      </c>
      <c r="BO1310" s="67">
        <f t="shared" si="2428"/>
        <v>9134.7000000000007</v>
      </c>
      <c r="BP1310" s="66"/>
      <c r="BQ1310" s="68">
        <f t="shared" si="2464"/>
        <v>0</v>
      </c>
      <c r="BR1310" s="67">
        <f t="shared" si="2443"/>
        <v>65606.650000000009</v>
      </c>
      <c r="BS1310" s="66"/>
      <c r="BT1310" s="66">
        <f t="shared" si="2465"/>
        <v>0</v>
      </c>
      <c r="BU1310" s="67">
        <f t="shared" si="2373"/>
        <v>94117</v>
      </c>
      <c r="BV1310" s="66"/>
      <c r="BW1310" s="66">
        <f t="shared" ref="BW1310:BW1341" si="2467">IF(OR(D1310="CO155E2-0CM020",D1310="NPC06UZDB-YL020M",D1310="NPC06UZDB-OR050C",D1310="NPC06UZDB-WT020C",D1310="CO155E2-0ZC750",D1310="CO155E2-09M008",D1310="NPC06UZDB-BL011M",D1310="NPC06UZDB-OR008M",D1310="NPC06UZDB-WT450C",D1310="NPC06UZDB-GN015M",D1310="NPC06UZDB-RD015M",D1310="NPC06UZDB-YL004M",D1310="CO155E2-07C150",D1310="NPC06UZDB-WT015C",D1310="NPC06UZDB-GY350C",D1310="NPC06UZDB-OR350C",D1310="NPC06UZDB-YL003M",D1310="CO155E2-0MC150 ",D1310="NPC06UZDB-YL250C",D1310="CO155E2-09C050",D1310="NPC06UZDB-GN250C",D1310="NPC06UZDB-BL250C",D1310="NPC06UZDB-WT004M",D1310="NPC06UZDB-RD150C",D1310="NPC06UZDB-BL009M",D1310="NPC06UZDB-GY020C",D1310="NPC06UZDB-GN020C",D1310="NPC06UZDB-RD020C",D1310="NPC06UZDB-YL020C",D1310="NPC06UZDB-GY030M",D1310="CO155E2-0MC250",D1310="CO155E2-0MC150",D1310="NPC06UZDB-BL020C",D1310="NPC06UZDB-OR150C",D1310="NPC06UZDB-BL012M",D1310="NPC06UZDB-BK350C",D1310="NPC06UZDB-GN350C",D1310="NPC06UZDB-GN450C",D1310="NPC06UZDB-GY350C",D1310="NPC06UZDB-OR350C",D1310="NPC06UZDB-YL350C",D1310="CO155E2-0CM007",D1310="NPC06UZDB-GN007M",D1310="NPC06UZDB-GY150C",D1310="NPC06UZDB-BL015C",D1310="NPC06UZDB-BL030C",D1310="NPC06UZDB-BL013M",D1310="NPC06UZDB-WT016M",D1310="NPC06UZDB-WT025M",D1310="CO155E2-0ZC050",D1310="CO155E2-0ZC250",D1310="CO155E2-0ZM009",D1310="CO155E2-0ZM008",D1310="CO155E2-0ZM006",D1310="CO155E2-0ZM012",D1310="NPC06UZDB-BK016M",D1310="NPC06UZDB-BK011M",D1310="NPC06UZDB-GY250C",D1310="NPC06UZDB-GY007M",D1310="CO155E2-07M015",D1310="CO155E2-0ZM004",D1310="CO155E2-09M004",D1310="CO155E2-0CC050",D1310="CO155E2-09M015",D1310="CO155E2-0ZC150",D1310="CO155E2-01M007",D1310="CO155E2-07M010",D1310="NPC06UZDB-YL050C",D1310="NPC06UZDB-OR007M",D1310="NPC06UZDB-GN050C",D1310="NPC06UZDB-WT012M",D1310="NPC06UZDB-GY006M",D1310="NPC06UZDB-GY008M",D1310="CO155E2-0ZM015",D1310="NPC06UZDB-RD050C",D1310="NPC06UZDB-RD150C",D1310="NPC06UZDB-WT009M",D1310="CO155E2-01M004",D1310="NPC06UZDB-OR015M",D1310="NPC06UZDB-GN750C",D1310="NPC06UZDB-WT750C",D1310="CO155E2-0MM010",D1310="CO155E2-07M005",D1310="CO155E2-07M007",D1310="NPC06UZDB-BK750C",D1310="CO155E2-07C050",D1310="CO155E2-01M007",D1310="CO155E2-0MC050",D1310="NPC06UZDB-BK010M",D1310="NPC06UZDB-BK150C",D1310="NPC06UZDB-BK250C",D1310="NPC06UZDB-RD750C",D1310="NPC06UZDB-WT030M",D1310="CO155E2-01C050",D1310="CO155E2-08C750",D1310="NPC06UZDB-WT050M",D1310="NPC06UZDB-GY050C",D1310="CO155E2-0ZM010",D1310="NPC06UZDB-BK007M",D1310="CO155E2-0CC250",D1310="NPC06UZDB-WT007M",D1310="CO155E2-06C150",D1310="NPC06UZDB-WT025M",D1310="NPC06UZDB-WT025C",D1310="NPC06UZDB-GY750C",D1310="NPC06UZDB-WT250C",D1310="CO155E2-09M010",D1310="CO155E2-06M001",D1310="CO155E2-0ZM005",D1310="NPC06UZDB-YL010M",D1310="NPC06UZDB-GN150C",D1310="NPC06UZDB-RD005M",D1310="NPC06UZDB-GY007M",D1310="NPC06UZDB-GY020M",D1310="NPC06UZDB-YL005M",D1310="NPC06UZDB-YL007M",D1310="NPC06UZDB-YL150C",D1310="NPC06UZDB-OR750C",D1310="CO155E2-0ZC150",D1310="CO155E2-0ZM015",D1310="NPC06UZDB-OR020M",D1310="CO155E2-09M015",D1310="CO155E2-0MM015",D1310="CO155E2-01C150",D1310="CO155E2-01C250",D1310="CO155E2-01M015",D1310="CO155E2-07C150",D1310="CO155E2-08C250",D1310="CO155E2-09C150",D1310="CO155E2-0CC150",D1310="CO155E2-0CM015",D1310="CO155E2-01M003",D1310="CO155E2-01M005",D1310="NPC06UZDB-GN020M",D1310="CO155E2-09M005",D1310="NPC06UZDB-BK005M",D1310="NPC06UZDB-BL020M",D1310="NPC06UZDB-RD010M",D1310="NPC06UZDB-RD020M",D1310="CO155E2-08M015",D1310="CO155E2-08C150",D1310="CO155E2-01M001",D1310="CO155E2-01M002",D1310="CO155E2-06M003",D1310="CO155E2-07M001",D1310="CO155E2-09M003",D1310="CO155E2-09M001",D1310="CO155E2-09M007",D1310="CO155E2-0ZM003",D1310="CO155E2-0MM003",D1310="CO155E2-0MM005",D1310="CO155E2-0MM007",D1310="CO155E2-0ZM007",D1310="CO155E2-01M010",D1310="NPC06UZDB-WT150C",D1310="NPC06UZDB-WT050C",D1310="CO155E2-0CM010",D1310="CO155E2-08F008",D1310="CO155E2-08F005",D1310="CO155E2-08C050",D1310="NPC06UZDB-BL750C",D1310="CO155E2-07M003",D1310="NPC06UZDB-BL150C",D1310="NPC06UZDB-BL020M",D1310="NPC06UZDB-BL050C",D1310="NPC06UZDB-BL008M",D1310="NPC06UZDB-BL006M",D1310="NPC06UZDB-GY450C",D1310="NPC06UZDB-GY015M",D1310="NPC06UZDB-GY150C",D1310="NPC06UZDB-BL010M",D1310="NPC06UZDB-GN010M",D1310="NPC06UZDB-BK050C",D1310="NPC06UZDB-GN125C",D1310="NPC06UZDB-GN012M",D1310="NPC06UZDB-BK001M",D1310="NPC06UZDB-BL007M",D1310="NPC06UZDB-GY450C",D1310="NPC06UZDB-OR050C",D1310="CO155E2-0MM001",D1310="CO155E2-06M002",D1310="CO155E2-0MM002",D1310="NPC06UZDB-GN001M",D1310="NPC06UZDB-GN002M",D1310="NPC06UZDB-GN003M",D1310="NPC06UZDB-GN004M",D1310="NPC06UZDB-GN005M",D1310="NPC06UZDB-GN006M",D1310="NPC06UZDB-WT050C",D1310="NPC06UZDB-OR001M",D1310="NPC06UZDB-OR002M",D1310="NPC06UZDB-OR003M",D1310="NPC06UZDB-OR004M",D1310="NPC06UZDB-OR005M",D1310="NPC06UZDB-OR006M",D1310="NPC06UZDB-OR010M",D1310="CO155E2-07M002",D1310="NPC06UZDB-RD001M",D1310="NPC06UZDB-RD002M",D1310="NPC06UZDB-RD002M",D1310="NPC06UZDB-RD003M",D1310="NPC06UZDB-RD004M",D1310="CO155E2-0ZM001",D1310="CO155E2-0ZM002",D1310="NPC06UZDB-BK002M",D1310="NPC06UZDB-BK003M",D1310="NPC06UZDB-BL001M",D1310="NPC06UZDB-BL002M",D1310="NPC06UZDB-BL003M",D1310="NPC06UZDB-BL004M",D1310="NPC06UZDB-BL005M",D1310="NPC06UZDB-BL015M",D1310="NPC06UZDB-GY010M",D1310="NPC06UZDB-GY001M",D1310="NPC06UZDB-GY002M",D1310="NPC06UZDB-GY003M",D1310="NPC06UZDB-GY004M",D1310="NPC06UZDB-GY005M",D1310="NPC06UZDB-YL001M",D1310="NPC06UZDB-YL002M",D1310="NPC06UZDB-YL003M",D1310="CO155E2-0CM001",D1310="CO155E2-0CM002",D1310="CO155E2-0CM003",D1310="CO155E2-0CM004",D1310="CO155E2-0CM005",D1310="CO155E2-08M001",D1310="CO155E2-08M002",D1310="CO155E2-08M003",D1310="CO155E2-08M004",D1310="CO155E2-08M005",D1310="CO155E2-08M006",D1310="CO155E2-08M007",D1310="CO155E2-08M008",D1310="CO155E2-08M009",D1310="CO155E2-08M010",D1310="CO155E2-08M020",D1310="CO155E2-0ZM001",D1310="CO155E2-0ZM002",D1310="CO155E2-09M002",D1310="NPC06UZDB-WT001M",D1310="NPC06UZDB-WT002M",D1310="NPC06UZDB-WT003M",D1310="NPC06UZDB-WT004M",D1310="NPC06UZDB-WT005M",D1310="NPC06UZDB-WT006M",D1310="NPC06UZDB-WT008M",D1310="NPC06UZDB-WT010M",D1310="NPC06UZDB-WT015M",D1310="NPC06UZDB-WT020M",),E1310*2,0)</f>
        <v>0</v>
      </c>
      <c r="BX1310" s="67">
        <f t="shared" si="2374"/>
        <v>137128</v>
      </c>
      <c r="BY1310" s="66"/>
      <c r="BZ1310" s="66">
        <f t="shared" si="2466"/>
        <v>0</v>
      </c>
      <c r="CA1310" s="67">
        <f t="shared" si="2375"/>
        <v>87619</v>
      </c>
      <c r="CB1310" s="66"/>
      <c r="CC1310" s="66">
        <f t="shared" si="2401"/>
        <v>0</v>
      </c>
      <c r="CD1310" s="67">
        <f t="shared" si="2349"/>
        <v>28747.040000000001</v>
      </c>
      <c r="CE1310" s="66"/>
      <c r="CF1310" s="66">
        <f t="shared" si="2402"/>
        <v>0</v>
      </c>
      <c r="CG1310" s="67">
        <f t="shared" si="2429"/>
        <v>3663.6999999999994</v>
      </c>
      <c r="CH1310" s="66"/>
      <c r="CI1310" s="66">
        <f t="shared" si="2403"/>
        <v>0</v>
      </c>
      <c r="CJ1310" s="67">
        <f t="shared" si="2444"/>
        <v>6757.8</v>
      </c>
      <c r="CK1310" s="66"/>
      <c r="CL1310" s="68">
        <f t="shared" si="2404"/>
        <v>0</v>
      </c>
      <c r="CM1310" s="79">
        <f t="shared" si="2430"/>
        <v>4847.4799999999996</v>
      </c>
      <c r="CN1310" s="66"/>
      <c r="CO1310" s="68">
        <f t="shared" si="2405"/>
        <v>0</v>
      </c>
      <c r="CP1310" s="79">
        <f t="shared" si="2431"/>
        <v>3955</v>
      </c>
      <c r="CQ1310" s="66"/>
      <c r="CR1310" s="68">
        <f t="shared" si="2406"/>
        <v>0</v>
      </c>
      <c r="CS1310" s="79">
        <f t="shared" si="2376"/>
        <v>5186</v>
      </c>
      <c r="CT1310" s="66"/>
      <c r="CU1310" s="68">
        <f t="shared" si="2407"/>
        <v>0</v>
      </c>
      <c r="CV1310" s="79">
        <f t="shared" si="2432"/>
        <v>6929</v>
      </c>
      <c r="CW1310" s="66"/>
      <c r="CX1310" s="66">
        <f t="shared" si="2442"/>
        <v>0</v>
      </c>
      <c r="CY1310" s="40">
        <f t="shared" si="2356"/>
        <v>6173.9599999999982</v>
      </c>
      <c r="CZ1310" s="65"/>
      <c r="DA1310" s="66">
        <f t="shared" si="2421"/>
        <v>0</v>
      </c>
      <c r="DB1310" s="67">
        <f t="shared" si="2445"/>
        <v>32048</v>
      </c>
      <c r="DC1310" s="66"/>
      <c r="DD1310" s="66">
        <f t="shared" si="2422"/>
        <v>0</v>
      </c>
      <c r="DE1310" s="67">
        <f t="shared" si="2446"/>
        <v>78819</v>
      </c>
      <c r="DF1310" s="66"/>
      <c r="DG1310" s="69">
        <f t="shared" si="2408"/>
        <v>300</v>
      </c>
      <c r="DH1310" s="67">
        <f t="shared" si="2352"/>
        <v>439095</v>
      </c>
      <c r="DI1310" s="66"/>
      <c r="DJ1310" s="66">
        <f t="shared" si="2409"/>
        <v>945</v>
      </c>
      <c r="DK1310" s="67">
        <f t="shared" si="2433"/>
        <v>5572.5</v>
      </c>
      <c r="DL1310" s="210"/>
      <c r="DM1310" s="206">
        <f t="shared" si="2410"/>
        <v>0</v>
      </c>
      <c r="DN1310" s="25">
        <f t="shared" si="2426"/>
        <v>0</v>
      </c>
      <c r="DO1310" s="5"/>
      <c r="DP1310" s="43">
        <f t="shared" si="2411"/>
        <v>0</v>
      </c>
      <c r="DQ1310" s="27">
        <f t="shared" si="2434"/>
        <v>6413.5</v>
      </c>
      <c r="DR1310" s="5"/>
      <c r="DS1310" s="43">
        <f t="shared" si="2412"/>
        <v>0</v>
      </c>
      <c r="DT1310" s="27">
        <f t="shared" si="2435"/>
        <v>4846</v>
      </c>
      <c r="DU1310" s="5"/>
      <c r="DV1310" s="43">
        <f t="shared" si="2413"/>
        <v>0</v>
      </c>
      <c r="DW1310" s="27">
        <f t="shared" si="2436"/>
        <v>4835</v>
      </c>
      <c r="DX1310" s="5"/>
      <c r="DY1310" s="22">
        <f t="shared" si="2414"/>
        <v>0</v>
      </c>
      <c r="DZ1310" s="25">
        <f t="shared" si="2437"/>
        <v>523</v>
      </c>
      <c r="EA1310" s="22"/>
      <c r="EB1310" s="22">
        <f t="shared" si="2415"/>
        <v>0</v>
      </c>
      <c r="EC1310" s="28">
        <f t="shared" si="2438"/>
        <v>369</v>
      </c>
      <c r="ED1310" s="5"/>
      <c r="EE1310" s="43">
        <f t="shared" si="2416"/>
        <v>0</v>
      </c>
      <c r="EF1310" s="27">
        <f t="shared" si="2439"/>
        <v>4769</v>
      </c>
      <c r="EG1310" s="66"/>
      <c r="EH1310" s="66">
        <f t="shared" si="2417"/>
        <v>600</v>
      </c>
      <c r="EI1310" s="67">
        <f t="shared" si="2440"/>
        <v>21397</v>
      </c>
      <c r="EJ1310" s="66"/>
      <c r="EK1310" s="66">
        <f t="shared" si="2418"/>
        <v>600</v>
      </c>
      <c r="EL1310" s="67">
        <f t="shared" si="2441"/>
        <v>20027</v>
      </c>
      <c r="EM1310" s="110">
        <f t="shared" si="2447"/>
        <v>254130.58979275997</v>
      </c>
    </row>
    <row r="1311" spans="1:143" ht="12" customHeight="1" x14ac:dyDescent="0.25">
      <c r="A1311" s="382">
        <v>46200</v>
      </c>
      <c r="B1311" s="383">
        <v>46172</v>
      </c>
      <c r="C1311" s="174">
        <v>8004991130</v>
      </c>
      <c r="D1311" s="13" t="s">
        <v>34</v>
      </c>
      <c r="E1311" s="14">
        <v>75</v>
      </c>
      <c r="F1311" s="15">
        <v>5</v>
      </c>
      <c r="G1311" s="16">
        <v>191516031241</v>
      </c>
      <c r="H1311" s="66"/>
      <c r="I1311" s="41">
        <f t="shared" si="2378"/>
        <v>150</v>
      </c>
      <c r="J1311" s="48">
        <f t="shared" si="2448"/>
        <v>200937</v>
      </c>
      <c r="K1311" s="66"/>
      <c r="L1311" s="41">
        <f t="shared" si="2379"/>
        <v>150</v>
      </c>
      <c r="M1311" s="48">
        <f t="shared" ref="M1311:M1358" si="2468">M1310+K1311-L1311</f>
        <v>260154</v>
      </c>
      <c r="N1311" s="66"/>
      <c r="O1311" s="41">
        <f t="shared" si="2380"/>
        <v>150</v>
      </c>
      <c r="P1311" s="48">
        <f t="shared" si="2452"/>
        <v>188396</v>
      </c>
      <c r="Q1311" s="66"/>
      <c r="R1311" s="66">
        <f t="shared" si="2381"/>
        <v>150</v>
      </c>
      <c r="S1311" s="67">
        <f t="shared" si="2450"/>
        <v>224652</v>
      </c>
      <c r="T1311" s="66"/>
      <c r="U1311" s="66">
        <f t="shared" si="2453"/>
        <v>382.5</v>
      </c>
      <c r="V1311" s="67">
        <f t="shared" si="2454"/>
        <v>154438.05000000005</v>
      </c>
      <c r="X1311" s="69">
        <f t="shared" si="2383"/>
        <v>0</v>
      </c>
      <c r="Y1311" s="67">
        <f t="shared" si="2455"/>
        <v>4500.3500000000004</v>
      </c>
      <c r="Z1311" s="66"/>
      <c r="AA1311" s="68">
        <f t="shared" si="2384"/>
        <v>0</v>
      </c>
      <c r="AB1311" s="67">
        <f t="shared" si="2456"/>
        <v>16286</v>
      </c>
      <c r="AC1311" s="66"/>
      <c r="AD1311" s="66">
        <f t="shared" si="2385"/>
        <v>0</v>
      </c>
      <c r="AE1311" s="67">
        <f t="shared" si="2457"/>
        <v>2961</v>
      </c>
      <c r="AF1311" s="66"/>
      <c r="AG1311" s="78">
        <f t="shared" si="2386"/>
        <v>0</v>
      </c>
      <c r="AH1311" s="79">
        <f t="shared" si="2458"/>
        <v>4070.4</v>
      </c>
      <c r="AI1311" s="66"/>
      <c r="AJ1311" s="68">
        <f t="shared" si="2387"/>
        <v>0</v>
      </c>
      <c r="AK1311" s="67">
        <f t="shared" si="2459"/>
        <v>45977</v>
      </c>
      <c r="AL1311" s="66"/>
      <c r="AM1311" s="68">
        <f t="shared" si="2460"/>
        <v>0</v>
      </c>
      <c r="AN1311" s="67">
        <f t="shared" si="2461"/>
        <v>8655.02</v>
      </c>
      <c r="AO1311" s="66"/>
      <c r="AP1311" s="68">
        <f t="shared" si="2389"/>
        <v>0</v>
      </c>
      <c r="AQ1311" s="67">
        <f t="shared" si="2364"/>
        <v>7730.6399999999994</v>
      </c>
      <c r="AR1311" s="66"/>
      <c r="AS1311" s="68">
        <f t="shared" si="2390"/>
        <v>0</v>
      </c>
      <c r="AT1311" s="67">
        <f t="shared" si="2451"/>
        <v>878</v>
      </c>
      <c r="AU1311" s="66"/>
      <c r="AV1311" s="66">
        <f t="shared" si="2391"/>
        <v>0</v>
      </c>
      <c r="AW1311" s="42">
        <f t="shared" si="2377"/>
        <v>4171.2000000000016</v>
      </c>
      <c r="AX1311" s="66"/>
      <c r="AY1311" s="66">
        <f t="shared" si="2392"/>
        <v>0</v>
      </c>
      <c r="AZ1311" s="67">
        <f t="shared" si="2425"/>
        <v>728.09999999999991</v>
      </c>
      <c r="BA1311" s="66"/>
      <c r="BB1311" s="68">
        <f t="shared" si="2393"/>
        <v>0</v>
      </c>
      <c r="BC1311" s="67">
        <f t="shared" si="2372"/>
        <v>77.819999999999851</v>
      </c>
      <c r="BD1311" s="66"/>
      <c r="BE1311" s="68">
        <f t="shared" si="2394"/>
        <v>0</v>
      </c>
      <c r="BF1311" s="67">
        <f t="shared" si="2423"/>
        <v>445.38000000000164</v>
      </c>
      <c r="BG1311" s="66"/>
      <c r="BH1311" s="68">
        <f t="shared" si="2462"/>
        <v>0</v>
      </c>
      <c r="BI1311" s="67">
        <f t="shared" si="2424"/>
        <v>10000</v>
      </c>
      <c r="BJ1311" s="66"/>
      <c r="BK1311" s="68">
        <f t="shared" si="2396"/>
        <v>0</v>
      </c>
      <c r="BL1311" s="67">
        <f t="shared" si="2427"/>
        <v>2694.6000000000004</v>
      </c>
      <c r="BM1311" s="66"/>
      <c r="BN1311" s="68">
        <f t="shared" si="2463"/>
        <v>0</v>
      </c>
      <c r="BO1311" s="67">
        <f t="shared" si="2428"/>
        <v>9134.7000000000007</v>
      </c>
      <c r="BP1311" s="66"/>
      <c r="BQ1311" s="68">
        <f t="shared" si="2464"/>
        <v>0</v>
      </c>
      <c r="BR1311" s="67">
        <f t="shared" si="2443"/>
        <v>65606.650000000009</v>
      </c>
      <c r="BS1311" s="66"/>
      <c r="BT1311" s="66">
        <f t="shared" si="2465"/>
        <v>0</v>
      </c>
      <c r="BU1311" s="67">
        <f t="shared" si="2373"/>
        <v>94117</v>
      </c>
      <c r="BV1311" s="66"/>
      <c r="BW1311" s="66">
        <f t="shared" si="2467"/>
        <v>0</v>
      </c>
      <c r="BX1311" s="67">
        <f t="shared" si="2374"/>
        <v>137128</v>
      </c>
      <c r="BY1311" s="66"/>
      <c r="BZ1311" s="66">
        <f t="shared" si="2466"/>
        <v>0</v>
      </c>
      <c r="CA1311" s="67">
        <f t="shared" si="2375"/>
        <v>87619</v>
      </c>
      <c r="CB1311" s="66"/>
      <c r="CC1311" s="66">
        <f t="shared" si="2401"/>
        <v>0</v>
      </c>
      <c r="CD1311" s="67">
        <f t="shared" si="2349"/>
        <v>28747.040000000001</v>
      </c>
      <c r="CE1311" s="66"/>
      <c r="CF1311" s="66">
        <f t="shared" si="2402"/>
        <v>0</v>
      </c>
      <c r="CG1311" s="67">
        <f t="shared" si="2429"/>
        <v>3663.6999999999994</v>
      </c>
      <c r="CH1311" s="66"/>
      <c r="CI1311" s="66">
        <f t="shared" si="2403"/>
        <v>0</v>
      </c>
      <c r="CJ1311" s="67">
        <f t="shared" si="2444"/>
        <v>6757.8</v>
      </c>
      <c r="CK1311" s="66"/>
      <c r="CL1311" s="68">
        <f t="shared" si="2404"/>
        <v>0</v>
      </c>
      <c r="CM1311" s="79">
        <f t="shared" si="2430"/>
        <v>4847.4799999999996</v>
      </c>
      <c r="CN1311" s="66"/>
      <c r="CO1311" s="68">
        <f t="shared" si="2405"/>
        <v>0</v>
      </c>
      <c r="CP1311" s="79">
        <f t="shared" si="2431"/>
        <v>3955</v>
      </c>
      <c r="CQ1311" s="66"/>
      <c r="CR1311" s="68">
        <f t="shared" si="2406"/>
        <v>0</v>
      </c>
      <c r="CS1311" s="79">
        <f t="shared" si="2376"/>
        <v>5186</v>
      </c>
      <c r="CT1311" s="66"/>
      <c r="CU1311" s="68">
        <f t="shared" si="2407"/>
        <v>0</v>
      </c>
      <c r="CV1311" s="79">
        <f t="shared" si="2432"/>
        <v>6929</v>
      </c>
      <c r="CW1311" s="66"/>
      <c r="CX1311" s="66">
        <f t="shared" si="2442"/>
        <v>0</v>
      </c>
      <c r="CY1311" s="40">
        <f t="shared" si="2356"/>
        <v>6173.9599999999982</v>
      </c>
      <c r="CZ1311" s="65"/>
      <c r="DA1311" s="66">
        <f t="shared" si="2421"/>
        <v>0</v>
      </c>
      <c r="DB1311" s="67">
        <f t="shared" si="2445"/>
        <v>32048</v>
      </c>
      <c r="DC1311" s="66"/>
      <c r="DD1311" s="66">
        <f t="shared" si="2422"/>
        <v>0</v>
      </c>
      <c r="DE1311" s="67">
        <f t="shared" si="2446"/>
        <v>78819</v>
      </c>
      <c r="DF1311" s="66"/>
      <c r="DG1311" s="69">
        <f t="shared" si="2408"/>
        <v>0</v>
      </c>
      <c r="DH1311" s="67">
        <f t="shared" si="2352"/>
        <v>439095</v>
      </c>
      <c r="DI1311" s="66"/>
      <c r="DJ1311" s="66">
        <f t="shared" si="2409"/>
        <v>0</v>
      </c>
      <c r="DK1311" s="67">
        <f t="shared" si="2433"/>
        <v>5572.5</v>
      </c>
      <c r="DM1311" s="206">
        <f t="shared" si="2410"/>
        <v>0</v>
      </c>
      <c r="DN1311" s="25">
        <f t="shared" si="2426"/>
        <v>0</v>
      </c>
      <c r="DO1311" s="5"/>
      <c r="DP1311" s="43">
        <f t="shared" si="2411"/>
        <v>0</v>
      </c>
      <c r="DQ1311" s="27">
        <f t="shared" si="2434"/>
        <v>6413.5</v>
      </c>
      <c r="DR1311" s="5"/>
      <c r="DS1311" s="43">
        <f t="shared" si="2412"/>
        <v>0</v>
      </c>
      <c r="DT1311" s="27">
        <f t="shared" si="2435"/>
        <v>4846</v>
      </c>
      <c r="DU1311" s="5"/>
      <c r="DV1311" s="43">
        <f t="shared" si="2413"/>
        <v>0</v>
      </c>
      <c r="DW1311" s="27">
        <f t="shared" si="2436"/>
        <v>4835</v>
      </c>
      <c r="DX1311" s="5"/>
      <c r="DY1311" s="22">
        <f t="shared" si="2414"/>
        <v>0</v>
      </c>
      <c r="DZ1311" s="25">
        <f t="shared" si="2437"/>
        <v>523</v>
      </c>
      <c r="EA1311" s="22"/>
      <c r="EB1311" s="22">
        <f t="shared" si="2415"/>
        <v>0</v>
      </c>
      <c r="EC1311" s="28">
        <f t="shared" si="2438"/>
        <v>369</v>
      </c>
      <c r="ED1311" s="5"/>
      <c r="EE1311" s="43">
        <f t="shared" si="2416"/>
        <v>0</v>
      </c>
      <c r="EF1311" s="27">
        <f t="shared" si="2439"/>
        <v>4769</v>
      </c>
      <c r="EG1311" s="66"/>
      <c r="EH1311" s="66">
        <f t="shared" si="2417"/>
        <v>0</v>
      </c>
      <c r="EI1311" s="67">
        <f t="shared" si="2440"/>
        <v>21397</v>
      </c>
      <c r="EJ1311" s="66"/>
      <c r="EK1311" s="66">
        <f t="shared" si="2418"/>
        <v>0</v>
      </c>
      <c r="EL1311" s="67">
        <f t="shared" si="2441"/>
        <v>20027</v>
      </c>
      <c r="EM1311" s="110">
        <f t="shared" si="2447"/>
        <v>254039.06657275994</v>
      </c>
    </row>
    <row r="1312" spans="1:143" s="36" customFormat="1" ht="11.25" customHeight="1" x14ac:dyDescent="0.25">
      <c r="A1312" s="382">
        <v>46200</v>
      </c>
      <c r="B1312" s="383">
        <v>46172</v>
      </c>
      <c r="C1312" s="174">
        <v>8004991131</v>
      </c>
      <c r="D1312" s="13" t="s">
        <v>148</v>
      </c>
      <c r="E1312" s="14">
        <v>6</v>
      </c>
      <c r="F1312" s="15">
        <v>30</v>
      </c>
      <c r="G1312" s="16">
        <v>191516031302</v>
      </c>
      <c r="H1312" s="66"/>
      <c r="I1312" s="41">
        <v>12</v>
      </c>
      <c r="J1312" s="48">
        <f t="shared" si="2448"/>
        <v>200925</v>
      </c>
      <c r="K1312" s="66"/>
      <c r="L1312" s="41">
        <v>12</v>
      </c>
      <c r="M1312" s="48">
        <f t="shared" si="2468"/>
        <v>260142</v>
      </c>
      <c r="N1312" s="66"/>
      <c r="O1312" s="41">
        <v>12</v>
      </c>
      <c r="P1312" s="48">
        <f t="shared" si="2452"/>
        <v>188384</v>
      </c>
      <c r="Q1312" s="66"/>
      <c r="R1312" s="66">
        <v>12</v>
      </c>
      <c r="S1312" s="67">
        <f t="shared" si="2450"/>
        <v>224640</v>
      </c>
      <c r="T1312" s="66"/>
      <c r="U1312" s="66">
        <f t="shared" si="2453"/>
        <v>0</v>
      </c>
      <c r="V1312" s="67">
        <f t="shared" si="2454"/>
        <v>154438.05000000005</v>
      </c>
      <c r="W1312" s="136"/>
      <c r="X1312" s="69">
        <f t="shared" si="2383"/>
        <v>0</v>
      </c>
      <c r="Y1312" s="67">
        <f t="shared" si="2455"/>
        <v>4500.3500000000004</v>
      </c>
      <c r="Z1312" s="66"/>
      <c r="AA1312" s="68">
        <f t="shared" si="2384"/>
        <v>0</v>
      </c>
      <c r="AB1312" s="67">
        <f t="shared" si="2456"/>
        <v>16286</v>
      </c>
      <c r="AC1312" s="66"/>
      <c r="AD1312" s="66">
        <f t="shared" si="2385"/>
        <v>0</v>
      </c>
      <c r="AE1312" s="67">
        <f t="shared" si="2457"/>
        <v>2961</v>
      </c>
      <c r="AF1312" s="66"/>
      <c r="AG1312" s="78">
        <f t="shared" si="2386"/>
        <v>0</v>
      </c>
      <c r="AH1312" s="79">
        <f t="shared" si="2458"/>
        <v>4070.4</v>
      </c>
      <c r="AI1312" s="66"/>
      <c r="AJ1312" s="68">
        <f t="shared" si="2387"/>
        <v>0</v>
      </c>
      <c r="AK1312" s="67">
        <f t="shared" si="2459"/>
        <v>45977</v>
      </c>
      <c r="AL1312" s="66"/>
      <c r="AM1312" s="68">
        <f t="shared" si="2460"/>
        <v>180.60000000000002</v>
      </c>
      <c r="AN1312" s="67">
        <f t="shared" si="2461"/>
        <v>8474.42</v>
      </c>
      <c r="AO1312" s="66"/>
      <c r="AP1312" s="68">
        <f t="shared" si="2389"/>
        <v>0</v>
      </c>
      <c r="AQ1312" s="67">
        <f t="shared" si="2364"/>
        <v>7730.6399999999994</v>
      </c>
      <c r="AR1312" s="66"/>
      <c r="AS1312" s="68">
        <f t="shared" si="2390"/>
        <v>0</v>
      </c>
      <c r="AT1312" s="67">
        <f t="shared" si="2451"/>
        <v>878</v>
      </c>
      <c r="AU1312" s="66"/>
      <c r="AV1312" s="66">
        <f t="shared" si="2391"/>
        <v>0</v>
      </c>
      <c r="AW1312" s="42">
        <f t="shared" si="2377"/>
        <v>4171.2000000000016</v>
      </c>
      <c r="AX1312" s="66"/>
      <c r="AY1312" s="66">
        <f t="shared" si="2392"/>
        <v>0</v>
      </c>
      <c r="AZ1312" s="67">
        <f t="shared" si="2425"/>
        <v>728.09999999999991</v>
      </c>
      <c r="BA1312" s="66"/>
      <c r="BB1312" s="68">
        <f t="shared" si="2393"/>
        <v>0</v>
      </c>
      <c r="BC1312" s="67">
        <f t="shared" si="2372"/>
        <v>77.819999999999851</v>
      </c>
      <c r="BD1312" s="66"/>
      <c r="BE1312" s="68">
        <f t="shared" si="2394"/>
        <v>0</v>
      </c>
      <c r="BF1312" s="67">
        <f t="shared" si="2423"/>
        <v>445.38000000000164</v>
      </c>
      <c r="BG1312" s="66"/>
      <c r="BH1312" s="68">
        <f t="shared" si="2462"/>
        <v>0</v>
      </c>
      <c r="BI1312" s="67">
        <f t="shared" si="2424"/>
        <v>10000</v>
      </c>
      <c r="BJ1312" s="66"/>
      <c r="BK1312" s="68">
        <f t="shared" si="2396"/>
        <v>0</v>
      </c>
      <c r="BL1312" s="67">
        <f t="shared" si="2427"/>
        <v>2694.6000000000004</v>
      </c>
      <c r="BM1312" s="66"/>
      <c r="BN1312" s="68">
        <f t="shared" si="2463"/>
        <v>0</v>
      </c>
      <c r="BO1312" s="67">
        <f t="shared" si="2428"/>
        <v>9134.7000000000007</v>
      </c>
      <c r="BP1312" s="66"/>
      <c r="BQ1312" s="68">
        <f t="shared" si="2464"/>
        <v>0</v>
      </c>
      <c r="BR1312" s="67">
        <f t="shared" si="2443"/>
        <v>65606.650000000009</v>
      </c>
      <c r="BS1312" s="66"/>
      <c r="BT1312" s="66">
        <f t="shared" si="2465"/>
        <v>0</v>
      </c>
      <c r="BU1312" s="67">
        <f t="shared" si="2373"/>
        <v>94117</v>
      </c>
      <c r="BV1312" s="66"/>
      <c r="BW1312" s="66">
        <f t="shared" si="2467"/>
        <v>0</v>
      </c>
      <c r="BX1312" s="67">
        <f t="shared" si="2374"/>
        <v>137128</v>
      </c>
      <c r="BY1312" s="66"/>
      <c r="BZ1312" s="66">
        <f t="shared" si="2466"/>
        <v>0</v>
      </c>
      <c r="CA1312" s="67">
        <f t="shared" si="2375"/>
        <v>87619</v>
      </c>
      <c r="CB1312" s="66"/>
      <c r="CC1312" s="66">
        <f t="shared" si="2401"/>
        <v>0</v>
      </c>
      <c r="CD1312" s="67">
        <f t="shared" si="2349"/>
        <v>28747.040000000001</v>
      </c>
      <c r="CE1312" s="66"/>
      <c r="CF1312" s="66">
        <f t="shared" si="2402"/>
        <v>0</v>
      </c>
      <c r="CG1312" s="67">
        <f t="shared" si="2429"/>
        <v>3663.6999999999994</v>
      </c>
      <c r="CH1312" s="66"/>
      <c r="CI1312" s="66">
        <f t="shared" si="2403"/>
        <v>0</v>
      </c>
      <c r="CJ1312" s="67">
        <f t="shared" si="2444"/>
        <v>6757.8</v>
      </c>
      <c r="CK1312" s="66"/>
      <c r="CL1312" s="68">
        <f t="shared" si="2404"/>
        <v>0</v>
      </c>
      <c r="CM1312" s="79">
        <f t="shared" si="2430"/>
        <v>4847.4799999999996</v>
      </c>
      <c r="CN1312" s="66"/>
      <c r="CO1312" s="68">
        <f t="shared" si="2405"/>
        <v>0</v>
      </c>
      <c r="CP1312" s="79">
        <f t="shared" si="2431"/>
        <v>3955</v>
      </c>
      <c r="CQ1312" s="66"/>
      <c r="CR1312" s="68">
        <f t="shared" si="2406"/>
        <v>0</v>
      </c>
      <c r="CS1312" s="79">
        <f t="shared" si="2376"/>
        <v>5186</v>
      </c>
      <c r="CT1312" s="66"/>
      <c r="CU1312" s="68">
        <f t="shared" si="2407"/>
        <v>0</v>
      </c>
      <c r="CV1312" s="79">
        <f t="shared" si="2432"/>
        <v>6929</v>
      </c>
      <c r="CW1312" s="66"/>
      <c r="CX1312" s="66">
        <f t="shared" si="2442"/>
        <v>0</v>
      </c>
      <c r="CY1312" s="40">
        <f t="shared" si="2356"/>
        <v>6173.9599999999982</v>
      </c>
      <c r="CZ1312" s="65"/>
      <c r="DA1312" s="66">
        <f t="shared" si="2421"/>
        <v>0</v>
      </c>
      <c r="DB1312" s="67">
        <f t="shared" si="2445"/>
        <v>32048</v>
      </c>
      <c r="DC1312" s="66"/>
      <c r="DD1312" s="66">
        <f t="shared" si="2422"/>
        <v>0</v>
      </c>
      <c r="DE1312" s="67">
        <f t="shared" si="2446"/>
        <v>78819</v>
      </c>
      <c r="DF1312" s="66"/>
      <c r="DG1312" s="69">
        <f t="shared" si="2408"/>
        <v>0</v>
      </c>
      <c r="DH1312" s="67">
        <f t="shared" si="2352"/>
        <v>439095</v>
      </c>
      <c r="DI1312" s="66"/>
      <c r="DJ1312" s="66">
        <f t="shared" si="2409"/>
        <v>0</v>
      </c>
      <c r="DK1312" s="67">
        <f t="shared" si="2433"/>
        <v>5572.5</v>
      </c>
      <c r="DL1312" s="210"/>
      <c r="DM1312" s="206">
        <f t="shared" si="2410"/>
        <v>0</v>
      </c>
      <c r="DN1312" s="25">
        <f t="shared" si="2426"/>
        <v>0</v>
      </c>
      <c r="DO1312" s="5"/>
      <c r="DP1312" s="43">
        <f t="shared" si="2411"/>
        <v>0</v>
      </c>
      <c r="DQ1312" s="27">
        <f t="shared" si="2434"/>
        <v>6413.5</v>
      </c>
      <c r="DR1312" s="5"/>
      <c r="DS1312" s="43">
        <f t="shared" si="2412"/>
        <v>0</v>
      </c>
      <c r="DT1312" s="27">
        <f t="shared" si="2435"/>
        <v>4846</v>
      </c>
      <c r="DU1312" s="5"/>
      <c r="DV1312" s="43">
        <f t="shared" si="2413"/>
        <v>0</v>
      </c>
      <c r="DW1312" s="27">
        <f t="shared" si="2436"/>
        <v>4835</v>
      </c>
      <c r="DX1312" s="5"/>
      <c r="DY1312" s="22">
        <f t="shared" si="2414"/>
        <v>0</v>
      </c>
      <c r="DZ1312" s="25">
        <f t="shared" si="2437"/>
        <v>523</v>
      </c>
      <c r="EA1312" s="22"/>
      <c r="EB1312" s="22">
        <f t="shared" si="2415"/>
        <v>0</v>
      </c>
      <c r="EC1312" s="28">
        <f t="shared" si="2438"/>
        <v>369</v>
      </c>
      <c r="ED1312" s="5"/>
      <c r="EE1312" s="43">
        <f t="shared" si="2416"/>
        <v>0</v>
      </c>
      <c r="EF1312" s="27">
        <f t="shared" si="2439"/>
        <v>4769</v>
      </c>
      <c r="EG1312" s="66"/>
      <c r="EH1312" s="66">
        <f t="shared" si="2417"/>
        <v>0</v>
      </c>
      <c r="EI1312" s="67">
        <f t="shared" si="2440"/>
        <v>21397</v>
      </c>
      <c r="EJ1312" s="66"/>
      <c r="EK1312" s="66">
        <f t="shared" si="2418"/>
        <v>0</v>
      </c>
      <c r="EL1312" s="67">
        <f t="shared" si="2441"/>
        <v>20027</v>
      </c>
      <c r="EM1312" s="110">
        <f t="shared" si="2447"/>
        <v>253948.88237275998</v>
      </c>
    </row>
    <row r="1313" spans="1:143" s="36" customFormat="1" ht="12" customHeight="1" x14ac:dyDescent="0.25">
      <c r="A1313" s="382">
        <v>46200</v>
      </c>
      <c r="B1313" s="383">
        <v>46172</v>
      </c>
      <c r="C1313" s="177">
        <v>8004995701</v>
      </c>
      <c r="D1313" s="147" t="s">
        <v>369</v>
      </c>
      <c r="E1313" s="148">
        <v>60</v>
      </c>
      <c r="F1313" s="149">
        <v>2</v>
      </c>
      <c r="G1313" s="148">
        <v>191516809864</v>
      </c>
      <c r="H1313" s="66"/>
      <c r="I1313" s="41">
        <v>120</v>
      </c>
      <c r="J1313" s="48">
        <f t="shared" si="2448"/>
        <v>200805</v>
      </c>
      <c r="K1313" s="66"/>
      <c r="L1313" s="41">
        <v>120</v>
      </c>
      <c r="M1313" s="48">
        <f t="shared" si="2468"/>
        <v>260022</v>
      </c>
      <c r="N1313" s="66"/>
      <c r="O1313" s="41">
        <v>120</v>
      </c>
      <c r="P1313" s="48">
        <f t="shared" si="2452"/>
        <v>188264</v>
      </c>
      <c r="Q1313" s="66"/>
      <c r="R1313" s="66">
        <v>120</v>
      </c>
      <c r="S1313" s="67">
        <f t="shared" si="2450"/>
        <v>224520</v>
      </c>
      <c r="T1313" s="66"/>
      <c r="U1313" s="66">
        <f t="shared" si="2453"/>
        <v>0</v>
      </c>
      <c r="V1313" s="67">
        <f t="shared" si="2454"/>
        <v>154438.05000000005</v>
      </c>
      <c r="W1313" s="136"/>
      <c r="X1313" s="69">
        <f t="shared" si="2383"/>
        <v>0</v>
      </c>
      <c r="Y1313" s="67">
        <f t="shared" si="2455"/>
        <v>4500.3500000000004</v>
      </c>
      <c r="Z1313" s="66"/>
      <c r="AA1313" s="68">
        <f t="shared" si="2384"/>
        <v>0</v>
      </c>
      <c r="AB1313" s="67">
        <f t="shared" si="2456"/>
        <v>16286</v>
      </c>
      <c r="AC1313" s="66"/>
      <c r="AD1313" s="66">
        <f t="shared" si="2385"/>
        <v>0</v>
      </c>
      <c r="AE1313" s="67">
        <f t="shared" si="2457"/>
        <v>2961</v>
      </c>
      <c r="AF1313" s="66"/>
      <c r="AG1313" s="78">
        <f t="shared" si="2386"/>
        <v>0</v>
      </c>
      <c r="AH1313" s="79">
        <f t="shared" si="2458"/>
        <v>4070.4</v>
      </c>
      <c r="AI1313" s="66"/>
      <c r="AJ1313" s="68">
        <f t="shared" si="2387"/>
        <v>0</v>
      </c>
      <c r="AK1313" s="67">
        <f t="shared" si="2459"/>
        <v>45977</v>
      </c>
      <c r="AL1313" s="66"/>
      <c r="AM1313" s="68">
        <f t="shared" si="2460"/>
        <v>126</v>
      </c>
      <c r="AN1313" s="67">
        <f t="shared" si="2461"/>
        <v>8348.42</v>
      </c>
      <c r="AO1313" s="66"/>
      <c r="AP1313" s="68">
        <f t="shared" si="2389"/>
        <v>0</v>
      </c>
      <c r="AQ1313" s="67">
        <f t="shared" si="2364"/>
        <v>7730.6399999999994</v>
      </c>
      <c r="AR1313" s="66"/>
      <c r="AS1313" s="68">
        <f t="shared" si="2390"/>
        <v>0</v>
      </c>
      <c r="AT1313" s="67">
        <f t="shared" si="2451"/>
        <v>878</v>
      </c>
      <c r="AU1313" s="66"/>
      <c r="AV1313" s="66">
        <f t="shared" si="2391"/>
        <v>0</v>
      </c>
      <c r="AW1313" s="42">
        <f t="shared" si="2377"/>
        <v>4171.2000000000016</v>
      </c>
      <c r="AX1313" s="66"/>
      <c r="AY1313" s="66">
        <f t="shared" si="2392"/>
        <v>0</v>
      </c>
      <c r="AZ1313" s="67">
        <f t="shared" si="2425"/>
        <v>728.09999999999991</v>
      </c>
      <c r="BA1313" s="66"/>
      <c r="BB1313" s="68">
        <f t="shared" si="2393"/>
        <v>0</v>
      </c>
      <c r="BC1313" s="67">
        <f t="shared" si="2372"/>
        <v>77.819999999999851</v>
      </c>
      <c r="BD1313" s="66"/>
      <c r="BE1313" s="68">
        <f t="shared" si="2394"/>
        <v>0</v>
      </c>
      <c r="BF1313" s="67">
        <f t="shared" si="2423"/>
        <v>445.38000000000164</v>
      </c>
      <c r="BG1313" s="66"/>
      <c r="BH1313" s="68">
        <f t="shared" si="2462"/>
        <v>0</v>
      </c>
      <c r="BI1313" s="67">
        <f t="shared" si="2424"/>
        <v>10000</v>
      </c>
      <c r="BJ1313" s="66"/>
      <c r="BK1313" s="68">
        <f t="shared" si="2396"/>
        <v>0</v>
      </c>
      <c r="BL1313" s="67">
        <f t="shared" si="2427"/>
        <v>2694.6000000000004</v>
      </c>
      <c r="BM1313" s="66"/>
      <c r="BN1313" s="68">
        <f t="shared" si="2463"/>
        <v>0</v>
      </c>
      <c r="BO1313" s="67">
        <f t="shared" si="2428"/>
        <v>9134.7000000000007</v>
      </c>
      <c r="BP1313" s="66"/>
      <c r="BQ1313" s="68">
        <f t="shared" si="2464"/>
        <v>0</v>
      </c>
      <c r="BR1313" s="67">
        <f t="shared" si="2443"/>
        <v>65606.650000000009</v>
      </c>
      <c r="BS1313" s="66"/>
      <c r="BT1313" s="66">
        <f t="shared" si="2465"/>
        <v>0</v>
      </c>
      <c r="BU1313" s="67">
        <f t="shared" si="2373"/>
        <v>94117</v>
      </c>
      <c r="BV1313" s="66"/>
      <c r="BW1313" s="66">
        <f t="shared" si="2467"/>
        <v>0</v>
      </c>
      <c r="BX1313" s="67">
        <f t="shared" si="2374"/>
        <v>137128</v>
      </c>
      <c r="BY1313" s="66"/>
      <c r="BZ1313" s="66">
        <f t="shared" si="2466"/>
        <v>0</v>
      </c>
      <c r="CA1313" s="67">
        <f t="shared" si="2375"/>
        <v>87619</v>
      </c>
      <c r="CB1313" s="66"/>
      <c r="CC1313" s="66">
        <f t="shared" si="2401"/>
        <v>0</v>
      </c>
      <c r="CD1313" s="67">
        <f t="shared" si="2349"/>
        <v>28747.040000000001</v>
      </c>
      <c r="CE1313" s="66"/>
      <c r="CF1313" s="66">
        <f t="shared" si="2402"/>
        <v>0</v>
      </c>
      <c r="CG1313" s="67">
        <f t="shared" si="2429"/>
        <v>3663.6999999999994</v>
      </c>
      <c r="CH1313" s="66"/>
      <c r="CI1313" s="66">
        <f t="shared" si="2403"/>
        <v>0</v>
      </c>
      <c r="CJ1313" s="67">
        <f t="shared" si="2444"/>
        <v>6757.8</v>
      </c>
      <c r="CK1313" s="66"/>
      <c r="CL1313" s="68">
        <f t="shared" si="2404"/>
        <v>0</v>
      </c>
      <c r="CM1313" s="79">
        <f t="shared" si="2430"/>
        <v>4847.4799999999996</v>
      </c>
      <c r="CN1313" s="66"/>
      <c r="CO1313" s="68">
        <f t="shared" si="2405"/>
        <v>0</v>
      </c>
      <c r="CP1313" s="79">
        <f t="shared" si="2431"/>
        <v>3955</v>
      </c>
      <c r="CQ1313" s="66"/>
      <c r="CR1313" s="68">
        <f t="shared" si="2406"/>
        <v>0</v>
      </c>
      <c r="CS1313" s="79">
        <f t="shared" si="2376"/>
        <v>5186</v>
      </c>
      <c r="CT1313" s="66"/>
      <c r="CU1313" s="68">
        <f t="shared" si="2407"/>
        <v>0</v>
      </c>
      <c r="CV1313" s="79">
        <f t="shared" si="2432"/>
        <v>6929</v>
      </c>
      <c r="CW1313" s="66"/>
      <c r="CX1313" s="66">
        <f t="shared" si="2442"/>
        <v>0</v>
      </c>
      <c r="CY1313" s="40">
        <f t="shared" si="2356"/>
        <v>6173.9599999999982</v>
      </c>
      <c r="CZ1313" s="65"/>
      <c r="DA1313" s="66">
        <f t="shared" si="2421"/>
        <v>0</v>
      </c>
      <c r="DB1313" s="67">
        <f t="shared" si="2445"/>
        <v>32048</v>
      </c>
      <c r="DC1313" s="66"/>
      <c r="DD1313" s="66">
        <f t="shared" si="2422"/>
        <v>0</v>
      </c>
      <c r="DE1313" s="67">
        <f t="shared" si="2446"/>
        <v>78819</v>
      </c>
      <c r="DF1313" s="66"/>
      <c r="DG1313" s="69">
        <f t="shared" si="2408"/>
        <v>0</v>
      </c>
      <c r="DH1313" s="67">
        <f t="shared" si="2352"/>
        <v>439095</v>
      </c>
      <c r="DI1313" s="66"/>
      <c r="DJ1313" s="66">
        <f t="shared" si="2409"/>
        <v>0</v>
      </c>
      <c r="DK1313" s="67">
        <f t="shared" si="2433"/>
        <v>5572.5</v>
      </c>
      <c r="DL1313" s="210"/>
      <c r="DM1313" s="206">
        <f t="shared" si="2410"/>
        <v>0</v>
      </c>
      <c r="DN1313" s="25">
        <f t="shared" si="2426"/>
        <v>0</v>
      </c>
      <c r="DO1313" s="5"/>
      <c r="DP1313" s="43">
        <f t="shared" si="2411"/>
        <v>0</v>
      </c>
      <c r="DQ1313" s="27">
        <f t="shared" si="2434"/>
        <v>6413.5</v>
      </c>
      <c r="DR1313" s="5"/>
      <c r="DS1313" s="43">
        <f t="shared" si="2412"/>
        <v>0</v>
      </c>
      <c r="DT1313" s="27">
        <f t="shared" si="2435"/>
        <v>4846</v>
      </c>
      <c r="DU1313" s="5"/>
      <c r="DV1313" s="43">
        <f t="shared" si="2413"/>
        <v>0</v>
      </c>
      <c r="DW1313" s="27">
        <f t="shared" si="2436"/>
        <v>4835</v>
      </c>
      <c r="DX1313" s="5"/>
      <c r="DY1313" s="22">
        <f t="shared" si="2414"/>
        <v>0</v>
      </c>
      <c r="DZ1313" s="25">
        <f t="shared" si="2437"/>
        <v>523</v>
      </c>
      <c r="EA1313" s="22"/>
      <c r="EB1313" s="22">
        <f t="shared" si="2415"/>
        <v>0</v>
      </c>
      <c r="EC1313" s="28">
        <f t="shared" si="2438"/>
        <v>369</v>
      </c>
      <c r="ED1313" s="5"/>
      <c r="EE1313" s="43">
        <f t="shared" si="2416"/>
        <v>0</v>
      </c>
      <c r="EF1313" s="27">
        <f t="shared" si="2439"/>
        <v>4769</v>
      </c>
      <c r="EG1313" s="66"/>
      <c r="EH1313" s="66">
        <f t="shared" si="2417"/>
        <v>0</v>
      </c>
      <c r="EI1313" s="67">
        <f t="shared" si="2440"/>
        <v>21397</v>
      </c>
      <c r="EJ1313" s="66"/>
      <c r="EK1313" s="66">
        <f t="shared" si="2418"/>
        <v>0</v>
      </c>
      <c r="EL1313" s="67">
        <f t="shared" si="2441"/>
        <v>20027</v>
      </c>
      <c r="EM1313" s="110">
        <f t="shared" si="2447"/>
        <v>253849.17387275994</v>
      </c>
    </row>
    <row r="1314" spans="1:143" s="33" customFormat="1" ht="12" customHeight="1" x14ac:dyDescent="0.25">
      <c r="A1314" s="382">
        <v>46200</v>
      </c>
      <c r="B1314" s="383">
        <v>46172</v>
      </c>
      <c r="C1314" s="495">
        <v>8004995704</v>
      </c>
      <c r="D1314" s="82" t="s">
        <v>386</v>
      </c>
      <c r="E1314" s="147">
        <v>50</v>
      </c>
      <c r="F1314" s="149">
        <v>3</v>
      </c>
      <c r="G1314" s="148">
        <v>191516809871</v>
      </c>
      <c r="H1314" s="66"/>
      <c r="I1314" s="41">
        <v>100</v>
      </c>
      <c r="J1314" s="48">
        <f t="shared" si="2448"/>
        <v>200705</v>
      </c>
      <c r="K1314" s="66"/>
      <c r="L1314" s="41">
        <v>100</v>
      </c>
      <c r="M1314" s="48">
        <f t="shared" si="2468"/>
        <v>259922</v>
      </c>
      <c r="N1314" s="66"/>
      <c r="O1314" s="41">
        <v>100</v>
      </c>
      <c r="P1314" s="48">
        <f t="shared" si="2452"/>
        <v>188164</v>
      </c>
      <c r="Q1314" s="66"/>
      <c r="R1314" s="66">
        <v>100</v>
      </c>
      <c r="S1314" s="67">
        <f t="shared" si="2450"/>
        <v>224420</v>
      </c>
      <c r="T1314" s="66"/>
      <c r="U1314" s="66">
        <f t="shared" si="2453"/>
        <v>0</v>
      </c>
      <c r="V1314" s="67">
        <f t="shared" si="2454"/>
        <v>154438.05000000005</v>
      </c>
      <c r="W1314" s="136"/>
      <c r="X1314" s="69">
        <f t="shared" si="2383"/>
        <v>0</v>
      </c>
      <c r="Y1314" s="67">
        <f t="shared" si="2455"/>
        <v>4500.3500000000004</v>
      </c>
      <c r="Z1314" s="66"/>
      <c r="AA1314" s="68">
        <f t="shared" si="2384"/>
        <v>0</v>
      </c>
      <c r="AB1314" s="67">
        <f t="shared" si="2456"/>
        <v>16286</v>
      </c>
      <c r="AC1314" s="66"/>
      <c r="AD1314" s="66">
        <f t="shared" si="2385"/>
        <v>0</v>
      </c>
      <c r="AE1314" s="67">
        <f t="shared" si="2457"/>
        <v>2961</v>
      </c>
      <c r="AF1314" s="66"/>
      <c r="AG1314" s="78">
        <f t="shared" si="2386"/>
        <v>0</v>
      </c>
      <c r="AH1314" s="79">
        <f t="shared" si="2458"/>
        <v>4070.4</v>
      </c>
      <c r="AI1314" s="66"/>
      <c r="AJ1314" s="68">
        <f t="shared" si="2387"/>
        <v>0</v>
      </c>
      <c r="AK1314" s="67">
        <f t="shared" si="2459"/>
        <v>45977</v>
      </c>
      <c r="AL1314" s="66"/>
      <c r="AM1314" s="68">
        <f t="shared" si="2460"/>
        <v>155</v>
      </c>
      <c r="AN1314" s="67">
        <f t="shared" si="2461"/>
        <v>8193.42</v>
      </c>
      <c r="AO1314" s="66"/>
      <c r="AP1314" s="68">
        <f t="shared" si="2389"/>
        <v>0</v>
      </c>
      <c r="AQ1314" s="67">
        <f t="shared" si="2364"/>
        <v>7730.6399999999994</v>
      </c>
      <c r="AR1314" s="66"/>
      <c r="AS1314" s="68">
        <f t="shared" si="2390"/>
        <v>0</v>
      </c>
      <c r="AT1314" s="67">
        <f t="shared" si="2451"/>
        <v>878</v>
      </c>
      <c r="AU1314" s="66"/>
      <c r="AV1314" s="66">
        <f t="shared" si="2391"/>
        <v>0</v>
      </c>
      <c r="AW1314" s="42">
        <f t="shared" si="2377"/>
        <v>4171.2000000000016</v>
      </c>
      <c r="AX1314" s="66"/>
      <c r="AY1314" s="66">
        <f t="shared" si="2392"/>
        <v>0</v>
      </c>
      <c r="AZ1314" s="67">
        <f t="shared" si="2425"/>
        <v>728.09999999999991</v>
      </c>
      <c r="BA1314" s="66"/>
      <c r="BB1314" s="68">
        <f t="shared" si="2393"/>
        <v>0</v>
      </c>
      <c r="BC1314" s="67">
        <f t="shared" si="2372"/>
        <v>77.819999999999851</v>
      </c>
      <c r="BD1314" s="66"/>
      <c r="BE1314" s="68">
        <f t="shared" si="2394"/>
        <v>0</v>
      </c>
      <c r="BF1314" s="67">
        <f t="shared" si="2423"/>
        <v>445.38000000000164</v>
      </c>
      <c r="BG1314" s="66"/>
      <c r="BH1314" s="68">
        <f t="shared" si="2462"/>
        <v>0</v>
      </c>
      <c r="BI1314" s="67">
        <f t="shared" si="2424"/>
        <v>10000</v>
      </c>
      <c r="BJ1314" s="66"/>
      <c r="BK1314" s="68">
        <f t="shared" si="2396"/>
        <v>0</v>
      </c>
      <c r="BL1314" s="67">
        <f t="shared" si="2427"/>
        <v>2694.6000000000004</v>
      </c>
      <c r="BM1314" s="66"/>
      <c r="BN1314" s="68">
        <f t="shared" si="2463"/>
        <v>0</v>
      </c>
      <c r="BO1314" s="67">
        <f t="shared" si="2428"/>
        <v>9134.7000000000007</v>
      </c>
      <c r="BP1314" s="66"/>
      <c r="BQ1314" s="68">
        <f t="shared" si="2464"/>
        <v>0</v>
      </c>
      <c r="BR1314" s="67">
        <f t="shared" si="2443"/>
        <v>65606.650000000009</v>
      </c>
      <c r="BS1314" s="66"/>
      <c r="BT1314" s="66">
        <f t="shared" si="2465"/>
        <v>0</v>
      </c>
      <c r="BU1314" s="67">
        <f t="shared" si="2373"/>
        <v>94117</v>
      </c>
      <c r="BV1314" s="66"/>
      <c r="BW1314" s="66">
        <f t="shared" si="2467"/>
        <v>0</v>
      </c>
      <c r="BX1314" s="67">
        <f t="shared" si="2374"/>
        <v>137128</v>
      </c>
      <c r="BY1314" s="66"/>
      <c r="BZ1314" s="66">
        <f t="shared" si="2466"/>
        <v>0</v>
      </c>
      <c r="CA1314" s="67">
        <f t="shared" si="2375"/>
        <v>87619</v>
      </c>
      <c r="CB1314" s="66"/>
      <c r="CC1314" s="66">
        <f t="shared" si="2401"/>
        <v>0</v>
      </c>
      <c r="CD1314" s="67">
        <f t="shared" si="2349"/>
        <v>28747.040000000001</v>
      </c>
      <c r="CE1314" s="66"/>
      <c r="CF1314" s="66">
        <f t="shared" si="2402"/>
        <v>0</v>
      </c>
      <c r="CG1314" s="67">
        <f t="shared" si="2429"/>
        <v>3663.6999999999994</v>
      </c>
      <c r="CH1314" s="66"/>
      <c r="CI1314" s="66">
        <f t="shared" si="2403"/>
        <v>0</v>
      </c>
      <c r="CJ1314" s="67">
        <f t="shared" si="2444"/>
        <v>6757.8</v>
      </c>
      <c r="CK1314" s="66"/>
      <c r="CL1314" s="68">
        <f t="shared" si="2404"/>
        <v>0</v>
      </c>
      <c r="CM1314" s="79">
        <f t="shared" si="2430"/>
        <v>4847.4799999999996</v>
      </c>
      <c r="CN1314" s="66"/>
      <c r="CO1314" s="68">
        <f t="shared" si="2405"/>
        <v>0</v>
      </c>
      <c r="CP1314" s="79">
        <f t="shared" si="2431"/>
        <v>3955</v>
      </c>
      <c r="CQ1314" s="66"/>
      <c r="CR1314" s="68">
        <f t="shared" si="2406"/>
        <v>0</v>
      </c>
      <c r="CS1314" s="79">
        <f t="shared" si="2376"/>
        <v>5186</v>
      </c>
      <c r="CT1314" s="66"/>
      <c r="CU1314" s="68">
        <f t="shared" si="2407"/>
        <v>0</v>
      </c>
      <c r="CV1314" s="79">
        <f t="shared" si="2432"/>
        <v>6929</v>
      </c>
      <c r="CW1314" s="66"/>
      <c r="CX1314" s="66">
        <f t="shared" si="2442"/>
        <v>0</v>
      </c>
      <c r="CY1314" s="40">
        <f t="shared" si="2356"/>
        <v>6173.9599999999982</v>
      </c>
      <c r="CZ1314" s="65"/>
      <c r="DA1314" s="66">
        <f t="shared" si="2421"/>
        <v>0</v>
      </c>
      <c r="DB1314" s="67">
        <f t="shared" si="2445"/>
        <v>32048</v>
      </c>
      <c r="DC1314" s="66"/>
      <c r="DD1314" s="66">
        <f t="shared" si="2422"/>
        <v>0</v>
      </c>
      <c r="DE1314" s="67">
        <f t="shared" si="2446"/>
        <v>78819</v>
      </c>
      <c r="DF1314" s="66"/>
      <c r="DG1314" s="69">
        <f t="shared" si="2408"/>
        <v>0</v>
      </c>
      <c r="DH1314" s="67">
        <f t="shared" si="2352"/>
        <v>439095</v>
      </c>
      <c r="DI1314" s="66"/>
      <c r="DJ1314" s="66">
        <f t="shared" si="2409"/>
        <v>0</v>
      </c>
      <c r="DK1314" s="67">
        <f t="shared" si="2433"/>
        <v>5572.5</v>
      </c>
      <c r="DL1314" s="210"/>
      <c r="DM1314" s="206">
        <f t="shared" si="2410"/>
        <v>0</v>
      </c>
      <c r="DN1314" s="25">
        <f t="shared" si="2426"/>
        <v>0</v>
      </c>
      <c r="DO1314" s="5"/>
      <c r="DP1314" s="43">
        <f t="shared" si="2411"/>
        <v>0</v>
      </c>
      <c r="DQ1314" s="27">
        <f t="shared" si="2434"/>
        <v>6413.5</v>
      </c>
      <c r="DR1314" s="5"/>
      <c r="DS1314" s="43">
        <f t="shared" si="2412"/>
        <v>0</v>
      </c>
      <c r="DT1314" s="27">
        <f t="shared" si="2435"/>
        <v>4846</v>
      </c>
      <c r="DU1314" s="5"/>
      <c r="DV1314" s="43">
        <f t="shared" si="2413"/>
        <v>0</v>
      </c>
      <c r="DW1314" s="27">
        <f t="shared" si="2436"/>
        <v>4835</v>
      </c>
      <c r="DX1314" s="5"/>
      <c r="DY1314" s="22">
        <f t="shared" si="2414"/>
        <v>0</v>
      </c>
      <c r="DZ1314" s="25">
        <f t="shared" si="2437"/>
        <v>523</v>
      </c>
      <c r="EA1314" s="22"/>
      <c r="EB1314" s="22">
        <f t="shared" si="2415"/>
        <v>0</v>
      </c>
      <c r="EC1314" s="28">
        <f t="shared" si="2438"/>
        <v>369</v>
      </c>
      <c r="ED1314" s="5"/>
      <c r="EE1314" s="43">
        <f t="shared" si="2416"/>
        <v>0</v>
      </c>
      <c r="EF1314" s="27">
        <f t="shared" si="2439"/>
        <v>4769</v>
      </c>
      <c r="EG1314" s="66"/>
      <c r="EH1314" s="66">
        <f t="shared" si="2417"/>
        <v>0</v>
      </c>
      <c r="EI1314" s="67">
        <f t="shared" si="2440"/>
        <v>21397</v>
      </c>
      <c r="EJ1314" s="66"/>
      <c r="EK1314" s="66">
        <f t="shared" si="2418"/>
        <v>0</v>
      </c>
      <c r="EL1314" s="67">
        <f t="shared" si="2441"/>
        <v>20027</v>
      </c>
      <c r="EM1314" s="110">
        <f t="shared" si="2447"/>
        <v>253666.28787275995</v>
      </c>
    </row>
    <row r="1315" spans="1:143" ht="11.25" customHeight="1" x14ac:dyDescent="0.25">
      <c r="A1315" s="382">
        <v>46200</v>
      </c>
      <c r="B1315" s="383">
        <v>46172</v>
      </c>
      <c r="C1315" s="177">
        <v>8004995705</v>
      </c>
      <c r="D1315" s="495" t="s">
        <v>125</v>
      </c>
      <c r="E1315" s="148">
        <v>100</v>
      </c>
      <c r="F1315" s="149">
        <v>5</v>
      </c>
      <c r="G1315" s="148">
        <v>191516769144</v>
      </c>
      <c r="H1315" s="66"/>
      <c r="I1315" s="41">
        <v>200</v>
      </c>
      <c r="J1315" s="48">
        <f t="shared" si="2448"/>
        <v>200505</v>
      </c>
      <c r="K1315" s="66"/>
      <c r="L1315" s="41">
        <f>IF(OR(D1315="NPC6ASZDB-RD015M",D1315="NPC6ASZDB-GN750C",D1315="NPC6ASZDB-WT035M",D1315="NPC6ASZDB-WT028M ",D1315="NPC6ASZDB-WT019M",D1315="NPC06SZDB-GN050C",D1315="NPC06SZDB-OR050C",D1315="NPC6ASZDB-WT018M",D1315="NPC6ASZDB-WT023M",D1315="NPC6ASZDB-WT024M",D1315="NPC6ASZDB-OR020M",D1315="NPC6ASZDB-RD006M",D1315="NPC6ASZDB-WT017M",D1315="NPC6ASZDB-GY750C",D1315="NPC6ASZDB-YL015M",D1315="NPC6ASZDB-BL004M ",D1315="NPC6ASZDB-WT016M",D1315="NPC06SZDB-BK006M",D1315="NPC06SZDB-BK007M",D1315="NPC6ASZDB-OR750C",D1315="NPC06SZDB-BK004M",D1315="NPC06SZDB-BL015M",D1315="NPC6ASZDB-BL013C",D1315="NPC6ASZDB-BL030C",D1315="NPC6ASZDB-GY009M",D1315="NPC06SZDB-BK002M",D1315="NPC6ASZDB-GY025C",D1315="NPC06SZDB-BK003M",D1315="NPC06SZDB-GY005M",D1315="NPC6ASZDB-RD020C",D1315="NPC06SZDB-YL040M",D1315="NPC6ASZDB-GY125C",D1315="NPC06SZDB-YL002M",D1315="NPC6ASZDB-WT100M",D1315="NPC6ASZDB-RD008M",D1315="NPC6ASZDB-YL009M",D1315="NPC6ASZDB-VT010M",D1315="NPC6ASZDB-OR007M",D1315="NPC6ASZDB-VT007M",D1315="NPC6ASZDB-BK007M",D1315="NPC6ASZDB-GY350C",D1315="NPC6ASZDB-YL350C",D1315="NPC6ASZDB-OR350C",D1315="NPC6ASZDB-VT350C",D1315="NPC6ASZDB-BL350C",D1315="NPC6ASZDB-RD350C",D1315="NPC6ASZDB-BK350C",D1315="NPC6ASZDB-VT003M",D1315="NPC6ASZDB-OR250C",D1315="NPC6ASZDB-VT250C",D1315="NPC6ASZDB-VT002M",D1315="NPC6ASZDB-VT050C",D1315="NPC6ASZDB-VT001M",D1315="NPC6ASZDB-VT150C",D1315="NPC6ASZDB-WT017C",D1315="NPC6ASZDB-RD030C",D1315="NPC6ASZDB-WT030C",D1315="NPC6ASZDB-OR020M",D1315="NPC6ASZDB-OR015M",D1315="NPC06SZDB-WT025C",D1315="NPC6ASZDB-WT013M",D1315="NPC6ASZDB-GY075C",D1315="NPC6ASZDB-BK075C",D1315="NPC6ASZDB-BK125C",D1315="NPC6ASZDB-GN250C",D1315="NPC6ASZDB-WT011M",D1315="NPC6ASZDB-WT014M",D1315="NPC6ASZDB-OR005M",D1315="NPC6ASZDB-GY006M",D1315="NPC6ASZDB-WT550C",D1315="NPC6ASZDB-WT650C",D1315="NPC6ASZDB-WT850C",D1315="NPC6ASZDB-WT950C",D1315="NPC6ASZDB-RD250C",D1315="NPC06SZDB-GY015C",D1315="NPC06SZDB-BL020C",D1315="NPC06SZDB-YL015C",D1315="NPC6ASZDB-BL012M",D1315="NPC6ASZDB-WT020C",D1315="NPC6ASZDB-BL008M",D1315="NPC6ASZDB-BL009M",D1315="NPC6ASZDB-WT022M",D1315="NPC6ASZDB-YL007M",D1315="NPC06SZDB-WT250C",D1315="NPC6ASZDB-BL007M",D1315="NPC6ASZDB-BK050C",D1315="NPC6ASZDB-BK025C",D1315="NPC6ASZDB-BL750C",D1315="NPC6ASZDB-OR010M",D1315="NPC06SZDB-RD015M",D1315="NPC6ASZDB-YL012M",D1315="NPC6ASZDB-YL030M",D1315="NPC6ASZDB-YL020M",D1315="NPC6ASZDB-RD050C",D1315="NPC06SZDB-BL050C",D1315="NPC06SZDB-RD050C",D1315="NPC06SZDB-YL050C",D1315="NPC06SZDB-YL003M",D1315="NPC06SZDB-GN002M",D1315="NPC6ASZDB-RD010M",D1315="NPC6ASZDB-GY450C",D1315="NPC6ASZDB-WT006M",D1315="NPC6ASZDB-BL250C",D1315="NPC6ASZDB-GY050C",D1315="NPC6ASZDB-YL250C",D1315="NPC6ASZDB-YL008M",D1315="NPC06SZDB-YL010M",D1315="NPC6ASZDB-GY008M",D1315="NPC06SZDB-RD005M",D1315="NPC6ASZDB-BL050C",D1315="NPC6ASZDB-WT450C",D1315="NPC6ASZDB-OR050C",D1315="NPC06SZDB-GN010M",D1315="NPC06SZDB-RD010M",D1315="NPC06SZDB-BL010M",D1315="NPC6ASZDB-GY050C",D1315="NPC6ASZDB-YL025C",D1315="NPC6ASZDB-BK250C",D1315="NPC6ASZDB-BK004M",D1315="NPC6ASZDB-YL006M",D1315="NPC06SZDB-WT007M",D1315="NPC6ASZDB-BL015M",D1315="NPC6ASZDB-BL020M",D1315="NPC6ASZDB-GN010M",D1315="NPC6ASZDB-GN015M",D1315="NPC6ASZDB-GY250C",D1315="NPC6ASZDB-BK030M",D1315="NPC06SZDB-GY003M",D1315="NPC06SZDB-BL150C",D1315="NPC6ASZDB-BK013M",D1315="NPC6ASZDB-OR150C",D1315="NPC6ASZDB-GY007M",D1315="NPC6ASZDB-BK750C",D1315="NPC06SZDB-GN003M",D1315="NPC06SZDB-BK150C",D1315="NPC06SZDB-BK001M",D1315="NPC6ASZDB-RD007M",D1315="NPC6ASZDB-RD010M",D1315="NPC06SZDB-GY006M",D1315="NPC06SZDB-GY015M",D1315="NPC06SZDB-BK050C",D1315="NPC6ASZDB-GN025C",D1315="NPC6ASZDB-WT009M",D1315="NPC6ASZDB-OR004M",D1315="NPC6ASZDB-WT075C",D1315="NPC6ASZDB-WT175C",D1315="NPC06SZDB-GY001M",D1315="NPC06SZDB-GY002M",D1315="NPC6ASZDB-WT125C",D1315="NPC6ASZDB-WT225C",D1315="NPC6ASZDB-WT275C",D1315="NPC6ASZDB-GY015M",D1315="NPC6ASZDB-RD001M",D1315="NPC6ASZDB-RD005M",D1315="NPC6ASZDB-WT025C",D1315="NPC6ASZDB-YL001M",D1315="NPC6ASZDB-YL005M",D1315="NPC06SZDB-GY010M",D1315="NPC06SZDB-YL005M",D1315="NPC06SZDB-YL001M",D1315="NPC6ASZDB-BK150C",D1315="NPC6ASZDB-BL030M",D1315="NPC6ASZDB-YL050C",D1315="NPC6ASZDB-YL010M",D1315="NPC6ASZDB-OR010M",D1315="NPC06SZDB-YL150C",D1315="NPC6ASZDB-OR005M",D1315="NPC06SZDB-OR002M",D1315="NPC6ASZDB-RD150C",D1315="NPC6ASZDB-WT025M",D1315="NPC6ASZDB-WT150C",D1315="NPC6ASZDB-WT012M",D1315="NPC6ASZDB-WT250C",D1315="NPC6ASZDB-WT350C",D1315="NPC6ASZDB-YL002M",D1315="NPC6ASZDB-BL150C",D1315="NPC6ASZDB-WT015M",D1315="NPC6ASZDB-YL150C",D1315="NPC6ASZDB-YL003M",D1315="NPC6ASZDB-WT750C",D1315="NPC6ASZDB-GN050C",D1315="NPC6ASZDB-WT008M",D1315="NPC06SZDB-OR010M",D1315="NPC6ASZDB-GY150C",D1315="NPC6ASZDB-GN150C",D1315="NPC6ASZDB-OR001M",D1315="NPC6ASZDB-OR002M",D1315="NPC6ASZDB-OR003M",D1315="NPC06SZDB-RD002M",D1315="NPC06SZDB-RD150C",D1315="NPC6ASZDB-BK015M",D1315="NPC06SZDB-GN001M",D1315="NPC06SZDB-GN150C",D1315="NPC06SZDB-WT030M",D1315="NPC06SZDB-WT750C",D1315="NPC06SZDB-WT015M",D1315="NPC6ASZDB-WT030M",D1315="NPC06SZDB-RD001M",D1315="NPC06SZDB-RD003M",D1315="NPC06SZDB-OR003M",D1315="NPC06SZDB-OR001M",D1315="NPC06SZDB-BL001M",D1315="NPC06SZDB-BL003M",D1315="NPC06SZDB-WT150C",D1315="NPC06SZDB-BL002M",D1315="NPC6ASZDB-WT050C",D1315="NPC06SZDB-WT050C",D1315="NPC06SZDB-WT001M",D1315="NPC06SZDB-WT002M",D1315="NPC06SZDB-WT003M",D1315="NPC06SZDB-WT004M",D1315="NPC06SZDB-WT005M",D1315="NPC06SZDB-WT010M",D1315="NPC06SZDB-WT020M",D1315="NPC6ASZDB-GN001M",D1315="NPC6ASZDB-GN002M",D1315="NPC6ASZDB-GN003M",D1315="NPC6ASZDB-GN004M",D1315="NPC6ASZDB-GN005M",D1315="NPC6ASZDB-GN020M",D1315="NPC6ASZDB-GN030M",D1315="NPC6ASZDB-WT001M",D1315="NPC6ASZDB-WT002M",D1315="NPC6ASZDB-WT003M",D1315="NPC6ASZDB-WT004M",D1315="NPC6ASZDB-WT005M",D1315="NPC6ASZDB-WT006M",D1315="NPC6ASZDB-WT007M",D1315="NPC6ASZDB-WT010M",D1315="NPC6ASZDB-WT020M",D1315="NPC6ASZDB-RD002M",D1315="NPC6ASZDB-RD003M",D1315="NPC6ASZDB-RD020M",D1315="NPC6ASZDB-GY001M",D1315="NPC6ASZDB-GY002M",D1315="NPC6ASZDB-GY003M",D1315="NPC6ASZDB-GY004M",D1315="NPC6ASZDB-GY005M",D1315="NPC6ASZDB-GY010M",D1315="NPC6ASZDB-GY020M",D1315="NPC6ASZDB-GY025M",D1315="NPC6ASZDB-GY030M",D1315="NPC6ASZDB-BL001M",D1315="NPC6ASZDB-BL002M",D1315="NPC6ASZDB-BL003M",D1315="NPC6ASZDB-BL004M",D1315="NPC6ASZDB-BL005M",D1315="NPC6ASZDB-BL010M",D1315="NPC6ASZDB-BK001M",D1315="NPC6ASZDB-BK002M",D1315="NPC6ASZDB-BK003M",D1315="NPC6ASZDB-BK005M",D1315="NPC6ASZDB-BK010M",D1315="NPC6ASZDB-BK020M",),E1315*2,0)</f>
        <v>0</v>
      </c>
      <c r="M1315" s="48">
        <f t="shared" si="2468"/>
        <v>259922</v>
      </c>
      <c r="N1315" s="66"/>
      <c r="O1315" s="41">
        <f>IF(OR(D1315="NPC6ASZDB-WT019M",D1315="NPC6ASZDB-RD015M",D1315="NPC06SZDB-BK006M",D1315="NPC06SZDB-BK007M",D1315="NPC6ASZDB-OR750C",D1315="NPC06SZDB-BK004M",D1315="NPC06SZDB-BL015M",D1315="NPC6ASZDB-BL013C",D1315="NPC6ASZDB-BL030C",D1315="NPC6ASZDB-GY009M",D1315="NPC06SZDB-BK002M",D1315="NPC6ASZDB-GY025C",D1315="NPC06SZDB-BK003M",D1315="NPC06SZDB-GY005M",D1315="NPC6ASZDB-RD020C",D1315="NPC06SZDB-YL040M",D1315="NPC6ASZDB-GY125C",D1315="NPC06SZDB-YL002M",D1315="NPC6ASZDB-WT100M",D1315="NPC6ASZDB-RD008M",D1315="NPC6ASZDB-YL009M",D1315="NPC6ASZDB-VT010M",D1315="NPC6ASZDB-OR007M",D1315="NPC6ASZDB-VT007M",D1315="NPC6ASZDB-BK007M",D1315="NPC6ASZDB-GY350C",D1315="NPC6ASZDB-YL350C",D1315="NPC6ASZDB-OR350C",D1315="NPC6ASZDB-VT350C",D1315="NPC6ASZDB-BL350C",D1315="NPC6ASZDB-RD350C",D1315="NPC6ASZDB-BK350C",D1315="NPC6ASZDB-VT003M",D1315="NPC6ASZDB-OR250C",D1315="NPC6ASZDB-VT250C",D1315="NPC6ASZDB-VT002M",D1315="NPC6ASZDB-VT050C",D1315="NPC6ASZDB-VT001M",D1315="NPC6ASZDB-VT150C",D1315="NPC6ASZDB-WT017C",D1315="NPC6ASZDB-RD030C",D1315="NPC6ASZDB-WT030C",D1315="NPC6ASZDB-OR020M",D1315="NPC6ASZDB-OR020M",D1315="NPC6ASZDB-OR015M",D1315="NPC06SZDB-WT025C",D1315="NPC6ASZDB-WT013M",D1315="NPC6ASZDB-BK175C",D1315="NPC6ASZDB-GY075C",D1315="NPC6ASZDB-BK075C",D1315="NPC6ASZDB-BK125C",D1315="NPC6ASZDB-GN250C",D1315="NPC6ASZDB-WT011M",D1315="NPC6ASZDB-WT014M",D1315="NPC6ASZDB-OR005M",D1315="NPC6ASZDB-GY006M",D1315="NPC6ASZDB-WT550C",D1315="NPC6ASZDB-WT650C",D1315="NPC6ASZDB-WT850C",D1315="NPC6ASZDB-WT950C",D1315="NPC6ASZDB-RD250C",D1315="NPC06SZDB-GY015C",D1315="NPC06SZDB-BL020C",D1315="NPC06SZDB-YL015C",D1315="NPC6ASZDB-BL012M",D1315="NPC6ASZDB-WT020C",D1315="NPC6ASZDB-BL008M",D1315="NPC6ASZDB-BL009M",D1315="NPC6ASZDB-WT022M",D1315="NPC6ASZDB-YL007M",D1315="NPC06SZDB-WT250C",D1315="NPC6ASZDB-BL007M",D1315="NPC6ASZDB-BK050C",D1315="NPC6ASZDB-BK025C",D1315="NPC6ASZDB-BL750C",D1315="NPC6ASZDB-OR010M",D1315="NPC06SZDB-RD015M",D1315="NPC6ASZDB-YL012M",D1315="NPC6ASZDB-YL030M",D1315="NPC6ASZDB-YL020M",D1315="NPC6ASZDB-RD050C",D1315="NPC06SZDB-BL050C",D1315="NPC06SZDB-RD050C",D1315="NPC06SZDB-YL050C",D1315="NPC06SZDB-YL003M",D1315="NPC06SZDB-GN002M",D1315="NPC6ASZDB-RD010M",D1315="NPC6ASZDB-GY450C",D1315="NPC6ASZDB-GY450C",D1315="NPC6ASZDB-BL250C",D1315="NPC6ASZDB-GY050C",D1315="NPC6ASZDB-YL250C",D1315="NPC6ASZDB-YL008M",D1315="NPC06SZDB-YL010M",D1315="NPC6ASZDB-GY008M",D1315="NPC06SZDB-RD005M",D1315="NPC6ASZDB-BL050C",D1315="NPC6ASZDB-WT450C",D1315="NPC6ASZDB-OR050C",D1315="NPC06SZDB-GN010M",D1315="NPC06SZDB-RD010M",D1315="NPC06SZDB-BL010M",D1315="NPC6ASZDB-GY050C",D1315="NPC6ASZDB-YL025C",D1315="NPC6ASZDB-BK250C",D1315="NPC6ASZDB-BK004M",D1315="NPC6ASZDB-YL006M",D1315="NPC06SZDB-WT007M",D1315="NPC6ASZDB-BL015M",D1315="NPC6ASZDB-BL020M",D1315="NPC6ASZDB-GN010M",D1315="NPC6ASZDB-GN015M",D1315="NPC6ASZDB-GY250C",D1315="NPC6ASZDB-BK030M",D1315="NPC06SZDB-GY003M",D1315="NPC06SZDB-BL150C",D1315="NPC6ASZDB-BK013M",D1315="NPC6ASZDB-OR150C",D1315="NPC6ASZDB-GY007M",D1315="NPC6ASZDB-BK750C",D1315="NPC06SZDB-GN003M",D1315="NPC06SZDB-BK150C",D1315="NPC06SZDB-BK001M",D1315="NPC6ASZDB-RD007M",D1315="NPC6ASZDB-RD010M",D1315="NPC06SZDB-GY006M",D1315="NPC06SZDB-GY015M",D1315="NPC06SZDB-BK050C",D1315="NPC6ASZDB-GN025C",D1315="NPC6ASZDB-WT009M",D1315="NPC6ASZDB-OR004M",D1315="NPC6ASZDB-WT075C",D1315="NPC6ASZDB-WT175C",D1315="NPC06SZDB-GY001M",D1315="NPC06SZDB-GY002M",D1315="NPC6ASZDB-WT125C",D1315="NPC6ASZDB-WT225C",D1315="NPC6ASZDB-WT275C",D1315="NPC6ASZDB-GY015M",D1315="NPC6ASZDB-RD001M",D1315="NPC6ASZDB-RD005M",D1315="NPC6ASZDB-WT025C",D1315="NPC6ASZDB-YL001M",D1315="NPC6ASZDB-YL005M",D1315="NPC06SZDB-GY010M",D1315="NPC06SZDB-YL005M",D1315="NPC06SZDB-YL001M",D1315="NPC6ASZDB-BK150C",D1315="NPC6ASZDB-BL030M",D1315="NPC6ASZDB-YL050C",D1315="NPC6ASZDB-YL010M",D1315=1711167,D1315="NPC6ASZDB-OR010M",D1315="NPC06SZDB-YL150C",D1315="NPC6ASZDB-OR005M",D1315="NPC06SZDB-OR002M",D1315="NPC6ASZDB-RD150C",D1315="NPC6ASZDB-WT025M",D1315="NPC6ASZDB-WT150C",D1315="NPC6ASZDB-WT250C",D1315="NPC6ASZDB-WT350C",D1315="NPC6ASZDB-YL002M",D1315="NPC6ASZDB-WT012M",D1315="NPC6ASZDB-BL150C",D1315="NPC6ASZDB-WT015M",D1315="NPC6ASZDB-YL150C",D1315="NPC6ASZDB-YL003M",D1315="NPC6ASZDB-WT750C",D1315="NPC6ASZDB-GN050C",D1315="NPC6ASZDB-WT008M",D1315="NPC06SZDB-OR010M",D1315="NPC6ASZDB-GY150C",D1315="NPC6ASZDB-GN150C",D1315="NPC6ASZDB-OR001M",D1315="NPC6ASZDB-OR002M",D1315="NPC6ASZDB-OR003M",D1315="NPC06SZDB-RD002M",D1315="NPC06SZDB-RD150C",D1315="NPC6ASZDB-BK015M",D1315="NPC06SZDB-GN001M",D1315="NPC06SZDB-GN150C",D1315="NPC06SZDB-WT030M",D1315="NPC06SZDB-WT750C",D1315="NPC06SZDB-WT015M",D1315="NPC6ASZDB-WT030M",D1315="NPC06SZDB-RD001M",D1315="NPC06SZDB-RD003M",D1315="NPC06SZDB-OR003M",D1315="NPC06SZDB-OR001M",D1315="NPC06SZDB-BL001M",D1315="NPC06SZDB-BL003M",D1315="NPC06SZDB-WT150C",D1315="NPC06SZDB-BL002M",D1315="NPC6ASZDB-WT050C",D1315="NPC06SZDB-WT050C",D1315="NPC06SZDB-WT001M",D1315="NPC06SZDB-WT002M",D1315="NPC06SZDB-WT003M",D1315="NPC06SZDB-WT004M",D1315="NPC06SZDB-WT005M",D1315="NPC06SZDB-WT020M",D1315="NPC6ASZDB-GN001M",D1315="NPC6ASZDB-GN002M",D1315="NPC6ASZDB-GN003M",D1315="NPC6ASZDB-GN004M",D1315="NPC6ASZDB-GN005M",D1315="NPC6ASZDB-GN020M",D1315="NPC06SZDB-WT010M",D1315="NPC6ASZDB-GN030M",D1315=1711091,D1315=1711093,D1315=1711815,D1315=1711094,D1315=1711095,D1315=1711098,D1315=2153215,D1315=1711096,D1315=1711097,D1315=1711027,D1315=2153463,D1315=1711911,D1315="NPC6ASZDB-WT001M",D1315="NPC6ASZDB-WT002M",D1315="NPC6ASZDB-WT003M",D1315="NPC6ASZDB-WT004M",D1315="NPC6ASZDB-WT005M",D1315="NPC6ASZDB-WT006M",D1315="NPC6ASZDB-WT007M",D1315="NPC6ASZDB-WT010M",D1315="NPC6ASZDB-WT020M",D1315="NPC6ASZDB-RD002M",D1315="NPC6ASZDB-RD003M",D1315="NPC6ASZDB-RD020M",D1315="NPC6ASZDB-GY001M",D1315="NPC6ASZDB-GY002M",D1315="NPC6ASZDB-GY003M",D1315="NPC6ASZDB-GY004M",D1315="NPC6ASZDB-GY005M",D1315="NPC6ASZDB-GY010M",D1315="NPC6ASZDB-GY020M",D1315="NPC6ASZDB-GY025M",D1315="NPC6ASZDB-GY030M",D1315="NPC6ASZDB-BL001M",D1315="NPC6ASZDB-BL002M",D1315="NPC6ASZDB-BL003M",D1315="NPC6ASZDB-BL004M",D1315="NPC6ASZDB-BL005M",D1315="NPC6ASZDB-BL010M",D1315="NPC6ASZDB-BK001M",D1315="NPC6ASZDB-BK002M",D1315="NPC6ASZDB-BK003M",D1315="NPC6ASZDB-BK005M",D1315="NPC6ASZDB-BK010M",D1315="NPC6ASZDB-BK020M",D1315=1711171),E1315*2,0)</f>
        <v>0</v>
      </c>
      <c r="P1315" s="48">
        <f t="shared" si="2452"/>
        <v>188164</v>
      </c>
      <c r="Q1315" s="66"/>
      <c r="R1315" s="66">
        <f>IF(OR(D1315="CO17772-0ZM010",D1315="NPC6ASZDB-BK950C",D1315="NPC6ASZDB-BK550C",D1315="NPC6ASZDB-GN750C",D1315="NPC6ASZDB-WT035M",D1315="CO17772-0ZM002",D1315="CO17772-01M001",D1315="NPC6ASZDB-WT028M ",D1315="NPC6ASZDB-WT019M",D1315="CO17772-0CC050",D1315="NPC6ASZDB-WT018M",D1315="NPC6ASZDB-WT023M",D1315="NPC6ASZDB-WT024M",D1315="NPC6ASZDB-OR020M",D1315="NPC6ASZDB-RD006M",D1315="NPC6ASZDB-WT017M",D1315="NPC6ASZDB-GY750C",D1315="NPC6ASZDB-YL015M",D1315="NPC6ASZDB-WT016M",D1315="CO17772-0CM015",D1315="NPC6ASZDB-OR750C",D1315="NPC6ASZDB-BL013C",D1315="NPC6ASZDB-BL030C",D1315="NPC6ASZDB-GY009M",D1315="NPC6ASZDB-GY025C",D1315="NPC6ASZDB-RD020C",D1315="CO17772-08F004",D1315="CO17772-08F010",D1315="NPC6ASZDB-GY125C",D1315="CO17772-08C750",D1315="NPC06SZDB-YL002M",D1315="NPC6ASZDB-WT100M",D1315="NPC6ASZDB-RD008M",D1315="NPC6ASZDB-YL009M",D1315="NPC6ASZDB-VT010M",D1315="NPC6ASZDB-OR007M",D1315="NPC6ASZDB-VT007M",D1315="NPC6ASZDB-BK007M",D1315="NPC6ASZDB-GY350C",D1315="NPC6ASZDB-YL350C",D1315="NPC6ASZDB-OR350C",D1315="NPC6ASZDB-VT350C",D1315="NPC6ASZDB-BL350C",D1315="NPC6ASZDB-RD350C",D1315="NPC6ASZDB-VT003M",D1315="NPC6ASZDB-OR250C",D1315="NPC6ASZDB-VT250C",D1315="NPC6ASZDB-VT002M",D1315="NPC6ASZDB-VT050C",D1315="NPC6ASZDB-VT001M",D1315="NPC6ASZDB-VT150C",D1315="NPC6ASZDB-WT017C",D1315="NPC6ASZDB-RD030C",D1315="NPC6ASZDB-WT030C",D1315="NPC6ASZDB-OR020M",D1315="NPC6ASZDB-OR015M",D1315="CO17772-08C250",D1315="NPC6ASZDB-WT013M",D1315="NPC6ASZDB-BK175C",D1315="NPC6ASZDB-GY075C",D1315="NPC6ASZDB-BK075C",D1315="CO17772-07M001",D1315="CO17772-09M001",D1315="CO17772-0ZM001",D1315="CO17772-0MM001",D1315="CO17772-08F002",D1315="NPC6ASZDB-BK125C",D1315="NPC6ASZDB-GN250C",D1315="NPC6ASZDB-WT011M",D1315="NPC6ASZDB-WT014M",D1315="NPC6ASZDB-OR005M",D1315="NPC6ASZDB-GY006M",D1315="NPC6ASZDB-WT550C",D1315="NPC6ASZDB-WT650C",D1315="NPC6ASZDB-WT850C",D1315="NPC6ASZDB-WT950C",D1315="NPC6ASZDB-RD250C",D1315="NPC6ASZDB-BL012M",D1315="NPC6ASZDB-WT020C",D1315="NPC6ASZDB-BL008M",D1315="NPC6ASZDB-BL009M",D1315="NPC6ASZDB-WT022M",D1315="NPC6ASZDB-YL007M",D1315="NPC6ASZDB-BL007M",D1315="CO17772-0ZM008",D1315="CO17772-0ZM005",D1315="NPC6ASZDB-BK050C",D1315="NPC6ASZDB-BK025C",D1315="NPC6ASZDB-BL750C",D1315="NPC6ASZDB-OR010M",D1315="NPC6ASZDB-YL012M",D1315="NPC6ASZDB-YL020M",D1315="NPC6ASZDB-YL030M",D1315="NPC6ASZDB-RD050C",D1315="NPC6ASZDB-RD010M",D1315="NPC6ASZDB-GY450C",D1315="CO17772-0CM005",D1315="NPC6ASZDB-BL250C",D1315="NPC6ASZDB-GY050C",D1315="NPC6ASZDB-YL250C",D1315="CO17772-0CM007",D1315="NPC6ASZDB-YL008M",D1315="NPC6ASZDB-GY008M",D1315="NPC6ASZDB-BL050C",D1315="NPC6ASZDB-GY050C",D1315="NPC6ASZDB-WT450C",D1315="NPC6ASZDB-OR050C",D1315="CO17772-08M020",D1315="NPC6ASZDB-YL025C",D1315="NPC6ASZDB-BK250C",D1315="CO17772-0MC150",D1315="NPC6ASZDB-BK004M",D1315="NPC6ASZDB-YL006M",D1315="NPC6ASZDB-BL015M",D1315="NPC6ASZDB-BL020M",D1315="NPC6ASZDB-GN010M",D1315="NPC6ASZDB-GN015M",D1315="NPC6ASZDB-GY250C",D1315="NPC6ASZDB-BK030M",D1315="CO17772-08M010",D1315="CO17772-08M006",D1315="NPC6ASZDB-BK013M",D1315="NPC6ASZDB-OR150C",D1315="CO17772-08C050",D1315="CO17772-0CM007",D1315="CO17772-0CM010",D1315="CO17772-0CM003",D1315="CO17772-08C150",D1315="CO17772-08M007",D1315="CO17772-0MM005",D1315="CO17772-0MM015",D1315="CO17772-0CM002",D1315="CO17772-0CM001",D1315="CO17772-08M010",D1315="CO17772-08M001",D1315="CO17772-08M002",D1315="CO17772-08M003",D1315="CO17772-08M004",D1315="CO17772-08M015",D1315="CO17772-08M005",D1315="NPC6ASZDB-BK750C",D1315="NPC6ASZDB-RD007M",D1315="NPC6ASZDB-RD010M",D1315="NPC6ASZDB-GN025C",D1315="NPC6ASZDB-WT009M",D1315="NPC6ASZDB-OR004M",D1315="NPC6ASZDB-WT075C",D1315="NPC6ASZDB-WT175C",D1315="NPC6ASZDB-WT125C",D1315="NPC6ASZDB-WT225C",D1315="NPC6ASZDB-WT275C",D1315="NPC6ASZDB-GY015M",D1315="NPC6ASZDB-RD001M",D1315="NPC6ASZDB-RD005M",D1315="NPC6ASZDB-WT025C",D1315="NPC6ASZDB-YL001M",D1315="NPC6ASZDB-YL005M",D1315="NPC6ASZDB-BK150C",D1315="NPC6ASZDB-BL030M",D1315="NPC6ASZDB-YL050C",D1315="NPC6ASZDB-YL010M",D1315="NPC6ASZDB-OR010M",D1315="NPC6ASZDB-OR005M",D1315="NPC6ASZDB-RD150C",D1315="NPC6ASZDB-WT025M",D1315="NPC6ASZDB-WT150C",D1315="NPC6ASZDB-WT012M",D1315="NPC6ASZDB-WT250C",D1315="NPC6ASZDB-WT350C",D1315="NPC6ASZDB-YL002M",D1315="NPC6ASZDB-BL150C",D1315="NPC6ASZDB-WT015M",D1315="NPC6ASZDB-YL150C",D1315="NPC6ASZDB-YL003M",D1315="NPC6ASZDB-WT750C",D1315="NPC6ASZDB-GN050C",D1315="NPC6ASZDB-WT008M",D1315="NPC6ASZDB-GY150C",D1315="NPC6ASZDB-GN150C",D1315="NPC6ASZDB-OR001M",D1315="NPC6ASZDB-OR002M",D1315="NPC6ASZDB-OR003M",D1315="NPC6ASZDB-BK015M",D1315="NPC6ASZDB-WT030M",D1315="NPC6ASZDB-WT050C",D1315="NPC6ASZDB-GN001M",D1315="NPC6ASZDB-GN002M",D1315="NPC6ASZDB-GN003M",D1315="NPC6ASZDB-GN004M",D1315="NPC6ASZDB-GN005M",D1315="NPC6ASZDB-GN020M",D1315="NPC6ASZDB-GN030M",D1315="NPC6ASZDB-WT001M",D1315="NPC6ASZDB-WT002M",D1315="NPC6ASZDB-WT003M",D1315="NPC6ASZDB-WT004M",D1315="NPC6ASZDB-WT005M",D1315="NPC6ASZDB-WT006M",D1315="NPC6ASZDB-WT007M",D1315="NPC6ASZDB-WT010M",D1315="NPC6ASZDB-WT020M",D1315="NPC6ASZDB-RD002M",D1315="NPC6ASZDB-RD003M",D1315="NPC6ASZDB-RD020M",D1315="NPC6ASZDB-GY001M",D1315="NPC6ASZDB-GY002M",D1315="NPC6ASZDB-GY003M",D1315="NPC6ASZDB-GY004M",D1315="NPC6ASZDB-GY005M",D1315="NPC6ASZDB-GY010M",D1315="NPC6ASZDB-GY020M",D1315="NPC6ASZDB-GY025M",D1315="NPC6ASZDB-GY030M",D1315="NPC6ASZDB-BL001M",D1315="NPC6ASZDB-BL002M",D1315="NPC6ASZDB-BL003M",D1315="NPC6ASZDB-BL004M",D1315="NPC6ASZDB-BL005M",D1315="NPC6ASZDB-BL010M",D1315="NPC6ASZDB-BK001M",D1315="NPC6ASZDB-BK002M",D1315="NPC6ASZDB-BK003M",D1315="NPC6ASZDB-BK005M",D1315="NPC6ASZDB-BK010M",D1315="NPC6ASZDB-BK020M",D1315="NPC6ASZDB-GY007M",),E1315*2,0)</f>
        <v>0</v>
      </c>
      <c r="S1315" s="67">
        <f t="shared" si="2450"/>
        <v>224420</v>
      </c>
      <c r="T1315" s="66"/>
      <c r="U1315" s="66">
        <f t="shared" si="2453"/>
        <v>509.99999999999994</v>
      </c>
      <c r="V1315" s="67">
        <f t="shared" si="2454"/>
        <v>153928.05000000005</v>
      </c>
      <c r="X1315" s="69">
        <f t="shared" si="2383"/>
        <v>0</v>
      </c>
      <c r="Y1315" s="67">
        <f t="shared" si="2455"/>
        <v>4500.3500000000004</v>
      </c>
      <c r="Z1315" s="66"/>
      <c r="AA1315" s="68">
        <f t="shared" si="2384"/>
        <v>0</v>
      </c>
      <c r="AB1315" s="67">
        <f t="shared" si="2456"/>
        <v>16286</v>
      </c>
      <c r="AC1315" s="66"/>
      <c r="AD1315" s="66">
        <f t="shared" si="2385"/>
        <v>0</v>
      </c>
      <c r="AE1315" s="67">
        <f t="shared" si="2457"/>
        <v>2961</v>
      </c>
      <c r="AF1315" s="66"/>
      <c r="AG1315" s="78">
        <f t="shared" si="2386"/>
        <v>0</v>
      </c>
      <c r="AH1315" s="79">
        <f t="shared" si="2458"/>
        <v>4070.4</v>
      </c>
      <c r="AI1315" s="66"/>
      <c r="AJ1315" s="68">
        <f t="shared" si="2387"/>
        <v>0</v>
      </c>
      <c r="AK1315" s="67">
        <f t="shared" si="2459"/>
        <v>45977</v>
      </c>
      <c r="AL1315" s="66"/>
      <c r="AM1315" s="68">
        <f t="shared" si="2460"/>
        <v>0</v>
      </c>
      <c r="AN1315" s="67">
        <f t="shared" si="2461"/>
        <v>8193.42</v>
      </c>
      <c r="AO1315" s="66"/>
      <c r="AP1315" s="68">
        <f t="shared" si="2389"/>
        <v>0</v>
      </c>
      <c r="AQ1315" s="67">
        <f t="shared" si="2364"/>
        <v>7730.6399999999994</v>
      </c>
      <c r="AR1315" s="66"/>
      <c r="AS1315" s="68">
        <f t="shared" si="2390"/>
        <v>0</v>
      </c>
      <c r="AT1315" s="67">
        <f t="shared" si="2451"/>
        <v>878</v>
      </c>
      <c r="AU1315" s="66"/>
      <c r="AV1315" s="66">
        <f t="shared" si="2391"/>
        <v>0</v>
      </c>
      <c r="AW1315" s="42">
        <f t="shared" si="2377"/>
        <v>4171.2000000000016</v>
      </c>
      <c r="AX1315" s="66"/>
      <c r="AY1315" s="66">
        <f t="shared" si="2392"/>
        <v>0</v>
      </c>
      <c r="AZ1315" s="67">
        <f t="shared" si="2425"/>
        <v>728.09999999999991</v>
      </c>
      <c r="BA1315" s="66"/>
      <c r="BB1315" s="68">
        <f t="shared" si="2393"/>
        <v>0</v>
      </c>
      <c r="BC1315" s="67">
        <f t="shared" si="2372"/>
        <v>77.819999999999851</v>
      </c>
      <c r="BD1315" s="66"/>
      <c r="BE1315" s="68">
        <f t="shared" si="2394"/>
        <v>0</v>
      </c>
      <c r="BF1315" s="67">
        <f t="shared" si="2423"/>
        <v>445.38000000000164</v>
      </c>
      <c r="BG1315" s="66"/>
      <c r="BH1315" s="68">
        <f t="shared" si="2462"/>
        <v>0</v>
      </c>
      <c r="BI1315" s="67">
        <f t="shared" si="2424"/>
        <v>10000</v>
      </c>
      <c r="BJ1315" s="66"/>
      <c r="BK1315" s="68">
        <f t="shared" si="2396"/>
        <v>0</v>
      </c>
      <c r="BL1315" s="67">
        <f t="shared" si="2427"/>
        <v>2694.6000000000004</v>
      </c>
      <c r="BM1315" s="66"/>
      <c r="BN1315" s="68">
        <f t="shared" si="2463"/>
        <v>0</v>
      </c>
      <c r="BO1315" s="67">
        <f t="shared" si="2428"/>
        <v>9134.7000000000007</v>
      </c>
      <c r="BP1315" s="66"/>
      <c r="BQ1315" s="68">
        <f t="shared" si="2464"/>
        <v>0</v>
      </c>
      <c r="BR1315" s="67">
        <f t="shared" si="2443"/>
        <v>65606.650000000009</v>
      </c>
      <c r="BS1315" s="66"/>
      <c r="BT1315" s="66">
        <f t="shared" si="2465"/>
        <v>0</v>
      </c>
      <c r="BU1315" s="67">
        <f t="shared" si="2373"/>
        <v>94117</v>
      </c>
      <c r="BV1315" s="66"/>
      <c r="BW1315" s="66">
        <f t="shared" si="2467"/>
        <v>0</v>
      </c>
      <c r="BX1315" s="67">
        <f t="shared" si="2374"/>
        <v>137128</v>
      </c>
      <c r="BY1315" s="66"/>
      <c r="BZ1315" s="66">
        <f t="shared" si="2466"/>
        <v>0</v>
      </c>
      <c r="CA1315" s="67">
        <f t="shared" si="2375"/>
        <v>87619</v>
      </c>
      <c r="CB1315" s="66"/>
      <c r="CC1315" s="66">
        <f t="shared" si="2401"/>
        <v>0</v>
      </c>
      <c r="CD1315" s="67">
        <f t="shared" si="2349"/>
        <v>28747.040000000001</v>
      </c>
      <c r="CE1315" s="66"/>
      <c r="CF1315" s="66">
        <f t="shared" si="2402"/>
        <v>0</v>
      </c>
      <c r="CG1315" s="67">
        <f t="shared" si="2429"/>
        <v>3663.6999999999994</v>
      </c>
      <c r="CH1315" s="66"/>
      <c r="CI1315" s="66">
        <f t="shared" si="2403"/>
        <v>0</v>
      </c>
      <c r="CJ1315" s="67">
        <f t="shared" si="2444"/>
        <v>6757.8</v>
      </c>
      <c r="CK1315" s="66"/>
      <c r="CL1315" s="68">
        <f t="shared" si="2404"/>
        <v>0</v>
      </c>
      <c r="CM1315" s="79">
        <f t="shared" si="2430"/>
        <v>4847.4799999999996</v>
      </c>
      <c r="CN1315" s="66"/>
      <c r="CO1315" s="68">
        <f t="shared" si="2405"/>
        <v>0</v>
      </c>
      <c r="CP1315" s="79">
        <f t="shared" si="2431"/>
        <v>3955</v>
      </c>
      <c r="CQ1315" s="66"/>
      <c r="CR1315" s="68">
        <f t="shared" si="2406"/>
        <v>0</v>
      </c>
      <c r="CS1315" s="79">
        <f t="shared" si="2376"/>
        <v>5186</v>
      </c>
      <c r="CT1315" s="66"/>
      <c r="CU1315" s="68">
        <f t="shared" si="2407"/>
        <v>0</v>
      </c>
      <c r="CV1315" s="79">
        <f t="shared" si="2432"/>
        <v>6929</v>
      </c>
      <c r="CW1315" s="66"/>
      <c r="CX1315" s="66">
        <f t="shared" si="2442"/>
        <v>0</v>
      </c>
      <c r="CY1315" s="40">
        <f t="shared" si="2356"/>
        <v>6173.9599999999982</v>
      </c>
      <c r="CZ1315" s="65"/>
      <c r="DA1315" s="66">
        <f t="shared" si="2421"/>
        <v>0</v>
      </c>
      <c r="DB1315" s="67">
        <f t="shared" si="2445"/>
        <v>32048</v>
      </c>
      <c r="DC1315" s="66"/>
      <c r="DD1315" s="66">
        <f t="shared" si="2422"/>
        <v>0</v>
      </c>
      <c r="DE1315" s="67">
        <f t="shared" si="2446"/>
        <v>78819</v>
      </c>
      <c r="DF1315" s="66"/>
      <c r="DG1315" s="69">
        <f t="shared" si="2408"/>
        <v>0</v>
      </c>
      <c r="DH1315" s="67">
        <f t="shared" si="2352"/>
        <v>439095</v>
      </c>
      <c r="DI1315" s="66"/>
      <c r="DJ1315" s="66">
        <f t="shared" si="2409"/>
        <v>0</v>
      </c>
      <c r="DK1315" s="67">
        <f t="shared" si="2433"/>
        <v>5572.5</v>
      </c>
      <c r="DM1315" s="206">
        <f t="shared" si="2410"/>
        <v>0</v>
      </c>
      <c r="DN1315" s="25">
        <f t="shared" si="2426"/>
        <v>0</v>
      </c>
      <c r="DO1315" s="5"/>
      <c r="DP1315" s="43">
        <f t="shared" si="2411"/>
        <v>0</v>
      </c>
      <c r="DQ1315" s="27">
        <f t="shared" si="2434"/>
        <v>6413.5</v>
      </c>
      <c r="DR1315" s="5"/>
      <c r="DS1315" s="43">
        <f t="shared" si="2412"/>
        <v>0</v>
      </c>
      <c r="DT1315" s="27">
        <f t="shared" si="2435"/>
        <v>4846</v>
      </c>
      <c r="DU1315" s="5"/>
      <c r="DV1315" s="43">
        <f t="shared" si="2413"/>
        <v>0</v>
      </c>
      <c r="DW1315" s="27">
        <f t="shared" si="2436"/>
        <v>4835</v>
      </c>
      <c r="DX1315" s="5"/>
      <c r="DY1315" s="22">
        <f t="shared" si="2414"/>
        <v>0</v>
      </c>
      <c r="DZ1315" s="25">
        <f t="shared" si="2437"/>
        <v>523</v>
      </c>
      <c r="EA1315" s="22"/>
      <c r="EB1315" s="22">
        <f t="shared" si="2415"/>
        <v>0</v>
      </c>
      <c r="EC1315" s="28">
        <f t="shared" si="2438"/>
        <v>369</v>
      </c>
      <c r="ED1315" s="5"/>
      <c r="EE1315" s="43">
        <f t="shared" si="2416"/>
        <v>0</v>
      </c>
      <c r="EF1315" s="27">
        <f t="shared" si="2439"/>
        <v>4769</v>
      </c>
      <c r="EG1315" s="66"/>
      <c r="EH1315" s="66">
        <f t="shared" si="2417"/>
        <v>0</v>
      </c>
      <c r="EI1315" s="67">
        <f t="shared" si="2440"/>
        <v>21397</v>
      </c>
      <c r="EJ1315" s="66"/>
      <c r="EK1315" s="66">
        <f t="shared" si="2418"/>
        <v>0</v>
      </c>
      <c r="EL1315" s="67">
        <f t="shared" si="2441"/>
        <v>20027</v>
      </c>
      <c r="EM1315" s="110">
        <f t="shared" si="2447"/>
        <v>253563.63507275996</v>
      </c>
    </row>
    <row r="1316" spans="1:143" ht="11.25" customHeight="1" x14ac:dyDescent="0.25">
      <c r="A1316" s="382">
        <v>46200</v>
      </c>
      <c r="B1316" s="383">
        <v>46172</v>
      </c>
      <c r="C1316" s="177">
        <v>8004996691</v>
      </c>
      <c r="D1316" s="147" t="s">
        <v>442</v>
      </c>
      <c r="E1316" s="148">
        <v>60</v>
      </c>
      <c r="F1316" s="149">
        <v>3.5</v>
      </c>
      <c r="G1316" s="148">
        <v>191516880177</v>
      </c>
      <c r="H1316" s="66"/>
      <c r="I1316" s="41">
        <v>120</v>
      </c>
      <c r="J1316" s="48">
        <f t="shared" si="2448"/>
        <v>200385</v>
      </c>
      <c r="K1316" s="66"/>
      <c r="L1316" s="41">
        <v>120</v>
      </c>
      <c r="M1316" s="48">
        <f t="shared" si="2468"/>
        <v>259802</v>
      </c>
      <c r="N1316" s="66"/>
      <c r="O1316" s="41">
        <v>120</v>
      </c>
      <c r="P1316" s="48">
        <f t="shared" si="2452"/>
        <v>188044</v>
      </c>
      <c r="Q1316" s="66"/>
      <c r="R1316" s="66">
        <v>120</v>
      </c>
      <c r="S1316" s="67">
        <f t="shared" si="2450"/>
        <v>224300</v>
      </c>
      <c r="T1316" s="66"/>
      <c r="U1316" s="66">
        <f t="shared" si="2453"/>
        <v>216</v>
      </c>
      <c r="V1316" s="67">
        <f t="shared" si="2454"/>
        <v>153712.05000000005</v>
      </c>
      <c r="X1316" s="69">
        <f t="shared" si="2383"/>
        <v>0</v>
      </c>
      <c r="Y1316" s="67">
        <f t="shared" si="2455"/>
        <v>4500.3500000000004</v>
      </c>
      <c r="Z1316" s="66"/>
      <c r="AA1316" s="68">
        <f t="shared" si="2384"/>
        <v>0</v>
      </c>
      <c r="AB1316" s="67">
        <f t="shared" si="2456"/>
        <v>16286</v>
      </c>
      <c r="AC1316" s="66"/>
      <c r="AD1316" s="66">
        <f t="shared" si="2385"/>
        <v>0</v>
      </c>
      <c r="AE1316" s="67">
        <f t="shared" si="2457"/>
        <v>2961</v>
      </c>
      <c r="AF1316" s="66"/>
      <c r="AG1316" s="78">
        <f t="shared" si="2386"/>
        <v>0</v>
      </c>
      <c r="AH1316" s="79">
        <f t="shared" si="2458"/>
        <v>4070.4</v>
      </c>
      <c r="AI1316" s="66"/>
      <c r="AJ1316" s="68">
        <f t="shared" si="2387"/>
        <v>0</v>
      </c>
      <c r="AK1316" s="67">
        <f t="shared" si="2459"/>
        <v>45977</v>
      </c>
      <c r="AL1316" s="66"/>
      <c r="AM1316" s="68">
        <f t="shared" si="2460"/>
        <v>0</v>
      </c>
      <c r="AN1316" s="67">
        <f t="shared" si="2461"/>
        <v>8193.42</v>
      </c>
      <c r="AO1316" s="66"/>
      <c r="AP1316" s="68">
        <f t="shared" si="2389"/>
        <v>0</v>
      </c>
      <c r="AQ1316" s="67">
        <f t="shared" si="2364"/>
        <v>7730.6399999999994</v>
      </c>
      <c r="AR1316" s="66"/>
      <c r="AS1316" s="68">
        <f t="shared" si="2390"/>
        <v>0</v>
      </c>
      <c r="AT1316" s="67">
        <f t="shared" si="2451"/>
        <v>878</v>
      </c>
      <c r="AU1316" s="66"/>
      <c r="AV1316" s="66">
        <f t="shared" si="2391"/>
        <v>0</v>
      </c>
      <c r="AW1316" s="42">
        <f t="shared" si="2377"/>
        <v>4171.2000000000016</v>
      </c>
      <c r="AX1316" s="66"/>
      <c r="AY1316" s="66">
        <f t="shared" si="2392"/>
        <v>0</v>
      </c>
      <c r="AZ1316" s="67">
        <f t="shared" si="2425"/>
        <v>728.09999999999991</v>
      </c>
      <c r="BA1316" s="66"/>
      <c r="BB1316" s="68">
        <f t="shared" si="2393"/>
        <v>0</v>
      </c>
      <c r="BC1316" s="67">
        <f t="shared" si="2372"/>
        <v>77.819999999999851</v>
      </c>
      <c r="BD1316" s="66"/>
      <c r="BE1316" s="68">
        <f t="shared" si="2394"/>
        <v>0</v>
      </c>
      <c r="BF1316" s="67">
        <f t="shared" si="2423"/>
        <v>445.38000000000164</v>
      </c>
      <c r="BG1316" s="66"/>
      <c r="BH1316" s="68">
        <f t="shared" si="2462"/>
        <v>0</v>
      </c>
      <c r="BI1316" s="67">
        <f t="shared" si="2424"/>
        <v>10000</v>
      </c>
      <c r="BJ1316" s="66"/>
      <c r="BK1316" s="68">
        <f t="shared" si="2396"/>
        <v>0</v>
      </c>
      <c r="BL1316" s="67">
        <f t="shared" si="2427"/>
        <v>2694.6000000000004</v>
      </c>
      <c r="BM1316" s="66"/>
      <c r="BN1316" s="68">
        <f t="shared" si="2463"/>
        <v>0</v>
      </c>
      <c r="BO1316" s="67">
        <f t="shared" si="2428"/>
        <v>9134.7000000000007</v>
      </c>
      <c r="BP1316" s="66"/>
      <c r="BQ1316" s="68">
        <f t="shared" si="2464"/>
        <v>0</v>
      </c>
      <c r="BR1316" s="67">
        <f t="shared" si="2443"/>
        <v>65606.650000000009</v>
      </c>
      <c r="BS1316" s="66"/>
      <c r="BT1316" s="66">
        <f t="shared" si="2465"/>
        <v>0</v>
      </c>
      <c r="BU1316" s="67">
        <f t="shared" si="2373"/>
        <v>94117</v>
      </c>
      <c r="BV1316" s="66"/>
      <c r="BW1316" s="66">
        <f t="shared" si="2467"/>
        <v>0</v>
      </c>
      <c r="BX1316" s="67">
        <f t="shared" si="2374"/>
        <v>137128</v>
      </c>
      <c r="BY1316" s="66"/>
      <c r="BZ1316" s="66">
        <f t="shared" si="2466"/>
        <v>0</v>
      </c>
      <c r="CA1316" s="67">
        <f t="shared" si="2375"/>
        <v>87619</v>
      </c>
      <c r="CB1316" s="66"/>
      <c r="CC1316" s="66">
        <f t="shared" si="2401"/>
        <v>0</v>
      </c>
      <c r="CD1316" s="67">
        <f t="shared" si="2349"/>
        <v>28747.040000000001</v>
      </c>
      <c r="CE1316" s="66"/>
      <c r="CF1316" s="66">
        <f t="shared" si="2402"/>
        <v>0</v>
      </c>
      <c r="CG1316" s="67">
        <f t="shared" si="2429"/>
        <v>3663.6999999999994</v>
      </c>
      <c r="CH1316" s="66"/>
      <c r="CI1316" s="66">
        <f t="shared" si="2403"/>
        <v>0</v>
      </c>
      <c r="CJ1316" s="67">
        <f t="shared" si="2444"/>
        <v>6757.8</v>
      </c>
      <c r="CK1316" s="66"/>
      <c r="CL1316" s="68">
        <f t="shared" si="2404"/>
        <v>0</v>
      </c>
      <c r="CM1316" s="79">
        <f t="shared" si="2430"/>
        <v>4847.4799999999996</v>
      </c>
      <c r="CN1316" s="66"/>
      <c r="CO1316" s="68">
        <f t="shared" si="2405"/>
        <v>0</v>
      </c>
      <c r="CP1316" s="79">
        <f t="shared" si="2431"/>
        <v>3955</v>
      </c>
      <c r="CQ1316" s="66"/>
      <c r="CR1316" s="68">
        <f t="shared" si="2406"/>
        <v>0</v>
      </c>
      <c r="CS1316" s="79">
        <f t="shared" si="2376"/>
        <v>5186</v>
      </c>
      <c r="CT1316" s="66"/>
      <c r="CU1316" s="68">
        <f t="shared" si="2407"/>
        <v>0</v>
      </c>
      <c r="CV1316" s="79">
        <f t="shared" si="2432"/>
        <v>6929</v>
      </c>
      <c r="CW1316" s="66"/>
      <c r="CX1316" s="66">
        <f t="shared" si="2442"/>
        <v>0</v>
      </c>
      <c r="CY1316" s="40">
        <f t="shared" si="2356"/>
        <v>6173.9599999999982</v>
      </c>
      <c r="CZ1316" s="65"/>
      <c r="DA1316" s="66">
        <f t="shared" si="2421"/>
        <v>0</v>
      </c>
      <c r="DB1316" s="67">
        <f t="shared" si="2445"/>
        <v>32048</v>
      </c>
      <c r="DC1316" s="66"/>
      <c r="DD1316" s="66">
        <f t="shared" si="2422"/>
        <v>0</v>
      </c>
      <c r="DE1316" s="67">
        <f t="shared" si="2446"/>
        <v>78819</v>
      </c>
      <c r="DF1316" s="66"/>
      <c r="DG1316" s="69">
        <f t="shared" si="2408"/>
        <v>0</v>
      </c>
      <c r="DH1316" s="67">
        <f t="shared" si="2352"/>
        <v>439095</v>
      </c>
      <c r="DI1316" s="66"/>
      <c r="DJ1316" s="66">
        <f t="shared" si="2409"/>
        <v>0</v>
      </c>
      <c r="DK1316" s="67">
        <f t="shared" si="2433"/>
        <v>5572.5</v>
      </c>
      <c r="DM1316" s="206">
        <f t="shared" si="2410"/>
        <v>0</v>
      </c>
      <c r="DN1316" s="25">
        <f t="shared" si="2426"/>
        <v>0</v>
      </c>
      <c r="DO1316" s="5"/>
      <c r="DP1316" s="43">
        <f t="shared" si="2411"/>
        <v>0</v>
      </c>
      <c r="DQ1316" s="27">
        <f t="shared" si="2434"/>
        <v>6413.5</v>
      </c>
      <c r="DR1316" s="5"/>
      <c r="DS1316" s="43">
        <f t="shared" si="2412"/>
        <v>0</v>
      </c>
      <c r="DT1316" s="27">
        <f t="shared" si="2435"/>
        <v>4846</v>
      </c>
      <c r="DU1316" s="5"/>
      <c r="DV1316" s="43">
        <f t="shared" si="2413"/>
        <v>0</v>
      </c>
      <c r="DW1316" s="27">
        <f t="shared" si="2436"/>
        <v>4835</v>
      </c>
      <c r="DX1316" s="5"/>
      <c r="DY1316" s="22">
        <f t="shared" si="2414"/>
        <v>0</v>
      </c>
      <c r="DZ1316" s="25">
        <f t="shared" si="2437"/>
        <v>523</v>
      </c>
      <c r="EA1316" s="22"/>
      <c r="EB1316" s="22">
        <f t="shared" si="2415"/>
        <v>0</v>
      </c>
      <c r="EC1316" s="28">
        <f t="shared" si="2438"/>
        <v>369</v>
      </c>
      <c r="ED1316" s="5"/>
      <c r="EE1316" s="43">
        <f t="shared" si="2416"/>
        <v>0</v>
      </c>
      <c r="EF1316" s="27">
        <f t="shared" si="2439"/>
        <v>4769</v>
      </c>
      <c r="EG1316" s="66"/>
      <c r="EH1316" s="66">
        <f t="shared" si="2417"/>
        <v>0</v>
      </c>
      <c r="EI1316" s="67">
        <f t="shared" si="2440"/>
        <v>21397</v>
      </c>
      <c r="EJ1316" s="66"/>
      <c r="EK1316" s="66">
        <f t="shared" si="2418"/>
        <v>0</v>
      </c>
      <c r="EL1316" s="67">
        <f t="shared" si="2441"/>
        <v>20027</v>
      </c>
      <c r="EM1316" s="110">
        <f t="shared" si="2447"/>
        <v>253507.95557275997</v>
      </c>
    </row>
    <row r="1317" spans="1:143" ht="11.25" customHeight="1" x14ac:dyDescent="0.25">
      <c r="A1317" s="382">
        <v>46200</v>
      </c>
      <c r="B1317" s="383">
        <v>46172</v>
      </c>
      <c r="C1317" s="177">
        <v>8004996526</v>
      </c>
      <c r="D1317" s="147" t="s">
        <v>125</v>
      </c>
      <c r="E1317" s="148">
        <v>25</v>
      </c>
      <c r="F1317" s="149">
        <v>5</v>
      </c>
      <c r="G1317" s="148">
        <v>191516769144</v>
      </c>
      <c r="H1317" s="66"/>
      <c r="I1317" s="41">
        <v>50</v>
      </c>
      <c r="J1317" s="48">
        <f t="shared" si="2448"/>
        <v>200335</v>
      </c>
      <c r="K1317" s="66"/>
      <c r="L1317" s="41">
        <v>50</v>
      </c>
      <c r="M1317" s="48">
        <f t="shared" si="2468"/>
        <v>259752</v>
      </c>
      <c r="N1317" s="66"/>
      <c r="O1317" s="41">
        <v>50</v>
      </c>
      <c r="P1317" s="48">
        <f t="shared" si="2452"/>
        <v>187994</v>
      </c>
      <c r="Q1317" s="66"/>
      <c r="R1317" s="66">
        <v>50</v>
      </c>
      <c r="S1317" s="67">
        <f t="shared" si="2450"/>
        <v>224250</v>
      </c>
      <c r="T1317" s="66"/>
      <c r="U1317" s="66">
        <f t="shared" si="2453"/>
        <v>127.49999999999999</v>
      </c>
      <c r="V1317" s="67">
        <f t="shared" si="2454"/>
        <v>153584.55000000005</v>
      </c>
      <c r="X1317" s="69">
        <f t="shared" si="2383"/>
        <v>0</v>
      </c>
      <c r="Y1317" s="67">
        <f t="shared" si="2455"/>
        <v>4500.3500000000004</v>
      </c>
      <c r="Z1317" s="66"/>
      <c r="AA1317" s="68">
        <f t="shared" si="2384"/>
        <v>0</v>
      </c>
      <c r="AB1317" s="67">
        <f t="shared" si="2456"/>
        <v>16286</v>
      </c>
      <c r="AC1317" s="66"/>
      <c r="AD1317" s="66">
        <f t="shared" si="2385"/>
        <v>0</v>
      </c>
      <c r="AE1317" s="67">
        <f t="shared" si="2457"/>
        <v>2961</v>
      </c>
      <c r="AF1317" s="66"/>
      <c r="AG1317" s="78">
        <f t="shared" si="2386"/>
        <v>0</v>
      </c>
      <c r="AH1317" s="79">
        <f t="shared" si="2458"/>
        <v>4070.4</v>
      </c>
      <c r="AI1317" s="66"/>
      <c r="AJ1317" s="68">
        <f t="shared" si="2387"/>
        <v>0</v>
      </c>
      <c r="AK1317" s="67">
        <f t="shared" si="2459"/>
        <v>45977</v>
      </c>
      <c r="AL1317" s="66"/>
      <c r="AM1317" s="68">
        <f t="shared" si="2460"/>
        <v>0</v>
      </c>
      <c r="AN1317" s="67">
        <f t="shared" si="2461"/>
        <v>8193.42</v>
      </c>
      <c r="AO1317" s="66"/>
      <c r="AP1317" s="68">
        <f t="shared" si="2389"/>
        <v>0</v>
      </c>
      <c r="AQ1317" s="67">
        <f t="shared" si="2364"/>
        <v>7730.6399999999994</v>
      </c>
      <c r="AR1317" s="66"/>
      <c r="AS1317" s="68">
        <f t="shared" si="2390"/>
        <v>0</v>
      </c>
      <c r="AT1317" s="67">
        <f t="shared" si="2451"/>
        <v>878</v>
      </c>
      <c r="AU1317" s="66"/>
      <c r="AV1317" s="66">
        <f t="shared" si="2391"/>
        <v>0</v>
      </c>
      <c r="AW1317" s="42">
        <f t="shared" si="2377"/>
        <v>4171.2000000000016</v>
      </c>
      <c r="AX1317" s="66"/>
      <c r="AY1317" s="66">
        <f t="shared" si="2392"/>
        <v>0</v>
      </c>
      <c r="AZ1317" s="67">
        <f t="shared" si="2425"/>
        <v>728.09999999999991</v>
      </c>
      <c r="BA1317" s="66"/>
      <c r="BB1317" s="68">
        <f t="shared" si="2393"/>
        <v>0</v>
      </c>
      <c r="BC1317" s="67">
        <f t="shared" si="2372"/>
        <v>77.819999999999851</v>
      </c>
      <c r="BD1317" s="66"/>
      <c r="BE1317" s="68">
        <f t="shared" si="2394"/>
        <v>0</v>
      </c>
      <c r="BF1317" s="67">
        <f t="shared" si="2423"/>
        <v>445.38000000000164</v>
      </c>
      <c r="BG1317" s="66"/>
      <c r="BH1317" s="68">
        <f t="shared" si="2462"/>
        <v>0</v>
      </c>
      <c r="BI1317" s="67">
        <f t="shared" si="2424"/>
        <v>10000</v>
      </c>
      <c r="BJ1317" s="66"/>
      <c r="BK1317" s="68">
        <f t="shared" si="2396"/>
        <v>0</v>
      </c>
      <c r="BL1317" s="67">
        <f t="shared" si="2427"/>
        <v>2694.6000000000004</v>
      </c>
      <c r="BM1317" s="66"/>
      <c r="BN1317" s="68">
        <f t="shared" si="2463"/>
        <v>0</v>
      </c>
      <c r="BO1317" s="67">
        <f t="shared" si="2428"/>
        <v>9134.7000000000007</v>
      </c>
      <c r="BP1317" s="66"/>
      <c r="BQ1317" s="68">
        <f t="shared" si="2464"/>
        <v>0</v>
      </c>
      <c r="BR1317" s="67">
        <f t="shared" si="2443"/>
        <v>65606.650000000009</v>
      </c>
      <c r="BS1317" s="66"/>
      <c r="BT1317" s="66">
        <f t="shared" si="2465"/>
        <v>0</v>
      </c>
      <c r="BU1317" s="67">
        <f t="shared" si="2373"/>
        <v>94117</v>
      </c>
      <c r="BV1317" s="66"/>
      <c r="BW1317" s="66">
        <f t="shared" si="2467"/>
        <v>0</v>
      </c>
      <c r="BX1317" s="67">
        <f t="shared" si="2374"/>
        <v>137128</v>
      </c>
      <c r="BY1317" s="66"/>
      <c r="BZ1317" s="66">
        <f t="shared" si="2466"/>
        <v>0</v>
      </c>
      <c r="CA1317" s="67">
        <f t="shared" si="2375"/>
        <v>87619</v>
      </c>
      <c r="CB1317" s="66"/>
      <c r="CC1317" s="66">
        <f t="shared" si="2401"/>
        <v>0</v>
      </c>
      <c r="CD1317" s="67">
        <f t="shared" si="2349"/>
        <v>28747.040000000001</v>
      </c>
      <c r="CE1317" s="66"/>
      <c r="CF1317" s="66">
        <f t="shared" si="2402"/>
        <v>0</v>
      </c>
      <c r="CG1317" s="67">
        <f t="shared" si="2429"/>
        <v>3663.6999999999994</v>
      </c>
      <c r="CH1317" s="66"/>
      <c r="CI1317" s="66">
        <f t="shared" si="2403"/>
        <v>0</v>
      </c>
      <c r="CJ1317" s="67">
        <f t="shared" si="2444"/>
        <v>6757.8</v>
      </c>
      <c r="CK1317" s="66"/>
      <c r="CL1317" s="68">
        <f t="shared" si="2404"/>
        <v>0</v>
      </c>
      <c r="CM1317" s="79">
        <f t="shared" si="2430"/>
        <v>4847.4799999999996</v>
      </c>
      <c r="CN1317" s="66"/>
      <c r="CO1317" s="68">
        <f t="shared" si="2405"/>
        <v>0</v>
      </c>
      <c r="CP1317" s="79">
        <f t="shared" si="2431"/>
        <v>3955</v>
      </c>
      <c r="CQ1317" s="66"/>
      <c r="CR1317" s="68">
        <f t="shared" si="2406"/>
        <v>0</v>
      </c>
      <c r="CS1317" s="79">
        <f t="shared" si="2376"/>
        <v>5186</v>
      </c>
      <c r="CT1317" s="66"/>
      <c r="CU1317" s="68">
        <f t="shared" si="2407"/>
        <v>0</v>
      </c>
      <c r="CV1317" s="79">
        <f t="shared" si="2432"/>
        <v>6929</v>
      </c>
      <c r="CW1317" s="66"/>
      <c r="CX1317" s="66">
        <f t="shared" si="2442"/>
        <v>0</v>
      </c>
      <c r="CY1317" s="40">
        <f t="shared" si="2356"/>
        <v>6173.9599999999982</v>
      </c>
      <c r="CZ1317" s="65"/>
      <c r="DA1317" s="66">
        <f t="shared" si="2421"/>
        <v>0</v>
      </c>
      <c r="DB1317" s="67">
        <f t="shared" si="2445"/>
        <v>32048</v>
      </c>
      <c r="DC1317" s="66"/>
      <c r="DD1317" s="66">
        <f t="shared" si="2422"/>
        <v>0</v>
      </c>
      <c r="DE1317" s="67">
        <f t="shared" si="2446"/>
        <v>78819</v>
      </c>
      <c r="DF1317" s="66"/>
      <c r="DG1317" s="69">
        <f t="shared" si="2408"/>
        <v>0</v>
      </c>
      <c r="DH1317" s="67">
        <f t="shared" si="2352"/>
        <v>439095</v>
      </c>
      <c r="DI1317" s="66"/>
      <c r="DJ1317" s="66">
        <f t="shared" si="2409"/>
        <v>0</v>
      </c>
      <c r="DK1317" s="67">
        <f t="shared" si="2433"/>
        <v>5572.5</v>
      </c>
      <c r="DM1317" s="206">
        <f t="shared" si="2410"/>
        <v>0</v>
      </c>
      <c r="DN1317" s="25">
        <f t="shared" si="2426"/>
        <v>0</v>
      </c>
      <c r="DO1317" s="5"/>
      <c r="DP1317" s="43">
        <f t="shared" si="2411"/>
        <v>0</v>
      </c>
      <c r="DQ1317" s="27">
        <f t="shared" si="2434"/>
        <v>6413.5</v>
      </c>
      <c r="DR1317" s="5"/>
      <c r="DS1317" s="43">
        <f t="shared" si="2412"/>
        <v>0</v>
      </c>
      <c r="DT1317" s="27">
        <f t="shared" si="2435"/>
        <v>4846</v>
      </c>
      <c r="DU1317" s="5"/>
      <c r="DV1317" s="43">
        <f t="shared" si="2413"/>
        <v>0</v>
      </c>
      <c r="DW1317" s="27">
        <f t="shared" si="2436"/>
        <v>4835</v>
      </c>
      <c r="DX1317" s="5"/>
      <c r="DY1317" s="22">
        <f t="shared" si="2414"/>
        <v>0</v>
      </c>
      <c r="DZ1317" s="25">
        <f t="shared" si="2437"/>
        <v>523</v>
      </c>
      <c r="EA1317" s="22"/>
      <c r="EB1317" s="22">
        <f t="shared" si="2415"/>
        <v>0</v>
      </c>
      <c r="EC1317" s="28">
        <f t="shared" si="2438"/>
        <v>369</v>
      </c>
      <c r="ED1317" s="5"/>
      <c r="EE1317" s="43">
        <f t="shared" si="2416"/>
        <v>0</v>
      </c>
      <c r="EF1317" s="27">
        <f t="shared" si="2439"/>
        <v>4769</v>
      </c>
      <c r="EG1317" s="66"/>
      <c r="EH1317" s="66">
        <f t="shared" si="2417"/>
        <v>0</v>
      </c>
      <c r="EI1317" s="67">
        <f t="shared" si="2440"/>
        <v>21397</v>
      </c>
      <c r="EJ1317" s="66"/>
      <c r="EK1317" s="66">
        <f t="shared" si="2418"/>
        <v>0</v>
      </c>
      <c r="EL1317" s="67">
        <f t="shared" si="2441"/>
        <v>20027</v>
      </c>
      <c r="EM1317" s="110">
        <f t="shared" si="2447"/>
        <v>253436.60657275995</v>
      </c>
    </row>
    <row r="1318" spans="1:143" ht="11.25" customHeight="1" x14ac:dyDescent="0.25">
      <c r="A1318" s="382">
        <v>46200</v>
      </c>
      <c r="B1318" s="383">
        <v>46172</v>
      </c>
      <c r="C1318" s="177">
        <v>8004996685</v>
      </c>
      <c r="D1318" s="147" t="s">
        <v>445</v>
      </c>
      <c r="E1318" s="148">
        <v>25</v>
      </c>
      <c r="F1318" s="149">
        <v>5</v>
      </c>
      <c r="G1318" s="148">
        <v>191516769083</v>
      </c>
      <c r="H1318" s="66"/>
      <c r="I1318" s="41">
        <f t="shared" ref="I1318:I1336" si="2469">IF(OR(D1318="NPC6ASZDB-RD015M",D1318="NPC06SZDB-OR050C",D1318="NPC6ASZDB-WT008M",D1318="NPC6ASZDB-WT018M",D1318="NPC6ASZDB-WT023M",D1318="NPC6ASZDB-WT024M",D1318="NPC6ASZDB-OR020M",D1318="NPC6ASZDB-RD006M",D1318="NPC6ASZDB-WT017M",D1318="NPC6ASZDB-GY750C",D1318="NPC6ASZDB-YL015M",D1318="NPC6ASZDB-BL004M ",D1318="NPC6ASZDB-WT016M",D1318="NPC06SZDB-BK006M",D1318="NPC06SZDB-BK007M",D1318="NPC6ASZDB-OR750C",D1318="NPC06SZDB-BK004M",D1318="NPC06SZDB-BL015M",D1318="NPC6ASZDB-BL013C",D1318="NPC6ASZDB-BL030C",D1318="NPC6ASZDB-GY009M",D1318="NPC06SZDB-BK002M",D1318="NPC6ASZDB-GY025C",D1318="NPC06SZDB-BK003M",D1318="NPC06SZDB-GY005M",D1318="NPC6ASZDB-RD020C",D1318="NPC06SZDB-YL040M",D1318="NPC6ASZDB-GY125C",D1318="NPC06SZDB-YL002M",D1318="NPC6ASZDB-WT100M",D1318="NPC6ASZDB-RD008M",D1318="NPC6ASZDB-YL009M",D1318="NPC6ASZDB-VT010M",D1318="NPC6ASZDB-OR007M",D1318="NPC6ASZDB-VT007M",D1318="NPC6ASZDB-BK007M",D1318="NPC6ASZDB-GY350C",D1318="NPC6ASZDB-YL350C",D1318="NPC6ASZDB-OR350C",D1318="NPC6ASZDB-VT350C",D1318="NPC6ASZDB-BL350C",D1318="NPC6ASZDB-RD350C",D1318="NPC6ASZDB-BK350C",D1318="NPC6ASZDB-VT003M",D1318="NPC6ASZDB-OR250C",D1318="NPC6ASZDB-VT250C",D1318="NPC6ASZDB-VT002M",D1318="NPC6ASZDB-VT050C",D1318="NPC6ASZDB-VT001M",D1318="NPC6ASZDB-VT150C",D1318="NPC6ASZDB-WT017C",D1318="NPC6ASZDB-RD030C",D1318="NPC6ASZDB-WT030C",D1318="NPC6ASZDB-OR020M",D1318="NPC6ASZDB-OR015M",D1318="NPC06SZDB-WT025C",D1318="NPC6ASZDB-WT013M",D1318="NPC6ASZDB-GY075C",D1318="NPC6ASZDB-BK075C",D1318="NPC6ASZDB-BK125C",D1318="NPC6ASZDB-GN250C",D1318="NPC6ASZDB-WT011M",D1318="NPC6ASZDB-WT014M",D1318="NPC6ASZDB-OR005M",D1318="NPC6ASZDB-GY006M",D1318="NPC6ASZDB-WT550C",D1318="NPC6ASZDB-WT650C",D1318="NPC6ASZDB-WT850C",D1318="NPC6ASZDB-WT950C",D1318="NPC6ASZDB-RD250C",D1318="NPC06SZDB-GY015C",D1318="NPC06SZDB-BL020C",D1318="NPC06SZDB-YL015C",D1318="NPC6ASZDB-BL012M",D1318="NPC6ASZDB-WT020C",D1318="NPC6ASZDB-BL008M",D1318="NPC6ASZDB-BL009M",D1318="NPC6ASZDB-WT022M",D1318="NPC6ASZDB-YL007M",D1318="NPC06SZDB-WT250C",D1318="NPC6ASZDB-BL007M",D1318="NPC6ASZDB-BK050C",D1318="NPC6ASZDB-BK025C",D1318="NPC6ASZDB-BL750C",D1318="NPC6ASZDB-OR010M",D1318="NPC06SZDB-RD015M",D1318="NPC6ASZDB-YL012M",D1318="NPC6ASZDB-YL020M",D1318="NPC6ASZDB-YL030M",D1318="NPC6ASZDB-RD050C",D1318="NPC06SZDB-BL050C",D1318="NPC06SZDB-RD050C",D1318="NPC06SZDB-YL050C",D1318="NPC06SZDB-YL003M",D1318="NPC06SZDB-GN002M",D1318="NPC6ASZDB-RD010M",D1318="NPC6ASZDB-GY450C",D1318="NPC6ASZDB-WT006M",D1318="NPC6ASZDB-BL250C",D1318="NPC6ASZDB-GY050C",D1318="NPC6ASZDB-YL250C",D1318="NPC6ASZDB-YL008M",D1318="NPC06SZDB-YL010M",D1318="NPC6ASZDB-GY008M",D1318="NPC06SZDB-RD005M",D1318="NPC6ASZDB-BL050C",D1318="NPC6ASZDB-WT450C",D1318="NPC6ASZDB-OR050C",D1318="NPC06SZDB-GN010M",D1318="NPC06SZDB-RD010M",D1318="NPC06SZDB-BL010M",D1318="NPC6ASZDB-GY050C",D1318="NPC6ASZDB-YL025C",D1318="NPC6ASZDB-BK250C",D1318="NPC6ASZDB-BK004M",D1318="NPC6ASZDB-YL006M",D1318="NPC06SZDB-WT007M",D1318="NPC6ASZDB-BL015M",D1318="NPC6ASZDB-BL020M",D1318="NPC6ASZDB-GN010M",D1318="NPC6ASZDB-GN015M",D1318="NPC6ASZDB-GY250C",D1318="NPC6ASZDB-BK030M",D1318="NPC06SZDB-GY003M",D1318="NPC06SZDB-BL150C",D1318="NPC6ASZDB-BK013M",D1318="NPC6ASZDB-OR150C",D1318="NPC6ASZDB-GY007M",D1318="NPC6ASZDB-BK750C",D1318="NPC06SZDB-GN003M",D1318="NPC06SZDB-BK150C",D1318="NPC06SZDB-BK001M",D1318="NPC6ASZDB-RD007M",D1318="NPC6ASZDB-RD010M",D1318="NPC06SZDB-GY006M",D1318="NPC06SZDB-GY015M",D1318="NPC06SZDB-BK050C",D1318="NPC6ASZDB-BL010M",D1318="NPC6ASZDB-GN025C",D1318="NPC6ASZDB-WT009M",D1318="NPC6ASZDB-OR004M",D1318="NPC6ASZDB-WT075C",D1318="NPC6ASZDB-WT175C",D1318="NPC06SZDB-GY001M",D1318="NPC06SZDB-GY002M",D1318="NPC6ASZDB-WT125C",D1318="NPC6ASZDB-WT225C",D1318="NPC6ASZDB-WT275C",D1318="NPC6ASZDB-GY015M",D1318="NPC6ASZDB-RD001M",D1318="NPC6ASZDB-RD005M",D1318="NPC6ASZDB-WT025C",D1318="NPC6ASZDB-YL001M",D1318="NPC6ASZDB-YL005M",D1318="NPC06SZDB-GY010M",D1318="NPC06SZDB-YL005M",D1318="NPC06SZDB-YL001M",D1318="NPC6ASZDB-BK150C",D1318="NPC6ASZDB-BL030M",D1318="NPC6ASZDB-GY003M",D1318="NPC6ASZDB-YL050C",D1318="NPC6ASZDB-YL010M",D1318="NPC6ASZDB-OR010M",D1318="NPC06SZDB-YL150C",D1318="NPC6ASZDB-OR005M",D1318="NPC06SZDB-OR002M",D1318="NPC6ASZDB-RD150C",D1318="NPC6ASZDB-WT025M",D1318="NPC6ASZDB-WT150C",D1318="NPC6ASZDB-WT012M",D1318="NPC6ASZDB-WT250C",D1318="NPC6ASZDB-WT350C",D1318="NPC6ASZDB-YL002M",D1318="NPC6ASZDB-BL150C",D1318="NPC6ASZDB-WT015M",D1318="NPC6ASZDB-YL150C",D1318="NPC6ASZDB-YL003M",D1318="NPC6ASZDB-WT750C",D1318="NPC6ASZDB-GN050C",D1318="NPC6ASZDB-WT008M",D1318="NPC06SZDB-OR010M",D1318="NPC6ASZDB-GY150C",D1318="NPC6ASZDB-GN150C",D1318="NPC6ASZDB-OR001M",D1318="NPC6ASZDB-OR002M",D1318="NPC6ASZDB-OR003M",D1318="NPC06SZDB-RD002M",D1318="NPC06SZDB-RD150C",D1318="NPC6ASZDB-BK015M",D1318="NPC06SZDB-GN001M",D1318="NPC06SZDB-GN150C",D1318="NPC06SZDB-WT030M",D1318="NPC06SZDB-WT750C",D1318="NPC06SZDB-WT015M",D1318="NPC6ASZDB-WT030M",D1318="NPC06SZDB-RD001M",D1318="NPC06SZDB-RD003M",D1318="NPC06SZDB-OR003M",D1318="NPC06SZDB-OR001M",D1318="NPC06SZDB-BL001M",D1318="NPC06SZDB-BL003M",D1318="NPC06SZDB-WT150C",D1318="NPC06SZDB-BL002M",D1318="NPC6ASZDB-WT050C",D1318="NPC06SZDB-WT050C",D1318="NPC06SZDB-WT001M",D1318="NPC06SZDB-WT002M",D1318="NPC06SZDB-WT003M",D1318="NPC06SZDB-WT004M",D1318="NPC06SZDB-WT005M",D1318="NPC06SZDB-WT010M",D1318="NPC06SZDB-WT020M",D1318=1711815,D1318="NPC6ASZDB-GN001M",D1318="NPC6ASZDB-GN002M",D1318="NPC6ASZDB-GN003M",D1318="NPC6ASZDB-GN004M",D1318="NPC6ASZDB-GN005M",D1318="NPC6ASZDB-GN020M",D1318="NPC6ASZDB-GN030M",D1318="NPC6ASZDB-WT001M",D1318="NPC6ASZDB-WT002M",D1318="NPC6ASZDB-WT003M",D1318="NPC6ASZDB-WT004M",D1318="NPC6ASZDB-WT006M",D1318="NPC6ASZDB-WT007M",D1318="NPC6ASZDB-WT004M",D1318="NPC6ASZDB-WT005M",D1318="NPC6ASZDB-WT010M",D1318="NPC6ASZDB-WT020M",D1318="NPC6ASZDB-RD002M",D1318="NPC6ASZDB-RD003M",D1318="NPC6ASZDB-RD020M",D1318="NPC6ASZDB-GY001M",D1318="NPC6ASZDB-GY002M",D1318="NPC6ASZDB-GY003M",D1318="NPC6ASZDB-GY004M",D1318="NPC6ASZDB-GY005M",D1318="NPC6ASZDB-GY010M",D1318="NPC6ASZDB-GY020M",D1318="NPC6ASZDB-GY025M",D1318="NPC6ASZDB-GY030M",D1318="NPC6ASZDB-BL001M",D1318="NPC6ASZDB-BL002M",D1318="NPC6ASZDB-BL003M",D1318="NPC6ASZDB-BL004M",D1318="NPC6ASZDB-BL005M",D1318="NPC6ASZDB-BL010M",D1318="NPC6ASZDB-BK001M",D1318="NPC6ASZDB-BK002M",D1318="NPC6ASZDB-BK003M",D1318="NPC6ASZDB-BK005M",D1318="NPC6ASZDB-BK010M",D1318="NPC6ASZDB-BK020M",),E1318*2,0)</f>
        <v>0</v>
      </c>
      <c r="J1318" s="48">
        <f t="shared" si="2448"/>
        <v>200335</v>
      </c>
      <c r="K1318" s="66"/>
      <c r="L1318" s="41">
        <f>IF(OR(D1318="NPC6ASZDB-RD015M",D1318="NPC6ASZDB-GN750C",D1318="NPC6ASZDB-WT035M",D1318="NPC6ASZDB-WT028M ",D1318="NPC6ASZDB-WT019M",D1318="NPC06SZDB-GN050C",D1318="NPC06SZDB-OR050C",D1318="NPC6ASZDB-WT018M",D1318="NPC6ASZDB-WT023M",D1318="NPC6ASZDB-WT024M",D1318="NPC6ASZDB-OR020M",D1318="NPC6ASZDB-RD006M",D1318="NPC6ASZDB-WT017M",D1318="NPC6ASZDB-GY750C",D1318="NPC6ASZDB-YL015M",D1318="NPC6ASZDB-BL004M ",D1318="NPC6ASZDB-WT016M",D1318="NPC06SZDB-BK006M",D1318="NPC06SZDB-BK007M",D1318="NPC6ASZDB-OR750C",D1318="NPC06SZDB-BK004M",D1318="NPC06SZDB-BL015M",D1318="NPC6ASZDB-BL013C",D1318="NPC6ASZDB-BL030C",D1318="NPC6ASZDB-GY009M",D1318="NPC06SZDB-BK002M",D1318="NPC6ASZDB-GY025C",D1318="NPC06SZDB-BK003M",D1318="NPC06SZDB-GY005M",D1318="NPC6ASZDB-RD020C",D1318="NPC06SZDB-YL040M",D1318="NPC6ASZDB-GY125C",D1318="NPC06SZDB-YL002M",D1318="NPC6ASZDB-WT100M",D1318="NPC6ASZDB-RD008M",D1318="NPC6ASZDB-YL009M",D1318="NPC6ASZDB-VT010M",D1318="NPC6ASZDB-OR007M",D1318="NPC6ASZDB-VT007M",D1318="NPC6ASZDB-BK007M",D1318="NPC6ASZDB-GY350C",D1318="NPC6ASZDB-YL350C",D1318="NPC6ASZDB-OR350C",D1318="NPC6ASZDB-VT350C",D1318="NPC6ASZDB-BL350C",D1318="NPC6ASZDB-RD350C",D1318="NPC6ASZDB-BK350C",D1318="NPC6ASZDB-VT003M",D1318="NPC6ASZDB-OR250C",D1318="NPC6ASZDB-VT250C",D1318="NPC6ASZDB-VT002M",D1318="NPC6ASZDB-VT050C",D1318="NPC6ASZDB-VT001M",D1318="NPC6ASZDB-VT150C",D1318="NPC6ASZDB-WT017C",D1318="NPC6ASZDB-RD030C",D1318="NPC6ASZDB-WT030C",D1318="NPC6ASZDB-OR020M",D1318="NPC6ASZDB-OR015M",D1318="NPC06SZDB-WT025C",D1318="NPC6ASZDB-WT013M",D1318="NPC6ASZDB-GY075C",D1318="NPC6ASZDB-BK075C",D1318="NPC6ASZDB-BK125C",D1318="NPC6ASZDB-GN250C",D1318="NPC6ASZDB-WT011M",D1318="NPC6ASZDB-WT014M",D1318="NPC6ASZDB-OR005M",D1318="NPC6ASZDB-GY006M",D1318="NPC6ASZDB-WT550C",D1318="NPC6ASZDB-WT650C",D1318="NPC6ASZDB-WT850C",D1318="NPC6ASZDB-WT950C",D1318="NPC6ASZDB-RD250C",D1318="NPC06SZDB-GY015C",D1318="NPC06SZDB-BL020C",D1318="NPC06SZDB-YL015C",D1318="NPC6ASZDB-BL012M",D1318="NPC6ASZDB-WT020C",D1318="NPC6ASZDB-BL008M",D1318="NPC6ASZDB-BL009M",D1318="NPC6ASZDB-WT022M",D1318="NPC6ASZDB-YL007M",D1318="NPC06SZDB-WT250C",D1318="NPC6ASZDB-BL007M",D1318="NPC6ASZDB-BK050C",D1318="NPC6ASZDB-BK025C",D1318="NPC6ASZDB-BL750C",D1318="NPC6ASZDB-OR010M",D1318="NPC06SZDB-RD015M",D1318="NPC6ASZDB-YL012M",D1318="NPC6ASZDB-YL030M",D1318="NPC6ASZDB-YL020M",D1318="NPC6ASZDB-RD050C",D1318="NPC06SZDB-BL050C",D1318="NPC06SZDB-RD050C",D1318="NPC06SZDB-YL050C",D1318="NPC06SZDB-YL003M",D1318="NPC06SZDB-GN002M",D1318="NPC6ASZDB-RD010M",D1318="NPC6ASZDB-GY450C",D1318="NPC6ASZDB-WT006M",D1318="NPC6ASZDB-BL250C",D1318="NPC6ASZDB-GY050C",D1318="NPC6ASZDB-YL250C",D1318="NPC6ASZDB-YL008M",D1318="NPC06SZDB-YL010M",D1318="NPC6ASZDB-GY008M",D1318="NPC06SZDB-RD005M",D1318="NPC6ASZDB-BL050C",D1318="NPC6ASZDB-WT450C",D1318="NPC6ASZDB-OR050C",D1318="NPC06SZDB-GN010M",D1318="NPC06SZDB-RD010M",D1318="NPC06SZDB-BL010M",D1318="NPC6ASZDB-GY050C",D1318="NPC6ASZDB-YL025C",D1318="NPC6ASZDB-BK250C",D1318="NPC6ASZDB-BK004M",D1318="NPC6ASZDB-YL006M",D1318="NPC06SZDB-WT007M",D1318="NPC6ASZDB-BL015M",D1318="NPC6ASZDB-BL020M",D1318="NPC6ASZDB-GN010M",D1318="NPC6ASZDB-GN015M",D1318="NPC6ASZDB-GY250C",D1318="NPC6ASZDB-BK030M",D1318="NPC06SZDB-GY003M",D1318="NPC06SZDB-BL150C",D1318="NPC6ASZDB-BK013M",D1318="NPC6ASZDB-OR150C",D1318="NPC6ASZDB-GY007M",D1318="NPC6ASZDB-BK750C",D1318="NPC06SZDB-GN003M",D1318="NPC06SZDB-BK150C",D1318="NPC06SZDB-BK001M",D1318="NPC6ASZDB-RD007M",D1318="NPC6ASZDB-RD010M",D1318="NPC06SZDB-GY006M",D1318="NPC06SZDB-GY015M",D1318="NPC06SZDB-BK050C",D1318="NPC6ASZDB-GN025C",D1318="NPC6ASZDB-WT009M",D1318="NPC6ASZDB-OR004M",D1318="NPC6ASZDB-WT075C",D1318="NPC6ASZDB-WT175C",D1318="NPC06SZDB-GY001M",D1318="NPC06SZDB-GY002M",D1318="NPC6ASZDB-WT125C",D1318="NPC6ASZDB-WT225C",D1318="NPC6ASZDB-WT275C",D1318="NPC6ASZDB-GY015M",D1318="NPC6ASZDB-RD001M",D1318="NPC6ASZDB-RD005M",D1318="NPC6ASZDB-WT025C",D1318="NPC6ASZDB-YL001M",D1318="NPC6ASZDB-YL005M",D1318="NPC06SZDB-GY010M",D1318="NPC06SZDB-YL005M",D1318="NPC06SZDB-YL001M",D1318="NPC6ASZDB-BK150C",D1318="NPC6ASZDB-BL030M",D1318="NPC6ASZDB-YL050C",D1318="NPC6ASZDB-YL010M",D1318="NPC6ASZDB-OR010M",D1318="NPC06SZDB-YL150C",D1318="NPC6ASZDB-OR005M",D1318="NPC06SZDB-OR002M",D1318="NPC6ASZDB-RD150C",D1318="NPC6ASZDB-WT025M",D1318="NPC6ASZDB-WT150C",D1318="NPC6ASZDB-WT012M",D1318="NPC6ASZDB-WT250C",D1318="NPC6ASZDB-WT350C",D1318="NPC6ASZDB-YL002M",D1318="NPC6ASZDB-BL150C",D1318="NPC6ASZDB-WT015M",D1318="NPC6ASZDB-YL150C",D1318="NPC6ASZDB-YL003M",D1318="NPC6ASZDB-WT750C",D1318="NPC6ASZDB-GN050C",D1318="NPC6ASZDB-WT008M",D1318="NPC06SZDB-OR010M",D1318="NPC6ASZDB-GY150C",D1318="NPC6ASZDB-GN150C",D1318="NPC6ASZDB-OR001M",D1318="NPC6ASZDB-OR002M",D1318="NPC6ASZDB-OR003M",D1318="NPC06SZDB-RD002M",D1318="NPC06SZDB-RD150C",D1318="NPC6ASZDB-BK015M",D1318="NPC06SZDB-GN001M",D1318="NPC06SZDB-GN150C",D1318="NPC06SZDB-WT030M",D1318="NPC06SZDB-WT750C",D1318="NPC06SZDB-WT015M",D1318="NPC6ASZDB-WT030M",D1318="NPC06SZDB-RD001M",D1318="NPC06SZDB-RD003M",D1318="NPC06SZDB-OR003M",D1318="NPC06SZDB-OR001M",D1318="NPC06SZDB-BL001M",D1318="NPC06SZDB-BL003M",D1318="NPC06SZDB-WT150C",D1318="NPC06SZDB-BL002M",D1318="NPC6ASZDB-WT050C",D1318="NPC06SZDB-WT050C",D1318="NPC06SZDB-WT001M",D1318="NPC06SZDB-WT002M",D1318="NPC06SZDB-WT003M",D1318="NPC06SZDB-WT004M",D1318="NPC06SZDB-WT005M",D1318="NPC06SZDB-WT010M",D1318="NPC06SZDB-WT020M",D1318="NPC6ASZDB-GN001M",D1318="NPC6ASZDB-GN002M",D1318="NPC6ASZDB-GN003M",D1318="NPC6ASZDB-GN004M",D1318="NPC6ASZDB-GN005M",D1318="NPC6ASZDB-GN020M",D1318="NPC6ASZDB-GN030M",D1318="NPC6ASZDB-WT001M",D1318="NPC6ASZDB-WT002M",D1318="NPC6ASZDB-WT003M",D1318="NPC6ASZDB-WT004M",D1318="NPC6ASZDB-WT005M",D1318="NPC6ASZDB-WT006M",D1318="NPC6ASZDB-WT007M",D1318="NPC6ASZDB-WT010M",D1318="NPC6ASZDB-WT020M",D1318="NPC6ASZDB-RD002M",D1318="NPC6ASZDB-RD003M",D1318="NPC6ASZDB-RD020M",D1318="NPC6ASZDB-GY001M",D1318="NPC6ASZDB-GY002M",D1318="NPC6ASZDB-GY003M",D1318="NPC6ASZDB-GY004M",D1318="NPC6ASZDB-GY005M",D1318="NPC6ASZDB-GY010M",D1318="NPC6ASZDB-GY020M",D1318="NPC6ASZDB-GY025M",D1318="NPC6ASZDB-GY030M",D1318="NPC6ASZDB-BL001M",D1318="NPC6ASZDB-BL002M",D1318="NPC6ASZDB-BL003M",D1318="NPC6ASZDB-BL004M",D1318="NPC6ASZDB-BL005M",D1318="NPC6ASZDB-BL010M",D1318="NPC6ASZDB-BK001M",D1318="NPC6ASZDB-BK002M",D1318="NPC6ASZDB-BK003M",D1318="NPC6ASZDB-BK005M",D1318="NPC6ASZDB-BK010M",D1318="NPC6ASZDB-BK020M",),E1318*2,0)</f>
        <v>0</v>
      </c>
      <c r="M1318" s="48">
        <f t="shared" si="2468"/>
        <v>259752</v>
      </c>
      <c r="N1318" s="66"/>
      <c r="O1318" s="41">
        <f>IF(OR(D1318="NPC6ASZDB-WT019M",D1318="NPC6ASZDB-RD015M",D1318="NPC06SZDB-BK006M",D1318="NPC06SZDB-BK007M",D1318="NPC6ASZDB-OR750C",D1318="NPC06SZDB-BK004M",D1318="NPC06SZDB-BL015M",D1318="NPC6ASZDB-BL013C",D1318="NPC6ASZDB-BL030C",D1318="NPC6ASZDB-GY009M",D1318="NPC06SZDB-BK002M",D1318="NPC6ASZDB-GY025C",D1318="NPC06SZDB-BK003M",D1318="NPC06SZDB-GY005M",D1318="NPC6ASZDB-RD020C",D1318="NPC06SZDB-YL040M",D1318="NPC6ASZDB-GY125C",D1318="NPC06SZDB-YL002M",D1318="NPC6ASZDB-WT100M",D1318="NPC6ASZDB-RD008M",D1318="NPC6ASZDB-YL009M",D1318="NPC6ASZDB-VT010M",D1318="NPC6ASZDB-OR007M",D1318="NPC6ASZDB-VT007M",D1318="NPC6ASZDB-BK007M",D1318="NPC6ASZDB-GY350C",D1318="NPC6ASZDB-YL350C",D1318="NPC6ASZDB-OR350C",D1318="NPC6ASZDB-VT350C",D1318="NPC6ASZDB-BL350C",D1318="NPC6ASZDB-RD350C",D1318="NPC6ASZDB-BK350C",D1318="NPC6ASZDB-VT003M",D1318="NPC6ASZDB-OR250C",D1318="NPC6ASZDB-VT250C",D1318="NPC6ASZDB-VT002M",D1318="NPC6ASZDB-VT050C",D1318="NPC6ASZDB-VT001M",D1318="NPC6ASZDB-VT150C",D1318="NPC6ASZDB-WT017C",D1318="NPC6ASZDB-RD030C",D1318="NPC6ASZDB-WT030C",D1318="NPC6ASZDB-OR020M",D1318="NPC6ASZDB-OR020M",D1318="NPC6ASZDB-OR015M",D1318="NPC06SZDB-WT025C",D1318="NPC6ASZDB-WT013M",D1318="NPC6ASZDB-BK175C",D1318="NPC6ASZDB-GY075C",D1318="NPC6ASZDB-BK075C",D1318="NPC6ASZDB-BK125C",D1318="NPC6ASZDB-GN250C",D1318="NPC6ASZDB-WT011M",D1318="NPC6ASZDB-WT014M",D1318="NPC6ASZDB-OR005M",D1318="NPC6ASZDB-GY006M",D1318="NPC6ASZDB-WT550C",D1318="NPC6ASZDB-WT650C",D1318="NPC6ASZDB-WT850C",D1318="NPC6ASZDB-WT950C",D1318="NPC6ASZDB-RD250C",D1318="NPC06SZDB-GY015C",D1318="NPC06SZDB-BL020C",D1318="NPC06SZDB-YL015C",D1318="NPC6ASZDB-BL012M",D1318="NPC6ASZDB-WT020C",D1318="NPC6ASZDB-BL008M",D1318="NPC6ASZDB-BL009M",D1318="NPC6ASZDB-WT022M",D1318="NPC6ASZDB-YL007M",D1318="NPC06SZDB-WT250C",D1318="NPC6ASZDB-BL007M",D1318="NPC6ASZDB-BK050C",D1318="NPC6ASZDB-BK025C",D1318="NPC6ASZDB-BL750C",D1318="NPC6ASZDB-OR010M",D1318="NPC06SZDB-RD015M",D1318="NPC6ASZDB-YL012M",D1318="NPC6ASZDB-YL030M",D1318="NPC6ASZDB-YL020M",D1318="NPC6ASZDB-RD050C",D1318="NPC06SZDB-BL050C",D1318="NPC06SZDB-RD050C",D1318="NPC06SZDB-YL050C",D1318="NPC06SZDB-YL003M",D1318="NPC06SZDB-GN002M",D1318="NPC6ASZDB-RD010M",D1318="NPC6ASZDB-GY450C",D1318="NPC6ASZDB-GY450C",D1318="NPC6ASZDB-BL250C",D1318="NPC6ASZDB-GY050C",D1318="NPC6ASZDB-YL250C",D1318="NPC6ASZDB-YL008M",D1318="NPC06SZDB-YL010M",D1318="NPC6ASZDB-GY008M",D1318="NPC06SZDB-RD005M",D1318="NPC6ASZDB-BL050C",D1318="NPC6ASZDB-WT450C",D1318="NPC6ASZDB-OR050C",D1318="NPC06SZDB-GN010M",D1318="NPC06SZDB-RD010M",D1318="NPC06SZDB-BL010M",D1318="NPC6ASZDB-GY050C",D1318="NPC6ASZDB-YL025C",D1318="NPC6ASZDB-BK250C",D1318="NPC6ASZDB-BK004M",D1318="NPC6ASZDB-YL006M",D1318="NPC06SZDB-WT007M",D1318="NPC6ASZDB-BL015M",D1318="NPC6ASZDB-BL020M",D1318="NPC6ASZDB-GN010M",D1318="NPC6ASZDB-GN015M",D1318="NPC6ASZDB-GY250C",D1318="NPC6ASZDB-BK030M",D1318="NPC06SZDB-GY003M",D1318="NPC06SZDB-BL150C",D1318="NPC6ASZDB-BK013M",D1318="NPC6ASZDB-OR150C",D1318="NPC6ASZDB-GY007M",D1318="NPC6ASZDB-BK750C",D1318="NPC06SZDB-GN003M",D1318="NPC06SZDB-BK150C",D1318="NPC06SZDB-BK001M",D1318="NPC6ASZDB-RD007M",D1318="NPC6ASZDB-RD010M",D1318="NPC06SZDB-GY006M",D1318="NPC06SZDB-GY015M",D1318="NPC06SZDB-BK050C",D1318="NPC6ASZDB-GN025C",D1318="NPC6ASZDB-WT009M",D1318="NPC6ASZDB-OR004M",D1318="NPC6ASZDB-WT075C",D1318="NPC6ASZDB-WT175C",D1318="NPC06SZDB-GY001M",D1318="NPC06SZDB-GY002M",D1318="NPC6ASZDB-WT125C",D1318="NPC6ASZDB-WT225C",D1318="NPC6ASZDB-WT275C",D1318="NPC6ASZDB-GY015M",D1318="NPC6ASZDB-RD001M",D1318="NPC6ASZDB-RD005M",D1318="NPC6ASZDB-WT025C",D1318="NPC6ASZDB-YL001M",D1318="NPC6ASZDB-YL005M",D1318="NPC06SZDB-GY010M",D1318="NPC06SZDB-YL005M",D1318="NPC06SZDB-YL001M",D1318="NPC6ASZDB-BK150C",D1318="NPC6ASZDB-BL030M",D1318="NPC6ASZDB-YL050C",D1318="NPC6ASZDB-YL010M",D1318=1711167,D1318="NPC6ASZDB-OR010M",D1318="NPC06SZDB-YL150C",D1318="NPC6ASZDB-OR005M",D1318="NPC06SZDB-OR002M",D1318="NPC6ASZDB-RD150C",D1318="NPC6ASZDB-WT025M",D1318="NPC6ASZDB-WT150C",D1318="NPC6ASZDB-WT250C",D1318="NPC6ASZDB-WT350C",D1318="NPC6ASZDB-YL002M",D1318="NPC6ASZDB-WT012M",D1318="NPC6ASZDB-BL150C",D1318="NPC6ASZDB-WT015M",D1318="NPC6ASZDB-YL150C",D1318="NPC6ASZDB-YL003M",D1318="NPC6ASZDB-WT750C",D1318="NPC6ASZDB-GN050C",D1318="NPC6ASZDB-WT008M",D1318="NPC06SZDB-OR010M",D1318="NPC6ASZDB-GY150C",D1318="NPC6ASZDB-GN150C",D1318="NPC6ASZDB-OR001M",D1318="NPC6ASZDB-OR002M",D1318="NPC6ASZDB-OR003M",D1318="NPC06SZDB-RD002M",D1318="NPC06SZDB-RD150C",D1318="NPC6ASZDB-BK015M",D1318="NPC06SZDB-GN001M",D1318="NPC06SZDB-GN150C",D1318="NPC06SZDB-WT030M",D1318="NPC06SZDB-WT750C",D1318="NPC06SZDB-WT015M",D1318="NPC6ASZDB-WT030M",D1318="NPC06SZDB-RD001M",D1318="NPC06SZDB-RD003M",D1318="NPC06SZDB-OR003M",D1318="NPC06SZDB-OR001M",D1318="NPC06SZDB-BL001M",D1318="NPC06SZDB-BL003M",D1318="NPC06SZDB-WT150C",D1318="NPC06SZDB-BL002M",D1318="NPC6ASZDB-WT050C",D1318="NPC06SZDB-WT050C",D1318="NPC06SZDB-WT001M",D1318="NPC06SZDB-WT002M",D1318="NPC06SZDB-WT003M",D1318="NPC06SZDB-WT004M",D1318="NPC06SZDB-WT005M",D1318="NPC06SZDB-WT020M",D1318="NPC6ASZDB-GN001M",D1318="NPC6ASZDB-GN002M",D1318="NPC6ASZDB-GN003M",D1318="NPC6ASZDB-GN004M",D1318="NPC6ASZDB-GN005M",D1318="NPC6ASZDB-GN020M",D1318="NPC06SZDB-WT010M",D1318="NPC6ASZDB-GN030M",D1318=1711091,D1318=1711093,D1318=1711815,D1318=1711094,D1318=1711095,D1318=1711098,D1318=2153215,D1318=1711096,D1318=1711097,D1318=1711027,D1318=2153463,D1318=1711911,D1318="NPC6ASZDB-WT001M",D1318="NPC6ASZDB-WT002M",D1318="NPC6ASZDB-WT003M",D1318="NPC6ASZDB-WT004M",D1318="NPC6ASZDB-WT005M",D1318="NPC6ASZDB-WT006M",D1318="NPC6ASZDB-WT007M",D1318="NPC6ASZDB-WT010M",D1318="NPC6ASZDB-WT020M",D1318="NPC6ASZDB-RD002M",D1318="NPC6ASZDB-RD003M",D1318="NPC6ASZDB-RD020M",D1318="NPC6ASZDB-GY001M",D1318="NPC6ASZDB-GY002M",D1318="NPC6ASZDB-GY003M",D1318="NPC6ASZDB-GY004M",D1318="NPC6ASZDB-GY005M",D1318="NPC6ASZDB-GY010M",D1318="NPC6ASZDB-GY020M",D1318="NPC6ASZDB-GY025M",D1318="NPC6ASZDB-GY030M",D1318="NPC6ASZDB-BL001M",D1318="NPC6ASZDB-BL002M",D1318="NPC6ASZDB-BL003M",D1318="NPC6ASZDB-BL004M",D1318="NPC6ASZDB-BL005M",D1318="NPC6ASZDB-BL010M",D1318="NPC6ASZDB-BK001M",D1318="NPC6ASZDB-BK002M",D1318="NPC6ASZDB-BK003M",D1318="NPC6ASZDB-BK005M",D1318="NPC6ASZDB-BK010M",D1318="NPC6ASZDB-BK020M",D1318=1711171),E1318*2,0)</f>
        <v>0</v>
      </c>
      <c r="P1318" s="48">
        <f t="shared" si="2452"/>
        <v>187994</v>
      </c>
      <c r="Q1318" s="66"/>
      <c r="R1318" s="66">
        <f>IF(OR(D1318="CO17772-0ZM010",D1318="NPC6ASZDB-BK950C",D1318="NPC6ASZDB-BK550C",D1318="NPC6ASZDB-GN750C",D1318="NPC6ASZDB-WT035M",D1318="CO17772-0ZM002",D1318="CO17772-01M001",D1318="NPC6ASZDB-WT028M ",D1318="NPC6ASZDB-WT019M",D1318="CO17772-0CC050",D1318="NPC6ASZDB-WT018M",D1318="NPC6ASZDB-WT023M",D1318="NPC6ASZDB-WT024M",D1318="NPC6ASZDB-OR020M",D1318="NPC6ASZDB-RD006M",D1318="NPC6ASZDB-WT017M",D1318="NPC6ASZDB-GY750C",D1318="NPC6ASZDB-YL015M",D1318="NPC6ASZDB-WT016M",D1318="CO17772-0CM015",D1318="NPC6ASZDB-OR750C",D1318="NPC6ASZDB-BL013C",D1318="NPC6ASZDB-BL030C",D1318="NPC6ASZDB-GY009M",D1318="NPC6ASZDB-GY025C",D1318="NPC6ASZDB-RD020C",D1318="CO17772-08F004",D1318="CO17772-08F010",D1318="NPC6ASZDB-GY125C",D1318="CO17772-08C750",D1318="NPC06SZDB-YL002M",D1318="NPC6ASZDB-WT100M",D1318="NPC6ASZDB-RD008M",D1318="NPC6ASZDB-YL009M",D1318="NPC6ASZDB-VT010M",D1318="NPC6ASZDB-OR007M",D1318="NPC6ASZDB-VT007M",D1318="NPC6ASZDB-BK007M",D1318="NPC6ASZDB-GY350C",D1318="NPC6ASZDB-YL350C",D1318="NPC6ASZDB-OR350C",D1318="NPC6ASZDB-VT350C",D1318="NPC6ASZDB-BL350C",D1318="NPC6ASZDB-RD350C",D1318="NPC6ASZDB-VT003M",D1318="NPC6ASZDB-OR250C",D1318="NPC6ASZDB-VT250C",D1318="NPC6ASZDB-VT002M",D1318="NPC6ASZDB-VT050C",D1318="NPC6ASZDB-VT001M",D1318="NPC6ASZDB-VT150C",D1318="NPC6ASZDB-WT017C",D1318="NPC6ASZDB-RD030C",D1318="NPC6ASZDB-WT030C",D1318="NPC6ASZDB-OR020M",D1318="NPC6ASZDB-OR015M",D1318="CO17772-08C250",D1318="NPC6ASZDB-WT013M",D1318="NPC6ASZDB-BK175C",D1318="NPC6ASZDB-GY075C",D1318="NPC6ASZDB-BK075C",D1318="CO17772-07M001",D1318="CO17772-09M001",D1318="CO17772-0ZM001",D1318="CO17772-0MM001",D1318="CO17772-08F002",D1318="NPC6ASZDB-BK125C",D1318="NPC6ASZDB-GN250C",D1318="NPC6ASZDB-WT011M",D1318="NPC6ASZDB-WT014M",D1318="NPC6ASZDB-OR005M",D1318="NPC6ASZDB-GY006M",D1318="NPC6ASZDB-WT550C",D1318="NPC6ASZDB-WT650C",D1318="NPC6ASZDB-WT850C",D1318="NPC6ASZDB-WT950C",D1318="NPC6ASZDB-RD250C",D1318="NPC6ASZDB-BL012M",D1318="NPC6ASZDB-WT020C",D1318="NPC6ASZDB-BL008M",D1318="NPC6ASZDB-BL009M",D1318="NPC6ASZDB-WT022M",D1318="NPC6ASZDB-YL007M",D1318="NPC6ASZDB-BL007M",D1318="CO17772-0ZM008",D1318="CO17772-0ZM005",D1318="NPC6ASZDB-BK050C",D1318="NPC6ASZDB-BK025C",D1318="NPC6ASZDB-BL750C",D1318="NPC6ASZDB-OR010M",D1318="NPC6ASZDB-YL012M",D1318="NPC6ASZDB-YL020M",D1318="NPC6ASZDB-YL030M",D1318="NPC6ASZDB-RD050C",D1318="NPC6ASZDB-RD010M",D1318="NPC6ASZDB-GY450C",D1318="CO17772-0CM005",D1318="NPC6ASZDB-BL250C",D1318="NPC6ASZDB-GY050C",D1318="NPC6ASZDB-YL250C",D1318="CO17772-0CM007",D1318="NPC6ASZDB-YL008M",D1318="NPC6ASZDB-GY008M",D1318="NPC6ASZDB-BL050C",D1318="NPC6ASZDB-GY050C",D1318="NPC6ASZDB-WT450C",D1318="NPC6ASZDB-OR050C",D1318="CO17772-08M020",D1318="NPC6ASZDB-YL025C",D1318="NPC6ASZDB-BK250C",D1318="CO17772-0MC150",D1318="NPC6ASZDB-BK004M",D1318="NPC6ASZDB-YL006M",D1318="NPC6ASZDB-BL015M",D1318="NPC6ASZDB-BL020M",D1318="NPC6ASZDB-GN010M",D1318="NPC6ASZDB-GN015M",D1318="NPC6ASZDB-GY250C",D1318="NPC6ASZDB-BK030M",D1318="CO17772-08M010",D1318="CO17772-08M006",D1318="NPC6ASZDB-BK013M",D1318="NPC6ASZDB-OR150C",D1318="CO17772-08C050",D1318="CO17772-0CM007",D1318="CO17772-0CM010",D1318="CO17772-0CM003",D1318="CO17772-08C150",D1318="CO17772-08M007",D1318="CO17772-0MM005",D1318="CO17772-0MM015",D1318="CO17772-0CM002",D1318="CO17772-0CM001",D1318="CO17772-08M010",D1318="CO17772-08M001",D1318="CO17772-08M002",D1318="CO17772-08M003",D1318="CO17772-08M004",D1318="CO17772-08M015",D1318="CO17772-08M005",D1318="NPC6ASZDB-BK750C",D1318="NPC6ASZDB-RD007M",D1318="NPC6ASZDB-RD010M",D1318="NPC6ASZDB-GN025C",D1318="NPC6ASZDB-WT009M",D1318="NPC6ASZDB-OR004M",D1318="NPC6ASZDB-WT075C",D1318="NPC6ASZDB-WT175C",D1318="NPC6ASZDB-WT125C",D1318="NPC6ASZDB-WT225C",D1318="NPC6ASZDB-WT275C",D1318="NPC6ASZDB-GY015M",D1318="NPC6ASZDB-RD001M",D1318="NPC6ASZDB-RD005M",D1318="NPC6ASZDB-WT025C",D1318="NPC6ASZDB-YL001M",D1318="NPC6ASZDB-YL005M",D1318="NPC6ASZDB-BK150C",D1318="NPC6ASZDB-BL030M",D1318="NPC6ASZDB-YL050C",D1318="NPC6ASZDB-YL010M",D1318="NPC6ASZDB-OR010M",D1318="NPC6ASZDB-OR005M",D1318="NPC6ASZDB-RD150C",D1318="NPC6ASZDB-WT025M",D1318="NPC6ASZDB-WT150C",D1318="NPC6ASZDB-WT012M",D1318="NPC6ASZDB-WT250C",D1318="NPC6ASZDB-WT350C",D1318="NPC6ASZDB-YL002M",D1318="NPC6ASZDB-BL150C",D1318="NPC6ASZDB-WT015M",D1318="NPC6ASZDB-YL150C",D1318="NPC6ASZDB-YL003M",D1318="NPC6ASZDB-WT750C",D1318="NPC6ASZDB-GN050C",D1318="NPC6ASZDB-WT008M",D1318="NPC6ASZDB-GY150C",D1318="NPC6ASZDB-GN150C",D1318="NPC6ASZDB-OR001M",D1318="NPC6ASZDB-OR002M",D1318="NPC6ASZDB-OR003M",D1318="NPC6ASZDB-BK015M",D1318="NPC6ASZDB-WT030M",D1318="NPC6ASZDB-WT050C",D1318="NPC6ASZDB-GN001M",D1318="NPC6ASZDB-GN002M",D1318="NPC6ASZDB-GN003M",D1318="NPC6ASZDB-GN004M",D1318="NPC6ASZDB-GN005M",D1318="NPC6ASZDB-GN020M",D1318="NPC6ASZDB-GN030M",D1318="NPC6ASZDB-WT001M",D1318="NPC6ASZDB-WT002M",D1318="NPC6ASZDB-WT003M",D1318="NPC6ASZDB-WT004M",D1318="NPC6ASZDB-WT005M",D1318="NPC6ASZDB-WT006M",D1318="NPC6ASZDB-WT007M",D1318="NPC6ASZDB-WT010M",D1318="NPC6ASZDB-WT020M",D1318="NPC6ASZDB-RD002M",D1318="NPC6ASZDB-RD003M",D1318="NPC6ASZDB-RD020M",D1318="NPC6ASZDB-GY001M",D1318="NPC6ASZDB-GY002M",D1318="NPC6ASZDB-GY003M",D1318="NPC6ASZDB-GY004M",D1318="NPC6ASZDB-GY005M",D1318="NPC6ASZDB-GY010M",D1318="NPC6ASZDB-GY020M",D1318="NPC6ASZDB-GY025M",D1318="NPC6ASZDB-GY030M",D1318="NPC6ASZDB-BL001M",D1318="NPC6ASZDB-BL002M",D1318="NPC6ASZDB-BL003M",D1318="NPC6ASZDB-BL004M",D1318="NPC6ASZDB-BL005M",D1318="NPC6ASZDB-BL010M",D1318="NPC6ASZDB-BK001M",D1318="NPC6ASZDB-BK002M",D1318="NPC6ASZDB-BK003M",D1318="NPC6ASZDB-BK005M",D1318="NPC6ASZDB-BK010M",D1318="NPC6ASZDB-BK020M",D1318="NPC6ASZDB-GY007M",),E1318*2,0)</f>
        <v>0</v>
      </c>
      <c r="S1318" s="67">
        <f t="shared" si="2450"/>
        <v>224250</v>
      </c>
      <c r="T1318" s="66"/>
      <c r="U1318" s="66">
        <f t="shared" si="2453"/>
        <v>0</v>
      </c>
      <c r="V1318" s="67">
        <f t="shared" si="2454"/>
        <v>153584.55000000005</v>
      </c>
      <c r="X1318" s="69">
        <f t="shared" si="2383"/>
        <v>0</v>
      </c>
      <c r="Y1318" s="67">
        <f t="shared" si="2455"/>
        <v>4500.3500000000004</v>
      </c>
      <c r="Z1318" s="66"/>
      <c r="AA1318" s="68">
        <f t="shared" si="2384"/>
        <v>127.49999999999999</v>
      </c>
      <c r="AB1318" s="67">
        <f t="shared" si="2456"/>
        <v>16158.5</v>
      </c>
      <c r="AC1318" s="66"/>
      <c r="AD1318" s="66">
        <f t="shared" si="2385"/>
        <v>0</v>
      </c>
      <c r="AE1318" s="67">
        <f t="shared" si="2457"/>
        <v>2961</v>
      </c>
      <c r="AF1318" s="66"/>
      <c r="AG1318" s="78">
        <f t="shared" si="2386"/>
        <v>0</v>
      </c>
      <c r="AH1318" s="79">
        <f t="shared" si="2458"/>
        <v>4070.4</v>
      </c>
      <c r="AI1318" s="66"/>
      <c r="AJ1318" s="68">
        <f t="shared" si="2387"/>
        <v>0</v>
      </c>
      <c r="AK1318" s="67">
        <f t="shared" si="2459"/>
        <v>45977</v>
      </c>
      <c r="AL1318" s="66"/>
      <c r="AM1318" s="68">
        <f t="shared" si="2460"/>
        <v>0</v>
      </c>
      <c r="AN1318" s="67">
        <f t="shared" si="2461"/>
        <v>8193.42</v>
      </c>
      <c r="AO1318" s="66"/>
      <c r="AP1318" s="68">
        <f t="shared" si="2389"/>
        <v>0</v>
      </c>
      <c r="AQ1318" s="67">
        <f t="shared" si="2364"/>
        <v>7730.6399999999994</v>
      </c>
      <c r="AR1318" s="66"/>
      <c r="AS1318" s="68">
        <f t="shared" si="2390"/>
        <v>0</v>
      </c>
      <c r="AT1318" s="67">
        <f t="shared" si="2451"/>
        <v>878</v>
      </c>
      <c r="AU1318" s="66"/>
      <c r="AV1318" s="66">
        <f t="shared" si="2391"/>
        <v>0</v>
      </c>
      <c r="AW1318" s="42">
        <f t="shared" si="2377"/>
        <v>4171.2000000000016</v>
      </c>
      <c r="AX1318" s="66"/>
      <c r="AY1318" s="66">
        <f t="shared" si="2392"/>
        <v>0</v>
      </c>
      <c r="AZ1318" s="67">
        <f t="shared" si="2425"/>
        <v>728.09999999999991</v>
      </c>
      <c r="BA1318" s="66"/>
      <c r="BB1318" s="68">
        <f t="shared" si="2393"/>
        <v>0</v>
      </c>
      <c r="BC1318" s="67">
        <f t="shared" si="2372"/>
        <v>77.819999999999851</v>
      </c>
      <c r="BD1318" s="66"/>
      <c r="BE1318" s="68">
        <f t="shared" si="2394"/>
        <v>0</v>
      </c>
      <c r="BF1318" s="67">
        <f t="shared" si="2423"/>
        <v>445.38000000000164</v>
      </c>
      <c r="BG1318" s="66"/>
      <c r="BH1318" s="68">
        <f t="shared" si="2462"/>
        <v>0</v>
      </c>
      <c r="BI1318" s="67">
        <f t="shared" si="2424"/>
        <v>10000</v>
      </c>
      <c r="BJ1318" s="66"/>
      <c r="BK1318" s="68">
        <f t="shared" si="2396"/>
        <v>0</v>
      </c>
      <c r="BL1318" s="67">
        <f t="shared" si="2427"/>
        <v>2694.6000000000004</v>
      </c>
      <c r="BM1318" s="66"/>
      <c r="BN1318" s="68">
        <f t="shared" si="2463"/>
        <v>0</v>
      </c>
      <c r="BO1318" s="67">
        <f t="shared" si="2428"/>
        <v>9134.7000000000007</v>
      </c>
      <c r="BP1318" s="66"/>
      <c r="BQ1318" s="68">
        <f t="shared" si="2464"/>
        <v>0</v>
      </c>
      <c r="BR1318" s="67">
        <f t="shared" si="2443"/>
        <v>65606.650000000009</v>
      </c>
      <c r="BS1318" s="66"/>
      <c r="BT1318" s="66">
        <f t="shared" si="2465"/>
        <v>0</v>
      </c>
      <c r="BU1318" s="67">
        <f t="shared" si="2373"/>
        <v>94117</v>
      </c>
      <c r="BV1318" s="66"/>
      <c r="BW1318" s="66">
        <f t="shared" si="2467"/>
        <v>0</v>
      </c>
      <c r="BX1318" s="67">
        <f t="shared" si="2374"/>
        <v>137128</v>
      </c>
      <c r="BY1318" s="66"/>
      <c r="BZ1318" s="66">
        <f t="shared" si="2466"/>
        <v>0</v>
      </c>
      <c r="CA1318" s="67">
        <f t="shared" si="2375"/>
        <v>87619</v>
      </c>
      <c r="CB1318" s="66"/>
      <c r="CC1318" s="66">
        <f t="shared" si="2401"/>
        <v>0</v>
      </c>
      <c r="CD1318" s="67">
        <f t="shared" ref="CD1318:CD1381" si="2470">+CD1317+CB1318-CC1318</f>
        <v>28747.040000000001</v>
      </c>
      <c r="CE1318" s="66"/>
      <c r="CF1318" s="66">
        <f t="shared" si="2402"/>
        <v>0</v>
      </c>
      <c r="CG1318" s="67">
        <f t="shared" si="2429"/>
        <v>3663.6999999999994</v>
      </c>
      <c r="CH1318" s="66"/>
      <c r="CI1318" s="66">
        <f t="shared" si="2403"/>
        <v>0</v>
      </c>
      <c r="CJ1318" s="67">
        <f t="shared" si="2444"/>
        <v>6757.8</v>
      </c>
      <c r="CK1318" s="66"/>
      <c r="CL1318" s="68">
        <f t="shared" si="2404"/>
        <v>0</v>
      </c>
      <c r="CM1318" s="79">
        <f t="shared" si="2430"/>
        <v>4847.4799999999996</v>
      </c>
      <c r="CN1318" s="66"/>
      <c r="CO1318" s="68">
        <f t="shared" si="2405"/>
        <v>0</v>
      </c>
      <c r="CP1318" s="79">
        <f t="shared" si="2431"/>
        <v>3955</v>
      </c>
      <c r="CQ1318" s="66"/>
      <c r="CR1318" s="68">
        <f t="shared" si="2406"/>
        <v>0</v>
      </c>
      <c r="CS1318" s="79">
        <f t="shared" si="2376"/>
        <v>5186</v>
      </c>
      <c r="CT1318" s="66"/>
      <c r="CU1318" s="68">
        <f t="shared" si="2407"/>
        <v>0</v>
      </c>
      <c r="CV1318" s="79">
        <f t="shared" si="2432"/>
        <v>6929</v>
      </c>
      <c r="CW1318" s="66"/>
      <c r="CX1318" s="66">
        <f t="shared" si="2442"/>
        <v>0</v>
      </c>
      <c r="CY1318" s="40">
        <f t="shared" si="2356"/>
        <v>6173.9599999999982</v>
      </c>
      <c r="CZ1318" s="65"/>
      <c r="DA1318" s="66">
        <f t="shared" si="2421"/>
        <v>0</v>
      </c>
      <c r="DB1318" s="67">
        <f t="shared" si="2445"/>
        <v>32048</v>
      </c>
      <c r="DC1318" s="66"/>
      <c r="DD1318" s="66">
        <f t="shared" si="2422"/>
        <v>0</v>
      </c>
      <c r="DE1318" s="67">
        <f t="shared" si="2446"/>
        <v>78819</v>
      </c>
      <c r="DF1318" s="66"/>
      <c r="DG1318" s="69">
        <f t="shared" si="2408"/>
        <v>0</v>
      </c>
      <c r="DH1318" s="67">
        <f t="shared" ref="DH1318:DH1381" si="2471">+DH1317+DF1318-DG1318</f>
        <v>439095</v>
      </c>
      <c r="DI1318" s="66"/>
      <c r="DJ1318" s="66">
        <f t="shared" si="2409"/>
        <v>0</v>
      </c>
      <c r="DK1318" s="67">
        <f t="shared" si="2433"/>
        <v>5572.5</v>
      </c>
      <c r="DM1318" s="206">
        <f t="shared" si="2410"/>
        <v>0</v>
      </c>
      <c r="DN1318" s="25">
        <f t="shared" si="2426"/>
        <v>0</v>
      </c>
      <c r="DO1318" s="5"/>
      <c r="DP1318" s="43">
        <f t="shared" si="2411"/>
        <v>0</v>
      </c>
      <c r="DQ1318" s="27">
        <f t="shared" si="2434"/>
        <v>6413.5</v>
      </c>
      <c r="DR1318" s="5"/>
      <c r="DS1318" s="43">
        <f t="shared" si="2412"/>
        <v>0</v>
      </c>
      <c r="DT1318" s="27">
        <f t="shared" si="2435"/>
        <v>4846</v>
      </c>
      <c r="DU1318" s="5"/>
      <c r="DV1318" s="43">
        <f t="shared" si="2413"/>
        <v>0</v>
      </c>
      <c r="DW1318" s="27">
        <f t="shared" si="2436"/>
        <v>4835</v>
      </c>
      <c r="DX1318" s="5"/>
      <c r="DY1318" s="22">
        <f t="shared" si="2414"/>
        <v>0</v>
      </c>
      <c r="DZ1318" s="25">
        <f t="shared" si="2437"/>
        <v>523</v>
      </c>
      <c r="EA1318" s="22"/>
      <c r="EB1318" s="22">
        <f t="shared" si="2415"/>
        <v>0</v>
      </c>
      <c r="EC1318" s="28">
        <f t="shared" si="2438"/>
        <v>369</v>
      </c>
      <c r="ED1318" s="5"/>
      <c r="EE1318" s="43">
        <f t="shared" si="2416"/>
        <v>0</v>
      </c>
      <c r="EF1318" s="27">
        <f t="shared" si="2439"/>
        <v>4769</v>
      </c>
      <c r="EG1318" s="66"/>
      <c r="EH1318" s="66">
        <f t="shared" si="2417"/>
        <v>0</v>
      </c>
      <c r="EI1318" s="67">
        <f t="shared" si="2440"/>
        <v>21397</v>
      </c>
      <c r="EJ1318" s="66"/>
      <c r="EK1318" s="66">
        <f t="shared" si="2418"/>
        <v>0</v>
      </c>
      <c r="EL1318" s="67">
        <f t="shared" si="2441"/>
        <v>20027</v>
      </c>
      <c r="EM1318" s="110">
        <f t="shared" si="2447"/>
        <v>253329.43797275997</v>
      </c>
    </row>
    <row r="1319" spans="1:143" ht="11.25" customHeight="1" x14ac:dyDescent="0.25">
      <c r="A1319" s="382">
        <v>46200</v>
      </c>
      <c r="B1319" s="383">
        <v>46172</v>
      </c>
      <c r="C1319" s="177">
        <v>8004996686</v>
      </c>
      <c r="D1319" s="177" t="s">
        <v>446</v>
      </c>
      <c r="E1319" s="177">
        <v>20</v>
      </c>
      <c r="F1319" s="177">
        <v>10</v>
      </c>
      <c r="G1319" s="148">
        <v>191516849198</v>
      </c>
      <c r="H1319" s="66"/>
      <c r="I1319" s="41">
        <f t="shared" si="2469"/>
        <v>0</v>
      </c>
      <c r="J1319" s="48">
        <f t="shared" si="2448"/>
        <v>200335</v>
      </c>
      <c r="K1319" s="66"/>
      <c r="L1319" s="41">
        <v>40</v>
      </c>
      <c r="M1319" s="48">
        <f t="shared" si="2468"/>
        <v>259712</v>
      </c>
      <c r="N1319" s="66"/>
      <c r="O1319" s="41">
        <v>40</v>
      </c>
      <c r="P1319" s="48">
        <f t="shared" si="2452"/>
        <v>187954</v>
      </c>
      <c r="Q1319" s="66"/>
      <c r="R1319" s="66">
        <v>40</v>
      </c>
      <c r="S1319" s="67">
        <f t="shared" si="2450"/>
        <v>224210</v>
      </c>
      <c r="T1319" s="66"/>
      <c r="U1319" s="66">
        <f t="shared" si="2453"/>
        <v>0</v>
      </c>
      <c r="V1319" s="67">
        <f t="shared" si="2454"/>
        <v>153584.55000000005</v>
      </c>
      <c r="X1319" s="69">
        <f t="shared" si="2383"/>
        <v>0</v>
      </c>
      <c r="Y1319" s="67">
        <f t="shared" si="2455"/>
        <v>4500.3500000000004</v>
      </c>
      <c r="Z1319" s="66"/>
      <c r="AA1319" s="68">
        <f t="shared" si="2384"/>
        <v>0</v>
      </c>
      <c r="AB1319" s="67">
        <f t="shared" si="2456"/>
        <v>16158.5</v>
      </c>
      <c r="AC1319" s="66"/>
      <c r="AD1319" s="66">
        <f t="shared" si="2385"/>
        <v>0</v>
      </c>
      <c r="AE1319" s="67">
        <f t="shared" si="2457"/>
        <v>2961</v>
      </c>
      <c r="AF1319" s="66"/>
      <c r="AG1319" s="78">
        <f t="shared" si="2386"/>
        <v>0</v>
      </c>
      <c r="AH1319" s="79">
        <f t="shared" si="2458"/>
        <v>4070.4</v>
      </c>
      <c r="AI1319" s="66"/>
      <c r="AJ1319" s="68">
        <f t="shared" si="2387"/>
        <v>0</v>
      </c>
      <c r="AK1319" s="67">
        <f t="shared" si="2459"/>
        <v>45977</v>
      </c>
      <c r="AL1319" s="66"/>
      <c r="AM1319" s="68">
        <f t="shared" si="2460"/>
        <v>202</v>
      </c>
      <c r="AN1319" s="67">
        <f t="shared" si="2461"/>
        <v>7991.42</v>
      </c>
      <c r="AO1319" s="66"/>
      <c r="AP1319" s="68">
        <f t="shared" si="2389"/>
        <v>0</v>
      </c>
      <c r="AQ1319" s="67">
        <f t="shared" si="2364"/>
        <v>7730.6399999999994</v>
      </c>
      <c r="AR1319" s="66"/>
      <c r="AS1319" s="68">
        <f t="shared" si="2390"/>
        <v>0</v>
      </c>
      <c r="AT1319" s="67">
        <f t="shared" si="2451"/>
        <v>878</v>
      </c>
      <c r="AU1319" s="66"/>
      <c r="AV1319" s="66">
        <f t="shared" si="2391"/>
        <v>0</v>
      </c>
      <c r="AW1319" s="42">
        <f t="shared" si="2377"/>
        <v>4171.2000000000016</v>
      </c>
      <c r="AX1319" s="66"/>
      <c r="AY1319" s="66">
        <f t="shared" si="2392"/>
        <v>0</v>
      </c>
      <c r="AZ1319" s="67">
        <f t="shared" si="2425"/>
        <v>728.09999999999991</v>
      </c>
      <c r="BA1319" s="66"/>
      <c r="BB1319" s="68">
        <f t="shared" si="2393"/>
        <v>0</v>
      </c>
      <c r="BC1319" s="67">
        <f t="shared" si="2372"/>
        <v>77.819999999999851</v>
      </c>
      <c r="BD1319" s="66"/>
      <c r="BE1319" s="68">
        <f t="shared" si="2394"/>
        <v>0</v>
      </c>
      <c r="BF1319" s="67">
        <f t="shared" si="2423"/>
        <v>445.38000000000164</v>
      </c>
      <c r="BG1319" s="66"/>
      <c r="BH1319" s="68">
        <f t="shared" si="2462"/>
        <v>0</v>
      </c>
      <c r="BI1319" s="67">
        <f t="shared" si="2424"/>
        <v>10000</v>
      </c>
      <c r="BJ1319" s="66"/>
      <c r="BK1319" s="68">
        <f t="shared" si="2396"/>
        <v>0</v>
      </c>
      <c r="BL1319" s="67">
        <f t="shared" si="2427"/>
        <v>2694.6000000000004</v>
      </c>
      <c r="BM1319" s="66"/>
      <c r="BN1319" s="68">
        <f t="shared" si="2463"/>
        <v>0</v>
      </c>
      <c r="BO1319" s="67">
        <f t="shared" si="2428"/>
        <v>9134.7000000000007</v>
      </c>
      <c r="BP1319" s="66"/>
      <c r="BQ1319" s="68">
        <f t="shared" si="2464"/>
        <v>0</v>
      </c>
      <c r="BR1319" s="67">
        <f t="shared" si="2443"/>
        <v>65606.650000000009</v>
      </c>
      <c r="BS1319" s="66"/>
      <c r="BT1319" s="66">
        <f t="shared" si="2465"/>
        <v>0</v>
      </c>
      <c r="BU1319" s="67">
        <f t="shared" si="2373"/>
        <v>94117</v>
      </c>
      <c r="BV1319" s="66"/>
      <c r="BW1319" s="66">
        <f t="shared" si="2467"/>
        <v>0</v>
      </c>
      <c r="BX1319" s="67">
        <f t="shared" si="2374"/>
        <v>137128</v>
      </c>
      <c r="BY1319" s="66"/>
      <c r="BZ1319" s="66">
        <f t="shared" si="2466"/>
        <v>0</v>
      </c>
      <c r="CA1319" s="67">
        <f t="shared" si="2375"/>
        <v>87619</v>
      </c>
      <c r="CB1319" s="66"/>
      <c r="CC1319" s="66">
        <f t="shared" si="2401"/>
        <v>0</v>
      </c>
      <c r="CD1319" s="67">
        <f t="shared" si="2470"/>
        <v>28747.040000000001</v>
      </c>
      <c r="CE1319" s="66"/>
      <c r="CF1319" s="66">
        <f t="shared" si="2402"/>
        <v>0</v>
      </c>
      <c r="CG1319" s="67">
        <f t="shared" si="2429"/>
        <v>3663.6999999999994</v>
      </c>
      <c r="CH1319" s="66"/>
      <c r="CI1319" s="66">
        <f t="shared" si="2403"/>
        <v>0</v>
      </c>
      <c r="CJ1319" s="67">
        <f t="shared" si="2444"/>
        <v>6757.8</v>
      </c>
      <c r="CK1319" s="66"/>
      <c r="CL1319" s="68">
        <f t="shared" si="2404"/>
        <v>0</v>
      </c>
      <c r="CM1319" s="79">
        <f t="shared" si="2430"/>
        <v>4847.4799999999996</v>
      </c>
      <c r="CN1319" s="66"/>
      <c r="CO1319" s="68">
        <f t="shared" si="2405"/>
        <v>0</v>
      </c>
      <c r="CP1319" s="79">
        <f t="shared" si="2431"/>
        <v>3955</v>
      </c>
      <c r="CQ1319" s="66"/>
      <c r="CR1319" s="68">
        <f t="shared" si="2406"/>
        <v>0</v>
      </c>
      <c r="CS1319" s="79">
        <f t="shared" si="2376"/>
        <v>5186</v>
      </c>
      <c r="CT1319" s="66"/>
      <c r="CU1319" s="68">
        <f t="shared" si="2407"/>
        <v>0</v>
      </c>
      <c r="CV1319" s="79">
        <f t="shared" si="2432"/>
        <v>6929</v>
      </c>
      <c r="CW1319" s="66"/>
      <c r="CX1319" s="66">
        <f t="shared" ref="CX1319:CX1350" si="2472">IF(OR(D1319="NPC6AUZDB-GY030C",D1319="NPC6AUZDA-GY003M",D1310="NPC6AUZDA-GY003M",D1319="NPC6AUZDB-GY150C",D1319="NPC6AUZDB-GY010M",D1319="NPC6AUZDB-GY001M",D1319="NPC6AUZDB-GY005M",D1319="NPC6AUZDA-GY020M",D1319="NPC6AUZDB-GY003M",D1319="NPC6AUZDB-GY002M",),E1319*(F1319+0.1),0)</f>
        <v>0</v>
      </c>
      <c r="CY1319" s="40">
        <f t="shared" si="2356"/>
        <v>6173.9599999999982</v>
      </c>
      <c r="CZ1319" s="65"/>
      <c r="DA1319" s="66">
        <f t="shared" si="2421"/>
        <v>0</v>
      </c>
      <c r="DB1319" s="67">
        <f t="shared" si="2445"/>
        <v>32048</v>
      </c>
      <c r="DC1319" s="66"/>
      <c r="DD1319" s="66">
        <f t="shared" si="2422"/>
        <v>0</v>
      </c>
      <c r="DE1319" s="67">
        <f t="shared" si="2446"/>
        <v>78819</v>
      </c>
      <c r="DF1319" s="66"/>
      <c r="DG1319" s="69">
        <f t="shared" si="2408"/>
        <v>0</v>
      </c>
      <c r="DH1319" s="67">
        <f t="shared" si="2471"/>
        <v>439095</v>
      </c>
      <c r="DI1319" s="66"/>
      <c r="DJ1319" s="66">
        <f t="shared" si="2409"/>
        <v>0</v>
      </c>
      <c r="DK1319" s="67">
        <f t="shared" si="2433"/>
        <v>5572.5</v>
      </c>
      <c r="DM1319" s="206">
        <f t="shared" si="2410"/>
        <v>0</v>
      </c>
      <c r="DN1319" s="25">
        <f t="shared" si="2426"/>
        <v>0</v>
      </c>
      <c r="DO1319" s="5"/>
      <c r="DP1319" s="43">
        <f t="shared" si="2411"/>
        <v>0</v>
      </c>
      <c r="DQ1319" s="27">
        <f t="shared" si="2434"/>
        <v>6413.5</v>
      </c>
      <c r="DR1319" s="5"/>
      <c r="DS1319" s="43">
        <f t="shared" si="2412"/>
        <v>0</v>
      </c>
      <c r="DT1319" s="27">
        <f t="shared" si="2435"/>
        <v>4846</v>
      </c>
      <c r="DU1319" s="5"/>
      <c r="DV1319" s="43">
        <f t="shared" si="2413"/>
        <v>0</v>
      </c>
      <c r="DW1319" s="27">
        <f t="shared" si="2436"/>
        <v>4835</v>
      </c>
      <c r="DX1319" s="5"/>
      <c r="DY1319" s="22">
        <f t="shared" si="2414"/>
        <v>0</v>
      </c>
      <c r="DZ1319" s="25">
        <f t="shared" si="2437"/>
        <v>523</v>
      </c>
      <c r="EA1319" s="22"/>
      <c r="EB1319" s="22">
        <f t="shared" si="2415"/>
        <v>0</v>
      </c>
      <c r="EC1319" s="28">
        <f t="shared" si="2438"/>
        <v>369</v>
      </c>
      <c r="ED1319" s="5"/>
      <c r="EE1319" s="43">
        <f t="shared" si="2416"/>
        <v>0</v>
      </c>
      <c r="EF1319" s="27">
        <f t="shared" si="2439"/>
        <v>4769</v>
      </c>
      <c r="EG1319" s="66"/>
      <c r="EH1319" s="66">
        <f t="shared" si="2417"/>
        <v>0</v>
      </c>
      <c r="EI1319" s="67">
        <f t="shared" si="2440"/>
        <v>21397</v>
      </c>
      <c r="EJ1319" s="66"/>
      <c r="EK1319" s="66">
        <f t="shared" si="2418"/>
        <v>0</v>
      </c>
      <c r="EL1319" s="67">
        <f t="shared" si="2441"/>
        <v>20027</v>
      </c>
      <c r="EM1319" s="110">
        <f t="shared" si="2447"/>
        <v>253193.18577275996</v>
      </c>
    </row>
    <row r="1320" spans="1:143" ht="11.25" customHeight="1" x14ac:dyDescent="0.25">
      <c r="A1320" s="382">
        <v>46200</v>
      </c>
      <c r="B1320" s="383">
        <v>46172</v>
      </c>
      <c r="C1320" s="177">
        <v>8004996687</v>
      </c>
      <c r="D1320" s="147" t="s">
        <v>447</v>
      </c>
      <c r="E1320" s="148">
        <v>70</v>
      </c>
      <c r="F1320" s="149">
        <v>3</v>
      </c>
      <c r="G1320" s="148">
        <v>191516882515</v>
      </c>
      <c r="H1320" s="66"/>
      <c r="I1320" s="41">
        <f t="shared" si="2469"/>
        <v>0</v>
      </c>
      <c r="J1320" s="48">
        <f t="shared" si="2448"/>
        <v>200335</v>
      </c>
      <c r="K1320" s="66"/>
      <c r="L1320" s="41">
        <v>140</v>
      </c>
      <c r="M1320" s="48">
        <f t="shared" si="2468"/>
        <v>259572</v>
      </c>
      <c r="N1320" s="66"/>
      <c r="O1320" s="41">
        <v>140</v>
      </c>
      <c r="P1320" s="48">
        <f t="shared" si="2452"/>
        <v>187814</v>
      </c>
      <c r="Q1320" s="66"/>
      <c r="R1320" s="66">
        <v>140</v>
      </c>
      <c r="S1320" s="67">
        <f t="shared" si="2450"/>
        <v>224070</v>
      </c>
      <c r="T1320" s="66"/>
      <c r="U1320" s="66">
        <f t="shared" si="2453"/>
        <v>0</v>
      </c>
      <c r="V1320" s="67">
        <f t="shared" si="2454"/>
        <v>153584.55000000005</v>
      </c>
      <c r="X1320" s="69">
        <f t="shared" si="2383"/>
        <v>0</v>
      </c>
      <c r="Y1320" s="67">
        <f t="shared" si="2455"/>
        <v>4500.3500000000004</v>
      </c>
      <c r="Z1320" s="66"/>
      <c r="AA1320" s="68">
        <f t="shared" si="2384"/>
        <v>0</v>
      </c>
      <c r="AB1320" s="67">
        <f t="shared" si="2456"/>
        <v>16158.5</v>
      </c>
      <c r="AC1320" s="66"/>
      <c r="AD1320" s="66">
        <f t="shared" si="2385"/>
        <v>0</v>
      </c>
      <c r="AE1320" s="67">
        <f t="shared" si="2457"/>
        <v>2961</v>
      </c>
      <c r="AF1320" s="66"/>
      <c r="AG1320" s="78">
        <f t="shared" si="2386"/>
        <v>0</v>
      </c>
      <c r="AH1320" s="79">
        <f t="shared" si="2458"/>
        <v>4070.4</v>
      </c>
      <c r="AI1320" s="66"/>
      <c r="AJ1320" s="68">
        <f t="shared" si="2387"/>
        <v>0</v>
      </c>
      <c r="AK1320" s="67">
        <f t="shared" si="2459"/>
        <v>45977</v>
      </c>
      <c r="AL1320" s="66"/>
      <c r="AM1320" s="68">
        <f t="shared" si="2460"/>
        <v>0</v>
      </c>
      <c r="AN1320" s="67">
        <f t="shared" si="2461"/>
        <v>7991.42</v>
      </c>
      <c r="AO1320" s="66"/>
      <c r="AP1320" s="68">
        <f t="shared" si="2389"/>
        <v>0</v>
      </c>
      <c r="AQ1320" s="67">
        <f t="shared" si="2364"/>
        <v>7730.6399999999994</v>
      </c>
      <c r="AR1320" s="66"/>
      <c r="AS1320" s="68">
        <f t="shared" si="2390"/>
        <v>217</v>
      </c>
      <c r="AT1320" s="67">
        <f t="shared" si="2451"/>
        <v>661</v>
      </c>
      <c r="AU1320" s="66"/>
      <c r="AV1320" s="66">
        <f t="shared" si="2391"/>
        <v>0</v>
      </c>
      <c r="AW1320" s="42">
        <f t="shared" si="2377"/>
        <v>4171.2000000000016</v>
      </c>
      <c r="AX1320" s="66"/>
      <c r="AY1320" s="66">
        <f t="shared" si="2392"/>
        <v>0</v>
      </c>
      <c r="AZ1320" s="67">
        <f t="shared" si="2425"/>
        <v>728.09999999999991</v>
      </c>
      <c r="BA1320" s="66"/>
      <c r="BB1320" s="68">
        <f t="shared" si="2393"/>
        <v>0</v>
      </c>
      <c r="BC1320" s="67">
        <f t="shared" si="2372"/>
        <v>77.819999999999851</v>
      </c>
      <c r="BD1320" s="66"/>
      <c r="BE1320" s="68">
        <f t="shared" si="2394"/>
        <v>0</v>
      </c>
      <c r="BF1320" s="67">
        <f t="shared" si="2423"/>
        <v>445.38000000000164</v>
      </c>
      <c r="BG1320" s="66"/>
      <c r="BH1320" s="68">
        <f t="shared" si="2462"/>
        <v>0</v>
      </c>
      <c r="BI1320" s="67">
        <f t="shared" si="2424"/>
        <v>10000</v>
      </c>
      <c r="BJ1320" s="66"/>
      <c r="BK1320" s="68">
        <f t="shared" si="2396"/>
        <v>0</v>
      </c>
      <c r="BL1320" s="67">
        <f t="shared" si="2427"/>
        <v>2694.6000000000004</v>
      </c>
      <c r="BM1320" s="66"/>
      <c r="BN1320" s="68">
        <f t="shared" si="2463"/>
        <v>0</v>
      </c>
      <c r="BO1320" s="67">
        <f t="shared" si="2428"/>
        <v>9134.7000000000007</v>
      </c>
      <c r="BP1320" s="66"/>
      <c r="BQ1320" s="68">
        <f t="shared" si="2464"/>
        <v>0</v>
      </c>
      <c r="BR1320" s="67">
        <f t="shared" si="2443"/>
        <v>65606.650000000009</v>
      </c>
      <c r="BS1320" s="66"/>
      <c r="BT1320" s="66">
        <f t="shared" si="2465"/>
        <v>0</v>
      </c>
      <c r="BU1320" s="67">
        <f t="shared" si="2373"/>
        <v>94117</v>
      </c>
      <c r="BV1320" s="66"/>
      <c r="BW1320" s="66">
        <f t="shared" si="2467"/>
        <v>0</v>
      </c>
      <c r="BX1320" s="67">
        <f t="shared" si="2374"/>
        <v>137128</v>
      </c>
      <c r="BY1320" s="66"/>
      <c r="BZ1320" s="66">
        <f t="shared" si="2466"/>
        <v>0</v>
      </c>
      <c r="CA1320" s="67">
        <f t="shared" si="2375"/>
        <v>87619</v>
      </c>
      <c r="CB1320" s="66"/>
      <c r="CC1320" s="66">
        <f t="shared" si="2401"/>
        <v>0</v>
      </c>
      <c r="CD1320" s="67">
        <f t="shared" si="2470"/>
        <v>28747.040000000001</v>
      </c>
      <c r="CE1320" s="66"/>
      <c r="CF1320" s="66">
        <f t="shared" si="2402"/>
        <v>0</v>
      </c>
      <c r="CG1320" s="67">
        <f t="shared" si="2429"/>
        <v>3663.6999999999994</v>
      </c>
      <c r="CH1320" s="66"/>
      <c r="CI1320" s="66">
        <f t="shared" si="2403"/>
        <v>0</v>
      </c>
      <c r="CJ1320" s="67">
        <f t="shared" si="2444"/>
        <v>6757.8</v>
      </c>
      <c r="CK1320" s="66"/>
      <c r="CL1320" s="68">
        <f t="shared" si="2404"/>
        <v>0</v>
      </c>
      <c r="CM1320" s="79">
        <f t="shared" si="2430"/>
        <v>4847.4799999999996</v>
      </c>
      <c r="CN1320" s="66"/>
      <c r="CO1320" s="68">
        <f t="shared" si="2405"/>
        <v>0</v>
      </c>
      <c r="CP1320" s="79">
        <f t="shared" si="2431"/>
        <v>3955</v>
      </c>
      <c r="CQ1320" s="66"/>
      <c r="CR1320" s="68">
        <f t="shared" si="2406"/>
        <v>0</v>
      </c>
      <c r="CS1320" s="79">
        <f t="shared" si="2376"/>
        <v>5186</v>
      </c>
      <c r="CT1320" s="66"/>
      <c r="CU1320" s="68">
        <f t="shared" si="2407"/>
        <v>0</v>
      </c>
      <c r="CV1320" s="79">
        <f t="shared" si="2432"/>
        <v>6929</v>
      </c>
      <c r="CW1320" s="66"/>
      <c r="CX1320" s="66">
        <f t="shared" si="2472"/>
        <v>0</v>
      </c>
      <c r="CY1320" s="40">
        <f t="shared" si="2356"/>
        <v>6173.9599999999982</v>
      </c>
      <c r="CZ1320" s="65"/>
      <c r="DA1320" s="66">
        <f t="shared" si="2421"/>
        <v>0</v>
      </c>
      <c r="DB1320" s="67">
        <f t="shared" si="2445"/>
        <v>32048</v>
      </c>
      <c r="DC1320" s="66"/>
      <c r="DD1320" s="66">
        <f t="shared" si="2422"/>
        <v>0</v>
      </c>
      <c r="DE1320" s="67">
        <f t="shared" si="2446"/>
        <v>78819</v>
      </c>
      <c r="DF1320" s="66"/>
      <c r="DG1320" s="69">
        <f t="shared" si="2408"/>
        <v>0</v>
      </c>
      <c r="DH1320" s="67">
        <f t="shared" si="2471"/>
        <v>439095</v>
      </c>
      <c r="DI1320" s="66"/>
      <c r="DJ1320" s="66">
        <f t="shared" si="2409"/>
        <v>0</v>
      </c>
      <c r="DK1320" s="67">
        <f t="shared" si="2433"/>
        <v>5572.5</v>
      </c>
      <c r="DM1320" s="206">
        <f t="shared" si="2410"/>
        <v>0</v>
      </c>
      <c r="DN1320" s="25">
        <f t="shared" si="2426"/>
        <v>0</v>
      </c>
      <c r="DO1320" s="5"/>
      <c r="DP1320" s="43">
        <f t="shared" si="2411"/>
        <v>0</v>
      </c>
      <c r="DQ1320" s="27">
        <f t="shared" si="2434"/>
        <v>6413.5</v>
      </c>
      <c r="DR1320" s="5"/>
      <c r="DS1320" s="43">
        <f t="shared" si="2412"/>
        <v>0</v>
      </c>
      <c r="DT1320" s="27">
        <f t="shared" si="2435"/>
        <v>4846</v>
      </c>
      <c r="DU1320" s="5"/>
      <c r="DV1320" s="43">
        <f t="shared" si="2413"/>
        <v>0</v>
      </c>
      <c r="DW1320" s="27">
        <f t="shared" si="2436"/>
        <v>4835</v>
      </c>
      <c r="DX1320" s="5"/>
      <c r="DY1320" s="22">
        <f t="shared" si="2414"/>
        <v>0</v>
      </c>
      <c r="DZ1320" s="25">
        <f t="shared" si="2437"/>
        <v>523</v>
      </c>
      <c r="EA1320" s="22"/>
      <c r="EB1320" s="22">
        <f t="shared" si="2415"/>
        <v>0</v>
      </c>
      <c r="EC1320" s="28">
        <f t="shared" si="2438"/>
        <v>369</v>
      </c>
      <c r="ED1320" s="5"/>
      <c r="EE1320" s="43">
        <f t="shared" si="2416"/>
        <v>0</v>
      </c>
      <c r="EF1320" s="27">
        <f t="shared" si="2439"/>
        <v>4769</v>
      </c>
      <c r="EG1320" s="66"/>
      <c r="EH1320" s="66">
        <f t="shared" si="2417"/>
        <v>0</v>
      </c>
      <c r="EI1320" s="67">
        <f t="shared" si="2440"/>
        <v>21397</v>
      </c>
      <c r="EJ1320" s="66"/>
      <c r="EK1320" s="66">
        <f t="shared" si="2418"/>
        <v>0</v>
      </c>
      <c r="EL1320" s="67">
        <f t="shared" si="2441"/>
        <v>20027</v>
      </c>
      <c r="EM1320" s="110">
        <f t="shared" si="2447"/>
        <v>253002.16527275997</v>
      </c>
    </row>
    <row r="1321" spans="1:143" s="33" customFormat="1" ht="11.25" customHeight="1" x14ac:dyDescent="0.25">
      <c r="A1321" s="382">
        <v>46200</v>
      </c>
      <c r="B1321" s="383">
        <v>46172</v>
      </c>
      <c r="C1321" s="177">
        <v>8004996688</v>
      </c>
      <c r="D1321" s="147" t="s">
        <v>448</v>
      </c>
      <c r="E1321" s="148">
        <v>75</v>
      </c>
      <c r="F1321" s="149">
        <v>5</v>
      </c>
      <c r="G1321" s="148">
        <v>191516882522</v>
      </c>
      <c r="H1321" s="66"/>
      <c r="I1321" s="41">
        <f t="shared" si="2469"/>
        <v>0</v>
      </c>
      <c r="J1321" s="48">
        <f t="shared" si="2448"/>
        <v>200335</v>
      </c>
      <c r="K1321" s="66"/>
      <c r="L1321" s="41">
        <f t="shared" ref="L1321:L1336" si="2473">IF(OR(D1321="NPC6ASZDB-RD015M",D1321="NPC6ASZDB-GN750C",D1321="NPC6ASZDB-WT035M",D1321="NPC6ASZDB-WT028M ",D1321="NPC6ASZDB-WT019M",D1321="NPC06SZDB-GN050C",D1321="NPC06SZDB-OR050C",D1321="NPC6ASZDB-WT018M",D1321="NPC6ASZDB-WT023M",D1321="NPC6ASZDB-WT024M",D1321="NPC6ASZDB-OR020M",D1321="NPC6ASZDB-RD006M",D1321="NPC6ASZDB-WT017M",D1321="NPC6ASZDB-GY750C",D1321="NPC6ASZDB-YL015M",D1321="NPC6ASZDB-BL004M ",D1321="NPC6ASZDB-WT016M",D1321="NPC06SZDB-BK006M",D1321="NPC06SZDB-BK007M",D1321="NPC6ASZDB-OR750C",D1321="NPC06SZDB-BK004M",D1321="NPC06SZDB-BL015M",D1321="NPC6ASZDB-BL013C",D1321="NPC6ASZDB-BL030C",D1321="NPC6ASZDB-GY009M",D1321="NPC06SZDB-BK002M",D1321="NPC6ASZDB-GY025C",D1321="NPC06SZDB-BK003M",D1321="NPC06SZDB-GY005M",D1321="NPC6ASZDB-RD020C",D1321="NPC06SZDB-YL040M",D1321="NPC6ASZDB-GY125C",D1321="NPC06SZDB-YL002M",D1321="NPC6ASZDB-WT100M",D1321="NPC6ASZDB-RD008M",D1321="NPC6ASZDB-YL009M",D1321="NPC6ASZDB-VT010M",D1321="NPC6ASZDB-OR007M",D1321="NPC6ASZDB-VT007M",D1321="NPC6ASZDB-BK007M",D1321="NPC6ASZDB-GY350C",D1321="NPC6ASZDB-YL350C",D1321="NPC6ASZDB-OR350C",D1321="NPC6ASZDB-VT350C",D1321="NPC6ASZDB-BL350C",D1321="NPC6ASZDB-RD350C",D1321="NPC6ASZDB-BK350C",D1321="NPC6ASZDB-VT003M",D1321="NPC6ASZDB-OR250C",D1321="NPC6ASZDB-VT250C",D1321="NPC6ASZDB-VT002M",D1321="NPC6ASZDB-VT050C",D1321="NPC6ASZDB-VT001M",D1321="NPC6ASZDB-VT150C",D1321="NPC6ASZDB-WT017C",D1321="NPC6ASZDB-RD030C",D1321="NPC6ASZDB-WT030C",D1321="NPC6ASZDB-OR020M",D1321="NPC6ASZDB-OR015M",D1321="NPC06SZDB-WT025C",D1321="NPC6ASZDB-WT013M",D1321="NPC6ASZDB-GY075C",D1321="NPC6ASZDB-BK075C",D1321="NPC6ASZDB-BK125C",D1321="NPC6ASZDB-GN250C",D1321="NPC6ASZDB-WT011M",D1321="NPC6ASZDB-WT014M",D1321="NPC6ASZDB-OR005M",D1321="NPC6ASZDB-GY006M",D1321="NPC6ASZDB-WT550C",D1321="NPC6ASZDB-WT650C",D1321="NPC6ASZDB-WT850C",D1321="NPC6ASZDB-WT950C",D1321="NPC6ASZDB-RD250C",D1321="NPC06SZDB-GY015C",D1321="NPC06SZDB-BL020C",D1321="NPC06SZDB-YL015C",D1321="NPC6ASZDB-BL012M",D1321="NPC6ASZDB-WT020C",D1321="NPC6ASZDB-BL008M",D1321="NPC6ASZDB-BL009M",D1321="NPC6ASZDB-WT022M",D1321="NPC6ASZDB-YL007M",D1321="NPC06SZDB-WT250C",D1321="NPC6ASZDB-BL007M",D1321="NPC6ASZDB-BK050C",D1321="NPC6ASZDB-BK025C",D1321="NPC6ASZDB-BL750C",D1321="NPC6ASZDB-OR010M",D1321="NPC06SZDB-RD015M",D1321="NPC6ASZDB-YL012M",D1321="NPC6ASZDB-YL030M",D1321="NPC6ASZDB-YL020M",D1321="NPC6ASZDB-RD050C",D1321="NPC06SZDB-BL050C",D1321="NPC06SZDB-RD050C",D1321="NPC06SZDB-YL050C",D1321="NPC06SZDB-YL003M",D1321="NPC06SZDB-GN002M",D1321="NPC6ASZDB-RD010M",D1321="NPC6ASZDB-GY450C",D1321="NPC6ASZDB-WT006M",D1321="NPC6ASZDB-BL250C",D1321="NPC6ASZDB-GY050C",D1321="NPC6ASZDB-YL250C",D1321="NPC6ASZDB-YL008M",D1321="NPC06SZDB-YL010M",D1321="NPC6ASZDB-GY008M",D1321="NPC06SZDB-RD005M",D1321="NPC6ASZDB-BL050C",D1321="NPC6ASZDB-WT450C",D1321="NPC6ASZDB-OR050C",D1321="NPC06SZDB-GN010M",D1321="NPC06SZDB-RD010M",D1321="NPC06SZDB-BL010M",D1321="NPC6ASZDB-GY050C",D1321="NPC6ASZDB-YL025C",D1321="NPC6ASZDB-BK250C",D1321="NPC6ASZDB-BK004M",D1321="NPC6ASZDB-YL006M",D1321="NPC06SZDB-WT007M",D1321="NPC6ASZDB-BL015M",D1321="NPC6ASZDB-BL020M",D1321="NPC6ASZDB-GN010M",D1321="NPC6ASZDB-GN015M",D1321="NPC6ASZDB-GY250C",D1321="NPC6ASZDB-BK030M",D1321="NPC06SZDB-GY003M",D1321="NPC06SZDB-BL150C",D1321="NPC6ASZDB-BK013M",D1321="NPC6ASZDB-OR150C",D1321="NPC6ASZDB-GY007M",D1321="NPC6ASZDB-BK750C",D1321="NPC06SZDB-GN003M",D1321="NPC06SZDB-BK150C",D1321="NPC06SZDB-BK001M",D1321="NPC6ASZDB-RD007M",D1321="NPC6ASZDB-RD010M",D1321="NPC06SZDB-GY006M",D1321="NPC06SZDB-GY015M",D1321="NPC06SZDB-BK050C",D1321="NPC6ASZDB-GN025C",D1321="NPC6ASZDB-WT009M",D1321="NPC6ASZDB-OR004M",D1321="NPC6ASZDB-WT075C",D1321="NPC6ASZDB-WT175C",D1321="NPC06SZDB-GY001M",D1321="NPC06SZDB-GY002M",D1321="NPC6ASZDB-WT125C",D1321="NPC6ASZDB-WT225C",D1321="NPC6ASZDB-WT275C",D1321="NPC6ASZDB-GY015M",D1321="NPC6ASZDB-RD001M",D1321="NPC6ASZDB-RD005M",D1321="NPC6ASZDB-WT025C",D1321="NPC6ASZDB-YL001M",D1321="NPC6ASZDB-YL005M",D1321="NPC06SZDB-GY010M",D1321="NPC06SZDB-YL005M",D1321="NPC06SZDB-YL001M",D1321="NPC6ASZDB-BK150C",D1321="NPC6ASZDB-BL030M",D1321="NPC6ASZDB-YL050C",D1321="NPC6ASZDB-YL010M",D1321="NPC6ASZDB-OR010M",D1321="NPC06SZDB-YL150C",D1321="NPC6ASZDB-OR005M",D1321="NPC06SZDB-OR002M",D1321="NPC6ASZDB-RD150C",D1321="NPC6ASZDB-WT025M",D1321="NPC6ASZDB-WT150C",D1321="NPC6ASZDB-WT012M",D1321="NPC6ASZDB-WT250C",D1321="NPC6ASZDB-WT350C",D1321="NPC6ASZDB-YL002M",D1321="NPC6ASZDB-BL150C",D1321="NPC6ASZDB-WT015M",D1321="NPC6ASZDB-YL150C",D1321="NPC6ASZDB-YL003M",D1321="NPC6ASZDB-WT750C",D1321="NPC6ASZDB-GN050C",D1321="NPC6ASZDB-WT008M",D1321="NPC06SZDB-OR010M",D1321="NPC6ASZDB-GY150C",D1321="NPC6ASZDB-GN150C",D1321="NPC6ASZDB-OR001M",D1321="NPC6ASZDB-OR002M",D1321="NPC6ASZDB-OR003M",D1321="NPC06SZDB-RD002M",D1321="NPC06SZDB-RD150C",D1321="NPC6ASZDB-BK015M",D1321="NPC06SZDB-GN001M",D1321="NPC06SZDB-GN150C",D1321="NPC06SZDB-WT030M",D1321="NPC06SZDB-WT750C",D1321="NPC06SZDB-WT015M",D1321="NPC6ASZDB-WT030M",D1321="NPC06SZDB-RD001M",D1321="NPC06SZDB-RD003M",D1321="NPC06SZDB-OR003M",D1321="NPC06SZDB-OR001M",D1321="NPC06SZDB-BL001M",D1321="NPC06SZDB-BL003M",D1321="NPC06SZDB-WT150C",D1321="NPC06SZDB-BL002M",D1321="NPC6ASZDB-WT050C",D1321="NPC06SZDB-WT050C",D1321="NPC06SZDB-WT001M",D1321="NPC06SZDB-WT002M",D1321="NPC06SZDB-WT003M",D1321="NPC06SZDB-WT004M",D1321="NPC06SZDB-WT005M",D1321="NPC06SZDB-WT010M",D1321="NPC06SZDB-WT020M",D1321="NPC6ASZDB-GN001M",D1321="NPC6ASZDB-GN002M",D1321="NPC6ASZDB-GN003M",D1321="NPC6ASZDB-GN004M",D1321="NPC6ASZDB-GN005M",D1321="NPC6ASZDB-GN020M",D1321="NPC6ASZDB-GN030M",D1321="NPC6ASZDB-WT001M",D1321="NPC6ASZDB-WT002M",D1321="NPC6ASZDB-WT003M",D1321="NPC6ASZDB-WT004M",D1321="NPC6ASZDB-WT005M",D1321="NPC6ASZDB-WT006M",D1321="NPC6ASZDB-WT007M",D1321="NPC6ASZDB-WT010M",D1321="NPC6ASZDB-WT020M",D1321="NPC6ASZDB-RD002M",D1321="NPC6ASZDB-RD003M",D1321="NPC6ASZDB-RD020M",D1321="NPC6ASZDB-GY001M",D1321="NPC6ASZDB-GY002M",D1321="NPC6ASZDB-GY003M",D1321="NPC6ASZDB-GY004M",D1321="NPC6ASZDB-GY005M",D1321="NPC6ASZDB-GY010M",D1321="NPC6ASZDB-GY020M",D1321="NPC6ASZDB-GY025M",D1321="NPC6ASZDB-GY030M",D1321="NPC6ASZDB-BL001M",D1321="NPC6ASZDB-BL002M",D1321="NPC6ASZDB-BL003M",D1321="NPC6ASZDB-BL004M",D1321="NPC6ASZDB-BL005M",D1321="NPC6ASZDB-BL010M",D1321="NPC6ASZDB-BK001M",D1321="NPC6ASZDB-BK002M",D1321="NPC6ASZDB-BK003M",D1321="NPC6ASZDB-BK005M",D1321="NPC6ASZDB-BK010M",D1321="NPC6ASZDB-BK020M",),E1321*2,0)</f>
        <v>0</v>
      </c>
      <c r="M1321" s="48">
        <f t="shared" si="2468"/>
        <v>259572</v>
      </c>
      <c r="N1321" s="66"/>
      <c r="O1321" s="41">
        <f t="shared" ref="O1321:O1336" si="2474">IF(OR(D1321="NPC6ASZDB-WT019M",D1321="NPC6ASZDB-RD015M",D1321="NPC06SZDB-BK006M",D1321="NPC06SZDB-BK007M",D1321="NPC6ASZDB-OR750C",D1321="NPC06SZDB-BK004M",D1321="NPC06SZDB-BL015M",D1321="NPC6ASZDB-BL013C",D1321="NPC6ASZDB-BL030C",D1321="NPC6ASZDB-GY009M",D1321="NPC06SZDB-BK002M",D1321="NPC6ASZDB-GY025C",D1321="NPC06SZDB-BK003M",D1321="NPC06SZDB-GY005M",D1321="NPC6ASZDB-RD020C",D1321="NPC06SZDB-YL040M",D1321="NPC6ASZDB-GY125C",D1321="NPC06SZDB-YL002M",D1321="NPC6ASZDB-WT100M",D1321="NPC6ASZDB-RD008M",D1321="NPC6ASZDB-YL009M",D1321="NPC6ASZDB-VT010M",D1321="NPC6ASZDB-OR007M",D1321="NPC6ASZDB-VT007M",D1321="NPC6ASZDB-BK007M",D1321="NPC6ASZDB-GY350C",D1321="NPC6ASZDB-YL350C",D1321="NPC6ASZDB-OR350C",D1321="NPC6ASZDB-VT350C",D1321="NPC6ASZDB-BL350C",D1321="NPC6ASZDB-RD350C",D1321="NPC6ASZDB-BK350C",D1321="NPC6ASZDB-VT003M",D1321="NPC6ASZDB-OR250C",D1321="NPC6ASZDB-VT250C",D1321="NPC6ASZDB-VT002M",D1321="NPC6ASZDB-VT050C",D1321="NPC6ASZDB-VT001M",D1321="NPC6ASZDB-VT150C",D1321="NPC6ASZDB-WT017C",D1321="NPC6ASZDB-RD030C",D1321="NPC6ASZDB-WT030C",D1321="NPC6ASZDB-OR020M",D1321="NPC6ASZDB-OR020M",D1321="NPC6ASZDB-OR015M",D1321="NPC06SZDB-WT025C",D1321="NPC6ASZDB-WT013M",D1321="NPC6ASZDB-BK175C",D1321="NPC6ASZDB-GY075C",D1321="NPC6ASZDB-BK075C",D1321="NPC6ASZDB-BK125C",D1321="NPC6ASZDB-GN250C",D1321="NPC6ASZDB-WT011M",D1321="NPC6ASZDB-WT014M",D1321="NPC6ASZDB-OR005M",D1321="NPC6ASZDB-GY006M",D1321="NPC6ASZDB-WT550C",D1321="NPC6ASZDB-WT650C",D1321="NPC6ASZDB-WT850C",D1321="NPC6ASZDB-WT950C",D1321="NPC6ASZDB-RD250C",D1321="NPC06SZDB-GY015C",D1321="NPC06SZDB-BL020C",D1321="NPC06SZDB-YL015C",D1321="NPC6ASZDB-BL012M",D1321="NPC6ASZDB-WT020C",D1321="NPC6ASZDB-BL008M",D1321="NPC6ASZDB-BL009M",D1321="NPC6ASZDB-WT022M",D1321="NPC6ASZDB-YL007M",D1321="NPC06SZDB-WT250C",D1321="NPC6ASZDB-BL007M",D1321="NPC6ASZDB-BK050C",D1321="NPC6ASZDB-BK025C",D1321="NPC6ASZDB-BL750C",D1321="NPC6ASZDB-OR010M",D1321="NPC06SZDB-RD015M",D1321="NPC6ASZDB-YL012M",D1321="NPC6ASZDB-YL030M",D1321="NPC6ASZDB-YL020M",D1321="NPC6ASZDB-RD050C",D1321="NPC06SZDB-BL050C",D1321="NPC06SZDB-RD050C",D1321="NPC06SZDB-YL050C",D1321="NPC06SZDB-YL003M",D1321="NPC06SZDB-GN002M",D1321="NPC6ASZDB-RD010M",D1321="NPC6ASZDB-GY450C",D1321="NPC6ASZDB-GY450C",D1321="NPC6ASZDB-BL250C",D1321="NPC6ASZDB-GY050C",D1321="NPC6ASZDB-YL250C",D1321="NPC6ASZDB-YL008M",D1321="NPC06SZDB-YL010M",D1321="NPC6ASZDB-GY008M",D1321="NPC06SZDB-RD005M",D1321="NPC6ASZDB-BL050C",D1321="NPC6ASZDB-WT450C",D1321="NPC6ASZDB-OR050C",D1321="NPC06SZDB-GN010M",D1321="NPC06SZDB-RD010M",D1321="NPC06SZDB-BL010M",D1321="NPC6ASZDB-GY050C",D1321="NPC6ASZDB-YL025C",D1321="NPC6ASZDB-BK250C",D1321="NPC6ASZDB-BK004M",D1321="NPC6ASZDB-YL006M",D1321="NPC06SZDB-WT007M",D1321="NPC6ASZDB-BL015M",D1321="NPC6ASZDB-BL020M",D1321="NPC6ASZDB-GN010M",D1321="NPC6ASZDB-GN015M",D1321="NPC6ASZDB-GY250C",D1321="NPC6ASZDB-BK030M",D1321="NPC06SZDB-GY003M",D1321="NPC06SZDB-BL150C",D1321="NPC6ASZDB-BK013M",D1321="NPC6ASZDB-OR150C",D1321="NPC6ASZDB-GY007M",D1321="NPC6ASZDB-BK750C",D1321="NPC06SZDB-GN003M",D1321="NPC06SZDB-BK150C",D1321="NPC06SZDB-BK001M",D1321="NPC6ASZDB-RD007M",D1321="NPC6ASZDB-RD010M",D1321="NPC06SZDB-GY006M",D1321="NPC06SZDB-GY015M",D1321="NPC06SZDB-BK050C",D1321="NPC6ASZDB-GN025C",D1321="NPC6ASZDB-WT009M",D1321="NPC6ASZDB-OR004M",D1321="NPC6ASZDB-WT075C",D1321="NPC6ASZDB-WT175C",D1321="NPC06SZDB-GY001M",D1321="NPC06SZDB-GY002M",D1321="NPC6ASZDB-WT125C",D1321="NPC6ASZDB-WT225C",D1321="NPC6ASZDB-WT275C",D1321="NPC6ASZDB-GY015M",D1321="NPC6ASZDB-RD001M",D1321="NPC6ASZDB-RD005M",D1321="NPC6ASZDB-WT025C",D1321="NPC6ASZDB-YL001M",D1321="NPC6ASZDB-YL005M",D1321="NPC06SZDB-GY010M",D1321="NPC06SZDB-YL005M",D1321="NPC06SZDB-YL001M",D1321="NPC6ASZDB-BK150C",D1321="NPC6ASZDB-BL030M",D1321="NPC6ASZDB-YL050C",D1321="NPC6ASZDB-YL010M",D1321=1711167,D1321="NPC6ASZDB-OR010M",D1321="NPC06SZDB-YL150C",D1321="NPC6ASZDB-OR005M",D1321="NPC06SZDB-OR002M",D1321="NPC6ASZDB-RD150C",D1321="NPC6ASZDB-WT025M",D1321="NPC6ASZDB-WT150C",D1321="NPC6ASZDB-WT250C",D1321="NPC6ASZDB-WT350C",D1321="NPC6ASZDB-YL002M",D1321="NPC6ASZDB-WT012M",D1321="NPC6ASZDB-BL150C",D1321="NPC6ASZDB-WT015M",D1321="NPC6ASZDB-YL150C",D1321="NPC6ASZDB-YL003M",D1321="NPC6ASZDB-WT750C",D1321="NPC6ASZDB-GN050C",D1321="NPC6ASZDB-WT008M",D1321="NPC06SZDB-OR010M",D1321="NPC6ASZDB-GY150C",D1321="NPC6ASZDB-GN150C",D1321="NPC6ASZDB-OR001M",D1321="NPC6ASZDB-OR002M",D1321="NPC6ASZDB-OR003M",D1321="NPC06SZDB-RD002M",D1321="NPC06SZDB-RD150C",D1321="NPC6ASZDB-BK015M",D1321="NPC06SZDB-GN001M",D1321="NPC06SZDB-GN150C",D1321="NPC06SZDB-WT030M",D1321="NPC06SZDB-WT750C",D1321="NPC06SZDB-WT015M",D1321="NPC6ASZDB-WT030M",D1321="NPC06SZDB-RD001M",D1321="NPC06SZDB-RD003M",D1321="NPC06SZDB-OR003M",D1321="NPC06SZDB-OR001M",D1321="NPC06SZDB-BL001M",D1321="NPC06SZDB-BL003M",D1321="NPC06SZDB-WT150C",D1321="NPC06SZDB-BL002M",D1321="NPC6ASZDB-WT050C",D1321="NPC06SZDB-WT050C",D1321="NPC06SZDB-WT001M",D1321="NPC06SZDB-WT002M",D1321="NPC06SZDB-WT003M",D1321="NPC06SZDB-WT004M",D1321="NPC06SZDB-WT005M",D1321="NPC06SZDB-WT020M",D1321="NPC6ASZDB-GN001M",D1321="NPC6ASZDB-GN002M",D1321="NPC6ASZDB-GN003M",D1321="NPC6ASZDB-GN004M",D1321="NPC6ASZDB-GN005M",D1321="NPC6ASZDB-GN020M",D1321="NPC06SZDB-WT010M",D1321="NPC6ASZDB-GN030M",D1321=1711091,D1321=1711093,D1321=1711815,D1321=1711094,D1321=1711095,D1321=1711098,D1321=2153215,D1321=1711096,D1321=1711097,D1321=1711027,D1321=2153463,D1321=1711911,D1321="NPC6ASZDB-WT001M",D1321="NPC6ASZDB-WT002M",D1321="NPC6ASZDB-WT003M",D1321="NPC6ASZDB-WT004M",D1321="NPC6ASZDB-WT005M",D1321="NPC6ASZDB-WT006M",D1321="NPC6ASZDB-WT007M",D1321="NPC6ASZDB-WT010M",D1321="NPC6ASZDB-WT020M",D1321="NPC6ASZDB-RD002M",D1321="NPC6ASZDB-RD003M",D1321="NPC6ASZDB-RD020M",D1321="NPC6ASZDB-GY001M",D1321="NPC6ASZDB-GY002M",D1321="NPC6ASZDB-GY003M",D1321="NPC6ASZDB-GY004M",D1321="NPC6ASZDB-GY005M",D1321="NPC6ASZDB-GY010M",D1321="NPC6ASZDB-GY020M",D1321="NPC6ASZDB-GY025M",D1321="NPC6ASZDB-GY030M",D1321="NPC6ASZDB-BL001M",D1321="NPC6ASZDB-BL002M",D1321="NPC6ASZDB-BL003M",D1321="NPC6ASZDB-BL004M",D1321="NPC6ASZDB-BL005M",D1321="NPC6ASZDB-BL010M",D1321="NPC6ASZDB-BK001M",D1321="NPC6ASZDB-BK002M",D1321="NPC6ASZDB-BK003M",D1321="NPC6ASZDB-BK005M",D1321="NPC6ASZDB-BK010M",D1321="NPC6ASZDB-BK020M",D1321=1711171),E1321*2,0)</f>
        <v>0</v>
      </c>
      <c r="P1321" s="48">
        <f t="shared" si="2452"/>
        <v>187814</v>
      </c>
      <c r="Q1321" s="66"/>
      <c r="R1321" s="66">
        <f t="shared" ref="R1321:R1336" si="2475">IF(OR(D1321="CO17772-0ZM010",D1321="NPC6ASZDB-BK950C",D1321="NPC6ASZDB-BK550C",D1321="NPC6ASZDB-GN750C",D1321="NPC6ASZDB-WT035M",D1321="CO17772-0ZM002",D1321="CO17772-01M001",D1321="NPC6ASZDB-WT028M ",D1321="NPC6ASZDB-WT019M",D1321="CO17772-0CC050",D1321="NPC6ASZDB-WT018M",D1321="NPC6ASZDB-WT023M",D1321="NPC6ASZDB-WT024M",D1321="NPC6ASZDB-OR020M",D1321="NPC6ASZDB-RD006M",D1321="NPC6ASZDB-WT017M",D1321="NPC6ASZDB-GY750C",D1321="NPC6ASZDB-YL015M",D1321="NPC6ASZDB-WT016M",D1321="CO17772-0CM015",D1321="NPC6ASZDB-OR750C",D1321="NPC6ASZDB-BL013C",D1321="NPC6ASZDB-BL030C",D1321="NPC6ASZDB-GY009M",D1321="NPC6ASZDB-GY025C",D1321="NPC6ASZDB-RD020C",D1321="CO17772-08F004",D1321="CO17772-08F010",D1321="NPC6ASZDB-GY125C",D1321="CO17772-08C750",D1321="NPC06SZDB-YL002M",D1321="NPC6ASZDB-WT100M",D1321="NPC6ASZDB-RD008M",D1321="NPC6ASZDB-YL009M",D1321="NPC6ASZDB-VT010M",D1321="NPC6ASZDB-OR007M",D1321="NPC6ASZDB-VT007M",D1321="NPC6ASZDB-BK007M",D1321="NPC6ASZDB-GY350C",D1321="NPC6ASZDB-YL350C",D1321="NPC6ASZDB-OR350C",D1321="NPC6ASZDB-VT350C",D1321="NPC6ASZDB-BL350C",D1321="NPC6ASZDB-RD350C",D1321="NPC6ASZDB-VT003M",D1321="NPC6ASZDB-OR250C",D1321="NPC6ASZDB-VT250C",D1321="NPC6ASZDB-VT002M",D1321="NPC6ASZDB-VT050C",D1321="NPC6ASZDB-VT001M",D1321="NPC6ASZDB-VT150C",D1321="NPC6ASZDB-WT017C",D1321="NPC6ASZDB-RD030C",D1321="NPC6ASZDB-WT030C",D1321="NPC6ASZDB-OR020M",D1321="NPC6ASZDB-OR015M",D1321="CO17772-08C250",D1321="NPC6ASZDB-WT013M",D1321="NPC6ASZDB-BK175C",D1321="NPC6ASZDB-GY075C",D1321="NPC6ASZDB-BK075C",D1321="CO17772-07M001",D1321="CO17772-09M001",D1321="CO17772-0ZM001",D1321="CO17772-0MM001",D1321="CO17772-08F002",D1321="NPC6ASZDB-BK125C",D1321="NPC6ASZDB-GN250C",D1321="NPC6ASZDB-WT011M",D1321="NPC6ASZDB-WT014M",D1321="NPC6ASZDB-OR005M",D1321="NPC6ASZDB-GY006M",D1321="NPC6ASZDB-WT550C",D1321="NPC6ASZDB-WT650C",D1321="NPC6ASZDB-WT850C",D1321="NPC6ASZDB-WT950C",D1321="NPC6ASZDB-RD250C",D1321="NPC6ASZDB-BL012M",D1321="NPC6ASZDB-WT020C",D1321="NPC6ASZDB-BL008M",D1321="NPC6ASZDB-BL009M",D1321="NPC6ASZDB-WT022M",D1321="NPC6ASZDB-YL007M",D1321="NPC6ASZDB-BL007M",D1321="CO17772-0ZM008",D1321="CO17772-0ZM005",D1321="NPC6ASZDB-BK050C",D1321="NPC6ASZDB-BK025C",D1321="NPC6ASZDB-BL750C",D1321="NPC6ASZDB-OR010M",D1321="NPC6ASZDB-YL012M",D1321="NPC6ASZDB-YL020M",D1321="NPC6ASZDB-YL030M",D1321="NPC6ASZDB-RD050C",D1321="NPC6ASZDB-RD010M",D1321="NPC6ASZDB-GY450C",D1321="CO17772-0CM005",D1321="NPC6ASZDB-BL250C",D1321="NPC6ASZDB-GY050C",D1321="NPC6ASZDB-YL250C",D1321="CO17772-0CM007",D1321="NPC6ASZDB-YL008M",D1321="NPC6ASZDB-GY008M",D1321="NPC6ASZDB-BL050C",D1321="NPC6ASZDB-GY050C",D1321="NPC6ASZDB-WT450C",D1321="NPC6ASZDB-OR050C",D1321="CO17772-08M020",D1321="NPC6ASZDB-YL025C",D1321="NPC6ASZDB-BK250C",D1321="CO17772-0MC150",D1321="NPC6ASZDB-BK004M",D1321="NPC6ASZDB-YL006M",D1321="NPC6ASZDB-BL015M",D1321="NPC6ASZDB-BL020M",D1321="NPC6ASZDB-GN010M",D1321="NPC6ASZDB-GN015M",D1321="NPC6ASZDB-GY250C",D1321="NPC6ASZDB-BK030M",D1321="CO17772-08M010",D1321="CO17772-08M006",D1321="NPC6ASZDB-BK013M",D1321="NPC6ASZDB-OR150C",D1321="CO17772-08C050",D1321="CO17772-0CM007",D1321="CO17772-0CM010",D1321="CO17772-0CM003",D1321="CO17772-08C150",D1321="CO17772-08M007",D1321="CO17772-0MM005",D1321="CO17772-0MM015",D1321="CO17772-0CM002",D1321="CO17772-0CM001",D1321="CO17772-08M010",D1321="CO17772-08M001",D1321="CO17772-08M002",D1321="CO17772-08M003",D1321="CO17772-08M004",D1321="CO17772-08M015",D1321="CO17772-08M005",D1321="NPC6ASZDB-BK750C",D1321="NPC6ASZDB-RD007M",D1321="NPC6ASZDB-RD010M",D1321="NPC6ASZDB-GN025C",D1321="NPC6ASZDB-WT009M",D1321="NPC6ASZDB-OR004M",D1321="NPC6ASZDB-WT075C",D1321="NPC6ASZDB-WT175C",D1321="NPC6ASZDB-WT125C",D1321="NPC6ASZDB-WT225C",D1321="NPC6ASZDB-WT275C",D1321="NPC6ASZDB-GY015M",D1321="NPC6ASZDB-RD001M",D1321="NPC6ASZDB-RD005M",D1321="NPC6ASZDB-WT025C",D1321="NPC6ASZDB-YL001M",D1321="NPC6ASZDB-YL005M",D1321="NPC6ASZDB-BK150C",D1321="NPC6ASZDB-BL030M",D1321="NPC6ASZDB-YL050C",D1321="NPC6ASZDB-YL010M",D1321="NPC6ASZDB-OR010M",D1321="NPC6ASZDB-OR005M",D1321="NPC6ASZDB-RD150C",D1321="NPC6ASZDB-WT025M",D1321="NPC6ASZDB-WT150C",D1321="NPC6ASZDB-WT012M",D1321="NPC6ASZDB-WT250C",D1321="NPC6ASZDB-WT350C",D1321="NPC6ASZDB-YL002M",D1321="NPC6ASZDB-BL150C",D1321="NPC6ASZDB-WT015M",D1321="NPC6ASZDB-YL150C",D1321="NPC6ASZDB-YL003M",D1321="NPC6ASZDB-WT750C",D1321="NPC6ASZDB-GN050C",D1321="NPC6ASZDB-WT008M",D1321="NPC6ASZDB-GY150C",D1321="NPC6ASZDB-GN150C",D1321="NPC6ASZDB-OR001M",D1321="NPC6ASZDB-OR002M",D1321="NPC6ASZDB-OR003M",D1321="NPC6ASZDB-BK015M",D1321="NPC6ASZDB-WT030M",D1321="NPC6ASZDB-WT050C",D1321="NPC6ASZDB-GN001M",D1321="NPC6ASZDB-GN002M",D1321="NPC6ASZDB-GN003M",D1321="NPC6ASZDB-GN004M",D1321="NPC6ASZDB-GN005M",D1321="NPC6ASZDB-GN020M",D1321="NPC6ASZDB-GN030M",D1321="NPC6ASZDB-WT001M",D1321="NPC6ASZDB-WT002M",D1321="NPC6ASZDB-WT003M",D1321="NPC6ASZDB-WT004M",D1321="NPC6ASZDB-WT005M",D1321="NPC6ASZDB-WT006M",D1321="NPC6ASZDB-WT007M",D1321="NPC6ASZDB-WT010M",D1321="NPC6ASZDB-WT020M",D1321="NPC6ASZDB-RD002M",D1321="NPC6ASZDB-RD003M",D1321="NPC6ASZDB-RD020M",D1321="NPC6ASZDB-GY001M",D1321="NPC6ASZDB-GY002M",D1321="NPC6ASZDB-GY003M",D1321="NPC6ASZDB-GY004M",D1321="NPC6ASZDB-GY005M",D1321="NPC6ASZDB-GY010M",D1321="NPC6ASZDB-GY020M",D1321="NPC6ASZDB-GY025M",D1321="NPC6ASZDB-GY030M",D1321="NPC6ASZDB-BL001M",D1321="NPC6ASZDB-BL002M",D1321="NPC6ASZDB-BL003M",D1321="NPC6ASZDB-BL004M",D1321="NPC6ASZDB-BL005M",D1321="NPC6ASZDB-BL010M",D1321="NPC6ASZDB-BK001M",D1321="NPC6ASZDB-BK002M",D1321="NPC6ASZDB-BK003M",D1321="NPC6ASZDB-BK005M",D1321="NPC6ASZDB-BK010M",D1321="NPC6ASZDB-BK020M",D1321="NPC6ASZDB-GY007M",),E1321*2,0)</f>
        <v>0</v>
      </c>
      <c r="S1321" s="67">
        <f t="shared" si="2450"/>
        <v>224070</v>
      </c>
      <c r="T1321" s="66"/>
      <c r="U1321" s="66">
        <f t="shared" si="2453"/>
        <v>0</v>
      </c>
      <c r="V1321" s="67">
        <f t="shared" si="2454"/>
        <v>153584.55000000005</v>
      </c>
      <c r="W1321" s="136"/>
      <c r="X1321" s="69">
        <f t="shared" si="2383"/>
        <v>0</v>
      </c>
      <c r="Y1321" s="67">
        <f t="shared" si="2455"/>
        <v>4500.3500000000004</v>
      </c>
      <c r="Z1321" s="66"/>
      <c r="AA1321" s="68">
        <f t="shared" si="2384"/>
        <v>0</v>
      </c>
      <c r="AB1321" s="67">
        <f t="shared" si="2456"/>
        <v>16158.5</v>
      </c>
      <c r="AC1321" s="66"/>
      <c r="AD1321" s="66">
        <f t="shared" si="2385"/>
        <v>0</v>
      </c>
      <c r="AE1321" s="67">
        <f t="shared" si="2457"/>
        <v>2961</v>
      </c>
      <c r="AF1321" s="66"/>
      <c r="AG1321" s="78">
        <f t="shared" si="2386"/>
        <v>0</v>
      </c>
      <c r="AH1321" s="79">
        <f t="shared" si="2458"/>
        <v>4070.4</v>
      </c>
      <c r="AI1321" s="66"/>
      <c r="AJ1321" s="68">
        <f t="shared" si="2387"/>
        <v>0</v>
      </c>
      <c r="AK1321" s="67">
        <f t="shared" si="2459"/>
        <v>45977</v>
      </c>
      <c r="AL1321" s="66"/>
      <c r="AM1321" s="68">
        <f t="shared" si="2460"/>
        <v>0</v>
      </c>
      <c r="AN1321" s="67">
        <f t="shared" si="2461"/>
        <v>7991.42</v>
      </c>
      <c r="AO1321" s="66"/>
      <c r="AP1321" s="68">
        <f t="shared" si="2389"/>
        <v>0</v>
      </c>
      <c r="AQ1321" s="67">
        <f t="shared" si="2364"/>
        <v>7730.6399999999994</v>
      </c>
      <c r="AR1321" s="66"/>
      <c r="AS1321" s="68">
        <f t="shared" si="2390"/>
        <v>382.5</v>
      </c>
      <c r="AT1321" s="67">
        <f t="shared" si="2451"/>
        <v>278.5</v>
      </c>
      <c r="AU1321" s="66"/>
      <c r="AV1321" s="66">
        <f t="shared" si="2391"/>
        <v>0</v>
      </c>
      <c r="AW1321" s="42">
        <f t="shared" si="2377"/>
        <v>4171.2000000000016</v>
      </c>
      <c r="AX1321" s="66"/>
      <c r="AY1321" s="66">
        <f t="shared" si="2392"/>
        <v>0</v>
      </c>
      <c r="AZ1321" s="67">
        <f t="shared" si="2425"/>
        <v>728.09999999999991</v>
      </c>
      <c r="BA1321" s="66"/>
      <c r="BB1321" s="68">
        <f t="shared" si="2393"/>
        <v>0</v>
      </c>
      <c r="BC1321" s="67">
        <f t="shared" si="2372"/>
        <v>77.819999999999851</v>
      </c>
      <c r="BD1321" s="66"/>
      <c r="BE1321" s="68">
        <f t="shared" si="2394"/>
        <v>0</v>
      </c>
      <c r="BF1321" s="67">
        <f t="shared" si="2423"/>
        <v>445.38000000000164</v>
      </c>
      <c r="BG1321" s="66"/>
      <c r="BH1321" s="68">
        <f t="shared" si="2462"/>
        <v>0</v>
      </c>
      <c r="BI1321" s="67">
        <f t="shared" si="2424"/>
        <v>10000</v>
      </c>
      <c r="BJ1321" s="66"/>
      <c r="BK1321" s="68">
        <f t="shared" si="2396"/>
        <v>0</v>
      </c>
      <c r="BL1321" s="67">
        <f t="shared" si="2427"/>
        <v>2694.6000000000004</v>
      </c>
      <c r="BM1321" s="66"/>
      <c r="BN1321" s="68">
        <f t="shared" si="2463"/>
        <v>0</v>
      </c>
      <c r="BO1321" s="67">
        <f t="shared" si="2428"/>
        <v>9134.7000000000007</v>
      </c>
      <c r="BP1321" s="66"/>
      <c r="BQ1321" s="68">
        <f t="shared" si="2464"/>
        <v>0</v>
      </c>
      <c r="BR1321" s="67">
        <f t="shared" si="2443"/>
        <v>65606.650000000009</v>
      </c>
      <c r="BS1321" s="66"/>
      <c r="BT1321" s="66">
        <f t="shared" si="2465"/>
        <v>0</v>
      </c>
      <c r="BU1321" s="67">
        <f t="shared" si="2373"/>
        <v>94117</v>
      </c>
      <c r="BV1321" s="66"/>
      <c r="BW1321" s="66">
        <f t="shared" si="2467"/>
        <v>0</v>
      </c>
      <c r="BX1321" s="67">
        <f t="shared" si="2374"/>
        <v>137128</v>
      </c>
      <c r="BY1321" s="66"/>
      <c r="BZ1321" s="66">
        <f t="shared" si="2466"/>
        <v>0</v>
      </c>
      <c r="CA1321" s="67">
        <f t="shared" si="2375"/>
        <v>87619</v>
      </c>
      <c r="CB1321" s="66"/>
      <c r="CC1321" s="66">
        <f t="shared" si="2401"/>
        <v>0</v>
      </c>
      <c r="CD1321" s="67">
        <f t="shared" si="2470"/>
        <v>28747.040000000001</v>
      </c>
      <c r="CE1321" s="66"/>
      <c r="CF1321" s="66">
        <f t="shared" si="2402"/>
        <v>0</v>
      </c>
      <c r="CG1321" s="67">
        <f t="shared" si="2429"/>
        <v>3663.6999999999994</v>
      </c>
      <c r="CH1321" s="66"/>
      <c r="CI1321" s="66">
        <f t="shared" si="2403"/>
        <v>0</v>
      </c>
      <c r="CJ1321" s="67">
        <f t="shared" si="2444"/>
        <v>6757.8</v>
      </c>
      <c r="CK1321" s="66"/>
      <c r="CL1321" s="68">
        <f t="shared" si="2404"/>
        <v>0</v>
      </c>
      <c r="CM1321" s="79">
        <f t="shared" si="2430"/>
        <v>4847.4799999999996</v>
      </c>
      <c r="CN1321" s="66"/>
      <c r="CO1321" s="68">
        <f t="shared" si="2405"/>
        <v>0</v>
      </c>
      <c r="CP1321" s="79">
        <f t="shared" si="2431"/>
        <v>3955</v>
      </c>
      <c r="CQ1321" s="66"/>
      <c r="CR1321" s="68">
        <f t="shared" si="2406"/>
        <v>0</v>
      </c>
      <c r="CS1321" s="79">
        <f t="shared" si="2376"/>
        <v>5186</v>
      </c>
      <c r="CT1321" s="66"/>
      <c r="CU1321" s="68">
        <f t="shared" si="2407"/>
        <v>0</v>
      </c>
      <c r="CV1321" s="79">
        <f t="shared" si="2432"/>
        <v>6929</v>
      </c>
      <c r="CW1321" s="66"/>
      <c r="CX1321" s="66">
        <f t="shared" si="2472"/>
        <v>0</v>
      </c>
      <c r="CY1321" s="40">
        <f t="shared" si="2356"/>
        <v>6173.9599999999982</v>
      </c>
      <c r="CZ1321" s="65"/>
      <c r="DA1321" s="66">
        <f t="shared" si="2421"/>
        <v>0</v>
      </c>
      <c r="DB1321" s="67">
        <f t="shared" si="2445"/>
        <v>32048</v>
      </c>
      <c r="DC1321" s="66"/>
      <c r="DD1321" s="66">
        <f t="shared" si="2422"/>
        <v>0</v>
      </c>
      <c r="DE1321" s="67">
        <f t="shared" si="2446"/>
        <v>78819</v>
      </c>
      <c r="DF1321" s="66"/>
      <c r="DG1321" s="69">
        <f t="shared" si="2408"/>
        <v>0</v>
      </c>
      <c r="DH1321" s="67">
        <f t="shared" si="2471"/>
        <v>439095</v>
      </c>
      <c r="DI1321" s="66"/>
      <c r="DJ1321" s="66">
        <f t="shared" si="2409"/>
        <v>0</v>
      </c>
      <c r="DK1321" s="67">
        <f t="shared" si="2433"/>
        <v>5572.5</v>
      </c>
      <c r="DL1321" s="210"/>
      <c r="DM1321" s="206">
        <f t="shared" si="2410"/>
        <v>0</v>
      </c>
      <c r="DN1321" s="25">
        <f t="shared" si="2426"/>
        <v>0</v>
      </c>
      <c r="DO1321" s="5"/>
      <c r="DP1321" s="43">
        <f t="shared" si="2411"/>
        <v>0</v>
      </c>
      <c r="DQ1321" s="27">
        <f t="shared" si="2434"/>
        <v>6413.5</v>
      </c>
      <c r="DR1321" s="5"/>
      <c r="DS1321" s="43">
        <f t="shared" si="2412"/>
        <v>0</v>
      </c>
      <c r="DT1321" s="27">
        <f t="shared" si="2435"/>
        <v>4846</v>
      </c>
      <c r="DU1321" s="5"/>
      <c r="DV1321" s="43">
        <f t="shared" si="2413"/>
        <v>0</v>
      </c>
      <c r="DW1321" s="27">
        <f t="shared" si="2436"/>
        <v>4835</v>
      </c>
      <c r="DX1321" s="5"/>
      <c r="DY1321" s="22">
        <f t="shared" si="2414"/>
        <v>0</v>
      </c>
      <c r="DZ1321" s="25">
        <f t="shared" si="2437"/>
        <v>523</v>
      </c>
      <c r="EA1321" s="22"/>
      <c r="EB1321" s="22">
        <f t="shared" si="2415"/>
        <v>0</v>
      </c>
      <c r="EC1321" s="28">
        <f t="shared" si="2438"/>
        <v>369</v>
      </c>
      <c r="ED1321" s="5"/>
      <c r="EE1321" s="43">
        <f t="shared" si="2416"/>
        <v>0</v>
      </c>
      <c r="EF1321" s="27">
        <f t="shared" si="2439"/>
        <v>4769</v>
      </c>
      <c r="EG1321" s="66"/>
      <c r="EH1321" s="66">
        <f t="shared" si="2417"/>
        <v>0</v>
      </c>
      <c r="EI1321" s="67">
        <f t="shared" si="2440"/>
        <v>21397</v>
      </c>
      <c r="EJ1321" s="66"/>
      <c r="EK1321" s="66">
        <f t="shared" si="2418"/>
        <v>0</v>
      </c>
      <c r="EL1321" s="67">
        <f t="shared" si="2441"/>
        <v>20027</v>
      </c>
      <c r="EM1321" s="110">
        <f t="shared" si="2447"/>
        <v>252931.60427275999</v>
      </c>
    </row>
    <row r="1322" spans="1:143" ht="11.25" customHeight="1" x14ac:dyDescent="0.25">
      <c r="A1322" s="382">
        <v>46200</v>
      </c>
      <c r="B1322" s="383">
        <v>46172</v>
      </c>
      <c r="C1322" s="177">
        <v>8004996689</v>
      </c>
      <c r="D1322" s="147" t="s">
        <v>161</v>
      </c>
      <c r="E1322" s="148">
        <v>50</v>
      </c>
      <c r="F1322" s="149">
        <v>4</v>
      </c>
      <c r="G1322" s="148">
        <v>191516863965</v>
      </c>
      <c r="H1322" s="66"/>
      <c r="I1322" s="41">
        <f t="shared" si="2469"/>
        <v>0</v>
      </c>
      <c r="J1322" s="48">
        <f t="shared" si="2448"/>
        <v>200335</v>
      </c>
      <c r="K1322" s="66"/>
      <c r="L1322" s="41">
        <f t="shared" si="2473"/>
        <v>0</v>
      </c>
      <c r="M1322" s="48">
        <f t="shared" si="2468"/>
        <v>259572</v>
      </c>
      <c r="N1322" s="66"/>
      <c r="O1322" s="41">
        <f t="shared" si="2474"/>
        <v>0</v>
      </c>
      <c r="P1322" s="48">
        <f t="shared" si="2452"/>
        <v>187814</v>
      </c>
      <c r="Q1322" s="66"/>
      <c r="R1322" s="66">
        <f t="shared" si="2475"/>
        <v>0</v>
      </c>
      <c r="S1322" s="67">
        <f t="shared" si="2450"/>
        <v>224070</v>
      </c>
      <c r="T1322" s="66"/>
      <c r="U1322" s="66">
        <f t="shared" si="2453"/>
        <v>204.99999999999997</v>
      </c>
      <c r="V1322" s="67">
        <f t="shared" si="2454"/>
        <v>153379.55000000005</v>
      </c>
      <c r="X1322" s="69">
        <f t="shared" si="2383"/>
        <v>0</v>
      </c>
      <c r="Y1322" s="67">
        <f t="shared" si="2455"/>
        <v>4500.3500000000004</v>
      </c>
      <c r="Z1322" s="66"/>
      <c r="AA1322" s="68">
        <f t="shared" si="2384"/>
        <v>0</v>
      </c>
      <c r="AB1322" s="67">
        <f t="shared" si="2456"/>
        <v>16158.5</v>
      </c>
      <c r="AC1322" s="66"/>
      <c r="AD1322" s="66">
        <f t="shared" si="2385"/>
        <v>0</v>
      </c>
      <c r="AE1322" s="67">
        <f t="shared" si="2457"/>
        <v>2961</v>
      </c>
      <c r="AF1322" s="66"/>
      <c r="AG1322" s="78">
        <f t="shared" si="2386"/>
        <v>0</v>
      </c>
      <c r="AH1322" s="79">
        <f t="shared" si="2458"/>
        <v>4070.4</v>
      </c>
      <c r="AI1322" s="66"/>
      <c r="AJ1322" s="68">
        <f t="shared" si="2387"/>
        <v>0</v>
      </c>
      <c r="AK1322" s="67">
        <f t="shared" si="2459"/>
        <v>45977</v>
      </c>
      <c r="AL1322" s="66"/>
      <c r="AM1322" s="68">
        <f t="shared" si="2460"/>
        <v>0</v>
      </c>
      <c r="AN1322" s="67">
        <f t="shared" si="2461"/>
        <v>7991.42</v>
      </c>
      <c r="AO1322" s="66"/>
      <c r="AP1322" s="68">
        <f t="shared" si="2389"/>
        <v>0</v>
      </c>
      <c r="AQ1322" s="67">
        <f t="shared" si="2364"/>
        <v>7730.6399999999994</v>
      </c>
      <c r="AR1322" s="66"/>
      <c r="AS1322" s="68">
        <f t="shared" si="2390"/>
        <v>0</v>
      </c>
      <c r="AT1322" s="67">
        <f t="shared" si="2451"/>
        <v>278.5</v>
      </c>
      <c r="AU1322" s="66"/>
      <c r="AV1322" s="66">
        <f t="shared" si="2391"/>
        <v>0</v>
      </c>
      <c r="AW1322" s="42">
        <f t="shared" si="2377"/>
        <v>4171.2000000000016</v>
      </c>
      <c r="AX1322" s="66"/>
      <c r="AY1322" s="66">
        <f t="shared" si="2392"/>
        <v>0</v>
      </c>
      <c r="AZ1322" s="67">
        <f t="shared" si="2425"/>
        <v>728.09999999999991</v>
      </c>
      <c r="BA1322" s="66"/>
      <c r="BB1322" s="68">
        <f t="shared" si="2393"/>
        <v>0</v>
      </c>
      <c r="BC1322" s="67">
        <f t="shared" si="2372"/>
        <v>77.819999999999851</v>
      </c>
      <c r="BD1322" s="66"/>
      <c r="BE1322" s="68">
        <f t="shared" si="2394"/>
        <v>0</v>
      </c>
      <c r="BF1322" s="67">
        <f t="shared" si="2423"/>
        <v>445.38000000000164</v>
      </c>
      <c r="BG1322" s="66"/>
      <c r="BH1322" s="68">
        <f t="shared" si="2462"/>
        <v>0</v>
      </c>
      <c r="BI1322" s="67">
        <f t="shared" si="2424"/>
        <v>10000</v>
      </c>
      <c r="BJ1322" s="66"/>
      <c r="BK1322" s="68">
        <f t="shared" si="2396"/>
        <v>0</v>
      </c>
      <c r="BL1322" s="67">
        <f t="shared" si="2427"/>
        <v>2694.6000000000004</v>
      </c>
      <c r="BM1322" s="66"/>
      <c r="BN1322" s="68">
        <f t="shared" si="2463"/>
        <v>0</v>
      </c>
      <c r="BO1322" s="67">
        <f t="shared" si="2428"/>
        <v>9134.7000000000007</v>
      </c>
      <c r="BP1322" s="66"/>
      <c r="BQ1322" s="68">
        <f t="shared" si="2464"/>
        <v>0</v>
      </c>
      <c r="BR1322" s="67">
        <f t="shared" si="2443"/>
        <v>65606.650000000009</v>
      </c>
      <c r="BS1322" s="66"/>
      <c r="BT1322" s="66">
        <f t="shared" si="2465"/>
        <v>0</v>
      </c>
      <c r="BU1322" s="67">
        <f t="shared" si="2373"/>
        <v>94117</v>
      </c>
      <c r="BV1322" s="66"/>
      <c r="BW1322" s="66">
        <f t="shared" si="2467"/>
        <v>0</v>
      </c>
      <c r="BX1322" s="67">
        <f t="shared" si="2374"/>
        <v>137128</v>
      </c>
      <c r="BY1322" s="66"/>
      <c r="BZ1322" s="66">
        <f t="shared" si="2466"/>
        <v>0</v>
      </c>
      <c r="CA1322" s="67">
        <f t="shared" si="2375"/>
        <v>87619</v>
      </c>
      <c r="CB1322" s="66"/>
      <c r="CC1322" s="66">
        <f t="shared" si="2401"/>
        <v>0</v>
      </c>
      <c r="CD1322" s="67">
        <f t="shared" si="2470"/>
        <v>28747.040000000001</v>
      </c>
      <c r="CE1322" s="66"/>
      <c r="CF1322" s="66">
        <f t="shared" si="2402"/>
        <v>0</v>
      </c>
      <c r="CG1322" s="67">
        <f t="shared" si="2429"/>
        <v>3663.6999999999994</v>
      </c>
      <c r="CH1322" s="66"/>
      <c r="CI1322" s="66">
        <f t="shared" si="2403"/>
        <v>0</v>
      </c>
      <c r="CJ1322" s="67">
        <f t="shared" si="2444"/>
        <v>6757.8</v>
      </c>
      <c r="CK1322" s="66"/>
      <c r="CL1322" s="68">
        <f t="shared" si="2404"/>
        <v>0</v>
      </c>
      <c r="CM1322" s="79">
        <f t="shared" si="2430"/>
        <v>4847.4799999999996</v>
      </c>
      <c r="CN1322" s="66"/>
      <c r="CO1322" s="68">
        <f t="shared" si="2405"/>
        <v>0</v>
      </c>
      <c r="CP1322" s="79">
        <f t="shared" si="2431"/>
        <v>3955</v>
      </c>
      <c r="CQ1322" s="66"/>
      <c r="CR1322" s="68">
        <f t="shared" si="2406"/>
        <v>0</v>
      </c>
      <c r="CS1322" s="79">
        <f t="shared" si="2376"/>
        <v>5186</v>
      </c>
      <c r="CT1322" s="66"/>
      <c r="CU1322" s="68">
        <f t="shared" si="2407"/>
        <v>0</v>
      </c>
      <c r="CV1322" s="79">
        <f t="shared" si="2432"/>
        <v>6929</v>
      </c>
      <c r="CW1322" s="66"/>
      <c r="CX1322" s="66">
        <f t="shared" si="2472"/>
        <v>0</v>
      </c>
      <c r="CY1322" s="40">
        <f t="shared" ref="CY1322:CY1385" si="2476">+CY1321+CW1322-CX1322</f>
        <v>6173.9599999999982</v>
      </c>
      <c r="CZ1322" s="65"/>
      <c r="DA1322" s="66">
        <f t="shared" si="2421"/>
        <v>0</v>
      </c>
      <c r="DB1322" s="67">
        <f t="shared" si="2445"/>
        <v>32048</v>
      </c>
      <c r="DC1322" s="66"/>
      <c r="DD1322" s="66">
        <f t="shared" si="2422"/>
        <v>0</v>
      </c>
      <c r="DE1322" s="67">
        <f t="shared" si="2446"/>
        <v>78819</v>
      </c>
      <c r="DF1322" s="66"/>
      <c r="DG1322" s="69">
        <f t="shared" si="2408"/>
        <v>0</v>
      </c>
      <c r="DH1322" s="67">
        <f t="shared" si="2471"/>
        <v>439095</v>
      </c>
      <c r="DI1322" s="66"/>
      <c r="DJ1322" s="66">
        <f t="shared" si="2409"/>
        <v>0</v>
      </c>
      <c r="DK1322" s="67">
        <f t="shared" si="2433"/>
        <v>5572.5</v>
      </c>
      <c r="DM1322" s="206">
        <f t="shared" si="2410"/>
        <v>0</v>
      </c>
      <c r="DN1322" s="25">
        <f t="shared" si="2426"/>
        <v>0</v>
      </c>
      <c r="DO1322" s="5"/>
      <c r="DP1322" s="43">
        <f t="shared" si="2411"/>
        <v>0</v>
      </c>
      <c r="DQ1322" s="27">
        <f t="shared" si="2434"/>
        <v>6413.5</v>
      </c>
      <c r="DR1322" s="5"/>
      <c r="DS1322" s="43">
        <f t="shared" si="2412"/>
        <v>0</v>
      </c>
      <c r="DT1322" s="27">
        <f t="shared" si="2435"/>
        <v>4846</v>
      </c>
      <c r="DU1322" s="5"/>
      <c r="DV1322" s="43">
        <f t="shared" si="2413"/>
        <v>0</v>
      </c>
      <c r="DW1322" s="27">
        <f t="shared" si="2436"/>
        <v>4835</v>
      </c>
      <c r="DX1322" s="5"/>
      <c r="DY1322" s="22">
        <f t="shared" si="2414"/>
        <v>0</v>
      </c>
      <c r="DZ1322" s="25">
        <f t="shared" si="2437"/>
        <v>523</v>
      </c>
      <c r="EA1322" s="22"/>
      <c r="EB1322" s="22">
        <f t="shared" si="2415"/>
        <v>0</v>
      </c>
      <c r="EC1322" s="28">
        <f t="shared" si="2438"/>
        <v>369</v>
      </c>
      <c r="ED1322" s="5"/>
      <c r="EE1322" s="43">
        <f t="shared" si="2416"/>
        <v>0</v>
      </c>
      <c r="EF1322" s="27">
        <f t="shared" si="2439"/>
        <v>4769</v>
      </c>
      <c r="EG1322" s="66"/>
      <c r="EH1322" s="66">
        <f t="shared" si="2417"/>
        <v>0</v>
      </c>
      <c r="EI1322" s="67">
        <f t="shared" si="2440"/>
        <v>21397</v>
      </c>
      <c r="EJ1322" s="66"/>
      <c r="EK1322" s="66">
        <f t="shared" si="2418"/>
        <v>0</v>
      </c>
      <c r="EL1322" s="67">
        <f t="shared" si="2441"/>
        <v>20027</v>
      </c>
      <c r="EM1322" s="110">
        <f t="shared" si="2447"/>
        <v>251332.71467275999</v>
      </c>
    </row>
    <row r="1323" spans="1:143" ht="11.25" customHeight="1" x14ac:dyDescent="0.25">
      <c r="A1323" s="379">
        <v>46200</v>
      </c>
      <c r="B1323" s="351">
        <v>46186</v>
      </c>
      <c r="C1323" s="174">
        <v>8005002601</v>
      </c>
      <c r="D1323" s="13" t="s">
        <v>186</v>
      </c>
      <c r="E1323" s="14">
        <v>1980</v>
      </c>
      <c r="F1323" s="15">
        <v>0.5</v>
      </c>
      <c r="G1323" s="16">
        <v>191516175167</v>
      </c>
      <c r="H1323" s="66"/>
      <c r="I1323" s="41">
        <f t="shared" si="2469"/>
        <v>3960</v>
      </c>
      <c r="J1323" s="48">
        <f t="shared" si="2448"/>
        <v>196375</v>
      </c>
      <c r="K1323" s="66"/>
      <c r="L1323" s="41">
        <f t="shared" si="2473"/>
        <v>3960</v>
      </c>
      <c r="M1323" s="48">
        <f t="shared" si="2468"/>
        <v>255612</v>
      </c>
      <c r="N1323" s="66"/>
      <c r="O1323" s="41">
        <f t="shared" si="2474"/>
        <v>3960</v>
      </c>
      <c r="P1323" s="48">
        <f t="shared" si="2452"/>
        <v>183854</v>
      </c>
      <c r="Q1323" s="66"/>
      <c r="R1323" s="66">
        <f t="shared" si="2475"/>
        <v>3960</v>
      </c>
      <c r="S1323" s="67">
        <f t="shared" si="2450"/>
        <v>220110</v>
      </c>
      <c r="T1323" s="66"/>
      <c r="U1323" s="66">
        <f t="shared" si="2453"/>
        <v>0</v>
      </c>
      <c r="V1323" s="67">
        <f t="shared" si="2454"/>
        <v>153379.55000000005</v>
      </c>
      <c r="X1323" s="69">
        <f t="shared" si="2383"/>
        <v>0</v>
      </c>
      <c r="Y1323" s="67">
        <f t="shared" si="2455"/>
        <v>4500.3500000000004</v>
      </c>
      <c r="Z1323" s="66"/>
      <c r="AA1323" s="68">
        <f t="shared" si="2384"/>
        <v>1188</v>
      </c>
      <c r="AB1323" s="67">
        <f t="shared" si="2456"/>
        <v>14970.5</v>
      </c>
      <c r="AC1323" s="66"/>
      <c r="AD1323" s="66">
        <f t="shared" si="2385"/>
        <v>0</v>
      </c>
      <c r="AE1323" s="67">
        <f t="shared" si="2457"/>
        <v>2961</v>
      </c>
      <c r="AF1323" s="66"/>
      <c r="AG1323" s="78">
        <f t="shared" si="2386"/>
        <v>0</v>
      </c>
      <c r="AH1323" s="79">
        <f t="shared" si="2458"/>
        <v>4070.4</v>
      </c>
      <c r="AI1323" s="66"/>
      <c r="AJ1323" s="68">
        <f t="shared" si="2387"/>
        <v>0</v>
      </c>
      <c r="AK1323" s="67">
        <f t="shared" si="2459"/>
        <v>45977</v>
      </c>
      <c r="AL1323" s="66"/>
      <c r="AM1323" s="68">
        <f t="shared" si="2460"/>
        <v>0</v>
      </c>
      <c r="AN1323" s="67">
        <f t="shared" si="2461"/>
        <v>7991.42</v>
      </c>
      <c r="AO1323" s="66"/>
      <c r="AP1323" s="68">
        <f t="shared" si="2389"/>
        <v>0</v>
      </c>
      <c r="AQ1323" s="67">
        <f t="shared" si="2364"/>
        <v>7730.6399999999994</v>
      </c>
      <c r="AR1323" s="66"/>
      <c r="AS1323" s="68">
        <f t="shared" si="2390"/>
        <v>0</v>
      </c>
      <c r="AT1323" s="67">
        <f t="shared" si="2451"/>
        <v>278.5</v>
      </c>
      <c r="AU1323" s="66"/>
      <c r="AV1323" s="66">
        <f t="shared" si="2391"/>
        <v>0</v>
      </c>
      <c r="AW1323" s="42">
        <f t="shared" si="2377"/>
        <v>4171.2000000000016</v>
      </c>
      <c r="AX1323" s="66"/>
      <c r="AY1323" s="66">
        <f t="shared" si="2392"/>
        <v>0</v>
      </c>
      <c r="AZ1323" s="67">
        <f t="shared" si="2425"/>
        <v>728.09999999999991</v>
      </c>
      <c r="BA1323" s="66"/>
      <c r="BB1323" s="68">
        <f t="shared" si="2393"/>
        <v>0</v>
      </c>
      <c r="BC1323" s="67">
        <f t="shared" si="2372"/>
        <v>77.819999999999851</v>
      </c>
      <c r="BD1323" s="66"/>
      <c r="BE1323" s="68">
        <f t="shared" si="2394"/>
        <v>0</v>
      </c>
      <c r="BF1323" s="67">
        <f t="shared" si="2423"/>
        <v>445.38000000000164</v>
      </c>
      <c r="BG1323" s="66"/>
      <c r="BH1323" s="68">
        <f t="shared" si="2462"/>
        <v>0</v>
      </c>
      <c r="BI1323" s="67">
        <f t="shared" si="2424"/>
        <v>10000</v>
      </c>
      <c r="BJ1323" s="66"/>
      <c r="BK1323" s="68">
        <f t="shared" si="2396"/>
        <v>0</v>
      </c>
      <c r="BL1323" s="67">
        <f t="shared" si="2427"/>
        <v>2694.6000000000004</v>
      </c>
      <c r="BM1323" s="66"/>
      <c r="BN1323" s="68">
        <f t="shared" si="2463"/>
        <v>0</v>
      </c>
      <c r="BO1323" s="67">
        <f t="shared" si="2428"/>
        <v>9134.7000000000007</v>
      </c>
      <c r="BP1323" s="66"/>
      <c r="BQ1323" s="68">
        <f t="shared" si="2464"/>
        <v>0</v>
      </c>
      <c r="BR1323" s="67">
        <f t="shared" si="2443"/>
        <v>65606.650000000009</v>
      </c>
      <c r="BS1323" s="66"/>
      <c r="BT1323" s="66">
        <f t="shared" si="2465"/>
        <v>0</v>
      </c>
      <c r="BU1323" s="67">
        <f t="shared" si="2373"/>
        <v>94117</v>
      </c>
      <c r="BV1323" s="66"/>
      <c r="BW1323" s="66">
        <f t="shared" si="2467"/>
        <v>0</v>
      </c>
      <c r="BX1323" s="67">
        <f t="shared" si="2374"/>
        <v>137128</v>
      </c>
      <c r="BY1323" s="66"/>
      <c r="BZ1323" s="66">
        <f t="shared" si="2466"/>
        <v>0</v>
      </c>
      <c r="CA1323" s="67">
        <f t="shared" si="2375"/>
        <v>87619</v>
      </c>
      <c r="CB1323" s="66"/>
      <c r="CC1323" s="66">
        <f t="shared" si="2401"/>
        <v>0</v>
      </c>
      <c r="CD1323" s="67">
        <f t="shared" si="2470"/>
        <v>28747.040000000001</v>
      </c>
      <c r="CE1323" s="66"/>
      <c r="CF1323" s="66">
        <f t="shared" si="2402"/>
        <v>0</v>
      </c>
      <c r="CG1323" s="67">
        <f t="shared" si="2429"/>
        <v>3663.6999999999994</v>
      </c>
      <c r="CH1323" s="66"/>
      <c r="CI1323" s="66">
        <f t="shared" si="2403"/>
        <v>0</v>
      </c>
      <c r="CJ1323" s="67">
        <f t="shared" si="2444"/>
        <v>6757.8</v>
      </c>
      <c r="CK1323" s="66"/>
      <c r="CL1323" s="68">
        <f t="shared" si="2404"/>
        <v>0</v>
      </c>
      <c r="CM1323" s="79">
        <f t="shared" si="2430"/>
        <v>4847.4799999999996</v>
      </c>
      <c r="CN1323" s="66"/>
      <c r="CO1323" s="68">
        <f t="shared" si="2405"/>
        <v>0</v>
      </c>
      <c r="CP1323" s="79">
        <f t="shared" si="2431"/>
        <v>3955</v>
      </c>
      <c r="CQ1323" s="66"/>
      <c r="CR1323" s="68">
        <f t="shared" si="2406"/>
        <v>0</v>
      </c>
      <c r="CS1323" s="79">
        <f t="shared" si="2376"/>
        <v>5186</v>
      </c>
      <c r="CT1323" s="66"/>
      <c r="CU1323" s="68">
        <f t="shared" si="2407"/>
        <v>0</v>
      </c>
      <c r="CV1323" s="79">
        <f t="shared" si="2432"/>
        <v>6929</v>
      </c>
      <c r="CW1323" s="66"/>
      <c r="CX1323" s="66">
        <f t="shared" si="2472"/>
        <v>0</v>
      </c>
      <c r="CY1323" s="40">
        <f t="shared" si="2476"/>
        <v>6173.9599999999982</v>
      </c>
      <c r="CZ1323" s="65"/>
      <c r="DA1323" s="66">
        <f t="shared" si="2421"/>
        <v>0</v>
      </c>
      <c r="DB1323" s="67">
        <f t="shared" si="2445"/>
        <v>32048</v>
      </c>
      <c r="DC1323" s="66"/>
      <c r="DD1323" s="66">
        <f t="shared" si="2422"/>
        <v>0</v>
      </c>
      <c r="DE1323" s="67">
        <f t="shared" si="2446"/>
        <v>78819</v>
      </c>
      <c r="DF1323" s="66"/>
      <c r="DG1323" s="69">
        <f t="shared" si="2408"/>
        <v>0</v>
      </c>
      <c r="DH1323" s="67">
        <f t="shared" si="2471"/>
        <v>439095</v>
      </c>
      <c r="DI1323" s="66"/>
      <c r="DJ1323" s="66">
        <f t="shared" si="2409"/>
        <v>0</v>
      </c>
      <c r="DK1323" s="67">
        <f t="shared" si="2433"/>
        <v>5572.5</v>
      </c>
      <c r="DM1323" s="206">
        <f t="shared" si="2410"/>
        <v>0</v>
      </c>
      <c r="DN1323" s="25">
        <f t="shared" si="2426"/>
        <v>0</v>
      </c>
      <c r="DO1323" s="5"/>
      <c r="DP1323" s="43">
        <f t="shared" si="2411"/>
        <v>0</v>
      </c>
      <c r="DQ1323" s="27">
        <f t="shared" si="2434"/>
        <v>6413.5</v>
      </c>
      <c r="DR1323" s="5"/>
      <c r="DS1323" s="43">
        <f t="shared" si="2412"/>
        <v>0</v>
      </c>
      <c r="DT1323" s="27">
        <f t="shared" si="2435"/>
        <v>4846</v>
      </c>
      <c r="DU1323" s="5"/>
      <c r="DV1323" s="43">
        <f t="shared" si="2413"/>
        <v>0</v>
      </c>
      <c r="DW1323" s="27">
        <f t="shared" si="2436"/>
        <v>4835</v>
      </c>
      <c r="DX1323" s="5"/>
      <c r="DY1323" s="22">
        <f t="shared" si="2414"/>
        <v>0</v>
      </c>
      <c r="DZ1323" s="25">
        <f t="shared" si="2437"/>
        <v>523</v>
      </c>
      <c r="EA1323" s="22"/>
      <c r="EB1323" s="22">
        <f t="shared" si="2415"/>
        <v>0</v>
      </c>
      <c r="EC1323" s="28">
        <f t="shared" si="2438"/>
        <v>369</v>
      </c>
      <c r="ED1323" s="5"/>
      <c r="EE1323" s="43">
        <f t="shared" si="2416"/>
        <v>0</v>
      </c>
      <c r="EF1323" s="27">
        <f t="shared" si="2439"/>
        <v>4769</v>
      </c>
      <c r="EG1323" s="66"/>
      <c r="EH1323" s="66">
        <f t="shared" si="2417"/>
        <v>0</v>
      </c>
      <c r="EI1323" s="67">
        <f t="shared" si="2440"/>
        <v>21397</v>
      </c>
      <c r="EJ1323" s="66"/>
      <c r="EK1323" s="66">
        <f t="shared" si="2418"/>
        <v>0</v>
      </c>
      <c r="EL1323" s="67">
        <f t="shared" si="2441"/>
        <v>20027</v>
      </c>
      <c r="EM1323" s="110">
        <f t="shared" si="2447"/>
        <v>251261.64707275998</v>
      </c>
    </row>
    <row r="1324" spans="1:143" ht="11.25" customHeight="1" x14ac:dyDescent="0.25">
      <c r="A1324" s="379">
        <v>46200</v>
      </c>
      <c r="B1324" s="351">
        <v>46186</v>
      </c>
      <c r="C1324" s="174">
        <v>8005003400</v>
      </c>
      <c r="D1324" s="179" t="s">
        <v>209</v>
      </c>
      <c r="E1324" s="350">
        <v>120</v>
      </c>
      <c r="F1324" s="174">
        <v>0.25</v>
      </c>
      <c r="G1324" s="16">
        <v>191516144323</v>
      </c>
      <c r="H1324" s="66"/>
      <c r="I1324" s="41">
        <f t="shared" si="2469"/>
        <v>240</v>
      </c>
      <c r="J1324" s="48">
        <f t="shared" si="2448"/>
        <v>196135</v>
      </c>
      <c r="K1324" s="66"/>
      <c r="L1324" s="41">
        <f t="shared" si="2473"/>
        <v>240</v>
      </c>
      <c r="M1324" s="48">
        <f t="shared" si="2468"/>
        <v>255372</v>
      </c>
      <c r="N1324" s="66"/>
      <c r="O1324" s="41">
        <f t="shared" si="2474"/>
        <v>240</v>
      </c>
      <c r="P1324" s="48">
        <f t="shared" si="2452"/>
        <v>183614</v>
      </c>
      <c r="Q1324" s="66"/>
      <c r="R1324" s="66">
        <f t="shared" si="2475"/>
        <v>240</v>
      </c>
      <c r="S1324" s="67">
        <f t="shared" si="2450"/>
        <v>219870</v>
      </c>
      <c r="T1324" s="66"/>
      <c r="U1324" s="66">
        <f t="shared" si="2453"/>
        <v>42</v>
      </c>
      <c r="V1324" s="67">
        <f t="shared" si="2454"/>
        <v>153337.55000000005</v>
      </c>
      <c r="X1324" s="69">
        <f t="shared" si="2383"/>
        <v>0</v>
      </c>
      <c r="Y1324" s="67">
        <f t="shared" si="2455"/>
        <v>4500.3500000000004</v>
      </c>
      <c r="Z1324" s="66"/>
      <c r="AA1324" s="68">
        <f t="shared" si="2384"/>
        <v>0</v>
      </c>
      <c r="AB1324" s="67">
        <f t="shared" si="2456"/>
        <v>14970.5</v>
      </c>
      <c r="AC1324" s="66"/>
      <c r="AD1324" s="66">
        <f t="shared" si="2385"/>
        <v>0</v>
      </c>
      <c r="AE1324" s="67">
        <f t="shared" si="2457"/>
        <v>2961</v>
      </c>
      <c r="AF1324" s="66"/>
      <c r="AG1324" s="78">
        <f t="shared" si="2386"/>
        <v>0</v>
      </c>
      <c r="AH1324" s="79">
        <f t="shared" si="2458"/>
        <v>4070.4</v>
      </c>
      <c r="AI1324" s="66"/>
      <c r="AJ1324" s="68">
        <f t="shared" si="2387"/>
        <v>0</v>
      </c>
      <c r="AK1324" s="67">
        <f t="shared" si="2459"/>
        <v>45977</v>
      </c>
      <c r="AL1324" s="66"/>
      <c r="AM1324" s="68">
        <f t="shared" si="2460"/>
        <v>0</v>
      </c>
      <c r="AN1324" s="67">
        <f t="shared" si="2461"/>
        <v>7991.42</v>
      </c>
      <c r="AO1324" s="66"/>
      <c r="AP1324" s="68">
        <f t="shared" si="2389"/>
        <v>0</v>
      </c>
      <c r="AQ1324" s="67">
        <f t="shared" si="2364"/>
        <v>7730.6399999999994</v>
      </c>
      <c r="AR1324" s="66"/>
      <c r="AS1324" s="68">
        <f t="shared" si="2390"/>
        <v>0</v>
      </c>
      <c r="AT1324" s="67">
        <f t="shared" si="2451"/>
        <v>278.5</v>
      </c>
      <c r="AU1324" s="66"/>
      <c r="AV1324" s="66">
        <f t="shared" si="2391"/>
        <v>0</v>
      </c>
      <c r="AW1324" s="42">
        <f t="shared" si="2377"/>
        <v>4171.2000000000016</v>
      </c>
      <c r="AX1324" s="66"/>
      <c r="AY1324" s="66">
        <f t="shared" si="2392"/>
        <v>0</v>
      </c>
      <c r="AZ1324" s="67">
        <f t="shared" si="2425"/>
        <v>728.09999999999991</v>
      </c>
      <c r="BA1324" s="66"/>
      <c r="BB1324" s="68">
        <f t="shared" si="2393"/>
        <v>0</v>
      </c>
      <c r="BC1324" s="67">
        <f t="shared" si="2372"/>
        <v>77.819999999999851</v>
      </c>
      <c r="BD1324" s="66"/>
      <c r="BE1324" s="68">
        <f t="shared" si="2394"/>
        <v>0</v>
      </c>
      <c r="BF1324" s="67">
        <f t="shared" si="2423"/>
        <v>445.38000000000164</v>
      </c>
      <c r="BG1324" s="66"/>
      <c r="BH1324" s="68">
        <f t="shared" si="2462"/>
        <v>0</v>
      </c>
      <c r="BI1324" s="67">
        <f t="shared" si="2424"/>
        <v>10000</v>
      </c>
      <c r="BJ1324" s="66"/>
      <c r="BK1324" s="68">
        <f t="shared" si="2396"/>
        <v>0</v>
      </c>
      <c r="BL1324" s="67">
        <f t="shared" si="2427"/>
        <v>2694.6000000000004</v>
      </c>
      <c r="BM1324" s="66"/>
      <c r="BN1324" s="68">
        <f t="shared" si="2463"/>
        <v>0</v>
      </c>
      <c r="BO1324" s="67">
        <f t="shared" si="2428"/>
        <v>9134.7000000000007</v>
      </c>
      <c r="BP1324" s="66"/>
      <c r="BQ1324" s="68">
        <f t="shared" si="2464"/>
        <v>0</v>
      </c>
      <c r="BR1324" s="67">
        <f t="shared" si="2443"/>
        <v>65606.650000000009</v>
      </c>
      <c r="BS1324" s="66"/>
      <c r="BT1324" s="66">
        <f t="shared" si="2465"/>
        <v>0</v>
      </c>
      <c r="BU1324" s="67">
        <f t="shared" si="2373"/>
        <v>94117</v>
      </c>
      <c r="BV1324" s="66"/>
      <c r="BW1324" s="66">
        <f t="shared" si="2467"/>
        <v>0</v>
      </c>
      <c r="BX1324" s="67">
        <f t="shared" si="2374"/>
        <v>137128</v>
      </c>
      <c r="BY1324" s="66"/>
      <c r="BZ1324" s="66">
        <f t="shared" si="2466"/>
        <v>0</v>
      </c>
      <c r="CA1324" s="67">
        <f t="shared" si="2375"/>
        <v>87619</v>
      </c>
      <c r="CB1324" s="66"/>
      <c r="CC1324" s="66">
        <f t="shared" si="2401"/>
        <v>0</v>
      </c>
      <c r="CD1324" s="67">
        <f t="shared" si="2470"/>
        <v>28747.040000000001</v>
      </c>
      <c r="CE1324" s="66"/>
      <c r="CF1324" s="66">
        <f t="shared" si="2402"/>
        <v>0</v>
      </c>
      <c r="CG1324" s="67">
        <f t="shared" si="2429"/>
        <v>3663.6999999999994</v>
      </c>
      <c r="CH1324" s="66"/>
      <c r="CI1324" s="66">
        <f t="shared" si="2403"/>
        <v>0</v>
      </c>
      <c r="CJ1324" s="67">
        <f t="shared" si="2444"/>
        <v>6757.8</v>
      </c>
      <c r="CK1324" s="66"/>
      <c r="CL1324" s="68">
        <f t="shared" si="2404"/>
        <v>0</v>
      </c>
      <c r="CM1324" s="79">
        <f t="shared" si="2430"/>
        <v>4847.4799999999996</v>
      </c>
      <c r="CN1324" s="66"/>
      <c r="CO1324" s="68">
        <f t="shared" si="2405"/>
        <v>0</v>
      </c>
      <c r="CP1324" s="79">
        <f t="shared" si="2431"/>
        <v>3955</v>
      </c>
      <c r="CQ1324" s="66"/>
      <c r="CR1324" s="68">
        <f t="shared" si="2406"/>
        <v>0</v>
      </c>
      <c r="CS1324" s="79">
        <f t="shared" si="2376"/>
        <v>5186</v>
      </c>
      <c r="CT1324" s="66"/>
      <c r="CU1324" s="68">
        <f t="shared" si="2407"/>
        <v>0</v>
      </c>
      <c r="CV1324" s="79">
        <f t="shared" si="2432"/>
        <v>6929</v>
      </c>
      <c r="CW1324" s="66"/>
      <c r="CX1324" s="66">
        <f t="shared" si="2472"/>
        <v>0</v>
      </c>
      <c r="CY1324" s="40">
        <f t="shared" si="2476"/>
        <v>6173.9599999999982</v>
      </c>
      <c r="CZ1324" s="65"/>
      <c r="DA1324" s="66">
        <f t="shared" si="2421"/>
        <v>0</v>
      </c>
      <c r="DB1324" s="67">
        <f t="shared" si="2445"/>
        <v>32048</v>
      </c>
      <c r="DC1324" s="66"/>
      <c r="DD1324" s="66">
        <f t="shared" si="2422"/>
        <v>0</v>
      </c>
      <c r="DE1324" s="67">
        <f t="shared" si="2446"/>
        <v>78819</v>
      </c>
      <c r="DF1324" s="66"/>
      <c r="DG1324" s="69">
        <f t="shared" si="2408"/>
        <v>0</v>
      </c>
      <c r="DH1324" s="67">
        <f t="shared" si="2471"/>
        <v>439095</v>
      </c>
      <c r="DI1324" s="66"/>
      <c r="DJ1324" s="66">
        <f t="shared" si="2409"/>
        <v>0</v>
      </c>
      <c r="DK1324" s="67">
        <f t="shared" si="2433"/>
        <v>5572.5</v>
      </c>
      <c r="DM1324" s="206">
        <f t="shared" si="2410"/>
        <v>0</v>
      </c>
      <c r="DN1324" s="25">
        <f t="shared" si="2426"/>
        <v>0</v>
      </c>
      <c r="DO1324" s="5"/>
      <c r="DP1324" s="43">
        <f t="shared" si="2411"/>
        <v>0</v>
      </c>
      <c r="DQ1324" s="27">
        <f t="shared" si="2434"/>
        <v>6413.5</v>
      </c>
      <c r="DR1324" s="5"/>
      <c r="DS1324" s="43">
        <f t="shared" si="2412"/>
        <v>0</v>
      </c>
      <c r="DT1324" s="27">
        <f t="shared" si="2435"/>
        <v>4846</v>
      </c>
      <c r="DU1324" s="5"/>
      <c r="DV1324" s="43">
        <f t="shared" si="2413"/>
        <v>0</v>
      </c>
      <c r="DW1324" s="27">
        <f t="shared" si="2436"/>
        <v>4835</v>
      </c>
      <c r="DX1324" s="5"/>
      <c r="DY1324" s="22">
        <f t="shared" si="2414"/>
        <v>0</v>
      </c>
      <c r="DZ1324" s="25">
        <f t="shared" si="2437"/>
        <v>523</v>
      </c>
      <c r="EA1324" s="22"/>
      <c r="EB1324" s="22">
        <f t="shared" si="2415"/>
        <v>0</v>
      </c>
      <c r="EC1324" s="28">
        <f t="shared" si="2438"/>
        <v>369</v>
      </c>
      <c r="ED1324" s="5"/>
      <c r="EE1324" s="43">
        <f t="shared" si="2416"/>
        <v>0</v>
      </c>
      <c r="EF1324" s="27">
        <f t="shared" si="2439"/>
        <v>4769</v>
      </c>
      <c r="EG1324" s="66"/>
      <c r="EH1324" s="66">
        <f t="shared" si="2417"/>
        <v>0</v>
      </c>
      <c r="EI1324" s="67">
        <f t="shared" si="2440"/>
        <v>21397</v>
      </c>
      <c r="EJ1324" s="66"/>
      <c r="EK1324" s="66">
        <f t="shared" si="2418"/>
        <v>0</v>
      </c>
      <c r="EL1324" s="67">
        <f t="shared" si="2441"/>
        <v>20027</v>
      </c>
      <c r="EM1324" s="110">
        <f t="shared" si="2447"/>
        <v>250629.93827275996</v>
      </c>
    </row>
    <row r="1325" spans="1:143" ht="11.25" customHeight="1" x14ac:dyDescent="0.25">
      <c r="A1325" s="379">
        <v>46200</v>
      </c>
      <c r="B1325" s="351">
        <v>46186</v>
      </c>
      <c r="C1325" s="174">
        <v>8005003404</v>
      </c>
      <c r="D1325" s="179" t="s">
        <v>310</v>
      </c>
      <c r="E1325" s="350">
        <v>160</v>
      </c>
      <c r="F1325" s="174">
        <v>10</v>
      </c>
      <c r="G1325" s="16">
        <v>191516031197</v>
      </c>
      <c r="H1325" s="66"/>
      <c r="I1325" s="41">
        <f t="shared" si="2469"/>
        <v>320</v>
      </c>
      <c r="J1325" s="48">
        <f t="shared" si="2448"/>
        <v>195815</v>
      </c>
      <c r="K1325" s="66"/>
      <c r="L1325" s="41">
        <f t="shared" si="2473"/>
        <v>320</v>
      </c>
      <c r="M1325" s="48">
        <f t="shared" si="2468"/>
        <v>255052</v>
      </c>
      <c r="N1325" s="66"/>
      <c r="O1325" s="41">
        <f t="shared" si="2474"/>
        <v>320</v>
      </c>
      <c r="P1325" s="48">
        <f t="shared" si="2452"/>
        <v>183294</v>
      </c>
      <c r="Q1325" s="66"/>
      <c r="R1325" s="66">
        <f t="shared" si="2475"/>
        <v>320</v>
      </c>
      <c r="S1325" s="67">
        <f t="shared" si="2450"/>
        <v>219550</v>
      </c>
      <c r="T1325" s="66"/>
      <c r="U1325" s="66">
        <f t="shared" si="2453"/>
        <v>1616</v>
      </c>
      <c r="V1325" s="67">
        <f t="shared" si="2454"/>
        <v>151721.55000000005</v>
      </c>
      <c r="X1325" s="69">
        <f t="shared" si="2383"/>
        <v>0</v>
      </c>
      <c r="Y1325" s="67">
        <f t="shared" si="2455"/>
        <v>4500.3500000000004</v>
      </c>
      <c r="Z1325" s="66"/>
      <c r="AA1325" s="68">
        <f t="shared" si="2384"/>
        <v>0</v>
      </c>
      <c r="AB1325" s="67">
        <f t="shared" si="2456"/>
        <v>14970.5</v>
      </c>
      <c r="AC1325" s="66"/>
      <c r="AD1325" s="66">
        <f t="shared" si="2385"/>
        <v>0</v>
      </c>
      <c r="AE1325" s="67">
        <f t="shared" si="2457"/>
        <v>2961</v>
      </c>
      <c r="AF1325" s="66"/>
      <c r="AG1325" s="78">
        <f t="shared" si="2386"/>
        <v>0</v>
      </c>
      <c r="AH1325" s="79">
        <f t="shared" si="2458"/>
        <v>4070.4</v>
      </c>
      <c r="AI1325" s="66"/>
      <c r="AJ1325" s="68">
        <f t="shared" si="2387"/>
        <v>0</v>
      </c>
      <c r="AK1325" s="67">
        <f t="shared" si="2459"/>
        <v>45977</v>
      </c>
      <c r="AL1325" s="66"/>
      <c r="AM1325" s="68">
        <f t="shared" si="2460"/>
        <v>0</v>
      </c>
      <c r="AN1325" s="67">
        <f t="shared" si="2461"/>
        <v>7991.42</v>
      </c>
      <c r="AO1325" s="66"/>
      <c r="AP1325" s="68">
        <f t="shared" si="2389"/>
        <v>0</v>
      </c>
      <c r="AQ1325" s="67">
        <f t="shared" si="2364"/>
        <v>7730.6399999999994</v>
      </c>
      <c r="AR1325" s="66"/>
      <c r="AS1325" s="68">
        <f t="shared" si="2390"/>
        <v>0</v>
      </c>
      <c r="AT1325" s="67">
        <f t="shared" si="2451"/>
        <v>278.5</v>
      </c>
      <c r="AU1325" s="66"/>
      <c r="AV1325" s="66">
        <f t="shared" si="2391"/>
        <v>0</v>
      </c>
      <c r="AW1325" s="42">
        <f t="shared" si="2377"/>
        <v>4171.2000000000016</v>
      </c>
      <c r="AX1325" s="66"/>
      <c r="AY1325" s="66">
        <f t="shared" si="2392"/>
        <v>0</v>
      </c>
      <c r="AZ1325" s="67">
        <f t="shared" si="2425"/>
        <v>728.09999999999991</v>
      </c>
      <c r="BA1325" s="66"/>
      <c r="BB1325" s="68">
        <f t="shared" si="2393"/>
        <v>0</v>
      </c>
      <c r="BC1325" s="67">
        <f t="shared" si="2372"/>
        <v>77.819999999999851</v>
      </c>
      <c r="BD1325" s="66"/>
      <c r="BE1325" s="68">
        <f t="shared" si="2394"/>
        <v>0</v>
      </c>
      <c r="BF1325" s="67">
        <f t="shared" si="2423"/>
        <v>445.38000000000164</v>
      </c>
      <c r="BG1325" s="66"/>
      <c r="BH1325" s="68">
        <f t="shared" si="2462"/>
        <v>0</v>
      </c>
      <c r="BI1325" s="67">
        <f t="shared" si="2424"/>
        <v>10000</v>
      </c>
      <c r="BJ1325" s="66"/>
      <c r="BK1325" s="68">
        <f t="shared" si="2396"/>
        <v>0</v>
      </c>
      <c r="BL1325" s="67">
        <f t="shared" si="2427"/>
        <v>2694.6000000000004</v>
      </c>
      <c r="BM1325" s="66"/>
      <c r="BN1325" s="68">
        <f t="shared" si="2463"/>
        <v>0</v>
      </c>
      <c r="BO1325" s="67">
        <f t="shared" si="2428"/>
        <v>9134.7000000000007</v>
      </c>
      <c r="BP1325" s="66"/>
      <c r="BQ1325" s="68">
        <f t="shared" si="2464"/>
        <v>0</v>
      </c>
      <c r="BR1325" s="67">
        <f t="shared" si="2443"/>
        <v>65606.650000000009</v>
      </c>
      <c r="BS1325" s="66"/>
      <c r="BT1325" s="66">
        <f t="shared" si="2465"/>
        <v>0</v>
      </c>
      <c r="BU1325" s="67">
        <f t="shared" si="2373"/>
        <v>94117</v>
      </c>
      <c r="BV1325" s="66"/>
      <c r="BW1325" s="66">
        <f t="shared" si="2467"/>
        <v>0</v>
      </c>
      <c r="BX1325" s="67">
        <f t="shared" si="2374"/>
        <v>137128</v>
      </c>
      <c r="BY1325" s="66"/>
      <c r="BZ1325" s="66">
        <f t="shared" si="2466"/>
        <v>0</v>
      </c>
      <c r="CA1325" s="67">
        <f t="shared" si="2375"/>
        <v>87619</v>
      </c>
      <c r="CB1325" s="66"/>
      <c r="CC1325" s="66">
        <f t="shared" si="2401"/>
        <v>0</v>
      </c>
      <c r="CD1325" s="67">
        <f t="shared" si="2470"/>
        <v>28747.040000000001</v>
      </c>
      <c r="CE1325" s="66"/>
      <c r="CF1325" s="66">
        <f t="shared" si="2402"/>
        <v>0</v>
      </c>
      <c r="CG1325" s="67">
        <f t="shared" si="2429"/>
        <v>3663.6999999999994</v>
      </c>
      <c r="CH1325" s="66"/>
      <c r="CI1325" s="66">
        <f t="shared" si="2403"/>
        <v>0</v>
      </c>
      <c r="CJ1325" s="67">
        <f t="shared" si="2444"/>
        <v>6757.8</v>
      </c>
      <c r="CK1325" s="66"/>
      <c r="CL1325" s="68">
        <f t="shared" si="2404"/>
        <v>0</v>
      </c>
      <c r="CM1325" s="79">
        <f t="shared" si="2430"/>
        <v>4847.4799999999996</v>
      </c>
      <c r="CN1325" s="66"/>
      <c r="CO1325" s="68">
        <f t="shared" si="2405"/>
        <v>0</v>
      </c>
      <c r="CP1325" s="79">
        <f t="shared" si="2431"/>
        <v>3955</v>
      </c>
      <c r="CQ1325" s="66"/>
      <c r="CR1325" s="68">
        <f t="shared" si="2406"/>
        <v>0</v>
      </c>
      <c r="CS1325" s="79">
        <f t="shared" si="2376"/>
        <v>5186</v>
      </c>
      <c r="CT1325" s="66"/>
      <c r="CU1325" s="68">
        <f t="shared" si="2407"/>
        <v>0</v>
      </c>
      <c r="CV1325" s="79">
        <f t="shared" si="2432"/>
        <v>6929</v>
      </c>
      <c r="CW1325" s="66"/>
      <c r="CX1325" s="66">
        <f t="shared" si="2472"/>
        <v>0</v>
      </c>
      <c r="CY1325" s="40">
        <f t="shared" si="2476"/>
        <v>6173.9599999999982</v>
      </c>
      <c r="CZ1325" s="65"/>
      <c r="DA1325" s="66">
        <f t="shared" si="2421"/>
        <v>0</v>
      </c>
      <c r="DB1325" s="67">
        <f t="shared" si="2445"/>
        <v>32048</v>
      </c>
      <c r="DC1325" s="66"/>
      <c r="DD1325" s="66">
        <f t="shared" si="2422"/>
        <v>0</v>
      </c>
      <c r="DE1325" s="67">
        <f t="shared" si="2446"/>
        <v>78819</v>
      </c>
      <c r="DF1325" s="66"/>
      <c r="DG1325" s="69">
        <f t="shared" si="2408"/>
        <v>0</v>
      </c>
      <c r="DH1325" s="67">
        <f t="shared" si="2471"/>
        <v>439095</v>
      </c>
      <c r="DI1325" s="66"/>
      <c r="DJ1325" s="66">
        <f t="shared" si="2409"/>
        <v>0</v>
      </c>
      <c r="DK1325" s="67">
        <f t="shared" si="2433"/>
        <v>5572.5</v>
      </c>
      <c r="DM1325" s="206">
        <f t="shared" si="2410"/>
        <v>0</v>
      </c>
      <c r="DN1325" s="25">
        <f t="shared" si="2426"/>
        <v>0</v>
      </c>
      <c r="DO1325" s="5"/>
      <c r="DP1325" s="43">
        <f t="shared" si="2411"/>
        <v>0</v>
      </c>
      <c r="DQ1325" s="27">
        <f t="shared" si="2434"/>
        <v>6413.5</v>
      </c>
      <c r="DR1325" s="5"/>
      <c r="DS1325" s="43">
        <f t="shared" si="2412"/>
        <v>0</v>
      </c>
      <c r="DT1325" s="27">
        <f t="shared" si="2435"/>
        <v>4846</v>
      </c>
      <c r="DU1325" s="5"/>
      <c r="DV1325" s="43">
        <f t="shared" si="2413"/>
        <v>0</v>
      </c>
      <c r="DW1325" s="27">
        <f t="shared" si="2436"/>
        <v>4835</v>
      </c>
      <c r="DX1325" s="5"/>
      <c r="DY1325" s="22">
        <f t="shared" si="2414"/>
        <v>0</v>
      </c>
      <c r="DZ1325" s="25">
        <f t="shared" si="2437"/>
        <v>523</v>
      </c>
      <c r="EA1325" s="22"/>
      <c r="EB1325" s="22">
        <f t="shared" si="2415"/>
        <v>0</v>
      </c>
      <c r="EC1325" s="28">
        <f t="shared" si="2438"/>
        <v>369</v>
      </c>
      <c r="ED1325" s="5"/>
      <c r="EE1325" s="43">
        <f t="shared" si="2416"/>
        <v>0</v>
      </c>
      <c r="EF1325" s="27">
        <f t="shared" si="2439"/>
        <v>4769</v>
      </c>
      <c r="EG1325" s="66"/>
      <c r="EH1325" s="66">
        <f t="shared" si="2417"/>
        <v>0</v>
      </c>
      <c r="EI1325" s="67">
        <f t="shared" si="2440"/>
        <v>21397</v>
      </c>
      <c r="EJ1325" s="66"/>
      <c r="EK1325" s="66">
        <f t="shared" si="2418"/>
        <v>0</v>
      </c>
      <c r="EL1325" s="67">
        <f t="shared" si="2441"/>
        <v>20027</v>
      </c>
      <c r="EM1325" s="110">
        <f t="shared" si="2447"/>
        <v>250565.65377275995</v>
      </c>
    </row>
    <row r="1326" spans="1:143" ht="11.25" customHeight="1" x14ac:dyDescent="0.25">
      <c r="A1326" s="379">
        <v>46200</v>
      </c>
      <c r="B1326" s="351">
        <v>46186</v>
      </c>
      <c r="C1326" s="174">
        <v>8005003406</v>
      </c>
      <c r="D1326" s="179" t="s">
        <v>65</v>
      </c>
      <c r="E1326" s="350">
        <v>25</v>
      </c>
      <c r="F1326" s="174">
        <v>6</v>
      </c>
      <c r="G1326" s="16">
        <v>191516031234</v>
      </c>
      <c r="H1326" s="66"/>
      <c r="I1326" s="41">
        <f t="shared" si="2469"/>
        <v>50</v>
      </c>
      <c r="J1326" s="48">
        <f t="shared" si="2448"/>
        <v>195765</v>
      </c>
      <c r="K1326" s="66"/>
      <c r="L1326" s="41">
        <f t="shared" si="2473"/>
        <v>50</v>
      </c>
      <c r="M1326" s="48">
        <f t="shared" si="2468"/>
        <v>255002</v>
      </c>
      <c r="N1326" s="66"/>
      <c r="O1326" s="41">
        <f t="shared" si="2474"/>
        <v>50</v>
      </c>
      <c r="P1326" s="48">
        <f t="shared" si="2452"/>
        <v>183244</v>
      </c>
      <c r="Q1326" s="66"/>
      <c r="R1326" s="66">
        <f t="shared" si="2475"/>
        <v>50</v>
      </c>
      <c r="S1326" s="67">
        <f t="shared" si="2450"/>
        <v>219500</v>
      </c>
      <c r="T1326" s="66"/>
      <c r="U1326" s="66">
        <f t="shared" si="2453"/>
        <v>152.5</v>
      </c>
      <c r="V1326" s="67">
        <f t="shared" si="2454"/>
        <v>151569.05000000005</v>
      </c>
      <c r="X1326" s="69">
        <f t="shared" si="2383"/>
        <v>0</v>
      </c>
      <c r="Y1326" s="67">
        <f t="shared" si="2455"/>
        <v>4500.3500000000004</v>
      </c>
      <c r="Z1326" s="66"/>
      <c r="AA1326" s="68">
        <f t="shared" si="2384"/>
        <v>0</v>
      </c>
      <c r="AB1326" s="67">
        <f t="shared" si="2456"/>
        <v>14970.5</v>
      </c>
      <c r="AC1326" s="66"/>
      <c r="AD1326" s="66">
        <f t="shared" si="2385"/>
        <v>0</v>
      </c>
      <c r="AE1326" s="67">
        <f t="shared" si="2457"/>
        <v>2961</v>
      </c>
      <c r="AF1326" s="66"/>
      <c r="AG1326" s="78">
        <f t="shared" si="2386"/>
        <v>0</v>
      </c>
      <c r="AH1326" s="79">
        <f t="shared" si="2458"/>
        <v>4070.4</v>
      </c>
      <c r="AI1326" s="66"/>
      <c r="AJ1326" s="68">
        <f t="shared" si="2387"/>
        <v>0</v>
      </c>
      <c r="AK1326" s="67">
        <f t="shared" si="2459"/>
        <v>45977</v>
      </c>
      <c r="AL1326" s="66"/>
      <c r="AM1326" s="68">
        <f t="shared" si="2460"/>
        <v>0</v>
      </c>
      <c r="AN1326" s="67">
        <f t="shared" si="2461"/>
        <v>7991.42</v>
      </c>
      <c r="AO1326" s="66"/>
      <c r="AP1326" s="68">
        <f t="shared" si="2389"/>
        <v>0</v>
      </c>
      <c r="AQ1326" s="67">
        <f t="shared" si="2364"/>
        <v>7730.6399999999994</v>
      </c>
      <c r="AR1326" s="66"/>
      <c r="AS1326" s="68">
        <f t="shared" si="2390"/>
        <v>0</v>
      </c>
      <c r="AT1326" s="67">
        <f t="shared" si="2451"/>
        <v>278.5</v>
      </c>
      <c r="AU1326" s="66"/>
      <c r="AV1326" s="66">
        <f t="shared" si="2391"/>
        <v>0</v>
      </c>
      <c r="AW1326" s="42">
        <f t="shared" si="2377"/>
        <v>4171.2000000000016</v>
      </c>
      <c r="AX1326" s="66"/>
      <c r="AY1326" s="66">
        <f t="shared" si="2392"/>
        <v>0</v>
      </c>
      <c r="AZ1326" s="67">
        <f t="shared" si="2425"/>
        <v>728.09999999999991</v>
      </c>
      <c r="BA1326" s="66"/>
      <c r="BB1326" s="68">
        <f t="shared" si="2393"/>
        <v>0</v>
      </c>
      <c r="BC1326" s="67">
        <f t="shared" si="2372"/>
        <v>77.819999999999851</v>
      </c>
      <c r="BD1326" s="66"/>
      <c r="BE1326" s="68">
        <f t="shared" si="2394"/>
        <v>0</v>
      </c>
      <c r="BF1326" s="67">
        <f t="shared" si="2423"/>
        <v>445.38000000000164</v>
      </c>
      <c r="BG1326" s="66"/>
      <c r="BH1326" s="68">
        <f t="shared" si="2462"/>
        <v>0</v>
      </c>
      <c r="BI1326" s="67">
        <f t="shared" si="2424"/>
        <v>10000</v>
      </c>
      <c r="BJ1326" s="66"/>
      <c r="BK1326" s="68">
        <f t="shared" si="2396"/>
        <v>0</v>
      </c>
      <c r="BL1326" s="67">
        <f t="shared" si="2427"/>
        <v>2694.6000000000004</v>
      </c>
      <c r="BM1326" s="66"/>
      <c r="BN1326" s="68">
        <f t="shared" si="2463"/>
        <v>0</v>
      </c>
      <c r="BO1326" s="67">
        <f t="shared" si="2428"/>
        <v>9134.7000000000007</v>
      </c>
      <c r="BP1326" s="66"/>
      <c r="BQ1326" s="68">
        <f t="shared" si="2464"/>
        <v>0</v>
      </c>
      <c r="BR1326" s="67">
        <f t="shared" si="2443"/>
        <v>65606.650000000009</v>
      </c>
      <c r="BS1326" s="66"/>
      <c r="BT1326" s="66">
        <f t="shared" si="2465"/>
        <v>0</v>
      </c>
      <c r="BU1326" s="67">
        <f t="shared" si="2373"/>
        <v>94117</v>
      </c>
      <c r="BV1326" s="66"/>
      <c r="BW1326" s="66">
        <f t="shared" si="2467"/>
        <v>0</v>
      </c>
      <c r="BX1326" s="67">
        <f t="shared" si="2374"/>
        <v>137128</v>
      </c>
      <c r="BY1326" s="66"/>
      <c r="BZ1326" s="66">
        <f t="shared" si="2466"/>
        <v>0</v>
      </c>
      <c r="CA1326" s="67">
        <f t="shared" si="2375"/>
        <v>87619</v>
      </c>
      <c r="CB1326" s="66"/>
      <c r="CC1326" s="66">
        <f t="shared" si="2401"/>
        <v>0</v>
      </c>
      <c r="CD1326" s="67">
        <f t="shared" si="2470"/>
        <v>28747.040000000001</v>
      </c>
      <c r="CE1326" s="66"/>
      <c r="CF1326" s="66">
        <f t="shared" si="2402"/>
        <v>0</v>
      </c>
      <c r="CG1326" s="67">
        <f t="shared" si="2429"/>
        <v>3663.6999999999994</v>
      </c>
      <c r="CH1326" s="66"/>
      <c r="CI1326" s="66">
        <f t="shared" si="2403"/>
        <v>0</v>
      </c>
      <c r="CJ1326" s="67">
        <f t="shared" si="2444"/>
        <v>6757.8</v>
      </c>
      <c r="CK1326" s="66"/>
      <c r="CL1326" s="68">
        <f t="shared" si="2404"/>
        <v>0</v>
      </c>
      <c r="CM1326" s="79">
        <f t="shared" si="2430"/>
        <v>4847.4799999999996</v>
      </c>
      <c r="CN1326" s="66"/>
      <c r="CO1326" s="68">
        <f t="shared" si="2405"/>
        <v>0</v>
      </c>
      <c r="CP1326" s="79">
        <f t="shared" si="2431"/>
        <v>3955</v>
      </c>
      <c r="CQ1326" s="66"/>
      <c r="CR1326" s="68">
        <f t="shared" si="2406"/>
        <v>0</v>
      </c>
      <c r="CS1326" s="79">
        <f t="shared" si="2376"/>
        <v>5186</v>
      </c>
      <c r="CT1326" s="66"/>
      <c r="CU1326" s="68">
        <f t="shared" si="2407"/>
        <v>0</v>
      </c>
      <c r="CV1326" s="79">
        <f t="shared" si="2432"/>
        <v>6929</v>
      </c>
      <c r="CW1326" s="66"/>
      <c r="CX1326" s="66">
        <f t="shared" si="2472"/>
        <v>0</v>
      </c>
      <c r="CY1326" s="40">
        <f t="shared" si="2476"/>
        <v>6173.9599999999982</v>
      </c>
      <c r="CZ1326" s="65"/>
      <c r="DA1326" s="66">
        <f t="shared" si="2421"/>
        <v>0</v>
      </c>
      <c r="DB1326" s="67">
        <f t="shared" si="2445"/>
        <v>32048</v>
      </c>
      <c r="DC1326" s="66"/>
      <c r="DD1326" s="66">
        <f t="shared" si="2422"/>
        <v>0</v>
      </c>
      <c r="DE1326" s="67">
        <f t="shared" si="2446"/>
        <v>78819</v>
      </c>
      <c r="DF1326" s="66"/>
      <c r="DG1326" s="69">
        <f t="shared" si="2408"/>
        <v>0</v>
      </c>
      <c r="DH1326" s="67">
        <f t="shared" si="2471"/>
        <v>439095</v>
      </c>
      <c r="DI1326" s="66"/>
      <c r="DJ1326" s="66">
        <f t="shared" si="2409"/>
        <v>0</v>
      </c>
      <c r="DK1326" s="67">
        <f t="shared" si="2433"/>
        <v>5572.5</v>
      </c>
      <c r="DM1326" s="206">
        <f t="shared" si="2410"/>
        <v>0</v>
      </c>
      <c r="DN1326" s="25">
        <f t="shared" si="2426"/>
        <v>0</v>
      </c>
      <c r="DO1326" s="5"/>
      <c r="DP1326" s="43">
        <f t="shared" si="2411"/>
        <v>0</v>
      </c>
      <c r="DQ1326" s="27">
        <f t="shared" si="2434"/>
        <v>6413.5</v>
      </c>
      <c r="DR1326" s="5"/>
      <c r="DS1326" s="43">
        <f t="shared" si="2412"/>
        <v>0</v>
      </c>
      <c r="DT1326" s="27">
        <f t="shared" si="2435"/>
        <v>4846</v>
      </c>
      <c r="DU1326" s="5"/>
      <c r="DV1326" s="43">
        <f t="shared" si="2413"/>
        <v>0</v>
      </c>
      <c r="DW1326" s="27">
        <f t="shared" si="2436"/>
        <v>4835</v>
      </c>
      <c r="DX1326" s="5"/>
      <c r="DY1326" s="22">
        <f t="shared" si="2414"/>
        <v>0</v>
      </c>
      <c r="DZ1326" s="25">
        <f t="shared" si="2437"/>
        <v>523</v>
      </c>
      <c r="EA1326" s="22"/>
      <c r="EB1326" s="22">
        <f t="shared" si="2415"/>
        <v>0</v>
      </c>
      <c r="EC1326" s="28">
        <f t="shared" si="2438"/>
        <v>369</v>
      </c>
      <c r="ED1326" s="5"/>
      <c r="EE1326" s="43">
        <f t="shared" si="2416"/>
        <v>0</v>
      </c>
      <c r="EF1326" s="27">
        <f t="shared" si="2439"/>
        <v>4769</v>
      </c>
      <c r="EG1326" s="66"/>
      <c r="EH1326" s="66">
        <f t="shared" si="2417"/>
        <v>0</v>
      </c>
      <c r="EI1326" s="67">
        <f t="shared" si="2440"/>
        <v>21397</v>
      </c>
      <c r="EJ1326" s="66"/>
      <c r="EK1326" s="66">
        <f t="shared" si="2418"/>
        <v>0</v>
      </c>
      <c r="EL1326" s="67">
        <f t="shared" si="2441"/>
        <v>20027</v>
      </c>
      <c r="EM1326" s="110">
        <f t="shared" si="2447"/>
        <v>249897.49977275997</v>
      </c>
    </row>
    <row r="1327" spans="1:143" ht="11.25" customHeight="1" x14ac:dyDescent="0.25">
      <c r="A1327" s="379">
        <v>46200</v>
      </c>
      <c r="B1327" s="351">
        <v>46186</v>
      </c>
      <c r="C1327" s="174">
        <v>8005003407</v>
      </c>
      <c r="D1327" s="13" t="s">
        <v>34</v>
      </c>
      <c r="E1327" s="14">
        <v>300</v>
      </c>
      <c r="F1327" s="15">
        <v>5</v>
      </c>
      <c r="G1327" s="16">
        <v>191516031241</v>
      </c>
      <c r="H1327" s="66"/>
      <c r="I1327" s="41">
        <f t="shared" si="2469"/>
        <v>600</v>
      </c>
      <c r="J1327" s="48">
        <f t="shared" si="2448"/>
        <v>195165</v>
      </c>
      <c r="K1327" s="66"/>
      <c r="L1327" s="41">
        <f t="shared" si="2473"/>
        <v>600</v>
      </c>
      <c r="M1327" s="48">
        <f t="shared" si="2468"/>
        <v>254402</v>
      </c>
      <c r="N1327" s="66"/>
      <c r="O1327" s="41">
        <f t="shared" si="2474"/>
        <v>600</v>
      </c>
      <c r="P1327" s="48">
        <f t="shared" si="2452"/>
        <v>182644</v>
      </c>
      <c r="Q1327" s="66"/>
      <c r="R1327" s="66">
        <f t="shared" si="2475"/>
        <v>600</v>
      </c>
      <c r="S1327" s="67">
        <f t="shared" si="2450"/>
        <v>218900</v>
      </c>
      <c r="T1327" s="66"/>
      <c r="U1327" s="66">
        <f t="shared" si="2453"/>
        <v>1530</v>
      </c>
      <c r="V1327" s="67">
        <f t="shared" si="2454"/>
        <v>150039.05000000005</v>
      </c>
      <c r="X1327" s="69">
        <f t="shared" si="2383"/>
        <v>0</v>
      </c>
      <c r="Y1327" s="67">
        <f t="shared" si="2455"/>
        <v>4500.3500000000004</v>
      </c>
      <c r="Z1327" s="66"/>
      <c r="AA1327" s="68">
        <f t="shared" si="2384"/>
        <v>0</v>
      </c>
      <c r="AB1327" s="67">
        <f t="shared" si="2456"/>
        <v>14970.5</v>
      </c>
      <c r="AC1327" s="66"/>
      <c r="AD1327" s="66">
        <f t="shared" si="2385"/>
        <v>0</v>
      </c>
      <c r="AE1327" s="67">
        <f t="shared" si="2457"/>
        <v>2961</v>
      </c>
      <c r="AF1327" s="66"/>
      <c r="AG1327" s="78">
        <f t="shared" si="2386"/>
        <v>0</v>
      </c>
      <c r="AH1327" s="79">
        <f t="shared" si="2458"/>
        <v>4070.4</v>
      </c>
      <c r="AI1327" s="66"/>
      <c r="AJ1327" s="68">
        <f t="shared" si="2387"/>
        <v>0</v>
      </c>
      <c r="AK1327" s="67">
        <f t="shared" si="2459"/>
        <v>45977</v>
      </c>
      <c r="AL1327" s="66"/>
      <c r="AM1327" s="68">
        <f t="shared" si="2460"/>
        <v>0</v>
      </c>
      <c r="AN1327" s="67">
        <f t="shared" si="2461"/>
        <v>7991.42</v>
      </c>
      <c r="AO1327" s="66"/>
      <c r="AP1327" s="68">
        <f t="shared" si="2389"/>
        <v>0</v>
      </c>
      <c r="AQ1327" s="67">
        <f t="shared" si="2364"/>
        <v>7730.6399999999994</v>
      </c>
      <c r="AR1327" s="66"/>
      <c r="AS1327" s="68">
        <f t="shared" si="2390"/>
        <v>0</v>
      </c>
      <c r="AT1327" s="67">
        <f t="shared" si="2451"/>
        <v>278.5</v>
      </c>
      <c r="AU1327" s="66"/>
      <c r="AV1327" s="66">
        <f t="shared" si="2391"/>
        <v>0</v>
      </c>
      <c r="AW1327" s="42">
        <f t="shared" si="2377"/>
        <v>4171.2000000000016</v>
      </c>
      <c r="AX1327" s="66"/>
      <c r="AY1327" s="66">
        <f t="shared" si="2392"/>
        <v>0</v>
      </c>
      <c r="AZ1327" s="67">
        <f t="shared" si="2425"/>
        <v>728.09999999999991</v>
      </c>
      <c r="BA1327" s="66"/>
      <c r="BB1327" s="68">
        <f t="shared" si="2393"/>
        <v>0</v>
      </c>
      <c r="BC1327" s="67">
        <f t="shared" si="2372"/>
        <v>77.819999999999851</v>
      </c>
      <c r="BD1327" s="66"/>
      <c r="BE1327" s="68">
        <f t="shared" si="2394"/>
        <v>0</v>
      </c>
      <c r="BF1327" s="67">
        <f t="shared" si="2423"/>
        <v>445.38000000000164</v>
      </c>
      <c r="BG1327" s="66"/>
      <c r="BH1327" s="68">
        <f t="shared" si="2462"/>
        <v>0</v>
      </c>
      <c r="BI1327" s="67">
        <f t="shared" si="2424"/>
        <v>10000</v>
      </c>
      <c r="BJ1327" s="66"/>
      <c r="BK1327" s="68">
        <f t="shared" si="2396"/>
        <v>0</v>
      </c>
      <c r="BL1327" s="67">
        <f t="shared" si="2427"/>
        <v>2694.6000000000004</v>
      </c>
      <c r="BM1327" s="66"/>
      <c r="BN1327" s="68">
        <f t="shared" si="2463"/>
        <v>0</v>
      </c>
      <c r="BO1327" s="67">
        <f t="shared" si="2428"/>
        <v>9134.7000000000007</v>
      </c>
      <c r="BP1327" s="66"/>
      <c r="BQ1327" s="68">
        <f t="shared" si="2464"/>
        <v>0</v>
      </c>
      <c r="BR1327" s="67">
        <f t="shared" si="2443"/>
        <v>65606.650000000009</v>
      </c>
      <c r="BS1327" s="66"/>
      <c r="BT1327" s="66">
        <f t="shared" si="2465"/>
        <v>0</v>
      </c>
      <c r="BU1327" s="67">
        <f t="shared" si="2373"/>
        <v>94117</v>
      </c>
      <c r="BV1327" s="66"/>
      <c r="BW1327" s="66">
        <f t="shared" si="2467"/>
        <v>0</v>
      </c>
      <c r="BX1327" s="67">
        <f t="shared" si="2374"/>
        <v>137128</v>
      </c>
      <c r="BY1327" s="66"/>
      <c r="BZ1327" s="66">
        <f t="shared" si="2466"/>
        <v>0</v>
      </c>
      <c r="CA1327" s="67">
        <f t="shared" si="2375"/>
        <v>87619</v>
      </c>
      <c r="CB1327" s="66"/>
      <c r="CC1327" s="66">
        <f t="shared" si="2401"/>
        <v>0</v>
      </c>
      <c r="CD1327" s="67">
        <f t="shared" si="2470"/>
        <v>28747.040000000001</v>
      </c>
      <c r="CE1327" s="66"/>
      <c r="CF1327" s="66">
        <f t="shared" si="2402"/>
        <v>0</v>
      </c>
      <c r="CG1327" s="67">
        <f t="shared" si="2429"/>
        <v>3663.6999999999994</v>
      </c>
      <c r="CH1327" s="66"/>
      <c r="CI1327" s="66">
        <f t="shared" si="2403"/>
        <v>0</v>
      </c>
      <c r="CJ1327" s="67">
        <f t="shared" si="2444"/>
        <v>6757.8</v>
      </c>
      <c r="CK1327" s="66"/>
      <c r="CL1327" s="68">
        <f t="shared" si="2404"/>
        <v>0</v>
      </c>
      <c r="CM1327" s="79">
        <f t="shared" si="2430"/>
        <v>4847.4799999999996</v>
      </c>
      <c r="CN1327" s="66"/>
      <c r="CO1327" s="68">
        <f t="shared" si="2405"/>
        <v>0</v>
      </c>
      <c r="CP1327" s="79">
        <f t="shared" si="2431"/>
        <v>3955</v>
      </c>
      <c r="CQ1327" s="66"/>
      <c r="CR1327" s="68">
        <f t="shared" si="2406"/>
        <v>0</v>
      </c>
      <c r="CS1327" s="79">
        <f t="shared" si="2376"/>
        <v>5186</v>
      </c>
      <c r="CT1327" s="66"/>
      <c r="CU1327" s="68">
        <f t="shared" si="2407"/>
        <v>0</v>
      </c>
      <c r="CV1327" s="79">
        <f t="shared" si="2432"/>
        <v>6929</v>
      </c>
      <c r="CW1327" s="66"/>
      <c r="CX1327" s="66">
        <f t="shared" si="2472"/>
        <v>0</v>
      </c>
      <c r="CY1327" s="40">
        <f t="shared" si="2476"/>
        <v>6173.9599999999982</v>
      </c>
      <c r="CZ1327" s="65"/>
      <c r="DA1327" s="66">
        <f t="shared" si="2421"/>
        <v>0</v>
      </c>
      <c r="DB1327" s="67">
        <f t="shared" si="2445"/>
        <v>32048</v>
      </c>
      <c r="DC1327" s="66"/>
      <c r="DD1327" s="66">
        <f t="shared" si="2422"/>
        <v>0</v>
      </c>
      <c r="DE1327" s="67">
        <f t="shared" si="2446"/>
        <v>78819</v>
      </c>
      <c r="DF1327" s="66"/>
      <c r="DG1327" s="69">
        <f t="shared" si="2408"/>
        <v>0</v>
      </c>
      <c r="DH1327" s="67">
        <f t="shared" si="2471"/>
        <v>439095</v>
      </c>
      <c r="DI1327" s="66"/>
      <c r="DJ1327" s="66">
        <f t="shared" si="2409"/>
        <v>0</v>
      </c>
      <c r="DK1327" s="67">
        <f t="shared" si="2433"/>
        <v>5572.5</v>
      </c>
      <c r="DM1327" s="206">
        <f t="shared" si="2410"/>
        <v>0</v>
      </c>
      <c r="DN1327" s="25">
        <f t="shared" si="2426"/>
        <v>0</v>
      </c>
      <c r="DO1327" s="5"/>
      <c r="DP1327" s="43">
        <f t="shared" si="2411"/>
        <v>0</v>
      </c>
      <c r="DQ1327" s="27">
        <f t="shared" si="2434"/>
        <v>6413.5</v>
      </c>
      <c r="DR1327" s="5"/>
      <c r="DS1327" s="43">
        <f t="shared" si="2412"/>
        <v>0</v>
      </c>
      <c r="DT1327" s="27">
        <f t="shared" si="2435"/>
        <v>4846</v>
      </c>
      <c r="DU1327" s="5"/>
      <c r="DV1327" s="43">
        <f t="shared" si="2413"/>
        <v>0</v>
      </c>
      <c r="DW1327" s="27">
        <f t="shared" si="2436"/>
        <v>4835</v>
      </c>
      <c r="DX1327" s="5"/>
      <c r="DY1327" s="22">
        <f t="shared" si="2414"/>
        <v>0</v>
      </c>
      <c r="DZ1327" s="25">
        <f t="shared" si="2437"/>
        <v>523</v>
      </c>
      <c r="EA1327" s="22"/>
      <c r="EB1327" s="22">
        <f t="shared" si="2415"/>
        <v>0</v>
      </c>
      <c r="EC1327" s="28">
        <f t="shared" si="2438"/>
        <v>369</v>
      </c>
      <c r="ED1327" s="5"/>
      <c r="EE1327" s="43">
        <f t="shared" si="2416"/>
        <v>0</v>
      </c>
      <c r="EF1327" s="27">
        <f t="shared" si="2439"/>
        <v>4769</v>
      </c>
      <c r="EG1327" s="66"/>
      <c r="EH1327" s="66">
        <f t="shared" si="2417"/>
        <v>0</v>
      </c>
      <c r="EI1327" s="67">
        <f t="shared" si="2440"/>
        <v>21397</v>
      </c>
      <c r="EJ1327" s="66"/>
      <c r="EK1327" s="66">
        <f t="shared" si="2418"/>
        <v>0</v>
      </c>
      <c r="EL1327" s="67">
        <f t="shared" si="2441"/>
        <v>20027</v>
      </c>
      <c r="EM1327" s="110">
        <f t="shared" si="2447"/>
        <v>249648.07077275997</v>
      </c>
    </row>
    <row r="1328" spans="1:143" ht="11.25" customHeight="1" x14ac:dyDescent="0.25">
      <c r="A1328" s="379">
        <v>46200</v>
      </c>
      <c r="B1328" s="351">
        <v>46186</v>
      </c>
      <c r="C1328" s="174">
        <v>8005003408</v>
      </c>
      <c r="D1328" s="13" t="s">
        <v>220</v>
      </c>
      <c r="E1328" s="14">
        <v>75</v>
      </c>
      <c r="F1328" s="15">
        <v>5</v>
      </c>
      <c r="G1328" s="16">
        <v>191516031784</v>
      </c>
      <c r="H1328" s="66"/>
      <c r="I1328" s="41">
        <f t="shared" si="2469"/>
        <v>150</v>
      </c>
      <c r="J1328" s="48">
        <f t="shared" si="2448"/>
        <v>195015</v>
      </c>
      <c r="K1328" s="66"/>
      <c r="L1328" s="41">
        <f t="shared" si="2473"/>
        <v>150</v>
      </c>
      <c r="M1328" s="48">
        <f t="shared" si="2468"/>
        <v>254252</v>
      </c>
      <c r="N1328" s="66"/>
      <c r="O1328" s="41">
        <f t="shared" si="2474"/>
        <v>150</v>
      </c>
      <c r="P1328" s="48">
        <f t="shared" si="2452"/>
        <v>182494</v>
      </c>
      <c r="Q1328" s="66"/>
      <c r="R1328" s="66">
        <f t="shared" si="2475"/>
        <v>150</v>
      </c>
      <c r="S1328" s="67">
        <f t="shared" si="2450"/>
        <v>218750</v>
      </c>
      <c r="T1328" s="66"/>
      <c r="U1328" s="66">
        <f t="shared" si="2453"/>
        <v>0</v>
      </c>
      <c r="V1328" s="67">
        <f t="shared" si="2454"/>
        <v>150039.05000000005</v>
      </c>
      <c r="X1328" s="69">
        <f t="shared" si="2383"/>
        <v>0</v>
      </c>
      <c r="Y1328" s="67">
        <f t="shared" si="2455"/>
        <v>4500.3500000000004</v>
      </c>
      <c r="Z1328" s="66"/>
      <c r="AA1328" s="68">
        <f t="shared" si="2384"/>
        <v>382.5</v>
      </c>
      <c r="AB1328" s="67">
        <f t="shared" si="2456"/>
        <v>14588</v>
      </c>
      <c r="AC1328" s="66"/>
      <c r="AD1328" s="66">
        <f t="shared" si="2385"/>
        <v>0</v>
      </c>
      <c r="AE1328" s="67">
        <f t="shared" si="2457"/>
        <v>2961</v>
      </c>
      <c r="AF1328" s="66"/>
      <c r="AG1328" s="78">
        <f t="shared" si="2386"/>
        <v>0</v>
      </c>
      <c r="AH1328" s="79">
        <f t="shared" si="2458"/>
        <v>4070.4</v>
      </c>
      <c r="AI1328" s="66"/>
      <c r="AJ1328" s="68">
        <f t="shared" si="2387"/>
        <v>0</v>
      </c>
      <c r="AK1328" s="67">
        <f t="shared" si="2459"/>
        <v>45977</v>
      </c>
      <c r="AL1328" s="66"/>
      <c r="AM1328" s="68">
        <f t="shared" si="2460"/>
        <v>0</v>
      </c>
      <c r="AN1328" s="67">
        <f t="shared" si="2461"/>
        <v>7991.42</v>
      </c>
      <c r="AO1328" s="66"/>
      <c r="AP1328" s="68">
        <f t="shared" si="2389"/>
        <v>0</v>
      </c>
      <c r="AQ1328" s="67">
        <f t="shared" ref="AQ1328:AQ1391" si="2477">+AQ1327+AO1328-AP1328</f>
        <v>7730.6399999999994</v>
      </c>
      <c r="AR1328" s="66"/>
      <c r="AS1328" s="68">
        <f t="shared" si="2390"/>
        <v>0</v>
      </c>
      <c r="AT1328" s="67">
        <f t="shared" si="2451"/>
        <v>278.5</v>
      </c>
      <c r="AU1328" s="66"/>
      <c r="AV1328" s="66">
        <f t="shared" si="2391"/>
        <v>0</v>
      </c>
      <c r="AW1328" s="42">
        <f t="shared" si="2377"/>
        <v>4171.2000000000016</v>
      </c>
      <c r="AX1328" s="66"/>
      <c r="AY1328" s="66">
        <f t="shared" si="2392"/>
        <v>0</v>
      </c>
      <c r="AZ1328" s="67">
        <f t="shared" si="2425"/>
        <v>728.09999999999991</v>
      </c>
      <c r="BA1328" s="66"/>
      <c r="BB1328" s="68">
        <f t="shared" si="2393"/>
        <v>0</v>
      </c>
      <c r="BC1328" s="67">
        <f t="shared" si="2372"/>
        <v>77.819999999999851</v>
      </c>
      <c r="BD1328" s="66"/>
      <c r="BE1328" s="68">
        <f t="shared" si="2394"/>
        <v>0</v>
      </c>
      <c r="BF1328" s="67">
        <f t="shared" si="2423"/>
        <v>445.38000000000164</v>
      </c>
      <c r="BG1328" s="66"/>
      <c r="BH1328" s="68">
        <f t="shared" si="2462"/>
        <v>0</v>
      </c>
      <c r="BI1328" s="67">
        <f t="shared" si="2424"/>
        <v>10000</v>
      </c>
      <c r="BJ1328" s="66"/>
      <c r="BK1328" s="68">
        <f t="shared" si="2396"/>
        <v>0</v>
      </c>
      <c r="BL1328" s="67">
        <f t="shared" si="2427"/>
        <v>2694.6000000000004</v>
      </c>
      <c r="BM1328" s="66"/>
      <c r="BN1328" s="68">
        <f t="shared" si="2463"/>
        <v>0</v>
      </c>
      <c r="BO1328" s="67">
        <f t="shared" si="2428"/>
        <v>9134.7000000000007</v>
      </c>
      <c r="BP1328" s="66"/>
      <c r="BQ1328" s="68">
        <f t="shared" si="2464"/>
        <v>0</v>
      </c>
      <c r="BR1328" s="67">
        <f t="shared" si="2443"/>
        <v>65606.650000000009</v>
      </c>
      <c r="BS1328" s="66"/>
      <c r="BT1328" s="66">
        <f t="shared" si="2465"/>
        <v>0</v>
      </c>
      <c r="BU1328" s="67">
        <f t="shared" si="2373"/>
        <v>94117</v>
      </c>
      <c r="BV1328" s="66"/>
      <c r="BW1328" s="66">
        <f t="shared" si="2467"/>
        <v>0</v>
      </c>
      <c r="BX1328" s="67">
        <f t="shared" si="2374"/>
        <v>137128</v>
      </c>
      <c r="BY1328" s="66"/>
      <c r="BZ1328" s="66">
        <f t="shared" si="2466"/>
        <v>0</v>
      </c>
      <c r="CA1328" s="67">
        <f t="shared" si="2375"/>
        <v>87619</v>
      </c>
      <c r="CB1328" s="66"/>
      <c r="CC1328" s="66">
        <f t="shared" si="2401"/>
        <v>0</v>
      </c>
      <c r="CD1328" s="67">
        <f t="shared" si="2470"/>
        <v>28747.040000000001</v>
      </c>
      <c r="CE1328" s="66"/>
      <c r="CF1328" s="66">
        <f t="shared" si="2402"/>
        <v>0</v>
      </c>
      <c r="CG1328" s="67">
        <f t="shared" si="2429"/>
        <v>3663.6999999999994</v>
      </c>
      <c r="CH1328" s="66"/>
      <c r="CI1328" s="66">
        <f t="shared" si="2403"/>
        <v>0</v>
      </c>
      <c r="CJ1328" s="67">
        <f t="shared" si="2444"/>
        <v>6757.8</v>
      </c>
      <c r="CK1328" s="66"/>
      <c r="CL1328" s="68">
        <f t="shared" si="2404"/>
        <v>0</v>
      </c>
      <c r="CM1328" s="79">
        <f t="shared" si="2430"/>
        <v>4847.4799999999996</v>
      </c>
      <c r="CN1328" s="66"/>
      <c r="CO1328" s="68">
        <f t="shared" si="2405"/>
        <v>0</v>
      </c>
      <c r="CP1328" s="79">
        <f t="shared" si="2431"/>
        <v>3955</v>
      </c>
      <c r="CQ1328" s="66"/>
      <c r="CR1328" s="68">
        <f t="shared" si="2406"/>
        <v>0</v>
      </c>
      <c r="CS1328" s="79">
        <f t="shared" si="2376"/>
        <v>5186</v>
      </c>
      <c r="CT1328" s="66"/>
      <c r="CU1328" s="68">
        <f t="shared" si="2407"/>
        <v>0</v>
      </c>
      <c r="CV1328" s="79">
        <f t="shared" si="2432"/>
        <v>6929</v>
      </c>
      <c r="CW1328" s="66"/>
      <c r="CX1328" s="66">
        <f t="shared" si="2472"/>
        <v>0</v>
      </c>
      <c r="CY1328" s="40">
        <f t="shared" si="2476"/>
        <v>6173.9599999999982</v>
      </c>
      <c r="CZ1328" s="65"/>
      <c r="DA1328" s="66">
        <f t="shared" si="2421"/>
        <v>0</v>
      </c>
      <c r="DB1328" s="67">
        <f t="shared" si="2445"/>
        <v>32048</v>
      </c>
      <c r="DC1328" s="66"/>
      <c r="DD1328" s="66">
        <f t="shared" si="2422"/>
        <v>0</v>
      </c>
      <c r="DE1328" s="67">
        <f t="shared" si="2446"/>
        <v>78819</v>
      </c>
      <c r="DF1328" s="66"/>
      <c r="DG1328" s="69">
        <f t="shared" si="2408"/>
        <v>0</v>
      </c>
      <c r="DH1328" s="67">
        <f t="shared" si="2471"/>
        <v>439095</v>
      </c>
      <c r="DI1328" s="66"/>
      <c r="DJ1328" s="66">
        <f t="shared" si="2409"/>
        <v>0</v>
      </c>
      <c r="DK1328" s="67">
        <f t="shared" si="2433"/>
        <v>5572.5</v>
      </c>
      <c r="DM1328" s="206">
        <f t="shared" si="2410"/>
        <v>0</v>
      </c>
      <c r="DN1328" s="25">
        <f t="shared" si="2426"/>
        <v>0</v>
      </c>
      <c r="DO1328" s="5"/>
      <c r="DP1328" s="43">
        <f t="shared" si="2411"/>
        <v>0</v>
      </c>
      <c r="DQ1328" s="27">
        <f t="shared" si="2434"/>
        <v>6413.5</v>
      </c>
      <c r="DR1328" s="5"/>
      <c r="DS1328" s="43">
        <f t="shared" si="2412"/>
        <v>0</v>
      </c>
      <c r="DT1328" s="27">
        <f t="shared" si="2435"/>
        <v>4846</v>
      </c>
      <c r="DU1328" s="5"/>
      <c r="DV1328" s="43">
        <f t="shared" si="2413"/>
        <v>0</v>
      </c>
      <c r="DW1328" s="27">
        <f t="shared" si="2436"/>
        <v>4835</v>
      </c>
      <c r="DX1328" s="5"/>
      <c r="DY1328" s="22">
        <f t="shared" si="2414"/>
        <v>0</v>
      </c>
      <c r="DZ1328" s="25">
        <f t="shared" si="2437"/>
        <v>523</v>
      </c>
      <c r="EA1328" s="22"/>
      <c r="EB1328" s="22">
        <f t="shared" si="2415"/>
        <v>0</v>
      </c>
      <c r="EC1328" s="28">
        <f t="shared" si="2438"/>
        <v>369</v>
      </c>
      <c r="ED1328" s="5"/>
      <c r="EE1328" s="43">
        <f t="shared" si="2416"/>
        <v>0</v>
      </c>
      <c r="EF1328" s="27">
        <f t="shared" si="2439"/>
        <v>4769</v>
      </c>
      <c r="EG1328" s="66"/>
      <c r="EH1328" s="66">
        <f t="shared" si="2417"/>
        <v>0</v>
      </c>
      <c r="EI1328" s="67">
        <f t="shared" si="2440"/>
        <v>21397</v>
      </c>
      <c r="EJ1328" s="66"/>
      <c r="EK1328" s="66">
        <f t="shared" si="2418"/>
        <v>0</v>
      </c>
      <c r="EL1328" s="67">
        <f t="shared" si="2441"/>
        <v>20027</v>
      </c>
      <c r="EM1328" s="110">
        <f t="shared" si="2447"/>
        <v>249384.56357275997</v>
      </c>
    </row>
    <row r="1329" spans="1:143" ht="11.25" customHeight="1" x14ac:dyDescent="0.25">
      <c r="A1329" s="379">
        <v>46200</v>
      </c>
      <c r="B1329" s="351">
        <v>46186</v>
      </c>
      <c r="C1329" s="174">
        <v>8005003410</v>
      </c>
      <c r="D1329" s="13" t="s">
        <v>42</v>
      </c>
      <c r="E1329" s="14">
        <v>160</v>
      </c>
      <c r="F1329" s="15">
        <v>2</v>
      </c>
      <c r="G1329" s="16">
        <v>191516031814</v>
      </c>
      <c r="H1329" s="66"/>
      <c r="I1329" s="41">
        <f t="shared" si="2469"/>
        <v>320</v>
      </c>
      <c r="J1329" s="48">
        <f t="shared" si="2448"/>
        <v>194695</v>
      </c>
      <c r="K1329" s="66"/>
      <c r="L1329" s="41">
        <f t="shared" si="2473"/>
        <v>320</v>
      </c>
      <c r="M1329" s="48">
        <f t="shared" si="2468"/>
        <v>253932</v>
      </c>
      <c r="N1329" s="66"/>
      <c r="O1329" s="41">
        <f t="shared" si="2474"/>
        <v>320</v>
      </c>
      <c r="P1329" s="48">
        <f t="shared" si="2452"/>
        <v>182174</v>
      </c>
      <c r="Q1329" s="66"/>
      <c r="R1329" s="66">
        <f t="shared" si="2475"/>
        <v>320</v>
      </c>
      <c r="S1329" s="67">
        <f t="shared" si="2450"/>
        <v>218430</v>
      </c>
      <c r="T1329" s="66"/>
      <c r="U1329" s="66">
        <f t="shared" si="2453"/>
        <v>0</v>
      </c>
      <c r="V1329" s="67">
        <f t="shared" si="2454"/>
        <v>150039.05000000005</v>
      </c>
      <c r="X1329" s="69">
        <f t="shared" si="2383"/>
        <v>0</v>
      </c>
      <c r="Y1329" s="67">
        <f t="shared" si="2455"/>
        <v>4500.3500000000004</v>
      </c>
      <c r="Z1329" s="66"/>
      <c r="AA1329" s="68">
        <f t="shared" si="2384"/>
        <v>336</v>
      </c>
      <c r="AB1329" s="67">
        <f t="shared" si="2456"/>
        <v>14252</v>
      </c>
      <c r="AC1329" s="66"/>
      <c r="AD1329" s="66">
        <f t="shared" si="2385"/>
        <v>0</v>
      </c>
      <c r="AE1329" s="67">
        <f t="shared" si="2457"/>
        <v>2961</v>
      </c>
      <c r="AF1329" s="66"/>
      <c r="AG1329" s="78">
        <f t="shared" si="2386"/>
        <v>0</v>
      </c>
      <c r="AH1329" s="79">
        <f t="shared" si="2458"/>
        <v>4070.4</v>
      </c>
      <c r="AI1329" s="66"/>
      <c r="AJ1329" s="68">
        <f t="shared" si="2387"/>
        <v>0</v>
      </c>
      <c r="AK1329" s="67">
        <f t="shared" si="2459"/>
        <v>45977</v>
      </c>
      <c r="AL1329" s="66"/>
      <c r="AM1329" s="68">
        <f t="shared" si="2460"/>
        <v>0</v>
      </c>
      <c r="AN1329" s="67">
        <f t="shared" si="2461"/>
        <v>7991.42</v>
      </c>
      <c r="AO1329" s="66"/>
      <c r="AP1329" s="68">
        <f t="shared" si="2389"/>
        <v>0</v>
      </c>
      <c r="AQ1329" s="67">
        <f t="shared" si="2477"/>
        <v>7730.6399999999994</v>
      </c>
      <c r="AR1329" s="66"/>
      <c r="AS1329" s="68">
        <f t="shared" si="2390"/>
        <v>0</v>
      </c>
      <c r="AT1329" s="67">
        <f t="shared" si="2451"/>
        <v>278.5</v>
      </c>
      <c r="AU1329" s="66"/>
      <c r="AV1329" s="66">
        <f t="shared" si="2391"/>
        <v>0</v>
      </c>
      <c r="AW1329" s="42">
        <f t="shared" si="2377"/>
        <v>4171.2000000000016</v>
      </c>
      <c r="AX1329" s="66"/>
      <c r="AY1329" s="66">
        <f t="shared" si="2392"/>
        <v>0</v>
      </c>
      <c r="AZ1329" s="67">
        <f t="shared" si="2425"/>
        <v>728.09999999999991</v>
      </c>
      <c r="BA1329" s="66"/>
      <c r="BB1329" s="68">
        <f t="shared" si="2393"/>
        <v>0</v>
      </c>
      <c r="BC1329" s="67">
        <f t="shared" si="2372"/>
        <v>77.819999999999851</v>
      </c>
      <c r="BD1329" s="66"/>
      <c r="BE1329" s="68">
        <f t="shared" si="2394"/>
        <v>0</v>
      </c>
      <c r="BF1329" s="67">
        <f t="shared" si="2423"/>
        <v>445.38000000000164</v>
      </c>
      <c r="BG1329" s="66"/>
      <c r="BH1329" s="68">
        <f t="shared" si="2462"/>
        <v>0</v>
      </c>
      <c r="BI1329" s="67">
        <f t="shared" si="2424"/>
        <v>10000</v>
      </c>
      <c r="BJ1329" s="66"/>
      <c r="BK1329" s="68">
        <f t="shared" si="2396"/>
        <v>0</v>
      </c>
      <c r="BL1329" s="67">
        <f t="shared" si="2427"/>
        <v>2694.6000000000004</v>
      </c>
      <c r="BM1329" s="66"/>
      <c r="BN1329" s="68">
        <f t="shared" si="2463"/>
        <v>0</v>
      </c>
      <c r="BO1329" s="67">
        <f t="shared" si="2428"/>
        <v>9134.7000000000007</v>
      </c>
      <c r="BP1329" s="66"/>
      <c r="BQ1329" s="68">
        <f t="shared" si="2464"/>
        <v>0</v>
      </c>
      <c r="BR1329" s="67">
        <f t="shared" si="2443"/>
        <v>65606.650000000009</v>
      </c>
      <c r="BS1329" s="66"/>
      <c r="BT1329" s="66">
        <f t="shared" si="2465"/>
        <v>0</v>
      </c>
      <c r="BU1329" s="67">
        <f t="shared" si="2373"/>
        <v>94117</v>
      </c>
      <c r="BV1329" s="66"/>
      <c r="BW1329" s="66">
        <f t="shared" si="2467"/>
        <v>0</v>
      </c>
      <c r="BX1329" s="67">
        <f t="shared" si="2374"/>
        <v>137128</v>
      </c>
      <c r="BY1329" s="66"/>
      <c r="BZ1329" s="66">
        <f t="shared" si="2466"/>
        <v>0</v>
      </c>
      <c r="CA1329" s="67">
        <f t="shared" si="2375"/>
        <v>87619</v>
      </c>
      <c r="CB1329" s="66"/>
      <c r="CC1329" s="66">
        <f t="shared" si="2401"/>
        <v>0</v>
      </c>
      <c r="CD1329" s="67">
        <f t="shared" si="2470"/>
        <v>28747.040000000001</v>
      </c>
      <c r="CE1329" s="66"/>
      <c r="CF1329" s="66">
        <f t="shared" si="2402"/>
        <v>0</v>
      </c>
      <c r="CG1329" s="67">
        <f t="shared" si="2429"/>
        <v>3663.6999999999994</v>
      </c>
      <c r="CH1329" s="66"/>
      <c r="CI1329" s="66">
        <f t="shared" si="2403"/>
        <v>0</v>
      </c>
      <c r="CJ1329" s="67">
        <f t="shared" si="2444"/>
        <v>6757.8</v>
      </c>
      <c r="CK1329" s="66"/>
      <c r="CL1329" s="68">
        <f t="shared" si="2404"/>
        <v>0</v>
      </c>
      <c r="CM1329" s="79">
        <f t="shared" si="2430"/>
        <v>4847.4799999999996</v>
      </c>
      <c r="CN1329" s="66"/>
      <c r="CO1329" s="68">
        <f t="shared" si="2405"/>
        <v>0</v>
      </c>
      <c r="CP1329" s="79">
        <f t="shared" si="2431"/>
        <v>3955</v>
      </c>
      <c r="CQ1329" s="66"/>
      <c r="CR1329" s="68">
        <f t="shared" si="2406"/>
        <v>0</v>
      </c>
      <c r="CS1329" s="79">
        <f t="shared" si="2376"/>
        <v>5186</v>
      </c>
      <c r="CT1329" s="66"/>
      <c r="CU1329" s="68">
        <f t="shared" si="2407"/>
        <v>0</v>
      </c>
      <c r="CV1329" s="79">
        <f t="shared" si="2432"/>
        <v>6929</v>
      </c>
      <c r="CW1329" s="66"/>
      <c r="CX1329" s="66">
        <f t="shared" si="2472"/>
        <v>0</v>
      </c>
      <c r="CY1329" s="40">
        <f t="shared" si="2476"/>
        <v>6173.9599999999982</v>
      </c>
      <c r="CZ1329" s="65"/>
      <c r="DA1329" s="66">
        <f t="shared" si="2421"/>
        <v>0</v>
      </c>
      <c r="DB1329" s="67">
        <f t="shared" si="2445"/>
        <v>32048</v>
      </c>
      <c r="DC1329" s="66"/>
      <c r="DD1329" s="66">
        <f t="shared" si="2422"/>
        <v>0</v>
      </c>
      <c r="DE1329" s="67">
        <f t="shared" si="2446"/>
        <v>78819</v>
      </c>
      <c r="DF1329" s="66"/>
      <c r="DG1329" s="69">
        <f t="shared" si="2408"/>
        <v>0</v>
      </c>
      <c r="DH1329" s="67">
        <f t="shared" si="2471"/>
        <v>439095</v>
      </c>
      <c r="DI1329" s="66"/>
      <c r="DJ1329" s="66">
        <f t="shared" si="2409"/>
        <v>0</v>
      </c>
      <c r="DK1329" s="67">
        <f t="shared" si="2433"/>
        <v>5572.5</v>
      </c>
      <c r="DM1329" s="206">
        <f t="shared" si="2410"/>
        <v>0</v>
      </c>
      <c r="DN1329" s="25">
        <f t="shared" si="2426"/>
        <v>0</v>
      </c>
      <c r="DO1329" s="5"/>
      <c r="DP1329" s="43">
        <f t="shared" si="2411"/>
        <v>0</v>
      </c>
      <c r="DQ1329" s="27">
        <f t="shared" si="2434"/>
        <v>6413.5</v>
      </c>
      <c r="DR1329" s="5"/>
      <c r="DS1329" s="43">
        <f t="shared" si="2412"/>
        <v>0</v>
      </c>
      <c r="DT1329" s="27">
        <f t="shared" si="2435"/>
        <v>4846</v>
      </c>
      <c r="DU1329" s="5"/>
      <c r="DV1329" s="43">
        <f t="shared" si="2413"/>
        <v>0</v>
      </c>
      <c r="DW1329" s="27">
        <f t="shared" si="2436"/>
        <v>4835</v>
      </c>
      <c r="DX1329" s="5"/>
      <c r="DY1329" s="22">
        <f t="shared" si="2414"/>
        <v>0</v>
      </c>
      <c r="DZ1329" s="25">
        <f t="shared" si="2437"/>
        <v>523</v>
      </c>
      <c r="EA1329" s="22"/>
      <c r="EB1329" s="22">
        <f t="shared" si="2415"/>
        <v>0</v>
      </c>
      <c r="EC1329" s="28">
        <f t="shared" si="2438"/>
        <v>369</v>
      </c>
      <c r="ED1329" s="5"/>
      <c r="EE1329" s="43">
        <f t="shared" si="2416"/>
        <v>0</v>
      </c>
      <c r="EF1329" s="27">
        <f t="shared" si="2439"/>
        <v>4769</v>
      </c>
      <c r="EG1329" s="66"/>
      <c r="EH1329" s="66">
        <f t="shared" si="2417"/>
        <v>0</v>
      </c>
      <c r="EI1329" s="67">
        <f t="shared" si="2440"/>
        <v>21397</v>
      </c>
      <c r="EJ1329" s="66"/>
      <c r="EK1329" s="66">
        <f t="shared" si="2418"/>
        <v>0</v>
      </c>
      <c r="EL1329" s="67">
        <f t="shared" si="2441"/>
        <v>20027</v>
      </c>
      <c r="EM1329" s="110">
        <f t="shared" si="2447"/>
        <v>249282.65157275999</v>
      </c>
    </row>
    <row r="1330" spans="1:143" ht="11.25" customHeight="1" x14ac:dyDescent="0.25">
      <c r="A1330" s="379">
        <v>46200</v>
      </c>
      <c r="B1330" s="351">
        <v>46186</v>
      </c>
      <c r="C1330" s="12">
        <v>8005003413</v>
      </c>
      <c r="D1330" s="13" t="s">
        <v>264</v>
      </c>
      <c r="E1330" s="14">
        <v>100</v>
      </c>
      <c r="F1330" s="15">
        <v>1</v>
      </c>
      <c r="G1330" s="16">
        <v>191516032187</v>
      </c>
      <c r="H1330" s="66"/>
      <c r="I1330" s="41">
        <f t="shared" si="2469"/>
        <v>200</v>
      </c>
      <c r="J1330" s="48">
        <f t="shared" si="2448"/>
        <v>194495</v>
      </c>
      <c r="K1330" s="66"/>
      <c r="L1330" s="41">
        <f t="shared" si="2473"/>
        <v>200</v>
      </c>
      <c r="M1330" s="48">
        <f t="shared" si="2468"/>
        <v>253732</v>
      </c>
      <c r="N1330" s="66"/>
      <c r="O1330" s="41">
        <f t="shared" si="2474"/>
        <v>200</v>
      </c>
      <c r="P1330" s="48">
        <f t="shared" si="2452"/>
        <v>181974</v>
      </c>
      <c r="Q1330" s="66"/>
      <c r="R1330" s="66">
        <f t="shared" si="2475"/>
        <v>200</v>
      </c>
      <c r="S1330" s="67">
        <f t="shared" si="2450"/>
        <v>218230</v>
      </c>
      <c r="T1330" s="66"/>
      <c r="U1330" s="66">
        <f t="shared" si="2453"/>
        <v>0</v>
      </c>
      <c r="V1330" s="67">
        <f t="shared" si="2454"/>
        <v>150039.05000000005</v>
      </c>
      <c r="X1330" s="69">
        <f t="shared" si="2383"/>
        <v>0</v>
      </c>
      <c r="Y1330" s="67">
        <f t="shared" si="2455"/>
        <v>4500.3500000000004</v>
      </c>
      <c r="Z1330" s="66"/>
      <c r="AA1330" s="68">
        <f t="shared" si="2384"/>
        <v>0</v>
      </c>
      <c r="AB1330" s="67">
        <f t="shared" si="2456"/>
        <v>14252</v>
      </c>
      <c r="AC1330" s="66"/>
      <c r="AD1330" s="66">
        <f t="shared" si="2385"/>
        <v>0</v>
      </c>
      <c r="AE1330" s="67">
        <f t="shared" si="2457"/>
        <v>2961</v>
      </c>
      <c r="AF1330" s="66"/>
      <c r="AG1330" s="78">
        <f t="shared" si="2386"/>
        <v>0</v>
      </c>
      <c r="AH1330" s="79">
        <f t="shared" si="2458"/>
        <v>4070.4</v>
      </c>
      <c r="AI1330" s="66"/>
      <c r="AJ1330" s="68">
        <f t="shared" si="2387"/>
        <v>0</v>
      </c>
      <c r="AK1330" s="67">
        <f t="shared" si="2459"/>
        <v>45977</v>
      </c>
      <c r="AL1330" s="66"/>
      <c r="AM1330" s="68">
        <f t="shared" si="2460"/>
        <v>0</v>
      </c>
      <c r="AN1330" s="67">
        <f t="shared" si="2461"/>
        <v>7991.42</v>
      </c>
      <c r="AO1330" s="66"/>
      <c r="AP1330" s="68">
        <f t="shared" si="2389"/>
        <v>110.00000000000001</v>
      </c>
      <c r="AQ1330" s="67">
        <f t="shared" si="2477"/>
        <v>7620.6399999999994</v>
      </c>
      <c r="AR1330" s="66"/>
      <c r="AS1330" s="68">
        <f t="shared" si="2390"/>
        <v>0</v>
      </c>
      <c r="AT1330" s="67">
        <f t="shared" si="2451"/>
        <v>278.5</v>
      </c>
      <c r="AU1330" s="66"/>
      <c r="AV1330" s="66">
        <f t="shared" si="2391"/>
        <v>0</v>
      </c>
      <c r="AW1330" s="42">
        <f t="shared" si="2377"/>
        <v>4171.2000000000016</v>
      </c>
      <c r="AX1330" s="66"/>
      <c r="AY1330" s="66">
        <f t="shared" si="2392"/>
        <v>0</v>
      </c>
      <c r="AZ1330" s="67">
        <f t="shared" si="2425"/>
        <v>728.09999999999991</v>
      </c>
      <c r="BA1330" s="66"/>
      <c r="BB1330" s="68">
        <f t="shared" si="2393"/>
        <v>0</v>
      </c>
      <c r="BC1330" s="67">
        <f t="shared" si="2372"/>
        <v>77.819999999999851</v>
      </c>
      <c r="BD1330" s="66"/>
      <c r="BE1330" s="68">
        <f t="shared" si="2394"/>
        <v>0</v>
      </c>
      <c r="BF1330" s="67">
        <f t="shared" si="2423"/>
        <v>445.38000000000164</v>
      </c>
      <c r="BG1330" s="66"/>
      <c r="BH1330" s="68">
        <f t="shared" si="2462"/>
        <v>0</v>
      </c>
      <c r="BI1330" s="67">
        <f t="shared" si="2424"/>
        <v>10000</v>
      </c>
      <c r="BJ1330" s="66"/>
      <c r="BK1330" s="68">
        <f t="shared" si="2396"/>
        <v>0</v>
      </c>
      <c r="BL1330" s="67">
        <f t="shared" si="2427"/>
        <v>2694.6000000000004</v>
      </c>
      <c r="BM1330" s="66"/>
      <c r="BN1330" s="68">
        <f t="shared" si="2463"/>
        <v>0</v>
      </c>
      <c r="BO1330" s="67">
        <f t="shared" si="2428"/>
        <v>9134.7000000000007</v>
      </c>
      <c r="BP1330" s="66"/>
      <c r="BQ1330" s="68">
        <f t="shared" si="2464"/>
        <v>0</v>
      </c>
      <c r="BR1330" s="67">
        <f t="shared" si="2443"/>
        <v>65606.650000000009</v>
      </c>
      <c r="BS1330" s="66"/>
      <c r="BT1330" s="66">
        <f t="shared" si="2465"/>
        <v>0</v>
      </c>
      <c r="BU1330" s="67">
        <f t="shared" si="2373"/>
        <v>94117</v>
      </c>
      <c r="BV1330" s="66"/>
      <c r="BW1330" s="66">
        <f t="shared" si="2467"/>
        <v>0</v>
      </c>
      <c r="BX1330" s="67">
        <f t="shared" si="2374"/>
        <v>137128</v>
      </c>
      <c r="BY1330" s="66"/>
      <c r="BZ1330" s="66">
        <f t="shared" si="2466"/>
        <v>0</v>
      </c>
      <c r="CA1330" s="67">
        <f t="shared" si="2375"/>
        <v>87619</v>
      </c>
      <c r="CB1330" s="66"/>
      <c r="CC1330" s="66">
        <f t="shared" si="2401"/>
        <v>0</v>
      </c>
      <c r="CD1330" s="67">
        <f t="shared" si="2470"/>
        <v>28747.040000000001</v>
      </c>
      <c r="CE1330" s="66"/>
      <c r="CF1330" s="66">
        <f t="shared" si="2402"/>
        <v>0</v>
      </c>
      <c r="CG1330" s="67">
        <f t="shared" si="2429"/>
        <v>3663.6999999999994</v>
      </c>
      <c r="CH1330" s="66"/>
      <c r="CI1330" s="66">
        <f t="shared" si="2403"/>
        <v>0</v>
      </c>
      <c r="CJ1330" s="67">
        <f t="shared" si="2444"/>
        <v>6757.8</v>
      </c>
      <c r="CK1330" s="66"/>
      <c r="CL1330" s="68">
        <f t="shared" si="2404"/>
        <v>0</v>
      </c>
      <c r="CM1330" s="79">
        <f t="shared" si="2430"/>
        <v>4847.4799999999996</v>
      </c>
      <c r="CN1330" s="66"/>
      <c r="CO1330" s="68">
        <f t="shared" si="2405"/>
        <v>0</v>
      </c>
      <c r="CP1330" s="79">
        <f t="shared" si="2431"/>
        <v>3955</v>
      </c>
      <c r="CQ1330" s="66"/>
      <c r="CR1330" s="68">
        <f t="shared" si="2406"/>
        <v>0</v>
      </c>
      <c r="CS1330" s="79">
        <f t="shared" si="2376"/>
        <v>5186</v>
      </c>
      <c r="CT1330" s="66"/>
      <c r="CU1330" s="68">
        <f t="shared" si="2407"/>
        <v>0</v>
      </c>
      <c r="CV1330" s="79">
        <f t="shared" si="2432"/>
        <v>6929</v>
      </c>
      <c r="CW1330" s="66"/>
      <c r="CX1330" s="66">
        <f t="shared" si="2472"/>
        <v>0</v>
      </c>
      <c r="CY1330" s="40">
        <f t="shared" si="2476"/>
        <v>6173.9599999999982</v>
      </c>
      <c r="CZ1330" s="65"/>
      <c r="DA1330" s="66">
        <f t="shared" si="2421"/>
        <v>0</v>
      </c>
      <c r="DB1330" s="67">
        <f t="shared" si="2445"/>
        <v>32048</v>
      </c>
      <c r="DC1330" s="66"/>
      <c r="DD1330" s="66">
        <f t="shared" si="2422"/>
        <v>0</v>
      </c>
      <c r="DE1330" s="67">
        <f t="shared" si="2446"/>
        <v>78819</v>
      </c>
      <c r="DF1330" s="66"/>
      <c r="DG1330" s="69">
        <f t="shared" si="2408"/>
        <v>0</v>
      </c>
      <c r="DH1330" s="67">
        <f t="shared" si="2471"/>
        <v>439095</v>
      </c>
      <c r="DI1330" s="66"/>
      <c r="DJ1330" s="66">
        <f t="shared" si="2409"/>
        <v>0</v>
      </c>
      <c r="DK1330" s="67">
        <f t="shared" si="2433"/>
        <v>5572.5</v>
      </c>
      <c r="DM1330" s="206">
        <f t="shared" si="2410"/>
        <v>0</v>
      </c>
      <c r="DN1330" s="25">
        <f t="shared" si="2426"/>
        <v>0</v>
      </c>
      <c r="DO1330" s="5"/>
      <c r="DP1330" s="43">
        <f t="shared" si="2411"/>
        <v>0</v>
      </c>
      <c r="DQ1330" s="27">
        <f t="shared" si="2434"/>
        <v>6413.5</v>
      </c>
      <c r="DR1330" s="5"/>
      <c r="DS1330" s="43">
        <f t="shared" si="2412"/>
        <v>0</v>
      </c>
      <c r="DT1330" s="27">
        <f t="shared" si="2435"/>
        <v>4846</v>
      </c>
      <c r="DU1330" s="5"/>
      <c r="DV1330" s="43">
        <f t="shared" si="2413"/>
        <v>0</v>
      </c>
      <c r="DW1330" s="27">
        <f t="shared" si="2436"/>
        <v>4835</v>
      </c>
      <c r="DX1330" s="5"/>
      <c r="DY1330" s="22">
        <f t="shared" si="2414"/>
        <v>0</v>
      </c>
      <c r="DZ1330" s="25">
        <f t="shared" si="2437"/>
        <v>523</v>
      </c>
      <c r="EA1330" s="22"/>
      <c r="EB1330" s="22">
        <f t="shared" si="2415"/>
        <v>0</v>
      </c>
      <c r="EC1330" s="28">
        <f t="shared" si="2438"/>
        <v>369</v>
      </c>
      <c r="ED1330" s="5"/>
      <c r="EE1330" s="43">
        <f t="shared" si="2416"/>
        <v>0</v>
      </c>
      <c r="EF1330" s="27">
        <f t="shared" si="2439"/>
        <v>4769</v>
      </c>
      <c r="EG1330" s="66"/>
      <c r="EH1330" s="66">
        <f t="shared" si="2417"/>
        <v>0</v>
      </c>
      <c r="EI1330" s="67">
        <f t="shared" si="2440"/>
        <v>21397</v>
      </c>
      <c r="EJ1330" s="66"/>
      <c r="EK1330" s="66">
        <f t="shared" si="2418"/>
        <v>0</v>
      </c>
      <c r="EL1330" s="67">
        <f t="shared" si="2441"/>
        <v>20027</v>
      </c>
      <c r="EM1330" s="110">
        <f t="shared" si="2447"/>
        <v>246415.65957275999</v>
      </c>
    </row>
    <row r="1331" spans="1:143" ht="11.25" customHeight="1" x14ac:dyDescent="0.25">
      <c r="A1331" s="379">
        <v>46200</v>
      </c>
      <c r="B1331" s="184">
        <v>46158</v>
      </c>
      <c r="C1331" s="174">
        <v>8005013450</v>
      </c>
      <c r="D1331" s="174" t="s">
        <v>214</v>
      </c>
      <c r="E1331" s="174">
        <v>2400</v>
      </c>
      <c r="F1331" s="174">
        <v>2</v>
      </c>
      <c r="G1331" s="356">
        <v>191516031272</v>
      </c>
      <c r="H1331" s="66"/>
      <c r="I1331" s="41">
        <f t="shared" si="2469"/>
        <v>4800</v>
      </c>
      <c r="J1331" s="48">
        <f t="shared" si="2448"/>
        <v>189695</v>
      </c>
      <c r="K1331" s="66"/>
      <c r="L1331" s="41">
        <f t="shared" si="2473"/>
        <v>4800</v>
      </c>
      <c r="M1331" s="48">
        <f t="shared" si="2468"/>
        <v>248932</v>
      </c>
      <c r="N1331" s="66"/>
      <c r="O1331" s="41">
        <f t="shared" si="2474"/>
        <v>4800</v>
      </c>
      <c r="P1331" s="48">
        <f t="shared" si="2452"/>
        <v>177174</v>
      </c>
      <c r="Q1331" s="66"/>
      <c r="R1331" s="66">
        <f t="shared" si="2475"/>
        <v>4800</v>
      </c>
      <c r="S1331" s="67">
        <f t="shared" si="2450"/>
        <v>213430</v>
      </c>
      <c r="T1331" s="66"/>
      <c r="U1331" s="66">
        <f t="shared" si="2453"/>
        <v>5040</v>
      </c>
      <c r="V1331" s="67">
        <f t="shared" si="2454"/>
        <v>144999.05000000005</v>
      </c>
      <c r="X1331" s="69">
        <f t="shared" si="2383"/>
        <v>0</v>
      </c>
      <c r="Y1331" s="67">
        <f t="shared" si="2455"/>
        <v>4500.3500000000004</v>
      </c>
      <c r="Z1331" s="66"/>
      <c r="AA1331" s="68">
        <f t="shared" si="2384"/>
        <v>0</v>
      </c>
      <c r="AB1331" s="67">
        <f t="shared" si="2456"/>
        <v>14252</v>
      </c>
      <c r="AC1331" s="66"/>
      <c r="AD1331" s="66">
        <f t="shared" si="2385"/>
        <v>0</v>
      </c>
      <c r="AE1331" s="67">
        <f t="shared" si="2457"/>
        <v>2961</v>
      </c>
      <c r="AF1331" s="66"/>
      <c r="AG1331" s="78">
        <f t="shared" si="2386"/>
        <v>0</v>
      </c>
      <c r="AH1331" s="79">
        <f t="shared" si="2458"/>
        <v>4070.4</v>
      </c>
      <c r="AI1331" s="66"/>
      <c r="AJ1331" s="68">
        <f t="shared" si="2387"/>
        <v>0</v>
      </c>
      <c r="AK1331" s="67">
        <f t="shared" si="2459"/>
        <v>45977</v>
      </c>
      <c r="AL1331" s="66"/>
      <c r="AM1331" s="68">
        <f t="shared" si="2460"/>
        <v>0</v>
      </c>
      <c r="AN1331" s="67">
        <f t="shared" si="2461"/>
        <v>7991.42</v>
      </c>
      <c r="AO1331" s="66"/>
      <c r="AP1331" s="68">
        <f t="shared" si="2389"/>
        <v>0</v>
      </c>
      <c r="AQ1331" s="67">
        <f t="shared" si="2477"/>
        <v>7620.6399999999994</v>
      </c>
      <c r="AR1331" s="66"/>
      <c r="AS1331" s="68">
        <f t="shared" si="2390"/>
        <v>0</v>
      </c>
      <c r="AT1331" s="67">
        <f t="shared" si="2451"/>
        <v>278.5</v>
      </c>
      <c r="AU1331" s="66"/>
      <c r="AV1331" s="66">
        <f t="shared" si="2391"/>
        <v>0</v>
      </c>
      <c r="AW1331" s="42">
        <f t="shared" si="2377"/>
        <v>4171.2000000000016</v>
      </c>
      <c r="AX1331" s="66"/>
      <c r="AY1331" s="66">
        <f t="shared" si="2392"/>
        <v>0</v>
      </c>
      <c r="AZ1331" s="67">
        <f t="shared" si="2425"/>
        <v>728.09999999999991</v>
      </c>
      <c r="BA1331" s="66"/>
      <c r="BB1331" s="68">
        <f t="shared" si="2393"/>
        <v>0</v>
      </c>
      <c r="BC1331" s="67">
        <f t="shared" si="2372"/>
        <v>77.819999999999851</v>
      </c>
      <c r="BD1331" s="66"/>
      <c r="BE1331" s="68">
        <f t="shared" si="2394"/>
        <v>0</v>
      </c>
      <c r="BF1331" s="67">
        <f t="shared" si="2423"/>
        <v>445.38000000000164</v>
      </c>
      <c r="BG1331" s="66"/>
      <c r="BH1331" s="68">
        <f t="shared" si="2462"/>
        <v>0</v>
      </c>
      <c r="BI1331" s="67">
        <f t="shared" si="2424"/>
        <v>10000</v>
      </c>
      <c r="BJ1331" s="66"/>
      <c r="BK1331" s="68">
        <f t="shared" si="2396"/>
        <v>0</v>
      </c>
      <c r="BL1331" s="67">
        <f t="shared" si="2427"/>
        <v>2694.6000000000004</v>
      </c>
      <c r="BM1331" s="66"/>
      <c r="BN1331" s="68">
        <f t="shared" si="2463"/>
        <v>0</v>
      </c>
      <c r="BO1331" s="67">
        <f t="shared" si="2428"/>
        <v>9134.7000000000007</v>
      </c>
      <c r="BP1331" s="66"/>
      <c r="BQ1331" s="68">
        <f t="shared" si="2464"/>
        <v>0</v>
      </c>
      <c r="BR1331" s="67">
        <f t="shared" si="2443"/>
        <v>65606.650000000009</v>
      </c>
      <c r="BS1331" s="66"/>
      <c r="BT1331" s="66">
        <f t="shared" si="2465"/>
        <v>0</v>
      </c>
      <c r="BU1331" s="67">
        <f t="shared" si="2373"/>
        <v>94117</v>
      </c>
      <c r="BV1331" s="66"/>
      <c r="BW1331" s="66">
        <f t="shared" si="2467"/>
        <v>0</v>
      </c>
      <c r="BX1331" s="67">
        <f t="shared" si="2374"/>
        <v>137128</v>
      </c>
      <c r="BY1331" s="66"/>
      <c r="BZ1331" s="66">
        <f t="shared" si="2466"/>
        <v>0</v>
      </c>
      <c r="CA1331" s="67">
        <f t="shared" si="2375"/>
        <v>87619</v>
      </c>
      <c r="CB1331" s="66"/>
      <c r="CC1331" s="66">
        <f t="shared" si="2401"/>
        <v>0</v>
      </c>
      <c r="CD1331" s="67">
        <f t="shared" si="2470"/>
        <v>28747.040000000001</v>
      </c>
      <c r="CE1331" s="66"/>
      <c r="CF1331" s="66">
        <f t="shared" si="2402"/>
        <v>0</v>
      </c>
      <c r="CG1331" s="67">
        <f t="shared" si="2429"/>
        <v>3663.6999999999994</v>
      </c>
      <c r="CH1331" s="66"/>
      <c r="CI1331" s="66">
        <f t="shared" si="2403"/>
        <v>0</v>
      </c>
      <c r="CJ1331" s="67">
        <f t="shared" si="2444"/>
        <v>6757.8</v>
      </c>
      <c r="CK1331" s="66"/>
      <c r="CL1331" s="68">
        <f t="shared" si="2404"/>
        <v>0</v>
      </c>
      <c r="CM1331" s="79">
        <f t="shared" si="2430"/>
        <v>4847.4799999999996</v>
      </c>
      <c r="CN1331" s="66"/>
      <c r="CO1331" s="68">
        <f t="shared" si="2405"/>
        <v>0</v>
      </c>
      <c r="CP1331" s="79">
        <f t="shared" si="2431"/>
        <v>3955</v>
      </c>
      <c r="CQ1331" s="66"/>
      <c r="CR1331" s="68">
        <f t="shared" si="2406"/>
        <v>0</v>
      </c>
      <c r="CS1331" s="79">
        <f t="shared" si="2376"/>
        <v>5186</v>
      </c>
      <c r="CT1331" s="66"/>
      <c r="CU1331" s="68">
        <f t="shared" si="2407"/>
        <v>0</v>
      </c>
      <c r="CV1331" s="79">
        <f t="shared" si="2432"/>
        <v>6929</v>
      </c>
      <c r="CW1331" s="66"/>
      <c r="CX1331" s="66">
        <f t="shared" si="2472"/>
        <v>0</v>
      </c>
      <c r="CY1331" s="40">
        <f t="shared" si="2476"/>
        <v>6173.9599999999982</v>
      </c>
      <c r="CZ1331" s="65"/>
      <c r="DA1331" s="66">
        <f t="shared" si="2421"/>
        <v>0</v>
      </c>
      <c r="DB1331" s="67">
        <f t="shared" si="2445"/>
        <v>32048</v>
      </c>
      <c r="DC1331" s="66"/>
      <c r="DD1331" s="66">
        <f t="shared" si="2422"/>
        <v>0</v>
      </c>
      <c r="DE1331" s="67">
        <f t="shared" si="2446"/>
        <v>78819</v>
      </c>
      <c r="DF1331" s="66"/>
      <c r="DG1331" s="69">
        <f t="shared" si="2408"/>
        <v>0</v>
      </c>
      <c r="DH1331" s="67">
        <f t="shared" si="2471"/>
        <v>439095</v>
      </c>
      <c r="DI1331" s="66"/>
      <c r="DJ1331" s="66">
        <f t="shared" si="2409"/>
        <v>0</v>
      </c>
      <c r="DK1331" s="67">
        <f t="shared" si="2433"/>
        <v>5572.5</v>
      </c>
      <c r="DM1331" s="206">
        <f t="shared" si="2410"/>
        <v>0</v>
      </c>
      <c r="DN1331" s="25">
        <f t="shared" si="2426"/>
        <v>0</v>
      </c>
      <c r="DO1331" s="5"/>
      <c r="DP1331" s="43">
        <f t="shared" si="2411"/>
        <v>0</v>
      </c>
      <c r="DQ1331" s="27">
        <f t="shared" si="2434"/>
        <v>6413.5</v>
      </c>
      <c r="DR1331" s="5"/>
      <c r="DS1331" s="43">
        <f t="shared" si="2412"/>
        <v>0</v>
      </c>
      <c r="DT1331" s="27">
        <f t="shared" si="2435"/>
        <v>4846</v>
      </c>
      <c r="DU1331" s="5"/>
      <c r="DV1331" s="43">
        <f t="shared" si="2413"/>
        <v>0</v>
      </c>
      <c r="DW1331" s="27">
        <f t="shared" si="2436"/>
        <v>4835</v>
      </c>
      <c r="DX1331" s="5"/>
      <c r="DY1331" s="22">
        <f t="shared" si="2414"/>
        <v>0</v>
      </c>
      <c r="DZ1331" s="25">
        <f t="shared" si="2437"/>
        <v>523</v>
      </c>
      <c r="EA1331" s="22"/>
      <c r="EB1331" s="22">
        <f t="shared" si="2415"/>
        <v>0</v>
      </c>
      <c r="EC1331" s="28">
        <f t="shared" si="2438"/>
        <v>369</v>
      </c>
      <c r="ED1331" s="5"/>
      <c r="EE1331" s="43">
        <f t="shared" si="2416"/>
        <v>0</v>
      </c>
      <c r="EF1331" s="27">
        <f t="shared" si="2439"/>
        <v>4769</v>
      </c>
      <c r="EG1331" s="66"/>
      <c r="EH1331" s="66">
        <f t="shared" si="2417"/>
        <v>0</v>
      </c>
      <c r="EI1331" s="67">
        <f t="shared" si="2440"/>
        <v>21397</v>
      </c>
      <c r="EJ1331" s="66"/>
      <c r="EK1331" s="66">
        <f t="shared" si="2418"/>
        <v>0</v>
      </c>
      <c r="EL1331" s="67">
        <f t="shared" si="2441"/>
        <v>20027</v>
      </c>
      <c r="EM1331" s="110">
        <f t="shared" si="2447"/>
        <v>246191.49057276</v>
      </c>
    </row>
    <row r="1332" spans="1:143" ht="11.25" customHeight="1" x14ac:dyDescent="0.25">
      <c r="A1332" s="109">
        <v>46200</v>
      </c>
      <c r="B1332" s="351">
        <v>46172</v>
      </c>
      <c r="C1332" s="174">
        <v>8004995656</v>
      </c>
      <c r="D1332" s="179" t="s">
        <v>45</v>
      </c>
      <c r="E1332" s="350">
        <v>150</v>
      </c>
      <c r="F1332" s="174">
        <v>2</v>
      </c>
      <c r="G1332" s="16">
        <v>191516031630</v>
      </c>
      <c r="H1332" s="66"/>
      <c r="I1332" s="41">
        <f t="shared" si="2469"/>
        <v>300</v>
      </c>
      <c r="J1332" s="48">
        <f t="shared" si="2448"/>
        <v>189395</v>
      </c>
      <c r="K1332" s="66"/>
      <c r="L1332" s="41">
        <f t="shared" si="2473"/>
        <v>300</v>
      </c>
      <c r="M1332" s="48">
        <f t="shared" si="2468"/>
        <v>248632</v>
      </c>
      <c r="N1332" s="66"/>
      <c r="O1332" s="41">
        <f t="shared" si="2474"/>
        <v>300</v>
      </c>
      <c r="P1332" s="48">
        <f t="shared" si="2452"/>
        <v>176874</v>
      </c>
      <c r="Q1332" s="66"/>
      <c r="R1332" s="66">
        <f t="shared" si="2475"/>
        <v>300</v>
      </c>
      <c r="S1332" s="67">
        <f t="shared" si="2450"/>
        <v>213130</v>
      </c>
      <c r="T1332" s="66"/>
      <c r="U1332" s="66">
        <f t="shared" si="2453"/>
        <v>0</v>
      </c>
      <c r="V1332" s="67">
        <f t="shared" si="2454"/>
        <v>144999.05000000005</v>
      </c>
      <c r="X1332" s="69">
        <f t="shared" si="2383"/>
        <v>0</v>
      </c>
      <c r="Y1332" s="67">
        <f t="shared" si="2455"/>
        <v>4500.3500000000004</v>
      </c>
      <c r="Z1332" s="66"/>
      <c r="AA1332" s="68">
        <f t="shared" si="2384"/>
        <v>0</v>
      </c>
      <c r="AB1332" s="67">
        <f t="shared" si="2456"/>
        <v>14252</v>
      </c>
      <c r="AC1332" s="66"/>
      <c r="AD1332" s="66">
        <f t="shared" si="2385"/>
        <v>0</v>
      </c>
      <c r="AE1332" s="67">
        <f t="shared" si="2457"/>
        <v>2961</v>
      </c>
      <c r="AF1332" s="66"/>
      <c r="AG1332" s="78">
        <f t="shared" si="2386"/>
        <v>0</v>
      </c>
      <c r="AH1332" s="79">
        <f t="shared" si="2458"/>
        <v>4070.4</v>
      </c>
      <c r="AI1332" s="66"/>
      <c r="AJ1332" s="68">
        <f t="shared" si="2387"/>
        <v>315</v>
      </c>
      <c r="AK1332" s="67">
        <f t="shared" si="2459"/>
        <v>45662</v>
      </c>
      <c r="AL1332" s="66"/>
      <c r="AM1332" s="68">
        <f t="shared" si="2460"/>
        <v>0</v>
      </c>
      <c r="AN1332" s="67">
        <f t="shared" si="2461"/>
        <v>7991.42</v>
      </c>
      <c r="AO1332" s="66"/>
      <c r="AP1332" s="68">
        <f t="shared" si="2389"/>
        <v>0</v>
      </c>
      <c r="AQ1332" s="67">
        <f t="shared" si="2477"/>
        <v>7620.6399999999994</v>
      </c>
      <c r="AR1332" s="66"/>
      <c r="AS1332" s="68">
        <f t="shared" si="2390"/>
        <v>0</v>
      </c>
      <c r="AT1332" s="67">
        <f t="shared" si="2451"/>
        <v>278.5</v>
      </c>
      <c r="AU1332" s="66"/>
      <c r="AV1332" s="66">
        <f t="shared" si="2391"/>
        <v>0</v>
      </c>
      <c r="AW1332" s="42">
        <f t="shared" si="2377"/>
        <v>4171.2000000000016</v>
      </c>
      <c r="AX1332" s="66"/>
      <c r="AY1332" s="66">
        <f t="shared" si="2392"/>
        <v>0</v>
      </c>
      <c r="AZ1332" s="67">
        <f t="shared" si="2425"/>
        <v>728.09999999999991</v>
      </c>
      <c r="BA1332" s="66"/>
      <c r="BB1332" s="68">
        <f t="shared" si="2393"/>
        <v>0</v>
      </c>
      <c r="BC1332" s="67">
        <f t="shared" si="2372"/>
        <v>77.819999999999851</v>
      </c>
      <c r="BD1332" s="66"/>
      <c r="BE1332" s="68">
        <f t="shared" si="2394"/>
        <v>0</v>
      </c>
      <c r="BF1332" s="67">
        <f t="shared" si="2423"/>
        <v>445.38000000000164</v>
      </c>
      <c r="BG1332" s="66"/>
      <c r="BH1332" s="68">
        <f t="shared" si="2462"/>
        <v>0</v>
      </c>
      <c r="BI1332" s="67">
        <f t="shared" si="2424"/>
        <v>10000</v>
      </c>
      <c r="BJ1332" s="66"/>
      <c r="BK1332" s="68">
        <f t="shared" si="2396"/>
        <v>0</v>
      </c>
      <c r="BL1332" s="67">
        <f t="shared" si="2427"/>
        <v>2694.6000000000004</v>
      </c>
      <c r="BM1332" s="66"/>
      <c r="BN1332" s="68">
        <f t="shared" si="2463"/>
        <v>0</v>
      </c>
      <c r="BO1332" s="67">
        <f t="shared" si="2428"/>
        <v>9134.7000000000007</v>
      </c>
      <c r="BP1332" s="66"/>
      <c r="BQ1332" s="68">
        <f t="shared" si="2464"/>
        <v>0</v>
      </c>
      <c r="BR1332" s="67">
        <f t="shared" si="2443"/>
        <v>65606.650000000009</v>
      </c>
      <c r="BS1332" s="66"/>
      <c r="BT1332" s="66">
        <f t="shared" si="2465"/>
        <v>0</v>
      </c>
      <c r="BU1332" s="67">
        <f t="shared" si="2373"/>
        <v>94117</v>
      </c>
      <c r="BV1332" s="66"/>
      <c r="BW1332" s="66">
        <f t="shared" si="2467"/>
        <v>0</v>
      </c>
      <c r="BX1332" s="67">
        <f t="shared" si="2374"/>
        <v>137128</v>
      </c>
      <c r="BY1332" s="66"/>
      <c r="BZ1332" s="66">
        <f t="shared" si="2466"/>
        <v>0</v>
      </c>
      <c r="CA1332" s="67">
        <f t="shared" si="2375"/>
        <v>87619</v>
      </c>
      <c r="CB1332" s="66"/>
      <c r="CC1332" s="66">
        <f t="shared" si="2401"/>
        <v>0</v>
      </c>
      <c r="CD1332" s="67">
        <f t="shared" si="2470"/>
        <v>28747.040000000001</v>
      </c>
      <c r="CE1332" s="66"/>
      <c r="CF1332" s="66">
        <f t="shared" si="2402"/>
        <v>0</v>
      </c>
      <c r="CG1332" s="67">
        <f t="shared" si="2429"/>
        <v>3663.6999999999994</v>
      </c>
      <c r="CH1332" s="66"/>
      <c r="CI1332" s="66">
        <f t="shared" si="2403"/>
        <v>0</v>
      </c>
      <c r="CJ1332" s="67">
        <f t="shared" si="2444"/>
        <v>6757.8</v>
      </c>
      <c r="CK1332" s="66"/>
      <c r="CL1332" s="68">
        <f t="shared" si="2404"/>
        <v>0</v>
      </c>
      <c r="CM1332" s="79">
        <f t="shared" si="2430"/>
        <v>4847.4799999999996</v>
      </c>
      <c r="CN1332" s="66"/>
      <c r="CO1332" s="68">
        <f t="shared" si="2405"/>
        <v>0</v>
      </c>
      <c r="CP1332" s="79">
        <f t="shared" si="2431"/>
        <v>3955</v>
      </c>
      <c r="CQ1332" s="66"/>
      <c r="CR1332" s="68">
        <f t="shared" si="2406"/>
        <v>0</v>
      </c>
      <c r="CS1332" s="79">
        <f t="shared" si="2376"/>
        <v>5186</v>
      </c>
      <c r="CT1332" s="66"/>
      <c r="CU1332" s="68">
        <f t="shared" si="2407"/>
        <v>0</v>
      </c>
      <c r="CV1332" s="79">
        <f t="shared" si="2432"/>
        <v>6929</v>
      </c>
      <c r="CW1332" s="66"/>
      <c r="CX1332" s="66">
        <f t="shared" si="2472"/>
        <v>0</v>
      </c>
      <c r="CY1332" s="40">
        <f t="shared" si="2476"/>
        <v>6173.9599999999982</v>
      </c>
      <c r="CZ1332" s="65"/>
      <c r="DA1332" s="66">
        <f t="shared" si="2421"/>
        <v>0</v>
      </c>
      <c r="DB1332" s="67">
        <f t="shared" si="2445"/>
        <v>32048</v>
      </c>
      <c r="DC1332" s="66"/>
      <c r="DD1332" s="66">
        <f t="shared" si="2422"/>
        <v>0</v>
      </c>
      <c r="DE1332" s="67">
        <f t="shared" si="2446"/>
        <v>78819</v>
      </c>
      <c r="DF1332" s="66"/>
      <c r="DG1332" s="69">
        <f t="shared" si="2408"/>
        <v>0</v>
      </c>
      <c r="DH1332" s="67">
        <f t="shared" si="2471"/>
        <v>439095</v>
      </c>
      <c r="DI1332" s="66"/>
      <c r="DJ1332" s="66">
        <f t="shared" si="2409"/>
        <v>0</v>
      </c>
      <c r="DK1332" s="67">
        <f t="shared" si="2433"/>
        <v>5572.5</v>
      </c>
      <c r="DM1332" s="206">
        <f t="shared" si="2410"/>
        <v>0</v>
      </c>
      <c r="DN1332" s="25">
        <f t="shared" si="2426"/>
        <v>0</v>
      </c>
      <c r="DO1332" s="5"/>
      <c r="DP1332" s="43">
        <f t="shared" si="2411"/>
        <v>0</v>
      </c>
      <c r="DQ1332" s="27">
        <f t="shared" si="2434"/>
        <v>6413.5</v>
      </c>
      <c r="DR1332" s="5"/>
      <c r="DS1332" s="43">
        <f t="shared" si="2412"/>
        <v>0</v>
      </c>
      <c r="DT1332" s="27">
        <f t="shared" si="2435"/>
        <v>4846</v>
      </c>
      <c r="DU1332" s="5"/>
      <c r="DV1332" s="43">
        <f t="shared" si="2413"/>
        <v>0</v>
      </c>
      <c r="DW1332" s="27">
        <f t="shared" si="2436"/>
        <v>4835</v>
      </c>
      <c r="DX1332" s="5"/>
      <c r="DY1332" s="22">
        <f t="shared" si="2414"/>
        <v>0</v>
      </c>
      <c r="DZ1332" s="25">
        <f t="shared" si="2437"/>
        <v>523</v>
      </c>
      <c r="EA1332" s="22"/>
      <c r="EB1332" s="22">
        <f t="shared" si="2415"/>
        <v>0</v>
      </c>
      <c r="EC1332" s="28">
        <f t="shared" si="2438"/>
        <v>369</v>
      </c>
      <c r="ED1332" s="5"/>
      <c r="EE1332" s="43">
        <f t="shared" si="2416"/>
        <v>0</v>
      </c>
      <c r="EF1332" s="27">
        <f t="shared" si="2439"/>
        <v>4769</v>
      </c>
      <c r="EG1332" s="66"/>
      <c r="EH1332" s="66">
        <f t="shared" si="2417"/>
        <v>0</v>
      </c>
      <c r="EI1332" s="67">
        <f t="shared" si="2440"/>
        <v>21397</v>
      </c>
      <c r="EJ1332" s="66"/>
      <c r="EK1332" s="66">
        <f t="shared" si="2418"/>
        <v>0</v>
      </c>
      <c r="EL1332" s="67">
        <f t="shared" si="2441"/>
        <v>20027</v>
      </c>
      <c r="EM1332" s="110">
        <f t="shared" si="2447"/>
        <v>246130.82177276001</v>
      </c>
    </row>
    <row r="1333" spans="1:143" s="368" customFormat="1" ht="11.25" customHeight="1" x14ac:dyDescent="0.25">
      <c r="A1333" s="379">
        <v>46200</v>
      </c>
      <c r="B1333" s="184">
        <v>46172</v>
      </c>
      <c r="C1333" s="174">
        <v>8005013239</v>
      </c>
      <c r="D1333" s="179" t="s">
        <v>66</v>
      </c>
      <c r="E1333" s="350">
        <v>40</v>
      </c>
      <c r="F1333" s="174">
        <v>2</v>
      </c>
      <c r="G1333" s="356">
        <v>191516031098</v>
      </c>
      <c r="H1333" s="66"/>
      <c r="I1333" s="41">
        <f t="shared" si="2469"/>
        <v>80</v>
      </c>
      <c r="J1333" s="48">
        <f t="shared" si="2448"/>
        <v>189315</v>
      </c>
      <c r="K1333" s="66"/>
      <c r="L1333" s="41">
        <f t="shared" si="2473"/>
        <v>80</v>
      </c>
      <c r="M1333" s="48">
        <f t="shared" si="2468"/>
        <v>248552</v>
      </c>
      <c r="N1333" s="66"/>
      <c r="O1333" s="41">
        <f t="shared" si="2474"/>
        <v>80</v>
      </c>
      <c r="P1333" s="48">
        <f t="shared" si="2452"/>
        <v>176794</v>
      </c>
      <c r="Q1333" s="66"/>
      <c r="R1333" s="66">
        <f t="shared" si="2475"/>
        <v>80</v>
      </c>
      <c r="S1333" s="67">
        <f t="shared" si="2450"/>
        <v>213050</v>
      </c>
      <c r="T1333" s="66"/>
      <c r="U1333" s="66">
        <f t="shared" si="2453"/>
        <v>0</v>
      </c>
      <c r="V1333" s="67">
        <f t="shared" si="2454"/>
        <v>144999.05000000005</v>
      </c>
      <c r="W1333" s="136"/>
      <c r="X1333" s="69">
        <f t="shared" si="2383"/>
        <v>0</v>
      </c>
      <c r="Y1333" s="67">
        <f t="shared" si="2455"/>
        <v>4500.3500000000004</v>
      </c>
      <c r="Z1333" s="66"/>
      <c r="AA1333" s="68">
        <f t="shared" si="2384"/>
        <v>0</v>
      </c>
      <c r="AB1333" s="67">
        <f t="shared" si="2456"/>
        <v>14252</v>
      </c>
      <c r="AC1333" s="66"/>
      <c r="AD1333" s="66">
        <f t="shared" si="2385"/>
        <v>0</v>
      </c>
      <c r="AE1333" s="67">
        <f t="shared" si="2457"/>
        <v>2961</v>
      </c>
      <c r="AF1333" s="66"/>
      <c r="AG1333" s="78">
        <f t="shared" si="2386"/>
        <v>84</v>
      </c>
      <c r="AH1333" s="79">
        <f t="shared" si="2458"/>
        <v>3986.4</v>
      </c>
      <c r="AI1333" s="66"/>
      <c r="AJ1333" s="68">
        <f t="shared" si="2387"/>
        <v>0</v>
      </c>
      <c r="AK1333" s="67">
        <f t="shared" si="2459"/>
        <v>45662</v>
      </c>
      <c r="AL1333" s="66"/>
      <c r="AM1333" s="68">
        <f t="shared" si="2460"/>
        <v>0</v>
      </c>
      <c r="AN1333" s="67">
        <f t="shared" si="2461"/>
        <v>7991.42</v>
      </c>
      <c r="AO1333" s="66"/>
      <c r="AP1333" s="68">
        <f t="shared" si="2389"/>
        <v>0</v>
      </c>
      <c r="AQ1333" s="67">
        <f t="shared" si="2477"/>
        <v>7620.6399999999994</v>
      </c>
      <c r="AR1333" s="66"/>
      <c r="AS1333" s="68">
        <f t="shared" si="2390"/>
        <v>0</v>
      </c>
      <c r="AT1333" s="67">
        <f t="shared" si="2451"/>
        <v>278.5</v>
      </c>
      <c r="AU1333" s="66"/>
      <c r="AV1333" s="66">
        <f t="shared" si="2391"/>
        <v>0</v>
      </c>
      <c r="AW1333" s="42">
        <f t="shared" si="2377"/>
        <v>4171.2000000000016</v>
      </c>
      <c r="AX1333" s="66"/>
      <c r="AY1333" s="66">
        <f t="shared" si="2392"/>
        <v>0</v>
      </c>
      <c r="AZ1333" s="67">
        <f t="shared" si="2425"/>
        <v>728.09999999999991</v>
      </c>
      <c r="BA1333" s="66"/>
      <c r="BB1333" s="68">
        <f t="shared" si="2393"/>
        <v>0</v>
      </c>
      <c r="BC1333" s="67">
        <f t="shared" ref="BC1333:BC1396" si="2478">BC1332+BA1333-BB1333</f>
        <v>77.819999999999851</v>
      </c>
      <c r="BD1333" s="66"/>
      <c r="BE1333" s="68">
        <f t="shared" si="2394"/>
        <v>0</v>
      </c>
      <c r="BF1333" s="67">
        <f t="shared" si="2423"/>
        <v>445.38000000000164</v>
      </c>
      <c r="BG1333" s="66"/>
      <c r="BH1333" s="68">
        <f t="shared" si="2462"/>
        <v>0</v>
      </c>
      <c r="BI1333" s="67">
        <f t="shared" si="2424"/>
        <v>10000</v>
      </c>
      <c r="BJ1333" s="66"/>
      <c r="BK1333" s="68">
        <f t="shared" si="2396"/>
        <v>0</v>
      </c>
      <c r="BL1333" s="67">
        <f t="shared" si="2427"/>
        <v>2694.6000000000004</v>
      </c>
      <c r="BM1333" s="66"/>
      <c r="BN1333" s="68">
        <f t="shared" si="2463"/>
        <v>0</v>
      </c>
      <c r="BO1333" s="67">
        <f t="shared" si="2428"/>
        <v>9134.7000000000007</v>
      </c>
      <c r="BP1333" s="66"/>
      <c r="BQ1333" s="68">
        <f t="shared" si="2464"/>
        <v>0</v>
      </c>
      <c r="BR1333" s="67">
        <f t="shared" si="2443"/>
        <v>65606.650000000009</v>
      </c>
      <c r="BS1333" s="66"/>
      <c r="BT1333" s="66">
        <f t="shared" si="2465"/>
        <v>0</v>
      </c>
      <c r="BU1333" s="67">
        <f t="shared" ref="BU1333:BU1364" si="2479">BU1332+BS1333-BT1333</f>
        <v>94117</v>
      </c>
      <c r="BV1333" s="66"/>
      <c r="BW1333" s="66">
        <f t="shared" si="2467"/>
        <v>0</v>
      </c>
      <c r="BX1333" s="67">
        <f t="shared" ref="BX1333:BX1361" si="2480">+BX1332+BV1333-BW1333</f>
        <v>137128</v>
      </c>
      <c r="BY1333" s="66"/>
      <c r="BZ1333" s="66">
        <f t="shared" si="2466"/>
        <v>0</v>
      </c>
      <c r="CA1333" s="67">
        <f t="shared" ref="CA1333:CA1369" si="2481">+CA1332+BY1333-BZ1333</f>
        <v>87619</v>
      </c>
      <c r="CB1333" s="66"/>
      <c r="CC1333" s="66">
        <f t="shared" si="2401"/>
        <v>0</v>
      </c>
      <c r="CD1333" s="67">
        <f t="shared" si="2470"/>
        <v>28747.040000000001</v>
      </c>
      <c r="CE1333" s="66"/>
      <c r="CF1333" s="66">
        <f t="shared" si="2402"/>
        <v>0</v>
      </c>
      <c r="CG1333" s="67">
        <f t="shared" si="2429"/>
        <v>3663.6999999999994</v>
      </c>
      <c r="CH1333" s="66"/>
      <c r="CI1333" s="66">
        <f t="shared" si="2403"/>
        <v>0</v>
      </c>
      <c r="CJ1333" s="67">
        <f t="shared" si="2444"/>
        <v>6757.8</v>
      </c>
      <c r="CK1333" s="66"/>
      <c r="CL1333" s="68">
        <f t="shared" si="2404"/>
        <v>0</v>
      </c>
      <c r="CM1333" s="79">
        <f t="shared" si="2430"/>
        <v>4847.4799999999996</v>
      </c>
      <c r="CN1333" s="66"/>
      <c r="CO1333" s="68">
        <f t="shared" si="2405"/>
        <v>0</v>
      </c>
      <c r="CP1333" s="79">
        <f t="shared" si="2431"/>
        <v>3955</v>
      </c>
      <c r="CQ1333" s="66"/>
      <c r="CR1333" s="68">
        <f t="shared" si="2406"/>
        <v>0</v>
      </c>
      <c r="CS1333" s="79">
        <f t="shared" si="2376"/>
        <v>5186</v>
      </c>
      <c r="CT1333" s="66"/>
      <c r="CU1333" s="68">
        <f t="shared" si="2407"/>
        <v>0</v>
      </c>
      <c r="CV1333" s="79">
        <f t="shared" si="2432"/>
        <v>6929</v>
      </c>
      <c r="CW1333" s="66"/>
      <c r="CX1333" s="66">
        <f t="shared" si="2472"/>
        <v>0</v>
      </c>
      <c r="CY1333" s="40">
        <f t="shared" si="2476"/>
        <v>6173.9599999999982</v>
      </c>
      <c r="CZ1333" s="65"/>
      <c r="DA1333" s="66">
        <f t="shared" si="2421"/>
        <v>0</v>
      </c>
      <c r="DB1333" s="67">
        <f t="shared" si="2445"/>
        <v>32048</v>
      </c>
      <c r="DC1333" s="66"/>
      <c r="DD1333" s="66">
        <f t="shared" si="2422"/>
        <v>0</v>
      </c>
      <c r="DE1333" s="67">
        <f t="shared" si="2446"/>
        <v>78819</v>
      </c>
      <c r="DF1333" s="66"/>
      <c r="DG1333" s="69">
        <f t="shared" si="2408"/>
        <v>0</v>
      </c>
      <c r="DH1333" s="67">
        <f t="shared" si="2471"/>
        <v>439095</v>
      </c>
      <c r="DI1333" s="66"/>
      <c r="DJ1333" s="66">
        <f t="shared" si="2409"/>
        <v>0</v>
      </c>
      <c r="DK1333" s="67">
        <f t="shared" si="2433"/>
        <v>5572.5</v>
      </c>
      <c r="DL1333" s="210"/>
      <c r="DM1333" s="206">
        <f t="shared" si="2410"/>
        <v>0</v>
      </c>
      <c r="DN1333" s="25">
        <f t="shared" si="2426"/>
        <v>0</v>
      </c>
      <c r="DO1333" s="5"/>
      <c r="DP1333" s="43">
        <f t="shared" si="2411"/>
        <v>0</v>
      </c>
      <c r="DQ1333" s="27">
        <f t="shared" si="2434"/>
        <v>6413.5</v>
      </c>
      <c r="DR1333" s="5"/>
      <c r="DS1333" s="43">
        <f t="shared" si="2412"/>
        <v>0</v>
      </c>
      <c r="DT1333" s="27">
        <f t="shared" si="2435"/>
        <v>4846</v>
      </c>
      <c r="DU1333" s="5"/>
      <c r="DV1333" s="43">
        <f t="shared" si="2413"/>
        <v>0</v>
      </c>
      <c r="DW1333" s="27">
        <f t="shared" si="2436"/>
        <v>4835</v>
      </c>
      <c r="DX1333" s="5"/>
      <c r="DY1333" s="22">
        <f t="shared" si="2414"/>
        <v>0</v>
      </c>
      <c r="DZ1333" s="25">
        <f t="shared" si="2437"/>
        <v>523</v>
      </c>
      <c r="EA1333" s="22"/>
      <c r="EB1333" s="22">
        <f t="shared" si="2415"/>
        <v>0</v>
      </c>
      <c r="EC1333" s="28">
        <f t="shared" si="2438"/>
        <v>369</v>
      </c>
      <c r="ED1333" s="5"/>
      <c r="EE1333" s="43">
        <f t="shared" si="2416"/>
        <v>0</v>
      </c>
      <c r="EF1333" s="27">
        <f t="shared" si="2439"/>
        <v>4769</v>
      </c>
      <c r="EG1333" s="66"/>
      <c r="EH1333" s="66">
        <f t="shared" si="2417"/>
        <v>0</v>
      </c>
      <c r="EI1333" s="67">
        <f t="shared" si="2440"/>
        <v>21397</v>
      </c>
      <c r="EJ1333" s="66"/>
      <c r="EK1333" s="66">
        <f t="shared" si="2418"/>
        <v>0</v>
      </c>
      <c r="EL1333" s="67">
        <f t="shared" si="2441"/>
        <v>20027</v>
      </c>
      <c r="EM1333" s="110">
        <f t="shared" si="2447"/>
        <v>245657.04017276</v>
      </c>
    </row>
    <row r="1334" spans="1:143" ht="11.25" customHeight="1" x14ac:dyDescent="0.25">
      <c r="A1334" s="379">
        <v>46200</v>
      </c>
      <c r="B1334" s="184">
        <v>46172</v>
      </c>
      <c r="C1334" s="174">
        <v>8004990316</v>
      </c>
      <c r="D1334" s="13" t="s">
        <v>310</v>
      </c>
      <c r="E1334" s="14">
        <v>120</v>
      </c>
      <c r="F1334" s="15">
        <v>10</v>
      </c>
      <c r="G1334" s="16">
        <v>191516031197</v>
      </c>
      <c r="H1334" s="66"/>
      <c r="I1334" s="41">
        <f t="shared" si="2469"/>
        <v>240</v>
      </c>
      <c r="J1334" s="48">
        <f t="shared" si="2448"/>
        <v>189075</v>
      </c>
      <c r="K1334" s="66"/>
      <c r="L1334" s="41">
        <f t="shared" si="2473"/>
        <v>240</v>
      </c>
      <c r="M1334" s="48">
        <f t="shared" si="2468"/>
        <v>248312</v>
      </c>
      <c r="N1334" s="66"/>
      <c r="O1334" s="41">
        <f t="shared" si="2474"/>
        <v>240</v>
      </c>
      <c r="P1334" s="48">
        <f t="shared" si="2452"/>
        <v>176554</v>
      </c>
      <c r="Q1334" s="66"/>
      <c r="R1334" s="66">
        <f t="shared" si="2475"/>
        <v>240</v>
      </c>
      <c r="S1334" s="67">
        <f t="shared" si="2450"/>
        <v>212810</v>
      </c>
      <c r="T1334" s="66"/>
      <c r="U1334" s="66">
        <f t="shared" si="2453"/>
        <v>1212</v>
      </c>
      <c r="V1334" s="67">
        <f t="shared" si="2454"/>
        <v>143787.05000000005</v>
      </c>
      <c r="X1334" s="69">
        <f t="shared" si="2383"/>
        <v>0</v>
      </c>
      <c r="Y1334" s="67">
        <f t="shared" si="2455"/>
        <v>4500.3500000000004</v>
      </c>
      <c r="Z1334" s="66"/>
      <c r="AA1334" s="68">
        <f t="shared" si="2384"/>
        <v>0</v>
      </c>
      <c r="AB1334" s="67">
        <f t="shared" si="2456"/>
        <v>14252</v>
      </c>
      <c r="AC1334" s="66"/>
      <c r="AD1334" s="66">
        <f t="shared" si="2385"/>
        <v>0</v>
      </c>
      <c r="AE1334" s="67">
        <f t="shared" si="2457"/>
        <v>2961</v>
      </c>
      <c r="AF1334" s="66"/>
      <c r="AG1334" s="78">
        <f t="shared" si="2386"/>
        <v>0</v>
      </c>
      <c r="AH1334" s="79">
        <f t="shared" si="2458"/>
        <v>3986.4</v>
      </c>
      <c r="AI1334" s="66"/>
      <c r="AJ1334" s="68">
        <f t="shared" si="2387"/>
        <v>0</v>
      </c>
      <c r="AK1334" s="67">
        <f t="shared" si="2459"/>
        <v>45662</v>
      </c>
      <c r="AL1334" s="66"/>
      <c r="AM1334" s="68">
        <f t="shared" si="2460"/>
        <v>0</v>
      </c>
      <c r="AN1334" s="67">
        <f t="shared" si="2461"/>
        <v>7991.42</v>
      </c>
      <c r="AO1334" s="66"/>
      <c r="AP1334" s="68">
        <f t="shared" si="2389"/>
        <v>0</v>
      </c>
      <c r="AQ1334" s="67">
        <f t="shared" si="2477"/>
        <v>7620.6399999999994</v>
      </c>
      <c r="AR1334" s="66"/>
      <c r="AS1334" s="68">
        <f t="shared" si="2390"/>
        <v>0</v>
      </c>
      <c r="AT1334" s="67">
        <f t="shared" si="2451"/>
        <v>278.5</v>
      </c>
      <c r="AU1334" s="66"/>
      <c r="AV1334" s="66">
        <f t="shared" si="2391"/>
        <v>0</v>
      </c>
      <c r="AW1334" s="42">
        <f t="shared" si="2377"/>
        <v>4171.2000000000016</v>
      </c>
      <c r="AX1334" s="66"/>
      <c r="AY1334" s="66">
        <f t="shared" si="2392"/>
        <v>0</v>
      </c>
      <c r="AZ1334" s="67">
        <f t="shared" si="2425"/>
        <v>728.09999999999991</v>
      </c>
      <c r="BA1334" s="66"/>
      <c r="BB1334" s="68">
        <f t="shared" si="2393"/>
        <v>0</v>
      </c>
      <c r="BC1334" s="67">
        <f t="shared" si="2478"/>
        <v>77.819999999999851</v>
      </c>
      <c r="BD1334" s="66"/>
      <c r="BE1334" s="68">
        <f t="shared" si="2394"/>
        <v>0</v>
      </c>
      <c r="BF1334" s="67">
        <f t="shared" si="2423"/>
        <v>445.38000000000164</v>
      </c>
      <c r="BG1334" s="66"/>
      <c r="BH1334" s="68">
        <f t="shared" si="2462"/>
        <v>0</v>
      </c>
      <c r="BI1334" s="67">
        <f t="shared" si="2424"/>
        <v>10000</v>
      </c>
      <c r="BJ1334" s="66"/>
      <c r="BK1334" s="68">
        <f t="shared" si="2396"/>
        <v>0</v>
      </c>
      <c r="BL1334" s="67">
        <f t="shared" si="2427"/>
        <v>2694.6000000000004</v>
      </c>
      <c r="BM1334" s="66"/>
      <c r="BN1334" s="68">
        <f t="shared" si="2463"/>
        <v>0</v>
      </c>
      <c r="BO1334" s="67">
        <f t="shared" si="2428"/>
        <v>9134.7000000000007</v>
      </c>
      <c r="BP1334" s="66"/>
      <c r="BQ1334" s="68">
        <f t="shared" si="2464"/>
        <v>0</v>
      </c>
      <c r="BR1334" s="67">
        <f t="shared" si="2443"/>
        <v>65606.650000000009</v>
      </c>
      <c r="BS1334" s="66"/>
      <c r="BT1334" s="66">
        <f t="shared" si="2465"/>
        <v>0</v>
      </c>
      <c r="BU1334" s="67">
        <f t="shared" si="2479"/>
        <v>94117</v>
      </c>
      <c r="BV1334" s="66"/>
      <c r="BW1334" s="66">
        <f t="shared" si="2467"/>
        <v>0</v>
      </c>
      <c r="BX1334" s="67">
        <f t="shared" si="2480"/>
        <v>137128</v>
      </c>
      <c r="BY1334" s="66"/>
      <c r="BZ1334" s="66">
        <f t="shared" si="2466"/>
        <v>0</v>
      </c>
      <c r="CA1334" s="67">
        <f t="shared" si="2481"/>
        <v>87619</v>
      </c>
      <c r="CB1334" s="66"/>
      <c r="CC1334" s="66">
        <f t="shared" si="2401"/>
        <v>0</v>
      </c>
      <c r="CD1334" s="67">
        <f t="shared" si="2470"/>
        <v>28747.040000000001</v>
      </c>
      <c r="CE1334" s="66"/>
      <c r="CF1334" s="66">
        <f t="shared" si="2402"/>
        <v>0</v>
      </c>
      <c r="CG1334" s="67">
        <f t="shared" si="2429"/>
        <v>3663.6999999999994</v>
      </c>
      <c r="CH1334" s="66"/>
      <c r="CI1334" s="66">
        <f t="shared" si="2403"/>
        <v>0</v>
      </c>
      <c r="CJ1334" s="67">
        <f t="shared" si="2444"/>
        <v>6757.8</v>
      </c>
      <c r="CK1334" s="66"/>
      <c r="CL1334" s="68">
        <f t="shared" si="2404"/>
        <v>0</v>
      </c>
      <c r="CM1334" s="79">
        <f t="shared" si="2430"/>
        <v>4847.4799999999996</v>
      </c>
      <c r="CN1334" s="66"/>
      <c r="CO1334" s="68">
        <f t="shared" si="2405"/>
        <v>0</v>
      </c>
      <c r="CP1334" s="79">
        <f t="shared" si="2431"/>
        <v>3955</v>
      </c>
      <c r="CQ1334" s="66"/>
      <c r="CR1334" s="68">
        <f t="shared" si="2406"/>
        <v>0</v>
      </c>
      <c r="CS1334" s="79">
        <f t="shared" ref="CS1334:CS1397" si="2482">+CS1333+CQ1334-CR1334</f>
        <v>5186</v>
      </c>
      <c r="CT1334" s="66"/>
      <c r="CU1334" s="68">
        <f t="shared" si="2407"/>
        <v>0</v>
      </c>
      <c r="CV1334" s="79">
        <f t="shared" si="2432"/>
        <v>6929</v>
      </c>
      <c r="CW1334" s="66"/>
      <c r="CX1334" s="66">
        <f t="shared" si="2472"/>
        <v>0</v>
      </c>
      <c r="CY1334" s="40">
        <f t="shared" si="2476"/>
        <v>6173.9599999999982</v>
      </c>
      <c r="CZ1334" s="65"/>
      <c r="DA1334" s="66">
        <f t="shared" si="2421"/>
        <v>0</v>
      </c>
      <c r="DB1334" s="67">
        <f t="shared" si="2445"/>
        <v>32048</v>
      </c>
      <c r="DC1334" s="66"/>
      <c r="DD1334" s="66">
        <f t="shared" si="2422"/>
        <v>0</v>
      </c>
      <c r="DE1334" s="67">
        <f t="shared" si="2446"/>
        <v>78819</v>
      </c>
      <c r="DF1334" s="66"/>
      <c r="DG1334" s="69">
        <f t="shared" si="2408"/>
        <v>0</v>
      </c>
      <c r="DH1334" s="67">
        <f t="shared" si="2471"/>
        <v>439095</v>
      </c>
      <c r="DI1334" s="66"/>
      <c r="DJ1334" s="66">
        <f t="shared" si="2409"/>
        <v>0</v>
      </c>
      <c r="DK1334" s="67">
        <f t="shared" si="2433"/>
        <v>5572.5</v>
      </c>
      <c r="DM1334" s="206">
        <f t="shared" si="2410"/>
        <v>0</v>
      </c>
      <c r="DN1334" s="25">
        <f t="shared" si="2426"/>
        <v>0</v>
      </c>
      <c r="DO1334" s="5"/>
      <c r="DP1334" s="43">
        <f t="shared" si="2411"/>
        <v>0</v>
      </c>
      <c r="DQ1334" s="27">
        <f t="shared" si="2434"/>
        <v>6413.5</v>
      </c>
      <c r="DR1334" s="5"/>
      <c r="DS1334" s="43">
        <f t="shared" si="2412"/>
        <v>0</v>
      </c>
      <c r="DT1334" s="27">
        <f t="shared" si="2435"/>
        <v>4846</v>
      </c>
      <c r="DU1334" s="5"/>
      <c r="DV1334" s="43">
        <f t="shared" si="2413"/>
        <v>0</v>
      </c>
      <c r="DW1334" s="27">
        <f t="shared" si="2436"/>
        <v>4835</v>
      </c>
      <c r="DX1334" s="5"/>
      <c r="DY1334" s="22">
        <f t="shared" si="2414"/>
        <v>0</v>
      </c>
      <c r="DZ1334" s="25">
        <f t="shared" si="2437"/>
        <v>523</v>
      </c>
      <c r="EA1334" s="22"/>
      <c r="EB1334" s="22">
        <f t="shared" si="2415"/>
        <v>0</v>
      </c>
      <c r="EC1334" s="28">
        <f t="shared" si="2438"/>
        <v>369</v>
      </c>
      <c r="ED1334" s="5"/>
      <c r="EE1334" s="43">
        <f t="shared" si="2416"/>
        <v>0</v>
      </c>
      <c r="EF1334" s="27">
        <f t="shared" si="2439"/>
        <v>4769</v>
      </c>
      <c r="EG1334" s="66"/>
      <c r="EH1334" s="66">
        <f t="shared" si="2417"/>
        <v>0</v>
      </c>
      <c r="EI1334" s="67">
        <f t="shared" si="2440"/>
        <v>21397</v>
      </c>
      <c r="EJ1334" s="66"/>
      <c r="EK1334" s="66">
        <f t="shared" si="2418"/>
        <v>0</v>
      </c>
      <c r="EL1334" s="67">
        <f t="shared" si="2441"/>
        <v>20027</v>
      </c>
      <c r="EM1334" s="110">
        <f t="shared" si="2447"/>
        <v>245509.26717275998</v>
      </c>
    </row>
    <row r="1335" spans="1:143" ht="11.25" customHeight="1" x14ac:dyDescent="0.25">
      <c r="A1335" s="379">
        <v>46200</v>
      </c>
      <c r="B1335" s="184">
        <v>46172</v>
      </c>
      <c r="C1335" s="174">
        <v>8004990450</v>
      </c>
      <c r="D1335" s="13" t="s">
        <v>142</v>
      </c>
      <c r="E1335" s="14">
        <v>50</v>
      </c>
      <c r="F1335" s="15">
        <v>5</v>
      </c>
      <c r="G1335" s="16">
        <v>191516031609</v>
      </c>
      <c r="H1335" s="66"/>
      <c r="I1335" s="41">
        <f t="shared" si="2469"/>
        <v>100</v>
      </c>
      <c r="J1335" s="48">
        <f t="shared" ref="J1335:J1358" si="2483">J1334+H1335-I1335</f>
        <v>188975</v>
      </c>
      <c r="K1335" s="66"/>
      <c r="L1335" s="41">
        <f t="shared" si="2473"/>
        <v>100</v>
      </c>
      <c r="M1335" s="48">
        <f t="shared" si="2468"/>
        <v>248212</v>
      </c>
      <c r="N1335" s="66"/>
      <c r="O1335" s="41">
        <f t="shared" si="2474"/>
        <v>100</v>
      </c>
      <c r="P1335" s="48">
        <f t="shared" si="2452"/>
        <v>176454</v>
      </c>
      <c r="Q1335" s="66"/>
      <c r="R1335" s="66">
        <f t="shared" si="2475"/>
        <v>100</v>
      </c>
      <c r="S1335" s="67">
        <f t="shared" ref="S1335:S1358" si="2484">S1334+Q1335-R1335</f>
        <v>212710</v>
      </c>
      <c r="T1335" s="66"/>
      <c r="U1335" s="66">
        <f t="shared" si="2453"/>
        <v>0</v>
      </c>
      <c r="V1335" s="67">
        <f t="shared" si="2454"/>
        <v>143787.05000000005</v>
      </c>
      <c r="X1335" s="69">
        <f t="shared" si="2383"/>
        <v>0</v>
      </c>
      <c r="Y1335" s="67">
        <f t="shared" si="2455"/>
        <v>4500.3500000000004</v>
      </c>
      <c r="Z1335" s="66"/>
      <c r="AA1335" s="68">
        <f t="shared" si="2384"/>
        <v>0</v>
      </c>
      <c r="AB1335" s="67">
        <f t="shared" si="2456"/>
        <v>14252</v>
      </c>
      <c r="AC1335" s="66"/>
      <c r="AD1335" s="66">
        <f t="shared" si="2385"/>
        <v>0</v>
      </c>
      <c r="AE1335" s="67">
        <f t="shared" si="2457"/>
        <v>2961</v>
      </c>
      <c r="AF1335" s="66"/>
      <c r="AG1335" s="78">
        <f t="shared" si="2386"/>
        <v>0</v>
      </c>
      <c r="AH1335" s="79">
        <f t="shared" si="2458"/>
        <v>3986.4</v>
      </c>
      <c r="AI1335" s="66"/>
      <c r="AJ1335" s="68">
        <f t="shared" si="2387"/>
        <v>254.99999999999997</v>
      </c>
      <c r="AK1335" s="67">
        <f t="shared" si="2459"/>
        <v>45407</v>
      </c>
      <c r="AL1335" s="66"/>
      <c r="AM1335" s="68">
        <f t="shared" si="2460"/>
        <v>0</v>
      </c>
      <c r="AN1335" s="67">
        <f t="shared" si="2461"/>
        <v>7991.42</v>
      </c>
      <c r="AO1335" s="66"/>
      <c r="AP1335" s="68">
        <f t="shared" si="2389"/>
        <v>0</v>
      </c>
      <c r="AQ1335" s="67">
        <f t="shared" si="2477"/>
        <v>7620.6399999999994</v>
      </c>
      <c r="AR1335" s="66"/>
      <c r="AS1335" s="68">
        <f t="shared" si="2390"/>
        <v>0</v>
      </c>
      <c r="AT1335" s="67">
        <f t="shared" si="2451"/>
        <v>278.5</v>
      </c>
      <c r="AU1335" s="66"/>
      <c r="AV1335" s="66">
        <f t="shared" si="2391"/>
        <v>0</v>
      </c>
      <c r="AW1335" s="42">
        <f t="shared" si="2377"/>
        <v>4171.2000000000016</v>
      </c>
      <c r="AX1335" s="66"/>
      <c r="AY1335" s="66">
        <f t="shared" si="2392"/>
        <v>0</v>
      </c>
      <c r="AZ1335" s="67">
        <f t="shared" si="2425"/>
        <v>728.09999999999991</v>
      </c>
      <c r="BA1335" s="66"/>
      <c r="BB1335" s="68">
        <f t="shared" si="2393"/>
        <v>0</v>
      </c>
      <c r="BC1335" s="67">
        <f t="shared" si="2478"/>
        <v>77.819999999999851</v>
      </c>
      <c r="BD1335" s="66"/>
      <c r="BE1335" s="68">
        <f t="shared" si="2394"/>
        <v>0</v>
      </c>
      <c r="BF1335" s="67">
        <f t="shared" si="2423"/>
        <v>445.38000000000164</v>
      </c>
      <c r="BG1335" s="66"/>
      <c r="BH1335" s="68">
        <f t="shared" si="2462"/>
        <v>0</v>
      </c>
      <c r="BI1335" s="67">
        <f t="shared" si="2424"/>
        <v>10000</v>
      </c>
      <c r="BJ1335" s="66"/>
      <c r="BK1335" s="68">
        <f t="shared" si="2396"/>
        <v>0</v>
      </c>
      <c r="BL1335" s="67">
        <f t="shared" si="2427"/>
        <v>2694.6000000000004</v>
      </c>
      <c r="BM1335" s="66"/>
      <c r="BN1335" s="68">
        <f t="shared" si="2463"/>
        <v>0</v>
      </c>
      <c r="BO1335" s="67">
        <f t="shared" si="2428"/>
        <v>9134.7000000000007</v>
      </c>
      <c r="BP1335" s="66"/>
      <c r="BQ1335" s="68">
        <f t="shared" si="2464"/>
        <v>0</v>
      </c>
      <c r="BR1335" s="67">
        <f t="shared" si="2443"/>
        <v>65606.650000000009</v>
      </c>
      <c r="BS1335" s="66"/>
      <c r="BT1335" s="66">
        <f t="shared" si="2465"/>
        <v>0</v>
      </c>
      <c r="BU1335" s="67">
        <f t="shared" si="2479"/>
        <v>94117</v>
      </c>
      <c r="BV1335" s="66"/>
      <c r="BW1335" s="66">
        <f t="shared" si="2467"/>
        <v>0</v>
      </c>
      <c r="BX1335" s="67">
        <f t="shared" si="2480"/>
        <v>137128</v>
      </c>
      <c r="BY1335" s="66"/>
      <c r="BZ1335" s="66">
        <f t="shared" si="2466"/>
        <v>0</v>
      </c>
      <c r="CA1335" s="67">
        <f t="shared" si="2481"/>
        <v>87619</v>
      </c>
      <c r="CB1335" s="66"/>
      <c r="CC1335" s="66">
        <f t="shared" si="2401"/>
        <v>0</v>
      </c>
      <c r="CD1335" s="67">
        <f t="shared" si="2470"/>
        <v>28747.040000000001</v>
      </c>
      <c r="CE1335" s="66"/>
      <c r="CF1335" s="66">
        <f t="shared" si="2402"/>
        <v>0</v>
      </c>
      <c r="CG1335" s="67">
        <f t="shared" si="2429"/>
        <v>3663.6999999999994</v>
      </c>
      <c r="CH1335" s="66"/>
      <c r="CI1335" s="66">
        <f t="shared" si="2403"/>
        <v>0</v>
      </c>
      <c r="CJ1335" s="67">
        <f t="shared" si="2444"/>
        <v>6757.8</v>
      </c>
      <c r="CK1335" s="66"/>
      <c r="CL1335" s="68">
        <f t="shared" si="2404"/>
        <v>0</v>
      </c>
      <c r="CM1335" s="79">
        <f t="shared" si="2430"/>
        <v>4847.4799999999996</v>
      </c>
      <c r="CN1335" s="66"/>
      <c r="CO1335" s="68">
        <f t="shared" si="2405"/>
        <v>0</v>
      </c>
      <c r="CP1335" s="79">
        <f t="shared" si="2431"/>
        <v>3955</v>
      </c>
      <c r="CQ1335" s="66"/>
      <c r="CR1335" s="68">
        <f t="shared" si="2406"/>
        <v>0</v>
      </c>
      <c r="CS1335" s="79">
        <f t="shared" si="2482"/>
        <v>5186</v>
      </c>
      <c r="CT1335" s="66"/>
      <c r="CU1335" s="68">
        <f t="shared" si="2407"/>
        <v>0</v>
      </c>
      <c r="CV1335" s="79">
        <f t="shared" si="2432"/>
        <v>6929</v>
      </c>
      <c r="CW1335" s="66"/>
      <c r="CX1335" s="66">
        <f t="shared" si="2472"/>
        <v>0</v>
      </c>
      <c r="CY1335" s="40">
        <f t="shared" si="2476"/>
        <v>6173.9599999999982</v>
      </c>
      <c r="CZ1335" s="65"/>
      <c r="DA1335" s="66">
        <f t="shared" si="2421"/>
        <v>0</v>
      </c>
      <c r="DB1335" s="67">
        <f t="shared" si="2445"/>
        <v>32048</v>
      </c>
      <c r="DC1335" s="66"/>
      <c r="DD1335" s="66">
        <f t="shared" si="2422"/>
        <v>0</v>
      </c>
      <c r="DE1335" s="67">
        <f t="shared" si="2446"/>
        <v>78819</v>
      </c>
      <c r="DF1335" s="66"/>
      <c r="DG1335" s="69">
        <f t="shared" si="2408"/>
        <v>0</v>
      </c>
      <c r="DH1335" s="67">
        <f t="shared" si="2471"/>
        <v>439095</v>
      </c>
      <c r="DI1335" s="66"/>
      <c r="DJ1335" s="66">
        <f t="shared" si="2409"/>
        <v>0</v>
      </c>
      <c r="DK1335" s="67">
        <f t="shared" si="2433"/>
        <v>5572.5</v>
      </c>
      <c r="DM1335" s="206">
        <f t="shared" si="2410"/>
        <v>0</v>
      </c>
      <c r="DN1335" s="25">
        <f t="shared" si="2426"/>
        <v>0</v>
      </c>
      <c r="DO1335" s="5"/>
      <c r="DP1335" s="43">
        <f t="shared" si="2411"/>
        <v>0</v>
      </c>
      <c r="DQ1335" s="27">
        <f t="shared" si="2434"/>
        <v>6413.5</v>
      </c>
      <c r="DR1335" s="5"/>
      <c r="DS1335" s="43">
        <f t="shared" si="2412"/>
        <v>0</v>
      </c>
      <c r="DT1335" s="27">
        <f t="shared" si="2435"/>
        <v>4846</v>
      </c>
      <c r="DU1335" s="5"/>
      <c r="DV1335" s="43">
        <f t="shared" si="2413"/>
        <v>0</v>
      </c>
      <c r="DW1335" s="27">
        <f t="shared" si="2436"/>
        <v>4835</v>
      </c>
      <c r="DX1335" s="5"/>
      <c r="DY1335" s="22">
        <f t="shared" si="2414"/>
        <v>0</v>
      </c>
      <c r="DZ1335" s="25">
        <f t="shared" si="2437"/>
        <v>523</v>
      </c>
      <c r="EA1335" s="22"/>
      <c r="EB1335" s="22">
        <f t="shared" si="2415"/>
        <v>0</v>
      </c>
      <c r="EC1335" s="28">
        <f t="shared" si="2438"/>
        <v>369</v>
      </c>
      <c r="ED1335" s="5"/>
      <c r="EE1335" s="43">
        <f t="shared" si="2416"/>
        <v>0</v>
      </c>
      <c r="EF1335" s="27">
        <f t="shared" si="2439"/>
        <v>4769</v>
      </c>
      <c r="EG1335" s="66"/>
      <c r="EH1335" s="66">
        <f t="shared" si="2417"/>
        <v>0</v>
      </c>
      <c r="EI1335" s="67">
        <f t="shared" si="2440"/>
        <v>21397</v>
      </c>
      <c r="EJ1335" s="66"/>
      <c r="EK1335" s="66">
        <f t="shared" si="2418"/>
        <v>0</v>
      </c>
      <c r="EL1335" s="67">
        <f t="shared" si="2441"/>
        <v>20027</v>
      </c>
      <c r="EM1335" s="110">
        <f t="shared" si="2447"/>
        <v>245426.52421276001</v>
      </c>
    </row>
    <row r="1336" spans="1:143" ht="11.25" customHeight="1" x14ac:dyDescent="0.25">
      <c r="A1336" s="379">
        <v>46200</v>
      </c>
      <c r="B1336" s="184">
        <v>46172</v>
      </c>
      <c r="C1336" s="174">
        <v>8004991132</v>
      </c>
      <c r="D1336" s="13" t="s">
        <v>191</v>
      </c>
      <c r="E1336" s="14">
        <v>8</v>
      </c>
      <c r="F1336" s="15">
        <v>20</v>
      </c>
      <c r="G1336" s="16">
        <v>191516031326</v>
      </c>
      <c r="H1336" s="66"/>
      <c r="I1336" s="41">
        <f t="shared" si="2469"/>
        <v>16</v>
      </c>
      <c r="J1336" s="48">
        <f t="shared" si="2483"/>
        <v>188959</v>
      </c>
      <c r="K1336" s="66"/>
      <c r="L1336" s="41">
        <f t="shared" si="2473"/>
        <v>16</v>
      </c>
      <c r="M1336" s="48">
        <f t="shared" si="2468"/>
        <v>248196</v>
      </c>
      <c r="N1336" s="66"/>
      <c r="O1336" s="41">
        <f t="shared" si="2474"/>
        <v>16</v>
      </c>
      <c r="P1336" s="48">
        <f t="shared" si="2452"/>
        <v>176438</v>
      </c>
      <c r="Q1336" s="66"/>
      <c r="R1336" s="66">
        <f t="shared" si="2475"/>
        <v>16</v>
      </c>
      <c r="S1336" s="67">
        <f t="shared" si="2484"/>
        <v>212694</v>
      </c>
      <c r="T1336" s="66"/>
      <c r="U1336" s="66">
        <f t="shared" si="2453"/>
        <v>0</v>
      </c>
      <c r="V1336" s="67">
        <f t="shared" si="2454"/>
        <v>143787.05000000005</v>
      </c>
      <c r="X1336" s="69">
        <f t="shared" si="2383"/>
        <v>0</v>
      </c>
      <c r="Y1336" s="67">
        <f t="shared" si="2455"/>
        <v>4500.3500000000004</v>
      </c>
      <c r="Z1336" s="66"/>
      <c r="AA1336" s="68">
        <f t="shared" si="2384"/>
        <v>0</v>
      </c>
      <c r="AB1336" s="67">
        <f t="shared" si="2456"/>
        <v>14252</v>
      </c>
      <c r="AC1336" s="66"/>
      <c r="AD1336" s="66">
        <f t="shared" si="2385"/>
        <v>0</v>
      </c>
      <c r="AE1336" s="67">
        <f t="shared" si="2457"/>
        <v>2961</v>
      </c>
      <c r="AF1336" s="66"/>
      <c r="AG1336" s="78">
        <f t="shared" si="2386"/>
        <v>0</v>
      </c>
      <c r="AH1336" s="79">
        <f t="shared" si="2458"/>
        <v>3986.4</v>
      </c>
      <c r="AI1336" s="66"/>
      <c r="AJ1336" s="68">
        <f t="shared" si="2387"/>
        <v>0</v>
      </c>
      <c r="AK1336" s="67">
        <f t="shared" si="2459"/>
        <v>45407</v>
      </c>
      <c r="AL1336" s="66"/>
      <c r="AM1336" s="68">
        <f t="shared" si="2460"/>
        <v>160.80000000000001</v>
      </c>
      <c r="AN1336" s="67">
        <f t="shared" si="2461"/>
        <v>7830.62</v>
      </c>
      <c r="AO1336" s="66"/>
      <c r="AP1336" s="68">
        <f t="shared" si="2389"/>
        <v>0</v>
      </c>
      <c r="AQ1336" s="67">
        <f t="shared" si="2477"/>
        <v>7620.6399999999994</v>
      </c>
      <c r="AR1336" s="66"/>
      <c r="AS1336" s="68">
        <f t="shared" si="2390"/>
        <v>0</v>
      </c>
      <c r="AT1336" s="67">
        <f t="shared" si="2451"/>
        <v>278.5</v>
      </c>
      <c r="AU1336" s="66"/>
      <c r="AV1336" s="66">
        <f t="shared" si="2391"/>
        <v>0</v>
      </c>
      <c r="AW1336" s="42">
        <f t="shared" ref="AW1336:AW1399" si="2485">AW1335+AU1336-AV1336</f>
        <v>4171.2000000000016</v>
      </c>
      <c r="AX1336" s="66"/>
      <c r="AY1336" s="66">
        <f t="shared" si="2392"/>
        <v>0</v>
      </c>
      <c r="AZ1336" s="67">
        <f t="shared" si="2425"/>
        <v>728.09999999999991</v>
      </c>
      <c r="BA1336" s="66"/>
      <c r="BB1336" s="68">
        <f t="shared" si="2393"/>
        <v>0</v>
      </c>
      <c r="BC1336" s="67">
        <f t="shared" si="2478"/>
        <v>77.819999999999851</v>
      </c>
      <c r="BD1336" s="66"/>
      <c r="BE1336" s="68">
        <f t="shared" si="2394"/>
        <v>0</v>
      </c>
      <c r="BF1336" s="67">
        <f t="shared" si="2423"/>
        <v>445.38000000000164</v>
      </c>
      <c r="BG1336" s="66"/>
      <c r="BH1336" s="68">
        <f t="shared" si="2462"/>
        <v>0</v>
      </c>
      <c r="BI1336" s="67">
        <f t="shared" si="2424"/>
        <v>10000</v>
      </c>
      <c r="BJ1336" s="66"/>
      <c r="BK1336" s="68">
        <f t="shared" si="2396"/>
        <v>0</v>
      </c>
      <c r="BL1336" s="67">
        <f t="shared" si="2427"/>
        <v>2694.6000000000004</v>
      </c>
      <c r="BM1336" s="66"/>
      <c r="BN1336" s="68">
        <f t="shared" si="2463"/>
        <v>0</v>
      </c>
      <c r="BO1336" s="67">
        <f t="shared" si="2428"/>
        <v>9134.7000000000007</v>
      </c>
      <c r="BP1336" s="66"/>
      <c r="BQ1336" s="68">
        <f t="shared" si="2464"/>
        <v>0</v>
      </c>
      <c r="BR1336" s="67">
        <f t="shared" si="2443"/>
        <v>65606.650000000009</v>
      </c>
      <c r="BS1336" s="66"/>
      <c r="BT1336" s="66">
        <f t="shared" si="2465"/>
        <v>0</v>
      </c>
      <c r="BU1336" s="67">
        <f t="shared" si="2479"/>
        <v>94117</v>
      </c>
      <c r="BV1336" s="66"/>
      <c r="BW1336" s="66">
        <f t="shared" si="2467"/>
        <v>0</v>
      </c>
      <c r="BX1336" s="67">
        <f t="shared" si="2480"/>
        <v>137128</v>
      </c>
      <c r="BY1336" s="66"/>
      <c r="BZ1336" s="66">
        <f t="shared" si="2466"/>
        <v>0</v>
      </c>
      <c r="CA1336" s="67">
        <f t="shared" si="2481"/>
        <v>87619</v>
      </c>
      <c r="CB1336" s="66"/>
      <c r="CC1336" s="66">
        <f t="shared" si="2401"/>
        <v>0</v>
      </c>
      <c r="CD1336" s="67">
        <f t="shared" si="2470"/>
        <v>28747.040000000001</v>
      </c>
      <c r="CE1336" s="66"/>
      <c r="CF1336" s="66">
        <f t="shared" si="2402"/>
        <v>0</v>
      </c>
      <c r="CG1336" s="67">
        <f t="shared" si="2429"/>
        <v>3663.6999999999994</v>
      </c>
      <c r="CH1336" s="66"/>
      <c r="CI1336" s="66">
        <f t="shared" si="2403"/>
        <v>0</v>
      </c>
      <c r="CJ1336" s="67">
        <f t="shared" si="2444"/>
        <v>6757.8</v>
      </c>
      <c r="CK1336" s="66"/>
      <c r="CL1336" s="68">
        <f t="shared" si="2404"/>
        <v>0</v>
      </c>
      <c r="CM1336" s="79">
        <f t="shared" si="2430"/>
        <v>4847.4799999999996</v>
      </c>
      <c r="CN1336" s="66"/>
      <c r="CO1336" s="68">
        <f t="shared" si="2405"/>
        <v>0</v>
      </c>
      <c r="CP1336" s="79">
        <f t="shared" si="2431"/>
        <v>3955</v>
      </c>
      <c r="CQ1336" s="66"/>
      <c r="CR1336" s="68">
        <f t="shared" si="2406"/>
        <v>0</v>
      </c>
      <c r="CS1336" s="79">
        <f t="shared" si="2482"/>
        <v>5186</v>
      </c>
      <c r="CT1336" s="66"/>
      <c r="CU1336" s="68">
        <f t="shared" si="2407"/>
        <v>0</v>
      </c>
      <c r="CV1336" s="79">
        <f t="shared" si="2432"/>
        <v>6929</v>
      </c>
      <c r="CW1336" s="66"/>
      <c r="CX1336" s="66">
        <f t="shared" si="2472"/>
        <v>0</v>
      </c>
      <c r="CY1336" s="40">
        <f t="shared" si="2476"/>
        <v>6173.9599999999982</v>
      </c>
      <c r="CZ1336" s="65"/>
      <c r="DA1336" s="66">
        <f t="shared" si="2421"/>
        <v>0</v>
      </c>
      <c r="DB1336" s="67">
        <f t="shared" si="2445"/>
        <v>32048</v>
      </c>
      <c r="DC1336" s="66"/>
      <c r="DD1336" s="66">
        <f t="shared" si="2422"/>
        <v>0</v>
      </c>
      <c r="DE1336" s="67">
        <f t="shared" si="2446"/>
        <v>78819</v>
      </c>
      <c r="DF1336" s="66"/>
      <c r="DG1336" s="69">
        <f t="shared" si="2408"/>
        <v>0</v>
      </c>
      <c r="DH1336" s="67">
        <f t="shared" si="2471"/>
        <v>439095</v>
      </c>
      <c r="DI1336" s="66"/>
      <c r="DJ1336" s="66">
        <f t="shared" si="2409"/>
        <v>0</v>
      </c>
      <c r="DK1336" s="67">
        <f t="shared" si="2433"/>
        <v>5572.5</v>
      </c>
      <c r="DM1336" s="206">
        <f t="shared" si="2410"/>
        <v>0</v>
      </c>
      <c r="DN1336" s="25">
        <f t="shared" si="2426"/>
        <v>0</v>
      </c>
      <c r="DO1336" s="5"/>
      <c r="DP1336" s="43">
        <f t="shared" si="2411"/>
        <v>0</v>
      </c>
      <c r="DQ1336" s="27">
        <f t="shared" si="2434"/>
        <v>6413.5</v>
      </c>
      <c r="DR1336" s="5"/>
      <c r="DS1336" s="43">
        <f t="shared" si="2412"/>
        <v>0</v>
      </c>
      <c r="DT1336" s="27">
        <f t="shared" si="2435"/>
        <v>4846</v>
      </c>
      <c r="DU1336" s="5"/>
      <c r="DV1336" s="43">
        <f t="shared" si="2413"/>
        <v>0</v>
      </c>
      <c r="DW1336" s="27">
        <f t="shared" si="2436"/>
        <v>4835</v>
      </c>
      <c r="DX1336" s="5"/>
      <c r="DY1336" s="22">
        <f t="shared" si="2414"/>
        <v>0</v>
      </c>
      <c r="DZ1336" s="25">
        <f t="shared" si="2437"/>
        <v>523</v>
      </c>
      <c r="EA1336" s="22"/>
      <c r="EB1336" s="22">
        <f t="shared" si="2415"/>
        <v>0</v>
      </c>
      <c r="EC1336" s="28">
        <f t="shared" si="2438"/>
        <v>369</v>
      </c>
      <c r="ED1336" s="5"/>
      <c r="EE1336" s="43">
        <f t="shared" si="2416"/>
        <v>0</v>
      </c>
      <c r="EF1336" s="27">
        <f t="shared" si="2439"/>
        <v>4769</v>
      </c>
      <c r="EG1336" s="66"/>
      <c r="EH1336" s="66">
        <f t="shared" si="2417"/>
        <v>0</v>
      </c>
      <c r="EI1336" s="67">
        <f t="shared" si="2440"/>
        <v>21397</v>
      </c>
      <c r="EJ1336" s="66"/>
      <c r="EK1336" s="66">
        <f t="shared" si="2418"/>
        <v>0</v>
      </c>
      <c r="EL1336" s="67">
        <f t="shared" si="2441"/>
        <v>20027</v>
      </c>
      <c r="EM1336" s="110">
        <f t="shared" si="2447"/>
        <v>245335.90841276001</v>
      </c>
    </row>
    <row r="1337" spans="1:143" ht="11.25" customHeight="1" x14ac:dyDescent="0.25">
      <c r="A1337" s="379">
        <v>46200</v>
      </c>
      <c r="B1337" s="184">
        <v>46172</v>
      </c>
      <c r="C1337" s="174">
        <v>8004994777</v>
      </c>
      <c r="D1337" s="13" t="s">
        <v>481</v>
      </c>
      <c r="E1337" s="14">
        <v>25</v>
      </c>
      <c r="F1337" s="15">
        <v>9</v>
      </c>
      <c r="G1337" s="16">
        <v>191516031203</v>
      </c>
      <c r="H1337" s="66"/>
      <c r="I1337" s="41">
        <v>50</v>
      </c>
      <c r="J1337" s="48">
        <f t="shared" si="2483"/>
        <v>188909</v>
      </c>
      <c r="K1337" s="66"/>
      <c r="L1337" s="41">
        <v>50</v>
      </c>
      <c r="M1337" s="48">
        <f t="shared" si="2468"/>
        <v>248146</v>
      </c>
      <c r="N1337" s="66"/>
      <c r="O1337" s="41">
        <v>50</v>
      </c>
      <c r="P1337" s="48">
        <f t="shared" si="2452"/>
        <v>176388</v>
      </c>
      <c r="Q1337" s="66"/>
      <c r="R1337" s="66">
        <v>50</v>
      </c>
      <c r="S1337" s="67">
        <f t="shared" si="2484"/>
        <v>212644</v>
      </c>
      <c r="T1337" s="66"/>
      <c r="U1337" s="66">
        <v>229</v>
      </c>
      <c r="V1337" s="67">
        <f t="shared" si="2454"/>
        <v>143558.05000000005</v>
      </c>
      <c r="X1337" s="69">
        <f t="shared" si="2383"/>
        <v>0</v>
      </c>
      <c r="Y1337" s="67">
        <f t="shared" si="2455"/>
        <v>4500.3500000000004</v>
      </c>
      <c r="Z1337" s="66"/>
      <c r="AA1337" s="68">
        <f t="shared" si="2384"/>
        <v>0</v>
      </c>
      <c r="AB1337" s="67">
        <f t="shared" si="2456"/>
        <v>14252</v>
      </c>
      <c r="AC1337" s="66"/>
      <c r="AD1337" s="66">
        <f t="shared" si="2385"/>
        <v>0</v>
      </c>
      <c r="AE1337" s="67">
        <f t="shared" si="2457"/>
        <v>2961</v>
      </c>
      <c r="AF1337" s="66"/>
      <c r="AG1337" s="78">
        <f t="shared" si="2386"/>
        <v>0</v>
      </c>
      <c r="AH1337" s="79">
        <f t="shared" si="2458"/>
        <v>3986.4</v>
      </c>
      <c r="AI1337" s="66"/>
      <c r="AJ1337" s="68">
        <f t="shared" si="2387"/>
        <v>0</v>
      </c>
      <c r="AK1337" s="67">
        <f t="shared" si="2459"/>
        <v>45407</v>
      </c>
      <c r="AL1337" s="66"/>
      <c r="AM1337" s="68">
        <f t="shared" si="2460"/>
        <v>0</v>
      </c>
      <c r="AN1337" s="67">
        <f t="shared" si="2461"/>
        <v>7830.62</v>
      </c>
      <c r="AO1337" s="66"/>
      <c r="AP1337" s="68">
        <f t="shared" si="2389"/>
        <v>0</v>
      </c>
      <c r="AQ1337" s="67">
        <f t="shared" si="2477"/>
        <v>7620.6399999999994</v>
      </c>
      <c r="AR1337" s="66"/>
      <c r="AS1337" s="68">
        <f t="shared" si="2390"/>
        <v>0</v>
      </c>
      <c r="AT1337" s="67">
        <f t="shared" si="2451"/>
        <v>278.5</v>
      </c>
      <c r="AU1337" s="66"/>
      <c r="AV1337" s="66">
        <f t="shared" si="2391"/>
        <v>0</v>
      </c>
      <c r="AW1337" s="42">
        <f t="shared" si="2485"/>
        <v>4171.2000000000016</v>
      </c>
      <c r="AX1337" s="66"/>
      <c r="AY1337" s="66">
        <f t="shared" si="2392"/>
        <v>0</v>
      </c>
      <c r="AZ1337" s="67">
        <f t="shared" si="2425"/>
        <v>728.09999999999991</v>
      </c>
      <c r="BA1337" s="66"/>
      <c r="BB1337" s="68">
        <f t="shared" si="2393"/>
        <v>0</v>
      </c>
      <c r="BC1337" s="67">
        <f t="shared" si="2478"/>
        <v>77.819999999999851</v>
      </c>
      <c r="BD1337" s="66"/>
      <c r="BE1337" s="68">
        <f t="shared" si="2394"/>
        <v>0</v>
      </c>
      <c r="BF1337" s="67">
        <f t="shared" si="2423"/>
        <v>445.38000000000164</v>
      </c>
      <c r="BG1337" s="66"/>
      <c r="BH1337" s="68">
        <f t="shared" si="2462"/>
        <v>0</v>
      </c>
      <c r="BI1337" s="67">
        <f t="shared" si="2424"/>
        <v>10000</v>
      </c>
      <c r="BJ1337" s="66"/>
      <c r="BK1337" s="68">
        <f t="shared" si="2396"/>
        <v>0</v>
      </c>
      <c r="BL1337" s="67">
        <f t="shared" si="2427"/>
        <v>2694.6000000000004</v>
      </c>
      <c r="BM1337" s="66"/>
      <c r="BN1337" s="68">
        <f t="shared" si="2463"/>
        <v>0</v>
      </c>
      <c r="BO1337" s="67">
        <f t="shared" si="2428"/>
        <v>9134.7000000000007</v>
      </c>
      <c r="BP1337" s="66"/>
      <c r="BQ1337" s="68">
        <f t="shared" si="2464"/>
        <v>0</v>
      </c>
      <c r="BR1337" s="67">
        <f t="shared" si="2443"/>
        <v>65606.650000000009</v>
      </c>
      <c r="BS1337" s="66"/>
      <c r="BT1337" s="66">
        <f t="shared" si="2465"/>
        <v>0</v>
      </c>
      <c r="BU1337" s="67">
        <f t="shared" si="2479"/>
        <v>94117</v>
      </c>
      <c r="BV1337" s="66"/>
      <c r="BW1337" s="66">
        <f t="shared" si="2467"/>
        <v>0</v>
      </c>
      <c r="BX1337" s="67">
        <f t="shared" si="2480"/>
        <v>137128</v>
      </c>
      <c r="BY1337" s="66"/>
      <c r="BZ1337" s="66">
        <f t="shared" si="2466"/>
        <v>0</v>
      </c>
      <c r="CA1337" s="67">
        <f t="shared" si="2481"/>
        <v>87619</v>
      </c>
      <c r="CB1337" s="66"/>
      <c r="CC1337" s="66">
        <f t="shared" si="2401"/>
        <v>0</v>
      </c>
      <c r="CD1337" s="67">
        <f t="shared" si="2470"/>
        <v>28747.040000000001</v>
      </c>
      <c r="CE1337" s="66"/>
      <c r="CF1337" s="66">
        <f t="shared" si="2402"/>
        <v>0</v>
      </c>
      <c r="CG1337" s="67">
        <f t="shared" si="2429"/>
        <v>3663.6999999999994</v>
      </c>
      <c r="CH1337" s="66"/>
      <c r="CI1337" s="66">
        <f t="shared" si="2403"/>
        <v>0</v>
      </c>
      <c r="CJ1337" s="67">
        <f t="shared" si="2444"/>
        <v>6757.8</v>
      </c>
      <c r="CK1337" s="66"/>
      <c r="CL1337" s="68">
        <f t="shared" si="2404"/>
        <v>0</v>
      </c>
      <c r="CM1337" s="79">
        <f t="shared" si="2430"/>
        <v>4847.4799999999996</v>
      </c>
      <c r="CN1337" s="66"/>
      <c r="CO1337" s="68">
        <f t="shared" si="2405"/>
        <v>0</v>
      </c>
      <c r="CP1337" s="79">
        <f t="shared" si="2431"/>
        <v>3955</v>
      </c>
      <c r="CQ1337" s="66"/>
      <c r="CR1337" s="68">
        <f t="shared" si="2406"/>
        <v>0</v>
      </c>
      <c r="CS1337" s="79">
        <f t="shared" si="2482"/>
        <v>5186</v>
      </c>
      <c r="CT1337" s="66"/>
      <c r="CU1337" s="68">
        <f t="shared" si="2407"/>
        <v>0</v>
      </c>
      <c r="CV1337" s="79">
        <f t="shared" si="2432"/>
        <v>6929</v>
      </c>
      <c r="CW1337" s="66"/>
      <c r="CX1337" s="66">
        <f t="shared" si="2472"/>
        <v>0</v>
      </c>
      <c r="CY1337" s="40">
        <f t="shared" si="2476"/>
        <v>6173.9599999999982</v>
      </c>
      <c r="CZ1337" s="65"/>
      <c r="DA1337" s="66">
        <f t="shared" si="2421"/>
        <v>0</v>
      </c>
      <c r="DB1337" s="67">
        <f t="shared" si="2445"/>
        <v>32048</v>
      </c>
      <c r="DC1337" s="66"/>
      <c r="DD1337" s="66">
        <f t="shared" si="2422"/>
        <v>0</v>
      </c>
      <c r="DE1337" s="67">
        <f t="shared" si="2446"/>
        <v>78819</v>
      </c>
      <c r="DF1337" s="66"/>
      <c r="DG1337" s="69">
        <f t="shared" si="2408"/>
        <v>0</v>
      </c>
      <c r="DH1337" s="67">
        <f t="shared" si="2471"/>
        <v>439095</v>
      </c>
      <c r="DI1337" s="66"/>
      <c r="DJ1337" s="66">
        <f t="shared" si="2409"/>
        <v>0</v>
      </c>
      <c r="DK1337" s="67">
        <f t="shared" si="2433"/>
        <v>5572.5</v>
      </c>
      <c r="DM1337" s="206">
        <f t="shared" si="2410"/>
        <v>0</v>
      </c>
      <c r="DN1337" s="25">
        <f t="shared" si="2426"/>
        <v>0</v>
      </c>
      <c r="DO1337" s="5"/>
      <c r="DP1337" s="43">
        <f t="shared" si="2411"/>
        <v>0</v>
      </c>
      <c r="DQ1337" s="27">
        <f t="shared" si="2434"/>
        <v>6413.5</v>
      </c>
      <c r="DR1337" s="5"/>
      <c r="DS1337" s="43">
        <f t="shared" si="2412"/>
        <v>0</v>
      </c>
      <c r="DT1337" s="27">
        <f t="shared" si="2435"/>
        <v>4846</v>
      </c>
      <c r="DU1337" s="5"/>
      <c r="DV1337" s="43">
        <f t="shared" si="2413"/>
        <v>0</v>
      </c>
      <c r="DW1337" s="27">
        <f t="shared" si="2436"/>
        <v>4835</v>
      </c>
      <c r="DX1337" s="5"/>
      <c r="DY1337" s="22">
        <f t="shared" si="2414"/>
        <v>0</v>
      </c>
      <c r="DZ1337" s="25">
        <f t="shared" si="2437"/>
        <v>523</v>
      </c>
      <c r="EA1337" s="22"/>
      <c r="EB1337" s="22">
        <f t="shared" si="2415"/>
        <v>0</v>
      </c>
      <c r="EC1337" s="28">
        <f t="shared" si="2438"/>
        <v>369</v>
      </c>
      <c r="ED1337" s="5"/>
      <c r="EE1337" s="43">
        <f t="shared" si="2416"/>
        <v>0</v>
      </c>
      <c r="EF1337" s="27">
        <f t="shared" si="2439"/>
        <v>4769</v>
      </c>
      <c r="EG1337" s="66"/>
      <c r="EH1337" s="66">
        <f t="shared" si="2417"/>
        <v>0</v>
      </c>
      <c r="EI1337" s="67">
        <f t="shared" si="2440"/>
        <v>21397</v>
      </c>
      <c r="EJ1337" s="66"/>
      <c r="EK1337" s="66">
        <f t="shared" si="2418"/>
        <v>0</v>
      </c>
      <c r="EL1337" s="67">
        <f t="shared" si="2441"/>
        <v>20027</v>
      </c>
      <c r="EM1337" s="110">
        <f t="shared" si="2447"/>
        <v>245271.52271275999</v>
      </c>
    </row>
    <row r="1338" spans="1:143" ht="11.25" customHeight="1" x14ac:dyDescent="0.25">
      <c r="A1338" s="379">
        <v>46200</v>
      </c>
      <c r="B1338" s="184">
        <v>46172</v>
      </c>
      <c r="C1338" s="174">
        <v>8004994833</v>
      </c>
      <c r="D1338" s="13" t="s">
        <v>438</v>
      </c>
      <c r="E1338" s="14">
        <v>15</v>
      </c>
      <c r="F1338" s="15">
        <v>11</v>
      </c>
      <c r="G1338" s="16">
        <v>191516215030</v>
      </c>
      <c r="H1338" s="66"/>
      <c r="I1338" s="41">
        <f t="shared" ref="I1338:I1401" si="2486">IF(OR(D1338="NPC6ASZDB-RD015M",D1338="NPC06SZDB-OR050C",D1338="NPC6ASZDB-WT008M",D1338="NPC6ASZDB-WT018M",D1338="NPC6ASZDB-WT023M",D1338="NPC6ASZDB-WT024M",D1338="NPC6ASZDB-OR020M",D1338="NPC6ASZDB-RD006M",D1338="NPC6ASZDB-WT017M",D1338="NPC6ASZDB-GY750C",D1338="NPC6ASZDB-YL015M",D1338="NPC6ASZDB-BL004M ",D1338="NPC6ASZDB-WT016M",D1338="NPC06SZDB-BK006M",D1338="NPC06SZDB-BK007M",D1338="NPC6ASZDB-OR750C",D1338="NPC06SZDB-BK004M",D1338="NPC06SZDB-BL015M",D1338="NPC6ASZDB-BL013C",D1338="NPC6ASZDB-BL030C",D1338="NPC6ASZDB-GY009M",D1338="NPC06SZDB-BK002M",D1338="NPC6ASZDB-GY025C",D1338="NPC06SZDB-BK003M",D1338="NPC06SZDB-GY005M",D1338="NPC6ASZDB-RD020C",D1338="NPC06SZDB-YL040M",D1338="NPC6ASZDB-GY125C",D1338="NPC06SZDB-YL002M",D1338="NPC6ASZDB-WT100M",D1338="NPC6ASZDB-RD008M",D1338="NPC6ASZDB-YL009M",D1338="NPC6ASZDB-VT010M",D1338="NPC6ASZDB-OR007M",D1338="NPC6ASZDB-VT007M",D1338="NPC6ASZDB-BK007M",D1338="NPC6ASZDB-GY350C",D1338="NPC6ASZDB-YL350C",D1338="NPC6ASZDB-OR350C",D1338="NPC6ASZDB-VT350C",D1338="NPC6ASZDB-BL350C",D1338="NPC6ASZDB-RD350C",D1338="NPC6ASZDB-BK350C",D1338="NPC6ASZDB-VT003M",D1338="NPC6ASZDB-OR250C",D1338="NPC6ASZDB-VT250C",D1338="NPC6ASZDB-VT002M",D1338="NPC6ASZDB-VT050C",D1338="NPC6ASZDB-VT001M",D1338="NPC6ASZDB-VT150C",D1338="NPC6ASZDB-WT017C",D1338="NPC6ASZDB-RD030C",D1338="NPC6ASZDB-WT030C",D1338="NPC6ASZDB-OR020M",D1338="NPC6ASZDB-OR015M",D1338="NPC06SZDB-WT025C",D1338="NPC6ASZDB-WT013M",D1338="NPC6ASZDB-GY075C",D1338="NPC6ASZDB-BK075C",D1338="NPC6ASZDB-BK125C",D1338="NPC6ASZDB-GN250C",D1338="NPC6ASZDB-WT011M",D1338="NPC6ASZDB-WT014M",D1338="NPC6ASZDB-OR005M",D1338="NPC6ASZDB-GY006M",D1338="NPC6ASZDB-WT550C",D1338="NPC6ASZDB-WT650C",D1338="NPC6ASZDB-WT850C",D1338="NPC6ASZDB-WT950C",D1338="NPC6ASZDB-RD250C",D1338="NPC06SZDB-GY015C",D1338="NPC06SZDB-BL020C",D1338="NPC06SZDB-YL015C",D1338="NPC6ASZDB-BL012M",D1338="NPC6ASZDB-WT020C",D1338="NPC6ASZDB-BL008M",D1338="NPC6ASZDB-BL009M",D1338="NPC6ASZDB-WT022M",D1338="NPC6ASZDB-YL007M",D1338="NPC06SZDB-WT250C",D1338="NPC6ASZDB-BL007M",D1338="NPC6ASZDB-BK050C",D1338="NPC6ASZDB-BK025C",D1338="NPC6ASZDB-BL750C",D1338="NPC6ASZDB-OR010M",D1338="NPC06SZDB-RD015M",D1338="NPC6ASZDB-YL012M",D1338="NPC6ASZDB-YL020M",D1338="NPC6ASZDB-YL030M",D1338="NPC6ASZDB-RD050C",D1338="NPC06SZDB-BL050C",D1338="NPC06SZDB-RD050C",D1338="NPC06SZDB-YL050C",D1338="NPC06SZDB-YL003M",D1338="NPC06SZDB-GN002M",D1338="NPC6ASZDB-RD010M",D1338="NPC6ASZDB-GY450C",D1338="NPC6ASZDB-WT006M",D1338="NPC6ASZDB-BL250C",D1338="NPC6ASZDB-GY050C",D1338="NPC6ASZDB-YL250C",D1338="NPC6ASZDB-YL008M",D1338="NPC06SZDB-YL010M",D1338="NPC6ASZDB-GY008M",D1338="NPC06SZDB-RD005M",D1338="NPC6ASZDB-BL050C",D1338="NPC6ASZDB-WT450C",D1338="NPC6ASZDB-OR050C",D1338="NPC06SZDB-GN010M",D1338="NPC06SZDB-RD010M",D1338="NPC06SZDB-BL010M",D1338="NPC6ASZDB-GY050C",D1338="NPC6ASZDB-YL025C",D1338="NPC6ASZDB-BK250C",D1338="NPC6ASZDB-BK004M",D1338="NPC6ASZDB-YL006M",D1338="NPC06SZDB-WT007M",D1338="NPC6ASZDB-BL015M",D1338="NPC6ASZDB-BL020M",D1338="NPC6ASZDB-GN010M",D1338="NPC6ASZDB-GN015M",D1338="NPC6ASZDB-GY250C",D1338="NPC6ASZDB-BK030M",D1338="NPC06SZDB-GY003M",D1338="NPC06SZDB-BL150C",D1338="NPC6ASZDB-BK013M",D1338="NPC6ASZDB-OR150C",D1338="NPC6ASZDB-GY007M",D1338="NPC6ASZDB-BK750C",D1338="NPC06SZDB-GN003M",D1338="NPC06SZDB-BK150C",D1338="NPC06SZDB-BK001M",D1338="NPC6ASZDB-RD007M",D1338="NPC6ASZDB-RD010M",D1338="NPC06SZDB-GY006M",D1338="NPC06SZDB-GY015M",D1338="NPC06SZDB-BK050C",D1338="NPC6ASZDB-BL010M",D1338="NPC6ASZDB-GN025C",D1338="NPC6ASZDB-WT009M",D1338="NPC6ASZDB-OR004M",D1338="NPC6ASZDB-WT075C",D1338="NPC6ASZDB-WT175C",D1338="NPC06SZDB-GY001M",D1338="NPC06SZDB-GY002M",D1338="NPC6ASZDB-WT125C",D1338="NPC6ASZDB-WT225C",D1338="NPC6ASZDB-WT275C",D1338="NPC6ASZDB-GY015M",D1338="NPC6ASZDB-RD001M",D1338="NPC6ASZDB-RD005M",D1338="NPC6ASZDB-WT025C",D1338="NPC6ASZDB-YL001M",D1338="NPC6ASZDB-YL005M",D1338="NPC06SZDB-GY010M",D1338="NPC06SZDB-YL005M",D1338="NPC06SZDB-YL001M",D1338="NPC6ASZDB-BK150C",D1338="NPC6ASZDB-BL030M",D1338="NPC6ASZDB-GY003M",D1338="NPC6ASZDB-YL050C",D1338="NPC6ASZDB-YL010M",D1338="NPC6ASZDB-OR010M",D1338="NPC06SZDB-YL150C",D1338="NPC6ASZDB-OR005M",D1338="NPC06SZDB-OR002M",D1338="NPC6ASZDB-RD150C",D1338="NPC6ASZDB-WT025M",D1338="NPC6ASZDB-WT150C",D1338="NPC6ASZDB-WT012M",D1338="NPC6ASZDB-WT250C",D1338="NPC6ASZDB-WT350C",D1338="NPC6ASZDB-YL002M",D1338="NPC6ASZDB-BL150C",D1338="NPC6ASZDB-WT015M",D1338="NPC6ASZDB-YL150C",D1338="NPC6ASZDB-YL003M",D1338="NPC6ASZDB-WT750C",D1338="NPC6ASZDB-GN050C",D1338="NPC6ASZDB-WT008M",D1338="NPC06SZDB-OR010M",D1338="NPC6ASZDB-GY150C",D1338="NPC6ASZDB-GN150C",D1338="NPC6ASZDB-OR001M",D1338="NPC6ASZDB-OR002M",D1338="NPC6ASZDB-OR003M",D1338="NPC06SZDB-RD002M",D1338="NPC06SZDB-RD150C",D1338="NPC6ASZDB-BK015M",D1338="NPC06SZDB-GN001M",D1338="NPC06SZDB-GN150C",D1338="NPC06SZDB-WT030M",D1338="NPC06SZDB-WT750C",D1338="NPC06SZDB-WT015M",D1338="NPC6ASZDB-WT030M",D1338="NPC06SZDB-RD001M",D1338="NPC06SZDB-RD003M",D1338="NPC06SZDB-OR003M",D1338="NPC06SZDB-OR001M",D1338="NPC06SZDB-BL001M",D1338="NPC06SZDB-BL003M",D1338="NPC06SZDB-WT150C",D1338="NPC06SZDB-BL002M",D1338="NPC6ASZDB-WT050C",D1338="NPC06SZDB-WT050C",D1338="NPC06SZDB-WT001M",D1338="NPC06SZDB-WT002M",D1338="NPC06SZDB-WT003M",D1338="NPC06SZDB-WT004M",D1338="NPC06SZDB-WT005M",D1338="NPC06SZDB-WT010M",D1338="NPC06SZDB-WT020M",D1338=1711815,D1338="NPC6ASZDB-GN001M",D1338="NPC6ASZDB-GN002M",D1338="NPC6ASZDB-GN003M",D1338="NPC6ASZDB-GN004M",D1338="NPC6ASZDB-GN005M",D1338="NPC6ASZDB-GN020M",D1338="NPC6ASZDB-GN030M",D1338="NPC6ASZDB-WT001M",D1338="NPC6ASZDB-WT002M",D1338="NPC6ASZDB-WT003M",D1338="NPC6ASZDB-WT004M",D1338="NPC6ASZDB-WT006M",D1338="NPC6ASZDB-WT007M",D1338="NPC6ASZDB-WT004M",D1338="NPC6ASZDB-WT005M",D1338="NPC6ASZDB-WT010M",D1338="NPC6ASZDB-WT020M",D1338="NPC6ASZDB-RD002M",D1338="NPC6ASZDB-RD003M",D1338="NPC6ASZDB-RD020M",D1338="NPC6ASZDB-GY001M",D1338="NPC6ASZDB-GY002M",D1338="NPC6ASZDB-GY003M",D1338="NPC6ASZDB-GY004M",D1338="NPC6ASZDB-GY005M",D1338="NPC6ASZDB-GY010M",D1338="NPC6ASZDB-GY020M",D1338="NPC6ASZDB-GY025M",D1338="NPC6ASZDB-GY030M",D1338="NPC6ASZDB-BL001M",D1338="NPC6ASZDB-BL002M",D1338="NPC6ASZDB-BL003M",D1338="NPC6ASZDB-BL004M",D1338="NPC6ASZDB-BL005M",D1338="NPC6ASZDB-BL010M",D1338="NPC6ASZDB-BK001M",D1338="NPC6ASZDB-BK002M",D1338="NPC6ASZDB-BK003M",D1338="NPC6ASZDB-BK005M",D1338="NPC6ASZDB-BK010M",D1338="NPC6ASZDB-BK020M",),E1338*2,0)</f>
        <v>30</v>
      </c>
      <c r="J1338" s="48">
        <f t="shared" si="2483"/>
        <v>188879</v>
      </c>
      <c r="K1338" s="66"/>
      <c r="L1338" s="41">
        <f t="shared" ref="L1338:L1343" si="2487">IF(OR(D1338="NPC6ASZDB-RD015M",D1338="NPC6ASZDB-GN750C",D1338="NPC6ASZDB-WT035M",D1338="NPC6ASZDB-WT028M ",D1338="NPC6ASZDB-WT019M",D1338="NPC06SZDB-GN050C",D1338="NPC06SZDB-OR050C",D1338="NPC6ASZDB-WT018M",D1338="NPC6ASZDB-WT023M",D1338="NPC6ASZDB-WT024M",D1338="NPC6ASZDB-OR020M",D1338="NPC6ASZDB-RD006M",D1338="NPC6ASZDB-WT017M",D1338="NPC6ASZDB-GY750C",D1338="NPC6ASZDB-YL015M",D1338="NPC6ASZDB-BL004M ",D1338="NPC6ASZDB-WT016M",D1338="NPC06SZDB-BK006M",D1338="NPC06SZDB-BK007M",D1338="NPC6ASZDB-OR750C",D1338="NPC06SZDB-BK004M",D1338="NPC06SZDB-BL015M",D1338="NPC6ASZDB-BL013C",D1338="NPC6ASZDB-BL030C",D1338="NPC6ASZDB-GY009M",D1338="NPC06SZDB-BK002M",D1338="NPC6ASZDB-GY025C",D1338="NPC06SZDB-BK003M",D1338="NPC06SZDB-GY005M",D1338="NPC6ASZDB-RD020C",D1338="NPC06SZDB-YL040M",D1338="NPC6ASZDB-GY125C",D1338="NPC06SZDB-YL002M",D1338="NPC6ASZDB-WT100M",D1338="NPC6ASZDB-RD008M",D1338="NPC6ASZDB-YL009M",D1338="NPC6ASZDB-VT010M",D1338="NPC6ASZDB-OR007M",D1338="NPC6ASZDB-VT007M",D1338="NPC6ASZDB-BK007M",D1338="NPC6ASZDB-GY350C",D1338="NPC6ASZDB-YL350C",D1338="NPC6ASZDB-OR350C",D1338="NPC6ASZDB-VT350C",D1338="NPC6ASZDB-BL350C",D1338="NPC6ASZDB-RD350C",D1338="NPC6ASZDB-BK350C",D1338="NPC6ASZDB-VT003M",D1338="NPC6ASZDB-OR250C",D1338="NPC6ASZDB-VT250C",D1338="NPC6ASZDB-VT002M",D1338="NPC6ASZDB-VT050C",D1338="NPC6ASZDB-VT001M",D1338="NPC6ASZDB-VT150C",D1338="NPC6ASZDB-WT017C",D1338="NPC6ASZDB-RD030C",D1338="NPC6ASZDB-WT030C",D1338="NPC6ASZDB-OR020M",D1338="NPC6ASZDB-OR015M",D1338="NPC06SZDB-WT025C",D1338="NPC6ASZDB-WT013M",D1338="NPC6ASZDB-GY075C",D1338="NPC6ASZDB-BK075C",D1338="NPC6ASZDB-BK125C",D1338="NPC6ASZDB-GN250C",D1338="NPC6ASZDB-WT011M",D1338="NPC6ASZDB-WT014M",D1338="NPC6ASZDB-OR005M",D1338="NPC6ASZDB-GY006M",D1338="NPC6ASZDB-WT550C",D1338="NPC6ASZDB-WT650C",D1338="NPC6ASZDB-WT850C",D1338="NPC6ASZDB-WT950C",D1338="NPC6ASZDB-RD250C",D1338="NPC06SZDB-GY015C",D1338="NPC06SZDB-BL020C",D1338="NPC06SZDB-YL015C",D1338="NPC6ASZDB-BL012M",D1338="NPC6ASZDB-WT020C",D1338="NPC6ASZDB-BL008M",D1338="NPC6ASZDB-BL009M",D1338="NPC6ASZDB-WT022M",D1338="NPC6ASZDB-YL007M",D1338="NPC06SZDB-WT250C",D1338="NPC6ASZDB-BL007M",D1338="NPC6ASZDB-BK050C",D1338="NPC6ASZDB-BK025C",D1338="NPC6ASZDB-BL750C",D1338="NPC6ASZDB-OR010M",D1338="NPC06SZDB-RD015M",D1338="NPC6ASZDB-YL012M",D1338="NPC6ASZDB-YL030M",D1338="NPC6ASZDB-YL020M",D1338="NPC6ASZDB-RD050C",D1338="NPC06SZDB-BL050C",D1338="NPC06SZDB-RD050C",D1338="NPC06SZDB-YL050C",D1338="NPC06SZDB-YL003M",D1338="NPC06SZDB-GN002M",D1338="NPC6ASZDB-RD010M",D1338="NPC6ASZDB-GY450C",D1338="NPC6ASZDB-WT006M",D1338="NPC6ASZDB-BL250C",D1338="NPC6ASZDB-GY050C",D1338="NPC6ASZDB-YL250C",D1338="NPC6ASZDB-YL008M",D1338="NPC06SZDB-YL010M",D1338="NPC6ASZDB-GY008M",D1338="NPC06SZDB-RD005M",D1338="NPC6ASZDB-BL050C",D1338="NPC6ASZDB-WT450C",D1338="NPC6ASZDB-OR050C",D1338="NPC06SZDB-GN010M",D1338="NPC06SZDB-RD010M",D1338="NPC06SZDB-BL010M",D1338="NPC6ASZDB-GY050C",D1338="NPC6ASZDB-YL025C",D1338="NPC6ASZDB-BK250C",D1338="NPC6ASZDB-BK004M",D1338="NPC6ASZDB-YL006M",D1338="NPC06SZDB-WT007M",D1338="NPC6ASZDB-BL015M",D1338="NPC6ASZDB-BL020M",D1338="NPC6ASZDB-GN010M",D1338="NPC6ASZDB-GN015M",D1338="NPC6ASZDB-GY250C",D1338="NPC6ASZDB-BK030M",D1338="NPC06SZDB-GY003M",D1338="NPC06SZDB-BL150C",D1338="NPC6ASZDB-BK013M",D1338="NPC6ASZDB-OR150C",D1338="NPC6ASZDB-GY007M",D1338="NPC6ASZDB-BK750C",D1338="NPC06SZDB-GN003M",D1338="NPC06SZDB-BK150C",D1338="NPC06SZDB-BK001M",D1338="NPC6ASZDB-RD007M",D1338="NPC6ASZDB-RD010M",D1338="NPC06SZDB-GY006M",D1338="NPC06SZDB-GY015M",D1338="NPC06SZDB-BK050C",D1338="NPC6ASZDB-GN025C",D1338="NPC6ASZDB-WT009M",D1338="NPC6ASZDB-OR004M",D1338="NPC6ASZDB-WT075C",D1338="NPC6ASZDB-WT175C",D1338="NPC06SZDB-GY001M",D1338="NPC06SZDB-GY002M",D1338="NPC6ASZDB-WT125C",D1338="NPC6ASZDB-WT225C",D1338="NPC6ASZDB-WT275C",D1338="NPC6ASZDB-GY015M",D1338="NPC6ASZDB-RD001M",D1338="NPC6ASZDB-RD005M",D1338="NPC6ASZDB-WT025C",D1338="NPC6ASZDB-YL001M",D1338="NPC6ASZDB-YL005M",D1338="NPC06SZDB-GY010M",D1338="NPC06SZDB-YL005M",D1338="NPC06SZDB-YL001M",D1338="NPC6ASZDB-BK150C",D1338="NPC6ASZDB-BL030M",D1338="NPC6ASZDB-YL050C",D1338="NPC6ASZDB-YL010M",D1338="NPC6ASZDB-OR010M",D1338="NPC06SZDB-YL150C",D1338="NPC6ASZDB-OR005M",D1338="NPC06SZDB-OR002M",D1338="NPC6ASZDB-RD150C",D1338="NPC6ASZDB-WT025M",D1338="NPC6ASZDB-WT150C",D1338="NPC6ASZDB-WT012M",D1338="NPC6ASZDB-WT250C",D1338="NPC6ASZDB-WT350C",D1338="NPC6ASZDB-YL002M",D1338="NPC6ASZDB-BL150C",D1338="NPC6ASZDB-WT015M",D1338="NPC6ASZDB-YL150C",D1338="NPC6ASZDB-YL003M",D1338="NPC6ASZDB-WT750C",D1338="NPC6ASZDB-GN050C",D1338="NPC6ASZDB-WT008M",D1338="NPC06SZDB-OR010M",D1338="NPC6ASZDB-GY150C",D1338="NPC6ASZDB-GN150C",D1338="NPC6ASZDB-OR001M",D1338="NPC6ASZDB-OR002M",D1338="NPC6ASZDB-OR003M",D1338="NPC06SZDB-RD002M",D1338="NPC06SZDB-RD150C",D1338="NPC6ASZDB-BK015M",D1338="NPC06SZDB-GN001M",D1338="NPC06SZDB-GN150C",D1338="NPC06SZDB-WT030M",D1338="NPC06SZDB-WT750C",D1338="NPC06SZDB-WT015M",D1338="NPC6ASZDB-WT030M",D1338="NPC06SZDB-RD001M",D1338="NPC06SZDB-RD003M",D1338="NPC06SZDB-OR003M",D1338="NPC06SZDB-OR001M",D1338="NPC06SZDB-BL001M",D1338="NPC06SZDB-BL003M",D1338="NPC06SZDB-WT150C",D1338="NPC06SZDB-BL002M",D1338="NPC6ASZDB-WT050C",D1338="NPC06SZDB-WT050C",D1338="NPC06SZDB-WT001M",D1338="NPC06SZDB-WT002M",D1338="NPC06SZDB-WT003M",D1338="NPC06SZDB-WT004M",D1338="NPC06SZDB-WT005M",D1338="NPC06SZDB-WT010M",D1338="NPC06SZDB-WT020M",D1338="NPC6ASZDB-GN001M",D1338="NPC6ASZDB-GN002M",D1338="NPC6ASZDB-GN003M",D1338="NPC6ASZDB-GN004M",D1338="NPC6ASZDB-GN005M",D1338="NPC6ASZDB-GN020M",D1338="NPC6ASZDB-GN030M",D1338="NPC6ASZDB-WT001M",D1338="NPC6ASZDB-WT002M",D1338="NPC6ASZDB-WT003M",D1338="NPC6ASZDB-WT004M",D1338="NPC6ASZDB-WT005M",D1338="NPC6ASZDB-WT006M",D1338="NPC6ASZDB-WT007M",D1338="NPC6ASZDB-WT010M",D1338="NPC6ASZDB-WT020M",D1338="NPC6ASZDB-RD002M",D1338="NPC6ASZDB-RD003M",D1338="NPC6ASZDB-RD020M",D1338="NPC6ASZDB-GY001M",D1338="NPC6ASZDB-GY002M",D1338="NPC6ASZDB-GY003M",D1338="NPC6ASZDB-GY004M",D1338="NPC6ASZDB-GY005M",D1338="NPC6ASZDB-GY010M",D1338="NPC6ASZDB-GY020M",D1338="NPC6ASZDB-GY025M",D1338="NPC6ASZDB-GY030M",D1338="NPC6ASZDB-BL001M",D1338="NPC6ASZDB-BL002M",D1338="NPC6ASZDB-BL003M",D1338="NPC6ASZDB-BL004M",D1338="NPC6ASZDB-BL005M",D1338="NPC6ASZDB-BL010M",D1338="NPC6ASZDB-BK001M",D1338="NPC6ASZDB-BK002M",D1338="NPC6ASZDB-BK003M",D1338="NPC6ASZDB-BK005M",D1338="NPC6ASZDB-BK010M",D1338="NPC6ASZDB-BK020M",),E1338*2,0)</f>
        <v>30</v>
      </c>
      <c r="M1338" s="48">
        <f t="shared" si="2468"/>
        <v>248116</v>
      </c>
      <c r="N1338" s="66"/>
      <c r="O1338" s="41">
        <f t="shared" ref="O1338:O1345" si="2488">IF(OR(D1338="NPC6ASZDB-WT019M",D1338="NPC6ASZDB-RD015M",D1338="NPC06SZDB-BK006M",D1338="NPC06SZDB-BK007M",D1338="NPC6ASZDB-OR750C",D1338="NPC06SZDB-BK004M",D1338="NPC06SZDB-BL015M",D1338="NPC6ASZDB-BL013C",D1338="NPC6ASZDB-BL030C",D1338="NPC6ASZDB-GY009M",D1338="NPC06SZDB-BK002M",D1338="NPC6ASZDB-GY025C",D1338="NPC06SZDB-BK003M",D1338="NPC06SZDB-GY005M",D1338="NPC6ASZDB-RD020C",D1338="NPC06SZDB-YL040M",D1338="NPC6ASZDB-GY125C",D1338="NPC06SZDB-YL002M",D1338="NPC6ASZDB-WT100M",D1338="NPC6ASZDB-RD008M",D1338="NPC6ASZDB-YL009M",D1338="NPC6ASZDB-VT010M",D1338="NPC6ASZDB-OR007M",D1338="NPC6ASZDB-VT007M",D1338="NPC6ASZDB-BK007M",D1338="NPC6ASZDB-GY350C",D1338="NPC6ASZDB-YL350C",D1338="NPC6ASZDB-OR350C",D1338="NPC6ASZDB-VT350C",D1338="NPC6ASZDB-BL350C",D1338="NPC6ASZDB-RD350C",D1338="NPC6ASZDB-BK350C",D1338="NPC6ASZDB-VT003M",D1338="NPC6ASZDB-OR250C",D1338="NPC6ASZDB-VT250C",D1338="NPC6ASZDB-VT002M",D1338="NPC6ASZDB-VT050C",D1338="NPC6ASZDB-VT001M",D1338="NPC6ASZDB-VT150C",D1338="NPC6ASZDB-WT017C",D1338="NPC6ASZDB-RD030C",D1338="NPC6ASZDB-WT030C",D1338="NPC6ASZDB-OR020M",D1338="NPC6ASZDB-OR020M",D1338="NPC6ASZDB-OR015M",D1338="NPC06SZDB-WT025C",D1338="NPC6ASZDB-WT013M",D1338="NPC6ASZDB-BK175C",D1338="NPC6ASZDB-GY075C",D1338="NPC6ASZDB-BK075C",D1338="NPC6ASZDB-BK125C",D1338="NPC6ASZDB-GN250C",D1338="NPC6ASZDB-WT011M",D1338="NPC6ASZDB-WT014M",D1338="NPC6ASZDB-OR005M",D1338="NPC6ASZDB-GY006M",D1338="NPC6ASZDB-WT550C",D1338="NPC6ASZDB-WT650C",D1338="NPC6ASZDB-WT850C",D1338="NPC6ASZDB-WT950C",D1338="NPC6ASZDB-RD250C",D1338="NPC06SZDB-GY015C",D1338="NPC06SZDB-BL020C",D1338="NPC06SZDB-YL015C",D1338="NPC6ASZDB-BL012M",D1338="NPC6ASZDB-WT020C",D1338="NPC6ASZDB-BL008M",D1338="NPC6ASZDB-BL009M",D1338="NPC6ASZDB-WT022M",D1338="NPC6ASZDB-YL007M",D1338="NPC06SZDB-WT250C",D1338="NPC6ASZDB-BL007M",D1338="NPC6ASZDB-BK050C",D1338="NPC6ASZDB-BK025C",D1338="NPC6ASZDB-BL750C",D1338="NPC6ASZDB-OR010M",D1338="NPC06SZDB-RD015M",D1338="NPC6ASZDB-YL012M",D1338="NPC6ASZDB-YL030M",D1338="NPC6ASZDB-YL020M",D1338="NPC6ASZDB-RD050C",D1338="NPC06SZDB-BL050C",D1338="NPC06SZDB-RD050C",D1338="NPC06SZDB-YL050C",D1338="NPC06SZDB-YL003M",D1338="NPC06SZDB-GN002M",D1338="NPC6ASZDB-RD010M",D1338="NPC6ASZDB-GY450C",D1338="NPC6ASZDB-GY450C",D1338="NPC6ASZDB-BL250C",D1338="NPC6ASZDB-GY050C",D1338="NPC6ASZDB-YL250C",D1338="NPC6ASZDB-YL008M",D1338="NPC06SZDB-YL010M",D1338="NPC6ASZDB-GY008M",D1338="NPC06SZDB-RD005M",D1338="NPC6ASZDB-BL050C",D1338="NPC6ASZDB-WT450C",D1338="NPC6ASZDB-OR050C",D1338="NPC06SZDB-GN010M",D1338="NPC06SZDB-RD010M",D1338="NPC06SZDB-BL010M",D1338="NPC6ASZDB-GY050C",D1338="NPC6ASZDB-YL025C",D1338="NPC6ASZDB-BK250C",D1338="NPC6ASZDB-BK004M",D1338="NPC6ASZDB-YL006M",D1338="NPC06SZDB-WT007M",D1338="NPC6ASZDB-BL015M",D1338="NPC6ASZDB-BL020M",D1338="NPC6ASZDB-GN010M",D1338="NPC6ASZDB-GN015M",D1338="NPC6ASZDB-GY250C",D1338="NPC6ASZDB-BK030M",D1338="NPC06SZDB-GY003M",D1338="NPC06SZDB-BL150C",D1338="NPC6ASZDB-BK013M",D1338="NPC6ASZDB-OR150C",D1338="NPC6ASZDB-GY007M",D1338="NPC6ASZDB-BK750C",D1338="NPC06SZDB-GN003M",D1338="NPC06SZDB-BK150C",D1338="NPC06SZDB-BK001M",D1338="NPC6ASZDB-RD007M",D1338="NPC6ASZDB-RD010M",D1338="NPC06SZDB-GY006M",D1338="NPC06SZDB-GY015M",D1338="NPC06SZDB-BK050C",D1338="NPC6ASZDB-GN025C",D1338="NPC6ASZDB-WT009M",D1338="NPC6ASZDB-OR004M",D1338="NPC6ASZDB-WT075C",D1338="NPC6ASZDB-WT175C",D1338="NPC06SZDB-GY001M",D1338="NPC06SZDB-GY002M",D1338="NPC6ASZDB-WT125C",D1338="NPC6ASZDB-WT225C",D1338="NPC6ASZDB-WT275C",D1338="NPC6ASZDB-GY015M",D1338="NPC6ASZDB-RD001M",D1338="NPC6ASZDB-RD005M",D1338="NPC6ASZDB-WT025C",D1338="NPC6ASZDB-YL001M",D1338="NPC6ASZDB-YL005M",D1338="NPC06SZDB-GY010M",D1338="NPC06SZDB-YL005M",D1338="NPC06SZDB-YL001M",D1338="NPC6ASZDB-BK150C",D1338="NPC6ASZDB-BL030M",D1338="NPC6ASZDB-YL050C",D1338="NPC6ASZDB-YL010M",D1338=1711167,D1338="NPC6ASZDB-OR010M",D1338="NPC06SZDB-YL150C",D1338="NPC6ASZDB-OR005M",D1338="NPC06SZDB-OR002M",D1338="NPC6ASZDB-RD150C",D1338="NPC6ASZDB-WT025M",D1338="NPC6ASZDB-WT150C",D1338="NPC6ASZDB-WT250C",D1338="NPC6ASZDB-WT350C",D1338="NPC6ASZDB-YL002M",D1338="NPC6ASZDB-WT012M",D1338="NPC6ASZDB-BL150C",D1338="NPC6ASZDB-WT015M",D1338="NPC6ASZDB-YL150C",D1338="NPC6ASZDB-YL003M",D1338="NPC6ASZDB-WT750C",D1338="NPC6ASZDB-GN050C",D1338="NPC6ASZDB-WT008M",D1338="NPC06SZDB-OR010M",D1338="NPC6ASZDB-GY150C",D1338="NPC6ASZDB-GN150C",D1338="NPC6ASZDB-OR001M",D1338="NPC6ASZDB-OR002M",D1338="NPC6ASZDB-OR003M",D1338="NPC06SZDB-RD002M",D1338="NPC06SZDB-RD150C",D1338="NPC6ASZDB-BK015M",D1338="NPC06SZDB-GN001M",D1338="NPC06SZDB-GN150C",D1338="NPC06SZDB-WT030M",D1338="NPC06SZDB-WT750C",D1338="NPC06SZDB-WT015M",D1338="NPC6ASZDB-WT030M",D1338="NPC06SZDB-RD001M",D1338="NPC06SZDB-RD003M",D1338="NPC06SZDB-OR003M",D1338="NPC06SZDB-OR001M",D1338="NPC06SZDB-BL001M",D1338="NPC06SZDB-BL003M",D1338="NPC06SZDB-WT150C",D1338="NPC06SZDB-BL002M",D1338="NPC6ASZDB-WT050C",D1338="NPC06SZDB-WT050C",D1338="NPC06SZDB-WT001M",D1338="NPC06SZDB-WT002M",D1338="NPC06SZDB-WT003M",D1338="NPC06SZDB-WT004M",D1338="NPC06SZDB-WT005M",D1338="NPC06SZDB-WT020M",D1338="NPC6ASZDB-GN001M",D1338="NPC6ASZDB-GN002M",D1338="NPC6ASZDB-GN003M",D1338="NPC6ASZDB-GN004M",D1338="NPC6ASZDB-GN005M",D1338="NPC6ASZDB-GN020M",D1338="NPC06SZDB-WT010M",D1338="NPC6ASZDB-GN030M",D1338=1711091,D1338=1711093,D1338=1711815,D1338=1711094,D1338=1711095,D1338=1711098,D1338=2153215,D1338=1711096,D1338=1711097,D1338=1711027,D1338=2153463,D1338=1711911,D1338="NPC6ASZDB-WT001M",D1338="NPC6ASZDB-WT002M",D1338="NPC6ASZDB-WT003M",D1338="NPC6ASZDB-WT004M",D1338="NPC6ASZDB-WT005M",D1338="NPC6ASZDB-WT006M",D1338="NPC6ASZDB-WT007M",D1338="NPC6ASZDB-WT010M",D1338="NPC6ASZDB-WT020M",D1338="NPC6ASZDB-RD002M",D1338="NPC6ASZDB-RD003M",D1338="NPC6ASZDB-RD020M",D1338="NPC6ASZDB-GY001M",D1338="NPC6ASZDB-GY002M",D1338="NPC6ASZDB-GY003M",D1338="NPC6ASZDB-GY004M",D1338="NPC6ASZDB-GY005M",D1338="NPC6ASZDB-GY010M",D1338="NPC6ASZDB-GY020M",D1338="NPC6ASZDB-GY025M",D1338="NPC6ASZDB-GY030M",D1338="NPC6ASZDB-BL001M",D1338="NPC6ASZDB-BL002M",D1338="NPC6ASZDB-BL003M",D1338="NPC6ASZDB-BL004M",D1338="NPC6ASZDB-BL005M",D1338="NPC6ASZDB-BL010M",D1338="NPC6ASZDB-BK001M",D1338="NPC6ASZDB-BK002M",D1338="NPC6ASZDB-BK003M",D1338="NPC6ASZDB-BK005M",D1338="NPC6ASZDB-BK010M",D1338="NPC6ASZDB-BK020M",D1338=1711171),E1338*2,0)</f>
        <v>30</v>
      </c>
      <c r="P1338" s="48">
        <f t="shared" si="2452"/>
        <v>176358</v>
      </c>
      <c r="Q1338" s="66"/>
      <c r="R1338" s="66">
        <f t="shared" ref="R1338:R1369" si="2489">IF(OR(D1338="CO17772-0ZM010",D1338="NPC6ASZDB-BK950C",D1338="NPC6ASZDB-BK550C",D1338="NPC6ASZDB-GN750C",D1338="NPC6ASZDB-WT035M",D1338="CO17772-0ZM002",D1338="CO17772-01M001",D1338="NPC6ASZDB-WT028M ",D1338="NPC6ASZDB-WT019M",D1338="CO17772-0CC050",D1338="NPC6ASZDB-WT018M",D1338="NPC6ASZDB-WT023M",D1338="NPC6ASZDB-WT024M",D1338="NPC6ASZDB-OR020M",D1338="NPC6ASZDB-RD006M",D1338="NPC6ASZDB-WT017M",D1338="NPC6ASZDB-GY750C",D1338="NPC6ASZDB-YL015M",D1338="NPC6ASZDB-WT016M",D1338="CO17772-0CM015",D1338="NPC6ASZDB-OR750C",D1338="NPC6ASZDB-BL013C",D1338="NPC6ASZDB-BL030C",D1338="NPC6ASZDB-GY009M",D1338="NPC6ASZDB-GY025C",D1338="NPC6ASZDB-RD020C",D1338="CO17772-08F004",D1338="CO17772-08F010",D1338="NPC6ASZDB-GY125C",D1338="CO17772-08C750",D1338="NPC06SZDB-YL002M",D1338="NPC6ASZDB-WT100M",D1338="NPC6ASZDB-RD008M",D1338="NPC6ASZDB-YL009M",D1338="NPC6ASZDB-VT010M",D1338="NPC6ASZDB-OR007M",D1338="NPC6ASZDB-VT007M",D1338="NPC6ASZDB-BK007M",D1338="NPC6ASZDB-GY350C",D1338="NPC6ASZDB-YL350C",D1338="NPC6ASZDB-OR350C",D1338="NPC6ASZDB-VT350C",D1338="NPC6ASZDB-BL350C",D1338="NPC6ASZDB-RD350C",D1338="NPC6ASZDB-VT003M",D1338="NPC6ASZDB-OR250C",D1338="NPC6ASZDB-VT250C",D1338="NPC6ASZDB-VT002M",D1338="NPC6ASZDB-VT050C",D1338="NPC6ASZDB-VT001M",D1338="NPC6ASZDB-VT150C",D1338="NPC6ASZDB-WT017C",D1338="NPC6ASZDB-RD030C",D1338="NPC6ASZDB-WT030C",D1338="NPC6ASZDB-OR020M",D1338="NPC6ASZDB-OR015M",D1338="CO17772-08C250",D1338="NPC6ASZDB-WT013M",D1338="NPC6ASZDB-BK175C",D1338="NPC6ASZDB-GY075C",D1338="NPC6ASZDB-BK075C",D1338="CO17772-07M001",D1338="CO17772-09M001",D1338="CO17772-0ZM001",D1338="CO17772-0MM001",D1338="CO17772-08F002",D1338="NPC6ASZDB-BK125C",D1338="NPC6ASZDB-GN250C",D1338="NPC6ASZDB-WT011M",D1338="NPC6ASZDB-WT014M",D1338="NPC6ASZDB-OR005M",D1338="NPC6ASZDB-GY006M",D1338="NPC6ASZDB-WT550C",D1338="NPC6ASZDB-WT650C",D1338="NPC6ASZDB-WT850C",D1338="NPC6ASZDB-WT950C",D1338="NPC6ASZDB-RD250C",D1338="NPC6ASZDB-BL012M",D1338="NPC6ASZDB-WT020C",D1338="NPC6ASZDB-BL008M",D1338="NPC6ASZDB-BL009M",D1338="NPC6ASZDB-WT022M",D1338="NPC6ASZDB-YL007M",D1338="NPC6ASZDB-BL007M",D1338="CO17772-0ZM008",D1338="CO17772-0ZM005",D1338="NPC6ASZDB-BK050C",D1338="NPC6ASZDB-BK025C",D1338="NPC6ASZDB-BL750C",D1338="NPC6ASZDB-OR010M",D1338="NPC6ASZDB-YL012M",D1338="NPC6ASZDB-YL020M",D1338="NPC6ASZDB-YL030M",D1338="NPC6ASZDB-RD050C",D1338="NPC6ASZDB-RD010M",D1338="NPC6ASZDB-GY450C",D1338="CO17772-0CM005",D1338="NPC6ASZDB-BL250C",D1338="NPC6ASZDB-GY050C",D1338="NPC6ASZDB-YL250C",D1338="CO17772-0CM007",D1338="NPC6ASZDB-YL008M",D1338="NPC6ASZDB-GY008M",D1338="NPC6ASZDB-BL050C",D1338="NPC6ASZDB-GY050C",D1338="NPC6ASZDB-WT450C",D1338="NPC6ASZDB-OR050C",D1338="CO17772-08M020",D1338="NPC6ASZDB-YL025C",D1338="NPC6ASZDB-BK250C",D1338="CO17772-0MC150",D1338="NPC6ASZDB-BK004M",D1338="NPC6ASZDB-YL006M",D1338="NPC6ASZDB-BL015M",D1338="NPC6ASZDB-BL020M",D1338="NPC6ASZDB-GN010M",D1338="NPC6ASZDB-GN015M",D1338="NPC6ASZDB-GY250C",D1338="NPC6ASZDB-BK030M",D1338="CO17772-08M010",D1338="CO17772-08M006",D1338="NPC6ASZDB-BK013M",D1338="NPC6ASZDB-OR150C",D1338="CO17772-08C050",D1338="CO17772-0CM007",D1338="CO17772-0CM010",D1338="CO17772-0CM003",D1338="CO17772-08C150",D1338="CO17772-08M007",D1338="CO17772-0MM005",D1338="CO17772-0MM015",D1338="CO17772-0CM002",D1338="CO17772-0CM001",D1338="CO17772-08M010",D1338="CO17772-08M001",D1338="CO17772-08M002",D1338="CO17772-08M003",D1338="CO17772-08M004",D1338="CO17772-08M015",D1338="CO17772-08M005",D1338="NPC6ASZDB-BK750C",D1338="NPC6ASZDB-RD007M",D1338="NPC6ASZDB-RD010M",D1338="NPC6ASZDB-GN025C",D1338="NPC6ASZDB-WT009M",D1338="NPC6ASZDB-OR004M",D1338="NPC6ASZDB-WT075C",D1338="NPC6ASZDB-WT175C",D1338="NPC6ASZDB-WT125C",D1338="NPC6ASZDB-WT225C",D1338="NPC6ASZDB-WT275C",D1338="NPC6ASZDB-GY015M",D1338="NPC6ASZDB-RD001M",D1338="NPC6ASZDB-RD005M",D1338="NPC6ASZDB-WT025C",D1338="NPC6ASZDB-YL001M",D1338="NPC6ASZDB-YL005M",D1338="NPC6ASZDB-BK150C",D1338="NPC6ASZDB-BL030M",D1338="NPC6ASZDB-YL050C",D1338="NPC6ASZDB-YL010M",D1338="NPC6ASZDB-OR010M",D1338="NPC6ASZDB-OR005M",D1338="NPC6ASZDB-RD150C",D1338="NPC6ASZDB-WT025M",D1338="NPC6ASZDB-WT150C",D1338="NPC6ASZDB-WT012M",D1338="NPC6ASZDB-WT250C",D1338="NPC6ASZDB-WT350C",D1338="NPC6ASZDB-YL002M",D1338="NPC6ASZDB-BL150C",D1338="NPC6ASZDB-WT015M",D1338="NPC6ASZDB-YL150C",D1338="NPC6ASZDB-YL003M",D1338="NPC6ASZDB-WT750C",D1338="NPC6ASZDB-GN050C",D1338="NPC6ASZDB-WT008M",D1338="NPC6ASZDB-GY150C",D1338="NPC6ASZDB-GN150C",D1338="NPC6ASZDB-OR001M",D1338="NPC6ASZDB-OR002M",D1338="NPC6ASZDB-OR003M",D1338="NPC6ASZDB-BK015M",D1338="NPC6ASZDB-WT030M",D1338="NPC6ASZDB-WT050C",D1338="NPC6ASZDB-GN001M",D1338="NPC6ASZDB-GN002M",D1338="NPC6ASZDB-GN003M",D1338="NPC6ASZDB-GN004M",D1338="NPC6ASZDB-GN005M",D1338="NPC6ASZDB-GN020M",D1338="NPC6ASZDB-GN030M",D1338="NPC6ASZDB-WT001M",D1338="NPC6ASZDB-WT002M",D1338="NPC6ASZDB-WT003M",D1338="NPC6ASZDB-WT004M",D1338="NPC6ASZDB-WT005M",D1338="NPC6ASZDB-WT006M",D1338="NPC6ASZDB-WT007M",D1338="NPC6ASZDB-WT010M",D1338="NPC6ASZDB-WT020M",D1338="NPC6ASZDB-RD002M",D1338="NPC6ASZDB-RD003M",D1338="NPC6ASZDB-RD020M",D1338="NPC6ASZDB-GY001M",D1338="NPC6ASZDB-GY002M",D1338="NPC6ASZDB-GY003M",D1338="NPC6ASZDB-GY004M",D1338="NPC6ASZDB-GY005M",D1338="NPC6ASZDB-GY010M",D1338="NPC6ASZDB-GY020M",D1338="NPC6ASZDB-GY025M",D1338="NPC6ASZDB-GY030M",D1338="NPC6ASZDB-BL001M",D1338="NPC6ASZDB-BL002M",D1338="NPC6ASZDB-BL003M",D1338="NPC6ASZDB-BL004M",D1338="NPC6ASZDB-BL005M",D1338="NPC6ASZDB-BL010M",D1338="NPC6ASZDB-BK001M",D1338="NPC6ASZDB-BK002M",D1338="NPC6ASZDB-BK003M",D1338="NPC6ASZDB-BK005M",D1338="NPC6ASZDB-BK010M",D1338="NPC6ASZDB-BK020M",D1338="NPC6ASZDB-GY007M",),E1338*2,0)</f>
        <v>30</v>
      </c>
      <c r="S1338" s="67">
        <f t="shared" si="2484"/>
        <v>212614</v>
      </c>
      <c r="T1338" s="66"/>
      <c r="U1338" s="66">
        <f t="shared" ref="U1338:U1401" si="2490">IF(OR(D1338="NPP6ASZDB-WT020M",D1338="NPP6ASZDB-WT012M",1301="NPP6ASZDB-WT008M",D1338="NPP6ASZDB-WT004M",D1338="NPP6ASZDB-WT025M",D1338="NPP6ASZDB-WT250C",D1338="NPP6ASZDB-WT010M",D1338="NPP6ASZDB-WT015M",D1338="NPP6ASZDB-WT650C",D1338="NPP6ASZDB-WT007M",D1338="NPP6ASZDB-WT750C",D1338="NPP6ASZDB-WT008M",D1338="NPP6ASZDB-WT006M",D1338="NPP6ASZDB-WT003M",D1338="NPP6ASZDB-WT150C",D1338="NPP6ASZDB-WT350C",D1338="NPP6ASZDB-WT005M",D1338="NPC6ASZDB-WT015C",D1338="NPP6ASZDB-WT001M",D1338="NPP6ASZDB-WT002M",D1338="NPC6ASZDB-WT028M",D1338="NPC06SZDB-WT025M",D1338="NPC6ASZDB-WT035M",D1338="NPC6ASZDB-WT028M ",D1338="NPC6ASZDB-WT019M",D1338="NPC6ASZDB-WT018M",D1338="NPC6ASZDB-WT023M",D1338="NPC6ASZDB-WT024M",D1338="NPC6ASZDB-WT017M",D1338="NPC6ASZDB-WT016M",D1338="NPC6ASZDB-WT100M",D1338="NPC6ASZDB-WT017C",D1338="NPC6ASZDB-WT030C",D1338="NPC06SZDB-WT025C",D1338="NPC6ASZDB-WT013M",D1338="NPC6ASZDB-WT011M",D1338="NPC6ASZDB-WT014M",D1338="NPC6ASZDB-WT550C",D1338="NPC6ASZDB-WT650C",D1338="NPC6ASZDB-WT850C",D1338="NPC6ASZDB-WT950C",D1338="NPC6ASZDB-WT020C",D1338="NPC6ASZDB-WT022M",D1338="NPC06SZDB-WT250C",D1338="NPC6ASZDB-WT125C",D1338="NPC6ASZDB-WT450C",D1338="NPC06SZDB-WT007M",D1338="NPC6ASZDB-WT009M",D1338="NPC6ASZDB-WT075C",D1338="NPC6ASZDB-WT175C",D1338="NPC6ASZDB-WT125C",D1338="NPC6ASZDB-WT225C",D1338="NPC6ASZDB-WT275C",D1338="NPC6ASZDB-WT025C",D1338="NPC6ASZDB-WT025M",D1338="NPC6ASZDB-WT150C",D1338="NPC6ASZDB-WT250C",D1338="NPC6ASZDB-WT350C",D1338="NPC6ASZDB-WT012M",D1338="NPC6ASZDB-WT015M",D1338="NPC6ASZDB-WT750C",D1338="NPC6ASZDB-WT008M",D1338="NPC06SZDB-WT030M",D1338="NPC06SZDB-WT750C",D1338="NPC06SZDB-WT015M",D1338="NPC6ASZDB-WT030M",D1338="NPC06SZDB-WT150C",D1338="NPC6ASZDB-WT050C",D1338="NPC06SZDB-WT050C",D1338="NPC06SZDB-WT001M",D1338="NPC06SZDB-WT002M",D1338="NPC06SZDB-WT003M",D1338="NPC06SZDB-WT004M",D1338="NPC06SZDB-WT005M",D1338="NPC06SZDB-WT010M",D1338="NPC06SZDB-WT020M",D1338=1711815,D1338="NPC6ASZDB-WT001M",D1338="NPC6ASZDB-WT002M",D1338="NPC6ASZDB-WT003M",D1338="NPC6ASZDB-WT004M",D1338="NPC6ASZDB-WT005M",D1338="NPC6ASZDB-WT006M",D1338="NPC6ASZDB-WT007M",D1338="NPC6ASZDB-WT010M",D1338="NPC6ASZDB-WT020M",D1338="NPC6ASZDB-WT027M",),E1338*(F1338+0.1),0)</f>
        <v>166.5</v>
      </c>
      <c r="V1338" s="67">
        <f t="shared" si="2454"/>
        <v>143391.55000000005</v>
      </c>
      <c r="X1338" s="69">
        <f t="shared" si="2383"/>
        <v>0</v>
      </c>
      <c r="Y1338" s="67">
        <f t="shared" si="2455"/>
        <v>4500.3500000000004</v>
      </c>
      <c r="Z1338" s="66"/>
      <c r="AA1338" s="68">
        <f t="shared" si="2384"/>
        <v>0</v>
      </c>
      <c r="AB1338" s="67">
        <f t="shared" si="2456"/>
        <v>14252</v>
      </c>
      <c r="AC1338" s="66"/>
      <c r="AD1338" s="66">
        <f t="shared" si="2385"/>
        <v>0</v>
      </c>
      <c r="AE1338" s="67">
        <f t="shared" si="2457"/>
        <v>2961</v>
      </c>
      <c r="AF1338" s="66"/>
      <c r="AG1338" s="78">
        <f t="shared" si="2386"/>
        <v>0</v>
      </c>
      <c r="AH1338" s="79">
        <f t="shared" si="2458"/>
        <v>3986.4</v>
      </c>
      <c r="AI1338" s="66"/>
      <c r="AJ1338" s="68">
        <f t="shared" si="2387"/>
        <v>0</v>
      </c>
      <c r="AK1338" s="67">
        <f t="shared" si="2459"/>
        <v>45407</v>
      </c>
      <c r="AL1338" s="66"/>
      <c r="AM1338" s="68">
        <f t="shared" si="2460"/>
        <v>0</v>
      </c>
      <c r="AN1338" s="67">
        <f t="shared" si="2461"/>
        <v>7830.62</v>
      </c>
      <c r="AO1338" s="66"/>
      <c r="AP1338" s="68">
        <f t="shared" si="2389"/>
        <v>0</v>
      </c>
      <c r="AQ1338" s="67">
        <f t="shared" si="2477"/>
        <v>7620.6399999999994</v>
      </c>
      <c r="AR1338" s="66"/>
      <c r="AS1338" s="68">
        <f t="shared" si="2390"/>
        <v>0</v>
      </c>
      <c r="AT1338" s="67">
        <f t="shared" si="2451"/>
        <v>278.5</v>
      </c>
      <c r="AU1338" s="66"/>
      <c r="AV1338" s="66">
        <f t="shared" si="2391"/>
        <v>0</v>
      </c>
      <c r="AW1338" s="42">
        <f t="shared" si="2485"/>
        <v>4171.2000000000016</v>
      </c>
      <c r="AX1338" s="66"/>
      <c r="AY1338" s="66">
        <f t="shared" si="2392"/>
        <v>0</v>
      </c>
      <c r="AZ1338" s="67">
        <f t="shared" si="2425"/>
        <v>728.09999999999991</v>
      </c>
      <c r="BA1338" s="66"/>
      <c r="BB1338" s="68">
        <f t="shared" si="2393"/>
        <v>0</v>
      </c>
      <c r="BC1338" s="67">
        <f t="shared" si="2478"/>
        <v>77.819999999999851</v>
      </c>
      <c r="BD1338" s="66"/>
      <c r="BE1338" s="68">
        <f t="shared" si="2394"/>
        <v>0</v>
      </c>
      <c r="BF1338" s="67">
        <f t="shared" si="2423"/>
        <v>445.38000000000164</v>
      </c>
      <c r="BG1338" s="66"/>
      <c r="BH1338" s="68">
        <f t="shared" si="2462"/>
        <v>0</v>
      </c>
      <c r="BI1338" s="67">
        <f t="shared" si="2424"/>
        <v>10000</v>
      </c>
      <c r="BJ1338" s="66"/>
      <c r="BK1338" s="68">
        <f t="shared" si="2396"/>
        <v>0</v>
      </c>
      <c r="BL1338" s="67">
        <f t="shared" si="2427"/>
        <v>2694.6000000000004</v>
      </c>
      <c r="BM1338" s="66"/>
      <c r="BN1338" s="68">
        <f t="shared" si="2463"/>
        <v>0</v>
      </c>
      <c r="BO1338" s="67">
        <f t="shared" si="2428"/>
        <v>9134.7000000000007</v>
      </c>
      <c r="BP1338" s="66"/>
      <c r="BQ1338" s="68">
        <f t="shared" si="2464"/>
        <v>0</v>
      </c>
      <c r="BR1338" s="67">
        <f t="shared" si="2443"/>
        <v>65606.650000000009</v>
      </c>
      <c r="BS1338" s="66"/>
      <c r="BT1338" s="66">
        <f t="shared" si="2465"/>
        <v>0</v>
      </c>
      <c r="BU1338" s="67">
        <f t="shared" si="2479"/>
        <v>94117</v>
      </c>
      <c r="BV1338" s="66"/>
      <c r="BW1338" s="66">
        <f t="shared" si="2467"/>
        <v>0</v>
      </c>
      <c r="BX1338" s="67">
        <f t="shared" si="2480"/>
        <v>137128</v>
      </c>
      <c r="BY1338" s="66"/>
      <c r="BZ1338" s="66">
        <f t="shared" si="2466"/>
        <v>0</v>
      </c>
      <c r="CA1338" s="67">
        <f t="shared" si="2481"/>
        <v>87619</v>
      </c>
      <c r="CB1338" s="66"/>
      <c r="CC1338" s="66">
        <f t="shared" si="2401"/>
        <v>0</v>
      </c>
      <c r="CD1338" s="67">
        <f t="shared" si="2470"/>
        <v>28747.040000000001</v>
      </c>
      <c r="CE1338" s="66"/>
      <c r="CF1338" s="66">
        <f t="shared" si="2402"/>
        <v>0</v>
      </c>
      <c r="CG1338" s="67">
        <f t="shared" si="2429"/>
        <v>3663.6999999999994</v>
      </c>
      <c r="CH1338" s="66"/>
      <c r="CI1338" s="66">
        <f t="shared" si="2403"/>
        <v>0</v>
      </c>
      <c r="CJ1338" s="67">
        <f t="shared" si="2444"/>
        <v>6757.8</v>
      </c>
      <c r="CK1338" s="66"/>
      <c r="CL1338" s="68">
        <f t="shared" si="2404"/>
        <v>0</v>
      </c>
      <c r="CM1338" s="79">
        <f t="shared" si="2430"/>
        <v>4847.4799999999996</v>
      </c>
      <c r="CN1338" s="66"/>
      <c r="CO1338" s="68">
        <f t="shared" si="2405"/>
        <v>0</v>
      </c>
      <c r="CP1338" s="79">
        <f t="shared" si="2431"/>
        <v>3955</v>
      </c>
      <c r="CQ1338" s="66"/>
      <c r="CR1338" s="68">
        <f t="shared" si="2406"/>
        <v>0</v>
      </c>
      <c r="CS1338" s="79">
        <f t="shared" si="2482"/>
        <v>5186</v>
      </c>
      <c r="CT1338" s="66"/>
      <c r="CU1338" s="68">
        <f t="shared" si="2407"/>
        <v>0</v>
      </c>
      <c r="CV1338" s="79">
        <f t="shared" si="2432"/>
        <v>6929</v>
      </c>
      <c r="CW1338" s="66"/>
      <c r="CX1338" s="66">
        <f t="shared" si="2472"/>
        <v>0</v>
      </c>
      <c r="CY1338" s="40">
        <f t="shared" si="2476"/>
        <v>6173.9599999999982</v>
      </c>
      <c r="CZ1338" s="65"/>
      <c r="DA1338" s="66">
        <f t="shared" si="2421"/>
        <v>0</v>
      </c>
      <c r="DB1338" s="67">
        <f t="shared" si="2445"/>
        <v>32048</v>
      </c>
      <c r="DC1338" s="66"/>
      <c r="DD1338" s="66">
        <f t="shared" si="2422"/>
        <v>0</v>
      </c>
      <c r="DE1338" s="67">
        <f t="shared" si="2446"/>
        <v>78819</v>
      </c>
      <c r="DF1338" s="66"/>
      <c r="DG1338" s="69">
        <f t="shared" si="2408"/>
        <v>0</v>
      </c>
      <c r="DH1338" s="67">
        <f t="shared" si="2471"/>
        <v>439095</v>
      </c>
      <c r="DI1338" s="66"/>
      <c r="DJ1338" s="66">
        <f t="shared" si="2409"/>
        <v>0</v>
      </c>
      <c r="DK1338" s="67">
        <f t="shared" si="2433"/>
        <v>5572.5</v>
      </c>
      <c r="DM1338" s="206">
        <f t="shared" si="2410"/>
        <v>0</v>
      </c>
      <c r="DN1338" s="25">
        <f t="shared" si="2426"/>
        <v>0</v>
      </c>
      <c r="DO1338" s="5"/>
      <c r="DP1338" s="43">
        <f t="shared" si="2411"/>
        <v>0</v>
      </c>
      <c r="DQ1338" s="27">
        <f t="shared" si="2434"/>
        <v>6413.5</v>
      </c>
      <c r="DR1338" s="5"/>
      <c r="DS1338" s="43">
        <f t="shared" si="2412"/>
        <v>0</v>
      </c>
      <c r="DT1338" s="27">
        <f t="shared" si="2435"/>
        <v>4846</v>
      </c>
      <c r="DU1338" s="5"/>
      <c r="DV1338" s="43">
        <f t="shared" si="2413"/>
        <v>0</v>
      </c>
      <c r="DW1338" s="27">
        <f t="shared" si="2436"/>
        <v>4835</v>
      </c>
      <c r="DX1338" s="5"/>
      <c r="DY1338" s="22">
        <f t="shared" si="2414"/>
        <v>0</v>
      </c>
      <c r="DZ1338" s="25">
        <f t="shared" si="2437"/>
        <v>523</v>
      </c>
      <c r="EA1338" s="22"/>
      <c r="EB1338" s="22">
        <f t="shared" si="2415"/>
        <v>0</v>
      </c>
      <c r="EC1338" s="28">
        <f t="shared" si="2438"/>
        <v>369</v>
      </c>
      <c r="ED1338" s="5"/>
      <c r="EE1338" s="43">
        <f t="shared" si="2416"/>
        <v>0</v>
      </c>
      <c r="EF1338" s="27">
        <f t="shared" si="2439"/>
        <v>4769</v>
      </c>
      <c r="EG1338" s="66"/>
      <c r="EH1338" s="66">
        <f t="shared" si="2417"/>
        <v>0</v>
      </c>
      <c r="EI1338" s="67">
        <f t="shared" si="2440"/>
        <v>21397</v>
      </c>
      <c r="EJ1338" s="66"/>
      <c r="EK1338" s="66">
        <f t="shared" si="2418"/>
        <v>0</v>
      </c>
      <c r="EL1338" s="67">
        <f t="shared" si="2441"/>
        <v>20027</v>
      </c>
      <c r="EM1338" s="110">
        <f t="shared" si="2447"/>
        <v>245122.09931275999</v>
      </c>
    </row>
    <row r="1339" spans="1:143" ht="11.25" customHeight="1" x14ac:dyDescent="0.25">
      <c r="A1339" s="379">
        <v>46200</v>
      </c>
      <c r="B1339" s="184">
        <v>46172</v>
      </c>
      <c r="C1339" s="174">
        <v>8004994834</v>
      </c>
      <c r="D1339" s="13" t="s">
        <v>351</v>
      </c>
      <c r="E1339" s="14">
        <v>30</v>
      </c>
      <c r="F1339" s="15">
        <v>13</v>
      </c>
      <c r="G1339" s="16">
        <v>191516225022</v>
      </c>
      <c r="H1339" s="66"/>
      <c r="I1339" s="41">
        <f t="shared" si="2486"/>
        <v>60</v>
      </c>
      <c r="J1339" s="48">
        <f t="shared" si="2483"/>
        <v>188819</v>
      </c>
      <c r="K1339" s="66"/>
      <c r="L1339" s="41">
        <f t="shared" si="2487"/>
        <v>60</v>
      </c>
      <c r="M1339" s="48">
        <f t="shared" si="2468"/>
        <v>248056</v>
      </c>
      <c r="N1339" s="66"/>
      <c r="O1339" s="41">
        <f t="shared" si="2488"/>
        <v>60</v>
      </c>
      <c r="P1339" s="48">
        <f t="shared" si="2452"/>
        <v>176298</v>
      </c>
      <c r="Q1339" s="66"/>
      <c r="R1339" s="66">
        <f t="shared" si="2489"/>
        <v>60</v>
      </c>
      <c r="S1339" s="67">
        <f t="shared" si="2484"/>
        <v>212554</v>
      </c>
      <c r="T1339" s="66"/>
      <c r="U1339" s="66">
        <f t="shared" si="2490"/>
        <v>393</v>
      </c>
      <c r="V1339" s="67">
        <f t="shared" si="2454"/>
        <v>142998.55000000005</v>
      </c>
      <c r="X1339" s="69">
        <f t="shared" si="2383"/>
        <v>0</v>
      </c>
      <c r="Y1339" s="67">
        <f t="shared" si="2455"/>
        <v>4500.3500000000004</v>
      </c>
      <c r="Z1339" s="66"/>
      <c r="AA1339" s="68">
        <f t="shared" si="2384"/>
        <v>0</v>
      </c>
      <c r="AB1339" s="67">
        <f t="shared" si="2456"/>
        <v>14252</v>
      </c>
      <c r="AC1339" s="66"/>
      <c r="AD1339" s="66">
        <f t="shared" si="2385"/>
        <v>0</v>
      </c>
      <c r="AE1339" s="67">
        <f t="shared" si="2457"/>
        <v>2961</v>
      </c>
      <c r="AF1339" s="66"/>
      <c r="AG1339" s="78">
        <f t="shared" si="2386"/>
        <v>0</v>
      </c>
      <c r="AH1339" s="79">
        <f t="shared" si="2458"/>
        <v>3986.4</v>
      </c>
      <c r="AI1339" s="66"/>
      <c r="AJ1339" s="68">
        <f t="shared" si="2387"/>
        <v>0</v>
      </c>
      <c r="AK1339" s="67">
        <f t="shared" si="2459"/>
        <v>45407</v>
      </c>
      <c r="AL1339" s="66"/>
      <c r="AM1339" s="68">
        <f t="shared" si="2460"/>
        <v>0</v>
      </c>
      <c r="AN1339" s="67">
        <f t="shared" si="2461"/>
        <v>7830.62</v>
      </c>
      <c r="AO1339" s="66"/>
      <c r="AP1339" s="68">
        <f t="shared" si="2389"/>
        <v>0</v>
      </c>
      <c r="AQ1339" s="67">
        <f t="shared" si="2477"/>
        <v>7620.6399999999994</v>
      </c>
      <c r="AR1339" s="66"/>
      <c r="AS1339" s="68">
        <f t="shared" si="2390"/>
        <v>0</v>
      </c>
      <c r="AT1339" s="67">
        <f t="shared" si="2451"/>
        <v>278.5</v>
      </c>
      <c r="AU1339" s="66"/>
      <c r="AV1339" s="66">
        <f t="shared" si="2391"/>
        <v>0</v>
      </c>
      <c r="AW1339" s="42">
        <f t="shared" si="2485"/>
        <v>4171.2000000000016</v>
      </c>
      <c r="AX1339" s="66"/>
      <c r="AY1339" s="66">
        <f t="shared" si="2392"/>
        <v>0</v>
      </c>
      <c r="AZ1339" s="67">
        <f t="shared" si="2425"/>
        <v>728.09999999999991</v>
      </c>
      <c r="BA1339" s="66"/>
      <c r="BB1339" s="68">
        <f t="shared" si="2393"/>
        <v>0</v>
      </c>
      <c r="BC1339" s="67">
        <f t="shared" si="2478"/>
        <v>77.819999999999851</v>
      </c>
      <c r="BD1339" s="66"/>
      <c r="BE1339" s="68">
        <f t="shared" si="2394"/>
        <v>0</v>
      </c>
      <c r="BF1339" s="67">
        <f t="shared" si="2423"/>
        <v>445.38000000000164</v>
      </c>
      <c r="BG1339" s="66"/>
      <c r="BH1339" s="68">
        <f t="shared" si="2462"/>
        <v>0</v>
      </c>
      <c r="BI1339" s="67">
        <f t="shared" si="2424"/>
        <v>10000</v>
      </c>
      <c r="BJ1339" s="66"/>
      <c r="BK1339" s="68">
        <f t="shared" si="2396"/>
        <v>0</v>
      </c>
      <c r="BL1339" s="67">
        <f t="shared" si="2427"/>
        <v>2694.6000000000004</v>
      </c>
      <c r="BM1339" s="66"/>
      <c r="BN1339" s="68">
        <f t="shared" si="2463"/>
        <v>0</v>
      </c>
      <c r="BO1339" s="67">
        <f t="shared" si="2428"/>
        <v>9134.7000000000007</v>
      </c>
      <c r="BP1339" s="66"/>
      <c r="BQ1339" s="68">
        <f t="shared" si="2464"/>
        <v>0</v>
      </c>
      <c r="BR1339" s="67">
        <f t="shared" si="2443"/>
        <v>65606.650000000009</v>
      </c>
      <c r="BS1339" s="66"/>
      <c r="BT1339" s="66">
        <f t="shared" si="2465"/>
        <v>0</v>
      </c>
      <c r="BU1339" s="67">
        <f t="shared" si="2479"/>
        <v>94117</v>
      </c>
      <c r="BV1339" s="66"/>
      <c r="BW1339" s="66">
        <f t="shared" si="2467"/>
        <v>0</v>
      </c>
      <c r="BX1339" s="67">
        <f t="shared" si="2480"/>
        <v>137128</v>
      </c>
      <c r="BY1339" s="66"/>
      <c r="BZ1339" s="66">
        <f t="shared" si="2466"/>
        <v>0</v>
      </c>
      <c r="CA1339" s="67">
        <f t="shared" si="2481"/>
        <v>87619</v>
      </c>
      <c r="CB1339" s="66"/>
      <c r="CC1339" s="66">
        <f t="shared" si="2401"/>
        <v>0</v>
      </c>
      <c r="CD1339" s="67">
        <f t="shared" si="2470"/>
        <v>28747.040000000001</v>
      </c>
      <c r="CE1339" s="66"/>
      <c r="CF1339" s="66">
        <f t="shared" si="2402"/>
        <v>0</v>
      </c>
      <c r="CG1339" s="67">
        <f t="shared" si="2429"/>
        <v>3663.6999999999994</v>
      </c>
      <c r="CH1339" s="66"/>
      <c r="CI1339" s="66">
        <f t="shared" si="2403"/>
        <v>0</v>
      </c>
      <c r="CJ1339" s="67">
        <f t="shared" si="2444"/>
        <v>6757.8</v>
      </c>
      <c r="CK1339" s="66"/>
      <c r="CL1339" s="68">
        <f t="shared" si="2404"/>
        <v>0</v>
      </c>
      <c r="CM1339" s="79">
        <f t="shared" si="2430"/>
        <v>4847.4799999999996</v>
      </c>
      <c r="CN1339" s="66"/>
      <c r="CO1339" s="68">
        <f t="shared" si="2405"/>
        <v>0</v>
      </c>
      <c r="CP1339" s="79">
        <f t="shared" si="2431"/>
        <v>3955</v>
      </c>
      <c r="CQ1339" s="66"/>
      <c r="CR1339" s="68">
        <f t="shared" si="2406"/>
        <v>0</v>
      </c>
      <c r="CS1339" s="79">
        <f t="shared" si="2482"/>
        <v>5186</v>
      </c>
      <c r="CT1339" s="66"/>
      <c r="CU1339" s="68">
        <f t="shared" si="2407"/>
        <v>0</v>
      </c>
      <c r="CV1339" s="79">
        <f t="shared" si="2432"/>
        <v>6929</v>
      </c>
      <c r="CW1339" s="66"/>
      <c r="CX1339" s="66">
        <f t="shared" si="2472"/>
        <v>0</v>
      </c>
      <c r="CY1339" s="40">
        <f t="shared" si="2476"/>
        <v>6173.9599999999982</v>
      </c>
      <c r="CZ1339" s="65"/>
      <c r="DA1339" s="66">
        <f t="shared" si="2421"/>
        <v>0</v>
      </c>
      <c r="DB1339" s="67">
        <f t="shared" si="2445"/>
        <v>32048</v>
      </c>
      <c r="DC1339" s="66"/>
      <c r="DD1339" s="66">
        <f t="shared" si="2422"/>
        <v>0</v>
      </c>
      <c r="DE1339" s="67">
        <f t="shared" si="2446"/>
        <v>78819</v>
      </c>
      <c r="DF1339" s="66"/>
      <c r="DG1339" s="69">
        <f t="shared" si="2408"/>
        <v>0</v>
      </c>
      <c r="DH1339" s="67">
        <f t="shared" si="2471"/>
        <v>439095</v>
      </c>
      <c r="DI1339" s="66"/>
      <c r="DJ1339" s="66">
        <f t="shared" si="2409"/>
        <v>0</v>
      </c>
      <c r="DK1339" s="67">
        <f t="shared" si="2433"/>
        <v>5572.5</v>
      </c>
      <c r="DM1339" s="206">
        <f t="shared" si="2410"/>
        <v>0</v>
      </c>
      <c r="DN1339" s="25">
        <f t="shared" si="2426"/>
        <v>0</v>
      </c>
      <c r="DO1339" s="5"/>
      <c r="DP1339" s="43">
        <f t="shared" si="2411"/>
        <v>0</v>
      </c>
      <c r="DQ1339" s="27">
        <f t="shared" si="2434"/>
        <v>6413.5</v>
      </c>
      <c r="DR1339" s="5"/>
      <c r="DS1339" s="43">
        <f t="shared" si="2412"/>
        <v>0</v>
      </c>
      <c r="DT1339" s="27">
        <f t="shared" si="2435"/>
        <v>4846</v>
      </c>
      <c r="DU1339" s="5"/>
      <c r="DV1339" s="43">
        <f t="shared" si="2413"/>
        <v>0</v>
      </c>
      <c r="DW1339" s="27">
        <f t="shared" si="2436"/>
        <v>4835</v>
      </c>
      <c r="DX1339" s="5"/>
      <c r="DY1339" s="22">
        <f t="shared" si="2414"/>
        <v>0</v>
      </c>
      <c r="DZ1339" s="25">
        <f t="shared" si="2437"/>
        <v>523</v>
      </c>
      <c r="EA1339" s="22"/>
      <c r="EB1339" s="22">
        <f t="shared" si="2415"/>
        <v>0</v>
      </c>
      <c r="EC1339" s="28">
        <f t="shared" si="2438"/>
        <v>369</v>
      </c>
      <c r="ED1339" s="5"/>
      <c r="EE1339" s="43">
        <f t="shared" si="2416"/>
        <v>0</v>
      </c>
      <c r="EF1339" s="27">
        <f t="shared" si="2439"/>
        <v>4769</v>
      </c>
      <c r="EG1339" s="66"/>
      <c r="EH1339" s="66">
        <f t="shared" si="2417"/>
        <v>0</v>
      </c>
      <c r="EI1339" s="67">
        <f t="shared" si="2440"/>
        <v>21397</v>
      </c>
      <c r="EJ1339" s="66"/>
      <c r="EK1339" s="66">
        <f t="shared" si="2418"/>
        <v>0</v>
      </c>
      <c r="EL1339" s="67">
        <f t="shared" si="2441"/>
        <v>20027</v>
      </c>
      <c r="EM1339" s="110">
        <f t="shared" si="2447"/>
        <v>244895.33211275999</v>
      </c>
    </row>
    <row r="1340" spans="1:143" ht="11.25" customHeight="1" x14ac:dyDescent="0.25">
      <c r="A1340" s="379">
        <v>46200</v>
      </c>
      <c r="B1340" s="184">
        <v>46172</v>
      </c>
      <c r="C1340" s="471">
        <v>8004994836</v>
      </c>
      <c r="D1340" s="13" t="s">
        <v>319</v>
      </c>
      <c r="E1340" s="14">
        <v>40</v>
      </c>
      <c r="F1340" s="15">
        <v>15</v>
      </c>
      <c r="G1340" s="16">
        <v>191516106437</v>
      </c>
      <c r="H1340" s="66"/>
      <c r="I1340" s="41">
        <f t="shared" si="2486"/>
        <v>80</v>
      </c>
      <c r="J1340" s="48">
        <f t="shared" si="2483"/>
        <v>188739</v>
      </c>
      <c r="K1340" s="66"/>
      <c r="L1340" s="41">
        <f t="shared" si="2487"/>
        <v>80</v>
      </c>
      <c r="M1340" s="48">
        <f t="shared" si="2468"/>
        <v>247976</v>
      </c>
      <c r="N1340" s="66"/>
      <c r="O1340" s="41">
        <f t="shared" si="2488"/>
        <v>80</v>
      </c>
      <c r="P1340" s="48">
        <f t="shared" si="2452"/>
        <v>176218</v>
      </c>
      <c r="Q1340" s="66"/>
      <c r="R1340" s="66">
        <f t="shared" si="2489"/>
        <v>80</v>
      </c>
      <c r="S1340" s="67">
        <f t="shared" si="2484"/>
        <v>212474</v>
      </c>
      <c r="T1340" s="66"/>
      <c r="U1340" s="66">
        <f t="shared" si="2490"/>
        <v>604</v>
      </c>
      <c r="V1340" s="67">
        <f t="shared" si="2454"/>
        <v>142394.55000000005</v>
      </c>
      <c r="X1340" s="69">
        <f t="shared" si="2383"/>
        <v>0</v>
      </c>
      <c r="Y1340" s="67">
        <f t="shared" si="2455"/>
        <v>4500.3500000000004</v>
      </c>
      <c r="Z1340" s="66"/>
      <c r="AA1340" s="68">
        <f t="shared" si="2384"/>
        <v>0</v>
      </c>
      <c r="AB1340" s="67">
        <f t="shared" si="2456"/>
        <v>14252</v>
      </c>
      <c r="AC1340" s="66"/>
      <c r="AD1340" s="66">
        <f t="shared" si="2385"/>
        <v>0</v>
      </c>
      <c r="AE1340" s="67">
        <f t="shared" si="2457"/>
        <v>2961</v>
      </c>
      <c r="AF1340" s="66"/>
      <c r="AG1340" s="78">
        <f t="shared" si="2386"/>
        <v>0</v>
      </c>
      <c r="AH1340" s="79">
        <f t="shared" si="2458"/>
        <v>3986.4</v>
      </c>
      <c r="AI1340" s="66"/>
      <c r="AJ1340" s="68">
        <f t="shared" si="2387"/>
        <v>0</v>
      </c>
      <c r="AK1340" s="67">
        <f t="shared" si="2459"/>
        <v>45407</v>
      </c>
      <c r="AL1340" s="66"/>
      <c r="AM1340" s="68">
        <f t="shared" si="2460"/>
        <v>0</v>
      </c>
      <c r="AN1340" s="67">
        <f t="shared" si="2461"/>
        <v>7830.62</v>
      </c>
      <c r="AO1340" s="66"/>
      <c r="AP1340" s="68">
        <f t="shared" si="2389"/>
        <v>0</v>
      </c>
      <c r="AQ1340" s="67">
        <f t="shared" si="2477"/>
        <v>7620.6399999999994</v>
      </c>
      <c r="AR1340" s="66"/>
      <c r="AS1340" s="68">
        <f t="shared" si="2390"/>
        <v>0</v>
      </c>
      <c r="AT1340" s="67">
        <f t="shared" si="2451"/>
        <v>278.5</v>
      </c>
      <c r="AU1340" s="66"/>
      <c r="AV1340" s="66">
        <f t="shared" si="2391"/>
        <v>0</v>
      </c>
      <c r="AW1340" s="42">
        <f t="shared" si="2485"/>
        <v>4171.2000000000016</v>
      </c>
      <c r="AX1340" s="66"/>
      <c r="AY1340" s="66">
        <f t="shared" si="2392"/>
        <v>0</v>
      </c>
      <c r="AZ1340" s="67">
        <f t="shared" si="2425"/>
        <v>728.09999999999991</v>
      </c>
      <c r="BA1340" s="66"/>
      <c r="BB1340" s="68">
        <f t="shared" si="2393"/>
        <v>0</v>
      </c>
      <c r="BC1340" s="67">
        <f t="shared" si="2478"/>
        <v>77.819999999999851</v>
      </c>
      <c r="BD1340" s="66"/>
      <c r="BE1340" s="68">
        <f t="shared" si="2394"/>
        <v>0</v>
      </c>
      <c r="BF1340" s="67">
        <f t="shared" si="2423"/>
        <v>445.38000000000164</v>
      </c>
      <c r="BG1340" s="66"/>
      <c r="BH1340" s="68">
        <f t="shared" si="2462"/>
        <v>0</v>
      </c>
      <c r="BI1340" s="67">
        <f t="shared" si="2424"/>
        <v>10000</v>
      </c>
      <c r="BJ1340" s="66"/>
      <c r="BK1340" s="68">
        <f t="shared" si="2396"/>
        <v>0</v>
      </c>
      <c r="BL1340" s="67">
        <f t="shared" si="2427"/>
        <v>2694.6000000000004</v>
      </c>
      <c r="BM1340" s="66"/>
      <c r="BN1340" s="68">
        <f t="shared" si="2463"/>
        <v>0</v>
      </c>
      <c r="BO1340" s="67">
        <f t="shared" si="2428"/>
        <v>9134.7000000000007</v>
      </c>
      <c r="BP1340" s="66"/>
      <c r="BQ1340" s="68">
        <f t="shared" si="2464"/>
        <v>0</v>
      </c>
      <c r="BR1340" s="67">
        <f t="shared" si="2443"/>
        <v>65606.650000000009</v>
      </c>
      <c r="BS1340" s="66"/>
      <c r="BT1340" s="66">
        <f t="shared" si="2465"/>
        <v>0</v>
      </c>
      <c r="BU1340" s="67">
        <f t="shared" si="2479"/>
        <v>94117</v>
      </c>
      <c r="BV1340" s="66"/>
      <c r="BW1340" s="66">
        <f t="shared" si="2467"/>
        <v>0</v>
      </c>
      <c r="BX1340" s="67">
        <f t="shared" si="2480"/>
        <v>137128</v>
      </c>
      <c r="BY1340" s="66"/>
      <c r="BZ1340" s="66">
        <f t="shared" si="2466"/>
        <v>0</v>
      </c>
      <c r="CA1340" s="67">
        <f t="shared" si="2481"/>
        <v>87619</v>
      </c>
      <c r="CB1340" s="66"/>
      <c r="CC1340" s="66">
        <f t="shared" si="2401"/>
        <v>0</v>
      </c>
      <c r="CD1340" s="67">
        <f t="shared" si="2470"/>
        <v>28747.040000000001</v>
      </c>
      <c r="CE1340" s="66"/>
      <c r="CF1340" s="66">
        <f t="shared" si="2402"/>
        <v>0</v>
      </c>
      <c r="CG1340" s="67">
        <f t="shared" si="2429"/>
        <v>3663.6999999999994</v>
      </c>
      <c r="CH1340" s="66"/>
      <c r="CI1340" s="66">
        <f t="shared" si="2403"/>
        <v>0</v>
      </c>
      <c r="CJ1340" s="67">
        <f t="shared" si="2444"/>
        <v>6757.8</v>
      </c>
      <c r="CK1340" s="66"/>
      <c r="CL1340" s="68">
        <f t="shared" si="2404"/>
        <v>0</v>
      </c>
      <c r="CM1340" s="79">
        <f t="shared" si="2430"/>
        <v>4847.4799999999996</v>
      </c>
      <c r="CN1340" s="66"/>
      <c r="CO1340" s="68">
        <f t="shared" si="2405"/>
        <v>0</v>
      </c>
      <c r="CP1340" s="79">
        <f t="shared" si="2431"/>
        <v>3955</v>
      </c>
      <c r="CQ1340" s="66"/>
      <c r="CR1340" s="68">
        <f t="shared" si="2406"/>
        <v>0</v>
      </c>
      <c r="CS1340" s="79">
        <f t="shared" si="2482"/>
        <v>5186</v>
      </c>
      <c r="CT1340" s="66"/>
      <c r="CU1340" s="68">
        <f t="shared" si="2407"/>
        <v>0</v>
      </c>
      <c r="CV1340" s="79">
        <f t="shared" si="2432"/>
        <v>6929</v>
      </c>
      <c r="CW1340" s="66"/>
      <c r="CX1340" s="66">
        <f t="shared" si="2472"/>
        <v>0</v>
      </c>
      <c r="CY1340" s="40">
        <f t="shared" si="2476"/>
        <v>6173.9599999999982</v>
      </c>
      <c r="CZ1340" s="65"/>
      <c r="DA1340" s="66">
        <f t="shared" si="2421"/>
        <v>0</v>
      </c>
      <c r="DB1340" s="67">
        <f t="shared" si="2445"/>
        <v>32048</v>
      </c>
      <c r="DC1340" s="66"/>
      <c r="DD1340" s="66">
        <f t="shared" si="2422"/>
        <v>0</v>
      </c>
      <c r="DE1340" s="67">
        <f t="shared" si="2446"/>
        <v>78819</v>
      </c>
      <c r="DF1340" s="66"/>
      <c r="DG1340" s="69">
        <f t="shared" si="2408"/>
        <v>0</v>
      </c>
      <c r="DH1340" s="67">
        <f t="shared" si="2471"/>
        <v>439095</v>
      </c>
      <c r="DI1340" s="66"/>
      <c r="DJ1340" s="66">
        <f t="shared" si="2409"/>
        <v>0</v>
      </c>
      <c r="DK1340" s="67">
        <f t="shared" si="2433"/>
        <v>5572.5</v>
      </c>
      <c r="DM1340" s="206">
        <f t="shared" si="2410"/>
        <v>0</v>
      </c>
      <c r="DN1340" s="25">
        <f t="shared" si="2426"/>
        <v>0</v>
      </c>
      <c r="DO1340" s="5"/>
      <c r="DP1340" s="43">
        <f t="shared" si="2411"/>
        <v>0</v>
      </c>
      <c r="DQ1340" s="27">
        <f t="shared" si="2434"/>
        <v>6413.5</v>
      </c>
      <c r="DR1340" s="5"/>
      <c r="DS1340" s="43">
        <f t="shared" si="2412"/>
        <v>0</v>
      </c>
      <c r="DT1340" s="27">
        <f t="shared" si="2435"/>
        <v>4846</v>
      </c>
      <c r="DU1340" s="5"/>
      <c r="DV1340" s="43">
        <f t="shared" si="2413"/>
        <v>0</v>
      </c>
      <c r="DW1340" s="27">
        <f t="shared" si="2436"/>
        <v>4835</v>
      </c>
      <c r="DX1340" s="5"/>
      <c r="DY1340" s="22">
        <f t="shared" si="2414"/>
        <v>0</v>
      </c>
      <c r="DZ1340" s="25">
        <f t="shared" si="2437"/>
        <v>523</v>
      </c>
      <c r="EA1340" s="22"/>
      <c r="EB1340" s="22">
        <f t="shared" si="2415"/>
        <v>0</v>
      </c>
      <c r="EC1340" s="28">
        <f t="shared" si="2438"/>
        <v>369</v>
      </c>
      <c r="ED1340" s="5"/>
      <c r="EE1340" s="43">
        <f t="shared" si="2416"/>
        <v>0</v>
      </c>
      <c r="EF1340" s="27">
        <f t="shared" si="2439"/>
        <v>4769</v>
      </c>
      <c r="EG1340" s="66"/>
      <c r="EH1340" s="66">
        <f t="shared" si="2417"/>
        <v>0</v>
      </c>
      <c r="EI1340" s="67">
        <f t="shared" si="2440"/>
        <v>21397</v>
      </c>
      <c r="EJ1340" s="66"/>
      <c r="EK1340" s="66">
        <f t="shared" si="2418"/>
        <v>0</v>
      </c>
      <c r="EL1340" s="67">
        <f t="shared" si="2441"/>
        <v>20027</v>
      </c>
      <c r="EM1340" s="110">
        <f t="shared" si="2447"/>
        <v>244825.78341276001</v>
      </c>
    </row>
    <row r="1341" spans="1:143" ht="11.25" customHeight="1" x14ac:dyDescent="0.25">
      <c r="A1341" s="379">
        <v>46200</v>
      </c>
      <c r="B1341" s="184">
        <v>46172</v>
      </c>
      <c r="C1341" s="174">
        <v>8004995651</v>
      </c>
      <c r="D1341" s="13" t="s">
        <v>74</v>
      </c>
      <c r="E1341" s="14">
        <v>15</v>
      </c>
      <c r="F1341" s="15">
        <v>12</v>
      </c>
      <c r="G1341" s="16">
        <v>191516031180</v>
      </c>
      <c r="H1341" s="66"/>
      <c r="I1341" s="41">
        <f t="shared" si="2486"/>
        <v>30</v>
      </c>
      <c r="J1341" s="48">
        <f t="shared" si="2483"/>
        <v>188709</v>
      </c>
      <c r="K1341" s="66"/>
      <c r="L1341" s="41">
        <f t="shared" si="2487"/>
        <v>30</v>
      </c>
      <c r="M1341" s="48">
        <f t="shared" si="2468"/>
        <v>247946</v>
      </c>
      <c r="N1341" s="66"/>
      <c r="O1341" s="41">
        <f t="shared" si="2488"/>
        <v>30</v>
      </c>
      <c r="P1341" s="48">
        <f t="shared" ref="P1341:P1358" si="2491">P1340+N1341-O1341</f>
        <v>176188</v>
      </c>
      <c r="Q1341" s="66"/>
      <c r="R1341" s="66">
        <f t="shared" si="2489"/>
        <v>30</v>
      </c>
      <c r="S1341" s="67">
        <f t="shared" si="2484"/>
        <v>212444</v>
      </c>
      <c r="T1341" s="66"/>
      <c r="U1341" s="66">
        <f t="shared" si="2490"/>
        <v>181.5</v>
      </c>
      <c r="V1341" s="67">
        <f t="shared" si="2454"/>
        <v>142213.05000000005</v>
      </c>
      <c r="X1341" s="69">
        <f t="shared" ref="X1341:X1404" si="2492">IF(OR(D1341="NPC6ASZDB-BK015C",D1341="NPP6ASZDB-BK010M",D1341="NPP6ASZDB-BK005M",D1341="NPP6ASZDB-BK003M",D1341="NPP6ASZDB-BK002M",D1341="NPP6ASZDB-BK001M",D1341="NPC6ASZDB-BK030C",D1341="NPC6ASZDB-BK950C",D1341="NPC6ASZDB-BK550C",D1341="NPC06SZDB-BK006M",D1341="NPC06SZDB-BK007M",D1341="NPC06SZDB-BK004M",D1341="NPC06SZDB-BK002M",D1341="NPC06SZDB-BK003M",D1341="NPC6ASZDB-BK007M",D1341="NPC6ASZDB-BK350C",D1341="NPC6ASZDB-BK175C",D1341="NPC6ASZDB-BK075C",D1341="NPC6ASZDB-BK125C",D1341="NPC6ASZDB-BK050C",D1341="NPC6ASZDB-BK025C",D1341="NPC6ASZDB-BK250C",D1341="NPC6ASZDB-BK004M",D1341="NPC6ASZDB-BK030M",D1341="NPC6ASZDB-BK013M",D1341="NPC6ASZDB-BK750C",D1341="NPC06SZDB-BK150C",D1341="NPC06SZDB-BK001M",D1341="NPC06SZDB-BK050C",D1341="NPC6ASZDB-BK150C",D1341="NPC6ASZDB-BK015M",D1341="NPC6ASZDB-BK001M",D1341="NPC6ASZDB-BK002M",D1341="NPC6ASZDB-BK003M",D1341="NPC6ASZDB-BK005M",D1341="NPC6ASZDB-BK010M",D1341="NPC6ASZDB-BK020M",),E1341*(F1341+0.1),0)</f>
        <v>0</v>
      </c>
      <c r="Y1341" s="67">
        <f t="shared" si="2455"/>
        <v>4500.3500000000004</v>
      </c>
      <c r="Z1341" s="66"/>
      <c r="AA1341" s="68">
        <f t="shared" ref="AA1341:AA1404" si="2493">IF(OR(D1341="NPP6ASZDB-GY015M",D1341="NPP6ASZDB-GY010M",D1341="NPP6ASZDB-GY002M",D1341="NPP6ASZDB-GY150C",D1341="NPP6ASZDB-GY005M",D1341="NPC6ASZDB-GY020C",D1341="NPC06SZDB-GY008M",D1341="NPC06SZDB-GY013M",D1341="NPC06SZDB-GY018M",D1341="NPC6ASZDB-GY750C",D1341="NPC6ASZDB-GY009M",D1341="NPC6ASZDB-GY025C",D1341="NPC06SZDB-GY005M",D1341="NPC6ASZDB-GY125C",D1341="NPC6ASZDB-GY350C",D1341="NPC6ASZDB-GY075C",D1341="NPC6ASZDB-GY006M",D1341="NPC06SZDB-GY015C",D1341="NPC6ASZDB-GY450C",D1341="NPC6ASZDB-GY050C",D1341="NPC6ASZDB-GY050C",D1341="NPC6ASZDB-GY250C",D1341="NPC06SZDB-GY003M",D1341="NPC6ASZDB-GY007M",D1341="NPC06SZDB-GY006M",D1341="NPC06SZDB-GY015M",D1341="NPC06SZDB-GY001M",D1341="NPC06SZDB-GY002M",D1341="NPC6ASZDB-GY015M",D1341="NPC06SZDB-GY010M",D1341="NPC6ASZDB-GY150C",D1341="NPC6ASZDB-GY008M",D1341="NPC6ASZDB-GY012M",D1341="NPC6ASZDB-GY015M",D1341="NPC6ASZDB-GY018M",D1341="NPC6ASZDB-GY001M",D1341="NPC6ASZDB-GY002M",D1341="NPC6ASZDB-GY003M",D1341="NPC6ASZDB-GY004M",D1341="NPC6ASZDB-GY005M",D1341="NPC6ASZDB-GY010M",D1341="NPC6ASZDB-GY020M",D1341="NPC6ASZDB-GY025M",D1341="NPC6ASZDB-GY030M",D1341="NPC6ASZDB-GY030C",D1341="NPC6ASZDB-GY015C",),E1341*(F1341+0.1),0)</f>
        <v>0</v>
      </c>
      <c r="AB1341" s="67">
        <f t="shared" si="2456"/>
        <v>14252</v>
      </c>
      <c r="AC1341" s="66"/>
      <c r="AD1341" s="66">
        <f t="shared" ref="AD1341:AD1404" si="2494">IF(OR(D1341="NPC6ASZDB-GN007M",D1341="NPP6ASZDB-GN001M",D1341="NPC6ASZDB-GN015C",D1341="NPC6ASZDB-GN008M",D1341="NPP6ASZDB-GN010M",D1341="NPC6ASZDB-GN030C",D1341="NPC6ASZDB-GN750C",D1341="NPC06SZDB-GN050C",D1341="NPC6ASZDB-GN250C",D1341="NPC06SZDB-GN002M",D1341="NPC06SZDB-GN010M",D1341="NPC6ASZDB-GN015M",D1341="NPC6ASZDB-GN010M",D1341="NPC06SZDB-GN003M",D1341="NPC6ASZDB-GN025C",D1341="NPC6ASZDB-GN050C",D1341="NPC6ASZDB-GN150C",D1341="NPC06SZDB-GN001M",D1341="NPC06SZDB-GN150C",D1341="NPC6ASZDB-GN001M",D1341="NPC6ASZDB-GN002M",D1341="NPC6ASZDB-GN003M",D1341="NPC6ASZDB-GN004M",D1341="NPC6ASZDB-GN005M",D1341="NPC6ASZDB-GN020M",D1341="NPC6ASZDB-GN030M",),E1341*(F1341+0.1),0)</f>
        <v>0</v>
      </c>
      <c r="AE1341" s="67">
        <f t="shared" si="2457"/>
        <v>2961</v>
      </c>
      <c r="AF1341" s="66"/>
      <c r="AG1341" s="78">
        <f t="shared" ref="AG1341:AG1404" si="2495">IF(OR(D1341="NPC6ASZDB-YL030C",D1341="NPP6ASZDB-YL001M",D1341="NPC6ASZDB-YL015C",D1341="NPP6ASZDB-YL005M",D1341="NPP6ASZDB-YL003M",D1341="NPP6ASZDB-YL002M",D1341="NPC6ASZDB-YL004M",D1341="NPP6ASZDB-YL010M",D1341="NPC6ASZDB-YL125C",D1341="NPC6ASZDB-YL015M",D1341="NPC06SZDB-YL040M",D1341="NPC06SZDB-YL002M",D1341="NPC6ASZDB-YL009M",D1341="NPC6ASZDB-YL350C",D1341="NPC06SZDB-YL015C",D1341="NPC6ASZDB-YL007M",D1341="NPC6ASZDB-YL012M",D1341="NPC6ASZDB-YL020M",D1341="NPC6ASZDB-YL030M",D1341="NPC06SZDB-YL050C",D1341="NPC06SZDB-YL003M",D1341="NPC6ASZDB-YL250C",D1341="NPC6ASZDB-YL008M",D1341="NPC06SZDB-YL010M",D1341="NPC6ASZDB-YL025C",D1341="NPC6ASZDB-YL006M",D1341="NPC6ASZDB-YL001M",D1341="NPC6ASZDB-YL005M",D1341="NPC06SZDB-YL005M",D1341="NPC06SZDB-YL001M",D1341="NPC6ASZDB-YL050C",D1341="NPC6ASZDB-YL010M",D1341="NPC06SZDB-YL150C",D1341="NPC6ASZDB-YL002M",D1341="NPC6ASZDB-YL150C",D1341="NPC6ASZDB-YL003M",),E1341*(F1341+0.1),0)</f>
        <v>0</v>
      </c>
      <c r="AH1341" s="79">
        <f t="shared" si="2458"/>
        <v>3986.4</v>
      </c>
      <c r="AI1341" s="66"/>
      <c r="AJ1341" s="68">
        <f t="shared" ref="AJ1341:AJ1404" si="2496">IF(OR(D1341="NPC6ASZDB-OR030C",D1341="NPP6ASZDB-OR003M",D1341="NPP6ASZDB-OR002M",D1341="NPP6ASZDB-OR005M",D1341="NPP6ASZDB-OR001M",D1341="NPC6ASZDB-OR025C",D1341="NPP6ASZDB-OR010M",D1341="NPC6ASZDB-OR008M",D1341="NPC06SZDB-OR005M",D1341="NPC06SZDB-OR150C",D1341="NPC06SZDB-OR050C",D1341="NPC6ASZDB-OR020M",D1341="NPC6ASZDB-OR750C",D1341="NPC6ASZDB-OR007M",D1341="NPC6ASZDB-OR350C",D1341="NPC6ASZDB-OR250C",D1341="NPC6ASZDB-OR020M",D1341="NPC6ASZDB-OR015M",D1341="NPC6ASZDB-OR005M",D1341="NPC6ASZDB-OR010M",D1341="NPC6ASZDB-OR050C",D1341="NPC6ASZDB-OR150C",D1341="NPC6ASZDB-OR004M",D1341="NPC6ASZDB-OR010M",D1341="NPC6ASZDB-OR005M",D1341="NPC06SZDB-OR010M",D1341="NPC6ASZDB-OR001M",D1341="NPC6ASZDB-OR002M",D1341="NPC6ASZDB-OR003M",D1341="NPC06SZDB-OR001M",D1341="NPC06SZDB-OR002M",D1341="NPC06SZDB-OR003M",D1341="NPC6ASZDB-OR012M",D1341="NPC6ASZDB-OR030M",),E1341*(F1341+0.1),0)</f>
        <v>0</v>
      </c>
      <c r="AK1341" s="67">
        <f t="shared" si="2459"/>
        <v>45407</v>
      </c>
      <c r="AL1341" s="66"/>
      <c r="AM1341" s="68">
        <f t="shared" ref="AM1341:AM1366" si="2497">IF(OR(D1341="NPC6ASZDB-RD015C",D1341="NPP6ASZDB-RD005M",D1341="NPC6ASZDB-RD750C",D1341="NPC6ASZDB-RD030M",D1341="NPP6ASZDB-RD010M",D1341="NPP6ASZDB-RD002M",D1341="NPP6ASZDB-RD001M",D1341="NPP6ASZDB-RD003M",D1341="NPC6ASZDB-RD075C",D1341="NPC6ASZDB-RD009M",D1341="NPC6ASZDB-RD025C",D1341="NPC6ASZDB-RD015M",D1341="NPC6ASZDB-RD004M",D1341="NPC6ASZDB-RD006M",D1341="NPC6ASZDB-RD020C",D1341="NPC6ASZDB-RD008M",D1341="NPC6ASZDB-RD350C",D1341="NPC6ASZDB-RD030C",D1341="NPC6ASZDB-RD250C",D1341="NPC06SZDB-RD015M",D1341="NPC6ASZDB-RD050C",D1341="NPC6ASZDB-RD050C",D1341="NPC06SZDB-RD050C",D1341="NPC6ASZDB-RD010M",D1341="NPC06SZDB-RD005M",D1341="NPC06SZDB-RD010M",D1341="NPC6ASZDB-RD007M",D1341="NPC6ASZDB-RD010M",D1341="NPC6ASZDB-RD001M",D1341="NPC6ASZDB-RD005M",D1341="NPC6ASZDB-RD150C",D1341="NPC06SZDB-RD002M",D1341="NPC06SZDB-RD150C",D1341="NPC06SZDB-RD001M",D1341="NPC06SZDB-RD003M",D1341="NPC6ASZDB-RD002M",D1341="NPC6ASZDB-RD003M",D1341="NPC6ASZDB-RD020M",),E1341*(F1341+0.1),0)</f>
        <v>0</v>
      </c>
      <c r="AN1341" s="67">
        <f t="shared" si="2461"/>
        <v>7830.62</v>
      </c>
      <c r="AO1341" s="66"/>
      <c r="AP1341" s="68">
        <f t="shared" ref="AP1341:AP1404" si="2498">IF(OR(D1341="NPC6ASZDB-BL015C",D1341="NPP6ASZDB-BL150C",D1341="NPP6ASZDB-BL009M",D1341="NPP6ASZDB-BL006M",D1341="NPP6ASZDB-BL008M",D1341="NPP6ASZDB-BL010M",D1341="NPP6ASZDB-BL250C",D1341="NPP6ASZDB-BL002M",D1341="NPC6ASZDB-BL025C",D1341="NPC6ASZDB-BL006M",D1341="NPC6ASZDB-BL014M",D1341="NPC6ASZDB-BL015M",D1341="NPC06SZDB-BL015M",D1341="NPC6ASZDB-BL013C",D1341="NPC6ASZDB-BL030C",D1341="NPC6ASZDB-BL350C",D1341="NPC06SZDB-BL020C",D1341="NPC6ASZDB-BL012M",D1341="NPC6ASZDB-BL008M",D1341="NPC6ASZDB-BL009M",D1341="NPC6ASZDB-BL007M",D1341="NPC6ASZDB-BL750C",D1341="NPC06SZDB-BL050C",D1341="NPC6ASZDB-BL250C",D1341="NPC6ASZDB-BL050C",D1341="NPC06SZDB-BL010M",D1341="NPC6ASZDB-BL015M",D1341="NPC6ASZDB-BL020M",D1341="NPC06SZDB-BL150C",D1341="NPC6ASZDB-BL030M",D1341="NPC6ASZDB-BL150C",D1341="NPC06SZDB-BL001M",D1341="NPC06SZDB-BL003M",D1341="NPC06SZDB-BL002M",D1341="NPC6ASZDB-BL001M",D1341="NPC6ASZDB-BL002M",D1341="NPC6ASZDB-BL003M",D1341="NPC6ASZDB-BL004M",D1341="NPC6ASZDB-BL005M",D1341="NPC6ASZDB-BL010M",),E1341*(F1341+0.1),0)</f>
        <v>0</v>
      </c>
      <c r="AQ1341" s="67">
        <f t="shared" si="2477"/>
        <v>7620.6399999999994</v>
      </c>
      <c r="AR1341" s="66"/>
      <c r="AS1341" s="68">
        <f t="shared" ref="AS1341:AS1404" si="2499">IF(OR(D1341="NPC6ASZDB-VT015C",D1341="NPP6ASZDB-VT005M",D1341="NPP6ASZDB-VT003M",D1341="NPC6ASZDB-VT030C",D1341="NPC6ASZDB-VT005M",D1341="NPC6ASZDB-VT125C",D1341="NPC6ASZDB-VT010M",D1341="NPC6ASZDB-VT007M",D1341="NPC6ASZDB-VT350C",D1341="NPC6ASZDB-VT003M",D1341="NPC6ASZDB-VT250C",D1341="NPC6ASZDB-VT002M",D1341="NPC6ASZDB-VT050C",D1341="NPC6ASZDB-VT001M",D1341="NPC6ASZDB-VT150C",),E1341*(F1341+0.1),0)</f>
        <v>0</v>
      </c>
      <c r="AT1341" s="67">
        <f t="shared" si="2451"/>
        <v>278.5</v>
      </c>
      <c r="AU1341" s="66"/>
      <c r="AV1341" s="66">
        <f t="shared" ref="AV1341:AV1404" si="2500">IF(OR(D1341="NPC06UZDB-BK025C",D1341="NPC06UZDB-BK020M",D1341="NPP06UZDB-BK005M",D1341="NPP06UZDB-BK150C",D1341="NPP06UZDB-BK010M",D1341="NPP06UZDB-BK001M",D1341="NPP06UZDB-BK001M",D1341="NPP06UZDB-BK002M",D1341="NPP06UZDB-BK003M",D1341="NPC06UZDB-BK350C",D1341="NPC06UZDB-BK016M",D1341="NPC06UZDB-BK011M",D1341="CO155E2-01M007",D1341="CO155E2-01M004",D1341="NPC06UZDB-BK750C",D1341="CO155E2-01M007",D1341="NPC06UZDB-BK010M",D1341="NPC06UZDB-BK150C",D1341="NPC06UZDB-BK250C",D1341="CO155E2-01C050",D1341="NPC06UZDB-BK007M",D1341="CO155E2-01C250",D1341="CO155E2-01C150",D1341="CO155E2-01C250",D1341="CO155E2-01M015",D1341="CO155E2-01M003",D1341="CO155E2-01M005",D1341="NPC06UZDB-BK005M",D1341="CO155E2-01M001",D1341="CO155E2-01M002",D1341="CO155E2-01M010",D1341="NPC06UZDB-BK050C",D1341="NPC06UZDB-BK001M",D1341="NPC06UZDB-BK002M",D1341="NPC06UZDB-BK003M",),E1341*(F1341+0.12),0)</f>
        <v>0</v>
      </c>
      <c r="AW1341" s="42">
        <f t="shared" si="2485"/>
        <v>4171.2000000000016</v>
      </c>
      <c r="AX1341" s="66"/>
      <c r="AY1341" s="66">
        <f t="shared" ref="AY1341:AY1404" si="2501">IF(OR(D1341="NPP06UZDB-GN005M",D1341="NPP06UZDB-GN001M",D1341="NPC06UZDB-GN015M",D1341="CO155E2-0MC150 ",D1341="NPC06UZDB-GN250C",D1341="NPC06UZDB-GN020C",D1341="CO155E2-0MC250",D1341="CO155E2-0MC150",D1341="NPC06UZDB-GN350C",D1341="NPC06UZDB-GN450C",D1341="NPC06UZDB-GN007M",D1341="NPC06UZDB-GN050C",D1341="NPC06UZDB-GN750C",D1341="CO155E2-0MM010",D1341="CO155E2-0MC050",D1341="NPC06UZDB-GN150C",D1341="NPC06UZDB-GN150C",D1341="CO155E2-0MM015",D1341="NPC06UZDB-GN020M",D1341="CO155E2-0MM003",D1341="CO155E2-0MM005",D1341="CO155E2-0MM007",D1341="NPC06UZDB-GN010M",D1341="NPC06UZDB-GN125C",D1341="NPC06UZDB-GN012M",D1341="CO155E2-0MM001",D1341="NPC06UZDB-GN001M",D1341="NPC06UZDB-GN002M",D1341="NPC06UZDB-GN003M",D1341="NPC06UZDB-GN004M",D1341="NPC06UZDB-GN005M",D1341="NPC06UZDB-GN006M",D1341="CO155E2-0MM002",),E1341*(F1341+0.12),0)</f>
        <v>0</v>
      </c>
      <c r="AZ1341" s="67">
        <f t="shared" si="2425"/>
        <v>728.09999999999991</v>
      </c>
      <c r="BA1341" s="66"/>
      <c r="BB1341" s="68">
        <f t="shared" ref="BB1341:BB1404" si="2502">IF(OR(D1341="NPC6AUZDB-RD025C",D1341="NPP06UZDB-RD150C",D1341="NPC06UZDB-RD250C",D1341="NPC06UZDB-OR050C",D1341="NPC06UZDB-RD015M",D1341="CO155E2-07C150",D1341="NPC06UZDB-RD150C",D1341="NPC06UZDB-RD020C",D1341="NPC06UZDB-RD750C",D1341="CO155E2-07M015",D1341="CO155E2-07M010",D1341="NPC06UZDB-RD050C",D1341="NPC06UZDB-RD150C",D1341="CO155E2-07M005",D1341="CO155E2-07M007",D1341="CO155E2-07C050",D1341="NPC06UZDB-RD750C",D1341="NPC06UZDB-RD005M",D1341="CO155E2-07C150",D1341="NPC06UZDB-RD010M",D1341="NPC06UZDB-RD020M",D1341="CO155E2-07M001",D1341="CO155E2-07M003",D1341="CO155E2-07M002",D1341="NPC06UZDB-RD001M",D1341="NPC06UZDB-RD002M",D1341="NPC06UZDB-RD002M",D1341="NPC06UZDB-RD003M",D1341="NPC06UZDB-RD004M",),E1341*(F1341+0.12),0)</f>
        <v>0</v>
      </c>
      <c r="BC1341" s="67">
        <f t="shared" si="2478"/>
        <v>77.819999999999851</v>
      </c>
      <c r="BD1341" s="66"/>
      <c r="BE1341" s="68">
        <f t="shared" ref="BE1341:BE1404" si="2503">IF(OR(D1341="NPC06UZDB-BL030M",D1341="NPP06UZDB-BL004M",D1341="NPP06UZDB-BL020M",D1341="NPP06UZDB-BL250C",D1341="NPP06UZDB-BL010M",D1341="CO155E2-0ZM020",D1341="CO155E2-0ZM025",D1341="NPP06UZDB-BL007M",D1341="NPP06UZDB-BL009M",D1341="NPP06UZDB-BL003M",D1341="NPP06UZDB-BL008M",D1341="NPC06UZDB-BL017C",D1341="NPP06UZDB-BL002M",D1341="NPP06UZDB-BL150C",D1341="NPP06UZDB-BL006M",D1341="CO155E2-0ZC750",D1341="NPC06UZDB-BL011M",D1341="NPC06UZDB-BL250C",D1341="NPC06UZDB-BL009M",D1341="NPC06UZDB-BL020C",D1341="NPC06UZDB-BL012M",D1341="NPC06UZDB-BL015C",D1341="NPC06UZDB-BL030C",D1341="NPC06UZDB-BL013M",D1341="CO155E2-0ZC050",D1341="CO155E2-0ZC250",D1341="CO155E2-0ZM009",D1341="CO155E2-0ZM008",D1341="CO155E2-0ZM006",D1341="CO155E2-0ZM012",D1341="CO155E2-0ZM004",D1341="CO155E2-0ZC150",D1341="CO155E2-0ZM015",D1341="CO155E2-0ZM010",D1341="CO155E2-0ZM005",D1341="CO155E2-0ZC150",D1341="CO155E2-0ZM015",D1341="NPC06UZDB-BL020M",D1341="CO155E2-0ZM003",D1341="CO155E2-0ZM007",D1341="NPC06UZDB-BL750C",D1341="NPC06UZDB-BL150C",D1341="NPC06UZDB-BL020M",D1341="NPC06UZDB-BL050C",D1341="NPC06UZDB-BL008M",D1341="NPC06UZDB-BL006M",D1341="NPC06UZDB-BL010M",D1341="NPC06UZDB-BL007M",D1341="NPC06UZDB-BL001M",D1341="NPC06UZDB-BL002M",D1341="NPC06UZDB-BL003M",D1341="NPC06UZDB-BL004M",D1341="NPC06UZDB-BL005M",D1341="NPC06UZDB-BL015M",D1341="CO155E2-0ZM001",D1341="CO155E2-0ZM002",),E1341*(F1341+0.12),0)</f>
        <v>0</v>
      </c>
      <c r="BF1341" s="67">
        <f t="shared" si="2423"/>
        <v>445.38000000000164</v>
      </c>
      <c r="BG1341" s="66"/>
      <c r="BH1341" s="68">
        <f t="shared" ref="BH1341:BH1372" si="2504">IF(OR(D1361="NPC06UZDB-GY026M",D1361="NPP06UZDB-GY010M",D1341="CO155E2-0CM018",D1341="CO155E2-0CM023",D1341="CO155E2-0CM026",D1341="NPP06UZDB-GY150C",D1341="NPP06UZDB-GY025M",D1341="NPC06UZDB-GY013M",D1341="NPP06UZDB-GY001M",D1341="NPP06UZDB-GY250C",D1341="NPC06UZDB-GY028M",D1341="NPC06UZDB-GY018M",D1341="NPC06UZDB-GY014M",D1341="NPC06UZDB-GY012M",D1341="NPC06UZDB-GY011M",D1341="NPC06UZDB-GY006M",D1341="CO155E2-0CM006",D1341="NPP06UZDB-GY005M",D1341="NPP06UZDB-GY005M",D1341="NPP06UZDB-GY003M",D1341="NPP06UZDB-GY002M",D1341="NPC06UZDB-GY025M",D1341="CO155E2-0CM020",D1341="CO155E2-0CM030",D1341="NPC06UZDB-GY350C",D1341="NPC06UZDB-GY030M",D1341="NPC06UZDB-GY020C",D1341="NPC06UZDB-GY030M",D1341="NPC06UZDB-GY350C",D1341="CO155E2-0CM007",D1341="NPC06UZDB-GY150C",D1341="NPC06UZDB-GY250C",D1341="NPC06UZDB-GY007M",D1341="CO155E2-0CC050",D1341="NPC06UZDB-GY006M",D1341="NPC06UZDB-GY008M",D1341="NPC06UZDB-GY050C",D1341="CO155E2-0CC250",D1341="NPC06UZDB-GY750C",D1341="NPC06UZDB-GY007M",D1341="NPC06UZDB-GY020M",D1341="CO155E2-0CC150",D1341="CO155E2-0CM015",D1341="CO155E2-0CM010",D1341="NPC06UZDB-GY450C",D1341="NPC06UZDB-GY015M",D1341="NPC06UZDB-GY150C",D1341="CO155E2-0CM001",D1341="CO155E2-0CM002",D1341="CO155E2-0CM003",D1341="CO155E2-0CM004",D1341="CO155E2-0CM005",D1341="CO155E2-0CM008",D1341="NPC06UZDB-GY010M",D1341="NPC06UZDB-GY001M",D1341="NPC06UZDB-GY002M",D1341="NPC06UZDB-GY003M",D1341="NPC06UZDB-GY004M",D1341="NPC06UZDB-GY005M",),E1341*(F1341+0.12),0)</f>
        <v>0</v>
      </c>
      <c r="BI1341" s="67">
        <f t="shared" si="2424"/>
        <v>10000</v>
      </c>
      <c r="BJ1341" s="66"/>
      <c r="BK1341" s="68">
        <f t="shared" ref="BK1341:BK1404" si="2505">IF(OR(D1341="NPP06UZDB-YL002M",D1341="NPP06UZDB-YL001M",D1341="NPP06UZDB-YL150C",D1341="NPP06UZDB-YL010M",D1341="NPC06UZDB-YL015C",D1341="NPC06UZDB-YL020M",D1341="CO155E2-09M016",D1341="CO155E2-09M012",D1341="CO155E2-09M016",D1341="NPC06UZDB-YL750C",D1341="CO155E2-09M008",D1341="NPC06UZDB-YL004M",D1341="NPC06UZDB-YL004M",D1341="NPC06UZDB-YL003M",D1341="NPC06UZDB-YL250C",D1341="CO155E2-09C050",D1341="NPC06UZDB-YL020C",D1341="NPC06UZDB-YL350C",D1341="CO155E2-09M004",D1341="CO155E2-09M004C6",D1341="CO155E2-09M015",D1341="NPC06UZDB-YL050C",D1341="NPC06UZDB-YL010M",D1341="CO155E2-09M010",D1341="NPC06UZDB-YL010M",D1341="NPC06UZDB-YL007M",D1341="NPC06UZDB-YL150C",D1341="CO155E2-09M015",D1341="CO155E2-09C150",D1341="CO155E2-09M005",D1341="CO155E2-09M003",D1341="CO155E2-09M001",D1341="CO155E2-09M007",D1341="NPC06UZDB-YL001M",D1341="NPC06UZDB-YL002M",D1341="NPC06UZDB-YL003M",D1341="NPC06UZDB-YL004M",D1341="NPC06UZDB-YL005M",D1341="CO155E2-09M002",),E1341*(F1341+0.12),0)</f>
        <v>0</v>
      </c>
      <c r="BL1341" s="67">
        <f t="shared" si="2427"/>
        <v>2694.6000000000004</v>
      </c>
      <c r="BM1341" s="66"/>
      <c r="BN1341" s="68">
        <f t="shared" ref="BN1341:BN1372" si="2506">IF(OR(D1341="NPP06UZDB-OR005M",D1341="NPP06UZDB-OR002M",D1341="NPP06UZDB-OR003M",D1341="NPP06UZDB-OR008M",D1341="NPP06UZDB-OR020M",D1341="NPP06UZDB-OR150C",D1341="NPP06UZDB-OR010M",D1341="NPC06UZDB-OR015C",D1341="NPP06UZDB-OR007M",D1341="NPP06UZDB-OR001M",D1341="NPC06UZDB-OR008M",D1341="NPC06UZDB-OR350C",D1341="NPC06UZDB-OR150C",D1341="NPC06UZDB-OR350C",D1341="NPC06UZDB-OR007M",D1341="NPC06UZDB-OR015M",D1341="CO155E2-06C150",D1341="CO155E2-06M001",D1341="NPC06UZDB-OR750C",D1341="CO155E2-06M003",D1341="CO155E2-06M002",D1341="NPC06UZDB-OR050C",D1341="NPC06UZDB-OR001M",D1341="NPC06UZDB-OR002M",D1341="NPC06UZDB-OR003M",D1341="NPC06UZDB-OR004M",D1341="NPC06UZDB-OR005M",D1341="NPC06UZDB-OR006M",D1341="NPC06UZDB-OR010M",D1341="NPC06UZDB-OR020M",),E1341*(F1341+0.12),0)</f>
        <v>0</v>
      </c>
      <c r="BO1341" s="67">
        <f t="shared" si="2428"/>
        <v>9134.7000000000007</v>
      </c>
      <c r="BP1341" s="66"/>
      <c r="BQ1341" s="68">
        <f t="shared" ref="BQ1341:BQ1372" si="2507">IF(OR(D1341="NPP06UZDB-WT150C",D1341="NPP06UZDB-WT015M",D1341="NPP06UZDB-WT005M",D1341="NPP06UZDB-WT005M",D1341="NPP06UZDB-WT250C",D1341="NPP06UZDB-WT007M",D1341="NPP06UZDB-WT010M",D1341="NPP06UZDB-WT001M",D1341="NPP06UZDB-WT002M",D1341="NPP06UZDB-WT008M",D1341="NPC06UZDB-WT030C",D1341="NPC06UZDB-WT020C",D1341="NPC06UZDB-WT020C",D1341="NPC06UZDB-WT450C",D1341="NPC06UZDB-WT015C",D1341="CO155E2-08C150",D1341="NPC06UZDB-WT016M",D1341="NPC06UZDB-WT025M",D1341="NPC06UZDB-WT012M",D1341="NPC06UZDB-WT009M",D1341="NPC06UZDB-WT750C",D1341="NPC06UZDB-WT030M",D1341="CO155E2-08C750",D1341="NPC06UZDB-WT050M",D1341="NPC06UZDB-WT007M",D1341="NPC06UZDB-WT025M",D1341="NPC06UZDB-WT025C",D1341="NPC06UZDB-WT250C",D1341="CO155E2-08C250",D1341="CO155E2-08M007",D1341="CO155E2-08M015",D1341="CO155E2-08C150",D1341="NPC06UZDB-WT150C",D1341="NPC06UZDB-WT050C",D1341="CO155E2-08F008",D1341="CO155E2-08F005",D1341="CO155E2-08C050",D1341="CO155E2-08M001",D1341="CO155E2-08M002",D1341="CO155E2-08M003",D1341="CO155E2-08M004",D1341="CO155E2-08M005",D1341="CO155E2-08M006",D1341="CO155E2-08M008",D1341="CO155E2-08M020",D1341="CO155E2-08M010",D1341="NPC06UZDB-WT050C",D1341="NPC06UZDB-WT001M",D1341="NPC06UZDB-WT002M",D1341="NPC06UZDB-WT003M",D1341="NPC06UZDB-WT004M",D1341="NPC06UZDB-WT005M",D1341="NPC06UZDB-WT006M",D1341="NPC06UZDB-WT008M",D1341="NPC06UZDB-WT010M",D1341="NPC06UZDB-WT015M",D1341="NPC06UZDB-WT020M",),E1341*(F1341+0.12),0)</f>
        <v>0</v>
      </c>
      <c r="BR1341" s="67">
        <f t="shared" si="2443"/>
        <v>65606.650000000009</v>
      </c>
      <c r="BS1341" s="66"/>
      <c r="BT1341" s="66">
        <f t="shared" ref="BT1341:BT1372" si="2508">IF(OR(D1341="NPC06UZDB-YL020M",D1341="NPC06UZDB-WT020C",D1341="CO155E2-0ZC750",D1341="CO155E2-09M008",D1341="NPC06UZDB-BL011M",D1341="NPC06UZDB-OR008M",D1341="NPC06UZDB-WT450C",D1341="NPC06UZDB-GN015M",D1341="NPC06UZDB-RD015M",D1341="NPC06UZDB-YL004M",D1341="CO155E2-07C150",D1341="NPC06UZDB-WT015C",D1341="NPC06UZDB-GY350C",D1341="NPC06UZDB-OR350C",D1341="NPC06UZDB-YL003M",D1341="CO155E2-0MC150 ",D1341="NPC06UZDB-GY030M",D1341="NPC06UZDB-YL250C",D1341="CO155E2-09C050",D1341="CO155E2-08C150",D1341="NPC06UZDB-GN250C",D1341="NPC06UZDB-BL250C",D1341="NPC06UZDB-WT004M",D1341="NPC06UZDB-RD150C",D1341="NPC06UZDB-RD150C",D1341="NPC06UZDB-BL009M",D1341="NPC06UZDB-GY020C",D1341="NPC06UZDB-GN020C",D1341="NPC06UZDB-RD020C",D1341="NPC06UZDB-YL020C",D1341="NPC06UZDB-GY030M",D1341="CO155E2-0MC250",D1341="CO155E2-0MC150",D1341="NPC06UZDB-BL020C",D1341="NPC06UZDB-OR150C",D1341="NPC06UZDB-BL012M",D1341="NPC06UZDB-BK350C",D1341="NPC06UZDB-GN350C",D1341="NPC06UZDB-GN450C",D1341="NPC06UZDB-GY350C",D1341="NPC06UZDB-OR350C",D1341="NPC06UZDB-YL350C",D1341="CO155E2-0CM007",D1341="NPC06UZDB-GN007M",D1341="NPC06UZDB-GY150C",D1341="NPC06UZDB-OR007M",D1341="NPC06UZDB-BL015C",D1341="NPC06UZDB-BL030C",D1341="NPC06UZDB-BL013M",D1341="NPC06UZDB-WT016M",D1341="NPC06UZDB-WT025M",D1341="CO155E2-0ZC050",D1341="CO155E2-0ZC250",D1341="CO155E2-0ZM009",D1341="CO155E2-0ZM008",D1341="CO155E2-0ZM006",D1341="CO155E2-0ZM012",D1341="NPC06UZDB-BK016M",D1341="NPC06UZDB-BK011M",D1341="NPC06UZDB-GY250C",D1341="NPC06UZDB-GY007M",D1341="CO155E2-07M015",D1341="CO155E2-0ZM004",D1341="CO155E2-09M004",D1341="CO155E2-0CC050",D1341="CO155E2-09M015",D1341="CO155E2-0ZC150",D1341="CO155E2-01M007",D1341="CO155E2-07M010",D1341="NPC06UZDB-YL050C",D1341="NPC06UZDB-OR007M",D1341="NPC06UZDB-GN050C",D1341="NPC06UZDB-WT012M",D1341="NPC06UZDB-GY006M",D1341="NPC06UZDB-GY008M",D1341="CO155E2-0ZM015",D1341="NPC06UZDB-RD050C",D1341="NPC06UZDB-RD150C",D1341="NPC06UZDB-WT009M",D1341="CO155E2-01M004",D1341="NPC06UZDB-OR015M",D1341="NPC06UZDB-GN750C",D1341="NPC06UZDB-WT750C",D1341="CO155E2-0MM010",D1341="CO155E2-07M005",D1341="CO155E2-07M007",D1341="NPC06UZDB-BK750C",D1341="CO155E2-07C050",D1341="CO155E2-01M007",D1341="CO155E2-0MC050",D1341="NPC06UZDB-BK010M",D1341="NPC06UZDB-BK150C",D1341="NPC06UZDB-BK250C",D1341="NPC06UZDB-RD750C",D1341="NPC06UZDB-WT030M",D1341="CO155E2-01C050",D1341="CO155E2-08C750",D1341="NPC06UZDB-WT050M",D1341="NPC06UZDB-GY050C",D1341="CO155E2-0ZM010",D1341="NPC06UZDB-BK007M",D1341="CO155E2-0CC250",D1341="CO155E2-01C250",D1341="NPC06UZDB-WT007M",D1341="CO155E2-06C150",D1341="NPC06UZDB-WT025M",D1341="NPC06UZDB-WT025C",D1341="NPC06UZDB-GY750C",D1341="NPC06UZDB-WT250C",D1341="CO155E2-09M010",D1341="CO155E2-06M001",D1341="CO155E2-0ZM005",D1341="NPC06UZDB-YL010M",D1341="NPC06UZDB-GN150C",D1341="NPC06UZDB-RD005M",D1341="NPC06UZDB-GY007M",D1341="NPC06UZDB-GY020M",D1341="NPC06UZDB-YL005M",D1341="NPC06UZDB-YL007M",D1341="NPC06UZDB-YL150C",D1341="NPC06UZDB-OR750C",D1341="CO155E2-0ZC150",D1341="CO155E2-0ZM015",D1341="NPC06UZDB-OR020M",D1341="CO155E2-09M015",D1341="CO155E2-0MM015",D1341="CO155E2-01C150",D1341="CO155E2-01C250",D1341="CO155E2-01M015",D1341="CO155E2-07C150",D1341="CO155E2-08C250",D1341="CO155E2-09C150",D1341="CO155E2-0CC150",D1341="CO155E2-0CM015",D1341="CO155E2-01M003",D1341="CO155E2-01M005",D1341="NPC06UZDB-GN020M",D1341="CO155E2-09M005",D1341="NPC06UZDB-BK005M",D1341="NPC06UZDB-BL020M",D1341="NPC06UZDB-RD010M",D1341="NPC06UZDB-RD020M",D1341="CO155E2-08M015",D1341="CO155E2-08C150",D1341="CO155E2-01M001",D1341="CO155E2-01M002",D1341="CO155E2-06M003",D1341="CO155E2-07M001",D1341="CO155E2-09M003",D1341="CO155E2-09M001",D1341="CO155E2-09M007",D1341="CO155E2-0ZM003",D1341="CO155E2-0MM003",D1341="CO155E2-0MM005",D1341="CO155E2-0MM007",D1341="CO155E2-0ZM007",D1341="CO155E2-01M010",D1341="NPC06UZDB-WT150C",D1341="NPC06UZDB-WT050C",D1341="NPC06UZDB-BL002M",D1341="CO155E2-0CM010",D1341="CO155E2-08F008",D1341="CO155E2-08F005",D1341="CO155E2-08C050",D1341="NPC06UZDB-BL750C",D1341="CO155E2-07M003",D1341="NPC06UZDB-BL150C",D1341="NPC06UZDB-BL020M",D1341="NPC06UZDB-BL050C",D1341="NPC06UZDB-BL008M",D1341="NPC06UZDB-BL006M",D1341="NPC06UZDB-GY450C",D1341="NPC06UZDB-GY015M",D1341="NPC06UZDB-GY150C",D1341="NPC06UZDB-BL010M",D1341="NPC06UZDB-GN010M",D1341="NPC06UZDB-BK050C",D1341="NPC06UZDB-GN125C",D1341="NPC06UZDB-GN012M",D1341="NPC06UZDB-BK001M",D1341="NPC06UZDB-BL007M",D1341="NPC06UZDB-GY450C",D1341="NPC06UZDB-OR050C",D1341="CO155E2-0MM001",D1341="CO155E2-06M002",D1341="CO155E2-0MM002",D1341="NPC06UZDB-GN001M",D1341="NPC06UZDB-GN002M",D1341="NPC06UZDB-GN003M",D1341="NPC06UZDB-GN004M",D1341="NPC06UZDB-GN005M",D1341="NPC06UZDB-GN006M",D1341="NPC06UZDB-WT050C",D1341="NPC06UZDB-OR001M",D1341="NPC06UZDB-OR002M",D1341="NPC06UZDB-OR003M",D1341="NPC06UZDB-OR004M",D1341="NPC06UZDB-OR005M",D1341="NPC06UZDB-OR006M",D1341="NPC06UZDB-OR010M",D1341="CO155E2-07M002",D1341="NPC06UZDB-RD001M",D1341="NPC06UZDB-RD002M",D1341="NPC06UZDB-RD002M",D1341="NPC06UZDB-RD003M",D1341="NPC06UZDB-RD004M",D1341="CO155E2-0ZM001",D1341="CO155E2-0ZM002",D1341="NPC06UZDB-BK002M",D1341="NPC06UZDB-BK003M",D1341="NPC06UZDB-BL001M",D1341="NPC06UZDB-BL002M",D1341="NPC06UZDB-BL003M",D1341="NPC06UZDB-BL004M",D1341="NPC06UZDB-BL005M",D1341="NPC06UZDB-BL015M",D1341="NPC06UZDB-GY010M",D1341="NPC06UZDB-GY001M",D1341="NPC06UZDB-GY002M",D1341="NPC06UZDB-GY003M",D1341="NPC06UZDB-GY004M",D1341="NPC06UZDB-GY005M",D1341="NPC06UZDB-YL001M",D1341="NPC06UZDB-YL002M",D1341="NPC06UZDB-YL003M",D1341="CO155E2-0CM001",D1341="CO155E2-0CM002",D1341="CO155E2-0CM003",D1341="CO155E2-0CM004",D1341="CO155E2-0CM005",D1341="CO155E2-08M001",D1341="CO155E2-08M002",D1341="CO155E2-08M003",D1341="CO155E2-08M004",D1341="CO155E2-08M005",D1341="CO155E2-08M006",D1341="CO155E2-08M007",D1341="CO155E2-08M008",D1341="CO155E2-08M009",D1341="CO155E2-08M010",D1341="CO155E2-08M020",D1341="CO155E2-0ZM001",D1341="CO155E2-0ZM002",D1341="CO155E2-09M002",D1341="NPC06UZDB-WT001M",D1341="NPC06UZDB-WT002M",D1341="NPC06UZDB-WT003M",D1341="NPC06UZDB-WT004M",D1341="NPC06UZDB-WT005M",D1341="NPC06UZDB-WT006M",D1341="NPC06UZDB-WT008M",D1341="NPC06UZDB-WT010M",D1341="NPC06UZDB-WT015M",D1341="NPC06UZDB-WT020M",),E1341*2,0)</f>
        <v>0</v>
      </c>
      <c r="BU1341" s="67">
        <f t="shared" si="2479"/>
        <v>94117</v>
      </c>
      <c r="BV1341" s="66"/>
      <c r="BW1341" s="66">
        <f t="shared" si="2467"/>
        <v>0</v>
      </c>
      <c r="BX1341" s="67">
        <f t="shared" si="2480"/>
        <v>137128</v>
      </c>
      <c r="BY1341" s="66"/>
      <c r="BZ1341" s="66">
        <f t="shared" ref="BZ1341:BZ1372" si="2509">IF(OR(D1341="CO155E2-0CM020",D1341="NPC06UZDB-YL020M",D1341="NPC06UZDB-OR050C",D1341="NPC06UZDB-WT020C",D1341="CO155E2-0ZC750",D1341="CO155E2-09M008",D1341="NPC06UZDB-BL011M",D1341="NPC06UZDB-OR008M",D1341="NPC06UZDB-WT450C",D1341="NPC06UZDB-GN015M",D1341="NPC06UZDB-RD015M",D1341="NPC06UZDB-YL004M",D1341="CO155E2-07C150",D1341="NPC06UZDB-WT015C",D1341="NPC06UZDB-GY350C",D1341="NPC06UZDB-OR350C",D1341="NPC06UZDB-YL003M",D1341="CO155E2-0MC150 ",D1341="NPC06UZDB-YL250C",D1341="CO155E2-09C050",D1341="NPC06UZDB-GN250C",D1341="NPC06UZDB-BL250C",D1341="NPC06UZDB-WT004M",D1341="NPC06UZDB-BL009M",D1341="NPC06UZDB-GY020C",D1341="NPC06UZDB-GN020C",D1341="NPC06UZDB-RD020C",D1341="NPC06UZDB-YL020C",D1341="NPC06UZDB-GY030M",D1341="CO155E2-0MC250",D1341="CO155E2-0MC150",D1341="NPC06UZDB-BL020C",D1341="NPC06UZDB-OR150C",D1341="NPC06UZDB-BL012M",D1341="NPC06UZDB-BK350C",D1341="NPC06UZDB-GN350C",D1341="NPC06UZDB-GN450C",D1341="NPC06UZDB-GY350C",D1341="NPC06UZDB-OR350C",D1341="NPC06UZDB-YL350C",D1341="CO155E2-0CM007",D1341="NPC06UZDB-GN007M",D1341="NPC06UZDB-GY150C",D1341="NPC06UZDB-BL015C",D1341="NPC06UZDB-BL030C",D1341="NPC06UZDB-BL013M",D1341="NPC06UZDB-WT016M",D1341="CO155E2-0ZC050",D1341="CO155E2-0ZC250",D1341="CO155E2-0ZM009",D1341="CO155E2-0ZM008",D1341="CO155E2-0ZM006",D1341="CO155E2-0ZM012",D1341="NPC06UZDB-BK016M",D1341="NPC06UZDB-BK011M",D1341="NPC06UZDB-GY250C",D1341="NPC06UZDB-GY007M",D1341="CO155E2-07M015",D1341="CO155E2-0ZM004",D1341="CO155E2-09M004",D1341="CO155E2-0CC050",D1341="CO155E2-09M015",D1341="CO155E2-0ZC150",D1341="CO155E2-01M007",D1341="CO155E2-07M010",D1341="NPC06UZDB-YL050C",D1341="NPC06UZDB-OR007M",D1341="NPC06UZDB-GN050C",D1341="NPC06UZDB-WT012M",D1341="NPC06UZDB-GY006M",D1341="NPC06UZDB-GY008M",D1341="CO155E2-0ZM015",D1341="NPC06UZDB-RD050C",D1341="NPC06UZDB-RD150C",D1341="NPC06UZDB-WT009M",D1341="CO155E2-01M004",D1341="NPC06UZDB-OR015M",D1341="NPC06UZDB-GN750C",D1341="NPC06UZDB-WT750C",D1341="CO155E2-0MM010",D1341="CO155E2-07M005",D1341="CO155E2-07M007",D1341="NPC06UZDB-BK750C",D1341="CO155E2-07C050",D1341="CO155E2-01M007",D1341="CO155E2-0MC050",D1341="NPC06UZDB-BK010M",D1341="NPC06UZDB-BK150C",D1341="NPC06UZDB-BK250C",D1341="NPC06UZDB-RD750C",D1341="NPC06UZDB-WT030M",D1341="CO155E2-01C050",D1341="CO155E2-08C750",D1341="NPC06UZDB-WT050M",D1341="NPC06UZDB-GY050C",D1341="CO155E2-0ZM010",D1341="NPC06UZDB-BK007M",D1341="CO155E2-0CC250",D1341="NPC06UZDB-WT007M",D1341="CO155E2-06C150",D1341="NPC06UZDB-WT025M",D1341="NPC06UZDB-WT025C",D1341="NPC06UZDB-GY750C",D1341="NPC06UZDB-WT250C",D1341="CO155E2-09M010",D1341="CO155E2-06M001",D1341="CO155E2-0ZM005",D1341="NPC06UZDB-YL010M",D1341="NPC06UZDB-GN150C",D1341="NPC06UZDB-RD005M",D1341="NPC06UZDB-GY007M",D1341="NPC06UZDB-GY020M",D1341="NPC06UZDB-YL005M",D1341="NPC06UZDB-YL007M",D1341="NPC06UZDB-YL150C",D1341="NPC06UZDB-OR750C",D1341="CO155E2-0ZC150",D1341="CO155E2-0ZM015",D1341="NPC06UZDB-OR020M",D1341="CO155E2-09M015",D1341="CO155E2-0MM015",D1341="CO155E2-01C150",D1341="CO155E2-01C250",D1341="CO155E2-01M015",D1341="CO155E2-07C150",D1341="CO155E2-08C250",D1341="CO155E2-09C150",D1341="CO155E2-0CC150",D1341="CO155E2-0CM015",D1341="CO155E2-01M003",D1341="CO155E2-01M005",D1341="NPC06UZDB-GN020M",D1341="CO155E2-09M005",D1341="NPC06UZDB-BK005M",D1341="NPC06UZDB-BL020M",D1341="NPC06UZDB-RD010M",D1341="NPC06UZDB-RD020M",D1341="CO155E2-08M015",D1341="CO155E2-08C150",D1341="CO155E2-01M001",D1341="CO155E2-01M002",D1341="CO155E2-06M003",D1341="CO155E2-07M001",D1341="CO155E2-09M003",D1341="CO155E2-09M001",D1341="CO155E2-09M007",D1341="CO155E2-0ZM003",D1341="CO155E2-0MM003",D1341="CO155E2-0MM005",D1341="CO155E2-0MM007",D1341="CO155E2-0ZM007",D1341="CO155E2-01M010",D1341="NPC06UZDB-WT150C",D1341="NPC06UZDB-WT050C",D1341="CO155E2-0CM010",D1341="CO155E2-08F008",D1341="CO155E2-08F005",D1341="CO155E2-08C050",D1341="NPC06UZDB-BL750C",D1341="CO155E2-07M003",D1341="NPC06UZDB-BL150C",D1341="NPC06UZDB-BL020M",D1341="NPC06UZDB-BL050C",D1341="NPC06UZDB-BL008M",D1341="NPC06UZDB-BL006M",D1341="NPC06UZDB-GY450C",D1341="NPC06UZDB-GY015M",D1341="NPC06UZDB-GY150C",D1341="NPC06UZDB-BL010M",D1341="NPC06UZDB-GN010M",D1341="NPC06UZDB-BK050C",D1341="NPC06UZDB-GN125C",D1341="NPC06UZDB-GN012M",D1341="NPC06UZDB-BK001M",D1341="NPC06UZDB-BL007M",D1341="NPC06UZDB-GY450C",D1341="NPC06UZDB-OR050C",D1341="CO155E2-0MM001",D1341="CO155E2-06M002",D1341="CO155E2-0MM002",D1341="NPC06UZDB-GN001M",D1341="NPC06UZDB-GN002M",D1341="NPC06UZDB-GN003M",D1341="NPC06UZDB-GN004M",D1341="NPC06UZDB-GN005M",D1341="NPC06UZDB-GN006M",D1341="NPC06UZDB-WT050C",D1341="NPC06UZDB-OR001M",D1341="NPC06UZDB-OR002M",D1341="NPC06UZDB-OR003M",D1341="NPC06UZDB-OR004M",D1341="NPC06UZDB-OR005M",D1341="NPC06UZDB-OR006M",D1341="NPC06UZDB-OR010M",D1341="CO155E2-07M002",D1341="NPC06UZDB-RD001M",D1341="NPC06UZDB-RD002M",D1341="NPC06UZDB-RD002M",D1341="NPC06UZDB-RD003M",D1341="NPC06UZDB-RD004M",D1341="CO155E2-0ZM001",D1341="CO155E2-0ZM002",D1341="NPC06UZDB-BK002M",D1341="NPC06UZDB-BK003M",D1341="NPC06UZDB-BL001M",D1341="NPC06UZDB-BL002M",D1341="NPC06UZDB-BL003M",D1341="NPC06UZDB-BL004M",D1341="NPC06UZDB-BL005M",D1341="NPC06UZDB-BL015M",D1341="NPC06UZDB-GY010M",D1341="NPC06UZDB-GY001M",D1341="NPC06UZDB-GY002M",D1341="NPC06UZDB-GY003M",D1341="NPC06UZDB-GY004M",D1341="NPC06UZDB-GY005M",D1341="NPC06UZDB-YL001M",D1341="NPC06UZDB-YL002M",D1341="NPC06UZDB-YL003M",D1341="CO155E2-0CM001",D1341="CO155E2-0CM002",D1341="CO155E2-0CM003",D1341="CO155E2-0CM004",D1341="CO155E2-0CM005",D1341="CO155E2-08M001",D1341="CO155E2-08M002",D1341="CO155E2-08M003",D1341="CO155E2-08M004",D1341="CO155E2-08M005",D1341="CO155E2-08M006",D1341="CO155E2-08M007",D1341="CO155E2-08M008",D1341="CO155E2-08M009",D1341="CO155E2-08M010",D1341="CO155E2-08M020",D1341="CO155E2-0ZM001",D1341="CO155E2-0ZM002",D1341="CO155E2-09M002",D1341="NPC06UZDB-WT001M",D1341="NPC06UZDB-WT002M",D1341="NPC06UZDB-WT003M",D1341="NPC06UZDB-WT004M",D1341="NPC06UZDB-WT005M",D1341="NPC06UZDB-WT006M",D1341="NPC06UZDB-WT008M",D1341="NPC06UZDB-WT010M",D1341="NPC06UZDB-WT015M",D1341="NPC06UZDB-WT020M",),E1341*2,0)</f>
        <v>0</v>
      </c>
      <c r="CA1341" s="67">
        <f t="shared" si="2481"/>
        <v>87619</v>
      </c>
      <c r="CB1341" s="66"/>
      <c r="CC1341" s="66">
        <f t="shared" ref="CC1341:CC1404" si="2510">IF(OR(D1341="NPP6AUZDB-WT005M",D1341="NPP6AUZDB-WT001M",D1341="NPC6AUZDB-WT030M",D1341="NPP6AUZDB-WT003M",D1341="NPP6AUZDB-WT002M",D1341="NPC6AUZDB-WT030C",D1341="NPC6AUZDB-WT025C",D1341="NPC6AUZDB-WT004M",D1341="NPC6AUZDB-WT008M",D1341="NPC6AUZDB-WT050C",D1341="NPC6AUZDB-WT007M",D1341="NPC6AUZDB-WT020M",D1341="NPC6AUZDB-WT250C",D1341="NPC6AUZDB-WT750C",D1341="NPC6AUZDB-WT150C",D1341="NPC6AUZDB-WT010M",D1341="NPC6AUZDB-WT015M",D1341="NPC6AUZDB-WT005M",D1341="NPC6AUZDB-WT003M",D1341="NPC6AUZDB-WT002M",D1341="NPC6AUZDB-WT001M",),E1341*(F1341+0.15),0)</f>
        <v>0</v>
      </c>
      <c r="CD1341" s="67">
        <f t="shared" si="2470"/>
        <v>28747.040000000001</v>
      </c>
      <c r="CE1341" s="66"/>
      <c r="CF1341" s="66">
        <f t="shared" ref="CF1341:CF1404" si="2511">IF(OR(D1341="NPC6AUZDB-BL030C",D1341="NPC6AUZDB-BL030C",D1341="NPC6AUZDB-BL025C",D1341="NPC6AUZDB-BL010M",D1341="NPC6AUZDB-BL015M",D1341="NPC6AUZDB-BL002M",D1341="NPC6AUZDB-BL050C",D1341="NPC6AUZDB-BL002M",D1341="NPC6AUZDA-BL030M",D1341="NPC6AUZDB-BL150C",D1341="NPC6AUZDB-BL005M",D1341="NPC6AUZDB-BL003M",D1341="NPC6AUZDB-BL007M",D1341="NPC6AUZDB-BL001M"),E1341*(F1341+0.1),0)</f>
        <v>0</v>
      </c>
      <c r="CG1341" s="67">
        <f t="shared" si="2429"/>
        <v>3663.6999999999994</v>
      </c>
      <c r="CH1341" s="66"/>
      <c r="CI1341" s="66">
        <f t="shared" ref="CI1341:CI1404" si="2512">IF(OR(D1341="NPC6AUZDB-YL025C",D1341="NPC6AUZDB-YL002M",D1341="NPC6AUZDB-YL015M",D1341="NPC6AUZDB-YL001M",D1341="PC6AUZDB-YL002M",D1341="NPC6AUZDB-YL003M",D1341="NPC6AUZDB-YL005M",),E1341*(F1341+0.1),0)</f>
        <v>0</v>
      </c>
      <c r="CJ1341" s="67">
        <f t="shared" si="2444"/>
        <v>6757.8</v>
      </c>
      <c r="CK1341" s="66"/>
      <c r="CL1341" s="68">
        <f t="shared" ref="CL1341:CL1404" si="2513">IF(OR(D1341="NPC6AUZDB-GN007M",D1341="NPC6AUZDB-GN010M",D1341="NPC6AUZDB-GN002M",D1341="NPC6AUZDB-GN001M",D1341="NPC6AUZDB-GN003M",D1341="NPC6AUZDB-GN005M",),E1341*(F1341+0.1),0)</f>
        <v>0</v>
      </c>
      <c r="CM1341" s="79">
        <f t="shared" si="2430"/>
        <v>4847.4799999999996</v>
      </c>
      <c r="CN1341" s="66"/>
      <c r="CO1341" s="68">
        <f t="shared" ref="CO1341:CO1404" si="2514">IF(OR(D1341="NPC6AUZDB-BK002M",D1341="NPC6AUZDB-BK010M",D1341="NPC6AUZDB-BK003M",D1341="NPC6AUZDB-BK001M",),E1341*(F1341+0.1),0)</f>
        <v>0</v>
      </c>
      <c r="CP1341" s="79">
        <f t="shared" si="2431"/>
        <v>3955</v>
      </c>
      <c r="CQ1341" s="66"/>
      <c r="CR1341" s="68">
        <f t="shared" ref="CR1341:CR1404" si="2515">IF(OR(D1341="NPC6AUZDB-RD005M",D1341="NPC6AUZDB-RD025C",D1341="NPC6AUZDB-RD002M",D1341="NPC6AUZDB-RD003M",D1341="NPC6AUZDB-RD001M",),E1341*(F1341+0.1),0)</f>
        <v>0</v>
      </c>
      <c r="CS1341" s="79">
        <f t="shared" si="2482"/>
        <v>5186</v>
      </c>
      <c r="CT1341" s="66"/>
      <c r="CU1341" s="68">
        <f t="shared" ref="CU1341:CU1404" si="2516">IF(OR(D1341="NPC6AUZDB-OR002M",D1341="NPC6AUZDB-RD003M",D1341="NPC6AUZDB-RD001M",),E1341*(F1341+0.1),0)</f>
        <v>0</v>
      </c>
      <c r="CV1341" s="79">
        <f t="shared" si="2432"/>
        <v>6929</v>
      </c>
      <c r="CW1341" s="66"/>
      <c r="CX1341" s="66">
        <f t="shared" si="2472"/>
        <v>0</v>
      </c>
      <c r="CY1341" s="40">
        <f t="shared" si="2476"/>
        <v>6173.9599999999982</v>
      </c>
      <c r="CZ1341" s="65"/>
      <c r="DA1341" s="66">
        <f t="shared" si="2421"/>
        <v>0</v>
      </c>
      <c r="DB1341" s="67">
        <f t="shared" si="2445"/>
        <v>32048</v>
      </c>
      <c r="DC1341" s="66"/>
      <c r="DD1341" s="66">
        <f t="shared" si="2422"/>
        <v>0</v>
      </c>
      <c r="DE1341" s="67">
        <f t="shared" si="2446"/>
        <v>78819</v>
      </c>
      <c r="DF1341" s="66"/>
      <c r="DG1341" s="69">
        <f t="shared" ref="DG1341:DG1404" si="2517">IF(OR(D1341="NPP6AUZDB-WT003M",D1341="NPC06SZDB-WT004M",D1341="CO155E2-01C150",D1341="CO155E2-0CM002",D1341="CO155E2-08M020",D1341="CO155E2-06M002",D1341="NPC06SZDB-WT001M",D1341="CO155E2-08M007",D1341="CO17772-08M003",D1341="CO155E2-08M003",D1341="CO155E2-0MM001",D1341="CO155E2-0ZC750",D1341="CO155E2-09M008",D1341="CO155E2-09M015",D1341="CO155E2-08M010",D1341="CO155E2-08M015",D1341="CO155E2-08M001",D1341="CO155E2-0MM015",D1341="CO17772-0CM003",D1341="CO155E2-0MC050",D1341="CO155E2-0CM001",D1341="CO155E2-0CM007",D1341="CO155E2-08C050",D1341="NPC06SZDB-YL010M",D1341="NPC06SZDB-GY003M",D1341="NPC06SZDB-WT002M",D1341="NPC06SZDB-GY001M",D1341="NPC06SZDB-WT010M",D1341="NPC06SZDB-WT050C",D1341="NPC06SZDB-WT005M",D1341="NPC06SZDB-WT003M",D1341="CO155E2-08M005",D1341="CO155E2-08M002",D1341="CO155E2-08C150",D1341="CO155E2-07M010", D1341="CO155E2-0ZM015",D1341="CO155E2-0CM010",D1341="CO155E2-0CM015",D1341="CO155E2-01M010",D1341="CO17772-08C150",D1341="CO17772-08C050",D1341="NPC06SZDB-WT015M",D1341="NPC06SZDB-WT015M",D1341="NPC06SZDB-WT150C"),E1341,0)</f>
        <v>0</v>
      </c>
      <c r="DH1341" s="67">
        <f t="shared" si="2471"/>
        <v>439095</v>
      </c>
      <c r="DI1341" s="66"/>
      <c r="DJ1341" s="66">
        <f t="shared" ref="DJ1341:DJ1404" si="2518">IF(OR(D1341="CO17772-08C250",D1341="CO17772-08F004",D1341="CO17772-08F010",D1341="CO17772-08C750",D1341="CO17772-08C250",D1341="CO17772-08F002",D1341="CO17772-08M020",D1341="CO17772-08M010",D1341="CO17772-08M006",D1341="CO17772-08C050",D1341="CO17772-08C150",D1341="CO17772-08M007",D1341="CO17772-08M010",D1341=1644077,D1341="CO17772-08M001",D1341="CO17772-08M002",D1341="CO17772-08M003",D1341="CO17772-08M004",D1341="CO17772-08M005",D1341="CO17772-08M015",),E1341*(F1341+0.15),0)</f>
        <v>0</v>
      </c>
      <c r="DK1341" s="67">
        <f t="shared" si="2433"/>
        <v>5572.5</v>
      </c>
      <c r="DM1341" s="206">
        <f t="shared" ref="DM1341:DM1404" si="2519">IF(D1341=2153276,E1341*(F1341+0.15),0)</f>
        <v>0</v>
      </c>
      <c r="DN1341" s="25">
        <f t="shared" si="2426"/>
        <v>0</v>
      </c>
      <c r="DO1341" s="5"/>
      <c r="DP1341" s="43">
        <f t="shared" ref="DP1341:DP1404" si="2520">IF(OR(D1341="CO17772-0CC050",D1341="CO17772-0CM015",D1341="CO17772-0CM007",D1341="CO17772-0CM005",D1341="CO17772-0CM007",D1341="CO17772-0CM007",D1341="CO17772-0CM010",D1341="CO17772-0CM003",D1341="CO17772-0MM015",D1341="CO17772-0CM002",D1341=959305,D1341="CO17772-0CM001",),E1341*(F1341+0.15),0)</f>
        <v>0</v>
      </c>
      <c r="DQ1341" s="27">
        <f t="shared" si="2434"/>
        <v>6413.5</v>
      </c>
      <c r="DR1341" s="5"/>
      <c r="DS1341" s="43">
        <f t="shared" ref="DS1341:DS1404" si="2521">IF(OR(D1341="CO17772-0ZM010",D1341="CO17772-0ZM002",D1341="CO17772-0ZM001",D1341="CO17772-0ZM005",D1341="CO17772-0ZM008",D1341=959308,),E1341*(F1341+0.15),0)</f>
        <v>0</v>
      </c>
      <c r="DT1341" s="27">
        <f t="shared" si="2435"/>
        <v>4846</v>
      </c>
      <c r="DU1341" s="5"/>
      <c r="DV1341" s="43">
        <f t="shared" ref="DV1341:DV1404" si="2522">IF(OR(D1341="CO17772-0MM003",D1341="CO17772-0MM001",D1341="CO17772-0MC150",D1341="CO17772-0MM005",D1341=959306,),E1341*(F1341+0.15),0)</f>
        <v>0</v>
      </c>
      <c r="DW1341" s="27">
        <f t="shared" si="2436"/>
        <v>4835</v>
      </c>
      <c r="DX1341" s="5"/>
      <c r="DY1341" s="22">
        <f t="shared" ref="DY1341:DY1404" si="2523">IF(OR(D1341="CO17772-09M001",D1341=959307,),E1341*(F1341+0.15),0)</f>
        <v>0</v>
      </c>
      <c r="DZ1341" s="25">
        <f t="shared" si="2437"/>
        <v>523</v>
      </c>
      <c r="EA1341" s="22"/>
      <c r="EB1341" s="22">
        <f t="shared" ref="EB1341:EB1404" si="2524">IF(OR(D1341="CO17772-01M001",),E1341*(F1341+0.15),0)</f>
        <v>0</v>
      </c>
      <c r="EC1341" s="28">
        <f t="shared" si="2438"/>
        <v>369</v>
      </c>
      <c r="ED1341" s="5"/>
      <c r="EE1341" s="43">
        <f t="shared" ref="EE1341:EE1404" si="2525">IF(OR(CA1341="CO17772-07M015",D1341="CO17772-07M007",D1341="CO17772-07M001",D1341="CO17772-07M001",D1341=959309,),E1341*(F1341+0.15),0)</f>
        <v>0</v>
      </c>
      <c r="EF1341" s="27">
        <f t="shared" si="2439"/>
        <v>4769</v>
      </c>
      <c r="EG1341" s="66"/>
      <c r="EH1341" s="66">
        <f t="shared" ref="EH1341:EH1404" si="2526">IF(OR(D1341="CO17772-0MM003",D1341="CO17772-0ZM010",D1341="CO17772-07M007",D1341="CO17772-0ZM002",D1341="CO17772-01M001",D1341="CO17772-0CC050",D1341="CO17772-0CM015",D1341="CO17772-08F004",D1341="CO17772-08F010",D1341="CO17772-08C750",D1341="CO17772-08C250",D1341="CO17772-07M001",D1341="CO17772-09M001",D1341="CO17772-0ZM001",D1341="CO17772-0MM001",D1341="CO17772-08F002",D1341="CO17772-0ZM008",D1341="CO17772-0ZM005",D1341="CO17772-0CM005",D1341="CO17772-0CM007",D1341="CO17772-08M020",D1341="CO17772-0MC150",D1341="CO17772-08M006",D1341="CO17772-08C050",D1341="CO17772-0CM007",D1341="CO17772-0CM010",D1341="CO17772-0CM003",D1341="CO17772-08C150",D1341="CO17772-08M007",D1341="CO17772-0MM005",D1341="CO17772-0MM015",D1341="CO17772-0CM002",D1341="CO17772-0CM001",D1341="CO17772-08M010",D1341="CO17772-08M001",D1341="CO17772-08M002",D1341="CO17772-08M003",D1341="CO17772-08M004",D1341="CO17772-08M015",D1341=959308,D1341=959305,D1341=959306,D1341=959307,D1341=959309,D1341=1644077,D1341="CO17772-08M005",),E1341*2,0)</f>
        <v>0</v>
      </c>
      <c r="EI1341" s="67">
        <f t="shared" si="2440"/>
        <v>21397</v>
      </c>
      <c r="EJ1341" s="66"/>
      <c r="EK1341" s="66">
        <f t="shared" ref="EK1341:EK1404" si="2527">(IF(OR(D1341="CO17772-0MM003",D1341="CO17772-0ZM010",D1341="CO17772-07M015",D1341="CO17772-07M007",D1341="CO17772-0ZM002",D1341="CO17772-01M001",D1341="CO17772-0CC050",D1341="CO17772-0CM015",D1341="CO17772-08F004",D1341="CO17772-08F010",D1341="CO17772-08C750",D1341="CO17772-08C250",D1341="CO17772-07M001",D1341="CO17772-09M001",D1341="CO17772-0ZM001",D1341="CO17772-0MM001",D1341="CO17772-08F002",D1341="CO17772-0ZM008",D1341="CO17772-0ZM005",D1341="CO17772-0CM005",D1341="CO17772-0CM007",D1341="CO17772-08M020",D1341="CO17772-0MC150",D1341="CO17772-08M006",D1341="CO17772-08C050",D1341="CO17772-0CM007",D1341="CO17772-0CM010",D1341="CO17772-0CM003",D1341="CO17772-08C150",D1341="CO17772-08M007",D1341="CO17772-0MM005",D1341="CO17772-0MM015",D1341="CO17772-0CM002",D1341="CO17772-0CM001",D1341="CO17772-08M010",D1341="CO17772-08M001",D1341="CO17772-08M005",D1341="CO17772-08M002",D1341="CO17772-08M003",D1341="CO17772-08M004",D1341="CO17772-08M015",D1341=1644077,D1341=959308,D1341=959305,D1341=959306,D1341=959307,D1341=959309),E1341*2,0))</f>
        <v>0</v>
      </c>
      <c r="EL1341" s="67">
        <f t="shared" si="2441"/>
        <v>20027</v>
      </c>
      <c r="EM1341" s="110">
        <f t="shared" si="2447"/>
        <v>244697.21441275999</v>
      </c>
    </row>
    <row r="1342" spans="1:143" ht="11.25" customHeight="1" x14ac:dyDescent="0.25">
      <c r="A1342" s="379">
        <v>46200</v>
      </c>
      <c r="B1342" s="184">
        <v>46172</v>
      </c>
      <c r="C1342" s="174">
        <v>8004995652</v>
      </c>
      <c r="D1342" s="13" t="s">
        <v>65</v>
      </c>
      <c r="E1342" s="14">
        <v>50</v>
      </c>
      <c r="F1342" s="15">
        <v>6</v>
      </c>
      <c r="G1342" s="16">
        <v>191516031234</v>
      </c>
      <c r="H1342" s="66"/>
      <c r="I1342" s="41">
        <f t="shared" si="2486"/>
        <v>100</v>
      </c>
      <c r="J1342" s="48">
        <f t="shared" si="2483"/>
        <v>188609</v>
      </c>
      <c r="K1342" s="66"/>
      <c r="L1342" s="41">
        <f t="shared" si="2487"/>
        <v>100</v>
      </c>
      <c r="M1342" s="48">
        <f t="shared" si="2468"/>
        <v>247846</v>
      </c>
      <c r="N1342" s="66"/>
      <c r="O1342" s="41">
        <f t="shared" si="2488"/>
        <v>100</v>
      </c>
      <c r="P1342" s="48">
        <f t="shared" si="2491"/>
        <v>176088</v>
      </c>
      <c r="Q1342" s="66"/>
      <c r="R1342" s="66">
        <f t="shared" si="2489"/>
        <v>100</v>
      </c>
      <c r="S1342" s="67">
        <f t="shared" si="2484"/>
        <v>212344</v>
      </c>
      <c r="T1342" s="66"/>
      <c r="U1342" s="66">
        <f t="shared" si="2490"/>
        <v>305</v>
      </c>
      <c r="V1342" s="67">
        <f t="shared" si="2454"/>
        <v>141908.05000000005</v>
      </c>
      <c r="X1342" s="69">
        <f t="shared" si="2492"/>
        <v>0</v>
      </c>
      <c r="Y1342" s="67">
        <f t="shared" si="2455"/>
        <v>4500.3500000000004</v>
      </c>
      <c r="Z1342" s="66"/>
      <c r="AA1342" s="68">
        <f t="shared" si="2493"/>
        <v>0</v>
      </c>
      <c r="AB1342" s="67">
        <f t="shared" si="2456"/>
        <v>14252</v>
      </c>
      <c r="AC1342" s="66"/>
      <c r="AD1342" s="66">
        <f t="shared" si="2494"/>
        <v>0</v>
      </c>
      <c r="AE1342" s="67">
        <f t="shared" si="2457"/>
        <v>2961</v>
      </c>
      <c r="AF1342" s="66"/>
      <c r="AG1342" s="78">
        <f t="shared" si="2495"/>
        <v>0</v>
      </c>
      <c r="AH1342" s="79">
        <f t="shared" si="2458"/>
        <v>3986.4</v>
      </c>
      <c r="AI1342" s="66"/>
      <c r="AJ1342" s="68">
        <f t="shared" si="2496"/>
        <v>0</v>
      </c>
      <c r="AK1342" s="67">
        <f t="shared" si="2459"/>
        <v>45407</v>
      </c>
      <c r="AL1342" s="66"/>
      <c r="AM1342" s="68">
        <f t="shared" si="2497"/>
        <v>0</v>
      </c>
      <c r="AN1342" s="67">
        <f t="shared" si="2461"/>
        <v>7830.62</v>
      </c>
      <c r="AO1342" s="66"/>
      <c r="AP1342" s="68">
        <f t="shared" si="2498"/>
        <v>0</v>
      </c>
      <c r="AQ1342" s="67">
        <f t="shared" si="2477"/>
        <v>7620.6399999999994</v>
      </c>
      <c r="AR1342" s="66"/>
      <c r="AS1342" s="68">
        <f t="shared" si="2499"/>
        <v>0</v>
      </c>
      <c r="AT1342" s="67">
        <f t="shared" si="2451"/>
        <v>278.5</v>
      </c>
      <c r="AU1342" s="66"/>
      <c r="AV1342" s="66">
        <f t="shared" si="2500"/>
        <v>0</v>
      </c>
      <c r="AW1342" s="42">
        <f t="shared" si="2485"/>
        <v>4171.2000000000016</v>
      </c>
      <c r="AX1342" s="66"/>
      <c r="AY1342" s="66">
        <f t="shared" si="2501"/>
        <v>0</v>
      </c>
      <c r="AZ1342" s="67">
        <f t="shared" si="2425"/>
        <v>728.09999999999991</v>
      </c>
      <c r="BA1342" s="66"/>
      <c r="BB1342" s="68">
        <f t="shared" si="2502"/>
        <v>0</v>
      </c>
      <c r="BC1342" s="67">
        <f t="shared" si="2478"/>
        <v>77.819999999999851</v>
      </c>
      <c r="BD1342" s="66"/>
      <c r="BE1342" s="68">
        <f t="shared" si="2503"/>
        <v>0</v>
      </c>
      <c r="BF1342" s="67">
        <f t="shared" si="2423"/>
        <v>445.38000000000164</v>
      </c>
      <c r="BG1342" s="66"/>
      <c r="BH1342" s="68">
        <f t="shared" si="2504"/>
        <v>0</v>
      </c>
      <c r="BI1342" s="67">
        <f t="shared" si="2424"/>
        <v>10000</v>
      </c>
      <c r="BJ1342" s="66"/>
      <c r="BK1342" s="68">
        <f t="shared" si="2505"/>
        <v>0</v>
      </c>
      <c r="BL1342" s="67">
        <f t="shared" si="2427"/>
        <v>2694.6000000000004</v>
      </c>
      <c r="BM1342" s="66"/>
      <c r="BN1342" s="68">
        <f t="shared" si="2506"/>
        <v>0</v>
      </c>
      <c r="BO1342" s="67">
        <f t="shared" si="2428"/>
        <v>9134.7000000000007</v>
      </c>
      <c r="BP1342" s="66"/>
      <c r="BQ1342" s="68">
        <f t="shared" si="2507"/>
        <v>0</v>
      </c>
      <c r="BR1342" s="67">
        <f t="shared" si="2443"/>
        <v>65606.650000000009</v>
      </c>
      <c r="BS1342" s="66"/>
      <c r="BT1342" s="66">
        <f t="shared" si="2508"/>
        <v>0</v>
      </c>
      <c r="BU1342" s="67">
        <f t="shared" si="2479"/>
        <v>94117</v>
      </c>
      <c r="BV1342" s="66"/>
      <c r="BW1342" s="66">
        <f t="shared" ref="BW1342:BW1373" si="2528">IF(OR(D1342="CO155E2-0CM020",D1342="NPC06UZDB-YL020M",D1342="NPC06UZDB-OR050C",D1342="NPC06UZDB-WT020C",D1342="CO155E2-0ZC750",D1342="CO155E2-09M008",D1342="NPC06UZDB-BL011M",D1342="NPC06UZDB-OR008M",D1342="NPC06UZDB-WT450C",D1342="NPC06UZDB-GN015M",D1342="NPC06UZDB-RD015M",D1342="NPC06UZDB-YL004M",D1342="CO155E2-07C150",D1342="NPC06UZDB-WT015C",D1342="NPC06UZDB-GY350C",D1342="NPC06UZDB-OR350C",D1342="NPC06UZDB-YL003M",D1342="CO155E2-0MC150 ",D1342="NPC06UZDB-YL250C",D1342="CO155E2-09C050",D1342="NPC06UZDB-GN250C",D1342="NPC06UZDB-BL250C",D1342="NPC06UZDB-WT004M",D1342="NPC06UZDB-RD150C",D1342="NPC06UZDB-BL009M",D1342="NPC06UZDB-GY020C",D1342="NPC06UZDB-GN020C",D1342="NPC06UZDB-RD020C",D1342="NPC06UZDB-YL020C",D1342="NPC06UZDB-GY030M",D1342="CO155E2-0MC250",D1342="CO155E2-0MC150",D1342="NPC06UZDB-BL020C",D1342="NPC06UZDB-OR150C",D1342="NPC06UZDB-BL012M",D1342="NPC06UZDB-BK350C",D1342="NPC06UZDB-GN350C",D1342="NPC06UZDB-GN450C",D1342="NPC06UZDB-GY350C",D1342="NPC06UZDB-OR350C",D1342="NPC06UZDB-YL350C",D1342="CO155E2-0CM007",D1342="NPC06UZDB-GN007M",D1342="NPC06UZDB-GY150C",D1342="NPC06UZDB-BL015C",D1342="NPC06UZDB-BL030C",D1342="NPC06UZDB-BL013M",D1342="NPC06UZDB-WT016M",D1342="NPC06UZDB-WT025M",D1342="CO155E2-0ZC050",D1342="CO155E2-0ZC250",D1342="CO155E2-0ZM009",D1342="CO155E2-0ZM008",D1342="CO155E2-0ZM006",D1342="CO155E2-0ZM012",D1342="NPC06UZDB-BK016M",D1342="NPC06UZDB-BK011M",D1342="NPC06UZDB-GY250C",D1342="NPC06UZDB-GY007M",D1342="CO155E2-07M015",D1342="CO155E2-0ZM004",D1342="CO155E2-09M004",D1342="CO155E2-0CC050",D1342="CO155E2-09M015",D1342="CO155E2-0ZC150",D1342="CO155E2-01M007",D1342="CO155E2-07M010",D1342="NPC06UZDB-YL050C",D1342="NPC06UZDB-OR007M",D1342="NPC06UZDB-GN050C",D1342="NPC06UZDB-WT012M",D1342="NPC06UZDB-GY006M",D1342="NPC06UZDB-GY008M",D1342="CO155E2-0ZM015",D1342="NPC06UZDB-RD050C",D1342="NPC06UZDB-RD150C",D1342="NPC06UZDB-WT009M",D1342="CO155E2-01M004",D1342="NPC06UZDB-OR015M",D1342="NPC06UZDB-GN750C",D1342="NPC06UZDB-WT750C",D1342="CO155E2-0MM010",D1342="CO155E2-07M005",D1342="CO155E2-07M007",D1342="NPC06UZDB-BK750C",D1342="CO155E2-07C050",D1342="CO155E2-01M007",D1342="CO155E2-0MC050",D1342="NPC06UZDB-BK010M",D1342="NPC06UZDB-BK150C",D1342="NPC06UZDB-BK250C",D1342="NPC06UZDB-RD750C",D1342="NPC06UZDB-WT030M",D1342="CO155E2-01C050",D1342="CO155E2-08C750",D1342="NPC06UZDB-WT050M",D1342="NPC06UZDB-GY050C",D1342="CO155E2-0ZM010",D1342="NPC06UZDB-BK007M",D1342="CO155E2-0CC250",D1342="NPC06UZDB-WT007M",D1342="CO155E2-06C150",D1342="NPC06UZDB-WT025M",D1342="NPC06UZDB-WT025C",D1342="NPC06UZDB-GY750C",D1342="NPC06UZDB-WT250C",D1342="CO155E2-09M010",D1342="CO155E2-06M001",D1342="CO155E2-0ZM005",D1342="NPC06UZDB-YL010M",D1342="NPC06UZDB-GN150C",D1342="NPC06UZDB-RD005M",D1342="NPC06UZDB-GY007M",D1342="NPC06UZDB-GY020M",D1342="NPC06UZDB-YL005M",D1342="NPC06UZDB-YL007M",D1342="NPC06UZDB-YL150C",D1342="NPC06UZDB-OR750C",D1342="CO155E2-0ZC150",D1342="CO155E2-0ZM015",D1342="NPC06UZDB-OR020M",D1342="CO155E2-09M015",D1342="CO155E2-0MM015",D1342="CO155E2-01C150",D1342="CO155E2-01C250",D1342="CO155E2-01M015",D1342="CO155E2-07C150",D1342="CO155E2-08C250",D1342="CO155E2-09C150",D1342="CO155E2-0CC150",D1342="CO155E2-0CM015",D1342="CO155E2-01M003",D1342="CO155E2-01M005",D1342="NPC06UZDB-GN020M",D1342="CO155E2-09M005",D1342="NPC06UZDB-BK005M",D1342="NPC06UZDB-BL020M",D1342="NPC06UZDB-RD010M",D1342="NPC06UZDB-RD020M",D1342="CO155E2-08M015",D1342="CO155E2-08C150",D1342="CO155E2-01M001",D1342="CO155E2-01M002",D1342="CO155E2-06M003",D1342="CO155E2-07M001",D1342="CO155E2-09M003",D1342="CO155E2-09M001",D1342="CO155E2-09M007",D1342="CO155E2-0ZM003",D1342="CO155E2-0MM003",D1342="CO155E2-0MM005",D1342="CO155E2-0MM007",D1342="CO155E2-0ZM007",D1342="CO155E2-01M010",D1342="NPC06UZDB-WT150C",D1342="NPC06UZDB-WT050C",D1342="CO155E2-0CM010",D1342="CO155E2-08F008",D1342="CO155E2-08F005",D1342="CO155E2-08C050",D1342="NPC06UZDB-BL750C",D1342="CO155E2-07M003",D1342="NPC06UZDB-BL150C",D1342="NPC06UZDB-BL020M",D1342="NPC06UZDB-BL050C",D1342="NPC06UZDB-BL008M",D1342="NPC06UZDB-BL006M",D1342="NPC06UZDB-GY450C",D1342="NPC06UZDB-GY015M",D1342="NPC06UZDB-GY150C",D1342="NPC06UZDB-BL010M",D1342="NPC06UZDB-GN010M",D1342="NPC06UZDB-BK050C",D1342="NPC06UZDB-GN125C",D1342="NPC06UZDB-GN012M",D1342="NPC06UZDB-BK001M",D1342="NPC06UZDB-BL007M",D1342="NPC06UZDB-GY450C",D1342="NPC06UZDB-OR050C",D1342="CO155E2-0MM001",D1342="CO155E2-06M002",D1342="CO155E2-0MM002",D1342="NPC06UZDB-GN001M",D1342="NPC06UZDB-GN002M",D1342="NPC06UZDB-GN003M",D1342="NPC06UZDB-GN004M",D1342="NPC06UZDB-GN005M",D1342="NPC06UZDB-GN006M",D1342="NPC06UZDB-WT050C",D1342="NPC06UZDB-OR001M",D1342="NPC06UZDB-OR002M",D1342="NPC06UZDB-OR003M",D1342="NPC06UZDB-OR004M",D1342="NPC06UZDB-OR005M",D1342="NPC06UZDB-OR006M",D1342="NPC06UZDB-OR010M",D1342="CO155E2-07M002",D1342="NPC06UZDB-RD001M",D1342="NPC06UZDB-RD002M",D1342="NPC06UZDB-RD002M",D1342="NPC06UZDB-RD003M",D1342="NPC06UZDB-RD004M",D1342="CO155E2-0ZM001",D1342="CO155E2-0ZM002",D1342="NPC06UZDB-BK002M",D1342="NPC06UZDB-BK003M",D1342="NPC06UZDB-BL001M",D1342="NPC06UZDB-BL002M",D1342="NPC06UZDB-BL003M",D1342="NPC06UZDB-BL004M",D1342="NPC06UZDB-BL005M",D1342="NPC06UZDB-BL015M",D1342="NPC06UZDB-GY010M",D1342="NPC06UZDB-GY001M",D1342="NPC06UZDB-GY002M",D1342="NPC06UZDB-GY003M",D1342="NPC06UZDB-GY004M",D1342="NPC06UZDB-GY005M",D1342="NPC06UZDB-YL001M",D1342="NPC06UZDB-YL002M",D1342="NPC06UZDB-YL003M",D1342="CO155E2-0CM001",D1342="CO155E2-0CM002",D1342="CO155E2-0CM003",D1342="CO155E2-0CM004",D1342="CO155E2-0CM005",D1342="CO155E2-08M001",D1342="CO155E2-08M002",D1342="CO155E2-08M003",D1342="CO155E2-08M004",D1342="CO155E2-08M005",D1342="CO155E2-08M006",D1342="CO155E2-08M007",D1342="CO155E2-08M008",D1342="CO155E2-08M009",D1342="CO155E2-08M010",D1342="CO155E2-08M020",D1342="CO155E2-0ZM001",D1342="CO155E2-0ZM002",D1342="CO155E2-09M002",D1342="NPC06UZDB-WT001M",D1342="NPC06UZDB-WT002M",D1342="NPC06UZDB-WT003M",D1342="NPC06UZDB-WT004M",D1342="NPC06UZDB-WT005M",D1342="NPC06UZDB-WT006M",D1342="NPC06UZDB-WT008M",D1342="NPC06UZDB-WT010M",D1342="NPC06UZDB-WT015M",D1342="NPC06UZDB-WT020M",),E1342*2,0)</f>
        <v>0</v>
      </c>
      <c r="BX1342" s="67">
        <f t="shared" si="2480"/>
        <v>137128</v>
      </c>
      <c r="BY1342" s="66"/>
      <c r="BZ1342" s="66">
        <f t="shared" si="2509"/>
        <v>0</v>
      </c>
      <c r="CA1342" s="67">
        <f t="shared" si="2481"/>
        <v>87619</v>
      </c>
      <c r="CB1342" s="66"/>
      <c r="CC1342" s="66">
        <f t="shared" si="2510"/>
        <v>0</v>
      </c>
      <c r="CD1342" s="67">
        <f t="shared" si="2470"/>
        <v>28747.040000000001</v>
      </c>
      <c r="CE1342" s="66"/>
      <c r="CF1342" s="66">
        <f t="shared" si="2511"/>
        <v>0</v>
      </c>
      <c r="CG1342" s="67">
        <f t="shared" si="2429"/>
        <v>3663.6999999999994</v>
      </c>
      <c r="CH1342" s="66"/>
      <c r="CI1342" s="66">
        <f t="shared" si="2512"/>
        <v>0</v>
      </c>
      <c r="CJ1342" s="67">
        <f t="shared" si="2444"/>
        <v>6757.8</v>
      </c>
      <c r="CK1342" s="66"/>
      <c r="CL1342" s="68">
        <f t="shared" si="2513"/>
        <v>0</v>
      </c>
      <c r="CM1342" s="79">
        <f t="shared" si="2430"/>
        <v>4847.4799999999996</v>
      </c>
      <c r="CN1342" s="66"/>
      <c r="CO1342" s="68">
        <f t="shared" si="2514"/>
        <v>0</v>
      </c>
      <c r="CP1342" s="79">
        <f t="shared" si="2431"/>
        <v>3955</v>
      </c>
      <c r="CQ1342" s="66"/>
      <c r="CR1342" s="68">
        <f t="shared" si="2515"/>
        <v>0</v>
      </c>
      <c r="CS1342" s="79">
        <f t="shared" si="2482"/>
        <v>5186</v>
      </c>
      <c r="CT1342" s="66"/>
      <c r="CU1342" s="68">
        <f t="shared" si="2516"/>
        <v>0</v>
      </c>
      <c r="CV1342" s="79">
        <f t="shared" si="2432"/>
        <v>6929</v>
      </c>
      <c r="CW1342" s="66"/>
      <c r="CX1342" s="66">
        <f t="shared" si="2472"/>
        <v>0</v>
      </c>
      <c r="CY1342" s="40">
        <f t="shared" si="2476"/>
        <v>6173.9599999999982</v>
      </c>
      <c r="CZ1342" s="65"/>
      <c r="DA1342" s="66">
        <f t="shared" ref="DA1342:DA1405" si="2529">IF(OR(D1342="NPP6AUZDB-BK001M",D1342="NPP6AUZDB-WT005M",D1342="NPC6AUZDB-WT020C",D1342="NPP6AUZDB-WT002M",D1342="NPC6AUZDB-GY030C",D1342="NPC6AUZDB-WT030C",D1342="NPC6AUZDB-BL030C",D1342="NPC6AUZDB-YL050C",D1342="NPC6AUZDB-WT020C",D1342="NPC6AUZDB-BK002M",D1342="NPC6AUZDB-GN002M",D1342="NPC6AUZDB-OR002M",D1342="NPC6AUZDB-RD005M",D1342="NPC6AUZDB-RD025C",D1342="NPC6AUZDB-BL025C",D1342="NPC6AUZDB-YL025C",D1342="NPC6AUZDB-WT025C",D1342="NPC6AUZDB-GN001M",D1342="NPC6AUZDB-GY150C",D1342="NPC6AUZDB-YL015M",D1342="NPC6AUZDB-GY010M",D1342="NPC6AUZDB-GY001M",D1342="NPC6AUZDB-GY005M",D1342="NPC6AUZDB-YL003M",D1342="PC6AUZDB-YL002M",D1342="NPC6AUZDB-BL015M",D1342="NPC6AUZDB-WT007M",D1342="NPC6AUZDB-YL001M",D1342="NPC6AUZDB-GY002M",D1342="NPC6AUZDB-GN001M",D1342="NPC6AUZDB-BL150C",D1342="NPC6AUZDB-RD002M",D1342="NPC6AUZDB-RD005M",D1342="NPC6AUZDB-WT012M",D1342="NPC6AUZDB-GY020C",D1342="NPC6AUZDB-RD020C",D1342="NPC6AUZDB-WT050C",D1342="NPC6AUZDB-BL020M",D1342="NPC6AUZDB-BL002M",D1342="NPC6AUZDB-BL025C",D1342="NPC6AUZDB-GN025C",D1342="NPC6AUZDB-GY025C",D1342="NPC6AUZDB-RD025C",D1342="NPC6AUZDB-YL025C",D1342="NPC6AUZDA-GY001M",D1342="NPC6AUZDA-GY002M",D1342="NPC6AUZDA-GY003M",D1342="NPC6AUZDB-WT004M",D1342="NPC6AUZDB-WT006M",D1342="NPC6AUZDB-WT007M",D1342="NPC6AUZDB-WT025M",D1342="NPC6AUZDB-WT020M",D1342="NPC6AUZDB-GN002M",D1342="NPC6AUZDB-BL150C",D1342="NPC6AUZDB-YL002M",D1342="NPC6AUZDB-WT008M",D1342="NPC6AUZDB-BL250C",D1342="NPC6AUZDB-GN150C",D1342="NPC6AUZDB-OR001M",D1342="NPC6AUZDB-OR005M",D1342="NPC6AUZDB-WT007M",D1342="NPC6AUZDA-GY020M",D1342="NPC6AUZDB-RD003M",D1342="NPC6AUZDB-GN001M",D1342="NPC6AUZDB-RD001M",D1342="NPC6AUZDB-GN003M",D1342="NPC6AUZDB-GY003M",D1342="NPC6AUZDB-OR003M",D1342="NPC6AUZDB-WT025C",D1342="NPC6AUZDB-WT250C",D1342="NPC6AUZDB-BK003M",D1342="NPC6AUZDB-BK002M",D1342="NPC6AUZDB-BK001M",D1342="NPC6AUZDB-GN005M",D1342="NPC6AUZDB-WT750C",D1342="NPC6AUZDB-WT150C",D1342="NPC6AUZDB-BL005M",D1342="NPC6AUZDB-WT010M",D1342="NPC6AUZDB-WT015M",D1342="NPC6AUZDB-YL005M",D1342="NPC6AUZDB-WT010M",D1342="NPC6AUZDB-BL003M",D1342="NPC6AUZDB-BL007M",D1342="NPC6AUZDB-BL001M",D1342="NPC6AUZDB-WT005M",D1342="NPC6AUZDB-WT003M",D1342="NPC6AUZDB-WT002M",D1342="NPC6AUZDB-WT001M",),E1342*2,0)</f>
        <v>0</v>
      </c>
      <c r="DB1342" s="67">
        <f t="shared" si="2445"/>
        <v>32048</v>
      </c>
      <c r="DC1342" s="66"/>
      <c r="DD1342" s="66">
        <f t="shared" ref="DD1342:DD1405" si="2530">IF(OR(D1342="NPP6AUZDB-BK001M",D1342="NPP6AUZDB-WT005M",D1342="NPP6AUZDB-WT003M",D1342="NPP6AUZDB-WT002M",D1342="NPC6AUZDB-GY030C",D1342="NPC6AUZDB-WT030C",D1342="NPC6AUZDB-BL030C",D1342="NPC6AUZDB-YL050C",D1342="NPC6AUZDB-WT020C",D1342="NPC6AUZDB-BK002M",D1342="NPC6AUZDB-GN002M",D1342="NPC6AUZDB-OR002M",D1342="NPC6AUZDB-WT006M",D1342="NPC6AUZDB-RD005M",D1342="NPC6AUZDB-RD025C",D1342="NPC6AUZDB-BL025C",D1342="NPC6AUZDB-YL025C",D1342="NPC6AUZDB-WT025C",D1342="NPC6AUZDB-GY150C",D1342="NPC6AUZDB-YL015M",D1342="NPC6AUZDB-GY010M",D1342="NPC6AUZDB-GY001M",D1342="NPC6AUZDB-GY005M",D1342="NPC6AUZDB-YL003M",D1342="PC6AUZDB-YL002M",D1342="NPC6AUZDB-BL015M",D1342="NPC6AUZDB-WT007M",D1342="NPC6AUZDB-YL001M",D1342="NPC6AUZDB-GY002M",D1342="NPC6AUZDB-GN001M",D1342="NPC6AUZDB-BL150C",D1342="NPC6AUZDB-RD002M",D1342="NPC6AUZDB-RD005M",D1342="NPC6AUZDB-WT012M",D1342="NPC6AUZDB-GY020C",D1342="NPC6AUZDB-RD020C",D1342="NPC6AUZDB-WT050C",D1342="NPC6AUZDB-BL020M",D1342="NPC6AUZDB-BL002M",D1342="NPC6AUZDB-BL025C",D1342="NPC6AUZDB-GN025C",D1342="NPC6AUZDB-GY025C",D1342="NPC6AUZDB-RD025C",D1342="NPC6AUZDB-YL025C",D1342="NPC6AUZDA-GY001M",D1342="NPC6AUZDA-GY002M",D1342="NPC6AUZDA-GY003M",D1342="NPC6AUZDB-WT004M",D1342="NPC6AUZDB-WT006M",D1342="NPC6AUZDB-WT007M",D1342="NPC6AUZDB-WT025M",D1342="NPC6AUZDB-WT020M",D1342="NPC6AUZDB-GN002M",D1342="NPC6AUZDB-BL150C",D1342="NPC6AUZDB-YL002M",D1342="NPC6AUZDB-WT008M",D1342="NPC6AUZDB-BL250C",D1342="NPC6AUZDB-GN150C",D1342="NPC6AUZDB-OR001M",D1342="NPC6AUZDB-OR005M",D1342="NPC6AUZDB-WT007M",D1342="NPC6AUZDA-GY020M",D1342="NPC6AUZDB-RD003M",D1342="NPC6AUZDB-GN001M",D1342="NPC6AUZDB-RD001M",D1342="NPC6AUZDB-GN003M",D1342="NPC6AUZDB-GY003M",D1342="NPC6AUZDB-OR003M",D1342="NPC6AUZDB-WT025C",D1342="NPC6AUZDB-WT250C",D1342="NPC6AUZDB-BK003M",D1342="NPC6AUZDB-BK002M",D1342="NPC6AUZDB-BK001M",D1342="NPC6AUZDB-GN005M",D1342="NPC6AUZDB-WT750C",D1342="NPC6AUZDB-WT150C",D1342="NPC6AUZDB-BL005M",D1342="NPC6AUZDB-WT015M",D1342="NPC6AUZDB-YL005M",D1342="NPC6AUZDB-WT010M",D1342="NPC6AUZDB-BL003M",D1342="NPC6AUZDB-BL007M",D1342="NPC6AUZDB-BL001M",D1342="NPC6AUZDB-WT005M",D1342="NPC6AUZDB-WT003M",D1342="NPC6AUZDB-WT002M",D1342="NPC6AUZDB-WT001M",),E1342*2,0)</f>
        <v>0</v>
      </c>
      <c r="DE1342" s="67">
        <f t="shared" si="2446"/>
        <v>78819</v>
      </c>
      <c r="DF1342" s="66"/>
      <c r="DG1342" s="69">
        <f t="shared" si="2517"/>
        <v>0</v>
      </c>
      <c r="DH1342" s="67">
        <f t="shared" si="2471"/>
        <v>439095</v>
      </c>
      <c r="DI1342" s="66"/>
      <c r="DJ1342" s="66">
        <f t="shared" si="2518"/>
        <v>0</v>
      </c>
      <c r="DK1342" s="67">
        <f t="shared" si="2433"/>
        <v>5572.5</v>
      </c>
      <c r="DM1342" s="206">
        <f t="shared" si="2519"/>
        <v>0</v>
      </c>
      <c r="DN1342" s="25">
        <f t="shared" si="2426"/>
        <v>0</v>
      </c>
      <c r="DO1342" s="5"/>
      <c r="DP1342" s="43">
        <f t="shared" si="2520"/>
        <v>0</v>
      </c>
      <c r="DQ1342" s="27">
        <f t="shared" si="2434"/>
        <v>6413.5</v>
      </c>
      <c r="DR1342" s="5"/>
      <c r="DS1342" s="43">
        <f t="shared" si="2521"/>
        <v>0</v>
      </c>
      <c r="DT1342" s="27">
        <f t="shared" si="2435"/>
        <v>4846</v>
      </c>
      <c r="DU1342" s="5"/>
      <c r="DV1342" s="43">
        <f t="shared" si="2522"/>
        <v>0</v>
      </c>
      <c r="DW1342" s="27">
        <f t="shared" si="2436"/>
        <v>4835</v>
      </c>
      <c r="DX1342" s="5"/>
      <c r="DY1342" s="22">
        <f t="shared" si="2523"/>
        <v>0</v>
      </c>
      <c r="DZ1342" s="25">
        <f t="shared" si="2437"/>
        <v>523</v>
      </c>
      <c r="EA1342" s="22"/>
      <c r="EB1342" s="22">
        <f t="shared" si="2524"/>
        <v>0</v>
      </c>
      <c r="EC1342" s="28">
        <f t="shared" si="2438"/>
        <v>369</v>
      </c>
      <c r="ED1342" s="5"/>
      <c r="EE1342" s="43">
        <f t="shared" si="2525"/>
        <v>0</v>
      </c>
      <c r="EF1342" s="27">
        <f t="shared" si="2439"/>
        <v>4769</v>
      </c>
      <c r="EG1342" s="66"/>
      <c r="EH1342" s="66">
        <f t="shared" si="2526"/>
        <v>0</v>
      </c>
      <c r="EI1342" s="67">
        <f t="shared" si="2440"/>
        <v>21397</v>
      </c>
      <c r="EJ1342" s="66"/>
      <c r="EK1342" s="66">
        <f t="shared" si="2527"/>
        <v>0</v>
      </c>
      <c r="EL1342" s="67">
        <f t="shared" si="2441"/>
        <v>20027</v>
      </c>
      <c r="EM1342" s="110">
        <f t="shared" si="2447"/>
        <v>244585.85541275999</v>
      </c>
    </row>
    <row r="1343" spans="1:143" ht="11.25" customHeight="1" x14ac:dyDescent="0.25">
      <c r="A1343" s="379">
        <v>46200</v>
      </c>
      <c r="B1343" s="184">
        <v>46172</v>
      </c>
      <c r="C1343" s="174">
        <v>8004995653</v>
      </c>
      <c r="D1343" s="13" t="s">
        <v>34</v>
      </c>
      <c r="E1343" s="14">
        <v>50</v>
      </c>
      <c r="F1343" s="15">
        <v>5</v>
      </c>
      <c r="G1343" s="16">
        <v>191516031241</v>
      </c>
      <c r="H1343" s="66"/>
      <c r="I1343" s="41">
        <f t="shared" si="2486"/>
        <v>100</v>
      </c>
      <c r="J1343" s="48">
        <f t="shared" si="2483"/>
        <v>188509</v>
      </c>
      <c r="K1343" s="66"/>
      <c r="L1343" s="41">
        <f t="shared" si="2487"/>
        <v>100</v>
      </c>
      <c r="M1343" s="48">
        <f t="shared" si="2468"/>
        <v>247746</v>
      </c>
      <c r="N1343" s="66"/>
      <c r="O1343" s="41">
        <f t="shared" si="2488"/>
        <v>100</v>
      </c>
      <c r="P1343" s="48">
        <f t="shared" si="2491"/>
        <v>175988</v>
      </c>
      <c r="Q1343" s="66"/>
      <c r="R1343" s="66">
        <f t="shared" si="2489"/>
        <v>100</v>
      </c>
      <c r="S1343" s="67">
        <f t="shared" si="2484"/>
        <v>212244</v>
      </c>
      <c r="T1343" s="66"/>
      <c r="U1343" s="66">
        <f t="shared" si="2490"/>
        <v>254.99999999999997</v>
      </c>
      <c r="V1343" s="67">
        <f t="shared" si="2454"/>
        <v>141653.05000000005</v>
      </c>
      <c r="X1343" s="69">
        <f t="shared" si="2492"/>
        <v>0</v>
      </c>
      <c r="Y1343" s="67">
        <f t="shared" si="2455"/>
        <v>4500.3500000000004</v>
      </c>
      <c r="Z1343" s="66"/>
      <c r="AA1343" s="68">
        <f t="shared" si="2493"/>
        <v>0</v>
      </c>
      <c r="AB1343" s="67">
        <f t="shared" si="2456"/>
        <v>14252</v>
      </c>
      <c r="AC1343" s="66"/>
      <c r="AD1343" s="66">
        <f t="shared" si="2494"/>
        <v>0</v>
      </c>
      <c r="AE1343" s="67">
        <f t="shared" si="2457"/>
        <v>2961</v>
      </c>
      <c r="AF1343" s="66"/>
      <c r="AG1343" s="78">
        <f t="shared" si="2495"/>
        <v>0</v>
      </c>
      <c r="AH1343" s="79">
        <f t="shared" si="2458"/>
        <v>3986.4</v>
      </c>
      <c r="AI1343" s="66"/>
      <c r="AJ1343" s="68">
        <f t="shared" si="2496"/>
        <v>0</v>
      </c>
      <c r="AK1343" s="67">
        <f t="shared" si="2459"/>
        <v>45407</v>
      </c>
      <c r="AL1343" s="66"/>
      <c r="AM1343" s="68">
        <f t="shared" si="2497"/>
        <v>0</v>
      </c>
      <c r="AN1343" s="67">
        <f t="shared" si="2461"/>
        <v>7830.62</v>
      </c>
      <c r="AO1343" s="66"/>
      <c r="AP1343" s="68">
        <f t="shared" si="2498"/>
        <v>0</v>
      </c>
      <c r="AQ1343" s="67">
        <f t="shared" si="2477"/>
        <v>7620.6399999999994</v>
      </c>
      <c r="AR1343" s="66"/>
      <c r="AS1343" s="68">
        <f t="shared" si="2499"/>
        <v>0</v>
      </c>
      <c r="AT1343" s="67">
        <f t="shared" si="2451"/>
        <v>278.5</v>
      </c>
      <c r="AU1343" s="66"/>
      <c r="AV1343" s="66">
        <f t="shared" si="2500"/>
        <v>0</v>
      </c>
      <c r="AW1343" s="42">
        <f t="shared" si="2485"/>
        <v>4171.2000000000016</v>
      </c>
      <c r="AX1343" s="66"/>
      <c r="AY1343" s="66">
        <f t="shared" si="2501"/>
        <v>0</v>
      </c>
      <c r="AZ1343" s="67">
        <f t="shared" si="2425"/>
        <v>728.09999999999991</v>
      </c>
      <c r="BA1343" s="66"/>
      <c r="BB1343" s="68">
        <f t="shared" si="2502"/>
        <v>0</v>
      </c>
      <c r="BC1343" s="67">
        <f t="shared" si="2478"/>
        <v>77.819999999999851</v>
      </c>
      <c r="BD1343" s="66"/>
      <c r="BE1343" s="68">
        <f t="shared" si="2503"/>
        <v>0</v>
      </c>
      <c r="BF1343" s="67">
        <f t="shared" si="2423"/>
        <v>445.38000000000164</v>
      </c>
      <c r="BG1343" s="66"/>
      <c r="BH1343" s="68">
        <f t="shared" si="2504"/>
        <v>0</v>
      </c>
      <c r="BI1343" s="67">
        <f t="shared" si="2424"/>
        <v>10000</v>
      </c>
      <c r="BJ1343" s="66"/>
      <c r="BK1343" s="68">
        <f t="shared" si="2505"/>
        <v>0</v>
      </c>
      <c r="BL1343" s="67">
        <f t="shared" si="2427"/>
        <v>2694.6000000000004</v>
      </c>
      <c r="BM1343" s="66"/>
      <c r="BN1343" s="68">
        <f t="shared" si="2506"/>
        <v>0</v>
      </c>
      <c r="BO1343" s="67">
        <f t="shared" si="2428"/>
        <v>9134.7000000000007</v>
      </c>
      <c r="BP1343" s="66"/>
      <c r="BQ1343" s="68">
        <f t="shared" si="2507"/>
        <v>0</v>
      </c>
      <c r="BR1343" s="67">
        <f t="shared" si="2443"/>
        <v>65606.650000000009</v>
      </c>
      <c r="BS1343" s="66"/>
      <c r="BT1343" s="66">
        <f t="shared" si="2508"/>
        <v>0</v>
      </c>
      <c r="BU1343" s="67">
        <f t="shared" si="2479"/>
        <v>94117</v>
      </c>
      <c r="BV1343" s="66"/>
      <c r="BW1343" s="66">
        <f t="shared" si="2528"/>
        <v>0</v>
      </c>
      <c r="BX1343" s="67">
        <f t="shared" si="2480"/>
        <v>137128</v>
      </c>
      <c r="BY1343" s="66"/>
      <c r="BZ1343" s="66">
        <f t="shared" si="2509"/>
        <v>0</v>
      </c>
      <c r="CA1343" s="67">
        <f t="shared" si="2481"/>
        <v>87619</v>
      </c>
      <c r="CB1343" s="66"/>
      <c r="CC1343" s="66">
        <f t="shared" si="2510"/>
        <v>0</v>
      </c>
      <c r="CD1343" s="67">
        <f t="shared" si="2470"/>
        <v>28747.040000000001</v>
      </c>
      <c r="CE1343" s="66"/>
      <c r="CF1343" s="66">
        <f t="shared" si="2511"/>
        <v>0</v>
      </c>
      <c r="CG1343" s="67">
        <f t="shared" si="2429"/>
        <v>3663.6999999999994</v>
      </c>
      <c r="CH1343" s="66"/>
      <c r="CI1343" s="66">
        <f t="shared" si="2512"/>
        <v>0</v>
      </c>
      <c r="CJ1343" s="67">
        <f t="shared" si="2444"/>
        <v>6757.8</v>
      </c>
      <c r="CK1343" s="66"/>
      <c r="CL1343" s="68">
        <f t="shared" si="2513"/>
        <v>0</v>
      </c>
      <c r="CM1343" s="79">
        <f t="shared" si="2430"/>
        <v>4847.4799999999996</v>
      </c>
      <c r="CN1343" s="66"/>
      <c r="CO1343" s="68">
        <f t="shared" si="2514"/>
        <v>0</v>
      </c>
      <c r="CP1343" s="79">
        <f t="shared" si="2431"/>
        <v>3955</v>
      </c>
      <c r="CQ1343" s="66"/>
      <c r="CR1343" s="68">
        <f t="shared" si="2515"/>
        <v>0</v>
      </c>
      <c r="CS1343" s="79">
        <f t="shared" si="2482"/>
        <v>5186</v>
      </c>
      <c r="CT1343" s="66"/>
      <c r="CU1343" s="68">
        <f t="shared" si="2516"/>
        <v>0</v>
      </c>
      <c r="CV1343" s="79">
        <f t="shared" si="2432"/>
        <v>6929</v>
      </c>
      <c r="CW1343" s="66"/>
      <c r="CX1343" s="66">
        <f t="shared" si="2472"/>
        <v>0</v>
      </c>
      <c r="CY1343" s="40">
        <f t="shared" si="2476"/>
        <v>6173.9599999999982</v>
      </c>
      <c r="CZ1343" s="65"/>
      <c r="DA1343" s="66">
        <f t="shared" si="2529"/>
        <v>0</v>
      </c>
      <c r="DB1343" s="67">
        <f t="shared" si="2445"/>
        <v>32048</v>
      </c>
      <c r="DC1343" s="66"/>
      <c r="DD1343" s="66">
        <f t="shared" si="2530"/>
        <v>0</v>
      </c>
      <c r="DE1343" s="67">
        <f t="shared" si="2446"/>
        <v>78819</v>
      </c>
      <c r="DF1343" s="66"/>
      <c r="DG1343" s="69">
        <f t="shared" si="2517"/>
        <v>0</v>
      </c>
      <c r="DH1343" s="67">
        <f t="shared" si="2471"/>
        <v>439095</v>
      </c>
      <c r="DI1343" s="66"/>
      <c r="DJ1343" s="66">
        <f t="shared" si="2518"/>
        <v>0</v>
      </c>
      <c r="DK1343" s="67">
        <f t="shared" si="2433"/>
        <v>5572.5</v>
      </c>
      <c r="DM1343" s="206">
        <f t="shared" si="2519"/>
        <v>0</v>
      </c>
      <c r="DN1343" s="25">
        <f t="shared" si="2426"/>
        <v>0</v>
      </c>
      <c r="DO1343" s="5"/>
      <c r="DP1343" s="43">
        <f t="shared" si="2520"/>
        <v>0</v>
      </c>
      <c r="DQ1343" s="27">
        <f t="shared" si="2434"/>
        <v>6413.5</v>
      </c>
      <c r="DR1343" s="5"/>
      <c r="DS1343" s="43">
        <f t="shared" si="2521"/>
        <v>0</v>
      </c>
      <c r="DT1343" s="27">
        <f t="shared" si="2435"/>
        <v>4846</v>
      </c>
      <c r="DU1343" s="5"/>
      <c r="DV1343" s="43">
        <f t="shared" si="2522"/>
        <v>0</v>
      </c>
      <c r="DW1343" s="27">
        <f t="shared" si="2436"/>
        <v>4835</v>
      </c>
      <c r="DX1343" s="5"/>
      <c r="DY1343" s="22">
        <f t="shared" si="2523"/>
        <v>0</v>
      </c>
      <c r="DZ1343" s="25">
        <f t="shared" si="2437"/>
        <v>523</v>
      </c>
      <c r="EA1343" s="22"/>
      <c r="EB1343" s="22">
        <f t="shared" si="2524"/>
        <v>0</v>
      </c>
      <c r="EC1343" s="28">
        <f t="shared" si="2438"/>
        <v>369</v>
      </c>
      <c r="ED1343" s="5"/>
      <c r="EE1343" s="43">
        <f t="shared" si="2525"/>
        <v>0</v>
      </c>
      <c r="EF1343" s="27">
        <f t="shared" si="2439"/>
        <v>4769</v>
      </c>
      <c r="EG1343" s="66"/>
      <c r="EH1343" s="66">
        <f t="shared" si="2526"/>
        <v>0</v>
      </c>
      <c r="EI1343" s="67">
        <f t="shared" si="2440"/>
        <v>21397</v>
      </c>
      <c r="EJ1343" s="66"/>
      <c r="EK1343" s="66">
        <f t="shared" si="2527"/>
        <v>0</v>
      </c>
      <c r="EL1343" s="67">
        <f t="shared" si="2441"/>
        <v>20027</v>
      </c>
      <c r="EM1343" s="110">
        <f t="shared" si="2447"/>
        <v>244495.51881275998</v>
      </c>
    </row>
    <row r="1344" spans="1:143" ht="11.25" customHeight="1" x14ac:dyDescent="0.25">
      <c r="A1344" s="379">
        <v>46200</v>
      </c>
      <c r="B1344" s="184">
        <v>46172</v>
      </c>
      <c r="C1344" s="180">
        <v>8004995661</v>
      </c>
      <c r="D1344" s="37" t="s">
        <v>441</v>
      </c>
      <c r="E1344" s="456">
        <v>60</v>
      </c>
      <c r="F1344" s="39">
        <v>20</v>
      </c>
      <c r="G1344" s="40">
        <v>191516130227</v>
      </c>
      <c r="H1344" s="66"/>
      <c r="I1344" s="41">
        <f t="shared" si="2486"/>
        <v>0</v>
      </c>
      <c r="J1344" s="48">
        <f t="shared" si="2483"/>
        <v>188509</v>
      </c>
      <c r="K1344" s="66"/>
      <c r="L1344" s="41">
        <v>120</v>
      </c>
      <c r="M1344" s="48">
        <f t="shared" si="2468"/>
        <v>247626</v>
      </c>
      <c r="N1344" s="66"/>
      <c r="O1344" s="41">
        <f t="shared" si="2488"/>
        <v>0</v>
      </c>
      <c r="P1344" s="48">
        <f t="shared" si="2491"/>
        <v>175988</v>
      </c>
      <c r="Q1344" s="66"/>
      <c r="R1344" s="66">
        <f t="shared" si="2489"/>
        <v>120</v>
      </c>
      <c r="S1344" s="67">
        <f t="shared" si="2484"/>
        <v>212124</v>
      </c>
      <c r="T1344" s="66"/>
      <c r="U1344" s="66">
        <f t="shared" si="2490"/>
        <v>0</v>
      </c>
      <c r="V1344" s="67">
        <f t="shared" si="2454"/>
        <v>141653.05000000005</v>
      </c>
      <c r="X1344" s="69">
        <f t="shared" si="2492"/>
        <v>0</v>
      </c>
      <c r="Y1344" s="67">
        <f t="shared" si="2455"/>
        <v>4500.3500000000004</v>
      </c>
      <c r="Z1344" s="66"/>
      <c r="AA1344" s="68">
        <f t="shared" si="2493"/>
        <v>0</v>
      </c>
      <c r="AB1344" s="67">
        <f t="shared" si="2456"/>
        <v>14252</v>
      </c>
      <c r="AC1344" s="66"/>
      <c r="AD1344" s="66">
        <f t="shared" si="2494"/>
        <v>0</v>
      </c>
      <c r="AE1344" s="67">
        <f t="shared" si="2457"/>
        <v>2961</v>
      </c>
      <c r="AF1344" s="66"/>
      <c r="AG1344" s="78">
        <f t="shared" si="2495"/>
        <v>0</v>
      </c>
      <c r="AH1344" s="79">
        <f t="shared" si="2458"/>
        <v>3986.4</v>
      </c>
      <c r="AI1344" s="66"/>
      <c r="AJ1344" s="68">
        <f t="shared" si="2496"/>
        <v>0</v>
      </c>
      <c r="AK1344" s="67">
        <f t="shared" si="2459"/>
        <v>45407</v>
      </c>
      <c r="AL1344" s="66"/>
      <c r="AM1344" s="68">
        <f t="shared" si="2497"/>
        <v>0</v>
      </c>
      <c r="AN1344" s="67">
        <f t="shared" si="2461"/>
        <v>7830.62</v>
      </c>
      <c r="AO1344" s="66"/>
      <c r="AP1344" s="68">
        <f t="shared" si="2498"/>
        <v>0</v>
      </c>
      <c r="AQ1344" s="67">
        <f t="shared" si="2477"/>
        <v>7620.6399999999994</v>
      </c>
      <c r="AR1344" s="66"/>
      <c r="AS1344" s="68">
        <f t="shared" si="2499"/>
        <v>0</v>
      </c>
      <c r="AT1344" s="67">
        <f t="shared" si="2451"/>
        <v>278.5</v>
      </c>
      <c r="AU1344" s="66"/>
      <c r="AV1344" s="66">
        <f t="shared" si="2500"/>
        <v>0</v>
      </c>
      <c r="AW1344" s="42">
        <f t="shared" si="2485"/>
        <v>4171.2000000000016</v>
      </c>
      <c r="AX1344" s="66"/>
      <c r="AY1344" s="66">
        <f t="shared" si="2501"/>
        <v>0</v>
      </c>
      <c r="AZ1344" s="67">
        <f t="shared" si="2425"/>
        <v>728.09999999999991</v>
      </c>
      <c r="BA1344" s="66"/>
      <c r="BB1344" s="68">
        <f t="shared" si="2502"/>
        <v>0</v>
      </c>
      <c r="BC1344" s="67">
        <f t="shared" si="2478"/>
        <v>77.819999999999851</v>
      </c>
      <c r="BD1344" s="66"/>
      <c r="BE1344" s="68">
        <f t="shared" si="2503"/>
        <v>0</v>
      </c>
      <c r="BF1344" s="67">
        <f t="shared" si="2423"/>
        <v>445.38000000000164</v>
      </c>
      <c r="BG1344" s="66"/>
      <c r="BH1344" s="68">
        <f t="shared" si="2504"/>
        <v>0</v>
      </c>
      <c r="BI1344" s="67">
        <f t="shared" si="2424"/>
        <v>10000</v>
      </c>
      <c r="BJ1344" s="66"/>
      <c r="BK1344" s="68">
        <f t="shared" si="2505"/>
        <v>0</v>
      </c>
      <c r="BL1344" s="67">
        <f t="shared" si="2427"/>
        <v>2694.6000000000004</v>
      </c>
      <c r="BM1344" s="66"/>
      <c r="BN1344" s="68">
        <f t="shared" si="2506"/>
        <v>0</v>
      </c>
      <c r="BO1344" s="67">
        <f t="shared" si="2428"/>
        <v>9134.7000000000007</v>
      </c>
      <c r="BP1344" s="66"/>
      <c r="BQ1344" s="68">
        <f t="shared" si="2507"/>
        <v>0</v>
      </c>
      <c r="BR1344" s="67">
        <f t="shared" si="2443"/>
        <v>65606.650000000009</v>
      </c>
      <c r="BS1344" s="66"/>
      <c r="BT1344" s="66">
        <f t="shared" si="2508"/>
        <v>0</v>
      </c>
      <c r="BU1344" s="67">
        <f t="shared" si="2479"/>
        <v>94117</v>
      </c>
      <c r="BV1344" s="66"/>
      <c r="BW1344" s="66">
        <f t="shared" si="2528"/>
        <v>0</v>
      </c>
      <c r="BX1344" s="67">
        <f t="shared" si="2480"/>
        <v>137128</v>
      </c>
      <c r="BY1344" s="66"/>
      <c r="BZ1344" s="66">
        <f t="shared" si="2509"/>
        <v>0</v>
      </c>
      <c r="CA1344" s="67">
        <f t="shared" si="2481"/>
        <v>87619</v>
      </c>
      <c r="CB1344" s="66"/>
      <c r="CC1344" s="66">
        <f t="shared" si="2510"/>
        <v>0</v>
      </c>
      <c r="CD1344" s="67">
        <f t="shared" si="2470"/>
        <v>28747.040000000001</v>
      </c>
      <c r="CE1344" s="66"/>
      <c r="CF1344" s="66">
        <f t="shared" si="2511"/>
        <v>0</v>
      </c>
      <c r="CG1344" s="67">
        <f t="shared" si="2429"/>
        <v>3663.6999999999994</v>
      </c>
      <c r="CH1344" s="66"/>
      <c r="CI1344" s="66">
        <f t="shared" si="2512"/>
        <v>0</v>
      </c>
      <c r="CJ1344" s="67">
        <f t="shared" si="2444"/>
        <v>6757.8</v>
      </c>
      <c r="CK1344" s="66"/>
      <c r="CL1344" s="68">
        <f t="shared" si="2513"/>
        <v>0</v>
      </c>
      <c r="CM1344" s="79">
        <f t="shared" si="2430"/>
        <v>4847.4799999999996</v>
      </c>
      <c r="CN1344" s="66"/>
      <c r="CO1344" s="68">
        <f t="shared" si="2514"/>
        <v>0</v>
      </c>
      <c r="CP1344" s="79">
        <f t="shared" si="2431"/>
        <v>3955</v>
      </c>
      <c r="CQ1344" s="66"/>
      <c r="CR1344" s="68">
        <f t="shared" si="2515"/>
        <v>0</v>
      </c>
      <c r="CS1344" s="79">
        <f t="shared" si="2482"/>
        <v>5186</v>
      </c>
      <c r="CT1344" s="66"/>
      <c r="CU1344" s="68">
        <f t="shared" si="2516"/>
        <v>0</v>
      </c>
      <c r="CV1344" s="79">
        <f t="shared" si="2432"/>
        <v>6929</v>
      </c>
      <c r="CW1344" s="66"/>
      <c r="CX1344" s="66">
        <f t="shared" si="2472"/>
        <v>0</v>
      </c>
      <c r="CY1344" s="40">
        <f t="shared" si="2476"/>
        <v>6173.9599999999982</v>
      </c>
      <c r="CZ1344" s="65"/>
      <c r="DA1344" s="66">
        <f t="shared" si="2529"/>
        <v>0</v>
      </c>
      <c r="DB1344" s="67">
        <f t="shared" si="2445"/>
        <v>32048</v>
      </c>
      <c r="DC1344" s="66"/>
      <c r="DD1344" s="66">
        <f t="shared" si="2530"/>
        <v>0</v>
      </c>
      <c r="DE1344" s="67">
        <f t="shared" si="2446"/>
        <v>78819</v>
      </c>
      <c r="DF1344" s="66"/>
      <c r="DG1344" s="69">
        <f t="shared" si="2517"/>
        <v>0</v>
      </c>
      <c r="DH1344" s="67">
        <f t="shared" si="2471"/>
        <v>439095</v>
      </c>
      <c r="DI1344" s="66"/>
      <c r="DJ1344" s="66">
        <f t="shared" si="2518"/>
        <v>1209</v>
      </c>
      <c r="DK1344" s="67">
        <f t="shared" si="2433"/>
        <v>4363.5</v>
      </c>
      <c r="DM1344" s="206">
        <f t="shared" si="2519"/>
        <v>0</v>
      </c>
      <c r="DN1344" s="25">
        <f t="shared" si="2426"/>
        <v>0</v>
      </c>
      <c r="DO1344" s="5"/>
      <c r="DP1344" s="43">
        <f t="shared" si="2520"/>
        <v>0</v>
      </c>
      <c r="DQ1344" s="27">
        <f t="shared" si="2434"/>
        <v>6413.5</v>
      </c>
      <c r="DR1344" s="5"/>
      <c r="DS1344" s="43">
        <f t="shared" si="2521"/>
        <v>0</v>
      </c>
      <c r="DT1344" s="27">
        <f t="shared" si="2435"/>
        <v>4846</v>
      </c>
      <c r="DU1344" s="5"/>
      <c r="DV1344" s="43">
        <f t="shared" si="2522"/>
        <v>0</v>
      </c>
      <c r="DW1344" s="27">
        <f t="shared" si="2436"/>
        <v>4835</v>
      </c>
      <c r="DX1344" s="5"/>
      <c r="DY1344" s="22">
        <f t="shared" si="2523"/>
        <v>0</v>
      </c>
      <c r="DZ1344" s="25">
        <f t="shared" si="2437"/>
        <v>523</v>
      </c>
      <c r="EA1344" s="22"/>
      <c r="EB1344" s="22">
        <f t="shared" si="2524"/>
        <v>0</v>
      </c>
      <c r="EC1344" s="28">
        <f t="shared" si="2438"/>
        <v>369</v>
      </c>
      <c r="ED1344" s="5"/>
      <c r="EE1344" s="43">
        <f t="shared" si="2525"/>
        <v>0</v>
      </c>
      <c r="EF1344" s="27">
        <f t="shared" si="2439"/>
        <v>4769</v>
      </c>
      <c r="EG1344" s="66"/>
      <c r="EH1344" s="66">
        <f t="shared" si="2526"/>
        <v>120</v>
      </c>
      <c r="EI1344" s="67">
        <f t="shared" si="2440"/>
        <v>21277</v>
      </c>
      <c r="EJ1344" s="66"/>
      <c r="EK1344" s="66">
        <f t="shared" si="2527"/>
        <v>120</v>
      </c>
      <c r="EL1344" s="67">
        <f t="shared" si="2441"/>
        <v>19907</v>
      </c>
      <c r="EM1344" s="110">
        <f t="shared" si="2447"/>
        <v>244450.69676276002</v>
      </c>
    </row>
    <row r="1345" spans="1:143" ht="11.25" customHeight="1" x14ac:dyDescent="0.25">
      <c r="A1345" s="379">
        <v>46200</v>
      </c>
      <c r="B1345" s="184">
        <v>46172</v>
      </c>
      <c r="C1345" s="174">
        <v>8005013305</v>
      </c>
      <c r="D1345" s="349" t="s">
        <v>376</v>
      </c>
      <c r="E1345" s="310">
        <v>35</v>
      </c>
      <c r="F1345" s="15">
        <v>2.25</v>
      </c>
      <c r="G1345" s="16">
        <v>191516146174</v>
      </c>
      <c r="H1345" s="66"/>
      <c r="I1345" s="41">
        <f t="shared" si="2486"/>
        <v>70</v>
      </c>
      <c r="J1345" s="48">
        <f t="shared" si="2483"/>
        <v>188439</v>
      </c>
      <c r="K1345" s="66"/>
      <c r="L1345" s="41">
        <f>IF(OR(D1345="NPC6ASZDB-RD015M",D1345="NPC6ASZDB-GN750C",D1345="NPC6ASZDB-WT035M",D1345="NPC6ASZDB-WT028M ",D1345="NPC6ASZDB-WT019M",D1345="NPC06SZDB-GN050C",D1345="NPC06SZDB-OR050C",D1345="NPC6ASZDB-WT018M",D1345="NPC6ASZDB-WT023M",D1345="NPC6ASZDB-WT024M",D1345="NPC6ASZDB-OR020M",D1345="NPC6ASZDB-RD006M",D1345="NPC6ASZDB-WT017M",D1345="NPC6ASZDB-GY750C",D1345="NPC6ASZDB-YL015M",D1345="NPC6ASZDB-BL004M ",D1345="NPC6ASZDB-WT016M",D1345="NPC06SZDB-BK006M",D1345="NPC06SZDB-BK007M",D1345="NPC6ASZDB-OR750C",D1345="NPC06SZDB-BK004M",D1345="NPC06SZDB-BL015M",D1345="NPC6ASZDB-BL013C",D1345="NPC6ASZDB-BL030C",D1345="NPC6ASZDB-GY009M",D1345="NPC06SZDB-BK002M",D1345="NPC6ASZDB-GY025C",D1345="NPC06SZDB-BK003M",D1345="NPC06SZDB-GY005M",D1345="NPC6ASZDB-RD020C",D1345="NPC06SZDB-YL040M",D1345="NPC6ASZDB-GY125C",D1345="NPC06SZDB-YL002M",D1345="NPC6ASZDB-WT100M",D1345="NPC6ASZDB-RD008M",D1345="NPC6ASZDB-YL009M",D1345="NPC6ASZDB-VT010M",D1345="NPC6ASZDB-OR007M",D1345="NPC6ASZDB-VT007M",D1345="NPC6ASZDB-BK007M",D1345="NPC6ASZDB-GY350C",D1345="NPC6ASZDB-YL350C",D1345="NPC6ASZDB-OR350C",D1345="NPC6ASZDB-VT350C",D1345="NPC6ASZDB-BL350C",D1345="NPC6ASZDB-RD350C",D1345="NPC6ASZDB-BK350C",D1345="NPC6ASZDB-VT003M",D1345="NPC6ASZDB-OR250C",D1345="NPC6ASZDB-VT250C",D1345="NPC6ASZDB-VT002M",D1345="NPC6ASZDB-VT050C",D1345="NPC6ASZDB-VT001M",D1345="NPC6ASZDB-VT150C",D1345="NPC6ASZDB-WT017C",D1345="NPC6ASZDB-RD030C",D1345="NPC6ASZDB-WT030C",D1345="NPC6ASZDB-OR020M",D1345="NPC6ASZDB-OR015M",D1345="NPC06SZDB-WT025C",D1345="NPC6ASZDB-WT013M",D1345="NPC6ASZDB-GY075C",D1345="NPC6ASZDB-BK075C",D1345="NPC6ASZDB-BK125C",D1345="NPC6ASZDB-GN250C",D1345="NPC6ASZDB-WT011M",D1345="NPC6ASZDB-WT014M",D1345="NPC6ASZDB-OR005M",D1345="NPC6ASZDB-GY006M",D1345="NPC6ASZDB-WT550C",D1345="NPC6ASZDB-WT650C",D1345="NPC6ASZDB-WT850C",D1345="NPC6ASZDB-WT950C",D1345="NPC6ASZDB-RD250C",D1345="NPC06SZDB-GY015C",D1345="NPC06SZDB-BL020C",D1345="NPC06SZDB-YL015C",D1345="NPC6ASZDB-BL012M",D1345="NPC6ASZDB-WT020C",D1345="NPC6ASZDB-BL008M",D1345="NPC6ASZDB-BL009M",D1345="NPC6ASZDB-WT022M",D1345="NPC6ASZDB-YL007M",D1345="NPC06SZDB-WT250C",D1345="NPC6ASZDB-BL007M",D1345="NPC6ASZDB-BK050C",D1345="NPC6ASZDB-BK025C",D1345="NPC6ASZDB-BL750C",D1345="NPC6ASZDB-OR010M",D1345="NPC06SZDB-RD015M",D1345="NPC6ASZDB-YL012M",D1345="NPC6ASZDB-YL030M",D1345="NPC6ASZDB-YL020M",D1345="NPC6ASZDB-RD050C",D1345="NPC06SZDB-BL050C",D1345="NPC06SZDB-RD050C",D1345="NPC06SZDB-YL050C",D1345="NPC06SZDB-YL003M",D1345="NPC06SZDB-GN002M",D1345="NPC6ASZDB-RD010M",D1345="NPC6ASZDB-GY450C",D1345="NPC6ASZDB-WT006M",D1345="NPC6ASZDB-BL250C",D1345="NPC6ASZDB-GY050C",D1345="NPC6ASZDB-YL250C",D1345="NPC6ASZDB-YL008M",D1345="NPC06SZDB-YL010M",D1345="NPC6ASZDB-GY008M",D1345="NPC06SZDB-RD005M",D1345="NPC6ASZDB-BL050C",D1345="NPC6ASZDB-WT450C",D1345="NPC6ASZDB-OR050C",D1345="NPC06SZDB-GN010M",D1345="NPC06SZDB-RD010M",D1345="NPC06SZDB-BL010M",D1345="NPC6ASZDB-GY050C",D1345="NPC6ASZDB-YL025C",D1345="NPC6ASZDB-BK250C",D1345="NPC6ASZDB-BK004M",D1345="NPC6ASZDB-YL006M",D1345="NPC06SZDB-WT007M",D1345="NPC6ASZDB-BL015M",D1345="NPC6ASZDB-BL020M",D1345="NPC6ASZDB-GN010M",D1345="NPC6ASZDB-GN015M",D1345="NPC6ASZDB-GY250C",D1345="NPC6ASZDB-BK030M",D1345="NPC06SZDB-GY003M",D1345="NPC06SZDB-BL150C",D1345="NPC6ASZDB-BK013M",D1345="NPC6ASZDB-OR150C",D1345="NPC6ASZDB-GY007M",D1345="NPC6ASZDB-BK750C",D1345="NPC06SZDB-GN003M",D1345="NPC06SZDB-BK150C",D1345="NPC06SZDB-BK001M",D1345="NPC6ASZDB-RD007M",D1345="NPC6ASZDB-RD010M",D1345="NPC06SZDB-GY006M",D1345="NPC06SZDB-GY015M",D1345="NPC06SZDB-BK050C",D1345="NPC6ASZDB-GN025C",D1345="NPC6ASZDB-WT009M",D1345="NPC6ASZDB-OR004M",D1345="NPC6ASZDB-WT075C",D1345="NPC6ASZDB-WT175C",D1345="NPC06SZDB-GY001M",D1345="NPC06SZDB-GY002M",D1345="NPC6ASZDB-WT125C",D1345="NPC6ASZDB-WT225C",D1345="NPC6ASZDB-WT275C",D1345="NPC6ASZDB-GY015M",D1345="NPC6ASZDB-RD001M",D1345="NPC6ASZDB-RD005M",D1345="NPC6ASZDB-WT025C",D1345="NPC6ASZDB-YL001M",D1345="NPC6ASZDB-YL005M",D1345="NPC06SZDB-GY010M",D1345="NPC06SZDB-YL005M",D1345="NPC06SZDB-YL001M",D1345="NPC6ASZDB-BK150C",D1345="NPC6ASZDB-BL030M",D1345="NPC6ASZDB-YL050C",D1345="NPC6ASZDB-YL010M",D1345="NPC6ASZDB-OR010M",D1345="NPC06SZDB-YL150C",D1345="NPC6ASZDB-OR005M",D1345="NPC06SZDB-OR002M",D1345="NPC6ASZDB-RD150C",D1345="NPC6ASZDB-WT025M",D1345="NPC6ASZDB-WT150C",D1345="NPC6ASZDB-WT012M",D1345="NPC6ASZDB-WT250C",D1345="NPC6ASZDB-WT350C",D1345="NPC6ASZDB-YL002M",D1345="NPC6ASZDB-BL150C",D1345="NPC6ASZDB-WT015M",D1345="NPC6ASZDB-YL150C",D1345="NPC6ASZDB-YL003M",D1345="NPC6ASZDB-WT750C",D1345="NPC6ASZDB-GN050C",D1345="NPC6ASZDB-WT008M",D1345="NPC06SZDB-OR010M",D1345="NPC6ASZDB-GY150C",D1345="NPC6ASZDB-GN150C",D1345="NPC6ASZDB-OR001M",D1345="NPC6ASZDB-OR002M",D1345="NPC6ASZDB-OR003M",D1345="NPC06SZDB-RD002M",D1345="NPC06SZDB-RD150C",D1345="NPC6ASZDB-BK015M",D1345="NPC06SZDB-GN001M",D1345="NPC06SZDB-GN150C",D1345="NPC06SZDB-WT030M",D1345="NPC06SZDB-WT750C",D1345="NPC06SZDB-WT015M",D1345="NPC6ASZDB-WT030M",D1345="NPC06SZDB-RD001M",D1345="NPC06SZDB-RD003M",D1345="NPC06SZDB-OR003M",D1345="NPC06SZDB-OR001M",D1345="NPC06SZDB-BL001M",D1345="NPC06SZDB-BL003M",D1345="NPC06SZDB-WT150C",D1345="NPC06SZDB-BL002M",D1345="NPC6ASZDB-WT050C",D1345="NPC06SZDB-WT050C",D1345="NPC06SZDB-WT001M",D1345="NPC06SZDB-WT002M",D1345="NPC06SZDB-WT003M",D1345="NPC06SZDB-WT004M",D1345="NPC06SZDB-WT005M",D1345="NPC06SZDB-WT010M",D1345="NPC06SZDB-WT020M",D1345="NPC6ASZDB-GN001M",D1345="NPC6ASZDB-GN002M",D1345="NPC6ASZDB-GN003M",D1345="NPC6ASZDB-GN004M",D1345="NPC6ASZDB-GN005M",D1345="NPC6ASZDB-GN020M",D1345="NPC6ASZDB-GN030M",D1345="NPC6ASZDB-WT001M",D1345="NPC6ASZDB-WT002M",D1345="NPC6ASZDB-WT003M",D1345="NPC6ASZDB-WT004M",D1345="NPC6ASZDB-WT005M",D1345="NPC6ASZDB-WT006M",D1345="NPC6ASZDB-WT007M",D1345="NPC6ASZDB-WT010M",D1345="NPC6ASZDB-WT020M",D1345="NPC6ASZDB-RD002M",D1345="NPC6ASZDB-RD003M",D1345="NPC6ASZDB-RD020M",D1345="NPC6ASZDB-GY001M",D1345="NPC6ASZDB-GY002M",D1345="NPC6ASZDB-GY003M",D1345="NPC6ASZDB-GY004M",D1345="NPC6ASZDB-GY005M",D1345="NPC6ASZDB-GY010M",D1345="NPC6ASZDB-GY020M",D1345="NPC6ASZDB-GY025M",D1345="NPC6ASZDB-GY030M",D1345="NPC6ASZDB-BL001M",D1345="NPC6ASZDB-BL002M",D1345="NPC6ASZDB-BL003M",D1345="NPC6ASZDB-BL004M",D1345="NPC6ASZDB-BL005M",D1345="NPC6ASZDB-BL010M",D1345="NPC6ASZDB-BK001M",D1345="NPC6ASZDB-BK002M",D1345="NPC6ASZDB-BK003M",D1345="NPC6ASZDB-BK005M",D1345="NPC6ASZDB-BK010M",D1345="NPC6ASZDB-BK020M",),E1345*2,0)</f>
        <v>70</v>
      </c>
      <c r="M1345" s="48">
        <f t="shared" si="2468"/>
        <v>247556</v>
      </c>
      <c r="N1345" s="66"/>
      <c r="O1345" s="41">
        <f t="shared" si="2488"/>
        <v>70</v>
      </c>
      <c r="P1345" s="48">
        <f t="shared" si="2491"/>
        <v>175918</v>
      </c>
      <c r="Q1345" s="66"/>
      <c r="R1345" s="66">
        <f t="shared" si="2489"/>
        <v>70</v>
      </c>
      <c r="S1345" s="67">
        <f t="shared" si="2484"/>
        <v>212054</v>
      </c>
      <c r="T1345" s="66"/>
      <c r="U1345" s="66">
        <f t="shared" si="2490"/>
        <v>82.25</v>
      </c>
      <c r="V1345" s="67">
        <f t="shared" si="2454"/>
        <v>141570.80000000005</v>
      </c>
      <c r="X1345" s="69">
        <f t="shared" si="2492"/>
        <v>0</v>
      </c>
      <c r="Y1345" s="67">
        <f t="shared" si="2455"/>
        <v>4500.3500000000004</v>
      </c>
      <c r="Z1345" s="66"/>
      <c r="AA1345" s="68">
        <f t="shared" si="2493"/>
        <v>0</v>
      </c>
      <c r="AB1345" s="67">
        <f t="shared" si="2456"/>
        <v>14252</v>
      </c>
      <c r="AC1345" s="66"/>
      <c r="AD1345" s="66">
        <f t="shared" si="2494"/>
        <v>0</v>
      </c>
      <c r="AE1345" s="67">
        <f t="shared" si="2457"/>
        <v>2961</v>
      </c>
      <c r="AF1345" s="66"/>
      <c r="AG1345" s="78">
        <f t="shared" si="2495"/>
        <v>0</v>
      </c>
      <c r="AH1345" s="79">
        <f t="shared" si="2458"/>
        <v>3986.4</v>
      </c>
      <c r="AI1345" s="66"/>
      <c r="AJ1345" s="68">
        <f t="shared" si="2496"/>
        <v>0</v>
      </c>
      <c r="AK1345" s="67">
        <f t="shared" si="2459"/>
        <v>45407</v>
      </c>
      <c r="AL1345" s="66"/>
      <c r="AM1345" s="68">
        <f t="shared" si="2497"/>
        <v>0</v>
      </c>
      <c r="AN1345" s="67">
        <f t="shared" si="2461"/>
        <v>7830.62</v>
      </c>
      <c r="AO1345" s="66"/>
      <c r="AP1345" s="68">
        <f t="shared" si="2498"/>
        <v>0</v>
      </c>
      <c r="AQ1345" s="67">
        <f t="shared" si="2477"/>
        <v>7620.6399999999994</v>
      </c>
      <c r="AR1345" s="66"/>
      <c r="AS1345" s="68">
        <f t="shared" si="2499"/>
        <v>0</v>
      </c>
      <c r="AT1345" s="67">
        <f t="shared" si="2451"/>
        <v>278.5</v>
      </c>
      <c r="AU1345" s="66"/>
      <c r="AV1345" s="66">
        <f t="shared" si="2500"/>
        <v>0</v>
      </c>
      <c r="AW1345" s="42">
        <f t="shared" si="2485"/>
        <v>4171.2000000000016</v>
      </c>
      <c r="AX1345" s="66"/>
      <c r="AY1345" s="66">
        <f t="shared" si="2501"/>
        <v>0</v>
      </c>
      <c r="AZ1345" s="67">
        <f t="shared" si="2425"/>
        <v>728.09999999999991</v>
      </c>
      <c r="BA1345" s="66"/>
      <c r="BB1345" s="68">
        <f t="shared" si="2502"/>
        <v>0</v>
      </c>
      <c r="BC1345" s="67">
        <f t="shared" si="2478"/>
        <v>77.819999999999851</v>
      </c>
      <c r="BD1345" s="66"/>
      <c r="BE1345" s="68">
        <f t="shared" si="2503"/>
        <v>0</v>
      </c>
      <c r="BF1345" s="67">
        <f t="shared" si="2423"/>
        <v>445.38000000000164</v>
      </c>
      <c r="BG1345" s="66"/>
      <c r="BH1345" s="68">
        <f t="shared" si="2504"/>
        <v>0</v>
      </c>
      <c r="BI1345" s="67">
        <f t="shared" si="2424"/>
        <v>10000</v>
      </c>
      <c r="BJ1345" s="66"/>
      <c r="BK1345" s="68">
        <f t="shared" si="2505"/>
        <v>0</v>
      </c>
      <c r="BL1345" s="67">
        <f t="shared" si="2427"/>
        <v>2694.6000000000004</v>
      </c>
      <c r="BM1345" s="66"/>
      <c r="BN1345" s="68">
        <f t="shared" si="2506"/>
        <v>0</v>
      </c>
      <c r="BO1345" s="67">
        <f t="shared" si="2428"/>
        <v>9134.7000000000007</v>
      </c>
      <c r="BP1345" s="66"/>
      <c r="BQ1345" s="68">
        <f t="shared" si="2507"/>
        <v>0</v>
      </c>
      <c r="BR1345" s="67">
        <f t="shared" si="2443"/>
        <v>65606.650000000009</v>
      </c>
      <c r="BS1345" s="66"/>
      <c r="BT1345" s="66">
        <f t="shared" si="2508"/>
        <v>0</v>
      </c>
      <c r="BU1345" s="67">
        <f t="shared" si="2479"/>
        <v>94117</v>
      </c>
      <c r="BV1345" s="66"/>
      <c r="BW1345" s="66">
        <f t="shared" si="2528"/>
        <v>0</v>
      </c>
      <c r="BX1345" s="67">
        <f t="shared" si="2480"/>
        <v>137128</v>
      </c>
      <c r="BY1345" s="66"/>
      <c r="BZ1345" s="66">
        <f t="shared" si="2509"/>
        <v>0</v>
      </c>
      <c r="CA1345" s="67">
        <f t="shared" si="2481"/>
        <v>87619</v>
      </c>
      <c r="CB1345" s="66"/>
      <c r="CC1345" s="66">
        <f t="shared" si="2510"/>
        <v>0</v>
      </c>
      <c r="CD1345" s="67">
        <f t="shared" si="2470"/>
        <v>28747.040000000001</v>
      </c>
      <c r="CE1345" s="66"/>
      <c r="CF1345" s="66">
        <f t="shared" si="2511"/>
        <v>0</v>
      </c>
      <c r="CG1345" s="67">
        <f t="shared" si="2429"/>
        <v>3663.6999999999994</v>
      </c>
      <c r="CH1345" s="66"/>
      <c r="CI1345" s="66">
        <f t="shared" si="2512"/>
        <v>0</v>
      </c>
      <c r="CJ1345" s="67">
        <f t="shared" si="2444"/>
        <v>6757.8</v>
      </c>
      <c r="CK1345" s="66"/>
      <c r="CL1345" s="68">
        <f t="shared" si="2513"/>
        <v>0</v>
      </c>
      <c r="CM1345" s="79">
        <f t="shared" si="2430"/>
        <v>4847.4799999999996</v>
      </c>
      <c r="CN1345" s="66"/>
      <c r="CO1345" s="68">
        <f t="shared" si="2514"/>
        <v>0</v>
      </c>
      <c r="CP1345" s="79">
        <f t="shared" si="2431"/>
        <v>3955</v>
      </c>
      <c r="CQ1345" s="66"/>
      <c r="CR1345" s="68">
        <f t="shared" si="2515"/>
        <v>0</v>
      </c>
      <c r="CS1345" s="79">
        <f t="shared" si="2482"/>
        <v>5186</v>
      </c>
      <c r="CT1345" s="66"/>
      <c r="CU1345" s="68">
        <f t="shared" si="2516"/>
        <v>0</v>
      </c>
      <c r="CV1345" s="79">
        <f t="shared" si="2432"/>
        <v>6929</v>
      </c>
      <c r="CW1345" s="66"/>
      <c r="CX1345" s="66">
        <f t="shared" si="2472"/>
        <v>0</v>
      </c>
      <c r="CY1345" s="40">
        <f t="shared" si="2476"/>
        <v>6173.9599999999982</v>
      </c>
      <c r="CZ1345" s="65"/>
      <c r="DA1345" s="66">
        <f t="shared" si="2529"/>
        <v>0</v>
      </c>
      <c r="DB1345" s="67">
        <f t="shared" si="2445"/>
        <v>32048</v>
      </c>
      <c r="DC1345" s="66"/>
      <c r="DD1345" s="66">
        <f t="shared" si="2530"/>
        <v>0</v>
      </c>
      <c r="DE1345" s="67">
        <f t="shared" si="2446"/>
        <v>78819</v>
      </c>
      <c r="DF1345" s="66"/>
      <c r="DG1345" s="69">
        <f t="shared" si="2517"/>
        <v>0</v>
      </c>
      <c r="DH1345" s="67">
        <f t="shared" si="2471"/>
        <v>439095</v>
      </c>
      <c r="DI1345" s="66"/>
      <c r="DJ1345" s="66">
        <f t="shared" si="2518"/>
        <v>0</v>
      </c>
      <c r="DK1345" s="67">
        <f t="shared" si="2433"/>
        <v>4363.5</v>
      </c>
      <c r="DM1345" s="206">
        <f t="shared" si="2519"/>
        <v>0</v>
      </c>
      <c r="DN1345" s="25">
        <f t="shared" si="2426"/>
        <v>0</v>
      </c>
      <c r="DO1345" s="5"/>
      <c r="DP1345" s="43">
        <f t="shared" si="2520"/>
        <v>0</v>
      </c>
      <c r="DQ1345" s="27">
        <f t="shared" si="2434"/>
        <v>6413.5</v>
      </c>
      <c r="DR1345" s="5"/>
      <c r="DS1345" s="43">
        <f t="shared" si="2521"/>
        <v>0</v>
      </c>
      <c r="DT1345" s="27">
        <f t="shared" si="2435"/>
        <v>4846</v>
      </c>
      <c r="DU1345" s="5"/>
      <c r="DV1345" s="43">
        <f t="shared" si="2522"/>
        <v>0</v>
      </c>
      <c r="DW1345" s="27">
        <f t="shared" si="2436"/>
        <v>4835</v>
      </c>
      <c r="DX1345" s="5"/>
      <c r="DY1345" s="22">
        <f t="shared" si="2523"/>
        <v>0</v>
      </c>
      <c r="DZ1345" s="25">
        <f t="shared" si="2437"/>
        <v>523</v>
      </c>
      <c r="EA1345" s="22"/>
      <c r="EB1345" s="22">
        <f t="shared" si="2524"/>
        <v>0</v>
      </c>
      <c r="EC1345" s="28">
        <f t="shared" si="2438"/>
        <v>369</v>
      </c>
      <c r="ED1345" s="5"/>
      <c r="EE1345" s="43">
        <f t="shared" si="2525"/>
        <v>0</v>
      </c>
      <c r="EF1345" s="27">
        <f t="shared" si="2439"/>
        <v>4769</v>
      </c>
      <c r="EG1345" s="66"/>
      <c r="EH1345" s="66">
        <f t="shared" si="2526"/>
        <v>0</v>
      </c>
      <c r="EI1345" s="67">
        <f t="shared" si="2440"/>
        <v>21277</v>
      </c>
      <c r="EJ1345" s="66"/>
      <c r="EK1345" s="66">
        <f t="shared" si="2527"/>
        <v>0</v>
      </c>
      <c r="EL1345" s="67">
        <f t="shared" si="2441"/>
        <v>19907</v>
      </c>
      <c r="EM1345" s="110">
        <f t="shared" si="2447"/>
        <v>244211.13116275999</v>
      </c>
    </row>
    <row r="1346" spans="1:143" ht="11.25" customHeight="1" x14ac:dyDescent="0.25">
      <c r="A1346" s="379">
        <v>46200</v>
      </c>
      <c r="B1346" s="184">
        <v>46172</v>
      </c>
      <c r="C1346" s="174">
        <v>8005013306</v>
      </c>
      <c r="D1346" s="349" t="s">
        <v>130</v>
      </c>
      <c r="E1346" s="310">
        <v>30</v>
      </c>
      <c r="F1346" s="15">
        <v>15</v>
      </c>
      <c r="G1346" s="16">
        <v>191516105393</v>
      </c>
      <c r="H1346" s="66"/>
      <c r="I1346" s="41">
        <f t="shared" si="2486"/>
        <v>60</v>
      </c>
      <c r="J1346" s="48">
        <f t="shared" si="2483"/>
        <v>188379</v>
      </c>
      <c r="K1346" s="66"/>
      <c r="L1346" s="41">
        <f>IF(OR(D1346="NPC6ASZDB-RD015M",D1346="NPC6ASZDB-GN750C",D1346="NPC6ASZDB-WT035M",D1346="NPC6ASZDB-WT028M ",D1346="NPC6ASZDB-WT019M",D1346="NPC06SZDB-GN050C",D1346="NPC06SZDB-OR050C",D1346="NPC6ASZDB-WT018M",D1346="NPC6ASZDB-WT023M",D1346="NPC6ASZDB-WT024M",D1346="NPC6ASZDB-OR020M",D1346="NPC6ASZDB-RD006M",D1346="NPC6ASZDB-WT017M",D1346="NPC6ASZDB-GY750C",D1346="NPC6ASZDB-YL015M",D1346="NPC6ASZDB-BL004M ",D1346="NPC6ASZDB-WT016M",D1346="NPC06SZDB-BK006M",D1346="NPC06SZDB-BK007M",D1346="NPC6ASZDB-OR750C",D1346="NPC06SZDB-BK004M",D1346="NPC06SZDB-BL015M",D1346="NPC6ASZDB-BL013C",D1346="NPC6ASZDB-BL030C",D1346="NPC6ASZDB-GY009M",D1346="NPC06SZDB-BK002M",D1346="NPC6ASZDB-GY025C",D1346="NPC06SZDB-BK003M",D1346="NPC06SZDB-GY005M",D1346="NPC6ASZDB-RD020C",D1346="NPC06SZDB-YL040M",D1346="NPC6ASZDB-GY125C",D1346="NPC06SZDB-YL002M",D1346="NPC6ASZDB-WT100M",D1346="NPC6ASZDB-RD008M",D1346="NPC6ASZDB-YL009M",D1346="NPC6ASZDB-VT010M",D1346="NPC6ASZDB-OR007M",D1346="NPC6ASZDB-VT007M",D1346="NPC6ASZDB-BK007M",D1346="NPC6ASZDB-GY350C",D1346="NPC6ASZDB-YL350C",D1346="NPC6ASZDB-OR350C",D1346="NPC6ASZDB-VT350C",D1346="NPC6ASZDB-BL350C",D1346="NPC6ASZDB-RD350C",D1346="NPC6ASZDB-BK350C",D1346="NPC6ASZDB-VT003M",D1346="NPC6ASZDB-OR250C",D1346="NPC6ASZDB-VT250C",D1346="NPC6ASZDB-VT002M",D1346="NPC6ASZDB-VT050C",D1346="NPC6ASZDB-VT001M",D1346="NPC6ASZDB-VT150C",D1346="NPC6ASZDB-WT017C",D1346="NPC6ASZDB-RD030C",D1346="NPC6ASZDB-WT030C",D1346="NPC6ASZDB-OR020M",D1346="NPC6ASZDB-OR015M",D1346="NPC06SZDB-WT025C",D1346="NPC6ASZDB-WT013M",D1346="NPC6ASZDB-GY075C",D1346="NPC6ASZDB-BK075C",D1346="NPC6ASZDB-BK125C",D1346="NPC6ASZDB-GN250C",D1346="NPC6ASZDB-WT011M",D1346="NPC6ASZDB-WT014M",D1346="NPC6ASZDB-OR005M",D1346="NPC6ASZDB-GY006M",D1346="NPC6ASZDB-WT550C",D1346="NPC6ASZDB-WT650C",D1346="NPC6ASZDB-WT850C",D1346="NPC6ASZDB-WT950C",D1346="NPC6ASZDB-RD250C",D1346="NPC06SZDB-GY015C",D1346="NPC06SZDB-BL020C",D1346="NPC06SZDB-YL015C",D1346="NPC6ASZDB-BL012M",D1346="NPC6ASZDB-WT020C",D1346="NPC6ASZDB-BL008M",D1346="NPC6ASZDB-BL009M",D1346="NPC6ASZDB-WT022M",D1346="NPC6ASZDB-YL007M",D1346="NPC06SZDB-WT250C",D1346="NPC6ASZDB-BL007M",D1346="NPC6ASZDB-BK050C",D1346="NPC6ASZDB-BK025C",D1346="NPC6ASZDB-BL750C",D1346="NPC6ASZDB-OR010M",D1346="NPC06SZDB-RD015M",D1346="NPC6ASZDB-YL012M",D1346="NPC6ASZDB-YL030M",D1346="NPC6ASZDB-YL020M",D1346="NPC6ASZDB-RD050C",D1346="NPC06SZDB-BL050C",D1346="NPC06SZDB-RD050C",D1346="NPC06SZDB-YL050C",D1346="NPC06SZDB-YL003M",D1346="NPC06SZDB-GN002M",D1346="NPC6ASZDB-RD010M",D1346="NPC6ASZDB-GY450C",D1346="NPC6ASZDB-WT006M",D1346="NPC6ASZDB-BL250C",D1346="NPC6ASZDB-GY050C",D1346="NPC6ASZDB-YL250C",D1346="NPC6ASZDB-YL008M",D1346="NPC06SZDB-YL010M",D1346="NPC6ASZDB-GY008M",D1346="NPC06SZDB-RD005M",D1346="NPC6ASZDB-BL050C",D1346="NPC6ASZDB-WT450C",D1346="NPC6ASZDB-OR050C",D1346="NPC06SZDB-GN010M",D1346="NPC06SZDB-RD010M",D1346="NPC06SZDB-BL010M",D1346="NPC6ASZDB-GY050C",D1346="NPC6ASZDB-YL025C",D1346="NPC6ASZDB-BK250C",D1346="NPC6ASZDB-BK004M",D1346="NPC6ASZDB-YL006M",D1346="NPC06SZDB-WT007M",D1346="NPC6ASZDB-BL015M",D1346="NPC6ASZDB-BL020M",D1346="NPC6ASZDB-GN010M",D1346="NPC6ASZDB-GN015M",D1346="NPC6ASZDB-GY250C",D1346="NPC6ASZDB-BK030M",D1346="NPC06SZDB-GY003M",D1346="NPC06SZDB-BL150C",D1346="NPC6ASZDB-BK013M",D1346="NPC6ASZDB-OR150C",D1346="NPC6ASZDB-GY007M",D1346="NPC6ASZDB-BK750C",D1346="NPC06SZDB-GN003M",D1346="NPC06SZDB-BK150C",D1346="NPC06SZDB-BK001M",D1346="NPC6ASZDB-RD007M",D1346="NPC6ASZDB-RD010M",D1346="NPC06SZDB-GY006M",D1346="NPC06SZDB-GY015M",D1346="NPC06SZDB-BK050C",D1346="NPC6ASZDB-GN025C",D1346="NPC6ASZDB-WT009M",D1346="NPC6ASZDB-OR004M",D1346="NPC6ASZDB-WT075C",D1346="NPC6ASZDB-WT175C",D1346="NPC06SZDB-GY001M",D1346="NPC06SZDB-GY002M",D1346="NPC6ASZDB-WT125C",D1346="NPC6ASZDB-WT225C",D1346="NPC6ASZDB-WT275C",D1346="NPC6ASZDB-GY015M",D1346="NPC6ASZDB-RD001M",D1346="NPC6ASZDB-RD005M",D1346="NPC6ASZDB-WT025C",D1346="NPC6ASZDB-YL001M",D1346="NPC6ASZDB-YL005M",D1346="NPC06SZDB-GY010M",D1346="NPC06SZDB-YL005M",D1346="NPC06SZDB-YL001M",D1346="NPC6ASZDB-BK150C",D1346="NPC6ASZDB-BL030M",D1346="NPC6ASZDB-YL050C",D1346="NPC6ASZDB-YL010M",D1346="NPC6ASZDB-OR010M",D1346="NPC06SZDB-YL150C",D1346="NPC6ASZDB-OR005M",D1346="NPC06SZDB-OR002M",D1346="NPC6ASZDB-RD150C",D1346="NPC6ASZDB-WT025M",D1346="NPC6ASZDB-WT150C",D1346="NPC6ASZDB-WT012M",D1346="NPC6ASZDB-WT250C",D1346="NPC6ASZDB-WT350C",D1346="NPC6ASZDB-YL002M",D1346="NPC6ASZDB-BL150C",D1346="NPC6ASZDB-WT015M",D1346="NPC6ASZDB-YL150C",D1346="NPC6ASZDB-YL003M",D1346="NPC6ASZDB-WT750C",D1346="NPC6ASZDB-GN050C",D1346="NPC6ASZDB-WT008M",D1346="NPC06SZDB-OR010M",D1346="NPC6ASZDB-GY150C",D1346="NPC6ASZDB-GN150C",D1346="NPC6ASZDB-OR001M",D1346="NPC6ASZDB-OR002M",D1346="NPC6ASZDB-OR003M",D1346="NPC06SZDB-RD002M",D1346="NPC06SZDB-RD150C",D1346="NPC6ASZDB-BK015M",D1346="NPC06SZDB-GN001M",D1346="NPC06SZDB-GN150C",D1346="NPC06SZDB-WT030M",D1346="NPC06SZDB-WT750C",D1346="NPC06SZDB-WT015M",D1346="NPC6ASZDB-WT030M",D1346="NPC06SZDB-RD001M",D1346="NPC06SZDB-RD003M",D1346="NPC06SZDB-OR003M",D1346="NPC06SZDB-OR001M",D1346="NPC06SZDB-BL001M",D1346="NPC06SZDB-BL003M",D1346="NPC06SZDB-WT150C",D1346="NPC06SZDB-BL002M",D1346="NPC6ASZDB-WT050C",D1346="NPC06SZDB-WT050C",D1346="NPC06SZDB-WT001M",D1346="NPC06SZDB-WT002M",D1346="NPC06SZDB-WT003M",D1346="NPC06SZDB-WT004M",D1346="NPC06SZDB-WT005M",D1346="NPC06SZDB-WT010M",D1346="NPC06SZDB-WT020M",D1346="NPC6ASZDB-GN001M",D1346="NPC6ASZDB-GN002M",D1346="NPC6ASZDB-GN003M",D1346="NPC6ASZDB-GN004M",D1346="NPC6ASZDB-GN005M",D1346="NPC6ASZDB-GN020M",D1346="NPC6ASZDB-GN030M",D1346="NPC6ASZDB-WT001M",D1346="NPC6ASZDB-WT002M",D1346="NPC6ASZDB-WT003M",D1346="NPC6ASZDB-WT004M",D1346="NPC6ASZDB-WT005M",D1346="NPC6ASZDB-WT006M",D1346="NPC6ASZDB-WT007M",D1346="NPC6ASZDB-WT010M",D1346="NPC6ASZDB-WT020M",D1346="NPC6ASZDB-RD002M",D1346="NPC6ASZDB-RD003M",D1346="NPC6ASZDB-RD020M",D1346="NPC6ASZDB-GY001M",D1346="NPC6ASZDB-GY002M",D1346="NPC6ASZDB-GY003M",D1346="NPC6ASZDB-GY004M",D1346="NPC6ASZDB-GY005M",D1346="NPC6ASZDB-GY010M",D1346="NPC6ASZDB-GY020M",D1346="NPC6ASZDB-GY025M",D1346="NPC6ASZDB-GY030M",D1346="NPC6ASZDB-BL001M",D1346="NPC6ASZDB-BL002M",D1346="NPC6ASZDB-BL003M",D1346="NPC6ASZDB-BL004M",D1346="NPC6ASZDB-BL005M",D1346="NPC6ASZDB-BL010M",D1346="NPC6ASZDB-BK001M",D1346="NPC6ASZDB-BK002M",D1346="NPC6ASZDB-BK003M",D1346="NPC6ASZDB-BK005M",D1346="NPC6ASZDB-BK010M",D1346="NPC6ASZDB-BK020M",),E1346*2,0)</f>
        <v>60</v>
      </c>
      <c r="M1346" s="48">
        <f t="shared" si="2468"/>
        <v>247496</v>
      </c>
      <c r="N1346" s="66"/>
      <c r="O1346" s="41">
        <v>60</v>
      </c>
      <c r="P1346" s="48">
        <f t="shared" si="2491"/>
        <v>175858</v>
      </c>
      <c r="Q1346" s="66"/>
      <c r="R1346" s="66">
        <f t="shared" si="2489"/>
        <v>60</v>
      </c>
      <c r="S1346" s="67">
        <f t="shared" si="2484"/>
        <v>211994</v>
      </c>
      <c r="T1346" s="66"/>
      <c r="U1346" s="66">
        <f t="shared" si="2490"/>
        <v>0</v>
      </c>
      <c r="V1346" s="67">
        <f t="shared" si="2454"/>
        <v>141570.80000000005</v>
      </c>
      <c r="X1346" s="69">
        <f t="shared" si="2492"/>
        <v>0</v>
      </c>
      <c r="Y1346" s="67">
        <f t="shared" si="2455"/>
        <v>4500.3500000000004</v>
      </c>
      <c r="Z1346" s="66"/>
      <c r="AA1346" s="68">
        <f t="shared" si="2493"/>
        <v>0</v>
      </c>
      <c r="AB1346" s="67">
        <f t="shared" si="2456"/>
        <v>14252</v>
      </c>
      <c r="AC1346" s="66"/>
      <c r="AD1346" s="66">
        <f t="shared" si="2494"/>
        <v>0</v>
      </c>
      <c r="AE1346" s="67">
        <f t="shared" si="2457"/>
        <v>2961</v>
      </c>
      <c r="AF1346" s="66"/>
      <c r="AG1346" s="78">
        <f t="shared" si="2495"/>
        <v>453</v>
      </c>
      <c r="AH1346" s="79">
        <f t="shared" si="2458"/>
        <v>3533.4</v>
      </c>
      <c r="AI1346" s="66"/>
      <c r="AJ1346" s="68">
        <f t="shared" si="2496"/>
        <v>0</v>
      </c>
      <c r="AK1346" s="67">
        <f t="shared" si="2459"/>
        <v>45407</v>
      </c>
      <c r="AL1346" s="66"/>
      <c r="AM1346" s="68">
        <f t="shared" si="2497"/>
        <v>0</v>
      </c>
      <c r="AN1346" s="67">
        <f t="shared" si="2461"/>
        <v>7830.62</v>
      </c>
      <c r="AO1346" s="66"/>
      <c r="AP1346" s="68">
        <f t="shared" si="2498"/>
        <v>0</v>
      </c>
      <c r="AQ1346" s="67">
        <f t="shared" si="2477"/>
        <v>7620.6399999999994</v>
      </c>
      <c r="AR1346" s="66"/>
      <c r="AS1346" s="68">
        <f t="shared" si="2499"/>
        <v>0</v>
      </c>
      <c r="AT1346" s="67">
        <f t="shared" si="2451"/>
        <v>278.5</v>
      </c>
      <c r="AU1346" s="66"/>
      <c r="AV1346" s="66">
        <f t="shared" si="2500"/>
        <v>0</v>
      </c>
      <c r="AW1346" s="42">
        <f t="shared" si="2485"/>
        <v>4171.2000000000016</v>
      </c>
      <c r="AX1346" s="66"/>
      <c r="AY1346" s="66">
        <f t="shared" si="2501"/>
        <v>0</v>
      </c>
      <c r="AZ1346" s="67">
        <f t="shared" si="2425"/>
        <v>728.09999999999991</v>
      </c>
      <c r="BA1346" s="66"/>
      <c r="BB1346" s="68">
        <f t="shared" si="2502"/>
        <v>0</v>
      </c>
      <c r="BC1346" s="67">
        <f t="shared" si="2478"/>
        <v>77.819999999999851</v>
      </c>
      <c r="BD1346" s="66"/>
      <c r="BE1346" s="68">
        <f t="shared" si="2503"/>
        <v>0</v>
      </c>
      <c r="BF1346" s="67">
        <f t="shared" si="2423"/>
        <v>445.38000000000164</v>
      </c>
      <c r="BG1346" s="66"/>
      <c r="BH1346" s="68">
        <f t="shared" si="2504"/>
        <v>0</v>
      </c>
      <c r="BI1346" s="67">
        <f t="shared" si="2424"/>
        <v>10000</v>
      </c>
      <c r="BJ1346" s="66"/>
      <c r="BK1346" s="68">
        <f t="shared" si="2505"/>
        <v>0</v>
      </c>
      <c r="BL1346" s="67">
        <f t="shared" si="2427"/>
        <v>2694.6000000000004</v>
      </c>
      <c r="BM1346" s="66"/>
      <c r="BN1346" s="68">
        <f t="shared" si="2506"/>
        <v>0</v>
      </c>
      <c r="BO1346" s="67">
        <f t="shared" si="2428"/>
        <v>9134.7000000000007</v>
      </c>
      <c r="BP1346" s="66"/>
      <c r="BQ1346" s="68">
        <f t="shared" si="2507"/>
        <v>0</v>
      </c>
      <c r="BR1346" s="67">
        <f t="shared" si="2443"/>
        <v>65606.650000000009</v>
      </c>
      <c r="BS1346" s="66"/>
      <c r="BT1346" s="66">
        <f t="shared" si="2508"/>
        <v>0</v>
      </c>
      <c r="BU1346" s="67">
        <f t="shared" si="2479"/>
        <v>94117</v>
      </c>
      <c r="BV1346" s="66"/>
      <c r="BW1346" s="66">
        <f t="shared" si="2528"/>
        <v>0</v>
      </c>
      <c r="BX1346" s="67">
        <f t="shared" si="2480"/>
        <v>137128</v>
      </c>
      <c r="BY1346" s="66"/>
      <c r="BZ1346" s="66">
        <f t="shared" si="2509"/>
        <v>0</v>
      </c>
      <c r="CA1346" s="67">
        <f t="shared" si="2481"/>
        <v>87619</v>
      </c>
      <c r="CB1346" s="66"/>
      <c r="CC1346" s="66">
        <f t="shared" si="2510"/>
        <v>0</v>
      </c>
      <c r="CD1346" s="67">
        <f t="shared" si="2470"/>
        <v>28747.040000000001</v>
      </c>
      <c r="CE1346" s="66"/>
      <c r="CF1346" s="66">
        <f t="shared" si="2511"/>
        <v>0</v>
      </c>
      <c r="CG1346" s="67">
        <f t="shared" si="2429"/>
        <v>3663.6999999999994</v>
      </c>
      <c r="CH1346" s="66"/>
      <c r="CI1346" s="66">
        <f t="shared" si="2512"/>
        <v>0</v>
      </c>
      <c r="CJ1346" s="67">
        <f t="shared" si="2444"/>
        <v>6757.8</v>
      </c>
      <c r="CK1346" s="66"/>
      <c r="CL1346" s="68">
        <f t="shared" si="2513"/>
        <v>0</v>
      </c>
      <c r="CM1346" s="79">
        <f t="shared" si="2430"/>
        <v>4847.4799999999996</v>
      </c>
      <c r="CN1346" s="66"/>
      <c r="CO1346" s="68">
        <f t="shared" si="2514"/>
        <v>0</v>
      </c>
      <c r="CP1346" s="79">
        <f t="shared" si="2431"/>
        <v>3955</v>
      </c>
      <c r="CQ1346" s="66"/>
      <c r="CR1346" s="68">
        <f t="shared" si="2515"/>
        <v>0</v>
      </c>
      <c r="CS1346" s="79">
        <f t="shared" si="2482"/>
        <v>5186</v>
      </c>
      <c r="CT1346" s="66"/>
      <c r="CU1346" s="68">
        <f t="shared" si="2516"/>
        <v>0</v>
      </c>
      <c r="CV1346" s="79">
        <f t="shared" si="2432"/>
        <v>6929</v>
      </c>
      <c r="CW1346" s="66"/>
      <c r="CX1346" s="66">
        <f t="shared" si="2472"/>
        <v>0</v>
      </c>
      <c r="CY1346" s="40">
        <f t="shared" si="2476"/>
        <v>6173.9599999999982</v>
      </c>
      <c r="CZ1346" s="65"/>
      <c r="DA1346" s="66">
        <f t="shared" si="2529"/>
        <v>0</v>
      </c>
      <c r="DB1346" s="67">
        <f t="shared" si="2445"/>
        <v>32048</v>
      </c>
      <c r="DC1346" s="66"/>
      <c r="DD1346" s="66">
        <f t="shared" si="2530"/>
        <v>0</v>
      </c>
      <c r="DE1346" s="67">
        <f t="shared" si="2446"/>
        <v>78819</v>
      </c>
      <c r="DF1346" s="66"/>
      <c r="DG1346" s="69">
        <f t="shared" si="2517"/>
        <v>0</v>
      </c>
      <c r="DH1346" s="67">
        <f t="shared" si="2471"/>
        <v>439095</v>
      </c>
      <c r="DI1346" s="66"/>
      <c r="DJ1346" s="66">
        <f t="shared" si="2518"/>
        <v>0</v>
      </c>
      <c r="DK1346" s="67">
        <f t="shared" si="2433"/>
        <v>4363.5</v>
      </c>
      <c r="DM1346" s="206">
        <f t="shared" si="2519"/>
        <v>0</v>
      </c>
      <c r="DN1346" s="25">
        <f t="shared" si="2426"/>
        <v>0</v>
      </c>
      <c r="DO1346" s="5"/>
      <c r="DP1346" s="43">
        <f t="shared" si="2520"/>
        <v>0</v>
      </c>
      <c r="DQ1346" s="27">
        <f t="shared" si="2434"/>
        <v>6413.5</v>
      </c>
      <c r="DR1346" s="5"/>
      <c r="DS1346" s="43">
        <f t="shared" si="2521"/>
        <v>0</v>
      </c>
      <c r="DT1346" s="27">
        <f t="shared" si="2435"/>
        <v>4846</v>
      </c>
      <c r="DU1346" s="5"/>
      <c r="DV1346" s="43">
        <f t="shared" si="2522"/>
        <v>0</v>
      </c>
      <c r="DW1346" s="27">
        <f t="shared" si="2436"/>
        <v>4835</v>
      </c>
      <c r="DX1346" s="5"/>
      <c r="DY1346" s="22">
        <f t="shared" si="2523"/>
        <v>0</v>
      </c>
      <c r="DZ1346" s="25">
        <f t="shared" si="2437"/>
        <v>523</v>
      </c>
      <c r="EA1346" s="22"/>
      <c r="EB1346" s="22">
        <f t="shared" si="2524"/>
        <v>0</v>
      </c>
      <c r="EC1346" s="28">
        <f t="shared" si="2438"/>
        <v>369</v>
      </c>
      <c r="ED1346" s="5"/>
      <c r="EE1346" s="43">
        <f t="shared" si="2525"/>
        <v>0</v>
      </c>
      <c r="EF1346" s="27">
        <f t="shared" si="2439"/>
        <v>4769</v>
      </c>
      <c r="EG1346" s="66"/>
      <c r="EH1346" s="66">
        <f t="shared" si="2526"/>
        <v>0</v>
      </c>
      <c r="EI1346" s="67">
        <f t="shared" si="2440"/>
        <v>21277</v>
      </c>
      <c r="EJ1346" s="66"/>
      <c r="EK1346" s="66">
        <f t="shared" si="2527"/>
        <v>0</v>
      </c>
      <c r="EL1346" s="67">
        <f t="shared" si="2441"/>
        <v>19907</v>
      </c>
      <c r="EM1346" s="110">
        <f t="shared" si="2447"/>
        <v>241489.91516276004</v>
      </c>
    </row>
    <row r="1347" spans="1:143" ht="11.25" customHeight="1" x14ac:dyDescent="0.25">
      <c r="A1347" s="162">
        <v>46200</v>
      </c>
      <c r="B1347" s="187">
        <v>46165</v>
      </c>
      <c r="C1347" s="271">
        <v>8005012540</v>
      </c>
      <c r="D1347" s="13" t="s">
        <v>77</v>
      </c>
      <c r="E1347" s="14">
        <v>3200</v>
      </c>
      <c r="F1347" s="15">
        <v>1</v>
      </c>
      <c r="G1347" s="16">
        <v>191516031289</v>
      </c>
      <c r="H1347" s="66"/>
      <c r="I1347" s="41">
        <f t="shared" si="2486"/>
        <v>6400</v>
      </c>
      <c r="J1347" s="48">
        <f t="shared" si="2483"/>
        <v>181979</v>
      </c>
      <c r="K1347" s="66"/>
      <c r="L1347" s="41">
        <f>IF(OR(D1347="NPC6ASZDB-RD015M",D1347="NPC6ASZDB-GN750C",D1347="NPC6ASZDB-WT035M",D1347="NPC6ASZDB-WT028M ",D1347="NPC6ASZDB-WT019M",D1347="NPC06SZDB-GN050C",D1347="NPC06SZDB-OR050C",D1347="NPC6ASZDB-WT018M",D1347="NPC6ASZDB-WT023M",D1347="NPC6ASZDB-WT024M",D1347="NPC6ASZDB-OR020M",D1347="NPC6ASZDB-RD006M",D1347="NPC6ASZDB-WT017M",D1347="NPC6ASZDB-GY750C",D1347="NPC6ASZDB-YL015M",D1347="NPC6ASZDB-BL004M ",D1347="NPC6ASZDB-WT016M",D1347="NPC06SZDB-BK006M",D1347="NPC06SZDB-BK007M",D1347="NPC6ASZDB-OR750C",D1347="NPC06SZDB-BK004M",D1347="NPC06SZDB-BL015M",D1347="NPC6ASZDB-BL013C",D1347="NPC6ASZDB-BL030C",D1347="NPC6ASZDB-GY009M",D1347="NPC06SZDB-BK002M",D1347="NPC6ASZDB-GY025C",D1347="NPC06SZDB-BK003M",D1347="NPC06SZDB-GY005M",D1347="NPC6ASZDB-RD020C",D1347="NPC06SZDB-YL040M",D1347="NPC6ASZDB-GY125C",D1347="NPC06SZDB-YL002M",D1347="NPC6ASZDB-WT100M",D1347="NPC6ASZDB-RD008M",D1347="NPC6ASZDB-YL009M",D1347="NPC6ASZDB-VT010M",D1347="NPC6ASZDB-OR007M",D1347="NPC6ASZDB-VT007M",D1347="NPC6ASZDB-BK007M",D1347="NPC6ASZDB-GY350C",D1347="NPC6ASZDB-YL350C",D1347="NPC6ASZDB-OR350C",D1347="NPC6ASZDB-VT350C",D1347="NPC6ASZDB-BL350C",D1347="NPC6ASZDB-RD350C",D1347="NPC6ASZDB-BK350C",D1347="NPC6ASZDB-VT003M",D1347="NPC6ASZDB-OR250C",D1347="NPC6ASZDB-VT250C",D1347="NPC6ASZDB-VT002M",D1347="NPC6ASZDB-VT050C",D1347="NPC6ASZDB-VT001M",D1347="NPC6ASZDB-VT150C",D1347="NPC6ASZDB-WT017C",D1347="NPC6ASZDB-RD030C",D1347="NPC6ASZDB-WT030C",D1347="NPC6ASZDB-OR020M",D1347="NPC6ASZDB-OR015M",D1347="NPC06SZDB-WT025C",D1347="NPC6ASZDB-WT013M",D1347="NPC6ASZDB-GY075C",D1347="NPC6ASZDB-BK075C",D1347="NPC6ASZDB-BK125C",D1347="NPC6ASZDB-GN250C",D1347="NPC6ASZDB-WT011M",D1347="NPC6ASZDB-WT014M",D1347="NPC6ASZDB-OR005M",D1347="NPC6ASZDB-GY006M",D1347="NPC6ASZDB-WT550C",D1347="NPC6ASZDB-WT650C",D1347="NPC6ASZDB-WT850C",D1347="NPC6ASZDB-WT950C",D1347="NPC6ASZDB-RD250C",D1347="NPC06SZDB-GY015C",D1347="NPC06SZDB-BL020C",D1347="NPC06SZDB-YL015C",D1347="NPC6ASZDB-BL012M",D1347="NPC6ASZDB-WT020C",D1347="NPC6ASZDB-BL008M",D1347="NPC6ASZDB-BL009M",D1347="NPC6ASZDB-WT022M",D1347="NPC6ASZDB-YL007M",D1347="NPC06SZDB-WT250C",D1347="NPC6ASZDB-BL007M",D1347="NPC6ASZDB-BK050C",D1347="NPC6ASZDB-BK025C",D1347="NPC6ASZDB-BL750C",D1347="NPC6ASZDB-OR010M",D1347="NPC06SZDB-RD015M",D1347="NPC6ASZDB-YL012M",D1347="NPC6ASZDB-YL030M",D1347="NPC6ASZDB-YL020M",D1347="NPC6ASZDB-RD050C",D1347="NPC06SZDB-BL050C",D1347="NPC06SZDB-RD050C",D1347="NPC06SZDB-YL050C",D1347="NPC06SZDB-YL003M",D1347="NPC06SZDB-GN002M",D1347="NPC6ASZDB-RD010M",D1347="NPC6ASZDB-GY450C",D1347="NPC6ASZDB-WT006M",D1347="NPC6ASZDB-BL250C",D1347="NPC6ASZDB-GY050C",D1347="NPC6ASZDB-YL250C",D1347="NPC6ASZDB-YL008M",D1347="NPC06SZDB-YL010M",D1347="NPC6ASZDB-GY008M",D1347="NPC06SZDB-RD005M",D1347="NPC6ASZDB-BL050C",D1347="NPC6ASZDB-WT450C",D1347="NPC6ASZDB-OR050C",D1347="NPC06SZDB-GN010M",D1347="NPC06SZDB-RD010M",D1347="NPC06SZDB-BL010M",D1347="NPC6ASZDB-GY050C",D1347="NPC6ASZDB-YL025C",D1347="NPC6ASZDB-BK250C",D1347="NPC6ASZDB-BK004M",D1347="NPC6ASZDB-YL006M",D1347="NPC06SZDB-WT007M",D1347="NPC6ASZDB-BL015M",D1347="NPC6ASZDB-BL020M",D1347="NPC6ASZDB-GN010M",D1347="NPC6ASZDB-GN015M",D1347="NPC6ASZDB-GY250C",D1347="NPC6ASZDB-BK030M",D1347="NPC06SZDB-GY003M",D1347="NPC06SZDB-BL150C",D1347="NPC6ASZDB-BK013M",D1347="NPC6ASZDB-OR150C",D1347="NPC6ASZDB-GY007M",D1347="NPC6ASZDB-BK750C",D1347="NPC06SZDB-GN003M",D1347="NPC06SZDB-BK150C",D1347="NPC06SZDB-BK001M",D1347="NPC6ASZDB-RD007M",D1347="NPC6ASZDB-RD010M",D1347="NPC06SZDB-GY006M",D1347="NPC06SZDB-GY015M",D1347="NPC06SZDB-BK050C",D1347="NPC6ASZDB-GN025C",D1347="NPC6ASZDB-WT009M",D1347="NPC6ASZDB-OR004M",D1347="NPC6ASZDB-WT075C",D1347="NPC6ASZDB-WT175C",D1347="NPC06SZDB-GY001M",D1347="NPC06SZDB-GY002M",D1347="NPC6ASZDB-WT125C",D1347="NPC6ASZDB-WT225C",D1347="NPC6ASZDB-WT275C",D1347="NPC6ASZDB-GY015M",D1347="NPC6ASZDB-RD001M",D1347="NPC6ASZDB-RD005M",D1347="NPC6ASZDB-WT025C",D1347="NPC6ASZDB-YL001M",D1347="NPC6ASZDB-YL005M",D1347="NPC06SZDB-GY010M",D1347="NPC06SZDB-YL005M",D1347="NPC06SZDB-YL001M",D1347="NPC6ASZDB-BK150C",D1347="NPC6ASZDB-BL030M",D1347="NPC6ASZDB-YL050C",D1347="NPC6ASZDB-YL010M",D1347="NPC6ASZDB-OR010M",D1347="NPC06SZDB-YL150C",D1347="NPC6ASZDB-OR005M",D1347="NPC06SZDB-OR002M",D1347="NPC6ASZDB-RD150C",D1347="NPC6ASZDB-WT025M",D1347="NPC6ASZDB-WT150C",D1347="NPC6ASZDB-WT012M",D1347="NPC6ASZDB-WT250C",D1347="NPC6ASZDB-WT350C",D1347="NPC6ASZDB-YL002M",D1347="NPC6ASZDB-BL150C",D1347="NPC6ASZDB-WT015M",D1347="NPC6ASZDB-YL150C",D1347="NPC6ASZDB-YL003M",D1347="NPC6ASZDB-WT750C",D1347="NPC6ASZDB-GN050C",D1347="NPC6ASZDB-WT008M",D1347="NPC06SZDB-OR010M",D1347="NPC6ASZDB-GY150C",D1347="NPC6ASZDB-GN150C",D1347="NPC6ASZDB-OR001M",D1347="NPC6ASZDB-OR002M",D1347="NPC6ASZDB-OR003M",D1347="NPC06SZDB-RD002M",D1347="NPC06SZDB-RD150C",D1347="NPC6ASZDB-BK015M",D1347="NPC06SZDB-GN001M",D1347="NPC06SZDB-GN150C",D1347="NPC06SZDB-WT030M",D1347="NPC06SZDB-WT750C",D1347="NPC06SZDB-WT015M",D1347="NPC6ASZDB-WT030M",D1347="NPC06SZDB-RD001M",D1347="NPC06SZDB-RD003M",D1347="NPC06SZDB-OR003M",D1347="NPC06SZDB-OR001M",D1347="NPC06SZDB-BL001M",D1347="NPC06SZDB-BL003M",D1347="NPC06SZDB-WT150C",D1347="NPC06SZDB-BL002M",D1347="NPC6ASZDB-WT050C",D1347="NPC06SZDB-WT050C",D1347="NPC06SZDB-WT001M",D1347="NPC06SZDB-WT002M",D1347="NPC06SZDB-WT003M",D1347="NPC06SZDB-WT004M",D1347="NPC06SZDB-WT005M",D1347="NPC06SZDB-WT010M",D1347="NPC06SZDB-WT020M",D1347="NPC6ASZDB-GN001M",D1347="NPC6ASZDB-GN002M",D1347="NPC6ASZDB-GN003M",D1347="NPC6ASZDB-GN004M",D1347="NPC6ASZDB-GN005M",D1347="NPC6ASZDB-GN020M",D1347="NPC6ASZDB-GN030M",D1347="NPC6ASZDB-WT001M",D1347="NPC6ASZDB-WT002M",D1347="NPC6ASZDB-WT003M",D1347="NPC6ASZDB-WT004M",D1347="NPC6ASZDB-WT005M",D1347="NPC6ASZDB-WT006M",D1347="NPC6ASZDB-WT007M",D1347="NPC6ASZDB-WT010M",D1347="NPC6ASZDB-WT020M",D1347="NPC6ASZDB-RD002M",D1347="NPC6ASZDB-RD003M",D1347="NPC6ASZDB-RD020M",D1347="NPC6ASZDB-GY001M",D1347="NPC6ASZDB-GY002M",D1347="NPC6ASZDB-GY003M",D1347="NPC6ASZDB-GY004M",D1347="NPC6ASZDB-GY005M",D1347="NPC6ASZDB-GY010M",D1347="NPC6ASZDB-GY020M",D1347="NPC6ASZDB-GY025M",D1347="NPC6ASZDB-GY030M",D1347="NPC6ASZDB-BL001M",D1347="NPC6ASZDB-BL002M",D1347="NPC6ASZDB-BL003M",D1347="NPC6ASZDB-BL004M",D1347="NPC6ASZDB-BL005M",D1347="NPC6ASZDB-BL010M",D1347="NPC6ASZDB-BK001M",D1347="NPC6ASZDB-BK002M",D1347="NPC6ASZDB-BK003M",D1347="NPC6ASZDB-BK005M",D1347="NPC6ASZDB-BK010M",D1347="NPC6ASZDB-BK020M",),E1347*2,0)</f>
        <v>6400</v>
      </c>
      <c r="M1347" s="48">
        <f t="shared" si="2468"/>
        <v>241096</v>
      </c>
      <c r="N1347" s="66"/>
      <c r="O1347" s="41">
        <f t="shared" ref="O1347:O1386" si="2531">IF(OR(D1347="NPC6ASZDB-WT019M",D1347="NPC6ASZDB-RD015M",D1347="NPC06SZDB-BK006M",D1347="NPC06SZDB-BK007M",D1347="NPC6ASZDB-OR750C",D1347="NPC06SZDB-BK004M",D1347="NPC06SZDB-BL015M",D1347="NPC6ASZDB-BL013C",D1347="NPC6ASZDB-BL030C",D1347="NPC6ASZDB-GY009M",D1347="NPC06SZDB-BK002M",D1347="NPC6ASZDB-GY025C",D1347="NPC06SZDB-BK003M",D1347="NPC06SZDB-GY005M",D1347="NPC6ASZDB-RD020C",D1347="NPC06SZDB-YL040M",D1347="NPC6ASZDB-GY125C",D1347="NPC06SZDB-YL002M",D1347="NPC6ASZDB-WT100M",D1347="NPC6ASZDB-RD008M",D1347="NPC6ASZDB-YL009M",D1347="NPC6ASZDB-VT010M",D1347="NPC6ASZDB-OR007M",D1347="NPC6ASZDB-VT007M",D1347="NPC6ASZDB-BK007M",D1347="NPC6ASZDB-GY350C",D1347="NPC6ASZDB-YL350C",D1347="NPC6ASZDB-OR350C",D1347="NPC6ASZDB-VT350C",D1347="NPC6ASZDB-BL350C",D1347="NPC6ASZDB-RD350C",D1347="NPC6ASZDB-BK350C",D1347="NPC6ASZDB-VT003M",D1347="NPC6ASZDB-OR250C",D1347="NPC6ASZDB-VT250C",D1347="NPC6ASZDB-VT002M",D1347="NPC6ASZDB-VT050C",D1347="NPC6ASZDB-VT001M",D1347="NPC6ASZDB-VT150C",D1347="NPC6ASZDB-WT017C",D1347="NPC6ASZDB-RD030C",D1347="NPC6ASZDB-WT030C",D1347="NPC6ASZDB-OR020M",D1347="NPC6ASZDB-OR020M",D1347="NPC6ASZDB-OR015M",D1347="NPC06SZDB-WT025C",D1347="NPC6ASZDB-WT013M",D1347="NPC6ASZDB-BK175C",D1347="NPC6ASZDB-GY075C",D1347="NPC6ASZDB-BK075C",D1347="NPC6ASZDB-BK125C",D1347="NPC6ASZDB-GN250C",D1347="NPC6ASZDB-WT011M",D1347="NPC6ASZDB-WT014M",D1347="NPC6ASZDB-OR005M",D1347="NPC6ASZDB-GY006M",D1347="NPC6ASZDB-WT550C",D1347="NPC6ASZDB-WT650C",D1347="NPC6ASZDB-WT850C",D1347="NPC6ASZDB-WT950C",D1347="NPC6ASZDB-RD250C",D1347="NPC06SZDB-GY015C",D1347="NPC06SZDB-BL020C",D1347="NPC06SZDB-YL015C",D1347="NPC6ASZDB-BL012M",D1347="NPC6ASZDB-WT020C",D1347="NPC6ASZDB-BL008M",D1347="NPC6ASZDB-BL009M",D1347="NPC6ASZDB-WT022M",D1347="NPC6ASZDB-YL007M",D1347="NPC06SZDB-WT250C",D1347="NPC6ASZDB-BL007M",D1347="NPC6ASZDB-BK050C",D1347="NPC6ASZDB-BK025C",D1347="NPC6ASZDB-BL750C",D1347="NPC6ASZDB-OR010M",D1347="NPC06SZDB-RD015M",D1347="NPC6ASZDB-YL012M",D1347="NPC6ASZDB-YL030M",D1347="NPC6ASZDB-YL020M",D1347="NPC6ASZDB-RD050C",D1347="NPC06SZDB-BL050C",D1347="NPC06SZDB-RD050C",D1347="NPC06SZDB-YL050C",D1347="NPC06SZDB-YL003M",D1347="NPC06SZDB-GN002M",D1347="NPC6ASZDB-RD010M",D1347="NPC6ASZDB-GY450C",D1347="NPC6ASZDB-GY450C",D1347="NPC6ASZDB-BL250C",D1347="NPC6ASZDB-GY050C",D1347="NPC6ASZDB-YL250C",D1347="NPC6ASZDB-YL008M",D1347="NPC06SZDB-YL010M",D1347="NPC6ASZDB-GY008M",D1347="NPC06SZDB-RD005M",D1347="NPC6ASZDB-BL050C",D1347="NPC6ASZDB-WT450C",D1347="NPC6ASZDB-OR050C",D1347="NPC06SZDB-GN010M",D1347="NPC06SZDB-RD010M",D1347="NPC06SZDB-BL010M",D1347="NPC6ASZDB-GY050C",D1347="NPC6ASZDB-YL025C",D1347="NPC6ASZDB-BK250C",D1347="NPC6ASZDB-BK004M",D1347="NPC6ASZDB-YL006M",D1347="NPC06SZDB-WT007M",D1347="NPC6ASZDB-BL015M",D1347="NPC6ASZDB-BL020M",D1347="NPC6ASZDB-GN010M",D1347="NPC6ASZDB-GN015M",D1347="NPC6ASZDB-GY250C",D1347="NPC6ASZDB-BK030M",D1347="NPC06SZDB-GY003M",D1347="NPC06SZDB-BL150C",D1347="NPC6ASZDB-BK013M",D1347="NPC6ASZDB-OR150C",D1347="NPC6ASZDB-GY007M",D1347="NPC6ASZDB-BK750C",D1347="NPC06SZDB-GN003M",D1347="NPC06SZDB-BK150C",D1347="NPC06SZDB-BK001M",D1347="NPC6ASZDB-RD007M",D1347="NPC6ASZDB-RD010M",D1347="NPC06SZDB-GY006M",D1347="NPC06SZDB-GY015M",D1347="NPC06SZDB-BK050C",D1347="NPC6ASZDB-GN025C",D1347="NPC6ASZDB-WT009M",D1347="NPC6ASZDB-OR004M",D1347="NPC6ASZDB-WT075C",D1347="NPC6ASZDB-WT175C",D1347="NPC06SZDB-GY001M",D1347="NPC06SZDB-GY002M",D1347="NPC6ASZDB-WT125C",D1347="NPC6ASZDB-WT225C",D1347="NPC6ASZDB-WT275C",D1347="NPC6ASZDB-GY015M",D1347="NPC6ASZDB-RD001M",D1347="NPC6ASZDB-RD005M",D1347="NPC6ASZDB-WT025C",D1347="NPC6ASZDB-YL001M",D1347="NPC6ASZDB-YL005M",D1347="NPC06SZDB-GY010M",D1347="NPC06SZDB-YL005M",D1347="NPC06SZDB-YL001M",D1347="NPC6ASZDB-BK150C",D1347="NPC6ASZDB-BL030M",D1347="NPC6ASZDB-YL050C",D1347="NPC6ASZDB-YL010M",D1347=1711167,D1347="NPC6ASZDB-OR010M",D1347="NPC06SZDB-YL150C",D1347="NPC6ASZDB-OR005M",D1347="NPC06SZDB-OR002M",D1347="NPC6ASZDB-RD150C",D1347="NPC6ASZDB-WT025M",D1347="NPC6ASZDB-WT150C",D1347="NPC6ASZDB-WT250C",D1347="NPC6ASZDB-WT350C",D1347="NPC6ASZDB-YL002M",D1347="NPC6ASZDB-WT012M",D1347="NPC6ASZDB-BL150C",D1347="NPC6ASZDB-WT015M",D1347="NPC6ASZDB-YL150C",D1347="NPC6ASZDB-YL003M",D1347="NPC6ASZDB-WT750C",D1347="NPC6ASZDB-GN050C",D1347="NPC6ASZDB-WT008M",D1347="NPC06SZDB-OR010M",D1347="NPC6ASZDB-GY150C",D1347="NPC6ASZDB-GN150C",D1347="NPC6ASZDB-OR001M",D1347="NPC6ASZDB-OR002M",D1347="NPC6ASZDB-OR003M",D1347="NPC06SZDB-RD002M",D1347="NPC06SZDB-RD150C",D1347="NPC6ASZDB-BK015M",D1347="NPC06SZDB-GN001M",D1347="NPC06SZDB-GN150C",D1347="NPC06SZDB-WT030M",D1347="NPC06SZDB-WT750C",D1347="NPC06SZDB-WT015M",D1347="NPC6ASZDB-WT030M",D1347="NPC06SZDB-RD001M",D1347="NPC06SZDB-RD003M",D1347="NPC06SZDB-OR003M",D1347="NPC06SZDB-OR001M",D1347="NPC06SZDB-BL001M",D1347="NPC06SZDB-BL003M",D1347="NPC06SZDB-WT150C",D1347="NPC06SZDB-BL002M",D1347="NPC6ASZDB-WT050C",D1347="NPC06SZDB-WT050C",D1347="NPC06SZDB-WT001M",D1347="NPC06SZDB-WT002M",D1347="NPC06SZDB-WT003M",D1347="NPC06SZDB-WT004M",D1347="NPC06SZDB-WT005M",D1347="NPC06SZDB-WT020M",D1347="NPC6ASZDB-GN001M",D1347="NPC6ASZDB-GN002M",D1347="NPC6ASZDB-GN003M",D1347="NPC6ASZDB-GN004M",D1347="NPC6ASZDB-GN005M",D1347="NPC6ASZDB-GN020M",D1347="NPC06SZDB-WT010M",D1347="NPC6ASZDB-GN030M",D1347=1711091,D1347=1711093,D1347=1711815,D1347=1711094,D1347=1711095,D1347=1711098,D1347=2153215,D1347=1711096,D1347=1711097,D1347=1711027,D1347=2153463,D1347=1711911,D1347="NPC6ASZDB-WT001M",D1347="NPC6ASZDB-WT002M",D1347="NPC6ASZDB-WT003M",D1347="NPC6ASZDB-WT004M",D1347="NPC6ASZDB-WT005M",D1347="NPC6ASZDB-WT006M",D1347="NPC6ASZDB-WT007M",D1347="NPC6ASZDB-WT010M",D1347="NPC6ASZDB-WT020M",D1347="NPC6ASZDB-RD002M",D1347="NPC6ASZDB-RD003M",D1347="NPC6ASZDB-RD020M",D1347="NPC6ASZDB-GY001M",D1347="NPC6ASZDB-GY002M",D1347="NPC6ASZDB-GY003M",D1347="NPC6ASZDB-GY004M",D1347="NPC6ASZDB-GY005M",D1347="NPC6ASZDB-GY010M",D1347="NPC6ASZDB-GY020M",D1347="NPC6ASZDB-GY025M",D1347="NPC6ASZDB-GY030M",D1347="NPC6ASZDB-BL001M",D1347="NPC6ASZDB-BL002M",D1347="NPC6ASZDB-BL003M",D1347="NPC6ASZDB-BL004M",D1347="NPC6ASZDB-BL005M",D1347="NPC6ASZDB-BL010M",D1347="NPC6ASZDB-BK001M",D1347="NPC6ASZDB-BK002M",D1347="NPC6ASZDB-BK003M",D1347="NPC6ASZDB-BK005M",D1347="NPC6ASZDB-BK010M",D1347="NPC6ASZDB-BK020M",D1347=1711171),E1347*2,0)</f>
        <v>6400</v>
      </c>
      <c r="P1347" s="48">
        <f t="shared" si="2491"/>
        <v>169458</v>
      </c>
      <c r="Q1347" s="66"/>
      <c r="R1347" s="66">
        <f t="shared" si="2489"/>
        <v>6400</v>
      </c>
      <c r="S1347" s="67">
        <f t="shared" si="2484"/>
        <v>205594</v>
      </c>
      <c r="T1347" s="66"/>
      <c r="U1347" s="66">
        <f t="shared" si="2490"/>
        <v>3520.0000000000005</v>
      </c>
      <c r="V1347" s="67">
        <f t="shared" si="2454"/>
        <v>138050.80000000005</v>
      </c>
      <c r="X1347" s="69">
        <f t="shared" si="2492"/>
        <v>0</v>
      </c>
      <c r="Y1347" s="67">
        <f t="shared" si="2455"/>
        <v>4500.3500000000004</v>
      </c>
      <c r="Z1347" s="66"/>
      <c r="AA1347" s="68">
        <f t="shared" si="2493"/>
        <v>0</v>
      </c>
      <c r="AB1347" s="67">
        <f t="shared" si="2456"/>
        <v>14252</v>
      </c>
      <c r="AC1347" s="66"/>
      <c r="AD1347" s="66">
        <f t="shared" si="2494"/>
        <v>0</v>
      </c>
      <c r="AE1347" s="67">
        <f t="shared" si="2457"/>
        <v>2961</v>
      </c>
      <c r="AF1347" s="66"/>
      <c r="AG1347" s="78">
        <f t="shared" si="2495"/>
        <v>0</v>
      </c>
      <c r="AH1347" s="79">
        <f t="shared" si="2458"/>
        <v>3533.4</v>
      </c>
      <c r="AI1347" s="66"/>
      <c r="AJ1347" s="68">
        <f t="shared" si="2496"/>
        <v>0</v>
      </c>
      <c r="AK1347" s="67">
        <f t="shared" si="2459"/>
        <v>45407</v>
      </c>
      <c r="AL1347" s="66"/>
      <c r="AM1347" s="68">
        <f t="shared" si="2497"/>
        <v>0</v>
      </c>
      <c r="AN1347" s="67">
        <f t="shared" si="2461"/>
        <v>7830.62</v>
      </c>
      <c r="AO1347" s="66"/>
      <c r="AP1347" s="68">
        <f t="shared" si="2498"/>
        <v>0</v>
      </c>
      <c r="AQ1347" s="67">
        <f t="shared" si="2477"/>
        <v>7620.6399999999994</v>
      </c>
      <c r="AR1347" s="66"/>
      <c r="AS1347" s="68">
        <f t="shared" si="2499"/>
        <v>0</v>
      </c>
      <c r="AT1347" s="67">
        <f t="shared" si="2451"/>
        <v>278.5</v>
      </c>
      <c r="AU1347" s="66"/>
      <c r="AV1347" s="66">
        <f t="shared" si="2500"/>
        <v>0</v>
      </c>
      <c r="AW1347" s="42">
        <f t="shared" si="2485"/>
        <v>4171.2000000000016</v>
      </c>
      <c r="AX1347" s="66"/>
      <c r="AY1347" s="66">
        <f t="shared" si="2501"/>
        <v>0</v>
      </c>
      <c r="AZ1347" s="67">
        <f t="shared" si="2425"/>
        <v>728.09999999999991</v>
      </c>
      <c r="BA1347" s="66"/>
      <c r="BB1347" s="68">
        <f t="shared" si="2502"/>
        <v>0</v>
      </c>
      <c r="BC1347" s="67">
        <f t="shared" si="2478"/>
        <v>77.819999999999851</v>
      </c>
      <c r="BD1347" s="66"/>
      <c r="BE1347" s="68">
        <f t="shared" si="2503"/>
        <v>0</v>
      </c>
      <c r="BF1347" s="67">
        <f t="shared" ref="BF1347:BF1410" si="2532">+BF1346+BD1347-BE1347</f>
        <v>445.38000000000164</v>
      </c>
      <c r="BG1347" s="66"/>
      <c r="BH1347" s="68">
        <f t="shared" si="2504"/>
        <v>0</v>
      </c>
      <c r="BI1347" s="67">
        <f t="shared" ref="BI1347:BI1410" si="2533">+BI1346+BG1347-BH1347</f>
        <v>10000</v>
      </c>
      <c r="BJ1347" s="66"/>
      <c r="BK1347" s="68">
        <f t="shared" si="2505"/>
        <v>0</v>
      </c>
      <c r="BL1347" s="67">
        <f t="shared" si="2427"/>
        <v>2694.6000000000004</v>
      </c>
      <c r="BM1347" s="66"/>
      <c r="BN1347" s="68">
        <f t="shared" si="2506"/>
        <v>0</v>
      </c>
      <c r="BO1347" s="67">
        <f t="shared" si="2428"/>
        <v>9134.7000000000007</v>
      </c>
      <c r="BP1347" s="66"/>
      <c r="BQ1347" s="68">
        <f t="shared" si="2507"/>
        <v>0</v>
      </c>
      <c r="BR1347" s="67">
        <f t="shared" si="2443"/>
        <v>65606.650000000009</v>
      </c>
      <c r="BS1347" s="66"/>
      <c r="BT1347" s="66">
        <f t="shared" si="2508"/>
        <v>0</v>
      </c>
      <c r="BU1347" s="67">
        <f t="shared" si="2479"/>
        <v>94117</v>
      </c>
      <c r="BV1347" s="66"/>
      <c r="BW1347" s="66">
        <f t="shared" si="2528"/>
        <v>0</v>
      </c>
      <c r="BX1347" s="67">
        <f t="shared" si="2480"/>
        <v>137128</v>
      </c>
      <c r="BY1347" s="66"/>
      <c r="BZ1347" s="66">
        <f t="shared" si="2509"/>
        <v>0</v>
      </c>
      <c r="CA1347" s="67">
        <f t="shared" si="2481"/>
        <v>87619</v>
      </c>
      <c r="CB1347" s="66"/>
      <c r="CC1347" s="66">
        <f t="shared" si="2510"/>
        <v>0</v>
      </c>
      <c r="CD1347" s="67">
        <f t="shared" si="2470"/>
        <v>28747.040000000001</v>
      </c>
      <c r="CE1347" s="66"/>
      <c r="CF1347" s="66">
        <f t="shared" si="2511"/>
        <v>0</v>
      </c>
      <c r="CG1347" s="67">
        <f t="shared" si="2429"/>
        <v>3663.6999999999994</v>
      </c>
      <c r="CH1347" s="66"/>
      <c r="CI1347" s="66">
        <f t="shared" si="2512"/>
        <v>0</v>
      </c>
      <c r="CJ1347" s="67">
        <f t="shared" si="2444"/>
        <v>6757.8</v>
      </c>
      <c r="CK1347" s="66"/>
      <c r="CL1347" s="68">
        <f t="shared" si="2513"/>
        <v>0</v>
      </c>
      <c r="CM1347" s="79">
        <f t="shared" si="2430"/>
        <v>4847.4799999999996</v>
      </c>
      <c r="CN1347" s="66"/>
      <c r="CO1347" s="68">
        <f t="shared" si="2514"/>
        <v>0</v>
      </c>
      <c r="CP1347" s="79">
        <f t="shared" si="2431"/>
        <v>3955</v>
      </c>
      <c r="CQ1347" s="66"/>
      <c r="CR1347" s="68">
        <f t="shared" si="2515"/>
        <v>0</v>
      </c>
      <c r="CS1347" s="79">
        <f t="shared" si="2482"/>
        <v>5186</v>
      </c>
      <c r="CT1347" s="66"/>
      <c r="CU1347" s="68">
        <f t="shared" si="2516"/>
        <v>0</v>
      </c>
      <c r="CV1347" s="79">
        <f t="shared" si="2432"/>
        <v>6929</v>
      </c>
      <c r="CW1347" s="66"/>
      <c r="CX1347" s="66">
        <f t="shared" si="2472"/>
        <v>0</v>
      </c>
      <c r="CY1347" s="40">
        <f t="shared" si="2476"/>
        <v>6173.9599999999982</v>
      </c>
      <c r="CZ1347" s="65"/>
      <c r="DA1347" s="66">
        <f t="shared" si="2529"/>
        <v>0</v>
      </c>
      <c r="DB1347" s="67">
        <f t="shared" si="2445"/>
        <v>32048</v>
      </c>
      <c r="DC1347" s="66"/>
      <c r="DD1347" s="66">
        <f t="shared" si="2530"/>
        <v>0</v>
      </c>
      <c r="DE1347" s="67">
        <f t="shared" si="2446"/>
        <v>78819</v>
      </c>
      <c r="DF1347" s="66"/>
      <c r="DG1347" s="69">
        <f t="shared" si="2517"/>
        <v>0</v>
      </c>
      <c r="DH1347" s="67">
        <f t="shared" si="2471"/>
        <v>439095</v>
      </c>
      <c r="DI1347" s="66"/>
      <c r="DJ1347" s="66">
        <f t="shared" si="2518"/>
        <v>0</v>
      </c>
      <c r="DK1347" s="67">
        <f t="shared" si="2433"/>
        <v>4363.5</v>
      </c>
      <c r="DM1347" s="206">
        <f t="shared" si="2519"/>
        <v>0</v>
      </c>
      <c r="DN1347" s="25">
        <f t="shared" si="2426"/>
        <v>0</v>
      </c>
      <c r="DO1347" s="5"/>
      <c r="DP1347" s="43">
        <f t="shared" si="2520"/>
        <v>0</v>
      </c>
      <c r="DQ1347" s="27">
        <f t="shared" si="2434"/>
        <v>6413.5</v>
      </c>
      <c r="DR1347" s="5"/>
      <c r="DS1347" s="43">
        <f t="shared" si="2521"/>
        <v>0</v>
      </c>
      <c r="DT1347" s="27">
        <f t="shared" si="2435"/>
        <v>4846</v>
      </c>
      <c r="DU1347" s="5"/>
      <c r="DV1347" s="43">
        <f t="shared" si="2522"/>
        <v>0</v>
      </c>
      <c r="DW1347" s="27">
        <f t="shared" si="2436"/>
        <v>4835</v>
      </c>
      <c r="DX1347" s="5"/>
      <c r="DY1347" s="22">
        <f t="shared" si="2523"/>
        <v>0</v>
      </c>
      <c r="DZ1347" s="25">
        <f t="shared" si="2437"/>
        <v>523</v>
      </c>
      <c r="EA1347" s="22"/>
      <c r="EB1347" s="22">
        <f t="shared" si="2524"/>
        <v>0</v>
      </c>
      <c r="EC1347" s="28">
        <f t="shared" si="2438"/>
        <v>369</v>
      </c>
      <c r="ED1347" s="5"/>
      <c r="EE1347" s="43">
        <f t="shared" si="2525"/>
        <v>0</v>
      </c>
      <c r="EF1347" s="27">
        <f t="shared" si="2439"/>
        <v>4769</v>
      </c>
      <c r="EG1347" s="66"/>
      <c r="EH1347" s="66">
        <f t="shared" si="2526"/>
        <v>0</v>
      </c>
      <c r="EI1347" s="67">
        <f t="shared" si="2440"/>
        <v>21277</v>
      </c>
      <c r="EJ1347" s="66"/>
      <c r="EK1347" s="66">
        <f t="shared" si="2527"/>
        <v>0</v>
      </c>
      <c r="EL1347" s="67">
        <f t="shared" si="2441"/>
        <v>19907</v>
      </c>
      <c r="EM1347" s="110">
        <f t="shared" si="2447"/>
        <v>241456.96596276</v>
      </c>
    </row>
    <row r="1348" spans="1:143" ht="11.25" customHeight="1" x14ac:dyDescent="0.25">
      <c r="A1348" s="11">
        <v>46200</v>
      </c>
      <c r="B1348" s="187">
        <v>46186</v>
      </c>
      <c r="C1348" s="174">
        <v>8004998457</v>
      </c>
      <c r="D1348" s="13" t="s">
        <v>457</v>
      </c>
      <c r="E1348" s="14">
        <v>20</v>
      </c>
      <c r="F1348" s="15">
        <v>2</v>
      </c>
      <c r="G1348" s="16">
        <v>191516809826</v>
      </c>
      <c r="H1348" s="66"/>
      <c r="I1348" s="41">
        <f t="shared" si="2486"/>
        <v>0</v>
      </c>
      <c r="J1348" s="48">
        <f t="shared" si="2483"/>
        <v>181979</v>
      </c>
      <c r="K1348" s="66"/>
      <c r="L1348" s="41">
        <v>100</v>
      </c>
      <c r="M1348" s="48">
        <f t="shared" si="2468"/>
        <v>240996</v>
      </c>
      <c r="N1348" s="66"/>
      <c r="O1348" s="41">
        <f t="shared" si="2531"/>
        <v>0</v>
      </c>
      <c r="P1348" s="48">
        <f t="shared" si="2491"/>
        <v>169458</v>
      </c>
      <c r="Q1348" s="66"/>
      <c r="R1348" s="66">
        <f t="shared" si="2489"/>
        <v>0</v>
      </c>
      <c r="S1348" s="67">
        <f t="shared" si="2484"/>
        <v>205594</v>
      </c>
      <c r="T1348" s="66"/>
      <c r="U1348" s="66">
        <f t="shared" si="2490"/>
        <v>0</v>
      </c>
      <c r="V1348" s="67">
        <f t="shared" si="2454"/>
        <v>138050.80000000005</v>
      </c>
      <c r="X1348" s="69">
        <f t="shared" si="2492"/>
        <v>0</v>
      </c>
      <c r="Y1348" s="67">
        <f t="shared" si="2455"/>
        <v>4500.3500000000004</v>
      </c>
      <c r="Z1348" s="66"/>
      <c r="AA1348" s="68">
        <f t="shared" si="2493"/>
        <v>0</v>
      </c>
      <c r="AB1348" s="67">
        <f t="shared" si="2456"/>
        <v>14252</v>
      </c>
      <c r="AC1348" s="66"/>
      <c r="AD1348" s="66">
        <f t="shared" si="2494"/>
        <v>0</v>
      </c>
      <c r="AE1348" s="67">
        <f t="shared" si="2457"/>
        <v>2961</v>
      </c>
      <c r="AF1348" s="66"/>
      <c r="AG1348" s="78">
        <f t="shared" si="2495"/>
        <v>0</v>
      </c>
      <c r="AH1348" s="79">
        <f t="shared" si="2458"/>
        <v>3533.4</v>
      </c>
      <c r="AI1348" s="66"/>
      <c r="AJ1348" s="68">
        <f t="shared" si="2496"/>
        <v>0</v>
      </c>
      <c r="AK1348" s="67">
        <f t="shared" si="2459"/>
        <v>45407</v>
      </c>
      <c r="AL1348" s="66"/>
      <c r="AM1348" s="68">
        <f t="shared" si="2497"/>
        <v>0</v>
      </c>
      <c r="AN1348" s="67">
        <f t="shared" si="2461"/>
        <v>7830.62</v>
      </c>
      <c r="AO1348" s="66"/>
      <c r="AP1348" s="68">
        <f t="shared" si="2498"/>
        <v>42</v>
      </c>
      <c r="AQ1348" s="67">
        <f t="shared" si="2477"/>
        <v>7578.6399999999994</v>
      </c>
      <c r="AR1348" s="66"/>
      <c r="AS1348" s="68">
        <f t="shared" si="2499"/>
        <v>0</v>
      </c>
      <c r="AT1348" s="67">
        <f t="shared" si="2451"/>
        <v>278.5</v>
      </c>
      <c r="AU1348" s="66"/>
      <c r="AV1348" s="66">
        <f t="shared" si="2500"/>
        <v>0</v>
      </c>
      <c r="AW1348" s="42">
        <f t="shared" si="2485"/>
        <v>4171.2000000000016</v>
      </c>
      <c r="AX1348" s="66"/>
      <c r="AY1348" s="66">
        <f t="shared" si="2501"/>
        <v>0</v>
      </c>
      <c r="AZ1348" s="67">
        <f t="shared" ref="AZ1348:AZ1411" si="2534">+AZ1347+AX1348-AY1348</f>
        <v>728.09999999999991</v>
      </c>
      <c r="BA1348" s="66"/>
      <c r="BB1348" s="68">
        <f t="shared" si="2502"/>
        <v>0</v>
      </c>
      <c r="BC1348" s="67">
        <f t="shared" si="2478"/>
        <v>77.819999999999851</v>
      </c>
      <c r="BD1348" s="66"/>
      <c r="BE1348" s="68">
        <f t="shared" si="2503"/>
        <v>0</v>
      </c>
      <c r="BF1348" s="67">
        <f t="shared" si="2532"/>
        <v>445.38000000000164</v>
      </c>
      <c r="BG1348" s="66"/>
      <c r="BH1348" s="68">
        <f t="shared" si="2504"/>
        <v>0</v>
      </c>
      <c r="BI1348" s="67">
        <f t="shared" si="2533"/>
        <v>10000</v>
      </c>
      <c r="BJ1348" s="66"/>
      <c r="BK1348" s="68">
        <f t="shared" si="2505"/>
        <v>0</v>
      </c>
      <c r="BL1348" s="67">
        <f t="shared" si="2427"/>
        <v>2694.6000000000004</v>
      </c>
      <c r="BM1348" s="66"/>
      <c r="BN1348" s="68">
        <f t="shared" si="2506"/>
        <v>0</v>
      </c>
      <c r="BO1348" s="67">
        <f t="shared" si="2428"/>
        <v>9134.7000000000007</v>
      </c>
      <c r="BP1348" s="66"/>
      <c r="BQ1348" s="68">
        <f t="shared" si="2507"/>
        <v>0</v>
      </c>
      <c r="BR1348" s="67">
        <f t="shared" si="2443"/>
        <v>65606.650000000009</v>
      </c>
      <c r="BS1348" s="66"/>
      <c r="BT1348" s="66">
        <f t="shared" si="2508"/>
        <v>0</v>
      </c>
      <c r="BU1348" s="67">
        <f t="shared" si="2479"/>
        <v>94117</v>
      </c>
      <c r="BV1348" s="66"/>
      <c r="BW1348" s="66">
        <f t="shared" si="2528"/>
        <v>0</v>
      </c>
      <c r="BX1348" s="67">
        <f t="shared" si="2480"/>
        <v>137128</v>
      </c>
      <c r="BY1348" s="66"/>
      <c r="BZ1348" s="66">
        <f t="shared" si="2509"/>
        <v>0</v>
      </c>
      <c r="CA1348" s="67">
        <f t="shared" si="2481"/>
        <v>87619</v>
      </c>
      <c r="CB1348" s="66"/>
      <c r="CC1348" s="66">
        <f t="shared" si="2510"/>
        <v>0</v>
      </c>
      <c r="CD1348" s="67">
        <f t="shared" si="2470"/>
        <v>28747.040000000001</v>
      </c>
      <c r="CE1348" s="66"/>
      <c r="CF1348" s="66">
        <f t="shared" si="2511"/>
        <v>0</v>
      </c>
      <c r="CG1348" s="67">
        <f t="shared" si="2429"/>
        <v>3663.6999999999994</v>
      </c>
      <c r="CH1348" s="66"/>
      <c r="CI1348" s="66">
        <f t="shared" si="2512"/>
        <v>0</v>
      </c>
      <c r="CJ1348" s="67">
        <f t="shared" si="2444"/>
        <v>6757.8</v>
      </c>
      <c r="CK1348" s="66"/>
      <c r="CL1348" s="68">
        <f t="shared" si="2513"/>
        <v>0</v>
      </c>
      <c r="CM1348" s="79">
        <f t="shared" si="2430"/>
        <v>4847.4799999999996</v>
      </c>
      <c r="CN1348" s="66"/>
      <c r="CO1348" s="68">
        <f t="shared" si="2514"/>
        <v>0</v>
      </c>
      <c r="CP1348" s="79">
        <f t="shared" si="2431"/>
        <v>3955</v>
      </c>
      <c r="CQ1348" s="66"/>
      <c r="CR1348" s="68">
        <f t="shared" si="2515"/>
        <v>0</v>
      </c>
      <c r="CS1348" s="79">
        <f t="shared" si="2482"/>
        <v>5186</v>
      </c>
      <c r="CT1348" s="66"/>
      <c r="CU1348" s="68">
        <f t="shared" si="2516"/>
        <v>0</v>
      </c>
      <c r="CV1348" s="79">
        <f t="shared" si="2432"/>
        <v>6929</v>
      </c>
      <c r="CW1348" s="66"/>
      <c r="CX1348" s="66">
        <f t="shared" si="2472"/>
        <v>0</v>
      </c>
      <c r="CY1348" s="40">
        <f t="shared" si="2476"/>
        <v>6173.9599999999982</v>
      </c>
      <c r="CZ1348" s="65"/>
      <c r="DA1348" s="66">
        <f t="shared" si="2529"/>
        <v>0</v>
      </c>
      <c r="DB1348" s="67">
        <f t="shared" si="2445"/>
        <v>32048</v>
      </c>
      <c r="DC1348" s="66"/>
      <c r="DD1348" s="66">
        <f t="shared" si="2530"/>
        <v>0</v>
      </c>
      <c r="DE1348" s="67">
        <f t="shared" si="2446"/>
        <v>78819</v>
      </c>
      <c r="DF1348" s="66"/>
      <c r="DG1348" s="69">
        <f t="shared" si="2517"/>
        <v>0</v>
      </c>
      <c r="DH1348" s="67">
        <f t="shared" si="2471"/>
        <v>439095</v>
      </c>
      <c r="DI1348" s="66"/>
      <c r="DJ1348" s="66">
        <f t="shared" si="2518"/>
        <v>0</v>
      </c>
      <c r="DK1348" s="67">
        <f t="shared" si="2433"/>
        <v>4363.5</v>
      </c>
      <c r="DM1348" s="206">
        <f t="shared" si="2519"/>
        <v>0</v>
      </c>
      <c r="DN1348" s="25">
        <f t="shared" si="2426"/>
        <v>0</v>
      </c>
      <c r="DO1348" s="5"/>
      <c r="DP1348" s="43">
        <f t="shared" si="2520"/>
        <v>0</v>
      </c>
      <c r="DQ1348" s="27">
        <f t="shared" si="2434"/>
        <v>6413.5</v>
      </c>
      <c r="DR1348" s="5"/>
      <c r="DS1348" s="43">
        <f t="shared" si="2521"/>
        <v>0</v>
      </c>
      <c r="DT1348" s="27">
        <f t="shared" si="2435"/>
        <v>4846</v>
      </c>
      <c r="DU1348" s="5"/>
      <c r="DV1348" s="43">
        <f t="shared" si="2522"/>
        <v>0</v>
      </c>
      <c r="DW1348" s="27">
        <f t="shared" si="2436"/>
        <v>4835</v>
      </c>
      <c r="DX1348" s="5"/>
      <c r="DY1348" s="22">
        <f t="shared" si="2523"/>
        <v>0</v>
      </c>
      <c r="DZ1348" s="25">
        <f t="shared" si="2437"/>
        <v>523</v>
      </c>
      <c r="EA1348" s="22"/>
      <c r="EB1348" s="22">
        <f t="shared" si="2524"/>
        <v>0</v>
      </c>
      <c r="EC1348" s="28">
        <f t="shared" si="2438"/>
        <v>369</v>
      </c>
      <c r="ED1348" s="5"/>
      <c r="EE1348" s="43">
        <f t="shared" si="2525"/>
        <v>0</v>
      </c>
      <c r="EF1348" s="27">
        <f t="shared" si="2439"/>
        <v>4769</v>
      </c>
      <c r="EG1348" s="66"/>
      <c r="EH1348" s="66">
        <f t="shared" si="2526"/>
        <v>0</v>
      </c>
      <c r="EI1348" s="67">
        <f t="shared" si="2440"/>
        <v>21277</v>
      </c>
      <c r="EJ1348" s="66"/>
      <c r="EK1348" s="66">
        <f t="shared" si="2527"/>
        <v>0</v>
      </c>
      <c r="EL1348" s="67">
        <f t="shared" si="2441"/>
        <v>19907</v>
      </c>
      <c r="EM1348" s="110">
        <f t="shared" si="2447"/>
        <v>241386.15796275999</v>
      </c>
    </row>
    <row r="1349" spans="1:143" ht="11.25" customHeight="1" x14ac:dyDescent="0.25">
      <c r="A1349" s="11">
        <v>46200</v>
      </c>
      <c r="B1349" s="187">
        <v>46186</v>
      </c>
      <c r="C1349" s="174">
        <v>8004998459</v>
      </c>
      <c r="D1349" s="13" t="s">
        <v>458</v>
      </c>
      <c r="E1349" s="14">
        <v>50</v>
      </c>
      <c r="F1349" s="15">
        <v>2</v>
      </c>
      <c r="G1349" s="16">
        <v>191516769069</v>
      </c>
      <c r="H1349" s="66"/>
      <c r="I1349" s="41">
        <f t="shared" si="2486"/>
        <v>0</v>
      </c>
      <c r="J1349" s="48">
        <f t="shared" si="2483"/>
        <v>181979</v>
      </c>
      <c r="K1349" s="66"/>
      <c r="L1349" s="41">
        <v>100</v>
      </c>
      <c r="M1349" s="48">
        <f t="shared" si="2468"/>
        <v>240896</v>
      </c>
      <c r="N1349" s="66"/>
      <c r="O1349" s="41">
        <f t="shared" si="2531"/>
        <v>0</v>
      </c>
      <c r="P1349" s="48">
        <f t="shared" si="2491"/>
        <v>169458</v>
      </c>
      <c r="Q1349" s="66"/>
      <c r="R1349" s="66">
        <f t="shared" si="2489"/>
        <v>0</v>
      </c>
      <c r="S1349" s="67">
        <f t="shared" si="2484"/>
        <v>205594</v>
      </c>
      <c r="T1349" s="66"/>
      <c r="U1349" s="66">
        <f t="shared" si="2490"/>
        <v>0</v>
      </c>
      <c r="V1349" s="67">
        <f t="shared" si="2454"/>
        <v>138050.80000000005</v>
      </c>
      <c r="X1349" s="69">
        <f t="shared" si="2492"/>
        <v>0</v>
      </c>
      <c r="Y1349" s="67">
        <f t="shared" si="2455"/>
        <v>4500.3500000000004</v>
      </c>
      <c r="Z1349" s="66"/>
      <c r="AA1349" s="68">
        <f t="shared" si="2493"/>
        <v>105</v>
      </c>
      <c r="AB1349" s="67">
        <f t="shared" si="2456"/>
        <v>14147</v>
      </c>
      <c r="AC1349" s="66"/>
      <c r="AD1349" s="66">
        <f t="shared" si="2494"/>
        <v>0</v>
      </c>
      <c r="AE1349" s="67">
        <f t="shared" si="2457"/>
        <v>2961</v>
      </c>
      <c r="AF1349" s="66"/>
      <c r="AG1349" s="78">
        <f t="shared" si="2495"/>
        <v>0</v>
      </c>
      <c r="AH1349" s="79">
        <f t="shared" si="2458"/>
        <v>3533.4</v>
      </c>
      <c r="AI1349" s="66"/>
      <c r="AJ1349" s="68">
        <f t="shared" si="2496"/>
        <v>0</v>
      </c>
      <c r="AK1349" s="67">
        <f t="shared" si="2459"/>
        <v>45407</v>
      </c>
      <c r="AL1349" s="66"/>
      <c r="AM1349" s="68">
        <f t="shared" si="2497"/>
        <v>0</v>
      </c>
      <c r="AN1349" s="67">
        <f t="shared" si="2461"/>
        <v>7830.62</v>
      </c>
      <c r="AO1349" s="66"/>
      <c r="AP1349" s="68">
        <f t="shared" si="2498"/>
        <v>0</v>
      </c>
      <c r="AQ1349" s="67">
        <f t="shared" si="2477"/>
        <v>7578.6399999999994</v>
      </c>
      <c r="AR1349" s="66"/>
      <c r="AS1349" s="68">
        <f t="shared" si="2499"/>
        <v>0</v>
      </c>
      <c r="AT1349" s="67">
        <f t="shared" si="2451"/>
        <v>278.5</v>
      </c>
      <c r="AU1349" s="66"/>
      <c r="AV1349" s="66">
        <f t="shared" si="2500"/>
        <v>0</v>
      </c>
      <c r="AW1349" s="42">
        <f t="shared" si="2485"/>
        <v>4171.2000000000016</v>
      </c>
      <c r="AX1349" s="66"/>
      <c r="AY1349" s="66">
        <f t="shared" si="2501"/>
        <v>0</v>
      </c>
      <c r="AZ1349" s="67">
        <f t="shared" si="2534"/>
        <v>728.09999999999991</v>
      </c>
      <c r="BA1349" s="66"/>
      <c r="BB1349" s="68">
        <f t="shared" si="2502"/>
        <v>0</v>
      </c>
      <c r="BC1349" s="67">
        <f t="shared" si="2478"/>
        <v>77.819999999999851</v>
      </c>
      <c r="BD1349" s="66"/>
      <c r="BE1349" s="68">
        <f t="shared" si="2503"/>
        <v>0</v>
      </c>
      <c r="BF1349" s="67">
        <f t="shared" si="2532"/>
        <v>445.38000000000164</v>
      </c>
      <c r="BG1349" s="66"/>
      <c r="BH1349" s="68">
        <f t="shared" si="2504"/>
        <v>0</v>
      </c>
      <c r="BI1349" s="67">
        <f t="shared" si="2533"/>
        <v>10000</v>
      </c>
      <c r="BJ1349" s="66"/>
      <c r="BK1349" s="68">
        <f t="shared" si="2505"/>
        <v>0</v>
      </c>
      <c r="BL1349" s="67">
        <f t="shared" si="2427"/>
        <v>2694.6000000000004</v>
      </c>
      <c r="BM1349" s="66"/>
      <c r="BN1349" s="68">
        <f t="shared" si="2506"/>
        <v>0</v>
      </c>
      <c r="BO1349" s="67">
        <f t="shared" si="2428"/>
        <v>9134.7000000000007</v>
      </c>
      <c r="BP1349" s="66"/>
      <c r="BQ1349" s="68">
        <f t="shared" si="2507"/>
        <v>0</v>
      </c>
      <c r="BR1349" s="67">
        <f t="shared" si="2443"/>
        <v>65606.650000000009</v>
      </c>
      <c r="BS1349" s="66"/>
      <c r="BT1349" s="66">
        <f t="shared" si="2508"/>
        <v>0</v>
      </c>
      <c r="BU1349" s="67">
        <f t="shared" si="2479"/>
        <v>94117</v>
      </c>
      <c r="BV1349" s="66"/>
      <c r="BW1349" s="66">
        <f t="shared" si="2528"/>
        <v>0</v>
      </c>
      <c r="BX1349" s="67">
        <f t="shared" si="2480"/>
        <v>137128</v>
      </c>
      <c r="BY1349" s="66"/>
      <c r="BZ1349" s="66">
        <f t="shared" si="2509"/>
        <v>0</v>
      </c>
      <c r="CA1349" s="67">
        <f t="shared" si="2481"/>
        <v>87619</v>
      </c>
      <c r="CB1349" s="66"/>
      <c r="CC1349" s="66">
        <f t="shared" si="2510"/>
        <v>0</v>
      </c>
      <c r="CD1349" s="67">
        <f t="shared" si="2470"/>
        <v>28747.040000000001</v>
      </c>
      <c r="CE1349" s="66"/>
      <c r="CF1349" s="66">
        <f t="shared" si="2511"/>
        <v>0</v>
      </c>
      <c r="CG1349" s="67">
        <f t="shared" si="2429"/>
        <v>3663.6999999999994</v>
      </c>
      <c r="CH1349" s="66"/>
      <c r="CI1349" s="66">
        <f t="shared" si="2512"/>
        <v>0</v>
      </c>
      <c r="CJ1349" s="67">
        <f t="shared" si="2444"/>
        <v>6757.8</v>
      </c>
      <c r="CK1349" s="66"/>
      <c r="CL1349" s="68">
        <f t="shared" si="2513"/>
        <v>0</v>
      </c>
      <c r="CM1349" s="79">
        <f t="shared" si="2430"/>
        <v>4847.4799999999996</v>
      </c>
      <c r="CN1349" s="66"/>
      <c r="CO1349" s="68">
        <f t="shared" si="2514"/>
        <v>0</v>
      </c>
      <c r="CP1349" s="79">
        <f t="shared" si="2431"/>
        <v>3955</v>
      </c>
      <c r="CQ1349" s="66"/>
      <c r="CR1349" s="68">
        <f t="shared" si="2515"/>
        <v>0</v>
      </c>
      <c r="CS1349" s="79">
        <f t="shared" si="2482"/>
        <v>5186</v>
      </c>
      <c r="CT1349" s="66"/>
      <c r="CU1349" s="68">
        <f t="shared" si="2516"/>
        <v>0</v>
      </c>
      <c r="CV1349" s="79">
        <f t="shared" si="2432"/>
        <v>6929</v>
      </c>
      <c r="CW1349" s="66"/>
      <c r="CX1349" s="66">
        <f t="shared" si="2472"/>
        <v>0</v>
      </c>
      <c r="CY1349" s="40">
        <f t="shared" si="2476"/>
        <v>6173.9599999999982</v>
      </c>
      <c r="CZ1349" s="65"/>
      <c r="DA1349" s="66">
        <f t="shared" si="2529"/>
        <v>0</v>
      </c>
      <c r="DB1349" s="67">
        <f t="shared" si="2445"/>
        <v>32048</v>
      </c>
      <c r="DC1349" s="66"/>
      <c r="DD1349" s="66">
        <f t="shared" si="2530"/>
        <v>0</v>
      </c>
      <c r="DE1349" s="67">
        <f t="shared" si="2446"/>
        <v>78819</v>
      </c>
      <c r="DF1349" s="66"/>
      <c r="DG1349" s="69">
        <f t="shared" si="2517"/>
        <v>0</v>
      </c>
      <c r="DH1349" s="67">
        <f t="shared" si="2471"/>
        <v>439095</v>
      </c>
      <c r="DI1349" s="66"/>
      <c r="DJ1349" s="66">
        <f t="shared" si="2518"/>
        <v>0</v>
      </c>
      <c r="DK1349" s="67">
        <f t="shared" si="2433"/>
        <v>4363.5</v>
      </c>
      <c r="DM1349" s="206">
        <f t="shared" si="2519"/>
        <v>0</v>
      </c>
      <c r="DN1349" s="25">
        <f t="shared" ref="DN1349:DN1412" si="2535">DN1348+DL1349-DM1349</f>
        <v>0</v>
      </c>
      <c r="DO1349" s="5"/>
      <c r="DP1349" s="43">
        <f t="shared" si="2520"/>
        <v>0</v>
      </c>
      <c r="DQ1349" s="27">
        <f t="shared" si="2434"/>
        <v>6413.5</v>
      </c>
      <c r="DR1349" s="5"/>
      <c r="DS1349" s="43">
        <f t="shared" si="2521"/>
        <v>0</v>
      </c>
      <c r="DT1349" s="27">
        <f t="shared" si="2435"/>
        <v>4846</v>
      </c>
      <c r="DU1349" s="5"/>
      <c r="DV1349" s="43">
        <f t="shared" si="2522"/>
        <v>0</v>
      </c>
      <c r="DW1349" s="27">
        <f t="shared" si="2436"/>
        <v>4835</v>
      </c>
      <c r="DX1349" s="5"/>
      <c r="DY1349" s="22">
        <f t="shared" si="2523"/>
        <v>0</v>
      </c>
      <c r="DZ1349" s="25">
        <f t="shared" si="2437"/>
        <v>523</v>
      </c>
      <c r="EA1349" s="22"/>
      <c r="EB1349" s="22">
        <f t="shared" si="2524"/>
        <v>0</v>
      </c>
      <c r="EC1349" s="28">
        <f t="shared" si="2438"/>
        <v>369</v>
      </c>
      <c r="ED1349" s="5"/>
      <c r="EE1349" s="43">
        <f t="shared" si="2525"/>
        <v>0</v>
      </c>
      <c r="EF1349" s="27">
        <f t="shared" si="2439"/>
        <v>4769</v>
      </c>
      <c r="EG1349" s="66"/>
      <c r="EH1349" s="66">
        <f t="shared" si="2526"/>
        <v>0</v>
      </c>
      <c r="EI1349" s="67">
        <f t="shared" si="2440"/>
        <v>21277</v>
      </c>
      <c r="EJ1349" s="66"/>
      <c r="EK1349" s="66">
        <f t="shared" si="2527"/>
        <v>0</v>
      </c>
      <c r="EL1349" s="67">
        <f t="shared" si="2441"/>
        <v>19907</v>
      </c>
      <c r="EM1349" s="110">
        <f t="shared" si="2447"/>
        <v>241194.82276276001</v>
      </c>
    </row>
    <row r="1350" spans="1:143" ht="11.25" customHeight="1" x14ac:dyDescent="0.25">
      <c r="A1350" s="11">
        <v>46200</v>
      </c>
      <c r="B1350" s="187">
        <v>46186</v>
      </c>
      <c r="C1350" s="174">
        <v>8004998891</v>
      </c>
      <c r="D1350" s="13" t="s">
        <v>53</v>
      </c>
      <c r="E1350" s="14">
        <v>140</v>
      </c>
      <c r="F1350" s="15">
        <v>2.5</v>
      </c>
      <c r="G1350" s="16">
        <v>191516147218</v>
      </c>
      <c r="H1350" s="66"/>
      <c r="I1350" s="41">
        <f t="shared" si="2486"/>
        <v>280</v>
      </c>
      <c r="J1350" s="48">
        <f t="shared" si="2483"/>
        <v>181699</v>
      </c>
      <c r="K1350" s="66"/>
      <c r="L1350" s="41">
        <f t="shared" ref="L1350:L1386" si="2536">IF(OR(D1350="NPC6ASZDB-RD015M",D1350="NPC6ASZDB-GN750C",D1350="NPC6ASZDB-WT035M",D1350="NPC6ASZDB-WT028M ",D1350="NPC6ASZDB-WT019M",D1350="NPC06SZDB-GN050C",D1350="NPC06SZDB-OR050C",D1350="NPC6ASZDB-WT018M",D1350="NPC6ASZDB-WT023M",D1350="NPC6ASZDB-WT024M",D1350="NPC6ASZDB-OR020M",D1350="NPC6ASZDB-RD006M",D1350="NPC6ASZDB-WT017M",D1350="NPC6ASZDB-GY750C",D1350="NPC6ASZDB-YL015M",D1350="NPC6ASZDB-BL004M ",D1350="NPC6ASZDB-WT016M",D1350="NPC06SZDB-BK006M",D1350="NPC06SZDB-BK007M",D1350="NPC6ASZDB-OR750C",D1350="NPC06SZDB-BK004M",D1350="NPC06SZDB-BL015M",D1350="NPC6ASZDB-BL013C",D1350="NPC6ASZDB-BL030C",D1350="NPC6ASZDB-GY009M",D1350="NPC06SZDB-BK002M",D1350="NPC6ASZDB-GY025C",D1350="NPC06SZDB-BK003M",D1350="NPC06SZDB-GY005M",D1350="NPC6ASZDB-RD020C",D1350="NPC06SZDB-YL040M",D1350="NPC6ASZDB-GY125C",D1350="NPC06SZDB-YL002M",D1350="NPC6ASZDB-WT100M",D1350="NPC6ASZDB-RD008M",D1350="NPC6ASZDB-YL009M",D1350="NPC6ASZDB-VT010M",D1350="NPC6ASZDB-OR007M",D1350="NPC6ASZDB-VT007M",D1350="NPC6ASZDB-BK007M",D1350="NPC6ASZDB-GY350C",D1350="NPC6ASZDB-YL350C",D1350="NPC6ASZDB-OR350C",D1350="NPC6ASZDB-VT350C",D1350="NPC6ASZDB-BL350C",D1350="NPC6ASZDB-RD350C",D1350="NPC6ASZDB-BK350C",D1350="NPC6ASZDB-VT003M",D1350="NPC6ASZDB-OR250C",D1350="NPC6ASZDB-VT250C",D1350="NPC6ASZDB-VT002M",D1350="NPC6ASZDB-VT050C",D1350="NPC6ASZDB-VT001M",D1350="NPC6ASZDB-VT150C",D1350="NPC6ASZDB-WT017C",D1350="NPC6ASZDB-RD030C",D1350="NPC6ASZDB-WT030C",D1350="NPC6ASZDB-OR020M",D1350="NPC6ASZDB-OR015M",D1350="NPC06SZDB-WT025C",D1350="NPC6ASZDB-WT013M",D1350="NPC6ASZDB-GY075C",D1350="NPC6ASZDB-BK075C",D1350="NPC6ASZDB-BK125C",D1350="NPC6ASZDB-GN250C",D1350="NPC6ASZDB-WT011M",D1350="NPC6ASZDB-WT014M",D1350="NPC6ASZDB-OR005M",D1350="NPC6ASZDB-GY006M",D1350="NPC6ASZDB-WT550C",D1350="NPC6ASZDB-WT650C",D1350="NPC6ASZDB-WT850C",D1350="NPC6ASZDB-WT950C",D1350="NPC6ASZDB-RD250C",D1350="NPC06SZDB-GY015C",D1350="NPC06SZDB-BL020C",D1350="NPC06SZDB-YL015C",D1350="NPC6ASZDB-BL012M",D1350="NPC6ASZDB-WT020C",D1350="NPC6ASZDB-BL008M",D1350="NPC6ASZDB-BL009M",D1350="NPC6ASZDB-WT022M",D1350="NPC6ASZDB-YL007M",D1350="NPC06SZDB-WT250C",D1350="NPC6ASZDB-BL007M",D1350="NPC6ASZDB-BK050C",D1350="NPC6ASZDB-BK025C",D1350="NPC6ASZDB-BL750C",D1350="NPC6ASZDB-OR010M",D1350="NPC06SZDB-RD015M",D1350="NPC6ASZDB-YL012M",D1350="NPC6ASZDB-YL030M",D1350="NPC6ASZDB-YL020M",D1350="NPC6ASZDB-RD050C",D1350="NPC06SZDB-BL050C",D1350="NPC06SZDB-RD050C",D1350="NPC06SZDB-YL050C",D1350="NPC06SZDB-YL003M",D1350="NPC06SZDB-GN002M",D1350="NPC6ASZDB-RD010M",D1350="NPC6ASZDB-GY450C",D1350="NPC6ASZDB-WT006M",D1350="NPC6ASZDB-BL250C",D1350="NPC6ASZDB-GY050C",D1350="NPC6ASZDB-YL250C",D1350="NPC6ASZDB-YL008M",D1350="NPC06SZDB-YL010M",D1350="NPC6ASZDB-GY008M",D1350="NPC06SZDB-RD005M",D1350="NPC6ASZDB-BL050C",D1350="NPC6ASZDB-WT450C",D1350="NPC6ASZDB-OR050C",D1350="NPC06SZDB-GN010M",D1350="NPC06SZDB-RD010M",D1350="NPC06SZDB-BL010M",D1350="NPC6ASZDB-GY050C",D1350="NPC6ASZDB-YL025C",D1350="NPC6ASZDB-BK250C",D1350="NPC6ASZDB-BK004M",D1350="NPC6ASZDB-YL006M",D1350="NPC06SZDB-WT007M",D1350="NPC6ASZDB-BL015M",D1350="NPC6ASZDB-BL020M",D1350="NPC6ASZDB-GN010M",D1350="NPC6ASZDB-GN015M",D1350="NPC6ASZDB-GY250C",D1350="NPC6ASZDB-BK030M",D1350="NPC06SZDB-GY003M",D1350="NPC06SZDB-BL150C",D1350="NPC6ASZDB-BK013M",D1350="NPC6ASZDB-OR150C",D1350="NPC6ASZDB-GY007M",D1350="NPC6ASZDB-BK750C",D1350="NPC06SZDB-GN003M",D1350="NPC06SZDB-BK150C",D1350="NPC06SZDB-BK001M",D1350="NPC6ASZDB-RD007M",D1350="NPC6ASZDB-RD010M",D1350="NPC06SZDB-GY006M",D1350="NPC06SZDB-GY015M",D1350="NPC06SZDB-BK050C",D1350="NPC6ASZDB-GN025C",D1350="NPC6ASZDB-WT009M",D1350="NPC6ASZDB-OR004M",D1350="NPC6ASZDB-WT075C",D1350="NPC6ASZDB-WT175C",D1350="NPC06SZDB-GY001M",D1350="NPC06SZDB-GY002M",D1350="NPC6ASZDB-WT125C",D1350="NPC6ASZDB-WT225C",D1350="NPC6ASZDB-WT275C",D1350="NPC6ASZDB-GY015M",D1350="NPC6ASZDB-RD001M",D1350="NPC6ASZDB-RD005M",D1350="NPC6ASZDB-WT025C",D1350="NPC6ASZDB-YL001M",D1350="NPC6ASZDB-YL005M",D1350="NPC06SZDB-GY010M",D1350="NPC06SZDB-YL005M",D1350="NPC06SZDB-YL001M",D1350="NPC6ASZDB-BK150C",D1350="NPC6ASZDB-BL030M",D1350="NPC6ASZDB-YL050C",D1350="NPC6ASZDB-YL010M",D1350="NPC6ASZDB-OR010M",D1350="NPC06SZDB-YL150C",D1350="NPC6ASZDB-OR005M",D1350="NPC06SZDB-OR002M",D1350="NPC6ASZDB-RD150C",D1350="NPC6ASZDB-WT025M",D1350="NPC6ASZDB-WT150C",D1350="NPC6ASZDB-WT012M",D1350="NPC6ASZDB-WT250C",D1350="NPC6ASZDB-WT350C",D1350="NPC6ASZDB-YL002M",D1350="NPC6ASZDB-BL150C",D1350="NPC6ASZDB-WT015M",D1350="NPC6ASZDB-YL150C",D1350="NPC6ASZDB-YL003M",D1350="NPC6ASZDB-WT750C",D1350="NPC6ASZDB-GN050C",D1350="NPC6ASZDB-WT008M",D1350="NPC06SZDB-OR010M",D1350="NPC6ASZDB-GY150C",D1350="NPC6ASZDB-GN150C",D1350="NPC6ASZDB-OR001M",D1350="NPC6ASZDB-OR002M",D1350="NPC6ASZDB-OR003M",D1350="NPC06SZDB-RD002M",D1350="NPC06SZDB-RD150C",D1350="NPC6ASZDB-BK015M",D1350="NPC06SZDB-GN001M",D1350="NPC06SZDB-GN150C",D1350="NPC06SZDB-WT030M",D1350="NPC06SZDB-WT750C",D1350="NPC06SZDB-WT015M",D1350="NPC6ASZDB-WT030M",D1350="NPC06SZDB-RD001M",D1350="NPC06SZDB-RD003M",D1350="NPC06SZDB-OR003M",D1350="NPC06SZDB-OR001M",D1350="NPC06SZDB-BL001M",D1350="NPC06SZDB-BL003M",D1350="NPC06SZDB-WT150C",D1350="NPC06SZDB-BL002M",D1350="NPC6ASZDB-WT050C",D1350="NPC06SZDB-WT050C",D1350="NPC06SZDB-WT001M",D1350="NPC06SZDB-WT002M",D1350="NPC06SZDB-WT003M",D1350="NPC06SZDB-WT004M",D1350="NPC06SZDB-WT005M",D1350="NPC06SZDB-WT010M",D1350="NPC06SZDB-WT020M",D1350="NPC6ASZDB-GN001M",D1350="NPC6ASZDB-GN002M",D1350="NPC6ASZDB-GN003M",D1350="NPC6ASZDB-GN004M",D1350="NPC6ASZDB-GN005M",D1350="NPC6ASZDB-GN020M",D1350="NPC6ASZDB-GN030M",D1350="NPC6ASZDB-WT001M",D1350="NPC6ASZDB-WT002M",D1350="NPC6ASZDB-WT003M",D1350="NPC6ASZDB-WT004M",D1350="NPC6ASZDB-WT005M",D1350="NPC6ASZDB-WT006M",D1350="NPC6ASZDB-WT007M",D1350="NPC6ASZDB-WT010M",D1350="NPC6ASZDB-WT020M",D1350="NPC6ASZDB-RD002M",D1350="NPC6ASZDB-RD003M",D1350="NPC6ASZDB-RD020M",D1350="NPC6ASZDB-GY001M",D1350="NPC6ASZDB-GY002M",D1350="NPC6ASZDB-GY003M",D1350="NPC6ASZDB-GY004M",D1350="NPC6ASZDB-GY005M",D1350="NPC6ASZDB-GY010M",D1350="NPC6ASZDB-GY020M",D1350="NPC6ASZDB-GY025M",D1350="NPC6ASZDB-GY030M",D1350="NPC6ASZDB-BL001M",D1350="NPC6ASZDB-BL002M",D1350="NPC6ASZDB-BL003M",D1350="NPC6ASZDB-BL004M",D1350="NPC6ASZDB-BL005M",D1350="NPC6ASZDB-BL010M",D1350="NPC6ASZDB-BK001M",D1350="NPC6ASZDB-BK002M",D1350="NPC6ASZDB-BK003M",D1350="NPC6ASZDB-BK005M",D1350="NPC6ASZDB-BK010M",D1350="NPC6ASZDB-BK020M",),E1350*2,0)</f>
        <v>280</v>
      </c>
      <c r="M1350" s="48">
        <f t="shared" si="2468"/>
        <v>240616</v>
      </c>
      <c r="N1350" s="66"/>
      <c r="O1350" s="41">
        <f t="shared" si="2531"/>
        <v>280</v>
      </c>
      <c r="P1350" s="48">
        <f t="shared" si="2491"/>
        <v>169178</v>
      </c>
      <c r="Q1350" s="66"/>
      <c r="R1350" s="66">
        <f t="shared" si="2489"/>
        <v>280</v>
      </c>
      <c r="S1350" s="67">
        <f t="shared" si="2484"/>
        <v>205314</v>
      </c>
      <c r="T1350" s="66"/>
      <c r="U1350" s="66">
        <f t="shared" si="2490"/>
        <v>364</v>
      </c>
      <c r="V1350" s="67">
        <f t="shared" si="2454"/>
        <v>137686.80000000005</v>
      </c>
      <c r="X1350" s="69">
        <f t="shared" si="2492"/>
        <v>0</v>
      </c>
      <c r="Y1350" s="67">
        <f t="shared" si="2455"/>
        <v>4500.3500000000004</v>
      </c>
      <c r="Z1350" s="66"/>
      <c r="AA1350" s="68">
        <f t="shared" si="2493"/>
        <v>0</v>
      </c>
      <c r="AB1350" s="67">
        <f t="shared" si="2456"/>
        <v>14147</v>
      </c>
      <c r="AC1350" s="66"/>
      <c r="AD1350" s="66">
        <f t="shared" si="2494"/>
        <v>0</v>
      </c>
      <c r="AE1350" s="67">
        <f t="shared" si="2457"/>
        <v>2961</v>
      </c>
      <c r="AF1350" s="66"/>
      <c r="AG1350" s="78">
        <f t="shared" si="2495"/>
        <v>0</v>
      </c>
      <c r="AH1350" s="79">
        <f t="shared" si="2458"/>
        <v>3533.4</v>
      </c>
      <c r="AI1350" s="66"/>
      <c r="AJ1350" s="68">
        <f t="shared" si="2496"/>
        <v>0</v>
      </c>
      <c r="AK1350" s="67">
        <f t="shared" si="2459"/>
        <v>45407</v>
      </c>
      <c r="AL1350" s="66"/>
      <c r="AM1350" s="68">
        <f t="shared" si="2497"/>
        <v>0</v>
      </c>
      <c r="AN1350" s="67">
        <f t="shared" si="2461"/>
        <v>7830.62</v>
      </c>
      <c r="AO1350" s="66"/>
      <c r="AP1350" s="68">
        <f t="shared" si="2498"/>
        <v>0</v>
      </c>
      <c r="AQ1350" s="67">
        <f t="shared" si="2477"/>
        <v>7578.6399999999994</v>
      </c>
      <c r="AR1350" s="66"/>
      <c r="AS1350" s="68">
        <f t="shared" si="2499"/>
        <v>0</v>
      </c>
      <c r="AT1350" s="67">
        <f t="shared" si="2451"/>
        <v>278.5</v>
      </c>
      <c r="AU1350" s="66"/>
      <c r="AV1350" s="66">
        <f t="shared" si="2500"/>
        <v>0</v>
      </c>
      <c r="AW1350" s="42">
        <f t="shared" si="2485"/>
        <v>4171.2000000000016</v>
      </c>
      <c r="AX1350" s="66"/>
      <c r="AY1350" s="66">
        <f t="shared" si="2501"/>
        <v>0</v>
      </c>
      <c r="AZ1350" s="67">
        <f t="shared" si="2534"/>
        <v>728.09999999999991</v>
      </c>
      <c r="BA1350" s="66"/>
      <c r="BB1350" s="68">
        <f t="shared" si="2502"/>
        <v>0</v>
      </c>
      <c r="BC1350" s="67">
        <f t="shared" si="2478"/>
        <v>77.819999999999851</v>
      </c>
      <c r="BD1350" s="66"/>
      <c r="BE1350" s="68">
        <f t="shared" si="2503"/>
        <v>0</v>
      </c>
      <c r="BF1350" s="67">
        <f t="shared" si="2532"/>
        <v>445.38000000000164</v>
      </c>
      <c r="BG1350" s="66"/>
      <c r="BH1350" s="68">
        <f t="shared" si="2504"/>
        <v>0</v>
      </c>
      <c r="BI1350" s="67">
        <f t="shared" si="2533"/>
        <v>10000</v>
      </c>
      <c r="BJ1350" s="66"/>
      <c r="BK1350" s="68">
        <f t="shared" si="2505"/>
        <v>0</v>
      </c>
      <c r="BL1350" s="67">
        <f t="shared" ref="BL1350:BL1413" si="2537">+BL1349+BJ1350-BK1350</f>
        <v>2694.6000000000004</v>
      </c>
      <c r="BM1350" s="66"/>
      <c r="BN1350" s="68">
        <f t="shared" si="2506"/>
        <v>0</v>
      </c>
      <c r="BO1350" s="67">
        <f t="shared" ref="BO1350:BO1413" si="2538">+BO1349+BM1350-BN1350</f>
        <v>9134.7000000000007</v>
      </c>
      <c r="BP1350" s="66"/>
      <c r="BQ1350" s="68">
        <f t="shared" si="2507"/>
        <v>0</v>
      </c>
      <c r="BR1350" s="67">
        <f t="shared" si="2443"/>
        <v>65606.650000000009</v>
      </c>
      <c r="BS1350" s="66"/>
      <c r="BT1350" s="66">
        <f t="shared" si="2508"/>
        <v>0</v>
      </c>
      <c r="BU1350" s="67">
        <f t="shared" si="2479"/>
        <v>94117</v>
      </c>
      <c r="BV1350" s="66"/>
      <c r="BW1350" s="66">
        <f t="shared" si="2528"/>
        <v>0</v>
      </c>
      <c r="BX1350" s="67">
        <f t="shared" si="2480"/>
        <v>137128</v>
      </c>
      <c r="BY1350" s="66"/>
      <c r="BZ1350" s="66">
        <f t="shared" si="2509"/>
        <v>0</v>
      </c>
      <c r="CA1350" s="67">
        <f t="shared" si="2481"/>
        <v>87619</v>
      </c>
      <c r="CB1350" s="66"/>
      <c r="CC1350" s="66">
        <f t="shared" si="2510"/>
        <v>0</v>
      </c>
      <c r="CD1350" s="67">
        <f t="shared" si="2470"/>
        <v>28747.040000000001</v>
      </c>
      <c r="CE1350" s="66"/>
      <c r="CF1350" s="66">
        <f t="shared" si="2511"/>
        <v>0</v>
      </c>
      <c r="CG1350" s="67">
        <f t="shared" ref="CG1350:CG1413" si="2539">+CG1349+CE1350-CF1350</f>
        <v>3663.6999999999994</v>
      </c>
      <c r="CH1350" s="66"/>
      <c r="CI1350" s="66">
        <f t="shared" si="2512"/>
        <v>0</v>
      </c>
      <c r="CJ1350" s="67">
        <f t="shared" si="2444"/>
        <v>6757.8</v>
      </c>
      <c r="CK1350" s="66"/>
      <c r="CL1350" s="68">
        <f t="shared" si="2513"/>
        <v>0</v>
      </c>
      <c r="CM1350" s="79">
        <f t="shared" ref="CM1350:CM1413" si="2540">+CM1349+CK1350-CL1350</f>
        <v>4847.4799999999996</v>
      </c>
      <c r="CN1350" s="66"/>
      <c r="CO1350" s="68">
        <f t="shared" si="2514"/>
        <v>0</v>
      </c>
      <c r="CP1350" s="79">
        <f t="shared" ref="CP1350:CP1413" si="2541">+CP1349+CN1350-CO1350</f>
        <v>3955</v>
      </c>
      <c r="CQ1350" s="66"/>
      <c r="CR1350" s="68">
        <f t="shared" si="2515"/>
        <v>0</v>
      </c>
      <c r="CS1350" s="79">
        <f t="shared" si="2482"/>
        <v>5186</v>
      </c>
      <c r="CT1350" s="66"/>
      <c r="CU1350" s="68">
        <f t="shared" si="2516"/>
        <v>0</v>
      </c>
      <c r="CV1350" s="79">
        <f t="shared" ref="CV1350:CV1413" si="2542">+CV1349+CT1350-CU1350</f>
        <v>6929</v>
      </c>
      <c r="CW1350" s="66"/>
      <c r="CX1350" s="66">
        <f t="shared" si="2472"/>
        <v>0</v>
      </c>
      <c r="CY1350" s="40">
        <f t="shared" si="2476"/>
        <v>6173.9599999999982</v>
      </c>
      <c r="CZ1350" s="65"/>
      <c r="DA1350" s="66">
        <f t="shared" si="2529"/>
        <v>0</v>
      </c>
      <c r="DB1350" s="67">
        <f t="shared" si="2445"/>
        <v>32048</v>
      </c>
      <c r="DC1350" s="66"/>
      <c r="DD1350" s="66">
        <f t="shared" si="2530"/>
        <v>0</v>
      </c>
      <c r="DE1350" s="67">
        <f t="shared" si="2446"/>
        <v>78819</v>
      </c>
      <c r="DF1350" s="66"/>
      <c r="DG1350" s="69">
        <f t="shared" si="2517"/>
        <v>0</v>
      </c>
      <c r="DH1350" s="67">
        <f t="shared" si="2471"/>
        <v>439095</v>
      </c>
      <c r="DI1350" s="66"/>
      <c r="DJ1350" s="66">
        <f t="shared" si="2518"/>
        <v>0</v>
      </c>
      <c r="DK1350" s="67">
        <f t="shared" ref="DK1350:DK1413" si="2543">+DK1349+DI1350-DJ1350</f>
        <v>4363.5</v>
      </c>
      <c r="DM1350" s="206">
        <f t="shared" si="2519"/>
        <v>0</v>
      </c>
      <c r="DN1350" s="25">
        <f t="shared" si="2535"/>
        <v>0</v>
      </c>
      <c r="DO1350" s="5"/>
      <c r="DP1350" s="43">
        <f t="shared" si="2520"/>
        <v>0</v>
      </c>
      <c r="DQ1350" s="27">
        <f t="shared" ref="DQ1350:DQ1413" si="2544">DQ1349+DO1350-DP1350</f>
        <v>6413.5</v>
      </c>
      <c r="DR1350" s="5"/>
      <c r="DS1350" s="43">
        <f t="shared" si="2521"/>
        <v>0</v>
      </c>
      <c r="DT1350" s="27">
        <f t="shared" ref="DT1350:DT1413" si="2545">DT1349+DR1350-DS1350</f>
        <v>4846</v>
      </c>
      <c r="DU1350" s="5"/>
      <c r="DV1350" s="43">
        <f t="shared" si="2522"/>
        <v>0</v>
      </c>
      <c r="DW1350" s="27">
        <f t="shared" ref="DW1350:DW1413" si="2546">DW1349+DU1350-DV1350</f>
        <v>4835</v>
      </c>
      <c r="DX1350" s="5"/>
      <c r="DY1350" s="22">
        <f t="shared" si="2523"/>
        <v>0</v>
      </c>
      <c r="DZ1350" s="25">
        <f t="shared" ref="DZ1350:DZ1413" si="2547">DZ1349+DX1350-DY1350</f>
        <v>523</v>
      </c>
      <c r="EA1350" s="22"/>
      <c r="EB1350" s="22">
        <f t="shared" si="2524"/>
        <v>0</v>
      </c>
      <c r="EC1350" s="28">
        <f t="shared" ref="EC1350:EC1413" si="2548">EC1349+EA1350-EB1350</f>
        <v>369</v>
      </c>
      <c r="ED1350" s="5"/>
      <c r="EE1350" s="43">
        <f t="shared" si="2525"/>
        <v>0</v>
      </c>
      <c r="EF1350" s="27">
        <f t="shared" ref="EF1350:EF1413" si="2549">EF1349+ED1350-EE1350</f>
        <v>4769</v>
      </c>
      <c r="EG1350" s="66"/>
      <c r="EH1350" s="66">
        <f t="shared" si="2526"/>
        <v>0</v>
      </c>
      <c r="EI1350" s="67">
        <f t="shared" ref="EI1350:EI1413" si="2550">+EI1349+EG1350-EH1350</f>
        <v>21277</v>
      </c>
      <c r="EJ1350" s="66"/>
      <c r="EK1350" s="66">
        <f t="shared" si="2527"/>
        <v>0</v>
      </c>
      <c r="EL1350" s="67">
        <f t="shared" ref="EL1350:EL1413" si="2551">EL1349+EJ1350-EK1350</f>
        <v>19907</v>
      </c>
      <c r="EM1350" s="110">
        <f t="shared" si="2447"/>
        <v>240888.07876276001</v>
      </c>
    </row>
    <row r="1351" spans="1:143" ht="11.25" customHeight="1" x14ac:dyDescent="0.25">
      <c r="A1351" s="11">
        <v>46200</v>
      </c>
      <c r="B1351" s="187">
        <v>46186</v>
      </c>
      <c r="C1351" s="174">
        <v>8004998892</v>
      </c>
      <c r="D1351" s="13" t="s">
        <v>69</v>
      </c>
      <c r="E1351" s="14">
        <v>300</v>
      </c>
      <c r="F1351" s="15">
        <v>1.5</v>
      </c>
      <c r="G1351" s="16">
        <v>191516152601</v>
      </c>
      <c r="H1351" s="66"/>
      <c r="I1351" s="41">
        <f t="shared" si="2486"/>
        <v>600</v>
      </c>
      <c r="J1351" s="48">
        <f t="shared" si="2483"/>
        <v>181099</v>
      </c>
      <c r="K1351" s="66"/>
      <c r="L1351" s="41">
        <f t="shared" si="2536"/>
        <v>600</v>
      </c>
      <c r="M1351" s="48">
        <f t="shared" si="2468"/>
        <v>240016</v>
      </c>
      <c r="N1351" s="66"/>
      <c r="O1351" s="41">
        <f t="shared" si="2531"/>
        <v>600</v>
      </c>
      <c r="P1351" s="48">
        <f t="shared" si="2491"/>
        <v>168578</v>
      </c>
      <c r="Q1351" s="66"/>
      <c r="R1351" s="66">
        <f t="shared" si="2489"/>
        <v>600</v>
      </c>
      <c r="S1351" s="67">
        <f t="shared" si="2484"/>
        <v>204714</v>
      </c>
      <c r="T1351" s="66"/>
      <c r="U1351" s="66">
        <f t="shared" si="2490"/>
        <v>480</v>
      </c>
      <c r="V1351" s="67">
        <f t="shared" si="2454"/>
        <v>137206.80000000005</v>
      </c>
      <c r="X1351" s="69">
        <f t="shared" si="2492"/>
        <v>0</v>
      </c>
      <c r="Y1351" s="67">
        <f t="shared" si="2455"/>
        <v>4500.3500000000004</v>
      </c>
      <c r="Z1351" s="66"/>
      <c r="AA1351" s="68">
        <f t="shared" si="2493"/>
        <v>0</v>
      </c>
      <c r="AB1351" s="67">
        <f t="shared" si="2456"/>
        <v>14147</v>
      </c>
      <c r="AC1351" s="66"/>
      <c r="AD1351" s="66">
        <f t="shared" si="2494"/>
        <v>0</v>
      </c>
      <c r="AE1351" s="67">
        <f t="shared" si="2457"/>
        <v>2961</v>
      </c>
      <c r="AF1351" s="66"/>
      <c r="AG1351" s="78">
        <f t="shared" si="2495"/>
        <v>0</v>
      </c>
      <c r="AH1351" s="79">
        <f t="shared" si="2458"/>
        <v>3533.4</v>
      </c>
      <c r="AI1351" s="66"/>
      <c r="AJ1351" s="68">
        <f t="shared" si="2496"/>
        <v>0</v>
      </c>
      <c r="AK1351" s="67">
        <f t="shared" si="2459"/>
        <v>45407</v>
      </c>
      <c r="AL1351" s="66"/>
      <c r="AM1351" s="68">
        <f t="shared" si="2497"/>
        <v>0</v>
      </c>
      <c r="AN1351" s="67">
        <f t="shared" si="2461"/>
        <v>7830.62</v>
      </c>
      <c r="AO1351" s="66"/>
      <c r="AP1351" s="68">
        <f t="shared" si="2498"/>
        <v>0</v>
      </c>
      <c r="AQ1351" s="67">
        <f t="shared" si="2477"/>
        <v>7578.6399999999994</v>
      </c>
      <c r="AR1351" s="66"/>
      <c r="AS1351" s="68">
        <f t="shared" si="2499"/>
        <v>0</v>
      </c>
      <c r="AT1351" s="67">
        <f t="shared" si="2451"/>
        <v>278.5</v>
      </c>
      <c r="AU1351" s="66"/>
      <c r="AV1351" s="66">
        <f t="shared" si="2500"/>
        <v>0</v>
      </c>
      <c r="AW1351" s="42">
        <f t="shared" si="2485"/>
        <v>4171.2000000000016</v>
      </c>
      <c r="AX1351" s="66"/>
      <c r="AY1351" s="66">
        <f t="shared" si="2501"/>
        <v>0</v>
      </c>
      <c r="AZ1351" s="67">
        <f t="shared" si="2534"/>
        <v>728.09999999999991</v>
      </c>
      <c r="BA1351" s="66"/>
      <c r="BB1351" s="68">
        <f t="shared" si="2502"/>
        <v>0</v>
      </c>
      <c r="BC1351" s="67">
        <f t="shared" si="2478"/>
        <v>77.819999999999851</v>
      </c>
      <c r="BD1351" s="66"/>
      <c r="BE1351" s="68">
        <f t="shared" si="2503"/>
        <v>0</v>
      </c>
      <c r="BF1351" s="67">
        <f t="shared" si="2532"/>
        <v>445.38000000000164</v>
      </c>
      <c r="BG1351" s="66"/>
      <c r="BH1351" s="68">
        <f t="shared" si="2504"/>
        <v>0</v>
      </c>
      <c r="BI1351" s="67">
        <f t="shared" si="2533"/>
        <v>10000</v>
      </c>
      <c r="BJ1351" s="66"/>
      <c r="BK1351" s="68">
        <f t="shared" si="2505"/>
        <v>0</v>
      </c>
      <c r="BL1351" s="67">
        <f t="shared" si="2537"/>
        <v>2694.6000000000004</v>
      </c>
      <c r="BM1351" s="66"/>
      <c r="BN1351" s="68">
        <f t="shared" si="2506"/>
        <v>0</v>
      </c>
      <c r="BO1351" s="67">
        <f t="shared" si="2538"/>
        <v>9134.7000000000007</v>
      </c>
      <c r="BP1351" s="66"/>
      <c r="BQ1351" s="68">
        <f t="shared" si="2507"/>
        <v>0</v>
      </c>
      <c r="BR1351" s="67">
        <f t="shared" si="2443"/>
        <v>65606.650000000009</v>
      </c>
      <c r="BS1351" s="66"/>
      <c r="BT1351" s="66">
        <f t="shared" si="2508"/>
        <v>0</v>
      </c>
      <c r="BU1351" s="67">
        <f t="shared" si="2479"/>
        <v>94117</v>
      </c>
      <c r="BV1351" s="66"/>
      <c r="BW1351" s="66">
        <f t="shared" si="2528"/>
        <v>0</v>
      </c>
      <c r="BX1351" s="67">
        <f t="shared" si="2480"/>
        <v>137128</v>
      </c>
      <c r="BY1351" s="66"/>
      <c r="BZ1351" s="66">
        <f t="shared" si="2509"/>
        <v>0</v>
      </c>
      <c r="CA1351" s="67">
        <f t="shared" si="2481"/>
        <v>87619</v>
      </c>
      <c r="CB1351" s="66"/>
      <c r="CC1351" s="66">
        <f t="shared" si="2510"/>
        <v>0</v>
      </c>
      <c r="CD1351" s="67">
        <f t="shared" si="2470"/>
        <v>28747.040000000001</v>
      </c>
      <c r="CE1351" s="66"/>
      <c r="CF1351" s="66">
        <f t="shared" si="2511"/>
        <v>0</v>
      </c>
      <c r="CG1351" s="67">
        <f t="shared" si="2539"/>
        <v>3663.6999999999994</v>
      </c>
      <c r="CH1351" s="66"/>
      <c r="CI1351" s="66">
        <f t="shared" si="2512"/>
        <v>0</v>
      </c>
      <c r="CJ1351" s="67">
        <f t="shared" si="2444"/>
        <v>6757.8</v>
      </c>
      <c r="CK1351" s="66"/>
      <c r="CL1351" s="68">
        <f t="shared" si="2513"/>
        <v>0</v>
      </c>
      <c r="CM1351" s="79">
        <f t="shared" si="2540"/>
        <v>4847.4799999999996</v>
      </c>
      <c r="CN1351" s="66"/>
      <c r="CO1351" s="68">
        <f t="shared" si="2514"/>
        <v>0</v>
      </c>
      <c r="CP1351" s="79">
        <f t="shared" si="2541"/>
        <v>3955</v>
      </c>
      <c r="CQ1351" s="66"/>
      <c r="CR1351" s="68">
        <f t="shared" si="2515"/>
        <v>0</v>
      </c>
      <c r="CS1351" s="79">
        <f t="shared" si="2482"/>
        <v>5186</v>
      </c>
      <c r="CT1351" s="66"/>
      <c r="CU1351" s="68">
        <f t="shared" si="2516"/>
        <v>0</v>
      </c>
      <c r="CV1351" s="79">
        <f t="shared" si="2542"/>
        <v>6929</v>
      </c>
      <c r="CW1351" s="66"/>
      <c r="CX1351" s="66">
        <f t="shared" ref="CX1351:CX1382" si="2552">IF(OR(D1351="NPC6AUZDB-GY030C",D1351="NPC6AUZDA-GY003M",D1342="NPC6AUZDA-GY003M",D1351="NPC6AUZDB-GY150C",D1351="NPC6AUZDB-GY010M",D1351="NPC6AUZDB-GY001M",D1351="NPC6AUZDB-GY005M",D1351="NPC6AUZDA-GY020M",D1351="NPC6AUZDB-GY003M",D1351="NPC6AUZDB-GY002M",),E1351*(F1351+0.1),0)</f>
        <v>0</v>
      </c>
      <c r="CY1351" s="40">
        <f t="shared" si="2476"/>
        <v>6173.9599999999982</v>
      </c>
      <c r="CZ1351" s="65"/>
      <c r="DA1351" s="66">
        <f t="shared" si="2529"/>
        <v>0</v>
      </c>
      <c r="DB1351" s="67">
        <f t="shared" si="2445"/>
        <v>32048</v>
      </c>
      <c r="DC1351" s="66"/>
      <c r="DD1351" s="66">
        <f t="shared" si="2530"/>
        <v>0</v>
      </c>
      <c r="DE1351" s="67">
        <f t="shared" si="2446"/>
        <v>78819</v>
      </c>
      <c r="DF1351" s="66"/>
      <c r="DG1351" s="69">
        <f t="shared" si="2517"/>
        <v>0</v>
      </c>
      <c r="DH1351" s="67">
        <f t="shared" si="2471"/>
        <v>439095</v>
      </c>
      <c r="DI1351" s="66"/>
      <c r="DJ1351" s="66">
        <f t="shared" si="2518"/>
        <v>0</v>
      </c>
      <c r="DK1351" s="67">
        <f t="shared" si="2543"/>
        <v>4363.5</v>
      </c>
      <c r="DM1351" s="206">
        <f t="shared" si="2519"/>
        <v>0</v>
      </c>
      <c r="DN1351" s="25">
        <f t="shared" si="2535"/>
        <v>0</v>
      </c>
      <c r="DO1351" s="5"/>
      <c r="DP1351" s="43">
        <f t="shared" si="2520"/>
        <v>0</v>
      </c>
      <c r="DQ1351" s="27">
        <f t="shared" si="2544"/>
        <v>6413.5</v>
      </c>
      <c r="DR1351" s="5"/>
      <c r="DS1351" s="43">
        <f t="shared" si="2521"/>
        <v>0</v>
      </c>
      <c r="DT1351" s="27">
        <f t="shared" si="2545"/>
        <v>4846</v>
      </c>
      <c r="DU1351" s="5"/>
      <c r="DV1351" s="43">
        <f t="shared" si="2522"/>
        <v>0</v>
      </c>
      <c r="DW1351" s="27">
        <f t="shared" si="2546"/>
        <v>4835</v>
      </c>
      <c r="DX1351" s="5"/>
      <c r="DY1351" s="22">
        <f t="shared" si="2523"/>
        <v>0</v>
      </c>
      <c r="DZ1351" s="25">
        <f t="shared" si="2547"/>
        <v>523</v>
      </c>
      <c r="EA1351" s="22"/>
      <c r="EB1351" s="22">
        <f t="shared" si="2524"/>
        <v>0</v>
      </c>
      <c r="EC1351" s="28">
        <f t="shared" si="2548"/>
        <v>369</v>
      </c>
      <c r="ED1351" s="5"/>
      <c r="EE1351" s="43">
        <f t="shared" si="2525"/>
        <v>0</v>
      </c>
      <c r="EF1351" s="27">
        <f t="shared" si="2549"/>
        <v>4769</v>
      </c>
      <c r="EG1351" s="66"/>
      <c r="EH1351" s="66">
        <f t="shared" si="2526"/>
        <v>0</v>
      </c>
      <c r="EI1351" s="67">
        <f t="shared" si="2550"/>
        <v>21277</v>
      </c>
      <c r="EJ1351" s="66"/>
      <c r="EK1351" s="66">
        <f t="shared" si="2527"/>
        <v>0</v>
      </c>
      <c r="EL1351" s="67">
        <f t="shared" si="2551"/>
        <v>19907</v>
      </c>
      <c r="EM1351" s="110">
        <f t="shared" si="2447"/>
        <v>240818.28281276001</v>
      </c>
    </row>
    <row r="1352" spans="1:143" ht="11.25" customHeight="1" x14ac:dyDescent="0.25">
      <c r="A1352" s="11">
        <v>46200</v>
      </c>
      <c r="B1352" s="187">
        <v>46179</v>
      </c>
      <c r="C1352" s="271">
        <v>8004997391</v>
      </c>
      <c r="D1352" s="13" t="s">
        <v>262</v>
      </c>
      <c r="E1352" s="14">
        <v>35</v>
      </c>
      <c r="F1352" s="15">
        <v>3</v>
      </c>
      <c r="G1352" s="16">
        <v>191516031449</v>
      </c>
      <c r="H1352" s="66"/>
      <c r="I1352" s="41">
        <f t="shared" si="2486"/>
        <v>70</v>
      </c>
      <c r="J1352" s="48">
        <f t="shared" si="2483"/>
        <v>181029</v>
      </c>
      <c r="K1352" s="66"/>
      <c r="L1352" s="41">
        <f t="shared" si="2536"/>
        <v>70</v>
      </c>
      <c r="M1352" s="48">
        <f t="shared" si="2468"/>
        <v>239946</v>
      </c>
      <c r="N1352" s="66"/>
      <c r="O1352" s="41">
        <f t="shared" si="2531"/>
        <v>70</v>
      </c>
      <c r="P1352" s="48">
        <f t="shared" si="2491"/>
        <v>168508</v>
      </c>
      <c r="Q1352" s="66"/>
      <c r="R1352" s="66">
        <f t="shared" si="2489"/>
        <v>70</v>
      </c>
      <c r="S1352" s="67">
        <f t="shared" si="2484"/>
        <v>204644</v>
      </c>
      <c r="T1352" s="66"/>
      <c r="U1352" s="66">
        <f t="shared" si="2490"/>
        <v>0</v>
      </c>
      <c r="V1352" s="67">
        <f t="shared" si="2454"/>
        <v>137206.80000000005</v>
      </c>
      <c r="X1352" s="69">
        <f t="shared" si="2492"/>
        <v>0</v>
      </c>
      <c r="Y1352" s="67">
        <f t="shared" si="2455"/>
        <v>4500.3500000000004</v>
      </c>
      <c r="Z1352" s="66"/>
      <c r="AA1352" s="68">
        <f t="shared" si="2493"/>
        <v>0</v>
      </c>
      <c r="AB1352" s="67">
        <f t="shared" si="2456"/>
        <v>14147</v>
      </c>
      <c r="AC1352" s="66"/>
      <c r="AD1352" s="66">
        <f t="shared" si="2494"/>
        <v>0</v>
      </c>
      <c r="AE1352" s="67">
        <f t="shared" si="2457"/>
        <v>2961</v>
      </c>
      <c r="AF1352" s="66"/>
      <c r="AG1352" s="78">
        <f t="shared" si="2495"/>
        <v>0</v>
      </c>
      <c r="AH1352" s="79">
        <f t="shared" si="2458"/>
        <v>3533.4</v>
      </c>
      <c r="AI1352" s="66"/>
      <c r="AJ1352" s="68">
        <f t="shared" si="2496"/>
        <v>0</v>
      </c>
      <c r="AK1352" s="67">
        <f t="shared" si="2459"/>
        <v>45407</v>
      </c>
      <c r="AL1352" s="66"/>
      <c r="AM1352" s="68">
        <f t="shared" si="2497"/>
        <v>108.5</v>
      </c>
      <c r="AN1352" s="67">
        <f t="shared" si="2461"/>
        <v>7722.12</v>
      </c>
      <c r="AO1352" s="66"/>
      <c r="AP1352" s="68">
        <f t="shared" si="2498"/>
        <v>0</v>
      </c>
      <c r="AQ1352" s="67">
        <f t="shared" si="2477"/>
        <v>7578.6399999999994</v>
      </c>
      <c r="AR1352" s="66"/>
      <c r="AS1352" s="68">
        <f t="shared" si="2499"/>
        <v>0</v>
      </c>
      <c r="AT1352" s="67">
        <f t="shared" si="2451"/>
        <v>278.5</v>
      </c>
      <c r="AU1352" s="66"/>
      <c r="AV1352" s="66">
        <f t="shared" si="2500"/>
        <v>0</v>
      </c>
      <c r="AW1352" s="42">
        <f t="shared" si="2485"/>
        <v>4171.2000000000016</v>
      </c>
      <c r="AX1352" s="66"/>
      <c r="AY1352" s="66">
        <f t="shared" si="2501"/>
        <v>0</v>
      </c>
      <c r="AZ1352" s="67">
        <f t="shared" si="2534"/>
        <v>728.09999999999991</v>
      </c>
      <c r="BA1352" s="66"/>
      <c r="BB1352" s="68">
        <f t="shared" si="2502"/>
        <v>0</v>
      </c>
      <c r="BC1352" s="67">
        <f t="shared" si="2478"/>
        <v>77.819999999999851</v>
      </c>
      <c r="BD1352" s="66"/>
      <c r="BE1352" s="68">
        <f t="shared" si="2503"/>
        <v>0</v>
      </c>
      <c r="BF1352" s="67">
        <f t="shared" si="2532"/>
        <v>445.38000000000164</v>
      </c>
      <c r="BG1352" s="66"/>
      <c r="BH1352" s="68">
        <f t="shared" si="2504"/>
        <v>0</v>
      </c>
      <c r="BI1352" s="67">
        <f t="shared" si="2533"/>
        <v>10000</v>
      </c>
      <c r="BJ1352" s="66"/>
      <c r="BK1352" s="68">
        <f t="shared" si="2505"/>
        <v>0</v>
      </c>
      <c r="BL1352" s="67">
        <f t="shared" si="2537"/>
        <v>2694.6000000000004</v>
      </c>
      <c r="BM1352" s="66"/>
      <c r="BN1352" s="68">
        <f t="shared" si="2506"/>
        <v>0</v>
      </c>
      <c r="BO1352" s="67">
        <f t="shared" si="2538"/>
        <v>9134.7000000000007</v>
      </c>
      <c r="BP1352" s="66"/>
      <c r="BQ1352" s="68">
        <f t="shared" si="2507"/>
        <v>0</v>
      </c>
      <c r="BR1352" s="67">
        <f t="shared" si="2443"/>
        <v>65606.650000000009</v>
      </c>
      <c r="BS1352" s="66"/>
      <c r="BT1352" s="66">
        <f t="shared" si="2508"/>
        <v>0</v>
      </c>
      <c r="BU1352" s="67">
        <f t="shared" si="2479"/>
        <v>94117</v>
      </c>
      <c r="BV1352" s="66"/>
      <c r="BW1352" s="66">
        <f t="shared" si="2528"/>
        <v>0</v>
      </c>
      <c r="BX1352" s="67">
        <f t="shared" si="2480"/>
        <v>137128</v>
      </c>
      <c r="BY1352" s="66"/>
      <c r="BZ1352" s="66">
        <f t="shared" si="2509"/>
        <v>0</v>
      </c>
      <c r="CA1352" s="67">
        <f t="shared" si="2481"/>
        <v>87619</v>
      </c>
      <c r="CB1352" s="66"/>
      <c r="CC1352" s="66">
        <f t="shared" si="2510"/>
        <v>0</v>
      </c>
      <c r="CD1352" s="67">
        <f t="shared" si="2470"/>
        <v>28747.040000000001</v>
      </c>
      <c r="CE1352" s="66"/>
      <c r="CF1352" s="66">
        <f t="shared" si="2511"/>
        <v>0</v>
      </c>
      <c r="CG1352" s="67">
        <f t="shared" si="2539"/>
        <v>3663.6999999999994</v>
      </c>
      <c r="CH1352" s="66"/>
      <c r="CI1352" s="66">
        <f t="shared" si="2512"/>
        <v>0</v>
      </c>
      <c r="CJ1352" s="67">
        <f t="shared" si="2444"/>
        <v>6757.8</v>
      </c>
      <c r="CK1352" s="66"/>
      <c r="CL1352" s="68">
        <f t="shared" si="2513"/>
        <v>0</v>
      </c>
      <c r="CM1352" s="79">
        <f t="shared" si="2540"/>
        <v>4847.4799999999996</v>
      </c>
      <c r="CN1352" s="66"/>
      <c r="CO1352" s="68">
        <f t="shared" si="2514"/>
        <v>0</v>
      </c>
      <c r="CP1352" s="79">
        <f t="shared" si="2541"/>
        <v>3955</v>
      </c>
      <c r="CQ1352" s="66"/>
      <c r="CR1352" s="68">
        <f t="shared" si="2515"/>
        <v>0</v>
      </c>
      <c r="CS1352" s="79">
        <f t="shared" si="2482"/>
        <v>5186</v>
      </c>
      <c r="CT1352" s="66"/>
      <c r="CU1352" s="68">
        <f t="shared" si="2516"/>
        <v>0</v>
      </c>
      <c r="CV1352" s="79">
        <f t="shared" si="2542"/>
        <v>6929</v>
      </c>
      <c r="CW1352" s="66"/>
      <c r="CX1352" s="66">
        <f t="shared" si="2552"/>
        <v>0</v>
      </c>
      <c r="CY1352" s="40">
        <f t="shared" si="2476"/>
        <v>6173.9599999999982</v>
      </c>
      <c r="CZ1352" s="65"/>
      <c r="DA1352" s="66">
        <f t="shared" si="2529"/>
        <v>0</v>
      </c>
      <c r="DB1352" s="67">
        <f t="shared" si="2445"/>
        <v>32048</v>
      </c>
      <c r="DC1352" s="66"/>
      <c r="DD1352" s="66">
        <f t="shared" si="2530"/>
        <v>0</v>
      </c>
      <c r="DE1352" s="67">
        <f t="shared" si="2446"/>
        <v>78819</v>
      </c>
      <c r="DF1352" s="66"/>
      <c r="DG1352" s="69">
        <f t="shared" si="2517"/>
        <v>0</v>
      </c>
      <c r="DH1352" s="67">
        <f t="shared" si="2471"/>
        <v>439095</v>
      </c>
      <c r="DI1352" s="66"/>
      <c r="DJ1352" s="66">
        <f t="shared" si="2518"/>
        <v>0</v>
      </c>
      <c r="DK1352" s="67">
        <f t="shared" si="2543"/>
        <v>4363.5</v>
      </c>
      <c r="DM1352" s="206">
        <f t="shared" si="2519"/>
        <v>0</v>
      </c>
      <c r="DN1352" s="25">
        <f t="shared" si="2535"/>
        <v>0</v>
      </c>
      <c r="DO1352" s="5"/>
      <c r="DP1352" s="43">
        <f t="shared" si="2520"/>
        <v>0</v>
      </c>
      <c r="DQ1352" s="27">
        <f t="shared" si="2544"/>
        <v>6413.5</v>
      </c>
      <c r="DR1352" s="5"/>
      <c r="DS1352" s="43">
        <f t="shared" si="2521"/>
        <v>0</v>
      </c>
      <c r="DT1352" s="27">
        <f t="shared" si="2545"/>
        <v>4846</v>
      </c>
      <c r="DU1352" s="5"/>
      <c r="DV1352" s="43">
        <f t="shared" si="2522"/>
        <v>0</v>
      </c>
      <c r="DW1352" s="27">
        <f t="shared" si="2546"/>
        <v>4835</v>
      </c>
      <c r="DX1352" s="5"/>
      <c r="DY1352" s="22">
        <f t="shared" si="2523"/>
        <v>0</v>
      </c>
      <c r="DZ1352" s="25">
        <f t="shared" si="2547"/>
        <v>523</v>
      </c>
      <c r="EA1352" s="22"/>
      <c r="EB1352" s="22">
        <f t="shared" si="2524"/>
        <v>0</v>
      </c>
      <c r="EC1352" s="28">
        <f t="shared" si="2548"/>
        <v>369</v>
      </c>
      <c r="ED1352" s="5"/>
      <c r="EE1352" s="43">
        <f t="shared" si="2525"/>
        <v>0</v>
      </c>
      <c r="EF1352" s="27">
        <f t="shared" si="2549"/>
        <v>4769</v>
      </c>
      <c r="EG1352" s="66"/>
      <c r="EH1352" s="66">
        <f t="shared" si="2526"/>
        <v>0</v>
      </c>
      <c r="EI1352" s="67">
        <f t="shared" si="2550"/>
        <v>21277</v>
      </c>
      <c r="EJ1352" s="66"/>
      <c r="EK1352" s="66">
        <f t="shared" si="2527"/>
        <v>0</v>
      </c>
      <c r="EL1352" s="67">
        <f t="shared" si="2551"/>
        <v>19907</v>
      </c>
      <c r="EM1352" s="110">
        <f t="shared" si="2447"/>
        <v>240494.85521276001</v>
      </c>
    </row>
    <row r="1353" spans="1:143" ht="11.25" customHeight="1" x14ac:dyDescent="0.25">
      <c r="A1353" s="11">
        <v>46200</v>
      </c>
      <c r="B1353" s="187">
        <v>46179</v>
      </c>
      <c r="C1353" s="271">
        <v>8004997397</v>
      </c>
      <c r="D1353" s="13" t="s">
        <v>134</v>
      </c>
      <c r="E1353" s="14">
        <v>60</v>
      </c>
      <c r="F1353" s="15">
        <v>10</v>
      </c>
      <c r="G1353" s="16">
        <v>191516031555</v>
      </c>
      <c r="H1353" s="66"/>
      <c r="I1353" s="41">
        <f t="shared" si="2486"/>
        <v>120</v>
      </c>
      <c r="J1353" s="48">
        <f t="shared" si="2483"/>
        <v>180909</v>
      </c>
      <c r="K1353" s="66"/>
      <c r="L1353" s="41">
        <f t="shared" si="2536"/>
        <v>120</v>
      </c>
      <c r="M1353" s="48">
        <f t="shared" si="2468"/>
        <v>239826</v>
      </c>
      <c r="N1353" s="66"/>
      <c r="O1353" s="41">
        <f t="shared" si="2531"/>
        <v>120</v>
      </c>
      <c r="P1353" s="48">
        <f t="shared" si="2491"/>
        <v>168388</v>
      </c>
      <c r="Q1353" s="66"/>
      <c r="R1353" s="66">
        <f t="shared" si="2489"/>
        <v>120</v>
      </c>
      <c r="S1353" s="67">
        <f t="shared" si="2484"/>
        <v>204524</v>
      </c>
      <c r="T1353" s="66"/>
      <c r="U1353" s="66">
        <f t="shared" si="2490"/>
        <v>0</v>
      </c>
      <c r="V1353" s="67">
        <f t="shared" si="2454"/>
        <v>137206.80000000005</v>
      </c>
      <c r="X1353" s="69">
        <f t="shared" si="2492"/>
        <v>0</v>
      </c>
      <c r="Y1353" s="67">
        <f t="shared" si="2455"/>
        <v>4500.3500000000004</v>
      </c>
      <c r="Z1353" s="66"/>
      <c r="AA1353" s="68">
        <f t="shared" si="2493"/>
        <v>0</v>
      </c>
      <c r="AB1353" s="67">
        <f t="shared" si="2456"/>
        <v>14147</v>
      </c>
      <c r="AC1353" s="66"/>
      <c r="AD1353" s="66">
        <f t="shared" si="2494"/>
        <v>0</v>
      </c>
      <c r="AE1353" s="67">
        <f t="shared" si="2457"/>
        <v>2961</v>
      </c>
      <c r="AF1353" s="66"/>
      <c r="AG1353" s="78">
        <f t="shared" si="2495"/>
        <v>0</v>
      </c>
      <c r="AH1353" s="79">
        <f t="shared" si="2458"/>
        <v>3533.4</v>
      </c>
      <c r="AI1353" s="66"/>
      <c r="AJ1353" s="68">
        <f t="shared" si="2496"/>
        <v>606</v>
      </c>
      <c r="AK1353" s="67">
        <f t="shared" si="2459"/>
        <v>44801</v>
      </c>
      <c r="AL1353" s="66"/>
      <c r="AM1353" s="68">
        <f t="shared" si="2497"/>
        <v>0</v>
      </c>
      <c r="AN1353" s="67">
        <f t="shared" si="2461"/>
        <v>7722.12</v>
      </c>
      <c r="AO1353" s="66"/>
      <c r="AP1353" s="68">
        <f t="shared" si="2498"/>
        <v>0</v>
      </c>
      <c r="AQ1353" s="67">
        <f t="shared" si="2477"/>
        <v>7578.6399999999994</v>
      </c>
      <c r="AR1353" s="66"/>
      <c r="AS1353" s="68">
        <f t="shared" si="2499"/>
        <v>0</v>
      </c>
      <c r="AT1353" s="67">
        <f t="shared" si="2451"/>
        <v>278.5</v>
      </c>
      <c r="AU1353" s="66"/>
      <c r="AV1353" s="66">
        <f t="shared" si="2500"/>
        <v>0</v>
      </c>
      <c r="AW1353" s="42">
        <f t="shared" si="2485"/>
        <v>4171.2000000000016</v>
      </c>
      <c r="AX1353" s="66"/>
      <c r="AY1353" s="66">
        <f t="shared" si="2501"/>
        <v>0</v>
      </c>
      <c r="AZ1353" s="67">
        <f t="shared" si="2534"/>
        <v>728.09999999999991</v>
      </c>
      <c r="BA1353" s="66"/>
      <c r="BB1353" s="68">
        <f t="shared" si="2502"/>
        <v>0</v>
      </c>
      <c r="BC1353" s="67">
        <f t="shared" si="2478"/>
        <v>77.819999999999851</v>
      </c>
      <c r="BD1353" s="66"/>
      <c r="BE1353" s="68">
        <f t="shared" si="2503"/>
        <v>0</v>
      </c>
      <c r="BF1353" s="67">
        <f t="shared" si="2532"/>
        <v>445.38000000000164</v>
      </c>
      <c r="BG1353" s="66"/>
      <c r="BH1353" s="68">
        <f t="shared" si="2504"/>
        <v>0</v>
      </c>
      <c r="BI1353" s="67">
        <f t="shared" si="2533"/>
        <v>10000</v>
      </c>
      <c r="BJ1353" s="66"/>
      <c r="BK1353" s="68">
        <f t="shared" si="2505"/>
        <v>0</v>
      </c>
      <c r="BL1353" s="67">
        <f t="shared" si="2537"/>
        <v>2694.6000000000004</v>
      </c>
      <c r="BM1353" s="66"/>
      <c r="BN1353" s="68">
        <f t="shared" si="2506"/>
        <v>0</v>
      </c>
      <c r="BO1353" s="67">
        <f t="shared" si="2538"/>
        <v>9134.7000000000007</v>
      </c>
      <c r="BP1353" s="66"/>
      <c r="BQ1353" s="68">
        <f t="shared" si="2507"/>
        <v>0</v>
      </c>
      <c r="BR1353" s="67">
        <f t="shared" ref="BR1353:BR1416" si="2553">+BR1352+BP1353-BQ1353</f>
        <v>65606.650000000009</v>
      </c>
      <c r="BS1353" s="66"/>
      <c r="BT1353" s="66">
        <f t="shared" si="2508"/>
        <v>0</v>
      </c>
      <c r="BU1353" s="67">
        <f t="shared" si="2479"/>
        <v>94117</v>
      </c>
      <c r="BV1353" s="66"/>
      <c r="BW1353" s="66">
        <f t="shared" si="2528"/>
        <v>0</v>
      </c>
      <c r="BX1353" s="67">
        <f t="shared" si="2480"/>
        <v>137128</v>
      </c>
      <c r="BY1353" s="66"/>
      <c r="BZ1353" s="66">
        <f t="shared" si="2509"/>
        <v>0</v>
      </c>
      <c r="CA1353" s="67">
        <f t="shared" si="2481"/>
        <v>87619</v>
      </c>
      <c r="CB1353" s="66"/>
      <c r="CC1353" s="66">
        <f t="shared" si="2510"/>
        <v>0</v>
      </c>
      <c r="CD1353" s="67">
        <f t="shared" si="2470"/>
        <v>28747.040000000001</v>
      </c>
      <c r="CE1353" s="66"/>
      <c r="CF1353" s="66">
        <f t="shared" si="2511"/>
        <v>0</v>
      </c>
      <c r="CG1353" s="67">
        <f t="shared" si="2539"/>
        <v>3663.6999999999994</v>
      </c>
      <c r="CH1353" s="66"/>
      <c r="CI1353" s="66">
        <f t="shared" si="2512"/>
        <v>0</v>
      </c>
      <c r="CJ1353" s="67">
        <f t="shared" si="2444"/>
        <v>6757.8</v>
      </c>
      <c r="CK1353" s="66"/>
      <c r="CL1353" s="68">
        <f t="shared" si="2513"/>
        <v>0</v>
      </c>
      <c r="CM1353" s="79">
        <f t="shared" si="2540"/>
        <v>4847.4799999999996</v>
      </c>
      <c r="CN1353" s="66"/>
      <c r="CO1353" s="68">
        <f t="shared" si="2514"/>
        <v>0</v>
      </c>
      <c r="CP1353" s="79">
        <f t="shared" si="2541"/>
        <v>3955</v>
      </c>
      <c r="CQ1353" s="66"/>
      <c r="CR1353" s="68">
        <f t="shared" si="2515"/>
        <v>0</v>
      </c>
      <c r="CS1353" s="79">
        <f t="shared" si="2482"/>
        <v>5186</v>
      </c>
      <c r="CT1353" s="66"/>
      <c r="CU1353" s="68">
        <f t="shared" si="2516"/>
        <v>0</v>
      </c>
      <c r="CV1353" s="79">
        <f t="shared" si="2542"/>
        <v>6929</v>
      </c>
      <c r="CW1353" s="66"/>
      <c r="CX1353" s="66">
        <f t="shared" si="2552"/>
        <v>0</v>
      </c>
      <c r="CY1353" s="40">
        <f t="shared" si="2476"/>
        <v>6173.9599999999982</v>
      </c>
      <c r="CZ1353" s="65"/>
      <c r="DA1353" s="66">
        <f t="shared" si="2529"/>
        <v>0</v>
      </c>
      <c r="DB1353" s="67">
        <f t="shared" si="2445"/>
        <v>32048</v>
      </c>
      <c r="DC1353" s="66"/>
      <c r="DD1353" s="66">
        <f t="shared" si="2530"/>
        <v>0</v>
      </c>
      <c r="DE1353" s="67">
        <f t="shared" si="2446"/>
        <v>78819</v>
      </c>
      <c r="DF1353" s="66"/>
      <c r="DG1353" s="69">
        <f t="shared" si="2517"/>
        <v>0</v>
      </c>
      <c r="DH1353" s="67">
        <f t="shared" si="2471"/>
        <v>439095</v>
      </c>
      <c r="DI1353" s="66"/>
      <c r="DJ1353" s="66">
        <f t="shared" si="2518"/>
        <v>0</v>
      </c>
      <c r="DK1353" s="67">
        <f t="shared" si="2543"/>
        <v>4363.5</v>
      </c>
      <c r="DM1353" s="206">
        <f t="shared" si="2519"/>
        <v>0</v>
      </c>
      <c r="DN1353" s="25">
        <f t="shared" si="2535"/>
        <v>0</v>
      </c>
      <c r="DO1353" s="5"/>
      <c r="DP1353" s="43">
        <f t="shared" si="2520"/>
        <v>0</v>
      </c>
      <c r="DQ1353" s="27">
        <f t="shared" si="2544"/>
        <v>6413.5</v>
      </c>
      <c r="DR1353" s="5"/>
      <c r="DS1353" s="43">
        <f t="shared" si="2521"/>
        <v>0</v>
      </c>
      <c r="DT1353" s="27">
        <f t="shared" si="2545"/>
        <v>4846</v>
      </c>
      <c r="DU1353" s="5"/>
      <c r="DV1353" s="43">
        <f t="shared" si="2522"/>
        <v>0</v>
      </c>
      <c r="DW1353" s="27">
        <f t="shared" si="2546"/>
        <v>4835</v>
      </c>
      <c r="DX1353" s="5"/>
      <c r="DY1353" s="22">
        <f t="shared" si="2523"/>
        <v>0</v>
      </c>
      <c r="DZ1353" s="25">
        <f t="shared" si="2547"/>
        <v>523</v>
      </c>
      <c r="EA1353" s="22"/>
      <c r="EB1353" s="22">
        <f t="shared" si="2524"/>
        <v>0</v>
      </c>
      <c r="EC1353" s="28">
        <f t="shared" si="2548"/>
        <v>369</v>
      </c>
      <c r="ED1353" s="5"/>
      <c r="EE1353" s="43">
        <f t="shared" si="2525"/>
        <v>0</v>
      </c>
      <c r="EF1353" s="27">
        <f t="shared" si="2549"/>
        <v>4769</v>
      </c>
      <c r="EG1353" s="66"/>
      <c r="EH1353" s="66">
        <f t="shared" si="2526"/>
        <v>0</v>
      </c>
      <c r="EI1353" s="67">
        <f t="shared" si="2550"/>
        <v>21277</v>
      </c>
      <c r="EJ1353" s="66"/>
      <c r="EK1353" s="66">
        <f t="shared" si="2527"/>
        <v>0</v>
      </c>
      <c r="EL1353" s="67">
        <f t="shared" si="2551"/>
        <v>19907</v>
      </c>
      <c r="EM1353" s="110">
        <f t="shared" si="2447"/>
        <v>240051.53621275999</v>
      </c>
    </row>
    <row r="1354" spans="1:143" ht="11.25" customHeight="1" x14ac:dyDescent="0.25">
      <c r="A1354" s="11">
        <v>46200</v>
      </c>
      <c r="B1354" s="187">
        <v>46179</v>
      </c>
      <c r="C1354" s="271">
        <v>8004997401</v>
      </c>
      <c r="D1354" s="13" t="s">
        <v>142</v>
      </c>
      <c r="E1354" s="14">
        <v>150</v>
      </c>
      <c r="F1354" s="15">
        <v>5</v>
      </c>
      <c r="G1354" s="16">
        <v>191516031609</v>
      </c>
      <c r="H1354" s="66"/>
      <c r="I1354" s="41">
        <f t="shared" si="2486"/>
        <v>300</v>
      </c>
      <c r="J1354" s="48">
        <f t="shared" si="2483"/>
        <v>180609</v>
      </c>
      <c r="K1354" s="66"/>
      <c r="L1354" s="41">
        <f t="shared" si="2536"/>
        <v>300</v>
      </c>
      <c r="M1354" s="48">
        <f t="shared" si="2468"/>
        <v>239526</v>
      </c>
      <c r="N1354" s="66"/>
      <c r="O1354" s="41">
        <f t="shared" si="2531"/>
        <v>300</v>
      </c>
      <c r="P1354" s="48">
        <f t="shared" si="2491"/>
        <v>168088</v>
      </c>
      <c r="Q1354" s="66"/>
      <c r="R1354" s="66">
        <f t="shared" si="2489"/>
        <v>300</v>
      </c>
      <c r="S1354" s="67">
        <f t="shared" si="2484"/>
        <v>204224</v>
      </c>
      <c r="T1354" s="66"/>
      <c r="U1354" s="66">
        <f t="shared" si="2490"/>
        <v>0</v>
      </c>
      <c r="V1354" s="67">
        <f t="shared" si="2454"/>
        <v>137206.80000000005</v>
      </c>
      <c r="X1354" s="69">
        <f t="shared" si="2492"/>
        <v>0</v>
      </c>
      <c r="Y1354" s="67">
        <f t="shared" si="2455"/>
        <v>4500.3500000000004</v>
      </c>
      <c r="Z1354" s="66"/>
      <c r="AA1354" s="68">
        <f t="shared" si="2493"/>
        <v>0</v>
      </c>
      <c r="AB1354" s="67">
        <f t="shared" si="2456"/>
        <v>14147</v>
      </c>
      <c r="AC1354" s="66"/>
      <c r="AD1354" s="66">
        <f t="shared" si="2494"/>
        <v>0</v>
      </c>
      <c r="AE1354" s="67">
        <f t="shared" si="2457"/>
        <v>2961</v>
      </c>
      <c r="AF1354" s="66"/>
      <c r="AG1354" s="78">
        <f t="shared" si="2495"/>
        <v>0</v>
      </c>
      <c r="AH1354" s="79">
        <f t="shared" si="2458"/>
        <v>3533.4</v>
      </c>
      <c r="AI1354" s="66"/>
      <c r="AJ1354" s="68">
        <f t="shared" si="2496"/>
        <v>765</v>
      </c>
      <c r="AK1354" s="67">
        <f t="shared" si="2459"/>
        <v>44036</v>
      </c>
      <c r="AL1354" s="66"/>
      <c r="AM1354" s="68">
        <f t="shared" si="2497"/>
        <v>0</v>
      </c>
      <c r="AN1354" s="67">
        <f t="shared" si="2461"/>
        <v>7722.12</v>
      </c>
      <c r="AO1354" s="66"/>
      <c r="AP1354" s="68">
        <f t="shared" si="2498"/>
        <v>0</v>
      </c>
      <c r="AQ1354" s="67">
        <f t="shared" si="2477"/>
        <v>7578.6399999999994</v>
      </c>
      <c r="AR1354" s="66"/>
      <c r="AS1354" s="68">
        <f t="shared" si="2499"/>
        <v>0</v>
      </c>
      <c r="AT1354" s="67">
        <f t="shared" si="2451"/>
        <v>278.5</v>
      </c>
      <c r="AU1354" s="66"/>
      <c r="AV1354" s="66">
        <f t="shared" si="2500"/>
        <v>0</v>
      </c>
      <c r="AW1354" s="42">
        <f t="shared" si="2485"/>
        <v>4171.2000000000016</v>
      </c>
      <c r="AX1354" s="66"/>
      <c r="AY1354" s="66">
        <f t="shared" si="2501"/>
        <v>0</v>
      </c>
      <c r="AZ1354" s="67">
        <f t="shared" si="2534"/>
        <v>728.09999999999991</v>
      </c>
      <c r="BA1354" s="66"/>
      <c r="BB1354" s="68">
        <f t="shared" si="2502"/>
        <v>0</v>
      </c>
      <c r="BC1354" s="67">
        <f t="shared" si="2478"/>
        <v>77.819999999999851</v>
      </c>
      <c r="BD1354" s="66"/>
      <c r="BE1354" s="68">
        <f t="shared" si="2503"/>
        <v>0</v>
      </c>
      <c r="BF1354" s="67">
        <f t="shared" si="2532"/>
        <v>445.38000000000164</v>
      </c>
      <c r="BG1354" s="66"/>
      <c r="BH1354" s="68">
        <f t="shared" si="2504"/>
        <v>0</v>
      </c>
      <c r="BI1354" s="67">
        <f t="shared" si="2533"/>
        <v>10000</v>
      </c>
      <c r="BJ1354" s="66"/>
      <c r="BK1354" s="68">
        <f t="shared" si="2505"/>
        <v>0</v>
      </c>
      <c r="BL1354" s="67">
        <f t="shared" si="2537"/>
        <v>2694.6000000000004</v>
      </c>
      <c r="BM1354" s="66"/>
      <c r="BN1354" s="68">
        <f t="shared" si="2506"/>
        <v>0</v>
      </c>
      <c r="BO1354" s="67">
        <f t="shared" si="2538"/>
        <v>9134.7000000000007</v>
      </c>
      <c r="BP1354" s="66"/>
      <c r="BQ1354" s="68">
        <f t="shared" si="2507"/>
        <v>0</v>
      </c>
      <c r="BR1354" s="67">
        <f t="shared" si="2553"/>
        <v>65606.650000000009</v>
      </c>
      <c r="BS1354" s="66"/>
      <c r="BT1354" s="66">
        <f t="shared" si="2508"/>
        <v>0</v>
      </c>
      <c r="BU1354" s="67">
        <f t="shared" si="2479"/>
        <v>94117</v>
      </c>
      <c r="BV1354" s="66"/>
      <c r="BW1354" s="66">
        <f t="shared" si="2528"/>
        <v>0</v>
      </c>
      <c r="BX1354" s="67">
        <f t="shared" si="2480"/>
        <v>137128</v>
      </c>
      <c r="BY1354" s="66"/>
      <c r="BZ1354" s="66">
        <f t="shared" si="2509"/>
        <v>0</v>
      </c>
      <c r="CA1354" s="67">
        <f t="shared" si="2481"/>
        <v>87619</v>
      </c>
      <c r="CB1354" s="66"/>
      <c r="CC1354" s="66">
        <f t="shared" si="2510"/>
        <v>0</v>
      </c>
      <c r="CD1354" s="67">
        <f t="shared" si="2470"/>
        <v>28747.040000000001</v>
      </c>
      <c r="CE1354" s="66"/>
      <c r="CF1354" s="66">
        <f t="shared" si="2511"/>
        <v>0</v>
      </c>
      <c r="CG1354" s="67">
        <f t="shared" si="2539"/>
        <v>3663.6999999999994</v>
      </c>
      <c r="CH1354" s="66"/>
      <c r="CI1354" s="66">
        <f t="shared" si="2512"/>
        <v>0</v>
      </c>
      <c r="CJ1354" s="67">
        <f t="shared" si="2444"/>
        <v>6757.8</v>
      </c>
      <c r="CK1354" s="66"/>
      <c r="CL1354" s="68">
        <f t="shared" si="2513"/>
        <v>0</v>
      </c>
      <c r="CM1354" s="79">
        <f t="shared" si="2540"/>
        <v>4847.4799999999996</v>
      </c>
      <c r="CN1354" s="66"/>
      <c r="CO1354" s="68">
        <f t="shared" si="2514"/>
        <v>0</v>
      </c>
      <c r="CP1354" s="79">
        <f t="shared" si="2541"/>
        <v>3955</v>
      </c>
      <c r="CQ1354" s="66"/>
      <c r="CR1354" s="68">
        <f t="shared" si="2515"/>
        <v>0</v>
      </c>
      <c r="CS1354" s="79">
        <f t="shared" si="2482"/>
        <v>5186</v>
      </c>
      <c r="CT1354" s="66"/>
      <c r="CU1354" s="68">
        <f t="shared" si="2516"/>
        <v>0</v>
      </c>
      <c r="CV1354" s="79">
        <f t="shared" si="2542"/>
        <v>6929</v>
      </c>
      <c r="CW1354" s="66"/>
      <c r="CX1354" s="66">
        <f t="shared" si="2552"/>
        <v>0</v>
      </c>
      <c r="CY1354" s="40">
        <f t="shared" si="2476"/>
        <v>6173.9599999999982</v>
      </c>
      <c r="CZ1354" s="65"/>
      <c r="DA1354" s="66">
        <f t="shared" si="2529"/>
        <v>0</v>
      </c>
      <c r="DB1354" s="67">
        <f t="shared" si="2445"/>
        <v>32048</v>
      </c>
      <c r="DC1354" s="66"/>
      <c r="DD1354" s="66">
        <f t="shared" si="2530"/>
        <v>0</v>
      </c>
      <c r="DE1354" s="67">
        <f t="shared" si="2446"/>
        <v>78819</v>
      </c>
      <c r="DF1354" s="66"/>
      <c r="DG1354" s="69">
        <f t="shared" si="2517"/>
        <v>0</v>
      </c>
      <c r="DH1354" s="67">
        <f t="shared" si="2471"/>
        <v>439095</v>
      </c>
      <c r="DI1354" s="66"/>
      <c r="DJ1354" s="66">
        <f t="shared" si="2518"/>
        <v>0</v>
      </c>
      <c r="DK1354" s="67">
        <f t="shared" si="2543"/>
        <v>4363.5</v>
      </c>
      <c r="DM1354" s="206">
        <f t="shared" si="2519"/>
        <v>0</v>
      </c>
      <c r="DN1354" s="25">
        <f t="shared" si="2535"/>
        <v>0</v>
      </c>
      <c r="DO1354" s="5"/>
      <c r="DP1354" s="43">
        <f t="shared" si="2520"/>
        <v>0</v>
      </c>
      <c r="DQ1354" s="27">
        <f t="shared" si="2544"/>
        <v>6413.5</v>
      </c>
      <c r="DR1354" s="5"/>
      <c r="DS1354" s="43">
        <f t="shared" si="2521"/>
        <v>0</v>
      </c>
      <c r="DT1354" s="27">
        <f t="shared" si="2545"/>
        <v>4846</v>
      </c>
      <c r="DU1354" s="5"/>
      <c r="DV1354" s="43">
        <f t="shared" si="2522"/>
        <v>0</v>
      </c>
      <c r="DW1354" s="27">
        <f t="shared" si="2546"/>
        <v>4835</v>
      </c>
      <c r="DX1354" s="5"/>
      <c r="DY1354" s="22">
        <f t="shared" si="2523"/>
        <v>0</v>
      </c>
      <c r="DZ1354" s="25">
        <f t="shared" si="2547"/>
        <v>523</v>
      </c>
      <c r="EA1354" s="22"/>
      <c r="EB1354" s="22">
        <f t="shared" si="2524"/>
        <v>0</v>
      </c>
      <c r="EC1354" s="28">
        <f t="shared" si="2548"/>
        <v>369</v>
      </c>
      <c r="ED1354" s="5"/>
      <c r="EE1354" s="43">
        <f t="shared" si="2525"/>
        <v>0</v>
      </c>
      <c r="EF1354" s="27">
        <f t="shared" si="2549"/>
        <v>4769</v>
      </c>
      <c r="EG1354" s="66"/>
      <c r="EH1354" s="66">
        <f t="shared" si="2526"/>
        <v>0</v>
      </c>
      <c r="EI1354" s="67">
        <f t="shared" si="2550"/>
        <v>21277</v>
      </c>
      <c r="EJ1354" s="66"/>
      <c r="EK1354" s="66">
        <f t="shared" si="2527"/>
        <v>0</v>
      </c>
      <c r="EL1354" s="67">
        <f t="shared" si="2551"/>
        <v>19907</v>
      </c>
      <c r="EM1354" s="110">
        <f t="shared" si="2447"/>
        <v>239219.32301276</v>
      </c>
    </row>
    <row r="1355" spans="1:143" ht="11.25" customHeight="1" x14ac:dyDescent="0.25">
      <c r="A1355" s="11">
        <v>46200</v>
      </c>
      <c r="B1355" s="187">
        <v>46179</v>
      </c>
      <c r="C1355" s="271">
        <v>8004997403</v>
      </c>
      <c r="D1355" s="13" t="s">
        <v>100</v>
      </c>
      <c r="E1355" s="14">
        <v>420</v>
      </c>
      <c r="F1355" s="15">
        <v>3</v>
      </c>
      <c r="G1355" s="16">
        <v>191516031623</v>
      </c>
      <c r="H1355" s="66"/>
      <c r="I1355" s="41">
        <f t="shared" si="2486"/>
        <v>840</v>
      </c>
      <c r="J1355" s="48">
        <f t="shared" si="2483"/>
        <v>179769</v>
      </c>
      <c r="K1355" s="66"/>
      <c r="L1355" s="41">
        <f t="shared" si="2536"/>
        <v>840</v>
      </c>
      <c r="M1355" s="48">
        <f t="shared" si="2468"/>
        <v>238686</v>
      </c>
      <c r="N1355" s="66"/>
      <c r="O1355" s="41">
        <f t="shared" si="2531"/>
        <v>840</v>
      </c>
      <c r="P1355" s="48">
        <f t="shared" si="2491"/>
        <v>167248</v>
      </c>
      <c r="Q1355" s="66"/>
      <c r="R1355" s="66">
        <f t="shared" si="2489"/>
        <v>840</v>
      </c>
      <c r="S1355" s="67">
        <f t="shared" si="2484"/>
        <v>203384</v>
      </c>
      <c r="T1355" s="66"/>
      <c r="U1355" s="66">
        <f t="shared" si="2490"/>
        <v>0</v>
      </c>
      <c r="V1355" s="67">
        <f t="shared" si="2454"/>
        <v>137206.80000000005</v>
      </c>
      <c r="X1355" s="69">
        <f t="shared" si="2492"/>
        <v>0</v>
      </c>
      <c r="Y1355" s="67">
        <f t="shared" si="2455"/>
        <v>4500.3500000000004</v>
      </c>
      <c r="Z1355" s="66"/>
      <c r="AA1355" s="68">
        <f t="shared" si="2493"/>
        <v>0</v>
      </c>
      <c r="AB1355" s="67">
        <f t="shared" si="2456"/>
        <v>14147</v>
      </c>
      <c r="AC1355" s="66"/>
      <c r="AD1355" s="66">
        <f t="shared" si="2494"/>
        <v>0</v>
      </c>
      <c r="AE1355" s="67">
        <f t="shared" si="2457"/>
        <v>2961</v>
      </c>
      <c r="AF1355" s="66"/>
      <c r="AG1355" s="78">
        <f t="shared" si="2495"/>
        <v>0</v>
      </c>
      <c r="AH1355" s="79">
        <f t="shared" si="2458"/>
        <v>3533.4</v>
      </c>
      <c r="AI1355" s="66"/>
      <c r="AJ1355" s="68">
        <f t="shared" si="2496"/>
        <v>1302</v>
      </c>
      <c r="AK1355" s="67">
        <f t="shared" si="2459"/>
        <v>42734</v>
      </c>
      <c r="AL1355" s="66"/>
      <c r="AM1355" s="68">
        <f t="shared" si="2497"/>
        <v>0</v>
      </c>
      <c r="AN1355" s="67">
        <f t="shared" si="2461"/>
        <v>7722.12</v>
      </c>
      <c r="AO1355" s="66"/>
      <c r="AP1355" s="68">
        <f t="shared" si="2498"/>
        <v>0</v>
      </c>
      <c r="AQ1355" s="67">
        <f t="shared" si="2477"/>
        <v>7578.6399999999994</v>
      </c>
      <c r="AR1355" s="66"/>
      <c r="AS1355" s="68">
        <f t="shared" si="2499"/>
        <v>0</v>
      </c>
      <c r="AT1355" s="67">
        <f t="shared" si="2451"/>
        <v>278.5</v>
      </c>
      <c r="AU1355" s="66"/>
      <c r="AV1355" s="66">
        <f t="shared" si="2500"/>
        <v>0</v>
      </c>
      <c r="AW1355" s="42">
        <f t="shared" si="2485"/>
        <v>4171.2000000000016</v>
      </c>
      <c r="AX1355" s="66"/>
      <c r="AY1355" s="66">
        <f t="shared" si="2501"/>
        <v>0</v>
      </c>
      <c r="AZ1355" s="67">
        <f t="shared" si="2534"/>
        <v>728.09999999999991</v>
      </c>
      <c r="BA1355" s="66"/>
      <c r="BB1355" s="68">
        <f t="shared" si="2502"/>
        <v>0</v>
      </c>
      <c r="BC1355" s="67">
        <f t="shared" si="2478"/>
        <v>77.819999999999851</v>
      </c>
      <c r="BD1355" s="66"/>
      <c r="BE1355" s="68">
        <f t="shared" si="2503"/>
        <v>0</v>
      </c>
      <c r="BF1355" s="67">
        <f t="shared" si="2532"/>
        <v>445.38000000000164</v>
      </c>
      <c r="BG1355" s="66"/>
      <c r="BH1355" s="68">
        <f t="shared" si="2504"/>
        <v>0</v>
      </c>
      <c r="BI1355" s="67">
        <f t="shared" si="2533"/>
        <v>10000</v>
      </c>
      <c r="BJ1355" s="66"/>
      <c r="BK1355" s="68">
        <f t="shared" si="2505"/>
        <v>0</v>
      </c>
      <c r="BL1355" s="67">
        <f t="shared" si="2537"/>
        <v>2694.6000000000004</v>
      </c>
      <c r="BM1355" s="66"/>
      <c r="BN1355" s="68">
        <f t="shared" si="2506"/>
        <v>0</v>
      </c>
      <c r="BO1355" s="67">
        <f t="shared" si="2538"/>
        <v>9134.7000000000007</v>
      </c>
      <c r="BP1355" s="66"/>
      <c r="BQ1355" s="68">
        <f t="shared" si="2507"/>
        <v>0</v>
      </c>
      <c r="BR1355" s="67">
        <f t="shared" si="2553"/>
        <v>65606.650000000009</v>
      </c>
      <c r="BS1355" s="66"/>
      <c r="BT1355" s="66">
        <f t="shared" si="2508"/>
        <v>0</v>
      </c>
      <c r="BU1355" s="67">
        <f t="shared" si="2479"/>
        <v>94117</v>
      </c>
      <c r="BV1355" s="66"/>
      <c r="BW1355" s="66">
        <f t="shared" si="2528"/>
        <v>0</v>
      </c>
      <c r="BX1355" s="67">
        <f t="shared" si="2480"/>
        <v>137128</v>
      </c>
      <c r="BY1355" s="66"/>
      <c r="BZ1355" s="66">
        <f t="shared" si="2509"/>
        <v>0</v>
      </c>
      <c r="CA1355" s="67">
        <f t="shared" si="2481"/>
        <v>87619</v>
      </c>
      <c r="CB1355" s="66"/>
      <c r="CC1355" s="66">
        <f t="shared" si="2510"/>
        <v>0</v>
      </c>
      <c r="CD1355" s="67">
        <f t="shared" si="2470"/>
        <v>28747.040000000001</v>
      </c>
      <c r="CE1355" s="66"/>
      <c r="CF1355" s="66">
        <f t="shared" si="2511"/>
        <v>0</v>
      </c>
      <c r="CG1355" s="67">
        <f t="shared" si="2539"/>
        <v>3663.6999999999994</v>
      </c>
      <c r="CH1355" s="66"/>
      <c r="CI1355" s="66">
        <f t="shared" si="2512"/>
        <v>0</v>
      </c>
      <c r="CJ1355" s="67">
        <f t="shared" si="2444"/>
        <v>6757.8</v>
      </c>
      <c r="CK1355" s="66"/>
      <c r="CL1355" s="68">
        <f t="shared" si="2513"/>
        <v>0</v>
      </c>
      <c r="CM1355" s="79">
        <f t="shared" si="2540"/>
        <v>4847.4799999999996</v>
      </c>
      <c r="CN1355" s="66"/>
      <c r="CO1355" s="68">
        <f t="shared" si="2514"/>
        <v>0</v>
      </c>
      <c r="CP1355" s="79">
        <f t="shared" si="2541"/>
        <v>3955</v>
      </c>
      <c r="CQ1355" s="66"/>
      <c r="CR1355" s="68">
        <f t="shared" si="2515"/>
        <v>0</v>
      </c>
      <c r="CS1355" s="79">
        <f t="shared" si="2482"/>
        <v>5186</v>
      </c>
      <c r="CT1355" s="66"/>
      <c r="CU1355" s="68">
        <f t="shared" si="2516"/>
        <v>0</v>
      </c>
      <c r="CV1355" s="79">
        <f t="shared" si="2542"/>
        <v>6929</v>
      </c>
      <c r="CW1355" s="66"/>
      <c r="CX1355" s="66">
        <f t="shared" si="2552"/>
        <v>0</v>
      </c>
      <c r="CY1355" s="40">
        <f t="shared" si="2476"/>
        <v>6173.9599999999982</v>
      </c>
      <c r="CZ1355" s="65"/>
      <c r="DA1355" s="66">
        <f t="shared" si="2529"/>
        <v>0</v>
      </c>
      <c r="DB1355" s="67">
        <f t="shared" si="2445"/>
        <v>32048</v>
      </c>
      <c r="DC1355" s="66"/>
      <c r="DD1355" s="66">
        <f t="shared" si="2530"/>
        <v>0</v>
      </c>
      <c r="DE1355" s="67">
        <f t="shared" si="2446"/>
        <v>78819</v>
      </c>
      <c r="DF1355" s="66"/>
      <c r="DG1355" s="69">
        <f t="shared" si="2517"/>
        <v>0</v>
      </c>
      <c r="DH1355" s="67">
        <f t="shared" si="2471"/>
        <v>439095</v>
      </c>
      <c r="DI1355" s="66"/>
      <c r="DJ1355" s="66">
        <f t="shared" si="2518"/>
        <v>0</v>
      </c>
      <c r="DK1355" s="67">
        <f t="shared" si="2543"/>
        <v>4363.5</v>
      </c>
      <c r="DM1355" s="206">
        <f t="shared" si="2519"/>
        <v>0</v>
      </c>
      <c r="DN1355" s="25">
        <f t="shared" si="2535"/>
        <v>0</v>
      </c>
      <c r="DO1355" s="5"/>
      <c r="DP1355" s="43">
        <f t="shared" si="2520"/>
        <v>0</v>
      </c>
      <c r="DQ1355" s="27">
        <f t="shared" si="2544"/>
        <v>6413.5</v>
      </c>
      <c r="DR1355" s="5"/>
      <c r="DS1355" s="43">
        <f t="shared" si="2521"/>
        <v>0</v>
      </c>
      <c r="DT1355" s="27">
        <f t="shared" si="2545"/>
        <v>4846</v>
      </c>
      <c r="DU1355" s="5"/>
      <c r="DV1355" s="43">
        <f t="shared" si="2522"/>
        <v>0</v>
      </c>
      <c r="DW1355" s="27">
        <f t="shared" si="2546"/>
        <v>4835</v>
      </c>
      <c r="DX1355" s="5"/>
      <c r="DY1355" s="22">
        <f t="shared" si="2523"/>
        <v>0</v>
      </c>
      <c r="DZ1355" s="25">
        <f t="shared" si="2547"/>
        <v>523</v>
      </c>
      <c r="EA1355" s="22"/>
      <c r="EB1355" s="22">
        <f t="shared" si="2524"/>
        <v>0</v>
      </c>
      <c r="EC1355" s="28">
        <f t="shared" si="2548"/>
        <v>369</v>
      </c>
      <c r="ED1355" s="5"/>
      <c r="EE1355" s="43">
        <f t="shared" si="2525"/>
        <v>0</v>
      </c>
      <c r="EF1355" s="27">
        <f t="shared" si="2549"/>
        <v>4769</v>
      </c>
      <c r="EG1355" s="66"/>
      <c r="EH1355" s="66">
        <f t="shared" si="2526"/>
        <v>0</v>
      </c>
      <c r="EI1355" s="67">
        <f t="shared" si="2550"/>
        <v>21277</v>
      </c>
      <c r="EJ1355" s="66"/>
      <c r="EK1355" s="66">
        <f t="shared" si="2527"/>
        <v>0</v>
      </c>
      <c r="EL1355" s="67">
        <f t="shared" si="2551"/>
        <v>19907</v>
      </c>
      <c r="EM1355" s="110">
        <f t="shared" si="2447"/>
        <v>238621.53901276001</v>
      </c>
    </row>
    <row r="1356" spans="1:143" ht="11.25" customHeight="1" x14ac:dyDescent="0.25">
      <c r="A1356" s="11">
        <v>46200</v>
      </c>
      <c r="B1356" s="187">
        <v>46179</v>
      </c>
      <c r="C1356" s="271">
        <v>8004997410</v>
      </c>
      <c r="D1356" s="13" t="s">
        <v>45</v>
      </c>
      <c r="E1356" s="14">
        <v>400</v>
      </c>
      <c r="F1356" s="15">
        <v>2</v>
      </c>
      <c r="G1356" s="16">
        <v>191516031630</v>
      </c>
      <c r="H1356" s="66"/>
      <c r="I1356" s="41">
        <f t="shared" si="2486"/>
        <v>800</v>
      </c>
      <c r="J1356" s="48">
        <f t="shared" si="2483"/>
        <v>178969</v>
      </c>
      <c r="K1356" s="66"/>
      <c r="L1356" s="41">
        <f t="shared" si="2536"/>
        <v>800</v>
      </c>
      <c r="M1356" s="48">
        <f t="shared" si="2468"/>
        <v>237886</v>
      </c>
      <c r="N1356" s="66"/>
      <c r="O1356" s="41">
        <f t="shared" si="2531"/>
        <v>800</v>
      </c>
      <c r="P1356" s="48">
        <f t="shared" si="2491"/>
        <v>166448</v>
      </c>
      <c r="Q1356" s="66"/>
      <c r="R1356" s="66">
        <f t="shared" si="2489"/>
        <v>800</v>
      </c>
      <c r="S1356" s="67">
        <f t="shared" si="2484"/>
        <v>202584</v>
      </c>
      <c r="T1356" s="66"/>
      <c r="U1356" s="66">
        <f t="shared" si="2490"/>
        <v>0</v>
      </c>
      <c r="V1356" s="67">
        <f t="shared" si="2454"/>
        <v>137206.80000000005</v>
      </c>
      <c r="X1356" s="69">
        <f t="shared" si="2492"/>
        <v>0</v>
      </c>
      <c r="Y1356" s="67">
        <f t="shared" si="2455"/>
        <v>4500.3500000000004</v>
      </c>
      <c r="Z1356" s="66"/>
      <c r="AA1356" s="68">
        <f t="shared" si="2493"/>
        <v>0</v>
      </c>
      <c r="AB1356" s="67">
        <f t="shared" si="2456"/>
        <v>14147</v>
      </c>
      <c r="AC1356" s="66"/>
      <c r="AD1356" s="66">
        <f t="shared" si="2494"/>
        <v>0</v>
      </c>
      <c r="AE1356" s="67">
        <f t="shared" si="2457"/>
        <v>2961</v>
      </c>
      <c r="AF1356" s="66"/>
      <c r="AG1356" s="78">
        <f t="shared" si="2495"/>
        <v>0</v>
      </c>
      <c r="AH1356" s="79">
        <f t="shared" si="2458"/>
        <v>3533.4</v>
      </c>
      <c r="AI1356" s="66"/>
      <c r="AJ1356" s="68">
        <f t="shared" si="2496"/>
        <v>840</v>
      </c>
      <c r="AK1356" s="67">
        <f t="shared" si="2459"/>
        <v>41894</v>
      </c>
      <c r="AL1356" s="66"/>
      <c r="AM1356" s="68">
        <f t="shared" si="2497"/>
        <v>0</v>
      </c>
      <c r="AN1356" s="67">
        <f t="shared" si="2461"/>
        <v>7722.12</v>
      </c>
      <c r="AO1356" s="66"/>
      <c r="AP1356" s="68">
        <f t="shared" si="2498"/>
        <v>0</v>
      </c>
      <c r="AQ1356" s="67">
        <f t="shared" si="2477"/>
        <v>7578.6399999999994</v>
      </c>
      <c r="AR1356" s="66"/>
      <c r="AS1356" s="68">
        <f t="shared" si="2499"/>
        <v>0</v>
      </c>
      <c r="AT1356" s="67">
        <f t="shared" si="2451"/>
        <v>278.5</v>
      </c>
      <c r="AU1356" s="66"/>
      <c r="AV1356" s="66">
        <f t="shared" si="2500"/>
        <v>0</v>
      </c>
      <c r="AW1356" s="42">
        <f t="shared" si="2485"/>
        <v>4171.2000000000016</v>
      </c>
      <c r="AX1356" s="66"/>
      <c r="AY1356" s="66">
        <f t="shared" si="2501"/>
        <v>0</v>
      </c>
      <c r="AZ1356" s="67">
        <f t="shared" si="2534"/>
        <v>728.09999999999991</v>
      </c>
      <c r="BA1356" s="66"/>
      <c r="BB1356" s="68">
        <f t="shared" si="2502"/>
        <v>0</v>
      </c>
      <c r="BC1356" s="67">
        <f t="shared" si="2478"/>
        <v>77.819999999999851</v>
      </c>
      <c r="BD1356" s="66"/>
      <c r="BE1356" s="68">
        <f t="shared" si="2503"/>
        <v>0</v>
      </c>
      <c r="BF1356" s="67">
        <f t="shared" si="2532"/>
        <v>445.38000000000164</v>
      </c>
      <c r="BG1356" s="66"/>
      <c r="BH1356" s="68">
        <f t="shared" si="2504"/>
        <v>0</v>
      </c>
      <c r="BI1356" s="67">
        <f t="shared" si="2533"/>
        <v>10000</v>
      </c>
      <c r="BJ1356" s="66"/>
      <c r="BK1356" s="68">
        <f t="shared" si="2505"/>
        <v>0</v>
      </c>
      <c r="BL1356" s="67">
        <f t="shared" si="2537"/>
        <v>2694.6000000000004</v>
      </c>
      <c r="BM1356" s="66"/>
      <c r="BN1356" s="68">
        <f t="shared" si="2506"/>
        <v>0</v>
      </c>
      <c r="BO1356" s="67">
        <f t="shared" si="2538"/>
        <v>9134.7000000000007</v>
      </c>
      <c r="BP1356" s="66"/>
      <c r="BQ1356" s="68">
        <f t="shared" si="2507"/>
        <v>0</v>
      </c>
      <c r="BR1356" s="67">
        <f t="shared" si="2553"/>
        <v>65606.650000000009</v>
      </c>
      <c r="BS1356" s="66"/>
      <c r="BT1356" s="66">
        <f t="shared" si="2508"/>
        <v>0</v>
      </c>
      <c r="BU1356" s="67">
        <f t="shared" si="2479"/>
        <v>94117</v>
      </c>
      <c r="BV1356" s="66"/>
      <c r="BW1356" s="66">
        <f t="shared" si="2528"/>
        <v>0</v>
      </c>
      <c r="BX1356" s="67">
        <f t="shared" si="2480"/>
        <v>137128</v>
      </c>
      <c r="BY1356" s="66"/>
      <c r="BZ1356" s="66">
        <f t="shared" si="2509"/>
        <v>0</v>
      </c>
      <c r="CA1356" s="67">
        <f t="shared" si="2481"/>
        <v>87619</v>
      </c>
      <c r="CB1356" s="66"/>
      <c r="CC1356" s="66">
        <f t="shared" si="2510"/>
        <v>0</v>
      </c>
      <c r="CD1356" s="67">
        <f t="shared" si="2470"/>
        <v>28747.040000000001</v>
      </c>
      <c r="CE1356" s="66"/>
      <c r="CF1356" s="66">
        <f t="shared" si="2511"/>
        <v>0</v>
      </c>
      <c r="CG1356" s="67">
        <f t="shared" si="2539"/>
        <v>3663.6999999999994</v>
      </c>
      <c r="CH1356" s="66"/>
      <c r="CI1356" s="66">
        <f t="shared" si="2512"/>
        <v>0</v>
      </c>
      <c r="CJ1356" s="67">
        <f t="shared" si="2444"/>
        <v>6757.8</v>
      </c>
      <c r="CK1356" s="66"/>
      <c r="CL1356" s="68">
        <f t="shared" si="2513"/>
        <v>0</v>
      </c>
      <c r="CM1356" s="79">
        <f t="shared" si="2540"/>
        <v>4847.4799999999996</v>
      </c>
      <c r="CN1356" s="66"/>
      <c r="CO1356" s="68">
        <f t="shared" si="2514"/>
        <v>0</v>
      </c>
      <c r="CP1356" s="79">
        <f t="shared" si="2541"/>
        <v>3955</v>
      </c>
      <c r="CQ1356" s="66"/>
      <c r="CR1356" s="68">
        <f t="shared" si="2515"/>
        <v>0</v>
      </c>
      <c r="CS1356" s="79">
        <f t="shared" si="2482"/>
        <v>5186</v>
      </c>
      <c r="CT1356" s="66"/>
      <c r="CU1356" s="68">
        <f t="shared" si="2516"/>
        <v>0</v>
      </c>
      <c r="CV1356" s="79">
        <f t="shared" si="2542"/>
        <v>6929</v>
      </c>
      <c r="CW1356" s="66"/>
      <c r="CX1356" s="66">
        <f t="shared" si="2552"/>
        <v>0</v>
      </c>
      <c r="CY1356" s="40">
        <f t="shared" si="2476"/>
        <v>6173.9599999999982</v>
      </c>
      <c r="CZ1356" s="65"/>
      <c r="DA1356" s="66">
        <f t="shared" si="2529"/>
        <v>0</v>
      </c>
      <c r="DB1356" s="67">
        <f t="shared" si="2445"/>
        <v>32048</v>
      </c>
      <c r="DC1356" s="66"/>
      <c r="DD1356" s="66">
        <f t="shared" si="2530"/>
        <v>0</v>
      </c>
      <c r="DE1356" s="67">
        <f t="shared" si="2446"/>
        <v>78819</v>
      </c>
      <c r="DF1356" s="66"/>
      <c r="DG1356" s="69">
        <f t="shared" si="2517"/>
        <v>0</v>
      </c>
      <c r="DH1356" s="67">
        <f t="shared" si="2471"/>
        <v>439095</v>
      </c>
      <c r="DI1356" s="66"/>
      <c r="DJ1356" s="66">
        <f t="shared" si="2518"/>
        <v>0</v>
      </c>
      <c r="DK1356" s="67">
        <f t="shared" si="2543"/>
        <v>4363.5</v>
      </c>
      <c r="DM1356" s="206">
        <f t="shared" si="2519"/>
        <v>0</v>
      </c>
      <c r="DN1356" s="25">
        <f t="shared" si="2535"/>
        <v>0</v>
      </c>
      <c r="DO1356" s="5"/>
      <c r="DP1356" s="43">
        <f t="shared" si="2520"/>
        <v>0</v>
      </c>
      <c r="DQ1356" s="27">
        <f t="shared" si="2544"/>
        <v>6413.5</v>
      </c>
      <c r="DR1356" s="5"/>
      <c r="DS1356" s="43">
        <f t="shared" si="2521"/>
        <v>0</v>
      </c>
      <c r="DT1356" s="27">
        <f t="shared" si="2545"/>
        <v>4846</v>
      </c>
      <c r="DU1356" s="5"/>
      <c r="DV1356" s="43">
        <f t="shared" si="2522"/>
        <v>0</v>
      </c>
      <c r="DW1356" s="27">
        <f t="shared" si="2546"/>
        <v>4835</v>
      </c>
      <c r="DX1356" s="5"/>
      <c r="DY1356" s="22">
        <f t="shared" si="2523"/>
        <v>0</v>
      </c>
      <c r="DZ1356" s="25">
        <f t="shared" si="2547"/>
        <v>523</v>
      </c>
      <c r="EA1356" s="22"/>
      <c r="EB1356" s="22">
        <f t="shared" si="2524"/>
        <v>0</v>
      </c>
      <c r="EC1356" s="28">
        <f t="shared" si="2548"/>
        <v>369</v>
      </c>
      <c r="ED1356" s="5"/>
      <c r="EE1356" s="43">
        <f t="shared" si="2525"/>
        <v>0</v>
      </c>
      <c r="EF1356" s="27">
        <f t="shared" si="2549"/>
        <v>4769</v>
      </c>
      <c r="EG1356" s="66"/>
      <c r="EH1356" s="66">
        <f t="shared" si="2526"/>
        <v>0</v>
      </c>
      <c r="EI1356" s="67">
        <f t="shared" si="2550"/>
        <v>21277</v>
      </c>
      <c r="EJ1356" s="66"/>
      <c r="EK1356" s="66">
        <f t="shared" si="2527"/>
        <v>0</v>
      </c>
      <c r="EL1356" s="67">
        <f t="shared" si="2551"/>
        <v>19907</v>
      </c>
      <c r="EM1356" s="110">
        <f t="shared" si="2447"/>
        <v>238017.06301275999</v>
      </c>
    </row>
    <row r="1357" spans="1:143" ht="11.25" customHeight="1" x14ac:dyDescent="0.25">
      <c r="A1357" s="11">
        <v>46200</v>
      </c>
      <c r="B1357" s="187">
        <v>46179</v>
      </c>
      <c r="C1357" s="271">
        <v>8004997413</v>
      </c>
      <c r="D1357" s="13" t="s">
        <v>63</v>
      </c>
      <c r="E1357" s="14">
        <v>600</v>
      </c>
      <c r="F1357" s="15">
        <v>1</v>
      </c>
      <c r="G1357" s="16">
        <v>191516031647</v>
      </c>
      <c r="H1357" s="66"/>
      <c r="I1357" s="41">
        <f t="shared" si="2486"/>
        <v>1200</v>
      </c>
      <c r="J1357" s="48">
        <f t="shared" si="2483"/>
        <v>177769</v>
      </c>
      <c r="K1357" s="66"/>
      <c r="L1357" s="41">
        <f t="shared" si="2536"/>
        <v>1200</v>
      </c>
      <c r="M1357" s="48">
        <f t="shared" si="2468"/>
        <v>236686</v>
      </c>
      <c r="N1357" s="66"/>
      <c r="O1357" s="41">
        <f t="shared" si="2531"/>
        <v>1200</v>
      </c>
      <c r="P1357" s="48">
        <f t="shared" si="2491"/>
        <v>165248</v>
      </c>
      <c r="Q1357" s="66"/>
      <c r="R1357" s="66">
        <f t="shared" si="2489"/>
        <v>1200</v>
      </c>
      <c r="S1357" s="67">
        <f t="shared" si="2484"/>
        <v>201384</v>
      </c>
      <c r="T1357" s="66"/>
      <c r="U1357" s="66">
        <f t="shared" si="2490"/>
        <v>0</v>
      </c>
      <c r="V1357" s="67">
        <f t="shared" si="2454"/>
        <v>137206.80000000005</v>
      </c>
      <c r="X1357" s="69">
        <f t="shared" si="2492"/>
        <v>0</v>
      </c>
      <c r="Y1357" s="67">
        <f t="shared" si="2455"/>
        <v>4500.3500000000004</v>
      </c>
      <c r="Z1357" s="66"/>
      <c r="AA1357" s="68">
        <f t="shared" si="2493"/>
        <v>0</v>
      </c>
      <c r="AB1357" s="67">
        <f t="shared" si="2456"/>
        <v>14147</v>
      </c>
      <c r="AC1357" s="66"/>
      <c r="AD1357" s="66">
        <f t="shared" si="2494"/>
        <v>0</v>
      </c>
      <c r="AE1357" s="67">
        <f t="shared" si="2457"/>
        <v>2961</v>
      </c>
      <c r="AF1357" s="66"/>
      <c r="AG1357" s="78">
        <f t="shared" si="2495"/>
        <v>0</v>
      </c>
      <c r="AH1357" s="79">
        <f t="shared" si="2458"/>
        <v>3533.4</v>
      </c>
      <c r="AI1357" s="66"/>
      <c r="AJ1357" s="68">
        <f t="shared" si="2496"/>
        <v>660</v>
      </c>
      <c r="AK1357" s="67">
        <f t="shared" si="2459"/>
        <v>41234</v>
      </c>
      <c r="AL1357" s="66"/>
      <c r="AM1357" s="68">
        <f t="shared" si="2497"/>
        <v>0</v>
      </c>
      <c r="AN1357" s="67">
        <f t="shared" si="2461"/>
        <v>7722.12</v>
      </c>
      <c r="AO1357" s="66"/>
      <c r="AP1357" s="68">
        <f t="shared" si="2498"/>
        <v>0</v>
      </c>
      <c r="AQ1357" s="67">
        <f t="shared" si="2477"/>
        <v>7578.6399999999994</v>
      </c>
      <c r="AR1357" s="66"/>
      <c r="AS1357" s="68">
        <f t="shared" si="2499"/>
        <v>0</v>
      </c>
      <c r="AT1357" s="67">
        <f t="shared" si="2451"/>
        <v>278.5</v>
      </c>
      <c r="AU1357" s="66"/>
      <c r="AV1357" s="66">
        <f t="shared" si="2500"/>
        <v>0</v>
      </c>
      <c r="AW1357" s="42">
        <f t="shared" si="2485"/>
        <v>4171.2000000000016</v>
      </c>
      <c r="AX1357" s="66"/>
      <c r="AY1357" s="66">
        <f t="shared" si="2501"/>
        <v>0</v>
      </c>
      <c r="AZ1357" s="67">
        <f t="shared" si="2534"/>
        <v>728.09999999999991</v>
      </c>
      <c r="BA1357" s="66"/>
      <c r="BB1357" s="68">
        <f t="shared" si="2502"/>
        <v>0</v>
      </c>
      <c r="BC1357" s="67">
        <f t="shared" si="2478"/>
        <v>77.819999999999851</v>
      </c>
      <c r="BD1357" s="66"/>
      <c r="BE1357" s="68">
        <f t="shared" si="2503"/>
        <v>0</v>
      </c>
      <c r="BF1357" s="67">
        <f t="shared" si="2532"/>
        <v>445.38000000000164</v>
      </c>
      <c r="BG1357" s="66"/>
      <c r="BH1357" s="68">
        <f t="shared" si="2504"/>
        <v>0</v>
      </c>
      <c r="BI1357" s="67">
        <f t="shared" si="2533"/>
        <v>10000</v>
      </c>
      <c r="BJ1357" s="66"/>
      <c r="BK1357" s="68">
        <f t="shared" si="2505"/>
        <v>0</v>
      </c>
      <c r="BL1357" s="67">
        <f t="shared" si="2537"/>
        <v>2694.6000000000004</v>
      </c>
      <c r="BM1357" s="66"/>
      <c r="BN1357" s="68">
        <f t="shared" si="2506"/>
        <v>0</v>
      </c>
      <c r="BO1357" s="67">
        <f t="shared" si="2538"/>
        <v>9134.7000000000007</v>
      </c>
      <c r="BP1357" s="66"/>
      <c r="BQ1357" s="68">
        <f t="shared" si="2507"/>
        <v>0</v>
      </c>
      <c r="BR1357" s="67">
        <f t="shared" si="2553"/>
        <v>65606.650000000009</v>
      </c>
      <c r="BS1357" s="66"/>
      <c r="BT1357" s="66">
        <f t="shared" si="2508"/>
        <v>0</v>
      </c>
      <c r="BU1357" s="67">
        <f t="shared" si="2479"/>
        <v>94117</v>
      </c>
      <c r="BV1357" s="66"/>
      <c r="BW1357" s="66">
        <f t="shared" si="2528"/>
        <v>0</v>
      </c>
      <c r="BX1357" s="67">
        <f t="shared" si="2480"/>
        <v>137128</v>
      </c>
      <c r="BY1357" s="66"/>
      <c r="BZ1357" s="66">
        <f t="shared" si="2509"/>
        <v>0</v>
      </c>
      <c r="CA1357" s="67">
        <f t="shared" si="2481"/>
        <v>87619</v>
      </c>
      <c r="CB1357" s="66"/>
      <c r="CC1357" s="66">
        <f t="shared" si="2510"/>
        <v>0</v>
      </c>
      <c r="CD1357" s="67">
        <f t="shared" si="2470"/>
        <v>28747.040000000001</v>
      </c>
      <c r="CE1357" s="66"/>
      <c r="CF1357" s="66">
        <f t="shared" si="2511"/>
        <v>0</v>
      </c>
      <c r="CG1357" s="67">
        <f t="shared" si="2539"/>
        <v>3663.6999999999994</v>
      </c>
      <c r="CH1357" s="66"/>
      <c r="CI1357" s="66">
        <f t="shared" si="2512"/>
        <v>0</v>
      </c>
      <c r="CJ1357" s="67">
        <f t="shared" ref="CJ1357:CJ1420" si="2554">+CJ1356+CH1357-CI1357</f>
        <v>6757.8</v>
      </c>
      <c r="CK1357" s="66"/>
      <c r="CL1357" s="68">
        <f t="shared" si="2513"/>
        <v>0</v>
      </c>
      <c r="CM1357" s="79">
        <f t="shared" si="2540"/>
        <v>4847.4799999999996</v>
      </c>
      <c r="CN1357" s="66"/>
      <c r="CO1357" s="68">
        <f t="shared" si="2514"/>
        <v>0</v>
      </c>
      <c r="CP1357" s="79">
        <f t="shared" si="2541"/>
        <v>3955</v>
      </c>
      <c r="CQ1357" s="66"/>
      <c r="CR1357" s="68">
        <f t="shared" si="2515"/>
        <v>0</v>
      </c>
      <c r="CS1357" s="79">
        <f t="shared" si="2482"/>
        <v>5186</v>
      </c>
      <c r="CT1357" s="66"/>
      <c r="CU1357" s="68">
        <f t="shared" si="2516"/>
        <v>0</v>
      </c>
      <c r="CV1357" s="79">
        <f t="shared" si="2542"/>
        <v>6929</v>
      </c>
      <c r="CW1357" s="66"/>
      <c r="CX1357" s="66">
        <f t="shared" si="2552"/>
        <v>0</v>
      </c>
      <c r="CY1357" s="40">
        <f t="shared" si="2476"/>
        <v>6173.9599999999982</v>
      </c>
      <c r="CZ1357" s="65"/>
      <c r="DA1357" s="66">
        <f t="shared" si="2529"/>
        <v>0</v>
      </c>
      <c r="DB1357" s="67">
        <f t="shared" ref="DB1357:DB1420" si="2555">+DB1356+CZ1357-DA1357</f>
        <v>32048</v>
      </c>
      <c r="DC1357" s="66"/>
      <c r="DD1357" s="66">
        <f t="shared" si="2530"/>
        <v>0</v>
      </c>
      <c r="DE1357" s="67">
        <f t="shared" ref="DE1357:DE1420" si="2556">+DE1356+DC1357-DD1357</f>
        <v>78819</v>
      </c>
      <c r="DF1357" s="66"/>
      <c r="DG1357" s="69">
        <f t="shared" si="2517"/>
        <v>0</v>
      </c>
      <c r="DH1357" s="67">
        <f t="shared" si="2471"/>
        <v>439095</v>
      </c>
      <c r="DI1357" s="66"/>
      <c r="DJ1357" s="66">
        <f t="shared" si="2518"/>
        <v>0</v>
      </c>
      <c r="DK1357" s="67">
        <f t="shared" si="2543"/>
        <v>4363.5</v>
      </c>
      <c r="DM1357" s="206">
        <f t="shared" si="2519"/>
        <v>0</v>
      </c>
      <c r="DN1357" s="25">
        <f t="shared" si="2535"/>
        <v>0</v>
      </c>
      <c r="DO1357" s="5"/>
      <c r="DP1357" s="43">
        <f t="shared" si="2520"/>
        <v>0</v>
      </c>
      <c r="DQ1357" s="27">
        <f t="shared" si="2544"/>
        <v>6413.5</v>
      </c>
      <c r="DR1357" s="5"/>
      <c r="DS1357" s="43">
        <f t="shared" si="2521"/>
        <v>0</v>
      </c>
      <c r="DT1357" s="27">
        <f t="shared" si="2545"/>
        <v>4846</v>
      </c>
      <c r="DU1357" s="5"/>
      <c r="DV1357" s="43">
        <f t="shared" si="2522"/>
        <v>0</v>
      </c>
      <c r="DW1357" s="27">
        <f t="shared" si="2546"/>
        <v>4835</v>
      </c>
      <c r="DX1357" s="5"/>
      <c r="DY1357" s="22">
        <f t="shared" si="2523"/>
        <v>0</v>
      </c>
      <c r="DZ1357" s="25">
        <f t="shared" si="2547"/>
        <v>523</v>
      </c>
      <c r="EA1357" s="22"/>
      <c r="EB1357" s="22">
        <f t="shared" si="2524"/>
        <v>0</v>
      </c>
      <c r="EC1357" s="28">
        <f t="shared" si="2548"/>
        <v>369</v>
      </c>
      <c r="ED1357" s="5"/>
      <c r="EE1357" s="43">
        <f t="shared" si="2525"/>
        <v>0</v>
      </c>
      <c r="EF1357" s="27">
        <f t="shared" si="2549"/>
        <v>4769</v>
      </c>
      <c r="EG1357" s="66"/>
      <c r="EH1357" s="66">
        <f t="shared" si="2526"/>
        <v>0</v>
      </c>
      <c r="EI1357" s="67">
        <f t="shared" si="2550"/>
        <v>21277</v>
      </c>
      <c r="EJ1357" s="66"/>
      <c r="EK1357" s="66">
        <f t="shared" si="2527"/>
        <v>0</v>
      </c>
      <c r="EL1357" s="67">
        <f t="shared" si="2551"/>
        <v>19907</v>
      </c>
      <c r="EM1357" s="110">
        <f t="shared" si="2447"/>
        <v>237957.13341276001</v>
      </c>
    </row>
    <row r="1358" spans="1:143" ht="11.25" customHeight="1" x14ac:dyDescent="0.25">
      <c r="A1358" s="11">
        <v>46200</v>
      </c>
      <c r="B1358" s="187">
        <v>46179</v>
      </c>
      <c r="C1358" s="271">
        <v>8004997415</v>
      </c>
      <c r="D1358" s="13" t="s">
        <v>211</v>
      </c>
      <c r="E1358" s="14">
        <v>40</v>
      </c>
      <c r="F1358" s="15">
        <v>2</v>
      </c>
      <c r="G1358" s="16">
        <v>191516032354</v>
      </c>
      <c r="H1358" s="66"/>
      <c r="I1358" s="41">
        <f t="shared" si="2486"/>
        <v>80</v>
      </c>
      <c r="J1358" s="48">
        <f t="shared" si="2483"/>
        <v>177689</v>
      </c>
      <c r="K1358" s="66"/>
      <c r="L1358" s="41">
        <f t="shared" si="2536"/>
        <v>80</v>
      </c>
      <c r="M1358" s="48">
        <f t="shared" si="2468"/>
        <v>236606</v>
      </c>
      <c r="N1358" s="66"/>
      <c r="O1358" s="41">
        <f t="shared" si="2531"/>
        <v>80</v>
      </c>
      <c r="P1358" s="48">
        <f t="shared" si="2491"/>
        <v>165168</v>
      </c>
      <c r="Q1358" s="66"/>
      <c r="R1358" s="66">
        <f t="shared" si="2489"/>
        <v>80</v>
      </c>
      <c r="S1358" s="67">
        <f t="shared" si="2484"/>
        <v>201304</v>
      </c>
      <c r="T1358" s="66"/>
      <c r="U1358" s="66">
        <f t="shared" si="2490"/>
        <v>0</v>
      </c>
      <c r="V1358" s="67">
        <f t="shared" si="2454"/>
        <v>137206.80000000005</v>
      </c>
      <c r="X1358" s="69">
        <f t="shared" si="2492"/>
        <v>84</v>
      </c>
      <c r="Y1358" s="67">
        <f t="shared" si="2455"/>
        <v>4416.3500000000004</v>
      </c>
      <c r="Z1358" s="66"/>
      <c r="AA1358" s="68">
        <f t="shared" si="2493"/>
        <v>0</v>
      </c>
      <c r="AB1358" s="67">
        <f t="shared" si="2456"/>
        <v>14147</v>
      </c>
      <c r="AC1358" s="66"/>
      <c r="AD1358" s="66">
        <f t="shared" si="2494"/>
        <v>0</v>
      </c>
      <c r="AE1358" s="67">
        <f t="shared" si="2457"/>
        <v>2961</v>
      </c>
      <c r="AF1358" s="66"/>
      <c r="AG1358" s="78">
        <f t="shared" si="2495"/>
        <v>0</v>
      </c>
      <c r="AH1358" s="79">
        <f t="shared" si="2458"/>
        <v>3533.4</v>
      </c>
      <c r="AI1358" s="66"/>
      <c r="AJ1358" s="68">
        <f t="shared" si="2496"/>
        <v>0</v>
      </c>
      <c r="AK1358" s="67">
        <f t="shared" si="2459"/>
        <v>41234</v>
      </c>
      <c r="AL1358" s="66"/>
      <c r="AM1358" s="68">
        <f t="shared" si="2497"/>
        <v>0</v>
      </c>
      <c r="AN1358" s="67">
        <f t="shared" si="2461"/>
        <v>7722.12</v>
      </c>
      <c r="AO1358" s="66"/>
      <c r="AP1358" s="68">
        <f t="shared" si="2498"/>
        <v>0</v>
      </c>
      <c r="AQ1358" s="67">
        <f t="shared" si="2477"/>
        <v>7578.6399999999994</v>
      </c>
      <c r="AR1358" s="66"/>
      <c r="AS1358" s="68">
        <f t="shared" si="2499"/>
        <v>0</v>
      </c>
      <c r="AT1358" s="67">
        <f t="shared" si="2451"/>
        <v>278.5</v>
      </c>
      <c r="AU1358" s="66"/>
      <c r="AV1358" s="66">
        <f t="shared" si="2500"/>
        <v>0</v>
      </c>
      <c r="AW1358" s="42">
        <f t="shared" si="2485"/>
        <v>4171.2000000000016</v>
      </c>
      <c r="AX1358" s="66"/>
      <c r="AY1358" s="66">
        <f t="shared" si="2501"/>
        <v>0</v>
      </c>
      <c r="AZ1358" s="67">
        <f t="shared" si="2534"/>
        <v>728.09999999999991</v>
      </c>
      <c r="BA1358" s="66"/>
      <c r="BB1358" s="68">
        <f t="shared" si="2502"/>
        <v>0</v>
      </c>
      <c r="BC1358" s="67">
        <f t="shared" si="2478"/>
        <v>77.819999999999851</v>
      </c>
      <c r="BD1358" s="66"/>
      <c r="BE1358" s="68">
        <f t="shared" si="2503"/>
        <v>0</v>
      </c>
      <c r="BF1358" s="67">
        <f t="shared" si="2532"/>
        <v>445.38000000000164</v>
      </c>
      <c r="BG1358" s="66"/>
      <c r="BH1358" s="68">
        <f t="shared" si="2504"/>
        <v>0</v>
      </c>
      <c r="BI1358" s="67">
        <f t="shared" si="2533"/>
        <v>10000</v>
      </c>
      <c r="BJ1358" s="66"/>
      <c r="BK1358" s="68">
        <f t="shared" si="2505"/>
        <v>0</v>
      </c>
      <c r="BL1358" s="67">
        <f t="shared" si="2537"/>
        <v>2694.6000000000004</v>
      </c>
      <c r="BM1358" s="66"/>
      <c r="BN1358" s="68">
        <f t="shared" si="2506"/>
        <v>0</v>
      </c>
      <c r="BO1358" s="67">
        <f t="shared" si="2538"/>
        <v>9134.7000000000007</v>
      </c>
      <c r="BP1358" s="66"/>
      <c r="BQ1358" s="68">
        <f t="shared" si="2507"/>
        <v>0</v>
      </c>
      <c r="BR1358" s="67">
        <f t="shared" si="2553"/>
        <v>65606.650000000009</v>
      </c>
      <c r="BS1358" s="66"/>
      <c r="BT1358" s="66">
        <f t="shared" si="2508"/>
        <v>0</v>
      </c>
      <c r="BU1358" s="67">
        <f t="shared" si="2479"/>
        <v>94117</v>
      </c>
      <c r="BV1358" s="66"/>
      <c r="BW1358" s="66">
        <f t="shared" si="2528"/>
        <v>0</v>
      </c>
      <c r="BX1358" s="67">
        <f t="shared" si="2480"/>
        <v>137128</v>
      </c>
      <c r="BY1358" s="66"/>
      <c r="BZ1358" s="66">
        <f t="shared" si="2509"/>
        <v>0</v>
      </c>
      <c r="CA1358" s="67">
        <f t="shared" si="2481"/>
        <v>87619</v>
      </c>
      <c r="CB1358" s="66"/>
      <c r="CC1358" s="66">
        <f t="shared" si="2510"/>
        <v>0</v>
      </c>
      <c r="CD1358" s="67">
        <f t="shared" si="2470"/>
        <v>28747.040000000001</v>
      </c>
      <c r="CE1358" s="66"/>
      <c r="CF1358" s="66">
        <f t="shared" si="2511"/>
        <v>0</v>
      </c>
      <c r="CG1358" s="67">
        <f t="shared" si="2539"/>
        <v>3663.6999999999994</v>
      </c>
      <c r="CH1358" s="66"/>
      <c r="CI1358" s="66">
        <f t="shared" si="2512"/>
        <v>0</v>
      </c>
      <c r="CJ1358" s="67">
        <f t="shared" si="2554"/>
        <v>6757.8</v>
      </c>
      <c r="CK1358" s="66"/>
      <c r="CL1358" s="68">
        <f t="shared" si="2513"/>
        <v>0</v>
      </c>
      <c r="CM1358" s="79">
        <f t="shared" si="2540"/>
        <v>4847.4799999999996</v>
      </c>
      <c r="CN1358" s="66"/>
      <c r="CO1358" s="68">
        <f t="shared" si="2514"/>
        <v>0</v>
      </c>
      <c r="CP1358" s="79">
        <f t="shared" si="2541"/>
        <v>3955</v>
      </c>
      <c r="CQ1358" s="66"/>
      <c r="CR1358" s="68">
        <f t="shared" si="2515"/>
        <v>0</v>
      </c>
      <c r="CS1358" s="79">
        <f t="shared" si="2482"/>
        <v>5186</v>
      </c>
      <c r="CT1358" s="66"/>
      <c r="CU1358" s="68">
        <f t="shared" si="2516"/>
        <v>0</v>
      </c>
      <c r="CV1358" s="79">
        <f t="shared" si="2542"/>
        <v>6929</v>
      </c>
      <c r="CW1358" s="66"/>
      <c r="CX1358" s="66">
        <f t="shared" si="2552"/>
        <v>0</v>
      </c>
      <c r="CY1358" s="40">
        <f t="shared" si="2476"/>
        <v>6173.9599999999982</v>
      </c>
      <c r="CZ1358" s="65"/>
      <c r="DA1358" s="66">
        <f t="shared" si="2529"/>
        <v>0</v>
      </c>
      <c r="DB1358" s="67">
        <f t="shared" si="2555"/>
        <v>32048</v>
      </c>
      <c r="DC1358" s="66"/>
      <c r="DD1358" s="66">
        <f t="shared" si="2530"/>
        <v>0</v>
      </c>
      <c r="DE1358" s="67">
        <f t="shared" si="2556"/>
        <v>78819</v>
      </c>
      <c r="DF1358" s="66"/>
      <c r="DG1358" s="69">
        <f t="shared" si="2517"/>
        <v>0</v>
      </c>
      <c r="DH1358" s="67">
        <f t="shared" si="2471"/>
        <v>439095</v>
      </c>
      <c r="DI1358" s="66"/>
      <c r="DJ1358" s="66">
        <f t="shared" si="2518"/>
        <v>0</v>
      </c>
      <c r="DK1358" s="67">
        <f t="shared" si="2543"/>
        <v>4363.5</v>
      </c>
      <c r="DM1358" s="206">
        <f t="shared" si="2519"/>
        <v>0</v>
      </c>
      <c r="DN1358" s="25">
        <f t="shared" si="2535"/>
        <v>0</v>
      </c>
      <c r="DO1358" s="5"/>
      <c r="DP1358" s="43">
        <f t="shared" si="2520"/>
        <v>0</v>
      </c>
      <c r="DQ1358" s="27">
        <f t="shared" si="2544"/>
        <v>6413.5</v>
      </c>
      <c r="DR1358" s="5"/>
      <c r="DS1358" s="43">
        <f t="shared" si="2521"/>
        <v>0</v>
      </c>
      <c r="DT1358" s="27">
        <f t="shared" si="2545"/>
        <v>4846</v>
      </c>
      <c r="DU1358" s="5"/>
      <c r="DV1358" s="43">
        <f t="shared" si="2522"/>
        <v>0</v>
      </c>
      <c r="DW1358" s="27">
        <f t="shared" si="2546"/>
        <v>4835</v>
      </c>
      <c r="DX1358" s="5"/>
      <c r="DY1358" s="22">
        <f t="shared" si="2523"/>
        <v>0</v>
      </c>
      <c r="DZ1358" s="25">
        <f t="shared" si="2547"/>
        <v>523</v>
      </c>
      <c r="EA1358" s="22"/>
      <c r="EB1358" s="22">
        <f t="shared" si="2524"/>
        <v>0</v>
      </c>
      <c r="EC1358" s="28">
        <f t="shared" si="2548"/>
        <v>369</v>
      </c>
      <c r="ED1358" s="5"/>
      <c r="EE1358" s="43">
        <f t="shared" si="2525"/>
        <v>0</v>
      </c>
      <c r="EF1358" s="27">
        <f t="shared" si="2549"/>
        <v>4769</v>
      </c>
      <c r="EG1358" s="66"/>
      <c r="EH1358" s="66">
        <f t="shared" si="2526"/>
        <v>0</v>
      </c>
      <c r="EI1358" s="67">
        <f t="shared" si="2550"/>
        <v>21277</v>
      </c>
      <c r="EJ1358" s="66"/>
      <c r="EK1358" s="66">
        <f t="shared" si="2527"/>
        <v>0</v>
      </c>
      <c r="EL1358" s="67">
        <f t="shared" si="2551"/>
        <v>19907</v>
      </c>
      <c r="EM1358" s="110">
        <f t="shared" si="2447"/>
        <v>237777.94641275998</v>
      </c>
    </row>
    <row r="1359" spans="1:143" ht="11.25" customHeight="1" x14ac:dyDescent="0.25">
      <c r="A1359" s="11">
        <v>46200</v>
      </c>
      <c r="B1359" s="187">
        <v>46179</v>
      </c>
      <c r="C1359" s="282">
        <v>8004998230</v>
      </c>
      <c r="D1359" s="147" t="s">
        <v>273</v>
      </c>
      <c r="E1359" s="148">
        <v>150</v>
      </c>
      <c r="F1359" s="149">
        <v>2</v>
      </c>
      <c r="G1359" s="148">
        <v>191516769120</v>
      </c>
      <c r="H1359" s="66"/>
      <c r="I1359" s="41">
        <f t="shared" si="2486"/>
        <v>0</v>
      </c>
      <c r="J1359" s="48">
        <f>J1358+H1359-I1359-300</f>
        <v>177389</v>
      </c>
      <c r="K1359" s="66"/>
      <c r="L1359" s="41">
        <f t="shared" si="2536"/>
        <v>0</v>
      </c>
      <c r="M1359" s="48">
        <f>M1358+K1359-L1359-300</f>
        <v>236306</v>
      </c>
      <c r="N1359" s="66"/>
      <c r="O1359" s="41">
        <f t="shared" si="2531"/>
        <v>0</v>
      </c>
      <c r="P1359" s="48">
        <f>P1358+N1359-O1359-300</f>
        <v>164868</v>
      </c>
      <c r="Q1359" s="66"/>
      <c r="R1359" s="66">
        <f t="shared" si="2489"/>
        <v>0</v>
      </c>
      <c r="S1359" s="67">
        <f>S1358+Q1359-R1359-300</f>
        <v>201004</v>
      </c>
      <c r="T1359" s="66"/>
      <c r="U1359" s="66">
        <f t="shared" si="2490"/>
        <v>315</v>
      </c>
      <c r="V1359" s="67">
        <f t="shared" si="2454"/>
        <v>136891.80000000005</v>
      </c>
      <c r="X1359" s="69">
        <f t="shared" si="2492"/>
        <v>0</v>
      </c>
      <c r="Y1359" s="67">
        <f t="shared" si="2455"/>
        <v>4416.3500000000004</v>
      </c>
      <c r="Z1359" s="66"/>
      <c r="AA1359" s="68">
        <f t="shared" si="2493"/>
        <v>0</v>
      </c>
      <c r="AB1359" s="67">
        <f t="shared" si="2456"/>
        <v>14147</v>
      </c>
      <c r="AC1359" s="66"/>
      <c r="AD1359" s="66">
        <f t="shared" si="2494"/>
        <v>0</v>
      </c>
      <c r="AE1359" s="67">
        <f t="shared" si="2457"/>
        <v>2961</v>
      </c>
      <c r="AF1359" s="66"/>
      <c r="AG1359" s="78">
        <f t="shared" si="2495"/>
        <v>0</v>
      </c>
      <c r="AH1359" s="79">
        <f t="shared" si="2458"/>
        <v>3533.4</v>
      </c>
      <c r="AI1359" s="66"/>
      <c r="AJ1359" s="68">
        <f t="shared" si="2496"/>
        <v>0</v>
      </c>
      <c r="AK1359" s="67">
        <f t="shared" si="2459"/>
        <v>41234</v>
      </c>
      <c r="AL1359" s="66"/>
      <c r="AM1359" s="68">
        <f t="shared" si="2497"/>
        <v>0</v>
      </c>
      <c r="AN1359" s="67">
        <f t="shared" si="2461"/>
        <v>7722.12</v>
      </c>
      <c r="AO1359" s="66"/>
      <c r="AP1359" s="68">
        <f t="shared" si="2498"/>
        <v>0</v>
      </c>
      <c r="AQ1359" s="67">
        <f t="shared" si="2477"/>
        <v>7578.6399999999994</v>
      </c>
      <c r="AR1359" s="66"/>
      <c r="AS1359" s="68">
        <f t="shared" si="2499"/>
        <v>0</v>
      </c>
      <c r="AT1359" s="67">
        <f t="shared" si="2451"/>
        <v>278.5</v>
      </c>
      <c r="AU1359" s="66"/>
      <c r="AV1359" s="66">
        <f t="shared" si="2500"/>
        <v>0</v>
      </c>
      <c r="AW1359" s="42">
        <f t="shared" si="2485"/>
        <v>4171.2000000000016</v>
      </c>
      <c r="AX1359" s="66"/>
      <c r="AY1359" s="66">
        <f t="shared" si="2501"/>
        <v>0</v>
      </c>
      <c r="AZ1359" s="67">
        <f t="shared" si="2534"/>
        <v>728.09999999999991</v>
      </c>
      <c r="BA1359" s="66"/>
      <c r="BB1359" s="68">
        <f t="shared" si="2502"/>
        <v>0</v>
      </c>
      <c r="BC1359" s="67">
        <f t="shared" si="2478"/>
        <v>77.819999999999851</v>
      </c>
      <c r="BD1359" s="66"/>
      <c r="BE1359" s="68">
        <f t="shared" si="2503"/>
        <v>0</v>
      </c>
      <c r="BF1359" s="67">
        <f t="shared" si="2532"/>
        <v>445.38000000000164</v>
      </c>
      <c r="BG1359" s="66"/>
      <c r="BH1359" s="68">
        <f t="shared" si="2504"/>
        <v>0</v>
      </c>
      <c r="BI1359" s="67">
        <f t="shared" si="2533"/>
        <v>10000</v>
      </c>
      <c r="BJ1359" s="66"/>
      <c r="BK1359" s="68">
        <f t="shared" si="2505"/>
        <v>0</v>
      </c>
      <c r="BL1359" s="67">
        <f t="shared" si="2537"/>
        <v>2694.6000000000004</v>
      </c>
      <c r="BM1359" s="66"/>
      <c r="BN1359" s="68">
        <f t="shared" si="2506"/>
        <v>0</v>
      </c>
      <c r="BO1359" s="67">
        <f t="shared" si="2538"/>
        <v>9134.7000000000007</v>
      </c>
      <c r="BP1359" s="66"/>
      <c r="BQ1359" s="68">
        <f t="shared" si="2507"/>
        <v>0</v>
      </c>
      <c r="BR1359" s="67">
        <f t="shared" si="2553"/>
        <v>65606.650000000009</v>
      </c>
      <c r="BS1359" s="66"/>
      <c r="BT1359" s="66">
        <f t="shared" si="2508"/>
        <v>0</v>
      </c>
      <c r="BU1359" s="67">
        <f t="shared" si="2479"/>
        <v>94117</v>
      </c>
      <c r="BV1359" s="66"/>
      <c r="BW1359" s="66">
        <f t="shared" si="2528"/>
        <v>0</v>
      </c>
      <c r="BX1359" s="67">
        <f t="shared" si="2480"/>
        <v>137128</v>
      </c>
      <c r="BY1359" s="66"/>
      <c r="BZ1359" s="66">
        <f t="shared" si="2509"/>
        <v>0</v>
      </c>
      <c r="CA1359" s="67">
        <f t="shared" si="2481"/>
        <v>87619</v>
      </c>
      <c r="CB1359" s="66"/>
      <c r="CC1359" s="66">
        <f t="shared" si="2510"/>
        <v>0</v>
      </c>
      <c r="CD1359" s="67">
        <f t="shared" si="2470"/>
        <v>28747.040000000001</v>
      </c>
      <c r="CE1359" s="66"/>
      <c r="CF1359" s="66">
        <f t="shared" si="2511"/>
        <v>0</v>
      </c>
      <c r="CG1359" s="67">
        <f t="shared" si="2539"/>
        <v>3663.6999999999994</v>
      </c>
      <c r="CH1359" s="66"/>
      <c r="CI1359" s="66">
        <f t="shared" si="2512"/>
        <v>0</v>
      </c>
      <c r="CJ1359" s="67">
        <f t="shared" si="2554"/>
        <v>6757.8</v>
      </c>
      <c r="CK1359" s="66"/>
      <c r="CL1359" s="68">
        <f t="shared" si="2513"/>
        <v>0</v>
      </c>
      <c r="CM1359" s="79">
        <f t="shared" si="2540"/>
        <v>4847.4799999999996</v>
      </c>
      <c r="CN1359" s="66"/>
      <c r="CO1359" s="68">
        <f t="shared" si="2514"/>
        <v>0</v>
      </c>
      <c r="CP1359" s="79">
        <f t="shared" si="2541"/>
        <v>3955</v>
      </c>
      <c r="CQ1359" s="66"/>
      <c r="CR1359" s="68">
        <f t="shared" si="2515"/>
        <v>0</v>
      </c>
      <c r="CS1359" s="79">
        <f t="shared" si="2482"/>
        <v>5186</v>
      </c>
      <c r="CT1359" s="66"/>
      <c r="CU1359" s="68">
        <f t="shared" si="2516"/>
        <v>0</v>
      </c>
      <c r="CV1359" s="79">
        <f t="shared" si="2542"/>
        <v>6929</v>
      </c>
      <c r="CW1359" s="66"/>
      <c r="CX1359" s="66">
        <f t="shared" si="2552"/>
        <v>0</v>
      </c>
      <c r="CY1359" s="40">
        <f t="shared" si="2476"/>
        <v>6173.9599999999982</v>
      </c>
      <c r="CZ1359" s="65"/>
      <c r="DA1359" s="66">
        <f t="shared" si="2529"/>
        <v>0</v>
      </c>
      <c r="DB1359" s="67">
        <f t="shared" si="2555"/>
        <v>32048</v>
      </c>
      <c r="DC1359" s="66"/>
      <c r="DD1359" s="66">
        <f t="shared" si="2530"/>
        <v>0</v>
      </c>
      <c r="DE1359" s="67">
        <f t="shared" si="2556"/>
        <v>78819</v>
      </c>
      <c r="DF1359" s="66"/>
      <c r="DG1359" s="69">
        <f t="shared" si="2517"/>
        <v>0</v>
      </c>
      <c r="DH1359" s="67">
        <f t="shared" si="2471"/>
        <v>439095</v>
      </c>
      <c r="DI1359" s="66"/>
      <c r="DJ1359" s="66">
        <f t="shared" si="2518"/>
        <v>0</v>
      </c>
      <c r="DK1359" s="67">
        <f t="shared" si="2543"/>
        <v>4363.5</v>
      </c>
      <c r="DM1359" s="206">
        <f t="shared" si="2519"/>
        <v>0</v>
      </c>
      <c r="DN1359" s="25">
        <f t="shared" si="2535"/>
        <v>0</v>
      </c>
      <c r="DO1359" s="5"/>
      <c r="DP1359" s="43">
        <f t="shared" si="2520"/>
        <v>0</v>
      </c>
      <c r="DQ1359" s="27">
        <f t="shared" si="2544"/>
        <v>6413.5</v>
      </c>
      <c r="DR1359" s="5"/>
      <c r="DS1359" s="43">
        <f t="shared" si="2521"/>
        <v>0</v>
      </c>
      <c r="DT1359" s="27">
        <f t="shared" si="2545"/>
        <v>4846</v>
      </c>
      <c r="DU1359" s="5"/>
      <c r="DV1359" s="43">
        <f t="shared" si="2522"/>
        <v>0</v>
      </c>
      <c r="DW1359" s="27">
        <f t="shared" si="2546"/>
        <v>4835</v>
      </c>
      <c r="DX1359" s="5"/>
      <c r="DY1359" s="22">
        <f t="shared" si="2523"/>
        <v>0</v>
      </c>
      <c r="DZ1359" s="25">
        <f t="shared" si="2547"/>
        <v>523</v>
      </c>
      <c r="EA1359" s="22"/>
      <c r="EB1359" s="22">
        <f t="shared" si="2524"/>
        <v>0</v>
      </c>
      <c r="EC1359" s="28">
        <f t="shared" si="2548"/>
        <v>369</v>
      </c>
      <c r="ED1359" s="5"/>
      <c r="EE1359" s="43">
        <f t="shared" si="2525"/>
        <v>0</v>
      </c>
      <c r="EF1359" s="27">
        <f t="shared" si="2549"/>
        <v>4769</v>
      </c>
      <c r="EG1359" s="66"/>
      <c r="EH1359" s="66">
        <f t="shared" si="2526"/>
        <v>0</v>
      </c>
      <c r="EI1359" s="67">
        <f t="shared" si="2550"/>
        <v>21277</v>
      </c>
      <c r="EJ1359" s="66"/>
      <c r="EK1359" s="66">
        <f t="shared" si="2527"/>
        <v>0</v>
      </c>
      <c r="EL1359" s="67">
        <f t="shared" si="2551"/>
        <v>19907</v>
      </c>
      <c r="EM1359" s="110">
        <f t="shared" si="2447"/>
        <v>237777.94641275998</v>
      </c>
    </row>
    <row r="1360" spans="1:143" ht="11.25" customHeight="1" x14ac:dyDescent="0.25">
      <c r="A1360" s="11">
        <v>46200</v>
      </c>
      <c r="B1360" s="187">
        <v>46179</v>
      </c>
      <c r="C1360" s="282">
        <v>8004998231</v>
      </c>
      <c r="D1360" s="147" t="s">
        <v>450</v>
      </c>
      <c r="E1360" s="148">
        <v>200</v>
      </c>
      <c r="F1360" s="149">
        <v>1</v>
      </c>
      <c r="G1360" s="148"/>
      <c r="H1360" s="66"/>
      <c r="I1360" s="41">
        <f t="shared" si="2486"/>
        <v>0</v>
      </c>
      <c r="J1360" s="48">
        <f t="shared" ref="J1360:J1367" si="2557">J1359+H1360-I1360</f>
        <v>177389</v>
      </c>
      <c r="K1360" s="66"/>
      <c r="L1360" s="41">
        <f t="shared" si="2536"/>
        <v>0</v>
      </c>
      <c r="M1360" s="48">
        <f t="shared" ref="M1360:M1367" si="2558">M1359+K1360-L1360</f>
        <v>236306</v>
      </c>
      <c r="N1360" s="66"/>
      <c r="O1360" s="41">
        <f t="shared" si="2531"/>
        <v>0</v>
      </c>
      <c r="P1360" s="48">
        <f t="shared" ref="P1360:P1367" si="2559">P1359+N1360-O1360</f>
        <v>164868</v>
      </c>
      <c r="Q1360" s="66"/>
      <c r="R1360" s="66">
        <f t="shared" si="2489"/>
        <v>0</v>
      </c>
      <c r="S1360" s="67">
        <f t="shared" ref="S1360:S1367" si="2560">S1359+Q1360-R1360</f>
        <v>201004</v>
      </c>
      <c r="T1360" s="66"/>
      <c r="U1360" s="66">
        <f t="shared" si="2490"/>
        <v>0</v>
      </c>
      <c r="V1360" s="67">
        <f t="shared" si="2454"/>
        <v>136891.80000000005</v>
      </c>
      <c r="X1360" s="69">
        <f t="shared" si="2492"/>
        <v>0</v>
      </c>
      <c r="Y1360" s="67">
        <f t="shared" si="2455"/>
        <v>4416.3500000000004</v>
      </c>
      <c r="Z1360" s="66"/>
      <c r="AA1360" s="68">
        <f t="shared" si="2493"/>
        <v>0</v>
      </c>
      <c r="AB1360" s="67">
        <f t="shared" si="2456"/>
        <v>14147</v>
      </c>
      <c r="AC1360" s="66"/>
      <c r="AD1360" s="66">
        <f t="shared" si="2494"/>
        <v>0</v>
      </c>
      <c r="AE1360" s="67">
        <f t="shared" si="2457"/>
        <v>2961</v>
      </c>
      <c r="AF1360" s="66"/>
      <c r="AG1360" s="78">
        <f t="shared" si="2495"/>
        <v>0</v>
      </c>
      <c r="AH1360" s="79">
        <f t="shared" si="2458"/>
        <v>3533.4</v>
      </c>
      <c r="AI1360" s="66"/>
      <c r="AJ1360" s="68">
        <f t="shared" si="2496"/>
        <v>0</v>
      </c>
      <c r="AK1360" s="67">
        <f t="shared" si="2459"/>
        <v>41234</v>
      </c>
      <c r="AL1360" s="66"/>
      <c r="AM1360" s="68">
        <f t="shared" si="2497"/>
        <v>0</v>
      </c>
      <c r="AN1360" s="67">
        <f t="shared" si="2461"/>
        <v>7722.12</v>
      </c>
      <c r="AO1360" s="66"/>
      <c r="AP1360" s="68">
        <f t="shared" si="2498"/>
        <v>0</v>
      </c>
      <c r="AQ1360" s="67">
        <f t="shared" si="2477"/>
        <v>7578.6399999999994</v>
      </c>
      <c r="AR1360" s="66"/>
      <c r="AS1360" s="68">
        <f t="shared" si="2499"/>
        <v>0</v>
      </c>
      <c r="AT1360" s="67">
        <f t="shared" si="2451"/>
        <v>278.5</v>
      </c>
      <c r="AU1360" s="66"/>
      <c r="AV1360" s="66">
        <f t="shared" si="2500"/>
        <v>0</v>
      </c>
      <c r="AW1360" s="42">
        <f t="shared" si="2485"/>
        <v>4171.2000000000016</v>
      </c>
      <c r="AX1360" s="66"/>
      <c r="AY1360" s="66">
        <f t="shared" si="2501"/>
        <v>0</v>
      </c>
      <c r="AZ1360" s="67">
        <f t="shared" si="2534"/>
        <v>728.09999999999991</v>
      </c>
      <c r="BA1360" s="66"/>
      <c r="BB1360" s="68">
        <f t="shared" si="2502"/>
        <v>0</v>
      </c>
      <c r="BC1360" s="67">
        <f t="shared" si="2478"/>
        <v>77.819999999999851</v>
      </c>
      <c r="BD1360" s="66"/>
      <c r="BE1360" s="68">
        <f t="shared" si="2503"/>
        <v>0</v>
      </c>
      <c r="BF1360" s="67">
        <f t="shared" si="2532"/>
        <v>445.38000000000164</v>
      </c>
      <c r="BG1360" s="66"/>
      <c r="BH1360" s="68">
        <f t="shared" si="2504"/>
        <v>0</v>
      </c>
      <c r="BI1360" s="67">
        <f t="shared" si="2533"/>
        <v>10000</v>
      </c>
      <c r="BJ1360" s="66"/>
      <c r="BK1360" s="68">
        <f t="shared" si="2505"/>
        <v>0</v>
      </c>
      <c r="BL1360" s="67">
        <f t="shared" si="2537"/>
        <v>2694.6000000000004</v>
      </c>
      <c r="BM1360" s="66"/>
      <c r="BN1360" s="68">
        <f t="shared" si="2506"/>
        <v>0</v>
      </c>
      <c r="BO1360" s="67">
        <f t="shared" si="2538"/>
        <v>9134.7000000000007</v>
      </c>
      <c r="BP1360" s="66"/>
      <c r="BQ1360" s="68">
        <f t="shared" si="2507"/>
        <v>0</v>
      </c>
      <c r="BR1360" s="67">
        <f t="shared" si="2553"/>
        <v>65606.650000000009</v>
      </c>
      <c r="BS1360" s="66"/>
      <c r="BT1360" s="66">
        <f t="shared" si="2508"/>
        <v>0</v>
      </c>
      <c r="BU1360" s="67">
        <f t="shared" si="2479"/>
        <v>94117</v>
      </c>
      <c r="BV1360" s="66"/>
      <c r="BW1360" s="66">
        <f t="shared" si="2528"/>
        <v>0</v>
      </c>
      <c r="BX1360" s="67">
        <f t="shared" si="2480"/>
        <v>137128</v>
      </c>
      <c r="BY1360" s="66"/>
      <c r="BZ1360" s="66">
        <f t="shared" si="2509"/>
        <v>0</v>
      </c>
      <c r="CA1360" s="67">
        <f t="shared" si="2481"/>
        <v>87619</v>
      </c>
      <c r="CB1360" s="66"/>
      <c r="CC1360" s="66">
        <f t="shared" si="2510"/>
        <v>0</v>
      </c>
      <c r="CD1360" s="67">
        <f t="shared" si="2470"/>
        <v>28747.040000000001</v>
      </c>
      <c r="CE1360" s="66"/>
      <c r="CF1360" s="66">
        <f t="shared" si="2511"/>
        <v>0</v>
      </c>
      <c r="CG1360" s="67">
        <f t="shared" si="2539"/>
        <v>3663.6999999999994</v>
      </c>
      <c r="CH1360" s="66"/>
      <c r="CI1360" s="66">
        <f t="shared" si="2512"/>
        <v>0</v>
      </c>
      <c r="CJ1360" s="67">
        <f t="shared" si="2554"/>
        <v>6757.8</v>
      </c>
      <c r="CK1360" s="66"/>
      <c r="CL1360" s="68">
        <f t="shared" si="2513"/>
        <v>0</v>
      </c>
      <c r="CM1360" s="79">
        <f t="shared" si="2540"/>
        <v>4847.4799999999996</v>
      </c>
      <c r="CN1360" s="66"/>
      <c r="CO1360" s="68">
        <f t="shared" si="2514"/>
        <v>0</v>
      </c>
      <c r="CP1360" s="79">
        <f t="shared" si="2541"/>
        <v>3955</v>
      </c>
      <c r="CQ1360" s="66"/>
      <c r="CR1360" s="68">
        <f t="shared" si="2515"/>
        <v>0</v>
      </c>
      <c r="CS1360" s="79">
        <f t="shared" si="2482"/>
        <v>5186</v>
      </c>
      <c r="CT1360" s="66"/>
      <c r="CU1360" s="68">
        <f t="shared" si="2516"/>
        <v>0</v>
      </c>
      <c r="CV1360" s="79">
        <f t="shared" si="2542"/>
        <v>6929</v>
      </c>
      <c r="CW1360" s="66"/>
      <c r="CX1360" s="66">
        <f t="shared" si="2552"/>
        <v>0</v>
      </c>
      <c r="CY1360" s="40">
        <f t="shared" si="2476"/>
        <v>6173.9599999999982</v>
      </c>
      <c r="CZ1360" s="65"/>
      <c r="DA1360" s="66">
        <f t="shared" si="2529"/>
        <v>0</v>
      </c>
      <c r="DB1360" s="67">
        <f t="shared" si="2555"/>
        <v>32048</v>
      </c>
      <c r="DC1360" s="66"/>
      <c r="DD1360" s="66">
        <f t="shared" si="2530"/>
        <v>0</v>
      </c>
      <c r="DE1360" s="67">
        <f t="shared" si="2556"/>
        <v>78819</v>
      </c>
      <c r="DF1360" s="66"/>
      <c r="DG1360" s="69">
        <f t="shared" si="2517"/>
        <v>0</v>
      </c>
      <c r="DH1360" s="67">
        <f t="shared" si="2471"/>
        <v>439095</v>
      </c>
      <c r="DI1360" s="66"/>
      <c r="DJ1360" s="66">
        <f t="shared" si="2518"/>
        <v>0</v>
      </c>
      <c r="DK1360" s="67">
        <f t="shared" si="2543"/>
        <v>4363.5</v>
      </c>
      <c r="DM1360" s="206">
        <f t="shared" si="2519"/>
        <v>0</v>
      </c>
      <c r="DN1360" s="25">
        <f t="shared" si="2535"/>
        <v>0</v>
      </c>
      <c r="DO1360" s="5"/>
      <c r="DP1360" s="43">
        <f t="shared" si="2520"/>
        <v>0</v>
      </c>
      <c r="DQ1360" s="27">
        <f t="shared" si="2544"/>
        <v>6413.5</v>
      </c>
      <c r="DR1360" s="5"/>
      <c r="DS1360" s="43">
        <f t="shared" si="2521"/>
        <v>0</v>
      </c>
      <c r="DT1360" s="27">
        <f t="shared" si="2545"/>
        <v>4846</v>
      </c>
      <c r="DU1360" s="5"/>
      <c r="DV1360" s="43">
        <f t="shared" si="2522"/>
        <v>0</v>
      </c>
      <c r="DW1360" s="27">
        <f t="shared" si="2546"/>
        <v>4835</v>
      </c>
      <c r="DX1360" s="5"/>
      <c r="DY1360" s="22">
        <f t="shared" si="2523"/>
        <v>0</v>
      </c>
      <c r="DZ1360" s="25">
        <f t="shared" si="2547"/>
        <v>523</v>
      </c>
      <c r="EA1360" s="22"/>
      <c r="EB1360" s="22">
        <f t="shared" si="2524"/>
        <v>0</v>
      </c>
      <c r="EC1360" s="28">
        <f t="shared" si="2548"/>
        <v>369</v>
      </c>
      <c r="ED1360" s="5"/>
      <c r="EE1360" s="43">
        <f t="shared" si="2525"/>
        <v>0</v>
      </c>
      <c r="EF1360" s="27">
        <f t="shared" si="2549"/>
        <v>4769</v>
      </c>
      <c r="EG1360" s="66"/>
      <c r="EH1360" s="66">
        <f t="shared" si="2526"/>
        <v>0</v>
      </c>
      <c r="EI1360" s="67">
        <f t="shared" si="2550"/>
        <v>21277</v>
      </c>
      <c r="EJ1360" s="66"/>
      <c r="EK1360" s="66">
        <f t="shared" si="2527"/>
        <v>0</v>
      </c>
      <c r="EL1360" s="67">
        <f t="shared" si="2551"/>
        <v>19907</v>
      </c>
      <c r="EM1360" s="110">
        <f t="shared" si="2447"/>
        <v>234910.95441276001</v>
      </c>
    </row>
    <row r="1361" spans="1:143" ht="11.25" customHeight="1" x14ac:dyDescent="0.25">
      <c r="A1361" s="11">
        <v>46200</v>
      </c>
      <c r="B1361" s="187">
        <v>46179</v>
      </c>
      <c r="C1361" s="271">
        <v>8004998270</v>
      </c>
      <c r="D1361" s="13" t="s">
        <v>214</v>
      </c>
      <c r="E1361" s="14">
        <v>2400</v>
      </c>
      <c r="F1361" s="15">
        <v>2</v>
      </c>
      <c r="G1361" s="16">
        <v>191516031272</v>
      </c>
      <c r="H1361" s="66"/>
      <c r="I1361" s="41">
        <f t="shared" si="2486"/>
        <v>4800</v>
      </c>
      <c r="J1361" s="48">
        <f t="shared" si="2557"/>
        <v>172589</v>
      </c>
      <c r="K1361" s="66"/>
      <c r="L1361" s="41">
        <f t="shared" si="2536"/>
        <v>4800</v>
      </c>
      <c r="M1361" s="48">
        <f t="shared" si="2558"/>
        <v>231506</v>
      </c>
      <c r="N1361" s="66"/>
      <c r="O1361" s="41">
        <f t="shared" si="2531"/>
        <v>4800</v>
      </c>
      <c r="P1361" s="48">
        <f t="shared" si="2559"/>
        <v>160068</v>
      </c>
      <c r="Q1361" s="66"/>
      <c r="R1361" s="66">
        <f t="shared" si="2489"/>
        <v>4800</v>
      </c>
      <c r="S1361" s="67">
        <f t="shared" si="2560"/>
        <v>196204</v>
      </c>
      <c r="T1361" s="66"/>
      <c r="U1361" s="66">
        <f t="shared" si="2490"/>
        <v>5040</v>
      </c>
      <c r="V1361" s="67">
        <f t="shared" si="2454"/>
        <v>131851.80000000005</v>
      </c>
      <c r="X1361" s="69">
        <f t="shared" si="2492"/>
        <v>0</v>
      </c>
      <c r="Y1361" s="67">
        <f t="shared" si="2455"/>
        <v>4416.3500000000004</v>
      </c>
      <c r="Z1361" s="66"/>
      <c r="AA1361" s="68">
        <f t="shared" si="2493"/>
        <v>0</v>
      </c>
      <c r="AB1361" s="67">
        <f t="shared" si="2456"/>
        <v>14147</v>
      </c>
      <c r="AC1361" s="66"/>
      <c r="AD1361" s="66">
        <f t="shared" si="2494"/>
        <v>0</v>
      </c>
      <c r="AE1361" s="67">
        <f t="shared" si="2457"/>
        <v>2961</v>
      </c>
      <c r="AF1361" s="66"/>
      <c r="AG1361" s="78">
        <f t="shared" si="2495"/>
        <v>0</v>
      </c>
      <c r="AH1361" s="79">
        <f t="shared" si="2458"/>
        <v>3533.4</v>
      </c>
      <c r="AI1361" s="66"/>
      <c r="AJ1361" s="68">
        <f t="shared" si="2496"/>
        <v>0</v>
      </c>
      <c r="AK1361" s="67">
        <f t="shared" si="2459"/>
        <v>41234</v>
      </c>
      <c r="AL1361" s="66"/>
      <c r="AM1361" s="68">
        <f t="shared" si="2497"/>
        <v>0</v>
      </c>
      <c r="AN1361" s="67">
        <f t="shared" si="2461"/>
        <v>7722.12</v>
      </c>
      <c r="AO1361" s="66"/>
      <c r="AP1361" s="68">
        <f t="shared" si="2498"/>
        <v>0</v>
      </c>
      <c r="AQ1361" s="67">
        <f t="shared" si="2477"/>
        <v>7578.6399999999994</v>
      </c>
      <c r="AR1361" s="66"/>
      <c r="AS1361" s="68">
        <f t="shared" si="2499"/>
        <v>0</v>
      </c>
      <c r="AT1361" s="67">
        <f t="shared" si="2451"/>
        <v>278.5</v>
      </c>
      <c r="AU1361" s="66"/>
      <c r="AV1361" s="66">
        <f t="shared" si="2500"/>
        <v>0</v>
      </c>
      <c r="AW1361" s="42">
        <f t="shared" si="2485"/>
        <v>4171.2000000000016</v>
      </c>
      <c r="AX1361" s="66"/>
      <c r="AY1361" s="66">
        <f t="shared" si="2501"/>
        <v>0</v>
      </c>
      <c r="AZ1361" s="67">
        <f t="shared" si="2534"/>
        <v>728.09999999999991</v>
      </c>
      <c r="BA1361" s="66"/>
      <c r="BB1361" s="68">
        <f t="shared" si="2502"/>
        <v>0</v>
      </c>
      <c r="BC1361" s="67">
        <f t="shared" si="2478"/>
        <v>77.819999999999851</v>
      </c>
      <c r="BD1361" s="66"/>
      <c r="BE1361" s="68">
        <f t="shared" si="2503"/>
        <v>0</v>
      </c>
      <c r="BF1361" s="67">
        <f t="shared" si="2532"/>
        <v>445.38000000000164</v>
      </c>
      <c r="BG1361" s="66"/>
      <c r="BH1361" s="68">
        <f t="shared" si="2504"/>
        <v>0</v>
      </c>
      <c r="BI1361" s="67">
        <f t="shared" si="2533"/>
        <v>10000</v>
      </c>
      <c r="BJ1361" s="66"/>
      <c r="BK1361" s="68">
        <f t="shared" si="2505"/>
        <v>0</v>
      </c>
      <c r="BL1361" s="67">
        <f t="shared" si="2537"/>
        <v>2694.6000000000004</v>
      </c>
      <c r="BM1361" s="66"/>
      <c r="BN1361" s="68">
        <f t="shared" si="2506"/>
        <v>0</v>
      </c>
      <c r="BO1361" s="67">
        <f t="shared" si="2538"/>
        <v>9134.7000000000007</v>
      </c>
      <c r="BP1361" s="66"/>
      <c r="BQ1361" s="68">
        <f t="shared" si="2507"/>
        <v>0</v>
      </c>
      <c r="BR1361" s="67">
        <f t="shared" si="2553"/>
        <v>65606.650000000009</v>
      </c>
      <c r="BS1361" s="66"/>
      <c r="BT1361" s="66">
        <f t="shared" si="2508"/>
        <v>0</v>
      </c>
      <c r="BU1361" s="67">
        <f t="shared" si="2479"/>
        <v>94117</v>
      </c>
      <c r="BV1361" s="66"/>
      <c r="BW1361" s="66">
        <f t="shared" si="2528"/>
        <v>0</v>
      </c>
      <c r="BX1361" s="67">
        <f t="shared" si="2480"/>
        <v>137128</v>
      </c>
      <c r="BY1361" s="66"/>
      <c r="BZ1361" s="66">
        <f t="shared" si="2509"/>
        <v>0</v>
      </c>
      <c r="CA1361" s="67">
        <f t="shared" si="2481"/>
        <v>87619</v>
      </c>
      <c r="CB1361" s="66"/>
      <c r="CC1361" s="66">
        <f t="shared" si="2510"/>
        <v>0</v>
      </c>
      <c r="CD1361" s="67">
        <f t="shared" si="2470"/>
        <v>28747.040000000001</v>
      </c>
      <c r="CE1361" s="66"/>
      <c r="CF1361" s="66">
        <f t="shared" si="2511"/>
        <v>0</v>
      </c>
      <c r="CG1361" s="67">
        <f t="shared" si="2539"/>
        <v>3663.6999999999994</v>
      </c>
      <c r="CH1361" s="66"/>
      <c r="CI1361" s="66">
        <f t="shared" si="2512"/>
        <v>0</v>
      </c>
      <c r="CJ1361" s="67">
        <f t="shared" si="2554"/>
        <v>6757.8</v>
      </c>
      <c r="CK1361" s="66"/>
      <c r="CL1361" s="68">
        <f t="shared" si="2513"/>
        <v>0</v>
      </c>
      <c r="CM1361" s="79">
        <f t="shared" si="2540"/>
        <v>4847.4799999999996</v>
      </c>
      <c r="CN1361" s="66"/>
      <c r="CO1361" s="68">
        <f t="shared" si="2514"/>
        <v>0</v>
      </c>
      <c r="CP1361" s="79">
        <f t="shared" si="2541"/>
        <v>3955</v>
      </c>
      <c r="CQ1361" s="66"/>
      <c r="CR1361" s="68">
        <f t="shared" si="2515"/>
        <v>0</v>
      </c>
      <c r="CS1361" s="79">
        <f t="shared" si="2482"/>
        <v>5186</v>
      </c>
      <c r="CT1361" s="66"/>
      <c r="CU1361" s="68">
        <f t="shared" si="2516"/>
        <v>0</v>
      </c>
      <c r="CV1361" s="79">
        <f t="shared" si="2542"/>
        <v>6929</v>
      </c>
      <c r="CW1361" s="66"/>
      <c r="CX1361" s="66">
        <f t="shared" si="2552"/>
        <v>0</v>
      </c>
      <c r="CY1361" s="40">
        <f t="shared" si="2476"/>
        <v>6173.9599999999982</v>
      </c>
      <c r="CZ1361" s="65"/>
      <c r="DA1361" s="66">
        <f t="shared" si="2529"/>
        <v>0</v>
      </c>
      <c r="DB1361" s="67">
        <f t="shared" si="2555"/>
        <v>32048</v>
      </c>
      <c r="DC1361" s="66"/>
      <c r="DD1361" s="66">
        <f t="shared" si="2530"/>
        <v>0</v>
      </c>
      <c r="DE1361" s="67">
        <f t="shared" si="2556"/>
        <v>78819</v>
      </c>
      <c r="DF1361" s="66"/>
      <c r="DG1361" s="69">
        <f t="shared" si="2517"/>
        <v>0</v>
      </c>
      <c r="DH1361" s="67">
        <f t="shared" si="2471"/>
        <v>439095</v>
      </c>
      <c r="DI1361" s="66"/>
      <c r="DJ1361" s="66">
        <f t="shared" si="2518"/>
        <v>0</v>
      </c>
      <c r="DK1361" s="67">
        <f t="shared" si="2543"/>
        <v>4363.5</v>
      </c>
      <c r="DM1361" s="206">
        <f t="shared" si="2519"/>
        <v>0</v>
      </c>
      <c r="DN1361" s="25">
        <f t="shared" si="2535"/>
        <v>0</v>
      </c>
      <c r="DO1361" s="5"/>
      <c r="DP1361" s="43">
        <f t="shared" si="2520"/>
        <v>0</v>
      </c>
      <c r="DQ1361" s="27">
        <f t="shared" si="2544"/>
        <v>6413.5</v>
      </c>
      <c r="DR1361" s="5"/>
      <c r="DS1361" s="43">
        <f t="shared" si="2521"/>
        <v>0</v>
      </c>
      <c r="DT1361" s="27">
        <f t="shared" si="2545"/>
        <v>4846</v>
      </c>
      <c r="DU1361" s="5"/>
      <c r="DV1361" s="43">
        <f t="shared" si="2522"/>
        <v>0</v>
      </c>
      <c r="DW1361" s="27">
        <f t="shared" si="2546"/>
        <v>4835</v>
      </c>
      <c r="DX1361" s="5"/>
      <c r="DY1361" s="22">
        <f t="shared" si="2523"/>
        <v>0</v>
      </c>
      <c r="DZ1361" s="25">
        <f t="shared" si="2547"/>
        <v>523</v>
      </c>
      <c r="EA1361" s="22"/>
      <c r="EB1361" s="22">
        <f t="shared" si="2524"/>
        <v>0</v>
      </c>
      <c r="EC1361" s="28">
        <f t="shared" si="2548"/>
        <v>369</v>
      </c>
      <c r="ED1361" s="5"/>
      <c r="EE1361" s="43">
        <f t="shared" si="2525"/>
        <v>0</v>
      </c>
      <c r="EF1361" s="27">
        <f t="shared" si="2549"/>
        <v>4769</v>
      </c>
      <c r="EG1361" s="66"/>
      <c r="EH1361" s="66">
        <f t="shared" si="2526"/>
        <v>0</v>
      </c>
      <c r="EI1361" s="67">
        <f t="shared" si="2550"/>
        <v>21277</v>
      </c>
      <c r="EJ1361" s="66"/>
      <c r="EK1361" s="66">
        <f t="shared" si="2527"/>
        <v>0</v>
      </c>
      <c r="EL1361" s="67">
        <f t="shared" si="2551"/>
        <v>19907</v>
      </c>
      <c r="EM1361" s="110">
        <f t="shared" si="2447"/>
        <v>234239.94433276003</v>
      </c>
    </row>
    <row r="1362" spans="1:143" ht="11.25" customHeight="1" x14ac:dyDescent="0.25">
      <c r="A1362" s="11">
        <v>46200</v>
      </c>
      <c r="B1362" s="187"/>
      <c r="C1362" s="181">
        <v>8005003398</v>
      </c>
      <c r="D1362" s="111" t="s">
        <v>274</v>
      </c>
      <c r="E1362" s="138">
        <v>416</v>
      </c>
      <c r="F1362" s="139">
        <v>3</v>
      </c>
      <c r="G1362" s="85">
        <v>191516149762</v>
      </c>
      <c r="H1362" s="66"/>
      <c r="I1362" s="41">
        <f t="shared" si="2486"/>
        <v>0</v>
      </c>
      <c r="J1362" s="48">
        <f t="shared" si="2557"/>
        <v>172589</v>
      </c>
      <c r="K1362" s="66"/>
      <c r="L1362" s="41">
        <f t="shared" si="2536"/>
        <v>0</v>
      </c>
      <c r="M1362" s="48">
        <f t="shared" si="2558"/>
        <v>231506</v>
      </c>
      <c r="N1362" s="66"/>
      <c r="O1362" s="41">
        <f t="shared" si="2531"/>
        <v>0</v>
      </c>
      <c r="P1362" s="48">
        <f t="shared" si="2559"/>
        <v>160068</v>
      </c>
      <c r="Q1362" s="66"/>
      <c r="R1362" s="66">
        <f t="shared" si="2489"/>
        <v>0</v>
      </c>
      <c r="S1362" s="67">
        <f t="shared" si="2560"/>
        <v>196204</v>
      </c>
      <c r="T1362" s="66"/>
      <c r="U1362" s="66">
        <f t="shared" si="2490"/>
        <v>0</v>
      </c>
      <c r="V1362" s="67">
        <f t="shared" si="2454"/>
        <v>131851.80000000005</v>
      </c>
      <c r="X1362" s="69">
        <f t="shared" si="2492"/>
        <v>0</v>
      </c>
      <c r="Y1362" s="67">
        <f t="shared" si="2455"/>
        <v>4416.3500000000004</v>
      </c>
      <c r="Z1362" s="66"/>
      <c r="AA1362" s="68">
        <f t="shared" si="2493"/>
        <v>0</v>
      </c>
      <c r="AB1362" s="67">
        <f t="shared" si="2456"/>
        <v>14147</v>
      </c>
      <c r="AC1362" s="66"/>
      <c r="AD1362" s="66">
        <f t="shared" si="2494"/>
        <v>0</v>
      </c>
      <c r="AE1362" s="67">
        <f t="shared" si="2457"/>
        <v>2961</v>
      </c>
      <c r="AF1362" s="66"/>
      <c r="AG1362" s="78">
        <f t="shared" si="2495"/>
        <v>0</v>
      </c>
      <c r="AH1362" s="79">
        <f t="shared" si="2458"/>
        <v>3533.4</v>
      </c>
      <c r="AI1362" s="66"/>
      <c r="AJ1362" s="68">
        <f t="shared" si="2496"/>
        <v>0</v>
      </c>
      <c r="AK1362" s="67">
        <f t="shared" si="2459"/>
        <v>41234</v>
      </c>
      <c r="AL1362" s="66"/>
      <c r="AM1362" s="68">
        <f t="shared" si="2497"/>
        <v>0</v>
      </c>
      <c r="AN1362" s="67">
        <f t="shared" si="2461"/>
        <v>7722.12</v>
      </c>
      <c r="AO1362" s="66"/>
      <c r="AP1362" s="68">
        <f t="shared" si="2498"/>
        <v>0</v>
      </c>
      <c r="AQ1362" s="67">
        <f t="shared" si="2477"/>
        <v>7578.6399999999994</v>
      </c>
      <c r="AR1362" s="66"/>
      <c r="AS1362" s="68">
        <f t="shared" si="2499"/>
        <v>0</v>
      </c>
      <c r="AT1362" s="67">
        <f t="shared" si="2451"/>
        <v>278.5</v>
      </c>
      <c r="AU1362" s="66"/>
      <c r="AV1362" s="66">
        <f t="shared" si="2500"/>
        <v>0</v>
      </c>
      <c r="AW1362" s="42">
        <f t="shared" si="2485"/>
        <v>4171.2000000000016</v>
      </c>
      <c r="AX1362" s="66"/>
      <c r="AY1362" s="66">
        <f t="shared" si="2501"/>
        <v>0</v>
      </c>
      <c r="AZ1362" s="67">
        <f t="shared" si="2534"/>
        <v>728.09999999999991</v>
      </c>
      <c r="BA1362" s="66"/>
      <c r="BB1362" s="68">
        <f t="shared" si="2502"/>
        <v>0</v>
      </c>
      <c r="BC1362" s="67">
        <f t="shared" si="2478"/>
        <v>77.819999999999851</v>
      </c>
      <c r="BD1362" s="66"/>
      <c r="BE1362" s="68">
        <f t="shared" si="2503"/>
        <v>0</v>
      </c>
      <c r="BF1362" s="67">
        <f t="shared" si="2532"/>
        <v>445.38000000000164</v>
      </c>
      <c r="BG1362" s="66"/>
      <c r="BH1362" s="68">
        <f t="shared" si="2504"/>
        <v>0</v>
      </c>
      <c r="BI1362" s="67">
        <f t="shared" si="2533"/>
        <v>10000</v>
      </c>
      <c r="BJ1362" s="66"/>
      <c r="BK1362" s="68">
        <f t="shared" si="2505"/>
        <v>0</v>
      </c>
      <c r="BL1362" s="67">
        <f t="shared" si="2537"/>
        <v>2694.6000000000004</v>
      </c>
      <c r="BM1362" s="66"/>
      <c r="BN1362" s="68">
        <f t="shared" si="2506"/>
        <v>0</v>
      </c>
      <c r="BO1362" s="67">
        <f t="shared" si="2538"/>
        <v>9134.7000000000007</v>
      </c>
      <c r="BP1362" s="66"/>
      <c r="BQ1362" s="68">
        <f t="shared" si="2507"/>
        <v>0</v>
      </c>
      <c r="BR1362" s="67">
        <f t="shared" si="2553"/>
        <v>65606.650000000009</v>
      </c>
      <c r="BS1362" s="66"/>
      <c r="BT1362" s="66">
        <f t="shared" si="2508"/>
        <v>0</v>
      </c>
      <c r="BU1362" s="67">
        <f t="shared" si="2479"/>
        <v>94117</v>
      </c>
      <c r="BV1362" s="66"/>
      <c r="BW1362" s="66">
        <f t="shared" si="2528"/>
        <v>0</v>
      </c>
      <c r="BX1362" s="67">
        <f>+BX1361+BV1362-BW1362-832</f>
        <v>136296</v>
      </c>
      <c r="BY1362" s="66"/>
      <c r="BZ1362" s="66">
        <f t="shared" si="2509"/>
        <v>0</v>
      </c>
      <c r="CA1362" s="67">
        <f t="shared" si="2481"/>
        <v>87619</v>
      </c>
      <c r="CB1362" s="66"/>
      <c r="CC1362" s="66">
        <f t="shared" si="2510"/>
        <v>1310.3999999999999</v>
      </c>
      <c r="CD1362" s="67">
        <f t="shared" si="2470"/>
        <v>27436.639999999999</v>
      </c>
      <c r="CE1362" s="66"/>
      <c r="CF1362" s="66">
        <f t="shared" si="2511"/>
        <v>0</v>
      </c>
      <c r="CG1362" s="67">
        <f t="shared" si="2539"/>
        <v>3663.6999999999994</v>
      </c>
      <c r="CH1362" s="66"/>
      <c r="CI1362" s="66">
        <f t="shared" si="2512"/>
        <v>0</v>
      </c>
      <c r="CJ1362" s="67">
        <f t="shared" si="2554"/>
        <v>6757.8</v>
      </c>
      <c r="CK1362" s="66"/>
      <c r="CL1362" s="68">
        <f t="shared" si="2513"/>
        <v>0</v>
      </c>
      <c r="CM1362" s="79">
        <f t="shared" si="2540"/>
        <v>4847.4799999999996</v>
      </c>
      <c r="CN1362" s="66"/>
      <c r="CO1362" s="68">
        <f t="shared" si="2514"/>
        <v>0</v>
      </c>
      <c r="CP1362" s="79">
        <f t="shared" si="2541"/>
        <v>3955</v>
      </c>
      <c r="CQ1362" s="66"/>
      <c r="CR1362" s="68">
        <f t="shared" si="2515"/>
        <v>0</v>
      </c>
      <c r="CS1362" s="79">
        <f t="shared" si="2482"/>
        <v>5186</v>
      </c>
      <c r="CT1362" s="66"/>
      <c r="CU1362" s="68">
        <f t="shared" si="2516"/>
        <v>0</v>
      </c>
      <c r="CV1362" s="79">
        <f t="shared" si="2542"/>
        <v>6929</v>
      </c>
      <c r="CW1362" s="66"/>
      <c r="CX1362" s="66">
        <f t="shared" si="2552"/>
        <v>0</v>
      </c>
      <c r="CY1362" s="40">
        <f t="shared" si="2476"/>
        <v>6173.9599999999982</v>
      </c>
      <c r="CZ1362" s="65"/>
      <c r="DA1362" s="66">
        <f t="shared" si="2529"/>
        <v>832</v>
      </c>
      <c r="DB1362" s="67">
        <f t="shared" si="2555"/>
        <v>31216</v>
      </c>
      <c r="DC1362" s="66"/>
      <c r="DD1362" s="66">
        <f t="shared" si="2530"/>
        <v>832</v>
      </c>
      <c r="DE1362" s="67">
        <f t="shared" si="2556"/>
        <v>77987</v>
      </c>
      <c r="DF1362" s="66"/>
      <c r="DG1362" s="69">
        <f t="shared" si="2517"/>
        <v>0</v>
      </c>
      <c r="DH1362" s="67">
        <f t="shared" si="2471"/>
        <v>439095</v>
      </c>
      <c r="DI1362" s="66"/>
      <c r="DJ1362" s="66">
        <f t="shared" si="2518"/>
        <v>0</v>
      </c>
      <c r="DK1362" s="67">
        <f t="shared" si="2543"/>
        <v>4363.5</v>
      </c>
      <c r="DM1362" s="206">
        <f t="shared" si="2519"/>
        <v>0</v>
      </c>
      <c r="DN1362" s="25">
        <f t="shared" si="2535"/>
        <v>0</v>
      </c>
      <c r="DO1362" s="5"/>
      <c r="DP1362" s="43">
        <f t="shared" si="2520"/>
        <v>0</v>
      </c>
      <c r="DQ1362" s="27">
        <f t="shared" si="2544"/>
        <v>6413.5</v>
      </c>
      <c r="DR1362" s="5"/>
      <c r="DS1362" s="43">
        <f t="shared" si="2521"/>
        <v>0</v>
      </c>
      <c r="DT1362" s="27">
        <f t="shared" si="2545"/>
        <v>4846</v>
      </c>
      <c r="DU1362" s="5"/>
      <c r="DV1362" s="43">
        <f t="shared" si="2522"/>
        <v>0</v>
      </c>
      <c r="DW1362" s="27">
        <f t="shared" si="2546"/>
        <v>4835</v>
      </c>
      <c r="DX1362" s="5"/>
      <c r="DY1362" s="22">
        <f t="shared" si="2523"/>
        <v>0</v>
      </c>
      <c r="DZ1362" s="25">
        <f t="shared" si="2547"/>
        <v>523</v>
      </c>
      <c r="EA1362" s="22"/>
      <c r="EB1362" s="22">
        <f t="shared" si="2524"/>
        <v>0</v>
      </c>
      <c r="EC1362" s="28">
        <f t="shared" si="2548"/>
        <v>369</v>
      </c>
      <c r="ED1362" s="5"/>
      <c r="EE1362" s="43">
        <f t="shared" si="2525"/>
        <v>0</v>
      </c>
      <c r="EF1362" s="27">
        <f t="shared" si="2549"/>
        <v>4769</v>
      </c>
      <c r="EG1362" s="66"/>
      <c r="EH1362" s="66">
        <f t="shared" si="2526"/>
        <v>0</v>
      </c>
      <c r="EI1362" s="67">
        <f t="shared" si="2550"/>
        <v>21277</v>
      </c>
      <c r="EJ1362" s="66"/>
      <c r="EK1362" s="66">
        <f t="shared" si="2527"/>
        <v>0</v>
      </c>
      <c r="EL1362" s="67">
        <f t="shared" si="2551"/>
        <v>19907</v>
      </c>
      <c r="EM1362" s="110">
        <f t="shared" si="2447"/>
        <v>234197.26353276</v>
      </c>
    </row>
    <row r="1363" spans="1:143" ht="11.25" customHeight="1" x14ac:dyDescent="0.25">
      <c r="A1363" s="11">
        <v>46200</v>
      </c>
      <c r="B1363" s="187"/>
      <c r="C1363" s="197">
        <v>8005005927</v>
      </c>
      <c r="D1363" s="88" t="s">
        <v>208</v>
      </c>
      <c r="E1363" s="198">
        <v>40</v>
      </c>
      <c r="F1363" s="199">
        <v>3</v>
      </c>
      <c r="G1363" s="90">
        <v>191516769137</v>
      </c>
      <c r="H1363" s="66"/>
      <c r="I1363" s="41">
        <f t="shared" si="2486"/>
        <v>0</v>
      </c>
      <c r="J1363" s="48">
        <f t="shared" si="2557"/>
        <v>172589</v>
      </c>
      <c r="K1363" s="66"/>
      <c r="L1363" s="41">
        <f t="shared" si="2536"/>
        <v>0</v>
      </c>
      <c r="M1363" s="48">
        <f t="shared" si="2558"/>
        <v>231506</v>
      </c>
      <c r="N1363" s="66"/>
      <c r="O1363" s="41">
        <f t="shared" si="2531"/>
        <v>0</v>
      </c>
      <c r="P1363" s="48">
        <f t="shared" si="2559"/>
        <v>160068</v>
      </c>
      <c r="Q1363" s="66"/>
      <c r="R1363" s="66">
        <f t="shared" si="2489"/>
        <v>0</v>
      </c>
      <c r="S1363" s="67">
        <f t="shared" si="2560"/>
        <v>196204</v>
      </c>
      <c r="T1363" s="66"/>
      <c r="U1363" s="66">
        <f t="shared" si="2490"/>
        <v>124</v>
      </c>
      <c r="V1363" s="67">
        <f t="shared" si="2454"/>
        <v>131727.80000000005</v>
      </c>
      <c r="X1363" s="69">
        <f t="shared" si="2492"/>
        <v>0</v>
      </c>
      <c r="Y1363" s="67">
        <f t="shared" si="2455"/>
        <v>4416.3500000000004</v>
      </c>
      <c r="Z1363" s="66"/>
      <c r="AA1363" s="68">
        <f t="shared" si="2493"/>
        <v>0</v>
      </c>
      <c r="AB1363" s="67">
        <f t="shared" si="2456"/>
        <v>14147</v>
      </c>
      <c r="AC1363" s="66"/>
      <c r="AD1363" s="66">
        <f t="shared" si="2494"/>
        <v>0</v>
      </c>
      <c r="AE1363" s="67">
        <f t="shared" si="2457"/>
        <v>2961</v>
      </c>
      <c r="AF1363" s="66"/>
      <c r="AG1363" s="78">
        <f t="shared" si="2495"/>
        <v>0</v>
      </c>
      <c r="AH1363" s="79">
        <f t="shared" si="2458"/>
        <v>3533.4</v>
      </c>
      <c r="AI1363" s="66"/>
      <c r="AJ1363" s="68">
        <f t="shared" si="2496"/>
        <v>0</v>
      </c>
      <c r="AK1363" s="67">
        <f t="shared" si="2459"/>
        <v>41234</v>
      </c>
      <c r="AL1363" s="66"/>
      <c r="AM1363" s="68">
        <f t="shared" si="2497"/>
        <v>0</v>
      </c>
      <c r="AN1363" s="67">
        <f t="shared" si="2461"/>
        <v>7722.12</v>
      </c>
      <c r="AO1363" s="66"/>
      <c r="AP1363" s="68">
        <f t="shared" si="2498"/>
        <v>0</v>
      </c>
      <c r="AQ1363" s="67">
        <f t="shared" si="2477"/>
        <v>7578.6399999999994</v>
      </c>
      <c r="AR1363" s="66"/>
      <c r="AS1363" s="68">
        <f t="shared" si="2499"/>
        <v>0</v>
      </c>
      <c r="AT1363" s="67">
        <f t="shared" si="2451"/>
        <v>278.5</v>
      </c>
      <c r="AU1363" s="66"/>
      <c r="AV1363" s="66">
        <f t="shared" si="2500"/>
        <v>0</v>
      </c>
      <c r="AW1363" s="42">
        <f t="shared" si="2485"/>
        <v>4171.2000000000016</v>
      </c>
      <c r="AX1363" s="66"/>
      <c r="AY1363" s="66">
        <f t="shared" si="2501"/>
        <v>0</v>
      </c>
      <c r="AZ1363" s="67">
        <f t="shared" si="2534"/>
        <v>728.09999999999991</v>
      </c>
      <c r="BA1363" s="66"/>
      <c r="BB1363" s="68">
        <f t="shared" si="2502"/>
        <v>0</v>
      </c>
      <c r="BC1363" s="67">
        <f t="shared" si="2478"/>
        <v>77.819999999999851</v>
      </c>
      <c r="BD1363" s="66"/>
      <c r="BE1363" s="68">
        <f t="shared" si="2503"/>
        <v>0</v>
      </c>
      <c r="BF1363" s="67">
        <f t="shared" si="2532"/>
        <v>445.38000000000164</v>
      </c>
      <c r="BG1363" s="66"/>
      <c r="BH1363" s="68">
        <f t="shared" si="2504"/>
        <v>0</v>
      </c>
      <c r="BI1363" s="67">
        <f t="shared" si="2533"/>
        <v>10000</v>
      </c>
      <c r="BJ1363" s="66"/>
      <c r="BK1363" s="68">
        <f t="shared" si="2505"/>
        <v>0</v>
      </c>
      <c r="BL1363" s="67">
        <f t="shared" si="2537"/>
        <v>2694.6000000000004</v>
      </c>
      <c r="BM1363" s="66"/>
      <c r="BN1363" s="68">
        <f t="shared" si="2506"/>
        <v>0</v>
      </c>
      <c r="BO1363" s="67">
        <f t="shared" si="2538"/>
        <v>9134.7000000000007</v>
      </c>
      <c r="BP1363" s="66"/>
      <c r="BQ1363" s="68">
        <f t="shared" si="2507"/>
        <v>0</v>
      </c>
      <c r="BR1363" s="67">
        <f t="shared" si="2553"/>
        <v>65606.650000000009</v>
      </c>
      <c r="BS1363" s="66"/>
      <c r="BT1363" s="66">
        <f t="shared" si="2508"/>
        <v>0</v>
      </c>
      <c r="BU1363" s="67">
        <f t="shared" si="2479"/>
        <v>94117</v>
      </c>
      <c r="BV1363" s="66"/>
      <c r="BW1363" s="66">
        <f t="shared" si="2528"/>
        <v>0</v>
      </c>
      <c r="BX1363" s="67">
        <f>+BX1362+BV1363-BW1363</f>
        <v>136296</v>
      </c>
      <c r="BY1363" s="66"/>
      <c r="BZ1363" s="66">
        <f t="shared" si="2509"/>
        <v>0</v>
      </c>
      <c r="CA1363" s="67">
        <f t="shared" si="2481"/>
        <v>87619</v>
      </c>
      <c r="CB1363" s="66"/>
      <c r="CC1363" s="66">
        <f t="shared" si="2510"/>
        <v>0</v>
      </c>
      <c r="CD1363" s="67">
        <f t="shared" si="2470"/>
        <v>27436.639999999999</v>
      </c>
      <c r="CE1363" s="66"/>
      <c r="CF1363" s="66">
        <f t="shared" si="2511"/>
        <v>0</v>
      </c>
      <c r="CG1363" s="67">
        <f t="shared" si="2539"/>
        <v>3663.6999999999994</v>
      </c>
      <c r="CH1363" s="66"/>
      <c r="CI1363" s="66">
        <f t="shared" si="2512"/>
        <v>0</v>
      </c>
      <c r="CJ1363" s="67">
        <f t="shared" si="2554"/>
        <v>6757.8</v>
      </c>
      <c r="CK1363" s="66"/>
      <c r="CL1363" s="68">
        <f t="shared" si="2513"/>
        <v>0</v>
      </c>
      <c r="CM1363" s="79">
        <f t="shared" si="2540"/>
        <v>4847.4799999999996</v>
      </c>
      <c r="CN1363" s="66"/>
      <c r="CO1363" s="68">
        <f t="shared" si="2514"/>
        <v>0</v>
      </c>
      <c r="CP1363" s="79">
        <f t="shared" si="2541"/>
        <v>3955</v>
      </c>
      <c r="CQ1363" s="66"/>
      <c r="CR1363" s="68">
        <f t="shared" si="2515"/>
        <v>0</v>
      </c>
      <c r="CS1363" s="79">
        <f t="shared" si="2482"/>
        <v>5186</v>
      </c>
      <c r="CT1363" s="66"/>
      <c r="CU1363" s="68">
        <f t="shared" si="2516"/>
        <v>0</v>
      </c>
      <c r="CV1363" s="79">
        <f t="shared" si="2542"/>
        <v>6929</v>
      </c>
      <c r="CW1363" s="66"/>
      <c r="CX1363" s="66">
        <f t="shared" si="2552"/>
        <v>0</v>
      </c>
      <c r="CY1363" s="40">
        <f t="shared" si="2476"/>
        <v>6173.9599999999982</v>
      </c>
      <c r="CZ1363" s="65"/>
      <c r="DA1363" s="66">
        <f t="shared" si="2529"/>
        <v>0</v>
      </c>
      <c r="DB1363" s="67">
        <f t="shared" si="2555"/>
        <v>31216</v>
      </c>
      <c r="DC1363" s="66"/>
      <c r="DD1363" s="66">
        <f t="shared" si="2530"/>
        <v>0</v>
      </c>
      <c r="DE1363" s="67">
        <f t="shared" si="2556"/>
        <v>77987</v>
      </c>
      <c r="DF1363" s="66"/>
      <c r="DG1363" s="69">
        <f t="shared" si="2517"/>
        <v>0</v>
      </c>
      <c r="DH1363" s="67">
        <f t="shared" si="2471"/>
        <v>439095</v>
      </c>
      <c r="DI1363" s="66"/>
      <c r="DJ1363" s="66">
        <f t="shared" si="2518"/>
        <v>0</v>
      </c>
      <c r="DK1363" s="67">
        <f t="shared" si="2543"/>
        <v>4363.5</v>
      </c>
      <c r="DM1363" s="206">
        <f t="shared" si="2519"/>
        <v>0</v>
      </c>
      <c r="DN1363" s="25">
        <f t="shared" si="2535"/>
        <v>0</v>
      </c>
      <c r="DO1363" s="5"/>
      <c r="DP1363" s="43">
        <f t="shared" si="2520"/>
        <v>0</v>
      </c>
      <c r="DQ1363" s="27">
        <f t="shared" si="2544"/>
        <v>6413.5</v>
      </c>
      <c r="DR1363" s="5"/>
      <c r="DS1363" s="43">
        <f t="shared" si="2521"/>
        <v>0</v>
      </c>
      <c r="DT1363" s="27">
        <f t="shared" si="2545"/>
        <v>4846</v>
      </c>
      <c r="DU1363" s="5"/>
      <c r="DV1363" s="43">
        <f t="shared" si="2522"/>
        <v>0</v>
      </c>
      <c r="DW1363" s="27">
        <f t="shared" si="2546"/>
        <v>4835</v>
      </c>
      <c r="DX1363" s="5"/>
      <c r="DY1363" s="22">
        <f t="shared" si="2523"/>
        <v>0</v>
      </c>
      <c r="DZ1363" s="25">
        <f t="shared" si="2547"/>
        <v>523</v>
      </c>
      <c r="EA1363" s="22"/>
      <c r="EB1363" s="22">
        <f t="shared" si="2524"/>
        <v>0</v>
      </c>
      <c r="EC1363" s="28">
        <f t="shared" si="2548"/>
        <v>369</v>
      </c>
      <c r="ED1363" s="5"/>
      <c r="EE1363" s="43">
        <f t="shared" si="2525"/>
        <v>0</v>
      </c>
      <c r="EF1363" s="27">
        <f t="shared" si="2549"/>
        <v>4769</v>
      </c>
      <c r="EG1363" s="66"/>
      <c r="EH1363" s="66">
        <f t="shared" si="2526"/>
        <v>0</v>
      </c>
      <c r="EI1363" s="67">
        <f t="shared" si="2550"/>
        <v>21277</v>
      </c>
      <c r="EJ1363" s="66"/>
      <c r="EK1363" s="66">
        <f t="shared" si="2527"/>
        <v>0</v>
      </c>
      <c r="EL1363" s="67">
        <f t="shared" si="2551"/>
        <v>19907</v>
      </c>
      <c r="EM1363" s="110">
        <f t="shared" si="2447"/>
        <v>233486.59113276002</v>
      </c>
    </row>
    <row r="1364" spans="1:143" ht="11.25" customHeight="1" x14ac:dyDescent="0.25">
      <c r="A1364" s="11">
        <v>46200</v>
      </c>
      <c r="B1364" s="187"/>
      <c r="C1364" s="174">
        <v>8005005928</v>
      </c>
      <c r="D1364" s="13" t="s">
        <v>310</v>
      </c>
      <c r="E1364" s="14">
        <v>180</v>
      </c>
      <c r="F1364" s="15">
        <v>10</v>
      </c>
      <c r="G1364" s="16">
        <v>191516031197</v>
      </c>
      <c r="H1364" s="66"/>
      <c r="I1364" s="41">
        <f t="shared" si="2486"/>
        <v>360</v>
      </c>
      <c r="J1364" s="48">
        <f t="shared" si="2557"/>
        <v>172229</v>
      </c>
      <c r="K1364" s="66"/>
      <c r="L1364" s="41">
        <f t="shared" si="2536"/>
        <v>360</v>
      </c>
      <c r="M1364" s="48">
        <f t="shared" si="2558"/>
        <v>231146</v>
      </c>
      <c r="N1364" s="66"/>
      <c r="O1364" s="41">
        <f t="shared" si="2531"/>
        <v>360</v>
      </c>
      <c r="P1364" s="48">
        <f t="shared" si="2559"/>
        <v>159708</v>
      </c>
      <c r="Q1364" s="66"/>
      <c r="R1364" s="66">
        <f t="shared" si="2489"/>
        <v>360</v>
      </c>
      <c r="S1364" s="67">
        <f t="shared" si="2560"/>
        <v>195844</v>
      </c>
      <c r="T1364" s="66"/>
      <c r="U1364" s="66">
        <f t="shared" si="2490"/>
        <v>1818</v>
      </c>
      <c r="V1364" s="67">
        <f t="shared" si="2454"/>
        <v>129909.80000000005</v>
      </c>
      <c r="X1364" s="69">
        <f t="shared" si="2492"/>
        <v>0</v>
      </c>
      <c r="Y1364" s="67">
        <f t="shared" si="2455"/>
        <v>4416.3500000000004</v>
      </c>
      <c r="Z1364" s="66"/>
      <c r="AA1364" s="68">
        <f t="shared" si="2493"/>
        <v>0</v>
      </c>
      <c r="AB1364" s="67">
        <f t="shared" si="2456"/>
        <v>14147</v>
      </c>
      <c r="AC1364" s="66"/>
      <c r="AD1364" s="66">
        <f t="shared" si="2494"/>
        <v>0</v>
      </c>
      <c r="AE1364" s="67">
        <f t="shared" si="2457"/>
        <v>2961</v>
      </c>
      <c r="AF1364" s="66"/>
      <c r="AG1364" s="78">
        <f t="shared" si="2495"/>
        <v>0</v>
      </c>
      <c r="AH1364" s="79">
        <f t="shared" si="2458"/>
        <v>3533.4</v>
      </c>
      <c r="AI1364" s="66"/>
      <c r="AJ1364" s="68">
        <f t="shared" si="2496"/>
        <v>0</v>
      </c>
      <c r="AK1364" s="67">
        <f t="shared" si="2459"/>
        <v>41234</v>
      </c>
      <c r="AL1364" s="66"/>
      <c r="AM1364" s="68">
        <f t="shared" si="2497"/>
        <v>0</v>
      </c>
      <c r="AN1364" s="67">
        <f t="shared" si="2461"/>
        <v>7722.12</v>
      </c>
      <c r="AO1364" s="66"/>
      <c r="AP1364" s="68">
        <f t="shared" si="2498"/>
        <v>0</v>
      </c>
      <c r="AQ1364" s="67">
        <f t="shared" si="2477"/>
        <v>7578.6399999999994</v>
      </c>
      <c r="AR1364" s="66"/>
      <c r="AS1364" s="68">
        <f t="shared" si="2499"/>
        <v>0</v>
      </c>
      <c r="AT1364" s="67">
        <f t="shared" si="2451"/>
        <v>278.5</v>
      </c>
      <c r="AU1364" s="66"/>
      <c r="AV1364" s="66">
        <f t="shared" si="2500"/>
        <v>0</v>
      </c>
      <c r="AW1364" s="42">
        <f t="shared" si="2485"/>
        <v>4171.2000000000016</v>
      </c>
      <c r="AX1364" s="66"/>
      <c r="AY1364" s="66">
        <f t="shared" si="2501"/>
        <v>0</v>
      </c>
      <c r="AZ1364" s="67">
        <f t="shared" si="2534"/>
        <v>728.09999999999991</v>
      </c>
      <c r="BA1364" s="66"/>
      <c r="BB1364" s="68">
        <f t="shared" si="2502"/>
        <v>0</v>
      </c>
      <c r="BC1364" s="67">
        <f t="shared" si="2478"/>
        <v>77.819999999999851</v>
      </c>
      <c r="BD1364" s="66"/>
      <c r="BE1364" s="68">
        <f t="shared" si="2503"/>
        <v>0</v>
      </c>
      <c r="BF1364" s="67">
        <f t="shared" si="2532"/>
        <v>445.38000000000164</v>
      </c>
      <c r="BG1364" s="66"/>
      <c r="BH1364" s="68">
        <f t="shared" si="2504"/>
        <v>0</v>
      </c>
      <c r="BI1364" s="67">
        <f t="shared" si="2533"/>
        <v>10000</v>
      </c>
      <c r="BJ1364" s="66"/>
      <c r="BK1364" s="68">
        <f t="shared" si="2505"/>
        <v>0</v>
      </c>
      <c r="BL1364" s="67">
        <f t="shared" si="2537"/>
        <v>2694.6000000000004</v>
      </c>
      <c r="BM1364" s="66"/>
      <c r="BN1364" s="68">
        <f t="shared" si="2506"/>
        <v>0</v>
      </c>
      <c r="BO1364" s="67">
        <f t="shared" si="2538"/>
        <v>9134.7000000000007</v>
      </c>
      <c r="BP1364" s="66"/>
      <c r="BQ1364" s="68">
        <f t="shared" si="2507"/>
        <v>0</v>
      </c>
      <c r="BR1364" s="67">
        <f t="shared" si="2553"/>
        <v>65606.650000000009</v>
      </c>
      <c r="BS1364" s="66"/>
      <c r="BT1364" s="66">
        <f t="shared" si="2508"/>
        <v>0</v>
      </c>
      <c r="BU1364" s="67">
        <f t="shared" si="2479"/>
        <v>94117</v>
      </c>
      <c r="BV1364" s="66"/>
      <c r="BW1364" s="66">
        <f t="shared" si="2528"/>
        <v>0</v>
      </c>
      <c r="BX1364" s="67">
        <f>+BX1363+BV1364-BW1364</f>
        <v>136296</v>
      </c>
      <c r="BY1364" s="66"/>
      <c r="BZ1364" s="66">
        <f t="shared" si="2509"/>
        <v>0</v>
      </c>
      <c r="CA1364" s="67">
        <f t="shared" si="2481"/>
        <v>87619</v>
      </c>
      <c r="CB1364" s="66"/>
      <c r="CC1364" s="66">
        <f t="shared" si="2510"/>
        <v>0</v>
      </c>
      <c r="CD1364" s="67">
        <f t="shared" si="2470"/>
        <v>27436.639999999999</v>
      </c>
      <c r="CE1364" s="66"/>
      <c r="CF1364" s="66">
        <f t="shared" si="2511"/>
        <v>0</v>
      </c>
      <c r="CG1364" s="67">
        <f t="shared" si="2539"/>
        <v>3663.6999999999994</v>
      </c>
      <c r="CH1364" s="66"/>
      <c r="CI1364" s="66">
        <f t="shared" si="2512"/>
        <v>0</v>
      </c>
      <c r="CJ1364" s="67">
        <f t="shared" si="2554"/>
        <v>6757.8</v>
      </c>
      <c r="CK1364" s="66"/>
      <c r="CL1364" s="68">
        <f t="shared" si="2513"/>
        <v>0</v>
      </c>
      <c r="CM1364" s="79">
        <f t="shared" si="2540"/>
        <v>4847.4799999999996</v>
      </c>
      <c r="CN1364" s="66"/>
      <c r="CO1364" s="68">
        <f t="shared" si="2514"/>
        <v>0</v>
      </c>
      <c r="CP1364" s="79">
        <f t="shared" si="2541"/>
        <v>3955</v>
      </c>
      <c r="CQ1364" s="66"/>
      <c r="CR1364" s="68">
        <f t="shared" si="2515"/>
        <v>0</v>
      </c>
      <c r="CS1364" s="79">
        <f t="shared" si="2482"/>
        <v>5186</v>
      </c>
      <c r="CT1364" s="66"/>
      <c r="CU1364" s="68">
        <f t="shared" si="2516"/>
        <v>0</v>
      </c>
      <c r="CV1364" s="79">
        <f t="shared" si="2542"/>
        <v>6929</v>
      </c>
      <c r="CW1364" s="66"/>
      <c r="CX1364" s="66">
        <f t="shared" si="2552"/>
        <v>0</v>
      </c>
      <c r="CY1364" s="40">
        <f t="shared" si="2476"/>
        <v>6173.9599999999982</v>
      </c>
      <c r="CZ1364" s="65"/>
      <c r="DA1364" s="66">
        <f t="shared" si="2529"/>
        <v>0</v>
      </c>
      <c r="DB1364" s="67">
        <f t="shared" si="2555"/>
        <v>31216</v>
      </c>
      <c r="DC1364" s="66"/>
      <c r="DD1364" s="66">
        <f t="shared" si="2530"/>
        <v>0</v>
      </c>
      <c r="DE1364" s="67">
        <f t="shared" si="2556"/>
        <v>77987</v>
      </c>
      <c r="DF1364" s="66"/>
      <c r="DG1364" s="69">
        <f t="shared" si="2517"/>
        <v>0</v>
      </c>
      <c r="DH1364" s="67">
        <f t="shared" si="2471"/>
        <v>439095</v>
      </c>
      <c r="DI1364" s="66"/>
      <c r="DJ1364" s="66">
        <f t="shared" si="2518"/>
        <v>0</v>
      </c>
      <c r="DK1364" s="67">
        <f t="shared" si="2543"/>
        <v>4363.5</v>
      </c>
      <c r="DM1364" s="206">
        <f t="shared" si="2519"/>
        <v>0</v>
      </c>
      <c r="DN1364" s="25">
        <f t="shared" si="2535"/>
        <v>0</v>
      </c>
      <c r="DO1364" s="5"/>
      <c r="DP1364" s="43">
        <f t="shared" si="2520"/>
        <v>0</v>
      </c>
      <c r="DQ1364" s="27">
        <f t="shared" si="2544"/>
        <v>6413.5</v>
      </c>
      <c r="DR1364" s="5"/>
      <c r="DS1364" s="43">
        <f t="shared" si="2521"/>
        <v>0</v>
      </c>
      <c r="DT1364" s="27">
        <f t="shared" si="2545"/>
        <v>4846</v>
      </c>
      <c r="DU1364" s="5"/>
      <c r="DV1364" s="43">
        <f t="shared" si="2522"/>
        <v>0</v>
      </c>
      <c r="DW1364" s="27">
        <f t="shared" si="2546"/>
        <v>4835</v>
      </c>
      <c r="DX1364" s="5"/>
      <c r="DY1364" s="22">
        <f t="shared" si="2523"/>
        <v>0</v>
      </c>
      <c r="DZ1364" s="25">
        <f t="shared" si="2547"/>
        <v>523</v>
      </c>
      <c r="EA1364" s="22"/>
      <c r="EB1364" s="22">
        <f t="shared" si="2524"/>
        <v>0</v>
      </c>
      <c r="EC1364" s="28">
        <f t="shared" si="2548"/>
        <v>369</v>
      </c>
      <c r="ED1364" s="5"/>
      <c r="EE1364" s="43">
        <f t="shared" si="2525"/>
        <v>0</v>
      </c>
      <c r="EF1364" s="27">
        <f t="shared" si="2549"/>
        <v>4769</v>
      </c>
      <c r="EG1364" s="66"/>
      <c r="EH1364" s="66">
        <f t="shared" si="2526"/>
        <v>0</v>
      </c>
      <c r="EI1364" s="67">
        <f t="shared" si="2550"/>
        <v>21277</v>
      </c>
      <c r="EJ1364" s="66"/>
      <c r="EK1364" s="66">
        <f t="shared" si="2527"/>
        <v>0</v>
      </c>
      <c r="EL1364" s="67">
        <f t="shared" si="2551"/>
        <v>19907</v>
      </c>
      <c r="EM1364" s="110">
        <f t="shared" si="2447"/>
        <v>232386.25645275999</v>
      </c>
    </row>
    <row r="1365" spans="1:143" ht="11.25" customHeight="1" x14ac:dyDescent="0.25">
      <c r="A1365" s="11">
        <v>46200</v>
      </c>
      <c r="B1365" s="187"/>
      <c r="C1365" s="181">
        <v>8005006010</v>
      </c>
      <c r="D1365" s="111" t="s">
        <v>470</v>
      </c>
      <c r="E1365" s="138">
        <v>1096</v>
      </c>
      <c r="F1365" s="139">
        <v>1.5</v>
      </c>
      <c r="G1365" s="85">
        <v>191516205703</v>
      </c>
      <c r="H1365" s="66"/>
      <c r="I1365" s="41">
        <f t="shared" si="2486"/>
        <v>0</v>
      </c>
      <c r="J1365" s="48">
        <f t="shared" si="2557"/>
        <v>172229</v>
      </c>
      <c r="K1365" s="66"/>
      <c r="L1365" s="41">
        <f t="shared" si="2536"/>
        <v>0</v>
      </c>
      <c r="M1365" s="48">
        <f t="shared" si="2558"/>
        <v>231146</v>
      </c>
      <c r="N1365" s="66"/>
      <c r="O1365" s="41">
        <f t="shared" si="2531"/>
        <v>0</v>
      </c>
      <c r="P1365" s="48">
        <f t="shared" si="2559"/>
        <v>159708</v>
      </c>
      <c r="Q1365" s="66"/>
      <c r="R1365" s="66">
        <f t="shared" si="2489"/>
        <v>0</v>
      </c>
      <c r="S1365" s="67">
        <f t="shared" si="2560"/>
        <v>195844</v>
      </c>
      <c r="T1365" s="66"/>
      <c r="U1365" s="66">
        <f t="shared" si="2490"/>
        <v>0</v>
      </c>
      <c r="V1365" s="67">
        <f t="shared" si="2454"/>
        <v>129909.80000000005</v>
      </c>
      <c r="X1365" s="69">
        <f t="shared" si="2492"/>
        <v>0</v>
      </c>
      <c r="Y1365" s="67">
        <f t="shared" si="2455"/>
        <v>4416.3500000000004</v>
      </c>
      <c r="Z1365" s="66"/>
      <c r="AA1365" s="68">
        <f t="shared" si="2493"/>
        <v>0</v>
      </c>
      <c r="AB1365" s="67">
        <f t="shared" si="2456"/>
        <v>14147</v>
      </c>
      <c r="AC1365" s="66"/>
      <c r="AD1365" s="66">
        <f t="shared" si="2494"/>
        <v>0</v>
      </c>
      <c r="AE1365" s="67">
        <f t="shared" si="2457"/>
        <v>2961</v>
      </c>
      <c r="AF1365" s="66"/>
      <c r="AG1365" s="78">
        <f t="shared" si="2495"/>
        <v>0</v>
      </c>
      <c r="AH1365" s="79">
        <f t="shared" si="2458"/>
        <v>3533.4</v>
      </c>
      <c r="AI1365" s="66"/>
      <c r="AJ1365" s="68">
        <f t="shared" si="2496"/>
        <v>0</v>
      </c>
      <c r="AK1365" s="67">
        <f t="shared" si="2459"/>
        <v>41234</v>
      </c>
      <c r="AL1365" s="66"/>
      <c r="AM1365" s="68">
        <f t="shared" si="2497"/>
        <v>0</v>
      </c>
      <c r="AN1365" s="67">
        <f t="shared" si="2461"/>
        <v>7722.12</v>
      </c>
      <c r="AO1365" s="66"/>
      <c r="AP1365" s="68">
        <f t="shared" si="2498"/>
        <v>0</v>
      </c>
      <c r="AQ1365" s="67">
        <f t="shared" si="2477"/>
        <v>7578.6399999999994</v>
      </c>
      <c r="AR1365" s="66"/>
      <c r="AS1365" s="68">
        <f t="shared" si="2499"/>
        <v>0</v>
      </c>
      <c r="AT1365" s="67">
        <f t="shared" si="2451"/>
        <v>278.5</v>
      </c>
      <c r="AU1365" s="66"/>
      <c r="AV1365" s="66">
        <f t="shared" si="2500"/>
        <v>0</v>
      </c>
      <c r="AW1365" s="42">
        <f t="shared" si="2485"/>
        <v>4171.2000000000016</v>
      </c>
      <c r="AX1365" s="66"/>
      <c r="AY1365" s="66">
        <f t="shared" si="2501"/>
        <v>0</v>
      </c>
      <c r="AZ1365" s="67">
        <f t="shared" si="2534"/>
        <v>728.09999999999991</v>
      </c>
      <c r="BA1365" s="66"/>
      <c r="BB1365" s="68">
        <f t="shared" si="2502"/>
        <v>0</v>
      </c>
      <c r="BC1365" s="67">
        <f t="shared" si="2478"/>
        <v>77.819999999999851</v>
      </c>
      <c r="BD1365" s="66"/>
      <c r="BE1365" s="68">
        <f t="shared" si="2503"/>
        <v>0</v>
      </c>
      <c r="BF1365" s="67">
        <f t="shared" si="2532"/>
        <v>445.38000000000164</v>
      </c>
      <c r="BG1365" s="66"/>
      <c r="BH1365" s="68">
        <f t="shared" si="2504"/>
        <v>0</v>
      </c>
      <c r="BI1365" s="67">
        <f t="shared" si="2533"/>
        <v>10000</v>
      </c>
      <c r="BJ1365" s="66"/>
      <c r="BK1365" s="68">
        <f t="shared" si="2505"/>
        <v>0</v>
      </c>
      <c r="BL1365" s="67">
        <f t="shared" si="2537"/>
        <v>2694.6000000000004</v>
      </c>
      <c r="BM1365" s="66"/>
      <c r="BN1365" s="68">
        <f t="shared" si="2506"/>
        <v>0</v>
      </c>
      <c r="BO1365" s="67">
        <f t="shared" si="2538"/>
        <v>9134.7000000000007</v>
      </c>
      <c r="BP1365" s="66"/>
      <c r="BQ1365" s="68">
        <f t="shared" si="2507"/>
        <v>0</v>
      </c>
      <c r="BR1365" s="67">
        <f t="shared" si="2553"/>
        <v>65606.650000000009</v>
      </c>
      <c r="BS1365" s="66"/>
      <c r="BT1365" s="66">
        <f t="shared" si="2508"/>
        <v>0</v>
      </c>
      <c r="BU1365" s="67">
        <f>BU1364+BS1365-BT1365-2192</f>
        <v>91925</v>
      </c>
      <c r="BV1365" s="66"/>
      <c r="BW1365" s="66">
        <f t="shared" si="2528"/>
        <v>0</v>
      </c>
      <c r="BX1365" s="67">
        <f>+BX1364+BV1365-BW1365-2192</f>
        <v>134104</v>
      </c>
      <c r="BY1365" s="66"/>
      <c r="BZ1365" s="66">
        <f t="shared" si="2509"/>
        <v>0</v>
      </c>
      <c r="CA1365" s="67">
        <f t="shared" si="2481"/>
        <v>87619</v>
      </c>
      <c r="CB1365" s="66"/>
      <c r="CC1365" s="66">
        <f t="shared" si="2510"/>
        <v>1808.3999999999999</v>
      </c>
      <c r="CD1365" s="67">
        <f t="shared" si="2470"/>
        <v>25628.239999999998</v>
      </c>
      <c r="CE1365" s="66"/>
      <c r="CF1365" s="66">
        <f t="shared" si="2511"/>
        <v>0</v>
      </c>
      <c r="CG1365" s="67">
        <f t="shared" si="2539"/>
        <v>3663.6999999999994</v>
      </c>
      <c r="CH1365" s="66"/>
      <c r="CI1365" s="66">
        <f t="shared" si="2512"/>
        <v>0</v>
      </c>
      <c r="CJ1365" s="67">
        <f t="shared" si="2554"/>
        <v>6757.8</v>
      </c>
      <c r="CK1365" s="66"/>
      <c r="CL1365" s="68">
        <f t="shared" si="2513"/>
        <v>0</v>
      </c>
      <c r="CM1365" s="79">
        <f t="shared" si="2540"/>
        <v>4847.4799999999996</v>
      </c>
      <c r="CN1365" s="66"/>
      <c r="CO1365" s="68">
        <f t="shared" si="2514"/>
        <v>0</v>
      </c>
      <c r="CP1365" s="79">
        <f t="shared" si="2541"/>
        <v>3955</v>
      </c>
      <c r="CQ1365" s="66"/>
      <c r="CR1365" s="68">
        <f t="shared" si="2515"/>
        <v>0</v>
      </c>
      <c r="CS1365" s="79">
        <f t="shared" si="2482"/>
        <v>5186</v>
      </c>
      <c r="CT1365" s="66"/>
      <c r="CU1365" s="68">
        <f t="shared" si="2516"/>
        <v>0</v>
      </c>
      <c r="CV1365" s="79">
        <f t="shared" si="2542"/>
        <v>6929</v>
      </c>
      <c r="CW1365" s="66"/>
      <c r="CX1365" s="66">
        <f t="shared" si="2552"/>
        <v>0</v>
      </c>
      <c r="CY1365" s="40">
        <f t="shared" si="2476"/>
        <v>6173.9599999999982</v>
      </c>
      <c r="CZ1365" s="65"/>
      <c r="DA1365" s="66">
        <f t="shared" si="2529"/>
        <v>2192</v>
      </c>
      <c r="DB1365" s="67">
        <f t="shared" si="2555"/>
        <v>29024</v>
      </c>
      <c r="DC1365" s="66"/>
      <c r="DD1365" s="66">
        <f t="shared" si="2530"/>
        <v>2192</v>
      </c>
      <c r="DE1365" s="67">
        <f t="shared" si="2556"/>
        <v>75795</v>
      </c>
      <c r="DF1365" s="66"/>
      <c r="DG1365" s="69">
        <f t="shared" si="2517"/>
        <v>0</v>
      </c>
      <c r="DH1365" s="67">
        <f t="shared" si="2471"/>
        <v>439095</v>
      </c>
      <c r="DI1365" s="66"/>
      <c r="DJ1365" s="66">
        <f t="shared" si="2518"/>
        <v>0</v>
      </c>
      <c r="DK1365" s="67">
        <f t="shared" si="2543"/>
        <v>4363.5</v>
      </c>
      <c r="DM1365" s="206">
        <f t="shared" si="2519"/>
        <v>0</v>
      </c>
      <c r="DN1365" s="25">
        <f t="shared" si="2535"/>
        <v>0</v>
      </c>
      <c r="DO1365" s="5"/>
      <c r="DP1365" s="43">
        <f t="shared" si="2520"/>
        <v>0</v>
      </c>
      <c r="DQ1365" s="27">
        <f t="shared" si="2544"/>
        <v>6413.5</v>
      </c>
      <c r="DR1365" s="5"/>
      <c r="DS1365" s="43">
        <f t="shared" si="2521"/>
        <v>0</v>
      </c>
      <c r="DT1365" s="27">
        <f t="shared" si="2545"/>
        <v>4846</v>
      </c>
      <c r="DU1365" s="5"/>
      <c r="DV1365" s="43">
        <f t="shared" si="2522"/>
        <v>0</v>
      </c>
      <c r="DW1365" s="27">
        <f t="shared" si="2546"/>
        <v>4835</v>
      </c>
      <c r="DX1365" s="5"/>
      <c r="DY1365" s="22">
        <f t="shared" si="2523"/>
        <v>0</v>
      </c>
      <c r="DZ1365" s="25">
        <f t="shared" si="2547"/>
        <v>523</v>
      </c>
      <c r="EA1365" s="22"/>
      <c r="EB1365" s="22">
        <f t="shared" si="2524"/>
        <v>0</v>
      </c>
      <c r="EC1365" s="28">
        <f t="shared" si="2548"/>
        <v>369</v>
      </c>
      <c r="ED1365" s="5"/>
      <c r="EE1365" s="43">
        <f t="shared" si="2525"/>
        <v>0</v>
      </c>
      <c r="EF1365" s="27">
        <f t="shared" si="2549"/>
        <v>4769</v>
      </c>
      <c r="EG1365" s="66"/>
      <c r="EH1365" s="66">
        <f t="shared" si="2526"/>
        <v>0</v>
      </c>
      <c r="EI1365" s="67">
        <f t="shared" si="2550"/>
        <v>21277</v>
      </c>
      <c r="EJ1365" s="66"/>
      <c r="EK1365" s="66">
        <f t="shared" si="2527"/>
        <v>0</v>
      </c>
      <c r="EL1365" s="67">
        <f t="shared" si="2551"/>
        <v>19907</v>
      </c>
      <c r="EM1365" s="110">
        <f t="shared" ref="EM1365:EM1428" si="2561">((J1366*0.03672)+(M1366*0.1205)+(P1366*0.05856)+(S1366*0.0201)+(V1366*0.3442)+(Y1366*0.4888)+(AB1366*0.5596)+(AE1366*0.486)+(AH1366*0.4976)+(AK1366*0.487)+(AN1366*0.4911)+(AQ1366*0.4976)+(AT1366*0.4994)+(AW1366*0.3297)+(AZ1366*0.3303)+(BC1366*0.3317)+(BF1366*0.3307)+(BI1366*0.3302)+(BL1366* 0.3306)+(BO1366*0.3317)+(BR1366*0.3311)+(BU1366*0.023)+(BX1366*0.0746)+(CA1366*0.0163)+(CD1366*0.4367)+(CG1366*0.46063)+(CJ1366*0.4344)+(CM1366*0.426837)+(CP1366*0.411417)+(CS1366*0.419619)+(CV1366*0.427493)+(CY1366*0.4341)+(DB1366*0.0349)+(DE1366*0.0092)+(DH1366*0.035 )+(DK1366*0.029)+(DN1366*0.27723)+(DQ1366*0.19)+(DT1366*0.27723)+(DZ1366*0.20242)+(EC1366*0.43)+(EF1366*0.18111)+(EI1366*0.19879)+(EL1366*0.12124)+(EO1366*0.02104)+(ER1366*0.24981))</f>
        <v>232268.01357276001</v>
      </c>
    </row>
    <row r="1366" spans="1:143" ht="11.25" customHeight="1" x14ac:dyDescent="0.25">
      <c r="A1366" s="11">
        <v>46200</v>
      </c>
      <c r="B1366" s="187"/>
      <c r="C1366" s="174">
        <v>8005007526</v>
      </c>
      <c r="D1366" s="13" t="s">
        <v>183</v>
      </c>
      <c r="E1366" s="14">
        <v>16</v>
      </c>
      <c r="F1366" s="15">
        <v>20</v>
      </c>
      <c r="G1366" s="16">
        <v>191516031142</v>
      </c>
      <c r="H1366" s="66"/>
      <c r="I1366" s="41">
        <f t="shared" si="2486"/>
        <v>32</v>
      </c>
      <c r="J1366" s="48">
        <f t="shared" si="2557"/>
        <v>172197</v>
      </c>
      <c r="K1366" s="66"/>
      <c r="L1366" s="41">
        <f t="shared" si="2536"/>
        <v>32</v>
      </c>
      <c r="M1366" s="48">
        <f t="shared" si="2558"/>
        <v>231114</v>
      </c>
      <c r="N1366" s="66"/>
      <c r="O1366" s="41">
        <f t="shared" si="2531"/>
        <v>32</v>
      </c>
      <c r="P1366" s="48">
        <f t="shared" si="2559"/>
        <v>159676</v>
      </c>
      <c r="Q1366" s="66"/>
      <c r="R1366" s="66">
        <f t="shared" si="2489"/>
        <v>32</v>
      </c>
      <c r="S1366" s="67">
        <f t="shared" si="2560"/>
        <v>195812</v>
      </c>
      <c r="T1366" s="66"/>
      <c r="U1366" s="66">
        <f t="shared" si="2490"/>
        <v>321.60000000000002</v>
      </c>
      <c r="V1366" s="67">
        <f t="shared" si="2454"/>
        <v>129588.20000000004</v>
      </c>
      <c r="X1366" s="69">
        <f t="shared" si="2492"/>
        <v>0</v>
      </c>
      <c r="Y1366" s="67">
        <f t="shared" si="2455"/>
        <v>4416.3500000000004</v>
      </c>
      <c r="Z1366" s="66"/>
      <c r="AA1366" s="68">
        <f t="shared" si="2493"/>
        <v>0</v>
      </c>
      <c r="AB1366" s="67">
        <f t="shared" si="2456"/>
        <v>14147</v>
      </c>
      <c r="AC1366" s="66"/>
      <c r="AD1366" s="66">
        <f t="shared" si="2494"/>
        <v>0</v>
      </c>
      <c r="AE1366" s="67">
        <f t="shared" si="2457"/>
        <v>2961</v>
      </c>
      <c r="AF1366" s="66"/>
      <c r="AG1366" s="78">
        <f t="shared" si="2495"/>
        <v>0</v>
      </c>
      <c r="AH1366" s="79">
        <f t="shared" si="2458"/>
        <v>3533.4</v>
      </c>
      <c r="AI1366" s="66"/>
      <c r="AJ1366" s="68">
        <f t="shared" si="2496"/>
        <v>0</v>
      </c>
      <c r="AK1366" s="67">
        <f t="shared" si="2459"/>
        <v>41234</v>
      </c>
      <c r="AL1366" s="66"/>
      <c r="AM1366" s="68">
        <f t="shared" si="2497"/>
        <v>0</v>
      </c>
      <c r="AN1366" s="67">
        <f t="shared" si="2461"/>
        <v>7722.12</v>
      </c>
      <c r="AO1366" s="66"/>
      <c r="AP1366" s="68">
        <f t="shared" si="2498"/>
        <v>0</v>
      </c>
      <c r="AQ1366" s="67">
        <f t="shared" si="2477"/>
        <v>7578.6399999999994</v>
      </c>
      <c r="AR1366" s="66"/>
      <c r="AS1366" s="68">
        <f t="shared" si="2499"/>
        <v>0</v>
      </c>
      <c r="AT1366" s="67">
        <f t="shared" si="2451"/>
        <v>278.5</v>
      </c>
      <c r="AU1366" s="66"/>
      <c r="AV1366" s="66">
        <f t="shared" si="2500"/>
        <v>0</v>
      </c>
      <c r="AW1366" s="42">
        <f t="shared" si="2485"/>
        <v>4171.2000000000016</v>
      </c>
      <c r="AX1366" s="66"/>
      <c r="AY1366" s="66">
        <f t="shared" si="2501"/>
        <v>0</v>
      </c>
      <c r="AZ1366" s="67">
        <f t="shared" si="2534"/>
        <v>728.09999999999991</v>
      </c>
      <c r="BA1366" s="66"/>
      <c r="BB1366" s="68">
        <f t="shared" si="2502"/>
        <v>0</v>
      </c>
      <c r="BC1366" s="67">
        <f t="shared" si="2478"/>
        <v>77.819999999999851</v>
      </c>
      <c r="BD1366" s="66"/>
      <c r="BE1366" s="68">
        <f t="shared" si="2503"/>
        <v>0</v>
      </c>
      <c r="BF1366" s="67">
        <f t="shared" si="2532"/>
        <v>445.38000000000164</v>
      </c>
      <c r="BG1366" s="66"/>
      <c r="BH1366" s="68">
        <f t="shared" si="2504"/>
        <v>0</v>
      </c>
      <c r="BI1366" s="67">
        <f t="shared" si="2533"/>
        <v>10000</v>
      </c>
      <c r="BJ1366" s="66"/>
      <c r="BK1366" s="68">
        <f t="shared" si="2505"/>
        <v>0</v>
      </c>
      <c r="BL1366" s="67">
        <f t="shared" si="2537"/>
        <v>2694.6000000000004</v>
      </c>
      <c r="BM1366" s="66"/>
      <c r="BN1366" s="68">
        <f t="shared" si="2506"/>
        <v>0</v>
      </c>
      <c r="BO1366" s="67">
        <f t="shared" si="2538"/>
        <v>9134.7000000000007</v>
      </c>
      <c r="BP1366" s="66"/>
      <c r="BQ1366" s="68">
        <f t="shared" si="2507"/>
        <v>0</v>
      </c>
      <c r="BR1366" s="67">
        <f t="shared" si="2553"/>
        <v>65606.650000000009</v>
      </c>
      <c r="BS1366" s="66"/>
      <c r="BT1366" s="66">
        <f t="shared" si="2508"/>
        <v>0</v>
      </c>
      <c r="BU1366" s="67">
        <f>BU1365+BS1366-BT1366</f>
        <v>91925</v>
      </c>
      <c r="BV1366" s="66"/>
      <c r="BW1366" s="66">
        <f t="shared" si="2528"/>
        <v>0</v>
      </c>
      <c r="BX1366" s="67">
        <f>+BX1365+BV1366-BW1366</f>
        <v>134104</v>
      </c>
      <c r="BY1366" s="66"/>
      <c r="BZ1366" s="66">
        <f t="shared" si="2509"/>
        <v>0</v>
      </c>
      <c r="CA1366" s="67">
        <f t="shared" si="2481"/>
        <v>87619</v>
      </c>
      <c r="CB1366" s="66"/>
      <c r="CC1366" s="66">
        <f t="shared" si="2510"/>
        <v>0</v>
      </c>
      <c r="CD1366" s="67">
        <f t="shared" si="2470"/>
        <v>25628.239999999998</v>
      </c>
      <c r="CE1366" s="66"/>
      <c r="CF1366" s="66">
        <f t="shared" si="2511"/>
        <v>0</v>
      </c>
      <c r="CG1366" s="67">
        <f t="shared" si="2539"/>
        <v>3663.6999999999994</v>
      </c>
      <c r="CH1366" s="66"/>
      <c r="CI1366" s="66">
        <f t="shared" si="2512"/>
        <v>0</v>
      </c>
      <c r="CJ1366" s="67">
        <f t="shared" si="2554"/>
        <v>6757.8</v>
      </c>
      <c r="CK1366" s="66"/>
      <c r="CL1366" s="68">
        <f t="shared" si="2513"/>
        <v>0</v>
      </c>
      <c r="CM1366" s="79">
        <f t="shared" si="2540"/>
        <v>4847.4799999999996</v>
      </c>
      <c r="CN1366" s="66"/>
      <c r="CO1366" s="68">
        <f t="shared" si="2514"/>
        <v>0</v>
      </c>
      <c r="CP1366" s="79">
        <f t="shared" si="2541"/>
        <v>3955</v>
      </c>
      <c r="CQ1366" s="66"/>
      <c r="CR1366" s="68">
        <f t="shared" si="2515"/>
        <v>0</v>
      </c>
      <c r="CS1366" s="79">
        <f t="shared" si="2482"/>
        <v>5186</v>
      </c>
      <c r="CT1366" s="66"/>
      <c r="CU1366" s="68">
        <f t="shared" si="2516"/>
        <v>0</v>
      </c>
      <c r="CV1366" s="79">
        <f t="shared" si="2542"/>
        <v>6929</v>
      </c>
      <c r="CW1366" s="66"/>
      <c r="CX1366" s="66">
        <f t="shared" si="2552"/>
        <v>0</v>
      </c>
      <c r="CY1366" s="40">
        <f t="shared" si="2476"/>
        <v>6173.9599999999982</v>
      </c>
      <c r="CZ1366" s="65"/>
      <c r="DA1366" s="66">
        <f t="shared" si="2529"/>
        <v>0</v>
      </c>
      <c r="DB1366" s="67">
        <f t="shared" si="2555"/>
        <v>29024</v>
      </c>
      <c r="DC1366" s="66"/>
      <c r="DD1366" s="66">
        <f t="shared" si="2530"/>
        <v>0</v>
      </c>
      <c r="DE1366" s="67">
        <f t="shared" si="2556"/>
        <v>75795</v>
      </c>
      <c r="DF1366" s="66"/>
      <c r="DG1366" s="69">
        <f t="shared" si="2517"/>
        <v>0</v>
      </c>
      <c r="DH1366" s="67">
        <f t="shared" si="2471"/>
        <v>439095</v>
      </c>
      <c r="DI1366" s="66"/>
      <c r="DJ1366" s="66">
        <f t="shared" si="2518"/>
        <v>0</v>
      </c>
      <c r="DK1366" s="67">
        <f t="shared" si="2543"/>
        <v>4363.5</v>
      </c>
      <c r="DM1366" s="206">
        <f t="shared" si="2519"/>
        <v>0</v>
      </c>
      <c r="DN1366" s="25">
        <f t="shared" si="2535"/>
        <v>0</v>
      </c>
      <c r="DO1366" s="5"/>
      <c r="DP1366" s="43">
        <f t="shared" si="2520"/>
        <v>0</v>
      </c>
      <c r="DQ1366" s="27">
        <f t="shared" si="2544"/>
        <v>6413.5</v>
      </c>
      <c r="DR1366" s="5"/>
      <c r="DS1366" s="43">
        <f t="shared" si="2521"/>
        <v>0</v>
      </c>
      <c r="DT1366" s="27">
        <f t="shared" si="2545"/>
        <v>4846</v>
      </c>
      <c r="DU1366" s="5"/>
      <c r="DV1366" s="43">
        <f t="shared" si="2522"/>
        <v>0</v>
      </c>
      <c r="DW1366" s="27">
        <f t="shared" si="2546"/>
        <v>4835</v>
      </c>
      <c r="DX1366" s="5"/>
      <c r="DY1366" s="22">
        <f t="shared" si="2523"/>
        <v>0</v>
      </c>
      <c r="DZ1366" s="25">
        <f t="shared" si="2547"/>
        <v>523</v>
      </c>
      <c r="EA1366" s="22"/>
      <c r="EB1366" s="22">
        <f t="shared" si="2524"/>
        <v>0</v>
      </c>
      <c r="EC1366" s="28">
        <f t="shared" si="2548"/>
        <v>369</v>
      </c>
      <c r="ED1366" s="5"/>
      <c r="EE1366" s="43">
        <f t="shared" si="2525"/>
        <v>0</v>
      </c>
      <c r="EF1366" s="27">
        <f t="shared" si="2549"/>
        <v>4769</v>
      </c>
      <c r="EG1366" s="66"/>
      <c r="EH1366" s="66">
        <f t="shared" si="2526"/>
        <v>0</v>
      </c>
      <c r="EI1366" s="67">
        <f t="shared" si="2550"/>
        <v>21277</v>
      </c>
      <c r="EJ1366" s="66"/>
      <c r="EK1366" s="66">
        <f t="shared" si="2527"/>
        <v>0</v>
      </c>
      <c r="EL1366" s="67">
        <f t="shared" si="2551"/>
        <v>19907</v>
      </c>
      <c r="EM1366" s="110">
        <f t="shared" si="2561"/>
        <v>231804.64437276</v>
      </c>
    </row>
    <row r="1367" spans="1:143" s="33" customFormat="1" ht="11.25" customHeight="1" x14ac:dyDescent="0.25">
      <c r="A1367" s="11">
        <v>46200</v>
      </c>
      <c r="B1367" s="187"/>
      <c r="C1367" s="174">
        <v>8005007540</v>
      </c>
      <c r="D1367" s="13" t="s">
        <v>313</v>
      </c>
      <c r="E1367" s="14">
        <v>210</v>
      </c>
      <c r="F1367" s="15">
        <v>3</v>
      </c>
      <c r="G1367" s="16">
        <v>191516031807</v>
      </c>
      <c r="H1367" s="66"/>
      <c r="I1367" s="41">
        <f t="shared" si="2486"/>
        <v>420</v>
      </c>
      <c r="J1367" s="48">
        <f t="shared" si="2557"/>
        <v>171777</v>
      </c>
      <c r="K1367" s="66"/>
      <c r="L1367" s="41">
        <f t="shared" si="2536"/>
        <v>420</v>
      </c>
      <c r="M1367" s="48">
        <f t="shared" si="2558"/>
        <v>230694</v>
      </c>
      <c r="N1367" s="66"/>
      <c r="O1367" s="41">
        <f t="shared" si="2531"/>
        <v>420</v>
      </c>
      <c r="P1367" s="48">
        <f t="shared" si="2559"/>
        <v>159256</v>
      </c>
      <c r="Q1367" s="66"/>
      <c r="R1367" s="66">
        <f t="shared" si="2489"/>
        <v>420</v>
      </c>
      <c r="S1367" s="67">
        <f t="shared" si="2560"/>
        <v>195392</v>
      </c>
      <c r="T1367" s="66"/>
      <c r="U1367" s="66">
        <f t="shared" si="2490"/>
        <v>0</v>
      </c>
      <c r="V1367" s="67">
        <f t="shared" si="2454"/>
        <v>129588.20000000004</v>
      </c>
      <c r="W1367" s="136"/>
      <c r="X1367" s="69">
        <f t="shared" si="2492"/>
        <v>0</v>
      </c>
      <c r="Y1367" s="67">
        <f t="shared" si="2455"/>
        <v>4416.3500000000004</v>
      </c>
      <c r="Z1367" s="66"/>
      <c r="AA1367" s="68">
        <f t="shared" si="2493"/>
        <v>651</v>
      </c>
      <c r="AB1367" s="67">
        <f t="shared" si="2456"/>
        <v>13496</v>
      </c>
      <c r="AC1367" s="66"/>
      <c r="AD1367" s="66">
        <f t="shared" si="2494"/>
        <v>0</v>
      </c>
      <c r="AE1367" s="67">
        <f t="shared" si="2457"/>
        <v>2961</v>
      </c>
      <c r="AF1367" s="66"/>
      <c r="AG1367" s="78">
        <f t="shared" si="2495"/>
        <v>0</v>
      </c>
      <c r="AH1367" s="79">
        <f t="shared" si="2458"/>
        <v>3533.4</v>
      </c>
      <c r="AI1367" s="66"/>
      <c r="AJ1367" s="68">
        <f t="shared" si="2496"/>
        <v>0</v>
      </c>
      <c r="AK1367" s="67">
        <f t="shared" si="2459"/>
        <v>41234</v>
      </c>
      <c r="AL1367" s="66"/>
      <c r="AM1367" s="68">
        <v>0</v>
      </c>
      <c r="AN1367" s="67">
        <f t="shared" si="2461"/>
        <v>7722.12</v>
      </c>
      <c r="AO1367" s="66"/>
      <c r="AP1367" s="68">
        <f t="shared" si="2498"/>
        <v>0</v>
      </c>
      <c r="AQ1367" s="67">
        <f t="shared" si="2477"/>
        <v>7578.6399999999994</v>
      </c>
      <c r="AR1367" s="66"/>
      <c r="AS1367" s="68">
        <f t="shared" si="2499"/>
        <v>0</v>
      </c>
      <c r="AT1367" s="67">
        <f t="shared" si="2451"/>
        <v>278.5</v>
      </c>
      <c r="AU1367" s="66"/>
      <c r="AV1367" s="66">
        <f t="shared" si="2500"/>
        <v>0</v>
      </c>
      <c r="AW1367" s="42">
        <f t="shared" si="2485"/>
        <v>4171.2000000000016</v>
      </c>
      <c r="AX1367" s="66"/>
      <c r="AY1367" s="66">
        <f t="shared" si="2501"/>
        <v>0</v>
      </c>
      <c r="AZ1367" s="67">
        <f t="shared" si="2534"/>
        <v>728.09999999999991</v>
      </c>
      <c r="BA1367" s="66"/>
      <c r="BB1367" s="68">
        <f t="shared" si="2502"/>
        <v>0</v>
      </c>
      <c r="BC1367" s="67">
        <f t="shared" si="2478"/>
        <v>77.819999999999851</v>
      </c>
      <c r="BD1367" s="66"/>
      <c r="BE1367" s="68">
        <f t="shared" si="2503"/>
        <v>0</v>
      </c>
      <c r="BF1367" s="67">
        <f t="shared" si="2532"/>
        <v>445.38000000000164</v>
      </c>
      <c r="BG1367" s="66"/>
      <c r="BH1367" s="68">
        <f t="shared" si="2504"/>
        <v>0</v>
      </c>
      <c r="BI1367" s="67">
        <f t="shared" si="2533"/>
        <v>10000</v>
      </c>
      <c r="BJ1367" s="66"/>
      <c r="BK1367" s="68">
        <f t="shared" si="2505"/>
        <v>0</v>
      </c>
      <c r="BL1367" s="67">
        <f t="shared" si="2537"/>
        <v>2694.6000000000004</v>
      </c>
      <c r="BM1367" s="66"/>
      <c r="BN1367" s="68">
        <f t="shared" si="2506"/>
        <v>0</v>
      </c>
      <c r="BO1367" s="67">
        <f t="shared" si="2538"/>
        <v>9134.7000000000007</v>
      </c>
      <c r="BP1367" s="66"/>
      <c r="BQ1367" s="68">
        <f t="shared" si="2507"/>
        <v>0</v>
      </c>
      <c r="BR1367" s="67">
        <f t="shared" si="2553"/>
        <v>65606.650000000009</v>
      </c>
      <c r="BS1367" s="66"/>
      <c r="BT1367" s="66">
        <f t="shared" si="2508"/>
        <v>0</v>
      </c>
      <c r="BU1367" s="67">
        <f>BU1366+BS1367-BT1367</f>
        <v>91925</v>
      </c>
      <c r="BV1367" s="66"/>
      <c r="BW1367" s="66">
        <f t="shared" si="2528"/>
        <v>0</v>
      </c>
      <c r="BX1367" s="67">
        <f>+BX1366+BV1367-BW1367</f>
        <v>134104</v>
      </c>
      <c r="BY1367" s="66"/>
      <c r="BZ1367" s="66">
        <f t="shared" si="2509"/>
        <v>0</v>
      </c>
      <c r="CA1367" s="67">
        <f t="shared" si="2481"/>
        <v>87619</v>
      </c>
      <c r="CB1367" s="66"/>
      <c r="CC1367" s="66">
        <f t="shared" si="2510"/>
        <v>0</v>
      </c>
      <c r="CD1367" s="67">
        <f t="shared" si="2470"/>
        <v>25628.239999999998</v>
      </c>
      <c r="CE1367" s="66"/>
      <c r="CF1367" s="66">
        <f t="shared" si="2511"/>
        <v>0</v>
      </c>
      <c r="CG1367" s="67">
        <f t="shared" si="2539"/>
        <v>3663.6999999999994</v>
      </c>
      <c r="CH1367" s="66"/>
      <c r="CI1367" s="66">
        <f t="shared" si="2512"/>
        <v>0</v>
      </c>
      <c r="CJ1367" s="67">
        <f t="shared" si="2554"/>
        <v>6757.8</v>
      </c>
      <c r="CK1367" s="66"/>
      <c r="CL1367" s="68">
        <f t="shared" si="2513"/>
        <v>0</v>
      </c>
      <c r="CM1367" s="79">
        <f t="shared" si="2540"/>
        <v>4847.4799999999996</v>
      </c>
      <c r="CN1367" s="66"/>
      <c r="CO1367" s="68">
        <f t="shared" si="2514"/>
        <v>0</v>
      </c>
      <c r="CP1367" s="79">
        <f t="shared" si="2541"/>
        <v>3955</v>
      </c>
      <c r="CQ1367" s="66"/>
      <c r="CR1367" s="68">
        <f t="shared" si="2515"/>
        <v>0</v>
      </c>
      <c r="CS1367" s="79">
        <f t="shared" si="2482"/>
        <v>5186</v>
      </c>
      <c r="CT1367" s="66"/>
      <c r="CU1367" s="68">
        <f t="shared" si="2516"/>
        <v>0</v>
      </c>
      <c r="CV1367" s="79">
        <f t="shared" si="2542"/>
        <v>6929</v>
      </c>
      <c r="CW1367" s="66"/>
      <c r="CX1367" s="66">
        <f t="shared" si="2552"/>
        <v>0</v>
      </c>
      <c r="CY1367" s="40">
        <f t="shared" si="2476"/>
        <v>6173.9599999999982</v>
      </c>
      <c r="CZ1367" s="65"/>
      <c r="DA1367" s="66">
        <f t="shared" si="2529"/>
        <v>0</v>
      </c>
      <c r="DB1367" s="67">
        <f t="shared" si="2555"/>
        <v>29024</v>
      </c>
      <c r="DC1367" s="66"/>
      <c r="DD1367" s="66">
        <f t="shared" si="2530"/>
        <v>0</v>
      </c>
      <c r="DE1367" s="67">
        <f t="shared" si="2556"/>
        <v>75795</v>
      </c>
      <c r="DF1367" s="66"/>
      <c r="DG1367" s="69">
        <f t="shared" si="2517"/>
        <v>0</v>
      </c>
      <c r="DH1367" s="67">
        <f t="shared" si="2471"/>
        <v>439095</v>
      </c>
      <c r="DI1367" s="66"/>
      <c r="DJ1367" s="66">
        <f t="shared" si="2518"/>
        <v>0</v>
      </c>
      <c r="DK1367" s="67">
        <f t="shared" si="2543"/>
        <v>4363.5</v>
      </c>
      <c r="DL1367" s="210"/>
      <c r="DM1367" s="206">
        <f t="shared" si="2519"/>
        <v>0</v>
      </c>
      <c r="DN1367" s="25">
        <f t="shared" si="2535"/>
        <v>0</v>
      </c>
      <c r="DO1367" s="5"/>
      <c r="DP1367" s="43">
        <f t="shared" si="2520"/>
        <v>0</v>
      </c>
      <c r="DQ1367" s="27">
        <f t="shared" si="2544"/>
        <v>6413.5</v>
      </c>
      <c r="DR1367" s="5"/>
      <c r="DS1367" s="43">
        <f t="shared" si="2521"/>
        <v>0</v>
      </c>
      <c r="DT1367" s="27">
        <f t="shared" si="2545"/>
        <v>4846</v>
      </c>
      <c r="DU1367" s="5"/>
      <c r="DV1367" s="43">
        <f t="shared" si="2522"/>
        <v>0</v>
      </c>
      <c r="DW1367" s="27">
        <f t="shared" si="2546"/>
        <v>4835</v>
      </c>
      <c r="DX1367" s="5"/>
      <c r="DY1367" s="22">
        <f t="shared" si="2523"/>
        <v>0</v>
      </c>
      <c r="DZ1367" s="25">
        <f t="shared" si="2547"/>
        <v>523</v>
      </c>
      <c r="EA1367" s="22"/>
      <c r="EB1367" s="22">
        <f t="shared" si="2524"/>
        <v>0</v>
      </c>
      <c r="EC1367" s="28">
        <f t="shared" si="2548"/>
        <v>369</v>
      </c>
      <c r="ED1367" s="5"/>
      <c r="EE1367" s="43">
        <f t="shared" si="2525"/>
        <v>0</v>
      </c>
      <c r="EF1367" s="27">
        <f t="shared" si="2549"/>
        <v>4769</v>
      </c>
      <c r="EG1367" s="66"/>
      <c r="EH1367" s="66">
        <f t="shared" si="2526"/>
        <v>0</v>
      </c>
      <c r="EI1367" s="67">
        <f t="shared" si="2550"/>
        <v>21277</v>
      </c>
      <c r="EJ1367" s="66"/>
      <c r="EK1367" s="66">
        <f t="shared" si="2527"/>
        <v>0</v>
      </c>
      <c r="EL1367" s="67">
        <f t="shared" si="2551"/>
        <v>19907</v>
      </c>
      <c r="EM1367" s="110">
        <f t="shared" si="2561"/>
        <v>231768.14390276003</v>
      </c>
    </row>
    <row r="1368" spans="1:143" s="33" customFormat="1" ht="11.25" customHeight="1" x14ac:dyDescent="0.25">
      <c r="A1368" s="11">
        <v>46200</v>
      </c>
      <c r="B1368" s="187"/>
      <c r="C1368" s="174">
        <v>8005008337</v>
      </c>
      <c r="D1368" s="13" t="s">
        <v>471</v>
      </c>
      <c r="E1368" s="14">
        <v>24</v>
      </c>
      <c r="F1368" s="15">
        <v>10</v>
      </c>
      <c r="G1368" s="16">
        <v>191516644052</v>
      </c>
      <c r="H1368" s="66"/>
      <c r="I1368" s="41">
        <f t="shared" si="2486"/>
        <v>0</v>
      </c>
      <c r="J1368" s="48">
        <f>J1367+H1368-I1368-48</f>
        <v>171729</v>
      </c>
      <c r="K1368" s="66"/>
      <c r="L1368" s="41">
        <f t="shared" si="2536"/>
        <v>0</v>
      </c>
      <c r="M1368" s="48">
        <f>M1367+K1368-L1368-48</f>
        <v>230646</v>
      </c>
      <c r="N1368" s="66"/>
      <c r="O1368" s="41">
        <f t="shared" si="2531"/>
        <v>0</v>
      </c>
      <c r="P1368" s="48">
        <f>P1367+N1368-O1368-48</f>
        <v>159208</v>
      </c>
      <c r="Q1368" s="66"/>
      <c r="R1368" s="66">
        <f t="shared" si="2489"/>
        <v>0</v>
      </c>
      <c r="S1368" s="67">
        <f>S1367+Q1368-R1368-48</f>
        <v>195344</v>
      </c>
      <c r="T1368" s="66"/>
      <c r="U1368" s="66">
        <f t="shared" si="2490"/>
        <v>0</v>
      </c>
      <c r="V1368" s="67">
        <f>V1367+T1368-U1368-73.15</f>
        <v>129515.05000000005</v>
      </c>
      <c r="W1368" s="136"/>
      <c r="X1368" s="69">
        <f t="shared" si="2492"/>
        <v>0</v>
      </c>
      <c r="Y1368" s="67">
        <f t="shared" si="2455"/>
        <v>4416.3500000000004</v>
      </c>
      <c r="Z1368" s="66"/>
      <c r="AA1368" s="68">
        <f t="shared" si="2493"/>
        <v>0</v>
      </c>
      <c r="AB1368" s="67">
        <f t="shared" si="2456"/>
        <v>13496</v>
      </c>
      <c r="AC1368" s="66"/>
      <c r="AD1368" s="66">
        <f t="shared" si="2494"/>
        <v>0</v>
      </c>
      <c r="AE1368" s="67">
        <f t="shared" si="2457"/>
        <v>2961</v>
      </c>
      <c r="AF1368" s="66"/>
      <c r="AG1368" s="78">
        <f t="shared" si="2495"/>
        <v>0</v>
      </c>
      <c r="AH1368" s="79">
        <f t="shared" si="2458"/>
        <v>3533.4</v>
      </c>
      <c r="AI1368" s="66"/>
      <c r="AJ1368" s="68">
        <f t="shared" si="2496"/>
        <v>0</v>
      </c>
      <c r="AK1368" s="67">
        <f t="shared" si="2459"/>
        <v>41234</v>
      </c>
      <c r="AL1368" s="66"/>
      <c r="AM1368" s="68">
        <f t="shared" ref="AM1368:AM1431" si="2562">IF(OR(D1368="NPC6ASZDB-RD015C",D1368="NPP6ASZDB-RD005M",D1368="NPC6ASZDB-RD750C",D1368="NPC6ASZDB-RD030M",D1368="NPP6ASZDB-RD010M",D1368="NPP6ASZDB-RD002M",D1368="NPP6ASZDB-RD001M",D1368="NPP6ASZDB-RD003M",D1368="NPC6ASZDB-RD075C",D1368="NPC6ASZDB-RD009M",D1368="NPC6ASZDB-RD025C",D1368="NPC6ASZDB-RD015M",D1368="NPC6ASZDB-RD004M",D1368="NPC6ASZDB-RD006M",D1368="NPC6ASZDB-RD020C",D1368="NPC6ASZDB-RD008M",D1368="NPC6ASZDB-RD350C",D1368="NPC6ASZDB-RD030C",D1368="NPC6ASZDB-RD250C",D1368="NPC06SZDB-RD015M",D1368="NPC6ASZDB-RD050C",D1368="NPC6ASZDB-RD050C",D1368="NPC06SZDB-RD050C",D1368="NPC6ASZDB-RD010M",D1368="NPC06SZDB-RD005M",D1368="NPC06SZDB-RD010M",D1368="NPC6ASZDB-RD007M",D1368="NPC6ASZDB-RD010M",D1368="NPC6ASZDB-RD001M",D1368="NPC6ASZDB-RD005M",D1368="NPC6ASZDB-RD150C",D1368="NPC06SZDB-RD002M",D1368="NPC06SZDB-RD150C",D1368="NPC06SZDB-RD001M",D1368="NPC06SZDB-RD003M",D1368="NPC6ASZDB-RD002M",D1368="NPC6ASZDB-RD003M",D1368="NPC6ASZDB-RD020M",),E1368*(F1368+0.1),0)</f>
        <v>0</v>
      </c>
      <c r="AN1368" s="67">
        <f t="shared" si="2461"/>
        <v>7722.12</v>
      </c>
      <c r="AO1368" s="66"/>
      <c r="AP1368" s="68">
        <f t="shared" si="2498"/>
        <v>0</v>
      </c>
      <c r="AQ1368" s="67">
        <f t="shared" si="2477"/>
        <v>7578.6399999999994</v>
      </c>
      <c r="AR1368" s="66"/>
      <c r="AS1368" s="68">
        <f t="shared" si="2499"/>
        <v>0</v>
      </c>
      <c r="AT1368" s="67">
        <f t="shared" ref="AT1368:AT1431" si="2563">+AT1367+AR1368-AS1368</f>
        <v>278.5</v>
      </c>
      <c r="AU1368" s="66"/>
      <c r="AV1368" s="66">
        <f t="shared" si="2500"/>
        <v>0</v>
      </c>
      <c r="AW1368" s="42">
        <f t="shared" si="2485"/>
        <v>4171.2000000000016</v>
      </c>
      <c r="AX1368" s="66"/>
      <c r="AY1368" s="66">
        <f t="shared" si="2501"/>
        <v>0</v>
      </c>
      <c r="AZ1368" s="67">
        <f t="shared" si="2534"/>
        <v>728.09999999999991</v>
      </c>
      <c r="BA1368" s="66"/>
      <c r="BB1368" s="68">
        <f t="shared" si="2502"/>
        <v>0</v>
      </c>
      <c r="BC1368" s="67">
        <f t="shared" si="2478"/>
        <v>77.819999999999851</v>
      </c>
      <c r="BD1368" s="66"/>
      <c r="BE1368" s="68">
        <f t="shared" si="2503"/>
        <v>0</v>
      </c>
      <c r="BF1368" s="67">
        <f t="shared" si="2532"/>
        <v>445.38000000000164</v>
      </c>
      <c r="BG1368" s="66"/>
      <c r="BH1368" s="68">
        <f t="shared" si="2504"/>
        <v>0</v>
      </c>
      <c r="BI1368" s="67">
        <f t="shared" si="2533"/>
        <v>10000</v>
      </c>
      <c r="BJ1368" s="66"/>
      <c r="BK1368" s="68">
        <f t="shared" si="2505"/>
        <v>0</v>
      </c>
      <c r="BL1368" s="67">
        <f t="shared" si="2537"/>
        <v>2694.6000000000004</v>
      </c>
      <c r="BM1368" s="66"/>
      <c r="BN1368" s="68">
        <f t="shared" si="2506"/>
        <v>0</v>
      </c>
      <c r="BO1368" s="67">
        <f t="shared" si="2538"/>
        <v>9134.7000000000007</v>
      </c>
      <c r="BP1368" s="66"/>
      <c r="BQ1368" s="68">
        <f t="shared" si="2507"/>
        <v>0</v>
      </c>
      <c r="BR1368" s="67">
        <f t="shared" si="2553"/>
        <v>65606.650000000009</v>
      </c>
      <c r="BS1368" s="66"/>
      <c r="BT1368" s="66">
        <f t="shared" si="2508"/>
        <v>0</v>
      </c>
      <c r="BU1368" s="67">
        <f>BU1367+BS1368-BT1368</f>
        <v>91925</v>
      </c>
      <c r="BV1368" s="66"/>
      <c r="BW1368" s="66">
        <f t="shared" si="2528"/>
        <v>0</v>
      </c>
      <c r="BX1368" s="67">
        <f>+BX1367+BV1368-BW1368</f>
        <v>134104</v>
      </c>
      <c r="BY1368" s="66"/>
      <c r="BZ1368" s="66">
        <f t="shared" si="2509"/>
        <v>0</v>
      </c>
      <c r="CA1368" s="67">
        <f t="shared" si="2481"/>
        <v>87619</v>
      </c>
      <c r="CB1368" s="66"/>
      <c r="CC1368" s="66">
        <f t="shared" si="2510"/>
        <v>0</v>
      </c>
      <c r="CD1368" s="67">
        <f t="shared" si="2470"/>
        <v>25628.239999999998</v>
      </c>
      <c r="CE1368" s="66"/>
      <c r="CF1368" s="66">
        <f t="shared" si="2511"/>
        <v>0</v>
      </c>
      <c r="CG1368" s="67">
        <f t="shared" si="2539"/>
        <v>3663.6999999999994</v>
      </c>
      <c r="CH1368" s="66"/>
      <c r="CI1368" s="66">
        <f t="shared" si="2512"/>
        <v>0</v>
      </c>
      <c r="CJ1368" s="67">
        <f t="shared" si="2554"/>
        <v>6757.8</v>
      </c>
      <c r="CK1368" s="66"/>
      <c r="CL1368" s="68">
        <f t="shared" si="2513"/>
        <v>0</v>
      </c>
      <c r="CM1368" s="79">
        <f t="shared" si="2540"/>
        <v>4847.4799999999996</v>
      </c>
      <c r="CN1368" s="66"/>
      <c r="CO1368" s="68">
        <f t="shared" si="2514"/>
        <v>0</v>
      </c>
      <c r="CP1368" s="79">
        <f t="shared" si="2541"/>
        <v>3955</v>
      </c>
      <c r="CQ1368" s="66"/>
      <c r="CR1368" s="68">
        <f t="shared" si="2515"/>
        <v>0</v>
      </c>
      <c r="CS1368" s="79">
        <f t="shared" si="2482"/>
        <v>5186</v>
      </c>
      <c r="CT1368" s="66"/>
      <c r="CU1368" s="68">
        <f t="shared" si="2516"/>
        <v>0</v>
      </c>
      <c r="CV1368" s="79">
        <f t="shared" si="2542"/>
        <v>6929</v>
      </c>
      <c r="CW1368" s="66"/>
      <c r="CX1368" s="66">
        <f t="shared" si="2552"/>
        <v>0</v>
      </c>
      <c r="CY1368" s="40">
        <f t="shared" si="2476"/>
        <v>6173.9599999999982</v>
      </c>
      <c r="CZ1368" s="65"/>
      <c r="DA1368" s="66">
        <f t="shared" si="2529"/>
        <v>0</v>
      </c>
      <c r="DB1368" s="67">
        <f t="shared" si="2555"/>
        <v>29024</v>
      </c>
      <c r="DC1368" s="66"/>
      <c r="DD1368" s="66">
        <f t="shared" si="2530"/>
        <v>0</v>
      </c>
      <c r="DE1368" s="67">
        <f t="shared" si="2556"/>
        <v>75795</v>
      </c>
      <c r="DF1368" s="66"/>
      <c r="DG1368" s="69">
        <f t="shared" si="2517"/>
        <v>0</v>
      </c>
      <c r="DH1368" s="67">
        <f t="shared" si="2471"/>
        <v>439095</v>
      </c>
      <c r="DI1368" s="66"/>
      <c r="DJ1368" s="66">
        <f t="shared" si="2518"/>
        <v>0</v>
      </c>
      <c r="DK1368" s="67">
        <f t="shared" si="2543"/>
        <v>4363.5</v>
      </c>
      <c r="DL1368" s="210"/>
      <c r="DM1368" s="206">
        <f t="shared" si="2519"/>
        <v>0</v>
      </c>
      <c r="DN1368" s="25">
        <f t="shared" si="2535"/>
        <v>0</v>
      </c>
      <c r="DO1368" s="5"/>
      <c r="DP1368" s="43">
        <f t="shared" si="2520"/>
        <v>0</v>
      </c>
      <c r="DQ1368" s="27">
        <f t="shared" si="2544"/>
        <v>6413.5</v>
      </c>
      <c r="DR1368" s="5"/>
      <c r="DS1368" s="43">
        <f t="shared" si="2521"/>
        <v>0</v>
      </c>
      <c r="DT1368" s="27">
        <f t="shared" si="2545"/>
        <v>4846</v>
      </c>
      <c r="DU1368" s="5"/>
      <c r="DV1368" s="43">
        <f t="shared" si="2522"/>
        <v>0</v>
      </c>
      <c r="DW1368" s="27">
        <f t="shared" si="2546"/>
        <v>4835</v>
      </c>
      <c r="DX1368" s="5"/>
      <c r="DY1368" s="22">
        <f t="shared" si="2523"/>
        <v>0</v>
      </c>
      <c r="DZ1368" s="25">
        <f t="shared" si="2547"/>
        <v>523</v>
      </c>
      <c r="EA1368" s="22"/>
      <c r="EB1368" s="22">
        <f t="shared" si="2524"/>
        <v>0</v>
      </c>
      <c r="EC1368" s="28">
        <f t="shared" si="2548"/>
        <v>369</v>
      </c>
      <c r="ED1368" s="5"/>
      <c r="EE1368" s="43">
        <f t="shared" si="2525"/>
        <v>0</v>
      </c>
      <c r="EF1368" s="27">
        <f t="shared" si="2549"/>
        <v>4769</v>
      </c>
      <c r="EG1368" s="66"/>
      <c r="EH1368" s="66">
        <f t="shared" si="2526"/>
        <v>0</v>
      </c>
      <c r="EI1368" s="67">
        <f t="shared" si="2550"/>
        <v>21277</v>
      </c>
      <c r="EJ1368" s="66"/>
      <c r="EK1368" s="66">
        <f t="shared" si="2527"/>
        <v>0</v>
      </c>
      <c r="EL1368" s="67">
        <f t="shared" si="2551"/>
        <v>19907</v>
      </c>
      <c r="EM1368" s="110">
        <f t="shared" si="2561"/>
        <v>231708.44950275999</v>
      </c>
    </row>
    <row r="1369" spans="1:143" s="35" customFormat="1" ht="11.25" customHeight="1" x14ac:dyDescent="0.25">
      <c r="A1369" s="11">
        <v>46200</v>
      </c>
      <c r="B1369" s="187"/>
      <c r="C1369" s="174">
        <v>8005008340</v>
      </c>
      <c r="D1369" s="13" t="s">
        <v>121</v>
      </c>
      <c r="E1369" s="14">
        <v>40</v>
      </c>
      <c r="F1369" s="15">
        <v>2</v>
      </c>
      <c r="G1369" s="16">
        <v>191516031999</v>
      </c>
      <c r="H1369" s="66"/>
      <c r="I1369" s="41">
        <f t="shared" si="2486"/>
        <v>80</v>
      </c>
      <c r="J1369" s="48">
        <f t="shared" ref="J1369:J1400" si="2564">J1368+H1369-I1369</f>
        <v>171649</v>
      </c>
      <c r="K1369" s="66"/>
      <c r="L1369" s="41">
        <f t="shared" si="2536"/>
        <v>80</v>
      </c>
      <c r="M1369" s="48">
        <f t="shared" ref="M1369:M1400" si="2565">M1368+K1369-L1369</f>
        <v>230566</v>
      </c>
      <c r="N1369" s="66"/>
      <c r="O1369" s="41">
        <f t="shared" si="2531"/>
        <v>80</v>
      </c>
      <c r="P1369" s="48">
        <f t="shared" ref="P1369:P1400" si="2566">P1368+N1369-O1369</f>
        <v>159128</v>
      </c>
      <c r="Q1369" s="66"/>
      <c r="R1369" s="66">
        <f t="shared" si="2489"/>
        <v>80</v>
      </c>
      <c r="S1369" s="67">
        <f t="shared" ref="S1369:S1400" si="2567">S1368+Q1369-R1369</f>
        <v>195264</v>
      </c>
      <c r="T1369" s="66"/>
      <c r="U1369" s="66">
        <f t="shared" si="2490"/>
        <v>0</v>
      </c>
      <c r="V1369" s="67">
        <f t="shared" ref="V1369:V1432" si="2568">V1368+T1369-U1369</f>
        <v>129515.05000000005</v>
      </c>
      <c r="W1369" s="136"/>
      <c r="X1369" s="69">
        <f t="shared" si="2492"/>
        <v>0</v>
      </c>
      <c r="Y1369" s="67">
        <f t="shared" si="2455"/>
        <v>4416.3500000000004</v>
      </c>
      <c r="Z1369" s="66"/>
      <c r="AA1369" s="68">
        <f t="shared" si="2493"/>
        <v>0</v>
      </c>
      <c r="AB1369" s="67">
        <f t="shared" si="2456"/>
        <v>13496</v>
      </c>
      <c r="AC1369" s="66"/>
      <c r="AD1369" s="66">
        <f t="shared" si="2494"/>
        <v>84</v>
      </c>
      <c r="AE1369" s="67">
        <f t="shared" si="2457"/>
        <v>2877</v>
      </c>
      <c r="AF1369" s="66"/>
      <c r="AG1369" s="78">
        <f t="shared" si="2495"/>
        <v>0</v>
      </c>
      <c r="AH1369" s="79">
        <f t="shared" si="2458"/>
        <v>3533.4</v>
      </c>
      <c r="AI1369" s="66"/>
      <c r="AJ1369" s="68">
        <f t="shared" si="2496"/>
        <v>0</v>
      </c>
      <c r="AK1369" s="67">
        <f t="shared" si="2459"/>
        <v>41234</v>
      </c>
      <c r="AL1369" s="66"/>
      <c r="AM1369" s="68">
        <f t="shared" si="2562"/>
        <v>0</v>
      </c>
      <c r="AN1369" s="67">
        <f t="shared" si="2461"/>
        <v>7722.12</v>
      </c>
      <c r="AO1369" s="66"/>
      <c r="AP1369" s="68">
        <f t="shared" si="2498"/>
        <v>0</v>
      </c>
      <c r="AQ1369" s="67">
        <f t="shared" si="2477"/>
        <v>7578.6399999999994</v>
      </c>
      <c r="AR1369" s="66"/>
      <c r="AS1369" s="68">
        <f t="shared" si="2499"/>
        <v>0</v>
      </c>
      <c r="AT1369" s="67">
        <f t="shared" si="2563"/>
        <v>278.5</v>
      </c>
      <c r="AU1369" s="66"/>
      <c r="AV1369" s="66">
        <f t="shared" si="2500"/>
        <v>0</v>
      </c>
      <c r="AW1369" s="42">
        <f t="shared" si="2485"/>
        <v>4171.2000000000016</v>
      </c>
      <c r="AX1369" s="66"/>
      <c r="AY1369" s="66">
        <f t="shared" si="2501"/>
        <v>0</v>
      </c>
      <c r="AZ1369" s="67">
        <f t="shared" si="2534"/>
        <v>728.09999999999991</v>
      </c>
      <c r="BA1369" s="66"/>
      <c r="BB1369" s="68">
        <f t="shared" si="2502"/>
        <v>0</v>
      </c>
      <c r="BC1369" s="67">
        <f t="shared" si="2478"/>
        <v>77.819999999999851</v>
      </c>
      <c r="BD1369" s="66"/>
      <c r="BE1369" s="68">
        <f t="shared" si="2503"/>
        <v>0</v>
      </c>
      <c r="BF1369" s="67">
        <f t="shared" si="2532"/>
        <v>445.38000000000164</v>
      </c>
      <c r="BG1369" s="66"/>
      <c r="BH1369" s="68">
        <f t="shared" si="2504"/>
        <v>0</v>
      </c>
      <c r="BI1369" s="67">
        <f t="shared" si="2533"/>
        <v>10000</v>
      </c>
      <c r="BJ1369" s="66"/>
      <c r="BK1369" s="68">
        <f t="shared" si="2505"/>
        <v>0</v>
      </c>
      <c r="BL1369" s="67">
        <f t="shared" si="2537"/>
        <v>2694.6000000000004</v>
      </c>
      <c r="BM1369" s="66"/>
      <c r="BN1369" s="68">
        <f t="shared" si="2506"/>
        <v>0</v>
      </c>
      <c r="BO1369" s="67">
        <f t="shared" si="2538"/>
        <v>9134.7000000000007</v>
      </c>
      <c r="BP1369" s="66"/>
      <c r="BQ1369" s="68">
        <f t="shared" si="2507"/>
        <v>0</v>
      </c>
      <c r="BR1369" s="67">
        <f t="shared" si="2553"/>
        <v>65606.650000000009</v>
      </c>
      <c r="BS1369" s="66"/>
      <c r="BT1369" s="66">
        <f t="shared" si="2508"/>
        <v>0</v>
      </c>
      <c r="BU1369" s="67">
        <f>BU1368+BS1369-BT1369</f>
        <v>91925</v>
      </c>
      <c r="BV1369" s="66"/>
      <c r="BW1369" s="66">
        <f t="shared" si="2528"/>
        <v>0</v>
      </c>
      <c r="BX1369" s="67">
        <f>+BX1368+BV1369-BW1369</f>
        <v>134104</v>
      </c>
      <c r="BY1369" s="66"/>
      <c r="BZ1369" s="66">
        <f t="shared" si="2509"/>
        <v>0</v>
      </c>
      <c r="CA1369" s="67">
        <f t="shared" si="2481"/>
        <v>87619</v>
      </c>
      <c r="CB1369" s="66"/>
      <c r="CC1369" s="66">
        <f t="shared" si="2510"/>
        <v>0</v>
      </c>
      <c r="CD1369" s="67">
        <f t="shared" si="2470"/>
        <v>25628.239999999998</v>
      </c>
      <c r="CE1369" s="66"/>
      <c r="CF1369" s="66">
        <f t="shared" si="2511"/>
        <v>0</v>
      </c>
      <c r="CG1369" s="67">
        <f t="shared" si="2539"/>
        <v>3663.6999999999994</v>
      </c>
      <c r="CH1369" s="66"/>
      <c r="CI1369" s="66">
        <f t="shared" si="2512"/>
        <v>0</v>
      </c>
      <c r="CJ1369" s="67">
        <f t="shared" si="2554"/>
        <v>6757.8</v>
      </c>
      <c r="CK1369" s="66"/>
      <c r="CL1369" s="68">
        <f t="shared" si="2513"/>
        <v>0</v>
      </c>
      <c r="CM1369" s="79">
        <f t="shared" si="2540"/>
        <v>4847.4799999999996</v>
      </c>
      <c r="CN1369" s="66"/>
      <c r="CO1369" s="68">
        <f t="shared" si="2514"/>
        <v>0</v>
      </c>
      <c r="CP1369" s="79">
        <f t="shared" si="2541"/>
        <v>3955</v>
      </c>
      <c r="CQ1369" s="66"/>
      <c r="CR1369" s="68">
        <f t="shared" si="2515"/>
        <v>0</v>
      </c>
      <c r="CS1369" s="79">
        <f t="shared" si="2482"/>
        <v>5186</v>
      </c>
      <c r="CT1369" s="66"/>
      <c r="CU1369" s="68">
        <f t="shared" si="2516"/>
        <v>0</v>
      </c>
      <c r="CV1369" s="79">
        <f t="shared" si="2542"/>
        <v>6929</v>
      </c>
      <c r="CW1369" s="66"/>
      <c r="CX1369" s="66">
        <f t="shared" si="2552"/>
        <v>0</v>
      </c>
      <c r="CY1369" s="40">
        <f t="shared" si="2476"/>
        <v>6173.9599999999982</v>
      </c>
      <c r="CZ1369" s="65"/>
      <c r="DA1369" s="66">
        <f t="shared" si="2529"/>
        <v>0</v>
      </c>
      <c r="DB1369" s="67">
        <f t="shared" si="2555"/>
        <v>29024</v>
      </c>
      <c r="DC1369" s="66"/>
      <c r="DD1369" s="66">
        <f t="shared" si="2530"/>
        <v>0</v>
      </c>
      <c r="DE1369" s="67">
        <f t="shared" si="2556"/>
        <v>75795</v>
      </c>
      <c r="DF1369" s="66"/>
      <c r="DG1369" s="69">
        <f t="shared" si="2517"/>
        <v>0</v>
      </c>
      <c r="DH1369" s="67">
        <f t="shared" si="2471"/>
        <v>439095</v>
      </c>
      <c r="DI1369" s="66"/>
      <c r="DJ1369" s="66">
        <f t="shared" si="2518"/>
        <v>0</v>
      </c>
      <c r="DK1369" s="67">
        <f t="shared" si="2543"/>
        <v>4363.5</v>
      </c>
      <c r="DL1369" s="210"/>
      <c r="DM1369" s="206">
        <f t="shared" si="2519"/>
        <v>0</v>
      </c>
      <c r="DN1369" s="25">
        <f t="shared" si="2535"/>
        <v>0</v>
      </c>
      <c r="DO1369" s="5"/>
      <c r="DP1369" s="43">
        <f t="shared" si="2520"/>
        <v>0</v>
      </c>
      <c r="DQ1369" s="27">
        <f t="shared" si="2544"/>
        <v>6413.5</v>
      </c>
      <c r="DR1369" s="5"/>
      <c r="DS1369" s="43">
        <f t="shared" si="2521"/>
        <v>0</v>
      </c>
      <c r="DT1369" s="27">
        <f t="shared" si="2545"/>
        <v>4846</v>
      </c>
      <c r="DU1369" s="5"/>
      <c r="DV1369" s="43">
        <f t="shared" si="2522"/>
        <v>0</v>
      </c>
      <c r="DW1369" s="27">
        <f t="shared" si="2546"/>
        <v>4835</v>
      </c>
      <c r="DX1369" s="5"/>
      <c r="DY1369" s="22">
        <f t="shared" si="2523"/>
        <v>0</v>
      </c>
      <c r="DZ1369" s="25">
        <f t="shared" si="2547"/>
        <v>523</v>
      </c>
      <c r="EA1369" s="22"/>
      <c r="EB1369" s="22">
        <f t="shared" si="2524"/>
        <v>0</v>
      </c>
      <c r="EC1369" s="28">
        <f t="shared" si="2548"/>
        <v>369</v>
      </c>
      <c r="ED1369" s="5"/>
      <c r="EE1369" s="43">
        <f t="shared" si="2525"/>
        <v>0</v>
      </c>
      <c r="EF1369" s="27">
        <f t="shared" si="2549"/>
        <v>4769</v>
      </c>
      <c r="EG1369" s="66"/>
      <c r="EH1369" s="66">
        <f t="shared" si="2526"/>
        <v>0</v>
      </c>
      <c r="EI1369" s="67">
        <f t="shared" si="2550"/>
        <v>21277</v>
      </c>
      <c r="EJ1369" s="66"/>
      <c r="EK1369" s="66">
        <f t="shared" si="2527"/>
        <v>0</v>
      </c>
      <c r="EL1369" s="67">
        <f t="shared" si="2551"/>
        <v>19907</v>
      </c>
      <c r="EM1369" s="110">
        <f t="shared" si="2561"/>
        <v>231648.64230276001</v>
      </c>
    </row>
    <row r="1370" spans="1:143" s="33" customFormat="1" ht="11.25" customHeight="1" x14ac:dyDescent="0.25">
      <c r="A1370" s="11">
        <v>46200</v>
      </c>
      <c r="B1370" s="187"/>
      <c r="C1370" s="197">
        <v>8005008470</v>
      </c>
      <c r="D1370" s="88" t="s">
        <v>454</v>
      </c>
      <c r="E1370" s="198">
        <v>100</v>
      </c>
      <c r="F1370" s="199">
        <v>1</v>
      </c>
      <c r="G1370" s="90">
        <v>191516809253</v>
      </c>
      <c r="H1370" s="66"/>
      <c r="I1370" s="41">
        <f t="shared" si="2486"/>
        <v>0</v>
      </c>
      <c r="J1370" s="48">
        <f t="shared" si="2564"/>
        <v>171649</v>
      </c>
      <c r="K1370" s="66"/>
      <c r="L1370" s="41">
        <f t="shared" si="2536"/>
        <v>0</v>
      </c>
      <c r="M1370" s="48">
        <f t="shared" si="2565"/>
        <v>230566</v>
      </c>
      <c r="N1370" s="66"/>
      <c r="O1370" s="41">
        <f t="shared" si="2531"/>
        <v>0</v>
      </c>
      <c r="P1370" s="48">
        <f t="shared" si="2566"/>
        <v>159128</v>
      </c>
      <c r="Q1370" s="66"/>
      <c r="R1370" s="66">
        <f t="shared" ref="R1370:R1386" si="2569">IF(OR(D1370="CO17772-0ZM010",D1370="NPC6ASZDB-BK950C",D1370="NPC6ASZDB-BK550C",D1370="NPC6ASZDB-GN750C",D1370="NPC6ASZDB-WT035M",D1370="CO17772-0ZM002",D1370="CO17772-01M001",D1370="NPC6ASZDB-WT028M ",D1370="NPC6ASZDB-WT019M",D1370="CO17772-0CC050",D1370="NPC6ASZDB-WT018M",D1370="NPC6ASZDB-WT023M",D1370="NPC6ASZDB-WT024M",D1370="NPC6ASZDB-OR020M",D1370="NPC6ASZDB-RD006M",D1370="NPC6ASZDB-WT017M",D1370="NPC6ASZDB-GY750C",D1370="NPC6ASZDB-YL015M",D1370="NPC6ASZDB-WT016M",D1370="CO17772-0CM015",D1370="NPC6ASZDB-OR750C",D1370="NPC6ASZDB-BL013C",D1370="NPC6ASZDB-BL030C",D1370="NPC6ASZDB-GY009M",D1370="NPC6ASZDB-GY025C",D1370="NPC6ASZDB-RD020C",D1370="CO17772-08F004",D1370="CO17772-08F010",D1370="NPC6ASZDB-GY125C",D1370="CO17772-08C750",D1370="NPC06SZDB-YL002M",D1370="NPC6ASZDB-WT100M",D1370="NPC6ASZDB-RD008M",D1370="NPC6ASZDB-YL009M",D1370="NPC6ASZDB-VT010M",D1370="NPC6ASZDB-OR007M",D1370="NPC6ASZDB-VT007M",D1370="NPC6ASZDB-BK007M",D1370="NPC6ASZDB-GY350C",D1370="NPC6ASZDB-YL350C",D1370="NPC6ASZDB-OR350C",D1370="NPC6ASZDB-VT350C",D1370="NPC6ASZDB-BL350C",D1370="NPC6ASZDB-RD350C",D1370="NPC6ASZDB-VT003M",D1370="NPC6ASZDB-OR250C",D1370="NPC6ASZDB-VT250C",D1370="NPC6ASZDB-VT002M",D1370="NPC6ASZDB-VT050C",D1370="NPC6ASZDB-VT001M",D1370="NPC6ASZDB-VT150C",D1370="NPC6ASZDB-WT017C",D1370="NPC6ASZDB-RD030C",D1370="NPC6ASZDB-WT030C",D1370="NPC6ASZDB-OR020M",D1370="NPC6ASZDB-OR015M",D1370="CO17772-08C250",D1370="NPC6ASZDB-WT013M",D1370="NPC6ASZDB-BK175C",D1370="NPC6ASZDB-GY075C",D1370="NPC6ASZDB-BK075C",D1370="CO17772-07M001",D1370="CO17772-09M001",D1370="CO17772-0ZM001",D1370="CO17772-0MM001",D1370="CO17772-08F002",D1370="NPC6ASZDB-BK125C",D1370="NPC6ASZDB-GN250C",D1370="NPC6ASZDB-WT011M",D1370="NPC6ASZDB-WT014M",D1370="NPC6ASZDB-OR005M",D1370="NPC6ASZDB-GY006M",D1370="NPC6ASZDB-WT550C",D1370="NPC6ASZDB-WT650C",D1370="NPC6ASZDB-WT850C",D1370="NPC6ASZDB-WT950C",D1370="NPC6ASZDB-RD250C",D1370="NPC6ASZDB-BL012M",D1370="NPC6ASZDB-WT020C",D1370="NPC6ASZDB-BL008M",D1370="NPC6ASZDB-BL009M",D1370="NPC6ASZDB-WT022M",D1370="NPC6ASZDB-YL007M",D1370="NPC6ASZDB-BL007M",D1370="CO17772-0ZM008",D1370="CO17772-0ZM005",D1370="NPC6ASZDB-BK050C",D1370="NPC6ASZDB-BK025C",D1370="NPC6ASZDB-BL750C",D1370="NPC6ASZDB-OR010M",D1370="NPC6ASZDB-YL012M",D1370="NPC6ASZDB-YL020M",D1370="NPC6ASZDB-YL030M",D1370="NPC6ASZDB-RD050C",D1370="NPC6ASZDB-RD010M",D1370="NPC6ASZDB-GY450C",D1370="CO17772-0CM005",D1370="NPC6ASZDB-BL250C",D1370="NPC6ASZDB-GY050C",D1370="NPC6ASZDB-YL250C",D1370="CO17772-0CM007",D1370="NPC6ASZDB-YL008M",D1370="NPC6ASZDB-GY008M",D1370="NPC6ASZDB-BL050C",D1370="NPC6ASZDB-GY050C",D1370="NPC6ASZDB-WT450C",D1370="NPC6ASZDB-OR050C",D1370="CO17772-08M020",D1370="NPC6ASZDB-YL025C",D1370="NPC6ASZDB-BK250C",D1370="CO17772-0MC150",D1370="NPC6ASZDB-BK004M",D1370="NPC6ASZDB-YL006M",D1370="NPC6ASZDB-BL015M",D1370="NPC6ASZDB-BL020M",D1370="NPC6ASZDB-GN010M",D1370="NPC6ASZDB-GN015M",D1370="NPC6ASZDB-GY250C",D1370="NPC6ASZDB-BK030M",D1370="CO17772-08M010",D1370="CO17772-08M006",D1370="NPC6ASZDB-BK013M",D1370="NPC6ASZDB-OR150C",D1370="CO17772-08C050",D1370="CO17772-0CM007",D1370="CO17772-0CM010",D1370="CO17772-0CM003",D1370="CO17772-08C150",D1370="CO17772-08M007",D1370="CO17772-0MM005",D1370="CO17772-0MM015",D1370="CO17772-0CM002",D1370="CO17772-0CM001",D1370="CO17772-08M010",D1370="CO17772-08M001",D1370="CO17772-08M002",D1370="CO17772-08M003",D1370="CO17772-08M004",D1370="CO17772-08M015",D1370="CO17772-08M005",D1370="NPC6ASZDB-BK750C",D1370="NPC6ASZDB-RD007M",D1370="NPC6ASZDB-RD010M",D1370="NPC6ASZDB-GN025C",D1370="NPC6ASZDB-WT009M",D1370="NPC6ASZDB-OR004M",D1370="NPC6ASZDB-WT075C",D1370="NPC6ASZDB-WT175C",D1370="NPC6ASZDB-WT125C",D1370="NPC6ASZDB-WT225C",D1370="NPC6ASZDB-WT275C",D1370="NPC6ASZDB-GY015M",D1370="NPC6ASZDB-RD001M",D1370="NPC6ASZDB-RD005M",D1370="NPC6ASZDB-WT025C",D1370="NPC6ASZDB-YL001M",D1370="NPC6ASZDB-YL005M",D1370="NPC6ASZDB-BK150C",D1370="NPC6ASZDB-BL030M",D1370="NPC6ASZDB-YL050C",D1370="NPC6ASZDB-YL010M",D1370="NPC6ASZDB-OR010M",D1370="NPC6ASZDB-OR005M",D1370="NPC6ASZDB-RD150C",D1370="NPC6ASZDB-WT025M",D1370="NPC6ASZDB-WT150C",D1370="NPC6ASZDB-WT012M",D1370="NPC6ASZDB-WT250C",D1370="NPC6ASZDB-WT350C",D1370="NPC6ASZDB-YL002M",D1370="NPC6ASZDB-BL150C",D1370="NPC6ASZDB-WT015M",D1370="NPC6ASZDB-YL150C",D1370="NPC6ASZDB-YL003M",D1370="NPC6ASZDB-WT750C",D1370="NPC6ASZDB-GN050C",D1370="NPC6ASZDB-WT008M",D1370="NPC6ASZDB-GY150C",D1370="NPC6ASZDB-GN150C",D1370="NPC6ASZDB-OR001M",D1370="NPC6ASZDB-OR002M",D1370="NPC6ASZDB-OR003M",D1370="NPC6ASZDB-BK015M",D1370="NPC6ASZDB-WT030M",D1370="NPC6ASZDB-WT050C",D1370="NPC6ASZDB-GN001M",D1370="NPC6ASZDB-GN002M",D1370="NPC6ASZDB-GN003M",D1370="NPC6ASZDB-GN004M",D1370="NPC6ASZDB-GN005M",D1370="NPC6ASZDB-GN020M",D1370="NPC6ASZDB-GN030M",D1370="NPC6ASZDB-WT001M",D1370="NPC6ASZDB-WT002M",D1370="NPC6ASZDB-WT003M",D1370="NPC6ASZDB-WT004M",D1370="NPC6ASZDB-WT005M",D1370="NPC6ASZDB-WT006M",D1370="NPC6ASZDB-WT007M",D1370="NPC6ASZDB-WT010M",D1370="NPC6ASZDB-WT020M",D1370="NPC6ASZDB-RD002M",D1370="NPC6ASZDB-RD003M",D1370="NPC6ASZDB-RD020M",D1370="NPC6ASZDB-GY001M",D1370="NPC6ASZDB-GY002M",D1370="NPC6ASZDB-GY003M",D1370="NPC6ASZDB-GY004M",D1370="NPC6ASZDB-GY005M",D1370="NPC6ASZDB-GY010M",D1370="NPC6ASZDB-GY020M",D1370="NPC6ASZDB-GY025M",D1370="NPC6ASZDB-GY030M",D1370="NPC6ASZDB-BL001M",D1370="NPC6ASZDB-BL002M",D1370="NPC6ASZDB-BL003M",D1370="NPC6ASZDB-BL004M",D1370="NPC6ASZDB-BL005M",D1370="NPC6ASZDB-BL010M",D1370="NPC6ASZDB-BK001M",D1370="NPC6ASZDB-BK002M",D1370="NPC6ASZDB-BK003M",D1370="NPC6ASZDB-BK005M",D1370="NPC6ASZDB-BK010M",D1370="NPC6ASZDB-BK020M",D1370="NPC6ASZDB-GY007M",),E1370*2,0)</f>
        <v>0</v>
      </c>
      <c r="S1370" s="67">
        <f t="shared" si="2567"/>
        <v>195264</v>
      </c>
      <c r="T1370" s="66"/>
      <c r="U1370" s="66">
        <f t="shared" si="2490"/>
        <v>0</v>
      </c>
      <c r="V1370" s="67">
        <f t="shared" si="2568"/>
        <v>129515.05000000005</v>
      </c>
      <c r="W1370" s="136"/>
      <c r="X1370" s="69">
        <f t="shared" si="2492"/>
        <v>0</v>
      </c>
      <c r="Y1370" s="67">
        <f t="shared" si="2455"/>
        <v>4416.3500000000004</v>
      </c>
      <c r="Z1370" s="66"/>
      <c r="AA1370" s="68">
        <f t="shared" si="2493"/>
        <v>0</v>
      </c>
      <c r="AB1370" s="67">
        <f t="shared" si="2456"/>
        <v>13496</v>
      </c>
      <c r="AC1370" s="66"/>
      <c r="AD1370" s="66">
        <f t="shared" si="2494"/>
        <v>0</v>
      </c>
      <c r="AE1370" s="67">
        <f t="shared" si="2457"/>
        <v>2877</v>
      </c>
      <c r="AF1370" s="66"/>
      <c r="AG1370" s="78">
        <f t="shared" si="2495"/>
        <v>0</v>
      </c>
      <c r="AH1370" s="79">
        <f t="shared" si="2458"/>
        <v>3533.4</v>
      </c>
      <c r="AI1370" s="66"/>
      <c r="AJ1370" s="68">
        <f t="shared" si="2496"/>
        <v>0</v>
      </c>
      <c r="AK1370" s="67">
        <f t="shared" si="2459"/>
        <v>41234</v>
      </c>
      <c r="AL1370" s="66"/>
      <c r="AM1370" s="68">
        <f t="shared" si="2562"/>
        <v>0</v>
      </c>
      <c r="AN1370" s="67">
        <f t="shared" si="2461"/>
        <v>7722.12</v>
      </c>
      <c r="AO1370" s="66"/>
      <c r="AP1370" s="68">
        <f t="shared" si="2498"/>
        <v>0</v>
      </c>
      <c r="AQ1370" s="67">
        <f t="shared" si="2477"/>
        <v>7578.6399999999994</v>
      </c>
      <c r="AR1370" s="66"/>
      <c r="AS1370" s="68">
        <f t="shared" si="2499"/>
        <v>0</v>
      </c>
      <c r="AT1370" s="67">
        <f t="shared" si="2563"/>
        <v>278.5</v>
      </c>
      <c r="AU1370" s="66"/>
      <c r="AV1370" s="66">
        <f t="shared" si="2500"/>
        <v>0</v>
      </c>
      <c r="AW1370" s="42">
        <f t="shared" si="2485"/>
        <v>4171.2000000000016</v>
      </c>
      <c r="AX1370" s="66"/>
      <c r="AY1370" s="66">
        <f t="shared" si="2501"/>
        <v>0</v>
      </c>
      <c r="AZ1370" s="67">
        <f t="shared" si="2534"/>
        <v>728.09999999999991</v>
      </c>
      <c r="BA1370" s="66"/>
      <c r="BB1370" s="68">
        <f t="shared" si="2502"/>
        <v>0</v>
      </c>
      <c r="BC1370" s="67">
        <f t="shared" si="2478"/>
        <v>77.819999999999851</v>
      </c>
      <c r="BD1370" s="66"/>
      <c r="BE1370" s="68">
        <f t="shared" si="2503"/>
        <v>0</v>
      </c>
      <c r="BF1370" s="67">
        <f t="shared" si="2532"/>
        <v>445.38000000000164</v>
      </c>
      <c r="BG1370" s="66"/>
      <c r="BH1370" s="68">
        <f t="shared" si="2504"/>
        <v>0</v>
      </c>
      <c r="BI1370" s="67">
        <f t="shared" si="2533"/>
        <v>10000</v>
      </c>
      <c r="BJ1370" s="66"/>
      <c r="BK1370" s="68">
        <f t="shared" si="2505"/>
        <v>112.00000000000001</v>
      </c>
      <c r="BL1370" s="67">
        <f t="shared" si="2537"/>
        <v>2582.6000000000004</v>
      </c>
      <c r="BM1370" s="66"/>
      <c r="BN1370" s="68">
        <f t="shared" si="2506"/>
        <v>0</v>
      </c>
      <c r="BO1370" s="67">
        <f t="shared" si="2538"/>
        <v>9134.7000000000007</v>
      </c>
      <c r="BP1370" s="66"/>
      <c r="BQ1370" s="68">
        <f t="shared" si="2507"/>
        <v>0</v>
      </c>
      <c r="BR1370" s="67">
        <f t="shared" si="2553"/>
        <v>65606.650000000009</v>
      </c>
      <c r="BS1370" s="66"/>
      <c r="BT1370" s="66">
        <f t="shared" si="2508"/>
        <v>0</v>
      </c>
      <c r="BU1370" s="67">
        <f>BU1369+BS1370-BT1370-200</f>
        <v>91725</v>
      </c>
      <c r="BV1370" s="66"/>
      <c r="BW1370" s="66">
        <f t="shared" si="2528"/>
        <v>0</v>
      </c>
      <c r="BX1370" s="67">
        <f>+BX1369+BV1370-BW1370-200</f>
        <v>133904</v>
      </c>
      <c r="BY1370" s="66"/>
      <c r="BZ1370" s="66">
        <f t="shared" si="2509"/>
        <v>0</v>
      </c>
      <c r="CA1370" s="67">
        <f>+CA1369+BY1370-BZ1370-200</f>
        <v>87419</v>
      </c>
      <c r="CB1370" s="66"/>
      <c r="CC1370" s="66">
        <f t="shared" si="2510"/>
        <v>0</v>
      </c>
      <c r="CD1370" s="67">
        <f t="shared" si="2470"/>
        <v>25628.239999999998</v>
      </c>
      <c r="CE1370" s="66"/>
      <c r="CF1370" s="66">
        <f t="shared" si="2511"/>
        <v>0</v>
      </c>
      <c r="CG1370" s="67">
        <f t="shared" si="2539"/>
        <v>3663.6999999999994</v>
      </c>
      <c r="CH1370" s="66"/>
      <c r="CI1370" s="66">
        <f t="shared" si="2512"/>
        <v>0</v>
      </c>
      <c r="CJ1370" s="67">
        <f t="shared" si="2554"/>
        <v>6757.8</v>
      </c>
      <c r="CK1370" s="66"/>
      <c r="CL1370" s="68">
        <f t="shared" si="2513"/>
        <v>0</v>
      </c>
      <c r="CM1370" s="79">
        <f t="shared" si="2540"/>
        <v>4847.4799999999996</v>
      </c>
      <c r="CN1370" s="66"/>
      <c r="CO1370" s="68">
        <f t="shared" si="2514"/>
        <v>0</v>
      </c>
      <c r="CP1370" s="79">
        <f t="shared" si="2541"/>
        <v>3955</v>
      </c>
      <c r="CQ1370" s="66"/>
      <c r="CR1370" s="68">
        <f t="shared" si="2515"/>
        <v>0</v>
      </c>
      <c r="CS1370" s="79">
        <f t="shared" si="2482"/>
        <v>5186</v>
      </c>
      <c r="CT1370" s="66"/>
      <c r="CU1370" s="68">
        <f t="shared" si="2516"/>
        <v>0</v>
      </c>
      <c r="CV1370" s="79">
        <f t="shared" si="2542"/>
        <v>6929</v>
      </c>
      <c r="CW1370" s="66"/>
      <c r="CX1370" s="66">
        <f t="shared" si="2552"/>
        <v>0</v>
      </c>
      <c r="CY1370" s="40">
        <f t="shared" si="2476"/>
        <v>6173.9599999999982</v>
      </c>
      <c r="CZ1370" s="65"/>
      <c r="DA1370" s="66">
        <f t="shared" si="2529"/>
        <v>0</v>
      </c>
      <c r="DB1370" s="67">
        <f t="shared" si="2555"/>
        <v>29024</v>
      </c>
      <c r="DC1370" s="66"/>
      <c r="DD1370" s="66">
        <f t="shared" si="2530"/>
        <v>0</v>
      </c>
      <c r="DE1370" s="67">
        <f t="shared" si="2556"/>
        <v>75795</v>
      </c>
      <c r="DF1370" s="66"/>
      <c r="DG1370" s="69">
        <f t="shared" si="2517"/>
        <v>0</v>
      </c>
      <c r="DH1370" s="67">
        <f t="shared" si="2471"/>
        <v>439095</v>
      </c>
      <c r="DI1370" s="66"/>
      <c r="DJ1370" s="66">
        <f t="shared" si="2518"/>
        <v>0</v>
      </c>
      <c r="DK1370" s="67">
        <f t="shared" si="2543"/>
        <v>4363.5</v>
      </c>
      <c r="DL1370" s="210"/>
      <c r="DM1370" s="206">
        <f t="shared" si="2519"/>
        <v>0</v>
      </c>
      <c r="DN1370" s="25">
        <f t="shared" si="2535"/>
        <v>0</v>
      </c>
      <c r="DO1370" s="5"/>
      <c r="DP1370" s="43">
        <f t="shared" si="2520"/>
        <v>0</v>
      </c>
      <c r="DQ1370" s="27">
        <f t="shared" si="2544"/>
        <v>6413.5</v>
      </c>
      <c r="DR1370" s="5"/>
      <c r="DS1370" s="43">
        <f t="shared" si="2521"/>
        <v>0</v>
      </c>
      <c r="DT1370" s="27">
        <f t="shared" si="2545"/>
        <v>4846</v>
      </c>
      <c r="DU1370" s="5"/>
      <c r="DV1370" s="43">
        <f t="shared" si="2522"/>
        <v>0</v>
      </c>
      <c r="DW1370" s="27">
        <f t="shared" si="2546"/>
        <v>4835</v>
      </c>
      <c r="DX1370" s="5"/>
      <c r="DY1370" s="22">
        <f t="shared" si="2523"/>
        <v>0</v>
      </c>
      <c r="DZ1370" s="25">
        <f t="shared" si="2547"/>
        <v>523</v>
      </c>
      <c r="EA1370" s="22"/>
      <c r="EB1370" s="22">
        <f t="shared" si="2524"/>
        <v>0</v>
      </c>
      <c r="EC1370" s="28">
        <f t="shared" si="2548"/>
        <v>369</v>
      </c>
      <c r="ED1370" s="5"/>
      <c r="EE1370" s="43">
        <f t="shared" si="2525"/>
        <v>0</v>
      </c>
      <c r="EF1370" s="27">
        <f t="shared" si="2549"/>
        <v>4769</v>
      </c>
      <c r="EG1370" s="66"/>
      <c r="EH1370" s="66">
        <f t="shared" si="2526"/>
        <v>0</v>
      </c>
      <c r="EI1370" s="67">
        <f t="shared" si="2550"/>
        <v>21277</v>
      </c>
      <c r="EJ1370" s="66"/>
      <c r="EK1370" s="66">
        <f t="shared" si="2527"/>
        <v>0</v>
      </c>
      <c r="EL1370" s="67">
        <f t="shared" si="2551"/>
        <v>19907</v>
      </c>
      <c r="EM1370" s="110">
        <f t="shared" si="2561"/>
        <v>231590.75838276002</v>
      </c>
    </row>
    <row r="1371" spans="1:143" s="33" customFormat="1" ht="11.25" customHeight="1" x14ac:dyDescent="0.25">
      <c r="A1371" s="11">
        <v>46200</v>
      </c>
      <c r="B1371" s="187"/>
      <c r="C1371" s="176">
        <v>8005008549</v>
      </c>
      <c r="D1371" s="17" t="s">
        <v>242</v>
      </c>
      <c r="E1371" s="18">
        <v>60</v>
      </c>
      <c r="F1371" s="19">
        <v>2</v>
      </c>
      <c r="G1371" s="20">
        <v>191516097780</v>
      </c>
      <c r="H1371" s="66"/>
      <c r="I1371" s="41">
        <f t="shared" si="2486"/>
        <v>0</v>
      </c>
      <c r="J1371" s="48">
        <f t="shared" si="2564"/>
        <v>171649</v>
      </c>
      <c r="K1371" s="66"/>
      <c r="L1371" s="41">
        <f t="shared" si="2536"/>
        <v>0</v>
      </c>
      <c r="M1371" s="48">
        <f t="shared" si="2565"/>
        <v>230566</v>
      </c>
      <c r="N1371" s="66"/>
      <c r="O1371" s="41">
        <f t="shared" si="2531"/>
        <v>0</v>
      </c>
      <c r="P1371" s="48">
        <f t="shared" si="2566"/>
        <v>159128</v>
      </c>
      <c r="Q1371" s="66"/>
      <c r="R1371" s="66">
        <f t="shared" si="2569"/>
        <v>0</v>
      </c>
      <c r="S1371" s="67">
        <f t="shared" si="2567"/>
        <v>195264</v>
      </c>
      <c r="T1371" s="66"/>
      <c r="U1371" s="66">
        <f t="shared" si="2490"/>
        <v>0</v>
      </c>
      <c r="V1371" s="67">
        <f t="shared" si="2568"/>
        <v>129515.05000000005</v>
      </c>
      <c r="W1371" s="136"/>
      <c r="X1371" s="69">
        <f t="shared" si="2492"/>
        <v>0</v>
      </c>
      <c r="Y1371" s="67">
        <f t="shared" si="2455"/>
        <v>4416.3500000000004</v>
      </c>
      <c r="Z1371" s="66"/>
      <c r="AA1371" s="68">
        <f t="shared" si="2493"/>
        <v>0</v>
      </c>
      <c r="AB1371" s="67">
        <f t="shared" si="2456"/>
        <v>13496</v>
      </c>
      <c r="AC1371" s="66"/>
      <c r="AD1371" s="66">
        <f t="shared" si="2494"/>
        <v>0</v>
      </c>
      <c r="AE1371" s="67">
        <f t="shared" si="2457"/>
        <v>2877</v>
      </c>
      <c r="AF1371" s="66"/>
      <c r="AG1371" s="78">
        <f t="shared" si="2495"/>
        <v>0</v>
      </c>
      <c r="AH1371" s="79">
        <f t="shared" si="2458"/>
        <v>3533.4</v>
      </c>
      <c r="AI1371" s="66"/>
      <c r="AJ1371" s="68">
        <f t="shared" si="2496"/>
        <v>0</v>
      </c>
      <c r="AK1371" s="67">
        <f t="shared" si="2459"/>
        <v>41234</v>
      </c>
      <c r="AL1371" s="66"/>
      <c r="AM1371" s="68">
        <f t="shared" si="2562"/>
        <v>0</v>
      </c>
      <c r="AN1371" s="67">
        <f t="shared" si="2461"/>
        <v>7722.12</v>
      </c>
      <c r="AO1371" s="66"/>
      <c r="AP1371" s="68">
        <f t="shared" si="2498"/>
        <v>0</v>
      </c>
      <c r="AQ1371" s="67">
        <f t="shared" si="2477"/>
        <v>7578.6399999999994</v>
      </c>
      <c r="AR1371" s="66"/>
      <c r="AS1371" s="68">
        <f t="shared" si="2499"/>
        <v>0</v>
      </c>
      <c r="AT1371" s="67">
        <f t="shared" si="2563"/>
        <v>278.5</v>
      </c>
      <c r="AU1371" s="66"/>
      <c r="AV1371" s="66">
        <f t="shared" si="2500"/>
        <v>0</v>
      </c>
      <c r="AW1371" s="42">
        <f t="shared" si="2485"/>
        <v>4171.2000000000016</v>
      </c>
      <c r="AX1371" s="66"/>
      <c r="AY1371" s="66">
        <f t="shared" si="2501"/>
        <v>0</v>
      </c>
      <c r="AZ1371" s="67">
        <f t="shared" si="2534"/>
        <v>728.09999999999991</v>
      </c>
      <c r="BA1371" s="66"/>
      <c r="BB1371" s="68">
        <f t="shared" si="2502"/>
        <v>0</v>
      </c>
      <c r="BC1371" s="67">
        <f t="shared" si="2478"/>
        <v>77.819999999999851</v>
      </c>
      <c r="BD1371" s="66"/>
      <c r="BE1371" s="68">
        <f t="shared" si="2503"/>
        <v>0</v>
      </c>
      <c r="BF1371" s="67">
        <f t="shared" si="2532"/>
        <v>445.38000000000164</v>
      </c>
      <c r="BG1371" s="66"/>
      <c r="BH1371" s="68">
        <f t="shared" si="2504"/>
        <v>0</v>
      </c>
      <c r="BI1371" s="67">
        <f t="shared" si="2533"/>
        <v>10000</v>
      </c>
      <c r="BJ1371" s="66"/>
      <c r="BK1371" s="68">
        <f t="shared" si="2505"/>
        <v>0</v>
      </c>
      <c r="BL1371" s="67">
        <f t="shared" si="2537"/>
        <v>2582.6000000000004</v>
      </c>
      <c r="BM1371" s="66"/>
      <c r="BN1371" s="68">
        <f t="shared" si="2506"/>
        <v>0</v>
      </c>
      <c r="BO1371" s="67">
        <f t="shared" si="2538"/>
        <v>9134.7000000000007</v>
      </c>
      <c r="BP1371" s="66"/>
      <c r="BQ1371" s="68">
        <f t="shared" si="2507"/>
        <v>127.2</v>
      </c>
      <c r="BR1371" s="67">
        <f t="shared" si="2553"/>
        <v>65479.450000000012</v>
      </c>
      <c r="BS1371" s="66"/>
      <c r="BT1371" s="66">
        <f t="shared" si="2508"/>
        <v>120</v>
      </c>
      <c r="BU1371" s="67">
        <f t="shared" ref="BU1371:BU1402" si="2570">BU1370+BS1371-BT1371</f>
        <v>91605</v>
      </c>
      <c r="BV1371" s="66"/>
      <c r="BW1371" s="66">
        <f t="shared" si="2528"/>
        <v>120</v>
      </c>
      <c r="BX1371" s="67">
        <f t="shared" ref="BX1371:BX1378" si="2571">+BX1370+BV1371-BW1371</f>
        <v>133784</v>
      </c>
      <c r="BY1371" s="66"/>
      <c r="BZ1371" s="66">
        <f t="shared" si="2509"/>
        <v>120</v>
      </c>
      <c r="CA1371" s="67">
        <f t="shared" ref="CA1371:CA1402" si="2572">+CA1370+BY1371-BZ1371</f>
        <v>87299</v>
      </c>
      <c r="CB1371" s="66"/>
      <c r="CC1371" s="66">
        <f t="shared" si="2510"/>
        <v>0</v>
      </c>
      <c r="CD1371" s="67">
        <f t="shared" si="2470"/>
        <v>25628.239999999998</v>
      </c>
      <c r="CE1371" s="66"/>
      <c r="CF1371" s="66">
        <f t="shared" si="2511"/>
        <v>0</v>
      </c>
      <c r="CG1371" s="67">
        <f t="shared" si="2539"/>
        <v>3663.6999999999994</v>
      </c>
      <c r="CH1371" s="66"/>
      <c r="CI1371" s="66">
        <f t="shared" si="2512"/>
        <v>0</v>
      </c>
      <c r="CJ1371" s="67">
        <f t="shared" si="2554"/>
        <v>6757.8</v>
      </c>
      <c r="CK1371" s="66"/>
      <c r="CL1371" s="68">
        <f t="shared" si="2513"/>
        <v>0</v>
      </c>
      <c r="CM1371" s="79">
        <f t="shared" si="2540"/>
        <v>4847.4799999999996</v>
      </c>
      <c r="CN1371" s="66"/>
      <c r="CO1371" s="68">
        <f t="shared" si="2514"/>
        <v>0</v>
      </c>
      <c r="CP1371" s="79">
        <f t="shared" si="2541"/>
        <v>3955</v>
      </c>
      <c r="CQ1371" s="66"/>
      <c r="CR1371" s="68">
        <f t="shared" si="2515"/>
        <v>0</v>
      </c>
      <c r="CS1371" s="79">
        <f t="shared" si="2482"/>
        <v>5186</v>
      </c>
      <c r="CT1371" s="66"/>
      <c r="CU1371" s="68">
        <f t="shared" si="2516"/>
        <v>0</v>
      </c>
      <c r="CV1371" s="79">
        <f t="shared" si="2542"/>
        <v>6929</v>
      </c>
      <c r="CW1371" s="66"/>
      <c r="CX1371" s="66">
        <f t="shared" si="2552"/>
        <v>0</v>
      </c>
      <c r="CY1371" s="40">
        <f t="shared" si="2476"/>
        <v>6173.9599999999982</v>
      </c>
      <c r="CZ1371" s="65"/>
      <c r="DA1371" s="66">
        <f t="shared" si="2529"/>
        <v>0</v>
      </c>
      <c r="DB1371" s="67">
        <f t="shared" si="2555"/>
        <v>29024</v>
      </c>
      <c r="DC1371" s="66"/>
      <c r="DD1371" s="66">
        <f t="shared" si="2530"/>
        <v>0</v>
      </c>
      <c r="DE1371" s="67">
        <f t="shared" si="2556"/>
        <v>75795</v>
      </c>
      <c r="DF1371" s="66"/>
      <c r="DG1371" s="69">
        <f t="shared" si="2517"/>
        <v>60</v>
      </c>
      <c r="DH1371" s="67">
        <f t="shared" si="2471"/>
        <v>439035</v>
      </c>
      <c r="DI1371" s="66"/>
      <c r="DJ1371" s="66">
        <f t="shared" si="2518"/>
        <v>0</v>
      </c>
      <c r="DK1371" s="67">
        <f t="shared" si="2543"/>
        <v>4363.5</v>
      </c>
      <c r="DL1371" s="210"/>
      <c r="DM1371" s="206">
        <f t="shared" si="2519"/>
        <v>0</v>
      </c>
      <c r="DN1371" s="25">
        <f t="shared" si="2535"/>
        <v>0</v>
      </c>
      <c r="DO1371" s="5"/>
      <c r="DP1371" s="43">
        <f t="shared" si="2520"/>
        <v>0</v>
      </c>
      <c r="DQ1371" s="27">
        <f t="shared" si="2544"/>
        <v>6413.5</v>
      </c>
      <c r="DR1371" s="5"/>
      <c r="DS1371" s="43">
        <f t="shared" si="2521"/>
        <v>0</v>
      </c>
      <c r="DT1371" s="27">
        <f t="shared" si="2545"/>
        <v>4846</v>
      </c>
      <c r="DU1371" s="5"/>
      <c r="DV1371" s="43">
        <f t="shared" si="2522"/>
        <v>0</v>
      </c>
      <c r="DW1371" s="27">
        <f t="shared" si="2546"/>
        <v>4835</v>
      </c>
      <c r="DX1371" s="5"/>
      <c r="DY1371" s="22">
        <f t="shared" si="2523"/>
        <v>0</v>
      </c>
      <c r="DZ1371" s="25">
        <f t="shared" si="2547"/>
        <v>523</v>
      </c>
      <c r="EA1371" s="22"/>
      <c r="EB1371" s="22">
        <f t="shared" si="2524"/>
        <v>0</v>
      </c>
      <c r="EC1371" s="28">
        <f t="shared" si="2548"/>
        <v>369</v>
      </c>
      <c r="ED1371" s="5"/>
      <c r="EE1371" s="43">
        <f t="shared" si="2525"/>
        <v>0</v>
      </c>
      <c r="EF1371" s="27">
        <f t="shared" si="2549"/>
        <v>4769</v>
      </c>
      <c r="EG1371" s="66"/>
      <c r="EH1371" s="66">
        <f t="shared" si="2526"/>
        <v>0</v>
      </c>
      <c r="EI1371" s="67">
        <f t="shared" si="2550"/>
        <v>21277</v>
      </c>
      <c r="EJ1371" s="66"/>
      <c r="EK1371" s="66">
        <f t="shared" si="2527"/>
        <v>0</v>
      </c>
      <c r="EL1371" s="67">
        <f t="shared" si="2551"/>
        <v>19907</v>
      </c>
      <c r="EM1371" s="110">
        <f t="shared" si="2561"/>
        <v>231498.06126275999</v>
      </c>
    </row>
    <row r="1372" spans="1:143" s="33" customFormat="1" ht="11.25" customHeight="1" x14ac:dyDescent="0.25">
      <c r="A1372" s="11">
        <v>46200</v>
      </c>
      <c r="B1372" s="187"/>
      <c r="C1372" s="174">
        <v>8005009296</v>
      </c>
      <c r="D1372" s="13" t="s">
        <v>217</v>
      </c>
      <c r="E1372" s="14">
        <v>6</v>
      </c>
      <c r="F1372" s="15">
        <v>30</v>
      </c>
      <c r="G1372" s="16">
        <v>191516030947</v>
      </c>
      <c r="H1372" s="66"/>
      <c r="I1372" s="41">
        <f t="shared" si="2486"/>
        <v>12</v>
      </c>
      <c r="J1372" s="48">
        <f t="shared" si="2564"/>
        <v>171637</v>
      </c>
      <c r="K1372" s="66"/>
      <c r="L1372" s="41">
        <f t="shared" si="2536"/>
        <v>12</v>
      </c>
      <c r="M1372" s="48">
        <f t="shared" si="2565"/>
        <v>230554</v>
      </c>
      <c r="N1372" s="66"/>
      <c r="O1372" s="41">
        <f t="shared" si="2531"/>
        <v>12</v>
      </c>
      <c r="P1372" s="48">
        <f t="shared" si="2566"/>
        <v>159116</v>
      </c>
      <c r="Q1372" s="66"/>
      <c r="R1372" s="66">
        <f t="shared" si="2569"/>
        <v>12</v>
      </c>
      <c r="S1372" s="67">
        <f t="shared" si="2567"/>
        <v>195252</v>
      </c>
      <c r="T1372" s="66"/>
      <c r="U1372" s="66">
        <f t="shared" si="2490"/>
        <v>0</v>
      </c>
      <c r="V1372" s="67">
        <f t="shared" si="2568"/>
        <v>129515.05000000005</v>
      </c>
      <c r="W1372" s="136"/>
      <c r="X1372" s="69">
        <f t="shared" si="2492"/>
        <v>0</v>
      </c>
      <c r="Y1372" s="67">
        <f t="shared" si="2455"/>
        <v>4416.3500000000004</v>
      </c>
      <c r="Z1372" s="66"/>
      <c r="AA1372" s="68">
        <f t="shared" si="2493"/>
        <v>0</v>
      </c>
      <c r="AB1372" s="67">
        <f t="shared" si="2456"/>
        <v>13496</v>
      </c>
      <c r="AC1372" s="66"/>
      <c r="AD1372" s="66">
        <f t="shared" si="2494"/>
        <v>0</v>
      </c>
      <c r="AE1372" s="67">
        <f t="shared" si="2457"/>
        <v>2877</v>
      </c>
      <c r="AF1372" s="66"/>
      <c r="AG1372" s="78">
        <f t="shared" si="2495"/>
        <v>180.60000000000002</v>
      </c>
      <c r="AH1372" s="79">
        <f t="shared" si="2458"/>
        <v>3352.8</v>
      </c>
      <c r="AI1372" s="66"/>
      <c r="AJ1372" s="68">
        <f t="shared" si="2496"/>
        <v>0</v>
      </c>
      <c r="AK1372" s="67">
        <f t="shared" si="2459"/>
        <v>41234</v>
      </c>
      <c r="AL1372" s="66"/>
      <c r="AM1372" s="68">
        <f t="shared" si="2562"/>
        <v>0</v>
      </c>
      <c r="AN1372" s="67">
        <f t="shared" si="2461"/>
        <v>7722.12</v>
      </c>
      <c r="AO1372" s="66"/>
      <c r="AP1372" s="68">
        <f t="shared" si="2498"/>
        <v>0</v>
      </c>
      <c r="AQ1372" s="67">
        <f t="shared" si="2477"/>
        <v>7578.6399999999994</v>
      </c>
      <c r="AR1372" s="66"/>
      <c r="AS1372" s="68">
        <f t="shared" si="2499"/>
        <v>0</v>
      </c>
      <c r="AT1372" s="67">
        <f t="shared" si="2563"/>
        <v>278.5</v>
      </c>
      <c r="AU1372" s="66"/>
      <c r="AV1372" s="66">
        <f t="shared" si="2500"/>
        <v>0</v>
      </c>
      <c r="AW1372" s="42">
        <f t="shared" si="2485"/>
        <v>4171.2000000000016</v>
      </c>
      <c r="AX1372" s="66"/>
      <c r="AY1372" s="66">
        <f t="shared" si="2501"/>
        <v>0</v>
      </c>
      <c r="AZ1372" s="67">
        <f t="shared" si="2534"/>
        <v>728.09999999999991</v>
      </c>
      <c r="BA1372" s="66"/>
      <c r="BB1372" s="68">
        <f t="shared" si="2502"/>
        <v>0</v>
      </c>
      <c r="BC1372" s="67">
        <f t="shared" si="2478"/>
        <v>77.819999999999851</v>
      </c>
      <c r="BD1372" s="66"/>
      <c r="BE1372" s="68">
        <f t="shared" si="2503"/>
        <v>0</v>
      </c>
      <c r="BF1372" s="67">
        <f t="shared" si="2532"/>
        <v>445.38000000000164</v>
      </c>
      <c r="BG1372" s="66"/>
      <c r="BH1372" s="68">
        <f t="shared" si="2504"/>
        <v>0</v>
      </c>
      <c r="BI1372" s="67">
        <f t="shared" si="2533"/>
        <v>10000</v>
      </c>
      <c r="BJ1372" s="66"/>
      <c r="BK1372" s="68">
        <f t="shared" si="2505"/>
        <v>0</v>
      </c>
      <c r="BL1372" s="67">
        <f t="shared" si="2537"/>
        <v>2582.6000000000004</v>
      </c>
      <c r="BM1372" s="66"/>
      <c r="BN1372" s="68">
        <f t="shared" si="2506"/>
        <v>0</v>
      </c>
      <c r="BO1372" s="67">
        <f t="shared" si="2538"/>
        <v>9134.7000000000007</v>
      </c>
      <c r="BP1372" s="66"/>
      <c r="BQ1372" s="68">
        <f t="shared" si="2507"/>
        <v>0</v>
      </c>
      <c r="BR1372" s="67">
        <f t="shared" si="2553"/>
        <v>65479.450000000012</v>
      </c>
      <c r="BS1372" s="66"/>
      <c r="BT1372" s="66">
        <f t="shared" si="2508"/>
        <v>0</v>
      </c>
      <c r="BU1372" s="67">
        <f t="shared" si="2570"/>
        <v>91605</v>
      </c>
      <c r="BV1372" s="66"/>
      <c r="BW1372" s="66">
        <f t="shared" si="2528"/>
        <v>0</v>
      </c>
      <c r="BX1372" s="67">
        <f t="shared" si="2571"/>
        <v>133784</v>
      </c>
      <c r="BY1372" s="66"/>
      <c r="BZ1372" s="66">
        <f t="shared" si="2509"/>
        <v>0</v>
      </c>
      <c r="CA1372" s="67">
        <f t="shared" si="2572"/>
        <v>87299</v>
      </c>
      <c r="CB1372" s="66"/>
      <c r="CC1372" s="66">
        <f t="shared" si="2510"/>
        <v>0</v>
      </c>
      <c r="CD1372" s="67">
        <f t="shared" si="2470"/>
        <v>25628.239999999998</v>
      </c>
      <c r="CE1372" s="66"/>
      <c r="CF1372" s="66">
        <f t="shared" si="2511"/>
        <v>0</v>
      </c>
      <c r="CG1372" s="67">
        <f t="shared" si="2539"/>
        <v>3663.6999999999994</v>
      </c>
      <c r="CH1372" s="66"/>
      <c r="CI1372" s="66">
        <f t="shared" si="2512"/>
        <v>0</v>
      </c>
      <c r="CJ1372" s="67">
        <f t="shared" si="2554"/>
        <v>6757.8</v>
      </c>
      <c r="CK1372" s="66"/>
      <c r="CL1372" s="68">
        <f t="shared" si="2513"/>
        <v>0</v>
      </c>
      <c r="CM1372" s="79">
        <f t="shared" si="2540"/>
        <v>4847.4799999999996</v>
      </c>
      <c r="CN1372" s="66"/>
      <c r="CO1372" s="68">
        <f t="shared" si="2514"/>
        <v>0</v>
      </c>
      <c r="CP1372" s="79">
        <f t="shared" si="2541"/>
        <v>3955</v>
      </c>
      <c r="CQ1372" s="66"/>
      <c r="CR1372" s="68">
        <f t="shared" si="2515"/>
        <v>0</v>
      </c>
      <c r="CS1372" s="79">
        <f t="shared" si="2482"/>
        <v>5186</v>
      </c>
      <c r="CT1372" s="66"/>
      <c r="CU1372" s="68">
        <f t="shared" si="2516"/>
        <v>0</v>
      </c>
      <c r="CV1372" s="79">
        <f t="shared" si="2542"/>
        <v>6929</v>
      </c>
      <c r="CW1372" s="66"/>
      <c r="CX1372" s="66">
        <f t="shared" si="2552"/>
        <v>0</v>
      </c>
      <c r="CY1372" s="40">
        <f t="shared" si="2476"/>
        <v>6173.9599999999982</v>
      </c>
      <c r="CZ1372" s="65"/>
      <c r="DA1372" s="66">
        <f t="shared" si="2529"/>
        <v>0</v>
      </c>
      <c r="DB1372" s="67">
        <f t="shared" si="2555"/>
        <v>29024</v>
      </c>
      <c r="DC1372" s="66"/>
      <c r="DD1372" s="66">
        <f t="shared" si="2530"/>
        <v>0</v>
      </c>
      <c r="DE1372" s="67">
        <f t="shared" si="2556"/>
        <v>75795</v>
      </c>
      <c r="DF1372" s="66"/>
      <c r="DG1372" s="69">
        <f t="shared" si="2517"/>
        <v>0</v>
      </c>
      <c r="DH1372" s="67">
        <f t="shared" si="2471"/>
        <v>439035</v>
      </c>
      <c r="DI1372" s="66"/>
      <c r="DJ1372" s="66">
        <f t="shared" si="2518"/>
        <v>0</v>
      </c>
      <c r="DK1372" s="67">
        <f t="shared" si="2543"/>
        <v>4363.5</v>
      </c>
      <c r="DL1372" s="210"/>
      <c r="DM1372" s="206">
        <f t="shared" si="2519"/>
        <v>0</v>
      </c>
      <c r="DN1372" s="25">
        <f t="shared" si="2535"/>
        <v>0</v>
      </c>
      <c r="DO1372" s="5"/>
      <c r="DP1372" s="43">
        <f t="shared" si="2520"/>
        <v>0</v>
      </c>
      <c r="DQ1372" s="27">
        <f t="shared" si="2544"/>
        <v>6413.5</v>
      </c>
      <c r="DR1372" s="5"/>
      <c r="DS1372" s="43">
        <f t="shared" si="2521"/>
        <v>0</v>
      </c>
      <c r="DT1372" s="27">
        <f t="shared" si="2545"/>
        <v>4846</v>
      </c>
      <c r="DU1372" s="5"/>
      <c r="DV1372" s="43">
        <f t="shared" si="2522"/>
        <v>0</v>
      </c>
      <c r="DW1372" s="27">
        <f t="shared" si="2546"/>
        <v>4835</v>
      </c>
      <c r="DX1372" s="5"/>
      <c r="DY1372" s="22">
        <f t="shared" si="2523"/>
        <v>0</v>
      </c>
      <c r="DZ1372" s="25">
        <f t="shared" si="2547"/>
        <v>523</v>
      </c>
      <c r="EA1372" s="22"/>
      <c r="EB1372" s="22">
        <f t="shared" si="2524"/>
        <v>0</v>
      </c>
      <c r="EC1372" s="28">
        <f t="shared" si="2548"/>
        <v>369</v>
      </c>
      <c r="ED1372" s="5"/>
      <c r="EE1372" s="43">
        <f t="shared" si="2525"/>
        <v>0</v>
      </c>
      <c r="EF1372" s="27">
        <f t="shared" si="2549"/>
        <v>4769</v>
      </c>
      <c r="EG1372" s="66"/>
      <c r="EH1372" s="66">
        <f t="shared" si="2526"/>
        <v>0</v>
      </c>
      <c r="EI1372" s="67">
        <f t="shared" si="2550"/>
        <v>21277</v>
      </c>
      <c r="EJ1372" s="66"/>
      <c r="EK1372" s="66">
        <f t="shared" si="2527"/>
        <v>0</v>
      </c>
      <c r="EL1372" s="67">
        <f t="shared" si="2551"/>
        <v>19907</v>
      </c>
      <c r="EM1372" s="110">
        <f t="shared" si="2561"/>
        <v>231266.48526276005</v>
      </c>
    </row>
    <row r="1373" spans="1:143" s="33" customFormat="1" ht="11.25" customHeight="1" x14ac:dyDescent="0.25">
      <c r="A1373" s="11">
        <v>46200</v>
      </c>
      <c r="B1373" s="187"/>
      <c r="C1373" s="174">
        <v>8005009297</v>
      </c>
      <c r="D1373" s="13" t="s">
        <v>350</v>
      </c>
      <c r="E1373" s="14">
        <v>75</v>
      </c>
      <c r="F1373" s="15">
        <v>7.5</v>
      </c>
      <c r="G1373" s="16">
        <v>191516146754</v>
      </c>
      <c r="H1373" s="66"/>
      <c r="I1373" s="41">
        <f t="shared" si="2486"/>
        <v>150</v>
      </c>
      <c r="J1373" s="48">
        <f t="shared" si="2564"/>
        <v>171487</v>
      </c>
      <c r="K1373" s="66"/>
      <c r="L1373" s="41">
        <f t="shared" si="2536"/>
        <v>150</v>
      </c>
      <c r="M1373" s="48">
        <f t="shared" si="2565"/>
        <v>230404</v>
      </c>
      <c r="N1373" s="66"/>
      <c r="O1373" s="41">
        <f t="shared" si="2531"/>
        <v>150</v>
      </c>
      <c r="P1373" s="48">
        <f t="shared" si="2566"/>
        <v>158966</v>
      </c>
      <c r="Q1373" s="66"/>
      <c r="R1373" s="66">
        <f t="shared" si="2569"/>
        <v>150</v>
      </c>
      <c r="S1373" s="67">
        <f t="shared" si="2567"/>
        <v>195102</v>
      </c>
      <c r="T1373" s="66"/>
      <c r="U1373" s="66">
        <f t="shared" si="2490"/>
        <v>570</v>
      </c>
      <c r="V1373" s="67">
        <f t="shared" si="2568"/>
        <v>128945.05000000005</v>
      </c>
      <c r="W1373" s="136"/>
      <c r="X1373" s="69">
        <f t="shared" si="2492"/>
        <v>0</v>
      </c>
      <c r="Y1373" s="67">
        <f t="shared" ref="Y1373:Y1436" si="2573">Y1372+W1373-X1373</f>
        <v>4416.3500000000004</v>
      </c>
      <c r="Z1373" s="66"/>
      <c r="AA1373" s="68">
        <f t="shared" si="2493"/>
        <v>0</v>
      </c>
      <c r="AB1373" s="67">
        <f t="shared" ref="AB1373:AB1436" si="2574">+AB1372+Z1373-AA1373</f>
        <v>13496</v>
      </c>
      <c r="AC1373" s="66"/>
      <c r="AD1373" s="66">
        <f t="shared" si="2494"/>
        <v>0</v>
      </c>
      <c r="AE1373" s="67">
        <f t="shared" ref="AE1373:AE1436" si="2575">+AE1372+AC1373-AD1373</f>
        <v>2877</v>
      </c>
      <c r="AF1373" s="66"/>
      <c r="AG1373" s="78">
        <f t="shared" si="2495"/>
        <v>0</v>
      </c>
      <c r="AH1373" s="79">
        <f t="shared" ref="AH1373:AH1436" si="2576">+AH1372+AF1373-AG1373</f>
        <v>3352.8</v>
      </c>
      <c r="AI1373" s="66"/>
      <c r="AJ1373" s="68">
        <f t="shared" si="2496"/>
        <v>0</v>
      </c>
      <c r="AK1373" s="67">
        <f t="shared" ref="AK1373:AK1436" si="2577">+AK1372+AI1373-AJ1373</f>
        <v>41234</v>
      </c>
      <c r="AL1373" s="66"/>
      <c r="AM1373" s="68">
        <f t="shared" si="2562"/>
        <v>0</v>
      </c>
      <c r="AN1373" s="67">
        <f t="shared" ref="AN1373:AN1436" si="2578">+AN1372+AL1373-AM1373</f>
        <v>7722.12</v>
      </c>
      <c r="AO1373" s="66"/>
      <c r="AP1373" s="68">
        <f t="shared" si="2498"/>
        <v>0</v>
      </c>
      <c r="AQ1373" s="67">
        <f t="shared" si="2477"/>
        <v>7578.6399999999994</v>
      </c>
      <c r="AR1373" s="66"/>
      <c r="AS1373" s="68">
        <f t="shared" si="2499"/>
        <v>0</v>
      </c>
      <c r="AT1373" s="67">
        <f t="shared" si="2563"/>
        <v>278.5</v>
      </c>
      <c r="AU1373" s="66"/>
      <c r="AV1373" s="66">
        <f t="shared" si="2500"/>
        <v>0</v>
      </c>
      <c r="AW1373" s="42">
        <f t="shared" si="2485"/>
        <v>4171.2000000000016</v>
      </c>
      <c r="AX1373" s="66"/>
      <c r="AY1373" s="66">
        <f t="shared" si="2501"/>
        <v>0</v>
      </c>
      <c r="AZ1373" s="67">
        <f t="shared" si="2534"/>
        <v>728.09999999999991</v>
      </c>
      <c r="BA1373" s="66"/>
      <c r="BB1373" s="68">
        <f t="shared" si="2502"/>
        <v>0</v>
      </c>
      <c r="BC1373" s="67">
        <f t="shared" si="2478"/>
        <v>77.819999999999851</v>
      </c>
      <c r="BD1373" s="66"/>
      <c r="BE1373" s="68">
        <f t="shared" si="2503"/>
        <v>0</v>
      </c>
      <c r="BF1373" s="67">
        <f t="shared" si="2532"/>
        <v>445.38000000000164</v>
      </c>
      <c r="BG1373" s="66"/>
      <c r="BH1373" s="68">
        <f t="shared" ref="BH1373:BH1404" si="2579">IF(OR(D1393="NPC06UZDB-GY026M",D1393="NPP06UZDB-GY010M",D1373="CO155E2-0CM018",D1373="CO155E2-0CM023",D1373="CO155E2-0CM026",D1373="NPP06UZDB-GY150C",D1373="NPP06UZDB-GY025M",D1373="NPC06UZDB-GY013M",D1373="NPP06UZDB-GY001M",D1373="NPP06UZDB-GY250C",D1373="NPC06UZDB-GY028M",D1373="NPC06UZDB-GY018M",D1373="NPC06UZDB-GY014M",D1373="NPC06UZDB-GY012M",D1373="NPC06UZDB-GY011M",D1373="NPC06UZDB-GY006M",D1373="CO155E2-0CM006",D1373="NPP06UZDB-GY005M",D1373="NPP06UZDB-GY005M",D1373="NPP06UZDB-GY003M",D1373="NPP06UZDB-GY002M",D1373="NPC06UZDB-GY025M",D1373="CO155E2-0CM020",D1373="CO155E2-0CM030",D1373="NPC06UZDB-GY350C",D1373="NPC06UZDB-GY030M",D1373="NPC06UZDB-GY020C",D1373="NPC06UZDB-GY030M",D1373="NPC06UZDB-GY350C",D1373="CO155E2-0CM007",D1373="NPC06UZDB-GY150C",D1373="NPC06UZDB-GY250C",D1373="NPC06UZDB-GY007M",D1373="CO155E2-0CC050",D1373="NPC06UZDB-GY006M",D1373="NPC06UZDB-GY008M",D1373="NPC06UZDB-GY050C",D1373="CO155E2-0CC250",D1373="NPC06UZDB-GY750C",D1373="NPC06UZDB-GY007M",D1373="NPC06UZDB-GY020M",D1373="CO155E2-0CC150",D1373="CO155E2-0CM015",D1373="CO155E2-0CM010",D1373="NPC06UZDB-GY450C",D1373="NPC06UZDB-GY015M",D1373="NPC06UZDB-GY150C",D1373="CO155E2-0CM001",D1373="CO155E2-0CM002",D1373="CO155E2-0CM003",D1373="CO155E2-0CM004",D1373="CO155E2-0CM005",D1373="CO155E2-0CM008",D1373="NPC06UZDB-GY010M",D1373="NPC06UZDB-GY001M",D1373="NPC06UZDB-GY002M",D1373="NPC06UZDB-GY003M",D1373="NPC06UZDB-GY004M",D1373="NPC06UZDB-GY005M",),E1373*(F1373+0.12),0)</f>
        <v>0</v>
      </c>
      <c r="BI1373" s="67">
        <f t="shared" si="2533"/>
        <v>10000</v>
      </c>
      <c r="BJ1373" s="66"/>
      <c r="BK1373" s="68">
        <f t="shared" si="2505"/>
        <v>0</v>
      </c>
      <c r="BL1373" s="67">
        <f t="shared" si="2537"/>
        <v>2582.6000000000004</v>
      </c>
      <c r="BM1373" s="66"/>
      <c r="BN1373" s="68">
        <f t="shared" ref="BN1373:BN1405" si="2580">IF(OR(D1373="NPP06UZDB-OR005M",D1373="NPP06UZDB-OR002M",D1373="NPP06UZDB-OR003M",D1373="NPP06UZDB-OR008M",D1373="NPP06UZDB-OR020M",D1373="NPP06UZDB-OR150C",D1373="NPP06UZDB-OR010M",D1373="NPC06UZDB-OR015C",D1373="NPP06UZDB-OR007M",D1373="NPP06UZDB-OR001M",D1373="NPC06UZDB-OR008M",D1373="NPC06UZDB-OR350C",D1373="NPC06UZDB-OR150C",D1373="NPC06UZDB-OR350C",D1373="NPC06UZDB-OR007M",D1373="NPC06UZDB-OR015M",D1373="CO155E2-06C150",D1373="CO155E2-06M001",D1373="NPC06UZDB-OR750C",D1373="CO155E2-06M003",D1373="CO155E2-06M002",D1373="NPC06UZDB-OR050C",D1373="NPC06UZDB-OR001M",D1373="NPC06UZDB-OR002M",D1373="NPC06UZDB-OR003M",D1373="NPC06UZDB-OR004M",D1373="NPC06UZDB-OR005M",D1373="NPC06UZDB-OR006M",D1373="NPC06UZDB-OR010M",D1373="NPC06UZDB-OR020M",),E1373*(F1373+0.12),0)</f>
        <v>0</v>
      </c>
      <c r="BO1373" s="67">
        <f t="shared" si="2538"/>
        <v>9134.7000000000007</v>
      </c>
      <c r="BP1373" s="66"/>
      <c r="BQ1373" s="68">
        <f t="shared" ref="BQ1373:BQ1405" si="2581">IF(OR(D1373="NPP06UZDB-WT150C",D1373="NPP06UZDB-WT015M",D1373="NPP06UZDB-WT005M",D1373="NPP06UZDB-WT005M",D1373="NPP06UZDB-WT250C",D1373="NPP06UZDB-WT007M",D1373="NPP06UZDB-WT010M",D1373="NPP06UZDB-WT001M",D1373="NPP06UZDB-WT002M",D1373="NPP06UZDB-WT008M",D1373="NPC06UZDB-WT030C",D1373="NPC06UZDB-WT020C",D1373="NPC06UZDB-WT020C",D1373="NPC06UZDB-WT450C",D1373="NPC06UZDB-WT015C",D1373="CO155E2-08C150",D1373="NPC06UZDB-WT016M",D1373="NPC06UZDB-WT025M",D1373="NPC06UZDB-WT012M",D1373="NPC06UZDB-WT009M",D1373="NPC06UZDB-WT750C",D1373="NPC06UZDB-WT030M",D1373="CO155E2-08C750",D1373="NPC06UZDB-WT050M",D1373="NPC06UZDB-WT007M",D1373="NPC06UZDB-WT025M",D1373="NPC06UZDB-WT025C",D1373="NPC06UZDB-WT250C",D1373="CO155E2-08C250",D1373="CO155E2-08M007",D1373="CO155E2-08M015",D1373="CO155E2-08C150",D1373="NPC06UZDB-WT150C",D1373="NPC06UZDB-WT050C",D1373="CO155E2-08F008",D1373="CO155E2-08F005",D1373="CO155E2-08C050",D1373="CO155E2-08M001",D1373="CO155E2-08M002",D1373="CO155E2-08M003",D1373="CO155E2-08M004",D1373="CO155E2-08M005",D1373="CO155E2-08M006",D1373="CO155E2-08M008",D1373="CO155E2-08M020",D1373="CO155E2-08M010",D1373="NPC06UZDB-WT050C",D1373="NPC06UZDB-WT001M",D1373="NPC06UZDB-WT002M",D1373="NPC06UZDB-WT003M",D1373="NPC06UZDB-WT004M",D1373="NPC06UZDB-WT005M",D1373="NPC06UZDB-WT006M",D1373="NPC06UZDB-WT008M",D1373="NPC06UZDB-WT010M",D1373="NPC06UZDB-WT015M",D1373="NPC06UZDB-WT020M",),E1373*(F1373+0.12),0)</f>
        <v>0</v>
      </c>
      <c r="BR1373" s="67">
        <f t="shared" si="2553"/>
        <v>65479.450000000012</v>
      </c>
      <c r="BS1373" s="66"/>
      <c r="BT1373" s="66">
        <f t="shared" ref="BT1373:BT1404" si="2582">IF(OR(D1373="NPC06UZDB-YL020M",D1373="NPC06UZDB-WT020C",D1373="CO155E2-0ZC750",D1373="CO155E2-09M008",D1373="NPC06UZDB-BL011M",D1373="NPC06UZDB-OR008M",D1373="NPC06UZDB-WT450C",D1373="NPC06UZDB-GN015M",D1373="NPC06UZDB-RD015M",D1373="NPC06UZDB-YL004M",D1373="CO155E2-07C150",D1373="NPC06UZDB-WT015C",D1373="NPC06UZDB-GY350C",D1373="NPC06UZDB-OR350C",D1373="NPC06UZDB-YL003M",D1373="CO155E2-0MC150 ",D1373="NPC06UZDB-GY030M",D1373="NPC06UZDB-YL250C",D1373="CO155E2-09C050",D1373="CO155E2-08C150",D1373="NPC06UZDB-GN250C",D1373="NPC06UZDB-BL250C",D1373="NPC06UZDB-WT004M",D1373="NPC06UZDB-RD150C",D1373="NPC06UZDB-RD150C",D1373="NPC06UZDB-BL009M",D1373="NPC06UZDB-GY020C",D1373="NPC06UZDB-GN020C",D1373="NPC06UZDB-RD020C",D1373="NPC06UZDB-YL020C",D1373="NPC06UZDB-GY030M",D1373="CO155E2-0MC250",D1373="CO155E2-0MC150",D1373="NPC06UZDB-BL020C",D1373="NPC06UZDB-OR150C",D1373="NPC06UZDB-BL012M",D1373="NPC06UZDB-BK350C",D1373="NPC06UZDB-GN350C",D1373="NPC06UZDB-GN450C",D1373="NPC06UZDB-GY350C",D1373="NPC06UZDB-OR350C",D1373="NPC06UZDB-YL350C",D1373="CO155E2-0CM007",D1373="NPC06UZDB-GN007M",D1373="NPC06UZDB-GY150C",D1373="NPC06UZDB-OR007M",D1373="NPC06UZDB-BL015C",D1373="NPC06UZDB-BL030C",D1373="NPC06UZDB-BL013M",D1373="NPC06UZDB-WT016M",D1373="NPC06UZDB-WT025M",D1373="CO155E2-0ZC050",D1373="CO155E2-0ZC250",D1373="CO155E2-0ZM009",D1373="CO155E2-0ZM008",D1373="CO155E2-0ZM006",D1373="CO155E2-0ZM012",D1373="NPC06UZDB-BK016M",D1373="NPC06UZDB-BK011M",D1373="NPC06UZDB-GY250C",D1373="NPC06UZDB-GY007M",D1373="CO155E2-07M015",D1373="CO155E2-0ZM004",D1373="CO155E2-09M004",D1373="CO155E2-0CC050",D1373="CO155E2-09M015",D1373="CO155E2-0ZC150",D1373="CO155E2-01M007",D1373="CO155E2-07M010",D1373="NPC06UZDB-YL050C",D1373="NPC06UZDB-OR007M",D1373="NPC06UZDB-GN050C",D1373="NPC06UZDB-WT012M",D1373="NPC06UZDB-GY006M",D1373="NPC06UZDB-GY008M",D1373="CO155E2-0ZM015",D1373="NPC06UZDB-RD050C",D1373="NPC06UZDB-RD150C",D1373="NPC06UZDB-WT009M",D1373="CO155E2-01M004",D1373="NPC06UZDB-OR015M",D1373="NPC06UZDB-GN750C",D1373="NPC06UZDB-WT750C",D1373="CO155E2-0MM010",D1373="CO155E2-07M005",D1373="CO155E2-07M007",D1373="NPC06UZDB-BK750C",D1373="CO155E2-07C050",D1373="CO155E2-01M007",D1373="CO155E2-0MC050",D1373="NPC06UZDB-BK010M",D1373="NPC06UZDB-BK150C",D1373="NPC06UZDB-BK250C",D1373="NPC06UZDB-RD750C",D1373="NPC06UZDB-WT030M",D1373="CO155E2-01C050",D1373="CO155E2-08C750",D1373="NPC06UZDB-WT050M",D1373="NPC06UZDB-GY050C",D1373="CO155E2-0ZM010",D1373="NPC06UZDB-BK007M",D1373="CO155E2-0CC250",D1373="CO155E2-01C250",D1373="NPC06UZDB-WT007M",D1373="CO155E2-06C150",D1373="NPC06UZDB-WT025M",D1373="NPC06UZDB-WT025C",D1373="NPC06UZDB-GY750C",D1373="NPC06UZDB-WT250C",D1373="CO155E2-09M010",D1373="CO155E2-06M001",D1373="CO155E2-0ZM005",D1373="NPC06UZDB-YL010M",D1373="NPC06UZDB-GN150C",D1373="NPC06UZDB-RD005M",D1373="NPC06UZDB-GY007M",D1373="NPC06UZDB-GY020M",D1373="NPC06UZDB-YL005M",D1373="NPC06UZDB-YL007M",D1373="NPC06UZDB-YL150C",D1373="NPC06UZDB-OR750C",D1373="CO155E2-0ZC150",D1373="CO155E2-0ZM015",D1373="NPC06UZDB-OR020M",D1373="CO155E2-09M015",D1373="CO155E2-0MM015",D1373="CO155E2-01C150",D1373="CO155E2-01C250",D1373="CO155E2-01M015",D1373="CO155E2-07C150",D1373="CO155E2-08C250",D1373="CO155E2-09C150",D1373="CO155E2-0CC150",D1373="CO155E2-0CM015",D1373="CO155E2-01M003",D1373="CO155E2-01M005",D1373="NPC06UZDB-GN020M",D1373="CO155E2-09M005",D1373="NPC06UZDB-BK005M",D1373="NPC06UZDB-BL020M",D1373="NPC06UZDB-RD010M",D1373="NPC06UZDB-RD020M",D1373="CO155E2-08M015",D1373="CO155E2-08C150",D1373="CO155E2-01M001",D1373="CO155E2-01M002",D1373="CO155E2-06M003",D1373="CO155E2-07M001",D1373="CO155E2-09M003",D1373="CO155E2-09M001",D1373="CO155E2-09M007",D1373="CO155E2-0ZM003",D1373="CO155E2-0MM003",D1373="CO155E2-0MM005",D1373="CO155E2-0MM007",D1373="CO155E2-0ZM007",D1373="CO155E2-01M010",D1373="NPC06UZDB-WT150C",D1373="NPC06UZDB-WT050C",D1373="NPC06UZDB-BL002M",D1373="CO155E2-0CM010",D1373="CO155E2-08F008",D1373="CO155E2-08F005",D1373="CO155E2-08C050",D1373="NPC06UZDB-BL750C",D1373="CO155E2-07M003",D1373="NPC06UZDB-BL150C",D1373="NPC06UZDB-BL020M",D1373="NPC06UZDB-BL050C",D1373="NPC06UZDB-BL008M",D1373="NPC06UZDB-BL006M",D1373="NPC06UZDB-GY450C",D1373="NPC06UZDB-GY015M",D1373="NPC06UZDB-GY150C",D1373="NPC06UZDB-BL010M",D1373="NPC06UZDB-GN010M",D1373="NPC06UZDB-BK050C",D1373="NPC06UZDB-GN125C",D1373="NPC06UZDB-GN012M",D1373="NPC06UZDB-BK001M",D1373="NPC06UZDB-BL007M",D1373="NPC06UZDB-GY450C",D1373="NPC06UZDB-OR050C",D1373="CO155E2-0MM001",D1373="CO155E2-06M002",D1373="CO155E2-0MM002",D1373="NPC06UZDB-GN001M",D1373="NPC06UZDB-GN002M",D1373="NPC06UZDB-GN003M",D1373="NPC06UZDB-GN004M",D1373="NPC06UZDB-GN005M",D1373="NPC06UZDB-GN006M",D1373="NPC06UZDB-WT050C",D1373="NPC06UZDB-OR001M",D1373="NPC06UZDB-OR002M",D1373="NPC06UZDB-OR003M",D1373="NPC06UZDB-OR004M",D1373="NPC06UZDB-OR005M",D1373="NPC06UZDB-OR006M",D1373="NPC06UZDB-OR010M",D1373="CO155E2-07M002",D1373="NPC06UZDB-RD001M",D1373="NPC06UZDB-RD002M",D1373="NPC06UZDB-RD002M",D1373="NPC06UZDB-RD003M",D1373="NPC06UZDB-RD004M",D1373="CO155E2-0ZM001",D1373="CO155E2-0ZM002",D1373="NPC06UZDB-BK002M",D1373="NPC06UZDB-BK003M",D1373="NPC06UZDB-BL001M",D1373="NPC06UZDB-BL002M",D1373="NPC06UZDB-BL003M",D1373="NPC06UZDB-BL004M",D1373="NPC06UZDB-BL005M",D1373="NPC06UZDB-BL015M",D1373="NPC06UZDB-GY010M",D1373="NPC06UZDB-GY001M",D1373="NPC06UZDB-GY002M",D1373="NPC06UZDB-GY003M",D1373="NPC06UZDB-GY004M",D1373="NPC06UZDB-GY005M",D1373="NPC06UZDB-YL001M",D1373="NPC06UZDB-YL002M",D1373="NPC06UZDB-YL003M",D1373="CO155E2-0CM001",D1373="CO155E2-0CM002",D1373="CO155E2-0CM003",D1373="CO155E2-0CM004",D1373="CO155E2-0CM005",D1373="CO155E2-08M001",D1373="CO155E2-08M002",D1373="CO155E2-08M003",D1373="CO155E2-08M004",D1373="CO155E2-08M005",D1373="CO155E2-08M006",D1373="CO155E2-08M007",D1373="CO155E2-08M008",D1373="CO155E2-08M009",D1373="CO155E2-08M010",D1373="CO155E2-08M020",D1373="CO155E2-0ZM001",D1373="CO155E2-0ZM002",D1373="CO155E2-09M002",D1373="NPC06UZDB-WT001M",D1373="NPC06UZDB-WT002M",D1373="NPC06UZDB-WT003M",D1373="NPC06UZDB-WT004M",D1373="NPC06UZDB-WT005M",D1373="NPC06UZDB-WT006M",D1373="NPC06UZDB-WT008M",D1373="NPC06UZDB-WT010M",D1373="NPC06UZDB-WT015M",D1373="NPC06UZDB-WT020M",),E1373*2,0)</f>
        <v>0</v>
      </c>
      <c r="BU1373" s="67">
        <f t="shared" si="2570"/>
        <v>91605</v>
      </c>
      <c r="BV1373" s="66"/>
      <c r="BW1373" s="66">
        <f t="shared" si="2528"/>
        <v>0</v>
      </c>
      <c r="BX1373" s="67">
        <f t="shared" si="2571"/>
        <v>133784</v>
      </c>
      <c r="BY1373" s="66"/>
      <c r="BZ1373" s="66">
        <f t="shared" ref="BZ1373:BZ1404" si="2583">IF(OR(D1373="CO155E2-0CM020",D1373="NPC06UZDB-YL020M",D1373="NPC06UZDB-OR050C",D1373="NPC06UZDB-WT020C",D1373="CO155E2-0ZC750",D1373="CO155E2-09M008",D1373="NPC06UZDB-BL011M",D1373="NPC06UZDB-OR008M",D1373="NPC06UZDB-WT450C",D1373="NPC06UZDB-GN015M",D1373="NPC06UZDB-RD015M",D1373="NPC06UZDB-YL004M",D1373="CO155E2-07C150",D1373="NPC06UZDB-WT015C",D1373="NPC06UZDB-GY350C",D1373="NPC06UZDB-OR350C",D1373="NPC06UZDB-YL003M",D1373="CO155E2-0MC150 ",D1373="NPC06UZDB-YL250C",D1373="CO155E2-09C050",D1373="NPC06UZDB-GN250C",D1373="NPC06UZDB-BL250C",D1373="NPC06UZDB-WT004M",D1373="NPC06UZDB-BL009M",D1373="NPC06UZDB-GY020C",D1373="NPC06UZDB-GN020C",D1373="NPC06UZDB-RD020C",D1373="NPC06UZDB-YL020C",D1373="NPC06UZDB-GY030M",D1373="CO155E2-0MC250",D1373="CO155E2-0MC150",D1373="NPC06UZDB-BL020C",D1373="NPC06UZDB-OR150C",D1373="NPC06UZDB-BL012M",D1373="NPC06UZDB-BK350C",D1373="NPC06UZDB-GN350C",D1373="NPC06UZDB-GN450C",D1373="NPC06UZDB-GY350C",D1373="NPC06UZDB-OR350C",D1373="NPC06UZDB-YL350C",D1373="CO155E2-0CM007",D1373="NPC06UZDB-GN007M",D1373="NPC06UZDB-GY150C",D1373="NPC06UZDB-BL015C",D1373="NPC06UZDB-BL030C",D1373="NPC06UZDB-BL013M",D1373="NPC06UZDB-WT016M",D1373="CO155E2-0ZC050",D1373="CO155E2-0ZC250",D1373="CO155E2-0ZM009",D1373="CO155E2-0ZM008",D1373="CO155E2-0ZM006",D1373="CO155E2-0ZM012",D1373="NPC06UZDB-BK016M",D1373="NPC06UZDB-BK011M",D1373="NPC06UZDB-GY250C",D1373="NPC06UZDB-GY007M",D1373="CO155E2-07M015",D1373="CO155E2-0ZM004",D1373="CO155E2-09M004",D1373="CO155E2-0CC050",D1373="CO155E2-09M015",D1373="CO155E2-0ZC150",D1373="CO155E2-01M007",D1373="CO155E2-07M010",D1373="NPC06UZDB-YL050C",D1373="NPC06UZDB-OR007M",D1373="NPC06UZDB-GN050C",D1373="NPC06UZDB-WT012M",D1373="NPC06UZDB-GY006M",D1373="NPC06UZDB-GY008M",D1373="CO155E2-0ZM015",D1373="NPC06UZDB-RD050C",D1373="NPC06UZDB-RD150C",D1373="NPC06UZDB-WT009M",D1373="CO155E2-01M004",D1373="NPC06UZDB-OR015M",D1373="NPC06UZDB-GN750C",D1373="NPC06UZDB-WT750C",D1373="CO155E2-0MM010",D1373="CO155E2-07M005",D1373="CO155E2-07M007",D1373="NPC06UZDB-BK750C",D1373="CO155E2-07C050",D1373="CO155E2-01M007",D1373="CO155E2-0MC050",D1373="NPC06UZDB-BK010M",D1373="NPC06UZDB-BK150C",D1373="NPC06UZDB-BK250C",D1373="NPC06UZDB-RD750C",D1373="NPC06UZDB-WT030M",D1373="CO155E2-01C050",D1373="CO155E2-08C750",D1373="NPC06UZDB-WT050M",D1373="NPC06UZDB-GY050C",D1373="CO155E2-0ZM010",D1373="NPC06UZDB-BK007M",D1373="CO155E2-0CC250",D1373="NPC06UZDB-WT007M",D1373="CO155E2-06C150",D1373="NPC06UZDB-WT025M",D1373="NPC06UZDB-WT025C",D1373="NPC06UZDB-GY750C",D1373="NPC06UZDB-WT250C",D1373="CO155E2-09M010",D1373="CO155E2-06M001",D1373="CO155E2-0ZM005",D1373="NPC06UZDB-YL010M",D1373="NPC06UZDB-GN150C",D1373="NPC06UZDB-RD005M",D1373="NPC06UZDB-GY007M",D1373="NPC06UZDB-GY020M",D1373="NPC06UZDB-YL005M",D1373="NPC06UZDB-YL007M",D1373="NPC06UZDB-YL150C",D1373="NPC06UZDB-OR750C",D1373="CO155E2-0ZC150",D1373="CO155E2-0ZM015",D1373="NPC06UZDB-OR020M",D1373="CO155E2-09M015",D1373="CO155E2-0MM015",D1373="CO155E2-01C150",D1373="CO155E2-01C250",D1373="CO155E2-01M015",D1373="CO155E2-07C150",D1373="CO155E2-08C250",D1373="CO155E2-09C150",D1373="CO155E2-0CC150",D1373="CO155E2-0CM015",D1373="CO155E2-01M003",D1373="CO155E2-01M005",D1373="NPC06UZDB-GN020M",D1373="CO155E2-09M005",D1373="NPC06UZDB-BK005M",D1373="NPC06UZDB-BL020M",D1373="NPC06UZDB-RD010M",D1373="NPC06UZDB-RD020M",D1373="CO155E2-08M015",D1373="CO155E2-08C150",D1373="CO155E2-01M001",D1373="CO155E2-01M002",D1373="CO155E2-06M003",D1373="CO155E2-07M001",D1373="CO155E2-09M003",D1373="CO155E2-09M001",D1373="CO155E2-09M007",D1373="CO155E2-0ZM003",D1373="CO155E2-0MM003",D1373="CO155E2-0MM005",D1373="CO155E2-0MM007",D1373="CO155E2-0ZM007",D1373="CO155E2-01M010",D1373="NPC06UZDB-WT150C",D1373="NPC06UZDB-WT050C",D1373="CO155E2-0CM010",D1373="CO155E2-08F008",D1373="CO155E2-08F005",D1373="CO155E2-08C050",D1373="NPC06UZDB-BL750C",D1373="CO155E2-07M003",D1373="NPC06UZDB-BL150C",D1373="NPC06UZDB-BL020M",D1373="NPC06UZDB-BL050C",D1373="NPC06UZDB-BL008M",D1373="NPC06UZDB-BL006M",D1373="NPC06UZDB-GY450C",D1373="NPC06UZDB-GY015M",D1373="NPC06UZDB-GY150C",D1373="NPC06UZDB-BL010M",D1373="NPC06UZDB-GN010M",D1373="NPC06UZDB-BK050C",D1373="NPC06UZDB-GN125C",D1373="NPC06UZDB-GN012M",D1373="NPC06UZDB-BK001M",D1373="NPC06UZDB-BL007M",D1373="NPC06UZDB-GY450C",D1373="NPC06UZDB-OR050C",D1373="CO155E2-0MM001",D1373="CO155E2-06M002",D1373="CO155E2-0MM002",D1373="NPC06UZDB-GN001M",D1373="NPC06UZDB-GN002M",D1373="NPC06UZDB-GN003M",D1373="NPC06UZDB-GN004M",D1373="NPC06UZDB-GN005M",D1373="NPC06UZDB-GN006M",D1373="NPC06UZDB-WT050C",D1373="NPC06UZDB-OR001M",D1373="NPC06UZDB-OR002M",D1373="NPC06UZDB-OR003M",D1373="NPC06UZDB-OR004M",D1373="NPC06UZDB-OR005M",D1373="NPC06UZDB-OR006M",D1373="NPC06UZDB-OR010M",D1373="CO155E2-07M002",D1373="NPC06UZDB-RD001M",D1373="NPC06UZDB-RD002M",D1373="NPC06UZDB-RD002M",D1373="NPC06UZDB-RD003M",D1373="NPC06UZDB-RD004M",D1373="CO155E2-0ZM001",D1373="CO155E2-0ZM002",D1373="NPC06UZDB-BK002M",D1373="NPC06UZDB-BK003M",D1373="NPC06UZDB-BL001M",D1373="NPC06UZDB-BL002M",D1373="NPC06UZDB-BL003M",D1373="NPC06UZDB-BL004M",D1373="NPC06UZDB-BL005M",D1373="NPC06UZDB-BL015M",D1373="NPC06UZDB-GY010M",D1373="NPC06UZDB-GY001M",D1373="NPC06UZDB-GY002M",D1373="NPC06UZDB-GY003M",D1373="NPC06UZDB-GY004M",D1373="NPC06UZDB-GY005M",D1373="NPC06UZDB-YL001M",D1373="NPC06UZDB-YL002M",D1373="NPC06UZDB-YL003M",D1373="CO155E2-0CM001",D1373="CO155E2-0CM002",D1373="CO155E2-0CM003",D1373="CO155E2-0CM004",D1373="CO155E2-0CM005",D1373="CO155E2-08M001",D1373="CO155E2-08M002",D1373="CO155E2-08M003",D1373="CO155E2-08M004",D1373="CO155E2-08M005",D1373="CO155E2-08M006",D1373="CO155E2-08M007",D1373="CO155E2-08M008",D1373="CO155E2-08M009",D1373="CO155E2-08M010",D1373="CO155E2-08M020",D1373="CO155E2-0ZM001",D1373="CO155E2-0ZM002",D1373="CO155E2-09M002",D1373="NPC06UZDB-WT001M",D1373="NPC06UZDB-WT002M",D1373="NPC06UZDB-WT003M",D1373="NPC06UZDB-WT004M",D1373="NPC06UZDB-WT005M",D1373="NPC06UZDB-WT006M",D1373="NPC06UZDB-WT008M",D1373="NPC06UZDB-WT010M",D1373="NPC06UZDB-WT015M",D1373="NPC06UZDB-WT020M",),E1373*2,0)</f>
        <v>0</v>
      </c>
      <c r="CA1373" s="67">
        <f t="shared" si="2572"/>
        <v>87299</v>
      </c>
      <c r="CB1373" s="66"/>
      <c r="CC1373" s="66">
        <f t="shared" si="2510"/>
        <v>0</v>
      </c>
      <c r="CD1373" s="67">
        <f t="shared" si="2470"/>
        <v>25628.239999999998</v>
      </c>
      <c r="CE1373" s="66"/>
      <c r="CF1373" s="66">
        <f t="shared" si="2511"/>
        <v>0</v>
      </c>
      <c r="CG1373" s="67">
        <f t="shared" si="2539"/>
        <v>3663.6999999999994</v>
      </c>
      <c r="CH1373" s="66"/>
      <c r="CI1373" s="66">
        <f t="shared" si="2512"/>
        <v>0</v>
      </c>
      <c r="CJ1373" s="67">
        <f t="shared" si="2554"/>
        <v>6757.8</v>
      </c>
      <c r="CK1373" s="66"/>
      <c r="CL1373" s="68">
        <f t="shared" si="2513"/>
        <v>0</v>
      </c>
      <c r="CM1373" s="79">
        <f t="shared" si="2540"/>
        <v>4847.4799999999996</v>
      </c>
      <c r="CN1373" s="66"/>
      <c r="CO1373" s="68">
        <f t="shared" si="2514"/>
        <v>0</v>
      </c>
      <c r="CP1373" s="79">
        <f t="shared" si="2541"/>
        <v>3955</v>
      </c>
      <c r="CQ1373" s="66"/>
      <c r="CR1373" s="68">
        <f t="shared" si="2515"/>
        <v>0</v>
      </c>
      <c r="CS1373" s="79">
        <f t="shared" si="2482"/>
        <v>5186</v>
      </c>
      <c r="CT1373" s="66"/>
      <c r="CU1373" s="68">
        <f t="shared" si="2516"/>
        <v>0</v>
      </c>
      <c r="CV1373" s="79">
        <f t="shared" si="2542"/>
        <v>6929</v>
      </c>
      <c r="CW1373" s="66"/>
      <c r="CX1373" s="66">
        <f t="shared" si="2552"/>
        <v>0</v>
      </c>
      <c r="CY1373" s="40">
        <f t="shared" si="2476"/>
        <v>6173.9599999999982</v>
      </c>
      <c r="CZ1373" s="65"/>
      <c r="DA1373" s="66">
        <f t="shared" si="2529"/>
        <v>0</v>
      </c>
      <c r="DB1373" s="67">
        <f t="shared" si="2555"/>
        <v>29024</v>
      </c>
      <c r="DC1373" s="66"/>
      <c r="DD1373" s="66">
        <f t="shared" si="2530"/>
        <v>0</v>
      </c>
      <c r="DE1373" s="67">
        <f t="shared" si="2556"/>
        <v>75795</v>
      </c>
      <c r="DF1373" s="66"/>
      <c r="DG1373" s="69">
        <f t="shared" si="2517"/>
        <v>0</v>
      </c>
      <c r="DH1373" s="67">
        <f t="shared" si="2471"/>
        <v>439035</v>
      </c>
      <c r="DI1373" s="66"/>
      <c r="DJ1373" s="66">
        <f t="shared" si="2518"/>
        <v>0</v>
      </c>
      <c r="DK1373" s="67">
        <f t="shared" si="2543"/>
        <v>4363.5</v>
      </c>
      <c r="DL1373" s="210"/>
      <c r="DM1373" s="206">
        <f t="shared" si="2519"/>
        <v>0</v>
      </c>
      <c r="DN1373" s="25">
        <f t="shared" si="2535"/>
        <v>0</v>
      </c>
      <c r="DO1373" s="5"/>
      <c r="DP1373" s="43">
        <f t="shared" si="2520"/>
        <v>0</v>
      </c>
      <c r="DQ1373" s="27">
        <f t="shared" si="2544"/>
        <v>6413.5</v>
      </c>
      <c r="DR1373" s="5"/>
      <c r="DS1373" s="43">
        <f t="shared" si="2521"/>
        <v>0</v>
      </c>
      <c r="DT1373" s="27">
        <f t="shared" si="2545"/>
        <v>4846</v>
      </c>
      <c r="DU1373" s="5"/>
      <c r="DV1373" s="43">
        <f t="shared" si="2522"/>
        <v>0</v>
      </c>
      <c r="DW1373" s="27">
        <f t="shared" si="2546"/>
        <v>4835</v>
      </c>
      <c r="DX1373" s="5"/>
      <c r="DY1373" s="22">
        <f t="shared" si="2523"/>
        <v>0</v>
      </c>
      <c r="DZ1373" s="25">
        <f t="shared" si="2547"/>
        <v>523</v>
      </c>
      <c r="EA1373" s="22"/>
      <c r="EB1373" s="22">
        <f t="shared" si="2524"/>
        <v>0</v>
      </c>
      <c r="EC1373" s="28">
        <f t="shared" si="2548"/>
        <v>369</v>
      </c>
      <c r="ED1373" s="5"/>
      <c r="EE1373" s="43">
        <f t="shared" si="2525"/>
        <v>0</v>
      </c>
      <c r="EF1373" s="27">
        <f t="shared" si="2549"/>
        <v>4769</v>
      </c>
      <c r="EG1373" s="66"/>
      <c r="EH1373" s="66">
        <f t="shared" si="2526"/>
        <v>0</v>
      </c>
      <c r="EI1373" s="67">
        <f t="shared" si="2550"/>
        <v>21277</v>
      </c>
      <c r="EJ1373" s="66"/>
      <c r="EK1373" s="66">
        <f t="shared" si="2527"/>
        <v>0</v>
      </c>
      <c r="EL1373" s="67">
        <f t="shared" si="2551"/>
        <v>19907</v>
      </c>
      <c r="EM1373" s="110">
        <f t="shared" si="2561"/>
        <v>231215.63971276002</v>
      </c>
    </row>
    <row r="1374" spans="1:143" s="33" customFormat="1" ht="11.25" customHeight="1" x14ac:dyDescent="0.25">
      <c r="A1374" s="11">
        <v>46200</v>
      </c>
      <c r="B1374" s="187"/>
      <c r="C1374" s="174">
        <v>8005009298</v>
      </c>
      <c r="D1374" s="13" t="s">
        <v>375</v>
      </c>
      <c r="E1374" s="14">
        <v>35</v>
      </c>
      <c r="F1374" s="15">
        <v>2.75</v>
      </c>
      <c r="G1374" s="16">
        <v>191516146365</v>
      </c>
      <c r="H1374" s="66"/>
      <c r="I1374" s="41">
        <f t="shared" si="2486"/>
        <v>70</v>
      </c>
      <c r="J1374" s="48">
        <f t="shared" si="2564"/>
        <v>171417</v>
      </c>
      <c r="K1374" s="66"/>
      <c r="L1374" s="41">
        <f t="shared" si="2536"/>
        <v>70</v>
      </c>
      <c r="M1374" s="48">
        <f t="shared" si="2565"/>
        <v>230334</v>
      </c>
      <c r="N1374" s="66"/>
      <c r="O1374" s="41">
        <f t="shared" si="2531"/>
        <v>70</v>
      </c>
      <c r="P1374" s="48">
        <f t="shared" si="2566"/>
        <v>158896</v>
      </c>
      <c r="Q1374" s="66"/>
      <c r="R1374" s="66">
        <f t="shared" si="2569"/>
        <v>70</v>
      </c>
      <c r="S1374" s="67">
        <f t="shared" si="2567"/>
        <v>195032</v>
      </c>
      <c r="T1374" s="66"/>
      <c r="U1374" s="66">
        <f t="shared" si="2490"/>
        <v>99.75</v>
      </c>
      <c r="V1374" s="67">
        <f t="shared" si="2568"/>
        <v>128845.30000000005</v>
      </c>
      <c r="W1374" s="136"/>
      <c r="X1374" s="69">
        <f t="shared" si="2492"/>
        <v>0</v>
      </c>
      <c r="Y1374" s="67">
        <f t="shared" si="2573"/>
        <v>4416.3500000000004</v>
      </c>
      <c r="Z1374" s="66"/>
      <c r="AA1374" s="68">
        <f t="shared" si="2493"/>
        <v>0</v>
      </c>
      <c r="AB1374" s="67">
        <f t="shared" si="2574"/>
        <v>13496</v>
      </c>
      <c r="AC1374" s="66"/>
      <c r="AD1374" s="66">
        <f t="shared" si="2494"/>
        <v>0</v>
      </c>
      <c r="AE1374" s="67">
        <f t="shared" si="2575"/>
        <v>2877</v>
      </c>
      <c r="AF1374" s="66"/>
      <c r="AG1374" s="78">
        <f t="shared" si="2495"/>
        <v>0</v>
      </c>
      <c r="AH1374" s="79">
        <f t="shared" si="2576"/>
        <v>3352.8</v>
      </c>
      <c r="AI1374" s="66"/>
      <c r="AJ1374" s="68">
        <f t="shared" si="2496"/>
        <v>0</v>
      </c>
      <c r="AK1374" s="67">
        <f t="shared" si="2577"/>
        <v>41234</v>
      </c>
      <c r="AL1374" s="66"/>
      <c r="AM1374" s="68">
        <f t="shared" si="2562"/>
        <v>0</v>
      </c>
      <c r="AN1374" s="67">
        <f t="shared" si="2578"/>
        <v>7722.12</v>
      </c>
      <c r="AO1374" s="66"/>
      <c r="AP1374" s="68">
        <f t="shared" si="2498"/>
        <v>0</v>
      </c>
      <c r="AQ1374" s="67">
        <f t="shared" si="2477"/>
        <v>7578.6399999999994</v>
      </c>
      <c r="AR1374" s="66"/>
      <c r="AS1374" s="68">
        <f t="shared" si="2499"/>
        <v>0</v>
      </c>
      <c r="AT1374" s="67">
        <f t="shared" si="2563"/>
        <v>278.5</v>
      </c>
      <c r="AU1374" s="66"/>
      <c r="AV1374" s="66">
        <f t="shared" si="2500"/>
        <v>0</v>
      </c>
      <c r="AW1374" s="42">
        <f t="shared" si="2485"/>
        <v>4171.2000000000016</v>
      </c>
      <c r="AX1374" s="66"/>
      <c r="AY1374" s="66">
        <f t="shared" si="2501"/>
        <v>0</v>
      </c>
      <c r="AZ1374" s="67">
        <f t="shared" si="2534"/>
        <v>728.09999999999991</v>
      </c>
      <c r="BA1374" s="66"/>
      <c r="BB1374" s="68">
        <f t="shared" si="2502"/>
        <v>0</v>
      </c>
      <c r="BC1374" s="67">
        <f t="shared" si="2478"/>
        <v>77.819999999999851</v>
      </c>
      <c r="BD1374" s="66"/>
      <c r="BE1374" s="68">
        <f t="shared" si="2503"/>
        <v>0</v>
      </c>
      <c r="BF1374" s="67">
        <f t="shared" si="2532"/>
        <v>445.38000000000164</v>
      </c>
      <c r="BG1374" s="66"/>
      <c r="BH1374" s="68">
        <f t="shared" si="2579"/>
        <v>0</v>
      </c>
      <c r="BI1374" s="67">
        <f t="shared" si="2533"/>
        <v>10000</v>
      </c>
      <c r="BJ1374" s="66"/>
      <c r="BK1374" s="68">
        <f t="shared" si="2505"/>
        <v>0</v>
      </c>
      <c r="BL1374" s="67">
        <f t="shared" si="2537"/>
        <v>2582.6000000000004</v>
      </c>
      <c r="BM1374" s="66"/>
      <c r="BN1374" s="68">
        <f t="shared" si="2580"/>
        <v>0</v>
      </c>
      <c r="BO1374" s="67">
        <f t="shared" si="2538"/>
        <v>9134.7000000000007</v>
      </c>
      <c r="BP1374" s="66"/>
      <c r="BQ1374" s="68">
        <f t="shared" si="2581"/>
        <v>0</v>
      </c>
      <c r="BR1374" s="67">
        <f t="shared" si="2553"/>
        <v>65479.450000000012</v>
      </c>
      <c r="BS1374" s="66"/>
      <c r="BT1374" s="66">
        <f t="shared" si="2582"/>
        <v>0</v>
      </c>
      <c r="BU1374" s="67">
        <f t="shared" si="2570"/>
        <v>91605</v>
      </c>
      <c r="BV1374" s="66"/>
      <c r="BW1374" s="66">
        <f t="shared" ref="BW1374:BW1405" si="2584">IF(OR(D1374="CO155E2-0CM020",D1374="NPC06UZDB-YL020M",D1374="NPC06UZDB-OR050C",D1374="NPC06UZDB-WT020C",D1374="CO155E2-0ZC750",D1374="CO155E2-09M008",D1374="NPC06UZDB-BL011M",D1374="NPC06UZDB-OR008M",D1374="NPC06UZDB-WT450C",D1374="NPC06UZDB-GN015M",D1374="NPC06UZDB-RD015M",D1374="NPC06UZDB-YL004M",D1374="CO155E2-07C150",D1374="NPC06UZDB-WT015C",D1374="NPC06UZDB-GY350C",D1374="NPC06UZDB-OR350C",D1374="NPC06UZDB-YL003M",D1374="CO155E2-0MC150 ",D1374="NPC06UZDB-YL250C",D1374="CO155E2-09C050",D1374="NPC06UZDB-GN250C",D1374="NPC06UZDB-BL250C",D1374="NPC06UZDB-WT004M",D1374="NPC06UZDB-RD150C",D1374="NPC06UZDB-BL009M",D1374="NPC06UZDB-GY020C",D1374="NPC06UZDB-GN020C",D1374="NPC06UZDB-RD020C",D1374="NPC06UZDB-YL020C",D1374="NPC06UZDB-GY030M",D1374="CO155E2-0MC250",D1374="CO155E2-0MC150",D1374="NPC06UZDB-BL020C",D1374="NPC06UZDB-OR150C",D1374="NPC06UZDB-BL012M",D1374="NPC06UZDB-BK350C",D1374="NPC06UZDB-GN350C",D1374="NPC06UZDB-GN450C",D1374="NPC06UZDB-GY350C",D1374="NPC06UZDB-OR350C",D1374="NPC06UZDB-YL350C",D1374="CO155E2-0CM007",D1374="NPC06UZDB-GN007M",D1374="NPC06UZDB-GY150C",D1374="NPC06UZDB-BL015C",D1374="NPC06UZDB-BL030C",D1374="NPC06UZDB-BL013M",D1374="NPC06UZDB-WT016M",D1374="NPC06UZDB-WT025M",D1374="CO155E2-0ZC050",D1374="CO155E2-0ZC250",D1374="CO155E2-0ZM009",D1374="CO155E2-0ZM008",D1374="CO155E2-0ZM006",D1374="CO155E2-0ZM012",D1374="NPC06UZDB-BK016M",D1374="NPC06UZDB-BK011M",D1374="NPC06UZDB-GY250C",D1374="NPC06UZDB-GY007M",D1374="CO155E2-07M015",D1374="CO155E2-0ZM004",D1374="CO155E2-09M004",D1374="CO155E2-0CC050",D1374="CO155E2-09M015",D1374="CO155E2-0ZC150",D1374="CO155E2-01M007",D1374="CO155E2-07M010",D1374="NPC06UZDB-YL050C",D1374="NPC06UZDB-OR007M",D1374="NPC06UZDB-GN050C",D1374="NPC06UZDB-WT012M",D1374="NPC06UZDB-GY006M",D1374="NPC06UZDB-GY008M",D1374="CO155E2-0ZM015",D1374="NPC06UZDB-RD050C",D1374="NPC06UZDB-RD150C",D1374="NPC06UZDB-WT009M",D1374="CO155E2-01M004",D1374="NPC06UZDB-OR015M",D1374="NPC06UZDB-GN750C",D1374="NPC06UZDB-WT750C",D1374="CO155E2-0MM010",D1374="CO155E2-07M005",D1374="CO155E2-07M007",D1374="NPC06UZDB-BK750C",D1374="CO155E2-07C050",D1374="CO155E2-01M007",D1374="CO155E2-0MC050",D1374="NPC06UZDB-BK010M",D1374="NPC06UZDB-BK150C",D1374="NPC06UZDB-BK250C",D1374="NPC06UZDB-RD750C",D1374="NPC06UZDB-WT030M",D1374="CO155E2-01C050",D1374="CO155E2-08C750",D1374="NPC06UZDB-WT050M",D1374="NPC06UZDB-GY050C",D1374="CO155E2-0ZM010",D1374="NPC06UZDB-BK007M",D1374="CO155E2-0CC250",D1374="NPC06UZDB-WT007M",D1374="CO155E2-06C150",D1374="NPC06UZDB-WT025M",D1374="NPC06UZDB-WT025C",D1374="NPC06UZDB-GY750C",D1374="NPC06UZDB-WT250C",D1374="CO155E2-09M010",D1374="CO155E2-06M001",D1374="CO155E2-0ZM005",D1374="NPC06UZDB-YL010M",D1374="NPC06UZDB-GN150C",D1374="NPC06UZDB-RD005M",D1374="NPC06UZDB-GY007M",D1374="NPC06UZDB-GY020M",D1374="NPC06UZDB-YL005M",D1374="NPC06UZDB-YL007M",D1374="NPC06UZDB-YL150C",D1374="NPC06UZDB-OR750C",D1374="CO155E2-0ZC150",D1374="CO155E2-0ZM015",D1374="NPC06UZDB-OR020M",D1374="CO155E2-09M015",D1374="CO155E2-0MM015",D1374="CO155E2-01C150",D1374="CO155E2-01C250",D1374="CO155E2-01M015",D1374="CO155E2-07C150",D1374="CO155E2-08C250",D1374="CO155E2-09C150",D1374="CO155E2-0CC150",D1374="CO155E2-0CM015",D1374="CO155E2-01M003",D1374="CO155E2-01M005",D1374="NPC06UZDB-GN020M",D1374="CO155E2-09M005",D1374="NPC06UZDB-BK005M",D1374="NPC06UZDB-BL020M",D1374="NPC06UZDB-RD010M",D1374="NPC06UZDB-RD020M",D1374="CO155E2-08M015",D1374="CO155E2-08C150",D1374="CO155E2-01M001",D1374="CO155E2-01M002",D1374="CO155E2-06M003",D1374="CO155E2-07M001",D1374="CO155E2-09M003",D1374="CO155E2-09M001",D1374="CO155E2-09M007",D1374="CO155E2-0ZM003",D1374="CO155E2-0MM003",D1374="CO155E2-0MM005",D1374="CO155E2-0MM007",D1374="CO155E2-0ZM007",D1374="CO155E2-01M010",D1374="NPC06UZDB-WT150C",D1374="NPC06UZDB-WT050C",D1374="CO155E2-0CM010",D1374="CO155E2-08F008",D1374="CO155E2-08F005",D1374="CO155E2-08C050",D1374="NPC06UZDB-BL750C",D1374="CO155E2-07M003",D1374="NPC06UZDB-BL150C",D1374="NPC06UZDB-BL020M",D1374="NPC06UZDB-BL050C",D1374="NPC06UZDB-BL008M",D1374="NPC06UZDB-BL006M",D1374="NPC06UZDB-GY450C",D1374="NPC06UZDB-GY015M",D1374="NPC06UZDB-GY150C",D1374="NPC06UZDB-BL010M",D1374="NPC06UZDB-GN010M",D1374="NPC06UZDB-BK050C",D1374="NPC06UZDB-GN125C",D1374="NPC06UZDB-GN012M",D1374="NPC06UZDB-BK001M",D1374="NPC06UZDB-BL007M",D1374="NPC06UZDB-GY450C",D1374="NPC06UZDB-OR050C",D1374="CO155E2-0MM001",D1374="CO155E2-06M002",D1374="CO155E2-0MM002",D1374="NPC06UZDB-GN001M",D1374="NPC06UZDB-GN002M",D1374="NPC06UZDB-GN003M",D1374="NPC06UZDB-GN004M",D1374="NPC06UZDB-GN005M",D1374="NPC06UZDB-GN006M",D1374="NPC06UZDB-WT050C",D1374="NPC06UZDB-OR001M",D1374="NPC06UZDB-OR002M",D1374="NPC06UZDB-OR003M",D1374="NPC06UZDB-OR004M",D1374="NPC06UZDB-OR005M",D1374="NPC06UZDB-OR006M",D1374="NPC06UZDB-OR010M",D1374="CO155E2-07M002",D1374="NPC06UZDB-RD001M",D1374="NPC06UZDB-RD002M",D1374="NPC06UZDB-RD002M",D1374="NPC06UZDB-RD003M",D1374="NPC06UZDB-RD004M",D1374="CO155E2-0ZM001",D1374="CO155E2-0ZM002",D1374="NPC06UZDB-BK002M",D1374="NPC06UZDB-BK003M",D1374="NPC06UZDB-BL001M",D1374="NPC06UZDB-BL002M",D1374="NPC06UZDB-BL003M",D1374="NPC06UZDB-BL004M",D1374="NPC06UZDB-BL005M",D1374="NPC06UZDB-BL015M",D1374="NPC06UZDB-GY010M",D1374="NPC06UZDB-GY001M",D1374="NPC06UZDB-GY002M",D1374="NPC06UZDB-GY003M",D1374="NPC06UZDB-GY004M",D1374="NPC06UZDB-GY005M",D1374="NPC06UZDB-YL001M",D1374="NPC06UZDB-YL002M",D1374="NPC06UZDB-YL003M",D1374="CO155E2-0CM001",D1374="CO155E2-0CM002",D1374="CO155E2-0CM003",D1374="CO155E2-0CM004",D1374="CO155E2-0CM005",D1374="CO155E2-08M001",D1374="CO155E2-08M002",D1374="CO155E2-08M003",D1374="CO155E2-08M004",D1374="CO155E2-08M005",D1374="CO155E2-08M006",D1374="CO155E2-08M007",D1374="CO155E2-08M008",D1374="CO155E2-08M009",D1374="CO155E2-08M010",D1374="CO155E2-08M020",D1374="CO155E2-0ZM001",D1374="CO155E2-0ZM002",D1374="CO155E2-09M002",D1374="NPC06UZDB-WT001M",D1374="NPC06UZDB-WT002M",D1374="NPC06UZDB-WT003M",D1374="NPC06UZDB-WT004M",D1374="NPC06UZDB-WT005M",D1374="NPC06UZDB-WT006M",D1374="NPC06UZDB-WT008M",D1374="NPC06UZDB-WT010M",D1374="NPC06UZDB-WT015M",D1374="NPC06UZDB-WT020M",),E1374*2,0)</f>
        <v>0</v>
      </c>
      <c r="BX1374" s="67">
        <f t="shared" si="2571"/>
        <v>133784</v>
      </c>
      <c r="BY1374" s="66"/>
      <c r="BZ1374" s="66">
        <f t="shared" si="2583"/>
        <v>0</v>
      </c>
      <c r="CA1374" s="67">
        <f t="shared" si="2572"/>
        <v>87299</v>
      </c>
      <c r="CB1374" s="66"/>
      <c r="CC1374" s="66">
        <f t="shared" si="2510"/>
        <v>0</v>
      </c>
      <c r="CD1374" s="67">
        <f t="shared" si="2470"/>
        <v>25628.239999999998</v>
      </c>
      <c r="CE1374" s="66"/>
      <c r="CF1374" s="66">
        <f t="shared" si="2511"/>
        <v>0</v>
      </c>
      <c r="CG1374" s="67">
        <f t="shared" si="2539"/>
        <v>3663.6999999999994</v>
      </c>
      <c r="CH1374" s="66"/>
      <c r="CI1374" s="66">
        <f t="shared" si="2512"/>
        <v>0</v>
      </c>
      <c r="CJ1374" s="67">
        <f t="shared" si="2554"/>
        <v>6757.8</v>
      </c>
      <c r="CK1374" s="66"/>
      <c r="CL1374" s="68">
        <f t="shared" si="2513"/>
        <v>0</v>
      </c>
      <c r="CM1374" s="79">
        <f t="shared" si="2540"/>
        <v>4847.4799999999996</v>
      </c>
      <c r="CN1374" s="66"/>
      <c r="CO1374" s="68">
        <f t="shared" si="2514"/>
        <v>0</v>
      </c>
      <c r="CP1374" s="79">
        <f t="shared" si="2541"/>
        <v>3955</v>
      </c>
      <c r="CQ1374" s="66"/>
      <c r="CR1374" s="68">
        <f t="shared" si="2515"/>
        <v>0</v>
      </c>
      <c r="CS1374" s="79">
        <f t="shared" si="2482"/>
        <v>5186</v>
      </c>
      <c r="CT1374" s="66"/>
      <c r="CU1374" s="68">
        <f t="shared" si="2516"/>
        <v>0</v>
      </c>
      <c r="CV1374" s="79">
        <f t="shared" si="2542"/>
        <v>6929</v>
      </c>
      <c r="CW1374" s="66"/>
      <c r="CX1374" s="66">
        <f t="shared" si="2552"/>
        <v>0</v>
      </c>
      <c r="CY1374" s="40">
        <f t="shared" si="2476"/>
        <v>6173.9599999999982</v>
      </c>
      <c r="CZ1374" s="65"/>
      <c r="DA1374" s="66">
        <f t="shared" si="2529"/>
        <v>0</v>
      </c>
      <c r="DB1374" s="67">
        <f t="shared" si="2555"/>
        <v>29024</v>
      </c>
      <c r="DC1374" s="66"/>
      <c r="DD1374" s="66">
        <f t="shared" si="2530"/>
        <v>0</v>
      </c>
      <c r="DE1374" s="67">
        <f t="shared" si="2556"/>
        <v>75795</v>
      </c>
      <c r="DF1374" s="66"/>
      <c r="DG1374" s="69">
        <f t="shared" si="2517"/>
        <v>0</v>
      </c>
      <c r="DH1374" s="67">
        <f t="shared" si="2471"/>
        <v>439035</v>
      </c>
      <c r="DI1374" s="66"/>
      <c r="DJ1374" s="66">
        <f t="shared" si="2518"/>
        <v>0</v>
      </c>
      <c r="DK1374" s="67">
        <f t="shared" si="2543"/>
        <v>4363.5</v>
      </c>
      <c r="DL1374" s="210"/>
      <c r="DM1374" s="206">
        <f t="shared" si="2519"/>
        <v>0</v>
      </c>
      <c r="DN1374" s="25">
        <f t="shared" si="2535"/>
        <v>0</v>
      </c>
      <c r="DO1374" s="5"/>
      <c r="DP1374" s="43">
        <f t="shared" si="2520"/>
        <v>0</v>
      </c>
      <c r="DQ1374" s="27">
        <f t="shared" si="2544"/>
        <v>6413.5</v>
      </c>
      <c r="DR1374" s="5"/>
      <c r="DS1374" s="43">
        <f t="shared" si="2521"/>
        <v>0</v>
      </c>
      <c r="DT1374" s="27">
        <f t="shared" si="2545"/>
        <v>4846</v>
      </c>
      <c r="DU1374" s="5"/>
      <c r="DV1374" s="43">
        <f t="shared" si="2522"/>
        <v>0</v>
      </c>
      <c r="DW1374" s="27">
        <f t="shared" si="2546"/>
        <v>4835</v>
      </c>
      <c r="DX1374" s="5"/>
      <c r="DY1374" s="22">
        <f t="shared" si="2523"/>
        <v>0</v>
      </c>
      <c r="DZ1374" s="25">
        <f t="shared" si="2547"/>
        <v>523</v>
      </c>
      <c r="EA1374" s="22"/>
      <c r="EB1374" s="22">
        <f t="shared" si="2524"/>
        <v>0</v>
      </c>
      <c r="EC1374" s="28">
        <f t="shared" si="2548"/>
        <v>369</v>
      </c>
      <c r="ED1374" s="5"/>
      <c r="EE1374" s="43">
        <f t="shared" si="2525"/>
        <v>0</v>
      </c>
      <c r="EF1374" s="27">
        <f t="shared" si="2549"/>
        <v>4769</v>
      </c>
      <c r="EG1374" s="66"/>
      <c r="EH1374" s="66">
        <f t="shared" si="2526"/>
        <v>0</v>
      </c>
      <c r="EI1374" s="67">
        <f t="shared" si="2550"/>
        <v>21277</v>
      </c>
      <c r="EJ1374" s="66"/>
      <c r="EK1374" s="66">
        <f t="shared" si="2527"/>
        <v>0</v>
      </c>
      <c r="EL1374" s="67">
        <f t="shared" si="2551"/>
        <v>19907</v>
      </c>
      <c r="EM1374" s="110">
        <f t="shared" si="2561"/>
        <v>230189.11291276003</v>
      </c>
    </row>
    <row r="1375" spans="1:143" s="33" customFormat="1" ht="11.25" customHeight="1" x14ac:dyDescent="0.25">
      <c r="A1375" s="11">
        <v>46200</v>
      </c>
      <c r="B1375" s="187"/>
      <c r="C1375" s="174">
        <v>8005009299</v>
      </c>
      <c r="D1375" s="13" t="s">
        <v>310</v>
      </c>
      <c r="E1375" s="14">
        <v>260</v>
      </c>
      <c r="F1375" s="15">
        <v>10</v>
      </c>
      <c r="G1375" s="16">
        <v>191516031197</v>
      </c>
      <c r="H1375" s="66"/>
      <c r="I1375" s="41">
        <f t="shared" si="2486"/>
        <v>520</v>
      </c>
      <c r="J1375" s="48">
        <f t="shared" si="2564"/>
        <v>170897</v>
      </c>
      <c r="K1375" s="66"/>
      <c r="L1375" s="41">
        <f t="shared" si="2536"/>
        <v>520</v>
      </c>
      <c r="M1375" s="48">
        <f t="shared" si="2565"/>
        <v>229814</v>
      </c>
      <c r="N1375" s="66"/>
      <c r="O1375" s="41">
        <f t="shared" si="2531"/>
        <v>520</v>
      </c>
      <c r="P1375" s="48">
        <f t="shared" si="2566"/>
        <v>158376</v>
      </c>
      <c r="Q1375" s="66"/>
      <c r="R1375" s="66">
        <f t="shared" si="2569"/>
        <v>520</v>
      </c>
      <c r="S1375" s="67">
        <f t="shared" si="2567"/>
        <v>194512</v>
      </c>
      <c r="T1375" s="66"/>
      <c r="U1375" s="66">
        <f t="shared" si="2490"/>
        <v>2626</v>
      </c>
      <c r="V1375" s="67">
        <f t="shared" si="2568"/>
        <v>126219.30000000005</v>
      </c>
      <c r="W1375" s="136"/>
      <c r="X1375" s="69">
        <f t="shared" si="2492"/>
        <v>0</v>
      </c>
      <c r="Y1375" s="67">
        <f t="shared" si="2573"/>
        <v>4416.3500000000004</v>
      </c>
      <c r="Z1375" s="66"/>
      <c r="AA1375" s="68">
        <f t="shared" si="2493"/>
        <v>0</v>
      </c>
      <c r="AB1375" s="67">
        <f t="shared" si="2574"/>
        <v>13496</v>
      </c>
      <c r="AC1375" s="66"/>
      <c r="AD1375" s="66">
        <f t="shared" si="2494"/>
        <v>0</v>
      </c>
      <c r="AE1375" s="67">
        <f t="shared" si="2575"/>
        <v>2877</v>
      </c>
      <c r="AF1375" s="66"/>
      <c r="AG1375" s="78">
        <f t="shared" si="2495"/>
        <v>0</v>
      </c>
      <c r="AH1375" s="79">
        <f t="shared" si="2576"/>
        <v>3352.8</v>
      </c>
      <c r="AI1375" s="66"/>
      <c r="AJ1375" s="68">
        <f t="shared" si="2496"/>
        <v>0</v>
      </c>
      <c r="AK1375" s="67">
        <f t="shared" si="2577"/>
        <v>41234</v>
      </c>
      <c r="AL1375" s="66"/>
      <c r="AM1375" s="68">
        <f t="shared" si="2562"/>
        <v>0</v>
      </c>
      <c r="AN1375" s="67">
        <f t="shared" si="2578"/>
        <v>7722.12</v>
      </c>
      <c r="AO1375" s="66"/>
      <c r="AP1375" s="68">
        <f t="shared" si="2498"/>
        <v>0</v>
      </c>
      <c r="AQ1375" s="67">
        <f t="shared" si="2477"/>
        <v>7578.6399999999994</v>
      </c>
      <c r="AR1375" s="66"/>
      <c r="AS1375" s="68">
        <f t="shared" si="2499"/>
        <v>0</v>
      </c>
      <c r="AT1375" s="67">
        <f t="shared" si="2563"/>
        <v>278.5</v>
      </c>
      <c r="AU1375" s="66"/>
      <c r="AV1375" s="66">
        <f t="shared" si="2500"/>
        <v>0</v>
      </c>
      <c r="AW1375" s="42">
        <f t="shared" si="2485"/>
        <v>4171.2000000000016</v>
      </c>
      <c r="AX1375" s="66"/>
      <c r="AY1375" s="66">
        <f t="shared" si="2501"/>
        <v>0</v>
      </c>
      <c r="AZ1375" s="67">
        <f t="shared" si="2534"/>
        <v>728.09999999999991</v>
      </c>
      <c r="BA1375" s="66"/>
      <c r="BB1375" s="68">
        <f t="shared" si="2502"/>
        <v>0</v>
      </c>
      <c r="BC1375" s="67">
        <f t="shared" si="2478"/>
        <v>77.819999999999851</v>
      </c>
      <c r="BD1375" s="66"/>
      <c r="BE1375" s="68">
        <f t="shared" si="2503"/>
        <v>0</v>
      </c>
      <c r="BF1375" s="67">
        <f t="shared" si="2532"/>
        <v>445.38000000000164</v>
      </c>
      <c r="BG1375" s="66"/>
      <c r="BH1375" s="68">
        <f t="shared" si="2579"/>
        <v>0</v>
      </c>
      <c r="BI1375" s="67">
        <f t="shared" si="2533"/>
        <v>10000</v>
      </c>
      <c r="BJ1375" s="66"/>
      <c r="BK1375" s="68">
        <f t="shared" si="2505"/>
        <v>0</v>
      </c>
      <c r="BL1375" s="67">
        <f t="shared" si="2537"/>
        <v>2582.6000000000004</v>
      </c>
      <c r="BM1375" s="66"/>
      <c r="BN1375" s="68">
        <f t="shared" si="2580"/>
        <v>0</v>
      </c>
      <c r="BO1375" s="67">
        <f t="shared" si="2538"/>
        <v>9134.7000000000007</v>
      </c>
      <c r="BP1375" s="66"/>
      <c r="BQ1375" s="68">
        <f t="shared" si="2581"/>
        <v>0</v>
      </c>
      <c r="BR1375" s="67">
        <f t="shared" si="2553"/>
        <v>65479.450000000012</v>
      </c>
      <c r="BS1375" s="66"/>
      <c r="BT1375" s="66">
        <f t="shared" si="2582"/>
        <v>0</v>
      </c>
      <c r="BU1375" s="67">
        <f t="shared" si="2570"/>
        <v>91605</v>
      </c>
      <c r="BV1375" s="66"/>
      <c r="BW1375" s="66">
        <f t="shared" si="2584"/>
        <v>0</v>
      </c>
      <c r="BX1375" s="67">
        <f t="shared" si="2571"/>
        <v>133784</v>
      </c>
      <c r="BY1375" s="66"/>
      <c r="BZ1375" s="66">
        <f t="shared" si="2583"/>
        <v>0</v>
      </c>
      <c r="CA1375" s="67">
        <f t="shared" si="2572"/>
        <v>87299</v>
      </c>
      <c r="CB1375" s="66"/>
      <c r="CC1375" s="66">
        <f t="shared" si="2510"/>
        <v>0</v>
      </c>
      <c r="CD1375" s="67">
        <f t="shared" si="2470"/>
        <v>25628.239999999998</v>
      </c>
      <c r="CE1375" s="66"/>
      <c r="CF1375" s="66">
        <f t="shared" si="2511"/>
        <v>0</v>
      </c>
      <c r="CG1375" s="67">
        <f t="shared" si="2539"/>
        <v>3663.6999999999994</v>
      </c>
      <c r="CH1375" s="66"/>
      <c r="CI1375" s="66">
        <f t="shared" si="2512"/>
        <v>0</v>
      </c>
      <c r="CJ1375" s="67">
        <f t="shared" si="2554"/>
        <v>6757.8</v>
      </c>
      <c r="CK1375" s="66"/>
      <c r="CL1375" s="68">
        <f t="shared" si="2513"/>
        <v>0</v>
      </c>
      <c r="CM1375" s="79">
        <f t="shared" si="2540"/>
        <v>4847.4799999999996</v>
      </c>
      <c r="CN1375" s="66"/>
      <c r="CO1375" s="68">
        <f t="shared" si="2514"/>
        <v>0</v>
      </c>
      <c r="CP1375" s="79">
        <f t="shared" si="2541"/>
        <v>3955</v>
      </c>
      <c r="CQ1375" s="66"/>
      <c r="CR1375" s="68">
        <f t="shared" si="2515"/>
        <v>0</v>
      </c>
      <c r="CS1375" s="79">
        <f t="shared" si="2482"/>
        <v>5186</v>
      </c>
      <c r="CT1375" s="66"/>
      <c r="CU1375" s="68">
        <f t="shared" si="2516"/>
        <v>0</v>
      </c>
      <c r="CV1375" s="79">
        <f t="shared" si="2542"/>
        <v>6929</v>
      </c>
      <c r="CW1375" s="66"/>
      <c r="CX1375" s="66">
        <f t="shared" si="2552"/>
        <v>0</v>
      </c>
      <c r="CY1375" s="40">
        <f t="shared" si="2476"/>
        <v>6173.9599999999982</v>
      </c>
      <c r="CZ1375" s="65"/>
      <c r="DA1375" s="66">
        <f t="shared" si="2529"/>
        <v>0</v>
      </c>
      <c r="DB1375" s="67">
        <f t="shared" si="2555"/>
        <v>29024</v>
      </c>
      <c r="DC1375" s="66"/>
      <c r="DD1375" s="66">
        <f t="shared" si="2530"/>
        <v>0</v>
      </c>
      <c r="DE1375" s="67">
        <f t="shared" si="2556"/>
        <v>75795</v>
      </c>
      <c r="DF1375" s="66"/>
      <c r="DG1375" s="69">
        <f t="shared" si="2517"/>
        <v>0</v>
      </c>
      <c r="DH1375" s="67">
        <f t="shared" si="2471"/>
        <v>439035</v>
      </c>
      <c r="DI1375" s="66"/>
      <c r="DJ1375" s="66">
        <f t="shared" si="2518"/>
        <v>0</v>
      </c>
      <c r="DK1375" s="67">
        <f t="shared" si="2543"/>
        <v>4363.5</v>
      </c>
      <c r="DL1375" s="210"/>
      <c r="DM1375" s="206">
        <f t="shared" si="2519"/>
        <v>0</v>
      </c>
      <c r="DN1375" s="25">
        <f t="shared" si="2535"/>
        <v>0</v>
      </c>
      <c r="DO1375" s="5"/>
      <c r="DP1375" s="43">
        <f t="shared" si="2520"/>
        <v>0</v>
      </c>
      <c r="DQ1375" s="27">
        <f t="shared" si="2544"/>
        <v>6413.5</v>
      </c>
      <c r="DR1375" s="5"/>
      <c r="DS1375" s="43">
        <f t="shared" si="2521"/>
        <v>0</v>
      </c>
      <c r="DT1375" s="27">
        <f t="shared" si="2545"/>
        <v>4846</v>
      </c>
      <c r="DU1375" s="5"/>
      <c r="DV1375" s="43">
        <f t="shared" si="2522"/>
        <v>0</v>
      </c>
      <c r="DW1375" s="27">
        <f t="shared" si="2546"/>
        <v>4835</v>
      </c>
      <c r="DX1375" s="5"/>
      <c r="DY1375" s="22">
        <f t="shared" si="2523"/>
        <v>0</v>
      </c>
      <c r="DZ1375" s="25">
        <f t="shared" si="2547"/>
        <v>523</v>
      </c>
      <c r="EA1375" s="22"/>
      <c r="EB1375" s="22">
        <f t="shared" si="2524"/>
        <v>0</v>
      </c>
      <c r="EC1375" s="28">
        <f t="shared" si="2548"/>
        <v>369</v>
      </c>
      <c r="ED1375" s="5"/>
      <c r="EE1375" s="43">
        <f t="shared" si="2525"/>
        <v>0</v>
      </c>
      <c r="EF1375" s="27">
        <f t="shared" si="2549"/>
        <v>4769</v>
      </c>
      <c r="EG1375" s="66"/>
      <c r="EH1375" s="66">
        <f t="shared" si="2526"/>
        <v>0</v>
      </c>
      <c r="EI1375" s="67">
        <f t="shared" si="2550"/>
        <v>21277</v>
      </c>
      <c r="EJ1375" s="66"/>
      <c r="EK1375" s="66">
        <f t="shared" si="2527"/>
        <v>0</v>
      </c>
      <c r="EL1375" s="67">
        <f t="shared" si="2551"/>
        <v>19907</v>
      </c>
      <c r="EM1375" s="110">
        <f t="shared" si="2561"/>
        <v>230129.33931276001</v>
      </c>
    </row>
    <row r="1376" spans="1:143" s="33" customFormat="1" ht="11.25" customHeight="1" x14ac:dyDescent="0.25">
      <c r="A1376" s="11">
        <v>46200</v>
      </c>
      <c r="B1376" s="187"/>
      <c r="C1376" s="176">
        <v>8005009301</v>
      </c>
      <c r="D1376" s="17" t="s">
        <v>385</v>
      </c>
      <c r="E1376" s="18">
        <v>100</v>
      </c>
      <c r="F1376" s="19">
        <v>1</v>
      </c>
      <c r="G1376" s="20">
        <v>191516042216</v>
      </c>
      <c r="H1376" s="66"/>
      <c r="I1376" s="41">
        <f t="shared" si="2486"/>
        <v>0</v>
      </c>
      <c r="J1376" s="48">
        <f t="shared" si="2564"/>
        <v>170897</v>
      </c>
      <c r="K1376" s="66"/>
      <c r="L1376" s="41">
        <f t="shared" si="2536"/>
        <v>0</v>
      </c>
      <c r="M1376" s="48">
        <f t="shared" si="2565"/>
        <v>229814</v>
      </c>
      <c r="N1376" s="66"/>
      <c r="O1376" s="41">
        <f t="shared" si="2531"/>
        <v>0</v>
      </c>
      <c r="P1376" s="48">
        <f t="shared" si="2566"/>
        <v>158376</v>
      </c>
      <c r="Q1376" s="66"/>
      <c r="R1376" s="66">
        <f t="shared" si="2569"/>
        <v>0</v>
      </c>
      <c r="S1376" s="67">
        <f t="shared" si="2567"/>
        <v>194512</v>
      </c>
      <c r="T1376" s="66"/>
      <c r="U1376" s="66">
        <f t="shared" si="2490"/>
        <v>0</v>
      </c>
      <c r="V1376" s="67">
        <f t="shared" si="2568"/>
        <v>126219.30000000005</v>
      </c>
      <c r="W1376" s="136"/>
      <c r="X1376" s="69">
        <f t="shared" si="2492"/>
        <v>0</v>
      </c>
      <c r="Y1376" s="67">
        <f t="shared" si="2573"/>
        <v>4416.3500000000004</v>
      </c>
      <c r="Z1376" s="66"/>
      <c r="AA1376" s="68">
        <f t="shared" si="2493"/>
        <v>0</v>
      </c>
      <c r="AB1376" s="67">
        <f t="shared" si="2574"/>
        <v>13496</v>
      </c>
      <c r="AC1376" s="66"/>
      <c r="AD1376" s="66">
        <f t="shared" si="2494"/>
        <v>0</v>
      </c>
      <c r="AE1376" s="67">
        <f t="shared" si="2575"/>
        <v>2877</v>
      </c>
      <c r="AF1376" s="66"/>
      <c r="AG1376" s="78">
        <f t="shared" si="2495"/>
        <v>0</v>
      </c>
      <c r="AH1376" s="79">
        <f t="shared" si="2576"/>
        <v>3352.8</v>
      </c>
      <c r="AI1376" s="66"/>
      <c r="AJ1376" s="68">
        <f t="shared" si="2496"/>
        <v>0</v>
      </c>
      <c r="AK1376" s="67">
        <f t="shared" si="2577"/>
        <v>41234</v>
      </c>
      <c r="AL1376" s="66"/>
      <c r="AM1376" s="68">
        <f t="shared" si="2562"/>
        <v>0</v>
      </c>
      <c r="AN1376" s="67">
        <f t="shared" si="2578"/>
        <v>7722.12</v>
      </c>
      <c r="AO1376" s="66"/>
      <c r="AP1376" s="68">
        <f t="shared" si="2498"/>
        <v>0</v>
      </c>
      <c r="AQ1376" s="67">
        <f t="shared" si="2477"/>
        <v>7578.6399999999994</v>
      </c>
      <c r="AR1376" s="66"/>
      <c r="AS1376" s="68">
        <f t="shared" si="2499"/>
        <v>0</v>
      </c>
      <c r="AT1376" s="67">
        <f t="shared" si="2563"/>
        <v>278.5</v>
      </c>
      <c r="AU1376" s="66"/>
      <c r="AV1376" s="66">
        <f t="shared" si="2500"/>
        <v>0</v>
      </c>
      <c r="AW1376" s="42">
        <f t="shared" si="2485"/>
        <v>4171.2000000000016</v>
      </c>
      <c r="AX1376" s="66"/>
      <c r="AY1376" s="66">
        <f t="shared" si="2501"/>
        <v>112.00000000000001</v>
      </c>
      <c r="AZ1376" s="67">
        <f t="shared" si="2534"/>
        <v>616.09999999999991</v>
      </c>
      <c r="BA1376" s="66"/>
      <c r="BB1376" s="68">
        <f t="shared" si="2502"/>
        <v>0</v>
      </c>
      <c r="BC1376" s="67">
        <f t="shared" si="2478"/>
        <v>77.819999999999851</v>
      </c>
      <c r="BD1376" s="66"/>
      <c r="BE1376" s="68">
        <f t="shared" si="2503"/>
        <v>0</v>
      </c>
      <c r="BF1376" s="67">
        <f t="shared" si="2532"/>
        <v>445.38000000000164</v>
      </c>
      <c r="BG1376" s="66"/>
      <c r="BH1376" s="68">
        <f t="shared" si="2579"/>
        <v>0</v>
      </c>
      <c r="BI1376" s="67">
        <f t="shared" si="2533"/>
        <v>10000</v>
      </c>
      <c r="BJ1376" s="66"/>
      <c r="BK1376" s="68">
        <f t="shared" si="2505"/>
        <v>0</v>
      </c>
      <c r="BL1376" s="67">
        <f t="shared" si="2537"/>
        <v>2582.6000000000004</v>
      </c>
      <c r="BM1376" s="66"/>
      <c r="BN1376" s="68">
        <f t="shared" si="2580"/>
        <v>0</v>
      </c>
      <c r="BO1376" s="67">
        <f t="shared" si="2538"/>
        <v>9134.7000000000007</v>
      </c>
      <c r="BP1376" s="66"/>
      <c r="BQ1376" s="68">
        <f t="shared" si="2581"/>
        <v>0</v>
      </c>
      <c r="BR1376" s="67">
        <f t="shared" si="2553"/>
        <v>65479.450000000012</v>
      </c>
      <c r="BS1376" s="66"/>
      <c r="BT1376" s="66">
        <f t="shared" si="2582"/>
        <v>200</v>
      </c>
      <c r="BU1376" s="67">
        <f t="shared" si="2570"/>
        <v>91405</v>
      </c>
      <c r="BV1376" s="66"/>
      <c r="BW1376" s="66">
        <f t="shared" si="2584"/>
        <v>200</v>
      </c>
      <c r="BX1376" s="67">
        <f t="shared" si="2571"/>
        <v>133584</v>
      </c>
      <c r="BY1376" s="66"/>
      <c r="BZ1376" s="66">
        <f t="shared" si="2583"/>
        <v>200</v>
      </c>
      <c r="CA1376" s="67">
        <f t="shared" si="2572"/>
        <v>87099</v>
      </c>
      <c r="CB1376" s="66"/>
      <c r="CC1376" s="66">
        <f t="shared" si="2510"/>
        <v>0</v>
      </c>
      <c r="CD1376" s="67">
        <f t="shared" si="2470"/>
        <v>25628.239999999998</v>
      </c>
      <c r="CE1376" s="66"/>
      <c r="CF1376" s="66">
        <f t="shared" si="2511"/>
        <v>0</v>
      </c>
      <c r="CG1376" s="67">
        <f t="shared" si="2539"/>
        <v>3663.6999999999994</v>
      </c>
      <c r="CH1376" s="66"/>
      <c r="CI1376" s="66">
        <f t="shared" si="2512"/>
        <v>0</v>
      </c>
      <c r="CJ1376" s="67">
        <f t="shared" si="2554"/>
        <v>6757.8</v>
      </c>
      <c r="CK1376" s="66"/>
      <c r="CL1376" s="68">
        <f t="shared" si="2513"/>
        <v>0</v>
      </c>
      <c r="CM1376" s="79">
        <f t="shared" si="2540"/>
        <v>4847.4799999999996</v>
      </c>
      <c r="CN1376" s="66"/>
      <c r="CO1376" s="68">
        <f t="shared" si="2514"/>
        <v>0</v>
      </c>
      <c r="CP1376" s="79">
        <f t="shared" si="2541"/>
        <v>3955</v>
      </c>
      <c r="CQ1376" s="66"/>
      <c r="CR1376" s="68">
        <f t="shared" si="2515"/>
        <v>0</v>
      </c>
      <c r="CS1376" s="79">
        <f t="shared" si="2482"/>
        <v>5186</v>
      </c>
      <c r="CT1376" s="66"/>
      <c r="CU1376" s="68">
        <f t="shared" si="2516"/>
        <v>0</v>
      </c>
      <c r="CV1376" s="79">
        <f t="shared" si="2542"/>
        <v>6929</v>
      </c>
      <c r="CW1376" s="66"/>
      <c r="CX1376" s="66">
        <f t="shared" si="2552"/>
        <v>0</v>
      </c>
      <c r="CY1376" s="40">
        <f t="shared" si="2476"/>
        <v>6173.9599999999982</v>
      </c>
      <c r="CZ1376" s="65"/>
      <c r="DA1376" s="66">
        <f t="shared" si="2529"/>
        <v>0</v>
      </c>
      <c r="DB1376" s="67">
        <f t="shared" si="2555"/>
        <v>29024</v>
      </c>
      <c r="DC1376" s="66"/>
      <c r="DD1376" s="66">
        <f t="shared" si="2530"/>
        <v>0</v>
      </c>
      <c r="DE1376" s="67">
        <f t="shared" si="2556"/>
        <v>75795</v>
      </c>
      <c r="DF1376" s="66"/>
      <c r="DG1376" s="69">
        <f t="shared" si="2517"/>
        <v>0</v>
      </c>
      <c r="DH1376" s="67">
        <f t="shared" si="2471"/>
        <v>439035</v>
      </c>
      <c r="DI1376" s="66"/>
      <c r="DJ1376" s="66">
        <f t="shared" si="2518"/>
        <v>0</v>
      </c>
      <c r="DK1376" s="67">
        <f t="shared" si="2543"/>
        <v>4363.5</v>
      </c>
      <c r="DL1376" s="210"/>
      <c r="DM1376" s="206">
        <f t="shared" si="2519"/>
        <v>0</v>
      </c>
      <c r="DN1376" s="25">
        <f t="shared" si="2535"/>
        <v>0</v>
      </c>
      <c r="DO1376" s="5"/>
      <c r="DP1376" s="43">
        <f t="shared" si="2520"/>
        <v>0</v>
      </c>
      <c r="DQ1376" s="27">
        <f t="shared" si="2544"/>
        <v>6413.5</v>
      </c>
      <c r="DR1376" s="5"/>
      <c r="DS1376" s="43">
        <f t="shared" si="2521"/>
        <v>0</v>
      </c>
      <c r="DT1376" s="27">
        <f t="shared" si="2545"/>
        <v>4846</v>
      </c>
      <c r="DU1376" s="5"/>
      <c r="DV1376" s="43">
        <f t="shared" si="2522"/>
        <v>0</v>
      </c>
      <c r="DW1376" s="27">
        <f t="shared" si="2546"/>
        <v>4835</v>
      </c>
      <c r="DX1376" s="5"/>
      <c r="DY1376" s="22">
        <f t="shared" si="2523"/>
        <v>0</v>
      </c>
      <c r="DZ1376" s="25">
        <f t="shared" si="2547"/>
        <v>523</v>
      </c>
      <c r="EA1376" s="22"/>
      <c r="EB1376" s="22">
        <f t="shared" si="2524"/>
        <v>0</v>
      </c>
      <c r="EC1376" s="28">
        <f t="shared" si="2548"/>
        <v>369</v>
      </c>
      <c r="ED1376" s="5"/>
      <c r="EE1376" s="43">
        <f t="shared" si="2525"/>
        <v>0</v>
      </c>
      <c r="EF1376" s="27">
        <f t="shared" si="2549"/>
        <v>4769</v>
      </c>
      <c r="EG1376" s="66"/>
      <c r="EH1376" s="66">
        <f t="shared" si="2526"/>
        <v>0</v>
      </c>
      <c r="EI1376" s="67">
        <f t="shared" si="2550"/>
        <v>21277</v>
      </c>
      <c r="EJ1376" s="66"/>
      <c r="EK1376" s="66">
        <f t="shared" si="2527"/>
        <v>0</v>
      </c>
      <c r="EL1376" s="67">
        <f t="shared" si="2551"/>
        <v>19907</v>
      </c>
      <c r="EM1376" s="110">
        <f t="shared" si="2561"/>
        <v>228467.45163276003</v>
      </c>
    </row>
    <row r="1377" spans="1:143" s="33" customFormat="1" ht="11.25" customHeight="1" x14ac:dyDescent="0.25">
      <c r="A1377" s="11">
        <v>46200</v>
      </c>
      <c r="B1377" s="187"/>
      <c r="C1377" s="176">
        <v>8005009302</v>
      </c>
      <c r="D1377" s="17" t="s">
        <v>212</v>
      </c>
      <c r="E1377" s="18">
        <v>240</v>
      </c>
      <c r="F1377" s="19">
        <v>20</v>
      </c>
      <c r="G1377" s="20">
        <v>191516097919</v>
      </c>
      <c r="H1377" s="66"/>
      <c r="I1377" s="41">
        <f t="shared" si="2486"/>
        <v>0</v>
      </c>
      <c r="J1377" s="48">
        <f t="shared" si="2564"/>
        <v>170897</v>
      </c>
      <c r="K1377" s="66"/>
      <c r="L1377" s="41">
        <f t="shared" si="2536"/>
        <v>0</v>
      </c>
      <c r="M1377" s="48">
        <f t="shared" si="2565"/>
        <v>229814</v>
      </c>
      <c r="N1377" s="66"/>
      <c r="O1377" s="41">
        <f t="shared" si="2531"/>
        <v>0</v>
      </c>
      <c r="P1377" s="48">
        <f t="shared" si="2566"/>
        <v>158376</v>
      </c>
      <c r="Q1377" s="66"/>
      <c r="R1377" s="66">
        <f t="shared" si="2569"/>
        <v>0</v>
      </c>
      <c r="S1377" s="67">
        <f t="shared" si="2567"/>
        <v>194512</v>
      </c>
      <c r="T1377" s="66"/>
      <c r="U1377" s="66">
        <f t="shared" si="2490"/>
        <v>0</v>
      </c>
      <c r="V1377" s="67">
        <f t="shared" si="2568"/>
        <v>126219.30000000005</v>
      </c>
      <c r="W1377" s="136"/>
      <c r="X1377" s="69">
        <f t="shared" si="2492"/>
        <v>0</v>
      </c>
      <c r="Y1377" s="67">
        <f t="shared" si="2573"/>
        <v>4416.3500000000004</v>
      </c>
      <c r="Z1377" s="66"/>
      <c r="AA1377" s="68">
        <f t="shared" si="2493"/>
        <v>0</v>
      </c>
      <c r="AB1377" s="67">
        <f t="shared" si="2574"/>
        <v>13496</v>
      </c>
      <c r="AC1377" s="66"/>
      <c r="AD1377" s="66">
        <f t="shared" si="2494"/>
        <v>0</v>
      </c>
      <c r="AE1377" s="67">
        <f t="shared" si="2575"/>
        <v>2877</v>
      </c>
      <c r="AF1377" s="66"/>
      <c r="AG1377" s="78">
        <f t="shared" si="2495"/>
        <v>0</v>
      </c>
      <c r="AH1377" s="79">
        <f t="shared" si="2576"/>
        <v>3352.8</v>
      </c>
      <c r="AI1377" s="66"/>
      <c r="AJ1377" s="68">
        <f t="shared" si="2496"/>
        <v>0</v>
      </c>
      <c r="AK1377" s="67">
        <f t="shared" si="2577"/>
        <v>41234</v>
      </c>
      <c r="AL1377" s="66"/>
      <c r="AM1377" s="68">
        <f t="shared" si="2562"/>
        <v>0</v>
      </c>
      <c r="AN1377" s="67">
        <f t="shared" si="2578"/>
        <v>7722.12</v>
      </c>
      <c r="AO1377" s="66"/>
      <c r="AP1377" s="68">
        <f t="shared" si="2498"/>
        <v>0</v>
      </c>
      <c r="AQ1377" s="67">
        <f t="shared" si="2477"/>
        <v>7578.6399999999994</v>
      </c>
      <c r="AR1377" s="66"/>
      <c r="AS1377" s="68">
        <f t="shared" si="2499"/>
        <v>0</v>
      </c>
      <c r="AT1377" s="67">
        <f t="shared" si="2563"/>
        <v>278.5</v>
      </c>
      <c r="AU1377" s="66"/>
      <c r="AV1377" s="66">
        <f t="shared" si="2500"/>
        <v>0</v>
      </c>
      <c r="AW1377" s="42">
        <f t="shared" si="2485"/>
        <v>4171.2000000000016</v>
      </c>
      <c r="AX1377" s="66"/>
      <c r="AY1377" s="66">
        <f t="shared" si="2501"/>
        <v>0</v>
      </c>
      <c r="AZ1377" s="67">
        <f t="shared" si="2534"/>
        <v>616.09999999999991</v>
      </c>
      <c r="BA1377" s="66"/>
      <c r="BB1377" s="68">
        <f t="shared" si="2502"/>
        <v>0</v>
      </c>
      <c r="BC1377" s="67">
        <f t="shared" si="2478"/>
        <v>77.819999999999851</v>
      </c>
      <c r="BD1377" s="66"/>
      <c r="BE1377" s="68">
        <f t="shared" si="2503"/>
        <v>0</v>
      </c>
      <c r="BF1377" s="67">
        <f t="shared" si="2532"/>
        <v>445.38000000000164</v>
      </c>
      <c r="BG1377" s="66"/>
      <c r="BH1377" s="68">
        <f t="shared" si="2579"/>
        <v>0</v>
      </c>
      <c r="BI1377" s="67">
        <f t="shared" si="2533"/>
        <v>10000</v>
      </c>
      <c r="BJ1377" s="66"/>
      <c r="BK1377" s="68">
        <f t="shared" si="2505"/>
        <v>0</v>
      </c>
      <c r="BL1377" s="67">
        <f t="shared" si="2537"/>
        <v>2582.6000000000004</v>
      </c>
      <c r="BM1377" s="66"/>
      <c r="BN1377" s="68">
        <f t="shared" si="2580"/>
        <v>0</v>
      </c>
      <c r="BO1377" s="67">
        <f t="shared" si="2538"/>
        <v>9134.7000000000007</v>
      </c>
      <c r="BP1377" s="66"/>
      <c r="BQ1377" s="68">
        <f t="shared" si="2581"/>
        <v>4828.8</v>
      </c>
      <c r="BR1377" s="67">
        <f t="shared" si="2553"/>
        <v>60650.650000000009</v>
      </c>
      <c r="BS1377" s="66"/>
      <c r="BT1377" s="66">
        <f t="shared" si="2582"/>
        <v>480</v>
      </c>
      <c r="BU1377" s="67">
        <f t="shared" si="2570"/>
        <v>90925</v>
      </c>
      <c r="BV1377" s="66"/>
      <c r="BW1377" s="66">
        <f t="shared" si="2584"/>
        <v>480</v>
      </c>
      <c r="BX1377" s="67">
        <f t="shared" si="2571"/>
        <v>133104</v>
      </c>
      <c r="BY1377" s="66"/>
      <c r="BZ1377" s="66">
        <f t="shared" si="2583"/>
        <v>480</v>
      </c>
      <c r="CA1377" s="67">
        <f t="shared" si="2572"/>
        <v>86619</v>
      </c>
      <c r="CB1377" s="66"/>
      <c r="CC1377" s="66">
        <f t="shared" si="2510"/>
        <v>0</v>
      </c>
      <c r="CD1377" s="67">
        <f t="shared" si="2470"/>
        <v>25628.239999999998</v>
      </c>
      <c r="CE1377" s="66"/>
      <c r="CF1377" s="66">
        <f t="shared" si="2511"/>
        <v>0</v>
      </c>
      <c r="CG1377" s="67">
        <f t="shared" si="2539"/>
        <v>3663.6999999999994</v>
      </c>
      <c r="CH1377" s="66"/>
      <c r="CI1377" s="66">
        <f t="shared" si="2512"/>
        <v>0</v>
      </c>
      <c r="CJ1377" s="67">
        <f t="shared" si="2554"/>
        <v>6757.8</v>
      </c>
      <c r="CK1377" s="66"/>
      <c r="CL1377" s="68">
        <f t="shared" si="2513"/>
        <v>0</v>
      </c>
      <c r="CM1377" s="79">
        <f t="shared" si="2540"/>
        <v>4847.4799999999996</v>
      </c>
      <c r="CN1377" s="66"/>
      <c r="CO1377" s="68">
        <f t="shared" si="2514"/>
        <v>0</v>
      </c>
      <c r="CP1377" s="79">
        <f t="shared" si="2541"/>
        <v>3955</v>
      </c>
      <c r="CQ1377" s="66"/>
      <c r="CR1377" s="68">
        <f t="shared" si="2515"/>
        <v>0</v>
      </c>
      <c r="CS1377" s="79">
        <f t="shared" si="2482"/>
        <v>5186</v>
      </c>
      <c r="CT1377" s="66"/>
      <c r="CU1377" s="68">
        <f t="shared" si="2516"/>
        <v>0</v>
      </c>
      <c r="CV1377" s="79">
        <f t="shared" si="2542"/>
        <v>6929</v>
      </c>
      <c r="CW1377" s="66"/>
      <c r="CX1377" s="66">
        <f t="shared" si="2552"/>
        <v>0</v>
      </c>
      <c r="CY1377" s="40">
        <f t="shared" si="2476"/>
        <v>6173.9599999999982</v>
      </c>
      <c r="CZ1377" s="65"/>
      <c r="DA1377" s="66">
        <f t="shared" si="2529"/>
        <v>0</v>
      </c>
      <c r="DB1377" s="67">
        <f t="shared" si="2555"/>
        <v>29024</v>
      </c>
      <c r="DC1377" s="66"/>
      <c r="DD1377" s="66">
        <f t="shared" si="2530"/>
        <v>0</v>
      </c>
      <c r="DE1377" s="67">
        <f t="shared" si="2556"/>
        <v>75795</v>
      </c>
      <c r="DF1377" s="66"/>
      <c r="DG1377" s="69">
        <f t="shared" si="2517"/>
        <v>240</v>
      </c>
      <c r="DH1377" s="67">
        <f t="shared" si="2471"/>
        <v>438795</v>
      </c>
      <c r="DI1377" s="66"/>
      <c r="DJ1377" s="66">
        <f t="shared" si="2518"/>
        <v>0</v>
      </c>
      <c r="DK1377" s="67">
        <f t="shared" si="2543"/>
        <v>4363.5</v>
      </c>
      <c r="DL1377" s="210"/>
      <c r="DM1377" s="206">
        <f t="shared" si="2519"/>
        <v>0</v>
      </c>
      <c r="DN1377" s="25">
        <f t="shared" si="2535"/>
        <v>0</v>
      </c>
      <c r="DO1377" s="5"/>
      <c r="DP1377" s="43">
        <f t="shared" si="2520"/>
        <v>0</v>
      </c>
      <c r="DQ1377" s="27">
        <f t="shared" si="2544"/>
        <v>6413.5</v>
      </c>
      <c r="DR1377" s="5"/>
      <c r="DS1377" s="43">
        <f t="shared" si="2521"/>
        <v>0</v>
      </c>
      <c r="DT1377" s="27">
        <f t="shared" si="2545"/>
        <v>4846</v>
      </c>
      <c r="DU1377" s="5"/>
      <c r="DV1377" s="43">
        <f t="shared" si="2522"/>
        <v>0</v>
      </c>
      <c r="DW1377" s="27">
        <f t="shared" si="2546"/>
        <v>4835</v>
      </c>
      <c r="DX1377" s="5"/>
      <c r="DY1377" s="22">
        <f t="shared" si="2523"/>
        <v>0</v>
      </c>
      <c r="DZ1377" s="25">
        <f t="shared" si="2547"/>
        <v>523</v>
      </c>
      <c r="EA1377" s="22"/>
      <c r="EB1377" s="22">
        <f t="shared" si="2524"/>
        <v>0</v>
      </c>
      <c r="EC1377" s="28">
        <f t="shared" si="2548"/>
        <v>369</v>
      </c>
      <c r="ED1377" s="5"/>
      <c r="EE1377" s="43">
        <f t="shared" si="2525"/>
        <v>0</v>
      </c>
      <c r="EF1377" s="27">
        <f t="shared" si="2549"/>
        <v>4769</v>
      </c>
      <c r="EG1377" s="66"/>
      <c r="EH1377" s="66">
        <f t="shared" si="2526"/>
        <v>0</v>
      </c>
      <c r="EI1377" s="67">
        <f t="shared" si="2550"/>
        <v>21277</v>
      </c>
      <c r="EJ1377" s="66"/>
      <c r="EK1377" s="66">
        <f t="shared" si="2527"/>
        <v>0</v>
      </c>
      <c r="EL1377" s="67">
        <f t="shared" si="2551"/>
        <v>19907</v>
      </c>
      <c r="EM1377" s="110">
        <f t="shared" si="2561"/>
        <v>227019.78463276001</v>
      </c>
    </row>
    <row r="1378" spans="1:143" s="36" customFormat="1" ht="11.25" customHeight="1" x14ac:dyDescent="0.25">
      <c r="A1378" s="11">
        <v>46200</v>
      </c>
      <c r="B1378" s="187"/>
      <c r="C1378" s="174">
        <v>8005010169</v>
      </c>
      <c r="D1378" s="13" t="s">
        <v>34</v>
      </c>
      <c r="E1378" s="14">
        <v>650</v>
      </c>
      <c r="F1378" s="15">
        <v>5</v>
      </c>
      <c r="G1378" s="16">
        <v>191516031241</v>
      </c>
      <c r="H1378" s="66"/>
      <c r="I1378" s="41">
        <f t="shared" si="2486"/>
        <v>1300</v>
      </c>
      <c r="J1378" s="48">
        <f t="shared" si="2564"/>
        <v>169597</v>
      </c>
      <c r="K1378" s="66"/>
      <c r="L1378" s="41">
        <f t="shared" si="2536"/>
        <v>1300</v>
      </c>
      <c r="M1378" s="48">
        <f t="shared" si="2565"/>
        <v>228514</v>
      </c>
      <c r="N1378" s="66"/>
      <c r="O1378" s="41">
        <f t="shared" si="2531"/>
        <v>1300</v>
      </c>
      <c r="P1378" s="48">
        <f t="shared" si="2566"/>
        <v>157076</v>
      </c>
      <c r="Q1378" s="66"/>
      <c r="R1378" s="66">
        <f t="shared" si="2569"/>
        <v>1300</v>
      </c>
      <c r="S1378" s="67">
        <f t="shared" si="2567"/>
        <v>193212</v>
      </c>
      <c r="T1378" s="66"/>
      <c r="U1378" s="66">
        <f t="shared" si="2490"/>
        <v>3314.9999999999995</v>
      </c>
      <c r="V1378" s="67">
        <f t="shared" si="2568"/>
        <v>122904.30000000005</v>
      </c>
      <c r="W1378" s="136"/>
      <c r="X1378" s="69">
        <f t="shared" si="2492"/>
        <v>0</v>
      </c>
      <c r="Y1378" s="67">
        <f t="shared" si="2573"/>
        <v>4416.3500000000004</v>
      </c>
      <c r="Z1378" s="66"/>
      <c r="AA1378" s="68">
        <f t="shared" si="2493"/>
        <v>0</v>
      </c>
      <c r="AB1378" s="67">
        <f t="shared" si="2574"/>
        <v>13496</v>
      </c>
      <c r="AC1378" s="66"/>
      <c r="AD1378" s="66">
        <f t="shared" si="2494"/>
        <v>0</v>
      </c>
      <c r="AE1378" s="67">
        <f t="shared" si="2575"/>
        <v>2877</v>
      </c>
      <c r="AF1378" s="66"/>
      <c r="AG1378" s="78">
        <f t="shared" si="2495"/>
        <v>0</v>
      </c>
      <c r="AH1378" s="79">
        <f t="shared" si="2576"/>
        <v>3352.8</v>
      </c>
      <c r="AI1378" s="66"/>
      <c r="AJ1378" s="68">
        <f t="shared" si="2496"/>
        <v>0</v>
      </c>
      <c r="AK1378" s="67">
        <f t="shared" si="2577"/>
        <v>41234</v>
      </c>
      <c r="AL1378" s="66"/>
      <c r="AM1378" s="68">
        <f t="shared" si="2562"/>
        <v>0</v>
      </c>
      <c r="AN1378" s="67">
        <f t="shared" si="2578"/>
        <v>7722.12</v>
      </c>
      <c r="AO1378" s="66"/>
      <c r="AP1378" s="68">
        <f t="shared" si="2498"/>
        <v>0</v>
      </c>
      <c r="AQ1378" s="67">
        <f t="shared" si="2477"/>
        <v>7578.6399999999994</v>
      </c>
      <c r="AR1378" s="66"/>
      <c r="AS1378" s="68">
        <f t="shared" si="2499"/>
        <v>0</v>
      </c>
      <c r="AT1378" s="67">
        <f t="shared" si="2563"/>
        <v>278.5</v>
      </c>
      <c r="AU1378" s="66"/>
      <c r="AV1378" s="66">
        <f t="shared" si="2500"/>
        <v>0</v>
      </c>
      <c r="AW1378" s="42">
        <f t="shared" si="2485"/>
        <v>4171.2000000000016</v>
      </c>
      <c r="AX1378" s="66"/>
      <c r="AY1378" s="66">
        <f t="shared" si="2501"/>
        <v>0</v>
      </c>
      <c r="AZ1378" s="67">
        <f t="shared" si="2534"/>
        <v>616.09999999999991</v>
      </c>
      <c r="BA1378" s="66"/>
      <c r="BB1378" s="68">
        <f t="shared" si="2502"/>
        <v>0</v>
      </c>
      <c r="BC1378" s="67">
        <f t="shared" si="2478"/>
        <v>77.819999999999851</v>
      </c>
      <c r="BD1378" s="66"/>
      <c r="BE1378" s="68">
        <f t="shared" si="2503"/>
        <v>0</v>
      </c>
      <c r="BF1378" s="67">
        <f t="shared" si="2532"/>
        <v>445.38000000000164</v>
      </c>
      <c r="BG1378" s="66"/>
      <c r="BH1378" s="68">
        <f t="shared" si="2579"/>
        <v>0</v>
      </c>
      <c r="BI1378" s="67">
        <f t="shared" si="2533"/>
        <v>10000</v>
      </c>
      <c r="BJ1378" s="66"/>
      <c r="BK1378" s="68">
        <f t="shared" si="2505"/>
        <v>0</v>
      </c>
      <c r="BL1378" s="67">
        <f t="shared" si="2537"/>
        <v>2582.6000000000004</v>
      </c>
      <c r="BM1378" s="66"/>
      <c r="BN1378" s="68">
        <f t="shared" si="2580"/>
        <v>0</v>
      </c>
      <c r="BO1378" s="67">
        <f t="shared" si="2538"/>
        <v>9134.7000000000007</v>
      </c>
      <c r="BP1378" s="66"/>
      <c r="BQ1378" s="68">
        <f t="shared" si="2581"/>
        <v>0</v>
      </c>
      <c r="BR1378" s="67">
        <f t="shared" si="2553"/>
        <v>60650.650000000009</v>
      </c>
      <c r="BS1378" s="66"/>
      <c r="BT1378" s="66">
        <f t="shared" si="2582"/>
        <v>0</v>
      </c>
      <c r="BU1378" s="67">
        <f t="shared" si="2570"/>
        <v>90925</v>
      </c>
      <c r="BV1378" s="66"/>
      <c r="BW1378" s="66">
        <f t="shared" si="2584"/>
        <v>0</v>
      </c>
      <c r="BX1378" s="67">
        <f t="shared" si="2571"/>
        <v>133104</v>
      </c>
      <c r="BY1378" s="66"/>
      <c r="BZ1378" s="66">
        <f t="shared" si="2583"/>
        <v>0</v>
      </c>
      <c r="CA1378" s="67">
        <f t="shared" si="2572"/>
        <v>86619</v>
      </c>
      <c r="CB1378" s="66"/>
      <c r="CC1378" s="66">
        <f t="shared" si="2510"/>
        <v>0</v>
      </c>
      <c r="CD1378" s="67">
        <f t="shared" si="2470"/>
        <v>25628.239999999998</v>
      </c>
      <c r="CE1378" s="66"/>
      <c r="CF1378" s="66">
        <f t="shared" si="2511"/>
        <v>0</v>
      </c>
      <c r="CG1378" s="67">
        <f t="shared" si="2539"/>
        <v>3663.6999999999994</v>
      </c>
      <c r="CH1378" s="66"/>
      <c r="CI1378" s="66">
        <f t="shared" si="2512"/>
        <v>0</v>
      </c>
      <c r="CJ1378" s="67">
        <f t="shared" si="2554"/>
        <v>6757.8</v>
      </c>
      <c r="CK1378" s="66"/>
      <c r="CL1378" s="68">
        <f t="shared" si="2513"/>
        <v>0</v>
      </c>
      <c r="CM1378" s="79">
        <f t="shared" si="2540"/>
        <v>4847.4799999999996</v>
      </c>
      <c r="CN1378" s="66"/>
      <c r="CO1378" s="68">
        <f t="shared" si="2514"/>
        <v>0</v>
      </c>
      <c r="CP1378" s="79">
        <f t="shared" si="2541"/>
        <v>3955</v>
      </c>
      <c r="CQ1378" s="66"/>
      <c r="CR1378" s="68">
        <f t="shared" si="2515"/>
        <v>0</v>
      </c>
      <c r="CS1378" s="79">
        <f t="shared" si="2482"/>
        <v>5186</v>
      </c>
      <c r="CT1378" s="66"/>
      <c r="CU1378" s="68">
        <f t="shared" si="2516"/>
        <v>0</v>
      </c>
      <c r="CV1378" s="79">
        <f t="shared" si="2542"/>
        <v>6929</v>
      </c>
      <c r="CW1378" s="66"/>
      <c r="CX1378" s="66">
        <f t="shared" si="2552"/>
        <v>0</v>
      </c>
      <c r="CY1378" s="40">
        <f t="shared" si="2476"/>
        <v>6173.9599999999982</v>
      </c>
      <c r="CZ1378" s="65"/>
      <c r="DA1378" s="66">
        <f t="shared" si="2529"/>
        <v>0</v>
      </c>
      <c r="DB1378" s="67">
        <f t="shared" si="2555"/>
        <v>29024</v>
      </c>
      <c r="DC1378" s="66"/>
      <c r="DD1378" s="66">
        <f t="shared" si="2530"/>
        <v>0</v>
      </c>
      <c r="DE1378" s="67">
        <f t="shared" si="2556"/>
        <v>75795</v>
      </c>
      <c r="DF1378" s="66"/>
      <c r="DG1378" s="69">
        <f t="shared" si="2517"/>
        <v>0</v>
      </c>
      <c r="DH1378" s="67">
        <f t="shared" si="2471"/>
        <v>438795</v>
      </c>
      <c r="DI1378" s="66"/>
      <c r="DJ1378" s="66">
        <f t="shared" si="2518"/>
        <v>0</v>
      </c>
      <c r="DK1378" s="67">
        <f t="shared" si="2543"/>
        <v>4363.5</v>
      </c>
      <c r="DL1378" s="210"/>
      <c r="DM1378" s="206">
        <f t="shared" si="2519"/>
        <v>0</v>
      </c>
      <c r="DN1378" s="25">
        <f t="shared" si="2535"/>
        <v>0</v>
      </c>
      <c r="DO1378" s="5"/>
      <c r="DP1378" s="43">
        <f t="shared" si="2520"/>
        <v>0</v>
      </c>
      <c r="DQ1378" s="27">
        <f t="shared" si="2544"/>
        <v>6413.5</v>
      </c>
      <c r="DR1378" s="5"/>
      <c r="DS1378" s="43">
        <f t="shared" si="2521"/>
        <v>0</v>
      </c>
      <c r="DT1378" s="27">
        <f t="shared" si="2545"/>
        <v>4846</v>
      </c>
      <c r="DU1378" s="5"/>
      <c r="DV1378" s="43">
        <f t="shared" si="2522"/>
        <v>0</v>
      </c>
      <c r="DW1378" s="27">
        <f t="shared" si="2546"/>
        <v>4835</v>
      </c>
      <c r="DX1378" s="5"/>
      <c r="DY1378" s="22">
        <f t="shared" si="2523"/>
        <v>0</v>
      </c>
      <c r="DZ1378" s="25">
        <f t="shared" si="2547"/>
        <v>523</v>
      </c>
      <c r="EA1378" s="22"/>
      <c r="EB1378" s="22">
        <f t="shared" si="2524"/>
        <v>0</v>
      </c>
      <c r="EC1378" s="28">
        <f t="shared" si="2548"/>
        <v>369</v>
      </c>
      <c r="ED1378" s="5"/>
      <c r="EE1378" s="43">
        <f t="shared" si="2525"/>
        <v>0</v>
      </c>
      <c r="EF1378" s="27">
        <f t="shared" si="2549"/>
        <v>4769</v>
      </c>
      <c r="EG1378" s="66"/>
      <c r="EH1378" s="66">
        <f t="shared" si="2526"/>
        <v>0</v>
      </c>
      <c r="EI1378" s="67">
        <f t="shared" si="2550"/>
        <v>21277</v>
      </c>
      <c r="EJ1378" s="66"/>
      <c r="EK1378" s="66">
        <f t="shared" si="2527"/>
        <v>0</v>
      </c>
      <c r="EL1378" s="67">
        <f t="shared" si="2551"/>
        <v>19907</v>
      </c>
      <c r="EM1378" s="110">
        <f t="shared" si="2561"/>
        <v>226622.19354276001</v>
      </c>
    </row>
    <row r="1379" spans="1:143" s="36" customFormat="1" ht="11.25" customHeight="1" x14ac:dyDescent="0.25">
      <c r="A1379" s="11">
        <v>46200</v>
      </c>
      <c r="B1379" s="187"/>
      <c r="C1379" s="181">
        <v>8005010176</v>
      </c>
      <c r="D1379" s="111" t="s">
        <v>275</v>
      </c>
      <c r="E1379" s="138">
        <v>338</v>
      </c>
      <c r="F1379" s="139">
        <v>2</v>
      </c>
      <c r="G1379" s="85">
        <v>191516149755</v>
      </c>
      <c r="H1379" s="66"/>
      <c r="I1379" s="41">
        <f t="shared" si="2486"/>
        <v>0</v>
      </c>
      <c r="J1379" s="48">
        <f t="shared" si="2564"/>
        <v>169597</v>
      </c>
      <c r="K1379" s="66"/>
      <c r="L1379" s="41">
        <f t="shared" si="2536"/>
        <v>0</v>
      </c>
      <c r="M1379" s="48">
        <f t="shared" si="2565"/>
        <v>228514</v>
      </c>
      <c r="N1379" s="66"/>
      <c r="O1379" s="41">
        <f t="shared" si="2531"/>
        <v>0</v>
      </c>
      <c r="P1379" s="48">
        <f t="shared" si="2566"/>
        <v>157076</v>
      </c>
      <c r="Q1379" s="66"/>
      <c r="R1379" s="66">
        <f t="shared" si="2569"/>
        <v>0</v>
      </c>
      <c r="S1379" s="67">
        <f t="shared" si="2567"/>
        <v>193212</v>
      </c>
      <c r="T1379" s="66"/>
      <c r="U1379" s="66">
        <f t="shared" si="2490"/>
        <v>0</v>
      </c>
      <c r="V1379" s="67">
        <f t="shared" si="2568"/>
        <v>122904.30000000005</v>
      </c>
      <c r="W1379" s="136"/>
      <c r="X1379" s="69">
        <f t="shared" si="2492"/>
        <v>0</v>
      </c>
      <c r="Y1379" s="67">
        <f t="shared" si="2573"/>
        <v>4416.3500000000004</v>
      </c>
      <c r="Z1379" s="66"/>
      <c r="AA1379" s="68">
        <f t="shared" si="2493"/>
        <v>0</v>
      </c>
      <c r="AB1379" s="67">
        <f t="shared" si="2574"/>
        <v>13496</v>
      </c>
      <c r="AC1379" s="66"/>
      <c r="AD1379" s="66">
        <f t="shared" si="2494"/>
        <v>0</v>
      </c>
      <c r="AE1379" s="67">
        <f t="shared" si="2575"/>
        <v>2877</v>
      </c>
      <c r="AF1379" s="66"/>
      <c r="AG1379" s="78">
        <f t="shared" si="2495"/>
        <v>0</v>
      </c>
      <c r="AH1379" s="79">
        <f t="shared" si="2576"/>
        <v>3352.8</v>
      </c>
      <c r="AI1379" s="66"/>
      <c r="AJ1379" s="68">
        <f t="shared" si="2496"/>
        <v>0</v>
      </c>
      <c r="AK1379" s="67">
        <f t="shared" si="2577"/>
        <v>41234</v>
      </c>
      <c r="AL1379" s="66"/>
      <c r="AM1379" s="68">
        <f t="shared" si="2562"/>
        <v>0</v>
      </c>
      <c r="AN1379" s="67">
        <f t="shared" si="2578"/>
        <v>7722.12</v>
      </c>
      <c r="AO1379" s="66"/>
      <c r="AP1379" s="68">
        <f t="shared" si="2498"/>
        <v>0</v>
      </c>
      <c r="AQ1379" s="67">
        <f t="shared" si="2477"/>
        <v>7578.6399999999994</v>
      </c>
      <c r="AR1379" s="66"/>
      <c r="AS1379" s="68">
        <f t="shared" si="2499"/>
        <v>0</v>
      </c>
      <c r="AT1379" s="67">
        <f t="shared" si="2563"/>
        <v>278.5</v>
      </c>
      <c r="AU1379" s="66"/>
      <c r="AV1379" s="66">
        <f t="shared" si="2500"/>
        <v>0</v>
      </c>
      <c r="AW1379" s="42">
        <f t="shared" si="2485"/>
        <v>4171.2000000000016</v>
      </c>
      <c r="AX1379" s="66"/>
      <c r="AY1379" s="66">
        <f t="shared" si="2501"/>
        <v>0</v>
      </c>
      <c r="AZ1379" s="67">
        <f t="shared" si="2534"/>
        <v>616.09999999999991</v>
      </c>
      <c r="BA1379" s="66"/>
      <c r="BB1379" s="68">
        <f t="shared" si="2502"/>
        <v>0</v>
      </c>
      <c r="BC1379" s="67">
        <f t="shared" si="2478"/>
        <v>77.819999999999851</v>
      </c>
      <c r="BD1379" s="66"/>
      <c r="BE1379" s="68">
        <f t="shared" si="2503"/>
        <v>0</v>
      </c>
      <c r="BF1379" s="67">
        <f t="shared" si="2532"/>
        <v>445.38000000000164</v>
      </c>
      <c r="BG1379" s="66"/>
      <c r="BH1379" s="68">
        <f t="shared" si="2579"/>
        <v>0</v>
      </c>
      <c r="BI1379" s="67">
        <f t="shared" si="2533"/>
        <v>10000</v>
      </c>
      <c r="BJ1379" s="66"/>
      <c r="BK1379" s="68">
        <f t="shared" si="2505"/>
        <v>0</v>
      </c>
      <c r="BL1379" s="67">
        <f t="shared" si="2537"/>
        <v>2582.6000000000004</v>
      </c>
      <c r="BM1379" s="66"/>
      <c r="BN1379" s="68">
        <f t="shared" si="2580"/>
        <v>0</v>
      </c>
      <c r="BO1379" s="67">
        <f t="shared" si="2538"/>
        <v>9134.7000000000007</v>
      </c>
      <c r="BP1379" s="66"/>
      <c r="BQ1379" s="68">
        <f t="shared" si="2581"/>
        <v>0</v>
      </c>
      <c r="BR1379" s="67">
        <f t="shared" si="2553"/>
        <v>60650.650000000009</v>
      </c>
      <c r="BS1379" s="66"/>
      <c r="BT1379" s="66">
        <f t="shared" si="2582"/>
        <v>0</v>
      </c>
      <c r="BU1379" s="67">
        <f t="shared" si="2570"/>
        <v>90925</v>
      </c>
      <c r="BV1379" s="66"/>
      <c r="BW1379" s="66">
        <f t="shared" si="2584"/>
        <v>0</v>
      </c>
      <c r="BX1379" s="67">
        <f>+BX1378+BV1379-BW1379-676</f>
        <v>132428</v>
      </c>
      <c r="BY1379" s="66"/>
      <c r="BZ1379" s="66">
        <f t="shared" si="2583"/>
        <v>0</v>
      </c>
      <c r="CA1379" s="67">
        <f t="shared" si="2572"/>
        <v>86619</v>
      </c>
      <c r="CB1379" s="66"/>
      <c r="CC1379" s="66">
        <f t="shared" si="2510"/>
        <v>726.69999999999993</v>
      </c>
      <c r="CD1379" s="67">
        <f t="shared" si="2470"/>
        <v>24901.539999999997</v>
      </c>
      <c r="CE1379" s="66"/>
      <c r="CF1379" s="66">
        <f t="shared" si="2511"/>
        <v>0</v>
      </c>
      <c r="CG1379" s="67">
        <f t="shared" si="2539"/>
        <v>3663.6999999999994</v>
      </c>
      <c r="CH1379" s="66"/>
      <c r="CI1379" s="66">
        <f t="shared" si="2512"/>
        <v>0</v>
      </c>
      <c r="CJ1379" s="67">
        <f t="shared" si="2554"/>
        <v>6757.8</v>
      </c>
      <c r="CK1379" s="66"/>
      <c r="CL1379" s="68">
        <f t="shared" si="2513"/>
        <v>0</v>
      </c>
      <c r="CM1379" s="79">
        <f t="shared" si="2540"/>
        <v>4847.4799999999996</v>
      </c>
      <c r="CN1379" s="66"/>
      <c r="CO1379" s="68">
        <f t="shared" si="2514"/>
        <v>0</v>
      </c>
      <c r="CP1379" s="79">
        <f t="shared" si="2541"/>
        <v>3955</v>
      </c>
      <c r="CQ1379" s="66"/>
      <c r="CR1379" s="68">
        <f t="shared" si="2515"/>
        <v>0</v>
      </c>
      <c r="CS1379" s="79">
        <f t="shared" si="2482"/>
        <v>5186</v>
      </c>
      <c r="CT1379" s="66"/>
      <c r="CU1379" s="68">
        <f t="shared" si="2516"/>
        <v>0</v>
      </c>
      <c r="CV1379" s="79">
        <f t="shared" si="2542"/>
        <v>6929</v>
      </c>
      <c r="CW1379" s="66"/>
      <c r="CX1379" s="66">
        <f t="shared" si="2552"/>
        <v>0</v>
      </c>
      <c r="CY1379" s="40">
        <f t="shared" si="2476"/>
        <v>6173.9599999999982</v>
      </c>
      <c r="CZ1379" s="65"/>
      <c r="DA1379" s="66">
        <f t="shared" si="2529"/>
        <v>676</v>
      </c>
      <c r="DB1379" s="67">
        <f t="shared" si="2555"/>
        <v>28348</v>
      </c>
      <c r="DC1379" s="66"/>
      <c r="DD1379" s="66">
        <f t="shared" si="2530"/>
        <v>676</v>
      </c>
      <c r="DE1379" s="67">
        <f t="shared" si="2556"/>
        <v>75119</v>
      </c>
      <c r="DF1379" s="66"/>
      <c r="DG1379" s="69">
        <f t="shared" si="2517"/>
        <v>0</v>
      </c>
      <c r="DH1379" s="67">
        <f t="shared" si="2471"/>
        <v>438795</v>
      </c>
      <c r="DI1379" s="66"/>
      <c r="DJ1379" s="66">
        <f t="shared" si="2518"/>
        <v>0</v>
      </c>
      <c r="DK1379" s="67">
        <f t="shared" si="2543"/>
        <v>4363.5</v>
      </c>
      <c r="DL1379" s="210"/>
      <c r="DM1379" s="206">
        <f t="shared" si="2519"/>
        <v>0</v>
      </c>
      <c r="DN1379" s="25">
        <f t="shared" si="2535"/>
        <v>0</v>
      </c>
      <c r="DO1379" s="5"/>
      <c r="DP1379" s="43">
        <f t="shared" si="2520"/>
        <v>0</v>
      </c>
      <c r="DQ1379" s="27">
        <f t="shared" si="2544"/>
        <v>6413.5</v>
      </c>
      <c r="DR1379" s="5"/>
      <c r="DS1379" s="43">
        <f t="shared" si="2521"/>
        <v>0</v>
      </c>
      <c r="DT1379" s="27">
        <f t="shared" si="2545"/>
        <v>4846</v>
      </c>
      <c r="DU1379" s="5"/>
      <c r="DV1379" s="43">
        <f t="shared" si="2522"/>
        <v>0</v>
      </c>
      <c r="DW1379" s="27">
        <f t="shared" si="2546"/>
        <v>4835</v>
      </c>
      <c r="DX1379" s="5"/>
      <c r="DY1379" s="22">
        <f t="shared" si="2523"/>
        <v>0</v>
      </c>
      <c r="DZ1379" s="25">
        <f t="shared" si="2547"/>
        <v>523</v>
      </c>
      <c r="EA1379" s="22"/>
      <c r="EB1379" s="22">
        <f t="shared" si="2524"/>
        <v>0</v>
      </c>
      <c r="EC1379" s="28">
        <f t="shared" si="2548"/>
        <v>369</v>
      </c>
      <c r="ED1379" s="5"/>
      <c r="EE1379" s="43">
        <f t="shared" si="2525"/>
        <v>0</v>
      </c>
      <c r="EF1379" s="27">
        <f t="shared" si="2549"/>
        <v>4769</v>
      </c>
      <c r="EG1379" s="66"/>
      <c r="EH1379" s="66">
        <f t="shared" si="2526"/>
        <v>0</v>
      </c>
      <c r="EI1379" s="67">
        <f t="shared" si="2550"/>
        <v>21277</v>
      </c>
      <c r="EJ1379" s="66"/>
      <c r="EK1379" s="66">
        <f t="shared" si="2527"/>
        <v>0</v>
      </c>
      <c r="EL1379" s="67">
        <f t="shared" si="2551"/>
        <v>19907</v>
      </c>
      <c r="EM1379" s="110">
        <f t="shared" si="2561"/>
        <v>225763.46004275998</v>
      </c>
    </row>
    <row r="1380" spans="1:143" s="36" customFormat="1" ht="11.25" customHeight="1" x14ac:dyDescent="0.25">
      <c r="A1380" s="11">
        <v>46200</v>
      </c>
      <c r="B1380" s="187"/>
      <c r="C1380" s="174">
        <v>8005010171</v>
      </c>
      <c r="D1380" s="13" t="s">
        <v>209</v>
      </c>
      <c r="E1380" s="14">
        <v>1450</v>
      </c>
      <c r="F1380" s="15">
        <v>0.25</v>
      </c>
      <c r="G1380" s="16">
        <v>191516144323</v>
      </c>
      <c r="H1380" s="66"/>
      <c r="I1380" s="41">
        <f t="shared" si="2486"/>
        <v>2900</v>
      </c>
      <c r="J1380" s="48">
        <f t="shared" si="2564"/>
        <v>166697</v>
      </c>
      <c r="K1380" s="66"/>
      <c r="L1380" s="41">
        <f t="shared" si="2536"/>
        <v>2900</v>
      </c>
      <c r="M1380" s="48">
        <f t="shared" si="2565"/>
        <v>225614</v>
      </c>
      <c r="N1380" s="66"/>
      <c r="O1380" s="41">
        <f t="shared" si="2531"/>
        <v>2900</v>
      </c>
      <c r="P1380" s="48">
        <f t="shared" si="2566"/>
        <v>154176</v>
      </c>
      <c r="Q1380" s="66"/>
      <c r="R1380" s="66">
        <f t="shared" si="2569"/>
        <v>2900</v>
      </c>
      <c r="S1380" s="67">
        <f t="shared" si="2567"/>
        <v>190312</v>
      </c>
      <c r="T1380" s="66"/>
      <c r="U1380" s="66">
        <f t="shared" si="2490"/>
        <v>507.49999999999994</v>
      </c>
      <c r="V1380" s="67">
        <f t="shared" si="2568"/>
        <v>122396.80000000005</v>
      </c>
      <c r="W1380" s="136"/>
      <c r="X1380" s="69">
        <f t="shared" si="2492"/>
        <v>0</v>
      </c>
      <c r="Y1380" s="67">
        <f t="shared" si="2573"/>
        <v>4416.3500000000004</v>
      </c>
      <c r="Z1380" s="66"/>
      <c r="AA1380" s="68">
        <f t="shared" si="2493"/>
        <v>0</v>
      </c>
      <c r="AB1380" s="67">
        <f t="shared" si="2574"/>
        <v>13496</v>
      </c>
      <c r="AC1380" s="66"/>
      <c r="AD1380" s="66">
        <f t="shared" si="2494"/>
        <v>0</v>
      </c>
      <c r="AE1380" s="67">
        <f t="shared" si="2575"/>
        <v>2877</v>
      </c>
      <c r="AF1380" s="66"/>
      <c r="AG1380" s="78">
        <f t="shared" si="2495"/>
        <v>0</v>
      </c>
      <c r="AH1380" s="79">
        <f t="shared" si="2576"/>
        <v>3352.8</v>
      </c>
      <c r="AI1380" s="66"/>
      <c r="AJ1380" s="68">
        <f t="shared" si="2496"/>
        <v>0</v>
      </c>
      <c r="AK1380" s="67">
        <f t="shared" si="2577"/>
        <v>41234</v>
      </c>
      <c r="AL1380" s="66"/>
      <c r="AM1380" s="68">
        <f t="shared" si="2562"/>
        <v>0</v>
      </c>
      <c r="AN1380" s="67">
        <f t="shared" si="2578"/>
        <v>7722.12</v>
      </c>
      <c r="AO1380" s="66"/>
      <c r="AP1380" s="68">
        <f t="shared" si="2498"/>
        <v>0</v>
      </c>
      <c r="AQ1380" s="67">
        <f t="shared" si="2477"/>
        <v>7578.6399999999994</v>
      </c>
      <c r="AR1380" s="66"/>
      <c r="AS1380" s="68">
        <f t="shared" si="2499"/>
        <v>0</v>
      </c>
      <c r="AT1380" s="67">
        <f t="shared" si="2563"/>
        <v>278.5</v>
      </c>
      <c r="AU1380" s="66"/>
      <c r="AV1380" s="66">
        <f t="shared" si="2500"/>
        <v>0</v>
      </c>
      <c r="AW1380" s="42">
        <f t="shared" si="2485"/>
        <v>4171.2000000000016</v>
      </c>
      <c r="AX1380" s="66"/>
      <c r="AY1380" s="66">
        <f t="shared" si="2501"/>
        <v>0</v>
      </c>
      <c r="AZ1380" s="67">
        <f t="shared" si="2534"/>
        <v>616.09999999999991</v>
      </c>
      <c r="BA1380" s="66"/>
      <c r="BB1380" s="68">
        <f t="shared" si="2502"/>
        <v>0</v>
      </c>
      <c r="BC1380" s="67">
        <f t="shared" si="2478"/>
        <v>77.819999999999851</v>
      </c>
      <c r="BD1380" s="66"/>
      <c r="BE1380" s="68">
        <f t="shared" si="2503"/>
        <v>0</v>
      </c>
      <c r="BF1380" s="67">
        <f t="shared" si="2532"/>
        <v>445.38000000000164</v>
      </c>
      <c r="BG1380" s="66"/>
      <c r="BH1380" s="68">
        <f t="shared" si="2579"/>
        <v>0</v>
      </c>
      <c r="BI1380" s="67">
        <f t="shared" si="2533"/>
        <v>10000</v>
      </c>
      <c r="BJ1380" s="66"/>
      <c r="BK1380" s="68">
        <f t="shared" si="2505"/>
        <v>0</v>
      </c>
      <c r="BL1380" s="67">
        <f t="shared" si="2537"/>
        <v>2582.6000000000004</v>
      </c>
      <c r="BM1380" s="66"/>
      <c r="BN1380" s="68">
        <f t="shared" si="2580"/>
        <v>0</v>
      </c>
      <c r="BO1380" s="67">
        <f t="shared" si="2538"/>
        <v>9134.7000000000007</v>
      </c>
      <c r="BP1380" s="66"/>
      <c r="BQ1380" s="68">
        <f t="shared" si="2581"/>
        <v>0</v>
      </c>
      <c r="BR1380" s="67">
        <f t="shared" si="2553"/>
        <v>60650.650000000009</v>
      </c>
      <c r="BS1380" s="66"/>
      <c r="BT1380" s="66">
        <f t="shared" si="2582"/>
        <v>0</v>
      </c>
      <c r="BU1380" s="67">
        <f t="shared" si="2570"/>
        <v>90925</v>
      </c>
      <c r="BV1380" s="66"/>
      <c r="BW1380" s="66">
        <f t="shared" si="2584"/>
        <v>0</v>
      </c>
      <c r="BX1380" s="67">
        <f t="shared" ref="BX1380:BX1404" si="2585">+BX1379+BV1380-BW1380</f>
        <v>132428</v>
      </c>
      <c r="BY1380" s="66"/>
      <c r="BZ1380" s="66">
        <f t="shared" si="2583"/>
        <v>0</v>
      </c>
      <c r="CA1380" s="67">
        <f t="shared" si="2572"/>
        <v>86619</v>
      </c>
      <c r="CB1380" s="66"/>
      <c r="CC1380" s="66">
        <f t="shared" si="2510"/>
        <v>0</v>
      </c>
      <c r="CD1380" s="67">
        <f t="shared" si="2470"/>
        <v>24901.539999999997</v>
      </c>
      <c r="CE1380" s="66"/>
      <c r="CF1380" s="66">
        <f t="shared" si="2511"/>
        <v>0</v>
      </c>
      <c r="CG1380" s="67">
        <f t="shared" si="2539"/>
        <v>3663.6999999999994</v>
      </c>
      <c r="CH1380" s="66"/>
      <c r="CI1380" s="66">
        <f t="shared" si="2512"/>
        <v>0</v>
      </c>
      <c r="CJ1380" s="67">
        <f t="shared" si="2554"/>
        <v>6757.8</v>
      </c>
      <c r="CK1380" s="66"/>
      <c r="CL1380" s="68">
        <f t="shared" si="2513"/>
        <v>0</v>
      </c>
      <c r="CM1380" s="79">
        <f t="shared" si="2540"/>
        <v>4847.4799999999996</v>
      </c>
      <c r="CN1380" s="66"/>
      <c r="CO1380" s="68">
        <f t="shared" si="2514"/>
        <v>0</v>
      </c>
      <c r="CP1380" s="79">
        <f t="shared" si="2541"/>
        <v>3955</v>
      </c>
      <c r="CQ1380" s="66"/>
      <c r="CR1380" s="68">
        <f t="shared" si="2515"/>
        <v>0</v>
      </c>
      <c r="CS1380" s="79">
        <f t="shared" si="2482"/>
        <v>5186</v>
      </c>
      <c r="CT1380" s="66"/>
      <c r="CU1380" s="68">
        <f t="shared" si="2516"/>
        <v>0</v>
      </c>
      <c r="CV1380" s="79">
        <f t="shared" si="2542"/>
        <v>6929</v>
      </c>
      <c r="CW1380" s="66"/>
      <c r="CX1380" s="66">
        <f t="shared" si="2552"/>
        <v>0</v>
      </c>
      <c r="CY1380" s="40">
        <f t="shared" si="2476"/>
        <v>6173.9599999999982</v>
      </c>
      <c r="CZ1380" s="65"/>
      <c r="DA1380" s="66">
        <f t="shared" si="2529"/>
        <v>0</v>
      </c>
      <c r="DB1380" s="67">
        <f t="shared" si="2555"/>
        <v>28348</v>
      </c>
      <c r="DC1380" s="66"/>
      <c r="DD1380" s="66">
        <f t="shared" si="2530"/>
        <v>0</v>
      </c>
      <c r="DE1380" s="67">
        <f t="shared" si="2556"/>
        <v>75119</v>
      </c>
      <c r="DF1380" s="66"/>
      <c r="DG1380" s="69">
        <f t="shared" si="2517"/>
        <v>0</v>
      </c>
      <c r="DH1380" s="67">
        <f t="shared" si="2471"/>
        <v>438795</v>
      </c>
      <c r="DI1380" s="66"/>
      <c r="DJ1380" s="66">
        <f t="shared" si="2518"/>
        <v>0</v>
      </c>
      <c r="DK1380" s="67">
        <f t="shared" si="2543"/>
        <v>4363.5</v>
      </c>
      <c r="DL1380" s="210"/>
      <c r="DM1380" s="206">
        <f t="shared" si="2519"/>
        <v>0</v>
      </c>
      <c r="DN1380" s="25">
        <f t="shared" si="2535"/>
        <v>0</v>
      </c>
      <c r="DO1380" s="5"/>
      <c r="DP1380" s="43">
        <f t="shared" si="2520"/>
        <v>0</v>
      </c>
      <c r="DQ1380" s="27">
        <f t="shared" si="2544"/>
        <v>6413.5</v>
      </c>
      <c r="DR1380" s="5"/>
      <c r="DS1380" s="43">
        <f t="shared" si="2521"/>
        <v>0</v>
      </c>
      <c r="DT1380" s="27">
        <f t="shared" si="2545"/>
        <v>4846</v>
      </c>
      <c r="DU1380" s="5"/>
      <c r="DV1380" s="43">
        <f t="shared" si="2522"/>
        <v>0</v>
      </c>
      <c r="DW1380" s="27">
        <f t="shared" si="2546"/>
        <v>4835</v>
      </c>
      <c r="DX1380" s="5"/>
      <c r="DY1380" s="22">
        <f t="shared" si="2523"/>
        <v>0</v>
      </c>
      <c r="DZ1380" s="25">
        <f t="shared" si="2547"/>
        <v>523</v>
      </c>
      <c r="EA1380" s="22"/>
      <c r="EB1380" s="22">
        <f t="shared" si="2524"/>
        <v>0</v>
      </c>
      <c r="EC1380" s="28">
        <f t="shared" si="2548"/>
        <v>369</v>
      </c>
      <c r="ED1380" s="5"/>
      <c r="EE1380" s="43">
        <f t="shared" si="2525"/>
        <v>0</v>
      </c>
      <c r="EF1380" s="27">
        <f t="shared" si="2549"/>
        <v>4769</v>
      </c>
      <c r="EG1380" s="66"/>
      <c r="EH1380" s="66">
        <f t="shared" si="2526"/>
        <v>0</v>
      </c>
      <c r="EI1380" s="67">
        <f t="shared" si="2550"/>
        <v>21277</v>
      </c>
      <c r="EJ1380" s="66"/>
      <c r="EK1380" s="66">
        <f t="shared" si="2527"/>
        <v>0</v>
      </c>
      <c r="EL1380" s="67">
        <f t="shared" si="2551"/>
        <v>19907</v>
      </c>
      <c r="EM1380" s="110">
        <f t="shared" si="2561"/>
        <v>225718.63799275996</v>
      </c>
    </row>
    <row r="1381" spans="1:143" ht="11.25" customHeight="1" x14ac:dyDescent="0.25">
      <c r="A1381" s="11">
        <v>46200</v>
      </c>
      <c r="B1381" s="187"/>
      <c r="C1381" s="174">
        <v>8005010172</v>
      </c>
      <c r="D1381" s="13" t="s">
        <v>376</v>
      </c>
      <c r="E1381" s="14">
        <v>35</v>
      </c>
      <c r="F1381" s="15">
        <v>2.25</v>
      </c>
      <c r="G1381" s="16">
        <v>191516146174</v>
      </c>
      <c r="H1381" s="66"/>
      <c r="I1381" s="41">
        <f t="shared" si="2486"/>
        <v>70</v>
      </c>
      <c r="J1381" s="48">
        <f t="shared" si="2564"/>
        <v>166627</v>
      </c>
      <c r="K1381" s="66"/>
      <c r="L1381" s="41">
        <f t="shared" si="2536"/>
        <v>70</v>
      </c>
      <c r="M1381" s="48">
        <f t="shared" si="2565"/>
        <v>225544</v>
      </c>
      <c r="N1381" s="66"/>
      <c r="O1381" s="41">
        <f t="shared" si="2531"/>
        <v>70</v>
      </c>
      <c r="P1381" s="48">
        <f t="shared" si="2566"/>
        <v>154106</v>
      </c>
      <c r="Q1381" s="66"/>
      <c r="R1381" s="66">
        <f t="shared" si="2569"/>
        <v>70</v>
      </c>
      <c r="S1381" s="67">
        <f t="shared" si="2567"/>
        <v>190242</v>
      </c>
      <c r="T1381" s="66"/>
      <c r="U1381" s="66">
        <f t="shared" si="2490"/>
        <v>82.25</v>
      </c>
      <c r="V1381" s="67">
        <f t="shared" si="2568"/>
        <v>122314.55000000005</v>
      </c>
      <c r="X1381" s="69">
        <f t="shared" si="2492"/>
        <v>0</v>
      </c>
      <c r="Y1381" s="67">
        <f t="shared" si="2573"/>
        <v>4416.3500000000004</v>
      </c>
      <c r="Z1381" s="66"/>
      <c r="AA1381" s="68">
        <f t="shared" si="2493"/>
        <v>0</v>
      </c>
      <c r="AB1381" s="67">
        <f t="shared" si="2574"/>
        <v>13496</v>
      </c>
      <c r="AC1381" s="66"/>
      <c r="AD1381" s="66">
        <f t="shared" si="2494"/>
        <v>0</v>
      </c>
      <c r="AE1381" s="67">
        <f t="shared" si="2575"/>
        <v>2877</v>
      </c>
      <c r="AF1381" s="66"/>
      <c r="AG1381" s="78">
        <f t="shared" si="2495"/>
        <v>0</v>
      </c>
      <c r="AH1381" s="79">
        <f t="shared" si="2576"/>
        <v>3352.8</v>
      </c>
      <c r="AI1381" s="66"/>
      <c r="AJ1381" s="68">
        <f t="shared" si="2496"/>
        <v>0</v>
      </c>
      <c r="AK1381" s="67">
        <f t="shared" si="2577"/>
        <v>41234</v>
      </c>
      <c r="AL1381" s="66"/>
      <c r="AM1381" s="68">
        <f t="shared" si="2562"/>
        <v>0</v>
      </c>
      <c r="AN1381" s="67">
        <f t="shared" si="2578"/>
        <v>7722.12</v>
      </c>
      <c r="AO1381" s="66"/>
      <c r="AP1381" s="68">
        <f t="shared" si="2498"/>
        <v>0</v>
      </c>
      <c r="AQ1381" s="67">
        <f t="shared" si="2477"/>
        <v>7578.6399999999994</v>
      </c>
      <c r="AR1381" s="66"/>
      <c r="AS1381" s="68">
        <f t="shared" si="2499"/>
        <v>0</v>
      </c>
      <c r="AT1381" s="67">
        <f t="shared" si="2563"/>
        <v>278.5</v>
      </c>
      <c r="AU1381" s="66"/>
      <c r="AV1381" s="66">
        <f t="shared" si="2500"/>
        <v>0</v>
      </c>
      <c r="AW1381" s="42">
        <f t="shared" si="2485"/>
        <v>4171.2000000000016</v>
      </c>
      <c r="AX1381" s="66"/>
      <c r="AY1381" s="66">
        <f t="shared" si="2501"/>
        <v>0</v>
      </c>
      <c r="AZ1381" s="67">
        <f t="shared" si="2534"/>
        <v>616.09999999999991</v>
      </c>
      <c r="BA1381" s="66"/>
      <c r="BB1381" s="68">
        <f t="shared" si="2502"/>
        <v>0</v>
      </c>
      <c r="BC1381" s="67">
        <f t="shared" si="2478"/>
        <v>77.819999999999851</v>
      </c>
      <c r="BD1381" s="66"/>
      <c r="BE1381" s="68">
        <f t="shared" si="2503"/>
        <v>0</v>
      </c>
      <c r="BF1381" s="67">
        <f t="shared" si="2532"/>
        <v>445.38000000000164</v>
      </c>
      <c r="BG1381" s="66"/>
      <c r="BH1381" s="68">
        <f t="shared" si="2579"/>
        <v>0</v>
      </c>
      <c r="BI1381" s="67">
        <f t="shared" si="2533"/>
        <v>10000</v>
      </c>
      <c r="BJ1381" s="66"/>
      <c r="BK1381" s="68">
        <f t="shared" si="2505"/>
        <v>0</v>
      </c>
      <c r="BL1381" s="67">
        <f t="shared" si="2537"/>
        <v>2582.6000000000004</v>
      </c>
      <c r="BM1381" s="66"/>
      <c r="BN1381" s="68">
        <f t="shared" si="2580"/>
        <v>0</v>
      </c>
      <c r="BO1381" s="67">
        <f t="shared" si="2538"/>
        <v>9134.7000000000007</v>
      </c>
      <c r="BP1381" s="66"/>
      <c r="BQ1381" s="68">
        <f t="shared" si="2581"/>
        <v>0</v>
      </c>
      <c r="BR1381" s="67">
        <f t="shared" si="2553"/>
        <v>60650.650000000009</v>
      </c>
      <c r="BS1381" s="66"/>
      <c r="BT1381" s="66">
        <f t="shared" si="2582"/>
        <v>0</v>
      </c>
      <c r="BU1381" s="67">
        <f t="shared" si="2570"/>
        <v>90925</v>
      </c>
      <c r="BV1381" s="66"/>
      <c r="BW1381" s="66">
        <f t="shared" si="2584"/>
        <v>0</v>
      </c>
      <c r="BX1381" s="67">
        <f t="shared" si="2585"/>
        <v>132428</v>
      </c>
      <c r="BY1381" s="66"/>
      <c r="BZ1381" s="66">
        <f t="shared" si="2583"/>
        <v>0</v>
      </c>
      <c r="CA1381" s="67">
        <f t="shared" si="2572"/>
        <v>86619</v>
      </c>
      <c r="CB1381" s="66"/>
      <c r="CC1381" s="66">
        <f t="shared" si="2510"/>
        <v>0</v>
      </c>
      <c r="CD1381" s="67">
        <f t="shared" si="2470"/>
        <v>24901.539999999997</v>
      </c>
      <c r="CE1381" s="66"/>
      <c r="CF1381" s="66">
        <f t="shared" si="2511"/>
        <v>0</v>
      </c>
      <c r="CG1381" s="67">
        <f t="shared" si="2539"/>
        <v>3663.6999999999994</v>
      </c>
      <c r="CH1381" s="66"/>
      <c r="CI1381" s="66">
        <f t="shared" si="2512"/>
        <v>0</v>
      </c>
      <c r="CJ1381" s="67">
        <f t="shared" si="2554"/>
        <v>6757.8</v>
      </c>
      <c r="CK1381" s="66"/>
      <c r="CL1381" s="68">
        <f t="shared" si="2513"/>
        <v>0</v>
      </c>
      <c r="CM1381" s="79">
        <f t="shared" si="2540"/>
        <v>4847.4799999999996</v>
      </c>
      <c r="CN1381" s="66"/>
      <c r="CO1381" s="68">
        <f t="shared" si="2514"/>
        <v>0</v>
      </c>
      <c r="CP1381" s="79">
        <f t="shared" si="2541"/>
        <v>3955</v>
      </c>
      <c r="CQ1381" s="66"/>
      <c r="CR1381" s="68">
        <f t="shared" si="2515"/>
        <v>0</v>
      </c>
      <c r="CS1381" s="79">
        <f t="shared" si="2482"/>
        <v>5186</v>
      </c>
      <c r="CT1381" s="66"/>
      <c r="CU1381" s="68">
        <f t="shared" si="2516"/>
        <v>0</v>
      </c>
      <c r="CV1381" s="79">
        <f t="shared" si="2542"/>
        <v>6929</v>
      </c>
      <c r="CW1381" s="66"/>
      <c r="CX1381" s="66">
        <f t="shared" si="2552"/>
        <v>0</v>
      </c>
      <c r="CY1381" s="40">
        <f t="shared" si="2476"/>
        <v>6173.9599999999982</v>
      </c>
      <c r="CZ1381" s="65"/>
      <c r="DA1381" s="66">
        <f t="shared" si="2529"/>
        <v>0</v>
      </c>
      <c r="DB1381" s="67">
        <f t="shared" si="2555"/>
        <v>28348</v>
      </c>
      <c r="DC1381" s="66"/>
      <c r="DD1381" s="66">
        <f t="shared" si="2530"/>
        <v>0</v>
      </c>
      <c r="DE1381" s="67">
        <f t="shared" si="2556"/>
        <v>75119</v>
      </c>
      <c r="DF1381" s="66"/>
      <c r="DG1381" s="69">
        <f t="shared" si="2517"/>
        <v>0</v>
      </c>
      <c r="DH1381" s="67">
        <f t="shared" si="2471"/>
        <v>438795</v>
      </c>
      <c r="DI1381" s="66"/>
      <c r="DJ1381" s="66">
        <f t="shared" si="2518"/>
        <v>0</v>
      </c>
      <c r="DK1381" s="67">
        <f t="shared" si="2543"/>
        <v>4363.5</v>
      </c>
      <c r="DM1381" s="206">
        <f t="shared" si="2519"/>
        <v>0</v>
      </c>
      <c r="DN1381" s="25">
        <f t="shared" si="2535"/>
        <v>0</v>
      </c>
      <c r="DO1381" s="5"/>
      <c r="DP1381" s="43">
        <f t="shared" si="2520"/>
        <v>0</v>
      </c>
      <c r="DQ1381" s="27">
        <f t="shared" si="2544"/>
        <v>6413.5</v>
      </c>
      <c r="DR1381" s="5"/>
      <c r="DS1381" s="43">
        <f t="shared" si="2521"/>
        <v>0</v>
      </c>
      <c r="DT1381" s="27">
        <f t="shared" si="2545"/>
        <v>4846</v>
      </c>
      <c r="DU1381" s="5"/>
      <c r="DV1381" s="43">
        <f t="shared" si="2522"/>
        <v>0</v>
      </c>
      <c r="DW1381" s="27">
        <f t="shared" si="2546"/>
        <v>4835</v>
      </c>
      <c r="DX1381" s="5"/>
      <c r="DY1381" s="22">
        <f t="shared" si="2523"/>
        <v>0</v>
      </c>
      <c r="DZ1381" s="25">
        <f t="shared" si="2547"/>
        <v>523</v>
      </c>
      <c r="EA1381" s="22"/>
      <c r="EB1381" s="22">
        <f t="shared" si="2524"/>
        <v>0</v>
      </c>
      <c r="EC1381" s="28">
        <f t="shared" si="2548"/>
        <v>369</v>
      </c>
      <c r="ED1381" s="5"/>
      <c r="EE1381" s="43">
        <f t="shared" si="2525"/>
        <v>0</v>
      </c>
      <c r="EF1381" s="27">
        <f t="shared" si="2549"/>
        <v>4769</v>
      </c>
      <c r="EG1381" s="66"/>
      <c r="EH1381" s="66">
        <f t="shared" si="2526"/>
        <v>0</v>
      </c>
      <c r="EI1381" s="67">
        <f t="shared" si="2550"/>
        <v>21277</v>
      </c>
      <c r="EJ1381" s="66"/>
      <c r="EK1381" s="66">
        <f t="shared" si="2527"/>
        <v>0</v>
      </c>
      <c r="EL1381" s="67">
        <f t="shared" si="2551"/>
        <v>19907</v>
      </c>
      <c r="EM1381" s="110">
        <f t="shared" si="2561"/>
        <v>225673.81594275995</v>
      </c>
    </row>
    <row r="1382" spans="1:143" ht="11.25" customHeight="1" x14ac:dyDescent="0.25">
      <c r="A1382" s="11">
        <v>46200</v>
      </c>
      <c r="B1382" s="187"/>
      <c r="C1382" s="174">
        <v>8005010430</v>
      </c>
      <c r="D1382" s="13" t="s">
        <v>376</v>
      </c>
      <c r="E1382" s="14">
        <v>35</v>
      </c>
      <c r="F1382" s="15">
        <v>2.25</v>
      </c>
      <c r="G1382" s="16">
        <v>191516146174</v>
      </c>
      <c r="H1382" s="66"/>
      <c r="I1382" s="41">
        <f t="shared" si="2486"/>
        <v>70</v>
      </c>
      <c r="J1382" s="48">
        <f t="shared" si="2564"/>
        <v>166557</v>
      </c>
      <c r="K1382" s="66"/>
      <c r="L1382" s="41">
        <f t="shared" si="2536"/>
        <v>70</v>
      </c>
      <c r="M1382" s="48">
        <f t="shared" si="2565"/>
        <v>225474</v>
      </c>
      <c r="N1382" s="66"/>
      <c r="O1382" s="41">
        <f t="shared" si="2531"/>
        <v>70</v>
      </c>
      <c r="P1382" s="48">
        <f t="shared" si="2566"/>
        <v>154036</v>
      </c>
      <c r="Q1382" s="66"/>
      <c r="R1382" s="66">
        <f t="shared" si="2569"/>
        <v>70</v>
      </c>
      <c r="S1382" s="67">
        <f t="shared" si="2567"/>
        <v>190172</v>
      </c>
      <c r="T1382" s="66"/>
      <c r="U1382" s="66">
        <f t="shared" si="2490"/>
        <v>82.25</v>
      </c>
      <c r="V1382" s="67">
        <f t="shared" si="2568"/>
        <v>122232.30000000005</v>
      </c>
      <c r="X1382" s="69">
        <f t="shared" si="2492"/>
        <v>0</v>
      </c>
      <c r="Y1382" s="67">
        <f t="shared" si="2573"/>
        <v>4416.3500000000004</v>
      </c>
      <c r="Z1382" s="66"/>
      <c r="AA1382" s="68">
        <f t="shared" si="2493"/>
        <v>0</v>
      </c>
      <c r="AB1382" s="67">
        <f t="shared" si="2574"/>
        <v>13496</v>
      </c>
      <c r="AC1382" s="66"/>
      <c r="AD1382" s="66">
        <f t="shared" si="2494"/>
        <v>0</v>
      </c>
      <c r="AE1382" s="67">
        <f t="shared" si="2575"/>
        <v>2877</v>
      </c>
      <c r="AF1382" s="66"/>
      <c r="AG1382" s="78">
        <f t="shared" si="2495"/>
        <v>0</v>
      </c>
      <c r="AH1382" s="79">
        <f t="shared" si="2576"/>
        <v>3352.8</v>
      </c>
      <c r="AI1382" s="66"/>
      <c r="AJ1382" s="68">
        <f t="shared" si="2496"/>
        <v>0</v>
      </c>
      <c r="AK1382" s="67">
        <f t="shared" si="2577"/>
        <v>41234</v>
      </c>
      <c r="AL1382" s="66"/>
      <c r="AM1382" s="68">
        <f t="shared" si="2562"/>
        <v>0</v>
      </c>
      <c r="AN1382" s="67">
        <f t="shared" si="2578"/>
        <v>7722.12</v>
      </c>
      <c r="AO1382" s="66"/>
      <c r="AP1382" s="68">
        <f t="shared" si="2498"/>
        <v>0</v>
      </c>
      <c r="AQ1382" s="67">
        <f t="shared" si="2477"/>
        <v>7578.6399999999994</v>
      </c>
      <c r="AR1382" s="66"/>
      <c r="AS1382" s="68">
        <f t="shared" si="2499"/>
        <v>0</v>
      </c>
      <c r="AT1382" s="67">
        <f t="shared" si="2563"/>
        <v>278.5</v>
      </c>
      <c r="AU1382" s="66"/>
      <c r="AV1382" s="66">
        <f t="shared" si="2500"/>
        <v>0</v>
      </c>
      <c r="AW1382" s="42">
        <f t="shared" si="2485"/>
        <v>4171.2000000000016</v>
      </c>
      <c r="AX1382" s="66"/>
      <c r="AY1382" s="66">
        <f t="shared" si="2501"/>
        <v>0</v>
      </c>
      <c r="AZ1382" s="67">
        <f t="shared" si="2534"/>
        <v>616.09999999999991</v>
      </c>
      <c r="BA1382" s="66"/>
      <c r="BB1382" s="68">
        <f t="shared" si="2502"/>
        <v>0</v>
      </c>
      <c r="BC1382" s="67">
        <f t="shared" si="2478"/>
        <v>77.819999999999851</v>
      </c>
      <c r="BD1382" s="66"/>
      <c r="BE1382" s="68">
        <f t="shared" si="2503"/>
        <v>0</v>
      </c>
      <c r="BF1382" s="67">
        <f t="shared" si="2532"/>
        <v>445.38000000000164</v>
      </c>
      <c r="BG1382" s="66"/>
      <c r="BH1382" s="68">
        <f t="shared" si="2579"/>
        <v>0</v>
      </c>
      <c r="BI1382" s="67">
        <f t="shared" si="2533"/>
        <v>10000</v>
      </c>
      <c r="BJ1382" s="66"/>
      <c r="BK1382" s="68">
        <f t="shared" si="2505"/>
        <v>0</v>
      </c>
      <c r="BL1382" s="67">
        <f t="shared" si="2537"/>
        <v>2582.6000000000004</v>
      </c>
      <c r="BM1382" s="66"/>
      <c r="BN1382" s="68">
        <f t="shared" si="2580"/>
        <v>0</v>
      </c>
      <c r="BO1382" s="67">
        <f t="shared" si="2538"/>
        <v>9134.7000000000007</v>
      </c>
      <c r="BP1382" s="66"/>
      <c r="BQ1382" s="68">
        <f t="shared" si="2581"/>
        <v>0</v>
      </c>
      <c r="BR1382" s="67">
        <f t="shared" si="2553"/>
        <v>60650.650000000009</v>
      </c>
      <c r="BS1382" s="66"/>
      <c r="BT1382" s="66">
        <f t="shared" si="2582"/>
        <v>0</v>
      </c>
      <c r="BU1382" s="67">
        <f t="shared" si="2570"/>
        <v>90925</v>
      </c>
      <c r="BV1382" s="66"/>
      <c r="BW1382" s="66">
        <f t="shared" si="2584"/>
        <v>0</v>
      </c>
      <c r="BX1382" s="67">
        <f t="shared" si="2585"/>
        <v>132428</v>
      </c>
      <c r="BY1382" s="66"/>
      <c r="BZ1382" s="66">
        <f t="shared" si="2583"/>
        <v>0</v>
      </c>
      <c r="CA1382" s="67">
        <f t="shared" si="2572"/>
        <v>86619</v>
      </c>
      <c r="CB1382" s="66"/>
      <c r="CC1382" s="66">
        <f t="shared" si="2510"/>
        <v>0</v>
      </c>
      <c r="CD1382" s="67">
        <f t="shared" ref="CD1382:CD1445" si="2586">+CD1381+CB1382-CC1382</f>
        <v>24901.539999999997</v>
      </c>
      <c r="CE1382" s="66"/>
      <c r="CF1382" s="66">
        <f t="shared" si="2511"/>
        <v>0</v>
      </c>
      <c r="CG1382" s="67">
        <f t="shared" si="2539"/>
        <v>3663.6999999999994</v>
      </c>
      <c r="CH1382" s="66"/>
      <c r="CI1382" s="66">
        <f t="shared" si="2512"/>
        <v>0</v>
      </c>
      <c r="CJ1382" s="67">
        <f t="shared" si="2554"/>
        <v>6757.8</v>
      </c>
      <c r="CK1382" s="66"/>
      <c r="CL1382" s="68">
        <f t="shared" si="2513"/>
        <v>0</v>
      </c>
      <c r="CM1382" s="79">
        <f t="shared" si="2540"/>
        <v>4847.4799999999996</v>
      </c>
      <c r="CN1382" s="66"/>
      <c r="CO1382" s="68">
        <f t="shared" si="2514"/>
        <v>0</v>
      </c>
      <c r="CP1382" s="79">
        <f t="shared" si="2541"/>
        <v>3955</v>
      </c>
      <c r="CQ1382" s="66"/>
      <c r="CR1382" s="68">
        <f t="shared" si="2515"/>
        <v>0</v>
      </c>
      <c r="CS1382" s="79">
        <f t="shared" si="2482"/>
        <v>5186</v>
      </c>
      <c r="CT1382" s="66"/>
      <c r="CU1382" s="68">
        <f t="shared" si="2516"/>
        <v>0</v>
      </c>
      <c r="CV1382" s="79">
        <f t="shared" si="2542"/>
        <v>6929</v>
      </c>
      <c r="CW1382" s="66"/>
      <c r="CX1382" s="66">
        <f t="shared" si="2552"/>
        <v>0</v>
      </c>
      <c r="CY1382" s="40">
        <f t="shared" si="2476"/>
        <v>6173.9599999999982</v>
      </c>
      <c r="CZ1382" s="65"/>
      <c r="DA1382" s="66">
        <f t="shared" si="2529"/>
        <v>0</v>
      </c>
      <c r="DB1382" s="67">
        <f t="shared" si="2555"/>
        <v>28348</v>
      </c>
      <c r="DC1382" s="66"/>
      <c r="DD1382" s="66">
        <f t="shared" si="2530"/>
        <v>0</v>
      </c>
      <c r="DE1382" s="67">
        <f t="shared" si="2556"/>
        <v>75119</v>
      </c>
      <c r="DF1382" s="66"/>
      <c r="DG1382" s="69">
        <f t="shared" si="2517"/>
        <v>0</v>
      </c>
      <c r="DH1382" s="67">
        <f t="shared" ref="DH1382:DH1445" si="2587">+DH1381+DF1382-DG1382</f>
        <v>438795</v>
      </c>
      <c r="DI1382" s="66"/>
      <c r="DJ1382" s="66">
        <f t="shared" si="2518"/>
        <v>0</v>
      </c>
      <c r="DK1382" s="67">
        <f t="shared" si="2543"/>
        <v>4363.5</v>
      </c>
      <c r="DM1382" s="206">
        <f t="shared" si="2519"/>
        <v>0</v>
      </c>
      <c r="DN1382" s="25">
        <f t="shared" si="2535"/>
        <v>0</v>
      </c>
      <c r="DO1382" s="5"/>
      <c r="DP1382" s="43">
        <f t="shared" si="2520"/>
        <v>0</v>
      </c>
      <c r="DQ1382" s="27">
        <f t="shared" si="2544"/>
        <v>6413.5</v>
      </c>
      <c r="DR1382" s="5"/>
      <c r="DS1382" s="43">
        <f t="shared" si="2521"/>
        <v>0</v>
      </c>
      <c r="DT1382" s="27">
        <f t="shared" si="2545"/>
        <v>4846</v>
      </c>
      <c r="DU1382" s="5"/>
      <c r="DV1382" s="43">
        <f t="shared" si="2522"/>
        <v>0</v>
      </c>
      <c r="DW1382" s="27">
        <f t="shared" si="2546"/>
        <v>4835</v>
      </c>
      <c r="DX1382" s="5"/>
      <c r="DY1382" s="22">
        <f t="shared" si="2523"/>
        <v>0</v>
      </c>
      <c r="DZ1382" s="25">
        <f t="shared" si="2547"/>
        <v>523</v>
      </c>
      <c r="EA1382" s="22"/>
      <c r="EB1382" s="22">
        <f t="shared" si="2524"/>
        <v>0</v>
      </c>
      <c r="EC1382" s="28">
        <f t="shared" si="2548"/>
        <v>369</v>
      </c>
      <c r="ED1382" s="5"/>
      <c r="EE1382" s="43">
        <f t="shared" si="2525"/>
        <v>0</v>
      </c>
      <c r="EF1382" s="27">
        <f t="shared" si="2549"/>
        <v>4769</v>
      </c>
      <c r="EG1382" s="66"/>
      <c r="EH1382" s="66">
        <f t="shared" si="2526"/>
        <v>0</v>
      </c>
      <c r="EI1382" s="67">
        <f t="shared" si="2550"/>
        <v>21277</v>
      </c>
      <c r="EJ1382" s="66"/>
      <c r="EK1382" s="66">
        <f t="shared" si="2527"/>
        <v>0</v>
      </c>
      <c r="EL1382" s="67">
        <f t="shared" si="2551"/>
        <v>19907</v>
      </c>
      <c r="EM1382" s="110">
        <f t="shared" si="2561"/>
        <v>215661.35194275997</v>
      </c>
    </row>
    <row r="1383" spans="1:143" ht="11.25" customHeight="1" x14ac:dyDescent="0.25">
      <c r="A1383" s="11">
        <v>46200</v>
      </c>
      <c r="B1383" s="187">
        <v>46163</v>
      </c>
      <c r="C1383" s="197">
        <v>8005010441</v>
      </c>
      <c r="D1383" s="88" t="s">
        <v>473</v>
      </c>
      <c r="E1383" s="198">
        <v>2000</v>
      </c>
      <c r="F1383" s="199">
        <v>15</v>
      </c>
      <c r="G1383" s="90">
        <v>721460946027</v>
      </c>
      <c r="H1383" s="66"/>
      <c r="I1383" s="41">
        <f t="shared" si="2486"/>
        <v>0</v>
      </c>
      <c r="J1383" s="48">
        <f t="shared" si="2564"/>
        <v>166557</v>
      </c>
      <c r="K1383" s="66"/>
      <c r="L1383" s="41">
        <f t="shared" si="2536"/>
        <v>0</v>
      </c>
      <c r="M1383" s="48">
        <f t="shared" si="2565"/>
        <v>225474</v>
      </c>
      <c r="N1383" s="66"/>
      <c r="O1383" s="41">
        <f t="shared" si="2531"/>
        <v>0</v>
      </c>
      <c r="P1383" s="48">
        <f t="shared" si="2566"/>
        <v>154036</v>
      </c>
      <c r="Q1383" s="66"/>
      <c r="R1383" s="66">
        <f t="shared" si="2569"/>
        <v>0</v>
      </c>
      <c r="S1383" s="67">
        <f t="shared" si="2567"/>
        <v>190172</v>
      </c>
      <c r="T1383" s="66"/>
      <c r="U1383" s="66">
        <f t="shared" si="2490"/>
        <v>0</v>
      </c>
      <c r="V1383" s="67">
        <f t="shared" si="2568"/>
        <v>122232.30000000005</v>
      </c>
      <c r="X1383" s="69">
        <f t="shared" si="2492"/>
        <v>0</v>
      </c>
      <c r="Y1383" s="67">
        <f t="shared" si="2573"/>
        <v>4416.3500000000004</v>
      </c>
      <c r="Z1383" s="66"/>
      <c r="AA1383" s="68">
        <f t="shared" si="2493"/>
        <v>0</v>
      </c>
      <c r="AB1383" s="67">
        <f t="shared" si="2574"/>
        <v>13496</v>
      </c>
      <c r="AC1383" s="66"/>
      <c r="AD1383" s="66">
        <f t="shared" si="2494"/>
        <v>0</v>
      </c>
      <c r="AE1383" s="67">
        <f t="shared" si="2575"/>
        <v>2877</v>
      </c>
      <c r="AF1383" s="66"/>
      <c r="AG1383" s="78">
        <f t="shared" si="2495"/>
        <v>0</v>
      </c>
      <c r="AH1383" s="79">
        <f t="shared" si="2576"/>
        <v>3352.8</v>
      </c>
      <c r="AI1383" s="66"/>
      <c r="AJ1383" s="68">
        <f t="shared" si="2496"/>
        <v>0</v>
      </c>
      <c r="AK1383" s="67">
        <f t="shared" si="2577"/>
        <v>41234</v>
      </c>
      <c r="AL1383" s="66"/>
      <c r="AM1383" s="68">
        <f t="shared" si="2562"/>
        <v>0</v>
      </c>
      <c r="AN1383" s="67">
        <f t="shared" si="2578"/>
        <v>7722.12</v>
      </c>
      <c r="AO1383" s="66"/>
      <c r="AP1383" s="68">
        <f t="shared" si="2498"/>
        <v>0</v>
      </c>
      <c r="AQ1383" s="67">
        <f t="shared" si="2477"/>
        <v>7578.6399999999994</v>
      </c>
      <c r="AR1383" s="66"/>
      <c r="AS1383" s="68">
        <f t="shared" si="2499"/>
        <v>0</v>
      </c>
      <c r="AT1383" s="67">
        <f t="shared" si="2563"/>
        <v>278.5</v>
      </c>
      <c r="AU1383" s="66"/>
      <c r="AV1383" s="66">
        <f t="shared" si="2500"/>
        <v>0</v>
      </c>
      <c r="AW1383" s="42">
        <f t="shared" si="2485"/>
        <v>4171.2000000000016</v>
      </c>
      <c r="AX1383" s="66"/>
      <c r="AY1383" s="66">
        <f t="shared" si="2501"/>
        <v>0</v>
      </c>
      <c r="AZ1383" s="67">
        <f t="shared" si="2534"/>
        <v>616.09999999999991</v>
      </c>
      <c r="BA1383" s="66"/>
      <c r="BB1383" s="68">
        <f t="shared" si="2502"/>
        <v>0</v>
      </c>
      <c r="BC1383" s="67">
        <f t="shared" si="2478"/>
        <v>77.819999999999851</v>
      </c>
      <c r="BD1383" s="66"/>
      <c r="BE1383" s="68">
        <f t="shared" si="2503"/>
        <v>0</v>
      </c>
      <c r="BF1383" s="67">
        <f t="shared" si="2532"/>
        <v>445.38000000000164</v>
      </c>
      <c r="BG1383" s="66"/>
      <c r="BH1383" s="68">
        <f t="shared" si="2579"/>
        <v>0</v>
      </c>
      <c r="BI1383" s="67">
        <f t="shared" si="2533"/>
        <v>10000</v>
      </c>
      <c r="BJ1383" s="66"/>
      <c r="BK1383" s="68">
        <f t="shared" si="2505"/>
        <v>0</v>
      </c>
      <c r="BL1383" s="67">
        <f t="shared" si="2537"/>
        <v>2582.6000000000004</v>
      </c>
      <c r="BM1383" s="66"/>
      <c r="BN1383" s="68">
        <f t="shared" si="2580"/>
        <v>0</v>
      </c>
      <c r="BO1383" s="67">
        <f t="shared" si="2538"/>
        <v>9134.7000000000007</v>
      </c>
      <c r="BP1383" s="66"/>
      <c r="BQ1383" s="68">
        <f t="shared" si="2581"/>
        <v>30240</v>
      </c>
      <c r="BR1383" s="67">
        <f t="shared" si="2553"/>
        <v>30410.650000000009</v>
      </c>
      <c r="BS1383" s="66"/>
      <c r="BT1383" s="66">
        <f t="shared" si="2582"/>
        <v>0</v>
      </c>
      <c r="BU1383" s="67">
        <f t="shared" si="2570"/>
        <v>90925</v>
      </c>
      <c r="BV1383" s="66"/>
      <c r="BW1383" s="66">
        <f t="shared" si="2584"/>
        <v>0</v>
      </c>
      <c r="BX1383" s="67">
        <f t="shared" si="2585"/>
        <v>132428</v>
      </c>
      <c r="BY1383" s="66"/>
      <c r="BZ1383" s="66">
        <f t="shared" si="2583"/>
        <v>0</v>
      </c>
      <c r="CA1383" s="67">
        <f t="shared" si="2572"/>
        <v>86619</v>
      </c>
      <c r="CB1383" s="66"/>
      <c r="CC1383" s="66">
        <f t="shared" si="2510"/>
        <v>0</v>
      </c>
      <c r="CD1383" s="67">
        <f t="shared" si="2586"/>
        <v>24901.539999999997</v>
      </c>
      <c r="CE1383" s="66"/>
      <c r="CF1383" s="66">
        <f t="shared" si="2511"/>
        <v>0</v>
      </c>
      <c r="CG1383" s="67">
        <f t="shared" si="2539"/>
        <v>3663.6999999999994</v>
      </c>
      <c r="CH1383" s="66"/>
      <c r="CI1383" s="66">
        <f t="shared" si="2512"/>
        <v>0</v>
      </c>
      <c r="CJ1383" s="67">
        <f t="shared" si="2554"/>
        <v>6757.8</v>
      </c>
      <c r="CK1383" s="66"/>
      <c r="CL1383" s="68">
        <f t="shared" si="2513"/>
        <v>0</v>
      </c>
      <c r="CM1383" s="79">
        <f t="shared" si="2540"/>
        <v>4847.4799999999996</v>
      </c>
      <c r="CN1383" s="66"/>
      <c r="CO1383" s="68">
        <f t="shared" si="2514"/>
        <v>0</v>
      </c>
      <c r="CP1383" s="79">
        <f t="shared" si="2541"/>
        <v>3955</v>
      </c>
      <c r="CQ1383" s="66"/>
      <c r="CR1383" s="68">
        <f t="shared" si="2515"/>
        <v>0</v>
      </c>
      <c r="CS1383" s="79">
        <f t="shared" si="2482"/>
        <v>5186</v>
      </c>
      <c r="CT1383" s="66"/>
      <c r="CU1383" s="68">
        <f t="shared" si="2516"/>
        <v>0</v>
      </c>
      <c r="CV1383" s="79">
        <f t="shared" si="2542"/>
        <v>6929</v>
      </c>
      <c r="CW1383" s="66"/>
      <c r="CX1383" s="66">
        <f t="shared" ref="CX1383:CX1405" si="2588">IF(OR(D1383="NPC6AUZDB-GY030C",D1383="NPC6AUZDA-GY003M",D1374="NPC6AUZDA-GY003M",D1383="NPC6AUZDB-GY150C",D1383="NPC6AUZDB-GY010M",D1383="NPC6AUZDB-GY001M",D1383="NPC6AUZDB-GY005M",D1383="NPC6AUZDA-GY020M",D1383="NPC6AUZDB-GY003M",D1383="NPC6AUZDB-GY002M",),E1383*(F1383+0.1),0)</f>
        <v>0</v>
      </c>
      <c r="CY1383" s="40">
        <f t="shared" si="2476"/>
        <v>6173.9599999999982</v>
      </c>
      <c r="CZ1383" s="65"/>
      <c r="DA1383" s="66">
        <f t="shared" si="2529"/>
        <v>0</v>
      </c>
      <c r="DB1383" s="67">
        <f t="shared" si="2555"/>
        <v>28348</v>
      </c>
      <c r="DC1383" s="66"/>
      <c r="DD1383" s="66">
        <f t="shared" si="2530"/>
        <v>0</v>
      </c>
      <c r="DE1383" s="67">
        <f t="shared" si="2556"/>
        <v>75119</v>
      </c>
      <c r="DF1383" s="66"/>
      <c r="DG1383" s="69">
        <f t="shared" si="2517"/>
        <v>0</v>
      </c>
      <c r="DH1383" s="67">
        <f t="shared" si="2587"/>
        <v>438795</v>
      </c>
      <c r="DI1383" s="66"/>
      <c r="DJ1383" s="66">
        <f t="shared" si="2518"/>
        <v>0</v>
      </c>
      <c r="DK1383" s="67">
        <f t="shared" si="2543"/>
        <v>4363.5</v>
      </c>
      <c r="DM1383" s="206">
        <f t="shared" si="2519"/>
        <v>0</v>
      </c>
      <c r="DN1383" s="25">
        <f t="shared" si="2535"/>
        <v>0</v>
      </c>
      <c r="DO1383" s="5"/>
      <c r="DP1383" s="43">
        <f t="shared" si="2520"/>
        <v>0</v>
      </c>
      <c r="DQ1383" s="27">
        <f t="shared" si="2544"/>
        <v>6413.5</v>
      </c>
      <c r="DR1383" s="5"/>
      <c r="DS1383" s="43">
        <f t="shared" si="2521"/>
        <v>0</v>
      </c>
      <c r="DT1383" s="27">
        <f t="shared" si="2545"/>
        <v>4846</v>
      </c>
      <c r="DU1383" s="5"/>
      <c r="DV1383" s="43">
        <f t="shared" si="2522"/>
        <v>0</v>
      </c>
      <c r="DW1383" s="27">
        <f t="shared" si="2546"/>
        <v>4835</v>
      </c>
      <c r="DX1383" s="5"/>
      <c r="DY1383" s="22">
        <f t="shared" si="2523"/>
        <v>0</v>
      </c>
      <c r="DZ1383" s="25">
        <f t="shared" si="2547"/>
        <v>523</v>
      </c>
      <c r="EA1383" s="22"/>
      <c r="EB1383" s="22">
        <f t="shared" si="2524"/>
        <v>0</v>
      </c>
      <c r="EC1383" s="28">
        <f t="shared" si="2548"/>
        <v>369</v>
      </c>
      <c r="ED1383" s="5"/>
      <c r="EE1383" s="43">
        <f t="shared" si="2525"/>
        <v>0</v>
      </c>
      <c r="EF1383" s="27">
        <f t="shared" si="2549"/>
        <v>4769</v>
      </c>
      <c r="EG1383" s="66"/>
      <c r="EH1383" s="66">
        <f t="shared" si="2526"/>
        <v>0</v>
      </c>
      <c r="EI1383" s="67">
        <f t="shared" si="2550"/>
        <v>21277</v>
      </c>
      <c r="EJ1383" s="66"/>
      <c r="EK1383" s="66">
        <f t="shared" si="2527"/>
        <v>0</v>
      </c>
      <c r="EL1383" s="67">
        <f t="shared" si="2551"/>
        <v>19907</v>
      </c>
      <c r="EM1383" s="110">
        <f t="shared" si="2561"/>
        <v>215468.20714275996</v>
      </c>
    </row>
    <row r="1384" spans="1:143" ht="11.25" customHeight="1" x14ac:dyDescent="0.25">
      <c r="A1384" s="452">
        <v>46200</v>
      </c>
      <c r="B1384" s="187"/>
      <c r="C1384" s="176">
        <v>8005011718</v>
      </c>
      <c r="D1384" s="17" t="s">
        <v>246</v>
      </c>
      <c r="E1384" s="18">
        <v>75</v>
      </c>
      <c r="F1384" s="19">
        <v>7</v>
      </c>
      <c r="G1384" s="20">
        <v>191516078901</v>
      </c>
      <c r="H1384" s="66"/>
      <c r="I1384" s="41">
        <f t="shared" si="2486"/>
        <v>0</v>
      </c>
      <c r="J1384" s="48">
        <f t="shared" si="2564"/>
        <v>166557</v>
      </c>
      <c r="K1384" s="66"/>
      <c r="L1384" s="41">
        <f t="shared" si="2536"/>
        <v>0</v>
      </c>
      <c r="M1384" s="48">
        <f t="shared" si="2565"/>
        <v>225474</v>
      </c>
      <c r="N1384" s="66"/>
      <c r="O1384" s="41">
        <f t="shared" si="2531"/>
        <v>0</v>
      </c>
      <c r="P1384" s="48">
        <f t="shared" si="2566"/>
        <v>154036</v>
      </c>
      <c r="Q1384" s="66"/>
      <c r="R1384" s="66">
        <f t="shared" si="2569"/>
        <v>0</v>
      </c>
      <c r="S1384" s="67">
        <f t="shared" si="2567"/>
        <v>190172</v>
      </c>
      <c r="T1384" s="66"/>
      <c r="U1384" s="66">
        <f t="shared" si="2490"/>
        <v>0</v>
      </c>
      <c r="V1384" s="67">
        <f t="shared" si="2568"/>
        <v>122232.30000000005</v>
      </c>
      <c r="X1384" s="69">
        <f t="shared" si="2492"/>
        <v>0</v>
      </c>
      <c r="Y1384" s="67">
        <f t="shared" si="2573"/>
        <v>4416.3500000000004</v>
      </c>
      <c r="Z1384" s="66"/>
      <c r="AA1384" s="68">
        <f t="shared" si="2493"/>
        <v>0</v>
      </c>
      <c r="AB1384" s="67">
        <f t="shared" si="2574"/>
        <v>13496</v>
      </c>
      <c r="AC1384" s="66"/>
      <c r="AD1384" s="66">
        <f t="shared" si="2494"/>
        <v>0</v>
      </c>
      <c r="AE1384" s="67">
        <f t="shared" si="2575"/>
        <v>2877</v>
      </c>
      <c r="AF1384" s="66"/>
      <c r="AG1384" s="78">
        <f t="shared" si="2495"/>
        <v>0</v>
      </c>
      <c r="AH1384" s="79">
        <f t="shared" si="2576"/>
        <v>3352.8</v>
      </c>
      <c r="AI1384" s="66"/>
      <c r="AJ1384" s="68">
        <f t="shared" si="2496"/>
        <v>0</v>
      </c>
      <c r="AK1384" s="67">
        <f t="shared" si="2577"/>
        <v>41234</v>
      </c>
      <c r="AL1384" s="66"/>
      <c r="AM1384" s="68">
        <f t="shared" si="2562"/>
        <v>0</v>
      </c>
      <c r="AN1384" s="67">
        <f t="shared" si="2578"/>
        <v>7722.12</v>
      </c>
      <c r="AO1384" s="66"/>
      <c r="AP1384" s="68">
        <f t="shared" si="2498"/>
        <v>0</v>
      </c>
      <c r="AQ1384" s="67">
        <f t="shared" si="2477"/>
        <v>7578.6399999999994</v>
      </c>
      <c r="AR1384" s="66"/>
      <c r="AS1384" s="68">
        <f t="shared" si="2499"/>
        <v>0</v>
      </c>
      <c r="AT1384" s="67">
        <f t="shared" si="2563"/>
        <v>278.5</v>
      </c>
      <c r="AU1384" s="66"/>
      <c r="AV1384" s="66">
        <f t="shared" si="2500"/>
        <v>534</v>
      </c>
      <c r="AW1384" s="42">
        <f t="shared" si="2485"/>
        <v>3637.2000000000016</v>
      </c>
      <c r="AX1384" s="66"/>
      <c r="AY1384" s="66">
        <f t="shared" si="2501"/>
        <v>0</v>
      </c>
      <c r="AZ1384" s="67">
        <f t="shared" si="2534"/>
        <v>616.09999999999991</v>
      </c>
      <c r="BA1384" s="66"/>
      <c r="BB1384" s="68">
        <f t="shared" si="2502"/>
        <v>0</v>
      </c>
      <c r="BC1384" s="67">
        <f t="shared" si="2478"/>
        <v>77.819999999999851</v>
      </c>
      <c r="BD1384" s="66"/>
      <c r="BE1384" s="68">
        <f t="shared" si="2503"/>
        <v>0</v>
      </c>
      <c r="BF1384" s="67">
        <f t="shared" si="2532"/>
        <v>445.38000000000164</v>
      </c>
      <c r="BG1384" s="66"/>
      <c r="BH1384" s="68">
        <f t="shared" si="2579"/>
        <v>0</v>
      </c>
      <c r="BI1384" s="67">
        <f t="shared" si="2533"/>
        <v>10000</v>
      </c>
      <c r="BJ1384" s="66"/>
      <c r="BK1384" s="68">
        <f t="shared" si="2505"/>
        <v>0</v>
      </c>
      <c r="BL1384" s="67">
        <f t="shared" si="2537"/>
        <v>2582.6000000000004</v>
      </c>
      <c r="BM1384" s="66"/>
      <c r="BN1384" s="68">
        <f t="shared" si="2580"/>
        <v>0</v>
      </c>
      <c r="BO1384" s="67">
        <f t="shared" si="2538"/>
        <v>9134.7000000000007</v>
      </c>
      <c r="BP1384" s="66"/>
      <c r="BQ1384" s="68">
        <f t="shared" si="2581"/>
        <v>0</v>
      </c>
      <c r="BR1384" s="67">
        <f t="shared" si="2553"/>
        <v>30410.650000000009</v>
      </c>
      <c r="BS1384" s="66"/>
      <c r="BT1384" s="66">
        <f t="shared" si="2582"/>
        <v>150</v>
      </c>
      <c r="BU1384" s="67">
        <f t="shared" si="2570"/>
        <v>90775</v>
      </c>
      <c r="BV1384" s="66"/>
      <c r="BW1384" s="66">
        <f t="shared" si="2584"/>
        <v>150</v>
      </c>
      <c r="BX1384" s="67">
        <f t="shared" si="2585"/>
        <v>132278</v>
      </c>
      <c r="BY1384" s="66"/>
      <c r="BZ1384" s="66">
        <f t="shared" si="2583"/>
        <v>150</v>
      </c>
      <c r="CA1384" s="67">
        <f t="shared" si="2572"/>
        <v>86469</v>
      </c>
      <c r="CB1384" s="66"/>
      <c r="CC1384" s="66">
        <f t="shared" si="2510"/>
        <v>0</v>
      </c>
      <c r="CD1384" s="67">
        <f t="shared" si="2586"/>
        <v>24901.539999999997</v>
      </c>
      <c r="CE1384" s="66"/>
      <c r="CF1384" s="66">
        <f t="shared" si="2511"/>
        <v>0</v>
      </c>
      <c r="CG1384" s="67">
        <f t="shared" si="2539"/>
        <v>3663.6999999999994</v>
      </c>
      <c r="CH1384" s="66"/>
      <c r="CI1384" s="66">
        <f t="shared" si="2512"/>
        <v>0</v>
      </c>
      <c r="CJ1384" s="67">
        <f t="shared" si="2554"/>
        <v>6757.8</v>
      </c>
      <c r="CK1384" s="66"/>
      <c r="CL1384" s="68">
        <f t="shared" si="2513"/>
        <v>0</v>
      </c>
      <c r="CM1384" s="79">
        <f t="shared" si="2540"/>
        <v>4847.4799999999996</v>
      </c>
      <c r="CN1384" s="66"/>
      <c r="CO1384" s="68">
        <f t="shared" si="2514"/>
        <v>0</v>
      </c>
      <c r="CP1384" s="79">
        <f t="shared" si="2541"/>
        <v>3955</v>
      </c>
      <c r="CQ1384" s="66"/>
      <c r="CR1384" s="68">
        <f t="shared" si="2515"/>
        <v>0</v>
      </c>
      <c r="CS1384" s="79">
        <f t="shared" si="2482"/>
        <v>5186</v>
      </c>
      <c r="CT1384" s="66"/>
      <c r="CU1384" s="68">
        <f t="shared" si="2516"/>
        <v>0</v>
      </c>
      <c r="CV1384" s="79">
        <f t="shared" si="2542"/>
        <v>6929</v>
      </c>
      <c r="CW1384" s="66"/>
      <c r="CX1384" s="66">
        <f t="shared" si="2588"/>
        <v>0</v>
      </c>
      <c r="CY1384" s="40">
        <f t="shared" si="2476"/>
        <v>6173.9599999999982</v>
      </c>
      <c r="CZ1384" s="65"/>
      <c r="DA1384" s="66">
        <f t="shared" si="2529"/>
        <v>0</v>
      </c>
      <c r="DB1384" s="67">
        <f t="shared" si="2555"/>
        <v>28348</v>
      </c>
      <c r="DC1384" s="66"/>
      <c r="DD1384" s="66">
        <f t="shared" si="2530"/>
        <v>0</v>
      </c>
      <c r="DE1384" s="67">
        <f t="shared" si="2556"/>
        <v>75119</v>
      </c>
      <c r="DF1384" s="66"/>
      <c r="DG1384" s="69">
        <f t="shared" si="2517"/>
        <v>0</v>
      </c>
      <c r="DH1384" s="67">
        <f t="shared" si="2587"/>
        <v>438795</v>
      </c>
      <c r="DI1384" s="66"/>
      <c r="DJ1384" s="66">
        <f t="shared" si="2518"/>
        <v>0</v>
      </c>
      <c r="DK1384" s="67">
        <f t="shared" si="2543"/>
        <v>4363.5</v>
      </c>
      <c r="DM1384" s="206">
        <f t="shared" si="2519"/>
        <v>0</v>
      </c>
      <c r="DN1384" s="25">
        <f t="shared" si="2535"/>
        <v>0</v>
      </c>
      <c r="DO1384" s="5"/>
      <c r="DP1384" s="43">
        <f t="shared" si="2520"/>
        <v>0</v>
      </c>
      <c r="DQ1384" s="27">
        <f t="shared" si="2544"/>
        <v>6413.5</v>
      </c>
      <c r="DR1384" s="5"/>
      <c r="DS1384" s="43">
        <f t="shared" si="2521"/>
        <v>0</v>
      </c>
      <c r="DT1384" s="27">
        <f t="shared" si="2545"/>
        <v>4846</v>
      </c>
      <c r="DU1384" s="5"/>
      <c r="DV1384" s="43">
        <f t="shared" si="2522"/>
        <v>0</v>
      </c>
      <c r="DW1384" s="27">
        <f t="shared" si="2546"/>
        <v>4835</v>
      </c>
      <c r="DX1384" s="5"/>
      <c r="DY1384" s="22">
        <f t="shared" si="2523"/>
        <v>0</v>
      </c>
      <c r="DZ1384" s="25">
        <f t="shared" si="2547"/>
        <v>523</v>
      </c>
      <c r="EA1384" s="22"/>
      <c r="EB1384" s="22">
        <f t="shared" si="2524"/>
        <v>0</v>
      </c>
      <c r="EC1384" s="28">
        <f t="shared" si="2548"/>
        <v>369</v>
      </c>
      <c r="ED1384" s="5"/>
      <c r="EE1384" s="43">
        <f t="shared" si="2525"/>
        <v>0</v>
      </c>
      <c r="EF1384" s="27">
        <f t="shared" si="2549"/>
        <v>4769</v>
      </c>
      <c r="EG1384" s="66"/>
      <c r="EH1384" s="66">
        <f t="shared" si="2526"/>
        <v>0</v>
      </c>
      <c r="EI1384" s="67">
        <f t="shared" si="2550"/>
        <v>21277</v>
      </c>
      <c r="EJ1384" s="66"/>
      <c r="EK1384" s="66">
        <f t="shared" si="2527"/>
        <v>0</v>
      </c>
      <c r="EL1384" s="67">
        <f t="shared" si="2551"/>
        <v>19907</v>
      </c>
      <c r="EM1384" s="110">
        <f t="shared" si="2561"/>
        <v>214929.63414275998</v>
      </c>
    </row>
    <row r="1385" spans="1:143" ht="11.25" customHeight="1" x14ac:dyDescent="0.25">
      <c r="A1385" s="11">
        <v>46200</v>
      </c>
      <c r="B1385" s="187"/>
      <c r="C1385" s="174">
        <v>8005011754</v>
      </c>
      <c r="D1385" s="13" t="s">
        <v>213</v>
      </c>
      <c r="E1385" s="14">
        <v>350</v>
      </c>
      <c r="F1385" s="15">
        <v>3</v>
      </c>
      <c r="G1385" s="16">
        <v>191516031265</v>
      </c>
      <c r="H1385" s="66"/>
      <c r="I1385" s="41">
        <f t="shared" si="2486"/>
        <v>700</v>
      </c>
      <c r="J1385" s="48">
        <f t="shared" si="2564"/>
        <v>165857</v>
      </c>
      <c r="K1385" s="66"/>
      <c r="L1385" s="41">
        <f t="shared" si="2536"/>
        <v>700</v>
      </c>
      <c r="M1385" s="48">
        <f t="shared" si="2565"/>
        <v>224774</v>
      </c>
      <c r="N1385" s="66"/>
      <c r="O1385" s="41">
        <f t="shared" si="2531"/>
        <v>700</v>
      </c>
      <c r="P1385" s="48">
        <f t="shared" si="2566"/>
        <v>153336</v>
      </c>
      <c r="Q1385" s="66"/>
      <c r="R1385" s="66">
        <f t="shared" si="2569"/>
        <v>700</v>
      </c>
      <c r="S1385" s="67">
        <f t="shared" si="2567"/>
        <v>189472</v>
      </c>
      <c r="T1385" s="66"/>
      <c r="U1385" s="66">
        <f t="shared" si="2490"/>
        <v>1085</v>
      </c>
      <c r="V1385" s="67">
        <f t="shared" si="2568"/>
        <v>121147.30000000005</v>
      </c>
      <c r="X1385" s="69">
        <f t="shared" si="2492"/>
        <v>0</v>
      </c>
      <c r="Y1385" s="67">
        <f t="shared" si="2573"/>
        <v>4416.3500000000004</v>
      </c>
      <c r="Z1385" s="66"/>
      <c r="AA1385" s="68">
        <f t="shared" si="2493"/>
        <v>0</v>
      </c>
      <c r="AB1385" s="67">
        <f t="shared" si="2574"/>
        <v>13496</v>
      </c>
      <c r="AC1385" s="66"/>
      <c r="AD1385" s="66">
        <f t="shared" si="2494"/>
        <v>0</v>
      </c>
      <c r="AE1385" s="67">
        <f t="shared" si="2575"/>
        <v>2877</v>
      </c>
      <c r="AF1385" s="66"/>
      <c r="AG1385" s="78">
        <f t="shared" si="2495"/>
        <v>0</v>
      </c>
      <c r="AH1385" s="79">
        <f t="shared" si="2576"/>
        <v>3352.8</v>
      </c>
      <c r="AI1385" s="66"/>
      <c r="AJ1385" s="68">
        <f t="shared" si="2496"/>
        <v>0</v>
      </c>
      <c r="AK1385" s="67">
        <f t="shared" si="2577"/>
        <v>41234</v>
      </c>
      <c r="AL1385" s="66"/>
      <c r="AM1385" s="68">
        <f t="shared" si="2562"/>
        <v>0</v>
      </c>
      <c r="AN1385" s="67">
        <f t="shared" si="2578"/>
        <v>7722.12</v>
      </c>
      <c r="AO1385" s="66"/>
      <c r="AP1385" s="68">
        <f t="shared" si="2498"/>
        <v>0</v>
      </c>
      <c r="AQ1385" s="67">
        <f t="shared" si="2477"/>
        <v>7578.6399999999994</v>
      </c>
      <c r="AR1385" s="66"/>
      <c r="AS1385" s="68">
        <f t="shared" si="2499"/>
        <v>0</v>
      </c>
      <c r="AT1385" s="67">
        <f t="shared" si="2563"/>
        <v>278.5</v>
      </c>
      <c r="AU1385" s="66"/>
      <c r="AV1385" s="66">
        <f t="shared" si="2500"/>
        <v>0</v>
      </c>
      <c r="AW1385" s="42">
        <f t="shared" si="2485"/>
        <v>3637.2000000000016</v>
      </c>
      <c r="AX1385" s="66"/>
      <c r="AY1385" s="66">
        <f t="shared" si="2501"/>
        <v>0</v>
      </c>
      <c r="AZ1385" s="67">
        <f t="shared" si="2534"/>
        <v>616.09999999999991</v>
      </c>
      <c r="BA1385" s="66"/>
      <c r="BB1385" s="68">
        <f t="shared" si="2502"/>
        <v>0</v>
      </c>
      <c r="BC1385" s="67">
        <f t="shared" si="2478"/>
        <v>77.819999999999851</v>
      </c>
      <c r="BD1385" s="66"/>
      <c r="BE1385" s="68">
        <f t="shared" si="2503"/>
        <v>0</v>
      </c>
      <c r="BF1385" s="67">
        <f t="shared" si="2532"/>
        <v>445.38000000000164</v>
      </c>
      <c r="BG1385" s="66"/>
      <c r="BH1385" s="68">
        <f t="shared" si="2579"/>
        <v>0</v>
      </c>
      <c r="BI1385" s="67">
        <f t="shared" si="2533"/>
        <v>10000</v>
      </c>
      <c r="BJ1385" s="66"/>
      <c r="BK1385" s="68">
        <f t="shared" si="2505"/>
        <v>0</v>
      </c>
      <c r="BL1385" s="67">
        <f t="shared" si="2537"/>
        <v>2582.6000000000004</v>
      </c>
      <c r="BM1385" s="66"/>
      <c r="BN1385" s="68">
        <f t="shared" si="2580"/>
        <v>0</v>
      </c>
      <c r="BO1385" s="67">
        <f t="shared" si="2538"/>
        <v>9134.7000000000007</v>
      </c>
      <c r="BP1385" s="66"/>
      <c r="BQ1385" s="68">
        <f t="shared" si="2581"/>
        <v>0</v>
      </c>
      <c r="BR1385" s="67">
        <f t="shared" si="2553"/>
        <v>30410.650000000009</v>
      </c>
      <c r="BS1385" s="66"/>
      <c r="BT1385" s="66">
        <f t="shared" si="2582"/>
        <v>0</v>
      </c>
      <c r="BU1385" s="67">
        <f t="shared" si="2570"/>
        <v>90775</v>
      </c>
      <c r="BV1385" s="66"/>
      <c r="BW1385" s="66">
        <f t="shared" si="2584"/>
        <v>0</v>
      </c>
      <c r="BX1385" s="67">
        <f t="shared" si="2585"/>
        <v>132278</v>
      </c>
      <c r="BY1385" s="66"/>
      <c r="BZ1385" s="66">
        <f t="shared" si="2583"/>
        <v>0</v>
      </c>
      <c r="CA1385" s="67">
        <f t="shared" si="2572"/>
        <v>86469</v>
      </c>
      <c r="CB1385" s="66"/>
      <c r="CC1385" s="66">
        <f t="shared" si="2510"/>
        <v>0</v>
      </c>
      <c r="CD1385" s="67">
        <f t="shared" si="2586"/>
        <v>24901.539999999997</v>
      </c>
      <c r="CE1385" s="66"/>
      <c r="CF1385" s="66">
        <f t="shared" si="2511"/>
        <v>0</v>
      </c>
      <c r="CG1385" s="67">
        <f t="shared" si="2539"/>
        <v>3663.6999999999994</v>
      </c>
      <c r="CH1385" s="66"/>
      <c r="CI1385" s="66">
        <f t="shared" si="2512"/>
        <v>0</v>
      </c>
      <c r="CJ1385" s="67">
        <f t="shared" si="2554"/>
        <v>6757.8</v>
      </c>
      <c r="CK1385" s="66"/>
      <c r="CL1385" s="68">
        <f t="shared" si="2513"/>
        <v>0</v>
      </c>
      <c r="CM1385" s="79">
        <f t="shared" si="2540"/>
        <v>4847.4799999999996</v>
      </c>
      <c r="CN1385" s="66"/>
      <c r="CO1385" s="68">
        <f t="shared" si="2514"/>
        <v>0</v>
      </c>
      <c r="CP1385" s="79">
        <f t="shared" si="2541"/>
        <v>3955</v>
      </c>
      <c r="CQ1385" s="66"/>
      <c r="CR1385" s="68">
        <f t="shared" si="2515"/>
        <v>0</v>
      </c>
      <c r="CS1385" s="79">
        <f t="shared" si="2482"/>
        <v>5186</v>
      </c>
      <c r="CT1385" s="66"/>
      <c r="CU1385" s="68">
        <f t="shared" si="2516"/>
        <v>0</v>
      </c>
      <c r="CV1385" s="79">
        <f t="shared" si="2542"/>
        <v>6929</v>
      </c>
      <c r="CW1385" s="66"/>
      <c r="CX1385" s="66">
        <f t="shared" si="2588"/>
        <v>0</v>
      </c>
      <c r="CY1385" s="40">
        <f t="shared" si="2476"/>
        <v>6173.9599999999982</v>
      </c>
      <c r="CZ1385" s="65"/>
      <c r="DA1385" s="66">
        <f t="shared" si="2529"/>
        <v>0</v>
      </c>
      <c r="DB1385" s="67">
        <f t="shared" si="2555"/>
        <v>28348</v>
      </c>
      <c r="DC1385" s="66"/>
      <c r="DD1385" s="66">
        <f t="shared" si="2530"/>
        <v>0</v>
      </c>
      <c r="DE1385" s="67">
        <f t="shared" si="2556"/>
        <v>75119</v>
      </c>
      <c r="DF1385" s="66"/>
      <c r="DG1385" s="69">
        <f t="shared" si="2517"/>
        <v>0</v>
      </c>
      <c r="DH1385" s="67">
        <f t="shared" si="2587"/>
        <v>438795</v>
      </c>
      <c r="DI1385" s="66"/>
      <c r="DJ1385" s="66">
        <f t="shared" si="2518"/>
        <v>0</v>
      </c>
      <c r="DK1385" s="67">
        <f t="shared" si="2543"/>
        <v>4363.5</v>
      </c>
      <c r="DM1385" s="206">
        <f t="shared" si="2519"/>
        <v>0</v>
      </c>
      <c r="DN1385" s="25">
        <f t="shared" si="2535"/>
        <v>0</v>
      </c>
      <c r="DO1385" s="5"/>
      <c r="DP1385" s="43">
        <f t="shared" si="2520"/>
        <v>0</v>
      </c>
      <c r="DQ1385" s="27">
        <f t="shared" si="2544"/>
        <v>6413.5</v>
      </c>
      <c r="DR1385" s="5"/>
      <c r="DS1385" s="43">
        <f t="shared" si="2521"/>
        <v>0</v>
      </c>
      <c r="DT1385" s="27">
        <f t="shared" si="2545"/>
        <v>4846</v>
      </c>
      <c r="DU1385" s="5"/>
      <c r="DV1385" s="43">
        <f t="shared" si="2522"/>
        <v>0</v>
      </c>
      <c r="DW1385" s="27">
        <f t="shared" si="2546"/>
        <v>4835</v>
      </c>
      <c r="DX1385" s="5"/>
      <c r="DY1385" s="22">
        <f t="shared" si="2523"/>
        <v>0</v>
      </c>
      <c r="DZ1385" s="25">
        <f t="shared" si="2547"/>
        <v>523</v>
      </c>
      <c r="EA1385" s="22"/>
      <c r="EB1385" s="22">
        <f t="shared" si="2524"/>
        <v>0</v>
      </c>
      <c r="EC1385" s="28">
        <f t="shared" si="2548"/>
        <v>369</v>
      </c>
      <c r="ED1385" s="5"/>
      <c r="EE1385" s="43">
        <f t="shared" si="2525"/>
        <v>0</v>
      </c>
      <c r="EF1385" s="27">
        <f t="shared" si="2549"/>
        <v>4769</v>
      </c>
      <c r="EG1385" s="66"/>
      <c r="EH1385" s="66">
        <f t="shared" si="2526"/>
        <v>0</v>
      </c>
      <c r="EI1385" s="67">
        <f t="shared" si="2550"/>
        <v>21277</v>
      </c>
      <c r="EJ1385" s="66"/>
      <c r="EK1385" s="66">
        <f t="shared" si="2527"/>
        <v>0</v>
      </c>
      <c r="EL1385" s="67">
        <f t="shared" si="2551"/>
        <v>19907</v>
      </c>
      <c r="EM1385" s="110">
        <f t="shared" si="2561"/>
        <v>214781.83054275994</v>
      </c>
    </row>
    <row r="1386" spans="1:143" ht="11.25" customHeight="1" x14ac:dyDescent="0.25">
      <c r="A1386" s="11">
        <v>46200</v>
      </c>
      <c r="B1386" s="187"/>
      <c r="C1386" s="174">
        <v>8005011926</v>
      </c>
      <c r="D1386" s="13" t="s">
        <v>183</v>
      </c>
      <c r="E1386" s="14">
        <v>20</v>
      </c>
      <c r="F1386" s="15">
        <v>20</v>
      </c>
      <c r="G1386" s="16">
        <v>191516031142</v>
      </c>
      <c r="H1386" s="66"/>
      <c r="I1386" s="41">
        <f t="shared" si="2486"/>
        <v>40</v>
      </c>
      <c r="J1386" s="48">
        <f t="shared" si="2564"/>
        <v>165817</v>
      </c>
      <c r="K1386" s="66"/>
      <c r="L1386" s="41">
        <f t="shared" si="2536"/>
        <v>40</v>
      </c>
      <c r="M1386" s="48">
        <f t="shared" si="2565"/>
        <v>224734</v>
      </c>
      <c r="N1386" s="66"/>
      <c r="O1386" s="41">
        <f t="shared" si="2531"/>
        <v>40</v>
      </c>
      <c r="P1386" s="48">
        <f t="shared" si="2566"/>
        <v>153296</v>
      </c>
      <c r="Q1386" s="66"/>
      <c r="R1386" s="66">
        <f t="shared" si="2569"/>
        <v>40</v>
      </c>
      <c r="S1386" s="67">
        <f t="shared" si="2567"/>
        <v>189432</v>
      </c>
      <c r="T1386" s="66"/>
      <c r="U1386" s="66">
        <f t="shared" si="2490"/>
        <v>402</v>
      </c>
      <c r="V1386" s="67">
        <f t="shared" si="2568"/>
        <v>120745.30000000005</v>
      </c>
      <c r="X1386" s="69">
        <f t="shared" si="2492"/>
        <v>0</v>
      </c>
      <c r="Y1386" s="67">
        <f t="shared" si="2573"/>
        <v>4416.3500000000004</v>
      </c>
      <c r="Z1386" s="66"/>
      <c r="AA1386" s="68">
        <f t="shared" si="2493"/>
        <v>0</v>
      </c>
      <c r="AB1386" s="67">
        <f t="shared" si="2574"/>
        <v>13496</v>
      </c>
      <c r="AC1386" s="66"/>
      <c r="AD1386" s="66">
        <f t="shared" si="2494"/>
        <v>0</v>
      </c>
      <c r="AE1386" s="67">
        <f t="shared" si="2575"/>
        <v>2877</v>
      </c>
      <c r="AF1386" s="66"/>
      <c r="AG1386" s="78">
        <f t="shared" si="2495"/>
        <v>0</v>
      </c>
      <c r="AH1386" s="79">
        <f t="shared" si="2576"/>
        <v>3352.8</v>
      </c>
      <c r="AI1386" s="66"/>
      <c r="AJ1386" s="68">
        <f t="shared" si="2496"/>
        <v>0</v>
      </c>
      <c r="AK1386" s="67">
        <f t="shared" si="2577"/>
        <v>41234</v>
      </c>
      <c r="AL1386" s="66"/>
      <c r="AM1386" s="68">
        <f t="shared" si="2562"/>
        <v>0</v>
      </c>
      <c r="AN1386" s="67">
        <f t="shared" si="2578"/>
        <v>7722.12</v>
      </c>
      <c r="AO1386" s="66"/>
      <c r="AP1386" s="68">
        <f t="shared" si="2498"/>
        <v>0</v>
      </c>
      <c r="AQ1386" s="67">
        <f t="shared" si="2477"/>
        <v>7578.6399999999994</v>
      </c>
      <c r="AR1386" s="66"/>
      <c r="AS1386" s="68">
        <f t="shared" si="2499"/>
        <v>0</v>
      </c>
      <c r="AT1386" s="67">
        <f t="shared" si="2563"/>
        <v>278.5</v>
      </c>
      <c r="AU1386" s="66"/>
      <c r="AV1386" s="66">
        <f t="shared" si="2500"/>
        <v>0</v>
      </c>
      <c r="AW1386" s="42">
        <f t="shared" si="2485"/>
        <v>3637.2000000000016</v>
      </c>
      <c r="AX1386" s="66"/>
      <c r="AY1386" s="66">
        <f t="shared" si="2501"/>
        <v>0</v>
      </c>
      <c r="AZ1386" s="67">
        <f t="shared" si="2534"/>
        <v>616.09999999999991</v>
      </c>
      <c r="BA1386" s="66"/>
      <c r="BB1386" s="68">
        <f t="shared" si="2502"/>
        <v>0</v>
      </c>
      <c r="BC1386" s="67">
        <f t="shared" si="2478"/>
        <v>77.819999999999851</v>
      </c>
      <c r="BD1386" s="66"/>
      <c r="BE1386" s="68">
        <f t="shared" si="2503"/>
        <v>0</v>
      </c>
      <c r="BF1386" s="67">
        <f t="shared" si="2532"/>
        <v>445.38000000000164</v>
      </c>
      <c r="BG1386" s="66"/>
      <c r="BH1386" s="68">
        <f t="shared" si="2579"/>
        <v>0</v>
      </c>
      <c r="BI1386" s="67">
        <f t="shared" si="2533"/>
        <v>10000</v>
      </c>
      <c r="BJ1386" s="66"/>
      <c r="BK1386" s="68">
        <f t="shared" si="2505"/>
        <v>0</v>
      </c>
      <c r="BL1386" s="67">
        <f t="shared" si="2537"/>
        <v>2582.6000000000004</v>
      </c>
      <c r="BM1386" s="66"/>
      <c r="BN1386" s="68">
        <f t="shared" si="2580"/>
        <v>0</v>
      </c>
      <c r="BO1386" s="67">
        <f t="shared" si="2538"/>
        <v>9134.7000000000007</v>
      </c>
      <c r="BP1386" s="66"/>
      <c r="BQ1386" s="68">
        <f t="shared" si="2581"/>
        <v>0</v>
      </c>
      <c r="BR1386" s="67">
        <f t="shared" si="2553"/>
        <v>30410.650000000009</v>
      </c>
      <c r="BS1386" s="66"/>
      <c r="BT1386" s="66">
        <f t="shared" si="2582"/>
        <v>0</v>
      </c>
      <c r="BU1386" s="67">
        <f t="shared" si="2570"/>
        <v>90775</v>
      </c>
      <c r="BV1386" s="66"/>
      <c r="BW1386" s="66">
        <f t="shared" si="2584"/>
        <v>0</v>
      </c>
      <c r="BX1386" s="67">
        <f t="shared" si="2585"/>
        <v>132278</v>
      </c>
      <c r="BY1386" s="66"/>
      <c r="BZ1386" s="66">
        <f t="shared" si="2583"/>
        <v>0</v>
      </c>
      <c r="CA1386" s="67">
        <f t="shared" si="2572"/>
        <v>86469</v>
      </c>
      <c r="CB1386" s="66"/>
      <c r="CC1386" s="66">
        <f t="shared" si="2510"/>
        <v>0</v>
      </c>
      <c r="CD1386" s="67">
        <f t="shared" si="2586"/>
        <v>24901.539999999997</v>
      </c>
      <c r="CE1386" s="66"/>
      <c r="CF1386" s="66">
        <f t="shared" si="2511"/>
        <v>0</v>
      </c>
      <c r="CG1386" s="67">
        <f t="shared" si="2539"/>
        <v>3663.6999999999994</v>
      </c>
      <c r="CH1386" s="66"/>
      <c r="CI1386" s="66">
        <f t="shared" si="2512"/>
        <v>0</v>
      </c>
      <c r="CJ1386" s="67">
        <f t="shared" si="2554"/>
        <v>6757.8</v>
      </c>
      <c r="CK1386" s="66"/>
      <c r="CL1386" s="68">
        <f t="shared" si="2513"/>
        <v>0</v>
      </c>
      <c r="CM1386" s="79">
        <f t="shared" si="2540"/>
        <v>4847.4799999999996</v>
      </c>
      <c r="CN1386" s="66"/>
      <c r="CO1386" s="68">
        <f t="shared" si="2514"/>
        <v>0</v>
      </c>
      <c r="CP1386" s="79">
        <f t="shared" si="2541"/>
        <v>3955</v>
      </c>
      <c r="CQ1386" s="66"/>
      <c r="CR1386" s="68">
        <f t="shared" si="2515"/>
        <v>0</v>
      </c>
      <c r="CS1386" s="79">
        <f t="shared" si="2482"/>
        <v>5186</v>
      </c>
      <c r="CT1386" s="66"/>
      <c r="CU1386" s="68">
        <f t="shared" si="2516"/>
        <v>0</v>
      </c>
      <c r="CV1386" s="79">
        <f t="shared" si="2542"/>
        <v>6929</v>
      </c>
      <c r="CW1386" s="66"/>
      <c r="CX1386" s="66">
        <f t="shared" si="2588"/>
        <v>0</v>
      </c>
      <c r="CY1386" s="40">
        <f t="shared" ref="CY1386:CY1449" si="2589">+CY1385+CW1386-CX1386</f>
        <v>6173.9599999999982</v>
      </c>
      <c r="CZ1386" s="65"/>
      <c r="DA1386" s="66">
        <f t="shared" si="2529"/>
        <v>0</v>
      </c>
      <c r="DB1386" s="67">
        <f t="shared" si="2555"/>
        <v>28348</v>
      </c>
      <c r="DC1386" s="66"/>
      <c r="DD1386" s="66">
        <f t="shared" si="2530"/>
        <v>0</v>
      </c>
      <c r="DE1386" s="67">
        <f t="shared" si="2556"/>
        <v>75119</v>
      </c>
      <c r="DF1386" s="66"/>
      <c r="DG1386" s="69">
        <f t="shared" si="2517"/>
        <v>0</v>
      </c>
      <c r="DH1386" s="67">
        <f t="shared" si="2587"/>
        <v>438795</v>
      </c>
      <c r="DI1386" s="66"/>
      <c r="DJ1386" s="66">
        <f t="shared" si="2518"/>
        <v>0</v>
      </c>
      <c r="DK1386" s="67">
        <f t="shared" si="2543"/>
        <v>4363.5</v>
      </c>
      <c r="DM1386" s="206">
        <f t="shared" si="2519"/>
        <v>0</v>
      </c>
      <c r="DN1386" s="25">
        <f t="shared" si="2535"/>
        <v>0</v>
      </c>
      <c r="DO1386" s="5"/>
      <c r="DP1386" s="43">
        <f t="shared" si="2520"/>
        <v>0</v>
      </c>
      <c r="DQ1386" s="27">
        <f t="shared" si="2544"/>
        <v>6413.5</v>
      </c>
      <c r="DR1386" s="5"/>
      <c r="DS1386" s="43">
        <f t="shared" si="2521"/>
        <v>0</v>
      </c>
      <c r="DT1386" s="27">
        <f t="shared" si="2545"/>
        <v>4846</v>
      </c>
      <c r="DU1386" s="5"/>
      <c r="DV1386" s="43">
        <f t="shared" si="2522"/>
        <v>0</v>
      </c>
      <c r="DW1386" s="27">
        <f t="shared" si="2546"/>
        <v>4835</v>
      </c>
      <c r="DX1386" s="5"/>
      <c r="DY1386" s="22">
        <f t="shared" si="2523"/>
        <v>0</v>
      </c>
      <c r="DZ1386" s="25">
        <f t="shared" si="2547"/>
        <v>523</v>
      </c>
      <c r="EA1386" s="22"/>
      <c r="EB1386" s="22">
        <f t="shared" si="2524"/>
        <v>0</v>
      </c>
      <c r="EC1386" s="28">
        <f t="shared" si="2548"/>
        <v>369</v>
      </c>
      <c r="ED1386" s="5"/>
      <c r="EE1386" s="43">
        <f t="shared" si="2525"/>
        <v>0</v>
      </c>
      <c r="EF1386" s="27">
        <f t="shared" si="2549"/>
        <v>4769</v>
      </c>
      <c r="EG1386" s="66"/>
      <c r="EH1386" s="66">
        <f t="shared" si="2526"/>
        <v>0</v>
      </c>
      <c r="EI1386" s="67">
        <f t="shared" si="2550"/>
        <v>21277</v>
      </c>
      <c r="EJ1386" s="66"/>
      <c r="EK1386" s="66">
        <f t="shared" si="2527"/>
        <v>0</v>
      </c>
      <c r="EL1386" s="67">
        <f t="shared" si="2551"/>
        <v>19907</v>
      </c>
      <c r="EM1386" s="110">
        <f t="shared" si="2561"/>
        <v>214703.15654275994</v>
      </c>
    </row>
    <row r="1387" spans="1:143" ht="11.25" customHeight="1" x14ac:dyDescent="0.25">
      <c r="A1387" s="11">
        <v>46200</v>
      </c>
      <c r="B1387" s="187"/>
      <c r="C1387" s="174">
        <v>8005011990</v>
      </c>
      <c r="D1387" s="13" t="s">
        <v>458</v>
      </c>
      <c r="E1387" s="14">
        <v>50</v>
      </c>
      <c r="F1387" s="15">
        <v>2</v>
      </c>
      <c r="G1387" s="16">
        <v>191516769069</v>
      </c>
      <c r="H1387" s="66"/>
      <c r="I1387" s="41">
        <f t="shared" si="2486"/>
        <v>0</v>
      </c>
      <c r="J1387" s="48">
        <f t="shared" si="2564"/>
        <v>165817</v>
      </c>
      <c r="K1387" s="66"/>
      <c r="L1387" s="41">
        <v>100</v>
      </c>
      <c r="M1387" s="48">
        <f t="shared" si="2565"/>
        <v>224634</v>
      </c>
      <c r="N1387" s="66"/>
      <c r="O1387" s="41">
        <v>100</v>
      </c>
      <c r="P1387" s="48">
        <f t="shared" si="2566"/>
        <v>153196</v>
      </c>
      <c r="Q1387" s="66"/>
      <c r="R1387" s="66">
        <v>100</v>
      </c>
      <c r="S1387" s="67">
        <f t="shared" si="2567"/>
        <v>189332</v>
      </c>
      <c r="T1387" s="66"/>
      <c r="U1387" s="66">
        <f t="shared" si="2490"/>
        <v>0</v>
      </c>
      <c r="V1387" s="67">
        <f t="shared" si="2568"/>
        <v>120745.30000000005</v>
      </c>
      <c r="X1387" s="69">
        <f t="shared" si="2492"/>
        <v>0</v>
      </c>
      <c r="Y1387" s="67">
        <f t="shared" si="2573"/>
        <v>4416.3500000000004</v>
      </c>
      <c r="Z1387" s="66"/>
      <c r="AA1387" s="68">
        <f t="shared" si="2493"/>
        <v>105</v>
      </c>
      <c r="AB1387" s="67">
        <f t="shared" si="2574"/>
        <v>13391</v>
      </c>
      <c r="AC1387" s="66"/>
      <c r="AD1387" s="66">
        <f t="shared" si="2494"/>
        <v>0</v>
      </c>
      <c r="AE1387" s="67">
        <f t="shared" si="2575"/>
        <v>2877</v>
      </c>
      <c r="AF1387" s="66"/>
      <c r="AG1387" s="78">
        <f t="shared" si="2495"/>
        <v>0</v>
      </c>
      <c r="AH1387" s="79">
        <f t="shared" si="2576"/>
        <v>3352.8</v>
      </c>
      <c r="AI1387" s="66"/>
      <c r="AJ1387" s="68">
        <f t="shared" si="2496"/>
        <v>0</v>
      </c>
      <c r="AK1387" s="67">
        <f t="shared" si="2577"/>
        <v>41234</v>
      </c>
      <c r="AL1387" s="66"/>
      <c r="AM1387" s="68">
        <f t="shared" si="2562"/>
        <v>0</v>
      </c>
      <c r="AN1387" s="67">
        <f t="shared" si="2578"/>
        <v>7722.12</v>
      </c>
      <c r="AO1387" s="66"/>
      <c r="AP1387" s="68">
        <f t="shared" si="2498"/>
        <v>0</v>
      </c>
      <c r="AQ1387" s="67">
        <f t="shared" si="2477"/>
        <v>7578.6399999999994</v>
      </c>
      <c r="AR1387" s="66"/>
      <c r="AS1387" s="68">
        <f t="shared" si="2499"/>
        <v>0</v>
      </c>
      <c r="AT1387" s="67">
        <f t="shared" si="2563"/>
        <v>278.5</v>
      </c>
      <c r="AU1387" s="66"/>
      <c r="AV1387" s="66">
        <f t="shared" si="2500"/>
        <v>0</v>
      </c>
      <c r="AW1387" s="42">
        <f t="shared" si="2485"/>
        <v>3637.2000000000016</v>
      </c>
      <c r="AX1387" s="66"/>
      <c r="AY1387" s="66">
        <f t="shared" si="2501"/>
        <v>0</v>
      </c>
      <c r="AZ1387" s="67">
        <f t="shared" si="2534"/>
        <v>616.09999999999991</v>
      </c>
      <c r="BA1387" s="66"/>
      <c r="BB1387" s="68">
        <f t="shared" si="2502"/>
        <v>0</v>
      </c>
      <c r="BC1387" s="67">
        <f t="shared" si="2478"/>
        <v>77.819999999999851</v>
      </c>
      <c r="BD1387" s="66"/>
      <c r="BE1387" s="68">
        <f t="shared" si="2503"/>
        <v>0</v>
      </c>
      <c r="BF1387" s="67">
        <f t="shared" si="2532"/>
        <v>445.38000000000164</v>
      </c>
      <c r="BG1387" s="66"/>
      <c r="BH1387" s="68">
        <f t="shared" si="2579"/>
        <v>0</v>
      </c>
      <c r="BI1387" s="67">
        <f t="shared" si="2533"/>
        <v>10000</v>
      </c>
      <c r="BJ1387" s="66"/>
      <c r="BK1387" s="68">
        <f t="shared" si="2505"/>
        <v>0</v>
      </c>
      <c r="BL1387" s="67">
        <f t="shared" si="2537"/>
        <v>2582.6000000000004</v>
      </c>
      <c r="BM1387" s="66"/>
      <c r="BN1387" s="68">
        <f t="shared" si="2580"/>
        <v>0</v>
      </c>
      <c r="BO1387" s="67">
        <f t="shared" si="2538"/>
        <v>9134.7000000000007</v>
      </c>
      <c r="BP1387" s="66"/>
      <c r="BQ1387" s="68">
        <f t="shared" si="2581"/>
        <v>0</v>
      </c>
      <c r="BR1387" s="67">
        <f t="shared" si="2553"/>
        <v>30410.650000000009</v>
      </c>
      <c r="BS1387" s="66"/>
      <c r="BT1387" s="66">
        <f t="shared" si="2582"/>
        <v>0</v>
      </c>
      <c r="BU1387" s="67">
        <f t="shared" si="2570"/>
        <v>90775</v>
      </c>
      <c r="BV1387" s="66"/>
      <c r="BW1387" s="66">
        <f t="shared" si="2584"/>
        <v>0</v>
      </c>
      <c r="BX1387" s="67">
        <f t="shared" si="2585"/>
        <v>132278</v>
      </c>
      <c r="BY1387" s="66"/>
      <c r="BZ1387" s="66">
        <f t="shared" si="2583"/>
        <v>0</v>
      </c>
      <c r="CA1387" s="67">
        <f t="shared" si="2572"/>
        <v>86469</v>
      </c>
      <c r="CB1387" s="66"/>
      <c r="CC1387" s="66">
        <f t="shared" si="2510"/>
        <v>0</v>
      </c>
      <c r="CD1387" s="67">
        <f t="shared" si="2586"/>
        <v>24901.539999999997</v>
      </c>
      <c r="CE1387" s="66"/>
      <c r="CF1387" s="66">
        <f t="shared" si="2511"/>
        <v>0</v>
      </c>
      <c r="CG1387" s="67">
        <f t="shared" si="2539"/>
        <v>3663.6999999999994</v>
      </c>
      <c r="CH1387" s="66"/>
      <c r="CI1387" s="66">
        <f t="shared" si="2512"/>
        <v>0</v>
      </c>
      <c r="CJ1387" s="67">
        <f t="shared" si="2554"/>
        <v>6757.8</v>
      </c>
      <c r="CK1387" s="66"/>
      <c r="CL1387" s="68">
        <f t="shared" si="2513"/>
        <v>0</v>
      </c>
      <c r="CM1387" s="79">
        <f t="shared" si="2540"/>
        <v>4847.4799999999996</v>
      </c>
      <c r="CN1387" s="66"/>
      <c r="CO1387" s="68">
        <f t="shared" si="2514"/>
        <v>0</v>
      </c>
      <c r="CP1387" s="79">
        <f t="shared" si="2541"/>
        <v>3955</v>
      </c>
      <c r="CQ1387" s="66"/>
      <c r="CR1387" s="68">
        <f t="shared" si="2515"/>
        <v>0</v>
      </c>
      <c r="CS1387" s="79">
        <f t="shared" si="2482"/>
        <v>5186</v>
      </c>
      <c r="CT1387" s="66"/>
      <c r="CU1387" s="68">
        <f t="shared" si="2516"/>
        <v>0</v>
      </c>
      <c r="CV1387" s="79">
        <f t="shared" si="2542"/>
        <v>6929</v>
      </c>
      <c r="CW1387" s="66"/>
      <c r="CX1387" s="66">
        <f t="shared" si="2588"/>
        <v>0</v>
      </c>
      <c r="CY1387" s="40">
        <f t="shared" si="2589"/>
        <v>6173.9599999999982</v>
      </c>
      <c r="CZ1387" s="65"/>
      <c r="DA1387" s="66">
        <f t="shared" si="2529"/>
        <v>0</v>
      </c>
      <c r="DB1387" s="67">
        <f t="shared" si="2555"/>
        <v>28348</v>
      </c>
      <c r="DC1387" s="66"/>
      <c r="DD1387" s="66">
        <f t="shared" si="2530"/>
        <v>0</v>
      </c>
      <c r="DE1387" s="67">
        <f t="shared" si="2556"/>
        <v>75119</v>
      </c>
      <c r="DF1387" s="66"/>
      <c r="DG1387" s="69">
        <f t="shared" si="2517"/>
        <v>0</v>
      </c>
      <c r="DH1387" s="67">
        <f t="shared" si="2587"/>
        <v>438795</v>
      </c>
      <c r="DI1387" s="66"/>
      <c r="DJ1387" s="66">
        <f t="shared" si="2518"/>
        <v>0</v>
      </c>
      <c r="DK1387" s="67">
        <f t="shared" si="2543"/>
        <v>4363.5</v>
      </c>
      <c r="DM1387" s="206">
        <f t="shared" si="2519"/>
        <v>0</v>
      </c>
      <c r="DN1387" s="25">
        <f t="shared" si="2535"/>
        <v>0</v>
      </c>
      <c r="DO1387" s="5"/>
      <c r="DP1387" s="43">
        <f t="shared" si="2520"/>
        <v>0</v>
      </c>
      <c r="DQ1387" s="27">
        <f t="shared" si="2544"/>
        <v>6413.5</v>
      </c>
      <c r="DR1387" s="5"/>
      <c r="DS1387" s="43">
        <f t="shared" si="2521"/>
        <v>0</v>
      </c>
      <c r="DT1387" s="27">
        <f t="shared" si="2545"/>
        <v>4846</v>
      </c>
      <c r="DU1387" s="5"/>
      <c r="DV1387" s="43">
        <f t="shared" si="2522"/>
        <v>0</v>
      </c>
      <c r="DW1387" s="27">
        <f t="shared" si="2546"/>
        <v>4835</v>
      </c>
      <c r="DX1387" s="5"/>
      <c r="DY1387" s="22">
        <f t="shared" si="2523"/>
        <v>0</v>
      </c>
      <c r="DZ1387" s="25">
        <f t="shared" si="2547"/>
        <v>523</v>
      </c>
      <c r="EA1387" s="22"/>
      <c r="EB1387" s="22">
        <f t="shared" si="2524"/>
        <v>0</v>
      </c>
      <c r="EC1387" s="28">
        <f t="shared" si="2548"/>
        <v>369</v>
      </c>
      <c r="ED1387" s="5"/>
      <c r="EE1387" s="43">
        <f t="shared" si="2525"/>
        <v>0</v>
      </c>
      <c r="EF1387" s="27">
        <f t="shared" si="2549"/>
        <v>4769</v>
      </c>
      <c r="EG1387" s="66"/>
      <c r="EH1387" s="66">
        <f t="shared" si="2526"/>
        <v>0</v>
      </c>
      <c r="EI1387" s="67">
        <f t="shared" si="2550"/>
        <v>21277</v>
      </c>
      <c r="EJ1387" s="66"/>
      <c r="EK1387" s="66">
        <f t="shared" si="2527"/>
        <v>0</v>
      </c>
      <c r="EL1387" s="67">
        <f t="shared" si="2551"/>
        <v>19907</v>
      </c>
      <c r="EM1387" s="110">
        <f t="shared" si="2561"/>
        <v>214365.35258276001</v>
      </c>
    </row>
    <row r="1388" spans="1:143" ht="11.25" customHeight="1" x14ac:dyDescent="0.25">
      <c r="A1388" s="162">
        <v>46200</v>
      </c>
      <c r="B1388" s="187"/>
      <c r="C1388" s="176">
        <v>8005012532</v>
      </c>
      <c r="D1388" s="17" t="s">
        <v>36</v>
      </c>
      <c r="E1388" s="18">
        <v>780</v>
      </c>
      <c r="F1388" s="19">
        <v>0.5</v>
      </c>
      <c r="G1388" s="20">
        <v>191516092051</v>
      </c>
      <c r="H1388" s="66"/>
      <c r="I1388" s="41">
        <f t="shared" si="2486"/>
        <v>0</v>
      </c>
      <c r="J1388" s="48">
        <f t="shared" si="2564"/>
        <v>165817</v>
      </c>
      <c r="K1388" s="66"/>
      <c r="L1388" s="41">
        <f t="shared" ref="L1388:L1451" si="2590">IF(OR(D1388="NPC6ASZDB-RD015M",D1388="NPC6ASZDB-GN750C",D1388="NPC6ASZDB-WT035M",D1388="NPC6ASZDB-WT028M ",D1388="NPC6ASZDB-WT019M",D1388="NPC06SZDB-GN050C",D1388="NPC06SZDB-OR050C",D1388="NPC6ASZDB-WT018M",D1388="NPC6ASZDB-WT023M",D1388="NPC6ASZDB-WT024M",D1388="NPC6ASZDB-OR020M",D1388="NPC6ASZDB-RD006M",D1388="NPC6ASZDB-WT017M",D1388="NPC6ASZDB-GY750C",D1388="NPC6ASZDB-YL015M",D1388="NPC6ASZDB-BL004M ",D1388="NPC6ASZDB-WT016M",D1388="NPC06SZDB-BK006M",D1388="NPC06SZDB-BK007M",D1388="NPC6ASZDB-OR750C",D1388="NPC06SZDB-BK004M",D1388="NPC06SZDB-BL015M",D1388="NPC6ASZDB-BL013C",D1388="NPC6ASZDB-BL030C",D1388="NPC6ASZDB-GY009M",D1388="NPC06SZDB-BK002M",D1388="NPC6ASZDB-GY025C",D1388="NPC06SZDB-BK003M",D1388="NPC06SZDB-GY005M",D1388="NPC6ASZDB-RD020C",D1388="NPC06SZDB-YL040M",D1388="NPC6ASZDB-GY125C",D1388="NPC06SZDB-YL002M",D1388="NPC6ASZDB-WT100M",D1388="NPC6ASZDB-RD008M",D1388="NPC6ASZDB-YL009M",D1388="NPC6ASZDB-VT010M",D1388="NPC6ASZDB-OR007M",D1388="NPC6ASZDB-VT007M",D1388="NPC6ASZDB-BK007M",D1388="NPC6ASZDB-GY350C",D1388="NPC6ASZDB-YL350C",D1388="NPC6ASZDB-OR350C",D1388="NPC6ASZDB-VT350C",D1388="NPC6ASZDB-BL350C",D1388="NPC6ASZDB-RD350C",D1388="NPC6ASZDB-BK350C",D1388="NPC6ASZDB-VT003M",D1388="NPC6ASZDB-OR250C",D1388="NPC6ASZDB-VT250C",D1388="NPC6ASZDB-VT002M",D1388="NPC6ASZDB-VT050C",D1388="NPC6ASZDB-VT001M",D1388="NPC6ASZDB-VT150C",D1388="NPC6ASZDB-WT017C",D1388="NPC6ASZDB-RD030C",D1388="NPC6ASZDB-WT030C",D1388="NPC6ASZDB-OR020M",D1388="NPC6ASZDB-OR015M",D1388="NPC06SZDB-WT025C",D1388="NPC6ASZDB-WT013M",D1388="NPC6ASZDB-GY075C",D1388="NPC6ASZDB-BK075C",D1388="NPC6ASZDB-BK125C",D1388="NPC6ASZDB-GN250C",D1388="NPC6ASZDB-WT011M",D1388="NPC6ASZDB-WT014M",D1388="NPC6ASZDB-OR005M",D1388="NPC6ASZDB-GY006M",D1388="NPC6ASZDB-WT550C",D1388="NPC6ASZDB-WT650C",D1388="NPC6ASZDB-WT850C",D1388="NPC6ASZDB-WT950C",D1388="NPC6ASZDB-RD250C",D1388="NPC06SZDB-GY015C",D1388="NPC06SZDB-BL020C",D1388="NPC06SZDB-YL015C",D1388="NPC6ASZDB-BL012M",D1388="NPC6ASZDB-WT020C",D1388="NPC6ASZDB-BL008M",D1388="NPC6ASZDB-BL009M",D1388="NPC6ASZDB-WT022M",D1388="NPC6ASZDB-YL007M",D1388="NPC06SZDB-WT250C",D1388="NPC6ASZDB-BL007M",D1388="NPC6ASZDB-BK050C",D1388="NPC6ASZDB-BK025C",D1388="NPC6ASZDB-BL750C",D1388="NPC6ASZDB-OR010M",D1388="NPC06SZDB-RD015M",D1388="NPC6ASZDB-YL012M",D1388="NPC6ASZDB-YL030M",D1388="NPC6ASZDB-YL020M",D1388="NPC6ASZDB-RD050C",D1388="NPC06SZDB-BL050C",D1388="NPC06SZDB-RD050C",D1388="NPC06SZDB-YL050C",D1388="NPC06SZDB-YL003M",D1388="NPC06SZDB-GN002M",D1388="NPC6ASZDB-RD010M",D1388="NPC6ASZDB-GY450C",D1388="NPC6ASZDB-WT006M",D1388="NPC6ASZDB-BL250C",D1388="NPC6ASZDB-GY050C",D1388="NPC6ASZDB-YL250C",D1388="NPC6ASZDB-YL008M",D1388="NPC06SZDB-YL010M",D1388="NPC6ASZDB-GY008M",D1388="NPC06SZDB-RD005M",D1388="NPC6ASZDB-BL050C",D1388="NPC6ASZDB-WT450C",D1388="NPC6ASZDB-OR050C",D1388="NPC06SZDB-GN010M",D1388="NPC06SZDB-RD010M",D1388="NPC06SZDB-BL010M",D1388="NPC6ASZDB-GY050C",D1388="NPC6ASZDB-YL025C",D1388="NPC6ASZDB-BK250C",D1388="NPC6ASZDB-BK004M",D1388="NPC6ASZDB-YL006M",D1388="NPC06SZDB-WT007M",D1388="NPC6ASZDB-BL015M",D1388="NPC6ASZDB-BL020M",D1388="NPC6ASZDB-GN010M",D1388="NPC6ASZDB-GN015M",D1388="NPC6ASZDB-GY250C",D1388="NPC6ASZDB-BK030M",D1388="NPC06SZDB-GY003M",D1388="NPC06SZDB-BL150C",D1388="NPC6ASZDB-BK013M",D1388="NPC6ASZDB-OR150C",D1388="NPC6ASZDB-GY007M",D1388="NPC6ASZDB-BK750C",D1388="NPC06SZDB-GN003M",D1388="NPC06SZDB-BK150C",D1388="NPC06SZDB-BK001M",D1388="NPC6ASZDB-RD007M",D1388="NPC6ASZDB-RD010M",D1388="NPC06SZDB-GY006M",D1388="NPC06SZDB-GY015M",D1388="NPC06SZDB-BK050C",D1388="NPC6ASZDB-GN025C",D1388="NPC6ASZDB-WT009M",D1388="NPC6ASZDB-OR004M",D1388="NPC6ASZDB-WT075C",D1388="NPC6ASZDB-WT175C",D1388="NPC06SZDB-GY001M",D1388="NPC06SZDB-GY002M",D1388="NPC6ASZDB-WT125C",D1388="NPC6ASZDB-WT225C",D1388="NPC6ASZDB-WT275C",D1388="NPC6ASZDB-GY015M",D1388="NPC6ASZDB-RD001M",D1388="NPC6ASZDB-RD005M",D1388="NPC6ASZDB-WT025C",D1388="NPC6ASZDB-YL001M",D1388="NPC6ASZDB-YL005M",D1388="NPC06SZDB-GY010M",D1388="NPC06SZDB-YL005M",D1388="NPC06SZDB-YL001M",D1388="NPC6ASZDB-BK150C",D1388="NPC6ASZDB-BL030M",D1388="NPC6ASZDB-YL050C",D1388="NPC6ASZDB-YL010M",D1388="NPC6ASZDB-OR010M",D1388="NPC06SZDB-YL150C",D1388="NPC6ASZDB-OR005M",D1388="NPC06SZDB-OR002M",D1388="NPC6ASZDB-RD150C",D1388="NPC6ASZDB-WT025M",D1388="NPC6ASZDB-WT150C",D1388="NPC6ASZDB-WT012M",D1388="NPC6ASZDB-WT250C",D1388="NPC6ASZDB-WT350C",D1388="NPC6ASZDB-YL002M",D1388="NPC6ASZDB-BL150C",D1388="NPC6ASZDB-WT015M",D1388="NPC6ASZDB-YL150C",D1388="NPC6ASZDB-YL003M",D1388="NPC6ASZDB-WT750C",D1388="NPC6ASZDB-GN050C",D1388="NPC6ASZDB-WT008M",D1388="NPC06SZDB-OR010M",D1388="NPC6ASZDB-GY150C",D1388="NPC6ASZDB-GN150C",D1388="NPC6ASZDB-OR001M",D1388="NPC6ASZDB-OR002M",D1388="NPC6ASZDB-OR003M",D1388="NPC06SZDB-RD002M",D1388="NPC06SZDB-RD150C",D1388="NPC6ASZDB-BK015M",D1388="NPC06SZDB-GN001M",D1388="NPC06SZDB-GN150C",D1388="NPC06SZDB-WT030M",D1388="NPC06SZDB-WT750C",D1388="NPC06SZDB-WT015M",D1388="NPC6ASZDB-WT030M",D1388="NPC06SZDB-RD001M",D1388="NPC06SZDB-RD003M",D1388="NPC06SZDB-OR003M",D1388="NPC06SZDB-OR001M",D1388="NPC06SZDB-BL001M",D1388="NPC06SZDB-BL003M",D1388="NPC06SZDB-WT150C",D1388="NPC06SZDB-BL002M",D1388="NPC6ASZDB-WT050C",D1388="NPC06SZDB-WT050C",D1388="NPC06SZDB-WT001M",D1388="NPC06SZDB-WT002M",D1388="NPC06SZDB-WT003M",D1388="NPC06SZDB-WT004M",D1388="NPC06SZDB-WT005M",D1388="NPC06SZDB-WT010M",D1388="NPC06SZDB-WT020M",D1388="NPC6ASZDB-GN001M",D1388="NPC6ASZDB-GN002M",D1388="NPC6ASZDB-GN003M",D1388="NPC6ASZDB-GN004M",D1388="NPC6ASZDB-GN005M",D1388="NPC6ASZDB-GN020M",D1388="NPC6ASZDB-GN030M",D1388="NPC6ASZDB-WT001M",D1388="NPC6ASZDB-WT002M",D1388="NPC6ASZDB-WT003M",D1388="NPC6ASZDB-WT004M",D1388="NPC6ASZDB-WT005M",D1388="NPC6ASZDB-WT006M",D1388="NPC6ASZDB-WT007M",D1388="NPC6ASZDB-WT010M",D1388="NPC6ASZDB-WT020M",D1388="NPC6ASZDB-RD002M",D1388="NPC6ASZDB-RD003M",D1388="NPC6ASZDB-RD020M",D1388="NPC6ASZDB-GY001M",D1388="NPC6ASZDB-GY002M",D1388="NPC6ASZDB-GY003M",D1388="NPC6ASZDB-GY004M",D1388="NPC6ASZDB-GY005M",D1388="NPC6ASZDB-GY010M",D1388="NPC6ASZDB-GY020M",D1388="NPC6ASZDB-GY025M",D1388="NPC6ASZDB-GY030M",D1388="NPC6ASZDB-BL001M",D1388="NPC6ASZDB-BL002M",D1388="NPC6ASZDB-BL003M",D1388="NPC6ASZDB-BL004M",D1388="NPC6ASZDB-BL005M",D1388="NPC6ASZDB-BL010M",D1388="NPC6ASZDB-BK001M",D1388="NPC6ASZDB-BK002M",D1388="NPC6ASZDB-BK003M",D1388="NPC6ASZDB-BK005M",D1388="NPC6ASZDB-BK010M",D1388="NPC6ASZDB-BK020M",),E1388*2,0)</f>
        <v>0</v>
      </c>
      <c r="M1388" s="48">
        <f t="shared" si="2565"/>
        <v>224634</v>
      </c>
      <c r="N1388" s="66"/>
      <c r="O1388" s="41">
        <f t="shared" ref="O1388:O1451" si="2591">IF(OR(D1388="NPC6ASZDB-WT019M",D1388="NPC6ASZDB-RD015M",D1388="NPC06SZDB-BK006M",D1388="NPC06SZDB-BK007M",D1388="NPC6ASZDB-OR750C",D1388="NPC06SZDB-BK004M",D1388="NPC06SZDB-BL015M",D1388="NPC6ASZDB-BL013C",D1388="NPC6ASZDB-BL030C",D1388="NPC6ASZDB-GY009M",D1388="NPC06SZDB-BK002M",D1388="NPC6ASZDB-GY025C",D1388="NPC06SZDB-BK003M",D1388="NPC06SZDB-GY005M",D1388="NPC6ASZDB-RD020C",D1388="NPC06SZDB-YL040M",D1388="NPC6ASZDB-GY125C",D1388="NPC06SZDB-YL002M",D1388="NPC6ASZDB-WT100M",D1388="NPC6ASZDB-RD008M",D1388="NPC6ASZDB-YL009M",D1388="NPC6ASZDB-VT010M",D1388="NPC6ASZDB-OR007M",D1388="NPC6ASZDB-VT007M",D1388="NPC6ASZDB-BK007M",D1388="NPC6ASZDB-GY350C",D1388="NPC6ASZDB-YL350C",D1388="NPC6ASZDB-OR350C",D1388="NPC6ASZDB-VT350C",D1388="NPC6ASZDB-BL350C",D1388="NPC6ASZDB-RD350C",D1388="NPC6ASZDB-BK350C",D1388="NPC6ASZDB-VT003M",D1388="NPC6ASZDB-OR250C",D1388="NPC6ASZDB-VT250C",D1388="NPC6ASZDB-VT002M",D1388="NPC6ASZDB-VT050C",D1388="NPC6ASZDB-VT001M",D1388="NPC6ASZDB-VT150C",D1388="NPC6ASZDB-WT017C",D1388="NPC6ASZDB-RD030C",D1388="NPC6ASZDB-WT030C",D1388="NPC6ASZDB-OR020M",D1388="NPC6ASZDB-OR020M",D1388="NPC6ASZDB-OR015M",D1388="NPC06SZDB-WT025C",D1388="NPC6ASZDB-WT013M",D1388="NPC6ASZDB-BK175C",D1388="NPC6ASZDB-GY075C",D1388="NPC6ASZDB-BK075C",D1388="NPC6ASZDB-BK125C",D1388="NPC6ASZDB-GN250C",D1388="NPC6ASZDB-WT011M",D1388="NPC6ASZDB-WT014M",D1388="NPC6ASZDB-OR005M",D1388="NPC6ASZDB-GY006M",D1388="NPC6ASZDB-WT550C",D1388="NPC6ASZDB-WT650C",D1388="NPC6ASZDB-WT850C",D1388="NPC6ASZDB-WT950C",D1388="NPC6ASZDB-RD250C",D1388="NPC06SZDB-GY015C",D1388="NPC06SZDB-BL020C",D1388="NPC06SZDB-YL015C",D1388="NPC6ASZDB-BL012M",D1388="NPC6ASZDB-WT020C",D1388="NPC6ASZDB-BL008M",D1388="NPC6ASZDB-BL009M",D1388="NPC6ASZDB-WT022M",D1388="NPC6ASZDB-YL007M",D1388="NPC06SZDB-WT250C",D1388="NPC6ASZDB-BL007M",D1388="NPC6ASZDB-BK050C",D1388="NPC6ASZDB-BK025C",D1388="NPC6ASZDB-BL750C",D1388="NPC6ASZDB-OR010M",D1388="NPC06SZDB-RD015M",D1388="NPC6ASZDB-YL012M",D1388="NPC6ASZDB-YL030M",D1388="NPC6ASZDB-YL020M",D1388="NPC6ASZDB-RD050C",D1388="NPC06SZDB-BL050C",D1388="NPC06SZDB-RD050C",D1388="NPC06SZDB-YL050C",D1388="NPC06SZDB-YL003M",D1388="NPC06SZDB-GN002M",D1388="NPC6ASZDB-RD010M",D1388="NPC6ASZDB-GY450C",D1388="NPC6ASZDB-GY450C",D1388="NPC6ASZDB-BL250C",D1388="NPC6ASZDB-GY050C",D1388="NPC6ASZDB-YL250C",D1388="NPC6ASZDB-YL008M",D1388="NPC06SZDB-YL010M",D1388="NPC6ASZDB-GY008M",D1388="NPC06SZDB-RD005M",D1388="NPC6ASZDB-BL050C",D1388="NPC6ASZDB-WT450C",D1388="NPC6ASZDB-OR050C",D1388="NPC06SZDB-GN010M",D1388="NPC06SZDB-RD010M",D1388="NPC06SZDB-BL010M",D1388="NPC6ASZDB-GY050C",D1388="NPC6ASZDB-YL025C",D1388="NPC6ASZDB-BK250C",D1388="NPC6ASZDB-BK004M",D1388="NPC6ASZDB-YL006M",D1388="NPC06SZDB-WT007M",D1388="NPC6ASZDB-BL015M",D1388="NPC6ASZDB-BL020M",D1388="NPC6ASZDB-GN010M",D1388="NPC6ASZDB-GN015M",D1388="NPC6ASZDB-GY250C",D1388="NPC6ASZDB-BK030M",D1388="NPC06SZDB-GY003M",D1388="NPC06SZDB-BL150C",D1388="NPC6ASZDB-BK013M",D1388="NPC6ASZDB-OR150C",D1388="NPC6ASZDB-GY007M",D1388="NPC6ASZDB-BK750C",D1388="NPC06SZDB-GN003M",D1388="NPC06SZDB-BK150C",D1388="NPC06SZDB-BK001M",D1388="NPC6ASZDB-RD007M",D1388="NPC6ASZDB-RD010M",D1388="NPC06SZDB-GY006M",D1388="NPC06SZDB-GY015M",D1388="NPC06SZDB-BK050C",D1388="NPC6ASZDB-GN025C",D1388="NPC6ASZDB-WT009M",D1388="NPC6ASZDB-OR004M",D1388="NPC6ASZDB-WT075C",D1388="NPC6ASZDB-WT175C",D1388="NPC06SZDB-GY001M",D1388="NPC06SZDB-GY002M",D1388="NPC6ASZDB-WT125C",D1388="NPC6ASZDB-WT225C",D1388="NPC6ASZDB-WT275C",D1388="NPC6ASZDB-GY015M",D1388="NPC6ASZDB-RD001M",D1388="NPC6ASZDB-RD005M",D1388="NPC6ASZDB-WT025C",D1388="NPC6ASZDB-YL001M",D1388="NPC6ASZDB-YL005M",D1388="NPC06SZDB-GY010M",D1388="NPC06SZDB-YL005M",D1388="NPC06SZDB-YL001M",D1388="NPC6ASZDB-BK150C",D1388="NPC6ASZDB-BL030M",D1388="NPC6ASZDB-YL050C",D1388="NPC6ASZDB-YL010M",D1388=1711167,D1388="NPC6ASZDB-OR010M",D1388="NPC06SZDB-YL150C",D1388="NPC6ASZDB-OR005M",D1388="NPC06SZDB-OR002M",D1388="NPC6ASZDB-RD150C",D1388="NPC6ASZDB-WT025M",D1388="NPC6ASZDB-WT150C",D1388="NPC6ASZDB-WT250C",D1388="NPC6ASZDB-WT350C",D1388="NPC6ASZDB-YL002M",D1388="NPC6ASZDB-WT012M",D1388="NPC6ASZDB-BL150C",D1388="NPC6ASZDB-WT015M",D1388="NPC6ASZDB-YL150C",D1388="NPC6ASZDB-YL003M",D1388="NPC6ASZDB-WT750C",D1388="NPC6ASZDB-GN050C",D1388="NPC6ASZDB-WT008M",D1388="NPC06SZDB-OR010M",D1388="NPC6ASZDB-GY150C",D1388="NPC6ASZDB-GN150C",D1388="NPC6ASZDB-OR001M",D1388="NPC6ASZDB-OR002M",D1388="NPC6ASZDB-OR003M",D1388="NPC06SZDB-RD002M",D1388="NPC06SZDB-RD150C",D1388="NPC6ASZDB-BK015M",D1388="NPC06SZDB-GN001M",D1388="NPC06SZDB-GN150C",D1388="NPC06SZDB-WT030M",D1388="NPC06SZDB-WT750C",D1388="NPC06SZDB-WT015M",D1388="NPC6ASZDB-WT030M",D1388="NPC06SZDB-RD001M",D1388="NPC06SZDB-RD003M",D1388="NPC06SZDB-OR003M",D1388="NPC06SZDB-OR001M",D1388="NPC06SZDB-BL001M",D1388="NPC06SZDB-BL003M",D1388="NPC06SZDB-WT150C",D1388="NPC06SZDB-BL002M",D1388="NPC6ASZDB-WT050C",D1388="NPC06SZDB-WT050C",D1388="NPC06SZDB-WT001M",D1388="NPC06SZDB-WT002M",D1388="NPC06SZDB-WT003M",D1388="NPC06SZDB-WT004M",D1388="NPC06SZDB-WT005M",D1388="NPC06SZDB-WT020M",D1388="NPC6ASZDB-GN001M",D1388="NPC6ASZDB-GN002M",D1388="NPC6ASZDB-GN003M",D1388="NPC6ASZDB-GN004M",D1388="NPC6ASZDB-GN005M",D1388="NPC6ASZDB-GN020M",D1388="NPC06SZDB-WT010M",D1388="NPC6ASZDB-GN030M",D1388=1711091,D1388=1711093,D1388=1711815,D1388=1711094,D1388=1711095,D1388=1711098,D1388=2153215,D1388=1711096,D1388=1711097,D1388=1711027,D1388=2153463,D1388=1711911,D1388="NPC6ASZDB-WT001M",D1388="NPC6ASZDB-WT002M",D1388="NPC6ASZDB-WT003M",D1388="NPC6ASZDB-WT004M",D1388="NPC6ASZDB-WT005M",D1388="NPC6ASZDB-WT006M",D1388="NPC6ASZDB-WT007M",D1388="NPC6ASZDB-WT010M",D1388="NPC6ASZDB-WT020M",D1388="NPC6ASZDB-RD002M",D1388="NPC6ASZDB-RD003M",D1388="NPC6ASZDB-RD020M",D1388="NPC6ASZDB-GY001M",D1388="NPC6ASZDB-GY002M",D1388="NPC6ASZDB-GY003M",D1388="NPC6ASZDB-GY004M",D1388="NPC6ASZDB-GY005M",D1388="NPC6ASZDB-GY010M",D1388="NPC6ASZDB-GY020M",D1388="NPC6ASZDB-GY025M",D1388="NPC6ASZDB-GY030M",D1388="NPC6ASZDB-BL001M",D1388="NPC6ASZDB-BL002M",D1388="NPC6ASZDB-BL003M",D1388="NPC6ASZDB-BL004M",D1388="NPC6ASZDB-BL005M",D1388="NPC6ASZDB-BL010M",D1388="NPC6ASZDB-BK001M",D1388="NPC6ASZDB-BK002M",D1388="NPC6ASZDB-BK003M",D1388="NPC6ASZDB-BK005M",D1388="NPC6ASZDB-BK010M",D1388="NPC6ASZDB-BK020M",D1388=1711171),E1388*2,0)</f>
        <v>0</v>
      </c>
      <c r="P1388" s="48">
        <f t="shared" si="2566"/>
        <v>153196</v>
      </c>
      <c r="Q1388" s="66"/>
      <c r="R1388" s="66">
        <f t="shared" ref="R1388:R1451" si="2592">IF(OR(D1388="CO17772-0ZM010",D1388="NPC6ASZDB-BK950C",D1388="NPC6ASZDB-BK550C",D1388="NPC6ASZDB-GN750C",D1388="NPC6ASZDB-WT035M",D1388="CO17772-0ZM002",D1388="CO17772-01M001",D1388="NPC6ASZDB-WT028M ",D1388="NPC6ASZDB-WT019M",D1388="CO17772-0CC050",D1388="NPC6ASZDB-WT018M",D1388="NPC6ASZDB-WT023M",D1388="NPC6ASZDB-WT024M",D1388="NPC6ASZDB-OR020M",D1388="NPC6ASZDB-RD006M",D1388="NPC6ASZDB-WT017M",D1388="NPC6ASZDB-GY750C",D1388="NPC6ASZDB-YL015M",D1388="NPC6ASZDB-WT016M",D1388="CO17772-0CM015",D1388="NPC6ASZDB-OR750C",D1388="NPC6ASZDB-BL013C",D1388="NPC6ASZDB-BL030C",D1388="NPC6ASZDB-GY009M",D1388="NPC6ASZDB-GY025C",D1388="NPC6ASZDB-RD020C",D1388="CO17772-08F004",D1388="CO17772-08F010",D1388="NPC6ASZDB-GY125C",D1388="CO17772-08C750",D1388="NPC06SZDB-YL002M",D1388="NPC6ASZDB-WT100M",D1388="NPC6ASZDB-RD008M",D1388="NPC6ASZDB-YL009M",D1388="NPC6ASZDB-VT010M",D1388="NPC6ASZDB-OR007M",D1388="NPC6ASZDB-VT007M",D1388="NPC6ASZDB-BK007M",D1388="NPC6ASZDB-GY350C",D1388="NPC6ASZDB-YL350C",D1388="NPC6ASZDB-OR350C",D1388="NPC6ASZDB-VT350C",D1388="NPC6ASZDB-BL350C",D1388="NPC6ASZDB-RD350C",D1388="NPC6ASZDB-VT003M",D1388="NPC6ASZDB-OR250C",D1388="NPC6ASZDB-VT250C",D1388="NPC6ASZDB-VT002M",D1388="NPC6ASZDB-VT050C",D1388="NPC6ASZDB-VT001M",D1388="NPC6ASZDB-VT150C",D1388="NPC6ASZDB-WT017C",D1388="NPC6ASZDB-RD030C",D1388="NPC6ASZDB-WT030C",D1388="NPC6ASZDB-OR020M",D1388="NPC6ASZDB-OR015M",D1388="CO17772-08C250",D1388="NPC6ASZDB-WT013M",D1388="NPC6ASZDB-BK175C",D1388="NPC6ASZDB-GY075C",D1388="NPC6ASZDB-BK075C",D1388="CO17772-07M001",D1388="CO17772-09M001",D1388="CO17772-0ZM001",D1388="CO17772-0MM001",D1388="CO17772-08F002",D1388="NPC6ASZDB-BK125C",D1388="NPC6ASZDB-GN250C",D1388="NPC6ASZDB-WT011M",D1388="NPC6ASZDB-WT014M",D1388="NPC6ASZDB-OR005M",D1388="NPC6ASZDB-GY006M",D1388="NPC6ASZDB-WT550C",D1388="NPC6ASZDB-WT650C",D1388="NPC6ASZDB-WT850C",D1388="NPC6ASZDB-WT950C",D1388="NPC6ASZDB-RD250C",D1388="NPC6ASZDB-BL012M",D1388="NPC6ASZDB-WT020C",D1388="NPC6ASZDB-BL008M",D1388="NPC6ASZDB-BL009M",D1388="NPC6ASZDB-WT022M",D1388="NPC6ASZDB-YL007M",D1388="NPC6ASZDB-BL007M",D1388="CO17772-0ZM008",D1388="CO17772-0ZM005",D1388="NPC6ASZDB-BK050C",D1388="NPC6ASZDB-BK025C",D1388="NPC6ASZDB-BL750C",D1388="NPC6ASZDB-OR010M",D1388="NPC6ASZDB-YL012M",D1388="NPC6ASZDB-YL020M",D1388="NPC6ASZDB-YL030M",D1388="NPC6ASZDB-RD050C",D1388="NPC6ASZDB-RD010M",D1388="NPC6ASZDB-GY450C",D1388="CO17772-0CM005",D1388="NPC6ASZDB-BL250C",D1388="NPC6ASZDB-GY050C",D1388="NPC6ASZDB-YL250C",D1388="CO17772-0CM007",D1388="NPC6ASZDB-YL008M",D1388="NPC6ASZDB-GY008M",D1388="NPC6ASZDB-BL050C",D1388="NPC6ASZDB-GY050C",D1388="NPC6ASZDB-WT450C",D1388="NPC6ASZDB-OR050C",D1388="CO17772-08M020",D1388="NPC6ASZDB-YL025C",D1388="NPC6ASZDB-BK250C",D1388="CO17772-0MC150",D1388="NPC6ASZDB-BK004M",D1388="NPC6ASZDB-YL006M",D1388="NPC6ASZDB-BL015M",D1388="NPC6ASZDB-BL020M",D1388="NPC6ASZDB-GN010M",D1388="NPC6ASZDB-GN015M",D1388="NPC6ASZDB-GY250C",D1388="NPC6ASZDB-BK030M",D1388="CO17772-08M010",D1388="CO17772-08M006",D1388="NPC6ASZDB-BK013M",D1388="NPC6ASZDB-OR150C",D1388="CO17772-08C050",D1388="CO17772-0CM007",D1388="CO17772-0CM010",D1388="CO17772-0CM003",D1388="CO17772-08C150",D1388="CO17772-08M007",D1388="CO17772-0MM005",D1388="CO17772-0MM015",D1388="CO17772-0CM002",D1388="CO17772-0CM001",D1388="CO17772-08M010",D1388="CO17772-08M001",D1388="CO17772-08M002",D1388="CO17772-08M003",D1388="CO17772-08M004",D1388="CO17772-08M015",D1388="CO17772-08M005",D1388="NPC6ASZDB-BK750C",D1388="NPC6ASZDB-RD007M",D1388="NPC6ASZDB-RD010M",D1388="NPC6ASZDB-GN025C",D1388="NPC6ASZDB-WT009M",D1388="NPC6ASZDB-OR004M",D1388="NPC6ASZDB-WT075C",D1388="NPC6ASZDB-WT175C",D1388="NPC6ASZDB-WT125C",D1388="NPC6ASZDB-WT225C",D1388="NPC6ASZDB-WT275C",D1388="NPC6ASZDB-GY015M",D1388="NPC6ASZDB-RD001M",D1388="NPC6ASZDB-RD005M",D1388="NPC6ASZDB-WT025C",D1388="NPC6ASZDB-YL001M",D1388="NPC6ASZDB-YL005M",D1388="NPC6ASZDB-BK150C",D1388="NPC6ASZDB-BL030M",D1388="NPC6ASZDB-YL050C",D1388="NPC6ASZDB-YL010M",D1388="NPC6ASZDB-OR010M",D1388="NPC6ASZDB-OR005M",D1388="NPC6ASZDB-RD150C",D1388="NPC6ASZDB-WT025M",D1388="NPC6ASZDB-WT150C",D1388="NPC6ASZDB-WT012M",D1388="NPC6ASZDB-WT250C",D1388="NPC6ASZDB-WT350C",D1388="NPC6ASZDB-YL002M",D1388="NPC6ASZDB-BL150C",D1388="NPC6ASZDB-WT015M",D1388="NPC6ASZDB-YL150C",D1388="NPC6ASZDB-YL003M",D1388="NPC6ASZDB-WT750C",D1388="NPC6ASZDB-GN050C",D1388="NPC6ASZDB-WT008M",D1388="NPC6ASZDB-GY150C",D1388="NPC6ASZDB-GN150C",D1388="NPC6ASZDB-OR001M",D1388="NPC6ASZDB-OR002M",D1388="NPC6ASZDB-OR003M",D1388="NPC6ASZDB-BK015M",D1388="NPC6ASZDB-WT030M",D1388="NPC6ASZDB-WT050C",D1388="NPC6ASZDB-GN001M",D1388="NPC6ASZDB-GN002M",D1388="NPC6ASZDB-GN003M",D1388="NPC6ASZDB-GN004M",D1388="NPC6ASZDB-GN005M",D1388="NPC6ASZDB-GN020M",D1388="NPC6ASZDB-GN030M",D1388="NPC6ASZDB-WT001M",D1388="NPC6ASZDB-WT002M",D1388="NPC6ASZDB-WT003M",D1388="NPC6ASZDB-WT004M",D1388="NPC6ASZDB-WT005M",D1388="NPC6ASZDB-WT006M",D1388="NPC6ASZDB-WT007M",D1388="NPC6ASZDB-WT010M",D1388="NPC6ASZDB-WT020M",D1388="NPC6ASZDB-RD002M",D1388="NPC6ASZDB-RD003M",D1388="NPC6ASZDB-RD020M",D1388="NPC6ASZDB-GY001M",D1388="NPC6ASZDB-GY002M",D1388="NPC6ASZDB-GY003M",D1388="NPC6ASZDB-GY004M",D1388="NPC6ASZDB-GY005M",D1388="NPC6ASZDB-GY010M",D1388="NPC6ASZDB-GY020M",D1388="NPC6ASZDB-GY025M",D1388="NPC6ASZDB-GY030M",D1388="NPC6ASZDB-BL001M",D1388="NPC6ASZDB-BL002M",D1388="NPC6ASZDB-BL003M",D1388="NPC6ASZDB-BL004M",D1388="NPC6ASZDB-BL005M",D1388="NPC6ASZDB-BL010M",D1388="NPC6ASZDB-BK001M",D1388="NPC6ASZDB-BK002M",D1388="NPC6ASZDB-BK003M",D1388="NPC6ASZDB-BK005M",D1388="NPC6ASZDB-BK010M",D1388="NPC6ASZDB-BK020M",D1388="NPC6ASZDB-GY007M",),E1388*2,0)</f>
        <v>0</v>
      </c>
      <c r="S1388" s="67">
        <f t="shared" si="2567"/>
        <v>189332</v>
      </c>
      <c r="T1388" s="66"/>
      <c r="U1388" s="66">
        <f t="shared" si="2490"/>
        <v>0</v>
      </c>
      <c r="V1388" s="67">
        <f t="shared" si="2568"/>
        <v>120745.30000000005</v>
      </c>
      <c r="X1388" s="69">
        <f t="shared" si="2492"/>
        <v>0</v>
      </c>
      <c r="Y1388" s="67">
        <f t="shared" si="2573"/>
        <v>4416.3500000000004</v>
      </c>
      <c r="Z1388" s="66"/>
      <c r="AA1388" s="68">
        <f t="shared" si="2493"/>
        <v>0</v>
      </c>
      <c r="AB1388" s="67">
        <f t="shared" si="2574"/>
        <v>13391</v>
      </c>
      <c r="AC1388" s="66"/>
      <c r="AD1388" s="66">
        <f t="shared" si="2494"/>
        <v>0</v>
      </c>
      <c r="AE1388" s="67">
        <f t="shared" si="2575"/>
        <v>2877</v>
      </c>
      <c r="AF1388" s="66"/>
      <c r="AG1388" s="78">
        <f t="shared" si="2495"/>
        <v>0</v>
      </c>
      <c r="AH1388" s="79">
        <f t="shared" si="2576"/>
        <v>3352.8</v>
      </c>
      <c r="AI1388" s="66"/>
      <c r="AJ1388" s="68">
        <f t="shared" si="2496"/>
        <v>0</v>
      </c>
      <c r="AK1388" s="67">
        <f t="shared" si="2577"/>
        <v>41234</v>
      </c>
      <c r="AL1388" s="66"/>
      <c r="AM1388" s="68">
        <f t="shared" si="2562"/>
        <v>0</v>
      </c>
      <c r="AN1388" s="67">
        <f t="shared" si="2578"/>
        <v>7722.12</v>
      </c>
      <c r="AO1388" s="66"/>
      <c r="AP1388" s="68">
        <f t="shared" si="2498"/>
        <v>0</v>
      </c>
      <c r="AQ1388" s="67">
        <f t="shared" si="2477"/>
        <v>7578.6399999999994</v>
      </c>
      <c r="AR1388" s="66"/>
      <c r="AS1388" s="68">
        <f t="shared" si="2499"/>
        <v>0</v>
      </c>
      <c r="AT1388" s="67">
        <f t="shared" si="2563"/>
        <v>278.5</v>
      </c>
      <c r="AU1388" s="66"/>
      <c r="AV1388" s="66">
        <f t="shared" si="2500"/>
        <v>0</v>
      </c>
      <c r="AW1388" s="42">
        <f t="shared" si="2485"/>
        <v>3637.2000000000016</v>
      </c>
      <c r="AX1388" s="66"/>
      <c r="AY1388" s="66">
        <f t="shared" si="2501"/>
        <v>0</v>
      </c>
      <c r="AZ1388" s="67">
        <f t="shared" si="2534"/>
        <v>616.09999999999991</v>
      </c>
      <c r="BA1388" s="66"/>
      <c r="BB1388" s="68">
        <f t="shared" si="2502"/>
        <v>0</v>
      </c>
      <c r="BC1388" s="67">
        <f t="shared" si="2478"/>
        <v>77.819999999999851</v>
      </c>
      <c r="BD1388" s="66"/>
      <c r="BE1388" s="68">
        <f t="shared" si="2503"/>
        <v>0</v>
      </c>
      <c r="BF1388" s="67">
        <f t="shared" si="2532"/>
        <v>445.38000000000164</v>
      </c>
      <c r="BG1388" s="66"/>
      <c r="BH1388" s="68">
        <f t="shared" si="2579"/>
        <v>0</v>
      </c>
      <c r="BI1388" s="67">
        <f t="shared" si="2533"/>
        <v>10000</v>
      </c>
      <c r="BJ1388" s="66"/>
      <c r="BK1388" s="68">
        <f t="shared" si="2505"/>
        <v>0</v>
      </c>
      <c r="BL1388" s="67">
        <f t="shared" si="2537"/>
        <v>2582.6000000000004</v>
      </c>
      <c r="BM1388" s="66"/>
      <c r="BN1388" s="68">
        <f t="shared" si="2580"/>
        <v>0</v>
      </c>
      <c r="BO1388" s="67">
        <f t="shared" si="2538"/>
        <v>9134.7000000000007</v>
      </c>
      <c r="BP1388" s="66"/>
      <c r="BQ1388" s="68">
        <f t="shared" si="2581"/>
        <v>483.6</v>
      </c>
      <c r="BR1388" s="67">
        <f t="shared" si="2553"/>
        <v>29927.05000000001</v>
      </c>
      <c r="BS1388" s="66"/>
      <c r="BT1388" s="66">
        <f t="shared" si="2582"/>
        <v>1560</v>
      </c>
      <c r="BU1388" s="67">
        <f t="shared" si="2570"/>
        <v>89215</v>
      </c>
      <c r="BV1388" s="66"/>
      <c r="BW1388" s="66">
        <f t="shared" si="2584"/>
        <v>1560</v>
      </c>
      <c r="BX1388" s="67">
        <f t="shared" si="2585"/>
        <v>130718</v>
      </c>
      <c r="BY1388" s="66"/>
      <c r="BZ1388" s="66">
        <f t="shared" si="2583"/>
        <v>1560</v>
      </c>
      <c r="CA1388" s="67">
        <f t="shared" si="2572"/>
        <v>84909</v>
      </c>
      <c r="CB1388" s="66"/>
      <c r="CC1388" s="66">
        <f t="shared" si="2510"/>
        <v>0</v>
      </c>
      <c r="CD1388" s="67">
        <f t="shared" si="2586"/>
        <v>24901.539999999997</v>
      </c>
      <c r="CE1388" s="66"/>
      <c r="CF1388" s="66">
        <f t="shared" si="2511"/>
        <v>0</v>
      </c>
      <c r="CG1388" s="67">
        <f t="shared" si="2539"/>
        <v>3663.6999999999994</v>
      </c>
      <c r="CH1388" s="66"/>
      <c r="CI1388" s="66">
        <f t="shared" si="2512"/>
        <v>0</v>
      </c>
      <c r="CJ1388" s="67">
        <f t="shared" si="2554"/>
        <v>6757.8</v>
      </c>
      <c r="CK1388" s="66"/>
      <c r="CL1388" s="68">
        <f t="shared" si="2513"/>
        <v>0</v>
      </c>
      <c r="CM1388" s="79">
        <f t="shared" si="2540"/>
        <v>4847.4799999999996</v>
      </c>
      <c r="CN1388" s="66"/>
      <c r="CO1388" s="68">
        <f t="shared" si="2514"/>
        <v>0</v>
      </c>
      <c r="CP1388" s="79">
        <f t="shared" si="2541"/>
        <v>3955</v>
      </c>
      <c r="CQ1388" s="66"/>
      <c r="CR1388" s="68">
        <f t="shared" si="2515"/>
        <v>0</v>
      </c>
      <c r="CS1388" s="79">
        <f t="shared" si="2482"/>
        <v>5186</v>
      </c>
      <c r="CT1388" s="66"/>
      <c r="CU1388" s="68">
        <f t="shared" si="2516"/>
        <v>0</v>
      </c>
      <c r="CV1388" s="79">
        <f t="shared" si="2542"/>
        <v>6929</v>
      </c>
      <c r="CW1388" s="66"/>
      <c r="CX1388" s="66">
        <f t="shared" si="2588"/>
        <v>0</v>
      </c>
      <c r="CY1388" s="40">
        <f t="shared" si="2589"/>
        <v>6173.9599999999982</v>
      </c>
      <c r="CZ1388" s="65"/>
      <c r="DA1388" s="66">
        <f t="shared" si="2529"/>
        <v>0</v>
      </c>
      <c r="DB1388" s="67">
        <f t="shared" si="2555"/>
        <v>28348</v>
      </c>
      <c r="DC1388" s="66"/>
      <c r="DD1388" s="66">
        <f t="shared" si="2530"/>
        <v>0</v>
      </c>
      <c r="DE1388" s="67">
        <f t="shared" si="2556"/>
        <v>75119</v>
      </c>
      <c r="DF1388" s="66"/>
      <c r="DG1388" s="69">
        <f t="shared" si="2517"/>
        <v>0</v>
      </c>
      <c r="DH1388" s="67">
        <f t="shared" si="2587"/>
        <v>438795</v>
      </c>
      <c r="DI1388" s="66"/>
      <c r="DJ1388" s="66">
        <f t="shared" si="2518"/>
        <v>0</v>
      </c>
      <c r="DK1388" s="67">
        <f t="shared" si="2543"/>
        <v>4363.5</v>
      </c>
      <c r="DM1388" s="206">
        <f t="shared" si="2519"/>
        <v>0</v>
      </c>
      <c r="DN1388" s="25">
        <f t="shared" si="2535"/>
        <v>0</v>
      </c>
      <c r="DO1388" s="5"/>
      <c r="DP1388" s="43">
        <f t="shared" si="2520"/>
        <v>0</v>
      </c>
      <c r="DQ1388" s="27">
        <f t="shared" si="2544"/>
        <v>6413.5</v>
      </c>
      <c r="DR1388" s="5"/>
      <c r="DS1388" s="43">
        <f t="shared" si="2521"/>
        <v>0</v>
      </c>
      <c r="DT1388" s="27">
        <f t="shared" si="2545"/>
        <v>4846</v>
      </c>
      <c r="DU1388" s="5"/>
      <c r="DV1388" s="43">
        <f t="shared" si="2522"/>
        <v>0</v>
      </c>
      <c r="DW1388" s="27">
        <f t="shared" si="2546"/>
        <v>4835</v>
      </c>
      <c r="DX1388" s="5"/>
      <c r="DY1388" s="22">
        <f t="shared" si="2523"/>
        <v>0</v>
      </c>
      <c r="DZ1388" s="25">
        <f t="shared" si="2547"/>
        <v>523</v>
      </c>
      <c r="EA1388" s="22"/>
      <c r="EB1388" s="22">
        <f t="shared" si="2524"/>
        <v>0</v>
      </c>
      <c r="EC1388" s="28">
        <f t="shared" si="2548"/>
        <v>369</v>
      </c>
      <c r="ED1388" s="5"/>
      <c r="EE1388" s="43">
        <f t="shared" si="2525"/>
        <v>0</v>
      </c>
      <c r="EF1388" s="27">
        <f t="shared" si="2549"/>
        <v>4769</v>
      </c>
      <c r="EG1388" s="66"/>
      <c r="EH1388" s="66">
        <f t="shared" si="2526"/>
        <v>0</v>
      </c>
      <c r="EI1388" s="67">
        <f t="shared" si="2550"/>
        <v>21277</v>
      </c>
      <c r="EJ1388" s="66"/>
      <c r="EK1388" s="66">
        <f t="shared" si="2527"/>
        <v>0</v>
      </c>
      <c r="EL1388" s="67">
        <f t="shared" si="2551"/>
        <v>19907</v>
      </c>
      <c r="EM1388" s="110">
        <f t="shared" si="2561"/>
        <v>213949.63758276004</v>
      </c>
    </row>
    <row r="1389" spans="1:143" s="36" customFormat="1" ht="11.25" customHeight="1" x14ac:dyDescent="0.25">
      <c r="A1389" s="11">
        <v>46200</v>
      </c>
      <c r="B1389" s="187">
        <v>46177</v>
      </c>
      <c r="C1389" s="174">
        <v>8005016582</v>
      </c>
      <c r="D1389" s="13" t="s">
        <v>220</v>
      </c>
      <c r="E1389" s="14">
        <v>125</v>
      </c>
      <c r="F1389" s="15">
        <v>5</v>
      </c>
      <c r="G1389" s="16">
        <v>191516031784</v>
      </c>
      <c r="H1389" s="66"/>
      <c r="I1389" s="41">
        <f t="shared" si="2486"/>
        <v>250</v>
      </c>
      <c r="J1389" s="48">
        <f t="shared" si="2564"/>
        <v>165567</v>
      </c>
      <c r="K1389" s="66"/>
      <c r="L1389" s="41">
        <f t="shared" si="2590"/>
        <v>250</v>
      </c>
      <c r="M1389" s="48">
        <f t="shared" si="2565"/>
        <v>224384</v>
      </c>
      <c r="N1389" s="66"/>
      <c r="O1389" s="41">
        <f t="shared" si="2591"/>
        <v>250</v>
      </c>
      <c r="P1389" s="48">
        <f t="shared" si="2566"/>
        <v>152946</v>
      </c>
      <c r="Q1389" s="66"/>
      <c r="R1389" s="66">
        <f t="shared" si="2592"/>
        <v>250</v>
      </c>
      <c r="S1389" s="67">
        <f t="shared" si="2567"/>
        <v>189082</v>
      </c>
      <c r="T1389" s="66"/>
      <c r="U1389" s="66">
        <f t="shared" si="2490"/>
        <v>0</v>
      </c>
      <c r="V1389" s="67">
        <f t="shared" si="2568"/>
        <v>120745.30000000005</v>
      </c>
      <c r="W1389" s="136"/>
      <c r="X1389" s="69">
        <f t="shared" si="2492"/>
        <v>0</v>
      </c>
      <c r="Y1389" s="67">
        <f t="shared" si="2573"/>
        <v>4416.3500000000004</v>
      </c>
      <c r="Z1389" s="66"/>
      <c r="AA1389" s="68">
        <f t="shared" si="2493"/>
        <v>637.5</v>
      </c>
      <c r="AB1389" s="67">
        <f t="shared" si="2574"/>
        <v>12753.5</v>
      </c>
      <c r="AC1389" s="66"/>
      <c r="AD1389" s="66">
        <f t="shared" si="2494"/>
        <v>0</v>
      </c>
      <c r="AE1389" s="67">
        <f t="shared" si="2575"/>
        <v>2877</v>
      </c>
      <c r="AF1389" s="66"/>
      <c r="AG1389" s="78">
        <f t="shared" si="2495"/>
        <v>0</v>
      </c>
      <c r="AH1389" s="79">
        <f t="shared" si="2576"/>
        <v>3352.8</v>
      </c>
      <c r="AI1389" s="66"/>
      <c r="AJ1389" s="68">
        <f t="shared" si="2496"/>
        <v>0</v>
      </c>
      <c r="AK1389" s="67">
        <f t="shared" si="2577"/>
        <v>41234</v>
      </c>
      <c r="AL1389" s="66"/>
      <c r="AM1389" s="68">
        <f t="shared" si="2562"/>
        <v>0</v>
      </c>
      <c r="AN1389" s="67">
        <f t="shared" si="2578"/>
        <v>7722.12</v>
      </c>
      <c r="AO1389" s="66"/>
      <c r="AP1389" s="68">
        <f t="shared" si="2498"/>
        <v>0</v>
      </c>
      <c r="AQ1389" s="67">
        <f t="shared" si="2477"/>
        <v>7578.6399999999994</v>
      </c>
      <c r="AR1389" s="66"/>
      <c r="AS1389" s="68">
        <f t="shared" si="2499"/>
        <v>0</v>
      </c>
      <c r="AT1389" s="67">
        <f t="shared" si="2563"/>
        <v>278.5</v>
      </c>
      <c r="AU1389" s="66"/>
      <c r="AV1389" s="66">
        <f t="shared" si="2500"/>
        <v>0</v>
      </c>
      <c r="AW1389" s="42">
        <f t="shared" si="2485"/>
        <v>3637.2000000000016</v>
      </c>
      <c r="AX1389" s="66"/>
      <c r="AY1389" s="66">
        <f t="shared" si="2501"/>
        <v>0</v>
      </c>
      <c r="AZ1389" s="67">
        <f t="shared" si="2534"/>
        <v>616.09999999999991</v>
      </c>
      <c r="BA1389" s="66"/>
      <c r="BB1389" s="68">
        <f t="shared" si="2502"/>
        <v>0</v>
      </c>
      <c r="BC1389" s="67">
        <f t="shared" si="2478"/>
        <v>77.819999999999851</v>
      </c>
      <c r="BD1389" s="66"/>
      <c r="BE1389" s="68">
        <f t="shared" si="2503"/>
        <v>0</v>
      </c>
      <c r="BF1389" s="67">
        <f t="shared" si="2532"/>
        <v>445.38000000000164</v>
      </c>
      <c r="BG1389" s="66"/>
      <c r="BH1389" s="68">
        <f t="shared" si="2579"/>
        <v>0</v>
      </c>
      <c r="BI1389" s="67">
        <f t="shared" si="2533"/>
        <v>10000</v>
      </c>
      <c r="BJ1389" s="66"/>
      <c r="BK1389" s="68">
        <f t="shared" si="2505"/>
        <v>0</v>
      </c>
      <c r="BL1389" s="67">
        <f t="shared" si="2537"/>
        <v>2582.6000000000004</v>
      </c>
      <c r="BM1389" s="66"/>
      <c r="BN1389" s="68">
        <f t="shared" si="2580"/>
        <v>0</v>
      </c>
      <c r="BO1389" s="67">
        <f t="shared" si="2538"/>
        <v>9134.7000000000007</v>
      </c>
      <c r="BP1389" s="66"/>
      <c r="BQ1389" s="68">
        <f t="shared" si="2581"/>
        <v>0</v>
      </c>
      <c r="BR1389" s="67">
        <f t="shared" si="2553"/>
        <v>29927.05000000001</v>
      </c>
      <c r="BS1389" s="66"/>
      <c r="BT1389" s="66">
        <f t="shared" si="2582"/>
        <v>0</v>
      </c>
      <c r="BU1389" s="67">
        <f t="shared" si="2570"/>
        <v>89215</v>
      </c>
      <c r="BV1389" s="66"/>
      <c r="BW1389" s="66">
        <f t="shared" si="2584"/>
        <v>0</v>
      </c>
      <c r="BX1389" s="67">
        <f t="shared" si="2585"/>
        <v>130718</v>
      </c>
      <c r="BY1389" s="66"/>
      <c r="BZ1389" s="66">
        <f t="shared" si="2583"/>
        <v>0</v>
      </c>
      <c r="CA1389" s="67">
        <f t="shared" si="2572"/>
        <v>84909</v>
      </c>
      <c r="CB1389" s="66"/>
      <c r="CC1389" s="66">
        <f t="shared" si="2510"/>
        <v>0</v>
      </c>
      <c r="CD1389" s="67">
        <f t="shared" si="2586"/>
        <v>24901.539999999997</v>
      </c>
      <c r="CE1389" s="66"/>
      <c r="CF1389" s="66">
        <f t="shared" si="2511"/>
        <v>0</v>
      </c>
      <c r="CG1389" s="67">
        <f t="shared" si="2539"/>
        <v>3663.6999999999994</v>
      </c>
      <c r="CH1389" s="66"/>
      <c r="CI1389" s="66">
        <f t="shared" si="2512"/>
        <v>0</v>
      </c>
      <c r="CJ1389" s="67">
        <f t="shared" si="2554"/>
        <v>6757.8</v>
      </c>
      <c r="CK1389" s="66"/>
      <c r="CL1389" s="68">
        <f t="shared" si="2513"/>
        <v>0</v>
      </c>
      <c r="CM1389" s="79">
        <f t="shared" si="2540"/>
        <v>4847.4799999999996</v>
      </c>
      <c r="CN1389" s="66"/>
      <c r="CO1389" s="68">
        <f t="shared" si="2514"/>
        <v>0</v>
      </c>
      <c r="CP1389" s="79">
        <f t="shared" si="2541"/>
        <v>3955</v>
      </c>
      <c r="CQ1389" s="66"/>
      <c r="CR1389" s="68">
        <f t="shared" si="2515"/>
        <v>0</v>
      </c>
      <c r="CS1389" s="79">
        <f t="shared" si="2482"/>
        <v>5186</v>
      </c>
      <c r="CT1389" s="66"/>
      <c r="CU1389" s="68">
        <f t="shared" si="2516"/>
        <v>0</v>
      </c>
      <c r="CV1389" s="79">
        <f t="shared" si="2542"/>
        <v>6929</v>
      </c>
      <c r="CW1389" s="66"/>
      <c r="CX1389" s="66">
        <f t="shared" si="2588"/>
        <v>0</v>
      </c>
      <c r="CY1389" s="40">
        <f t="shared" si="2589"/>
        <v>6173.9599999999982</v>
      </c>
      <c r="CZ1389" s="65"/>
      <c r="DA1389" s="66">
        <f t="shared" si="2529"/>
        <v>0</v>
      </c>
      <c r="DB1389" s="67">
        <f t="shared" si="2555"/>
        <v>28348</v>
      </c>
      <c r="DC1389" s="66"/>
      <c r="DD1389" s="66">
        <f t="shared" si="2530"/>
        <v>0</v>
      </c>
      <c r="DE1389" s="67">
        <f t="shared" si="2556"/>
        <v>75119</v>
      </c>
      <c r="DF1389" s="66"/>
      <c r="DG1389" s="69">
        <f t="shared" si="2517"/>
        <v>0</v>
      </c>
      <c r="DH1389" s="67">
        <f t="shared" si="2587"/>
        <v>438795</v>
      </c>
      <c r="DI1389" s="66"/>
      <c r="DJ1389" s="66">
        <f t="shared" si="2518"/>
        <v>0</v>
      </c>
      <c r="DK1389" s="67">
        <f t="shared" si="2543"/>
        <v>4363.5</v>
      </c>
      <c r="DL1389" s="210"/>
      <c r="DM1389" s="206">
        <f t="shared" si="2519"/>
        <v>0</v>
      </c>
      <c r="DN1389" s="25">
        <f t="shared" si="2535"/>
        <v>0</v>
      </c>
      <c r="DO1389" s="5"/>
      <c r="DP1389" s="43">
        <f t="shared" si="2520"/>
        <v>0</v>
      </c>
      <c r="DQ1389" s="27">
        <f t="shared" si="2544"/>
        <v>6413.5</v>
      </c>
      <c r="DR1389" s="5"/>
      <c r="DS1389" s="43">
        <f t="shared" si="2521"/>
        <v>0</v>
      </c>
      <c r="DT1389" s="27">
        <f t="shared" si="2545"/>
        <v>4846</v>
      </c>
      <c r="DU1389" s="5"/>
      <c r="DV1389" s="43">
        <f t="shared" si="2522"/>
        <v>0</v>
      </c>
      <c r="DW1389" s="27">
        <f t="shared" si="2546"/>
        <v>4835</v>
      </c>
      <c r="DX1389" s="5"/>
      <c r="DY1389" s="22">
        <f t="shared" si="2523"/>
        <v>0</v>
      </c>
      <c r="DZ1389" s="25">
        <f t="shared" si="2547"/>
        <v>523</v>
      </c>
      <c r="EA1389" s="22"/>
      <c r="EB1389" s="22">
        <f t="shared" si="2524"/>
        <v>0</v>
      </c>
      <c r="EC1389" s="28">
        <f t="shared" si="2548"/>
        <v>369</v>
      </c>
      <c r="ED1389" s="5"/>
      <c r="EE1389" s="43">
        <f t="shared" si="2525"/>
        <v>0</v>
      </c>
      <c r="EF1389" s="27">
        <f t="shared" si="2549"/>
        <v>4769</v>
      </c>
      <c r="EG1389" s="66"/>
      <c r="EH1389" s="66">
        <f t="shared" si="2526"/>
        <v>0</v>
      </c>
      <c r="EI1389" s="67">
        <f t="shared" si="2550"/>
        <v>21277</v>
      </c>
      <c r="EJ1389" s="66"/>
      <c r="EK1389" s="66">
        <f t="shared" si="2527"/>
        <v>0</v>
      </c>
      <c r="EL1389" s="67">
        <f t="shared" si="2551"/>
        <v>19907</v>
      </c>
      <c r="EM1389" s="110">
        <f t="shared" si="2561"/>
        <v>213890.87958276001</v>
      </c>
    </row>
    <row r="1390" spans="1:143" ht="11.25" customHeight="1" x14ac:dyDescent="0.25">
      <c r="A1390" s="11">
        <v>46200</v>
      </c>
      <c r="B1390" s="187">
        <v>46177</v>
      </c>
      <c r="C1390" s="183">
        <v>8005017202</v>
      </c>
      <c r="D1390" s="62" t="s">
        <v>458</v>
      </c>
      <c r="E1390" s="63">
        <v>50</v>
      </c>
      <c r="F1390" s="156">
        <v>2</v>
      </c>
      <c r="G1390" s="78">
        <v>191516769069</v>
      </c>
      <c r="H1390" s="66"/>
      <c r="I1390" s="41">
        <f t="shared" si="2486"/>
        <v>0</v>
      </c>
      <c r="J1390" s="48">
        <f t="shared" si="2564"/>
        <v>165567</v>
      </c>
      <c r="K1390" s="66"/>
      <c r="L1390" s="41">
        <f t="shared" si="2590"/>
        <v>0</v>
      </c>
      <c r="M1390" s="48">
        <f t="shared" si="2565"/>
        <v>224384</v>
      </c>
      <c r="N1390" s="66"/>
      <c r="O1390" s="41">
        <f t="shared" si="2591"/>
        <v>0</v>
      </c>
      <c r="P1390" s="48">
        <f t="shared" si="2566"/>
        <v>152946</v>
      </c>
      <c r="Q1390" s="66"/>
      <c r="R1390" s="66">
        <f t="shared" si="2592"/>
        <v>0</v>
      </c>
      <c r="S1390" s="67">
        <f t="shared" si="2567"/>
        <v>189082</v>
      </c>
      <c r="T1390" s="66"/>
      <c r="U1390" s="66">
        <f t="shared" si="2490"/>
        <v>0</v>
      </c>
      <c r="V1390" s="67">
        <f t="shared" si="2568"/>
        <v>120745.30000000005</v>
      </c>
      <c r="X1390" s="69">
        <f t="shared" si="2492"/>
        <v>0</v>
      </c>
      <c r="Y1390" s="67">
        <f t="shared" si="2573"/>
        <v>4416.3500000000004</v>
      </c>
      <c r="Z1390" s="66"/>
      <c r="AA1390" s="68">
        <f t="shared" si="2493"/>
        <v>105</v>
      </c>
      <c r="AB1390" s="67">
        <f t="shared" si="2574"/>
        <v>12648.5</v>
      </c>
      <c r="AC1390" s="66"/>
      <c r="AD1390" s="66">
        <f t="shared" si="2494"/>
        <v>0</v>
      </c>
      <c r="AE1390" s="67">
        <f t="shared" si="2575"/>
        <v>2877</v>
      </c>
      <c r="AF1390" s="66"/>
      <c r="AG1390" s="78">
        <f t="shared" si="2495"/>
        <v>0</v>
      </c>
      <c r="AH1390" s="79">
        <f t="shared" si="2576"/>
        <v>3352.8</v>
      </c>
      <c r="AI1390" s="66"/>
      <c r="AJ1390" s="68">
        <f t="shared" si="2496"/>
        <v>0</v>
      </c>
      <c r="AK1390" s="67">
        <f t="shared" si="2577"/>
        <v>41234</v>
      </c>
      <c r="AL1390" s="66"/>
      <c r="AM1390" s="68">
        <f t="shared" si="2562"/>
        <v>0</v>
      </c>
      <c r="AN1390" s="67">
        <f t="shared" si="2578"/>
        <v>7722.12</v>
      </c>
      <c r="AO1390" s="66"/>
      <c r="AP1390" s="68">
        <f t="shared" si="2498"/>
        <v>0</v>
      </c>
      <c r="AQ1390" s="67">
        <f t="shared" si="2477"/>
        <v>7578.6399999999994</v>
      </c>
      <c r="AR1390" s="66"/>
      <c r="AS1390" s="68">
        <f t="shared" si="2499"/>
        <v>0</v>
      </c>
      <c r="AT1390" s="67">
        <f t="shared" si="2563"/>
        <v>278.5</v>
      </c>
      <c r="AU1390" s="66"/>
      <c r="AV1390" s="66">
        <f t="shared" si="2500"/>
        <v>0</v>
      </c>
      <c r="AW1390" s="42">
        <f t="shared" si="2485"/>
        <v>3637.2000000000016</v>
      </c>
      <c r="AX1390" s="66"/>
      <c r="AY1390" s="66">
        <f t="shared" si="2501"/>
        <v>0</v>
      </c>
      <c r="AZ1390" s="67">
        <f t="shared" si="2534"/>
        <v>616.09999999999991</v>
      </c>
      <c r="BA1390" s="66"/>
      <c r="BB1390" s="68">
        <f t="shared" si="2502"/>
        <v>0</v>
      </c>
      <c r="BC1390" s="67">
        <f t="shared" si="2478"/>
        <v>77.819999999999851</v>
      </c>
      <c r="BD1390" s="66"/>
      <c r="BE1390" s="68">
        <f t="shared" si="2503"/>
        <v>0</v>
      </c>
      <c r="BF1390" s="67">
        <f t="shared" si="2532"/>
        <v>445.38000000000164</v>
      </c>
      <c r="BG1390" s="66"/>
      <c r="BH1390" s="68">
        <f t="shared" si="2579"/>
        <v>0</v>
      </c>
      <c r="BI1390" s="67">
        <f t="shared" si="2533"/>
        <v>10000</v>
      </c>
      <c r="BJ1390" s="66"/>
      <c r="BK1390" s="68">
        <f t="shared" si="2505"/>
        <v>0</v>
      </c>
      <c r="BL1390" s="67">
        <f t="shared" si="2537"/>
        <v>2582.6000000000004</v>
      </c>
      <c r="BM1390" s="66"/>
      <c r="BN1390" s="68">
        <f t="shared" si="2580"/>
        <v>0</v>
      </c>
      <c r="BO1390" s="67">
        <f t="shared" si="2538"/>
        <v>9134.7000000000007</v>
      </c>
      <c r="BP1390" s="66"/>
      <c r="BQ1390" s="68">
        <f t="shared" si="2581"/>
        <v>0</v>
      </c>
      <c r="BR1390" s="67">
        <f t="shared" si="2553"/>
        <v>29927.05000000001</v>
      </c>
      <c r="BS1390" s="66"/>
      <c r="BT1390" s="66">
        <f t="shared" si="2582"/>
        <v>0</v>
      </c>
      <c r="BU1390" s="67">
        <f t="shared" si="2570"/>
        <v>89215</v>
      </c>
      <c r="BV1390" s="66"/>
      <c r="BW1390" s="66">
        <f t="shared" si="2584"/>
        <v>0</v>
      </c>
      <c r="BX1390" s="67">
        <f t="shared" si="2585"/>
        <v>130718</v>
      </c>
      <c r="BY1390" s="66"/>
      <c r="BZ1390" s="66">
        <f t="shared" si="2583"/>
        <v>0</v>
      </c>
      <c r="CA1390" s="67">
        <f t="shared" si="2572"/>
        <v>84909</v>
      </c>
      <c r="CB1390" s="66"/>
      <c r="CC1390" s="66">
        <f t="shared" si="2510"/>
        <v>0</v>
      </c>
      <c r="CD1390" s="67">
        <f t="shared" si="2586"/>
        <v>24901.539999999997</v>
      </c>
      <c r="CE1390" s="66"/>
      <c r="CF1390" s="66">
        <f t="shared" si="2511"/>
        <v>0</v>
      </c>
      <c r="CG1390" s="67">
        <f t="shared" si="2539"/>
        <v>3663.6999999999994</v>
      </c>
      <c r="CH1390" s="66"/>
      <c r="CI1390" s="66">
        <f t="shared" si="2512"/>
        <v>0</v>
      </c>
      <c r="CJ1390" s="67">
        <f t="shared" si="2554"/>
        <v>6757.8</v>
      </c>
      <c r="CK1390" s="66"/>
      <c r="CL1390" s="68">
        <f t="shared" si="2513"/>
        <v>0</v>
      </c>
      <c r="CM1390" s="79">
        <f t="shared" si="2540"/>
        <v>4847.4799999999996</v>
      </c>
      <c r="CN1390" s="66"/>
      <c r="CO1390" s="68">
        <f t="shared" si="2514"/>
        <v>0</v>
      </c>
      <c r="CP1390" s="79">
        <f t="shared" si="2541"/>
        <v>3955</v>
      </c>
      <c r="CQ1390" s="66"/>
      <c r="CR1390" s="68">
        <f t="shared" si="2515"/>
        <v>0</v>
      </c>
      <c r="CS1390" s="79">
        <f t="shared" si="2482"/>
        <v>5186</v>
      </c>
      <c r="CT1390" s="66"/>
      <c r="CU1390" s="68">
        <f t="shared" si="2516"/>
        <v>0</v>
      </c>
      <c r="CV1390" s="79">
        <f t="shared" si="2542"/>
        <v>6929</v>
      </c>
      <c r="CW1390" s="66"/>
      <c r="CX1390" s="66">
        <f t="shared" si="2588"/>
        <v>0</v>
      </c>
      <c r="CY1390" s="40">
        <f t="shared" si="2589"/>
        <v>6173.9599999999982</v>
      </c>
      <c r="CZ1390" s="65"/>
      <c r="DA1390" s="66">
        <f t="shared" si="2529"/>
        <v>0</v>
      </c>
      <c r="DB1390" s="67">
        <f t="shared" si="2555"/>
        <v>28348</v>
      </c>
      <c r="DC1390" s="66"/>
      <c r="DD1390" s="66">
        <f t="shared" si="2530"/>
        <v>0</v>
      </c>
      <c r="DE1390" s="67">
        <f t="shared" si="2556"/>
        <v>75119</v>
      </c>
      <c r="DF1390" s="66"/>
      <c r="DG1390" s="69">
        <f t="shared" si="2517"/>
        <v>0</v>
      </c>
      <c r="DH1390" s="67">
        <f t="shared" si="2587"/>
        <v>438795</v>
      </c>
      <c r="DI1390" s="66"/>
      <c r="DJ1390" s="66">
        <f t="shared" si="2518"/>
        <v>0</v>
      </c>
      <c r="DK1390" s="67">
        <f t="shared" si="2543"/>
        <v>4363.5</v>
      </c>
      <c r="DM1390" s="206">
        <f t="shared" si="2519"/>
        <v>0</v>
      </c>
      <c r="DN1390" s="25">
        <f t="shared" si="2535"/>
        <v>0</v>
      </c>
      <c r="DO1390" s="5"/>
      <c r="DP1390" s="43">
        <f t="shared" si="2520"/>
        <v>0</v>
      </c>
      <c r="DQ1390" s="27">
        <f t="shared" si="2544"/>
        <v>6413.5</v>
      </c>
      <c r="DR1390" s="5"/>
      <c r="DS1390" s="43">
        <f t="shared" si="2521"/>
        <v>0</v>
      </c>
      <c r="DT1390" s="27">
        <f t="shared" si="2545"/>
        <v>4846</v>
      </c>
      <c r="DU1390" s="5"/>
      <c r="DV1390" s="43">
        <f t="shared" si="2522"/>
        <v>0</v>
      </c>
      <c r="DW1390" s="27">
        <f t="shared" si="2546"/>
        <v>4835</v>
      </c>
      <c r="DX1390" s="5"/>
      <c r="DY1390" s="22">
        <f t="shared" si="2523"/>
        <v>0</v>
      </c>
      <c r="DZ1390" s="25">
        <f t="shared" si="2547"/>
        <v>523</v>
      </c>
      <c r="EA1390" s="22"/>
      <c r="EB1390" s="22">
        <f t="shared" si="2524"/>
        <v>0</v>
      </c>
      <c r="EC1390" s="28">
        <f t="shared" si="2548"/>
        <v>369</v>
      </c>
      <c r="ED1390" s="5"/>
      <c r="EE1390" s="43">
        <f t="shared" si="2525"/>
        <v>0</v>
      </c>
      <c r="EF1390" s="27">
        <f t="shared" si="2549"/>
        <v>4769</v>
      </c>
      <c r="EG1390" s="66"/>
      <c r="EH1390" s="66">
        <f t="shared" si="2526"/>
        <v>0</v>
      </c>
      <c r="EI1390" s="67">
        <f t="shared" si="2550"/>
        <v>21277</v>
      </c>
      <c r="EJ1390" s="66"/>
      <c r="EK1390" s="66">
        <f t="shared" si="2527"/>
        <v>0</v>
      </c>
      <c r="EL1390" s="67">
        <f t="shared" si="2551"/>
        <v>19907</v>
      </c>
      <c r="EM1390" s="110">
        <f t="shared" si="2561"/>
        <v>213790.13358276003</v>
      </c>
    </row>
    <row r="1391" spans="1:143" ht="11.25" customHeight="1" x14ac:dyDescent="0.25">
      <c r="A1391" s="11">
        <v>46200</v>
      </c>
      <c r="B1391" s="187">
        <v>46177</v>
      </c>
      <c r="C1391" s="183">
        <v>8005017211</v>
      </c>
      <c r="D1391" s="62" t="s">
        <v>63</v>
      </c>
      <c r="E1391" s="63">
        <v>100</v>
      </c>
      <c r="F1391" s="156">
        <v>1</v>
      </c>
      <c r="G1391" s="78">
        <v>191516031647</v>
      </c>
      <c r="H1391" s="66"/>
      <c r="I1391" s="41">
        <f t="shared" si="2486"/>
        <v>200</v>
      </c>
      <c r="J1391" s="48">
        <f t="shared" si="2564"/>
        <v>165367</v>
      </c>
      <c r="K1391" s="66"/>
      <c r="L1391" s="41">
        <f t="shared" si="2590"/>
        <v>200</v>
      </c>
      <c r="M1391" s="48">
        <f t="shared" si="2565"/>
        <v>224184</v>
      </c>
      <c r="N1391" s="66"/>
      <c r="O1391" s="41">
        <f t="shared" si="2591"/>
        <v>200</v>
      </c>
      <c r="P1391" s="48">
        <f t="shared" si="2566"/>
        <v>152746</v>
      </c>
      <c r="Q1391" s="66"/>
      <c r="R1391" s="66">
        <f t="shared" si="2592"/>
        <v>200</v>
      </c>
      <c r="S1391" s="67">
        <f t="shared" si="2567"/>
        <v>188882</v>
      </c>
      <c r="T1391" s="66"/>
      <c r="U1391" s="66">
        <f t="shared" si="2490"/>
        <v>0</v>
      </c>
      <c r="V1391" s="67">
        <f t="shared" si="2568"/>
        <v>120745.30000000005</v>
      </c>
      <c r="X1391" s="69">
        <f t="shared" si="2492"/>
        <v>0</v>
      </c>
      <c r="Y1391" s="67">
        <f t="shared" si="2573"/>
        <v>4416.3500000000004</v>
      </c>
      <c r="Z1391" s="66"/>
      <c r="AA1391" s="68">
        <f t="shared" si="2493"/>
        <v>0</v>
      </c>
      <c r="AB1391" s="67">
        <f t="shared" si="2574"/>
        <v>12648.5</v>
      </c>
      <c r="AC1391" s="66"/>
      <c r="AD1391" s="66">
        <f t="shared" si="2494"/>
        <v>0</v>
      </c>
      <c r="AE1391" s="67">
        <f t="shared" si="2575"/>
        <v>2877</v>
      </c>
      <c r="AF1391" s="66"/>
      <c r="AG1391" s="78">
        <f t="shared" si="2495"/>
        <v>0</v>
      </c>
      <c r="AH1391" s="79">
        <f t="shared" si="2576"/>
        <v>3352.8</v>
      </c>
      <c r="AI1391" s="66"/>
      <c r="AJ1391" s="68">
        <f t="shared" si="2496"/>
        <v>110.00000000000001</v>
      </c>
      <c r="AK1391" s="67">
        <f t="shared" si="2577"/>
        <v>41124</v>
      </c>
      <c r="AL1391" s="66"/>
      <c r="AM1391" s="68">
        <f t="shared" si="2562"/>
        <v>0</v>
      </c>
      <c r="AN1391" s="67">
        <f t="shared" si="2578"/>
        <v>7722.12</v>
      </c>
      <c r="AO1391" s="66"/>
      <c r="AP1391" s="68">
        <f t="shared" si="2498"/>
        <v>0</v>
      </c>
      <c r="AQ1391" s="67">
        <f t="shared" si="2477"/>
        <v>7578.6399999999994</v>
      </c>
      <c r="AR1391" s="66"/>
      <c r="AS1391" s="68">
        <f t="shared" si="2499"/>
        <v>0</v>
      </c>
      <c r="AT1391" s="67">
        <f t="shared" si="2563"/>
        <v>278.5</v>
      </c>
      <c r="AU1391" s="66"/>
      <c r="AV1391" s="66">
        <f t="shared" si="2500"/>
        <v>0</v>
      </c>
      <c r="AW1391" s="42">
        <f t="shared" si="2485"/>
        <v>3637.2000000000016</v>
      </c>
      <c r="AX1391" s="66"/>
      <c r="AY1391" s="66">
        <f t="shared" si="2501"/>
        <v>0</v>
      </c>
      <c r="AZ1391" s="67">
        <f t="shared" si="2534"/>
        <v>616.09999999999991</v>
      </c>
      <c r="BA1391" s="66"/>
      <c r="BB1391" s="68">
        <f t="shared" si="2502"/>
        <v>0</v>
      </c>
      <c r="BC1391" s="67">
        <f t="shared" si="2478"/>
        <v>77.819999999999851</v>
      </c>
      <c r="BD1391" s="66"/>
      <c r="BE1391" s="68">
        <f t="shared" si="2503"/>
        <v>0</v>
      </c>
      <c r="BF1391" s="67">
        <f t="shared" si="2532"/>
        <v>445.38000000000164</v>
      </c>
      <c r="BG1391" s="66"/>
      <c r="BH1391" s="68">
        <f t="shared" si="2579"/>
        <v>0</v>
      </c>
      <c r="BI1391" s="67">
        <f t="shared" si="2533"/>
        <v>10000</v>
      </c>
      <c r="BJ1391" s="66"/>
      <c r="BK1391" s="68">
        <f t="shared" si="2505"/>
        <v>0</v>
      </c>
      <c r="BL1391" s="67">
        <f t="shared" si="2537"/>
        <v>2582.6000000000004</v>
      </c>
      <c r="BM1391" s="66"/>
      <c r="BN1391" s="68">
        <f t="shared" si="2580"/>
        <v>0</v>
      </c>
      <c r="BO1391" s="67">
        <f t="shared" si="2538"/>
        <v>9134.7000000000007</v>
      </c>
      <c r="BP1391" s="66"/>
      <c r="BQ1391" s="68">
        <f t="shared" si="2581"/>
        <v>0</v>
      </c>
      <c r="BR1391" s="67">
        <f t="shared" si="2553"/>
        <v>29927.05000000001</v>
      </c>
      <c r="BS1391" s="66"/>
      <c r="BT1391" s="66">
        <f t="shared" si="2582"/>
        <v>0</v>
      </c>
      <c r="BU1391" s="67">
        <f t="shared" si="2570"/>
        <v>89215</v>
      </c>
      <c r="BV1391" s="66"/>
      <c r="BW1391" s="66">
        <f t="shared" si="2584"/>
        <v>0</v>
      </c>
      <c r="BX1391" s="67">
        <f t="shared" si="2585"/>
        <v>130718</v>
      </c>
      <c r="BY1391" s="66"/>
      <c r="BZ1391" s="66">
        <f t="shared" si="2583"/>
        <v>0</v>
      </c>
      <c r="CA1391" s="67">
        <f t="shared" si="2572"/>
        <v>84909</v>
      </c>
      <c r="CB1391" s="66"/>
      <c r="CC1391" s="66">
        <f t="shared" si="2510"/>
        <v>0</v>
      </c>
      <c r="CD1391" s="67">
        <f t="shared" si="2586"/>
        <v>24901.539999999997</v>
      </c>
      <c r="CE1391" s="66"/>
      <c r="CF1391" s="66">
        <f t="shared" si="2511"/>
        <v>0</v>
      </c>
      <c r="CG1391" s="67">
        <f t="shared" si="2539"/>
        <v>3663.6999999999994</v>
      </c>
      <c r="CH1391" s="66"/>
      <c r="CI1391" s="66">
        <f t="shared" si="2512"/>
        <v>0</v>
      </c>
      <c r="CJ1391" s="67">
        <f t="shared" si="2554"/>
        <v>6757.8</v>
      </c>
      <c r="CK1391" s="66"/>
      <c r="CL1391" s="68">
        <f t="shared" si="2513"/>
        <v>0</v>
      </c>
      <c r="CM1391" s="79">
        <f t="shared" si="2540"/>
        <v>4847.4799999999996</v>
      </c>
      <c r="CN1391" s="66"/>
      <c r="CO1391" s="68">
        <f t="shared" si="2514"/>
        <v>0</v>
      </c>
      <c r="CP1391" s="79">
        <f t="shared" si="2541"/>
        <v>3955</v>
      </c>
      <c r="CQ1391" s="66"/>
      <c r="CR1391" s="68">
        <f t="shared" si="2515"/>
        <v>0</v>
      </c>
      <c r="CS1391" s="79">
        <f t="shared" si="2482"/>
        <v>5186</v>
      </c>
      <c r="CT1391" s="66"/>
      <c r="CU1391" s="68">
        <f t="shared" si="2516"/>
        <v>0</v>
      </c>
      <c r="CV1391" s="79">
        <f t="shared" si="2542"/>
        <v>6929</v>
      </c>
      <c r="CW1391" s="66"/>
      <c r="CX1391" s="66">
        <f t="shared" si="2588"/>
        <v>0</v>
      </c>
      <c r="CY1391" s="40">
        <f t="shared" si="2589"/>
        <v>6173.9599999999982</v>
      </c>
      <c r="CZ1391" s="65"/>
      <c r="DA1391" s="66">
        <f t="shared" si="2529"/>
        <v>0</v>
      </c>
      <c r="DB1391" s="67">
        <f t="shared" si="2555"/>
        <v>28348</v>
      </c>
      <c r="DC1391" s="66"/>
      <c r="DD1391" s="66">
        <f t="shared" si="2530"/>
        <v>0</v>
      </c>
      <c r="DE1391" s="67">
        <f t="shared" si="2556"/>
        <v>75119</v>
      </c>
      <c r="DF1391" s="66"/>
      <c r="DG1391" s="69">
        <f t="shared" si="2517"/>
        <v>0</v>
      </c>
      <c r="DH1391" s="67">
        <f t="shared" si="2587"/>
        <v>438795</v>
      </c>
      <c r="DI1391" s="66"/>
      <c r="DJ1391" s="66">
        <f t="shared" si="2518"/>
        <v>0</v>
      </c>
      <c r="DK1391" s="67">
        <f t="shared" si="2543"/>
        <v>4363.5</v>
      </c>
      <c r="DM1391" s="206">
        <f t="shared" si="2519"/>
        <v>0</v>
      </c>
      <c r="DN1391" s="25">
        <f t="shared" si="2535"/>
        <v>0</v>
      </c>
      <c r="DO1391" s="5"/>
      <c r="DP1391" s="43">
        <f t="shared" si="2520"/>
        <v>0</v>
      </c>
      <c r="DQ1391" s="27">
        <f t="shared" si="2544"/>
        <v>6413.5</v>
      </c>
      <c r="DR1391" s="5"/>
      <c r="DS1391" s="43">
        <f t="shared" si="2521"/>
        <v>0</v>
      </c>
      <c r="DT1391" s="27">
        <f t="shared" si="2545"/>
        <v>4846</v>
      </c>
      <c r="DU1391" s="5"/>
      <c r="DV1391" s="43">
        <f t="shared" si="2522"/>
        <v>0</v>
      </c>
      <c r="DW1391" s="27">
        <f t="shared" si="2546"/>
        <v>4835</v>
      </c>
      <c r="DX1391" s="5"/>
      <c r="DY1391" s="22">
        <f t="shared" si="2523"/>
        <v>0</v>
      </c>
      <c r="DZ1391" s="25">
        <f t="shared" si="2547"/>
        <v>523</v>
      </c>
      <c r="EA1391" s="22"/>
      <c r="EB1391" s="22">
        <f t="shared" si="2524"/>
        <v>0</v>
      </c>
      <c r="EC1391" s="28">
        <f t="shared" si="2548"/>
        <v>369</v>
      </c>
      <c r="ED1391" s="5"/>
      <c r="EE1391" s="43">
        <f t="shared" si="2525"/>
        <v>0</v>
      </c>
      <c r="EF1391" s="27">
        <f t="shared" si="2549"/>
        <v>4769</v>
      </c>
      <c r="EG1391" s="66"/>
      <c r="EH1391" s="66">
        <f t="shared" si="2526"/>
        <v>0</v>
      </c>
      <c r="EI1391" s="67">
        <f t="shared" si="2550"/>
        <v>21277</v>
      </c>
      <c r="EJ1391" s="66"/>
      <c r="EK1391" s="66">
        <f t="shared" si="2527"/>
        <v>0</v>
      </c>
      <c r="EL1391" s="67">
        <f t="shared" si="2551"/>
        <v>19907</v>
      </c>
      <c r="EM1391" s="110">
        <f t="shared" si="2561"/>
        <v>213668.79598276</v>
      </c>
    </row>
    <row r="1392" spans="1:143" ht="11.25" customHeight="1" x14ac:dyDescent="0.25">
      <c r="A1392" s="11">
        <v>46200</v>
      </c>
      <c r="B1392" s="143">
        <v>46191</v>
      </c>
      <c r="C1392" s="183">
        <v>8005022565</v>
      </c>
      <c r="D1392" s="62" t="s">
        <v>66</v>
      </c>
      <c r="E1392" s="63">
        <v>80</v>
      </c>
      <c r="F1392" s="156">
        <v>2</v>
      </c>
      <c r="G1392" s="78">
        <v>191516031098</v>
      </c>
      <c r="H1392" s="66"/>
      <c r="I1392" s="41">
        <f t="shared" si="2486"/>
        <v>160</v>
      </c>
      <c r="J1392" s="48">
        <f t="shared" si="2564"/>
        <v>165207</v>
      </c>
      <c r="K1392" s="66"/>
      <c r="L1392" s="41">
        <f t="shared" si="2590"/>
        <v>160</v>
      </c>
      <c r="M1392" s="48">
        <f t="shared" si="2565"/>
        <v>224024</v>
      </c>
      <c r="N1392" s="66"/>
      <c r="O1392" s="41">
        <f t="shared" si="2591"/>
        <v>160</v>
      </c>
      <c r="P1392" s="48">
        <f t="shared" si="2566"/>
        <v>152586</v>
      </c>
      <c r="Q1392" s="66"/>
      <c r="R1392" s="66">
        <f t="shared" si="2592"/>
        <v>160</v>
      </c>
      <c r="S1392" s="67">
        <f t="shared" si="2567"/>
        <v>188722</v>
      </c>
      <c r="T1392" s="66"/>
      <c r="U1392" s="66">
        <f t="shared" si="2490"/>
        <v>0</v>
      </c>
      <c r="V1392" s="67">
        <f t="shared" si="2568"/>
        <v>120745.30000000005</v>
      </c>
      <c r="X1392" s="69">
        <f t="shared" si="2492"/>
        <v>0</v>
      </c>
      <c r="Y1392" s="67">
        <f t="shared" si="2573"/>
        <v>4416.3500000000004</v>
      </c>
      <c r="Z1392" s="66"/>
      <c r="AA1392" s="68">
        <f t="shared" si="2493"/>
        <v>0</v>
      </c>
      <c r="AB1392" s="67">
        <f t="shared" si="2574"/>
        <v>12648.5</v>
      </c>
      <c r="AC1392" s="66"/>
      <c r="AD1392" s="66">
        <f t="shared" si="2494"/>
        <v>0</v>
      </c>
      <c r="AE1392" s="67">
        <f t="shared" si="2575"/>
        <v>2877</v>
      </c>
      <c r="AF1392" s="66"/>
      <c r="AG1392" s="78">
        <f t="shared" si="2495"/>
        <v>168</v>
      </c>
      <c r="AH1392" s="79">
        <f t="shared" si="2576"/>
        <v>3184.8</v>
      </c>
      <c r="AI1392" s="66"/>
      <c r="AJ1392" s="68">
        <f t="shared" si="2496"/>
        <v>0</v>
      </c>
      <c r="AK1392" s="67">
        <f t="shared" si="2577"/>
        <v>41124</v>
      </c>
      <c r="AL1392" s="66"/>
      <c r="AM1392" s="68">
        <f t="shared" si="2562"/>
        <v>0</v>
      </c>
      <c r="AN1392" s="67">
        <f t="shared" si="2578"/>
        <v>7722.12</v>
      </c>
      <c r="AO1392" s="66"/>
      <c r="AP1392" s="68">
        <f t="shared" si="2498"/>
        <v>0</v>
      </c>
      <c r="AQ1392" s="67">
        <f t="shared" ref="AQ1392:AQ1455" si="2593">+AQ1391+AO1392-AP1392</f>
        <v>7578.6399999999994</v>
      </c>
      <c r="AR1392" s="66"/>
      <c r="AS1392" s="68">
        <f t="shared" si="2499"/>
        <v>0</v>
      </c>
      <c r="AT1392" s="67">
        <f t="shared" si="2563"/>
        <v>278.5</v>
      </c>
      <c r="AU1392" s="66"/>
      <c r="AV1392" s="66">
        <f t="shared" si="2500"/>
        <v>0</v>
      </c>
      <c r="AW1392" s="42">
        <f t="shared" si="2485"/>
        <v>3637.2000000000016</v>
      </c>
      <c r="AX1392" s="66"/>
      <c r="AY1392" s="66">
        <f t="shared" si="2501"/>
        <v>0</v>
      </c>
      <c r="AZ1392" s="67">
        <f t="shared" si="2534"/>
        <v>616.09999999999991</v>
      </c>
      <c r="BA1392" s="66"/>
      <c r="BB1392" s="68">
        <f t="shared" si="2502"/>
        <v>0</v>
      </c>
      <c r="BC1392" s="67">
        <f t="shared" si="2478"/>
        <v>77.819999999999851</v>
      </c>
      <c r="BD1392" s="66"/>
      <c r="BE1392" s="68">
        <f t="shared" si="2503"/>
        <v>0</v>
      </c>
      <c r="BF1392" s="67">
        <f t="shared" si="2532"/>
        <v>445.38000000000164</v>
      </c>
      <c r="BG1392" s="66"/>
      <c r="BH1392" s="68">
        <f t="shared" si="2579"/>
        <v>0</v>
      </c>
      <c r="BI1392" s="67">
        <f t="shared" si="2533"/>
        <v>10000</v>
      </c>
      <c r="BJ1392" s="66"/>
      <c r="BK1392" s="68">
        <f t="shared" si="2505"/>
        <v>0</v>
      </c>
      <c r="BL1392" s="67">
        <f t="shared" si="2537"/>
        <v>2582.6000000000004</v>
      </c>
      <c r="BM1392" s="66"/>
      <c r="BN1392" s="68">
        <f t="shared" si="2580"/>
        <v>0</v>
      </c>
      <c r="BO1392" s="67">
        <f t="shared" si="2538"/>
        <v>9134.7000000000007</v>
      </c>
      <c r="BP1392" s="66"/>
      <c r="BQ1392" s="68">
        <f t="shared" si="2581"/>
        <v>0</v>
      </c>
      <c r="BR1392" s="67">
        <f t="shared" si="2553"/>
        <v>29927.05000000001</v>
      </c>
      <c r="BS1392" s="66"/>
      <c r="BT1392" s="66">
        <f t="shared" si="2582"/>
        <v>0</v>
      </c>
      <c r="BU1392" s="67">
        <f t="shared" si="2570"/>
        <v>89215</v>
      </c>
      <c r="BV1392" s="66"/>
      <c r="BW1392" s="66">
        <f t="shared" si="2584"/>
        <v>0</v>
      </c>
      <c r="BX1392" s="67">
        <f t="shared" si="2585"/>
        <v>130718</v>
      </c>
      <c r="BY1392" s="66"/>
      <c r="BZ1392" s="66">
        <f t="shared" si="2583"/>
        <v>0</v>
      </c>
      <c r="CA1392" s="67">
        <f t="shared" si="2572"/>
        <v>84909</v>
      </c>
      <c r="CB1392" s="66"/>
      <c r="CC1392" s="66">
        <f t="shared" si="2510"/>
        <v>0</v>
      </c>
      <c r="CD1392" s="67">
        <f t="shared" si="2586"/>
        <v>24901.539999999997</v>
      </c>
      <c r="CE1392" s="66"/>
      <c r="CF1392" s="66">
        <f t="shared" si="2511"/>
        <v>0</v>
      </c>
      <c r="CG1392" s="67">
        <f t="shared" si="2539"/>
        <v>3663.6999999999994</v>
      </c>
      <c r="CH1392" s="66"/>
      <c r="CI1392" s="66">
        <f t="shared" si="2512"/>
        <v>0</v>
      </c>
      <c r="CJ1392" s="67">
        <f t="shared" si="2554"/>
        <v>6757.8</v>
      </c>
      <c r="CK1392" s="66"/>
      <c r="CL1392" s="68">
        <f t="shared" si="2513"/>
        <v>0</v>
      </c>
      <c r="CM1392" s="79">
        <f t="shared" si="2540"/>
        <v>4847.4799999999996</v>
      </c>
      <c r="CN1392" s="66"/>
      <c r="CO1392" s="68">
        <f t="shared" si="2514"/>
        <v>0</v>
      </c>
      <c r="CP1392" s="79">
        <f t="shared" si="2541"/>
        <v>3955</v>
      </c>
      <c r="CQ1392" s="66"/>
      <c r="CR1392" s="68">
        <f t="shared" si="2515"/>
        <v>0</v>
      </c>
      <c r="CS1392" s="79">
        <f t="shared" si="2482"/>
        <v>5186</v>
      </c>
      <c r="CT1392" s="66"/>
      <c r="CU1392" s="68">
        <f t="shared" si="2516"/>
        <v>0</v>
      </c>
      <c r="CV1392" s="79">
        <f t="shared" si="2542"/>
        <v>6929</v>
      </c>
      <c r="CW1392" s="66"/>
      <c r="CX1392" s="66">
        <f t="shared" si="2588"/>
        <v>0</v>
      </c>
      <c r="CY1392" s="40">
        <f t="shared" si="2589"/>
        <v>6173.9599999999982</v>
      </c>
      <c r="CZ1392" s="65"/>
      <c r="DA1392" s="66">
        <f t="shared" si="2529"/>
        <v>0</v>
      </c>
      <c r="DB1392" s="67">
        <f t="shared" si="2555"/>
        <v>28348</v>
      </c>
      <c r="DC1392" s="66"/>
      <c r="DD1392" s="66">
        <f t="shared" si="2530"/>
        <v>0</v>
      </c>
      <c r="DE1392" s="67">
        <f t="shared" si="2556"/>
        <v>75119</v>
      </c>
      <c r="DF1392" s="66"/>
      <c r="DG1392" s="69">
        <f t="shared" si="2517"/>
        <v>0</v>
      </c>
      <c r="DH1392" s="67">
        <f t="shared" si="2587"/>
        <v>438795</v>
      </c>
      <c r="DI1392" s="66"/>
      <c r="DJ1392" s="66">
        <f t="shared" si="2518"/>
        <v>0</v>
      </c>
      <c r="DK1392" s="67">
        <f t="shared" si="2543"/>
        <v>4363.5</v>
      </c>
      <c r="DM1392" s="206">
        <f t="shared" si="2519"/>
        <v>0</v>
      </c>
      <c r="DN1392" s="25">
        <f t="shared" si="2535"/>
        <v>0</v>
      </c>
      <c r="DO1392" s="5"/>
      <c r="DP1392" s="43">
        <f t="shared" si="2520"/>
        <v>0</v>
      </c>
      <c r="DQ1392" s="27">
        <f t="shared" si="2544"/>
        <v>6413.5</v>
      </c>
      <c r="DR1392" s="5"/>
      <c r="DS1392" s="43">
        <f t="shared" si="2521"/>
        <v>0</v>
      </c>
      <c r="DT1392" s="27">
        <f t="shared" si="2545"/>
        <v>4846</v>
      </c>
      <c r="DU1392" s="5"/>
      <c r="DV1392" s="43">
        <f t="shared" si="2522"/>
        <v>0</v>
      </c>
      <c r="DW1392" s="27">
        <f t="shared" si="2546"/>
        <v>4835</v>
      </c>
      <c r="DX1392" s="5"/>
      <c r="DY1392" s="22">
        <f t="shared" si="2523"/>
        <v>0</v>
      </c>
      <c r="DZ1392" s="25">
        <f t="shared" si="2547"/>
        <v>523</v>
      </c>
      <c r="EA1392" s="22"/>
      <c r="EB1392" s="22">
        <f t="shared" si="2524"/>
        <v>0</v>
      </c>
      <c r="EC1392" s="28">
        <f t="shared" si="2548"/>
        <v>369</v>
      </c>
      <c r="ED1392" s="5"/>
      <c r="EE1392" s="43">
        <f t="shared" si="2525"/>
        <v>0</v>
      </c>
      <c r="EF1392" s="27">
        <f t="shared" si="2549"/>
        <v>4769</v>
      </c>
      <c r="EG1392" s="66"/>
      <c r="EH1392" s="66">
        <f t="shared" si="2526"/>
        <v>0</v>
      </c>
      <c r="EI1392" s="67">
        <f t="shared" si="2550"/>
        <v>21277</v>
      </c>
      <c r="EJ1392" s="66"/>
      <c r="EK1392" s="66">
        <f t="shared" si="2527"/>
        <v>0</v>
      </c>
      <c r="EL1392" s="67">
        <f t="shared" si="2551"/>
        <v>19907</v>
      </c>
      <c r="EM1392" s="110">
        <f t="shared" si="2561"/>
        <v>213072.95342275998</v>
      </c>
    </row>
    <row r="1393" spans="1:143" ht="11.25" customHeight="1" x14ac:dyDescent="0.25">
      <c r="A1393" s="11">
        <v>46200</v>
      </c>
      <c r="B1393" s="143">
        <v>46191</v>
      </c>
      <c r="C1393" s="183">
        <v>8005022429</v>
      </c>
      <c r="D1393" s="62" t="s">
        <v>294</v>
      </c>
      <c r="E1393" s="63">
        <v>640</v>
      </c>
      <c r="F1393" s="156">
        <v>2</v>
      </c>
      <c r="G1393" s="78">
        <v>191516077393</v>
      </c>
      <c r="H1393" s="66"/>
      <c r="I1393" s="41">
        <f t="shared" si="2486"/>
        <v>0</v>
      </c>
      <c r="J1393" s="48">
        <f t="shared" si="2564"/>
        <v>165207</v>
      </c>
      <c r="K1393" s="66"/>
      <c r="L1393" s="41">
        <f t="shared" si="2590"/>
        <v>0</v>
      </c>
      <c r="M1393" s="48">
        <f t="shared" si="2565"/>
        <v>224024</v>
      </c>
      <c r="N1393" s="66"/>
      <c r="O1393" s="41">
        <f t="shared" si="2591"/>
        <v>0</v>
      </c>
      <c r="P1393" s="48">
        <f t="shared" si="2566"/>
        <v>152586</v>
      </c>
      <c r="Q1393" s="66"/>
      <c r="R1393" s="66">
        <f t="shared" si="2592"/>
        <v>0</v>
      </c>
      <c r="S1393" s="67">
        <f t="shared" si="2567"/>
        <v>188722</v>
      </c>
      <c r="T1393" s="66"/>
      <c r="U1393" s="66">
        <f t="shared" si="2490"/>
        <v>0</v>
      </c>
      <c r="V1393" s="67">
        <f t="shared" si="2568"/>
        <v>120745.30000000005</v>
      </c>
      <c r="X1393" s="69">
        <f t="shared" si="2492"/>
        <v>0</v>
      </c>
      <c r="Y1393" s="67">
        <f t="shared" si="2573"/>
        <v>4416.3500000000004</v>
      </c>
      <c r="Z1393" s="66"/>
      <c r="AA1393" s="68">
        <f t="shared" si="2493"/>
        <v>0</v>
      </c>
      <c r="AB1393" s="67">
        <f t="shared" si="2574"/>
        <v>12648.5</v>
      </c>
      <c r="AC1393" s="66"/>
      <c r="AD1393" s="66">
        <f t="shared" si="2494"/>
        <v>0</v>
      </c>
      <c r="AE1393" s="67">
        <f t="shared" si="2575"/>
        <v>2877</v>
      </c>
      <c r="AF1393" s="66"/>
      <c r="AG1393" s="78">
        <f t="shared" si="2495"/>
        <v>0</v>
      </c>
      <c r="AH1393" s="79">
        <f t="shared" si="2576"/>
        <v>3184.8</v>
      </c>
      <c r="AI1393" s="66"/>
      <c r="AJ1393" s="68">
        <f t="shared" si="2496"/>
        <v>0</v>
      </c>
      <c r="AK1393" s="67">
        <f t="shared" si="2577"/>
        <v>41124</v>
      </c>
      <c r="AL1393" s="66"/>
      <c r="AM1393" s="68">
        <f t="shared" si="2562"/>
        <v>0</v>
      </c>
      <c r="AN1393" s="67">
        <f t="shared" si="2578"/>
        <v>7722.12</v>
      </c>
      <c r="AO1393" s="66"/>
      <c r="AP1393" s="68">
        <f t="shared" si="2498"/>
        <v>0</v>
      </c>
      <c r="AQ1393" s="67">
        <f t="shared" si="2593"/>
        <v>7578.6399999999994</v>
      </c>
      <c r="AR1393" s="66"/>
      <c r="AS1393" s="68">
        <f t="shared" si="2499"/>
        <v>0</v>
      </c>
      <c r="AT1393" s="67">
        <f t="shared" si="2563"/>
        <v>278.5</v>
      </c>
      <c r="AU1393" s="66"/>
      <c r="AV1393" s="66">
        <f t="shared" si="2500"/>
        <v>0</v>
      </c>
      <c r="AW1393" s="42">
        <f t="shared" si="2485"/>
        <v>3637.2000000000016</v>
      </c>
      <c r="AX1393" s="66"/>
      <c r="AY1393" s="66">
        <f t="shared" si="2501"/>
        <v>0</v>
      </c>
      <c r="AZ1393" s="67">
        <f t="shared" si="2534"/>
        <v>616.09999999999991</v>
      </c>
      <c r="BA1393" s="66"/>
      <c r="BB1393" s="68">
        <f t="shared" si="2502"/>
        <v>0</v>
      </c>
      <c r="BC1393" s="67">
        <f t="shared" si="2478"/>
        <v>77.819999999999851</v>
      </c>
      <c r="BD1393" s="66"/>
      <c r="BE1393" s="68">
        <f t="shared" si="2503"/>
        <v>0</v>
      </c>
      <c r="BF1393" s="67">
        <f t="shared" si="2532"/>
        <v>445.38000000000164</v>
      </c>
      <c r="BG1393" s="66"/>
      <c r="BH1393" s="68">
        <f t="shared" si="2579"/>
        <v>0</v>
      </c>
      <c r="BI1393" s="67">
        <f t="shared" si="2533"/>
        <v>10000</v>
      </c>
      <c r="BJ1393" s="66"/>
      <c r="BK1393" s="68">
        <f t="shared" si="2505"/>
        <v>0</v>
      </c>
      <c r="BL1393" s="67">
        <f t="shared" si="2537"/>
        <v>2582.6000000000004</v>
      </c>
      <c r="BM1393" s="66"/>
      <c r="BN1393" s="68">
        <f t="shared" si="2580"/>
        <v>1356.8000000000002</v>
      </c>
      <c r="BO1393" s="67">
        <f t="shared" si="2538"/>
        <v>7777.9000000000005</v>
      </c>
      <c r="BP1393" s="66"/>
      <c r="BQ1393" s="68">
        <f t="shared" si="2581"/>
        <v>0</v>
      </c>
      <c r="BR1393" s="67">
        <f t="shared" si="2553"/>
        <v>29927.05000000001</v>
      </c>
      <c r="BS1393" s="66"/>
      <c r="BT1393" s="66">
        <f t="shared" si="2582"/>
        <v>1280</v>
      </c>
      <c r="BU1393" s="67">
        <f t="shared" si="2570"/>
        <v>87935</v>
      </c>
      <c r="BV1393" s="66"/>
      <c r="BW1393" s="66">
        <f t="shared" si="2584"/>
        <v>1280</v>
      </c>
      <c r="BX1393" s="67">
        <f t="shared" si="2585"/>
        <v>129438</v>
      </c>
      <c r="BY1393" s="66"/>
      <c r="BZ1393" s="66">
        <f t="shared" si="2583"/>
        <v>1280</v>
      </c>
      <c r="CA1393" s="67">
        <f t="shared" si="2572"/>
        <v>83629</v>
      </c>
      <c r="CB1393" s="66"/>
      <c r="CC1393" s="66">
        <f t="shared" si="2510"/>
        <v>0</v>
      </c>
      <c r="CD1393" s="67">
        <f t="shared" si="2586"/>
        <v>24901.539999999997</v>
      </c>
      <c r="CE1393" s="66"/>
      <c r="CF1393" s="66">
        <f t="shared" si="2511"/>
        <v>0</v>
      </c>
      <c r="CG1393" s="67">
        <f t="shared" si="2539"/>
        <v>3663.6999999999994</v>
      </c>
      <c r="CH1393" s="66"/>
      <c r="CI1393" s="66">
        <f t="shared" si="2512"/>
        <v>0</v>
      </c>
      <c r="CJ1393" s="67">
        <f t="shared" si="2554"/>
        <v>6757.8</v>
      </c>
      <c r="CK1393" s="66"/>
      <c r="CL1393" s="68">
        <f t="shared" si="2513"/>
        <v>0</v>
      </c>
      <c r="CM1393" s="79">
        <f t="shared" si="2540"/>
        <v>4847.4799999999996</v>
      </c>
      <c r="CN1393" s="66"/>
      <c r="CO1393" s="68">
        <f t="shared" si="2514"/>
        <v>0</v>
      </c>
      <c r="CP1393" s="79">
        <f t="shared" si="2541"/>
        <v>3955</v>
      </c>
      <c r="CQ1393" s="66"/>
      <c r="CR1393" s="68">
        <f t="shared" si="2515"/>
        <v>0</v>
      </c>
      <c r="CS1393" s="79">
        <f t="shared" si="2482"/>
        <v>5186</v>
      </c>
      <c r="CT1393" s="66"/>
      <c r="CU1393" s="68">
        <f t="shared" si="2516"/>
        <v>0</v>
      </c>
      <c r="CV1393" s="79">
        <f t="shared" si="2542"/>
        <v>6929</v>
      </c>
      <c r="CW1393" s="66"/>
      <c r="CX1393" s="66">
        <f t="shared" si="2588"/>
        <v>0</v>
      </c>
      <c r="CY1393" s="40">
        <f t="shared" si="2589"/>
        <v>6173.9599999999982</v>
      </c>
      <c r="CZ1393" s="65"/>
      <c r="DA1393" s="66">
        <f t="shared" si="2529"/>
        <v>0</v>
      </c>
      <c r="DB1393" s="67">
        <f t="shared" si="2555"/>
        <v>28348</v>
      </c>
      <c r="DC1393" s="66"/>
      <c r="DD1393" s="66">
        <f t="shared" si="2530"/>
        <v>0</v>
      </c>
      <c r="DE1393" s="67">
        <f t="shared" si="2556"/>
        <v>75119</v>
      </c>
      <c r="DF1393" s="66"/>
      <c r="DG1393" s="69">
        <f t="shared" si="2517"/>
        <v>0</v>
      </c>
      <c r="DH1393" s="67">
        <f t="shared" si="2587"/>
        <v>438795</v>
      </c>
      <c r="DI1393" s="66"/>
      <c r="DJ1393" s="66">
        <f t="shared" si="2518"/>
        <v>0</v>
      </c>
      <c r="DK1393" s="67">
        <f t="shared" si="2543"/>
        <v>4363.5</v>
      </c>
      <c r="DM1393" s="206">
        <f t="shared" si="2519"/>
        <v>0</v>
      </c>
      <c r="DN1393" s="25">
        <f t="shared" si="2535"/>
        <v>0</v>
      </c>
      <c r="DO1393" s="5"/>
      <c r="DP1393" s="43">
        <f t="shared" si="2520"/>
        <v>0</v>
      </c>
      <c r="DQ1393" s="27">
        <f t="shared" si="2544"/>
        <v>6413.5</v>
      </c>
      <c r="DR1393" s="5"/>
      <c r="DS1393" s="43">
        <f t="shared" si="2521"/>
        <v>0</v>
      </c>
      <c r="DT1393" s="27">
        <f t="shared" si="2545"/>
        <v>4846</v>
      </c>
      <c r="DU1393" s="5"/>
      <c r="DV1393" s="43">
        <f t="shared" si="2522"/>
        <v>0</v>
      </c>
      <c r="DW1393" s="27">
        <f t="shared" si="2546"/>
        <v>4835</v>
      </c>
      <c r="DX1393" s="5"/>
      <c r="DY1393" s="22">
        <f t="shared" si="2523"/>
        <v>0</v>
      </c>
      <c r="DZ1393" s="25">
        <f t="shared" si="2547"/>
        <v>523</v>
      </c>
      <c r="EA1393" s="22"/>
      <c r="EB1393" s="22">
        <f t="shared" si="2524"/>
        <v>0</v>
      </c>
      <c r="EC1393" s="28">
        <f t="shared" si="2548"/>
        <v>369</v>
      </c>
      <c r="ED1393" s="5"/>
      <c r="EE1393" s="43">
        <f t="shared" si="2525"/>
        <v>0</v>
      </c>
      <c r="EF1393" s="27">
        <f t="shared" si="2549"/>
        <v>4769</v>
      </c>
      <c r="EG1393" s="66"/>
      <c r="EH1393" s="66">
        <f t="shared" si="2526"/>
        <v>0</v>
      </c>
      <c r="EI1393" s="67">
        <f t="shared" si="2550"/>
        <v>21277</v>
      </c>
      <c r="EJ1393" s="66"/>
      <c r="EK1393" s="66">
        <f t="shared" si="2527"/>
        <v>0</v>
      </c>
      <c r="EL1393" s="67">
        <f t="shared" si="2551"/>
        <v>19907</v>
      </c>
      <c r="EM1393" s="110">
        <f t="shared" si="2561"/>
        <v>211873.38462276003</v>
      </c>
    </row>
    <row r="1394" spans="1:143" ht="11.25" customHeight="1" x14ac:dyDescent="0.25">
      <c r="A1394" s="11">
        <v>46200</v>
      </c>
      <c r="B1394" s="143">
        <v>46191</v>
      </c>
      <c r="C1394" s="183">
        <v>8005022432</v>
      </c>
      <c r="D1394" s="62" t="s">
        <v>308</v>
      </c>
      <c r="E1394" s="63">
        <v>950</v>
      </c>
      <c r="F1394" s="156">
        <v>3</v>
      </c>
      <c r="G1394" s="78">
        <v>191516078710</v>
      </c>
      <c r="H1394" s="66"/>
      <c r="I1394" s="41">
        <f t="shared" si="2486"/>
        <v>0</v>
      </c>
      <c r="J1394" s="48">
        <f t="shared" si="2564"/>
        <v>165207</v>
      </c>
      <c r="K1394" s="66"/>
      <c r="L1394" s="41">
        <f t="shared" si="2590"/>
        <v>0</v>
      </c>
      <c r="M1394" s="48">
        <f t="shared" si="2565"/>
        <v>224024</v>
      </c>
      <c r="N1394" s="66"/>
      <c r="O1394" s="41">
        <f t="shared" si="2591"/>
        <v>0</v>
      </c>
      <c r="P1394" s="48">
        <f t="shared" si="2566"/>
        <v>152586</v>
      </c>
      <c r="Q1394" s="66"/>
      <c r="R1394" s="66">
        <f t="shared" si="2592"/>
        <v>0</v>
      </c>
      <c r="S1394" s="67">
        <f t="shared" si="2567"/>
        <v>188722</v>
      </c>
      <c r="T1394" s="66"/>
      <c r="U1394" s="66">
        <f t="shared" si="2490"/>
        <v>0</v>
      </c>
      <c r="V1394" s="67">
        <f t="shared" si="2568"/>
        <v>120745.30000000005</v>
      </c>
      <c r="X1394" s="69">
        <f t="shared" si="2492"/>
        <v>0</v>
      </c>
      <c r="Y1394" s="67">
        <f t="shared" si="2573"/>
        <v>4416.3500000000004</v>
      </c>
      <c r="Z1394" s="66"/>
      <c r="AA1394" s="68">
        <f t="shared" si="2493"/>
        <v>0</v>
      </c>
      <c r="AB1394" s="67">
        <f t="shared" si="2574"/>
        <v>12648.5</v>
      </c>
      <c r="AC1394" s="66"/>
      <c r="AD1394" s="66">
        <f t="shared" si="2494"/>
        <v>0</v>
      </c>
      <c r="AE1394" s="67">
        <f t="shared" si="2575"/>
        <v>2877</v>
      </c>
      <c r="AF1394" s="66"/>
      <c r="AG1394" s="78">
        <f t="shared" si="2495"/>
        <v>0</v>
      </c>
      <c r="AH1394" s="79">
        <f t="shared" si="2576"/>
        <v>3184.8</v>
      </c>
      <c r="AI1394" s="66"/>
      <c r="AJ1394" s="68">
        <f t="shared" si="2496"/>
        <v>0</v>
      </c>
      <c r="AK1394" s="67">
        <f t="shared" si="2577"/>
        <v>41124</v>
      </c>
      <c r="AL1394" s="66"/>
      <c r="AM1394" s="68">
        <f t="shared" si="2562"/>
        <v>0</v>
      </c>
      <c r="AN1394" s="67">
        <f t="shared" si="2578"/>
        <v>7722.12</v>
      </c>
      <c r="AO1394" s="66"/>
      <c r="AP1394" s="68">
        <f t="shared" si="2498"/>
        <v>0</v>
      </c>
      <c r="AQ1394" s="67">
        <f t="shared" si="2593"/>
        <v>7578.6399999999994</v>
      </c>
      <c r="AR1394" s="66"/>
      <c r="AS1394" s="68">
        <f t="shared" si="2499"/>
        <v>0</v>
      </c>
      <c r="AT1394" s="67">
        <f t="shared" si="2563"/>
        <v>278.5</v>
      </c>
      <c r="AU1394" s="66"/>
      <c r="AV1394" s="66">
        <f t="shared" si="2500"/>
        <v>0</v>
      </c>
      <c r="AW1394" s="42">
        <f t="shared" si="2485"/>
        <v>3637.2000000000016</v>
      </c>
      <c r="AX1394" s="66"/>
      <c r="AY1394" s="66">
        <f t="shared" si="2501"/>
        <v>0</v>
      </c>
      <c r="AZ1394" s="67">
        <f t="shared" si="2534"/>
        <v>616.09999999999991</v>
      </c>
      <c r="BA1394" s="66"/>
      <c r="BB1394" s="68">
        <f t="shared" si="2502"/>
        <v>0</v>
      </c>
      <c r="BC1394" s="67">
        <f t="shared" si="2478"/>
        <v>77.819999999999851</v>
      </c>
      <c r="BD1394" s="66"/>
      <c r="BE1394" s="68">
        <f t="shared" si="2503"/>
        <v>0</v>
      </c>
      <c r="BF1394" s="67">
        <f t="shared" si="2532"/>
        <v>445.38000000000164</v>
      </c>
      <c r="BG1394" s="66"/>
      <c r="BH1394" s="68">
        <f t="shared" si="2579"/>
        <v>0</v>
      </c>
      <c r="BI1394" s="67">
        <f t="shared" si="2533"/>
        <v>10000</v>
      </c>
      <c r="BJ1394" s="66"/>
      <c r="BK1394" s="68">
        <f t="shared" si="2505"/>
        <v>0</v>
      </c>
      <c r="BL1394" s="67">
        <f t="shared" si="2537"/>
        <v>2582.6000000000004</v>
      </c>
      <c r="BM1394" s="66"/>
      <c r="BN1394" s="68">
        <f t="shared" si="2580"/>
        <v>2964</v>
      </c>
      <c r="BO1394" s="67">
        <f t="shared" si="2538"/>
        <v>4813.9000000000005</v>
      </c>
      <c r="BP1394" s="66"/>
      <c r="BQ1394" s="68">
        <f t="shared" si="2581"/>
        <v>0</v>
      </c>
      <c r="BR1394" s="67">
        <f t="shared" si="2553"/>
        <v>29927.05000000001</v>
      </c>
      <c r="BS1394" s="66"/>
      <c r="BT1394" s="66">
        <f t="shared" si="2582"/>
        <v>1900</v>
      </c>
      <c r="BU1394" s="67">
        <f t="shared" si="2570"/>
        <v>86035</v>
      </c>
      <c r="BV1394" s="66"/>
      <c r="BW1394" s="66">
        <f t="shared" si="2584"/>
        <v>1900</v>
      </c>
      <c r="BX1394" s="67">
        <f t="shared" si="2585"/>
        <v>127538</v>
      </c>
      <c r="BY1394" s="66"/>
      <c r="BZ1394" s="66">
        <f t="shared" si="2583"/>
        <v>1900</v>
      </c>
      <c r="CA1394" s="67">
        <f t="shared" si="2572"/>
        <v>81729</v>
      </c>
      <c r="CB1394" s="66"/>
      <c r="CC1394" s="66">
        <f t="shared" si="2510"/>
        <v>0</v>
      </c>
      <c r="CD1394" s="67">
        <f t="shared" si="2586"/>
        <v>24901.539999999997</v>
      </c>
      <c r="CE1394" s="66"/>
      <c r="CF1394" s="66">
        <f t="shared" si="2511"/>
        <v>0</v>
      </c>
      <c r="CG1394" s="67">
        <f t="shared" si="2539"/>
        <v>3663.6999999999994</v>
      </c>
      <c r="CH1394" s="66"/>
      <c r="CI1394" s="66">
        <f t="shared" si="2512"/>
        <v>0</v>
      </c>
      <c r="CJ1394" s="67">
        <f t="shared" si="2554"/>
        <v>6757.8</v>
      </c>
      <c r="CK1394" s="66"/>
      <c r="CL1394" s="68">
        <f t="shared" si="2513"/>
        <v>0</v>
      </c>
      <c r="CM1394" s="79">
        <f t="shared" si="2540"/>
        <v>4847.4799999999996</v>
      </c>
      <c r="CN1394" s="66"/>
      <c r="CO1394" s="68">
        <f t="shared" si="2514"/>
        <v>0</v>
      </c>
      <c r="CP1394" s="79">
        <f t="shared" si="2541"/>
        <v>3955</v>
      </c>
      <c r="CQ1394" s="66"/>
      <c r="CR1394" s="68">
        <f t="shared" si="2515"/>
        <v>0</v>
      </c>
      <c r="CS1394" s="79">
        <f t="shared" si="2482"/>
        <v>5186</v>
      </c>
      <c r="CT1394" s="66"/>
      <c r="CU1394" s="68">
        <f t="shared" si="2516"/>
        <v>0</v>
      </c>
      <c r="CV1394" s="79">
        <f t="shared" si="2542"/>
        <v>6929</v>
      </c>
      <c r="CW1394" s="66"/>
      <c r="CX1394" s="66">
        <f t="shared" si="2588"/>
        <v>0</v>
      </c>
      <c r="CY1394" s="40">
        <f t="shared" si="2589"/>
        <v>6173.9599999999982</v>
      </c>
      <c r="CZ1394" s="65"/>
      <c r="DA1394" s="66">
        <f t="shared" si="2529"/>
        <v>0</v>
      </c>
      <c r="DB1394" s="67">
        <f t="shared" si="2555"/>
        <v>28348</v>
      </c>
      <c r="DC1394" s="66"/>
      <c r="DD1394" s="66">
        <f t="shared" si="2530"/>
        <v>0</v>
      </c>
      <c r="DE1394" s="67">
        <f t="shared" si="2556"/>
        <v>75119</v>
      </c>
      <c r="DF1394" s="66"/>
      <c r="DG1394" s="69">
        <f t="shared" si="2517"/>
        <v>0</v>
      </c>
      <c r="DH1394" s="67">
        <f t="shared" si="2587"/>
        <v>438795</v>
      </c>
      <c r="DI1394" s="66"/>
      <c r="DJ1394" s="66">
        <f t="shared" si="2518"/>
        <v>0</v>
      </c>
      <c r="DK1394" s="67">
        <f t="shared" si="2543"/>
        <v>4363.5</v>
      </c>
      <c r="DM1394" s="206">
        <f t="shared" si="2519"/>
        <v>0</v>
      </c>
      <c r="DN1394" s="25">
        <f t="shared" si="2535"/>
        <v>0</v>
      </c>
      <c r="DO1394" s="5"/>
      <c r="DP1394" s="43">
        <f t="shared" si="2520"/>
        <v>0</v>
      </c>
      <c r="DQ1394" s="27">
        <f t="shared" si="2544"/>
        <v>6413.5</v>
      </c>
      <c r="DR1394" s="5"/>
      <c r="DS1394" s="43">
        <f t="shared" si="2521"/>
        <v>0</v>
      </c>
      <c r="DT1394" s="27">
        <f t="shared" si="2545"/>
        <v>4846</v>
      </c>
      <c r="DU1394" s="5"/>
      <c r="DV1394" s="43">
        <f t="shared" si="2522"/>
        <v>0</v>
      </c>
      <c r="DW1394" s="27">
        <f t="shared" si="2546"/>
        <v>4835</v>
      </c>
      <c r="DX1394" s="5"/>
      <c r="DY1394" s="22">
        <f t="shared" si="2523"/>
        <v>0</v>
      </c>
      <c r="DZ1394" s="25">
        <f t="shared" si="2547"/>
        <v>523</v>
      </c>
      <c r="EA1394" s="22"/>
      <c r="EB1394" s="22">
        <f t="shared" si="2524"/>
        <v>0</v>
      </c>
      <c r="EC1394" s="28">
        <f t="shared" si="2548"/>
        <v>369</v>
      </c>
      <c r="ED1394" s="5"/>
      <c r="EE1394" s="43">
        <f t="shared" si="2525"/>
        <v>0</v>
      </c>
      <c r="EF1394" s="27">
        <f t="shared" si="2549"/>
        <v>4769</v>
      </c>
      <c r="EG1394" s="66"/>
      <c r="EH1394" s="66">
        <f t="shared" si="2526"/>
        <v>0</v>
      </c>
      <c r="EI1394" s="67">
        <f t="shared" si="2550"/>
        <v>21277</v>
      </c>
      <c r="EJ1394" s="66"/>
      <c r="EK1394" s="66">
        <f t="shared" si="2527"/>
        <v>0</v>
      </c>
      <c r="EL1394" s="67">
        <f t="shared" si="2551"/>
        <v>19907</v>
      </c>
      <c r="EM1394" s="110">
        <f t="shared" si="2561"/>
        <v>211757.81838276002</v>
      </c>
    </row>
    <row r="1395" spans="1:143" ht="11.25" customHeight="1" x14ac:dyDescent="0.25">
      <c r="A1395" s="11">
        <v>46200</v>
      </c>
      <c r="B1395" s="143">
        <v>46191</v>
      </c>
      <c r="C1395" s="183">
        <v>8005022436</v>
      </c>
      <c r="D1395" s="62" t="s">
        <v>76</v>
      </c>
      <c r="E1395" s="63">
        <v>60</v>
      </c>
      <c r="F1395" s="156">
        <v>5</v>
      </c>
      <c r="G1395" s="78">
        <v>191516078734</v>
      </c>
      <c r="H1395" s="66"/>
      <c r="I1395" s="41">
        <f t="shared" si="2486"/>
        <v>0</v>
      </c>
      <c r="J1395" s="48">
        <f t="shared" si="2564"/>
        <v>165207</v>
      </c>
      <c r="K1395" s="66"/>
      <c r="L1395" s="41">
        <f t="shared" si="2590"/>
        <v>0</v>
      </c>
      <c r="M1395" s="48">
        <f t="shared" si="2565"/>
        <v>224024</v>
      </c>
      <c r="N1395" s="66"/>
      <c r="O1395" s="41">
        <f t="shared" si="2591"/>
        <v>0</v>
      </c>
      <c r="P1395" s="48">
        <f t="shared" si="2566"/>
        <v>152586</v>
      </c>
      <c r="Q1395" s="66"/>
      <c r="R1395" s="66">
        <f t="shared" si="2592"/>
        <v>0</v>
      </c>
      <c r="S1395" s="67">
        <f t="shared" si="2567"/>
        <v>188722</v>
      </c>
      <c r="T1395" s="66"/>
      <c r="U1395" s="66">
        <f t="shared" si="2490"/>
        <v>0</v>
      </c>
      <c r="V1395" s="67">
        <f t="shared" si="2568"/>
        <v>120745.30000000005</v>
      </c>
      <c r="X1395" s="69">
        <f t="shared" si="2492"/>
        <v>0</v>
      </c>
      <c r="Y1395" s="67">
        <f t="shared" si="2573"/>
        <v>4416.3500000000004</v>
      </c>
      <c r="Z1395" s="66"/>
      <c r="AA1395" s="68">
        <f t="shared" si="2493"/>
        <v>0</v>
      </c>
      <c r="AB1395" s="67">
        <f t="shared" si="2574"/>
        <v>12648.5</v>
      </c>
      <c r="AC1395" s="66"/>
      <c r="AD1395" s="66">
        <f t="shared" si="2494"/>
        <v>0</v>
      </c>
      <c r="AE1395" s="67">
        <f t="shared" si="2575"/>
        <v>2877</v>
      </c>
      <c r="AF1395" s="66"/>
      <c r="AG1395" s="78">
        <f t="shared" si="2495"/>
        <v>0</v>
      </c>
      <c r="AH1395" s="79">
        <f t="shared" si="2576"/>
        <v>3184.8</v>
      </c>
      <c r="AI1395" s="66"/>
      <c r="AJ1395" s="68">
        <f t="shared" si="2496"/>
        <v>0</v>
      </c>
      <c r="AK1395" s="67">
        <f t="shared" si="2577"/>
        <v>41124</v>
      </c>
      <c r="AL1395" s="66"/>
      <c r="AM1395" s="68">
        <f t="shared" si="2562"/>
        <v>0</v>
      </c>
      <c r="AN1395" s="67">
        <f t="shared" si="2578"/>
        <v>7722.12</v>
      </c>
      <c r="AO1395" s="66"/>
      <c r="AP1395" s="68">
        <f t="shared" si="2498"/>
        <v>0</v>
      </c>
      <c r="AQ1395" s="67">
        <f t="shared" si="2593"/>
        <v>7578.6399999999994</v>
      </c>
      <c r="AR1395" s="66"/>
      <c r="AS1395" s="68">
        <f t="shared" si="2499"/>
        <v>0</v>
      </c>
      <c r="AT1395" s="67">
        <f t="shared" si="2563"/>
        <v>278.5</v>
      </c>
      <c r="AU1395" s="66"/>
      <c r="AV1395" s="66">
        <f t="shared" si="2500"/>
        <v>0</v>
      </c>
      <c r="AW1395" s="42">
        <f t="shared" si="2485"/>
        <v>3637.2000000000016</v>
      </c>
      <c r="AX1395" s="66"/>
      <c r="AY1395" s="66">
        <f t="shared" si="2501"/>
        <v>0</v>
      </c>
      <c r="AZ1395" s="67">
        <f t="shared" si="2534"/>
        <v>616.09999999999991</v>
      </c>
      <c r="BA1395" s="66"/>
      <c r="BB1395" s="68">
        <f t="shared" si="2502"/>
        <v>0</v>
      </c>
      <c r="BC1395" s="67">
        <f t="shared" si="2478"/>
        <v>77.819999999999851</v>
      </c>
      <c r="BD1395" s="66"/>
      <c r="BE1395" s="68">
        <f t="shared" si="2503"/>
        <v>0</v>
      </c>
      <c r="BF1395" s="67">
        <f t="shared" si="2532"/>
        <v>445.38000000000164</v>
      </c>
      <c r="BG1395" s="66"/>
      <c r="BH1395" s="68">
        <f t="shared" si="2579"/>
        <v>0</v>
      </c>
      <c r="BI1395" s="67">
        <f t="shared" si="2533"/>
        <v>10000</v>
      </c>
      <c r="BJ1395" s="66"/>
      <c r="BK1395" s="68">
        <f t="shared" si="2505"/>
        <v>0</v>
      </c>
      <c r="BL1395" s="67">
        <f t="shared" si="2537"/>
        <v>2582.6000000000004</v>
      </c>
      <c r="BM1395" s="66"/>
      <c r="BN1395" s="68">
        <f t="shared" si="2580"/>
        <v>307.2</v>
      </c>
      <c r="BO1395" s="67">
        <f t="shared" si="2538"/>
        <v>4506.7000000000007</v>
      </c>
      <c r="BP1395" s="66"/>
      <c r="BQ1395" s="68">
        <f t="shared" si="2581"/>
        <v>0</v>
      </c>
      <c r="BR1395" s="67">
        <f t="shared" si="2553"/>
        <v>29927.05000000001</v>
      </c>
      <c r="BS1395" s="66"/>
      <c r="BT1395" s="66">
        <f t="shared" si="2582"/>
        <v>120</v>
      </c>
      <c r="BU1395" s="67">
        <f t="shared" si="2570"/>
        <v>85915</v>
      </c>
      <c r="BV1395" s="66"/>
      <c r="BW1395" s="66">
        <f t="shared" si="2584"/>
        <v>120</v>
      </c>
      <c r="BX1395" s="67">
        <f t="shared" si="2585"/>
        <v>127418</v>
      </c>
      <c r="BY1395" s="66"/>
      <c r="BZ1395" s="66">
        <f t="shared" si="2583"/>
        <v>120</v>
      </c>
      <c r="CA1395" s="67">
        <f t="shared" si="2572"/>
        <v>81609</v>
      </c>
      <c r="CB1395" s="66"/>
      <c r="CC1395" s="66">
        <f t="shared" si="2510"/>
        <v>0</v>
      </c>
      <c r="CD1395" s="67">
        <f t="shared" si="2586"/>
        <v>24901.539999999997</v>
      </c>
      <c r="CE1395" s="66"/>
      <c r="CF1395" s="66">
        <f t="shared" si="2511"/>
        <v>0</v>
      </c>
      <c r="CG1395" s="67">
        <f t="shared" si="2539"/>
        <v>3663.6999999999994</v>
      </c>
      <c r="CH1395" s="66"/>
      <c r="CI1395" s="66">
        <f t="shared" si="2512"/>
        <v>0</v>
      </c>
      <c r="CJ1395" s="67">
        <f t="shared" si="2554"/>
        <v>6757.8</v>
      </c>
      <c r="CK1395" s="66"/>
      <c r="CL1395" s="68">
        <f t="shared" si="2513"/>
        <v>0</v>
      </c>
      <c r="CM1395" s="79">
        <f t="shared" si="2540"/>
        <v>4847.4799999999996</v>
      </c>
      <c r="CN1395" s="66"/>
      <c r="CO1395" s="68">
        <f t="shared" si="2514"/>
        <v>0</v>
      </c>
      <c r="CP1395" s="79">
        <f t="shared" si="2541"/>
        <v>3955</v>
      </c>
      <c r="CQ1395" s="66"/>
      <c r="CR1395" s="68">
        <f t="shared" si="2515"/>
        <v>0</v>
      </c>
      <c r="CS1395" s="79">
        <f t="shared" si="2482"/>
        <v>5186</v>
      </c>
      <c r="CT1395" s="66"/>
      <c r="CU1395" s="68">
        <f t="shared" si="2516"/>
        <v>0</v>
      </c>
      <c r="CV1395" s="79">
        <f t="shared" si="2542"/>
        <v>6929</v>
      </c>
      <c r="CW1395" s="66"/>
      <c r="CX1395" s="66">
        <f t="shared" si="2588"/>
        <v>0</v>
      </c>
      <c r="CY1395" s="40">
        <f t="shared" si="2589"/>
        <v>6173.9599999999982</v>
      </c>
      <c r="CZ1395" s="65"/>
      <c r="DA1395" s="66">
        <f t="shared" si="2529"/>
        <v>0</v>
      </c>
      <c r="DB1395" s="67">
        <f t="shared" si="2555"/>
        <v>28348</v>
      </c>
      <c r="DC1395" s="66"/>
      <c r="DD1395" s="66">
        <f t="shared" si="2530"/>
        <v>0</v>
      </c>
      <c r="DE1395" s="67">
        <f t="shared" si="2556"/>
        <v>75119</v>
      </c>
      <c r="DF1395" s="66"/>
      <c r="DG1395" s="69">
        <f t="shared" si="2517"/>
        <v>0</v>
      </c>
      <c r="DH1395" s="67">
        <f t="shared" si="2587"/>
        <v>438795</v>
      </c>
      <c r="DI1395" s="66"/>
      <c r="DJ1395" s="66">
        <f t="shared" si="2518"/>
        <v>0</v>
      </c>
      <c r="DK1395" s="67">
        <f t="shared" si="2543"/>
        <v>4363.5</v>
      </c>
      <c r="DM1395" s="206">
        <f t="shared" si="2519"/>
        <v>0</v>
      </c>
      <c r="DN1395" s="25">
        <f t="shared" si="2535"/>
        <v>0</v>
      </c>
      <c r="DO1395" s="5"/>
      <c r="DP1395" s="43">
        <f t="shared" si="2520"/>
        <v>0</v>
      </c>
      <c r="DQ1395" s="27">
        <f t="shared" si="2544"/>
        <v>6413.5</v>
      </c>
      <c r="DR1395" s="5"/>
      <c r="DS1395" s="43">
        <f t="shared" si="2521"/>
        <v>0</v>
      </c>
      <c r="DT1395" s="27">
        <f t="shared" si="2545"/>
        <v>4846</v>
      </c>
      <c r="DU1395" s="5"/>
      <c r="DV1395" s="43">
        <f t="shared" si="2522"/>
        <v>0</v>
      </c>
      <c r="DW1395" s="27">
        <f t="shared" si="2546"/>
        <v>4835</v>
      </c>
      <c r="DX1395" s="5"/>
      <c r="DY1395" s="22">
        <f t="shared" si="2523"/>
        <v>0</v>
      </c>
      <c r="DZ1395" s="25">
        <f t="shared" si="2547"/>
        <v>523</v>
      </c>
      <c r="EA1395" s="22"/>
      <c r="EB1395" s="22">
        <f t="shared" si="2524"/>
        <v>0</v>
      </c>
      <c r="EC1395" s="28">
        <f t="shared" si="2548"/>
        <v>369</v>
      </c>
      <c r="ED1395" s="5"/>
      <c r="EE1395" s="43">
        <f t="shared" si="2525"/>
        <v>0</v>
      </c>
      <c r="EF1395" s="27">
        <f t="shared" si="2549"/>
        <v>4769</v>
      </c>
      <c r="EG1395" s="66"/>
      <c r="EH1395" s="66">
        <f t="shared" si="2526"/>
        <v>0</v>
      </c>
      <c r="EI1395" s="67">
        <f t="shared" si="2550"/>
        <v>21277</v>
      </c>
      <c r="EJ1395" s="66"/>
      <c r="EK1395" s="66">
        <f t="shared" si="2527"/>
        <v>0</v>
      </c>
      <c r="EL1395" s="67">
        <f t="shared" si="2551"/>
        <v>19907</v>
      </c>
      <c r="EM1395" s="110">
        <f t="shared" si="2561"/>
        <v>211642.25214276</v>
      </c>
    </row>
    <row r="1396" spans="1:143" ht="11.25" customHeight="1" x14ac:dyDescent="0.25">
      <c r="A1396" s="11">
        <v>46200</v>
      </c>
      <c r="B1396" s="143">
        <v>46198</v>
      </c>
      <c r="C1396" s="183">
        <v>8005022437</v>
      </c>
      <c r="D1396" s="397" t="s">
        <v>76</v>
      </c>
      <c r="E1396" s="450">
        <v>60</v>
      </c>
      <c r="F1396" s="183">
        <v>5</v>
      </c>
      <c r="G1396" s="69">
        <v>191516078734</v>
      </c>
      <c r="H1396" s="66"/>
      <c r="I1396" s="41">
        <f t="shared" si="2486"/>
        <v>0</v>
      </c>
      <c r="J1396" s="48">
        <f t="shared" si="2564"/>
        <v>165207</v>
      </c>
      <c r="K1396" s="66"/>
      <c r="L1396" s="41">
        <f t="shared" si="2590"/>
        <v>0</v>
      </c>
      <c r="M1396" s="48">
        <f t="shared" si="2565"/>
        <v>224024</v>
      </c>
      <c r="N1396" s="66"/>
      <c r="O1396" s="41">
        <f t="shared" si="2591"/>
        <v>0</v>
      </c>
      <c r="P1396" s="48">
        <f t="shared" si="2566"/>
        <v>152586</v>
      </c>
      <c r="Q1396" s="66"/>
      <c r="R1396" s="66">
        <f t="shared" si="2592"/>
        <v>0</v>
      </c>
      <c r="S1396" s="67">
        <f t="shared" si="2567"/>
        <v>188722</v>
      </c>
      <c r="T1396" s="66"/>
      <c r="U1396" s="66">
        <f t="shared" si="2490"/>
        <v>0</v>
      </c>
      <c r="V1396" s="67">
        <f t="shared" si="2568"/>
        <v>120745.30000000005</v>
      </c>
      <c r="X1396" s="69">
        <f t="shared" si="2492"/>
        <v>0</v>
      </c>
      <c r="Y1396" s="67">
        <f t="shared" si="2573"/>
        <v>4416.3500000000004</v>
      </c>
      <c r="Z1396" s="66"/>
      <c r="AA1396" s="68">
        <f t="shared" si="2493"/>
        <v>0</v>
      </c>
      <c r="AB1396" s="67">
        <f t="shared" si="2574"/>
        <v>12648.5</v>
      </c>
      <c r="AC1396" s="66"/>
      <c r="AD1396" s="66">
        <f t="shared" si="2494"/>
        <v>0</v>
      </c>
      <c r="AE1396" s="67">
        <f t="shared" si="2575"/>
        <v>2877</v>
      </c>
      <c r="AF1396" s="66"/>
      <c r="AG1396" s="78">
        <f t="shared" si="2495"/>
        <v>0</v>
      </c>
      <c r="AH1396" s="79">
        <f t="shared" si="2576"/>
        <v>3184.8</v>
      </c>
      <c r="AI1396" s="66"/>
      <c r="AJ1396" s="68">
        <f t="shared" si="2496"/>
        <v>0</v>
      </c>
      <c r="AK1396" s="67">
        <f t="shared" si="2577"/>
        <v>41124</v>
      </c>
      <c r="AL1396" s="66"/>
      <c r="AM1396" s="68">
        <f t="shared" si="2562"/>
        <v>0</v>
      </c>
      <c r="AN1396" s="67">
        <f t="shared" si="2578"/>
        <v>7722.12</v>
      </c>
      <c r="AO1396" s="66"/>
      <c r="AP1396" s="68">
        <f t="shared" si="2498"/>
        <v>0</v>
      </c>
      <c r="AQ1396" s="67">
        <f t="shared" si="2593"/>
        <v>7578.6399999999994</v>
      </c>
      <c r="AR1396" s="66"/>
      <c r="AS1396" s="68">
        <f t="shared" si="2499"/>
        <v>0</v>
      </c>
      <c r="AT1396" s="67">
        <f t="shared" si="2563"/>
        <v>278.5</v>
      </c>
      <c r="AU1396" s="66"/>
      <c r="AV1396" s="66">
        <f t="shared" si="2500"/>
        <v>0</v>
      </c>
      <c r="AW1396" s="42">
        <f t="shared" si="2485"/>
        <v>3637.2000000000016</v>
      </c>
      <c r="AX1396" s="66"/>
      <c r="AY1396" s="66">
        <f t="shared" si="2501"/>
        <v>0</v>
      </c>
      <c r="AZ1396" s="67">
        <f t="shared" si="2534"/>
        <v>616.09999999999991</v>
      </c>
      <c r="BA1396" s="66"/>
      <c r="BB1396" s="68">
        <f t="shared" si="2502"/>
        <v>0</v>
      </c>
      <c r="BC1396" s="67">
        <f t="shared" si="2478"/>
        <v>77.819999999999851</v>
      </c>
      <c r="BD1396" s="66"/>
      <c r="BE1396" s="68">
        <f t="shared" si="2503"/>
        <v>0</v>
      </c>
      <c r="BF1396" s="67">
        <f t="shared" si="2532"/>
        <v>445.38000000000164</v>
      </c>
      <c r="BG1396" s="66"/>
      <c r="BH1396" s="68">
        <f t="shared" si="2579"/>
        <v>0</v>
      </c>
      <c r="BI1396" s="67">
        <f t="shared" si="2533"/>
        <v>10000</v>
      </c>
      <c r="BJ1396" s="66"/>
      <c r="BK1396" s="68">
        <f t="shared" si="2505"/>
        <v>0</v>
      </c>
      <c r="BL1396" s="67">
        <f t="shared" si="2537"/>
        <v>2582.6000000000004</v>
      </c>
      <c r="BM1396" s="66"/>
      <c r="BN1396" s="68">
        <f t="shared" si="2580"/>
        <v>307.2</v>
      </c>
      <c r="BO1396" s="67">
        <f t="shared" si="2538"/>
        <v>4199.5000000000009</v>
      </c>
      <c r="BP1396" s="66"/>
      <c r="BQ1396" s="68">
        <f t="shared" si="2581"/>
        <v>0</v>
      </c>
      <c r="BR1396" s="67">
        <f t="shared" si="2553"/>
        <v>29927.05000000001</v>
      </c>
      <c r="BS1396" s="66"/>
      <c r="BT1396" s="66">
        <f t="shared" si="2582"/>
        <v>120</v>
      </c>
      <c r="BU1396" s="67">
        <f t="shared" si="2570"/>
        <v>85795</v>
      </c>
      <c r="BV1396" s="66"/>
      <c r="BW1396" s="66">
        <f t="shared" si="2584"/>
        <v>120</v>
      </c>
      <c r="BX1396" s="67">
        <f t="shared" si="2585"/>
        <v>127298</v>
      </c>
      <c r="BY1396" s="66"/>
      <c r="BZ1396" s="66">
        <f t="shared" si="2583"/>
        <v>120</v>
      </c>
      <c r="CA1396" s="67">
        <f t="shared" si="2572"/>
        <v>81489</v>
      </c>
      <c r="CB1396" s="66"/>
      <c r="CC1396" s="66">
        <f t="shared" si="2510"/>
        <v>0</v>
      </c>
      <c r="CD1396" s="67">
        <f t="shared" si="2586"/>
        <v>24901.539999999997</v>
      </c>
      <c r="CE1396" s="66"/>
      <c r="CF1396" s="66">
        <f t="shared" si="2511"/>
        <v>0</v>
      </c>
      <c r="CG1396" s="67">
        <f t="shared" si="2539"/>
        <v>3663.6999999999994</v>
      </c>
      <c r="CH1396" s="66"/>
      <c r="CI1396" s="66">
        <f t="shared" si="2512"/>
        <v>0</v>
      </c>
      <c r="CJ1396" s="67">
        <f t="shared" si="2554"/>
        <v>6757.8</v>
      </c>
      <c r="CK1396" s="66"/>
      <c r="CL1396" s="68">
        <f t="shared" si="2513"/>
        <v>0</v>
      </c>
      <c r="CM1396" s="79">
        <f t="shared" si="2540"/>
        <v>4847.4799999999996</v>
      </c>
      <c r="CN1396" s="66"/>
      <c r="CO1396" s="68">
        <f t="shared" si="2514"/>
        <v>0</v>
      </c>
      <c r="CP1396" s="79">
        <f t="shared" si="2541"/>
        <v>3955</v>
      </c>
      <c r="CQ1396" s="66"/>
      <c r="CR1396" s="68">
        <f t="shared" si="2515"/>
        <v>0</v>
      </c>
      <c r="CS1396" s="79">
        <f t="shared" si="2482"/>
        <v>5186</v>
      </c>
      <c r="CT1396" s="66"/>
      <c r="CU1396" s="68">
        <f t="shared" si="2516"/>
        <v>0</v>
      </c>
      <c r="CV1396" s="79">
        <f t="shared" si="2542"/>
        <v>6929</v>
      </c>
      <c r="CW1396" s="66"/>
      <c r="CX1396" s="66">
        <f t="shared" si="2588"/>
        <v>0</v>
      </c>
      <c r="CY1396" s="40">
        <f t="shared" si="2589"/>
        <v>6173.9599999999982</v>
      </c>
      <c r="CZ1396" s="65"/>
      <c r="DA1396" s="66">
        <f t="shared" si="2529"/>
        <v>0</v>
      </c>
      <c r="DB1396" s="67">
        <f t="shared" si="2555"/>
        <v>28348</v>
      </c>
      <c r="DC1396" s="66"/>
      <c r="DD1396" s="66">
        <f t="shared" si="2530"/>
        <v>0</v>
      </c>
      <c r="DE1396" s="67">
        <f t="shared" si="2556"/>
        <v>75119</v>
      </c>
      <c r="DF1396" s="66"/>
      <c r="DG1396" s="69">
        <f t="shared" si="2517"/>
        <v>0</v>
      </c>
      <c r="DH1396" s="67">
        <f t="shared" si="2587"/>
        <v>438795</v>
      </c>
      <c r="DI1396" s="66"/>
      <c r="DJ1396" s="66">
        <f t="shared" si="2518"/>
        <v>0</v>
      </c>
      <c r="DK1396" s="67">
        <f t="shared" si="2543"/>
        <v>4363.5</v>
      </c>
      <c r="DM1396" s="206">
        <f t="shared" si="2519"/>
        <v>0</v>
      </c>
      <c r="DN1396" s="25">
        <f t="shared" si="2535"/>
        <v>0</v>
      </c>
      <c r="DO1396" s="5"/>
      <c r="DP1396" s="43">
        <f t="shared" si="2520"/>
        <v>0</v>
      </c>
      <c r="DQ1396" s="27">
        <f t="shared" si="2544"/>
        <v>6413.5</v>
      </c>
      <c r="DR1396" s="5"/>
      <c r="DS1396" s="43">
        <f t="shared" si="2521"/>
        <v>0</v>
      </c>
      <c r="DT1396" s="27">
        <f t="shared" si="2545"/>
        <v>4846</v>
      </c>
      <c r="DU1396" s="5"/>
      <c r="DV1396" s="43">
        <f t="shared" si="2522"/>
        <v>0</v>
      </c>
      <c r="DW1396" s="27">
        <f t="shared" si="2546"/>
        <v>4835</v>
      </c>
      <c r="DX1396" s="5"/>
      <c r="DY1396" s="22">
        <f t="shared" si="2523"/>
        <v>0</v>
      </c>
      <c r="DZ1396" s="25">
        <f t="shared" si="2547"/>
        <v>523</v>
      </c>
      <c r="EA1396" s="22"/>
      <c r="EB1396" s="22">
        <f t="shared" si="2524"/>
        <v>0</v>
      </c>
      <c r="EC1396" s="28">
        <f t="shared" si="2548"/>
        <v>369</v>
      </c>
      <c r="ED1396" s="5"/>
      <c r="EE1396" s="43">
        <f t="shared" si="2525"/>
        <v>0</v>
      </c>
      <c r="EF1396" s="27">
        <f t="shared" si="2549"/>
        <v>4769</v>
      </c>
      <c r="EG1396" s="66"/>
      <c r="EH1396" s="66">
        <f t="shared" si="2526"/>
        <v>0</v>
      </c>
      <c r="EI1396" s="67">
        <f t="shared" si="2550"/>
        <v>21277</v>
      </c>
      <c r="EJ1396" s="66"/>
      <c r="EK1396" s="66">
        <f t="shared" si="2527"/>
        <v>0</v>
      </c>
      <c r="EL1396" s="67">
        <f t="shared" si="2551"/>
        <v>19907</v>
      </c>
      <c r="EM1396" s="110">
        <f t="shared" si="2561"/>
        <v>211642.25214276</v>
      </c>
    </row>
    <row r="1397" spans="1:143" ht="11.25" customHeight="1" x14ac:dyDescent="0.25">
      <c r="A1397" s="427">
        <v>46200</v>
      </c>
      <c r="B1397" s="11">
        <v>46191</v>
      </c>
      <c r="C1397" s="174">
        <v>8005023322</v>
      </c>
      <c r="D1397" s="179" t="s">
        <v>137</v>
      </c>
      <c r="E1397" s="350">
        <v>50</v>
      </c>
      <c r="F1397" s="174">
        <v>3</v>
      </c>
      <c r="G1397" s="356">
        <v>191516809833</v>
      </c>
      <c r="H1397" s="66"/>
      <c r="I1397" s="41">
        <f t="shared" si="2486"/>
        <v>0</v>
      </c>
      <c r="J1397" s="48">
        <f t="shared" si="2564"/>
        <v>165207</v>
      </c>
      <c r="K1397" s="66"/>
      <c r="L1397" s="41">
        <f t="shared" si="2590"/>
        <v>0</v>
      </c>
      <c r="M1397" s="48">
        <f t="shared" si="2565"/>
        <v>224024</v>
      </c>
      <c r="N1397" s="66"/>
      <c r="O1397" s="41">
        <f t="shared" si="2591"/>
        <v>0</v>
      </c>
      <c r="P1397" s="48">
        <f t="shared" si="2566"/>
        <v>152586</v>
      </c>
      <c r="Q1397" s="66"/>
      <c r="R1397" s="66">
        <f t="shared" si="2592"/>
        <v>0</v>
      </c>
      <c r="S1397" s="67">
        <f t="shared" si="2567"/>
        <v>188722</v>
      </c>
      <c r="T1397" s="66"/>
      <c r="U1397" s="66">
        <f t="shared" si="2490"/>
        <v>0</v>
      </c>
      <c r="V1397" s="67">
        <f t="shared" si="2568"/>
        <v>120745.30000000005</v>
      </c>
      <c r="X1397" s="69">
        <f t="shared" si="2492"/>
        <v>0</v>
      </c>
      <c r="Y1397" s="67">
        <f t="shared" si="2573"/>
        <v>4416.3500000000004</v>
      </c>
      <c r="Z1397" s="66"/>
      <c r="AA1397" s="68">
        <f t="shared" si="2493"/>
        <v>0</v>
      </c>
      <c r="AB1397" s="67">
        <f t="shared" si="2574"/>
        <v>12648.5</v>
      </c>
      <c r="AC1397" s="66"/>
      <c r="AD1397" s="66">
        <f t="shared" si="2494"/>
        <v>0</v>
      </c>
      <c r="AE1397" s="67">
        <f t="shared" si="2575"/>
        <v>2877</v>
      </c>
      <c r="AF1397" s="66"/>
      <c r="AG1397" s="78">
        <f t="shared" si="2495"/>
        <v>0</v>
      </c>
      <c r="AH1397" s="79">
        <f t="shared" si="2576"/>
        <v>3184.8</v>
      </c>
      <c r="AI1397" s="66"/>
      <c r="AJ1397" s="68">
        <f t="shared" si="2496"/>
        <v>0</v>
      </c>
      <c r="AK1397" s="67">
        <f t="shared" si="2577"/>
        <v>41124</v>
      </c>
      <c r="AL1397" s="66"/>
      <c r="AM1397" s="68">
        <f t="shared" si="2562"/>
        <v>0</v>
      </c>
      <c r="AN1397" s="67">
        <f t="shared" si="2578"/>
        <v>7722.12</v>
      </c>
      <c r="AO1397" s="66"/>
      <c r="AP1397" s="68">
        <f t="shared" si="2498"/>
        <v>0</v>
      </c>
      <c r="AQ1397" s="67">
        <f t="shared" si="2593"/>
        <v>7578.6399999999994</v>
      </c>
      <c r="AR1397" s="66"/>
      <c r="AS1397" s="68">
        <f t="shared" si="2499"/>
        <v>0</v>
      </c>
      <c r="AT1397" s="67">
        <f t="shared" si="2563"/>
        <v>278.5</v>
      </c>
      <c r="AU1397" s="66"/>
      <c r="AV1397" s="66">
        <f t="shared" si="2500"/>
        <v>0</v>
      </c>
      <c r="AW1397" s="42">
        <f t="shared" si="2485"/>
        <v>3637.2000000000016</v>
      </c>
      <c r="AX1397" s="66"/>
      <c r="AY1397" s="66">
        <f t="shared" si="2501"/>
        <v>0</v>
      </c>
      <c r="AZ1397" s="67">
        <f t="shared" si="2534"/>
        <v>616.09999999999991</v>
      </c>
      <c r="BA1397" s="66"/>
      <c r="BB1397" s="68">
        <f t="shared" si="2502"/>
        <v>0</v>
      </c>
      <c r="BC1397" s="67">
        <f t="shared" ref="BC1397:BC1460" si="2594">BC1396+BA1397-BB1397</f>
        <v>77.819999999999851</v>
      </c>
      <c r="BD1397" s="66"/>
      <c r="BE1397" s="68">
        <f t="shared" si="2503"/>
        <v>0</v>
      </c>
      <c r="BF1397" s="67">
        <f t="shared" si="2532"/>
        <v>445.38000000000164</v>
      </c>
      <c r="BG1397" s="66"/>
      <c r="BH1397" s="68">
        <f t="shared" si="2579"/>
        <v>0</v>
      </c>
      <c r="BI1397" s="67">
        <f t="shared" si="2533"/>
        <v>10000</v>
      </c>
      <c r="BJ1397" s="66"/>
      <c r="BK1397" s="68">
        <f t="shared" si="2505"/>
        <v>0</v>
      </c>
      <c r="BL1397" s="67">
        <f t="shared" si="2537"/>
        <v>2582.6000000000004</v>
      </c>
      <c r="BM1397" s="66"/>
      <c r="BN1397" s="68">
        <f t="shared" si="2580"/>
        <v>0</v>
      </c>
      <c r="BO1397" s="67">
        <f t="shared" si="2538"/>
        <v>4199.5000000000009</v>
      </c>
      <c r="BP1397" s="66"/>
      <c r="BQ1397" s="68">
        <f t="shared" si="2581"/>
        <v>0</v>
      </c>
      <c r="BR1397" s="67">
        <f t="shared" si="2553"/>
        <v>29927.05000000001</v>
      </c>
      <c r="BS1397" s="66"/>
      <c r="BT1397" s="66">
        <f t="shared" si="2582"/>
        <v>0</v>
      </c>
      <c r="BU1397" s="67">
        <f t="shared" si="2570"/>
        <v>85795</v>
      </c>
      <c r="BV1397" s="66"/>
      <c r="BW1397" s="66">
        <f t="shared" si="2584"/>
        <v>0</v>
      </c>
      <c r="BX1397" s="67">
        <f t="shared" si="2585"/>
        <v>127298</v>
      </c>
      <c r="BY1397" s="66"/>
      <c r="BZ1397" s="66">
        <f t="shared" si="2583"/>
        <v>0</v>
      </c>
      <c r="CA1397" s="67">
        <f t="shared" si="2572"/>
        <v>81489</v>
      </c>
      <c r="CB1397" s="66"/>
      <c r="CC1397" s="66">
        <f t="shared" si="2510"/>
        <v>0</v>
      </c>
      <c r="CD1397" s="67">
        <f t="shared" si="2586"/>
        <v>24901.539999999997</v>
      </c>
      <c r="CE1397" s="66"/>
      <c r="CF1397" s="66">
        <f t="shared" si="2511"/>
        <v>0</v>
      </c>
      <c r="CG1397" s="67">
        <f t="shared" si="2539"/>
        <v>3663.6999999999994</v>
      </c>
      <c r="CH1397" s="66"/>
      <c r="CI1397" s="66">
        <f t="shared" si="2512"/>
        <v>0</v>
      </c>
      <c r="CJ1397" s="67">
        <f t="shared" si="2554"/>
        <v>6757.8</v>
      </c>
      <c r="CK1397" s="66"/>
      <c r="CL1397" s="68">
        <f t="shared" si="2513"/>
        <v>0</v>
      </c>
      <c r="CM1397" s="79">
        <f t="shared" si="2540"/>
        <v>4847.4799999999996</v>
      </c>
      <c r="CN1397" s="66"/>
      <c r="CO1397" s="68">
        <f t="shared" si="2514"/>
        <v>0</v>
      </c>
      <c r="CP1397" s="79">
        <f t="shared" si="2541"/>
        <v>3955</v>
      </c>
      <c r="CQ1397" s="66"/>
      <c r="CR1397" s="68">
        <f t="shared" si="2515"/>
        <v>0</v>
      </c>
      <c r="CS1397" s="79">
        <f t="shared" si="2482"/>
        <v>5186</v>
      </c>
      <c r="CT1397" s="66"/>
      <c r="CU1397" s="68">
        <f t="shared" si="2516"/>
        <v>0</v>
      </c>
      <c r="CV1397" s="79">
        <f t="shared" si="2542"/>
        <v>6929</v>
      </c>
      <c r="CW1397" s="66"/>
      <c r="CX1397" s="66">
        <f t="shared" si="2588"/>
        <v>0</v>
      </c>
      <c r="CY1397" s="40">
        <f t="shared" si="2589"/>
        <v>6173.9599999999982</v>
      </c>
      <c r="CZ1397" s="65"/>
      <c r="DA1397" s="66">
        <f t="shared" si="2529"/>
        <v>0</v>
      </c>
      <c r="DB1397" s="67">
        <f t="shared" si="2555"/>
        <v>28348</v>
      </c>
      <c r="DC1397" s="66"/>
      <c r="DD1397" s="66">
        <f t="shared" si="2530"/>
        <v>0</v>
      </c>
      <c r="DE1397" s="67">
        <f t="shared" si="2556"/>
        <v>75119</v>
      </c>
      <c r="DF1397" s="66"/>
      <c r="DG1397" s="69">
        <f t="shared" si="2517"/>
        <v>0</v>
      </c>
      <c r="DH1397" s="67">
        <f t="shared" si="2587"/>
        <v>438795</v>
      </c>
      <c r="DI1397" s="66"/>
      <c r="DJ1397" s="66">
        <f t="shared" si="2518"/>
        <v>0</v>
      </c>
      <c r="DK1397" s="67">
        <f t="shared" si="2543"/>
        <v>4363.5</v>
      </c>
      <c r="DM1397" s="206">
        <f t="shared" si="2519"/>
        <v>0</v>
      </c>
      <c r="DN1397" s="25">
        <f t="shared" si="2535"/>
        <v>0</v>
      </c>
      <c r="DO1397" s="5"/>
      <c r="DP1397" s="43">
        <f t="shared" si="2520"/>
        <v>0</v>
      </c>
      <c r="DQ1397" s="27">
        <f t="shared" si="2544"/>
        <v>6413.5</v>
      </c>
      <c r="DR1397" s="5"/>
      <c r="DS1397" s="43">
        <f t="shared" si="2521"/>
        <v>0</v>
      </c>
      <c r="DT1397" s="27">
        <f t="shared" si="2545"/>
        <v>4846</v>
      </c>
      <c r="DU1397" s="5"/>
      <c r="DV1397" s="43">
        <f t="shared" si="2522"/>
        <v>0</v>
      </c>
      <c r="DW1397" s="27">
        <f t="shared" si="2546"/>
        <v>4835</v>
      </c>
      <c r="DX1397" s="5"/>
      <c r="DY1397" s="22">
        <f t="shared" si="2523"/>
        <v>0</v>
      </c>
      <c r="DZ1397" s="25">
        <f t="shared" si="2547"/>
        <v>523</v>
      </c>
      <c r="EA1397" s="22"/>
      <c r="EB1397" s="22">
        <f t="shared" si="2524"/>
        <v>0</v>
      </c>
      <c r="EC1397" s="28">
        <f t="shared" si="2548"/>
        <v>369</v>
      </c>
      <c r="ED1397" s="5"/>
      <c r="EE1397" s="43">
        <f t="shared" si="2525"/>
        <v>0</v>
      </c>
      <c r="EF1397" s="27">
        <f t="shared" si="2549"/>
        <v>4769</v>
      </c>
      <c r="EG1397" s="66"/>
      <c r="EH1397" s="66">
        <f t="shared" si="2526"/>
        <v>0</v>
      </c>
      <c r="EI1397" s="67">
        <f t="shared" si="2550"/>
        <v>21277</v>
      </c>
      <c r="EJ1397" s="66"/>
      <c r="EK1397" s="66">
        <f t="shared" si="2527"/>
        <v>0</v>
      </c>
      <c r="EL1397" s="67">
        <f t="shared" si="2551"/>
        <v>19907</v>
      </c>
      <c r="EM1397" s="110">
        <f t="shared" si="2561"/>
        <v>211475.43462276002</v>
      </c>
    </row>
    <row r="1398" spans="1:143" ht="11.25" customHeight="1" x14ac:dyDescent="0.25">
      <c r="A1398" s="427">
        <v>46200</v>
      </c>
      <c r="B1398" s="11">
        <v>46198</v>
      </c>
      <c r="C1398" s="183">
        <v>8005023333</v>
      </c>
      <c r="D1398" s="397" t="s">
        <v>41</v>
      </c>
      <c r="E1398" s="450">
        <v>180</v>
      </c>
      <c r="F1398" s="183">
        <v>2</v>
      </c>
      <c r="G1398" s="69">
        <v>191516078857</v>
      </c>
      <c r="H1398" s="66"/>
      <c r="I1398" s="41">
        <f t="shared" si="2486"/>
        <v>0</v>
      </c>
      <c r="J1398" s="48">
        <f t="shared" si="2564"/>
        <v>165207</v>
      </c>
      <c r="K1398" s="66"/>
      <c r="L1398" s="41">
        <f t="shared" si="2590"/>
        <v>0</v>
      </c>
      <c r="M1398" s="48">
        <f t="shared" si="2565"/>
        <v>224024</v>
      </c>
      <c r="N1398" s="66"/>
      <c r="O1398" s="41">
        <f t="shared" si="2591"/>
        <v>0</v>
      </c>
      <c r="P1398" s="48">
        <f t="shared" si="2566"/>
        <v>152586</v>
      </c>
      <c r="Q1398" s="66"/>
      <c r="R1398" s="66">
        <f t="shared" si="2592"/>
        <v>0</v>
      </c>
      <c r="S1398" s="67">
        <f t="shared" si="2567"/>
        <v>188722</v>
      </c>
      <c r="T1398" s="66"/>
      <c r="U1398" s="66">
        <f t="shared" si="2490"/>
        <v>0</v>
      </c>
      <c r="V1398" s="67">
        <f t="shared" si="2568"/>
        <v>120745.30000000005</v>
      </c>
      <c r="X1398" s="69">
        <f t="shared" si="2492"/>
        <v>0</v>
      </c>
      <c r="Y1398" s="67">
        <f t="shared" si="2573"/>
        <v>4416.3500000000004</v>
      </c>
      <c r="Z1398" s="66"/>
      <c r="AA1398" s="68">
        <f t="shared" si="2493"/>
        <v>0</v>
      </c>
      <c r="AB1398" s="67">
        <f t="shared" si="2574"/>
        <v>12648.5</v>
      </c>
      <c r="AC1398" s="66"/>
      <c r="AD1398" s="66">
        <f t="shared" si="2494"/>
        <v>0</v>
      </c>
      <c r="AE1398" s="67">
        <f t="shared" si="2575"/>
        <v>2877</v>
      </c>
      <c r="AF1398" s="66"/>
      <c r="AG1398" s="78">
        <f t="shared" si="2495"/>
        <v>0</v>
      </c>
      <c r="AH1398" s="79">
        <f t="shared" si="2576"/>
        <v>3184.8</v>
      </c>
      <c r="AI1398" s="66"/>
      <c r="AJ1398" s="68">
        <f t="shared" si="2496"/>
        <v>0</v>
      </c>
      <c r="AK1398" s="67">
        <f t="shared" si="2577"/>
        <v>41124</v>
      </c>
      <c r="AL1398" s="66"/>
      <c r="AM1398" s="68">
        <f t="shared" si="2562"/>
        <v>0</v>
      </c>
      <c r="AN1398" s="67">
        <f t="shared" si="2578"/>
        <v>7722.12</v>
      </c>
      <c r="AO1398" s="66"/>
      <c r="AP1398" s="68">
        <f t="shared" si="2498"/>
        <v>0</v>
      </c>
      <c r="AQ1398" s="67">
        <f t="shared" si="2593"/>
        <v>7578.6399999999994</v>
      </c>
      <c r="AR1398" s="66"/>
      <c r="AS1398" s="68">
        <f t="shared" si="2499"/>
        <v>0</v>
      </c>
      <c r="AT1398" s="67">
        <f t="shared" si="2563"/>
        <v>278.5</v>
      </c>
      <c r="AU1398" s="66"/>
      <c r="AV1398" s="66">
        <f t="shared" si="2500"/>
        <v>381.6</v>
      </c>
      <c r="AW1398" s="42">
        <f t="shared" si="2485"/>
        <v>3255.6000000000017</v>
      </c>
      <c r="AX1398" s="66"/>
      <c r="AY1398" s="66">
        <f t="shared" si="2501"/>
        <v>0</v>
      </c>
      <c r="AZ1398" s="67">
        <f t="shared" si="2534"/>
        <v>616.09999999999991</v>
      </c>
      <c r="BA1398" s="66"/>
      <c r="BB1398" s="68">
        <f t="shared" si="2502"/>
        <v>0</v>
      </c>
      <c r="BC1398" s="67">
        <f t="shared" si="2594"/>
        <v>77.819999999999851</v>
      </c>
      <c r="BD1398" s="66"/>
      <c r="BE1398" s="68">
        <f t="shared" si="2503"/>
        <v>0</v>
      </c>
      <c r="BF1398" s="67">
        <f t="shared" si="2532"/>
        <v>445.38000000000164</v>
      </c>
      <c r="BG1398" s="66"/>
      <c r="BH1398" s="68">
        <f t="shared" si="2579"/>
        <v>0</v>
      </c>
      <c r="BI1398" s="67">
        <f t="shared" si="2533"/>
        <v>10000</v>
      </c>
      <c r="BJ1398" s="66"/>
      <c r="BK1398" s="68">
        <f t="shared" si="2505"/>
        <v>0</v>
      </c>
      <c r="BL1398" s="67">
        <f t="shared" si="2537"/>
        <v>2582.6000000000004</v>
      </c>
      <c r="BM1398" s="66"/>
      <c r="BN1398" s="68">
        <f t="shared" si="2580"/>
        <v>0</v>
      </c>
      <c r="BO1398" s="67">
        <f t="shared" si="2538"/>
        <v>4199.5000000000009</v>
      </c>
      <c r="BP1398" s="66"/>
      <c r="BQ1398" s="68">
        <f t="shared" si="2581"/>
        <v>0</v>
      </c>
      <c r="BR1398" s="67">
        <f t="shared" si="2553"/>
        <v>29927.05000000001</v>
      </c>
      <c r="BS1398" s="66"/>
      <c r="BT1398" s="66">
        <f t="shared" si="2582"/>
        <v>360</v>
      </c>
      <c r="BU1398" s="67">
        <f t="shared" si="2570"/>
        <v>85435</v>
      </c>
      <c r="BV1398" s="66"/>
      <c r="BW1398" s="66">
        <f t="shared" si="2584"/>
        <v>360</v>
      </c>
      <c r="BX1398" s="67">
        <f t="shared" si="2585"/>
        <v>126938</v>
      </c>
      <c r="BY1398" s="66"/>
      <c r="BZ1398" s="66">
        <f t="shared" si="2583"/>
        <v>360</v>
      </c>
      <c r="CA1398" s="67">
        <f t="shared" si="2572"/>
        <v>81129</v>
      </c>
      <c r="CB1398" s="66"/>
      <c r="CC1398" s="66">
        <f t="shared" si="2510"/>
        <v>0</v>
      </c>
      <c r="CD1398" s="67">
        <f t="shared" si="2586"/>
        <v>24901.539999999997</v>
      </c>
      <c r="CE1398" s="66"/>
      <c r="CF1398" s="66">
        <f t="shared" si="2511"/>
        <v>0</v>
      </c>
      <c r="CG1398" s="67">
        <f t="shared" si="2539"/>
        <v>3663.6999999999994</v>
      </c>
      <c r="CH1398" s="66"/>
      <c r="CI1398" s="66">
        <f t="shared" si="2512"/>
        <v>0</v>
      </c>
      <c r="CJ1398" s="67">
        <f t="shared" si="2554"/>
        <v>6757.8</v>
      </c>
      <c r="CK1398" s="66"/>
      <c r="CL1398" s="68">
        <f t="shared" si="2513"/>
        <v>0</v>
      </c>
      <c r="CM1398" s="79">
        <f t="shared" si="2540"/>
        <v>4847.4799999999996</v>
      </c>
      <c r="CN1398" s="66"/>
      <c r="CO1398" s="68">
        <f t="shared" si="2514"/>
        <v>0</v>
      </c>
      <c r="CP1398" s="79">
        <f t="shared" si="2541"/>
        <v>3955</v>
      </c>
      <c r="CQ1398" s="66"/>
      <c r="CR1398" s="68">
        <f t="shared" si="2515"/>
        <v>0</v>
      </c>
      <c r="CS1398" s="79">
        <f t="shared" ref="CS1398:CS1461" si="2595">+CS1397+CQ1398-CR1398</f>
        <v>5186</v>
      </c>
      <c r="CT1398" s="66"/>
      <c r="CU1398" s="68">
        <f t="shared" si="2516"/>
        <v>0</v>
      </c>
      <c r="CV1398" s="79">
        <f t="shared" si="2542"/>
        <v>6929</v>
      </c>
      <c r="CW1398" s="66"/>
      <c r="CX1398" s="66">
        <f t="shared" si="2588"/>
        <v>0</v>
      </c>
      <c r="CY1398" s="40">
        <f t="shared" si="2589"/>
        <v>6173.9599999999982</v>
      </c>
      <c r="CZ1398" s="65"/>
      <c r="DA1398" s="66">
        <f t="shared" si="2529"/>
        <v>0</v>
      </c>
      <c r="DB1398" s="67">
        <f t="shared" si="2555"/>
        <v>28348</v>
      </c>
      <c r="DC1398" s="66"/>
      <c r="DD1398" s="66">
        <f t="shared" si="2530"/>
        <v>0</v>
      </c>
      <c r="DE1398" s="67">
        <f t="shared" si="2556"/>
        <v>75119</v>
      </c>
      <c r="DF1398" s="66"/>
      <c r="DG1398" s="69">
        <f t="shared" si="2517"/>
        <v>0</v>
      </c>
      <c r="DH1398" s="67">
        <f t="shared" si="2587"/>
        <v>438795</v>
      </c>
      <c r="DI1398" s="66"/>
      <c r="DJ1398" s="66">
        <f t="shared" si="2518"/>
        <v>0</v>
      </c>
      <c r="DK1398" s="67">
        <f t="shared" si="2543"/>
        <v>4363.5</v>
      </c>
      <c r="DM1398" s="206">
        <f t="shared" si="2519"/>
        <v>0</v>
      </c>
      <c r="DN1398" s="25">
        <f t="shared" si="2535"/>
        <v>0</v>
      </c>
      <c r="DO1398" s="5"/>
      <c r="DP1398" s="43">
        <f t="shared" si="2520"/>
        <v>0</v>
      </c>
      <c r="DQ1398" s="27">
        <f t="shared" si="2544"/>
        <v>6413.5</v>
      </c>
      <c r="DR1398" s="5"/>
      <c r="DS1398" s="43">
        <f t="shared" si="2521"/>
        <v>0</v>
      </c>
      <c r="DT1398" s="27">
        <f t="shared" si="2545"/>
        <v>4846</v>
      </c>
      <c r="DU1398" s="5"/>
      <c r="DV1398" s="43">
        <f t="shared" si="2522"/>
        <v>0</v>
      </c>
      <c r="DW1398" s="27">
        <f t="shared" si="2546"/>
        <v>4835</v>
      </c>
      <c r="DX1398" s="5"/>
      <c r="DY1398" s="22">
        <f t="shared" si="2523"/>
        <v>0</v>
      </c>
      <c r="DZ1398" s="25">
        <f t="shared" si="2547"/>
        <v>523</v>
      </c>
      <c r="EA1398" s="22"/>
      <c r="EB1398" s="22">
        <f t="shared" si="2524"/>
        <v>0</v>
      </c>
      <c r="EC1398" s="28">
        <f t="shared" si="2548"/>
        <v>369</v>
      </c>
      <c r="ED1398" s="5"/>
      <c r="EE1398" s="43">
        <f t="shared" si="2525"/>
        <v>0</v>
      </c>
      <c r="EF1398" s="27">
        <f t="shared" si="2549"/>
        <v>4769</v>
      </c>
      <c r="EG1398" s="66"/>
      <c r="EH1398" s="66">
        <f t="shared" si="2526"/>
        <v>0</v>
      </c>
      <c r="EI1398" s="67">
        <f t="shared" si="2550"/>
        <v>21277</v>
      </c>
      <c r="EJ1398" s="66"/>
      <c r="EK1398" s="66">
        <f t="shared" si="2527"/>
        <v>0</v>
      </c>
      <c r="EL1398" s="67">
        <f t="shared" si="2551"/>
        <v>19907</v>
      </c>
      <c r="EM1398" s="110">
        <f t="shared" si="2561"/>
        <v>211475.43462276002</v>
      </c>
    </row>
    <row r="1399" spans="1:143" ht="11.25" customHeight="1" x14ac:dyDescent="0.25">
      <c r="A1399" s="11">
        <v>46200</v>
      </c>
      <c r="B1399" s="11"/>
      <c r="C1399" s="183">
        <v>8004994008</v>
      </c>
      <c r="D1399" s="62" t="s">
        <v>215</v>
      </c>
      <c r="E1399" s="63">
        <v>150</v>
      </c>
      <c r="F1399" s="156">
        <v>22</v>
      </c>
      <c r="G1399" s="78">
        <v>191516113114</v>
      </c>
      <c r="H1399" s="66"/>
      <c r="I1399" s="41">
        <f t="shared" si="2486"/>
        <v>0</v>
      </c>
      <c r="J1399" s="48">
        <f t="shared" si="2564"/>
        <v>165207</v>
      </c>
      <c r="K1399" s="66"/>
      <c r="L1399" s="41">
        <f t="shared" si="2590"/>
        <v>0</v>
      </c>
      <c r="M1399" s="48">
        <f t="shared" si="2565"/>
        <v>224024</v>
      </c>
      <c r="N1399" s="66"/>
      <c r="O1399" s="41">
        <f t="shared" si="2591"/>
        <v>0</v>
      </c>
      <c r="P1399" s="48">
        <f t="shared" si="2566"/>
        <v>152586</v>
      </c>
      <c r="Q1399" s="66"/>
      <c r="R1399" s="66">
        <f t="shared" si="2592"/>
        <v>0</v>
      </c>
      <c r="S1399" s="67">
        <f t="shared" si="2567"/>
        <v>188722</v>
      </c>
      <c r="T1399" s="66"/>
      <c r="U1399" s="66">
        <f t="shared" si="2490"/>
        <v>0</v>
      </c>
      <c r="V1399" s="67">
        <f t="shared" si="2568"/>
        <v>120745.30000000005</v>
      </c>
      <c r="X1399" s="69">
        <f t="shared" si="2492"/>
        <v>0</v>
      </c>
      <c r="Y1399" s="67">
        <f t="shared" si="2573"/>
        <v>4416.3500000000004</v>
      </c>
      <c r="Z1399" s="66"/>
      <c r="AA1399" s="68">
        <f t="shared" si="2493"/>
        <v>0</v>
      </c>
      <c r="AB1399" s="67">
        <f t="shared" si="2574"/>
        <v>12648.5</v>
      </c>
      <c r="AC1399" s="66"/>
      <c r="AD1399" s="66">
        <f t="shared" si="2494"/>
        <v>0</v>
      </c>
      <c r="AE1399" s="67">
        <f t="shared" si="2575"/>
        <v>2877</v>
      </c>
      <c r="AF1399" s="66"/>
      <c r="AG1399" s="78">
        <f t="shared" si="2495"/>
        <v>0</v>
      </c>
      <c r="AH1399" s="79">
        <f t="shared" si="2576"/>
        <v>3184.8</v>
      </c>
      <c r="AI1399" s="66"/>
      <c r="AJ1399" s="68">
        <f t="shared" si="2496"/>
        <v>0</v>
      </c>
      <c r="AK1399" s="67">
        <f t="shared" si="2577"/>
        <v>41124</v>
      </c>
      <c r="AL1399" s="66"/>
      <c r="AM1399" s="68">
        <f t="shared" si="2562"/>
        <v>0</v>
      </c>
      <c r="AN1399" s="67">
        <f t="shared" si="2578"/>
        <v>7722.12</v>
      </c>
      <c r="AO1399" s="66"/>
      <c r="AP1399" s="68">
        <f t="shared" si="2498"/>
        <v>0</v>
      </c>
      <c r="AQ1399" s="67">
        <f t="shared" si="2593"/>
        <v>7578.6399999999994</v>
      </c>
      <c r="AR1399" s="66"/>
      <c r="AS1399" s="68">
        <f t="shared" si="2499"/>
        <v>0</v>
      </c>
      <c r="AT1399" s="67">
        <f t="shared" si="2563"/>
        <v>278.5</v>
      </c>
      <c r="AU1399" s="66"/>
      <c r="AV1399" s="66">
        <f t="shared" si="2500"/>
        <v>0</v>
      </c>
      <c r="AW1399" s="42">
        <f t="shared" si="2485"/>
        <v>3255.6000000000017</v>
      </c>
      <c r="AX1399" s="66"/>
      <c r="AY1399" s="66">
        <f t="shared" si="2501"/>
        <v>0</v>
      </c>
      <c r="AZ1399" s="67">
        <f t="shared" si="2534"/>
        <v>616.09999999999991</v>
      </c>
      <c r="BA1399" s="66"/>
      <c r="BB1399" s="68">
        <f t="shared" si="2502"/>
        <v>0</v>
      </c>
      <c r="BC1399" s="67">
        <f t="shared" si="2594"/>
        <v>77.819999999999851</v>
      </c>
      <c r="BD1399" s="66"/>
      <c r="BE1399" s="68">
        <f t="shared" si="2503"/>
        <v>0</v>
      </c>
      <c r="BF1399" s="67">
        <f t="shared" si="2532"/>
        <v>445.38000000000164</v>
      </c>
      <c r="BG1399" s="66"/>
      <c r="BH1399" s="68">
        <f t="shared" si="2579"/>
        <v>0</v>
      </c>
      <c r="BI1399" s="67">
        <f t="shared" si="2533"/>
        <v>10000</v>
      </c>
      <c r="BJ1399" s="66"/>
      <c r="BK1399" s="68">
        <f t="shared" si="2505"/>
        <v>0</v>
      </c>
      <c r="BL1399" s="67">
        <f t="shared" si="2537"/>
        <v>2582.6000000000004</v>
      </c>
      <c r="BM1399" s="66"/>
      <c r="BN1399" s="68">
        <f t="shared" si="2580"/>
        <v>0</v>
      </c>
      <c r="BO1399" s="67">
        <f t="shared" si="2538"/>
        <v>4199.5000000000009</v>
      </c>
      <c r="BP1399" s="66"/>
      <c r="BQ1399" s="68">
        <f t="shared" si="2581"/>
        <v>0</v>
      </c>
      <c r="BR1399" s="67">
        <f t="shared" si="2553"/>
        <v>29927.05000000001</v>
      </c>
      <c r="BS1399" s="66"/>
      <c r="BT1399" s="66">
        <f t="shared" si="2582"/>
        <v>0</v>
      </c>
      <c r="BU1399" s="67">
        <f t="shared" si="2570"/>
        <v>85435</v>
      </c>
      <c r="BV1399" s="66"/>
      <c r="BW1399" s="66">
        <f t="shared" si="2584"/>
        <v>0</v>
      </c>
      <c r="BX1399" s="67">
        <f t="shared" si="2585"/>
        <v>126938</v>
      </c>
      <c r="BY1399" s="66"/>
      <c r="BZ1399" s="66">
        <f t="shared" si="2583"/>
        <v>0</v>
      </c>
      <c r="CA1399" s="67">
        <f t="shared" si="2572"/>
        <v>81129</v>
      </c>
      <c r="CB1399" s="66"/>
      <c r="CC1399" s="66">
        <f t="shared" si="2510"/>
        <v>0</v>
      </c>
      <c r="CD1399" s="67">
        <f t="shared" si="2586"/>
        <v>24901.539999999997</v>
      </c>
      <c r="CE1399" s="66"/>
      <c r="CF1399" s="66">
        <f t="shared" si="2511"/>
        <v>0</v>
      </c>
      <c r="CG1399" s="67">
        <f t="shared" si="2539"/>
        <v>3663.6999999999994</v>
      </c>
      <c r="CH1399" s="66"/>
      <c r="CI1399" s="66">
        <f t="shared" si="2512"/>
        <v>0</v>
      </c>
      <c r="CJ1399" s="67">
        <f t="shared" si="2554"/>
        <v>6757.8</v>
      </c>
      <c r="CK1399" s="66"/>
      <c r="CL1399" s="68">
        <f t="shared" si="2513"/>
        <v>0</v>
      </c>
      <c r="CM1399" s="79">
        <f t="shared" si="2540"/>
        <v>4847.4799999999996</v>
      </c>
      <c r="CN1399" s="66"/>
      <c r="CO1399" s="68">
        <f t="shared" si="2514"/>
        <v>0</v>
      </c>
      <c r="CP1399" s="79">
        <f t="shared" si="2541"/>
        <v>3955</v>
      </c>
      <c r="CQ1399" s="66"/>
      <c r="CR1399" s="68">
        <f t="shared" si="2515"/>
        <v>0</v>
      </c>
      <c r="CS1399" s="79">
        <f t="shared" si="2595"/>
        <v>5186</v>
      </c>
      <c r="CT1399" s="66"/>
      <c r="CU1399" s="68">
        <f t="shared" si="2516"/>
        <v>0</v>
      </c>
      <c r="CV1399" s="79">
        <f t="shared" si="2542"/>
        <v>6929</v>
      </c>
      <c r="CW1399" s="66"/>
      <c r="CX1399" s="66">
        <f t="shared" si="2588"/>
        <v>0</v>
      </c>
      <c r="CY1399" s="40">
        <f t="shared" si="2589"/>
        <v>6173.9599999999982</v>
      </c>
      <c r="CZ1399" s="65"/>
      <c r="DA1399" s="66">
        <f t="shared" si="2529"/>
        <v>0</v>
      </c>
      <c r="DB1399" s="67">
        <f t="shared" si="2555"/>
        <v>28348</v>
      </c>
      <c r="DC1399" s="66"/>
      <c r="DD1399" s="66">
        <f t="shared" si="2530"/>
        <v>0</v>
      </c>
      <c r="DE1399" s="67">
        <f t="shared" si="2556"/>
        <v>75119</v>
      </c>
      <c r="DF1399" s="66"/>
      <c r="DG1399" s="69">
        <f t="shared" si="2517"/>
        <v>0</v>
      </c>
      <c r="DH1399" s="67">
        <f t="shared" si="2587"/>
        <v>438795</v>
      </c>
      <c r="DI1399" s="66"/>
      <c r="DJ1399" s="66">
        <f t="shared" si="2518"/>
        <v>0</v>
      </c>
      <c r="DK1399" s="67">
        <f t="shared" si="2543"/>
        <v>4363.5</v>
      </c>
      <c r="DM1399" s="206">
        <f t="shared" si="2519"/>
        <v>0</v>
      </c>
      <c r="DN1399" s="25">
        <f t="shared" si="2535"/>
        <v>0</v>
      </c>
      <c r="DO1399" s="5"/>
      <c r="DP1399" s="43">
        <f t="shared" si="2520"/>
        <v>0</v>
      </c>
      <c r="DQ1399" s="27">
        <f t="shared" si="2544"/>
        <v>6413.5</v>
      </c>
      <c r="DR1399" s="5"/>
      <c r="DS1399" s="43">
        <f t="shared" si="2521"/>
        <v>0</v>
      </c>
      <c r="DT1399" s="27">
        <f t="shared" si="2545"/>
        <v>4846</v>
      </c>
      <c r="DU1399" s="5"/>
      <c r="DV1399" s="43">
        <f t="shared" si="2522"/>
        <v>0</v>
      </c>
      <c r="DW1399" s="27">
        <f t="shared" si="2546"/>
        <v>4835</v>
      </c>
      <c r="DX1399" s="5"/>
      <c r="DY1399" s="22">
        <f t="shared" si="2523"/>
        <v>0</v>
      </c>
      <c r="DZ1399" s="25">
        <f t="shared" si="2547"/>
        <v>523</v>
      </c>
      <c r="EA1399" s="22"/>
      <c r="EB1399" s="22">
        <f t="shared" si="2524"/>
        <v>0</v>
      </c>
      <c r="EC1399" s="28">
        <f t="shared" si="2548"/>
        <v>369</v>
      </c>
      <c r="ED1399" s="5"/>
      <c r="EE1399" s="43">
        <f t="shared" si="2525"/>
        <v>0</v>
      </c>
      <c r="EF1399" s="27">
        <f t="shared" si="2549"/>
        <v>4769</v>
      </c>
      <c r="EG1399" s="66"/>
      <c r="EH1399" s="66">
        <f t="shared" si="2526"/>
        <v>0</v>
      </c>
      <c r="EI1399" s="67">
        <f t="shared" si="2550"/>
        <v>21277</v>
      </c>
      <c r="EJ1399" s="66"/>
      <c r="EK1399" s="66">
        <f t="shared" si="2527"/>
        <v>0</v>
      </c>
      <c r="EL1399" s="67">
        <f t="shared" si="2551"/>
        <v>19907</v>
      </c>
      <c r="EM1399" s="110">
        <f t="shared" si="2561"/>
        <v>211475.43462276002</v>
      </c>
    </row>
    <row r="1400" spans="1:143" ht="11.25" customHeight="1" x14ac:dyDescent="0.25">
      <c r="A1400" s="11">
        <v>46200</v>
      </c>
      <c r="B1400" s="11"/>
      <c r="C1400" s="183">
        <v>8004996692</v>
      </c>
      <c r="D1400" s="62" t="s">
        <v>524</v>
      </c>
      <c r="E1400" s="63">
        <v>50</v>
      </c>
      <c r="F1400" s="156">
        <v>4.5</v>
      </c>
      <c r="G1400" s="78">
        <v>191516883499</v>
      </c>
      <c r="H1400" s="66"/>
      <c r="I1400" s="41">
        <f t="shared" si="2486"/>
        <v>0</v>
      </c>
      <c r="J1400" s="48">
        <f t="shared" si="2564"/>
        <v>165207</v>
      </c>
      <c r="K1400" s="66"/>
      <c r="L1400" s="41">
        <f t="shared" si="2590"/>
        <v>0</v>
      </c>
      <c r="M1400" s="48">
        <f t="shared" si="2565"/>
        <v>224024</v>
      </c>
      <c r="N1400" s="66"/>
      <c r="O1400" s="41">
        <f t="shared" si="2591"/>
        <v>0</v>
      </c>
      <c r="P1400" s="48">
        <f t="shared" si="2566"/>
        <v>152586</v>
      </c>
      <c r="Q1400" s="66"/>
      <c r="R1400" s="66">
        <f t="shared" si="2592"/>
        <v>0</v>
      </c>
      <c r="S1400" s="67">
        <f t="shared" si="2567"/>
        <v>188722</v>
      </c>
      <c r="T1400" s="66"/>
      <c r="U1400" s="66">
        <f t="shared" si="2490"/>
        <v>0</v>
      </c>
      <c r="V1400" s="67">
        <f t="shared" si="2568"/>
        <v>120745.30000000005</v>
      </c>
      <c r="X1400" s="69">
        <f t="shared" si="2492"/>
        <v>0</v>
      </c>
      <c r="Y1400" s="67">
        <f t="shared" si="2573"/>
        <v>4416.3500000000004</v>
      </c>
      <c r="Z1400" s="66"/>
      <c r="AA1400" s="68">
        <f t="shared" si="2493"/>
        <v>0</v>
      </c>
      <c r="AB1400" s="67">
        <f t="shared" si="2574"/>
        <v>12648.5</v>
      </c>
      <c r="AC1400" s="66"/>
      <c r="AD1400" s="66">
        <f t="shared" si="2494"/>
        <v>0</v>
      </c>
      <c r="AE1400" s="67">
        <f t="shared" si="2575"/>
        <v>2877</v>
      </c>
      <c r="AF1400" s="66"/>
      <c r="AG1400" s="78">
        <f t="shared" si="2495"/>
        <v>0</v>
      </c>
      <c r="AH1400" s="79">
        <f t="shared" si="2576"/>
        <v>3184.8</v>
      </c>
      <c r="AI1400" s="66"/>
      <c r="AJ1400" s="68">
        <f t="shared" si="2496"/>
        <v>0</v>
      </c>
      <c r="AK1400" s="67">
        <f t="shared" si="2577"/>
        <v>41124</v>
      </c>
      <c r="AL1400" s="66"/>
      <c r="AM1400" s="68">
        <f t="shared" si="2562"/>
        <v>0</v>
      </c>
      <c r="AN1400" s="67">
        <f t="shared" si="2578"/>
        <v>7722.12</v>
      </c>
      <c r="AO1400" s="66"/>
      <c r="AP1400" s="68">
        <f t="shared" si="2498"/>
        <v>0</v>
      </c>
      <c r="AQ1400" s="67">
        <f t="shared" si="2593"/>
        <v>7578.6399999999994</v>
      </c>
      <c r="AR1400" s="66"/>
      <c r="AS1400" s="68">
        <f t="shared" si="2499"/>
        <v>0</v>
      </c>
      <c r="AT1400" s="67">
        <f t="shared" si="2563"/>
        <v>278.5</v>
      </c>
      <c r="AU1400" s="66"/>
      <c r="AV1400" s="66">
        <f t="shared" si="2500"/>
        <v>0</v>
      </c>
      <c r="AW1400" s="42">
        <f t="shared" ref="AW1400:AW1463" si="2596">AW1399+AU1400-AV1400</f>
        <v>3255.6000000000017</v>
      </c>
      <c r="AX1400" s="66"/>
      <c r="AY1400" s="66">
        <f t="shared" si="2501"/>
        <v>0</v>
      </c>
      <c r="AZ1400" s="67">
        <f t="shared" si="2534"/>
        <v>616.09999999999991</v>
      </c>
      <c r="BA1400" s="66"/>
      <c r="BB1400" s="68">
        <f t="shared" si="2502"/>
        <v>0</v>
      </c>
      <c r="BC1400" s="67">
        <f t="shared" si="2594"/>
        <v>77.819999999999851</v>
      </c>
      <c r="BD1400" s="66"/>
      <c r="BE1400" s="68">
        <f t="shared" si="2503"/>
        <v>0</v>
      </c>
      <c r="BF1400" s="67">
        <f t="shared" si="2532"/>
        <v>445.38000000000164</v>
      </c>
      <c r="BG1400" s="66"/>
      <c r="BH1400" s="68">
        <f t="shared" si="2579"/>
        <v>0</v>
      </c>
      <c r="BI1400" s="67">
        <f t="shared" si="2533"/>
        <v>10000</v>
      </c>
      <c r="BJ1400" s="66"/>
      <c r="BK1400" s="68">
        <f t="shared" si="2505"/>
        <v>0</v>
      </c>
      <c r="BL1400" s="67">
        <f t="shared" si="2537"/>
        <v>2582.6000000000004</v>
      </c>
      <c r="BM1400" s="66"/>
      <c r="BN1400" s="68">
        <f t="shared" si="2580"/>
        <v>0</v>
      </c>
      <c r="BO1400" s="67">
        <f t="shared" si="2538"/>
        <v>4199.5000000000009</v>
      </c>
      <c r="BP1400" s="66"/>
      <c r="BQ1400" s="68">
        <f t="shared" si="2581"/>
        <v>0</v>
      </c>
      <c r="BR1400" s="67">
        <f t="shared" si="2553"/>
        <v>29927.05000000001</v>
      </c>
      <c r="BS1400" s="66"/>
      <c r="BT1400" s="66">
        <f t="shared" si="2582"/>
        <v>0</v>
      </c>
      <c r="BU1400" s="67">
        <f t="shared" si="2570"/>
        <v>85435</v>
      </c>
      <c r="BV1400" s="66"/>
      <c r="BW1400" s="66">
        <f t="shared" si="2584"/>
        <v>0</v>
      </c>
      <c r="BX1400" s="67">
        <f t="shared" si="2585"/>
        <v>126938</v>
      </c>
      <c r="BY1400" s="66"/>
      <c r="BZ1400" s="66">
        <f t="shared" si="2583"/>
        <v>0</v>
      </c>
      <c r="CA1400" s="67">
        <f t="shared" si="2572"/>
        <v>81129</v>
      </c>
      <c r="CB1400" s="66"/>
      <c r="CC1400" s="66">
        <f t="shared" si="2510"/>
        <v>0</v>
      </c>
      <c r="CD1400" s="67">
        <f t="shared" si="2586"/>
        <v>24901.539999999997</v>
      </c>
      <c r="CE1400" s="66"/>
      <c r="CF1400" s="66">
        <f t="shared" si="2511"/>
        <v>0</v>
      </c>
      <c r="CG1400" s="67">
        <f t="shared" si="2539"/>
        <v>3663.6999999999994</v>
      </c>
      <c r="CH1400" s="66"/>
      <c r="CI1400" s="66">
        <f t="shared" si="2512"/>
        <v>0</v>
      </c>
      <c r="CJ1400" s="67">
        <f t="shared" si="2554"/>
        <v>6757.8</v>
      </c>
      <c r="CK1400" s="66"/>
      <c r="CL1400" s="68">
        <f t="shared" si="2513"/>
        <v>0</v>
      </c>
      <c r="CM1400" s="79">
        <f t="shared" si="2540"/>
        <v>4847.4799999999996</v>
      </c>
      <c r="CN1400" s="66"/>
      <c r="CO1400" s="68">
        <f t="shared" si="2514"/>
        <v>0</v>
      </c>
      <c r="CP1400" s="79">
        <f t="shared" si="2541"/>
        <v>3955</v>
      </c>
      <c r="CQ1400" s="66"/>
      <c r="CR1400" s="68">
        <f t="shared" si="2515"/>
        <v>0</v>
      </c>
      <c r="CS1400" s="79">
        <f t="shared" si="2595"/>
        <v>5186</v>
      </c>
      <c r="CT1400" s="66"/>
      <c r="CU1400" s="68">
        <f t="shared" si="2516"/>
        <v>0</v>
      </c>
      <c r="CV1400" s="79">
        <f t="shared" si="2542"/>
        <v>6929</v>
      </c>
      <c r="CW1400" s="66"/>
      <c r="CX1400" s="66">
        <f t="shared" si="2588"/>
        <v>0</v>
      </c>
      <c r="CY1400" s="40">
        <f t="shared" si="2589"/>
        <v>6173.9599999999982</v>
      </c>
      <c r="CZ1400" s="65"/>
      <c r="DA1400" s="66">
        <f t="shared" si="2529"/>
        <v>0</v>
      </c>
      <c r="DB1400" s="67">
        <f t="shared" si="2555"/>
        <v>28348</v>
      </c>
      <c r="DC1400" s="66"/>
      <c r="DD1400" s="66">
        <f t="shared" si="2530"/>
        <v>0</v>
      </c>
      <c r="DE1400" s="67">
        <f t="shared" si="2556"/>
        <v>75119</v>
      </c>
      <c r="DF1400" s="66"/>
      <c r="DG1400" s="69">
        <f t="shared" si="2517"/>
        <v>0</v>
      </c>
      <c r="DH1400" s="67">
        <f t="shared" si="2587"/>
        <v>438795</v>
      </c>
      <c r="DI1400" s="66"/>
      <c r="DJ1400" s="66">
        <f t="shared" si="2518"/>
        <v>0</v>
      </c>
      <c r="DK1400" s="67">
        <f t="shared" si="2543"/>
        <v>4363.5</v>
      </c>
      <c r="DM1400" s="206">
        <f t="shared" si="2519"/>
        <v>0</v>
      </c>
      <c r="DN1400" s="25">
        <f t="shared" si="2535"/>
        <v>0</v>
      </c>
      <c r="DO1400" s="5"/>
      <c r="DP1400" s="43">
        <f t="shared" si="2520"/>
        <v>0</v>
      </c>
      <c r="DQ1400" s="27">
        <f t="shared" si="2544"/>
        <v>6413.5</v>
      </c>
      <c r="DR1400" s="5"/>
      <c r="DS1400" s="43">
        <f t="shared" si="2521"/>
        <v>0</v>
      </c>
      <c r="DT1400" s="27">
        <f t="shared" si="2545"/>
        <v>4846</v>
      </c>
      <c r="DU1400" s="5"/>
      <c r="DV1400" s="43">
        <f t="shared" si="2522"/>
        <v>0</v>
      </c>
      <c r="DW1400" s="27">
        <f t="shared" si="2546"/>
        <v>4835</v>
      </c>
      <c r="DX1400" s="5"/>
      <c r="DY1400" s="22">
        <f t="shared" si="2523"/>
        <v>0</v>
      </c>
      <c r="DZ1400" s="25">
        <f t="shared" si="2547"/>
        <v>523</v>
      </c>
      <c r="EA1400" s="22"/>
      <c r="EB1400" s="22">
        <f t="shared" si="2524"/>
        <v>0</v>
      </c>
      <c r="EC1400" s="28">
        <f t="shared" si="2548"/>
        <v>369</v>
      </c>
      <c r="ED1400" s="5"/>
      <c r="EE1400" s="43">
        <f t="shared" si="2525"/>
        <v>0</v>
      </c>
      <c r="EF1400" s="27">
        <f t="shared" si="2549"/>
        <v>4769</v>
      </c>
      <c r="EG1400" s="66"/>
      <c r="EH1400" s="66">
        <f t="shared" si="2526"/>
        <v>0</v>
      </c>
      <c r="EI1400" s="67">
        <f t="shared" si="2550"/>
        <v>21277</v>
      </c>
      <c r="EJ1400" s="66"/>
      <c r="EK1400" s="66">
        <f t="shared" si="2527"/>
        <v>0</v>
      </c>
      <c r="EL1400" s="67">
        <f t="shared" si="2551"/>
        <v>19907</v>
      </c>
      <c r="EM1400" s="110">
        <f t="shared" si="2561"/>
        <v>210990.71892276002</v>
      </c>
    </row>
    <row r="1401" spans="1:143" ht="11.25" customHeight="1" x14ac:dyDescent="0.25">
      <c r="A1401" s="11">
        <v>46200</v>
      </c>
      <c r="B1401" s="11"/>
      <c r="C1401" s="183">
        <v>8005013302</v>
      </c>
      <c r="D1401" s="397" t="s">
        <v>213</v>
      </c>
      <c r="E1401" s="450">
        <v>315</v>
      </c>
      <c r="F1401" s="183">
        <v>3</v>
      </c>
      <c r="G1401" s="69">
        <v>191516031265</v>
      </c>
      <c r="H1401" s="66"/>
      <c r="I1401" s="41">
        <f t="shared" si="2486"/>
        <v>630</v>
      </c>
      <c r="J1401" s="48">
        <f t="shared" ref="J1401:J1432" si="2597">J1400+H1401-I1401</f>
        <v>164577</v>
      </c>
      <c r="K1401" s="66"/>
      <c r="L1401" s="41">
        <f t="shared" si="2590"/>
        <v>630</v>
      </c>
      <c r="M1401" s="48">
        <f t="shared" ref="M1401:M1432" si="2598">M1400+K1401-L1401</f>
        <v>223394</v>
      </c>
      <c r="N1401" s="66"/>
      <c r="O1401" s="41">
        <f t="shared" si="2591"/>
        <v>630</v>
      </c>
      <c r="P1401" s="48">
        <f t="shared" ref="P1401:P1432" si="2599">P1400+N1401-O1401</f>
        <v>151956</v>
      </c>
      <c r="Q1401" s="66"/>
      <c r="R1401" s="66">
        <f t="shared" si="2592"/>
        <v>630</v>
      </c>
      <c r="S1401" s="67">
        <f t="shared" ref="S1401:S1432" si="2600">S1400+Q1401-R1401</f>
        <v>188092</v>
      </c>
      <c r="T1401" s="66"/>
      <c r="U1401" s="66">
        <f t="shared" si="2490"/>
        <v>976.5</v>
      </c>
      <c r="V1401" s="67">
        <f t="shared" si="2568"/>
        <v>119768.80000000005</v>
      </c>
      <c r="X1401" s="69">
        <f t="shared" si="2492"/>
        <v>0</v>
      </c>
      <c r="Y1401" s="67">
        <f t="shared" si="2573"/>
        <v>4416.3500000000004</v>
      </c>
      <c r="Z1401" s="66"/>
      <c r="AA1401" s="68">
        <f t="shared" si="2493"/>
        <v>0</v>
      </c>
      <c r="AB1401" s="67">
        <f t="shared" si="2574"/>
        <v>12648.5</v>
      </c>
      <c r="AC1401" s="66"/>
      <c r="AD1401" s="66">
        <f t="shared" si="2494"/>
        <v>0</v>
      </c>
      <c r="AE1401" s="67">
        <f t="shared" si="2575"/>
        <v>2877</v>
      </c>
      <c r="AF1401" s="66"/>
      <c r="AG1401" s="78">
        <f t="shared" si="2495"/>
        <v>0</v>
      </c>
      <c r="AH1401" s="79">
        <f t="shared" si="2576"/>
        <v>3184.8</v>
      </c>
      <c r="AI1401" s="66"/>
      <c r="AJ1401" s="68">
        <f t="shared" si="2496"/>
        <v>0</v>
      </c>
      <c r="AK1401" s="67">
        <f t="shared" si="2577"/>
        <v>41124</v>
      </c>
      <c r="AL1401" s="66"/>
      <c r="AM1401" s="68">
        <f t="shared" si="2562"/>
        <v>0</v>
      </c>
      <c r="AN1401" s="67">
        <f t="shared" si="2578"/>
        <v>7722.12</v>
      </c>
      <c r="AO1401" s="66"/>
      <c r="AP1401" s="68">
        <f t="shared" si="2498"/>
        <v>0</v>
      </c>
      <c r="AQ1401" s="67">
        <f t="shared" si="2593"/>
        <v>7578.6399999999994</v>
      </c>
      <c r="AR1401" s="66"/>
      <c r="AS1401" s="68">
        <f t="shared" si="2499"/>
        <v>0</v>
      </c>
      <c r="AT1401" s="67">
        <f t="shared" si="2563"/>
        <v>278.5</v>
      </c>
      <c r="AU1401" s="66"/>
      <c r="AV1401" s="66">
        <f t="shared" si="2500"/>
        <v>0</v>
      </c>
      <c r="AW1401" s="42">
        <f t="shared" si="2596"/>
        <v>3255.6000000000017</v>
      </c>
      <c r="AX1401" s="66"/>
      <c r="AY1401" s="66">
        <f t="shared" si="2501"/>
        <v>0</v>
      </c>
      <c r="AZ1401" s="67">
        <f t="shared" si="2534"/>
        <v>616.09999999999991</v>
      </c>
      <c r="BA1401" s="66"/>
      <c r="BB1401" s="68">
        <f t="shared" si="2502"/>
        <v>0</v>
      </c>
      <c r="BC1401" s="67">
        <f t="shared" si="2594"/>
        <v>77.819999999999851</v>
      </c>
      <c r="BD1401" s="66"/>
      <c r="BE1401" s="68">
        <f t="shared" si="2503"/>
        <v>0</v>
      </c>
      <c r="BF1401" s="67">
        <f t="shared" si="2532"/>
        <v>445.38000000000164</v>
      </c>
      <c r="BG1401" s="66"/>
      <c r="BH1401" s="68">
        <f t="shared" si="2579"/>
        <v>0</v>
      </c>
      <c r="BI1401" s="67">
        <f t="shared" si="2533"/>
        <v>10000</v>
      </c>
      <c r="BJ1401" s="66"/>
      <c r="BK1401" s="68">
        <f t="shared" si="2505"/>
        <v>0</v>
      </c>
      <c r="BL1401" s="67">
        <f t="shared" si="2537"/>
        <v>2582.6000000000004</v>
      </c>
      <c r="BM1401" s="66"/>
      <c r="BN1401" s="68">
        <f t="shared" si="2580"/>
        <v>0</v>
      </c>
      <c r="BO1401" s="67">
        <f t="shared" si="2538"/>
        <v>4199.5000000000009</v>
      </c>
      <c r="BP1401" s="66"/>
      <c r="BQ1401" s="68">
        <f t="shared" si="2581"/>
        <v>0</v>
      </c>
      <c r="BR1401" s="67">
        <f t="shared" si="2553"/>
        <v>29927.05000000001</v>
      </c>
      <c r="BS1401" s="66"/>
      <c r="BT1401" s="66">
        <f t="shared" si="2582"/>
        <v>0</v>
      </c>
      <c r="BU1401" s="67">
        <f t="shared" si="2570"/>
        <v>85435</v>
      </c>
      <c r="BV1401" s="66"/>
      <c r="BW1401" s="66">
        <f t="shared" si="2584"/>
        <v>0</v>
      </c>
      <c r="BX1401" s="67">
        <f t="shared" si="2585"/>
        <v>126938</v>
      </c>
      <c r="BY1401" s="66"/>
      <c r="BZ1401" s="66">
        <f t="shared" si="2583"/>
        <v>0</v>
      </c>
      <c r="CA1401" s="67">
        <f t="shared" si="2572"/>
        <v>81129</v>
      </c>
      <c r="CB1401" s="66"/>
      <c r="CC1401" s="66">
        <f t="shared" si="2510"/>
        <v>0</v>
      </c>
      <c r="CD1401" s="67">
        <f t="shared" si="2586"/>
        <v>24901.539999999997</v>
      </c>
      <c r="CE1401" s="66"/>
      <c r="CF1401" s="66">
        <f t="shared" si="2511"/>
        <v>0</v>
      </c>
      <c r="CG1401" s="67">
        <f t="shared" si="2539"/>
        <v>3663.6999999999994</v>
      </c>
      <c r="CH1401" s="66"/>
      <c r="CI1401" s="66">
        <f t="shared" si="2512"/>
        <v>0</v>
      </c>
      <c r="CJ1401" s="67">
        <f t="shared" si="2554"/>
        <v>6757.8</v>
      </c>
      <c r="CK1401" s="66"/>
      <c r="CL1401" s="68">
        <f t="shared" si="2513"/>
        <v>0</v>
      </c>
      <c r="CM1401" s="79">
        <f t="shared" si="2540"/>
        <v>4847.4799999999996</v>
      </c>
      <c r="CN1401" s="66"/>
      <c r="CO1401" s="68">
        <f t="shared" si="2514"/>
        <v>0</v>
      </c>
      <c r="CP1401" s="79">
        <f t="shared" si="2541"/>
        <v>3955</v>
      </c>
      <c r="CQ1401" s="66"/>
      <c r="CR1401" s="68">
        <f t="shared" si="2515"/>
        <v>0</v>
      </c>
      <c r="CS1401" s="79">
        <f t="shared" si="2595"/>
        <v>5186</v>
      </c>
      <c r="CT1401" s="66"/>
      <c r="CU1401" s="68">
        <f t="shared" si="2516"/>
        <v>0</v>
      </c>
      <c r="CV1401" s="79">
        <f t="shared" si="2542"/>
        <v>6929</v>
      </c>
      <c r="CW1401" s="66"/>
      <c r="CX1401" s="66">
        <f t="shared" si="2588"/>
        <v>0</v>
      </c>
      <c r="CY1401" s="40">
        <f t="shared" si="2589"/>
        <v>6173.9599999999982</v>
      </c>
      <c r="CZ1401" s="65"/>
      <c r="DA1401" s="66">
        <f t="shared" si="2529"/>
        <v>0</v>
      </c>
      <c r="DB1401" s="67">
        <f t="shared" si="2555"/>
        <v>28348</v>
      </c>
      <c r="DC1401" s="66"/>
      <c r="DD1401" s="66">
        <f t="shared" si="2530"/>
        <v>0</v>
      </c>
      <c r="DE1401" s="67">
        <f t="shared" si="2556"/>
        <v>75119</v>
      </c>
      <c r="DF1401" s="66"/>
      <c r="DG1401" s="69">
        <f t="shared" si="2517"/>
        <v>0</v>
      </c>
      <c r="DH1401" s="67">
        <f t="shared" si="2587"/>
        <v>438795</v>
      </c>
      <c r="DI1401" s="66"/>
      <c r="DJ1401" s="66">
        <f t="shared" si="2518"/>
        <v>0</v>
      </c>
      <c r="DK1401" s="67">
        <f t="shared" si="2543"/>
        <v>4363.5</v>
      </c>
      <c r="DM1401" s="206">
        <f t="shared" si="2519"/>
        <v>0</v>
      </c>
      <c r="DN1401" s="25">
        <f t="shared" si="2535"/>
        <v>0</v>
      </c>
      <c r="DO1401" s="5"/>
      <c r="DP1401" s="43">
        <f t="shared" si="2520"/>
        <v>0</v>
      </c>
      <c r="DQ1401" s="27">
        <f t="shared" si="2544"/>
        <v>6413.5</v>
      </c>
      <c r="DR1401" s="5"/>
      <c r="DS1401" s="43">
        <f t="shared" si="2521"/>
        <v>0</v>
      </c>
      <c r="DT1401" s="27">
        <f t="shared" si="2545"/>
        <v>4846</v>
      </c>
      <c r="DU1401" s="5"/>
      <c r="DV1401" s="43">
        <f t="shared" si="2522"/>
        <v>0</v>
      </c>
      <c r="DW1401" s="27">
        <f t="shared" si="2546"/>
        <v>4835</v>
      </c>
      <c r="DX1401" s="5"/>
      <c r="DY1401" s="22">
        <f t="shared" si="2523"/>
        <v>0</v>
      </c>
      <c r="DZ1401" s="25">
        <f t="shared" si="2547"/>
        <v>523</v>
      </c>
      <c r="EA1401" s="22"/>
      <c r="EB1401" s="22">
        <f t="shared" si="2524"/>
        <v>0</v>
      </c>
      <c r="EC1401" s="28">
        <f t="shared" si="2548"/>
        <v>369</v>
      </c>
      <c r="ED1401" s="5"/>
      <c r="EE1401" s="43">
        <f t="shared" si="2525"/>
        <v>0</v>
      </c>
      <c r="EF1401" s="27">
        <f t="shared" si="2549"/>
        <v>4769</v>
      </c>
      <c r="EG1401" s="66"/>
      <c r="EH1401" s="66">
        <f t="shared" si="2526"/>
        <v>0</v>
      </c>
      <c r="EI1401" s="67">
        <f t="shared" si="2550"/>
        <v>21277</v>
      </c>
      <c r="EJ1401" s="66"/>
      <c r="EK1401" s="66">
        <f t="shared" si="2527"/>
        <v>0</v>
      </c>
      <c r="EL1401" s="67">
        <f t="shared" si="2551"/>
        <v>19907</v>
      </c>
      <c r="EM1401" s="110">
        <f t="shared" si="2561"/>
        <v>210990.71892276002</v>
      </c>
    </row>
    <row r="1402" spans="1:143" ht="11.25" customHeight="1" x14ac:dyDescent="0.25">
      <c r="A1402" s="187">
        <v>46200</v>
      </c>
      <c r="B1402" s="11">
        <v>46226</v>
      </c>
      <c r="C1402" s="183">
        <v>8005036154</v>
      </c>
      <c r="D1402" s="397" t="s">
        <v>523</v>
      </c>
      <c r="E1402" s="450">
        <v>40</v>
      </c>
      <c r="F1402" s="183">
        <v>4</v>
      </c>
      <c r="G1402" s="69">
        <v>191516350687</v>
      </c>
      <c r="H1402" s="66"/>
      <c r="I1402" s="41">
        <f t="shared" ref="I1402:I1465" si="2601">IF(OR(D1402="NPC6ASZDB-RD015M",D1402="NPC06SZDB-OR050C",D1402="NPC6ASZDB-WT008M",D1402="NPC6ASZDB-WT018M",D1402="NPC6ASZDB-WT023M",D1402="NPC6ASZDB-WT024M",D1402="NPC6ASZDB-OR020M",D1402="NPC6ASZDB-RD006M",D1402="NPC6ASZDB-WT017M",D1402="NPC6ASZDB-GY750C",D1402="NPC6ASZDB-YL015M",D1402="NPC6ASZDB-BL004M ",D1402="NPC6ASZDB-WT016M",D1402="NPC06SZDB-BK006M",D1402="NPC06SZDB-BK007M",D1402="NPC6ASZDB-OR750C",D1402="NPC06SZDB-BK004M",D1402="NPC06SZDB-BL015M",D1402="NPC6ASZDB-BL013C",D1402="NPC6ASZDB-BL030C",D1402="NPC6ASZDB-GY009M",D1402="NPC06SZDB-BK002M",D1402="NPC6ASZDB-GY025C",D1402="NPC06SZDB-BK003M",D1402="NPC06SZDB-GY005M",D1402="NPC6ASZDB-RD020C",D1402="NPC06SZDB-YL040M",D1402="NPC6ASZDB-GY125C",D1402="NPC06SZDB-YL002M",D1402="NPC6ASZDB-WT100M",D1402="NPC6ASZDB-RD008M",D1402="NPC6ASZDB-YL009M",D1402="NPC6ASZDB-VT010M",D1402="NPC6ASZDB-OR007M",D1402="NPC6ASZDB-VT007M",D1402="NPC6ASZDB-BK007M",D1402="NPC6ASZDB-GY350C",D1402="NPC6ASZDB-YL350C",D1402="NPC6ASZDB-OR350C",D1402="NPC6ASZDB-VT350C",D1402="NPC6ASZDB-BL350C",D1402="NPC6ASZDB-RD350C",D1402="NPC6ASZDB-BK350C",D1402="NPC6ASZDB-VT003M",D1402="NPC6ASZDB-OR250C",D1402="NPC6ASZDB-VT250C",D1402="NPC6ASZDB-VT002M",D1402="NPC6ASZDB-VT050C",D1402="NPC6ASZDB-VT001M",D1402="NPC6ASZDB-VT150C",D1402="NPC6ASZDB-WT017C",D1402="NPC6ASZDB-RD030C",D1402="NPC6ASZDB-WT030C",D1402="NPC6ASZDB-OR020M",D1402="NPC6ASZDB-OR015M",D1402="NPC06SZDB-WT025C",D1402="NPC6ASZDB-WT013M",D1402="NPC6ASZDB-GY075C",D1402="NPC6ASZDB-BK075C",D1402="NPC6ASZDB-BK125C",D1402="NPC6ASZDB-GN250C",D1402="NPC6ASZDB-WT011M",D1402="NPC6ASZDB-WT014M",D1402="NPC6ASZDB-OR005M",D1402="NPC6ASZDB-GY006M",D1402="NPC6ASZDB-WT550C",D1402="NPC6ASZDB-WT650C",D1402="NPC6ASZDB-WT850C",D1402="NPC6ASZDB-WT950C",D1402="NPC6ASZDB-RD250C",D1402="NPC06SZDB-GY015C",D1402="NPC06SZDB-BL020C",D1402="NPC06SZDB-YL015C",D1402="NPC6ASZDB-BL012M",D1402="NPC6ASZDB-WT020C",D1402="NPC6ASZDB-BL008M",D1402="NPC6ASZDB-BL009M",D1402="NPC6ASZDB-WT022M",D1402="NPC6ASZDB-YL007M",D1402="NPC06SZDB-WT250C",D1402="NPC6ASZDB-BL007M",D1402="NPC6ASZDB-BK050C",D1402="NPC6ASZDB-BK025C",D1402="NPC6ASZDB-BL750C",D1402="NPC6ASZDB-OR010M",D1402="NPC06SZDB-RD015M",D1402="NPC6ASZDB-YL012M",D1402="NPC6ASZDB-YL020M",D1402="NPC6ASZDB-YL030M",D1402="NPC6ASZDB-RD050C",D1402="NPC06SZDB-BL050C",D1402="NPC06SZDB-RD050C",D1402="NPC06SZDB-YL050C",D1402="NPC06SZDB-YL003M",D1402="NPC06SZDB-GN002M",D1402="NPC6ASZDB-RD010M",D1402="NPC6ASZDB-GY450C",D1402="NPC6ASZDB-WT006M",D1402="NPC6ASZDB-BL250C",D1402="NPC6ASZDB-GY050C",D1402="NPC6ASZDB-YL250C",D1402="NPC6ASZDB-YL008M",D1402="NPC06SZDB-YL010M",D1402="NPC6ASZDB-GY008M",D1402="NPC06SZDB-RD005M",D1402="NPC6ASZDB-BL050C",D1402="NPC6ASZDB-WT450C",D1402="NPC6ASZDB-OR050C",D1402="NPC06SZDB-GN010M",D1402="NPC06SZDB-RD010M",D1402="NPC06SZDB-BL010M",D1402="NPC6ASZDB-GY050C",D1402="NPC6ASZDB-YL025C",D1402="NPC6ASZDB-BK250C",D1402="NPC6ASZDB-BK004M",D1402="NPC6ASZDB-YL006M",D1402="NPC06SZDB-WT007M",D1402="NPC6ASZDB-BL015M",D1402="NPC6ASZDB-BL020M",D1402="NPC6ASZDB-GN010M",D1402="NPC6ASZDB-GN015M",D1402="NPC6ASZDB-GY250C",D1402="NPC6ASZDB-BK030M",D1402="NPC06SZDB-GY003M",D1402="NPC06SZDB-BL150C",D1402="NPC6ASZDB-BK013M",D1402="NPC6ASZDB-OR150C",D1402="NPC6ASZDB-GY007M",D1402="NPC6ASZDB-BK750C",D1402="NPC06SZDB-GN003M",D1402="NPC06SZDB-BK150C",D1402="NPC06SZDB-BK001M",D1402="NPC6ASZDB-RD007M",D1402="NPC6ASZDB-RD010M",D1402="NPC06SZDB-GY006M",D1402="NPC06SZDB-GY015M",D1402="NPC06SZDB-BK050C",D1402="NPC6ASZDB-BL010M",D1402="NPC6ASZDB-GN025C",D1402="NPC6ASZDB-WT009M",D1402="NPC6ASZDB-OR004M",D1402="NPC6ASZDB-WT075C",D1402="NPC6ASZDB-WT175C",D1402="NPC06SZDB-GY001M",D1402="NPC06SZDB-GY002M",D1402="NPC6ASZDB-WT125C",D1402="NPC6ASZDB-WT225C",D1402="NPC6ASZDB-WT275C",D1402="NPC6ASZDB-GY015M",D1402="NPC6ASZDB-RD001M",D1402="NPC6ASZDB-RD005M",D1402="NPC6ASZDB-WT025C",D1402="NPC6ASZDB-YL001M",D1402="NPC6ASZDB-YL005M",D1402="NPC06SZDB-GY010M",D1402="NPC06SZDB-YL005M",D1402="NPC06SZDB-YL001M",D1402="NPC6ASZDB-BK150C",D1402="NPC6ASZDB-BL030M",D1402="NPC6ASZDB-GY003M",D1402="NPC6ASZDB-YL050C",D1402="NPC6ASZDB-YL010M",D1402="NPC6ASZDB-OR010M",D1402="NPC06SZDB-YL150C",D1402="NPC6ASZDB-OR005M",D1402="NPC06SZDB-OR002M",D1402="NPC6ASZDB-RD150C",D1402="NPC6ASZDB-WT025M",D1402="NPC6ASZDB-WT150C",D1402="NPC6ASZDB-WT012M",D1402="NPC6ASZDB-WT250C",D1402="NPC6ASZDB-WT350C",D1402="NPC6ASZDB-YL002M",D1402="NPC6ASZDB-BL150C",D1402="NPC6ASZDB-WT015M",D1402="NPC6ASZDB-YL150C",D1402="NPC6ASZDB-YL003M",D1402="NPC6ASZDB-WT750C",D1402="NPC6ASZDB-GN050C",D1402="NPC6ASZDB-WT008M",D1402="NPC06SZDB-OR010M",D1402="NPC6ASZDB-GY150C",D1402="NPC6ASZDB-GN150C",D1402="NPC6ASZDB-OR001M",D1402="NPC6ASZDB-OR002M",D1402="NPC6ASZDB-OR003M",D1402="NPC06SZDB-RD002M",D1402="NPC06SZDB-RD150C",D1402="NPC6ASZDB-BK015M",D1402="NPC06SZDB-GN001M",D1402="NPC06SZDB-GN150C",D1402="NPC06SZDB-WT030M",D1402="NPC06SZDB-WT750C",D1402="NPC06SZDB-WT015M",D1402="NPC6ASZDB-WT030M",D1402="NPC06SZDB-RD001M",D1402="NPC06SZDB-RD003M",D1402="NPC06SZDB-OR003M",D1402="NPC06SZDB-OR001M",D1402="NPC06SZDB-BL001M",D1402="NPC06SZDB-BL003M",D1402="NPC06SZDB-WT150C",D1402="NPC06SZDB-BL002M",D1402="NPC6ASZDB-WT050C",D1402="NPC06SZDB-WT050C",D1402="NPC06SZDB-WT001M",D1402="NPC06SZDB-WT002M",D1402="NPC06SZDB-WT003M",D1402="NPC06SZDB-WT004M",D1402="NPC06SZDB-WT005M",D1402="NPC06SZDB-WT010M",D1402="NPC06SZDB-WT020M",D1402=1711815,D1402="NPC6ASZDB-GN001M",D1402="NPC6ASZDB-GN002M",D1402="NPC6ASZDB-GN003M",D1402="NPC6ASZDB-GN004M",D1402="NPC6ASZDB-GN005M",D1402="NPC6ASZDB-GN020M",D1402="NPC6ASZDB-GN030M",D1402="NPC6ASZDB-WT001M",D1402="NPC6ASZDB-WT002M",D1402="NPC6ASZDB-WT003M",D1402="NPC6ASZDB-WT004M",D1402="NPC6ASZDB-WT006M",D1402="NPC6ASZDB-WT007M",D1402="NPC6ASZDB-WT004M",D1402="NPC6ASZDB-WT005M",D1402="NPC6ASZDB-WT010M",D1402="NPC6ASZDB-WT020M",D1402="NPC6ASZDB-RD002M",D1402="NPC6ASZDB-RD003M",D1402="NPC6ASZDB-RD020M",D1402="NPC6ASZDB-GY001M",D1402="NPC6ASZDB-GY002M",D1402="NPC6ASZDB-GY003M",D1402="NPC6ASZDB-GY004M",D1402="NPC6ASZDB-GY005M",D1402="NPC6ASZDB-GY010M",D1402="NPC6ASZDB-GY020M",D1402="NPC6ASZDB-GY025M",D1402="NPC6ASZDB-GY030M",D1402="NPC6ASZDB-BL001M",D1402="NPC6ASZDB-BL002M",D1402="NPC6ASZDB-BL003M",D1402="NPC6ASZDB-BL004M",D1402="NPC6ASZDB-BL005M",D1402="NPC6ASZDB-BL010M",D1402="NPC6ASZDB-BK001M",D1402="NPC6ASZDB-BK002M",D1402="NPC6ASZDB-BK003M",D1402="NPC6ASZDB-BK005M",D1402="NPC6ASZDB-BK010M",D1402="NPC6ASZDB-BK020M",),E1402*2,0)</f>
        <v>0</v>
      </c>
      <c r="J1402" s="48">
        <f t="shared" si="2597"/>
        <v>164577</v>
      </c>
      <c r="K1402" s="66"/>
      <c r="L1402" s="41">
        <f t="shared" si="2590"/>
        <v>0</v>
      </c>
      <c r="M1402" s="48">
        <f t="shared" si="2598"/>
        <v>223394</v>
      </c>
      <c r="N1402" s="66"/>
      <c r="O1402" s="41">
        <f t="shared" si="2591"/>
        <v>0</v>
      </c>
      <c r="P1402" s="48">
        <f t="shared" si="2599"/>
        <v>151956</v>
      </c>
      <c r="Q1402" s="66"/>
      <c r="R1402" s="66">
        <f t="shared" si="2592"/>
        <v>0</v>
      </c>
      <c r="S1402" s="67">
        <f t="shared" si="2600"/>
        <v>188092</v>
      </c>
      <c r="T1402" s="66"/>
      <c r="U1402" s="66">
        <f t="shared" ref="U1402:U1465" si="2602">IF(OR(D1402="NPP6ASZDB-WT020M",D1402="NPP6ASZDB-WT012M",1301="NPP6ASZDB-WT008M",D1402="NPP6ASZDB-WT004M",D1402="NPP6ASZDB-WT025M",D1402="NPP6ASZDB-WT250C",D1402="NPP6ASZDB-WT010M",D1402="NPP6ASZDB-WT015M",D1402="NPP6ASZDB-WT650C",D1402="NPP6ASZDB-WT007M",D1402="NPP6ASZDB-WT750C",D1402="NPP6ASZDB-WT008M",D1402="NPP6ASZDB-WT006M",D1402="NPP6ASZDB-WT003M",D1402="NPP6ASZDB-WT150C",D1402="NPP6ASZDB-WT350C",D1402="NPP6ASZDB-WT005M",D1402="NPC6ASZDB-WT015C",D1402="NPP6ASZDB-WT001M",D1402="NPP6ASZDB-WT002M",D1402="NPC6ASZDB-WT028M",D1402="NPC06SZDB-WT025M",D1402="NPC6ASZDB-WT035M",D1402="NPC6ASZDB-WT028M ",D1402="NPC6ASZDB-WT019M",D1402="NPC6ASZDB-WT018M",D1402="NPC6ASZDB-WT023M",D1402="NPC6ASZDB-WT024M",D1402="NPC6ASZDB-WT017M",D1402="NPC6ASZDB-WT016M",D1402="NPC6ASZDB-WT100M",D1402="NPC6ASZDB-WT017C",D1402="NPC6ASZDB-WT030C",D1402="NPC06SZDB-WT025C",D1402="NPC6ASZDB-WT013M",D1402="NPC6ASZDB-WT011M",D1402="NPC6ASZDB-WT014M",D1402="NPC6ASZDB-WT550C",D1402="NPC6ASZDB-WT650C",D1402="NPC6ASZDB-WT850C",D1402="NPC6ASZDB-WT950C",D1402="NPC6ASZDB-WT020C",D1402="NPC6ASZDB-WT022M",D1402="NPC06SZDB-WT250C",D1402="NPC6ASZDB-WT125C",D1402="NPC6ASZDB-WT450C",D1402="NPC06SZDB-WT007M",D1402="NPC6ASZDB-WT009M",D1402="NPC6ASZDB-WT075C",D1402="NPC6ASZDB-WT175C",D1402="NPC6ASZDB-WT125C",D1402="NPC6ASZDB-WT225C",D1402="NPC6ASZDB-WT275C",D1402="NPC6ASZDB-WT025C",D1402="NPC6ASZDB-WT025M",D1402="NPC6ASZDB-WT150C",D1402="NPC6ASZDB-WT250C",D1402="NPC6ASZDB-WT350C",D1402="NPC6ASZDB-WT012M",D1402="NPC6ASZDB-WT015M",D1402="NPC6ASZDB-WT750C",D1402="NPC6ASZDB-WT008M",D1402="NPC06SZDB-WT030M",D1402="NPC06SZDB-WT750C",D1402="NPC06SZDB-WT015M",D1402="NPC6ASZDB-WT030M",D1402="NPC06SZDB-WT150C",D1402="NPC6ASZDB-WT050C",D1402="NPC06SZDB-WT050C",D1402="NPC06SZDB-WT001M",D1402="NPC06SZDB-WT002M",D1402="NPC06SZDB-WT003M",D1402="NPC06SZDB-WT004M",D1402="NPC06SZDB-WT005M",D1402="NPC06SZDB-WT010M",D1402="NPC06SZDB-WT020M",D1402=1711815,D1402="NPC6ASZDB-WT001M",D1402="NPC6ASZDB-WT002M",D1402="NPC6ASZDB-WT003M",D1402="NPC6ASZDB-WT004M",D1402="NPC6ASZDB-WT005M",D1402="NPC6ASZDB-WT006M",D1402="NPC6ASZDB-WT007M",D1402="NPC6ASZDB-WT010M",D1402="NPC6ASZDB-WT020M",D1402="NPC6ASZDB-WT027M",),E1402*(F1402+0.1),0)</f>
        <v>0</v>
      </c>
      <c r="V1402" s="67">
        <f t="shared" si="2568"/>
        <v>119768.80000000005</v>
      </c>
      <c r="X1402" s="69">
        <f t="shared" si="2492"/>
        <v>0</v>
      </c>
      <c r="Y1402" s="67">
        <f t="shared" si="2573"/>
        <v>4416.3500000000004</v>
      </c>
      <c r="Z1402" s="66"/>
      <c r="AA1402" s="68">
        <f t="shared" si="2493"/>
        <v>0</v>
      </c>
      <c r="AB1402" s="67">
        <f t="shared" si="2574"/>
        <v>12648.5</v>
      </c>
      <c r="AC1402" s="66"/>
      <c r="AD1402" s="66">
        <f t="shared" si="2494"/>
        <v>0</v>
      </c>
      <c r="AE1402" s="67">
        <f t="shared" si="2575"/>
        <v>2877</v>
      </c>
      <c r="AF1402" s="66"/>
      <c r="AG1402" s="78">
        <f t="shared" si="2495"/>
        <v>0</v>
      </c>
      <c r="AH1402" s="79">
        <f t="shared" si="2576"/>
        <v>3184.8</v>
      </c>
      <c r="AI1402" s="66"/>
      <c r="AJ1402" s="68">
        <f t="shared" si="2496"/>
        <v>0</v>
      </c>
      <c r="AK1402" s="67">
        <f t="shared" si="2577"/>
        <v>41124</v>
      </c>
      <c r="AL1402" s="66"/>
      <c r="AM1402" s="68">
        <f t="shared" si="2562"/>
        <v>0</v>
      </c>
      <c r="AN1402" s="67">
        <f t="shared" si="2578"/>
        <v>7722.12</v>
      </c>
      <c r="AO1402" s="66"/>
      <c r="AP1402" s="68">
        <f t="shared" si="2498"/>
        <v>0</v>
      </c>
      <c r="AQ1402" s="67">
        <f t="shared" si="2593"/>
        <v>7578.6399999999994</v>
      </c>
      <c r="AR1402" s="66"/>
      <c r="AS1402" s="68">
        <f t="shared" si="2499"/>
        <v>0</v>
      </c>
      <c r="AT1402" s="67">
        <f t="shared" si="2563"/>
        <v>278.5</v>
      </c>
      <c r="AU1402" s="66"/>
      <c r="AV1402" s="66">
        <f t="shared" si="2500"/>
        <v>0</v>
      </c>
      <c r="AW1402" s="42">
        <f t="shared" si="2596"/>
        <v>3255.6000000000017</v>
      </c>
      <c r="AX1402" s="66"/>
      <c r="AY1402" s="66">
        <f t="shared" si="2501"/>
        <v>0</v>
      </c>
      <c r="AZ1402" s="67">
        <f t="shared" si="2534"/>
        <v>616.09999999999991</v>
      </c>
      <c r="BA1402" s="66"/>
      <c r="BB1402" s="68">
        <f t="shared" si="2502"/>
        <v>0</v>
      </c>
      <c r="BC1402" s="67">
        <f t="shared" si="2594"/>
        <v>77.819999999999851</v>
      </c>
      <c r="BD1402" s="66"/>
      <c r="BE1402" s="68">
        <f t="shared" si="2503"/>
        <v>0</v>
      </c>
      <c r="BF1402" s="67">
        <f t="shared" si="2532"/>
        <v>445.38000000000164</v>
      </c>
      <c r="BG1402" s="66"/>
      <c r="BH1402" s="68">
        <f t="shared" si="2579"/>
        <v>0</v>
      </c>
      <c r="BI1402" s="67">
        <f t="shared" si="2533"/>
        <v>10000</v>
      </c>
      <c r="BJ1402" s="66"/>
      <c r="BK1402" s="68">
        <f t="shared" si="2505"/>
        <v>0</v>
      </c>
      <c r="BL1402" s="67">
        <f t="shared" si="2537"/>
        <v>2582.6000000000004</v>
      </c>
      <c r="BM1402" s="66"/>
      <c r="BN1402" s="68">
        <f t="shared" si="2580"/>
        <v>0</v>
      </c>
      <c r="BO1402" s="67">
        <f t="shared" si="2538"/>
        <v>4199.5000000000009</v>
      </c>
      <c r="BP1402" s="66"/>
      <c r="BQ1402" s="68">
        <f t="shared" si="2581"/>
        <v>0</v>
      </c>
      <c r="BR1402" s="67">
        <f t="shared" si="2553"/>
        <v>29927.05000000001</v>
      </c>
      <c r="BS1402" s="66"/>
      <c r="BT1402" s="66">
        <f t="shared" si="2582"/>
        <v>0</v>
      </c>
      <c r="BU1402" s="67">
        <f t="shared" si="2570"/>
        <v>85435</v>
      </c>
      <c r="BV1402" s="66"/>
      <c r="BW1402" s="66">
        <f t="shared" si="2584"/>
        <v>0</v>
      </c>
      <c r="BX1402" s="67">
        <f t="shared" si="2585"/>
        <v>126938</v>
      </c>
      <c r="BY1402" s="66"/>
      <c r="BZ1402" s="66">
        <f t="shared" si="2583"/>
        <v>0</v>
      </c>
      <c r="CA1402" s="67">
        <f t="shared" si="2572"/>
        <v>81129</v>
      </c>
      <c r="CB1402" s="66"/>
      <c r="CC1402" s="66">
        <f t="shared" si="2510"/>
        <v>0</v>
      </c>
      <c r="CD1402" s="67">
        <f t="shared" si="2586"/>
        <v>24901.539999999997</v>
      </c>
      <c r="CE1402" s="66"/>
      <c r="CF1402" s="66">
        <f t="shared" si="2511"/>
        <v>0</v>
      </c>
      <c r="CG1402" s="67">
        <f t="shared" si="2539"/>
        <v>3663.6999999999994</v>
      </c>
      <c r="CH1402" s="66"/>
      <c r="CI1402" s="66">
        <f t="shared" si="2512"/>
        <v>0</v>
      </c>
      <c r="CJ1402" s="67">
        <f t="shared" si="2554"/>
        <v>6757.8</v>
      </c>
      <c r="CK1402" s="66"/>
      <c r="CL1402" s="68">
        <f t="shared" si="2513"/>
        <v>0</v>
      </c>
      <c r="CM1402" s="79">
        <f t="shared" si="2540"/>
        <v>4847.4799999999996</v>
      </c>
      <c r="CN1402" s="66"/>
      <c r="CO1402" s="68">
        <f t="shared" si="2514"/>
        <v>0</v>
      </c>
      <c r="CP1402" s="79">
        <f t="shared" si="2541"/>
        <v>3955</v>
      </c>
      <c r="CQ1402" s="66"/>
      <c r="CR1402" s="68">
        <f t="shared" si="2515"/>
        <v>0</v>
      </c>
      <c r="CS1402" s="79">
        <f t="shared" si="2595"/>
        <v>5186</v>
      </c>
      <c r="CT1402" s="66"/>
      <c r="CU1402" s="68">
        <f t="shared" si="2516"/>
        <v>0</v>
      </c>
      <c r="CV1402" s="79">
        <f t="shared" si="2542"/>
        <v>6929</v>
      </c>
      <c r="CW1402" s="66"/>
      <c r="CX1402" s="66">
        <f t="shared" si="2588"/>
        <v>0</v>
      </c>
      <c r="CY1402" s="40">
        <f t="shared" si="2589"/>
        <v>6173.9599999999982</v>
      </c>
      <c r="CZ1402" s="65"/>
      <c r="DA1402" s="66">
        <f t="shared" si="2529"/>
        <v>0</v>
      </c>
      <c r="DB1402" s="67">
        <f t="shared" si="2555"/>
        <v>28348</v>
      </c>
      <c r="DC1402" s="66"/>
      <c r="DD1402" s="66">
        <f t="shared" si="2530"/>
        <v>0</v>
      </c>
      <c r="DE1402" s="67">
        <f t="shared" si="2556"/>
        <v>75119</v>
      </c>
      <c r="DF1402" s="66"/>
      <c r="DG1402" s="69">
        <f t="shared" si="2517"/>
        <v>0</v>
      </c>
      <c r="DH1402" s="67">
        <f t="shared" si="2587"/>
        <v>438795</v>
      </c>
      <c r="DI1402" s="66"/>
      <c r="DJ1402" s="66">
        <f t="shared" si="2518"/>
        <v>0</v>
      </c>
      <c r="DK1402" s="67">
        <f t="shared" si="2543"/>
        <v>4363.5</v>
      </c>
      <c r="DM1402" s="206">
        <f t="shared" si="2519"/>
        <v>0</v>
      </c>
      <c r="DN1402" s="25">
        <f t="shared" si="2535"/>
        <v>0</v>
      </c>
      <c r="DO1402" s="5"/>
      <c r="DP1402" s="43">
        <f t="shared" si="2520"/>
        <v>0</v>
      </c>
      <c r="DQ1402" s="27">
        <f t="shared" si="2544"/>
        <v>6413.5</v>
      </c>
      <c r="DR1402" s="5"/>
      <c r="DS1402" s="43">
        <f t="shared" si="2521"/>
        <v>0</v>
      </c>
      <c r="DT1402" s="27">
        <f t="shared" si="2545"/>
        <v>4846</v>
      </c>
      <c r="DU1402" s="5"/>
      <c r="DV1402" s="43">
        <f t="shared" si="2522"/>
        <v>0</v>
      </c>
      <c r="DW1402" s="27">
        <f t="shared" si="2546"/>
        <v>4835</v>
      </c>
      <c r="DX1402" s="5"/>
      <c r="DY1402" s="22">
        <f t="shared" si="2523"/>
        <v>0</v>
      </c>
      <c r="DZ1402" s="25">
        <f t="shared" si="2547"/>
        <v>523</v>
      </c>
      <c r="EA1402" s="22"/>
      <c r="EB1402" s="22">
        <f t="shared" si="2524"/>
        <v>0</v>
      </c>
      <c r="EC1402" s="28">
        <f t="shared" si="2548"/>
        <v>369</v>
      </c>
      <c r="ED1402" s="5"/>
      <c r="EE1402" s="43">
        <f t="shared" si="2525"/>
        <v>0</v>
      </c>
      <c r="EF1402" s="27">
        <f t="shared" si="2549"/>
        <v>4769</v>
      </c>
      <c r="EG1402" s="66"/>
      <c r="EH1402" s="66">
        <f t="shared" si="2526"/>
        <v>0</v>
      </c>
      <c r="EI1402" s="67">
        <f t="shared" si="2550"/>
        <v>21277</v>
      </c>
      <c r="EJ1402" s="66"/>
      <c r="EK1402" s="66">
        <f t="shared" si="2527"/>
        <v>0</v>
      </c>
      <c r="EL1402" s="67">
        <f t="shared" si="2551"/>
        <v>19907</v>
      </c>
      <c r="EM1402" s="110">
        <f t="shared" si="2561"/>
        <v>209281.45332276003</v>
      </c>
    </row>
    <row r="1403" spans="1:143" ht="11.25" customHeight="1" x14ac:dyDescent="0.25">
      <c r="A1403" s="187">
        <v>46200</v>
      </c>
      <c r="B1403" s="11">
        <v>46172</v>
      </c>
      <c r="C1403" s="179">
        <v>8004992310</v>
      </c>
      <c r="D1403" s="179" t="s">
        <v>33</v>
      </c>
      <c r="E1403" s="350">
        <v>2520</v>
      </c>
      <c r="F1403" s="174">
        <v>0.5</v>
      </c>
      <c r="G1403" s="356">
        <v>191516146501</v>
      </c>
      <c r="H1403" s="66"/>
      <c r="I1403" s="41">
        <f t="shared" si="2601"/>
        <v>5040</v>
      </c>
      <c r="J1403" s="48">
        <f t="shared" si="2597"/>
        <v>159537</v>
      </c>
      <c r="K1403" s="66"/>
      <c r="L1403" s="41">
        <f t="shared" si="2590"/>
        <v>5040</v>
      </c>
      <c r="M1403" s="48">
        <f t="shared" si="2598"/>
        <v>218354</v>
      </c>
      <c r="N1403" s="66"/>
      <c r="O1403" s="41">
        <f t="shared" si="2591"/>
        <v>5040</v>
      </c>
      <c r="P1403" s="48">
        <f t="shared" si="2599"/>
        <v>146916</v>
      </c>
      <c r="Q1403" s="66"/>
      <c r="R1403" s="66">
        <f t="shared" si="2592"/>
        <v>5040</v>
      </c>
      <c r="S1403" s="67">
        <f t="shared" si="2600"/>
        <v>183052</v>
      </c>
      <c r="T1403" s="66"/>
      <c r="U1403" s="66">
        <f t="shared" si="2602"/>
        <v>1512</v>
      </c>
      <c r="V1403" s="67">
        <f t="shared" si="2568"/>
        <v>118256.80000000005</v>
      </c>
      <c r="X1403" s="69">
        <f t="shared" si="2492"/>
        <v>0</v>
      </c>
      <c r="Y1403" s="67">
        <f t="shared" si="2573"/>
        <v>4416.3500000000004</v>
      </c>
      <c r="Z1403" s="66"/>
      <c r="AA1403" s="68">
        <f t="shared" si="2493"/>
        <v>0</v>
      </c>
      <c r="AB1403" s="67">
        <f t="shared" si="2574"/>
        <v>12648.5</v>
      </c>
      <c r="AC1403" s="66"/>
      <c r="AD1403" s="66">
        <f t="shared" si="2494"/>
        <v>0</v>
      </c>
      <c r="AE1403" s="67">
        <f t="shared" si="2575"/>
        <v>2877</v>
      </c>
      <c r="AF1403" s="66"/>
      <c r="AG1403" s="78">
        <f t="shared" si="2495"/>
        <v>0</v>
      </c>
      <c r="AH1403" s="79">
        <f t="shared" si="2576"/>
        <v>3184.8</v>
      </c>
      <c r="AI1403" s="66"/>
      <c r="AJ1403" s="68">
        <f t="shared" si="2496"/>
        <v>0</v>
      </c>
      <c r="AK1403" s="67">
        <f t="shared" si="2577"/>
        <v>41124</v>
      </c>
      <c r="AL1403" s="66"/>
      <c r="AM1403" s="68">
        <f t="shared" si="2562"/>
        <v>0</v>
      </c>
      <c r="AN1403" s="67">
        <f t="shared" si="2578"/>
        <v>7722.12</v>
      </c>
      <c r="AO1403" s="66"/>
      <c r="AP1403" s="68">
        <f t="shared" si="2498"/>
        <v>0</v>
      </c>
      <c r="AQ1403" s="67">
        <f t="shared" si="2593"/>
        <v>7578.6399999999994</v>
      </c>
      <c r="AR1403" s="66"/>
      <c r="AS1403" s="68">
        <f t="shared" si="2499"/>
        <v>0</v>
      </c>
      <c r="AT1403" s="67">
        <f t="shared" si="2563"/>
        <v>278.5</v>
      </c>
      <c r="AU1403" s="66"/>
      <c r="AV1403" s="66">
        <f t="shared" si="2500"/>
        <v>0</v>
      </c>
      <c r="AW1403" s="42">
        <f t="shared" si="2596"/>
        <v>3255.6000000000017</v>
      </c>
      <c r="AX1403" s="66"/>
      <c r="AY1403" s="66">
        <f t="shared" si="2501"/>
        <v>0</v>
      </c>
      <c r="AZ1403" s="67">
        <f t="shared" si="2534"/>
        <v>616.09999999999991</v>
      </c>
      <c r="BA1403" s="66"/>
      <c r="BB1403" s="68">
        <f t="shared" si="2502"/>
        <v>0</v>
      </c>
      <c r="BC1403" s="67">
        <f t="shared" si="2594"/>
        <v>77.819999999999851</v>
      </c>
      <c r="BD1403" s="66"/>
      <c r="BE1403" s="68">
        <f t="shared" si="2503"/>
        <v>0</v>
      </c>
      <c r="BF1403" s="67">
        <f t="shared" si="2532"/>
        <v>445.38000000000164</v>
      </c>
      <c r="BG1403" s="66"/>
      <c r="BH1403" s="68">
        <f t="shared" si="2579"/>
        <v>0</v>
      </c>
      <c r="BI1403" s="67">
        <f t="shared" si="2533"/>
        <v>10000</v>
      </c>
      <c r="BJ1403" s="66"/>
      <c r="BK1403" s="68">
        <f t="shared" si="2505"/>
        <v>0</v>
      </c>
      <c r="BL1403" s="67">
        <f t="shared" si="2537"/>
        <v>2582.6000000000004</v>
      </c>
      <c r="BM1403" s="66"/>
      <c r="BN1403" s="68">
        <f t="shared" si="2580"/>
        <v>0</v>
      </c>
      <c r="BO1403" s="67">
        <f t="shared" si="2538"/>
        <v>4199.5000000000009</v>
      </c>
      <c r="BP1403" s="66"/>
      <c r="BQ1403" s="68">
        <f t="shared" si="2581"/>
        <v>0</v>
      </c>
      <c r="BR1403" s="67">
        <f t="shared" si="2553"/>
        <v>29927.05000000001</v>
      </c>
      <c r="BS1403" s="66"/>
      <c r="BT1403" s="66">
        <f t="shared" si="2582"/>
        <v>0</v>
      </c>
      <c r="BU1403" s="67">
        <f t="shared" ref="BU1403:BU1422" si="2603">BU1402+BS1403-BT1403</f>
        <v>85435</v>
      </c>
      <c r="BV1403" s="66"/>
      <c r="BW1403" s="66">
        <f t="shared" si="2584"/>
        <v>0</v>
      </c>
      <c r="BX1403" s="67">
        <f t="shared" si="2585"/>
        <v>126938</v>
      </c>
      <c r="BY1403" s="66"/>
      <c r="BZ1403" s="66">
        <f t="shared" si="2583"/>
        <v>0</v>
      </c>
      <c r="CA1403" s="67">
        <f t="shared" ref="CA1403:CA1422" si="2604">+CA1402+BY1403-BZ1403</f>
        <v>81129</v>
      </c>
      <c r="CB1403" s="66"/>
      <c r="CC1403" s="66">
        <f t="shared" si="2510"/>
        <v>0</v>
      </c>
      <c r="CD1403" s="67">
        <f t="shared" si="2586"/>
        <v>24901.539999999997</v>
      </c>
      <c r="CE1403" s="66"/>
      <c r="CF1403" s="66">
        <f t="shared" si="2511"/>
        <v>0</v>
      </c>
      <c r="CG1403" s="67">
        <f t="shared" si="2539"/>
        <v>3663.6999999999994</v>
      </c>
      <c r="CH1403" s="66"/>
      <c r="CI1403" s="66">
        <f t="shared" si="2512"/>
        <v>0</v>
      </c>
      <c r="CJ1403" s="67">
        <f t="shared" si="2554"/>
        <v>6757.8</v>
      </c>
      <c r="CK1403" s="66"/>
      <c r="CL1403" s="68">
        <f t="shared" si="2513"/>
        <v>0</v>
      </c>
      <c r="CM1403" s="79">
        <f t="shared" si="2540"/>
        <v>4847.4799999999996</v>
      </c>
      <c r="CN1403" s="66"/>
      <c r="CO1403" s="68">
        <f t="shared" si="2514"/>
        <v>0</v>
      </c>
      <c r="CP1403" s="79">
        <f t="shared" si="2541"/>
        <v>3955</v>
      </c>
      <c r="CQ1403" s="66"/>
      <c r="CR1403" s="68">
        <f t="shared" si="2515"/>
        <v>0</v>
      </c>
      <c r="CS1403" s="79">
        <f t="shared" si="2595"/>
        <v>5186</v>
      </c>
      <c r="CT1403" s="66"/>
      <c r="CU1403" s="68">
        <f t="shared" si="2516"/>
        <v>0</v>
      </c>
      <c r="CV1403" s="79">
        <f t="shared" si="2542"/>
        <v>6929</v>
      </c>
      <c r="CW1403" s="66"/>
      <c r="CX1403" s="66">
        <f t="shared" si="2588"/>
        <v>0</v>
      </c>
      <c r="CY1403" s="40">
        <f t="shared" si="2589"/>
        <v>6173.9599999999982</v>
      </c>
      <c r="CZ1403" s="65"/>
      <c r="DA1403" s="66">
        <f t="shared" si="2529"/>
        <v>0</v>
      </c>
      <c r="DB1403" s="67">
        <f t="shared" si="2555"/>
        <v>28348</v>
      </c>
      <c r="DC1403" s="66"/>
      <c r="DD1403" s="66">
        <f t="shared" si="2530"/>
        <v>0</v>
      </c>
      <c r="DE1403" s="67">
        <f t="shared" si="2556"/>
        <v>75119</v>
      </c>
      <c r="DF1403" s="66"/>
      <c r="DG1403" s="69">
        <f t="shared" si="2517"/>
        <v>0</v>
      </c>
      <c r="DH1403" s="67">
        <f t="shared" si="2587"/>
        <v>438795</v>
      </c>
      <c r="DI1403" s="66"/>
      <c r="DJ1403" s="66">
        <f t="shared" si="2518"/>
        <v>0</v>
      </c>
      <c r="DK1403" s="67">
        <f t="shared" si="2543"/>
        <v>4363.5</v>
      </c>
      <c r="DM1403" s="206">
        <f t="shared" si="2519"/>
        <v>0</v>
      </c>
      <c r="DN1403" s="25">
        <f t="shared" si="2535"/>
        <v>0</v>
      </c>
      <c r="DO1403" s="5"/>
      <c r="DP1403" s="43">
        <f t="shared" si="2520"/>
        <v>0</v>
      </c>
      <c r="DQ1403" s="27">
        <f t="shared" si="2544"/>
        <v>6413.5</v>
      </c>
      <c r="DR1403" s="5"/>
      <c r="DS1403" s="43">
        <f t="shared" si="2521"/>
        <v>0</v>
      </c>
      <c r="DT1403" s="27">
        <f t="shared" si="2545"/>
        <v>4846</v>
      </c>
      <c r="DU1403" s="5"/>
      <c r="DV1403" s="43">
        <f t="shared" si="2522"/>
        <v>0</v>
      </c>
      <c r="DW1403" s="27">
        <f t="shared" si="2546"/>
        <v>4835</v>
      </c>
      <c r="DX1403" s="5"/>
      <c r="DY1403" s="22">
        <f t="shared" si="2523"/>
        <v>0</v>
      </c>
      <c r="DZ1403" s="25">
        <f t="shared" si="2547"/>
        <v>523</v>
      </c>
      <c r="EA1403" s="22"/>
      <c r="EB1403" s="22">
        <f t="shared" si="2524"/>
        <v>0</v>
      </c>
      <c r="EC1403" s="28">
        <f t="shared" si="2548"/>
        <v>369</v>
      </c>
      <c r="ED1403" s="5"/>
      <c r="EE1403" s="43">
        <f t="shared" si="2525"/>
        <v>0</v>
      </c>
      <c r="EF1403" s="27">
        <f t="shared" si="2549"/>
        <v>4769</v>
      </c>
      <c r="EG1403" s="66"/>
      <c r="EH1403" s="66">
        <f t="shared" si="2526"/>
        <v>0</v>
      </c>
      <c r="EI1403" s="67">
        <f t="shared" si="2550"/>
        <v>21277</v>
      </c>
      <c r="EJ1403" s="66"/>
      <c r="EK1403" s="66">
        <f t="shared" si="2527"/>
        <v>0</v>
      </c>
      <c r="EL1403" s="67">
        <f t="shared" si="2551"/>
        <v>19907</v>
      </c>
      <c r="EM1403" s="110">
        <f t="shared" si="2561"/>
        <v>206414.46132276001</v>
      </c>
    </row>
    <row r="1404" spans="1:143" ht="11.25" customHeight="1" x14ac:dyDescent="0.25">
      <c r="A1404" s="187">
        <v>46200</v>
      </c>
      <c r="B1404" s="187">
        <v>46191</v>
      </c>
      <c r="C1404" s="174">
        <v>8005017062</v>
      </c>
      <c r="D1404" s="179" t="s">
        <v>214</v>
      </c>
      <c r="E1404" s="350">
        <v>2400</v>
      </c>
      <c r="F1404" s="174">
        <v>2</v>
      </c>
      <c r="G1404" s="356">
        <v>191516031272</v>
      </c>
      <c r="H1404" s="66"/>
      <c r="I1404" s="41">
        <f t="shared" si="2601"/>
        <v>4800</v>
      </c>
      <c r="J1404" s="48">
        <f t="shared" si="2597"/>
        <v>154737</v>
      </c>
      <c r="K1404" s="66"/>
      <c r="L1404" s="41">
        <f t="shared" si="2590"/>
        <v>4800</v>
      </c>
      <c r="M1404" s="48">
        <f t="shared" si="2598"/>
        <v>213554</v>
      </c>
      <c r="N1404" s="66"/>
      <c r="O1404" s="41">
        <f t="shared" si="2591"/>
        <v>4800</v>
      </c>
      <c r="P1404" s="48">
        <f t="shared" si="2599"/>
        <v>142116</v>
      </c>
      <c r="Q1404" s="66"/>
      <c r="R1404" s="66">
        <f t="shared" si="2592"/>
        <v>4800</v>
      </c>
      <c r="S1404" s="67">
        <f t="shared" si="2600"/>
        <v>178252</v>
      </c>
      <c r="T1404" s="66"/>
      <c r="U1404" s="66">
        <f t="shared" si="2602"/>
        <v>5040</v>
      </c>
      <c r="V1404" s="67">
        <f t="shared" si="2568"/>
        <v>113216.80000000005</v>
      </c>
      <c r="X1404" s="69">
        <f t="shared" si="2492"/>
        <v>0</v>
      </c>
      <c r="Y1404" s="67">
        <f t="shared" si="2573"/>
        <v>4416.3500000000004</v>
      </c>
      <c r="Z1404" s="66"/>
      <c r="AA1404" s="68">
        <f t="shared" si="2493"/>
        <v>0</v>
      </c>
      <c r="AB1404" s="67">
        <f t="shared" si="2574"/>
        <v>12648.5</v>
      </c>
      <c r="AC1404" s="66"/>
      <c r="AD1404" s="66">
        <f t="shared" si="2494"/>
        <v>0</v>
      </c>
      <c r="AE1404" s="67">
        <f t="shared" si="2575"/>
        <v>2877</v>
      </c>
      <c r="AF1404" s="66"/>
      <c r="AG1404" s="78">
        <f t="shared" si="2495"/>
        <v>0</v>
      </c>
      <c r="AH1404" s="79">
        <f t="shared" si="2576"/>
        <v>3184.8</v>
      </c>
      <c r="AI1404" s="66"/>
      <c r="AJ1404" s="68">
        <f t="shared" si="2496"/>
        <v>0</v>
      </c>
      <c r="AK1404" s="67">
        <f t="shared" si="2577"/>
        <v>41124</v>
      </c>
      <c r="AL1404" s="66"/>
      <c r="AM1404" s="68">
        <f t="shared" si="2562"/>
        <v>0</v>
      </c>
      <c r="AN1404" s="67">
        <f t="shared" si="2578"/>
        <v>7722.12</v>
      </c>
      <c r="AO1404" s="66"/>
      <c r="AP1404" s="68">
        <f t="shared" si="2498"/>
        <v>0</v>
      </c>
      <c r="AQ1404" s="67">
        <f t="shared" si="2593"/>
        <v>7578.6399999999994</v>
      </c>
      <c r="AR1404" s="66"/>
      <c r="AS1404" s="68">
        <f t="shared" si="2499"/>
        <v>0</v>
      </c>
      <c r="AT1404" s="67">
        <f t="shared" si="2563"/>
        <v>278.5</v>
      </c>
      <c r="AU1404" s="66"/>
      <c r="AV1404" s="66">
        <f t="shared" si="2500"/>
        <v>0</v>
      </c>
      <c r="AW1404" s="42">
        <f t="shared" si="2596"/>
        <v>3255.6000000000017</v>
      </c>
      <c r="AX1404" s="66"/>
      <c r="AY1404" s="66">
        <f t="shared" si="2501"/>
        <v>0</v>
      </c>
      <c r="AZ1404" s="67">
        <f t="shared" si="2534"/>
        <v>616.09999999999991</v>
      </c>
      <c r="BA1404" s="66"/>
      <c r="BB1404" s="68">
        <f t="shared" si="2502"/>
        <v>0</v>
      </c>
      <c r="BC1404" s="67">
        <f t="shared" si="2594"/>
        <v>77.819999999999851</v>
      </c>
      <c r="BD1404" s="66"/>
      <c r="BE1404" s="68">
        <f t="shared" si="2503"/>
        <v>0</v>
      </c>
      <c r="BF1404" s="67">
        <f t="shared" si="2532"/>
        <v>445.38000000000164</v>
      </c>
      <c r="BG1404" s="66"/>
      <c r="BH1404" s="68">
        <f t="shared" si="2579"/>
        <v>0</v>
      </c>
      <c r="BI1404" s="67">
        <f t="shared" si="2533"/>
        <v>10000</v>
      </c>
      <c r="BJ1404" s="66"/>
      <c r="BK1404" s="68">
        <f t="shared" si="2505"/>
        <v>0</v>
      </c>
      <c r="BL1404" s="67">
        <f t="shared" si="2537"/>
        <v>2582.6000000000004</v>
      </c>
      <c r="BM1404" s="66"/>
      <c r="BN1404" s="68">
        <f t="shared" si="2580"/>
        <v>0</v>
      </c>
      <c r="BO1404" s="67">
        <f t="shared" si="2538"/>
        <v>4199.5000000000009</v>
      </c>
      <c r="BP1404" s="66"/>
      <c r="BQ1404" s="68">
        <f t="shared" si="2581"/>
        <v>0</v>
      </c>
      <c r="BR1404" s="67">
        <f t="shared" si="2553"/>
        <v>29927.05000000001</v>
      </c>
      <c r="BS1404" s="66"/>
      <c r="BT1404" s="66">
        <f t="shared" si="2582"/>
        <v>0</v>
      </c>
      <c r="BU1404" s="67">
        <f t="shared" si="2603"/>
        <v>85435</v>
      </c>
      <c r="BV1404" s="66"/>
      <c r="BW1404" s="66">
        <f t="shared" si="2584"/>
        <v>0</v>
      </c>
      <c r="BX1404" s="67">
        <f t="shared" si="2585"/>
        <v>126938</v>
      </c>
      <c r="BY1404" s="66"/>
      <c r="BZ1404" s="66">
        <f t="shared" si="2583"/>
        <v>0</v>
      </c>
      <c r="CA1404" s="67">
        <f t="shared" si="2604"/>
        <v>81129</v>
      </c>
      <c r="CB1404" s="66"/>
      <c r="CC1404" s="66">
        <f t="shared" si="2510"/>
        <v>0</v>
      </c>
      <c r="CD1404" s="67">
        <f t="shared" si="2586"/>
        <v>24901.539999999997</v>
      </c>
      <c r="CE1404" s="66"/>
      <c r="CF1404" s="66">
        <f t="shared" si="2511"/>
        <v>0</v>
      </c>
      <c r="CG1404" s="67">
        <f t="shared" si="2539"/>
        <v>3663.6999999999994</v>
      </c>
      <c r="CH1404" s="66"/>
      <c r="CI1404" s="66">
        <f t="shared" si="2512"/>
        <v>0</v>
      </c>
      <c r="CJ1404" s="67">
        <f t="shared" si="2554"/>
        <v>6757.8</v>
      </c>
      <c r="CK1404" s="66"/>
      <c r="CL1404" s="68">
        <f t="shared" si="2513"/>
        <v>0</v>
      </c>
      <c r="CM1404" s="79">
        <f t="shared" si="2540"/>
        <v>4847.4799999999996</v>
      </c>
      <c r="CN1404" s="66"/>
      <c r="CO1404" s="68">
        <f t="shared" si="2514"/>
        <v>0</v>
      </c>
      <c r="CP1404" s="79">
        <f t="shared" si="2541"/>
        <v>3955</v>
      </c>
      <c r="CQ1404" s="66"/>
      <c r="CR1404" s="68">
        <f t="shared" si="2515"/>
        <v>0</v>
      </c>
      <c r="CS1404" s="79">
        <f t="shared" si="2595"/>
        <v>5186</v>
      </c>
      <c r="CT1404" s="66"/>
      <c r="CU1404" s="68">
        <f t="shared" si="2516"/>
        <v>0</v>
      </c>
      <c r="CV1404" s="79">
        <f t="shared" si="2542"/>
        <v>6929</v>
      </c>
      <c r="CW1404" s="66"/>
      <c r="CX1404" s="66">
        <f t="shared" si="2588"/>
        <v>0</v>
      </c>
      <c r="CY1404" s="40">
        <f t="shared" si="2589"/>
        <v>6173.9599999999982</v>
      </c>
      <c r="CZ1404" s="65"/>
      <c r="DA1404" s="66">
        <f t="shared" si="2529"/>
        <v>0</v>
      </c>
      <c r="DB1404" s="67">
        <f t="shared" si="2555"/>
        <v>28348</v>
      </c>
      <c r="DC1404" s="66"/>
      <c r="DD1404" s="66">
        <f t="shared" si="2530"/>
        <v>0</v>
      </c>
      <c r="DE1404" s="67">
        <f t="shared" si="2556"/>
        <v>75119</v>
      </c>
      <c r="DF1404" s="66"/>
      <c r="DG1404" s="69">
        <f t="shared" si="2517"/>
        <v>0</v>
      </c>
      <c r="DH1404" s="67">
        <f t="shared" si="2587"/>
        <v>438795</v>
      </c>
      <c r="DI1404" s="66"/>
      <c r="DJ1404" s="66">
        <f t="shared" si="2518"/>
        <v>0</v>
      </c>
      <c r="DK1404" s="67">
        <f t="shared" si="2543"/>
        <v>4363.5</v>
      </c>
      <c r="DM1404" s="206">
        <f t="shared" si="2519"/>
        <v>0</v>
      </c>
      <c r="DN1404" s="25">
        <f t="shared" si="2535"/>
        <v>0</v>
      </c>
      <c r="DO1404" s="5"/>
      <c r="DP1404" s="43">
        <f t="shared" si="2520"/>
        <v>0</v>
      </c>
      <c r="DQ1404" s="27">
        <f t="shared" si="2544"/>
        <v>6413.5</v>
      </c>
      <c r="DR1404" s="5"/>
      <c r="DS1404" s="43">
        <f t="shared" si="2521"/>
        <v>0</v>
      </c>
      <c r="DT1404" s="27">
        <f t="shared" si="2545"/>
        <v>4846</v>
      </c>
      <c r="DU1404" s="5"/>
      <c r="DV1404" s="43">
        <f t="shared" si="2522"/>
        <v>0</v>
      </c>
      <c r="DW1404" s="27">
        <f t="shared" si="2546"/>
        <v>4835</v>
      </c>
      <c r="DX1404" s="5"/>
      <c r="DY1404" s="22">
        <f t="shared" si="2523"/>
        <v>0</v>
      </c>
      <c r="DZ1404" s="25">
        <f t="shared" si="2547"/>
        <v>523</v>
      </c>
      <c r="EA1404" s="22"/>
      <c r="EB1404" s="22">
        <f t="shared" si="2524"/>
        <v>0</v>
      </c>
      <c r="EC1404" s="28">
        <f t="shared" si="2548"/>
        <v>369</v>
      </c>
      <c r="ED1404" s="5"/>
      <c r="EE1404" s="43">
        <f t="shared" si="2525"/>
        <v>0</v>
      </c>
      <c r="EF1404" s="27">
        <f t="shared" si="2549"/>
        <v>4769</v>
      </c>
      <c r="EG1404" s="66"/>
      <c r="EH1404" s="66">
        <f t="shared" si="2526"/>
        <v>0</v>
      </c>
      <c r="EI1404" s="67">
        <f t="shared" si="2550"/>
        <v>21277</v>
      </c>
      <c r="EJ1404" s="66"/>
      <c r="EK1404" s="66">
        <f t="shared" si="2527"/>
        <v>0</v>
      </c>
      <c r="EL1404" s="67">
        <f t="shared" si="2551"/>
        <v>19907</v>
      </c>
      <c r="EM1404" s="110">
        <f t="shared" si="2561"/>
        <v>204061.85132276002</v>
      </c>
    </row>
    <row r="1405" spans="1:143" s="33" customFormat="1" ht="11.25" customHeight="1" x14ac:dyDescent="0.25">
      <c r="A1405" s="187">
        <v>46200</v>
      </c>
      <c r="B1405" s="187">
        <v>46163</v>
      </c>
      <c r="C1405" s="181">
        <v>8005009432</v>
      </c>
      <c r="D1405" s="175" t="s">
        <v>275</v>
      </c>
      <c r="E1405" s="181">
        <v>2000</v>
      </c>
      <c r="F1405" s="175">
        <v>2</v>
      </c>
      <c r="G1405" s="501">
        <v>191516149755</v>
      </c>
      <c r="H1405" s="66"/>
      <c r="I1405" s="41">
        <f t="shared" si="2601"/>
        <v>0</v>
      </c>
      <c r="J1405" s="48">
        <f t="shared" si="2597"/>
        <v>154737</v>
      </c>
      <c r="K1405" s="66"/>
      <c r="L1405" s="41">
        <f t="shared" si="2590"/>
        <v>0</v>
      </c>
      <c r="M1405" s="48">
        <f t="shared" si="2598"/>
        <v>213554</v>
      </c>
      <c r="N1405" s="66"/>
      <c r="O1405" s="41">
        <f t="shared" si="2591"/>
        <v>0</v>
      </c>
      <c r="P1405" s="48">
        <f t="shared" si="2599"/>
        <v>142116</v>
      </c>
      <c r="Q1405" s="66"/>
      <c r="R1405" s="66">
        <f t="shared" si="2592"/>
        <v>0</v>
      </c>
      <c r="S1405" s="67">
        <f t="shared" si="2600"/>
        <v>178252</v>
      </c>
      <c r="T1405" s="66"/>
      <c r="U1405" s="66">
        <f t="shared" si="2602"/>
        <v>0</v>
      </c>
      <c r="V1405" s="67">
        <f t="shared" si="2568"/>
        <v>113216.80000000005</v>
      </c>
      <c r="W1405" s="136"/>
      <c r="X1405" s="69">
        <f t="shared" ref="X1405:X1468" si="2605">IF(OR(D1405="NPC6ASZDB-BK015C",D1405="NPP6ASZDB-BK010M",D1405="NPP6ASZDB-BK005M",D1405="NPP6ASZDB-BK003M",D1405="NPP6ASZDB-BK002M",D1405="NPP6ASZDB-BK001M",D1405="NPC6ASZDB-BK030C",D1405="NPC6ASZDB-BK950C",D1405="NPC6ASZDB-BK550C",D1405="NPC06SZDB-BK006M",D1405="NPC06SZDB-BK007M",D1405="NPC06SZDB-BK004M",D1405="NPC06SZDB-BK002M",D1405="NPC06SZDB-BK003M",D1405="NPC6ASZDB-BK007M",D1405="NPC6ASZDB-BK350C",D1405="NPC6ASZDB-BK175C",D1405="NPC6ASZDB-BK075C",D1405="NPC6ASZDB-BK125C",D1405="NPC6ASZDB-BK050C",D1405="NPC6ASZDB-BK025C",D1405="NPC6ASZDB-BK250C",D1405="NPC6ASZDB-BK004M",D1405="NPC6ASZDB-BK030M",D1405="NPC6ASZDB-BK013M",D1405="NPC6ASZDB-BK750C",D1405="NPC06SZDB-BK150C",D1405="NPC06SZDB-BK001M",D1405="NPC06SZDB-BK050C",D1405="NPC6ASZDB-BK150C",D1405="NPC6ASZDB-BK015M",D1405="NPC6ASZDB-BK001M",D1405="NPC6ASZDB-BK002M",D1405="NPC6ASZDB-BK003M",D1405="NPC6ASZDB-BK005M",D1405="NPC6ASZDB-BK010M",D1405="NPC6ASZDB-BK020M",),E1405*(F1405+0.1),0)</f>
        <v>0</v>
      </c>
      <c r="Y1405" s="67">
        <f t="shared" si="2573"/>
        <v>4416.3500000000004</v>
      </c>
      <c r="Z1405" s="66"/>
      <c r="AA1405" s="68">
        <f t="shared" ref="AA1405:AA1468" si="2606">IF(OR(D1405="NPP6ASZDB-GY015M",D1405="NPP6ASZDB-GY010M",D1405="NPP6ASZDB-GY002M",D1405="NPP6ASZDB-GY150C",D1405="NPP6ASZDB-GY005M",D1405="NPC6ASZDB-GY020C",D1405="NPC06SZDB-GY008M",D1405="NPC06SZDB-GY013M",D1405="NPC06SZDB-GY018M",D1405="NPC6ASZDB-GY750C",D1405="NPC6ASZDB-GY009M",D1405="NPC6ASZDB-GY025C",D1405="NPC06SZDB-GY005M",D1405="NPC6ASZDB-GY125C",D1405="NPC6ASZDB-GY350C",D1405="NPC6ASZDB-GY075C",D1405="NPC6ASZDB-GY006M",D1405="NPC06SZDB-GY015C",D1405="NPC6ASZDB-GY450C",D1405="NPC6ASZDB-GY050C",D1405="NPC6ASZDB-GY050C",D1405="NPC6ASZDB-GY250C",D1405="NPC06SZDB-GY003M",D1405="NPC6ASZDB-GY007M",D1405="NPC06SZDB-GY006M",D1405="NPC06SZDB-GY015M",D1405="NPC06SZDB-GY001M",D1405="NPC06SZDB-GY002M",D1405="NPC6ASZDB-GY015M",D1405="NPC06SZDB-GY010M",D1405="NPC6ASZDB-GY150C",D1405="NPC6ASZDB-GY008M",D1405="NPC6ASZDB-GY012M",D1405="NPC6ASZDB-GY015M",D1405="NPC6ASZDB-GY018M",D1405="NPC6ASZDB-GY001M",D1405="NPC6ASZDB-GY002M",D1405="NPC6ASZDB-GY003M",D1405="NPC6ASZDB-GY004M",D1405="NPC6ASZDB-GY005M",D1405="NPC6ASZDB-GY010M",D1405="NPC6ASZDB-GY020M",D1405="NPC6ASZDB-GY025M",D1405="NPC6ASZDB-GY030M",D1405="NPC6ASZDB-GY030C",D1405="NPC6ASZDB-GY015C",),E1405*(F1405+0.1),0)</f>
        <v>0</v>
      </c>
      <c r="AB1405" s="67">
        <f t="shared" si="2574"/>
        <v>12648.5</v>
      </c>
      <c r="AC1405" s="66"/>
      <c r="AD1405" s="66">
        <f t="shared" ref="AD1405:AD1468" si="2607">IF(OR(D1405="NPC6ASZDB-GN007M",D1405="NPP6ASZDB-GN001M",D1405="NPC6ASZDB-GN015C",D1405="NPC6ASZDB-GN008M",D1405="NPP6ASZDB-GN010M",D1405="NPC6ASZDB-GN030C",D1405="NPC6ASZDB-GN750C",D1405="NPC06SZDB-GN050C",D1405="NPC6ASZDB-GN250C",D1405="NPC06SZDB-GN002M",D1405="NPC06SZDB-GN010M",D1405="NPC6ASZDB-GN015M",D1405="NPC6ASZDB-GN010M",D1405="NPC06SZDB-GN003M",D1405="NPC6ASZDB-GN025C",D1405="NPC6ASZDB-GN050C",D1405="NPC6ASZDB-GN150C",D1405="NPC06SZDB-GN001M",D1405="NPC06SZDB-GN150C",D1405="NPC6ASZDB-GN001M",D1405="NPC6ASZDB-GN002M",D1405="NPC6ASZDB-GN003M",D1405="NPC6ASZDB-GN004M",D1405="NPC6ASZDB-GN005M",D1405="NPC6ASZDB-GN020M",D1405="NPC6ASZDB-GN030M",),E1405*(F1405+0.1),0)</f>
        <v>0</v>
      </c>
      <c r="AE1405" s="67">
        <f t="shared" si="2575"/>
        <v>2877</v>
      </c>
      <c r="AF1405" s="66"/>
      <c r="AG1405" s="78">
        <f t="shared" ref="AG1405:AG1468" si="2608">IF(OR(D1405="NPC6ASZDB-YL030C",D1405="NPP6ASZDB-YL001M",D1405="NPC6ASZDB-YL015C",D1405="NPP6ASZDB-YL005M",D1405="NPP6ASZDB-YL003M",D1405="NPP6ASZDB-YL002M",D1405="NPC6ASZDB-YL004M",D1405="NPP6ASZDB-YL010M",D1405="NPC6ASZDB-YL125C",D1405="NPC6ASZDB-YL015M",D1405="NPC06SZDB-YL040M",D1405="NPC06SZDB-YL002M",D1405="NPC6ASZDB-YL009M",D1405="NPC6ASZDB-YL350C",D1405="NPC06SZDB-YL015C",D1405="NPC6ASZDB-YL007M",D1405="NPC6ASZDB-YL012M",D1405="NPC6ASZDB-YL020M",D1405="NPC6ASZDB-YL030M",D1405="NPC06SZDB-YL050C",D1405="NPC06SZDB-YL003M",D1405="NPC6ASZDB-YL250C",D1405="NPC6ASZDB-YL008M",D1405="NPC06SZDB-YL010M",D1405="NPC6ASZDB-YL025C",D1405="NPC6ASZDB-YL006M",D1405="NPC6ASZDB-YL001M",D1405="NPC6ASZDB-YL005M",D1405="NPC06SZDB-YL005M",D1405="NPC06SZDB-YL001M",D1405="NPC6ASZDB-YL050C",D1405="NPC6ASZDB-YL010M",D1405="NPC06SZDB-YL150C",D1405="NPC6ASZDB-YL002M",D1405="NPC6ASZDB-YL150C",D1405="NPC6ASZDB-YL003M",),E1405*(F1405+0.1),0)</f>
        <v>0</v>
      </c>
      <c r="AH1405" s="79">
        <f t="shared" si="2576"/>
        <v>3184.8</v>
      </c>
      <c r="AI1405" s="66"/>
      <c r="AJ1405" s="68">
        <f t="shared" ref="AJ1405:AJ1468" si="2609">IF(OR(D1405="NPC6ASZDB-OR030C",D1405="NPP6ASZDB-OR003M",D1405="NPP6ASZDB-OR002M",D1405="NPP6ASZDB-OR005M",D1405="NPP6ASZDB-OR001M",D1405="NPC6ASZDB-OR025C",D1405="NPP6ASZDB-OR010M",D1405="NPC6ASZDB-OR008M",D1405="NPC06SZDB-OR005M",D1405="NPC06SZDB-OR150C",D1405="NPC06SZDB-OR050C",D1405="NPC6ASZDB-OR020M",D1405="NPC6ASZDB-OR750C",D1405="NPC6ASZDB-OR007M",D1405="NPC6ASZDB-OR350C",D1405="NPC6ASZDB-OR250C",D1405="NPC6ASZDB-OR020M",D1405="NPC6ASZDB-OR015M",D1405="NPC6ASZDB-OR005M",D1405="NPC6ASZDB-OR010M",D1405="NPC6ASZDB-OR050C",D1405="NPC6ASZDB-OR150C",D1405="NPC6ASZDB-OR004M",D1405="NPC6ASZDB-OR010M",D1405="NPC6ASZDB-OR005M",D1405="NPC06SZDB-OR010M",D1405="NPC6ASZDB-OR001M",D1405="NPC6ASZDB-OR002M",D1405="NPC6ASZDB-OR003M",D1405="NPC06SZDB-OR001M",D1405="NPC06SZDB-OR002M",D1405="NPC06SZDB-OR003M",D1405="NPC6ASZDB-OR012M",D1405="NPC6ASZDB-OR030M",),E1405*(F1405+0.1),0)</f>
        <v>0</v>
      </c>
      <c r="AK1405" s="67">
        <f t="shared" si="2577"/>
        <v>41124</v>
      </c>
      <c r="AL1405" s="66"/>
      <c r="AM1405" s="68">
        <f t="shared" si="2562"/>
        <v>0</v>
      </c>
      <c r="AN1405" s="67">
        <f t="shared" si="2578"/>
        <v>7722.12</v>
      </c>
      <c r="AO1405" s="66"/>
      <c r="AP1405" s="68">
        <f t="shared" ref="AP1405:AP1468" si="2610">IF(OR(D1405="NPC6ASZDB-BL015C",D1405="NPP6ASZDB-BL150C",D1405="NPP6ASZDB-BL009M",D1405="NPP6ASZDB-BL006M",D1405="NPP6ASZDB-BL008M",D1405="NPP6ASZDB-BL010M",D1405="NPP6ASZDB-BL250C",D1405="NPP6ASZDB-BL002M",D1405="NPC6ASZDB-BL025C",D1405="NPC6ASZDB-BL006M",D1405="NPC6ASZDB-BL014M",D1405="NPC6ASZDB-BL015M",D1405="NPC06SZDB-BL015M",D1405="NPC6ASZDB-BL013C",D1405="NPC6ASZDB-BL030C",D1405="NPC6ASZDB-BL350C",D1405="NPC06SZDB-BL020C",D1405="NPC6ASZDB-BL012M",D1405="NPC6ASZDB-BL008M",D1405="NPC6ASZDB-BL009M",D1405="NPC6ASZDB-BL007M",D1405="NPC6ASZDB-BL750C",D1405="NPC06SZDB-BL050C",D1405="NPC6ASZDB-BL250C",D1405="NPC6ASZDB-BL050C",D1405="NPC06SZDB-BL010M",D1405="NPC6ASZDB-BL015M",D1405="NPC6ASZDB-BL020M",D1405="NPC06SZDB-BL150C",D1405="NPC6ASZDB-BL030M",D1405="NPC6ASZDB-BL150C",D1405="NPC06SZDB-BL001M",D1405="NPC06SZDB-BL003M",D1405="NPC06SZDB-BL002M",D1405="NPC6ASZDB-BL001M",D1405="NPC6ASZDB-BL002M",D1405="NPC6ASZDB-BL003M",D1405="NPC6ASZDB-BL004M",D1405="NPC6ASZDB-BL005M",D1405="NPC6ASZDB-BL010M",),E1405*(F1405+0.1),0)</f>
        <v>0</v>
      </c>
      <c r="AQ1405" s="67">
        <f t="shared" si="2593"/>
        <v>7578.6399999999994</v>
      </c>
      <c r="AR1405" s="66"/>
      <c r="AS1405" s="68">
        <f t="shared" ref="AS1405:AS1468" si="2611">IF(OR(D1405="NPC6ASZDB-VT015C",D1405="NPP6ASZDB-VT005M",D1405="NPP6ASZDB-VT003M",D1405="NPC6ASZDB-VT030C",D1405="NPC6ASZDB-VT005M",D1405="NPC6ASZDB-VT125C",D1405="NPC6ASZDB-VT010M",D1405="NPC6ASZDB-VT007M",D1405="NPC6ASZDB-VT350C",D1405="NPC6ASZDB-VT003M",D1405="NPC6ASZDB-VT250C",D1405="NPC6ASZDB-VT002M",D1405="NPC6ASZDB-VT050C",D1405="NPC6ASZDB-VT001M",D1405="NPC6ASZDB-VT150C",),E1405*(F1405+0.1),0)</f>
        <v>0</v>
      </c>
      <c r="AT1405" s="67">
        <f t="shared" si="2563"/>
        <v>278.5</v>
      </c>
      <c r="AU1405" s="66"/>
      <c r="AV1405" s="66">
        <f t="shared" ref="AV1405:AV1468" si="2612">IF(OR(D1405="NPC06UZDB-BK025C",D1405="NPC06UZDB-BK020M",D1405="NPP06UZDB-BK005M",D1405="NPP06UZDB-BK150C",D1405="NPP06UZDB-BK010M",D1405="NPP06UZDB-BK001M",D1405="NPP06UZDB-BK001M",D1405="NPP06UZDB-BK002M",D1405="NPP06UZDB-BK003M",D1405="NPC06UZDB-BK350C",D1405="NPC06UZDB-BK016M",D1405="NPC06UZDB-BK011M",D1405="CO155E2-01M007",D1405="CO155E2-01M004",D1405="NPC06UZDB-BK750C",D1405="CO155E2-01M007",D1405="NPC06UZDB-BK010M",D1405="NPC06UZDB-BK150C",D1405="NPC06UZDB-BK250C",D1405="CO155E2-01C050",D1405="NPC06UZDB-BK007M",D1405="CO155E2-01C250",D1405="CO155E2-01C150",D1405="CO155E2-01C250",D1405="CO155E2-01M015",D1405="CO155E2-01M003",D1405="CO155E2-01M005",D1405="NPC06UZDB-BK005M",D1405="CO155E2-01M001",D1405="CO155E2-01M002",D1405="CO155E2-01M010",D1405="NPC06UZDB-BK050C",D1405="NPC06UZDB-BK001M",D1405="NPC06UZDB-BK002M",D1405="NPC06UZDB-BK003M",),E1405*(F1405+0.12),0)</f>
        <v>0</v>
      </c>
      <c r="AW1405" s="42">
        <f t="shared" si="2596"/>
        <v>3255.6000000000017</v>
      </c>
      <c r="AX1405" s="66"/>
      <c r="AY1405" s="66">
        <f t="shared" ref="AY1405:AY1468" si="2613">IF(OR(D1405="NPP06UZDB-GN005M",D1405="NPP06UZDB-GN001M",D1405="NPC06UZDB-GN015M",D1405="CO155E2-0MC150 ",D1405="NPC06UZDB-GN250C",D1405="NPC06UZDB-GN020C",D1405="CO155E2-0MC250",D1405="CO155E2-0MC150",D1405="NPC06UZDB-GN350C",D1405="NPC06UZDB-GN450C",D1405="NPC06UZDB-GN007M",D1405="NPC06UZDB-GN050C",D1405="NPC06UZDB-GN750C",D1405="CO155E2-0MM010",D1405="CO155E2-0MC050",D1405="NPC06UZDB-GN150C",D1405="NPC06UZDB-GN150C",D1405="CO155E2-0MM015",D1405="NPC06UZDB-GN020M",D1405="CO155E2-0MM003",D1405="CO155E2-0MM005",D1405="CO155E2-0MM007",D1405="NPC06UZDB-GN010M",D1405="NPC06UZDB-GN125C",D1405="NPC06UZDB-GN012M",D1405="CO155E2-0MM001",D1405="NPC06UZDB-GN001M",D1405="NPC06UZDB-GN002M",D1405="NPC06UZDB-GN003M",D1405="NPC06UZDB-GN004M",D1405="NPC06UZDB-GN005M",D1405="NPC06UZDB-GN006M",D1405="CO155E2-0MM002",),E1405*(F1405+0.12),0)</f>
        <v>0</v>
      </c>
      <c r="AZ1405" s="67">
        <f t="shared" si="2534"/>
        <v>616.09999999999991</v>
      </c>
      <c r="BA1405" s="66"/>
      <c r="BB1405" s="68">
        <f t="shared" ref="BB1405:BB1468" si="2614">IF(OR(D1405="NPC6AUZDB-RD025C",D1405="NPP06UZDB-RD150C",D1405="NPC06UZDB-RD250C",D1405="NPC06UZDB-OR050C",D1405="NPC06UZDB-RD015M",D1405="CO155E2-07C150",D1405="NPC06UZDB-RD150C",D1405="NPC06UZDB-RD020C",D1405="NPC06UZDB-RD750C",D1405="CO155E2-07M015",D1405="CO155E2-07M010",D1405="NPC06UZDB-RD050C",D1405="NPC06UZDB-RD150C",D1405="CO155E2-07M005",D1405="CO155E2-07M007",D1405="CO155E2-07C050",D1405="NPC06UZDB-RD750C",D1405="NPC06UZDB-RD005M",D1405="CO155E2-07C150",D1405="NPC06UZDB-RD010M",D1405="NPC06UZDB-RD020M",D1405="CO155E2-07M001",D1405="CO155E2-07M003",D1405="CO155E2-07M002",D1405="NPC06UZDB-RD001M",D1405="NPC06UZDB-RD002M",D1405="NPC06UZDB-RD002M",D1405="NPC06UZDB-RD003M",D1405="NPC06UZDB-RD004M",),E1405*(F1405+0.12),0)</f>
        <v>0</v>
      </c>
      <c r="BC1405" s="67">
        <f t="shared" si="2594"/>
        <v>77.819999999999851</v>
      </c>
      <c r="BD1405" s="66"/>
      <c r="BE1405" s="68">
        <f t="shared" ref="BE1405:BE1468" si="2615">IF(OR(D1405="NPC06UZDB-BL030M",D1405="NPP06UZDB-BL004M",D1405="NPP06UZDB-BL020M",D1405="NPP06UZDB-BL250C",D1405="NPP06UZDB-BL010M",D1405="CO155E2-0ZM020",D1405="CO155E2-0ZM025",D1405="NPP06UZDB-BL007M",D1405="NPP06UZDB-BL009M",D1405="NPP06UZDB-BL003M",D1405="NPP06UZDB-BL008M",D1405="NPC06UZDB-BL017C",D1405="NPP06UZDB-BL002M",D1405="NPP06UZDB-BL150C",D1405="NPP06UZDB-BL006M",D1405="CO155E2-0ZC750",D1405="NPC06UZDB-BL011M",D1405="NPC06UZDB-BL250C",D1405="NPC06UZDB-BL009M",D1405="NPC06UZDB-BL020C",D1405="NPC06UZDB-BL012M",D1405="NPC06UZDB-BL015C",D1405="NPC06UZDB-BL030C",D1405="NPC06UZDB-BL013M",D1405="CO155E2-0ZC050",D1405="CO155E2-0ZC250",D1405="CO155E2-0ZM009",D1405="CO155E2-0ZM008",D1405="CO155E2-0ZM006",D1405="CO155E2-0ZM012",D1405="CO155E2-0ZM004",D1405="CO155E2-0ZC150",D1405="CO155E2-0ZM015",D1405="CO155E2-0ZM010",D1405="CO155E2-0ZM005",D1405="CO155E2-0ZC150",D1405="CO155E2-0ZM015",D1405="NPC06UZDB-BL020M",D1405="CO155E2-0ZM003",D1405="CO155E2-0ZM007",D1405="NPC06UZDB-BL750C",D1405="NPC06UZDB-BL150C",D1405="NPC06UZDB-BL020M",D1405="NPC06UZDB-BL050C",D1405="NPC06UZDB-BL008M",D1405="NPC06UZDB-BL006M",D1405="NPC06UZDB-BL010M",D1405="NPC06UZDB-BL007M",D1405="NPC06UZDB-BL001M",D1405="NPC06UZDB-BL002M",D1405="NPC06UZDB-BL003M",D1405="NPC06UZDB-BL004M",D1405="NPC06UZDB-BL005M",D1405="NPC06UZDB-BL015M",D1405="CO155E2-0ZM001",D1405="CO155E2-0ZM002",),E1405*(F1405+0.12),0)</f>
        <v>0</v>
      </c>
      <c r="BF1405" s="67">
        <f t="shared" si="2532"/>
        <v>445.38000000000164</v>
      </c>
      <c r="BG1405" s="66"/>
      <c r="BH1405" s="68">
        <f t="shared" ref="BH1405:BH1426" si="2616">IF(OR(D1425="NPC06UZDB-GY026M",D1425="NPP06UZDB-GY010M",D1405="CO155E2-0CM018",D1405="CO155E2-0CM023",D1405="CO155E2-0CM026",D1405="NPP06UZDB-GY150C",D1405="NPP06UZDB-GY025M",D1405="NPC06UZDB-GY013M",D1405="NPP06UZDB-GY001M",D1405="NPP06UZDB-GY250C",D1405="NPC06UZDB-GY028M",D1405="NPC06UZDB-GY018M",D1405="NPC06UZDB-GY014M",D1405="NPC06UZDB-GY012M",D1405="NPC06UZDB-GY011M",D1405="NPC06UZDB-GY006M",D1405="CO155E2-0CM006",D1405="NPP06UZDB-GY005M",D1405="NPP06UZDB-GY005M",D1405="NPP06UZDB-GY003M",D1405="NPP06UZDB-GY002M",D1405="NPC06UZDB-GY025M",D1405="CO155E2-0CM020",D1405="CO155E2-0CM030",D1405="NPC06UZDB-GY350C",D1405="NPC06UZDB-GY030M",D1405="NPC06UZDB-GY020C",D1405="NPC06UZDB-GY030M",D1405="NPC06UZDB-GY350C",D1405="CO155E2-0CM007",D1405="NPC06UZDB-GY150C",D1405="NPC06UZDB-GY250C",D1405="NPC06UZDB-GY007M",D1405="CO155E2-0CC050",D1405="NPC06UZDB-GY006M",D1405="NPC06UZDB-GY008M",D1405="NPC06UZDB-GY050C",D1405="CO155E2-0CC250",D1405="NPC06UZDB-GY750C",D1405="NPC06UZDB-GY007M",D1405="NPC06UZDB-GY020M",D1405="CO155E2-0CC150",D1405="CO155E2-0CM015",D1405="CO155E2-0CM010",D1405="NPC06UZDB-GY450C",D1405="NPC06UZDB-GY015M",D1405="NPC06UZDB-GY150C",D1405="CO155E2-0CM001",D1405="CO155E2-0CM002",D1405="CO155E2-0CM003",D1405="CO155E2-0CM004",D1405="CO155E2-0CM005",D1405="CO155E2-0CM008",D1405="NPC06UZDB-GY010M",D1405="NPC06UZDB-GY001M",D1405="NPC06UZDB-GY002M",D1405="NPC06UZDB-GY003M",D1405="NPC06UZDB-GY004M",D1405="NPC06UZDB-GY005M",),E1405*(F1405+0.12),0)</f>
        <v>0</v>
      </c>
      <c r="BI1405" s="67">
        <f t="shared" si="2533"/>
        <v>10000</v>
      </c>
      <c r="BJ1405" s="66"/>
      <c r="BK1405" s="68">
        <f t="shared" ref="BK1405:BK1468" si="2617">IF(OR(D1405="NPP06UZDB-YL002M",D1405="NPP06UZDB-YL001M",D1405="NPP06UZDB-YL150C",D1405="NPP06UZDB-YL010M",D1405="NPC06UZDB-YL015C",D1405="NPC06UZDB-YL020M",D1405="CO155E2-09M016",D1405="CO155E2-09M012",D1405="CO155E2-09M016",D1405="NPC06UZDB-YL750C",D1405="CO155E2-09M008",D1405="NPC06UZDB-YL004M",D1405="NPC06UZDB-YL004M",D1405="NPC06UZDB-YL003M",D1405="NPC06UZDB-YL250C",D1405="CO155E2-09C050",D1405="NPC06UZDB-YL020C",D1405="NPC06UZDB-YL350C",D1405="CO155E2-09M004",D1405="CO155E2-09M004C6",D1405="CO155E2-09M015",D1405="NPC06UZDB-YL050C",D1405="NPC06UZDB-YL010M",D1405="CO155E2-09M010",D1405="NPC06UZDB-YL010M",D1405="NPC06UZDB-YL007M",D1405="NPC06UZDB-YL150C",D1405="CO155E2-09M015",D1405="CO155E2-09C150",D1405="CO155E2-09M005",D1405="CO155E2-09M003",D1405="CO155E2-09M001",D1405="CO155E2-09M007",D1405="NPC06UZDB-YL001M",D1405="NPC06UZDB-YL002M",D1405="NPC06UZDB-YL003M",D1405="NPC06UZDB-YL004M",D1405="NPC06UZDB-YL005M",D1405="CO155E2-09M002",),E1405*(F1405+0.12),0)</f>
        <v>0</v>
      </c>
      <c r="BL1405" s="67">
        <f t="shared" si="2537"/>
        <v>2582.6000000000004</v>
      </c>
      <c r="BM1405" s="66"/>
      <c r="BN1405" s="68">
        <f t="shared" si="2580"/>
        <v>0</v>
      </c>
      <c r="BO1405" s="67">
        <f t="shared" si="2538"/>
        <v>4199.5000000000009</v>
      </c>
      <c r="BP1405" s="66"/>
      <c r="BQ1405" s="68">
        <f t="shared" si="2581"/>
        <v>0</v>
      </c>
      <c r="BR1405" s="67">
        <f t="shared" si="2553"/>
        <v>29927.05000000001</v>
      </c>
      <c r="BS1405" s="66"/>
      <c r="BT1405" s="66">
        <f t="shared" ref="BT1405:BT1436" si="2618">IF(OR(D1405="NPC06UZDB-YL020M",D1405="NPC06UZDB-WT020C",D1405="CO155E2-0ZC750",D1405="CO155E2-09M008",D1405="NPC06UZDB-BL011M",D1405="NPC06UZDB-OR008M",D1405="NPC06UZDB-WT450C",D1405="NPC06UZDB-GN015M",D1405="NPC06UZDB-RD015M",D1405="NPC06UZDB-YL004M",D1405="CO155E2-07C150",D1405="NPC06UZDB-WT015C",D1405="NPC06UZDB-GY350C",D1405="NPC06UZDB-OR350C",D1405="NPC06UZDB-YL003M",D1405="CO155E2-0MC150 ",D1405="NPC06UZDB-GY030M",D1405="NPC06UZDB-YL250C",D1405="CO155E2-09C050",D1405="CO155E2-08C150",D1405="NPC06UZDB-GN250C",D1405="NPC06UZDB-BL250C",D1405="NPC06UZDB-WT004M",D1405="NPC06UZDB-RD150C",D1405="NPC06UZDB-RD150C",D1405="NPC06UZDB-BL009M",D1405="NPC06UZDB-GY020C",D1405="NPC06UZDB-GN020C",D1405="NPC06UZDB-RD020C",D1405="NPC06UZDB-YL020C",D1405="NPC06UZDB-GY030M",D1405="CO155E2-0MC250",D1405="CO155E2-0MC150",D1405="NPC06UZDB-BL020C",D1405="NPC06UZDB-OR150C",D1405="NPC06UZDB-BL012M",D1405="NPC06UZDB-BK350C",D1405="NPC06UZDB-GN350C",D1405="NPC06UZDB-GN450C",D1405="NPC06UZDB-GY350C",D1405="NPC06UZDB-OR350C",D1405="NPC06UZDB-YL350C",D1405="CO155E2-0CM007",D1405="NPC06UZDB-GN007M",D1405="NPC06UZDB-GY150C",D1405="NPC06UZDB-OR007M",D1405="NPC06UZDB-BL015C",D1405="NPC06UZDB-BL030C",D1405="NPC06UZDB-BL013M",D1405="NPC06UZDB-WT016M",D1405="NPC06UZDB-WT025M",D1405="CO155E2-0ZC050",D1405="CO155E2-0ZC250",D1405="CO155E2-0ZM009",D1405="CO155E2-0ZM008",D1405="CO155E2-0ZM006",D1405="CO155E2-0ZM012",D1405="NPC06UZDB-BK016M",D1405="NPC06UZDB-BK011M",D1405="NPC06UZDB-GY250C",D1405="NPC06UZDB-GY007M",D1405="CO155E2-07M015",D1405="CO155E2-0ZM004",D1405="CO155E2-09M004",D1405="CO155E2-0CC050",D1405="CO155E2-09M015",D1405="CO155E2-0ZC150",D1405="CO155E2-01M007",D1405="CO155E2-07M010",D1405="NPC06UZDB-YL050C",D1405="NPC06UZDB-OR007M",D1405="NPC06UZDB-GN050C",D1405="NPC06UZDB-WT012M",D1405="NPC06UZDB-GY006M",D1405="NPC06UZDB-GY008M",D1405="CO155E2-0ZM015",D1405="NPC06UZDB-RD050C",D1405="NPC06UZDB-RD150C",D1405="NPC06UZDB-WT009M",D1405="CO155E2-01M004",D1405="NPC06UZDB-OR015M",D1405="NPC06UZDB-GN750C",D1405="NPC06UZDB-WT750C",D1405="CO155E2-0MM010",D1405="CO155E2-07M005",D1405="CO155E2-07M007",D1405="NPC06UZDB-BK750C",D1405="CO155E2-07C050",D1405="CO155E2-01M007",D1405="CO155E2-0MC050",D1405="NPC06UZDB-BK010M",D1405="NPC06UZDB-BK150C",D1405="NPC06UZDB-BK250C",D1405="NPC06UZDB-RD750C",D1405="NPC06UZDB-WT030M",D1405="CO155E2-01C050",D1405="CO155E2-08C750",D1405="NPC06UZDB-WT050M",D1405="NPC06UZDB-GY050C",D1405="CO155E2-0ZM010",D1405="NPC06UZDB-BK007M",D1405="CO155E2-0CC250",D1405="CO155E2-01C250",D1405="NPC06UZDB-WT007M",D1405="CO155E2-06C150",D1405="NPC06UZDB-WT025M",D1405="NPC06UZDB-WT025C",D1405="NPC06UZDB-GY750C",D1405="NPC06UZDB-WT250C",D1405="CO155E2-09M010",D1405="CO155E2-06M001",D1405="CO155E2-0ZM005",D1405="NPC06UZDB-YL010M",D1405="NPC06UZDB-GN150C",D1405="NPC06UZDB-RD005M",D1405="NPC06UZDB-GY007M",D1405="NPC06UZDB-GY020M",D1405="NPC06UZDB-YL005M",D1405="NPC06UZDB-YL007M",D1405="NPC06UZDB-YL150C",D1405="NPC06UZDB-OR750C",D1405="CO155E2-0ZC150",D1405="CO155E2-0ZM015",D1405="NPC06UZDB-OR020M",D1405="CO155E2-09M015",D1405="CO155E2-0MM015",D1405="CO155E2-01C150",D1405="CO155E2-01C250",D1405="CO155E2-01M015",D1405="CO155E2-07C150",D1405="CO155E2-08C250",D1405="CO155E2-09C150",D1405="CO155E2-0CC150",D1405="CO155E2-0CM015",D1405="CO155E2-01M003",D1405="CO155E2-01M005",D1405="NPC06UZDB-GN020M",D1405="CO155E2-09M005",D1405="NPC06UZDB-BK005M",D1405="NPC06UZDB-BL020M",D1405="NPC06UZDB-RD010M",D1405="NPC06UZDB-RD020M",D1405="CO155E2-08M015",D1405="CO155E2-08C150",D1405="CO155E2-01M001",D1405="CO155E2-01M002",D1405="CO155E2-06M003",D1405="CO155E2-07M001",D1405="CO155E2-09M003",D1405="CO155E2-09M001",D1405="CO155E2-09M007",D1405="CO155E2-0ZM003",D1405="CO155E2-0MM003",D1405="CO155E2-0MM005",D1405="CO155E2-0MM007",D1405="CO155E2-0ZM007",D1405="CO155E2-01M010",D1405="NPC06UZDB-WT150C",D1405="NPC06UZDB-WT050C",D1405="NPC06UZDB-BL002M",D1405="CO155E2-0CM010",D1405="CO155E2-08F008",D1405="CO155E2-08F005",D1405="CO155E2-08C050",D1405="NPC06UZDB-BL750C",D1405="CO155E2-07M003",D1405="NPC06UZDB-BL150C",D1405="NPC06UZDB-BL020M",D1405="NPC06UZDB-BL050C",D1405="NPC06UZDB-BL008M",D1405="NPC06UZDB-BL006M",D1405="NPC06UZDB-GY450C",D1405="NPC06UZDB-GY015M",D1405="NPC06UZDB-GY150C",D1405="NPC06UZDB-BL010M",D1405="NPC06UZDB-GN010M",D1405="NPC06UZDB-BK050C",D1405="NPC06UZDB-GN125C",D1405="NPC06UZDB-GN012M",D1405="NPC06UZDB-BK001M",D1405="NPC06UZDB-BL007M",D1405="NPC06UZDB-GY450C",D1405="NPC06UZDB-OR050C",D1405="CO155E2-0MM001",D1405="CO155E2-06M002",D1405="CO155E2-0MM002",D1405="NPC06UZDB-GN001M",D1405="NPC06UZDB-GN002M",D1405="NPC06UZDB-GN003M",D1405="NPC06UZDB-GN004M",D1405="NPC06UZDB-GN005M",D1405="NPC06UZDB-GN006M",D1405="NPC06UZDB-WT050C",D1405="NPC06UZDB-OR001M",D1405="NPC06UZDB-OR002M",D1405="NPC06UZDB-OR003M",D1405="NPC06UZDB-OR004M",D1405="NPC06UZDB-OR005M",D1405="NPC06UZDB-OR006M",D1405="NPC06UZDB-OR010M",D1405="CO155E2-07M002",D1405="NPC06UZDB-RD001M",D1405="NPC06UZDB-RD002M",D1405="NPC06UZDB-RD002M",D1405="NPC06UZDB-RD003M",D1405="NPC06UZDB-RD004M",D1405="CO155E2-0ZM001",D1405="CO155E2-0ZM002",D1405="NPC06UZDB-BK002M",D1405="NPC06UZDB-BK003M",D1405="NPC06UZDB-BL001M",D1405="NPC06UZDB-BL002M",D1405="NPC06UZDB-BL003M",D1405="NPC06UZDB-BL004M",D1405="NPC06UZDB-BL005M",D1405="NPC06UZDB-BL015M",D1405="NPC06UZDB-GY010M",D1405="NPC06UZDB-GY001M",D1405="NPC06UZDB-GY002M",D1405="NPC06UZDB-GY003M",D1405="NPC06UZDB-GY004M",D1405="NPC06UZDB-GY005M",D1405="NPC06UZDB-YL001M",D1405="NPC06UZDB-YL002M",D1405="NPC06UZDB-YL003M",D1405="CO155E2-0CM001",D1405="CO155E2-0CM002",D1405="CO155E2-0CM003",D1405="CO155E2-0CM004",D1405="CO155E2-0CM005",D1405="CO155E2-08M001",D1405="CO155E2-08M002",D1405="CO155E2-08M003",D1405="CO155E2-08M004",D1405="CO155E2-08M005",D1405="CO155E2-08M006",D1405="CO155E2-08M007",D1405="CO155E2-08M008",D1405="CO155E2-08M009",D1405="CO155E2-08M010",D1405="CO155E2-08M020",D1405="CO155E2-0ZM001",D1405="CO155E2-0ZM002",D1405="CO155E2-09M002",D1405="NPC06UZDB-WT001M",D1405="NPC06UZDB-WT002M",D1405="NPC06UZDB-WT003M",D1405="NPC06UZDB-WT004M",D1405="NPC06UZDB-WT005M",D1405="NPC06UZDB-WT006M",D1405="NPC06UZDB-WT008M",D1405="NPC06UZDB-WT010M",D1405="NPC06UZDB-WT015M",D1405="NPC06UZDB-WT020M",),E1405*2,0)</f>
        <v>0</v>
      </c>
      <c r="BU1405" s="67">
        <f t="shared" si="2603"/>
        <v>85435</v>
      </c>
      <c r="BV1405" s="66"/>
      <c r="BW1405" s="66">
        <f t="shared" si="2584"/>
        <v>0</v>
      </c>
      <c r="BX1405" s="67">
        <f>+BX1404+BV1405-BW1405-4000</f>
        <v>122938</v>
      </c>
      <c r="BY1405" s="66"/>
      <c r="BZ1405" s="66">
        <f t="shared" ref="BZ1405:BZ1436" si="2619">IF(OR(D1405="CO155E2-0CM020",D1405="NPC06UZDB-YL020M",D1405="NPC06UZDB-OR050C",D1405="NPC06UZDB-WT020C",D1405="CO155E2-0ZC750",D1405="CO155E2-09M008",D1405="NPC06UZDB-BL011M",D1405="NPC06UZDB-OR008M",D1405="NPC06UZDB-WT450C",D1405="NPC06UZDB-GN015M",D1405="NPC06UZDB-RD015M",D1405="NPC06UZDB-YL004M",D1405="CO155E2-07C150",D1405="NPC06UZDB-WT015C",D1405="NPC06UZDB-GY350C",D1405="NPC06UZDB-OR350C",D1405="NPC06UZDB-YL003M",D1405="CO155E2-0MC150 ",D1405="NPC06UZDB-YL250C",D1405="CO155E2-09C050",D1405="NPC06UZDB-GN250C",D1405="NPC06UZDB-BL250C",D1405="NPC06UZDB-WT004M",D1405="NPC06UZDB-BL009M",D1405="NPC06UZDB-GY020C",D1405="NPC06UZDB-GN020C",D1405="NPC06UZDB-RD020C",D1405="NPC06UZDB-YL020C",D1405="NPC06UZDB-GY030M",D1405="CO155E2-0MC250",D1405="CO155E2-0MC150",D1405="NPC06UZDB-BL020C",D1405="NPC06UZDB-OR150C",D1405="NPC06UZDB-BL012M",D1405="NPC06UZDB-BK350C",D1405="NPC06UZDB-GN350C",D1405="NPC06UZDB-GN450C",D1405="NPC06UZDB-GY350C",D1405="NPC06UZDB-OR350C",D1405="NPC06UZDB-YL350C",D1405="CO155E2-0CM007",D1405="NPC06UZDB-GN007M",D1405="NPC06UZDB-GY150C",D1405="NPC06UZDB-BL015C",D1405="NPC06UZDB-BL030C",D1405="NPC06UZDB-BL013M",D1405="NPC06UZDB-WT016M",D1405="CO155E2-0ZC050",D1405="CO155E2-0ZC250",D1405="CO155E2-0ZM009",D1405="CO155E2-0ZM008",D1405="CO155E2-0ZM006",D1405="CO155E2-0ZM012",D1405="NPC06UZDB-BK016M",D1405="NPC06UZDB-BK011M",D1405="NPC06UZDB-GY250C",D1405="NPC06UZDB-GY007M",D1405="CO155E2-07M015",D1405="CO155E2-0ZM004",D1405="CO155E2-09M004",D1405="CO155E2-0CC050",D1405="CO155E2-09M015",D1405="CO155E2-0ZC150",D1405="CO155E2-01M007",D1405="CO155E2-07M010",D1405="NPC06UZDB-YL050C",D1405="NPC06UZDB-OR007M",D1405="NPC06UZDB-GN050C",D1405="NPC06UZDB-WT012M",D1405="NPC06UZDB-GY006M",D1405="NPC06UZDB-GY008M",D1405="CO155E2-0ZM015",D1405="NPC06UZDB-RD050C",D1405="NPC06UZDB-RD150C",D1405="NPC06UZDB-WT009M",D1405="CO155E2-01M004",D1405="NPC06UZDB-OR015M",D1405="NPC06UZDB-GN750C",D1405="NPC06UZDB-WT750C",D1405="CO155E2-0MM010",D1405="CO155E2-07M005",D1405="CO155E2-07M007",D1405="NPC06UZDB-BK750C",D1405="CO155E2-07C050",D1405="CO155E2-01M007",D1405="CO155E2-0MC050",D1405="NPC06UZDB-BK010M",D1405="NPC06UZDB-BK150C",D1405="NPC06UZDB-BK250C",D1405="NPC06UZDB-RD750C",D1405="NPC06UZDB-WT030M",D1405="CO155E2-01C050",D1405="CO155E2-08C750",D1405="NPC06UZDB-WT050M",D1405="NPC06UZDB-GY050C",D1405="CO155E2-0ZM010",D1405="NPC06UZDB-BK007M",D1405="CO155E2-0CC250",D1405="NPC06UZDB-WT007M",D1405="CO155E2-06C150",D1405="NPC06UZDB-WT025M",D1405="NPC06UZDB-WT025C",D1405="NPC06UZDB-GY750C",D1405="NPC06UZDB-WT250C",D1405="CO155E2-09M010",D1405="CO155E2-06M001",D1405="CO155E2-0ZM005",D1405="NPC06UZDB-YL010M",D1405="NPC06UZDB-GN150C",D1405="NPC06UZDB-RD005M",D1405="NPC06UZDB-GY007M",D1405="NPC06UZDB-GY020M",D1405="NPC06UZDB-YL005M",D1405="NPC06UZDB-YL007M",D1405="NPC06UZDB-YL150C",D1405="NPC06UZDB-OR750C",D1405="CO155E2-0ZC150",D1405="CO155E2-0ZM015",D1405="NPC06UZDB-OR020M",D1405="CO155E2-09M015",D1405="CO155E2-0MM015",D1405="CO155E2-01C150",D1405="CO155E2-01C250",D1405="CO155E2-01M015",D1405="CO155E2-07C150",D1405="CO155E2-08C250",D1405="CO155E2-09C150",D1405="CO155E2-0CC150",D1405="CO155E2-0CM015",D1405="CO155E2-01M003",D1405="CO155E2-01M005",D1405="NPC06UZDB-GN020M",D1405="CO155E2-09M005",D1405="NPC06UZDB-BK005M",D1405="NPC06UZDB-BL020M",D1405="NPC06UZDB-RD010M",D1405="NPC06UZDB-RD020M",D1405="CO155E2-08M015",D1405="CO155E2-08C150",D1405="CO155E2-01M001",D1405="CO155E2-01M002",D1405="CO155E2-06M003",D1405="CO155E2-07M001",D1405="CO155E2-09M003",D1405="CO155E2-09M001",D1405="CO155E2-09M007",D1405="CO155E2-0ZM003",D1405="CO155E2-0MM003",D1405="CO155E2-0MM005",D1405="CO155E2-0MM007",D1405="CO155E2-0ZM007",D1405="CO155E2-01M010",D1405="NPC06UZDB-WT150C",D1405="NPC06UZDB-WT050C",D1405="CO155E2-0CM010",D1405="CO155E2-08F008",D1405="CO155E2-08F005",D1405="CO155E2-08C050",D1405="NPC06UZDB-BL750C",D1405="CO155E2-07M003",D1405="NPC06UZDB-BL150C",D1405="NPC06UZDB-BL020M",D1405="NPC06UZDB-BL050C",D1405="NPC06UZDB-BL008M",D1405="NPC06UZDB-BL006M",D1405="NPC06UZDB-GY450C",D1405="NPC06UZDB-GY015M",D1405="NPC06UZDB-GY150C",D1405="NPC06UZDB-BL010M",D1405="NPC06UZDB-GN010M",D1405="NPC06UZDB-BK050C",D1405="NPC06UZDB-GN125C",D1405="NPC06UZDB-GN012M",D1405="NPC06UZDB-BK001M",D1405="NPC06UZDB-BL007M",D1405="NPC06UZDB-GY450C",D1405="NPC06UZDB-OR050C",D1405="CO155E2-0MM001",D1405="CO155E2-06M002",D1405="CO155E2-0MM002",D1405="NPC06UZDB-GN001M",D1405="NPC06UZDB-GN002M",D1405="NPC06UZDB-GN003M",D1405="NPC06UZDB-GN004M",D1405="NPC06UZDB-GN005M",D1405="NPC06UZDB-GN006M",D1405="NPC06UZDB-WT050C",D1405="NPC06UZDB-OR001M",D1405="NPC06UZDB-OR002M",D1405="NPC06UZDB-OR003M",D1405="NPC06UZDB-OR004M",D1405="NPC06UZDB-OR005M",D1405="NPC06UZDB-OR006M",D1405="NPC06UZDB-OR010M",D1405="CO155E2-07M002",D1405="NPC06UZDB-RD001M",D1405="NPC06UZDB-RD002M",D1405="NPC06UZDB-RD002M",D1405="NPC06UZDB-RD003M",D1405="NPC06UZDB-RD004M",D1405="CO155E2-0ZM001",D1405="CO155E2-0ZM002",D1405="NPC06UZDB-BK002M",D1405="NPC06UZDB-BK003M",D1405="NPC06UZDB-BL001M",D1405="NPC06UZDB-BL002M",D1405="NPC06UZDB-BL003M",D1405="NPC06UZDB-BL004M",D1405="NPC06UZDB-BL005M",D1405="NPC06UZDB-BL015M",D1405="NPC06UZDB-GY010M",D1405="NPC06UZDB-GY001M",D1405="NPC06UZDB-GY002M",D1405="NPC06UZDB-GY003M",D1405="NPC06UZDB-GY004M",D1405="NPC06UZDB-GY005M",D1405="NPC06UZDB-YL001M",D1405="NPC06UZDB-YL002M",D1405="NPC06UZDB-YL003M",D1405="CO155E2-0CM001",D1405="CO155E2-0CM002",D1405="CO155E2-0CM003",D1405="CO155E2-0CM004",D1405="CO155E2-0CM005",D1405="CO155E2-08M001",D1405="CO155E2-08M002",D1405="CO155E2-08M003",D1405="CO155E2-08M004",D1405="CO155E2-08M005",D1405="CO155E2-08M006",D1405="CO155E2-08M007",D1405="CO155E2-08M008",D1405="CO155E2-08M009",D1405="CO155E2-08M010",D1405="CO155E2-08M020",D1405="CO155E2-0ZM001",D1405="CO155E2-0ZM002",D1405="CO155E2-09M002",D1405="NPC06UZDB-WT001M",D1405="NPC06UZDB-WT002M",D1405="NPC06UZDB-WT003M",D1405="NPC06UZDB-WT004M",D1405="NPC06UZDB-WT005M",D1405="NPC06UZDB-WT006M",D1405="NPC06UZDB-WT008M",D1405="NPC06UZDB-WT010M",D1405="NPC06UZDB-WT015M",D1405="NPC06UZDB-WT020M",),E1405*2,0)</f>
        <v>0</v>
      </c>
      <c r="CA1405" s="67">
        <f t="shared" si="2604"/>
        <v>81129</v>
      </c>
      <c r="CB1405" s="66"/>
      <c r="CC1405" s="66">
        <f t="shared" ref="CC1405:CC1468" si="2620">IF(OR(D1405="NPP6AUZDB-WT005M",D1405="NPP6AUZDB-WT001M",D1405="NPC6AUZDB-WT030M",D1405="NPP6AUZDB-WT003M",D1405="NPP6AUZDB-WT002M",D1405="NPC6AUZDB-WT030C",D1405="NPC6AUZDB-WT025C",D1405="NPC6AUZDB-WT004M",D1405="NPC6AUZDB-WT008M",D1405="NPC6AUZDB-WT050C",D1405="NPC6AUZDB-WT007M",D1405="NPC6AUZDB-WT020M",D1405="NPC6AUZDB-WT250C",D1405="NPC6AUZDB-WT750C",D1405="NPC6AUZDB-WT150C",D1405="NPC6AUZDB-WT010M",D1405="NPC6AUZDB-WT015M",D1405="NPC6AUZDB-WT005M",D1405="NPC6AUZDB-WT003M",D1405="NPC6AUZDB-WT002M",D1405="NPC6AUZDB-WT001M",),E1405*(F1405+0.15),0)</f>
        <v>4300</v>
      </c>
      <c r="CD1405" s="67">
        <f t="shared" si="2586"/>
        <v>20601.539999999997</v>
      </c>
      <c r="CE1405" s="66"/>
      <c r="CF1405" s="66">
        <f t="shared" ref="CF1405:CF1468" si="2621">IF(OR(D1405="NPC6AUZDB-BL030C",D1405="NPC6AUZDB-BL030C",D1405="NPC6AUZDB-BL025C",D1405="NPC6AUZDB-BL010M",D1405="NPC6AUZDB-BL015M",D1405="NPC6AUZDB-BL002M",D1405="NPC6AUZDB-BL050C",D1405="NPC6AUZDB-BL002M",D1405="NPC6AUZDA-BL030M",D1405="NPC6AUZDB-BL150C",D1405="NPC6AUZDB-BL005M",D1405="NPC6AUZDB-BL003M",D1405="NPC6AUZDB-BL007M",D1405="NPC6AUZDB-BL001M"),E1405*(F1405+0.1),0)</f>
        <v>0</v>
      </c>
      <c r="CG1405" s="67">
        <f t="shared" si="2539"/>
        <v>3663.6999999999994</v>
      </c>
      <c r="CH1405" s="66"/>
      <c r="CI1405" s="66">
        <f t="shared" ref="CI1405:CI1468" si="2622">IF(OR(D1405="NPC6AUZDB-YL025C",D1405="NPC6AUZDB-YL002M",D1405="NPC6AUZDB-YL015M",D1405="NPC6AUZDB-YL001M",D1405="PC6AUZDB-YL002M",D1405="NPC6AUZDB-YL003M",D1405="NPC6AUZDB-YL005M",),E1405*(F1405+0.1),0)</f>
        <v>0</v>
      </c>
      <c r="CJ1405" s="67">
        <f t="shared" si="2554"/>
        <v>6757.8</v>
      </c>
      <c r="CK1405" s="66"/>
      <c r="CL1405" s="68">
        <f t="shared" ref="CL1405:CL1468" si="2623">IF(OR(D1405="NPC6AUZDB-GN007M",D1405="NPC6AUZDB-GN010M",D1405="NPC6AUZDB-GN002M",D1405="NPC6AUZDB-GN001M",D1405="NPC6AUZDB-GN003M",D1405="NPC6AUZDB-GN005M",),E1405*(F1405+0.1),0)</f>
        <v>0</v>
      </c>
      <c r="CM1405" s="79">
        <f t="shared" si="2540"/>
        <v>4847.4799999999996</v>
      </c>
      <c r="CN1405" s="66"/>
      <c r="CO1405" s="68">
        <f t="shared" ref="CO1405:CO1468" si="2624">IF(OR(D1405="NPC6AUZDB-BK002M",D1405="NPC6AUZDB-BK010M",D1405="NPC6AUZDB-BK003M",D1405="NPC6AUZDB-BK001M",),E1405*(F1405+0.1),0)</f>
        <v>0</v>
      </c>
      <c r="CP1405" s="79">
        <f t="shared" si="2541"/>
        <v>3955</v>
      </c>
      <c r="CQ1405" s="66"/>
      <c r="CR1405" s="68">
        <f t="shared" ref="CR1405:CR1468" si="2625">IF(OR(D1405="NPC6AUZDB-RD005M",D1405="NPC6AUZDB-RD025C",D1405="NPC6AUZDB-RD002M",D1405="NPC6AUZDB-RD003M",D1405="NPC6AUZDB-RD001M",),E1405*(F1405+0.1),0)</f>
        <v>0</v>
      </c>
      <c r="CS1405" s="79">
        <f t="shared" si="2595"/>
        <v>5186</v>
      </c>
      <c r="CT1405" s="66"/>
      <c r="CU1405" s="68">
        <f t="shared" ref="CU1405:CU1468" si="2626">IF(OR(D1405="NPC6AUZDB-OR002M",D1405="NPC6AUZDB-RD003M",D1405="NPC6AUZDB-RD001M",),E1405*(F1405+0.1),0)</f>
        <v>0</v>
      </c>
      <c r="CV1405" s="79">
        <f t="shared" si="2542"/>
        <v>6929</v>
      </c>
      <c r="CW1405" s="66"/>
      <c r="CX1405" s="66">
        <f t="shared" si="2588"/>
        <v>0</v>
      </c>
      <c r="CY1405" s="40">
        <f t="shared" si="2589"/>
        <v>6173.9599999999982</v>
      </c>
      <c r="CZ1405" s="65"/>
      <c r="DA1405" s="66">
        <f t="shared" si="2529"/>
        <v>4000</v>
      </c>
      <c r="DB1405" s="67">
        <f t="shared" si="2555"/>
        <v>24348</v>
      </c>
      <c r="DC1405" s="66"/>
      <c r="DD1405" s="66">
        <f t="shared" si="2530"/>
        <v>4000</v>
      </c>
      <c r="DE1405" s="67">
        <f t="shared" si="2556"/>
        <v>71119</v>
      </c>
      <c r="DF1405" s="66"/>
      <c r="DG1405" s="69">
        <f t="shared" ref="DG1405:DG1468" si="2627">IF(OR(D1405="NPP6AUZDB-WT003M",D1405="NPC06SZDB-WT004M",D1405="CO155E2-01C150",D1405="CO155E2-0CM002",D1405="CO155E2-08M020",D1405="CO155E2-06M002",D1405="NPC06SZDB-WT001M",D1405="CO155E2-08M007",D1405="CO17772-08M003",D1405="CO155E2-08M003",D1405="CO155E2-0MM001",D1405="CO155E2-0ZC750",D1405="CO155E2-09M008",D1405="CO155E2-09M015",D1405="CO155E2-08M010",D1405="CO155E2-08M015",D1405="CO155E2-08M001",D1405="CO155E2-0MM015",D1405="CO17772-0CM003",D1405="CO155E2-0MC050",D1405="CO155E2-0CM001",D1405="CO155E2-0CM007",D1405="CO155E2-08C050",D1405="NPC06SZDB-YL010M",D1405="NPC06SZDB-GY003M",D1405="NPC06SZDB-WT002M",D1405="NPC06SZDB-GY001M",D1405="NPC06SZDB-WT010M",D1405="NPC06SZDB-WT050C",D1405="NPC06SZDB-WT005M",D1405="NPC06SZDB-WT003M",D1405="CO155E2-08M005",D1405="CO155E2-08M002",D1405="CO155E2-08C150",D1405="CO155E2-07M010", D1405="CO155E2-0ZM015",D1405="CO155E2-0CM010",D1405="CO155E2-0CM015",D1405="CO155E2-01M010",D1405="CO17772-08C150",D1405="CO17772-08C050",D1405="NPC06SZDB-WT015M",D1405="NPC06SZDB-WT015M",D1405="NPC06SZDB-WT150C"),E1405,0)</f>
        <v>0</v>
      </c>
      <c r="DH1405" s="67">
        <f t="shared" si="2587"/>
        <v>438795</v>
      </c>
      <c r="DI1405" s="66"/>
      <c r="DJ1405" s="66">
        <f t="shared" ref="DJ1405:DJ1468" si="2628">IF(OR(D1405="CO17772-08C250",D1405="CO17772-08F004",D1405="CO17772-08F010",D1405="CO17772-08C750",D1405="CO17772-08C250",D1405="CO17772-08F002",D1405="CO17772-08M020",D1405="CO17772-08M010",D1405="CO17772-08M006",D1405="CO17772-08C050",D1405="CO17772-08C150",D1405="CO17772-08M007",D1405="CO17772-08M010",D1405=1644077,D1405="CO17772-08M001",D1405="CO17772-08M002",D1405="CO17772-08M003",D1405="CO17772-08M004",D1405="CO17772-08M005",D1405="CO17772-08M015",),E1405*(F1405+0.15),0)</f>
        <v>0</v>
      </c>
      <c r="DK1405" s="67">
        <f t="shared" si="2543"/>
        <v>4363.5</v>
      </c>
      <c r="DL1405" s="210"/>
      <c r="DM1405" s="206">
        <f t="shared" ref="DM1405:DM1468" si="2629">IF(D1405=2153276,E1405*(F1405+0.15),0)</f>
        <v>0</v>
      </c>
      <c r="DN1405" s="25">
        <f t="shared" si="2535"/>
        <v>0</v>
      </c>
      <c r="DO1405" s="5"/>
      <c r="DP1405" s="43">
        <f t="shared" ref="DP1405:DP1468" si="2630">IF(OR(D1405="CO17772-0CC050",D1405="CO17772-0CM015",D1405="CO17772-0CM007",D1405="CO17772-0CM005",D1405="CO17772-0CM007",D1405="CO17772-0CM007",D1405="CO17772-0CM010",D1405="CO17772-0CM003",D1405="CO17772-0MM015",D1405="CO17772-0CM002",D1405=959305,D1405="CO17772-0CM001",),E1405*(F1405+0.15),0)</f>
        <v>0</v>
      </c>
      <c r="DQ1405" s="27">
        <f t="shared" si="2544"/>
        <v>6413.5</v>
      </c>
      <c r="DR1405" s="5"/>
      <c r="DS1405" s="43">
        <f t="shared" ref="DS1405:DS1468" si="2631">IF(OR(D1405="CO17772-0ZM010",D1405="CO17772-0ZM002",D1405="CO17772-0ZM001",D1405="CO17772-0ZM005",D1405="CO17772-0ZM008",D1405=959308,),E1405*(F1405+0.15),0)</f>
        <v>0</v>
      </c>
      <c r="DT1405" s="27">
        <f t="shared" si="2545"/>
        <v>4846</v>
      </c>
      <c r="DU1405" s="5"/>
      <c r="DV1405" s="43">
        <f t="shared" ref="DV1405:DV1468" si="2632">IF(OR(D1405="CO17772-0MM003",D1405="CO17772-0MM001",D1405="CO17772-0MC150",D1405="CO17772-0MM005",D1405=959306,),E1405*(F1405+0.15),0)</f>
        <v>0</v>
      </c>
      <c r="DW1405" s="27">
        <f t="shared" si="2546"/>
        <v>4835</v>
      </c>
      <c r="DX1405" s="5"/>
      <c r="DY1405" s="22">
        <f t="shared" ref="DY1405:DY1468" si="2633">IF(OR(D1405="CO17772-09M001",D1405=959307,),E1405*(F1405+0.15),0)</f>
        <v>0</v>
      </c>
      <c r="DZ1405" s="25">
        <f t="shared" si="2547"/>
        <v>523</v>
      </c>
      <c r="EA1405" s="22"/>
      <c r="EB1405" s="22">
        <f t="shared" ref="EB1405:EB1468" si="2634">IF(OR(D1405="CO17772-01M001",),E1405*(F1405+0.15),0)</f>
        <v>0</v>
      </c>
      <c r="EC1405" s="28">
        <f t="shared" si="2548"/>
        <v>369</v>
      </c>
      <c r="ED1405" s="5"/>
      <c r="EE1405" s="43">
        <f t="shared" ref="EE1405:EE1468" si="2635">IF(OR(CA1405="CO17772-07M015",D1405="CO17772-07M007",D1405="CO17772-07M001",D1405="CO17772-07M001",D1405=959309,),E1405*(F1405+0.15),0)</f>
        <v>0</v>
      </c>
      <c r="EF1405" s="27">
        <f t="shared" si="2549"/>
        <v>4769</v>
      </c>
      <c r="EG1405" s="66"/>
      <c r="EH1405" s="66">
        <f t="shared" ref="EH1405:EH1468" si="2636">IF(OR(D1405="CO17772-0MM003",D1405="CO17772-0ZM010",D1405="CO17772-07M007",D1405="CO17772-0ZM002",D1405="CO17772-01M001",D1405="CO17772-0CC050",D1405="CO17772-0CM015",D1405="CO17772-08F004",D1405="CO17772-08F010",D1405="CO17772-08C750",D1405="CO17772-08C250",D1405="CO17772-07M001",D1405="CO17772-09M001",D1405="CO17772-0ZM001",D1405="CO17772-0MM001",D1405="CO17772-08F002",D1405="CO17772-0ZM008",D1405="CO17772-0ZM005",D1405="CO17772-0CM005",D1405="CO17772-0CM007",D1405="CO17772-08M020",D1405="CO17772-0MC150",D1405="CO17772-08M006",D1405="CO17772-08C050",D1405="CO17772-0CM007",D1405="CO17772-0CM010",D1405="CO17772-0CM003",D1405="CO17772-08C150",D1405="CO17772-08M007",D1405="CO17772-0MM005",D1405="CO17772-0MM015",D1405="CO17772-0CM002",D1405="CO17772-0CM001",D1405="CO17772-08M010",D1405="CO17772-08M001",D1405="CO17772-08M002",D1405="CO17772-08M003",D1405="CO17772-08M004",D1405="CO17772-08M015",D1405=959308,D1405=959305,D1405=959306,D1405=959307,D1405=959309,D1405=1644077,D1405="CO17772-08M005",),E1405*2,0)</f>
        <v>0</v>
      </c>
      <c r="EI1405" s="67">
        <f t="shared" si="2550"/>
        <v>21277</v>
      </c>
      <c r="EJ1405" s="66"/>
      <c r="EK1405" s="66">
        <f t="shared" ref="EK1405:EK1468" si="2637">(IF(OR(D1405="CO17772-0MM003",D1405="CO17772-0ZM010",D1405="CO17772-07M015",D1405="CO17772-07M007",D1405="CO17772-0ZM002",D1405="CO17772-01M001",D1405="CO17772-0CC050",D1405="CO17772-0CM015",D1405="CO17772-08F004",D1405="CO17772-08F010",D1405="CO17772-08C750",D1405="CO17772-08C250",D1405="CO17772-07M001",D1405="CO17772-09M001",D1405="CO17772-0ZM001",D1405="CO17772-0MM001",D1405="CO17772-08F002",D1405="CO17772-0ZM008",D1405="CO17772-0ZM005",D1405="CO17772-0CM005",D1405="CO17772-0CM007",D1405="CO17772-08M020",D1405="CO17772-0MC150",D1405="CO17772-08M006",D1405="CO17772-08C050",D1405="CO17772-0CM007",D1405="CO17772-0CM010",D1405="CO17772-0CM003",D1405="CO17772-08C150",D1405="CO17772-08M007",D1405="CO17772-0MM005",D1405="CO17772-0MM015",D1405="CO17772-0CM002",D1405="CO17772-0CM001",D1405="CO17772-08M010",D1405="CO17772-08M001",D1405="CO17772-08M005",D1405="CO17772-08M002",D1405="CO17772-08M003",D1405="CO17772-08M004",D1405="CO17772-08M015",D1405=1644077,D1405=959308,D1405=959305,D1405=959306,D1405=959307,D1405=959309),E1405*2,0))</f>
        <v>0</v>
      </c>
      <c r="EL1405" s="67">
        <f t="shared" si="2551"/>
        <v>19907</v>
      </c>
      <c r="EM1405" s="110">
        <f t="shared" si="2561"/>
        <v>210695.85132276002</v>
      </c>
    </row>
    <row r="1406" spans="1:143" s="35" customFormat="1" ht="11.25" customHeight="1" x14ac:dyDescent="0.25">
      <c r="A1406" s="21">
        <v>46203</v>
      </c>
      <c r="B1406" s="190">
        <v>46193</v>
      </c>
      <c r="C1406" s="182">
        <v>5033</v>
      </c>
      <c r="D1406" s="469"/>
      <c r="E1406" s="494"/>
      <c r="F1406" s="182"/>
      <c r="G1406" s="144"/>
      <c r="H1406" s="61"/>
      <c r="I1406" s="44">
        <f t="shared" si="2601"/>
        <v>0</v>
      </c>
      <c r="J1406" s="83">
        <f t="shared" si="2597"/>
        <v>154737</v>
      </c>
      <c r="K1406" s="61"/>
      <c r="L1406" s="44">
        <f t="shared" si="2590"/>
        <v>0</v>
      </c>
      <c r="M1406" s="83">
        <f t="shared" si="2598"/>
        <v>213554</v>
      </c>
      <c r="N1406" s="61"/>
      <c r="O1406" s="44">
        <f t="shared" si="2591"/>
        <v>0</v>
      </c>
      <c r="P1406" s="83">
        <f t="shared" si="2599"/>
        <v>142116</v>
      </c>
      <c r="Q1406" s="61"/>
      <c r="R1406" s="61">
        <f t="shared" si="2592"/>
        <v>0</v>
      </c>
      <c r="S1406" s="61">
        <f t="shared" si="2600"/>
        <v>178252</v>
      </c>
      <c r="T1406" s="61"/>
      <c r="U1406" s="61">
        <f t="shared" si="2602"/>
        <v>0</v>
      </c>
      <c r="V1406" s="61">
        <f t="shared" si="2568"/>
        <v>113216.80000000005</v>
      </c>
      <c r="W1406" s="140"/>
      <c r="X1406" s="144">
        <f t="shared" si="2605"/>
        <v>0</v>
      </c>
      <c r="Y1406" s="61">
        <f t="shared" si="2573"/>
        <v>4416.3500000000004</v>
      </c>
      <c r="Z1406" s="61"/>
      <c r="AA1406" s="140">
        <f t="shared" si="2606"/>
        <v>0</v>
      </c>
      <c r="AB1406" s="61">
        <f t="shared" si="2574"/>
        <v>12648.5</v>
      </c>
      <c r="AC1406" s="61"/>
      <c r="AD1406" s="61">
        <f t="shared" si="2607"/>
        <v>0</v>
      </c>
      <c r="AE1406" s="61">
        <f t="shared" si="2575"/>
        <v>2877</v>
      </c>
      <c r="AF1406" s="61"/>
      <c r="AG1406" s="60">
        <f t="shared" si="2608"/>
        <v>0</v>
      </c>
      <c r="AH1406" s="145">
        <f t="shared" si="2576"/>
        <v>3184.8</v>
      </c>
      <c r="AI1406" s="61"/>
      <c r="AJ1406" s="140">
        <f t="shared" si="2609"/>
        <v>0</v>
      </c>
      <c r="AK1406" s="61">
        <f t="shared" si="2577"/>
        <v>41124</v>
      </c>
      <c r="AL1406" s="61"/>
      <c r="AM1406" s="140">
        <f t="shared" si="2562"/>
        <v>0</v>
      </c>
      <c r="AN1406" s="61">
        <f t="shared" si="2578"/>
        <v>7722.12</v>
      </c>
      <c r="AO1406" s="61"/>
      <c r="AP1406" s="140">
        <f t="shared" si="2610"/>
        <v>0</v>
      </c>
      <c r="AQ1406" s="61">
        <f t="shared" si="2593"/>
        <v>7578.6399999999994</v>
      </c>
      <c r="AR1406" s="61"/>
      <c r="AS1406" s="140">
        <f t="shared" si="2611"/>
        <v>0</v>
      </c>
      <c r="AT1406" s="61">
        <f t="shared" si="2563"/>
        <v>278.5</v>
      </c>
      <c r="AU1406" s="61"/>
      <c r="AV1406" s="61">
        <f t="shared" si="2612"/>
        <v>0</v>
      </c>
      <c r="AW1406" s="45">
        <f t="shared" si="2596"/>
        <v>3255.6000000000017</v>
      </c>
      <c r="AX1406" s="61"/>
      <c r="AY1406" s="61">
        <f t="shared" si="2613"/>
        <v>0</v>
      </c>
      <c r="AZ1406" s="61">
        <f t="shared" si="2534"/>
        <v>616.09999999999991</v>
      </c>
      <c r="BA1406" s="61"/>
      <c r="BB1406" s="140">
        <f t="shared" si="2614"/>
        <v>0</v>
      </c>
      <c r="BC1406" s="61">
        <f t="shared" si="2594"/>
        <v>77.819999999999851</v>
      </c>
      <c r="BD1406" s="61"/>
      <c r="BE1406" s="140">
        <f t="shared" si="2615"/>
        <v>0</v>
      </c>
      <c r="BF1406" s="61">
        <f t="shared" si="2532"/>
        <v>445.38000000000164</v>
      </c>
      <c r="BG1406" s="61"/>
      <c r="BH1406" s="140">
        <f t="shared" si="2616"/>
        <v>0</v>
      </c>
      <c r="BI1406" s="61">
        <f t="shared" si="2533"/>
        <v>10000</v>
      </c>
      <c r="BJ1406" s="61"/>
      <c r="BK1406" s="140">
        <f t="shared" si="2617"/>
        <v>0</v>
      </c>
      <c r="BL1406" s="61">
        <f t="shared" si="2537"/>
        <v>2582.6000000000004</v>
      </c>
      <c r="BM1406" s="61">
        <v>20000</v>
      </c>
      <c r="BN1406" s="140">
        <v>0</v>
      </c>
      <c r="BO1406" s="61">
        <f t="shared" si="2538"/>
        <v>24199.5</v>
      </c>
      <c r="BP1406" s="61"/>
      <c r="BQ1406" s="140"/>
      <c r="BR1406" s="61">
        <f t="shared" si="2553"/>
        <v>29927.05000000001</v>
      </c>
      <c r="BS1406" s="61"/>
      <c r="BT1406" s="61">
        <f t="shared" si="2618"/>
        <v>0</v>
      </c>
      <c r="BU1406" s="61">
        <f t="shared" si="2603"/>
        <v>85435</v>
      </c>
      <c r="BV1406" s="61"/>
      <c r="BW1406" s="61">
        <f t="shared" ref="BW1406:BW1437" si="2638">IF(OR(D1406="CO155E2-0CM020",D1406="NPC06UZDB-YL020M",D1406="NPC06UZDB-OR050C",D1406="NPC06UZDB-WT020C",D1406="CO155E2-0ZC750",D1406="CO155E2-09M008",D1406="NPC06UZDB-BL011M",D1406="NPC06UZDB-OR008M",D1406="NPC06UZDB-WT450C",D1406="NPC06UZDB-GN015M",D1406="NPC06UZDB-RD015M",D1406="NPC06UZDB-YL004M",D1406="CO155E2-07C150",D1406="NPC06UZDB-WT015C",D1406="NPC06UZDB-GY350C",D1406="NPC06UZDB-OR350C",D1406="NPC06UZDB-YL003M",D1406="CO155E2-0MC150 ",D1406="NPC06UZDB-YL250C",D1406="CO155E2-09C050",D1406="NPC06UZDB-GN250C",D1406="NPC06UZDB-BL250C",D1406="NPC06UZDB-WT004M",D1406="NPC06UZDB-RD150C",D1406="NPC06UZDB-BL009M",D1406="NPC06UZDB-GY020C",D1406="NPC06UZDB-GN020C",D1406="NPC06UZDB-RD020C",D1406="NPC06UZDB-YL020C",D1406="NPC06UZDB-GY030M",D1406="CO155E2-0MC250",D1406="CO155E2-0MC150",D1406="NPC06UZDB-BL020C",D1406="NPC06UZDB-OR150C",D1406="NPC06UZDB-BL012M",D1406="NPC06UZDB-BK350C",D1406="NPC06UZDB-GN350C",D1406="NPC06UZDB-GN450C",D1406="NPC06UZDB-GY350C",D1406="NPC06UZDB-OR350C",D1406="NPC06UZDB-YL350C",D1406="CO155E2-0CM007",D1406="NPC06UZDB-GN007M",D1406="NPC06UZDB-GY150C",D1406="NPC06UZDB-BL015C",D1406="NPC06UZDB-BL030C",D1406="NPC06UZDB-BL013M",D1406="NPC06UZDB-WT016M",D1406="NPC06UZDB-WT025M",D1406="CO155E2-0ZC050",D1406="CO155E2-0ZC250",D1406="CO155E2-0ZM009",D1406="CO155E2-0ZM008",D1406="CO155E2-0ZM006",D1406="CO155E2-0ZM012",D1406="NPC06UZDB-BK016M",D1406="NPC06UZDB-BK011M",D1406="NPC06UZDB-GY250C",D1406="NPC06UZDB-GY007M",D1406="CO155E2-07M015",D1406="CO155E2-0ZM004",D1406="CO155E2-09M004",D1406="CO155E2-0CC050",D1406="CO155E2-09M015",D1406="CO155E2-0ZC150",D1406="CO155E2-01M007",D1406="CO155E2-07M010",D1406="NPC06UZDB-YL050C",D1406="NPC06UZDB-OR007M",D1406="NPC06UZDB-GN050C",D1406="NPC06UZDB-WT012M",D1406="NPC06UZDB-GY006M",D1406="NPC06UZDB-GY008M",D1406="CO155E2-0ZM015",D1406="NPC06UZDB-RD050C",D1406="NPC06UZDB-RD150C",D1406="NPC06UZDB-WT009M",D1406="CO155E2-01M004",D1406="NPC06UZDB-OR015M",D1406="NPC06UZDB-GN750C",D1406="NPC06UZDB-WT750C",D1406="CO155E2-0MM010",D1406="CO155E2-07M005",D1406="CO155E2-07M007",D1406="NPC06UZDB-BK750C",D1406="CO155E2-07C050",D1406="CO155E2-01M007",D1406="CO155E2-0MC050",D1406="NPC06UZDB-BK010M",D1406="NPC06UZDB-BK150C",D1406="NPC06UZDB-BK250C",D1406="NPC06UZDB-RD750C",D1406="NPC06UZDB-WT030M",D1406="CO155E2-01C050",D1406="CO155E2-08C750",D1406="NPC06UZDB-WT050M",D1406="NPC06UZDB-GY050C",D1406="CO155E2-0ZM010",D1406="NPC06UZDB-BK007M",D1406="CO155E2-0CC250",D1406="NPC06UZDB-WT007M",D1406="CO155E2-06C150",D1406="NPC06UZDB-WT025M",D1406="NPC06UZDB-WT025C",D1406="NPC06UZDB-GY750C",D1406="NPC06UZDB-WT250C",D1406="CO155E2-09M010",D1406="CO155E2-06M001",D1406="CO155E2-0ZM005",D1406="NPC06UZDB-YL010M",D1406="NPC06UZDB-GN150C",D1406="NPC06UZDB-RD005M",D1406="NPC06UZDB-GY007M",D1406="NPC06UZDB-GY020M",D1406="NPC06UZDB-YL005M",D1406="NPC06UZDB-YL007M",D1406="NPC06UZDB-YL150C",D1406="NPC06UZDB-OR750C",D1406="CO155E2-0ZC150",D1406="CO155E2-0ZM015",D1406="NPC06UZDB-OR020M",D1406="CO155E2-09M015",D1406="CO155E2-0MM015",D1406="CO155E2-01C150",D1406="CO155E2-01C250",D1406="CO155E2-01M015",D1406="CO155E2-07C150",D1406="CO155E2-08C250",D1406="CO155E2-09C150",D1406="CO155E2-0CC150",D1406="CO155E2-0CM015",D1406="CO155E2-01M003",D1406="CO155E2-01M005",D1406="NPC06UZDB-GN020M",D1406="CO155E2-09M005",D1406="NPC06UZDB-BK005M",D1406="NPC06UZDB-BL020M",D1406="NPC06UZDB-RD010M",D1406="NPC06UZDB-RD020M",D1406="CO155E2-08M015",D1406="CO155E2-08C150",D1406="CO155E2-01M001",D1406="CO155E2-01M002",D1406="CO155E2-06M003",D1406="CO155E2-07M001",D1406="CO155E2-09M003",D1406="CO155E2-09M001",D1406="CO155E2-09M007",D1406="CO155E2-0ZM003",D1406="CO155E2-0MM003",D1406="CO155E2-0MM005",D1406="CO155E2-0MM007",D1406="CO155E2-0ZM007",D1406="CO155E2-01M010",D1406="NPC06UZDB-WT150C",D1406="NPC06UZDB-WT050C",D1406="CO155E2-0CM010",D1406="CO155E2-08F008",D1406="CO155E2-08F005",D1406="CO155E2-08C050",D1406="NPC06UZDB-BL750C",D1406="CO155E2-07M003",D1406="NPC06UZDB-BL150C",D1406="NPC06UZDB-BL020M",D1406="NPC06UZDB-BL050C",D1406="NPC06UZDB-BL008M",D1406="NPC06UZDB-BL006M",D1406="NPC06UZDB-GY450C",D1406="NPC06UZDB-GY015M",D1406="NPC06UZDB-GY150C",D1406="NPC06UZDB-BL010M",D1406="NPC06UZDB-GN010M",D1406="NPC06UZDB-BK050C",D1406="NPC06UZDB-GN125C",D1406="NPC06UZDB-GN012M",D1406="NPC06UZDB-BK001M",D1406="NPC06UZDB-BL007M",D1406="NPC06UZDB-GY450C",D1406="NPC06UZDB-OR050C",D1406="CO155E2-0MM001",D1406="CO155E2-06M002",D1406="CO155E2-0MM002",D1406="NPC06UZDB-GN001M",D1406="NPC06UZDB-GN002M",D1406="NPC06UZDB-GN003M",D1406="NPC06UZDB-GN004M",D1406="NPC06UZDB-GN005M",D1406="NPC06UZDB-GN006M",D1406="NPC06UZDB-WT050C",D1406="NPC06UZDB-OR001M",D1406="NPC06UZDB-OR002M",D1406="NPC06UZDB-OR003M",D1406="NPC06UZDB-OR004M",D1406="NPC06UZDB-OR005M",D1406="NPC06UZDB-OR006M",D1406="NPC06UZDB-OR010M",D1406="CO155E2-07M002",D1406="NPC06UZDB-RD001M",D1406="NPC06UZDB-RD002M",D1406="NPC06UZDB-RD002M",D1406="NPC06UZDB-RD003M",D1406="NPC06UZDB-RD004M",D1406="CO155E2-0ZM001",D1406="CO155E2-0ZM002",D1406="NPC06UZDB-BK002M",D1406="NPC06UZDB-BK003M",D1406="NPC06UZDB-BL001M",D1406="NPC06UZDB-BL002M",D1406="NPC06UZDB-BL003M",D1406="NPC06UZDB-BL004M",D1406="NPC06UZDB-BL005M",D1406="NPC06UZDB-BL015M",D1406="NPC06UZDB-GY010M",D1406="NPC06UZDB-GY001M",D1406="NPC06UZDB-GY002M",D1406="NPC06UZDB-GY003M",D1406="NPC06UZDB-GY004M",D1406="NPC06UZDB-GY005M",D1406="NPC06UZDB-YL001M",D1406="NPC06UZDB-YL002M",D1406="NPC06UZDB-YL003M",D1406="CO155E2-0CM001",D1406="CO155E2-0CM002",D1406="CO155E2-0CM003",D1406="CO155E2-0CM004",D1406="CO155E2-0CM005",D1406="CO155E2-08M001",D1406="CO155E2-08M002",D1406="CO155E2-08M003",D1406="CO155E2-08M004",D1406="CO155E2-08M005",D1406="CO155E2-08M006",D1406="CO155E2-08M007",D1406="CO155E2-08M008",D1406="CO155E2-08M009",D1406="CO155E2-08M010",D1406="CO155E2-08M020",D1406="CO155E2-0ZM001",D1406="CO155E2-0ZM002",D1406="CO155E2-09M002",D1406="NPC06UZDB-WT001M",D1406="NPC06UZDB-WT002M",D1406="NPC06UZDB-WT003M",D1406="NPC06UZDB-WT004M",D1406="NPC06UZDB-WT005M",D1406="NPC06UZDB-WT006M",D1406="NPC06UZDB-WT008M",D1406="NPC06UZDB-WT010M",D1406="NPC06UZDB-WT015M",D1406="NPC06UZDB-WT020M",),E1406*2,0)</f>
        <v>0</v>
      </c>
      <c r="BX1406" s="61">
        <f t="shared" ref="BX1406:BX1422" si="2639">+BX1405+BV1406-BW1406</f>
        <v>122938</v>
      </c>
      <c r="BY1406" s="61"/>
      <c r="BZ1406" s="61">
        <f t="shared" si="2619"/>
        <v>0</v>
      </c>
      <c r="CA1406" s="61">
        <f t="shared" si="2604"/>
        <v>81129</v>
      </c>
      <c r="CB1406" s="61"/>
      <c r="CC1406" s="61">
        <f t="shared" si="2620"/>
        <v>0</v>
      </c>
      <c r="CD1406" s="61">
        <f t="shared" si="2586"/>
        <v>20601.539999999997</v>
      </c>
      <c r="CE1406" s="61"/>
      <c r="CF1406" s="61">
        <f t="shared" si="2621"/>
        <v>0</v>
      </c>
      <c r="CG1406" s="61">
        <f t="shared" si="2539"/>
        <v>3663.6999999999994</v>
      </c>
      <c r="CH1406" s="61"/>
      <c r="CI1406" s="61">
        <f t="shared" si="2622"/>
        <v>0</v>
      </c>
      <c r="CJ1406" s="61">
        <f t="shared" si="2554"/>
        <v>6757.8</v>
      </c>
      <c r="CK1406" s="61"/>
      <c r="CL1406" s="140">
        <f t="shared" si="2623"/>
        <v>0</v>
      </c>
      <c r="CM1406" s="145">
        <f t="shared" si="2540"/>
        <v>4847.4799999999996</v>
      </c>
      <c r="CN1406" s="61"/>
      <c r="CO1406" s="140">
        <f t="shared" si="2624"/>
        <v>0</v>
      </c>
      <c r="CP1406" s="145">
        <f t="shared" si="2541"/>
        <v>3955</v>
      </c>
      <c r="CQ1406" s="61"/>
      <c r="CR1406" s="140">
        <f t="shared" si="2625"/>
        <v>0</v>
      </c>
      <c r="CS1406" s="145">
        <f t="shared" si="2595"/>
        <v>5186</v>
      </c>
      <c r="CT1406" s="61"/>
      <c r="CU1406" s="140">
        <f t="shared" si="2626"/>
        <v>0</v>
      </c>
      <c r="CV1406" s="145">
        <f t="shared" si="2542"/>
        <v>6929</v>
      </c>
      <c r="CW1406" s="61"/>
      <c r="CX1406" s="61">
        <v>0</v>
      </c>
      <c r="CY1406" s="60">
        <f t="shared" si="2589"/>
        <v>6173.9599999999982</v>
      </c>
      <c r="CZ1406" s="145"/>
      <c r="DA1406" s="61">
        <f t="shared" ref="DA1406:DA1469" si="2640">IF(OR(D1406="NPP6AUZDB-BK001M",D1406="NPP6AUZDB-WT005M",D1406="NPC6AUZDB-WT020C",D1406="NPP6AUZDB-WT002M",D1406="NPC6AUZDB-GY030C",D1406="NPC6AUZDB-WT030C",D1406="NPC6AUZDB-BL030C",D1406="NPC6AUZDB-YL050C",D1406="NPC6AUZDB-WT020C",D1406="NPC6AUZDB-BK002M",D1406="NPC6AUZDB-GN002M",D1406="NPC6AUZDB-OR002M",D1406="NPC6AUZDB-RD005M",D1406="NPC6AUZDB-RD025C",D1406="NPC6AUZDB-BL025C",D1406="NPC6AUZDB-YL025C",D1406="NPC6AUZDB-WT025C",D1406="NPC6AUZDB-GN001M",D1406="NPC6AUZDB-GY150C",D1406="NPC6AUZDB-YL015M",D1406="NPC6AUZDB-GY010M",D1406="NPC6AUZDB-GY001M",D1406="NPC6AUZDB-GY005M",D1406="NPC6AUZDB-YL003M",D1406="PC6AUZDB-YL002M",D1406="NPC6AUZDB-BL015M",D1406="NPC6AUZDB-WT007M",D1406="NPC6AUZDB-YL001M",D1406="NPC6AUZDB-GY002M",D1406="NPC6AUZDB-GN001M",D1406="NPC6AUZDB-BL150C",D1406="NPC6AUZDB-RD002M",D1406="NPC6AUZDB-RD005M",D1406="NPC6AUZDB-WT012M",D1406="NPC6AUZDB-GY020C",D1406="NPC6AUZDB-RD020C",D1406="NPC6AUZDB-WT050C",D1406="NPC6AUZDB-BL020M",D1406="NPC6AUZDB-BL002M",D1406="NPC6AUZDB-BL025C",D1406="NPC6AUZDB-GN025C",D1406="NPC6AUZDB-GY025C",D1406="NPC6AUZDB-RD025C",D1406="NPC6AUZDB-YL025C",D1406="NPC6AUZDA-GY001M",D1406="NPC6AUZDA-GY002M",D1406="NPC6AUZDA-GY003M",D1406="NPC6AUZDB-WT004M",D1406="NPC6AUZDB-WT006M",D1406="NPC6AUZDB-WT007M",D1406="NPC6AUZDB-WT025M",D1406="NPC6AUZDB-WT020M",D1406="NPC6AUZDB-GN002M",D1406="NPC6AUZDB-BL150C",D1406="NPC6AUZDB-YL002M",D1406="NPC6AUZDB-WT008M",D1406="NPC6AUZDB-BL250C",D1406="NPC6AUZDB-GN150C",D1406="NPC6AUZDB-OR001M",D1406="NPC6AUZDB-OR005M",D1406="NPC6AUZDB-WT007M",D1406="NPC6AUZDA-GY020M",D1406="NPC6AUZDB-RD003M",D1406="NPC6AUZDB-GN001M",D1406="NPC6AUZDB-RD001M",D1406="NPC6AUZDB-GN003M",D1406="NPC6AUZDB-GY003M",D1406="NPC6AUZDB-OR003M",D1406="NPC6AUZDB-WT025C",D1406="NPC6AUZDB-WT250C",D1406="NPC6AUZDB-BK003M",D1406="NPC6AUZDB-BK002M",D1406="NPC6AUZDB-BK001M",D1406="NPC6AUZDB-GN005M",D1406="NPC6AUZDB-WT750C",D1406="NPC6AUZDB-WT150C",D1406="NPC6AUZDB-BL005M",D1406="NPC6AUZDB-WT010M",D1406="NPC6AUZDB-WT015M",D1406="NPC6AUZDB-YL005M",D1406="NPC6AUZDB-WT010M",D1406="NPC6AUZDB-BL003M",D1406="NPC6AUZDB-BL007M",D1406="NPC6AUZDB-BL001M",D1406="NPC6AUZDB-WT005M",D1406="NPC6AUZDB-WT003M",D1406="NPC6AUZDB-WT002M",D1406="NPC6AUZDB-WT001M",),E1406*2,0)</f>
        <v>0</v>
      </c>
      <c r="DB1406" s="61">
        <f t="shared" si="2555"/>
        <v>24348</v>
      </c>
      <c r="DC1406" s="61"/>
      <c r="DD1406" s="61">
        <f t="shared" ref="DD1406:DD1469" si="2641">IF(OR(D1406="NPP6AUZDB-BK001M",D1406="NPP6AUZDB-WT005M",D1406="NPP6AUZDB-WT003M",D1406="NPP6AUZDB-WT002M",D1406="NPC6AUZDB-GY030C",D1406="NPC6AUZDB-WT030C",D1406="NPC6AUZDB-BL030C",D1406="NPC6AUZDB-YL050C",D1406="NPC6AUZDB-WT020C",D1406="NPC6AUZDB-BK002M",D1406="NPC6AUZDB-GN002M",D1406="NPC6AUZDB-OR002M",D1406="NPC6AUZDB-WT006M",D1406="NPC6AUZDB-RD005M",D1406="NPC6AUZDB-RD025C",D1406="NPC6AUZDB-BL025C",D1406="NPC6AUZDB-YL025C",D1406="NPC6AUZDB-WT025C",D1406="NPC6AUZDB-GY150C",D1406="NPC6AUZDB-YL015M",D1406="NPC6AUZDB-GY010M",D1406="NPC6AUZDB-GY001M",D1406="NPC6AUZDB-GY005M",D1406="NPC6AUZDB-YL003M",D1406="PC6AUZDB-YL002M",D1406="NPC6AUZDB-BL015M",D1406="NPC6AUZDB-WT007M",D1406="NPC6AUZDB-YL001M",D1406="NPC6AUZDB-GY002M",D1406="NPC6AUZDB-GN001M",D1406="NPC6AUZDB-BL150C",D1406="NPC6AUZDB-RD002M",D1406="NPC6AUZDB-RD005M",D1406="NPC6AUZDB-WT012M",D1406="NPC6AUZDB-GY020C",D1406="NPC6AUZDB-RD020C",D1406="NPC6AUZDB-WT050C",D1406="NPC6AUZDB-BL020M",D1406="NPC6AUZDB-BL002M",D1406="NPC6AUZDB-BL025C",D1406="NPC6AUZDB-GN025C",D1406="NPC6AUZDB-GY025C",D1406="NPC6AUZDB-RD025C",D1406="NPC6AUZDB-YL025C",D1406="NPC6AUZDA-GY001M",D1406="NPC6AUZDA-GY002M",D1406="NPC6AUZDA-GY003M",D1406="NPC6AUZDB-WT004M",D1406="NPC6AUZDB-WT006M",D1406="NPC6AUZDB-WT007M",D1406="NPC6AUZDB-WT025M",D1406="NPC6AUZDB-WT020M",D1406="NPC6AUZDB-GN002M",D1406="NPC6AUZDB-BL150C",D1406="NPC6AUZDB-YL002M",D1406="NPC6AUZDB-WT008M",D1406="NPC6AUZDB-BL250C",D1406="NPC6AUZDB-GN150C",D1406="NPC6AUZDB-OR001M",D1406="NPC6AUZDB-OR005M",D1406="NPC6AUZDB-WT007M",D1406="NPC6AUZDA-GY020M",D1406="NPC6AUZDB-RD003M",D1406="NPC6AUZDB-GN001M",D1406="NPC6AUZDB-RD001M",D1406="NPC6AUZDB-GN003M",D1406="NPC6AUZDB-GY003M",D1406="NPC6AUZDB-OR003M",D1406="NPC6AUZDB-WT025C",D1406="NPC6AUZDB-WT250C",D1406="NPC6AUZDB-BK003M",D1406="NPC6AUZDB-BK002M",D1406="NPC6AUZDB-BK001M",D1406="NPC6AUZDB-GN005M",D1406="NPC6AUZDB-WT750C",D1406="NPC6AUZDB-WT150C",D1406="NPC6AUZDB-BL005M",D1406="NPC6AUZDB-WT015M",D1406="NPC6AUZDB-YL005M",D1406="NPC6AUZDB-WT010M",D1406="NPC6AUZDB-BL003M",D1406="NPC6AUZDB-BL007M",D1406="NPC6AUZDB-BL001M",D1406="NPC6AUZDB-WT005M",D1406="NPC6AUZDB-WT003M",D1406="NPC6AUZDB-WT002M",D1406="NPC6AUZDB-WT001M",),E1406*2,0)</f>
        <v>0</v>
      </c>
      <c r="DE1406" s="61">
        <f t="shared" si="2556"/>
        <v>71119</v>
      </c>
      <c r="DF1406" s="61"/>
      <c r="DG1406" s="144">
        <f t="shared" si="2627"/>
        <v>0</v>
      </c>
      <c r="DH1406" s="61">
        <f t="shared" si="2587"/>
        <v>438795</v>
      </c>
      <c r="DI1406" s="61"/>
      <c r="DJ1406" s="61">
        <f t="shared" si="2628"/>
        <v>0</v>
      </c>
      <c r="DK1406" s="61">
        <f t="shared" si="2543"/>
        <v>4363.5</v>
      </c>
      <c r="DL1406" s="212"/>
      <c r="DM1406" s="208">
        <f t="shared" si="2629"/>
        <v>0</v>
      </c>
      <c r="DN1406" s="31">
        <f t="shared" si="2535"/>
        <v>0</v>
      </c>
      <c r="DO1406" s="29"/>
      <c r="DP1406" s="46">
        <f t="shared" si="2630"/>
        <v>0</v>
      </c>
      <c r="DQ1406" s="32">
        <f t="shared" si="2544"/>
        <v>6413.5</v>
      </c>
      <c r="DR1406" s="29"/>
      <c r="DS1406" s="46">
        <f t="shared" si="2631"/>
        <v>0</v>
      </c>
      <c r="DT1406" s="32">
        <f t="shared" si="2545"/>
        <v>4846</v>
      </c>
      <c r="DU1406" s="29"/>
      <c r="DV1406" s="46">
        <f t="shared" si="2632"/>
        <v>0</v>
      </c>
      <c r="DW1406" s="32">
        <f t="shared" si="2546"/>
        <v>4835</v>
      </c>
      <c r="DX1406" s="29"/>
      <c r="DY1406" s="30">
        <f t="shared" si="2633"/>
        <v>0</v>
      </c>
      <c r="DZ1406" s="31">
        <f t="shared" si="2547"/>
        <v>523</v>
      </c>
      <c r="EA1406" s="30"/>
      <c r="EB1406" s="30">
        <f t="shared" si="2634"/>
        <v>0</v>
      </c>
      <c r="EC1406" s="34">
        <f t="shared" si="2548"/>
        <v>369</v>
      </c>
      <c r="ED1406" s="29"/>
      <c r="EE1406" s="46">
        <f t="shared" si="2635"/>
        <v>0</v>
      </c>
      <c r="EF1406" s="32">
        <f t="shared" si="2549"/>
        <v>4769</v>
      </c>
      <c r="EG1406" s="61"/>
      <c r="EH1406" s="61">
        <f t="shared" si="2636"/>
        <v>0</v>
      </c>
      <c r="EI1406" s="61">
        <f t="shared" si="2550"/>
        <v>21277</v>
      </c>
      <c r="EJ1406" s="61"/>
      <c r="EK1406" s="61">
        <f t="shared" si="2637"/>
        <v>0</v>
      </c>
      <c r="EL1406" s="61">
        <f t="shared" si="2551"/>
        <v>19907</v>
      </c>
      <c r="EM1406" s="132">
        <f t="shared" si="2561"/>
        <v>212705.85132276002</v>
      </c>
    </row>
    <row r="1407" spans="1:143" s="35" customFormat="1" ht="11.25" customHeight="1" x14ac:dyDescent="0.25">
      <c r="A1407" s="21">
        <v>46203</v>
      </c>
      <c r="B1407" s="190"/>
      <c r="C1407" s="182">
        <v>4906</v>
      </c>
      <c r="D1407" s="49"/>
      <c r="E1407" s="58"/>
      <c r="F1407" s="161"/>
      <c r="G1407" s="60"/>
      <c r="H1407" s="61"/>
      <c r="I1407" s="44">
        <f t="shared" si="2601"/>
        <v>0</v>
      </c>
      <c r="J1407" s="83">
        <f t="shared" si="2597"/>
        <v>154737</v>
      </c>
      <c r="K1407" s="61"/>
      <c r="L1407" s="44">
        <f t="shared" si="2590"/>
        <v>0</v>
      </c>
      <c r="M1407" s="83">
        <f t="shared" si="2598"/>
        <v>213554</v>
      </c>
      <c r="N1407" s="61"/>
      <c r="O1407" s="44">
        <f t="shared" si="2591"/>
        <v>0</v>
      </c>
      <c r="P1407" s="83">
        <f t="shared" si="2599"/>
        <v>142116</v>
      </c>
      <c r="Q1407" s="61">
        <v>100000</v>
      </c>
      <c r="R1407" s="61">
        <f t="shared" si="2592"/>
        <v>0</v>
      </c>
      <c r="S1407" s="61">
        <f t="shared" si="2600"/>
        <v>278252</v>
      </c>
      <c r="T1407" s="61"/>
      <c r="U1407" s="61">
        <f t="shared" si="2602"/>
        <v>0</v>
      </c>
      <c r="V1407" s="61">
        <f t="shared" si="2568"/>
        <v>113216.80000000005</v>
      </c>
      <c r="W1407" s="140"/>
      <c r="X1407" s="144">
        <f t="shared" si="2605"/>
        <v>0</v>
      </c>
      <c r="Y1407" s="61">
        <f t="shared" si="2573"/>
        <v>4416.3500000000004</v>
      </c>
      <c r="Z1407" s="61"/>
      <c r="AA1407" s="140">
        <f t="shared" si="2606"/>
        <v>0</v>
      </c>
      <c r="AB1407" s="61">
        <f t="shared" si="2574"/>
        <v>12648.5</v>
      </c>
      <c r="AC1407" s="61"/>
      <c r="AD1407" s="61">
        <f t="shared" si="2607"/>
        <v>0</v>
      </c>
      <c r="AE1407" s="61">
        <f t="shared" si="2575"/>
        <v>2877</v>
      </c>
      <c r="AF1407" s="61"/>
      <c r="AG1407" s="60">
        <f t="shared" si="2608"/>
        <v>0</v>
      </c>
      <c r="AH1407" s="145">
        <f t="shared" si="2576"/>
        <v>3184.8</v>
      </c>
      <c r="AI1407" s="61"/>
      <c r="AJ1407" s="140">
        <f t="shared" si="2609"/>
        <v>0</v>
      </c>
      <c r="AK1407" s="61">
        <f t="shared" si="2577"/>
        <v>41124</v>
      </c>
      <c r="AL1407" s="61"/>
      <c r="AM1407" s="140">
        <f t="shared" si="2562"/>
        <v>0</v>
      </c>
      <c r="AN1407" s="61">
        <f t="shared" si="2578"/>
        <v>7722.12</v>
      </c>
      <c r="AO1407" s="61"/>
      <c r="AP1407" s="140">
        <f t="shared" si="2610"/>
        <v>0</v>
      </c>
      <c r="AQ1407" s="61">
        <f t="shared" si="2593"/>
        <v>7578.6399999999994</v>
      </c>
      <c r="AR1407" s="61"/>
      <c r="AS1407" s="140">
        <f t="shared" si="2611"/>
        <v>0</v>
      </c>
      <c r="AT1407" s="61">
        <f t="shared" si="2563"/>
        <v>278.5</v>
      </c>
      <c r="AU1407" s="61"/>
      <c r="AV1407" s="61">
        <f t="shared" si="2612"/>
        <v>0</v>
      </c>
      <c r="AW1407" s="45">
        <f t="shared" si="2596"/>
        <v>3255.6000000000017</v>
      </c>
      <c r="AX1407" s="61"/>
      <c r="AY1407" s="61">
        <f t="shared" si="2613"/>
        <v>0</v>
      </c>
      <c r="AZ1407" s="61">
        <f t="shared" si="2534"/>
        <v>616.09999999999991</v>
      </c>
      <c r="BA1407" s="61"/>
      <c r="BB1407" s="140">
        <f t="shared" si="2614"/>
        <v>0</v>
      </c>
      <c r="BC1407" s="61">
        <f t="shared" si="2594"/>
        <v>77.819999999999851</v>
      </c>
      <c r="BD1407" s="61"/>
      <c r="BE1407" s="140">
        <f t="shared" si="2615"/>
        <v>0</v>
      </c>
      <c r="BF1407" s="61">
        <f t="shared" si="2532"/>
        <v>445.38000000000164</v>
      </c>
      <c r="BG1407" s="61"/>
      <c r="BH1407" s="140">
        <f t="shared" si="2616"/>
        <v>0</v>
      </c>
      <c r="BI1407" s="61">
        <f t="shared" si="2533"/>
        <v>10000</v>
      </c>
      <c r="BJ1407" s="61"/>
      <c r="BK1407" s="140">
        <f t="shared" si="2617"/>
        <v>0</v>
      </c>
      <c r="BL1407" s="61">
        <f t="shared" si="2537"/>
        <v>2582.6000000000004</v>
      </c>
      <c r="BM1407" s="61"/>
      <c r="BN1407" s="140">
        <f t="shared" ref="BN1407:BN1470" si="2642">IF(OR(D1407="NPP06UZDB-OR005M",D1407="NPP06UZDB-OR002M",D1407="NPP06UZDB-OR003M",D1407="NPP06UZDB-OR008M",D1407="NPP06UZDB-OR020M",D1407="NPP06UZDB-OR150C",D1407="NPP06UZDB-OR010M",D1407="NPC06UZDB-OR015C",D1407="NPP06UZDB-OR007M",D1407="NPP06UZDB-OR001M",D1407="NPC06UZDB-OR008M",D1407="NPC06UZDB-OR350C",D1407="NPC06UZDB-OR150C",D1407="NPC06UZDB-OR350C",D1407="NPC06UZDB-OR007M",D1407="NPC06UZDB-OR015M",D1407="CO155E2-06C150",D1407="CO155E2-06M001",D1407="NPC06UZDB-OR750C",D1407="CO155E2-06M003",D1407="CO155E2-06M002",D1407="NPC06UZDB-OR050C",D1407="NPC06UZDB-OR001M",D1407="NPC06UZDB-OR002M",D1407="NPC06UZDB-OR003M",D1407="NPC06UZDB-OR004M",D1407="NPC06UZDB-OR005M",D1407="NPC06UZDB-OR006M",D1407="NPC06UZDB-OR010M",D1407="NPC06UZDB-OR020M",),E1407*(F1407+0.12),0)</f>
        <v>0</v>
      </c>
      <c r="BO1407" s="61">
        <f t="shared" si="2538"/>
        <v>24199.5</v>
      </c>
      <c r="BP1407" s="61"/>
      <c r="BQ1407" s="140">
        <f t="shared" ref="BQ1407:BQ1431" si="2643">IF(OR(D1407="NPP06UZDB-WT150C",D1407="NPP06UZDB-WT015M",D1407="NPP06UZDB-WT005M",D1407="NPP06UZDB-WT005M",D1407="NPP06UZDB-WT250C",D1407="NPP06UZDB-WT007M",D1407="NPP06UZDB-WT010M",D1407="NPP06UZDB-WT001M",D1407="NPP06UZDB-WT002M",D1407="NPP06UZDB-WT008M",D1407="NPC06UZDB-WT030C",D1407="NPC06UZDB-WT020C",D1407="NPC06UZDB-WT020C",D1407="NPC06UZDB-WT450C",D1407="NPC06UZDB-WT015C",D1407="CO155E2-08C150",D1407="NPC06UZDB-WT016M",D1407="NPC06UZDB-WT025M",D1407="NPC06UZDB-WT012M",D1407="NPC06UZDB-WT009M",D1407="NPC06UZDB-WT750C",D1407="NPC06UZDB-WT030M",D1407="CO155E2-08C750",D1407="NPC06UZDB-WT050M",D1407="NPC06UZDB-WT007M",D1407="NPC06UZDB-WT025M",D1407="NPC06UZDB-WT025C",D1407="NPC06UZDB-WT250C",D1407="CO155E2-08C250",D1407="CO155E2-08M007",D1407="CO155E2-08M015",D1407="CO155E2-08C150",D1407="NPC06UZDB-WT150C",D1407="NPC06UZDB-WT050C",D1407="CO155E2-08F008",D1407="CO155E2-08F005",D1407="CO155E2-08C050",D1407="CO155E2-08M001",D1407="CO155E2-08M002",D1407="CO155E2-08M003",D1407="CO155E2-08M004",D1407="CO155E2-08M005",D1407="CO155E2-08M006",D1407="CO155E2-08M008",D1407="CO155E2-08M020",D1407="CO155E2-08M010",D1407="NPC06UZDB-WT050C",D1407="NPC06UZDB-WT001M",D1407="NPC06UZDB-WT002M",D1407="NPC06UZDB-WT003M",D1407="NPC06UZDB-WT004M",D1407="NPC06UZDB-WT005M",D1407="NPC06UZDB-WT006M",D1407="NPC06UZDB-WT008M",D1407="NPC06UZDB-WT010M",D1407="NPC06UZDB-WT015M",D1407="NPC06UZDB-WT020M",),E1407*(F1407+0.12),0)</f>
        <v>0</v>
      </c>
      <c r="BR1407" s="61">
        <f t="shared" si="2553"/>
        <v>29927.05000000001</v>
      </c>
      <c r="BS1407" s="61"/>
      <c r="BT1407" s="61">
        <f t="shared" si="2618"/>
        <v>0</v>
      </c>
      <c r="BU1407" s="61">
        <f t="shared" si="2603"/>
        <v>85435</v>
      </c>
      <c r="BV1407" s="61"/>
      <c r="BW1407" s="61">
        <f t="shared" si="2638"/>
        <v>0</v>
      </c>
      <c r="BX1407" s="61">
        <f t="shared" si="2639"/>
        <v>122938</v>
      </c>
      <c r="BY1407" s="61"/>
      <c r="BZ1407" s="61">
        <f t="shared" si="2619"/>
        <v>0</v>
      </c>
      <c r="CA1407" s="61">
        <f t="shared" si="2604"/>
        <v>81129</v>
      </c>
      <c r="CB1407" s="61"/>
      <c r="CC1407" s="61">
        <f t="shared" si="2620"/>
        <v>0</v>
      </c>
      <c r="CD1407" s="61">
        <f t="shared" si="2586"/>
        <v>20601.539999999997</v>
      </c>
      <c r="CE1407" s="61"/>
      <c r="CF1407" s="61">
        <f t="shared" si="2621"/>
        <v>0</v>
      </c>
      <c r="CG1407" s="61">
        <f t="shared" si="2539"/>
        <v>3663.6999999999994</v>
      </c>
      <c r="CH1407" s="61"/>
      <c r="CI1407" s="61">
        <f t="shared" si="2622"/>
        <v>0</v>
      </c>
      <c r="CJ1407" s="61">
        <f t="shared" si="2554"/>
        <v>6757.8</v>
      </c>
      <c r="CK1407" s="61"/>
      <c r="CL1407" s="140">
        <f t="shared" si="2623"/>
        <v>0</v>
      </c>
      <c r="CM1407" s="145">
        <f t="shared" si="2540"/>
        <v>4847.4799999999996</v>
      </c>
      <c r="CN1407" s="61"/>
      <c r="CO1407" s="140">
        <f t="shared" si="2624"/>
        <v>0</v>
      </c>
      <c r="CP1407" s="145">
        <f t="shared" si="2541"/>
        <v>3955</v>
      </c>
      <c r="CQ1407" s="61"/>
      <c r="CR1407" s="140">
        <f t="shared" si="2625"/>
        <v>0</v>
      </c>
      <c r="CS1407" s="145">
        <f t="shared" si="2595"/>
        <v>5186</v>
      </c>
      <c r="CT1407" s="61"/>
      <c r="CU1407" s="140">
        <f t="shared" si="2626"/>
        <v>0</v>
      </c>
      <c r="CV1407" s="145">
        <f t="shared" si="2542"/>
        <v>6929</v>
      </c>
      <c r="CW1407" s="61"/>
      <c r="CX1407" s="61">
        <f t="shared" ref="CX1407:CX1470" si="2644">IF(OR(D1407="NPC6AUZDB-GY030C",D1407="NPC6AUZDA-GY003M",D1398="NPC6AUZDA-GY003M",D1407="NPC6AUZDB-GY150C",D1407="NPC6AUZDB-GY010M",D1407="NPC6AUZDB-GY001M",D1407="NPC6AUZDB-GY005M",D1407="NPC6AUZDA-GY020M",D1407="NPC6AUZDB-GY003M",D1407="NPC6AUZDB-GY002M",),E1407*(F1407+0.1),0)</f>
        <v>0</v>
      </c>
      <c r="CY1407" s="60">
        <f t="shared" si="2589"/>
        <v>6173.9599999999982</v>
      </c>
      <c r="CZ1407" s="145"/>
      <c r="DA1407" s="61">
        <f t="shared" si="2640"/>
        <v>0</v>
      </c>
      <c r="DB1407" s="61">
        <f t="shared" si="2555"/>
        <v>24348</v>
      </c>
      <c r="DC1407" s="61"/>
      <c r="DD1407" s="61">
        <f t="shared" si="2641"/>
        <v>0</v>
      </c>
      <c r="DE1407" s="61">
        <f t="shared" si="2556"/>
        <v>71119</v>
      </c>
      <c r="DF1407" s="61"/>
      <c r="DG1407" s="144">
        <f t="shared" si="2627"/>
        <v>0</v>
      </c>
      <c r="DH1407" s="61">
        <f t="shared" si="2587"/>
        <v>438795</v>
      </c>
      <c r="DI1407" s="61"/>
      <c r="DJ1407" s="61">
        <f t="shared" si="2628"/>
        <v>0</v>
      </c>
      <c r="DK1407" s="61">
        <f t="shared" si="2543"/>
        <v>4363.5</v>
      </c>
      <c r="DL1407" s="212"/>
      <c r="DM1407" s="208">
        <f t="shared" si="2629"/>
        <v>0</v>
      </c>
      <c r="DN1407" s="31">
        <f t="shared" si="2535"/>
        <v>0</v>
      </c>
      <c r="DO1407" s="29"/>
      <c r="DP1407" s="46">
        <f t="shared" si="2630"/>
        <v>0</v>
      </c>
      <c r="DQ1407" s="32">
        <f t="shared" si="2544"/>
        <v>6413.5</v>
      </c>
      <c r="DR1407" s="29"/>
      <c r="DS1407" s="46">
        <f t="shared" si="2631"/>
        <v>0</v>
      </c>
      <c r="DT1407" s="32">
        <f t="shared" si="2545"/>
        <v>4846</v>
      </c>
      <c r="DU1407" s="29"/>
      <c r="DV1407" s="46">
        <f t="shared" si="2632"/>
        <v>0</v>
      </c>
      <c r="DW1407" s="32">
        <f t="shared" si="2546"/>
        <v>4835</v>
      </c>
      <c r="DX1407" s="29"/>
      <c r="DY1407" s="30">
        <f t="shared" si="2633"/>
        <v>0</v>
      </c>
      <c r="DZ1407" s="31">
        <f t="shared" si="2547"/>
        <v>523</v>
      </c>
      <c r="EA1407" s="30"/>
      <c r="EB1407" s="30">
        <f t="shared" si="2634"/>
        <v>0</v>
      </c>
      <c r="EC1407" s="34">
        <f t="shared" si="2548"/>
        <v>369</v>
      </c>
      <c r="ED1407" s="29"/>
      <c r="EE1407" s="46">
        <f t="shared" si="2635"/>
        <v>0</v>
      </c>
      <c r="EF1407" s="32">
        <f t="shared" si="2549"/>
        <v>4769</v>
      </c>
      <c r="EG1407" s="61"/>
      <c r="EH1407" s="61">
        <f t="shared" si="2636"/>
        <v>0</v>
      </c>
      <c r="EI1407" s="61">
        <f t="shared" si="2550"/>
        <v>21277</v>
      </c>
      <c r="EJ1407" s="61"/>
      <c r="EK1407" s="61">
        <f t="shared" si="2637"/>
        <v>0</v>
      </c>
      <c r="EL1407" s="61">
        <f t="shared" si="2551"/>
        <v>19907</v>
      </c>
      <c r="EM1407" s="132">
        <f t="shared" si="2561"/>
        <v>219327.85132276002</v>
      </c>
    </row>
    <row r="1408" spans="1:143" s="35" customFormat="1" ht="11.25" customHeight="1" x14ac:dyDescent="0.25">
      <c r="A1408" s="21">
        <v>46203</v>
      </c>
      <c r="B1408" s="21">
        <v>46193</v>
      </c>
      <c r="C1408" s="182">
        <v>5033</v>
      </c>
      <c r="D1408" s="469"/>
      <c r="E1408" s="494"/>
      <c r="F1408" s="182"/>
      <c r="G1408" s="144"/>
      <c r="H1408" s="61"/>
      <c r="I1408" s="44">
        <f t="shared" si="2601"/>
        <v>0</v>
      </c>
      <c r="J1408" s="83">
        <f t="shared" si="2597"/>
        <v>154737</v>
      </c>
      <c r="K1408" s="61"/>
      <c r="L1408" s="44">
        <f t="shared" si="2590"/>
        <v>0</v>
      </c>
      <c r="M1408" s="83">
        <f t="shared" si="2598"/>
        <v>213554</v>
      </c>
      <c r="N1408" s="61"/>
      <c r="O1408" s="44">
        <f t="shared" si="2591"/>
        <v>0</v>
      </c>
      <c r="P1408" s="83">
        <f t="shared" si="2599"/>
        <v>142116</v>
      </c>
      <c r="Q1408" s="61"/>
      <c r="R1408" s="61">
        <f t="shared" si="2592"/>
        <v>0</v>
      </c>
      <c r="S1408" s="61">
        <f t="shared" si="2600"/>
        <v>278252</v>
      </c>
      <c r="T1408" s="61"/>
      <c r="U1408" s="61">
        <f t="shared" si="2602"/>
        <v>0</v>
      </c>
      <c r="V1408" s="61">
        <f t="shared" si="2568"/>
        <v>113216.80000000005</v>
      </c>
      <c r="W1408" s="140"/>
      <c r="X1408" s="144">
        <f t="shared" si="2605"/>
        <v>0</v>
      </c>
      <c r="Y1408" s="61">
        <f t="shared" si="2573"/>
        <v>4416.3500000000004</v>
      </c>
      <c r="Z1408" s="61"/>
      <c r="AA1408" s="140">
        <f t="shared" si="2606"/>
        <v>0</v>
      </c>
      <c r="AB1408" s="61">
        <f t="shared" si="2574"/>
        <v>12648.5</v>
      </c>
      <c r="AC1408" s="61"/>
      <c r="AD1408" s="61">
        <f t="shared" si="2607"/>
        <v>0</v>
      </c>
      <c r="AE1408" s="61">
        <f t="shared" si="2575"/>
        <v>2877</v>
      </c>
      <c r="AF1408" s="61"/>
      <c r="AG1408" s="60">
        <f t="shared" si="2608"/>
        <v>0</v>
      </c>
      <c r="AH1408" s="145">
        <f t="shared" si="2576"/>
        <v>3184.8</v>
      </c>
      <c r="AI1408" s="61"/>
      <c r="AJ1408" s="140">
        <f t="shared" si="2609"/>
        <v>0</v>
      </c>
      <c r="AK1408" s="61">
        <f t="shared" si="2577"/>
        <v>41124</v>
      </c>
      <c r="AL1408" s="61"/>
      <c r="AM1408" s="140">
        <f t="shared" si="2562"/>
        <v>0</v>
      </c>
      <c r="AN1408" s="61">
        <f t="shared" si="2578"/>
        <v>7722.12</v>
      </c>
      <c r="AO1408" s="61"/>
      <c r="AP1408" s="140">
        <f t="shared" si="2610"/>
        <v>0</v>
      </c>
      <c r="AQ1408" s="61">
        <f t="shared" si="2593"/>
        <v>7578.6399999999994</v>
      </c>
      <c r="AR1408" s="61"/>
      <c r="AS1408" s="140">
        <f t="shared" si="2611"/>
        <v>0</v>
      </c>
      <c r="AT1408" s="61">
        <f t="shared" si="2563"/>
        <v>278.5</v>
      </c>
      <c r="AU1408" s="61"/>
      <c r="AV1408" s="61">
        <f t="shared" si="2612"/>
        <v>0</v>
      </c>
      <c r="AW1408" s="45">
        <f t="shared" si="2596"/>
        <v>3255.6000000000017</v>
      </c>
      <c r="AX1408" s="61"/>
      <c r="AY1408" s="61">
        <f t="shared" si="2613"/>
        <v>0</v>
      </c>
      <c r="AZ1408" s="61">
        <f t="shared" si="2534"/>
        <v>616.09999999999991</v>
      </c>
      <c r="BA1408" s="61"/>
      <c r="BB1408" s="140">
        <f t="shared" si="2614"/>
        <v>0</v>
      </c>
      <c r="BC1408" s="61">
        <f t="shared" si="2594"/>
        <v>77.819999999999851</v>
      </c>
      <c r="BD1408" s="61"/>
      <c r="BE1408" s="140">
        <f t="shared" si="2615"/>
        <v>0</v>
      </c>
      <c r="BF1408" s="61">
        <f t="shared" si="2532"/>
        <v>445.38000000000164</v>
      </c>
      <c r="BG1408" s="61"/>
      <c r="BH1408" s="140">
        <f t="shared" si="2616"/>
        <v>0</v>
      </c>
      <c r="BI1408" s="61">
        <f t="shared" si="2533"/>
        <v>10000</v>
      </c>
      <c r="BJ1408" s="61"/>
      <c r="BK1408" s="140">
        <f t="shared" si="2617"/>
        <v>0</v>
      </c>
      <c r="BL1408" s="61">
        <f t="shared" si="2537"/>
        <v>2582.6000000000004</v>
      </c>
      <c r="BM1408" s="61"/>
      <c r="BN1408" s="140">
        <f t="shared" si="2642"/>
        <v>0</v>
      </c>
      <c r="BO1408" s="61">
        <f t="shared" si="2538"/>
        <v>24199.5</v>
      </c>
      <c r="BP1408" s="61">
        <v>20000</v>
      </c>
      <c r="BQ1408" s="140">
        <f t="shared" si="2643"/>
        <v>0</v>
      </c>
      <c r="BR1408" s="61">
        <f t="shared" si="2553"/>
        <v>49927.05000000001</v>
      </c>
      <c r="BS1408" s="61"/>
      <c r="BT1408" s="61">
        <f t="shared" si="2618"/>
        <v>0</v>
      </c>
      <c r="BU1408" s="61">
        <f t="shared" si="2603"/>
        <v>85435</v>
      </c>
      <c r="BV1408" s="61"/>
      <c r="BW1408" s="61">
        <f t="shared" si="2638"/>
        <v>0</v>
      </c>
      <c r="BX1408" s="61">
        <f t="shared" si="2639"/>
        <v>122938</v>
      </c>
      <c r="BY1408" s="61"/>
      <c r="BZ1408" s="61">
        <f t="shared" si="2619"/>
        <v>0</v>
      </c>
      <c r="CA1408" s="61">
        <f t="shared" si="2604"/>
        <v>81129</v>
      </c>
      <c r="CB1408" s="61"/>
      <c r="CC1408" s="61">
        <f t="shared" si="2620"/>
        <v>0</v>
      </c>
      <c r="CD1408" s="61">
        <f t="shared" si="2586"/>
        <v>20601.539999999997</v>
      </c>
      <c r="CE1408" s="61"/>
      <c r="CF1408" s="61">
        <f t="shared" si="2621"/>
        <v>0</v>
      </c>
      <c r="CG1408" s="61">
        <f t="shared" si="2539"/>
        <v>3663.6999999999994</v>
      </c>
      <c r="CH1408" s="61"/>
      <c r="CI1408" s="61">
        <f t="shared" si="2622"/>
        <v>0</v>
      </c>
      <c r="CJ1408" s="61">
        <f t="shared" si="2554"/>
        <v>6757.8</v>
      </c>
      <c r="CK1408" s="61"/>
      <c r="CL1408" s="140">
        <f t="shared" si="2623"/>
        <v>0</v>
      </c>
      <c r="CM1408" s="145">
        <f t="shared" si="2540"/>
        <v>4847.4799999999996</v>
      </c>
      <c r="CN1408" s="61"/>
      <c r="CO1408" s="140">
        <f t="shared" si="2624"/>
        <v>0</v>
      </c>
      <c r="CP1408" s="145">
        <f t="shared" si="2541"/>
        <v>3955</v>
      </c>
      <c r="CQ1408" s="61"/>
      <c r="CR1408" s="140">
        <f t="shared" si="2625"/>
        <v>0</v>
      </c>
      <c r="CS1408" s="145">
        <f t="shared" si="2595"/>
        <v>5186</v>
      </c>
      <c r="CT1408" s="61"/>
      <c r="CU1408" s="140">
        <f t="shared" si="2626"/>
        <v>0</v>
      </c>
      <c r="CV1408" s="145">
        <f t="shared" si="2542"/>
        <v>6929</v>
      </c>
      <c r="CW1408" s="61"/>
      <c r="CX1408" s="61">
        <f t="shared" si="2644"/>
        <v>0</v>
      </c>
      <c r="CY1408" s="60">
        <f t="shared" si="2589"/>
        <v>6173.9599999999982</v>
      </c>
      <c r="CZ1408" s="145"/>
      <c r="DA1408" s="61">
        <f t="shared" si="2640"/>
        <v>0</v>
      </c>
      <c r="DB1408" s="61">
        <f t="shared" si="2555"/>
        <v>24348</v>
      </c>
      <c r="DC1408" s="61"/>
      <c r="DD1408" s="61">
        <f t="shared" si="2641"/>
        <v>0</v>
      </c>
      <c r="DE1408" s="61">
        <f t="shared" si="2556"/>
        <v>71119</v>
      </c>
      <c r="DF1408" s="61"/>
      <c r="DG1408" s="144">
        <f t="shared" si="2627"/>
        <v>0</v>
      </c>
      <c r="DH1408" s="61">
        <f t="shared" si="2587"/>
        <v>438795</v>
      </c>
      <c r="DI1408" s="61"/>
      <c r="DJ1408" s="61">
        <f t="shared" si="2628"/>
        <v>0</v>
      </c>
      <c r="DK1408" s="61">
        <f t="shared" si="2543"/>
        <v>4363.5</v>
      </c>
      <c r="DL1408" s="212"/>
      <c r="DM1408" s="208">
        <f t="shared" si="2629"/>
        <v>0</v>
      </c>
      <c r="DN1408" s="31">
        <f t="shared" si="2535"/>
        <v>0</v>
      </c>
      <c r="DO1408" s="29"/>
      <c r="DP1408" s="46">
        <f t="shared" si="2630"/>
        <v>0</v>
      </c>
      <c r="DQ1408" s="32">
        <f t="shared" si="2544"/>
        <v>6413.5</v>
      </c>
      <c r="DR1408" s="29"/>
      <c r="DS1408" s="46">
        <f t="shared" si="2631"/>
        <v>0</v>
      </c>
      <c r="DT1408" s="32">
        <f t="shared" si="2545"/>
        <v>4846</v>
      </c>
      <c r="DU1408" s="29"/>
      <c r="DV1408" s="46">
        <f t="shared" si="2632"/>
        <v>0</v>
      </c>
      <c r="DW1408" s="32">
        <f t="shared" si="2546"/>
        <v>4835</v>
      </c>
      <c r="DX1408" s="29"/>
      <c r="DY1408" s="30">
        <f t="shared" si="2633"/>
        <v>0</v>
      </c>
      <c r="DZ1408" s="31">
        <f t="shared" si="2547"/>
        <v>523</v>
      </c>
      <c r="EA1408" s="30"/>
      <c r="EB1408" s="30">
        <f t="shared" si="2634"/>
        <v>0</v>
      </c>
      <c r="EC1408" s="34">
        <f t="shared" si="2548"/>
        <v>369</v>
      </c>
      <c r="ED1408" s="29"/>
      <c r="EE1408" s="46">
        <f t="shared" si="2635"/>
        <v>0</v>
      </c>
      <c r="EF1408" s="32">
        <f t="shared" si="2549"/>
        <v>4769</v>
      </c>
      <c r="EG1408" s="61"/>
      <c r="EH1408" s="61">
        <f t="shared" si="2636"/>
        <v>0</v>
      </c>
      <c r="EI1408" s="61">
        <f t="shared" si="2550"/>
        <v>21277</v>
      </c>
      <c r="EJ1408" s="61"/>
      <c r="EK1408" s="61">
        <f t="shared" si="2637"/>
        <v>0</v>
      </c>
      <c r="EL1408" s="61">
        <f t="shared" si="2551"/>
        <v>19907</v>
      </c>
      <c r="EM1408" s="132">
        <f t="shared" si="2561"/>
        <v>222629.85132276002</v>
      </c>
    </row>
    <row r="1409" spans="1:143" s="35" customFormat="1" ht="11.25" customHeight="1" x14ac:dyDescent="0.25">
      <c r="A1409" s="21">
        <v>46203</v>
      </c>
      <c r="B1409" s="21">
        <v>46217</v>
      </c>
      <c r="C1409" s="214">
        <v>5054</v>
      </c>
      <c r="D1409" s="488"/>
      <c r="E1409" s="489"/>
      <c r="F1409" s="214"/>
      <c r="G1409" s="140"/>
      <c r="H1409" s="61"/>
      <c r="I1409" s="44">
        <f t="shared" si="2601"/>
        <v>0</v>
      </c>
      <c r="J1409" s="83">
        <f t="shared" si="2597"/>
        <v>154737</v>
      </c>
      <c r="K1409" s="61"/>
      <c r="L1409" s="44">
        <f t="shared" si="2590"/>
        <v>0</v>
      </c>
      <c r="M1409" s="83">
        <f t="shared" si="2598"/>
        <v>213554</v>
      </c>
      <c r="N1409" s="61"/>
      <c r="O1409" s="44">
        <f t="shared" si="2591"/>
        <v>0</v>
      </c>
      <c r="P1409" s="83">
        <f t="shared" si="2599"/>
        <v>142116</v>
      </c>
      <c r="Q1409" s="61"/>
      <c r="R1409" s="61">
        <f t="shared" si="2592"/>
        <v>0</v>
      </c>
      <c r="S1409" s="61">
        <f t="shared" si="2600"/>
        <v>278252</v>
      </c>
      <c r="T1409" s="61"/>
      <c r="U1409" s="61">
        <f t="shared" si="2602"/>
        <v>0</v>
      </c>
      <c r="V1409" s="61">
        <f t="shared" si="2568"/>
        <v>113216.80000000005</v>
      </c>
      <c r="W1409" s="140"/>
      <c r="X1409" s="144">
        <f t="shared" si="2605"/>
        <v>0</v>
      </c>
      <c r="Y1409" s="61">
        <f t="shared" si="2573"/>
        <v>4416.3500000000004</v>
      </c>
      <c r="Z1409" s="61"/>
      <c r="AA1409" s="140">
        <f t="shared" si="2606"/>
        <v>0</v>
      </c>
      <c r="AB1409" s="61">
        <f t="shared" si="2574"/>
        <v>12648.5</v>
      </c>
      <c r="AC1409" s="61"/>
      <c r="AD1409" s="61">
        <f t="shared" si="2607"/>
        <v>0</v>
      </c>
      <c r="AE1409" s="61">
        <f t="shared" si="2575"/>
        <v>2877</v>
      </c>
      <c r="AF1409" s="61"/>
      <c r="AG1409" s="60">
        <f t="shared" si="2608"/>
        <v>0</v>
      </c>
      <c r="AH1409" s="145">
        <f t="shared" si="2576"/>
        <v>3184.8</v>
      </c>
      <c r="AI1409" s="61"/>
      <c r="AJ1409" s="140">
        <f t="shared" si="2609"/>
        <v>0</v>
      </c>
      <c r="AK1409" s="61">
        <f t="shared" si="2577"/>
        <v>41124</v>
      </c>
      <c r="AL1409" s="61"/>
      <c r="AM1409" s="140">
        <f t="shared" si="2562"/>
        <v>0</v>
      </c>
      <c r="AN1409" s="61">
        <f t="shared" si="2578"/>
        <v>7722.12</v>
      </c>
      <c r="AO1409" s="61"/>
      <c r="AP1409" s="140">
        <f t="shared" si="2610"/>
        <v>0</v>
      </c>
      <c r="AQ1409" s="61">
        <f t="shared" si="2593"/>
        <v>7578.6399999999994</v>
      </c>
      <c r="AR1409" s="61"/>
      <c r="AS1409" s="140">
        <f t="shared" si="2611"/>
        <v>0</v>
      </c>
      <c r="AT1409" s="61">
        <f t="shared" si="2563"/>
        <v>278.5</v>
      </c>
      <c r="AU1409" s="61"/>
      <c r="AV1409" s="61">
        <f t="shared" si="2612"/>
        <v>0</v>
      </c>
      <c r="AW1409" s="45">
        <f t="shared" si="2596"/>
        <v>3255.6000000000017</v>
      </c>
      <c r="AX1409" s="61"/>
      <c r="AY1409" s="61">
        <f t="shared" si="2613"/>
        <v>0</v>
      </c>
      <c r="AZ1409" s="61">
        <f t="shared" si="2534"/>
        <v>616.09999999999991</v>
      </c>
      <c r="BA1409" s="61"/>
      <c r="BB1409" s="140">
        <f t="shared" si="2614"/>
        <v>0</v>
      </c>
      <c r="BC1409" s="61">
        <f t="shared" si="2594"/>
        <v>77.819999999999851</v>
      </c>
      <c r="BD1409" s="61"/>
      <c r="BE1409" s="140">
        <f t="shared" si="2615"/>
        <v>0</v>
      </c>
      <c r="BF1409" s="61">
        <f t="shared" si="2532"/>
        <v>445.38000000000164</v>
      </c>
      <c r="BG1409" s="61">
        <v>10000</v>
      </c>
      <c r="BH1409" s="140">
        <f t="shared" si="2616"/>
        <v>0</v>
      </c>
      <c r="BI1409" s="61">
        <f t="shared" si="2533"/>
        <v>20000</v>
      </c>
      <c r="BJ1409" s="61"/>
      <c r="BK1409" s="140">
        <f t="shared" si="2617"/>
        <v>0</v>
      </c>
      <c r="BL1409" s="61">
        <f t="shared" si="2537"/>
        <v>2582.6000000000004</v>
      </c>
      <c r="BM1409" s="61"/>
      <c r="BN1409" s="140">
        <f t="shared" si="2642"/>
        <v>0</v>
      </c>
      <c r="BO1409" s="61">
        <f t="shared" si="2538"/>
        <v>24199.5</v>
      </c>
      <c r="BP1409" s="61"/>
      <c r="BQ1409" s="140">
        <f t="shared" si="2643"/>
        <v>0</v>
      </c>
      <c r="BR1409" s="61">
        <f t="shared" si="2553"/>
        <v>49927.05000000001</v>
      </c>
      <c r="BS1409" s="61"/>
      <c r="BT1409" s="61">
        <f t="shared" si="2618"/>
        <v>0</v>
      </c>
      <c r="BU1409" s="61">
        <f t="shared" si="2603"/>
        <v>85435</v>
      </c>
      <c r="BV1409" s="61"/>
      <c r="BW1409" s="61">
        <f t="shared" si="2638"/>
        <v>0</v>
      </c>
      <c r="BX1409" s="61">
        <f t="shared" si="2639"/>
        <v>122938</v>
      </c>
      <c r="BY1409" s="61"/>
      <c r="BZ1409" s="61">
        <f t="shared" si="2619"/>
        <v>0</v>
      </c>
      <c r="CA1409" s="61">
        <f t="shared" si="2604"/>
        <v>81129</v>
      </c>
      <c r="CB1409" s="61"/>
      <c r="CC1409" s="61">
        <f t="shared" si="2620"/>
        <v>0</v>
      </c>
      <c r="CD1409" s="61">
        <f t="shared" si="2586"/>
        <v>20601.539999999997</v>
      </c>
      <c r="CE1409" s="61"/>
      <c r="CF1409" s="61">
        <f t="shared" si="2621"/>
        <v>0</v>
      </c>
      <c r="CG1409" s="61">
        <f t="shared" si="2539"/>
        <v>3663.6999999999994</v>
      </c>
      <c r="CH1409" s="61"/>
      <c r="CI1409" s="61">
        <f t="shared" si="2622"/>
        <v>0</v>
      </c>
      <c r="CJ1409" s="61">
        <f t="shared" si="2554"/>
        <v>6757.8</v>
      </c>
      <c r="CK1409" s="61"/>
      <c r="CL1409" s="140">
        <f t="shared" si="2623"/>
        <v>0</v>
      </c>
      <c r="CM1409" s="145">
        <f t="shared" si="2540"/>
        <v>4847.4799999999996</v>
      </c>
      <c r="CN1409" s="61"/>
      <c r="CO1409" s="140">
        <f t="shared" si="2624"/>
        <v>0</v>
      </c>
      <c r="CP1409" s="145">
        <f t="shared" si="2541"/>
        <v>3955</v>
      </c>
      <c r="CQ1409" s="61"/>
      <c r="CR1409" s="140">
        <f t="shared" si="2625"/>
        <v>0</v>
      </c>
      <c r="CS1409" s="145">
        <f t="shared" si="2595"/>
        <v>5186</v>
      </c>
      <c r="CT1409" s="61"/>
      <c r="CU1409" s="140">
        <f t="shared" si="2626"/>
        <v>0</v>
      </c>
      <c r="CV1409" s="145">
        <f t="shared" si="2542"/>
        <v>6929</v>
      </c>
      <c r="CW1409" s="61"/>
      <c r="CX1409" s="66">
        <f t="shared" si="2644"/>
        <v>0</v>
      </c>
      <c r="CY1409" s="40">
        <f t="shared" si="2589"/>
        <v>6173.9599999999982</v>
      </c>
      <c r="CZ1409" s="145"/>
      <c r="DA1409" s="61">
        <f t="shared" si="2640"/>
        <v>0</v>
      </c>
      <c r="DB1409" s="61">
        <f t="shared" si="2555"/>
        <v>24348</v>
      </c>
      <c r="DC1409" s="61"/>
      <c r="DD1409" s="61">
        <f t="shared" si="2641"/>
        <v>0</v>
      </c>
      <c r="DE1409" s="61">
        <f t="shared" si="2556"/>
        <v>71119</v>
      </c>
      <c r="DF1409" s="61"/>
      <c r="DG1409" s="144">
        <f t="shared" si="2627"/>
        <v>0</v>
      </c>
      <c r="DH1409" s="61">
        <f t="shared" si="2587"/>
        <v>438795</v>
      </c>
      <c r="DI1409" s="61"/>
      <c r="DJ1409" s="61">
        <f t="shared" si="2628"/>
        <v>0</v>
      </c>
      <c r="DK1409" s="61">
        <f t="shared" si="2543"/>
        <v>4363.5</v>
      </c>
      <c r="DL1409" s="212"/>
      <c r="DM1409" s="208">
        <f t="shared" si="2629"/>
        <v>0</v>
      </c>
      <c r="DN1409" s="31">
        <f t="shared" si="2535"/>
        <v>0</v>
      </c>
      <c r="DO1409" s="29"/>
      <c r="DP1409" s="46">
        <f t="shared" si="2630"/>
        <v>0</v>
      </c>
      <c r="DQ1409" s="32">
        <f t="shared" si="2544"/>
        <v>6413.5</v>
      </c>
      <c r="DR1409" s="29"/>
      <c r="DS1409" s="46">
        <f t="shared" si="2631"/>
        <v>0</v>
      </c>
      <c r="DT1409" s="32">
        <f t="shared" si="2545"/>
        <v>4846</v>
      </c>
      <c r="DU1409" s="29"/>
      <c r="DV1409" s="46">
        <f t="shared" si="2632"/>
        <v>0</v>
      </c>
      <c r="DW1409" s="32">
        <f t="shared" si="2546"/>
        <v>4835</v>
      </c>
      <c r="DX1409" s="29"/>
      <c r="DY1409" s="30">
        <f t="shared" si="2633"/>
        <v>0</v>
      </c>
      <c r="DZ1409" s="31">
        <f t="shared" si="2547"/>
        <v>523</v>
      </c>
      <c r="EA1409" s="30"/>
      <c r="EB1409" s="30">
        <f t="shared" si="2634"/>
        <v>0</v>
      </c>
      <c r="EC1409" s="34">
        <f t="shared" si="2548"/>
        <v>369</v>
      </c>
      <c r="ED1409" s="29"/>
      <c r="EE1409" s="46">
        <f t="shared" si="2635"/>
        <v>0</v>
      </c>
      <c r="EF1409" s="32">
        <f t="shared" si="2549"/>
        <v>4769</v>
      </c>
      <c r="EG1409" s="61"/>
      <c r="EH1409" s="61">
        <f t="shared" si="2636"/>
        <v>0</v>
      </c>
      <c r="EI1409" s="61">
        <f t="shared" si="2550"/>
        <v>21277</v>
      </c>
      <c r="EJ1409" s="61"/>
      <c r="EK1409" s="61">
        <f t="shared" si="2637"/>
        <v>0</v>
      </c>
      <c r="EL1409" s="61">
        <f t="shared" si="2551"/>
        <v>19907</v>
      </c>
      <c r="EM1409" s="132">
        <f t="shared" si="2561"/>
        <v>224929.85132276002</v>
      </c>
    </row>
    <row r="1410" spans="1:143" s="35" customFormat="1" ht="11.25" customHeight="1" x14ac:dyDescent="0.25">
      <c r="A1410" s="21">
        <v>46203</v>
      </c>
      <c r="B1410" s="21">
        <v>46217</v>
      </c>
      <c r="C1410" s="182">
        <v>5054</v>
      </c>
      <c r="D1410" s="469"/>
      <c r="E1410" s="494"/>
      <c r="F1410" s="182"/>
      <c r="G1410" s="144"/>
      <c r="H1410" s="61"/>
      <c r="I1410" s="44">
        <f t="shared" si="2601"/>
        <v>0</v>
      </c>
      <c r="J1410" s="83">
        <f t="shared" si="2597"/>
        <v>154737</v>
      </c>
      <c r="K1410" s="61"/>
      <c r="L1410" s="44">
        <f t="shared" si="2590"/>
        <v>0</v>
      </c>
      <c r="M1410" s="83">
        <f t="shared" si="2598"/>
        <v>213554</v>
      </c>
      <c r="N1410" s="61"/>
      <c r="O1410" s="44">
        <f t="shared" si="2591"/>
        <v>0</v>
      </c>
      <c r="P1410" s="83">
        <f t="shared" si="2599"/>
        <v>142116</v>
      </c>
      <c r="Q1410" s="61"/>
      <c r="R1410" s="61">
        <f t="shared" si="2592"/>
        <v>0</v>
      </c>
      <c r="S1410" s="61">
        <f t="shared" si="2600"/>
        <v>278252</v>
      </c>
      <c r="T1410" s="61"/>
      <c r="U1410" s="61">
        <f t="shared" si="2602"/>
        <v>0</v>
      </c>
      <c r="V1410" s="61">
        <f t="shared" si="2568"/>
        <v>113216.80000000005</v>
      </c>
      <c r="W1410" s="140"/>
      <c r="X1410" s="144">
        <f t="shared" si="2605"/>
        <v>0</v>
      </c>
      <c r="Y1410" s="61">
        <f t="shared" si="2573"/>
        <v>4416.3500000000004</v>
      </c>
      <c r="Z1410" s="61"/>
      <c r="AA1410" s="140">
        <f t="shared" si="2606"/>
        <v>0</v>
      </c>
      <c r="AB1410" s="61">
        <f t="shared" si="2574"/>
        <v>12648.5</v>
      </c>
      <c r="AC1410" s="61"/>
      <c r="AD1410" s="61">
        <f t="shared" si="2607"/>
        <v>0</v>
      </c>
      <c r="AE1410" s="61">
        <f t="shared" si="2575"/>
        <v>2877</v>
      </c>
      <c r="AF1410" s="61"/>
      <c r="AG1410" s="60">
        <f t="shared" si="2608"/>
        <v>0</v>
      </c>
      <c r="AH1410" s="145">
        <f t="shared" si="2576"/>
        <v>3184.8</v>
      </c>
      <c r="AI1410" s="61"/>
      <c r="AJ1410" s="140">
        <f t="shared" si="2609"/>
        <v>0</v>
      </c>
      <c r="AK1410" s="61">
        <f t="shared" si="2577"/>
        <v>41124</v>
      </c>
      <c r="AL1410" s="61"/>
      <c r="AM1410" s="140">
        <f t="shared" si="2562"/>
        <v>0</v>
      </c>
      <c r="AN1410" s="61">
        <f t="shared" si="2578"/>
        <v>7722.12</v>
      </c>
      <c r="AO1410" s="61"/>
      <c r="AP1410" s="140">
        <f t="shared" si="2610"/>
        <v>0</v>
      </c>
      <c r="AQ1410" s="61">
        <f t="shared" si="2593"/>
        <v>7578.6399999999994</v>
      </c>
      <c r="AR1410" s="61"/>
      <c r="AS1410" s="140">
        <f t="shared" si="2611"/>
        <v>0</v>
      </c>
      <c r="AT1410" s="61">
        <f t="shared" si="2563"/>
        <v>278.5</v>
      </c>
      <c r="AU1410" s="61"/>
      <c r="AV1410" s="61">
        <f t="shared" si="2612"/>
        <v>0</v>
      </c>
      <c r="AW1410" s="45">
        <f t="shared" si="2596"/>
        <v>3255.6000000000017</v>
      </c>
      <c r="AX1410" s="61"/>
      <c r="AY1410" s="61">
        <f t="shared" si="2613"/>
        <v>0</v>
      </c>
      <c r="AZ1410" s="61">
        <f t="shared" si="2534"/>
        <v>616.09999999999991</v>
      </c>
      <c r="BA1410" s="61"/>
      <c r="BB1410" s="140">
        <f t="shared" si="2614"/>
        <v>0</v>
      </c>
      <c r="BC1410" s="61">
        <f t="shared" si="2594"/>
        <v>77.819999999999851</v>
      </c>
      <c r="BD1410" s="61"/>
      <c r="BE1410" s="140">
        <f t="shared" si="2615"/>
        <v>0</v>
      </c>
      <c r="BF1410" s="61">
        <f t="shared" si="2532"/>
        <v>445.38000000000164</v>
      </c>
      <c r="BG1410" s="61"/>
      <c r="BH1410" s="140">
        <f t="shared" si="2616"/>
        <v>0</v>
      </c>
      <c r="BI1410" s="61">
        <f t="shared" si="2533"/>
        <v>20000</v>
      </c>
      <c r="BJ1410" s="61"/>
      <c r="BK1410" s="140">
        <f t="shared" si="2617"/>
        <v>0</v>
      </c>
      <c r="BL1410" s="61">
        <f t="shared" si="2537"/>
        <v>2582.6000000000004</v>
      </c>
      <c r="BM1410" s="61"/>
      <c r="BN1410" s="140">
        <f t="shared" si="2642"/>
        <v>0</v>
      </c>
      <c r="BO1410" s="61">
        <f t="shared" si="2538"/>
        <v>24199.5</v>
      </c>
      <c r="BP1410" s="61"/>
      <c r="BQ1410" s="140">
        <f t="shared" si="2643"/>
        <v>0</v>
      </c>
      <c r="BR1410" s="61">
        <f t="shared" si="2553"/>
        <v>49927.05000000001</v>
      </c>
      <c r="BS1410" s="61">
        <v>100000</v>
      </c>
      <c r="BT1410" s="61">
        <f t="shared" si="2618"/>
        <v>0</v>
      </c>
      <c r="BU1410" s="61">
        <f t="shared" si="2603"/>
        <v>185435</v>
      </c>
      <c r="BV1410" s="61"/>
      <c r="BW1410" s="61">
        <f t="shared" si="2638"/>
        <v>0</v>
      </c>
      <c r="BX1410" s="61">
        <f t="shared" si="2639"/>
        <v>122938</v>
      </c>
      <c r="BY1410" s="61"/>
      <c r="BZ1410" s="61">
        <f t="shared" si="2619"/>
        <v>0</v>
      </c>
      <c r="CA1410" s="61">
        <f t="shared" si="2604"/>
        <v>81129</v>
      </c>
      <c r="CB1410" s="61"/>
      <c r="CC1410" s="61">
        <f t="shared" si="2620"/>
        <v>0</v>
      </c>
      <c r="CD1410" s="61">
        <f t="shared" si="2586"/>
        <v>20601.539999999997</v>
      </c>
      <c r="CE1410" s="61"/>
      <c r="CF1410" s="61">
        <f t="shared" si="2621"/>
        <v>0</v>
      </c>
      <c r="CG1410" s="61">
        <f t="shared" si="2539"/>
        <v>3663.6999999999994</v>
      </c>
      <c r="CH1410" s="61"/>
      <c r="CI1410" s="61">
        <f t="shared" si="2622"/>
        <v>0</v>
      </c>
      <c r="CJ1410" s="61">
        <f t="shared" si="2554"/>
        <v>6757.8</v>
      </c>
      <c r="CK1410" s="61"/>
      <c r="CL1410" s="140">
        <f t="shared" si="2623"/>
        <v>0</v>
      </c>
      <c r="CM1410" s="145">
        <f t="shared" si="2540"/>
        <v>4847.4799999999996</v>
      </c>
      <c r="CN1410" s="61"/>
      <c r="CO1410" s="140">
        <f t="shared" si="2624"/>
        <v>0</v>
      </c>
      <c r="CP1410" s="145">
        <f t="shared" si="2541"/>
        <v>3955</v>
      </c>
      <c r="CQ1410" s="61"/>
      <c r="CR1410" s="140">
        <f t="shared" si="2625"/>
        <v>0</v>
      </c>
      <c r="CS1410" s="145">
        <f t="shared" si="2595"/>
        <v>5186</v>
      </c>
      <c r="CT1410" s="61"/>
      <c r="CU1410" s="140">
        <f t="shared" si="2626"/>
        <v>0</v>
      </c>
      <c r="CV1410" s="145">
        <f t="shared" si="2542"/>
        <v>6929</v>
      </c>
      <c r="CW1410" s="61"/>
      <c r="CX1410" s="66">
        <f t="shared" si="2644"/>
        <v>0</v>
      </c>
      <c r="CY1410" s="40">
        <f t="shared" si="2589"/>
        <v>6173.9599999999982</v>
      </c>
      <c r="CZ1410" s="145"/>
      <c r="DA1410" s="61">
        <f t="shared" si="2640"/>
        <v>0</v>
      </c>
      <c r="DB1410" s="61">
        <f t="shared" si="2555"/>
        <v>24348</v>
      </c>
      <c r="DC1410" s="61"/>
      <c r="DD1410" s="61">
        <f t="shared" si="2641"/>
        <v>0</v>
      </c>
      <c r="DE1410" s="61">
        <f t="shared" si="2556"/>
        <v>71119</v>
      </c>
      <c r="DF1410" s="61"/>
      <c r="DG1410" s="144">
        <f t="shared" si="2627"/>
        <v>0</v>
      </c>
      <c r="DH1410" s="61">
        <f t="shared" si="2587"/>
        <v>438795</v>
      </c>
      <c r="DI1410" s="61"/>
      <c r="DJ1410" s="61">
        <f t="shared" si="2628"/>
        <v>0</v>
      </c>
      <c r="DK1410" s="61">
        <f t="shared" si="2543"/>
        <v>4363.5</v>
      </c>
      <c r="DL1410" s="212"/>
      <c r="DM1410" s="208">
        <f t="shared" si="2629"/>
        <v>0</v>
      </c>
      <c r="DN1410" s="31">
        <f t="shared" si="2535"/>
        <v>0</v>
      </c>
      <c r="DO1410" s="29"/>
      <c r="DP1410" s="46">
        <f t="shared" si="2630"/>
        <v>0</v>
      </c>
      <c r="DQ1410" s="32">
        <f t="shared" si="2544"/>
        <v>6413.5</v>
      </c>
      <c r="DR1410" s="29"/>
      <c r="DS1410" s="46">
        <f t="shared" si="2631"/>
        <v>0</v>
      </c>
      <c r="DT1410" s="32">
        <f t="shared" si="2545"/>
        <v>4846</v>
      </c>
      <c r="DU1410" s="29"/>
      <c r="DV1410" s="46">
        <f t="shared" si="2632"/>
        <v>0</v>
      </c>
      <c r="DW1410" s="32">
        <f t="shared" si="2546"/>
        <v>4835</v>
      </c>
      <c r="DX1410" s="29"/>
      <c r="DY1410" s="30">
        <f t="shared" si="2633"/>
        <v>0</v>
      </c>
      <c r="DZ1410" s="31">
        <f t="shared" si="2547"/>
        <v>523</v>
      </c>
      <c r="EA1410" s="30"/>
      <c r="EB1410" s="30">
        <f t="shared" si="2634"/>
        <v>0</v>
      </c>
      <c r="EC1410" s="34">
        <f t="shared" si="2548"/>
        <v>369</v>
      </c>
      <c r="ED1410" s="29"/>
      <c r="EE1410" s="46">
        <f t="shared" si="2635"/>
        <v>0</v>
      </c>
      <c r="EF1410" s="32">
        <f t="shared" si="2549"/>
        <v>4769</v>
      </c>
      <c r="EG1410" s="61"/>
      <c r="EH1410" s="61">
        <f t="shared" si="2636"/>
        <v>0</v>
      </c>
      <c r="EI1410" s="61">
        <f t="shared" si="2550"/>
        <v>21277</v>
      </c>
      <c r="EJ1410" s="61"/>
      <c r="EK1410" s="61">
        <f t="shared" si="2637"/>
        <v>0</v>
      </c>
      <c r="EL1410" s="61">
        <f t="shared" si="2551"/>
        <v>19907</v>
      </c>
      <c r="EM1410" s="132">
        <f t="shared" si="2561"/>
        <v>226559.85132276002</v>
      </c>
    </row>
    <row r="1411" spans="1:143" s="35" customFormat="1" ht="11.25" customHeight="1" x14ac:dyDescent="0.25">
      <c r="A1411" s="21">
        <v>46203</v>
      </c>
      <c r="B1411" s="21">
        <v>46217</v>
      </c>
      <c r="C1411" s="182">
        <v>5054</v>
      </c>
      <c r="D1411" s="49"/>
      <c r="E1411" s="58"/>
      <c r="F1411" s="161"/>
      <c r="G1411" s="60"/>
      <c r="H1411" s="61"/>
      <c r="I1411" s="44">
        <f t="shared" si="2601"/>
        <v>0</v>
      </c>
      <c r="J1411" s="83">
        <f t="shared" si="2597"/>
        <v>154737</v>
      </c>
      <c r="K1411" s="61"/>
      <c r="L1411" s="44">
        <f t="shared" si="2590"/>
        <v>0</v>
      </c>
      <c r="M1411" s="83">
        <f t="shared" si="2598"/>
        <v>213554</v>
      </c>
      <c r="N1411" s="61"/>
      <c r="O1411" s="44">
        <f t="shared" si="2591"/>
        <v>0</v>
      </c>
      <c r="P1411" s="83">
        <f t="shared" si="2599"/>
        <v>142116</v>
      </c>
      <c r="Q1411" s="61"/>
      <c r="R1411" s="61">
        <f t="shared" si="2592"/>
        <v>0</v>
      </c>
      <c r="S1411" s="61">
        <f t="shared" si="2600"/>
        <v>278252</v>
      </c>
      <c r="T1411" s="61"/>
      <c r="U1411" s="61">
        <f t="shared" si="2602"/>
        <v>0</v>
      </c>
      <c r="V1411" s="61">
        <f t="shared" si="2568"/>
        <v>113216.80000000005</v>
      </c>
      <c r="W1411" s="140"/>
      <c r="X1411" s="144">
        <f t="shared" si="2605"/>
        <v>0</v>
      </c>
      <c r="Y1411" s="61">
        <f t="shared" si="2573"/>
        <v>4416.3500000000004</v>
      </c>
      <c r="Z1411" s="61"/>
      <c r="AA1411" s="140">
        <f t="shared" si="2606"/>
        <v>0</v>
      </c>
      <c r="AB1411" s="61">
        <f t="shared" si="2574"/>
        <v>12648.5</v>
      </c>
      <c r="AC1411" s="61"/>
      <c r="AD1411" s="61">
        <f t="shared" si="2607"/>
        <v>0</v>
      </c>
      <c r="AE1411" s="61">
        <f t="shared" si="2575"/>
        <v>2877</v>
      </c>
      <c r="AF1411" s="61"/>
      <c r="AG1411" s="60">
        <f t="shared" si="2608"/>
        <v>0</v>
      </c>
      <c r="AH1411" s="145">
        <f t="shared" si="2576"/>
        <v>3184.8</v>
      </c>
      <c r="AI1411" s="61"/>
      <c r="AJ1411" s="140">
        <f t="shared" si="2609"/>
        <v>0</v>
      </c>
      <c r="AK1411" s="61">
        <f t="shared" si="2577"/>
        <v>41124</v>
      </c>
      <c r="AL1411" s="61"/>
      <c r="AM1411" s="140">
        <f t="shared" si="2562"/>
        <v>0</v>
      </c>
      <c r="AN1411" s="61">
        <f t="shared" si="2578"/>
        <v>7722.12</v>
      </c>
      <c r="AO1411" s="61"/>
      <c r="AP1411" s="140">
        <f t="shared" si="2610"/>
        <v>0</v>
      </c>
      <c r="AQ1411" s="61">
        <f t="shared" si="2593"/>
        <v>7578.6399999999994</v>
      </c>
      <c r="AR1411" s="61"/>
      <c r="AS1411" s="140">
        <f t="shared" si="2611"/>
        <v>0</v>
      </c>
      <c r="AT1411" s="61">
        <f t="shared" si="2563"/>
        <v>278.5</v>
      </c>
      <c r="AU1411" s="61"/>
      <c r="AV1411" s="61">
        <f t="shared" si="2612"/>
        <v>0</v>
      </c>
      <c r="AW1411" s="45">
        <f t="shared" si="2596"/>
        <v>3255.6000000000017</v>
      </c>
      <c r="AX1411" s="61"/>
      <c r="AY1411" s="61">
        <f t="shared" si="2613"/>
        <v>0</v>
      </c>
      <c r="AZ1411" s="61">
        <f t="shared" si="2534"/>
        <v>616.09999999999991</v>
      </c>
      <c r="BA1411" s="61"/>
      <c r="BB1411" s="140">
        <f t="shared" si="2614"/>
        <v>0</v>
      </c>
      <c r="BC1411" s="61">
        <f t="shared" si="2594"/>
        <v>77.819999999999851</v>
      </c>
      <c r="BD1411" s="61"/>
      <c r="BE1411" s="140">
        <f t="shared" si="2615"/>
        <v>0</v>
      </c>
      <c r="BF1411" s="61">
        <f t="shared" ref="BF1411:BF1474" si="2645">+BF1410+BD1411-BE1411</f>
        <v>445.38000000000164</v>
      </c>
      <c r="BG1411" s="61"/>
      <c r="BH1411" s="140">
        <f t="shared" si="2616"/>
        <v>0</v>
      </c>
      <c r="BI1411" s="61">
        <f t="shared" ref="BI1411:BI1474" si="2646">+BI1410+BG1411-BH1411</f>
        <v>20000</v>
      </c>
      <c r="BJ1411" s="61"/>
      <c r="BK1411" s="140">
        <f t="shared" si="2617"/>
        <v>0</v>
      </c>
      <c r="BL1411" s="61">
        <f t="shared" si="2537"/>
        <v>2582.6000000000004</v>
      </c>
      <c r="BM1411" s="61"/>
      <c r="BN1411" s="140">
        <f t="shared" si="2642"/>
        <v>0</v>
      </c>
      <c r="BO1411" s="61">
        <f t="shared" si="2538"/>
        <v>24199.5</v>
      </c>
      <c r="BP1411" s="61"/>
      <c r="BQ1411" s="140">
        <f t="shared" si="2643"/>
        <v>0</v>
      </c>
      <c r="BR1411" s="61">
        <f t="shared" si="2553"/>
        <v>49927.05000000001</v>
      </c>
      <c r="BS1411" s="61"/>
      <c r="BT1411" s="61">
        <f t="shared" si="2618"/>
        <v>0</v>
      </c>
      <c r="BU1411" s="61">
        <f t="shared" si="2603"/>
        <v>185435</v>
      </c>
      <c r="BV1411" s="61"/>
      <c r="BW1411" s="61">
        <f t="shared" si="2638"/>
        <v>0</v>
      </c>
      <c r="BX1411" s="61">
        <f t="shared" si="2639"/>
        <v>122938</v>
      </c>
      <c r="BY1411" s="61">
        <v>100000</v>
      </c>
      <c r="BZ1411" s="61">
        <f t="shared" si="2619"/>
        <v>0</v>
      </c>
      <c r="CA1411" s="61">
        <f t="shared" si="2604"/>
        <v>181129</v>
      </c>
      <c r="CB1411" s="61"/>
      <c r="CC1411" s="61">
        <f t="shared" si="2620"/>
        <v>0</v>
      </c>
      <c r="CD1411" s="61">
        <f t="shared" si="2586"/>
        <v>20601.539999999997</v>
      </c>
      <c r="CE1411" s="61"/>
      <c r="CF1411" s="61">
        <f t="shared" si="2621"/>
        <v>0</v>
      </c>
      <c r="CG1411" s="61">
        <f t="shared" si="2539"/>
        <v>3663.6999999999994</v>
      </c>
      <c r="CH1411" s="61"/>
      <c r="CI1411" s="61">
        <f t="shared" si="2622"/>
        <v>0</v>
      </c>
      <c r="CJ1411" s="61">
        <f t="shared" si="2554"/>
        <v>6757.8</v>
      </c>
      <c r="CK1411" s="61"/>
      <c r="CL1411" s="140">
        <f t="shared" si="2623"/>
        <v>0</v>
      </c>
      <c r="CM1411" s="145">
        <f t="shared" si="2540"/>
        <v>4847.4799999999996</v>
      </c>
      <c r="CN1411" s="61"/>
      <c r="CO1411" s="140">
        <f t="shared" si="2624"/>
        <v>0</v>
      </c>
      <c r="CP1411" s="145">
        <f t="shared" si="2541"/>
        <v>3955</v>
      </c>
      <c r="CQ1411" s="61"/>
      <c r="CR1411" s="140">
        <f t="shared" si="2625"/>
        <v>0</v>
      </c>
      <c r="CS1411" s="145">
        <f t="shared" si="2595"/>
        <v>5186</v>
      </c>
      <c r="CT1411" s="61"/>
      <c r="CU1411" s="140">
        <f t="shared" si="2626"/>
        <v>0</v>
      </c>
      <c r="CV1411" s="145">
        <f t="shared" si="2542"/>
        <v>6929</v>
      </c>
      <c r="CW1411" s="61"/>
      <c r="CX1411" s="66">
        <f t="shared" si="2644"/>
        <v>0</v>
      </c>
      <c r="CY1411" s="40">
        <f t="shared" si="2589"/>
        <v>6173.9599999999982</v>
      </c>
      <c r="CZ1411" s="145"/>
      <c r="DA1411" s="61">
        <f t="shared" si="2640"/>
        <v>0</v>
      </c>
      <c r="DB1411" s="61">
        <f t="shared" si="2555"/>
        <v>24348</v>
      </c>
      <c r="DC1411" s="61"/>
      <c r="DD1411" s="61">
        <f t="shared" si="2641"/>
        <v>0</v>
      </c>
      <c r="DE1411" s="61">
        <f t="shared" si="2556"/>
        <v>71119</v>
      </c>
      <c r="DF1411" s="61"/>
      <c r="DG1411" s="144">
        <f t="shared" si="2627"/>
        <v>0</v>
      </c>
      <c r="DH1411" s="61">
        <f t="shared" si="2587"/>
        <v>438795</v>
      </c>
      <c r="DI1411" s="61"/>
      <c r="DJ1411" s="61">
        <f t="shared" si="2628"/>
        <v>0</v>
      </c>
      <c r="DK1411" s="61">
        <f t="shared" si="2543"/>
        <v>4363.5</v>
      </c>
      <c r="DL1411" s="212"/>
      <c r="DM1411" s="208">
        <f t="shared" si="2629"/>
        <v>0</v>
      </c>
      <c r="DN1411" s="31">
        <f t="shared" si="2535"/>
        <v>0</v>
      </c>
      <c r="DO1411" s="29"/>
      <c r="DP1411" s="46">
        <f t="shared" si="2630"/>
        <v>0</v>
      </c>
      <c r="DQ1411" s="32">
        <f t="shared" si="2544"/>
        <v>6413.5</v>
      </c>
      <c r="DR1411" s="29"/>
      <c r="DS1411" s="46">
        <f t="shared" si="2631"/>
        <v>0</v>
      </c>
      <c r="DT1411" s="32">
        <f t="shared" si="2545"/>
        <v>4846</v>
      </c>
      <c r="DU1411" s="29"/>
      <c r="DV1411" s="46">
        <f t="shared" si="2632"/>
        <v>0</v>
      </c>
      <c r="DW1411" s="32">
        <f t="shared" si="2546"/>
        <v>4835</v>
      </c>
      <c r="DX1411" s="29"/>
      <c r="DY1411" s="30">
        <f t="shared" si="2633"/>
        <v>0</v>
      </c>
      <c r="DZ1411" s="31">
        <f t="shared" si="2547"/>
        <v>523</v>
      </c>
      <c r="EA1411" s="30"/>
      <c r="EB1411" s="30">
        <f t="shared" si="2634"/>
        <v>0</v>
      </c>
      <c r="EC1411" s="34">
        <f t="shared" si="2548"/>
        <v>369</v>
      </c>
      <c r="ED1411" s="29"/>
      <c r="EE1411" s="46">
        <f t="shared" si="2635"/>
        <v>0</v>
      </c>
      <c r="EF1411" s="32">
        <f t="shared" si="2549"/>
        <v>4769</v>
      </c>
      <c r="EG1411" s="61"/>
      <c r="EH1411" s="61">
        <f t="shared" si="2636"/>
        <v>0</v>
      </c>
      <c r="EI1411" s="61">
        <f t="shared" si="2550"/>
        <v>21277</v>
      </c>
      <c r="EJ1411" s="61"/>
      <c r="EK1411" s="61">
        <f t="shared" si="2637"/>
        <v>0</v>
      </c>
      <c r="EL1411" s="61">
        <f t="shared" si="2551"/>
        <v>19907</v>
      </c>
      <c r="EM1411" s="132">
        <f t="shared" si="2561"/>
        <v>228395.85132276002</v>
      </c>
    </row>
    <row r="1412" spans="1:143" s="35" customFormat="1" ht="11.25" customHeight="1" x14ac:dyDescent="0.25">
      <c r="A1412" s="190">
        <v>46203</v>
      </c>
      <c r="B1412" s="190">
        <v>46217</v>
      </c>
      <c r="C1412" s="214">
        <v>5053</v>
      </c>
      <c r="D1412" s="49"/>
      <c r="E1412" s="58"/>
      <c r="F1412" s="161"/>
      <c r="G1412" s="60"/>
      <c r="H1412" s="61">
        <v>50000</v>
      </c>
      <c r="I1412" s="44">
        <f t="shared" si="2601"/>
        <v>0</v>
      </c>
      <c r="J1412" s="83">
        <f t="shared" si="2597"/>
        <v>204737</v>
      </c>
      <c r="K1412" s="61"/>
      <c r="L1412" s="44">
        <f t="shared" si="2590"/>
        <v>0</v>
      </c>
      <c r="M1412" s="83">
        <f t="shared" si="2598"/>
        <v>213554</v>
      </c>
      <c r="N1412" s="61"/>
      <c r="O1412" s="44">
        <f t="shared" si="2591"/>
        <v>0</v>
      </c>
      <c r="P1412" s="83">
        <f t="shared" si="2599"/>
        <v>142116</v>
      </c>
      <c r="Q1412" s="61"/>
      <c r="R1412" s="61">
        <f t="shared" si="2592"/>
        <v>0</v>
      </c>
      <c r="S1412" s="61">
        <f t="shared" si="2600"/>
        <v>278252</v>
      </c>
      <c r="T1412" s="61"/>
      <c r="U1412" s="61">
        <f t="shared" si="2602"/>
        <v>0</v>
      </c>
      <c r="V1412" s="61">
        <f t="shared" si="2568"/>
        <v>113216.80000000005</v>
      </c>
      <c r="W1412" s="140"/>
      <c r="X1412" s="144">
        <f t="shared" si="2605"/>
        <v>0</v>
      </c>
      <c r="Y1412" s="61">
        <f t="shared" si="2573"/>
        <v>4416.3500000000004</v>
      </c>
      <c r="Z1412" s="61"/>
      <c r="AA1412" s="140">
        <f t="shared" si="2606"/>
        <v>0</v>
      </c>
      <c r="AB1412" s="61">
        <f t="shared" si="2574"/>
        <v>12648.5</v>
      </c>
      <c r="AC1412" s="61"/>
      <c r="AD1412" s="61">
        <f t="shared" si="2607"/>
        <v>0</v>
      </c>
      <c r="AE1412" s="61">
        <f t="shared" si="2575"/>
        <v>2877</v>
      </c>
      <c r="AF1412" s="61"/>
      <c r="AG1412" s="60">
        <f t="shared" si="2608"/>
        <v>0</v>
      </c>
      <c r="AH1412" s="145">
        <f t="shared" si="2576"/>
        <v>3184.8</v>
      </c>
      <c r="AI1412" s="61"/>
      <c r="AJ1412" s="140">
        <f t="shared" si="2609"/>
        <v>0</v>
      </c>
      <c r="AK1412" s="61">
        <f t="shared" si="2577"/>
        <v>41124</v>
      </c>
      <c r="AL1412" s="61"/>
      <c r="AM1412" s="140">
        <f t="shared" si="2562"/>
        <v>0</v>
      </c>
      <c r="AN1412" s="61">
        <f t="shared" si="2578"/>
        <v>7722.12</v>
      </c>
      <c r="AO1412" s="61"/>
      <c r="AP1412" s="140">
        <f t="shared" si="2610"/>
        <v>0</v>
      </c>
      <c r="AQ1412" s="61">
        <f t="shared" si="2593"/>
        <v>7578.6399999999994</v>
      </c>
      <c r="AR1412" s="61"/>
      <c r="AS1412" s="140">
        <f t="shared" si="2611"/>
        <v>0</v>
      </c>
      <c r="AT1412" s="61">
        <f t="shared" si="2563"/>
        <v>278.5</v>
      </c>
      <c r="AU1412" s="61"/>
      <c r="AV1412" s="61">
        <f t="shared" si="2612"/>
        <v>0</v>
      </c>
      <c r="AW1412" s="45">
        <f t="shared" si="2596"/>
        <v>3255.6000000000017</v>
      </c>
      <c r="AX1412" s="61"/>
      <c r="AY1412" s="61">
        <f t="shared" si="2613"/>
        <v>0</v>
      </c>
      <c r="AZ1412" s="61">
        <f t="shared" ref="AZ1412:AZ1475" si="2647">+AZ1411+AX1412-AY1412</f>
        <v>616.09999999999991</v>
      </c>
      <c r="BA1412" s="61"/>
      <c r="BB1412" s="140">
        <f t="shared" si="2614"/>
        <v>0</v>
      </c>
      <c r="BC1412" s="61">
        <f t="shared" si="2594"/>
        <v>77.819999999999851</v>
      </c>
      <c r="BD1412" s="61"/>
      <c r="BE1412" s="140">
        <f t="shared" si="2615"/>
        <v>0</v>
      </c>
      <c r="BF1412" s="61">
        <f t="shared" si="2645"/>
        <v>445.38000000000164</v>
      </c>
      <c r="BG1412" s="61"/>
      <c r="BH1412" s="140">
        <f t="shared" si="2616"/>
        <v>0</v>
      </c>
      <c r="BI1412" s="61">
        <f t="shared" si="2646"/>
        <v>20000</v>
      </c>
      <c r="BJ1412" s="61"/>
      <c r="BK1412" s="140">
        <f t="shared" si="2617"/>
        <v>0</v>
      </c>
      <c r="BL1412" s="61">
        <f t="shared" si="2537"/>
        <v>2582.6000000000004</v>
      </c>
      <c r="BM1412" s="61"/>
      <c r="BN1412" s="140">
        <f t="shared" si="2642"/>
        <v>0</v>
      </c>
      <c r="BO1412" s="61">
        <f t="shared" si="2538"/>
        <v>24199.5</v>
      </c>
      <c r="BP1412" s="61"/>
      <c r="BQ1412" s="140">
        <f t="shared" si="2643"/>
        <v>0</v>
      </c>
      <c r="BR1412" s="61">
        <f t="shared" si="2553"/>
        <v>49927.05000000001</v>
      </c>
      <c r="BS1412" s="61"/>
      <c r="BT1412" s="61">
        <f t="shared" si="2618"/>
        <v>0</v>
      </c>
      <c r="BU1412" s="61">
        <f t="shared" si="2603"/>
        <v>185435</v>
      </c>
      <c r="BV1412" s="61"/>
      <c r="BW1412" s="61">
        <f t="shared" si="2638"/>
        <v>0</v>
      </c>
      <c r="BX1412" s="61">
        <f t="shared" si="2639"/>
        <v>122938</v>
      </c>
      <c r="BY1412" s="61"/>
      <c r="BZ1412" s="61">
        <f t="shared" si="2619"/>
        <v>0</v>
      </c>
      <c r="CA1412" s="61">
        <f t="shared" si="2604"/>
        <v>181129</v>
      </c>
      <c r="CB1412" s="61"/>
      <c r="CC1412" s="61">
        <f t="shared" si="2620"/>
        <v>0</v>
      </c>
      <c r="CD1412" s="61">
        <f t="shared" si="2586"/>
        <v>20601.539999999997</v>
      </c>
      <c r="CE1412" s="61"/>
      <c r="CF1412" s="61">
        <f t="shared" si="2621"/>
        <v>0</v>
      </c>
      <c r="CG1412" s="61">
        <f t="shared" si="2539"/>
        <v>3663.6999999999994</v>
      </c>
      <c r="CH1412" s="61"/>
      <c r="CI1412" s="61">
        <f t="shared" si="2622"/>
        <v>0</v>
      </c>
      <c r="CJ1412" s="61">
        <f t="shared" si="2554"/>
        <v>6757.8</v>
      </c>
      <c r="CK1412" s="61"/>
      <c r="CL1412" s="140">
        <f t="shared" si="2623"/>
        <v>0</v>
      </c>
      <c r="CM1412" s="145">
        <f t="shared" si="2540"/>
        <v>4847.4799999999996</v>
      </c>
      <c r="CN1412" s="61"/>
      <c r="CO1412" s="140">
        <f t="shared" si="2624"/>
        <v>0</v>
      </c>
      <c r="CP1412" s="145">
        <f t="shared" si="2541"/>
        <v>3955</v>
      </c>
      <c r="CQ1412" s="61"/>
      <c r="CR1412" s="140">
        <f t="shared" si="2625"/>
        <v>0</v>
      </c>
      <c r="CS1412" s="145">
        <f t="shared" si="2595"/>
        <v>5186</v>
      </c>
      <c r="CT1412" s="61"/>
      <c r="CU1412" s="140">
        <f t="shared" si="2626"/>
        <v>0</v>
      </c>
      <c r="CV1412" s="145">
        <f t="shared" si="2542"/>
        <v>6929</v>
      </c>
      <c r="CW1412" s="61"/>
      <c r="CX1412" s="66">
        <f t="shared" si="2644"/>
        <v>0</v>
      </c>
      <c r="CY1412" s="40">
        <f t="shared" si="2589"/>
        <v>6173.9599999999982</v>
      </c>
      <c r="CZ1412" s="145"/>
      <c r="DA1412" s="61">
        <f t="shared" si="2640"/>
        <v>0</v>
      </c>
      <c r="DB1412" s="61">
        <f t="shared" si="2555"/>
        <v>24348</v>
      </c>
      <c r="DC1412" s="61"/>
      <c r="DD1412" s="61">
        <f t="shared" si="2641"/>
        <v>0</v>
      </c>
      <c r="DE1412" s="61">
        <f t="shared" si="2556"/>
        <v>71119</v>
      </c>
      <c r="DF1412" s="61"/>
      <c r="DG1412" s="144">
        <f t="shared" si="2627"/>
        <v>0</v>
      </c>
      <c r="DH1412" s="61">
        <f t="shared" si="2587"/>
        <v>438795</v>
      </c>
      <c r="DI1412" s="61"/>
      <c r="DJ1412" s="61">
        <f t="shared" si="2628"/>
        <v>0</v>
      </c>
      <c r="DK1412" s="61">
        <f t="shared" si="2543"/>
        <v>4363.5</v>
      </c>
      <c r="DL1412" s="212"/>
      <c r="DM1412" s="208">
        <f t="shared" si="2629"/>
        <v>0</v>
      </c>
      <c r="DN1412" s="31">
        <f t="shared" si="2535"/>
        <v>0</v>
      </c>
      <c r="DO1412" s="29"/>
      <c r="DP1412" s="46">
        <f t="shared" si="2630"/>
        <v>0</v>
      </c>
      <c r="DQ1412" s="32">
        <f t="shared" si="2544"/>
        <v>6413.5</v>
      </c>
      <c r="DR1412" s="29"/>
      <c r="DS1412" s="46">
        <f t="shared" si="2631"/>
        <v>0</v>
      </c>
      <c r="DT1412" s="32">
        <f t="shared" si="2545"/>
        <v>4846</v>
      </c>
      <c r="DU1412" s="29"/>
      <c r="DV1412" s="46">
        <f t="shared" si="2632"/>
        <v>0</v>
      </c>
      <c r="DW1412" s="32">
        <f t="shared" si="2546"/>
        <v>4835</v>
      </c>
      <c r="DX1412" s="29"/>
      <c r="DY1412" s="30">
        <f t="shared" si="2633"/>
        <v>0</v>
      </c>
      <c r="DZ1412" s="31">
        <f t="shared" si="2547"/>
        <v>523</v>
      </c>
      <c r="EA1412" s="30"/>
      <c r="EB1412" s="30">
        <f t="shared" si="2634"/>
        <v>0</v>
      </c>
      <c r="EC1412" s="34">
        <f t="shared" si="2548"/>
        <v>369</v>
      </c>
      <c r="ED1412" s="29"/>
      <c r="EE1412" s="46">
        <f t="shared" si="2635"/>
        <v>0</v>
      </c>
      <c r="EF1412" s="32">
        <f t="shared" si="2549"/>
        <v>4769</v>
      </c>
      <c r="EG1412" s="61"/>
      <c r="EH1412" s="61">
        <f t="shared" si="2636"/>
        <v>0</v>
      </c>
      <c r="EI1412" s="61">
        <f t="shared" si="2550"/>
        <v>21277</v>
      </c>
      <c r="EJ1412" s="61"/>
      <c r="EK1412" s="61">
        <f t="shared" si="2637"/>
        <v>0</v>
      </c>
      <c r="EL1412" s="61">
        <f t="shared" si="2551"/>
        <v>19907</v>
      </c>
      <c r="EM1412" s="132">
        <f t="shared" si="2561"/>
        <v>229391.05132276003</v>
      </c>
    </row>
    <row r="1413" spans="1:143" s="35" customFormat="1" ht="11.25" customHeight="1" x14ac:dyDescent="0.25">
      <c r="A1413" s="190">
        <v>46203</v>
      </c>
      <c r="B1413" s="190"/>
      <c r="C1413" s="214"/>
      <c r="D1413" s="49"/>
      <c r="E1413" s="58"/>
      <c r="F1413" s="161"/>
      <c r="G1413" s="60"/>
      <c r="H1413" s="61"/>
      <c r="I1413" s="44">
        <f t="shared" si="2601"/>
        <v>0</v>
      </c>
      <c r="J1413" s="83">
        <f t="shared" si="2597"/>
        <v>204737</v>
      </c>
      <c r="K1413" s="61"/>
      <c r="L1413" s="44">
        <f t="shared" si="2590"/>
        <v>0</v>
      </c>
      <c r="M1413" s="83">
        <f t="shared" si="2598"/>
        <v>213554</v>
      </c>
      <c r="N1413" s="61"/>
      <c r="O1413" s="44">
        <f t="shared" si="2591"/>
        <v>0</v>
      </c>
      <c r="P1413" s="83">
        <f t="shared" si="2599"/>
        <v>142116</v>
      </c>
      <c r="Q1413" s="61"/>
      <c r="R1413" s="61">
        <f t="shared" si="2592"/>
        <v>0</v>
      </c>
      <c r="S1413" s="61">
        <f t="shared" si="2600"/>
        <v>278252</v>
      </c>
      <c r="T1413" s="61"/>
      <c r="U1413" s="61">
        <f t="shared" si="2602"/>
        <v>0</v>
      </c>
      <c r="V1413" s="61">
        <f t="shared" si="2568"/>
        <v>113216.80000000005</v>
      </c>
      <c r="W1413" s="140"/>
      <c r="X1413" s="144">
        <f t="shared" si="2605"/>
        <v>0</v>
      </c>
      <c r="Y1413" s="61">
        <f t="shared" si="2573"/>
        <v>4416.3500000000004</v>
      </c>
      <c r="Z1413" s="61"/>
      <c r="AA1413" s="140">
        <f t="shared" si="2606"/>
        <v>0</v>
      </c>
      <c r="AB1413" s="61">
        <f t="shared" si="2574"/>
        <v>12648.5</v>
      </c>
      <c r="AC1413" s="61"/>
      <c r="AD1413" s="61">
        <f t="shared" si="2607"/>
        <v>0</v>
      </c>
      <c r="AE1413" s="61">
        <f t="shared" si="2575"/>
        <v>2877</v>
      </c>
      <c r="AF1413" s="61">
        <v>2000</v>
      </c>
      <c r="AG1413" s="60">
        <f t="shared" si="2608"/>
        <v>0</v>
      </c>
      <c r="AH1413" s="145">
        <f t="shared" si="2576"/>
        <v>5184.8</v>
      </c>
      <c r="AI1413" s="61"/>
      <c r="AJ1413" s="140">
        <f t="shared" si="2609"/>
        <v>0</v>
      </c>
      <c r="AK1413" s="61">
        <f t="shared" si="2577"/>
        <v>41124</v>
      </c>
      <c r="AL1413" s="61"/>
      <c r="AM1413" s="140">
        <f t="shared" si="2562"/>
        <v>0</v>
      </c>
      <c r="AN1413" s="61">
        <f t="shared" si="2578"/>
        <v>7722.12</v>
      </c>
      <c r="AO1413" s="61"/>
      <c r="AP1413" s="140">
        <f t="shared" si="2610"/>
        <v>0</v>
      </c>
      <c r="AQ1413" s="61">
        <f t="shared" si="2593"/>
        <v>7578.6399999999994</v>
      </c>
      <c r="AR1413" s="61"/>
      <c r="AS1413" s="140">
        <f t="shared" si="2611"/>
        <v>0</v>
      </c>
      <c r="AT1413" s="61">
        <f t="shared" si="2563"/>
        <v>278.5</v>
      </c>
      <c r="AU1413" s="61"/>
      <c r="AV1413" s="61">
        <f t="shared" si="2612"/>
        <v>0</v>
      </c>
      <c r="AW1413" s="45">
        <f t="shared" si="2596"/>
        <v>3255.6000000000017</v>
      </c>
      <c r="AX1413" s="61"/>
      <c r="AY1413" s="61">
        <f t="shared" si="2613"/>
        <v>0</v>
      </c>
      <c r="AZ1413" s="61">
        <f t="shared" si="2647"/>
        <v>616.09999999999991</v>
      </c>
      <c r="BA1413" s="61"/>
      <c r="BB1413" s="140">
        <f t="shared" si="2614"/>
        <v>0</v>
      </c>
      <c r="BC1413" s="61">
        <f t="shared" si="2594"/>
        <v>77.819999999999851</v>
      </c>
      <c r="BD1413" s="61"/>
      <c r="BE1413" s="140">
        <f t="shared" si="2615"/>
        <v>0</v>
      </c>
      <c r="BF1413" s="61">
        <f t="shared" si="2645"/>
        <v>445.38000000000164</v>
      </c>
      <c r="BG1413" s="61"/>
      <c r="BH1413" s="140">
        <f t="shared" si="2616"/>
        <v>0</v>
      </c>
      <c r="BI1413" s="61">
        <f t="shared" si="2646"/>
        <v>20000</v>
      </c>
      <c r="BJ1413" s="61"/>
      <c r="BK1413" s="140">
        <f t="shared" si="2617"/>
        <v>0</v>
      </c>
      <c r="BL1413" s="61">
        <f t="shared" si="2537"/>
        <v>2582.6000000000004</v>
      </c>
      <c r="BM1413" s="61"/>
      <c r="BN1413" s="140">
        <f t="shared" si="2642"/>
        <v>0</v>
      </c>
      <c r="BO1413" s="61">
        <f t="shared" si="2538"/>
        <v>24199.5</v>
      </c>
      <c r="BP1413" s="61"/>
      <c r="BQ1413" s="140">
        <f t="shared" si="2643"/>
        <v>0</v>
      </c>
      <c r="BR1413" s="61">
        <f t="shared" si="2553"/>
        <v>49927.05000000001</v>
      </c>
      <c r="BS1413" s="61"/>
      <c r="BT1413" s="61">
        <f t="shared" si="2618"/>
        <v>0</v>
      </c>
      <c r="BU1413" s="61">
        <f t="shared" si="2603"/>
        <v>185435</v>
      </c>
      <c r="BV1413" s="61"/>
      <c r="BW1413" s="61">
        <f t="shared" si="2638"/>
        <v>0</v>
      </c>
      <c r="BX1413" s="61">
        <f t="shared" si="2639"/>
        <v>122938</v>
      </c>
      <c r="BY1413" s="61"/>
      <c r="BZ1413" s="61">
        <f t="shared" si="2619"/>
        <v>0</v>
      </c>
      <c r="CA1413" s="61">
        <f t="shared" si="2604"/>
        <v>181129</v>
      </c>
      <c r="CB1413" s="61"/>
      <c r="CC1413" s="61">
        <f t="shared" si="2620"/>
        <v>0</v>
      </c>
      <c r="CD1413" s="61">
        <f t="shared" si="2586"/>
        <v>20601.539999999997</v>
      </c>
      <c r="CE1413" s="61"/>
      <c r="CF1413" s="61">
        <f t="shared" si="2621"/>
        <v>0</v>
      </c>
      <c r="CG1413" s="61">
        <f t="shared" si="2539"/>
        <v>3663.6999999999994</v>
      </c>
      <c r="CH1413" s="61"/>
      <c r="CI1413" s="61">
        <f t="shared" si="2622"/>
        <v>0</v>
      </c>
      <c r="CJ1413" s="61">
        <f t="shared" si="2554"/>
        <v>6757.8</v>
      </c>
      <c r="CK1413" s="61"/>
      <c r="CL1413" s="140">
        <f t="shared" si="2623"/>
        <v>0</v>
      </c>
      <c r="CM1413" s="145">
        <f t="shared" si="2540"/>
        <v>4847.4799999999996</v>
      </c>
      <c r="CN1413" s="61"/>
      <c r="CO1413" s="140">
        <f t="shared" si="2624"/>
        <v>0</v>
      </c>
      <c r="CP1413" s="145">
        <f t="shared" si="2541"/>
        <v>3955</v>
      </c>
      <c r="CQ1413" s="61"/>
      <c r="CR1413" s="140">
        <f t="shared" si="2625"/>
        <v>0</v>
      </c>
      <c r="CS1413" s="145">
        <f t="shared" si="2595"/>
        <v>5186</v>
      </c>
      <c r="CT1413" s="61"/>
      <c r="CU1413" s="140">
        <f t="shared" si="2626"/>
        <v>0</v>
      </c>
      <c r="CV1413" s="145">
        <f t="shared" si="2542"/>
        <v>6929</v>
      </c>
      <c r="CW1413" s="61"/>
      <c r="CX1413" s="66">
        <f t="shared" si="2644"/>
        <v>0</v>
      </c>
      <c r="CY1413" s="40">
        <f t="shared" si="2589"/>
        <v>6173.9599999999982</v>
      </c>
      <c r="CZ1413" s="145"/>
      <c r="DA1413" s="61">
        <f t="shared" si="2640"/>
        <v>0</v>
      </c>
      <c r="DB1413" s="61">
        <f t="shared" si="2555"/>
        <v>24348</v>
      </c>
      <c r="DC1413" s="61"/>
      <c r="DD1413" s="61">
        <f t="shared" si="2641"/>
        <v>0</v>
      </c>
      <c r="DE1413" s="61">
        <f t="shared" si="2556"/>
        <v>71119</v>
      </c>
      <c r="DF1413" s="61"/>
      <c r="DG1413" s="144">
        <f t="shared" si="2627"/>
        <v>0</v>
      </c>
      <c r="DH1413" s="61">
        <f t="shared" si="2587"/>
        <v>438795</v>
      </c>
      <c r="DI1413" s="61"/>
      <c r="DJ1413" s="61">
        <f t="shared" si="2628"/>
        <v>0</v>
      </c>
      <c r="DK1413" s="61">
        <f t="shared" si="2543"/>
        <v>4363.5</v>
      </c>
      <c r="DL1413" s="212"/>
      <c r="DM1413" s="208">
        <f t="shared" si="2629"/>
        <v>0</v>
      </c>
      <c r="DN1413" s="31">
        <f t="shared" ref="DN1413:DN1476" si="2648">DN1412+DL1413-DM1413</f>
        <v>0</v>
      </c>
      <c r="DO1413" s="29"/>
      <c r="DP1413" s="46">
        <f t="shared" si="2630"/>
        <v>0</v>
      </c>
      <c r="DQ1413" s="32">
        <f t="shared" si="2544"/>
        <v>6413.5</v>
      </c>
      <c r="DR1413" s="29"/>
      <c r="DS1413" s="46">
        <f t="shared" si="2631"/>
        <v>0</v>
      </c>
      <c r="DT1413" s="32">
        <f t="shared" si="2545"/>
        <v>4846</v>
      </c>
      <c r="DU1413" s="29"/>
      <c r="DV1413" s="46">
        <f t="shared" si="2632"/>
        <v>0</v>
      </c>
      <c r="DW1413" s="32">
        <f t="shared" si="2546"/>
        <v>4835</v>
      </c>
      <c r="DX1413" s="29"/>
      <c r="DY1413" s="30">
        <f t="shared" si="2633"/>
        <v>0</v>
      </c>
      <c r="DZ1413" s="31">
        <f t="shared" si="2547"/>
        <v>523</v>
      </c>
      <c r="EA1413" s="30"/>
      <c r="EB1413" s="30">
        <f t="shared" si="2634"/>
        <v>0</v>
      </c>
      <c r="EC1413" s="34">
        <f t="shared" si="2548"/>
        <v>369</v>
      </c>
      <c r="ED1413" s="29"/>
      <c r="EE1413" s="46">
        <f t="shared" si="2635"/>
        <v>0</v>
      </c>
      <c r="EF1413" s="32">
        <f t="shared" si="2549"/>
        <v>4769</v>
      </c>
      <c r="EG1413" s="61"/>
      <c r="EH1413" s="61">
        <f t="shared" si="2636"/>
        <v>0</v>
      </c>
      <c r="EI1413" s="61">
        <f t="shared" si="2550"/>
        <v>21277</v>
      </c>
      <c r="EJ1413" s="61"/>
      <c r="EK1413" s="61">
        <f t="shared" si="2637"/>
        <v>0</v>
      </c>
      <c r="EL1413" s="61">
        <f t="shared" si="2551"/>
        <v>19907</v>
      </c>
      <c r="EM1413" s="132">
        <f t="shared" si="2561"/>
        <v>236106.25132276004</v>
      </c>
    </row>
    <row r="1414" spans="1:143" s="35" customFormat="1" ht="11.25" customHeight="1" x14ac:dyDescent="0.25">
      <c r="A1414" s="190">
        <v>46203</v>
      </c>
      <c r="B1414" s="190">
        <v>46217</v>
      </c>
      <c r="C1414" s="214">
        <v>5053</v>
      </c>
      <c r="D1414" s="49"/>
      <c r="E1414" s="58"/>
      <c r="F1414" s="161"/>
      <c r="G1414" s="60"/>
      <c r="H1414" s="61"/>
      <c r="I1414" s="44">
        <f t="shared" si="2601"/>
        <v>0</v>
      </c>
      <c r="J1414" s="83">
        <f t="shared" si="2597"/>
        <v>204737</v>
      </c>
      <c r="K1414" s="61"/>
      <c r="L1414" s="44">
        <f t="shared" si="2590"/>
        <v>0</v>
      </c>
      <c r="M1414" s="83">
        <f t="shared" si="2598"/>
        <v>213554</v>
      </c>
      <c r="N1414" s="61"/>
      <c r="O1414" s="44">
        <f t="shared" si="2591"/>
        <v>0</v>
      </c>
      <c r="P1414" s="83">
        <f t="shared" si="2599"/>
        <v>142116</v>
      </c>
      <c r="Q1414" s="61"/>
      <c r="R1414" s="61">
        <f t="shared" si="2592"/>
        <v>0</v>
      </c>
      <c r="S1414" s="61">
        <f t="shared" si="2600"/>
        <v>278252</v>
      </c>
      <c r="T1414" s="61"/>
      <c r="U1414" s="61">
        <f t="shared" si="2602"/>
        <v>0</v>
      </c>
      <c r="V1414" s="61">
        <f t="shared" si="2568"/>
        <v>113216.80000000005</v>
      </c>
      <c r="W1414" s="140"/>
      <c r="X1414" s="144">
        <f t="shared" si="2605"/>
        <v>0</v>
      </c>
      <c r="Y1414" s="61">
        <f t="shared" si="2573"/>
        <v>4416.3500000000004</v>
      </c>
      <c r="Z1414" s="61">
        <v>12000</v>
      </c>
      <c r="AA1414" s="140">
        <f t="shared" si="2606"/>
        <v>0</v>
      </c>
      <c r="AB1414" s="61">
        <f t="shared" si="2574"/>
        <v>24648.5</v>
      </c>
      <c r="AC1414" s="61"/>
      <c r="AD1414" s="61">
        <f t="shared" si="2607"/>
        <v>0</v>
      </c>
      <c r="AE1414" s="61">
        <f t="shared" si="2575"/>
        <v>2877</v>
      </c>
      <c r="AF1414" s="61"/>
      <c r="AG1414" s="60">
        <f t="shared" si="2608"/>
        <v>0</v>
      </c>
      <c r="AH1414" s="145">
        <f t="shared" si="2576"/>
        <v>5184.8</v>
      </c>
      <c r="AI1414" s="61"/>
      <c r="AJ1414" s="140">
        <f t="shared" si="2609"/>
        <v>0</v>
      </c>
      <c r="AK1414" s="61">
        <f t="shared" si="2577"/>
        <v>41124</v>
      </c>
      <c r="AL1414" s="61"/>
      <c r="AM1414" s="140">
        <f t="shared" si="2562"/>
        <v>0</v>
      </c>
      <c r="AN1414" s="61">
        <f t="shared" si="2578"/>
        <v>7722.12</v>
      </c>
      <c r="AO1414" s="61"/>
      <c r="AP1414" s="140">
        <f t="shared" si="2610"/>
        <v>0</v>
      </c>
      <c r="AQ1414" s="61">
        <f t="shared" si="2593"/>
        <v>7578.6399999999994</v>
      </c>
      <c r="AR1414" s="61"/>
      <c r="AS1414" s="140">
        <f t="shared" si="2611"/>
        <v>0</v>
      </c>
      <c r="AT1414" s="61">
        <f t="shared" si="2563"/>
        <v>278.5</v>
      </c>
      <c r="AU1414" s="61"/>
      <c r="AV1414" s="61">
        <f t="shared" si="2612"/>
        <v>0</v>
      </c>
      <c r="AW1414" s="45">
        <f t="shared" si="2596"/>
        <v>3255.6000000000017</v>
      </c>
      <c r="AX1414" s="61"/>
      <c r="AY1414" s="61">
        <f t="shared" si="2613"/>
        <v>0</v>
      </c>
      <c r="AZ1414" s="61">
        <f t="shared" si="2647"/>
        <v>616.09999999999991</v>
      </c>
      <c r="BA1414" s="61"/>
      <c r="BB1414" s="140">
        <f t="shared" si="2614"/>
        <v>0</v>
      </c>
      <c r="BC1414" s="61">
        <f t="shared" si="2594"/>
        <v>77.819999999999851</v>
      </c>
      <c r="BD1414" s="61"/>
      <c r="BE1414" s="140">
        <f t="shared" si="2615"/>
        <v>0</v>
      </c>
      <c r="BF1414" s="61">
        <f t="shared" si="2645"/>
        <v>445.38000000000164</v>
      </c>
      <c r="BG1414" s="61"/>
      <c r="BH1414" s="140">
        <f t="shared" si="2616"/>
        <v>0</v>
      </c>
      <c r="BI1414" s="61">
        <f t="shared" si="2646"/>
        <v>20000</v>
      </c>
      <c r="BJ1414" s="61"/>
      <c r="BK1414" s="140">
        <f t="shared" si="2617"/>
        <v>0</v>
      </c>
      <c r="BL1414" s="61">
        <f t="shared" ref="BL1414:BL1477" si="2649">+BL1413+BJ1414-BK1414</f>
        <v>2582.6000000000004</v>
      </c>
      <c r="BM1414" s="61"/>
      <c r="BN1414" s="140">
        <f t="shared" si="2642"/>
        <v>0</v>
      </c>
      <c r="BO1414" s="61">
        <f t="shared" ref="BO1414:BO1477" si="2650">+BO1413+BM1414-BN1414</f>
        <v>24199.5</v>
      </c>
      <c r="BP1414" s="61"/>
      <c r="BQ1414" s="140">
        <f t="shared" si="2643"/>
        <v>0</v>
      </c>
      <c r="BR1414" s="61">
        <f t="shared" si="2553"/>
        <v>49927.05000000001</v>
      </c>
      <c r="BS1414" s="61"/>
      <c r="BT1414" s="61">
        <f t="shared" si="2618"/>
        <v>0</v>
      </c>
      <c r="BU1414" s="61">
        <f t="shared" si="2603"/>
        <v>185435</v>
      </c>
      <c r="BV1414" s="61"/>
      <c r="BW1414" s="61">
        <f t="shared" si="2638"/>
        <v>0</v>
      </c>
      <c r="BX1414" s="61">
        <f t="shared" si="2639"/>
        <v>122938</v>
      </c>
      <c r="BY1414" s="61"/>
      <c r="BZ1414" s="61">
        <f t="shared" si="2619"/>
        <v>0</v>
      </c>
      <c r="CA1414" s="61">
        <f t="shared" si="2604"/>
        <v>181129</v>
      </c>
      <c r="CB1414" s="61"/>
      <c r="CC1414" s="61">
        <f t="shared" si="2620"/>
        <v>0</v>
      </c>
      <c r="CD1414" s="61">
        <f t="shared" si="2586"/>
        <v>20601.539999999997</v>
      </c>
      <c r="CE1414" s="61"/>
      <c r="CF1414" s="61">
        <f t="shared" si="2621"/>
        <v>0</v>
      </c>
      <c r="CG1414" s="61">
        <f t="shared" ref="CG1414:CG1477" si="2651">+CG1413+CE1414-CF1414</f>
        <v>3663.6999999999994</v>
      </c>
      <c r="CH1414" s="61"/>
      <c r="CI1414" s="61">
        <f t="shared" si="2622"/>
        <v>0</v>
      </c>
      <c r="CJ1414" s="61">
        <f t="shared" si="2554"/>
        <v>6757.8</v>
      </c>
      <c r="CK1414" s="61"/>
      <c r="CL1414" s="140">
        <f t="shared" si="2623"/>
        <v>0</v>
      </c>
      <c r="CM1414" s="145">
        <f t="shared" ref="CM1414:CM1477" si="2652">+CM1413+CK1414-CL1414</f>
        <v>4847.4799999999996</v>
      </c>
      <c r="CN1414" s="61"/>
      <c r="CO1414" s="140">
        <f t="shared" si="2624"/>
        <v>0</v>
      </c>
      <c r="CP1414" s="145">
        <f t="shared" ref="CP1414:CP1477" si="2653">+CP1413+CN1414-CO1414</f>
        <v>3955</v>
      </c>
      <c r="CQ1414" s="61"/>
      <c r="CR1414" s="140">
        <f t="shared" si="2625"/>
        <v>0</v>
      </c>
      <c r="CS1414" s="145">
        <f t="shared" si="2595"/>
        <v>5186</v>
      </c>
      <c r="CT1414" s="61"/>
      <c r="CU1414" s="140">
        <f t="shared" si="2626"/>
        <v>0</v>
      </c>
      <c r="CV1414" s="145">
        <f t="shared" ref="CV1414:CV1477" si="2654">+CV1413+CT1414-CU1414</f>
        <v>6929</v>
      </c>
      <c r="CW1414" s="61"/>
      <c r="CX1414" s="66">
        <f t="shared" si="2644"/>
        <v>0</v>
      </c>
      <c r="CY1414" s="40">
        <f t="shared" si="2589"/>
        <v>6173.9599999999982</v>
      </c>
      <c r="CZ1414" s="145"/>
      <c r="DA1414" s="61">
        <f t="shared" si="2640"/>
        <v>0</v>
      </c>
      <c r="DB1414" s="61">
        <f t="shared" si="2555"/>
        <v>24348</v>
      </c>
      <c r="DC1414" s="61"/>
      <c r="DD1414" s="61">
        <f t="shared" si="2641"/>
        <v>0</v>
      </c>
      <c r="DE1414" s="61">
        <f t="shared" si="2556"/>
        <v>71119</v>
      </c>
      <c r="DF1414" s="61"/>
      <c r="DG1414" s="144">
        <f t="shared" si="2627"/>
        <v>0</v>
      </c>
      <c r="DH1414" s="61">
        <f t="shared" si="2587"/>
        <v>438795</v>
      </c>
      <c r="DI1414" s="61"/>
      <c r="DJ1414" s="61">
        <f t="shared" si="2628"/>
        <v>0</v>
      </c>
      <c r="DK1414" s="61">
        <f t="shared" ref="DK1414:DK1477" si="2655">+DK1413+DI1414-DJ1414</f>
        <v>4363.5</v>
      </c>
      <c r="DL1414" s="212"/>
      <c r="DM1414" s="208">
        <f t="shared" si="2629"/>
        <v>0</v>
      </c>
      <c r="DN1414" s="31">
        <f t="shared" si="2648"/>
        <v>0</v>
      </c>
      <c r="DO1414" s="29"/>
      <c r="DP1414" s="46">
        <f t="shared" si="2630"/>
        <v>0</v>
      </c>
      <c r="DQ1414" s="32">
        <f t="shared" ref="DQ1414:DQ1477" si="2656">DQ1413+DO1414-DP1414</f>
        <v>6413.5</v>
      </c>
      <c r="DR1414" s="29"/>
      <c r="DS1414" s="46">
        <f t="shared" si="2631"/>
        <v>0</v>
      </c>
      <c r="DT1414" s="32">
        <f t="shared" ref="DT1414:DT1477" si="2657">DT1413+DR1414-DS1414</f>
        <v>4846</v>
      </c>
      <c r="DU1414" s="29"/>
      <c r="DV1414" s="46">
        <f t="shared" si="2632"/>
        <v>0</v>
      </c>
      <c r="DW1414" s="32">
        <f t="shared" ref="DW1414:DW1477" si="2658">DW1413+DU1414-DV1414</f>
        <v>4835</v>
      </c>
      <c r="DX1414" s="29"/>
      <c r="DY1414" s="30">
        <f t="shared" si="2633"/>
        <v>0</v>
      </c>
      <c r="DZ1414" s="31">
        <f t="shared" ref="DZ1414:DZ1477" si="2659">DZ1413+DX1414-DY1414</f>
        <v>523</v>
      </c>
      <c r="EA1414" s="30"/>
      <c r="EB1414" s="30">
        <f t="shared" si="2634"/>
        <v>0</v>
      </c>
      <c r="EC1414" s="34">
        <f t="shared" ref="EC1414:EC1477" si="2660">EC1413+EA1414-EB1414</f>
        <v>369</v>
      </c>
      <c r="ED1414" s="29"/>
      <c r="EE1414" s="46">
        <f t="shared" si="2635"/>
        <v>0</v>
      </c>
      <c r="EF1414" s="32">
        <f t="shared" ref="EF1414:EF1477" si="2661">EF1413+ED1414-EE1414</f>
        <v>4769</v>
      </c>
      <c r="EG1414" s="61"/>
      <c r="EH1414" s="61">
        <f t="shared" si="2636"/>
        <v>0</v>
      </c>
      <c r="EI1414" s="61">
        <f t="shared" ref="EI1414:EI1477" si="2662">+EI1413+EG1414-EH1414</f>
        <v>21277</v>
      </c>
      <c r="EJ1414" s="61"/>
      <c r="EK1414" s="61">
        <f t="shared" si="2637"/>
        <v>0</v>
      </c>
      <c r="EL1414" s="61">
        <f t="shared" ref="EL1414:EL1477" si="2663">EL1413+EJ1414-EK1414</f>
        <v>19907</v>
      </c>
      <c r="EM1414" s="132">
        <f t="shared" si="2561"/>
        <v>237105.05132276003</v>
      </c>
    </row>
    <row r="1415" spans="1:143" s="35" customFormat="1" ht="11.25" customHeight="1" x14ac:dyDescent="0.25">
      <c r="A1415" s="190">
        <v>46203</v>
      </c>
      <c r="B1415" s="190">
        <v>46207</v>
      </c>
      <c r="C1415" s="214">
        <v>5058</v>
      </c>
      <c r="D1415" s="49"/>
      <c r="E1415" s="58"/>
      <c r="F1415" s="161"/>
      <c r="G1415" s="60"/>
      <c r="H1415" s="61"/>
      <c r="I1415" s="44">
        <f t="shared" si="2601"/>
        <v>0</v>
      </c>
      <c r="J1415" s="83">
        <f t="shared" si="2597"/>
        <v>204737</v>
      </c>
      <c r="K1415" s="61"/>
      <c r="L1415" s="44">
        <f t="shared" si="2590"/>
        <v>0</v>
      </c>
      <c r="M1415" s="83">
        <f t="shared" si="2598"/>
        <v>213554</v>
      </c>
      <c r="N1415" s="61"/>
      <c r="O1415" s="44">
        <f t="shared" si="2591"/>
        <v>0</v>
      </c>
      <c r="P1415" s="83">
        <f t="shared" si="2599"/>
        <v>142116</v>
      </c>
      <c r="Q1415" s="61"/>
      <c r="R1415" s="61">
        <f t="shared" si="2592"/>
        <v>0</v>
      </c>
      <c r="S1415" s="61">
        <f t="shared" si="2600"/>
        <v>278252</v>
      </c>
      <c r="T1415" s="61"/>
      <c r="U1415" s="61">
        <f t="shared" si="2602"/>
        <v>0</v>
      </c>
      <c r="V1415" s="61">
        <f t="shared" si="2568"/>
        <v>113216.80000000005</v>
      </c>
      <c r="W1415" s="140"/>
      <c r="X1415" s="144">
        <f t="shared" si="2605"/>
        <v>0</v>
      </c>
      <c r="Y1415" s="61">
        <f t="shared" si="2573"/>
        <v>4416.3500000000004</v>
      </c>
      <c r="Z1415" s="61"/>
      <c r="AA1415" s="140">
        <f t="shared" si="2606"/>
        <v>0</v>
      </c>
      <c r="AB1415" s="61">
        <f t="shared" si="2574"/>
        <v>24648.5</v>
      </c>
      <c r="AC1415" s="61"/>
      <c r="AD1415" s="61">
        <f t="shared" si="2607"/>
        <v>0</v>
      </c>
      <c r="AE1415" s="61">
        <f t="shared" si="2575"/>
        <v>2877</v>
      </c>
      <c r="AF1415" s="61"/>
      <c r="AG1415" s="60">
        <f t="shared" si="2608"/>
        <v>0</v>
      </c>
      <c r="AH1415" s="145">
        <f t="shared" si="2576"/>
        <v>5184.8</v>
      </c>
      <c r="AI1415" s="61"/>
      <c r="AJ1415" s="140">
        <f t="shared" si="2609"/>
        <v>0</v>
      </c>
      <c r="AK1415" s="61">
        <f t="shared" si="2577"/>
        <v>41124</v>
      </c>
      <c r="AL1415" s="61"/>
      <c r="AM1415" s="140">
        <f t="shared" si="2562"/>
        <v>0</v>
      </c>
      <c r="AN1415" s="61">
        <f t="shared" si="2578"/>
        <v>7722.12</v>
      </c>
      <c r="AO1415" s="61"/>
      <c r="AP1415" s="140">
        <f t="shared" si="2610"/>
        <v>0</v>
      </c>
      <c r="AQ1415" s="61">
        <f t="shared" si="2593"/>
        <v>7578.6399999999994</v>
      </c>
      <c r="AR1415" s="61">
        <v>2000</v>
      </c>
      <c r="AS1415" s="140">
        <f t="shared" si="2611"/>
        <v>0</v>
      </c>
      <c r="AT1415" s="61">
        <f t="shared" si="2563"/>
        <v>2278.5</v>
      </c>
      <c r="AU1415" s="61"/>
      <c r="AV1415" s="61">
        <f t="shared" si="2612"/>
        <v>0</v>
      </c>
      <c r="AW1415" s="45">
        <f t="shared" si="2596"/>
        <v>3255.6000000000017</v>
      </c>
      <c r="AX1415" s="61"/>
      <c r="AY1415" s="61">
        <f t="shared" si="2613"/>
        <v>0</v>
      </c>
      <c r="AZ1415" s="61">
        <f t="shared" si="2647"/>
        <v>616.09999999999991</v>
      </c>
      <c r="BA1415" s="61"/>
      <c r="BB1415" s="140">
        <f t="shared" si="2614"/>
        <v>0</v>
      </c>
      <c r="BC1415" s="61">
        <f t="shared" si="2594"/>
        <v>77.819999999999851</v>
      </c>
      <c r="BD1415" s="61"/>
      <c r="BE1415" s="140">
        <f t="shared" si="2615"/>
        <v>0</v>
      </c>
      <c r="BF1415" s="61">
        <f t="shared" si="2645"/>
        <v>445.38000000000164</v>
      </c>
      <c r="BG1415" s="61"/>
      <c r="BH1415" s="140">
        <f t="shared" si="2616"/>
        <v>0</v>
      </c>
      <c r="BI1415" s="61">
        <f t="shared" si="2646"/>
        <v>20000</v>
      </c>
      <c r="BJ1415" s="61"/>
      <c r="BK1415" s="140">
        <f t="shared" si="2617"/>
        <v>0</v>
      </c>
      <c r="BL1415" s="61">
        <f t="shared" si="2649"/>
        <v>2582.6000000000004</v>
      </c>
      <c r="BM1415" s="61"/>
      <c r="BN1415" s="140">
        <f t="shared" si="2642"/>
        <v>0</v>
      </c>
      <c r="BO1415" s="61">
        <f t="shared" si="2650"/>
        <v>24199.5</v>
      </c>
      <c r="BP1415" s="61"/>
      <c r="BQ1415" s="140">
        <f t="shared" si="2643"/>
        <v>0</v>
      </c>
      <c r="BR1415" s="61">
        <f t="shared" si="2553"/>
        <v>49927.05000000001</v>
      </c>
      <c r="BS1415" s="61"/>
      <c r="BT1415" s="61">
        <f t="shared" si="2618"/>
        <v>0</v>
      </c>
      <c r="BU1415" s="61">
        <f t="shared" si="2603"/>
        <v>185435</v>
      </c>
      <c r="BV1415" s="61"/>
      <c r="BW1415" s="61">
        <f t="shared" si="2638"/>
        <v>0</v>
      </c>
      <c r="BX1415" s="61">
        <f t="shared" si="2639"/>
        <v>122938</v>
      </c>
      <c r="BY1415" s="61"/>
      <c r="BZ1415" s="61">
        <f t="shared" si="2619"/>
        <v>0</v>
      </c>
      <c r="CA1415" s="61">
        <f t="shared" si="2604"/>
        <v>181129</v>
      </c>
      <c r="CB1415" s="61"/>
      <c r="CC1415" s="61">
        <f t="shared" si="2620"/>
        <v>0</v>
      </c>
      <c r="CD1415" s="61">
        <f t="shared" si="2586"/>
        <v>20601.539999999997</v>
      </c>
      <c r="CE1415" s="61"/>
      <c r="CF1415" s="61">
        <f t="shared" si="2621"/>
        <v>0</v>
      </c>
      <c r="CG1415" s="61">
        <f t="shared" si="2651"/>
        <v>3663.6999999999994</v>
      </c>
      <c r="CH1415" s="61"/>
      <c r="CI1415" s="61">
        <f t="shared" si="2622"/>
        <v>0</v>
      </c>
      <c r="CJ1415" s="61">
        <f t="shared" si="2554"/>
        <v>6757.8</v>
      </c>
      <c r="CK1415" s="61"/>
      <c r="CL1415" s="140">
        <f t="shared" si="2623"/>
        <v>0</v>
      </c>
      <c r="CM1415" s="145">
        <f t="shared" si="2652"/>
        <v>4847.4799999999996</v>
      </c>
      <c r="CN1415" s="61"/>
      <c r="CO1415" s="140">
        <f t="shared" si="2624"/>
        <v>0</v>
      </c>
      <c r="CP1415" s="145">
        <f t="shared" si="2653"/>
        <v>3955</v>
      </c>
      <c r="CQ1415" s="61"/>
      <c r="CR1415" s="140">
        <f t="shared" si="2625"/>
        <v>0</v>
      </c>
      <c r="CS1415" s="145">
        <f t="shared" si="2595"/>
        <v>5186</v>
      </c>
      <c r="CT1415" s="61"/>
      <c r="CU1415" s="140">
        <f t="shared" si="2626"/>
        <v>0</v>
      </c>
      <c r="CV1415" s="145">
        <f t="shared" si="2654"/>
        <v>6929</v>
      </c>
      <c r="CW1415" s="61"/>
      <c r="CX1415" s="66">
        <f t="shared" si="2644"/>
        <v>0</v>
      </c>
      <c r="CY1415" s="40">
        <f t="shared" si="2589"/>
        <v>6173.9599999999982</v>
      </c>
      <c r="CZ1415" s="145"/>
      <c r="DA1415" s="61">
        <f t="shared" si="2640"/>
        <v>0</v>
      </c>
      <c r="DB1415" s="61">
        <f t="shared" si="2555"/>
        <v>24348</v>
      </c>
      <c r="DC1415" s="61"/>
      <c r="DD1415" s="61">
        <f t="shared" si="2641"/>
        <v>0</v>
      </c>
      <c r="DE1415" s="61">
        <f t="shared" si="2556"/>
        <v>71119</v>
      </c>
      <c r="DF1415" s="61"/>
      <c r="DG1415" s="144">
        <f t="shared" si="2627"/>
        <v>0</v>
      </c>
      <c r="DH1415" s="61">
        <f t="shared" si="2587"/>
        <v>438795</v>
      </c>
      <c r="DI1415" s="61"/>
      <c r="DJ1415" s="61">
        <f t="shared" si="2628"/>
        <v>0</v>
      </c>
      <c r="DK1415" s="61">
        <f t="shared" si="2655"/>
        <v>4363.5</v>
      </c>
      <c r="DL1415" s="212"/>
      <c r="DM1415" s="208">
        <f t="shared" si="2629"/>
        <v>0</v>
      </c>
      <c r="DN1415" s="31">
        <f t="shared" si="2648"/>
        <v>0</v>
      </c>
      <c r="DO1415" s="29"/>
      <c r="DP1415" s="46">
        <f t="shared" si="2630"/>
        <v>0</v>
      </c>
      <c r="DQ1415" s="32">
        <f t="shared" si="2656"/>
        <v>6413.5</v>
      </c>
      <c r="DR1415" s="29"/>
      <c r="DS1415" s="46">
        <f t="shared" si="2631"/>
        <v>0</v>
      </c>
      <c r="DT1415" s="32">
        <f t="shared" si="2657"/>
        <v>4846</v>
      </c>
      <c r="DU1415" s="29"/>
      <c r="DV1415" s="46">
        <f t="shared" si="2632"/>
        <v>0</v>
      </c>
      <c r="DW1415" s="32">
        <f t="shared" si="2658"/>
        <v>4835</v>
      </c>
      <c r="DX1415" s="29"/>
      <c r="DY1415" s="30">
        <f t="shared" si="2633"/>
        <v>0</v>
      </c>
      <c r="DZ1415" s="31">
        <f t="shared" si="2659"/>
        <v>523</v>
      </c>
      <c r="EA1415" s="30"/>
      <c r="EB1415" s="30">
        <f t="shared" si="2634"/>
        <v>0</v>
      </c>
      <c r="EC1415" s="34">
        <f t="shared" si="2660"/>
        <v>369</v>
      </c>
      <c r="ED1415" s="29"/>
      <c r="EE1415" s="46">
        <f t="shared" si="2635"/>
        <v>0</v>
      </c>
      <c r="EF1415" s="32">
        <f t="shared" si="2661"/>
        <v>4769</v>
      </c>
      <c r="EG1415" s="61"/>
      <c r="EH1415" s="61">
        <f t="shared" si="2636"/>
        <v>0</v>
      </c>
      <c r="EI1415" s="61">
        <f t="shared" si="2662"/>
        <v>21277</v>
      </c>
      <c r="EJ1415" s="61"/>
      <c r="EK1415" s="61">
        <f t="shared" si="2637"/>
        <v>0</v>
      </c>
      <c r="EL1415" s="61">
        <f t="shared" si="2663"/>
        <v>19907</v>
      </c>
      <c r="EM1415" s="132">
        <f t="shared" si="2561"/>
        <v>237105.05132276003</v>
      </c>
    </row>
    <row r="1416" spans="1:143" s="35" customFormat="1" ht="11.25" customHeight="1" x14ac:dyDescent="0.25">
      <c r="A1416" s="334">
        <v>46204</v>
      </c>
      <c r="B1416" s="334"/>
      <c r="C1416" s="493" t="s">
        <v>328</v>
      </c>
      <c r="D1416" s="496"/>
      <c r="E1416" s="316"/>
      <c r="F1416" s="317"/>
      <c r="G1416" s="318"/>
      <c r="H1416" s="319"/>
      <c r="I1416" s="335">
        <f t="shared" si="2601"/>
        <v>0</v>
      </c>
      <c r="J1416" s="336">
        <f t="shared" si="2597"/>
        <v>204737</v>
      </c>
      <c r="K1416" s="319"/>
      <c r="L1416" s="335">
        <f t="shared" si="2590"/>
        <v>0</v>
      </c>
      <c r="M1416" s="336">
        <f t="shared" si="2598"/>
        <v>213554</v>
      </c>
      <c r="N1416" s="319"/>
      <c r="O1416" s="335">
        <f t="shared" si="2591"/>
        <v>0</v>
      </c>
      <c r="P1416" s="336">
        <f t="shared" si="2599"/>
        <v>142116</v>
      </c>
      <c r="Q1416" s="319"/>
      <c r="R1416" s="319">
        <f t="shared" si="2592"/>
        <v>0</v>
      </c>
      <c r="S1416" s="319">
        <f t="shared" si="2600"/>
        <v>278252</v>
      </c>
      <c r="T1416" s="319"/>
      <c r="U1416" s="319">
        <f t="shared" si="2602"/>
        <v>0</v>
      </c>
      <c r="V1416" s="319">
        <f t="shared" si="2568"/>
        <v>113216.80000000005</v>
      </c>
      <c r="W1416" s="321"/>
      <c r="X1416" s="322">
        <f t="shared" si="2605"/>
        <v>0</v>
      </c>
      <c r="Y1416" s="319">
        <f t="shared" si="2573"/>
        <v>4416.3500000000004</v>
      </c>
      <c r="Z1416" s="319"/>
      <c r="AA1416" s="321">
        <f t="shared" si="2606"/>
        <v>0</v>
      </c>
      <c r="AB1416" s="319">
        <f t="shared" si="2574"/>
        <v>24648.5</v>
      </c>
      <c r="AC1416" s="319"/>
      <c r="AD1416" s="319">
        <f t="shared" si="2607"/>
        <v>0</v>
      </c>
      <c r="AE1416" s="319">
        <f t="shared" si="2575"/>
        <v>2877</v>
      </c>
      <c r="AF1416" s="319"/>
      <c r="AG1416" s="318">
        <f t="shared" si="2608"/>
        <v>0</v>
      </c>
      <c r="AH1416" s="323">
        <f t="shared" si="2576"/>
        <v>5184.8</v>
      </c>
      <c r="AI1416" s="319"/>
      <c r="AJ1416" s="321">
        <f t="shared" si="2609"/>
        <v>0</v>
      </c>
      <c r="AK1416" s="319">
        <f t="shared" si="2577"/>
        <v>41124</v>
      </c>
      <c r="AL1416" s="319"/>
      <c r="AM1416" s="321">
        <f t="shared" si="2562"/>
        <v>0</v>
      </c>
      <c r="AN1416" s="319">
        <f t="shared" si="2578"/>
        <v>7722.12</v>
      </c>
      <c r="AO1416" s="319"/>
      <c r="AP1416" s="321">
        <f t="shared" si="2610"/>
        <v>0</v>
      </c>
      <c r="AQ1416" s="319">
        <f t="shared" si="2593"/>
        <v>7578.6399999999994</v>
      </c>
      <c r="AR1416" s="319"/>
      <c r="AS1416" s="321">
        <f t="shared" si="2611"/>
        <v>0</v>
      </c>
      <c r="AT1416" s="319">
        <f t="shared" si="2563"/>
        <v>2278.5</v>
      </c>
      <c r="AU1416" s="319"/>
      <c r="AV1416" s="319">
        <f t="shared" si="2612"/>
        <v>0</v>
      </c>
      <c r="AW1416" s="324">
        <f t="shared" si="2596"/>
        <v>3255.6000000000017</v>
      </c>
      <c r="AX1416" s="319"/>
      <c r="AY1416" s="319">
        <f t="shared" si="2613"/>
        <v>0</v>
      </c>
      <c r="AZ1416" s="319">
        <f t="shared" si="2647"/>
        <v>616.09999999999991</v>
      </c>
      <c r="BA1416" s="319"/>
      <c r="BB1416" s="321">
        <f t="shared" si="2614"/>
        <v>0</v>
      </c>
      <c r="BC1416" s="319">
        <f t="shared" si="2594"/>
        <v>77.819999999999851</v>
      </c>
      <c r="BD1416" s="319"/>
      <c r="BE1416" s="321">
        <f t="shared" si="2615"/>
        <v>0</v>
      </c>
      <c r="BF1416" s="319">
        <f t="shared" si="2645"/>
        <v>445.38000000000164</v>
      </c>
      <c r="BG1416" s="319"/>
      <c r="BH1416" s="321">
        <f t="shared" si="2616"/>
        <v>0</v>
      </c>
      <c r="BI1416" s="319">
        <f t="shared" si="2646"/>
        <v>20000</v>
      </c>
      <c r="BJ1416" s="319"/>
      <c r="BK1416" s="321">
        <f t="shared" si="2617"/>
        <v>0</v>
      </c>
      <c r="BL1416" s="319">
        <f t="shared" si="2649"/>
        <v>2582.6000000000004</v>
      </c>
      <c r="BM1416" s="319"/>
      <c r="BN1416" s="321">
        <f t="shared" si="2642"/>
        <v>0</v>
      </c>
      <c r="BO1416" s="319">
        <f t="shared" si="2650"/>
        <v>24199.5</v>
      </c>
      <c r="BP1416" s="319"/>
      <c r="BQ1416" s="321">
        <f t="shared" si="2643"/>
        <v>0</v>
      </c>
      <c r="BR1416" s="319">
        <f t="shared" si="2553"/>
        <v>49927.05000000001</v>
      </c>
      <c r="BS1416" s="319"/>
      <c r="BT1416" s="319">
        <f t="shared" si="2618"/>
        <v>0</v>
      </c>
      <c r="BU1416" s="319">
        <f t="shared" si="2603"/>
        <v>185435</v>
      </c>
      <c r="BV1416" s="319"/>
      <c r="BW1416" s="319">
        <f t="shared" si="2638"/>
        <v>0</v>
      </c>
      <c r="BX1416" s="319">
        <f t="shared" si="2639"/>
        <v>122938</v>
      </c>
      <c r="BY1416" s="319"/>
      <c r="BZ1416" s="319">
        <f t="shared" si="2619"/>
        <v>0</v>
      </c>
      <c r="CA1416" s="319">
        <f t="shared" si="2604"/>
        <v>181129</v>
      </c>
      <c r="CB1416" s="319"/>
      <c r="CC1416" s="319">
        <f t="shared" si="2620"/>
        <v>0</v>
      </c>
      <c r="CD1416" s="319">
        <f t="shared" si="2586"/>
        <v>20601.539999999997</v>
      </c>
      <c r="CE1416" s="319"/>
      <c r="CF1416" s="319">
        <f t="shared" si="2621"/>
        <v>0</v>
      </c>
      <c r="CG1416" s="319">
        <f t="shared" si="2651"/>
        <v>3663.6999999999994</v>
      </c>
      <c r="CH1416" s="319"/>
      <c r="CI1416" s="319">
        <f t="shared" si="2622"/>
        <v>0</v>
      </c>
      <c r="CJ1416" s="319">
        <f t="shared" si="2554"/>
        <v>6757.8</v>
      </c>
      <c r="CK1416" s="319"/>
      <c r="CL1416" s="321">
        <f t="shared" si="2623"/>
        <v>0</v>
      </c>
      <c r="CM1416" s="323">
        <f t="shared" si="2652"/>
        <v>4847.4799999999996</v>
      </c>
      <c r="CN1416" s="319"/>
      <c r="CO1416" s="321">
        <f t="shared" si="2624"/>
        <v>0</v>
      </c>
      <c r="CP1416" s="323">
        <f t="shared" si="2653"/>
        <v>3955</v>
      </c>
      <c r="CQ1416" s="319"/>
      <c r="CR1416" s="321">
        <f t="shared" si="2625"/>
        <v>0</v>
      </c>
      <c r="CS1416" s="323">
        <f t="shared" si="2595"/>
        <v>5186</v>
      </c>
      <c r="CT1416" s="319"/>
      <c r="CU1416" s="321">
        <f t="shared" si="2626"/>
        <v>0</v>
      </c>
      <c r="CV1416" s="323">
        <f t="shared" si="2654"/>
        <v>6929</v>
      </c>
      <c r="CW1416" s="319"/>
      <c r="CX1416" s="319">
        <f t="shared" si="2644"/>
        <v>0</v>
      </c>
      <c r="CY1416" s="318">
        <f t="shared" si="2589"/>
        <v>6173.9599999999982</v>
      </c>
      <c r="CZ1416" s="323"/>
      <c r="DA1416" s="319">
        <f t="shared" si="2640"/>
        <v>0</v>
      </c>
      <c r="DB1416" s="319">
        <f t="shared" si="2555"/>
        <v>24348</v>
      </c>
      <c r="DC1416" s="319"/>
      <c r="DD1416" s="319">
        <f t="shared" si="2641"/>
        <v>0</v>
      </c>
      <c r="DE1416" s="319">
        <f t="shared" si="2556"/>
        <v>71119</v>
      </c>
      <c r="DF1416" s="319"/>
      <c r="DG1416" s="322">
        <f t="shared" si="2627"/>
        <v>0</v>
      </c>
      <c r="DH1416" s="319">
        <f t="shared" si="2587"/>
        <v>438795</v>
      </c>
      <c r="DI1416" s="319"/>
      <c r="DJ1416" s="319">
        <f t="shared" si="2628"/>
        <v>0</v>
      </c>
      <c r="DK1416" s="319">
        <f t="shared" si="2655"/>
        <v>4363.5</v>
      </c>
      <c r="DL1416" s="337"/>
      <c r="DM1416" s="326">
        <f t="shared" si="2629"/>
        <v>0</v>
      </c>
      <c r="DN1416" s="327">
        <f t="shared" si="2648"/>
        <v>0</v>
      </c>
      <c r="DO1416" s="338"/>
      <c r="DP1416" s="329">
        <f t="shared" si="2630"/>
        <v>0</v>
      </c>
      <c r="DQ1416" s="330">
        <f t="shared" si="2656"/>
        <v>6413.5</v>
      </c>
      <c r="DR1416" s="338"/>
      <c r="DS1416" s="329">
        <f t="shared" si="2631"/>
        <v>0</v>
      </c>
      <c r="DT1416" s="330">
        <f t="shared" si="2657"/>
        <v>4846</v>
      </c>
      <c r="DU1416" s="338"/>
      <c r="DV1416" s="329">
        <f t="shared" si="2632"/>
        <v>0</v>
      </c>
      <c r="DW1416" s="330">
        <f t="shared" si="2658"/>
        <v>4835</v>
      </c>
      <c r="DX1416" s="338"/>
      <c r="DY1416" s="331">
        <f t="shared" si="2633"/>
        <v>0</v>
      </c>
      <c r="DZ1416" s="327">
        <f t="shared" si="2659"/>
        <v>523</v>
      </c>
      <c r="EA1416" s="331"/>
      <c r="EB1416" s="331">
        <f t="shared" si="2634"/>
        <v>0</v>
      </c>
      <c r="EC1416" s="339">
        <f t="shared" si="2660"/>
        <v>369</v>
      </c>
      <c r="ED1416" s="338"/>
      <c r="EE1416" s="329">
        <f t="shared" si="2635"/>
        <v>0</v>
      </c>
      <c r="EF1416" s="330">
        <f t="shared" si="2661"/>
        <v>4769</v>
      </c>
      <c r="EG1416" s="319"/>
      <c r="EH1416" s="319">
        <f t="shared" si="2636"/>
        <v>0</v>
      </c>
      <c r="EI1416" s="319">
        <f t="shared" si="2662"/>
        <v>21277</v>
      </c>
      <c r="EJ1416" s="319"/>
      <c r="EK1416" s="319">
        <f t="shared" si="2637"/>
        <v>0</v>
      </c>
      <c r="EL1416" s="319">
        <f t="shared" si="2663"/>
        <v>19907</v>
      </c>
      <c r="EM1416" s="340">
        <f t="shared" si="2561"/>
        <v>242937.05132276003</v>
      </c>
    </row>
    <row r="1417" spans="1:143" s="35" customFormat="1" ht="11.25" customHeight="1" x14ac:dyDescent="0.25">
      <c r="A1417" s="351">
        <v>46205</v>
      </c>
      <c r="B1417" s="184">
        <v>46215</v>
      </c>
      <c r="C1417" s="492">
        <v>5047</v>
      </c>
      <c r="D1417" s="507"/>
      <c r="E1417" s="72"/>
      <c r="F1417" s="252"/>
      <c r="G1417" s="74"/>
      <c r="H1417" s="75"/>
      <c r="I1417" s="50">
        <f t="shared" si="2601"/>
        <v>0</v>
      </c>
      <c r="J1417" s="84">
        <f t="shared" si="2597"/>
        <v>204737</v>
      </c>
      <c r="K1417" s="75"/>
      <c r="L1417" s="50">
        <f t="shared" si="2590"/>
        <v>0</v>
      </c>
      <c r="M1417" s="84">
        <f t="shared" si="2598"/>
        <v>213554</v>
      </c>
      <c r="N1417" s="75"/>
      <c r="O1417" s="50">
        <f t="shared" si="2591"/>
        <v>0</v>
      </c>
      <c r="P1417" s="84">
        <f t="shared" si="2599"/>
        <v>142116</v>
      </c>
      <c r="Q1417" s="75"/>
      <c r="R1417" s="75">
        <f t="shared" si="2592"/>
        <v>0</v>
      </c>
      <c r="S1417" s="75">
        <f t="shared" si="2600"/>
        <v>278252</v>
      </c>
      <c r="T1417" s="75"/>
      <c r="U1417" s="75">
        <f t="shared" si="2602"/>
        <v>0</v>
      </c>
      <c r="V1417" s="75">
        <f t="shared" si="2568"/>
        <v>113216.80000000005</v>
      </c>
      <c r="W1417" s="76"/>
      <c r="X1417" s="77">
        <f t="shared" si="2605"/>
        <v>0</v>
      </c>
      <c r="Y1417" s="75">
        <f t="shared" si="2573"/>
        <v>4416.3500000000004</v>
      </c>
      <c r="Z1417" s="75"/>
      <c r="AA1417" s="76">
        <f t="shared" si="2606"/>
        <v>0</v>
      </c>
      <c r="AB1417" s="75">
        <f t="shared" si="2574"/>
        <v>24648.5</v>
      </c>
      <c r="AC1417" s="75">
        <v>12000</v>
      </c>
      <c r="AD1417" s="75">
        <f t="shared" si="2607"/>
        <v>0</v>
      </c>
      <c r="AE1417" s="75">
        <f t="shared" si="2575"/>
        <v>14877</v>
      </c>
      <c r="AF1417" s="75"/>
      <c r="AG1417" s="74">
        <f t="shared" si="2608"/>
        <v>0</v>
      </c>
      <c r="AH1417" s="81">
        <f t="shared" si="2576"/>
        <v>5184.8</v>
      </c>
      <c r="AI1417" s="75"/>
      <c r="AJ1417" s="76">
        <f t="shared" si="2609"/>
        <v>0</v>
      </c>
      <c r="AK1417" s="75">
        <f t="shared" si="2577"/>
        <v>41124</v>
      </c>
      <c r="AL1417" s="75"/>
      <c r="AM1417" s="76">
        <f t="shared" si="2562"/>
        <v>0</v>
      </c>
      <c r="AN1417" s="75">
        <f t="shared" si="2578"/>
        <v>7722.12</v>
      </c>
      <c r="AO1417" s="75"/>
      <c r="AP1417" s="76">
        <f t="shared" si="2610"/>
        <v>0</v>
      </c>
      <c r="AQ1417" s="75">
        <f t="shared" si="2593"/>
        <v>7578.6399999999994</v>
      </c>
      <c r="AR1417" s="75"/>
      <c r="AS1417" s="76">
        <f t="shared" si="2611"/>
        <v>0</v>
      </c>
      <c r="AT1417" s="75">
        <f t="shared" si="2563"/>
        <v>2278.5</v>
      </c>
      <c r="AU1417" s="75"/>
      <c r="AV1417" s="75">
        <f t="shared" si="2612"/>
        <v>0</v>
      </c>
      <c r="AW1417" s="51">
        <f t="shared" si="2596"/>
        <v>3255.6000000000017</v>
      </c>
      <c r="AX1417" s="75"/>
      <c r="AY1417" s="75">
        <f t="shared" si="2613"/>
        <v>0</v>
      </c>
      <c r="AZ1417" s="75">
        <f t="shared" si="2647"/>
        <v>616.09999999999991</v>
      </c>
      <c r="BA1417" s="75"/>
      <c r="BB1417" s="76">
        <f t="shared" si="2614"/>
        <v>0</v>
      </c>
      <c r="BC1417" s="75">
        <f t="shared" si="2594"/>
        <v>77.819999999999851</v>
      </c>
      <c r="BD1417" s="75"/>
      <c r="BE1417" s="76">
        <f t="shared" si="2615"/>
        <v>0</v>
      </c>
      <c r="BF1417" s="75">
        <f t="shared" si="2645"/>
        <v>445.38000000000164</v>
      </c>
      <c r="BG1417" s="75"/>
      <c r="BH1417" s="76">
        <f t="shared" si="2616"/>
        <v>0</v>
      </c>
      <c r="BI1417" s="75">
        <f t="shared" si="2646"/>
        <v>20000</v>
      </c>
      <c r="BJ1417" s="75"/>
      <c r="BK1417" s="76">
        <f t="shared" si="2617"/>
        <v>0</v>
      </c>
      <c r="BL1417" s="75">
        <f t="shared" si="2649"/>
        <v>2582.6000000000004</v>
      </c>
      <c r="BM1417" s="75"/>
      <c r="BN1417" s="76">
        <f t="shared" si="2642"/>
        <v>0</v>
      </c>
      <c r="BO1417" s="75">
        <f t="shared" si="2650"/>
        <v>24199.5</v>
      </c>
      <c r="BP1417" s="75"/>
      <c r="BQ1417" s="76">
        <f t="shared" si="2643"/>
        <v>0</v>
      </c>
      <c r="BR1417" s="75">
        <f t="shared" ref="BR1417:BR1480" si="2664">+BR1416+BP1417-BQ1417</f>
        <v>49927.05000000001</v>
      </c>
      <c r="BS1417" s="75"/>
      <c r="BT1417" s="75">
        <f t="shared" si="2618"/>
        <v>0</v>
      </c>
      <c r="BU1417" s="75">
        <f t="shared" si="2603"/>
        <v>185435</v>
      </c>
      <c r="BV1417" s="75"/>
      <c r="BW1417" s="75">
        <f t="shared" si="2638"/>
        <v>0</v>
      </c>
      <c r="BX1417" s="75">
        <f t="shared" si="2639"/>
        <v>122938</v>
      </c>
      <c r="BY1417" s="75"/>
      <c r="BZ1417" s="75">
        <f t="shared" si="2619"/>
        <v>0</v>
      </c>
      <c r="CA1417" s="75">
        <f t="shared" si="2604"/>
        <v>181129</v>
      </c>
      <c r="CB1417" s="75"/>
      <c r="CC1417" s="75">
        <f t="shared" si="2620"/>
        <v>0</v>
      </c>
      <c r="CD1417" s="75">
        <f t="shared" si="2586"/>
        <v>20601.539999999997</v>
      </c>
      <c r="CE1417" s="75"/>
      <c r="CF1417" s="75">
        <f t="shared" si="2621"/>
        <v>0</v>
      </c>
      <c r="CG1417" s="75">
        <f t="shared" si="2651"/>
        <v>3663.6999999999994</v>
      </c>
      <c r="CH1417" s="75"/>
      <c r="CI1417" s="75">
        <f t="shared" si="2622"/>
        <v>0</v>
      </c>
      <c r="CJ1417" s="75">
        <f t="shared" si="2554"/>
        <v>6757.8</v>
      </c>
      <c r="CK1417" s="75"/>
      <c r="CL1417" s="76">
        <f t="shared" si="2623"/>
        <v>0</v>
      </c>
      <c r="CM1417" s="81">
        <f t="shared" si="2652"/>
        <v>4847.4799999999996</v>
      </c>
      <c r="CN1417" s="75"/>
      <c r="CO1417" s="76">
        <f t="shared" si="2624"/>
        <v>0</v>
      </c>
      <c r="CP1417" s="81">
        <f t="shared" si="2653"/>
        <v>3955</v>
      </c>
      <c r="CQ1417" s="75"/>
      <c r="CR1417" s="76">
        <f t="shared" si="2625"/>
        <v>0</v>
      </c>
      <c r="CS1417" s="81">
        <f t="shared" si="2595"/>
        <v>5186</v>
      </c>
      <c r="CT1417" s="75"/>
      <c r="CU1417" s="76">
        <f t="shared" si="2626"/>
        <v>0</v>
      </c>
      <c r="CV1417" s="81">
        <f t="shared" si="2654"/>
        <v>6929</v>
      </c>
      <c r="CW1417" s="75"/>
      <c r="CX1417" s="75">
        <f t="shared" si="2644"/>
        <v>0</v>
      </c>
      <c r="CY1417" s="74">
        <f t="shared" si="2589"/>
        <v>6173.9599999999982</v>
      </c>
      <c r="CZ1417" s="81"/>
      <c r="DA1417" s="75">
        <f t="shared" si="2640"/>
        <v>0</v>
      </c>
      <c r="DB1417" s="75">
        <f t="shared" si="2555"/>
        <v>24348</v>
      </c>
      <c r="DC1417" s="75"/>
      <c r="DD1417" s="75">
        <f t="shared" si="2641"/>
        <v>0</v>
      </c>
      <c r="DE1417" s="75">
        <f t="shared" si="2556"/>
        <v>71119</v>
      </c>
      <c r="DF1417" s="75"/>
      <c r="DG1417" s="77">
        <f t="shared" si="2627"/>
        <v>0</v>
      </c>
      <c r="DH1417" s="75">
        <f t="shared" si="2587"/>
        <v>438795</v>
      </c>
      <c r="DI1417" s="75"/>
      <c r="DJ1417" s="75">
        <f t="shared" si="2628"/>
        <v>0</v>
      </c>
      <c r="DK1417" s="75">
        <f t="shared" si="2655"/>
        <v>4363.5</v>
      </c>
      <c r="DL1417" s="209"/>
      <c r="DM1417" s="205">
        <f t="shared" si="2629"/>
        <v>0</v>
      </c>
      <c r="DN1417" s="55">
        <f t="shared" si="2648"/>
        <v>0</v>
      </c>
      <c r="DO1417" s="52"/>
      <c r="DP1417" s="56">
        <f t="shared" si="2630"/>
        <v>0</v>
      </c>
      <c r="DQ1417" s="53">
        <f t="shared" si="2656"/>
        <v>6413.5</v>
      </c>
      <c r="DR1417" s="52"/>
      <c r="DS1417" s="56">
        <f t="shared" si="2631"/>
        <v>0</v>
      </c>
      <c r="DT1417" s="53">
        <f t="shared" si="2657"/>
        <v>4846</v>
      </c>
      <c r="DU1417" s="52"/>
      <c r="DV1417" s="56">
        <f t="shared" si="2632"/>
        <v>0</v>
      </c>
      <c r="DW1417" s="53">
        <f t="shared" si="2658"/>
        <v>4835</v>
      </c>
      <c r="DX1417" s="52"/>
      <c r="DY1417" s="54">
        <f t="shared" si="2633"/>
        <v>0</v>
      </c>
      <c r="DZ1417" s="55">
        <f t="shared" si="2659"/>
        <v>523</v>
      </c>
      <c r="EA1417" s="54"/>
      <c r="EB1417" s="54">
        <f t="shared" si="2634"/>
        <v>0</v>
      </c>
      <c r="EC1417" s="57">
        <f t="shared" si="2660"/>
        <v>369</v>
      </c>
      <c r="ED1417" s="52"/>
      <c r="EE1417" s="56">
        <f t="shared" si="2635"/>
        <v>0</v>
      </c>
      <c r="EF1417" s="53">
        <f t="shared" si="2661"/>
        <v>4769</v>
      </c>
      <c r="EG1417" s="75"/>
      <c r="EH1417" s="75">
        <f t="shared" si="2636"/>
        <v>0</v>
      </c>
      <c r="EI1417" s="75">
        <f t="shared" si="2662"/>
        <v>21277</v>
      </c>
      <c r="EJ1417" s="75"/>
      <c r="EK1417" s="75">
        <f t="shared" si="2637"/>
        <v>0</v>
      </c>
      <c r="EL1417" s="75">
        <f t="shared" si="2663"/>
        <v>19907</v>
      </c>
      <c r="EM1417" s="110">
        <f t="shared" si="2561"/>
        <v>248908.25132276004</v>
      </c>
    </row>
    <row r="1418" spans="1:143" ht="11.25" customHeight="1" x14ac:dyDescent="0.25">
      <c r="A1418" s="184">
        <v>46205</v>
      </c>
      <c r="B1418" s="184">
        <v>46215</v>
      </c>
      <c r="C1418" s="492">
        <v>5047</v>
      </c>
      <c r="D1418" s="71"/>
      <c r="E1418" s="72"/>
      <c r="F1418" s="252"/>
      <c r="G1418" s="74"/>
      <c r="H1418" s="75"/>
      <c r="I1418" s="50">
        <f t="shared" si="2601"/>
        <v>0</v>
      </c>
      <c r="J1418" s="84">
        <f t="shared" si="2597"/>
        <v>204737</v>
      </c>
      <c r="K1418" s="75"/>
      <c r="L1418" s="50">
        <f t="shared" si="2590"/>
        <v>0</v>
      </c>
      <c r="M1418" s="84">
        <f t="shared" si="2598"/>
        <v>213554</v>
      </c>
      <c r="N1418" s="75"/>
      <c r="O1418" s="50">
        <f t="shared" si="2591"/>
        <v>0</v>
      </c>
      <c r="P1418" s="84">
        <f t="shared" si="2599"/>
        <v>142116</v>
      </c>
      <c r="Q1418" s="75"/>
      <c r="R1418" s="75">
        <f t="shared" si="2592"/>
        <v>0</v>
      </c>
      <c r="S1418" s="75">
        <f t="shared" si="2600"/>
        <v>278252</v>
      </c>
      <c r="T1418" s="75"/>
      <c r="U1418" s="75">
        <f t="shared" si="2602"/>
        <v>0</v>
      </c>
      <c r="V1418" s="75">
        <f t="shared" si="2568"/>
        <v>113216.80000000005</v>
      </c>
      <c r="W1418" s="76"/>
      <c r="X1418" s="77">
        <f t="shared" si="2605"/>
        <v>0</v>
      </c>
      <c r="Y1418" s="75">
        <f t="shared" si="2573"/>
        <v>4416.3500000000004</v>
      </c>
      <c r="Z1418" s="75"/>
      <c r="AA1418" s="76">
        <f t="shared" si="2606"/>
        <v>0</v>
      </c>
      <c r="AB1418" s="75">
        <f t="shared" si="2574"/>
        <v>24648.5</v>
      </c>
      <c r="AC1418" s="75"/>
      <c r="AD1418" s="75">
        <f t="shared" si="2607"/>
        <v>0</v>
      </c>
      <c r="AE1418" s="75">
        <f t="shared" si="2575"/>
        <v>14877</v>
      </c>
      <c r="AF1418" s="75">
        <v>12000</v>
      </c>
      <c r="AG1418" s="74">
        <f t="shared" si="2608"/>
        <v>0</v>
      </c>
      <c r="AH1418" s="81">
        <f t="shared" si="2576"/>
        <v>17184.8</v>
      </c>
      <c r="AI1418" s="75"/>
      <c r="AJ1418" s="76">
        <f t="shared" si="2609"/>
        <v>0</v>
      </c>
      <c r="AK1418" s="75">
        <f t="shared" si="2577"/>
        <v>41124</v>
      </c>
      <c r="AL1418" s="75"/>
      <c r="AM1418" s="76">
        <f t="shared" si="2562"/>
        <v>0</v>
      </c>
      <c r="AN1418" s="75">
        <f t="shared" si="2578"/>
        <v>7722.12</v>
      </c>
      <c r="AO1418" s="75"/>
      <c r="AP1418" s="76">
        <f t="shared" si="2610"/>
        <v>0</v>
      </c>
      <c r="AQ1418" s="75">
        <f t="shared" si="2593"/>
        <v>7578.6399999999994</v>
      </c>
      <c r="AR1418" s="75"/>
      <c r="AS1418" s="76">
        <f t="shared" si="2611"/>
        <v>0</v>
      </c>
      <c r="AT1418" s="75">
        <f t="shared" si="2563"/>
        <v>2278.5</v>
      </c>
      <c r="AU1418" s="75"/>
      <c r="AV1418" s="75">
        <f t="shared" si="2612"/>
        <v>0</v>
      </c>
      <c r="AW1418" s="51">
        <f t="shared" si="2596"/>
        <v>3255.6000000000017</v>
      </c>
      <c r="AX1418" s="75"/>
      <c r="AY1418" s="75">
        <f t="shared" si="2613"/>
        <v>0</v>
      </c>
      <c r="AZ1418" s="75">
        <f t="shared" si="2647"/>
        <v>616.09999999999991</v>
      </c>
      <c r="BA1418" s="75"/>
      <c r="BB1418" s="76">
        <f t="shared" si="2614"/>
        <v>0</v>
      </c>
      <c r="BC1418" s="75">
        <f t="shared" si="2594"/>
        <v>77.819999999999851</v>
      </c>
      <c r="BD1418" s="75"/>
      <c r="BE1418" s="76">
        <f t="shared" si="2615"/>
        <v>0</v>
      </c>
      <c r="BF1418" s="75">
        <f t="shared" si="2645"/>
        <v>445.38000000000164</v>
      </c>
      <c r="BG1418" s="75"/>
      <c r="BH1418" s="76">
        <f t="shared" si="2616"/>
        <v>0</v>
      </c>
      <c r="BI1418" s="75">
        <f t="shared" si="2646"/>
        <v>20000</v>
      </c>
      <c r="BJ1418" s="75"/>
      <c r="BK1418" s="76">
        <f t="shared" si="2617"/>
        <v>0</v>
      </c>
      <c r="BL1418" s="75">
        <f t="shared" si="2649"/>
        <v>2582.6000000000004</v>
      </c>
      <c r="BM1418" s="75"/>
      <c r="BN1418" s="76">
        <f t="shared" si="2642"/>
        <v>0</v>
      </c>
      <c r="BO1418" s="75">
        <f t="shared" si="2650"/>
        <v>24199.5</v>
      </c>
      <c r="BP1418" s="75"/>
      <c r="BQ1418" s="76">
        <f t="shared" si="2643"/>
        <v>0</v>
      </c>
      <c r="BR1418" s="75">
        <f t="shared" si="2664"/>
        <v>49927.05000000001</v>
      </c>
      <c r="BS1418" s="75"/>
      <c r="BT1418" s="75">
        <f t="shared" si="2618"/>
        <v>0</v>
      </c>
      <c r="BU1418" s="75">
        <f t="shared" si="2603"/>
        <v>185435</v>
      </c>
      <c r="BV1418" s="75"/>
      <c r="BW1418" s="75">
        <f t="shared" si="2638"/>
        <v>0</v>
      </c>
      <c r="BX1418" s="75">
        <f t="shared" si="2639"/>
        <v>122938</v>
      </c>
      <c r="BY1418" s="75"/>
      <c r="BZ1418" s="75">
        <f t="shared" si="2619"/>
        <v>0</v>
      </c>
      <c r="CA1418" s="75">
        <f t="shared" si="2604"/>
        <v>181129</v>
      </c>
      <c r="CB1418" s="75"/>
      <c r="CC1418" s="75">
        <f t="shared" si="2620"/>
        <v>0</v>
      </c>
      <c r="CD1418" s="75">
        <f t="shared" si="2586"/>
        <v>20601.539999999997</v>
      </c>
      <c r="CE1418" s="75"/>
      <c r="CF1418" s="75">
        <f t="shared" si="2621"/>
        <v>0</v>
      </c>
      <c r="CG1418" s="75">
        <f t="shared" si="2651"/>
        <v>3663.6999999999994</v>
      </c>
      <c r="CH1418" s="75"/>
      <c r="CI1418" s="75">
        <f t="shared" si="2622"/>
        <v>0</v>
      </c>
      <c r="CJ1418" s="75">
        <f t="shared" si="2554"/>
        <v>6757.8</v>
      </c>
      <c r="CK1418" s="75"/>
      <c r="CL1418" s="76">
        <f t="shared" si="2623"/>
        <v>0</v>
      </c>
      <c r="CM1418" s="81">
        <f t="shared" si="2652"/>
        <v>4847.4799999999996</v>
      </c>
      <c r="CN1418" s="75"/>
      <c r="CO1418" s="76">
        <f t="shared" si="2624"/>
        <v>0</v>
      </c>
      <c r="CP1418" s="81">
        <f t="shared" si="2653"/>
        <v>3955</v>
      </c>
      <c r="CQ1418" s="75"/>
      <c r="CR1418" s="76">
        <f t="shared" si="2625"/>
        <v>0</v>
      </c>
      <c r="CS1418" s="81">
        <f t="shared" si="2595"/>
        <v>5186</v>
      </c>
      <c r="CT1418" s="75"/>
      <c r="CU1418" s="76">
        <f t="shared" si="2626"/>
        <v>0</v>
      </c>
      <c r="CV1418" s="81">
        <f t="shared" si="2654"/>
        <v>6929</v>
      </c>
      <c r="CW1418" s="75"/>
      <c r="CX1418" s="75">
        <f t="shared" si="2644"/>
        <v>0</v>
      </c>
      <c r="CY1418" s="74">
        <f t="shared" si="2589"/>
        <v>6173.9599999999982</v>
      </c>
      <c r="CZ1418" s="81"/>
      <c r="DA1418" s="75">
        <f t="shared" si="2640"/>
        <v>0</v>
      </c>
      <c r="DB1418" s="75">
        <f t="shared" si="2555"/>
        <v>24348</v>
      </c>
      <c r="DC1418" s="75"/>
      <c r="DD1418" s="75">
        <f t="shared" si="2641"/>
        <v>0</v>
      </c>
      <c r="DE1418" s="75">
        <f t="shared" si="2556"/>
        <v>71119</v>
      </c>
      <c r="DF1418" s="75"/>
      <c r="DG1418" s="77">
        <f t="shared" si="2627"/>
        <v>0</v>
      </c>
      <c r="DH1418" s="75">
        <f t="shared" si="2587"/>
        <v>438795</v>
      </c>
      <c r="DI1418" s="75"/>
      <c r="DJ1418" s="75">
        <f t="shared" si="2628"/>
        <v>0</v>
      </c>
      <c r="DK1418" s="75">
        <f t="shared" si="2655"/>
        <v>4363.5</v>
      </c>
      <c r="DL1418" s="209"/>
      <c r="DM1418" s="205">
        <f t="shared" si="2629"/>
        <v>0</v>
      </c>
      <c r="DN1418" s="55">
        <f t="shared" si="2648"/>
        <v>0</v>
      </c>
      <c r="DO1418" s="52"/>
      <c r="DP1418" s="56">
        <f t="shared" si="2630"/>
        <v>0</v>
      </c>
      <c r="DQ1418" s="53">
        <f t="shared" si="2656"/>
        <v>6413.5</v>
      </c>
      <c r="DR1418" s="52"/>
      <c r="DS1418" s="56">
        <f t="shared" si="2631"/>
        <v>0</v>
      </c>
      <c r="DT1418" s="53">
        <f t="shared" si="2657"/>
        <v>4846</v>
      </c>
      <c r="DU1418" s="52"/>
      <c r="DV1418" s="56">
        <f t="shared" si="2632"/>
        <v>0</v>
      </c>
      <c r="DW1418" s="53">
        <f t="shared" si="2658"/>
        <v>4835</v>
      </c>
      <c r="DX1418" s="52"/>
      <c r="DY1418" s="54">
        <f t="shared" si="2633"/>
        <v>0</v>
      </c>
      <c r="DZ1418" s="55">
        <f t="shared" si="2659"/>
        <v>523</v>
      </c>
      <c r="EA1418" s="54"/>
      <c r="EB1418" s="54">
        <f t="shared" si="2634"/>
        <v>0</v>
      </c>
      <c r="EC1418" s="57">
        <f t="shared" si="2660"/>
        <v>369</v>
      </c>
      <c r="ED1418" s="52"/>
      <c r="EE1418" s="56">
        <f t="shared" si="2635"/>
        <v>0</v>
      </c>
      <c r="EF1418" s="53">
        <f t="shared" si="2661"/>
        <v>4769</v>
      </c>
      <c r="EG1418" s="75"/>
      <c r="EH1418" s="75">
        <f t="shared" si="2636"/>
        <v>0</v>
      </c>
      <c r="EI1418" s="75">
        <f t="shared" si="2662"/>
        <v>21277</v>
      </c>
      <c r="EJ1418" s="75"/>
      <c r="EK1418" s="75">
        <f t="shared" si="2637"/>
        <v>0</v>
      </c>
      <c r="EL1418" s="75">
        <f t="shared" si="2663"/>
        <v>19907</v>
      </c>
      <c r="EM1418" s="110">
        <f t="shared" si="2561"/>
        <v>252219.25132276004</v>
      </c>
    </row>
    <row r="1419" spans="1:143" ht="11.25" customHeight="1" x14ac:dyDescent="0.25">
      <c r="A1419" s="109">
        <v>46205</v>
      </c>
      <c r="B1419" s="184"/>
      <c r="C1419" s="171">
        <v>5050</v>
      </c>
      <c r="D1419" s="71"/>
      <c r="E1419" s="72"/>
      <c r="F1419" s="252"/>
      <c r="G1419" s="74"/>
      <c r="H1419" s="75"/>
      <c r="I1419" s="50">
        <f t="shared" si="2601"/>
        <v>0</v>
      </c>
      <c r="J1419" s="84">
        <f t="shared" si="2597"/>
        <v>204737</v>
      </c>
      <c r="K1419" s="75"/>
      <c r="L1419" s="50">
        <f t="shared" si="2590"/>
        <v>0</v>
      </c>
      <c r="M1419" s="84">
        <f t="shared" si="2598"/>
        <v>213554</v>
      </c>
      <c r="N1419" s="75"/>
      <c r="O1419" s="50">
        <f t="shared" si="2591"/>
        <v>0</v>
      </c>
      <c r="P1419" s="84">
        <f t="shared" si="2599"/>
        <v>142116</v>
      </c>
      <c r="Q1419" s="75"/>
      <c r="R1419" s="75">
        <f t="shared" si="2592"/>
        <v>0</v>
      </c>
      <c r="S1419" s="75">
        <f t="shared" si="2600"/>
        <v>278252</v>
      </c>
      <c r="T1419" s="75"/>
      <c r="U1419" s="75">
        <f t="shared" si="2602"/>
        <v>0</v>
      </c>
      <c r="V1419" s="75">
        <f t="shared" si="2568"/>
        <v>113216.80000000005</v>
      </c>
      <c r="W1419" s="76"/>
      <c r="X1419" s="77">
        <f t="shared" si="2605"/>
        <v>0</v>
      </c>
      <c r="Y1419" s="75">
        <f t="shared" si="2573"/>
        <v>4416.3500000000004</v>
      </c>
      <c r="Z1419" s="75"/>
      <c r="AA1419" s="76">
        <f t="shared" si="2606"/>
        <v>0</v>
      </c>
      <c r="AB1419" s="75">
        <f t="shared" si="2574"/>
        <v>24648.5</v>
      </c>
      <c r="AC1419" s="75"/>
      <c r="AD1419" s="75">
        <f t="shared" si="2607"/>
        <v>0</v>
      </c>
      <c r="AE1419" s="75">
        <f t="shared" si="2575"/>
        <v>14877</v>
      </c>
      <c r="AF1419" s="75"/>
      <c r="AG1419" s="74">
        <f t="shared" si="2608"/>
        <v>0</v>
      </c>
      <c r="AH1419" s="81">
        <f t="shared" si="2576"/>
        <v>17184.8</v>
      </c>
      <c r="AI1419" s="75"/>
      <c r="AJ1419" s="76">
        <f t="shared" si="2609"/>
        <v>0</v>
      </c>
      <c r="AK1419" s="75">
        <f t="shared" si="2577"/>
        <v>41124</v>
      </c>
      <c r="AL1419" s="75"/>
      <c r="AM1419" s="76">
        <f t="shared" si="2562"/>
        <v>0</v>
      </c>
      <c r="AN1419" s="75">
        <f t="shared" si="2578"/>
        <v>7722.12</v>
      </c>
      <c r="AO1419" s="75"/>
      <c r="AP1419" s="76">
        <f t="shared" si="2610"/>
        <v>0</v>
      </c>
      <c r="AQ1419" s="75">
        <f t="shared" si="2593"/>
        <v>7578.6399999999994</v>
      </c>
      <c r="AR1419" s="75"/>
      <c r="AS1419" s="76">
        <f t="shared" si="2611"/>
        <v>0</v>
      </c>
      <c r="AT1419" s="75">
        <f t="shared" si="2563"/>
        <v>2278.5</v>
      </c>
      <c r="AU1419" s="75"/>
      <c r="AV1419" s="75">
        <f t="shared" si="2612"/>
        <v>0</v>
      </c>
      <c r="AW1419" s="51">
        <f t="shared" si="2596"/>
        <v>3255.6000000000017</v>
      </c>
      <c r="AX1419" s="75"/>
      <c r="AY1419" s="75">
        <f t="shared" si="2613"/>
        <v>0</v>
      </c>
      <c r="AZ1419" s="75">
        <f t="shared" si="2647"/>
        <v>616.09999999999991</v>
      </c>
      <c r="BA1419" s="75"/>
      <c r="BB1419" s="76">
        <f t="shared" si="2614"/>
        <v>0</v>
      </c>
      <c r="BC1419" s="75">
        <f t="shared" si="2594"/>
        <v>77.819999999999851</v>
      </c>
      <c r="BD1419" s="75"/>
      <c r="BE1419" s="76">
        <f t="shared" si="2615"/>
        <v>0</v>
      </c>
      <c r="BF1419" s="75">
        <f t="shared" si="2645"/>
        <v>445.38000000000164</v>
      </c>
      <c r="BG1419" s="75"/>
      <c r="BH1419" s="76">
        <f t="shared" si="2616"/>
        <v>0</v>
      </c>
      <c r="BI1419" s="75">
        <f t="shared" si="2646"/>
        <v>20000</v>
      </c>
      <c r="BJ1419" s="75"/>
      <c r="BK1419" s="76">
        <f t="shared" si="2617"/>
        <v>0</v>
      </c>
      <c r="BL1419" s="75">
        <f t="shared" si="2649"/>
        <v>2582.6000000000004</v>
      </c>
      <c r="BM1419" s="75"/>
      <c r="BN1419" s="76">
        <f t="shared" si="2642"/>
        <v>0</v>
      </c>
      <c r="BO1419" s="75">
        <f t="shared" si="2650"/>
        <v>24199.5</v>
      </c>
      <c r="BP1419" s="75">
        <v>10000</v>
      </c>
      <c r="BQ1419" s="76">
        <f t="shared" si="2643"/>
        <v>0</v>
      </c>
      <c r="BR1419" s="75">
        <f t="shared" si="2664"/>
        <v>59927.05000000001</v>
      </c>
      <c r="BS1419" s="75"/>
      <c r="BT1419" s="75">
        <f t="shared" si="2618"/>
        <v>0</v>
      </c>
      <c r="BU1419" s="75">
        <f t="shared" si="2603"/>
        <v>185435</v>
      </c>
      <c r="BV1419" s="75"/>
      <c r="BW1419" s="75">
        <f t="shared" si="2638"/>
        <v>0</v>
      </c>
      <c r="BX1419" s="75">
        <f t="shared" si="2639"/>
        <v>122938</v>
      </c>
      <c r="BY1419" s="75"/>
      <c r="BZ1419" s="75">
        <f t="shared" si="2619"/>
        <v>0</v>
      </c>
      <c r="CA1419" s="75">
        <f t="shared" si="2604"/>
        <v>181129</v>
      </c>
      <c r="CB1419" s="75"/>
      <c r="CC1419" s="75">
        <f t="shared" si="2620"/>
        <v>0</v>
      </c>
      <c r="CD1419" s="75">
        <f t="shared" si="2586"/>
        <v>20601.539999999997</v>
      </c>
      <c r="CE1419" s="75"/>
      <c r="CF1419" s="75">
        <f t="shared" si="2621"/>
        <v>0</v>
      </c>
      <c r="CG1419" s="75">
        <f t="shared" si="2651"/>
        <v>3663.6999999999994</v>
      </c>
      <c r="CH1419" s="75"/>
      <c r="CI1419" s="75">
        <f t="shared" si="2622"/>
        <v>0</v>
      </c>
      <c r="CJ1419" s="75">
        <f t="shared" si="2554"/>
        <v>6757.8</v>
      </c>
      <c r="CK1419" s="75"/>
      <c r="CL1419" s="76">
        <f t="shared" si="2623"/>
        <v>0</v>
      </c>
      <c r="CM1419" s="81">
        <f t="shared" si="2652"/>
        <v>4847.4799999999996</v>
      </c>
      <c r="CN1419" s="75"/>
      <c r="CO1419" s="76">
        <f t="shared" si="2624"/>
        <v>0</v>
      </c>
      <c r="CP1419" s="81">
        <f t="shared" si="2653"/>
        <v>3955</v>
      </c>
      <c r="CQ1419" s="75"/>
      <c r="CR1419" s="76">
        <f t="shared" si="2625"/>
        <v>0</v>
      </c>
      <c r="CS1419" s="81">
        <f t="shared" si="2595"/>
        <v>5186</v>
      </c>
      <c r="CT1419" s="75"/>
      <c r="CU1419" s="76">
        <f t="shared" si="2626"/>
        <v>0</v>
      </c>
      <c r="CV1419" s="81">
        <f t="shared" si="2654"/>
        <v>6929</v>
      </c>
      <c r="CW1419" s="75"/>
      <c r="CX1419" s="75">
        <f t="shared" si="2644"/>
        <v>0</v>
      </c>
      <c r="CY1419" s="74">
        <f t="shared" si="2589"/>
        <v>6173.9599999999982</v>
      </c>
      <c r="CZ1419" s="81"/>
      <c r="DA1419" s="75">
        <f t="shared" si="2640"/>
        <v>0</v>
      </c>
      <c r="DB1419" s="75">
        <f t="shared" si="2555"/>
        <v>24348</v>
      </c>
      <c r="DC1419" s="75"/>
      <c r="DD1419" s="75">
        <f t="shared" si="2641"/>
        <v>0</v>
      </c>
      <c r="DE1419" s="75">
        <f t="shared" si="2556"/>
        <v>71119</v>
      </c>
      <c r="DF1419" s="75"/>
      <c r="DG1419" s="77">
        <f t="shared" si="2627"/>
        <v>0</v>
      </c>
      <c r="DH1419" s="75">
        <f t="shared" si="2587"/>
        <v>438795</v>
      </c>
      <c r="DI1419" s="75"/>
      <c r="DJ1419" s="75">
        <f t="shared" si="2628"/>
        <v>0</v>
      </c>
      <c r="DK1419" s="75">
        <f t="shared" si="2655"/>
        <v>4363.5</v>
      </c>
      <c r="DL1419" s="209"/>
      <c r="DM1419" s="205">
        <f t="shared" si="2629"/>
        <v>0</v>
      </c>
      <c r="DN1419" s="55">
        <f t="shared" si="2648"/>
        <v>0</v>
      </c>
      <c r="DO1419" s="52"/>
      <c r="DP1419" s="56">
        <f t="shared" si="2630"/>
        <v>0</v>
      </c>
      <c r="DQ1419" s="53">
        <f t="shared" si="2656"/>
        <v>6413.5</v>
      </c>
      <c r="DR1419" s="52"/>
      <c r="DS1419" s="56">
        <f t="shared" si="2631"/>
        <v>0</v>
      </c>
      <c r="DT1419" s="53">
        <f t="shared" si="2657"/>
        <v>4846</v>
      </c>
      <c r="DU1419" s="52"/>
      <c r="DV1419" s="56">
        <f t="shared" si="2632"/>
        <v>0</v>
      </c>
      <c r="DW1419" s="53">
        <f t="shared" si="2658"/>
        <v>4835</v>
      </c>
      <c r="DX1419" s="52"/>
      <c r="DY1419" s="54">
        <f t="shared" si="2633"/>
        <v>0</v>
      </c>
      <c r="DZ1419" s="55">
        <f t="shared" si="2659"/>
        <v>523</v>
      </c>
      <c r="EA1419" s="54"/>
      <c r="EB1419" s="54">
        <f t="shared" si="2634"/>
        <v>0</v>
      </c>
      <c r="EC1419" s="57">
        <f t="shared" si="2660"/>
        <v>369</v>
      </c>
      <c r="ED1419" s="52"/>
      <c r="EE1419" s="56">
        <f t="shared" si="2635"/>
        <v>0</v>
      </c>
      <c r="EF1419" s="53">
        <f t="shared" si="2661"/>
        <v>4769</v>
      </c>
      <c r="EG1419" s="75"/>
      <c r="EH1419" s="75">
        <f t="shared" si="2636"/>
        <v>0</v>
      </c>
      <c r="EI1419" s="75">
        <f t="shared" si="2662"/>
        <v>21277</v>
      </c>
      <c r="EJ1419" s="75"/>
      <c r="EK1419" s="75">
        <f t="shared" si="2637"/>
        <v>0</v>
      </c>
      <c r="EL1419" s="75">
        <f t="shared" si="2663"/>
        <v>19907</v>
      </c>
      <c r="EM1419" s="110">
        <f t="shared" si="2561"/>
        <v>252167.74012276003</v>
      </c>
    </row>
    <row r="1420" spans="1:143" ht="11.25" customHeight="1" x14ac:dyDescent="0.25">
      <c r="A1420" s="11">
        <v>46207</v>
      </c>
      <c r="B1420" s="187">
        <v>46191</v>
      </c>
      <c r="C1420" s="183">
        <v>8005023249</v>
      </c>
      <c r="D1420" s="62" t="s">
        <v>102</v>
      </c>
      <c r="E1420" s="63">
        <v>50</v>
      </c>
      <c r="F1420" s="156">
        <v>3</v>
      </c>
      <c r="G1420" s="78">
        <v>191516768956</v>
      </c>
      <c r="H1420" s="66"/>
      <c r="I1420" s="41">
        <f t="shared" si="2601"/>
        <v>0</v>
      </c>
      <c r="J1420" s="48">
        <f t="shared" si="2597"/>
        <v>204737</v>
      </c>
      <c r="K1420" s="66"/>
      <c r="L1420" s="41">
        <f t="shared" si="2590"/>
        <v>0</v>
      </c>
      <c r="M1420" s="48">
        <f t="shared" si="2598"/>
        <v>213554</v>
      </c>
      <c r="N1420" s="66"/>
      <c r="O1420" s="41">
        <f t="shared" si="2591"/>
        <v>0</v>
      </c>
      <c r="P1420" s="48">
        <f t="shared" si="2599"/>
        <v>142116</v>
      </c>
      <c r="Q1420" s="66"/>
      <c r="R1420" s="66">
        <f t="shared" si="2592"/>
        <v>0</v>
      </c>
      <c r="S1420" s="67">
        <f t="shared" si="2600"/>
        <v>278252</v>
      </c>
      <c r="T1420" s="66"/>
      <c r="U1420" s="66">
        <f t="shared" si="2602"/>
        <v>0</v>
      </c>
      <c r="V1420" s="67">
        <f t="shared" si="2568"/>
        <v>113216.80000000005</v>
      </c>
      <c r="X1420" s="69">
        <f t="shared" si="2605"/>
        <v>0</v>
      </c>
      <c r="Y1420" s="67">
        <f t="shared" si="2573"/>
        <v>4416.3500000000004</v>
      </c>
      <c r="Z1420" s="66"/>
      <c r="AA1420" s="68">
        <f t="shared" si="2606"/>
        <v>0</v>
      </c>
      <c r="AB1420" s="67">
        <f t="shared" si="2574"/>
        <v>24648.5</v>
      </c>
      <c r="AC1420" s="66"/>
      <c r="AD1420" s="66">
        <f t="shared" si="2607"/>
        <v>0</v>
      </c>
      <c r="AE1420" s="67">
        <f t="shared" si="2575"/>
        <v>14877</v>
      </c>
      <c r="AF1420" s="66"/>
      <c r="AG1420" s="78">
        <f t="shared" si="2608"/>
        <v>0</v>
      </c>
      <c r="AH1420" s="79">
        <f t="shared" si="2576"/>
        <v>17184.8</v>
      </c>
      <c r="AI1420" s="66"/>
      <c r="AJ1420" s="68">
        <f t="shared" si="2609"/>
        <v>0</v>
      </c>
      <c r="AK1420" s="67">
        <f t="shared" si="2577"/>
        <v>41124</v>
      </c>
      <c r="AL1420" s="66"/>
      <c r="AM1420" s="68">
        <f t="shared" si="2562"/>
        <v>0</v>
      </c>
      <c r="AN1420" s="67">
        <f t="shared" si="2578"/>
        <v>7722.12</v>
      </c>
      <c r="AO1420" s="66"/>
      <c r="AP1420" s="68">
        <f t="shared" si="2610"/>
        <v>0</v>
      </c>
      <c r="AQ1420" s="67">
        <f t="shared" si="2593"/>
        <v>7578.6399999999994</v>
      </c>
      <c r="AR1420" s="66"/>
      <c r="AS1420" s="68">
        <f t="shared" si="2611"/>
        <v>0</v>
      </c>
      <c r="AT1420" s="67">
        <f t="shared" si="2563"/>
        <v>2278.5</v>
      </c>
      <c r="AU1420" s="66"/>
      <c r="AV1420" s="66">
        <f t="shared" si="2612"/>
        <v>0</v>
      </c>
      <c r="AW1420" s="42">
        <f t="shared" si="2596"/>
        <v>3255.6000000000017</v>
      </c>
      <c r="AX1420" s="66"/>
      <c r="AY1420" s="66">
        <f t="shared" si="2613"/>
        <v>0</v>
      </c>
      <c r="AZ1420" s="67">
        <f t="shared" si="2647"/>
        <v>616.09999999999991</v>
      </c>
      <c r="BA1420" s="66"/>
      <c r="BB1420" s="68">
        <f t="shared" si="2614"/>
        <v>0</v>
      </c>
      <c r="BC1420" s="67">
        <f t="shared" si="2594"/>
        <v>77.819999999999851</v>
      </c>
      <c r="BD1420" s="66"/>
      <c r="BE1420" s="68">
        <f t="shared" si="2615"/>
        <v>0</v>
      </c>
      <c r="BF1420" s="67">
        <f t="shared" si="2645"/>
        <v>445.38000000000164</v>
      </c>
      <c r="BG1420" s="66"/>
      <c r="BH1420" s="68">
        <f t="shared" si="2616"/>
        <v>156</v>
      </c>
      <c r="BI1420" s="67">
        <f t="shared" si="2646"/>
        <v>19844</v>
      </c>
      <c r="BJ1420" s="66"/>
      <c r="BK1420" s="68">
        <f t="shared" si="2617"/>
        <v>0</v>
      </c>
      <c r="BL1420" s="67">
        <f t="shared" si="2649"/>
        <v>2582.6000000000004</v>
      </c>
      <c r="BM1420" s="66"/>
      <c r="BN1420" s="68">
        <f t="shared" si="2642"/>
        <v>0</v>
      </c>
      <c r="BO1420" s="67">
        <f t="shared" si="2650"/>
        <v>24199.5</v>
      </c>
      <c r="BP1420" s="66"/>
      <c r="BQ1420" s="68">
        <f t="shared" si="2643"/>
        <v>0</v>
      </c>
      <c r="BR1420" s="67">
        <f t="shared" si="2664"/>
        <v>59927.05000000001</v>
      </c>
      <c r="BS1420" s="66"/>
      <c r="BT1420" s="66">
        <f t="shared" si="2618"/>
        <v>0</v>
      </c>
      <c r="BU1420" s="67">
        <f t="shared" si="2603"/>
        <v>185435</v>
      </c>
      <c r="BV1420" s="66"/>
      <c r="BW1420" s="66">
        <f t="shared" si="2638"/>
        <v>0</v>
      </c>
      <c r="BX1420" s="67">
        <f t="shared" si="2639"/>
        <v>122938</v>
      </c>
      <c r="BY1420" s="66"/>
      <c r="BZ1420" s="66">
        <f t="shared" si="2619"/>
        <v>0</v>
      </c>
      <c r="CA1420" s="67">
        <f t="shared" si="2604"/>
        <v>181129</v>
      </c>
      <c r="CB1420" s="66"/>
      <c r="CC1420" s="66">
        <f t="shared" si="2620"/>
        <v>0</v>
      </c>
      <c r="CD1420" s="67">
        <f t="shared" si="2586"/>
        <v>20601.539999999997</v>
      </c>
      <c r="CE1420" s="66"/>
      <c r="CF1420" s="66">
        <f t="shared" si="2621"/>
        <v>0</v>
      </c>
      <c r="CG1420" s="67">
        <f t="shared" si="2651"/>
        <v>3663.6999999999994</v>
      </c>
      <c r="CH1420" s="66"/>
      <c r="CI1420" s="66">
        <f t="shared" si="2622"/>
        <v>0</v>
      </c>
      <c r="CJ1420" s="67">
        <f t="shared" si="2554"/>
        <v>6757.8</v>
      </c>
      <c r="CK1420" s="66"/>
      <c r="CL1420" s="68">
        <f t="shared" si="2623"/>
        <v>0</v>
      </c>
      <c r="CM1420" s="79">
        <f t="shared" si="2652"/>
        <v>4847.4799999999996</v>
      </c>
      <c r="CN1420" s="66"/>
      <c r="CO1420" s="68">
        <f t="shared" si="2624"/>
        <v>0</v>
      </c>
      <c r="CP1420" s="79">
        <f t="shared" si="2653"/>
        <v>3955</v>
      </c>
      <c r="CQ1420" s="66"/>
      <c r="CR1420" s="68">
        <f t="shared" si="2625"/>
        <v>0</v>
      </c>
      <c r="CS1420" s="79">
        <f t="shared" si="2595"/>
        <v>5186</v>
      </c>
      <c r="CT1420" s="66"/>
      <c r="CU1420" s="68">
        <f t="shared" si="2626"/>
        <v>0</v>
      </c>
      <c r="CV1420" s="79">
        <f t="shared" si="2654"/>
        <v>6929</v>
      </c>
      <c r="CW1420" s="66"/>
      <c r="CX1420" s="66">
        <f t="shared" si="2644"/>
        <v>0</v>
      </c>
      <c r="CY1420" s="40">
        <f t="shared" si="2589"/>
        <v>6173.9599999999982</v>
      </c>
      <c r="CZ1420" s="65"/>
      <c r="DA1420" s="66">
        <f t="shared" si="2640"/>
        <v>0</v>
      </c>
      <c r="DB1420" s="67">
        <f t="shared" si="2555"/>
        <v>24348</v>
      </c>
      <c r="DC1420" s="66"/>
      <c r="DD1420" s="66">
        <f t="shared" si="2641"/>
        <v>0</v>
      </c>
      <c r="DE1420" s="67">
        <f t="shared" si="2556"/>
        <v>71119</v>
      </c>
      <c r="DF1420" s="66"/>
      <c r="DG1420" s="69">
        <f t="shared" si="2627"/>
        <v>0</v>
      </c>
      <c r="DH1420" s="67">
        <f t="shared" si="2587"/>
        <v>438795</v>
      </c>
      <c r="DI1420" s="66"/>
      <c r="DJ1420" s="66">
        <f t="shared" si="2628"/>
        <v>0</v>
      </c>
      <c r="DK1420" s="67">
        <f t="shared" si="2655"/>
        <v>4363.5</v>
      </c>
      <c r="DM1420" s="206">
        <f t="shared" si="2629"/>
        <v>0</v>
      </c>
      <c r="DN1420" s="25">
        <f t="shared" si="2648"/>
        <v>0</v>
      </c>
      <c r="DO1420" s="5"/>
      <c r="DP1420" s="43">
        <f t="shared" si="2630"/>
        <v>0</v>
      </c>
      <c r="DQ1420" s="27">
        <f t="shared" si="2656"/>
        <v>6413.5</v>
      </c>
      <c r="DR1420" s="5"/>
      <c r="DS1420" s="43">
        <f t="shared" si="2631"/>
        <v>0</v>
      </c>
      <c r="DT1420" s="27">
        <f t="shared" si="2657"/>
        <v>4846</v>
      </c>
      <c r="DU1420" s="5"/>
      <c r="DV1420" s="43">
        <f t="shared" si="2632"/>
        <v>0</v>
      </c>
      <c r="DW1420" s="27">
        <f t="shared" si="2658"/>
        <v>4835</v>
      </c>
      <c r="DX1420" s="5"/>
      <c r="DY1420" s="22">
        <f t="shared" si="2633"/>
        <v>0</v>
      </c>
      <c r="DZ1420" s="25">
        <f t="shared" si="2659"/>
        <v>523</v>
      </c>
      <c r="EA1420" s="22"/>
      <c r="EB1420" s="22">
        <f t="shared" si="2634"/>
        <v>0</v>
      </c>
      <c r="EC1420" s="28">
        <f t="shared" si="2660"/>
        <v>369</v>
      </c>
      <c r="ED1420" s="5"/>
      <c r="EE1420" s="43">
        <f t="shared" si="2635"/>
        <v>0</v>
      </c>
      <c r="EF1420" s="27">
        <f t="shared" si="2661"/>
        <v>4769</v>
      </c>
      <c r="EG1420" s="66"/>
      <c r="EH1420" s="66">
        <f t="shared" si="2636"/>
        <v>0</v>
      </c>
      <c r="EI1420" s="67">
        <f t="shared" si="2662"/>
        <v>21277</v>
      </c>
      <c r="EJ1420" s="66"/>
      <c r="EK1420" s="66">
        <f t="shared" si="2637"/>
        <v>0</v>
      </c>
      <c r="EL1420" s="67">
        <f t="shared" si="2663"/>
        <v>19907</v>
      </c>
      <c r="EM1420" s="110">
        <f t="shared" si="2561"/>
        <v>252084.79388276002</v>
      </c>
    </row>
    <row r="1421" spans="1:143" s="35" customFormat="1" ht="11.25" customHeight="1" x14ac:dyDescent="0.25">
      <c r="A1421" s="490">
        <v>46207</v>
      </c>
      <c r="B1421" s="187">
        <v>46193</v>
      </c>
      <c r="C1421" s="204">
        <v>8005003568</v>
      </c>
      <c r="D1421" s="17" t="s">
        <v>312</v>
      </c>
      <c r="E1421" s="18">
        <v>10</v>
      </c>
      <c r="F1421" s="19">
        <v>25</v>
      </c>
      <c r="G1421" s="20">
        <v>191516036659</v>
      </c>
      <c r="H1421" s="66"/>
      <c r="I1421" s="41">
        <f t="shared" si="2601"/>
        <v>0</v>
      </c>
      <c r="J1421" s="48">
        <f t="shared" si="2597"/>
        <v>204737</v>
      </c>
      <c r="K1421" s="66"/>
      <c r="L1421" s="41">
        <f t="shared" si="2590"/>
        <v>0</v>
      </c>
      <c r="M1421" s="48">
        <f t="shared" si="2598"/>
        <v>213554</v>
      </c>
      <c r="N1421" s="66"/>
      <c r="O1421" s="41">
        <f t="shared" si="2591"/>
        <v>0</v>
      </c>
      <c r="P1421" s="48">
        <f t="shared" si="2599"/>
        <v>142116</v>
      </c>
      <c r="Q1421" s="66"/>
      <c r="R1421" s="66">
        <f t="shared" si="2592"/>
        <v>0</v>
      </c>
      <c r="S1421" s="67">
        <f t="shared" si="2600"/>
        <v>278252</v>
      </c>
      <c r="T1421" s="66"/>
      <c r="U1421" s="66">
        <f t="shared" si="2602"/>
        <v>0</v>
      </c>
      <c r="V1421" s="67">
        <f t="shared" si="2568"/>
        <v>113216.80000000005</v>
      </c>
      <c r="W1421" s="136"/>
      <c r="X1421" s="69">
        <f t="shared" si="2605"/>
        <v>0</v>
      </c>
      <c r="Y1421" s="67">
        <f t="shared" si="2573"/>
        <v>4416.3500000000004</v>
      </c>
      <c r="Z1421" s="66"/>
      <c r="AA1421" s="68">
        <f t="shared" si="2606"/>
        <v>0</v>
      </c>
      <c r="AB1421" s="67">
        <f t="shared" si="2574"/>
        <v>24648.5</v>
      </c>
      <c r="AC1421" s="66"/>
      <c r="AD1421" s="66">
        <f t="shared" si="2607"/>
        <v>0</v>
      </c>
      <c r="AE1421" s="67">
        <f t="shared" si="2575"/>
        <v>14877</v>
      </c>
      <c r="AF1421" s="66"/>
      <c r="AG1421" s="78">
        <f t="shared" si="2608"/>
        <v>0</v>
      </c>
      <c r="AH1421" s="79">
        <f t="shared" si="2576"/>
        <v>17184.8</v>
      </c>
      <c r="AI1421" s="66"/>
      <c r="AJ1421" s="68">
        <f t="shared" si="2609"/>
        <v>0</v>
      </c>
      <c r="AK1421" s="67">
        <f t="shared" si="2577"/>
        <v>41124</v>
      </c>
      <c r="AL1421" s="66"/>
      <c r="AM1421" s="68">
        <f t="shared" si="2562"/>
        <v>0</v>
      </c>
      <c r="AN1421" s="67">
        <f t="shared" si="2578"/>
        <v>7722.12</v>
      </c>
      <c r="AO1421" s="66"/>
      <c r="AP1421" s="68">
        <f t="shared" si="2610"/>
        <v>0</v>
      </c>
      <c r="AQ1421" s="67">
        <f t="shared" si="2593"/>
        <v>7578.6399999999994</v>
      </c>
      <c r="AR1421" s="66"/>
      <c r="AS1421" s="68">
        <f t="shared" si="2611"/>
        <v>0</v>
      </c>
      <c r="AT1421" s="67">
        <f t="shared" si="2563"/>
        <v>2278.5</v>
      </c>
      <c r="AU1421" s="66"/>
      <c r="AV1421" s="66">
        <f t="shared" si="2612"/>
        <v>0</v>
      </c>
      <c r="AW1421" s="42">
        <f t="shared" si="2596"/>
        <v>3255.6000000000017</v>
      </c>
      <c r="AX1421" s="66"/>
      <c r="AY1421" s="66">
        <f t="shared" si="2613"/>
        <v>0</v>
      </c>
      <c r="AZ1421" s="67">
        <f t="shared" si="2647"/>
        <v>616.09999999999991</v>
      </c>
      <c r="BA1421" s="66"/>
      <c r="BB1421" s="68">
        <f t="shared" si="2614"/>
        <v>0</v>
      </c>
      <c r="BC1421" s="67">
        <f t="shared" si="2594"/>
        <v>77.819999999999851</v>
      </c>
      <c r="BD1421" s="66"/>
      <c r="BE1421" s="68">
        <f t="shared" si="2615"/>
        <v>0</v>
      </c>
      <c r="BF1421" s="67">
        <f t="shared" si="2645"/>
        <v>445.38000000000164</v>
      </c>
      <c r="BG1421" s="66"/>
      <c r="BH1421" s="68">
        <f t="shared" si="2616"/>
        <v>251.20000000000002</v>
      </c>
      <c r="BI1421" s="67">
        <f t="shared" si="2646"/>
        <v>19592.8</v>
      </c>
      <c r="BJ1421" s="66"/>
      <c r="BK1421" s="68">
        <f t="shared" si="2617"/>
        <v>0</v>
      </c>
      <c r="BL1421" s="67">
        <f t="shared" si="2649"/>
        <v>2582.6000000000004</v>
      </c>
      <c r="BM1421" s="66"/>
      <c r="BN1421" s="68">
        <f t="shared" si="2642"/>
        <v>0</v>
      </c>
      <c r="BO1421" s="67">
        <f t="shared" si="2650"/>
        <v>24199.5</v>
      </c>
      <c r="BP1421" s="66"/>
      <c r="BQ1421" s="68">
        <f t="shared" si="2643"/>
        <v>0</v>
      </c>
      <c r="BR1421" s="67">
        <f t="shared" si="2664"/>
        <v>59927.05000000001</v>
      </c>
      <c r="BS1421" s="66"/>
      <c r="BT1421" s="66">
        <f t="shared" si="2618"/>
        <v>0</v>
      </c>
      <c r="BU1421" s="67">
        <f t="shared" si="2603"/>
        <v>185435</v>
      </c>
      <c r="BV1421" s="66"/>
      <c r="BW1421" s="66">
        <f t="shared" si="2638"/>
        <v>0</v>
      </c>
      <c r="BX1421" s="67">
        <f t="shared" si="2639"/>
        <v>122938</v>
      </c>
      <c r="BY1421" s="66"/>
      <c r="BZ1421" s="66">
        <f t="shared" si="2619"/>
        <v>0</v>
      </c>
      <c r="CA1421" s="67">
        <f t="shared" si="2604"/>
        <v>181129</v>
      </c>
      <c r="CB1421" s="66"/>
      <c r="CC1421" s="66">
        <f t="shared" si="2620"/>
        <v>0</v>
      </c>
      <c r="CD1421" s="67">
        <f t="shared" si="2586"/>
        <v>20601.539999999997</v>
      </c>
      <c r="CE1421" s="66"/>
      <c r="CF1421" s="66">
        <f t="shared" si="2621"/>
        <v>0</v>
      </c>
      <c r="CG1421" s="67">
        <f t="shared" si="2651"/>
        <v>3663.6999999999994</v>
      </c>
      <c r="CH1421" s="66"/>
      <c r="CI1421" s="66">
        <f t="shared" si="2622"/>
        <v>0</v>
      </c>
      <c r="CJ1421" s="67">
        <f t="shared" ref="CJ1421:CJ1484" si="2665">+CJ1420+CH1421-CI1421</f>
        <v>6757.8</v>
      </c>
      <c r="CK1421" s="66"/>
      <c r="CL1421" s="68">
        <f t="shared" si="2623"/>
        <v>0</v>
      </c>
      <c r="CM1421" s="79">
        <f t="shared" si="2652"/>
        <v>4847.4799999999996</v>
      </c>
      <c r="CN1421" s="66"/>
      <c r="CO1421" s="68">
        <f t="shared" si="2624"/>
        <v>0</v>
      </c>
      <c r="CP1421" s="79">
        <f t="shared" si="2653"/>
        <v>3955</v>
      </c>
      <c r="CQ1421" s="66"/>
      <c r="CR1421" s="68">
        <f t="shared" si="2625"/>
        <v>0</v>
      </c>
      <c r="CS1421" s="79">
        <f t="shared" si="2595"/>
        <v>5186</v>
      </c>
      <c r="CT1421" s="66"/>
      <c r="CU1421" s="68">
        <f t="shared" si="2626"/>
        <v>0</v>
      </c>
      <c r="CV1421" s="79">
        <f t="shared" si="2654"/>
        <v>6929</v>
      </c>
      <c r="CW1421" s="66"/>
      <c r="CX1421" s="66">
        <f t="shared" si="2644"/>
        <v>0</v>
      </c>
      <c r="CY1421" s="40">
        <f t="shared" si="2589"/>
        <v>6173.9599999999982</v>
      </c>
      <c r="CZ1421" s="65"/>
      <c r="DA1421" s="66">
        <f t="shared" si="2640"/>
        <v>0</v>
      </c>
      <c r="DB1421" s="67">
        <f t="shared" ref="DB1421:DB1484" si="2666">+DB1420+CZ1421-DA1421</f>
        <v>24348</v>
      </c>
      <c r="DC1421" s="66"/>
      <c r="DD1421" s="66">
        <f t="shared" si="2641"/>
        <v>0</v>
      </c>
      <c r="DE1421" s="67">
        <f t="shared" ref="DE1421:DE1484" si="2667">+DE1420+DC1421-DD1421</f>
        <v>71119</v>
      </c>
      <c r="DF1421" s="66"/>
      <c r="DG1421" s="69">
        <f t="shared" si="2627"/>
        <v>0</v>
      </c>
      <c r="DH1421" s="67">
        <f t="shared" si="2587"/>
        <v>438795</v>
      </c>
      <c r="DI1421" s="66"/>
      <c r="DJ1421" s="66">
        <f t="shared" si="2628"/>
        <v>0</v>
      </c>
      <c r="DK1421" s="67">
        <f t="shared" si="2655"/>
        <v>4363.5</v>
      </c>
      <c r="DL1421" s="210"/>
      <c r="DM1421" s="206">
        <f t="shared" si="2629"/>
        <v>0</v>
      </c>
      <c r="DN1421" s="25">
        <f t="shared" si="2648"/>
        <v>0</v>
      </c>
      <c r="DO1421" s="5"/>
      <c r="DP1421" s="43">
        <f t="shared" si="2630"/>
        <v>0</v>
      </c>
      <c r="DQ1421" s="27">
        <f t="shared" si="2656"/>
        <v>6413.5</v>
      </c>
      <c r="DR1421" s="5"/>
      <c r="DS1421" s="43">
        <f t="shared" si="2631"/>
        <v>0</v>
      </c>
      <c r="DT1421" s="27">
        <f t="shared" si="2657"/>
        <v>4846</v>
      </c>
      <c r="DU1421" s="5"/>
      <c r="DV1421" s="43">
        <f t="shared" si="2632"/>
        <v>0</v>
      </c>
      <c r="DW1421" s="27">
        <f t="shared" si="2658"/>
        <v>4835</v>
      </c>
      <c r="DX1421" s="5"/>
      <c r="DY1421" s="22">
        <f t="shared" si="2633"/>
        <v>0</v>
      </c>
      <c r="DZ1421" s="25">
        <f t="shared" si="2659"/>
        <v>523</v>
      </c>
      <c r="EA1421" s="22"/>
      <c r="EB1421" s="22">
        <f t="shared" si="2634"/>
        <v>0</v>
      </c>
      <c r="EC1421" s="28">
        <f t="shared" si="2660"/>
        <v>369</v>
      </c>
      <c r="ED1421" s="5"/>
      <c r="EE1421" s="43">
        <f t="shared" si="2635"/>
        <v>0</v>
      </c>
      <c r="EF1421" s="27">
        <f t="shared" si="2661"/>
        <v>4769</v>
      </c>
      <c r="EG1421" s="66"/>
      <c r="EH1421" s="66">
        <f t="shared" si="2636"/>
        <v>0</v>
      </c>
      <c r="EI1421" s="67">
        <f t="shared" si="2662"/>
        <v>21277</v>
      </c>
      <c r="EJ1421" s="66"/>
      <c r="EK1421" s="66">
        <f t="shared" si="2637"/>
        <v>0</v>
      </c>
      <c r="EL1421" s="67">
        <f t="shared" si="2663"/>
        <v>19907</v>
      </c>
      <c r="EM1421" s="110">
        <f t="shared" si="2561"/>
        <v>251707.38668276</v>
      </c>
    </row>
    <row r="1422" spans="1:143" s="35" customFormat="1" ht="11.25" customHeight="1" x14ac:dyDescent="0.25">
      <c r="A1422" s="490">
        <v>46207</v>
      </c>
      <c r="B1422" s="187">
        <v>46193</v>
      </c>
      <c r="C1422" s="204">
        <v>8005004204</v>
      </c>
      <c r="D1422" s="17" t="s">
        <v>32</v>
      </c>
      <c r="E1422" s="18">
        <v>300</v>
      </c>
      <c r="F1422" s="19">
        <v>3</v>
      </c>
      <c r="G1422" s="20">
        <v>191516042049</v>
      </c>
      <c r="H1422" s="66"/>
      <c r="I1422" s="41">
        <f t="shared" si="2601"/>
        <v>0</v>
      </c>
      <c r="J1422" s="48">
        <f t="shared" si="2597"/>
        <v>204737</v>
      </c>
      <c r="K1422" s="66"/>
      <c r="L1422" s="41">
        <f t="shared" si="2590"/>
        <v>0</v>
      </c>
      <c r="M1422" s="48">
        <f t="shared" si="2598"/>
        <v>213554</v>
      </c>
      <c r="N1422" s="66"/>
      <c r="O1422" s="41">
        <f t="shared" si="2591"/>
        <v>0</v>
      </c>
      <c r="P1422" s="48">
        <f t="shared" si="2599"/>
        <v>142116</v>
      </c>
      <c r="Q1422" s="66"/>
      <c r="R1422" s="66">
        <f t="shared" si="2592"/>
        <v>0</v>
      </c>
      <c r="S1422" s="67">
        <f t="shared" si="2600"/>
        <v>278252</v>
      </c>
      <c r="T1422" s="66"/>
      <c r="U1422" s="66">
        <f t="shared" si="2602"/>
        <v>0</v>
      </c>
      <c r="V1422" s="67">
        <f t="shared" si="2568"/>
        <v>113216.80000000005</v>
      </c>
      <c r="W1422" s="136"/>
      <c r="X1422" s="69">
        <f t="shared" si="2605"/>
        <v>0</v>
      </c>
      <c r="Y1422" s="67">
        <f t="shared" si="2573"/>
        <v>4416.3500000000004</v>
      </c>
      <c r="Z1422" s="66"/>
      <c r="AA1422" s="68">
        <f t="shared" si="2606"/>
        <v>0</v>
      </c>
      <c r="AB1422" s="67">
        <f t="shared" si="2574"/>
        <v>24648.5</v>
      </c>
      <c r="AC1422" s="66"/>
      <c r="AD1422" s="66">
        <f t="shared" si="2607"/>
        <v>0</v>
      </c>
      <c r="AE1422" s="67">
        <f t="shared" si="2575"/>
        <v>14877</v>
      </c>
      <c r="AF1422" s="66"/>
      <c r="AG1422" s="78">
        <f t="shared" si="2608"/>
        <v>0</v>
      </c>
      <c r="AH1422" s="79">
        <f t="shared" si="2576"/>
        <v>17184.8</v>
      </c>
      <c r="AI1422" s="66"/>
      <c r="AJ1422" s="68">
        <f t="shared" si="2609"/>
        <v>0</v>
      </c>
      <c r="AK1422" s="67">
        <f t="shared" si="2577"/>
        <v>41124</v>
      </c>
      <c r="AL1422" s="66"/>
      <c r="AM1422" s="68">
        <f t="shared" si="2562"/>
        <v>0</v>
      </c>
      <c r="AN1422" s="67">
        <f t="shared" si="2578"/>
        <v>7722.12</v>
      </c>
      <c r="AO1422" s="66"/>
      <c r="AP1422" s="68">
        <f t="shared" si="2610"/>
        <v>0</v>
      </c>
      <c r="AQ1422" s="67">
        <f t="shared" si="2593"/>
        <v>7578.6399999999994</v>
      </c>
      <c r="AR1422" s="66"/>
      <c r="AS1422" s="68">
        <f t="shared" si="2611"/>
        <v>0</v>
      </c>
      <c r="AT1422" s="67">
        <f t="shared" si="2563"/>
        <v>2278.5</v>
      </c>
      <c r="AU1422" s="66"/>
      <c r="AV1422" s="66">
        <f t="shared" si="2612"/>
        <v>0</v>
      </c>
      <c r="AW1422" s="42">
        <f t="shared" si="2596"/>
        <v>3255.6000000000017</v>
      </c>
      <c r="AX1422" s="66"/>
      <c r="AY1422" s="66">
        <f t="shared" si="2613"/>
        <v>0</v>
      </c>
      <c r="AZ1422" s="67">
        <f t="shared" si="2647"/>
        <v>616.09999999999991</v>
      </c>
      <c r="BA1422" s="66"/>
      <c r="BB1422" s="68">
        <f t="shared" si="2614"/>
        <v>0</v>
      </c>
      <c r="BC1422" s="67">
        <f t="shared" si="2594"/>
        <v>77.819999999999851</v>
      </c>
      <c r="BD1422" s="66"/>
      <c r="BE1422" s="68">
        <f t="shared" si="2615"/>
        <v>0</v>
      </c>
      <c r="BF1422" s="67">
        <f t="shared" si="2645"/>
        <v>445.38000000000164</v>
      </c>
      <c r="BG1422" s="66"/>
      <c r="BH1422" s="68">
        <f t="shared" si="2616"/>
        <v>936</v>
      </c>
      <c r="BI1422" s="67">
        <f t="shared" si="2646"/>
        <v>18656.8</v>
      </c>
      <c r="BJ1422" s="66"/>
      <c r="BK1422" s="68">
        <f t="shared" si="2617"/>
        <v>0</v>
      </c>
      <c r="BL1422" s="67">
        <f t="shared" si="2649"/>
        <v>2582.6000000000004</v>
      </c>
      <c r="BM1422" s="66"/>
      <c r="BN1422" s="68">
        <f t="shared" si="2642"/>
        <v>0</v>
      </c>
      <c r="BO1422" s="67">
        <f t="shared" si="2650"/>
        <v>24199.5</v>
      </c>
      <c r="BP1422" s="66"/>
      <c r="BQ1422" s="68">
        <f t="shared" si="2643"/>
        <v>0</v>
      </c>
      <c r="BR1422" s="67">
        <f t="shared" si="2664"/>
        <v>59927.05000000001</v>
      </c>
      <c r="BS1422" s="66"/>
      <c r="BT1422" s="66">
        <f t="shared" si="2618"/>
        <v>600</v>
      </c>
      <c r="BU1422" s="67">
        <f t="shared" si="2603"/>
        <v>184835</v>
      </c>
      <c r="BV1422" s="66"/>
      <c r="BW1422" s="66">
        <f t="shared" si="2638"/>
        <v>600</v>
      </c>
      <c r="BX1422" s="67">
        <f t="shared" si="2639"/>
        <v>122338</v>
      </c>
      <c r="BY1422" s="66"/>
      <c r="BZ1422" s="66">
        <f t="shared" si="2619"/>
        <v>600</v>
      </c>
      <c r="CA1422" s="67">
        <f t="shared" si="2604"/>
        <v>180529</v>
      </c>
      <c r="CB1422" s="66"/>
      <c r="CC1422" s="66">
        <f t="shared" si="2620"/>
        <v>0</v>
      </c>
      <c r="CD1422" s="67">
        <f t="shared" si="2586"/>
        <v>20601.539999999997</v>
      </c>
      <c r="CE1422" s="66"/>
      <c r="CF1422" s="66">
        <f t="shared" si="2621"/>
        <v>0</v>
      </c>
      <c r="CG1422" s="67">
        <f t="shared" si="2651"/>
        <v>3663.6999999999994</v>
      </c>
      <c r="CH1422" s="66"/>
      <c r="CI1422" s="66">
        <f t="shared" si="2622"/>
        <v>0</v>
      </c>
      <c r="CJ1422" s="67">
        <f t="shared" si="2665"/>
        <v>6757.8</v>
      </c>
      <c r="CK1422" s="66"/>
      <c r="CL1422" s="68">
        <f t="shared" si="2623"/>
        <v>0</v>
      </c>
      <c r="CM1422" s="79">
        <f t="shared" si="2652"/>
        <v>4847.4799999999996</v>
      </c>
      <c r="CN1422" s="66"/>
      <c r="CO1422" s="68">
        <f t="shared" si="2624"/>
        <v>0</v>
      </c>
      <c r="CP1422" s="79">
        <f t="shared" si="2653"/>
        <v>3955</v>
      </c>
      <c r="CQ1422" s="66"/>
      <c r="CR1422" s="68">
        <f t="shared" si="2625"/>
        <v>0</v>
      </c>
      <c r="CS1422" s="79">
        <f t="shared" si="2595"/>
        <v>5186</v>
      </c>
      <c r="CT1422" s="66"/>
      <c r="CU1422" s="68">
        <f t="shared" si="2626"/>
        <v>0</v>
      </c>
      <c r="CV1422" s="79">
        <f t="shared" si="2654"/>
        <v>6929</v>
      </c>
      <c r="CW1422" s="66"/>
      <c r="CX1422" s="66">
        <f t="shared" si="2644"/>
        <v>0</v>
      </c>
      <c r="CY1422" s="40">
        <f t="shared" si="2589"/>
        <v>6173.9599999999982</v>
      </c>
      <c r="CZ1422" s="65"/>
      <c r="DA1422" s="66">
        <f t="shared" si="2640"/>
        <v>0</v>
      </c>
      <c r="DB1422" s="67">
        <f t="shared" si="2666"/>
        <v>24348</v>
      </c>
      <c r="DC1422" s="66"/>
      <c r="DD1422" s="66">
        <f t="shared" si="2641"/>
        <v>0</v>
      </c>
      <c r="DE1422" s="67">
        <f t="shared" si="2667"/>
        <v>71119</v>
      </c>
      <c r="DF1422" s="66"/>
      <c r="DG1422" s="69">
        <f t="shared" si="2627"/>
        <v>0</v>
      </c>
      <c r="DH1422" s="67">
        <f t="shared" si="2587"/>
        <v>438795</v>
      </c>
      <c r="DI1422" s="66"/>
      <c r="DJ1422" s="66">
        <f t="shared" si="2628"/>
        <v>0</v>
      </c>
      <c r="DK1422" s="67">
        <f t="shared" si="2655"/>
        <v>4363.5</v>
      </c>
      <c r="DL1422" s="210"/>
      <c r="DM1422" s="206">
        <f t="shared" si="2629"/>
        <v>0</v>
      </c>
      <c r="DN1422" s="25">
        <f t="shared" si="2648"/>
        <v>0</v>
      </c>
      <c r="DO1422" s="5"/>
      <c r="DP1422" s="43">
        <f t="shared" si="2630"/>
        <v>0</v>
      </c>
      <c r="DQ1422" s="27">
        <f t="shared" si="2656"/>
        <v>6413.5</v>
      </c>
      <c r="DR1422" s="5"/>
      <c r="DS1422" s="43">
        <f t="shared" si="2631"/>
        <v>0</v>
      </c>
      <c r="DT1422" s="27">
        <f t="shared" si="2657"/>
        <v>4846</v>
      </c>
      <c r="DU1422" s="5"/>
      <c r="DV1422" s="43">
        <f t="shared" si="2632"/>
        <v>0</v>
      </c>
      <c r="DW1422" s="27">
        <f t="shared" si="2658"/>
        <v>4835</v>
      </c>
      <c r="DX1422" s="5"/>
      <c r="DY1422" s="22">
        <f t="shared" si="2633"/>
        <v>0</v>
      </c>
      <c r="DZ1422" s="25">
        <f t="shared" si="2659"/>
        <v>523</v>
      </c>
      <c r="EA1422" s="22"/>
      <c r="EB1422" s="22">
        <f t="shared" si="2634"/>
        <v>0</v>
      </c>
      <c r="EC1422" s="28">
        <f t="shared" si="2660"/>
        <v>369</v>
      </c>
      <c r="ED1422" s="5"/>
      <c r="EE1422" s="43">
        <f t="shared" si="2635"/>
        <v>0</v>
      </c>
      <c r="EF1422" s="27">
        <f t="shared" si="2661"/>
        <v>4769</v>
      </c>
      <c r="EG1422" s="66"/>
      <c r="EH1422" s="66">
        <f t="shared" si="2636"/>
        <v>0</v>
      </c>
      <c r="EI1422" s="67">
        <f t="shared" si="2662"/>
        <v>21277</v>
      </c>
      <c r="EJ1422" s="66"/>
      <c r="EK1422" s="66">
        <f t="shared" si="2637"/>
        <v>0</v>
      </c>
      <c r="EL1422" s="67">
        <f t="shared" si="2663"/>
        <v>19907</v>
      </c>
      <c r="EM1422" s="110">
        <f t="shared" si="2561"/>
        <v>251536.93820276004</v>
      </c>
    </row>
    <row r="1423" spans="1:143" ht="11.25" customHeight="1" x14ac:dyDescent="0.25">
      <c r="A1423" s="490">
        <v>46207</v>
      </c>
      <c r="B1423" s="187">
        <v>46193</v>
      </c>
      <c r="C1423" s="204">
        <v>8005004256</v>
      </c>
      <c r="D1423" s="17" t="s">
        <v>312</v>
      </c>
      <c r="E1423" s="18">
        <v>20</v>
      </c>
      <c r="F1423" s="19">
        <v>25</v>
      </c>
      <c r="G1423" s="20">
        <v>191516036659</v>
      </c>
      <c r="H1423" s="66"/>
      <c r="I1423" s="41">
        <f t="shared" si="2601"/>
        <v>0</v>
      </c>
      <c r="J1423" s="48">
        <f t="shared" si="2597"/>
        <v>204737</v>
      </c>
      <c r="K1423" s="66"/>
      <c r="L1423" s="41">
        <f t="shared" si="2590"/>
        <v>0</v>
      </c>
      <c r="M1423" s="48">
        <f t="shared" si="2598"/>
        <v>213554</v>
      </c>
      <c r="N1423" s="66"/>
      <c r="O1423" s="41">
        <f t="shared" si="2591"/>
        <v>0</v>
      </c>
      <c r="P1423" s="48">
        <f t="shared" si="2599"/>
        <v>142116</v>
      </c>
      <c r="Q1423" s="66"/>
      <c r="R1423" s="66">
        <f t="shared" si="2592"/>
        <v>0</v>
      </c>
      <c r="S1423" s="67">
        <f t="shared" si="2600"/>
        <v>278252</v>
      </c>
      <c r="T1423" s="66"/>
      <c r="U1423" s="66">
        <f t="shared" si="2602"/>
        <v>0</v>
      </c>
      <c r="V1423" s="67">
        <f t="shared" si="2568"/>
        <v>113216.80000000005</v>
      </c>
      <c r="X1423" s="69">
        <f t="shared" si="2605"/>
        <v>0</v>
      </c>
      <c r="Y1423" s="67">
        <f t="shared" si="2573"/>
        <v>4416.3500000000004</v>
      </c>
      <c r="Z1423" s="66"/>
      <c r="AA1423" s="68">
        <f t="shared" si="2606"/>
        <v>0</v>
      </c>
      <c r="AB1423" s="67">
        <f t="shared" si="2574"/>
        <v>24648.5</v>
      </c>
      <c r="AC1423" s="66"/>
      <c r="AD1423" s="66">
        <f t="shared" si="2607"/>
        <v>0</v>
      </c>
      <c r="AE1423" s="67">
        <f t="shared" si="2575"/>
        <v>14877</v>
      </c>
      <c r="AF1423" s="66"/>
      <c r="AG1423" s="78">
        <f t="shared" si="2608"/>
        <v>0</v>
      </c>
      <c r="AH1423" s="79">
        <f t="shared" si="2576"/>
        <v>17184.8</v>
      </c>
      <c r="AI1423" s="66"/>
      <c r="AJ1423" s="68">
        <f t="shared" si="2609"/>
        <v>0</v>
      </c>
      <c r="AK1423" s="67">
        <f t="shared" si="2577"/>
        <v>41124</v>
      </c>
      <c r="AL1423" s="66"/>
      <c r="AM1423" s="68">
        <f t="shared" si="2562"/>
        <v>0</v>
      </c>
      <c r="AN1423" s="67">
        <f t="shared" si="2578"/>
        <v>7722.12</v>
      </c>
      <c r="AO1423" s="66"/>
      <c r="AP1423" s="68">
        <f t="shared" si="2610"/>
        <v>0</v>
      </c>
      <c r="AQ1423" s="67">
        <f t="shared" si="2593"/>
        <v>7578.6399999999994</v>
      </c>
      <c r="AR1423" s="66"/>
      <c r="AS1423" s="68">
        <f t="shared" si="2611"/>
        <v>0</v>
      </c>
      <c r="AT1423" s="67">
        <f t="shared" si="2563"/>
        <v>2278.5</v>
      </c>
      <c r="AU1423" s="66"/>
      <c r="AV1423" s="66">
        <f t="shared" si="2612"/>
        <v>0</v>
      </c>
      <c r="AW1423" s="42">
        <f t="shared" si="2596"/>
        <v>3255.6000000000017</v>
      </c>
      <c r="AX1423" s="66"/>
      <c r="AY1423" s="66">
        <f t="shared" si="2613"/>
        <v>0</v>
      </c>
      <c r="AZ1423" s="67">
        <f t="shared" si="2647"/>
        <v>616.09999999999991</v>
      </c>
      <c r="BA1423" s="66"/>
      <c r="BB1423" s="68">
        <f t="shared" si="2614"/>
        <v>0</v>
      </c>
      <c r="BC1423" s="67">
        <f t="shared" si="2594"/>
        <v>77.819999999999851</v>
      </c>
      <c r="BD1423" s="66"/>
      <c r="BE1423" s="68">
        <f t="shared" si="2615"/>
        <v>0</v>
      </c>
      <c r="BF1423" s="67">
        <f t="shared" si="2645"/>
        <v>445.38000000000164</v>
      </c>
      <c r="BG1423" s="66"/>
      <c r="BH1423" s="68">
        <f t="shared" si="2616"/>
        <v>502.40000000000003</v>
      </c>
      <c r="BI1423" s="67">
        <f t="shared" si="2646"/>
        <v>18154.399999999998</v>
      </c>
      <c r="BJ1423" s="66"/>
      <c r="BK1423" s="68">
        <f t="shared" si="2617"/>
        <v>0</v>
      </c>
      <c r="BL1423" s="67">
        <f t="shared" si="2649"/>
        <v>2582.6000000000004</v>
      </c>
      <c r="BM1423" s="66"/>
      <c r="BN1423" s="68">
        <f t="shared" si="2642"/>
        <v>0</v>
      </c>
      <c r="BO1423" s="67">
        <f t="shared" si="2650"/>
        <v>24199.5</v>
      </c>
      <c r="BP1423" s="66"/>
      <c r="BQ1423" s="68">
        <f t="shared" si="2643"/>
        <v>0</v>
      </c>
      <c r="BR1423" s="67">
        <f t="shared" si="2664"/>
        <v>59927.05000000001</v>
      </c>
      <c r="BS1423" s="66"/>
      <c r="BT1423" s="66">
        <f t="shared" si="2618"/>
        <v>0</v>
      </c>
      <c r="BU1423" s="67">
        <f>BU1422+BS1423-BT1423-40</f>
        <v>184795</v>
      </c>
      <c r="BV1423" s="66"/>
      <c r="BW1423" s="66">
        <f t="shared" si="2638"/>
        <v>0</v>
      </c>
      <c r="BX1423" s="67">
        <f>+BX1422+BV1423-BW1423-40</f>
        <v>122298</v>
      </c>
      <c r="BY1423" s="66"/>
      <c r="BZ1423" s="66">
        <f t="shared" si="2619"/>
        <v>0</v>
      </c>
      <c r="CA1423" s="67">
        <f>+CA1422+BY1423-BZ1423-40</f>
        <v>180489</v>
      </c>
      <c r="CB1423" s="66"/>
      <c r="CC1423" s="66">
        <f t="shared" si="2620"/>
        <v>0</v>
      </c>
      <c r="CD1423" s="67">
        <f t="shared" si="2586"/>
        <v>20601.539999999997</v>
      </c>
      <c r="CE1423" s="66"/>
      <c r="CF1423" s="66">
        <f t="shared" si="2621"/>
        <v>0</v>
      </c>
      <c r="CG1423" s="67">
        <f t="shared" si="2651"/>
        <v>3663.6999999999994</v>
      </c>
      <c r="CH1423" s="66"/>
      <c r="CI1423" s="66">
        <f t="shared" si="2622"/>
        <v>0</v>
      </c>
      <c r="CJ1423" s="67">
        <f t="shared" si="2665"/>
        <v>6757.8</v>
      </c>
      <c r="CK1423" s="66"/>
      <c r="CL1423" s="68">
        <f t="shared" si="2623"/>
        <v>0</v>
      </c>
      <c r="CM1423" s="79">
        <f t="shared" si="2652"/>
        <v>4847.4799999999996</v>
      </c>
      <c r="CN1423" s="66"/>
      <c r="CO1423" s="68">
        <f t="shared" si="2624"/>
        <v>0</v>
      </c>
      <c r="CP1423" s="79">
        <f t="shared" si="2653"/>
        <v>3955</v>
      </c>
      <c r="CQ1423" s="66"/>
      <c r="CR1423" s="68">
        <f t="shared" si="2625"/>
        <v>0</v>
      </c>
      <c r="CS1423" s="79">
        <f t="shared" si="2595"/>
        <v>5186</v>
      </c>
      <c r="CT1423" s="66"/>
      <c r="CU1423" s="68">
        <f t="shared" si="2626"/>
        <v>0</v>
      </c>
      <c r="CV1423" s="79">
        <f t="shared" si="2654"/>
        <v>6929</v>
      </c>
      <c r="CW1423" s="66"/>
      <c r="CX1423" s="66">
        <f t="shared" si="2644"/>
        <v>0</v>
      </c>
      <c r="CY1423" s="40">
        <f t="shared" si="2589"/>
        <v>6173.9599999999982</v>
      </c>
      <c r="CZ1423" s="65"/>
      <c r="DA1423" s="66">
        <f t="shared" si="2640"/>
        <v>0</v>
      </c>
      <c r="DB1423" s="67">
        <f t="shared" si="2666"/>
        <v>24348</v>
      </c>
      <c r="DC1423" s="66"/>
      <c r="DD1423" s="66">
        <f t="shared" si="2641"/>
        <v>0</v>
      </c>
      <c r="DE1423" s="67">
        <f t="shared" si="2667"/>
        <v>71119</v>
      </c>
      <c r="DF1423" s="66"/>
      <c r="DG1423" s="69">
        <f t="shared" si="2627"/>
        <v>0</v>
      </c>
      <c r="DH1423" s="67">
        <f t="shared" si="2587"/>
        <v>438795</v>
      </c>
      <c r="DI1423" s="66"/>
      <c r="DJ1423" s="66">
        <f t="shared" si="2628"/>
        <v>0</v>
      </c>
      <c r="DK1423" s="67">
        <f t="shared" si="2655"/>
        <v>4363.5</v>
      </c>
      <c r="DM1423" s="206">
        <f t="shared" si="2629"/>
        <v>0</v>
      </c>
      <c r="DN1423" s="25">
        <f t="shared" si="2648"/>
        <v>0</v>
      </c>
      <c r="DO1423" s="5"/>
      <c r="DP1423" s="43">
        <f t="shared" si="2630"/>
        <v>0</v>
      </c>
      <c r="DQ1423" s="27">
        <f t="shared" si="2656"/>
        <v>6413.5</v>
      </c>
      <c r="DR1423" s="5"/>
      <c r="DS1423" s="43">
        <f t="shared" si="2631"/>
        <v>0</v>
      </c>
      <c r="DT1423" s="27">
        <f t="shared" si="2657"/>
        <v>4846</v>
      </c>
      <c r="DU1423" s="5"/>
      <c r="DV1423" s="43">
        <f t="shared" si="2632"/>
        <v>0</v>
      </c>
      <c r="DW1423" s="27">
        <f t="shared" si="2658"/>
        <v>4835</v>
      </c>
      <c r="DX1423" s="5"/>
      <c r="DY1423" s="22">
        <f t="shared" si="2633"/>
        <v>0</v>
      </c>
      <c r="DZ1423" s="25">
        <f t="shared" si="2659"/>
        <v>523</v>
      </c>
      <c r="EA1423" s="22"/>
      <c r="EB1423" s="22">
        <f t="shared" si="2634"/>
        <v>0</v>
      </c>
      <c r="EC1423" s="28">
        <f t="shared" si="2660"/>
        <v>369</v>
      </c>
      <c r="ED1423" s="5"/>
      <c r="EE1423" s="43">
        <f t="shared" si="2635"/>
        <v>0</v>
      </c>
      <c r="EF1423" s="27">
        <f t="shared" si="2661"/>
        <v>4769</v>
      </c>
      <c r="EG1423" s="66"/>
      <c r="EH1423" s="66">
        <f t="shared" si="2636"/>
        <v>0</v>
      </c>
      <c r="EI1423" s="67">
        <f t="shared" si="2662"/>
        <v>21277</v>
      </c>
      <c r="EJ1423" s="66"/>
      <c r="EK1423" s="66">
        <f t="shared" si="2637"/>
        <v>0</v>
      </c>
      <c r="EL1423" s="67">
        <f t="shared" si="2663"/>
        <v>19907</v>
      </c>
      <c r="EM1423" s="110">
        <f t="shared" si="2561"/>
        <v>251411.13580275999</v>
      </c>
    </row>
    <row r="1424" spans="1:143" ht="11.25" customHeight="1" x14ac:dyDescent="0.25">
      <c r="A1424" s="490">
        <v>46207</v>
      </c>
      <c r="B1424" s="187">
        <v>46193</v>
      </c>
      <c r="C1424" s="204">
        <v>8005005048</v>
      </c>
      <c r="D1424" s="17" t="s">
        <v>32</v>
      </c>
      <c r="E1424" s="18">
        <v>100</v>
      </c>
      <c r="F1424" s="19">
        <v>3</v>
      </c>
      <c r="G1424" s="20">
        <v>191516042049</v>
      </c>
      <c r="H1424" s="66"/>
      <c r="I1424" s="41">
        <f t="shared" si="2601"/>
        <v>0</v>
      </c>
      <c r="J1424" s="48">
        <f t="shared" si="2597"/>
        <v>204737</v>
      </c>
      <c r="K1424" s="66"/>
      <c r="L1424" s="41">
        <f t="shared" si="2590"/>
        <v>0</v>
      </c>
      <c r="M1424" s="48">
        <f t="shared" si="2598"/>
        <v>213554</v>
      </c>
      <c r="N1424" s="66"/>
      <c r="O1424" s="41">
        <f t="shared" si="2591"/>
        <v>0</v>
      </c>
      <c r="P1424" s="48">
        <f t="shared" si="2599"/>
        <v>142116</v>
      </c>
      <c r="Q1424" s="66"/>
      <c r="R1424" s="66">
        <f t="shared" si="2592"/>
        <v>0</v>
      </c>
      <c r="S1424" s="67">
        <f t="shared" si="2600"/>
        <v>278252</v>
      </c>
      <c r="T1424" s="66"/>
      <c r="U1424" s="66">
        <f t="shared" si="2602"/>
        <v>0</v>
      </c>
      <c r="V1424" s="67">
        <f t="shared" si="2568"/>
        <v>113216.80000000005</v>
      </c>
      <c r="X1424" s="69">
        <f t="shared" si="2605"/>
        <v>0</v>
      </c>
      <c r="Y1424" s="67">
        <f t="shared" si="2573"/>
        <v>4416.3500000000004</v>
      </c>
      <c r="Z1424" s="66"/>
      <c r="AA1424" s="68">
        <f t="shared" si="2606"/>
        <v>0</v>
      </c>
      <c r="AB1424" s="67">
        <f t="shared" si="2574"/>
        <v>24648.5</v>
      </c>
      <c r="AC1424" s="66"/>
      <c r="AD1424" s="66">
        <f t="shared" si="2607"/>
        <v>0</v>
      </c>
      <c r="AE1424" s="67">
        <f t="shared" si="2575"/>
        <v>14877</v>
      </c>
      <c r="AF1424" s="66"/>
      <c r="AG1424" s="78">
        <f t="shared" si="2608"/>
        <v>0</v>
      </c>
      <c r="AH1424" s="79">
        <f t="shared" si="2576"/>
        <v>17184.8</v>
      </c>
      <c r="AI1424" s="66"/>
      <c r="AJ1424" s="68">
        <f t="shared" si="2609"/>
        <v>0</v>
      </c>
      <c r="AK1424" s="67">
        <f t="shared" si="2577"/>
        <v>41124</v>
      </c>
      <c r="AL1424" s="66"/>
      <c r="AM1424" s="68">
        <f t="shared" si="2562"/>
        <v>0</v>
      </c>
      <c r="AN1424" s="67">
        <f t="shared" si="2578"/>
        <v>7722.12</v>
      </c>
      <c r="AO1424" s="66"/>
      <c r="AP1424" s="68">
        <f t="shared" si="2610"/>
        <v>0</v>
      </c>
      <c r="AQ1424" s="67">
        <f t="shared" si="2593"/>
        <v>7578.6399999999994</v>
      </c>
      <c r="AR1424" s="66"/>
      <c r="AS1424" s="68">
        <f t="shared" si="2611"/>
        <v>0</v>
      </c>
      <c r="AT1424" s="67">
        <f t="shared" si="2563"/>
        <v>2278.5</v>
      </c>
      <c r="AU1424" s="66"/>
      <c r="AV1424" s="66">
        <f t="shared" si="2612"/>
        <v>0</v>
      </c>
      <c r="AW1424" s="42">
        <f t="shared" si="2596"/>
        <v>3255.6000000000017</v>
      </c>
      <c r="AX1424" s="66"/>
      <c r="AY1424" s="66">
        <f t="shared" si="2613"/>
        <v>0</v>
      </c>
      <c r="AZ1424" s="67">
        <f t="shared" si="2647"/>
        <v>616.09999999999991</v>
      </c>
      <c r="BA1424" s="66"/>
      <c r="BB1424" s="68">
        <f t="shared" si="2614"/>
        <v>0</v>
      </c>
      <c r="BC1424" s="67">
        <f t="shared" si="2594"/>
        <v>77.819999999999851</v>
      </c>
      <c r="BD1424" s="66"/>
      <c r="BE1424" s="68">
        <f t="shared" si="2615"/>
        <v>0</v>
      </c>
      <c r="BF1424" s="67">
        <f t="shared" si="2645"/>
        <v>445.38000000000164</v>
      </c>
      <c r="BG1424" s="66"/>
      <c r="BH1424" s="68">
        <f t="shared" si="2616"/>
        <v>312</v>
      </c>
      <c r="BI1424" s="67">
        <f t="shared" si="2646"/>
        <v>17842.399999999998</v>
      </c>
      <c r="BJ1424" s="66"/>
      <c r="BK1424" s="68">
        <f t="shared" si="2617"/>
        <v>0</v>
      </c>
      <c r="BL1424" s="67">
        <f t="shared" si="2649"/>
        <v>2582.6000000000004</v>
      </c>
      <c r="BM1424" s="66"/>
      <c r="BN1424" s="68">
        <f t="shared" si="2642"/>
        <v>0</v>
      </c>
      <c r="BO1424" s="67">
        <f t="shared" si="2650"/>
        <v>24199.5</v>
      </c>
      <c r="BP1424" s="66"/>
      <c r="BQ1424" s="68">
        <f t="shared" si="2643"/>
        <v>0</v>
      </c>
      <c r="BR1424" s="67">
        <f t="shared" si="2664"/>
        <v>59927.05000000001</v>
      </c>
      <c r="BS1424" s="66"/>
      <c r="BT1424" s="66">
        <f t="shared" si="2618"/>
        <v>200</v>
      </c>
      <c r="BU1424" s="67">
        <f t="shared" ref="BU1424:BU1431" si="2668">BU1423+BS1424-BT1424</f>
        <v>184595</v>
      </c>
      <c r="BV1424" s="66"/>
      <c r="BW1424" s="66">
        <f t="shared" si="2638"/>
        <v>200</v>
      </c>
      <c r="BX1424" s="67">
        <f t="shared" ref="BX1424:BX1431" si="2669">+BX1423+BV1424-BW1424</f>
        <v>122098</v>
      </c>
      <c r="BY1424" s="66"/>
      <c r="BZ1424" s="66">
        <f t="shared" si="2619"/>
        <v>200</v>
      </c>
      <c r="CA1424" s="67">
        <f t="shared" ref="CA1424:CA1431" si="2670">+CA1423+BY1424-BZ1424</f>
        <v>180289</v>
      </c>
      <c r="CB1424" s="66"/>
      <c r="CC1424" s="66">
        <f t="shared" si="2620"/>
        <v>0</v>
      </c>
      <c r="CD1424" s="67">
        <f t="shared" si="2586"/>
        <v>20601.539999999997</v>
      </c>
      <c r="CE1424" s="66"/>
      <c r="CF1424" s="66">
        <f t="shared" si="2621"/>
        <v>0</v>
      </c>
      <c r="CG1424" s="67">
        <f t="shared" si="2651"/>
        <v>3663.6999999999994</v>
      </c>
      <c r="CH1424" s="66"/>
      <c r="CI1424" s="66">
        <f t="shared" si="2622"/>
        <v>0</v>
      </c>
      <c r="CJ1424" s="67">
        <f t="shared" si="2665"/>
        <v>6757.8</v>
      </c>
      <c r="CK1424" s="66"/>
      <c r="CL1424" s="68">
        <f t="shared" si="2623"/>
        <v>0</v>
      </c>
      <c r="CM1424" s="79">
        <f t="shared" si="2652"/>
        <v>4847.4799999999996</v>
      </c>
      <c r="CN1424" s="66"/>
      <c r="CO1424" s="68">
        <f t="shared" si="2624"/>
        <v>0</v>
      </c>
      <c r="CP1424" s="79">
        <f t="shared" si="2653"/>
        <v>3955</v>
      </c>
      <c r="CQ1424" s="66"/>
      <c r="CR1424" s="68">
        <f t="shared" si="2625"/>
        <v>0</v>
      </c>
      <c r="CS1424" s="79">
        <f t="shared" si="2595"/>
        <v>5186</v>
      </c>
      <c r="CT1424" s="66"/>
      <c r="CU1424" s="68">
        <f t="shared" si="2626"/>
        <v>0</v>
      </c>
      <c r="CV1424" s="79">
        <f t="shared" si="2654"/>
        <v>6929</v>
      </c>
      <c r="CW1424" s="66"/>
      <c r="CX1424" s="66">
        <f t="shared" si="2644"/>
        <v>0</v>
      </c>
      <c r="CY1424" s="40">
        <f t="shared" si="2589"/>
        <v>6173.9599999999982</v>
      </c>
      <c r="CZ1424" s="65"/>
      <c r="DA1424" s="66">
        <f t="shared" si="2640"/>
        <v>0</v>
      </c>
      <c r="DB1424" s="67">
        <f t="shared" si="2666"/>
        <v>24348</v>
      </c>
      <c r="DC1424" s="66"/>
      <c r="DD1424" s="66">
        <f t="shared" si="2641"/>
        <v>0</v>
      </c>
      <c r="DE1424" s="67">
        <f t="shared" si="2667"/>
        <v>71119</v>
      </c>
      <c r="DF1424" s="66"/>
      <c r="DG1424" s="69">
        <f t="shared" si="2627"/>
        <v>0</v>
      </c>
      <c r="DH1424" s="67">
        <f t="shared" si="2587"/>
        <v>438795</v>
      </c>
      <c r="DI1424" s="66"/>
      <c r="DJ1424" s="66">
        <f t="shared" si="2628"/>
        <v>0</v>
      </c>
      <c r="DK1424" s="67">
        <f t="shared" si="2655"/>
        <v>4363.5</v>
      </c>
      <c r="DM1424" s="206">
        <f t="shared" si="2629"/>
        <v>0</v>
      </c>
      <c r="DN1424" s="25">
        <f t="shared" si="2648"/>
        <v>0</v>
      </c>
      <c r="DO1424" s="5"/>
      <c r="DP1424" s="43">
        <f t="shared" si="2630"/>
        <v>0</v>
      </c>
      <c r="DQ1424" s="27">
        <f t="shared" si="2656"/>
        <v>6413.5</v>
      </c>
      <c r="DR1424" s="5"/>
      <c r="DS1424" s="43">
        <f t="shared" si="2631"/>
        <v>0</v>
      </c>
      <c r="DT1424" s="27">
        <f t="shared" si="2657"/>
        <v>4846</v>
      </c>
      <c r="DU1424" s="5"/>
      <c r="DV1424" s="43">
        <f t="shared" si="2632"/>
        <v>0</v>
      </c>
      <c r="DW1424" s="27">
        <f t="shared" si="2658"/>
        <v>4835</v>
      </c>
      <c r="DX1424" s="5"/>
      <c r="DY1424" s="22">
        <f t="shared" si="2633"/>
        <v>0</v>
      </c>
      <c r="DZ1424" s="25">
        <f t="shared" si="2659"/>
        <v>523</v>
      </c>
      <c r="EA1424" s="22"/>
      <c r="EB1424" s="22">
        <f t="shared" si="2634"/>
        <v>0</v>
      </c>
      <c r="EC1424" s="28">
        <f t="shared" si="2660"/>
        <v>369</v>
      </c>
      <c r="ED1424" s="5"/>
      <c r="EE1424" s="43">
        <f t="shared" si="2635"/>
        <v>0</v>
      </c>
      <c r="EF1424" s="27">
        <f t="shared" si="2661"/>
        <v>4769</v>
      </c>
      <c r="EG1424" s="66"/>
      <c r="EH1424" s="66">
        <f t="shared" si="2636"/>
        <v>0</v>
      </c>
      <c r="EI1424" s="67">
        <f t="shared" si="2662"/>
        <v>21277</v>
      </c>
      <c r="EJ1424" s="66"/>
      <c r="EK1424" s="66">
        <f t="shared" si="2637"/>
        <v>0</v>
      </c>
      <c r="EL1424" s="67">
        <f t="shared" si="2663"/>
        <v>19907</v>
      </c>
      <c r="EM1424" s="110">
        <f t="shared" si="2561"/>
        <v>251352.95532276001</v>
      </c>
    </row>
    <row r="1425" spans="1:143" ht="11.25" customHeight="1" x14ac:dyDescent="0.25">
      <c r="A1425" s="490">
        <v>46207</v>
      </c>
      <c r="B1425" s="187">
        <v>46193</v>
      </c>
      <c r="C1425" s="204">
        <v>8005005309</v>
      </c>
      <c r="D1425" s="17" t="s">
        <v>73</v>
      </c>
      <c r="E1425" s="18">
        <v>20</v>
      </c>
      <c r="F1425" s="19">
        <v>8</v>
      </c>
      <c r="G1425" s="20">
        <v>191516041998</v>
      </c>
      <c r="H1425" s="66"/>
      <c r="I1425" s="41">
        <f t="shared" si="2601"/>
        <v>0</v>
      </c>
      <c r="J1425" s="48">
        <f t="shared" si="2597"/>
        <v>204737</v>
      </c>
      <c r="K1425" s="66"/>
      <c r="L1425" s="41">
        <f t="shared" si="2590"/>
        <v>0</v>
      </c>
      <c r="M1425" s="48">
        <f t="shared" si="2598"/>
        <v>213554</v>
      </c>
      <c r="N1425" s="66"/>
      <c r="O1425" s="41">
        <f t="shared" si="2591"/>
        <v>0</v>
      </c>
      <c r="P1425" s="48">
        <f t="shared" si="2599"/>
        <v>142116</v>
      </c>
      <c r="Q1425" s="66"/>
      <c r="R1425" s="66">
        <f t="shared" si="2592"/>
        <v>0</v>
      </c>
      <c r="S1425" s="67">
        <f t="shared" si="2600"/>
        <v>278252</v>
      </c>
      <c r="T1425" s="66"/>
      <c r="U1425" s="66">
        <f t="shared" si="2602"/>
        <v>0</v>
      </c>
      <c r="V1425" s="67">
        <f t="shared" si="2568"/>
        <v>113216.80000000005</v>
      </c>
      <c r="X1425" s="69">
        <f t="shared" si="2605"/>
        <v>0</v>
      </c>
      <c r="Y1425" s="67">
        <f t="shared" si="2573"/>
        <v>4416.3500000000004</v>
      </c>
      <c r="Z1425" s="66"/>
      <c r="AA1425" s="68">
        <f t="shared" si="2606"/>
        <v>0</v>
      </c>
      <c r="AB1425" s="67">
        <f t="shared" si="2574"/>
        <v>24648.5</v>
      </c>
      <c r="AC1425" s="66"/>
      <c r="AD1425" s="66">
        <f t="shared" si="2607"/>
        <v>0</v>
      </c>
      <c r="AE1425" s="67">
        <f t="shared" si="2575"/>
        <v>14877</v>
      </c>
      <c r="AF1425" s="66"/>
      <c r="AG1425" s="78">
        <f t="shared" si="2608"/>
        <v>0</v>
      </c>
      <c r="AH1425" s="79">
        <f t="shared" si="2576"/>
        <v>17184.8</v>
      </c>
      <c r="AI1425" s="66"/>
      <c r="AJ1425" s="68">
        <f t="shared" si="2609"/>
        <v>0</v>
      </c>
      <c r="AK1425" s="67">
        <f t="shared" si="2577"/>
        <v>41124</v>
      </c>
      <c r="AL1425" s="66"/>
      <c r="AM1425" s="68">
        <f t="shared" si="2562"/>
        <v>0</v>
      </c>
      <c r="AN1425" s="67">
        <f t="shared" si="2578"/>
        <v>7722.12</v>
      </c>
      <c r="AO1425" s="66"/>
      <c r="AP1425" s="68">
        <f t="shared" si="2610"/>
        <v>0</v>
      </c>
      <c r="AQ1425" s="67">
        <f t="shared" si="2593"/>
        <v>7578.6399999999994</v>
      </c>
      <c r="AR1425" s="66"/>
      <c r="AS1425" s="68">
        <f t="shared" si="2611"/>
        <v>0</v>
      </c>
      <c r="AT1425" s="67">
        <f t="shared" si="2563"/>
        <v>2278.5</v>
      </c>
      <c r="AU1425" s="66"/>
      <c r="AV1425" s="66">
        <f t="shared" si="2612"/>
        <v>0</v>
      </c>
      <c r="AW1425" s="42">
        <f t="shared" si="2596"/>
        <v>3255.6000000000017</v>
      </c>
      <c r="AX1425" s="66"/>
      <c r="AY1425" s="66">
        <f t="shared" si="2613"/>
        <v>0</v>
      </c>
      <c r="AZ1425" s="67">
        <f t="shared" si="2647"/>
        <v>616.09999999999991</v>
      </c>
      <c r="BA1425" s="66"/>
      <c r="BB1425" s="68">
        <f t="shared" si="2614"/>
        <v>0</v>
      </c>
      <c r="BC1425" s="67">
        <f t="shared" si="2594"/>
        <v>77.819999999999851</v>
      </c>
      <c r="BD1425" s="66"/>
      <c r="BE1425" s="68">
        <f t="shared" si="2615"/>
        <v>0</v>
      </c>
      <c r="BF1425" s="67">
        <f t="shared" si="2645"/>
        <v>445.38000000000164</v>
      </c>
      <c r="BG1425" s="66"/>
      <c r="BH1425" s="68">
        <f t="shared" si="2616"/>
        <v>162.39999999999998</v>
      </c>
      <c r="BI1425" s="67">
        <f t="shared" si="2646"/>
        <v>17679.999999999996</v>
      </c>
      <c r="BJ1425" s="66"/>
      <c r="BK1425" s="68">
        <f t="shared" si="2617"/>
        <v>0</v>
      </c>
      <c r="BL1425" s="67">
        <f t="shared" si="2649"/>
        <v>2582.6000000000004</v>
      </c>
      <c r="BM1425" s="66"/>
      <c r="BN1425" s="68">
        <f t="shared" si="2642"/>
        <v>0</v>
      </c>
      <c r="BO1425" s="67">
        <f t="shared" si="2650"/>
        <v>24199.5</v>
      </c>
      <c r="BP1425" s="66"/>
      <c r="BQ1425" s="68">
        <f t="shared" si="2643"/>
        <v>0</v>
      </c>
      <c r="BR1425" s="67">
        <f t="shared" si="2664"/>
        <v>59927.05000000001</v>
      </c>
      <c r="BS1425" s="66"/>
      <c r="BT1425" s="66">
        <f t="shared" si="2618"/>
        <v>40</v>
      </c>
      <c r="BU1425" s="67">
        <f t="shared" si="2668"/>
        <v>184555</v>
      </c>
      <c r="BV1425" s="66"/>
      <c r="BW1425" s="66">
        <f t="shared" si="2638"/>
        <v>40</v>
      </c>
      <c r="BX1425" s="67">
        <f t="shared" si="2669"/>
        <v>122058</v>
      </c>
      <c r="BY1425" s="66"/>
      <c r="BZ1425" s="66">
        <f t="shared" si="2619"/>
        <v>40</v>
      </c>
      <c r="CA1425" s="67">
        <f t="shared" si="2670"/>
        <v>180249</v>
      </c>
      <c r="CB1425" s="66"/>
      <c r="CC1425" s="66">
        <f t="shared" si="2620"/>
        <v>0</v>
      </c>
      <c r="CD1425" s="67">
        <f t="shared" si="2586"/>
        <v>20601.539999999997</v>
      </c>
      <c r="CE1425" s="66"/>
      <c r="CF1425" s="66">
        <f t="shared" si="2621"/>
        <v>0</v>
      </c>
      <c r="CG1425" s="67">
        <f t="shared" si="2651"/>
        <v>3663.6999999999994</v>
      </c>
      <c r="CH1425" s="66"/>
      <c r="CI1425" s="66">
        <f t="shared" si="2622"/>
        <v>0</v>
      </c>
      <c r="CJ1425" s="67">
        <f t="shared" si="2665"/>
        <v>6757.8</v>
      </c>
      <c r="CK1425" s="66"/>
      <c r="CL1425" s="68">
        <f t="shared" si="2623"/>
        <v>0</v>
      </c>
      <c r="CM1425" s="79">
        <f t="shared" si="2652"/>
        <v>4847.4799999999996</v>
      </c>
      <c r="CN1425" s="66"/>
      <c r="CO1425" s="68">
        <f t="shared" si="2624"/>
        <v>0</v>
      </c>
      <c r="CP1425" s="79">
        <f t="shared" si="2653"/>
        <v>3955</v>
      </c>
      <c r="CQ1425" s="66"/>
      <c r="CR1425" s="68">
        <f t="shared" si="2625"/>
        <v>0</v>
      </c>
      <c r="CS1425" s="79">
        <f t="shared" si="2595"/>
        <v>5186</v>
      </c>
      <c r="CT1425" s="66"/>
      <c r="CU1425" s="68">
        <f t="shared" si="2626"/>
        <v>0</v>
      </c>
      <c r="CV1425" s="79">
        <f t="shared" si="2654"/>
        <v>6929</v>
      </c>
      <c r="CW1425" s="66"/>
      <c r="CX1425" s="66">
        <f t="shared" si="2644"/>
        <v>0</v>
      </c>
      <c r="CY1425" s="40">
        <f t="shared" si="2589"/>
        <v>6173.9599999999982</v>
      </c>
      <c r="CZ1425" s="65"/>
      <c r="DA1425" s="66">
        <f t="shared" si="2640"/>
        <v>0</v>
      </c>
      <c r="DB1425" s="67">
        <f t="shared" si="2666"/>
        <v>24348</v>
      </c>
      <c r="DC1425" s="66"/>
      <c r="DD1425" s="66">
        <f t="shared" si="2641"/>
        <v>0</v>
      </c>
      <c r="DE1425" s="67">
        <f t="shared" si="2667"/>
        <v>71119</v>
      </c>
      <c r="DF1425" s="66"/>
      <c r="DG1425" s="69">
        <f t="shared" si="2627"/>
        <v>0</v>
      </c>
      <c r="DH1425" s="67">
        <f t="shared" si="2587"/>
        <v>438795</v>
      </c>
      <c r="DI1425" s="66"/>
      <c r="DJ1425" s="66">
        <f t="shared" si="2628"/>
        <v>0</v>
      </c>
      <c r="DK1425" s="67">
        <f t="shared" si="2655"/>
        <v>4363.5</v>
      </c>
      <c r="DM1425" s="206">
        <f t="shared" si="2629"/>
        <v>0</v>
      </c>
      <c r="DN1425" s="25">
        <f t="shared" si="2648"/>
        <v>0</v>
      </c>
      <c r="DO1425" s="5"/>
      <c r="DP1425" s="43">
        <f t="shared" si="2630"/>
        <v>0</v>
      </c>
      <c r="DQ1425" s="27">
        <f t="shared" si="2656"/>
        <v>6413.5</v>
      </c>
      <c r="DR1425" s="5"/>
      <c r="DS1425" s="43">
        <f t="shared" si="2631"/>
        <v>0</v>
      </c>
      <c r="DT1425" s="27">
        <f t="shared" si="2657"/>
        <v>4846</v>
      </c>
      <c r="DU1425" s="5"/>
      <c r="DV1425" s="43">
        <f t="shared" si="2632"/>
        <v>0</v>
      </c>
      <c r="DW1425" s="27">
        <f t="shared" si="2658"/>
        <v>4835</v>
      </c>
      <c r="DX1425" s="5"/>
      <c r="DY1425" s="22">
        <f t="shared" si="2633"/>
        <v>0</v>
      </c>
      <c r="DZ1425" s="25">
        <f t="shared" si="2659"/>
        <v>523</v>
      </c>
      <c r="EA1425" s="22"/>
      <c r="EB1425" s="22">
        <f t="shared" si="2634"/>
        <v>0</v>
      </c>
      <c r="EC1425" s="28">
        <f t="shared" si="2660"/>
        <v>369</v>
      </c>
      <c r="ED1425" s="5"/>
      <c r="EE1425" s="43">
        <f t="shared" si="2635"/>
        <v>0</v>
      </c>
      <c r="EF1425" s="27">
        <f t="shared" si="2661"/>
        <v>4769</v>
      </c>
      <c r="EG1425" s="66"/>
      <c r="EH1425" s="66">
        <f t="shared" si="2636"/>
        <v>0</v>
      </c>
      <c r="EI1425" s="67">
        <f t="shared" si="2662"/>
        <v>21277</v>
      </c>
      <c r="EJ1425" s="66"/>
      <c r="EK1425" s="66">
        <f t="shared" si="2637"/>
        <v>0</v>
      </c>
      <c r="EL1425" s="67">
        <f t="shared" si="2663"/>
        <v>19907</v>
      </c>
      <c r="EM1425" s="110">
        <f t="shared" si="2561"/>
        <v>251295.40260276003</v>
      </c>
    </row>
    <row r="1426" spans="1:143" ht="11.25" customHeight="1" x14ac:dyDescent="0.25">
      <c r="A1426" s="490">
        <v>46207</v>
      </c>
      <c r="B1426" s="187">
        <v>46193</v>
      </c>
      <c r="C1426" s="204">
        <v>8005005339</v>
      </c>
      <c r="D1426" s="17" t="s">
        <v>38</v>
      </c>
      <c r="E1426" s="18">
        <v>30</v>
      </c>
      <c r="F1426" s="19">
        <v>5</v>
      </c>
      <c r="G1426" s="20">
        <v>191516042025</v>
      </c>
      <c r="H1426" s="66"/>
      <c r="I1426" s="41">
        <f t="shared" si="2601"/>
        <v>0</v>
      </c>
      <c r="J1426" s="48">
        <f t="shared" si="2597"/>
        <v>204737</v>
      </c>
      <c r="K1426" s="66"/>
      <c r="L1426" s="41">
        <f t="shared" si="2590"/>
        <v>0</v>
      </c>
      <c r="M1426" s="48">
        <f t="shared" si="2598"/>
        <v>213554</v>
      </c>
      <c r="N1426" s="66"/>
      <c r="O1426" s="41">
        <f t="shared" si="2591"/>
        <v>0</v>
      </c>
      <c r="P1426" s="48">
        <f t="shared" si="2599"/>
        <v>142116</v>
      </c>
      <c r="Q1426" s="66"/>
      <c r="R1426" s="66">
        <f t="shared" si="2592"/>
        <v>0</v>
      </c>
      <c r="S1426" s="67">
        <f t="shared" si="2600"/>
        <v>278252</v>
      </c>
      <c r="T1426" s="66"/>
      <c r="U1426" s="66">
        <f t="shared" si="2602"/>
        <v>0</v>
      </c>
      <c r="V1426" s="67">
        <f t="shared" si="2568"/>
        <v>113216.80000000005</v>
      </c>
      <c r="X1426" s="69">
        <f t="shared" si="2605"/>
        <v>0</v>
      </c>
      <c r="Y1426" s="67">
        <f t="shared" si="2573"/>
        <v>4416.3500000000004</v>
      </c>
      <c r="Z1426" s="66"/>
      <c r="AA1426" s="68">
        <f t="shared" si="2606"/>
        <v>0</v>
      </c>
      <c r="AB1426" s="67">
        <f t="shared" si="2574"/>
        <v>24648.5</v>
      </c>
      <c r="AC1426" s="66"/>
      <c r="AD1426" s="66">
        <f t="shared" si="2607"/>
        <v>0</v>
      </c>
      <c r="AE1426" s="67">
        <f t="shared" si="2575"/>
        <v>14877</v>
      </c>
      <c r="AF1426" s="66"/>
      <c r="AG1426" s="78">
        <f t="shared" si="2608"/>
        <v>0</v>
      </c>
      <c r="AH1426" s="79">
        <f t="shared" si="2576"/>
        <v>17184.8</v>
      </c>
      <c r="AI1426" s="66"/>
      <c r="AJ1426" s="68">
        <f t="shared" si="2609"/>
        <v>0</v>
      </c>
      <c r="AK1426" s="67">
        <f t="shared" si="2577"/>
        <v>41124</v>
      </c>
      <c r="AL1426" s="66"/>
      <c r="AM1426" s="68">
        <f t="shared" si="2562"/>
        <v>0</v>
      </c>
      <c r="AN1426" s="67">
        <f t="shared" si="2578"/>
        <v>7722.12</v>
      </c>
      <c r="AO1426" s="66"/>
      <c r="AP1426" s="68">
        <f t="shared" si="2610"/>
        <v>0</v>
      </c>
      <c r="AQ1426" s="67">
        <f t="shared" si="2593"/>
        <v>7578.6399999999994</v>
      </c>
      <c r="AR1426" s="66"/>
      <c r="AS1426" s="68">
        <f t="shared" si="2611"/>
        <v>0</v>
      </c>
      <c r="AT1426" s="67">
        <f t="shared" si="2563"/>
        <v>2278.5</v>
      </c>
      <c r="AU1426" s="66"/>
      <c r="AV1426" s="66">
        <f t="shared" si="2612"/>
        <v>0</v>
      </c>
      <c r="AW1426" s="42">
        <f t="shared" si="2596"/>
        <v>3255.6000000000017</v>
      </c>
      <c r="AX1426" s="66"/>
      <c r="AY1426" s="66">
        <f t="shared" si="2613"/>
        <v>0</v>
      </c>
      <c r="AZ1426" s="67">
        <f t="shared" si="2647"/>
        <v>616.09999999999991</v>
      </c>
      <c r="BA1426" s="66"/>
      <c r="BB1426" s="68">
        <f t="shared" si="2614"/>
        <v>0</v>
      </c>
      <c r="BC1426" s="67">
        <f t="shared" si="2594"/>
        <v>77.819999999999851</v>
      </c>
      <c r="BD1426" s="66"/>
      <c r="BE1426" s="68">
        <f t="shared" si="2615"/>
        <v>0</v>
      </c>
      <c r="BF1426" s="67">
        <f t="shared" si="2645"/>
        <v>445.38000000000164</v>
      </c>
      <c r="BG1426" s="66"/>
      <c r="BH1426" s="68">
        <f t="shared" si="2616"/>
        <v>153.6</v>
      </c>
      <c r="BI1426" s="67">
        <f t="shared" si="2646"/>
        <v>17526.399999999998</v>
      </c>
      <c r="BJ1426" s="66"/>
      <c r="BK1426" s="68">
        <f t="shared" si="2617"/>
        <v>0</v>
      </c>
      <c r="BL1426" s="67">
        <f t="shared" si="2649"/>
        <v>2582.6000000000004</v>
      </c>
      <c r="BM1426" s="66"/>
      <c r="BN1426" s="68">
        <f t="shared" si="2642"/>
        <v>0</v>
      </c>
      <c r="BO1426" s="67">
        <f t="shared" si="2650"/>
        <v>24199.5</v>
      </c>
      <c r="BP1426" s="66"/>
      <c r="BQ1426" s="68">
        <f t="shared" si="2643"/>
        <v>0</v>
      </c>
      <c r="BR1426" s="67">
        <f t="shared" si="2664"/>
        <v>59927.05000000001</v>
      </c>
      <c r="BS1426" s="66"/>
      <c r="BT1426" s="66">
        <f t="shared" si="2618"/>
        <v>60</v>
      </c>
      <c r="BU1426" s="67">
        <f t="shared" si="2668"/>
        <v>184495</v>
      </c>
      <c r="BV1426" s="66"/>
      <c r="BW1426" s="66">
        <f t="shared" si="2638"/>
        <v>60</v>
      </c>
      <c r="BX1426" s="67">
        <f t="shared" si="2669"/>
        <v>121998</v>
      </c>
      <c r="BY1426" s="66"/>
      <c r="BZ1426" s="66">
        <f t="shared" si="2619"/>
        <v>60</v>
      </c>
      <c r="CA1426" s="67">
        <f t="shared" si="2670"/>
        <v>180189</v>
      </c>
      <c r="CB1426" s="66"/>
      <c r="CC1426" s="66">
        <f t="shared" si="2620"/>
        <v>0</v>
      </c>
      <c r="CD1426" s="67">
        <f t="shared" si="2586"/>
        <v>20601.539999999997</v>
      </c>
      <c r="CE1426" s="66"/>
      <c r="CF1426" s="66">
        <f t="shared" si="2621"/>
        <v>0</v>
      </c>
      <c r="CG1426" s="67">
        <f t="shared" si="2651"/>
        <v>3663.6999999999994</v>
      </c>
      <c r="CH1426" s="66"/>
      <c r="CI1426" s="66">
        <f t="shared" si="2622"/>
        <v>0</v>
      </c>
      <c r="CJ1426" s="67">
        <f t="shared" si="2665"/>
        <v>6757.8</v>
      </c>
      <c r="CK1426" s="66"/>
      <c r="CL1426" s="68">
        <f t="shared" si="2623"/>
        <v>0</v>
      </c>
      <c r="CM1426" s="79">
        <f t="shared" si="2652"/>
        <v>4847.4799999999996</v>
      </c>
      <c r="CN1426" s="66"/>
      <c r="CO1426" s="68">
        <f t="shared" si="2624"/>
        <v>0</v>
      </c>
      <c r="CP1426" s="79">
        <f t="shared" si="2653"/>
        <v>3955</v>
      </c>
      <c r="CQ1426" s="66"/>
      <c r="CR1426" s="68">
        <f t="shared" si="2625"/>
        <v>0</v>
      </c>
      <c r="CS1426" s="79">
        <f t="shared" si="2595"/>
        <v>5186</v>
      </c>
      <c r="CT1426" s="66"/>
      <c r="CU1426" s="68">
        <f t="shared" si="2626"/>
        <v>0</v>
      </c>
      <c r="CV1426" s="79">
        <f t="shared" si="2654"/>
        <v>6929</v>
      </c>
      <c r="CW1426" s="66"/>
      <c r="CX1426" s="66">
        <f t="shared" si="2644"/>
        <v>0</v>
      </c>
      <c r="CY1426" s="40">
        <f t="shared" si="2589"/>
        <v>6173.9599999999982</v>
      </c>
      <c r="CZ1426" s="65"/>
      <c r="DA1426" s="66">
        <f t="shared" si="2640"/>
        <v>0</v>
      </c>
      <c r="DB1426" s="67">
        <f t="shared" si="2666"/>
        <v>24348</v>
      </c>
      <c r="DC1426" s="66"/>
      <c r="DD1426" s="66">
        <f t="shared" si="2641"/>
        <v>0</v>
      </c>
      <c r="DE1426" s="67">
        <f t="shared" si="2667"/>
        <v>71119</v>
      </c>
      <c r="DF1426" s="66"/>
      <c r="DG1426" s="69">
        <f t="shared" si="2627"/>
        <v>0</v>
      </c>
      <c r="DH1426" s="67">
        <f t="shared" si="2587"/>
        <v>438795</v>
      </c>
      <c r="DI1426" s="66"/>
      <c r="DJ1426" s="66">
        <f t="shared" si="2628"/>
        <v>0</v>
      </c>
      <c r="DK1426" s="67">
        <f t="shared" si="2655"/>
        <v>4363.5</v>
      </c>
      <c r="DM1426" s="206">
        <f t="shared" si="2629"/>
        <v>0</v>
      </c>
      <c r="DN1426" s="25">
        <f t="shared" si="2648"/>
        <v>0</v>
      </c>
      <c r="DO1426" s="5"/>
      <c r="DP1426" s="43">
        <f t="shared" si="2630"/>
        <v>0</v>
      </c>
      <c r="DQ1426" s="27">
        <f t="shared" si="2656"/>
        <v>6413.5</v>
      </c>
      <c r="DR1426" s="5"/>
      <c r="DS1426" s="43">
        <f t="shared" si="2631"/>
        <v>0</v>
      </c>
      <c r="DT1426" s="27">
        <f t="shared" si="2657"/>
        <v>4846</v>
      </c>
      <c r="DU1426" s="5"/>
      <c r="DV1426" s="43">
        <f t="shared" si="2632"/>
        <v>0</v>
      </c>
      <c r="DW1426" s="27">
        <f t="shared" si="2658"/>
        <v>4835</v>
      </c>
      <c r="DX1426" s="5"/>
      <c r="DY1426" s="22">
        <f t="shared" si="2633"/>
        <v>0</v>
      </c>
      <c r="DZ1426" s="25">
        <f t="shared" si="2659"/>
        <v>523</v>
      </c>
      <c r="EA1426" s="22"/>
      <c r="EB1426" s="22">
        <f t="shared" si="2634"/>
        <v>0</v>
      </c>
      <c r="EC1426" s="28">
        <f t="shared" si="2660"/>
        <v>369</v>
      </c>
      <c r="ED1426" s="5"/>
      <c r="EE1426" s="43">
        <f t="shared" si="2635"/>
        <v>0</v>
      </c>
      <c r="EF1426" s="27">
        <f t="shared" si="2661"/>
        <v>4769</v>
      </c>
      <c r="EG1426" s="66"/>
      <c r="EH1426" s="66">
        <f t="shared" si="2636"/>
        <v>0</v>
      </c>
      <c r="EI1426" s="67">
        <f t="shared" si="2662"/>
        <v>21277</v>
      </c>
      <c r="EJ1426" s="66"/>
      <c r="EK1426" s="66">
        <f t="shared" si="2637"/>
        <v>0</v>
      </c>
      <c r="EL1426" s="67">
        <f t="shared" si="2663"/>
        <v>19907</v>
      </c>
      <c r="EM1426" s="110">
        <f t="shared" si="2561"/>
        <v>251232.33630275997</v>
      </c>
    </row>
    <row r="1427" spans="1:143" ht="11.25" customHeight="1" x14ac:dyDescent="0.25">
      <c r="A1427" s="490">
        <v>46207</v>
      </c>
      <c r="B1427" s="187">
        <v>46198</v>
      </c>
      <c r="C1427" s="204">
        <v>8005023234</v>
      </c>
      <c r="D1427" s="17" t="s">
        <v>32</v>
      </c>
      <c r="E1427" s="18">
        <v>50</v>
      </c>
      <c r="F1427" s="19">
        <v>3</v>
      </c>
      <c r="G1427" s="20">
        <v>191516042049</v>
      </c>
      <c r="H1427" s="66"/>
      <c r="I1427" s="41">
        <f t="shared" si="2601"/>
        <v>0</v>
      </c>
      <c r="J1427" s="48">
        <f t="shared" si="2597"/>
        <v>204737</v>
      </c>
      <c r="K1427" s="66"/>
      <c r="L1427" s="41">
        <f t="shared" si="2590"/>
        <v>0</v>
      </c>
      <c r="M1427" s="48">
        <f t="shared" si="2598"/>
        <v>213554</v>
      </c>
      <c r="N1427" s="66"/>
      <c r="O1427" s="41">
        <f t="shared" si="2591"/>
        <v>0</v>
      </c>
      <c r="P1427" s="48">
        <f t="shared" si="2599"/>
        <v>142116</v>
      </c>
      <c r="Q1427" s="66"/>
      <c r="R1427" s="66">
        <f t="shared" si="2592"/>
        <v>0</v>
      </c>
      <c r="S1427" s="67">
        <f t="shared" si="2600"/>
        <v>278252</v>
      </c>
      <c r="T1427" s="66"/>
      <c r="U1427" s="66">
        <f t="shared" si="2602"/>
        <v>0</v>
      </c>
      <c r="V1427" s="67">
        <f t="shared" si="2568"/>
        <v>113216.80000000005</v>
      </c>
      <c r="X1427" s="69">
        <f t="shared" si="2605"/>
        <v>0</v>
      </c>
      <c r="Y1427" s="67">
        <f t="shared" si="2573"/>
        <v>4416.3500000000004</v>
      </c>
      <c r="Z1427" s="66"/>
      <c r="AA1427" s="68">
        <f t="shared" si="2606"/>
        <v>0</v>
      </c>
      <c r="AB1427" s="67">
        <f t="shared" si="2574"/>
        <v>24648.5</v>
      </c>
      <c r="AC1427" s="66"/>
      <c r="AD1427" s="66">
        <f t="shared" si="2607"/>
        <v>0</v>
      </c>
      <c r="AE1427" s="67">
        <f t="shared" si="2575"/>
        <v>14877</v>
      </c>
      <c r="AF1427" s="66"/>
      <c r="AG1427" s="78">
        <f t="shared" si="2608"/>
        <v>0</v>
      </c>
      <c r="AH1427" s="79">
        <f t="shared" si="2576"/>
        <v>17184.8</v>
      </c>
      <c r="AI1427" s="66"/>
      <c r="AJ1427" s="68">
        <f t="shared" si="2609"/>
        <v>0</v>
      </c>
      <c r="AK1427" s="67">
        <f t="shared" si="2577"/>
        <v>41124</v>
      </c>
      <c r="AL1427" s="66"/>
      <c r="AM1427" s="68">
        <f t="shared" si="2562"/>
        <v>0</v>
      </c>
      <c r="AN1427" s="67">
        <f t="shared" si="2578"/>
        <v>7722.12</v>
      </c>
      <c r="AO1427" s="66"/>
      <c r="AP1427" s="68">
        <f t="shared" si="2610"/>
        <v>0</v>
      </c>
      <c r="AQ1427" s="67">
        <f t="shared" si="2593"/>
        <v>7578.6399999999994</v>
      </c>
      <c r="AR1427" s="66"/>
      <c r="AS1427" s="68">
        <f t="shared" si="2611"/>
        <v>0</v>
      </c>
      <c r="AT1427" s="67">
        <f t="shared" si="2563"/>
        <v>2278.5</v>
      </c>
      <c r="AU1427" s="66"/>
      <c r="AV1427" s="66">
        <f t="shared" si="2612"/>
        <v>0</v>
      </c>
      <c r="AW1427" s="42">
        <f t="shared" si="2596"/>
        <v>3255.6000000000017</v>
      </c>
      <c r="AX1427" s="66"/>
      <c r="AY1427" s="66">
        <f t="shared" si="2613"/>
        <v>0</v>
      </c>
      <c r="AZ1427" s="67">
        <f t="shared" si="2647"/>
        <v>616.09999999999991</v>
      </c>
      <c r="BA1427" s="66"/>
      <c r="BB1427" s="68">
        <f t="shared" si="2614"/>
        <v>0</v>
      </c>
      <c r="BC1427" s="67">
        <f t="shared" si="2594"/>
        <v>77.819999999999851</v>
      </c>
      <c r="BD1427" s="66"/>
      <c r="BE1427" s="68">
        <f t="shared" si="2615"/>
        <v>0</v>
      </c>
      <c r="BF1427" s="67">
        <f t="shared" si="2645"/>
        <v>445.38000000000164</v>
      </c>
      <c r="BG1427" s="66"/>
      <c r="BH1427" s="68">
        <v>156.5</v>
      </c>
      <c r="BI1427" s="67">
        <f t="shared" si="2646"/>
        <v>17369.899999999998</v>
      </c>
      <c r="BJ1427" s="66"/>
      <c r="BK1427" s="68">
        <f t="shared" si="2617"/>
        <v>0</v>
      </c>
      <c r="BL1427" s="67">
        <f t="shared" si="2649"/>
        <v>2582.6000000000004</v>
      </c>
      <c r="BM1427" s="66"/>
      <c r="BN1427" s="68">
        <f t="shared" si="2642"/>
        <v>0</v>
      </c>
      <c r="BO1427" s="67">
        <f t="shared" si="2650"/>
        <v>24199.5</v>
      </c>
      <c r="BP1427" s="66"/>
      <c r="BQ1427" s="68">
        <f t="shared" si="2643"/>
        <v>0</v>
      </c>
      <c r="BR1427" s="67">
        <f t="shared" si="2664"/>
        <v>59927.05000000001</v>
      </c>
      <c r="BS1427" s="66"/>
      <c r="BT1427" s="66">
        <f t="shared" si="2618"/>
        <v>100</v>
      </c>
      <c r="BU1427" s="67">
        <f t="shared" si="2668"/>
        <v>184395</v>
      </c>
      <c r="BV1427" s="66"/>
      <c r="BW1427" s="66">
        <f t="shared" si="2638"/>
        <v>100</v>
      </c>
      <c r="BX1427" s="67">
        <f t="shared" si="2669"/>
        <v>121898</v>
      </c>
      <c r="BY1427" s="66"/>
      <c r="BZ1427" s="66">
        <f t="shared" si="2619"/>
        <v>100</v>
      </c>
      <c r="CA1427" s="67">
        <f t="shared" si="2670"/>
        <v>180089</v>
      </c>
      <c r="CB1427" s="66"/>
      <c r="CC1427" s="66">
        <f t="shared" si="2620"/>
        <v>0</v>
      </c>
      <c r="CD1427" s="67">
        <f t="shared" si="2586"/>
        <v>20601.539999999997</v>
      </c>
      <c r="CE1427" s="66"/>
      <c r="CF1427" s="66">
        <f t="shared" si="2621"/>
        <v>0</v>
      </c>
      <c r="CG1427" s="67">
        <f t="shared" si="2651"/>
        <v>3663.6999999999994</v>
      </c>
      <c r="CH1427" s="66"/>
      <c r="CI1427" s="66">
        <f t="shared" si="2622"/>
        <v>0</v>
      </c>
      <c r="CJ1427" s="67">
        <f t="shared" si="2665"/>
        <v>6757.8</v>
      </c>
      <c r="CK1427" s="66"/>
      <c r="CL1427" s="68">
        <f t="shared" si="2623"/>
        <v>0</v>
      </c>
      <c r="CM1427" s="79">
        <f t="shared" si="2652"/>
        <v>4847.4799999999996</v>
      </c>
      <c r="CN1427" s="66"/>
      <c r="CO1427" s="68">
        <f t="shared" si="2624"/>
        <v>0</v>
      </c>
      <c r="CP1427" s="79">
        <f t="shared" si="2653"/>
        <v>3955</v>
      </c>
      <c r="CQ1427" s="66"/>
      <c r="CR1427" s="68">
        <f t="shared" si="2625"/>
        <v>0</v>
      </c>
      <c r="CS1427" s="79">
        <f t="shared" si="2595"/>
        <v>5186</v>
      </c>
      <c r="CT1427" s="66"/>
      <c r="CU1427" s="68">
        <f t="shared" si="2626"/>
        <v>0</v>
      </c>
      <c r="CV1427" s="79">
        <f t="shared" si="2654"/>
        <v>6929</v>
      </c>
      <c r="CW1427" s="66"/>
      <c r="CX1427" s="66">
        <f t="shared" si="2644"/>
        <v>0</v>
      </c>
      <c r="CY1427" s="40">
        <f t="shared" si="2589"/>
        <v>6173.9599999999982</v>
      </c>
      <c r="CZ1427" s="65"/>
      <c r="DA1427" s="66">
        <f t="shared" si="2640"/>
        <v>0</v>
      </c>
      <c r="DB1427" s="67">
        <f t="shared" si="2666"/>
        <v>24348</v>
      </c>
      <c r="DC1427" s="66"/>
      <c r="DD1427" s="66">
        <f t="shared" si="2641"/>
        <v>0</v>
      </c>
      <c r="DE1427" s="67">
        <f t="shared" si="2667"/>
        <v>71119</v>
      </c>
      <c r="DF1427" s="66"/>
      <c r="DG1427" s="69">
        <f t="shared" si="2627"/>
        <v>0</v>
      </c>
      <c r="DH1427" s="67">
        <f t="shared" si="2587"/>
        <v>438795</v>
      </c>
      <c r="DI1427" s="66"/>
      <c r="DJ1427" s="66">
        <f t="shared" si="2628"/>
        <v>0</v>
      </c>
      <c r="DK1427" s="67">
        <f t="shared" si="2655"/>
        <v>4363.5</v>
      </c>
      <c r="DM1427" s="206">
        <f t="shared" si="2629"/>
        <v>0</v>
      </c>
      <c r="DN1427" s="25">
        <f t="shared" si="2648"/>
        <v>0</v>
      </c>
      <c r="DO1427" s="5"/>
      <c r="DP1427" s="43">
        <f t="shared" si="2630"/>
        <v>0</v>
      </c>
      <c r="DQ1427" s="27">
        <f t="shared" si="2656"/>
        <v>6413.5</v>
      </c>
      <c r="DR1427" s="5"/>
      <c r="DS1427" s="43">
        <f t="shared" si="2631"/>
        <v>0</v>
      </c>
      <c r="DT1427" s="27">
        <f t="shared" si="2657"/>
        <v>4846</v>
      </c>
      <c r="DU1427" s="5"/>
      <c r="DV1427" s="43">
        <f t="shared" si="2632"/>
        <v>0</v>
      </c>
      <c r="DW1427" s="27">
        <f t="shared" si="2658"/>
        <v>4835</v>
      </c>
      <c r="DX1427" s="5"/>
      <c r="DY1427" s="22">
        <f t="shared" si="2633"/>
        <v>0</v>
      </c>
      <c r="DZ1427" s="25">
        <f t="shared" si="2659"/>
        <v>523</v>
      </c>
      <c r="EA1427" s="22"/>
      <c r="EB1427" s="22">
        <f t="shared" si="2634"/>
        <v>0</v>
      </c>
      <c r="EC1427" s="28">
        <f t="shared" si="2660"/>
        <v>369</v>
      </c>
      <c r="ED1427" s="5"/>
      <c r="EE1427" s="43">
        <f t="shared" si="2635"/>
        <v>0</v>
      </c>
      <c r="EF1427" s="27">
        <f t="shared" si="2661"/>
        <v>4769</v>
      </c>
      <c r="EG1427" s="66"/>
      <c r="EH1427" s="66">
        <f t="shared" si="2636"/>
        <v>0</v>
      </c>
      <c r="EI1427" s="67">
        <f t="shared" si="2662"/>
        <v>21277</v>
      </c>
      <c r="EJ1427" s="66"/>
      <c r="EK1427" s="66">
        <f t="shared" si="2637"/>
        <v>0</v>
      </c>
      <c r="EL1427" s="67">
        <f t="shared" si="2663"/>
        <v>19907</v>
      </c>
      <c r="EM1427" s="110">
        <f t="shared" si="2561"/>
        <v>251106.53390275998</v>
      </c>
    </row>
    <row r="1428" spans="1:143" ht="11.25" customHeight="1" x14ac:dyDescent="0.25">
      <c r="A1428" s="490">
        <v>46207</v>
      </c>
      <c r="B1428" s="196" t="s">
        <v>526</v>
      </c>
      <c r="C1428" s="204">
        <v>8004998896</v>
      </c>
      <c r="D1428" s="17" t="s">
        <v>32</v>
      </c>
      <c r="E1428" s="18">
        <v>100</v>
      </c>
      <c r="F1428" s="19">
        <v>3</v>
      </c>
      <c r="G1428" s="20">
        <v>191516042049</v>
      </c>
      <c r="H1428" s="66"/>
      <c r="I1428" s="41">
        <f t="shared" si="2601"/>
        <v>0</v>
      </c>
      <c r="J1428" s="48">
        <f t="shared" si="2597"/>
        <v>204737</v>
      </c>
      <c r="K1428" s="66"/>
      <c r="L1428" s="41">
        <f t="shared" si="2590"/>
        <v>0</v>
      </c>
      <c r="M1428" s="48">
        <f t="shared" si="2598"/>
        <v>213554</v>
      </c>
      <c r="N1428" s="66"/>
      <c r="O1428" s="41">
        <f t="shared" si="2591"/>
        <v>0</v>
      </c>
      <c r="P1428" s="48">
        <f t="shared" si="2599"/>
        <v>142116</v>
      </c>
      <c r="Q1428" s="66"/>
      <c r="R1428" s="66">
        <f t="shared" si="2592"/>
        <v>0</v>
      </c>
      <c r="S1428" s="67">
        <f t="shared" si="2600"/>
        <v>278252</v>
      </c>
      <c r="T1428" s="66"/>
      <c r="U1428" s="66">
        <f t="shared" si="2602"/>
        <v>0</v>
      </c>
      <c r="V1428" s="67">
        <f t="shared" si="2568"/>
        <v>113216.80000000005</v>
      </c>
      <c r="X1428" s="69">
        <f t="shared" si="2605"/>
        <v>0</v>
      </c>
      <c r="Y1428" s="67">
        <f t="shared" si="2573"/>
        <v>4416.3500000000004</v>
      </c>
      <c r="Z1428" s="66"/>
      <c r="AA1428" s="68">
        <f t="shared" si="2606"/>
        <v>0</v>
      </c>
      <c r="AB1428" s="67">
        <f t="shared" si="2574"/>
        <v>24648.5</v>
      </c>
      <c r="AC1428" s="66"/>
      <c r="AD1428" s="66">
        <f t="shared" si="2607"/>
        <v>0</v>
      </c>
      <c r="AE1428" s="67">
        <f t="shared" si="2575"/>
        <v>14877</v>
      </c>
      <c r="AF1428" s="66"/>
      <c r="AG1428" s="78">
        <f t="shared" si="2608"/>
        <v>0</v>
      </c>
      <c r="AH1428" s="79">
        <f t="shared" si="2576"/>
        <v>17184.8</v>
      </c>
      <c r="AI1428" s="66"/>
      <c r="AJ1428" s="68">
        <f t="shared" si="2609"/>
        <v>0</v>
      </c>
      <c r="AK1428" s="67">
        <f t="shared" si="2577"/>
        <v>41124</v>
      </c>
      <c r="AL1428" s="66"/>
      <c r="AM1428" s="68">
        <f t="shared" si="2562"/>
        <v>0</v>
      </c>
      <c r="AN1428" s="67">
        <f t="shared" si="2578"/>
        <v>7722.12</v>
      </c>
      <c r="AO1428" s="66"/>
      <c r="AP1428" s="68">
        <f t="shared" si="2610"/>
        <v>0</v>
      </c>
      <c r="AQ1428" s="67">
        <f t="shared" si="2593"/>
        <v>7578.6399999999994</v>
      </c>
      <c r="AR1428" s="66"/>
      <c r="AS1428" s="68">
        <f t="shared" si="2611"/>
        <v>0</v>
      </c>
      <c r="AT1428" s="67">
        <f t="shared" si="2563"/>
        <v>2278.5</v>
      </c>
      <c r="AU1428" s="66"/>
      <c r="AV1428" s="66">
        <f t="shared" si="2612"/>
        <v>0</v>
      </c>
      <c r="AW1428" s="42">
        <f t="shared" si="2596"/>
        <v>3255.6000000000017</v>
      </c>
      <c r="AX1428" s="66"/>
      <c r="AY1428" s="66">
        <f t="shared" si="2613"/>
        <v>0</v>
      </c>
      <c r="AZ1428" s="67">
        <f t="shared" si="2647"/>
        <v>616.09999999999991</v>
      </c>
      <c r="BA1428" s="66"/>
      <c r="BB1428" s="68">
        <f t="shared" si="2614"/>
        <v>0</v>
      </c>
      <c r="BC1428" s="67">
        <f t="shared" si="2594"/>
        <v>77.819999999999851</v>
      </c>
      <c r="BD1428" s="66"/>
      <c r="BE1428" s="68">
        <f t="shared" si="2615"/>
        <v>0</v>
      </c>
      <c r="BF1428" s="67">
        <f t="shared" si="2645"/>
        <v>445.38000000000164</v>
      </c>
      <c r="BG1428" s="66"/>
      <c r="BH1428" s="68">
        <f t="shared" ref="BH1428:BH1475" si="2671">IF(OR(D1448="NPC06UZDB-GY026M",D1448="NPP06UZDB-GY010M",D1428="CO155E2-0CM018",D1428="CO155E2-0CM023",D1428="CO155E2-0CM026",D1428="NPP06UZDB-GY150C",D1428="NPP06UZDB-GY025M",D1428="NPC06UZDB-GY013M",D1428="NPP06UZDB-GY001M",D1428="NPP06UZDB-GY250C",D1428="NPC06UZDB-GY028M",D1428="NPC06UZDB-GY018M",D1428="NPC06UZDB-GY014M",D1428="NPC06UZDB-GY012M",D1428="NPC06UZDB-GY011M",D1428="NPC06UZDB-GY006M",D1428="CO155E2-0CM006",D1428="NPP06UZDB-GY005M",D1428="NPP06UZDB-GY005M",D1428="NPP06UZDB-GY003M",D1428="NPP06UZDB-GY002M",D1428="NPC06UZDB-GY025M",D1428="CO155E2-0CM020",D1428="CO155E2-0CM030",D1428="NPC06UZDB-GY350C",D1428="NPC06UZDB-GY030M",D1428="NPC06UZDB-GY020C",D1428="NPC06UZDB-GY030M",D1428="NPC06UZDB-GY350C",D1428="CO155E2-0CM007",D1428="NPC06UZDB-GY150C",D1428="NPC06UZDB-GY250C",D1428="NPC06UZDB-GY007M",D1428="CO155E2-0CC050",D1428="NPC06UZDB-GY006M",D1428="NPC06UZDB-GY008M",D1428="NPC06UZDB-GY050C",D1428="CO155E2-0CC250",D1428="NPC06UZDB-GY750C",D1428="NPC06UZDB-GY007M",D1428="NPC06UZDB-GY020M",D1428="CO155E2-0CC150",D1428="CO155E2-0CM015",D1428="CO155E2-0CM010",D1428="NPC06UZDB-GY450C",D1428="NPC06UZDB-GY015M",D1428="NPC06UZDB-GY150C",D1428="CO155E2-0CM001",D1428="CO155E2-0CM002",D1428="CO155E2-0CM003",D1428="CO155E2-0CM004",D1428="CO155E2-0CM005",D1428="CO155E2-0CM008",D1428="NPC06UZDB-GY010M",D1428="NPC06UZDB-GY001M",D1428="NPC06UZDB-GY002M",D1428="NPC06UZDB-GY003M",D1428="NPC06UZDB-GY004M",D1428="NPC06UZDB-GY005M",),E1428*(F1428+0.12),0)</f>
        <v>312</v>
      </c>
      <c r="BI1428" s="67">
        <f t="shared" si="2646"/>
        <v>17057.899999999998</v>
      </c>
      <c r="BJ1428" s="66"/>
      <c r="BK1428" s="68">
        <f t="shared" si="2617"/>
        <v>0</v>
      </c>
      <c r="BL1428" s="67">
        <f t="shared" si="2649"/>
        <v>2582.6000000000004</v>
      </c>
      <c r="BM1428" s="66"/>
      <c r="BN1428" s="68">
        <f t="shared" si="2642"/>
        <v>0</v>
      </c>
      <c r="BO1428" s="67">
        <f t="shared" si="2650"/>
        <v>24199.5</v>
      </c>
      <c r="BP1428" s="66"/>
      <c r="BQ1428" s="68">
        <f t="shared" si="2643"/>
        <v>0</v>
      </c>
      <c r="BR1428" s="67">
        <f t="shared" si="2664"/>
        <v>59927.05000000001</v>
      </c>
      <c r="BS1428" s="66"/>
      <c r="BT1428" s="66">
        <f t="shared" si="2618"/>
        <v>200</v>
      </c>
      <c r="BU1428" s="67">
        <f t="shared" si="2668"/>
        <v>184195</v>
      </c>
      <c r="BV1428" s="66"/>
      <c r="BW1428" s="66">
        <f t="shared" si="2638"/>
        <v>200</v>
      </c>
      <c r="BX1428" s="67">
        <f t="shared" si="2669"/>
        <v>121698</v>
      </c>
      <c r="BY1428" s="66"/>
      <c r="BZ1428" s="66">
        <f t="shared" si="2619"/>
        <v>200</v>
      </c>
      <c r="CA1428" s="67">
        <f t="shared" si="2670"/>
        <v>179889</v>
      </c>
      <c r="CB1428" s="66"/>
      <c r="CC1428" s="66">
        <f t="shared" si="2620"/>
        <v>0</v>
      </c>
      <c r="CD1428" s="67">
        <f t="shared" si="2586"/>
        <v>20601.539999999997</v>
      </c>
      <c r="CE1428" s="66"/>
      <c r="CF1428" s="66">
        <f t="shared" si="2621"/>
        <v>0</v>
      </c>
      <c r="CG1428" s="67">
        <f t="shared" si="2651"/>
        <v>3663.6999999999994</v>
      </c>
      <c r="CH1428" s="66"/>
      <c r="CI1428" s="66">
        <f t="shared" si="2622"/>
        <v>0</v>
      </c>
      <c r="CJ1428" s="67">
        <f t="shared" si="2665"/>
        <v>6757.8</v>
      </c>
      <c r="CK1428" s="66"/>
      <c r="CL1428" s="68">
        <f t="shared" si="2623"/>
        <v>0</v>
      </c>
      <c r="CM1428" s="79">
        <f t="shared" si="2652"/>
        <v>4847.4799999999996</v>
      </c>
      <c r="CN1428" s="66"/>
      <c r="CO1428" s="68">
        <f t="shared" si="2624"/>
        <v>0</v>
      </c>
      <c r="CP1428" s="79">
        <f t="shared" si="2653"/>
        <v>3955</v>
      </c>
      <c r="CQ1428" s="66"/>
      <c r="CR1428" s="68">
        <f t="shared" si="2625"/>
        <v>0</v>
      </c>
      <c r="CS1428" s="79">
        <f t="shared" si="2595"/>
        <v>5186</v>
      </c>
      <c r="CT1428" s="66"/>
      <c r="CU1428" s="68">
        <f t="shared" si="2626"/>
        <v>0</v>
      </c>
      <c r="CV1428" s="79">
        <f t="shared" si="2654"/>
        <v>6929</v>
      </c>
      <c r="CW1428" s="66"/>
      <c r="CX1428" s="66">
        <f t="shared" si="2644"/>
        <v>0</v>
      </c>
      <c r="CY1428" s="40">
        <f t="shared" si="2589"/>
        <v>6173.9599999999982</v>
      </c>
      <c r="CZ1428" s="65"/>
      <c r="DA1428" s="66">
        <f t="shared" si="2640"/>
        <v>0</v>
      </c>
      <c r="DB1428" s="67">
        <f t="shared" si="2666"/>
        <v>24348</v>
      </c>
      <c r="DC1428" s="66"/>
      <c r="DD1428" s="66">
        <f t="shared" si="2641"/>
        <v>0</v>
      </c>
      <c r="DE1428" s="67">
        <f t="shared" si="2667"/>
        <v>71119</v>
      </c>
      <c r="DF1428" s="66"/>
      <c r="DG1428" s="69">
        <f t="shared" si="2627"/>
        <v>0</v>
      </c>
      <c r="DH1428" s="67">
        <f t="shared" si="2587"/>
        <v>438795</v>
      </c>
      <c r="DI1428" s="66"/>
      <c r="DJ1428" s="66">
        <f t="shared" si="2628"/>
        <v>0</v>
      </c>
      <c r="DK1428" s="67">
        <f t="shared" si="2655"/>
        <v>4363.5</v>
      </c>
      <c r="DM1428" s="206">
        <f t="shared" si="2629"/>
        <v>0</v>
      </c>
      <c r="DN1428" s="25">
        <f t="shared" si="2648"/>
        <v>0</v>
      </c>
      <c r="DO1428" s="5"/>
      <c r="DP1428" s="43">
        <f t="shared" si="2630"/>
        <v>0</v>
      </c>
      <c r="DQ1428" s="27">
        <f t="shared" si="2656"/>
        <v>6413.5</v>
      </c>
      <c r="DR1428" s="5"/>
      <c r="DS1428" s="43">
        <f t="shared" si="2631"/>
        <v>0</v>
      </c>
      <c r="DT1428" s="27">
        <f t="shared" si="2657"/>
        <v>4846</v>
      </c>
      <c r="DU1428" s="5"/>
      <c r="DV1428" s="43">
        <f t="shared" si="2632"/>
        <v>0</v>
      </c>
      <c r="DW1428" s="27">
        <f t="shared" si="2658"/>
        <v>4835</v>
      </c>
      <c r="DX1428" s="5"/>
      <c r="DY1428" s="22">
        <f t="shared" si="2633"/>
        <v>0</v>
      </c>
      <c r="DZ1428" s="25">
        <f t="shared" si="2659"/>
        <v>523</v>
      </c>
      <c r="EA1428" s="22"/>
      <c r="EB1428" s="22">
        <f t="shared" si="2634"/>
        <v>0</v>
      </c>
      <c r="EC1428" s="28">
        <f t="shared" si="2660"/>
        <v>369</v>
      </c>
      <c r="ED1428" s="5"/>
      <c r="EE1428" s="43">
        <f t="shared" si="2635"/>
        <v>0</v>
      </c>
      <c r="EF1428" s="27">
        <f t="shared" si="2661"/>
        <v>4769</v>
      </c>
      <c r="EG1428" s="66"/>
      <c r="EH1428" s="66">
        <f t="shared" si="2636"/>
        <v>0</v>
      </c>
      <c r="EI1428" s="67">
        <f t="shared" si="2662"/>
        <v>21277</v>
      </c>
      <c r="EJ1428" s="66"/>
      <c r="EK1428" s="66">
        <f t="shared" si="2637"/>
        <v>0</v>
      </c>
      <c r="EL1428" s="67">
        <f t="shared" si="2663"/>
        <v>19907</v>
      </c>
      <c r="EM1428" s="110">
        <f t="shared" si="2561"/>
        <v>251048.98118276001</v>
      </c>
    </row>
    <row r="1429" spans="1:143" ht="11.25" customHeight="1" x14ac:dyDescent="0.25">
      <c r="A1429" s="490">
        <v>46207</v>
      </c>
      <c r="B1429" s="196" t="s">
        <v>526</v>
      </c>
      <c r="C1429" s="204">
        <v>8004998897</v>
      </c>
      <c r="D1429" s="17" t="s">
        <v>38</v>
      </c>
      <c r="E1429" s="18">
        <v>30</v>
      </c>
      <c r="F1429" s="19">
        <v>5</v>
      </c>
      <c r="G1429" s="20">
        <v>191516042025</v>
      </c>
      <c r="H1429" s="66"/>
      <c r="I1429" s="41">
        <f t="shared" si="2601"/>
        <v>0</v>
      </c>
      <c r="J1429" s="48">
        <f t="shared" si="2597"/>
        <v>204737</v>
      </c>
      <c r="K1429" s="66"/>
      <c r="L1429" s="41">
        <f t="shared" si="2590"/>
        <v>0</v>
      </c>
      <c r="M1429" s="48">
        <f t="shared" si="2598"/>
        <v>213554</v>
      </c>
      <c r="N1429" s="66"/>
      <c r="O1429" s="41">
        <f t="shared" si="2591"/>
        <v>0</v>
      </c>
      <c r="P1429" s="48">
        <f t="shared" si="2599"/>
        <v>142116</v>
      </c>
      <c r="Q1429" s="66"/>
      <c r="R1429" s="66">
        <f t="shared" si="2592"/>
        <v>0</v>
      </c>
      <c r="S1429" s="67">
        <f t="shared" si="2600"/>
        <v>278252</v>
      </c>
      <c r="T1429" s="66"/>
      <c r="U1429" s="66">
        <f t="shared" si="2602"/>
        <v>0</v>
      </c>
      <c r="V1429" s="67">
        <f t="shared" si="2568"/>
        <v>113216.80000000005</v>
      </c>
      <c r="X1429" s="69">
        <f t="shared" si="2605"/>
        <v>0</v>
      </c>
      <c r="Y1429" s="67">
        <f t="shared" si="2573"/>
        <v>4416.3500000000004</v>
      </c>
      <c r="Z1429" s="66"/>
      <c r="AA1429" s="68">
        <f t="shared" si="2606"/>
        <v>0</v>
      </c>
      <c r="AB1429" s="67">
        <f t="shared" si="2574"/>
        <v>24648.5</v>
      </c>
      <c r="AC1429" s="66"/>
      <c r="AD1429" s="66">
        <f t="shared" si="2607"/>
        <v>0</v>
      </c>
      <c r="AE1429" s="67">
        <f t="shared" si="2575"/>
        <v>14877</v>
      </c>
      <c r="AF1429" s="66"/>
      <c r="AG1429" s="78">
        <f t="shared" si="2608"/>
        <v>0</v>
      </c>
      <c r="AH1429" s="79">
        <f t="shared" si="2576"/>
        <v>17184.8</v>
      </c>
      <c r="AI1429" s="66"/>
      <c r="AJ1429" s="68">
        <f t="shared" si="2609"/>
        <v>0</v>
      </c>
      <c r="AK1429" s="67">
        <f t="shared" si="2577"/>
        <v>41124</v>
      </c>
      <c r="AL1429" s="66"/>
      <c r="AM1429" s="68">
        <f t="shared" si="2562"/>
        <v>0</v>
      </c>
      <c r="AN1429" s="67">
        <f t="shared" si="2578"/>
        <v>7722.12</v>
      </c>
      <c r="AO1429" s="66"/>
      <c r="AP1429" s="68">
        <f t="shared" si="2610"/>
        <v>0</v>
      </c>
      <c r="AQ1429" s="67">
        <f t="shared" si="2593"/>
        <v>7578.6399999999994</v>
      </c>
      <c r="AR1429" s="66"/>
      <c r="AS1429" s="68">
        <f t="shared" si="2611"/>
        <v>0</v>
      </c>
      <c r="AT1429" s="67">
        <f t="shared" si="2563"/>
        <v>2278.5</v>
      </c>
      <c r="AU1429" s="66"/>
      <c r="AV1429" s="66">
        <f t="shared" si="2612"/>
        <v>0</v>
      </c>
      <c r="AW1429" s="42">
        <f t="shared" si="2596"/>
        <v>3255.6000000000017</v>
      </c>
      <c r="AX1429" s="66"/>
      <c r="AY1429" s="66">
        <f t="shared" si="2613"/>
        <v>0</v>
      </c>
      <c r="AZ1429" s="67">
        <f t="shared" si="2647"/>
        <v>616.09999999999991</v>
      </c>
      <c r="BA1429" s="66"/>
      <c r="BB1429" s="68">
        <f t="shared" si="2614"/>
        <v>0</v>
      </c>
      <c r="BC1429" s="67">
        <f t="shared" si="2594"/>
        <v>77.819999999999851</v>
      </c>
      <c r="BD1429" s="66"/>
      <c r="BE1429" s="68">
        <f t="shared" si="2615"/>
        <v>0</v>
      </c>
      <c r="BF1429" s="67">
        <f t="shared" si="2645"/>
        <v>445.38000000000164</v>
      </c>
      <c r="BG1429" s="66"/>
      <c r="BH1429" s="68">
        <f t="shared" si="2671"/>
        <v>153.6</v>
      </c>
      <c r="BI1429" s="67">
        <f t="shared" si="2646"/>
        <v>16904.3</v>
      </c>
      <c r="BJ1429" s="66"/>
      <c r="BK1429" s="68">
        <f t="shared" si="2617"/>
        <v>0</v>
      </c>
      <c r="BL1429" s="67">
        <f t="shared" si="2649"/>
        <v>2582.6000000000004</v>
      </c>
      <c r="BM1429" s="66"/>
      <c r="BN1429" s="68">
        <f t="shared" si="2642"/>
        <v>0</v>
      </c>
      <c r="BO1429" s="67">
        <f t="shared" si="2650"/>
        <v>24199.5</v>
      </c>
      <c r="BP1429" s="66"/>
      <c r="BQ1429" s="68">
        <f t="shared" si="2643"/>
        <v>0</v>
      </c>
      <c r="BR1429" s="67">
        <f t="shared" si="2664"/>
        <v>59927.05000000001</v>
      </c>
      <c r="BS1429" s="66"/>
      <c r="BT1429" s="66">
        <f t="shared" si="2618"/>
        <v>60</v>
      </c>
      <c r="BU1429" s="67">
        <f t="shared" si="2668"/>
        <v>184135</v>
      </c>
      <c r="BV1429" s="66"/>
      <c r="BW1429" s="66">
        <f t="shared" si="2638"/>
        <v>60</v>
      </c>
      <c r="BX1429" s="67">
        <f t="shared" si="2669"/>
        <v>121638</v>
      </c>
      <c r="BY1429" s="66"/>
      <c r="BZ1429" s="66">
        <f t="shared" si="2619"/>
        <v>60</v>
      </c>
      <c r="CA1429" s="67">
        <f t="shared" si="2670"/>
        <v>179829</v>
      </c>
      <c r="CB1429" s="66"/>
      <c r="CC1429" s="66">
        <f t="shared" si="2620"/>
        <v>0</v>
      </c>
      <c r="CD1429" s="67">
        <f t="shared" si="2586"/>
        <v>20601.539999999997</v>
      </c>
      <c r="CE1429" s="66"/>
      <c r="CF1429" s="66">
        <f t="shared" si="2621"/>
        <v>0</v>
      </c>
      <c r="CG1429" s="67">
        <f t="shared" si="2651"/>
        <v>3663.6999999999994</v>
      </c>
      <c r="CH1429" s="66"/>
      <c r="CI1429" s="66">
        <f t="shared" si="2622"/>
        <v>0</v>
      </c>
      <c r="CJ1429" s="67">
        <f t="shared" si="2665"/>
        <v>6757.8</v>
      </c>
      <c r="CK1429" s="66"/>
      <c r="CL1429" s="68">
        <f t="shared" si="2623"/>
        <v>0</v>
      </c>
      <c r="CM1429" s="79">
        <f t="shared" si="2652"/>
        <v>4847.4799999999996</v>
      </c>
      <c r="CN1429" s="66"/>
      <c r="CO1429" s="68">
        <f t="shared" si="2624"/>
        <v>0</v>
      </c>
      <c r="CP1429" s="79">
        <f t="shared" si="2653"/>
        <v>3955</v>
      </c>
      <c r="CQ1429" s="66"/>
      <c r="CR1429" s="68">
        <f t="shared" si="2625"/>
        <v>0</v>
      </c>
      <c r="CS1429" s="79">
        <f t="shared" si="2595"/>
        <v>5186</v>
      </c>
      <c r="CT1429" s="66"/>
      <c r="CU1429" s="68">
        <f t="shared" si="2626"/>
        <v>0</v>
      </c>
      <c r="CV1429" s="79">
        <f t="shared" si="2654"/>
        <v>6929</v>
      </c>
      <c r="CW1429" s="66"/>
      <c r="CX1429" s="66">
        <f t="shared" si="2644"/>
        <v>0</v>
      </c>
      <c r="CY1429" s="40">
        <f t="shared" si="2589"/>
        <v>6173.9599999999982</v>
      </c>
      <c r="CZ1429" s="65"/>
      <c r="DA1429" s="66">
        <f t="shared" si="2640"/>
        <v>0</v>
      </c>
      <c r="DB1429" s="67">
        <f t="shared" si="2666"/>
        <v>24348</v>
      </c>
      <c r="DC1429" s="66"/>
      <c r="DD1429" s="66">
        <f t="shared" si="2641"/>
        <v>0</v>
      </c>
      <c r="DE1429" s="67">
        <f t="shared" si="2667"/>
        <v>71119</v>
      </c>
      <c r="DF1429" s="66"/>
      <c r="DG1429" s="69">
        <f t="shared" si="2627"/>
        <v>0</v>
      </c>
      <c r="DH1429" s="67">
        <f t="shared" si="2587"/>
        <v>438795</v>
      </c>
      <c r="DI1429" s="66"/>
      <c r="DJ1429" s="66">
        <f t="shared" si="2628"/>
        <v>0</v>
      </c>
      <c r="DK1429" s="67">
        <f t="shared" si="2655"/>
        <v>4363.5</v>
      </c>
      <c r="DM1429" s="206">
        <f t="shared" si="2629"/>
        <v>0</v>
      </c>
      <c r="DN1429" s="25">
        <f t="shared" si="2648"/>
        <v>0</v>
      </c>
      <c r="DO1429" s="5"/>
      <c r="DP1429" s="43">
        <f t="shared" si="2630"/>
        <v>0</v>
      </c>
      <c r="DQ1429" s="27">
        <f t="shared" si="2656"/>
        <v>6413.5</v>
      </c>
      <c r="DR1429" s="5"/>
      <c r="DS1429" s="43">
        <f t="shared" si="2631"/>
        <v>0</v>
      </c>
      <c r="DT1429" s="27">
        <f t="shared" si="2657"/>
        <v>4846</v>
      </c>
      <c r="DU1429" s="5"/>
      <c r="DV1429" s="43">
        <f t="shared" si="2632"/>
        <v>0</v>
      </c>
      <c r="DW1429" s="27">
        <f t="shared" si="2658"/>
        <v>4835</v>
      </c>
      <c r="DX1429" s="5"/>
      <c r="DY1429" s="22">
        <f t="shared" si="2633"/>
        <v>0</v>
      </c>
      <c r="DZ1429" s="25">
        <f t="shared" si="2659"/>
        <v>523</v>
      </c>
      <c r="EA1429" s="22"/>
      <c r="EB1429" s="22">
        <f t="shared" si="2634"/>
        <v>0</v>
      </c>
      <c r="EC1429" s="28">
        <f t="shared" si="2660"/>
        <v>369</v>
      </c>
      <c r="ED1429" s="5"/>
      <c r="EE1429" s="43">
        <f t="shared" si="2635"/>
        <v>0</v>
      </c>
      <c r="EF1429" s="27">
        <f t="shared" si="2661"/>
        <v>4769</v>
      </c>
      <c r="EG1429" s="66"/>
      <c r="EH1429" s="66">
        <f t="shared" si="2636"/>
        <v>0</v>
      </c>
      <c r="EI1429" s="67">
        <f t="shared" si="2662"/>
        <v>21277</v>
      </c>
      <c r="EJ1429" s="66"/>
      <c r="EK1429" s="66">
        <f t="shared" si="2637"/>
        <v>0</v>
      </c>
      <c r="EL1429" s="67">
        <f t="shared" si="2663"/>
        <v>19907</v>
      </c>
      <c r="EM1429" s="110">
        <f t="shared" ref="EM1429:EM1492" si="2672">((J1430*0.03672)+(M1430*0.1205)+(P1430*0.05856)+(S1430*0.0201)+(V1430*0.3442)+(Y1430*0.4888)+(AB1430*0.5596)+(AE1430*0.486)+(AH1430*0.4976)+(AK1430*0.487)+(AN1430*0.4911)+(AQ1430*0.4976)+(AT1430*0.4994)+(AW1430*0.3297)+(AZ1430*0.3303)+(BC1430*0.3317)+(BF1430*0.3307)+(BI1430*0.3302)+(BL1430* 0.3306)+(BO1430*0.3317)+(BR1430*0.3311)+(BU1430*0.023)+(BX1430*0.0746)+(CA1430*0.0163)+(CD1430*0.4367)+(CG1430*0.46063)+(CJ1430*0.4344)+(CM1430*0.426837)+(CP1430*0.411417)+(CS1430*0.419619)+(CV1430*0.427493)+(CY1430*0.4341)+(DB1430*0.0349)+(DE1430*0.0092)+(DH1430*0.035 )+(DK1430*0.029)+(DN1430*0.27723)+(DQ1430*0.19)+(DT1430*0.27723)+(DZ1430*0.20242)+(EC1430*0.43)+(EF1430*0.18111)+(EI1430*0.19879)+(EL1430*0.12124)+(EO1430*0.02104)+(ER1430*0.24981))</f>
        <v>250959.23282276004</v>
      </c>
    </row>
    <row r="1430" spans="1:143" s="35" customFormat="1" ht="11.25" customHeight="1" x14ac:dyDescent="0.25">
      <c r="A1430" s="490">
        <v>46207</v>
      </c>
      <c r="B1430" s="187"/>
      <c r="C1430" s="434">
        <v>8005021106</v>
      </c>
      <c r="D1430" s="420" t="s">
        <v>101</v>
      </c>
      <c r="E1430" s="421">
        <v>15</v>
      </c>
      <c r="F1430" s="422">
        <v>18</v>
      </c>
      <c r="G1430" s="423">
        <v>191516175082</v>
      </c>
      <c r="H1430" s="66"/>
      <c r="I1430" s="41">
        <f t="shared" si="2601"/>
        <v>0</v>
      </c>
      <c r="J1430" s="48">
        <f t="shared" si="2597"/>
        <v>204737</v>
      </c>
      <c r="K1430" s="66"/>
      <c r="L1430" s="41">
        <f t="shared" si="2590"/>
        <v>0</v>
      </c>
      <c r="M1430" s="48">
        <f t="shared" si="2598"/>
        <v>213554</v>
      </c>
      <c r="N1430" s="66"/>
      <c r="O1430" s="41">
        <f t="shared" si="2591"/>
        <v>0</v>
      </c>
      <c r="P1430" s="48">
        <f t="shared" si="2599"/>
        <v>142116</v>
      </c>
      <c r="Q1430" s="66"/>
      <c r="R1430" s="66">
        <f t="shared" si="2592"/>
        <v>0</v>
      </c>
      <c r="S1430" s="67">
        <f t="shared" si="2600"/>
        <v>278252</v>
      </c>
      <c r="T1430" s="66"/>
      <c r="U1430" s="66">
        <f t="shared" si="2602"/>
        <v>0</v>
      </c>
      <c r="V1430" s="67">
        <f t="shared" si="2568"/>
        <v>113216.80000000005</v>
      </c>
      <c r="W1430" s="136"/>
      <c r="X1430" s="69">
        <f t="shared" si="2605"/>
        <v>0</v>
      </c>
      <c r="Y1430" s="67">
        <f t="shared" si="2573"/>
        <v>4416.3500000000004</v>
      </c>
      <c r="Z1430" s="66"/>
      <c r="AA1430" s="68">
        <f t="shared" si="2606"/>
        <v>0</v>
      </c>
      <c r="AB1430" s="67">
        <f t="shared" si="2574"/>
        <v>24648.5</v>
      </c>
      <c r="AC1430" s="66"/>
      <c r="AD1430" s="66">
        <f t="shared" si="2607"/>
        <v>0</v>
      </c>
      <c r="AE1430" s="67">
        <f t="shared" si="2575"/>
        <v>14877</v>
      </c>
      <c r="AF1430" s="66"/>
      <c r="AG1430" s="78">
        <f t="shared" si="2608"/>
        <v>0</v>
      </c>
      <c r="AH1430" s="79">
        <f t="shared" si="2576"/>
        <v>17184.8</v>
      </c>
      <c r="AI1430" s="66"/>
      <c r="AJ1430" s="68">
        <f t="shared" si="2609"/>
        <v>0</v>
      </c>
      <c r="AK1430" s="67">
        <f t="shared" si="2577"/>
        <v>41124</v>
      </c>
      <c r="AL1430" s="66"/>
      <c r="AM1430" s="68">
        <f t="shared" si="2562"/>
        <v>0</v>
      </c>
      <c r="AN1430" s="67">
        <f t="shared" si="2578"/>
        <v>7722.12</v>
      </c>
      <c r="AO1430" s="66"/>
      <c r="AP1430" s="68">
        <f t="shared" si="2610"/>
        <v>0</v>
      </c>
      <c r="AQ1430" s="67">
        <f t="shared" si="2593"/>
        <v>7578.6399999999994</v>
      </c>
      <c r="AR1430" s="66"/>
      <c r="AS1430" s="68">
        <f t="shared" si="2611"/>
        <v>0</v>
      </c>
      <c r="AT1430" s="67">
        <f t="shared" si="2563"/>
        <v>2278.5</v>
      </c>
      <c r="AU1430" s="66"/>
      <c r="AV1430" s="66">
        <f t="shared" si="2612"/>
        <v>0</v>
      </c>
      <c r="AW1430" s="42">
        <f t="shared" si="2596"/>
        <v>3255.6000000000017</v>
      </c>
      <c r="AX1430" s="66"/>
      <c r="AY1430" s="66">
        <f t="shared" si="2613"/>
        <v>0</v>
      </c>
      <c r="AZ1430" s="67">
        <f t="shared" si="2647"/>
        <v>616.09999999999991</v>
      </c>
      <c r="BA1430" s="66"/>
      <c r="BB1430" s="68">
        <f t="shared" si="2614"/>
        <v>0</v>
      </c>
      <c r="BC1430" s="67">
        <f t="shared" si="2594"/>
        <v>77.819999999999851</v>
      </c>
      <c r="BD1430" s="66"/>
      <c r="BE1430" s="68">
        <f t="shared" si="2615"/>
        <v>0</v>
      </c>
      <c r="BF1430" s="67">
        <f t="shared" si="2645"/>
        <v>445.38000000000164</v>
      </c>
      <c r="BG1430" s="66"/>
      <c r="BH1430" s="68">
        <f t="shared" si="2671"/>
        <v>271.8</v>
      </c>
      <c r="BI1430" s="67">
        <f t="shared" si="2646"/>
        <v>16632.5</v>
      </c>
      <c r="BJ1430" s="66"/>
      <c r="BK1430" s="68">
        <f t="shared" si="2617"/>
        <v>0</v>
      </c>
      <c r="BL1430" s="67">
        <f t="shared" si="2649"/>
        <v>2582.6000000000004</v>
      </c>
      <c r="BM1430" s="66"/>
      <c r="BN1430" s="68">
        <f t="shared" si="2642"/>
        <v>0</v>
      </c>
      <c r="BO1430" s="67">
        <f t="shared" si="2650"/>
        <v>24199.5</v>
      </c>
      <c r="BP1430" s="66"/>
      <c r="BQ1430" s="68">
        <f t="shared" si="2643"/>
        <v>0</v>
      </c>
      <c r="BR1430" s="67">
        <f t="shared" si="2664"/>
        <v>59927.05000000001</v>
      </c>
      <c r="BS1430" s="66"/>
      <c r="BT1430" s="66">
        <f t="shared" si="2618"/>
        <v>0</v>
      </c>
      <c r="BU1430" s="67">
        <f t="shared" si="2668"/>
        <v>184135</v>
      </c>
      <c r="BV1430" s="66"/>
      <c r="BW1430" s="66">
        <f t="shared" si="2638"/>
        <v>0</v>
      </c>
      <c r="BX1430" s="67">
        <f t="shared" si="2669"/>
        <v>121638</v>
      </c>
      <c r="BY1430" s="66"/>
      <c r="BZ1430" s="66">
        <f t="shared" si="2619"/>
        <v>0</v>
      </c>
      <c r="CA1430" s="67">
        <f t="shared" si="2670"/>
        <v>179829</v>
      </c>
      <c r="CB1430" s="66"/>
      <c r="CC1430" s="66">
        <f t="shared" si="2620"/>
        <v>0</v>
      </c>
      <c r="CD1430" s="67">
        <f t="shared" si="2586"/>
        <v>20601.539999999997</v>
      </c>
      <c r="CE1430" s="66"/>
      <c r="CF1430" s="66">
        <f t="shared" si="2621"/>
        <v>0</v>
      </c>
      <c r="CG1430" s="67">
        <f t="shared" si="2651"/>
        <v>3663.6999999999994</v>
      </c>
      <c r="CH1430" s="66"/>
      <c r="CI1430" s="66">
        <f t="shared" si="2622"/>
        <v>0</v>
      </c>
      <c r="CJ1430" s="67">
        <f t="shared" si="2665"/>
        <v>6757.8</v>
      </c>
      <c r="CK1430" s="66"/>
      <c r="CL1430" s="68">
        <f t="shared" si="2623"/>
        <v>0</v>
      </c>
      <c r="CM1430" s="79">
        <f t="shared" si="2652"/>
        <v>4847.4799999999996</v>
      </c>
      <c r="CN1430" s="66"/>
      <c r="CO1430" s="68">
        <f t="shared" si="2624"/>
        <v>0</v>
      </c>
      <c r="CP1430" s="79">
        <f t="shared" si="2653"/>
        <v>3955</v>
      </c>
      <c r="CQ1430" s="66"/>
      <c r="CR1430" s="68">
        <f t="shared" si="2625"/>
        <v>0</v>
      </c>
      <c r="CS1430" s="79">
        <f t="shared" si="2595"/>
        <v>5186</v>
      </c>
      <c r="CT1430" s="66"/>
      <c r="CU1430" s="68">
        <f t="shared" si="2626"/>
        <v>0</v>
      </c>
      <c r="CV1430" s="79">
        <f t="shared" si="2654"/>
        <v>6929</v>
      </c>
      <c r="CW1430" s="66"/>
      <c r="CX1430" s="66">
        <f t="shared" si="2644"/>
        <v>0</v>
      </c>
      <c r="CY1430" s="40">
        <f t="shared" si="2589"/>
        <v>6173.9599999999982</v>
      </c>
      <c r="CZ1430" s="65"/>
      <c r="DA1430" s="66">
        <f t="shared" si="2640"/>
        <v>0</v>
      </c>
      <c r="DB1430" s="67">
        <f t="shared" si="2666"/>
        <v>24348</v>
      </c>
      <c r="DC1430" s="66"/>
      <c r="DD1430" s="66">
        <f t="shared" si="2641"/>
        <v>0</v>
      </c>
      <c r="DE1430" s="67">
        <f t="shared" si="2667"/>
        <v>71119</v>
      </c>
      <c r="DF1430" s="66"/>
      <c r="DG1430" s="69">
        <f t="shared" si="2627"/>
        <v>0</v>
      </c>
      <c r="DH1430" s="67">
        <f t="shared" si="2587"/>
        <v>438795</v>
      </c>
      <c r="DI1430" s="66"/>
      <c r="DJ1430" s="66">
        <f t="shared" si="2628"/>
        <v>0</v>
      </c>
      <c r="DK1430" s="67">
        <f t="shared" si="2655"/>
        <v>4363.5</v>
      </c>
      <c r="DL1430" s="210"/>
      <c r="DM1430" s="206">
        <f t="shared" si="2629"/>
        <v>0</v>
      </c>
      <c r="DN1430" s="25">
        <f t="shared" si="2648"/>
        <v>0</v>
      </c>
      <c r="DO1430" s="5"/>
      <c r="DP1430" s="43">
        <f t="shared" si="2630"/>
        <v>0</v>
      </c>
      <c r="DQ1430" s="27">
        <f t="shared" si="2656"/>
        <v>6413.5</v>
      </c>
      <c r="DR1430" s="5"/>
      <c r="DS1430" s="43">
        <f t="shared" si="2631"/>
        <v>0</v>
      </c>
      <c r="DT1430" s="27">
        <f t="shared" si="2657"/>
        <v>4846</v>
      </c>
      <c r="DU1430" s="5"/>
      <c r="DV1430" s="43">
        <f t="shared" si="2632"/>
        <v>0</v>
      </c>
      <c r="DW1430" s="27">
        <f t="shared" si="2658"/>
        <v>4835</v>
      </c>
      <c r="DX1430" s="5"/>
      <c r="DY1430" s="22">
        <f t="shared" si="2633"/>
        <v>0</v>
      </c>
      <c r="DZ1430" s="25">
        <f t="shared" si="2659"/>
        <v>523</v>
      </c>
      <c r="EA1430" s="22"/>
      <c r="EB1430" s="22">
        <f t="shared" si="2634"/>
        <v>0</v>
      </c>
      <c r="EC1430" s="28">
        <f t="shared" si="2660"/>
        <v>369</v>
      </c>
      <c r="ED1430" s="5"/>
      <c r="EE1430" s="43">
        <f t="shared" si="2635"/>
        <v>0</v>
      </c>
      <c r="EF1430" s="27">
        <f t="shared" si="2661"/>
        <v>4769</v>
      </c>
      <c r="EG1430" s="66"/>
      <c r="EH1430" s="66">
        <f t="shared" si="2636"/>
        <v>0</v>
      </c>
      <c r="EI1430" s="67">
        <f t="shared" si="2662"/>
        <v>21277</v>
      </c>
      <c r="EJ1430" s="66"/>
      <c r="EK1430" s="66">
        <f t="shared" si="2637"/>
        <v>0</v>
      </c>
      <c r="EL1430" s="67">
        <f t="shared" si="2663"/>
        <v>19907</v>
      </c>
      <c r="EM1430" s="110">
        <f t="shared" si="2672"/>
        <v>250540.89602275999</v>
      </c>
    </row>
    <row r="1431" spans="1:143" s="36" customFormat="1" ht="12" customHeight="1" x14ac:dyDescent="0.25">
      <c r="A1431" s="490">
        <v>46207</v>
      </c>
      <c r="B1431" s="187">
        <v>46191</v>
      </c>
      <c r="C1431" s="183">
        <v>8005023233</v>
      </c>
      <c r="D1431" s="397" t="s">
        <v>31</v>
      </c>
      <c r="E1431" s="450">
        <v>700</v>
      </c>
      <c r="F1431" s="183">
        <v>1</v>
      </c>
      <c r="G1431" s="69">
        <v>191516042056</v>
      </c>
      <c r="H1431" s="66"/>
      <c r="I1431" s="41">
        <f t="shared" si="2601"/>
        <v>0</v>
      </c>
      <c r="J1431" s="48">
        <f t="shared" si="2597"/>
        <v>204737</v>
      </c>
      <c r="K1431" s="66"/>
      <c r="L1431" s="41">
        <f t="shared" si="2590"/>
        <v>0</v>
      </c>
      <c r="M1431" s="48">
        <f t="shared" si="2598"/>
        <v>213554</v>
      </c>
      <c r="N1431" s="66"/>
      <c r="O1431" s="41">
        <f t="shared" si="2591"/>
        <v>0</v>
      </c>
      <c r="P1431" s="48">
        <f t="shared" si="2599"/>
        <v>142116</v>
      </c>
      <c r="Q1431" s="66"/>
      <c r="R1431" s="66">
        <f t="shared" si="2592"/>
        <v>0</v>
      </c>
      <c r="S1431" s="67">
        <f t="shared" si="2600"/>
        <v>278252</v>
      </c>
      <c r="T1431" s="66"/>
      <c r="U1431" s="66">
        <f t="shared" si="2602"/>
        <v>0</v>
      </c>
      <c r="V1431" s="67">
        <f t="shared" si="2568"/>
        <v>113216.80000000005</v>
      </c>
      <c r="W1431" s="136"/>
      <c r="X1431" s="69">
        <f t="shared" si="2605"/>
        <v>0</v>
      </c>
      <c r="Y1431" s="67">
        <f t="shared" si="2573"/>
        <v>4416.3500000000004</v>
      </c>
      <c r="Z1431" s="66"/>
      <c r="AA1431" s="68">
        <f t="shared" si="2606"/>
        <v>0</v>
      </c>
      <c r="AB1431" s="67">
        <f t="shared" si="2574"/>
        <v>24648.5</v>
      </c>
      <c r="AC1431" s="66"/>
      <c r="AD1431" s="66">
        <f t="shared" si="2607"/>
        <v>0</v>
      </c>
      <c r="AE1431" s="67">
        <f t="shared" si="2575"/>
        <v>14877</v>
      </c>
      <c r="AF1431" s="66"/>
      <c r="AG1431" s="78">
        <f t="shared" si="2608"/>
        <v>0</v>
      </c>
      <c r="AH1431" s="79">
        <f t="shared" si="2576"/>
        <v>17184.8</v>
      </c>
      <c r="AI1431" s="66"/>
      <c r="AJ1431" s="68">
        <f t="shared" si="2609"/>
        <v>0</v>
      </c>
      <c r="AK1431" s="67">
        <f t="shared" si="2577"/>
        <v>41124</v>
      </c>
      <c r="AL1431" s="66"/>
      <c r="AM1431" s="68">
        <f t="shared" si="2562"/>
        <v>0</v>
      </c>
      <c r="AN1431" s="67">
        <f t="shared" si="2578"/>
        <v>7722.12</v>
      </c>
      <c r="AO1431" s="66"/>
      <c r="AP1431" s="68">
        <f t="shared" si="2610"/>
        <v>0</v>
      </c>
      <c r="AQ1431" s="67">
        <f t="shared" si="2593"/>
        <v>7578.6399999999994</v>
      </c>
      <c r="AR1431" s="66"/>
      <c r="AS1431" s="68">
        <f t="shared" si="2611"/>
        <v>0</v>
      </c>
      <c r="AT1431" s="67">
        <f t="shared" si="2563"/>
        <v>2278.5</v>
      </c>
      <c r="AU1431" s="66"/>
      <c r="AV1431" s="66">
        <f t="shared" si="2612"/>
        <v>0</v>
      </c>
      <c r="AW1431" s="42">
        <f t="shared" si="2596"/>
        <v>3255.6000000000017</v>
      </c>
      <c r="AX1431" s="66"/>
      <c r="AY1431" s="66">
        <f t="shared" si="2613"/>
        <v>0</v>
      </c>
      <c r="AZ1431" s="67">
        <f t="shared" si="2647"/>
        <v>616.09999999999991</v>
      </c>
      <c r="BA1431" s="66"/>
      <c r="BB1431" s="68">
        <f t="shared" si="2614"/>
        <v>0</v>
      </c>
      <c r="BC1431" s="67">
        <f t="shared" si="2594"/>
        <v>77.819999999999851</v>
      </c>
      <c r="BD1431" s="66"/>
      <c r="BE1431" s="68">
        <f t="shared" si="2615"/>
        <v>0</v>
      </c>
      <c r="BF1431" s="67">
        <f t="shared" si="2645"/>
        <v>445.38000000000164</v>
      </c>
      <c r="BG1431" s="66"/>
      <c r="BH1431" s="68">
        <f t="shared" si="2671"/>
        <v>784.00000000000011</v>
      </c>
      <c r="BI1431" s="67">
        <f t="shared" si="2646"/>
        <v>15848.5</v>
      </c>
      <c r="BJ1431" s="66"/>
      <c r="BK1431" s="68">
        <f t="shared" si="2617"/>
        <v>0</v>
      </c>
      <c r="BL1431" s="67">
        <f t="shared" si="2649"/>
        <v>2582.6000000000004</v>
      </c>
      <c r="BM1431" s="66"/>
      <c r="BN1431" s="68">
        <f t="shared" si="2642"/>
        <v>0</v>
      </c>
      <c r="BO1431" s="67">
        <f t="shared" si="2650"/>
        <v>24199.5</v>
      </c>
      <c r="BP1431" s="66"/>
      <c r="BQ1431" s="68">
        <f t="shared" si="2643"/>
        <v>0</v>
      </c>
      <c r="BR1431" s="67">
        <f t="shared" si="2664"/>
        <v>59927.05000000001</v>
      </c>
      <c r="BS1431" s="66"/>
      <c r="BT1431" s="66">
        <f t="shared" si="2618"/>
        <v>1400</v>
      </c>
      <c r="BU1431" s="67">
        <f t="shared" si="2668"/>
        <v>182735</v>
      </c>
      <c r="BV1431" s="66"/>
      <c r="BW1431" s="66">
        <f t="shared" si="2638"/>
        <v>1400</v>
      </c>
      <c r="BX1431" s="67">
        <f t="shared" si="2669"/>
        <v>120238</v>
      </c>
      <c r="BY1431" s="66"/>
      <c r="BZ1431" s="66">
        <f t="shared" si="2619"/>
        <v>1400</v>
      </c>
      <c r="CA1431" s="67">
        <f t="shared" si="2670"/>
        <v>178429</v>
      </c>
      <c r="CB1431" s="66"/>
      <c r="CC1431" s="66">
        <f t="shared" si="2620"/>
        <v>0</v>
      </c>
      <c r="CD1431" s="67">
        <f t="shared" si="2586"/>
        <v>20601.539999999997</v>
      </c>
      <c r="CE1431" s="66"/>
      <c r="CF1431" s="66">
        <f t="shared" si="2621"/>
        <v>0</v>
      </c>
      <c r="CG1431" s="67">
        <f t="shared" si="2651"/>
        <v>3663.6999999999994</v>
      </c>
      <c r="CH1431" s="66"/>
      <c r="CI1431" s="66">
        <f t="shared" si="2622"/>
        <v>0</v>
      </c>
      <c r="CJ1431" s="67">
        <f t="shared" si="2665"/>
        <v>6757.8</v>
      </c>
      <c r="CK1431" s="66"/>
      <c r="CL1431" s="68">
        <f t="shared" si="2623"/>
        <v>0</v>
      </c>
      <c r="CM1431" s="79">
        <f t="shared" si="2652"/>
        <v>4847.4799999999996</v>
      </c>
      <c r="CN1431" s="66"/>
      <c r="CO1431" s="68">
        <f t="shared" si="2624"/>
        <v>0</v>
      </c>
      <c r="CP1431" s="79">
        <f t="shared" si="2653"/>
        <v>3955</v>
      </c>
      <c r="CQ1431" s="66"/>
      <c r="CR1431" s="68">
        <f t="shared" si="2625"/>
        <v>0</v>
      </c>
      <c r="CS1431" s="79">
        <f t="shared" si="2595"/>
        <v>5186</v>
      </c>
      <c r="CT1431" s="66"/>
      <c r="CU1431" s="68">
        <f t="shared" si="2626"/>
        <v>0</v>
      </c>
      <c r="CV1431" s="79">
        <f t="shared" si="2654"/>
        <v>6929</v>
      </c>
      <c r="CW1431" s="66"/>
      <c r="CX1431" s="66">
        <f t="shared" si="2644"/>
        <v>0</v>
      </c>
      <c r="CY1431" s="40">
        <f t="shared" si="2589"/>
        <v>6173.9599999999982</v>
      </c>
      <c r="CZ1431" s="65"/>
      <c r="DA1431" s="66">
        <f t="shared" si="2640"/>
        <v>0</v>
      </c>
      <c r="DB1431" s="67">
        <f t="shared" si="2666"/>
        <v>24348</v>
      </c>
      <c r="DC1431" s="66"/>
      <c r="DD1431" s="66">
        <f t="shared" si="2641"/>
        <v>0</v>
      </c>
      <c r="DE1431" s="67">
        <f t="shared" si="2667"/>
        <v>71119</v>
      </c>
      <c r="DF1431" s="66"/>
      <c r="DG1431" s="69">
        <f t="shared" si="2627"/>
        <v>0</v>
      </c>
      <c r="DH1431" s="67">
        <f t="shared" si="2587"/>
        <v>438795</v>
      </c>
      <c r="DI1431" s="66"/>
      <c r="DJ1431" s="66">
        <f t="shared" si="2628"/>
        <v>0</v>
      </c>
      <c r="DK1431" s="67">
        <f t="shared" si="2655"/>
        <v>4363.5</v>
      </c>
      <c r="DL1431" s="210"/>
      <c r="DM1431" s="206">
        <f t="shared" si="2629"/>
        <v>0</v>
      </c>
      <c r="DN1431" s="25">
        <f t="shared" si="2648"/>
        <v>0</v>
      </c>
      <c r="DO1431" s="5"/>
      <c r="DP1431" s="43">
        <f t="shared" si="2630"/>
        <v>0</v>
      </c>
      <c r="DQ1431" s="27">
        <f t="shared" si="2656"/>
        <v>6413.5</v>
      </c>
      <c r="DR1431" s="5"/>
      <c r="DS1431" s="43">
        <f t="shared" si="2631"/>
        <v>0</v>
      </c>
      <c r="DT1431" s="27">
        <f t="shared" si="2657"/>
        <v>4846</v>
      </c>
      <c r="DU1431" s="5"/>
      <c r="DV1431" s="43">
        <f t="shared" si="2632"/>
        <v>0</v>
      </c>
      <c r="DW1431" s="27">
        <f t="shared" si="2658"/>
        <v>4835</v>
      </c>
      <c r="DX1431" s="5"/>
      <c r="DY1431" s="22">
        <f t="shared" si="2633"/>
        <v>0</v>
      </c>
      <c r="DZ1431" s="25">
        <f t="shared" si="2659"/>
        <v>523</v>
      </c>
      <c r="EA1431" s="22"/>
      <c r="EB1431" s="22">
        <f t="shared" si="2634"/>
        <v>0</v>
      </c>
      <c r="EC1431" s="28">
        <f t="shared" si="2660"/>
        <v>369</v>
      </c>
      <c r="ED1431" s="5"/>
      <c r="EE1431" s="43">
        <f t="shared" si="2635"/>
        <v>0</v>
      </c>
      <c r="EF1431" s="27">
        <f t="shared" si="2661"/>
        <v>4769</v>
      </c>
      <c r="EG1431" s="66"/>
      <c r="EH1431" s="66">
        <f t="shared" si="2636"/>
        <v>0</v>
      </c>
      <c r="EI1431" s="67">
        <f t="shared" si="2662"/>
        <v>21277</v>
      </c>
      <c r="EJ1431" s="66"/>
      <c r="EK1431" s="66">
        <f t="shared" si="2637"/>
        <v>0</v>
      </c>
      <c r="EL1431" s="67">
        <f t="shared" si="2663"/>
        <v>19907</v>
      </c>
      <c r="EM1431" s="110">
        <f t="shared" si="2672"/>
        <v>250377.58932275997</v>
      </c>
    </row>
    <row r="1432" spans="1:143" s="33" customFormat="1" ht="11.25" customHeight="1" x14ac:dyDescent="0.25">
      <c r="A1432" s="498">
        <v>46207</v>
      </c>
      <c r="B1432" s="196" t="s">
        <v>526</v>
      </c>
      <c r="C1432" s="197">
        <v>8004998440</v>
      </c>
      <c r="D1432" s="88" t="s">
        <v>453</v>
      </c>
      <c r="E1432" s="198">
        <v>100</v>
      </c>
      <c r="F1432" s="199">
        <v>2</v>
      </c>
      <c r="G1432" s="90">
        <v>191516768949</v>
      </c>
      <c r="H1432" s="66"/>
      <c r="I1432" s="41">
        <f t="shared" si="2601"/>
        <v>0</v>
      </c>
      <c r="J1432" s="48">
        <f t="shared" si="2597"/>
        <v>204737</v>
      </c>
      <c r="K1432" s="66"/>
      <c r="L1432" s="41">
        <f t="shared" si="2590"/>
        <v>0</v>
      </c>
      <c r="M1432" s="48">
        <f t="shared" si="2598"/>
        <v>213554</v>
      </c>
      <c r="N1432" s="66"/>
      <c r="O1432" s="41">
        <f t="shared" si="2591"/>
        <v>0</v>
      </c>
      <c r="P1432" s="48">
        <f t="shared" si="2599"/>
        <v>142116</v>
      </c>
      <c r="Q1432" s="66"/>
      <c r="R1432" s="66">
        <f t="shared" si="2592"/>
        <v>0</v>
      </c>
      <c r="S1432" s="67">
        <f t="shared" si="2600"/>
        <v>278252</v>
      </c>
      <c r="T1432" s="66"/>
      <c r="U1432" s="66">
        <f t="shared" si="2602"/>
        <v>0</v>
      </c>
      <c r="V1432" s="67">
        <f t="shared" si="2568"/>
        <v>113216.80000000005</v>
      </c>
      <c r="W1432" s="136"/>
      <c r="X1432" s="69">
        <f t="shared" si="2605"/>
        <v>0</v>
      </c>
      <c r="Y1432" s="67">
        <f t="shared" si="2573"/>
        <v>4416.3500000000004</v>
      </c>
      <c r="Z1432" s="66"/>
      <c r="AA1432" s="68">
        <f t="shared" si="2606"/>
        <v>0</v>
      </c>
      <c r="AB1432" s="67">
        <f t="shared" si="2574"/>
        <v>24648.5</v>
      </c>
      <c r="AC1432" s="66"/>
      <c r="AD1432" s="66">
        <f t="shared" si="2607"/>
        <v>0</v>
      </c>
      <c r="AE1432" s="67">
        <f t="shared" si="2575"/>
        <v>14877</v>
      </c>
      <c r="AF1432" s="66"/>
      <c r="AG1432" s="78">
        <f t="shared" si="2608"/>
        <v>0</v>
      </c>
      <c r="AH1432" s="79">
        <f t="shared" si="2576"/>
        <v>17184.8</v>
      </c>
      <c r="AI1432" s="66"/>
      <c r="AJ1432" s="68">
        <f t="shared" si="2609"/>
        <v>0</v>
      </c>
      <c r="AK1432" s="67">
        <f t="shared" si="2577"/>
        <v>41124</v>
      </c>
      <c r="AL1432" s="66"/>
      <c r="AM1432" s="68">
        <f t="shared" ref="AM1432:AM1495" si="2673">IF(OR(D1432="NPC6ASZDB-RD015C",D1432="NPP6ASZDB-RD005M",D1432="NPC6ASZDB-RD750C",D1432="NPC6ASZDB-RD030M",D1432="NPP6ASZDB-RD010M",D1432="NPP6ASZDB-RD002M",D1432="NPP6ASZDB-RD001M",D1432="NPP6ASZDB-RD003M",D1432="NPC6ASZDB-RD075C",D1432="NPC6ASZDB-RD009M",D1432="NPC6ASZDB-RD025C",D1432="NPC6ASZDB-RD015M",D1432="NPC6ASZDB-RD004M",D1432="NPC6ASZDB-RD006M",D1432="NPC6ASZDB-RD020C",D1432="NPC6ASZDB-RD008M",D1432="NPC6ASZDB-RD350C",D1432="NPC6ASZDB-RD030C",D1432="NPC6ASZDB-RD250C",D1432="NPC06SZDB-RD015M",D1432="NPC6ASZDB-RD050C",D1432="NPC6ASZDB-RD050C",D1432="NPC06SZDB-RD050C",D1432="NPC6ASZDB-RD010M",D1432="NPC06SZDB-RD005M",D1432="NPC06SZDB-RD010M",D1432="NPC6ASZDB-RD007M",D1432="NPC6ASZDB-RD010M",D1432="NPC6ASZDB-RD001M",D1432="NPC6ASZDB-RD005M",D1432="NPC6ASZDB-RD150C",D1432="NPC06SZDB-RD002M",D1432="NPC06SZDB-RD150C",D1432="NPC06SZDB-RD001M",D1432="NPC06SZDB-RD003M",D1432="NPC6ASZDB-RD002M",D1432="NPC6ASZDB-RD003M",D1432="NPC6ASZDB-RD020M",),E1432*(F1432+0.1),0)</f>
        <v>0</v>
      </c>
      <c r="AN1432" s="67">
        <f t="shared" si="2578"/>
        <v>7722.12</v>
      </c>
      <c r="AO1432" s="66"/>
      <c r="AP1432" s="68">
        <f t="shared" si="2610"/>
        <v>0</v>
      </c>
      <c r="AQ1432" s="67">
        <f t="shared" si="2593"/>
        <v>7578.6399999999994</v>
      </c>
      <c r="AR1432" s="66"/>
      <c r="AS1432" s="68">
        <f t="shared" si="2611"/>
        <v>0</v>
      </c>
      <c r="AT1432" s="67">
        <f t="shared" ref="AT1432:AT1495" si="2674">+AT1431+AR1432-AS1432</f>
        <v>2278.5</v>
      </c>
      <c r="AU1432" s="66"/>
      <c r="AV1432" s="66">
        <f t="shared" si="2612"/>
        <v>0</v>
      </c>
      <c r="AW1432" s="42">
        <f t="shared" si="2596"/>
        <v>3255.6000000000017</v>
      </c>
      <c r="AX1432" s="66"/>
      <c r="AY1432" s="66">
        <f t="shared" si="2613"/>
        <v>0</v>
      </c>
      <c r="AZ1432" s="67">
        <f t="shared" si="2647"/>
        <v>616.09999999999991</v>
      </c>
      <c r="BA1432" s="66"/>
      <c r="BB1432" s="68">
        <f t="shared" si="2614"/>
        <v>0</v>
      </c>
      <c r="BC1432" s="67">
        <f t="shared" si="2594"/>
        <v>77.819999999999851</v>
      </c>
      <c r="BD1432" s="66"/>
      <c r="BE1432" s="68">
        <f t="shared" si="2615"/>
        <v>0</v>
      </c>
      <c r="BF1432" s="67">
        <f t="shared" si="2645"/>
        <v>445.38000000000164</v>
      </c>
      <c r="BG1432" s="66"/>
      <c r="BH1432" s="68">
        <f t="shared" si="2671"/>
        <v>212</v>
      </c>
      <c r="BI1432" s="67">
        <f t="shared" si="2646"/>
        <v>15636.5</v>
      </c>
      <c r="BJ1432" s="66"/>
      <c r="BK1432" s="68">
        <f t="shared" si="2617"/>
        <v>0</v>
      </c>
      <c r="BL1432" s="67">
        <f t="shared" si="2649"/>
        <v>2582.6000000000004</v>
      </c>
      <c r="BM1432" s="66"/>
      <c r="BN1432" s="68">
        <f t="shared" si="2642"/>
        <v>0</v>
      </c>
      <c r="BO1432" s="67">
        <f t="shared" si="2650"/>
        <v>24199.5</v>
      </c>
      <c r="BP1432" s="66"/>
      <c r="BQ1432" s="68">
        <v>213</v>
      </c>
      <c r="BR1432" s="67">
        <f t="shared" si="2664"/>
        <v>59714.05000000001</v>
      </c>
      <c r="BS1432" s="66"/>
      <c r="BT1432" s="66">
        <f t="shared" si="2618"/>
        <v>0</v>
      </c>
      <c r="BU1432" s="67">
        <f>BU1431+BS1432-BT1432-200</f>
        <v>182535</v>
      </c>
      <c r="BV1432" s="66"/>
      <c r="BW1432" s="66">
        <f t="shared" si="2638"/>
        <v>0</v>
      </c>
      <c r="BX1432" s="67">
        <f>+BX1431+BV1432-BW1432-200</f>
        <v>120038</v>
      </c>
      <c r="BY1432" s="66"/>
      <c r="BZ1432" s="66">
        <f t="shared" si="2619"/>
        <v>0</v>
      </c>
      <c r="CA1432" s="67">
        <f>+CA1431+BY1432-BZ1432-200</f>
        <v>178229</v>
      </c>
      <c r="CB1432" s="66"/>
      <c r="CC1432" s="66">
        <f t="shared" si="2620"/>
        <v>0</v>
      </c>
      <c r="CD1432" s="67">
        <f t="shared" si="2586"/>
        <v>20601.539999999997</v>
      </c>
      <c r="CE1432" s="66"/>
      <c r="CF1432" s="66">
        <f t="shared" si="2621"/>
        <v>0</v>
      </c>
      <c r="CG1432" s="67">
        <f t="shared" si="2651"/>
        <v>3663.6999999999994</v>
      </c>
      <c r="CH1432" s="66"/>
      <c r="CI1432" s="66">
        <f t="shared" si="2622"/>
        <v>0</v>
      </c>
      <c r="CJ1432" s="67">
        <f t="shared" si="2665"/>
        <v>6757.8</v>
      </c>
      <c r="CK1432" s="66"/>
      <c r="CL1432" s="68">
        <f t="shared" si="2623"/>
        <v>0</v>
      </c>
      <c r="CM1432" s="79">
        <f t="shared" si="2652"/>
        <v>4847.4799999999996</v>
      </c>
      <c r="CN1432" s="66"/>
      <c r="CO1432" s="68">
        <f t="shared" si="2624"/>
        <v>0</v>
      </c>
      <c r="CP1432" s="79">
        <f t="shared" si="2653"/>
        <v>3955</v>
      </c>
      <c r="CQ1432" s="66"/>
      <c r="CR1432" s="68">
        <f t="shared" si="2625"/>
        <v>0</v>
      </c>
      <c r="CS1432" s="79">
        <f t="shared" si="2595"/>
        <v>5186</v>
      </c>
      <c r="CT1432" s="66"/>
      <c r="CU1432" s="68">
        <f t="shared" si="2626"/>
        <v>0</v>
      </c>
      <c r="CV1432" s="79">
        <f t="shared" si="2654"/>
        <v>6929</v>
      </c>
      <c r="CW1432" s="66"/>
      <c r="CX1432" s="66">
        <f t="shared" si="2644"/>
        <v>0</v>
      </c>
      <c r="CY1432" s="40">
        <f t="shared" si="2589"/>
        <v>6173.9599999999982</v>
      </c>
      <c r="CZ1432" s="65"/>
      <c r="DA1432" s="66">
        <f t="shared" si="2640"/>
        <v>0</v>
      </c>
      <c r="DB1432" s="67">
        <f t="shared" si="2666"/>
        <v>24348</v>
      </c>
      <c r="DC1432" s="66"/>
      <c r="DD1432" s="66">
        <f t="shared" si="2641"/>
        <v>0</v>
      </c>
      <c r="DE1432" s="67">
        <f t="shared" si="2667"/>
        <v>71119</v>
      </c>
      <c r="DF1432" s="66"/>
      <c r="DG1432" s="69">
        <f t="shared" si="2627"/>
        <v>0</v>
      </c>
      <c r="DH1432" s="67">
        <f t="shared" si="2587"/>
        <v>438795</v>
      </c>
      <c r="DI1432" s="66"/>
      <c r="DJ1432" s="66">
        <f t="shared" si="2628"/>
        <v>0</v>
      </c>
      <c r="DK1432" s="67">
        <f t="shared" si="2655"/>
        <v>4363.5</v>
      </c>
      <c r="DL1432" s="210"/>
      <c r="DM1432" s="206">
        <f t="shared" si="2629"/>
        <v>0</v>
      </c>
      <c r="DN1432" s="25">
        <f t="shared" si="2648"/>
        <v>0</v>
      </c>
      <c r="DO1432" s="5"/>
      <c r="DP1432" s="43">
        <f t="shared" si="2630"/>
        <v>0</v>
      </c>
      <c r="DQ1432" s="27">
        <f t="shared" si="2656"/>
        <v>6413.5</v>
      </c>
      <c r="DR1432" s="5"/>
      <c r="DS1432" s="43">
        <f t="shared" si="2631"/>
        <v>0</v>
      </c>
      <c r="DT1432" s="27">
        <f t="shared" si="2657"/>
        <v>4846</v>
      </c>
      <c r="DU1432" s="5"/>
      <c r="DV1432" s="43">
        <f t="shared" si="2632"/>
        <v>0</v>
      </c>
      <c r="DW1432" s="27">
        <f t="shared" si="2658"/>
        <v>4835</v>
      </c>
      <c r="DX1432" s="5"/>
      <c r="DY1432" s="22">
        <f t="shared" si="2633"/>
        <v>0</v>
      </c>
      <c r="DZ1432" s="25">
        <f t="shared" si="2659"/>
        <v>523</v>
      </c>
      <c r="EA1432" s="22"/>
      <c r="EB1432" s="22">
        <f t="shared" si="2634"/>
        <v>0</v>
      </c>
      <c r="EC1432" s="28">
        <f t="shared" si="2660"/>
        <v>369</v>
      </c>
      <c r="ED1432" s="5"/>
      <c r="EE1432" s="43">
        <f t="shared" si="2635"/>
        <v>0</v>
      </c>
      <c r="EF1432" s="27">
        <f t="shared" si="2661"/>
        <v>4769</v>
      </c>
      <c r="EG1432" s="66"/>
      <c r="EH1432" s="66">
        <f t="shared" si="2636"/>
        <v>0</v>
      </c>
      <c r="EI1432" s="67">
        <f t="shared" si="2662"/>
        <v>21277</v>
      </c>
      <c r="EJ1432" s="66"/>
      <c r="EK1432" s="66">
        <f t="shared" si="2637"/>
        <v>0</v>
      </c>
      <c r="EL1432" s="67">
        <f t="shared" si="2663"/>
        <v>19907</v>
      </c>
      <c r="EM1432" s="110">
        <f t="shared" si="2672"/>
        <v>250292.36508275996</v>
      </c>
    </row>
    <row r="1433" spans="1:143" s="33" customFormat="1" ht="11.25" customHeight="1" x14ac:dyDescent="0.25">
      <c r="A1433" s="498">
        <v>46207</v>
      </c>
      <c r="B1433" s="196" t="s">
        <v>526</v>
      </c>
      <c r="C1433" s="176">
        <v>8005003415</v>
      </c>
      <c r="D1433" s="17" t="s">
        <v>312</v>
      </c>
      <c r="E1433" s="18">
        <v>10</v>
      </c>
      <c r="F1433" s="19">
        <v>25</v>
      </c>
      <c r="G1433" s="20">
        <v>191516036659</v>
      </c>
      <c r="H1433" s="66"/>
      <c r="I1433" s="41">
        <f t="shared" si="2601"/>
        <v>0</v>
      </c>
      <c r="J1433" s="48">
        <f t="shared" ref="J1433:J1444" si="2675">J1432+H1433-I1433</f>
        <v>204737</v>
      </c>
      <c r="K1433" s="66"/>
      <c r="L1433" s="41">
        <f t="shared" si="2590"/>
        <v>0</v>
      </c>
      <c r="M1433" s="48">
        <f t="shared" ref="M1433:M1444" si="2676">M1432+K1433-L1433</f>
        <v>213554</v>
      </c>
      <c r="N1433" s="66"/>
      <c r="O1433" s="41">
        <f t="shared" si="2591"/>
        <v>0</v>
      </c>
      <c r="P1433" s="48">
        <f t="shared" ref="P1433:P1444" si="2677">P1432+N1433-O1433</f>
        <v>142116</v>
      </c>
      <c r="Q1433" s="66"/>
      <c r="R1433" s="66">
        <f t="shared" si="2592"/>
        <v>0</v>
      </c>
      <c r="S1433" s="67">
        <f t="shared" ref="S1433:S1444" si="2678">S1432+Q1433-R1433</f>
        <v>278252</v>
      </c>
      <c r="T1433" s="66"/>
      <c r="U1433" s="66">
        <f t="shared" si="2602"/>
        <v>0</v>
      </c>
      <c r="V1433" s="67">
        <f t="shared" ref="V1433:V1496" si="2679">V1432+T1433-U1433</f>
        <v>113216.80000000005</v>
      </c>
      <c r="W1433" s="136"/>
      <c r="X1433" s="69">
        <f t="shared" si="2605"/>
        <v>0</v>
      </c>
      <c r="Y1433" s="67">
        <f t="shared" si="2573"/>
        <v>4416.3500000000004</v>
      </c>
      <c r="Z1433" s="66"/>
      <c r="AA1433" s="68">
        <f t="shared" si="2606"/>
        <v>0</v>
      </c>
      <c r="AB1433" s="67">
        <f t="shared" si="2574"/>
        <v>24648.5</v>
      </c>
      <c r="AC1433" s="66"/>
      <c r="AD1433" s="66">
        <f t="shared" si="2607"/>
        <v>0</v>
      </c>
      <c r="AE1433" s="67">
        <f t="shared" si="2575"/>
        <v>14877</v>
      </c>
      <c r="AF1433" s="66"/>
      <c r="AG1433" s="78">
        <f t="shared" si="2608"/>
        <v>0</v>
      </c>
      <c r="AH1433" s="79">
        <f t="shared" si="2576"/>
        <v>17184.8</v>
      </c>
      <c r="AI1433" s="66"/>
      <c r="AJ1433" s="68">
        <f t="shared" si="2609"/>
        <v>0</v>
      </c>
      <c r="AK1433" s="67">
        <f t="shared" si="2577"/>
        <v>41124</v>
      </c>
      <c r="AL1433" s="66"/>
      <c r="AM1433" s="68">
        <f t="shared" si="2673"/>
        <v>0</v>
      </c>
      <c r="AN1433" s="67">
        <f t="shared" si="2578"/>
        <v>7722.12</v>
      </c>
      <c r="AO1433" s="66"/>
      <c r="AP1433" s="68">
        <f t="shared" si="2610"/>
        <v>0</v>
      </c>
      <c r="AQ1433" s="67">
        <f t="shared" si="2593"/>
        <v>7578.6399999999994</v>
      </c>
      <c r="AR1433" s="66"/>
      <c r="AS1433" s="68">
        <f t="shared" si="2611"/>
        <v>0</v>
      </c>
      <c r="AT1433" s="67">
        <f t="shared" si="2674"/>
        <v>2278.5</v>
      </c>
      <c r="AU1433" s="66"/>
      <c r="AV1433" s="66">
        <f t="shared" si="2612"/>
        <v>0</v>
      </c>
      <c r="AW1433" s="42">
        <f t="shared" si="2596"/>
        <v>3255.6000000000017</v>
      </c>
      <c r="AX1433" s="66"/>
      <c r="AY1433" s="66">
        <f t="shared" si="2613"/>
        <v>0</v>
      </c>
      <c r="AZ1433" s="67">
        <f t="shared" si="2647"/>
        <v>616.09999999999991</v>
      </c>
      <c r="BA1433" s="66"/>
      <c r="BB1433" s="68">
        <f t="shared" si="2614"/>
        <v>0</v>
      </c>
      <c r="BC1433" s="67">
        <f t="shared" si="2594"/>
        <v>77.819999999999851</v>
      </c>
      <c r="BD1433" s="66"/>
      <c r="BE1433" s="68">
        <f t="shared" si="2615"/>
        <v>0</v>
      </c>
      <c r="BF1433" s="67">
        <f t="shared" si="2645"/>
        <v>445.38000000000164</v>
      </c>
      <c r="BG1433" s="66"/>
      <c r="BH1433" s="68">
        <f t="shared" si="2671"/>
        <v>251.20000000000002</v>
      </c>
      <c r="BI1433" s="67">
        <f t="shared" si="2646"/>
        <v>15385.3</v>
      </c>
      <c r="BJ1433" s="66"/>
      <c r="BK1433" s="68">
        <f t="shared" si="2617"/>
        <v>0</v>
      </c>
      <c r="BL1433" s="67">
        <f t="shared" si="2649"/>
        <v>2582.6000000000004</v>
      </c>
      <c r="BM1433" s="66"/>
      <c r="BN1433" s="68">
        <f t="shared" si="2642"/>
        <v>0</v>
      </c>
      <c r="BO1433" s="67">
        <f t="shared" si="2650"/>
        <v>24199.5</v>
      </c>
      <c r="BP1433" s="66"/>
      <c r="BQ1433" s="68">
        <f t="shared" ref="BQ1433:BQ1496" si="2680">IF(OR(D1433="NPP06UZDB-WT150C",D1433="NPP06UZDB-WT015M",D1433="NPP06UZDB-WT005M",D1433="NPP06UZDB-WT005M",D1433="NPP06UZDB-WT250C",D1433="NPP06UZDB-WT007M",D1433="NPP06UZDB-WT010M",D1433="NPP06UZDB-WT001M",D1433="NPP06UZDB-WT002M",D1433="NPP06UZDB-WT008M",D1433="NPC06UZDB-WT030C",D1433="NPC06UZDB-WT020C",D1433="NPC06UZDB-WT020C",D1433="NPC06UZDB-WT450C",D1433="NPC06UZDB-WT015C",D1433="CO155E2-08C150",D1433="NPC06UZDB-WT016M",D1433="NPC06UZDB-WT025M",D1433="NPC06UZDB-WT012M",D1433="NPC06UZDB-WT009M",D1433="NPC06UZDB-WT750C",D1433="NPC06UZDB-WT030M",D1433="CO155E2-08C750",D1433="NPC06UZDB-WT050M",D1433="NPC06UZDB-WT007M",D1433="NPC06UZDB-WT025M",D1433="NPC06UZDB-WT025C",D1433="NPC06UZDB-WT250C",D1433="CO155E2-08C250",D1433="CO155E2-08M007",D1433="CO155E2-08M015",D1433="CO155E2-08C150",D1433="NPC06UZDB-WT150C",D1433="NPC06UZDB-WT050C",D1433="CO155E2-08F008",D1433="CO155E2-08F005",D1433="CO155E2-08C050",D1433="CO155E2-08M001",D1433="CO155E2-08M002",D1433="CO155E2-08M003",D1433="CO155E2-08M004",D1433="CO155E2-08M005",D1433="CO155E2-08M006",D1433="CO155E2-08M008",D1433="CO155E2-08M020",D1433="CO155E2-08M010",D1433="NPC06UZDB-WT050C",D1433="NPC06UZDB-WT001M",D1433="NPC06UZDB-WT002M",D1433="NPC06UZDB-WT003M",D1433="NPC06UZDB-WT004M",D1433="NPC06UZDB-WT005M",D1433="NPC06UZDB-WT006M",D1433="NPC06UZDB-WT008M",D1433="NPC06UZDB-WT010M",D1433="NPC06UZDB-WT015M",D1433="NPC06UZDB-WT020M",),E1433*(F1433+0.12),0)</f>
        <v>0</v>
      </c>
      <c r="BR1433" s="67">
        <f t="shared" si="2664"/>
        <v>59714.05000000001</v>
      </c>
      <c r="BS1433" s="66"/>
      <c r="BT1433" s="66">
        <f t="shared" si="2618"/>
        <v>0</v>
      </c>
      <c r="BU1433" s="67">
        <f>BU1432+BS1433-BT1433-20</f>
        <v>182515</v>
      </c>
      <c r="BV1433" s="66"/>
      <c r="BW1433" s="66">
        <f t="shared" si="2638"/>
        <v>0</v>
      </c>
      <c r="BX1433" s="67">
        <f>+BX1432+BV1433-BW1433-20</f>
        <v>120018</v>
      </c>
      <c r="BY1433" s="66"/>
      <c r="BZ1433" s="66">
        <f t="shared" si="2619"/>
        <v>0</v>
      </c>
      <c r="CA1433" s="67">
        <f>+CA1432+BY1433-BZ1433-20</f>
        <v>178209</v>
      </c>
      <c r="CB1433" s="66"/>
      <c r="CC1433" s="66">
        <f t="shared" si="2620"/>
        <v>0</v>
      </c>
      <c r="CD1433" s="67">
        <f t="shared" si="2586"/>
        <v>20601.539999999997</v>
      </c>
      <c r="CE1433" s="66"/>
      <c r="CF1433" s="66">
        <f t="shared" si="2621"/>
        <v>0</v>
      </c>
      <c r="CG1433" s="67">
        <f t="shared" si="2651"/>
        <v>3663.6999999999994</v>
      </c>
      <c r="CH1433" s="66"/>
      <c r="CI1433" s="66">
        <f t="shared" si="2622"/>
        <v>0</v>
      </c>
      <c r="CJ1433" s="67">
        <f t="shared" si="2665"/>
        <v>6757.8</v>
      </c>
      <c r="CK1433" s="66"/>
      <c r="CL1433" s="68">
        <f t="shared" si="2623"/>
        <v>0</v>
      </c>
      <c r="CM1433" s="79">
        <f t="shared" si="2652"/>
        <v>4847.4799999999996</v>
      </c>
      <c r="CN1433" s="66"/>
      <c r="CO1433" s="68">
        <f t="shared" si="2624"/>
        <v>0</v>
      </c>
      <c r="CP1433" s="79">
        <f t="shared" si="2653"/>
        <v>3955</v>
      </c>
      <c r="CQ1433" s="66"/>
      <c r="CR1433" s="68">
        <f t="shared" si="2625"/>
        <v>0</v>
      </c>
      <c r="CS1433" s="79">
        <f t="shared" si="2595"/>
        <v>5186</v>
      </c>
      <c r="CT1433" s="66"/>
      <c r="CU1433" s="68">
        <f t="shared" si="2626"/>
        <v>0</v>
      </c>
      <c r="CV1433" s="79">
        <f t="shared" si="2654"/>
        <v>6929</v>
      </c>
      <c r="CW1433" s="66"/>
      <c r="CX1433" s="66">
        <f t="shared" si="2644"/>
        <v>0</v>
      </c>
      <c r="CY1433" s="40">
        <f t="shared" si="2589"/>
        <v>6173.9599999999982</v>
      </c>
      <c r="CZ1433" s="65"/>
      <c r="DA1433" s="66">
        <f t="shared" si="2640"/>
        <v>0</v>
      </c>
      <c r="DB1433" s="67">
        <f t="shared" si="2666"/>
        <v>24348</v>
      </c>
      <c r="DC1433" s="66"/>
      <c r="DD1433" s="66">
        <f t="shared" si="2641"/>
        <v>0</v>
      </c>
      <c r="DE1433" s="67">
        <f t="shared" si="2667"/>
        <v>71119</v>
      </c>
      <c r="DF1433" s="66"/>
      <c r="DG1433" s="69">
        <f t="shared" si="2627"/>
        <v>0</v>
      </c>
      <c r="DH1433" s="67">
        <f t="shared" si="2587"/>
        <v>438795</v>
      </c>
      <c r="DI1433" s="66"/>
      <c r="DJ1433" s="66">
        <f t="shared" si="2628"/>
        <v>0</v>
      </c>
      <c r="DK1433" s="67">
        <f t="shared" si="2655"/>
        <v>4363.5</v>
      </c>
      <c r="DL1433" s="210"/>
      <c r="DM1433" s="206">
        <f t="shared" si="2629"/>
        <v>0</v>
      </c>
      <c r="DN1433" s="25">
        <f t="shared" si="2648"/>
        <v>0</v>
      </c>
      <c r="DO1433" s="5"/>
      <c r="DP1433" s="43">
        <f t="shared" si="2630"/>
        <v>0</v>
      </c>
      <c r="DQ1433" s="27">
        <f t="shared" si="2656"/>
        <v>6413.5</v>
      </c>
      <c r="DR1433" s="5"/>
      <c r="DS1433" s="43">
        <f t="shared" si="2631"/>
        <v>0</v>
      </c>
      <c r="DT1433" s="27">
        <f t="shared" si="2657"/>
        <v>4846</v>
      </c>
      <c r="DU1433" s="5"/>
      <c r="DV1433" s="43">
        <f t="shared" si="2632"/>
        <v>0</v>
      </c>
      <c r="DW1433" s="27">
        <f t="shared" si="2658"/>
        <v>4835</v>
      </c>
      <c r="DX1433" s="5"/>
      <c r="DY1433" s="22">
        <f t="shared" si="2633"/>
        <v>0</v>
      </c>
      <c r="DZ1433" s="25">
        <f t="shared" si="2659"/>
        <v>523</v>
      </c>
      <c r="EA1433" s="22"/>
      <c r="EB1433" s="22">
        <f t="shared" si="2634"/>
        <v>0</v>
      </c>
      <c r="EC1433" s="28">
        <f t="shared" si="2660"/>
        <v>369</v>
      </c>
      <c r="ED1433" s="5"/>
      <c r="EE1433" s="43">
        <f t="shared" si="2635"/>
        <v>0</v>
      </c>
      <c r="EF1433" s="27">
        <f t="shared" si="2661"/>
        <v>4769</v>
      </c>
      <c r="EG1433" s="66"/>
      <c r="EH1433" s="66">
        <f t="shared" si="2636"/>
        <v>0</v>
      </c>
      <c r="EI1433" s="67">
        <f t="shared" si="2662"/>
        <v>21277</v>
      </c>
      <c r="EJ1433" s="66"/>
      <c r="EK1433" s="66">
        <f t="shared" si="2637"/>
        <v>0</v>
      </c>
      <c r="EL1433" s="67">
        <f t="shared" si="2663"/>
        <v>19907</v>
      </c>
      <c r="EM1433" s="110">
        <f t="shared" si="2672"/>
        <v>249914.95788276001</v>
      </c>
    </row>
    <row r="1434" spans="1:143" s="36" customFormat="1" ht="11.25" customHeight="1" x14ac:dyDescent="0.25">
      <c r="A1434" s="497">
        <v>46207</v>
      </c>
      <c r="B1434" s="187">
        <v>46191</v>
      </c>
      <c r="C1434" s="204">
        <v>8005022424</v>
      </c>
      <c r="D1434" s="17" t="s">
        <v>32</v>
      </c>
      <c r="E1434" s="18">
        <v>300</v>
      </c>
      <c r="F1434" s="19">
        <v>3</v>
      </c>
      <c r="G1434" s="20">
        <v>191516042049</v>
      </c>
      <c r="H1434" s="66"/>
      <c r="I1434" s="41">
        <f t="shared" si="2601"/>
        <v>0</v>
      </c>
      <c r="J1434" s="48">
        <f t="shared" si="2675"/>
        <v>204737</v>
      </c>
      <c r="K1434" s="66"/>
      <c r="L1434" s="41">
        <f t="shared" si="2590"/>
        <v>0</v>
      </c>
      <c r="M1434" s="48">
        <f t="shared" si="2676"/>
        <v>213554</v>
      </c>
      <c r="N1434" s="66"/>
      <c r="O1434" s="41">
        <f t="shared" si="2591"/>
        <v>0</v>
      </c>
      <c r="P1434" s="48">
        <f t="shared" si="2677"/>
        <v>142116</v>
      </c>
      <c r="Q1434" s="66"/>
      <c r="R1434" s="66">
        <f t="shared" si="2592"/>
        <v>0</v>
      </c>
      <c r="S1434" s="67">
        <f t="shared" si="2678"/>
        <v>278252</v>
      </c>
      <c r="T1434" s="66"/>
      <c r="U1434" s="66">
        <f t="shared" si="2602"/>
        <v>0</v>
      </c>
      <c r="V1434" s="67">
        <f t="shared" si="2679"/>
        <v>113216.80000000005</v>
      </c>
      <c r="W1434" s="136"/>
      <c r="X1434" s="69">
        <f t="shared" si="2605"/>
        <v>0</v>
      </c>
      <c r="Y1434" s="67">
        <f t="shared" si="2573"/>
        <v>4416.3500000000004</v>
      </c>
      <c r="Z1434" s="66"/>
      <c r="AA1434" s="68">
        <f t="shared" si="2606"/>
        <v>0</v>
      </c>
      <c r="AB1434" s="67">
        <f t="shared" si="2574"/>
        <v>24648.5</v>
      </c>
      <c r="AC1434" s="66"/>
      <c r="AD1434" s="66">
        <f t="shared" si="2607"/>
        <v>0</v>
      </c>
      <c r="AE1434" s="67">
        <f t="shared" si="2575"/>
        <v>14877</v>
      </c>
      <c r="AF1434" s="66"/>
      <c r="AG1434" s="78">
        <f t="shared" si="2608"/>
        <v>0</v>
      </c>
      <c r="AH1434" s="79">
        <f t="shared" si="2576"/>
        <v>17184.8</v>
      </c>
      <c r="AI1434" s="66"/>
      <c r="AJ1434" s="68">
        <f t="shared" si="2609"/>
        <v>0</v>
      </c>
      <c r="AK1434" s="67">
        <f t="shared" si="2577"/>
        <v>41124</v>
      </c>
      <c r="AL1434" s="66"/>
      <c r="AM1434" s="68">
        <f t="shared" si="2673"/>
        <v>0</v>
      </c>
      <c r="AN1434" s="67">
        <f t="shared" si="2578"/>
        <v>7722.12</v>
      </c>
      <c r="AO1434" s="66"/>
      <c r="AP1434" s="68">
        <f t="shared" si="2610"/>
        <v>0</v>
      </c>
      <c r="AQ1434" s="67">
        <f t="shared" si="2593"/>
        <v>7578.6399999999994</v>
      </c>
      <c r="AR1434" s="66"/>
      <c r="AS1434" s="68">
        <f t="shared" si="2611"/>
        <v>0</v>
      </c>
      <c r="AT1434" s="67">
        <f t="shared" si="2674"/>
        <v>2278.5</v>
      </c>
      <c r="AU1434" s="66"/>
      <c r="AV1434" s="66">
        <f t="shared" si="2612"/>
        <v>0</v>
      </c>
      <c r="AW1434" s="42">
        <f t="shared" si="2596"/>
        <v>3255.6000000000017</v>
      </c>
      <c r="AX1434" s="66"/>
      <c r="AY1434" s="66">
        <f t="shared" si="2613"/>
        <v>0</v>
      </c>
      <c r="AZ1434" s="67">
        <f t="shared" si="2647"/>
        <v>616.09999999999991</v>
      </c>
      <c r="BA1434" s="66"/>
      <c r="BB1434" s="68">
        <f t="shared" si="2614"/>
        <v>0</v>
      </c>
      <c r="BC1434" s="67">
        <f t="shared" si="2594"/>
        <v>77.819999999999851</v>
      </c>
      <c r="BD1434" s="66"/>
      <c r="BE1434" s="68">
        <f t="shared" si="2615"/>
        <v>0</v>
      </c>
      <c r="BF1434" s="67">
        <f t="shared" si="2645"/>
        <v>445.38000000000164</v>
      </c>
      <c r="BG1434" s="66"/>
      <c r="BH1434" s="68">
        <f t="shared" si="2671"/>
        <v>936</v>
      </c>
      <c r="BI1434" s="67">
        <f t="shared" si="2646"/>
        <v>14449.3</v>
      </c>
      <c r="BJ1434" s="66"/>
      <c r="BK1434" s="68">
        <f t="shared" si="2617"/>
        <v>0</v>
      </c>
      <c r="BL1434" s="67">
        <f t="shared" si="2649"/>
        <v>2582.6000000000004</v>
      </c>
      <c r="BM1434" s="66"/>
      <c r="BN1434" s="68">
        <f t="shared" si="2642"/>
        <v>0</v>
      </c>
      <c r="BO1434" s="67">
        <f t="shared" si="2650"/>
        <v>24199.5</v>
      </c>
      <c r="BP1434" s="66"/>
      <c r="BQ1434" s="68">
        <f t="shared" si="2680"/>
        <v>0</v>
      </c>
      <c r="BR1434" s="67">
        <f t="shared" si="2664"/>
        <v>59714.05000000001</v>
      </c>
      <c r="BS1434" s="66"/>
      <c r="BT1434" s="66">
        <f t="shared" si="2618"/>
        <v>600</v>
      </c>
      <c r="BU1434" s="67">
        <f t="shared" ref="BU1434:BU1441" si="2681">BU1433+BS1434-BT1434</f>
        <v>181915</v>
      </c>
      <c r="BV1434" s="66"/>
      <c r="BW1434" s="66">
        <f t="shared" si="2638"/>
        <v>600</v>
      </c>
      <c r="BX1434" s="67">
        <f t="shared" ref="BX1434:BX1441" si="2682">+BX1433+BV1434-BW1434</f>
        <v>119418</v>
      </c>
      <c r="BY1434" s="66"/>
      <c r="BZ1434" s="66">
        <f t="shared" si="2619"/>
        <v>600</v>
      </c>
      <c r="CA1434" s="67">
        <f t="shared" ref="CA1434:CA1441" si="2683">+CA1433+BY1434-BZ1434</f>
        <v>177609</v>
      </c>
      <c r="CB1434" s="66"/>
      <c r="CC1434" s="66">
        <f t="shared" si="2620"/>
        <v>0</v>
      </c>
      <c r="CD1434" s="67">
        <f t="shared" si="2586"/>
        <v>20601.539999999997</v>
      </c>
      <c r="CE1434" s="66"/>
      <c r="CF1434" s="66">
        <f t="shared" si="2621"/>
        <v>0</v>
      </c>
      <c r="CG1434" s="67">
        <f t="shared" si="2651"/>
        <v>3663.6999999999994</v>
      </c>
      <c r="CH1434" s="66"/>
      <c r="CI1434" s="66">
        <f t="shared" si="2622"/>
        <v>0</v>
      </c>
      <c r="CJ1434" s="67">
        <f t="shared" si="2665"/>
        <v>6757.8</v>
      </c>
      <c r="CK1434" s="66"/>
      <c r="CL1434" s="68">
        <f t="shared" si="2623"/>
        <v>0</v>
      </c>
      <c r="CM1434" s="79">
        <f t="shared" si="2652"/>
        <v>4847.4799999999996</v>
      </c>
      <c r="CN1434" s="66"/>
      <c r="CO1434" s="68">
        <f t="shared" si="2624"/>
        <v>0</v>
      </c>
      <c r="CP1434" s="79">
        <f t="shared" si="2653"/>
        <v>3955</v>
      </c>
      <c r="CQ1434" s="66"/>
      <c r="CR1434" s="68">
        <f t="shared" si="2625"/>
        <v>0</v>
      </c>
      <c r="CS1434" s="79">
        <f t="shared" si="2595"/>
        <v>5186</v>
      </c>
      <c r="CT1434" s="66"/>
      <c r="CU1434" s="68">
        <f t="shared" si="2626"/>
        <v>0</v>
      </c>
      <c r="CV1434" s="79">
        <f t="shared" si="2654"/>
        <v>6929</v>
      </c>
      <c r="CW1434" s="66"/>
      <c r="CX1434" s="66">
        <f t="shared" si="2644"/>
        <v>0</v>
      </c>
      <c r="CY1434" s="40">
        <f t="shared" si="2589"/>
        <v>6173.9599999999982</v>
      </c>
      <c r="CZ1434" s="65"/>
      <c r="DA1434" s="66">
        <f t="shared" si="2640"/>
        <v>0</v>
      </c>
      <c r="DB1434" s="67">
        <f t="shared" si="2666"/>
        <v>24348</v>
      </c>
      <c r="DC1434" s="66"/>
      <c r="DD1434" s="66">
        <f t="shared" si="2641"/>
        <v>0</v>
      </c>
      <c r="DE1434" s="67">
        <f t="shared" si="2667"/>
        <v>71119</v>
      </c>
      <c r="DF1434" s="66"/>
      <c r="DG1434" s="69">
        <f t="shared" si="2627"/>
        <v>0</v>
      </c>
      <c r="DH1434" s="67">
        <f t="shared" si="2587"/>
        <v>438795</v>
      </c>
      <c r="DI1434" s="66"/>
      <c r="DJ1434" s="66">
        <f t="shared" si="2628"/>
        <v>0</v>
      </c>
      <c r="DK1434" s="67">
        <f t="shared" si="2655"/>
        <v>4363.5</v>
      </c>
      <c r="DL1434" s="210"/>
      <c r="DM1434" s="206">
        <f t="shared" si="2629"/>
        <v>0</v>
      </c>
      <c r="DN1434" s="25">
        <f t="shared" si="2648"/>
        <v>0</v>
      </c>
      <c r="DO1434" s="5"/>
      <c r="DP1434" s="43">
        <f t="shared" si="2630"/>
        <v>0</v>
      </c>
      <c r="DQ1434" s="27">
        <f t="shared" si="2656"/>
        <v>6413.5</v>
      </c>
      <c r="DR1434" s="5"/>
      <c r="DS1434" s="43">
        <f t="shared" si="2631"/>
        <v>0</v>
      </c>
      <c r="DT1434" s="27">
        <f t="shared" si="2657"/>
        <v>4846</v>
      </c>
      <c r="DU1434" s="5"/>
      <c r="DV1434" s="43">
        <f t="shared" si="2632"/>
        <v>0</v>
      </c>
      <c r="DW1434" s="27">
        <f t="shared" si="2658"/>
        <v>4835</v>
      </c>
      <c r="DX1434" s="5"/>
      <c r="DY1434" s="22">
        <f t="shared" si="2633"/>
        <v>0</v>
      </c>
      <c r="DZ1434" s="25">
        <f t="shared" si="2659"/>
        <v>523</v>
      </c>
      <c r="EA1434" s="22"/>
      <c r="EB1434" s="22">
        <f t="shared" si="2634"/>
        <v>0</v>
      </c>
      <c r="EC1434" s="28">
        <f t="shared" si="2660"/>
        <v>369</v>
      </c>
      <c r="ED1434" s="5"/>
      <c r="EE1434" s="43">
        <f t="shared" si="2635"/>
        <v>0</v>
      </c>
      <c r="EF1434" s="27">
        <f t="shared" si="2661"/>
        <v>4769</v>
      </c>
      <c r="EG1434" s="66"/>
      <c r="EH1434" s="66">
        <f t="shared" si="2636"/>
        <v>0</v>
      </c>
      <c r="EI1434" s="67">
        <f t="shared" si="2662"/>
        <v>21277</v>
      </c>
      <c r="EJ1434" s="66"/>
      <c r="EK1434" s="66">
        <f t="shared" si="2637"/>
        <v>0</v>
      </c>
      <c r="EL1434" s="67">
        <f t="shared" si="2663"/>
        <v>19907</v>
      </c>
      <c r="EM1434" s="110">
        <f t="shared" si="2672"/>
        <v>249692.28012275996</v>
      </c>
    </row>
    <row r="1435" spans="1:143" s="36" customFormat="1" ht="11.25" customHeight="1" x14ac:dyDescent="0.25">
      <c r="A1435" s="490">
        <v>46207</v>
      </c>
      <c r="B1435" s="187">
        <v>46191</v>
      </c>
      <c r="C1435" s="396">
        <v>8005023342</v>
      </c>
      <c r="D1435" s="62" t="s">
        <v>122</v>
      </c>
      <c r="E1435" s="63">
        <v>240</v>
      </c>
      <c r="F1435" s="156">
        <v>2</v>
      </c>
      <c r="G1435" s="78">
        <v>191516052314</v>
      </c>
      <c r="H1435" s="66"/>
      <c r="I1435" s="41">
        <f t="shared" si="2601"/>
        <v>0</v>
      </c>
      <c r="J1435" s="48">
        <f t="shared" si="2675"/>
        <v>204737</v>
      </c>
      <c r="K1435" s="66"/>
      <c r="L1435" s="41">
        <f t="shared" si="2590"/>
        <v>0</v>
      </c>
      <c r="M1435" s="48">
        <f t="shared" si="2676"/>
        <v>213554</v>
      </c>
      <c r="N1435" s="66"/>
      <c r="O1435" s="41">
        <f t="shared" si="2591"/>
        <v>0</v>
      </c>
      <c r="P1435" s="48">
        <f t="shared" si="2677"/>
        <v>142116</v>
      </c>
      <c r="Q1435" s="66"/>
      <c r="R1435" s="66">
        <f t="shared" si="2592"/>
        <v>0</v>
      </c>
      <c r="S1435" s="67">
        <f t="shared" si="2678"/>
        <v>278252</v>
      </c>
      <c r="T1435" s="66"/>
      <c r="U1435" s="66">
        <f t="shared" si="2602"/>
        <v>0</v>
      </c>
      <c r="V1435" s="67">
        <f t="shared" si="2679"/>
        <v>113216.80000000005</v>
      </c>
      <c r="W1435" s="136"/>
      <c r="X1435" s="69">
        <f t="shared" si="2605"/>
        <v>0</v>
      </c>
      <c r="Y1435" s="67">
        <f t="shared" si="2573"/>
        <v>4416.3500000000004</v>
      </c>
      <c r="Z1435" s="66"/>
      <c r="AA1435" s="68">
        <f t="shared" si="2606"/>
        <v>0</v>
      </c>
      <c r="AB1435" s="67">
        <f t="shared" si="2574"/>
        <v>24648.5</v>
      </c>
      <c r="AC1435" s="66"/>
      <c r="AD1435" s="66">
        <f t="shared" si="2607"/>
        <v>0</v>
      </c>
      <c r="AE1435" s="67">
        <f t="shared" si="2575"/>
        <v>14877</v>
      </c>
      <c r="AF1435" s="66"/>
      <c r="AG1435" s="78">
        <f t="shared" si="2608"/>
        <v>0</v>
      </c>
      <c r="AH1435" s="79">
        <f t="shared" si="2576"/>
        <v>17184.8</v>
      </c>
      <c r="AI1435" s="66"/>
      <c r="AJ1435" s="68">
        <f t="shared" si="2609"/>
        <v>0</v>
      </c>
      <c r="AK1435" s="67">
        <f t="shared" si="2577"/>
        <v>41124</v>
      </c>
      <c r="AL1435" s="66"/>
      <c r="AM1435" s="68">
        <f t="shared" si="2673"/>
        <v>0</v>
      </c>
      <c r="AN1435" s="67">
        <f t="shared" si="2578"/>
        <v>7722.12</v>
      </c>
      <c r="AO1435" s="66"/>
      <c r="AP1435" s="68">
        <f t="shared" si="2610"/>
        <v>0</v>
      </c>
      <c r="AQ1435" s="67">
        <f t="shared" si="2593"/>
        <v>7578.6399999999994</v>
      </c>
      <c r="AR1435" s="66"/>
      <c r="AS1435" s="68">
        <f t="shared" si="2611"/>
        <v>0</v>
      </c>
      <c r="AT1435" s="67">
        <f t="shared" si="2674"/>
        <v>2278.5</v>
      </c>
      <c r="AU1435" s="66"/>
      <c r="AV1435" s="66">
        <f t="shared" si="2612"/>
        <v>0</v>
      </c>
      <c r="AW1435" s="42">
        <f t="shared" si="2596"/>
        <v>3255.6000000000017</v>
      </c>
      <c r="AX1435" s="66"/>
      <c r="AY1435" s="66">
        <f t="shared" si="2613"/>
        <v>0</v>
      </c>
      <c r="AZ1435" s="67">
        <f t="shared" si="2647"/>
        <v>616.09999999999991</v>
      </c>
      <c r="BA1435" s="66"/>
      <c r="BB1435" s="68">
        <f t="shared" si="2614"/>
        <v>0</v>
      </c>
      <c r="BC1435" s="67">
        <f t="shared" si="2594"/>
        <v>77.819999999999851</v>
      </c>
      <c r="BD1435" s="66"/>
      <c r="BE1435" s="68">
        <f t="shared" si="2615"/>
        <v>0</v>
      </c>
      <c r="BF1435" s="67">
        <f t="shared" si="2645"/>
        <v>445.38000000000164</v>
      </c>
      <c r="BG1435" s="66"/>
      <c r="BH1435" s="68">
        <f t="shared" si="2671"/>
        <v>508.8</v>
      </c>
      <c r="BI1435" s="67">
        <f t="shared" si="2646"/>
        <v>13940.5</v>
      </c>
      <c r="BJ1435" s="66"/>
      <c r="BK1435" s="68">
        <f t="shared" si="2617"/>
        <v>0</v>
      </c>
      <c r="BL1435" s="67">
        <f t="shared" si="2649"/>
        <v>2582.6000000000004</v>
      </c>
      <c r="BM1435" s="66"/>
      <c r="BN1435" s="68">
        <f t="shared" si="2642"/>
        <v>0</v>
      </c>
      <c r="BO1435" s="67">
        <f t="shared" si="2650"/>
        <v>24199.5</v>
      </c>
      <c r="BP1435" s="66"/>
      <c r="BQ1435" s="68">
        <f t="shared" si="2680"/>
        <v>0</v>
      </c>
      <c r="BR1435" s="67">
        <f t="shared" si="2664"/>
        <v>59714.05000000001</v>
      </c>
      <c r="BS1435" s="66"/>
      <c r="BT1435" s="66">
        <f t="shared" si="2618"/>
        <v>480</v>
      </c>
      <c r="BU1435" s="67">
        <f t="shared" si="2681"/>
        <v>181435</v>
      </c>
      <c r="BV1435" s="66"/>
      <c r="BW1435" s="66">
        <f t="shared" si="2638"/>
        <v>480</v>
      </c>
      <c r="BX1435" s="67">
        <f t="shared" si="2682"/>
        <v>118938</v>
      </c>
      <c r="BY1435" s="66"/>
      <c r="BZ1435" s="66">
        <f t="shared" si="2619"/>
        <v>480</v>
      </c>
      <c r="CA1435" s="67">
        <f t="shared" si="2683"/>
        <v>177129</v>
      </c>
      <c r="CB1435" s="66"/>
      <c r="CC1435" s="66">
        <f t="shared" si="2620"/>
        <v>0</v>
      </c>
      <c r="CD1435" s="67">
        <f t="shared" si="2586"/>
        <v>20601.539999999997</v>
      </c>
      <c r="CE1435" s="66"/>
      <c r="CF1435" s="66">
        <f t="shared" si="2621"/>
        <v>0</v>
      </c>
      <c r="CG1435" s="67">
        <f t="shared" si="2651"/>
        <v>3663.6999999999994</v>
      </c>
      <c r="CH1435" s="66"/>
      <c r="CI1435" s="66">
        <f t="shared" si="2622"/>
        <v>0</v>
      </c>
      <c r="CJ1435" s="67">
        <f t="shared" si="2665"/>
        <v>6757.8</v>
      </c>
      <c r="CK1435" s="66"/>
      <c r="CL1435" s="68">
        <f t="shared" si="2623"/>
        <v>0</v>
      </c>
      <c r="CM1435" s="79">
        <f t="shared" si="2652"/>
        <v>4847.4799999999996</v>
      </c>
      <c r="CN1435" s="66"/>
      <c r="CO1435" s="68">
        <f t="shared" si="2624"/>
        <v>0</v>
      </c>
      <c r="CP1435" s="79">
        <f t="shared" si="2653"/>
        <v>3955</v>
      </c>
      <c r="CQ1435" s="66"/>
      <c r="CR1435" s="68">
        <f t="shared" si="2625"/>
        <v>0</v>
      </c>
      <c r="CS1435" s="79">
        <f t="shared" si="2595"/>
        <v>5186</v>
      </c>
      <c r="CT1435" s="66"/>
      <c r="CU1435" s="68">
        <f t="shared" si="2626"/>
        <v>0</v>
      </c>
      <c r="CV1435" s="79">
        <f t="shared" si="2654"/>
        <v>6929</v>
      </c>
      <c r="CW1435" s="66"/>
      <c r="CX1435" s="66">
        <f t="shared" si="2644"/>
        <v>0</v>
      </c>
      <c r="CY1435" s="40">
        <f t="shared" si="2589"/>
        <v>6173.9599999999982</v>
      </c>
      <c r="CZ1435" s="65"/>
      <c r="DA1435" s="66">
        <f t="shared" si="2640"/>
        <v>0</v>
      </c>
      <c r="DB1435" s="67">
        <f t="shared" si="2666"/>
        <v>24348</v>
      </c>
      <c r="DC1435" s="66"/>
      <c r="DD1435" s="66">
        <f t="shared" si="2641"/>
        <v>0</v>
      </c>
      <c r="DE1435" s="67">
        <f t="shared" si="2667"/>
        <v>71119</v>
      </c>
      <c r="DF1435" s="66"/>
      <c r="DG1435" s="69">
        <f t="shared" si="2627"/>
        <v>0</v>
      </c>
      <c r="DH1435" s="67">
        <f t="shared" si="2587"/>
        <v>438795</v>
      </c>
      <c r="DI1435" s="66"/>
      <c r="DJ1435" s="66">
        <f t="shared" si="2628"/>
        <v>0</v>
      </c>
      <c r="DK1435" s="67">
        <f t="shared" si="2655"/>
        <v>4363.5</v>
      </c>
      <c r="DL1435" s="210"/>
      <c r="DM1435" s="206">
        <f t="shared" si="2629"/>
        <v>0</v>
      </c>
      <c r="DN1435" s="25">
        <f t="shared" si="2648"/>
        <v>0</v>
      </c>
      <c r="DO1435" s="5"/>
      <c r="DP1435" s="43">
        <f t="shared" si="2630"/>
        <v>0</v>
      </c>
      <c r="DQ1435" s="27">
        <f t="shared" si="2656"/>
        <v>6413.5</v>
      </c>
      <c r="DR1435" s="5"/>
      <c r="DS1435" s="43">
        <f t="shared" si="2631"/>
        <v>0</v>
      </c>
      <c r="DT1435" s="27">
        <f t="shared" si="2657"/>
        <v>4846</v>
      </c>
      <c r="DU1435" s="5"/>
      <c r="DV1435" s="43">
        <f t="shared" si="2632"/>
        <v>0</v>
      </c>
      <c r="DW1435" s="27">
        <f t="shared" si="2658"/>
        <v>4835</v>
      </c>
      <c r="DX1435" s="5"/>
      <c r="DY1435" s="22">
        <f t="shared" si="2633"/>
        <v>0</v>
      </c>
      <c r="DZ1435" s="25">
        <f t="shared" si="2659"/>
        <v>523</v>
      </c>
      <c r="EA1435" s="22"/>
      <c r="EB1435" s="22">
        <f t="shared" si="2634"/>
        <v>0</v>
      </c>
      <c r="EC1435" s="28">
        <f t="shared" si="2660"/>
        <v>369</v>
      </c>
      <c r="ED1435" s="5"/>
      <c r="EE1435" s="43">
        <f t="shared" si="2635"/>
        <v>0</v>
      </c>
      <c r="EF1435" s="27">
        <f t="shared" si="2661"/>
        <v>4769</v>
      </c>
      <c r="EG1435" s="66"/>
      <c r="EH1435" s="66">
        <f t="shared" si="2636"/>
        <v>0</v>
      </c>
      <c r="EI1435" s="67">
        <f t="shared" si="2662"/>
        <v>21277</v>
      </c>
      <c r="EJ1435" s="66"/>
      <c r="EK1435" s="66">
        <f t="shared" si="2637"/>
        <v>0</v>
      </c>
      <c r="EL1435" s="67">
        <f t="shared" si="2663"/>
        <v>19907</v>
      </c>
      <c r="EM1435" s="110">
        <f t="shared" si="2672"/>
        <v>249620.89164275999</v>
      </c>
    </row>
    <row r="1436" spans="1:143" s="36" customFormat="1" ht="11.25" customHeight="1" x14ac:dyDescent="0.25">
      <c r="A1436" s="490">
        <v>46207</v>
      </c>
      <c r="B1436" s="187">
        <v>46191</v>
      </c>
      <c r="C1436" s="396">
        <v>8005023966</v>
      </c>
      <c r="D1436" s="62" t="s">
        <v>62</v>
      </c>
      <c r="E1436" s="63">
        <v>20</v>
      </c>
      <c r="F1436" s="156">
        <v>10</v>
      </c>
      <c r="G1436" s="78">
        <v>191516041981</v>
      </c>
      <c r="H1436" s="66"/>
      <c r="I1436" s="41">
        <f t="shared" si="2601"/>
        <v>0</v>
      </c>
      <c r="J1436" s="48">
        <f t="shared" si="2675"/>
        <v>204737</v>
      </c>
      <c r="K1436" s="66"/>
      <c r="L1436" s="41">
        <f t="shared" si="2590"/>
        <v>0</v>
      </c>
      <c r="M1436" s="48">
        <f t="shared" si="2676"/>
        <v>213554</v>
      </c>
      <c r="N1436" s="66"/>
      <c r="O1436" s="41">
        <f t="shared" si="2591"/>
        <v>0</v>
      </c>
      <c r="P1436" s="48">
        <f t="shared" si="2677"/>
        <v>142116</v>
      </c>
      <c r="Q1436" s="66"/>
      <c r="R1436" s="66">
        <f t="shared" si="2592"/>
        <v>0</v>
      </c>
      <c r="S1436" s="67">
        <f t="shared" si="2678"/>
        <v>278252</v>
      </c>
      <c r="T1436" s="66"/>
      <c r="U1436" s="66">
        <f t="shared" si="2602"/>
        <v>0</v>
      </c>
      <c r="V1436" s="67">
        <f t="shared" si="2679"/>
        <v>113216.80000000005</v>
      </c>
      <c r="W1436" s="136"/>
      <c r="X1436" s="69">
        <f t="shared" si="2605"/>
        <v>0</v>
      </c>
      <c r="Y1436" s="67">
        <f t="shared" si="2573"/>
        <v>4416.3500000000004</v>
      </c>
      <c r="Z1436" s="66"/>
      <c r="AA1436" s="68">
        <f t="shared" si="2606"/>
        <v>0</v>
      </c>
      <c r="AB1436" s="67">
        <f t="shared" si="2574"/>
        <v>24648.5</v>
      </c>
      <c r="AC1436" s="66"/>
      <c r="AD1436" s="66">
        <f t="shared" si="2607"/>
        <v>0</v>
      </c>
      <c r="AE1436" s="67">
        <f t="shared" si="2575"/>
        <v>14877</v>
      </c>
      <c r="AF1436" s="66"/>
      <c r="AG1436" s="78">
        <f t="shared" si="2608"/>
        <v>0</v>
      </c>
      <c r="AH1436" s="79">
        <f t="shared" si="2576"/>
        <v>17184.8</v>
      </c>
      <c r="AI1436" s="66"/>
      <c r="AJ1436" s="68">
        <f t="shared" si="2609"/>
        <v>0</v>
      </c>
      <c r="AK1436" s="67">
        <f t="shared" si="2577"/>
        <v>41124</v>
      </c>
      <c r="AL1436" s="66"/>
      <c r="AM1436" s="68">
        <f t="shared" si="2673"/>
        <v>0</v>
      </c>
      <c r="AN1436" s="67">
        <f t="shared" si="2578"/>
        <v>7722.12</v>
      </c>
      <c r="AO1436" s="66"/>
      <c r="AP1436" s="68">
        <f t="shared" si="2610"/>
        <v>0</v>
      </c>
      <c r="AQ1436" s="67">
        <f t="shared" si="2593"/>
        <v>7578.6399999999994</v>
      </c>
      <c r="AR1436" s="66"/>
      <c r="AS1436" s="68">
        <f t="shared" si="2611"/>
        <v>0</v>
      </c>
      <c r="AT1436" s="67">
        <f t="shared" si="2674"/>
        <v>2278.5</v>
      </c>
      <c r="AU1436" s="66"/>
      <c r="AV1436" s="66">
        <f t="shared" si="2612"/>
        <v>0</v>
      </c>
      <c r="AW1436" s="42">
        <f t="shared" si="2596"/>
        <v>3255.6000000000017</v>
      </c>
      <c r="AX1436" s="66"/>
      <c r="AY1436" s="66">
        <f t="shared" si="2613"/>
        <v>0</v>
      </c>
      <c r="AZ1436" s="67">
        <f t="shared" si="2647"/>
        <v>616.09999999999991</v>
      </c>
      <c r="BA1436" s="66"/>
      <c r="BB1436" s="68">
        <f t="shared" si="2614"/>
        <v>0</v>
      </c>
      <c r="BC1436" s="67">
        <f t="shared" si="2594"/>
        <v>77.819999999999851</v>
      </c>
      <c r="BD1436" s="66"/>
      <c r="BE1436" s="68">
        <f t="shared" si="2615"/>
        <v>0</v>
      </c>
      <c r="BF1436" s="67">
        <f t="shared" si="2645"/>
        <v>445.38000000000164</v>
      </c>
      <c r="BG1436" s="66"/>
      <c r="BH1436" s="68">
        <f t="shared" si="2671"/>
        <v>202.39999999999998</v>
      </c>
      <c r="BI1436" s="67">
        <f t="shared" si="2646"/>
        <v>13738.1</v>
      </c>
      <c r="BJ1436" s="66"/>
      <c r="BK1436" s="68">
        <f t="shared" si="2617"/>
        <v>0</v>
      </c>
      <c r="BL1436" s="67">
        <f t="shared" si="2649"/>
        <v>2582.6000000000004</v>
      </c>
      <c r="BM1436" s="66"/>
      <c r="BN1436" s="68">
        <f t="shared" si="2642"/>
        <v>0</v>
      </c>
      <c r="BO1436" s="67">
        <f t="shared" si="2650"/>
        <v>24199.5</v>
      </c>
      <c r="BP1436" s="66"/>
      <c r="BQ1436" s="68">
        <f t="shared" si="2680"/>
        <v>0</v>
      </c>
      <c r="BR1436" s="67">
        <f t="shared" si="2664"/>
        <v>59714.05000000001</v>
      </c>
      <c r="BS1436" s="66"/>
      <c r="BT1436" s="66">
        <f t="shared" si="2618"/>
        <v>40</v>
      </c>
      <c r="BU1436" s="67">
        <f t="shared" si="2681"/>
        <v>181395</v>
      </c>
      <c r="BV1436" s="66"/>
      <c r="BW1436" s="66">
        <f t="shared" si="2638"/>
        <v>40</v>
      </c>
      <c r="BX1436" s="67">
        <f t="shared" si="2682"/>
        <v>118898</v>
      </c>
      <c r="BY1436" s="66"/>
      <c r="BZ1436" s="66">
        <f t="shared" si="2619"/>
        <v>40</v>
      </c>
      <c r="CA1436" s="67">
        <f t="shared" si="2683"/>
        <v>177089</v>
      </c>
      <c r="CB1436" s="66"/>
      <c r="CC1436" s="66">
        <f t="shared" si="2620"/>
        <v>0</v>
      </c>
      <c r="CD1436" s="67">
        <f t="shared" si="2586"/>
        <v>20601.539999999997</v>
      </c>
      <c r="CE1436" s="66"/>
      <c r="CF1436" s="66">
        <f t="shared" si="2621"/>
        <v>0</v>
      </c>
      <c r="CG1436" s="67">
        <f t="shared" si="2651"/>
        <v>3663.6999999999994</v>
      </c>
      <c r="CH1436" s="66"/>
      <c r="CI1436" s="66">
        <f t="shared" si="2622"/>
        <v>0</v>
      </c>
      <c r="CJ1436" s="67">
        <f t="shared" si="2665"/>
        <v>6757.8</v>
      </c>
      <c r="CK1436" s="66"/>
      <c r="CL1436" s="68">
        <f t="shared" si="2623"/>
        <v>0</v>
      </c>
      <c r="CM1436" s="79">
        <f t="shared" si="2652"/>
        <v>4847.4799999999996</v>
      </c>
      <c r="CN1436" s="66"/>
      <c r="CO1436" s="68">
        <f t="shared" si="2624"/>
        <v>0</v>
      </c>
      <c r="CP1436" s="79">
        <f t="shared" si="2653"/>
        <v>3955</v>
      </c>
      <c r="CQ1436" s="66"/>
      <c r="CR1436" s="68">
        <f t="shared" si="2625"/>
        <v>0</v>
      </c>
      <c r="CS1436" s="79">
        <f t="shared" si="2595"/>
        <v>5186</v>
      </c>
      <c r="CT1436" s="66"/>
      <c r="CU1436" s="68">
        <f t="shared" si="2626"/>
        <v>0</v>
      </c>
      <c r="CV1436" s="79">
        <f t="shared" si="2654"/>
        <v>6929</v>
      </c>
      <c r="CW1436" s="66"/>
      <c r="CX1436" s="66">
        <f t="shared" si="2644"/>
        <v>0</v>
      </c>
      <c r="CY1436" s="40">
        <f t="shared" si="2589"/>
        <v>6173.9599999999982</v>
      </c>
      <c r="CZ1436" s="65"/>
      <c r="DA1436" s="66">
        <f t="shared" si="2640"/>
        <v>0</v>
      </c>
      <c r="DB1436" s="67">
        <f t="shared" si="2666"/>
        <v>24348</v>
      </c>
      <c r="DC1436" s="66"/>
      <c r="DD1436" s="66">
        <f t="shared" si="2641"/>
        <v>0</v>
      </c>
      <c r="DE1436" s="67">
        <f t="shared" si="2667"/>
        <v>71119</v>
      </c>
      <c r="DF1436" s="66"/>
      <c r="DG1436" s="69">
        <f t="shared" si="2627"/>
        <v>0</v>
      </c>
      <c r="DH1436" s="67">
        <f t="shared" si="2587"/>
        <v>438795</v>
      </c>
      <c r="DI1436" s="66"/>
      <c r="DJ1436" s="66">
        <f t="shared" si="2628"/>
        <v>0</v>
      </c>
      <c r="DK1436" s="67">
        <f t="shared" si="2655"/>
        <v>4363.5</v>
      </c>
      <c r="DL1436" s="210"/>
      <c r="DM1436" s="206">
        <f t="shared" si="2629"/>
        <v>0</v>
      </c>
      <c r="DN1436" s="25">
        <f t="shared" si="2648"/>
        <v>0</v>
      </c>
      <c r="DO1436" s="5"/>
      <c r="DP1436" s="43">
        <f t="shared" si="2630"/>
        <v>0</v>
      </c>
      <c r="DQ1436" s="27">
        <f t="shared" si="2656"/>
        <v>6413.5</v>
      </c>
      <c r="DR1436" s="5"/>
      <c r="DS1436" s="43">
        <f t="shared" si="2631"/>
        <v>0</v>
      </c>
      <c r="DT1436" s="27">
        <f t="shared" si="2657"/>
        <v>4846</v>
      </c>
      <c r="DU1436" s="5"/>
      <c r="DV1436" s="43">
        <f t="shared" si="2632"/>
        <v>0</v>
      </c>
      <c r="DW1436" s="27">
        <f t="shared" si="2658"/>
        <v>4835</v>
      </c>
      <c r="DX1436" s="5"/>
      <c r="DY1436" s="22">
        <f t="shared" si="2633"/>
        <v>0</v>
      </c>
      <c r="DZ1436" s="25">
        <f t="shared" si="2659"/>
        <v>523</v>
      </c>
      <c r="EA1436" s="22"/>
      <c r="EB1436" s="22">
        <f t="shared" si="2634"/>
        <v>0</v>
      </c>
      <c r="EC1436" s="28">
        <f t="shared" si="2660"/>
        <v>369</v>
      </c>
      <c r="ED1436" s="5"/>
      <c r="EE1436" s="43">
        <f t="shared" si="2635"/>
        <v>0</v>
      </c>
      <c r="EF1436" s="27">
        <f t="shared" si="2661"/>
        <v>4769</v>
      </c>
      <c r="EG1436" s="66"/>
      <c r="EH1436" s="66">
        <f t="shared" si="2636"/>
        <v>0</v>
      </c>
      <c r="EI1436" s="67">
        <f t="shared" si="2662"/>
        <v>21277</v>
      </c>
      <c r="EJ1436" s="66"/>
      <c r="EK1436" s="66">
        <f t="shared" si="2637"/>
        <v>0</v>
      </c>
      <c r="EL1436" s="67">
        <f t="shared" si="2663"/>
        <v>19907</v>
      </c>
      <c r="EM1436" s="110">
        <f t="shared" si="2672"/>
        <v>249406.72620275998</v>
      </c>
    </row>
    <row r="1437" spans="1:143" s="36" customFormat="1" ht="12" customHeight="1" x14ac:dyDescent="0.25">
      <c r="A1437" s="490">
        <v>46207</v>
      </c>
      <c r="B1437" s="191">
        <v>46191</v>
      </c>
      <c r="C1437" s="434">
        <v>8005025939</v>
      </c>
      <c r="D1437" s="420" t="s">
        <v>62</v>
      </c>
      <c r="E1437" s="421">
        <v>60</v>
      </c>
      <c r="F1437" s="422">
        <v>10</v>
      </c>
      <c r="G1437" s="423">
        <v>191516041981</v>
      </c>
      <c r="H1437" s="66"/>
      <c r="I1437" s="41">
        <f t="shared" si="2601"/>
        <v>0</v>
      </c>
      <c r="J1437" s="48">
        <f t="shared" si="2675"/>
        <v>204737</v>
      </c>
      <c r="K1437" s="66"/>
      <c r="L1437" s="41">
        <f t="shared" si="2590"/>
        <v>0</v>
      </c>
      <c r="M1437" s="48">
        <f t="shared" si="2676"/>
        <v>213554</v>
      </c>
      <c r="N1437" s="66"/>
      <c r="O1437" s="41">
        <f t="shared" si="2591"/>
        <v>0</v>
      </c>
      <c r="P1437" s="48">
        <f t="shared" si="2677"/>
        <v>142116</v>
      </c>
      <c r="Q1437" s="66"/>
      <c r="R1437" s="66">
        <f t="shared" si="2592"/>
        <v>0</v>
      </c>
      <c r="S1437" s="67">
        <f t="shared" si="2678"/>
        <v>278252</v>
      </c>
      <c r="T1437" s="66"/>
      <c r="U1437" s="66">
        <f t="shared" si="2602"/>
        <v>0</v>
      </c>
      <c r="V1437" s="67">
        <f t="shared" si="2679"/>
        <v>113216.80000000005</v>
      </c>
      <c r="W1437" s="136"/>
      <c r="X1437" s="69">
        <f t="shared" si="2605"/>
        <v>0</v>
      </c>
      <c r="Y1437" s="67">
        <f t="shared" ref="Y1437:Y1499" si="2684">Y1436+W1437-X1437</f>
        <v>4416.3500000000004</v>
      </c>
      <c r="Z1437" s="66"/>
      <c r="AA1437" s="68">
        <f t="shared" si="2606"/>
        <v>0</v>
      </c>
      <c r="AB1437" s="67">
        <f t="shared" ref="AB1437:AB1499" si="2685">+AB1436+Z1437-AA1437</f>
        <v>24648.5</v>
      </c>
      <c r="AC1437" s="66"/>
      <c r="AD1437" s="66">
        <f t="shared" si="2607"/>
        <v>0</v>
      </c>
      <c r="AE1437" s="67">
        <f t="shared" ref="AE1437:AE1499" si="2686">+AE1436+AC1437-AD1437</f>
        <v>14877</v>
      </c>
      <c r="AF1437" s="66"/>
      <c r="AG1437" s="78">
        <f t="shared" si="2608"/>
        <v>0</v>
      </c>
      <c r="AH1437" s="79">
        <f t="shared" ref="AH1437:AH1499" si="2687">+AH1436+AF1437-AG1437</f>
        <v>17184.8</v>
      </c>
      <c r="AI1437" s="66"/>
      <c r="AJ1437" s="68">
        <f t="shared" si="2609"/>
        <v>0</v>
      </c>
      <c r="AK1437" s="67">
        <f t="shared" ref="AK1437:AK1499" si="2688">+AK1436+AI1437-AJ1437</f>
        <v>41124</v>
      </c>
      <c r="AL1437" s="66"/>
      <c r="AM1437" s="68">
        <f t="shared" si="2673"/>
        <v>0</v>
      </c>
      <c r="AN1437" s="67">
        <f t="shared" ref="AN1437:AN1499" si="2689">+AN1436+AL1437-AM1437</f>
        <v>7722.12</v>
      </c>
      <c r="AO1437" s="66"/>
      <c r="AP1437" s="68">
        <f t="shared" si="2610"/>
        <v>0</v>
      </c>
      <c r="AQ1437" s="67">
        <f t="shared" si="2593"/>
        <v>7578.6399999999994</v>
      </c>
      <c r="AR1437" s="66"/>
      <c r="AS1437" s="68">
        <f t="shared" si="2611"/>
        <v>0</v>
      </c>
      <c r="AT1437" s="67">
        <f t="shared" si="2674"/>
        <v>2278.5</v>
      </c>
      <c r="AU1437" s="66"/>
      <c r="AV1437" s="66">
        <f t="shared" si="2612"/>
        <v>0</v>
      </c>
      <c r="AW1437" s="42">
        <f t="shared" si="2596"/>
        <v>3255.6000000000017</v>
      </c>
      <c r="AX1437" s="66"/>
      <c r="AY1437" s="66">
        <f t="shared" si="2613"/>
        <v>0</v>
      </c>
      <c r="AZ1437" s="67">
        <f t="shared" si="2647"/>
        <v>616.09999999999991</v>
      </c>
      <c r="BA1437" s="66"/>
      <c r="BB1437" s="68">
        <f t="shared" si="2614"/>
        <v>0</v>
      </c>
      <c r="BC1437" s="67">
        <f t="shared" si="2594"/>
        <v>77.819999999999851</v>
      </c>
      <c r="BD1437" s="66"/>
      <c r="BE1437" s="68">
        <f t="shared" si="2615"/>
        <v>0</v>
      </c>
      <c r="BF1437" s="67">
        <f t="shared" si="2645"/>
        <v>445.38000000000164</v>
      </c>
      <c r="BG1437" s="66"/>
      <c r="BH1437" s="68">
        <f t="shared" si="2671"/>
        <v>607.19999999999993</v>
      </c>
      <c r="BI1437" s="67">
        <f t="shared" si="2646"/>
        <v>13130.9</v>
      </c>
      <c r="BJ1437" s="66"/>
      <c r="BK1437" s="68">
        <f t="shared" si="2617"/>
        <v>0</v>
      </c>
      <c r="BL1437" s="67">
        <f t="shared" si="2649"/>
        <v>2582.6000000000004</v>
      </c>
      <c r="BM1437" s="66"/>
      <c r="BN1437" s="68">
        <f t="shared" si="2642"/>
        <v>0</v>
      </c>
      <c r="BO1437" s="67">
        <f t="shared" si="2650"/>
        <v>24199.5</v>
      </c>
      <c r="BP1437" s="66"/>
      <c r="BQ1437" s="68">
        <f t="shared" si="2680"/>
        <v>0</v>
      </c>
      <c r="BR1437" s="67">
        <f t="shared" si="2664"/>
        <v>59714.05000000001</v>
      </c>
      <c r="BS1437" s="66"/>
      <c r="BT1437" s="66">
        <f t="shared" ref="BT1437:BT1468" si="2690">IF(OR(D1437="NPC06UZDB-YL020M",D1437="NPC06UZDB-WT020C",D1437="CO155E2-0ZC750",D1437="CO155E2-09M008",D1437="NPC06UZDB-BL011M",D1437="NPC06UZDB-OR008M",D1437="NPC06UZDB-WT450C",D1437="NPC06UZDB-GN015M",D1437="NPC06UZDB-RD015M",D1437="NPC06UZDB-YL004M",D1437="CO155E2-07C150",D1437="NPC06UZDB-WT015C",D1437="NPC06UZDB-GY350C",D1437="NPC06UZDB-OR350C",D1437="NPC06UZDB-YL003M",D1437="CO155E2-0MC150 ",D1437="NPC06UZDB-GY030M",D1437="NPC06UZDB-YL250C",D1437="CO155E2-09C050",D1437="CO155E2-08C150",D1437="NPC06UZDB-GN250C",D1437="NPC06UZDB-BL250C",D1437="NPC06UZDB-WT004M",D1437="NPC06UZDB-RD150C",D1437="NPC06UZDB-RD150C",D1437="NPC06UZDB-BL009M",D1437="NPC06UZDB-GY020C",D1437="NPC06UZDB-GN020C",D1437="NPC06UZDB-RD020C",D1437="NPC06UZDB-YL020C",D1437="NPC06UZDB-GY030M",D1437="CO155E2-0MC250",D1437="CO155E2-0MC150",D1437="NPC06UZDB-BL020C",D1437="NPC06UZDB-OR150C",D1437="NPC06UZDB-BL012M",D1437="NPC06UZDB-BK350C",D1437="NPC06UZDB-GN350C",D1437="NPC06UZDB-GN450C",D1437="NPC06UZDB-GY350C",D1437="NPC06UZDB-OR350C",D1437="NPC06UZDB-YL350C",D1437="CO155E2-0CM007",D1437="NPC06UZDB-GN007M",D1437="NPC06UZDB-GY150C",D1437="NPC06UZDB-OR007M",D1437="NPC06UZDB-BL015C",D1437="NPC06UZDB-BL030C",D1437="NPC06UZDB-BL013M",D1437="NPC06UZDB-WT016M",D1437="NPC06UZDB-WT025M",D1437="CO155E2-0ZC050",D1437="CO155E2-0ZC250",D1437="CO155E2-0ZM009",D1437="CO155E2-0ZM008",D1437="CO155E2-0ZM006",D1437="CO155E2-0ZM012",D1437="NPC06UZDB-BK016M",D1437="NPC06UZDB-BK011M",D1437="NPC06UZDB-GY250C",D1437="NPC06UZDB-GY007M",D1437="CO155E2-07M015",D1437="CO155E2-0ZM004",D1437="CO155E2-09M004",D1437="CO155E2-0CC050",D1437="CO155E2-09M015",D1437="CO155E2-0ZC150",D1437="CO155E2-01M007",D1437="CO155E2-07M010",D1437="NPC06UZDB-YL050C",D1437="NPC06UZDB-OR007M",D1437="NPC06UZDB-GN050C",D1437="NPC06UZDB-WT012M",D1437="NPC06UZDB-GY006M",D1437="NPC06UZDB-GY008M",D1437="CO155E2-0ZM015",D1437="NPC06UZDB-RD050C",D1437="NPC06UZDB-RD150C",D1437="NPC06UZDB-WT009M",D1437="CO155E2-01M004",D1437="NPC06UZDB-OR015M",D1437="NPC06UZDB-GN750C",D1437="NPC06UZDB-WT750C",D1437="CO155E2-0MM010",D1437="CO155E2-07M005",D1437="CO155E2-07M007",D1437="NPC06UZDB-BK750C",D1437="CO155E2-07C050",D1437="CO155E2-01M007",D1437="CO155E2-0MC050",D1437="NPC06UZDB-BK010M",D1437="NPC06UZDB-BK150C",D1437="NPC06UZDB-BK250C",D1437="NPC06UZDB-RD750C",D1437="NPC06UZDB-WT030M",D1437="CO155E2-01C050",D1437="CO155E2-08C750",D1437="NPC06UZDB-WT050M",D1437="NPC06UZDB-GY050C",D1437="CO155E2-0ZM010",D1437="NPC06UZDB-BK007M",D1437="CO155E2-0CC250",D1437="CO155E2-01C250",D1437="NPC06UZDB-WT007M",D1437="CO155E2-06C150",D1437="NPC06UZDB-WT025M",D1437="NPC06UZDB-WT025C",D1437="NPC06UZDB-GY750C",D1437="NPC06UZDB-WT250C",D1437="CO155E2-09M010",D1437="CO155E2-06M001",D1437="CO155E2-0ZM005",D1437="NPC06UZDB-YL010M",D1437="NPC06UZDB-GN150C",D1437="NPC06UZDB-RD005M",D1437="NPC06UZDB-GY007M",D1437="NPC06UZDB-GY020M",D1437="NPC06UZDB-YL005M",D1437="NPC06UZDB-YL007M",D1437="NPC06UZDB-YL150C",D1437="NPC06UZDB-OR750C",D1437="CO155E2-0ZC150",D1437="CO155E2-0ZM015",D1437="NPC06UZDB-OR020M",D1437="CO155E2-09M015",D1437="CO155E2-0MM015",D1437="CO155E2-01C150",D1437="CO155E2-01C250",D1437="CO155E2-01M015",D1437="CO155E2-07C150",D1437="CO155E2-08C250",D1437="CO155E2-09C150",D1437="CO155E2-0CC150",D1437="CO155E2-0CM015",D1437="CO155E2-01M003",D1437="CO155E2-01M005",D1437="NPC06UZDB-GN020M",D1437="CO155E2-09M005",D1437="NPC06UZDB-BK005M",D1437="NPC06UZDB-BL020M",D1437="NPC06UZDB-RD010M",D1437="NPC06UZDB-RD020M",D1437="CO155E2-08M015",D1437="CO155E2-08C150",D1437="CO155E2-01M001",D1437="CO155E2-01M002",D1437="CO155E2-06M003",D1437="CO155E2-07M001",D1437="CO155E2-09M003",D1437="CO155E2-09M001",D1437="CO155E2-09M007",D1437="CO155E2-0ZM003",D1437="CO155E2-0MM003",D1437="CO155E2-0MM005",D1437="CO155E2-0MM007",D1437="CO155E2-0ZM007",D1437="CO155E2-01M010",D1437="NPC06UZDB-WT150C",D1437="NPC06UZDB-WT050C",D1437="NPC06UZDB-BL002M",D1437="CO155E2-0CM010",D1437="CO155E2-08F008",D1437="CO155E2-08F005",D1437="CO155E2-08C050",D1437="NPC06UZDB-BL750C",D1437="CO155E2-07M003",D1437="NPC06UZDB-BL150C",D1437="NPC06UZDB-BL020M",D1437="NPC06UZDB-BL050C",D1437="NPC06UZDB-BL008M",D1437="NPC06UZDB-BL006M",D1437="NPC06UZDB-GY450C",D1437="NPC06UZDB-GY015M",D1437="NPC06UZDB-GY150C",D1437="NPC06UZDB-BL010M",D1437="NPC06UZDB-GN010M",D1437="NPC06UZDB-BK050C",D1437="NPC06UZDB-GN125C",D1437="NPC06UZDB-GN012M",D1437="NPC06UZDB-BK001M",D1437="NPC06UZDB-BL007M",D1437="NPC06UZDB-GY450C",D1437="NPC06UZDB-OR050C",D1437="CO155E2-0MM001",D1437="CO155E2-06M002",D1437="CO155E2-0MM002",D1437="NPC06UZDB-GN001M",D1437="NPC06UZDB-GN002M",D1437="NPC06UZDB-GN003M",D1437="NPC06UZDB-GN004M",D1437="NPC06UZDB-GN005M",D1437="NPC06UZDB-GN006M",D1437="NPC06UZDB-WT050C",D1437="NPC06UZDB-OR001M",D1437="NPC06UZDB-OR002M",D1437="NPC06UZDB-OR003M",D1437="NPC06UZDB-OR004M",D1437="NPC06UZDB-OR005M",D1437="NPC06UZDB-OR006M",D1437="NPC06UZDB-OR010M",D1437="CO155E2-07M002",D1437="NPC06UZDB-RD001M",D1437="NPC06UZDB-RD002M",D1437="NPC06UZDB-RD002M",D1437="NPC06UZDB-RD003M",D1437="NPC06UZDB-RD004M",D1437="CO155E2-0ZM001",D1437="CO155E2-0ZM002",D1437="NPC06UZDB-BK002M",D1437="NPC06UZDB-BK003M",D1437="NPC06UZDB-BL001M",D1437="NPC06UZDB-BL002M",D1437="NPC06UZDB-BL003M",D1437="NPC06UZDB-BL004M",D1437="NPC06UZDB-BL005M",D1437="NPC06UZDB-BL015M",D1437="NPC06UZDB-GY010M",D1437="NPC06UZDB-GY001M",D1437="NPC06UZDB-GY002M",D1437="NPC06UZDB-GY003M",D1437="NPC06UZDB-GY004M",D1437="NPC06UZDB-GY005M",D1437="NPC06UZDB-YL001M",D1437="NPC06UZDB-YL002M",D1437="NPC06UZDB-YL003M",D1437="CO155E2-0CM001",D1437="CO155E2-0CM002",D1437="CO155E2-0CM003",D1437="CO155E2-0CM004",D1437="CO155E2-0CM005",D1437="CO155E2-08M001",D1437="CO155E2-08M002",D1437="CO155E2-08M003",D1437="CO155E2-08M004",D1437="CO155E2-08M005",D1437="CO155E2-08M006",D1437="CO155E2-08M007",D1437="CO155E2-08M008",D1437="CO155E2-08M009",D1437="CO155E2-08M010",D1437="CO155E2-08M020",D1437="CO155E2-0ZM001",D1437="CO155E2-0ZM002",D1437="CO155E2-09M002",D1437="NPC06UZDB-WT001M",D1437="NPC06UZDB-WT002M",D1437="NPC06UZDB-WT003M",D1437="NPC06UZDB-WT004M",D1437="NPC06UZDB-WT005M",D1437="NPC06UZDB-WT006M",D1437="NPC06UZDB-WT008M",D1437="NPC06UZDB-WT010M",D1437="NPC06UZDB-WT015M",D1437="NPC06UZDB-WT020M",),E1437*2,0)</f>
        <v>120</v>
      </c>
      <c r="BU1437" s="67">
        <f t="shared" si="2681"/>
        <v>181275</v>
      </c>
      <c r="BV1437" s="66"/>
      <c r="BW1437" s="66">
        <f t="shared" si="2638"/>
        <v>120</v>
      </c>
      <c r="BX1437" s="67">
        <f t="shared" si="2682"/>
        <v>118778</v>
      </c>
      <c r="BY1437" s="66"/>
      <c r="BZ1437" s="66">
        <f t="shared" ref="BZ1437:BZ1468" si="2691">IF(OR(D1437="CO155E2-0CM020",D1437="NPC06UZDB-YL020M",D1437="NPC06UZDB-OR050C",D1437="NPC06UZDB-WT020C",D1437="CO155E2-0ZC750",D1437="CO155E2-09M008",D1437="NPC06UZDB-BL011M",D1437="NPC06UZDB-OR008M",D1437="NPC06UZDB-WT450C",D1437="NPC06UZDB-GN015M",D1437="NPC06UZDB-RD015M",D1437="NPC06UZDB-YL004M",D1437="CO155E2-07C150",D1437="NPC06UZDB-WT015C",D1437="NPC06UZDB-GY350C",D1437="NPC06UZDB-OR350C",D1437="NPC06UZDB-YL003M",D1437="CO155E2-0MC150 ",D1437="NPC06UZDB-YL250C",D1437="CO155E2-09C050",D1437="NPC06UZDB-GN250C",D1437="NPC06UZDB-BL250C",D1437="NPC06UZDB-WT004M",D1437="NPC06UZDB-BL009M",D1437="NPC06UZDB-GY020C",D1437="NPC06UZDB-GN020C",D1437="NPC06UZDB-RD020C",D1437="NPC06UZDB-YL020C",D1437="NPC06UZDB-GY030M",D1437="CO155E2-0MC250",D1437="CO155E2-0MC150",D1437="NPC06UZDB-BL020C",D1437="NPC06UZDB-OR150C",D1437="NPC06UZDB-BL012M",D1437="NPC06UZDB-BK350C",D1437="NPC06UZDB-GN350C",D1437="NPC06UZDB-GN450C",D1437="NPC06UZDB-GY350C",D1437="NPC06UZDB-OR350C",D1437="NPC06UZDB-YL350C",D1437="CO155E2-0CM007",D1437="NPC06UZDB-GN007M",D1437="NPC06UZDB-GY150C",D1437="NPC06UZDB-BL015C",D1437="NPC06UZDB-BL030C",D1437="NPC06UZDB-BL013M",D1437="NPC06UZDB-WT016M",D1437="CO155E2-0ZC050",D1437="CO155E2-0ZC250",D1437="CO155E2-0ZM009",D1437="CO155E2-0ZM008",D1437="CO155E2-0ZM006",D1437="CO155E2-0ZM012",D1437="NPC06UZDB-BK016M",D1437="NPC06UZDB-BK011M",D1437="NPC06UZDB-GY250C",D1437="NPC06UZDB-GY007M",D1437="CO155E2-07M015",D1437="CO155E2-0ZM004",D1437="CO155E2-09M004",D1437="CO155E2-0CC050",D1437="CO155E2-09M015",D1437="CO155E2-0ZC150",D1437="CO155E2-01M007",D1437="CO155E2-07M010",D1437="NPC06UZDB-YL050C",D1437="NPC06UZDB-OR007M",D1437="NPC06UZDB-GN050C",D1437="NPC06UZDB-WT012M",D1437="NPC06UZDB-GY006M",D1437="NPC06UZDB-GY008M",D1437="CO155E2-0ZM015",D1437="NPC06UZDB-RD050C",D1437="NPC06UZDB-RD150C",D1437="NPC06UZDB-WT009M",D1437="CO155E2-01M004",D1437="NPC06UZDB-OR015M",D1437="NPC06UZDB-GN750C",D1437="NPC06UZDB-WT750C",D1437="CO155E2-0MM010",D1437="CO155E2-07M005",D1437="CO155E2-07M007",D1437="NPC06UZDB-BK750C",D1437="CO155E2-07C050",D1437="CO155E2-01M007",D1437="CO155E2-0MC050",D1437="NPC06UZDB-BK010M",D1437="NPC06UZDB-BK150C",D1437="NPC06UZDB-BK250C",D1437="NPC06UZDB-RD750C",D1437="NPC06UZDB-WT030M",D1437="CO155E2-01C050",D1437="CO155E2-08C750",D1437="NPC06UZDB-WT050M",D1437="NPC06UZDB-GY050C",D1437="CO155E2-0ZM010",D1437="NPC06UZDB-BK007M",D1437="CO155E2-0CC250",D1437="NPC06UZDB-WT007M",D1437="CO155E2-06C150",D1437="NPC06UZDB-WT025M",D1437="NPC06UZDB-WT025C",D1437="NPC06UZDB-GY750C",D1437="NPC06UZDB-WT250C",D1437="CO155E2-09M010",D1437="CO155E2-06M001",D1437="CO155E2-0ZM005",D1437="NPC06UZDB-YL010M",D1437="NPC06UZDB-GN150C",D1437="NPC06UZDB-RD005M",D1437="NPC06UZDB-GY007M",D1437="NPC06UZDB-GY020M",D1437="NPC06UZDB-YL005M",D1437="NPC06UZDB-YL007M",D1437="NPC06UZDB-YL150C",D1437="NPC06UZDB-OR750C",D1437="CO155E2-0ZC150",D1437="CO155E2-0ZM015",D1437="NPC06UZDB-OR020M",D1437="CO155E2-09M015",D1437="CO155E2-0MM015",D1437="CO155E2-01C150",D1437="CO155E2-01C250",D1437="CO155E2-01M015",D1437="CO155E2-07C150",D1437="CO155E2-08C250",D1437="CO155E2-09C150",D1437="CO155E2-0CC150",D1437="CO155E2-0CM015",D1437="CO155E2-01M003",D1437="CO155E2-01M005",D1437="NPC06UZDB-GN020M",D1437="CO155E2-09M005",D1437="NPC06UZDB-BK005M",D1437="NPC06UZDB-BL020M",D1437="NPC06UZDB-RD010M",D1437="NPC06UZDB-RD020M",D1437="CO155E2-08M015",D1437="CO155E2-08C150",D1437="CO155E2-01M001",D1437="CO155E2-01M002",D1437="CO155E2-06M003",D1437="CO155E2-07M001",D1437="CO155E2-09M003",D1437="CO155E2-09M001",D1437="CO155E2-09M007",D1437="CO155E2-0ZM003",D1437="CO155E2-0MM003",D1437="CO155E2-0MM005",D1437="CO155E2-0MM007",D1437="CO155E2-0ZM007",D1437="CO155E2-01M010",D1437="NPC06UZDB-WT150C",D1437="NPC06UZDB-WT050C",D1437="CO155E2-0CM010",D1437="CO155E2-08F008",D1437="CO155E2-08F005",D1437="CO155E2-08C050",D1437="NPC06UZDB-BL750C",D1437="CO155E2-07M003",D1437="NPC06UZDB-BL150C",D1437="NPC06UZDB-BL020M",D1437="NPC06UZDB-BL050C",D1437="NPC06UZDB-BL008M",D1437="NPC06UZDB-BL006M",D1437="NPC06UZDB-GY450C",D1437="NPC06UZDB-GY015M",D1437="NPC06UZDB-GY150C",D1437="NPC06UZDB-BL010M",D1437="NPC06UZDB-GN010M",D1437="NPC06UZDB-BK050C",D1437="NPC06UZDB-GN125C",D1437="NPC06UZDB-GN012M",D1437="NPC06UZDB-BK001M",D1437="NPC06UZDB-BL007M",D1437="NPC06UZDB-GY450C",D1437="NPC06UZDB-OR050C",D1437="CO155E2-0MM001",D1437="CO155E2-06M002",D1437="CO155E2-0MM002",D1437="NPC06UZDB-GN001M",D1437="NPC06UZDB-GN002M",D1437="NPC06UZDB-GN003M",D1437="NPC06UZDB-GN004M",D1437="NPC06UZDB-GN005M",D1437="NPC06UZDB-GN006M",D1437="NPC06UZDB-WT050C",D1437="NPC06UZDB-OR001M",D1437="NPC06UZDB-OR002M",D1437="NPC06UZDB-OR003M",D1437="NPC06UZDB-OR004M",D1437="NPC06UZDB-OR005M",D1437="NPC06UZDB-OR006M",D1437="NPC06UZDB-OR010M",D1437="CO155E2-07M002",D1437="NPC06UZDB-RD001M",D1437="NPC06UZDB-RD002M",D1437="NPC06UZDB-RD002M",D1437="NPC06UZDB-RD003M",D1437="NPC06UZDB-RD004M",D1437="CO155E2-0ZM001",D1437="CO155E2-0ZM002",D1437="NPC06UZDB-BK002M",D1437="NPC06UZDB-BK003M",D1437="NPC06UZDB-BL001M",D1437="NPC06UZDB-BL002M",D1437="NPC06UZDB-BL003M",D1437="NPC06UZDB-BL004M",D1437="NPC06UZDB-BL005M",D1437="NPC06UZDB-BL015M",D1437="NPC06UZDB-GY010M",D1437="NPC06UZDB-GY001M",D1437="NPC06UZDB-GY002M",D1437="NPC06UZDB-GY003M",D1437="NPC06UZDB-GY004M",D1437="NPC06UZDB-GY005M",D1437="NPC06UZDB-YL001M",D1437="NPC06UZDB-YL002M",D1437="NPC06UZDB-YL003M",D1437="CO155E2-0CM001",D1437="CO155E2-0CM002",D1437="CO155E2-0CM003",D1437="CO155E2-0CM004",D1437="CO155E2-0CM005",D1437="CO155E2-08M001",D1437="CO155E2-08M002",D1437="CO155E2-08M003",D1437="CO155E2-08M004",D1437="CO155E2-08M005",D1437="CO155E2-08M006",D1437="CO155E2-08M007",D1437="CO155E2-08M008",D1437="CO155E2-08M009",D1437="CO155E2-08M010",D1437="CO155E2-08M020",D1437="CO155E2-0ZM001",D1437="CO155E2-0ZM002",D1437="CO155E2-09M002",D1437="NPC06UZDB-WT001M",D1437="NPC06UZDB-WT002M",D1437="NPC06UZDB-WT003M",D1437="NPC06UZDB-WT004M",D1437="NPC06UZDB-WT005M",D1437="NPC06UZDB-WT006M",D1437="NPC06UZDB-WT008M",D1437="NPC06UZDB-WT010M",D1437="NPC06UZDB-WT015M",D1437="NPC06UZDB-WT020M",),E1437*2,0)</f>
        <v>120</v>
      </c>
      <c r="CA1437" s="67">
        <f t="shared" si="2683"/>
        <v>176969</v>
      </c>
      <c r="CB1437" s="66"/>
      <c r="CC1437" s="66">
        <f t="shared" si="2620"/>
        <v>0</v>
      </c>
      <c r="CD1437" s="67">
        <f t="shared" si="2586"/>
        <v>20601.539999999997</v>
      </c>
      <c r="CE1437" s="66"/>
      <c r="CF1437" s="66">
        <f t="shared" si="2621"/>
        <v>0</v>
      </c>
      <c r="CG1437" s="67">
        <f t="shared" si="2651"/>
        <v>3663.6999999999994</v>
      </c>
      <c r="CH1437" s="66"/>
      <c r="CI1437" s="66">
        <f t="shared" si="2622"/>
        <v>0</v>
      </c>
      <c r="CJ1437" s="67">
        <f t="shared" si="2665"/>
        <v>6757.8</v>
      </c>
      <c r="CK1437" s="66"/>
      <c r="CL1437" s="68">
        <f t="shared" si="2623"/>
        <v>0</v>
      </c>
      <c r="CM1437" s="79">
        <f t="shared" si="2652"/>
        <v>4847.4799999999996</v>
      </c>
      <c r="CN1437" s="66"/>
      <c r="CO1437" s="68">
        <f t="shared" si="2624"/>
        <v>0</v>
      </c>
      <c r="CP1437" s="79">
        <f t="shared" si="2653"/>
        <v>3955</v>
      </c>
      <c r="CQ1437" s="66"/>
      <c r="CR1437" s="68">
        <f t="shared" si="2625"/>
        <v>0</v>
      </c>
      <c r="CS1437" s="79">
        <f t="shared" si="2595"/>
        <v>5186</v>
      </c>
      <c r="CT1437" s="66"/>
      <c r="CU1437" s="68">
        <f t="shared" si="2626"/>
        <v>0</v>
      </c>
      <c r="CV1437" s="79">
        <f t="shared" si="2654"/>
        <v>6929</v>
      </c>
      <c r="CW1437" s="66"/>
      <c r="CX1437" s="66">
        <f t="shared" si="2644"/>
        <v>0</v>
      </c>
      <c r="CY1437" s="40">
        <f t="shared" si="2589"/>
        <v>6173.9599999999982</v>
      </c>
      <c r="CZ1437" s="65"/>
      <c r="DA1437" s="66">
        <f t="shared" si="2640"/>
        <v>0</v>
      </c>
      <c r="DB1437" s="67">
        <f t="shared" si="2666"/>
        <v>24348</v>
      </c>
      <c r="DC1437" s="66"/>
      <c r="DD1437" s="66">
        <f t="shared" si="2641"/>
        <v>0</v>
      </c>
      <c r="DE1437" s="67">
        <f t="shared" si="2667"/>
        <v>71119</v>
      </c>
      <c r="DF1437" s="66"/>
      <c r="DG1437" s="69">
        <f t="shared" si="2627"/>
        <v>0</v>
      </c>
      <c r="DH1437" s="67">
        <f t="shared" si="2587"/>
        <v>438795</v>
      </c>
      <c r="DI1437" s="66"/>
      <c r="DJ1437" s="66">
        <f t="shared" si="2628"/>
        <v>0</v>
      </c>
      <c r="DK1437" s="67">
        <f t="shared" si="2655"/>
        <v>4363.5</v>
      </c>
      <c r="DL1437" s="210"/>
      <c r="DM1437" s="206">
        <f t="shared" si="2629"/>
        <v>0</v>
      </c>
      <c r="DN1437" s="25">
        <f t="shared" si="2648"/>
        <v>0</v>
      </c>
      <c r="DO1437" s="5"/>
      <c r="DP1437" s="43">
        <f t="shared" si="2630"/>
        <v>0</v>
      </c>
      <c r="DQ1437" s="27">
        <f t="shared" si="2656"/>
        <v>6413.5</v>
      </c>
      <c r="DR1437" s="5"/>
      <c r="DS1437" s="43">
        <f t="shared" si="2631"/>
        <v>0</v>
      </c>
      <c r="DT1437" s="27">
        <f t="shared" si="2657"/>
        <v>4846</v>
      </c>
      <c r="DU1437" s="5"/>
      <c r="DV1437" s="43">
        <f t="shared" si="2632"/>
        <v>0</v>
      </c>
      <c r="DW1437" s="27">
        <f t="shared" si="2658"/>
        <v>4835</v>
      </c>
      <c r="DX1437" s="5"/>
      <c r="DY1437" s="22">
        <f t="shared" si="2633"/>
        <v>0</v>
      </c>
      <c r="DZ1437" s="25">
        <f t="shared" si="2659"/>
        <v>523</v>
      </c>
      <c r="EA1437" s="22"/>
      <c r="EB1437" s="22">
        <f t="shared" si="2634"/>
        <v>0</v>
      </c>
      <c r="EC1437" s="28">
        <f t="shared" si="2660"/>
        <v>369</v>
      </c>
      <c r="ED1437" s="5"/>
      <c r="EE1437" s="43">
        <f t="shared" si="2635"/>
        <v>0</v>
      </c>
      <c r="EF1437" s="27">
        <f t="shared" si="2661"/>
        <v>4769</v>
      </c>
      <c r="EG1437" s="66"/>
      <c r="EH1437" s="66">
        <f t="shared" si="2636"/>
        <v>0</v>
      </c>
      <c r="EI1437" s="67">
        <f t="shared" si="2662"/>
        <v>21277</v>
      </c>
      <c r="EJ1437" s="66"/>
      <c r="EK1437" s="66">
        <f t="shared" si="2637"/>
        <v>0</v>
      </c>
      <c r="EL1437" s="67">
        <f t="shared" si="2663"/>
        <v>19907</v>
      </c>
      <c r="EM1437" s="110">
        <f t="shared" si="2672"/>
        <v>248850.03180276</v>
      </c>
    </row>
    <row r="1438" spans="1:143" s="36" customFormat="1" ht="11.25" customHeight="1" x14ac:dyDescent="0.25">
      <c r="A1438" s="490">
        <v>46207</v>
      </c>
      <c r="B1438" s="191">
        <v>46191</v>
      </c>
      <c r="C1438" s="396">
        <v>8005025942</v>
      </c>
      <c r="D1438" s="62" t="s">
        <v>122</v>
      </c>
      <c r="E1438" s="63">
        <v>600</v>
      </c>
      <c r="F1438" s="156">
        <v>2</v>
      </c>
      <c r="G1438" s="78">
        <v>191516052314</v>
      </c>
      <c r="H1438" s="66"/>
      <c r="I1438" s="41">
        <f t="shared" si="2601"/>
        <v>0</v>
      </c>
      <c r="J1438" s="48">
        <f t="shared" si="2675"/>
        <v>204737</v>
      </c>
      <c r="K1438" s="66"/>
      <c r="L1438" s="41">
        <f t="shared" si="2590"/>
        <v>0</v>
      </c>
      <c r="M1438" s="48">
        <f t="shared" si="2676"/>
        <v>213554</v>
      </c>
      <c r="N1438" s="66"/>
      <c r="O1438" s="41">
        <f t="shared" si="2591"/>
        <v>0</v>
      </c>
      <c r="P1438" s="48">
        <f t="shared" si="2677"/>
        <v>142116</v>
      </c>
      <c r="Q1438" s="66"/>
      <c r="R1438" s="66">
        <f t="shared" si="2592"/>
        <v>0</v>
      </c>
      <c r="S1438" s="67">
        <f t="shared" si="2678"/>
        <v>278252</v>
      </c>
      <c r="T1438" s="66"/>
      <c r="U1438" s="66">
        <f t="shared" si="2602"/>
        <v>0</v>
      </c>
      <c r="V1438" s="67">
        <f t="shared" si="2679"/>
        <v>113216.80000000005</v>
      </c>
      <c r="W1438" s="136"/>
      <c r="X1438" s="69">
        <f t="shared" si="2605"/>
        <v>0</v>
      </c>
      <c r="Y1438" s="67">
        <f t="shared" si="2684"/>
        <v>4416.3500000000004</v>
      </c>
      <c r="Z1438" s="66"/>
      <c r="AA1438" s="68">
        <f t="shared" si="2606"/>
        <v>0</v>
      </c>
      <c r="AB1438" s="67">
        <f t="shared" si="2685"/>
        <v>24648.5</v>
      </c>
      <c r="AC1438" s="66"/>
      <c r="AD1438" s="66">
        <f t="shared" si="2607"/>
        <v>0</v>
      </c>
      <c r="AE1438" s="67">
        <f t="shared" si="2686"/>
        <v>14877</v>
      </c>
      <c r="AF1438" s="66"/>
      <c r="AG1438" s="78">
        <f t="shared" si="2608"/>
        <v>0</v>
      </c>
      <c r="AH1438" s="79">
        <f t="shared" si="2687"/>
        <v>17184.8</v>
      </c>
      <c r="AI1438" s="66"/>
      <c r="AJ1438" s="68">
        <f t="shared" si="2609"/>
        <v>0</v>
      </c>
      <c r="AK1438" s="67">
        <f t="shared" si="2688"/>
        <v>41124</v>
      </c>
      <c r="AL1438" s="66"/>
      <c r="AM1438" s="68">
        <f t="shared" si="2673"/>
        <v>0</v>
      </c>
      <c r="AN1438" s="67">
        <f t="shared" si="2689"/>
        <v>7722.12</v>
      </c>
      <c r="AO1438" s="66"/>
      <c r="AP1438" s="68">
        <f t="shared" si="2610"/>
        <v>0</v>
      </c>
      <c r="AQ1438" s="67">
        <f t="shared" si="2593"/>
        <v>7578.6399999999994</v>
      </c>
      <c r="AR1438" s="66"/>
      <c r="AS1438" s="68">
        <f t="shared" si="2611"/>
        <v>0</v>
      </c>
      <c r="AT1438" s="67">
        <f t="shared" si="2674"/>
        <v>2278.5</v>
      </c>
      <c r="AU1438" s="66"/>
      <c r="AV1438" s="66">
        <f t="shared" si="2612"/>
        <v>0</v>
      </c>
      <c r="AW1438" s="42">
        <f t="shared" si="2596"/>
        <v>3255.6000000000017</v>
      </c>
      <c r="AX1438" s="66"/>
      <c r="AY1438" s="66">
        <f t="shared" si="2613"/>
        <v>0</v>
      </c>
      <c r="AZ1438" s="67">
        <f t="shared" si="2647"/>
        <v>616.09999999999991</v>
      </c>
      <c r="BA1438" s="66"/>
      <c r="BB1438" s="68">
        <f t="shared" si="2614"/>
        <v>0</v>
      </c>
      <c r="BC1438" s="67">
        <f t="shared" si="2594"/>
        <v>77.819999999999851</v>
      </c>
      <c r="BD1438" s="66"/>
      <c r="BE1438" s="68">
        <f t="shared" si="2615"/>
        <v>0</v>
      </c>
      <c r="BF1438" s="67">
        <f t="shared" si="2645"/>
        <v>445.38000000000164</v>
      </c>
      <c r="BG1438" s="66"/>
      <c r="BH1438" s="68">
        <f t="shared" si="2671"/>
        <v>1272</v>
      </c>
      <c r="BI1438" s="67">
        <f t="shared" si="2646"/>
        <v>11858.9</v>
      </c>
      <c r="BJ1438" s="66"/>
      <c r="BK1438" s="68">
        <f t="shared" si="2617"/>
        <v>0</v>
      </c>
      <c r="BL1438" s="67">
        <f t="shared" si="2649"/>
        <v>2582.6000000000004</v>
      </c>
      <c r="BM1438" s="66"/>
      <c r="BN1438" s="68">
        <f t="shared" si="2642"/>
        <v>0</v>
      </c>
      <c r="BO1438" s="67">
        <f t="shared" si="2650"/>
        <v>24199.5</v>
      </c>
      <c r="BP1438" s="66"/>
      <c r="BQ1438" s="68">
        <f t="shared" si="2680"/>
        <v>0</v>
      </c>
      <c r="BR1438" s="67">
        <f t="shared" si="2664"/>
        <v>59714.05000000001</v>
      </c>
      <c r="BS1438" s="66"/>
      <c r="BT1438" s="66">
        <f t="shared" si="2690"/>
        <v>1200</v>
      </c>
      <c r="BU1438" s="67">
        <f t="shared" si="2681"/>
        <v>180075</v>
      </c>
      <c r="BV1438" s="66"/>
      <c r="BW1438" s="66">
        <f t="shared" ref="BW1438:BW1469" si="2692">IF(OR(D1438="CO155E2-0CM020",D1438="NPC06UZDB-YL020M",D1438="NPC06UZDB-OR050C",D1438="NPC06UZDB-WT020C",D1438="CO155E2-0ZC750",D1438="CO155E2-09M008",D1438="NPC06UZDB-BL011M",D1438="NPC06UZDB-OR008M",D1438="NPC06UZDB-WT450C",D1438="NPC06UZDB-GN015M",D1438="NPC06UZDB-RD015M",D1438="NPC06UZDB-YL004M",D1438="CO155E2-07C150",D1438="NPC06UZDB-WT015C",D1438="NPC06UZDB-GY350C",D1438="NPC06UZDB-OR350C",D1438="NPC06UZDB-YL003M",D1438="CO155E2-0MC150 ",D1438="NPC06UZDB-YL250C",D1438="CO155E2-09C050",D1438="NPC06UZDB-GN250C",D1438="NPC06UZDB-BL250C",D1438="NPC06UZDB-WT004M",D1438="NPC06UZDB-RD150C",D1438="NPC06UZDB-BL009M",D1438="NPC06UZDB-GY020C",D1438="NPC06UZDB-GN020C",D1438="NPC06UZDB-RD020C",D1438="NPC06UZDB-YL020C",D1438="NPC06UZDB-GY030M",D1438="CO155E2-0MC250",D1438="CO155E2-0MC150",D1438="NPC06UZDB-BL020C",D1438="NPC06UZDB-OR150C",D1438="NPC06UZDB-BL012M",D1438="NPC06UZDB-BK350C",D1438="NPC06UZDB-GN350C",D1438="NPC06UZDB-GN450C",D1438="NPC06UZDB-GY350C",D1438="NPC06UZDB-OR350C",D1438="NPC06UZDB-YL350C",D1438="CO155E2-0CM007",D1438="NPC06UZDB-GN007M",D1438="NPC06UZDB-GY150C",D1438="NPC06UZDB-BL015C",D1438="NPC06UZDB-BL030C",D1438="NPC06UZDB-BL013M",D1438="NPC06UZDB-WT016M",D1438="NPC06UZDB-WT025M",D1438="CO155E2-0ZC050",D1438="CO155E2-0ZC250",D1438="CO155E2-0ZM009",D1438="CO155E2-0ZM008",D1438="CO155E2-0ZM006",D1438="CO155E2-0ZM012",D1438="NPC06UZDB-BK016M",D1438="NPC06UZDB-BK011M",D1438="NPC06UZDB-GY250C",D1438="NPC06UZDB-GY007M",D1438="CO155E2-07M015",D1438="CO155E2-0ZM004",D1438="CO155E2-09M004",D1438="CO155E2-0CC050",D1438="CO155E2-09M015",D1438="CO155E2-0ZC150",D1438="CO155E2-01M007",D1438="CO155E2-07M010",D1438="NPC06UZDB-YL050C",D1438="NPC06UZDB-OR007M",D1438="NPC06UZDB-GN050C",D1438="NPC06UZDB-WT012M",D1438="NPC06UZDB-GY006M",D1438="NPC06UZDB-GY008M",D1438="CO155E2-0ZM015",D1438="NPC06UZDB-RD050C",D1438="NPC06UZDB-RD150C",D1438="NPC06UZDB-WT009M",D1438="CO155E2-01M004",D1438="NPC06UZDB-OR015M",D1438="NPC06UZDB-GN750C",D1438="NPC06UZDB-WT750C",D1438="CO155E2-0MM010",D1438="CO155E2-07M005",D1438="CO155E2-07M007",D1438="NPC06UZDB-BK750C",D1438="CO155E2-07C050",D1438="CO155E2-01M007",D1438="CO155E2-0MC050",D1438="NPC06UZDB-BK010M",D1438="NPC06UZDB-BK150C",D1438="NPC06UZDB-BK250C",D1438="NPC06UZDB-RD750C",D1438="NPC06UZDB-WT030M",D1438="CO155E2-01C050",D1438="CO155E2-08C750",D1438="NPC06UZDB-WT050M",D1438="NPC06UZDB-GY050C",D1438="CO155E2-0ZM010",D1438="NPC06UZDB-BK007M",D1438="CO155E2-0CC250",D1438="NPC06UZDB-WT007M",D1438="CO155E2-06C150",D1438="NPC06UZDB-WT025M",D1438="NPC06UZDB-WT025C",D1438="NPC06UZDB-GY750C",D1438="NPC06UZDB-WT250C",D1438="CO155E2-09M010",D1438="CO155E2-06M001",D1438="CO155E2-0ZM005",D1438="NPC06UZDB-YL010M",D1438="NPC06UZDB-GN150C",D1438="NPC06UZDB-RD005M",D1438="NPC06UZDB-GY007M",D1438="NPC06UZDB-GY020M",D1438="NPC06UZDB-YL005M",D1438="NPC06UZDB-YL007M",D1438="NPC06UZDB-YL150C",D1438="NPC06UZDB-OR750C",D1438="CO155E2-0ZC150",D1438="CO155E2-0ZM015",D1438="NPC06UZDB-OR020M",D1438="CO155E2-09M015",D1438="CO155E2-0MM015",D1438="CO155E2-01C150",D1438="CO155E2-01C250",D1438="CO155E2-01M015",D1438="CO155E2-07C150",D1438="CO155E2-08C250",D1438="CO155E2-09C150",D1438="CO155E2-0CC150",D1438="CO155E2-0CM015",D1438="CO155E2-01M003",D1438="CO155E2-01M005",D1438="NPC06UZDB-GN020M",D1438="CO155E2-09M005",D1438="NPC06UZDB-BK005M",D1438="NPC06UZDB-BL020M",D1438="NPC06UZDB-RD010M",D1438="NPC06UZDB-RD020M",D1438="CO155E2-08M015",D1438="CO155E2-08C150",D1438="CO155E2-01M001",D1438="CO155E2-01M002",D1438="CO155E2-06M003",D1438="CO155E2-07M001",D1438="CO155E2-09M003",D1438="CO155E2-09M001",D1438="CO155E2-09M007",D1438="CO155E2-0ZM003",D1438="CO155E2-0MM003",D1438="CO155E2-0MM005",D1438="CO155E2-0MM007",D1438="CO155E2-0ZM007",D1438="CO155E2-01M010",D1438="NPC06UZDB-WT150C",D1438="NPC06UZDB-WT050C",D1438="CO155E2-0CM010",D1438="CO155E2-08F008",D1438="CO155E2-08F005",D1438="CO155E2-08C050",D1438="NPC06UZDB-BL750C",D1438="CO155E2-07M003",D1438="NPC06UZDB-BL150C",D1438="NPC06UZDB-BL020M",D1438="NPC06UZDB-BL050C",D1438="NPC06UZDB-BL008M",D1438="NPC06UZDB-BL006M",D1438="NPC06UZDB-GY450C",D1438="NPC06UZDB-GY015M",D1438="NPC06UZDB-GY150C",D1438="NPC06UZDB-BL010M",D1438="NPC06UZDB-GN010M",D1438="NPC06UZDB-BK050C",D1438="NPC06UZDB-GN125C",D1438="NPC06UZDB-GN012M",D1438="NPC06UZDB-BK001M",D1438="NPC06UZDB-BL007M",D1438="NPC06UZDB-GY450C",D1438="NPC06UZDB-OR050C",D1438="CO155E2-0MM001",D1438="CO155E2-06M002",D1438="CO155E2-0MM002",D1438="NPC06UZDB-GN001M",D1438="NPC06UZDB-GN002M",D1438="NPC06UZDB-GN003M",D1438="NPC06UZDB-GN004M",D1438="NPC06UZDB-GN005M",D1438="NPC06UZDB-GN006M",D1438="NPC06UZDB-WT050C",D1438="NPC06UZDB-OR001M",D1438="NPC06UZDB-OR002M",D1438="NPC06UZDB-OR003M",D1438="NPC06UZDB-OR004M",D1438="NPC06UZDB-OR005M",D1438="NPC06UZDB-OR006M",D1438="NPC06UZDB-OR010M",D1438="CO155E2-07M002",D1438="NPC06UZDB-RD001M",D1438="NPC06UZDB-RD002M",D1438="NPC06UZDB-RD002M",D1438="NPC06UZDB-RD003M",D1438="NPC06UZDB-RD004M",D1438="CO155E2-0ZM001",D1438="CO155E2-0ZM002",D1438="NPC06UZDB-BK002M",D1438="NPC06UZDB-BK003M",D1438="NPC06UZDB-BL001M",D1438="NPC06UZDB-BL002M",D1438="NPC06UZDB-BL003M",D1438="NPC06UZDB-BL004M",D1438="NPC06UZDB-BL005M",D1438="NPC06UZDB-BL015M",D1438="NPC06UZDB-GY010M",D1438="NPC06UZDB-GY001M",D1438="NPC06UZDB-GY002M",D1438="NPC06UZDB-GY003M",D1438="NPC06UZDB-GY004M",D1438="NPC06UZDB-GY005M",D1438="NPC06UZDB-YL001M",D1438="NPC06UZDB-YL002M",D1438="NPC06UZDB-YL003M",D1438="CO155E2-0CM001",D1438="CO155E2-0CM002",D1438="CO155E2-0CM003",D1438="CO155E2-0CM004",D1438="CO155E2-0CM005",D1438="CO155E2-08M001",D1438="CO155E2-08M002",D1438="CO155E2-08M003",D1438="CO155E2-08M004",D1438="CO155E2-08M005",D1438="CO155E2-08M006",D1438="CO155E2-08M007",D1438="CO155E2-08M008",D1438="CO155E2-08M009",D1438="CO155E2-08M010",D1438="CO155E2-08M020",D1438="CO155E2-0ZM001",D1438="CO155E2-0ZM002",D1438="CO155E2-09M002",D1438="NPC06UZDB-WT001M",D1438="NPC06UZDB-WT002M",D1438="NPC06UZDB-WT003M",D1438="NPC06UZDB-WT004M",D1438="NPC06UZDB-WT005M",D1438="NPC06UZDB-WT006M",D1438="NPC06UZDB-WT008M",D1438="NPC06UZDB-WT010M",D1438="NPC06UZDB-WT015M",D1438="NPC06UZDB-WT020M",),E1438*2,0)</f>
        <v>1200</v>
      </c>
      <c r="BX1438" s="67">
        <f t="shared" si="2682"/>
        <v>117578</v>
      </c>
      <c r="BY1438" s="66"/>
      <c r="BZ1438" s="66">
        <f t="shared" si="2691"/>
        <v>1200</v>
      </c>
      <c r="CA1438" s="67">
        <f t="shared" si="2683"/>
        <v>175769</v>
      </c>
      <c r="CB1438" s="66"/>
      <c r="CC1438" s="66">
        <f t="shared" si="2620"/>
        <v>0</v>
      </c>
      <c r="CD1438" s="67">
        <f t="shared" si="2586"/>
        <v>20601.539999999997</v>
      </c>
      <c r="CE1438" s="66"/>
      <c r="CF1438" s="66">
        <f t="shared" si="2621"/>
        <v>0</v>
      </c>
      <c r="CG1438" s="67">
        <f t="shared" si="2651"/>
        <v>3663.6999999999994</v>
      </c>
      <c r="CH1438" s="66"/>
      <c r="CI1438" s="66">
        <f t="shared" si="2622"/>
        <v>0</v>
      </c>
      <c r="CJ1438" s="67">
        <f t="shared" si="2665"/>
        <v>6757.8</v>
      </c>
      <c r="CK1438" s="66"/>
      <c r="CL1438" s="68">
        <f t="shared" si="2623"/>
        <v>0</v>
      </c>
      <c r="CM1438" s="79">
        <f t="shared" si="2652"/>
        <v>4847.4799999999996</v>
      </c>
      <c r="CN1438" s="66"/>
      <c r="CO1438" s="68">
        <f t="shared" si="2624"/>
        <v>0</v>
      </c>
      <c r="CP1438" s="79">
        <f t="shared" si="2653"/>
        <v>3955</v>
      </c>
      <c r="CQ1438" s="66"/>
      <c r="CR1438" s="68">
        <f t="shared" si="2625"/>
        <v>0</v>
      </c>
      <c r="CS1438" s="79">
        <f t="shared" si="2595"/>
        <v>5186</v>
      </c>
      <c r="CT1438" s="66"/>
      <c r="CU1438" s="68">
        <f t="shared" si="2626"/>
        <v>0</v>
      </c>
      <c r="CV1438" s="79">
        <f t="shared" si="2654"/>
        <v>6929</v>
      </c>
      <c r="CW1438" s="66"/>
      <c r="CX1438" s="66">
        <f t="shared" si="2644"/>
        <v>0</v>
      </c>
      <c r="CY1438" s="40">
        <f t="shared" si="2589"/>
        <v>6173.9599999999982</v>
      </c>
      <c r="CZ1438" s="65"/>
      <c r="DA1438" s="66">
        <f t="shared" si="2640"/>
        <v>0</v>
      </c>
      <c r="DB1438" s="67">
        <f t="shared" si="2666"/>
        <v>24348</v>
      </c>
      <c r="DC1438" s="66"/>
      <c r="DD1438" s="66">
        <f t="shared" si="2641"/>
        <v>0</v>
      </c>
      <c r="DE1438" s="67">
        <f t="shared" si="2667"/>
        <v>71119</v>
      </c>
      <c r="DF1438" s="66"/>
      <c r="DG1438" s="69">
        <f t="shared" si="2627"/>
        <v>0</v>
      </c>
      <c r="DH1438" s="67">
        <f t="shared" si="2587"/>
        <v>438795</v>
      </c>
      <c r="DI1438" s="66"/>
      <c r="DJ1438" s="66">
        <f t="shared" si="2628"/>
        <v>0</v>
      </c>
      <c r="DK1438" s="67">
        <f t="shared" si="2655"/>
        <v>4363.5</v>
      </c>
      <c r="DL1438" s="210"/>
      <c r="DM1438" s="206">
        <f t="shared" si="2629"/>
        <v>0</v>
      </c>
      <c r="DN1438" s="25">
        <f t="shared" si="2648"/>
        <v>0</v>
      </c>
      <c r="DO1438" s="5"/>
      <c r="DP1438" s="43">
        <f t="shared" si="2630"/>
        <v>0</v>
      </c>
      <c r="DQ1438" s="27">
        <f t="shared" si="2656"/>
        <v>6413.5</v>
      </c>
      <c r="DR1438" s="5"/>
      <c r="DS1438" s="43">
        <f t="shared" si="2631"/>
        <v>0</v>
      </c>
      <c r="DT1438" s="27">
        <f t="shared" si="2657"/>
        <v>4846</v>
      </c>
      <c r="DU1438" s="5"/>
      <c r="DV1438" s="43">
        <f t="shared" si="2632"/>
        <v>0</v>
      </c>
      <c r="DW1438" s="27">
        <f t="shared" si="2658"/>
        <v>4835</v>
      </c>
      <c r="DX1438" s="5"/>
      <c r="DY1438" s="22">
        <f t="shared" si="2633"/>
        <v>0</v>
      </c>
      <c r="DZ1438" s="25">
        <f t="shared" si="2659"/>
        <v>523</v>
      </c>
      <c r="EA1438" s="22"/>
      <c r="EB1438" s="22">
        <f t="shared" si="2634"/>
        <v>0</v>
      </c>
      <c r="EC1438" s="28">
        <f t="shared" si="2660"/>
        <v>369</v>
      </c>
      <c r="ED1438" s="5"/>
      <c r="EE1438" s="43">
        <f t="shared" si="2635"/>
        <v>0</v>
      </c>
      <c r="EF1438" s="27">
        <f t="shared" si="2661"/>
        <v>4769</v>
      </c>
      <c r="EG1438" s="66"/>
      <c r="EH1438" s="66">
        <f t="shared" si="2636"/>
        <v>0</v>
      </c>
      <c r="EI1438" s="67">
        <f t="shared" si="2662"/>
        <v>21277</v>
      </c>
      <c r="EJ1438" s="66"/>
      <c r="EK1438" s="66">
        <f t="shared" si="2637"/>
        <v>0</v>
      </c>
      <c r="EL1438" s="67">
        <f t="shared" si="2663"/>
        <v>19907</v>
      </c>
      <c r="EM1438" s="110">
        <f t="shared" si="2672"/>
        <v>248389.61004275994</v>
      </c>
    </row>
    <row r="1439" spans="1:143" s="36" customFormat="1" ht="11.25" customHeight="1" x14ac:dyDescent="0.25">
      <c r="A1439" s="490">
        <v>46207</v>
      </c>
      <c r="B1439" s="191">
        <v>46198</v>
      </c>
      <c r="C1439" s="396">
        <v>8005025954</v>
      </c>
      <c r="D1439" s="62" t="s">
        <v>38</v>
      </c>
      <c r="E1439" s="63">
        <v>240</v>
      </c>
      <c r="F1439" s="156">
        <v>5</v>
      </c>
      <c r="G1439" s="78">
        <v>191516042025</v>
      </c>
      <c r="H1439" s="66"/>
      <c r="I1439" s="41">
        <f t="shared" si="2601"/>
        <v>0</v>
      </c>
      <c r="J1439" s="48">
        <f t="shared" si="2675"/>
        <v>204737</v>
      </c>
      <c r="K1439" s="66"/>
      <c r="L1439" s="41">
        <f t="shared" si="2590"/>
        <v>0</v>
      </c>
      <c r="M1439" s="48">
        <f t="shared" si="2676"/>
        <v>213554</v>
      </c>
      <c r="N1439" s="66"/>
      <c r="O1439" s="41">
        <f t="shared" si="2591"/>
        <v>0</v>
      </c>
      <c r="P1439" s="48">
        <f t="shared" si="2677"/>
        <v>142116</v>
      </c>
      <c r="Q1439" s="66"/>
      <c r="R1439" s="66">
        <f t="shared" si="2592"/>
        <v>0</v>
      </c>
      <c r="S1439" s="67">
        <f t="shared" si="2678"/>
        <v>278252</v>
      </c>
      <c r="T1439" s="66"/>
      <c r="U1439" s="66">
        <f t="shared" si="2602"/>
        <v>0</v>
      </c>
      <c r="V1439" s="67">
        <f t="shared" si="2679"/>
        <v>113216.80000000005</v>
      </c>
      <c r="W1439" s="136"/>
      <c r="X1439" s="69">
        <f t="shared" si="2605"/>
        <v>0</v>
      </c>
      <c r="Y1439" s="67">
        <f t="shared" si="2684"/>
        <v>4416.3500000000004</v>
      </c>
      <c r="Z1439" s="66"/>
      <c r="AA1439" s="68">
        <f t="shared" si="2606"/>
        <v>0</v>
      </c>
      <c r="AB1439" s="67">
        <f t="shared" si="2685"/>
        <v>24648.5</v>
      </c>
      <c r="AC1439" s="66"/>
      <c r="AD1439" s="66">
        <f t="shared" si="2607"/>
        <v>0</v>
      </c>
      <c r="AE1439" s="67">
        <f t="shared" si="2686"/>
        <v>14877</v>
      </c>
      <c r="AF1439" s="66"/>
      <c r="AG1439" s="78">
        <f t="shared" si="2608"/>
        <v>0</v>
      </c>
      <c r="AH1439" s="79">
        <f t="shared" si="2687"/>
        <v>17184.8</v>
      </c>
      <c r="AI1439" s="66"/>
      <c r="AJ1439" s="68">
        <f t="shared" si="2609"/>
        <v>0</v>
      </c>
      <c r="AK1439" s="67">
        <f t="shared" si="2688"/>
        <v>41124</v>
      </c>
      <c r="AL1439" s="66"/>
      <c r="AM1439" s="68">
        <f t="shared" si="2673"/>
        <v>0</v>
      </c>
      <c r="AN1439" s="67">
        <f t="shared" si="2689"/>
        <v>7722.12</v>
      </c>
      <c r="AO1439" s="66"/>
      <c r="AP1439" s="68">
        <f t="shared" si="2610"/>
        <v>0</v>
      </c>
      <c r="AQ1439" s="67">
        <f t="shared" si="2593"/>
        <v>7578.6399999999994</v>
      </c>
      <c r="AR1439" s="66"/>
      <c r="AS1439" s="68">
        <f t="shared" si="2611"/>
        <v>0</v>
      </c>
      <c r="AT1439" s="67">
        <f t="shared" si="2674"/>
        <v>2278.5</v>
      </c>
      <c r="AU1439" s="66"/>
      <c r="AV1439" s="66">
        <f t="shared" si="2612"/>
        <v>0</v>
      </c>
      <c r="AW1439" s="42">
        <f t="shared" si="2596"/>
        <v>3255.6000000000017</v>
      </c>
      <c r="AX1439" s="66"/>
      <c r="AY1439" s="66">
        <f t="shared" si="2613"/>
        <v>0</v>
      </c>
      <c r="AZ1439" s="67">
        <f t="shared" si="2647"/>
        <v>616.09999999999991</v>
      </c>
      <c r="BA1439" s="66"/>
      <c r="BB1439" s="68">
        <f t="shared" si="2614"/>
        <v>0</v>
      </c>
      <c r="BC1439" s="67">
        <f t="shared" si="2594"/>
        <v>77.819999999999851</v>
      </c>
      <c r="BD1439" s="66"/>
      <c r="BE1439" s="68">
        <f t="shared" si="2615"/>
        <v>0</v>
      </c>
      <c r="BF1439" s="67">
        <f t="shared" si="2645"/>
        <v>445.38000000000164</v>
      </c>
      <c r="BG1439" s="66"/>
      <c r="BH1439" s="68">
        <f t="shared" si="2671"/>
        <v>1228.8</v>
      </c>
      <c r="BI1439" s="67">
        <f t="shared" si="2646"/>
        <v>10630.1</v>
      </c>
      <c r="BJ1439" s="66"/>
      <c r="BK1439" s="68">
        <f t="shared" si="2617"/>
        <v>0</v>
      </c>
      <c r="BL1439" s="67">
        <f t="shared" si="2649"/>
        <v>2582.6000000000004</v>
      </c>
      <c r="BM1439" s="66"/>
      <c r="BN1439" s="68">
        <f t="shared" si="2642"/>
        <v>0</v>
      </c>
      <c r="BO1439" s="67">
        <f t="shared" si="2650"/>
        <v>24199.5</v>
      </c>
      <c r="BP1439" s="66"/>
      <c r="BQ1439" s="68">
        <f t="shared" si="2680"/>
        <v>0</v>
      </c>
      <c r="BR1439" s="67">
        <f t="shared" si="2664"/>
        <v>59714.05000000001</v>
      </c>
      <c r="BS1439" s="66"/>
      <c r="BT1439" s="66">
        <f t="shared" si="2690"/>
        <v>480</v>
      </c>
      <c r="BU1439" s="67">
        <f t="shared" si="2681"/>
        <v>179595</v>
      </c>
      <c r="BV1439" s="66"/>
      <c r="BW1439" s="66">
        <f t="shared" si="2692"/>
        <v>480</v>
      </c>
      <c r="BX1439" s="67">
        <f t="shared" si="2682"/>
        <v>117098</v>
      </c>
      <c r="BY1439" s="66"/>
      <c r="BZ1439" s="66">
        <f t="shared" si="2691"/>
        <v>480</v>
      </c>
      <c r="CA1439" s="67">
        <f t="shared" si="2683"/>
        <v>175289</v>
      </c>
      <c r="CB1439" s="66"/>
      <c r="CC1439" s="66">
        <f t="shared" si="2620"/>
        <v>0</v>
      </c>
      <c r="CD1439" s="67">
        <f t="shared" si="2586"/>
        <v>20601.539999999997</v>
      </c>
      <c r="CE1439" s="66"/>
      <c r="CF1439" s="66">
        <f t="shared" si="2621"/>
        <v>0</v>
      </c>
      <c r="CG1439" s="67">
        <f t="shared" si="2651"/>
        <v>3663.6999999999994</v>
      </c>
      <c r="CH1439" s="66"/>
      <c r="CI1439" s="66">
        <f t="shared" si="2622"/>
        <v>0</v>
      </c>
      <c r="CJ1439" s="67">
        <f t="shared" si="2665"/>
        <v>6757.8</v>
      </c>
      <c r="CK1439" s="66"/>
      <c r="CL1439" s="68">
        <f t="shared" si="2623"/>
        <v>0</v>
      </c>
      <c r="CM1439" s="79">
        <f t="shared" si="2652"/>
        <v>4847.4799999999996</v>
      </c>
      <c r="CN1439" s="66"/>
      <c r="CO1439" s="68">
        <f t="shared" si="2624"/>
        <v>0</v>
      </c>
      <c r="CP1439" s="79">
        <f t="shared" si="2653"/>
        <v>3955</v>
      </c>
      <c r="CQ1439" s="66"/>
      <c r="CR1439" s="68">
        <f t="shared" si="2625"/>
        <v>0</v>
      </c>
      <c r="CS1439" s="79">
        <f t="shared" si="2595"/>
        <v>5186</v>
      </c>
      <c r="CT1439" s="66"/>
      <c r="CU1439" s="68">
        <f t="shared" si="2626"/>
        <v>0</v>
      </c>
      <c r="CV1439" s="79">
        <f t="shared" si="2654"/>
        <v>6929</v>
      </c>
      <c r="CW1439" s="66"/>
      <c r="CX1439" s="66">
        <f t="shared" si="2644"/>
        <v>0</v>
      </c>
      <c r="CY1439" s="40">
        <f t="shared" si="2589"/>
        <v>6173.9599999999982</v>
      </c>
      <c r="CZ1439" s="65"/>
      <c r="DA1439" s="66">
        <f t="shared" si="2640"/>
        <v>0</v>
      </c>
      <c r="DB1439" s="67">
        <f t="shared" si="2666"/>
        <v>24348</v>
      </c>
      <c r="DC1439" s="66"/>
      <c r="DD1439" s="66">
        <f t="shared" si="2641"/>
        <v>0</v>
      </c>
      <c r="DE1439" s="67">
        <f t="shared" si="2667"/>
        <v>71119</v>
      </c>
      <c r="DF1439" s="66"/>
      <c r="DG1439" s="69">
        <f t="shared" si="2627"/>
        <v>0</v>
      </c>
      <c r="DH1439" s="67">
        <f t="shared" si="2587"/>
        <v>438795</v>
      </c>
      <c r="DI1439" s="66"/>
      <c r="DJ1439" s="66">
        <f t="shared" si="2628"/>
        <v>0</v>
      </c>
      <c r="DK1439" s="67">
        <f t="shared" si="2655"/>
        <v>4363.5</v>
      </c>
      <c r="DL1439" s="210"/>
      <c r="DM1439" s="206">
        <f t="shared" si="2629"/>
        <v>0</v>
      </c>
      <c r="DN1439" s="25">
        <f t="shared" si="2648"/>
        <v>0</v>
      </c>
      <c r="DO1439" s="5"/>
      <c r="DP1439" s="43">
        <f t="shared" si="2630"/>
        <v>0</v>
      </c>
      <c r="DQ1439" s="27">
        <f t="shared" si="2656"/>
        <v>6413.5</v>
      </c>
      <c r="DR1439" s="5"/>
      <c r="DS1439" s="43">
        <f t="shared" si="2631"/>
        <v>0</v>
      </c>
      <c r="DT1439" s="27">
        <f t="shared" si="2657"/>
        <v>4846</v>
      </c>
      <c r="DU1439" s="5"/>
      <c r="DV1439" s="43">
        <f t="shared" si="2632"/>
        <v>0</v>
      </c>
      <c r="DW1439" s="27">
        <f t="shared" si="2658"/>
        <v>4835</v>
      </c>
      <c r="DX1439" s="5"/>
      <c r="DY1439" s="22">
        <f t="shared" si="2633"/>
        <v>0</v>
      </c>
      <c r="DZ1439" s="25">
        <f t="shared" si="2659"/>
        <v>523</v>
      </c>
      <c r="EA1439" s="22"/>
      <c r="EB1439" s="22">
        <f t="shared" si="2634"/>
        <v>0</v>
      </c>
      <c r="EC1439" s="28">
        <f t="shared" si="2660"/>
        <v>369</v>
      </c>
      <c r="ED1439" s="5"/>
      <c r="EE1439" s="43">
        <f t="shared" si="2635"/>
        <v>0</v>
      </c>
      <c r="EF1439" s="27">
        <f t="shared" si="2661"/>
        <v>4769</v>
      </c>
      <c r="EG1439" s="66"/>
      <c r="EH1439" s="66">
        <f t="shared" si="2636"/>
        <v>0</v>
      </c>
      <c r="EI1439" s="67">
        <f t="shared" si="2662"/>
        <v>21277</v>
      </c>
      <c r="EJ1439" s="66"/>
      <c r="EK1439" s="66">
        <f t="shared" si="2637"/>
        <v>0</v>
      </c>
      <c r="EL1439" s="67">
        <f t="shared" si="2663"/>
        <v>19907</v>
      </c>
      <c r="EM1439" s="110">
        <f t="shared" si="2672"/>
        <v>248055.59340275996</v>
      </c>
    </row>
    <row r="1440" spans="1:143" s="36" customFormat="1" ht="11.25" customHeight="1" x14ac:dyDescent="0.25">
      <c r="A1440" s="491">
        <v>46207</v>
      </c>
      <c r="B1440" s="187">
        <v>46193</v>
      </c>
      <c r="C1440" s="204">
        <v>8005003597</v>
      </c>
      <c r="D1440" s="17" t="s">
        <v>122</v>
      </c>
      <c r="E1440" s="18">
        <v>360</v>
      </c>
      <c r="F1440" s="19">
        <v>2</v>
      </c>
      <c r="G1440" s="20">
        <v>191516052314</v>
      </c>
      <c r="H1440" s="66"/>
      <c r="I1440" s="41">
        <f t="shared" si="2601"/>
        <v>0</v>
      </c>
      <c r="J1440" s="48">
        <f t="shared" si="2675"/>
        <v>204737</v>
      </c>
      <c r="K1440" s="66"/>
      <c r="L1440" s="41">
        <f t="shared" si="2590"/>
        <v>0</v>
      </c>
      <c r="M1440" s="48">
        <f t="shared" si="2676"/>
        <v>213554</v>
      </c>
      <c r="N1440" s="66"/>
      <c r="O1440" s="41">
        <f t="shared" si="2591"/>
        <v>0</v>
      </c>
      <c r="P1440" s="48">
        <f t="shared" si="2677"/>
        <v>142116</v>
      </c>
      <c r="Q1440" s="66"/>
      <c r="R1440" s="66">
        <f t="shared" si="2592"/>
        <v>0</v>
      </c>
      <c r="S1440" s="67">
        <f t="shared" si="2678"/>
        <v>278252</v>
      </c>
      <c r="T1440" s="66"/>
      <c r="U1440" s="66">
        <f t="shared" si="2602"/>
        <v>0</v>
      </c>
      <c r="V1440" s="67">
        <f t="shared" si="2679"/>
        <v>113216.80000000005</v>
      </c>
      <c r="W1440" s="136"/>
      <c r="X1440" s="69">
        <f t="shared" si="2605"/>
        <v>0</v>
      </c>
      <c r="Y1440" s="67">
        <f t="shared" si="2684"/>
        <v>4416.3500000000004</v>
      </c>
      <c r="Z1440" s="66"/>
      <c r="AA1440" s="68">
        <f t="shared" si="2606"/>
        <v>0</v>
      </c>
      <c r="AB1440" s="67">
        <f t="shared" si="2685"/>
        <v>24648.5</v>
      </c>
      <c r="AC1440" s="66"/>
      <c r="AD1440" s="66">
        <f t="shared" si="2607"/>
        <v>0</v>
      </c>
      <c r="AE1440" s="67">
        <f t="shared" si="2686"/>
        <v>14877</v>
      </c>
      <c r="AF1440" s="66"/>
      <c r="AG1440" s="78">
        <f t="shared" si="2608"/>
        <v>0</v>
      </c>
      <c r="AH1440" s="79">
        <f t="shared" si="2687"/>
        <v>17184.8</v>
      </c>
      <c r="AI1440" s="66"/>
      <c r="AJ1440" s="68">
        <f t="shared" si="2609"/>
        <v>0</v>
      </c>
      <c r="AK1440" s="67">
        <f t="shared" si="2688"/>
        <v>41124</v>
      </c>
      <c r="AL1440" s="66"/>
      <c r="AM1440" s="68">
        <f t="shared" si="2673"/>
        <v>0</v>
      </c>
      <c r="AN1440" s="67">
        <f t="shared" si="2689"/>
        <v>7722.12</v>
      </c>
      <c r="AO1440" s="66"/>
      <c r="AP1440" s="68">
        <f t="shared" si="2610"/>
        <v>0</v>
      </c>
      <c r="AQ1440" s="67">
        <f t="shared" si="2593"/>
        <v>7578.6399999999994</v>
      </c>
      <c r="AR1440" s="66"/>
      <c r="AS1440" s="68">
        <f t="shared" si="2611"/>
        <v>0</v>
      </c>
      <c r="AT1440" s="67">
        <f t="shared" si="2674"/>
        <v>2278.5</v>
      </c>
      <c r="AU1440" s="66"/>
      <c r="AV1440" s="66">
        <f t="shared" si="2612"/>
        <v>0</v>
      </c>
      <c r="AW1440" s="42">
        <f t="shared" si="2596"/>
        <v>3255.6000000000017</v>
      </c>
      <c r="AX1440" s="66"/>
      <c r="AY1440" s="66">
        <f t="shared" si="2613"/>
        <v>0</v>
      </c>
      <c r="AZ1440" s="67">
        <f t="shared" si="2647"/>
        <v>616.09999999999991</v>
      </c>
      <c r="BA1440" s="66"/>
      <c r="BB1440" s="68">
        <f t="shared" si="2614"/>
        <v>0</v>
      </c>
      <c r="BC1440" s="67">
        <f t="shared" si="2594"/>
        <v>77.819999999999851</v>
      </c>
      <c r="BD1440" s="66"/>
      <c r="BE1440" s="68">
        <f t="shared" si="2615"/>
        <v>0</v>
      </c>
      <c r="BF1440" s="67">
        <f t="shared" si="2645"/>
        <v>445.38000000000164</v>
      </c>
      <c r="BG1440" s="66"/>
      <c r="BH1440" s="68">
        <f t="shared" si="2671"/>
        <v>763.2</v>
      </c>
      <c r="BI1440" s="67">
        <f t="shared" si="2646"/>
        <v>9866.9</v>
      </c>
      <c r="BJ1440" s="66"/>
      <c r="BK1440" s="68">
        <f t="shared" si="2617"/>
        <v>0</v>
      </c>
      <c r="BL1440" s="67">
        <f t="shared" si="2649"/>
        <v>2582.6000000000004</v>
      </c>
      <c r="BM1440" s="66"/>
      <c r="BN1440" s="68">
        <f t="shared" si="2642"/>
        <v>0</v>
      </c>
      <c r="BO1440" s="67">
        <f t="shared" si="2650"/>
        <v>24199.5</v>
      </c>
      <c r="BP1440" s="66"/>
      <c r="BQ1440" s="68">
        <f t="shared" si="2680"/>
        <v>0</v>
      </c>
      <c r="BR1440" s="67">
        <f t="shared" si="2664"/>
        <v>59714.05000000001</v>
      </c>
      <c r="BS1440" s="66"/>
      <c r="BT1440" s="66">
        <f t="shared" si="2690"/>
        <v>720</v>
      </c>
      <c r="BU1440" s="67">
        <f t="shared" si="2681"/>
        <v>178875</v>
      </c>
      <c r="BV1440" s="66"/>
      <c r="BW1440" s="66">
        <f t="shared" si="2692"/>
        <v>720</v>
      </c>
      <c r="BX1440" s="67">
        <f t="shared" si="2682"/>
        <v>116378</v>
      </c>
      <c r="BY1440" s="66"/>
      <c r="BZ1440" s="66">
        <f t="shared" si="2691"/>
        <v>720</v>
      </c>
      <c r="CA1440" s="67">
        <f t="shared" si="2683"/>
        <v>174569</v>
      </c>
      <c r="CB1440" s="66"/>
      <c r="CC1440" s="66">
        <f t="shared" si="2620"/>
        <v>0</v>
      </c>
      <c r="CD1440" s="67">
        <f t="shared" si="2586"/>
        <v>20601.539999999997</v>
      </c>
      <c r="CE1440" s="66"/>
      <c r="CF1440" s="66">
        <f t="shared" si="2621"/>
        <v>0</v>
      </c>
      <c r="CG1440" s="67">
        <f t="shared" si="2651"/>
        <v>3663.6999999999994</v>
      </c>
      <c r="CH1440" s="66"/>
      <c r="CI1440" s="66">
        <f t="shared" si="2622"/>
        <v>0</v>
      </c>
      <c r="CJ1440" s="67">
        <f t="shared" si="2665"/>
        <v>6757.8</v>
      </c>
      <c r="CK1440" s="66"/>
      <c r="CL1440" s="68">
        <f t="shared" si="2623"/>
        <v>0</v>
      </c>
      <c r="CM1440" s="79">
        <f t="shared" si="2652"/>
        <v>4847.4799999999996</v>
      </c>
      <c r="CN1440" s="66"/>
      <c r="CO1440" s="68">
        <f t="shared" si="2624"/>
        <v>0</v>
      </c>
      <c r="CP1440" s="79">
        <f t="shared" si="2653"/>
        <v>3955</v>
      </c>
      <c r="CQ1440" s="66"/>
      <c r="CR1440" s="68">
        <f t="shared" si="2625"/>
        <v>0</v>
      </c>
      <c r="CS1440" s="79">
        <f t="shared" si="2595"/>
        <v>5186</v>
      </c>
      <c r="CT1440" s="66"/>
      <c r="CU1440" s="68">
        <f t="shared" si="2626"/>
        <v>0</v>
      </c>
      <c r="CV1440" s="79">
        <f t="shared" si="2654"/>
        <v>6929</v>
      </c>
      <c r="CW1440" s="66"/>
      <c r="CX1440" s="66">
        <f t="shared" si="2644"/>
        <v>0</v>
      </c>
      <c r="CY1440" s="40">
        <f t="shared" si="2589"/>
        <v>6173.9599999999982</v>
      </c>
      <c r="CZ1440" s="65"/>
      <c r="DA1440" s="66">
        <f t="shared" si="2640"/>
        <v>0</v>
      </c>
      <c r="DB1440" s="67">
        <f t="shared" si="2666"/>
        <v>24348</v>
      </c>
      <c r="DC1440" s="66"/>
      <c r="DD1440" s="66">
        <f t="shared" si="2641"/>
        <v>0</v>
      </c>
      <c r="DE1440" s="67">
        <f t="shared" si="2667"/>
        <v>71119</v>
      </c>
      <c r="DF1440" s="66"/>
      <c r="DG1440" s="69">
        <f t="shared" si="2627"/>
        <v>0</v>
      </c>
      <c r="DH1440" s="67">
        <f t="shared" si="2587"/>
        <v>438795</v>
      </c>
      <c r="DI1440" s="66"/>
      <c r="DJ1440" s="66">
        <f t="shared" si="2628"/>
        <v>0</v>
      </c>
      <c r="DK1440" s="67">
        <f t="shared" si="2655"/>
        <v>4363.5</v>
      </c>
      <c r="DL1440" s="210"/>
      <c r="DM1440" s="206">
        <f t="shared" si="2629"/>
        <v>0</v>
      </c>
      <c r="DN1440" s="25">
        <f t="shared" si="2648"/>
        <v>0</v>
      </c>
      <c r="DO1440" s="5"/>
      <c r="DP1440" s="43">
        <f t="shared" si="2630"/>
        <v>0</v>
      </c>
      <c r="DQ1440" s="27">
        <f t="shared" si="2656"/>
        <v>6413.5</v>
      </c>
      <c r="DR1440" s="5"/>
      <c r="DS1440" s="43">
        <f t="shared" si="2631"/>
        <v>0</v>
      </c>
      <c r="DT1440" s="27">
        <f t="shared" si="2657"/>
        <v>4846</v>
      </c>
      <c r="DU1440" s="5"/>
      <c r="DV1440" s="43">
        <f t="shared" si="2632"/>
        <v>0</v>
      </c>
      <c r="DW1440" s="27">
        <f t="shared" si="2658"/>
        <v>4835</v>
      </c>
      <c r="DX1440" s="5"/>
      <c r="DY1440" s="22">
        <f t="shared" si="2633"/>
        <v>0</v>
      </c>
      <c r="DZ1440" s="25">
        <f t="shared" si="2659"/>
        <v>523</v>
      </c>
      <c r="EA1440" s="22"/>
      <c r="EB1440" s="22">
        <f t="shared" si="2634"/>
        <v>0</v>
      </c>
      <c r="EC1440" s="28">
        <f t="shared" si="2660"/>
        <v>369</v>
      </c>
      <c r="ED1440" s="5"/>
      <c r="EE1440" s="43">
        <f t="shared" si="2635"/>
        <v>0</v>
      </c>
      <c r="EF1440" s="27">
        <f t="shared" si="2661"/>
        <v>4769</v>
      </c>
      <c r="EG1440" s="66"/>
      <c r="EH1440" s="66">
        <f t="shared" si="2636"/>
        <v>0</v>
      </c>
      <c r="EI1440" s="67">
        <f t="shared" si="2662"/>
        <v>21277</v>
      </c>
      <c r="EJ1440" s="66"/>
      <c r="EK1440" s="66">
        <f t="shared" si="2637"/>
        <v>0</v>
      </c>
      <c r="EL1440" s="67">
        <f t="shared" si="2663"/>
        <v>19907</v>
      </c>
      <c r="EM1440" s="110">
        <f t="shared" si="2672"/>
        <v>247978.22868275995</v>
      </c>
    </row>
    <row r="1441" spans="1:143" s="33" customFormat="1" ht="12.75" customHeight="1" x14ac:dyDescent="0.25">
      <c r="A1441" s="255">
        <v>46207</v>
      </c>
      <c r="B1441" s="187"/>
      <c r="C1441" s="204">
        <v>8005006743</v>
      </c>
      <c r="D1441" s="17" t="s">
        <v>68</v>
      </c>
      <c r="E1441" s="18">
        <v>30</v>
      </c>
      <c r="F1441" s="19">
        <v>7</v>
      </c>
      <c r="G1441" s="20">
        <v>191516042001</v>
      </c>
      <c r="H1441" s="66"/>
      <c r="I1441" s="41">
        <f t="shared" si="2601"/>
        <v>0</v>
      </c>
      <c r="J1441" s="48">
        <f t="shared" si="2675"/>
        <v>204737</v>
      </c>
      <c r="K1441" s="66"/>
      <c r="L1441" s="41">
        <f t="shared" si="2590"/>
        <v>0</v>
      </c>
      <c r="M1441" s="48">
        <f t="shared" si="2676"/>
        <v>213554</v>
      </c>
      <c r="N1441" s="66"/>
      <c r="O1441" s="41">
        <f t="shared" si="2591"/>
        <v>0</v>
      </c>
      <c r="P1441" s="48">
        <f t="shared" si="2677"/>
        <v>142116</v>
      </c>
      <c r="Q1441" s="66"/>
      <c r="R1441" s="66">
        <f t="shared" si="2592"/>
        <v>0</v>
      </c>
      <c r="S1441" s="67">
        <f t="shared" si="2678"/>
        <v>278252</v>
      </c>
      <c r="T1441" s="66"/>
      <c r="U1441" s="66">
        <f t="shared" si="2602"/>
        <v>0</v>
      </c>
      <c r="V1441" s="67">
        <f t="shared" si="2679"/>
        <v>113216.80000000005</v>
      </c>
      <c r="W1441" s="136"/>
      <c r="X1441" s="69">
        <f t="shared" si="2605"/>
        <v>0</v>
      </c>
      <c r="Y1441" s="67">
        <f t="shared" si="2684"/>
        <v>4416.3500000000004</v>
      </c>
      <c r="Z1441" s="66"/>
      <c r="AA1441" s="68">
        <f t="shared" si="2606"/>
        <v>0</v>
      </c>
      <c r="AB1441" s="67">
        <f t="shared" si="2685"/>
        <v>24648.5</v>
      </c>
      <c r="AC1441" s="66"/>
      <c r="AD1441" s="66">
        <f t="shared" si="2607"/>
        <v>0</v>
      </c>
      <c r="AE1441" s="67">
        <f t="shared" si="2686"/>
        <v>14877</v>
      </c>
      <c r="AF1441" s="66"/>
      <c r="AG1441" s="78">
        <f t="shared" si="2608"/>
        <v>0</v>
      </c>
      <c r="AH1441" s="79">
        <f t="shared" si="2687"/>
        <v>17184.8</v>
      </c>
      <c r="AI1441" s="66"/>
      <c r="AJ1441" s="68">
        <f t="shared" si="2609"/>
        <v>0</v>
      </c>
      <c r="AK1441" s="67">
        <f t="shared" si="2688"/>
        <v>41124</v>
      </c>
      <c r="AL1441" s="66"/>
      <c r="AM1441" s="68">
        <f t="shared" si="2673"/>
        <v>0</v>
      </c>
      <c r="AN1441" s="67">
        <f t="shared" si="2689"/>
        <v>7722.12</v>
      </c>
      <c r="AO1441" s="66"/>
      <c r="AP1441" s="68">
        <f t="shared" si="2610"/>
        <v>0</v>
      </c>
      <c r="AQ1441" s="67">
        <f t="shared" si="2593"/>
        <v>7578.6399999999994</v>
      </c>
      <c r="AR1441" s="66"/>
      <c r="AS1441" s="68">
        <f t="shared" si="2611"/>
        <v>0</v>
      </c>
      <c r="AT1441" s="67">
        <f t="shared" si="2674"/>
        <v>2278.5</v>
      </c>
      <c r="AU1441" s="66"/>
      <c r="AV1441" s="66">
        <f t="shared" si="2612"/>
        <v>0</v>
      </c>
      <c r="AW1441" s="42">
        <f t="shared" si="2596"/>
        <v>3255.6000000000017</v>
      </c>
      <c r="AX1441" s="66"/>
      <c r="AY1441" s="66">
        <f t="shared" si="2613"/>
        <v>0</v>
      </c>
      <c r="AZ1441" s="67">
        <f t="shared" si="2647"/>
        <v>616.09999999999991</v>
      </c>
      <c r="BA1441" s="66"/>
      <c r="BB1441" s="68">
        <f t="shared" si="2614"/>
        <v>0</v>
      </c>
      <c r="BC1441" s="67">
        <f t="shared" si="2594"/>
        <v>77.819999999999851</v>
      </c>
      <c r="BD1441" s="66"/>
      <c r="BE1441" s="68">
        <f t="shared" si="2615"/>
        <v>0</v>
      </c>
      <c r="BF1441" s="67">
        <f t="shared" si="2645"/>
        <v>445.38000000000164</v>
      </c>
      <c r="BG1441" s="66"/>
      <c r="BH1441" s="68">
        <f t="shared" si="2671"/>
        <v>213.6</v>
      </c>
      <c r="BI1441" s="67">
        <f t="shared" si="2646"/>
        <v>9653.2999999999993</v>
      </c>
      <c r="BJ1441" s="66"/>
      <c r="BK1441" s="68">
        <f t="shared" si="2617"/>
        <v>0</v>
      </c>
      <c r="BL1441" s="67">
        <f t="shared" si="2649"/>
        <v>2582.6000000000004</v>
      </c>
      <c r="BM1441" s="66"/>
      <c r="BN1441" s="68">
        <f t="shared" si="2642"/>
        <v>0</v>
      </c>
      <c r="BO1441" s="67">
        <f t="shared" si="2650"/>
        <v>24199.5</v>
      </c>
      <c r="BP1441" s="66"/>
      <c r="BQ1441" s="68">
        <f t="shared" si="2680"/>
        <v>0</v>
      </c>
      <c r="BR1441" s="67">
        <f t="shared" si="2664"/>
        <v>59714.05000000001</v>
      </c>
      <c r="BS1441" s="66"/>
      <c r="BT1441" s="66">
        <f t="shared" si="2690"/>
        <v>60</v>
      </c>
      <c r="BU1441" s="67">
        <f t="shared" si="2681"/>
        <v>178815</v>
      </c>
      <c r="BV1441" s="66"/>
      <c r="BW1441" s="66">
        <f t="shared" si="2692"/>
        <v>60</v>
      </c>
      <c r="BX1441" s="67">
        <f t="shared" si="2682"/>
        <v>116318</v>
      </c>
      <c r="BY1441" s="66"/>
      <c r="BZ1441" s="66">
        <f t="shared" si="2691"/>
        <v>60</v>
      </c>
      <c r="CA1441" s="67">
        <f t="shared" si="2683"/>
        <v>174509</v>
      </c>
      <c r="CB1441" s="66"/>
      <c r="CC1441" s="66">
        <f t="shared" si="2620"/>
        <v>0</v>
      </c>
      <c r="CD1441" s="67">
        <f t="shared" si="2586"/>
        <v>20601.539999999997</v>
      </c>
      <c r="CE1441" s="66"/>
      <c r="CF1441" s="66">
        <f t="shared" si="2621"/>
        <v>0</v>
      </c>
      <c r="CG1441" s="67">
        <f t="shared" si="2651"/>
        <v>3663.6999999999994</v>
      </c>
      <c r="CH1441" s="66"/>
      <c r="CI1441" s="66">
        <f t="shared" si="2622"/>
        <v>0</v>
      </c>
      <c r="CJ1441" s="67">
        <f t="shared" si="2665"/>
        <v>6757.8</v>
      </c>
      <c r="CK1441" s="66"/>
      <c r="CL1441" s="68">
        <f t="shared" si="2623"/>
        <v>0</v>
      </c>
      <c r="CM1441" s="79">
        <f t="shared" si="2652"/>
        <v>4847.4799999999996</v>
      </c>
      <c r="CN1441" s="66"/>
      <c r="CO1441" s="68">
        <f t="shared" si="2624"/>
        <v>0</v>
      </c>
      <c r="CP1441" s="79">
        <f t="shared" si="2653"/>
        <v>3955</v>
      </c>
      <c r="CQ1441" s="66"/>
      <c r="CR1441" s="68">
        <f t="shared" si="2625"/>
        <v>0</v>
      </c>
      <c r="CS1441" s="79">
        <f t="shared" si="2595"/>
        <v>5186</v>
      </c>
      <c r="CT1441" s="66"/>
      <c r="CU1441" s="68">
        <f t="shared" si="2626"/>
        <v>0</v>
      </c>
      <c r="CV1441" s="79">
        <f t="shared" si="2654"/>
        <v>6929</v>
      </c>
      <c r="CW1441" s="66"/>
      <c r="CX1441" s="66">
        <f t="shared" si="2644"/>
        <v>0</v>
      </c>
      <c r="CY1441" s="40">
        <f t="shared" si="2589"/>
        <v>6173.9599999999982</v>
      </c>
      <c r="CZ1441" s="65"/>
      <c r="DA1441" s="66">
        <f t="shared" si="2640"/>
        <v>0</v>
      </c>
      <c r="DB1441" s="67">
        <f t="shared" si="2666"/>
        <v>24348</v>
      </c>
      <c r="DC1441" s="66"/>
      <c r="DD1441" s="66">
        <f t="shared" si="2641"/>
        <v>0</v>
      </c>
      <c r="DE1441" s="67">
        <f t="shared" si="2667"/>
        <v>71119</v>
      </c>
      <c r="DF1441" s="66"/>
      <c r="DG1441" s="69">
        <f t="shared" si="2627"/>
        <v>0</v>
      </c>
      <c r="DH1441" s="67">
        <f t="shared" si="2587"/>
        <v>438795</v>
      </c>
      <c r="DI1441" s="66"/>
      <c r="DJ1441" s="66">
        <f t="shared" si="2628"/>
        <v>0</v>
      </c>
      <c r="DK1441" s="67">
        <f t="shared" si="2655"/>
        <v>4363.5</v>
      </c>
      <c r="DL1441" s="210"/>
      <c r="DM1441" s="206">
        <f t="shared" si="2629"/>
        <v>0</v>
      </c>
      <c r="DN1441" s="25">
        <f t="shared" si="2648"/>
        <v>0</v>
      </c>
      <c r="DO1441" s="5"/>
      <c r="DP1441" s="43">
        <f t="shared" si="2630"/>
        <v>0</v>
      </c>
      <c r="DQ1441" s="27">
        <f t="shared" si="2656"/>
        <v>6413.5</v>
      </c>
      <c r="DR1441" s="5"/>
      <c r="DS1441" s="43">
        <f t="shared" si="2631"/>
        <v>0</v>
      </c>
      <c r="DT1441" s="27">
        <f t="shared" si="2657"/>
        <v>4846</v>
      </c>
      <c r="DU1441" s="5"/>
      <c r="DV1441" s="43">
        <f t="shared" si="2632"/>
        <v>0</v>
      </c>
      <c r="DW1441" s="27">
        <f t="shared" si="2658"/>
        <v>4835</v>
      </c>
      <c r="DX1441" s="5"/>
      <c r="DY1441" s="22">
        <f t="shared" si="2633"/>
        <v>0</v>
      </c>
      <c r="DZ1441" s="25">
        <f t="shared" si="2659"/>
        <v>523</v>
      </c>
      <c r="EA1441" s="22"/>
      <c r="EB1441" s="22">
        <f t="shared" si="2634"/>
        <v>0</v>
      </c>
      <c r="EC1441" s="28">
        <f t="shared" si="2660"/>
        <v>369</v>
      </c>
      <c r="ED1441" s="5"/>
      <c r="EE1441" s="43">
        <f t="shared" si="2635"/>
        <v>0</v>
      </c>
      <c r="EF1441" s="27">
        <f t="shared" si="2661"/>
        <v>4769</v>
      </c>
      <c r="EG1441" s="66"/>
      <c r="EH1441" s="66">
        <f t="shared" si="2636"/>
        <v>0</v>
      </c>
      <c r="EI1441" s="67">
        <f t="shared" si="2662"/>
        <v>21277</v>
      </c>
      <c r="EJ1441" s="66"/>
      <c r="EK1441" s="66">
        <f t="shared" si="2637"/>
        <v>0</v>
      </c>
      <c r="EL1441" s="67">
        <f t="shared" si="2663"/>
        <v>19907</v>
      </c>
      <c r="EM1441" s="110">
        <f t="shared" si="2672"/>
        <v>247885.06332275996</v>
      </c>
    </row>
    <row r="1442" spans="1:143" ht="13.5" customHeight="1" x14ac:dyDescent="0.25">
      <c r="A1442" s="255">
        <v>46207</v>
      </c>
      <c r="B1442" s="187"/>
      <c r="C1442" s="176">
        <v>8005007663</v>
      </c>
      <c r="D1442" s="17" t="s">
        <v>101</v>
      </c>
      <c r="E1442" s="18">
        <v>15</v>
      </c>
      <c r="F1442" s="19">
        <v>18</v>
      </c>
      <c r="G1442" s="20">
        <v>191516175082</v>
      </c>
      <c r="H1442" s="66"/>
      <c r="I1442" s="41">
        <f t="shared" si="2601"/>
        <v>0</v>
      </c>
      <c r="J1442" s="48">
        <f t="shared" si="2675"/>
        <v>204737</v>
      </c>
      <c r="K1442" s="66"/>
      <c r="L1442" s="41">
        <f t="shared" si="2590"/>
        <v>0</v>
      </c>
      <c r="M1442" s="48">
        <f t="shared" si="2676"/>
        <v>213554</v>
      </c>
      <c r="N1442" s="66"/>
      <c r="O1442" s="41">
        <f t="shared" si="2591"/>
        <v>0</v>
      </c>
      <c r="P1442" s="48">
        <f t="shared" si="2677"/>
        <v>142116</v>
      </c>
      <c r="Q1442" s="66"/>
      <c r="R1442" s="66">
        <f t="shared" si="2592"/>
        <v>0</v>
      </c>
      <c r="S1442" s="67">
        <f t="shared" si="2678"/>
        <v>278252</v>
      </c>
      <c r="T1442" s="66"/>
      <c r="U1442" s="66">
        <f t="shared" si="2602"/>
        <v>0</v>
      </c>
      <c r="V1442" s="67">
        <f t="shared" si="2679"/>
        <v>113216.80000000005</v>
      </c>
      <c r="X1442" s="69">
        <f t="shared" si="2605"/>
        <v>0</v>
      </c>
      <c r="Y1442" s="67">
        <f t="shared" si="2684"/>
        <v>4416.3500000000004</v>
      </c>
      <c r="Z1442" s="66"/>
      <c r="AA1442" s="68">
        <f t="shared" si="2606"/>
        <v>0</v>
      </c>
      <c r="AB1442" s="67">
        <f t="shared" si="2685"/>
        <v>24648.5</v>
      </c>
      <c r="AC1442" s="66"/>
      <c r="AD1442" s="66">
        <f t="shared" si="2607"/>
        <v>0</v>
      </c>
      <c r="AE1442" s="67">
        <f t="shared" si="2686"/>
        <v>14877</v>
      </c>
      <c r="AF1442" s="66"/>
      <c r="AG1442" s="78">
        <f t="shared" si="2608"/>
        <v>0</v>
      </c>
      <c r="AH1442" s="79">
        <f t="shared" si="2687"/>
        <v>17184.8</v>
      </c>
      <c r="AI1442" s="66"/>
      <c r="AJ1442" s="68">
        <f t="shared" si="2609"/>
        <v>0</v>
      </c>
      <c r="AK1442" s="67">
        <f t="shared" si="2688"/>
        <v>41124</v>
      </c>
      <c r="AL1442" s="66"/>
      <c r="AM1442" s="68">
        <f t="shared" si="2673"/>
        <v>0</v>
      </c>
      <c r="AN1442" s="67">
        <f t="shared" si="2689"/>
        <v>7722.12</v>
      </c>
      <c r="AO1442" s="66"/>
      <c r="AP1442" s="68">
        <f t="shared" si="2610"/>
        <v>0</v>
      </c>
      <c r="AQ1442" s="67">
        <f t="shared" si="2593"/>
        <v>7578.6399999999994</v>
      </c>
      <c r="AR1442" s="66"/>
      <c r="AS1442" s="68">
        <f t="shared" si="2611"/>
        <v>0</v>
      </c>
      <c r="AT1442" s="67">
        <f t="shared" si="2674"/>
        <v>2278.5</v>
      </c>
      <c r="AU1442" s="66"/>
      <c r="AV1442" s="66">
        <f t="shared" si="2612"/>
        <v>0</v>
      </c>
      <c r="AW1442" s="42">
        <f t="shared" si="2596"/>
        <v>3255.6000000000017</v>
      </c>
      <c r="AX1442" s="66"/>
      <c r="AY1442" s="66">
        <f t="shared" si="2613"/>
        <v>0</v>
      </c>
      <c r="AZ1442" s="67">
        <f t="shared" si="2647"/>
        <v>616.09999999999991</v>
      </c>
      <c r="BA1442" s="66"/>
      <c r="BB1442" s="68">
        <f t="shared" si="2614"/>
        <v>0</v>
      </c>
      <c r="BC1442" s="67">
        <f t="shared" si="2594"/>
        <v>77.819999999999851</v>
      </c>
      <c r="BD1442" s="66"/>
      <c r="BE1442" s="68">
        <f t="shared" si="2615"/>
        <v>0</v>
      </c>
      <c r="BF1442" s="67">
        <f t="shared" si="2645"/>
        <v>445.38000000000164</v>
      </c>
      <c r="BG1442" s="66"/>
      <c r="BH1442" s="68">
        <f t="shared" si="2671"/>
        <v>271.8</v>
      </c>
      <c r="BI1442" s="67">
        <f t="shared" si="2646"/>
        <v>9381.5</v>
      </c>
      <c r="BJ1442" s="66"/>
      <c r="BK1442" s="68">
        <f t="shared" si="2617"/>
        <v>0</v>
      </c>
      <c r="BL1442" s="67">
        <f t="shared" si="2649"/>
        <v>2582.6000000000004</v>
      </c>
      <c r="BM1442" s="66"/>
      <c r="BN1442" s="68">
        <f t="shared" si="2642"/>
        <v>0</v>
      </c>
      <c r="BO1442" s="67">
        <f t="shared" si="2650"/>
        <v>24199.5</v>
      </c>
      <c r="BP1442" s="66"/>
      <c r="BQ1442" s="68">
        <f t="shared" si="2680"/>
        <v>0</v>
      </c>
      <c r="BR1442" s="67">
        <f t="shared" si="2664"/>
        <v>59714.05000000001</v>
      </c>
      <c r="BS1442" s="66"/>
      <c r="BT1442" s="66">
        <f t="shared" si="2690"/>
        <v>0</v>
      </c>
      <c r="BU1442" s="67">
        <f>BU1441+BS1442-BT1442-30</f>
        <v>178785</v>
      </c>
      <c r="BV1442" s="66"/>
      <c r="BW1442" s="66">
        <f t="shared" si="2692"/>
        <v>0</v>
      </c>
      <c r="BX1442" s="67">
        <f>+BX1441+BV1442-BW1442-30</f>
        <v>116288</v>
      </c>
      <c r="BY1442" s="66"/>
      <c r="BZ1442" s="66">
        <f t="shared" si="2691"/>
        <v>0</v>
      </c>
      <c r="CA1442" s="67">
        <f>+CA1441+BY1442-BZ1442-30</f>
        <v>174479</v>
      </c>
      <c r="CB1442" s="66"/>
      <c r="CC1442" s="66">
        <f t="shared" si="2620"/>
        <v>0</v>
      </c>
      <c r="CD1442" s="67">
        <f t="shared" si="2586"/>
        <v>20601.539999999997</v>
      </c>
      <c r="CE1442" s="66"/>
      <c r="CF1442" s="66">
        <f t="shared" si="2621"/>
        <v>0</v>
      </c>
      <c r="CG1442" s="67">
        <f t="shared" si="2651"/>
        <v>3663.6999999999994</v>
      </c>
      <c r="CH1442" s="66"/>
      <c r="CI1442" s="66">
        <f t="shared" si="2622"/>
        <v>0</v>
      </c>
      <c r="CJ1442" s="67">
        <f t="shared" si="2665"/>
        <v>6757.8</v>
      </c>
      <c r="CK1442" s="66"/>
      <c r="CL1442" s="68">
        <f t="shared" si="2623"/>
        <v>0</v>
      </c>
      <c r="CM1442" s="79">
        <f t="shared" si="2652"/>
        <v>4847.4799999999996</v>
      </c>
      <c r="CN1442" s="66"/>
      <c r="CO1442" s="68">
        <f t="shared" si="2624"/>
        <v>0</v>
      </c>
      <c r="CP1442" s="79">
        <f t="shared" si="2653"/>
        <v>3955</v>
      </c>
      <c r="CQ1442" s="66"/>
      <c r="CR1442" s="68">
        <f t="shared" si="2625"/>
        <v>0</v>
      </c>
      <c r="CS1442" s="79">
        <f t="shared" si="2595"/>
        <v>5186</v>
      </c>
      <c r="CT1442" s="66"/>
      <c r="CU1442" s="68">
        <f t="shared" si="2626"/>
        <v>0</v>
      </c>
      <c r="CV1442" s="79">
        <f t="shared" si="2654"/>
        <v>6929</v>
      </c>
      <c r="CW1442" s="66"/>
      <c r="CX1442" s="66">
        <f t="shared" si="2644"/>
        <v>0</v>
      </c>
      <c r="CY1442" s="40">
        <f t="shared" si="2589"/>
        <v>6173.9599999999982</v>
      </c>
      <c r="CZ1442" s="65"/>
      <c r="DA1442" s="66">
        <f t="shared" si="2640"/>
        <v>0</v>
      </c>
      <c r="DB1442" s="67">
        <f t="shared" si="2666"/>
        <v>24348</v>
      </c>
      <c r="DC1442" s="66"/>
      <c r="DD1442" s="66">
        <f t="shared" si="2641"/>
        <v>0</v>
      </c>
      <c r="DE1442" s="67">
        <f t="shared" si="2667"/>
        <v>71119</v>
      </c>
      <c r="DF1442" s="66"/>
      <c r="DG1442" s="69">
        <f t="shared" si="2627"/>
        <v>0</v>
      </c>
      <c r="DH1442" s="67">
        <f t="shared" si="2587"/>
        <v>438795</v>
      </c>
      <c r="DI1442" s="66"/>
      <c r="DJ1442" s="66">
        <f t="shared" si="2628"/>
        <v>0</v>
      </c>
      <c r="DK1442" s="67">
        <f t="shared" si="2655"/>
        <v>4363.5</v>
      </c>
      <c r="DM1442" s="206">
        <f t="shared" si="2629"/>
        <v>0</v>
      </c>
      <c r="DN1442" s="25">
        <f t="shared" si="2648"/>
        <v>0</v>
      </c>
      <c r="DO1442" s="5"/>
      <c r="DP1442" s="43">
        <f t="shared" si="2630"/>
        <v>0</v>
      </c>
      <c r="DQ1442" s="27">
        <f t="shared" si="2656"/>
        <v>6413.5</v>
      </c>
      <c r="DR1442" s="5"/>
      <c r="DS1442" s="43">
        <f t="shared" si="2631"/>
        <v>0</v>
      </c>
      <c r="DT1442" s="27">
        <f t="shared" si="2657"/>
        <v>4846</v>
      </c>
      <c r="DU1442" s="5"/>
      <c r="DV1442" s="43">
        <f t="shared" si="2632"/>
        <v>0</v>
      </c>
      <c r="DW1442" s="27">
        <f t="shared" si="2658"/>
        <v>4835</v>
      </c>
      <c r="DX1442" s="5"/>
      <c r="DY1442" s="22">
        <f t="shared" si="2633"/>
        <v>0</v>
      </c>
      <c r="DZ1442" s="25">
        <f t="shared" si="2659"/>
        <v>523</v>
      </c>
      <c r="EA1442" s="22"/>
      <c r="EB1442" s="22">
        <f t="shared" si="2634"/>
        <v>0</v>
      </c>
      <c r="EC1442" s="28">
        <f t="shared" si="2660"/>
        <v>369</v>
      </c>
      <c r="ED1442" s="5"/>
      <c r="EE1442" s="43">
        <f t="shared" si="2635"/>
        <v>0</v>
      </c>
      <c r="EF1442" s="27">
        <f t="shared" si="2661"/>
        <v>4769</v>
      </c>
      <c r="EG1442" s="66"/>
      <c r="EH1442" s="66">
        <f t="shared" si="2636"/>
        <v>0</v>
      </c>
      <c r="EI1442" s="67">
        <f t="shared" si="2662"/>
        <v>21277</v>
      </c>
      <c r="EJ1442" s="66"/>
      <c r="EK1442" s="66">
        <f t="shared" si="2637"/>
        <v>0</v>
      </c>
      <c r="EL1442" s="67">
        <f t="shared" si="2663"/>
        <v>19907</v>
      </c>
      <c r="EM1442" s="110">
        <f t="shared" si="2672"/>
        <v>247783.32908276</v>
      </c>
    </row>
    <row r="1443" spans="1:143" s="36" customFormat="1" ht="11.25" customHeight="1" x14ac:dyDescent="0.25">
      <c r="A1443" s="255">
        <v>46207</v>
      </c>
      <c r="B1443" s="187"/>
      <c r="C1443" s="176">
        <v>8005008342</v>
      </c>
      <c r="D1443" s="17" t="s">
        <v>136</v>
      </c>
      <c r="E1443" s="18">
        <v>10</v>
      </c>
      <c r="F1443" s="19">
        <v>30</v>
      </c>
      <c r="G1443" s="20">
        <v>191516041912</v>
      </c>
      <c r="H1443" s="66"/>
      <c r="I1443" s="41">
        <f t="shared" si="2601"/>
        <v>0</v>
      </c>
      <c r="J1443" s="48">
        <f t="shared" si="2675"/>
        <v>204737</v>
      </c>
      <c r="K1443" s="66"/>
      <c r="L1443" s="41">
        <f t="shared" si="2590"/>
        <v>0</v>
      </c>
      <c r="M1443" s="48">
        <f t="shared" si="2676"/>
        <v>213554</v>
      </c>
      <c r="N1443" s="66"/>
      <c r="O1443" s="41">
        <f t="shared" si="2591"/>
        <v>0</v>
      </c>
      <c r="P1443" s="48">
        <f t="shared" si="2677"/>
        <v>142116</v>
      </c>
      <c r="Q1443" s="66"/>
      <c r="R1443" s="66">
        <f t="shared" si="2592"/>
        <v>0</v>
      </c>
      <c r="S1443" s="67">
        <f t="shared" si="2678"/>
        <v>278252</v>
      </c>
      <c r="T1443" s="66"/>
      <c r="U1443" s="66">
        <f t="shared" si="2602"/>
        <v>0</v>
      </c>
      <c r="V1443" s="67">
        <f t="shared" si="2679"/>
        <v>113216.80000000005</v>
      </c>
      <c r="W1443" s="136"/>
      <c r="X1443" s="69">
        <f t="shared" si="2605"/>
        <v>0</v>
      </c>
      <c r="Y1443" s="67">
        <f t="shared" si="2684"/>
        <v>4416.3500000000004</v>
      </c>
      <c r="Z1443" s="66"/>
      <c r="AA1443" s="68">
        <f t="shared" si="2606"/>
        <v>0</v>
      </c>
      <c r="AB1443" s="67">
        <f t="shared" si="2685"/>
        <v>24648.5</v>
      </c>
      <c r="AC1443" s="66"/>
      <c r="AD1443" s="66">
        <f t="shared" si="2607"/>
        <v>0</v>
      </c>
      <c r="AE1443" s="67">
        <f t="shared" si="2686"/>
        <v>14877</v>
      </c>
      <c r="AF1443" s="66"/>
      <c r="AG1443" s="78">
        <f t="shared" si="2608"/>
        <v>0</v>
      </c>
      <c r="AH1443" s="79">
        <f t="shared" si="2687"/>
        <v>17184.8</v>
      </c>
      <c r="AI1443" s="66"/>
      <c r="AJ1443" s="68">
        <f t="shared" si="2609"/>
        <v>0</v>
      </c>
      <c r="AK1443" s="67">
        <f t="shared" si="2688"/>
        <v>41124</v>
      </c>
      <c r="AL1443" s="66"/>
      <c r="AM1443" s="68">
        <f t="shared" si="2673"/>
        <v>0</v>
      </c>
      <c r="AN1443" s="67">
        <f t="shared" si="2689"/>
        <v>7722.12</v>
      </c>
      <c r="AO1443" s="66"/>
      <c r="AP1443" s="68">
        <f t="shared" si="2610"/>
        <v>0</v>
      </c>
      <c r="AQ1443" s="67">
        <f t="shared" si="2593"/>
        <v>7578.6399999999994</v>
      </c>
      <c r="AR1443" s="66"/>
      <c r="AS1443" s="68">
        <f t="shared" si="2611"/>
        <v>0</v>
      </c>
      <c r="AT1443" s="67">
        <f t="shared" si="2674"/>
        <v>2278.5</v>
      </c>
      <c r="AU1443" s="66"/>
      <c r="AV1443" s="66">
        <f t="shared" si="2612"/>
        <v>0</v>
      </c>
      <c r="AW1443" s="42">
        <f t="shared" si="2596"/>
        <v>3255.6000000000017</v>
      </c>
      <c r="AX1443" s="66"/>
      <c r="AY1443" s="66">
        <f t="shared" si="2613"/>
        <v>0</v>
      </c>
      <c r="AZ1443" s="67">
        <f t="shared" si="2647"/>
        <v>616.09999999999991</v>
      </c>
      <c r="BA1443" s="66"/>
      <c r="BB1443" s="68">
        <f t="shared" si="2614"/>
        <v>0</v>
      </c>
      <c r="BC1443" s="67">
        <f t="shared" si="2594"/>
        <v>77.819999999999851</v>
      </c>
      <c r="BD1443" s="66"/>
      <c r="BE1443" s="68">
        <f t="shared" si="2615"/>
        <v>0</v>
      </c>
      <c r="BF1443" s="67">
        <f t="shared" si="2645"/>
        <v>445.38000000000164</v>
      </c>
      <c r="BG1443" s="66"/>
      <c r="BH1443" s="68">
        <f t="shared" si="2671"/>
        <v>301.2</v>
      </c>
      <c r="BI1443" s="67">
        <f t="shared" si="2646"/>
        <v>9080.2999999999993</v>
      </c>
      <c r="BJ1443" s="66"/>
      <c r="BK1443" s="68">
        <f t="shared" si="2617"/>
        <v>0</v>
      </c>
      <c r="BL1443" s="67">
        <f t="shared" si="2649"/>
        <v>2582.6000000000004</v>
      </c>
      <c r="BM1443" s="66"/>
      <c r="BN1443" s="68">
        <f t="shared" si="2642"/>
        <v>0</v>
      </c>
      <c r="BO1443" s="67">
        <f t="shared" si="2650"/>
        <v>24199.5</v>
      </c>
      <c r="BP1443" s="66"/>
      <c r="BQ1443" s="68">
        <f t="shared" si="2680"/>
        <v>0</v>
      </c>
      <c r="BR1443" s="67">
        <f t="shared" si="2664"/>
        <v>59714.05000000001</v>
      </c>
      <c r="BS1443" s="66"/>
      <c r="BT1443" s="66">
        <f t="shared" si="2690"/>
        <v>20</v>
      </c>
      <c r="BU1443" s="67">
        <f t="shared" ref="BU1443:BU1499" si="2693">BU1442+BS1443-BT1443</f>
        <v>178765</v>
      </c>
      <c r="BV1443" s="66"/>
      <c r="BW1443" s="66">
        <f t="shared" si="2692"/>
        <v>20</v>
      </c>
      <c r="BX1443" s="67">
        <f t="shared" ref="BX1443:BX1454" si="2694">+BX1442+BV1443-BW1443</f>
        <v>116268</v>
      </c>
      <c r="BY1443" s="66"/>
      <c r="BZ1443" s="66">
        <f t="shared" si="2691"/>
        <v>20</v>
      </c>
      <c r="CA1443" s="67">
        <f t="shared" ref="CA1443:CA1499" si="2695">+CA1442+BY1443-BZ1443</f>
        <v>174459</v>
      </c>
      <c r="CB1443" s="66"/>
      <c r="CC1443" s="66">
        <f t="shared" si="2620"/>
        <v>0</v>
      </c>
      <c r="CD1443" s="67">
        <f t="shared" si="2586"/>
        <v>20601.539999999997</v>
      </c>
      <c r="CE1443" s="66"/>
      <c r="CF1443" s="66">
        <f t="shared" si="2621"/>
        <v>0</v>
      </c>
      <c r="CG1443" s="67">
        <f t="shared" si="2651"/>
        <v>3663.6999999999994</v>
      </c>
      <c r="CH1443" s="66"/>
      <c r="CI1443" s="66">
        <f t="shared" si="2622"/>
        <v>0</v>
      </c>
      <c r="CJ1443" s="67">
        <f t="shared" si="2665"/>
        <v>6757.8</v>
      </c>
      <c r="CK1443" s="66"/>
      <c r="CL1443" s="68">
        <f t="shared" si="2623"/>
        <v>0</v>
      </c>
      <c r="CM1443" s="79">
        <f t="shared" si="2652"/>
        <v>4847.4799999999996</v>
      </c>
      <c r="CN1443" s="66"/>
      <c r="CO1443" s="68">
        <f t="shared" si="2624"/>
        <v>0</v>
      </c>
      <c r="CP1443" s="79">
        <f t="shared" si="2653"/>
        <v>3955</v>
      </c>
      <c r="CQ1443" s="66"/>
      <c r="CR1443" s="68">
        <f t="shared" si="2625"/>
        <v>0</v>
      </c>
      <c r="CS1443" s="79">
        <f t="shared" si="2595"/>
        <v>5186</v>
      </c>
      <c r="CT1443" s="66"/>
      <c r="CU1443" s="68">
        <f t="shared" si="2626"/>
        <v>0</v>
      </c>
      <c r="CV1443" s="79">
        <f t="shared" si="2654"/>
        <v>6929</v>
      </c>
      <c r="CW1443" s="66"/>
      <c r="CX1443" s="66">
        <f t="shared" si="2644"/>
        <v>0</v>
      </c>
      <c r="CY1443" s="40">
        <f t="shared" si="2589"/>
        <v>6173.9599999999982</v>
      </c>
      <c r="CZ1443" s="65"/>
      <c r="DA1443" s="66">
        <f t="shared" si="2640"/>
        <v>0</v>
      </c>
      <c r="DB1443" s="67">
        <f t="shared" si="2666"/>
        <v>24348</v>
      </c>
      <c r="DC1443" s="66"/>
      <c r="DD1443" s="66">
        <f t="shared" si="2641"/>
        <v>0</v>
      </c>
      <c r="DE1443" s="67">
        <f t="shared" si="2667"/>
        <v>71119</v>
      </c>
      <c r="DF1443" s="66"/>
      <c r="DG1443" s="69">
        <f t="shared" si="2627"/>
        <v>0</v>
      </c>
      <c r="DH1443" s="67">
        <f t="shared" si="2587"/>
        <v>438795</v>
      </c>
      <c r="DI1443" s="66"/>
      <c r="DJ1443" s="66">
        <f t="shared" si="2628"/>
        <v>0</v>
      </c>
      <c r="DK1443" s="67">
        <f t="shared" si="2655"/>
        <v>4363.5</v>
      </c>
      <c r="DL1443" s="210"/>
      <c r="DM1443" s="206">
        <f t="shared" si="2629"/>
        <v>0</v>
      </c>
      <c r="DN1443" s="25">
        <f t="shared" si="2648"/>
        <v>0</v>
      </c>
      <c r="DO1443" s="5"/>
      <c r="DP1443" s="43">
        <f t="shared" si="2630"/>
        <v>0</v>
      </c>
      <c r="DQ1443" s="27">
        <f t="shared" si="2656"/>
        <v>6413.5</v>
      </c>
      <c r="DR1443" s="5"/>
      <c r="DS1443" s="43">
        <f t="shared" si="2631"/>
        <v>0</v>
      </c>
      <c r="DT1443" s="27">
        <f t="shared" si="2657"/>
        <v>4846</v>
      </c>
      <c r="DU1443" s="5"/>
      <c r="DV1443" s="43">
        <f t="shared" si="2632"/>
        <v>0</v>
      </c>
      <c r="DW1443" s="27">
        <f t="shared" si="2658"/>
        <v>4835</v>
      </c>
      <c r="DX1443" s="5"/>
      <c r="DY1443" s="22">
        <f t="shared" si="2633"/>
        <v>0</v>
      </c>
      <c r="DZ1443" s="25">
        <f t="shared" si="2659"/>
        <v>523</v>
      </c>
      <c r="EA1443" s="22"/>
      <c r="EB1443" s="22">
        <f t="shared" si="2634"/>
        <v>0</v>
      </c>
      <c r="EC1443" s="28">
        <f t="shared" si="2660"/>
        <v>369</v>
      </c>
      <c r="ED1443" s="5"/>
      <c r="EE1443" s="43">
        <f t="shared" si="2635"/>
        <v>0</v>
      </c>
      <c r="EF1443" s="27">
        <f t="shared" si="2661"/>
        <v>4769</v>
      </c>
      <c r="EG1443" s="66"/>
      <c r="EH1443" s="66">
        <f t="shared" si="2636"/>
        <v>0</v>
      </c>
      <c r="EI1443" s="67">
        <f t="shared" si="2662"/>
        <v>21277</v>
      </c>
      <c r="EJ1443" s="66"/>
      <c r="EK1443" s="66">
        <f t="shared" si="2637"/>
        <v>0</v>
      </c>
      <c r="EL1443" s="67">
        <f t="shared" si="2663"/>
        <v>19907</v>
      </c>
      <c r="EM1443" s="110">
        <f t="shared" si="2672"/>
        <v>247574.51212275997</v>
      </c>
    </row>
    <row r="1444" spans="1:143" s="33" customFormat="1" ht="12.75" customHeight="1" x14ac:dyDescent="0.25">
      <c r="A1444" s="255">
        <v>46207</v>
      </c>
      <c r="B1444" s="187"/>
      <c r="C1444" s="204">
        <v>8005008355</v>
      </c>
      <c r="D1444" s="17" t="s">
        <v>79</v>
      </c>
      <c r="E1444" s="18">
        <v>40</v>
      </c>
      <c r="F1444" s="19">
        <v>15</v>
      </c>
      <c r="G1444" s="20">
        <v>191516041943</v>
      </c>
      <c r="H1444" s="66"/>
      <c r="I1444" s="41">
        <f t="shared" si="2601"/>
        <v>0</v>
      </c>
      <c r="J1444" s="48">
        <f t="shared" si="2675"/>
        <v>204737</v>
      </c>
      <c r="K1444" s="66"/>
      <c r="L1444" s="41">
        <f t="shared" si="2590"/>
        <v>0</v>
      </c>
      <c r="M1444" s="48">
        <f t="shared" si="2676"/>
        <v>213554</v>
      </c>
      <c r="N1444" s="66"/>
      <c r="O1444" s="41">
        <f t="shared" si="2591"/>
        <v>0</v>
      </c>
      <c r="P1444" s="48">
        <f t="shared" si="2677"/>
        <v>142116</v>
      </c>
      <c r="Q1444" s="66"/>
      <c r="R1444" s="66">
        <f t="shared" si="2592"/>
        <v>0</v>
      </c>
      <c r="S1444" s="67">
        <f t="shared" si="2678"/>
        <v>278252</v>
      </c>
      <c r="T1444" s="66"/>
      <c r="U1444" s="66">
        <f t="shared" si="2602"/>
        <v>0</v>
      </c>
      <c r="V1444" s="67">
        <f t="shared" si="2679"/>
        <v>113216.80000000005</v>
      </c>
      <c r="W1444" s="136"/>
      <c r="X1444" s="69">
        <f t="shared" si="2605"/>
        <v>0</v>
      </c>
      <c r="Y1444" s="67">
        <f t="shared" si="2684"/>
        <v>4416.3500000000004</v>
      </c>
      <c r="Z1444" s="66"/>
      <c r="AA1444" s="68">
        <f t="shared" si="2606"/>
        <v>0</v>
      </c>
      <c r="AB1444" s="67">
        <f t="shared" si="2685"/>
        <v>24648.5</v>
      </c>
      <c r="AC1444" s="66"/>
      <c r="AD1444" s="66">
        <f t="shared" si="2607"/>
        <v>0</v>
      </c>
      <c r="AE1444" s="67">
        <f t="shared" si="2686"/>
        <v>14877</v>
      </c>
      <c r="AF1444" s="66"/>
      <c r="AG1444" s="78">
        <f t="shared" si="2608"/>
        <v>0</v>
      </c>
      <c r="AH1444" s="79">
        <f t="shared" si="2687"/>
        <v>17184.8</v>
      </c>
      <c r="AI1444" s="66"/>
      <c r="AJ1444" s="68">
        <f t="shared" si="2609"/>
        <v>0</v>
      </c>
      <c r="AK1444" s="67">
        <f t="shared" si="2688"/>
        <v>41124</v>
      </c>
      <c r="AL1444" s="66"/>
      <c r="AM1444" s="68">
        <f t="shared" si="2673"/>
        <v>0</v>
      </c>
      <c r="AN1444" s="67">
        <f t="shared" si="2689"/>
        <v>7722.12</v>
      </c>
      <c r="AO1444" s="66"/>
      <c r="AP1444" s="68">
        <f t="shared" si="2610"/>
        <v>0</v>
      </c>
      <c r="AQ1444" s="67">
        <f t="shared" si="2593"/>
        <v>7578.6399999999994</v>
      </c>
      <c r="AR1444" s="66"/>
      <c r="AS1444" s="68">
        <f t="shared" si="2611"/>
        <v>0</v>
      </c>
      <c r="AT1444" s="67">
        <f t="shared" si="2674"/>
        <v>2278.5</v>
      </c>
      <c r="AU1444" s="66"/>
      <c r="AV1444" s="66">
        <f t="shared" si="2612"/>
        <v>0</v>
      </c>
      <c r="AW1444" s="42">
        <f t="shared" si="2596"/>
        <v>3255.6000000000017</v>
      </c>
      <c r="AX1444" s="66"/>
      <c r="AY1444" s="66">
        <f t="shared" si="2613"/>
        <v>0</v>
      </c>
      <c r="AZ1444" s="67">
        <f t="shared" si="2647"/>
        <v>616.09999999999991</v>
      </c>
      <c r="BA1444" s="66"/>
      <c r="BB1444" s="68">
        <f t="shared" si="2614"/>
        <v>0</v>
      </c>
      <c r="BC1444" s="67">
        <f t="shared" si="2594"/>
        <v>77.819999999999851</v>
      </c>
      <c r="BD1444" s="66"/>
      <c r="BE1444" s="68">
        <f t="shared" si="2615"/>
        <v>0</v>
      </c>
      <c r="BF1444" s="67">
        <f t="shared" si="2645"/>
        <v>445.38000000000164</v>
      </c>
      <c r="BG1444" s="66"/>
      <c r="BH1444" s="68">
        <f t="shared" si="2671"/>
        <v>604.79999999999995</v>
      </c>
      <c r="BI1444" s="67">
        <f t="shared" si="2646"/>
        <v>8475.5</v>
      </c>
      <c r="BJ1444" s="66"/>
      <c r="BK1444" s="68">
        <f t="shared" si="2617"/>
        <v>0</v>
      </c>
      <c r="BL1444" s="67">
        <f t="shared" si="2649"/>
        <v>2582.6000000000004</v>
      </c>
      <c r="BM1444" s="66"/>
      <c r="BN1444" s="68">
        <f t="shared" si="2642"/>
        <v>0</v>
      </c>
      <c r="BO1444" s="67">
        <f t="shared" si="2650"/>
        <v>24199.5</v>
      </c>
      <c r="BP1444" s="66"/>
      <c r="BQ1444" s="68">
        <f t="shared" si="2680"/>
        <v>0</v>
      </c>
      <c r="BR1444" s="67">
        <f t="shared" si="2664"/>
        <v>59714.05000000001</v>
      </c>
      <c r="BS1444" s="66"/>
      <c r="BT1444" s="66">
        <f t="shared" si="2690"/>
        <v>80</v>
      </c>
      <c r="BU1444" s="67">
        <f t="shared" si="2693"/>
        <v>178685</v>
      </c>
      <c r="BV1444" s="66"/>
      <c r="BW1444" s="66">
        <f t="shared" si="2692"/>
        <v>80</v>
      </c>
      <c r="BX1444" s="67">
        <f t="shared" si="2694"/>
        <v>116188</v>
      </c>
      <c r="BY1444" s="66"/>
      <c r="BZ1444" s="66">
        <f t="shared" si="2691"/>
        <v>80</v>
      </c>
      <c r="CA1444" s="67">
        <f t="shared" si="2695"/>
        <v>174379</v>
      </c>
      <c r="CB1444" s="66"/>
      <c r="CC1444" s="66">
        <f t="shared" si="2620"/>
        <v>0</v>
      </c>
      <c r="CD1444" s="67">
        <f t="shared" si="2586"/>
        <v>20601.539999999997</v>
      </c>
      <c r="CE1444" s="66"/>
      <c r="CF1444" s="66">
        <f t="shared" si="2621"/>
        <v>0</v>
      </c>
      <c r="CG1444" s="67">
        <f t="shared" si="2651"/>
        <v>3663.6999999999994</v>
      </c>
      <c r="CH1444" s="66"/>
      <c r="CI1444" s="66">
        <f t="shared" si="2622"/>
        <v>0</v>
      </c>
      <c r="CJ1444" s="67">
        <f t="shared" si="2665"/>
        <v>6757.8</v>
      </c>
      <c r="CK1444" s="66"/>
      <c r="CL1444" s="68">
        <f t="shared" si="2623"/>
        <v>0</v>
      </c>
      <c r="CM1444" s="79">
        <f t="shared" si="2652"/>
        <v>4847.4799999999996</v>
      </c>
      <c r="CN1444" s="66"/>
      <c r="CO1444" s="68">
        <f t="shared" si="2624"/>
        <v>0</v>
      </c>
      <c r="CP1444" s="79">
        <f t="shared" si="2653"/>
        <v>3955</v>
      </c>
      <c r="CQ1444" s="66"/>
      <c r="CR1444" s="68">
        <f t="shared" si="2625"/>
        <v>0</v>
      </c>
      <c r="CS1444" s="79">
        <f t="shared" si="2595"/>
        <v>5186</v>
      </c>
      <c r="CT1444" s="66"/>
      <c r="CU1444" s="68">
        <f t="shared" si="2626"/>
        <v>0</v>
      </c>
      <c r="CV1444" s="79">
        <f t="shared" si="2654"/>
        <v>6929</v>
      </c>
      <c r="CW1444" s="66"/>
      <c r="CX1444" s="66">
        <f t="shared" si="2644"/>
        <v>0</v>
      </c>
      <c r="CY1444" s="40">
        <f t="shared" si="2589"/>
        <v>6173.9599999999982</v>
      </c>
      <c r="CZ1444" s="65"/>
      <c r="DA1444" s="66">
        <f t="shared" si="2640"/>
        <v>0</v>
      </c>
      <c r="DB1444" s="67">
        <f t="shared" si="2666"/>
        <v>24348</v>
      </c>
      <c r="DC1444" s="66"/>
      <c r="DD1444" s="66">
        <f t="shared" si="2641"/>
        <v>0</v>
      </c>
      <c r="DE1444" s="67">
        <f t="shared" si="2667"/>
        <v>71119</v>
      </c>
      <c r="DF1444" s="66"/>
      <c r="DG1444" s="69">
        <f t="shared" si="2627"/>
        <v>0</v>
      </c>
      <c r="DH1444" s="67">
        <f t="shared" si="2587"/>
        <v>438795</v>
      </c>
      <c r="DI1444" s="66"/>
      <c r="DJ1444" s="66">
        <f t="shared" si="2628"/>
        <v>0</v>
      </c>
      <c r="DK1444" s="67">
        <f t="shared" si="2655"/>
        <v>4363.5</v>
      </c>
      <c r="DL1444" s="210"/>
      <c r="DM1444" s="206">
        <f t="shared" si="2629"/>
        <v>0</v>
      </c>
      <c r="DN1444" s="25">
        <f t="shared" si="2648"/>
        <v>0</v>
      </c>
      <c r="DO1444" s="5"/>
      <c r="DP1444" s="43">
        <f t="shared" si="2630"/>
        <v>0</v>
      </c>
      <c r="DQ1444" s="27">
        <f t="shared" si="2656"/>
        <v>6413.5</v>
      </c>
      <c r="DR1444" s="5"/>
      <c r="DS1444" s="43">
        <f t="shared" si="2631"/>
        <v>0</v>
      </c>
      <c r="DT1444" s="27">
        <f t="shared" si="2657"/>
        <v>4846</v>
      </c>
      <c r="DU1444" s="5"/>
      <c r="DV1444" s="43">
        <f t="shared" si="2632"/>
        <v>0</v>
      </c>
      <c r="DW1444" s="27">
        <f t="shared" si="2658"/>
        <v>4835</v>
      </c>
      <c r="DX1444" s="5"/>
      <c r="DY1444" s="22">
        <f t="shared" si="2633"/>
        <v>0</v>
      </c>
      <c r="DZ1444" s="25">
        <f t="shared" si="2659"/>
        <v>523</v>
      </c>
      <c r="EA1444" s="22"/>
      <c r="EB1444" s="22">
        <f t="shared" si="2634"/>
        <v>0</v>
      </c>
      <c r="EC1444" s="28">
        <f t="shared" si="2660"/>
        <v>369</v>
      </c>
      <c r="ED1444" s="5"/>
      <c r="EE1444" s="43">
        <f t="shared" si="2635"/>
        <v>0</v>
      </c>
      <c r="EF1444" s="27">
        <f t="shared" si="2661"/>
        <v>4769</v>
      </c>
      <c r="EG1444" s="66"/>
      <c r="EH1444" s="66">
        <f t="shared" si="2636"/>
        <v>0</v>
      </c>
      <c r="EI1444" s="67">
        <f t="shared" si="2662"/>
        <v>21277</v>
      </c>
      <c r="EJ1444" s="66"/>
      <c r="EK1444" s="66">
        <f t="shared" si="2637"/>
        <v>0</v>
      </c>
      <c r="EL1444" s="67">
        <f t="shared" si="2663"/>
        <v>19907</v>
      </c>
      <c r="EM1444" s="110">
        <f t="shared" si="2672"/>
        <v>247369.44412276</v>
      </c>
    </row>
    <row r="1445" spans="1:143" ht="11.25" customHeight="1" x14ac:dyDescent="0.25">
      <c r="A1445" s="255">
        <v>46207</v>
      </c>
      <c r="B1445" s="187"/>
      <c r="C1445" s="97">
        <v>8005008471</v>
      </c>
      <c r="D1445" s="88" t="s">
        <v>472</v>
      </c>
      <c r="E1445" s="198">
        <v>150</v>
      </c>
      <c r="F1445" s="199">
        <v>1.5</v>
      </c>
      <c r="G1445" s="90"/>
      <c r="H1445" s="66"/>
      <c r="I1445" s="41">
        <f t="shared" si="2601"/>
        <v>0</v>
      </c>
      <c r="J1445" s="48">
        <f>J1444+H1445-I1445-300</f>
        <v>204437</v>
      </c>
      <c r="K1445" s="66"/>
      <c r="L1445" s="41">
        <f t="shared" si="2590"/>
        <v>0</v>
      </c>
      <c r="M1445" s="48">
        <f>M1444+K1445-L1445-300</f>
        <v>213254</v>
      </c>
      <c r="N1445" s="66"/>
      <c r="O1445" s="41">
        <f t="shared" si="2591"/>
        <v>0</v>
      </c>
      <c r="P1445" s="48">
        <f>P1444+N1445-O1445-300</f>
        <v>141816</v>
      </c>
      <c r="Q1445" s="66"/>
      <c r="R1445" s="66">
        <f t="shared" si="2592"/>
        <v>0</v>
      </c>
      <c r="S1445" s="67">
        <f>S1444+Q1445-R1445-300</f>
        <v>277952</v>
      </c>
      <c r="T1445" s="66"/>
      <c r="U1445" s="66">
        <f t="shared" si="2602"/>
        <v>0</v>
      </c>
      <c r="V1445" s="67">
        <f t="shared" si="2679"/>
        <v>113216.80000000005</v>
      </c>
      <c r="X1445" s="69">
        <f t="shared" si="2605"/>
        <v>0</v>
      </c>
      <c r="Y1445" s="67">
        <f t="shared" si="2684"/>
        <v>4416.3500000000004</v>
      </c>
      <c r="Z1445" s="66"/>
      <c r="AA1445" s="68">
        <f t="shared" si="2606"/>
        <v>240</v>
      </c>
      <c r="AB1445" s="67">
        <f t="shared" si="2685"/>
        <v>24408.5</v>
      </c>
      <c r="AC1445" s="66"/>
      <c r="AD1445" s="66">
        <f t="shared" si="2607"/>
        <v>0</v>
      </c>
      <c r="AE1445" s="67">
        <f t="shared" si="2686"/>
        <v>14877</v>
      </c>
      <c r="AF1445" s="66"/>
      <c r="AG1445" s="78">
        <f t="shared" si="2608"/>
        <v>0</v>
      </c>
      <c r="AH1445" s="79">
        <f t="shared" si="2687"/>
        <v>17184.8</v>
      </c>
      <c r="AI1445" s="66"/>
      <c r="AJ1445" s="68">
        <f t="shared" si="2609"/>
        <v>0</v>
      </c>
      <c r="AK1445" s="67">
        <f t="shared" si="2688"/>
        <v>41124</v>
      </c>
      <c r="AL1445" s="66"/>
      <c r="AM1445" s="68">
        <f t="shared" si="2673"/>
        <v>0</v>
      </c>
      <c r="AN1445" s="67">
        <f t="shared" si="2689"/>
        <v>7722.12</v>
      </c>
      <c r="AO1445" s="66"/>
      <c r="AP1445" s="68">
        <f t="shared" si="2610"/>
        <v>0</v>
      </c>
      <c r="AQ1445" s="67">
        <f t="shared" si="2593"/>
        <v>7578.6399999999994</v>
      </c>
      <c r="AR1445" s="66"/>
      <c r="AS1445" s="68">
        <f t="shared" si="2611"/>
        <v>0</v>
      </c>
      <c r="AT1445" s="67">
        <f t="shared" si="2674"/>
        <v>2278.5</v>
      </c>
      <c r="AU1445" s="66"/>
      <c r="AV1445" s="66">
        <f t="shared" si="2612"/>
        <v>0</v>
      </c>
      <c r="AW1445" s="42">
        <f t="shared" si="2596"/>
        <v>3255.6000000000017</v>
      </c>
      <c r="AX1445" s="66"/>
      <c r="AY1445" s="66">
        <f t="shared" si="2613"/>
        <v>0</v>
      </c>
      <c r="AZ1445" s="67">
        <f t="shared" si="2647"/>
        <v>616.09999999999991</v>
      </c>
      <c r="BA1445" s="66"/>
      <c r="BB1445" s="68">
        <f t="shared" si="2614"/>
        <v>0</v>
      </c>
      <c r="BC1445" s="67">
        <f t="shared" si="2594"/>
        <v>77.819999999999851</v>
      </c>
      <c r="BD1445" s="66"/>
      <c r="BE1445" s="68">
        <f t="shared" si="2615"/>
        <v>0</v>
      </c>
      <c r="BF1445" s="67">
        <f t="shared" si="2645"/>
        <v>445.38000000000164</v>
      </c>
      <c r="BG1445" s="66"/>
      <c r="BH1445" s="68">
        <f t="shared" si="2671"/>
        <v>0</v>
      </c>
      <c r="BI1445" s="67">
        <f t="shared" si="2646"/>
        <v>8475.5</v>
      </c>
      <c r="BJ1445" s="66"/>
      <c r="BK1445" s="68">
        <f t="shared" si="2617"/>
        <v>0</v>
      </c>
      <c r="BL1445" s="67">
        <f t="shared" si="2649"/>
        <v>2582.6000000000004</v>
      </c>
      <c r="BM1445" s="66"/>
      <c r="BN1445" s="68">
        <f t="shared" si="2642"/>
        <v>0</v>
      </c>
      <c r="BO1445" s="67">
        <f t="shared" si="2650"/>
        <v>24199.5</v>
      </c>
      <c r="BP1445" s="66"/>
      <c r="BQ1445" s="68">
        <f t="shared" si="2680"/>
        <v>0</v>
      </c>
      <c r="BR1445" s="67">
        <f t="shared" si="2664"/>
        <v>59714.05000000001</v>
      </c>
      <c r="BS1445" s="66"/>
      <c r="BT1445" s="66">
        <f t="shared" si="2690"/>
        <v>0</v>
      </c>
      <c r="BU1445" s="67">
        <f t="shared" si="2693"/>
        <v>178685</v>
      </c>
      <c r="BV1445" s="66"/>
      <c r="BW1445" s="66">
        <f t="shared" si="2692"/>
        <v>0</v>
      </c>
      <c r="BX1445" s="67">
        <f t="shared" si="2694"/>
        <v>116188</v>
      </c>
      <c r="BY1445" s="66"/>
      <c r="BZ1445" s="66">
        <f t="shared" si="2691"/>
        <v>0</v>
      </c>
      <c r="CA1445" s="67">
        <f t="shared" si="2695"/>
        <v>174379</v>
      </c>
      <c r="CB1445" s="66"/>
      <c r="CC1445" s="66">
        <f t="shared" si="2620"/>
        <v>0</v>
      </c>
      <c r="CD1445" s="67">
        <f t="shared" si="2586"/>
        <v>20601.539999999997</v>
      </c>
      <c r="CE1445" s="66"/>
      <c r="CF1445" s="66">
        <f t="shared" si="2621"/>
        <v>0</v>
      </c>
      <c r="CG1445" s="67">
        <f t="shared" si="2651"/>
        <v>3663.6999999999994</v>
      </c>
      <c r="CH1445" s="66"/>
      <c r="CI1445" s="66">
        <f t="shared" si="2622"/>
        <v>0</v>
      </c>
      <c r="CJ1445" s="67">
        <f t="shared" si="2665"/>
        <v>6757.8</v>
      </c>
      <c r="CK1445" s="66"/>
      <c r="CL1445" s="68">
        <f t="shared" si="2623"/>
        <v>0</v>
      </c>
      <c r="CM1445" s="79">
        <f t="shared" si="2652"/>
        <v>4847.4799999999996</v>
      </c>
      <c r="CN1445" s="66"/>
      <c r="CO1445" s="68">
        <f t="shared" si="2624"/>
        <v>0</v>
      </c>
      <c r="CP1445" s="79">
        <f t="shared" si="2653"/>
        <v>3955</v>
      </c>
      <c r="CQ1445" s="66"/>
      <c r="CR1445" s="68">
        <f t="shared" si="2625"/>
        <v>0</v>
      </c>
      <c r="CS1445" s="79">
        <f t="shared" si="2595"/>
        <v>5186</v>
      </c>
      <c r="CT1445" s="66"/>
      <c r="CU1445" s="68">
        <f t="shared" si="2626"/>
        <v>0</v>
      </c>
      <c r="CV1445" s="79">
        <f t="shared" si="2654"/>
        <v>6929</v>
      </c>
      <c r="CW1445" s="66"/>
      <c r="CX1445" s="66">
        <f t="shared" si="2644"/>
        <v>0</v>
      </c>
      <c r="CY1445" s="40">
        <f t="shared" si="2589"/>
        <v>6173.9599999999982</v>
      </c>
      <c r="CZ1445" s="65"/>
      <c r="DA1445" s="66">
        <f t="shared" si="2640"/>
        <v>0</v>
      </c>
      <c r="DB1445" s="67">
        <f t="shared" si="2666"/>
        <v>24348</v>
      </c>
      <c r="DC1445" s="66"/>
      <c r="DD1445" s="66">
        <f t="shared" si="2641"/>
        <v>0</v>
      </c>
      <c r="DE1445" s="67">
        <f t="shared" si="2667"/>
        <v>71119</v>
      </c>
      <c r="DF1445" s="66"/>
      <c r="DG1445" s="69">
        <f t="shared" si="2627"/>
        <v>0</v>
      </c>
      <c r="DH1445" s="67">
        <f t="shared" si="2587"/>
        <v>438795</v>
      </c>
      <c r="DI1445" s="66"/>
      <c r="DJ1445" s="66">
        <f t="shared" si="2628"/>
        <v>0</v>
      </c>
      <c r="DK1445" s="67">
        <f t="shared" si="2655"/>
        <v>4363.5</v>
      </c>
      <c r="DM1445" s="206">
        <f t="shared" si="2629"/>
        <v>0</v>
      </c>
      <c r="DN1445" s="25">
        <f t="shared" si="2648"/>
        <v>0</v>
      </c>
      <c r="DO1445" s="5"/>
      <c r="DP1445" s="43">
        <f t="shared" si="2630"/>
        <v>0</v>
      </c>
      <c r="DQ1445" s="27">
        <f t="shared" si="2656"/>
        <v>6413.5</v>
      </c>
      <c r="DR1445" s="5"/>
      <c r="DS1445" s="43">
        <f t="shared" si="2631"/>
        <v>0</v>
      </c>
      <c r="DT1445" s="27">
        <f t="shared" si="2657"/>
        <v>4846</v>
      </c>
      <c r="DU1445" s="5"/>
      <c r="DV1445" s="43">
        <f t="shared" si="2632"/>
        <v>0</v>
      </c>
      <c r="DW1445" s="27">
        <f t="shared" si="2658"/>
        <v>4835</v>
      </c>
      <c r="DX1445" s="5"/>
      <c r="DY1445" s="22">
        <f t="shared" si="2633"/>
        <v>0</v>
      </c>
      <c r="DZ1445" s="25">
        <f t="shared" si="2659"/>
        <v>523</v>
      </c>
      <c r="EA1445" s="22"/>
      <c r="EB1445" s="22">
        <f t="shared" si="2634"/>
        <v>0</v>
      </c>
      <c r="EC1445" s="28">
        <f t="shared" si="2660"/>
        <v>369</v>
      </c>
      <c r="ED1445" s="5"/>
      <c r="EE1445" s="43">
        <f t="shared" si="2635"/>
        <v>0</v>
      </c>
      <c r="EF1445" s="27">
        <f t="shared" si="2661"/>
        <v>4769</v>
      </c>
      <c r="EG1445" s="66"/>
      <c r="EH1445" s="66">
        <f t="shared" si="2636"/>
        <v>0</v>
      </c>
      <c r="EI1445" s="67">
        <f t="shared" si="2662"/>
        <v>21277</v>
      </c>
      <c r="EJ1445" s="66"/>
      <c r="EK1445" s="66">
        <f t="shared" si="2637"/>
        <v>0</v>
      </c>
      <c r="EL1445" s="67">
        <f t="shared" si="2663"/>
        <v>19907</v>
      </c>
      <c r="EM1445" s="110">
        <f t="shared" si="2672"/>
        <v>247258.10524276001</v>
      </c>
    </row>
    <row r="1446" spans="1:143" ht="11.25" customHeight="1" x14ac:dyDescent="0.25">
      <c r="A1446" s="255">
        <v>46207</v>
      </c>
      <c r="B1446" s="187"/>
      <c r="C1446" s="204">
        <v>8005008517</v>
      </c>
      <c r="D1446" s="17" t="s">
        <v>122</v>
      </c>
      <c r="E1446" s="18">
        <v>120</v>
      </c>
      <c r="F1446" s="19">
        <v>2</v>
      </c>
      <c r="G1446" s="20">
        <v>191516052314</v>
      </c>
      <c r="H1446" s="66"/>
      <c r="I1446" s="41">
        <f t="shared" si="2601"/>
        <v>0</v>
      </c>
      <c r="J1446" s="48">
        <f t="shared" ref="J1446:J1499" si="2696">J1445+H1446-I1446</f>
        <v>204437</v>
      </c>
      <c r="K1446" s="66"/>
      <c r="L1446" s="41">
        <f t="shared" si="2590"/>
        <v>0</v>
      </c>
      <c r="M1446" s="48">
        <f t="shared" ref="M1446:M1499" si="2697">M1445+K1446-L1446</f>
        <v>213254</v>
      </c>
      <c r="N1446" s="66"/>
      <c r="O1446" s="41">
        <f t="shared" si="2591"/>
        <v>0</v>
      </c>
      <c r="P1446" s="48">
        <f t="shared" ref="P1446:P1499" si="2698">P1445+N1446-O1446</f>
        <v>141816</v>
      </c>
      <c r="Q1446" s="66"/>
      <c r="R1446" s="66">
        <f t="shared" si="2592"/>
        <v>0</v>
      </c>
      <c r="S1446" s="67">
        <f t="shared" ref="S1446:S1499" si="2699">S1445+Q1446-R1446</f>
        <v>277952</v>
      </c>
      <c r="T1446" s="66"/>
      <c r="U1446" s="66">
        <f t="shared" si="2602"/>
        <v>0</v>
      </c>
      <c r="V1446" s="67">
        <f t="shared" si="2679"/>
        <v>113216.80000000005</v>
      </c>
      <c r="X1446" s="69">
        <f t="shared" si="2605"/>
        <v>0</v>
      </c>
      <c r="Y1446" s="67">
        <f t="shared" si="2684"/>
        <v>4416.3500000000004</v>
      </c>
      <c r="Z1446" s="66"/>
      <c r="AA1446" s="68">
        <f t="shared" si="2606"/>
        <v>0</v>
      </c>
      <c r="AB1446" s="67">
        <f t="shared" si="2685"/>
        <v>24408.5</v>
      </c>
      <c r="AC1446" s="66"/>
      <c r="AD1446" s="66">
        <f t="shared" si="2607"/>
        <v>0</v>
      </c>
      <c r="AE1446" s="67">
        <f t="shared" si="2686"/>
        <v>14877</v>
      </c>
      <c r="AF1446" s="66"/>
      <c r="AG1446" s="78">
        <f t="shared" si="2608"/>
        <v>0</v>
      </c>
      <c r="AH1446" s="79">
        <f t="shared" si="2687"/>
        <v>17184.8</v>
      </c>
      <c r="AI1446" s="66"/>
      <c r="AJ1446" s="68">
        <f t="shared" si="2609"/>
        <v>0</v>
      </c>
      <c r="AK1446" s="67">
        <f t="shared" si="2688"/>
        <v>41124</v>
      </c>
      <c r="AL1446" s="66"/>
      <c r="AM1446" s="68">
        <f t="shared" si="2673"/>
        <v>0</v>
      </c>
      <c r="AN1446" s="67">
        <f t="shared" si="2689"/>
        <v>7722.12</v>
      </c>
      <c r="AO1446" s="66"/>
      <c r="AP1446" s="68">
        <f t="shared" si="2610"/>
        <v>0</v>
      </c>
      <c r="AQ1446" s="67">
        <f t="shared" si="2593"/>
        <v>7578.6399999999994</v>
      </c>
      <c r="AR1446" s="66"/>
      <c r="AS1446" s="68">
        <f t="shared" si="2611"/>
        <v>0</v>
      </c>
      <c r="AT1446" s="67">
        <f t="shared" si="2674"/>
        <v>2278.5</v>
      </c>
      <c r="AU1446" s="66"/>
      <c r="AV1446" s="66">
        <f t="shared" si="2612"/>
        <v>0</v>
      </c>
      <c r="AW1446" s="42">
        <f t="shared" si="2596"/>
        <v>3255.6000000000017</v>
      </c>
      <c r="AX1446" s="66"/>
      <c r="AY1446" s="66">
        <f t="shared" si="2613"/>
        <v>0</v>
      </c>
      <c r="AZ1446" s="67">
        <f t="shared" si="2647"/>
        <v>616.09999999999991</v>
      </c>
      <c r="BA1446" s="66"/>
      <c r="BB1446" s="68">
        <f t="shared" si="2614"/>
        <v>0</v>
      </c>
      <c r="BC1446" s="67">
        <f t="shared" si="2594"/>
        <v>77.819999999999851</v>
      </c>
      <c r="BD1446" s="66"/>
      <c r="BE1446" s="68">
        <f t="shared" si="2615"/>
        <v>0</v>
      </c>
      <c r="BF1446" s="67">
        <f t="shared" si="2645"/>
        <v>445.38000000000164</v>
      </c>
      <c r="BG1446" s="66"/>
      <c r="BH1446" s="68">
        <f t="shared" si="2671"/>
        <v>254.4</v>
      </c>
      <c r="BI1446" s="67">
        <f t="shared" si="2646"/>
        <v>8221.1</v>
      </c>
      <c r="BJ1446" s="66"/>
      <c r="BK1446" s="68">
        <f t="shared" si="2617"/>
        <v>0</v>
      </c>
      <c r="BL1446" s="67">
        <f t="shared" si="2649"/>
        <v>2582.6000000000004</v>
      </c>
      <c r="BM1446" s="66"/>
      <c r="BN1446" s="68">
        <f t="shared" si="2642"/>
        <v>0</v>
      </c>
      <c r="BO1446" s="67">
        <f t="shared" si="2650"/>
        <v>24199.5</v>
      </c>
      <c r="BP1446" s="66"/>
      <c r="BQ1446" s="68">
        <f t="shared" si="2680"/>
        <v>0</v>
      </c>
      <c r="BR1446" s="67">
        <f t="shared" si="2664"/>
        <v>59714.05000000001</v>
      </c>
      <c r="BS1446" s="66"/>
      <c r="BT1446" s="66">
        <f t="shared" si="2690"/>
        <v>240</v>
      </c>
      <c r="BU1446" s="67">
        <f t="shared" si="2693"/>
        <v>178445</v>
      </c>
      <c r="BV1446" s="66"/>
      <c r="BW1446" s="66">
        <f t="shared" si="2692"/>
        <v>240</v>
      </c>
      <c r="BX1446" s="67">
        <f t="shared" si="2694"/>
        <v>115948</v>
      </c>
      <c r="BY1446" s="66"/>
      <c r="BZ1446" s="66">
        <f t="shared" si="2691"/>
        <v>240</v>
      </c>
      <c r="CA1446" s="67">
        <f t="shared" si="2695"/>
        <v>174139</v>
      </c>
      <c r="CB1446" s="66"/>
      <c r="CC1446" s="66">
        <f t="shared" si="2620"/>
        <v>0</v>
      </c>
      <c r="CD1446" s="67">
        <f t="shared" ref="CD1446:CD1499" si="2700">+CD1445+CB1446-CC1446</f>
        <v>20601.539999999997</v>
      </c>
      <c r="CE1446" s="66"/>
      <c r="CF1446" s="66">
        <f t="shared" si="2621"/>
        <v>0</v>
      </c>
      <c r="CG1446" s="67">
        <f t="shared" si="2651"/>
        <v>3663.6999999999994</v>
      </c>
      <c r="CH1446" s="66"/>
      <c r="CI1446" s="66">
        <f t="shared" si="2622"/>
        <v>0</v>
      </c>
      <c r="CJ1446" s="67">
        <f t="shared" si="2665"/>
        <v>6757.8</v>
      </c>
      <c r="CK1446" s="66"/>
      <c r="CL1446" s="68">
        <f t="shared" si="2623"/>
        <v>0</v>
      </c>
      <c r="CM1446" s="79">
        <f t="shared" si="2652"/>
        <v>4847.4799999999996</v>
      </c>
      <c r="CN1446" s="66"/>
      <c r="CO1446" s="68">
        <f t="shared" si="2624"/>
        <v>0</v>
      </c>
      <c r="CP1446" s="79">
        <f t="shared" si="2653"/>
        <v>3955</v>
      </c>
      <c r="CQ1446" s="66"/>
      <c r="CR1446" s="68">
        <f t="shared" si="2625"/>
        <v>0</v>
      </c>
      <c r="CS1446" s="79">
        <f t="shared" si="2595"/>
        <v>5186</v>
      </c>
      <c r="CT1446" s="66"/>
      <c r="CU1446" s="68">
        <f t="shared" si="2626"/>
        <v>0</v>
      </c>
      <c r="CV1446" s="79">
        <f t="shared" si="2654"/>
        <v>6929</v>
      </c>
      <c r="CW1446" s="66"/>
      <c r="CX1446" s="66">
        <f t="shared" si="2644"/>
        <v>0</v>
      </c>
      <c r="CY1446" s="40">
        <f t="shared" si="2589"/>
        <v>6173.9599999999982</v>
      </c>
      <c r="CZ1446" s="65"/>
      <c r="DA1446" s="66">
        <f t="shared" si="2640"/>
        <v>0</v>
      </c>
      <c r="DB1446" s="67">
        <f t="shared" si="2666"/>
        <v>24348</v>
      </c>
      <c r="DC1446" s="66"/>
      <c r="DD1446" s="66">
        <f t="shared" si="2641"/>
        <v>0</v>
      </c>
      <c r="DE1446" s="67">
        <f t="shared" si="2667"/>
        <v>71119</v>
      </c>
      <c r="DF1446" s="66"/>
      <c r="DG1446" s="69">
        <f t="shared" si="2627"/>
        <v>0</v>
      </c>
      <c r="DH1446" s="67">
        <f t="shared" ref="DH1446:DH1499" si="2701">+DH1445+DF1446-DG1446</f>
        <v>438795</v>
      </c>
      <c r="DI1446" s="66"/>
      <c r="DJ1446" s="66">
        <f t="shared" si="2628"/>
        <v>0</v>
      </c>
      <c r="DK1446" s="67">
        <f t="shared" si="2655"/>
        <v>4363.5</v>
      </c>
      <c r="DM1446" s="206">
        <f t="shared" si="2629"/>
        <v>0</v>
      </c>
      <c r="DN1446" s="25">
        <f t="shared" si="2648"/>
        <v>0</v>
      </c>
      <c r="DO1446" s="5"/>
      <c r="DP1446" s="43">
        <f t="shared" si="2630"/>
        <v>0</v>
      </c>
      <c r="DQ1446" s="27">
        <f t="shared" si="2656"/>
        <v>6413.5</v>
      </c>
      <c r="DR1446" s="5"/>
      <c r="DS1446" s="43">
        <f t="shared" si="2631"/>
        <v>0</v>
      </c>
      <c r="DT1446" s="27">
        <f t="shared" si="2657"/>
        <v>4846</v>
      </c>
      <c r="DU1446" s="5"/>
      <c r="DV1446" s="43">
        <f t="shared" si="2632"/>
        <v>0</v>
      </c>
      <c r="DW1446" s="27">
        <f t="shared" si="2658"/>
        <v>4835</v>
      </c>
      <c r="DX1446" s="5"/>
      <c r="DY1446" s="22">
        <f t="shared" si="2633"/>
        <v>0</v>
      </c>
      <c r="DZ1446" s="25">
        <f t="shared" si="2659"/>
        <v>523</v>
      </c>
      <c r="EA1446" s="22"/>
      <c r="EB1446" s="22">
        <f t="shared" si="2634"/>
        <v>0</v>
      </c>
      <c r="EC1446" s="28">
        <f t="shared" si="2660"/>
        <v>369</v>
      </c>
      <c r="ED1446" s="5"/>
      <c r="EE1446" s="43">
        <f t="shared" si="2635"/>
        <v>0</v>
      </c>
      <c r="EF1446" s="27">
        <f t="shared" si="2661"/>
        <v>4769</v>
      </c>
      <c r="EG1446" s="66"/>
      <c r="EH1446" s="66">
        <f t="shared" si="2636"/>
        <v>0</v>
      </c>
      <c r="EI1446" s="67">
        <f t="shared" si="2662"/>
        <v>21277</v>
      </c>
      <c r="EJ1446" s="66"/>
      <c r="EK1446" s="66">
        <f t="shared" si="2637"/>
        <v>0</v>
      </c>
      <c r="EL1446" s="67">
        <f t="shared" si="2663"/>
        <v>19907</v>
      </c>
      <c r="EM1446" s="110">
        <f t="shared" si="2672"/>
        <v>246924.08860275996</v>
      </c>
    </row>
    <row r="1447" spans="1:143" s="35" customFormat="1" ht="11.25" customHeight="1" x14ac:dyDescent="0.25">
      <c r="A1447" s="11">
        <v>46207</v>
      </c>
      <c r="B1447" s="187"/>
      <c r="C1447" s="204">
        <v>8005008519</v>
      </c>
      <c r="D1447" s="17" t="s">
        <v>122</v>
      </c>
      <c r="E1447" s="18">
        <v>360</v>
      </c>
      <c r="F1447" s="19">
        <v>2</v>
      </c>
      <c r="G1447" s="20">
        <v>191516052314</v>
      </c>
      <c r="H1447" s="66"/>
      <c r="I1447" s="41">
        <f t="shared" si="2601"/>
        <v>0</v>
      </c>
      <c r="J1447" s="48">
        <f t="shared" si="2696"/>
        <v>204437</v>
      </c>
      <c r="K1447" s="66"/>
      <c r="L1447" s="41">
        <f t="shared" si="2590"/>
        <v>0</v>
      </c>
      <c r="M1447" s="48">
        <f t="shared" si="2697"/>
        <v>213254</v>
      </c>
      <c r="N1447" s="66"/>
      <c r="O1447" s="41">
        <f t="shared" si="2591"/>
        <v>0</v>
      </c>
      <c r="P1447" s="48">
        <f t="shared" si="2698"/>
        <v>141816</v>
      </c>
      <c r="Q1447" s="66"/>
      <c r="R1447" s="66">
        <f t="shared" si="2592"/>
        <v>0</v>
      </c>
      <c r="S1447" s="67">
        <f t="shared" si="2699"/>
        <v>277952</v>
      </c>
      <c r="T1447" s="66"/>
      <c r="U1447" s="66">
        <f t="shared" si="2602"/>
        <v>0</v>
      </c>
      <c r="V1447" s="67">
        <f t="shared" si="2679"/>
        <v>113216.80000000005</v>
      </c>
      <c r="W1447" s="136"/>
      <c r="X1447" s="69">
        <f t="shared" si="2605"/>
        <v>0</v>
      </c>
      <c r="Y1447" s="67">
        <f t="shared" si="2684"/>
        <v>4416.3500000000004</v>
      </c>
      <c r="Z1447" s="66"/>
      <c r="AA1447" s="68">
        <f t="shared" si="2606"/>
        <v>0</v>
      </c>
      <c r="AB1447" s="67">
        <f t="shared" si="2685"/>
        <v>24408.5</v>
      </c>
      <c r="AC1447" s="66"/>
      <c r="AD1447" s="66">
        <f t="shared" si="2607"/>
        <v>0</v>
      </c>
      <c r="AE1447" s="67">
        <f t="shared" si="2686"/>
        <v>14877</v>
      </c>
      <c r="AF1447" s="66"/>
      <c r="AG1447" s="78">
        <f t="shared" si="2608"/>
        <v>0</v>
      </c>
      <c r="AH1447" s="79">
        <f t="shared" si="2687"/>
        <v>17184.8</v>
      </c>
      <c r="AI1447" s="66"/>
      <c r="AJ1447" s="68">
        <f t="shared" si="2609"/>
        <v>0</v>
      </c>
      <c r="AK1447" s="67">
        <f t="shared" si="2688"/>
        <v>41124</v>
      </c>
      <c r="AL1447" s="66"/>
      <c r="AM1447" s="68">
        <f t="shared" si="2673"/>
        <v>0</v>
      </c>
      <c r="AN1447" s="67">
        <f t="shared" si="2689"/>
        <v>7722.12</v>
      </c>
      <c r="AO1447" s="66"/>
      <c r="AP1447" s="68">
        <f t="shared" si="2610"/>
        <v>0</v>
      </c>
      <c r="AQ1447" s="67">
        <f t="shared" si="2593"/>
        <v>7578.6399999999994</v>
      </c>
      <c r="AR1447" s="66"/>
      <c r="AS1447" s="68">
        <f t="shared" si="2611"/>
        <v>0</v>
      </c>
      <c r="AT1447" s="67">
        <f t="shared" si="2674"/>
        <v>2278.5</v>
      </c>
      <c r="AU1447" s="66"/>
      <c r="AV1447" s="66">
        <f t="shared" si="2612"/>
        <v>0</v>
      </c>
      <c r="AW1447" s="42">
        <f t="shared" si="2596"/>
        <v>3255.6000000000017</v>
      </c>
      <c r="AX1447" s="66"/>
      <c r="AY1447" s="66">
        <f t="shared" si="2613"/>
        <v>0</v>
      </c>
      <c r="AZ1447" s="67">
        <f t="shared" si="2647"/>
        <v>616.09999999999991</v>
      </c>
      <c r="BA1447" s="66"/>
      <c r="BB1447" s="68">
        <f t="shared" si="2614"/>
        <v>0</v>
      </c>
      <c r="BC1447" s="67">
        <f t="shared" si="2594"/>
        <v>77.819999999999851</v>
      </c>
      <c r="BD1447" s="66"/>
      <c r="BE1447" s="68">
        <f t="shared" si="2615"/>
        <v>0</v>
      </c>
      <c r="BF1447" s="67">
        <f t="shared" si="2645"/>
        <v>445.38000000000164</v>
      </c>
      <c r="BG1447" s="66"/>
      <c r="BH1447" s="68">
        <f t="shared" si="2671"/>
        <v>763.2</v>
      </c>
      <c r="BI1447" s="67">
        <f t="shared" si="2646"/>
        <v>7457.9000000000005</v>
      </c>
      <c r="BJ1447" s="66"/>
      <c r="BK1447" s="68">
        <f t="shared" si="2617"/>
        <v>0</v>
      </c>
      <c r="BL1447" s="67">
        <f t="shared" si="2649"/>
        <v>2582.6000000000004</v>
      </c>
      <c r="BM1447" s="66"/>
      <c r="BN1447" s="68">
        <f t="shared" si="2642"/>
        <v>0</v>
      </c>
      <c r="BO1447" s="67">
        <f t="shared" si="2650"/>
        <v>24199.5</v>
      </c>
      <c r="BP1447" s="66"/>
      <c r="BQ1447" s="68">
        <f t="shared" si="2680"/>
        <v>0</v>
      </c>
      <c r="BR1447" s="67">
        <f t="shared" si="2664"/>
        <v>59714.05000000001</v>
      </c>
      <c r="BS1447" s="66"/>
      <c r="BT1447" s="66">
        <f t="shared" si="2690"/>
        <v>720</v>
      </c>
      <c r="BU1447" s="67">
        <f t="shared" si="2693"/>
        <v>177725</v>
      </c>
      <c r="BV1447" s="66"/>
      <c r="BW1447" s="66">
        <f t="shared" si="2692"/>
        <v>720</v>
      </c>
      <c r="BX1447" s="67">
        <f t="shared" si="2694"/>
        <v>115228</v>
      </c>
      <c r="BY1447" s="66"/>
      <c r="BZ1447" s="66">
        <f t="shared" si="2691"/>
        <v>720</v>
      </c>
      <c r="CA1447" s="67">
        <f t="shared" si="2695"/>
        <v>173419</v>
      </c>
      <c r="CB1447" s="66"/>
      <c r="CC1447" s="66">
        <f t="shared" si="2620"/>
        <v>0</v>
      </c>
      <c r="CD1447" s="67">
        <f t="shared" si="2700"/>
        <v>20601.539999999997</v>
      </c>
      <c r="CE1447" s="66"/>
      <c r="CF1447" s="66">
        <f t="shared" si="2621"/>
        <v>0</v>
      </c>
      <c r="CG1447" s="67">
        <f t="shared" si="2651"/>
        <v>3663.6999999999994</v>
      </c>
      <c r="CH1447" s="66"/>
      <c r="CI1447" s="66">
        <f t="shared" si="2622"/>
        <v>0</v>
      </c>
      <c r="CJ1447" s="67">
        <f t="shared" si="2665"/>
        <v>6757.8</v>
      </c>
      <c r="CK1447" s="66"/>
      <c r="CL1447" s="68">
        <f t="shared" si="2623"/>
        <v>0</v>
      </c>
      <c r="CM1447" s="79">
        <f t="shared" si="2652"/>
        <v>4847.4799999999996</v>
      </c>
      <c r="CN1447" s="66"/>
      <c r="CO1447" s="68">
        <f t="shared" si="2624"/>
        <v>0</v>
      </c>
      <c r="CP1447" s="79">
        <f t="shared" si="2653"/>
        <v>3955</v>
      </c>
      <c r="CQ1447" s="66"/>
      <c r="CR1447" s="68">
        <f t="shared" si="2625"/>
        <v>0</v>
      </c>
      <c r="CS1447" s="79">
        <f t="shared" si="2595"/>
        <v>5186</v>
      </c>
      <c r="CT1447" s="66"/>
      <c r="CU1447" s="68">
        <f t="shared" si="2626"/>
        <v>0</v>
      </c>
      <c r="CV1447" s="79">
        <f t="shared" si="2654"/>
        <v>6929</v>
      </c>
      <c r="CW1447" s="66"/>
      <c r="CX1447" s="66">
        <f t="shared" si="2644"/>
        <v>0</v>
      </c>
      <c r="CY1447" s="40">
        <f t="shared" si="2589"/>
        <v>6173.9599999999982</v>
      </c>
      <c r="CZ1447" s="65"/>
      <c r="DA1447" s="66">
        <f t="shared" si="2640"/>
        <v>0</v>
      </c>
      <c r="DB1447" s="67">
        <f t="shared" si="2666"/>
        <v>24348</v>
      </c>
      <c r="DC1447" s="66"/>
      <c r="DD1447" s="66">
        <f t="shared" si="2641"/>
        <v>0</v>
      </c>
      <c r="DE1447" s="67">
        <f t="shared" si="2667"/>
        <v>71119</v>
      </c>
      <c r="DF1447" s="66"/>
      <c r="DG1447" s="69">
        <f t="shared" si="2627"/>
        <v>0</v>
      </c>
      <c r="DH1447" s="67">
        <f t="shared" si="2701"/>
        <v>438795</v>
      </c>
      <c r="DI1447" s="66"/>
      <c r="DJ1447" s="66">
        <f t="shared" si="2628"/>
        <v>0</v>
      </c>
      <c r="DK1447" s="67">
        <f t="shared" si="2655"/>
        <v>4363.5</v>
      </c>
      <c r="DL1447" s="210"/>
      <c r="DM1447" s="206">
        <f t="shared" si="2629"/>
        <v>0</v>
      </c>
      <c r="DN1447" s="25">
        <f t="shared" si="2648"/>
        <v>0</v>
      </c>
      <c r="DO1447" s="5"/>
      <c r="DP1447" s="43">
        <f t="shared" si="2630"/>
        <v>0</v>
      </c>
      <c r="DQ1447" s="27">
        <f t="shared" si="2656"/>
        <v>6413.5</v>
      </c>
      <c r="DR1447" s="5"/>
      <c r="DS1447" s="43">
        <f t="shared" si="2631"/>
        <v>0</v>
      </c>
      <c r="DT1447" s="27">
        <f t="shared" si="2657"/>
        <v>4846</v>
      </c>
      <c r="DU1447" s="5"/>
      <c r="DV1447" s="43">
        <f t="shared" si="2632"/>
        <v>0</v>
      </c>
      <c r="DW1447" s="27">
        <f t="shared" si="2658"/>
        <v>4835</v>
      </c>
      <c r="DX1447" s="5"/>
      <c r="DY1447" s="22">
        <f t="shared" si="2633"/>
        <v>0</v>
      </c>
      <c r="DZ1447" s="25">
        <f t="shared" si="2659"/>
        <v>523</v>
      </c>
      <c r="EA1447" s="22"/>
      <c r="EB1447" s="22">
        <f t="shared" si="2634"/>
        <v>0</v>
      </c>
      <c r="EC1447" s="28">
        <f t="shared" si="2660"/>
        <v>369</v>
      </c>
      <c r="ED1447" s="5"/>
      <c r="EE1447" s="43">
        <f t="shared" si="2635"/>
        <v>0</v>
      </c>
      <c r="EF1447" s="27">
        <f t="shared" si="2661"/>
        <v>4769</v>
      </c>
      <c r="EG1447" s="66"/>
      <c r="EH1447" s="66">
        <f t="shared" si="2636"/>
        <v>0</v>
      </c>
      <c r="EI1447" s="67">
        <f t="shared" si="2662"/>
        <v>21277</v>
      </c>
      <c r="EJ1447" s="66"/>
      <c r="EK1447" s="66">
        <f t="shared" si="2637"/>
        <v>0</v>
      </c>
      <c r="EL1447" s="67">
        <f t="shared" si="2663"/>
        <v>19907</v>
      </c>
      <c r="EM1447" s="110">
        <f t="shared" si="2672"/>
        <v>246852.70012276</v>
      </c>
    </row>
    <row r="1448" spans="1:143" ht="11.25" customHeight="1" x14ac:dyDescent="0.25">
      <c r="A1448" s="255">
        <v>46207</v>
      </c>
      <c r="B1448" s="187">
        <v>46200</v>
      </c>
      <c r="C1448" s="204">
        <v>8005009442</v>
      </c>
      <c r="D1448" s="17" t="s">
        <v>62</v>
      </c>
      <c r="E1448" s="18">
        <v>20</v>
      </c>
      <c r="F1448" s="19">
        <v>10</v>
      </c>
      <c r="G1448" s="20">
        <v>191516041981</v>
      </c>
      <c r="H1448" s="66"/>
      <c r="I1448" s="41">
        <f t="shared" si="2601"/>
        <v>0</v>
      </c>
      <c r="J1448" s="48">
        <f t="shared" si="2696"/>
        <v>204437</v>
      </c>
      <c r="K1448" s="66"/>
      <c r="L1448" s="41">
        <f t="shared" si="2590"/>
        <v>0</v>
      </c>
      <c r="M1448" s="48">
        <f t="shared" si="2697"/>
        <v>213254</v>
      </c>
      <c r="N1448" s="66"/>
      <c r="O1448" s="41">
        <f t="shared" si="2591"/>
        <v>0</v>
      </c>
      <c r="P1448" s="48">
        <f t="shared" si="2698"/>
        <v>141816</v>
      </c>
      <c r="Q1448" s="66"/>
      <c r="R1448" s="66">
        <f t="shared" si="2592"/>
        <v>0</v>
      </c>
      <c r="S1448" s="67">
        <f t="shared" si="2699"/>
        <v>277952</v>
      </c>
      <c r="T1448" s="66"/>
      <c r="U1448" s="66">
        <f t="shared" si="2602"/>
        <v>0</v>
      </c>
      <c r="V1448" s="67">
        <f t="shared" si="2679"/>
        <v>113216.80000000005</v>
      </c>
      <c r="X1448" s="69">
        <f t="shared" si="2605"/>
        <v>0</v>
      </c>
      <c r="Y1448" s="67">
        <f t="shared" si="2684"/>
        <v>4416.3500000000004</v>
      </c>
      <c r="Z1448" s="66"/>
      <c r="AA1448" s="68">
        <f t="shared" si="2606"/>
        <v>0</v>
      </c>
      <c r="AB1448" s="67">
        <f t="shared" si="2685"/>
        <v>24408.5</v>
      </c>
      <c r="AC1448" s="66"/>
      <c r="AD1448" s="66">
        <f t="shared" si="2607"/>
        <v>0</v>
      </c>
      <c r="AE1448" s="67">
        <f t="shared" si="2686"/>
        <v>14877</v>
      </c>
      <c r="AF1448" s="66"/>
      <c r="AG1448" s="78">
        <f t="shared" si="2608"/>
        <v>0</v>
      </c>
      <c r="AH1448" s="79">
        <f t="shared" si="2687"/>
        <v>17184.8</v>
      </c>
      <c r="AI1448" s="66"/>
      <c r="AJ1448" s="68">
        <f t="shared" si="2609"/>
        <v>0</v>
      </c>
      <c r="AK1448" s="67">
        <f t="shared" si="2688"/>
        <v>41124</v>
      </c>
      <c r="AL1448" s="66"/>
      <c r="AM1448" s="68">
        <f t="shared" si="2673"/>
        <v>0</v>
      </c>
      <c r="AN1448" s="67">
        <f t="shared" si="2689"/>
        <v>7722.12</v>
      </c>
      <c r="AO1448" s="66"/>
      <c r="AP1448" s="68">
        <f t="shared" si="2610"/>
        <v>0</v>
      </c>
      <c r="AQ1448" s="67">
        <f t="shared" si="2593"/>
        <v>7578.6399999999994</v>
      </c>
      <c r="AR1448" s="66"/>
      <c r="AS1448" s="68">
        <f t="shared" si="2611"/>
        <v>0</v>
      </c>
      <c r="AT1448" s="67">
        <f t="shared" si="2674"/>
        <v>2278.5</v>
      </c>
      <c r="AU1448" s="66"/>
      <c r="AV1448" s="66">
        <f t="shared" si="2612"/>
        <v>0</v>
      </c>
      <c r="AW1448" s="42">
        <f t="shared" si="2596"/>
        <v>3255.6000000000017</v>
      </c>
      <c r="AX1448" s="66"/>
      <c r="AY1448" s="66">
        <f t="shared" si="2613"/>
        <v>0</v>
      </c>
      <c r="AZ1448" s="67">
        <f t="shared" si="2647"/>
        <v>616.09999999999991</v>
      </c>
      <c r="BA1448" s="66"/>
      <c r="BB1448" s="68">
        <f t="shared" si="2614"/>
        <v>0</v>
      </c>
      <c r="BC1448" s="67">
        <f t="shared" si="2594"/>
        <v>77.819999999999851</v>
      </c>
      <c r="BD1448" s="66"/>
      <c r="BE1448" s="68">
        <f t="shared" si="2615"/>
        <v>0</v>
      </c>
      <c r="BF1448" s="67">
        <f t="shared" si="2645"/>
        <v>445.38000000000164</v>
      </c>
      <c r="BG1448" s="66"/>
      <c r="BH1448" s="68">
        <f t="shared" si="2671"/>
        <v>202.39999999999998</v>
      </c>
      <c r="BI1448" s="67">
        <f t="shared" si="2646"/>
        <v>7255.5000000000009</v>
      </c>
      <c r="BJ1448" s="66"/>
      <c r="BK1448" s="68">
        <f t="shared" si="2617"/>
        <v>0</v>
      </c>
      <c r="BL1448" s="67">
        <f t="shared" si="2649"/>
        <v>2582.6000000000004</v>
      </c>
      <c r="BM1448" s="66"/>
      <c r="BN1448" s="68">
        <f t="shared" si="2642"/>
        <v>0</v>
      </c>
      <c r="BO1448" s="67">
        <f t="shared" si="2650"/>
        <v>24199.5</v>
      </c>
      <c r="BP1448" s="66"/>
      <c r="BQ1448" s="68">
        <f t="shared" si="2680"/>
        <v>0</v>
      </c>
      <c r="BR1448" s="67">
        <f t="shared" si="2664"/>
        <v>59714.05000000001</v>
      </c>
      <c r="BS1448" s="66"/>
      <c r="BT1448" s="66">
        <f t="shared" si="2690"/>
        <v>40</v>
      </c>
      <c r="BU1448" s="67">
        <f t="shared" si="2693"/>
        <v>177685</v>
      </c>
      <c r="BV1448" s="66"/>
      <c r="BW1448" s="66">
        <f t="shared" si="2692"/>
        <v>40</v>
      </c>
      <c r="BX1448" s="67">
        <f t="shared" si="2694"/>
        <v>115188</v>
      </c>
      <c r="BY1448" s="66"/>
      <c r="BZ1448" s="66">
        <f t="shared" si="2691"/>
        <v>40</v>
      </c>
      <c r="CA1448" s="67">
        <f t="shared" si="2695"/>
        <v>173379</v>
      </c>
      <c r="CB1448" s="66"/>
      <c r="CC1448" s="66">
        <f t="shared" si="2620"/>
        <v>0</v>
      </c>
      <c r="CD1448" s="67">
        <f t="shared" si="2700"/>
        <v>20601.539999999997</v>
      </c>
      <c r="CE1448" s="66"/>
      <c r="CF1448" s="66">
        <f t="shared" si="2621"/>
        <v>0</v>
      </c>
      <c r="CG1448" s="67">
        <f t="shared" si="2651"/>
        <v>3663.6999999999994</v>
      </c>
      <c r="CH1448" s="66"/>
      <c r="CI1448" s="66">
        <f t="shared" si="2622"/>
        <v>0</v>
      </c>
      <c r="CJ1448" s="67">
        <f t="shared" si="2665"/>
        <v>6757.8</v>
      </c>
      <c r="CK1448" s="66"/>
      <c r="CL1448" s="68">
        <f t="shared" si="2623"/>
        <v>0</v>
      </c>
      <c r="CM1448" s="79">
        <f t="shared" si="2652"/>
        <v>4847.4799999999996</v>
      </c>
      <c r="CN1448" s="66"/>
      <c r="CO1448" s="68">
        <f t="shared" si="2624"/>
        <v>0</v>
      </c>
      <c r="CP1448" s="79">
        <f t="shared" si="2653"/>
        <v>3955</v>
      </c>
      <c r="CQ1448" s="66"/>
      <c r="CR1448" s="68">
        <f t="shared" si="2625"/>
        <v>0</v>
      </c>
      <c r="CS1448" s="79">
        <f t="shared" si="2595"/>
        <v>5186</v>
      </c>
      <c r="CT1448" s="66"/>
      <c r="CU1448" s="68">
        <f t="shared" si="2626"/>
        <v>0</v>
      </c>
      <c r="CV1448" s="79">
        <f t="shared" si="2654"/>
        <v>6929</v>
      </c>
      <c r="CW1448" s="66"/>
      <c r="CX1448" s="66">
        <f t="shared" si="2644"/>
        <v>0</v>
      </c>
      <c r="CY1448" s="40">
        <f t="shared" si="2589"/>
        <v>6173.9599999999982</v>
      </c>
      <c r="CZ1448" s="65"/>
      <c r="DA1448" s="66">
        <f t="shared" si="2640"/>
        <v>0</v>
      </c>
      <c r="DB1448" s="67">
        <f t="shared" si="2666"/>
        <v>24348</v>
      </c>
      <c r="DC1448" s="66"/>
      <c r="DD1448" s="66">
        <f t="shared" si="2641"/>
        <v>0</v>
      </c>
      <c r="DE1448" s="67">
        <f t="shared" si="2667"/>
        <v>71119</v>
      </c>
      <c r="DF1448" s="66"/>
      <c r="DG1448" s="69">
        <f t="shared" si="2627"/>
        <v>0</v>
      </c>
      <c r="DH1448" s="67">
        <f t="shared" si="2701"/>
        <v>438795</v>
      </c>
      <c r="DI1448" s="66"/>
      <c r="DJ1448" s="66">
        <f t="shared" si="2628"/>
        <v>0</v>
      </c>
      <c r="DK1448" s="67">
        <f t="shared" si="2655"/>
        <v>4363.5</v>
      </c>
      <c r="DM1448" s="206">
        <f t="shared" si="2629"/>
        <v>0</v>
      </c>
      <c r="DN1448" s="25">
        <f t="shared" si="2648"/>
        <v>0</v>
      </c>
      <c r="DO1448" s="5"/>
      <c r="DP1448" s="43">
        <f t="shared" si="2630"/>
        <v>0</v>
      </c>
      <c r="DQ1448" s="27">
        <f t="shared" si="2656"/>
        <v>6413.5</v>
      </c>
      <c r="DR1448" s="5"/>
      <c r="DS1448" s="43">
        <f t="shared" si="2631"/>
        <v>0</v>
      </c>
      <c r="DT1448" s="27">
        <f t="shared" si="2657"/>
        <v>4846</v>
      </c>
      <c r="DU1448" s="5"/>
      <c r="DV1448" s="43">
        <f t="shared" si="2632"/>
        <v>0</v>
      </c>
      <c r="DW1448" s="27">
        <f t="shared" si="2658"/>
        <v>4835</v>
      </c>
      <c r="DX1448" s="5"/>
      <c r="DY1448" s="22">
        <f t="shared" si="2633"/>
        <v>0</v>
      </c>
      <c r="DZ1448" s="25">
        <f t="shared" si="2659"/>
        <v>523</v>
      </c>
      <c r="EA1448" s="22"/>
      <c r="EB1448" s="22">
        <f t="shared" si="2634"/>
        <v>0</v>
      </c>
      <c r="EC1448" s="28">
        <f t="shared" si="2660"/>
        <v>369</v>
      </c>
      <c r="ED1448" s="5"/>
      <c r="EE1448" s="43">
        <f t="shared" si="2635"/>
        <v>0</v>
      </c>
      <c r="EF1448" s="27">
        <f t="shared" si="2661"/>
        <v>4769</v>
      </c>
      <c r="EG1448" s="66"/>
      <c r="EH1448" s="66">
        <f t="shared" si="2636"/>
        <v>0</v>
      </c>
      <c r="EI1448" s="67">
        <f t="shared" si="2662"/>
        <v>21277</v>
      </c>
      <c r="EJ1448" s="66"/>
      <c r="EK1448" s="66">
        <f t="shared" si="2637"/>
        <v>0</v>
      </c>
      <c r="EL1448" s="67">
        <f t="shared" si="2663"/>
        <v>19907</v>
      </c>
      <c r="EM1448" s="110">
        <f t="shared" si="2672"/>
        <v>246750.96588275998</v>
      </c>
    </row>
    <row r="1449" spans="1:143" ht="11.25" customHeight="1" x14ac:dyDescent="0.25">
      <c r="A1449" s="255">
        <v>46207</v>
      </c>
      <c r="B1449" s="187">
        <v>46200</v>
      </c>
      <c r="C1449" s="204">
        <v>8005009473</v>
      </c>
      <c r="D1449" s="17" t="s">
        <v>136</v>
      </c>
      <c r="E1449" s="18">
        <v>10</v>
      </c>
      <c r="F1449" s="19">
        <v>30</v>
      </c>
      <c r="G1449" s="20">
        <v>191516041912</v>
      </c>
      <c r="H1449" s="66"/>
      <c r="I1449" s="41">
        <f t="shared" si="2601"/>
        <v>0</v>
      </c>
      <c r="J1449" s="48">
        <f t="shared" si="2696"/>
        <v>204437</v>
      </c>
      <c r="K1449" s="66"/>
      <c r="L1449" s="41">
        <f t="shared" si="2590"/>
        <v>0</v>
      </c>
      <c r="M1449" s="48">
        <f t="shared" si="2697"/>
        <v>213254</v>
      </c>
      <c r="N1449" s="66"/>
      <c r="O1449" s="41">
        <f t="shared" si="2591"/>
        <v>0</v>
      </c>
      <c r="P1449" s="48">
        <f t="shared" si="2698"/>
        <v>141816</v>
      </c>
      <c r="Q1449" s="66"/>
      <c r="R1449" s="66">
        <f t="shared" si="2592"/>
        <v>0</v>
      </c>
      <c r="S1449" s="67">
        <f t="shared" si="2699"/>
        <v>277952</v>
      </c>
      <c r="T1449" s="66"/>
      <c r="U1449" s="66">
        <f t="shared" si="2602"/>
        <v>0</v>
      </c>
      <c r="V1449" s="67">
        <f t="shared" si="2679"/>
        <v>113216.80000000005</v>
      </c>
      <c r="X1449" s="69">
        <f t="shared" si="2605"/>
        <v>0</v>
      </c>
      <c r="Y1449" s="67">
        <f t="shared" si="2684"/>
        <v>4416.3500000000004</v>
      </c>
      <c r="Z1449" s="66"/>
      <c r="AA1449" s="68">
        <f t="shared" si="2606"/>
        <v>0</v>
      </c>
      <c r="AB1449" s="67">
        <f t="shared" si="2685"/>
        <v>24408.5</v>
      </c>
      <c r="AC1449" s="66"/>
      <c r="AD1449" s="66">
        <f t="shared" si="2607"/>
        <v>0</v>
      </c>
      <c r="AE1449" s="67">
        <f t="shared" si="2686"/>
        <v>14877</v>
      </c>
      <c r="AF1449" s="66"/>
      <c r="AG1449" s="78">
        <f t="shared" si="2608"/>
        <v>0</v>
      </c>
      <c r="AH1449" s="79">
        <f t="shared" si="2687"/>
        <v>17184.8</v>
      </c>
      <c r="AI1449" s="66"/>
      <c r="AJ1449" s="68">
        <f t="shared" si="2609"/>
        <v>0</v>
      </c>
      <c r="AK1449" s="67">
        <f t="shared" si="2688"/>
        <v>41124</v>
      </c>
      <c r="AL1449" s="66"/>
      <c r="AM1449" s="68">
        <f t="shared" si="2673"/>
        <v>0</v>
      </c>
      <c r="AN1449" s="67">
        <f t="shared" si="2689"/>
        <v>7722.12</v>
      </c>
      <c r="AO1449" s="66"/>
      <c r="AP1449" s="68">
        <f t="shared" si="2610"/>
        <v>0</v>
      </c>
      <c r="AQ1449" s="67">
        <f t="shared" si="2593"/>
        <v>7578.6399999999994</v>
      </c>
      <c r="AR1449" s="66"/>
      <c r="AS1449" s="68">
        <f t="shared" si="2611"/>
        <v>0</v>
      </c>
      <c r="AT1449" s="67">
        <f t="shared" si="2674"/>
        <v>2278.5</v>
      </c>
      <c r="AU1449" s="66"/>
      <c r="AV1449" s="66">
        <f t="shared" si="2612"/>
        <v>0</v>
      </c>
      <c r="AW1449" s="42">
        <f t="shared" si="2596"/>
        <v>3255.6000000000017</v>
      </c>
      <c r="AX1449" s="66"/>
      <c r="AY1449" s="66">
        <f t="shared" si="2613"/>
        <v>0</v>
      </c>
      <c r="AZ1449" s="67">
        <f t="shared" si="2647"/>
        <v>616.09999999999991</v>
      </c>
      <c r="BA1449" s="66"/>
      <c r="BB1449" s="68">
        <f t="shared" si="2614"/>
        <v>0</v>
      </c>
      <c r="BC1449" s="67">
        <f t="shared" si="2594"/>
        <v>77.819999999999851</v>
      </c>
      <c r="BD1449" s="66"/>
      <c r="BE1449" s="68">
        <f t="shared" si="2615"/>
        <v>0</v>
      </c>
      <c r="BF1449" s="67">
        <f t="shared" si="2645"/>
        <v>445.38000000000164</v>
      </c>
      <c r="BG1449" s="66"/>
      <c r="BH1449" s="68">
        <f t="shared" si="2671"/>
        <v>301.2</v>
      </c>
      <c r="BI1449" s="67">
        <f t="shared" si="2646"/>
        <v>6954.3000000000011</v>
      </c>
      <c r="BJ1449" s="66"/>
      <c r="BK1449" s="68">
        <f t="shared" si="2617"/>
        <v>0</v>
      </c>
      <c r="BL1449" s="67">
        <f t="shared" si="2649"/>
        <v>2582.6000000000004</v>
      </c>
      <c r="BM1449" s="66"/>
      <c r="BN1449" s="68">
        <f t="shared" si="2642"/>
        <v>0</v>
      </c>
      <c r="BO1449" s="67">
        <f t="shared" si="2650"/>
        <v>24199.5</v>
      </c>
      <c r="BP1449" s="66"/>
      <c r="BQ1449" s="68">
        <f t="shared" si="2680"/>
        <v>0</v>
      </c>
      <c r="BR1449" s="67">
        <f t="shared" si="2664"/>
        <v>59714.05000000001</v>
      </c>
      <c r="BS1449" s="66"/>
      <c r="BT1449" s="66">
        <f t="shared" si="2690"/>
        <v>20</v>
      </c>
      <c r="BU1449" s="67">
        <f t="shared" si="2693"/>
        <v>177665</v>
      </c>
      <c r="BV1449" s="66"/>
      <c r="BW1449" s="66">
        <f t="shared" si="2692"/>
        <v>20</v>
      </c>
      <c r="BX1449" s="67">
        <f t="shared" si="2694"/>
        <v>115168</v>
      </c>
      <c r="BY1449" s="66"/>
      <c r="BZ1449" s="66">
        <f t="shared" si="2691"/>
        <v>20</v>
      </c>
      <c r="CA1449" s="67">
        <f t="shared" si="2695"/>
        <v>173359</v>
      </c>
      <c r="CB1449" s="66"/>
      <c r="CC1449" s="66">
        <f t="shared" si="2620"/>
        <v>0</v>
      </c>
      <c r="CD1449" s="67">
        <f t="shared" si="2700"/>
        <v>20601.539999999997</v>
      </c>
      <c r="CE1449" s="66"/>
      <c r="CF1449" s="66">
        <f t="shared" si="2621"/>
        <v>0</v>
      </c>
      <c r="CG1449" s="67">
        <f t="shared" si="2651"/>
        <v>3663.6999999999994</v>
      </c>
      <c r="CH1449" s="66"/>
      <c r="CI1449" s="66">
        <f t="shared" si="2622"/>
        <v>0</v>
      </c>
      <c r="CJ1449" s="67">
        <f t="shared" si="2665"/>
        <v>6757.8</v>
      </c>
      <c r="CK1449" s="66"/>
      <c r="CL1449" s="68">
        <f t="shared" si="2623"/>
        <v>0</v>
      </c>
      <c r="CM1449" s="79">
        <f t="shared" si="2652"/>
        <v>4847.4799999999996</v>
      </c>
      <c r="CN1449" s="66"/>
      <c r="CO1449" s="68">
        <f t="shared" si="2624"/>
        <v>0</v>
      </c>
      <c r="CP1449" s="79">
        <f t="shared" si="2653"/>
        <v>3955</v>
      </c>
      <c r="CQ1449" s="66"/>
      <c r="CR1449" s="68">
        <f t="shared" si="2625"/>
        <v>0</v>
      </c>
      <c r="CS1449" s="79">
        <f t="shared" si="2595"/>
        <v>5186</v>
      </c>
      <c r="CT1449" s="66"/>
      <c r="CU1449" s="68">
        <f t="shared" si="2626"/>
        <v>0</v>
      </c>
      <c r="CV1449" s="79">
        <f t="shared" si="2654"/>
        <v>6929</v>
      </c>
      <c r="CW1449" s="66"/>
      <c r="CX1449" s="66">
        <f t="shared" si="2644"/>
        <v>0</v>
      </c>
      <c r="CY1449" s="40">
        <f t="shared" si="2589"/>
        <v>6173.9599999999982</v>
      </c>
      <c r="CZ1449" s="65"/>
      <c r="DA1449" s="66">
        <f t="shared" si="2640"/>
        <v>0</v>
      </c>
      <c r="DB1449" s="67">
        <f t="shared" si="2666"/>
        <v>24348</v>
      </c>
      <c r="DC1449" s="66"/>
      <c r="DD1449" s="66">
        <f t="shared" si="2641"/>
        <v>0</v>
      </c>
      <c r="DE1449" s="67">
        <f t="shared" si="2667"/>
        <v>71119</v>
      </c>
      <c r="DF1449" s="66"/>
      <c r="DG1449" s="69">
        <f t="shared" si="2627"/>
        <v>0</v>
      </c>
      <c r="DH1449" s="67">
        <f t="shared" si="2701"/>
        <v>438795</v>
      </c>
      <c r="DI1449" s="66"/>
      <c r="DJ1449" s="66">
        <f t="shared" si="2628"/>
        <v>0</v>
      </c>
      <c r="DK1449" s="67">
        <f t="shared" si="2655"/>
        <v>4363.5</v>
      </c>
      <c r="DM1449" s="206">
        <f t="shared" si="2629"/>
        <v>0</v>
      </c>
      <c r="DN1449" s="25">
        <f t="shared" si="2648"/>
        <v>0</v>
      </c>
      <c r="DO1449" s="5"/>
      <c r="DP1449" s="43">
        <f t="shared" si="2630"/>
        <v>0</v>
      </c>
      <c r="DQ1449" s="27">
        <f t="shared" si="2656"/>
        <v>6413.5</v>
      </c>
      <c r="DR1449" s="5"/>
      <c r="DS1449" s="43">
        <f t="shared" si="2631"/>
        <v>0</v>
      </c>
      <c r="DT1449" s="27">
        <f t="shared" si="2657"/>
        <v>4846</v>
      </c>
      <c r="DU1449" s="5"/>
      <c r="DV1449" s="43">
        <f t="shared" si="2632"/>
        <v>0</v>
      </c>
      <c r="DW1449" s="27">
        <f t="shared" si="2658"/>
        <v>4835</v>
      </c>
      <c r="DX1449" s="5"/>
      <c r="DY1449" s="22">
        <f t="shared" si="2633"/>
        <v>0</v>
      </c>
      <c r="DZ1449" s="25">
        <f t="shared" si="2659"/>
        <v>523</v>
      </c>
      <c r="EA1449" s="22"/>
      <c r="EB1449" s="22">
        <f t="shared" si="2634"/>
        <v>0</v>
      </c>
      <c r="EC1449" s="28">
        <f t="shared" si="2660"/>
        <v>369</v>
      </c>
      <c r="ED1449" s="5"/>
      <c r="EE1449" s="43">
        <f t="shared" si="2635"/>
        <v>0</v>
      </c>
      <c r="EF1449" s="27">
        <f t="shared" si="2661"/>
        <v>4769</v>
      </c>
      <c r="EG1449" s="66"/>
      <c r="EH1449" s="66">
        <f t="shared" si="2636"/>
        <v>0</v>
      </c>
      <c r="EI1449" s="67">
        <f t="shared" si="2662"/>
        <v>21277</v>
      </c>
      <c r="EJ1449" s="66"/>
      <c r="EK1449" s="66">
        <f t="shared" si="2637"/>
        <v>0</v>
      </c>
      <c r="EL1449" s="67">
        <f t="shared" si="2663"/>
        <v>19907</v>
      </c>
      <c r="EM1449" s="110">
        <f t="shared" si="2672"/>
        <v>246679.57740275995</v>
      </c>
    </row>
    <row r="1450" spans="1:143" ht="11.25" customHeight="1" x14ac:dyDescent="0.25">
      <c r="A1450" s="255">
        <v>46207</v>
      </c>
      <c r="B1450" s="187">
        <v>46200</v>
      </c>
      <c r="C1450" s="176">
        <v>8005009526</v>
      </c>
      <c r="D1450" s="17" t="s">
        <v>62</v>
      </c>
      <c r="E1450" s="18">
        <v>20</v>
      </c>
      <c r="F1450" s="19">
        <v>10</v>
      </c>
      <c r="G1450" s="20">
        <v>191516041981</v>
      </c>
      <c r="H1450" s="66"/>
      <c r="I1450" s="41">
        <f t="shared" si="2601"/>
        <v>0</v>
      </c>
      <c r="J1450" s="48">
        <f t="shared" si="2696"/>
        <v>204437</v>
      </c>
      <c r="K1450" s="66"/>
      <c r="L1450" s="41">
        <f t="shared" si="2590"/>
        <v>0</v>
      </c>
      <c r="M1450" s="48">
        <f t="shared" si="2697"/>
        <v>213254</v>
      </c>
      <c r="N1450" s="66"/>
      <c r="O1450" s="41">
        <f t="shared" si="2591"/>
        <v>0</v>
      </c>
      <c r="P1450" s="48">
        <f t="shared" si="2698"/>
        <v>141816</v>
      </c>
      <c r="Q1450" s="66"/>
      <c r="R1450" s="66">
        <f t="shared" si="2592"/>
        <v>0</v>
      </c>
      <c r="S1450" s="67">
        <f t="shared" si="2699"/>
        <v>277952</v>
      </c>
      <c r="T1450" s="66"/>
      <c r="U1450" s="66">
        <f t="shared" si="2602"/>
        <v>0</v>
      </c>
      <c r="V1450" s="67">
        <f t="shared" si="2679"/>
        <v>113216.80000000005</v>
      </c>
      <c r="X1450" s="69">
        <f t="shared" si="2605"/>
        <v>0</v>
      </c>
      <c r="Y1450" s="67">
        <f t="shared" si="2684"/>
        <v>4416.3500000000004</v>
      </c>
      <c r="Z1450" s="66"/>
      <c r="AA1450" s="68">
        <f t="shared" si="2606"/>
        <v>0</v>
      </c>
      <c r="AB1450" s="67">
        <f t="shared" si="2685"/>
        <v>24408.5</v>
      </c>
      <c r="AC1450" s="66"/>
      <c r="AD1450" s="66">
        <f t="shared" si="2607"/>
        <v>0</v>
      </c>
      <c r="AE1450" s="67">
        <f t="shared" si="2686"/>
        <v>14877</v>
      </c>
      <c r="AF1450" s="66"/>
      <c r="AG1450" s="78">
        <f t="shared" si="2608"/>
        <v>0</v>
      </c>
      <c r="AH1450" s="79">
        <f t="shared" si="2687"/>
        <v>17184.8</v>
      </c>
      <c r="AI1450" s="66"/>
      <c r="AJ1450" s="68">
        <f t="shared" si="2609"/>
        <v>0</v>
      </c>
      <c r="AK1450" s="67">
        <f t="shared" si="2688"/>
        <v>41124</v>
      </c>
      <c r="AL1450" s="66"/>
      <c r="AM1450" s="68">
        <f t="shared" si="2673"/>
        <v>0</v>
      </c>
      <c r="AN1450" s="67">
        <f t="shared" si="2689"/>
        <v>7722.12</v>
      </c>
      <c r="AO1450" s="66"/>
      <c r="AP1450" s="68">
        <f t="shared" si="2610"/>
        <v>0</v>
      </c>
      <c r="AQ1450" s="67">
        <f t="shared" si="2593"/>
        <v>7578.6399999999994</v>
      </c>
      <c r="AR1450" s="66"/>
      <c r="AS1450" s="68">
        <f t="shared" si="2611"/>
        <v>0</v>
      </c>
      <c r="AT1450" s="67">
        <f t="shared" si="2674"/>
        <v>2278.5</v>
      </c>
      <c r="AU1450" s="66"/>
      <c r="AV1450" s="66">
        <f t="shared" si="2612"/>
        <v>0</v>
      </c>
      <c r="AW1450" s="42">
        <f t="shared" si="2596"/>
        <v>3255.6000000000017</v>
      </c>
      <c r="AX1450" s="66"/>
      <c r="AY1450" s="66">
        <f t="shared" si="2613"/>
        <v>0</v>
      </c>
      <c r="AZ1450" s="67">
        <f t="shared" si="2647"/>
        <v>616.09999999999991</v>
      </c>
      <c r="BA1450" s="66"/>
      <c r="BB1450" s="68">
        <f t="shared" si="2614"/>
        <v>0</v>
      </c>
      <c r="BC1450" s="67">
        <f t="shared" si="2594"/>
        <v>77.819999999999851</v>
      </c>
      <c r="BD1450" s="66"/>
      <c r="BE1450" s="68">
        <f t="shared" si="2615"/>
        <v>0</v>
      </c>
      <c r="BF1450" s="67">
        <f t="shared" si="2645"/>
        <v>445.38000000000164</v>
      </c>
      <c r="BG1450" s="66"/>
      <c r="BH1450" s="68">
        <f t="shared" si="2671"/>
        <v>202.39999999999998</v>
      </c>
      <c r="BI1450" s="67">
        <f t="shared" si="2646"/>
        <v>6751.9000000000015</v>
      </c>
      <c r="BJ1450" s="66"/>
      <c r="BK1450" s="68">
        <f t="shared" si="2617"/>
        <v>0</v>
      </c>
      <c r="BL1450" s="67">
        <f t="shared" si="2649"/>
        <v>2582.6000000000004</v>
      </c>
      <c r="BM1450" s="66"/>
      <c r="BN1450" s="68">
        <f t="shared" si="2642"/>
        <v>0</v>
      </c>
      <c r="BO1450" s="67">
        <f t="shared" si="2650"/>
        <v>24199.5</v>
      </c>
      <c r="BP1450" s="66"/>
      <c r="BQ1450" s="68">
        <f t="shared" si="2680"/>
        <v>0</v>
      </c>
      <c r="BR1450" s="67">
        <f t="shared" si="2664"/>
        <v>59714.05000000001</v>
      </c>
      <c r="BS1450" s="66"/>
      <c r="BT1450" s="66">
        <f t="shared" si="2690"/>
        <v>40</v>
      </c>
      <c r="BU1450" s="67">
        <f t="shared" si="2693"/>
        <v>177625</v>
      </c>
      <c r="BV1450" s="66"/>
      <c r="BW1450" s="66">
        <f t="shared" si="2692"/>
        <v>40</v>
      </c>
      <c r="BX1450" s="67">
        <f t="shared" si="2694"/>
        <v>115128</v>
      </c>
      <c r="BY1450" s="66"/>
      <c r="BZ1450" s="66">
        <f t="shared" si="2691"/>
        <v>40</v>
      </c>
      <c r="CA1450" s="67">
        <f t="shared" si="2695"/>
        <v>173319</v>
      </c>
      <c r="CB1450" s="66"/>
      <c r="CC1450" s="66">
        <f t="shared" si="2620"/>
        <v>0</v>
      </c>
      <c r="CD1450" s="67">
        <f t="shared" si="2700"/>
        <v>20601.539999999997</v>
      </c>
      <c r="CE1450" s="66"/>
      <c r="CF1450" s="66">
        <f t="shared" si="2621"/>
        <v>0</v>
      </c>
      <c r="CG1450" s="67">
        <f t="shared" si="2651"/>
        <v>3663.6999999999994</v>
      </c>
      <c r="CH1450" s="66"/>
      <c r="CI1450" s="66">
        <f t="shared" si="2622"/>
        <v>0</v>
      </c>
      <c r="CJ1450" s="67">
        <f t="shared" si="2665"/>
        <v>6757.8</v>
      </c>
      <c r="CK1450" s="66"/>
      <c r="CL1450" s="68">
        <f t="shared" si="2623"/>
        <v>0</v>
      </c>
      <c r="CM1450" s="79">
        <f t="shared" si="2652"/>
        <v>4847.4799999999996</v>
      </c>
      <c r="CN1450" s="66"/>
      <c r="CO1450" s="68">
        <f t="shared" si="2624"/>
        <v>0</v>
      </c>
      <c r="CP1450" s="79">
        <f t="shared" si="2653"/>
        <v>3955</v>
      </c>
      <c r="CQ1450" s="66"/>
      <c r="CR1450" s="68">
        <f t="shared" si="2625"/>
        <v>0</v>
      </c>
      <c r="CS1450" s="79">
        <f t="shared" si="2595"/>
        <v>5186</v>
      </c>
      <c r="CT1450" s="66"/>
      <c r="CU1450" s="68">
        <f t="shared" si="2626"/>
        <v>0</v>
      </c>
      <c r="CV1450" s="79">
        <f t="shared" si="2654"/>
        <v>6929</v>
      </c>
      <c r="CW1450" s="66"/>
      <c r="CX1450" s="66">
        <f t="shared" si="2644"/>
        <v>0</v>
      </c>
      <c r="CY1450" s="40">
        <f t="shared" ref="CY1450:CY1499" si="2702">+CY1449+CW1450-CX1450</f>
        <v>6173.9599999999982</v>
      </c>
      <c r="CZ1450" s="65"/>
      <c r="DA1450" s="66">
        <f t="shared" si="2640"/>
        <v>0</v>
      </c>
      <c r="DB1450" s="67">
        <f t="shared" si="2666"/>
        <v>24348</v>
      </c>
      <c r="DC1450" s="66"/>
      <c r="DD1450" s="66">
        <f t="shared" si="2641"/>
        <v>0</v>
      </c>
      <c r="DE1450" s="67">
        <f t="shared" si="2667"/>
        <v>71119</v>
      </c>
      <c r="DF1450" s="66"/>
      <c r="DG1450" s="69">
        <f t="shared" si="2627"/>
        <v>0</v>
      </c>
      <c r="DH1450" s="67">
        <f t="shared" si="2701"/>
        <v>438795</v>
      </c>
      <c r="DI1450" s="66"/>
      <c r="DJ1450" s="66">
        <f t="shared" si="2628"/>
        <v>0</v>
      </c>
      <c r="DK1450" s="67">
        <f t="shared" si="2655"/>
        <v>4363.5</v>
      </c>
      <c r="DM1450" s="206">
        <f t="shared" si="2629"/>
        <v>0</v>
      </c>
      <c r="DN1450" s="25">
        <f t="shared" si="2648"/>
        <v>0</v>
      </c>
      <c r="DO1450" s="5"/>
      <c r="DP1450" s="43">
        <f t="shared" si="2630"/>
        <v>0</v>
      </c>
      <c r="DQ1450" s="27">
        <f t="shared" si="2656"/>
        <v>6413.5</v>
      </c>
      <c r="DR1450" s="5"/>
      <c r="DS1450" s="43">
        <f t="shared" si="2631"/>
        <v>0</v>
      </c>
      <c r="DT1450" s="27">
        <f t="shared" si="2657"/>
        <v>4846</v>
      </c>
      <c r="DU1450" s="5"/>
      <c r="DV1450" s="43">
        <f t="shared" si="2632"/>
        <v>0</v>
      </c>
      <c r="DW1450" s="27">
        <f t="shared" si="2658"/>
        <v>4835</v>
      </c>
      <c r="DX1450" s="5"/>
      <c r="DY1450" s="22">
        <f t="shared" si="2633"/>
        <v>0</v>
      </c>
      <c r="DZ1450" s="25">
        <f t="shared" si="2659"/>
        <v>523</v>
      </c>
      <c r="EA1450" s="22"/>
      <c r="EB1450" s="22">
        <f t="shared" si="2634"/>
        <v>0</v>
      </c>
      <c r="EC1450" s="28">
        <f t="shared" si="2660"/>
        <v>369</v>
      </c>
      <c r="ED1450" s="5"/>
      <c r="EE1450" s="43">
        <f t="shared" si="2635"/>
        <v>0</v>
      </c>
      <c r="EF1450" s="27">
        <f t="shared" si="2661"/>
        <v>4769</v>
      </c>
      <c r="EG1450" s="66"/>
      <c r="EH1450" s="66">
        <f t="shared" si="2636"/>
        <v>0</v>
      </c>
      <c r="EI1450" s="67">
        <f t="shared" si="2662"/>
        <v>21277</v>
      </c>
      <c r="EJ1450" s="66"/>
      <c r="EK1450" s="66">
        <f t="shared" si="2637"/>
        <v>0</v>
      </c>
      <c r="EL1450" s="67">
        <f t="shared" si="2663"/>
        <v>19907</v>
      </c>
      <c r="EM1450" s="110">
        <f t="shared" si="2672"/>
        <v>246619.81500276001</v>
      </c>
    </row>
    <row r="1451" spans="1:143" ht="11.25" customHeight="1" x14ac:dyDescent="0.25">
      <c r="A1451" s="255">
        <v>46207</v>
      </c>
      <c r="B1451" s="187">
        <v>46200</v>
      </c>
      <c r="C1451" s="176">
        <v>8005010089</v>
      </c>
      <c r="D1451" s="17" t="s">
        <v>31</v>
      </c>
      <c r="E1451" s="18">
        <v>100</v>
      </c>
      <c r="F1451" s="19">
        <v>1</v>
      </c>
      <c r="G1451" s="20">
        <v>191516042056</v>
      </c>
      <c r="H1451" s="66"/>
      <c r="I1451" s="41">
        <f t="shared" si="2601"/>
        <v>0</v>
      </c>
      <c r="J1451" s="48">
        <f t="shared" si="2696"/>
        <v>204437</v>
      </c>
      <c r="K1451" s="66"/>
      <c r="L1451" s="41">
        <f t="shared" si="2590"/>
        <v>0</v>
      </c>
      <c r="M1451" s="48">
        <f t="shared" si="2697"/>
        <v>213254</v>
      </c>
      <c r="N1451" s="66"/>
      <c r="O1451" s="41">
        <f t="shared" si="2591"/>
        <v>0</v>
      </c>
      <c r="P1451" s="48">
        <f t="shared" si="2698"/>
        <v>141816</v>
      </c>
      <c r="Q1451" s="66"/>
      <c r="R1451" s="66">
        <f t="shared" si="2592"/>
        <v>0</v>
      </c>
      <c r="S1451" s="67">
        <f t="shared" si="2699"/>
        <v>277952</v>
      </c>
      <c r="T1451" s="66"/>
      <c r="U1451" s="66">
        <f t="shared" si="2602"/>
        <v>0</v>
      </c>
      <c r="V1451" s="67">
        <f t="shared" si="2679"/>
        <v>113216.80000000005</v>
      </c>
      <c r="X1451" s="69">
        <f t="shared" si="2605"/>
        <v>0</v>
      </c>
      <c r="Y1451" s="67">
        <f t="shared" si="2684"/>
        <v>4416.3500000000004</v>
      </c>
      <c r="Z1451" s="66"/>
      <c r="AA1451" s="68">
        <f t="shared" si="2606"/>
        <v>0</v>
      </c>
      <c r="AB1451" s="67">
        <f t="shared" si="2685"/>
        <v>24408.5</v>
      </c>
      <c r="AC1451" s="66"/>
      <c r="AD1451" s="66">
        <f t="shared" si="2607"/>
        <v>0</v>
      </c>
      <c r="AE1451" s="67">
        <f t="shared" si="2686"/>
        <v>14877</v>
      </c>
      <c r="AF1451" s="66"/>
      <c r="AG1451" s="78">
        <f t="shared" si="2608"/>
        <v>0</v>
      </c>
      <c r="AH1451" s="79">
        <f t="shared" si="2687"/>
        <v>17184.8</v>
      </c>
      <c r="AI1451" s="66"/>
      <c r="AJ1451" s="68">
        <f t="shared" si="2609"/>
        <v>0</v>
      </c>
      <c r="AK1451" s="67">
        <f t="shared" si="2688"/>
        <v>41124</v>
      </c>
      <c r="AL1451" s="66"/>
      <c r="AM1451" s="68">
        <f t="shared" si="2673"/>
        <v>0</v>
      </c>
      <c r="AN1451" s="67">
        <f t="shared" si="2689"/>
        <v>7722.12</v>
      </c>
      <c r="AO1451" s="66"/>
      <c r="AP1451" s="68">
        <f t="shared" si="2610"/>
        <v>0</v>
      </c>
      <c r="AQ1451" s="67">
        <f t="shared" si="2593"/>
        <v>7578.6399999999994</v>
      </c>
      <c r="AR1451" s="66"/>
      <c r="AS1451" s="68">
        <f t="shared" si="2611"/>
        <v>0</v>
      </c>
      <c r="AT1451" s="67">
        <f t="shared" si="2674"/>
        <v>2278.5</v>
      </c>
      <c r="AU1451" s="66"/>
      <c r="AV1451" s="66">
        <f t="shared" si="2612"/>
        <v>0</v>
      </c>
      <c r="AW1451" s="42">
        <f t="shared" si="2596"/>
        <v>3255.6000000000017</v>
      </c>
      <c r="AX1451" s="66"/>
      <c r="AY1451" s="66">
        <f t="shared" si="2613"/>
        <v>0</v>
      </c>
      <c r="AZ1451" s="67">
        <f t="shared" si="2647"/>
        <v>616.09999999999991</v>
      </c>
      <c r="BA1451" s="66"/>
      <c r="BB1451" s="68">
        <f t="shared" si="2614"/>
        <v>0</v>
      </c>
      <c r="BC1451" s="67">
        <f t="shared" si="2594"/>
        <v>77.819999999999851</v>
      </c>
      <c r="BD1451" s="66"/>
      <c r="BE1451" s="68">
        <f t="shared" si="2615"/>
        <v>0</v>
      </c>
      <c r="BF1451" s="67">
        <f t="shared" si="2645"/>
        <v>445.38000000000164</v>
      </c>
      <c r="BG1451" s="66"/>
      <c r="BH1451" s="68">
        <f t="shared" si="2671"/>
        <v>112.00000000000001</v>
      </c>
      <c r="BI1451" s="67">
        <f t="shared" si="2646"/>
        <v>6639.9000000000015</v>
      </c>
      <c r="BJ1451" s="66"/>
      <c r="BK1451" s="68">
        <f t="shared" si="2617"/>
        <v>0</v>
      </c>
      <c r="BL1451" s="67">
        <f t="shared" si="2649"/>
        <v>2582.6000000000004</v>
      </c>
      <c r="BM1451" s="66"/>
      <c r="BN1451" s="68">
        <f t="shared" si="2642"/>
        <v>0</v>
      </c>
      <c r="BO1451" s="67">
        <f t="shared" si="2650"/>
        <v>24199.5</v>
      </c>
      <c r="BP1451" s="66"/>
      <c r="BQ1451" s="68">
        <f t="shared" si="2680"/>
        <v>0</v>
      </c>
      <c r="BR1451" s="67">
        <f t="shared" si="2664"/>
        <v>59714.05000000001</v>
      </c>
      <c r="BS1451" s="66"/>
      <c r="BT1451" s="66">
        <f t="shared" si="2690"/>
        <v>200</v>
      </c>
      <c r="BU1451" s="67">
        <f t="shared" si="2693"/>
        <v>177425</v>
      </c>
      <c r="BV1451" s="66"/>
      <c r="BW1451" s="66">
        <f t="shared" si="2692"/>
        <v>200</v>
      </c>
      <c r="BX1451" s="67">
        <f t="shared" si="2694"/>
        <v>114928</v>
      </c>
      <c r="BY1451" s="66"/>
      <c r="BZ1451" s="66">
        <f t="shared" si="2691"/>
        <v>200</v>
      </c>
      <c r="CA1451" s="67">
        <f t="shared" si="2695"/>
        <v>173119</v>
      </c>
      <c r="CB1451" s="66"/>
      <c r="CC1451" s="66">
        <f t="shared" si="2620"/>
        <v>0</v>
      </c>
      <c r="CD1451" s="67">
        <f t="shared" si="2700"/>
        <v>20601.539999999997</v>
      </c>
      <c r="CE1451" s="66"/>
      <c r="CF1451" s="66">
        <f t="shared" si="2621"/>
        <v>0</v>
      </c>
      <c r="CG1451" s="67">
        <f t="shared" si="2651"/>
        <v>3663.6999999999994</v>
      </c>
      <c r="CH1451" s="66"/>
      <c r="CI1451" s="66">
        <f t="shared" si="2622"/>
        <v>0</v>
      </c>
      <c r="CJ1451" s="67">
        <f t="shared" si="2665"/>
        <v>6757.8</v>
      </c>
      <c r="CK1451" s="66"/>
      <c r="CL1451" s="68">
        <f t="shared" si="2623"/>
        <v>0</v>
      </c>
      <c r="CM1451" s="79">
        <f t="shared" si="2652"/>
        <v>4847.4799999999996</v>
      </c>
      <c r="CN1451" s="66"/>
      <c r="CO1451" s="68">
        <f t="shared" si="2624"/>
        <v>0</v>
      </c>
      <c r="CP1451" s="79">
        <f t="shared" si="2653"/>
        <v>3955</v>
      </c>
      <c r="CQ1451" s="66"/>
      <c r="CR1451" s="68">
        <f t="shared" si="2625"/>
        <v>0</v>
      </c>
      <c r="CS1451" s="79">
        <f t="shared" si="2595"/>
        <v>5186</v>
      </c>
      <c r="CT1451" s="66"/>
      <c r="CU1451" s="68">
        <f t="shared" si="2626"/>
        <v>0</v>
      </c>
      <c r="CV1451" s="79">
        <f t="shared" si="2654"/>
        <v>6929</v>
      </c>
      <c r="CW1451" s="66"/>
      <c r="CX1451" s="66">
        <f t="shared" si="2644"/>
        <v>0</v>
      </c>
      <c r="CY1451" s="40">
        <f t="shared" si="2702"/>
        <v>6173.9599999999982</v>
      </c>
      <c r="CZ1451" s="65"/>
      <c r="DA1451" s="66">
        <f t="shared" si="2640"/>
        <v>0</v>
      </c>
      <c r="DB1451" s="67">
        <f t="shared" si="2666"/>
        <v>24348</v>
      </c>
      <c r="DC1451" s="66"/>
      <c r="DD1451" s="66">
        <f t="shared" si="2641"/>
        <v>0</v>
      </c>
      <c r="DE1451" s="67">
        <f t="shared" si="2667"/>
        <v>71119</v>
      </c>
      <c r="DF1451" s="66"/>
      <c r="DG1451" s="69">
        <f t="shared" si="2627"/>
        <v>0</v>
      </c>
      <c r="DH1451" s="67">
        <f t="shared" si="2701"/>
        <v>438795</v>
      </c>
      <c r="DI1451" s="66"/>
      <c r="DJ1451" s="66">
        <f t="shared" si="2628"/>
        <v>0</v>
      </c>
      <c r="DK1451" s="67">
        <f t="shared" si="2655"/>
        <v>4363.5</v>
      </c>
      <c r="DM1451" s="206">
        <f t="shared" si="2629"/>
        <v>0</v>
      </c>
      <c r="DN1451" s="25">
        <f t="shared" si="2648"/>
        <v>0</v>
      </c>
      <c r="DO1451" s="5"/>
      <c r="DP1451" s="43">
        <f t="shared" si="2630"/>
        <v>0</v>
      </c>
      <c r="DQ1451" s="27">
        <f t="shared" si="2656"/>
        <v>6413.5</v>
      </c>
      <c r="DR1451" s="5"/>
      <c r="DS1451" s="43">
        <f t="shared" si="2631"/>
        <v>0</v>
      </c>
      <c r="DT1451" s="27">
        <f t="shared" si="2657"/>
        <v>4846</v>
      </c>
      <c r="DU1451" s="5"/>
      <c r="DV1451" s="43">
        <f t="shared" si="2632"/>
        <v>0</v>
      </c>
      <c r="DW1451" s="27">
        <f t="shared" si="2658"/>
        <v>4835</v>
      </c>
      <c r="DX1451" s="5"/>
      <c r="DY1451" s="22">
        <f t="shared" si="2633"/>
        <v>0</v>
      </c>
      <c r="DZ1451" s="25">
        <f t="shared" si="2659"/>
        <v>523</v>
      </c>
      <c r="EA1451" s="22"/>
      <c r="EB1451" s="22">
        <f t="shared" si="2634"/>
        <v>0</v>
      </c>
      <c r="EC1451" s="28">
        <f t="shared" si="2660"/>
        <v>369</v>
      </c>
      <c r="ED1451" s="5"/>
      <c r="EE1451" s="43">
        <f t="shared" si="2635"/>
        <v>0</v>
      </c>
      <c r="EF1451" s="27">
        <f t="shared" si="2661"/>
        <v>4769</v>
      </c>
      <c r="EG1451" s="66"/>
      <c r="EH1451" s="66">
        <f t="shared" si="2636"/>
        <v>0</v>
      </c>
      <c r="EI1451" s="67">
        <f t="shared" si="2662"/>
        <v>21277</v>
      </c>
      <c r="EJ1451" s="66"/>
      <c r="EK1451" s="66">
        <f t="shared" si="2637"/>
        <v>0</v>
      </c>
      <c r="EL1451" s="67">
        <f t="shared" si="2663"/>
        <v>19907</v>
      </c>
      <c r="EM1451" s="110">
        <f t="shared" si="2672"/>
        <v>246515.40652276002</v>
      </c>
    </row>
    <row r="1452" spans="1:143" ht="11.25" customHeight="1" x14ac:dyDescent="0.25">
      <c r="A1452" s="255">
        <v>46207</v>
      </c>
      <c r="B1452" s="187">
        <v>46200</v>
      </c>
      <c r="C1452" s="176">
        <v>8005010091</v>
      </c>
      <c r="D1452" s="17" t="s">
        <v>79</v>
      </c>
      <c r="E1452" s="18">
        <v>20</v>
      </c>
      <c r="F1452" s="19">
        <v>15</v>
      </c>
      <c r="G1452" s="20">
        <v>191516041943</v>
      </c>
      <c r="H1452" s="66"/>
      <c r="I1452" s="41">
        <f t="shared" si="2601"/>
        <v>0</v>
      </c>
      <c r="J1452" s="48">
        <f t="shared" si="2696"/>
        <v>204437</v>
      </c>
      <c r="K1452" s="66"/>
      <c r="L1452" s="41">
        <f t="shared" ref="L1452:L1499" si="2703">IF(OR(D1452="NPC6ASZDB-RD015M",D1452="NPC6ASZDB-GN750C",D1452="NPC6ASZDB-WT035M",D1452="NPC6ASZDB-WT028M ",D1452="NPC6ASZDB-WT019M",D1452="NPC06SZDB-GN050C",D1452="NPC06SZDB-OR050C",D1452="NPC6ASZDB-WT018M",D1452="NPC6ASZDB-WT023M",D1452="NPC6ASZDB-WT024M",D1452="NPC6ASZDB-OR020M",D1452="NPC6ASZDB-RD006M",D1452="NPC6ASZDB-WT017M",D1452="NPC6ASZDB-GY750C",D1452="NPC6ASZDB-YL015M",D1452="NPC6ASZDB-BL004M ",D1452="NPC6ASZDB-WT016M",D1452="NPC06SZDB-BK006M",D1452="NPC06SZDB-BK007M",D1452="NPC6ASZDB-OR750C",D1452="NPC06SZDB-BK004M",D1452="NPC06SZDB-BL015M",D1452="NPC6ASZDB-BL013C",D1452="NPC6ASZDB-BL030C",D1452="NPC6ASZDB-GY009M",D1452="NPC06SZDB-BK002M",D1452="NPC6ASZDB-GY025C",D1452="NPC06SZDB-BK003M",D1452="NPC06SZDB-GY005M",D1452="NPC6ASZDB-RD020C",D1452="NPC06SZDB-YL040M",D1452="NPC6ASZDB-GY125C",D1452="NPC06SZDB-YL002M",D1452="NPC6ASZDB-WT100M",D1452="NPC6ASZDB-RD008M",D1452="NPC6ASZDB-YL009M",D1452="NPC6ASZDB-VT010M",D1452="NPC6ASZDB-OR007M",D1452="NPC6ASZDB-VT007M",D1452="NPC6ASZDB-BK007M",D1452="NPC6ASZDB-GY350C",D1452="NPC6ASZDB-YL350C",D1452="NPC6ASZDB-OR350C",D1452="NPC6ASZDB-VT350C",D1452="NPC6ASZDB-BL350C",D1452="NPC6ASZDB-RD350C",D1452="NPC6ASZDB-BK350C",D1452="NPC6ASZDB-VT003M",D1452="NPC6ASZDB-OR250C",D1452="NPC6ASZDB-VT250C",D1452="NPC6ASZDB-VT002M",D1452="NPC6ASZDB-VT050C",D1452="NPC6ASZDB-VT001M",D1452="NPC6ASZDB-VT150C",D1452="NPC6ASZDB-WT017C",D1452="NPC6ASZDB-RD030C",D1452="NPC6ASZDB-WT030C",D1452="NPC6ASZDB-OR020M",D1452="NPC6ASZDB-OR015M",D1452="NPC06SZDB-WT025C",D1452="NPC6ASZDB-WT013M",D1452="NPC6ASZDB-GY075C",D1452="NPC6ASZDB-BK075C",D1452="NPC6ASZDB-BK125C",D1452="NPC6ASZDB-GN250C",D1452="NPC6ASZDB-WT011M",D1452="NPC6ASZDB-WT014M",D1452="NPC6ASZDB-OR005M",D1452="NPC6ASZDB-GY006M",D1452="NPC6ASZDB-WT550C",D1452="NPC6ASZDB-WT650C",D1452="NPC6ASZDB-WT850C",D1452="NPC6ASZDB-WT950C",D1452="NPC6ASZDB-RD250C",D1452="NPC06SZDB-GY015C",D1452="NPC06SZDB-BL020C",D1452="NPC06SZDB-YL015C",D1452="NPC6ASZDB-BL012M",D1452="NPC6ASZDB-WT020C",D1452="NPC6ASZDB-BL008M",D1452="NPC6ASZDB-BL009M",D1452="NPC6ASZDB-WT022M",D1452="NPC6ASZDB-YL007M",D1452="NPC06SZDB-WT250C",D1452="NPC6ASZDB-BL007M",D1452="NPC6ASZDB-BK050C",D1452="NPC6ASZDB-BK025C",D1452="NPC6ASZDB-BL750C",D1452="NPC6ASZDB-OR010M",D1452="NPC06SZDB-RD015M",D1452="NPC6ASZDB-YL012M",D1452="NPC6ASZDB-YL030M",D1452="NPC6ASZDB-YL020M",D1452="NPC6ASZDB-RD050C",D1452="NPC06SZDB-BL050C",D1452="NPC06SZDB-RD050C",D1452="NPC06SZDB-YL050C",D1452="NPC06SZDB-YL003M",D1452="NPC06SZDB-GN002M",D1452="NPC6ASZDB-RD010M",D1452="NPC6ASZDB-GY450C",D1452="NPC6ASZDB-WT006M",D1452="NPC6ASZDB-BL250C",D1452="NPC6ASZDB-GY050C",D1452="NPC6ASZDB-YL250C",D1452="NPC6ASZDB-YL008M",D1452="NPC06SZDB-YL010M",D1452="NPC6ASZDB-GY008M",D1452="NPC06SZDB-RD005M",D1452="NPC6ASZDB-BL050C",D1452="NPC6ASZDB-WT450C",D1452="NPC6ASZDB-OR050C",D1452="NPC06SZDB-GN010M",D1452="NPC06SZDB-RD010M",D1452="NPC06SZDB-BL010M",D1452="NPC6ASZDB-GY050C",D1452="NPC6ASZDB-YL025C",D1452="NPC6ASZDB-BK250C",D1452="NPC6ASZDB-BK004M",D1452="NPC6ASZDB-YL006M",D1452="NPC06SZDB-WT007M",D1452="NPC6ASZDB-BL015M",D1452="NPC6ASZDB-BL020M",D1452="NPC6ASZDB-GN010M",D1452="NPC6ASZDB-GN015M",D1452="NPC6ASZDB-GY250C",D1452="NPC6ASZDB-BK030M",D1452="NPC06SZDB-GY003M",D1452="NPC06SZDB-BL150C",D1452="NPC6ASZDB-BK013M",D1452="NPC6ASZDB-OR150C",D1452="NPC6ASZDB-GY007M",D1452="NPC6ASZDB-BK750C",D1452="NPC06SZDB-GN003M",D1452="NPC06SZDB-BK150C",D1452="NPC06SZDB-BK001M",D1452="NPC6ASZDB-RD007M",D1452="NPC6ASZDB-RD010M",D1452="NPC06SZDB-GY006M",D1452="NPC06SZDB-GY015M",D1452="NPC06SZDB-BK050C",D1452="NPC6ASZDB-GN025C",D1452="NPC6ASZDB-WT009M",D1452="NPC6ASZDB-OR004M",D1452="NPC6ASZDB-WT075C",D1452="NPC6ASZDB-WT175C",D1452="NPC06SZDB-GY001M",D1452="NPC06SZDB-GY002M",D1452="NPC6ASZDB-WT125C",D1452="NPC6ASZDB-WT225C",D1452="NPC6ASZDB-WT275C",D1452="NPC6ASZDB-GY015M",D1452="NPC6ASZDB-RD001M",D1452="NPC6ASZDB-RD005M",D1452="NPC6ASZDB-WT025C",D1452="NPC6ASZDB-YL001M",D1452="NPC6ASZDB-YL005M",D1452="NPC06SZDB-GY010M",D1452="NPC06SZDB-YL005M",D1452="NPC06SZDB-YL001M",D1452="NPC6ASZDB-BK150C",D1452="NPC6ASZDB-BL030M",D1452="NPC6ASZDB-YL050C",D1452="NPC6ASZDB-YL010M",D1452="NPC6ASZDB-OR010M",D1452="NPC06SZDB-YL150C",D1452="NPC6ASZDB-OR005M",D1452="NPC06SZDB-OR002M",D1452="NPC6ASZDB-RD150C",D1452="NPC6ASZDB-WT025M",D1452="NPC6ASZDB-WT150C",D1452="NPC6ASZDB-WT012M",D1452="NPC6ASZDB-WT250C",D1452="NPC6ASZDB-WT350C",D1452="NPC6ASZDB-YL002M",D1452="NPC6ASZDB-BL150C",D1452="NPC6ASZDB-WT015M",D1452="NPC6ASZDB-YL150C",D1452="NPC6ASZDB-YL003M",D1452="NPC6ASZDB-WT750C",D1452="NPC6ASZDB-GN050C",D1452="NPC6ASZDB-WT008M",D1452="NPC06SZDB-OR010M",D1452="NPC6ASZDB-GY150C",D1452="NPC6ASZDB-GN150C",D1452="NPC6ASZDB-OR001M",D1452="NPC6ASZDB-OR002M",D1452="NPC6ASZDB-OR003M",D1452="NPC06SZDB-RD002M",D1452="NPC06SZDB-RD150C",D1452="NPC6ASZDB-BK015M",D1452="NPC06SZDB-GN001M",D1452="NPC06SZDB-GN150C",D1452="NPC06SZDB-WT030M",D1452="NPC06SZDB-WT750C",D1452="NPC06SZDB-WT015M",D1452="NPC6ASZDB-WT030M",D1452="NPC06SZDB-RD001M",D1452="NPC06SZDB-RD003M",D1452="NPC06SZDB-OR003M",D1452="NPC06SZDB-OR001M",D1452="NPC06SZDB-BL001M",D1452="NPC06SZDB-BL003M",D1452="NPC06SZDB-WT150C",D1452="NPC06SZDB-BL002M",D1452="NPC6ASZDB-WT050C",D1452="NPC06SZDB-WT050C",D1452="NPC06SZDB-WT001M",D1452="NPC06SZDB-WT002M",D1452="NPC06SZDB-WT003M",D1452="NPC06SZDB-WT004M",D1452="NPC06SZDB-WT005M",D1452="NPC06SZDB-WT010M",D1452="NPC06SZDB-WT020M",D1452="NPC6ASZDB-GN001M",D1452="NPC6ASZDB-GN002M",D1452="NPC6ASZDB-GN003M",D1452="NPC6ASZDB-GN004M",D1452="NPC6ASZDB-GN005M",D1452="NPC6ASZDB-GN020M",D1452="NPC6ASZDB-GN030M",D1452="NPC6ASZDB-WT001M",D1452="NPC6ASZDB-WT002M",D1452="NPC6ASZDB-WT003M",D1452="NPC6ASZDB-WT004M",D1452="NPC6ASZDB-WT005M",D1452="NPC6ASZDB-WT006M",D1452="NPC6ASZDB-WT007M",D1452="NPC6ASZDB-WT010M",D1452="NPC6ASZDB-WT020M",D1452="NPC6ASZDB-RD002M",D1452="NPC6ASZDB-RD003M",D1452="NPC6ASZDB-RD020M",D1452="NPC6ASZDB-GY001M",D1452="NPC6ASZDB-GY002M",D1452="NPC6ASZDB-GY003M",D1452="NPC6ASZDB-GY004M",D1452="NPC6ASZDB-GY005M",D1452="NPC6ASZDB-GY010M",D1452="NPC6ASZDB-GY020M",D1452="NPC6ASZDB-GY025M",D1452="NPC6ASZDB-GY030M",D1452="NPC6ASZDB-BL001M",D1452="NPC6ASZDB-BL002M",D1452="NPC6ASZDB-BL003M",D1452="NPC6ASZDB-BL004M",D1452="NPC6ASZDB-BL005M",D1452="NPC6ASZDB-BL010M",D1452="NPC6ASZDB-BK001M",D1452="NPC6ASZDB-BK002M",D1452="NPC6ASZDB-BK003M",D1452="NPC6ASZDB-BK005M",D1452="NPC6ASZDB-BK010M",D1452="NPC6ASZDB-BK020M",),E1452*2,0)</f>
        <v>0</v>
      </c>
      <c r="M1452" s="48">
        <f t="shared" si="2697"/>
        <v>213254</v>
      </c>
      <c r="N1452" s="66"/>
      <c r="O1452" s="41">
        <f t="shared" ref="O1452:O1499" si="2704">IF(OR(D1452="NPC6ASZDB-WT019M",D1452="NPC6ASZDB-RD015M",D1452="NPC06SZDB-BK006M",D1452="NPC06SZDB-BK007M",D1452="NPC6ASZDB-OR750C",D1452="NPC06SZDB-BK004M",D1452="NPC06SZDB-BL015M",D1452="NPC6ASZDB-BL013C",D1452="NPC6ASZDB-BL030C",D1452="NPC6ASZDB-GY009M",D1452="NPC06SZDB-BK002M",D1452="NPC6ASZDB-GY025C",D1452="NPC06SZDB-BK003M",D1452="NPC06SZDB-GY005M",D1452="NPC6ASZDB-RD020C",D1452="NPC06SZDB-YL040M",D1452="NPC6ASZDB-GY125C",D1452="NPC06SZDB-YL002M",D1452="NPC6ASZDB-WT100M",D1452="NPC6ASZDB-RD008M",D1452="NPC6ASZDB-YL009M",D1452="NPC6ASZDB-VT010M",D1452="NPC6ASZDB-OR007M",D1452="NPC6ASZDB-VT007M",D1452="NPC6ASZDB-BK007M",D1452="NPC6ASZDB-GY350C",D1452="NPC6ASZDB-YL350C",D1452="NPC6ASZDB-OR350C",D1452="NPC6ASZDB-VT350C",D1452="NPC6ASZDB-BL350C",D1452="NPC6ASZDB-RD350C",D1452="NPC6ASZDB-BK350C",D1452="NPC6ASZDB-VT003M",D1452="NPC6ASZDB-OR250C",D1452="NPC6ASZDB-VT250C",D1452="NPC6ASZDB-VT002M",D1452="NPC6ASZDB-VT050C",D1452="NPC6ASZDB-VT001M",D1452="NPC6ASZDB-VT150C",D1452="NPC6ASZDB-WT017C",D1452="NPC6ASZDB-RD030C",D1452="NPC6ASZDB-WT030C",D1452="NPC6ASZDB-OR020M",D1452="NPC6ASZDB-OR020M",D1452="NPC6ASZDB-OR015M",D1452="NPC06SZDB-WT025C",D1452="NPC6ASZDB-WT013M",D1452="NPC6ASZDB-BK175C",D1452="NPC6ASZDB-GY075C",D1452="NPC6ASZDB-BK075C",D1452="NPC6ASZDB-BK125C",D1452="NPC6ASZDB-GN250C",D1452="NPC6ASZDB-WT011M",D1452="NPC6ASZDB-WT014M",D1452="NPC6ASZDB-OR005M",D1452="NPC6ASZDB-GY006M",D1452="NPC6ASZDB-WT550C",D1452="NPC6ASZDB-WT650C",D1452="NPC6ASZDB-WT850C",D1452="NPC6ASZDB-WT950C",D1452="NPC6ASZDB-RD250C",D1452="NPC06SZDB-GY015C",D1452="NPC06SZDB-BL020C",D1452="NPC06SZDB-YL015C",D1452="NPC6ASZDB-BL012M",D1452="NPC6ASZDB-WT020C",D1452="NPC6ASZDB-BL008M",D1452="NPC6ASZDB-BL009M",D1452="NPC6ASZDB-WT022M",D1452="NPC6ASZDB-YL007M",D1452="NPC06SZDB-WT250C",D1452="NPC6ASZDB-BL007M",D1452="NPC6ASZDB-BK050C",D1452="NPC6ASZDB-BK025C",D1452="NPC6ASZDB-BL750C",D1452="NPC6ASZDB-OR010M",D1452="NPC06SZDB-RD015M",D1452="NPC6ASZDB-YL012M",D1452="NPC6ASZDB-YL030M",D1452="NPC6ASZDB-YL020M",D1452="NPC6ASZDB-RD050C",D1452="NPC06SZDB-BL050C",D1452="NPC06SZDB-RD050C",D1452="NPC06SZDB-YL050C",D1452="NPC06SZDB-YL003M",D1452="NPC06SZDB-GN002M",D1452="NPC6ASZDB-RD010M",D1452="NPC6ASZDB-GY450C",D1452="NPC6ASZDB-GY450C",D1452="NPC6ASZDB-BL250C",D1452="NPC6ASZDB-GY050C",D1452="NPC6ASZDB-YL250C",D1452="NPC6ASZDB-YL008M",D1452="NPC06SZDB-YL010M",D1452="NPC6ASZDB-GY008M",D1452="NPC06SZDB-RD005M",D1452="NPC6ASZDB-BL050C",D1452="NPC6ASZDB-WT450C",D1452="NPC6ASZDB-OR050C",D1452="NPC06SZDB-GN010M",D1452="NPC06SZDB-RD010M",D1452="NPC06SZDB-BL010M",D1452="NPC6ASZDB-GY050C",D1452="NPC6ASZDB-YL025C",D1452="NPC6ASZDB-BK250C",D1452="NPC6ASZDB-BK004M",D1452="NPC6ASZDB-YL006M",D1452="NPC06SZDB-WT007M",D1452="NPC6ASZDB-BL015M",D1452="NPC6ASZDB-BL020M",D1452="NPC6ASZDB-GN010M",D1452="NPC6ASZDB-GN015M",D1452="NPC6ASZDB-GY250C",D1452="NPC6ASZDB-BK030M",D1452="NPC06SZDB-GY003M",D1452="NPC06SZDB-BL150C",D1452="NPC6ASZDB-BK013M",D1452="NPC6ASZDB-OR150C",D1452="NPC6ASZDB-GY007M",D1452="NPC6ASZDB-BK750C",D1452="NPC06SZDB-GN003M",D1452="NPC06SZDB-BK150C",D1452="NPC06SZDB-BK001M",D1452="NPC6ASZDB-RD007M",D1452="NPC6ASZDB-RD010M",D1452="NPC06SZDB-GY006M",D1452="NPC06SZDB-GY015M",D1452="NPC06SZDB-BK050C",D1452="NPC6ASZDB-GN025C",D1452="NPC6ASZDB-WT009M",D1452="NPC6ASZDB-OR004M",D1452="NPC6ASZDB-WT075C",D1452="NPC6ASZDB-WT175C",D1452="NPC06SZDB-GY001M",D1452="NPC06SZDB-GY002M",D1452="NPC6ASZDB-WT125C",D1452="NPC6ASZDB-WT225C",D1452="NPC6ASZDB-WT275C",D1452="NPC6ASZDB-GY015M",D1452="NPC6ASZDB-RD001M",D1452="NPC6ASZDB-RD005M",D1452="NPC6ASZDB-WT025C",D1452="NPC6ASZDB-YL001M",D1452="NPC6ASZDB-YL005M",D1452="NPC06SZDB-GY010M",D1452="NPC06SZDB-YL005M",D1452="NPC06SZDB-YL001M",D1452="NPC6ASZDB-BK150C",D1452="NPC6ASZDB-BL030M",D1452="NPC6ASZDB-YL050C",D1452="NPC6ASZDB-YL010M",D1452=1711167,D1452="NPC6ASZDB-OR010M",D1452="NPC06SZDB-YL150C",D1452="NPC6ASZDB-OR005M",D1452="NPC06SZDB-OR002M",D1452="NPC6ASZDB-RD150C",D1452="NPC6ASZDB-WT025M",D1452="NPC6ASZDB-WT150C",D1452="NPC6ASZDB-WT250C",D1452="NPC6ASZDB-WT350C",D1452="NPC6ASZDB-YL002M",D1452="NPC6ASZDB-WT012M",D1452="NPC6ASZDB-BL150C",D1452="NPC6ASZDB-WT015M",D1452="NPC6ASZDB-YL150C",D1452="NPC6ASZDB-YL003M",D1452="NPC6ASZDB-WT750C",D1452="NPC6ASZDB-GN050C",D1452="NPC6ASZDB-WT008M",D1452="NPC06SZDB-OR010M",D1452="NPC6ASZDB-GY150C",D1452="NPC6ASZDB-GN150C",D1452="NPC6ASZDB-OR001M",D1452="NPC6ASZDB-OR002M",D1452="NPC6ASZDB-OR003M",D1452="NPC06SZDB-RD002M",D1452="NPC06SZDB-RD150C",D1452="NPC6ASZDB-BK015M",D1452="NPC06SZDB-GN001M",D1452="NPC06SZDB-GN150C",D1452="NPC06SZDB-WT030M",D1452="NPC06SZDB-WT750C",D1452="NPC06SZDB-WT015M",D1452="NPC6ASZDB-WT030M",D1452="NPC06SZDB-RD001M",D1452="NPC06SZDB-RD003M",D1452="NPC06SZDB-OR003M",D1452="NPC06SZDB-OR001M",D1452="NPC06SZDB-BL001M",D1452="NPC06SZDB-BL003M",D1452="NPC06SZDB-WT150C",D1452="NPC06SZDB-BL002M",D1452="NPC6ASZDB-WT050C",D1452="NPC06SZDB-WT050C",D1452="NPC06SZDB-WT001M",D1452="NPC06SZDB-WT002M",D1452="NPC06SZDB-WT003M",D1452="NPC06SZDB-WT004M",D1452="NPC06SZDB-WT005M",D1452="NPC06SZDB-WT020M",D1452="NPC6ASZDB-GN001M",D1452="NPC6ASZDB-GN002M",D1452="NPC6ASZDB-GN003M",D1452="NPC6ASZDB-GN004M",D1452="NPC6ASZDB-GN005M",D1452="NPC6ASZDB-GN020M",D1452="NPC06SZDB-WT010M",D1452="NPC6ASZDB-GN030M",D1452=1711091,D1452=1711093,D1452=1711815,D1452=1711094,D1452=1711095,D1452=1711098,D1452=2153215,D1452=1711096,D1452=1711097,D1452=1711027,D1452=2153463,D1452=1711911,D1452="NPC6ASZDB-WT001M",D1452="NPC6ASZDB-WT002M",D1452="NPC6ASZDB-WT003M",D1452="NPC6ASZDB-WT004M",D1452="NPC6ASZDB-WT005M",D1452="NPC6ASZDB-WT006M",D1452="NPC6ASZDB-WT007M",D1452="NPC6ASZDB-WT010M",D1452="NPC6ASZDB-WT020M",D1452="NPC6ASZDB-RD002M",D1452="NPC6ASZDB-RD003M",D1452="NPC6ASZDB-RD020M",D1452="NPC6ASZDB-GY001M",D1452="NPC6ASZDB-GY002M",D1452="NPC6ASZDB-GY003M",D1452="NPC6ASZDB-GY004M",D1452="NPC6ASZDB-GY005M",D1452="NPC6ASZDB-GY010M",D1452="NPC6ASZDB-GY020M",D1452="NPC6ASZDB-GY025M",D1452="NPC6ASZDB-GY030M",D1452="NPC6ASZDB-BL001M",D1452="NPC6ASZDB-BL002M",D1452="NPC6ASZDB-BL003M",D1452="NPC6ASZDB-BL004M",D1452="NPC6ASZDB-BL005M",D1452="NPC6ASZDB-BL010M",D1452="NPC6ASZDB-BK001M",D1452="NPC6ASZDB-BK002M",D1452="NPC6ASZDB-BK003M",D1452="NPC6ASZDB-BK005M",D1452="NPC6ASZDB-BK010M",D1452="NPC6ASZDB-BK020M",D1452=1711171),E1452*2,0)</f>
        <v>0</v>
      </c>
      <c r="P1452" s="48">
        <f t="shared" si="2698"/>
        <v>141816</v>
      </c>
      <c r="Q1452" s="66"/>
      <c r="R1452" s="66">
        <f t="shared" ref="R1452:R1499" si="2705">IF(OR(D1452="CO17772-0ZM010",D1452="NPC6ASZDB-BK950C",D1452="NPC6ASZDB-BK550C",D1452="NPC6ASZDB-GN750C",D1452="NPC6ASZDB-WT035M",D1452="CO17772-0ZM002",D1452="CO17772-01M001",D1452="NPC6ASZDB-WT028M ",D1452="NPC6ASZDB-WT019M",D1452="CO17772-0CC050",D1452="NPC6ASZDB-WT018M",D1452="NPC6ASZDB-WT023M",D1452="NPC6ASZDB-WT024M",D1452="NPC6ASZDB-OR020M",D1452="NPC6ASZDB-RD006M",D1452="NPC6ASZDB-WT017M",D1452="NPC6ASZDB-GY750C",D1452="NPC6ASZDB-YL015M",D1452="NPC6ASZDB-WT016M",D1452="CO17772-0CM015",D1452="NPC6ASZDB-OR750C",D1452="NPC6ASZDB-BL013C",D1452="NPC6ASZDB-BL030C",D1452="NPC6ASZDB-GY009M",D1452="NPC6ASZDB-GY025C",D1452="NPC6ASZDB-RD020C",D1452="CO17772-08F004",D1452="CO17772-08F010",D1452="NPC6ASZDB-GY125C",D1452="CO17772-08C750",D1452="NPC06SZDB-YL002M",D1452="NPC6ASZDB-WT100M",D1452="NPC6ASZDB-RD008M",D1452="NPC6ASZDB-YL009M",D1452="NPC6ASZDB-VT010M",D1452="NPC6ASZDB-OR007M",D1452="NPC6ASZDB-VT007M",D1452="NPC6ASZDB-BK007M",D1452="NPC6ASZDB-GY350C",D1452="NPC6ASZDB-YL350C",D1452="NPC6ASZDB-OR350C",D1452="NPC6ASZDB-VT350C",D1452="NPC6ASZDB-BL350C",D1452="NPC6ASZDB-RD350C",D1452="NPC6ASZDB-VT003M",D1452="NPC6ASZDB-OR250C",D1452="NPC6ASZDB-VT250C",D1452="NPC6ASZDB-VT002M",D1452="NPC6ASZDB-VT050C",D1452="NPC6ASZDB-VT001M",D1452="NPC6ASZDB-VT150C",D1452="NPC6ASZDB-WT017C",D1452="NPC6ASZDB-RD030C",D1452="NPC6ASZDB-WT030C",D1452="NPC6ASZDB-OR020M",D1452="NPC6ASZDB-OR015M",D1452="CO17772-08C250",D1452="NPC6ASZDB-WT013M",D1452="NPC6ASZDB-BK175C",D1452="NPC6ASZDB-GY075C",D1452="NPC6ASZDB-BK075C",D1452="CO17772-07M001",D1452="CO17772-09M001",D1452="CO17772-0ZM001",D1452="CO17772-0MM001",D1452="CO17772-08F002",D1452="NPC6ASZDB-BK125C",D1452="NPC6ASZDB-GN250C",D1452="NPC6ASZDB-WT011M",D1452="NPC6ASZDB-WT014M",D1452="NPC6ASZDB-OR005M",D1452="NPC6ASZDB-GY006M",D1452="NPC6ASZDB-WT550C",D1452="NPC6ASZDB-WT650C",D1452="NPC6ASZDB-WT850C",D1452="NPC6ASZDB-WT950C",D1452="NPC6ASZDB-RD250C",D1452="NPC6ASZDB-BL012M",D1452="NPC6ASZDB-WT020C",D1452="NPC6ASZDB-BL008M",D1452="NPC6ASZDB-BL009M",D1452="NPC6ASZDB-WT022M",D1452="NPC6ASZDB-YL007M",D1452="NPC6ASZDB-BL007M",D1452="CO17772-0ZM008",D1452="CO17772-0ZM005",D1452="NPC6ASZDB-BK050C",D1452="NPC6ASZDB-BK025C",D1452="NPC6ASZDB-BL750C",D1452="NPC6ASZDB-OR010M",D1452="NPC6ASZDB-YL012M",D1452="NPC6ASZDB-YL020M",D1452="NPC6ASZDB-YL030M",D1452="NPC6ASZDB-RD050C",D1452="NPC6ASZDB-RD010M",D1452="NPC6ASZDB-GY450C",D1452="CO17772-0CM005",D1452="NPC6ASZDB-BL250C",D1452="NPC6ASZDB-GY050C",D1452="NPC6ASZDB-YL250C",D1452="CO17772-0CM007",D1452="NPC6ASZDB-YL008M",D1452="NPC6ASZDB-GY008M",D1452="NPC6ASZDB-BL050C",D1452="NPC6ASZDB-GY050C",D1452="NPC6ASZDB-WT450C",D1452="NPC6ASZDB-OR050C",D1452="CO17772-08M020",D1452="NPC6ASZDB-YL025C",D1452="NPC6ASZDB-BK250C",D1452="CO17772-0MC150",D1452="NPC6ASZDB-BK004M",D1452="NPC6ASZDB-YL006M",D1452="NPC6ASZDB-BL015M",D1452="NPC6ASZDB-BL020M",D1452="NPC6ASZDB-GN010M",D1452="NPC6ASZDB-GN015M",D1452="NPC6ASZDB-GY250C",D1452="NPC6ASZDB-BK030M",D1452="CO17772-08M010",D1452="CO17772-08M006",D1452="NPC6ASZDB-BK013M",D1452="NPC6ASZDB-OR150C",D1452="CO17772-08C050",D1452="CO17772-0CM007",D1452="CO17772-0CM010",D1452="CO17772-0CM003",D1452="CO17772-08C150",D1452="CO17772-08M007",D1452="CO17772-0MM005",D1452="CO17772-0MM015",D1452="CO17772-0CM002",D1452="CO17772-0CM001",D1452="CO17772-08M010",D1452="CO17772-08M001",D1452="CO17772-08M002",D1452="CO17772-08M003",D1452="CO17772-08M004",D1452="CO17772-08M015",D1452="CO17772-08M005",D1452="NPC6ASZDB-BK750C",D1452="NPC6ASZDB-RD007M",D1452="NPC6ASZDB-RD010M",D1452="NPC6ASZDB-GN025C",D1452="NPC6ASZDB-WT009M",D1452="NPC6ASZDB-OR004M",D1452="NPC6ASZDB-WT075C",D1452="NPC6ASZDB-WT175C",D1452="NPC6ASZDB-WT125C",D1452="NPC6ASZDB-WT225C",D1452="NPC6ASZDB-WT275C",D1452="NPC6ASZDB-GY015M",D1452="NPC6ASZDB-RD001M",D1452="NPC6ASZDB-RD005M",D1452="NPC6ASZDB-WT025C",D1452="NPC6ASZDB-YL001M",D1452="NPC6ASZDB-YL005M",D1452="NPC6ASZDB-BK150C",D1452="NPC6ASZDB-BL030M",D1452="NPC6ASZDB-YL050C",D1452="NPC6ASZDB-YL010M",D1452="NPC6ASZDB-OR010M",D1452="NPC6ASZDB-OR005M",D1452="NPC6ASZDB-RD150C",D1452="NPC6ASZDB-WT025M",D1452="NPC6ASZDB-WT150C",D1452="NPC6ASZDB-WT012M",D1452="NPC6ASZDB-WT250C",D1452="NPC6ASZDB-WT350C",D1452="NPC6ASZDB-YL002M",D1452="NPC6ASZDB-BL150C",D1452="NPC6ASZDB-WT015M",D1452="NPC6ASZDB-YL150C",D1452="NPC6ASZDB-YL003M",D1452="NPC6ASZDB-WT750C",D1452="NPC6ASZDB-GN050C",D1452="NPC6ASZDB-WT008M",D1452="NPC6ASZDB-GY150C",D1452="NPC6ASZDB-GN150C",D1452="NPC6ASZDB-OR001M",D1452="NPC6ASZDB-OR002M",D1452="NPC6ASZDB-OR003M",D1452="NPC6ASZDB-BK015M",D1452="NPC6ASZDB-WT030M",D1452="NPC6ASZDB-WT050C",D1452="NPC6ASZDB-GN001M",D1452="NPC6ASZDB-GN002M",D1452="NPC6ASZDB-GN003M",D1452="NPC6ASZDB-GN004M",D1452="NPC6ASZDB-GN005M",D1452="NPC6ASZDB-GN020M",D1452="NPC6ASZDB-GN030M",D1452="NPC6ASZDB-WT001M",D1452="NPC6ASZDB-WT002M",D1452="NPC6ASZDB-WT003M",D1452="NPC6ASZDB-WT004M",D1452="NPC6ASZDB-WT005M",D1452="NPC6ASZDB-WT006M",D1452="NPC6ASZDB-WT007M",D1452="NPC6ASZDB-WT010M",D1452="NPC6ASZDB-WT020M",D1452="NPC6ASZDB-RD002M",D1452="NPC6ASZDB-RD003M",D1452="NPC6ASZDB-RD020M",D1452="NPC6ASZDB-GY001M",D1452="NPC6ASZDB-GY002M",D1452="NPC6ASZDB-GY003M",D1452="NPC6ASZDB-GY004M",D1452="NPC6ASZDB-GY005M",D1452="NPC6ASZDB-GY010M",D1452="NPC6ASZDB-GY020M",D1452="NPC6ASZDB-GY025M",D1452="NPC6ASZDB-GY030M",D1452="NPC6ASZDB-BL001M",D1452="NPC6ASZDB-BL002M",D1452="NPC6ASZDB-BL003M",D1452="NPC6ASZDB-BL004M",D1452="NPC6ASZDB-BL005M",D1452="NPC6ASZDB-BL010M",D1452="NPC6ASZDB-BK001M",D1452="NPC6ASZDB-BK002M",D1452="NPC6ASZDB-BK003M",D1452="NPC6ASZDB-BK005M",D1452="NPC6ASZDB-BK010M",D1452="NPC6ASZDB-BK020M",D1452="NPC6ASZDB-GY007M",),E1452*2,0)</f>
        <v>0</v>
      </c>
      <c r="S1452" s="67">
        <f t="shared" si="2699"/>
        <v>277952</v>
      </c>
      <c r="T1452" s="66"/>
      <c r="U1452" s="66">
        <f t="shared" si="2602"/>
        <v>0</v>
      </c>
      <c r="V1452" s="67">
        <f t="shared" si="2679"/>
        <v>113216.80000000005</v>
      </c>
      <c r="X1452" s="69">
        <f t="shared" si="2605"/>
        <v>0</v>
      </c>
      <c r="Y1452" s="67">
        <f t="shared" si="2684"/>
        <v>4416.3500000000004</v>
      </c>
      <c r="Z1452" s="66"/>
      <c r="AA1452" s="68">
        <f t="shared" si="2606"/>
        <v>0</v>
      </c>
      <c r="AB1452" s="67">
        <f t="shared" si="2685"/>
        <v>24408.5</v>
      </c>
      <c r="AC1452" s="66"/>
      <c r="AD1452" s="66">
        <f t="shared" si="2607"/>
        <v>0</v>
      </c>
      <c r="AE1452" s="67">
        <f t="shared" si="2686"/>
        <v>14877</v>
      </c>
      <c r="AF1452" s="66"/>
      <c r="AG1452" s="78">
        <f t="shared" si="2608"/>
        <v>0</v>
      </c>
      <c r="AH1452" s="79">
        <f t="shared" si="2687"/>
        <v>17184.8</v>
      </c>
      <c r="AI1452" s="66"/>
      <c r="AJ1452" s="68">
        <f t="shared" si="2609"/>
        <v>0</v>
      </c>
      <c r="AK1452" s="67">
        <f t="shared" si="2688"/>
        <v>41124</v>
      </c>
      <c r="AL1452" s="66"/>
      <c r="AM1452" s="68">
        <f t="shared" si="2673"/>
        <v>0</v>
      </c>
      <c r="AN1452" s="67">
        <f t="shared" si="2689"/>
        <v>7722.12</v>
      </c>
      <c r="AO1452" s="66"/>
      <c r="AP1452" s="68">
        <f t="shared" si="2610"/>
        <v>0</v>
      </c>
      <c r="AQ1452" s="67">
        <f t="shared" si="2593"/>
        <v>7578.6399999999994</v>
      </c>
      <c r="AR1452" s="66"/>
      <c r="AS1452" s="68">
        <f t="shared" si="2611"/>
        <v>0</v>
      </c>
      <c r="AT1452" s="67">
        <f t="shared" si="2674"/>
        <v>2278.5</v>
      </c>
      <c r="AU1452" s="66"/>
      <c r="AV1452" s="66">
        <f t="shared" si="2612"/>
        <v>0</v>
      </c>
      <c r="AW1452" s="42">
        <f t="shared" si="2596"/>
        <v>3255.6000000000017</v>
      </c>
      <c r="AX1452" s="66"/>
      <c r="AY1452" s="66">
        <f t="shared" si="2613"/>
        <v>0</v>
      </c>
      <c r="AZ1452" s="67">
        <f t="shared" si="2647"/>
        <v>616.09999999999991</v>
      </c>
      <c r="BA1452" s="66"/>
      <c r="BB1452" s="68">
        <f t="shared" si="2614"/>
        <v>0</v>
      </c>
      <c r="BC1452" s="67">
        <f t="shared" si="2594"/>
        <v>77.819999999999851</v>
      </c>
      <c r="BD1452" s="66"/>
      <c r="BE1452" s="68">
        <f t="shared" si="2615"/>
        <v>0</v>
      </c>
      <c r="BF1452" s="67">
        <f t="shared" si="2645"/>
        <v>445.38000000000164</v>
      </c>
      <c r="BG1452" s="66"/>
      <c r="BH1452" s="68">
        <f t="shared" si="2671"/>
        <v>302.39999999999998</v>
      </c>
      <c r="BI1452" s="67">
        <f t="shared" si="2646"/>
        <v>6337.5000000000018</v>
      </c>
      <c r="BJ1452" s="66"/>
      <c r="BK1452" s="68">
        <f t="shared" si="2617"/>
        <v>0</v>
      </c>
      <c r="BL1452" s="67">
        <f t="shared" si="2649"/>
        <v>2582.6000000000004</v>
      </c>
      <c r="BM1452" s="66"/>
      <c r="BN1452" s="68">
        <f t="shared" si="2642"/>
        <v>0</v>
      </c>
      <c r="BO1452" s="67">
        <f t="shared" si="2650"/>
        <v>24199.5</v>
      </c>
      <c r="BP1452" s="66"/>
      <c r="BQ1452" s="68">
        <f t="shared" si="2680"/>
        <v>0</v>
      </c>
      <c r="BR1452" s="67">
        <f t="shared" si="2664"/>
        <v>59714.05000000001</v>
      </c>
      <c r="BS1452" s="66"/>
      <c r="BT1452" s="66">
        <f t="shared" si="2690"/>
        <v>40</v>
      </c>
      <c r="BU1452" s="67">
        <f t="shared" si="2693"/>
        <v>177385</v>
      </c>
      <c r="BV1452" s="66"/>
      <c r="BW1452" s="66">
        <f t="shared" si="2692"/>
        <v>40</v>
      </c>
      <c r="BX1452" s="67">
        <f t="shared" si="2694"/>
        <v>114888</v>
      </c>
      <c r="BY1452" s="66"/>
      <c r="BZ1452" s="66">
        <f t="shared" si="2691"/>
        <v>40</v>
      </c>
      <c r="CA1452" s="67">
        <f t="shared" si="2695"/>
        <v>173079</v>
      </c>
      <c r="CB1452" s="66"/>
      <c r="CC1452" s="66">
        <f t="shared" si="2620"/>
        <v>0</v>
      </c>
      <c r="CD1452" s="67">
        <f t="shared" si="2700"/>
        <v>20601.539999999997</v>
      </c>
      <c r="CE1452" s="66"/>
      <c r="CF1452" s="66">
        <f t="shared" si="2621"/>
        <v>0</v>
      </c>
      <c r="CG1452" s="67">
        <f t="shared" si="2651"/>
        <v>3663.6999999999994</v>
      </c>
      <c r="CH1452" s="66"/>
      <c r="CI1452" s="66">
        <f t="shared" si="2622"/>
        <v>0</v>
      </c>
      <c r="CJ1452" s="67">
        <f t="shared" si="2665"/>
        <v>6757.8</v>
      </c>
      <c r="CK1452" s="66"/>
      <c r="CL1452" s="68">
        <f t="shared" si="2623"/>
        <v>0</v>
      </c>
      <c r="CM1452" s="79">
        <f t="shared" si="2652"/>
        <v>4847.4799999999996</v>
      </c>
      <c r="CN1452" s="66"/>
      <c r="CO1452" s="68">
        <f t="shared" si="2624"/>
        <v>0</v>
      </c>
      <c r="CP1452" s="79">
        <f t="shared" si="2653"/>
        <v>3955</v>
      </c>
      <c r="CQ1452" s="66"/>
      <c r="CR1452" s="68">
        <f t="shared" si="2625"/>
        <v>0</v>
      </c>
      <c r="CS1452" s="79">
        <f t="shared" si="2595"/>
        <v>5186</v>
      </c>
      <c r="CT1452" s="66"/>
      <c r="CU1452" s="68">
        <f t="shared" si="2626"/>
        <v>0</v>
      </c>
      <c r="CV1452" s="79">
        <f t="shared" si="2654"/>
        <v>6929</v>
      </c>
      <c r="CW1452" s="66"/>
      <c r="CX1452" s="66">
        <f t="shared" si="2644"/>
        <v>0</v>
      </c>
      <c r="CY1452" s="40">
        <f t="shared" si="2702"/>
        <v>6173.9599999999982</v>
      </c>
      <c r="CZ1452" s="65"/>
      <c r="DA1452" s="66">
        <f t="shared" si="2640"/>
        <v>0</v>
      </c>
      <c r="DB1452" s="67">
        <f t="shared" si="2666"/>
        <v>24348</v>
      </c>
      <c r="DC1452" s="66"/>
      <c r="DD1452" s="66">
        <f t="shared" si="2641"/>
        <v>0</v>
      </c>
      <c r="DE1452" s="67">
        <f t="shared" si="2667"/>
        <v>71119</v>
      </c>
      <c r="DF1452" s="66"/>
      <c r="DG1452" s="69">
        <f t="shared" si="2627"/>
        <v>0</v>
      </c>
      <c r="DH1452" s="67">
        <f t="shared" si="2701"/>
        <v>438795</v>
      </c>
      <c r="DI1452" s="66"/>
      <c r="DJ1452" s="66">
        <f t="shared" si="2628"/>
        <v>0</v>
      </c>
      <c r="DK1452" s="67">
        <f t="shared" si="2655"/>
        <v>4363.5</v>
      </c>
      <c r="DM1452" s="206">
        <f t="shared" si="2629"/>
        <v>0</v>
      </c>
      <c r="DN1452" s="25">
        <f t="shared" si="2648"/>
        <v>0</v>
      </c>
      <c r="DO1452" s="5"/>
      <c r="DP1452" s="43">
        <f t="shared" si="2630"/>
        <v>0</v>
      </c>
      <c r="DQ1452" s="27">
        <f t="shared" si="2656"/>
        <v>6413.5</v>
      </c>
      <c r="DR1452" s="5"/>
      <c r="DS1452" s="43">
        <f t="shared" si="2631"/>
        <v>0</v>
      </c>
      <c r="DT1452" s="27">
        <f t="shared" si="2657"/>
        <v>4846</v>
      </c>
      <c r="DU1452" s="5"/>
      <c r="DV1452" s="43">
        <f t="shared" si="2632"/>
        <v>0</v>
      </c>
      <c r="DW1452" s="27">
        <f t="shared" si="2658"/>
        <v>4835</v>
      </c>
      <c r="DX1452" s="5"/>
      <c r="DY1452" s="22">
        <f t="shared" si="2633"/>
        <v>0</v>
      </c>
      <c r="DZ1452" s="25">
        <f t="shared" si="2659"/>
        <v>523</v>
      </c>
      <c r="EA1452" s="22"/>
      <c r="EB1452" s="22">
        <f t="shared" si="2634"/>
        <v>0</v>
      </c>
      <c r="EC1452" s="28">
        <f t="shared" si="2660"/>
        <v>369</v>
      </c>
      <c r="ED1452" s="5"/>
      <c r="EE1452" s="43">
        <f t="shared" si="2635"/>
        <v>0</v>
      </c>
      <c r="EF1452" s="27">
        <f t="shared" si="2661"/>
        <v>4769</v>
      </c>
      <c r="EG1452" s="66"/>
      <c r="EH1452" s="66">
        <f t="shared" si="2636"/>
        <v>0</v>
      </c>
      <c r="EI1452" s="67">
        <f t="shared" si="2662"/>
        <v>21277</v>
      </c>
      <c r="EJ1452" s="66"/>
      <c r="EK1452" s="66">
        <f t="shared" si="2637"/>
        <v>0</v>
      </c>
      <c r="EL1452" s="67">
        <f t="shared" si="2663"/>
        <v>19907</v>
      </c>
      <c r="EM1452" s="110">
        <f t="shared" si="2672"/>
        <v>246410.99804276004</v>
      </c>
    </row>
    <row r="1453" spans="1:143" ht="11.25" customHeight="1" x14ac:dyDescent="0.25">
      <c r="A1453" s="255">
        <v>46207</v>
      </c>
      <c r="B1453" s="187">
        <v>46200</v>
      </c>
      <c r="C1453" s="176">
        <v>8005011720</v>
      </c>
      <c r="D1453" s="17" t="s">
        <v>79</v>
      </c>
      <c r="E1453" s="18">
        <v>20</v>
      </c>
      <c r="F1453" s="19">
        <v>15</v>
      </c>
      <c r="G1453" s="20">
        <v>191516041943</v>
      </c>
      <c r="H1453" s="66"/>
      <c r="I1453" s="41">
        <f t="shared" si="2601"/>
        <v>0</v>
      </c>
      <c r="J1453" s="48">
        <f t="shared" si="2696"/>
        <v>204437</v>
      </c>
      <c r="K1453" s="66"/>
      <c r="L1453" s="41">
        <f t="shared" si="2703"/>
        <v>0</v>
      </c>
      <c r="M1453" s="48">
        <f t="shared" si="2697"/>
        <v>213254</v>
      </c>
      <c r="N1453" s="66"/>
      <c r="O1453" s="41">
        <f t="shared" si="2704"/>
        <v>0</v>
      </c>
      <c r="P1453" s="48">
        <f t="shared" si="2698"/>
        <v>141816</v>
      </c>
      <c r="Q1453" s="66"/>
      <c r="R1453" s="66">
        <f t="shared" si="2705"/>
        <v>0</v>
      </c>
      <c r="S1453" s="67">
        <f t="shared" si="2699"/>
        <v>277952</v>
      </c>
      <c r="T1453" s="66"/>
      <c r="U1453" s="66">
        <f t="shared" si="2602"/>
        <v>0</v>
      </c>
      <c r="V1453" s="67">
        <f t="shared" si="2679"/>
        <v>113216.80000000005</v>
      </c>
      <c r="X1453" s="69">
        <f t="shared" si="2605"/>
        <v>0</v>
      </c>
      <c r="Y1453" s="67">
        <f t="shared" si="2684"/>
        <v>4416.3500000000004</v>
      </c>
      <c r="Z1453" s="66"/>
      <c r="AA1453" s="68">
        <f t="shared" si="2606"/>
        <v>0</v>
      </c>
      <c r="AB1453" s="67">
        <f t="shared" si="2685"/>
        <v>24408.5</v>
      </c>
      <c r="AC1453" s="66"/>
      <c r="AD1453" s="66">
        <f t="shared" si="2607"/>
        <v>0</v>
      </c>
      <c r="AE1453" s="67">
        <f t="shared" si="2686"/>
        <v>14877</v>
      </c>
      <c r="AF1453" s="66"/>
      <c r="AG1453" s="78">
        <f t="shared" si="2608"/>
        <v>0</v>
      </c>
      <c r="AH1453" s="79">
        <f t="shared" si="2687"/>
        <v>17184.8</v>
      </c>
      <c r="AI1453" s="66"/>
      <c r="AJ1453" s="68">
        <f t="shared" si="2609"/>
        <v>0</v>
      </c>
      <c r="AK1453" s="67">
        <f t="shared" si="2688"/>
        <v>41124</v>
      </c>
      <c r="AL1453" s="66"/>
      <c r="AM1453" s="68">
        <f t="shared" si="2673"/>
        <v>0</v>
      </c>
      <c r="AN1453" s="67">
        <f t="shared" si="2689"/>
        <v>7722.12</v>
      </c>
      <c r="AO1453" s="66"/>
      <c r="AP1453" s="68">
        <f t="shared" si="2610"/>
        <v>0</v>
      </c>
      <c r="AQ1453" s="67">
        <f t="shared" si="2593"/>
        <v>7578.6399999999994</v>
      </c>
      <c r="AR1453" s="66"/>
      <c r="AS1453" s="68">
        <f t="shared" si="2611"/>
        <v>0</v>
      </c>
      <c r="AT1453" s="67">
        <f t="shared" si="2674"/>
        <v>2278.5</v>
      </c>
      <c r="AU1453" s="66"/>
      <c r="AV1453" s="66">
        <f t="shared" si="2612"/>
        <v>0</v>
      </c>
      <c r="AW1453" s="42">
        <f t="shared" si="2596"/>
        <v>3255.6000000000017</v>
      </c>
      <c r="AX1453" s="66"/>
      <c r="AY1453" s="66">
        <f t="shared" si="2613"/>
        <v>0</v>
      </c>
      <c r="AZ1453" s="67">
        <f t="shared" si="2647"/>
        <v>616.09999999999991</v>
      </c>
      <c r="BA1453" s="66"/>
      <c r="BB1453" s="68">
        <f t="shared" si="2614"/>
        <v>0</v>
      </c>
      <c r="BC1453" s="67">
        <f t="shared" si="2594"/>
        <v>77.819999999999851</v>
      </c>
      <c r="BD1453" s="66"/>
      <c r="BE1453" s="68">
        <f t="shared" si="2615"/>
        <v>0</v>
      </c>
      <c r="BF1453" s="67">
        <f t="shared" si="2645"/>
        <v>445.38000000000164</v>
      </c>
      <c r="BG1453" s="66"/>
      <c r="BH1453" s="68">
        <f t="shared" si="2671"/>
        <v>302.39999999999998</v>
      </c>
      <c r="BI1453" s="67">
        <f t="shared" si="2646"/>
        <v>6035.1000000000022</v>
      </c>
      <c r="BJ1453" s="66"/>
      <c r="BK1453" s="68">
        <f t="shared" si="2617"/>
        <v>0</v>
      </c>
      <c r="BL1453" s="67">
        <f t="shared" si="2649"/>
        <v>2582.6000000000004</v>
      </c>
      <c r="BM1453" s="66"/>
      <c r="BN1453" s="68">
        <f t="shared" si="2642"/>
        <v>0</v>
      </c>
      <c r="BO1453" s="67">
        <f t="shared" si="2650"/>
        <v>24199.5</v>
      </c>
      <c r="BP1453" s="66"/>
      <c r="BQ1453" s="68">
        <f t="shared" si="2680"/>
        <v>0</v>
      </c>
      <c r="BR1453" s="67">
        <f t="shared" si="2664"/>
        <v>59714.05000000001</v>
      </c>
      <c r="BS1453" s="66"/>
      <c r="BT1453" s="66">
        <f t="shared" si="2690"/>
        <v>40</v>
      </c>
      <c r="BU1453" s="67">
        <f t="shared" si="2693"/>
        <v>177345</v>
      </c>
      <c r="BV1453" s="66"/>
      <c r="BW1453" s="66">
        <f t="shared" si="2692"/>
        <v>40</v>
      </c>
      <c r="BX1453" s="67">
        <f t="shared" si="2694"/>
        <v>114848</v>
      </c>
      <c r="BY1453" s="66"/>
      <c r="BZ1453" s="66">
        <f t="shared" si="2691"/>
        <v>40</v>
      </c>
      <c r="CA1453" s="67">
        <f t="shared" si="2695"/>
        <v>173039</v>
      </c>
      <c r="CB1453" s="66"/>
      <c r="CC1453" s="66">
        <f t="shared" si="2620"/>
        <v>0</v>
      </c>
      <c r="CD1453" s="67">
        <f t="shared" si="2700"/>
        <v>20601.539999999997</v>
      </c>
      <c r="CE1453" s="66"/>
      <c r="CF1453" s="66">
        <f t="shared" si="2621"/>
        <v>0</v>
      </c>
      <c r="CG1453" s="67">
        <f t="shared" si="2651"/>
        <v>3663.6999999999994</v>
      </c>
      <c r="CH1453" s="66"/>
      <c r="CI1453" s="66">
        <f t="shared" si="2622"/>
        <v>0</v>
      </c>
      <c r="CJ1453" s="67">
        <f t="shared" si="2665"/>
        <v>6757.8</v>
      </c>
      <c r="CK1453" s="66"/>
      <c r="CL1453" s="68">
        <f t="shared" si="2623"/>
        <v>0</v>
      </c>
      <c r="CM1453" s="79">
        <f t="shared" si="2652"/>
        <v>4847.4799999999996</v>
      </c>
      <c r="CN1453" s="66"/>
      <c r="CO1453" s="68">
        <f t="shared" si="2624"/>
        <v>0</v>
      </c>
      <c r="CP1453" s="79">
        <f t="shared" si="2653"/>
        <v>3955</v>
      </c>
      <c r="CQ1453" s="66"/>
      <c r="CR1453" s="68">
        <f t="shared" si="2625"/>
        <v>0</v>
      </c>
      <c r="CS1453" s="79">
        <f t="shared" si="2595"/>
        <v>5186</v>
      </c>
      <c r="CT1453" s="66"/>
      <c r="CU1453" s="68">
        <f t="shared" si="2626"/>
        <v>0</v>
      </c>
      <c r="CV1453" s="79">
        <f t="shared" si="2654"/>
        <v>6929</v>
      </c>
      <c r="CW1453" s="66"/>
      <c r="CX1453" s="66">
        <f t="shared" si="2644"/>
        <v>0</v>
      </c>
      <c r="CY1453" s="40">
        <f t="shared" si="2702"/>
        <v>6173.9599999999982</v>
      </c>
      <c r="CZ1453" s="65"/>
      <c r="DA1453" s="66">
        <f t="shared" si="2640"/>
        <v>0</v>
      </c>
      <c r="DB1453" s="67">
        <f t="shared" si="2666"/>
        <v>24348</v>
      </c>
      <c r="DC1453" s="66"/>
      <c r="DD1453" s="66">
        <f t="shared" si="2641"/>
        <v>0</v>
      </c>
      <c r="DE1453" s="67">
        <f t="shared" si="2667"/>
        <v>71119</v>
      </c>
      <c r="DF1453" s="66"/>
      <c r="DG1453" s="69">
        <f t="shared" si="2627"/>
        <v>0</v>
      </c>
      <c r="DH1453" s="67">
        <f t="shared" si="2701"/>
        <v>438795</v>
      </c>
      <c r="DI1453" s="66"/>
      <c r="DJ1453" s="66">
        <f t="shared" si="2628"/>
        <v>0</v>
      </c>
      <c r="DK1453" s="67">
        <f t="shared" si="2655"/>
        <v>4363.5</v>
      </c>
      <c r="DM1453" s="206">
        <f t="shared" si="2629"/>
        <v>0</v>
      </c>
      <c r="DN1453" s="25">
        <f t="shared" si="2648"/>
        <v>0</v>
      </c>
      <c r="DO1453" s="5"/>
      <c r="DP1453" s="43">
        <f t="shared" si="2630"/>
        <v>0</v>
      </c>
      <c r="DQ1453" s="27">
        <f t="shared" si="2656"/>
        <v>6413.5</v>
      </c>
      <c r="DR1453" s="5"/>
      <c r="DS1453" s="43">
        <f t="shared" si="2631"/>
        <v>0</v>
      </c>
      <c r="DT1453" s="27">
        <f t="shared" si="2657"/>
        <v>4846</v>
      </c>
      <c r="DU1453" s="5"/>
      <c r="DV1453" s="43">
        <f t="shared" si="2632"/>
        <v>0</v>
      </c>
      <c r="DW1453" s="27">
        <f t="shared" si="2658"/>
        <v>4835</v>
      </c>
      <c r="DX1453" s="5"/>
      <c r="DY1453" s="22">
        <f t="shared" si="2633"/>
        <v>0</v>
      </c>
      <c r="DZ1453" s="25">
        <f t="shared" si="2659"/>
        <v>523</v>
      </c>
      <c r="EA1453" s="22"/>
      <c r="EB1453" s="22">
        <f t="shared" si="2634"/>
        <v>0</v>
      </c>
      <c r="EC1453" s="28">
        <f t="shared" si="2660"/>
        <v>369</v>
      </c>
      <c r="ED1453" s="5"/>
      <c r="EE1453" s="43">
        <f t="shared" si="2635"/>
        <v>0</v>
      </c>
      <c r="EF1453" s="27">
        <f t="shared" si="2661"/>
        <v>4769</v>
      </c>
      <c r="EG1453" s="66"/>
      <c r="EH1453" s="66">
        <f t="shared" si="2636"/>
        <v>0</v>
      </c>
      <c r="EI1453" s="67">
        <f t="shared" si="2662"/>
        <v>21277</v>
      </c>
      <c r="EJ1453" s="66"/>
      <c r="EK1453" s="66">
        <f t="shared" si="2637"/>
        <v>0</v>
      </c>
      <c r="EL1453" s="67">
        <f t="shared" si="2663"/>
        <v>19907</v>
      </c>
      <c r="EM1453" s="110">
        <f t="shared" si="2672"/>
        <v>245152.97404276</v>
      </c>
    </row>
    <row r="1454" spans="1:143" ht="11.25" customHeight="1" x14ac:dyDescent="0.25">
      <c r="A1454" s="491">
        <v>46207</v>
      </c>
      <c r="B1454" s="191">
        <v>46191</v>
      </c>
      <c r="C1454" s="183">
        <v>8005025941</v>
      </c>
      <c r="D1454" s="62" t="s">
        <v>32</v>
      </c>
      <c r="E1454" s="63">
        <v>1000</v>
      </c>
      <c r="F1454" s="156">
        <v>3</v>
      </c>
      <c r="G1454" s="78">
        <v>191516042049</v>
      </c>
      <c r="H1454" s="66"/>
      <c r="I1454" s="41">
        <f t="shared" si="2601"/>
        <v>0</v>
      </c>
      <c r="J1454" s="48">
        <f t="shared" si="2696"/>
        <v>204437</v>
      </c>
      <c r="K1454" s="66"/>
      <c r="L1454" s="41">
        <f t="shared" si="2703"/>
        <v>0</v>
      </c>
      <c r="M1454" s="48">
        <f t="shared" si="2697"/>
        <v>213254</v>
      </c>
      <c r="N1454" s="66"/>
      <c r="O1454" s="41">
        <f t="shared" si="2704"/>
        <v>0</v>
      </c>
      <c r="P1454" s="48">
        <f t="shared" si="2698"/>
        <v>141816</v>
      </c>
      <c r="Q1454" s="66"/>
      <c r="R1454" s="66">
        <f t="shared" si="2705"/>
        <v>0</v>
      </c>
      <c r="S1454" s="67">
        <f t="shared" si="2699"/>
        <v>277952</v>
      </c>
      <c r="T1454" s="66"/>
      <c r="U1454" s="66">
        <f t="shared" si="2602"/>
        <v>0</v>
      </c>
      <c r="V1454" s="67">
        <f t="shared" si="2679"/>
        <v>113216.80000000005</v>
      </c>
      <c r="X1454" s="69">
        <f t="shared" si="2605"/>
        <v>0</v>
      </c>
      <c r="Y1454" s="67">
        <f t="shared" si="2684"/>
        <v>4416.3500000000004</v>
      </c>
      <c r="Z1454" s="66"/>
      <c r="AA1454" s="68">
        <f t="shared" si="2606"/>
        <v>0</v>
      </c>
      <c r="AB1454" s="67">
        <f t="shared" si="2685"/>
        <v>24408.5</v>
      </c>
      <c r="AC1454" s="66"/>
      <c r="AD1454" s="66">
        <f t="shared" si="2607"/>
        <v>0</v>
      </c>
      <c r="AE1454" s="67">
        <f t="shared" si="2686"/>
        <v>14877</v>
      </c>
      <c r="AF1454" s="66"/>
      <c r="AG1454" s="78">
        <f t="shared" si="2608"/>
        <v>0</v>
      </c>
      <c r="AH1454" s="79">
        <f t="shared" si="2687"/>
        <v>17184.8</v>
      </c>
      <c r="AI1454" s="66"/>
      <c r="AJ1454" s="68">
        <f t="shared" si="2609"/>
        <v>0</v>
      </c>
      <c r="AK1454" s="67">
        <f t="shared" si="2688"/>
        <v>41124</v>
      </c>
      <c r="AL1454" s="66"/>
      <c r="AM1454" s="68">
        <f t="shared" si="2673"/>
        <v>0</v>
      </c>
      <c r="AN1454" s="67">
        <f t="shared" si="2689"/>
        <v>7722.12</v>
      </c>
      <c r="AO1454" s="66"/>
      <c r="AP1454" s="68">
        <f t="shared" si="2610"/>
        <v>0</v>
      </c>
      <c r="AQ1454" s="67">
        <f t="shared" si="2593"/>
        <v>7578.6399999999994</v>
      </c>
      <c r="AR1454" s="66"/>
      <c r="AS1454" s="68">
        <f t="shared" si="2611"/>
        <v>0</v>
      </c>
      <c r="AT1454" s="67">
        <f t="shared" si="2674"/>
        <v>2278.5</v>
      </c>
      <c r="AU1454" s="66"/>
      <c r="AV1454" s="66">
        <f t="shared" si="2612"/>
        <v>0</v>
      </c>
      <c r="AW1454" s="42">
        <f t="shared" si="2596"/>
        <v>3255.6000000000017</v>
      </c>
      <c r="AX1454" s="66"/>
      <c r="AY1454" s="66">
        <f t="shared" si="2613"/>
        <v>0</v>
      </c>
      <c r="AZ1454" s="67">
        <f t="shared" si="2647"/>
        <v>616.09999999999991</v>
      </c>
      <c r="BA1454" s="66"/>
      <c r="BB1454" s="68">
        <f t="shared" si="2614"/>
        <v>0</v>
      </c>
      <c r="BC1454" s="67">
        <f t="shared" si="2594"/>
        <v>77.819999999999851</v>
      </c>
      <c r="BD1454" s="66"/>
      <c r="BE1454" s="68">
        <f t="shared" si="2615"/>
        <v>0</v>
      </c>
      <c r="BF1454" s="67">
        <f t="shared" si="2645"/>
        <v>445.38000000000164</v>
      </c>
      <c r="BG1454" s="66"/>
      <c r="BH1454" s="68">
        <f t="shared" si="2671"/>
        <v>3120</v>
      </c>
      <c r="BI1454" s="67">
        <f t="shared" si="2646"/>
        <v>2915.1000000000022</v>
      </c>
      <c r="BJ1454" s="66"/>
      <c r="BK1454" s="68">
        <f t="shared" si="2617"/>
        <v>0</v>
      </c>
      <c r="BL1454" s="67">
        <f t="shared" si="2649"/>
        <v>2582.6000000000004</v>
      </c>
      <c r="BM1454" s="66"/>
      <c r="BN1454" s="68">
        <f t="shared" si="2642"/>
        <v>0</v>
      </c>
      <c r="BO1454" s="67">
        <f t="shared" si="2650"/>
        <v>24199.5</v>
      </c>
      <c r="BP1454" s="66"/>
      <c r="BQ1454" s="68">
        <f t="shared" si="2680"/>
        <v>0</v>
      </c>
      <c r="BR1454" s="67">
        <f t="shared" si="2664"/>
        <v>59714.05000000001</v>
      </c>
      <c r="BS1454" s="66"/>
      <c r="BT1454" s="66">
        <f t="shared" si="2690"/>
        <v>2000</v>
      </c>
      <c r="BU1454" s="67">
        <f t="shared" si="2693"/>
        <v>175345</v>
      </c>
      <c r="BV1454" s="66"/>
      <c r="BW1454" s="66">
        <f t="shared" si="2692"/>
        <v>2000</v>
      </c>
      <c r="BX1454" s="67">
        <f t="shared" si="2694"/>
        <v>112848</v>
      </c>
      <c r="BY1454" s="66"/>
      <c r="BZ1454" s="66">
        <f t="shared" si="2691"/>
        <v>2000</v>
      </c>
      <c r="CA1454" s="67">
        <f t="shared" si="2695"/>
        <v>171039</v>
      </c>
      <c r="CB1454" s="66"/>
      <c r="CC1454" s="66">
        <f t="shared" si="2620"/>
        <v>0</v>
      </c>
      <c r="CD1454" s="67">
        <f t="shared" si="2700"/>
        <v>20601.539999999997</v>
      </c>
      <c r="CE1454" s="66"/>
      <c r="CF1454" s="66">
        <f t="shared" si="2621"/>
        <v>0</v>
      </c>
      <c r="CG1454" s="67">
        <f t="shared" si="2651"/>
        <v>3663.6999999999994</v>
      </c>
      <c r="CH1454" s="66"/>
      <c r="CI1454" s="66">
        <f t="shared" si="2622"/>
        <v>0</v>
      </c>
      <c r="CJ1454" s="67">
        <f t="shared" si="2665"/>
        <v>6757.8</v>
      </c>
      <c r="CK1454" s="66"/>
      <c r="CL1454" s="68">
        <f t="shared" si="2623"/>
        <v>0</v>
      </c>
      <c r="CM1454" s="79">
        <f t="shared" si="2652"/>
        <v>4847.4799999999996</v>
      </c>
      <c r="CN1454" s="66"/>
      <c r="CO1454" s="68">
        <f t="shared" si="2624"/>
        <v>0</v>
      </c>
      <c r="CP1454" s="79">
        <f t="shared" si="2653"/>
        <v>3955</v>
      </c>
      <c r="CQ1454" s="66"/>
      <c r="CR1454" s="68">
        <f t="shared" si="2625"/>
        <v>0</v>
      </c>
      <c r="CS1454" s="79">
        <f t="shared" si="2595"/>
        <v>5186</v>
      </c>
      <c r="CT1454" s="66"/>
      <c r="CU1454" s="68">
        <f t="shared" si="2626"/>
        <v>0</v>
      </c>
      <c r="CV1454" s="79">
        <f t="shared" si="2654"/>
        <v>6929</v>
      </c>
      <c r="CW1454" s="66"/>
      <c r="CX1454" s="66">
        <f t="shared" si="2644"/>
        <v>0</v>
      </c>
      <c r="CY1454" s="40">
        <f t="shared" si="2702"/>
        <v>6173.9599999999982</v>
      </c>
      <c r="CZ1454" s="65"/>
      <c r="DA1454" s="66">
        <f t="shared" si="2640"/>
        <v>0</v>
      </c>
      <c r="DB1454" s="67">
        <f t="shared" si="2666"/>
        <v>24348</v>
      </c>
      <c r="DC1454" s="66"/>
      <c r="DD1454" s="66">
        <f t="shared" si="2641"/>
        <v>0</v>
      </c>
      <c r="DE1454" s="67">
        <f t="shared" si="2667"/>
        <v>71119</v>
      </c>
      <c r="DF1454" s="66"/>
      <c r="DG1454" s="69">
        <f t="shared" si="2627"/>
        <v>0</v>
      </c>
      <c r="DH1454" s="67">
        <f t="shared" si="2701"/>
        <v>438795</v>
      </c>
      <c r="DI1454" s="66"/>
      <c r="DJ1454" s="66">
        <f t="shared" si="2628"/>
        <v>0</v>
      </c>
      <c r="DK1454" s="67">
        <f t="shared" si="2655"/>
        <v>4363.5</v>
      </c>
      <c r="DM1454" s="206">
        <f t="shared" si="2629"/>
        <v>0</v>
      </c>
      <c r="DN1454" s="25">
        <f t="shared" si="2648"/>
        <v>0</v>
      </c>
      <c r="DO1454" s="5"/>
      <c r="DP1454" s="43">
        <f t="shared" si="2630"/>
        <v>0</v>
      </c>
      <c r="DQ1454" s="27">
        <f t="shared" si="2656"/>
        <v>6413.5</v>
      </c>
      <c r="DR1454" s="5"/>
      <c r="DS1454" s="43">
        <f t="shared" si="2631"/>
        <v>0</v>
      </c>
      <c r="DT1454" s="27">
        <f t="shared" si="2657"/>
        <v>4846</v>
      </c>
      <c r="DU1454" s="5"/>
      <c r="DV1454" s="43">
        <f t="shared" si="2632"/>
        <v>0</v>
      </c>
      <c r="DW1454" s="27">
        <f t="shared" si="2658"/>
        <v>4835</v>
      </c>
      <c r="DX1454" s="5"/>
      <c r="DY1454" s="22">
        <f t="shared" si="2633"/>
        <v>0</v>
      </c>
      <c r="DZ1454" s="25">
        <f t="shared" si="2659"/>
        <v>523</v>
      </c>
      <c r="EA1454" s="22"/>
      <c r="EB1454" s="22">
        <f t="shared" si="2634"/>
        <v>0</v>
      </c>
      <c r="EC1454" s="28">
        <f t="shared" si="2660"/>
        <v>369</v>
      </c>
      <c r="ED1454" s="5"/>
      <c r="EE1454" s="43">
        <f t="shared" si="2635"/>
        <v>0</v>
      </c>
      <c r="EF1454" s="27">
        <f t="shared" si="2661"/>
        <v>4769</v>
      </c>
      <c r="EG1454" s="66"/>
      <c r="EH1454" s="66">
        <f t="shared" si="2636"/>
        <v>0</v>
      </c>
      <c r="EI1454" s="67">
        <f t="shared" si="2662"/>
        <v>21277</v>
      </c>
      <c r="EJ1454" s="66"/>
      <c r="EK1454" s="66">
        <f t="shared" si="2637"/>
        <v>0</v>
      </c>
      <c r="EL1454" s="67">
        <f t="shared" si="2663"/>
        <v>19907</v>
      </c>
      <c r="EM1454" s="110">
        <f t="shared" si="2672"/>
        <v>244483.39244275997</v>
      </c>
    </row>
    <row r="1455" spans="1:143" ht="11.25" customHeight="1" x14ac:dyDescent="0.25">
      <c r="A1455" s="254">
        <v>46207</v>
      </c>
      <c r="B1455" s="187">
        <v>46191</v>
      </c>
      <c r="C1455" s="181">
        <v>8005025180</v>
      </c>
      <c r="D1455" s="111" t="s">
        <v>333</v>
      </c>
      <c r="E1455" s="138">
        <v>600</v>
      </c>
      <c r="F1455" s="139">
        <v>3</v>
      </c>
      <c r="G1455" s="85"/>
      <c r="H1455" s="66"/>
      <c r="I1455" s="41">
        <f t="shared" si="2601"/>
        <v>0</v>
      </c>
      <c r="J1455" s="48">
        <f t="shared" si="2696"/>
        <v>204437</v>
      </c>
      <c r="K1455" s="66"/>
      <c r="L1455" s="41">
        <f t="shared" si="2703"/>
        <v>0</v>
      </c>
      <c r="M1455" s="48">
        <f t="shared" si="2697"/>
        <v>213254</v>
      </c>
      <c r="N1455" s="66"/>
      <c r="O1455" s="41">
        <f t="shared" si="2704"/>
        <v>0</v>
      </c>
      <c r="P1455" s="48">
        <f t="shared" si="2698"/>
        <v>141816</v>
      </c>
      <c r="Q1455" s="66"/>
      <c r="R1455" s="66">
        <f t="shared" si="2705"/>
        <v>0</v>
      </c>
      <c r="S1455" s="67">
        <f t="shared" si="2699"/>
        <v>277952</v>
      </c>
      <c r="T1455" s="66"/>
      <c r="U1455" s="66">
        <f t="shared" si="2602"/>
        <v>0</v>
      </c>
      <c r="V1455" s="67">
        <f t="shared" si="2679"/>
        <v>113216.80000000005</v>
      </c>
      <c r="X1455" s="69">
        <f t="shared" si="2605"/>
        <v>0</v>
      </c>
      <c r="Y1455" s="67">
        <f t="shared" si="2684"/>
        <v>4416.3500000000004</v>
      </c>
      <c r="Z1455" s="66"/>
      <c r="AA1455" s="68">
        <f t="shared" si="2606"/>
        <v>0</v>
      </c>
      <c r="AB1455" s="67">
        <f t="shared" si="2685"/>
        <v>24408.5</v>
      </c>
      <c r="AC1455" s="66"/>
      <c r="AD1455" s="66">
        <f t="shared" si="2607"/>
        <v>0</v>
      </c>
      <c r="AE1455" s="67">
        <f t="shared" si="2686"/>
        <v>14877</v>
      </c>
      <c r="AF1455" s="66"/>
      <c r="AG1455" s="78">
        <f t="shared" si="2608"/>
        <v>0</v>
      </c>
      <c r="AH1455" s="79">
        <f t="shared" si="2687"/>
        <v>17184.8</v>
      </c>
      <c r="AI1455" s="66"/>
      <c r="AJ1455" s="68">
        <f t="shared" si="2609"/>
        <v>0</v>
      </c>
      <c r="AK1455" s="67">
        <f t="shared" si="2688"/>
        <v>41124</v>
      </c>
      <c r="AL1455" s="66"/>
      <c r="AM1455" s="68">
        <f t="shared" si="2673"/>
        <v>0</v>
      </c>
      <c r="AN1455" s="67">
        <f t="shared" si="2689"/>
        <v>7722.12</v>
      </c>
      <c r="AO1455" s="66"/>
      <c r="AP1455" s="68">
        <f t="shared" si="2610"/>
        <v>0</v>
      </c>
      <c r="AQ1455" s="67">
        <f t="shared" si="2593"/>
        <v>7578.6399999999994</v>
      </c>
      <c r="AR1455" s="66"/>
      <c r="AS1455" s="68">
        <f t="shared" si="2611"/>
        <v>0</v>
      </c>
      <c r="AT1455" s="67">
        <f t="shared" si="2674"/>
        <v>2278.5</v>
      </c>
      <c r="AU1455" s="66"/>
      <c r="AV1455" s="66">
        <f t="shared" si="2612"/>
        <v>0</v>
      </c>
      <c r="AW1455" s="42">
        <f t="shared" si="2596"/>
        <v>3255.6000000000017</v>
      </c>
      <c r="AX1455" s="66"/>
      <c r="AY1455" s="66">
        <f t="shared" si="2613"/>
        <v>0</v>
      </c>
      <c r="AZ1455" s="67">
        <f t="shared" si="2647"/>
        <v>616.09999999999991</v>
      </c>
      <c r="BA1455" s="66"/>
      <c r="BB1455" s="68">
        <f t="shared" si="2614"/>
        <v>0</v>
      </c>
      <c r="BC1455" s="67">
        <f t="shared" si="2594"/>
        <v>77.819999999999851</v>
      </c>
      <c r="BD1455" s="66"/>
      <c r="BE1455" s="68">
        <f t="shared" si="2615"/>
        <v>0</v>
      </c>
      <c r="BF1455" s="67">
        <f t="shared" si="2645"/>
        <v>445.38000000000164</v>
      </c>
      <c r="BG1455" s="66"/>
      <c r="BH1455" s="68">
        <f t="shared" si="2671"/>
        <v>0</v>
      </c>
      <c r="BI1455" s="67">
        <f t="shared" si="2646"/>
        <v>2915.1000000000022</v>
      </c>
      <c r="BJ1455" s="66"/>
      <c r="BK1455" s="68">
        <f t="shared" si="2617"/>
        <v>0</v>
      </c>
      <c r="BL1455" s="67">
        <f t="shared" si="2649"/>
        <v>2582.6000000000004</v>
      </c>
      <c r="BM1455" s="66"/>
      <c r="BN1455" s="68">
        <f t="shared" si="2642"/>
        <v>1872</v>
      </c>
      <c r="BO1455" s="67">
        <f t="shared" si="2650"/>
        <v>22327.5</v>
      </c>
      <c r="BP1455" s="66"/>
      <c r="BQ1455" s="68">
        <f t="shared" si="2680"/>
        <v>0</v>
      </c>
      <c r="BR1455" s="67">
        <f t="shared" si="2664"/>
        <v>59714.05000000001</v>
      </c>
      <c r="BS1455" s="66"/>
      <c r="BT1455" s="66">
        <f t="shared" si="2690"/>
        <v>0</v>
      </c>
      <c r="BU1455" s="67">
        <f t="shared" si="2693"/>
        <v>175345</v>
      </c>
      <c r="BV1455" s="66"/>
      <c r="BW1455" s="66">
        <f t="shared" si="2692"/>
        <v>0</v>
      </c>
      <c r="BX1455" s="67">
        <f>+BX1454+BV1455-BW1455-652</f>
        <v>112196</v>
      </c>
      <c r="BY1455" s="66"/>
      <c r="BZ1455" s="66">
        <f t="shared" si="2691"/>
        <v>0</v>
      </c>
      <c r="CA1455" s="67">
        <f t="shared" si="2695"/>
        <v>171039</v>
      </c>
      <c r="CB1455" s="66"/>
      <c r="CC1455" s="66">
        <f t="shared" si="2620"/>
        <v>0</v>
      </c>
      <c r="CD1455" s="67">
        <f t="shared" si="2700"/>
        <v>20601.539999999997</v>
      </c>
      <c r="CE1455" s="66"/>
      <c r="CF1455" s="66">
        <f t="shared" si="2621"/>
        <v>0</v>
      </c>
      <c r="CG1455" s="67">
        <f t="shared" si="2651"/>
        <v>3663.6999999999994</v>
      </c>
      <c r="CH1455" s="66"/>
      <c r="CI1455" s="66">
        <f t="shared" si="2622"/>
        <v>0</v>
      </c>
      <c r="CJ1455" s="67">
        <f t="shared" si="2665"/>
        <v>6757.8</v>
      </c>
      <c r="CK1455" s="66"/>
      <c r="CL1455" s="68">
        <f t="shared" si="2623"/>
        <v>0</v>
      </c>
      <c r="CM1455" s="79">
        <f t="shared" si="2652"/>
        <v>4847.4799999999996</v>
      </c>
      <c r="CN1455" s="66"/>
      <c r="CO1455" s="68">
        <f t="shared" si="2624"/>
        <v>0</v>
      </c>
      <c r="CP1455" s="79">
        <f t="shared" si="2653"/>
        <v>3955</v>
      </c>
      <c r="CQ1455" s="66"/>
      <c r="CR1455" s="68">
        <f t="shared" si="2625"/>
        <v>0</v>
      </c>
      <c r="CS1455" s="79">
        <f t="shared" si="2595"/>
        <v>5186</v>
      </c>
      <c r="CT1455" s="66"/>
      <c r="CU1455" s="68">
        <f t="shared" si="2626"/>
        <v>0</v>
      </c>
      <c r="CV1455" s="79">
        <f t="shared" si="2654"/>
        <v>6929</v>
      </c>
      <c r="CW1455" s="66"/>
      <c r="CX1455" s="66">
        <f t="shared" si="2644"/>
        <v>0</v>
      </c>
      <c r="CY1455" s="40">
        <f t="shared" si="2702"/>
        <v>6173.9599999999982</v>
      </c>
      <c r="CZ1455" s="65"/>
      <c r="DA1455" s="66">
        <f t="shared" si="2640"/>
        <v>0</v>
      </c>
      <c r="DB1455" s="67">
        <f t="shared" si="2666"/>
        <v>24348</v>
      </c>
      <c r="DC1455" s="66"/>
      <c r="DD1455" s="66">
        <f t="shared" si="2641"/>
        <v>0</v>
      </c>
      <c r="DE1455" s="67">
        <f t="shared" si="2667"/>
        <v>71119</v>
      </c>
      <c r="DF1455" s="66"/>
      <c r="DG1455" s="69">
        <f t="shared" si="2627"/>
        <v>0</v>
      </c>
      <c r="DH1455" s="67">
        <f t="shared" si="2701"/>
        <v>438795</v>
      </c>
      <c r="DI1455" s="66"/>
      <c r="DJ1455" s="66">
        <f t="shared" si="2628"/>
        <v>0</v>
      </c>
      <c r="DK1455" s="67">
        <f t="shared" si="2655"/>
        <v>4363.5</v>
      </c>
      <c r="DM1455" s="206">
        <f t="shared" si="2629"/>
        <v>0</v>
      </c>
      <c r="DN1455" s="25">
        <f t="shared" si="2648"/>
        <v>0</v>
      </c>
      <c r="DO1455" s="5"/>
      <c r="DP1455" s="43">
        <f t="shared" si="2630"/>
        <v>0</v>
      </c>
      <c r="DQ1455" s="27">
        <f t="shared" si="2656"/>
        <v>6413.5</v>
      </c>
      <c r="DR1455" s="5"/>
      <c r="DS1455" s="43">
        <f t="shared" si="2631"/>
        <v>0</v>
      </c>
      <c r="DT1455" s="27">
        <f t="shared" si="2657"/>
        <v>4846</v>
      </c>
      <c r="DU1455" s="5"/>
      <c r="DV1455" s="43">
        <f t="shared" si="2632"/>
        <v>0</v>
      </c>
      <c r="DW1455" s="27">
        <f t="shared" si="2658"/>
        <v>4835</v>
      </c>
      <c r="DX1455" s="5"/>
      <c r="DY1455" s="22">
        <f t="shared" si="2633"/>
        <v>0</v>
      </c>
      <c r="DZ1455" s="25">
        <f t="shared" si="2659"/>
        <v>523</v>
      </c>
      <c r="EA1455" s="22"/>
      <c r="EB1455" s="22">
        <f t="shared" si="2634"/>
        <v>0</v>
      </c>
      <c r="EC1455" s="28">
        <f t="shared" si="2660"/>
        <v>369</v>
      </c>
      <c r="ED1455" s="5"/>
      <c r="EE1455" s="43">
        <f t="shared" si="2635"/>
        <v>0</v>
      </c>
      <c r="EF1455" s="27">
        <f t="shared" si="2661"/>
        <v>4769</v>
      </c>
      <c r="EG1455" s="66"/>
      <c r="EH1455" s="66">
        <f t="shared" si="2636"/>
        <v>0</v>
      </c>
      <c r="EI1455" s="67">
        <f t="shared" si="2662"/>
        <v>21277</v>
      </c>
      <c r="EJ1455" s="66"/>
      <c r="EK1455" s="66">
        <f t="shared" si="2637"/>
        <v>0</v>
      </c>
      <c r="EL1455" s="67">
        <f t="shared" si="2663"/>
        <v>19907</v>
      </c>
      <c r="EM1455" s="110">
        <f t="shared" si="2672"/>
        <v>242388.18044276003</v>
      </c>
    </row>
    <row r="1456" spans="1:143" ht="11.25" customHeight="1" x14ac:dyDescent="0.25">
      <c r="A1456" s="254">
        <v>46207</v>
      </c>
      <c r="B1456" s="187">
        <v>46198</v>
      </c>
      <c r="C1456" s="181">
        <v>8005025804</v>
      </c>
      <c r="D1456" s="111" t="s">
        <v>285</v>
      </c>
      <c r="E1456" s="138">
        <v>3500</v>
      </c>
      <c r="F1456" s="139">
        <v>1</v>
      </c>
      <c r="G1456" s="85">
        <v>191516041653</v>
      </c>
      <c r="H1456" s="66"/>
      <c r="I1456" s="41">
        <f t="shared" si="2601"/>
        <v>0</v>
      </c>
      <c r="J1456" s="48">
        <f t="shared" si="2696"/>
        <v>204437</v>
      </c>
      <c r="K1456" s="66"/>
      <c r="L1456" s="41">
        <f t="shared" si="2703"/>
        <v>0</v>
      </c>
      <c r="M1456" s="48">
        <f t="shared" si="2697"/>
        <v>213254</v>
      </c>
      <c r="N1456" s="66"/>
      <c r="O1456" s="41">
        <f t="shared" si="2704"/>
        <v>0</v>
      </c>
      <c r="P1456" s="48">
        <f t="shared" si="2698"/>
        <v>141816</v>
      </c>
      <c r="Q1456" s="66"/>
      <c r="R1456" s="66">
        <f t="shared" si="2705"/>
        <v>0</v>
      </c>
      <c r="S1456" s="67">
        <f t="shared" si="2699"/>
        <v>277952</v>
      </c>
      <c r="T1456" s="66"/>
      <c r="U1456" s="66">
        <f t="shared" si="2602"/>
        <v>0</v>
      </c>
      <c r="V1456" s="67">
        <f t="shared" si="2679"/>
        <v>113216.80000000005</v>
      </c>
      <c r="X1456" s="69">
        <f t="shared" si="2605"/>
        <v>0</v>
      </c>
      <c r="Y1456" s="67">
        <f t="shared" si="2684"/>
        <v>4416.3500000000004</v>
      </c>
      <c r="Z1456" s="66"/>
      <c r="AA1456" s="68">
        <f t="shared" si="2606"/>
        <v>0</v>
      </c>
      <c r="AB1456" s="67">
        <f t="shared" si="2685"/>
        <v>24408.5</v>
      </c>
      <c r="AC1456" s="66"/>
      <c r="AD1456" s="66">
        <f t="shared" si="2607"/>
        <v>0</v>
      </c>
      <c r="AE1456" s="67">
        <f t="shared" si="2686"/>
        <v>14877</v>
      </c>
      <c r="AF1456" s="66"/>
      <c r="AG1456" s="78">
        <f t="shared" si="2608"/>
        <v>0</v>
      </c>
      <c r="AH1456" s="79">
        <f t="shared" si="2687"/>
        <v>17184.8</v>
      </c>
      <c r="AI1456" s="66"/>
      <c r="AJ1456" s="68">
        <f t="shared" si="2609"/>
        <v>0</v>
      </c>
      <c r="AK1456" s="67">
        <f t="shared" si="2688"/>
        <v>41124</v>
      </c>
      <c r="AL1456" s="66"/>
      <c r="AM1456" s="68">
        <f t="shared" si="2673"/>
        <v>0</v>
      </c>
      <c r="AN1456" s="67">
        <f t="shared" si="2689"/>
        <v>7722.12</v>
      </c>
      <c r="AO1456" s="66"/>
      <c r="AP1456" s="68">
        <f t="shared" si="2610"/>
        <v>0</v>
      </c>
      <c r="AQ1456" s="67">
        <f t="shared" ref="AQ1456:AQ1499" si="2706">+AQ1455+AO1456-AP1456</f>
        <v>7578.6399999999994</v>
      </c>
      <c r="AR1456" s="66"/>
      <c r="AS1456" s="68">
        <f t="shared" si="2611"/>
        <v>0</v>
      </c>
      <c r="AT1456" s="67">
        <f t="shared" si="2674"/>
        <v>2278.5</v>
      </c>
      <c r="AU1456" s="66"/>
      <c r="AV1456" s="66">
        <f t="shared" si="2612"/>
        <v>0</v>
      </c>
      <c r="AW1456" s="42">
        <f t="shared" si="2596"/>
        <v>3255.6000000000017</v>
      </c>
      <c r="AX1456" s="66"/>
      <c r="AY1456" s="66">
        <f t="shared" si="2613"/>
        <v>0</v>
      </c>
      <c r="AZ1456" s="67">
        <f t="shared" si="2647"/>
        <v>616.09999999999991</v>
      </c>
      <c r="BA1456" s="66"/>
      <c r="BB1456" s="68">
        <f t="shared" si="2614"/>
        <v>0</v>
      </c>
      <c r="BC1456" s="67">
        <f t="shared" si="2594"/>
        <v>77.819999999999851</v>
      </c>
      <c r="BD1456" s="66"/>
      <c r="BE1456" s="68">
        <f t="shared" si="2615"/>
        <v>0</v>
      </c>
      <c r="BF1456" s="67">
        <f t="shared" si="2645"/>
        <v>445.38000000000164</v>
      </c>
      <c r="BG1456" s="66"/>
      <c r="BH1456" s="68">
        <f t="shared" si="2671"/>
        <v>0</v>
      </c>
      <c r="BI1456" s="67">
        <f t="shared" si="2646"/>
        <v>2915.1000000000022</v>
      </c>
      <c r="BJ1456" s="66"/>
      <c r="BK1456" s="68">
        <f t="shared" si="2617"/>
        <v>0</v>
      </c>
      <c r="BL1456" s="67">
        <f t="shared" si="2649"/>
        <v>2582.6000000000004</v>
      </c>
      <c r="BM1456" s="66"/>
      <c r="BN1456" s="68">
        <f t="shared" si="2642"/>
        <v>0</v>
      </c>
      <c r="BO1456" s="67">
        <f t="shared" si="2650"/>
        <v>22327.5</v>
      </c>
      <c r="BP1456" s="66"/>
      <c r="BQ1456" s="68">
        <f t="shared" si="2680"/>
        <v>3920.0000000000005</v>
      </c>
      <c r="BR1456" s="67">
        <f t="shared" si="2664"/>
        <v>55794.05000000001</v>
      </c>
      <c r="BS1456" s="66"/>
      <c r="BT1456" s="66">
        <f t="shared" si="2690"/>
        <v>7000</v>
      </c>
      <c r="BU1456" s="67">
        <f t="shared" si="2693"/>
        <v>168345</v>
      </c>
      <c r="BV1456" s="66"/>
      <c r="BW1456" s="66">
        <f t="shared" si="2692"/>
        <v>7000</v>
      </c>
      <c r="BX1456" s="67">
        <f t="shared" ref="BX1456:BX1461" si="2707">+BX1455+BV1456-BW1456</f>
        <v>105196</v>
      </c>
      <c r="BY1456" s="66"/>
      <c r="BZ1456" s="66">
        <f t="shared" si="2691"/>
        <v>7000</v>
      </c>
      <c r="CA1456" s="67">
        <f t="shared" si="2695"/>
        <v>164039</v>
      </c>
      <c r="CB1456" s="66"/>
      <c r="CC1456" s="66">
        <f t="shared" si="2620"/>
        <v>0</v>
      </c>
      <c r="CD1456" s="67">
        <f t="shared" si="2700"/>
        <v>20601.539999999997</v>
      </c>
      <c r="CE1456" s="66"/>
      <c r="CF1456" s="66">
        <f t="shared" si="2621"/>
        <v>0</v>
      </c>
      <c r="CG1456" s="67">
        <f t="shared" si="2651"/>
        <v>3663.6999999999994</v>
      </c>
      <c r="CH1456" s="66"/>
      <c r="CI1456" s="66">
        <f t="shared" si="2622"/>
        <v>0</v>
      </c>
      <c r="CJ1456" s="67">
        <f t="shared" si="2665"/>
        <v>6757.8</v>
      </c>
      <c r="CK1456" s="66"/>
      <c r="CL1456" s="68">
        <f t="shared" si="2623"/>
        <v>0</v>
      </c>
      <c r="CM1456" s="79">
        <f t="shared" si="2652"/>
        <v>4847.4799999999996</v>
      </c>
      <c r="CN1456" s="66"/>
      <c r="CO1456" s="68">
        <f t="shared" si="2624"/>
        <v>0</v>
      </c>
      <c r="CP1456" s="79">
        <f t="shared" si="2653"/>
        <v>3955</v>
      </c>
      <c r="CQ1456" s="66"/>
      <c r="CR1456" s="68">
        <f t="shared" si="2625"/>
        <v>0</v>
      </c>
      <c r="CS1456" s="79">
        <f t="shared" si="2595"/>
        <v>5186</v>
      </c>
      <c r="CT1456" s="66"/>
      <c r="CU1456" s="68">
        <f t="shared" si="2626"/>
        <v>0</v>
      </c>
      <c r="CV1456" s="79">
        <f t="shared" si="2654"/>
        <v>6929</v>
      </c>
      <c r="CW1456" s="66"/>
      <c r="CX1456" s="66">
        <f t="shared" si="2644"/>
        <v>0</v>
      </c>
      <c r="CY1456" s="40">
        <f t="shared" si="2702"/>
        <v>6173.9599999999982</v>
      </c>
      <c r="CZ1456" s="65"/>
      <c r="DA1456" s="66">
        <f t="shared" si="2640"/>
        <v>0</v>
      </c>
      <c r="DB1456" s="67">
        <f t="shared" si="2666"/>
        <v>24348</v>
      </c>
      <c r="DC1456" s="66"/>
      <c r="DD1456" s="66">
        <f t="shared" si="2641"/>
        <v>0</v>
      </c>
      <c r="DE1456" s="67">
        <f t="shared" si="2667"/>
        <v>71119</v>
      </c>
      <c r="DF1456" s="66"/>
      <c r="DG1456" s="69">
        <f t="shared" si="2627"/>
        <v>0</v>
      </c>
      <c r="DH1456" s="67">
        <f t="shared" si="2701"/>
        <v>438795</v>
      </c>
      <c r="DI1456" s="66"/>
      <c r="DJ1456" s="66">
        <f t="shared" si="2628"/>
        <v>0</v>
      </c>
      <c r="DK1456" s="67">
        <f t="shared" si="2655"/>
        <v>4363.5</v>
      </c>
      <c r="DM1456" s="206">
        <f t="shared" si="2629"/>
        <v>0</v>
      </c>
      <c r="DN1456" s="25">
        <f t="shared" si="2648"/>
        <v>0</v>
      </c>
      <c r="DO1456" s="5"/>
      <c r="DP1456" s="43">
        <f t="shared" si="2630"/>
        <v>0</v>
      </c>
      <c r="DQ1456" s="27">
        <f t="shared" si="2656"/>
        <v>6413.5</v>
      </c>
      <c r="DR1456" s="5"/>
      <c r="DS1456" s="43">
        <f t="shared" si="2631"/>
        <v>0</v>
      </c>
      <c r="DT1456" s="27">
        <f t="shared" si="2657"/>
        <v>4846</v>
      </c>
      <c r="DU1456" s="5"/>
      <c r="DV1456" s="43">
        <f t="shared" si="2632"/>
        <v>0</v>
      </c>
      <c r="DW1456" s="27">
        <f t="shared" si="2658"/>
        <v>4835</v>
      </c>
      <c r="DX1456" s="5"/>
      <c r="DY1456" s="22">
        <f t="shared" si="2633"/>
        <v>0</v>
      </c>
      <c r="DZ1456" s="25">
        <f t="shared" si="2659"/>
        <v>523</v>
      </c>
      <c r="EA1456" s="22"/>
      <c r="EB1456" s="22">
        <f t="shared" si="2634"/>
        <v>0</v>
      </c>
      <c r="EC1456" s="28">
        <f t="shared" si="2660"/>
        <v>369</v>
      </c>
      <c r="ED1456" s="5"/>
      <c r="EE1456" s="43">
        <f t="shared" si="2635"/>
        <v>0</v>
      </c>
      <c r="EF1456" s="27">
        <f t="shared" si="2661"/>
        <v>4769</v>
      </c>
      <c r="EG1456" s="66"/>
      <c r="EH1456" s="66">
        <f t="shared" si="2636"/>
        <v>0</v>
      </c>
      <c r="EI1456" s="67">
        <f t="shared" si="2662"/>
        <v>21277</v>
      </c>
      <c r="EJ1456" s="66"/>
      <c r="EK1456" s="66">
        <f t="shared" si="2637"/>
        <v>0</v>
      </c>
      <c r="EL1456" s="67">
        <f t="shared" si="2663"/>
        <v>19907</v>
      </c>
      <c r="EM1456" s="110">
        <f t="shared" si="2672"/>
        <v>241188.61164275996</v>
      </c>
    </row>
    <row r="1457" spans="1:143" ht="12" customHeight="1" x14ac:dyDescent="0.25">
      <c r="A1457" s="11">
        <v>46207</v>
      </c>
      <c r="B1457" s="189">
        <v>46198</v>
      </c>
      <c r="C1457" s="183">
        <v>8005022433</v>
      </c>
      <c r="D1457" s="62" t="s">
        <v>308</v>
      </c>
      <c r="E1457" s="63">
        <v>950</v>
      </c>
      <c r="F1457" s="156">
        <v>3</v>
      </c>
      <c r="G1457" s="78">
        <v>191516078710</v>
      </c>
      <c r="H1457" s="66"/>
      <c r="I1457" s="41">
        <f t="shared" si="2601"/>
        <v>0</v>
      </c>
      <c r="J1457" s="48">
        <f t="shared" si="2696"/>
        <v>204437</v>
      </c>
      <c r="K1457" s="66"/>
      <c r="L1457" s="41">
        <f t="shared" si="2703"/>
        <v>0</v>
      </c>
      <c r="M1457" s="48">
        <f t="shared" si="2697"/>
        <v>213254</v>
      </c>
      <c r="N1457" s="66"/>
      <c r="O1457" s="41">
        <f t="shared" si="2704"/>
        <v>0</v>
      </c>
      <c r="P1457" s="48">
        <f t="shared" si="2698"/>
        <v>141816</v>
      </c>
      <c r="Q1457" s="66"/>
      <c r="R1457" s="66">
        <f t="shared" si="2705"/>
        <v>0</v>
      </c>
      <c r="S1457" s="67">
        <f t="shared" si="2699"/>
        <v>277952</v>
      </c>
      <c r="T1457" s="66"/>
      <c r="U1457" s="66">
        <f t="shared" si="2602"/>
        <v>0</v>
      </c>
      <c r="V1457" s="67">
        <f t="shared" si="2679"/>
        <v>113216.80000000005</v>
      </c>
      <c r="X1457" s="69">
        <f t="shared" si="2605"/>
        <v>0</v>
      </c>
      <c r="Y1457" s="67">
        <f t="shared" si="2684"/>
        <v>4416.3500000000004</v>
      </c>
      <c r="Z1457" s="66"/>
      <c r="AA1457" s="68">
        <f t="shared" si="2606"/>
        <v>0</v>
      </c>
      <c r="AB1457" s="67">
        <f t="shared" si="2685"/>
        <v>24408.5</v>
      </c>
      <c r="AC1457" s="66"/>
      <c r="AD1457" s="66">
        <f t="shared" si="2607"/>
        <v>0</v>
      </c>
      <c r="AE1457" s="67">
        <f t="shared" si="2686"/>
        <v>14877</v>
      </c>
      <c r="AF1457" s="66"/>
      <c r="AG1457" s="78">
        <f t="shared" si="2608"/>
        <v>0</v>
      </c>
      <c r="AH1457" s="79">
        <f t="shared" si="2687"/>
        <v>17184.8</v>
      </c>
      <c r="AI1457" s="66"/>
      <c r="AJ1457" s="68">
        <f t="shared" si="2609"/>
        <v>0</v>
      </c>
      <c r="AK1457" s="67">
        <f t="shared" si="2688"/>
        <v>41124</v>
      </c>
      <c r="AL1457" s="66"/>
      <c r="AM1457" s="68">
        <f t="shared" si="2673"/>
        <v>0</v>
      </c>
      <c r="AN1457" s="67">
        <f t="shared" si="2689"/>
        <v>7722.12</v>
      </c>
      <c r="AO1457" s="66"/>
      <c r="AP1457" s="68">
        <f t="shared" si="2610"/>
        <v>0</v>
      </c>
      <c r="AQ1457" s="67">
        <f t="shared" si="2706"/>
        <v>7578.6399999999994</v>
      </c>
      <c r="AR1457" s="66"/>
      <c r="AS1457" s="68">
        <f t="shared" si="2611"/>
        <v>0</v>
      </c>
      <c r="AT1457" s="67">
        <f t="shared" si="2674"/>
        <v>2278.5</v>
      </c>
      <c r="AU1457" s="66"/>
      <c r="AV1457" s="66">
        <f t="shared" si="2612"/>
        <v>0</v>
      </c>
      <c r="AW1457" s="42">
        <f t="shared" si="2596"/>
        <v>3255.6000000000017</v>
      </c>
      <c r="AX1457" s="66"/>
      <c r="AY1457" s="66">
        <f t="shared" si="2613"/>
        <v>0</v>
      </c>
      <c r="AZ1457" s="67">
        <f t="shared" si="2647"/>
        <v>616.09999999999991</v>
      </c>
      <c r="BA1457" s="66"/>
      <c r="BB1457" s="68">
        <f t="shared" si="2614"/>
        <v>0</v>
      </c>
      <c r="BC1457" s="67">
        <f t="shared" si="2594"/>
        <v>77.819999999999851</v>
      </c>
      <c r="BD1457" s="66"/>
      <c r="BE1457" s="68">
        <f t="shared" si="2615"/>
        <v>0</v>
      </c>
      <c r="BF1457" s="67">
        <f t="shared" si="2645"/>
        <v>445.38000000000164</v>
      </c>
      <c r="BG1457" s="66"/>
      <c r="BH1457" s="68">
        <f t="shared" si="2671"/>
        <v>0</v>
      </c>
      <c r="BI1457" s="67">
        <f t="shared" si="2646"/>
        <v>2915.1000000000022</v>
      </c>
      <c r="BJ1457" s="66"/>
      <c r="BK1457" s="68">
        <f t="shared" si="2617"/>
        <v>0</v>
      </c>
      <c r="BL1457" s="67">
        <f t="shared" si="2649"/>
        <v>2582.6000000000004</v>
      </c>
      <c r="BM1457" s="66"/>
      <c r="BN1457" s="68">
        <f t="shared" si="2642"/>
        <v>2964</v>
      </c>
      <c r="BO1457" s="67">
        <f t="shared" si="2650"/>
        <v>19363.5</v>
      </c>
      <c r="BP1457" s="66"/>
      <c r="BQ1457" s="68">
        <f t="shared" si="2680"/>
        <v>0</v>
      </c>
      <c r="BR1457" s="67">
        <f t="shared" si="2664"/>
        <v>55794.05000000001</v>
      </c>
      <c r="BS1457" s="66"/>
      <c r="BT1457" s="66">
        <f t="shared" si="2690"/>
        <v>1900</v>
      </c>
      <c r="BU1457" s="67">
        <f t="shared" si="2693"/>
        <v>166445</v>
      </c>
      <c r="BV1457" s="66"/>
      <c r="BW1457" s="66">
        <f t="shared" si="2692"/>
        <v>1900</v>
      </c>
      <c r="BX1457" s="67">
        <f t="shared" si="2707"/>
        <v>103296</v>
      </c>
      <c r="BY1457" s="66"/>
      <c r="BZ1457" s="66">
        <f t="shared" si="2691"/>
        <v>1900</v>
      </c>
      <c r="CA1457" s="67">
        <f t="shared" si="2695"/>
        <v>162139</v>
      </c>
      <c r="CB1457" s="66"/>
      <c r="CC1457" s="66">
        <f t="shared" si="2620"/>
        <v>0</v>
      </c>
      <c r="CD1457" s="67">
        <f t="shared" si="2700"/>
        <v>20601.539999999997</v>
      </c>
      <c r="CE1457" s="66"/>
      <c r="CF1457" s="66">
        <f t="shared" si="2621"/>
        <v>0</v>
      </c>
      <c r="CG1457" s="67">
        <f t="shared" si="2651"/>
        <v>3663.6999999999994</v>
      </c>
      <c r="CH1457" s="66"/>
      <c r="CI1457" s="66">
        <f t="shared" si="2622"/>
        <v>0</v>
      </c>
      <c r="CJ1457" s="67">
        <f t="shared" si="2665"/>
        <v>6757.8</v>
      </c>
      <c r="CK1457" s="66"/>
      <c r="CL1457" s="68">
        <f t="shared" si="2623"/>
        <v>0</v>
      </c>
      <c r="CM1457" s="79">
        <f t="shared" si="2652"/>
        <v>4847.4799999999996</v>
      </c>
      <c r="CN1457" s="66"/>
      <c r="CO1457" s="68">
        <f t="shared" si="2624"/>
        <v>0</v>
      </c>
      <c r="CP1457" s="79">
        <f t="shared" si="2653"/>
        <v>3955</v>
      </c>
      <c r="CQ1457" s="66"/>
      <c r="CR1457" s="68">
        <f t="shared" si="2625"/>
        <v>0</v>
      </c>
      <c r="CS1457" s="79">
        <f t="shared" si="2595"/>
        <v>5186</v>
      </c>
      <c r="CT1457" s="66"/>
      <c r="CU1457" s="68">
        <f t="shared" si="2626"/>
        <v>0</v>
      </c>
      <c r="CV1457" s="79">
        <f t="shared" si="2654"/>
        <v>6929</v>
      </c>
      <c r="CW1457" s="66"/>
      <c r="CX1457" s="66">
        <f t="shared" si="2644"/>
        <v>0</v>
      </c>
      <c r="CY1457" s="40">
        <f t="shared" si="2702"/>
        <v>6173.9599999999982</v>
      </c>
      <c r="CZ1457" s="65"/>
      <c r="DA1457" s="66">
        <f t="shared" si="2640"/>
        <v>0</v>
      </c>
      <c r="DB1457" s="67">
        <f t="shared" si="2666"/>
        <v>24348</v>
      </c>
      <c r="DC1457" s="66"/>
      <c r="DD1457" s="66">
        <f t="shared" si="2641"/>
        <v>0</v>
      </c>
      <c r="DE1457" s="67">
        <f t="shared" si="2667"/>
        <v>71119</v>
      </c>
      <c r="DF1457" s="66"/>
      <c r="DG1457" s="69">
        <f t="shared" si="2627"/>
        <v>0</v>
      </c>
      <c r="DH1457" s="67">
        <f t="shared" si="2701"/>
        <v>438795</v>
      </c>
      <c r="DI1457" s="66"/>
      <c r="DJ1457" s="66">
        <f t="shared" si="2628"/>
        <v>0</v>
      </c>
      <c r="DK1457" s="67">
        <f t="shared" si="2655"/>
        <v>4363.5</v>
      </c>
      <c r="DM1457" s="206">
        <f t="shared" si="2629"/>
        <v>0</v>
      </c>
      <c r="DN1457" s="25">
        <f t="shared" si="2648"/>
        <v>0</v>
      </c>
      <c r="DO1457" s="5"/>
      <c r="DP1457" s="43">
        <f t="shared" si="2630"/>
        <v>0</v>
      </c>
      <c r="DQ1457" s="27">
        <f t="shared" si="2656"/>
        <v>6413.5</v>
      </c>
      <c r="DR1457" s="5"/>
      <c r="DS1457" s="43">
        <f t="shared" si="2631"/>
        <v>0</v>
      </c>
      <c r="DT1457" s="27">
        <f t="shared" si="2657"/>
        <v>4846</v>
      </c>
      <c r="DU1457" s="5"/>
      <c r="DV1457" s="43">
        <f t="shared" si="2632"/>
        <v>0</v>
      </c>
      <c r="DW1457" s="27">
        <f t="shared" si="2658"/>
        <v>4835</v>
      </c>
      <c r="DX1457" s="5"/>
      <c r="DY1457" s="22">
        <f t="shared" si="2633"/>
        <v>0</v>
      </c>
      <c r="DZ1457" s="25">
        <f t="shared" si="2659"/>
        <v>523</v>
      </c>
      <c r="EA1457" s="22"/>
      <c r="EB1457" s="22">
        <f t="shared" si="2634"/>
        <v>0</v>
      </c>
      <c r="EC1457" s="28">
        <f t="shared" si="2660"/>
        <v>369</v>
      </c>
      <c r="ED1457" s="5"/>
      <c r="EE1457" s="43">
        <f t="shared" si="2635"/>
        <v>0</v>
      </c>
      <c r="EF1457" s="27">
        <f t="shared" si="2661"/>
        <v>4769</v>
      </c>
      <c r="EG1457" s="66"/>
      <c r="EH1457" s="66">
        <f t="shared" si="2636"/>
        <v>0</v>
      </c>
      <c r="EI1457" s="67">
        <f t="shared" si="2662"/>
        <v>21277</v>
      </c>
      <c r="EJ1457" s="66"/>
      <c r="EK1457" s="66">
        <f t="shared" si="2637"/>
        <v>0</v>
      </c>
      <c r="EL1457" s="67">
        <f t="shared" si="2663"/>
        <v>19907</v>
      </c>
      <c r="EM1457" s="110">
        <f t="shared" si="2672"/>
        <v>240188.80164275997</v>
      </c>
    </row>
    <row r="1458" spans="1:143" ht="11.25" customHeight="1" x14ac:dyDescent="0.25">
      <c r="A1458" s="184">
        <v>46207</v>
      </c>
      <c r="B1458" s="196" t="s">
        <v>526</v>
      </c>
      <c r="C1458" s="181">
        <v>8005018029</v>
      </c>
      <c r="D1458" s="111" t="s">
        <v>249</v>
      </c>
      <c r="E1458" s="138">
        <v>1000</v>
      </c>
      <c r="F1458" s="139">
        <v>2</v>
      </c>
      <c r="G1458" s="85">
        <v>191516187993</v>
      </c>
      <c r="H1458" s="66"/>
      <c r="I1458" s="41">
        <f t="shared" si="2601"/>
        <v>0</v>
      </c>
      <c r="J1458" s="48">
        <f t="shared" si="2696"/>
        <v>204437</v>
      </c>
      <c r="K1458" s="66"/>
      <c r="L1458" s="41">
        <f t="shared" si="2703"/>
        <v>0</v>
      </c>
      <c r="M1458" s="48">
        <f t="shared" si="2697"/>
        <v>213254</v>
      </c>
      <c r="N1458" s="66"/>
      <c r="O1458" s="41">
        <f t="shared" si="2704"/>
        <v>0</v>
      </c>
      <c r="P1458" s="48">
        <f t="shared" si="2698"/>
        <v>141816</v>
      </c>
      <c r="Q1458" s="66"/>
      <c r="R1458" s="66">
        <f t="shared" si="2705"/>
        <v>0</v>
      </c>
      <c r="S1458" s="67">
        <f t="shared" si="2699"/>
        <v>277952</v>
      </c>
      <c r="T1458" s="66"/>
      <c r="U1458" s="66">
        <f t="shared" si="2602"/>
        <v>0</v>
      </c>
      <c r="V1458" s="67">
        <f t="shared" si="2679"/>
        <v>113216.80000000005</v>
      </c>
      <c r="X1458" s="69">
        <f t="shared" si="2605"/>
        <v>0</v>
      </c>
      <c r="Y1458" s="67">
        <f t="shared" si="2684"/>
        <v>4416.3500000000004</v>
      </c>
      <c r="Z1458" s="66"/>
      <c r="AA1458" s="68">
        <f t="shared" si="2606"/>
        <v>0</v>
      </c>
      <c r="AB1458" s="67">
        <f t="shared" si="2685"/>
        <v>24408.5</v>
      </c>
      <c r="AC1458" s="66"/>
      <c r="AD1458" s="66">
        <f t="shared" si="2607"/>
        <v>0</v>
      </c>
      <c r="AE1458" s="67">
        <f t="shared" si="2686"/>
        <v>14877</v>
      </c>
      <c r="AF1458" s="66"/>
      <c r="AG1458" s="78">
        <f t="shared" si="2608"/>
        <v>0</v>
      </c>
      <c r="AH1458" s="79">
        <f t="shared" si="2687"/>
        <v>17184.8</v>
      </c>
      <c r="AI1458" s="66"/>
      <c r="AJ1458" s="68">
        <f t="shared" si="2609"/>
        <v>0</v>
      </c>
      <c r="AK1458" s="67">
        <f t="shared" si="2688"/>
        <v>41124</v>
      </c>
      <c r="AL1458" s="66"/>
      <c r="AM1458" s="68">
        <f t="shared" si="2673"/>
        <v>0</v>
      </c>
      <c r="AN1458" s="67">
        <f t="shared" si="2689"/>
        <v>7722.12</v>
      </c>
      <c r="AO1458" s="66"/>
      <c r="AP1458" s="68">
        <f t="shared" si="2610"/>
        <v>0</v>
      </c>
      <c r="AQ1458" s="67">
        <f t="shared" si="2706"/>
        <v>7578.6399999999994</v>
      </c>
      <c r="AR1458" s="66"/>
      <c r="AS1458" s="68">
        <f t="shared" si="2611"/>
        <v>0</v>
      </c>
      <c r="AT1458" s="67">
        <f t="shared" si="2674"/>
        <v>2278.5</v>
      </c>
      <c r="AU1458" s="66"/>
      <c r="AV1458" s="66">
        <f t="shared" si="2612"/>
        <v>0</v>
      </c>
      <c r="AW1458" s="42">
        <f t="shared" si="2596"/>
        <v>3255.6000000000017</v>
      </c>
      <c r="AX1458" s="66"/>
      <c r="AY1458" s="66">
        <f t="shared" si="2613"/>
        <v>0</v>
      </c>
      <c r="AZ1458" s="67">
        <f t="shared" si="2647"/>
        <v>616.09999999999991</v>
      </c>
      <c r="BA1458" s="66"/>
      <c r="BB1458" s="68">
        <f t="shared" si="2614"/>
        <v>0</v>
      </c>
      <c r="BC1458" s="67">
        <f t="shared" si="2594"/>
        <v>77.819999999999851</v>
      </c>
      <c r="BD1458" s="66"/>
      <c r="BE1458" s="68">
        <f t="shared" si="2615"/>
        <v>0</v>
      </c>
      <c r="BF1458" s="67">
        <f t="shared" si="2645"/>
        <v>445.38000000000164</v>
      </c>
      <c r="BG1458" s="66"/>
      <c r="BH1458" s="68">
        <f t="shared" si="2671"/>
        <v>0</v>
      </c>
      <c r="BI1458" s="67">
        <f t="shared" si="2646"/>
        <v>2915.1000000000022</v>
      </c>
      <c r="BJ1458" s="66"/>
      <c r="BK1458" s="68">
        <f t="shared" si="2617"/>
        <v>0</v>
      </c>
      <c r="BL1458" s="67">
        <f t="shared" si="2649"/>
        <v>2582.6000000000004</v>
      </c>
      <c r="BM1458" s="66"/>
      <c r="BN1458" s="68">
        <f t="shared" si="2642"/>
        <v>0</v>
      </c>
      <c r="BO1458" s="67">
        <f t="shared" si="2650"/>
        <v>19363.5</v>
      </c>
      <c r="BP1458" s="66"/>
      <c r="BQ1458" s="68">
        <f t="shared" si="2680"/>
        <v>0</v>
      </c>
      <c r="BR1458" s="67">
        <f t="shared" si="2664"/>
        <v>55794.05000000001</v>
      </c>
      <c r="BS1458" s="66"/>
      <c r="BT1458" s="66">
        <f t="shared" si="2690"/>
        <v>0</v>
      </c>
      <c r="BU1458" s="67">
        <f t="shared" si="2693"/>
        <v>166445</v>
      </c>
      <c r="BV1458" s="66"/>
      <c r="BW1458" s="66">
        <f t="shared" si="2692"/>
        <v>0</v>
      </c>
      <c r="BX1458" s="67">
        <f t="shared" si="2707"/>
        <v>103296</v>
      </c>
      <c r="BY1458" s="66"/>
      <c r="BZ1458" s="66">
        <f t="shared" si="2691"/>
        <v>0</v>
      </c>
      <c r="CA1458" s="67">
        <f t="shared" si="2695"/>
        <v>162139</v>
      </c>
      <c r="CB1458" s="66"/>
      <c r="CC1458" s="66">
        <f t="shared" si="2620"/>
        <v>0</v>
      </c>
      <c r="CD1458" s="67">
        <f t="shared" si="2700"/>
        <v>20601.539999999997</v>
      </c>
      <c r="CE1458" s="66"/>
      <c r="CF1458" s="66">
        <f t="shared" si="2621"/>
        <v>0</v>
      </c>
      <c r="CG1458" s="67">
        <f t="shared" si="2651"/>
        <v>3663.6999999999994</v>
      </c>
      <c r="CH1458" s="66"/>
      <c r="CI1458" s="66">
        <f t="shared" si="2622"/>
        <v>0</v>
      </c>
      <c r="CJ1458" s="67">
        <f t="shared" si="2665"/>
        <v>6757.8</v>
      </c>
      <c r="CK1458" s="66"/>
      <c r="CL1458" s="68">
        <f t="shared" si="2623"/>
        <v>0</v>
      </c>
      <c r="CM1458" s="79">
        <f t="shared" si="2652"/>
        <v>4847.4799999999996</v>
      </c>
      <c r="CN1458" s="66"/>
      <c r="CO1458" s="68">
        <f t="shared" si="2624"/>
        <v>0</v>
      </c>
      <c r="CP1458" s="79">
        <f t="shared" si="2653"/>
        <v>3955</v>
      </c>
      <c r="CQ1458" s="66"/>
      <c r="CR1458" s="68">
        <f t="shared" si="2625"/>
        <v>0</v>
      </c>
      <c r="CS1458" s="79">
        <f t="shared" si="2595"/>
        <v>5186</v>
      </c>
      <c r="CT1458" s="66"/>
      <c r="CU1458" s="68">
        <f t="shared" si="2626"/>
        <v>0</v>
      </c>
      <c r="CV1458" s="79">
        <f t="shared" si="2654"/>
        <v>6929</v>
      </c>
      <c r="CW1458" s="66"/>
      <c r="CX1458" s="66">
        <f t="shared" si="2644"/>
        <v>2100</v>
      </c>
      <c r="CY1458" s="40">
        <f t="shared" si="2702"/>
        <v>4073.9599999999982</v>
      </c>
      <c r="CZ1458" s="65"/>
      <c r="DA1458" s="66">
        <f t="shared" si="2640"/>
        <v>2000</v>
      </c>
      <c r="DB1458" s="67">
        <f t="shared" si="2666"/>
        <v>22348</v>
      </c>
      <c r="DC1458" s="66"/>
      <c r="DD1458" s="66">
        <f t="shared" si="2641"/>
        <v>2000</v>
      </c>
      <c r="DE1458" s="67">
        <f t="shared" si="2667"/>
        <v>69119</v>
      </c>
      <c r="DF1458" s="66"/>
      <c r="DG1458" s="69">
        <f t="shared" si="2627"/>
        <v>0</v>
      </c>
      <c r="DH1458" s="67">
        <f t="shared" si="2701"/>
        <v>438795</v>
      </c>
      <c r="DI1458" s="66"/>
      <c r="DJ1458" s="66">
        <f t="shared" si="2628"/>
        <v>0</v>
      </c>
      <c r="DK1458" s="67">
        <f t="shared" si="2655"/>
        <v>4363.5</v>
      </c>
      <c r="DM1458" s="206">
        <f t="shared" si="2629"/>
        <v>0</v>
      </c>
      <c r="DN1458" s="25">
        <f t="shared" si="2648"/>
        <v>0</v>
      </c>
      <c r="DO1458" s="5"/>
      <c r="DP1458" s="43">
        <f t="shared" si="2630"/>
        <v>0</v>
      </c>
      <c r="DQ1458" s="27">
        <f t="shared" si="2656"/>
        <v>6413.5</v>
      </c>
      <c r="DR1458" s="5"/>
      <c r="DS1458" s="43">
        <f t="shared" si="2631"/>
        <v>0</v>
      </c>
      <c r="DT1458" s="27">
        <f t="shared" si="2657"/>
        <v>4846</v>
      </c>
      <c r="DU1458" s="5"/>
      <c r="DV1458" s="43">
        <f t="shared" si="2632"/>
        <v>0</v>
      </c>
      <c r="DW1458" s="27">
        <f t="shared" si="2658"/>
        <v>4835</v>
      </c>
      <c r="DX1458" s="5"/>
      <c r="DY1458" s="22">
        <f t="shared" si="2633"/>
        <v>0</v>
      </c>
      <c r="DZ1458" s="25">
        <f t="shared" si="2659"/>
        <v>523</v>
      </c>
      <c r="EA1458" s="22"/>
      <c r="EB1458" s="22">
        <f t="shared" si="2634"/>
        <v>0</v>
      </c>
      <c r="EC1458" s="28">
        <f t="shared" si="2660"/>
        <v>369</v>
      </c>
      <c r="ED1458" s="5"/>
      <c r="EE1458" s="43">
        <f t="shared" si="2635"/>
        <v>0</v>
      </c>
      <c r="EF1458" s="27">
        <f t="shared" si="2661"/>
        <v>4769</v>
      </c>
      <c r="EG1458" s="66"/>
      <c r="EH1458" s="66">
        <f t="shared" si="2636"/>
        <v>0</v>
      </c>
      <c r="EI1458" s="67">
        <f t="shared" si="2662"/>
        <v>21277</v>
      </c>
      <c r="EJ1458" s="66"/>
      <c r="EK1458" s="66">
        <f t="shared" si="2637"/>
        <v>0</v>
      </c>
      <c r="EL1458" s="67">
        <f t="shared" si="2663"/>
        <v>19907</v>
      </c>
      <c r="EM1458" s="110">
        <f t="shared" si="2672"/>
        <v>239615.23764275995</v>
      </c>
    </row>
    <row r="1459" spans="1:143" ht="11.25" customHeight="1" x14ac:dyDescent="0.25">
      <c r="A1459" s="390">
        <v>46207</v>
      </c>
      <c r="B1459" s="196" t="s">
        <v>526</v>
      </c>
      <c r="C1459" s="181">
        <v>8005018030</v>
      </c>
      <c r="D1459" s="352" t="s">
        <v>339</v>
      </c>
      <c r="E1459" s="138">
        <v>400</v>
      </c>
      <c r="F1459" s="381">
        <v>3</v>
      </c>
      <c r="G1459" s="138">
        <v>191516169876</v>
      </c>
      <c r="H1459" s="66"/>
      <c r="I1459" s="41">
        <f t="shared" si="2601"/>
        <v>0</v>
      </c>
      <c r="J1459" s="48">
        <f t="shared" si="2696"/>
        <v>204437</v>
      </c>
      <c r="K1459" s="66"/>
      <c r="L1459" s="41">
        <f t="shared" si="2703"/>
        <v>0</v>
      </c>
      <c r="M1459" s="48">
        <f t="shared" si="2697"/>
        <v>213254</v>
      </c>
      <c r="N1459" s="66"/>
      <c r="O1459" s="41">
        <f t="shared" si="2704"/>
        <v>0</v>
      </c>
      <c r="P1459" s="48">
        <f t="shared" si="2698"/>
        <v>141816</v>
      </c>
      <c r="Q1459" s="66"/>
      <c r="R1459" s="66">
        <f t="shared" si="2705"/>
        <v>0</v>
      </c>
      <c r="S1459" s="67">
        <f t="shared" si="2699"/>
        <v>277952</v>
      </c>
      <c r="T1459" s="66"/>
      <c r="U1459" s="66">
        <f t="shared" si="2602"/>
        <v>0</v>
      </c>
      <c r="V1459" s="67">
        <f t="shared" si="2679"/>
        <v>113216.80000000005</v>
      </c>
      <c r="X1459" s="69">
        <f t="shared" si="2605"/>
        <v>0</v>
      </c>
      <c r="Y1459" s="67">
        <f t="shared" si="2684"/>
        <v>4416.3500000000004</v>
      </c>
      <c r="Z1459" s="66"/>
      <c r="AA1459" s="68">
        <f t="shared" si="2606"/>
        <v>0</v>
      </c>
      <c r="AB1459" s="67">
        <f t="shared" si="2685"/>
        <v>24408.5</v>
      </c>
      <c r="AC1459" s="66"/>
      <c r="AD1459" s="66">
        <f t="shared" si="2607"/>
        <v>0</v>
      </c>
      <c r="AE1459" s="67">
        <f t="shared" si="2686"/>
        <v>14877</v>
      </c>
      <c r="AF1459" s="66"/>
      <c r="AG1459" s="78">
        <f t="shared" si="2608"/>
        <v>0</v>
      </c>
      <c r="AH1459" s="79">
        <f t="shared" si="2687"/>
        <v>17184.8</v>
      </c>
      <c r="AI1459" s="66"/>
      <c r="AJ1459" s="68">
        <f t="shared" si="2609"/>
        <v>0</v>
      </c>
      <c r="AK1459" s="67">
        <f t="shared" si="2688"/>
        <v>41124</v>
      </c>
      <c r="AL1459" s="66"/>
      <c r="AM1459" s="68">
        <f t="shared" si="2673"/>
        <v>0</v>
      </c>
      <c r="AN1459" s="67">
        <f t="shared" si="2689"/>
        <v>7722.12</v>
      </c>
      <c r="AO1459" s="66"/>
      <c r="AP1459" s="68">
        <f t="shared" si="2610"/>
        <v>0</v>
      </c>
      <c r="AQ1459" s="67">
        <f t="shared" si="2706"/>
        <v>7578.6399999999994</v>
      </c>
      <c r="AR1459" s="66"/>
      <c r="AS1459" s="68">
        <f t="shared" si="2611"/>
        <v>0</v>
      </c>
      <c r="AT1459" s="67">
        <f t="shared" si="2674"/>
        <v>2278.5</v>
      </c>
      <c r="AU1459" s="66"/>
      <c r="AV1459" s="66">
        <f t="shared" si="2612"/>
        <v>0</v>
      </c>
      <c r="AW1459" s="42">
        <f t="shared" si="2596"/>
        <v>3255.6000000000017</v>
      </c>
      <c r="AX1459" s="66"/>
      <c r="AY1459" s="66">
        <f t="shared" si="2613"/>
        <v>0</v>
      </c>
      <c r="AZ1459" s="67">
        <f t="shared" si="2647"/>
        <v>616.09999999999991</v>
      </c>
      <c r="BA1459" s="66"/>
      <c r="BB1459" s="68">
        <f t="shared" si="2614"/>
        <v>0</v>
      </c>
      <c r="BC1459" s="67">
        <f t="shared" si="2594"/>
        <v>77.819999999999851</v>
      </c>
      <c r="BD1459" s="66"/>
      <c r="BE1459" s="68">
        <f t="shared" si="2615"/>
        <v>0</v>
      </c>
      <c r="BF1459" s="67">
        <f t="shared" si="2645"/>
        <v>445.38000000000164</v>
      </c>
      <c r="BG1459" s="66"/>
      <c r="BH1459" s="68">
        <f t="shared" si="2671"/>
        <v>0</v>
      </c>
      <c r="BI1459" s="67">
        <f t="shared" si="2646"/>
        <v>2915.1000000000022</v>
      </c>
      <c r="BJ1459" s="66"/>
      <c r="BK1459" s="68">
        <f t="shared" si="2617"/>
        <v>0</v>
      </c>
      <c r="BL1459" s="67">
        <f t="shared" si="2649"/>
        <v>2582.6000000000004</v>
      </c>
      <c r="BM1459" s="66"/>
      <c r="BN1459" s="68">
        <f t="shared" si="2642"/>
        <v>0</v>
      </c>
      <c r="BO1459" s="67">
        <f t="shared" si="2650"/>
        <v>19363.5</v>
      </c>
      <c r="BP1459" s="66"/>
      <c r="BQ1459" s="68">
        <f t="shared" si="2680"/>
        <v>0</v>
      </c>
      <c r="BR1459" s="67">
        <f t="shared" si="2664"/>
        <v>55794.05000000001</v>
      </c>
      <c r="BS1459" s="66"/>
      <c r="BT1459" s="66">
        <f t="shared" si="2690"/>
        <v>0</v>
      </c>
      <c r="BU1459" s="67">
        <f t="shared" si="2693"/>
        <v>166445</v>
      </c>
      <c r="BV1459" s="66"/>
      <c r="BW1459" s="66">
        <f t="shared" si="2692"/>
        <v>0</v>
      </c>
      <c r="BX1459" s="67">
        <f t="shared" si="2707"/>
        <v>103296</v>
      </c>
      <c r="BY1459" s="66"/>
      <c r="BZ1459" s="66">
        <f t="shared" si="2691"/>
        <v>0</v>
      </c>
      <c r="CA1459" s="67">
        <f t="shared" si="2695"/>
        <v>162139</v>
      </c>
      <c r="CB1459" s="66"/>
      <c r="CC1459" s="66">
        <f t="shared" si="2620"/>
        <v>0</v>
      </c>
      <c r="CD1459" s="67">
        <f t="shared" si="2700"/>
        <v>20601.539999999997</v>
      </c>
      <c r="CE1459" s="66"/>
      <c r="CF1459" s="66">
        <f t="shared" si="2621"/>
        <v>0</v>
      </c>
      <c r="CG1459" s="67">
        <f t="shared" si="2651"/>
        <v>3663.6999999999994</v>
      </c>
      <c r="CH1459" s="66"/>
      <c r="CI1459" s="66">
        <f t="shared" si="2622"/>
        <v>0</v>
      </c>
      <c r="CJ1459" s="67">
        <f t="shared" si="2665"/>
        <v>6757.8</v>
      </c>
      <c r="CK1459" s="66"/>
      <c r="CL1459" s="68">
        <f t="shared" si="2623"/>
        <v>0</v>
      </c>
      <c r="CM1459" s="79">
        <f t="shared" si="2652"/>
        <v>4847.4799999999996</v>
      </c>
      <c r="CN1459" s="66"/>
      <c r="CO1459" s="68">
        <f t="shared" si="2624"/>
        <v>0</v>
      </c>
      <c r="CP1459" s="79">
        <f t="shared" si="2653"/>
        <v>3955</v>
      </c>
      <c r="CQ1459" s="66"/>
      <c r="CR1459" s="68">
        <f t="shared" si="2625"/>
        <v>0</v>
      </c>
      <c r="CS1459" s="79">
        <f t="shared" si="2595"/>
        <v>5186</v>
      </c>
      <c r="CT1459" s="66"/>
      <c r="CU1459" s="68">
        <f t="shared" si="2626"/>
        <v>0</v>
      </c>
      <c r="CV1459" s="79">
        <f t="shared" si="2654"/>
        <v>6929</v>
      </c>
      <c r="CW1459" s="66"/>
      <c r="CX1459" s="66">
        <f t="shared" si="2644"/>
        <v>1240</v>
      </c>
      <c r="CY1459" s="40">
        <f t="shared" si="2702"/>
        <v>2833.9599999999982</v>
      </c>
      <c r="CZ1459" s="65"/>
      <c r="DA1459" s="66">
        <f t="shared" si="2640"/>
        <v>800</v>
      </c>
      <c r="DB1459" s="67">
        <f t="shared" si="2666"/>
        <v>21548</v>
      </c>
      <c r="DC1459" s="66"/>
      <c r="DD1459" s="66">
        <f t="shared" si="2641"/>
        <v>800</v>
      </c>
      <c r="DE1459" s="67">
        <f t="shared" si="2667"/>
        <v>68319</v>
      </c>
      <c r="DF1459" s="66"/>
      <c r="DG1459" s="69">
        <f t="shared" si="2627"/>
        <v>0</v>
      </c>
      <c r="DH1459" s="67">
        <f t="shared" si="2701"/>
        <v>438795</v>
      </c>
      <c r="DI1459" s="66"/>
      <c r="DJ1459" s="66">
        <f t="shared" si="2628"/>
        <v>0</v>
      </c>
      <c r="DK1459" s="67">
        <f t="shared" si="2655"/>
        <v>4363.5</v>
      </c>
      <c r="DM1459" s="206">
        <f t="shared" si="2629"/>
        <v>0</v>
      </c>
      <c r="DN1459" s="25">
        <f t="shared" si="2648"/>
        <v>0</v>
      </c>
      <c r="DO1459" s="5"/>
      <c r="DP1459" s="43">
        <f t="shared" si="2630"/>
        <v>0</v>
      </c>
      <c r="DQ1459" s="27">
        <f t="shared" si="2656"/>
        <v>6413.5</v>
      </c>
      <c r="DR1459" s="5"/>
      <c r="DS1459" s="43">
        <f t="shared" si="2631"/>
        <v>0</v>
      </c>
      <c r="DT1459" s="27">
        <f t="shared" si="2657"/>
        <v>4846</v>
      </c>
      <c r="DU1459" s="5"/>
      <c r="DV1459" s="43">
        <f t="shared" si="2632"/>
        <v>0</v>
      </c>
      <c r="DW1459" s="27">
        <f t="shared" si="2658"/>
        <v>4835</v>
      </c>
      <c r="DX1459" s="5"/>
      <c r="DY1459" s="22">
        <f t="shared" si="2633"/>
        <v>0</v>
      </c>
      <c r="DZ1459" s="25">
        <f t="shared" si="2659"/>
        <v>523</v>
      </c>
      <c r="EA1459" s="22"/>
      <c r="EB1459" s="22">
        <f t="shared" si="2634"/>
        <v>0</v>
      </c>
      <c r="EC1459" s="28">
        <f t="shared" si="2660"/>
        <v>369</v>
      </c>
      <c r="ED1459" s="5"/>
      <c r="EE1459" s="43">
        <f t="shared" si="2635"/>
        <v>0</v>
      </c>
      <c r="EF1459" s="27">
        <f t="shared" si="2661"/>
        <v>4769</v>
      </c>
      <c r="EG1459" s="66"/>
      <c r="EH1459" s="66">
        <f t="shared" si="2636"/>
        <v>0</v>
      </c>
      <c r="EI1459" s="67">
        <f t="shared" si="2662"/>
        <v>21277</v>
      </c>
      <c r="EJ1459" s="66"/>
      <c r="EK1459" s="66">
        <f t="shared" si="2637"/>
        <v>0</v>
      </c>
      <c r="EL1459" s="67">
        <f t="shared" si="2663"/>
        <v>19907</v>
      </c>
      <c r="EM1459" s="110">
        <f t="shared" si="2672"/>
        <v>234101.64084276001</v>
      </c>
    </row>
    <row r="1460" spans="1:143" ht="11.25" customHeight="1" x14ac:dyDescent="0.25">
      <c r="A1460" s="11">
        <v>46207</v>
      </c>
      <c r="B1460" s="191">
        <v>46198</v>
      </c>
      <c r="C1460" s="183">
        <v>8005025867</v>
      </c>
      <c r="D1460" s="62" t="s">
        <v>347</v>
      </c>
      <c r="E1460" s="63">
        <v>9200</v>
      </c>
      <c r="F1460" s="156">
        <v>1</v>
      </c>
      <c r="G1460" s="78">
        <v>191516077386</v>
      </c>
      <c r="H1460" s="66"/>
      <c r="I1460" s="41">
        <f t="shared" si="2601"/>
        <v>0</v>
      </c>
      <c r="J1460" s="48">
        <f t="shared" si="2696"/>
        <v>204437</v>
      </c>
      <c r="K1460" s="66"/>
      <c r="L1460" s="41">
        <f t="shared" si="2703"/>
        <v>0</v>
      </c>
      <c r="M1460" s="48">
        <f t="shared" si="2697"/>
        <v>213254</v>
      </c>
      <c r="N1460" s="66"/>
      <c r="O1460" s="41">
        <f t="shared" si="2704"/>
        <v>0</v>
      </c>
      <c r="P1460" s="48">
        <f t="shared" si="2698"/>
        <v>141816</v>
      </c>
      <c r="Q1460" s="66"/>
      <c r="R1460" s="66">
        <f t="shared" si="2705"/>
        <v>0</v>
      </c>
      <c r="S1460" s="67">
        <f t="shared" si="2699"/>
        <v>277952</v>
      </c>
      <c r="T1460" s="66"/>
      <c r="U1460" s="66">
        <f t="shared" si="2602"/>
        <v>0</v>
      </c>
      <c r="V1460" s="67">
        <f t="shared" si="2679"/>
        <v>113216.80000000005</v>
      </c>
      <c r="X1460" s="69">
        <f t="shared" si="2605"/>
        <v>0</v>
      </c>
      <c r="Y1460" s="67">
        <f t="shared" si="2684"/>
        <v>4416.3500000000004</v>
      </c>
      <c r="Z1460" s="66"/>
      <c r="AA1460" s="68">
        <f t="shared" si="2606"/>
        <v>0</v>
      </c>
      <c r="AB1460" s="67">
        <f t="shared" si="2685"/>
        <v>24408.5</v>
      </c>
      <c r="AC1460" s="66"/>
      <c r="AD1460" s="66">
        <f t="shared" si="2607"/>
        <v>0</v>
      </c>
      <c r="AE1460" s="67">
        <f t="shared" si="2686"/>
        <v>14877</v>
      </c>
      <c r="AF1460" s="66"/>
      <c r="AG1460" s="78">
        <f t="shared" si="2608"/>
        <v>0</v>
      </c>
      <c r="AH1460" s="79">
        <f t="shared" si="2687"/>
        <v>17184.8</v>
      </c>
      <c r="AI1460" s="66"/>
      <c r="AJ1460" s="68">
        <f t="shared" si="2609"/>
        <v>0</v>
      </c>
      <c r="AK1460" s="67">
        <f t="shared" si="2688"/>
        <v>41124</v>
      </c>
      <c r="AL1460" s="66"/>
      <c r="AM1460" s="68">
        <f t="shared" si="2673"/>
        <v>0</v>
      </c>
      <c r="AN1460" s="67">
        <f t="shared" si="2689"/>
        <v>7722.12</v>
      </c>
      <c r="AO1460" s="66"/>
      <c r="AP1460" s="68">
        <f t="shared" si="2610"/>
        <v>0</v>
      </c>
      <c r="AQ1460" s="67">
        <f t="shared" si="2706"/>
        <v>7578.6399999999994</v>
      </c>
      <c r="AR1460" s="66"/>
      <c r="AS1460" s="68">
        <f t="shared" si="2611"/>
        <v>0</v>
      </c>
      <c r="AT1460" s="67">
        <f t="shared" si="2674"/>
        <v>2278.5</v>
      </c>
      <c r="AU1460" s="66"/>
      <c r="AV1460" s="66">
        <f t="shared" si="2612"/>
        <v>0</v>
      </c>
      <c r="AW1460" s="42">
        <f t="shared" si="2596"/>
        <v>3255.6000000000017</v>
      </c>
      <c r="AX1460" s="66"/>
      <c r="AY1460" s="66">
        <f t="shared" si="2613"/>
        <v>0</v>
      </c>
      <c r="AZ1460" s="67">
        <f t="shared" si="2647"/>
        <v>616.09999999999991</v>
      </c>
      <c r="BA1460" s="66"/>
      <c r="BB1460" s="68">
        <f t="shared" si="2614"/>
        <v>0</v>
      </c>
      <c r="BC1460" s="67">
        <f t="shared" si="2594"/>
        <v>77.819999999999851</v>
      </c>
      <c r="BD1460" s="66"/>
      <c r="BE1460" s="68">
        <f t="shared" si="2615"/>
        <v>0</v>
      </c>
      <c r="BF1460" s="67">
        <f t="shared" si="2645"/>
        <v>445.38000000000164</v>
      </c>
      <c r="BG1460" s="66"/>
      <c r="BH1460" s="68">
        <f t="shared" si="2671"/>
        <v>0</v>
      </c>
      <c r="BI1460" s="67">
        <f t="shared" si="2646"/>
        <v>2915.1000000000022</v>
      </c>
      <c r="BJ1460" s="66"/>
      <c r="BK1460" s="68">
        <f t="shared" si="2617"/>
        <v>0</v>
      </c>
      <c r="BL1460" s="67">
        <f t="shared" si="2649"/>
        <v>2582.6000000000004</v>
      </c>
      <c r="BM1460" s="66"/>
      <c r="BN1460" s="68">
        <f t="shared" si="2642"/>
        <v>10304.000000000002</v>
      </c>
      <c r="BO1460" s="67">
        <f t="shared" si="2650"/>
        <v>9059.4999999999982</v>
      </c>
      <c r="BP1460" s="66"/>
      <c r="BQ1460" s="68">
        <f t="shared" si="2680"/>
        <v>0</v>
      </c>
      <c r="BR1460" s="67">
        <f t="shared" si="2664"/>
        <v>55794.05000000001</v>
      </c>
      <c r="BS1460" s="66"/>
      <c r="BT1460" s="66">
        <f t="shared" si="2690"/>
        <v>18400</v>
      </c>
      <c r="BU1460" s="67">
        <f t="shared" si="2693"/>
        <v>148045</v>
      </c>
      <c r="BV1460" s="66"/>
      <c r="BW1460" s="66">
        <f t="shared" si="2692"/>
        <v>18400</v>
      </c>
      <c r="BX1460" s="67">
        <f t="shared" si="2707"/>
        <v>84896</v>
      </c>
      <c r="BY1460" s="66"/>
      <c r="BZ1460" s="66">
        <f t="shared" si="2691"/>
        <v>18400</v>
      </c>
      <c r="CA1460" s="67">
        <f t="shared" si="2695"/>
        <v>143739</v>
      </c>
      <c r="CB1460" s="66"/>
      <c r="CC1460" s="66">
        <f t="shared" si="2620"/>
        <v>0</v>
      </c>
      <c r="CD1460" s="67">
        <f t="shared" si="2700"/>
        <v>20601.539999999997</v>
      </c>
      <c r="CE1460" s="66"/>
      <c r="CF1460" s="66">
        <f t="shared" si="2621"/>
        <v>0</v>
      </c>
      <c r="CG1460" s="67">
        <f t="shared" si="2651"/>
        <v>3663.6999999999994</v>
      </c>
      <c r="CH1460" s="66"/>
      <c r="CI1460" s="66">
        <f t="shared" si="2622"/>
        <v>0</v>
      </c>
      <c r="CJ1460" s="67">
        <f t="shared" si="2665"/>
        <v>6757.8</v>
      </c>
      <c r="CK1460" s="66"/>
      <c r="CL1460" s="68">
        <f t="shared" si="2623"/>
        <v>0</v>
      </c>
      <c r="CM1460" s="79">
        <f t="shared" si="2652"/>
        <v>4847.4799999999996</v>
      </c>
      <c r="CN1460" s="66"/>
      <c r="CO1460" s="68">
        <f t="shared" si="2624"/>
        <v>0</v>
      </c>
      <c r="CP1460" s="79">
        <f t="shared" si="2653"/>
        <v>3955</v>
      </c>
      <c r="CQ1460" s="66"/>
      <c r="CR1460" s="68">
        <f t="shared" si="2625"/>
        <v>0</v>
      </c>
      <c r="CS1460" s="79">
        <f t="shared" si="2595"/>
        <v>5186</v>
      </c>
      <c r="CT1460" s="66"/>
      <c r="CU1460" s="68">
        <f t="shared" si="2626"/>
        <v>0</v>
      </c>
      <c r="CV1460" s="79">
        <f t="shared" si="2654"/>
        <v>6929</v>
      </c>
      <c r="CW1460" s="66"/>
      <c r="CX1460" s="66">
        <f t="shared" si="2644"/>
        <v>0</v>
      </c>
      <c r="CY1460" s="40">
        <f t="shared" si="2702"/>
        <v>2833.9599999999982</v>
      </c>
      <c r="CZ1460" s="65"/>
      <c r="DA1460" s="66">
        <f t="shared" si="2640"/>
        <v>0</v>
      </c>
      <c r="DB1460" s="67">
        <f t="shared" si="2666"/>
        <v>21548</v>
      </c>
      <c r="DC1460" s="66"/>
      <c r="DD1460" s="66">
        <f t="shared" si="2641"/>
        <v>0</v>
      </c>
      <c r="DE1460" s="67">
        <f t="shared" si="2667"/>
        <v>68319</v>
      </c>
      <c r="DF1460" s="66"/>
      <c r="DG1460" s="69">
        <f t="shared" si="2627"/>
        <v>0</v>
      </c>
      <c r="DH1460" s="67">
        <f t="shared" si="2701"/>
        <v>438795</v>
      </c>
      <c r="DI1460" s="66"/>
      <c r="DJ1460" s="66">
        <f t="shared" si="2628"/>
        <v>0</v>
      </c>
      <c r="DK1460" s="67">
        <f t="shared" si="2655"/>
        <v>4363.5</v>
      </c>
      <c r="DM1460" s="206">
        <f t="shared" si="2629"/>
        <v>0</v>
      </c>
      <c r="DN1460" s="25">
        <f t="shared" si="2648"/>
        <v>0</v>
      </c>
      <c r="DO1460" s="5"/>
      <c r="DP1460" s="43">
        <f t="shared" si="2630"/>
        <v>0</v>
      </c>
      <c r="DQ1460" s="27">
        <f t="shared" si="2656"/>
        <v>6413.5</v>
      </c>
      <c r="DR1460" s="5"/>
      <c r="DS1460" s="43">
        <f t="shared" si="2631"/>
        <v>0</v>
      </c>
      <c r="DT1460" s="27">
        <f t="shared" si="2657"/>
        <v>4846</v>
      </c>
      <c r="DU1460" s="5"/>
      <c r="DV1460" s="43">
        <f t="shared" si="2632"/>
        <v>0</v>
      </c>
      <c r="DW1460" s="27">
        <f t="shared" si="2658"/>
        <v>4835</v>
      </c>
      <c r="DX1460" s="5"/>
      <c r="DY1460" s="22">
        <f t="shared" si="2633"/>
        <v>0</v>
      </c>
      <c r="DZ1460" s="25">
        <f t="shared" si="2659"/>
        <v>523</v>
      </c>
      <c r="EA1460" s="22"/>
      <c r="EB1460" s="22">
        <f t="shared" si="2634"/>
        <v>0</v>
      </c>
      <c r="EC1460" s="28">
        <f t="shared" si="2660"/>
        <v>369</v>
      </c>
      <c r="ED1460" s="5"/>
      <c r="EE1460" s="43">
        <f t="shared" si="2635"/>
        <v>0</v>
      </c>
      <c r="EF1460" s="27">
        <f t="shared" si="2661"/>
        <v>4769</v>
      </c>
      <c r="EG1460" s="66"/>
      <c r="EH1460" s="66">
        <f t="shared" si="2636"/>
        <v>0</v>
      </c>
      <c r="EI1460" s="67">
        <f t="shared" si="2662"/>
        <v>21277</v>
      </c>
      <c r="EJ1460" s="66"/>
      <c r="EK1460" s="66">
        <f t="shared" si="2637"/>
        <v>0</v>
      </c>
      <c r="EL1460" s="67">
        <f t="shared" si="2663"/>
        <v>19907</v>
      </c>
      <c r="EM1460" s="110">
        <f t="shared" si="2672"/>
        <v>233786.31960776003</v>
      </c>
    </row>
    <row r="1461" spans="1:143" ht="11.25" customHeight="1" x14ac:dyDescent="0.25">
      <c r="A1461" s="11">
        <v>46207</v>
      </c>
      <c r="B1461" s="187"/>
      <c r="C1461" s="181">
        <v>8005003593</v>
      </c>
      <c r="D1461" s="111" t="s">
        <v>275</v>
      </c>
      <c r="E1461" s="138">
        <v>307</v>
      </c>
      <c r="F1461" s="139">
        <v>2</v>
      </c>
      <c r="G1461" s="85">
        <v>191516149755</v>
      </c>
      <c r="H1461" s="66"/>
      <c r="I1461" s="41">
        <f t="shared" si="2601"/>
        <v>0</v>
      </c>
      <c r="J1461" s="48">
        <f t="shared" si="2696"/>
        <v>204437</v>
      </c>
      <c r="K1461" s="66"/>
      <c r="L1461" s="41">
        <f t="shared" si="2703"/>
        <v>0</v>
      </c>
      <c r="M1461" s="48">
        <f t="shared" si="2697"/>
        <v>213254</v>
      </c>
      <c r="N1461" s="66"/>
      <c r="O1461" s="41">
        <f t="shared" si="2704"/>
        <v>0</v>
      </c>
      <c r="P1461" s="48">
        <f t="shared" si="2698"/>
        <v>141816</v>
      </c>
      <c r="Q1461" s="66"/>
      <c r="R1461" s="66">
        <f t="shared" si="2705"/>
        <v>0</v>
      </c>
      <c r="S1461" s="67">
        <f t="shared" si="2699"/>
        <v>277952</v>
      </c>
      <c r="T1461" s="66"/>
      <c r="U1461" s="66">
        <f t="shared" si="2602"/>
        <v>0</v>
      </c>
      <c r="V1461" s="67">
        <f t="shared" si="2679"/>
        <v>113216.80000000005</v>
      </c>
      <c r="X1461" s="69">
        <f t="shared" si="2605"/>
        <v>0</v>
      </c>
      <c r="Y1461" s="67">
        <f t="shared" si="2684"/>
        <v>4416.3500000000004</v>
      </c>
      <c r="Z1461" s="66"/>
      <c r="AA1461" s="68">
        <f t="shared" si="2606"/>
        <v>0</v>
      </c>
      <c r="AB1461" s="67">
        <f t="shared" si="2685"/>
        <v>24408.5</v>
      </c>
      <c r="AC1461" s="66"/>
      <c r="AD1461" s="66">
        <f t="shared" si="2607"/>
        <v>0</v>
      </c>
      <c r="AE1461" s="67">
        <f t="shared" si="2686"/>
        <v>14877</v>
      </c>
      <c r="AF1461" s="66"/>
      <c r="AG1461" s="78">
        <f t="shared" si="2608"/>
        <v>0</v>
      </c>
      <c r="AH1461" s="79">
        <f t="shared" si="2687"/>
        <v>17184.8</v>
      </c>
      <c r="AI1461" s="66"/>
      <c r="AJ1461" s="68">
        <f t="shared" si="2609"/>
        <v>0</v>
      </c>
      <c r="AK1461" s="67">
        <f t="shared" si="2688"/>
        <v>41124</v>
      </c>
      <c r="AL1461" s="66"/>
      <c r="AM1461" s="68">
        <f t="shared" si="2673"/>
        <v>0</v>
      </c>
      <c r="AN1461" s="67">
        <f t="shared" si="2689"/>
        <v>7722.12</v>
      </c>
      <c r="AO1461" s="66"/>
      <c r="AP1461" s="68">
        <f t="shared" si="2610"/>
        <v>0</v>
      </c>
      <c r="AQ1461" s="67">
        <f t="shared" si="2706"/>
        <v>7578.6399999999994</v>
      </c>
      <c r="AR1461" s="66"/>
      <c r="AS1461" s="68">
        <f t="shared" si="2611"/>
        <v>0</v>
      </c>
      <c r="AT1461" s="67">
        <f t="shared" si="2674"/>
        <v>2278.5</v>
      </c>
      <c r="AU1461" s="66"/>
      <c r="AV1461" s="66">
        <f t="shared" si="2612"/>
        <v>0</v>
      </c>
      <c r="AW1461" s="42">
        <f t="shared" si="2596"/>
        <v>3255.6000000000017</v>
      </c>
      <c r="AX1461" s="66"/>
      <c r="AY1461" s="66">
        <f t="shared" si="2613"/>
        <v>0</v>
      </c>
      <c r="AZ1461" s="67">
        <f t="shared" si="2647"/>
        <v>616.09999999999991</v>
      </c>
      <c r="BA1461" s="66"/>
      <c r="BB1461" s="68">
        <f t="shared" si="2614"/>
        <v>0</v>
      </c>
      <c r="BC1461" s="67">
        <f t="shared" ref="BC1461:BC1499" si="2708">BC1460+BA1461-BB1461</f>
        <v>77.819999999999851</v>
      </c>
      <c r="BD1461" s="66"/>
      <c r="BE1461" s="68">
        <f t="shared" si="2615"/>
        <v>0</v>
      </c>
      <c r="BF1461" s="67">
        <f t="shared" si="2645"/>
        <v>445.38000000000164</v>
      </c>
      <c r="BG1461" s="66"/>
      <c r="BH1461" s="68">
        <f t="shared" si="2671"/>
        <v>0</v>
      </c>
      <c r="BI1461" s="67">
        <f t="shared" si="2646"/>
        <v>2915.1000000000022</v>
      </c>
      <c r="BJ1461" s="66"/>
      <c r="BK1461" s="68">
        <f t="shared" si="2617"/>
        <v>0</v>
      </c>
      <c r="BL1461" s="67">
        <f t="shared" si="2649"/>
        <v>2582.6000000000004</v>
      </c>
      <c r="BM1461" s="66"/>
      <c r="BN1461" s="68">
        <f t="shared" si="2642"/>
        <v>0</v>
      </c>
      <c r="BO1461" s="67">
        <f t="shared" si="2650"/>
        <v>9059.4999999999982</v>
      </c>
      <c r="BP1461" s="66"/>
      <c r="BQ1461" s="68">
        <f t="shared" si="2680"/>
        <v>0</v>
      </c>
      <c r="BR1461" s="67">
        <f t="shared" si="2664"/>
        <v>55794.05000000001</v>
      </c>
      <c r="BS1461" s="66"/>
      <c r="BT1461" s="66">
        <f t="shared" si="2690"/>
        <v>0</v>
      </c>
      <c r="BU1461" s="67">
        <f t="shared" si="2693"/>
        <v>148045</v>
      </c>
      <c r="BV1461" s="66"/>
      <c r="BW1461" s="66">
        <f t="shared" si="2692"/>
        <v>0</v>
      </c>
      <c r="BX1461" s="67">
        <f t="shared" si="2707"/>
        <v>84896</v>
      </c>
      <c r="BY1461" s="66"/>
      <c r="BZ1461" s="66">
        <f t="shared" si="2691"/>
        <v>0</v>
      </c>
      <c r="CA1461" s="67">
        <f t="shared" si="2695"/>
        <v>143739</v>
      </c>
      <c r="CB1461" s="66"/>
      <c r="CC1461" s="66">
        <f t="shared" si="2620"/>
        <v>660.05</v>
      </c>
      <c r="CD1461" s="67">
        <f t="shared" si="2700"/>
        <v>19941.489999999998</v>
      </c>
      <c r="CE1461" s="66"/>
      <c r="CF1461" s="66">
        <f t="shared" si="2621"/>
        <v>0</v>
      </c>
      <c r="CG1461" s="67">
        <f t="shared" si="2651"/>
        <v>3663.6999999999994</v>
      </c>
      <c r="CH1461" s="66"/>
      <c r="CI1461" s="66">
        <f t="shared" si="2622"/>
        <v>0</v>
      </c>
      <c r="CJ1461" s="67">
        <f t="shared" si="2665"/>
        <v>6757.8</v>
      </c>
      <c r="CK1461" s="66"/>
      <c r="CL1461" s="68">
        <f t="shared" si="2623"/>
        <v>0</v>
      </c>
      <c r="CM1461" s="79">
        <f t="shared" si="2652"/>
        <v>4847.4799999999996</v>
      </c>
      <c r="CN1461" s="66"/>
      <c r="CO1461" s="68">
        <f t="shared" si="2624"/>
        <v>0</v>
      </c>
      <c r="CP1461" s="79">
        <f t="shared" si="2653"/>
        <v>3955</v>
      </c>
      <c r="CQ1461" s="66"/>
      <c r="CR1461" s="68">
        <f t="shared" si="2625"/>
        <v>0</v>
      </c>
      <c r="CS1461" s="79">
        <f t="shared" si="2595"/>
        <v>5186</v>
      </c>
      <c r="CT1461" s="66"/>
      <c r="CU1461" s="68">
        <f t="shared" si="2626"/>
        <v>0</v>
      </c>
      <c r="CV1461" s="79">
        <f t="shared" si="2654"/>
        <v>6929</v>
      </c>
      <c r="CW1461" s="66"/>
      <c r="CX1461" s="66">
        <f t="shared" si="2644"/>
        <v>0</v>
      </c>
      <c r="CY1461" s="40">
        <f t="shared" si="2702"/>
        <v>2833.9599999999982</v>
      </c>
      <c r="CZ1461" s="65"/>
      <c r="DA1461" s="66">
        <f t="shared" si="2640"/>
        <v>614</v>
      </c>
      <c r="DB1461" s="67">
        <f t="shared" si="2666"/>
        <v>20934</v>
      </c>
      <c r="DC1461" s="66"/>
      <c r="DD1461" s="66">
        <f t="shared" si="2641"/>
        <v>614</v>
      </c>
      <c r="DE1461" s="67">
        <f t="shared" si="2667"/>
        <v>67705</v>
      </c>
      <c r="DF1461" s="66"/>
      <c r="DG1461" s="69">
        <f t="shared" si="2627"/>
        <v>0</v>
      </c>
      <c r="DH1461" s="67">
        <f t="shared" si="2701"/>
        <v>438795</v>
      </c>
      <c r="DI1461" s="66"/>
      <c r="DJ1461" s="66">
        <f t="shared" si="2628"/>
        <v>0</v>
      </c>
      <c r="DK1461" s="67">
        <f t="shared" si="2655"/>
        <v>4363.5</v>
      </c>
      <c r="DM1461" s="206">
        <f t="shared" si="2629"/>
        <v>0</v>
      </c>
      <c r="DN1461" s="25">
        <f t="shared" si="2648"/>
        <v>0</v>
      </c>
      <c r="DO1461" s="5"/>
      <c r="DP1461" s="43">
        <f t="shared" si="2630"/>
        <v>0</v>
      </c>
      <c r="DQ1461" s="27">
        <f t="shared" si="2656"/>
        <v>6413.5</v>
      </c>
      <c r="DR1461" s="5"/>
      <c r="DS1461" s="43">
        <f t="shared" si="2631"/>
        <v>0</v>
      </c>
      <c r="DT1461" s="27">
        <f t="shared" si="2657"/>
        <v>4846</v>
      </c>
      <c r="DU1461" s="5"/>
      <c r="DV1461" s="43">
        <f t="shared" si="2632"/>
        <v>0</v>
      </c>
      <c r="DW1461" s="27">
        <f t="shared" si="2658"/>
        <v>4835</v>
      </c>
      <c r="DX1461" s="5"/>
      <c r="DY1461" s="22">
        <f t="shared" si="2633"/>
        <v>0</v>
      </c>
      <c r="DZ1461" s="25">
        <f t="shared" si="2659"/>
        <v>523</v>
      </c>
      <c r="EA1461" s="22"/>
      <c r="EB1461" s="22">
        <f t="shared" si="2634"/>
        <v>0</v>
      </c>
      <c r="EC1461" s="28">
        <f t="shared" si="2660"/>
        <v>369</v>
      </c>
      <c r="ED1461" s="5"/>
      <c r="EE1461" s="43">
        <f t="shared" si="2635"/>
        <v>0</v>
      </c>
      <c r="EF1461" s="27">
        <f t="shared" si="2661"/>
        <v>4769</v>
      </c>
      <c r="EG1461" s="66"/>
      <c r="EH1461" s="66">
        <f t="shared" si="2636"/>
        <v>0</v>
      </c>
      <c r="EI1461" s="67">
        <f t="shared" si="2662"/>
        <v>21277</v>
      </c>
      <c r="EJ1461" s="66"/>
      <c r="EK1461" s="66">
        <f t="shared" si="2637"/>
        <v>0</v>
      </c>
      <c r="EL1461" s="67">
        <f t="shared" si="2663"/>
        <v>19907</v>
      </c>
      <c r="EM1461" s="110">
        <f t="shared" si="2672"/>
        <v>232284.17812276</v>
      </c>
    </row>
    <row r="1462" spans="1:143" ht="11.25" customHeight="1" x14ac:dyDescent="0.25">
      <c r="A1462" s="11">
        <v>46207</v>
      </c>
      <c r="B1462" s="187"/>
      <c r="C1462" s="181">
        <v>8005010177</v>
      </c>
      <c r="D1462" s="111" t="s">
        <v>275</v>
      </c>
      <c r="E1462" s="138">
        <v>1277</v>
      </c>
      <c r="F1462" s="139">
        <v>2</v>
      </c>
      <c r="G1462" s="85">
        <v>191516149755</v>
      </c>
      <c r="H1462" s="66"/>
      <c r="I1462" s="41">
        <f t="shared" si="2601"/>
        <v>0</v>
      </c>
      <c r="J1462" s="48">
        <f t="shared" si="2696"/>
        <v>204437</v>
      </c>
      <c r="K1462" s="66"/>
      <c r="L1462" s="41">
        <f t="shared" si="2703"/>
        <v>0</v>
      </c>
      <c r="M1462" s="48">
        <f t="shared" si="2697"/>
        <v>213254</v>
      </c>
      <c r="N1462" s="66"/>
      <c r="O1462" s="41">
        <f t="shared" si="2704"/>
        <v>0</v>
      </c>
      <c r="P1462" s="48">
        <f t="shared" si="2698"/>
        <v>141816</v>
      </c>
      <c r="Q1462" s="66"/>
      <c r="R1462" s="66">
        <f t="shared" si="2705"/>
        <v>0</v>
      </c>
      <c r="S1462" s="67">
        <f t="shared" si="2699"/>
        <v>277952</v>
      </c>
      <c r="T1462" s="66"/>
      <c r="U1462" s="66">
        <f t="shared" si="2602"/>
        <v>0</v>
      </c>
      <c r="V1462" s="67">
        <f t="shared" si="2679"/>
        <v>113216.80000000005</v>
      </c>
      <c r="X1462" s="69">
        <f t="shared" si="2605"/>
        <v>0</v>
      </c>
      <c r="Y1462" s="67">
        <f t="shared" si="2684"/>
        <v>4416.3500000000004</v>
      </c>
      <c r="Z1462" s="66"/>
      <c r="AA1462" s="68">
        <f t="shared" si="2606"/>
        <v>0</v>
      </c>
      <c r="AB1462" s="67">
        <f t="shared" si="2685"/>
        <v>24408.5</v>
      </c>
      <c r="AC1462" s="66"/>
      <c r="AD1462" s="66">
        <f t="shared" si="2607"/>
        <v>0</v>
      </c>
      <c r="AE1462" s="67">
        <f t="shared" si="2686"/>
        <v>14877</v>
      </c>
      <c r="AF1462" s="66"/>
      <c r="AG1462" s="78">
        <f t="shared" si="2608"/>
        <v>0</v>
      </c>
      <c r="AH1462" s="79">
        <f t="shared" si="2687"/>
        <v>17184.8</v>
      </c>
      <c r="AI1462" s="66"/>
      <c r="AJ1462" s="68">
        <f t="shared" si="2609"/>
        <v>0</v>
      </c>
      <c r="AK1462" s="67">
        <f t="shared" si="2688"/>
        <v>41124</v>
      </c>
      <c r="AL1462" s="66"/>
      <c r="AM1462" s="68">
        <f t="shared" si="2673"/>
        <v>0</v>
      </c>
      <c r="AN1462" s="67">
        <f t="shared" si="2689"/>
        <v>7722.12</v>
      </c>
      <c r="AO1462" s="66"/>
      <c r="AP1462" s="68">
        <f t="shared" si="2610"/>
        <v>0</v>
      </c>
      <c r="AQ1462" s="67">
        <f t="shared" si="2706"/>
        <v>7578.6399999999994</v>
      </c>
      <c r="AR1462" s="66"/>
      <c r="AS1462" s="68">
        <f t="shared" si="2611"/>
        <v>0</v>
      </c>
      <c r="AT1462" s="67">
        <f t="shared" si="2674"/>
        <v>2278.5</v>
      </c>
      <c r="AU1462" s="66"/>
      <c r="AV1462" s="66">
        <f t="shared" si="2612"/>
        <v>0</v>
      </c>
      <c r="AW1462" s="42">
        <f t="shared" si="2596"/>
        <v>3255.6000000000017</v>
      </c>
      <c r="AX1462" s="66"/>
      <c r="AY1462" s="66">
        <f t="shared" si="2613"/>
        <v>0</v>
      </c>
      <c r="AZ1462" s="67">
        <f t="shared" si="2647"/>
        <v>616.09999999999991</v>
      </c>
      <c r="BA1462" s="66"/>
      <c r="BB1462" s="68">
        <f t="shared" si="2614"/>
        <v>0</v>
      </c>
      <c r="BC1462" s="67">
        <f t="shared" si="2708"/>
        <v>77.819999999999851</v>
      </c>
      <c r="BD1462" s="66"/>
      <c r="BE1462" s="68">
        <f t="shared" si="2615"/>
        <v>0</v>
      </c>
      <c r="BF1462" s="67">
        <f t="shared" si="2645"/>
        <v>445.38000000000164</v>
      </c>
      <c r="BG1462" s="66"/>
      <c r="BH1462" s="68">
        <f t="shared" si="2671"/>
        <v>0</v>
      </c>
      <c r="BI1462" s="67">
        <f t="shared" si="2646"/>
        <v>2915.1000000000022</v>
      </c>
      <c r="BJ1462" s="66"/>
      <c r="BK1462" s="68">
        <f t="shared" si="2617"/>
        <v>0</v>
      </c>
      <c r="BL1462" s="67">
        <f t="shared" si="2649"/>
        <v>2582.6000000000004</v>
      </c>
      <c r="BM1462" s="66"/>
      <c r="BN1462" s="68">
        <f t="shared" si="2642"/>
        <v>0</v>
      </c>
      <c r="BO1462" s="67">
        <f t="shared" si="2650"/>
        <v>9059.4999999999982</v>
      </c>
      <c r="BP1462" s="66"/>
      <c r="BQ1462" s="68">
        <f t="shared" si="2680"/>
        <v>0</v>
      </c>
      <c r="BR1462" s="67">
        <f t="shared" si="2664"/>
        <v>55794.05000000001</v>
      </c>
      <c r="BS1462" s="66"/>
      <c r="BT1462" s="66">
        <f t="shared" si="2690"/>
        <v>0</v>
      </c>
      <c r="BU1462" s="67">
        <f t="shared" si="2693"/>
        <v>148045</v>
      </c>
      <c r="BV1462" s="66"/>
      <c r="BW1462" s="66">
        <f t="shared" si="2692"/>
        <v>0</v>
      </c>
      <c r="BX1462" s="67">
        <f>+BX1461+BV1462-BW1462-2554</f>
        <v>82342</v>
      </c>
      <c r="BY1462" s="66"/>
      <c r="BZ1462" s="66">
        <f t="shared" si="2691"/>
        <v>0</v>
      </c>
      <c r="CA1462" s="67">
        <f t="shared" si="2695"/>
        <v>143739</v>
      </c>
      <c r="CB1462" s="66"/>
      <c r="CC1462" s="66">
        <f t="shared" si="2620"/>
        <v>2745.5499999999997</v>
      </c>
      <c r="CD1462" s="67">
        <f t="shared" si="2700"/>
        <v>17195.939999999999</v>
      </c>
      <c r="CE1462" s="66"/>
      <c r="CF1462" s="66">
        <f t="shared" si="2621"/>
        <v>0</v>
      </c>
      <c r="CG1462" s="67">
        <f t="shared" si="2651"/>
        <v>3663.6999999999994</v>
      </c>
      <c r="CH1462" s="66"/>
      <c r="CI1462" s="66">
        <f t="shared" si="2622"/>
        <v>0</v>
      </c>
      <c r="CJ1462" s="67">
        <f t="shared" si="2665"/>
        <v>6757.8</v>
      </c>
      <c r="CK1462" s="66"/>
      <c r="CL1462" s="68">
        <f t="shared" si="2623"/>
        <v>0</v>
      </c>
      <c r="CM1462" s="79">
        <f t="shared" si="2652"/>
        <v>4847.4799999999996</v>
      </c>
      <c r="CN1462" s="66"/>
      <c r="CO1462" s="68">
        <f t="shared" si="2624"/>
        <v>0</v>
      </c>
      <c r="CP1462" s="79">
        <f t="shared" si="2653"/>
        <v>3955</v>
      </c>
      <c r="CQ1462" s="66"/>
      <c r="CR1462" s="68">
        <f t="shared" si="2625"/>
        <v>0</v>
      </c>
      <c r="CS1462" s="79">
        <f t="shared" ref="CS1462:CS1499" si="2709">+CS1461+CQ1462-CR1462</f>
        <v>5186</v>
      </c>
      <c r="CT1462" s="66"/>
      <c r="CU1462" s="68">
        <f t="shared" si="2626"/>
        <v>0</v>
      </c>
      <c r="CV1462" s="79">
        <f t="shared" si="2654"/>
        <v>6929</v>
      </c>
      <c r="CW1462" s="66"/>
      <c r="CX1462" s="66">
        <f t="shared" si="2644"/>
        <v>0</v>
      </c>
      <c r="CY1462" s="40">
        <f t="shared" si="2702"/>
        <v>2833.9599999999982</v>
      </c>
      <c r="CZ1462" s="65"/>
      <c r="DA1462" s="66">
        <f t="shared" si="2640"/>
        <v>2554</v>
      </c>
      <c r="DB1462" s="67">
        <f t="shared" si="2666"/>
        <v>18380</v>
      </c>
      <c r="DC1462" s="66"/>
      <c r="DD1462" s="66">
        <f t="shared" si="2641"/>
        <v>2554</v>
      </c>
      <c r="DE1462" s="67">
        <f t="shared" si="2667"/>
        <v>65151</v>
      </c>
      <c r="DF1462" s="66"/>
      <c r="DG1462" s="69">
        <f t="shared" si="2627"/>
        <v>0</v>
      </c>
      <c r="DH1462" s="67">
        <f t="shared" si="2701"/>
        <v>438795</v>
      </c>
      <c r="DI1462" s="66"/>
      <c r="DJ1462" s="66">
        <f t="shared" si="2628"/>
        <v>0</v>
      </c>
      <c r="DK1462" s="67">
        <f t="shared" si="2655"/>
        <v>4363.5</v>
      </c>
      <c r="DM1462" s="206">
        <f t="shared" si="2629"/>
        <v>0</v>
      </c>
      <c r="DN1462" s="25">
        <f t="shared" si="2648"/>
        <v>0</v>
      </c>
      <c r="DO1462" s="5"/>
      <c r="DP1462" s="43">
        <f t="shared" si="2630"/>
        <v>0</v>
      </c>
      <c r="DQ1462" s="27">
        <f t="shared" si="2656"/>
        <v>6413.5</v>
      </c>
      <c r="DR1462" s="5"/>
      <c r="DS1462" s="43">
        <f t="shared" si="2631"/>
        <v>0</v>
      </c>
      <c r="DT1462" s="27">
        <f t="shared" si="2657"/>
        <v>4846</v>
      </c>
      <c r="DU1462" s="5"/>
      <c r="DV1462" s="43">
        <f t="shared" si="2632"/>
        <v>0</v>
      </c>
      <c r="DW1462" s="27">
        <f t="shared" si="2658"/>
        <v>4835</v>
      </c>
      <c r="DX1462" s="5"/>
      <c r="DY1462" s="22">
        <f t="shared" si="2633"/>
        <v>0</v>
      </c>
      <c r="DZ1462" s="25">
        <f t="shared" si="2659"/>
        <v>523</v>
      </c>
      <c r="EA1462" s="22"/>
      <c r="EB1462" s="22">
        <f t="shared" si="2634"/>
        <v>0</v>
      </c>
      <c r="EC1462" s="28">
        <f t="shared" si="2660"/>
        <v>369</v>
      </c>
      <c r="ED1462" s="5"/>
      <c r="EE1462" s="43">
        <f t="shared" si="2635"/>
        <v>0</v>
      </c>
      <c r="EF1462" s="27">
        <f t="shared" si="2661"/>
        <v>4769</v>
      </c>
      <c r="EG1462" s="66"/>
      <c r="EH1462" s="66">
        <f t="shared" si="2636"/>
        <v>0</v>
      </c>
      <c r="EI1462" s="67">
        <f t="shared" si="2662"/>
        <v>21277</v>
      </c>
      <c r="EJ1462" s="66"/>
      <c r="EK1462" s="66">
        <f t="shared" si="2637"/>
        <v>0</v>
      </c>
      <c r="EL1462" s="67">
        <f t="shared" si="2663"/>
        <v>19907</v>
      </c>
      <c r="EM1462" s="110">
        <f t="shared" si="2672"/>
        <v>232141.27762276001</v>
      </c>
    </row>
    <row r="1463" spans="1:143" ht="11.25" customHeight="1" x14ac:dyDescent="0.25">
      <c r="A1463" s="11">
        <v>46207</v>
      </c>
      <c r="B1463" s="187"/>
      <c r="C1463" s="181">
        <v>8005010442</v>
      </c>
      <c r="D1463" s="111" t="s">
        <v>475</v>
      </c>
      <c r="E1463" s="138">
        <v>100</v>
      </c>
      <c r="F1463" s="139">
        <v>3</v>
      </c>
      <c r="G1463" s="85">
        <v>191516876965</v>
      </c>
      <c r="H1463" s="66"/>
      <c r="I1463" s="41">
        <f t="shared" si="2601"/>
        <v>0</v>
      </c>
      <c r="J1463" s="48">
        <f t="shared" si="2696"/>
        <v>204437</v>
      </c>
      <c r="K1463" s="66"/>
      <c r="L1463" s="41">
        <f t="shared" si="2703"/>
        <v>0</v>
      </c>
      <c r="M1463" s="48">
        <f t="shared" si="2697"/>
        <v>213254</v>
      </c>
      <c r="N1463" s="66"/>
      <c r="O1463" s="41">
        <f t="shared" si="2704"/>
        <v>0</v>
      </c>
      <c r="P1463" s="48">
        <f t="shared" si="2698"/>
        <v>141816</v>
      </c>
      <c r="Q1463" s="66"/>
      <c r="R1463" s="66">
        <f t="shared" si="2705"/>
        <v>0</v>
      </c>
      <c r="S1463" s="67">
        <f t="shared" si="2699"/>
        <v>277952</v>
      </c>
      <c r="T1463" s="66"/>
      <c r="U1463" s="66">
        <f t="shared" si="2602"/>
        <v>0</v>
      </c>
      <c r="V1463" s="67">
        <f t="shared" si="2679"/>
        <v>113216.80000000005</v>
      </c>
      <c r="X1463" s="69">
        <f t="shared" si="2605"/>
        <v>0</v>
      </c>
      <c r="Y1463" s="67">
        <f t="shared" si="2684"/>
        <v>4416.3500000000004</v>
      </c>
      <c r="Z1463" s="66"/>
      <c r="AA1463" s="68">
        <f t="shared" si="2606"/>
        <v>0</v>
      </c>
      <c r="AB1463" s="67">
        <f t="shared" si="2685"/>
        <v>24408.5</v>
      </c>
      <c r="AC1463" s="66"/>
      <c r="AD1463" s="66">
        <f t="shared" si="2607"/>
        <v>0</v>
      </c>
      <c r="AE1463" s="67">
        <f t="shared" si="2686"/>
        <v>14877</v>
      </c>
      <c r="AF1463" s="66"/>
      <c r="AG1463" s="78">
        <f t="shared" si="2608"/>
        <v>0</v>
      </c>
      <c r="AH1463" s="79">
        <f t="shared" si="2687"/>
        <v>17184.8</v>
      </c>
      <c r="AI1463" s="66"/>
      <c r="AJ1463" s="68">
        <f t="shared" si="2609"/>
        <v>0</v>
      </c>
      <c r="AK1463" s="67">
        <f t="shared" si="2688"/>
        <v>41124</v>
      </c>
      <c r="AL1463" s="66"/>
      <c r="AM1463" s="68">
        <f t="shared" si="2673"/>
        <v>0</v>
      </c>
      <c r="AN1463" s="67">
        <f t="shared" si="2689"/>
        <v>7722.12</v>
      </c>
      <c r="AO1463" s="66"/>
      <c r="AP1463" s="68">
        <f t="shared" si="2610"/>
        <v>0</v>
      </c>
      <c r="AQ1463" s="67">
        <f t="shared" si="2706"/>
        <v>7578.6399999999994</v>
      </c>
      <c r="AR1463" s="66"/>
      <c r="AS1463" s="68">
        <f t="shared" si="2611"/>
        <v>0</v>
      </c>
      <c r="AT1463" s="67">
        <f t="shared" si="2674"/>
        <v>2278.5</v>
      </c>
      <c r="AU1463" s="66"/>
      <c r="AV1463" s="66">
        <f t="shared" si="2612"/>
        <v>0</v>
      </c>
      <c r="AW1463" s="42">
        <f t="shared" si="2596"/>
        <v>3255.6000000000017</v>
      </c>
      <c r="AX1463" s="66"/>
      <c r="AY1463" s="66">
        <f t="shared" si="2613"/>
        <v>0</v>
      </c>
      <c r="AZ1463" s="67">
        <f t="shared" si="2647"/>
        <v>616.09999999999991</v>
      </c>
      <c r="BA1463" s="66"/>
      <c r="BB1463" s="68">
        <f t="shared" si="2614"/>
        <v>0</v>
      </c>
      <c r="BC1463" s="67">
        <f t="shared" si="2708"/>
        <v>77.819999999999851</v>
      </c>
      <c r="BD1463" s="66"/>
      <c r="BE1463" s="68">
        <f t="shared" si="2615"/>
        <v>0</v>
      </c>
      <c r="BF1463" s="67">
        <f t="shared" si="2645"/>
        <v>445.38000000000164</v>
      </c>
      <c r="BG1463" s="66"/>
      <c r="BH1463" s="68">
        <f t="shared" si="2671"/>
        <v>0</v>
      </c>
      <c r="BI1463" s="67">
        <f t="shared" si="2646"/>
        <v>2915.1000000000022</v>
      </c>
      <c r="BJ1463" s="66"/>
      <c r="BK1463" s="68">
        <f t="shared" si="2617"/>
        <v>0</v>
      </c>
      <c r="BL1463" s="67">
        <f t="shared" si="2649"/>
        <v>2582.6000000000004</v>
      </c>
      <c r="BM1463" s="66"/>
      <c r="BN1463" s="68">
        <f t="shared" si="2642"/>
        <v>0</v>
      </c>
      <c r="BO1463" s="67">
        <f t="shared" si="2650"/>
        <v>9059.4999999999982</v>
      </c>
      <c r="BP1463" s="66"/>
      <c r="BQ1463" s="68">
        <f t="shared" si="2680"/>
        <v>0</v>
      </c>
      <c r="BR1463" s="67">
        <f t="shared" si="2664"/>
        <v>55794.05000000001</v>
      </c>
      <c r="BS1463" s="66"/>
      <c r="BT1463" s="66">
        <f t="shared" si="2690"/>
        <v>0</v>
      </c>
      <c r="BU1463" s="67">
        <f t="shared" si="2693"/>
        <v>148045</v>
      </c>
      <c r="BV1463" s="66"/>
      <c r="BW1463" s="66">
        <f t="shared" si="2692"/>
        <v>0</v>
      </c>
      <c r="BX1463" s="67">
        <f t="shared" ref="BX1463:BX1499" si="2710">+BX1462+BV1463-BW1463</f>
        <v>82342</v>
      </c>
      <c r="BY1463" s="66"/>
      <c r="BZ1463" s="66">
        <f t="shared" si="2691"/>
        <v>0</v>
      </c>
      <c r="CA1463" s="67">
        <f t="shared" si="2695"/>
        <v>143739</v>
      </c>
      <c r="CB1463" s="66"/>
      <c r="CC1463" s="66">
        <f t="shared" si="2620"/>
        <v>315</v>
      </c>
      <c r="CD1463" s="67">
        <f t="shared" si="2700"/>
        <v>16880.939999999999</v>
      </c>
      <c r="CE1463" s="66"/>
      <c r="CF1463" s="66">
        <f t="shared" si="2621"/>
        <v>0</v>
      </c>
      <c r="CG1463" s="67">
        <f t="shared" si="2651"/>
        <v>3663.6999999999994</v>
      </c>
      <c r="CH1463" s="66"/>
      <c r="CI1463" s="66">
        <f t="shared" si="2622"/>
        <v>0</v>
      </c>
      <c r="CJ1463" s="67">
        <f t="shared" si="2665"/>
        <v>6757.8</v>
      </c>
      <c r="CK1463" s="66"/>
      <c r="CL1463" s="68">
        <f t="shared" si="2623"/>
        <v>0</v>
      </c>
      <c r="CM1463" s="79">
        <f t="shared" si="2652"/>
        <v>4847.4799999999996</v>
      </c>
      <c r="CN1463" s="66"/>
      <c r="CO1463" s="68">
        <f t="shared" si="2624"/>
        <v>0</v>
      </c>
      <c r="CP1463" s="79">
        <f t="shared" si="2653"/>
        <v>3955</v>
      </c>
      <c r="CQ1463" s="66"/>
      <c r="CR1463" s="68">
        <f t="shared" si="2625"/>
        <v>0</v>
      </c>
      <c r="CS1463" s="79">
        <f t="shared" si="2709"/>
        <v>5186</v>
      </c>
      <c r="CT1463" s="66"/>
      <c r="CU1463" s="68">
        <f t="shared" si="2626"/>
        <v>0</v>
      </c>
      <c r="CV1463" s="79">
        <f t="shared" si="2654"/>
        <v>6929</v>
      </c>
      <c r="CW1463" s="66"/>
      <c r="CX1463" s="66">
        <f t="shared" si="2644"/>
        <v>0</v>
      </c>
      <c r="CY1463" s="40">
        <f t="shared" si="2702"/>
        <v>2833.9599999999982</v>
      </c>
      <c r="CZ1463" s="65"/>
      <c r="DA1463" s="66">
        <f t="shared" si="2640"/>
        <v>0</v>
      </c>
      <c r="DB1463" s="67">
        <f t="shared" si="2666"/>
        <v>18380</v>
      </c>
      <c r="DC1463" s="66"/>
      <c r="DD1463" s="66">
        <f t="shared" si="2641"/>
        <v>200</v>
      </c>
      <c r="DE1463" s="67">
        <f t="shared" si="2667"/>
        <v>64951</v>
      </c>
      <c r="DF1463" s="66"/>
      <c r="DG1463" s="69">
        <f t="shared" si="2627"/>
        <v>100</v>
      </c>
      <c r="DH1463" s="67">
        <f t="shared" si="2701"/>
        <v>438695</v>
      </c>
      <c r="DI1463" s="66"/>
      <c r="DJ1463" s="66">
        <f t="shared" si="2628"/>
        <v>0</v>
      </c>
      <c r="DK1463" s="67">
        <f t="shared" si="2655"/>
        <v>4363.5</v>
      </c>
      <c r="DM1463" s="206">
        <f t="shared" si="2629"/>
        <v>0</v>
      </c>
      <c r="DN1463" s="25">
        <f t="shared" si="2648"/>
        <v>0</v>
      </c>
      <c r="DO1463" s="5"/>
      <c r="DP1463" s="43">
        <f t="shared" si="2630"/>
        <v>0</v>
      </c>
      <c r="DQ1463" s="27">
        <f t="shared" si="2656"/>
        <v>6413.5</v>
      </c>
      <c r="DR1463" s="5"/>
      <c r="DS1463" s="43">
        <f t="shared" si="2631"/>
        <v>0</v>
      </c>
      <c r="DT1463" s="27">
        <f t="shared" si="2657"/>
        <v>4846</v>
      </c>
      <c r="DU1463" s="5"/>
      <c r="DV1463" s="43">
        <f t="shared" si="2632"/>
        <v>0</v>
      </c>
      <c r="DW1463" s="27">
        <f t="shared" si="2658"/>
        <v>4835</v>
      </c>
      <c r="DX1463" s="5"/>
      <c r="DY1463" s="22">
        <f t="shared" si="2633"/>
        <v>0</v>
      </c>
      <c r="DZ1463" s="25">
        <f t="shared" si="2659"/>
        <v>523</v>
      </c>
      <c r="EA1463" s="22"/>
      <c r="EB1463" s="22">
        <f t="shared" si="2634"/>
        <v>0</v>
      </c>
      <c r="EC1463" s="28">
        <f t="shared" si="2660"/>
        <v>369</v>
      </c>
      <c r="ED1463" s="5"/>
      <c r="EE1463" s="43">
        <f t="shared" si="2635"/>
        <v>0</v>
      </c>
      <c r="EF1463" s="27">
        <f t="shared" si="2661"/>
        <v>4769</v>
      </c>
      <c r="EG1463" s="66"/>
      <c r="EH1463" s="66">
        <f t="shared" si="2636"/>
        <v>0</v>
      </c>
      <c r="EI1463" s="67">
        <f t="shared" si="2662"/>
        <v>21277</v>
      </c>
      <c r="EJ1463" s="66"/>
      <c r="EK1463" s="66">
        <f t="shared" si="2637"/>
        <v>0</v>
      </c>
      <c r="EL1463" s="67">
        <f t="shared" si="2663"/>
        <v>19907</v>
      </c>
      <c r="EM1463" s="110">
        <f t="shared" si="2672"/>
        <v>232083.72490276003</v>
      </c>
    </row>
    <row r="1464" spans="1:143" ht="11.25" customHeight="1" x14ac:dyDescent="0.25">
      <c r="A1464" s="11">
        <v>46207</v>
      </c>
      <c r="B1464" s="187"/>
      <c r="C1464" s="176">
        <v>8005008621</v>
      </c>
      <c r="D1464" s="17" t="s">
        <v>38</v>
      </c>
      <c r="E1464" s="18">
        <v>30</v>
      </c>
      <c r="F1464" s="19">
        <v>5</v>
      </c>
      <c r="G1464" s="20">
        <v>191516042025</v>
      </c>
      <c r="H1464" s="66"/>
      <c r="I1464" s="41">
        <f t="shared" si="2601"/>
        <v>0</v>
      </c>
      <c r="J1464" s="48">
        <f t="shared" si="2696"/>
        <v>204437</v>
      </c>
      <c r="K1464" s="66"/>
      <c r="L1464" s="41">
        <f t="shared" si="2703"/>
        <v>0</v>
      </c>
      <c r="M1464" s="48">
        <f t="shared" si="2697"/>
        <v>213254</v>
      </c>
      <c r="N1464" s="66"/>
      <c r="O1464" s="41">
        <f t="shared" si="2704"/>
        <v>0</v>
      </c>
      <c r="P1464" s="48">
        <f t="shared" si="2698"/>
        <v>141816</v>
      </c>
      <c r="Q1464" s="66"/>
      <c r="R1464" s="66">
        <f t="shared" si="2705"/>
        <v>0</v>
      </c>
      <c r="S1464" s="67">
        <f t="shared" si="2699"/>
        <v>277952</v>
      </c>
      <c r="T1464" s="66"/>
      <c r="U1464" s="66">
        <f t="shared" si="2602"/>
        <v>0</v>
      </c>
      <c r="V1464" s="67">
        <f t="shared" si="2679"/>
        <v>113216.80000000005</v>
      </c>
      <c r="X1464" s="69">
        <f t="shared" si="2605"/>
        <v>0</v>
      </c>
      <c r="Y1464" s="67">
        <f t="shared" si="2684"/>
        <v>4416.3500000000004</v>
      </c>
      <c r="Z1464" s="66"/>
      <c r="AA1464" s="68">
        <f t="shared" si="2606"/>
        <v>0</v>
      </c>
      <c r="AB1464" s="67">
        <f t="shared" si="2685"/>
        <v>24408.5</v>
      </c>
      <c r="AC1464" s="66"/>
      <c r="AD1464" s="66">
        <f t="shared" si="2607"/>
        <v>0</v>
      </c>
      <c r="AE1464" s="67">
        <f t="shared" si="2686"/>
        <v>14877</v>
      </c>
      <c r="AF1464" s="66"/>
      <c r="AG1464" s="78">
        <f t="shared" si="2608"/>
        <v>0</v>
      </c>
      <c r="AH1464" s="79">
        <f t="shared" si="2687"/>
        <v>17184.8</v>
      </c>
      <c r="AI1464" s="66"/>
      <c r="AJ1464" s="68">
        <f t="shared" si="2609"/>
        <v>0</v>
      </c>
      <c r="AK1464" s="67">
        <f t="shared" si="2688"/>
        <v>41124</v>
      </c>
      <c r="AL1464" s="66"/>
      <c r="AM1464" s="68">
        <f t="shared" si="2673"/>
        <v>0</v>
      </c>
      <c r="AN1464" s="67">
        <f t="shared" si="2689"/>
        <v>7722.12</v>
      </c>
      <c r="AO1464" s="66"/>
      <c r="AP1464" s="68">
        <f t="shared" si="2610"/>
        <v>0</v>
      </c>
      <c r="AQ1464" s="67">
        <f t="shared" si="2706"/>
        <v>7578.6399999999994</v>
      </c>
      <c r="AR1464" s="66"/>
      <c r="AS1464" s="68">
        <f t="shared" si="2611"/>
        <v>0</v>
      </c>
      <c r="AT1464" s="67">
        <f t="shared" si="2674"/>
        <v>2278.5</v>
      </c>
      <c r="AU1464" s="66"/>
      <c r="AV1464" s="66">
        <f t="shared" si="2612"/>
        <v>0</v>
      </c>
      <c r="AW1464" s="42">
        <f t="shared" ref="AW1464:AW1499" si="2711">AW1463+AU1464-AV1464</f>
        <v>3255.6000000000017</v>
      </c>
      <c r="AX1464" s="66"/>
      <c r="AY1464" s="66">
        <f t="shared" si="2613"/>
        <v>0</v>
      </c>
      <c r="AZ1464" s="67">
        <f t="shared" si="2647"/>
        <v>616.09999999999991</v>
      </c>
      <c r="BA1464" s="66"/>
      <c r="BB1464" s="68">
        <f t="shared" si="2614"/>
        <v>0</v>
      </c>
      <c r="BC1464" s="67">
        <f t="shared" si="2708"/>
        <v>77.819999999999851</v>
      </c>
      <c r="BD1464" s="66"/>
      <c r="BE1464" s="68">
        <f t="shared" si="2615"/>
        <v>0</v>
      </c>
      <c r="BF1464" s="67">
        <f t="shared" si="2645"/>
        <v>445.38000000000164</v>
      </c>
      <c r="BG1464" s="66"/>
      <c r="BH1464" s="68">
        <f t="shared" si="2671"/>
        <v>153.6</v>
      </c>
      <c r="BI1464" s="67">
        <f t="shared" si="2646"/>
        <v>2761.5000000000023</v>
      </c>
      <c r="BJ1464" s="66"/>
      <c r="BK1464" s="68">
        <f t="shared" si="2617"/>
        <v>0</v>
      </c>
      <c r="BL1464" s="67">
        <f t="shared" si="2649"/>
        <v>2582.6000000000004</v>
      </c>
      <c r="BM1464" s="66"/>
      <c r="BN1464" s="68">
        <f t="shared" si="2642"/>
        <v>0</v>
      </c>
      <c r="BO1464" s="67">
        <f t="shared" si="2650"/>
        <v>9059.4999999999982</v>
      </c>
      <c r="BP1464" s="66"/>
      <c r="BQ1464" s="68">
        <f t="shared" si="2680"/>
        <v>0</v>
      </c>
      <c r="BR1464" s="67">
        <f t="shared" si="2664"/>
        <v>55794.05000000001</v>
      </c>
      <c r="BS1464" s="66"/>
      <c r="BT1464" s="66">
        <f t="shared" si="2690"/>
        <v>60</v>
      </c>
      <c r="BU1464" s="67">
        <f t="shared" si="2693"/>
        <v>147985</v>
      </c>
      <c r="BV1464" s="66"/>
      <c r="BW1464" s="66">
        <f t="shared" si="2692"/>
        <v>60</v>
      </c>
      <c r="BX1464" s="67">
        <f t="shared" si="2710"/>
        <v>82282</v>
      </c>
      <c r="BY1464" s="66"/>
      <c r="BZ1464" s="66">
        <f t="shared" si="2691"/>
        <v>60</v>
      </c>
      <c r="CA1464" s="67">
        <f t="shared" si="2695"/>
        <v>143679</v>
      </c>
      <c r="CB1464" s="66"/>
      <c r="CC1464" s="66">
        <f t="shared" si="2620"/>
        <v>0</v>
      </c>
      <c r="CD1464" s="67">
        <f t="shared" si="2700"/>
        <v>16880.939999999999</v>
      </c>
      <c r="CE1464" s="66"/>
      <c r="CF1464" s="66">
        <f t="shared" si="2621"/>
        <v>0</v>
      </c>
      <c r="CG1464" s="67">
        <f t="shared" si="2651"/>
        <v>3663.6999999999994</v>
      </c>
      <c r="CH1464" s="66"/>
      <c r="CI1464" s="66">
        <f t="shared" si="2622"/>
        <v>0</v>
      </c>
      <c r="CJ1464" s="67">
        <f t="shared" si="2665"/>
        <v>6757.8</v>
      </c>
      <c r="CK1464" s="66"/>
      <c r="CL1464" s="68">
        <f t="shared" si="2623"/>
        <v>0</v>
      </c>
      <c r="CM1464" s="79">
        <f t="shared" si="2652"/>
        <v>4847.4799999999996</v>
      </c>
      <c r="CN1464" s="66"/>
      <c r="CO1464" s="68">
        <f t="shared" si="2624"/>
        <v>0</v>
      </c>
      <c r="CP1464" s="79">
        <f t="shared" si="2653"/>
        <v>3955</v>
      </c>
      <c r="CQ1464" s="66"/>
      <c r="CR1464" s="68">
        <f t="shared" si="2625"/>
        <v>0</v>
      </c>
      <c r="CS1464" s="79">
        <f t="shared" si="2709"/>
        <v>5186</v>
      </c>
      <c r="CT1464" s="66"/>
      <c r="CU1464" s="68">
        <f t="shared" si="2626"/>
        <v>0</v>
      </c>
      <c r="CV1464" s="79">
        <f t="shared" si="2654"/>
        <v>6929</v>
      </c>
      <c r="CW1464" s="66"/>
      <c r="CX1464" s="66">
        <f t="shared" si="2644"/>
        <v>0</v>
      </c>
      <c r="CY1464" s="40">
        <f t="shared" si="2702"/>
        <v>2833.9599999999982</v>
      </c>
      <c r="CZ1464" s="65"/>
      <c r="DA1464" s="66">
        <f t="shared" si="2640"/>
        <v>0</v>
      </c>
      <c r="DB1464" s="67">
        <f t="shared" si="2666"/>
        <v>18380</v>
      </c>
      <c r="DC1464" s="66"/>
      <c r="DD1464" s="66">
        <f t="shared" si="2641"/>
        <v>0</v>
      </c>
      <c r="DE1464" s="67">
        <f t="shared" si="2667"/>
        <v>64951</v>
      </c>
      <c r="DF1464" s="66"/>
      <c r="DG1464" s="69">
        <f t="shared" si="2627"/>
        <v>0</v>
      </c>
      <c r="DH1464" s="67">
        <f t="shared" si="2701"/>
        <v>438695</v>
      </c>
      <c r="DI1464" s="66"/>
      <c r="DJ1464" s="66">
        <f t="shared" si="2628"/>
        <v>0</v>
      </c>
      <c r="DK1464" s="67">
        <f t="shared" si="2655"/>
        <v>4363.5</v>
      </c>
      <c r="DM1464" s="206">
        <f t="shared" si="2629"/>
        <v>0</v>
      </c>
      <c r="DN1464" s="25">
        <f t="shared" si="2648"/>
        <v>0</v>
      </c>
      <c r="DO1464" s="5"/>
      <c r="DP1464" s="43">
        <f t="shared" si="2630"/>
        <v>0</v>
      </c>
      <c r="DQ1464" s="27">
        <f t="shared" si="2656"/>
        <v>6413.5</v>
      </c>
      <c r="DR1464" s="5"/>
      <c r="DS1464" s="43">
        <f t="shared" si="2631"/>
        <v>0</v>
      </c>
      <c r="DT1464" s="27">
        <f t="shared" si="2657"/>
        <v>4846</v>
      </c>
      <c r="DU1464" s="5"/>
      <c r="DV1464" s="43">
        <f t="shared" si="2632"/>
        <v>0</v>
      </c>
      <c r="DW1464" s="27">
        <f t="shared" si="2658"/>
        <v>4835</v>
      </c>
      <c r="DX1464" s="5"/>
      <c r="DY1464" s="22">
        <f t="shared" si="2633"/>
        <v>0</v>
      </c>
      <c r="DZ1464" s="25">
        <f t="shared" si="2659"/>
        <v>523</v>
      </c>
      <c r="EA1464" s="22"/>
      <c r="EB1464" s="22">
        <f t="shared" si="2634"/>
        <v>0</v>
      </c>
      <c r="EC1464" s="28">
        <f t="shared" si="2660"/>
        <v>369</v>
      </c>
      <c r="ED1464" s="5"/>
      <c r="EE1464" s="43">
        <f t="shared" si="2635"/>
        <v>0</v>
      </c>
      <c r="EF1464" s="27">
        <f t="shared" si="2661"/>
        <v>4769</v>
      </c>
      <c r="EG1464" s="66"/>
      <c r="EH1464" s="66">
        <f t="shared" si="2636"/>
        <v>0</v>
      </c>
      <c r="EI1464" s="67">
        <f t="shared" si="2662"/>
        <v>21277</v>
      </c>
      <c r="EJ1464" s="66"/>
      <c r="EK1464" s="66">
        <f t="shared" si="2637"/>
        <v>0</v>
      </c>
      <c r="EL1464" s="67">
        <f t="shared" si="2663"/>
        <v>19907</v>
      </c>
      <c r="EM1464" s="110">
        <f t="shared" si="2672"/>
        <v>231860.58922275997</v>
      </c>
    </row>
    <row r="1465" spans="1:143" ht="11.25" customHeight="1" x14ac:dyDescent="0.25">
      <c r="A1465" s="11">
        <v>46207</v>
      </c>
      <c r="B1465" s="187"/>
      <c r="C1465" s="176">
        <v>8005011730</v>
      </c>
      <c r="D1465" s="17" t="s">
        <v>314</v>
      </c>
      <c r="E1465" s="18">
        <v>240</v>
      </c>
      <c r="F1465" s="19">
        <v>2</v>
      </c>
      <c r="G1465" s="20">
        <v>191516041646</v>
      </c>
      <c r="H1465" s="66"/>
      <c r="I1465" s="41">
        <f t="shared" si="2601"/>
        <v>0</v>
      </c>
      <c r="J1465" s="48">
        <f t="shared" si="2696"/>
        <v>204437</v>
      </c>
      <c r="K1465" s="66"/>
      <c r="L1465" s="41">
        <f t="shared" si="2703"/>
        <v>0</v>
      </c>
      <c r="M1465" s="48">
        <f t="shared" si="2697"/>
        <v>213254</v>
      </c>
      <c r="N1465" s="66"/>
      <c r="O1465" s="41">
        <f t="shared" si="2704"/>
        <v>0</v>
      </c>
      <c r="P1465" s="48">
        <f t="shared" si="2698"/>
        <v>141816</v>
      </c>
      <c r="Q1465" s="66"/>
      <c r="R1465" s="66">
        <f t="shared" si="2705"/>
        <v>0</v>
      </c>
      <c r="S1465" s="67">
        <f t="shared" si="2699"/>
        <v>277952</v>
      </c>
      <c r="T1465" s="66"/>
      <c r="U1465" s="66">
        <f t="shared" si="2602"/>
        <v>0</v>
      </c>
      <c r="V1465" s="67">
        <f t="shared" si="2679"/>
        <v>113216.80000000005</v>
      </c>
      <c r="X1465" s="69">
        <f t="shared" si="2605"/>
        <v>0</v>
      </c>
      <c r="Y1465" s="67">
        <f t="shared" si="2684"/>
        <v>4416.3500000000004</v>
      </c>
      <c r="Z1465" s="66"/>
      <c r="AA1465" s="68">
        <f t="shared" si="2606"/>
        <v>0</v>
      </c>
      <c r="AB1465" s="67">
        <f t="shared" si="2685"/>
        <v>24408.5</v>
      </c>
      <c r="AC1465" s="66"/>
      <c r="AD1465" s="66">
        <f t="shared" si="2607"/>
        <v>0</v>
      </c>
      <c r="AE1465" s="67">
        <f t="shared" si="2686"/>
        <v>14877</v>
      </c>
      <c r="AF1465" s="66"/>
      <c r="AG1465" s="78">
        <f t="shared" si="2608"/>
        <v>0</v>
      </c>
      <c r="AH1465" s="79">
        <f t="shared" si="2687"/>
        <v>17184.8</v>
      </c>
      <c r="AI1465" s="66"/>
      <c r="AJ1465" s="68">
        <f t="shared" si="2609"/>
        <v>0</v>
      </c>
      <c r="AK1465" s="67">
        <f t="shared" si="2688"/>
        <v>41124</v>
      </c>
      <c r="AL1465" s="66"/>
      <c r="AM1465" s="68">
        <f t="shared" si="2673"/>
        <v>0</v>
      </c>
      <c r="AN1465" s="67">
        <f t="shared" si="2689"/>
        <v>7722.12</v>
      </c>
      <c r="AO1465" s="66"/>
      <c r="AP1465" s="68">
        <f t="shared" si="2610"/>
        <v>0</v>
      </c>
      <c r="AQ1465" s="67">
        <f t="shared" si="2706"/>
        <v>7578.6399999999994</v>
      </c>
      <c r="AR1465" s="66"/>
      <c r="AS1465" s="68">
        <f t="shared" si="2611"/>
        <v>0</v>
      </c>
      <c r="AT1465" s="67">
        <f t="shared" si="2674"/>
        <v>2278.5</v>
      </c>
      <c r="AU1465" s="66"/>
      <c r="AV1465" s="66">
        <f t="shared" si="2612"/>
        <v>0</v>
      </c>
      <c r="AW1465" s="42">
        <f t="shared" si="2711"/>
        <v>3255.6000000000017</v>
      </c>
      <c r="AX1465" s="66"/>
      <c r="AY1465" s="66">
        <f t="shared" si="2613"/>
        <v>0</v>
      </c>
      <c r="AZ1465" s="67">
        <f t="shared" si="2647"/>
        <v>616.09999999999991</v>
      </c>
      <c r="BA1465" s="66"/>
      <c r="BB1465" s="68">
        <f t="shared" si="2614"/>
        <v>0</v>
      </c>
      <c r="BC1465" s="67">
        <f t="shared" si="2708"/>
        <v>77.819999999999851</v>
      </c>
      <c r="BD1465" s="66"/>
      <c r="BE1465" s="68">
        <f t="shared" si="2615"/>
        <v>0</v>
      </c>
      <c r="BF1465" s="67">
        <f t="shared" si="2645"/>
        <v>445.38000000000164</v>
      </c>
      <c r="BG1465" s="66"/>
      <c r="BH1465" s="68">
        <f t="shared" si="2671"/>
        <v>0</v>
      </c>
      <c r="BI1465" s="67">
        <f t="shared" si="2646"/>
        <v>2761.5000000000023</v>
      </c>
      <c r="BJ1465" s="66"/>
      <c r="BK1465" s="68">
        <f t="shared" si="2617"/>
        <v>0</v>
      </c>
      <c r="BL1465" s="67">
        <f t="shared" si="2649"/>
        <v>2582.6000000000004</v>
      </c>
      <c r="BM1465" s="66"/>
      <c r="BN1465" s="68">
        <f t="shared" si="2642"/>
        <v>0</v>
      </c>
      <c r="BO1465" s="67">
        <f t="shared" si="2650"/>
        <v>9059.4999999999982</v>
      </c>
      <c r="BP1465" s="66"/>
      <c r="BQ1465" s="68">
        <f t="shared" si="2680"/>
        <v>508.8</v>
      </c>
      <c r="BR1465" s="67">
        <f t="shared" si="2664"/>
        <v>55285.250000000007</v>
      </c>
      <c r="BS1465" s="66"/>
      <c r="BT1465" s="66">
        <f t="shared" si="2690"/>
        <v>480</v>
      </c>
      <c r="BU1465" s="67">
        <f t="shared" si="2693"/>
        <v>147505</v>
      </c>
      <c r="BV1465" s="66"/>
      <c r="BW1465" s="66">
        <f t="shared" si="2692"/>
        <v>480</v>
      </c>
      <c r="BX1465" s="67">
        <f t="shared" si="2710"/>
        <v>81802</v>
      </c>
      <c r="BY1465" s="66"/>
      <c r="BZ1465" s="66">
        <f t="shared" si="2691"/>
        <v>480</v>
      </c>
      <c r="CA1465" s="67">
        <f t="shared" si="2695"/>
        <v>143199</v>
      </c>
      <c r="CB1465" s="66"/>
      <c r="CC1465" s="66">
        <f t="shared" si="2620"/>
        <v>0</v>
      </c>
      <c r="CD1465" s="67">
        <f t="shared" si="2700"/>
        <v>16880.939999999999</v>
      </c>
      <c r="CE1465" s="66"/>
      <c r="CF1465" s="66">
        <f t="shared" si="2621"/>
        <v>0</v>
      </c>
      <c r="CG1465" s="67">
        <f t="shared" si="2651"/>
        <v>3663.6999999999994</v>
      </c>
      <c r="CH1465" s="66"/>
      <c r="CI1465" s="66">
        <f t="shared" si="2622"/>
        <v>0</v>
      </c>
      <c r="CJ1465" s="67">
        <f t="shared" si="2665"/>
        <v>6757.8</v>
      </c>
      <c r="CK1465" s="66"/>
      <c r="CL1465" s="68">
        <f t="shared" si="2623"/>
        <v>0</v>
      </c>
      <c r="CM1465" s="79">
        <f t="shared" si="2652"/>
        <v>4847.4799999999996</v>
      </c>
      <c r="CN1465" s="66"/>
      <c r="CO1465" s="68">
        <f t="shared" si="2624"/>
        <v>0</v>
      </c>
      <c r="CP1465" s="79">
        <f t="shared" si="2653"/>
        <v>3955</v>
      </c>
      <c r="CQ1465" s="66"/>
      <c r="CR1465" s="68">
        <f t="shared" si="2625"/>
        <v>0</v>
      </c>
      <c r="CS1465" s="79">
        <f t="shared" si="2709"/>
        <v>5186</v>
      </c>
      <c r="CT1465" s="66"/>
      <c r="CU1465" s="68">
        <f t="shared" si="2626"/>
        <v>0</v>
      </c>
      <c r="CV1465" s="79">
        <f t="shared" si="2654"/>
        <v>6929</v>
      </c>
      <c r="CW1465" s="66"/>
      <c r="CX1465" s="66">
        <f t="shared" si="2644"/>
        <v>0</v>
      </c>
      <c r="CY1465" s="40">
        <f t="shared" si="2702"/>
        <v>2833.9599999999982</v>
      </c>
      <c r="CZ1465" s="65"/>
      <c r="DA1465" s="66">
        <f t="shared" si="2640"/>
        <v>0</v>
      </c>
      <c r="DB1465" s="67">
        <f t="shared" si="2666"/>
        <v>18380</v>
      </c>
      <c r="DC1465" s="66"/>
      <c r="DD1465" s="66">
        <f t="shared" si="2641"/>
        <v>0</v>
      </c>
      <c r="DE1465" s="67">
        <f t="shared" si="2667"/>
        <v>64951</v>
      </c>
      <c r="DF1465" s="66"/>
      <c r="DG1465" s="69">
        <f t="shared" si="2627"/>
        <v>0</v>
      </c>
      <c r="DH1465" s="67">
        <f t="shared" si="2701"/>
        <v>438695</v>
      </c>
      <c r="DI1465" s="66"/>
      <c r="DJ1465" s="66">
        <f t="shared" si="2628"/>
        <v>0</v>
      </c>
      <c r="DK1465" s="67">
        <f t="shared" si="2655"/>
        <v>4363.5</v>
      </c>
      <c r="DM1465" s="206">
        <f t="shared" si="2629"/>
        <v>0</v>
      </c>
      <c r="DN1465" s="25">
        <f t="shared" si="2648"/>
        <v>0</v>
      </c>
      <c r="DO1465" s="5"/>
      <c r="DP1465" s="43">
        <f t="shared" si="2630"/>
        <v>0</v>
      </c>
      <c r="DQ1465" s="27">
        <f t="shared" si="2656"/>
        <v>6413.5</v>
      </c>
      <c r="DR1465" s="5"/>
      <c r="DS1465" s="43">
        <f t="shared" si="2631"/>
        <v>0</v>
      </c>
      <c r="DT1465" s="27">
        <f t="shared" si="2657"/>
        <v>4846</v>
      </c>
      <c r="DU1465" s="5"/>
      <c r="DV1465" s="43">
        <f t="shared" si="2632"/>
        <v>0</v>
      </c>
      <c r="DW1465" s="27">
        <f t="shared" si="2658"/>
        <v>4835</v>
      </c>
      <c r="DX1465" s="5"/>
      <c r="DY1465" s="22">
        <f t="shared" si="2633"/>
        <v>0</v>
      </c>
      <c r="DZ1465" s="25">
        <f t="shared" si="2659"/>
        <v>523</v>
      </c>
      <c r="EA1465" s="22"/>
      <c r="EB1465" s="22">
        <f t="shared" si="2634"/>
        <v>0</v>
      </c>
      <c r="EC1465" s="28">
        <f t="shared" si="2660"/>
        <v>369</v>
      </c>
      <c r="ED1465" s="5"/>
      <c r="EE1465" s="43">
        <f t="shared" si="2635"/>
        <v>0</v>
      </c>
      <c r="EF1465" s="27">
        <f t="shared" si="2661"/>
        <v>4769</v>
      </c>
      <c r="EG1465" s="66"/>
      <c r="EH1465" s="66">
        <f t="shared" si="2636"/>
        <v>0</v>
      </c>
      <c r="EI1465" s="67">
        <f t="shared" si="2662"/>
        <v>21277</v>
      </c>
      <c r="EJ1465" s="66"/>
      <c r="EK1465" s="66">
        <f t="shared" si="2637"/>
        <v>0</v>
      </c>
      <c r="EL1465" s="67">
        <f t="shared" si="2663"/>
        <v>19907</v>
      </c>
      <c r="EM1465" s="110">
        <f t="shared" si="2672"/>
        <v>231482.33962275999</v>
      </c>
    </row>
    <row r="1466" spans="1:143" ht="11.25" customHeight="1" x14ac:dyDescent="0.25">
      <c r="A1466" s="11">
        <v>46207</v>
      </c>
      <c r="B1466" s="187"/>
      <c r="C1466" s="176">
        <v>8005011732</v>
      </c>
      <c r="D1466" s="17" t="s">
        <v>144</v>
      </c>
      <c r="E1466" s="18">
        <v>300</v>
      </c>
      <c r="F1466" s="19">
        <v>3</v>
      </c>
      <c r="G1466" s="20">
        <v>191516041639</v>
      </c>
      <c r="H1466" s="66"/>
      <c r="I1466" s="41">
        <f t="shared" ref="I1466:I1499" si="2712">IF(OR(D1466="NPC6ASZDB-RD015M",D1466="NPC06SZDB-OR050C",D1466="NPC6ASZDB-WT008M",D1466="NPC6ASZDB-WT018M",D1466="NPC6ASZDB-WT023M",D1466="NPC6ASZDB-WT024M",D1466="NPC6ASZDB-OR020M",D1466="NPC6ASZDB-RD006M",D1466="NPC6ASZDB-WT017M",D1466="NPC6ASZDB-GY750C",D1466="NPC6ASZDB-YL015M",D1466="NPC6ASZDB-BL004M ",D1466="NPC6ASZDB-WT016M",D1466="NPC06SZDB-BK006M",D1466="NPC06SZDB-BK007M",D1466="NPC6ASZDB-OR750C",D1466="NPC06SZDB-BK004M",D1466="NPC06SZDB-BL015M",D1466="NPC6ASZDB-BL013C",D1466="NPC6ASZDB-BL030C",D1466="NPC6ASZDB-GY009M",D1466="NPC06SZDB-BK002M",D1466="NPC6ASZDB-GY025C",D1466="NPC06SZDB-BK003M",D1466="NPC06SZDB-GY005M",D1466="NPC6ASZDB-RD020C",D1466="NPC06SZDB-YL040M",D1466="NPC6ASZDB-GY125C",D1466="NPC06SZDB-YL002M",D1466="NPC6ASZDB-WT100M",D1466="NPC6ASZDB-RD008M",D1466="NPC6ASZDB-YL009M",D1466="NPC6ASZDB-VT010M",D1466="NPC6ASZDB-OR007M",D1466="NPC6ASZDB-VT007M",D1466="NPC6ASZDB-BK007M",D1466="NPC6ASZDB-GY350C",D1466="NPC6ASZDB-YL350C",D1466="NPC6ASZDB-OR350C",D1466="NPC6ASZDB-VT350C",D1466="NPC6ASZDB-BL350C",D1466="NPC6ASZDB-RD350C",D1466="NPC6ASZDB-BK350C",D1466="NPC6ASZDB-VT003M",D1466="NPC6ASZDB-OR250C",D1466="NPC6ASZDB-VT250C",D1466="NPC6ASZDB-VT002M",D1466="NPC6ASZDB-VT050C",D1466="NPC6ASZDB-VT001M",D1466="NPC6ASZDB-VT150C",D1466="NPC6ASZDB-WT017C",D1466="NPC6ASZDB-RD030C",D1466="NPC6ASZDB-WT030C",D1466="NPC6ASZDB-OR020M",D1466="NPC6ASZDB-OR015M",D1466="NPC06SZDB-WT025C",D1466="NPC6ASZDB-WT013M",D1466="NPC6ASZDB-GY075C",D1466="NPC6ASZDB-BK075C",D1466="NPC6ASZDB-BK125C",D1466="NPC6ASZDB-GN250C",D1466="NPC6ASZDB-WT011M",D1466="NPC6ASZDB-WT014M",D1466="NPC6ASZDB-OR005M",D1466="NPC6ASZDB-GY006M",D1466="NPC6ASZDB-WT550C",D1466="NPC6ASZDB-WT650C",D1466="NPC6ASZDB-WT850C",D1466="NPC6ASZDB-WT950C",D1466="NPC6ASZDB-RD250C",D1466="NPC06SZDB-GY015C",D1466="NPC06SZDB-BL020C",D1466="NPC06SZDB-YL015C",D1466="NPC6ASZDB-BL012M",D1466="NPC6ASZDB-WT020C",D1466="NPC6ASZDB-BL008M",D1466="NPC6ASZDB-BL009M",D1466="NPC6ASZDB-WT022M",D1466="NPC6ASZDB-YL007M",D1466="NPC06SZDB-WT250C",D1466="NPC6ASZDB-BL007M",D1466="NPC6ASZDB-BK050C",D1466="NPC6ASZDB-BK025C",D1466="NPC6ASZDB-BL750C",D1466="NPC6ASZDB-OR010M",D1466="NPC06SZDB-RD015M",D1466="NPC6ASZDB-YL012M",D1466="NPC6ASZDB-YL020M",D1466="NPC6ASZDB-YL030M",D1466="NPC6ASZDB-RD050C",D1466="NPC06SZDB-BL050C",D1466="NPC06SZDB-RD050C",D1466="NPC06SZDB-YL050C",D1466="NPC06SZDB-YL003M",D1466="NPC06SZDB-GN002M",D1466="NPC6ASZDB-RD010M",D1466="NPC6ASZDB-GY450C",D1466="NPC6ASZDB-WT006M",D1466="NPC6ASZDB-BL250C",D1466="NPC6ASZDB-GY050C",D1466="NPC6ASZDB-YL250C",D1466="NPC6ASZDB-YL008M",D1466="NPC06SZDB-YL010M",D1466="NPC6ASZDB-GY008M",D1466="NPC06SZDB-RD005M",D1466="NPC6ASZDB-BL050C",D1466="NPC6ASZDB-WT450C",D1466="NPC6ASZDB-OR050C",D1466="NPC06SZDB-GN010M",D1466="NPC06SZDB-RD010M",D1466="NPC06SZDB-BL010M",D1466="NPC6ASZDB-GY050C",D1466="NPC6ASZDB-YL025C",D1466="NPC6ASZDB-BK250C",D1466="NPC6ASZDB-BK004M",D1466="NPC6ASZDB-YL006M",D1466="NPC06SZDB-WT007M",D1466="NPC6ASZDB-BL015M",D1466="NPC6ASZDB-BL020M",D1466="NPC6ASZDB-GN010M",D1466="NPC6ASZDB-GN015M",D1466="NPC6ASZDB-GY250C",D1466="NPC6ASZDB-BK030M",D1466="NPC06SZDB-GY003M",D1466="NPC06SZDB-BL150C",D1466="NPC6ASZDB-BK013M",D1466="NPC6ASZDB-OR150C",D1466="NPC6ASZDB-GY007M",D1466="NPC6ASZDB-BK750C",D1466="NPC06SZDB-GN003M",D1466="NPC06SZDB-BK150C",D1466="NPC06SZDB-BK001M",D1466="NPC6ASZDB-RD007M",D1466="NPC6ASZDB-RD010M",D1466="NPC06SZDB-GY006M",D1466="NPC06SZDB-GY015M",D1466="NPC06SZDB-BK050C",D1466="NPC6ASZDB-BL010M",D1466="NPC6ASZDB-GN025C",D1466="NPC6ASZDB-WT009M",D1466="NPC6ASZDB-OR004M",D1466="NPC6ASZDB-WT075C",D1466="NPC6ASZDB-WT175C",D1466="NPC06SZDB-GY001M",D1466="NPC06SZDB-GY002M",D1466="NPC6ASZDB-WT125C",D1466="NPC6ASZDB-WT225C",D1466="NPC6ASZDB-WT275C",D1466="NPC6ASZDB-GY015M",D1466="NPC6ASZDB-RD001M",D1466="NPC6ASZDB-RD005M",D1466="NPC6ASZDB-WT025C",D1466="NPC6ASZDB-YL001M",D1466="NPC6ASZDB-YL005M",D1466="NPC06SZDB-GY010M",D1466="NPC06SZDB-YL005M",D1466="NPC06SZDB-YL001M",D1466="NPC6ASZDB-BK150C",D1466="NPC6ASZDB-BL030M",D1466="NPC6ASZDB-GY003M",D1466="NPC6ASZDB-YL050C",D1466="NPC6ASZDB-YL010M",D1466="NPC6ASZDB-OR010M",D1466="NPC06SZDB-YL150C",D1466="NPC6ASZDB-OR005M",D1466="NPC06SZDB-OR002M",D1466="NPC6ASZDB-RD150C",D1466="NPC6ASZDB-WT025M",D1466="NPC6ASZDB-WT150C",D1466="NPC6ASZDB-WT012M",D1466="NPC6ASZDB-WT250C",D1466="NPC6ASZDB-WT350C",D1466="NPC6ASZDB-YL002M",D1466="NPC6ASZDB-BL150C",D1466="NPC6ASZDB-WT015M",D1466="NPC6ASZDB-YL150C",D1466="NPC6ASZDB-YL003M",D1466="NPC6ASZDB-WT750C",D1466="NPC6ASZDB-GN050C",D1466="NPC6ASZDB-WT008M",D1466="NPC06SZDB-OR010M",D1466="NPC6ASZDB-GY150C",D1466="NPC6ASZDB-GN150C",D1466="NPC6ASZDB-OR001M",D1466="NPC6ASZDB-OR002M",D1466="NPC6ASZDB-OR003M",D1466="NPC06SZDB-RD002M",D1466="NPC06SZDB-RD150C",D1466="NPC6ASZDB-BK015M",D1466="NPC06SZDB-GN001M",D1466="NPC06SZDB-GN150C",D1466="NPC06SZDB-WT030M",D1466="NPC06SZDB-WT750C",D1466="NPC06SZDB-WT015M",D1466="NPC6ASZDB-WT030M",D1466="NPC06SZDB-RD001M",D1466="NPC06SZDB-RD003M",D1466="NPC06SZDB-OR003M",D1466="NPC06SZDB-OR001M",D1466="NPC06SZDB-BL001M",D1466="NPC06SZDB-BL003M",D1466="NPC06SZDB-WT150C",D1466="NPC06SZDB-BL002M",D1466="NPC6ASZDB-WT050C",D1466="NPC06SZDB-WT050C",D1466="NPC06SZDB-WT001M",D1466="NPC06SZDB-WT002M",D1466="NPC06SZDB-WT003M",D1466="NPC06SZDB-WT004M",D1466="NPC06SZDB-WT005M",D1466="NPC06SZDB-WT010M",D1466="NPC06SZDB-WT020M",D1466=1711815,D1466="NPC6ASZDB-GN001M",D1466="NPC6ASZDB-GN002M",D1466="NPC6ASZDB-GN003M",D1466="NPC6ASZDB-GN004M",D1466="NPC6ASZDB-GN005M",D1466="NPC6ASZDB-GN020M",D1466="NPC6ASZDB-GN030M",D1466="NPC6ASZDB-WT001M",D1466="NPC6ASZDB-WT002M",D1466="NPC6ASZDB-WT003M",D1466="NPC6ASZDB-WT004M",D1466="NPC6ASZDB-WT006M",D1466="NPC6ASZDB-WT007M",D1466="NPC6ASZDB-WT004M",D1466="NPC6ASZDB-WT005M",D1466="NPC6ASZDB-WT010M",D1466="NPC6ASZDB-WT020M",D1466="NPC6ASZDB-RD002M",D1466="NPC6ASZDB-RD003M",D1466="NPC6ASZDB-RD020M",D1466="NPC6ASZDB-GY001M",D1466="NPC6ASZDB-GY002M",D1466="NPC6ASZDB-GY003M",D1466="NPC6ASZDB-GY004M",D1466="NPC6ASZDB-GY005M",D1466="NPC6ASZDB-GY010M",D1466="NPC6ASZDB-GY020M",D1466="NPC6ASZDB-GY025M",D1466="NPC6ASZDB-GY030M",D1466="NPC6ASZDB-BL001M",D1466="NPC6ASZDB-BL002M",D1466="NPC6ASZDB-BL003M",D1466="NPC6ASZDB-BL004M",D1466="NPC6ASZDB-BL005M",D1466="NPC6ASZDB-BL010M",D1466="NPC6ASZDB-BK001M",D1466="NPC6ASZDB-BK002M",D1466="NPC6ASZDB-BK003M",D1466="NPC6ASZDB-BK005M",D1466="NPC6ASZDB-BK010M",D1466="NPC6ASZDB-BK020M",),E1466*2,0)</f>
        <v>0</v>
      </c>
      <c r="J1466" s="48">
        <f t="shared" si="2696"/>
        <v>204437</v>
      </c>
      <c r="K1466" s="66"/>
      <c r="L1466" s="41">
        <f t="shared" si="2703"/>
        <v>0</v>
      </c>
      <c r="M1466" s="48">
        <f t="shared" si="2697"/>
        <v>213254</v>
      </c>
      <c r="N1466" s="66"/>
      <c r="O1466" s="41">
        <f t="shared" si="2704"/>
        <v>0</v>
      </c>
      <c r="P1466" s="48">
        <f t="shared" si="2698"/>
        <v>141816</v>
      </c>
      <c r="Q1466" s="66"/>
      <c r="R1466" s="66">
        <f t="shared" si="2705"/>
        <v>0</v>
      </c>
      <c r="S1466" s="67">
        <f t="shared" si="2699"/>
        <v>277952</v>
      </c>
      <c r="T1466" s="66"/>
      <c r="U1466" s="66">
        <f t="shared" ref="U1466:U1499" si="2713">IF(OR(D1466="NPP6ASZDB-WT020M",D1466="NPP6ASZDB-WT012M",1301="NPP6ASZDB-WT008M",D1466="NPP6ASZDB-WT004M",D1466="NPP6ASZDB-WT025M",D1466="NPP6ASZDB-WT250C",D1466="NPP6ASZDB-WT010M",D1466="NPP6ASZDB-WT015M",D1466="NPP6ASZDB-WT650C",D1466="NPP6ASZDB-WT007M",D1466="NPP6ASZDB-WT750C",D1466="NPP6ASZDB-WT008M",D1466="NPP6ASZDB-WT006M",D1466="NPP6ASZDB-WT003M",D1466="NPP6ASZDB-WT150C",D1466="NPP6ASZDB-WT350C",D1466="NPP6ASZDB-WT005M",D1466="NPC6ASZDB-WT015C",D1466="NPP6ASZDB-WT001M",D1466="NPP6ASZDB-WT002M",D1466="NPC6ASZDB-WT028M",D1466="NPC06SZDB-WT025M",D1466="NPC6ASZDB-WT035M",D1466="NPC6ASZDB-WT028M ",D1466="NPC6ASZDB-WT019M",D1466="NPC6ASZDB-WT018M",D1466="NPC6ASZDB-WT023M",D1466="NPC6ASZDB-WT024M",D1466="NPC6ASZDB-WT017M",D1466="NPC6ASZDB-WT016M",D1466="NPC6ASZDB-WT100M",D1466="NPC6ASZDB-WT017C",D1466="NPC6ASZDB-WT030C",D1466="NPC06SZDB-WT025C",D1466="NPC6ASZDB-WT013M",D1466="NPC6ASZDB-WT011M",D1466="NPC6ASZDB-WT014M",D1466="NPC6ASZDB-WT550C",D1466="NPC6ASZDB-WT650C",D1466="NPC6ASZDB-WT850C",D1466="NPC6ASZDB-WT950C",D1466="NPC6ASZDB-WT020C",D1466="NPC6ASZDB-WT022M",D1466="NPC06SZDB-WT250C",D1466="NPC6ASZDB-WT125C",D1466="NPC6ASZDB-WT450C",D1466="NPC06SZDB-WT007M",D1466="NPC6ASZDB-WT009M",D1466="NPC6ASZDB-WT075C",D1466="NPC6ASZDB-WT175C",D1466="NPC6ASZDB-WT125C",D1466="NPC6ASZDB-WT225C",D1466="NPC6ASZDB-WT275C",D1466="NPC6ASZDB-WT025C",D1466="NPC6ASZDB-WT025M",D1466="NPC6ASZDB-WT150C",D1466="NPC6ASZDB-WT250C",D1466="NPC6ASZDB-WT350C",D1466="NPC6ASZDB-WT012M",D1466="NPC6ASZDB-WT015M",D1466="NPC6ASZDB-WT750C",D1466="NPC6ASZDB-WT008M",D1466="NPC06SZDB-WT030M",D1466="NPC06SZDB-WT750C",D1466="NPC06SZDB-WT015M",D1466="NPC6ASZDB-WT030M",D1466="NPC06SZDB-WT150C",D1466="NPC6ASZDB-WT050C",D1466="NPC06SZDB-WT050C",D1466="NPC06SZDB-WT001M",D1466="NPC06SZDB-WT002M",D1466="NPC06SZDB-WT003M",D1466="NPC06SZDB-WT004M",D1466="NPC06SZDB-WT005M",D1466="NPC06SZDB-WT010M",D1466="NPC06SZDB-WT020M",D1466=1711815,D1466="NPC6ASZDB-WT001M",D1466="NPC6ASZDB-WT002M",D1466="NPC6ASZDB-WT003M",D1466="NPC6ASZDB-WT004M",D1466="NPC6ASZDB-WT005M",D1466="NPC6ASZDB-WT006M",D1466="NPC6ASZDB-WT007M",D1466="NPC6ASZDB-WT010M",D1466="NPC6ASZDB-WT020M",D1466="NPC6ASZDB-WT027M",),E1466*(F1466+0.1),0)</f>
        <v>0</v>
      </c>
      <c r="V1466" s="67">
        <f t="shared" si="2679"/>
        <v>113216.80000000005</v>
      </c>
      <c r="X1466" s="69">
        <f t="shared" si="2605"/>
        <v>0</v>
      </c>
      <c r="Y1466" s="67">
        <f t="shared" si="2684"/>
        <v>4416.3500000000004</v>
      </c>
      <c r="Z1466" s="66"/>
      <c r="AA1466" s="68">
        <f t="shared" si="2606"/>
        <v>0</v>
      </c>
      <c r="AB1466" s="67">
        <f t="shared" si="2685"/>
        <v>24408.5</v>
      </c>
      <c r="AC1466" s="66"/>
      <c r="AD1466" s="66">
        <f t="shared" si="2607"/>
        <v>0</v>
      </c>
      <c r="AE1466" s="67">
        <f t="shared" si="2686"/>
        <v>14877</v>
      </c>
      <c r="AF1466" s="66"/>
      <c r="AG1466" s="78">
        <f t="shared" si="2608"/>
        <v>0</v>
      </c>
      <c r="AH1466" s="79">
        <f t="shared" si="2687"/>
        <v>17184.8</v>
      </c>
      <c r="AI1466" s="66"/>
      <c r="AJ1466" s="68">
        <f t="shared" si="2609"/>
        <v>0</v>
      </c>
      <c r="AK1466" s="67">
        <f t="shared" si="2688"/>
        <v>41124</v>
      </c>
      <c r="AL1466" s="66"/>
      <c r="AM1466" s="68">
        <f t="shared" si="2673"/>
        <v>0</v>
      </c>
      <c r="AN1466" s="67">
        <f t="shared" si="2689"/>
        <v>7722.12</v>
      </c>
      <c r="AO1466" s="66"/>
      <c r="AP1466" s="68">
        <f t="shared" si="2610"/>
        <v>0</v>
      </c>
      <c r="AQ1466" s="67">
        <f t="shared" si="2706"/>
        <v>7578.6399999999994</v>
      </c>
      <c r="AR1466" s="66"/>
      <c r="AS1466" s="68">
        <f t="shared" si="2611"/>
        <v>0</v>
      </c>
      <c r="AT1466" s="67">
        <f t="shared" si="2674"/>
        <v>2278.5</v>
      </c>
      <c r="AU1466" s="66"/>
      <c r="AV1466" s="66">
        <f t="shared" si="2612"/>
        <v>0</v>
      </c>
      <c r="AW1466" s="42">
        <f t="shared" si="2711"/>
        <v>3255.6000000000017</v>
      </c>
      <c r="AX1466" s="66"/>
      <c r="AY1466" s="66">
        <f t="shared" si="2613"/>
        <v>0</v>
      </c>
      <c r="AZ1466" s="67">
        <f t="shared" si="2647"/>
        <v>616.09999999999991</v>
      </c>
      <c r="BA1466" s="66"/>
      <c r="BB1466" s="68">
        <f t="shared" si="2614"/>
        <v>0</v>
      </c>
      <c r="BC1466" s="67">
        <f t="shared" si="2708"/>
        <v>77.819999999999851</v>
      </c>
      <c r="BD1466" s="66"/>
      <c r="BE1466" s="68">
        <f t="shared" si="2615"/>
        <v>0</v>
      </c>
      <c r="BF1466" s="67">
        <f t="shared" si="2645"/>
        <v>445.38000000000164</v>
      </c>
      <c r="BG1466" s="66"/>
      <c r="BH1466" s="68">
        <f t="shared" si="2671"/>
        <v>0</v>
      </c>
      <c r="BI1466" s="67">
        <f t="shared" si="2646"/>
        <v>2761.5000000000023</v>
      </c>
      <c r="BJ1466" s="66"/>
      <c r="BK1466" s="68">
        <f t="shared" si="2617"/>
        <v>0</v>
      </c>
      <c r="BL1466" s="67">
        <f t="shared" si="2649"/>
        <v>2582.6000000000004</v>
      </c>
      <c r="BM1466" s="66"/>
      <c r="BN1466" s="68">
        <f t="shared" si="2642"/>
        <v>0</v>
      </c>
      <c r="BO1466" s="67">
        <f t="shared" si="2650"/>
        <v>9059.4999999999982</v>
      </c>
      <c r="BP1466" s="66"/>
      <c r="BQ1466" s="68">
        <f t="shared" si="2680"/>
        <v>936</v>
      </c>
      <c r="BR1466" s="67">
        <f t="shared" si="2664"/>
        <v>54349.250000000007</v>
      </c>
      <c r="BS1466" s="66"/>
      <c r="BT1466" s="66">
        <f t="shared" si="2690"/>
        <v>600</v>
      </c>
      <c r="BU1466" s="67">
        <f t="shared" si="2693"/>
        <v>146905</v>
      </c>
      <c r="BV1466" s="66"/>
      <c r="BW1466" s="66">
        <f t="shared" si="2692"/>
        <v>600</v>
      </c>
      <c r="BX1466" s="67">
        <f t="shared" si="2710"/>
        <v>81202</v>
      </c>
      <c r="BY1466" s="66"/>
      <c r="BZ1466" s="66">
        <f t="shared" si="2691"/>
        <v>600</v>
      </c>
      <c r="CA1466" s="67">
        <f t="shared" si="2695"/>
        <v>142599</v>
      </c>
      <c r="CB1466" s="66"/>
      <c r="CC1466" s="66">
        <f t="shared" si="2620"/>
        <v>0</v>
      </c>
      <c r="CD1466" s="67">
        <f t="shared" si="2700"/>
        <v>16880.939999999999</v>
      </c>
      <c r="CE1466" s="66"/>
      <c r="CF1466" s="66">
        <f t="shared" si="2621"/>
        <v>0</v>
      </c>
      <c r="CG1466" s="67">
        <f t="shared" si="2651"/>
        <v>3663.6999999999994</v>
      </c>
      <c r="CH1466" s="66"/>
      <c r="CI1466" s="66">
        <f t="shared" si="2622"/>
        <v>0</v>
      </c>
      <c r="CJ1466" s="67">
        <f t="shared" si="2665"/>
        <v>6757.8</v>
      </c>
      <c r="CK1466" s="66"/>
      <c r="CL1466" s="68">
        <f t="shared" si="2623"/>
        <v>0</v>
      </c>
      <c r="CM1466" s="79">
        <f t="shared" si="2652"/>
        <v>4847.4799999999996</v>
      </c>
      <c r="CN1466" s="66"/>
      <c r="CO1466" s="68">
        <f t="shared" si="2624"/>
        <v>0</v>
      </c>
      <c r="CP1466" s="79">
        <f t="shared" si="2653"/>
        <v>3955</v>
      </c>
      <c r="CQ1466" s="66"/>
      <c r="CR1466" s="68">
        <f t="shared" si="2625"/>
        <v>0</v>
      </c>
      <c r="CS1466" s="79">
        <f t="shared" si="2709"/>
        <v>5186</v>
      </c>
      <c r="CT1466" s="66"/>
      <c r="CU1466" s="68">
        <f t="shared" si="2626"/>
        <v>0</v>
      </c>
      <c r="CV1466" s="79">
        <f t="shared" si="2654"/>
        <v>6929</v>
      </c>
      <c r="CW1466" s="66"/>
      <c r="CX1466" s="66">
        <f t="shared" si="2644"/>
        <v>0</v>
      </c>
      <c r="CY1466" s="40">
        <f t="shared" si="2702"/>
        <v>2833.9599999999982</v>
      </c>
      <c r="CZ1466" s="65"/>
      <c r="DA1466" s="66">
        <f t="shared" si="2640"/>
        <v>0</v>
      </c>
      <c r="DB1466" s="67">
        <f t="shared" si="2666"/>
        <v>18380</v>
      </c>
      <c r="DC1466" s="66"/>
      <c r="DD1466" s="66">
        <f t="shared" si="2641"/>
        <v>0</v>
      </c>
      <c r="DE1466" s="67">
        <f t="shared" si="2667"/>
        <v>64951</v>
      </c>
      <c r="DF1466" s="66"/>
      <c r="DG1466" s="69">
        <f t="shared" si="2627"/>
        <v>0</v>
      </c>
      <c r="DH1466" s="67">
        <f t="shared" si="2701"/>
        <v>438695</v>
      </c>
      <c r="DI1466" s="66"/>
      <c r="DJ1466" s="66">
        <f t="shared" si="2628"/>
        <v>0</v>
      </c>
      <c r="DK1466" s="67">
        <f t="shared" si="2655"/>
        <v>4363.5</v>
      </c>
      <c r="DM1466" s="206">
        <f t="shared" si="2629"/>
        <v>0</v>
      </c>
      <c r="DN1466" s="25">
        <f t="shared" si="2648"/>
        <v>0</v>
      </c>
      <c r="DO1466" s="5"/>
      <c r="DP1466" s="43">
        <f t="shared" si="2630"/>
        <v>0</v>
      </c>
      <c r="DQ1466" s="27">
        <f t="shared" si="2656"/>
        <v>6413.5</v>
      </c>
      <c r="DR1466" s="5"/>
      <c r="DS1466" s="43">
        <f t="shared" si="2631"/>
        <v>0</v>
      </c>
      <c r="DT1466" s="27">
        <f t="shared" si="2657"/>
        <v>4846</v>
      </c>
      <c r="DU1466" s="5"/>
      <c r="DV1466" s="43">
        <f t="shared" si="2632"/>
        <v>0</v>
      </c>
      <c r="DW1466" s="27">
        <f t="shared" si="2658"/>
        <v>4835</v>
      </c>
      <c r="DX1466" s="5"/>
      <c r="DY1466" s="22">
        <f t="shared" si="2633"/>
        <v>0</v>
      </c>
      <c r="DZ1466" s="25">
        <f t="shared" si="2659"/>
        <v>523</v>
      </c>
      <c r="EA1466" s="22"/>
      <c r="EB1466" s="22">
        <f t="shared" si="2634"/>
        <v>0</v>
      </c>
      <c r="EC1466" s="28">
        <f t="shared" si="2660"/>
        <v>369</v>
      </c>
      <c r="ED1466" s="5"/>
      <c r="EE1466" s="43">
        <f t="shared" si="2635"/>
        <v>0</v>
      </c>
      <c r="EF1466" s="27">
        <f t="shared" si="2661"/>
        <v>4769</v>
      </c>
      <c r="EG1466" s="66"/>
      <c r="EH1466" s="66">
        <f t="shared" si="2636"/>
        <v>0</v>
      </c>
      <c r="EI1466" s="67">
        <f t="shared" si="2662"/>
        <v>21277</v>
      </c>
      <c r="EJ1466" s="66"/>
      <c r="EK1466" s="66">
        <f t="shared" si="2637"/>
        <v>0</v>
      </c>
      <c r="EL1466" s="67">
        <f t="shared" si="2663"/>
        <v>19907</v>
      </c>
      <c r="EM1466" s="110">
        <f t="shared" si="2672"/>
        <v>230909.77450276</v>
      </c>
    </row>
    <row r="1467" spans="1:143" ht="11.25" customHeight="1" x14ac:dyDescent="0.25">
      <c r="A1467" s="11">
        <v>46207</v>
      </c>
      <c r="B1467" s="187"/>
      <c r="C1467" s="176">
        <v>8005011734</v>
      </c>
      <c r="D1467" s="17" t="s">
        <v>39</v>
      </c>
      <c r="E1467" s="18">
        <v>160</v>
      </c>
      <c r="F1467" s="19">
        <v>10</v>
      </c>
      <c r="G1467" s="20">
        <v>191516052291</v>
      </c>
      <c r="H1467" s="66"/>
      <c r="I1467" s="41">
        <f t="shared" si="2712"/>
        <v>0</v>
      </c>
      <c r="J1467" s="48">
        <f t="shared" si="2696"/>
        <v>204437</v>
      </c>
      <c r="K1467" s="66"/>
      <c r="L1467" s="41">
        <f t="shared" si="2703"/>
        <v>0</v>
      </c>
      <c r="M1467" s="48">
        <f t="shared" si="2697"/>
        <v>213254</v>
      </c>
      <c r="N1467" s="66"/>
      <c r="O1467" s="41">
        <f t="shared" si="2704"/>
        <v>0</v>
      </c>
      <c r="P1467" s="48">
        <f t="shared" si="2698"/>
        <v>141816</v>
      </c>
      <c r="Q1467" s="66"/>
      <c r="R1467" s="66">
        <f t="shared" si="2705"/>
        <v>0</v>
      </c>
      <c r="S1467" s="67">
        <f t="shared" si="2699"/>
        <v>277952</v>
      </c>
      <c r="T1467" s="66"/>
      <c r="U1467" s="66">
        <f t="shared" si="2713"/>
        <v>0</v>
      </c>
      <c r="V1467" s="67">
        <f t="shared" si="2679"/>
        <v>113216.80000000005</v>
      </c>
      <c r="X1467" s="69">
        <f t="shared" si="2605"/>
        <v>0</v>
      </c>
      <c r="Y1467" s="67">
        <f t="shared" si="2684"/>
        <v>4416.3500000000004</v>
      </c>
      <c r="Z1467" s="66"/>
      <c r="AA1467" s="68">
        <f t="shared" si="2606"/>
        <v>0</v>
      </c>
      <c r="AB1467" s="67">
        <f t="shared" si="2685"/>
        <v>24408.5</v>
      </c>
      <c r="AC1467" s="66"/>
      <c r="AD1467" s="66">
        <f t="shared" si="2607"/>
        <v>0</v>
      </c>
      <c r="AE1467" s="67">
        <f t="shared" si="2686"/>
        <v>14877</v>
      </c>
      <c r="AF1467" s="66"/>
      <c r="AG1467" s="78">
        <f t="shared" si="2608"/>
        <v>0</v>
      </c>
      <c r="AH1467" s="79">
        <f t="shared" si="2687"/>
        <v>17184.8</v>
      </c>
      <c r="AI1467" s="66"/>
      <c r="AJ1467" s="68">
        <f t="shared" si="2609"/>
        <v>0</v>
      </c>
      <c r="AK1467" s="67">
        <f t="shared" si="2688"/>
        <v>41124</v>
      </c>
      <c r="AL1467" s="66"/>
      <c r="AM1467" s="68">
        <f t="shared" si="2673"/>
        <v>0</v>
      </c>
      <c r="AN1467" s="67">
        <f t="shared" si="2689"/>
        <v>7722.12</v>
      </c>
      <c r="AO1467" s="66"/>
      <c r="AP1467" s="68">
        <f t="shared" si="2610"/>
        <v>0</v>
      </c>
      <c r="AQ1467" s="67">
        <f t="shared" si="2706"/>
        <v>7578.6399999999994</v>
      </c>
      <c r="AR1467" s="66"/>
      <c r="AS1467" s="68">
        <f t="shared" si="2611"/>
        <v>0</v>
      </c>
      <c r="AT1467" s="67">
        <f t="shared" si="2674"/>
        <v>2278.5</v>
      </c>
      <c r="AU1467" s="66"/>
      <c r="AV1467" s="66">
        <f t="shared" si="2612"/>
        <v>0</v>
      </c>
      <c r="AW1467" s="42">
        <f t="shared" si="2711"/>
        <v>3255.6000000000017</v>
      </c>
      <c r="AX1467" s="66"/>
      <c r="AY1467" s="66">
        <f t="shared" si="2613"/>
        <v>0</v>
      </c>
      <c r="AZ1467" s="67">
        <f t="shared" si="2647"/>
        <v>616.09999999999991</v>
      </c>
      <c r="BA1467" s="66"/>
      <c r="BB1467" s="68">
        <f t="shared" si="2614"/>
        <v>0</v>
      </c>
      <c r="BC1467" s="67">
        <f t="shared" si="2708"/>
        <v>77.819999999999851</v>
      </c>
      <c r="BD1467" s="66"/>
      <c r="BE1467" s="68">
        <f t="shared" si="2615"/>
        <v>0</v>
      </c>
      <c r="BF1467" s="67">
        <f t="shared" si="2645"/>
        <v>445.38000000000164</v>
      </c>
      <c r="BG1467" s="66"/>
      <c r="BH1467" s="68">
        <f t="shared" si="2671"/>
        <v>0</v>
      </c>
      <c r="BI1467" s="67">
        <f t="shared" si="2646"/>
        <v>2761.5000000000023</v>
      </c>
      <c r="BJ1467" s="66"/>
      <c r="BK1467" s="68">
        <f t="shared" si="2617"/>
        <v>0</v>
      </c>
      <c r="BL1467" s="67">
        <f t="shared" si="2649"/>
        <v>2582.6000000000004</v>
      </c>
      <c r="BM1467" s="66"/>
      <c r="BN1467" s="68">
        <f t="shared" si="2642"/>
        <v>0</v>
      </c>
      <c r="BO1467" s="67">
        <f t="shared" si="2650"/>
        <v>9059.4999999999982</v>
      </c>
      <c r="BP1467" s="66"/>
      <c r="BQ1467" s="68">
        <f t="shared" si="2680"/>
        <v>1619.1999999999998</v>
      </c>
      <c r="BR1467" s="67">
        <f t="shared" si="2664"/>
        <v>52730.05000000001</v>
      </c>
      <c r="BS1467" s="66"/>
      <c r="BT1467" s="66">
        <f t="shared" si="2690"/>
        <v>320</v>
      </c>
      <c r="BU1467" s="67">
        <f t="shared" si="2693"/>
        <v>146585</v>
      </c>
      <c r="BV1467" s="66"/>
      <c r="BW1467" s="66">
        <f t="shared" si="2692"/>
        <v>320</v>
      </c>
      <c r="BX1467" s="67">
        <f t="shared" si="2710"/>
        <v>80882</v>
      </c>
      <c r="BY1467" s="66"/>
      <c r="BZ1467" s="66">
        <f t="shared" si="2691"/>
        <v>320</v>
      </c>
      <c r="CA1467" s="67">
        <f t="shared" si="2695"/>
        <v>142279</v>
      </c>
      <c r="CB1467" s="66"/>
      <c r="CC1467" s="66">
        <f t="shared" si="2620"/>
        <v>0</v>
      </c>
      <c r="CD1467" s="67">
        <f t="shared" si="2700"/>
        <v>16880.939999999999</v>
      </c>
      <c r="CE1467" s="66"/>
      <c r="CF1467" s="66">
        <f t="shared" si="2621"/>
        <v>0</v>
      </c>
      <c r="CG1467" s="67">
        <f t="shared" si="2651"/>
        <v>3663.6999999999994</v>
      </c>
      <c r="CH1467" s="66"/>
      <c r="CI1467" s="66">
        <f t="shared" si="2622"/>
        <v>0</v>
      </c>
      <c r="CJ1467" s="67">
        <f t="shared" si="2665"/>
        <v>6757.8</v>
      </c>
      <c r="CK1467" s="66"/>
      <c r="CL1467" s="68">
        <f t="shared" si="2623"/>
        <v>0</v>
      </c>
      <c r="CM1467" s="79">
        <f t="shared" si="2652"/>
        <v>4847.4799999999996</v>
      </c>
      <c r="CN1467" s="66"/>
      <c r="CO1467" s="68">
        <f t="shared" si="2624"/>
        <v>0</v>
      </c>
      <c r="CP1467" s="79">
        <f t="shared" si="2653"/>
        <v>3955</v>
      </c>
      <c r="CQ1467" s="66"/>
      <c r="CR1467" s="68">
        <f t="shared" si="2625"/>
        <v>0</v>
      </c>
      <c r="CS1467" s="79">
        <f t="shared" si="2709"/>
        <v>5186</v>
      </c>
      <c r="CT1467" s="66"/>
      <c r="CU1467" s="68">
        <f t="shared" si="2626"/>
        <v>0</v>
      </c>
      <c r="CV1467" s="79">
        <f t="shared" si="2654"/>
        <v>6929</v>
      </c>
      <c r="CW1467" s="66"/>
      <c r="CX1467" s="66">
        <f t="shared" si="2644"/>
        <v>0</v>
      </c>
      <c r="CY1467" s="40">
        <f t="shared" si="2702"/>
        <v>2833.9599999999982</v>
      </c>
      <c r="CZ1467" s="65"/>
      <c r="DA1467" s="66">
        <f t="shared" si="2640"/>
        <v>0</v>
      </c>
      <c r="DB1467" s="67">
        <f t="shared" si="2666"/>
        <v>18380</v>
      </c>
      <c r="DC1467" s="66"/>
      <c r="DD1467" s="66">
        <f t="shared" si="2641"/>
        <v>0</v>
      </c>
      <c r="DE1467" s="67">
        <f t="shared" si="2667"/>
        <v>64951</v>
      </c>
      <c r="DF1467" s="66"/>
      <c r="DG1467" s="69">
        <f t="shared" si="2627"/>
        <v>0</v>
      </c>
      <c r="DH1467" s="67">
        <f t="shared" si="2701"/>
        <v>438695</v>
      </c>
      <c r="DI1467" s="66"/>
      <c r="DJ1467" s="66">
        <f t="shared" si="2628"/>
        <v>0</v>
      </c>
      <c r="DK1467" s="67">
        <f t="shared" si="2655"/>
        <v>4363.5</v>
      </c>
      <c r="DM1467" s="206">
        <f t="shared" si="2629"/>
        <v>0</v>
      </c>
      <c r="DN1467" s="25">
        <f t="shared" si="2648"/>
        <v>0</v>
      </c>
      <c r="DO1467" s="5"/>
      <c r="DP1467" s="43">
        <f t="shared" si="2630"/>
        <v>0</v>
      </c>
      <c r="DQ1467" s="27">
        <f t="shared" si="2656"/>
        <v>6413.5</v>
      </c>
      <c r="DR1467" s="5"/>
      <c r="DS1467" s="43">
        <f t="shared" si="2631"/>
        <v>0</v>
      </c>
      <c r="DT1467" s="27">
        <f t="shared" si="2657"/>
        <v>4846</v>
      </c>
      <c r="DU1467" s="5"/>
      <c r="DV1467" s="43">
        <f t="shared" si="2632"/>
        <v>0</v>
      </c>
      <c r="DW1467" s="27">
        <f t="shared" si="2658"/>
        <v>4835</v>
      </c>
      <c r="DX1467" s="5"/>
      <c r="DY1467" s="22">
        <f t="shared" si="2633"/>
        <v>0</v>
      </c>
      <c r="DZ1467" s="25">
        <f t="shared" si="2659"/>
        <v>523</v>
      </c>
      <c r="EA1467" s="22"/>
      <c r="EB1467" s="22">
        <f t="shared" si="2634"/>
        <v>0</v>
      </c>
      <c r="EC1467" s="28">
        <f t="shared" si="2660"/>
        <v>369</v>
      </c>
      <c r="ED1467" s="5"/>
      <c r="EE1467" s="43">
        <f t="shared" si="2635"/>
        <v>0</v>
      </c>
      <c r="EF1467" s="27">
        <f t="shared" si="2661"/>
        <v>4769</v>
      </c>
      <c r="EG1467" s="66"/>
      <c r="EH1467" s="66">
        <f t="shared" si="2636"/>
        <v>0</v>
      </c>
      <c r="EI1467" s="67">
        <f t="shared" si="2662"/>
        <v>21277</v>
      </c>
      <c r="EJ1467" s="66"/>
      <c r="EK1467" s="66">
        <f t="shared" si="2637"/>
        <v>0</v>
      </c>
      <c r="EL1467" s="67">
        <f t="shared" si="2663"/>
        <v>19907</v>
      </c>
      <c r="EM1467" s="110">
        <f t="shared" si="2672"/>
        <v>230867.73766275999</v>
      </c>
    </row>
    <row r="1468" spans="1:143" ht="11.25" customHeight="1" x14ac:dyDescent="0.25">
      <c r="A1468" s="11">
        <v>46207</v>
      </c>
      <c r="B1468" s="187"/>
      <c r="C1468" s="176">
        <v>8005011735</v>
      </c>
      <c r="D1468" s="17" t="s">
        <v>80</v>
      </c>
      <c r="E1468" s="18">
        <v>120</v>
      </c>
      <c r="F1468" s="19">
        <v>0.25</v>
      </c>
      <c r="G1468" s="20">
        <v>191516164604</v>
      </c>
      <c r="H1468" s="66"/>
      <c r="I1468" s="41">
        <f t="shared" si="2712"/>
        <v>0</v>
      </c>
      <c r="J1468" s="48">
        <f t="shared" si="2696"/>
        <v>204437</v>
      </c>
      <c r="K1468" s="66"/>
      <c r="L1468" s="41">
        <f t="shared" si="2703"/>
        <v>0</v>
      </c>
      <c r="M1468" s="48">
        <f t="shared" si="2697"/>
        <v>213254</v>
      </c>
      <c r="N1468" s="66"/>
      <c r="O1468" s="41">
        <f t="shared" si="2704"/>
        <v>0</v>
      </c>
      <c r="P1468" s="48">
        <f t="shared" si="2698"/>
        <v>141816</v>
      </c>
      <c r="Q1468" s="66"/>
      <c r="R1468" s="66">
        <f t="shared" si="2705"/>
        <v>0</v>
      </c>
      <c r="S1468" s="67">
        <f t="shared" si="2699"/>
        <v>277952</v>
      </c>
      <c r="T1468" s="66"/>
      <c r="U1468" s="66">
        <f t="shared" si="2713"/>
        <v>0</v>
      </c>
      <c r="V1468" s="67">
        <f t="shared" si="2679"/>
        <v>113216.80000000005</v>
      </c>
      <c r="X1468" s="69">
        <f t="shared" si="2605"/>
        <v>0</v>
      </c>
      <c r="Y1468" s="67">
        <f t="shared" si="2684"/>
        <v>4416.3500000000004</v>
      </c>
      <c r="Z1468" s="66"/>
      <c r="AA1468" s="68">
        <f t="shared" si="2606"/>
        <v>0</v>
      </c>
      <c r="AB1468" s="67">
        <f t="shared" si="2685"/>
        <v>24408.5</v>
      </c>
      <c r="AC1468" s="66"/>
      <c r="AD1468" s="66">
        <f t="shared" si="2607"/>
        <v>0</v>
      </c>
      <c r="AE1468" s="67">
        <f t="shared" si="2686"/>
        <v>14877</v>
      </c>
      <c r="AF1468" s="66"/>
      <c r="AG1468" s="78">
        <f t="shared" si="2608"/>
        <v>0</v>
      </c>
      <c r="AH1468" s="79">
        <f t="shared" si="2687"/>
        <v>17184.8</v>
      </c>
      <c r="AI1468" s="66"/>
      <c r="AJ1468" s="68">
        <f t="shared" si="2609"/>
        <v>0</v>
      </c>
      <c r="AK1468" s="67">
        <f t="shared" si="2688"/>
        <v>41124</v>
      </c>
      <c r="AL1468" s="66"/>
      <c r="AM1468" s="68">
        <f t="shared" si="2673"/>
        <v>0</v>
      </c>
      <c r="AN1468" s="67">
        <f t="shared" si="2689"/>
        <v>7722.12</v>
      </c>
      <c r="AO1468" s="66"/>
      <c r="AP1468" s="68">
        <f t="shared" si="2610"/>
        <v>0</v>
      </c>
      <c r="AQ1468" s="67">
        <f t="shared" si="2706"/>
        <v>7578.6399999999994</v>
      </c>
      <c r="AR1468" s="66"/>
      <c r="AS1468" s="68">
        <f t="shared" si="2611"/>
        <v>0</v>
      </c>
      <c r="AT1468" s="67">
        <f t="shared" si="2674"/>
        <v>2278.5</v>
      </c>
      <c r="AU1468" s="66"/>
      <c r="AV1468" s="66">
        <f t="shared" si="2612"/>
        <v>0</v>
      </c>
      <c r="AW1468" s="42">
        <f t="shared" si="2711"/>
        <v>3255.6000000000017</v>
      </c>
      <c r="AX1468" s="66"/>
      <c r="AY1468" s="66">
        <f t="shared" si="2613"/>
        <v>0</v>
      </c>
      <c r="AZ1468" s="67">
        <f t="shared" si="2647"/>
        <v>616.09999999999991</v>
      </c>
      <c r="BA1468" s="66"/>
      <c r="BB1468" s="68">
        <f t="shared" si="2614"/>
        <v>0</v>
      </c>
      <c r="BC1468" s="67">
        <f t="shared" si="2708"/>
        <v>77.819999999999851</v>
      </c>
      <c r="BD1468" s="66"/>
      <c r="BE1468" s="68">
        <f t="shared" si="2615"/>
        <v>0</v>
      </c>
      <c r="BF1468" s="67">
        <f t="shared" si="2645"/>
        <v>445.38000000000164</v>
      </c>
      <c r="BG1468" s="66"/>
      <c r="BH1468" s="68">
        <f t="shared" si="2671"/>
        <v>0</v>
      </c>
      <c r="BI1468" s="67">
        <f t="shared" si="2646"/>
        <v>2761.5000000000023</v>
      </c>
      <c r="BJ1468" s="66"/>
      <c r="BK1468" s="68">
        <f t="shared" si="2617"/>
        <v>0</v>
      </c>
      <c r="BL1468" s="67">
        <f t="shared" si="2649"/>
        <v>2582.6000000000004</v>
      </c>
      <c r="BM1468" s="66"/>
      <c r="BN1468" s="68">
        <f t="shared" si="2642"/>
        <v>0</v>
      </c>
      <c r="BO1468" s="67">
        <f t="shared" si="2650"/>
        <v>9059.4999999999982</v>
      </c>
      <c r="BP1468" s="66"/>
      <c r="BQ1468" s="68">
        <f t="shared" si="2680"/>
        <v>44.4</v>
      </c>
      <c r="BR1468" s="67">
        <f t="shared" si="2664"/>
        <v>52685.650000000009</v>
      </c>
      <c r="BS1468" s="66"/>
      <c r="BT1468" s="66">
        <f t="shared" si="2690"/>
        <v>240</v>
      </c>
      <c r="BU1468" s="67">
        <f t="shared" si="2693"/>
        <v>146345</v>
      </c>
      <c r="BV1468" s="66"/>
      <c r="BW1468" s="66">
        <f t="shared" si="2692"/>
        <v>240</v>
      </c>
      <c r="BX1468" s="67">
        <f t="shared" si="2710"/>
        <v>80642</v>
      </c>
      <c r="BY1468" s="66"/>
      <c r="BZ1468" s="66">
        <f t="shared" si="2691"/>
        <v>240</v>
      </c>
      <c r="CA1468" s="67">
        <f t="shared" si="2695"/>
        <v>142039</v>
      </c>
      <c r="CB1468" s="66"/>
      <c r="CC1468" s="66">
        <f t="shared" si="2620"/>
        <v>0</v>
      </c>
      <c r="CD1468" s="67">
        <f t="shared" si="2700"/>
        <v>16880.939999999999</v>
      </c>
      <c r="CE1468" s="66"/>
      <c r="CF1468" s="66">
        <f t="shared" si="2621"/>
        <v>0</v>
      </c>
      <c r="CG1468" s="67">
        <f t="shared" si="2651"/>
        <v>3663.6999999999994</v>
      </c>
      <c r="CH1468" s="66"/>
      <c r="CI1468" s="66">
        <f t="shared" si="2622"/>
        <v>0</v>
      </c>
      <c r="CJ1468" s="67">
        <f t="shared" si="2665"/>
        <v>6757.8</v>
      </c>
      <c r="CK1468" s="66"/>
      <c r="CL1468" s="68">
        <f t="shared" si="2623"/>
        <v>0</v>
      </c>
      <c r="CM1468" s="79">
        <f t="shared" si="2652"/>
        <v>4847.4799999999996</v>
      </c>
      <c r="CN1468" s="66"/>
      <c r="CO1468" s="68">
        <f t="shared" si="2624"/>
        <v>0</v>
      </c>
      <c r="CP1468" s="79">
        <f t="shared" si="2653"/>
        <v>3955</v>
      </c>
      <c r="CQ1468" s="66"/>
      <c r="CR1468" s="68">
        <f t="shared" si="2625"/>
        <v>0</v>
      </c>
      <c r="CS1468" s="79">
        <f t="shared" si="2709"/>
        <v>5186</v>
      </c>
      <c r="CT1468" s="66"/>
      <c r="CU1468" s="68">
        <f t="shared" si="2626"/>
        <v>0</v>
      </c>
      <c r="CV1468" s="79">
        <f t="shared" si="2654"/>
        <v>6929</v>
      </c>
      <c r="CW1468" s="66"/>
      <c r="CX1468" s="66">
        <f t="shared" si="2644"/>
        <v>0</v>
      </c>
      <c r="CY1468" s="40">
        <f t="shared" si="2702"/>
        <v>2833.9599999999982</v>
      </c>
      <c r="CZ1468" s="65"/>
      <c r="DA1468" s="66">
        <f t="shared" si="2640"/>
        <v>0</v>
      </c>
      <c r="DB1468" s="67">
        <f t="shared" si="2666"/>
        <v>18380</v>
      </c>
      <c r="DC1468" s="66"/>
      <c r="DD1468" s="66">
        <f t="shared" si="2641"/>
        <v>0</v>
      </c>
      <c r="DE1468" s="67">
        <f t="shared" si="2667"/>
        <v>64951</v>
      </c>
      <c r="DF1468" s="66"/>
      <c r="DG1468" s="69">
        <f t="shared" si="2627"/>
        <v>0</v>
      </c>
      <c r="DH1468" s="67">
        <f t="shared" si="2701"/>
        <v>438695</v>
      </c>
      <c r="DI1468" s="66"/>
      <c r="DJ1468" s="66">
        <f t="shared" si="2628"/>
        <v>0</v>
      </c>
      <c r="DK1468" s="67">
        <f t="shared" si="2655"/>
        <v>4363.5</v>
      </c>
      <c r="DM1468" s="206">
        <f t="shared" si="2629"/>
        <v>0</v>
      </c>
      <c r="DN1468" s="25">
        <f t="shared" si="2648"/>
        <v>0</v>
      </c>
      <c r="DO1468" s="5"/>
      <c r="DP1468" s="43">
        <f t="shared" si="2630"/>
        <v>0</v>
      </c>
      <c r="DQ1468" s="27">
        <f t="shared" si="2656"/>
        <v>6413.5</v>
      </c>
      <c r="DR1468" s="5"/>
      <c r="DS1468" s="43">
        <f t="shared" si="2631"/>
        <v>0</v>
      </c>
      <c r="DT1468" s="27">
        <f t="shared" si="2657"/>
        <v>4846</v>
      </c>
      <c r="DU1468" s="5"/>
      <c r="DV1468" s="43">
        <f t="shared" si="2632"/>
        <v>0</v>
      </c>
      <c r="DW1468" s="27">
        <f t="shared" si="2658"/>
        <v>4835</v>
      </c>
      <c r="DX1468" s="5"/>
      <c r="DY1468" s="22">
        <f t="shared" si="2633"/>
        <v>0</v>
      </c>
      <c r="DZ1468" s="25">
        <f t="shared" si="2659"/>
        <v>523</v>
      </c>
      <c r="EA1468" s="22"/>
      <c r="EB1468" s="22">
        <f t="shared" si="2634"/>
        <v>0</v>
      </c>
      <c r="EC1468" s="28">
        <f t="shared" si="2660"/>
        <v>369</v>
      </c>
      <c r="ED1468" s="5"/>
      <c r="EE1468" s="43">
        <f t="shared" si="2635"/>
        <v>0</v>
      </c>
      <c r="EF1468" s="27">
        <f t="shared" si="2661"/>
        <v>4769</v>
      </c>
      <c r="EG1468" s="66"/>
      <c r="EH1468" s="66">
        <f t="shared" si="2636"/>
        <v>0</v>
      </c>
      <c r="EI1468" s="67">
        <f t="shared" si="2662"/>
        <v>21277</v>
      </c>
      <c r="EJ1468" s="66"/>
      <c r="EK1468" s="66">
        <f t="shared" si="2637"/>
        <v>0</v>
      </c>
      <c r="EL1468" s="67">
        <f t="shared" si="2663"/>
        <v>19907</v>
      </c>
      <c r="EM1468" s="110">
        <f t="shared" si="2672"/>
        <v>230804.34166275998</v>
      </c>
    </row>
    <row r="1469" spans="1:143" ht="11.25" customHeight="1" x14ac:dyDescent="0.25">
      <c r="A1469" s="11">
        <v>46207</v>
      </c>
      <c r="B1469" s="187"/>
      <c r="C1469" s="174">
        <v>8005011740</v>
      </c>
      <c r="D1469" s="13" t="s">
        <v>309</v>
      </c>
      <c r="E1469" s="14">
        <v>50</v>
      </c>
      <c r="F1469" s="15">
        <v>1.5</v>
      </c>
      <c r="G1469" s="16">
        <v>191516089105</v>
      </c>
      <c r="H1469" s="66"/>
      <c r="I1469" s="41">
        <f t="shared" si="2712"/>
        <v>100</v>
      </c>
      <c r="J1469" s="48">
        <f t="shared" si="2696"/>
        <v>204337</v>
      </c>
      <c r="K1469" s="66"/>
      <c r="L1469" s="41">
        <f t="shared" si="2703"/>
        <v>100</v>
      </c>
      <c r="M1469" s="48">
        <f t="shared" si="2697"/>
        <v>213154</v>
      </c>
      <c r="N1469" s="66"/>
      <c r="O1469" s="41">
        <f t="shared" si="2704"/>
        <v>100</v>
      </c>
      <c r="P1469" s="48">
        <f t="shared" si="2698"/>
        <v>141716</v>
      </c>
      <c r="Q1469" s="66"/>
      <c r="R1469" s="66">
        <f t="shared" si="2705"/>
        <v>100</v>
      </c>
      <c r="S1469" s="67">
        <f t="shared" si="2699"/>
        <v>277852</v>
      </c>
      <c r="T1469" s="66"/>
      <c r="U1469" s="66">
        <f t="shared" si="2713"/>
        <v>0</v>
      </c>
      <c r="V1469" s="67">
        <f t="shared" si="2679"/>
        <v>113216.80000000005</v>
      </c>
      <c r="X1469" s="69">
        <f t="shared" ref="X1469:X1499" si="2714">IF(OR(D1469="NPC6ASZDB-BK015C",D1469="NPP6ASZDB-BK010M",D1469="NPP6ASZDB-BK005M",D1469="NPP6ASZDB-BK003M",D1469="NPP6ASZDB-BK002M",D1469="NPP6ASZDB-BK001M",D1469="NPC6ASZDB-BK030C",D1469="NPC6ASZDB-BK950C",D1469="NPC6ASZDB-BK550C",D1469="NPC06SZDB-BK006M",D1469="NPC06SZDB-BK007M",D1469="NPC06SZDB-BK004M",D1469="NPC06SZDB-BK002M",D1469="NPC06SZDB-BK003M",D1469="NPC6ASZDB-BK007M",D1469="NPC6ASZDB-BK350C",D1469="NPC6ASZDB-BK175C",D1469="NPC6ASZDB-BK075C",D1469="NPC6ASZDB-BK125C",D1469="NPC6ASZDB-BK050C",D1469="NPC6ASZDB-BK025C",D1469="NPC6ASZDB-BK250C",D1469="NPC6ASZDB-BK004M",D1469="NPC6ASZDB-BK030M",D1469="NPC6ASZDB-BK013M",D1469="NPC6ASZDB-BK750C",D1469="NPC06SZDB-BK150C",D1469="NPC06SZDB-BK001M",D1469="NPC06SZDB-BK050C",D1469="NPC6ASZDB-BK150C",D1469="NPC6ASZDB-BK015M",D1469="NPC6ASZDB-BK001M",D1469="NPC6ASZDB-BK002M",D1469="NPC6ASZDB-BK003M",D1469="NPC6ASZDB-BK005M",D1469="NPC6ASZDB-BK010M",D1469="NPC6ASZDB-BK020M",),E1469*(F1469+0.1),0)</f>
        <v>0</v>
      </c>
      <c r="Y1469" s="67">
        <f t="shared" si="2684"/>
        <v>4416.3500000000004</v>
      </c>
      <c r="Z1469" s="66"/>
      <c r="AA1469" s="68">
        <f t="shared" ref="AA1469:AA1499" si="2715">IF(OR(D1469="NPP6ASZDB-GY015M",D1469="NPP6ASZDB-GY010M",D1469="NPP6ASZDB-GY002M",D1469="NPP6ASZDB-GY150C",D1469="NPP6ASZDB-GY005M",D1469="NPC6ASZDB-GY020C",D1469="NPC06SZDB-GY008M",D1469="NPC06SZDB-GY013M",D1469="NPC06SZDB-GY018M",D1469="NPC6ASZDB-GY750C",D1469="NPC6ASZDB-GY009M",D1469="NPC6ASZDB-GY025C",D1469="NPC06SZDB-GY005M",D1469="NPC6ASZDB-GY125C",D1469="NPC6ASZDB-GY350C",D1469="NPC6ASZDB-GY075C",D1469="NPC6ASZDB-GY006M",D1469="NPC06SZDB-GY015C",D1469="NPC6ASZDB-GY450C",D1469="NPC6ASZDB-GY050C",D1469="NPC6ASZDB-GY050C",D1469="NPC6ASZDB-GY250C",D1469="NPC06SZDB-GY003M",D1469="NPC6ASZDB-GY007M",D1469="NPC06SZDB-GY006M",D1469="NPC06SZDB-GY015M",D1469="NPC06SZDB-GY001M",D1469="NPC06SZDB-GY002M",D1469="NPC6ASZDB-GY015M",D1469="NPC06SZDB-GY010M",D1469="NPC6ASZDB-GY150C",D1469="NPC6ASZDB-GY008M",D1469="NPC6ASZDB-GY012M",D1469="NPC6ASZDB-GY015M",D1469="NPC6ASZDB-GY018M",D1469="NPC6ASZDB-GY001M",D1469="NPC6ASZDB-GY002M",D1469="NPC6ASZDB-GY003M",D1469="NPC6ASZDB-GY004M",D1469="NPC6ASZDB-GY005M",D1469="NPC6ASZDB-GY010M",D1469="NPC6ASZDB-GY020M",D1469="NPC6ASZDB-GY025M",D1469="NPC6ASZDB-GY030M",D1469="NPC6ASZDB-GY030C",D1469="NPC6ASZDB-GY015C",),E1469*(F1469+0.1),0)</f>
        <v>0</v>
      </c>
      <c r="AB1469" s="67">
        <f t="shared" si="2685"/>
        <v>24408.5</v>
      </c>
      <c r="AC1469" s="66"/>
      <c r="AD1469" s="66">
        <f t="shared" ref="AD1469:AD1499" si="2716">IF(OR(D1469="NPC6ASZDB-GN007M",D1469="NPP6ASZDB-GN001M",D1469="NPC6ASZDB-GN015C",D1469="NPC6ASZDB-GN008M",D1469="NPP6ASZDB-GN010M",D1469="NPC6ASZDB-GN030C",D1469="NPC6ASZDB-GN750C",D1469="NPC06SZDB-GN050C",D1469="NPC6ASZDB-GN250C",D1469="NPC06SZDB-GN002M",D1469="NPC06SZDB-GN010M",D1469="NPC6ASZDB-GN015M",D1469="NPC6ASZDB-GN010M",D1469="NPC06SZDB-GN003M",D1469="NPC6ASZDB-GN025C",D1469="NPC6ASZDB-GN050C",D1469="NPC6ASZDB-GN150C",D1469="NPC06SZDB-GN001M",D1469="NPC06SZDB-GN150C",D1469="NPC6ASZDB-GN001M",D1469="NPC6ASZDB-GN002M",D1469="NPC6ASZDB-GN003M",D1469="NPC6ASZDB-GN004M",D1469="NPC6ASZDB-GN005M",D1469="NPC6ASZDB-GN020M",D1469="NPC6ASZDB-GN030M",),E1469*(F1469+0.1),0)</f>
        <v>0</v>
      </c>
      <c r="AE1469" s="67">
        <f t="shared" si="2686"/>
        <v>14877</v>
      </c>
      <c r="AF1469" s="66"/>
      <c r="AG1469" s="78">
        <f t="shared" ref="AG1469:AG1499" si="2717">IF(OR(D1469="NPC6ASZDB-YL030C",D1469="NPP6ASZDB-YL001M",D1469="NPC6ASZDB-YL015C",D1469="NPP6ASZDB-YL005M",D1469="NPP6ASZDB-YL003M",D1469="NPP6ASZDB-YL002M",D1469="NPC6ASZDB-YL004M",D1469="NPP6ASZDB-YL010M",D1469="NPC6ASZDB-YL125C",D1469="NPC6ASZDB-YL015M",D1469="NPC06SZDB-YL040M",D1469="NPC06SZDB-YL002M",D1469="NPC6ASZDB-YL009M",D1469="NPC6ASZDB-YL350C",D1469="NPC06SZDB-YL015C",D1469="NPC6ASZDB-YL007M",D1469="NPC6ASZDB-YL012M",D1469="NPC6ASZDB-YL020M",D1469="NPC6ASZDB-YL030M",D1469="NPC06SZDB-YL050C",D1469="NPC06SZDB-YL003M",D1469="NPC6ASZDB-YL250C",D1469="NPC6ASZDB-YL008M",D1469="NPC06SZDB-YL010M",D1469="NPC6ASZDB-YL025C",D1469="NPC6ASZDB-YL006M",D1469="NPC6ASZDB-YL001M",D1469="NPC6ASZDB-YL005M",D1469="NPC06SZDB-YL005M",D1469="NPC06SZDB-YL001M",D1469="NPC6ASZDB-YL050C",D1469="NPC6ASZDB-YL010M",D1469="NPC06SZDB-YL150C",D1469="NPC6ASZDB-YL002M",D1469="NPC6ASZDB-YL150C",D1469="NPC6ASZDB-YL003M",),E1469*(F1469+0.1),0)</f>
        <v>0</v>
      </c>
      <c r="AH1469" s="79">
        <f t="shared" si="2687"/>
        <v>17184.8</v>
      </c>
      <c r="AI1469" s="66"/>
      <c r="AJ1469" s="68">
        <f t="shared" ref="AJ1469:AJ1499" si="2718">IF(OR(D1469="NPC6ASZDB-OR030C",D1469="NPP6ASZDB-OR003M",D1469="NPP6ASZDB-OR002M",D1469="NPP6ASZDB-OR005M",D1469="NPP6ASZDB-OR001M",D1469="NPC6ASZDB-OR025C",D1469="NPP6ASZDB-OR010M",D1469="NPC6ASZDB-OR008M",D1469="NPC06SZDB-OR005M",D1469="NPC06SZDB-OR150C",D1469="NPC06SZDB-OR050C",D1469="NPC6ASZDB-OR020M",D1469="NPC6ASZDB-OR750C",D1469="NPC6ASZDB-OR007M",D1469="NPC6ASZDB-OR350C",D1469="NPC6ASZDB-OR250C",D1469="NPC6ASZDB-OR020M",D1469="NPC6ASZDB-OR015M",D1469="NPC6ASZDB-OR005M",D1469="NPC6ASZDB-OR010M",D1469="NPC6ASZDB-OR050C",D1469="NPC6ASZDB-OR150C",D1469="NPC6ASZDB-OR004M",D1469="NPC6ASZDB-OR010M",D1469="NPC6ASZDB-OR005M",D1469="NPC06SZDB-OR010M",D1469="NPC6ASZDB-OR001M",D1469="NPC6ASZDB-OR002M",D1469="NPC6ASZDB-OR003M",D1469="NPC06SZDB-OR001M",D1469="NPC06SZDB-OR002M",D1469="NPC06SZDB-OR003M",D1469="NPC6ASZDB-OR012M",D1469="NPC6ASZDB-OR030M",),E1469*(F1469+0.1),0)</f>
        <v>0</v>
      </c>
      <c r="AK1469" s="67">
        <f t="shared" si="2688"/>
        <v>41124</v>
      </c>
      <c r="AL1469" s="66"/>
      <c r="AM1469" s="68">
        <f t="shared" si="2673"/>
        <v>0</v>
      </c>
      <c r="AN1469" s="67">
        <f t="shared" si="2689"/>
        <v>7722.12</v>
      </c>
      <c r="AO1469" s="66"/>
      <c r="AP1469" s="68">
        <f t="shared" ref="AP1469:AP1499" si="2719">IF(OR(D1469="NPC6ASZDB-BL015C",D1469="NPP6ASZDB-BL150C",D1469="NPP6ASZDB-BL009M",D1469="NPP6ASZDB-BL006M",D1469="NPP6ASZDB-BL008M",D1469="NPP6ASZDB-BL010M",D1469="NPP6ASZDB-BL250C",D1469="NPP6ASZDB-BL002M",D1469="NPC6ASZDB-BL025C",D1469="NPC6ASZDB-BL006M",D1469="NPC6ASZDB-BL014M",D1469="NPC6ASZDB-BL015M",D1469="NPC06SZDB-BL015M",D1469="NPC6ASZDB-BL013C",D1469="NPC6ASZDB-BL030C",D1469="NPC6ASZDB-BL350C",D1469="NPC06SZDB-BL020C",D1469="NPC6ASZDB-BL012M",D1469="NPC6ASZDB-BL008M",D1469="NPC6ASZDB-BL009M",D1469="NPC6ASZDB-BL007M",D1469="NPC6ASZDB-BL750C",D1469="NPC06SZDB-BL050C",D1469="NPC6ASZDB-BL250C",D1469="NPC6ASZDB-BL050C",D1469="NPC06SZDB-BL010M",D1469="NPC6ASZDB-BL015M",D1469="NPC6ASZDB-BL020M",D1469="NPC06SZDB-BL150C",D1469="NPC6ASZDB-BL030M",D1469="NPC6ASZDB-BL150C",D1469="NPC06SZDB-BL001M",D1469="NPC06SZDB-BL003M",D1469="NPC06SZDB-BL002M",D1469="NPC6ASZDB-BL001M",D1469="NPC6ASZDB-BL002M",D1469="NPC6ASZDB-BL003M",D1469="NPC6ASZDB-BL004M",D1469="NPC6ASZDB-BL005M",D1469="NPC6ASZDB-BL010M",),E1469*(F1469+0.1),0)</f>
        <v>80</v>
      </c>
      <c r="AQ1469" s="67">
        <f t="shared" si="2706"/>
        <v>7498.6399999999994</v>
      </c>
      <c r="AR1469" s="66"/>
      <c r="AS1469" s="68">
        <f t="shared" ref="AS1469:AS1499" si="2720">IF(OR(D1469="NPC6ASZDB-VT015C",D1469="NPP6ASZDB-VT005M",D1469="NPP6ASZDB-VT003M",D1469="NPC6ASZDB-VT030C",D1469="NPC6ASZDB-VT005M",D1469="NPC6ASZDB-VT125C",D1469="NPC6ASZDB-VT010M",D1469="NPC6ASZDB-VT007M",D1469="NPC6ASZDB-VT350C",D1469="NPC6ASZDB-VT003M",D1469="NPC6ASZDB-VT250C",D1469="NPC6ASZDB-VT002M",D1469="NPC6ASZDB-VT050C",D1469="NPC6ASZDB-VT001M",D1469="NPC6ASZDB-VT150C",),E1469*(F1469+0.1),0)</f>
        <v>0</v>
      </c>
      <c r="AT1469" s="67">
        <f t="shared" si="2674"/>
        <v>2278.5</v>
      </c>
      <c r="AU1469" s="66"/>
      <c r="AV1469" s="66">
        <f t="shared" ref="AV1469:AV1499" si="2721">IF(OR(D1469="NPC06UZDB-BK025C",D1469="NPC06UZDB-BK020M",D1469="NPP06UZDB-BK005M",D1469="NPP06UZDB-BK150C",D1469="NPP06UZDB-BK010M",D1469="NPP06UZDB-BK001M",D1469="NPP06UZDB-BK001M",D1469="NPP06UZDB-BK002M",D1469="NPP06UZDB-BK003M",D1469="NPC06UZDB-BK350C",D1469="NPC06UZDB-BK016M",D1469="NPC06UZDB-BK011M",D1469="CO155E2-01M007",D1469="CO155E2-01M004",D1469="NPC06UZDB-BK750C",D1469="CO155E2-01M007",D1469="NPC06UZDB-BK010M",D1469="NPC06UZDB-BK150C",D1469="NPC06UZDB-BK250C",D1469="CO155E2-01C050",D1469="NPC06UZDB-BK007M",D1469="CO155E2-01C250",D1469="CO155E2-01C150",D1469="CO155E2-01C250",D1469="CO155E2-01M015",D1469="CO155E2-01M003",D1469="CO155E2-01M005",D1469="NPC06UZDB-BK005M",D1469="CO155E2-01M001",D1469="CO155E2-01M002",D1469="CO155E2-01M010",D1469="NPC06UZDB-BK050C",D1469="NPC06UZDB-BK001M",D1469="NPC06UZDB-BK002M",D1469="NPC06UZDB-BK003M",),E1469*(F1469+0.12),0)</f>
        <v>0</v>
      </c>
      <c r="AW1469" s="42">
        <f t="shared" si="2711"/>
        <v>3255.6000000000017</v>
      </c>
      <c r="AX1469" s="66"/>
      <c r="AY1469" s="66">
        <f t="shared" ref="AY1469:AY1499" si="2722">IF(OR(D1469="NPP06UZDB-GN005M",D1469="NPP06UZDB-GN001M",D1469="NPC06UZDB-GN015M",D1469="CO155E2-0MC150 ",D1469="NPC06UZDB-GN250C",D1469="NPC06UZDB-GN020C",D1469="CO155E2-0MC250",D1469="CO155E2-0MC150",D1469="NPC06UZDB-GN350C",D1469="NPC06UZDB-GN450C",D1469="NPC06UZDB-GN007M",D1469="NPC06UZDB-GN050C",D1469="NPC06UZDB-GN750C",D1469="CO155E2-0MM010",D1469="CO155E2-0MC050",D1469="NPC06UZDB-GN150C",D1469="NPC06UZDB-GN150C",D1469="CO155E2-0MM015",D1469="NPC06UZDB-GN020M",D1469="CO155E2-0MM003",D1469="CO155E2-0MM005",D1469="CO155E2-0MM007",D1469="NPC06UZDB-GN010M",D1469="NPC06UZDB-GN125C",D1469="NPC06UZDB-GN012M",D1469="CO155E2-0MM001",D1469="NPC06UZDB-GN001M",D1469="NPC06UZDB-GN002M",D1469="NPC06UZDB-GN003M",D1469="NPC06UZDB-GN004M",D1469="NPC06UZDB-GN005M",D1469="NPC06UZDB-GN006M",D1469="CO155E2-0MM002",),E1469*(F1469+0.12),0)</f>
        <v>0</v>
      </c>
      <c r="AZ1469" s="67">
        <f t="shared" si="2647"/>
        <v>616.09999999999991</v>
      </c>
      <c r="BA1469" s="66"/>
      <c r="BB1469" s="68">
        <f t="shared" ref="BB1469:BB1499" si="2723">IF(OR(D1469="NPC6AUZDB-RD025C",D1469="NPP06UZDB-RD150C",D1469="NPC06UZDB-RD250C",D1469="NPC06UZDB-OR050C",D1469="NPC06UZDB-RD015M",D1469="CO155E2-07C150",D1469="NPC06UZDB-RD150C",D1469="NPC06UZDB-RD020C",D1469="NPC06UZDB-RD750C",D1469="CO155E2-07M015",D1469="CO155E2-07M010",D1469="NPC06UZDB-RD050C",D1469="NPC06UZDB-RD150C",D1469="CO155E2-07M005",D1469="CO155E2-07M007",D1469="CO155E2-07C050",D1469="NPC06UZDB-RD750C",D1469="NPC06UZDB-RD005M",D1469="CO155E2-07C150",D1469="NPC06UZDB-RD010M",D1469="NPC06UZDB-RD020M",D1469="CO155E2-07M001",D1469="CO155E2-07M003",D1469="CO155E2-07M002",D1469="NPC06UZDB-RD001M",D1469="NPC06UZDB-RD002M",D1469="NPC06UZDB-RD002M",D1469="NPC06UZDB-RD003M",D1469="NPC06UZDB-RD004M",),E1469*(F1469+0.12),0)</f>
        <v>0</v>
      </c>
      <c r="BC1469" s="67">
        <f t="shared" si="2708"/>
        <v>77.819999999999851</v>
      </c>
      <c r="BD1469" s="66"/>
      <c r="BE1469" s="68">
        <f t="shared" ref="BE1469:BE1499" si="2724">IF(OR(D1469="NPC06UZDB-BL030M",D1469="NPP06UZDB-BL004M",D1469="NPP06UZDB-BL020M",D1469="NPP06UZDB-BL250C",D1469="NPP06UZDB-BL010M",D1469="CO155E2-0ZM020",D1469="CO155E2-0ZM025",D1469="NPP06UZDB-BL007M",D1469="NPP06UZDB-BL009M",D1469="NPP06UZDB-BL003M",D1469="NPP06UZDB-BL008M",D1469="NPC06UZDB-BL017C",D1469="NPP06UZDB-BL002M",D1469="NPP06UZDB-BL150C",D1469="NPP06UZDB-BL006M",D1469="CO155E2-0ZC750",D1469="NPC06UZDB-BL011M",D1469="NPC06UZDB-BL250C",D1469="NPC06UZDB-BL009M",D1469="NPC06UZDB-BL020C",D1469="NPC06UZDB-BL012M",D1469="NPC06UZDB-BL015C",D1469="NPC06UZDB-BL030C",D1469="NPC06UZDB-BL013M",D1469="CO155E2-0ZC050",D1469="CO155E2-0ZC250",D1469="CO155E2-0ZM009",D1469="CO155E2-0ZM008",D1469="CO155E2-0ZM006",D1469="CO155E2-0ZM012",D1469="CO155E2-0ZM004",D1469="CO155E2-0ZC150",D1469="CO155E2-0ZM015",D1469="CO155E2-0ZM010",D1469="CO155E2-0ZM005",D1469="CO155E2-0ZC150",D1469="CO155E2-0ZM015",D1469="NPC06UZDB-BL020M",D1469="CO155E2-0ZM003",D1469="CO155E2-0ZM007",D1469="NPC06UZDB-BL750C",D1469="NPC06UZDB-BL150C",D1469="NPC06UZDB-BL020M",D1469="NPC06UZDB-BL050C",D1469="NPC06UZDB-BL008M",D1469="NPC06UZDB-BL006M",D1469="NPC06UZDB-BL010M",D1469="NPC06UZDB-BL007M",D1469="NPC06UZDB-BL001M",D1469="NPC06UZDB-BL002M",D1469="NPC06UZDB-BL003M",D1469="NPC06UZDB-BL004M",D1469="NPC06UZDB-BL005M",D1469="NPC06UZDB-BL015M",D1469="CO155E2-0ZM001",D1469="CO155E2-0ZM002",),E1469*(F1469+0.12),0)</f>
        <v>0</v>
      </c>
      <c r="BF1469" s="67">
        <f t="shared" si="2645"/>
        <v>445.38000000000164</v>
      </c>
      <c r="BG1469" s="66"/>
      <c r="BH1469" s="68">
        <f t="shared" si="2671"/>
        <v>0</v>
      </c>
      <c r="BI1469" s="67">
        <f t="shared" si="2646"/>
        <v>2761.5000000000023</v>
      </c>
      <c r="BJ1469" s="66"/>
      <c r="BK1469" s="68">
        <f t="shared" ref="BK1469:BK1499" si="2725">IF(OR(D1469="NPP06UZDB-YL002M",D1469="NPP06UZDB-YL001M",D1469="NPP06UZDB-YL150C",D1469="NPP06UZDB-YL010M",D1469="NPC06UZDB-YL015C",D1469="NPC06UZDB-YL020M",D1469="CO155E2-09M016",D1469="CO155E2-09M012",D1469="CO155E2-09M016",D1469="NPC06UZDB-YL750C",D1469="CO155E2-09M008",D1469="NPC06UZDB-YL004M",D1469="NPC06UZDB-YL004M",D1469="NPC06UZDB-YL003M",D1469="NPC06UZDB-YL250C",D1469="CO155E2-09C050",D1469="NPC06UZDB-YL020C",D1469="NPC06UZDB-YL350C",D1469="CO155E2-09M004",D1469="CO155E2-09M004C6",D1469="CO155E2-09M015",D1469="NPC06UZDB-YL050C",D1469="NPC06UZDB-YL010M",D1469="CO155E2-09M010",D1469="NPC06UZDB-YL010M",D1469="NPC06UZDB-YL007M",D1469="NPC06UZDB-YL150C",D1469="CO155E2-09M015",D1469="CO155E2-09C150",D1469="CO155E2-09M005",D1469="CO155E2-09M003",D1469="CO155E2-09M001",D1469="CO155E2-09M007",D1469="NPC06UZDB-YL001M",D1469="NPC06UZDB-YL002M",D1469="NPC06UZDB-YL003M",D1469="NPC06UZDB-YL004M",D1469="NPC06UZDB-YL005M",D1469="CO155E2-09M002",),E1469*(F1469+0.12),0)</f>
        <v>0</v>
      </c>
      <c r="BL1469" s="67">
        <f t="shared" si="2649"/>
        <v>2582.6000000000004</v>
      </c>
      <c r="BM1469" s="66"/>
      <c r="BN1469" s="68">
        <f t="shared" si="2642"/>
        <v>0</v>
      </c>
      <c r="BO1469" s="67">
        <f t="shared" si="2650"/>
        <v>9059.4999999999982</v>
      </c>
      <c r="BP1469" s="66"/>
      <c r="BQ1469" s="68">
        <f t="shared" si="2680"/>
        <v>0</v>
      </c>
      <c r="BR1469" s="67">
        <f t="shared" si="2664"/>
        <v>52685.650000000009</v>
      </c>
      <c r="BS1469" s="66"/>
      <c r="BT1469" s="66">
        <f t="shared" ref="BT1469:BT1475" si="2726">IF(OR(D1469="NPC06UZDB-YL020M",D1469="NPC06UZDB-WT020C",D1469="CO155E2-0ZC750",D1469="CO155E2-09M008",D1469="NPC06UZDB-BL011M",D1469="NPC06UZDB-OR008M",D1469="NPC06UZDB-WT450C",D1469="NPC06UZDB-GN015M",D1469="NPC06UZDB-RD015M",D1469="NPC06UZDB-YL004M",D1469="CO155E2-07C150",D1469="NPC06UZDB-WT015C",D1469="NPC06UZDB-GY350C",D1469="NPC06UZDB-OR350C",D1469="NPC06UZDB-YL003M",D1469="CO155E2-0MC150 ",D1469="NPC06UZDB-GY030M",D1469="NPC06UZDB-YL250C",D1469="CO155E2-09C050",D1469="CO155E2-08C150",D1469="NPC06UZDB-GN250C",D1469="NPC06UZDB-BL250C",D1469="NPC06UZDB-WT004M",D1469="NPC06UZDB-RD150C",D1469="NPC06UZDB-RD150C",D1469="NPC06UZDB-BL009M",D1469="NPC06UZDB-GY020C",D1469="NPC06UZDB-GN020C",D1469="NPC06UZDB-RD020C",D1469="NPC06UZDB-YL020C",D1469="NPC06UZDB-GY030M",D1469="CO155E2-0MC250",D1469="CO155E2-0MC150",D1469="NPC06UZDB-BL020C",D1469="NPC06UZDB-OR150C",D1469="NPC06UZDB-BL012M",D1469="NPC06UZDB-BK350C",D1469="NPC06UZDB-GN350C",D1469="NPC06UZDB-GN450C",D1469="NPC06UZDB-GY350C",D1469="NPC06UZDB-OR350C",D1469="NPC06UZDB-YL350C",D1469="CO155E2-0CM007",D1469="NPC06UZDB-GN007M",D1469="NPC06UZDB-GY150C",D1469="NPC06UZDB-OR007M",D1469="NPC06UZDB-BL015C",D1469="NPC06UZDB-BL030C",D1469="NPC06UZDB-BL013M",D1469="NPC06UZDB-WT016M",D1469="NPC06UZDB-WT025M",D1469="CO155E2-0ZC050",D1469="CO155E2-0ZC250",D1469="CO155E2-0ZM009",D1469="CO155E2-0ZM008",D1469="CO155E2-0ZM006",D1469="CO155E2-0ZM012",D1469="NPC06UZDB-BK016M",D1469="NPC06UZDB-BK011M",D1469="NPC06UZDB-GY250C",D1469="NPC06UZDB-GY007M",D1469="CO155E2-07M015",D1469="CO155E2-0ZM004",D1469="CO155E2-09M004",D1469="CO155E2-0CC050",D1469="CO155E2-09M015",D1469="CO155E2-0ZC150",D1469="CO155E2-01M007",D1469="CO155E2-07M010",D1469="NPC06UZDB-YL050C",D1469="NPC06UZDB-OR007M",D1469="NPC06UZDB-GN050C",D1469="NPC06UZDB-WT012M",D1469="NPC06UZDB-GY006M",D1469="NPC06UZDB-GY008M",D1469="CO155E2-0ZM015",D1469="NPC06UZDB-RD050C",D1469="NPC06UZDB-RD150C",D1469="NPC06UZDB-WT009M",D1469="CO155E2-01M004",D1469="NPC06UZDB-OR015M",D1469="NPC06UZDB-GN750C",D1469="NPC06UZDB-WT750C",D1469="CO155E2-0MM010",D1469="CO155E2-07M005",D1469="CO155E2-07M007",D1469="NPC06UZDB-BK750C",D1469="CO155E2-07C050",D1469="CO155E2-01M007",D1469="CO155E2-0MC050",D1469="NPC06UZDB-BK010M",D1469="NPC06UZDB-BK150C",D1469="NPC06UZDB-BK250C",D1469="NPC06UZDB-RD750C",D1469="NPC06UZDB-WT030M",D1469="CO155E2-01C050",D1469="CO155E2-08C750",D1469="NPC06UZDB-WT050M",D1469="NPC06UZDB-GY050C",D1469="CO155E2-0ZM010",D1469="NPC06UZDB-BK007M",D1469="CO155E2-0CC250",D1469="CO155E2-01C250",D1469="NPC06UZDB-WT007M",D1469="CO155E2-06C150",D1469="NPC06UZDB-WT025M",D1469="NPC06UZDB-WT025C",D1469="NPC06UZDB-GY750C",D1469="NPC06UZDB-WT250C",D1469="CO155E2-09M010",D1469="CO155E2-06M001",D1469="CO155E2-0ZM005",D1469="NPC06UZDB-YL010M",D1469="NPC06UZDB-GN150C",D1469="NPC06UZDB-RD005M",D1469="NPC06UZDB-GY007M",D1469="NPC06UZDB-GY020M",D1469="NPC06UZDB-YL005M",D1469="NPC06UZDB-YL007M",D1469="NPC06UZDB-YL150C",D1469="NPC06UZDB-OR750C",D1469="CO155E2-0ZC150",D1469="CO155E2-0ZM015",D1469="NPC06UZDB-OR020M",D1469="CO155E2-09M015",D1469="CO155E2-0MM015",D1469="CO155E2-01C150",D1469="CO155E2-01C250",D1469="CO155E2-01M015",D1469="CO155E2-07C150",D1469="CO155E2-08C250",D1469="CO155E2-09C150",D1469="CO155E2-0CC150",D1469="CO155E2-0CM015",D1469="CO155E2-01M003",D1469="CO155E2-01M005",D1469="NPC06UZDB-GN020M",D1469="CO155E2-09M005",D1469="NPC06UZDB-BK005M",D1469="NPC06UZDB-BL020M",D1469="NPC06UZDB-RD010M",D1469="NPC06UZDB-RD020M",D1469="CO155E2-08M015",D1469="CO155E2-08C150",D1469="CO155E2-01M001",D1469="CO155E2-01M002",D1469="CO155E2-06M003",D1469="CO155E2-07M001",D1469="CO155E2-09M003",D1469="CO155E2-09M001",D1469="CO155E2-09M007",D1469="CO155E2-0ZM003",D1469="CO155E2-0MM003",D1469="CO155E2-0MM005",D1469="CO155E2-0MM007",D1469="CO155E2-0ZM007",D1469="CO155E2-01M010",D1469="NPC06UZDB-WT150C",D1469="NPC06UZDB-WT050C",D1469="NPC06UZDB-BL002M",D1469="CO155E2-0CM010",D1469="CO155E2-08F008",D1469="CO155E2-08F005",D1469="CO155E2-08C050",D1469="NPC06UZDB-BL750C",D1469="CO155E2-07M003",D1469="NPC06UZDB-BL150C",D1469="NPC06UZDB-BL020M",D1469="NPC06UZDB-BL050C",D1469="NPC06UZDB-BL008M",D1469="NPC06UZDB-BL006M",D1469="NPC06UZDB-GY450C",D1469="NPC06UZDB-GY015M",D1469="NPC06UZDB-GY150C",D1469="NPC06UZDB-BL010M",D1469="NPC06UZDB-GN010M",D1469="NPC06UZDB-BK050C",D1469="NPC06UZDB-GN125C",D1469="NPC06UZDB-GN012M",D1469="NPC06UZDB-BK001M",D1469="NPC06UZDB-BL007M",D1469="NPC06UZDB-GY450C",D1469="NPC06UZDB-OR050C",D1469="CO155E2-0MM001",D1469="CO155E2-06M002",D1469="CO155E2-0MM002",D1469="NPC06UZDB-GN001M",D1469="NPC06UZDB-GN002M",D1469="NPC06UZDB-GN003M",D1469="NPC06UZDB-GN004M",D1469="NPC06UZDB-GN005M",D1469="NPC06UZDB-GN006M",D1469="NPC06UZDB-WT050C",D1469="NPC06UZDB-OR001M",D1469="NPC06UZDB-OR002M",D1469="NPC06UZDB-OR003M",D1469="NPC06UZDB-OR004M",D1469="NPC06UZDB-OR005M",D1469="NPC06UZDB-OR006M",D1469="NPC06UZDB-OR010M",D1469="CO155E2-07M002",D1469="NPC06UZDB-RD001M",D1469="NPC06UZDB-RD002M",D1469="NPC06UZDB-RD002M",D1469="NPC06UZDB-RD003M",D1469="NPC06UZDB-RD004M",D1469="CO155E2-0ZM001",D1469="CO155E2-0ZM002",D1469="NPC06UZDB-BK002M",D1469="NPC06UZDB-BK003M",D1469="NPC06UZDB-BL001M",D1469="NPC06UZDB-BL002M",D1469="NPC06UZDB-BL003M",D1469="NPC06UZDB-BL004M",D1469="NPC06UZDB-BL005M",D1469="NPC06UZDB-BL015M",D1469="NPC06UZDB-GY010M",D1469="NPC06UZDB-GY001M",D1469="NPC06UZDB-GY002M",D1469="NPC06UZDB-GY003M",D1469="NPC06UZDB-GY004M",D1469="NPC06UZDB-GY005M",D1469="NPC06UZDB-YL001M",D1469="NPC06UZDB-YL002M",D1469="NPC06UZDB-YL003M",D1469="CO155E2-0CM001",D1469="CO155E2-0CM002",D1469="CO155E2-0CM003",D1469="CO155E2-0CM004",D1469="CO155E2-0CM005",D1469="CO155E2-08M001",D1469="CO155E2-08M002",D1469="CO155E2-08M003",D1469="CO155E2-08M004",D1469="CO155E2-08M005",D1469="CO155E2-08M006",D1469="CO155E2-08M007",D1469="CO155E2-08M008",D1469="CO155E2-08M009",D1469="CO155E2-08M010",D1469="CO155E2-08M020",D1469="CO155E2-0ZM001",D1469="CO155E2-0ZM002",D1469="CO155E2-09M002",D1469="NPC06UZDB-WT001M",D1469="NPC06UZDB-WT002M",D1469="NPC06UZDB-WT003M",D1469="NPC06UZDB-WT004M",D1469="NPC06UZDB-WT005M",D1469="NPC06UZDB-WT006M",D1469="NPC06UZDB-WT008M",D1469="NPC06UZDB-WT010M",D1469="NPC06UZDB-WT015M",D1469="NPC06UZDB-WT020M",),E1469*2,0)</f>
        <v>0</v>
      </c>
      <c r="BU1469" s="67">
        <f t="shared" si="2693"/>
        <v>146345</v>
      </c>
      <c r="BV1469" s="66"/>
      <c r="BW1469" s="66">
        <f t="shared" si="2692"/>
        <v>0</v>
      </c>
      <c r="BX1469" s="67">
        <f t="shared" si="2710"/>
        <v>80642</v>
      </c>
      <c r="BY1469" s="66"/>
      <c r="BZ1469" s="66">
        <f t="shared" ref="BZ1469:BZ1475" si="2727">IF(OR(D1469="CO155E2-0CM020",D1469="NPC06UZDB-YL020M",D1469="NPC06UZDB-OR050C",D1469="NPC06UZDB-WT020C",D1469="CO155E2-0ZC750",D1469="CO155E2-09M008",D1469="NPC06UZDB-BL011M",D1469="NPC06UZDB-OR008M",D1469="NPC06UZDB-WT450C",D1469="NPC06UZDB-GN015M",D1469="NPC06UZDB-RD015M",D1469="NPC06UZDB-YL004M",D1469="CO155E2-07C150",D1469="NPC06UZDB-WT015C",D1469="NPC06UZDB-GY350C",D1469="NPC06UZDB-OR350C",D1469="NPC06UZDB-YL003M",D1469="CO155E2-0MC150 ",D1469="NPC06UZDB-YL250C",D1469="CO155E2-09C050",D1469="NPC06UZDB-GN250C",D1469="NPC06UZDB-BL250C",D1469="NPC06UZDB-WT004M",D1469="NPC06UZDB-BL009M",D1469="NPC06UZDB-GY020C",D1469="NPC06UZDB-GN020C",D1469="NPC06UZDB-RD020C",D1469="NPC06UZDB-YL020C",D1469="NPC06UZDB-GY030M",D1469="CO155E2-0MC250",D1469="CO155E2-0MC150",D1469="NPC06UZDB-BL020C",D1469="NPC06UZDB-OR150C",D1469="NPC06UZDB-BL012M",D1469="NPC06UZDB-BK350C",D1469="NPC06UZDB-GN350C",D1469="NPC06UZDB-GN450C",D1469="NPC06UZDB-GY350C",D1469="NPC06UZDB-OR350C",D1469="NPC06UZDB-YL350C",D1469="CO155E2-0CM007",D1469="NPC06UZDB-GN007M",D1469="NPC06UZDB-GY150C",D1469="NPC06UZDB-BL015C",D1469="NPC06UZDB-BL030C",D1469="NPC06UZDB-BL013M",D1469="NPC06UZDB-WT016M",D1469="CO155E2-0ZC050",D1469="CO155E2-0ZC250",D1469="CO155E2-0ZM009",D1469="CO155E2-0ZM008",D1469="CO155E2-0ZM006",D1469="CO155E2-0ZM012",D1469="NPC06UZDB-BK016M",D1469="NPC06UZDB-BK011M",D1469="NPC06UZDB-GY250C",D1469="NPC06UZDB-GY007M",D1469="CO155E2-07M015",D1469="CO155E2-0ZM004",D1469="CO155E2-09M004",D1469="CO155E2-0CC050",D1469="CO155E2-09M015",D1469="CO155E2-0ZC150",D1469="CO155E2-01M007",D1469="CO155E2-07M010",D1469="NPC06UZDB-YL050C",D1469="NPC06UZDB-OR007M",D1469="NPC06UZDB-GN050C",D1469="NPC06UZDB-WT012M",D1469="NPC06UZDB-GY006M",D1469="NPC06UZDB-GY008M",D1469="CO155E2-0ZM015",D1469="NPC06UZDB-RD050C",D1469="NPC06UZDB-RD150C",D1469="NPC06UZDB-WT009M",D1469="CO155E2-01M004",D1469="NPC06UZDB-OR015M",D1469="NPC06UZDB-GN750C",D1469="NPC06UZDB-WT750C",D1469="CO155E2-0MM010",D1469="CO155E2-07M005",D1469="CO155E2-07M007",D1469="NPC06UZDB-BK750C",D1469="CO155E2-07C050",D1469="CO155E2-01M007",D1469="CO155E2-0MC050",D1469="NPC06UZDB-BK010M",D1469="NPC06UZDB-BK150C",D1469="NPC06UZDB-BK250C",D1469="NPC06UZDB-RD750C",D1469="NPC06UZDB-WT030M",D1469="CO155E2-01C050",D1469="CO155E2-08C750",D1469="NPC06UZDB-WT050M",D1469="NPC06UZDB-GY050C",D1469="CO155E2-0ZM010",D1469="NPC06UZDB-BK007M",D1469="CO155E2-0CC250",D1469="NPC06UZDB-WT007M",D1469="CO155E2-06C150",D1469="NPC06UZDB-WT025M",D1469="NPC06UZDB-WT025C",D1469="NPC06UZDB-GY750C",D1469="NPC06UZDB-WT250C",D1469="CO155E2-09M010",D1469="CO155E2-06M001",D1469="CO155E2-0ZM005",D1469="NPC06UZDB-YL010M",D1469="NPC06UZDB-GN150C",D1469="NPC06UZDB-RD005M",D1469="NPC06UZDB-GY007M",D1469="NPC06UZDB-GY020M",D1469="NPC06UZDB-YL005M",D1469="NPC06UZDB-YL007M",D1469="NPC06UZDB-YL150C",D1469="NPC06UZDB-OR750C",D1469="CO155E2-0ZC150",D1469="CO155E2-0ZM015",D1469="NPC06UZDB-OR020M",D1469="CO155E2-09M015",D1469="CO155E2-0MM015",D1469="CO155E2-01C150",D1469="CO155E2-01C250",D1469="CO155E2-01M015",D1469="CO155E2-07C150",D1469="CO155E2-08C250",D1469="CO155E2-09C150",D1469="CO155E2-0CC150",D1469="CO155E2-0CM015",D1469="CO155E2-01M003",D1469="CO155E2-01M005",D1469="NPC06UZDB-GN020M",D1469="CO155E2-09M005",D1469="NPC06UZDB-BK005M",D1469="NPC06UZDB-BL020M",D1469="NPC06UZDB-RD010M",D1469="NPC06UZDB-RD020M",D1469="CO155E2-08M015",D1469="CO155E2-08C150",D1469="CO155E2-01M001",D1469="CO155E2-01M002",D1469="CO155E2-06M003",D1469="CO155E2-07M001",D1469="CO155E2-09M003",D1469="CO155E2-09M001",D1469="CO155E2-09M007",D1469="CO155E2-0ZM003",D1469="CO155E2-0MM003",D1469="CO155E2-0MM005",D1469="CO155E2-0MM007",D1469="CO155E2-0ZM007",D1469="CO155E2-01M010",D1469="NPC06UZDB-WT150C",D1469="NPC06UZDB-WT050C",D1469="CO155E2-0CM010",D1469="CO155E2-08F008",D1469="CO155E2-08F005",D1469="CO155E2-08C050",D1469="NPC06UZDB-BL750C",D1469="CO155E2-07M003",D1469="NPC06UZDB-BL150C",D1469="NPC06UZDB-BL020M",D1469="NPC06UZDB-BL050C",D1469="NPC06UZDB-BL008M",D1469="NPC06UZDB-BL006M",D1469="NPC06UZDB-GY450C",D1469="NPC06UZDB-GY015M",D1469="NPC06UZDB-GY150C",D1469="NPC06UZDB-BL010M",D1469="NPC06UZDB-GN010M",D1469="NPC06UZDB-BK050C",D1469="NPC06UZDB-GN125C",D1469="NPC06UZDB-GN012M",D1469="NPC06UZDB-BK001M",D1469="NPC06UZDB-BL007M",D1469="NPC06UZDB-GY450C",D1469="NPC06UZDB-OR050C",D1469="CO155E2-0MM001",D1469="CO155E2-06M002",D1469="CO155E2-0MM002",D1469="NPC06UZDB-GN001M",D1469="NPC06UZDB-GN002M",D1469="NPC06UZDB-GN003M",D1469="NPC06UZDB-GN004M",D1469="NPC06UZDB-GN005M",D1469="NPC06UZDB-GN006M",D1469="NPC06UZDB-WT050C",D1469="NPC06UZDB-OR001M",D1469="NPC06UZDB-OR002M",D1469="NPC06UZDB-OR003M",D1469="NPC06UZDB-OR004M",D1469="NPC06UZDB-OR005M",D1469="NPC06UZDB-OR006M",D1469="NPC06UZDB-OR010M",D1469="CO155E2-07M002",D1469="NPC06UZDB-RD001M",D1469="NPC06UZDB-RD002M",D1469="NPC06UZDB-RD002M",D1469="NPC06UZDB-RD003M",D1469="NPC06UZDB-RD004M",D1469="CO155E2-0ZM001",D1469="CO155E2-0ZM002",D1469="NPC06UZDB-BK002M",D1469="NPC06UZDB-BK003M",D1469="NPC06UZDB-BL001M",D1469="NPC06UZDB-BL002M",D1469="NPC06UZDB-BL003M",D1469="NPC06UZDB-BL004M",D1469="NPC06UZDB-BL005M",D1469="NPC06UZDB-BL015M",D1469="NPC06UZDB-GY010M",D1469="NPC06UZDB-GY001M",D1469="NPC06UZDB-GY002M",D1469="NPC06UZDB-GY003M",D1469="NPC06UZDB-GY004M",D1469="NPC06UZDB-GY005M",D1469="NPC06UZDB-YL001M",D1469="NPC06UZDB-YL002M",D1469="NPC06UZDB-YL003M",D1469="CO155E2-0CM001",D1469="CO155E2-0CM002",D1469="CO155E2-0CM003",D1469="CO155E2-0CM004",D1469="CO155E2-0CM005",D1469="CO155E2-08M001",D1469="CO155E2-08M002",D1469="CO155E2-08M003",D1469="CO155E2-08M004",D1469="CO155E2-08M005",D1469="CO155E2-08M006",D1469="CO155E2-08M007",D1469="CO155E2-08M008",D1469="CO155E2-08M009",D1469="CO155E2-08M010",D1469="CO155E2-08M020",D1469="CO155E2-0ZM001",D1469="CO155E2-0ZM002",D1469="CO155E2-09M002",D1469="NPC06UZDB-WT001M",D1469="NPC06UZDB-WT002M",D1469="NPC06UZDB-WT003M",D1469="NPC06UZDB-WT004M",D1469="NPC06UZDB-WT005M",D1469="NPC06UZDB-WT006M",D1469="NPC06UZDB-WT008M",D1469="NPC06UZDB-WT010M",D1469="NPC06UZDB-WT015M",D1469="NPC06UZDB-WT020M",),E1469*2,0)</f>
        <v>0</v>
      </c>
      <c r="CA1469" s="67">
        <f t="shared" si="2695"/>
        <v>142039</v>
      </c>
      <c r="CB1469" s="66"/>
      <c r="CC1469" s="66">
        <f t="shared" ref="CC1469:CC1499" si="2728">IF(OR(D1469="NPP6AUZDB-WT005M",D1469="NPP6AUZDB-WT001M",D1469="NPC6AUZDB-WT030M",D1469="NPP6AUZDB-WT003M",D1469="NPP6AUZDB-WT002M",D1469="NPC6AUZDB-WT030C",D1469="NPC6AUZDB-WT025C",D1469="NPC6AUZDB-WT004M",D1469="NPC6AUZDB-WT008M",D1469="NPC6AUZDB-WT050C",D1469="NPC6AUZDB-WT007M",D1469="NPC6AUZDB-WT020M",D1469="NPC6AUZDB-WT250C",D1469="NPC6AUZDB-WT750C",D1469="NPC6AUZDB-WT150C",D1469="NPC6AUZDB-WT010M",D1469="NPC6AUZDB-WT015M",D1469="NPC6AUZDB-WT005M",D1469="NPC6AUZDB-WT003M",D1469="NPC6AUZDB-WT002M",D1469="NPC6AUZDB-WT001M",),E1469*(F1469+0.15),0)</f>
        <v>0</v>
      </c>
      <c r="CD1469" s="67">
        <f t="shared" si="2700"/>
        <v>16880.939999999999</v>
      </c>
      <c r="CE1469" s="66"/>
      <c r="CF1469" s="66">
        <f t="shared" ref="CF1469:CF1499" si="2729">IF(OR(D1469="NPC6AUZDB-BL030C",D1469="NPC6AUZDB-BL030C",D1469="NPC6AUZDB-BL025C",D1469="NPC6AUZDB-BL010M",D1469="NPC6AUZDB-BL015M",D1469="NPC6AUZDB-BL002M",D1469="NPC6AUZDB-BL050C",D1469="NPC6AUZDB-BL002M",D1469="NPC6AUZDA-BL030M",D1469="NPC6AUZDB-BL150C",D1469="NPC6AUZDB-BL005M",D1469="NPC6AUZDB-BL003M",D1469="NPC6AUZDB-BL007M",D1469="NPC6AUZDB-BL001M"),E1469*(F1469+0.1),0)</f>
        <v>0</v>
      </c>
      <c r="CG1469" s="67">
        <f t="shared" si="2651"/>
        <v>3663.6999999999994</v>
      </c>
      <c r="CH1469" s="66"/>
      <c r="CI1469" s="66">
        <f t="shared" ref="CI1469:CI1499" si="2730">IF(OR(D1469="NPC6AUZDB-YL025C",D1469="NPC6AUZDB-YL002M",D1469="NPC6AUZDB-YL015M",D1469="NPC6AUZDB-YL001M",D1469="PC6AUZDB-YL002M",D1469="NPC6AUZDB-YL003M",D1469="NPC6AUZDB-YL005M",),E1469*(F1469+0.1),0)</f>
        <v>0</v>
      </c>
      <c r="CJ1469" s="67">
        <f t="shared" si="2665"/>
        <v>6757.8</v>
      </c>
      <c r="CK1469" s="66"/>
      <c r="CL1469" s="68">
        <f t="shared" ref="CL1469:CL1499" si="2731">IF(OR(D1469="NPC6AUZDB-GN007M",D1469="NPC6AUZDB-GN010M",D1469="NPC6AUZDB-GN002M",D1469="NPC6AUZDB-GN001M",D1469="NPC6AUZDB-GN003M",D1469="NPC6AUZDB-GN005M",),E1469*(F1469+0.1),0)</f>
        <v>0</v>
      </c>
      <c r="CM1469" s="79">
        <f t="shared" si="2652"/>
        <v>4847.4799999999996</v>
      </c>
      <c r="CN1469" s="66"/>
      <c r="CO1469" s="68">
        <f t="shared" ref="CO1469:CO1499" si="2732">IF(OR(D1469="NPC6AUZDB-BK002M",D1469="NPC6AUZDB-BK010M",D1469="NPC6AUZDB-BK003M",D1469="NPC6AUZDB-BK001M",),E1469*(F1469+0.1),0)</f>
        <v>0</v>
      </c>
      <c r="CP1469" s="79">
        <f t="shared" si="2653"/>
        <v>3955</v>
      </c>
      <c r="CQ1469" s="66"/>
      <c r="CR1469" s="68">
        <f t="shared" ref="CR1469:CR1499" si="2733">IF(OR(D1469="NPC6AUZDB-RD005M",D1469="NPC6AUZDB-RD025C",D1469="NPC6AUZDB-RD002M",D1469="NPC6AUZDB-RD003M",D1469="NPC6AUZDB-RD001M",),E1469*(F1469+0.1),0)</f>
        <v>0</v>
      </c>
      <c r="CS1469" s="79">
        <f t="shared" si="2709"/>
        <v>5186</v>
      </c>
      <c r="CT1469" s="66"/>
      <c r="CU1469" s="68">
        <f t="shared" ref="CU1469:CU1499" si="2734">IF(OR(D1469="NPC6AUZDB-OR002M",D1469="NPC6AUZDB-RD003M",D1469="NPC6AUZDB-RD001M",),E1469*(F1469+0.1),0)</f>
        <v>0</v>
      </c>
      <c r="CV1469" s="79">
        <f t="shared" si="2654"/>
        <v>6929</v>
      </c>
      <c r="CW1469" s="66"/>
      <c r="CX1469" s="66">
        <f t="shared" si="2644"/>
        <v>0</v>
      </c>
      <c r="CY1469" s="40">
        <f t="shared" si="2702"/>
        <v>2833.9599999999982</v>
      </c>
      <c r="CZ1469" s="65"/>
      <c r="DA1469" s="66">
        <f t="shared" si="2640"/>
        <v>0</v>
      </c>
      <c r="DB1469" s="67">
        <f t="shared" si="2666"/>
        <v>18380</v>
      </c>
      <c r="DC1469" s="66"/>
      <c r="DD1469" s="66">
        <f t="shared" si="2641"/>
        <v>0</v>
      </c>
      <c r="DE1469" s="67">
        <f t="shared" si="2667"/>
        <v>64951</v>
      </c>
      <c r="DF1469" s="66"/>
      <c r="DG1469" s="69">
        <f t="shared" ref="DG1469:DG1499" si="2735">IF(OR(D1469="NPP6AUZDB-WT003M",D1469="NPC06SZDB-WT004M",D1469="CO155E2-01C150",D1469="CO155E2-0CM002",D1469="CO155E2-08M020",D1469="CO155E2-06M002",D1469="NPC06SZDB-WT001M",D1469="CO155E2-08M007",D1469="CO17772-08M003",D1469="CO155E2-08M003",D1469="CO155E2-0MM001",D1469="CO155E2-0ZC750",D1469="CO155E2-09M008",D1469="CO155E2-09M015",D1469="CO155E2-08M010",D1469="CO155E2-08M015",D1469="CO155E2-08M001",D1469="CO155E2-0MM015",D1469="CO17772-0CM003",D1469="CO155E2-0MC050",D1469="CO155E2-0CM001",D1469="CO155E2-0CM007",D1469="CO155E2-08C050",D1469="NPC06SZDB-YL010M",D1469="NPC06SZDB-GY003M",D1469="NPC06SZDB-WT002M",D1469="NPC06SZDB-GY001M",D1469="NPC06SZDB-WT010M",D1469="NPC06SZDB-WT050C",D1469="NPC06SZDB-WT005M",D1469="NPC06SZDB-WT003M",D1469="CO155E2-08M005",D1469="CO155E2-08M002",D1469="CO155E2-08C150",D1469="CO155E2-07M010", D1469="CO155E2-0ZM015",D1469="CO155E2-0CM010",D1469="CO155E2-0CM015",D1469="CO155E2-01M010",D1469="CO17772-08C150",D1469="CO17772-08C050",D1469="NPC06SZDB-WT015M",D1469="NPC06SZDB-WT015M",D1469="NPC06SZDB-WT150C"),E1469,0)</f>
        <v>0</v>
      </c>
      <c r="DH1469" s="67">
        <f t="shared" si="2701"/>
        <v>438695</v>
      </c>
      <c r="DI1469" s="66"/>
      <c r="DJ1469" s="66">
        <f t="shared" ref="DJ1469:DJ1499" si="2736">IF(OR(D1469="CO17772-08C250",D1469="CO17772-08F004",D1469="CO17772-08F010",D1469="CO17772-08C750",D1469="CO17772-08C250",D1469="CO17772-08F002",D1469="CO17772-08M020",D1469="CO17772-08M010",D1469="CO17772-08M006",D1469="CO17772-08C050",D1469="CO17772-08C150",D1469="CO17772-08M007",D1469="CO17772-08M010",D1469=1644077,D1469="CO17772-08M001",D1469="CO17772-08M002",D1469="CO17772-08M003",D1469="CO17772-08M004",D1469="CO17772-08M005",D1469="CO17772-08M015",),E1469*(F1469+0.15),0)</f>
        <v>0</v>
      </c>
      <c r="DK1469" s="67">
        <f t="shared" si="2655"/>
        <v>4363.5</v>
      </c>
      <c r="DM1469" s="206">
        <f t="shared" ref="DM1469:DM1499" si="2737">IF(D1469=2153276,E1469*(F1469+0.15),0)</f>
        <v>0</v>
      </c>
      <c r="DN1469" s="25">
        <f t="shared" si="2648"/>
        <v>0</v>
      </c>
      <c r="DO1469" s="5"/>
      <c r="DP1469" s="43">
        <f t="shared" ref="DP1469:DP1499" si="2738">IF(OR(D1469="CO17772-0CC050",D1469="CO17772-0CM015",D1469="CO17772-0CM007",D1469="CO17772-0CM005",D1469="CO17772-0CM007",D1469="CO17772-0CM007",D1469="CO17772-0CM010",D1469="CO17772-0CM003",D1469="CO17772-0MM015",D1469="CO17772-0CM002",D1469=959305,D1469="CO17772-0CM001",),E1469*(F1469+0.15),0)</f>
        <v>0</v>
      </c>
      <c r="DQ1469" s="27">
        <f t="shared" si="2656"/>
        <v>6413.5</v>
      </c>
      <c r="DR1469" s="5"/>
      <c r="DS1469" s="43">
        <f t="shared" ref="DS1469:DS1499" si="2739">IF(OR(D1469="CO17772-0ZM010",D1469="CO17772-0ZM002",D1469="CO17772-0ZM001",D1469="CO17772-0ZM005",D1469="CO17772-0ZM008",D1469=959308,),E1469*(F1469+0.15),0)</f>
        <v>0</v>
      </c>
      <c r="DT1469" s="27">
        <f t="shared" si="2657"/>
        <v>4846</v>
      </c>
      <c r="DU1469" s="5"/>
      <c r="DV1469" s="43">
        <f t="shared" ref="DV1469:DV1499" si="2740">IF(OR(D1469="CO17772-0MM003",D1469="CO17772-0MM001",D1469="CO17772-0MC150",D1469="CO17772-0MM005",D1469=959306,),E1469*(F1469+0.15),0)</f>
        <v>0</v>
      </c>
      <c r="DW1469" s="27">
        <f t="shared" si="2658"/>
        <v>4835</v>
      </c>
      <c r="DX1469" s="5"/>
      <c r="DY1469" s="22">
        <f t="shared" ref="DY1469:DY1499" si="2741">IF(OR(D1469="CO17772-09M001",D1469=959307,),E1469*(F1469+0.15),0)</f>
        <v>0</v>
      </c>
      <c r="DZ1469" s="25">
        <f t="shared" si="2659"/>
        <v>523</v>
      </c>
      <c r="EA1469" s="22"/>
      <c r="EB1469" s="22">
        <f t="shared" ref="EB1469:EB1499" si="2742">IF(OR(D1469="CO17772-01M001",),E1469*(F1469+0.15),0)</f>
        <v>0</v>
      </c>
      <c r="EC1469" s="28">
        <f t="shared" si="2660"/>
        <v>369</v>
      </c>
      <c r="ED1469" s="5"/>
      <c r="EE1469" s="43">
        <f t="shared" ref="EE1469:EE1499" si="2743">IF(OR(CA1469="CO17772-07M015",D1469="CO17772-07M007",D1469="CO17772-07M001",D1469="CO17772-07M001",D1469=959309,),E1469*(F1469+0.15),0)</f>
        <v>0</v>
      </c>
      <c r="EF1469" s="27">
        <f t="shared" si="2661"/>
        <v>4769</v>
      </c>
      <c r="EG1469" s="66"/>
      <c r="EH1469" s="66">
        <f t="shared" ref="EH1469:EH1499" si="2744">IF(OR(D1469="CO17772-0MM003",D1469="CO17772-0ZM010",D1469="CO17772-07M007",D1469="CO17772-0ZM002",D1469="CO17772-01M001",D1469="CO17772-0CC050",D1469="CO17772-0CM015",D1469="CO17772-08F004",D1469="CO17772-08F010",D1469="CO17772-08C750",D1469="CO17772-08C250",D1469="CO17772-07M001",D1469="CO17772-09M001",D1469="CO17772-0ZM001",D1469="CO17772-0MM001",D1469="CO17772-08F002",D1469="CO17772-0ZM008",D1469="CO17772-0ZM005",D1469="CO17772-0CM005",D1469="CO17772-0CM007",D1469="CO17772-08M020",D1469="CO17772-0MC150",D1469="CO17772-08M006",D1469="CO17772-08C050",D1469="CO17772-0CM007",D1469="CO17772-0CM010",D1469="CO17772-0CM003",D1469="CO17772-08C150",D1469="CO17772-08M007",D1469="CO17772-0MM005",D1469="CO17772-0MM015",D1469="CO17772-0CM002",D1469="CO17772-0CM001",D1469="CO17772-08M010",D1469="CO17772-08M001",D1469="CO17772-08M002",D1469="CO17772-08M003",D1469="CO17772-08M004",D1469="CO17772-08M015",D1469=959308,D1469=959305,D1469=959306,D1469=959307,D1469=959309,D1469=1644077,D1469="CO17772-08M005",),E1469*2,0)</f>
        <v>0</v>
      </c>
      <c r="EI1469" s="67">
        <f t="shared" si="2662"/>
        <v>21277</v>
      </c>
      <c r="EJ1469" s="66"/>
      <c r="EK1469" s="66">
        <f t="shared" ref="EK1469:EK1499" si="2745">(IF(OR(D1469="CO17772-0MM003",D1469="CO17772-0ZM010",D1469="CO17772-07M015",D1469="CO17772-07M007",D1469="CO17772-0ZM002",D1469="CO17772-01M001",D1469="CO17772-0CC050",D1469="CO17772-0CM015",D1469="CO17772-08F004",D1469="CO17772-08F010",D1469="CO17772-08C750",D1469="CO17772-08C250",D1469="CO17772-07M001",D1469="CO17772-09M001",D1469="CO17772-0ZM001",D1469="CO17772-0MM001",D1469="CO17772-08F002",D1469="CO17772-0ZM008",D1469="CO17772-0ZM005",D1469="CO17772-0CM005",D1469="CO17772-0CM007",D1469="CO17772-08M020",D1469="CO17772-0MC150",D1469="CO17772-08M006",D1469="CO17772-08C050",D1469="CO17772-0CM007",D1469="CO17772-0CM010",D1469="CO17772-0CM003",D1469="CO17772-08C150",D1469="CO17772-08M007",D1469="CO17772-0MM005",D1469="CO17772-0MM015",D1469="CO17772-0CM002",D1469="CO17772-0CM001",D1469="CO17772-08M010",D1469="CO17772-08M001",D1469="CO17772-08M005",D1469="CO17772-08M002",D1469="CO17772-08M003",D1469="CO17772-08M004",D1469="CO17772-08M015",D1469=1644077,D1469=959308,D1469=959305,D1469=959306,D1469=959307,D1469=959309),E1469*2,0))</f>
        <v>0</v>
      </c>
      <c r="EL1469" s="67">
        <f t="shared" si="2663"/>
        <v>19907</v>
      </c>
      <c r="EM1469" s="110">
        <f t="shared" si="2672"/>
        <v>230753.96866275996</v>
      </c>
    </row>
    <row r="1470" spans="1:143" ht="11.25" customHeight="1" x14ac:dyDescent="0.25">
      <c r="A1470" s="11">
        <v>46207</v>
      </c>
      <c r="B1470" s="187"/>
      <c r="C1470" s="174">
        <v>8005011743</v>
      </c>
      <c r="D1470" s="13" t="s">
        <v>63</v>
      </c>
      <c r="E1470" s="14">
        <v>50</v>
      </c>
      <c r="F1470" s="15">
        <v>1</v>
      </c>
      <c r="G1470" s="16">
        <v>191516031647</v>
      </c>
      <c r="H1470" s="66"/>
      <c r="I1470" s="41">
        <f t="shared" si="2712"/>
        <v>100</v>
      </c>
      <c r="J1470" s="48">
        <f t="shared" si="2696"/>
        <v>204237</v>
      </c>
      <c r="K1470" s="66"/>
      <c r="L1470" s="41">
        <f t="shared" si="2703"/>
        <v>100</v>
      </c>
      <c r="M1470" s="48">
        <f t="shared" si="2697"/>
        <v>213054</v>
      </c>
      <c r="N1470" s="66"/>
      <c r="O1470" s="41">
        <f t="shared" si="2704"/>
        <v>100</v>
      </c>
      <c r="P1470" s="48">
        <f t="shared" si="2698"/>
        <v>141616</v>
      </c>
      <c r="Q1470" s="66"/>
      <c r="R1470" s="66">
        <f t="shared" si="2705"/>
        <v>100</v>
      </c>
      <c r="S1470" s="67">
        <f t="shared" si="2699"/>
        <v>277752</v>
      </c>
      <c r="T1470" s="66"/>
      <c r="U1470" s="66">
        <f t="shared" si="2713"/>
        <v>0</v>
      </c>
      <c r="V1470" s="67">
        <f t="shared" si="2679"/>
        <v>113216.80000000005</v>
      </c>
      <c r="X1470" s="69">
        <f t="shared" si="2714"/>
        <v>0</v>
      </c>
      <c r="Y1470" s="67">
        <f t="shared" si="2684"/>
        <v>4416.3500000000004</v>
      </c>
      <c r="Z1470" s="66"/>
      <c r="AA1470" s="68">
        <f t="shared" si="2715"/>
        <v>0</v>
      </c>
      <c r="AB1470" s="67">
        <f t="shared" si="2685"/>
        <v>24408.5</v>
      </c>
      <c r="AC1470" s="66"/>
      <c r="AD1470" s="66">
        <f t="shared" si="2716"/>
        <v>0</v>
      </c>
      <c r="AE1470" s="67">
        <f t="shared" si="2686"/>
        <v>14877</v>
      </c>
      <c r="AF1470" s="66"/>
      <c r="AG1470" s="78">
        <f t="shared" si="2717"/>
        <v>0</v>
      </c>
      <c r="AH1470" s="79">
        <f t="shared" si="2687"/>
        <v>17184.8</v>
      </c>
      <c r="AI1470" s="66"/>
      <c r="AJ1470" s="68">
        <f t="shared" si="2718"/>
        <v>55.000000000000007</v>
      </c>
      <c r="AK1470" s="67">
        <f t="shared" si="2688"/>
        <v>41069</v>
      </c>
      <c r="AL1470" s="66"/>
      <c r="AM1470" s="68">
        <f t="shared" si="2673"/>
        <v>0</v>
      </c>
      <c r="AN1470" s="67">
        <f t="shared" si="2689"/>
        <v>7722.12</v>
      </c>
      <c r="AO1470" s="66"/>
      <c r="AP1470" s="68">
        <f t="shared" si="2719"/>
        <v>0</v>
      </c>
      <c r="AQ1470" s="67">
        <f t="shared" si="2706"/>
        <v>7498.6399999999994</v>
      </c>
      <c r="AR1470" s="66"/>
      <c r="AS1470" s="68">
        <f t="shared" si="2720"/>
        <v>0</v>
      </c>
      <c r="AT1470" s="67">
        <f t="shared" si="2674"/>
        <v>2278.5</v>
      </c>
      <c r="AU1470" s="66"/>
      <c r="AV1470" s="66">
        <f t="shared" si="2721"/>
        <v>0</v>
      </c>
      <c r="AW1470" s="42">
        <f t="shared" si="2711"/>
        <v>3255.6000000000017</v>
      </c>
      <c r="AX1470" s="66"/>
      <c r="AY1470" s="66">
        <f t="shared" si="2722"/>
        <v>0</v>
      </c>
      <c r="AZ1470" s="67">
        <f t="shared" si="2647"/>
        <v>616.09999999999991</v>
      </c>
      <c r="BA1470" s="66"/>
      <c r="BB1470" s="68">
        <f t="shared" si="2723"/>
        <v>0</v>
      </c>
      <c r="BC1470" s="67">
        <f t="shared" si="2708"/>
        <v>77.819999999999851</v>
      </c>
      <c r="BD1470" s="66"/>
      <c r="BE1470" s="68">
        <f t="shared" si="2724"/>
        <v>0</v>
      </c>
      <c r="BF1470" s="67">
        <f t="shared" si="2645"/>
        <v>445.38000000000164</v>
      </c>
      <c r="BG1470" s="66"/>
      <c r="BH1470" s="68">
        <f t="shared" si="2671"/>
        <v>0</v>
      </c>
      <c r="BI1470" s="67">
        <f t="shared" si="2646"/>
        <v>2761.5000000000023</v>
      </c>
      <c r="BJ1470" s="66"/>
      <c r="BK1470" s="68">
        <f t="shared" si="2725"/>
        <v>0</v>
      </c>
      <c r="BL1470" s="67">
        <f t="shared" si="2649"/>
        <v>2582.6000000000004</v>
      </c>
      <c r="BM1470" s="66"/>
      <c r="BN1470" s="68">
        <f t="shared" si="2642"/>
        <v>0</v>
      </c>
      <c r="BO1470" s="67">
        <f t="shared" si="2650"/>
        <v>9059.4999999999982</v>
      </c>
      <c r="BP1470" s="66"/>
      <c r="BQ1470" s="68">
        <f t="shared" si="2680"/>
        <v>0</v>
      </c>
      <c r="BR1470" s="67">
        <f t="shared" si="2664"/>
        <v>52685.650000000009</v>
      </c>
      <c r="BS1470" s="66"/>
      <c r="BT1470" s="66">
        <f t="shared" si="2726"/>
        <v>0</v>
      </c>
      <c r="BU1470" s="67">
        <f t="shared" si="2693"/>
        <v>146345</v>
      </c>
      <c r="BV1470" s="66"/>
      <c r="BW1470" s="66">
        <f t="shared" ref="BW1470:BW1475" si="2746">IF(OR(D1470="CO155E2-0CM020",D1470="NPC06UZDB-YL020M",D1470="NPC06UZDB-OR050C",D1470="NPC06UZDB-WT020C",D1470="CO155E2-0ZC750",D1470="CO155E2-09M008",D1470="NPC06UZDB-BL011M",D1470="NPC06UZDB-OR008M",D1470="NPC06UZDB-WT450C",D1470="NPC06UZDB-GN015M",D1470="NPC06UZDB-RD015M",D1470="NPC06UZDB-YL004M",D1470="CO155E2-07C150",D1470="NPC06UZDB-WT015C",D1470="NPC06UZDB-GY350C",D1470="NPC06UZDB-OR350C",D1470="NPC06UZDB-YL003M",D1470="CO155E2-0MC150 ",D1470="NPC06UZDB-YL250C",D1470="CO155E2-09C050",D1470="NPC06UZDB-GN250C",D1470="NPC06UZDB-BL250C",D1470="NPC06UZDB-WT004M",D1470="NPC06UZDB-RD150C",D1470="NPC06UZDB-BL009M",D1470="NPC06UZDB-GY020C",D1470="NPC06UZDB-GN020C",D1470="NPC06UZDB-RD020C",D1470="NPC06UZDB-YL020C",D1470="NPC06UZDB-GY030M",D1470="CO155E2-0MC250",D1470="CO155E2-0MC150",D1470="NPC06UZDB-BL020C",D1470="NPC06UZDB-OR150C",D1470="NPC06UZDB-BL012M",D1470="NPC06UZDB-BK350C",D1470="NPC06UZDB-GN350C",D1470="NPC06UZDB-GN450C",D1470="NPC06UZDB-GY350C",D1470="NPC06UZDB-OR350C",D1470="NPC06UZDB-YL350C",D1470="CO155E2-0CM007",D1470="NPC06UZDB-GN007M",D1470="NPC06UZDB-GY150C",D1470="NPC06UZDB-BL015C",D1470="NPC06UZDB-BL030C",D1470="NPC06UZDB-BL013M",D1470="NPC06UZDB-WT016M",D1470="NPC06UZDB-WT025M",D1470="CO155E2-0ZC050",D1470="CO155E2-0ZC250",D1470="CO155E2-0ZM009",D1470="CO155E2-0ZM008",D1470="CO155E2-0ZM006",D1470="CO155E2-0ZM012",D1470="NPC06UZDB-BK016M",D1470="NPC06UZDB-BK011M",D1470="NPC06UZDB-GY250C",D1470="NPC06UZDB-GY007M",D1470="CO155E2-07M015",D1470="CO155E2-0ZM004",D1470="CO155E2-09M004",D1470="CO155E2-0CC050",D1470="CO155E2-09M015",D1470="CO155E2-0ZC150",D1470="CO155E2-01M007",D1470="CO155E2-07M010",D1470="NPC06UZDB-YL050C",D1470="NPC06UZDB-OR007M",D1470="NPC06UZDB-GN050C",D1470="NPC06UZDB-WT012M",D1470="NPC06UZDB-GY006M",D1470="NPC06UZDB-GY008M",D1470="CO155E2-0ZM015",D1470="NPC06UZDB-RD050C",D1470="NPC06UZDB-RD150C",D1470="NPC06UZDB-WT009M",D1470="CO155E2-01M004",D1470="NPC06UZDB-OR015M",D1470="NPC06UZDB-GN750C",D1470="NPC06UZDB-WT750C",D1470="CO155E2-0MM010",D1470="CO155E2-07M005",D1470="CO155E2-07M007",D1470="NPC06UZDB-BK750C",D1470="CO155E2-07C050",D1470="CO155E2-01M007",D1470="CO155E2-0MC050",D1470="NPC06UZDB-BK010M",D1470="NPC06UZDB-BK150C",D1470="NPC06UZDB-BK250C",D1470="NPC06UZDB-RD750C",D1470="NPC06UZDB-WT030M",D1470="CO155E2-01C050",D1470="CO155E2-08C750",D1470="NPC06UZDB-WT050M",D1470="NPC06UZDB-GY050C",D1470="CO155E2-0ZM010",D1470="NPC06UZDB-BK007M",D1470="CO155E2-0CC250",D1470="NPC06UZDB-WT007M",D1470="CO155E2-06C150",D1470="NPC06UZDB-WT025M",D1470="NPC06UZDB-WT025C",D1470="NPC06UZDB-GY750C",D1470="NPC06UZDB-WT250C",D1470="CO155E2-09M010",D1470="CO155E2-06M001",D1470="CO155E2-0ZM005",D1470="NPC06UZDB-YL010M",D1470="NPC06UZDB-GN150C",D1470="NPC06UZDB-RD005M",D1470="NPC06UZDB-GY007M",D1470="NPC06UZDB-GY020M",D1470="NPC06UZDB-YL005M",D1470="NPC06UZDB-YL007M",D1470="NPC06UZDB-YL150C",D1470="NPC06UZDB-OR750C",D1470="CO155E2-0ZC150",D1470="CO155E2-0ZM015",D1470="NPC06UZDB-OR020M",D1470="CO155E2-09M015",D1470="CO155E2-0MM015",D1470="CO155E2-01C150",D1470="CO155E2-01C250",D1470="CO155E2-01M015",D1470="CO155E2-07C150",D1470="CO155E2-08C250",D1470="CO155E2-09C150",D1470="CO155E2-0CC150",D1470="CO155E2-0CM015",D1470="CO155E2-01M003",D1470="CO155E2-01M005",D1470="NPC06UZDB-GN020M",D1470="CO155E2-09M005",D1470="NPC06UZDB-BK005M",D1470="NPC06UZDB-BL020M",D1470="NPC06UZDB-RD010M",D1470="NPC06UZDB-RD020M",D1470="CO155E2-08M015",D1470="CO155E2-08C150",D1470="CO155E2-01M001",D1470="CO155E2-01M002",D1470="CO155E2-06M003",D1470="CO155E2-07M001",D1470="CO155E2-09M003",D1470="CO155E2-09M001",D1470="CO155E2-09M007",D1470="CO155E2-0ZM003",D1470="CO155E2-0MM003",D1470="CO155E2-0MM005",D1470="CO155E2-0MM007",D1470="CO155E2-0ZM007",D1470="CO155E2-01M010",D1470="NPC06UZDB-WT150C",D1470="NPC06UZDB-WT050C",D1470="CO155E2-0CM010",D1470="CO155E2-08F008",D1470="CO155E2-08F005",D1470="CO155E2-08C050",D1470="NPC06UZDB-BL750C",D1470="CO155E2-07M003",D1470="NPC06UZDB-BL150C",D1470="NPC06UZDB-BL020M",D1470="NPC06UZDB-BL050C",D1470="NPC06UZDB-BL008M",D1470="NPC06UZDB-BL006M",D1470="NPC06UZDB-GY450C",D1470="NPC06UZDB-GY015M",D1470="NPC06UZDB-GY150C",D1470="NPC06UZDB-BL010M",D1470="NPC06UZDB-GN010M",D1470="NPC06UZDB-BK050C",D1470="NPC06UZDB-GN125C",D1470="NPC06UZDB-GN012M",D1470="NPC06UZDB-BK001M",D1470="NPC06UZDB-BL007M",D1470="NPC06UZDB-GY450C",D1470="NPC06UZDB-OR050C",D1470="CO155E2-0MM001",D1470="CO155E2-06M002",D1470="CO155E2-0MM002",D1470="NPC06UZDB-GN001M",D1470="NPC06UZDB-GN002M",D1470="NPC06UZDB-GN003M",D1470="NPC06UZDB-GN004M",D1470="NPC06UZDB-GN005M",D1470="NPC06UZDB-GN006M",D1470="NPC06UZDB-WT050C",D1470="NPC06UZDB-OR001M",D1470="NPC06UZDB-OR002M",D1470="NPC06UZDB-OR003M",D1470="NPC06UZDB-OR004M",D1470="NPC06UZDB-OR005M",D1470="NPC06UZDB-OR006M",D1470="NPC06UZDB-OR010M",D1470="CO155E2-07M002",D1470="NPC06UZDB-RD001M",D1470="NPC06UZDB-RD002M",D1470="NPC06UZDB-RD002M",D1470="NPC06UZDB-RD003M",D1470="NPC06UZDB-RD004M",D1470="CO155E2-0ZM001",D1470="CO155E2-0ZM002",D1470="NPC06UZDB-BK002M",D1470="NPC06UZDB-BK003M",D1470="NPC06UZDB-BL001M",D1470="NPC06UZDB-BL002M",D1470="NPC06UZDB-BL003M",D1470="NPC06UZDB-BL004M",D1470="NPC06UZDB-BL005M",D1470="NPC06UZDB-BL015M",D1470="NPC06UZDB-GY010M",D1470="NPC06UZDB-GY001M",D1470="NPC06UZDB-GY002M",D1470="NPC06UZDB-GY003M",D1470="NPC06UZDB-GY004M",D1470="NPC06UZDB-GY005M",D1470="NPC06UZDB-YL001M",D1470="NPC06UZDB-YL002M",D1470="NPC06UZDB-YL003M",D1470="CO155E2-0CM001",D1470="CO155E2-0CM002",D1470="CO155E2-0CM003",D1470="CO155E2-0CM004",D1470="CO155E2-0CM005",D1470="CO155E2-08M001",D1470="CO155E2-08M002",D1470="CO155E2-08M003",D1470="CO155E2-08M004",D1470="CO155E2-08M005",D1470="CO155E2-08M006",D1470="CO155E2-08M007",D1470="CO155E2-08M008",D1470="CO155E2-08M009",D1470="CO155E2-08M010",D1470="CO155E2-08M020",D1470="CO155E2-0ZM001",D1470="CO155E2-0ZM002",D1470="CO155E2-09M002",D1470="NPC06UZDB-WT001M",D1470="NPC06UZDB-WT002M",D1470="NPC06UZDB-WT003M",D1470="NPC06UZDB-WT004M",D1470="NPC06UZDB-WT005M",D1470="NPC06UZDB-WT006M",D1470="NPC06UZDB-WT008M",D1470="NPC06UZDB-WT010M",D1470="NPC06UZDB-WT015M",D1470="NPC06UZDB-WT020M",),E1470*2,0)</f>
        <v>0</v>
      </c>
      <c r="BX1470" s="67">
        <f t="shared" si="2710"/>
        <v>80642</v>
      </c>
      <c r="BY1470" s="66"/>
      <c r="BZ1470" s="66">
        <f t="shared" si="2727"/>
        <v>0</v>
      </c>
      <c r="CA1470" s="67">
        <f t="shared" si="2695"/>
        <v>142039</v>
      </c>
      <c r="CB1470" s="66"/>
      <c r="CC1470" s="66">
        <f t="shared" si="2728"/>
        <v>0</v>
      </c>
      <c r="CD1470" s="67">
        <f t="shared" si="2700"/>
        <v>16880.939999999999</v>
      </c>
      <c r="CE1470" s="66"/>
      <c r="CF1470" s="66">
        <f t="shared" si="2729"/>
        <v>0</v>
      </c>
      <c r="CG1470" s="67">
        <f t="shared" si="2651"/>
        <v>3663.6999999999994</v>
      </c>
      <c r="CH1470" s="66"/>
      <c r="CI1470" s="66">
        <f t="shared" si="2730"/>
        <v>0</v>
      </c>
      <c r="CJ1470" s="67">
        <f t="shared" si="2665"/>
        <v>6757.8</v>
      </c>
      <c r="CK1470" s="66"/>
      <c r="CL1470" s="68">
        <f t="shared" si="2731"/>
        <v>0</v>
      </c>
      <c r="CM1470" s="79">
        <f t="shared" si="2652"/>
        <v>4847.4799999999996</v>
      </c>
      <c r="CN1470" s="66"/>
      <c r="CO1470" s="68">
        <f t="shared" si="2732"/>
        <v>0</v>
      </c>
      <c r="CP1470" s="79">
        <f t="shared" si="2653"/>
        <v>3955</v>
      </c>
      <c r="CQ1470" s="66"/>
      <c r="CR1470" s="68">
        <f t="shared" si="2733"/>
        <v>0</v>
      </c>
      <c r="CS1470" s="79">
        <f t="shared" si="2709"/>
        <v>5186</v>
      </c>
      <c r="CT1470" s="66"/>
      <c r="CU1470" s="68">
        <f t="shared" si="2734"/>
        <v>0</v>
      </c>
      <c r="CV1470" s="79">
        <f t="shared" si="2654"/>
        <v>6929</v>
      </c>
      <c r="CW1470" s="66"/>
      <c r="CX1470" s="66">
        <f t="shared" si="2644"/>
        <v>0</v>
      </c>
      <c r="CY1470" s="40">
        <f t="shared" si="2702"/>
        <v>2833.9599999999982</v>
      </c>
      <c r="CZ1470" s="65"/>
      <c r="DA1470" s="66">
        <f t="shared" ref="DA1470:DA1499" si="2747">IF(OR(D1470="NPP6AUZDB-BK001M",D1470="NPP6AUZDB-WT005M",D1470="NPC6AUZDB-WT020C",D1470="NPP6AUZDB-WT002M",D1470="NPC6AUZDB-GY030C",D1470="NPC6AUZDB-WT030C",D1470="NPC6AUZDB-BL030C",D1470="NPC6AUZDB-YL050C",D1470="NPC6AUZDB-WT020C",D1470="NPC6AUZDB-BK002M",D1470="NPC6AUZDB-GN002M",D1470="NPC6AUZDB-OR002M",D1470="NPC6AUZDB-RD005M",D1470="NPC6AUZDB-RD025C",D1470="NPC6AUZDB-BL025C",D1470="NPC6AUZDB-YL025C",D1470="NPC6AUZDB-WT025C",D1470="NPC6AUZDB-GN001M",D1470="NPC6AUZDB-GY150C",D1470="NPC6AUZDB-YL015M",D1470="NPC6AUZDB-GY010M",D1470="NPC6AUZDB-GY001M",D1470="NPC6AUZDB-GY005M",D1470="NPC6AUZDB-YL003M",D1470="PC6AUZDB-YL002M",D1470="NPC6AUZDB-BL015M",D1470="NPC6AUZDB-WT007M",D1470="NPC6AUZDB-YL001M",D1470="NPC6AUZDB-GY002M",D1470="NPC6AUZDB-GN001M",D1470="NPC6AUZDB-BL150C",D1470="NPC6AUZDB-RD002M",D1470="NPC6AUZDB-RD005M",D1470="NPC6AUZDB-WT012M",D1470="NPC6AUZDB-GY020C",D1470="NPC6AUZDB-RD020C",D1470="NPC6AUZDB-WT050C",D1470="NPC6AUZDB-BL020M",D1470="NPC6AUZDB-BL002M",D1470="NPC6AUZDB-BL025C",D1470="NPC6AUZDB-GN025C",D1470="NPC6AUZDB-GY025C",D1470="NPC6AUZDB-RD025C",D1470="NPC6AUZDB-YL025C",D1470="NPC6AUZDA-GY001M",D1470="NPC6AUZDA-GY002M",D1470="NPC6AUZDA-GY003M",D1470="NPC6AUZDB-WT004M",D1470="NPC6AUZDB-WT006M",D1470="NPC6AUZDB-WT007M",D1470="NPC6AUZDB-WT025M",D1470="NPC6AUZDB-WT020M",D1470="NPC6AUZDB-GN002M",D1470="NPC6AUZDB-BL150C",D1470="NPC6AUZDB-YL002M",D1470="NPC6AUZDB-WT008M",D1470="NPC6AUZDB-BL250C",D1470="NPC6AUZDB-GN150C",D1470="NPC6AUZDB-OR001M",D1470="NPC6AUZDB-OR005M",D1470="NPC6AUZDB-WT007M",D1470="NPC6AUZDA-GY020M",D1470="NPC6AUZDB-RD003M",D1470="NPC6AUZDB-GN001M",D1470="NPC6AUZDB-RD001M",D1470="NPC6AUZDB-GN003M",D1470="NPC6AUZDB-GY003M",D1470="NPC6AUZDB-OR003M",D1470="NPC6AUZDB-WT025C",D1470="NPC6AUZDB-WT250C",D1470="NPC6AUZDB-BK003M",D1470="NPC6AUZDB-BK002M",D1470="NPC6AUZDB-BK001M",D1470="NPC6AUZDB-GN005M",D1470="NPC6AUZDB-WT750C",D1470="NPC6AUZDB-WT150C",D1470="NPC6AUZDB-BL005M",D1470="NPC6AUZDB-WT010M",D1470="NPC6AUZDB-WT015M",D1470="NPC6AUZDB-YL005M",D1470="NPC6AUZDB-WT010M",D1470="NPC6AUZDB-BL003M",D1470="NPC6AUZDB-BL007M",D1470="NPC6AUZDB-BL001M",D1470="NPC6AUZDB-WT005M",D1470="NPC6AUZDB-WT003M",D1470="NPC6AUZDB-WT002M",D1470="NPC6AUZDB-WT001M",),E1470*2,0)</f>
        <v>0</v>
      </c>
      <c r="DB1470" s="67">
        <f t="shared" si="2666"/>
        <v>18380</v>
      </c>
      <c r="DC1470" s="66"/>
      <c r="DD1470" s="66">
        <f t="shared" ref="DD1470:DD1499" si="2748">IF(OR(D1470="NPP6AUZDB-BK001M",D1470="NPP6AUZDB-WT005M",D1470="NPP6AUZDB-WT003M",D1470="NPP6AUZDB-WT002M",D1470="NPC6AUZDB-GY030C",D1470="NPC6AUZDB-WT030C",D1470="NPC6AUZDB-BL030C",D1470="NPC6AUZDB-YL050C",D1470="NPC6AUZDB-WT020C",D1470="NPC6AUZDB-BK002M",D1470="NPC6AUZDB-GN002M",D1470="NPC6AUZDB-OR002M",D1470="NPC6AUZDB-WT006M",D1470="NPC6AUZDB-RD005M",D1470="NPC6AUZDB-RD025C",D1470="NPC6AUZDB-BL025C",D1470="NPC6AUZDB-YL025C",D1470="NPC6AUZDB-WT025C",D1470="NPC6AUZDB-GY150C",D1470="NPC6AUZDB-YL015M",D1470="NPC6AUZDB-GY010M",D1470="NPC6AUZDB-GY001M",D1470="NPC6AUZDB-GY005M",D1470="NPC6AUZDB-YL003M",D1470="PC6AUZDB-YL002M",D1470="NPC6AUZDB-BL015M",D1470="NPC6AUZDB-WT007M",D1470="NPC6AUZDB-YL001M",D1470="NPC6AUZDB-GY002M",D1470="NPC6AUZDB-GN001M",D1470="NPC6AUZDB-BL150C",D1470="NPC6AUZDB-RD002M",D1470="NPC6AUZDB-RD005M",D1470="NPC6AUZDB-WT012M",D1470="NPC6AUZDB-GY020C",D1470="NPC6AUZDB-RD020C",D1470="NPC6AUZDB-WT050C",D1470="NPC6AUZDB-BL020M",D1470="NPC6AUZDB-BL002M",D1470="NPC6AUZDB-BL025C",D1470="NPC6AUZDB-GN025C",D1470="NPC6AUZDB-GY025C",D1470="NPC6AUZDB-RD025C",D1470="NPC6AUZDB-YL025C",D1470="NPC6AUZDA-GY001M",D1470="NPC6AUZDA-GY002M",D1470="NPC6AUZDA-GY003M",D1470="NPC6AUZDB-WT004M",D1470="NPC6AUZDB-WT006M",D1470="NPC6AUZDB-WT007M",D1470="NPC6AUZDB-WT025M",D1470="NPC6AUZDB-WT020M",D1470="NPC6AUZDB-GN002M",D1470="NPC6AUZDB-BL150C",D1470="NPC6AUZDB-YL002M",D1470="NPC6AUZDB-WT008M",D1470="NPC6AUZDB-BL250C",D1470="NPC6AUZDB-GN150C",D1470="NPC6AUZDB-OR001M",D1470="NPC6AUZDB-OR005M",D1470="NPC6AUZDB-WT007M",D1470="NPC6AUZDA-GY020M",D1470="NPC6AUZDB-RD003M",D1470="NPC6AUZDB-GN001M",D1470="NPC6AUZDB-RD001M",D1470="NPC6AUZDB-GN003M",D1470="NPC6AUZDB-GY003M",D1470="NPC6AUZDB-OR003M",D1470="NPC6AUZDB-WT025C",D1470="NPC6AUZDB-WT250C",D1470="NPC6AUZDB-BK003M",D1470="NPC6AUZDB-BK002M",D1470="NPC6AUZDB-BK001M",D1470="NPC6AUZDB-GN005M",D1470="NPC6AUZDB-WT750C",D1470="NPC6AUZDB-WT150C",D1470="NPC6AUZDB-BL005M",D1470="NPC6AUZDB-WT015M",D1470="NPC6AUZDB-YL005M",D1470="NPC6AUZDB-WT010M",D1470="NPC6AUZDB-BL003M",D1470="NPC6AUZDB-BL007M",D1470="NPC6AUZDB-BL001M",D1470="NPC6AUZDB-WT005M",D1470="NPC6AUZDB-WT003M",D1470="NPC6AUZDB-WT002M",D1470="NPC6AUZDB-WT001M",),E1470*2,0)</f>
        <v>0</v>
      </c>
      <c r="DE1470" s="67">
        <f t="shared" si="2667"/>
        <v>64951</v>
      </c>
      <c r="DF1470" s="66"/>
      <c r="DG1470" s="69">
        <f t="shared" si="2735"/>
        <v>0</v>
      </c>
      <c r="DH1470" s="67">
        <f t="shared" si="2701"/>
        <v>438695</v>
      </c>
      <c r="DI1470" s="66"/>
      <c r="DJ1470" s="66">
        <f t="shared" si="2736"/>
        <v>0</v>
      </c>
      <c r="DK1470" s="67">
        <f t="shared" si="2655"/>
        <v>4363.5</v>
      </c>
      <c r="DM1470" s="206">
        <f t="shared" si="2737"/>
        <v>0</v>
      </c>
      <c r="DN1470" s="25">
        <f t="shared" si="2648"/>
        <v>0</v>
      </c>
      <c r="DO1470" s="5"/>
      <c r="DP1470" s="43">
        <f t="shared" si="2738"/>
        <v>0</v>
      </c>
      <c r="DQ1470" s="27">
        <f t="shared" si="2656"/>
        <v>6413.5</v>
      </c>
      <c r="DR1470" s="5"/>
      <c r="DS1470" s="43">
        <f t="shared" si="2739"/>
        <v>0</v>
      </c>
      <c r="DT1470" s="27">
        <f t="shared" si="2657"/>
        <v>4846</v>
      </c>
      <c r="DU1470" s="5"/>
      <c r="DV1470" s="43">
        <f t="shared" si="2740"/>
        <v>0</v>
      </c>
      <c r="DW1470" s="27">
        <f t="shared" si="2658"/>
        <v>4835</v>
      </c>
      <c r="DX1470" s="5"/>
      <c r="DY1470" s="22">
        <f t="shared" si="2741"/>
        <v>0</v>
      </c>
      <c r="DZ1470" s="25">
        <f t="shared" si="2659"/>
        <v>523</v>
      </c>
      <c r="EA1470" s="22"/>
      <c r="EB1470" s="22">
        <f t="shared" si="2742"/>
        <v>0</v>
      </c>
      <c r="EC1470" s="28">
        <f t="shared" si="2660"/>
        <v>369</v>
      </c>
      <c r="ED1470" s="5"/>
      <c r="EE1470" s="43">
        <f t="shared" si="2743"/>
        <v>0</v>
      </c>
      <c r="EF1470" s="27">
        <f t="shared" si="2661"/>
        <v>4769</v>
      </c>
      <c r="EG1470" s="66"/>
      <c r="EH1470" s="66">
        <f t="shared" si="2744"/>
        <v>0</v>
      </c>
      <c r="EI1470" s="67">
        <f t="shared" si="2662"/>
        <v>21277</v>
      </c>
      <c r="EJ1470" s="66"/>
      <c r="EK1470" s="66">
        <f t="shared" si="2745"/>
        <v>0</v>
      </c>
      <c r="EL1470" s="67">
        <f t="shared" si="2663"/>
        <v>19907</v>
      </c>
      <c r="EM1470" s="110">
        <f t="shared" si="2672"/>
        <v>230527.93341276</v>
      </c>
    </row>
    <row r="1471" spans="1:143" ht="11.25" customHeight="1" x14ac:dyDescent="0.25">
      <c r="A1471" s="11">
        <v>46207</v>
      </c>
      <c r="B1471" s="187"/>
      <c r="C1471" s="181">
        <v>8005011759</v>
      </c>
      <c r="D1471" s="111" t="s">
        <v>180</v>
      </c>
      <c r="E1471" s="138">
        <v>50</v>
      </c>
      <c r="F1471" s="139">
        <v>10</v>
      </c>
      <c r="G1471" s="85">
        <v>191516203105</v>
      </c>
      <c r="H1471" s="66"/>
      <c r="I1471" s="41">
        <f t="shared" si="2712"/>
        <v>0</v>
      </c>
      <c r="J1471" s="48">
        <f t="shared" si="2696"/>
        <v>204237</v>
      </c>
      <c r="K1471" s="66"/>
      <c r="L1471" s="41">
        <f t="shared" si="2703"/>
        <v>0</v>
      </c>
      <c r="M1471" s="48">
        <f t="shared" si="2697"/>
        <v>213054</v>
      </c>
      <c r="N1471" s="66"/>
      <c r="O1471" s="41">
        <f t="shared" si="2704"/>
        <v>0</v>
      </c>
      <c r="P1471" s="48">
        <f t="shared" si="2698"/>
        <v>141616</v>
      </c>
      <c r="Q1471" s="66"/>
      <c r="R1471" s="66">
        <f t="shared" si="2705"/>
        <v>0</v>
      </c>
      <c r="S1471" s="67">
        <f t="shared" si="2699"/>
        <v>277752</v>
      </c>
      <c r="T1471" s="66"/>
      <c r="U1471" s="66">
        <f t="shared" si="2713"/>
        <v>0</v>
      </c>
      <c r="V1471" s="67">
        <f t="shared" si="2679"/>
        <v>113216.80000000005</v>
      </c>
      <c r="X1471" s="69">
        <f t="shared" si="2714"/>
        <v>0</v>
      </c>
      <c r="Y1471" s="67">
        <f t="shared" si="2684"/>
        <v>4416.3500000000004</v>
      </c>
      <c r="Z1471" s="66"/>
      <c r="AA1471" s="68">
        <f t="shared" si="2715"/>
        <v>0</v>
      </c>
      <c r="AB1471" s="67">
        <f t="shared" si="2685"/>
        <v>24408.5</v>
      </c>
      <c r="AC1471" s="66"/>
      <c r="AD1471" s="66">
        <f t="shared" si="2716"/>
        <v>0</v>
      </c>
      <c r="AE1471" s="67">
        <f t="shared" si="2686"/>
        <v>14877</v>
      </c>
      <c r="AF1471" s="66"/>
      <c r="AG1471" s="78">
        <f t="shared" si="2717"/>
        <v>0</v>
      </c>
      <c r="AH1471" s="79">
        <f t="shared" si="2687"/>
        <v>17184.8</v>
      </c>
      <c r="AI1471" s="66"/>
      <c r="AJ1471" s="68">
        <f t="shared" si="2718"/>
        <v>0</v>
      </c>
      <c r="AK1471" s="67">
        <f t="shared" si="2688"/>
        <v>41069</v>
      </c>
      <c r="AL1471" s="66"/>
      <c r="AM1471" s="68">
        <f t="shared" si="2673"/>
        <v>0</v>
      </c>
      <c r="AN1471" s="67">
        <f t="shared" si="2689"/>
        <v>7722.12</v>
      </c>
      <c r="AO1471" s="66"/>
      <c r="AP1471" s="68">
        <f t="shared" si="2719"/>
        <v>0</v>
      </c>
      <c r="AQ1471" s="67">
        <f t="shared" si="2706"/>
        <v>7498.6399999999994</v>
      </c>
      <c r="AR1471" s="66"/>
      <c r="AS1471" s="68">
        <f t="shared" si="2720"/>
        <v>0</v>
      </c>
      <c r="AT1471" s="67">
        <f t="shared" si="2674"/>
        <v>2278.5</v>
      </c>
      <c r="AU1471" s="66"/>
      <c r="AV1471" s="66">
        <f t="shared" si="2721"/>
        <v>0</v>
      </c>
      <c r="AW1471" s="42">
        <f t="shared" si="2711"/>
        <v>3255.6000000000017</v>
      </c>
      <c r="AX1471" s="66"/>
      <c r="AY1471" s="66">
        <f t="shared" si="2722"/>
        <v>0</v>
      </c>
      <c r="AZ1471" s="67">
        <f t="shared" si="2647"/>
        <v>616.09999999999991</v>
      </c>
      <c r="BA1471" s="66"/>
      <c r="BB1471" s="68">
        <f t="shared" si="2723"/>
        <v>0</v>
      </c>
      <c r="BC1471" s="67">
        <f t="shared" si="2708"/>
        <v>77.819999999999851</v>
      </c>
      <c r="BD1471" s="66"/>
      <c r="BE1471" s="68">
        <f t="shared" si="2724"/>
        <v>0</v>
      </c>
      <c r="BF1471" s="67">
        <f t="shared" si="2645"/>
        <v>445.38000000000164</v>
      </c>
      <c r="BG1471" s="66"/>
      <c r="BH1471" s="68">
        <f t="shared" si="2671"/>
        <v>0</v>
      </c>
      <c r="BI1471" s="67">
        <f t="shared" si="2646"/>
        <v>2761.5000000000023</v>
      </c>
      <c r="BJ1471" s="66"/>
      <c r="BK1471" s="68">
        <f t="shared" si="2725"/>
        <v>0</v>
      </c>
      <c r="BL1471" s="67">
        <f t="shared" si="2649"/>
        <v>2582.6000000000004</v>
      </c>
      <c r="BM1471" s="66"/>
      <c r="BN1471" s="68">
        <f t="shared" ref="BN1471:BN1499" si="2749">IF(OR(D1471="NPP06UZDB-OR005M",D1471="NPP06UZDB-OR002M",D1471="NPP06UZDB-OR003M",D1471="NPP06UZDB-OR008M",D1471="NPP06UZDB-OR020M",D1471="NPP06UZDB-OR150C",D1471="NPP06UZDB-OR010M",D1471="NPC06UZDB-OR015C",D1471="NPP06UZDB-OR007M",D1471="NPP06UZDB-OR001M",D1471="NPC06UZDB-OR008M",D1471="NPC06UZDB-OR350C",D1471="NPC06UZDB-OR150C",D1471="NPC06UZDB-OR350C",D1471="NPC06UZDB-OR007M",D1471="NPC06UZDB-OR015M",D1471="CO155E2-06C150",D1471="CO155E2-06M001",D1471="NPC06UZDB-OR750C",D1471="CO155E2-06M003",D1471="CO155E2-06M002",D1471="NPC06UZDB-OR050C",D1471="NPC06UZDB-OR001M",D1471="NPC06UZDB-OR002M",D1471="NPC06UZDB-OR003M",D1471="NPC06UZDB-OR004M",D1471="NPC06UZDB-OR005M",D1471="NPC06UZDB-OR006M",D1471="NPC06UZDB-OR010M",D1471="NPC06UZDB-OR020M",),E1471*(F1471+0.12),0)</f>
        <v>0</v>
      </c>
      <c r="BO1471" s="67">
        <f t="shared" si="2650"/>
        <v>9059.4999999999982</v>
      </c>
      <c r="BP1471" s="66"/>
      <c r="BQ1471" s="68">
        <f t="shared" si="2680"/>
        <v>0</v>
      </c>
      <c r="BR1471" s="67">
        <f t="shared" si="2664"/>
        <v>52685.650000000009</v>
      </c>
      <c r="BS1471" s="66"/>
      <c r="BT1471" s="66">
        <f t="shared" si="2726"/>
        <v>0</v>
      </c>
      <c r="BU1471" s="67">
        <f t="shared" si="2693"/>
        <v>146345</v>
      </c>
      <c r="BV1471" s="66"/>
      <c r="BW1471" s="66">
        <f t="shared" si="2746"/>
        <v>0</v>
      </c>
      <c r="BX1471" s="67">
        <f t="shared" si="2710"/>
        <v>80642</v>
      </c>
      <c r="BY1471" s="66"/>
      <c r="BZ1471" s="66">
        <f t="shared" si="2727"/>
        <v>0</v>
      </c>
      <c r="CA1471" s="67">
        <f t="shared" si="2695"/>
        <v>142039</v>
      </c>
      <c r="CB1471" s="66"/>
      <c r="CC1471" s="66">
        <f t="shared" si="2728"/>
        <v>507.5</v>
      </c>
      <c r="CD1471" s="67">
        <f t="shared" si="2700"/>
        <v>16373.439999999999</v>
      </c>
      <c r="CE1471" s="66"/>
      <c r="CF1471" s="66">
        <f t="shared" si="2729"/>
        <v>0</v>
      </c>
      <c r="CG1471" s="67">
        <f t="shared" si="2651"/>
        <v>3663.6999999999994</v>
      </c>
      <c r="CH1471" s="66"/>
      <c r="CI1471" s="66">
        <f t="shared" si="2730"/>
        <v>0</v>
      </c>
      <c r="CJ1471" s="67">
        <f t="shared" si="2665"/>
        <v>6757.8</v>
      </c>
      <c r="CK1471" s="66"/>
      <c r="CL1471" s="68">
        <f t="shared" si="2731"/>
        <v>0</v>
      </c>
      <c r="CM1471" s="79">
        <f t="shared" si="2652"/>
        <v>4847.4799999999996</v>
      </c>
      <c r="CN1471" s="66"/>
      <c r="CO1471" s="68">
        <f t="shared" si="2732"/>
        <v>0</v>
      </c>
      <c r="CP1471" s="79">
        <f t="shared" si="2653"/>
        <v>3955</v>
      </c>
      <c r="CQ1471" s="66"/>
      <c r="CR1471" s="68">
        <f t="shared" si="2733"/>
        <v>0</v>
      </c>
      <c r="CS1471" s="79">
        <f t="shared" si="2709"/>
        <v>5186</v>
      </c>
      <c r="CT1471" s="66"/>
      <c r="CU1471" s="68">
        <f t="shared" si="2734"/>
        <v>0</v>
      </c>
      <c r="CV1471" s="79">
        <f t="shared" si="2654"/>
        <v>6929</v>
      </c>
      <c r="CW1471" s="66"/>
      <c r="CX1471" s="66">
        <f t="shared" ref="CX1471:CX1499" si="2750">IF(OR(D1471="NPC6AUZDB-GY030C",D1471="NPC6AUZDA-GY003M",D1462="NPC6AUZDA-GY003M",D1471="NPC6AUZDB-GY150C",D1471="NPC6AUZDB-GY010M",D1471="NPC6AUZDB-GY001M",D1471="NPC6AUZDB-GY005M",D1471="NPC6AUZDA-GY020M",D1471="NPC6AUZDB-GY003M",D1471="NPC6AUZDB-GY002M",),E1471*(F1471+0.1),0)</f>
        <v>0</v>
      </c>
      <c r="CY1471" s="40">
        <f t="shared" si="2702"/>
        <v>2833.9599999999982</v>
      </c>
      <c r="CZ1471" s="65"/>
      <c r="DA1471" s="66">
        <f t="shared" si="2747"/>
        <v>100</v>
      </c>
      <c r="DB1471" s="67">
        <f t="shared" si="2666"/>
        <v>18280</v>
      </c>
      <c r="DC1471" s="66"/>
      <c r="DD1471" s="66">
        <f t="shared" si="2748"/>
        <v>100</v>
      </c>
      <c r="DE1471" s="67">
        <f t="shared" si="2667"/>
        <v>64851</v>
      </c>
      <c r="DF1471" s="66"/>
      <c r="DG1471" s="69">
        <f t="shared" si="2735"/>
        <v>0</v>
      </c>
      <c r="DH1471" s="67">
        <f t="shared" si="2701"/>
        <v>438695</v>
      </c>
      <c r="DI1471" s="66"/>
      <c r="DJ1471" s="66">
        <f t="shared" si="2736"/>
        <v>0</v>
      </c>
      <c r="DK1471" s="67">
        <f t="shared" si="2655"/>
        <v>4363.5</v>
      </c>
      <c r="DM1471" s="206">
        <f t="shared" si="2737"/>
        <v>0</v>
      </c>
      <c r="DN1471" s="25">
        <f t="shared" si="2648"/>
        <v>0</v>
      </c>
      <c r="DO1471" s="5"/>
      <c r="DP1471" s="43">
        <f t="shared" si="2738"/>
        <v>0</v>
      </c>
      <c r="DQ1471" s="27">
        <f t="shared" si="2656"/>
        <v>6413.5</v>
      </c>
      <c r="DR1471" s="5"/>
      <c r="DS1471" s="43">
        <f t="shared" si="2739"/>
        <v>0</v>
      </c>
      <c r="DT1471" s="27">
        <f t="shared" si="2657"/>
        <v>4846</v>
      </c>
      <c r="DU1471" s="5"/>
      <c r="DV1471" s="43">
        <f t="shared" si="2740"/>
        <v>0</v>
      </c>
      <c r="DW1471" s="27">
        <f t="shared" si="2658"/>
        <v>4835</v>
      </c>
      <c r="DX1471" s="5"/>
      <c r="DY1471" s="22">
        <f t="shared" si="2741"/>
        <v>0</v>
      </c>
      <c r="DZ1471" s="25">
        <f t="shared" si="2659"/>
        <v>523</v>
      </c>
      <c r="EA1471" s="22"/>
      <c r="EB1471" s="22">
        <f t="shared" si="2742"/>
        <v>0</v>
      </c>
      <c r="EC1471" s="28">
        <f t="shared" si="2660"/>
        <v>369</v>
      </c>
      <c r="ED1471" s="5"/>
      <c r="EE1471" s="43">
        <f t="shared" si="2743"/>
        <v>0</v>
      </c>
      <c r="EF1471" s="27">
        <f t="shared" si="2661"/>
        <v>4769</v>
      </c>
      <c r="EG1471" s="66"/>
      <c r="EH1471" s="66">
        <f t="shared" si="2744"/>
        <v>0</v>
      </c>
      <c r="EI1471" s="67">
        <f t="shared" si="2662"/>
        <v>21277</v>
      </c>
      <c r="EJ1471" s="66"/>
      <c r="EK1471" s="66">
        <f t="shared" si="2745"/>
        <v>0</v>
      </c>
      <c r="EL1471" s="67">
        <f t="shared" si="2663"/>
        <v>19907</v>
      </c>
      <c r="EM1471" s="110">
        <f t="shared" si="2672"/>
        <v>230509.33066275998</v>
      </c>
    </row>
    <row r="1472" spans="1:143" s="36" customFormat="1" ht="11.25" customHeight="1" x14ac:dyDescent="0.25">
      <c r="A1472" s="11">
        <v>46207</v>
      </c>
      <c r="B1472" s="187"/>
      <c r="C1472" s="181">
        <v>8005011761</v>
      </c>
      <c r="D1472" s="111" t="s">
        <v>182</v>
      </c>
      <c r="E1472" s="138">
        <v>50</v>
      </c>
      <c r="F1472" s="139">
        <v>0.5</v>
      </c>
      <c r="G1472" s="85">
        <v>191516187962</v>
      </c>
      <c r="H1472" s="66"/>
      <c r="I1472" s="41">
        <f t="shared" si="2712"/>
        <v>0</v>
      </c>
      <c r="J1472" s="48">
        <f t="shared" si="2696"/>
        <v>204237</v>
      </c>
      <c r="K1472" s="66"/>
      <c r="L1472" s="41">
        <f t="shared" si="2703"/>
        <v>0</v>
      </c>
      <c r="M1472" s="48">
        <f t="shared" si="2697"/>
        <v>213054</v>
      </c>
      <c r="N1472" s="66"/>
      <c r="O1472" s="41">
        <f t="shared" si="2704"/>
        <v>0</v>
      </c>
      <c r="P1472" s="48">
        <f t="shared" si="2698"/>
        <v>141616</v>
      </c>
      <c r="Q1472" s="66"/>
      <c r="R1472" s="66">
        <f t="shared" si="2705"/>
        <v>0</v>
      </c>
      <c r="S1472" s="67">
        <f t="shared" si="2699"/>
        <v>277752</v>
      </c>
      <c r="T1472" s="66"/>
      <c r="U1472" s="66">
        <f t="shared" si="2713"/>
        <v>0</v>
      </c>
      <c r="V1472" s="67">
        <f t="shared" si="2679"/>
        <v>113216.80000000005</v>
      </c>
      <c r="W1472" s="136"/>
      <c r="X1472" s="69">
        <f t="shared" si="2714"/>
        <v>0</v>
      </c>
      <c r="Y1472" s="67">
        <f t="shared" si="2684"/>
        <v>4416.3500000000004</v>
      </c>
      <c r="Z1472" s="66"/>
      <c r="AA1472" s="68">
        <f t="shared" si="2715"/>
        <v>0</v>
      </c>
      <c r="AB1472" s="67">
        <f t="shared" si="2685"/>
        <v>24408.5</v>
      </c>
      <c r="AC1472" s="66"/>
      <c r="AD1472" s="66">
        <f t="shared" si="2716"/>
        <v>0</v>
      </c>
      <c r="AE1472" s="67">
        <f t="shared" si="2686"/>
        <v>14877</v>
      </c>
      <c r="AF1472" s="66"/>
      <c r="AG1472" s="78">
        <f t="shared" si="2717"/>
        <v>0</v>
      </c>
      <c r="AH1472" s="79">
        <f t="shared" si="2687"/>
        <v>17184.8</v>
      </c>
      <c r="AI1472" s="66"/>
      <c r="AJ1472" s="68">
        <f t="shared" si="2718"/>
        <v>0</v>
      </c>
      <c r="AK1472" s="67">
        <f t="shared" si="2688"/>
        <v>41069</v>
      </c>
      <c r="AL1472" s="66"/>
      <c r="AM1472" s="68">
        <f t="shared" si="2673"/>
        <v>0</v>
      </c>
      <c r="AN1472" s="67">
        <f t="shared" si="2689"/>
        <v>7722.12</v>
      </c>
      <c r="AO1472" s="66"/>
      <c r="AP1472" s="68">
        <f t="shared" si="2719"/>
        <v>0</v>
      </c>
      <c r="AQ1472" s="67">
        <f t="shared" si="2706"/>
        <v>7498.6399999999994</v>
      </c>
      <c r="AR1472" s="66"/>
      <c r="AS1472" s="68">
        <f t="shared" si="2720"/>
        <v>0</v>
      </c>
      <c r="AT1472" s="67">
        <f t="shared" si="2674"/>
        <v>2278.5</v>
      </c>
      <c r="AU1472" s="66"/>
      <c r="AV1472" s="66">
        <f t="shared" si="2721"/>
        <v>0</v>
      </c>
      <c r="AW1472" s="42">
        <f t="shared" si="2711"/>
        <v>3255.6000000000017</v>
      </c>
      <c r="AX1472" s="66"/>
      <c r="AY1472" s="66">
        <f t="shared" si="2722"/>
        <v>0</v>
      </c>
      <c r="AZ1472" s="67">
        <f t="shared" si="2647"/>
        <v>616.09999999999991</v>
      </c>
      <c r="BA1472" s="66"/>
      <c r="BB1472" s="68">
        <f t="shared" si="2723"/>
        <v>0</v>
      </c>
      <c r="BC1472" s="67">
        <f t="shared" si="2708"/>
        <v>77.819999999999851</v>
      </c>
      <c r="BD1472" s="66"/>
      <c r="BE1472" s="68">
        <f t="shared" si="2724"/>
        <v>0</v>
      </c>
      <c r="BF1472" s="67">
        <f t="shared" si="2645"/>
        <v>445.38000000000164</v>
      </c>
      <c r="BG1472" s="66"/>
      <c r="BH1472" s="68">
        <f t="shared" si="2671"/>
        <v>0</v>
      </c>
      <c r="BI1472" s="67">
        <f t="shared" si="2646"/>
        <v>2761.5000000000023</v>
      </c>
      <c r="BJ1472" s="66"/>
      <c r="BK1472" s="68">
        <f t="shared" si="2725"/>
        <v>0</v>
      </c>
      <c r="BL1472" s="67">
        <f t="shared" si="2649"/>
        <v>2582.6000000000004</v>
      </c>
      <c r="BM1472" s="66"/>
      <c r="BN1472" s="68">
        <f t="shared" si="2749"/>
        <v>0</v>
      </c>
      <c r="BO1472" s="67">
        <f t="shared" si="2650"/>
        <v>9059.4999999999982</v>
      </c>
      <c r="BP1472" s="66"/>
      <c r="BQ1472" s="68">
        <f t="shared" si="2680"/>
        <v>0</v>
      </c>
      <c r="BR1472" s="67">
        <f t="shared" si="2664"/>
        <v>52685.650000000009</v>
      </c>
      <c r="BS1472" s="66"/>
      <c r="BT1472" s="66">
        <f t="shared" si="2726"/>
        <v>0</v>
      </c>
      <c r="BU1472" s="67">
        <f t="shared" si="2693"/>
        <v>146345</v>
      </c>
      <c r="BV1472" s="66"/>
      <c r="BW1472" s="66">
        <f t="shared" si="2746"/>
        <v>0</v>
      </c>
      <c r="BX1472" s="67">
        <f t="shared" si="2710"/>
        <v>80642</v>
      </c>
      <c r="BY1472" s="66"/>
      <c r="BZ1472" s="66">
        <f t="shared" si="2727"/>
        <v>0</v>
      </c>
      <c r="CA1472" s="67">
        <f t="shared" si="2695"/>
        <v>142039</v>
      </c>
      <c r="CB1472" s="66"/>
      <c r="CC1472" s="66">
        <f t="shared" si="2728"/>
        <v>32.5</v>
      </c>
      <c r="CD1472" s="67">
        <f t="shared" si="2700"/>
        <v>16340.939999999999</v>
      </c>
      <c r="CE1472" s="66"/>
      <c r="CF1472" s="66">
        <f t="shared" si="2729"/>
        <v>0</v>
      </c>
      <c r="CG1472" s="67">
        <f t="shared" si="2651"/>
        <v>3663.6999999999994</v>
      </c>
      <c r="CH1472" s="66"/>
      <c r="CI1472" s="66">
        <f t="shared" si="2730"/>
        <v>0</v>
      </c>
      <c r="CJ1472" s="67">
        <f t="shared" si="2665"/>
        <v>6757.8</v>
      </c>
      <c r="CK1472" s="66"/>
      <c r="CL1472" s="68">
        <f t="shared" si="2731"/>
        <v>0</v>
      </c>
      <c r="CM1472" s="79">
        <f t="shared" si="2652"/>
        <v>4847.4799999999996</v>
      </c>
      <c r="CN1472" s="66"/>
      <c r="CO1472" s="68">
        <f t="shared" si="2732"/>
        <v>0</v>
      </c>
      <c r="CP1472" s="79">
        <f t="shared" si="2653"/>
        <v>3955</v>
      </c>
      <c r="CQ1472" s="66"/>
      <c r="CR1472" s="68">
        <f t="shared" si="2733"/>
        <v>0</v>
      </c>
      <c r="CS1472" s="79">
        <f t="shared" si="2709"/>
        <v>5186</v>
      </c>
      <c r="CT1472" s="66"/>
      <c r="CU1472" s="68">
        <f t="shared" si="2734"/>
        <v>0</v>
      </c>
      <c r="CV1472" s="79">
        <f t="shared" si="2654"/>
        <v>6929</v>
      </c>
      <c r="CW1472" s="66"/>
      <c r="CX1472" s="66">
        <f t="shared" si="2750"/>
        <v>0</v>
      </c>
      <c r="CY1472" s="40">
        <f t="shared" si="2702"/>
        <v>2833.9599999999982</v>
      </c>
      <c r="CZ1472" s="65"/>
      <c r="DA1472" s="66">
        <f t="shared" si="2747"/>
        <v>100</v>
      </c>
      <c r="DB1472" s="67">
        <f t="shared" si="2666"/>
        <v>18180</v>
      </c>
      <c r="DC1472" s="66"/>
      <c r="DD1472" s="66">
        <f t="shared" si="2748"/>
        <v>100</v>
      </c>
      <c r="DE1472" s="67">
        <f t="shared" si="2667"/>
        <v>64751</v>
      </c>
      <c r="DF1472" s="66"/>
      <c r="DG1472" s="69">
        <f t="shared" si="2735"/>
        <v>0</v>
      </c>
      <c r="DH1472" s="67">
        <f t="shared" si="2701"/>
        <v>438695</v>
      </c>
      <c r="DI1472" s="66"/>
      <c r="DJ1472" s="66">
        <f t="shared" si="2736"/>
        <v>0</v>
      </c>
      <c r="DK1472" s="67">
        <f t="shared" si="2655"/>
        <v>4363.5</v>
      </c>
      <c r="DL1472" s="210"/>
      <c r="DM1472" s="206">
        <f t="shared" si="2737"/>
        <v>0</v>
      </c>
      <c r="DN1472" s="25">
        <f t="shared" si="2648"/>
        <v>0</v>
      </c>
      <c r="DO1472" s="5"/>
      <c r="DP1472" s="43">
        <f t="shared" si="2738"/>
        <v>0</v>
      </c>
      <c r="DQ1472" s="27">
        <f t="shared" si="2656"/>
        <v>6413.5</v>
      </c>
      <c r="DR1472" s="5"/>
      <c r="DS1472" s="43">
        <f t="shared" si="2739"/>
        <v>0</v>
      </c>
      <c r="DT1472" s="27">
        <f t="shared" si="2657"/>
        <v>4846</v>
      </c>
      <c r="DU1472" s="5"/>
      <c r="DV1472" s="43">
        <f t="shared" si="2740"/>
        <v>0</v>
      </c>
      <c r="DW1472" s="27">
        <f t="shared" si="2658"/>
        <v>4835</v>
      </c>
      <c r="DX1472" s="5"/>
      <c r="DY1472" s="22">
        <f t="shared" si="2741"/>
        <v>0</v>
      </c>
      <c r="DZ1472" s="25">
        <f t="shared" si="2659"/>
        <v>523</v>
      </c>
      <c r="EA1472" s="22"/>
      <c r="EB1472" s="22">
        <f t="shared" si="2742"/>
        <v>0</v>
      </c>
      <c r="EC1472" s="28">
        <f t="shared" si="2660"/>
        <v>369</v>
      </c>
      <c r="ED1472" s="5"/>
      <c r="EE1472" s="43">
        <f t="shared" si="2743"/>
        <v>0</v>
      </c>
      <c r="EF1472" s="27">
        <f t="shared" si="2661"/>
        <v>4769</v>
      </c>
      <c r="EG1472" s="66"/>
      <c r="EH1472" s="66">
        <f t="shared" si="2744"/>
        <v>0</v>
      </c>
      <c r="EI1472" s="67">
        <f t="shared" si="2662"/>
        <v>21277</v>
      </c>
      <c r="EJ1472" s="66"/>
      <c r="EK1472" s="66">
        <f t="shared" si="2745"/>
        <v>0</v>
      </c>
      <c r="EL1472" s="67">
        <f t="shared" si="2663"/>
        <v>19907</v>
      </c>
      <c r="EM1472" s="110">
        <f t="shared" si="2672"/>
        <v>230392.47041275995</v>
      </c>
    </row>
    <row r="1473" spans="1:143" ht="11.25" customHeight="1" x14ac:dyDescent="0.25">
      <c r="A1473" s="11">
        <v>46207</v>
      </c>
      <c r="B1473" s="187"/>
      <c r="C1473" s="181">
        <v>8005011766</v>
      </c>
      <c r="D1473" s="111" t="s">
        <v>479</v>
      </c>
      <c r="E1473" s="138">
        <v>50</v>
      </c>
      <c r="F1473" s="139">
        <v>5</v>
      </c>
      <c r="G1473" s="85">
        <v>191516876972</v>
      </c>
      <c r="H1473" s="66"/>
      <c r="I1473" s="41">
        <f t="shared" si="2712"/>
        <v>0</v>
      </c>
      <c r="J1473" s="48">
        <f t="shared" si="2696"/>
        <v>204237</v>
      </c>
      <c r="K1473" s="66"/>
      <c r="L1473" s="41">
        <f t="shared" si="2703"/>
        <v>0</v>
      </c>
      <c r="M1473" s="48">
        <f t="shared" si="2697"/>
        <v>213054</v>
      </c>
      <c r="N1473" s="66"/>
      <c r="O1473" s="41">
        <f t="shared" si="2704"/>
        <v>0</v>
      </c>
      <c r="P1473" s="48">
        <f t="shared" si="2698"/>
        <v>141616</v>
      </c>
      <c r="Q1473" s="66"/>
      <c r="R1473" s="66">
        <f t="shared" si="2705"/>
        <v>0</v>
      </c>
      <c r="S1473" s="67">
        <f t="shared" si="2699"/>
        <v>277752</v>
      </c>
      <c r="T1473" s="66"/>
      <c r="U1473" s="66">
        <f t="shared" si="2713"/>
        <v>0</v>
      </c>
      <c r="V1473" s="67">
        <f t="shared" si="2679"/>
        <v>113216.80000000005</v>
      </c>
      <c r="X1473" s="69">
        <f t="shared" si="2714"/>
        <v>0</v>
      </c>
      <c r="Y1473" s="67">
        <f t="shared" si="2684"/>
        <v>4416.3500000000004</v>
      </c>
      <c r="Z1473" s="66"/>
      <c r="AA1473" s="68">
        <f t="shared" si="2715"/>
        <v>0</v>
      </c>
      <c r="AB1473" s="67">
        <f t="shared" si="2685"/>
        <v>24408.5</v>
      </c>
      <c r="AC1473" s="66"/>
      <c r="AD1473" s="66">
        <f t="shared" si="2716"/>
        <v>0</v>
      </c>
      <c r="AE1473" s="67">
        <f t="shared" si="2686"/>
        <v>14877</v>
      </c>
      <c r="AF1473" s="66"/>
      <c r="AG1473" s="78">
        <f t="shared" si="2717"/>
        <v>0</v>
      </c>
      <c r="AH1473" s="79">
        <f t="shared" si="2687"/>
        <v>17184.8</v>
      </c>
      <c r="AI1473" s="66"/>
      <c r="AJ1473" s="68">
        <f t="shared" si="2718"/>
        <v>0</v>
      </c>
      <c r="AK1473" s="67">
        <f t="shared" si="2688"/>
        <v>41069</v>
      </c>
      <c r="AL1473" s="66"/>
      <c r="AM1473" s="68">
        <f t="shared" si="2673"/>
        <v>0</v>
      </c>
      <c r="AN1473" s="67">
        <f t="shared" si="2689"/>
        <v>7722.12</v>
      </c>
      <c r="AO1473" s="66"/>
      <c r="AP1473" s="68">
        <f t="shared" si="2719"/>
        <v>0</v>
      </c>
      <c r="AQ1473" s="67">
        <f t="shared" si="2706"/>
        <v>7498.6399999999994</v>
      </c>
      <c r="AR1473" s="66"/>
      <c r="AS1473" s="68">
        <f t="shared" si="2720"/>
        <v>0</v>
      </c>
      <c r="AT1473" s="67">
        <f t="shared" si="2674"/>
        <v>2278.5</v>
      </c>
      <c r="AU1473" s="66"/>
      <c r="AV1473" s="66">
        <f t="shared" si="2721"/>
        <v>0</v>
      </c>
      <c r="AW1473" s="42">
        <f t="shared" si="2711"/>
        <v>3255.6000000000017</v>
      </c>
      <c r="AX1473" s="66"/>
      <c r="AY1473" s="66">
        <f t="shared" si="2722"/>
        <v>0</v>
      </c>
      <c r="AZ1473" s="67">
        <f t="shared" si="2647"/>
        <v>616.09999999999991</v>
      </c>
      <c r="BA1473" s="66"/>
      <c r="BB1473" s="68">
        <f t="shared" si="2723"/>
        <v>0</v>
      </c>
      <c r="BC1473" s="67">
        <f t="shared" si="2708"/>
        <v>77.819999999999851</v>
      </c>
      <c r="BD1473" s="66"/>
      <c r="BE1473" s="68">
        <f t="shared" si="2724"/>
        <v>0</v>
      </c>
      <c r="BF1473" s="67">
        <f t="shared" si="2645"/>
        <v>445.38000000000164</v>
      </c>
      <c r="BG1473" s="66"/>
      <c r="BH1473" s="68">
        <f t="shared" si="2671"/>
        <v>0</v>
      </c>
      <c r="BI1473" s="67">
        <f t="shared" si="2646"/>
        <v>2761.5000000000023</v>
      </c>
      <c r="BJ1473" s="66"/>
      <c r="BK1473" s="68">
        <f t="shared" si="2725"/>
        <v>0</v>
      </c>
      <c r="BL1473" s="67">
        <f t="shared" si="2649"/>
        <v>2582.6000000000004</v>
      </c>
      <c r="BM1473" s="66"/>
      <c r="BN1473" s="68">
        <f t="shared" si="2749"/>
        <v>0</v>
      </c>
      <c r="BO1473" s="67">
        <f t="shared" si="2650"/>
        <v>9059.4999999999982</v>
      </c>
      <c r="BP1473" s="66"/>
      <c r="BQ1473" s="68">
        <f t="shared" si="2680"/>
        <v>0</v>
      </c>
      <c r="BR1473" s="67">
        <f t="shared" si="2664"/>
        <v>52685.650000000009</v>
      </c>
      <c r="BS1473" s="66"/>
      <c r="BT1473" s="66">
        <f t="shared" si="2726"/>
        <v>0</v>
      </c>
      <c r="BU1473" s="67">
        <f t="shared" si="2693"/>
        <v>146345</v>
      </c>
      <c r="BV1473" s="66"/>
      <c r="BW1473" s="66">
        <f t="shared" si="2746"/>
        <v>0</v>
      </c>
      <c r="BX1473" s="67">
        <f t="shared" si="2710"/>
        <v>80642</v>
      </c>
      <c r="BY1473" s="66"/>
      <c r="BZ1473" s="66">
        <f t="shared" si="2727"/>
        <v>0</v>
      </c>
      <c r="CA1473" s="67">
        <f t="shared" si="2695"/>
        <v>142039</v>
      </c>
      <c r="CB1473" s="66"/>
      <c r="CC1473" s="66">
        <f t="shared" si="2728"/>
        <v>257.5</v>
      </c>
      <c r="CD1473" s="67">
        <f t="shared" si="2700"/>
        <v>16083.439999999999</v>
      </c>
      <c r="CE1473" s="66"/>
      <c r="CF1473" s="66">
        <f t="shared" si="2729"/>
        <v>0</v>
      </c>
      <c r="CG1473" s="67">
        <f t="shared" si="2651"/>
        <v>3663.6999999999994</v>
      </c>
      <c r="CH1473" s="66"/>
      <c r="CI1473" s="66">
        <f t="shared" si="2730"/>
        <v>0</v>
      </c>
      <c r="CJ1473" s="67">
        <f t="shared" si="2665"/>
        <v>6757.8</v>
      </c>
      <c r="CK1473" s="66"/>
      <c r="CL1473" s="68">
        <f t="shared" si="2731"/>
        <v>0</v>
      </c>
      <c r="CM1473" s="79">
        <f t="shared" si="2652"/>
        <v>4847.4799999999996</v>
      </c>
      <c r="CN1473" s="66"/>
      <c r="CO1473" s="68">
        <f t="shared" si="2732"/>
        <v>0</v>
      </c>
      <c r="CP1473" s="79">
        <f t="shared" si="2653"/>
        <v>3955</v>
      </c>
      <c r="CQ1473" s="66"/>
      <c r="CR1473" s="68">
        <f t="shared" si="2733"/>
        <v>0</v>
      </c>
      <c r="CS1473" s="79">
        <f t="shared" si="2709"/>
        <v>5186</v>
      </c>
      <c r="CT1473" s="66"/>
      <c r="CU1473" s="68">
        <f t="shared" si="2734"/>
        <v>0</v>
      </c>
      <c r="CV1473" s="79">
        <f t="shared" si="2654"/>
        <v>6929</v>
      </c>
      <c r="CW1473" s="66"/>
      <c r="CX1473" s="66">
        <f t="shared" si="2750"/>
        <v>0</v>
      </c>
      <c r="CY1473" s="40">
        <f t="shared" si="2702"/>
        <v>2833.9599999999982</v>
      </c>
      <c r="CZ1473" s="65"/>
      <c r="DA1473" s="66">
        <f t="shared" si="2747"/>
        <v>100</v>
      </c>
      <c r="DB1473" s="67">
        <f t="shared" si="2666"/>
        <v>18080</v>
      </c>
      <c r="DC1473" s="66"/>
      <c r="DD1473" s="66">
        <f t="shared" si="2748"/>
        <v>100</v>
      </c>
      <c r="DE1473" s="67">
        <f t="shared" si="2667"/>
        <v>64651</v>
      </c>
      <c r="DF1473" s="66"/>
      <c r="DG1473" s="69">
        <f t="shared" si="2735"/>
        <v>0</v>
      </c>
      <c r="DH1473" s="67">
        <f t="shared" si="2701"/>
        <v>438695</v>
      </c>
      <c r="DI1473" s="66"/>
      <c r="DJ1473" s="66">
        <f t="shared" si="2736"/>
        <v>0</v>
      </c>
      <c r="DK1473" s="67">
        <f t="shared" si="2655"/>
        <v>4363.5</v>
      </c>
      <c r="DM1473" s="206">
        <f t="shared" si="2737"/>
        <v>0</v>
      </c>
      <c r="DN1473" s="25">
        <f t="shared" si="2648"/>
        <v>0</v>
      </c>
      <c r="DO1473" s="5"/>
      <c r="DP1473" s="43">
        <f t="shared" si="2738"/>
        <v>0</v>
      </c>
      <c r="DQ1473" s="27">
        <f t="shared" si="2656"/>
        <v>6413.5</v>
      </c>
      <c r="DR1473" s="5"/>
      <c r="DS1473" s="43">
        <f t="shared" si="2739"/>
        <v>0</v>
      </c>
      <c r="DT1473" s="27">
        <f t="shared" si="2657"/>
        <v>4846</v>
      </c>
      <c r="DU1473" s="5"/>
      <c r="DV1473" s="43">
        <f t="shared" si="2740"/>
        <v>0</v>
      </c>
      <c r="DW1473" s="27">
        <f t="shared" si="2658"/>
        <v>4835</v>
      </c>
      <c r="DX1473" s="5"/>
      <c r="DY1473" s="22">
        <f t="shared" si="2741"/>
        <v>0</v>
      </c>
      <c r="DZ1473" s="25">
        <f t="shared" si="2659"/>
        <v>523</v>
      </c>
      <c r="EA1473" s="22"/>
      <c r="EB1473" s="22">
        <f t="shared" si="2742"/>
        <v>0</v>
      </c>
      <c r="EC1473" s="28">
        <f t="shared" si="2660"/>
        <v>369</v>
      </c>
      <c r="ED1473" s="5"/>
      <c r="EE1473" s="43">
        <f t="shared" si="2743"/>
        <v>0</v>
      </c>
      <c r="EF1473" s="27">
        <f t="shared" si="2661"/>
        <v>4769</v>
      </c>
      <c r="EG1473" s="66"/>
      <c r="EH1473" s="66">
        <f t="shared" si="2744"/>
        <v>0</v>
      </c>
      <c r="EI1473" s="67">
        <f t="shared" si="2662"/>
        <v>21277</v>
      </c>
      <c r="EJ1473" s="66"/>
      <c r="EK1473" s="66">
        <f t="shared" si="2745"/>
        <v>0</v>
      </c>
      <c r="EL1473" s="67">
        <f t="shared" si="2663"/>
        <v>19907</v>
      </c>
      <c r="EM1473" s="110">
        <f t="shared" si="2672"/>
        <v>230114.07291275999</v>
      </c>
    </row>
    <row r="1474" spans="1:143" ht="11.25" customHeight="1" x14ac:dyDescent="0.25">
      <c r="A1474" s="11">
        <v>46207</v>
      </c>
      <c r="B1474" s="187"/>
      <c r="C1474" s="174">
        <v>8005011921</v>
      </c>
      <c r="D1474" s="13" t="s">
        <v>34</v>
      </c>
      <c r="E1474" s="14">
        <v>125</v>
      </c>
      <c r="F1474" s="15">
        <v>5</v>
      </c>
      <c r="G1474" s="16">
        <v>191516031241</v>
      </c>
      <c r="H1474" s="66"/>
      <c r="I1474" s="41">
        <f t="shared" si="2712"/>
        <v>250</v>
      </c>
      <c r="J1474" s="48">
        <f t="shared" si="2696"/>
        <v>203987</v>
      </c>
      <c r="K1474" s="66"/>
      <c r="L1474" s="41">
        <f t="shared" si="2703"/>
        <v>250</v>
      </c>
      <c r="M1474" s="48">
        <f t="shared" si="2697"/>
        <v>212804</v>
      </c>
      <c r="N1474" s="66"/>
      <c r="O1474" s="41">
        <f t="shared" si="2704"/>
        <v>250</v>
      </c>
      <c r="P1474" s="48">
        <f t="shared" si="2698"/>
        <v>141366</v>
      </c>
      <c r="Q1474" s="66"/>
      <c r="R1474" s="66">
        <f t="shared" si="2705"/>
        <v>250</v>
      </c>
      <c r="S1474" s="67">
        <f t="shared" si="2699"/>
        <v>277502</v>
      </c>
      <c r="T1474" s="66"/>
      <c r="U1474" s="66">
        <f t="shared" si="2713"/>
        <v>637.5</v>
      </c>
      <c r="V1474" s="67">
        <f t="shared" si="2679"/>
        <v>112579.30000000005</v>
      </c>
      <c r="X1474" s="69">
        <f t="shared" si="2714"/>
        <v>0</v>
      </c>
      <c r="Y1474" s="67">
        <f t="shared" si="2684"/>
        <v>4416.3500000000004</v>
      </c>
      <c r="Z1474" s="66"/>
      <c r="AA1474" s="68">
        <f t="shared" si="2715"/>
        <v>0</v>
      </c>
      <c r="AB1474" s="67">
        <f t="shared" si="2685"/>
        <v>24408.5</v>
      </c>
      <c r="AC1474" s="66"/>
      <c r="AD1474" s="66">
        <f t="shared" si="2716"/>
        <v>0</v>
      </c>
      <c r="AE1474" s="67">
        <f t="shared" si="2686"/>
        <v>14877</v>
      </c>
      <c r="AF1474" s="66"/>
      <c r="AG1474" s="78">
        <f t="shared" si="2717"/>
        <v>0</v>
      </c>
      <c r="AH1474" s="79">
        <f t="shared" si="2687"/>
        <v>17184.8</v>
      </c>
      <c r="AI1474" s="66"/>
      <c r="AJ1474" s="68">
        <f t="shared" si="2718"/>
        <v>0</v>
      </c>
      <c r="AK1474" s="67">
        <f t="shared" si="2688"/>
        <v>41069</v>
      </c>
      <c r="AL1474" s="66"/>
      <c r="AM1474" s="68">
        <f t="shared" si="2673"/>
        <v>0</v>
      </c>
      <c r="AN1474" s="67">
        <f t="shared" si="2689"/>
        <v>7722.12</v>
      </c>
      <c r="AO1474" s="66"/>
      <c r="AP1474" s="68">
        <f t="shared" si="2719"/>
        <v>0</v>
      </c>
      <c r="AQ1474" s="67">
        <f t="shared" si="2706"/>
        <v>7498.6399999999994</v>
      </c>
      <c r="AR1474" s="66"/>
      <c r="AS1474" s="68">
        <f t="shared" si="2720"/>
        <v>0</v>
      </c>
      <c r="AT1474" s="67">
        <f t="shared" si="2674"/>
        <v>2278.5</v>
      </c>
      <c r="AU1474" s="66"/>
      <c r="AV1474" s="66">
        <f t="shared" si="2721"/>
        <v>0</v>
      </c>
      <c r="AW1474" s="42">
        <f t="shared" si="2711"/>
        <v>3255.6000000000017</v>
      </c>
      <c r="AX1474" s="66"/>
      <c r="AY1474" s="66">
        <f t="shared" si="2722"/>
        <v>0</v>
      </c>
      <c r="AZ1474" s="67">
        <f t="shared" si="2647"/>
        <v>616.09999999999991</v>
      </c>
      <c r="BA1474" s="66"/>
      <c r="BB1474" s="68">
        <f t="shared" si="2723"/>
        <v>0</v>
      </c>
      <c r="BC1474" s="67">
        <f t="shared" si="2708"/>
        <v>77.819999999999851</v>
      </c>
      <c r="BD1474" s="66"/>
      <c r="BE1474" s="68">
        <f t="shared" si="2724"/>
        <v>0</v>
      </c>
      <c r="BF1474" s="67">
        <f t="shared" si="2645"/>
        <v>445.38000000000164</v>
      </c>
      <c r="BG1474" s="66"/>
      <c r="BH1474" s="68">
        <f t="shared" si="2671"/>
        <v>0</v>
      </c>
      <c r="BI1474" s="67">
        <f t="shared" si="2646"/>
        <v>2761.5000000000023</v>
      </c>
      <c r="BJ1474" s="66"/>
      <c r="BK1474" s="68">
        <f t="shared" si="2725"/>
        <v>0</v>
      </c>
      <c r="BL1474" s="67">
        <f t="shared" si="2649"/>
        <v>2582.6000000000004</v>
      </c>
      <c r="BM1474" s="66"/>
      <c r="BN1474" s="68">
        <f t="shared" si="2749"/>
        <v>0</v>
      </c>
      <c r="BO1474" s="67">
        <f t="shared" si="2650"/>
        <v>9059.4999999999982</v>
      </c>
      <c r="BP1474" s="66"/>
      <c r="BQ1474" s="68">
        <f t="shared" si="2680"/>
        <v>0</v>
      </c>
      <c r="BR1474" s="67">
        <f t="shared" si="2664"/>
        <v>52685.650000000009</v>
      </c>
      <c r="BS1474" s="66"/>
      <c r="BT1474" s="66">
        <f t="shared" si="2726"/>
        <v>0</v>
      </c>
      <c r="BU1474" s="67">
        <f t="shared" si="2693"/>
        <v>146345</v>
      </c>
      <c r="BV1474" s="66"/>
      <c r="BW1474" s="66">
        <f t="shared" si="2746"/>
        <v>0</v>
      </c>
      <c r="BX1474" s="67">
        <f t="shared" si="2710"/>
        <v>80642</v>
      </c>
      <c r="BY1474" s="66"/>
      <c r="BZ1474" s="66">
        <f t="shared" si="2727"/>
        <v>0</v>
      </c>
      <c r="CA1474" s="67">
        <f t="shared" si="2695"/>
        <v>142039</v>
      </c>
      <c r="CB1474" s="66"/>
      <c r="CC1474" s="66">
        <f t="shared" si="2728"/>
        <v>0</v>
      </c>
      <c r="CD1474" s="67">
        <f t="shared" si="2700"/>
        <v>16083.439999999999</v>
      </c>
      <c r="CE1474" s="66"/>
      <c r="CF1474" s="66">
        <f t="shared" si="2729"/>
        <v>0</v>
      </c>
      <c r="CG1474" s="67">
        <f t="shared" si="2651"/>
        <v>3663.6999999999994</v>
      </c>
      <c r="CH1474" s="66"/>
      <c r="CI1474" s="66">
        <f t="shared" si="2730"/>
        <v>0</v>
      </c>
      <c r="CJ1474" s="67">
        <f t="shared" si="2665"/>
        <v>6757.8</v>
      </c>
      <c r="CK1474" s="66"/>
      <c r="CL1474" s="68">
        <f t="shared" si="2731"/>
        <v>0</v>
      </c>
      <c r="CM1474" s="79">
        <f t="shared" si="2652"/>
        <v>4847.4799999999996</v>
      </c>
      <c r="CN1474" s="66"/>
      <c r="CO1474" s="68">
        <f t="shared" si="2732"/>
        <v>0</v>
      </c>
      <c r="CP1474" s="79">
        <f t="shared" si="2653"/>
        <v>3955</v>
      </c>
      <c r="CQ1474" s="66"/>
      <c r="CR1474" s="68">
        <f t="shared" si="2733"/>
        <v>0</v>
      </c>
      <c r="CS1474" s="79">
        <f t="shared" si="2709"/>
        <v>5186</v>
      </c>
      <c r="CT1474" s="66"/>
      <c r="CU1474" s="68">
        <f t="shared" si="2734"/>
        <v>0</v>
      </c>
      <c r="CV1474" s="79">
        <f t="shared" si="2654"/>
        <v>6929</v>
      </c>
      <c r="CW1474" s="66"/>
      <c r="CX1474" s="66">
        <f t="shared" si="2750"/>
        <v>0</v>
      </c>
      <c r="CY1474" s="40">
        <f t="shared" si="2702"/>
        <v>2833.9599999999982</v>
      </c>
      <c r="CZ1474" s="65"/>
      <c r="DA1474" s="66">
        <f t="shared" si="2747"/>
        <v>0</v>
      </c>
      <c r="DB1474" s="67">
        <f t="shared" si="2666"/>
        <v>18080</v>
      </c>
      <c r="DC1474" s="66"/>
      <c r="DD1474" s="66">
        <f t="shared" si="2748"/>
        <v>0</v>
      </c>
      <c r="DE1474" s="67">
        <f t="shared" si="2667"/>
        <v>64651</v>
      </c>
      <c r="DF1474" s="66"/>
      <c r="DG1474" s="69">
        <f t="shared" si="2735"/>
        <v>0</v>
      </c>
      <c r="DH1474" s="67">
        <f t="shared" si="2701"/>
        <v>438695</v>
      </c>
      <c r="DI1474" s="66"/>
      <c r="DJ1474" s="66">
        <f t="shared" si="2736"/>
        <v>0</v>
      </c>
      <c r="DK1474" s="67">
        <f t="shared" si="2655"/>
        <v>4363.5</v>
      </c>
      <c r="DM1474" s="206">
        <f t="shared" si="2737"/>
        <v>0</v>
      </c>
      <c r="DN1474" s="25">
        <f t="shared" si="2648"/>
        <v>0</v>
      </c>
      <c r="DO1474" s="5"/>
      <c r="DP1474" s="43">
        <f t="shared" si="2738"/>
        <v>0</v>
      </c>
      <c r="DQ1474" s="27">
        <f t="shared" si="2656"/>
        <v>6413.5</v>
      </c>
      <c r="DR1474" s="5"/>
      <c r="DS1474" s="43">
        <f t="shared" si="2739"/>
        <v>0</v>
      </c>
      <c r="DT1474" s="27">
        <f t="shared" si="2657"/>
        <v>4846</v>
      </c>
      <c r="DU1474" s="5"/>
      <c r="DV1474" s="43">
        <f t="shared" si="2740"/>
        <v>0</v>
      </c>
      <c r="DW1474" s="27">
        <f t="shared" si="2658"/>
        <v>4835</v>
      </c>
      <c r="DX1474" s="5"/>
      <c r="DY1474" s="22">
        <f t="shared" si="2741"/>
        <v>0</v>
      </c>
      <c r="DZ1474" s="25">
        <f t="shared" si="2659"/>
        <v>523</v>
      </c>
      <c r="EA1474" s="22"/>
      <c r="EB1474" s="22">
        <f t="shared" si="2742"/>
        <v>0</v>
      </c>
      <c r="EC1474" s="28">
        <f t="shared" si="2660"/>
        <v>369</v>
      </c>
      <c r="ED1474" s="5"/>
      <c r="EE1474" s="43">
        <f t="shared" si="2743"/>
        <v>0</v>
      </c>
      <c r="EF1474" s="27">
        <f t="shared" si="2661"/>
        <v>4769</v>
      </c>
      <c r="EG1474" s="66"/>
      <c r="EH1474" s="66">
        <f t="shared" si="2744"/>
        <v>0</v>
      </c>
      <c r="EI1474" s="67">
        <f t="shared" si="2662"/>
        <v>21277</v>
      </c>
      <c r="EJ1474" s="66"/>
      <c r="EK1474" s="66">
        <f t="shared" si="2745"/>
        <v>0</v>
      </c>
      <c r="EL1474" s="67">
        <f t="shared" si="2663"/>
        <v>19907</v>
      </c>
      <c r="EM1474" s="110">
        <f t="shared" si="2672"/>
        <v>230064.26511275998</v>
      </c>
    </row>
    <row r="1475" spans="1:143" s="36" customFormat="1" ht="11.25" customHeight="1" x14ac:dyDescent="0.25">
      <c r="A1475" s="11">
        <v>46207</v>
      </c>
      <c r="B1475" s="187"/>
      <c r="C1475" s="174">
        <v>8005011922</v>
      </c>
      <c r="D1475" s="13" t="s">
        <v>351</v>
      </c>
      <c r="E1475" s="14">
        <v>10</v>
      </c>
      <c r="F1475" s="15">
        <v>13</v>
      </c>
      <c r="G1475" s="16">
        <v>191516225022</v>
      </c>
      <c r="H1475" s="66"/>
      <c r="I1475" s="41">
        <f t="shared" si="2712"/>
        <v>20</v>
      </c>
      <c r="J1475" s="48">
        <f t="shared" si="2696"/>
        <v>203967</v>
      </c>
      <c r="K1475" s="66"/>
      <c r="L1475" s="41">
        <f t="shared" si="2703"/>
        <v>20</v>
      </c>
      <c r="M1475" s="48">
        <f t="shared" si="2697"/>
        <v>212784</v>
      </c>
      <c r="N1475" s="66"/>
      <c r="O1475" s="41">
        <f t="shared" si="2704"/>
        <v>20</v>
      </c>
      <c r="P1475" s="48">
        <f t="shared" si="2698"/>
        <v>141346</v>
      </c>
      <c r="Q1475" s="66"/>
      <c r="R1475" s="66">
        <f t="shared" si="2705"/>
        <v>20</v>
      </c>
      <c r="S1475" s="67">
        <f t="shared" si="2699"/>
        <v>277482</v>
      </c>
      <c r="T1475" s="66"/>
      <c r="U1475" s="66">
        <f t="shared" si="2713"/>
        <v>131</v>
      </c>
      <c r="V1475" s="67">
        <f t="shared" si="2679"/>
        <v>112448.30000000005</v>
      </c>
      <c r="W1475" s="136"/>
      <c r="X1475" s="69">
        <f t="shared" si="2714"/>
        <v>0</v>
      </c>
      <c r="Y1475" s="67">
        <f t="shared" si="2684"/>
        <v>4416.3500000000004</v>
      </c>
      <c r="Z1475" s="66"/>
      <c r="AA1475" s="68">
        <f t="shared" si="2715"/>
        <v>0</v>
      </c>
      <c r="AB1475" s="67">
        <f t="shared" si="2685"/>
        <v>24408.5</v>
      </c>
      <c r="AC1475" s="66"/>
      <c r="AD1475" s="66">
        <f t="shared" si="2716"/>
        <v>0</v>
      </c>
      <c r="AE1475" s="67">
        <f t="shared" si="2686"/>
        <v>14877</v>
      </c>
      <c r="AF1475" s="66"/>
      <c r="AG1475" s="78">
        <f t="shared" si="2717"/>
        <v>0</v>
      </c>
      <c r="AH1475" s="79">
        <f t="shared" si="2687"/>
        <v>17184.8</v>
      </c>
      <c r="AI1475" s="66"/>
      <c r="AJ1475" s="68">
        <f t="shared" si="2718"/>
        <v>0</v>
      </c>
      <c r="AK1475" s="67">
        <f t="shared" si="2688"/>
        <v>41069</v>
      </c>
      <c r="AL1475" s="66"/>
      <c r="AM1475" s="68">
        <f t="shared" si="2673"/>
        <v>0</v>
      </c>
      <c r="AN1475" s="67">
        <f t="shared" si="2689"/>
        <v>7722.12</v>
      </c>
      <c r="AO1475" s="66"/>
      <c r="AP1475" s="68">
        <f t="shared" si="2719"/>
        <v>0</v>
      </c>
      <c r="AQ1475" s="67">
        <f t="shared" si="2706"/>
        <v>7498.6399999999994</v>
      </c>
      <c r="AR1475" s="66"/>
      <c r="AS1475" s="68">
        <f t="shared" si="2720"/>
        <v>0</v>
      </c>
      <c r="AT1475" s="67">
        <f t="shared" si="2674"/>
        <v>2278.5</v>
      </c>
      <c r="AU1475" s="66"/>
      <c r="AV1475" s="66">
        <f t="shared" si="2721"/>
        <v>0</v>
      </c>
      <c r="AW1475" s="42">
        <f t="shared" si="2711"/>
        <v>3255.6000000000017</v>
      </c>
      <c r="AX1475" s="66"/>
      <c r="AY1475" s="66">
        <f t="shared" si="2722"/>
        <v>0</v>
      </c>
      <c r="AZ1475" s="67">
        <f t="shared" si="2647"/>
        <v>616.09999999999991</v>
      </c>
      <c r="BA1475" s="66"/>
      <c r="BB1475" s="68">
        <f t="shared" si="2723"/>
        <v>0</v>
      </c>
      <c r="BC1475" s="67">
        <f t="shared" si="2708"/>
        <v>77.819999999999851</v>
      </c>
      <c r="BD1475" s="66"/>
      <c r="BE1475" s="68">
        <f t="shared" si="2724"/>
        <v>0</v>
      </c>
      <c r="BF1475" s="67">
        <f t="shared" ref="BF1475:BF1499" si="2751">+BF1474+BD1475-BE1475</f>
        <v>445.38000000000164</v>
      </c>
      <c r="BG1475" s="66"/>
      <c r="BH1475" s="68">
        <f t="shared" si="2671"/>
        <v>0</v>
      </c>
      <c r="BI1475" s="67">
        <f t="shared" ref="BI1475:BI1499" si="2752">+BI1474+BG1475-BH1475</f>
        <v>2761.5000000000023</v>
      </c>
      <c r="BJ1475" s="66"/>
      <c r="BK1475" s="68">
        <f t="shared" si="2725"/>
        <v>0</v>
      </c>
      <c r="BL1475" s="67">
        <f t="shared" si="2649"/>
        <v>2582.6000000000004</v>
      </c>
      <c r="BM1475" s="66"/>
      <c r="BN1475" s="68">
        <f t="shared" si="2749"/>
        <v>0</v>
      </c>
      <c r="BO1475" s="67">
        <f t="shared" si="2650"/>
        <v>9059.4999999999982</v>
      </c>
      <c r="BP1475" s="66"/>
      <c r="BQ1475" s="68">
        <f t="shared" si="2680"/>
        <v>0</v>
      </c>
      <c r="BR1475" s="67">
        <f t="shared" si="2664"/>
        <v>52685.650000000009</v>
      </c>
      <c r="BS1475" s="66"/>
      <c r="BT1475" s="66">
        <f t="shared" si="2726"/>
        <v>0</v>
      </c>
      <c r="BU1475" s="67">
        <f t="shared" si="2693"/>
        <v>146345</v>
      </c>
      <c r="BV1475" s="66"/>
      <c r="BW1475" s="66">
        <f t="shared" si="2746"/>
        <v>0</v>
      </c>
      <c r="BX1475" s="67">
        <f t="shared" si="2710"/>
        <v>80642</v>
      </c>
      <c r="BY1475" s="66"/>
      <c r="BZ1475" s="66">
        <f t="shared" si="2727"/>
        <v>0</v>
      </c>
      <c r="CA1475" s="67">
        <f t="shared" si="2695"/>
        <v>142039</v>
      </c>
      <c r="CB1475" s="66"/>
      <c r="CC1475" s="66">
        <f t="shared" si="2728"/>
        <v>0</v>
      </c>
      <c r="CD1475" s="67">
        <f t="shared" si="2700"/>
        <v>16083.439999999999</v>
      </c>
      <c r="CE1475" s="66"/>
      <c r="CF1475" s="66">
        <f t="shared" si="2729"/>
        <v>0</v>
      </c>
      <c r="CG1475" s="67">
        <f t="shared" si="2651"/>
        <v>3663.6999999999994</v>
      </c>
      <c r="CH1475" s="66"/>
      <c r="CI1475" s="66">
        <f t="shared" si="2730"/>
        <v>0</v>
      </c>
      <c r="CJ1475" s="67">
        <f t="shared" si="2665"/>
        <v>6757.8</v>
      </c>
      <c r="CK1475" s="66"/>
      <c r="CL1475" s="68">
        <f t="shared" si="2731"/>
        <v>0</v>
      </c>
      <c r="CM1475" s="79">
        <f t="shared" si="2652"/>
        <v>4847.4799999999996</v>
      </c>
      <c r="CN1475" s="66"/>
      <c r="CO1475" s="68">
        <f t="shared" si="2732"/>
        <v>0</v>
      </c>
      <c r="CP1475" s="79">
        <f t="shared" si="2653"/>
        <v>3955</v>
      </c>
      <c r="CQ1475" s="66"/>
      <c r="CR1475" s="68">
        <f t="shared" si="2733"/>
        <v>0</v>
      </c>
      <c r="CS1475" s="79">
        <f t="shared" si="2709"/>
        <v>5186</v>
      </c>
      <c r="CT1475" s="66"/>
      <c r="CU1475" s="68">
        <f t="shared" si="2734"/>
        <v>0</v>
      </c>
      <c r="CV1475" s="79">
        <f t="shared" si="2654"/>
        <v>6929</v>
      </c>
      <c r="CW1475" s="66"/>
      <c r="CX1475" s="66">
        <f t="shared" si="2750"/>
        <v>0</v>
      </c>
      <c r="CY1475" s="40">
        <f t="shared" si="2702"/>
        <v>2833.9599999999982</v>
      </c>
      <c r="CZ1475" s="65"/>
      <c r="DA1475" s="66">
        <f t="shared" si="2747"/>
        <v>0</v>
      </c>
      <c r="DB1475" s="67">
        <f t="shared" si="2666"/>
        <v>18080</v>
      </c>
      <c r="DC1475" s="66"/>
      <c r="DD1475" s="66">
        <f t="shared" si="2748"/>
        <v>0</v>
      </c>
      <c r="DE1475" s="67">
        <f t="shared" si="2667"/>
        <v>64651</v>
      </c>
      <c r="DF1475" s="66"/>
      <c r="DG1475" s="69">
        <f t="shared" si="2735"/>
        <v>0</v>
      </c>
      <c r="DH1475" s="67">
        <f t="shared" si="2701"/>
        <v>438695</v>
      </c>
      <c r="DI1475" s="66"/>
      <c r="DJ1475" s="66">
        <f t="shared" si="2736"/>
        <v>0</v>
      </c>
      <c r="DK1475" s="67">
        <f t="shared" si="2655"/>
        <v>4363.5</v>
      </c>
      <c r="DL1475" s="210"/>
      <c r="DM1475" s="206">
        <f t="shared" si="2737"/>
        <v>0</v>
      </c>
      <c r="DN1475" s="25">
        <f t="shared" si="2648"/>
        <v>0</v>
      </c>
      <c r="DO1475" s="5"/>
      <c r="DP1475" s="43">
        <f t="shared" si="2738"/>
        <v>0</v>
      </c>
      <c r="DQ1475" s="27">
        <f t="shared" si="2656"/>
        <v>6413.5</v>
      </c>
      <c r="DR1475" s="5"/>
      <c r="DS1475" s="43">
        <f t="shared" si="2739"/>
        <v>0</v>
      </c>
      <c r="DT1475" s="27">
        <f t="shared" si="2657"/>
        <v>4846</v>
      </c>
      <c r="DU1475" s="5"/>
      <c r="DV1475" s="43">
        <f t="shared" si="2740"/>
        <v>0</v>
      </c>
      <c r="DW1475" s="27">
        <f t="shared" si="2658"/>
        <v>4835</v>
      </c>
      <c r="DX1475" s="5"/>
      <c r="DY1475" s="22">
        <f t="shared" si="2741"/>
        <v>0</v>
      </c>
      <c r="DZ1475" s="25">
        <f t="shared" si="2659"/>
        <v>523</v>
      </c>
      <c r="EA1475" s="22"/>
      <c r="EB1475" s="22">
        <f t="shared" si="2742"/>
        <v>0</v>
      </c>
      <c r="EC1475" s="28">
        <f t="shared" si="2660"/>
        <v>369</v>
      </c>
      <c r="ED1475" s="5"/>
      <c r="EE1475" s="43">
        <f t="shared" si="2743"/>
        <v>0</v>
      </c>
      <c r="EF1475" s="27">
        <f t="shared" si="2661"/>
        <v>4769</v>
      </c>
      <c r="EG1475" s="66"/>
      <c r="EH1475" s="66">
        <f t="shared" si="2744"/>
        <v>0</v>
      </c>
      <c r="EI1475" s="67">
        <f t="shared" si="2662"/>
        <v>21277</v>
      </c>
      <c r="EJ1475" s="66"/>
      <c r="EK1475" s="66">
        <f t="shared" si="2745"/>
        <v>0</v>
      </c>
      <c r="EL1475" s="67">
        <f t="shared" si="2663"/>
        <v>19907</v>
      </c>
      <c r="EM1475" s="110">
        <f t="shared" si="2672"/>
        <v>230004.17251276001</v>
      </c>
    </row>
    <row r="1476" spans="1:143" s="36" customFormat="1" ht="11.25" customHeight="1" x14ac:dyDescent="0.25">
      <c r="A1476" s="11">
        <v>46207</v>
      </c>
      <c r="B1476" s="187"/>
      <c r="C1476" s="176">
        <v>8005011987</v>
      </c>
      <c r="D1476" s="17" t="s">
        <v>480</v>
      </c>
      <c r="E1476" s="18">
        <v>100</v>
      </c>
      <c r="F1476" s="19">
        <v>1</v>
      </c>
      <c r="G1476" s="20">
        <v>191516768932</v>
      </c>
      <c r="H1476" s="66"/>
      <c r="I1476" s="41">
        <f t="shared" si="2712"/>
        <v>0</v>
      </c>
      <c r="J1476" s="48">
        <f t="shared" si="2696"/>
        <v>203967</v>
      </c>
      <c r="K1476" s="66"/>
      <c r="L1476" s="41">
        <f t="shared" si="2703"/>
        <v>0</v>
      </c>
      <c r="M1476" s="48">
        <f t="shared" si="2697"/>
        <v>212784</v>
      </c>
      <c r="N1476" s="66"/>
      <c r="O1476" s="41">
        <f t="shared" si="2704"/>
        <v>0</v>
      </c>
      <c r="P1476" s="48">
        <f t="shared" si="2698"/>
        <v>141346</v>
      </c>
      <c r="Q1476" s="66"/>
      <c r="R1476" s="66">
        <f t="shared" si="2705"/>
        <v>0</v>
      </c>
      <c r="S1476" s="67">
        <f t="shared" si="2699"/>
        <v>277482</v>
      </c>
      <c r="T1476" s="66"/>
      <c r="U1476" s="66">
        <f t="shared" si="2713"/>
        <v>0</v>
      </c>
      <c r="V1476" s="67">
        <f t="shared" si="2679"/>
        <v>112448.30000000005</v>
      </c>
      <c r="W1476" s="136"/>
      <c r="X1476" s="69">
        <f t="shared" si="2714"/>
        <v>0</v>
      </c>
      <c r="Y1476" s="67">
        <f t="shared" si="2684"/>
        <v>4416.3500000000004</v>
      </c>
      <c r="Z1476" s="66"/>
      <c r="AA1476" s="68">
        <f t="shared" si="2715"/>
        <v>0</v>
      </c>
      <c r="AB1476" s="67">
        <f t="shared" si="2685"/>
        <v>24408.5</v>
      </c>
      <c r="AC1476" s="66"/>
      <c r="AD1476" s="66">
        <f t="shared" si="2716"/>
        <v>0</v>
      </c>
      <c r="AE1476" s="67">
        <f t="shared" si="2686"/>
        <v>14877</v>
      </c>
      <c r="AF1476" s="66"/>
      <c r="AG1476" s="78">
        <f t="shared" si="2717"/>
        <v>0</v>
      </c>
      <c r="AH1476" s="79">
        <f t="shared" si="2687"/>
        <v>17184.8</v>
      </c>
      <c r="AI1476" s="66"/>
      <c r="AJ1476" s="68">
        <f t="shared" si="2718"/>
        <v>0</v>
      </c>
      <c r="AK1476" s="67">
        <f t="shared" si="2688"/>
        <v>41069</v>
      </c>
      <c r="AL1476" s="66"/>
      <c r="AM1476" s="68">
        <f t="shared" si="2673"/>
        <v>0</v>
      </c>
      <c r="AN1476" s="67">
        <f t="shared" si="2689"/>
        <v>7722.12</v>
      </c>
      <c r="AO1476" s="66"/>
      <c r="AP1476" s="68">
        <f t="shared" si="2719"/>
        <v>0</v>
      </c>
      <c r="AQ1476" s="67">
        <f t="shared" si="2706"/>
        <v>7498.6399999999994</v>
      </c>
      <c r="AR1476" s="66"/>
      <c r="AS1476" s="68">
        <f t="shared" si="2720"/>
        <v>0</v>
      </c>
      <c r="AT1476" s="67">
        <f t="shared" si="2674"/>
        <v>2278.5</v>
      </c>
      <c r="AU1476" s="66"/>
      <c r="AV1476" s="66">
        <f t="shared" si="2721"/>
        <v>0</v>
      </c>
      <c r="AW1476" s="42">
        <f t="shared" si="2711"/>
        <v>3255.6000000000017</v>
      </c>
      <c r="AX1476" s="66"/>
      <c r="AY1476" s="66">
        <f t="shared" si="2722"/>
        <v>0</v>
      </c>
      <c r="AZ1476" s="67">
        <f t="shared" ref="AZ1476:AZ1499" si="2753">+AZ1475+AX1476-AY1476</f>
        <v>616.09999999999991</v>
      </c>
      <c r="BA1476" s="66"/>
      <c r="BB1476" s="68">
        <f t="shared" si="2723"/>
        <v>0</v>
      </c>
      <c r="BC1476" s="67">
        <f t="shared" si="2708"/>
        <v>77.819999999999851</v>
      </c>
      <c r="BD1476" s="66"/>
      <c r="BE1476" s="68">
        <f t="shared" si="2724"/>
        <v>0</v>
      </c>
      <c r="BF1476" s="67">
        <f t="shared" si="2751"/>
        <v>445.38000000000164</v>
      </c>
      <c r="BG1476" s="66"/>
      <c r="BH1476" s="68">
        <v>113</v>
      </c>
      <c r="BI1476" s="67">
        <f t="shared" si="2752"/>
        <v>2648.5000000000023</v>
      </c>
      <c r="BJ1476" s="66"/>
      <c r="BK1476" s="68">
        <f t="shared" si="2725"/>
        <v>0</v>
      </c>
      <c r="BL1476" s="67">
        <f t="shared" si="2649"/>
        <v>2582.6000000000004</v>
      </c>
      <c r="BM1476" s="66"/>
      <c r="BN1476" s="68">
        <f t="shared" si="2749"/>
        <v>0</v>
      </c>
      <c r="BO1476" s="67">
        <f t="shared" si="2650"/>
        <v>9059.4999999999982</v>
      </c>
      <c r="BP1476" s="66"/>
      <c r="BQ1476" s="68">
        <f t="shared" si="2680"/>
        <v>0</v>
      </c>
      <c r="BR1476" s="67">
        <f t="shared" si="2664"/>
        <v>52685.650000000009</v>
      </c>
      <c r="BS1476" s="66"/>
      <c r="BT1476" s="66">
        <v>200</v>
      </c>
      <c r="BU1476" s="67">
        <f t="shared" si="2693"/>
        <v>146145</v>
      </c>
      <c r="BV1476" s="66"/>
      <c r="BW1476" s="66">
        <v>200</v>
      </c>
      <c r="BX1476" s="67">
        <f t="shared" si="2710"/>
        <v>80442</v>
      </c>
      <c r="BY1476" s="66"/>
      <c r="BZ1476" s="66">
        <v>200</v>
      </c>
      <c r="CA1476" s="67">
        <f t="shared" si="2695"/>
        <v>141839</v>
      </c>
      <c r="CB1476" s="66"/>
      <c r="CC1476" s="66">
        <f t="shared" si="2728"/>
        <v>0</v>
      </c>
      <c r="CD1476" s="67">
        <f t="shared" si="2700"/>
        <v>16083.439999999999</v>
      </c>
      <c r="CE1476" s="66"/>
      <c r="CF1476" s="66">
        <f t="shared" si="2729"/>
        <v>0</v>
      </c>
      <c r="CG1476" s="67">
        <f t="shared" si="2651"/>
        <v>3663.6999999999994</v>
      </c>
      <c r="CH1476" s="66"/>
      <c r="CI1476" s="66">
        <f t="shared" si="2730"/>
        <v>0</v>
      </c>
      <c r="CJ1476" s="67">
        <f t="shared" si="2665"/>
        <v>6757.8</v>
      </c>
      <c r="CK1476" s="66"/>
      <c r="CL1476" s="68">
        <f t="shared" si="2731"/>
        <v>0</v>
      </c>
      <c r="CM1476" s="79">
        <f t="shared" si="2652"/>
        <v>4847.4799999999996</v>
      </c>
      <c r="CN1476" s="66"/>
      <c r="CO1476" s="68">
        <f t="shared" si="2732"/>
        <v>0</v>
      </c>
      <c r="CP1476" s="79">
        <f t="shared" si="2653"/>
        <v>3955</v>
      </c>
      <c r="CQ1476" s="66"/>
      <c r="CR1476" s="68">
        <f t="shared" si="2733"/>
        <v>0</v>
      </c>
      <c r="CS1476" s="79">
        <f t="shared" si="2709"/>
        <v>5186</v>
      </c>
      <c r="CT1476" s="66"/>
      <c r="CU1476" s="68">
        <f t="shared" si="2734"/>
        <v>0</v>
      </c>
      <c r="CV1476" s="79">
        <f t="shared" si="2654"/>
        <v>6929</v>
      </c>
      <c r="CW1476" s="66"/>
      <c r="CX1476" s="66">
        <f t="shared" si="2750"/>
        <v>0</v>
      </c>
      <c r="CY1476" s="40">
        <f t="shared" si="2702"/>
        <v>2833.9599999999982</v>
      </c>
      <c r="CZ1476" s="65"/>
      <c r="DA1476" s="66">
        <f t="shared" si="2747"/>
        <v>0</v>
      </c>
      <c r="DB1476" s="67">
        <f t="shared" si="2666"/>
        <v>18080</v>
      </c>
      <c r="DC1476" s="66"/>
      <c r="DD1476" s="66">
        <f t="shared" si="2748"/>
        <v>0</v>
      </c>
      <c r="DE1476" s="67">
        <f t="shared" si="2667"/>
        <v>64651</v>
      </c>
      <c r="DF1476" s="66"/>
      <c r="DG1476" s="69">
        <f t="shared" si="2735"/>
        <v>0</v>
      </c>
      <c r="DH1476" s="67">
        <f t="shared" si="2701"/>
        <v>438695</v>
      </c>
      <c r="DI1476" s="66"/>
      <c r="DJ1476" s="66">
        <f t="shared" si="2736"/>
        <v>0</v>
      </c>
      <c r="DK1476" s="67">
        <f t="shared" si="2655"/>
        <v>4363.5</v>
      </c>
      <c r="DL1476" s="210"/>
      <c r="DM1476" s="206">
        <f t="shared" si="2737"/>
        <v>0</v>
      </c>
      <c r="DN1476" s="25">
        <f t="shared" si="2648"/>
        <v>0</v>
      </c>
      <c r="DO1476" s="5"/>
      <c r="DP1476" s="43">
        <f t="shared" si="2738"/>
        <v>0</v>
      </c>
      <c r="DQ1476" s="27">
        <f t="shared" si="2656"/>
        <v>6413.5</v>
      </c>
      <c r="DR1476" s="5"/>
      <c r="DS1476" s="43">
        <f t="shared" si="2739"/>
        <v>0</v>
      </c>
      <c r="DT1476" s="27">
        <f t="shared" si="2657"/>
        <v>4846</v>
      </c>
      <c r="DU1476" s="5"/>
      <c r="DV1476" s="43">
        <f t="shared" si="2740"/>
        <v>0</v>
      </c>
      <c r="DW1476" s="27">
        <f t="shared" si="2658"/>
        <v>4835</v>
      </c>
      <c r="DX1476" s="5"/>
      <c r="DY1476" s="22">
        <f t="shared" si="2741"/>
        <v>0</v>
      </c>
      <c r="DZ1476" s="25">
        <f t="shared" si="2659"/>
        <v>523</v>
      </c>
      <c r="EA1476" s="22"/>
      <c r="EB1476" s="22">
        <f t="shared" si="2742"/>
        <v>0</v>
      </c>
      <c r="EC1476" s="28">
        <f t="shared" si="2660"/>
        <v>369</v>
      </c>
      <c r="ED1476" s="5"/>
      <c r="EE1476" s="43">
        <f t="shared" si="2743"/>
        <v>0</v>
      </c>
      <c r="EF1476" s="27">
        <f t="shared" si="2661"/>
        <v>4769</v>
      </c>
      <c r="EG1476" s="66"/>
      <c r="EH1476" s="66">
        <f t="shared" si="2744"/>
        <v>0</v>
      </c>
      <c r="EI1476" s="67">
        <f t="shared" si="2662"/>
        <v>21277</v>
      </c>
      <c r="EJ1476" s="66"/>
      <c r="EK1476" s="66">
        <f t="shared" si="2745"/>
        <v>0</v>
      </c>
      <c r="EL1476" s="67">
        <f t="shared" si="2663"/>
        <v>19907</v>
      </c>
      <c r="EM1476" s="110">
        <f t="shared" si="2672"/>
        <v>229937.13046276002</v>
      </c>
    </row>
    <row r="1477" spans="1:143" s="36" customFormat="1" ht="11.25" customHeight="1" x14ac:dyDescent="0.25">
      <c r="A1477" s="11">
        <v>46207</v>
      </c>
      <c r="B1477" s="187"/>
      <c r="C1477" s="181">
        <v>8005012475</v>
      </c>
      <c r="D1477" s="111" t="s">
        <v>482</v>
      </c>
      <c r="E1477" s="138">
        <v>10</v>
      </c>
      <c r="F1477" s="139">
        <v>15</v>
      </c>
      <c r="G1477" s="85">
        <v>191516203211</v>
      </c>
      <c r="H1477" s="66"/>
      <c r="I1477" s="41">
        <f t="shared" si="2712"/>
        <v>0</v>
      </c>
      <c r="J1477" s="48">
        <f t="shared" si="2696"/>
        <v>203967</v>
      </c>
      <c r="K1477" s="66"/>
      <c r="L1477" s="41">
        <f t="shared" si="2703"/>
        <v>0</v>
      </c>
      <c r="M1477" s="48">
        <f t="shared" si="2697"/>
        <v>212784</v>
      </c>
      <c r="N1477" s="66"/>
      <c r="O1477" s="41">
        <f t="shared" si="2704"/>
        <v>0</v>
      </c>
      <c r="P1477" s="48">
        <f t="shared" si="2698"/>
        <v>141346</v>
      </c>
      <c r="Q1477" s="66"/>
      <c r="R1477" s="66">
        <f t="shared" si="2705"/>
        <v>0</v>
      </c>
      <c r="S1477" s="67">
        <f t="shared" si="2699"/>
        <v>277482</v>
      </c>
      <c r="T1477" s="66"/>
      <c r="U1477" s="66">
        <f t="shared" si="2713"/>
        <v>0</v>
      </c>
      <c r="V1477" s="67">
        <f t="shared" si="2679"/>
        <v>112448.30000000005</v>
      </c>
      <c r="W1477" s="136"/>
      <c r="X1477" s="69">
        <f t="shared" si="2714"/>
        <v>0</v>
      </c>
      <c r="Y1477" s="67">
        <f t="shared" si="2684"/>
        <v>4416.3500000000004</v>
      </c>
      <c r="Z1477" s="66"/>
      <c r="AA1477" s="68">
        <f t="shared" si="2715"/>
        <v>0</v>
      </c>
      <c r="AB1477" s="67">
        <f t="shared" si="2685"/>
        <v>24408.5</v>
      </c>
      <c r="AC1477" s="66"/>
      <c r="AD1477" s="66">
        <f t="shared" si="2716"/>
        <v>0</v>
      </c>
      <c r="AE1477" s="67">
        <f t="shared" si="2686"/>
        <v>14877</v>
      </c>
      <c r="AF1477" s="66"/>
      <c r="AG1477" s="78">
        <f t="shared" si="2717"/>
        <v>0</v>
      </c>
      <c r="AH1477" s="79">
        <f t="shared" si="2687"/>
        <v>17184.8</v>
      </c>
      <c r="AI1477" s="66"/>
      <c r="AJ1477" s="68">
        <f t="shared" si="2718"/>
        <v>0</v>
      </c>
      <c r="AK1477" s="67">
        <f t="shared" si="2688"/>
        <v>41069</v>
      </c>
      <c r="AL1477" s="66"/>
      <c r="AM1477" s="68">
        <f t="shared" si="2673"/>
        <v>0</v>
      </c>
      <c r="AN1477" s="67">
        <f t="shared" si="2689"/>
        <v>7722.12</v>
      </c>
      <c r="AO1477" s="66"/>
      <c r="AP1477" s="68">
        <f t="shared" si="2719"/>
        <v>0</v>
      </c>
      <c r="AQ1477" s="67">
        <f t="shared" si="2706"/>
        <v>7498.6399999999994</v>
      </c>
      <c r="AR1477" s="66"/>
      <c r="AS1477" s="68">
        <f t="shared" si="2720"/>
        <v>0</v>
      </c>
      <c r="AT1477" s="67">
        <f t="shared" si="2674"/>
        <v>2278.5</v>
      </c>
      <c r="AU1477" s="66"/>
      <c r="AV1477" s="66">
        <f t="shared" si="2721"/>
        <v>0</v>
      </c>
      <c r="AW1477" s="42">
        <f t="shared" si="2711"/>
        <v>3255.6000000000017</v>
      </c>
      <c r="AX1477" s="66"/>
      <c r="AY1477" s="66">
        <f t="shared" si="2722"/>
        <v>0</v>
      </c>
      <c r="AZ1477" s="67">
        <f t="shared" si="2753"/>
        <v>616.09999999999991</v>
      </c>
      <c r="BA1477" s="66"/>
      <c r="BB1477" s="68">
        <f t="shared" si="2723"/>
        <v>0</v>
      </c>
      <c r="BC1477" s="67">
        <f t="shared" si="2708"/>
        <v>77.819999999999851</v>
      </c>
      <c r="BD1477" s="66"/>
      <c r="BE1477" s="68">
        <f t="shared" si="2724"/>
        <v>0</v>
      </c>
      <c r="BF1477" s="67">
        <f t="shared" si="2751"/>
        <v>445.38000000000164</v>
      </c>
      <c r="BG1477" s="66"/>
      <c r="BH1477" s="68">
        <f t="shared" ref="BH1477:BH1479" si="2754">IF(OR(D1497="NPC06UZDB-GY026M",D1497="NPP06UZDB-GY010M",D1477="CO155E2-0CM018",D1477="CO155E2-0CM023",D1477="CO155E2-0CM026",D1477="NPP06UZDB-GY150C",D1477="NPP06UZDB-GY025M",D1477="NPC06UZDB-GY013M",D1477="NPP06UZDB-GY001M",D1477="NPP06UZDB-GY250C",D1477="NPC06UZDB-GY028M",D1477="NPC06UZDB-GY018M",D1477="NPC06UZDB-GY014M",D1477="NPC06UZDB-GY012M",D1477="NPC06UZDB-GY011M",D1477="NPC06UZDB-GY006M",D1477="CO155E2-0CM006",D1477="NPP06UZDB-GY005M",D1477="NPP06UZDB-GY005M",D1477="NPP06UZDB-GY003M",D1477="NPP06UZDB-GY002M",D1477="NPC06UZDB-GY025M",D1477="CO155E2-0CM020",D1477="CO155E2-0CM030",D1477="NPC06UZDB-GY350C",D1477="NPC06UZDB-GY030M",D1477="NPC06UZDB-GY020C",D1477="NPC06UZDB-GY030M",D1477="NPC06UZDB-GY350C",D1477="CO155E2-0CM007",D1477="NPC06UZDB-GY150C",D1477="NPC06UZDB-GY250C",D1477="NPC06UZDB-GY007M",D1477="CO155E2-0CC050",D1477="NPC06UZDB-GY006M",D1477="NPC06UZDB-GY008M",D1477="NPC06UZDB-GY050C",D1477="CO155E2-0CC250",D1477="NPC06UZDB-GY750C",D1477="NPC06UZDB-GY007M",D1477="NPC06UZDB-GY020M",D1477="CO155E2-0CC150",D1477="CO155E2-0CM015",D1477="CO155E2-0CM010",D1477="NPC06UZDB-GY450C",D1477="NPC06UZDB-GY015M",D1477="NPC06UZDB-GY150C",D1477="CO155E2-0CM001",D1477="CO155E2-0CM002",D1477="CO155E2-0CM003",D1477="CO155E2-0CM004",D1477="CO155E2-0CM005",D1477="CO155E2-0CM008",D1477="NPC06UZDB-GY010M",D1477="NPC06UZDB-GY001M",D1477="NPC06UZDB-GY002M",D1477="NPC06UZDB-GY003M",D1477="NPC06UZDB-GY004M",D1477="NPC06UZDB-GY005M",),E1477*(F1477+0.12),0)</f>
        <v>0</v>
      </c>
      <c r="BI1477" s="67">
        <f t="shared" si="2752"/>
        <v>2648.5000000000023</v>
      </c>
      <c r="BJ1477" s="66"/>
      <c r="BK1477" s="68">
        <f t="shared" si="2725"/>
        <v>0</v>
      </c>
      <c r="BL1477" s="67">
        <f t="shared" si="2649"/>
        <v>2582.6000000000004</v>
      </c>
      <c r="BM1477" s="66"/>
      <c r="BN1477" s="68">
        <f t="shared" si="2749"/>
        <v>0</v>
      </c>
      <c r="BO1477" s="67">
        <f t="shared" si="2650"/>
        <v>9059.4999999999982</v>
      </c>
      <c r="BP1477" s="66"/>
      <c r="BQ1477" s="68">
        <f t="shared" si="2680"/>
        <v>0</v>
      </c>
      <c r="BR1477" s="67">
        <f t="shared" si="2664"/>
        <v>52685.650000000009</v>
      </c>
      <c r="BS1477" s="66"/>
      <c r="BT1477" s="66">
        <f t="shared" ref="BT1477:BT1499" si="2755">IF(OR(D1477="NPC06UZDB-YL020M",D1477="NPC06UZDB-WT020C",D1477="CO155E2-0ZC750",D1477="CO155E2-09M008",D1477="NPC06UZDB-BL011M",D1477="NPC06UZDB-OR008M",D1477="NPC06UZDB-WT450C",D1477="NPC06UZDB-GN015M",D1477="NPC06UZDB-RD015M",D1477="NPC06UZDB-YL004M",D1477="CO155E2-07C150",D1477="NPC06UZDB-WT015C",D1477="NPC06UZDB-GY350C",D1477="NPC06UZDB-OR350C",D1477="NPC06UZDB-YL003M",D1477="CO155E2-0MC150 ",D1477="NPC06UZDB-GY030M",D1477="NPC06UZDB-YL250C",D1477="CO155E2-09C050",D1477="CO155E2-08C150",D1477="NPC06UZDB-GN250C",D1477="NPC06UZDB-BL250C",D1477="NPC06UZDB-WT004M",D1477="NPC06UZDB-RD150C",D1477="NPC06UZDB-RD150C",D1477="NPC06UZDB-BL009M",D1477="NPC06UZDB-GY020C",D1477="NPC06UZDB-GN020C",D1477="NPC06UZDB-RD020C",D1477="NPC06UZDB-YL020C",D1477="NPC06UZDB-GY030M",D1477="CO155E2-0MC250",D1477="CO155E2-0MC150",D1477="NPC06UZDB-BL020C",D1477="NPC06UZDB-OR150C",D1477="NPC06UZDB-BL012M",D1477="NPC06UZDB-BK350C",D1477="NPC06UZDB-GN350C",D1477="NPC06UZDB-GN450C",D1477="NPC06UZDB-GY350C",D1477="NPC06UZDB-OR350C",D1477="NPC06UZDB-YL350C",D1477="CO155E2-0CM007",D1477="NPC06UZDB-GN007M",D1477="NPC06UZDB-GY150C",D1477="NPC06UZDB-OR007M",D1477="NPC06UZDB-BL015C",D1477="NPC06UZDB-BL030C",D1477="NPC06UZDB-BL013M",D1477="NPC06UZDB-WT016M",D1477="NPC06UZDB-WT025M",D1477="CO155E2-0ZC050",D1477="CO155E2-0ZC250",D1477="CO155E2-0ZM009",D1477="CO155E2-0ZM008",D1477="CO155E2-0ZM006",D1477="CO155E2-0ZM012",D1477="NPC06UZDB-BK016M",D1477="NPC06UZDB-BK011M",D1477="NPC06UZDB-GY250C",D1477="NPC06UZDB-GY007M",D1477="CO155E2-07M015",D1477="CO155E2-0ZM004",D1477="CO155E2-09M004",D1477="CO155E2-0CC050",D1477="CO155E2-09M015",D1477="CO155E2-0ZC150",D1477="CO155E2-01M007",D1477="CO155E2-07M010",D1477="NPC06UZDB-YL050C",D1477="NPC06UZDB-OR007M",D1477="NPC06UZDB-GN050C",D1477="NPC06UZDB-WT012M",D1477="NPC06UZDB-GY006M",D1477="NPC06UZDB-GY008M",D1477="CO155E2-0ZM015",D1477="NPC06UZDB-RD050C",D1477="NPC06UZDB-RD150C",D1477="NPC06UZDB-WT009M",D1477="CO155E2-01M004",D1477="NPC06UZDB-OR015M",D1477="NPC06UZDB-GN750C",D1477="NPC06UZDB-WT750C",D1477="CO155E2-0MM010",D1477="CO155E2-07M005",D1477="CO155E2-07M007",D1477="NPC06UZDB-BK750C",D1477="CO155E2-07C050",D1477="CO155E2-01M007",D1477="CO155E2-0MC050",D1477="NPC06UZDB-BK010M",D1477="NPC06UZDB-BK150C",D1477="NPC06UZDB-BK250C",D1477="NPC06UZDB-RD750C",D1477="NPC06UZDB-WT030M",D1477="CO155E2-01C050",D1477="CO155E2-08C750",D1477="NPC06UZDB-WT050M",D1477="NPC06UZDB-GY050C",D1477="CO155E2-0ZM010",D1477="NPC06UZDB-BK007M",D1477="CO155E2-0CC250",D1477="CO155E2-01C250",D1477="NPC06UZDB-WT007M",D1477="CO155E2-06C150",D1477="NPC06UZDB-WT025M",D1477="NPC06UZDB-WT025C",D1477="NPC06UZDB-GY750C",D1477="NPC06UZDB-WT250C",D1477="CO155E2-09M010",D1477="CO155E2-06M001",D1477="CO155E2-0ZM005",D1477="NPC06UZDB-YL010M",D1477="NPC06UZDB-GN150C",D1477="NPC06UZDB-RD005M",D1477="NPC06UZDB-GY007M",D1477="NPC06UZDB-GY020M",D1477="NPC06UZDB-YL005M",D1477="NPC06UZDB-YL007M",D1477="NPC06UZDB-YL150C",D1477="NPC06UZDB-OR750C",D1477="CO155E2-0ZC150",D1477="CO155E2-0ZM015",D1477="NPC06UZDB-OR020M",D1477="CO155E2-09M015",D1477="CO155E2-0MM015",D1477="CO155E2-01C150",D1477="CO155E2-01C250",D1477="CO155E2-01M015",D1477="CO155E2-07C150",D1477="CO155E2-08C250",D1477="CO155E2-09C150",D1477="CO155E2-0CC150",D1477="CO155E2-0CM015",D1477="CO155E2-01M003",D1477="CO155E2-01M005",D1477="NPC06UZDB-GN020M",D1477="CO155E2-09M005",D1477="NPC06UZDB-BK005M",D1477="NPC06UZDB-BL020M",D1477="NPC06UZDB-RD010M",D1477="NPC06UZDB-RD020M",D1477="CO155E2-08M015",D1477="CO155E2-08C150",D1477="CO155E2-01M001",D1477="CO155E2-01M002",D1477="CO155E2-06M003",D1477="CO155E2-07M001",D1477="CO155E2-09M003",D1477="CO155E2-09M001",D1477="CO155E2-09M007",D1477="CO155E2-0ZM003",D1477="CO155E2-0MM003",D1477="CO155E2-0MM005",D1477="CO155E2-0MM007",D1477="CO155E2-0ZM007",D1477="CO155E2-01M010",D1477="NPC06UZDB-WT150C",D1477="NPC06UZDB-WT050C",D1477="NPC06UZDB-BL002M",D1477="CO155E2-0CM010",D1477="CO155E2-08F008",D1477="CO155E2-08F005",D1477="CO155E2-08C050",D1477="NPC06UZDB-BL750C",D1477="CO155E2-07M003",D1477="NPC06UZDB-BL150C",D1477="NPC06UZDB-BL020M",D1477="NPC06UZDB-BL050C",D1477="NPC06UZDB-BL008M",D1477="NPC06UZDB-BL006M",D1477="NPC06UZDB-GY450C",D1477="NPC06UZDB-GY015M",D1477="NPC06UZDB-GY150C",D1477="NPC06UZDB-BL010M",D1477="NPC06UZDB-GN010M",D1477="NPC06UZDB-BK050C",D1477="NPC06UZDB-GN125C",D1477="NPC06UZDB-GN012M",D1477="NPC06UZDB-BK001M",D1477="NPC06UZDB-BL007M",D1477="NPC06UZDB-GY450C",D1477="NPC06UZDB-OR050C",D1477="CO155E2-0MM001",D1477="CO155E2-06M002",D1477="CO155E2-0MM002",D1477="NPC06UZDB-GN001M",D1477="NPC06UZDB-GN002M",D1477="NPC06UZDB-GN003M",D1477="NPC06UZDB-GN004M",D1477="NPC06UZDB-GN005M",D1477="NPC06UZDB-GN006M",D1477="NPC06UZDB-WT050C",D1477="NPC06UZDB-OR001M",D1477="NPC06UZDB-OR002M",D1477="NPC06UZDB-OR003M",D1477="NPC06UZDB-OR004M",D1477="NPC06UZDB-OR005M",D1477="NPC06UZDB-OR006M",D1477="NPC06UZDB-OR010M",D1477="CO155E2-07M002",D1477="NPC06UZDB-RD001M",D1477="NPC06UZDB-RD002M",D1477="NPC06UZDB-RD002M",D1477="NPC06UZDB-RD003M",D1477="NPC06UZDB-RD004M",D1477="CO155E2-0ZM001",D1477="CO155E2-0ZM002",D1477="NPC06UZDB-BK002M",D1477="NPC06UZDB-BK003M",D1477="NPC06UZDB-BL001M",D1477="NPC06UZDB-BL002M",D1477="NPC06UZDB-BL003M",D1477="NPC06UZDB-BL004M",D1477="NPC06UZDB-BL005M",D1477="NPC06UZDB-BL015M",D1477="NPC06UZDB-GY010M",D1477="NPC06UZDB-GY001M",D1477="NPC06UZDB-GY002M",D1477="NPC06UZDB-GY003M",D1477="NPC06UZDB-GY004M",D1477="NPC06UZDB-GY005M",D1477="NPC06UZDB-YL001M",D1477="NPC06UZDB-YL002M",D1477="NPC06UZDB-YL003M",D1477="CO155E2-0CM001",D1477="CO155E2-0CM002",D1477="CO155E2-0CM003",D1477="CO155E2-0CM004",D1477="CO155E2-0CM005",D1477="CO155E2-08M001",D1477="CO155E2-08M002",D1477="CO155E2-08M003",D1477="CO155E2-08M004",D1477="CO155E2-08M005",D1477="CO155E2-08M006",D1477="CO155E2-08M007",D1477="CO155E2-08M008",D1477="CO155E2-08M009",D1477="CO155E2-08M010",D1477="CO155E2-08M020",D1477="CO155E2-0ZM001",D1477="CO155E2-0ZM002",D1477="CO155E2-09M002",D1477="NPC06UZDB-WT001M",D1477="NPC06UZDB-WT002M",D1477="NPC06UZDB-WT003M",D1477="NPC06UZDB-WT004M",D1477="NPC06UZDB-WT005M",D1477="NPC06UZDB-WT006M",D1477="NPC06UZDB-WT008M",D1477="NPC06UZDB-WT010M",D1477="NPC06UZDB-WT015M",D1477="NPC06UZDB-WT020M",),E1477*2,0)</f>
        <v>0</v>
      </c>
      <c r="BU1477" s="67">
        <f t="shared" si="2693"/>
        <v>146145</v>
      </c>
      <c r="BV1477" s="66"/>
      <c r="BW1477" s="66">
        <f t="shared" ref="BW1477:BW1499" si="2756">IF(OR(D1477="CO155E2-0CM020",D1477="NPC06UZDB-YL020M",D1477="NPC06UZDB-OR050C",D1477="NPC06UZDB-WT020C",D1477="CO155E2-0ZC750",D1477="CO155E2-09M008",D1477="NPC06UZDB-BL011M",D1477="NPC06UZDB-OR008M",D1477="NPC06UZDB-WT450C",D1477="NPC06UZDB-GN015M",D1477="NPC06UZDB-RD015M",D1477="NPC06UZDB-YL004M",D1477="CO155E2-07C150",D1477="NPC06UZDB-WT015C",D1477="NPC06UZDB-GY350C",D1477="NPC06UZDB-OR350C",D1477="NPC06UZDB-YL003M",D1477="CO155E2-0MC150 ",D1477="NPC06UZDB-YL250C",D1477="CO155E2-09C050",D1477="NPC06UZDB-GN250C",D1477="NPC06UZDB-BL250C",D1477="NPC06UZDB-WT004M",D1477="NPC06UZDB-RD150C",D1477="NPC06UZDB-BL009M",D1477="NPC06UZDB-GY020C",D1477="NPC06UZDB-GN020C",D1477="NPC06UZDB-RD020C",D1477="NPC06UZDB-YL020C",D1477="NPC06UZDB-GY030M",D1477="CO155E2-0MC250",D1477="CO155E2-0MC150",D1477="NPC06UZDB-BL020C",D1477="NPC06UZDB-OR150C",D1477="NPC06UZDB-BL012M",D1477="NPC06UZDB-BK350C",D1477="NPC06UZDB-GN350C",D1477="NPC06UZDB-GN450C",D1477="NPC06UZDB-GY350C",D1477="NPC06UZDB-OR350C",D1477="NPC06UZDB-YL350C",D1477="CO155E2-0CM007",D1477="NPC06UZDB-GN007M",D1477="NPC06UZDB-GY150C",D1477="NPC06UZDB-BL015C",D1477="NPC06UZDB-BL030C",D1477="NPC06UZDB-BL013M",D1477="NPC06UZDB-WT016M",D1477="NPC06UZDB-WT025M",D1477="CO155E2-0ZC050",D1477="CO155E2-0ZC250",D1477="CO155E2-0ZM009",D1477="CO155E2-0ZM008",D1477="CO155E2-0ZM006",D1477="CO155E2-0ZM012",D1477="NPC06UZDB-BK016M",D1477="NPC06UZDB-BK011M",D1477="NPC06UZDB-GY250C",D1477="NPC06UZDB-GY007M",D1477="CO155E2-07M015",D1477="CO155E2-0ZM004",D1477="CO155E2-09M004",D1477="CO155E2-0CC050",D1477="CO155E2-09M015",D1477="CO155E2-0ZC150",D1477="CO155E2-01M007",D1477="CO155E2-07M010",D1477="NPC06UZDB-YL050C",D1477="NPC06UZDB-OR007M",D1477="NPC06UZDB-GN050C",D1477="NPC06UZDB-WT012M",D1477="NPC06UZDB-GY006M",D1477="NPC06UZDB-GY008M",D1477="CO155E2-0ZM015",D1477="NPC06UZDB-RD050C",D1477="NPC06UZDB-RD150C",D1477="NPC06UZDB-WT009M",D1477="CO155E2-01M004",D1477="NPC06UZDB-OR015M",D1477="NPC06UZDB-GN750C",D1477="NPC06UZDB-WT750C",D1477="CO155E2-0MM010",D1477="CO155E2-07M005",D1477="CO155E2-07M007",D1477="NPC06UZDB-BK750C",D1477="CO155E2-07C050",D1477="CO155E2-01M007",D1477="CO155E2-0MC050",D1477="NPC06UZDB-BK010M",D1477="NPC06UZDB-BK150C",D1477="NPC06UZDB-BK250C",D1477="NPC06UZDB-RD750C",D1477="NPC06UZDB-WT030M",D1477="CO155E2-01C050",D1477="CO155E2-08C750",D1477="NPC06UZDB-WT050M",D1477="NPC06UZDB-GY050C",D1477="CO155E2-0ZM010",D1477="NPC06UZDB-BK007M",D1477="CO155E2-0CC250",D1477="NPC06UZDB-WT007M",D1477="CO155E2-06C150",D1477="NPC06UZDB-WT025M",D1477="NPC06UZDB-WT025C",D1477="NPC06UZDB-GY750C",D1477="NPC06UZDB-WT250C",D1477="CO155E2-09M010",D1477="CO155E2-06M001",D1477="CO155E2-0ZM005",D1477="NPC06UZDB-YL010M",D1477="NPC06UZDB-GN150C",D1477="NPC06UZDB-RD005M",D1477="NPC06UZDB-GY007M",D1477="NPC06UZDB-GY020M",D1477="NPC06UZDB-YL005M",D1477="NPC06UZDB-YL007M",D1477="NPC06UZDB-YL150C",D1477="NPC06UZDB-OR750C",D1477="CO155E2-0ZC150",D1477="CO155E2-0ZM015",D1477="NPC06UZDB-OR020M",D1477="CO155E2-09M015",D1477="CO155E2-0MM015",D1477="CO155E2-01C150",D1477="CO155E2-01C250",D1477="CO155E2-01M015",D1477="CO155E2-07C150",D1477="CO155E2-08C250",D1477="CO155E2-09C150",D1477="CO155E2-0CC150",D1477="CO155E2-0CM015",D1477="CO155E2-01M003",D1477="CO155E2-01M005",D1477="NPC06UZDB-GN020M",D1477="CO155E2-09M005",D1477="NPC06UZDB-BK005M",D1477="NPC06UZDB-BL020M",D1477="NPC06UZDB-RD010M",D1477="NPC06UZDB-RD020M",D1477="CO155E2-08M015",D1477="CO155E2-08C150",D1477="CO155E2-01M001",D1477="CO155E2-01M002",D1477="CO155E2-06M003",D1477="CO155E2-07M001",D1477="CO155E2-09M003",D1477="CO155E2-09M001",D1477="CO155E2-09M007",D1477="CO155E2-0ZM003",D1477="CO155E2-0MM003",D1477="CO155E2-0MM005",D1477="CO155E2-0MM007",D1477="CO155E2-0ZM007",D1477="CO155E2-01M010",D1477="NPC06UZDB-WT150C",D1477="NPC06UZDB-WT050C",D1477="CO155E2-0CM010",D1477="CO155E2-08F008",D1477="CO155E2-08F005",D1477="CO155E2-08C050",D1477="NPC06UZDB-BL750C",D1477="CO155E2-07M003",D1477="NPC06UZDB-BL150C",D1477="NPC06UZDB-BL020M",D1477="NPC06UZDB-BL050C",D1477="NPC06UZDB-BL008M",D1477="NPC06UZDB-BL006M",D1477="NPC06UZDB-GY450C",D1477="NPC06UZDB-GY015M",D1477="NPC06UZDB-GY150C",D1477="NPC06UZDB-BL010M",D1477="NPC06UZDB-GN010M",D1477="NPC06UZDB-BK050C",D1477="NPC06UZDB-GN125C",D1477="NPC06UZDB-GN012M",D1477="NPC06UZDB-BK001M",D1477="NPC06UZDB-BL007M",D1477="NPC06UZDB-GY450C",D1477="NPC06UZDB-OR050C",D1477="CO155E2-0MM001",D1477="CO155E2-06M002",D1477="CO155E2-0MM002",D1477="NPC06UZDB-GN001M",D1477="NPC06UZDB-GN002M",D1477="NPC06UZDB-GN003M",D1477="NPC06UZDB-GN004M",D1477="NPC06UZDB-GN005M",D1477="NPC06UZDB-GN006M",D1477="NPC06UZDB-WT050C",D1477="NPC06UZDB-OR001M",D1477="NPC06UZDB-OR002M",D1477="NPC06UZDB-OR003M",D1477="NPC06UZDB-OR004M",D1477="NPC06UZDB-OR005M",D1477="NPC06UZDB-OR006M",D1477="NPC06UZDB-OR010M",D1477="CO155E2-07M002",D1477="NPC06UZDB-RD001M",D1477="NPC06UZDB-RD002M",D1477="NPC06UZDB-RD002M",D1477="NPC06UZDB-RD003M",D1477="NPC06UZDB-RD004M",D1477="CO155E2-0ZM001",D1477="CO155E2-0ZM002",D1477="NPC06UZDB-BK002M",D1477="NPC06UZDB-BK003M",D1477="NPC06UZDB-BL001M",D1477="NPC06UZDB-BL002M",D1477="NPC06UZDB-BL003M",D1477="NPC06UZDB-BL004M",D1477="NPC06UZDB-BL005M",D1477="NPC06UZDB-BL015M",D1477="NPC06UZDB-GY010M",D1477="NPC06UZDB-GY001M",D1477="NPC06UZDB-GY002M",D1477="NPC06UZDB-GY003M",D1477="NPC06UZDB-GY004M",D1477="NPC06UZDB-GY005M",D1477="NPC06UZDB-YL001M",D1477="NPC06UZDB-YL002M",D1477="NPC06UZDB-YL003M",D1477="CO155E2-0CM001",D1477="CO155E2-0CM002",D1477="CO155E2-0CM003",D1477="CO155E2-0CM004",D1477="CO155E2-0CM005",D1477="CO155E2-08M001",D1477="CO155E2-08M002",D1477="CO155E2-08M003",D1477="CO155E2-08M004",D1477="CO155E2-08M005",D1477="CO155E2-08M006",D1477="CO155E2-08M007",D1477="CO155E2-08M008",D1477="CO155E2-08M009",D1477="CO155E2-08M010",D1477="CO155E2-08M020",D1477="CO155E2-0ZM001",D1477="CO155E2-0ZM002",D1477="CO155E2-09M002",D1477="NPC06UZDB-WT001M",D1477="NPC06UZDB-WT002M",D1477="NPC06UZDB-WT003M",D1477="NPC06UZDB-WT004M",D1477="NPC06UZDB-WT005M",D1477="NPC06UZDB-WT006M",D1477="NPC06UZDB-WT008M",D1477="NPC06UZDB-WT010M",D1477="NPC06UZDB-WT015M",D1477="NPC06UZDB-WT020M",),E1477*2,0)</f>
        <v>0</v>
      </c>
      <c r="BX1477" s="67">
        <f t="shared" si="2710"/>
        <v>80442</v>
      </c>
      <c r="BY1477" s="66"/>
      <c r="BZ1477" s="66">
        <f t="shared" ref="BZ1477:BZ1499" si="2757">IF(OR(D1477="CO155E2-0CM020",D1477="NPC06UZDB-YL020M",D1477="NPC06UZDB-OR050C",D1477="NPC06UZDB-WT020C",D1477="CO155E2-0ZC750",D1477="CO155E2-09M008",D1477="NPC06UZDB-BL011M",D1477="NPC06UZDB-OR008M",D1477="NPC06UZDB-WT450C",D1477="NPC06UZDB-GN015M",D1477="NPC06UZDB-RD015M",D1477="NPC06UZDB-YL004M",D1477="CO155E2-07C150",D1477="NPC06UZDB-WT015C",D1477="NPC06UZDB-GY350C",D1477="NPC06UZDB-OR350C",D1477="NPC06UZDB-YL003M",D1477="CO155E2-0MC150 ",D1477="NPC06UZDB-YL250C",D1477="CO155E2-09C050",D1477="NPC06UZDB-GN250C",D1477="NPC06UZDB-BL250C",D1477="NPC06UZDB-WT004M",D1477="NPC06UZDB-BL009M",D1477="NPC06UZDB-GY020C",D1477="NPC06UZDB-GN020C",D1477="NPC06UZDB-RD020C",D1477="NPC06UZDB-YL020C",D1477="NPC06UZDB-GY030M",D1477="CO155E2-0MC250",D1477="CO155E2-0MC150",D1477="NPC06UZDB-BL020C",D1477="NPC06UZDB-OR150C",D1477="NPC06UZDB-BL012M",D1477="NPC06UZDB-BK350C",D1477="NPC06UZDB-GN350C",D1477="NPC06UZDB-GN450C",D1477="NPC06UZDB-GY350C",D1477="NPC06UZDB-OR350C",D1477="NPC06UZDB-YL350C",D1477="CO155E2-0CM007",D1477="NPC06UZDB-GN007M",D1477="NPC06UZDB-GY150C",D1477="NPC06UZDB-BL015C",D1477="NPC06UZDB-BL030C",D1477="NPC06UZDB-BL013M",D1477="NPC06UZDB-WT016M",D1477="CO155E2-0ZC050",D1477="CO155E2-0ZC250",D1477="CO155E2-0ZM009",D1477="CO155E2-0ZM008",D1477="CO155E2-0ZM006",D1477="CO155E2-0ZM012",D1477="NPC06UZDB-BK016M",D1477="NPC06UZDB-BK011M",D1477="NPC06UZDB-GY250C",D1477="NPC06UZDB-GY007M",D1477="CO155E2-07M015",D1477="CO155E2-0ZM004",D1477="CO155E2-09M004",D1477="CO155E2-0CC050",D1477="CO155E2-09M015",D1477="CO155E2-0ZC150",D1477="CO155E2-01M007",D1477="CO155E2-07M010",D1477="NPC06UZDB-YL050C",D1477="NPC06UZDB-OR007M",D1477="NPC06UZDB-GN050C",D1477="NPC06UZDB-WT012M",D1477="NPC06UZDB-GY006M",D1477="NPC06UZDB-GY008M",D1477="CO155E2-0ZM015",D1477="NPC06UZDB-RD050C",D1477="NPC06UZDB-RD150C",D1477="NPC06UZDB-WT009M",D1477="CO155E2-01M004",D1477="NPC06UZDB-OR015M",D1477="NPC06UZDB-GN750C",D1477="NPC06UZDB-WT750C",D1477="CO155E2-0MM010",D1477="CO155E2-07M005",D1477="CO155E2-07M007",D1477="NPC06UZDB-BK750C",D1477="CO155E2-07C050",D1477="CO155E2-01M007",D1477="CO155E2-0MC050",D1477="NPC06UZDB-BK010M",D1477="NPC06UZDB-BK150C",D1477="NPC06UZDB-BK250C",D1477="NPC06UZDB-RD750C",D1477="NPC06UZDB-WT030M",D1477="CO155E2-01C050",D1477="CO155E2-08C750",D1477="NPC06UZDB-WT050M",D1477="NPC06UZDB-GY050C",D1477="CO155E2-0ZM010",D1477="NPC06UZDB-BK007M",D1477="CO155E2-0CC250",D1477="NPC06UZDB-WT007M",D1477="CO155E2-06C150",D1477="NPC06UZDB-WT025M",D1477="NPC06UZDB-WT025C",D1477="NPC06UZDB-GY750C",D1477="NPC06UZDB-WT250C",D1477="CO155E2-09M010",D1477="CO155E2-06M001",D1477="CO155E2-0ZM005",D1477="NPC06UZDB-YL010M",D1477="NPC06UZDB-GN150C",D1477="NPC06UZDB-RD005M",D1477="NPC06UZDB-GY007M",D1477="NPC06UZDB-GY020M",D1477="NPC06UZDB-YL005M",D1477="NPC06UZDB-YL007M",D1477="NPC06UZDB-YL150C",D1477="NPC06UZDB-OR750C",D1477="CO155E2-0ZC150",D1477="CO155E2-0ZM015",D1477="NPC06UZDB-OR020M",D1477="CO155E2-09M015",D1477="CO155E2-0MM015",D1477="CO155E2-01C150",D1477="CO155E2-01C250",D1477="CO155E2-01M015",D1477="CO155E2-07C150",D1477="CO155E2-08C250",D1477="CO155E2-09C150",D1477="CO155E2-0CC150",D1477="CO155E2-0CM015",D1477="CO155E2-01M003",D1477="CO155E2-01M005",D1477="NPC06UZDB-GN020M",D1477="CO155E2-09M005",D1477="NPC06UZDB-BK005M",D1477="NPC06UZDB-BL020M",D1477="NPC06UZDB-RD010M",D1477="NPC06UZDB-RD020M",D1477="CO155E2-08M015",D1477="CO155E2-08C150",D1477="CO155E2-01M001",D1477="CO155E2-01M002",D1477="CO155E2-06M003",D1477="CO155E2-07M001",D1477="CO155E2-09M003",D1477="CO155E2-09M001",D1477="CO155E2-09M007",D1477="CO155E2-0ZM003",D1477="CO155E2-0MM003",D1477="CO155E2-0MM005",D1477="CO155E2-0MM007",D1477="CO155E2-0ZM007",D1477="CO155E2-01M010",D1477="NPC06UZDB-WT150C",D1477="NPC06UZDB-WT050C",D1477="CO155E2-0CM010",D1477="CO155E2-08F008",D1477="CO155E2-08F005",D1477="CO155E2-08C050",D1477="NPC06UZDB-BL750C",D1477="CO155E2-07M003",D1477="NPC06UZDB-BL150C",D1477="NPC06UZDB-BL020M",D1477="NPC06UZDB-BL050C",D1477="NPC06UZDB-BL008M",D1477="NPC06UZDB-BL006M",D1477="NPC06UZDB-GY450C",D1477="NPC06UZDB-GY015M",D1477="NPC06UZDB-GY150C",D1477="NPC06UZDB-BL010M",D1477="NPC06UZDB-GN010M",D1477="NPC06UZDB-BK050C",D1477="NPC06UZDB-GN125C",D1477="NPC06UZDB-GN012M",D1477="NPC06UZDB-BK001M",D1477="NPC06UZDB-BL007M",D1477="NPC06UZDB-GY450C",D1477="NPC06UZDB-OR050C",D1477="CO155E2-0MM001",D1477="CO155E2-06M002",D1477="CO155E2-0MM002",D1477="NPC06UZDB-GN001M",D1477="NPC06UZDB-GN002M",D1477="NPC06UZDB-GN003M",D1477="NPC06UZDB-GN004M",D1477="NPC06UZDB-GN005M",D1477="NPC06UZDB-GN006M",D1477="NPC06UZDB-WT050C",D1477="NPC06UZDB-OR001M",D1477="NPC06UZDB-OR002M",D1477="NPC06UZDB-OR003M",D1477="NPC06UZDB-OR004M",D1477="NPC06UZDB-OR005M",D1477="NPC06UZDB-OR006M",D1477="NPC06UZDB-OR010M",D1477="CO155E2-07M002",D1477="NPC06UZDB-RD001M",D1477="NPC06UZDB-RD002M",D1477="NPC06UZDB-RD002M",D1477="NPC06UZDB-RD003M",D1477="NPC06UZDB-RD004M",D1477="CO155E2-0ZM001",D1477="CO155E2-0ZM002",D1477="NPC06UZDB-BK002M",D1477="NPC06UZDB-BK003M",D1477="NPC06UZDB-BL001M",D1477="NPC06UZDB-BL002M",D1477="NPC06UZDB-BL003M",D1477="NPC06UZDB-BL004M",D1477="NPC06UZDB-BL005M",D1477="NPC06UZDB-BL015M",D1477="NPC06UZDB-GY010M",D1477="NPC06UZDB-GY001M",D1477="NPC06UZDB-GY002M",D1477="NPC06UZDB-GY003M",D1477="NPC06UZDB-GY004M",D1477="NPC06UZDB-GY005M",D1477="NPC06UZDB-YL001M",D1477="NPC06UZDB-YL002M",D1477="NPC06UZDB-YL003M",D1477="CO155E2-0CM001",D1477="CO155E2-0CM002",D1477="CO155E2-0CM003",D1477="CO155E2-0CM004",D1477="CO155E2-0CM005",D1477="CO155E2-08M001",D1477="CO155E2-08M002",D1477="CO155E2-08M003",D1477="CO155E2-08M004",D1477="CO155E2-08M005",D1477="CO155E2-08M006",D1477="CO155E2-08M007",D1477="CO155E2-08M008",D1477="CO155E2-08M009",D1477="CO155E2-08M010",D1477="CO155E2-08M020",D1477="CO155E2-0ZM001",D1477="CO155E2-0ZM002",D1477="CO155E2-09M002",D1477="NPC06UZDB-WT001M",D1477="NPC06UZDB-WT002M",D1477="NPC06UZDB-WT003M",D1477="NPC06UZDB-WT004M",D1477="NPC06UZDB-WT005M",D1477="NPC06UZDB-WT006M",D1477="NPC06UZDB-WT008M",D1477="NPC06UZDB-WT010M",D1477="NPC06UZDB-WT015M",D1477="NPC06UZDB-WT020M",),E1477*2,0)</f>
        <v>0</v>
      </c>
      <c r="CA1477" s="67">
        <f t="shared" si="2695"/>
        <v>141839</v>
      </c>
      <c r="CB1477" s="66"/>
      <c r="CC1477" s="66">
        <f t="shared" si="2728"/>
        <v>151.5</v>
      </c>
      <c r="CD1477" s="67">
        <f t="shared" si="2700"/>
        <v>15931.939999999999</v>
      </c>
      <c r="CE1477" s="66"/>
      <c r="CF1477" s="66">
        <f t="shared" si="2729"/>
        <v>0</v>
      </c>
      <c r="CG1477" s="67">
        <f t="shared" si="2651"/>
        <v>3663.6999999999994</v>
      </c>
      <c r="CH1477" s="66"/>
      <c r="CI1477" s="66">
        <f t="shared" si="2730"/>
        <v>0</v>
      </c>
      <c r="CJ1477" s="67">
        <f t="shared" si="2665"/>
        <v>6757.8</v>
      </c>
      <c r="CK1477" s="66"/>
      <c r="CL1477" s="68">
        <f t="shared" si="2731"/>
        <v>0</v>
      </c>
      <c r="CM1477" s="79">
        <f t="shared" si="2652"/>
        <v>4847.4799999999996</v>
      </c>
      <c r="CN1477" s="66"/>
      <c r="CO1477" s="68">
        <f t="shared" si="2732"/>
        <v>0</v>
      </c>
      <c r="CP1477" s="79">
        <f t="shared" si="2653"/>
        <v>3955</v>
      </c>
      <c r="CQ1477" s="66"/>
      <c r="CR1477" s="68">
        <f t="shared" si="2733"/>
        <v>0</v>
      </c>
      <c r="CS1477" s="79">
        <f t="shared" si="2709"/>
        <v>5186</v>
      </c>
      <c r="CT1477" s="66"/>
      <c r="CU1477" s="68">
        <f t="shared" si="2734"/>
        <v>0</v>
      </c>
      <c r="CV1477" s="79">
        <f t="shared" si="2654"/>
        <v>6929</v>
      </c>
      <c r="CW1477" s="66"/>
      <c r="CX1477" s="66">
        <f t="shared" si="2750"/>
        <v>0</v>
      </c>
      <c r="CY1477" s="40">
        <f t="shared" si="2702"/>
        <v>2833.9599999999982</v>
      </c>
      <c r="CZ1477" s="65"/>
      <c r="DA1477" s="66">
        <f t="shared" si="2747"/>
        <v>20</v>
      </c>
      <c r="DB1477" s="67">
        <f t="shared" si="2666"/>
        <v>18060</v>
      </c>
      <c r="DC1477" s="66"/>
      <c r="DD1477" s="66">
        <f t="shared" si="2748"/>
        <v>20</v>
      </c>
      <c r="DE1477" s="67">
        <f t="shared" si="2667"/>
        <v>64631</v>
      </c>
      <c r="DF1477" s="66"/>
      <c r="DG1477" s="69">
        <f t="shared" si="2735"/>
        <v>0</v>
      </c>
      <c r="DH1477" s="67">
        <f t="shared" si="2701"/>
        <v>438695</v>
      </c>
      <c r="DI1477" s="66"/>
      <c r="DJ1477" s="66">
        <f t="shared" si="2736"/>
        <v>0</v>
      </c>
      <c r="DK1477" s="67">
        <f t="shared" si="2655"/>
        <v>4363.5</v>
      </c>
      <c r="DL1477" s="210"/>
      <c r="DM1477" s="206">
        <f t="shared" si="2737"/>
        <v>0</v>
      </c>
      <c r="DN1477" s="25">
        <f t="shared" ref="DN1477:DN1499" si="2758">DN1476+DL1477-DM1477</f>
        <v>0</v>
      </c>
      <c r="DO1477" s="5"/>
      <c r="DP1477" s="43">
        <f t="shared" si="2738"/>
        <v>0</v>
      </c>
      <c r="DQ1477" s="27">
        <f t="shared" si="2656"/>
        <v>6413.5</v>
      </c>
      <c r="DR1477" s="5"/>
      <c r="DS1477" s="43">
        <f t="shared" si="2739"/>
        <v>0</v>
      </c>
      <c r="DT1477" s="27">
        <f t="shared" si="2657"/>
        <v>4846</v>
      </c>
      <c r="DU1477" s="5"/>
      <c r="DV1477" s="43">
        <f t="shared" si="2740"/>
        <v>0</v>
      </c>
      <c r="DW1477" s="27">
        <f t="shared" si="2658"/>
        <v>4835</v>
      </c>
      <c r="DX1477" s="5"/>
      <c r="DY1477" s="22">
        <f t="shared" si="2741"/>
        <v>0</v>
      </c>
      <c r="DZ1477" s="25">
        <f t="shared" si="2659"/>
        <v>523</v>
      </c>
      <c r="EA1477" s="22"/>
      <c r="EB1477" s="22">
        <f t="shared" si="2742"/>
        <v>0</v>
      </c>
      <c r="EC1477" s="28">
        <f t="shared" si="2660"/>
        <v>369</v>
      </c>
      <c r="ED1477" s="5"/>
      <c r="EE1477" s="43">
        <f t="shared" si="2743"/>
        <v>0</v>
      </c>
      <c r="EF1477" s="27">
        <f t="shared" si="2661"/>
        <v>4769</v>
      </c>
      <c r="EG1477" s="66"/>
      <c r="EH1477" s="66">
        <f t="shared" si="2744"/>
        <v>0</v>
      </c>
      <c r="EI1477" s="67">
        <f t="shared" si="2662"/>
        <v>21277</v>
      </c>
      <c r="EJ1477" s="66"/>
      <c r="EK1477" s="66">
        <f t="shared" si="2745"/>
        <v>0</v>
      </c>
      <c r="EL1477" s="67">
        <f t="shared" si="2663"/>
        <v>19907</v>
      </c>
      <c r="EM1477" s="110">
        <f t="shared" si="2672"/>
        <v>228704.60446276006</v>
      </c>
    </row>
    <row r="1478" spans="1:143" s="36" customFormat="1" ht="11.25" customHeight="1" x14ac:dyDescent="0.25">
      <c r="A1478" s="11">
        <v>46207</v>
      </c>
      <c r="B1478" s="187"/>
      <c r="C1478" s="181">
        <v>8005013315</v>
      </c>
      <c r="D1478" s="111" t="s">
        <v>483</v>
      </c>
      <c r="E1478" s="138">
        <v>1200</v>
      </c>
      <c r="F1478" s="139">
        <v>2</v>
      </c>
      <c r="G1478" s="85">
        <v>191516876958</v>
      </c>
      <c r="H1478" s="66"/>
      <c r="I1478" s="41">
        <f t="shared" si="2712"/>
        <v>0</v>
      </c>
      <c r="J1478" s="48">
        <f t="shared" si="2696"/>
        <v>203967</v>
      </c>
      <c r="K1478" s="66"/>
      <c r="L1478" s="41">
        <f t="shared" si="2703"/>
        <v>0</v>
      </c>
      <c r="M1478" s="48">
        <f t="shared" si="2697"/>
        <v>212784</v>
      </c>
      <c r="N1478" s="66"/>
      <c r="O1478" s="41">
        <f t="shared" si="2704"/>
        <v>0</v>
      </c>
      <c r="P1478" s="48">
        <f t="shared" si="2698"/>
        <v>141346</v>
      </c>
      <c r="Q1478" s="66"/>
      <c r="R1478" s="66">
        <f t="shared" si="2705"/>
        <v>0</v>
      </c>
      <c r="S1478" s="67">
        <f t="shared" si="2699"/>
        <v>277482</v>
      </c>
      <c r="T1478" s="66"/>
      <c r="U1478" s="66">
        <f t="shared" si="2713"/>
        <v>0</v>
      </c>
      <c r="V1478" s="67">
        <f t="shared" si="2679"/>
        <v>112448.30000000005</v>
      </c>
      <c r="W1478" s="136"/>
      <c r="X1478" s="69">
        <f t="shared" si="2714"/>
        <v>0</v>
      </c>
      <c r="Y1478" s="67">
        <f t="shared" si="2684"/>
        <v>4416.3500000000004</v>
      </c>
      <c r="Z1478" s="66"/>
      <c r="AA1478" s="68">
        <f t="shared" si="2715"/>
        <v>0</v>
      </c>
      <c r="AB1478" s="67">
        <f t="shared" si="2685"/>
        <v>24408.5</v>
      </c>
      <c r="AC1478" s="66"/>
      <c r="AD1478" s="66">
        <f t="shared" si="2716"/>
        <v>0</v>
      </c>
      <c r="AE1478" s="67">
        <f t="shared" si="2686"/>
        <v>14877</v>
      </c>
      <c r="AF1478" s="66"/>
      <c r="AG1478" s="78">
        <f t="shared" si="2717"/>
        <v>0</v>
      </c>
      <c r="AH1478" s="79">
        <f t="shared" si="2687"/>
        <v>17184.8</v>
      </c>
      <c r="AI1478" s="66"/>
      <c r="AJ1478" s="68">
        <f t="shared" si="2718"/>
        <v>0</v>
      </c>
      <c r="AK1478" s="67">
        <f t="shared" si="2688"/>
        <v>41069</v>
      </c>
      <c r="AL1478" s="66"/>
      <c r="AM1478" s="68">
        <f t="shared" si="2673"/>
        <v>0</v>
      </c>
      <c r="AN1478" s="67">
        <f t="shared" si="2689"/>
        <v>7722.12</v>
      </c>
      <c r="AO1478" s="66"/>
      <c r="AP1478" s="68">
        <f t="shared" si="2719"/>
        <v>0</v>
      </c>
      <c r="AQ1478" s="67">
        <f t="shared" si="2706"/>
        <v>7498.6399999999994</v>
      </c>
      <c r="AR1478" s="66"/>
      <c r="AS1478" s="68">
        <f t="shared" si="2720"/>
        <v>0</v>
      </c>
      <c r="AT1478" s="67">
        <f t="shared" si="2674"/>
        <v>2278.5</v>
      </c>
      <c r="AU1478" s="66"/>
      <c r="AV1478" s="66">
        <f t="shared" si="2721"/>
        <v>0</v>
      </c>
      <c r="AW1478" s="42">
        <f t="shared" si="2711"/>
        <v>3255.6000000000017</v>
      </c>
      <c r="AX1478" s="66"/>
      <c r="AY1478" s="66">
        <f t="shared" si="2722"/>
        <v>0</v>
      </c>
      <c r="AZ1478" s="67">
        <f t="shared" si="2753"/>
        <v>616.09999999999991</v>
      </c>
      <c r="BA1478" s="66"/>
      <c r="BB1478" s="68">
        <f t="shared" si="2723"/>
        <v>0</v>
      </c>
      <c r="BC1478" s="67">
        <f t="shared" si="2708"/>
        <v>77.819999999999851</v>
      </c>
      <c r="BD1478" s="66"/>
      <c r="BE1478" s="68">
        <f t="shared" si="2724"/>
        <v>0</v>
      </c>
      <c r="BF1478" s="67">
        <f t="shared" si="2751"/>
        <v>445.38000000000164</v>
      </c>
      <c r="BG1478" s="66"/>
      <c r="BH1478" s="68">
        <f t="shared" si="2754"/>
        <v>0</v>
      </c>
      <c r="BI1478" s="67">
        <f t="shared" si="2752"/>
        <v>2648.5000000000023</v>
      </c>
      <c r="BJ1478" s="66"/>
      <c r="BK1478" s="68">
        <f t="shared" si="2725"/>
        <v>0</v>
      </c>
      <c r="BL1478" s="67">
        <f t="shared" ref="BL1478:BL1499" si="2759">+BL1477+BJ1478-BK1478</f>
        <v>2582.6000000000004</v>
      </c>
      <c r="BM1478" s="66"/>
      <c r="BN1478" s="68">
        <f t="shared" si="2749"/>
        <v>0</v>
      </c>
      <c r="BO1478" s="67">
        <f t="shared" ref="BO1478:BO1499" si="2760">+BO1477+BM1478-BN1478</f>
        <v>9059.4999999999982</v>
      </c>
      <c r="BP1478" s="66"/>
      <c r="BQ1478" s="68">
        <f t="shared" si="2680"/>
        <v>0</v>
      </c>
      <c r="BR1478" s="67">
        <f t="shared" si="2664"/>
        <v>52685.650000000009</v>
      </c>
      <c r="BS1478" s="66"/>
      <c r="BT1478" s="66">
        <f t="shared" si="2755"/>
        <v>0</v>
      </c>
      <c r="BU1478" s="67">
        <f t="shared" si="2693"/>
        <v>146145</v>
      </c>
      <c r="BV1478" s="66"/>
      <c r="BW1478" s="66">
        <f t="shared" si="2756"/>
        <v>0</v>
      </c>
      <c r="BX1478" s="67">
        <f t="shared" si="2710"/>
        <v>80442</v>
      </c>
      <c r="BY1478" s="66"/>
      <c r="BZ1478" s="66">
        <f t="shared" si="2757"/>
        <v>0</v>
      </c>
      <c r="CA1478" s="67">
        <f t="shared" si="2695"/>
        <v>141839</v>
      </c>
      <c r="CB1478" s="66"/>
      <c r="CC1478" s="66">
        <f t="shared" si="2728"/>
        <v>2580</v>
      </c>
      <c r="CD1478" s="67">
        <f t="shared" si="2700"/>
        <v>13351.939999999999</v>
      </c>
      <c r="CE1478" s="66"/>
      <c r="CF1478" s="66">
        <f t="shared" si="2729"/>
        <v>0</v>
      </c>
      <c r="CG1478" s="67">
        <f t="shared" ref="CG1478:CG1499" si="2761">+CG1477+CE1478-CF1478</f>
        <v>3663.6999999999994</v>
      </c>
      <c r="CH1478" s="66"/>
      <c r="CI1478" s="66">
        <f t="shared" si="2730"/>
        <v>0</v>
      </c>
      <c r="CJ1478" s="67">
        <f t="shared" si="2665"/>
        <v>6757.8</v>
      </c>
      <c r="CK1478" s="66"/>
      <c r="CL1478" s="68">
        <f t="shared" si="2731"/>
        <v>0</v>
      </c>
      <c r="CM1478" s="79">
        <f t="shared" ref="CM1478:CM1499" si="2762">+CM1477+CK1478-CL1478</f>
        <v>4847.4799999999996</v>
      </c>
      <c r="CN1478" s="66"/>
      <c r="CO1478" s="68">
        <f t="shared" si="2732"/>
        <v>0</v>
      </c>
      <c r="CP1478" s="79">
        <f t="shared" ref="CP1478:CP1499" si="2763">+CP1477+CN1478-CO1478</f>
        <v>3955</v>
      </c>
      <c r="CQ1478" s="66"/>
      <c r="CR1478" s="68">
        <f t="shared" si="2733"/>
        <v>0</v>
      </c>
      <c r="CS1478" s="79">
        <f t="shared" si="2709"/>
        <v>5186</v>
      </c>
      <c r="CT1478" s="66"/>
      <c r="CU1478" s="68">
        <f t="shared" si="2734"/>
        <v>0</v>
      </c>
      <c r="CV1478" s="79">
        <f t="shared" ref="CV1478:CV1499" si="2764">+CV1477+CT1478-CU1478</f>
        <v>6929</v>
      </c>
      <c r="CW1478" s="66"/>
      <c r="CX1478" s="66">
        <f t="shared" si="2750"/>
        <v>0</v>
      </c>
      <c r="CY1478" s="40">
        <f t="shared" si="2702"/>
        <v>2833.9599999999982</v>
      </c>
      <c r="CZ1478" s="65"/>
      <c r="DA1478" s="66">
        <f t="shared" si="2747"/>
        <v>2400</v>
      </c>
      <c r="DB1478" s="67">
        <f t="shared" si="2666"/>
        <v>15660</v>
      </c>
      <c r="DC1478" s="66"/>
      <c r="DD1478" s="66">
        <f t="shared" si="2748"/>
        <v>2400</v>
      </c>
      <c r="DE1478" s="67">
        <f t="shared" si="2667"/>
        <v>62231</v>
      </c>
      <c r="DF1478" s="66"/>
      <c r="DG1478" s="69">
        <f t="shared" si="2735"/>
        <v>0</v>
      </c>
      <c r="DH1478" s="67">
        <f t="shared" si="2701"/>
        <v>438695</v>
      </c>
      <c r="DI1478" s="66"/>
      <c r="DJ1478" s="66">
        <f t="shared" si="2736"/>
        <v>0</v>
      </c>
      <c r="DK1478" s="67">
        <f t="shared" ref="DK1478:DK1499" si="2765">+DK1477+DI1478-DJ1478</f>
        <v>4363.5</v>
      </c>
      <c r="DL1478" s="210"/>
      <c r="DM1478" s="206">
        <f t="shared" si="2737"/>
        <v>0</v>
      </c>
      <c r="DN1478" s="25">
        <f t="shared" si="2758"/>
        <v>0</v>
      </c>
      <c r="DO1478" s="5"/>
      <c r="DP1478" s="43">
        <f t="shared" si="2738"/>
        <v>0</v>
      </c>
      <c r="DQ1478" s="27">
        <f t="shared" ref="DQ1478:DQ1499" si="2766">DQ1477+DO1478-DP1478</f>
        <v>6413.5</v>
      </c>
      <c r="DR1478" s="5"/>
      <c r="DS1478" s="43">
        <f t="shared" si="2739"/>
        <v>0</v>
      </c>
      <c r="DT1478" s="27">
        <f t="shared" ref="DT1478:DT1499" si="2767">DT1477+DR1478-DS1478</f>
        <v>4846</v>
      </c>
      <c r="DU1478" s="5"/>
      <c r="DV1478" s="43">
        <f t="shared" si="2740"/>
        <v>0</v>
      </c>
      <c r="DW1478" s="27">
        <f t="shared" ref="DW1478:DW1499" si="2768">DW1477+DU1478-DV1478</f>
        <v>4835</v>
      </c>
      <c r="DX1478" s="5"/>
      <c r="DY1478" s="22">
        <f t="shared" si="2741"/>
        <v>0</v>
      </c>
      <c r="DZ1478" s="25">
        <f t="shared" ref="DZ1478:DZ1499" si="2769">DZ1477+DX1478-DY1478</f>
        <v>523</v>
      </c>
      <c r="EA1478" s="22"/>
      <c r="EB1478" s="22">
        <f t="shared" si="2742"/>
        <v>0</v>
      </c>
      <c r="EC1478" s="28">
        <f t="shared" ref="EC1478:EC1499" si="2770">EC1477+EA1478-EB1478</f>
        <v>369</v>
      </c>
      <c r="ED1478" s="5"/>
      <c r="EE1478" s="43">
        <f t="shared" si="2743"/>
        <v>0</v>
      </c>
      <c r="EF1478" s="27">
        <f t="shared" ref="EF1478:EF1499" si="2771">EF1477+ED1478-EE1478</f>
        <v>4769</v>
      </c>
      <c r="EG1478" s="66"/>
      <c r="EH1478" s="66">
        <f t="shared" si="2744"/>
        <v>0</v>
      </c>
      <c r="EI1478" s="67">
        <f t="shared" ref="EI1478:EI1499" si="2772">+EI1477+EG1478-EH1478</f>
        <v>21277</v>
      </c>
      <c r="EJ1478" s="66"/>
      <c r="EK1478" s="66">
        <f t="shared" si="2745"/>
        <v>0</v>
      </c>
      <c r="EL1478" s="67">
        <f t="shared" ref="EL1478:EL1499" si="2773">EL1477+EJ1478-EK1478</f>
        <v>19907</v>
      </c>
      <c r="EM1478" s="110">
        <f t="shared" si="2672"/>
        <v>228704.60446276006</v>
      </c>
    </row>
    <row r="1479" spans="1:143" s="36" customFormat="1" ht="11.25" customHeight="1" x14ac:dyDescent="0.25">
      <c r="A1479" s="11">
        <v>46207</v>
      </c>
      <c r="B1479" s="187"/>
      <c r="C1479" s="181">
        <v>8005013469</v>
      </c>
      <c r="D1479" s="111" t="s">
        <v>484</v>
      </c>
      <c r="E1479" s="138">
        <v>50</v>
      </c>
      <c r="F1479" s="139">
        <v>7</v>
      </c>
      <c r="G1479" s="85">
        <v>191516868083</v>
      </c>
      <c r="H1479" s="66"/>
      <c r="I1479" s="41">
        <f t="shared" si="2712"/>
        <v>0</v>
      </c>
      <c r="J1479" s="48">
        <f t="shared" si="2696"/>
        <v>203967</v>
      </c>
      <c r="K1479" s="66"/>
      <c r="L1479" s="41">
        <f t="shared" si="2703"/>
        <v>0</v>
      </c>
      <c r="M1479" s="48">
        <f t="shared" si="2697"/>
        <v>212784</v>
      </c>
      <c r="N1479" s="66"/>
      <c r="O1479" s="41">
        <f t="shared" si="2704"/>
        <v>0</v>
      </c>
      <c r="P1479" s="48">
        <f t="shared" si="2698"/>
        <v>141346</v>
      </c>
      <c r="Q1479" s="66"/>
      <c r="R1479" s="66">
        <f t="shared" si="2705"/>
        <v>0</v>
      </c>
      <c r="S1479" s="67">
        <f t="shared" si="2699"/>
        <v>277482</v>
      </c>
      <c r="T1479" s="66"/>
      <c r="U1479" s="66">
        <f t="shared" si="2713"/>
        <v>0</v>
      </c>
      <c r="V1479" s="67">
        <f t="shared" si="2679"/>
        <v>112448.30000000005</v>
      </c>
      <c r="W1479" s="136"/>
      <c r="X1479" s="69">
        <f t="shared" si="2714"/>
        <v>0</v>
      </c>
      <c r="Y1479" s="67">
        <f t="shared" si="2684"/>
        <v>4416.3500000000004</v>
      </c>
      <c r="Z1479" s="66"/>
      <c r="AA1479" s="68">
        <f t="shared" si="2715"/>
        <v>0</v>
      </c>
      <c r="AB1479" s="67">
        <f t="shared" si="2685"/>
        <v>24408.5</v>
      </c>
      <c r="AC1479" s="66"/>
      <c r="AD1479" s="66">
        <f t="shared" si="2716"/>
        <v>0</v>
      </c>
      <c r="AE1479" s="67">
        <f t="shared" si="2686"/>
        <v>14877</v>
      </c>
      <c r="AF1479" s="66"/>
      <c r="AG1479" s="78">
        <f t="shared" si="2717"/>
        <v>0</v>
      </c>
      <c r="AH1479" s="79">
        <f t="shared" si="2687"/>
        <v>17184.8</v>
      </c>
      <c r="AI1479" s="66"/>
      <c r="AJ1479" s="68">
        <f t="shared" si="2718"/>
        <v>0</v>
      </c>
      <c r="AK1479" s="67">
        <f t="shared" si="2688"/>
        <v>41069</v>
      </c>
      <c r="AL1479" s="66"/>
      <c r="AM1479" s="68">
        <f t="shared" si="2673"/>
        <v>0</v>
      </c>
      <c r="AN1479" s="67">
        <f t="shared" si="2689"/>
        <v>7722.12</v>
      </c>
      <c r="AO1479" s="66"/>
      <c r="AP1479" s="68">
        <f t="shared" si="2719"/>
        <v>0</v>
      </c>
      <c r="AQ1479" s="67">
        <f t="shared" si="2706"/>
        <v>7498.6399999999994</v>
      </c>
      <c r="AR1479" s="66"/>
      <c r="AS1479" s="68">
        <f t="shared" si="2720"/>
        <v>0</v>
      </c>
      <c r="AT1479" s="67">
        <f t="shared" si="2674"/>
        <v>2278.5</v>
      </c>
      <c r="AU1479" s="66"/>
      <c r="AV1479" s="66">
        <f t="shared" si="2721"/>
        <v>0</v>
      </c>
      <c r="AW1479" s="42">
        <f t="shared" si="2711"/>
        <v>3255.6000000000017</v>
      </c>
      <c r="AX1479" s="66"/>
      <c r="AY1479" s="66">
        <f t="shared" si="2722"/>
        <v>0</v>
      </c>
      <c r="AZ1479" s="67">
        <f t="shared" si="2753"/>
        <v>616.09999999999991</v>
      </c>
      <c r="BA1479" s="66"/>
      <c r="BB1479" s="68">
        <f t="shared" si="2723"/>
        <v>0</v>
      </c>
      <c r="BC1479" s="67">
        <f t="shared" si="2708"/>
        <v>77.819999999999851</v>
      </c>
      <c r="BD1479" s="66"/>
      <c r="BE1479" s="68">
        <f t="shared" si="2724"/>
        <v>0</v>
      </c>
      <c r="BF1479" s="67">
        <f t="shared" si="2751"/>
        <v>445.38000000000164</v>
      </c>
      <c r="BG1479" s="66"/>
      <c r="BH1479" s="68">
        <f t="shared" si="2754"/>
        <v>0</v>
      </c>
      <c r="BI1479" s="67">
        <f t="shared" si="2752"/>
        <v>2648.5000000000023</v>
      </c>
      <c r="BJ1479" s="66"/>
      <c r="BK1479" s="68">
        <f t="shared" si="2725"/>
        <v>0</v>
      </c>
      <c r="BL1479" s="67">
        <f t="shared" si="2759"/>
        <v>2582.6000000000004</v>
      </c>
      <c r="BM1479" s="66"/>
      <c r="BN1479" s="68">
        <f t="shared" si="2749"/>
        <v>0</v>
      </c>
      <c r="BO1479" s="67">
        <f t="shared" si="2760"/>
        <v>9059.4999999999982</v>
      </c>
      <c r="BP1479" s="66"/>
      <c r="BQ1479" s="68">
        <f t="shared" si="2680"/>
        <v>0</v>
      </c>
      <c r="BR1479" s="67">
        <f t="shared" si="2664"/>
        <v>52685.650000000009</v>
      </c>
      <c r="BS1479" s="66"/>
      <c r="BT1479" s="66">
        <f t="shared" si="2755"/>
        <v>0</v>
      </c>
      <c r="BU1479" s="67">
        <f t="shared" si="2693"/>
        <v>146145</v>
      </c>
      <c r="BV1479" s="66"/>
      <c r="BW1479" s="66">
        <f t="shared" si="2756"/>
        <v>0</v>
      </c>
      <c r="BX1479" s="67">
        <f t="shared" si="2710"/>
        <v>80442</v>
      </c>
      <c r="BY1479" s="66"/>
      <c r="BZ1479" s="66">
        <f t="shared" si="2757"/>
        <v>0</v>
      </c>
      <c r="CA1479" s="67">
        <f t="shared" si="2695"/>
        <v>141839</v>
      </c>
      <c r="CB1479" s="66"/>
      <c r="CC1479" s="66">
        <f t="shared" si="2728"/>
        <v>0</v>
      </c>
      <c r="CD1479" s="67">
        <f t="shared" si="2700"/>
        <v>13351.939999999999</v>
      </c>
      <c r="CE1479" s="66"/>
      <c r="CF1479" s="66">
        <f t="shared" si="2729"/>
        <v>0</v>
      </c>
      <c r="CG1479" s="67">
        <f t="shared" si="2761"/>
        <v>3663.6999999999994</v>
      </c>
      <c r="CH1479" s="66"/>
      <c r="CI1479" s="66">
        <f t="shared" si="2730"/>
        <v>0</v>
      </c>
      <c r="CJ1479" s="67">
        <f t="shared" si="2665"/>
        <v>6757.8</v>
      </c>
      <c r="CK1479" s="66"/>
      <c r="CL1479" s="68">
        <f t="shared" si="2731"/>
        <v>0</v>
      </c>
      <c r="CM1479" s="79">
        <f t="shared" si="2762"/>
        <v>4847.4799999999996</v>
      </c>
      <c r="CN1479" s="66"/>
      <c r="CO1479" s="68">
        <f t="shared" si="2732"/>
        <v>0</v>
      </c>
      <c r="CP1479" s="79">
        <f t="shared" si="2763"/>
        <v>3955</v>
      </c>
      <c r="CQ1479" s="66"/>
      <c r="CR1479" s="68">
        <f t="shared" si="2733"/>
        <v>0</v>
      </c>
      <c r="CS1479" s="79">
        <f t="shared" si="2709"/>
        <v>5186</v>
      </c>
      <c r="CT1479" s="66"/>
      <c r="CU1479" s="68">
        <f t="shared" si="2734"/>
        <v>0</v>
      </c>
      <c r="CV1479" s="79">
        <f t="shared" si="2764"/>
        <v>6929</v>
      </c>
      <c r="CW1479" s="66"/>
      <c r="CX1479" s="66">
        <f t="shared" si="2750"/>
        <v>0</v>
      </c>
      <c r="CY1479" s="40">
        <f t="shared" si="2702"/>
        <v>2833.9599999999982</v>
      </c>
      <c r="CZ1479" s="65"/>
      <c r="DA1479" s="66">
        <f t="shared" si="2747"/>
        <v>0</v>
      </c>
      <c r="DB1479" s="67">
        <f t="shared" si="2666"/>
        <v>15660</v>
      </c>
      <c r="DC1479" s="66"/>
      <c r="DD1479" s="66">
        <f t="shared" si="2748"/>
        <v>0</v>
      </c>
      <c r="DE1479" s="67">
        <f t="shared" si="2667"/>
        <v>62231</v>
      </c>
      <c r="DF1479" s="66"/>
      <c r="DG1479" s="69">
        <f t="shared" si="2735"/>
        <v>0</v>
      </c>
      <c r="DH1479" s="67">
        <f t="shared" si="2701"/>
        <v>438695</v>
      </c>
      <c r="DI1479" s="66"/>
      <c r="DJ1479" s="66">
        <f t="shared" si="2736"/>
        <v>0</v>
      </c>
      <c r="DK1479" s="67">
        <f t="shared" si="2765"/>
        <v>4363.5</v>
      </c>
      <c r="DL1479" s="210"/>
      <c r="DM1479" s="206">
        <f t="shared" si="2737"/>
        <v>0</v>
      </c>
      <c r="DN1479" s="25">
        <f t="shared" si="2758"/>
        <v>0</v>
      </c>
      <c r="DO1479" s="5"/>
      <c r="DP1479" s="43">
        <f t="shared" si="2738"/>
        <v>0</v>
      </c>
      <c r="DQ1479" s="27">
        <f t="shared" si="2766"/>
        <v>6413.5</v>
      </c>
      <c r="DR1479" s="5"/>
      <c r="DS1479" s="43">
        <f t="shared" si="2739"/>
        <v>0</v>
      </c>
      <c r="DT1479" s="27">
        <f t="shared" si="2767"/>
        <v>4846</v>
      </c>
      <c r="DU1479" s="5"/>
      <c r="DV1479" s="43">
        <f t="shared" si="2740"/>
        <v>0</v>
      </c>
      <c r="DW1479" s="27">
        <f t="shared" si="2768"/>
        <v>4835</v>
      </c>
      <c r="DX1479" s="5"/>
      <c r="DY1479" s="22">
        <f t="shared" si="2741"/>
        <v>0</v>
      </c>
      <c r="DZ1479" s="25">
        <f t="shared" si="2769"/>
        <v>523</v>
      </c>
      <c r="EA1479" s="22"/>
      <c r="EB1479" s="22">
        <f t="shared" si="2742"/>
        <v>0</v>
      </c>
      <c r="EC1479" s="28">
        <f t="shared" si="2770"/>
        <v>369</v>
      </c>
      <c r="ED1479" s="5"/>
      <c r="EE1479" s="43">
        <f t="shared" si="2743"/>
        <v>0</v>
      </c>
      <c r="EF1479" s="27">
        <f t="shared" si="2771"/>
        <v>4769</v>
      </c>
      <c r="EG1479" s="66"/>
      <c r="EH1479" s="66">
        <f t="shared" si="2744"/>
        <v>0</v>
      </c>
      <c r="EI1479" s="67">
        <f t="shared" si="2772"/>
        <v>21277</v>
      </c>
      <c r="EJ1479" s="66"/>
      <c r="EK1479" s="66">
        <f t="shared" si="2745"/>
        <v>0</v>
      </c>
      <c r="EL1479" s="67">
        <f t="shared" si="2773"/>
        <v>19907</v>
      </c>
      <c r="EM1479" s="110" t="e">
        <f t="shared" si="2672"/>
        <v>#REF!</v>
      </c>
    </row>
    <row r="1480" spans="1:143" s="36" customFormat="1" ht="11.25" customHeight="1" x14ac:dyDescent="0.25">
      <c r="A1480" s="112">
        <v>46207</v>
      </c>
      <c r="B1480" s="187">
        <v>46191</v>
      </c>
      <c r="C1480" s="174">
        <v>8005017064</v>
      </c>
      <c r="D1480" s="13" t="s">
        <v>213</v>
      </c>
      <c r="E1480" s="14">
        <v>945</v>
      </c>
      <c r="F1480" s="15">
        <v>3</v>
      </c>
      <c r="G1480" s="16">
        <v>191516031265</v>
      </c>
      <c r="H1480" s="66"/>
      <c r="I1480" s="41">
        <f t="shared" si="2712"/>
        <v>1890</v>
      </c>
      <c r="J1480" s="48">
        <f t="shared" si="2696"/>
        <v>202077</v>
      </c>
      <c r="K1480" s="66"/>
      <c r="L1480" s="41">
        <f t="shared" si="2703"/>
        <v>1890</v>
      </c>
      <c r="M1480" s="48">
        <f t="shared" si="2697"/>
        <v>210894</v>
      </c>
      <c r="N1480" s="66"/>
      <c r="O1480" s="41">
        <f t="shared" si="2704"/>
        <v>1890</v>
      </c>
      <c r="P1480" s="48">
        <f t="shared" si="2698"/>
        <v>139456</v>
      </c>
      <c r="Q1480" s="66"/>
      <c r="R1480" s="66">
        <f t="shared" si="2705"/>
        <v>1890</v>
      </c>
      <c r="S1480" s="67">
        <f t="shared" si="2699"/>
        <v>275592</v>
      </c>
      <c r="T1480" s="66"/>
      <c r="U1480" s="66">
        <f t="shared" si="2713"/>
        <v>2929.5</v>
      </c>
      <c r="V1480" s="67">
        <f t="shared" si="2679"/>
        <v>109518.80000000005</v>
      </c>
      <c r="W1480" s="136"/>
      <c r="X1480" s="69">
        <f t="shared" si="2714"/>
        <v>0</v>
      </c>
      <c r="Y1480" s="67">
        <f t="shared" si="2684"/>
        <v>4416.3500000000004</v>
      </c>
      <c r="Z1480" s="66"/>
      <c r="AA1480" s="68">
        <f t="shared" si="2715"/>
        <v>0</v>
      </c>
      <c r="AB1480" s="67">
        <f t="shared" si="2685"/>
        <v>24408.5</v>
      </c>
      <c r="AC1480" s="66"/>
      <c r="AD1480" s="66">
        <f t="shared" si="2716"/>
        <v>0</v>
      </c>
      <c r="AE1480" s="67">
        <f t="shared" si="2686"/>
        <v>14877</v>
      </c>
      <c r="AF1480" s="66"/>
      <c r="AG1480" s="78">
        <f t="shared" si="2717"/>
        <v>0</v>
      </c>
      <c r="AH1480" s="79">
        <f t="shared" si="2687"/>
        <v>17184.8</v>
      </c>
      <c r="AI1480" s="66"/>
      <c r="AJ1480" s="68">
        <f t="shared" si="2718"/>
        <v>0</v>
      </c>
      <c r="AK1480" s="67">
        <f t="shared" si="2688"/>
        <v>41069</v>
      </c>
      <c r="AL1480" s="66"/>
      <c r="AM1480" s="68">
        <f t="shared" si="2673"/>
        <v>0</v>
      </c>
      <c r="AN1480" s="67">
        <f t="shared" si="2689"/>
        <v>7722.12</v>
      </c>
      <c r="AO1480" s="66"/>
      <c r="AP1480" s="68">
        <f t="shared" si="2719"/>
        <v>0</v>
      </c>
      <c r="AQ1480" s="67">
        <f t="shared" si="2706"/>
        <v>7498.6399999999994</v>
      </c>
      <c r="AR1480" s="66"/>
      <c r="AS1480" s="68">
        <f t="shared" si="2720"/>
        <v>0</v>
      </c>
      <c r="AT1480" s="67">
        <f t="shared" si="2674"/>
        <v>2278.5</v>
      </c>
      <c r="AU1480" s="66"/>
      <c r="AV1480" s="66">
        <f t="shared" si="2721"/>
        <v>0</v>
      </c>
      <c r="AW1480" s="42">
        <f t="shared" si="2711"/>
        <v>3255.6000000000017</v>
      </c>
      <c r="AX1480" s="66"/>
      <c r="AY1480" s="66">
        <f t="shared" si="2722"/>
        <v>0</v>
      </c>
      <c r="AZ1480" s="67">
        <f t="shared" si="2753"/>
        <v>616.09999999999991</v>
      </c>
      <c r="BA1480" s="66"/>
      <c r="BB1480" s="68">
        <f t="shared" si="2723"/>
        <v>0</v>
      </c>
      <c r="BC1480" s="67">
        <f t="shared" si="2708"/>
        <v>77.819999999999851</v>
      </c>
      <c r="BD1480" s="66"/>
      <c r="BE1480" s="68">
        <f t="shared" si="2724"/>
        <v>0</v>
      </c>
      <c r="BF1480" s="67">
        <f t="shared" si="2751"/>
        <v>445.38000000000164</v>
      </c>
      <c r="BG1480" s="66"/>
      <c r="BH1480" s="68" t="e">
        <f>IF(OR(#REF!="NPC06UZDB-GY026M",#REF!="NPP06UZDB-GY010M",D1480="CO155E2-0CM018",D1480="CO155E2-0CM023",D1480="CO155E2-0CM026",D1480="NPP06UZDB-GY150C",D1480="NPP06UZDB-GY025M",D1480="NPC06UZDB-GY013M",D1480="NPP06UZDB-GY001M",D1480="NPP06UZDB-GY250C",D1480="NPC06UZDB-GY028M",D1480="NPC06UZDB-GY018M",D1480="NPC06UZDB-GY014M",D1480="NPC06UZDB-GY012M",D1480="NPC06UZDB-GY011M",D1480="NPC06UZDB-GY006M",D1480="CO155E2-0CM006",D1480="NPP06UZDB-GY005M",D1480="NPP06UZDB-GY005M",D1480="NPP06UZDB-GY003M",D1480="NPP06UZDB-GY002M",D1480="NPC06UZDB-GY025M",D1480="CO155E2-0CM020",D1480="CO155E2-0CM030",D1480="NPC06UZDB-GY350C",D1480="NPC06UZDB-GY030M",D1480="NPC06UZDB-GY020C",D1480="NPC06UZDB-GY030M",D1480="NPC06UZDB-GY350C",D1480="CO155E2-0CM007",D1480="NPC06UZDB-GY150C",D1480="NPC06UZDB-GY250C",D1480="NPC06UZDB-GY007M",D1480="CO155E2-0CC050",D1480="NPC06UZDB-GY006M",D1480="NPC06UZDB-GY008M",D1480="NPC06UZDB-GY050C",D1480="CO155E2-0CC250",D1480="NPC06UZDB-GY750C",D1480="NPC06UZDB-GY007M",D1480="NPC06UZDB-GY020M",D1480="CO155E2-0CC150",D1480="CO155E2-0CM015",D1480="CO155E2-0CM010",D1480="NPC06UZDB-GY450C",D1480="NPC06UZDB-GY015M",D1480="NPC06UZDB-GY150C",D1480="CO155E2-0CM001",D1480="CO155E2-0CM002",D1480="CO155E2-0CM003",D1480="CO155E2-0CM004",D1480="CO155E2-0CM005",D1480="CO155E2-0CM008",D1480="NPC06UZDB-GY010M",D1480="NPC06UZDB-GY001M",D1480="NPC06UZDB-GY002M",D1480="NPC06UZDB-GY003M",D1480="NPC06UZDB-GY004M",D1480="NPC06UZDB-GY005M",),E1480*(F1480+0.12),0)</f>
        <v>#REF!</v>
      </c>
      <c r="BI1480" s="67" t="e">
        <f t="shared" si="2752"/>
        <v>#REF!</v>
      </c>
      <c r="BJ1480" s="66"/>
      <c r="BK1480" s="68">
        <f t="shared" si="2725"/>
        <v>0</v>
      </c>
      <c r="BL1480" s="67">
        <f t="shared" si="2759"/>
        <v>2582.6000000000004</v>
      </c>
      <c r="BM1480" s="66"/>
      <c r="BN1480" s="68">
        <f t="shared" si="2749"/>
        <v>0</v>
      </c>
      <c r="BO1480" s="67">
        <f t="shared" si="2760"/>
        <v>9059.4999999999982</v>
      </c>
      <c r="BP1480" s="66"/>
      <c r="BQ1480" s="68">
        <f t="shared" si="2680"/>
        <v>0</v>
      </c>
      <c r="BR1480" s="67">
        <f t="shared" si="2664"/>
        <v>52685.650000000009</v>
      </c>
      <c r="BS1480" s="66"/>
      <c r="BT1480" s="66">
        <f t="shared" si="2755"/>
        <v>0</v>
      </c>
      <c r="BU1480" s="67">
        <f t="shared" si="2693"/>
        <v>146145</v>
      </c>
      <c r="BV1480" s="66"/>
      <c r="BW1480" s="66">
        <f t="shared" si="2756"/>
        <v>0</v>
      </c>
      <c r="BX1480" s="67">
        <f t="shared" si="2710"/>
        <v>80442</v>
      </c>
      <c r="BY1480" s="66"/>
      <c r="BZ1480" s="66">
        <f t="shared" si="2757"/>
        <v>0</v>
      </c>
      <c r="CA1480" s="67">
        <f t="shared" si="2695"/>
        <v>141839</v>
      </c>
      <c r="CB1480" s="66"/>
      <c r="CC1480" s="66">
        <f t="shared" si="2728"/>
        <v>0</v>
      </c>
      <c r="CD1480" s="67">
        <f t="shared" si="2700"/>
        <v>13351.939999999999</v>
      </c>
      <c r="CE1480" s="66"/>
      <c r="CF1480" s="66">
        <f t="shared" si="2729"/>
        <v>0</v>
      </c>
      <c r="CG1480" s="67">
        <f t="shared" si="2761"/>
        <v>3663.6999999999994</v>
      </c>
      <c r="CH1480" s="66"/>
      <c r="CI1480" s="66">
        <f t="shared" si="2730"/>
        <v>0</v>
      </c>
      <c r="CJ1480" s="67">
        <f t="shared" si="2665"/>
        <v>6757.8</v>
      </c>
      <c r="CK1480" s="66"/>
      <c r="CL1480" s="68">
        <f t="shared" si="2731"/>
        <v>0</v>
      </c>
      <c r="CM1480" s="79">
        <f t="shared" si="2762"/>
        <v>4847.4799999999996</v>
      </c>
      <c r="CN1480" s="66"/>
      <c r="CO1480" s="68">
        <f t="shared" si="2732"/>
        <v>0</v>
      </c>
      <c r="CP1480" s="79">
        <f t="shared" si="2763"/>
        <v>3955</v>
      </c>
      <c r="CQ1480" s="66"/>
      <c r="CR1480" s="68">
        <f t="shared" si="2733"/>
        <v>0</v>
      </c>
      <c r="CS1480" s="79">
        <f t="shared" si="2709"/>
        <v>5186</v>
      </c>
      <c r="CT1480" s="66"/>
      <c r="CU1480" s="68">
        <f t="shared" si="2734"/>
        <v>0</v>
      </c>
      <c r="CV1480" s="79">
        <f t="shared" si="2764"/>
        <v>6929</v>
      </c>
      <c r="CW1480" s="66"/>
      <c r="CX1480" s="66">
        <f t="shared" si="2750"/>
        <v>0</v>
      </c>
      <c r="CY1480" s="40">
        <f t="shared" si="2702"/>
        <v>2833.9599999999982</v>
      </c>
      <c r="CZ1480" s="65"/>
      <c r="DA1480" s="66">
        <f t="shared" si="2747"/>
        <v>0</v>
      </c>
      <c r="DB1480" s="67">
        <f t="shared" si="2666"/>
        <v>15660</v>
      </c>
      <c r="DC1480" s="66"/>
      <c r="DD1480" s="66">
        <f t="shared" si="2748"/>
        <v>0</v>
      </c>
      <c r="DE1480" s="67">
        <f t="shared" si="2667"/>
        <v>62231</v>
      </c>
      <c r="DF1480" s="66"/>
      <c r="DG1480" s="69">
        <f t="shared" si="2735"/>
        <v>0</v>
      </c>
      <c r="DH1480" s="67">
        <f t="shared" si="2701"/>
        <v>438695</v>
      </c>
      <c r="DI1480" s="66"/>
      <c r="DJ1480" s="66">
        <f t="shared" si="2736"/>
        <v>0</v>
      </c>
      <c r="DK1480" s="67">
        <f t="shared" si="2765"/>
        <v>4363.5</v>
      </c>
      <c r="DL1480" s="210"/>
      <c r="DM1480" s="206">
        <f t="shared" si="2737"/>
        <v>0</v>
      </c>
      <c r="DN1480" s="25">
        <f t="shared" si="2758"/>
        <v>0</v>
      </c>
      <c r="DO1480" s="5"/>
      <c r="DP1480" s="43">
        <f t="shared" si="2738"/>
        <v>0</v>
      </c>
      <c r="DQ1480" s="27">
        <f t="shared" si="2766"/>
        <v>6413.5</v>
      </c>
      <c r="DR1480" s="5"/>
      <c r="DS1480" s="43">
        <f t="shared" si="2739"/>
        <v>0</v>
      </c>
      <c r="DT1480" s="27">
        <f t="shared" si="2767"/>
        <v>4846</v>
      </c>
      <c r="DU1480" s="5"/>
      <c r="DV1480" s="43">
        <f t="shared" si="2740"/>
        <v>0</v>
      </c>
      <c r="DW1480" s="27">
        <f t="shared" si="2768"/>
        <v>4835</v>
      </c>
      <c r="DX1480" s="5"/>
      <c r="DY1480" s="22">
        <f t="shared" si="2741"/>
        <v>0</v>
      </c>
      <c r="DZ1480" s="25">
        <f t="shared" si="2769"/>
        <v>523</v>
      </c>
      <c r="EA1480" s="22"/>
      <c r="EB1480" s="22">
        <f t="shared" si="2742"/>
        <v>0</v>
      </c>
      <c r="EC1480" s="28">
        <f t="shared" si="2770"/>
        <v>369</v>
      </c>
      <c r="ED1480" s="5"/>
      <c r="EE1480" s="43">
        <f t="shared" si="2743"/>
        <v>0</v>
      </c>
      <c r="EF1480" s="27">
        <f t="shared" si="2771"/>
        <v>4769</v>
      </c>
      <c r="EG1480" s="66"/>
      <c r="EH1480" s="66">
        <f t="shared" si="2744"/>
        <v>0</v>
      </c>
      <c r="EI1480" s="67">
        <f t="shared" si="2772"/>
        <v>21277</v>
      </c>
      <c r="EJ1480" s="66"/>
      <c r="EK1480" s="66">
        <f t="shared" si="2745"/>
        <v>0</v>
      </c>
      <c r="EL1480" s="67">
        <f t="shared" si="2773"/>
        <v>19907</v>
      </c>
      <c r="EM1480" s="110" t="e">
        <f t="shared" si="2672"/>
        <v>#REF!</v>
      </c>
    </row>
    <row r="1481" spans="1:143" s="36" customFormat="1" ht="11.25" customHeight="1" x14ac:dyDescent="0.25">
      <c r="A1481" s="11">
        <v>46207</v>
      </c>
      <c r="B1481" s="187"/>
      <c r="C1481" s="174">
        <v>8005017065</v>
      </c>
      <c r="D1481" s="13" t="s">
        <v>34</v>
      </c>
      <c r="E1481" s="14">
        <v>675</v>
      </c>
      <c r="F1481" s="15">
        <v>5</v>
      </c>
      <c r="G1481" s="16">
        <v>191516031241</v>
      </c>
      <c r="H1481" s="66"/>
      <c r="I1481" s="41">
        <f t="shared" si="2712"/>
        <v>1350</v>
      </c>
      <c r="J1481" s="48">
        <f t="shared" si="2696"/>
        <v>200727</v>
      </c>
      <c r="K1481" s="66"/>
      <c r="L1481" s="41">
        <f t="shared" si="2703"/>
        <v>1350</v>
      </c>
      <c r="M1481" s="48">
        <f t="shared" si="2697"/>
        <v>209544</v>
      </c>
      <c r="N1481" s="66"/>
      <c r="O1481" s="41">
        <f t="shared" si="2704"/>
        <v>1350</v>
      </c>
      <c r="P1481" s="48">
        <f t="shared" si="2698"/>
        <v>138106</v>
      </c>
      <c r="Q1481" s="66"/>
      <c r="R1481" s="66">
        <f t="shared" si="2705"/>
        <v>1350</v>
      </c>
      <c r="S1481" s="67">
        <f t="shared" si="2699"/>
        <v>274242</v>
      </c>
      <c r="T1481" s="66"/>
      <c r="U1481" s="66">
        <f t="shared" si="2713"/>
        <v>3442.4999999999995</v>
      </c>
      <c r="V1481" s="67">
        <f t="shared" si="2679"/>
        <v>106076.30000000005</v>
      </c>
      <c r="W1481" s="136"/>
      <c r="X1481" s="69">
        <f t="shared" si="2714"/>
        <v>0</v>
      </c>
      <c r="Y1481" s="67">
        <f t="shared" si="2684"/>
        <v>4416.3500000000004</v>
      </c>
      <c r="Z1481" s="66"/>
      <c r="AA1481" s="68">
        <f t="shared" si="2715"/>
        <v>0</v>
      </c>
      <c r="AB1481" s="67">
        <f t="shared" si="2685"/>
        <v>24408.5</v>
      </c>
      <c r="AC1481" s="66"/>
      <c r="AD1481" s="66">
        <f t="shared" si="2716"/>
        <v>0</v>
      </c>
      <c r="AE1481" s="67">
        <f t="shared" si="2686"/>
        <v>14877</v>
      </c>
      <c r="AF1481" s="66"/>
      <c r="AG1481" s="78">
        <f t="shared" si="2717"/>
        <v>0</v>
      </c>
      <c r="AH1481" s="79">
        <f t="shared" si="2687"/>
        <v>17184.8</v>
      </c>
      <c r="AI1481" s="66"/>
      <c r="AJ1481" s="68">
        <f t="shared" si="2718"/>
        <v>0</v>
      </c>
      <c r="AK1481" s="67">
        <f t="shared" si="2688"/>
        <v>41069</v>
      </c>
      <c r="AL1481" s="66"/>
      <c r="AM1481" s="68">
        <f t="shared" si="2673"/>
        <v>0</v>
      </c>
      <c r="AN1481" s="67">
        <f t="shared" si="2689"/>
        <v>7722.12</v>
      </c>
      <c r="AO1481" s="66"/>
      <c r="AP1481" s="68">
        <f t="shared" si="2719"/>
        <v>0</v>
      </c>
      <c r="AQ1481" s="67">
        <f t="shared" si="2706"/>
        <v>7498.6399999999994</v>
      </c>
      <c r="AR1481" s="66"/>
      <c r="AS1481" s="68">
        <f t="shared" si="2720"/>
        <v>0</v>
      </c>
      <c r="AT1481" s="67">
        <f t="shared" si="2674"/>
        <v>2278.5</v>
      </c>
      <c r="AU1481" s="66"/>
      <c r="AV1481" s="66">
        <f t="shared" si="2721"/>
        <v>0</v>
      </c>
      <c r="AW1481" s="42">
        <f t="shared" si="2711"/>
        <v>3255.6000000000017</v>
      </c>
      <c r="AX1481" s="66"/>
      <c r="AY1481" s="66">
        <f t="shared" si="2722"/>
        <v>0</v>
      </c>
      <c r="AZ1481" s="67">
        <f t="shared" si="2753"/>
        <v>616.09999999999991</v>
      </c>
      <c r="BA1481" s="66"/>
      <c r="BB1481" s="68">
        <f t="shared" si="2723"/>
        <v>0</v>
      </c>
      <c r="BC1481" s="67">
        <f t="shared" si="2708"/>
        <v>77.819999999999851</v>
      </c>
      <c r="BD1481" s="66"/>
      <c r="BE1481" s="68">
        <f t="shared" si="2724"/>
        <v>0</v>
      </c>
      <c r="BF1481" s="67">
        <f t="shared" si="2751"/>
        <v>445.38000000000164</v>
      </c>
      <c r="BG1481" s="66"/>
      <c r="BH1481" s="68" t="e">
        <f>IF(OR(#REF!="NPC06UZDB-GY026M",#REF!="NPP06UZDB-GY010M",D1481="CO155E2-0CM018",D1481="CO155E2-0CM023",D1481="CO155E2-0CM026",D1481="NPP06UZDB-GY150C",D1481="NPP06UZDB-GY025M",D1481="NPC06UZDB-GY013M",D1481="NPP06UZDB-GY001M",D1481="NPP06UZDB-GY250C",D1481="NPC06UZDB-GY028M",D1481="NPC06UZDB-GY018M",D1481="NPC06UZDB-GY014M",D1481="NPC06UZDB-GY012M",D1481="NPC06UZDB-GY011M",D1481="NPC06UZDB-GY006M",D1481="CO155E2-0CM006",D1481="NPP06UZDB-GY005M",D1481="NPP06UZDB-GY005M",D1481="NPP06UZDB-GY003M",D1481="NPP06UZDB-GY002M",D1481="NPC06UZDB-GY025M",D1481="CO155E2-0CM020",D1481="CO155E2-0CM030",D1481="NPC06UZDB-GY350C",D1481="NPC06UZDB-GY030M",D1481="NPC06UZDB-GY020C",D1481="NPC06UZDB-GY030M",D1481="NPC06UZDB-GY350C",D1481="CO155E2-0CM007",D1481="NPC06UZDB-GY150C",D1481="NPC06UZDB-GY250C",D1481="NPC06UZDB-GY007M",D1481="CO155E2-0CC050",D1481="NPC06UZDB-GY006M",D1481="NPC06UZDB-GY008M",D1481="NPC06UZDB-GY050C",D1481="CO155E2-0CC250",D1481="NPC06UZDB-GY750C",D1481="NPC06UZDB-GY007M",D1481="NPC06UZDB-GY020M",D1481="CO155E2-0CC150",D1481="CO155E2-0CM015",D1481="CO155E2-0CM010",D1481="NPC06UZDB-GY450C",D1481="NPC06UZDB-GY015M",D1481="NPC06UZDB-GY150C",D1481="CO155E2-0CM001",D1481="CO155E2-0CM002",D1481="CO155E2-0CM003",D1481="CO155E2-0CM004",D1481="CO155E2-0CM005",D1481="CO155E2-0CM008",D1481="NPC06UZDB-GY010M",D1481="NPC06UZDB-GY001M",D1481="NPC06UZDB-GY002M",D1481="NPC06UZDB-GY003M",D1481="NPC06UZDB-GY004M",D1481="NPC06UZDB-GY005M",),E1481*(F1481+0.12),0)</f>
        <v>#REF!</v>
      </c>
      <c r="BI1481" s="67" t="e">
        <f t="shared" si="2752"/>
        <v>#REF!</v>
      </c>
      <c r="BJ1481" s="66"/>
      <c r="BK1481" s="68">
        <f t="shared" si="2725"/>
        <v>0</v>
      </c>
      <c r="BL1481" s="67">
        <f t="shared" si="2759"/>
        <v>2582.6000000000004</v>
      </c>
      <c r="BM1481" s="66"/>
      <c r="BN1481" s="68">
        <f t="shared" si="2749"/>
        <v>0</v>
      </c>
      <c r="BO1481" s="67">
        <f t="shared" si="2760"/>
        <v>9059.4999999999982</v>
      </c>
      <c r="BP1481" s="66"/>
      <c r="BQ1481" s="68">
        <f t="shared" si="2680"/>
        <v>0</v>
      </c>
      <c r="BR1481" s="67">
        <f t="shared" ref="BR1481:BR1499" si="2774">+BR1480+BP1481-BQ1481</f>
        <v>52685.650000000009</v>
      </c>
      <c r="BS1481" s="66"/>
      <c r="BT1481" s="66">
        <f t="shared" si="2755"/>
        <v>0</v>
      </c>
      <c r="BU1481" s="67">
        <f t="shared" si="2693"/>
        <v>146145</v>
      </c>
      <c r="BV1481" s="66"/>
      <c r="BW1481" s="66">
        <f t="shared" si="2756"/>
        <v>0</v>
      </c>
      <c r="BX1481" s="67">
        <f t="shared" si="2710"/>
        <v>80442</v>
      </c>
      <c r="BY1481" s="66"/>
      <c r="BZ1481" s="66">
        <f t="shared" si="2757"/>
        <v>0</v>
      </c>
      <c r="CA1481" s="67">
        <f t="shared" si="2695"/>
        <v>141839</v>
      </c>
      <c r="CB1481" s="66"/>
      <c r="CC1481" s="66">
        <f t="shared" si="2728"/>
        <v>0</v>
      </c>
      <c r="CD1481" s="67">
        <f t="shared" si="2700"/>
        <v>13351.939999999999</v>
      </c>
      <c r="CE1481" s="66"/>
      <c r="CF1481" s="66">
        <f t="shared" si="2729"/>
        <v>0</v>
      </c>
      <c r="CG1481" s="67">
        <f t="shared" si="2761"/>
        <v>3663.6999999999994</v>
      </c>
      <c r="CH1481" s="66"/>
      <c r="CI1481" s="66">
        <f t="shared" si="2730"/>
        <v>0</v>
      </c>
      <c r="CJ1481" s="67">
        <f t="shared" si="2665"/>
        <v>6757.8</v>
      </c>
      <c r="CK1481" s="66"/>
      <c r="CL1481" s="68">
        <f t="shared" si="2731"/>
        <v>0</v>
      </c>
      <c r="CM1481" s="79">
        <f t="shared" si="2762"/>
        <v>4847.4799999999996</v>
      </c>
      <c r="CN1481" s="66"/>
      <c r="CO1481" s="68">
        <f t="shared" si="2732"/>
        <v>0</v>
      </c>
      <c r="CP1481" s="79">
        <f t="shared" si="2763"/>
        <v>3955</v>
      </c>
      <c r="CQ1481" s="66"/>
      <c r="CR1481" s="68">
        <f t="shared" si="2733"/>
        <v>0</v>
      </c>
      <c r="CS1481" s="79">
        <f t="shared" si="2709"/>
        <v>5186</v>
      </c>
      <c r="CT1481" s="66"/>
      <c r="CU1481" s="68">
        <f t="shared" si="2734"/>
        <v>0</v>
      </c>
      <c r="CV1481" s="79">
        <f t="shared" si="2764"/>
        <v>6929</v>
      </c>
      <c r="CW1481" s="66"/>
      <c r="CX1481" s="66">
        <f t="shared" si="2750"/>
        <v>0</v>
      </c>
      <c r="CY1481" s="40">
        <f t="shared" si="2702"/>
        <v>2833.9599999999982</v>
      </c>
      <c r="CZ1481" s="65"/>
      <c r="DA1481" s="66">
        <f t="shared" si="2747"/>
        <v>0</v>
      </c>
      <c r="DB1481" s="67">
        <f t="shared" si="2666"/>
        <v>15660</v>
      </c>
      <c r="DC1481" s="66"/>
      <c r="DD1481" s="66">
        <f t="shared" si="2748"/>
        <v>0</v>
      </c>
      <c r="DE1481" s="67">
        <f t="shared" si="2667"/>
        <v>62231</v>
      </c>
      <c r="DF1481" s="66"/>
      <c r="DG1481" s="69">
        <f t="shared" si="2735"/>
        <v>0</v>
      </c>
      <c r="DH1481" s="67">
        <f t="shared" si="2701"/>
        <v>438695</v>
      </c>
      <c r="DI1481" s="66"/>
      <c r="DJ1481" s="66">
        <f t="shared" si="2736"/>
        <v>0</v>
      </c>
      <c r="DK1481" s="67">
        <f t="shared" si="2765"/>
        <v>4363.5</v>
      </c>
      <c r="DL1481" s="210"/>
      <c r="DM1481" s="206">
        <f t="shared" si="2737"/>
        <v>0</v>
      </c>
      <c r="DN1481" s="25">
        <f t="shared" si="2758"/>
        <v>0</v>
      </c>
      <c r="DO1481" s="5"/>
      <c r="DP1481" s="43">
        <f t="shared" si="2738"/>
        <v>0</v>
      </c>
      <c r="DQ1481" s="27">
        <f t="shared" si="2766"/>
        <v>6413.5</v>
      </c>
      <c r="DR1481" s="5"/>
      <c r="DS1481" s="43">
        <f t="shared" si="2739"/>
        <v>0</v>
      </c>
      <c r="DT1481" s="27">
        <f t="shared" si="2767"/>
        <v>4846</v>
      </c>
      <c r="DU1481" s="5"/>
      <c r="DV1481" s="43">
        <f t="shared" si="2740"/>
        <v>0</v>
      </c>
      <c r="DW1481" s="27">
        <f t="shared" si="2768"/>
        <v>4835</v>
      </c>
      <c r="DX1481" s="5"/>
      <c r="DY1481" s="22">
        <f t="shared" si="2741"/>
        <v>0</v>
      </c>
      <c r="DZ1481" s="25">
        <f t="shared" si="2769"/>
        <v>523</v>
      </c>
      <c r="EA1481" s="22"/>
      <c r="EB1481" s="22">
        <f t="shared" si="2742"/>
        <v>0</v>
      </c>
      <c r="EC1481" s="28">
        <f t="shared" si="2770"/>
        <v>369</v>
      </c>
      <c r="ED1481" s="5"/>
      <c r="EE1481" s="43">
        <f t="shared" si="2743"/>
        <v>0</v>
      </c>
      <c r="EF1481" s="27">
        <f t="shared" si="2771"/>
        <v>4769</v>
      </c>
      <c r="EG1481" s="66"/>
      <c r="EH1481" s="66">
        <f t="shared" si="2744"/>
        <v>0</v>
      </c>
      <c r="EI1481" s="67">
        <f t="shared" si="2772"/>
        <v>21277</v>
      </c>
      <c r="EJ1481" s="66"/>
      <c r="EK1481" s="66">
        <f t="shared" si="2745"/>
        <v>0</v>
      </c>
      <c r="EL1481" s="67">
        <f t="shared" si="2773"/>
        <v>19907</v>
      </c>
      <c r="EM1481" s="110" t="e">
        <f t="shared" si="2672"/>
        <v>#REF!</v>
      </c>
    </row>
    <row r="1482" spans="1:143" ht="11.25" customHeight="1" x14ac:dyDescent="0.25">
      <c r="A1482" s="11">
        <v>46207</v>
      </c>
      <c r="B1482" s="187">
        <v>37418</v>
      </c>
      <c r="C1482" s="174">
        <v>8005017160</v>
      </c>
      <c r="D1482" s="13" t="s">
        <v>69</v>
      </c>
      <c r="E1482" s="14">
        <v>250</v>
      </c>
      <c r="F1482" s="15">
        <v>1.5</v>
      </c>
      <c r="G1482" s="16">
        <v>191516152601</v>
      </c>
      <c r="H1482" s="66"/>
      <c r="I1482" s="41">
        <f t="shared" si="2712"/>
        <v>500</v>
      </c>
      <c r="J1482" s="48">
        <f t="shared" si="2696"/>
        <v>200227</v>
      </c>
      <c r="K1482" s="66"/>
      <c r="L1482" s="41">
        <f t="shared" si="2703"/>
        <v>500</v>
      </c>
      <c r="M1482" s="48">
        <f t="shared" si="2697"/>
        <v>209044</v>
      </c>
      <c r="N1482" s="66"/>
      <c r="O1482" s="41">
        <f t="shared" si="2704"/>
        <v>500</v>
      </c>
      <c r="P1482" s="48">
        <f t="shared" si="2698"/>
        <v>137606</v>
      </c>
      <c r="Q1482" s="66"/>
      <c r="R1482" s="66">
        <f t="shared" si="2705"/>
        <v>500</v>
      </c>
      <c r="S1482" s="67">
        <f t="shared" si="2699"/>
        <v>273742</v>
      </c>
      <c r="T1482" s="66"/>
      <c r="U1482" s="66">
        <f t="shared" si="2713"/>
        <v>400</v>
      </c>
      <c r="V1482" s="67">
        <f t="shared" si="2679"/>
        <v>105676.30000000005</v>
      </c>
      <c r="X1482" s="69">
        <f t="shared" si="2714"/>
        <v>0</v>
      </c>
      <c r="Y1482" s="67">
        <f t="shared" si="2684"/>
        <v>4416.3500000000004</v>
      </c>
      <c r="Z1482" s="66"/>
      <c r="AA1482" s="68">
        <f t="shared" si="2715"/>
        <v>0</v>
      </c>
      <c r="AB1482" s="67">
        <f t="shared" si="2685"/>
        <v>24408.5</v>
      </c>
      <c r="AC1482" s="66"/>
      <c r="AD1482" s="66">
        <f t="shared" si="2716"/>
        <v>0</v>
      </c>
      <c r="AE1482" s="67">
        <f t="shared" si="2686"/>
        <v>14877</v>
      </c>
      <c r="AF1482" s="66"/>
      <c r="AG1482" s="78">
        <f t="shared" si="2717"/>
        <v>0</v>
      </c>
      <c r="AH1482" s="79">
        <f t="shared" si="2687"/>
        <v>17184.8</v>
      </c>
      <c r="AI1482" s="66"/>
      <c r="AJ1482" s="68">
        <f t="shared" si="2718"/>
        <v>0</v>
      </c>
      <c r="AK1482" s="67">
        <f t="shared" si="2688"/>
        <v>41069</v>
      </c>
      <c r="AL1482" s="66"/>
      <c r="AM1482" s="68">
        <f t="shared" si="2673"/>
        <v>0</v>
      </c>
      <c r="AN1482" s="67">
        <f t="shared" si="2689"/>
        <v>7722.12</v>
      </c>
      <c r="AO1482" s="66"/>
      <c r="AP1482" s="68">
        <f t="shared" si="2719"/>
        <v>0</v>
      </c>
      <c r="AQ1482" s="67">
        <f t="shared" si="2706"/>
        <v>7498.6399999999994</v>
      </c>
      <c r="AR1482" s="66"/>
      <c r="AS1482" s="68">
        <f t="shared" si="2720"/>
        <v>0</v>
      </c>
      <c r="AT1482" s="67">
        <f t="shared" si="2674"/>
        <v>2278.5</v>
      </c>
      <c r="AU1482" s="66"/>
      <c r="AV1482" s="66">
        <f t="shared" si="2721"/>
        <v>0</v>
      </c>
      <c r="AW1482" s="42">
        <f t="shared" si="2711"/>
        <v>3255.6000000000017</v>
      </c>
      <c r="AX1482" s="66"/>
      <c r="AY1482" s="66">
        <f t="shared" si="2722"/>
        <v>0</v>
      </c>
      <c r="AZ1482" s="67">
        <f t="shared" si="2753"/>
        <v>616.09999999999991</v>
      </c>
      <c r="BA1482" s="66"/>
      <c r="BB1482" s="68">
        <f t="shared" si="2723"/>
        <v>0</v>
      </c>
      <c r="BC1482" s="67">
        <f t="shared" si="2708"/>
        <v>77.819999999999851</v>
      </c>
      <c r="BD1482" s="66"/>
      <c r="BE1482" s="68">
        <f t="shared" si="2724"/>
        <v>0</v>
      </c>
      <c r="BF1482" s="67">
        <f t="shared" si="2751"/>
        <v>445.38000000000164</v>
      </c>
      <c r="BG1482" s="66"/>
      <c r="BH1482" s="68" t="e">
        <f>IF(OR(#REF!="NPC06UZDB-GY026M",#REF!="NPP06UZDB-GY010M",D1482="CO155E2-0CM018",D1482="CO155E2-0CM023",D1482="CO155E2-0CM026",D1482="NPP06UZDB-GY150C",D1482="NPP06UZDB-GY025M",D1482="NPC06UZDB-GY013M",D1482="NPP06UZDB-GY001M",D1482="NPP06UZDB-GY250C",D1482="NPC06UZDB-GY028M",D1482="NPC06UZDB-GY018M",D1482="NPC06UZDB-GY014M",D1482="NPC06UZDB-GY012M",D1482="NPC06UZDB-GY011M",D1482="NPC06UZDB-GY006M",D1482="CO155E2-0CM006",D1482="NPP06UZDB-GY005M",D1482="NPP06UZDB-GY005M",D1482="NPP06UZDB-GY003M",D1482="NPP06UZDB-GY002M",D1482="NPC06UZDB-GY025M",D1482="CO155E2-0CM020",D1482="CO155E2-0CM030",D1482="NPC06UZDB-GY350C",D1482="NPC06UZDB-GY030M",D1482="NPC06UZDB-GY020C",D1482="NPC06UZDB-GY030M",D1482="NPC06UZDB-GY350C",D1482="CO155E2-0CM007",D1482="NPC06UZDB-GY150C",D1482="NPC06UZDB-GY250C",D1482="NPC06UZDB-GY007M",D1482="CO155E2-0CC050",D1482="NPC06UZDB-GY006M",D1482="NPC06UZDB-GY008M",D1482="NPC06UZDB-GY050C",D1482="CO155E2-0CC250",D1482="NPC06UZDB-GY750C",D1482="NPC06UZDB-GY007M",D1482="NPC06UZDB-GY020M",D1482="CO155E2-0CC150",D1482="CO155E2-0CM015",D1482="CO155E2-0CM010",D1482="NPC06UZDB-GY450C",D1482="NPC06UZDB-GY015M",D1482="NPC06UZDB-GY150C",D1482="CO155E2-0CM001",D1482="CO155E2-0CM002",D1482="CO155E2-0CM003",D1482="CO155E2-0CM004",D1482="CO155E2-0CM005",D1482="CO155E2-0CM008",D1482="NPC06UZDB-GY010M",D1482="NPC06UZDB-GY001M",D1482="NPC06UZDB-GY002M",D1482="NPC06UZDB-GY003M",D1482="NPC06UZDB-GY004M",D1482="NPC06UZDB-GY005M",),E1482*(F1482+0.12),0)</f>
        <v>#REF!</v>
      </c>
      <c r="BI1482" s="67" t="e">
        <f t="shared" si="2752"/>
        <v>#REF!</v>
      </c>
      <c r="BJ1482" s="66"/>
      <c r="BK1482" s="68">
        <f t="shared" si="2725"/>
        <v>0</v>
      </c>
      <c r="BL1482" s="67">
        <f t="shared" si="2759"/>
        <v>2582.6000000000004</v>
      </c>
      <c r="BM1482" s="66"/>
      <c r="BN1482" s="68">
        <f t="shared" si="2749"/>
        <v>0</v>
      </c>
      <c r="BO1482" s="67">
        <f t="shared" si="2760"/>
        <v>9059.4999999999982</v>
      </c>
      <c r="BP1482" s="66"/>
      <c r="BQ1482" s="68">
        <f t="shared" si="2680"/>
        <v>0</v>
      </c>
      <c r="BR1482" s="67">
        <f t="shared" si="2774"/>
        <v>52685.650000000009</v>
      </c>
      <c r="BS1482" s="66"/>
      <c r="BT1482" s="66">
        <f t="shared" si="2755"/>
        <v>0</v>
      </c>
      <c r="BU1482" s="67">
        <f t="shared" si="2693"/>
        <v>146145</v>
      </c>
      <c r="BV1482" s="66"/>
      <c r="BW1482" s="66">
        <f t="shared" si="2756"/>
        <v>0</v>
      </c>
      <c r="BX1482" s="67">
        <f t="shared" si="2710"/>
        <v>80442</v>
      </c>
      <c r="BY1482" s="66"/>
      <c r="BZ1482" s="66">
        <f t="shared" si="2757"/>
        <v>0</v>
      </c>
      <c r="CA1482" s="67">
        <f t="shared" si="2695"/>
        <v>141839</v>
      </c>
      <c r="CB1482" s="66"/>
      <c r="CC1482" s="66">
        <f t="shared" si="2728"/>
        <v>0</v>
      </c>
      <c r="CD1482" s="67">
        <f t="shared" si="2700"/>
        <v>13351.939999999999</v>
      </c>
      <c r="CE1482" s="66"/>
      <c r="CF1482" s="66">
        <f t="shared" si="2729"/>
        <v>0</v>
      </c>
      <c r="CG1482" s="67">
        <f t="shared" si="2761"/>
        <v>3663.6999999999994</v>
      </c>
      <c r="CH1482" s="66"/>
      <c r="CI1482" s="66">
        <f t="shared" si="2730"/>
        <v>0</v>
      </c>
      <c r="CJ1482" s="67">
        <f t="shared" si="2665"/>
        <v>6757.8</v>
      </c>
      <c r="CK1482" s="66"/>
      <c r="CL1482" s="68">
        <f t="shared" si="2731"/>
        <v>0</v>
      </c>
      <c r="CM1482" s="79">
        <f t="shared" si="2762"/>
        <v>4847.4799999999996</v>
      </c>
      <c r="CN1482" s="66"/>
      <c r="CO1482" s="68">
        <f t="shared" si="2732"/>
        <v>0</v>
      </c>
      <c r="CP1482" s="79">
        <f t="shared" si="2763"/>
        <v>3955</v>
      </c>
      <c r="CQ1482" s="66"/>
      <c r="CR1482" s="68">
        <f t="shared" si="2733"/>
        <v>0</v>
      </c>
      <c r="CS1482" s="79">
        <f t="shared" si="2709"/>
        <v>5186</v>
      </c>
      <c r="CT1482" s="66"/>
      <c r="CU1482" s="68">
        <f t="shared" si="2734"/>
        <v>0</v>
      </c>
      <c r="CV1482" s="79">
        <f t="shared" si="2764"/>
        <v>6929</v>
      </c>
      <c r="CW1482" s="66"/>
      <c r="CX1482" s="66">
        <f t="shared" si="2750"/>
        <v>0</v>
      </c>
      <c r="CY1482" s="40">
        <f t="shared" si="2702"/>
        <v>2833.9599999999982</v>
      </c>
      <c r="CZ1482" s="65"/>
      <c r="DA1482" s="66">
        <f t="shared" si="2747"/>
        <v>0</v>
      </c>
      <c r="DB1482" s="67">
        <f t="shared" si="2666"/>
        <v>15660</v>
      </c>
      <c r="DC1482" s="66"/>
      <c r="DD1482" s="66">
        <f t="shared" si="2748"/>
        <v>0</v>
      </c>
      <c r="DE1482" s="67">
        <f t="shared" si="2667"/>
        <v>62231</v>
      </c>
      <c r="DF1482" s="66"/>
      <c r="DG1482" s="69">
        <f t="shared" si="2735"/>
        <v>0</v>
      </c>
      <c r="DH1482" s="67">
        <f t="shared" si="2701"/>
        <v>438695</v>
      </c>
      <c r="DI1482" s="66"/>
      <c r="DJ1482" s="66">
        <f t="shared" si="2736"/>
        <v>0</v>
      </c>
      <c r="DK1482" s="67">
        <f t="shared" si="2765"/>
        <v>4363.5</v>
      </c>
      <c r="DM1482" s="206">
        <f t="shared" si="2737"/>
        <v>0</v>
      </c>
      <c r="DN1482" s="25">
        <f t="shared" si="2758"/>
        <v>0</v>
      </c>
      <c r="DO1482" s="5"/>
      <c r="DP1482" s="43">
        <f t="shared" si="2738"/>
        <v>0</v>
      </c>
      <c r="DQ1482" s="27">
        <f t="shared" si="2766"/>
        <v>6413.5</v>
      </c>
      <c r="DR1482" s="5"/>
      <c r="DS1482" s="43">
        <f t="shared" si="2739"/>
        <v>0</v>
      </c>
      <c r="DT1482" s="27">
        <f t="shared" si="2767"/>
        <v>4846</v>
      </c>
      <c r="DU1482" s="5"/>
      <c r="DV1482" s="43">
        <f t="shared" si="2740"/>
        <v>0</v>
      </c>
      <c r="DW1482" s="27">
        <f t="shared" si="2768"/>
        <v>4835</v>
      </c>
      <c r="DX1482" s="5"/>
      <c r="DY1482" s="22">
        <f t="shared" si="2741"/>
        <v>0</v>
      </c>
      <c r="DZ1482" s="25">
        <f t="shared" si="2769"/>
        <v>523</v>
      </c>
      <c r="EA1482" s="22"/>
      <c r="EB1482" s="22">
        <f t="shared" si="2742"/>
        <v>0</v>
      </c>
      <c r="EC1482" s="28">
        <f t="shared" si="2770"/>
        <v>369</v>
      </c>
      <c r="ED1482" s="5"/>
      <c r="EE1482" s="43">
        <f t="shared" si="2743"/>
        <v>0</v>
      </c>
      <c r="EF1482" s="27">
        <f t="shared" si="2771"/>
        <v>4769</v>
      </c>
      <c r="EG1482" s="66"/>
      <c r="EH1482" s="66">
        <f t="shared" si="2744"/>
        <v>0</v>
      </c>
      <c r="EI1482" s="67">
        <f t="shared" si="2772"/>
        <v>21277</v>
      </c>
      <c r="EJ1482" s="66"/>
      <c r="EK1482" s="66">
        <f t="shared" si="2745"/>
        <v>0</v>
      </c>
      <c r="EL1482" s="67">
        <f t="shared" si="2773"/>
        <v>19907</v>
      </c>
      <c r="EM1482" s="110" t="e">
        <f t="shared" si="2672"/>
        <v>#REF!</v>
      </c>
    </row>
    <row r="1483" spans="1:143" ht="11.25" customHeight="1" x14ac:dyDescent="0.25">
      <c r="A1483" s="11">
        <v>46207</v>
      </c>
      <c r="B1483" s="187">
        <v>46184</v>
      </c>
      <c r="C1483" s="174">
        <v>8005017161</v>
      </c>
      <c r="D1483" s="13" t="s">
        <v>118</v>
      </c>
      <c r="E1483" s="14">
        <v>100</v>
      </c>
      <c r="F1483" s="15">
        <v>1</v>
      </c>
      <c r="G1483" s="16">
        <v>191516031821</v>
      </c>
      <c r="H1483" s="66"/>
      <c r="I1483" s="41">
        <f t="shared" si="2712"/>
        <v>200</v>
      </c>
      <c r="J1483" s="48">
        <f t="shared" si="2696"/>
        <v>200027</v>
      </c>
      <c r="K1483" s="66"/>
      <c r="L1483" s="41">
        <f t="shared" si="2703"/>
        <v>200</v>
      </c>
      <c r="M1483" s="48">
        <f t="shared" si="2697"/>
        <v>208844</v>
      </c>
      <c r="N1483" s="66"/>
      <c r="O1483" s="41">
        <f t="shared" si="2704"/>
        <v>200</v>
      </c>
      <c r="P1483" s="48">
        <f t="shared" si="2698"/>
        <v>137406</v>
      </c>
      <c r="Q1483" s="66"/>
      <c r="R1483" s="66">
        <f t="shared" si="2705"/>
        <v>200</v>
      </c>
      <c r="S1483" s="67">
        <f t="shared" si="2699"/>
        <v>273542</v>
      </c>
      <c r="T1483" s="66"/>
      <c r="U1483" s="66">
        <f t="shared" si="2713"/>
        <v>0</v>
      </c>
      <c r="V1483" s="67">
        <f t="shared" si="2679"/>
        <v>105676.30000000005</v>
      </c>
      <c r="X1483" s="69">
        <f t="shared" si="2714"/>
        <v>0</v>
      </c>
      <c r="Y1483" s="67">
        <f t="shared" si="2684"/>
        <v>4416.3500000000004</v>
      </c>
      <c r="Z1483" s="66"/>
      <c r="AA1483" s="68">
        <f t="shared" si="2715"/>
        <v>110.00000000000001</v>
      </c>
      <c r="AB1483" s="67">
        <f t="shared" si="2685"/>
        <v>24298.5</v>
      </c>
      <c r="AC1483" s="66"/>
      <c r="AD1483" s="66">
        <f t="shared" si="2716"/>
        <v>0</v>
      </c>
      <c r="AE1483" s="67">
        <f t="shared" si="2686"/>
        <v>14877</v>
      </c>
      <c r="AF1483" s="66"/>
      <c r="AG1483" s="78">
        <f t="shared" si="2717"/>
        <v>0</v>
      </c>
      <c r="AH1483" s="79">
        <f t="shared" si="2687"/>
        <v>17184.8</v>
      </c>
      <c r="AI1483" s="66"/>
      <c r="AJ1483" s="68">
        <f t="shared" si="2718"/>
        <v>0</v>
      </c>
      <c r="AK1483" s="67">
        <f t="shared" si="2688"/>
        <v>41069</v>
      </c>
      <c r="AL1483" s="66"/>
      <c r="AM1483" s="68">
        <f t="shared" si="2673"/>
        <v>0</v>
      </c>
      <c r="AN1483" s="67">
        <f t="shared" si="2689"/>
        <v>7722.12</v>
      </c>
      <c r="AO1483" s="66"/>
      <c r="AP1483" s="68">
        <f t="shared" si="2719"/>
        <v>0</v>
      </c>
      <c r="AQ1483" s="67">
        <f t="shared" si="2706"/>
        <v>7498.6399999999994</v>
      </c>
      <c r="AR1483" s="66"/>
      <c r="AS1483" s="68">
        <f t="shared" si="2720"/>
        <v>0</v>
      </c>
      <c r="AT1483" s="67">
        <f t="shared" si="2674"/>
        <v>2278.5</v>
      </c>
      <c r="AU1483" s="66"/>
      <c r="AV1483" s="66">
        <f t="shared" si="2721"/>
        <v>0</v>
      </c>
      <c r="AW1483" s="42">
        <f t="shared" si="2711"/>
        <v>3255.6000000000017</v>
      </c>
      <c r="AX1483" s="66"/>
      <c r="AY1483" s="66">
        <f t="shared" si="2722"/>
        <v>0</v>
      </c>
      <c r="AZ1483" s="67">
        <f t="shared" si="2753"/>
        <v>616.09999999999991</v>
      </c>
      <c r="BA1483" s="66"/>
      <c r="BB1483" s="68">
        <f t="shared" si="2723"/>
        <v>0</v>
      </c>
      <c r="BC1483" s="67">
        <f t="shared" si="2708"/>
        <v>77.819999999999851</v>
      </c>
      <c r="BD1483" s="66"/>
      <c r="BE1483" s="68">
        <f t="shared" si="2724"/>
        <v>0</v>
      </c>
      <c r="BF1483" s="67">
        <f t="shared" si="2751"/>
        <v>445.38000000000164</v>
      </c>
      <c r="BG1483" s="66"/>
      <c r="BH1483" s="68" t="e">
        <f>IF(OR(#REF!="NPC06UZDB-GY026M",#REF!="NPP06UZDB-GY010M",D1483="CO155E2-0CM018",D1483="CO155E2-0CM023",D1483="CO155E2-0CM026",D1483="NPP06UZDB-GY150C",D1483="NPP06UZDB-GY025M",D1483="NPC06UZDB-GY013M",D1483="NPP06UZDB-GY001M",D1483="NPP06UZDB-GY250C",D1483="NPC06UZDB-GY028M",D1483="NPC06UZDB-GY018M",D1483="NPC06UZDB-GY014M",D1483="NPC06UZDB-GY012M",D1483="NPC06UZDB-GY011M",D1483="NPC06UZDB-GY006M",D1483="CO155E2-0CM006",D1483="NPP06UZDB-GY005M",D1483="NPP06UZDB-GY005M",D1483="NPP06UZDB-GY003M",D1483="NPP06UZDB-GY002M",D1483="NPC06UZDB-GY025M",D1483="CO155E2-0CM020",D1483="CO155E2-0CM030",D1483="NPC06UZDB-GY350C",D1483="NPC06UZDB-GY030M",D1483="NPC06UZDB-GY020C",D1483="NPC06UZDB-GY030M",D1483="NPC06UZDB-GY350C",D1483="CO155E2-0CM007",D1483="NPC06UZDB-GY150C",D1483="NPC06UZDB-GY250C",D1483="NPC06UZDB-GY007M",D1483="CO155E2-0CC050",D1483="NPC06UZDB-GY006M",D1483="NPC06UZDB-GY008M",D1483="NPC06UZDB-GY050C",D1483="CO155E2-0CC250",D1483="NPC06UZDB-GY750C",D1483="NPC06UZDB-GY007M",D1483="NPC06UZDB-GY020M",D1483="CO155E2-0CC150",D1483="CO155E2-0CM015",D1483="CO155E2-0CM010",D1483="NPC06UZDB-GY450C",D1483="NPC06UZDB-GY015M",D1483="NPC06UZDB-GY150C",D1483="CO155E2-0CM001",D1483="CO155E2-0CM002",D1483="CO155E2-0CM003",D1483="CO155E2-0CM004",D1483="CO155E2-0CM005",D1483="CO155E2-0CM008",D1483="NPC06UZDB-GY010M",D1483="NPC06UZDB-GY001M",D1483="NPC06UZDB-GY002M",D1483="NPC06UZDB-GY003M",D1483="NPC06UZDB-GY004M",D1483="NPC06UZDB-GY005M",),E1483*(F1483+0.12),0)</f>
        <v>#REF!</v>
      </c>
      <c r="BI1483" s="67" t="e">
        <f t="shared" si="2752"/>
        <v>#REF!</v>
      </c>
      <c r="BJ1483" s="66"/>
      <c r="BK1483" s="68">
        <f t="shared" si="2725"/>
        <v>0</v>
      </c>
      <c r="BL1483" s="67">
        <f t="shared" si="2759"/>
        <v>2582.6000000000004</v>
      </c>
      <c r="BM1483" s="66"/>
      <c r="BN1483" s="68">
        <f t="shared" si="2749"/>
        <v>0</v>
      </c>
      <c r="BO1483" s="67">
        <f t="shared" si="2760"/>
        <v>9059.4999999999982</v>
      </c>
      <c r="BP1483" s="66"/>
      <c r="BQ1483" s="68">
        <f t="shared" si="2680"/>
        <v>0</v>
      </c>
      <c r="BR1483" s="67">
        <f t="shared" si="2774"/>
        <v>52685.650000000009</v>
      </c>
      <c r="BS1483" s="66"/>
      <c r="BT1483" s="66">
        <f t="shared" si="2755"/>
        <v>0</v>
      </c>
      <c r="BU1483" s="67">
        <f t="shared" si="2693"/>
        <v>146145</v>
      </c>
      <c r="BV1483" s="66"/>
      <c r="BW1483" s="66">
        <f t="shared" si="2756"/>
        <v>0</v>
      </c>
      <c r="BX1483" s="67">
        <f t="shared" si="2710"/>
        <v>80442</v>
      </c>
      <c r="BY1483" s="66"/>
      <c r="BZ1483" s="66">
        <f t="shared" si="2757"/>
        <v>0</v>
      </c>
      <c r="CA1483" s="67">
        <f t="shared" si="2695"/>
        <v>141839</v>
      </c>
      <c r="CB1483" s="66"/>
      <c r="CC1483" s="66">
        <f t="shared" si="2728"/>
        <v>0</v>
      </c>
      <c r="CD1483" s="67">
        <f t="shared" si="2700"/>
        <v>13351.939999999999</v>
      </c>
      <c r="CE1483" s="66"/>
      <c r="CF1483" s="66">
        <f t="shared" si="2729"/>
        <v>0</v>
      </c>
      <c r="CG1483" s="67">
        <f t="shared" si="2761"/>
        <v>3663.6999999999994</v>
      </c>
      <c r="CH1483" s="66"/>
      <c r="CI1483" s="66">
        <f t="shared" si="2730"/>
        <v>0</v>
      </c>
      <c r="CJ1483" s="67">
        <f t="shared" si="2665"/>
        <v>6757.8</v>
      </c>
      <c r="CK1483" s="66"/>
      <c r="CL1483" s="68">
        <f t="shared" si="2731"/>
        <v>0</v>
      </c>
      <c r="CM1483" s="79">
        <f t="shared" si="2762"/>
        <v>4847.4799999999996</v>
      </c>
      <c r="CN1483" s="66"/>
      <c r="CO1483" s="68">
        <f t="shared" si="2732"/>
        <v>0</v>
      </c>
      <c r="CP1483" s="79">
        <f t="shared" si="2763"/>
        <v>3955</v>
      </c>
      <c r="CQ1483" s="66"/>
      <c r="CR1483" s="68">
        <f t="shared" si="2733"/>
        <v>0</v>
      </c>
      <c r="CS1483" s="79">
        <f t="shared" si="2709"/>
        <v>5186</v>
      </c>
      <c r="CT1483" s="66"/>
      <c r="CU1483" s="68">
        <f t="shared" si="2734"/>
        <v>0</v>
      </c>
      <c r="CV1483" s="79">
        <f t="shared" si="2764"/>
        <v>6929</v>
      </c>
      <c r="CW1483" s="66"/>
      <c r="CX1483" s="66">
        <f t="shared" si="2750"/>
        <v>0</v>
      </c>
      <c r="CY1483" s="40">
        <f t="shared" si="2702"/>
        <v>2833.9599999999982</v>
      </c>
      <c r="CZ1483" s="65"/>
      <c r="DA1483" s="66">
        <f t="shared" si="2747"/>
        <v>0</v>
      </c>
      <c r="DB1483" s="67">
        <f t="shared" si="2666"/>
        <v>15660</v>
      </c>
      <c r="DC1483" s="66"/>
      <c r="DD1483" s="66">
        <f t="shared" si="2748"/>
        <v>0</v>
      </c>
      <c r="DE1483" s="67">
        <f t="shared" si="2667"/>
        <v>62231</v>
      </c>
      <c r="DF1483" s="66"/>
      <c r="DG1483" s="69">
        <f t="shared" si="2735"/>
        <v>0</v>
      </c>
      <c r="DH1483" s="67">
        <f t="shared" si="2701"/>
        <v>438695</v>
      </c>
      <c r="DI1483" s="66"/>
      <c r="DJ1483" s="66">
        <f t="shared" si="2736"/>
        <v>0</v>
      </c>
      <c r="DK1483" s="67">
        <f t="shared" si="2765"/>
        <v>4363.5</v>
      </c>
      <c r="DM1483" s="206">
        <f t="shared" si="2737"/>
        <v>0</v>
      </c>
      <c r="DN1483" s="25">
        <f t="shared" si="2758"/>
        <v>0</v>
      </c>
      <c r="DO1483" s="5"/>
      <c r="DP1483" s="43">
        <f t="shared" si="2738"/>
        <v>0</v>
      </c>
      <c r="DQ1483" s="27">
        <f t="shared" si="2766"/>
        <v>6413.5</v>
      </c>
      <c r="DR1483" s="5"/>
      <c r="DS1483" s="43">
        <f t="shared" si="2739"/>
        <v>0</v>
      </c>
      <c r="DT1483" s="27">
        <f t="shared" si="2767"/>
        <v>4846</v>
      </c>
      <c r="DU1483" s="5"/>
      <c r="DV1483" s="43">
        <f t="shared" si="2740"/>
        <v>0</v>
      </c>
      <c r="DW1483" s="27">
        <f t="shared" si="2768"/>
        <v>4835</v>
      </c>
      <c r="DX1483" s="5"/>
      <c r="DY1483" s="22">
        <f t="shared" si="2741"/>
        <v>0</v>
      </c>
      <c r="DZ1483" s="25">
        <f t="shared" si="2769"/>
        <v>523</v>
      </c>
      <c r="EA1483" s="22"/>
      <c r="EB1483" s="22">
        <f t="shared" si="2742"/>
        <v>0</v>
      </c>
      <c r="EC1483" s="28">
        <f t="shared" si="2770"/>
        <v>369</v>
      </c>
      <c r="ED1483" s="5"/>
      <c r="EE1483" s="43">
        <f t="shared" si="2743"/>
        <v>0</v>
      </c>
      <c r="EF1483" s="27">
        <f t="shared" si="2771"/>
        <v>4769</v>
      </c>
      <c r="EG1483" s="66"/>
      <c r="EH1483" s="66">
        <f t="shared" si="2744"/>
        <v>0</v>
      </c>
      <c r="EI1483" s="67">
        <f t="shared" si="2772"/>
        <v>21277</v>
      </c>
      <c r="EJ1483" s="66"/>
      <c r="EK1483" s="66">
        <f t="shared" si="2745"/>
        <v>0</v>
      </c>
      <c r="EL1483" s="67">
        <f t="shared" si="2773"/>
        <v>19907</v>
      </c>
      <c r="EM1483" s="110" t="e">
        <f t="shared" si="2672"/>
        <v>#REF!</v>
      </c>
    </row>
    <row r="1484" spans="1:143" ht="11.25" customHeight="1" x14ac:dyDescent="0.25">
      <c r="A1484" s="11">
        <v>46207</v>
      </c>
      <c r="B1484" s="187">
        <v>46214</v>
      </c>
      <c r="C1484" s="174">
        <v>8005017203</v>
      </c>
      <c r="D1484" s="13" t="s">
        <v>125</v>
      </c>
      <c r="E1484" s="14">
        <v>75</v>
      </c>
      <c r="F1484" s="15">
        <v>5</v>
      </c>
      <c r="G1484" s="16">
        <v>191516769144</v>
      </c>
      <c r="H1484" s="66"/>
      <c r="I1484" s="41">
        <f t="shared" si="2712"/>
        <v>0</v>
      </c>
      <c r="J1484" s="48">
        <f t="shared" si="2696"/>
        <v>200027</v>
      </c>
      <c r="K1484" s="66"/>
      <c r="L1484" s="41">
        <f t="shared" si="2703"/>
        <v>0</v>
      </c>
      <c r="M1484" s="48">
        <f t="shared" si="2697"/>
        <v>208844</v>
      </c>
      <c r="N1484" s="66"/>
      <c r="O1484" s="41">
        <f t="shared" si="2704"/>
        <v>0</v>
      </c>
      <c r="P1484" s="48">
        <f t="shared" si="2698"/>
        <v>137406</v>
      </c>
      <c r="Q1484" s="66"/>
      <c r="R1484" s="66">
        <f t="shared" si="2705"/>
        <v>0</v>
      </c>
      <c r="S1484" s="67">
        <f t="shared" si="2699"/>
        <v>273542</v>
      </c>
      <c r="T1484" s="66"/>
      <c r="U1484" s="66">
        <f t="shared" si="2713"/>
        <v>382.5</v>
      </c>
      <c r="V1484" s="67">
        <f t="shared" si="2679"/>
        <v>105293.80000000005</v>
      </c>
      <c r="X1484" s="69">
        <f t="shared" si="2714"/>
        <v>0</v>
      </c>
      <c r="Y1484" s="67">
        <f t="shared" si="2684"/>
        <v>4416.3500000000004</v>
      </c>
      <c r="Z1484" s="66"/>
      <c r="AA1484" s="68">
        <f t="shared" si="2715"/>
        <v>0</v>
      </c>
      <c r="AB1484" s="67">
        <f t="shared" si="2685"/>
        <v>24298.5</v>
      </c>
      <c r="AC1484" s="66"/>
      <c r="AD1484" s="66">
        <f t="shared" si="2716"/>
        <v>0</v>
      </c>
      <c r="AE1484" s="67">
        <f t="shared" si="2686"/>
        <v>14877</v>
      </c>
      <c r="AF1484" s="66"/>
      <c r="AG1484" s="78">
        <f t="shared" si="2717"/>
        <v>0</v>
      </c>
      <c r="AH1484" s="79">
        <f t="shared" si="2687"/>
        <v>17184.8</v>
      </c>
      <c r="AI1484" s="66"/>
      <c r="AJ1484" s="68">
        <f t="shared" si="2718"/>
        <v>0</v>
      </c>
      <c r="AK1484" s="67">
        <f t="shared" si="2688"/>
        <v>41069</v>
      </c>
      <c r="AL1484" s="66"/>
      <c r="AM1484" s="68">
        <f t="shared" si="2673"/>
        <v>0</v>
      </c>
      <c r="AN1484" s="67">
        <f t="shared" si="2689"/>
        <v>7722.12</v>
      </c>
      <c r="AO1484" s="66"/>
      <c r="AP1484" s="68">
        <f t="shared" si="2719"/>
        <v>0</v>
      </c>
      <c r="AQ1484" s="67">
        <f t="shared" si="2706"/>
        <v>7498.6399999999994</v>
      </c>
      <c r="AR1484" s="66"/>
      <c r="AS1484" s="68">
        <f t="shared" si="2720"/>
        <v>0</v>
      </c>
      <c r="AT1484" s="67">
        <f t="shared" si="2674"/>
        <v>2278.5</v>
      </c>
      <c r="AU1484" s="66"/>
      <c r="AV1484" s="66">
        <f t="shared" si="2721"/>
        <v>0</v>
      </c>
      <c r="AW1484" s="42">
        <f t="shared" si="2711"/>
        <v>3255.6000000000017</v>
      </c>
      <c r="AX1484" s="66"/>
      <c r="AY1484" s="66">
        <f t="shared" si="2722"/>
        <v>0</v>
      </c>
      <c r="AZ1484" s="67">
        <f t="shared" si="2753"/>
        <v>616.09999999999991</v>
      </c>
      <c r="BA1484" s="66"/>
      <c r="BB1484" s="68">
        <f t="shared" si="2723"/>
        <v>0</v>
      </c>
      <c r="BC1484" s="67">
        <f t="shared" si="2708"/>
        <v>77.819999999999851</v>
      </c>
      <c r="BD1484" s="66"/>
      <c r="BE1484" s="68">
        <f t="shared" si="2724"/>
        <v>0</v>
      </c>
      <c r="BF1484" s="67">
        <f t="shared" si="2751"/>
        <v>445.38000000000164</v>
      </c>
      <c r="BG1484" s="66"/>
      <c r="BH1484" s="68" t="e">
        <f>IF(OR(#REF!="NPC06UZDB-GY026M",#REF!="NPP06UZDB-GY010M",D1484="CO155E2-0CM018",D1484="CO155E2-0CM023",D1484="CO155E2-0CM026",D1484="NPP06UZDB-GY150C",D1484="NPP06UZDB-GY025M",D1484="NPC06UZDB-GY013M",D1484="NPP06UZDB-GY001M",D1484="NPP06UZDB-GY250C",D1484="NPC06UZDB-GY028M",D1484="NPC06UZDB-GY018M",D1484="NPC06UZDB-GY014M",D1484="NPC06UZDB-GY012M",D1484="NPC06UZDB-GY011M",D1484="NPC06UZDB-GY006M",D1484="CO155E2-0CM006",D1484="NPP06UZDB-GY005M",D1484="NPP06UZDB-GY005M",D1484="NPP06UZDB-GY003M",D1484="NPP06UZDB-GY002M",D1484="NPC06UZDB-GY025M",D1484="CO155E2-0CM020",D1484="CO155E2-0CM030",D1484="NPC06UZDB-GY350C",D1484="NPC06UZDB-GY030M",D1484="NPC06UZDB-GY020C",D1484="NPC06UZDB-GY030M",D1484="NPC06UZDB-GY350C",D1484="CO155E2-0CM007",D1484="NPC06UZDB-GY150C",D1484="NPC06UZDB-GY250C",D1484="NPC06UZDB-GY007M",D1484="CO155E2-0CC050",D1484="NPC06UZDB-GY006M",D1484="NPC06UZDB-GY008M",D1484="NPC06UZDB-GY050C",D1484="CO155E2-0CC250",D1484="NPC06UZDB-GY750C",D1484="NPC06UZDB-GY007M",D1484="NPC06UZDB-GY020M",D1484="CO155E2-0CC150",D1484="CO155E2-0CM015",D1484="CO155E2-0CM010",D1484="NPC06UZDB-GY450C",D1484="NPC06UZDB-GY015M",D1484="NPC06UZDB-GY150C",D1484="CO155E2-0CM001",D1484="CO155E2-0CM002",D1484="CO155E2-0CM003",D1484="CO155E2-0CM004",D1484="CO155E2-0CM005",D1484="CO155E2-0CM008",D1484="NPC06UZDB-GY010M",D1484="NPC06UZDB-GY001M",D1484="NPC06UZDB-GY002M",D1484="NPC06UZDB-GY003M",D1484="NPC06UZDB-GY004M",D1484="NPC06UZDB-GY005M",),E1484*(F1484+0.12),0)</f>
        <v>#REF!</v>
      </c>
      <c r="BI1484" s="67" t="e">
        <f t="shared" si="2752"/>
        <v>#REF!</v>
      </c>
      <c r="BJ1484" s="66"/>
      <c r="BK1484" s="68">
        <f t="shared" si="2725"/>
        <v>0</v>
      </c>
      <c r="BL1484" s="67">
        <f t="shared" si="2759"/>
        <v>2582.6000000000004</v>
      </c>
      <c r="BM1484" s="66"/>
      <c r="BN1484" s="68">
        <f t="shared" si="2749"/>
        <v>0</v>
      </c>
      <c r="BO1484" s="67">
        <f t="shared" si="2760"/>
        <v>9059.4999999999982</v>
      </c>
      <c r="BP1484" s="66"/>
      <c r="BQ1484" s="68">
        <f t="shared" si="2680"/>
        <v>0</v>
      </c>
      <c r="BR1484" s="67">
        <f t="shared" si="2774"/>
        <v>52685.650000000009</v>
      </c>
      <c r="BS1484" s="66"/>
      <c r="BT1484" s="66">
        <f t="shared" si="2755"/>
        <v>0</v>
      </c>
      <c r="BU1484" s="67">
        <f t="shared" si="2693"/>
        <v>146145</v>
      </c>
      <c r="BV1484" s="66"/>
      <c r="BW1484" s="66">
        <f t="shared" si="2756"/>
        <v>0</v>
      </c>
      <c r="BX1484" s="67">
        <f t="shared" si="2710"/>
        <v>80442</v>
      </c>
      <c r="BY1484" s="66"/>
      <c r="BZ1484" s="66">
        <f t="shared" si="2757"/>
        <v>0</v>
      </c>
      <c r="CA1484" s="67">
        <f t="shared" si="2695"/>
        <v>141839</v>
      </c>
      <c r="CB1484" s="66"/>
      <c r="CC1484" s="66">
        <f t="shared" si="2728"/>
        <v>0</v>
      </c>
      <c r="CD1484" s="67">
        <f t="shared" si="2700"/>
        <v>13351.939999999999</v>
      </c>
      <c r="CE1484" s="66"/>
      <c r="CF1484" s="66">
        <f t="shared" si="2729"/>
        <v>0</v>
      </c>
      <c r="CG1484" s="67">
        <f t="shared" si="2761"/>
        <v>3663.6999999999994</v>
      </c>
      <c r="CH1484" s="66"/>
      <c r="CI1484" s="66">
        <f t="shared" si="2730"/>
        <v>0</v>
      </c>
      <c r="CJ1484" s="67">
        <f t="shared" si="2665"/>
        <v>6757.8</v>
      </c>
      <c r="CK1484" s="66"/>
      <c r="CL1484" s="68">
        <f t="shared" si="2731"/>
        <v>0</v>
      </c>
      <c r="CM1484" s="79">
        <f t="shared" si="2762"/>
        <v>4847.4799999999996</v>
      </c>
      <c r="CN1484" s="66"/>
      <c r="CO1484" s="68">
        <f t="shared" si="2732"/>
        <v>0</v>
      </c>
      <c r="CP1484" s="79">
        <f t="shared" si="2763"/>
        <v>3955</v>
      </c>
      <c r="CQ1484" s="66"/>
      <c r="CR1484" s="68">
        <f t="shared" si="2733"/>
        <v>0</v>
      </c>
      <c r="CS1484" s="79">
        <f t="shared" si="2709"/>
        <v>5186</v>
      </c>
      <c r="CT1484" s="66"/>
      <c r="CU1484" s="68">
        <f t="shared" si="2734"/>
        <v>0</v>
      </c>
      <c r="CV1484" s="79">
        <f t="shared" si="2764"/>
        <v>6929</v>
      </c>
      <c r="CW1484" s="66"/>
      <c r="CX1484" s="66">
        <f t="shared" si="2750"/>
        <v>0</v>
      </c>
      <c r="CY1484" s="40">
        <f t="shared" si="2702"/>
        <v>2833.9599999999982</v>
      </c>
      <c r="CZ1484" s="65"/>
      <c r="DA1484" s="66">
        <f t="shared" si="2747"/>
        <v>0</v>
      </c>
      <c r="DB1484" s="67">
        <f t="shared" si="2666"/>
        <v>15660</v>
      </c>
      <c r="DC1484" s="66"/>
      <c r="DD1484" s="66">
        <f t="shared" si="2748"/>
        <v>0</v>
      </c>
      <c r="DE1484" s="67">
        <f t="shared" si="2667"/>
        <v>62231</v>
      </c>
      <c r="DF1484" s="66"/>
      <c r="DG1484" s="69">
        <f t="shared" si="2735"/>
        <v>0</v>
      </c>
      <c r="DH1484" s="67">
        <f t="shared" si="2701"/>
        <v>438695</v>
      </c>
      <c r="DI1484" s="66"/>
      <c r="DJ1484" s="66">
        <f t="shared" si="2736"/>
        <v>0</v>
      </c>
      <c r="DK1484" s="67">
        <f t="shared" si="2765"/>
        <v>4363.5</v>
      </c>
      <c r="DM1484" s="206">
        <f t="shared" si="2737"/>
        <v>0</v>
      </c>
      <c r="DN1484" s="25">
        <f t="shared" si="2758"/>
        <v>0</v>
      </c>
      <c r="DO1484" s="5"/>
      <c r="DP1484" s="43">
        <f t="shared" si="2738"/>
        <v>0</v>
      </c>
      <c r="DQ1484" s="27">
        <f t="shared" si="2766"/>
        <v>6413.5</v>
      </c>
      <c r="DR1484" s="5"/>
      <c r="DS1484" s="43">
        <f t="shared" si="2739"/>
        <v>0</v>
      </c>
      <c r="DT1484" s="27">
        <f t="shared" si="2767"/>
        <v>4846</v>
      </c>
      <c r="DU1484" s="5"/>
      <c r="DV1484" s="43">
        <f t="shared" si="2740"/>
        <v>0</v>
      </c>
      <c r="DW1484" s="27">
        <f t="shared" si="2768"/>
        <v>4835</v>
      </c>
      <c r="DX1484" s="5"/>
      <c r="DY1484" s="22">
        <f t="shared" si="2741"/>
        <v>0</v>
      </c>
      <c r="DZ1484" s="25">
        <f t="shared" si="2769"/>
        <v>523</v>
      </c>
      <c r="EA1484" s="22"/>
      <c r="EB1484" s="22">
        <f t="shared" si="2742"/>
        <v>0</v>
      </c>
      <c r="EC1484" s="28">
        <f t="shared" si="2770"/>
        <v>369</v>
      </c>
      <c r="ED1484" s="5"/>
      <c r="EE1484" s="43">
        <f t="shared" si="2743"/>
        <v>0</v>
      </c>
      <c r="EF1484" s="27">
        <f t="shared" si="2771"/>
        <v>4769</v>
      </c>
      <c r="EG1484" s="66"/>
      <c r="EH1484" s="66">
        <f t="shared" si="2744"/>
        <v>0</v>
      </c>
      <c r="EI1484" s="67">
        <f t="shared" si="2772"/>
        <v>21277</v>
      </c>
      <c r="EJ1484" s="66"/>
      <c r="EK1484" s="66">
        <f t="shared" si="2745"/>
        <v>0</v>
      </c>
      <c r="EL1484" s="67">
        <f t="shared" si="2773"/>
        <v>19907</v>
      </c>
      <c r="EM1484" s="110" t="e">
        <f t="shared" si="2672"/>
        <v>#REF!</v>
      </c>
    </row>
    <row r="1485" spans="1:143" ht="11.25" customHeight="1" x14ac:dyDescent="0.25">
      <c r="A1485" s="11">
        <v>46207</v>
      </c>
      <c r="B1485" s="187">
        <v>46191</v>
      </c>
      <c r="C1485" s="174">
        <v>8005017321</v>
      </c>
      <c r="D1485" s="13" t="s">
        <v>264</v>
      </c>
      <c r="E1485" s="14">
        <v>50</v>
      </c>
      <c r="F1485" s="15">
        <v>1</v>
      </c>
      <c r="G1485" s="16">
        <v>191516032187</v>
      </c>
      <c r="H1485" s="66"/>
      <c r="I1485" s="41">
        <f t="shared" si="2712"/>
        <v>100</v>
      </c>
      <c r="J1485" s="48">
        <f t="shared" si="2696"/>
        <v>199927</v>
      </c>
      <c r="K1485" s="66"/>
      <c r="L1485" s="41">
        <f t="shared" si="2703"/>
        <v>100</v>
      </c>
      <c r="M1485" s="48">
        <f t="shared" si="2697"/>
        <v>208744</v>
      </c>
      <c r="N1485" s="66"/>
      <c r="O1485" s="41">
        <f t="shared" si="2704"/>
        <v>100</v>
      </c>
      <c r="P1485" s="48">
        <f t="shared" si="2698"/>
        <v>137306</v>
      </c>
      <c r="Q1485" s="66"/>
      <c r="R1485" s="66">
        <f t="shared" si="2705"/>
        <v>100</v>
      </c>
      <c r="S1485" s="67">
        <f t="shared" si="2699"/>
        <v>273442</v>
      </c>
      <c r="T1485" s="66"/>
      <c r="U1485" s="66">
        <f t="shared" si="2713"/>
        <v>0</v>
      </c>
      <c r="V1485" s="67">
        <f t="shared" si="2679"/>
        <v>105293.80000000005</v>
      </c>
      <c r="X1485" s="69">
        <f t="shared" si="2714"/>
        <v>0</v>
      </c>
      <c r="Y1485" s="67">
        <f t="shared" si="2684"/>
        <v>4416.3500000000004</v>
      </c>
      <c r="Z1485" s="66"/>
      <c r="AA1485" s="68">
        <f t="shared" si="2715"/>
        <v>0</v>
      </c>
      <c r="AB1485" s="67">
        <f t="shared" si="2685"/>
        <v>24298.5</v>
      </c>
      <c r="AC1485" s="66"/>
      <c r="AD1485" s="66">
        <f t="shared" si="2716"/>
        <v>0</v>
      </c>
      <c r="AE1485" s="67">
        <f t="shared" si="2686"/>
        <v>14877</v>
      </c>
      <c r="AF1485" s="66"/>
      <c r="AG1485" s="78">
        <f t="shared" si="2717"/>
        <v>0</v>
      </c>
      <c r="AH1485" s="79">
        <f t="shared" si="2687"/>
        <v>17184.8</v>
      </c>
      <c r="AI1485" s="66"/>
      <c r="AJ1485" s="68">
        <f t="shared" si="2718"/>
        <v>0</v>
      </c>
      <c r="AK1485" s="67">
        <f t="shared" si="2688"/>
        <v>41069</v>
      </c>
      <c r="AL1485" s="66"/>
      <c r="AM1485" s="68">
        <f t="shared" si="2673"/>
        <v>0</v>
      </c>
      <c r="AN1485" s="67">
        <f t="shared" si="2689"/>
        <v>7722.12</v>
      </c>
      <c r="AO1485" s="66"/>
      <c r="AP1485" s="68">
        <f t="shared" si="2719"/>
        <v>55.000000000000007</v>
      </c>
      <c r="AQ1485" s="67">
        <f t="shared" si="2706"/>
        <v>7443.6399999999994</v>
      </c>
      <c r="AR1485" s="66"/>
      <c r="AS1485" s="68">
        <f t="shared" si="2720"/>
        <v>0</v>
      </c>
      <c r="AT1485" s="67">
        <f t="shared" si="2674"/>
        <v>2278.5</v>
      </c>
      <c r="AU1485" s="66"/>
      <c r="AV1485" s="66">
        <f t="shared" si="2721"/>
        <v>0</v>
      </c>
      <c r="AW1485" s="42">
        <f t="shared" si="2711"/>
        <v>3255.6000000000017</v>
      </c>
      <c r="AX1485" s="66"/>
      <c r="AY1485" s="66">
        <f t="shared" si="2722"/>
        <v>0</v>
      </c>
      <c r="AZ1485" s="67">
        <f t="shared" si="2753"/>
        <v>616.09999999999991</v>
      </c>
      <c r="BA1485" s="66"/>
      <c r="BB1485" s="68">
        <f t="shared" si="2723"/>
        <v>0</v>
      </c>
      <c r="BC1485" s="67">
        <f t="shared" si="2708"/>
        <v>77.819999999999851</v>
      </c>
      <c r="BD1485" s="66"/>
      <c r="BE1485" s="68">
        <f t="shared" si="2724"/>
        <v>0</v>
      </c>
      <c r="BF1485" s="67">
        <f t="shared" si="2751"/>
        <v>445.38000000000164</v>
      </c>
      <c r="BG1485" s="66"/>
      <c r="BH1485" s="68" t="e">
        <f>IF(OR(#REF!="NPC06UZDB-GY026M",#REF!="NPP06UZDB-GY010M",D1485="CO155E2-0CM018",D1485="CO155E2-0CM023",D1485="CO155E2-0CM026",D1485="NPP06UZDB-GY150C",D1485="NPP06UZDB-GY025M",D1485="NPC06UZDB-GY013M",D1485="NPP06UZDB-GY001M",D1485="NPP06UZDB-GY250C",D1485="NPC06UZDB-GY028M",D1485="NPC06UZDB-GY018M",D1485="NPC06UZDB-GY014M",D1485="NPC06UZDB-GY012M",D1485="NPC06UZDB-GY011M",D1485="NPC06UZDB-GY006M",D1485="CO155E2-0CM006",D1485="NPP06UZDB-GY005M",D1485="NPP06UZDB-GY005M",D1485="NPP06UZDB-GY003M",D1485="NPP06UZDB-GY002M",D1485="NPC06UZDB-GY025M",D1485="CO155E2-0CM020",D1485="CO155E2-0CM030",D1485="NPC06UZDB-GY350C",D1485="NPC06UZDB-GY030M",D1485="NPC06UZDB-GY020C",D1485="NPC06UZDB-GY030M",D1485="NPC06UZDB-GY350C",D1485="CO155E2-0CM007",D1485="NPC06UZDB-GY150C",D1485="NPC06UZDB-GY250C",D1485="NPC06UZDB-GY007M",D1485="CO155E2-0CC050",D1485="NPC06UZDB-GY006M",D1485="NPC06UZDB-GY008M",D1485="NPC06UZDB-GY050C",D1485="CO155E2-0CC250",D1485="NPC06UZDB-GY750C",D1485="NPC06UZDB-GY007M",D1485="NPC06UZDB-GY020M",D1485="CO155E2-0CC150",D1485="CO155E2-0CM015",D1485="CO155E2-0CM010",D1485="NPC06UZDB-GY450C",D1485="NPC06UZDB-GY015M",D1485="NPC06UZDB-GY150C",D1485="CO155E2-0CM001",D1485="CO155E2-0CM002",D1485="CO155E2-0CM003",D1485="CO155E2-0CM004",D1485="CO155E2-0CM005",D1485="CO155E2-0CM008",D1485="NPC06UZDB-GY010M",D1485="NPC06UZDB-GY001M",D1485="NPC06UZDB-GY002M",D1485="NPC06UZDB-GY003M",D1485="NPC06UZDB-GY004M",D1485="NPC06UZDB-GY005M",),E1485*(F1485+0.12),0)</f>
        <v>#REF!</v>
      </c>
      <c r="BI1485" s="67" t="e">
        <f t="shared" si="2752"/>
        <v>#REF!</v>
      </c>
      <c r="BJ1485" s="66"/>
      <c r="BK1485" s="68">
        <f t="shared" si="2725"/>
        <v>0</v>
      </c>
      <c r="BL1485" s="67">
        <f t="shared" si="2759"/>
        <v>2582.6000000000004</v>
      </c>
      <c r="BM1485" s="66"/>
      <c r="BN1485" s="68">
        <f t="shared" si="2749"/>
        <v>0</v>
      </c>
      <c r="BO1485" s="67">
        <f t="shared" si="2760"/>
        <v>9059.4999999999982</v>
      </c>
      <c r="BP1485" s="66"/>
      <c r="BQ1485" s="68">
        <f t="shared" si="2680"/>
        <v>0</v>
      </c>
      <c r="BR1485" s="67">
        <f t="shared" si="2774"/>
        <v>52685.650000000009</v>
      </c>
      <c r="BS1485" s="66"/>
      <c r="BT1485" s="66">
        <f t="shared" si="2755"/>
        <v>0</v>
      </c>
      <c r="BU1485" s="67">
        <f t="shared" si="2693"/>
        <v>146145</v>
      </c>
      <c r="BV1485" s="66"/>
      <c r="BW1485" s="66">
        <f t="shared" si="2756"/>
        <v>0</v>
      </c>
      <c r="BX1485" s="67">
        <f t="shared" si="2710"/>
        <v>80442</v>
      </c>
      <c r="BY1485" s="66"/>
      <c r="BZ1485" s="66">
        <f t="shared" si="2757"/>
        <v>0</v>
      </c>
      <c r="CA1485" s="67">
        <f t="shared" si="2695"/>
        <v>141839</v>
      </c>
      <c r="CB1485" s="66"/>
      <c r="CC1485" s="66">
        <f t="shared" si="2728"/>
        <v>0</v>
      </c>
      <c r="CD1485" s="67">
        <f t="shared" si="2700"/>
        <v>13351.939999999999</v>
      </c>
      <c r="CE1485" s="66"/>
      <c r="CF1485" s="66">
        <f t="shared" si="2729"/>
        <v>0</v>
      </c>
      <c r="CG1485" s="67">
        <f t="shared" si="2761"/>
        <v>3663.6999999999994</v>
      </c>
      <c r="CH1485" s="66"/>
      <c r="CI1485" s="66">
        <f t="shared" si="2730"/>
        <v>0</v>
      </c>
      <c r="CJ1485" s="67">
        <f t="shared" ref="CJ1485:CJ1499" si="2775">+CJ1484+CH1485-CI1485</f>
        <v>6757.8</v>
      </c>
      <c r="CK1485" s="66"/>
      <c r="CL1485" s="68">
        <f t="shared" si="2731"/>
        <v>0</v>
      </c>
      <c r="CM1485" s="79">
        <f t="shared" si="2762"/>
        <v>4847.4799999999996</v>
      </c>
      <c r="CN1485" s="66"/>
      <c r="CO1485" s="68">
        <f t="shared" si="2732"/>
        <v>0</v>
      </c>
      <c r="CP1485" s="79">
        <f t="shared" si="2763"/>
        <v>3955</v>
      </c>
      <c r="CQ1485" s="66"/>
      <c r="CR1485" s="68">
        <f t="shared" si="2733"/>
        <v>0</v>
      </c>
      <c r="CS1485" s="79">
        <f t="shared" si="2709"/>
        <v>5186</v>
      </c>
      <c r="CT1485" s="66"/>
      <c r="CU1485" s="68">
        <f t="shared" si="2734"/>
        <v>0</v>
      </c>
      <c r="CV1485" s="79">
        <f t="shared" si="2764"/>
        <v>6929</v>
      </c>
      <c r="CW1485" s="66"/>
      <c r="CX1485" s="66">
        <f t="shared" si="2750"/>
        <v>0</v>
      </c>
      <c r="CY1485" s="40">
        <f t="shared" si="2702"/>
        <v>2833.9599999999982</v>
      </c>
      <c r="CZ1485" s="65"/>
      <c r="DA1485" s="66">
        <f t="shared" si="2747"/>
        <v>0</v>
      </c>
      <c r="DB1485" s="67">
        <f t="shared" ref="DB1485:DB1499" si="2776">+DB1484+CZ1485-DA1485</f>
        <v>15660</v>
      </c>
      <c r="DC1485" s="66"/>
      <c r="DD1485" s="66">
        <f t="shared" si="2748"/>
        <v>0</v>
      </c>
      <c r="DE1485" s="67">
        <f t="shared" ref="DE1485:DE1499" si="2777">+DE1484+DC1485-DD1485</f>
        <v>62231</v>
      </c>
      <c r="DF1485" s="66"/>
      <c r="DG1485" s="69">
        <f t="shared" si="2735"/>
        <v>0</v>
      </c>
      <c r="DH1485" s="67">
        <f t="shared" si="2701"/>
        <v>438695</v>
      </c>
      <c r="DI1485" s="66"/>
      <c r="DJ1485" s="66">
        <f t="shared" si="2736"/>
        <v>0</v>
      </c>
      <c r="DK1485" s="67">
        <f t="shared" si="2765"/>
        <v>4363.5</v>
      </c>
      <c r="DM1485" s="206">
        <f t="shared" si="2737"/>
        <v>0</v>
      </c>
      <c r="DN1485" s="25">
        <f t="shared" si="2758"/>
        <v>0</v>
      </c>
      <c r="DO1485" s="5"/>
      <c r="DP1485" s="43">
        <f t="shared" si="2738"/>
        <v>0</v>
      </c>
      <c r="DQ1485" s="27">
        <f t="shared" si="2766"/>
        <v>6413.5</v>
      </c>
      <c r="DR1485" s="5"/>
      <c r="DS1485" s="43">
        <f t="shared" si="2739"/>
        <v>0</v>
      </c>
      <c r="DT1485" s="27">
        <f t="shared" si="2767"/>
        <v>4846</v>
      </c>
      <c r="DU1485" s="5"/>
      <c r="DV1485" s="43">
        <f t="shared" si="2740"/>
        <v>0</v>
      </c>
      <c r="DW1485" s="27">
        <f t="shared" si="2768"/>
        <v>4835</v>
      </c>
      <c r="DX1485" s="5"/>
      <c r="DY1485" s="22">
        <f t="shared" si="2741"/>
        <v>0</v>
      </c>
      <c r="DZ1485" s="25">
        <f t="shared" si="2769"/>
        <v>523</v>
      </c>
      <c r="EA1485" s="22"/>
      <c r="EB1485" s="22">
        <f t="shared" si="2742"/>
        <v>0</v>
      </c>
      <c r="EC1485" s="28">
        <f t="shared" si="2770"/>
        <v>369</v>
      </c>
      <c r="ED1485" s="5"/>
      <c r="EE1485" s="43">
        <f t="shared" si="2743"/>
        <v>0</v>
      </c>
      <c r="EF1485" s="27">
        <f t="shared" si="2771"/>
        <v>4769</v>
      </c>
      <c r="EG1485" s="66"/>
      <c r="EH1485" s="66">
        <f t="shared" si="2744"/>
        <v>0</v>
      </c>
      <c r="EI1485" s="67">
        <f t="shared" si="2772"/>
        <v>21277</v>
      </c>
      <c r="EJ1485" s="66"/>
      <c r="EK1485" s="66">
        <f t="shared" si="2745"/>
        <v>0</v>
      </c>
      <c r="EL1485" s="67">
        <f t="shared" si="2773"/>
        <v>19907</v>
      </c>
      <c r="EM1485" s="110" t="e">
        <f t="shared" si="2672"/>
        <v>#REF!</v>
      </c>
    </row>
    <row r="1486" spans="1:143" s="33" customFormat="1" ht="11.25" customHeight="1" x14ac:dyDescent="0.25">
      <c r="A1486" s="11">
        <v>46207</v>
      </c>
      <c r="B1486" s="187">
        <v>46191</v>
      </c>
      <c r="C1486" s="174">
        <v>8005017328</v>
      </c>
      <c r="D1486" s="13" t="s">
        <v>147</v>
      </c>
      <c r="E1486" s="14">
        <v>60</v>
      </c>
      <c r="F1486" s="15">
        <v>0.5</v>
      </c>
      <c r="G1486" s="16">
        <v>191516147560</v>
      </c>
      <c r="H1486" s="66"/>
      <c r="I1486" s="41">
        <f t="shared" si="2712"/>
        <v>120</v>
      </c>
      <c r="J1486" s="48">
        <f t="shared" si="2696"/>
        <v>199807</v>
      </c>
      <c r="K1486" s="66"/>
      <c r="L1486" s="41">
        <f t="shared" si="2703"/>
        <v>120</v>
      </c>
      <c r="M1486" s="48">
        <f t="shared" si="2697"/>
        <v>208624</v>
      </c>
      <c r="N1486" s="66"/>
      <c r="O1486" s="41">
        <f t="shared" si="2704"/>
        <v>120</v>
      </c>
      <c r="P1486" s="48">
        <f t="shared" si="2698"/>
        <v>137186</v>
      </c>
      <c r="Q1486" s="66"/>
      <c r="R1486" s="66">
        <f t="shared" si="2705"/>
        <v>120</v>
      </c>
      <c r="S1486" s="67">
        <f t="shared" si="2699"/>
        <v>273322</v>
      </c>
      <c r="T1486" s="66"/>
      <c r="U1486" s="66">
        <f t="shared" si="2713"/>
        <v>0</v>
      </c>
      <c r="V1486" s="67">
        <f t="shared" si="2679"/>
        <v>105293.80000000005</v>
      </c>
      <c r="W1486" s="136"/>
      <c r="X1486" s="69">
        <f t="shared" si="2714"/>
        <v>0</v>
      </c>
      <c r="Y1486" s="67">
        <f t="shared" si="2684"/>
        <v>4416.3500000000004</v>
      </c>
      <c r="Z1486" s="66"/>
      <c r="AA1486" s="68">
        <f t="shared" si="2715"/>
        <v>0</v>
      </c>
      <c r="AB1486" s="67">
        <f t="shared" si="2685"/>
        <v>24298.5</v>
      </c>
      <c r="AC1486" s="66"/>
      <c r="AD1486" s="66">
        <f t="shared" si="2716"/>
        <v>0</v>
      </c>
      <c r="AE1486" s="67">
        <f t="shared" si="2686"/>
        <v>14877</v>
      </c>
      <c r="AF1486" s="66"/>
      <c r="AG1486" s="78">
        <f t="shared" si="2717"/>
        <v>0</v>
      </c>
      <c r="AH1486" s="79">
        <f t="shared" si="2687"/>
        <v>17184.8</v>
      </c>
      <c r="AI1486" s="66"/>
      <c r="AJ1486" s="68">
        <f t="shared" si="2718"/>
        <v>0</v>
      </c>
      <c r="AK1486" s="67">
        <f t="shared" si="2688"/>
        <v>41069</v>
      </c>
      <c r="AL1486" s="66"/>
      <c r="AM1486" s="68">
        <f t="shared" si="2673"/>
        <v>0</v>
      </c>
      <c r="AN1486" s="67">
        <f t="shared" si="2689"/>
        <v>7722.12</v>
      </c>
      <c r="AO1486" s="66"/>
      <c r="AP1486" s="68">
        <f t="shared" si="2719"/>
        <v>36</v>
      </c>
      <c r="AQ1486" s="67">
        <f t="shared" si="2706"/>
        <v>7407.6399999999994</v>
      </c>
      <c r="AR1486" s="66"/>
      <c r="AS1486" s="68">
        <f t="shared" si="2720"/>
        <v>0</v>
      </c>
      <c r="AT1486" s="67">
        <f t="shared" si="2674"/>
        <v>2278.5</v>
      </c>
      <c r="AU1486" s="66"/>
      <c r="AV1486" s="66">
        <f t="shared" si="2721"/>
        <v>0</v>
      </c>
      <c r="AW1486" s="42">
        <f t="shared" si="2711"/>
        <v>3255.6000000000017</v>
      </c>
      <c r="AX1486" s="66"/>
      <c r="AY1486" s="66">
        <f t="shared" si="2722"/>
        <v>0</v>
      </c>
      <c r="AZ1486" s="67">
        <f t="shared" si="2753"/>
        <v>616.09999999999991</v>
      </c>
      <c r="BA1486" s="66"/>
      <c r="BB1486" s="68">
        <f t="shared" si="2723"/>
        <v>0</v>
      </c>
      <c r="BC1486" s="67">
        <f t="shared" si="2708"/>
        <v>77.819999999999851</v>
      </c>
      <c r="BD1486" s="66"/>
      <c r="BE1486" s="68">
        <f t="shared" si="2724"/>
        <v>0</v>
      </c>
      <c r="BF1486" s="67">
        <f t="shared" si="2751"/>
        <v>445.38000000000164</v>
      </c>
      <c r="BG1486" s="66"/>
      <c r="BH1486" s="68" t="e">
        <f>IF(OR(#REF!="NPC06UZDB-GY026M",#REF!="NPP06UZDB-GY010M",D1486="CO155E2-0CM018",D1486="CO155E2-0CM023",D1486="CO155E2-0CM026",D1486="NPP06UZDB-GY150C",D1486="NPP06UZDB-GY025M",D1486="NPC06UZDB-GY013M",D1486="NPP06UZDB-GY001M",D1486="NPP06UZDB-GY250C",D1486="NPC06UZDB-GY028M",D1486="NPC06UZDB-GY018M",D1486="NPC06UZDB-GY014M",D1486="NPC06UZDB-GY012M",D1486="NPC06UZDB-GY011M",D1486="NPC06UZDB-GY006M",D1486="CO155E2-0CM006",D1486="NPP06UZDB-GY005M",D1486="NPP06UZDB-GY005M",D1486="NPP06UZDB-GY003M",D1486="NPP06UZDB-GY002M",D1486="NPC06UZDB-GY025M",D1486="CO155E2-0CM020",D1486="CO155E2-0CM030",D1486="NPC06UZDB-GY350C",D1486="NPC06UZDB-GY030M",D1486="NPC06UZDB-GY020C",D1486="NPC06UZDB-GY030M",D1486="NPC06UZDB-GY350C",D1486="CO155E2-0CM007",D1486="NPC06UZDB-GY150C",D1486="NPC06UZDB-GY250C",D1486="NPC06UZDB-GY007M",D1486="CO155E2-0CC050",D1486="NPC06UZDB-GY006M",D1486="NPC06UZDB-GY008M",D1486="NPC06UZDB-GY050C",D1486="CO155E2-0CC250",D1486="NPC06UZDB-GY750C",D1486="NPC06UZDB-GY007M",D1486="NPC06UZDB-GY020M",D1486="CO155E2-0CC150",D1486="CO155E2-0CM015",D1486="CO155E2-0CM010",D1486="NPC06UZDB-GY450C",D1486="NPC06UZDB-GY015M",D1486="NPC06UZDB-GY150C",D1486="CO155E2-0CM001",D1486="CO155E2-0CM002",D1486="CO155E2-0CM003",D1486="CO155E2-0CM004",D1486="CO155E2-0CM005",D1486="CO155E2-0CM008",D1486="NPC06UZDB-GY010M",D1486="NPC06UZDB-GY001M",D1486="NPC06UZDB-GY002M",D1486="NPC06UZDB-GY003M",D1486="NPC06UZDB-GY004M",D1486="NPC06UZDB-GY005M",),E1486*(F1486+0.12),0)</f>
        <v>#REF!</v>
      </c>
      <c r="BI1486" s="67" t="e">
        <f t="shared" si="2752"/>
        <v>#REF!</v>
      </c>
      <c r="BJ1486" s="66"/>
      <c r="BK1486" s="68">
        <f t="shared" si="2725"/>
        <v>0</v>
      </c>
      <c r="BL1486" s="67">
        <f t="shared" si="2759"/>
        <v>2582.6000000000004</v>
      </c>
      <c r="BM1486" s="66"/>
      <c r="BN1486" s="68">
        <f t="shared" si="2749"/>
        <v>0</v>
      </c>
      <c r="BO1486" s="67">
        <f t="shared" si="2760"/>
        <v>9059.4999999999982</v>
      </c>
      <c r="BP1486" s="66"/>
      <c r="BQ1486" s="68">
        <f t="shared" si="2680"/>
        <v>0</v>
      </c>
      <c r="BR1486" s="67">
        <f t="shared" si="2774"/>
        <v>52685.650000000009</v>
      </c>
      <c r="BS1486" s="66"/>
      <c r="BT1486" s="66">
        <f t="shared" si="2755"/>
        <v>0</v>
      </c>
      <c r="BU1486" s="67">
        <f t="shared" si="2693"/>
        <v>146145</v>
      </c>
      <c r="BV1486" s="66"/>
      <c r="BW1486" s="66">
        <f t="shared" si="2756"/>
        <v>0</v>
      </c>
      <c r="BX1486" s="67">
        <f t="shared" si="2710"/>
        <v>80442</v>
      </c>
      <c r="BY1486" s="66"/>
      <c r="BZ1486" s="66">
        <f t="shared" si="2757"/>
        <v>0</v>
      </c>
      <c r="CA1486" s="67">
        <f t="shared" si="2695"/>
        <v>141839</v>
      </c>
      <c r="CB1486" s="66"/>
      <c r="CC1486" s="66">
        <f t="shared" si="2728"/>
        <v>0</v>
      </c>
      <c r="CD1486" s="67">
        <f t="shared" si="2700"/>
        <v>13351.939999999999</v>
      </c>
      <c r="CE1486" s="66"/>
      <c r="CF1486" s="66">
        <f t="shared" si="2729"/>
        <v>0</v>
      </c>
      <c r="CG1486" s="67">
        <f t="shared" si="2761"/>
        <v>3663.6999999999994</v>
      </c>
      <c r="CH1486" s="66"/>
      <c r="CI1486" s="66">
        <f t="shared" si="2730"/>
        <v>0</v>
      </c>
      <c r="CJ1486" s="67">
        <f t="shared" si="2775"/>
        <v>6757.8</v>
      </c>
      <c r="CK1486" s="66"/>
      <c r="CL1486" s="68">
        <f t="shared" si="2731"/>
        <v>0</v>
      </c>
      <c r="CM1486" s="79">
        <f t="shared" si="2762"/>
        <v>4847.4799999999996</v>
      </c>
      <c r="CN1486" s="66"/>
      <c r="CO1486" s="68">
        <f t="shared" si="2732"/>
        <v>0</v>
      </c>
      <c r="CP1486" s="79">
        <f t="shared" si="2763"/>
        <v>3955</v>
      </c>
      <c r="CQ1486" s="66"/>
      <c r="CR1486" s="68">
        <f t="shared" si="2733"/>
        <v>0</v>
      </c>
      <c r="CS1486" s="79">
        <f t="shared" si="2709"/>
        <v>5186</v>
      </c>
      <c r="CT1486" s="66"/>
      <c r="CU1486" s="68">
        <f t="shared" si="2734"/>
        <v>0</v>
      </c>
      <c r="CV1486" s="79">
        <f t="shared" si="2764"/>
        <v>6929</v>
      </c>
      <c r="CW1486" s="66"/>
      <c r="CX1486" s="66">
        <f t="shared" si="2750"/>
        <v>0</v>
      </c>
      <c r="CY1486" s="40">
        <f t="shared" si="2702"/>
        <v>2833.9599999999982</v>
      </c>
      <c r="CZ1486" s="65"/>
      <c r="DA1486" s="66">
        <f t="shared" si="2747"/>
        <v>0</v>
      </c>
      <c r="DB1486" s="67">
        <f t="shared" si="2776"/>
        <v>15660</v>
      </c>
      <c r="DC1486" s="66"/>
      <c r="DD1486" s="66">
        <f t="shared" si="2748"/>
        <v>0</v>
      </c>
      <c r="DE1486" s="67">
        <f t="shared" si="2777"/>
        <v>62231</v>
      </c>
      <c r="DF1486" s="66"/>
      <c r="DG1486" s="69">
        <f t="shared" si="2735"/>
        <v>0</v>
      </c>
      <c r="DH1486" s="67">
        <f t="shared" si="2701"/>
        <v>438695</v>
      </c>
      <c r="DI1486" s="66"/>
      <c r="DJ1486" s="66">
        <f t="shared" si="2736"/>
        <v>0</v>
      </c>
      <c r="DK1486" s="67">
        <f t="shared" si="2765"/>
        <v>4363.5</v>
      </c>
      <c r="DL1486" s="210"/>
      <c r="DM1486" s="206">
        <f t="shared" si="2737"/>
        <v>0</v>
      </c>
      <c r="DN1486" s="25">
        <f t="shared" si="2758"/>
        <v>0</v>
      </c>
      <c r="DO1486" s="5"/>
      <c r="DP1486" s="43">
        <f t="shared" si="2738"/>
        <v>0</v>
      </c>
      <c r="DQ1486" s="27">
        <f t="shared" si="2766"/>
        <v>6413.5</v>
      </c>
      <c r="DR1486" s="5"/>
      <c r="DS1486" s="43">
        <f t="shared" si="2739"/>
        <v>0</v>
      </c>
      <c r="DT1486" s="27">
        <f t="shared" si="2767"/>
        <v>4846</v>
      </c>
      <c r="DU1486" s="5"/>
      <c r="DV1486" s="43">
        <f t="shared" si="2740"/>
        <v>0</v>
      </c>
      <c r="DW1486" s="27">
        <f t="shared" si="2768"/>
        <v>4835</v>
      </c>
      <c r="DX1486" s="5"/>
      <c r="DY1486" s="22">
        <f t="shared" si="2741"/>
        <v>0</v>
      </c>
      <c r="DZ1486" s="25">
        <f t="shared" si="2769"/>
        <v>523</v>
      </c>
      <c r="EA1486" s="22"/>
      <c r="EB1486" s="22">
        <f t="shared" si="2742"/>
        <v>0</v>
      </c>
      <c r="EC1486" s="28">
        <f t="shared" si="2770"/>
        <v>369</v>
      </c>
      <c r="ED1486" s="5"/>
      <c r="EE1486" s="43">
        <f t="shared" si="2743"/>
        <v>0</v>
      </c>
      <c r="EF1486" s="27">
        <f t="shared" si="2771"/>
        <v>4769</v>
      </c>
      <c r="EG1486" s="66"/>
      <c r="EH1486" s="66">
        <f t="shared" si="2744"/>
        <v>0</v>
      </c>
      <c r="EI1486" s="67">
        <f t="shared" si="2772"/>
        <v>21277</v>
      </c>
      <c r="EJ1486" s="66"/>
      <c r="EK1486" s="66">
        <f t="shared" si="2745"/>
        <v>0</v>
      </c>
      <c r="EL1486" s="67">
        <f t="shared" si="2773"/>
        <v>19907</v>
      </c>
      <c r="EM1486" s="110" t="e">
        <f t="shared" si="2672"/>
        <v>#REF!</v>
      </c>
    </row>
    <row r="1487" spans="1:143" ht="11.25" customHeight="1" x14ac:dyDescent="0.25">
      <c r="A1487" s="11">
        <v>46207</v>
      </c>
      <c r="B1487" s="187">
        <v>46191</v>
      </c>
      <c r="C1487" s="174">
        <v>8005017329</v>
      </c>
      <c r="D1487" s="13" t="s">
        <v>42</v>
      </c>
      <c r="E1487" s="14">
        <v>120</v>
      </c>
      <c r="F1487" s="15">
        <v>2</v>
      </c>
      <c r="G1487" s="16">
        <v>191516031814</v>
      </c>
      <c r="H1487" s="66"/>
      <c r="I1487" s="41">
        <f t="shared" si="2712"/>
        <v>240</v>
      </c>
      <c r="J1487" s="48">
        <f t="shared" si="2696"/>
        <v>199567</v>
      </c>
      <c r="K1487" s="66"/>
      <c r="L1487" s="41">
        <f t="shared" si="2703"/>
        <v>240</v>
      </c>
      <c r="M1487" s="48">
        <f t="shared" si="2697"/>
        <v>208384</v>
      </c>
      <c r="N1487" s="66"/>
      <c r="O1487" s="41">
        <f t="shared" si="2704"/>
        <v>240</v>
      </c>
      <c r="P1487" s="48">
        <f t="shared" si="2698"/>
        <v>136946</v>
      </c>
      <c r="Q1487" s="66"/>
      <c r="R1487" s="66">
        <f t="shared" si="2705"/>
        <v>240</v>
      </c>
      <c r="S1487" s="67">
        <f t="shared" si="2699"/>
        <v>273082</v>
      </c>
      <c r="T1487" s="66"/>
      <c r="U1487" s="66">
        <f t="shared" si="2713"/>
        <v>0</v>
      </c>
      <c r="V1487" s="67">
        <f t="shared" si="2679"/>
        <v>105293.80000000005</v>
      </c>
      <c r="X1487" s="69">
        <f t="shared" si="2714"/>
        <v>0</v>
      </c>
      <c r="Y1487" s="67">
        <f t="shared" si="2684"/>
        <v>4416.3500000000004</v>
      </c>
      <c r="Z1487" s="66"/>
      <c r="AA1487" s="68">
        <f t="shared" si="2715"/>
        <v>252</v>
      </c>
      <c r="AB1487" s="67">
        <f t="shared" si="2685"/>
        <v>24046.5</v>
      </c>
      <c r="AC1487" s="66"/>
      <c r="AD1487" s="66">
        <f t="shared" si="2716"/>
        <v>0</v>
      </c>
      <c r="AE1487" s="67">
        <f t="shared" si="2686"/>
        <v>14877</v>
      </c>
      <c r="AF1487" s="66"/>
      <c r="AG1487" s="78">
        <f t="shared" si="2717"/>
        <v>0</v>
      </c>
      <c r="AH1487" s="79">
        <f t="shared" si="2687"/>
        <v>17184.8</v>
      </c>
      <c r="AI1487" s="66"/>
      <c r="AJ1487" s="68">
        <f t="shared" si="2718"/>
        <v>0</v>
      </c>
      <c r="AK1487" s="67">
        <f t="shared" si="2688"/>
        <v>41069</v>
      </c>
      <c r="AL1487" s="66"/>
      <c r="AM1487" s="68">
        <f t="shared" si="2673"/>
        <v>0</v>
      </c>
      <c r="AN1487" s="67">
        <f t="shared" si="2689"/>
        <v>7722.12</v>
      </c>
      <c r="AO1487" s="66"/>
      <c r="AP1487" s="68">
        <f t="shared" si="2719"/>
        <v>0</v>
      </c>
      <c r="AQ1487" s="67">
        <f t="shared" si="2706"/>
        <v>7407.6399999999994</v>
      </c>
      <c r="AR1487" s="66"/>
      <c r="AS1487" s="68">
        <f t="shared" si="2720"/>
        <v>0</v>
      </c>
      <c r="AT1487" s="67">
        <f t="shared" si="2674"/>
        <v>2278.5</v>
      </c>
      <c r="AU1487" s="66"/>
      <c r="AV1487" s="66">
        <f t="shared" si="2721"/>
        <v>0</v>
      </c>
      <c r="AW1487" s="42">
        <f t="shared" si="2711"/>
        <v>3255.6000000000017</v>
      </c>
      <c r="AX1487" s="66"/>
      <c r="AY1487" s="66">
        <f t="shared" si="2722"/>
        <v>0</v>
      </c>
      <c r="AZ1487" s="67">
        <f t="shared" si="2753"/>
        <v>616.09999999999991</v>
      </c>
      <c r="BA1487" s="66"/>
      <c r="BB1487" s="68">
        <f t="shared" si="2723"/>
        <v>0</v>
      </c>
      <c r="BC1487" s="67">
        <f t="shared" si="2708"/>
        <v>77.819999999999851</v>
      </c>
      <c r="BD1487" s="66"/>
      <c r="BE1487" s="68">
        <f t="shared" si="2724"/>
        <v>0</v>
      </c>
      <c r="BF1487" s="67">
        <f t="shared" si="2751"/>
        <v>445.38000000000164</v>
      </c>
      <c r="BG1487" s="66"/>
      <c r="BH1487" s="68" t="e">
        <f>IF(OR(#REF!="NPC06UZDB-GY026M",#REF!="NPP06UZDB-GY010M",D1487="CO155E2-0CM018",D1487="CO155E2-0CM023",D1487="CO155E2-0CM026",D1487="NPP06UZDB-GY150C",D1487="NPP06UZDB-GY025M",D1487="NPC06UZDB-GY013M",D1487="NPP06UZDB-GY001M",D1487="NPP06UZDB-GY250C",D1487="NPC06UZDB-GY028M",D1487="NPC06UZDB-GY018M",D1487="NPC06UZDB-GY014M",D1487="NPC06UZDB-GY012M",D1487="NPC06UZDB-GY011M",D1487="NPC06UZDB-GY006M",D1487="CO155E2-0CM006",D1487="NPP06UZDB-GY005M",D1487="NPP06UZDB-GY005M",D1487="NPP06UZDB-GY003M",D1487="NPP06UZDB-GY002M",D1487="NPC06UZDB-GY025M",D1487="CO155E2-0CM020",D1487="CO155E2-0CM030",D1487="NPC06UZDB-GY350C",D1487="NPC06UZDB-GY030M",D1487="NPC06UZDB-GY020C",D1487="NPC06UZDB-GY030M",D1487="NPC06UZDB-GY350C",D1487="CO155E2-0CM007",D1487="NPC06UZDB-GY150C",D1487="NPC06UZDB-GY250C",D1487="NPC06UZDB-GY007M",D1487="CO155E2-0CC050",D1487="NPC06UZDB-GY006M",D1487="NPC06UZDB-GY008M",D1487="NPC06UZDB-GY050C",D1487="CO155E2-0CC250",D1487="NPC06UZDB-GY750C",D1487="NPC06UZDB-GY007M",D1487="NPC06UZDB-GY020M",D1487="CO155E2-0CC150",D1487="CO155E2-0CM015",D1487="CO155E2-0CM010",D1487="NPC06UZDB-GY450C",D1487="NPC06UZDB-GY015M",D1487="NPC06UZDB-GY150C",D1487="CO155E2-0CM001",D1487="CO155E2-0CM002",D1487="CO155E2-0CM003",D1487="CO155E2-0CM004",D1487="CO155E2-0CM005",D1487="CO155E2-0CM008",D1487="NPC06UZDB-GY010M",D1487="NPC06UZDB-GY001M",D1487="NPC06UZDB-GY002M",D1487="NPC06UZDB-GY003M",D1487="NPC06UZDB-GY004M",D1487="NPC06UZDB-GY005M",),E1487*(F1487+0.12),0)</f>
        <v>#REF!</v>
      </c>
      <c r="BI1487" s="67" t="e">
        <f t="shared" si="2752"/>
        <v>#REF!</v>
      </c>
      <c r="BJ1487" s="66"/>
      <c r="BK1487" s="68">
        <f t="shared" si="2725"/>
        <v>0</v>
      </c>
      <c r="BL1487" s="67">
        <f t="shared" si="2759"/>
        <v>2582.6000000000004</v>
      </c>
      <c r="BM1487" s="66"/>
      <c r="BN1487" s="68">
        <f t="shared" si="2749"/>
        <v>0</v>
      </c>
      <c r="BO1487" s="67">
        <f t="shared" si="2760"/>
        <v>9059.4999999999982</v>
      </c>
      <c r="BP1487" s="66"/>
      <c r="BQ1487" s="68">
        <f t="shared" si="2680"/>
        <v>0</v>
      </c>
      <c r="BR1487" s="67">
        <f t="shared" si="2774"/>
        <v>52685.650000000009</v>
      </c>
      <c r="BS1487" s="66"/>
      <c r="BT1487" s="66">
        <f t="shared" si="2755"/>
        <v>0</v>
      </c>
      <c r="BU1487" s="67">
        <f t="shared" si="2693"/>
        <v>146145</v>
      </c>
      <c r="BV1487" s="66"/>
      <c r="BW1487" s="66">
        <f t="shared" si="2756"/>
        <v>0</v>
      </c>
      <c r="BX1487" s="67">
        <f t="shared" si="2710"/>
        <v>80442</v>
      </c>
      <c r="BY1487" s="66"/>
      <c r="BZ1487" s="66">
        <f t="shared" si="2757"/>
        <v>0</v>
      </c>
      <c r="CA1487" s="67">
        <f t="shared" si="2695"/>
        <v>141839</v>
      </c>
      <c r="CB1487" s="66"/>
      <c r="CC1487" s="66">
        <f t="shared" si="2728"/>
        <v>0</v>
      </c>
      <c r="CD1487" s="67">
        <f t="shared" si="2700"/>
        <v>13351.939999999999</v>
      </c>
      <c r="CE1487" s="66"/>
      <c r="CF1487" s="66">
        <f t="shared" si="2729"/>
        <v>0</v>
      </c>
      <c r="CG1487" s="67">
        <f t="shared" si="2761"/>
        <v>3663.6999999999994</v>
      </c>
      <c r="CH1487" s="66"/>
      <c r="CI1487" s="66">
        <f t="shared" si="2730"/>
        <v>0</v>
      </c>
      <c r="CJ1487" s="67">
        <f t="shared" si="2775"/>
        <v>6757.8</v>
      </c>
      <c r="CK1487" s="66"/>
      <c r="CL1487" s="68">
        <f t="shared" si="2731"/>
        <v>0</v>
      </c>
      <c r="CM1487" s="79">
        <f t="shared" si="2762"/>
        <v>4847.4799999999996</v>
      </c>
      <c r="CN1487" s="66"/>
      <c r="CO1487" s="68">
        <f t="shared" si="2732"/>
        <v>0</v>
      </c>
      <c r="CP1487" s="79">
        <f t="shared" si="2763"/>
        <v>3955</v>
      </c>
      <c r="CQ1487" s="66"/>
      <c r="CR1487" s="68">
        <f t="shared" si="2733"/>
        <v>0</v>
      </c>
      <c r="CS1487" s="79">
        <f t="shared" si="2709"/>
        <v>5186</v>
      </c>
      <c r="CT1487" s="66"/>
      <c r="CU1487" s="68">
        <f t="shared" si="2734"/>
        <v>0</v>
      </c>
      <c r="CV1487" s="79">
        <f t="shared" si="2764"/>
        <v>6929</v>
      </c>
      <c r="CW1487" s="66"/>
      <c r="CX1487" s="66">
        <f t="shared" si="2750"/>
        <v>0</v>
      </c>
      <c r="CY1487" s="40">
        <f t="shared" si="2702"/>
        <v>2833.9599999999982</v>
      </c>
      <c r="CZ1487" s="65"/>
      <c r="DA1487" s="66">
        <f t="shared" si="2747"/>
        <v>0</v>
      </c>
      <c r="DB1487" s="67">
        <f t="shared" si="2776"/>
        <v>15660</v>
      </c>
      <c r="DC1487" s="66"/>
      <c r="DD1487" s="66">
        <f t="shared" si="2748"/>
        <v>0</v>
      </c>
      <c r="DE1487" s="67">
        <f t="shared" si="2777"/>
        <v>62231</v>
      </c>
      <c r="DF1487" s="66"/>
      <c r="DG1487" s="69">
        <f t="shared" si="2735"/>
        <v>0</v>
      </c>
      <c r="DH1487" s="67">
        <f t="shared" si="2701"/>
        <v>438695</v>
      </c>
      <c r="DI1487" s="66"/>
      <c r="DJ1487" s="66">
        <f t="shared" si="2736"/>
        <v>0</v>
      </c>
      <c r="DK1487" s="67">
        <f t="shared" si="2765"/>
        <v>4363.5</v>
      </c>
      <c r="DM1487" s="206">
        <f t="shared" si="2737"/>
        <v>0</v>
      </c>
      <c r="DN1487" s="25">
        <f t="shared" si="2758"/>
        <v>0</v>
      </c>
      <c r="DO1487" s="5"/>
      <c r="DP1487" s="43">
        <f t="shared" si="2738"/>
        <v>0</v>
      </c>
      <c r="DQ1487" s="27">
        <f t="shared" si="2766"/>
        <v>6413.5</v>
      </c>
      <c r="DR1487" s="5"/>
      <c r="DS1487" s="43">
        <f t="shared" si="2739"/>
        <v>0</v>
      </c>
      <c r="DT1487" s="27">
        <f t="shared" si="2767"/>
        <v>4846</v>
      </c>
      <c r="DU1487" s="5"/>
      <c r="DV1487" s="43">
        <f t="shared" si="2740"/>
        <v>0</v>
      </c>
      <c r="DW1487" s="27">
        <f t="shared" si="2768"/>
        <v>4835</v>
      </c>
      <c r="DX1487" s="5"/>
      <c r="DY1487" s="22">
        <f t="shared" si="2741"/>
        <v>0</v>
      </c>
      <c r="DZ1487" s="25">
        <f t="shared" si="2769"/>
        <v>523</v>
      </c>
      <c r="EA1487" s="22"/>
      <c r="EB1487" s="22">
        <f t="shared" si="2742"/>
        <v>0</v>
      </c>
      <c r="EC1487" s="28">
        <f t="shared" si="2770"/>
        <v>369</v>
      </c>
      <c r="ED1487" s="5"/>
      <c r="EE1487" s="43">
        <f t="shared" si="2743"/>
        <v>0</v>
      </c>
      <c r="EF1487" s="27">
        <f t="shared" si="2771"/>
        <v>4769</v>
      </c>
      <c r="EG1487" s="66"/>
      <c r="EH1487" s="66">
        <f t="shared" si="2744"/>
        <v>0</v>
      </c>
      <c r="EI1487" s="67">
        <f t="shared" si="2772"/>
        <v>21277</v>
      </c>
      <c r="EJ1487" s="66"/>
      <c r="EK1487" s="66">
        <f t="shared" si="2745"/>
        <v>0</v>
      </c>
      <c r="EL1487" s="67">
        <f t="shared" si="2773"/>
        <v>19907</v>
      </c>
      <c r="EM1487" s="110" t="e">
        <f t="shared" si="2672"/>
        <v>#REF!</v>
      </c>
    </row>
    <row r="1488" spans="1:143" ht="11.25" customHeight="1" x14ac:dyDescent="0.25">
      <c r="A1488" s="11">
        <v>46207</v>
      </c>
      <c r="B1488" s="187"/>
      <c r="C1488" s="174">
        <v>8005017331</v>
      </c>
      <c r="D1488" s="13" t="s">
        <v>186</v>
      </c>
      <c r="E1488" s="14">
        <v>60</v>
      </c>
      <c r="F1488" s="15">
        <v>0.5</v>
      </c>
      <c r="G1488" s="16">
        <v>191516175167</v>
      </c>
      <c r="H1488" s="66"/>
      <c r="I1488" s="41">
        <f t="shared" si="2712"/>
        <v>120</v>
      </c>
      <c r="J1488" s="48">
        <f t="shared" si="2696"/>
        <v>199447</v>
      </c>
      <c r="K1488" s="66"/>
      <c r="L1488" s="41">
        <f t="shared" si="2703"/>
        <v>120</v>
      </c>
      <c r="M1488" s="48">
        <f t="shared" si="2697"/>
        <v>208264</v>
      </c>
      <c r="N1488" s="66"/>
      <c r="O1488" s="41">
        <f t="shared" si="2704"/>
        <v>120</v>
      </c>
      <c r="P1488" s="48">
        <f t="shared" si="2698"/>
        <v>136826</v>
      </c>
      <c r="Q1488" s="66"/>
      <c r="R1488" s="66">
        <f t="shared" si="2705"/>
        <v>120</v>
      </c>
      <c r="S1488" s="67">
        <f t="shared" si="2699"/>
        <v>272962</v>
      </c>
      <c r="T1488" s="66"/>
      <c r="U1488" s="66">
        <f t="shared" si="2713"/>
        <v>0</v>
      </c>
      <c r="V1488" s="67">
        <f t="shared" si="2679"/>
        <v>105293.80000000005</v>
      </c>
      <c r="X1488" s="69">
        <f t="shared" si="2714"/>
        <v>0</v>
      </c>
      <c r="Y1488" s="67">
        <f t="shared" si="2684"/>
        <v>4416.3500000000004</v>
      </c>
      <c r="Z1488" s="66"/>
      <c r="AA1488" s="68">
        <f t="shared" si="2715"/>
        <v>36</v>
      </c>
      <c r="AB1488" s="67">
        <f t="shared" si="2685"/>
        <v>24010.5</v>
      </c>
      <c r="AC1488" s="66"/>
      <c r="AD1488" s="66">
        <f t="shared" si="2716"/>
        <v>0</v>
      </c>
      <c r="AE1488" s="67">
        <f t="shared" si="2686"/>
        <v>14877</v>
      </c>
      <c r="AF1488" s="66"/>
      <c r="AG1488" s="78">
        <f t="shared" si="2717"/>
        <v>0</v>
      </c>
      <c r="AH1488" s="79">
        <f t="shared" si="2687"/>
        <v>17184.8</v>
      </c>
      <c r="AI1488" s="66"/>
      <c r="AJ1488" s="68">
        <f t="shared" si="2718"/>
        <v>0</v>
      </c>
      <c r="AK1488" s="67">
        <f t="shared" si="2688"/>
        <v>41069</v>
      </c>
      <c r="AL1488" s="66"/>
      <c r="AM1488" s="68">
        <f t="shared" si="2673"/>
        <v>0</v>
      </c>
      <c r="AN1488" s="67">
        <f t="shared" si="2689"/>
        <v>7722.12</v>
      </c>
      <c r="AO1488" s="66"/>
      <c r="AP1488" s="68">
        <f t="shared" si="2719"/>
        <v>0</v>
      </c>
      <c r="AQ1488" s="67">
        <f t="shared" si="2706"/>
        <v>7407.6399999999994</v>
      </c>
      <c r="AR1488" s="66"/>
      <c r="AS1488" s="68">
        <f t="shared" si="2720"/>
        <v>0</v>
      </c>
      <c r="AT1488" s="67">
        <f t="shared" si="2674"/>
        <v>2278.5</v>
      </c>
      <c r="AU1488" s="66"/>
      <c r="AV1488" s="66">
        <f t="shared" si="2721"/>
        <v>0</v>
      </c>
      <c r="AW1488" s="42">
        <f t="shared" si="2711"/>
        <v>3255.6000000000017</v>
      </c>
      <c r="AX1488" s="66"/>
      <c r="AY1488" s="66">
        <f t="shared" si="2722"/>
        <v>0</v>
      </c>
      <c r="AZ1488" s="67">
        <f t="shared" si="2753"/>
        <v>616.09999999999991</v>
      </c>
      <c r="BA1488" s="66"/>
      <c r="BB1488" s="68">
        <f t="shared" si="2723"/>
        <v>0</v>
      </c>
      <c r="BC1488" s="67">
        <f t="shared" si="2708"/>
        <v>77.819999999999851</v>
      </c>
      <c r="BD1488" s="66"/>
      <c r="BE1488" s="68">
        <f t="shared" si="2724"/>
        <v>0</v>
      </c>
      <c r="BF1488" s="67">
        <f t="shared" si="2751"/>
        <v>445.38000000000164</v>
      </c>
      <c r="BG1488" s="66"/>
      <c r="BH1488" s="68" t="e">
        <f>IF(OR(#REF!="NPC06UZDB-GY026M",#REF!="NPP06UZDB-GY010M",D1488="CO155E2-0CM018",D1488="CO155E2-0CM023",D1488="CO155E2-0CM026",D1488="NPP06UZDB-GY150C",D1488="NPP06UZDB-GY025M",D1488="NPC06UZDB-GY013M",D1488="NPP06UZDB-GY001M",D1488="NPP06UZDB-GY250C",D1488="NPC06UZDB-GY028M",D1488="NPC06UZDB-GY018M",D1488="NPC06UZDB-GY014M",D1488="NPC06UZDB-GY012M",D1488="NPC06UZDB-GY011M",D1488="NPC06UZDB-GY006M",D1488="CO155E2-0CM006",D1488="NPP06UZDB-GY005M",D1488="NPP06UZDB-GY005M",D1488="NPP06UZDB-GY003M",D1488="NPP06UZDB-GY002M",D1488="NPC06UZDB-GY025M",D1488="CO155E2-0CM020",D1488="CO155E2-0CM030",D1488="NPC06UZDB-GY350C",D1488="NPC06UZDB-GY030M",D1488="NPC06UZDB-GY020C",D1488="NPC06UZDB-GY030M",D1488="NPC06UZDB-GY350C",D1488="CO155E2-0CM007",D1488="NPC06UZDB-GY150C",D1488="NPC06UZDB-GY250C",D1488="NPC06UZDB-GY007M",D1488="CO155E2-0CC050",D1488="NPC06UZDB-GY006M",D1488="NPC06UZDB-GY008M",D1488="NPC06UZDB-GY050C",D1488="CO155E2-0CC250",D1488="NPC06UZDB-GY750C",D1488="NPC06UZDB-GY007M",D1488="NPC06UZDB-GY020M",D1488="CO155E2-0CC150",D1488="CO155E2-0CM015",D1488="CO155E2-0CM010",D1488="NPC06UZDB-GY450C",D1488="NPC06UZDB-GY015M",D1488="NPC06UZDB-GY150C",D1488="CO155E2-0CM001",D1488="CO155E2-0CM002",D1488="CO155E2-0CM003",D1488="CO155E2-0CM004",D1488="CO155E2-0CM005",D1488="CO155E2-0CM008",D1488="NPC06UZDB-GY010M",D1488="NPC06UZDB-GY001M",D1488="NPC06UZDB-GY002M",D1488="NPC06UZDB-GY003M",D1488="NPC06UZDB-GY004M",D1488="NPC06UZDB-GY005M",),E1488*(F1488+0.12),0)</f>
        <v>#REF!</v>
      </c>
      <c r="BI1488" s="67" t="e">
        <f t="shared" si="2752"/>
        <v>#REF!</v>
      </c>
      <c r="BJ1488" s="66"/>
      <c r="BK1488" s="68">
        <f t="shared" si="2725"/>
        <v>0</v>
      </c>
      <c r="BL1488" s="67">
        <f t="shared" si="2759"/>
        <v>2582.6000000000004</v>
      </c>
      <c r="BM1488" s="66"/>
      <c r="BN1488" s="68">
        <f t="shared" si="2749"/>
        <v>0</v>
      </c>
      <c r="BO1488" s="67">
        <f t="shared" si="2760"/>
        <v>9059.4999999999982</v>
      </c>
      <c r="BP1488" s="66"/>
      <c r="BQ1488" s="68">
        <f t="shared" si="2680"/>
        <v>0</v>
      </c>
      <c r="BR1488" s="67">
        <f t="shared" si="2774"/>
        <v>52685.650000000009</v>
      </c>
      <c r="BS1488" s="66"/>
      <c r="BT1488" s="66">
        <f t="shared" si="2755"/>
        <v>0</v>
      </c>
      <c r="BU1488" s="67">
        <f t="shared" si="2693"/>
        <v>146145</v>
      </c>
      <c r="BV1488" s="66"/>
      <c r="BW1488" s="66">
        <f t="shared" si="2756"/>
        <v>0</v>
      </c>
      <c r="BX1488" s="67">
        <f t="shared" si="2710"/>
        <v>80442</v>
      </c>
      <c r="BY1488" s="66"/>
      <c r="BZ1488" s="66">
        <f t="shared" si="2757"/>
        <v>0</v>
      </c>
      <c r="CA1488" s="67">
        <f t="shared" si="2695"/>
        <v>141839</v>
      </c>
      <c r="CB1488" s="66"/>
      <c r="CC1488" s="66">
        <f t="shared" si="2728"/>
        <v>0</v>
      </c>
      <c r="CD1488" s="67">
        <f t="shared" si="2700"/>
        <v>13351.939999999999</v>
      </c>
      <c r="CE1488" s="66"/>
      <c r="CF1488" s="66">
        <f t="shared" si="2729"/>
        <v>0</v>
      </c>
      <c r="CG1488" s="67">
        <f t="shared" si="2761"/>
        <v>3663.6999999999994</v>
      </c>
      <c r="CH1488" s="66"/>
      <c r="CI1488" s="66">
        <f t="shared" si="2730"/>
        <v>0</v>
      </c>
      <c r="CJ1488" s="67">
        <f t="shared" si="2775"/>
        <v>6757.8</v>
      </c>
      <c r="CK1488" s="66"/>
      <c r="CL1488" s="68">
        <f t="shared" si="2731"/>
        <v>0</v>
      </c>
      <c r="CM1488" s="79">
        <f t="shared" si="2762"/>
        <v>4847.4799999999996</v>
      </c>
      <c r="CN1488" s="66"/>
      <c r="CO1488" s="68">
        <f t="shared" si="2732"/>
        <v>0</v>
      </c>
      <c r="CP1488" s="79">
        <f t="shared" si="2763"/>
        <v>3955</v>
      </c>
      <c r="CQ1488" s="66"/>
      <c r="CR1488" s="68">
        <f t="shared" si="2733"/>
        <v>0</v>
      </c>
      <c r="CS1488" s="79">
        <f t="shared" si="2709"/>
        <v>5186</v>
      </c>
      <c r="CT1488" s="66"/>
      <c r="CU1488" s="68">
        <f t="shared" si="2734"/>
        <v>0</v>
      </c>
      <c r="CV1488" s="79">
        <f t="shared" si="2764"/>
        <v>6929</v>
      </c>
      <c r="CW1488" s="66"/>
      <c r="CX1488" s="66">
        <f t="shared" si="2750"/>
        <v>0</v>
      </c>
      <c r="CY1488" s="40">
        <f t="shared" si="2702"/>
        <v>2833.9599999999982</v>
      </c>
      <c r="CZ1488" s="65"/>
      <c r="DA1488" s="66">
        <f t="shared" si="2747"/>
        <v>0</v>
      </c>
      <c r="DB1488" s="67">
        <f t="shared" si="2776"/>
        <v>15660</v>
      </c>
      <c r="DC1488" s="66"/>
      <c r="DD1488" s="66">
        <f t="shared" si="2748"/>
        <v>0</v>
      </c>
      <c r="DE1488" s="67">
        <f t="shared" si="2777"/>
        <v>62231</v>
      </c>
      <c r="DF1488" s="66"/>
      <c r="DG1488" s="69">
        <f t="shared" si="2735"/>
        <v>0</v>
      </c>
      <c r="DH1488" s="67">
        <f t="shared" si="2701"/>
        <v>438695</v>
      </c>
      <c r="DI1488" s="66"/>
      <c r="DJ1488" s="66">
        <f t="shared" si="2736"/>
        <v>0</v>
      </c>
      <c r="DK1488" s="67">
        <f t="shared" si="2765"/>
        <v>4363.5</v>
      </c>
      <c r="DM1488" s="206">
        <f t="shared" si="2737"/>
        <v>0</v>
      </c>
      <c r="DN1488" s="25">
        <f t="shared" si="2758"/>
        <v>0</v>
      </c>
      <c r="DO1488" s="5"/>
      <c r="DP1488" s="43">
        <f t="shared" si="2738"/>
        <v>0</v>
      </c>
      <c r="DQ1488" s="27">
        <f t="shared" si="2766"/>
        <v>6413.5</v>
      </c>
      <c r="DR1488" s="5"/>
      <c r="DS1488" s="43">
        <f t="shared" si="2739"/>
        <v>0</v>
      </c>
      <c r="DT1488" s="27">
        <f t="shared" si="2767"/>
        <v>4846</v>
      </c>
      <c r="DU1488" s="5"/>
      <c r="DV1488" s="43">
        <f t="shared" si="2740"/>
        <v>0</v>
      </c>
      <c r="DW1488" s="27">
        <f t="shared" si="2768"/>
        <v>4835</v>
      </c>
      <c r="DX1488" s="5"/>
      <c r="DY1488" s="22">
        <f t="shared" si="2741"/>
        <v>0</v>
      </c>
      <c r="DZ1488" s="25">
        <f t="shared" si="2769"/>
        <v>523</v>
      </c>
      <c r="EA1488" s="22"/>
      <c r="EB1488" s="22">
        <f t="shared" si="2742"/>
        <v>0</v>
      </c>
      <c r="EC1488" s="28">
        <f t="shared" si="2770"/>
        <v>369</v>
      </c>
      <c r="ED1488" s="5"/>
      <c r="EE1488" s="43">
        <f t="shared" si="2743"/>
        <v>0</v>
      </c>
      <c r="EF1488" s="27">
        <f t="shared" si="2771"/>
        <v>4769</v>
      </c>
      <c r="EG1488" s="66"/>
      <c r="EH1488" s="66">
        <f t="shared" si="2744"/>
        <v>0</v>
      </c>
      <c r="EI1488" s="67">
        <f t="shared" si="2772"/>
        <v>21277</v>
      </c>
      <c r="EJ1488" s="66"/>
      <c r="EK1488" s="66">
        <f t="shared" si="2745"/>
        <v>0</v>
      </c>
      <c r="EL1488" s="67">
        <f t="shared" si="2773"/>
        <v>19907</v>
      </c>
      <c r="EM1488" s="110" t="e">
        <f t="shared" si="2672"/>
        <v>#REF!</v>
      </c>
    </row>
    <row r="1489" spans="1:143" ht="11.25" customHeight="1" x14ac:dyDescent="0.25">
      <c r="A1489" s="11">
        <v>46207</v>
      </c>
      <c r="B1489" s="187">
        <v>46184</v>
      </c>
      <c r="C1489" s="174">
        <v>8005017378</v>
      </c>
      <c r="D1489" s="13" t="s">
        <v>309</v>
      </c>
      <c r="E1489" s="14">
        <v>100</v>
      </c>
      <c r="F1489" s="15">
        <v>1.5</v>
      </c>
      <c r="G1489" s="16">
        <v>191516089105</v>
      </c>
      <c r="H1489" s="66"/>
      <c r="I1489" s="41">
        <f t="shared" si="2712"/>
        <v>200</v>
      </c>
      <c r="J1489" s="48">
        <f t="shared" si="2696"/>
        <v>199247</v>
      </c>
      <c r="K1489" s="66"/>
      <c r="L1489" s="41">
        <f t="shared" si="2703"/>
        <v>200</v>
      </c>
      <c r="M1489" s="48">
        <f t="shared" si="2697"/>
        <v>208064</v>
      </c>
      <c r="N1489" s="66"/>
      <c r="O1489" s="41">
        <f t="shared" si="2704"/>
        <v>200</v>
      </c>
      <c r="P1489" s="48">
        <f t="shared" si="2698"/>
        <v>136626</v>
      </c>
      <c r="Q1489" s="66"/>
      <c r="R1489" s="66">
        <f t="shared" si="2705"/>
        <v>200</v>
      </c>
      <c r="S1489" s="67">
        <f t="shared" si="2699"/>
        <v>272762</v>
      </c>
      <c r="T1489" s="66"/>
      <c r="U1489" s="66">
        <f t="shared" si="2713"/>
        <v>0</v>
      </c>
      <c r="V1489" s="67">
        <f t="shared" si="2679"/>
        <v>105293.80000000005</v>
      </c>
      <c r="X1489" s="69">
        <f t="shared" si="2714"/>
        <v>0</v>
      </c>
      <c r="Y1489" s="67">
        <f t="shared" si="2684"/>
        <v>4416.3500000000004</v>
      </c>
      <c r="Z1489" s="66"/>
      <c r="AA1489" s="68">
        <f t="shared" si="2715"/>
        <v>0</v>
      </c>
      <c r="AB1489" s="67">
        <f t="shared" si="2685"/>
        <v>24010.5</v>
      </c>
      <c r="AC1489" s="66"/>
      <c r="AD1489" s="66">
        <f t="shared" si="2716"/>
        <v>0</v>
      </c>
      <c r="AE1489" s="67">
        <f t="shared" si="2686"/>
        <v>14877</v>
      </c>
      <c r="AF1489" s="66"/>
      <c r="AG1489" s="78">
        <f t="shared" si="2717"/>
        <v>0</v>
      </c>
      <c r="AH1489" s="79">
        <f t="shared" si="2687"/>
        <v>17184.8</v>
      </c>
      <c r="AI1489" s="66"/>
      <c r="AJ1489" s="68">
        <f t="shared" si="2718"/>
        <v>0</v>
      </c>
      <c r="AK1489" s="67">
        <f t="shared" si="2688"/>
        <v>41069</v>
      </c>
      <c r="AL1489" s="66"/>
      <c r="AM1489" s="68">
        <f t="shared" si="2673"/>
        <v>0</v>
      </c>
      <c r="AN1489" s="67">
        <f t="shared" si="2689"/>
        <v>7722.12</v>
      </c>
      <c r="AO1489" s="66"/>
      <c r="AP1489" s="68">
        <f t="shared" si="2719"/>
        <v>160</v>
      </c>
      <c r="AQ1489" s="67">
        <f t="shared" si="2706"/>
        <v>7247.6399999999994</v>
      </c>
      <c r="AR1489" s="66"/>
      <c r="AS1489" s="68">
        <f t="shared" si="2720"/>
        <v>0</v>
      </c>
      <c r="AT1489" s="67">
        <f t="shared" si="2674"/>
        <v>2278.5</v>
      </c>
      <c r="AU1489" s="66"/>
      <c r="AV1489" s="66">
        <f t="shared" si="2721"/>
        <v>0</v>
      </c>
      <c r="AW1489" s="42">
        <f t="shared" si="2711"/>
        <v>3255.6000000000017</v>
      </c>
      <c r="AX1489" s="66"/>
      <c r="AY1489" s="66">
        <f t="shared" si="2722"/>
        <v>0</v>
      </c>
      <c r="AZ1489" s="67">
        <f t="shared" si="2753"/>
        <v>616.09999999999991</v>
      </c>
      <c r="BA1489" s="66"/>
      <c r="BB1489" s="68">
        <f t="shared" si="2723"/>
        <v>0</v>
      </c>
      <c r="BC1489" s="67">
        <f t="shared" si="2708"/>
        <v>77.819999999999851</v>
      </c>
      <c r="BD1489" s="66"/>
      <c r="BE1489" s="68">
        <f t="shared" si="2724"/>
        <v>0</v>
      </c>
      <c r="BF1489" s="67">
        <f t="shared" si="2751"/>
        <v>445.38000000000164</v>
      </c>
      <c r="BG1489" s="66"/>
      <c r="BH1489" s="68" t="e">
        <f>IF(OR(#REF!="NPC06UZDB-GY026M",#REF!="NPP06UZDB-GY010M",D1489="CO155E2-0CM018",D1489="CO155E2-0CM023",D1489="CO155E2-0CM026",D1489="NPP06UZDB-GY150C",D1489="NPP06UZDB-GY025M",D1489="NPC06UZDB-GY013M",D1489="NPP06UZDB-GY001M",D1489="NPP06UZDB-GY250C",D1489="NPC06UZDB-GY028M",D1489="NPC06UZDB-GY018M",D1489="NPC06UZDB-GY014M",D1489="NPC06UZDB-GY012M",D1489="NPC06UZDB-GY011M",D1489="NPC06UZDB-GY006M",D1489="CO155E2-0CM006",D1489="NPP06UZDB-GY005M",D1489="NPP06UZDB-GY005M",D1489="NPP06UZDB-GY003M",D1489="NPP06UZDB-GY002M",D1489="NPC06UZDB-GY025M",D1489="CO155E2-0CM020",D1489="CO155E2-0CM030",D1489="NPC06UZDB-GY350C",D1489="NPC06UZDB-GY030M",D1489="NPC06UZDB-GY020C",D1489="NPC06UZDB-GY030M",D1489="NPC06UZDB-GY350C",D1489="CO155E2-0CM007",D1489="NPC06UZDB-GY150C",D1489="NPC06UZDB-GY250C",D1489="NPC06UZDB-GY007M",D1489="CO155E2-0CC050",D1489="NPC06UZDB-GY006M",D1489="NPC06UZDB-GY008M",D1489="NPC06UZDB-GY050C",D1489="CO155E2-0CC250",D1489="NPC06UZDB-GY750C",D1489="NPC06UZDB-GY007M",D1489="NPC06UZDB-GY020M",D1489="CO155E2-0CC150",D1489="CO155E2-0CM015",D1489="CO155E2-0CM010",D1489="NPC06UZDB-GY450C",D1489="NPC06UZDB-GY015M",D1489="NPC06UZDB-GY150C",D1489="CO155E2-0CM001",D1489="CO155E2-0CM002",D1489="CO155E2-0CM003",D1489="CO155E2-0CM004",D1489="CO155E2-0CM005",D1489="CO155E2-0CM008",D1489="NPC06UZDB-GY010M",D1489="NPC06UZDB-GY001M",D1489="NPC06UZDB-GY002M",D1489="NPC06UZDB-GY003M",D1489="NPC06UZDB-GY004M",D1489="NPC06UZDB-GY005M",),E1489*(F1489+0.12),0)</f>
        <v>#REF!</v>
      </c>
      <c r="BI1489" s="67" t="e">
        <f t="shared" si="2752"/>
        <v>#REF!</v>
      </c>
      <c r="BJ1489" s="66"/>
      <c r="BK1489" s="68">
        <f t="shared" si="2725"/>
        <v>0</v>
      </c>
      <c r="BL1489" s="67">
        <f t="shared" si="2759"/>
        <v>2582.6000000000004</v>
      </c>
      <c r="BM1489" s="66"/>
      <c r="BN1489" s="68">
        <f t="shared" si="2749"/>
        <v>0</v>
      </c>
      <c r="BO1489" s="67">
        <f t="shared" si="2760"/>
        <v>9059.4999999999982</v>
      </c>
      <c r="BP1489" s="66"/>
      <c r="BQ1489" s="68">
        <f t="shared" si="2680"/>
        <v>0</v>
      </c>
      <c r="BR1489" s="67">
        <f t="shared" si="2774"/>
        <v>52685.650000000009</v>
      </c>
      <c r="BS1489" s="66"/>
      <c r="BT1489" s="66">
        <f t="shared" si="2755"/>
        <v>0</v>
      </c>
      <c r="BU1489" s="67">
        <f t="shared" si="2693"/>
        <v>146145</v>
      </c>
      <c r="BV1489" s="66"/>
      <c r="BW1489" s="66">
        <f t="shared" si="2756"/>
        <v>0</v>
      </c>
      <c r="BX1489" s="67">
        <f t="shared" si="2710"/>
        <v>80442</v>
      </c>
      <c r="BY1489" s="66"/>
      <c r="BZ1489" s="66">
        <f t="shared" si="2757"/>
        <v>0</v>
      </c>
      <c r="CA1489" s="67">
        <f t="shared" si="2695"/>
        <v>141839</v>
      </c>
      <c r="CB1489" s="66"/>
      <c r="CC1489" s="66">
        <f t="shared" si="2728"/>
        <v>0</v>
      </c>
      <c r="CD1489" s="67">
        <f t="shared" si="2700"/>
        <v>13351.939999999999</v>
      </c>
      <c r="CE1489" s="66"/>
      <c r="CF1489" s="66">
        <f t="shared" si="2729"/>
        <v>0</v>
      </c>
      <c r="CG1489" s="67">
        <f t="shared" si="2761"/>
        <v>3663.6999999999994</v>
      </c>
      <c r="CH1489" s="66"/>
      <c r="CI1489" s="66">
        <f t="shared" si="2730"/>
        <v>0</v>
      </c>
      <c r="CJ1489" s="67">
        <f t="shared" si="2775"/>
        <v>6757.8</v>
      </c>
      <c r="CK1489" s="66"/>
      <c r="CL1489" s="68">
        <f t="shared" si="2731"/>
        <v>0</v>
      </c>
      <c r="CM1489" s="79">
        <f t="shared" si="2762"/>
        <v>4847.4799999999996</v>
      </c>
      <c r="CN1489" s="66"/>
      <c r="CO1489" s="68">
        <f t="shared" si="2732"/>
        <v>0</v>
      </c>
      <c r="CP1489" s="79">
        <f t="shared" si="2763"/>
        <v>3955</v>
      </c>
      <c r="CQ1489" s="66"/>
      <c r="CR1489" s="68">
        <f t="shared" si="2733"/>
        <v>0</v>
      </c>
      <c r="CS1489" s="79">
        <f t="shared" si="2709"/>
        <v>5186</v>
      </c>
      <c r="CT1489" s="66"/>
      <c r="CU1489" s="68">
        <f t="shared" si="2734"/>
        <v>0</v>
      </c>
      <c r="CV1489" s="79">
        <f t="shared" si="2764"/>
        <v>6929</v>
      </c>
      <c r="CW1489" s="66"/>
      <c r="CX1489" s="66">
        <f t="shared" si="2750"/>
        <v>0</v>
      </c>
      <c r="CY1489" s="40">
        <f t="shared" si="2702"/>
        <v>2833.9599999999982</v>
      </c>
      <c r="CZ1489" s="65"/>
      <c r="DA1489" s="66">
        <f t="shared" si="2747"/>
        <v>0</v>
      </c>
      <c r="DB1489" s="67">
        <f t="shared" si="2776"/>
        <v>15660</v>
      </c>
      <c r="DC1489" s="66"/>
      <c r="DD1489" s="66">
        <f t="shared" si="2748"/>
        <v>0</v>
      </c>
      <c r="DE1489" s="67">
        <f t="shared" si="2777"/>
        <v>62231</v>
      </c>
      <c r="DF1489" s="66"/>
      <c r="DG1489" s="69">
        <f t="shared" si="2735"/>
        <v>0</v>
      </c>
      <c r="DH1489" s="67">
        <f t="shared" si="2701"/>
        <v>438695</v>
      </c>
      <c r="DI1489" s="66"/>
      <c r="DJ1489" s="66">
        <f t="shared" si="2736"/>
        <v>0</v>
      </c>
      <c r="DK1489" s="67">
        <f t="shared" si="2765"/>
        <v>4363.5</v>
      </c>
      <c r="DM1489" s="206">
        <f t="shared" si="2737"/>
        <v>0</v>
      </c>
      <c r="DN1489" s="25">
        <f t="shared" si="2758"/>
        <v>0</v>
      </c>
      <c r="DO1489" s="5"/>
      <c r="DP1489" s="43">
        <f t="shared" si="2738"/>
        <v>0</v>
      </c>
      <c r="DQ1489" s="27">
        <f t="shared" si="2766"/>
        <v>6413.5</v>
      </c>
      <c r="DR1489" s="5"/>
      <c r="DS1489" s="43">
        <f t="shared" si="2739"/>
        <v>0</v>
      </c>
      <c r="DT1489" s="27">
        <f t="shared" si="2767"/>
        <v>4846</v>
      </c>
      <c r="DU1489" s="5"/>
      <c r="DV1489" s="43">
        <f t="shared" si="2740"/>
        <v>0</v>
      </c>
      <c r="DW1489" s="27">
        <f t="shared" si="2768"/>
        <v>4835</v>
      </c>
      <c r="DX1489" s="5"/>
      <c r="DY1489" s="22">
        <f t="shared" si="2741"/>
        <v>0</v>
      </c>
      <c r="DZ1489" s="25">
        <f t="shared" si="2769"/>
        <v>523</v>
      </c>
      <c r="EA1489" s="22"/>
      <c r="EB1489" s="22">
        <f t="shared" si="2742"/>
        <v>0</v>
      </c>
      <c r="EC1489" s="28">
        <f t="shared" si="2770"/>
        <v>369</v>
      </c>
      <c r="ED1489" s="5"/>
      <c r="EE1489" s="43">
        <f t="shared" si="2743"/>
        <v>0</v>
      </c>
      <c r="EF1489" s="27">
        <f t="shared" si="2771"/>
        <v>4769</v>
      </c>
      <c r="EG1489" s="66"/>
      <c r="EH1489" s="66">
        <f t="shared" si="2744"/>
        <v>0</v>
      </c>
      <c r="EI1489" s="67">
        <f t="shared" si="2772"/>
        <v>21277</v>
      </c>
      <c r="EJ1489" s="66"/>
      <c r="EK1489" s="66">
        <f t="shared" si="2745"/>
        <v>0</v>
      </c>
      <c r="EL1489" s="67">
        <f t="shared" si="2773"/>
        <v>19907</v>
      </c>
      <c r="EM1489" s="110" t="e">
        <f t="shared" si="2672"/>
        <v>#REF!</v>
      </c>
    </row>
    <row r="1490" spans="1:143" ht="11.25" customHeight="1" x14ac:dyDescent="0.25">
      <c r="A1490" s="11">
        <v>46207</v>
      </c>
      <c r="B1490" s="187">
        <v>46177</v>
      </c>
      <c r="C1490" s="174">
        <v>8005017379</v>
      </c>
      <c r="D1490" s="13" t="s">
        <v>255</v>
      </c>
      <c r="E1490" s="14">
        <v>150</v>
      </c>
      <c r="F1490" s="15">
        <v>1.5</v>
      </c>
      <c r="G1490" s="16">
        <v>191516146488</v>
      </c>
      <c r="H1490" s="66"/>
      <c r="I1490" s="41">
        <f t="shared" si="2712"/>
        <v>300</v>
      </c>
      <c r="J1490" s="48">
        <f t="shared" si="2696"/>
        <v>198947</v>
      </c>
      <c r="K1490" s="66"/>
      <c r="L1490" s="41">
        <f t="shared" si="2703"/>
        <v>300</v>
      </c>
      <c r="M1490" s="48">
        <f t="shared" si="2697"/>
        <v>207764</v>
      </c>
      <c r="N1490" s="66"/>
      <c r="O1490" s="41">
        <f t="shared" si="2704"/>
        <v>300</v>
      </c>
      <c r="P1490" s="48">
        <f t="shared" si="2698"/>
        <v>136326</v>
      </c>
      <c r="Q1490" s="66"/>
      <c r="R1490" s="66">
        <f t="shared" si="2705"/>
        <v>300</v>
      </c>
      <c r="S1490" s="67">
        <f t="shared" si="2699"/>
        <v>272462</v>
      </c>
      <c r="T1490" s="66"/>
      <c r="U1490" s="66">
        <f t="shared" si="2713"/>
        <v>0</v>
      </c>
      <c r="V1490" s="67">
        <f t="shared" si="2679"/>
        <v>105293.80000000005</v>
      </c>
      <c r="X1490" s="69">
        <f t="shared" si="2714"/>
        <v>0</v>
      </c>
      <c r="Y1490" s="67">
        <f t="shared" si="2684"/>
        <v>4416.3500000000004</v>
      </c>
      <c r="Z1490" s="66"/>
      <c r="AA1490" s="68">
        <f t="shared" si="2715"/>
        <v>240</v>
      </c>
      <c r="AB1490" s="67">
        <f t="shared" si="2685"/>
        <v>23770.5</v>
      </c>
      <c r="AC1490" s="66"/>
      <c r="AD1490" s="66">
        <f t="shared" si="2716"/>
        <v>0</v>
      </c>
      <c r="AE1490" s="67">
        <f t="shared" si="2686"/>
        <v>14877</v>
      </c>
      <c r="AF1490" s="66"/>
      <c r="AG1490" s="78">
        <f t="shared" si="2717"/>
        <v>0</v>
      </c>
      <c r="AH1490" s="79">
        <f t="shared" si="2687"/>
        <v>17184.8</v>
      </c>
      <c r="AI1490" s="66"/>
      <c r="AJ1490" s="68">
        <f t="shared" si="2718"/>
        <v>0</v>
      </c>
      <c r="AK1490" s="67">
        <f t="shared" si="2688"/>
        <v>41069</v>
      </c>
      <c r="AL1490" s="66"/>
      <c r="AM1490" s="68">
        <f t="shared" si="2673"/>
        <v>0</v>
      </c>
      <c r="AN1490" s="67">
        <f t="shared" si="2689"/>
        <v>7722.12</v>
      </c>
      <c r="AO1490" s="66"/>
      <c r="AP1490" s="68">
        <f t="shared" si="2719"/>
        <v>0</v>
      </c>
      <c r="AQ1490" s="67">
        <f t="shared" si="2706"/>
        <v>7247.6399999999994</v>
      </c>
      <c r="AR1490" s="66"/>
      <c r="AS1490" s="68">
        <f t="shared" si="2720"/>
        <v>0</v>
      </c>
      <c r="AT1490" s="67">
        <f t="shared" si="2674"/>
        <v>2278.5</v>
      </c>
      <c r="AU1490" s="66"/>
      <c r="AV1490" s="66">
        <f t="shared" si="2721"/>
        <v>0</v>
      </c>
      <c r="AW1490" s="42">
        <f t="shared" si="2711"/>
        <v>3255.6000000000017</v>
      </c>
      <c r="AX1490" s="66"/>
      <c r="AY1490" s="66">
        <f t="shared" si="2722"/>
        <v>0</v>
      </c>
      <c r="AZ1490" s="67">
        <f t="shared" si="2753"/>
        <v>616.09999999999991</v>
      </c>
      <c r="BA1490" s="66"/>
      <c r="BB1490" s="68">
        <f t="shared" si="2723"/>
        <v>0</v>
      </c>
      <c r="BC1490" s="67">
        <f t="shared" si="2708"/>
        <v>77.819999999999851</v>
      </c>
      <c r="BD1490" s="66"/>
      <c r="BE1490" s="68">
        <f t="shared" si="2724"/>
        <v>0</v>
      </c>
      <c r="BF1490" s="67">
        <f t="shared" si="2751"/>
        <v>445.38000000000164</v>
      </c>
      <c r="BG1490" s="66"/>
      <c r="BH1490" s="68" t="e">
        <f>IF(OR(#REF!="NPC06UZDB-GY026M",#REF!="NPP06UZDB-GY010M",D1490="CO155E2-0CM018",D1490="CO155E2-0CM023",D1490="CO155E2-0CM026",D1490="NPP06UZDB-GY150C",D1490="NPP06UZDB-GY025M",D1490="NPC06UZDB-GY013M",D1490="NPP06UZDB-GY001M",D1490="NPP06UZDB-GY250C",D1490="NPC06UZDB-GY028M",D1490="NPC06UZDB-GY018M",D1490="NPC06UZDB-GY014M",D1490="NPC06UZDB-GY012M",D1490="NPC06UZDB-GY011M",D1490="NPC06UZDB-GY006M",D1490="CO155E2-0CM006",D1490="NPP06UZDB-GY005M",D1490="NPP06UZDB-GY005M",D1490="NPP06UZDB-GY003M",D1490="NPP06UZDB-GY002M",D1490="NPC06UZDB-GY025M",D1490="CO155E2-0CM020",D1490="CO155E2-0CM030",D1490="NPC06UZDB-GY350C",D1490="NPC06UZDB-GY030M",D1490="NPC06UZDB-GY020C",D1490="NPC06UZDB-GY030M",D1490="NPC06UZDB-GY350C",D1490="CO155E2-0CM007",D1490="NPC06UZDB-GY150C",D1490="NPC06UZDB-GY250C",D1490="NPC06UZDB-GY007M",D1490="CO155E2-0CC050",D1490="NPC06UZDB-GY006M",D1490="NPC06UZDB-GY008M",D1490="NPC06UZDB-GY050C",D1490="CO155E2-0CC250",D1490="NPC06UZDB-GY750C",D1490="NPC06UZDB-GY007M",D1490="NPC06UZDB-GY020M",D1490="CO155E2-0CC150",D1490="CO155E2-0CM015",D1490="CO155E2-0CM010",D1490="NPC06UZDB-GY450C",D1490="NPC06UZDB-GY015M",D1490="NPC06UZDB-GY150C",D1490="CO155E2-0CM001",D1490="CO155E2-0CM002",D1490="CO155E2-0CM003",D1490="CO155E2-0CM004",D1490="CO155E2-0CM005",D1490="CO155E2-0CM008",D1490="NPC06UZDB-GY010M",D1490="NPC06UZDB-GY001M",D1490="NPC06UZDB-GY002M",D1490="NPC06UZDB-GY003M",D1490="NPC06UZDB-GY004M",D1490="NPC06UZDB-GY005M",),E1490*(F1490+0.12),0)</f>
        <v>#REF!</v>
      </c>
      <c r="BI1490" s="67" t="e">
        <f t="shared" si="2752"/>
        <v>#REF!</v>
      </c>
      <c r="BJ1490" s="66"/>
      <c r="BK1490" s="68">
        <f t="shared" si="2725"/>
        <v>0</v>
      </c>
      <c r="BL1490" s="67">
        <f t="shared" si="2759"/>
        <v>2582.6000000000004</v>
      </c>
      <c r="BM1490" s="66"/>
      <c r="BN1490" s="68">
        <f t="shared" si="2749"/>
        <v>0</v>
      </c>
      <c r="BO1490" s="67">
        <f t="shared" si="2760"/>
        <v>9059.4999999999982</v>
      </c>
      <c r="BP1490" s="66"/>
      <c r="BQ1490" s="68">
        <f t="shared" si="2680"/>
        <v>0</v>
      </c>
      <c r="BR1490" s="67">
        <f t="shared" si="2774"/>
        <v>52685.650000000009</v>
      </c>
      <c r="BS1490" s="66"/>
      <c r="BT1490" s="66">
        <f t="shared" si="2755"/>
        <v>0</v>
      </c>
      <c r="BU1490" s="67">
        <f t="shared" si="2693"/>
        <v>146145</v>
      </c>
      <c r="BV1490" s="66"/>
      <c r="BW1490" s="66">
        <f t="shared" si="2756"/>
        <v>0</v>
      </c>
      <c r="BX1490" s="67">
        <f t="shared" si="2710"/>
        <v>80442</v>
      </c>
      <c r="BY1490" s="66"/>
      <c r="BZ1490" s="66">
        <f t="shared" si="2757"/>
        <v>0</v>
      </c>
      <c r="CA1490" s="67">
        <f t="shared" si="2695"/>
        <v>141839</v>
      </c>
      <c r="CB1490" s="66"/>
      <c r="CC1490" s="66">
        <f t="shared" si="2728"/>
        <v>0</v>
      </c>
      <c r="CD1490" s="67">
        <f t="shared" si="2700"/>
        <v>13351.939999999999</v>
      </c>
      <c r="CE1490" s="66"/>
      <c r="CF1490" s="66">
        <f t="shared" si="2729"/>
        <v>0</v>
      </c>
      <c r="CG1490" s="67">
        <f t="shared" si="2761"/>
        <v>3663.6999999999994</v>
      </c>
      <c r="CH1490" s="66"/>
      <c r="CI1490" s="66">
        <f t="shared" si="2730"/>
        <v>0</v>
      </c>
      <c r="CJ1490" s="67">
        <f t="shared" si="2775"/>
        <v>6757.8</v>
      </c>
      <c r="CK1490" s="66"/>
      <c r="CL1490" s="68">
        <f t="shared" si="2731"/>
        <v>0</v>
      </c>
      <c r="CM1490" s="79">
        <f t="shared" si="2762"/>
        <v>4847.4799999999996</v>
      </c>
      <c r="CN1490" s="66"/>
      <c r="CO1490" s="68">
        <f t="shared" si="2732"/>
        <v>0</v>
      </c>
      <c r="CP1490" s="79">
        <f t="shared" si="2763"/>
        <v>3955</v>
      </c>
      <c r="CQ1490" s="66"/>
      <c r="CR1490" s="68">
        <f t="shared" si="2733"/>
        <v>0</v>
      </c>
      <c r="CS1490" s="79">
        <f t="shared" si="2709"/>
        <v>5186</v>
      </c>
      <c r="CT1490" s="66"/>
      <c r="CU1490" s="68">
        <f t="shared" si="2734"/>
        <v>0</v>
      </c>
      <c r="CV1490" s="79">
        <f t="shared" si="2764"/>
        <v>6929</v>
      </c>
      <c r="CW1490" s="66"/>
      <c r="CX1490" s="66">
        <f t="shared" si="2750"/>
        <v>0</v>
      </c>
      <c r="CY1490" s="40">
        <f t="shared" si="2702"/>
        <v>2833.9599999999982</v>
      </c>
      <c r="CZ1490" s="65"/>
      <c r="DA1490" s="66">
        <f t="shared" si="2747"/>
        <v>0</v>
      </c>
      <c r="DB1490" s="67">
        <f t="shared" si="2776"/>
        <v>15660</v>
      </c>
      <c r="DC1490" s="66"/>
      <c r="DD1490" s="66">
        <f t="shared" si="2748"/>
        <v>0</v>
      </c>
      <c r="DE1490" s="67">
        <f t="shared" si="2777"/>
        <v>62231</v>
      </c>
      <c r="DF1490" s="66"/>
      <c r="DG1490" s="69">
        <f t="shared" si="2735"/>
        <v>0</v>
      </c>
      <c r="DH1490" s="67">
        <f t="shared" si="2701"/>
        <v>438695</v>
      </c>
      <c r="DI1490" s="66"/>
      <c r="DJ1490" s="66">
        <f t="shared" si="2736"/>
        <v>0</v>
      </c>
      <c r="DK1490" s="67">
        <f t="shared" si="2765"/>
        <v>4363.5</v>
      </c>
      <c r="DM1490" s="206">
        <f t="shared" si="2737"/>
        <v>0</v>
      </c>
      <c r="DN1490" s="25">
        <f t="shared" si="2758"/>
        <v>0</v>
      </c>
      <c r="DO1490" s="5"/>
      <c r="DP1490" s="43">
        <f t="shared" si="2738"/>
        <v>0</v>
      </c>
      <c r="DQ1490" s="27">
        <f t="shared" si="2766"/>
        <v>6413.5</v>
      </c>
      <c r="DR1490" s="5"/>
      <c r="DS1490" s="43">
        <f t="shared" si="2739"/>
        <v>0</v>
      </c>
      <c r="DT1490" s="27">
        <f t="shared" si="2767"/>
        <v>4846</v>
      </c>
      <c r="DU1490" s="5"/>
      <c r="DV1490" s="43">
        <f t="shared" si="2740"/>
        <v>0</v>
      </c>
      <c r="DW1490" s="27">
        <f t="shared" si="2768"/>
        <v>4835</v>
      </c>
      <c r="DX1490" s="5"/>
      <c r="DY1490" s="22">
        <f t="shared" si="2741"/>
        <v>0</v>
      </c>
      <c r="DZ1490" s="25">
        <f t="shared" si="2769"/>
        <v>523</v>
      </c>
      <c r="EA1490" s="22"/>
      <c r="EB1490" s="22">
        <f t="shared" si="2742"/>
        <v>0</v>
      </c>
      <c r="EC1490" s="28">
        <f t="shared" si="2770"/>
        <v>369</v>
      </c>
      <c r="ED1490" s="5"/>
      <c r="EE1490" s="43">
        <f t="shared" si="2743"/>
        <v>0</v>
      </c>
      <c r="EF1490" s="27">
        <f t="shared" si="2771"/>
        <v>4769</v>
      </c>
      <c r="EG1490" s="66"/>
      <c r="EH1490" s="66">
        <f t="shared" si="2744"/>
        <v>0</v>
      </c>
      <c r="EI1490" s="67">
        <f t="shared" si="2772"/>
        <v>21277</v>
      </c>
      <c r="EJ1490" s="66"/>
      <c r="EK1490" s="66">
        <f t="shared" si="2745"/>
        <v>0</v>
      </c>
      <c r="EL1490" s="67">
        <f t="shared" si="2773"/>
        <v>19907</v>
      </c>
      <c r="EM1490" s="110" t="e">
        <f t="shared" si="2672"/>
        <v>#REF!</v>
      </c>
    </row>
    <row r="1491" spans="1:143" ht="11.25" customHeight="1" x14ac:dyDescent="0.25">
      <c r="A1491" s="11">
        <v>46207</v>
      </c>
      <c r="B1491" s="187">
        <v>46177</v>
      </c>
      <c r="C1491" s="180">
        <v>8005017961</v>
      </c>
      <c r="D1491" s="37" t="s">
        <v>318</v>
      </c>
      <c r="E1491" s="38">
        <v>60</v>
      </c>
      <c r="F1491" s="384">
        <v>2</v>
      </c>
      <c r="G1491" s="40">
        <v>191516130289</v>
      </c>
      <c r="H1491" s="66"/>
      <c r="I1491" s="41">
        <f t="shared" si="2712"/>
        <v>0</v>
      </c>
      <c r="J1491" s="48">
        <f t="shared" si="2696"/>
        <v>198947</v>
      </c>
      <c r="K1491" s="66"/>
      <c r="L1491" s="41">
        <f t="shared" si="2703"/>
        <v>0</v>
      </c>
      <c r="M1491" s="48">
        <f t="shared" si="2697"/>
        <v>207764</v>
      </c>
      <c r="N1491" s="66"/>
      <c r="O1491" s="41">
        <f t="shared" si="2704"/>
        <v>0</v>
      </c>
      <c r="P1491" s="48">
        <f t="shared" si="2698"/>
        <v>136326</v>
      </c>
      <c r="Q1491" s="66"/>
      <c r="R1491" s="66">
        <f t="shared" si="2705"/>
        <v>120</v>
      </c>
      <c r="S1491" s="67">
        <f t="shared" si="2699"/>
        <v>272342</v>
      </c>
      <c r="T1491" s="66"/>
      <c r="U1491" s="66">
        <f t="shared" si="2713"/>
        <v>0</v>
      </c>
      <c r="V1491" s="67">
        <f t="shared" si="2679"/>
        <v>105293.80000000005</v>
      </c>
      <c r="X1491" s="69">
        <f t="shared" si="2714"/>
        <v>0</v>
      </c>
      <c r="Y1491" s="67">
        <f t="shared" si="2684"/>
        <v>4416.3500000000004</v>
      </c>
      <c r="Z1491" s="66"/>
      <c r="AA1491" s="68">
        <f t="shared" si="2715"/>
        <v>0</v>
      </c>
      <c r="AB1491" s="67">
        <f t="shared" si="2685"/>
        <v>23770.5</v>
      </c>
      <c r="AC1491" s="66"/>
      <c r="AD1491" s="66">
        <f t="shared" si="2716"/>
        <v>0</v>
      </c>
      <c r="AE1491" s="67">
        <f t="shared" si="2686"/>
        <v>14877</v>
      </c>
      <c r="AF1491" s="66"/>
      <c r="AG1491" s="78">
        <f t="shared" si="2717"/>
        <v>0</v>
      </c>
      <c r="AH1491" s="79">
        <f t="shared" si="2687"/>
        <v>17184.8</v>
      </c>
      <c r="AI1491" s="66"/>
      <c r="AJ1491" s="68">
        <f t="shared" si="2718"/>
        <v>0</v>
      </c>
      <c r="AK1491" s="67">
        <f t="shared" si="2688"/>
        <v>41069</v>
      </c>
      <c r="AL1491" s="66"/>
      <c r="AM1491" s="68">
        <f t="shared" si="2673"/>
        <v>0</v>
      </c>
      <c r="AN1491" s="67">
        <f t="shared" si="2689"/>
        <v>7722.12</v>
      </c>
      <c r="AO1491" s="66"/>
      <c r="AP1491" s="68">
        <f t="shared" si="2719"/>
        <v>0</v>
      </c>
      <c r="AQ1491" s="67">
        <f t="shared" si="2706"/>
        <v>7247.6399999999994</v>
      </c>
      <c r="AR1491" s="66"/>
      <c r="AS1491" s="68">
        <f t="shared" si="2720"/>
        <v>0</v>
      </c>
      <c r="AT1491" s="67">
        <f t="shared" si="2674"/>
        <v>2278.5</v>
      </c>
      <c r="AU1491" s="66"/>
      <c r="AV1491" s="66">
        <f t="shared" si="2721"/>
        <v>0</v>
      </c>
      <c r="AW1491" s="42">
        <f t="shared" si="2711"/>
        <v>3255.6000000000017</v>
      </c>
      <c r="AX1491" s="66"/>
      <c r="AY1491" s="66">
        <f t="shared" si="2722"/>
        <v>0</v>
      </c>
      <c r="AZ1491" s="67">
        <f t="shared" si="2753"/>
        <v>616.09999999999991</v>
      </c>
      <c r="BA1491" s="66"/>
      <c r="BB1491" s="68">
        <f t="shared" si="2723"/>
        <v>0</v>
      </c>
      <c r="BC1491" s="67">
        <f t="shared" si="2708"/>
        <v>77.819999999999851</v>
      </c>
      <c r="BD1491" s="66"/>
      <c r="BE1491" s="68">
        <f t="shared" si="2724"/>
        <v>0</v>
      </c>
      <c r="BF1491" s="67">
        <f t="shared" si="2751"/>
        <v>445.38000000000164</v>
      </c>
      <c r="BG1491" s="66"/>
      <c r="BH1491" s="68" t="e">
        <f>IF(OR(#REF!="NPC06UZDB-GY026M",#REF!="NPP06UZDB-GY010M",D1491="CO155E2-0CM018",D1491="CO155E2-0CM023",D1491="CO155E2-0CM026",D1491="NPP06UZDB-GY150C",D1491="NPP06UZDB-GY025M",D1491="NPC06UZDB-GY013M",D1491="NPP06UZDB-GY001M",D1491="NPP06UZDB-GY250C",D1491="NPC06UZDB-GY028M",D1491="NPC06UZDB-GY018M",D1491="NPC06UZDB-GY014M",D1491="NPC06UZDB-GY012M",D1491="NPC06UZDB-GY011M",D1491="NPC06UZDB-GY006M",D1491="CO155E2-0CM006",D1491="NPP06UZDB-GY005M",D1491="NPP06UZDB-GY005M",D1491="NPP06UZDB-GY003M",D1491="NPP06UZDB-GY002M",D1491="NPC06UZDB-GY025M",D1491="CO155E2-0CM020",D1491="CO155E2-0CM030",D1491="NPC06UZDB-GY350C",D1491="NPC06UZDB-GY030M",D1491="NPC06UZDB-GY020C",D1491="NPC06UZDB-GY030M",D1491="NPC06UZDB-GY350C",D1491="CO155E2-0CM007",D1491="NPC06UZDB-GY150C",D1491="NPC06UZDB-GY250C",D1491="NPC06UZDB-GY007M",D1491="CO155E2-0CC050",D1491="NPC06UZDB-GY006M",D1491="NPC06UZDB-GY008M",D1491="NPC06UZDB-GY050C",D1491="CO155E2-0CC250",D1491="NPC06UZDB-GY750C",D1491="NPC06UZDB-GY007M",D1491="NPC06UZDB-GY020M",D1491="CO155E2-0CC150",D1491="CO155E2-0CM015",D1491="CO155E2-0CM010",D1491="NPC06UZDB-GY450C",D1491="NPC06UZDB-GY015M",D1491="NPC06UZDB-GY150C",D1491="CO155E2-0CM001",D1491="CO155E2-0CM002",D1491="CO155E2-0CM003",D1491="CO155E2-0CM004",D1491="CO155E2-0CM005",D1491="CO155E2-0CM008",D1491="NPC06UZDB-GY010M",D1491="NPC06UZDB-GY001M",D1491="NPC06UZDB-GY002M",D1491="NPC06UZDB-GY003M",D1491="NPC06UZDB-GY004M",D1491="NPC06UZDB-GY005M",),E1491*(F1491+0.12),0)</f>
        <v>#REF!</v>
      </c>
      <c r="BI1491" s="67" t="e">
        <f t="shared" si="2752"/>
        <v>#REF!</v>
      </c>
      <c r="BJ1491" s="66"/>
      <c r="BK1491" s="68">
        <f t="shared" si="2725"/>
        <v>0</v>
      </c>
      <c r="BL1491" s="67">
        <f t="shared" si="2759"/>
        <v>2582.6000000000004</v>
      </c>
      <c r="BM1491" s="66"/>
      <c r="BN1491" s="68">
        <f t="shared" si="2749"/>
        <v>0</v>
      </c>
      <c r="BO1491" s="67">
        <f t="shared" si="2760"/>
        <v>9059.4999999999982</v>
      </c>
      <c r="BP1491" s="66"/>
      <c r="BQ1491" s="68">
        <f t="shared" si="2680"/>
        <v>0</v>
      </c>
      <c r="BR1491" s="67">
        <f t="shared" si="2774"/>
        <v>52685.650000000009</v>
      </c>
      <c r="BS1491" s="66"/>
      <c r="BT1491" s="66">
        <f t="shared" si="2755"/>
        <v>0</v>
      </c>
      <c r="BU1491" s="67">
        <f t="shared" si="2693"/>
        <v>146145</v>
      </c>
      <c r="BV1491" s="66"/>
      <c r="BW1491" s="66">
        <f t="shared" si="2756"/>
        <v>0</v>
      </c>
      <c r="BX1491" s="67">
        <f t="shared" si="2710"/>
        <v>80442</v>
      </c>
      <c r="BY1491" s="66"/>
      <c r="BZ1491" s="66">
        <f t="shared" si="2757"/>
        <v>0</v>
      </c>
      <c r="CA1491" s="67">
        <f t="shared" si="2695"/>
        <v>141839</v>
      </c>
      <c r="CB1491" s="66"/>
      <c r="CC1491" s="66">
        <f t="shared" si="2728"/>
        <v>0</v>
      </c>
      <c r="CD1491" s="67">
        <f t="shared" si="2700"/>
        <v>13351.939999999999</v>
      </c>
      <c r="CE1491" s="66"/>
      <c r="CF1491" s="66">
        <f t="shared" si="2729"/>
        <v>0</v>
      </c>
      <c r="CG1491" s="67">
        <f t="shared" si="2761"/>
        <v>3663.6999999999994</v>
      </c>
      <c r="CH1491" s="66"/>
      <c r="CI1491" s="66">
        <f t="shared" si="2730"/>
        <v>0</v>
      </c>
      <c r="CJ1491" s="67">
        <f t="shared" si="2775"/>
        <v>6757.8</v>
      </c>
      <c r="CK1491" s="66"/>
      <c r="CL1491" s="68">
        <f t="shared" si="2731"/>
        <v>0</v>
      </c>
      <c r="CM1491" s="79">
        <f t="shared" si="2762"/>
        <v>4847.4799999999996</v>
      </c>
      <c r="CN1491" s="66"/>
      <c r="CO1491" s="68">
        <f t="shared" si="2732"/>
        <v>0</v>
      </c>
      <c r="CP1491" s="79">
        <f t="shared" si="2763"/>
        <v>3955</v>
      </c>
      <c r="CQ1491" s="66"/>
      <c r="CR1491" s="68">
        <f t="shared" si="2733"/>
        <v>0</v>
      </c>
      <c r="CS1491" s="79">
        <f t="shared" si="2709"/>
        <v>5186</v>
      </c>
      <c r="CT1491" s="66"/>
      <c r="CU1491" s="68">
        <f t="shared" si="2734"/>
        <v>0</v>
      </c>
      <c r="CV1491" s="79">
        <f t="shared" si="2764"/>
        <v>6929</v>
      </c>
      <c r="CW1491" s="66"/>
      <c r="CX1491" s="66">
        <f t="shared" si="2750"/>
        <v>0</v>
      </c>
      <c r="CY1491" s="40">
        <f t="shared" si="2702"/>
        <v>2833.9599999999982</v>
      </c>
      <c r="CZ1491" s="65"/>
      <c r="DA1491" s="66">
        <f t="shared" si="2747"/>
        <v>0</v>
      </c>
      <c r="DB1491" s="67">
        <f t="shared" si="2776"/>
        <v>15660</v>
      </c>
      <c r="DC1491" s="66"/>
      <c r="DD1491" s="66">
        <f t="shared" si="2748"/>
        <v>0</v>
      </c>
      <c r="DE1491" s="67">
        <f t="shared" si="2777"/>
        <v>62231</v>
      </c>
      <c r="DF1491" s="66"/>
      <c r="DG1491" s="69">
        <f t="shared" si="2735"/>
        <v>0</v>
      </c>
      <c r="DH1491" s="67">
        <f t="shared" si="2701"/>
        <v>438695</v>
      </c>
      <c r="DI1491" s="66"/>
      <c r="DJ1491" s="66">
        <f t="shared" si="2736"/>
        <v>129</v>
      </c>
      <c r="DK1491" s="67">
        <f t="shared" si="2765"/>
        <v>4234.5</v>
      </c>
      <c r="DM1491" s="206">
        <f t="shared" si="2737"/>
        <v>0</v>
      </c>
      <c r="DN1491" s="25">
        <f t="shared" si="2758"/>
        <v>0</v>
      </c>
      <c r="DO1491" s="5"/>
      <c r="DP1491" s="43">
        <f t="shared" si="2738"/>
        <v>0</v>
      </c>
      <c r="DQ1491" s="27">
        <f t="shared" si="2766"/>
        <v>6413.5</v>
      </c>
      <c r="DR1491" s="5"/>
      <c r="DS1491" s="43">
        <f t="shared" si="2739"/>
        <v>0</v>
      </c>
      <c r="DT1491" s="27">
        <f t="shared" si="2767"/>
        <v>4846</v>
      </c>
      <c r="DU1491" s="5"/>
      <c r="DV1491" s="43">
        <f t="shared" si="2740"/>
        <v>0</v>
      </c>
      <c r="DW1491" s="27">
        <f t="shared" si="2768"/>
        <v>4835</v>
      </c>
      <c r="DX1491" s="5"/>
      <c r="DY1491" s="22">
        <f t="shared" si="2741"/>
        <v>0</v>
      </c>
      <c r="DZ1491" s="25">
        <f t="shared" si="2769"/>
        <v>523</v>
      </c>
      <c r="EA1491" s="22"/>
      <c r="EB1491" s="22">
        <f t="shared" si="2742"/>
        <v>0</v>
      </c>
      <c r="EC1491" s="28">
        <f t="shared" si="2770"/>
        <v>369</v>
      </c>
      <c r="ED1491" s="5"/>
      <c r="EE1491" s="43">
        <f t="shared" si="2743"/>
        <v>0</v>
      </c>
      <c r="EF1491" s="27">
        <f t="shared" si="2771"/>
        <v>4769</v>
      </c>
      <c r="EG1491" s="66"/>
      <c r="EH1491" s="66">
        <f t="shared" si="2744"/>
        <v>120</v>
      </c>
      <c r="EI1491" s="67">
        <f t="shared" si="2772"/>
        <v>21157</v>
      </c>
      <c r="EJ1491" s="66"/>
      <c r="EK1491" s="66">
        <f t="shared" si="2745"/>
        <v>120</v>
      </c>
      <c r="EL1491" s="67">
        <f t="shared" si="2773"/>
        <v>19787</v>
      </c>
      <c r="EM1491" s="110" t="e">
        <f t="shared" si="2672"/>
        <v>#REF!</v>
      </c>
    </row>
    <row r="1492" spans="1:143" ht="11.25" customHeight="1" x14ac:dyDescent="0.25">
      <c r="A1492" s="11">
        <v>46207</v>
      </c>
      <c r="B1492" s="187">
        <v>46177</v>
      </c>
      <c r="C1492" s="180">
        <v>8005017963</v>
      </c>
      <c r="D1492" s="37" t="s">
        <v>391</v>
      </c>
      <c r="E1492" s="38">
        <v>30</v>
      </c>
      <c r="F1492" s="384">
        <v>5</v>
      </c>
      <c r="G1492" s="40">
        <v>191516130258</v>
      </c>
      <c r="H1492" s="66"/>
      <c r="I1492" s="41">
        <f t="shared" si="2712"/>
        <v>0</v>
      </c>
      <c r="J1492" s="48">
        <f t="shared" si="2696"/>
        <v>198947</v>
      </c>
      <c r="K1492" s="66"/>
      <c r="L1492" s="41">
        <f t="shared" si="2703"/>
        <v>0</v>
      </c>
      <c r="M1492" s="48">
        <f t="shared" si="2697"/>
        <v>207764</v>
      </c>
      <c r="N1492" s="66"/>
      <c r="O1492" s="41">
        <f t="shared" si="2704"/>
        <v>0</v>
      </c>
      <c r="P1492" s="48">
        <f t="shared" si="2698"/>
        <v>136326</v>
      </c>
      <c r="Q1492" s="66"/>
      <c r="R1492" s="66">
        <f t="shared" si="2705"/>
        <v>60</v>
      </c>
      <c r="S1492" s="67">
        <f t="shared" si="2699"/>
        <v>272282</v>
      </c>
      <c r="T1492" s="66"/>
      <c r="U1492" s="66">
        <f t="shared" si="2713"/>
        <v>0</v>
      </c>
      <c r="V1492" s="67">
        <f t="shared" si="2679"/>
        <v>105293.80000000005</v>
      </c>
      <c r="X1492" s="69">
        <f t="shared" si="2714"/>
        <v>0</v>
      </c>
      <c r="Y1492" s="67">
        <f t="shared" si="2684"/>
        <v>4416.3500000000004</v>
      </c>
      <c r="Z1492" s="66"/>
      <c r="AA1492" s="68">
        <f t="shared" si="2715"/>
        <v>0</v>
      </c>
      <c r="AB1492" s="67">
        <f t="shared" si="2685"/>
        <v>23770.5</v>
      </c>
      <c r="AC1492" s="66"/>
      <c r="AD1492" s="66">
        <f t="shared" si="2716"/>
        <v>0</v>
      </c>
      <c r="AE1492" s="67">
        <f t="shared" si="2686"/>
        <v>14877</v>
      </c>
      <c r="AF1492" s="66"/>
      <c r="AG1492" s="78">
        <f t="shared" si="2717"/>
        <v>0</v>
      </c>
      <c r="AH1492" s="79">
        <f t="shared" si="2687"/>
        <v>17184.8</v>
      </c>
      <c r="AI1492" s="66"/>
      <c r="AJ1492" s="68">
        <f t="shared" si="2718"/>
        <v>0</v>
      </c>
      <c r="AK1492" s="67">
        <f t="shared" si="2688"/>
        <v>41069</v>
      </c>
      <c r="AL1492" s="66"/>
      <c r="AM1492" s="68">
        <f t="shared" si="2673"/>
        <v>0</v>
      </c>
      <c r="AN1492" s="67">
        <f t="shared" si="2689"/>
        <v>7722.12</v>
      </c>
      <c r="AO1492" s="66"/>
      <c r="AP1492" s="68">
        <f t="shared" si="2719"/>
        <v>0</v>
      </c>
      <c r="AQ1492" s="67">
        <f t="shared" si="2706"/>
        <v>7247.6399999999994</v>
      </c>
      <c r="AR1492" s="66"/>
      <c r="AS1492" s="68">
        <f t="shared" si="2720"/>
        <v>0</v>
      </c>
      <c r="AT1492" s="67">
        <f t="shared" si="2674"/>
        <v>2278.5</v>
      </c>
      <c r="AU1492" s="66"/>
      <c r="AV1492" s="66">
        <f t="shared" si="2721"/>
        <v>0</v>
      </c>
      <c r="AW1492" s="42">
        <f t="shared" si="2711"/>
        <v>3255.6000000000017</v>
      </c>
      <c r="AX1492" s="66"/>
      <c r="AY1492" s="66">
        <f t="shared" si="2722"/>
        <v>0</v>
      </c>
      <c r="AZ1492" s="67">
        <f t="shared" si="2753"/>
        <v>616.09999999999991</v>
      </c>
      <c r="BA1492" s="66"/>
      <c r="BB1492" s="68">
        <f t="shared" si="2723"/>
        <v>0</v>
      </c>
      <c r="BC1492" s="67">
        <f t="shared" si="2708"/>
        <v>77.819999999999851</v>
      </c>
      <c r="BD1492" s="66"/>
      <c r="BE1492" s="68">
        <f t="shared" si="2724"/>
        <v>0</v>
      </c>
      <c r="BF1492" s="67">
        <f t="shared" si="2751"/>
        <v>445.38000000000164</v>
      </c>
      <c r="BG1492" s="66"/>
      <c r="BH1492" s="68" t="e">
        <f>IF(OR(#REF!="NPC06UZDB-GY026M",#REF!="NPP06UZDB-GY010M",D1492="CO155E2-0CM018",D1492="CO155E2-0CM023",D1492="CO155E2-0CM026",D1492="NPP06UZDB-GY150C",D1492="NPP06UZDB-GY025M",D1492="NPC06UZDB-GY013M",D1492="NPP06UZDB-GY001M",D1492="NPP06UZDB-GY250C",D1492="NPC06UZDB-GY028M",D1492="NPC06UZDB-GY018M",D1492="NPC06UZDB-GY014M",D1492="NPC06UZDB-GY012M",D1492="NPC06UZDB-GY011M",D1492="NPC06UZDB-GY006M",D1492="CO155E2-0CM006",D1492="NPP06UZDB-GY005M",D1492="NPP06UZDB-GY005M",D1492="NPP06UZDB-GY003M",D1492="NPP06UZDB-GY002M",D1492="NPC06UZDB-GY025M",D1492="CO155E2-0CM020",D1492="CO155E2-0CM030",D1492="NPC06UZDB-GY350C",D1492="NPC06UZDB-GY030M",D1492="NPC06UZDB-GY020C",D1492="NPC06UZDB-GY030M",D1492="NPC06UZDB-GY350C",D1492="CO155E2-0CM007",D1492="NPC06UZDB-GY150C",D1492="NPC06UZDB-GY250C",D1492="NPC06UZDB-GY007M",D1492="CO155E2-0CC050",D1492="NPC06UZDB-GY006M",D1492="NPC06UZDB-GY008M",D1492="NPC06UZDB-GY050C",D1492="CO155E2-0CC250",D1492="NPC06UZDB-GY750C",D1492="NPC06UZDB-GY007M",D1492="NPC06UZDB-GY020M",D1492="CO155E2-0CC150",D1492="CO155E2-0CM015",D1492="CO155E2-0CM010",D1492="NPC06UZDB-GY450C",D1492="NPC06UZDB-GY015M",D1492="NPC06UZDB-GY150C",D1492="CO155E2-0CM001",D1492="CO155E2-0CM002",D1492="CO155E2-0CM003",D1492="CO155E2-0CM004",D1492="CO155E2-0CM005",D1492="CO155E2-0CM008",D1492="NPC06UZDB-GY010M",D1492="NPC06UZDB-GY001M",D1492="NPC06UZDB-GY002M",D1492="NPC06UZDB-GY003M",D1492="NPC06UZDB-GY004M",D1492="NPC06UZDB-GY005M",),E1492*(F1492+0.12),0)</f>
        <v>#REF!</v>
      </c>
      <c r="BI1492" s="67" t="e">
        <f t="shared" si="2752"/>
        <v>#REF!</v>
      </c>
      <c r="BJ1492" s="66"/>
      <c r="BK1492" s="68">
        <f t="shared" si="2725"/>
        <v>0</v>
      </c>
      <c r="BL1492" s="67">
        <f t="shared" si="2759"/>
        <v>2582.6000000000004</v>
      </c>
      <c r="BM1492" s="66"/>
      <c r="BN1492" s="68">
        <f t="shared" si="2749"/>
        <v>0</v>
      </c>
      <c r="BO1492" s="67">
        <f t="shared" si="2760"/>
        <v>9059.4999999999982</v>
      </c>
      <c r="BP1492" s="66"/>
      <c r="BQ1492" s="68">
        <f t="shared" si="2680"/>
        <v>0</v>
      </c>
      <c r="BR1492" s="67">
        <f t="shared" si="2774"/>
        <v>52685.650000000009</v>
      </c>
      <c r="BS1492" s="66"/>
      <c r="BT1492" s="66">
        <f t="shared" si="2755"/>
        <v>0</v>
      </c>
      <c r="BU1492" s="67">
        <f t="shared" si="2693"/>
        <v>146145</v>
      </c>
      <c r="BV1492" s="66"/>
      <c r="BW1492" s="66">
        <f t="shared" si="2756"/>
        <v>0</v>
      </c>
      <c r="BX1492" s="67">
        <f t="shared" si="2710"/>
        <v>80442</v>
      </c>
      <c r="BY1492" s="66"/>
      <c r="BZ1492" s="66">
        <f t="shared" si="2757"/>
        <v>0</v>
      </c>
      <c r="CA1492" s="67">
        <f t="shared" si="2695"/>
        <v>141839</v>
      </c>
      <c r="CB1492" s="66"/>
      <c r="CC1492" s="66">
        <f t="shared" si="2728"/>
        <v>0</v>
      </c>
      <c r="CD1492" s="67">
        <f t="shared" si="2700"/>
        <v>13351.939999999999</v>
      </c>
      <c r="CE1492" s="66"/>
      <c r="CF1492" s="66">
        <f t="shared" si="2729"/>
        <v>0</v>
      </c>
      <c r="CG1492" s="67">
        <f t="shared" si="2761"/>
        <v>3663.6999999999994</v>
      </c>
      <c r="CH1492" s="66"/>
      <c r="CI1492" s="66">
        <f t="shared" si="2730"/>
        <v>0</v>
      </c>
      <c r="CJ1492" s="67">
        <f t="shared" si="2775"/>
        <v>6757.8</v>
      </c>
      <c r="CK1492" s="66"/>
      <c r="CL1492" s="68">
        <f t="shared" si="2731"/>
        <v>0</v>
      </c>
      <c r="CM1492" s="79">
        <f t="shared" si="2762"/>
        <v>4847.4799999999996</v>
      </c>
      <c r="CN1492" s="66"/>
      <c r="CO1492" s="68">
        <f t="shared" si="2732"/>
        <v>0</v>
      </c>
      <c r="CP1492" s="79">
        <f t="shared" si="2763"/>
        <v>3955</v>
      </c>
      <c r="CQ1492" s="66"/>
      <c r="CR1492" s="68">
        <f t="shared" si="2733"/>
        <v>0</v>
      </c>
      <c r="CS1492" s="79">
        <f t="shared" si="2709"/>
        <v>5186</v>
      </c>
      <c r="CT1492" s="66"/>
      <c r="CU1492" s="68">
        <f t="shared" si="2734"/>
        <v>0</v>
      </c>
      <c r="CV1492" s="79">
        <f t="shared" si="2764"/>
        <v>6929</v>
      </c>
      <c r="CW1492" s="66"/>
      <c r="CX1492" s="66">
        <f t="shared" si="2750"/>
        <v>0</v>
      </c>
      <c r="CY1492" s="40">
        <f t="shared" si="2702"/>
        <v>2833.9599999999982</v>
      </c>
      <c r="CZ1492" s="65"/>
      <c r="DA1492" s="66">
        <f t="shared" si="2747"/>
        <v>0</v>
      </c>
      <c r="DB1492" s="67">
        <f t="shared" si="2776"/>
        <v>15660</v>
      </c>
      <c r="DC1492" s="66"/>
      <c r="DD1492" s="66">
        <f t="shared" si="2748"/>
        <v>0</v>
      </c>
      <c r="DE1492" s="67">
        <f t="shared" si="2777"/>
        <v>62231</v>
      </c>
      <c r="DF1492" s="66"/>
      <c r="DG1492" s="69">
        <f t="shared" si="2735"/>
        <v>0</v>
      </c>
      <c r="DH1492" s="67">
        <f t="shared" si="2701"/>
        <v>438695</v>
      </c>
      <c r="DI1492" s="66"/>
      <c r="DJ1492" s="66">
        <f t="shared" si="2736"/>
        <v>154.5</v>
      </c>
      <c r="DK1492" s="67">
        <f t="shared" si="2765"/>
        <v>4080</v>
      </c>
      <c r="DM1492" s="206">
        <f t="shared" si="2737"/>
        <v>0</v>
      </c>
      <c r="DN1492" s="25">
        <f t="shared" si="2758"/>
        <v>0</v>
      </c>
      <c r="DO1492" s="5"/>
      <c r="DP1492" s="43">
        <f t="shared" si="2738"/>
        <v>0</v>
      </c>
      <c r="DQ1492" s="27">
        <f t="shared" si="2766"/>
        <v>6413.5</v>
      </c>
      <c r="DR1492" s="5"/>
      <c r="DS1492" s="43">
        <f t="shared" si="2739"/>
        <v>0</v>
      </c>
      <c r="DT1492" s="27">
        <f t="shared" si="2767"/>
        <v>4846</v>
      </c>
      <c r="DU1492" s="5"/>
      <c r="DV1492" s="43">
        <f t="shared" si="2740"/>
        <v>0</v>
      </c>
      <c r="DW1492" s="27">
        <f t="shared" si="2768"/>
        <v>4835</v>
      </c>
      <c r="DX1492" s="5"/>
      <c r="DY1492" s="22">
        <f t="shared" si="2741"/>
        <v>0</v>
      </c>
      <c r="DZ1492" s="25">
        <f t="shared" si="2769"/>
        <v>523</v>
      </c>
      <c r="EA1492" s="22"/>
      <c r="EB1492" s="22">
        <f t="shared" si="2742"/>
        <v>0</v>
      </c>
      <c r="EC1492" s="28">
        <f t="shared" si="2770"/>
        <v>369</v>
      </c>
      <c r="ED1492" s="5"/>
      <c r="EE1492" s="43">
        <f t="shared" si="2743"/>
        <v>0</v>
      </c>
      <c r="EF1492" s="27">
        <f t="shared" si="2771"/>
        <v>4769</v>
      </c>
      <c r="EG1492" s="66"/>
      <c r="EH1492" s="66">
        <f t="shared" si="2744"/>
        <v>60</v>
      </c>
      <c r="EI1492" s="67">
        <f t="shared" si="2772"/>
        <v>21097</v>
      </c>
      <c r="EJ1492" s="66"/>
      <c r="EK1492" s="66">
        <f t="shared" si="2745"/>
        <v>60</v>
      </c>
      <c r="EL1492" s="67">
        <f t="shared" si="2773"/>
        <v>19727</v>
      </c>
      <c r="EM1492" s="110" t="e">
        <f t="shared" si="2672"/>
        <v>#REF!</v>
      </c>
    </row>
    <row r="1493" spans="1:143" ht="11.25" customHeight="1" x14ac:dyDescent="0.25">
      <c r="A1493" s="11">
        <v>46207</v>
      </c>
      <c r="B1493" s="187">
        <v>46184</v>
      </c>
      <c r="C1493" s="174">
        <v>8005017967</v>
      </c>
      <c r="D1493" s="13" t="s">
        <v>63</v>
      </c>
      <c r="E1493" s="14">
        <v>50</v>
      </c>
      <c r="F1493" s="15">
        <v>1</v>
      </c>
      <c r="G1493" s="16">
        <v>191516031647</v>
      </c>
      <c r="H1493" s="66"/>
      <c r="I1493" s="41">
        <f t="shared" si="2712"/>
        <v>100</v>
      </c>
      <c r="J1493" s="48">
        <f t="shared" si="2696"/>
        <v>198847</v>
      </c>
      <c r="K1493" s="66"/>
      <c r="L1493" s="41">
        <f t="shared" si="2703"/>
        <v>100</v>
      </c>
      <c r="M1493" s="48">
        <f t="shared" si="2697"/>
        <v>207664</v>
      </c>
      <c r="N1493" s="66"/>
      <c r="O1493" s="41">
        <f t="shared" si="2704"/>
        <v>100</v>
      </c>
      <c r="P1493" s="48">
        <f t="shared" si="2698"/>
        <v>136226</v>
      </c>
      <c r="Q1493" s="66"/>
      <c r="R1493" s="66">
        <f t="shared" si="2705"/>
        <v>100</v>
      </c>
      <c r="S1493" s="67">
        <f t="shared" si="2699"/>
        <v>272182</v>
      </c>
      <c r="T1493" s="66"/>
      <c r="U1493" s="66">
        <f t="shared" si="2713"/>
        <v>0</v>
      </c>
      <c r="V1493" s="67">
        <f t="shared" si="2679"/>
        <v>105293.80000000005</v>
      </c>
      <c r="X1493" s="69">
        <f t="shared" si="2714"/>
        <v>0</v>
      </c>
      <c r="Y1493" s="67">
        <f t="shared" si="2684"/>
        <v>4416.3500000000004</v>
      </c>
      <c r="Z1493" s="66"/>
      <c r="AA1493" s="68">
        <f t="shared" si="2715"/>
        <v>0</v>
      </c>
      <c r="AB1493" s="67">
        <f t="shared" si="2685"/>
        <v>23770.5</v>
      </c>
      <c r="AC1493" s="66"/>
      <c r="AD1493" s="66">
        <f t="shared" si="2716"/>
        <v>0</v>
      </c>
      <c r="AE1493" s="67">
        <f t="shared" si="2686"/>
        <v>14877</v>
      </c>
      <c r="AF1493" s="66"/>
      <c r="AG1493" s="78">
        <f t="shared" si="2717"/>
        <v>0</v>
      </c>
      <c r="AH1493" s="79">
        <f t="shared" si="2687"/>
        <v>17184.8</v>
      </c>
      <c r="AI1493" s="66"/>
      <c r="AJ1493" s="68">
        <f t="shared" si="2718"/>
        <v>55.000000000000007</v>
      </c>
      <c r="AK1493" s="67">
        <f t="shared" si="2688"/>
        <v>41014</v>
      </c>
      <c r="AL1493" s="66"/>
      <c r="AM1493" s="68">
        <f t="shared" si="2673"/>
        <v>0</v>
      </c>
      <c r="AN1493" s="67">
        <f t="shared" si="2689"/>
        <v>7722.12</v>
      </c>
      <c r="AO1493" s="66"/>
      <c r="AP1493" s="68">
        <f t="shared" si="2719"/>
        <v>0</v>
      </c>
      <c r="AQ1493" s="67">
        <f t="shared" si="2706"/>
        <v>7247.6399999999994</v>
      </c>
      <c r="AR1493" s="66"/>
      <c r="AS1493" s="68">
        <f t="shared" si="2720"/>
        <v>0</v>
      </c>
      <c r="AT1493" s="67">
        <f t="shared" si="2674"/>
        <v>2278.5</v>
      </c>
      <c r="AU1493" s="66"/>
      <c r="AV1493" s="66">
        <f t="shared" si="2721"/>
        <v>0</v>
      </c>
      <c r="AW1493" s="42">
        <f t="shared" si="2711"/>
        <v>3255.6000000000017</v>
      </c>
      <c r="AX1493" s="66"/>
      <c r="AY1493" s="66">
        <f t="shared" si="2722"/>
        <v>0</v>
      </c>
      <c r="AZ1493" s="67">
        <f t="shared" si="2753"/>
        <v>616.09999999999991</v>
      </c>
      <c r="BA1493" s="66"/>
      <c r="BB1493" s="68">
        <f t="shared" si="2723"/>
        <v>0</v>
      </c>
      <c r="BC1493" s="67">
        <f t="shared" si="2708"/>
        <v>77.819999999999851</v>
      </c>
      <c r="BD1493" s="66"/>
      <c r="BE1493" s="68">
        <f t="shared" si="2724"/>
        <v>0</v>
      </c>
      <c r="BF1493" s="67">
        <f t="shared" si="2751"/>
        <v>445.38000000000164</v>
      </c>
      <c r="BG1493" s="66"/>
      <c r="BH1493" s="68" t="e">
        <f>IF(OR(#REF!="NPC06UZDB-GY026M",#REF!="NPP06UZDB-GY010M",D1493="CO155E2-0CM018",D1493="CO155E2-0CM023",D1493="CO155E2-0CM026",D1493="NPP06UZDB-GY150C",D1493="NPP06UZDB-GY025M",D1493="NPC06UZDB-GY013M",D1493="NPP06UZDB-GY001M",D1493="NPP06UZDB-GY250C",D1493="NPC06UZDB-GY028M",D1493="NPC06UZDB-GY018M",D1493="NPC06UZDB-GY014M",D1493="NPC06UZDB-GY012M",D1493="NPC06UZDB-GY011M",D1493="NPC06UZDB-GY006M",D1493="CO155E2-0CM006",D1493="NPP06UZDB-GY005M",D1493="NPP06UZDB-GY005M",D1493="NPP06UZDB-GY003M",D1493="NPP06UZDB-GY002M",D1493="NPC06UZDB-GY025M",D1493="CO155E2-0CM020",D1493="CO155E2-0CM030",D1493="NPC06UZDB-GY350C",D1493="NPC06UZDB-GY030M",D1493="NPC06UZDB-GY020C",D1493="NPC06UZDB-GY030M",D1493="NPC06UZDB-GY350C",D1493="CO155E2-0CM007",D1493="NPC06UZDB-GY150C",D1493="NPC06UZDB-GY250C",D1493="NPC06UZDB-GY007M",D1493="CO155E2-0CC050",D1493="NPC06UZDB-GY006M",D1493="NPC06UZDB-GY008M",D1493="NPC06UZDB-GY050C",D1493="CO155E2-0CC250",D1493="NPC06UZDB-GY750C",D1493="NPC06UZDB-GY007M",D1493="NPC06UZDB-GY020M",D1493="CO155E2-0CC150",D1493="CO155E2-0CM015",D1493="CO155E2-0CM010",D1493="NPC06UZDB-GY450C",D1493="NPC06UZDB-GY015M",D1493="NPC06UZDB-GY150C",D1493="CO155E2-0CM001",D1493="CO155E2-0CM002",D1493="CO155E2-0CM003",D1493="CO155E2-0CM004",D1493="CO155E2-0CM005",D1493="CO155E2-0CM008",D1493="NPC06UZDB-GY010M",D1493="NPC06UZDB-GY001M",D1493="NPC06UZDB-GY002M",D1493="NPC06UZDB-GY003M",D1493="NPC06UZDB-GY004M",D1493="NPC06UZDB-GY005M",),E1493*(F1493+0.12),0)</f>
        <v>#REF!</v>
      </c>
      <c r="BI1493" s="67" t="e">
        <f t="shared" si="2752"/>
        <v>#REF!</v>
      </c>
      <c r="BJ1493" s="66"/>
      <c r="BK1493" s="68">
        <f t="shared" si="2725"/>
        <v>0</v>
      </c>
      <c r="BL1493" s="67">
        <f t="shared" si="2759"/>
        <v>2582.6000000000004</v>
      </c>
      <c r="BM1493" s="66"/>
      <c r="BN1493" s="68">
        <f t="shared" si="2749"/>
        <v>0</v>
      </c>
      <c r="BO1493" s="67">
        <f t="shared" si="2760"/>
        <v>9059.4999999999982</v>
      </c>
      <c r="BP1493" s="66"/>
      <c r="BQ1493" s="68">
        <f t="shared" si="2680"/>
        <v>0</v>
      </c>
      <c r="BR1493" s="67">
        <f t="shared" si="2774"/>
        <v>52685.650000000009</v>
      </c>
      <c r="BS1493" s="66"/>
      <c r="BT1493" s="66">
        <f t="shared" si="2755"/>
        <v>0</v>
      </c>
      <c r="BU1493" s="67">
        <f t="shared" si="2693"/>
        <v>146145</v>
      </c>
      <c r="BV1493" s="66"/>
      <c r="BW1493" s="66">
        <f t="shared" si="2756"/>
        <v>0</v>
      </c>
      <c r="BX1493" s="67">
        <f t="shared" si="2710"/>
        <v>80442</v>
      </c>
      <c r="BY1493" s="66"/>
      <c r="BZ1493" s="66">
        <f t="shared" si="2757"/>
        <v>0</v>
      </c>
      <c r="CA1493" s="67">
        <f t="shared" si="2695"/>
        <v>141839</v>
      </c>
      <c r="CB1493" s="66"/>
      <c r="CC1493" s="66">
        <f t="shared" si="2728"/>
        <v>0</v>
      </c>
      <c r="CD1493" s="67">
        <f t="shared" si="2700"/>
        <v>13351.939999999999</v>
      </c>
      <c r="CE1493" s="66"/>
      <c r="CF1493" s="66">
        <f t="shared" si="2729"/>
        <v>0</v>
      </c>
      <c r="CG1493" s="67">
        <f t="shared" si="2761"/>
        <v>3663.6999999999994</v>
      </c>
      <c r="CH1493" s="66"/>
      <c r="CI1493" s="66">
        <f t="shared" si="2730"/>
        <v>0</v>
      </c>
      <c r="CJ1493" s="67">
        <f t="shared" si="2775"/>
        <v>6757.8</v>
      </c>
      <c r="CK1493" s="66"/>
      <c r="CL1493" s="68">
        <f t="shared" si="2731"/>
        <v>0</v>
      </c>
      <c r="CM1493" s="79">
        <f t="shared" si="2762"/>
        <v>4847.4799999999996</v>
      </c>
      <c r="CN1493" s="66"/>
      <c r="CO1493" s="68">
        <f t="shared" si="2732"/>
        <v>0</v>
      </c>
      <c r="CP1493" s="79">
        <f t="shared" si="2763"/>
        <v>3955</v>
      </c>
      <c r="CQ1493" s="66"/>
      <c r="CR1493" s="68">
        <f t="shared" si="2733"/>
        <v>0</v>
      </c>
      <c r="CS1493" s="79">
        <f t="shared" si="2709"/>
        <v>5186</v>
      </c>
      <c r="CT1493" s="66"/>
      <c r="CU1493" s="68">
        <f t="shared" si="2734"/>
        <v>0</v>
      </c>
      <c r="CV1493" s="79">
        <f t="shared" si="2764"/>
        <v>6929</v>
      </c>
      <c r="CW1493" s="66"/>
      <c r="CX1493" s="66">
        <f t="shared" si="2750"/>
        <v>0</v>
      </c>
      <c r="CY1493" s="40">
        <f t="shared" si="2702"/>
        <v>2833.9599999999982</v>
      </c>
      <c r="CZ1493" s="65"/>
      <c r="DA1493" s="66">
        <f t="shared" si="2747"/>
        <v>0</v>
      </c>
      <c r="DB1493" s="67">
        <f t="shared" si="2776"/>
        <v>15660</v>
      </c>
      <c r="DC1493" s="66"/>
      <c r="DD1493" s="66">
        <f t="shared" si="2748"/>
        <v>0</v>
      </c>
      <c r="DE1493" s="67">
        <f t="shared" si="2777"/>
        <v>62231</v>
      </c>
      <c r="DF1493" s="66"/>
      <c r="DG1493" s="69">
        <f t="shared" si="2735"/>
        <v>0</v>
      </c>
      <c r="DH1493" s="67">
        <f t="shared" si="2701"/>
        <v>438695</v>
      </c>
      <c r="DI1493" s="66"/>
      <c r="DJ1493" s="66">
        <f t="shared" si="2736"/>
        <v>0</v>
      </c>
      <c r="DK1493" s="67">
        <f t="shared" si="2765"/>
        <v>4080</v>
      </c>
      <c r="DM1493" s="206">
        <f t="shared" si="2737"/>
        <v>0</v>
      </c>
      <c r="DN1493" s="25">
        <f t="shared" si="2758"/>
        <v>0</v>
      </c>
      <c r="DO1493" s="5"/>
      <c r="DP1493" s="43">
        <f t="shared" si="2738"/>
        <v>0</v>
      </c>
      <c r="DQ1493" s="27">
        <f t="shared" si="2766"/>
        <v>6413.5</v>
      </c>
      <c r="DR1493" s="5"/>
      <c r="DS1493" s="43">
        <f t="shared" si="2739"/>
        <v>0</v>
      </c>
      <c r="DT1493" s="27">
        <f t="shared" si="2767"/>
        <v>4846</v>
      </c>
      <c r="DU1493" s="5"/>
      <c r="DV1493" s="43">
        <f t="shared" si="2740"/>
        <v>0</v>
      </c>
      <c r="DW1493" s="27">
        <f t="shared" si="2768"/>
        <v>4835</v>
      </c>
      <c r="DX1493" s="5"/>
      <c r="DY1493" s="22">
        <f t="shared" si="2741"/>
        <v>0</v>
      </c>
      <c r="DZ1493" s="25">
        <f t="shared" si="2769"/>
        <v>523</v>
      </c>
      <c r="EA1493" s="22"/>
      <c r="EB1493" s="22">
        <f t="shared" si="2742"/>
        <v>0</v>
      </c>
      <c r="EC1493" s="28">
        <f t="shared" si="2770"/>
        <v>369</v>
      </c>
      <c r="ED1493" s="5"/>
      <c r="EE1493" s="43">
        <f t="shared" si="2743"/>
        <v>0</v>
      </c>
      <c r="EF1493" s="27">
        <f t="shared" si="2771"/>
        <v>4769</v>
      </c>
      <c r="EG1493" s="66"/>
      <c r="EH1493" s="66">
        <f t="shared" si="2744"/>
        <v>0</v>
      </c>
      <c r="EI1493" s="67">
        <f t="shared" si="2772"/>
        <v>21097</v>
      </c>
      <c r="EJ1493" s="66"/>
      <c r="EK1493" s="66">
        <f t="shared" si="2745"/>
        <v>0</v>
      </c>
      <c r="EL1493" s="67">
        <f t="shared" si="2773"/>
        <v>19727</v>
      </c>
      <c r="EM1493" s="110" t="e">
        <f t="shared" ref="EM1493:EM1498" si="2778">((J1494*0.03672)+(M1494*0.1205)+(P1494*0.05856)+(S1494*0.0201)+(V1494*0.3442)+(Y1494*0.4888)+(AB1494*0.5596)+(AE1494*0.486)+(AH1494*0.4976)+(AK1494*0.487)+(AN1494*0.4911)+(AQ1494*0.4976)+(AT1494*0.4994)+(AW1494*0.3297)+(AZ1494*0.3303)+(BC1494*0.3317)+(BF1494*0.3307)+(BI1494*0.3302)+(BL1494* 0.3306)+(BO1494*0.3317)+(BR1494*0.3311)+(BU1494*0.023)+(BX1494*0.0746)+(CA1494*0.0163)+(CD1494*0.4367)+(CG1494*0.46063)+(CJ1494*0.4344)+(CM1494*0.426837)+(CP1494*0.411417)+(CS1494*0.419619)+(CV1494*0.427493)+(CY1494*0.4341)+(DB1494*0.0349)+(DE1494*0.0092)+(DH1494*0.035 )+(DK1494*0.029)+(DN1494*0.27723)+(DQ1494*0.19)+(DT1494*0.27723)+(DZ1494*0.20242)+(EC1494*0.43)+(EF1494*0.18111)+(EI1494*0.19879)+(EL1494*0.12124)+(EO1494*0.02104)+(ER1494*0.24981))</f>
        <v>#REF!</v>
      </c>
    </row>
    <row r="1494" spans="1:143" ht="11.25" customHeight="1" x14ac:dyDescent="0.25">
      <c r="A1494" s="11">
        <v>46207</v>
      </c>
      <c r="B1494" s="187">
        <v>46184</v>
      </c>
      <c r="C1494" s="174">
        <v>8005017970</v>
      </c>
      <c r="D1494" s="13" t="s">
        <v>53</v>
      </c>
      <c r="E1494" s="14">
        <v>210</v>
      </c>
      <c r="F1494" s="15">
        <v>2.5</v>
      </c>
      <c r="G1494" s="16">
        <v>191516147218</v>
      </c>
      <c r="H1494" s="66"/>
      <c r="I1494" s="41">
        <f t="shared" si="2712"/>
        <v>420</v>
      </c>
      <c r="J1494" s="48">
        <f t="shared" si="2696"/>
        <v>198427</v>
      </c>
      <c r="K1494" s="66"/>
      <c r="L1494" s="41">
        <f t="shared" si="2703"/>
        <v>420</v>
      </c>
      <c r="M1494" s="48">
        <f t="shared" si="2697"/>
        <v>207244</v>
      </c>
      <c r="N1494" s="66"/>
      <c r="O1494" s="41">
        <f t="shared" si="2704"/>
        <v>420</v>
      </c>
      <c r="P1494" s="48">
        <f t="shared" si="2698"/>
        <v>135806</v>
      </c>
      <c r="Q1494" s="66"/>
      <c r="R1494" s="66">
        <f t="shared" si="2705"/>
        <v>420</v>
      </c>
      <c r="S1494" s="67">
        <f t="shared" si="2699"/>
        <v>271762</v>
      </c>
      <c r="T1494" s="66"/>
      <c r="U1494" s="66">
        <f t="shared" si="2713"/>
        <v>546</v>
      </c>
      <c r="V1494" s="67">
        <f t="shared" si="2679"/>
        <v>104747.80000000005</v>
      </c>
      <c r="X1494" s="69">
        <f t="shared" si="2714"/>
        <v>0</v>
      </c>
      <c r="Y1494" s="67">
        <f t="shared" si="2684"/>
        <v>4416.3500000000004</v>
      </c>
      <c r="Z1494" s="66"/>
      <c r="AA1494" s="68">
        <f t="shared" si="2715"/>
        <v>0</v>
      </c>
      <c r="AB1494" s="67">
        <f t="shared" si="2685"/>
        <v>23770.5</v>
      </c>
      <c r="AC1494" s="66"/>
      <c r="AD1494" s="66">
        <f t="shared" si="2716"/>
        <v>0</v>
      </c>
      <c r="AE1494" s="67">
        <f t="shared" si="2686"/>
        <v>14877</v>
      </c>
      <c r="AF1494" s="66"/>
      <c r="AG1494" s="78">
        <f t="shared" si="2717"/>
        <v>0</v>
      </c>
      <c r="AH1494" s="79">
        <f t="shared" si="2687"/>
        <v>17184.8</v>
      </c>
      <c r="AI1494" s="66"/>
      <c r="AJ1494" s="68">
        <f t="shared" si="2718"/>
        <v>0</v>
      </c>
      <c r="AK1494" s="67">
        <f t="shared" si="2688"/>
        <v>41014</v>
      </c>
      <c r="AL1494" s="66"/>
      <c r="AM1494" s="68">
        <f t="shared" si="2673"/>
        <v>0</v>
      </c>
      <c r="AN1494" s="67">
        <f t="shared" si="2689"/>
        <v>7722.12</v>
      </c>
      <c r="AO1494" s="66"/>
      <c r="AP1494" s="68">
        <f t="shared" si="2719"/>
        <v>0</v>
      </c>
      <c r="AQ1494" s="67">
        <f t="shared" si="2706"/>
        <v>7247.6399999999994</v>
      </c>
      <c r="AR1494" s="66"/>
      <c r="AS1494" s="68">
        <f t="shared" si="2720"/>
        <v>0</v>
      </c>
      <c r="AT1494" s="67">
        <f t="shared" si="2674"/>
        <v>2278.5</v>
      </c>
      <c r="AU1494" s="66"/>
      <c r="AV1494" s="66">
        <f t="shared" si="2721"/>
        <v>0</v>
      </c>
      <c r="AW1494" s="42">
        <f t="shared" si="2711"/>
        <v>3255.6000000000017</v>
      </c>
      <c r="AX1494" s="66"/>
      <c r="AY1494" s="66">
        <f t="shared" si="2722"/>
        <v>0</v>
      </c>
      <c r="AZ1494" s="67">
        <f t="shared" si="2753"/>
        <v>616.09999999999991</v>
      </c>
      <c r="BA1494" s="66"/>
      <c r="BB1494" s="68">
        <f t="shared" si="2723"/>
        <v>0</v>
      </c>
      <c r="BC1494" s="67">
        <f t="shared" si="2708"/>
        <v>77.819999999999851</v>
      </c>
      <c r="BD1494" s="66"/>
      <c r="BE1494" s="68">
        <f t="shared" si="2724"/>
        <v>0</v>
      </c>
      <c r="BF1494" s="67">
        <f t="shared" si="2751"/>
        <v>445.38000000000164</v>
      </c>
      <c r="BG1494" s="66"/>
      <c r="BH1494" s="68" t="e">
        <f>IF(OR(#REF!="NPC06UZDB-GY026M",#REF!="NPP06UZDB-GY010M",D1494="CO155E2-0CM018",D1494="CO155E2-0CM023",D1494="CO155E2-0CM026",D1494="NPP06UZDB-GY150C",D1494="NPP06UZDB-GY025M",D1494="NPC06UZDB-GY013M",D1494="NPP06UZDB-GY001M",D1494="NPP06UZDB-GY250C",D1494="NPC06UZDB-GY028M",D1494="NPC06UZDB-GY018M",D1494="NPC06UZDB-GY014M",D1494="NPC06UZDB-GY012M",D1494="NPC06UZDB-GY011M",D1494="NPC06UZDB-GY006M",D1494="CO155E2-0CM006",D1494="NPP06UZDB-GY005M",D1494="NPP06UZDB-GY005M",D1494="NPP06UZDB-GY003M",D1494="NPP06UZDB-GY002M",D1494="NPC06UZDB-GY025M",D1494="CO155E2-0CM020",D1494="CO155E2-0CM030",D1494="NPC06UZDB-GY350C",D1494="NPC06UZDB-GY030M",D1494="NPC06UZDB-GY020C",D1494="NPC06UZDB-GY030M",D1494="NPC06UZDB-GY350C",D1494="CO155E2-0CM007",D1494="NPC06UZDB-GY150C",D1494="NPC06UZDB-GY250C",D1494="NPC06UZDB-GY007M",D1494="CO155E2-0CC050",D1494="NPC06UZDB-GY006M",D1494="NPC06UZDB-GY008M",D1494="NPC06UZDB-GY050C",D1494="CO155E2-0CC250",D1494="NPC06UZDB-GY750C",D1494="NPC06UZDB-GY007M",D1494="NPC06UZDB-GY020M",D1494="CO155E2-0CC150",D1494="CO155E2-0CM015",D1494="CO155E2-0CM010",D1494="NPC06UZDB-GY450C",D1494="NPC06UZDB-GY015M",D1494="NPC06UZDB-GY150C",D1494="CO155E2-0CM001",D1494="CO155E2-0CM002",D1494="CO155E2-0CM003",D1494="CO155E2-0CM004",D1494="CO155E2-0CM005",D1494="CO155E2-0CM008",D1494="NPC06UZDB-GY010M",D1494="NPC06UZDB-GY001M",D1494="NPC06UZDB-GY002M",D1494="NPC06UZDB-GY003M",D1494="NPC06UZDB-GY004M",D1494="NPC06UZDB-GY005M",),E1494*(F1494+0.12),0)</f>
        <v>#REF!</v>
      </c>
      <c r="BI1494" s="67" t="e">
        <f t="shared" si="2752"/>
        <v>#REF!</v>
      </c>
      <c r="BJ1494" s="66"/>
      <c r="BK1494" s="68">
        <f t="shared" si="2725"/>
        <v>0</v>
      </c>
      <c r="BL1494" s="67">
        <f t="shared" si="2759"/>
        <v>2582.6000000000004</v>
      </c>
      <c r="BM1494" s="66"/>
      <c r="BN1494" s="68">
        <f t="shared" si="2749"/>
        <v>0</v>
      </c>
      <c r="BO1494" s="67">
        <f t="shared" si="2760"/>
        <v>9059.4999999999982</v>
      </c>
      <c r="BP1494" s="66"/>
      <c r="BQ1494" s="68">
        <f t="shared" si="2680"/>
        <v>0</v>
      </c>
      <c r="BR1494" s="67">
        <f t="shared" si="2774"/>
        <v>52685.650000000009</v>
      </c>
      <c r="BS1494" s="66"/>
      <c r="BT1494" s="66">
        <f t="shared" si="2755"/>
        <v>0</v>
      </c>
      <c r="BU1494" s="67">
        <f t="shared" si="2693"/>
        <v>146145</v>
      </c>
      <c r="BV1494" s="66"/>
      <c r="BW1494" s="66">
        <f t="shared" si="2756"/>
        <v>0</v>
      </c>
      <c r="BX1494" s="67">
        <f t="shared" si="2710"/>
        <v>80442</v>
      </c>
      <c r="BY1494" s="66"/>
      <c r="BZ1494" s="66">
        <f t="shared" si="2757"/>
        <v>0</v>
      </c>
      <c r="CA1494" s="67">
        <f t="shared" si="2695"/>
        <v>141839</v>
      </c>
      <c r="CB1494" s="66"/>
      <c r="CC1494" s="66">
        <f t="shared" si="2728"/>
        <v>0</v>
      </c>
      <c r="CD1494" s="67">
        <f t="shared" si="2700"/>
        <v>13351.939999999999</v>
      </c>
      <c r="CE1494" s="66"/>
      <c r="CF1494" s="66">
        <f t="shared" si="2729"/>
        <v>0</v>
      </c>
      <c r="CG1494" s="67">
        <f t="shared" si="2761"/>
        <v>3663.6999999999994</v>
      </c>
      <c r="CH1494" s="66"/>
      <c r="CI1494" s="66">
        <f t="shared" si="2730"/>
        <v>0</v>
      </c>
      <c r="CJ1494" s="67">
        <f t="shared" si="2775"/>
        <v>6757.8</v>
      </c>
      <c r="CK1494" s="66"/>
      <c r="CL1494" s="68">
        <f t="shared" si="2731"/>
        <v>0</v>
      </c>
      <c r="CM1494" s="79">
        <f t="shared" si="2762"/>
        <v>4847.4799999999996</v>
      </c>
      <c r="CN1494" s="66"/>
      <c r="CO1494" s="68">
        <f t="shared" si="2732"/>
        <v>0</v>
      </c>
      <c r="CP1494" s="79">
        <f t="shared" si="2763"/>
        <v>3955</v>
      </c>
      <c r="CQ1494" s="66"/>
      <c r="CR1494" s="68">
        <f t="shared" si="2733"/>
        <v>0</v>
      </c>
      <c r="CS1494" s="79">
        <f t="shared" si="2709"/>
        <v>5186</v>
      </c>
      <c r="CT1494" s="66"/>
      <c r="CU1494" s="68">
        <f t="shared" si="2734"/>
        <v>0</v>
      </c>
      <c r="CV1494" s="79">
        <f t="shared" si="2764"/>
        <v>6929</v>
      </c>
      <c r="CW1494" s="66"/>
      <c r="CX1494" s="66">
        <f t="shared" si="2750"/>
        <v>0</v>
      </c>
      <c r="CY1494" s="40">
        <f t="shared" si="2702"/>
        <v>2833.9599999999982</v>
      </c>
      <c r="CZ1494" s="65"/>
      <c r="DA1494" s="66">
        <f t="shared" si="2747"/>
        <v>0</v>
      </c>
      <c r="DB1494" s="67">
        <f t="shared" si="2776"/>
        <v>15660</v>
      </c>
      <c r="DC1494" s="66"/>
      <c r="DD1494" s="66">
        <f t="shared" si="2748"/>
        <v>0</v>
      </c>
      <c r="DE1494" s="67">
        <f t="shared" si="2777"/>
        <v>62231</v>
      </c>
      <c r="DF1494" s="66"/>
      <c r="DG1494" s="69">
        <f t="shared" si="2735"/>
        <v>0</v>
      </c>
      <c r="DH1494" s="67">
        <f t="shared" si="2701"/>
        <v>438695</v>
      </c>
      <c r="DI1494" s="66"/>
      <c r="DJ1494" s="66">
        <f t="shared" si="2736"/>
        <v>0</v>
      </c>
      <c r="DK1494" s="67">
        <f t="shared" si="2765"/>
        <v>4080</v>
      </c>
      <c r="DM1494" s="206">
        <f t="shared" si="2737"/>
        <v>0</v>
      </c>
      <c r="DN1494" s="25">
        <f t="shared" si="2758"/>
        <v>0</v>
      </c>
      <c r="DO1494" s="5"/>
      <c r="DP1494" s="43">
        <f t="shared" si="2738"/>
        <v>0</v>
      </c>
      <c r="DQ1494" s="27">
        <f t="shared" si="2766"/>
        <v>6413.5</v>
      </c>
      <c r="DR1494" s="5"/>
      <c r="DS1494" s="43">
        <f t="shared" si="2739"/>
        <v>0</v>
      </c>
      <c r="DT1494" s="27">
        <f t="shared" si="2767"/>
        <v>4846</v>
      </c>
      <c r="DU1494" s="5"/>
      <c r="DV1494" s="43">
        <f t="shared" si="2740"/>
        <v>0</v>
      </c>
      <c r="DW1494" s="27">
        <f t="shared" si="2768"/>
        <v>4835</v>
      </c>
      <c r="DX1494" s="5"/>
      <c r="DY1494" s="22">
        <f t="shared" si="2741"/>
        <v>0</v>
      </c>
      <c r="DZ1494" s="25">
        <f t="shared" si="2769"/>
        <v>523</v>
      </c>
      <c r="EA1494" s="22"/>
      <c r="EB1494" s="22">
        <f t="shared" si="2742"/>
        <v>0</v>
      </c>
      <c r="EC1494" s="28">
        <f t="shared" si="2770"/>
        <v>369</v>
      </c>
      <c r="ED1494" s="5"/>
      <c r="EE1494" s="43">
        <f t="shared" si="2743"/>
        <v>0</v>
      </c>
      <c r="EF1494" s="27">
        <f t="shared" si="2771"/>
        <v>4769</v>
      </c>
      <c r="EG1494" s="66"/>
      <c r="EH1494" s="66">
        <f t="shared" si="2744"/>
        <v>0</v>
      </c>
      <c r="EI1494" s="67">
        <f t="shared" si="2772"/>
        <v>21097</v>
      </c>
      <c r="EJ1494" s="66"/>
      <c r="EK1494" s="66">
        <f t="shared" si="2745"/>
        <v>0</v>
      </c>
      <c r="EL1494" s="67">
        <f t="shared" si="2773"/>
        <v>19727</v>
      </c>
      <c r="EM1494" s="110" t="e">
        <f t="shared" si="2778"/>
        <v>#REF!</v>
      </c>
    </row>
    <row r="1495" spans="1:143" ht="11.25" customHeight="1" x14ac:dyDescent="0.25">
      <c r="A1495" s="11">
        <v>46207</v>
      </c>
      <c r="B1495" s="187">
        <v>46177</v>
      </c>
      <c r="C1495" s="174">
        <v>8005017969</v>
      </c>
      <c r="D1495" s="13" t="s">
        <v>184</v>
      </c>
      <c r="E1495" s="14">
        <v>50</v>
      </c>
      <c r="F1495" s="15">
        <v>7</v>
      </c>
      <c r="G1495" s="16">
        <v>191516031227</v>
      </c>
      <c r="H1495" s="66"/>
      <c r="I1495" s="41">
        <f t="shared" si="2712"/>
        <v>100</v>
      </c>
      <c r="J1495" s="48">
        <f t="shared" si="2696"/>
        <v>198327</v>
      </c>
      <c r="K1495" s="66"/>
      <c r="L1495" s="41">
        <f t="shared" si="2703"/>
        <v>100</v>
      </c>
      <c r="M1495" s="48">
        <f t="shared" si="2697"/>
        <v>207144</v>
      </c>
      <c r="N1495" s="66"/>
      <c r="O1495" s="41">
        <f t="shared" si="2704"/>
        <v>100</v>
      </c>
      <c r="P1495" s="48">
        <f t="shared" si="2698"/>
        <v>135706</v>
      </c>
      <c r="Q1495" s="66"/>
      <c r="R1495" s="66">
        <f t="shared" si="2705"/>
        <v>100</v>
      </c>
      <c r="S1495" s="67">
        <f t="shared" si="2699"/>
        <v>271662</v>
      </c>
      <c r="T1495" s="66"/>
      <c r="U1495" s="66">
        <f t="shared" si="2713"/>
        <v>355</v>
      </c>
      <c r="V1495" s="67">
        <f t="shared" si="2679"/>
        <v>104392.80000000005</v>
      </c>
      <c r="X1495" s="69">
        <f t="shared" si="2714"/>
        <v>0</v>
      </c>
      <c r="Y1495" s="67">
        <f t="shared" si="2684"/>
        <v>4416.3500000000004</v>
      </c>
      <c r="Z1495" s="66"/>
      <c r="AA1495" s="68">
        <f t="shared" si="2715"/>
        <v>0</v>
      </c>
      <c r="AB1495" s="67">
        <f t="shared" si="2685"/>
        <v>23770.5</v>
      </c>
      <c r="AC1495" s="66"/>
      <c r="AD1495" s="66">
        <f t="shared" si="2716"/>
        <v>0</v>
      </c>
      <c r="AE1495" s="67">
        <f t="shared" si="2686"/>
        <v>14877</v>
      </c>
      <c r="AF1495" s="66"/>
      <c r="AG1495" s="78">
        <f t="shared" si="2717"/>
        <v>0</v>
      </c>
      <c r="AH1495" s="79">
        <f t="shared" si="2687"/>
        <v>17184.8</v>
      </c>
      <c r="AI1495" s="66"/>
      <c r="AJ1495" s="68">
        <f t="shared" si="2718"/>
        <v>0</v>
      </c>
      <c r="AK1495" s="67">
        <f t="shared" si="2688"/>
        <v>41014</v>
      </c>
      <c r="AL1495" s="66"/>
      <c r="AM1495" s="68">
        <f t="shared" si="2673"/>
        <v>0</v>
      </c>
      <c r="AN1495" s="67">
        <f t="shared" si="2689"/>
        <v>7722.12</v>
      </c>
      <c r="AO1495" s="66"/>
      <c r="AP1495" s="68">
        <f t="shared" si="2719"/>
        <v>0</v>
      </c>
      <c r="AQ1495" s="67">
        <f t="shared" si="2706"/>
        <v>7247.6399999999994</v>
      </c>
      <c r="AR1495" s="66"/>
      <c r="AS1495" s="68">
        <f t="shared" si="2720"/>
        <v>0</v>
      </c>
      <c r="AT1495" s="67">
        <f t="shared" si="2674"/>
        <v>2278.5</v>
      </c>
      <c r="AU1495" s="66"/>
      <c r="AV1495" s="66">
        <f t="shared" si="2721"/>
        <v>0</v>
      </c>
      <c r="AW1495" s="42">
        <f t="shared" si="2711"/>
        <v>3255.6000000000017</v>
      </c>
      <c r="AX1495" s="66"/>
      <c r="AY1495" s="66">
        <f t="shared" si="2722"/>
        <v>0</v>
      </c>
      <c r="AZ1495" s="67">
        <f t="shared" si="2753"/>
        <v>616.09999999999991</v>
      </c>
      <c r="BA1495" s="66"/>
      <c r="BB1495" s="68">
        <f t="shared" si="2723"/>
        <v>0</v>
      </c>
      <c r="BC1495" s="67">
        <f t="shared" si="2708"/>
        <v>77.819999999999851</v>
      </c>
      <c r="BD1495" s="66"/>
      <c r="BE1495" s="68">
        <f t="shared" si="2724"/>
        <v>0</v>
      </c>
      <c r="BF1495" s="67">
        <f t="shared" si="2751"/>
        <v>445.38000000000164</v>
      </c>
      <c r="BG1495" s="66"/>
      <c r="BH1495" s="68" t="e">
        <f>IF(OR(#REF!="NPC06UZDB-GY026M",#REF!="NPP06UZDB-GY010M",D1495="CO155E2-0CM018",D1495="CO155E2-0CM023",D1495="CO155E2-0CM026",D1495="NPP06UZDB-GY150C",D1495="NPP06UZDB-GY025M",D1495="NPC06UZDB-GY013M",D1495="NPP06UZDB-GY001M",D1495="NPP06UZDB-GY250C",D1495="NPC06UZDB-GY028M",D1495="NPC06UZDB-GY018M",D1495="NPC06UZDB-GY014M",D1495="NPC06UZDB-GY012M",D1495="NPC06UZDB-GY011M",D1495="NPC06UZDB-GY006M",D1495="CO155E2-0CM006",D1495="NPP06UZDB-GY005M",D1495="NPP06UZDB-GY005M",D1495="NPP06UZDB-GY003M",D1495="NPP06UZDB-GY002M",D1495="NPC06UZDB-GY025M",D1495="CO155E2-0CM020",D1495="CO155E2-0CM030",D1495="NPC06UZDB-GY350C",D1495="NPC06UZDB-GY030M",D1495="NPC06UZDB-GY020C",D1495="NPC06UZDB-GY030M",D1495="NPC06UZDB-GY350C",D1495="CO155E2-0CM007",D1495="NPC06UZDB-GY150C",D1495="NPC06UZDB-GY250C",D1495="NPC06UZDB-GY007M",D1495="CO155E2-0CC050",D1495="NPC06UZDB-GY006M",D1495="NPC06UZDB-GY008M",D1495="NPC06UZDB-GY050C",D1495="CO155E2-0CC250",D1495="NPC06UZDB-GY750C",D1495="NPC06UZDB-GY007M",D1495="NPC06UZDB-GY020M",D1495="CO155E2-0CC150",D1495="CO155E2-0CM015",D1495="CO155E2-0CM010",D1495="NPC06UZDB-GY450C",D1495="NPC06UZDB-GY015M",D1495="NPC06UZDB-GY150C",D1495="CO155E2-0CM001",D1495="CO155E2-0CM002",D1495="CO155E2-0CM003",D1495="CO155E2-0CM004",D1495="CO155E2-0CM005",D1495="CO155E2-0CM008",D1495="NPC06UZDB-GY010M",D1495="NPC06UZDB-GY001M",D1495="NPC06UZDB-GY002M",D1495="NPC06UZDB-GY003M",D1495="NPC06UZDB-GY004M",D1495="NPC06UZDB-GY005M",),E1495*(F1495+0.12),0)</f>
        <v>#REF!</v>
      </c>
      <c r="BI1495" s="67" t="e">
        <f t="shared" si="2752"/>
        <v>#REF!</v>
      </c>
      <c r="BJ1495" s="66"/>
      <c r="BK1495" s="68">
        <f t="shared" si="2725"/>
        <v>0</v>
      </c>
      <c r="BL1495" s="67">
        <f t="shared" si="2759"/>
        <v>2582.6000000000004</v>
      </c>
      <c r="BM1495" s="66"/>
      <c r="BN1495" s="68">
        <f t="shared" si="2749"/>
        <v>0</v>
      </c>
      <c r="BO1495" s="67">
        <f t="shared" si="2760"/>
        <v>9059.4999999999982</v>
      </c>
      <c r="BP1495" s="66"/>
      <c r="BQ1495" s="68">
        <f t="shared" si="2680"/>
        <v>0</v>
      </c>
      <c r="BR1495" s="67">
        <f t="shared" si="2774"/>
        <v>52685.650000000009</v>
      </c>
      <c r="BS1495" s="66"/>
      <c r="BT1495" s="66">
        <f t="shared" si="2755"/>
        <v>0</v>
      </c>
      <c r="BU1495" s="67">
        <f t="shared" si="2693"/>
        <v>146145</v>
      </c>
      <c r="BV1495" s="66"/>
      <c r="BW1495" s="66">
        <f t="shared" si="2756"/>
        <v>0</v>
      </c>
      <c r="BX1495" s="67">
        <f t="shared" si="2710"/>
        <v>80442</v>
      </c>
      <c r="BY1495" s="66"/>
      <c r="BZ1495" s="66">
        <f t="shared" si="2757"/>
        <v>0</v>
      </c>
      <c r="CA1495" s="67">
        <f t="shared" si="2695"/>
        <v>141839</v>
      </c>
      <c r="CB1495" s="66"/>
      <c r="CC1495" s="66">
        <f t="shared" si="2728"/>
        <v>0</v>
      </c>
      <c r="CD1495" s="67">
        <f t="shared" si="2700"/>
        <v>13351.939999999999</v>
      </c>
      <c r="CE1495" s="66"/>
      <c r="CF1495" s="66">
        <f t="shared" si="2729"/>
        <v>0</v>
      </c>
      <c r="CG1495" s="67">
        <f t="shared" si="2761"/>
        <v>3663.6999999999994</v>
      </c>
      <c r="CH1495" s="66"/>
      <c r="CI1495" s="66">
        <f t="shared" si="2730"/>
        <v>0</v>
      </c>
      <c r="CJ1495" s="67">
        <f t="shared" si="2775"/>
        <v>6757.8</v>
      </c>
      <c r="CK1495" s="66"/>
      <c r="CL1495" s="68">
        <f t="shared" si="2731"/>
        <v>0</v>
      </c>
      <c r="CM1495" s="79">
        <f t="shared" si="2762"/>
        <v>4847.4799999999996</v>
      </c>
      <c r="CN1495" s="66"/>
      <c r="CO1495" s="68">
        <f t="shared" si="2732"/>
        <v>0</v>
      </c>
      <c r="CP1495" s="79">
        <f t="shared" si="2763"/>
        <v>3955</v>
      </c>
      <c r="CQ1495" s="66"/>
      <c r="CR1495" s="68">
        <f t="shared" si="2733"/>
        <v>0</v>
      </c>
      <c r="CS1495" s="79">
        <f t="shared" si="2709"/>
        <v>5186</v>
      </c>
      <c r="CT1495" s="66"/>
      <c r="CU1495" s="68">
        <f t="shared" si="2734"/>
        <v>0</v>
      </c>
      <c r="CV1495" s="79">
        <f t="shared" si="2764"/>
        <v>6929</v>
      </c>
      <c r="CW1495" s="66"/>
      <c r="CX1495" s="66">
        <f t="shared" si="2750"/>
        <v>0</v>
      </c>
      <c r="CY1495" s="40">
        <f t="shared" si="2702"/>
        <v>2833.9599999999982</v>
      </c>
      <c r="CZ1495" s="65"/>
      <c r="DA1495" s="66">
        <f t="shared" si="2747"/>
        <v>0</v>
      </c>
      <c r="DB1495" s="67">
        <f t="shared" si="2776"/>
        <v>15660</v>
      </c>
      <c r="DC1495" s="66"/>
      <c r="DD1495" s="66">
        <f t="shared" si="2748"/>
        <v>0</v>
      </c>
      <c r="DE1495" s="67">
        <f t="shared" si="2777"/>
        <v>62231</v>
      </c>
      <c r="DF1495" s="66"/>
      <c r="DG1495" s="69">
        <f t="shared" si="2735"/>
        <v>0</v>
      </c>
      <c r="DH1495" s="67">
        <f t="shared" si="2701"/>
        <v>438695</v>
      </c>
      <c r="DI1495" s="66"/>
      <c r="DJ1495" s="66">
        <f t="shared" si="2736"/>
        <v>0</v>
      </c>
      <c r="DK1495" s="67">
        <f t="shared" si="2765"/>
        <v>4080</v>
      </c>
      <c r="DM1495" s="206">
        <f t="shared" si="2737"/>
        <v>0</v>
      </c>
      <c r="DN1495" s="25">
        <f t="shared" si="2758"/>
        <v>0</v>
      </c>
      <c r="DO1495" s="5"/>
      <c r="DP1495" s="43">
        <f t="shared" si="2738"/>
        <v>0</v>
      </c>
      <c r="DQ1495" s="27">
        <f t="shared" si="2766"/>
        <v>6413.5</v>
      </c>
      <c r="DR1495" s="5"/>
      <c r="DS1495" s="43">
        <f t="shared" si="2739"/>
        <v>0</v>
      </c>
      <c r="DT1495" s="27">
        <f t="shared" si="2767"/>
        <v>4846</v>
      </c>
      <c r="DU1495" s="5"/>
      <c r="DV1495" s="43">
        <f t="shared" si="2740"/>
        <v>0</v>
      </c>
      <c r="DW1495" s="27">
        <f t="shared" si="2768"/>
        <v>4835</v>
      </c>
      <c r="DX1495" s="5"/>
      <c r="DY1495" s="22">
        <f t="shared" si="2741"/>
        <v>0</v>
      </c>
      <c r="DZ1495" s="25">
        <f t="shared" si="2769"/>
        <v>523</v>
      </c>
      <c r="EA1495" s="22"/>
      <c r="EB1495" s="22">
        <f t="shared" si="2742"/>
        <v>0</v>
      </c>
      <c r="EC1495" s="28">
        <f t="shared" si="2770"/>
        <v>369</v>
      </c>
      <c r="ED1495" s="5"/>
      <c r="EE1495" s="43">
        <f t="shared" si="2743"/>
        <v>0</v>
      </c>
      <c r="EF1495" s="27">
        <f t="shared" si="2771"/>
        <v>4769</v>
      </c>
      <c r="EG1495" s="66"/>
      <c r="EH1495" s="66">
        <f t="shared" si="2744"/>
        <v>0</v>
      </c>
      <c r="EI1495" s="67">
        <f t="shared" si="2772"/>
        <v>21097</v>
      </c>
      <c r="EJ1495" s="66"/>
      <c r="EK1495" s="66">
        <f t="shared" si="2745"/>
        <v>0</v>
      </c>
      <c r="EL1495" s="67">
        <f t="shared" si="2773"/>
        <v>19727</v>
      </c>
      <c r="EM1495" s="110" t="e">
        <f t="shared" si="2778"/>
        <v>#REF!</v>
      </c>
    </row>
    <row r="1496" spans="1:143" ht="11.25" customHeight="1" x14ac:dyDescent="0.25">
      <c r="A1496" s="11">
        <v>46207</v>
      </c>
      <c r="B1496" s="187">
        <v>46191</v>
      </c>
      <c r="C1496" s="174">
        <v>8005017981</v>
      </c>
      <c r="D1496" s="13" t="s">
        <v>313</v>
      </c>
      <c r="E1496" s="14">
        <v>70</v>
      </c>
      <c r="F1496" s="15">
        <v>3</v>
      </c>
      <c r="G1496" s="16">
        <v>191516031807</v>
      </c>
      <c r="H1496" s="66"/>
      <c r="I1496" s="41">
        <f t="shared" si="2712"/>
        <v>140</v>
      </c>
      <c r="J1496" s="48">
        <f t="shared" si="2696"/>
        <v>198187</v>
      </c>
      <c r="K1496" s="66"/>
      <c r="L1496" s="41">
        <f t="shared" si="2703"/>
        <v>140</v>
      </c>
      <c r="M1496" s="48">
        <f t="shared" si="2697"/>
        <v>207004</v>
      </c>
      <c r="N1496" s="66"/>
      <c r="O1496" s="41">
        <f t="shared" si="2704"/>
        <v>140</v>
      </c>
      <c r="P1496" s="48">
        <f t="shared" si="2698"/>
        <v>135566</v>
      </c>
      <c r="Q1496" s="66"/>
      <c r="R1496" s="66">
        <f t="shared" si="2705"/>
        <v>140</v>
      </c>
      <c r="S1496" s="67">
        <f t="shared" si="2699"/>
        <v>271522</v>
      </c>
      <c r="T1496" s="66"/>
      <c r="U1496" s="66">
        <f t="shared" si="2713"/>
        <v>0</v>
      </c>
      <c r="V1496" s="67">
        <f t="shared" si="2679"/>
        <v>104392.80000000005</v>
      </c>
      <c r="X1496" s="69">
        <f t="shared" si="2714"/>
        <v>0</v>
      </c>
      <c r="Y1496" s="67">
        <f t="shared" si="2684"/>
        <v>4416.3500000000004</v>
      </c>
      <c r="Z1496" s="66"/>
      <c r="AA1496" s="68">
        <f t="shared" si="2715"/>
        <v>217</v>
      </c>
      <c r="AB1496" s="67">
        <f t="shared" si="2685"/>
        <v>23553.5</v>
      </c>
      <c r="AC1496" s="66"/>
      <c r="AD1496" s="66">
        <f t="shared" si="2716"/>
        <v>0</v>
      </c>
      <c r="AE1496" s="67">
        <f t="shared" si="2686"/>
        <v>14877</v>
      </c>
      <c r="AF1496" s="66"/>
      <c r="AG1496" s="78">
        <f t="shared" si="2717"/>
        <v>0</v>
      </c>
      <c r="AH1496" s="79">
        <f t="shared" si="2687"/>
        <v>17184.8</v>
      </c>
      <c r="AI1496" s="66"/>
      <c r="AJ1496" s="68">
        <f t="shared" si="2718"/>
        <v>0</v>
      </c>
      <c r="AK1496" s="67">
        <f t="shared" si="2688"/>
        <v>41014</v>
      </c>
      <c r="AL1496" s="66"/>
      <c r="AM1496" s="68">
        <f t="shared" ref="AM1496:AM1499" si="2779">IF(OR(D1496="NPC6ASZDB-RD015C",D1496="NPP6ASZDB-RD005M",D1496="NPC6ASZDB-RD750C",D1496="NPC6ASZDB-RD030M",D1496="NPP6ASZDB-RD010M",D1496="NPP6ASZDB-RD002M",D1496="NPP6ASZDB-RD001M",D1496="NPP6ASZDB-RD003M",D1496="NPC6ASZDB-RD075C",D1496="NPC6ASZDB-RD009M",D1496="NPC6ASZDB-RD025C",D1496="NPC6ASZDB-RD015M",D1496="NPC6ASZDB-RD004M",D1496="NPC6ASZDB-RD006M",D1496="NPC6ASZDB-RD020C",D1496="NPC6ASZDB-RD008M",D1496="NPC6ASZDB-RD350C",D1496="NPC6ASZDB-RD030C",D1496="NPC6ASZDB-RD250C",D1496="NPC06SZDB-RD015M",D1496="NPC6ASZDB-RD050C",D1496="NPC6ASZDB-RD050C",D1496="NPC06SZDB-RD050C",D1496="NPC6ASZDB-RD010M",D1496="NPC06SZDB-RD005M",D1496="NPC06SZDB-RD010M",D1496="NPC6ASZDB-RD007M",D1496="NPC6ASZDB-RD010M",D1496="NPC6ASZDB-RD001M",D1496="NPC6ASZDB-RD005M",D1496="NPC6ASZDB-RD150C",D1496="NPC06SZDB-RD002M",D1496="NPC06SZDB-RD150C",D1496="NPC06SZDB-RD001M",D1496="NPC06SZDB-RD003M",D1496="NPC6ASZDB-RD002M",D1496="NPC6ASZDB-RD003M",D1496="NPC6ASZDB-RD020M",),E1496*(F1496+0.1),0)</f>
        <v>0</v>
      </c>
      <c r="AN1496" s="67">
        <f t="shared" si="2689"/>
        <v>7722.12</v>
      </c>
      <c r="AO1496" s="66"/>
      <c r="AP1496" s="68">
        <f t="shared" si="2719"/>
        <v>0</v>
      </c>
      <c r="AQ1496" s="67">
        <f t="shared" si="2706"/>
        <v>7247.6399999999994</v>
      </c>
      <c r="AR1496" s="66"/>
      <c r="AS1496" s="68">
        <f t="shared" si="2720"/>
        <v>0</v>
      </c>
      <c r="AT1496" s="67">
        <f t="shared" ref="AT1496:AT1499" si="2780">+AT1495+AR1496-AS1496</f>
        <v>2278.5</v>
      </c>
      <c r="AU1496" s="66"/>
      <c r="AV1496" s="66">
        <f t="shared" si="2721"/>
        <v>0</v>
      </c>
      <c r="AW1496" s="42">
        <f t="shared" si="2711"/>
        <v>3255.6000000000017</v>
      </c>
      <c r="AX1496" s="66"/>
      <c r="AY1496" s="66">
        <f t="shared" si="2722"/>
        <v>0</v>
      </c>
      <c r="AZ1496" s="67">
        <f t="shared" si="2753"/>
        <v>616.09999999999991</v>
      </c>
      <c r="BA1496" s="66"/>
      <c r="BB1496" s="68">
        <f t="shared" si="2723"/>
        <v>0</v>
      </c>
      <c r="BC1496" s="67">
        <f t="shared" si="2708"/>
        <v>77.819999999999851</v>
      </c>
      <c r="BD1496" s="66"/>
      <c r="BE1496" s="68">
        <f t="shared" si="2724"/>
        <v>0</v>
      </c>
      <c r="BF1496" s="67">
        <f t="shared" si="2751"/>
        <v>445.38000000000164</v>
      </c>
      <c r="BG1496" s="66"/>
      <c r="BH1496" s="68" t="e">
        <f>IF(OR(#REF!="NPC06UZDB-GY026M",#REF!="NPP06UZDB-GY010M",D1496="CO155E2-0CM018",D1496="CO155E2-0CM023",D1496="CO155E2-0CM026",D1496="NPP06UZDB-GY150C",D1496="NPP06UZDB-GY025M",D1496="NPC06UZDB-GY013M",D1496="NPP06UZDB-GY001M",D1496="NPP06UZDB-GY250C",D1496="NPC06UZDB-GY028M",D1496="NPC06UZDB-GY018M",D1496="NPC06UZDB-GY014M",D1496="NPC06UZDB-GY012M",D1496="NPC06UZDB-GY011M",D1496="NPC06UZDB-GY006M",D1496="CO155E2-0CM006",D1496="NPP06UZDB-GY005M",D1496="NPP06UZDB-GY005M",D1496="NPP06UZDB-GY003M",D1496="NPP06UZDB-GY002M",D1496="NPC06UZDB-GY025M",D1496="CO155E2-0CM020",D1496="CO155E2-0CM030",D1496="NPC06UZDB-GY350C",D1496="NPC06UZDB-GY030M",D1496="NPC06UZDB-GY020C",D1496="NPC06UZDB-GY030M",D1496="NPC06UZDB-GY350C",D1496="CO155E2-0CM007",D1496="NPC06UZDB-GY150C",D1496="NPC06UZDB-GY250C",D1496="NPC06UZDB-GY007M",D1496="CO155E2-0CC050",D1496="NPC06UZDB-GY006M",D1496="NPC06UZDB-GY008M",D1496="NPC06UZDB-GY050C",D1496="CO155E2-0CC250",D1496="NPC06UZDB-GY750C",D1496="NPC06UZDB-GY007M",D1496="NPC06UZDB-GY020M",D1496="CO155E2-0CC150",D1496="CO155E2-0CM015",D1496="CO155E2-0CM010",D1496="NPC06UZDB-GY450C",D1496="NPC06UZDB-GY015M",D1496="NPC06UZDB-GY150C",D1496="CO155E2-0CM001",D1496="CO155E2-0CM002",D1496="CO155E2-0CM003",D1496="CO155E2-0CM004",D1496="CO155E2-0CM005",D1496="CO155E2-0CM008",D1496="NPC06UZDB-GY010M",D1496="NPC06UZDB-GY001M",D1496="NPC06UZDB-GY002M",D1496="NPC06UZDB-GY003M",D1496="NPC06UZDB-GY004M",D1496="NPC06UZDB-GY005M",),E1496*(F1496+0.12),0)</f>
        <v>#REF!</v>
      </c>
      <c r="BI1496" s="67" t="e">
        <f t="shared" si="2752"/>
        <v>#REF!</v>
      </c>
      <c r="BJ1496" s="66"/>
      <c r="BK1496" s="68">
        <f t="shared" si="2725"/>
        <v>0</v>
      </c>
      <c r="BL1496" s="67">
        <f t="shared" si="2759"/>
        <v>2582.6000000000004</v>
      </c>
      <c r="BM1496" s="66"/>
      <c r="BN1496" s="68">
        <f t="shared" si="2749"/>
        <v>0</v>
      </c>
      <c r="BO1496" s="67">
        <f t="shared" si="2760"/>
        <v>9059.4999999999982</v>
      </c>
      <c r="BP1496" s="66"/>
      <c r="BQ1496" s="68">
        <f t="shared" si="2680"/>
        <v>0</v>
      </c>
      <c r="BR1496" s="67">
        <f t="shared" si="2774"/>
        <v>52685.650000000009</v>
      </c>
      <c r="BS1496" s="66"/>
      <c r="BT1496" s="66">
        <f t="shared" si="2755"/>
        <v>0</v>
      </c>
      <c r="BU1496" s="67">
        <f t="shared" si="2693"/>
        <v>146145</v>
      </c>
      <c r="BV1496" s="66"/>
      <c r="BW1496" s="66">
        <f t="shared" si="2756"/>
        <v>0</v>
      </c>
      <c r="BX1496" s="67">
        <f t="shared" si="2710"/>
        <v>80442</v>
      </c>
      <c r="BY1496" s="66"/>
      <c r="BZ1496" s="66">
        <f t="shared" si="2757"/>
        <v>0</v>
      </c>
      <c r="CA1496" s="67">
        <f t="shared" si="2695"/>
        <v>141839</v>
      </c>
      <c r="CB1496" s="66"/>
      <c r="CC1496" s="66">
        <f t="shared" si="2728"/>
        <v>0</v>
      </c>
      <c r="CD1496" s="67">
        <f t="shared" si="2700"/>
        <v>13351.939999999999</v>
      </c>
      <c r="CE1496" s="66"/>
      <c r="CF1496" s="66">
        <f t="shared" si="2729"/>
        <v>0</v>
      </c>
      <c r="CG1496" s="67">
        <f t="shared" si="2761"/>
        <v>3663.6999999999994</v>
      </c>
      <c r="CH1496" s="66"/>
      <c r="CI1496" s="66">
        <f t="shared" si="2730"/>
        <v>0</v>
      </c>
      <c r="CJ1496" s="67">
        <f t="shared" si="2775"/>
        <v>6757.8</v>
      </c>
      <c r="CK1496" s="66"/>
      <c r="CL1496" s="68">
        <f t="shared" si="2731"/>
        <v>0</v>
      </c>
      <c r="CM1496" s="79">
        <f t="shared" si="2762"/>
        <v>4847.4799999999996</v>
      </c>
      <c r="CN1496" s="66"/>
      <c r="CO1496" s="68">
        <f t="shared" si="2732"/>
        <v>0</v>
      </c>
      <c r="CP1496" s="79">
        <f t="shared" si="2763"/>
        <v>3955</v>
      </c>
      <c r="CQ1496" s="66"/>
      <c r="CR1496" s="68">
        <f t="shared" si="2733"/>
        <v>0</v>
      </c>
      <c r="CS1496" s="79">
        <f t="shared" si="2709"/>
        <v>5186</v>
      </c>
      <c r="CT1496" s="66"/>
      <c r="CU1496" s="68">
        <f t="shared" si="2734"/>
        <v>0</v>
      </c>
      <c r="CV1496" s="79">
        <f t="shared" si="2764"/>
        <v>6929</v>
      </c>
      <c r="CW1496" s="66"/>
      <c r="CX1496" s="66">
        <f t="shared" si="2750"/>
        <v>0</v>
      </c>
      <c r="CY1496" s="40">
        <f t="shared" si="2702"/>
        <v>2833.9599999999982</v>
      </c>
      <c r="CZ1496" s="65"/>
      <c r="DA1496" s="66">
        <f t="shared" si="2747"/>
        <v>0</v>
      </c>
      <c r="DB1496" s="67">
        <f t="shared" si="2776"/>
        <v>15660</v>
      </c>
      <c r="DC1496" s="66"/>
      <c r="DD1496" s="66">
        <f t="shared" si="2748"/>
        <v>0</v>
      </c>
      <c r="DE1496" s="67">
        <f t="shared" si="2777"/>
        <v>62231</v>
      </c>
      <c r="DF1496" s="66"/>
      <c r="DG1496" s="69">
        <f t="shared" si="2735"/>
        <v>0</v>
      </c>
      <c r="DH1496" s="67">
        <f t="shared" si="2701"/>
        <v>438695</v>
      </c>
      <c r="DI1496" s="66"/>
      <c r="DJ1496" s="66">
        <f t="shared" si="2736"/>
        <v>0</v>
      </c>
      <c r="DK1496" s="67">
        <f t="shared" si="2765"/>
        <v>4080</v>
      </c>
      <c r="DM1496" s="206">
        <f t="shared" si="2737"/>
        <v>0</v>
      </c>
      <c r="DN1496" s="25">
        <f t="shared" si="2758"/>
        <v>0</v>
      </c>
      <c r="DO1496" s="5"/>
      <c r="DP1496" s="43">
        <f t="shared" si="2738"/>
        <v>0</v>
      </c>
      <c r="DQ1496" s="27">
        <f t="shared" si="2766"/>
        <v>6413.5</v>
      </c>
      <c r="DR1496" s="5"/>
      <c r="DS1496" s="43">
        <f t="shared" si="2739"/>
        <v>0</v>
      </c>
      <c r="DT1496" s="27">
        <f t="shared" si="2767"/>
        <v>4846</v>
      </c>
      <c r="DU1496" s="5"/>
      <c r="DV1496" s="43">
        <f t="shared" si="2740"/>
        <v>0</v>
      </c>
      <c r="DW1496" s="27">
        <f t="shared" si="2768"/>
        <v>4835</v>
      </c>
      <c r="DX1496" s="5"/>
      <c r="DY1496" s="22">
        <f t="shared" si="2741"/>
        <v>0</v>
      </c>
      <c r="DZ1496" s="25">
        <f t="shared" si="2769"/>
        <v>523</v>
      </c>
      <c r="EA1496" s="22"/>
      <c r="EB1496" s="22">
        <f t="shared" si="2742"/>
        <v>0</v>
      </c>
      <c r="EC1496" s="28">
        <f t="shared" si="2770"/>
        <v>369</v>
      </c>
      <c r="ED1496" s="5"/>
      <c r="EE1496" s="43">
        <f t="shared" si="2743"/>
        <v>0</v>
      </c>
      <c r="EF1496" s="27">
        <f t="shared" si="2771"/>
        <v>4769</v>
      </c>
      <c r="EG1496" s="66"/>
      <c r="EH1496" s="66">
        <f t="shared" si="2744"/>
        <v>0</v>
      </c>
      <c r="EI1496" s="67">
        <f t="shared" si="2772"/>
        <v>21097</v>
      </c>
      <c r="EJ1496" s="66"/>
      <c r="EK1496" s="66">
        <f t="shared" si="2745"/>
        <v>0</v>
      </c>
      <c r="EL1496" s="67">
        <f t="shared" si="2773"/>
        <v>19727</v>
      </c>
      <c r="EM1496" s="110" t="e">
        <f t="shared" si="2778"/>
        <v>#REF!</v>
      </c>
    </row>
    <row r="1497" spans="1:143" ht="11.25" customHeight="1" x14ac:dyDescent="0.25">
      <c r="A1497" s="11">
        <v>46207</v>
      </c>
      <c r="B1497" s="187">
        <v>46191</v>
      </c>
      <c r="C1497" s="174">
        <v>8005017989</v>
      </c>
      <c r="D1497" s="13" t="s">
        <v>310</v>
      </c>
      <c r="E1497" s="14">
        <v>180</v>
      </c>
      <c r="F1497" s="15">
        <v>10</v>
      </c>
      <c r="G1497" s="16">
        <v>191516031197</v>
      </c>
      <c r="H1497" s="66"/>
      <c r="I1497" s="41">
        <f t="shared" si="2712"/>
        <v>360</v>
      </c>
      <c r="J1497" s="48">
        <f t="shared" si="2696"/>
        <v>197827</v>
      </c>
      <c r="K1497" s="66"/>
      <c r="L1497" s="41">
        <f t="shared" si="2703"/>
        <v>360</v>
      </c>
      <c r="M1497" s="48">
        <f t="shared" si="2697"/>
        <v>206644</v>
      </c>
      <c r="N1497" s="66"/>
      <c r="O1497" s="41">
        <f t="shared" si="2704"/>
        <v>360</v>
      </c>
      <c r="P1497" s="48">
        <f t="shared" si="2698"/>
        <v>135206</v>
      </c>
      <c r="Q1497" s="66"/>
      <c r="R1497" s="66">
        <f t="shared" si="2705"/>
        <v>360</v>
      </c>
      <c r="S1497" s="67">
        <f t="shared" si="2699"/>
        <v>271162</v>
      </c>
      <c r="T1497" s="66"/>
      <c r="U1497" s="66">
        <f t="shared" si="2713"/>
        <v>1818</v>
      </c>
      <c r="V1497" s="67">
        <f t="shared" ref="V1497:V1499" si="2781">V1496+T1497-U1497</f>
        <v>102574.80000000005</v>
      </c>
      <c r="X1497" s="69">
        <f t="shared" si="2714"/>
        <v>0</v>
      </c>
      <c r="Y1497" s="67">
        <f t="shared" si="2684"/>
        <v>4416.3500000000004</v>
      </c>
      <c r="Z1497" s="66"/>
      <c r="AA1497" s="68">
        <f t="shared" si="2715"/>
        <v>0</v>
      </c>
      <c r="AB1497" s="67">
        <f t="shared" si="2685"/>
        <v>23553.5</v>
      </c>
      <c r="AC1497" s="66"/>
      <c r="AD1497" s="66">
        <f t="shared" si="2716"/>
        <v>0</v>
      </c>
      <c r="AE1497" s="67">
        <f t="shared" si="2686"/>
        <v>14877</v>
      </c>
      <c r="AF1497" s="66"/>
      <c r="AG1497" s="78">
        <f t="shared" si="2717"/>
        <v>0</v>
      </c>
      <c r="AH1497" s="79">
        <f t="shared" si="2687"/>
        <v>17184.8</v>
      </c>
      <c r="AI1497" s="66"/>
      <c r="AJ1497" s="68">
        <f t="shared" si="2718"/>
        <v>0</v>
      </c>
      <c r="AK1497" s="67">
        <f t="shared" si="2688"/>
        <v>41014</v>
      </c>
      <c r="AL1497" s="66"/>
      <c r="AM1497" s="68">
        <f t="shared" si="2779"/>
        <v>0</v>
      </c>
      <c r="AN1497" s="67">
        <f t="shared" si="2689"/>
        <v>7722.12</v>
      </c>
      <c r="AO1497" s="66"/>
      <c r="AP1497" s="68">
        <f t="shared" si="2719"/>
        <v>0</v>
      </c>
      <c r="AQ1497" s="67">
        <f t="shared" si="2706"/>
        <v>7247.6399999999994</v>
      </c>
      <c r="AR1497" s="66"/>
      <c r="AS1497" s="68">
        <f t="shared" si="2720"/>
        <v>0</v>
      </c>
      <c r="AT1497" s="67">
        <f t="shared" si="2780"/>
        <v>2278.5</v>
      </c>
      <c r="AU1497" s="66"/>
      <c r="AV1497" s="66">
        <f t="shared" si="2721"/>
        <v>0</v>
      </c>
      <c r="AW1497" s="42">
        <f t="shared" si="2711"/>
        <v>3255.6000000000017</v>
      </c>
      <c r="AX1497" s="66"/>
      <c r="AY1497" s="66">
        <f t="shared" si="2722"/>
        <v>0</v>
      </c>
      <c r="AZ1497" s="67">
        <f t="shared" si="2753"/>
        <v>616.09999999999991</v>
      </c>
      <c r="BA1497" s="66"/>
      <c r="BB1497" s="68">
        <f t="shared" si="2723"/>
        <v>0</v>
      </c>
      <c r="BC1497" s="67">
        <f t="shared" si="2708"/>
        <v>77.819999999999851</v>
      </c>
      <c r="BD1497" s="66"/>
      <c r="BE1497" s="68">
        <f t="shared" si="2724"/>
        <v>0</v>
      </c>
      <c r="BF1497" s="67">
        <f t="shared" si="2751"/>
        <v>445.38000000000164</v>
      </c>
      <c r="BG1497" s="66"/>
      <c r="BH1497" s="68" t="e">
        <f>IF(OR(#REF!="NPC06UZDB-GY026M",#REF!="NPP06UZDB-GY010M",D1497="CO155E2-0CM018",D1497="CO155E2-0CM023",D1497="CO155E2-0CM026",D1497="NPP06UZDB-GY150C",D1497="NPP06UZDB-GY025M",D1497="NPC06UZDB-GY013M",D1497="NPP06UZDB-GY001M",D1497="NPP06UZDB-GY250C",D1497="NPC06UZDB-GY028M",D1497="NPC06UZDB-GY018M",D1497="NPC06UZDB-GY014M",D1497="NPC06UZDB-GY012M",D1497="NPC06UZDB-GY011M",D1497="NPC06UZDB-GY006M",D1497="CO155E2-0CM006",D1497="NPP06UZDB-GY005M",D1497="NPP06UZDB-GY005M",D1497="NPP06UZDB-GY003M",D1497="NPP06UZDB-GY002M",D1497="NPC06UZDB-GY025M",D1497="CO155E2-0CM020",D1497="CO155E2-0CM030",D1497="NPC06UZDB-GY350C",D1497="NPC06UZDB-GY030M",D1497="NPC06UZDB-GY020C",D1497="NPC06UZDB-GY030M",D1497="NPC06UZDB-GY350C",D1497="CO155E2-0CM007",D1497="NPC06UZDB-GY150C",D1497="NPC06UZDB-GY250C",D1497="NPC06UZDB-GY007M",D1497="CO155E2-0CC050",D1497="NPC06UZDB-GY006M",D1497="NPC06UZDB-GY008M",D1497="NPC06UZDB-GY050C",D1497="CO155E2-0CC250",D1497="NPC06UZDB-GY750C",D1497="NPC06UZDB-GY007M",D1497="NPC06UZDB-GY020M",D1497="CO155E2-0CC150",D1497="CO155E2-0CM015",D1497="CO155E2-0CM010",D1497="NPC06UZDB-GY450C",D1497="NPC06UZDB-GY015M",D1497="NPC06UZDB-GY150C",D1497="CO155E2-0CM001",D1497="CO155E2-0CM002",D1497="CO155E2-0CM003",D1497="CO155E2-0CM004",D1497="CO155E2-0CM005",D1497="CO155E2-0CM008",D1497="NPC06UZDB-GY010M",D1497="NPC06UZDB-GY001M",D1497="NPC06UZDB-GY002M",D1497="NPC06UZDB-GY003M",D1497="NPC06UZDB-GY004M",D1497="NPC06UZDB-GY005M",),E1497*(F1497+0.12),0)</f>
        <v>#REF!</v>
      </c>
      <c r="BI1497" s="67" t="e">
        <f t="shared" si="2752"/>
        <v>#REF!</v>
      </c>
      <c r="BJ1497" s="66"/>
      <c r="BK1497" s="68">
        <f t="shared" si="2725"/>
        <v>0</v>
      </c>
      <c r="BL1497" s="67">
        <f t="shared" si="2759"/>
        <v>2582.6000000000004</v>
      </c>
      <c r="BM1497" s="66"/>
      <c r="BN1497" s="68">
        <f t="shared" si="2749"/>
        <v>0</v>
      </c>
      <c r="BO1497" s="67">
        <f t="shared" si="2760"/>
        <v>9059.4999999999982</v>
      </c>
      <c r="BP1497" s="66"/>
      <c r="BQ1497" s="68">
        <f t="shared" ref="BQ1497:BQ1499" si="2782">IF(OR(D1497="NPP06UZDB-WT150C",D1497="NPP06UZDB-WT015M",D1497="NPP06UZDB-WT005M",D1497="NPP06UZDB-WT005M",D1497="NPP06UZDB-WT250C",D1497="NPP06UZDB-WT007M",D1497="NPP06UZDB-WT010M",D1497="NPP06UZDB-WT001M",D1497="NPP06UZDB-WT002M",D1497="NPP06UZDB-WT008M",D1497="NPC06UZDB-WT030C",D1497="NPC06UZDB-WT020C",D1497="NPC06UZDB-WT020C",D1497="NPC06UZDB-WT450C",D1497="NPC06UZDB-WT015C",D1497="CO155E2-08C150",D1497="NPC06UZDB-WT016M",D1497="NPC06UZDB-WT025M",D1497="NPC06UZDB-WT012M",D1497="NPC06UZDB-WT009M",D1497="NPC06UZDB-WT750C",D1497="NPC06UZDB-WT030M",D1497="CO155E2-08C750",D1497="NPC06UZDB-WT050M",D1497="NPC06UZDB-WT007M",D1497="NPC06UZDB-WT025M",D1497="NPC06UZDB-WT025C",D1497="NPC06UZDB-WT250C",D1497="CO155E2-08C250",D1497="CO155E2-08M007",D1497="CO155E2-08M015",D1497="CO155E2-08C150",D1497="NPC06UZDB-WT150C",D1497="NPC06UZDB-WT050C",D1497="CO155E2-08F008",D1497="CO155E2-08F005",D1497="CO155E2-08C050",D1497="CO155E2-08M001",D1497="CO155E2-08M002",D1497="CO155E2-08M003",D1497="CO155E2-08M004",D1497="CO155E2-08M005",D1497="CO155E2-08M006",D1497="CO155E2-08M008",D1497="CO155E2-08M020",D1497="CO155E2-08M010",D1497="NPC06UZDB-WT050C",D1497="NPC06UZDB-WT001M",D1497="NPC06UZDB-WT002M",D1497="NPC06UZDB-WT003M",D1497="NPC06UZDB-WT004M",D1497="NPC06UZDB-WT005M",D1497="NPC06UZDB-WT006M",D1497="NPC06UZDB-WT008M",D1497="NPC06UZDB-WT010M",D1497="NPC06UZDB-WT015M",D1497="NPC06UZDB-WT020M",),E1497*(F1497+0.12),0)</f>
        <v>0</v>
      </c>
      <c r="BR1497" s="67">
        <f t="shared" si="2774"/>
        <v>52685.650000000009</v>
      </c>
      <c r="BS1497" s="66"/>
      <c r="BT1497" s="66">
        <f t="shared" si="2755"/>
        <v>0</v>
      </c>
      <c r="BU1497" s="67">
        <f t="shared" si="2693"/>
        <v>146145</v>
      </c>
      <c r="BV1497" s="66"/>
      <c r="BW1497" s="66">
        <f t="shared" si="2756"/>
        <v>0</v>
      </c>
      <c r="BX1497" s="67">
        <f t="shared" si="2710"/>
        <v>80442</v>
      </c>
      <c r="BY1497" s="66"/>
      <c r="BZ1497" s="66">
        <f t="shared" si="2757"/>
        <v>0</v>
      </c>
      <c r="CA1497" s="67">
        <f t="shared" si="2695"/>
        <v>141839</v>
      </c>
      <c r="CB1497" s="66"/>
      <c r="CC1497" s="66">
        <f t="shared" si="2728"/>
        <v>0</v>
      </c>
      <c r="CD1497" s="67">
        <f t="shared" si="2700"/>
        <v>13351.939999999999</v>
      </c>
      <c r="CE1497" s="66"/>
      <c r="CF1497" s="66">
        <f t="shared" si="2729"/>
        <v>0</v>
      </c>
      <c r="CG1497" s="67">
        <f t="shared" si="2761"/>
        <v>3663.6999999999994</v>
      </c>
      <c r="CH1497" s="66"/>
      <c r="CI1497" s="66">
        <f t="shared" si="2730"/>
        <v>0</v>
      </c>
      <c r="CJ1497" s="67">
        <f t="shared" si="2775"/>
        <v>6757.8</v>
      </c>
      <c r="CK1497" s="66"/>
      <c r="CL1497" s="68">
        <f t="shared" si="2731"/>
        <v>0</v>
      </c>
      <c r="CM1497" s="79">
        <f t="shared" si="2762"/>
        <v>4847.4799999999996</v>
      </c>
      <c r="CN1497" s="66"/>
      <c r="CO1497" s="68">
        <f t="shared" si="2732"/>
        <v>0</v>
      </c>
      <c r="CP1497" s="79">
        <f t="shared" si="2763"/>
        <v>3955</v>
      </c>
      <c r="CQ1497" s="66"/>
      <c r="CR1497" s="68">
        <f t="shared" si="2733"/>
        <v>0</v>
      </c>
      <c r="CS1497" s="79">
        <f t="shared" si="2709"/>
        <v>5186</v>
      </c>
      <c r="CT1497" s="66"/>
      <c r="CU1497" s="68">
        <f t="shared" si="2734"/>
        <v>0</v>
      </c>
      <c r="CV1497" s="79">
        <f t="shared" si="2764"/>
        <v>6929</v>
      </c>
      <c r="CW1497" s="66"/>
      <c r="CX1497" s="66">
        <f t="shared" si="2750"/>
        <v>0</v>
      </c>
      <c r="CY1497" s="40">
        <f t="shared" si="2702"/>
        <v>2833.9599999999982</v>
      </c>
      <c r="CZ1497" s="65"/>
      <c r="DA1497" s="66">
        <f t="shared" si="2747"/>
        <v>0</v>
      </c>
      <c r="DB1497" s="67">
        <f t="shared" si="2776"/>
        <v>15660</v>
      </c>
      <c r="DC1497" s="66"/>
      <c r="DD1497" s="66">
        <f t="shared" si="2748"/>
        <v>0</v>
      </c>
      <c r="DE1497" s="67">
        <f t="shared" si="2777"/>
        <v>62231</v>
      </c>
      <c r="DF1497" s="66"/>
      <c r="DG1497" s="69">
        <f t="shared" si="2735"/>
        <v>0</v>
      </c>
      <c r="DH1497" s="67">
        <f t="shared" si="2701"/>
        <v>438695</v>
      </c>
      <c r="DI1497" s="66"/>
      <c r="DJ1497" s="66">
        <f t="shared" si="2736"/>
        <v>0</v>
      </c>
      <c r="DK1497" s="67">
        <f t="shared" si="2765"/>
        <v>4080</v>
      </c>
      <c r="DM1497" s="206">
        <f t="shared" si="2737"/>
        <v>0</v>
      </c>
      <c r="DN1497" s="25">
        <f t="shared" si="2758"/>
        <v>0</v>
      </c>
      <c r="DO1497" s="5"/>
      <c r="DP1497" s="43">
        <f t="shared" si="2738"/>
        <v>0</v>
      </c>
      <c r="DQ1497" s="27">
        <f t="shared" si="2766"/>
        <v>6413.5</v>
      </c>
      <c r="DR1497" s="5"/>
      <c r="DS1497" s="43">
        <f t="shared" si="2739"/>
        <v>0</v>
      </c>
      <c r="DT1497" s="27">
        <f t="shared" si="2767"/>
        <v>4846</v>
      </c>
      <c r="DU1497" s="5"/>
      <c r="DV1497" s="43">
        <f t="shared" si="2740"/>
        <v>0</v>
      </c>
      <c r="DW1497" s="27">
        <f t="shared" si="2768"/>
        <v>4835</v>
      </c>
      <c r="DX1497" s="5"/>
      <c r="DY1497" s="22">
        <f t="shared" si="2741"/>
        <v>0</v>
      </c>
      <c r="DZ1497" s="25">
        <f t="shared" si="2769"/>
        <v>523</v>
      </c>
      <c r="EA1497" s="22"/>
      <c r="EB1497" s="22">
        <f t="shared" si="2742"/>
        <v>0</v>
      </c>
      <c r="EC1497" s="28">
        <f t="shared" si="2770"/>
        <v>369</v>
      </c>
      <c r="ED1497" s="5"/>
      <c r="EE1497" s="43">
        <f t="shared" si="2743"/>
        <v>0</v>
      </c>
      <c r="EF1497" s="27">
        <f t="shared" si="2771"/>
        <v>4769</v>
      </c>
      <c r="EG1497" s="66"/>
      <c r="EH1497" s="66">
        <f t="shared" si="2744"/>
        <v>0</v>
      </c>
      <c r="EI1497" s="67">
        <f t="shared" si="2772"/>
        <v>21097</v>
      </c>
      <c r="EJ1497" s="66"/>
      <c r="EK1497" s="66">
        <f t="shared" si="2745"/>
        <v>0</v>
      </c>
      <c r="EL1497" s="67">
        <f t="shared" si="2773"/>
        <v>19727</v>
      </c>
      <c r="EM1497" s="110" t="e">
        <f t="shared" si="2778"/>
        <v>#REF!</v>
      </c>
    </row>
    <row r="1498" spans="1:143" ht="11.25" customHeight="1" x14ac:dyDescent="0.25">
      <c r="A1498" s="11">
        <v>46207</v>
      </c>
      <c r="B1498" s="187"/>
      <c r="C1498" s="174">
        <v>8005019052</v>
      </c>
      <c r="D1498" s="13" t="s">
        <v>319</v>
      </c>
      <c r="E1498" s="14">
        <v>30</v>
      </c>
      <c r="F1498" s="15">
        <v>15</v>
      </c>
      <c r="G1498" s="16">
        <v>191516106437</v>
      </c>
      <c r="H1498" s="66"/>
      <c r="I1498" s="41">
        <f t="shared" si="2712"/>
        <v>60</v>
      </c>
      <c r="J1498" s="48">
        <f t="shared" si="2696"/>
        <v>197767</v>
      </c>
      <c r="K1498" s="66"/>
      <c r="L1498" s="41">
        <f t="shared" si="2703"/>
        <v>60</v>
      </c>
      <c r="M1498" s="48">
        <f t="shared" si="2697"/>
        <v>206584</v>
      </c>
      <c r="N1498" s="66"/>
      <c r="O1498" s="41">
        <f t="shared" si="2704"/>
        <v>60</v>
      </c>
      <c r="P1498" s="48">
        <f t="shared" si="2698"/>
        <v>135146</v>
      </c>
      <c r="Q1498" s="66"/>
      <c r="R1498" s="66">
        <f t="shared" si="2705"/>
        <v>60</v>
      </c>
      <c r="S1498" s="67">
        <f t="shared" si="2699"/>
        <v>271102</v>
      </c>
      <c r="T1498" s="66"/>
      <c r="U1498" s="66">
        <f t="shared" si="2713"/>
        <v>453</v>
      </c>
      <c r="V1498" s="67">
        <f t="shared" si="2781"/>
        <v>102121.80000000005</v>
      </c>
      <c r="X1498" s="69">
        <f t="shared" si="2714"/>
        <v>0</v>
      </c>
      <c r="Y1498" s="67">
        <f t="shared" si="2684"/>
        <v>4416.3500000000004</v>
      </c>
      <c r="Z1498" s="66"/>
      <c r="AA1498" s="68">
        <f t="shared" si="2715"/>
        <v>0</v>
      </c>
      <c r="AB1498" s="67">
        <f t="shared" si="2685"/>
        <v>23553.5</v>
      </c>
      <c r="AC1498" s="66"/>
      <c r="AD1498" s="66">
        <f t="shared" si="2716"/>
        <v>0</v>
      </c>
      <c r="AE1498" s="67">
        <f t="shared" si="2686"/>
        <v>14877</v>
      </c>
      <c r="AF1498" s="66"/>
      <c r="AG1498" s="78">
        <f t="shared" si="2717"/>
        <v>0</v>
      </c>
      <c r="AH1498" s="79">
        <f t="shared" si="2687"/>
        <v>17184.8</v>
      </c>
      <c r="AI1498" s="66"/>
      <c r="AJ1498" s="68">
        <f t="shared" si="2718"/>
        <v>0</v>
      </c>
      <c r="AK1498" s="67">
        <f t="shared" si="2688"/>
        <v>41014</v>
      </c>
      <c r="AL1498" s="66"/>
      <c r="AM1498" s="68">
        <f t="shared" si="2779"/>
        <v>0</v>
      </c>
      <c r="AN1498" s="67">
        <f t="shared" si="2689"/>
        <v>7722.12</v>
      </c>
      <c r="AO1498" s="66"/>
      <c r="AP1498" s="68">
        <f t="shared" si="2719"/>
        <v>0</v>
      </c>
      <c r="AQ1498" s="67">
        <f t="shared" si="2706"/>
        <v>7247.6399999999994</v>
      </c>
      <c r="AR1498" s="66"/>
      <c r="AS1498" s="68">
        <f t="shared" si="2720"/>
        <v>0</v>
      </c>
      <c r="AT1498" s="67">
        <f t="shared" si="2780"/>
        <v>2278.5</v>
      </c>
      <c r="AU1498" s="66"/>
      <c r="AV1498" s="66">
        <f t="shared" si="2721"/>
        <v>0</v>
      </c>
      <c r="AW1498" s="42">
        <f t="shared" si="2711"/>
        <v>3255.6000000000017</v>
      </c>
      <c r="AX1498" s="66"/>
      <c r="AY1498" s="66">
        <f t="shared" si="2722"/>
        <v>0</v>
      </c>
      <c r="AZ1498" s="67">
        <f t="shared" si="2753"/>
        <v>616.09999999999991</v>
      </c>
      <c r="BA1498" s="66"/>
      <c r="BB1498" s="68">
        <f t="shared" si="2723"/>
        <v>0</v>
      </c>
      <c r="BC1498" s="67">
        <f t="shared" si="2708"/>
        <v>77.819999999999851</v>
      </c>
      <c r="BD1498" s="66"/>
      <c r="BE1498" s="68">
        <f t="shared" si="2724"/>
        <v>0</v>
      </c>
      <c r="BF1498" s="67">
        <f t="shared" si="2751"/>
        <v>445.38000000000164</v>
      </c>
      <c r="BG1498" s="66"/>
      <c r="BH1498" s="68" t="e">
        <f>IF(OR(#REF!="NPC06UZDB-GY026M",#REF!="NPP06UZDB-GY010M",D1498="CO155E2-0CM018",D1498="CO155E2-0CM023",D1498="CO155E2-0CM026",D1498="NPP06UZDB-GY150C",D1498="NPP06UZDB-GY025M",D1498="NPC06UZDB-GY013M",D1498="NPP06UZDB-GY001M",D1498="NPP06UZDB-GY250C",D1498="NPC06UZDB-GY028M",D1498="NPC06UZDB-GY018M",D1498="NPC06UZDB-GY014M",D1498="NPC06UZDB-GY012M",D1498="NPC06UZDB-GY011M",D1498="NPC06UZDB-GY006M",D1498="CO155E2-0CM006",D1498="NPP06UZDB-GY005M",D1498="NPP06UZDB-GY005M",D1498="NPP06UZDB-GY003M",D1498="NPP06UZDB-GY002M",D1498="NPC06UZDB-GY025M",D1498="CO155E2-0CM020",D1498="CO155E2-0CM030",D1498="NPC06UZDB-GY350C",D1498="NPC06UZDB-GY030M",D1498="NPC06UZDB-GY020C",D1498="NPC06UZDB-GY030M",D1498="NPC06UZDB-GY350C",D1498="CO155E2-0CM007",D1498="NPC06UZDB-GY150C",D1498="NPC06UZDB-GY250C",D1498="NPC06UZDB-GY007M",D1498="CO155E2-0CC050",D1498="NPC06UZDB-GY006M",D1498="NPC06UZDB-GY008M",D1498="NPC06UZDB-GY050C",D1498="CO155E2-0CC250",D1498="NPC06UZDB-GY750C",D1498="NPC06UZDB-GY007M",D1498="NPC06UZDB-GY020M",D1498="CO155E2-0CC150",D1498="CO155E2-0CM015",D1498="CO155E2-0CM010",D1498="NPC06UZDB-GY450C",D1498="NPC06UZDB-GY015M",D1498="NPC06UZDB-GY150C",D1498="CO155E2-0CM001",D1498="CO155E2-0CM002",D1498="CO155E2-0CM003",D1498="CO155E2-0CM004",D1498="CO155E2-0CM005",D1498="CO155E2-0CM008",D1498="NPC06UZDB-GY010M",D1498="NPC06UZDB-GY001M",D1498="NPC06UZDB-GY002M",D1498="NPC06UZDB-GY003M",D1498="NPC06UZDB-GY004M",D1498="NPC06UZDB-GY005M",),E1498*(F1498+0.12),0)</f>
        <v>#REF!</v>
      </c>
      <c r="BI1498" s="67" t="e">
        <f t="shared" si="2752"/>
        <v>#REF!</v>
      </c>
      <c r="BJ1498" s="66"/>
      <c r="BK1498" s="68">
        <f t="shared" si="2725"/>
        <v>0</v>
      </c>
      <c r="BL1498" s="67">
        <f t="shared" si="2759"/>
        <v>2582.6000000000004</v>
      </c>
      <c r="BM1498" s="66"/>
      <c r="BN1498" s="68">
        <f t="shared" si="2749"/>
        <v>0</v>
      </c>
      <c r="BO1498" s="67">
        <f t="shared" si="2760"/>
        <v>9059.4999999999982</v>
      </c>
      <c r="BP1498" s="66"/>
      <c r="BQ1498" s="68">
        <f t="shared" si="2782"/>
        <v>0</v>
      </c>
      <c r="BR1498" s="67">
        <f t="shared" si="2774"/>
        <v>52685.650000000009</v>
      </c>
      <c r="BS1498" s="66"/>
      <c r="BT1498" s="66">
        <f t="shared" si="2755"/>
        <v>0</v>
      </c>
      <c r="BU1498" s="67">
        <f t="shared" si="2693"/>
        <v>146145</v>
      </c>
      <c r="BV1498" s="66"/>
      <c r="BW1498" s="66">
        <f t="shared" si="2756"/>
        <v>0</v>
      </c>
      <c r="BX1498" s="67">
        <f t="shared" si="2710"/>
        <v>80442</v>
      </c>
      <c r="BY1498" s="66"/>
      <c r="BZ1498" s="66">
        <f t="shared" si="2757"/>
        <v>0</v>
      </c>
      <c r="CA1498" s="67">
        <f t="shared" si="2695"/>
        <v>141839</v>
      </c>
      <c r="CB1498" s="66"/>
      <c r="CC1498" s="66">
        <f t="shared" si="2728"/>
        <v>0</v>
      </c>
      <c r="CD1498" s="67">
        <f t="shared" si="2700"/>
        <v>13351.939999999999</v>
      </c>
      <c r="CE1498" s="66"/>
      <c r="CF1498" s="66">
        <f t="shared" si="2729"/>
        <v>0</v>
      </c>
      <c r="CG1498" s="67">
        <f t="shared" si="2761"/>
        <v>3663.6999999999994</v>
      </c>
      <c r="CH1498" s="66"/>
      <c r="CI1498" s="66">
        <f t="shared" si="2730"/>
        <v>0</v>
      </c>
      <c r="CJ1498" s="67">
        <f t="shared" si="2775"/>
        <v>6757.8</v>
      </c>
      <c r="CK1498" s="66"/>
      <c r="CL1498" s="68">
        <f t="shared" si="2731"/>
        <v>0</v>
      </c>
      <c r="CM1498" s="79">
        <f t="shared" si="2762"/>
        <v>4847.4799999999996</v>
      </c>
      <c r="CN1498" s="66"/>
      <c r="CO1498" s="68">
        <f t="shared" si="2732"/>
        <v>0</v>
      </c>
      <c r="CP1498" s="79">
        <f t="shared" si="2763"/>
        <v>3955</v>
      </c>
      <c r="CQ1498" s="66"/>
      <c r="CR1498" s="68">
        <f t="shared" si="2733"/>
        <v>0</v>
      </c>
      <c r="CS1498" s="79">
        <f t="shared" si="2709"/>
        <v>5186</v>
      </c>
      <c r="CT1498" s="66"/>
      <c r="CU1498" s="68">
        <f t="shared" si="2734"/>
        <v>0</v>
      </c>
      <c r="CV1498" s="79">
        <f t="shared" si="2764"/>
        <v>6929</v>
      </c>
      <c r="CW1498" s="66"/>
      <c r="CX1498" s="66">
        <f t="shared" si="2750"/>
        <v>0</v>
      </c>
      <c r="CY1498" s="40">
        <f t="shared" si="2702"/>
        <v>2833.9599999999982</v>
      </c>
      <c r="CZ1498" s="65"/>
      <c r="DA1498" s="66">
        <f t="shared" si="2747"/>
        <v>0</v>
      </c>
      <c r="DB1498" s="67">
        <f t="shared" si="2776"/>
        <v>15660</v>
      </c>
      <c r="DC1498" s="66"/>
      <c r="DD1498" s="66">
        <f t="shared" si="2748"/>
        <v>0</v>
      </c>
      <c r="DE1498" s="67">
        <f t="shared" si="2777"/>
        <v>62231</v>
      </c>
      <c r="DF1498" s="66"/>
      <c r="DG1498" s="69">
        <f t="shared" si="2735"/>
        <v>0</v>
      </c>
      <c r="DH1498" s="67">
        <f t="shared" si="2701"/>
        <v>438695</v>
      </c>
      <c r="DI1498" s="66"/>
      <c r="DJ1498" s="66">
        <f t="shared" si="2736"/>
        <v>0</v>
      </c>
      <c r="DK1498" s="67">
        <f t="shared" si="2765"/>
        <v>4080</v>
      </c>
      <c r="DM1498" s="206">
        <f t="shared" si="2737"/>
        <v>0</v>
      </c>
      <c r="DN1498" s="25">
        <f t="shared" si="2758"/>
        <v>0</v>
      </c>
      <c r="DO1498" s="5"/>
      <c r="DP1498" s="43">
        <f t="shared" si="2738"/>
        <v>0</v>
      </c>
      <c r="DQ1498" s="27">
        <f t="shared" si="2766"/>
        <v>6413.5</v>
      </c>
      <c r="DR1498" s="5"/>
      <c r="DS1498" s="43">
        <f t="shared" si="2739"/>
        <v>0</v>
      </c>
      <c r="DT1498" s="27">
        <f t="shared" si="2767"/>
        <v>4846</v>
      </c>
      <c r="DU1498" s="5"/>
      <c r="DV1498" s="43">
        <f t="shared" si="2740"/>
        <v>0</v>
      </c>
      <c r="DW1498" s="27">
        <f t="shared" si="2768"/>
        <v>4835</v>
      </c>
      <c r="DX1498" s="5"/>
      <c r="DY1498" s="22">
        <f t="shared" si="2741"/>
        <v>0</v>
      </c>
      <c r="DZ1498" s="25">
        <f t="shared" si="2769"/>
        <v>523</v>
      </c>
      <c r="EA1498" s="22"/>
      <c r="EB1498" s="22">
        <f t="shared" si="2742"/>
        <v>0</v>
      </c>
      <c r="EC1498" s="28">
        <f t="shared" si="2770"/>
        <v>369</v>
      </c>
      <c r="ED1498" s="5"/>
      <c r="EE1498" s="43">
        <f t="shared" si="2743"/>
        <v>0</v>
      </c>
      <c r="EF1498" s="27">
        <f t="shared" si="2771"/>
        <v>4769</v>
      </c>
      <c r="EG1498" s="66"/>
      <c r="EH1498" s="66">
        <f t="shared" si="2744"/>
        <v>0</v>
      </c>
      <c r="EI1498" s="67">
        <f t="shared" si="2772"/>
        <v>21097</v>
      </c>
      <c r="EJ1498" s="66"/>
      <c r="EK1498" s="66">
        <f t="shared" si="2745"/>
        <v>0</v>
      </c>
      <c r="EL1498" s="67">
        <f t="shared" si="2773"/>
        <v>19727</v>
      </c>
      <c r="EM1498" s="110" t="e">
        <f t="shared" si="2778"/>
        <v>#REF!</v>
      </c>
    </row>
    <row r="1499" spans="1:143" ht="11.25" customHeight="1" x14ac:dyDescent="0.25">
      <c r="A1499" s="11">
        <v>46207</v>
      </c>
      <c r="B1499" s="187"/>
      <c r="C1499" s="174">
        <v>8005019113</v>
      </c>
      <c r="D1499" s="13" t="s">
        <v>506</v>
      </c>
      <c r="E1499" s="14">
        <v>20</v>
      </c>
      <c r="F1499" s="15">
        <v>2</v>
      </c>
      <c r="G1499" s="16">
        <v>191516809789</v>
      </c>
      <c r="H1499" s="66"/>
      <c r="I1499" s="41">
        <f t="shared" si="2712"/>
        <v>0</v>
      </c>
      <c r="J1499" s="48">
        <f t="shared" si="2696"/>
        <v>197767</v>
      </c>
      <c r="K1499" s="66"/>
      <c r="L1499" s="41">
        <f t="shared" si="2703"/>
        <v>0</v>
      </c>
      <c r="M1499" s="48">
        <f t="shared" si="2697"/>
        <v>206584</v>
      </c>
      <c r="N1499" s="66"/>
      <c r="O1499" s="41">
        <f t="shared" si="2704"/>
        <v>0</v>
      </c>
      <c r="P1499" s="48">
        <f t="shared" si="2698"/>
        <v>135146</v>
      </c>
      <c r="Q1499" s="66"/>
      <c r="R1499" s="66">
        <f t="shared" si="2705"/>
        <v>0</v>
      </c>
      <c r="S1499" s="67">
        <f t="shared" si="2699"/>
        <v>271102</v>
      </c>
      <c r="T1499" s="66"/>
      <c r="U1499" s="66">
        <f t="shared" si="2713"/>
        <v>0</v>
      </c>
      <c r="V1499" s="67">
        <f t="shared" si="2781"/>
        <v>102121.80000000005</v>
      </c>
      <c r="X1499" s="69">
        <f t="shared" si="2714"/>
        <v>42</v>
      </c>
      <c r="Y1499" s="67">
        <f t="shared" si="2684"/>
        <v>4374.3500000000004</v>
      </c>
      <c r="Z1499" s="66"/>
      <c r="AA1499" s="68">
        <f t="shared" si="2715"/>
        <v>0</v>
      </c>
      <c r="AB1499" s="67">
        <f t="shared" si="2685"/>
        <v>23553.5</v>
      </c>
      <c r="AC1499" s="66"/>
      <c r="AD1499" s="66">
        <f t="shared" si="2716"/>
        <v>0</v>
      </c>
      <c r="AE1499" s="67">
        <f t="shared" si="2686"/>
        <v>14877</v>
      </c>
      <c r="AF1499" s="66"/>
      <c r="AG1499" s="78">
        <f t="shared" si="2717"/>
        <v>0</v>
      </c>
      <c r="AH1499" s="79">
        <f t="shared" si="2687"/>
        <v>17184.8</v>
      </c>
      <c r="AI1499" s="66"/>
      <c r="AJ1499" s="68">
        <f t="shared" si="2718"/>
        <v>0</v>
      </c>
      <c r="AK1499" s="67">
        <f t="shared" si="2688"/>
        <v>41014</v>
      </c>
      <c r="AL1499" s="66"/>
      <c r="AM1499" s="68">
        <f t="shared" si="2779"/>
        <v>0</v>
      </c>
      <c r="AN1499" s="67">
        <f t="shared" si="2689"/>
        <v>7722.12</v>
      </c>
      <c r="AO1499" s="66"/>
      <c r="AP1499" s="68">
        <f t="shared" si="2719"/>
        <v>0</v>
      </c>
      <c r="AQ1499" s="67">
        <f t="shared" si="2706"/>
        <v>7247.6399999999994</v>
      </c>
      <c r="AR1499" s="66"/>
      <c r="AS1499" s="68">
        <f t="shared" si="2720"/>
        <v>0</v>
      </c>
      <c r="AT1499" s="67">
        <f t="shared" si="2780"/>
        <v>2278.5</v>
      </c>
      <c r="AU1499" s="66"/>
      <c r="AV1499" s="66">
        <f t="shared" si="2721"/>
        <v>0</v>
      </c>
      <c r="AW1499" s="42">
        <f t="shared" si="2711"/>
        <v>3255.6000000000017</v>
      </c>
      <c r="AX1499" s="66"/>
      <c r="AY1499" s="66">
        <f t="shared" si="2722"/>
        <v>0</v>
      </c>
      <c r="AZ1499" s="67">
        <f t="shared" si="2753"/>
        <v>616.09999999999991</v>
      </c>
      <c r="BA1499" s="66"/>
      <c r="BB1499" s="68">
        <f t="shared" si="2723"/>
        <v>0</v>
      </c>
      <c r="BC1499" s="67">
        <f t="shared" si="2708"/>
        <v>77.819999999999851</v>
      </c>
      <c r="BD1499" s="66"/>
      <c r="BE1499" s="68">
        <f t="shared" si="2724"/>
        <v>0</v>
      </c>
      <c r="BF1499" s="67">
        <f t="shared" si="2751"/>
        <v>445.38000000000164</v>
      </c>
      <c r="BG1499" s="66"/>
      <c r="BH1499" s="68" t="e">
        <f>IF(OR(#REF!="NPC06UZDB-GY026M",#REF!="NPP06UZDB-GY010M",D1499="CO155E2-0CM018",D1499="CO155E2-0CM023",D1499="CO155E2-0CM026",D1499="NPP06UZDB-GY150C",D1499="NPP06UZDB-GY025M",D1499="NPC06UZDB-GY013M",D1499="NPP06UZDB-GY001M",D1499="NPP06UZDB-GY250C",D1499="NPC06UZDB-GY028M",D1499="NPC06UZDB-GY018M",D1499="NPC06UZDB-GY014M",D1499="NPC06UZDB-GY012M",D1499="NPC06UZDB-GY011M",D1499="NPC06UZDB-GY006M",D1499="CO155E2-0CM006",D1499="NPP06UZDB-GY005M",D1499="NPP06UZDB-GY005M",D1499="NPP06UZDB-GY003M",D1499="NPP06UZDB-GY002M",D1499="NPC06UZDB-GY025M",D1499="CO155E2-0CM020",D1499="CO155E2-0CM030",D1499="NPC06UZDB-GY350C",D1499="NPC06UZDB-GY030M",D1499="NPC06UZDB-GY020C",D1499="NPC06UZDB-GY030M",D1499="NPC06UZDB-GY350C",D1499="CO155E2-0CM007",D1499="NPC06UZDB-GY150C",D1499="NPC06UZDB-GY250C",D1499="NPC06UZDB-GY007M",D1499="CO155E2-0CC050",D1499="NPC06UZDB-GY006M",D1499="NPC06UZDB-GY008M",D1499="NPC06UZDB-GY050C",D1499="CO155E2-0CC250",D1499="NPC06UZDB-GY750C",D1499="NPC06UZDB-GY007M",D1499="NPC06UZDB-GY020M",D1499="CO155E2-0CC150",D1499="CO155E2-0CM015",D1499="CO155E2-0CM010",D1499="NPC06UZDB-GY450C",D1499="NPC06UZDB-GY015M",D1499="NPC06UZDB-GY150C",D1499="CO155E2-0CM001",D1499="CO155E2-0CM002",D1499="CO155E2-0CM003",D1499="CO155E2-0CM004",D1499="CO155E2-0CM005",D1499="CO155E2-0CM008",D1499="NPC06UZDB-GY010M",D1499="NPC06UZDB-GY001M",D1499="NPC06UZDB-GY002M",D1499="NPC06UZDB-GY003M",D1499="NPC06UZDB-GY004M",D1499="NPC06UZDB-GY005M",),E1499*(F1499+0.12),0)</f>
        <v>#REF!</v>
      </c>
      <c r="BI1499" s="67" t="e">
        <f t="shared" si="2752"/>
        <v>#REF!</v>
      </c>
      <c r="BJ1499" s="66"/>
      <c r="BK1499" s="68">
        <f t="shared" si="2725"/>
        <v>0</v>
      </c>
      <c r="BL1499" s="67">
        <f t="shared" si="2759"/>
        <v>2582.6000000000004</v>
      </c>
      <c r="BM1499" s="66"/>
      <c r="BN1499" s="68">
        <f t="shared" si="2749"/>
        <v>0</v>
      </c>
      <c r="BO1499" s="67">
        <f t="shared" si="2760"/>
        <v>9059.4999999999982</v>
      </c>
      <c r="BP1499" s="66"/>
      <c r="BQ1499" s="68">
        <f t="shared" si="2782"/>
        <v>0</v>
      </c>
      <c r="BR1499" s="67">
        <f t="shared" si="2774"/>
        <v>52685.650000000009</v>
      </c>
      <c r="BS1499" s="66"/>
      <c r="BT1499" s="66">
        <f t="shared" si="2755"/>
        <v>0</v>
      </c>
      <c r="BU1499" s="67">
        <f t="shared" si="2693"/>
        <v>146145</v>
      </c>
      <c r="BV1499" s="66"/>
      <c r="BW1499" s="66">
        <f t="shared" si="2756"/>
        <v>0</v>
      </c>
      <c r="BX1499" s="67">
        <f t="shared" si="2710"/>
        <v>80442</v>
      </c>
      <c r="BY1499" s="66"/>
      <c r="BZ1499" s="66">
        <f t="shared" si="2757"/>
        <v>0</v>
      </c>
      <c r="CA1499" s="67">
        <f t="shared" si="2695"/>
        <v>141839</v>
      </c>
      <c r="CB1499" s="66"/>
      <c r="CC1499" s="66">
        <f t="shared" si="2728"/>
        <v>0</v>
      </c>
      <c r="CD1499" s="67">
        <f t="shared" si="2700"/>
        <v>13351.939999999999</v>
      </c>
      <c r="CE1499" s="66"/>
      <c r="CF1499" s="66">
        <f t="shared" si="2729"/>
        <v>0</v>
      </c>
      <c r="CG1499" s="67">
        <f t="shared" si="2761"/>
        <v>3663.6999999999994</v>
      </c>
      <c r="CH1499" s="66"/>
      <c r="CI1499" s="66">
        <f t="shared" si="2730"/>
        <v>0</v>
      </c>
      <c r="CJ1499" s="67">
        <f t="shared" si="2775"/>
        <v>6757.8</v>
      </c>
      <c r="CK1499" s="66"/>
      <c r="CL1499" s="68">
        <f t="shared" si="2731"/>
        <v>0</v>
      </c>
      <c r="CM1499" s="79">
        <f t="shared" si="2762"/>
        <v>4847.4799999999996</v>
      </c>
      <c r="CN1499" s="66"/>
      <c r="CO1499" s="68">
        <f t="shared" si="2732"/>
        <v>0</v>
      </c>
      <c r="CP1499" s="79">
        <f t="shared" si="2763"/>
        <v>3955</v>
      </c>
      <c r="CQ1499" s="66"/>
      <c r="CR1499" s="68">
        <f t="shared" si="2733"/>
        <v>0</v>
      </c>
      <c r="CS1499" s="79">
        <f t="shared" si="2709"/>
        <v>5186</v>
      </c>
      <c r="CT1499" s="66"/>
      <c r="CU1499" s="68">
        <f t="shared" si="2734"/>
        <v>0</v>
      </c>
      <c r="CV1499" s="79">
        <f t="shared" si="2764"/>
        <v>6929</v>
      </c>
      <c r="CW1499" s="66"/>
      <c r="CX1499" s="66">
        <f t="shared" si="2750"/>
        <v>0</v>
      </c>
      <c r="CY1499" s="40">
        <f t="shared" si="2702"/>
        <v>2833.9599999999982</v>
      </c>
      <c r="CZ1499" s="65"/>
      <c r="DA1499" s="66">
        <f t="shared" si="2747"/>
        <v>0</v>
      </c>
      <c r="DB1499" s="67">
        <f t="shared" si="2776"/>
        <v>15660</v>
      </c>
      <c r="DC1499" s="66"/>
      <c r="DD1499" s="66">
        <f t="shared" si="2748"/>
        <v>0</v>
      </c>
      <c r="DE1499" s="67">
        <f t="shared" si="2777"/>
        <v>62231</v>
      </c>
      <c r="DF1499" s="66"/>
      <c r="DG1499" s="69">
        <f t="shared" si="2735"/>
        <v>0</v>
      </c>
      <c r="DH1499" s="67">
        <f t="shared" si="2701"/>
        <v>438695</v>
      </c>
      <c r="DI1499" s="66"/>
      <c r="DJ1499" s="66">
        <f t="shared" si="2736"/>
        <v>0</v>
      </c>
      <c r="DK1499" s="67">
        <f t="shared" si="2765"/>
        <v>4080</v>
      </c>
      <c r="DM1499" s="206">
        <f t="shared" si="2737"/>
        <v>0</v>
      </c>
      <c r="DN1499" s="25">
        <f t="shared" si="2758"/>
        <v>0</v>
      </c>
      <c r="DO1499" s="5"/>
      <c r="DP1499" s="43">
        <f t="shared" si="2738"/>
        <v>0</v>
      </c>
      <c r="DQ1499" s="27">
        <f t="shared" si="2766"/>
        <v>6413.5</v>
      </c>
      <c r="DR1499" s="5"/>
      <c r="DS1499" s="43">
        <f t="shared" si="2739"/>
        <v>0</v>
      </c>
      <c r="DT1499" s="27">
        <f t="shared" si="2767"/>
        <v>4846</v>
      </c>
      <c r="DU1499" s="5"/>
      <c r="DV1499" s="43">
        <f t="shared" si="2740"/>
        <v>0</v>
      </c>
      <c r="DW1499" s="27">
        <f t="shared" si="2768"/>
        <v>4835</v>
      </c>
      <c r="DX1499" s="5"/>
      <c r="DY1499" s="22">
        <f t="shared" si="2741"/>
        <v>0</v>
      </c>
      <c r="DZ1499" s="25">
        <f t="shared" si="2769"/>
        <v>523</v>
      </c>
      <c r="EA1499" s="22"/>
      <c r="EB1499" s="22">
        <f t="shared" si="2742"/>
        <v>0</v>
      </c>
      <c r="EC1499" s="28">
        <f t="shared" si="2770"/>
        <v>369</v>
      </c>
      <c r="ED1499" s="5"/>
      <c r="EE1499" s="43">
        <f t="shared" si="2743"/>
        <v>0</v>
      </c>
      <c r="EF1499" s="27">
        <f t="shared" si="2771"/>
        <v>4769</v>
      </c>
      <c r="EG1499" s="66"/>
      <c r="EH1499" s="66">
        <f t="shared" si="2744"/>
        <v>0</v>
      </c>
      <c r="EI1499" s="67">
        <f t="shared" si="2772"/>
        <v>21097</v>
      </c>
      <c r="EJ1499" s="66"/>
      <c r="EK1499" s="66">
        <f t="shared" si="2745"/>
        <v>0</v>
      </c>
      <c r="EL1499" s="67">
        <f t="shared" si="2773"/>
        <v>19727</v>
      </c>
      <c r="EM1499" s="110" t="e">
        <f>((#REF!*0.03672)+(#REF!*0.1205)+(#REF!*0.05856)+(#REF!*0.0201)+(#REF!*0.3442)+(#REF!*0.4888)+(#REF!*0.5596)+(#REF!*0.486)+(#REF!*0.4976)+(#REF!*0.487)+(#REF!*0.4911)+(#REF!*0.4976)+(#REF!*0.4994)+(#REF!*0.3297)+(#REF!*0.3303)+(#REF!*0.3317)+(#REF!*0.3307)+(#REF!*0.3302)+(#REF!* 0.3306)+(#REF!*0.3317)+(#REF!*0.3311)+(#REF!*0.023)+(#REF!*0.0746)+(#REF!*0.0163)+(#REF!*0.4367)+(#REF!*0.46063)+(#REF!*0.4344)+(#REF!*0.426837)+(#REF!*0.411417)+(#REF!*0.419619)+(#REF!*0.427493)+(#REF!*0.4341)+(#REF!*0.0349)+(#REF!*0.0092)+(#REF!*0.035 )+(#REF!*0.029)+(#REF!*0.27723)+(#REF!*0.19)+(#REF!*0.27723)+(#REF!*0.20242)+(#REF!*0.43)+(#REF!*0.18111)+(#REF!*0.19879)+(#REF!*0.12124)+(#REF!*0.02104)+(#REF!*0.24981))</f>
        <v>#REF!</v>
      </c>
    </row>
  </sheetData>
  <sheetProtection selectLockedCells="1" selectUnlockedCells="1"/>
  <autoFilter ref="A1:A1499" xr:uid="{00000000-0009-0000-0000-000000000000}">
    <sortState xmlns:xlrd2="http://schemas.microsoft.com/office/spreadsheetml/2017/richdata2" ref="A8:EM1499">
      <sortCondition ref="A1:A1499"/>
    </sortState>
  </autoFilter>
  <dataConsolidate/>
  <customSheetViews>
    <customSheetView guid="{1A0607A0-C065-45D5-8A3B-084D8A362594}" showPageBreaks="1" showAutoFilter="1" topLeftCell="JJ1">
      <selection activeCell="JU1" sqref="A1:XFD4"/>
      <pageMargins left="0.78740157480314965" right="0.78740157480314965" top="0.98425196850393704" bottom="0.98425196850393704" header="0.51181102362204722" footer="0.51181102362204722"/>
      <pageSetup paperSize="9" orientation="portrait" r:id="rId1"/>
      <headerFooter alignWithMargins="0"/>
      <autoFilter ref="A1:ME112" xr:uid="{1CA51FB5-F3C5-468E-9EF8-7682127C0F96}">
        <filterColumn colId="6" showButton="0"/>
        <filterColumn colId="7" showButton="0"/>
        <filterColumn colId="9" showButton="0"/>
        <filterColumn colId="10" showButton="0"/>
        <filterColumn colId="12" showButton="0"/>
        <filterColumn colId="13" showButton="0"/>
        <filterColumn colId="15" showButton="0"/>
        <filterColumn colId="16" showButton="0"/>
        <filterColumn colId="18" showButton="0"/>
        <filterColumn colId="19" showButton="0"/>
        <filterColumn colId="24" showButton="0"/>
        <filterColumn colId="25" showButton="0"/>
        <filterColumn colId="27" showButton="0"/>
        <filterColumn colId="28" showButton="0"/>
        <filterColumn colId="30" showButton="0"/>
        <filterColumn colId="31" showButton="0"/>
        <filterColumn colId="33" showButton="0"/>
        <filterColumn colId="34" showButton="0"/>
        <filterColumn colId="36" showButton="0"/>
        <filterColumn colId="37" showButton="0"/>
        <filterColumn colId="39" showButton="0"/>
        <filterColumn colId="40" showButton="0"/>
        <filterColumn colId="42" showButton="0"/>
        <filterColumn colId="43" showButton="0"/>
        <filterColumn colId="45" showButton="0"/>
        <filterColumn colId="46" showButton="0"/>
        <filterColumn colId="48" showButton="0"/>
        <filterColumn colId="49" showButton="0"/>
        <filterColumn colId="51" showButton="0"/>
        <filterColumn colId="52" showButton="0"/>
        <filterColumn colId="54" showButton="0"/>
        <filterColumn colId="55" showButton="0"/>
        <filterColumn colId="57" showButton="0"/>
        <filterColumn colId="58" showButton="0"/>
        <filterColumn colId="60" showButton="0"/>
        <filterColumn colId="61" showButton="0"/>
        <filterColumn colId="63" showButton="0"/>
        <filterColumn colId="64" showButton="0"/>
        <filterColumn colId="66" showButton="0"/>
        <filterColumn colId="67" showButton="0"/>
        <filterColumn colId="69" showButton="0"/>
        <filterColumn colId="70" showButton="0"/>
        <filterColumn colId="72" showButton="0"/>
        <filterColumn colId="73" showButton="0"/>
        <filterColumn colId="75" showButton="0"/>
        <filterColumn colId="76" showButton="0"/>
        <filterColumn colId="78" showButton="0"/>
        <filterColumn colId="79" showButton="0"/>
        <filterColumn colId="81" showButton="0"/>
        <filterColumn colId="82" showButton="0"/>
        <filterColumn colId="84" showButton="0"/>
        <filterColumn colId="85" showButton="0"/>
        <filterColumn colId="87" showButton="0"/>
        <filterColumn colId="88" showButton="0"/>
        <filterColumn colId="90" showButton="0"/>
        <filterColumn colId="91" showButton="0"/>
        <filterColumn colId="93" showButton="0"/>
        <filterColumn colId="94" showButton="0"/>
        <filterColumn colId="96" showButton="0"/>
        <filterColumn colId="97" showButton="0"/>
        <filterColumn colId="99" showButton="0"/>
        <filterColumn colId="100" showButton="0"/>
        <filterColumn colId="102" showButton="0"/>
        <filterColumn colId="103" showButton="0"/>
        <filterColumn colId="105" showButton="0"/>
        <filterColumn colId="106" showButton="0"/>
        <filterColumn colId="108" showButton="0"/>
        <filterColumn colId="109" showButton="0"/>
        <filterColumn colId="111" showButton="0"/>
        <filterColumn colId="112" showButton="0"/>
        <filterColumn colId="114" showButton="0"/>
        <filterColumn colId="115" showButton="0"/>
        <filterColumn colId="117" showButton="0"/>
        <filterColumn colId="118" showButton="0"/>
        <filterColumn colId="120" showButton="0"/>
        <filterColumn colId="121" showButton="0"/>
        <filterColumn colId="123" showButton="0"/>
        <filterColumn colId="124" showButton="0"/>
        <filterColumn colId="126" showButton="0"/>
        <filterColumn colId="127" showButton="0"/>
        <filterColumn colId="129" showButton="0"/>
        <filterColumn colId="130" showButton="0"/>
        <filterColumn colId="132" showButton="0"/>
        <filterColumn colId="133" showButton="0"/>
        <filterColumn colId="135" showButton="0"/>
        <filterColumn colId="136" showButton="0"/>
        <filterColumn colId="138" showButton="0"/>
        <filterColumn colId="139" showButton="0"/>
        <filterColumn colId="141" showButton="0"/>
        <filterColumn colId="142" showButton="0"/>
        <filterColumn colId="144" showButton="0"/>
        <filterColumn colId="145" showButton="0"/>
        <filterColumn colId="147" showButton="0"/>
        <filterColumn colId="148" showButton="0"/>
        <filterColumn colId="150" showButton="0"/>
        <filterColumn colId="151" showButton="0"/>
        <filterColumn colId="153" showButton="0"/>
        <filterColumn colId="154" showButton="0"/>
        <filterColumn colId="171" showButton="0"/>
        <filterColumn colId="172" showButton="0"/>
        <filterColumn colId="174" showButton="0"/>
        <filterColumn colId="175" showButton="0"/>
        <filterColumn colId="180" showButton="0"/>
        <filterColumn colId="181" showButton="0"/>
        <filterColumn colId="183" showButton="0"/>
        <filterColumn colId="184" showButton="0"/>
        <filterColumn colId="186" showButton="0"/>
        <filterColumn colId="187" showButton="0"/>
        <filterColumn colId="189" showButton="0"/>
        <filterColumn colId="190" showButton="0"/>
        <filterColumn colId="192" showButton="0"/>
        <filterColumn colId="193" showButton="0"/>
        <filterColumn colId="195" showButton="0"/>
        <filterColumn colId="196" showButton="0"/>
        <filterColumn colId="198" showButton="0"/>
        <filterColumn colId="199" showButton="0"/>
        <filterColumn colId="201" showButton="0"/>
        <filterColumn colId="202" showButton="0"/>
        <filterColumn colId="204" showButton="0"/>
        <filterColumn colId="205" showButton="0"/>
        <filterColumn colId="207" showButton="0"/>
        <filterColumn colId="208" showButton="0"/>
        <filterColumn colId="210" showButton="0"/>
        <filterColumn colId="211" showButton="0"/>
        <filterColumn colId="213" showButton="0"/>
        <filterColumn colId="214" showButton="0"/>
        <filterColumn colId="216" showButton="0"/>
        <filterColumn colId="217" showButton="0"/>
        <filterColumn colId="219" showButton="0"/>
        <filterColumn colId="220" showButton="0"/>
        <filterColumn colId="222" showButton="0"/>
        <filterColumn colId="223" showButton="0"/>
        <filterColumn colId="225" showButton="0"/>
        <filterColumn colId="226" showButton="0"/>
        <filterColumn colId="228" showButton="0"/>
        <filterColumn colId="229" showButton="0"/>
        <filterColumn colId="231" showButton="0"/>
        <filterColumn colId="232" showButton="0"/>
        <filterColumn colId="234" showButton="0"/>
        <filterColumn colId="235" showButton="0"/>
        <filterColumn colId="237" showButton="0"/>
        <filterColumn colId="238" showButton="0"/>
        <filterColumn colId="243" showButton="0"/>
        <filterColumn colId="244" showButton="0"/>
        <filterColumn colId="246" showButton="0"/>
        <filterColumn colId="247" showButton="0"/>
        <filterColumn colId="249" showButton="0"/>
        <filterColumn colId="250" showButton="0"/>
        <filterColumn colId="252" showButton="0"/>
        <filterColumn colId="253" showButton="0"/>
        <filterColumn colId="255" showButton="0"/>
        <filterColumn colId="256" showButton="0"/>
        <filterColumn colId="258" showButton="0"/>
        <filterColumn colId="259" showButton="0"/>
        <filterColumn colId="261" showButton="0"/>
        <filterColumn colId="262" showButton="0"/>
        <filterColumn colId="264" showButton="0"/>
        <filterColumn colId="265" showButton="0"/>
        <filterColumn colId="267" showButton="0"/>
        <filterColumn colId="268" showButton="0"/>
        <filterColumn colId="270" showButton="0"/>
        <filterColumn colId="271" showButton="0"/>
        <filterColumn colId="273" showButton="0"/>
        <filterColumn colId="274" showButton="0"/>
        <sortState xmlns:xlrd2="http://schemas.microsoft.com/office/spreadsheetml/2017/richdata2" ref="A8:ME3169">
          <sortCondition ref="A1:A112"/>
        </sortState>
      </autoFilter>
    </customSheetView>
    <customSheetView guid="{DA10A782-EA23-46B2-ACF1-D90DB62F41CB}" showPageBreaks="1">
      <selection sqref="A1:XFD1048576"/>
      <pageMargins left="0.78740157480314965" right="0.78740157480314965" top="0.98425196850393704" bottom="0.98425196850393704" header="0.51181102362204722" footer="0.51181102362204722"/>
      <pageSetup paperSize="9" orientation="portrait" r:id="rId2"/>
      <headerFooter alignWithMargins="0"/>
    </customSheetView>
  </customSheetViews>
  <mergeCells count="190">
    <mergeCell ref="DY3:DY4"/>
    <mergeCell ref="I3:I4"/>
    <mergeCell ref="J3:J4"/>
    <mergeCell ref="AI1:AK2"/>
    <mergeCell ref="AL1:AN2"/>
    <mergeCell ref="AO1:AQ2"/>
    <mergeCell ref="AO3:AO4"/>
    <mergeCell ref="Z1:AB2"/>
    <mergeCell ref="AC1:AE2"/>
    <mergeCell ref="AF1:AH2"/>
    <mergeCell ref="Y3:Y4"/>
    <mergeCell ref="T3:T4"/>
    <mergeCell ref="U3:U4"/>
    <mergeCell ref="V3:V4"/>
    <mergeCell ref="K3:K4"/>
    <mergeCell ref="L3:L4"/>
    <mergeCell ref="M3:M4"/>
    <mergeCell ref="N1:P2"/>
    <mergeCell ref="N3:N4"/>
    <mergeCell ref="O3:O4"/>
    <mergeCell ref="P3:P4"/>
    <mergeCell ref="H1:J2"/>
    <mergeCell ref="H3:H4"/>
    <mergeCell ref="X3:X4"/>
    <mergeCell ref="DZ3:DZ4"/>
    <mergeCell ref="EJ1:EL2"/>
    <mergeCell ref="EJ3:EJ4"/>
    <mergeCell ref="EK3:EK4"/>
    <mergeCell ref="B1:B2"/>
    <mergeCell ref="DR1:DT2"/>
    <mergeCell ref="DR3:DR4"/>
    <mergeCell ref="DS3:DS4"/>
    <mergeCell ref="DT3:DT4"/>
    <mergeCell ref="DV3:DV4"/>
    <mergeCell ref="EE3:EE4"/>
    <mergeCell ref="EF3:EF4"/>
    <mergeCell ref="EL3:EL4"/>
    <mergeCell ref="EG1:EI2"/>
    <mergeCell ref="ED1:EF2"/>
    <mergeCell ref="ED3:ED4"/>
    <mergeCell ref="EG3:EG4"/>
    <mergeCell ref="EH3:EH4"/>
    <mergeCell ref="EI3:EI4"/>
    <mergeCell ref="DW3:DW4"/>
    <mergeCell ref="DX3:DX4"/>
    <mergeCell ref="AB3:AB4"/>
    <mergeCell ref="W3:W4"/>
    <mergeCell ref="B3:B4"/>
    <mergeCell ref="EM1:EM4"/>
    <mergeCell ref="A1:A4"/>
    <mergeCell ref="D1:D4"/>
    <mergeCell ref="E1:E4"/>
    <mergeCell ref="F1:F4"/>
    <mergeCell ref="EA3:EA4"/>
    <mergeCell ref="EB3:EB4"/>
    <mergeCell ref="EC3:EC4"/>
    <mergeCell ref="T1:V2"/>
    <mergeCell ref="DU1:DW2"/>
    <mergeCell ref="EA1:EC2"/>
    <mergeCell ref="DF1:DH2"/>
    <mergeCell ref="DF3:DF4"/>
    <mergeCell ref="DG3:DG4"/>
    <mergeCell ref="DX1:DZ2"/>
    <mergeCell ref="DU3:DU4"/>
    <mergeCell ref="W1:Y2"/>
    <mergeCell ref="C1:C2"/>
    <mergeCell ref="G1:G4"/>
    <mergeCell ref="Q1:S2"/>
    <mergeCell ref="Q3:Q4"/>
    <mergeCell ref="R3:R4"/>
    <mergeCell ref="S3:S4"/>
    <mergeCell ref="K1:M2"/>
    <mergeCell ref="C3:C4"/>
    <mergeCell ref="AR3:AR4"/>
    <mergeCell ref="AS3:AS4"/>
    <mergeCell ref="Z3:Z4"/>
    <mergeCell ref="AA3:AA4"/>
    <mergeCell ref="AT3:AT4"/>
    <mergeCell ref="AR1:AT2"/>
    <mergeCell ref="AU1:AW2"/>
    <mergeCell ref="AU3:AU4"/>
    <mergeCell ref="AV3:AV4"/>
    <mergeCell ref="AW3:AW4"/>
    <mergeCell ref="AC3:AC4"/>
    <mergeCell ref="AD3:AD4"/>
    <mergeCell ref="AE3:AE4"/>
    <mergeCell ref="AF3:AF4"/>
    <mergeCell ref="AG3:AG4"/>
    <mergeCell ref="AH3:AH4"/>
    <mergeCell ref="AP3:AP4"/>
    <mergeCell ref="AQ3:AQ4"/>
    <mergeCell ref="AL3:AL4"/>
    <mergeCell ref="AM3:AM4"/>
    <mergeCell ref="AN3:AN4"/>
    <mergeCell ref="AI3:AI4"/>
    <mergeCell ref="AJ3:AJ4"/>
    <mergeCell ref="AX3:AX4"/>
    <mergeCell ref="AY3:AY4"/>
    <mergeCell ref="AZ3:AZ4"/>
    <mergeCell ref="AX1:AZ2"/>
    <mergeCell ref="BA3:BA4"/>
    <mergeCell ref="BB3:BB4"/>
    <mergeCell ref="BC3:BC4"/>
    <mergeCell ref="BA1:BC2"/>
    <mergeCell ref="AK3:AK4"/>
    <mergeCell ref="BD1:BF2"/>
    <mergeCell ref="BD3:BD4"/>
    <mergeCell ref="BE3:BE4"/>
    <mergeCell ref="BF3:BF4"/>
    <mergeCell ref="CA3:CA4"/>
    <mergeCell ref="BG1:BI2"/>
    <mergeCell ref="BG3:BG4"/>
    <mergeCell ref="BH3:BH4"/>
    <mergeCell ref="BI3:BI4"/>
    <mergeCell ref="BJ1:BL2"/>
    <mergeCell ref="BJ3:BJ4"/>
    <mergeCell ref="BK3:BK4"/>
    <mergeCell ref="BL3:BL4"/>
    <mergeCell ref="BM1:BO2"/>
    <mergeCell ref="BM3:BM4"/>
    <mergeCell ref="BN3:BN4"/>
    <mergeCell ref="BO3:BO4"/>
    <mergeCell ref="DL1:DN2"/>
    <mergeCell ref="DO1:DQ2"/>
    <mergeCell ref="DL3:DL4"/>
    <mergeCell ref="DM3:DM4"/>
    <mergeCell ref="DN3:DN4"/>
    <mergeCell ref="DO3:DO4"/>
    <mergeCell ref="DP3:DP4"/>
    <mergeCell ref="DQ3:DQ4"/>
    <mergeCell ref="BP1:BR2"/>
    <mergeCell ref="BP3:BP4"/>
    <mergeCell ref="BQ3:BQ4"/>
    <mergeCell ref="BR3:BR4"/>
    <mergeCell ref="BS1:BU2"/>
    <mergeCell ref="BV1:BX2"/>
    <mergeCell ref="BY1:CA2"/>
    <mergeCell ref="BS3:BS4"/>
    <mergeCell ref="BT3:BT4"/>
    <mergeCell ref="BU3:BU4"/>
    <mergeCell ref="BV3:BV4"/>
    <mergeCell ref="BW3:BW4"/>
    <mergeCell ref="BX3:BX4"/>
    <mergeCell ref="BY3:BY4"/>
    <mergeCell ref="BZ3:BZ4"/>
    <mergeCell ref="CN1:CP2"/>
    <mergeCell ref="CN3:CN4"/>
    <mergeCell ref="CO3:CO4"/>
    <mergeCell ref="CP3:CP4"/>
    <mergeCell ref="CQ1:CS2"/>
    <mergeCell ref="CQ3:CQ4"/>
    <mergeCell ref="CR3:CR4"/>
    <mergeCell ref="CS3:CS4"/>
    <mergeCell ref="DI1:DK2"/>
    <mergeCell ref="DI3:DI4"/>
    <mergeCell ref="DJ3:DJ4"/>
    <mergeCell ref="DK3:DK4"/>
    <mergeCell ref="CT1:CV2"/>
    <mergeCell ref="CT3:CT4"/>
    <mergeCell ref="CU3:CU4"/>
    <mergeCell ref="CV3:CV4"/>
    <mergeCell ref="CW1:CY2"/>
    <mergeCell ref="CW3:CW4"/>
    <mergeCell ref="CX3:CX4"/>
    <mergeCell ref="CY3:CY4"/>
    <mergeCell ref="DH3:DH4"/>
    <mergeCell ref="CB1:CD2"/>
    <mergeCell ref="CB3:CB4"/>
    <mergeCell ref="CC3:CC4"/>
    <mergeCell ref="CD3:CD4"/>
    <mergeCell ref="CZ1:DB2"/>
    <mergeCell ref="CZ3:CZ4"/>
    <mergeCell ref="DA3:DA4"/>
    <mergeCell ref="DB3:DB4"/>
    <mergeCell ref="DC1:DE2"/>
    <mergeCell ref="DC3:DC4"/>
    <mergeCell ref="DD3:DD4"/>
    <mergeCell ref="DE3:DE4"/>
    <mergeCell ref="CE1:CG2"/>
    <mergeCell ref="CE3:CE4"/>
    <mergeCell ref="CF3:CF4"/>
    <mergeCell ref="CG3:CG4"/>
    <mergeCell ref="CH1:CJ2"/>
    <mergeCell ref="CH3:CH4"/>
    <mergeCell ref="CI3:CI4"/>
    <mergeCell ref="CJ3:CJ4"/>
    <mergeCell ref="CK1:CM2"/>
    <mergeCell ref="CK3:CK4"/>
    <mergeCell ref="CL3:CL4"/>
    <mergeCell ref="CM3:CM4"/>
  </mergeCells>
  <conditionalFormatting sqref="C399:F399">
    <cfRule type="cellIs" dxfId="20" priority="220" operator="lessThan">
      <formula>0</formula>
    </cfRule>
  </conditionalFormatting>
  <conditionalFormatting sqref="C403:F403">
    <cfRule type="cellIs" dxfId="19" priority="210" operator="lessThan">
      <formula>0</formula>
    </cfRule>
  </conditionalFormatting>
  <conditionalFormatting sqref="C644:F644">
    <cfRule type="cellIs" dxfId="18" priority="203" operator="lessThan">
      <formula>0</formula>
    </cfRule>
  </conditionalFormatting>
  <conditionalFormatting sqref="C647:F648">
    <cfRule type="cellIs" dxfId="17" priority="195" operator="lessThan">
      <formula>0</formula>
    </cfRule>
  </conditionalFormatting>
  <conditionalFormatting sqref="C1110:F1110">
    <cfRule type="cellIs" dxfId="16" priority="153" operator="lessThan">
      <formula>0</formula>
    </cfRule>
  </conditionalFormatting>
  <conditionalFormatting sqref="C1112:F1116">
    <cfRule type="cellIs" dxfId="15" priority="66" operator="lessThan">
      <formula>0</formula>
    </cfRule>
  </conditionalFormatting>
  <conditionalFormatting sqref="C1118:F1124">
    <cfRule type="cellIs" dxfId="14" priority="56" operator="lessThan">
      <formula>0</formula>
    </cfRule>
  </conditionalFormatting>
  <conditionalFormatting sqref="C1146:F1147">
    <cfRule type="cellIs" dxfId="13" priority="157" operator="lessThan">
      <formula>0</formula>
    </cfRule>
  </conditionalFormatting>
  <conditionalFormatting sqref="C1167:F1172">
    <cfRule type="cellIs" dxfId="12" priority="30" operator="lessThan">
      <formula>0</formula>
    </cfRule>
  </conditionalFormatting>
  <conditionalFormatting sqref="C1177:F1178">
    <cfRule type="cellIs" dxfId="11" priority="137" operator="lessThan">
      <formula>0</formula>
    </cfRule>
  </conditionalFormatting>
  <conditionalFormatting sqref="C1182:F1184">
    <cfRule type="cellIs" dxfId="10" priority="125" operator="lessThan">
      <formula>0</formula>
    </cfRule>
  </conditionalFormatting>
  <conditionalFormatting sqref="C1186:F1187">
    <cfRule type="cellIs" dxfId="9" priority="113" operator="lessThan">
      <formula>0</formula>
    </cfRule>
  </conditionalFormatting>
  <conditionalFormatting sqref="C1189:F1189">
    <cfRule type="cellIs" dxfId="8" priority="117" operator="lessThan">
      <formula>0</formula>
    </cfRule>
  </conditionalFormatting>
  <conditionalFormatting sqref="C83:G83">
    <cfRule type="cellIs" dxfId="7" priority="240" operator="lessThan">
      <formula>0</formula>
    </cfRule>
  </conditionalFormatting>
  <conditionalFormatting sqref="C94:G95">
    <cfRule type="cellIs" dxfId="6" priority="235" operator="lessThan">
      <formula>0</formula>
    </cfRule>
  </conditionalFormatting>
  <conditionalFormatting sqref="J5:J1499 M5:M1499 P5:P1499 S5:S1499 Y5:Y1499 AB5:AB1499 AE5:AE1499 AH5:AH1499 AK5:AK1499 AN5:AN1499 AQ5:AQ1499 AT5:AT1499 AW5:AW1499 AZ5:AZ1499 BC5:BC1499 BF5:BF1499 BI5:BI1499 BL5:BL1499 BO5:BO1499 BR5:BR1499 BU5:BU1499 BX5:BX1499 CA5:CA1499 CD5:CD1499 CG5:CG1499 CJ5:CJ1499 CM5:CM1499 CP5:CP1499 CS5:CS1499 CV5:CV1499 CY5:CY1499 DB5:DB1499 DE5:DE1499 DH5:DH1499 DK5:DK1499 DN5:DN1499 DQ5:DQ1499 DT5:DT1499 DW5:DW1499 DZ5:DZ1499 EC5:EC1499 EF5:EF1499 EI5:EI1499 EL5:EL1499 V256:V1499">
    <cfRule type="cellIs" dxfId="5" priority="4" operator="lessThan">
      <formula>0</formula>
    </cfRule>
  </conditionalFormatting>
  <conditionalFormatting sqref="V5:V254">
    <cfRule type="cellIs" dxfId="3" priority="268" operator="lessThan">
      <formula>0</formula>
    </cfRule>
  </conditionalFormatting>
  <pageMargins left="0.78740157480314965" right="0.78740157480314965" top="0.98425196850393704" bottom="0.98425196850393704" header="0.51181102362204722" footer="0.51181102362204722"/>
  <pageSetup paperSize="9"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A4EA-EA06-415A-85C2-2BB2AA5F3124}">
  <dimension ref="A1"/>
  <sheetViews>
    <sheetView workbookViewId="0">
      <selection activeCell="A44" sqref="A44"/>
    </sheetView>
  </sheetViews>
  <sheetFormatPr baseColWidth="10" defaultColWidth="8.88671875"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5F5D-7671-433B-AD8E-E558A4D07104}">
  <dimension ref="B4:C11"/>
  <sheetViews>
    <sheetView workbookViewId="0">
      <selection activeCell="C23" sqref="C23"/>
    </sheetView>
  </sheetViews>
  <sheetFormatPr baseColWidth="10" defaultColWidth="8.88671875" defaultRowHeight="13.2" x14ac:dyDescent="0.25"/>
  <cols>
    <col min="2" max="3" width="18.109375" customWidth="1"/>
    <col min="4" max="5" width="16.5546875" customWidth="1"/>
  </cols>
  <sheetData>
    <row r="4" spans="2:3" x14ac:dyDescent="0.25">
      <c r="B4" s="735" t="s">
        <v>507</v>
      </c>
      <c r="C4" s="735"/>
    </row>
    <row r="5" spans="2:3" x14ac:dyDescent="0.25">
      <c r="B5" s="91" t="s">
        <v>89</v>
      </c>
      <c r="C5" s="91">
        <v>2447</v>
      </c>
    </row>
    <row r="6" spans="2:3" ht="26.4" x14ac:dyDescent="0.25">
      <c r="B6" s="394" t="s">
        <v>510</v>
      </c>
      <c r="C6" s="395">
        <v>14760</v>
      </c>
    </row>
    <row r="7" spans="2:3" x14ac:dyDescent="0.25">
      <c r="B7" s="91" t="s">
        <v>508</v>
      </c>
      <c r="C7" s="91">
        <v>17207</v>
      </c>
    </row>
    <row r="8" spans="2:3" x14ac:dyDescent="0.25">
      <c r="B8" s="735" t="s">
        <v>509</v>
      </c>
      <c r="C8" s="735"/>
    </row>
    <row r="9" spans="2:3" x14ac:dyDescent="0.25">
      <c r="B9" s="91" t="s">
        <v>89</v>
      </c>
      <c r="C9" s="91">
        <v>3268</v>
      </c>
    </row>
    <row r="10" spans="2:3" ht="26.4" x14ac:dyDescent="0.25">
      <c r="B10" s="394" t="s">
        <v>510</v>
      </c>
      <c r="C10" s="91">
        <v>24642</v>
      </c>
    </row>
    <row r="11" spans="2:3" x14ac:dyDescent="0.25">
      <c r="B11" s="91" t="s">
        <v>508</v>
      </c>
      <c r="C11" s="91">
        <v>27910</v>
      </c>
    </row>
  </sheetData>
  <mergeCells count="2">
    <mergeCell ref="B4:C4"/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9FFC-E000-492D-99F4-453CF11A1B96}">
  <sheetPr>
    <pageSetUpPr fitToPage="1"/>
  </sheetPr>
  <dimension ref="B2:G45"/>
  <sheetViews>
    <sheetView topLeftCell="A7" workbookViewId="0">
      <selection activeCell="B45" sqref="B2:G45"/>
    </sheetView>
  </sheetViews>
  <sheetFormatPr baseColWidth="10" defaultColWidth="8.88671875" defaultRowHeight="13.2" x14ac:dyDescent="0.25"/>
  <cols>
    <col min="2" max="2" width="25" customWidth="1"/>
    <col min="3" max="3" width="34.44140625" customWidth="1"/>
    <col min="4" max="6" width="22.33203125" customWidth="1"/>
    <col min="7" max="7" width="18.5546875" customWidth="1"/>
  </cols>
  <sheetData>
    <row r="2" spans="2:7" ht="27.75" customHeight="1" x14ac:dyDescent="0.25">
      <c r="B2" s="402" t="s">
        <v>512</v>
      </c>
      <c r="C2" s="395" t="s">
        <v>6</v>
      </c>
      <c r="D2" s="395" t="s">
        <v>0</v>
      </c>
      <c r="E2" s="395" t="s">
        <v>1</v>
      </c>
      <c r="F2" s="403" t="s">
        <v>13</v>
      </c>
      <c r="G2" s="402" t="s">
        <v>513</v>
      </c>
    </row>
    <row r="3" spans="2:7" ht="27.75" customHeight="1" x14ac:dyDescent="0.25">
      <c r="B3" s="404">
        <v>8004985424</v>
      </c>
      <c r="C3" s="405" t="s">
        <v>250</v>
      </c>
      <c r="D3" s="406">
        <v>132</v>
      </c>
      <c r="E3" s="407">
        <v>2</v>
      </c>
      <c r="F3" s="408">
        <v>191516222052</v>
      </c>
      <c r="G3" s="409">
        <v>46165</v>
      </c>
    </row>
    <row r="4" spans="2:7" ht="27.75" customHeight="1" x14ac:dyDescent="0.25">
      <c r="B4" s="404">
        <v>8004987105</v>
      </c>
      <c r="C4" s="405" t="s">
        <v>180</v>
      </c>
      <c r="D4" s="406">
        <v>150</v>
      </c>
      <c r="E4" s="407">
        <v>10</v>
      </c>
      <c r="F4" s="408">
        <v>191516203105</v>
      </c>
      <c r="G4" s="409">
        <v>46165</v>
      </c>
    </row>
    <row r="5" spans="2:7" ht="27.75" customHeight="1" x14ac:dyDescent="0.25">
      <c r="B5" s="404">
        <v>8004987144</v>
      </c>
      <c r="C5" s="405" t="s">
        <v>276</v>
      </c>
      <c r="D5" s="406">
        <v>55</v>
      </c>
      <c r="E5" s="407">
        <v>1</v>
      </c>
      <c r="F5" s="408">
        <v>191516149748</v>
      </c>
      <c r="G5" s="409">
        <v>46165</v>
      </c>
    </row>
    <row r="6" spans="2:7" ht="27.75" customHeight="1" x14ac:dyDescent="0.25">
      <c r="B6" s="404">
        <v>8004985398</v>
      </c>
      <c r="C6" s="405" t="s">
        <v>139</v>
      </c>
      <c r="D6" s="406">
        <v>154</v>
      </c>
      <c r="E6" s="407">
        <v>2</v>
      </c>
      <c r="F6" s="408">
        <v>191516183261</v>
      </c>
      <c r="G6" s="409">
        <v>46165</v>
      </c>
    </row>
    <row r="7" spans="2:7" ht="27.75" customHeight="1" x14ac:dyDescent="0.25">
      <c r="B7" s="404">
        <v>8004985416</v>
      </c>
      <c r="C7" s="405" t="s">
        <v>274</v>
      </c>
      <c r="D7" s="406">
        <v>673</v>
      </c>
      <c r="E7" s="407">
        <v>3</v>
      </c>
      <c r="F7" s="408">
        <v>191516149762</v>
      </c>
      <c r="G7" s="409">
        <v>46165</v>
      </c>
    </row>
    <row r="8" spans="2:7" ht="27.75" customHeight="1" x14ac:dyDescent="0.25">
      <c r="B8" s="404">
        <v>8004985423</v>
      </c>
      <c r="C8" s="405" t="s">
        <v>275</v>
      </c>
      <c r="D8" s="406">
        <v>1178</v>
      </c>
      <c r="E8" s="407">
        <v>2</v>
      </c>
      <c r="F8" s="408">
        <v>191516149755</v>
      </c>
      <c r="G8" s="409">
        <v>46165</v>
      </c>
    </row>
    <row r="9" spans="2:7" ht="27.75" customHeight="1" x14ac:dyDescent="0.25">
      <c r="B9" s="410">
        <v>8004985390</v>
      </c>
      <c r="C9" s="411" t="s">
        <v>76</v>
      </c>
      <c r="D9" s="412">
        <v>300</v>
      </c>
      <c r="E9" s="413">
        <v>5</v>
      </c>
      <c r="F9" s="408">
        <v>191516078734</v>
      </c>
      <c r="G9" s="409">
        <v>46165</v>
      </c>
    </row>
    <row r="10" spans="2:7" ht="27.75" customHeight="1" x14ac:dyDescent="0.25">
      <c r="B10" s="410">
        <v>8004985511</v>
      </c>
      <c r="C10" s="411" t="s">
        <v>75</v>
      </c>
      <c r="D10" s="412">
        <v>50</v>
      </c>
      <c r="E10" s="413">
        <v>20</v>
      </c>
      <c r="F10" s="408">
        <v>191516041929</v>
      </c>
      <c r="G10" s="409">
        <v>46165</v>
      </c>
    </row>
    <row r="11" spans="2:7" ht="27.75" customHeight="1" x14ac:dyDescent="0.25">
      <c r="B11" s="410">
        <v>8004985512</v>
      </c>
      <c r="C11" s="411" t="s">
        <v>79</v>
      </c>
      <c r="D11" s="412">
        <v>40</v>
      </c>
      <c r="E11" s="413">
        <v>15</v>
      </c>
      <c r="F11" s="408">
        <v>191516041943</v>
      </c>
      <c r="G11" s="409">
        <v>46165</v>
      </c>
    </row>
    <row r="12" spans="2:7" ht="27.75" customHeight="1" x14ac:dyDescent="0.25">
      <c r="B12" s="410">
        <v>8004985513</v>
      </c>
      <c r="C12" s="411" t="s">
        <v>62</v>
      </c>
      <c r="D12" s="412">
        <v>40</v>
      </c>
      <c r="E12" s="413">
        <v>10</v>
      </c>
      <c r="F12" s="408">
        <v>191516041981</v>
      </c>
      <c r="G12" s="409">
        <v>46165</v>
      </c>
    </row>
    <row r="13" spans="2:7" ht="27.75" customHeight="1" x14ac:dyDescent="0.25">
      <c r="B13" s="410">
        <v>8004985515</v>
      </c>
      <c r="C13" s="411" t="s">
        <v>32</v>
      </c>
      <c r="D13" s="412">
        <v>1200</v>
      </c>
      <c r="E13" s="413">
        <v>3</v>
      </c>
      <c r="F13" s="408">
        <v>191516042049</v>
      </c>
      <c r="G13" s="409">
        <v>46165</v>
      </c>
    </row>
    <row r="14" spans="2:7" ht="27.75" customHeight="1" x14ac:dyDescent="0.25">
      <c r="B14" s="410">
        <v>8004985517</v>
      </c>
      <c r="C14" s="411" t="s">
        <v>122</v>
      </c>
      <c r="D14" s="412">
        <v>540</v>
      </c>
      <c r="E14" s="413">
        <v>2</v>
      </c>
      <c r="F14" s="408">
        <v>191516052314</v>
      </c>
      <c r="G14" s="409">
        <v>46165</v>
      </c>
    </row>
    <row r="15" spans="2:7" ht="27.75" customHeight="1" x14ac:dyDescent="0.25">
      <c r="B15" s="410">
        <v>8004985518</v>
      </c>
      <c r="C15" s="411" t="s">
        <v>31</v>
      </c>
      <c r="D15" s="412">
        <v>1500</v>
      </c>
      <c r="E15" s="413">
        <v>1</v>
      </c>
      <c r="F15" s="408">
        <v>191516042056</v>
      </c>
      <c r="G15" s="409">
        <v>46165</v>
      </c>
    </row>
    <row r="16" spans="2:7" ht="27.75" customHeight="1" x14ac:dyDescent="0.25">
      <c r="B16" s="410">
        <v>8004985519</v>
      </c>
      <c r="C16" s="411" t="s">
        <v>216</v>
      </c>
      <c r="D16" s="412">
        <v>100</v>
      </c>
      <c r="E16" s="413">
        <v>1</v>
      </c>
      <c r="F16" s="408">
        <v>191516052338</v>
      </c>
      <c r="G16" s="409">
        <v>46165</v>
      </c>
    </row>
    <row r="17" spans="2:7" ht="27.75" customHeight="1" x14ac:dyDescent="0.25">
      <c r="B17" s="410">
        <v>8004985520</v>
      </c>
      <c r="C17" s="411" t="s">
        <v>267</v>
      </c>
      <c r="D17" s="412">
        <v>100</v>
      </c>
      <c r="E17" s="413">
        <v>1</v>
      </c>
      <c r="F17" s="408">
        <v>191516097964</v>
      </c>
      <c r="G17" s="409">
        <v>46165</v>
      </c>
    </row>
    <row r="18" spans="2:7" ht="27.75" customHeight="1" x14ac:dyDescent="0.25">
      <c r="B18" s="410">
        <v>8004986231</v>
      </c>
      <c r="C18" s="411" t="s">
        <v>38</v>
      </c>
      <c r="D18" s="412">
        <v>30</v>
      </c>
      <c r="E18" s="413">
        <v>5</v>
      </c>
      <c r="F18" s="408">
        <v>191516042025</v>
      </c>
      <c r="G18" s="409">
        <v>46165</v>
      </c>
    </row>
    <row r="19" spans="2:7" ht="27.75" customHeight="1" x14ac:dyDescent="0.25">
      <c r="B19" s="410">
        <v>8004986233</v>
      </c>
      <c r="C19" s="411" t="s">
        <v>76</v>
      </c>
      <c r="D19" s="412">
        <v>60</v>
      </c>
      <c r="E19" s="413">
        <v>5</v>
      </c>
      <c r="F19" s="408">
        <v>191516078734</v>
      </c>
      <c r="G19" s="409">
        <v>46165</v>
      </c>
    </row>
    <row r="20" spans="2:7" ht="27.75" customHeight="1" x14ac:dyDescent="0.25">
      <c r="B20" s="410">
        <v>8004986217</v>
      </c>
      <c r="C20" s="411" t="s">
        <v>306</v>
      </c>
      <c r="D20" s="412">
        <v>50</v>
      </c>
      <c r="E20" s="413">
        <v>7</v>
      </c>
      <c r="F20" s="408">
        <v>191516041615</v>
      </c>
      <c r="G20" s="409">
        <v>46165</v>
      </c>
    </row>
    <row r="21" spans="2:7" ht="27.75" customHeight="1" x14ac:dyDescent="0.25">
      <c r="B21" s="410">
        <v>8004984595</v>
      </c>
      <c r="C21" s="411" t="s">
        <v>79</v>
      </c>
      <c r="D21" s="412">
        <v>20</v>
      </c>
      <c r="E21" s="413">
        <v>15</v>
      </c>
      <c r="F21" s="408">
        <v>191516041943</v>
      </c>
      <c r="G21" s="409">
        <v>46165</v>
      </c>
    </row>
    <row r="22" spans="2:7" ht="27.75" customHeight="1" x14ac:dyDescent="0.25">
      <c r="B22" s="410">
        <v>8004984594</v>
      </c>
      <c r="C22" s="411" t="s">
        <v>37</v>
      </c>
      <c r="D22" s="412">
        <v>690</v>
      </c>
      <c r="E22" s="413">
        <v>5</v>
      </c>
      <c r="F22" s="408">
        <v>191516041622</v>
      </c>
      <c r="G22" s="409">
        <v>46165</v>
      </c>
    </row>
    <row r="23" spans="2:7" ht="27.75" customHeight="1" x14ac:dyDescent="0.25">
      <c r="B23" s="410">
        <v>8004987110</v>
      </c>
      <c r="C23" s="411" t="s">
        <v>156</v>
      </c>
      <c r="D23" s="412">
        <v>20</v>
      </c>
      <c r="E23" s="413">
        <v>9.5</v>
      </c>
      <c r="F23" s="408">
        <v>198845147421</v>
      </c>
      <c r="G23" s="409">
        <v>46165</v>
      </c>
    </row>
    <row r="24" spans="2:7" ht="27.75" customHeight="1" x14ac:dyDescent="0.25">
      <c r="B24" s="410">
        <v>8004987109</v>
      </c>
      <c r="C24" s="411" t="s">
        <v>36</v>
      </c>
      <c r="D24" s="412">
        <v>840</v>
      </c>
      <c r="E24" s="413">
        <v>0.5</v>
      </c>
      <c r="F24" s="408">
        <v>191516092051</v>
      </c>
      <c r="G24" s="409">
        <v>46165</v>
      </c>
    </row>
    <row r="25" spans="2:7" ht="27.75" customHeight="1" x14ac:dyDescent="0.25">
      <c r="B25" s="410">
        <v>8004987120</v>
      </c>
      <c r="C25" s="411" t="s">
        <v>371</v>
      </c>
      <c r="D25" s="412">
        <v>20</v>
      </c>
      <c r="E25" s="413">
        <v>12</v>
      </c>
      <c r="F25" s="408">
        <v>191516041974</v>
      </c>
      <c r="G25" s="409">
        <v>46165</v>
      </c>
    </row>
    <row r="26" spans="2:7" ht="27.75" customHeight="1" x14ac:dyDescent="0.25">
      <c r="B26" s="410">
        <v>8004987111</v>
      </c>
      <c r="C26" s="411" t="s">
        <v>132</v>
      </c>
      <c r="D26" s="412">
        <v>100</v>
      </c>
      <c r="E26" s="413">
        <v>3</v>
      </c>
      <c r="F26" s="408">
        <v>191516042391</v>
      </c>
      <c r="G26" s="409">
        <v>46165</v>
      </c>
    </row>
    <row r="27" spans="2:7" ht="27.75" customHeight="1" x14ac:dyDescent="0.25">
      <c r="B27" s="404">
        <v>8004987792</v>
      </c>
      <c r="C27" s="405" t="s">
        <v>275</v>
      </c>
      <c r="D27" s="406">
        <v>105</v>
      </c>
      <c r="E27" s="407">
        <v>2</v>
      </c>
      <c r="F27" s="408">
        <v>191516149755</v>
      </c>
      <c r="G27" s="409">
        <v>46165</v>
      </c>
    </row>
    <row r="28" spans="2:7" ht="27.75" customHeight="1" x14ac:dyDescent="0.25">
      <c r="B28" s="410">
        <v>8004988567</v>
      </c>
      <c r="C28" s="414" t="s">
        <v>143</v>
      </c>
      <c r="D28" s="415">
        <v>50</v>
      </c>
      <c r="E28" s="408">
        <v>1</v>
      </c>
      <c r="F28" s="408">
        <v>191516768932</v>
      </c>
      <c r="G28" s="409">
        <v>46165</v>
      </c>
    </row>
    <row r="29" spans="2:7" ht="27.75" customHeight="1" x14ac:dyDescent="0.25">
      <c r="B29" s="410">
        <v>8004988562</v>
      </c>
      <c r="C29" s="414" t="s">
        <v>398</v>
      </c>
      <c r="D29" s="415">
        <v>50</v>
      </c>
      <c r="E29" s="408">
        <v>2</v>
      </c>
      <c r="F29" s="408"/>
      <c r="G29" s="409">
        <v>46165</v>
      </c>
    </row>
    <row r="30" spans="2:7" ht="27.75" customHeight="1" x14ac:dyDescent="0.25">
      <c r="B30" s="410">
        <v>8004988570</v>
      </c>
      <c r="C30" s="414" t="s">
        <v>399</v>
      </c>
      <c r="D30" s="415">
        <v>50</v>
      </c>
      <c r="E30" s="408">
        <v>1</v>
      </c>
      <c r="F30" s="408">
        <v>191516809215</v>
      </c>
      <c r="G30" s="409">
        <v>46165</v>
      </c>
    </row>
    <row r="31" spans="2:7" ht="27.75" customHeight="1" x14ac:dyDescent="0.25">
      <c r="B31" s="410">
        <v>8004988573</v>
      </c>
      <c r="C31" s="414" t="s">
        <v>400</v>
      </c>
      <c r="D31" s="415">
        <v>50</v>
      </c>
      <c r="E31" s="408">
        <v>1</v>
      </c>
      <c r="F31" s="408"/>
      <c r="G31" s="409">
        <v>46165</v>
      </c>
    </row>
    <row r="32" spans="2:7" ht="27.75" customHeight="1" x14ac:dyDescent="0.25">
      <c r="B32" s="410">
        <v>8004988575</v>
      </c>
      <c r="C32" s="411" t="s">
        <v>401</v>
      </c>
      <c r="D32" s="412">
        <v>60</v>
      </c>
      <c r="E32" s="413">
        <v>0.5</v>
      </c>
      <c r="F32" s="408">
        <v>191516092242</v>
      </c>
      <c r="G32" s="409">
        <v>46165</v>
      </c>
    </row>
    <row r="33" spans="2:7" ht="27.75" customHeight="1" x14ac:dyDescent="0.25">
      <c r="B33" s="410">
        <v>8004988571</v>
      </c>
      <c r="C33" s="414" t="s">
        <v>402</v>
      </c>
      <c r="D33" s="415">
        <v>50</v>
      </c>
      <c r="E33" s="408">
        <v>2</v>
      </c>
      <c r="F33" s="408"/>
      <c r="G33" s="409">
        <v>46165</v>
      </c>
    </row>
    <row r="34" spans="2:7" ht="27.75" customHeight="1" x14ac:dyDescent="0.25">
      <c r="B34" s="410">
        <v>8004988569</v>
      </c>
      <c r="C34" s="414" t="s">
        <v>403</v>
      </c>
      <c r="D34" s="415">
        <v>50</v>
      </c>
      <c r="E34" s="408">
        <v>2</v>
      </c>
      <c r="F34" s="408">
        <v>191516809222</v>
      </c>
      <c r="G34" s="409">
        <v>46165</v>
      </c>
    </row>
    <row r="35" spans="2:7" ht="27.75" customHeight="1" x14ac:dyDescent="0.25">
      <c r="B35" s="410">
        <v>8005013242</v>
      </c>
      <c r="C35" s="411" t="s">
        <v>39</v>
      </c>
      <c r="D35" s="412">
        <v>240</v>
      </c>
      <c r="E35" s="413">
        <v>10</v>
      </c>
      <c r="F35" s="408">
        <v>191516052291</v>
      </c>
      <c r="G35" s="409">
        <v>46165</v>
      </c>
    </row>
    <row r="36" spans="2:7" ht="27.75" customHeight="1" x14ac:dyDescent="0.25">
      <c r="B36" s="410">
        <v>8005014794</v>
      </c>
      <c r="C36" s="411" t="s">
        <v>31</v>
      </c>
      <c r="D36" s="412">
        <v>400</v>
      </c>
      <c r="E36" s="413">
        <v>1</v>
      </c>
      <c r="F36" s="408">
        <v>191516042056</v>
      </c>
      <c r="G36" s="409">
        <v>46165</v>
      </c>
    </row>
    <row r="37" spans="2:7" ht="27.75" customHeight="1" x14ac:dyDescent="0.25">
      <c r="B37" s="410">
        <v>8005011764</v>
      </c>
      <c r="C37" s="411" t="s">
        <v>307</v>
      </c>
      <c r="D37" s="412">
        <v>1520</v>
      </c>
      <c r="E37" s="413">
        <v>3</v>
      </c>
      <c r="F37" s="408">
        <v>191516769014</v>
      </c>
      <c r="G37" s="409">
        <v>46165</v>
      </c>
    </row>
    <row r="38" spans="2:7" ht="27.75" customHeight="1" x14ac:dyDescent="0.25">
      <c r="B38" s="416">
        <v>8005003431</v>
      </c>
      <c r="C38" s="411" t="s">
        <v>314</v>
      </c>
      <c r="D38" s="412">
        <v>2580</v>
      </c>
      <c r="E38" s="413">
        <v>2</v>
      </c>
      <c r="F38" s="408">
        <v>191516041646</v>
      </c>
      <c r="G38" s="409">
        <v>46165</v>
      </c>
    </row>
    <row r="39" spans="2:7" ht="27.75" customHeight="1" x14ac:dyDescent="0.25">
      <c r="B39" s="416">
        <v>8005004203</v>
      </c>
      <c r="C39" s="411" t="s">
        <v>31</v>
      </c>
      <c r="D39" s="412">
        <v>1200</v>
      </c>
      <c r="E39" s="413">
        <v>1</v>
      </c>
      <c r="F39" s="408">
        <v>191516042056</v>
      </c>
      <c r="G39" s="409">
        <v>46165</v>
      </c>
    </row>
    <row r="40" spans="2:7" ht="27.75" customHeight="1" x14ac:dyDescent="0.25">
      <c r="B40" s="416">
        <v>8005010165</v>
      </c>
      <c r="C40" s="411" t="s">
        <v>144</v>
      </c>
      <c r="D40" s="412">
        <v>1500</v>
      </c>
      <c r="E40" s="413">
        <v>3</v>
      </c>
      <c r="F40" s="408">
        <v>191516041639</v>
      </c>
      <c r="G40" s="409">
        <v>46165</v>
      </c>
    </row>
    <row r="41" spans="2:7" ht="27.75" customHeight="1" x14ac:dyDescent="0.25">
      <c r="B41" s="416">
        <v>8005011738</v>
      </c>
      <c r="C41" s="411" t="s">
        <v>36</v>
      </c>
      <c r="D41" s="412">
        <v>1020</v>
      </c>
      <c r="E41" s="413">
        <v>0.5</v>
      </c>
      <c r="F41" s="408">
        <v>191516092051</v>
      </c>
      <c r="G41" s="409">
        <v>46165</v>
      </c>
    </row>
    <row r="42" spans="2:7" ht="27.75" customHeight="1" x14ac:dyDescent="0.25">
      <c r="B42" s="416">
        <v>8005017027</v>
      </c>
      <c r="C42" s="411" t="s">
        <v>367</v>
      </c>
      <c r="D42" s="412">
        <v>40</v>
      </c>
      <c r="E42" s="413">
        <v>15</v>
      </c>
      <c r="F42" s="408">
        <v>191516078796</v>
      </c>
      <c r="G42" s="409">
        <v>46165</v>
      </c>
    </row>
    <row r="43" spans="2:7" ht="27.75" customHeight="1" x14ac:dyDescent="0.25">
      <c r="B43" s="410">
        <v>8005016218</v>
      </c>
      <c r="C43" s="411" t="s">
        <v>122</v>
      </c>
      <c r="D43" s="412">
        <v>180</v>
      </c>
      <c r="E43" s="413">
        <v>2</v>
      </c>
      <c r="F43" s="408">
        <v>191516052314</v>
      </c>
      <c r="G43" s="409">
        <v>46165</v>
      </c>
    </row>
    <row r="44" spans="2:7" ht="29.25" customHeight="1" x14ac:dyDescent="0.25">
      <c r="B44" s="410">
        <v>8004987767</v>
      </c>
      <c r="C44" s="411" t="s">
        <v>62</v>
      </c>
      <c r="D44" s="412">
        <v>20</v>
      </c>
      <c r="E44" s="413">
        <v>10</v>
      </c>
      <c r="F44" s="408">
        <v>191516041981</v>
      </c>
      <c r="G44" s="409">
        <v>46165</v>
      </c>
    </row>
    <row r="45" spans="2:7" ht="34.5" customHeight="1" x14ac:dyDescent="0.25">
      <c r="C45" s="417" t="s">
        <v>514</v>
      </c>
      <c r="D45" s="418">
        <f>SUM(D3:D44)</f>
        <v>17207</v>
      </c>
    </row>
  </sheetData>
  <pageMargins left="0.7" right="0.7" top="0.75" bottom="0.75" header="0.3" footer="0.3"/>
  <pageSetup scale="56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570A-4132-4E03-A123-B06E834E7FBC}">
  <dimension ref="A1"/>
  <sheetViews>
    <sheetView workbookViewId="0"/>
  </sheetViews>
  <sheetFormatPr baseColWidth="10" defaultColWidth="8.88671875" defaultRowHeight="13.2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2421-0249-4CA4-85AB-7B2B52E9FCD2}">
  <dimension ref="B6:F6"/>
  <sheetViews>
    <sheetView workbookViewId="0">
      <selection activeCell="D8" sqref="D8:D9"/>
    </sheetView>
  </sheetViews>
  <sheetFormatPr baseColWidth="10" defaultColWidth="8.88671875" defaultRowHeight="13.2" x14ac:dyDescent="0.25"/>
  <cols>
    <col min="2" max="6" width="16.109375" customWidth="1"/>
  </cols>
  <sheetData>
    <row r="6" spans="2:6" x14ac:dyDescent="0.25">
      <c r="B6">
        <v>8004977055</v>
      </c>
      <c r="C6" t="s">
        <v>144</v>
      </c>
      <c r="D6">
        <v>20000</v>
      </c>
      <c r="E6">
        <v>3</v>
      </c>
      <c r="F6">
        <v>191516041639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E5DB-13E5-40C6-91BD-C8CED29A5DDF}">
  <dimension ref="A7:L26"/>
  <sheetViews>
    <sheetView tabSelected="1" zoomScaleNormal="100" workbookViewId="0">
      <selection activeCell="C13" sqref="C13"/>
    </sheetView>
  </sheetViews>
  <sheetFormatPr baseColWidth="10" defaultColWidth="8.88671875" defaultRowHeight="13.2" x14ac:dyDescent="0.25"/>
  <cols>
    <col min="1" max="1" width="15.44140625" customWidth="1"/>
    <col min="2" max="2" width="25.33203125" style="3" customWidth="1"/>
    <col min="3" max="3" width="25.88671875" style="3" customWidth="1"/>
    <col min="4" max="4" width="26.33203125" style="3" customWidth="1"/>
    <col min="5" max="5" width="19.109375" customWidth="1"/>
    <col min="6" max="6" width="22.44140625" customWidth="1"/>
    <col min="10" max="10" width="21.44140625" customWidth="1"/>
    <col min="11" max="12" width="17" customWidth="1"/>
  </cols>
  <sheetData>
    <row r="7" spans="1:12" ht="27" customHeight="1" x14ac:dyDescent="0.25">
      <c r="A7" s="473" t="s">
        <v>495</v>
      </c>
      <c r="B7" s="474" t="s">
        <v>494</v>
      </c>
      <c r="C7" s="474" t="s">
        <v>6</v>
      </c>
      <c r="D7" s="474" t="s">
        <v>493</v>
      </c>
      <c r="E7" s="370" t="s">
        <v>496</v>
      </c>
      <c r="F7" s="370" t="s">
        <v>492</v>
      </c>
    </row>
    <row r="8" spans="1:12" x14ac:dyDescent="0.25">
      <c r="A8" s="187">
        <v>46200</v>
      </c>
      <c r="B8" s="91">
        <v>8005025068</v>
      </c>
      <c r="C8" s="91" t="s">
        <v>289</v>
      </c>
      <c r="D8" s="91">
        <v>150</v>
      </c>
    </row>
    <row r="9" spans="1:12" x14ac:dyDescent="0.25">
      <c r="A9" s="187">
        <v>46207</v>
      </c>
      <c r="B9" s="91">
        <v>8005026579</v>
      </c>
      <c r="C9" s="91" t="s">
        <v>521</v>
      </c>
      <c r="D9" s="91">
        <v>300</v>
      </c>
    </row>
    <row r="10" spans="1:12" x14ac:dyDescent="0.25">
      <c r="A10" s="187">
        <v>46207</v>
      </c>
      <c r="B10" s="91">
        <v>8005027838</v>
      </c>
      <c r="C10" s="91" t="s">
        <v>333</v>
      </c>
      <c r="D10" s="91">
        <v>120</v>
      </c>
    </row>
    <row r="11" spans="1:12" x14ac:dyDescent="0.25">
      <c r="A11" s="187">
        <v>46207</v>
      </c>
      <c r="B11" s="91">
        <v>8005026578</v>
      </c>
      <c r="C11" s="91" t="s">
        <v>290</v>
      </c>
      <c r="D11" s="91">
        <v>300</v>
      </c>
    </row>
    <row r="12" spans="1:12" ht="17.399999999999999" x14ac:dyDescent="0.4">
      <c r="B12" s="3" t="s">
        <v>530</v>
      </c>
      <c r="C12" s="503" t="s">
        <v>531</v>
      </c>
      <c r="D12" s="502" t="s">
        <v>531</v>
      </c>
    </row>
    <row r="13" spans="1:12" x14ac:dyDescent="0.25">
      <c r="B13" s="91" t="s">
        <v>528</v>
      </c>
      <c r="C13" s="91">
        <v>2525</v>
      </c>
      <c r="D13" s="91">
        <v>2904</v>
      </c>
    </row>
    <row r="14" spans="1:12" x14ac:dyDescent="0.25">
      <c r="B14" s="91" t="s">
        <v>529</v>
      </c>
      <c r="C14" s="91">
        <v>1772</v>
      </c>
      <c r="D14" s="91">
        <v>2140</v>
      </c>
      <c r="J14" s="91" t="s">
        <v>530</v>
      </c>
      <c r="K14" s="91" t="s">
        <v>532</v>
      </c>
      <c r="L14" s="91" t="s">
        <v>533</v>
      </c>
    </row>
    <row r="15" spans="1:12" x14ac:dyDescent="0.25">
      <c r="J15" s="91" t="s">
        <v>528</v>
      </c>
      <c r="K15" s="91">
        <v>2525</v>
      </c>
      <c r="L15" s="91">
        <v>2904</v>
      </c>
    </row>
    <row r="16" spans="1:12" x14ac:dyDescent="0.25">
      <c r="J16" s="91" t="s">
        <v>534</v>
      </c>
      <c r="K16" s="91">
        <v>1772</v>
      </c>
      <c r="L16" s="91">
        <v>2140</v>
      </c>
    </row>
    <row r="24" spans="2:4" x14ac:dyDescent="0.25">
      <c r="B24" s="91" t="s">
        <v>530</v>
      </c>
      <c r="C24" s="91" t="s">
        <v>532</v>
      </c>
      <c r="D24" s="91" t="s">
        <v>533</v>
      </c>
    </row>
    <row r="25" spans="2:4" x14ac:dyDescent="0.25">
      <c r="B25" s="91" t="s">
        <v>528</v>
      </c>
      <c r="C25" s="91">
        <v>2525</v>
      </c>
      <c r="D25" s="91">
        <v>2904</v>
      </c>
    </row>
    <row r="26" spans="2:4" x14ac:dyDescent="0.25">
      <c r="B26" s="91" t="s">
        <v>534</v>
      </c>
      <c r="C26" s="91">
        <v>1772</v>
      </c>
      <c r="D26" s="91">
        <v>2140</v>
      </c>
    </row>
  </sheetData>
  <pageMargins left="0.7" right="0.7" top="0.75" bottom="0.75" header="0.3" footer="0.3"/>
  <pageSetup paperSize="8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ACE7-BDD0-42DD-AFBB-D0277C090AD2}">
  <dimension ref="A3:G30"/>
  <sheetViews>
    <sheetView workbookViewId="0">
      <selection activeCell="C42" sqref="C42"/>
    </sheetView>
  </sheetViews>
  <sheetFormatPr baseColWidth="10" defaultColWidth="8.88671875" defaultRowHeight="13.2" x14ac:dyDescent="0.25"/>
  <cols>
    <col min="1" max="1" width="24" customWidth="1"/>
    <col min="2" max="2" width="52.6640625" customWidth="1"/>
    <col min="3" max="3" width="22.88671875" customWidth="1"/>
    <col min="4" max="4" width="28.5546875" customWidth="1"/>
    <col min="5" max="5" width="26.33203125" customWidth="1"/>
    <col min="6" max="6" width="15.88671875" customWidth="1"/>
  </cols>
  <sheetData>
    <row r="3" spans="1:7" x14ac:dyDescent="0.25">
      <c r="A3" s="188" t="s">
        <v>404</v>
      </c>
      <c r="B3" s="188" t="s">
        <v>405</v>
      </c>
      <c r="C3" s="69" t="s">
        <v>406</v>
      </c>
      <c r="D3" s="62" t="s">
        <v>407</v>
      </c>
      <c r="E3" s="63" t="s">
        <v>408</v>
      </c>
      <c r="F3" s="64"/>
      <c r="G3" s="78"/>
    </row>
    <row r="4" spans="1:7" x14ac:dyDescent="0.25">
      <c r="A4" s="188" t="s">
        <v>409</v>
      </c>
      <c r="B4" s="188" t="s">
        <v>410</v>
      </c>
      <c r="C4" s="262">
        <v>79068</v>
      </c>
      <c r="D4" s="263">
        <v>88000</v>
      </c>
      <c r="E4" s="264">
        <v>0</v>
      </c>
      <c r="F4" s="265"/>
      <c r="G4" s="78"/>
    </row>
    <row r="5" spans="1:7" x14ac:dyDescent="0.25">
      <c r="A5" s="158" t="s">
        <v>411</v>
      </c>
      <c r="B5" s="188" t="s">
        <v>412</v>
      </c>
      <c r="C5" s="262">
        <v>48870</v>
      </c>
      <c r="D5" s="263">
        <v>88000</v>
      </c>
      <c r="E5" s="264">
        <v>0</v>
      </c>
      <c r="F5" s="265"/>
      <c r="G5" s="78"/>
    </row>
    <row r="6" spans="1:7" x14ac:dyDescent="0.25">
      <c r="A6" s="158" t="s">
        <v>413</v>
      </c>
      <c r="B6" s="188" t="s">
        <v>414</v>
      </c>
      <c r="C6" s="69">
        <v>59180</v>
      </c>
      <c r="D6" s="263">
        <v>88000</v>
      </c>
      <c r="E6" s="264">
        <v>0</v>
      </c>
      <c r="F6" s="64"/>
      <c r="G6" s="78"/>
    </row>
    <row r="7" spans="1:7" x14ac:dyDescent="0.25">
      <c r="A7" s="158" t="s">
        <v>415</v>
      </c>
      <c r="B7" s="188" t="s">
        <v>416</v>
      </c>
      <c r="C7" s="262">
        <v>0</v>
      </c>
      <c r="D7" s="263" t="s">
        <v>431</v>
      </c>
      <c r="E7" s="264">
        <v>0</v>
      </c>
      <c r="F7" s="265"/>
      <c r="G7" s="78"/>
    </row>
    <row r="8" spans="1:7" x14ac:dyDescent="0.25">
      <c r="A8" s="158" t="s">
        <v>417</v>
      </c>
      <c r="B8" s="188" t="s">
        <v>418</v>
      </c>
      <c r="C8" s="262">
        <v>5479</v>
      </c>
      <c r="D8" s="263" t="s">
        <v>432</v>
      </c>
      <c r="E8" s="264">
        <v>5</v>
      </c>
      <c r="F8" s="265"/>
      <c r="G8" s="78"/>
    </row>
    <row r="9" spans="1:7" x14ac:dyDescent="0.25">
      <c r="A9" s="158" t="s">
        <v>419</v>
      </c>
      <c r="B9" s="188" t="s">
        <v>420</v>
      </c>
      <c r="C9" s="262">
        <v>1332</v>
      </c>
      <c r="D9" s="263" t="s">
        <v>432</v>
      </c>
      <c r="E9" s="264">
        <v>1</v>
      </c>
      <c r="F9" s="265"/>
      <c r="G9" s="78"/>
    </row>
    <row r="10" spans="1:7" x14ac:dyDescent="0.25">
      <c r="A10" s="158" t="s">
        <v>421</v>
      </c>
      <c r="B10" s="188" t="s">
        <v>422</v>
      </c>
      <c r="C10" s="262">
        <v>1053</v>
      </c>
      <c r="D10" s="263" t="s">
        <v>432</v>
      </c>
      <c r="E10" s="264">
        <v>1</v>
      </c>
      <c r="F10" s="265"/>
      <c r="G10" s="78"/>
    </row>
    <row r="11" spans="1:7" x14ac:dyDescent="0.25">
      <c r="A11" s="158" t="s">
        <v>423</v>
      </c>
      <c r="B11" s="188" t="s">
        <v>424</v>
      </c>
      <c r="C11" s="262">
        <v>1803</v>
      </c>
      <c r="D11" s="263" t="s">
        <v>432</v>
      </c>
      <c r="E11" s="264">
        <v>1</v>
      </c>
      <c r="F11" s="265"/>
      <c r="G11" s="78"/>
    </row>
    <row r="12" spans="1:7" ht="12" customHeight="1" x14ac:dyDescent="0.25">
      <c r="A12" s="158" t="s">
        <v>425</v>
      </c>
      <c r="B12" s="188" t="s">
        <v>426</v>
      </c>
      <c r="C12" s="69">
        <v>249</v>
      </c>
      <c r="D12" s="263" t="s">
        <v>432</v>
      </c>
      <c r="E12" s="63">
        <v>0</v>
      </c>
      <c r="F12" s="64"/>
      <c r="G12" s="78"/>
    </row>
    <row r="13" spans="1:7" x14ac:dyDescent="0.25">
      <c r="A13" s="158" t="s">
        <v>427</v>
      </c>
      <c r="B13" s="188" t="s">
        <v>428</v>
      </c>
      <c r="C13" s="69">
        <v>2299</v>
      </c>
      <c r="D13" s="263" t="s">
        <v>432</v>
      </c>
      <c r="E13" s="63">
        <v>2</v>
      </c>
      <c r="F13" s="64"/>
      <c r="G13" s="78"/>
    </row>
    <row r="14" spans="1:7" x14ac:dyDescent="0.25">
      <c r="A14" s="158" t="s">
        <v>429</v>
      </c>
      <c r="B14" s="188" t="s">
        <v>430</v>
      </c>
      <c r="C14" s="69">
        <v>2689</v>
      </c>
      <c r="D14" s="263" t="s">
        <v>432</v>
      </c>
      <c r="E14" s="63">
        <v>2</v>
      </c>
      <c r="F14" s="64"/>
      <c r="G14" s="78"/>
    </row>
    <row r="15" spans="1:7" x14ac:dyDescent="0.25">
      <c r="A15" s="158"/>
      <c r="B15" s="188"/>
      <c r="C15" s="69"/>
      <c r="D15" s="62"/>
      <c r="E15" s="63"/>
      <c r="F15" s="64"/>
      <c r="G15" s="78"/>
    </row>
    <row r="16" spans="1:7" x14ac:dyDescent="0.25">
      <c r="A16" s="158"/>
      <c r="B16" s="188"/>
      <c r="C16" s="69"/>
      <c r="D16" s="62"/>
      <c r="E16" s="63"/>
      <c r="F16" s="64"/>
      <c r="G16" s="78"/>
    </row>
    <row r="17" spans="1:7" x14ac:dyDescent="0.25">
      <c r="A17" s="158"/>
      <c r="B17" s="188"/>
      <c r="C17" s="69"/>
      <c r="D17" s="62"/>
      <c r="E17" s="63"/>
      <c r="F17" s="64"/>
      <c r="G17" s="78"/>
    </row>
    <row r="18" spans="1:7" x14ac:dyDescent="0.25">
      <c r="A18" s="158"/>
      <c r="B18" s="188"/>
      <c r="C18" s="69"/>
      <c r="D18" s="62"/>
      <c r="E18" s="63"/>
      <c r="F18" s="64"/>
      <c r="G18" s="78"/>
    </row>
    <row r="19" spans="1:7" x14ac:dyDescent="0.25">
      <c r="A19" s="158"/>
      <c r="B19" s="188"/>
      <c r="C19" s="69"/>
      <c r="D19" s="62"/>
      <c r="E19" s="63"/>
      <c r="F19" s="64"/>
      <c r="G19" s="78"/>
    </row>
    <row r="20" spans="1:7" x14ac:dyDescent="0.25">
      <c r="A20" s="158"/>
      <c r="B20" s="188"/>
      <c r="C20" s="69"/>
      <c r="D20" s="62"/>
      <c r="E20" s="63"/>
      <c r="F20" s="64"/>
      <c r="G20" s="78"/>
    </row>
    <row r="21" spans="1:7" x14ac:dyDescent="0.25">
      <c r="A21" s="158"/>
      <c r="B21" s="188"/>
      <c r="C21" s="69"/>
      <c r="D21" s="62"/>
      <c r="E21" s="63"/>
      <c r="F21" s="64"/>
      <c r="G21" s="78"/>
    </row>
    <row r="22" spans="1:7" x14ac:dyDescent="0.25">
      <c r="A22" s="188"/>
      <c r="B22" s="188"/>
      <c r="C22" s="69"/>
      <c r="D22" s="62"/>
      <c r="E22" s="63"/>
      <c r="F22" s="64"/>
      <c r="G22" s="78"/>
    </row>
    <row r="23" spans="1:7" x14ac:dyDescent="0.25">
      <c r="A23" s="188"/>
      <c r="B23" s="188"/>
      <c r="C23" s="69"/>
      <c r="D23" s="62"/>
      <c r="E23" s="63"/>
      <c r="F23" s="64"/>
      <c r="G23" s="78"/>
    </row>
    <row r="24" spans="1:7" x14ac:dyDescent="0.25">
      <c r="A24" s="188"/>
      <c r="B24" s="188"/>
      <c r="C24" s="69"/>
      <c r="D24" s="62"/>
      <c r="E24" s="63"/>
      <c r="F24" s="64"/>
      <c r="G24" s="78"/>
    </row>
    <row r="25" spans="1:7" x14ac:dyDescent="0.25">
      <c r="A25" s="188"/>
      <c r="B25" s="188"/>
      <c r="C25" s="69"/>
      <c r="D25" s="62"/>
      <c r="E25" s="63"/>
      <c r="F25" s="64"/>
      <c r="G25" s="78"/>
    </row>
    <row r="26" spans="1:7" x14ac:dyDescent="0.25">
      <c r="A26" s="188"/>
      <c r="B26" s="188"/>
      <c r="C26" s="69"/>
      <c r="D26" s="62"/>
      <c r="E26" s="63"/>
      <c r="F26" s="64"/>
      <c r="G26" s="78"/>
    </row>
    <row r="27" spans="1:7" x14ac:dyDescent="0.25">
      <c r="A27" s="188"/>
      <c r="B27" s="188"/>
      <c r="C27" s="183"/>
      <c r="D27" s="62"/>
      <c r="E27" s="63"/>
      <c r="F27" s="156"/>
      <c r="G27" s="78"/>
    </row>
    <row r="28" spans="1:7" x14ac:dyDescent="0.25">
      <c r="A28" s="188"/>
      <c r="B28" s="188"/>
      <c r="C28" s="69"/>
      <c r="D28" s="62"/>
      <c r="E28" s="63"/>
      <c r="F28" s="64"/>
      <c r="G28" s="78"/>
    </row>
    <row r="29" spans="1:7" x14ac:dyDescent="0.25">
      <c r="A29" s="188"/>
      <c r="B29" s="188"/>
      <c r="C29" s="69"/>
      <c r="D29" s="62"/>
      <c r="E29" s="63"/>
      <c r="F29" s="64"/>
      <c r="G29" s="78"/>
    </row>
    <row r="30" spans="1:7" x14ac:dyDescent="0.25">
      <c r="A30" s="188"/>
      <c r="B30" s="188"/>
      <c r="C30" s="69"/>
      <c r="D30" s="62"/>
      <c r="E30" s="63"/>
      <c r="F30" s="64"/>
      <c r="G30" s="78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BC21-EAA6-4EAA-AD18-573832EF3677}">
  <dimension ref="B1:D766"/>
  <sheetViews>
    <sheetView workbookViewId="0">
      <selection activeCell="B10" sqref="B10:C15"/>
    </sheetView>
  </sheetViews>
  <sheetFormatPr baseColWidth="10" defaultColWidth="8.88671875" defaultRowHeight="13.2" x14ac:dyDescent="0.25"/>
  <cols>
    <col min="1" max="1" width="22" customWidth="1"/>
    <col min="2" max="3" width="14" customWidth="1"/>
    <col min="4" max="5" width="22" customWidth="1"/>
    <col min="6" max="6" width="20.109375" customWidth="1"/>
  </cols>
  <sheetData>
    <row r="1" spans="2:3" s="370" customFormat="1" ht="39" customHeight="1" x14ac:dyDescent="0.25"/>
    <row r="2" spans="2:3" ht="30.75" customHeight="1" x14ac:dyDescent="0.25"/>
    <row r="3" spans="2:3" ht="30.75" customHeight="1" x14ac:dyDescent="0.25"/>
    <row r="4" spans="2:3" ht="30.75" customHeight="1" x14ac:dyDescent="0.25"/>
    <row r="5" spans="2:3" ht="30.75" customHeight="1" x14ac:dyDescent="0.25"/>
    <row r="6" spans="2:3" ht="30.75" customHeight="1" x14ac:dyDescent="0.25"/>
    <row r="7" spans="2:3" ht="30.75" customHeight="1" x14ac:dyDescent="0.25"/>
    <row r="8" spans="2:3" ht="30.75" customHeight="1" x14ac:dyDescent="0.25"/>
    <row r="9" spans="2:3" ht="30.75" customHeight="1" x14ac:dyDescent="0.25"/>
    <row r="10" spans="2:3" ht="17.25" customHeight="1" x14ac:dyDescent="0.25">
      <c r="B10" s="386" t="s">
        <v>504</v>
      </c>
      <c r="C10" s="386" t="s">
        <v>505</v>
      </c>
    </row>
    <row r="11" spans="2:3" ht="17.25" customHeight="1" x14ac:dyDescent="0.25">
      <c r="B11" s="387">
        <v>46146</v>
      </c>
      <c r="C11" s="386">
        <v>4962</v>
      </c>
    </row>
    <row r="12" spans="2:3" ht="17.25" customHeight="1" x14ac:dyDescent="0.25">
      <c r="B12" s="387">
        <v>46147</v>
      </c>
      <c r="C12" s="386">
        <v>4972</v>
      </c>
    </row>
    <row r="13" spans="2:3" ht="17.25" customHeight="1" x14ac:dyDescent="0.25">
      <c r="B13" s="387">
        <v>46147</v>
      </c>
      <c r="C13" s="386">
        <v>4973</v>
      </c>
    </row>
    <row r="14" spans="2:3" ht="17.25" customHeight="1" x14ac:dyDescent="0.25">
      <c r="B14" s="387">
        <v>46147</v>
      </c>
      <c r="C14" s="386">
        <v>4974</v>
      </c>
    </row>
    <row r="15" spans="2:3" ht="17.25" customHeight="1" x14ac:dyDescent="0.25">
      <c r="B15" s="387">
        <v>46149</v>
      </c>
      <c r="C15" s="386">
        <v>4871</v>
      </c>
    </row>
    <row r="16" spans="2:3" ht="30.75" customHeight="1" x14ac:dyDescent="0.25"/>
    <row r="17" ht="30.75" customHeight="1" x14ac:dyDescent="0.25"/>
    <row r="18" ht="30.75" customHeight="1" x14ac:dyDescent="0.25"/>
    <row r="19" ht="30.75" customHeight="1" x14ac:dyDescent="0.25"/>
    <row r="20" ht="30.75" customHeight="1" x14ac:dyDescent="0.25"/>
    <row r="21" ht="30.75" customHeight="1" x14ac:dyDescent="0.25"/>
    <row r="22" ht="30.75" customHeight="1" x14ac:dyDescent="0.25"/>
    <row r="23" ht="30.75" customHeight="1" x14ac:dyDescent="0.25"/>
    <row r="24" ht="30.75" customHeight="1" x14ac:dyDescent="0.25"/>
    <row r="25" ht="30.75" customHeight="1" x14ac:dyDescent="0.25"/>
    <row r="26" ht="30.75" customHeight="1" x14ac:dyDescent="0.25"/>
    <row r="27" ht="30.75" customHeight="1" x14ac:dyDescent="0.25"/>
    <row r="28" ht="30.75" customHeight="1" x14ac:dyDescent="0.25"/>
    <row r="29" ht="30.75" customHeight="1" x14ac:dyDescent="0.25"/>
    <row r="30" ht="30.75" customHeight="1" x14ac:dyDescent="0.25"/>
    <row r="31" ht="30.75" customHeight="1" x14ac:dyDescent="0.25"/>
    <row r="32" ht="30.75" customHeight="1" x14ac:dyDescent="0.25"/>
    <row r="33" ht="30.75" customHeight="1" x14ac:dyDescent="0.25"/>
    <row r="34" ht="30.75" customHeight="1" x14ac:dyDescent="0.25"/>
    <row r="35" ht="30.75" customHeight="1" x14ac:dyDescent="0.25"/>
    <row r="36" ht="30.75" customHeight="1" x14ac:dyDescent="0.25"/>
    <row r="37" ht="30.75" customHeight="1" x14ac:dyDescent="0.25"/>
    <row r="38" ht="30.75" customHeight="1" x14ac:dyDescent="0.25"/>
    <row r="39" ht="30.75" customHeight="1" x14ac:dyDescent="0.25"/>
    <row r="40" ht="30.75" customHeight="1" x14ac:dyDescent="0.25"/>
    <row r="41" ht="30.75" customHeight="1" x14ac:dyDescent="0.25"/>
    <row r="42" ht="30.75" customHeight="1" x14ac:dyDescent="0.25"/>
    <row r="43" ht="30.75" customHeight="1" x14ac:dyDescent="0.25"/>
    <row r="44" ht="30.75" customHeight="1" x14ac:dyDescent="0.25"/>
    <row r="45" ht="30.75" customHeight="1" x14ac:dyDescent="0.25"/>
    <row r="46" ht="30.75" customHeight="1" x14ac:dyDescent="0.25"/>
    <row r="47" ht="30.75" customHeight="1" x14ac:dyDescent="0.25"/>
    <row r="48" ht="30.75" customHeight="1" x14ac:dyDescent="0.25"/>
    <row r="49" ht="30.75" customHeight="1" x14ac:dyDescent="0.25"/>
    <row r="50" ht="30.75" customHeight="1" x14ac:dyDescent="0.25"/>
    <row r="51" ht="30.75" customHeight="1" x14ac:dyDescent="0.25"/>
    <row r="52" ht="30.75" customHeight="1" x14ac:dyDescent="0.25"/>
    <row r="53" ht="30.75" customHeight="1" x14ac:dyDescent="0.25"/>
    <row r="54" ht="30.75" customHeight="1" x14ac:dyDescent="0.25"/>
    <row r="55" ht="30.75" customHeight="1" x14ac:dyDescent="0.25"/>
    <row r="56" ht="30.75" customHeight="1" x14ac:dyDescent="0.25"/>
    <row r="57" ht="30.75" customHeight="1" x14ac:dyDescent="0.25"/>
    <row r="58" ht="30.75" customHeight="1" x14ac:dyDescent="0.25"/>
    <row r="59" ht="30.75" customHeight="1" x14ac:dyDescent="0.25"/>
    <row r="60" ht="30.75" customHeight="1" x14ac:dyDescent="0.25"/>
    <row r="61" ht="30.75" customHeight="1" x14ac:dyDescent="0.25"/>
    <row r="62" ht="30.75" customHeight="1" x14ac:dyDescent="0.25"/>
    <row r="63" ht="30.75" customHeight="1" x14ac:dyDescent="0.25"/>
    <row r="64" ht="30.75" customHeight="1" x14ac:dyDescent="0.25"/>
    <row r="65" ht="30.75" customHeight="1" x14ac:dyDescent="0.25"/>
    <row r="66" ht="30.75" customHeight="1" x14ac:dyDescent="0.25"/>
    <row r="67" ht="30.75" customHeight="1" x14ac:dyDescent="0.25"/>
    <row r="68" ht="30.75" customHeight="1" x14ac:dyDescent="0.25"/>
    <row r="69" ht="30.75" customHeight="1" x14ac:dyDescent="0.25"/>
    <row r="70" ht="30.75" customHeight="1" x14ac:dyDescent="0.25"/>
    <row r="71" ht="30.75" customHeight="1" x14ac:dyDescent="0.25"/>
    <row r="72" ht="30.75" customHeight="1" x14ac:dyDescent="0.25"/>
    <row r="73" ht="30.75" customHeight="1" x14ac:dyDescent="0.25"/>
    <row r="74" ht="30.75" customHeight="1" x14ac:dyDescent="0.25"/>
    <row r="75" ht="30.75" customHeight="1" x14ac:dyDescent="0.25"/>
    <row r="76" ht="30.75" customHeight="1" x14ac:dyDescent="0.25"/>
    <row r="77" ht="30.75" customHeight="1" x14ac:dyDescent="0.25"/>
    <row r="78" ht="30.75" customHeight="1" x14ac:dyDescent="0.25"/>
    <row r="79" ht="30.75" customHeight="1" x14ac:dyDescent="0.25"/>
    <row r="80" ht="30.75" customHeight="1" x14ac:dyDescent="0.25"/>
    <row r="81" ht="30.75" customHeight="1" x14ac:dyDescent="0.25"/>
    <row r="82" ht="30.75" customHeight="1" x14ac:dyDescent="0.25"/>
    <row r="83" ht="30.75" customHeight="1" x14ac:dyDescent="0.25"/>
    <row r="84" ht="30.75" customHeight="1" x14ac:dyDescent="0.25"/>
    <row r="85" ht="30.75" customHeight="1" x14ac:dyDescent="0.25"/>
    <row r="86" ht="30.75" customHeight="1" x14ac:dyDescent="0.25"/>
    <row r="87" ht="30.75" customHeight="1" x14ac:dyDescent="0.25"/>
    <row r="88" ht="30.75" customHeight="1" x14ac:dyDescent="0.25"/>
    <row r="89" ht="30.75" customHeight="1" x14ac:dyDescent="0.25"/>
    <row r="90" ht="30.75" customHeight="1" x14ac:dyDescent="0.25"/>
    <row r="91" ht="30.75" customHeight="1" x14ac:dyDescent="0.25"/>
    <row r="92" ht="30.75" customHeight="1" x14ac:dyDescent="0.25"/>
    <row r="93" ht="30.75" customHeight="1" x14ac:dyDescent="0.25"/>
    <row r="94" ht="30.75" customHeight="1" x14ac:dyDescent="0.25"/>
    <row r="95" ht="30.75" customHeight="1" x14ac:dyDescent="0.25"/>
    <row r="96" ht="30.75" customHeight="1" x14ac:dyDescent="0.25"/>
    <row r="97" spans="3:4" ht="30.75" customHeight="1" x14ac:dyDescent="0.25"/>
    <row r="98" spans="3:4" ht="30.75" customHeight="1" x14ac:dyDescent="0.25"/>
    <row r="99" spans="3:4" ht="30.75" customHeight="1" x14ac:dyDescent="0.25"/>
    <row r="100" spans="3:4" ht="30.75" customHeight="1" x14ac:dyDescent="0.25"/>
    <row r="101" spans="3:4" ht="30.75" customHeight="1" x14ac:dyDescent="0.25"/>
    <row r="102" spans="3:4" ht="30.75" customHeight="1" x14ac:dyDescent="0.25"/>
    <row r="103" spans="3:4" ht="30.75" customHeight="1" x14ac:dyDescent="0.25"/>
    <row r="104" spans="3:4" ht="30.75" customHeight="1" x14ac:dyDescent="0.25"/>
    <row r="105" spans="3:4" ht="30.75" customHeight="1" x14ac:dyDescent="0.25"/>
    <row r="106" spans="3:4" ht="30.75" customHeight="1" x14ac:dyDescent="0.25"/>
    <row r="107" spans="3:4" ht="30.75" customHeight="1" x14ac:dyDescent="0.25"/>
    <row r="108" spans="3:4" x14ac:dyDescent="0.25">
      <c r="C108" s="736"/>
      <c r="D108" s="736"/>
    </row>
    <row r="109" spans="3:4" x14ac:dyDescent="0.25">
      <c r="C109" s="736"/>
      <c r="D109" s="736"/>
    </row>
    <row r="110" spans="3:4" x14ac:dyDescent="0.25">
      <c r="C110" s="736"/>
      <c r="D110" s="736"/>
    </row>
    <row r="111" spans="3:4" x14ac:dyDescent="0.25">
      <c r="C111" s="736"/>
      <c r="D111" s="736"/>
    </row>
    <row r="112" spans="3:4" x14ac:dyDescent="0.25">
      <c r="C112" s="736"/>
      <c r="D112" s="736"/>
    </row>
    <row r="113" spans="3:4" x14ac:dyDescent="0.25">
      <c r="C113" s="736"/>
      <c r="D113" s="736"/>
    </row>
    <row r="114" spans="3:4" x14ac:dyDescent="0.25">
      <c r="C114" s="736"/>
      <c r="D114" s="736"/>
    </row>
    <row r="115" spans="3:4" x14ac:dyDescent="0.25">
      <c r="C115" s="736"/>
      <c r="D115" s="736"/>
    </row>
    <row r="116" spans="3:4" x14ac:dyDescent="0.25">
      <c r="C116" s="736"/>
      <c r="D116" s="736"/>
    </row>
    <row r="117" spans="3:4" x14ac:dyDescent="0.25">
      <c r="C117" s="736"/>
      <c r="D117" s="736"/>
    </row>
    <row r="118" spans="3:4" x14ac:dyDescent="0.25">
      <c r="C118" s="736"/>
      <c r="D118" s="736"/>
    </row>
    <row r="119" spans="3:4" x14ac:dyDescent="0.25">
      <c r="C119" s="736"/>
      <c r="D119" s="736"/>
    </row>
    <row r="120" spans="3:4" x14ac:dyDescent="0.25">
      <c r="C120" s="736"/>
      <c r="D120" s="736"/>
    </row>
    <row r="121" spans="3:4" x14ac:dyDescent="0.25">
      <c r="C121" s="736"/>
      <c r="D121" s="736"/>
    </row>
    <row r="122" spans="3:4" x14ac:dyDescent="0.25">
      <c r="C122" s="736"/>
      <c r="D122" s="736"/>
    </row>
    <row r="123" spans="3:4" x14ac:dyDescent="0.25">
      <c r="C123" s="736"/>
      <c r="D123" s="736"/>
    </row>
    <row r="124" spans="3:4" x14ac:dyDescent="0.25">
      <c r="C124" s="736"/>
      <c r="D124" s="736"/>
    </row>
    <row r="125" spans="3:4" x14ac:dyDescent="0.25">
      <c r="C125" s="736"/>
      <c r="D125" s="736"/>
    </row>
    <row r="126" spans="3:4" x14ac:dyDescent="0.25">
      <c r="C126" s="736"/>
      <c r="D126" s="736"/>
    </row>
    <row r="127" spans="3:4" x14ac:dyDescent="0.25">
      <c r="C127" s="736"/>
      <c r="D127" s="736"/>
    </row>
    <row r="128" spans="3:4" x14ac:dyDescent="0.25">
      <c r="C128" s="736"/>
      <c r="D128" s="736"/>
    </row>
    <row r="129" spans="3:4" x14ac:dyDescent="0.25">
      <c r="C129" s="736"/>
      <c r="D129" s="736"/>
    </row>
    <row r="130" spans="3:4" x14ac:dyDescent="0.25">
      <c r="C130" s="736"/>
      <c r="D130" s="736"/>
    </row>
    <row r="131" spans="3:4" x14ac:dyDescent="0.25">
      <c r="C131" s="736"/>
      <c r="D131" s="736"/>
    </row>
    <row r="132" spans="3:4" x14ac:dyDescent="0.25">
      <c r="C132" s="736"/>
      <c r="D132" s="736"/>
    </row>
    <row r="133" spans="3:4" x14ac:dyDescent="0.25">
      <c r="C133" s="736"/>
      <c r="D133" s="736"/>
    </row>
    <row r="134" spans="3:4" x14ac:dyDescent="0.25">
      <c r="C134" s="736"/>
      <c r="D134" s="736"/>
    </row>
    <row r="135" spans="3:4" x14ac:dyDescent="0.25">
      <c r="C135" s="736"/>
      <c r="D135" s="736"/>
    </row>
    <row r="136" spans="3:4" x14ac:dyDescent="0.25">
      <c r="C136" s="736"/>
      <c r="D136" s="736"/>
    </row>
    <row r="137" spans="3:4" x14ac:dyDescent="0.25">
      <c r="C137" s="736"/>
      <c r="D137" s="736"/>
    </row>
    <row r="138" spans="3:4" x14ac:dyDescent="0.25">
      <c r="C138" s="736"/>
      <c r="D138" s="736"/>
    </row>
    <row r="139" spans="3:4" x14ac:dyDescent="0.25">
      <c r="C139" s="736"/>
      <c r="D139" s="736"/>
    </row>
    <row r="140" spans="3:4" x14ac:dyDescent="0.25">
      <c r="C140" s="736"/>
      <c r="D140" s="736"/>
    </row>
    <row r="141" spans="3:4" x14ac:dyDescent="0.25">
      <c r="C141" s="736"/>
      <c r="D141" s="736"/>
    </row>
    <row r="142" spans="3:4" x14ac:dyDescent="0.25">
      <c r="C142" s="736"/>
      <c r="D142" s="736"/>
    </row>
    <row r="143" spans="3:4" x14ac:dyDescent="0.25">
      <c r="C143" s="736"/>
      <c r="D143" s="736"/>
    </row>
    <row r="144" spans="3:4" x14ac:dyDescent="0.25">
      <c r="C144" s="736"/>
      <c r="D144" s="736"/>
    </row>
    <row r="145" spans="3:4" x14ac:dyDescent="0.25">
      <c r="C145" s="736"/>
      <c r="D145" s="736"/>
    </row>
    <row r="146" spans="3:4" x14ac:dyDescent="0.25">
      <c r="C146" s="736"/>
      <c r="D146" s="736"/>
    </row>
    <row r="147" spans="3:4" x14ac:dyDescent="0.25">
      <c r="C147" s="736"/>
      <c r="D147" s="736"/>
    </row>
    <row r="148" spans="3:4" x14ac:dyDescent="0.25">
      <c r="C148" s="736"/>
      <c r="D148" s="736"/>
    </row>
    <row r="149" spans="3:4" x14ac:dyDescent="0.25">
      <c r="C149" s="736"/>
      <c r="D149" s="736"/>
    </row>
    <row r="150" spans="3:4" x14ac:dyDescent="0.25">
      <c r="C150" s="736"/>
      <c r="D150" s="736"/>
    </row>
    <row r="151" spans="3:4" x14ac:dyDescent="0.25">
      <c r="C151" s="736"/>
      <c r="D151" s="736"/>
    </row>
    <row r="152" spans="3:4" x14ac:dyDescent="0.25">
      <c r="C152" s="736"/>
      <c r="D152" s="736"/>
    </row>
    <row r="153" spans="3:4" x14ac:dyDescent="0.25">
      <c r="C153" s="736"/>
      <c r="D153" s="736"/>
    </row>
    <row r="154" spans="3:4" x14ac:dyDescent="0.25">
      <c r="C154" s="736"/>
      <c r="D154" s="736"/>
    </row>
    <row r="155" spans="3:4" x14ac:dyDescent="0.25">
      <c r="C155" s="736"/>
      <c r="D155" s="736"/>
    </row>
    <row r="156" spans="3:4" x14ac:dyDescent="0.25">
      <c r="C156" s="736"/>
      <c r="D156" s="736"/>
    </row>
    <row r="157" spans="3:4" x14ac:dyDescent="0.25">
      <c r="C157" s="736"/>
      <c r="D157" s="736"/>
    </row>
    <row r="158" spans="3:4" x14ac:dyDescent="0.25">
      <c r="C158" s="736"/>
      <c r="D158" s="736"/>
    </row>
    <row r="159" spans="3:4" x14ac:dyDescent="0.25">
      <c r="C159" s="736"/>
      <c r="D159" s="736"/>
    </row>
    <row r="160" spans="3:4" x14ac:dyDescent="0.25">
      <c r="C160" s="736"/>
      <c r="D160" s="736"/>
    </row>
    <row r="161" spans="3:4" x14ac:dyDescent="0.25">
      <c r="C161" s="736"/>
      <c r="D161" s="736"/>
    </row>
    <row r="162" spans="3:4" x14ac:dyDescent="0.25">
      <c r="C162" s="736"/>
      <c r="D162" s="736"/>
    </row>
    <row r="163" spans="3:4" x14ac:dyDescent="0.25">
      <c r="C163" s="736"/>
      <c r="D163" s="736"/>
    </row>
    <row r="164" spans="3:4" x14ac:dyDescent="0.25">
      <c r="C164" s="736"/>
      <c r="D164" s="736"/>
    </row>
    <row r="165" spans="3:4" x14ac:dyDescent="0.25">
      <c r="C165" s="736"/>
      <c r="D165" s="736"/>
    </row>
    <row r="166" spans="3:4" x14ac:dyDescent="0.25">
      <c r="C166" s="736"/>
      <c r="D166" s="736"/>
    </row>
    <row r="167" spans="3:4" x14ac:dyDescent="0.25">
      <c r="C167" s="736"/>
      <c r="D167" s="736"/>
    </row>
    <row r="168" spans="3:4" x14ac:dyDescent="0.25">
      <c r="C168" s="736"/>
      <c r="D168" s="736"/>
    </row>
    <row r="169" spans="3:4" x14ac:dyDescent="0.25">
      <c r="C169" s="736"/>
      <c r="D169" s="736"/>
    </row>
    <row r="170" spans="3:4" x14ac:dyDescent="0.25">
      <c r="C170" s="736"/>
      <c r="D170" s="736"/>
    </row>
    <row r="171" spans="3:4" x14ac:dyDescent="0.25">
      <c r="C171" s="736"/>
      <c r="D171" s="736"/>
    </row>
    <row r="172" spans="3:4" x14ac:dyDescent="0.25">
      <c r="C172" s="736"/>
      <c r="D172" s="736"/>
    </row>
    <row r="173" spans="3:4" x14ac:dyDescent="0.25">
      <c r="C173" s="736"/>
      <c r="D173" s="736"/>
    </row>
    <row r="174" spans="3:4" x14ac:dyDescent="0.25">
      <c r="C174" s="736"/>
      <c r="D174" s="736"/>
    </row>
    <row r="175" spans="3:4" x14ac:dyDescent="0.25">
      <c r="C175" s="736"/>
      <c r="D175" s="736"/>
    </row>
    <row r="176" spans="3:4" x14ac:dyDescent="0.25">
      <c r="C176" s="736"/>
      <c r="D176" s="736"/>
    </row>
    <row r="177" spans="3:4" x14ac:dyDescent="0.25">
      <c r="C177" s="736"/>
      <c r="D177" s="736"/>
    </row>
    <row r="178" spans="3:4" x14ac:dyDescent="0.25">
      <c r="C178" s="736"/>
      <c r="D178" s="736"/>
    </row>
    <row r="179" spans="3:4" x14ac:dyDescent="0.25">
      <c r="C179" s="736"/>
      <c r="D179" s="736"/>
    </row>
    <row r="180" spans="3:4" x14ac:dyDescent="0.25">
      <c r="C180" s="736"/>
      <c r="D180" s="736"/>
    </row>
    <row r="181" spans="3:4" x14ac:dyDescent="0.25">
      <c r="C181" s="736"/>
      <c r="D181" s="736"/>
    </row>
    <row r="182" spans="3:4" x14ac:dyDescent="0.25">
      <c r="C182" s="736"/>
      <c r="D182" s="736"/>
    </row>
    <row r="183" spans="3:4" x14ac:dyDescent="0.25">
      <c r="C183" s="736"/>
      <c r="D183" s="736"/>
    </row>
    <row r="184" spans="3:4" x14ac:dyDescent="0.25">
      <c r="C184" s="736"/>
      <c r="D184" s="736"/>
    </row>
    <row r="185" spans="3:4" x14ac:dyDescent="0.25">
      <c r="C185" s="736"/>
      <c r="D185" s="736"/>
    </row>
    <row r="186" spans="3:4" x14ac:dyDescent="0.25">
      <c r="C186" s="736"/>
      <c r="D186" s="736"/>
    </row>
    <row r="187" spans="3:4" x14ac:dyDescent="0.25">
      <c r="C187" s="736"/>
      <c r="D187" s="736"/>
    </row>
    <row r="188" spans="3:4" x14ac:dyDescent="0.25">
      <c r="C188" s="736"/>
      <c r="D188" s="736"/>
    </row>
    <row r="189" spans="3:4" x14ac:dyDescent="0.25">
      <c r="C189" s="736"/>
      <c r="D189" s="736"/>
    </row>
    <row r="190" spans="3:4" x14ac:dyDescent="0.25">
      <c r="C190" s="736"/>
      <c r="D190" s="736"/>
    </row>
    <row r="191" spans="3:4" x14ac:dyDescent="0.25">
      <c r="C191" s="736"/>
      <c r="D191" s="736"/>
    </row>
    <row r="192" spans="3:4" x14ac:dyDescent="0.25">
      <c r="C192" s="736"/>
      <c r="D192" s="736"/>
    </row>
    <row r="193" spans="3:4" x14ac:dyDescent="0.25">
      <c r="C193" s="736"/>
      <c r="D193" s="736"/>
    </row>
    <row r="194" spans="3:4" x14ac:dyDescent="0.25">
      <c r="C194" s="736"/>
      <c r="D194" s="736"/>
    </row>
    <row r="195" spans="3:4" x14ac:dyDescent="0.25">
      <c r="C195" s="736"/>
      <c r="D195" s="736"/>
    </row>
    <row r="196" spans="3:4" x14ac:dyDescent="0.25">
      <c r="C196" s="736"/>
      <c r="D196" s="736"/>
    </row>
    <row r="197" spans="3:4" x14ac:dyDescent="0.25">
      <c r="C197" s="736"/>
      <c r="D197" s="736"/>
    </row>
    <row r="198" spans="3:4" x14ac:dyDescent="0.25">
      <c r="C198" s="736"/>
      <c r="D198" s="736"/>
    </row>
    <row r="199" spans="3:4" x14ac:dyDescent="0.25">
      <c r="C199" s="736"/>
      <c r="D199" s="736"/>
    </row>
    <row r="200" spans="3:4" x14ac:dyDescent="0.25">
      <c r="C200" s="736"/>
      <c r="D200" s="736"/>
    </row>
    <row r="201" spans="3:4" x14ac:dyDescent="0.25">
      <c r="C201" s="736"/>
      <c r="D201" s="736"/>
    </row>
    <row r="202" spans="3:4" x14ac:dyDescent="0.25">
      <c r="C202" s="736"/>
      <c r="D202" s="736"/>
    </row>
    <row r="203" spans="3:4" x14ac:dyDescent="0.25">
      <c r="C203" s="736"/>
      <c r="D203" s="736"/>
    </row>
    <row r="204" spans="3:4" x14ac:dyDescent="0.25">
      <c r="C204" s="736"/>
      <c r="D204" s="736"/>
    </row>
    <row r="205" spans="3:4" x14ac:dyDescent="0.25">
      <c r="C205" s="736"/>
      <c r="D205" s="736"/>
    </row>
    <row r="206" spans="3:4" x14ac:dyDescent="0.25">
      <c r="C206" s="736"/>
      <c r="D206" s="736"/>
    </row>
    <row r="207" spans="3:4" x14ac:dyDescent="0.25">
      <c r="C207" s="736"/>
      <c r="D207" s="736"/>
    </row>
    <row r="208" spans="3:4" x14ac:dyDescent="0.25">
      <c r="C208" s="736"/>
      <c r="D208" s="736"/>
    </row>
    <row r="209" spans="3:4" x14ac:dyDescent="0.25">
      <c r="C209" s="736"/>
      <c r="D209" s="736"/>
    </row>
    <row r="210" spans="3:4" x14ac:dyDescent="0.25">
      <c r="C210" s="736"/>
      <c r="D210" s="736"/>
    </row>
    <row r="211" spans="3:4" x14ac:dyDescent="0.25">
      <c r="C211" s="736"/>
      <c r="D211" s="736"/>
    </row>
    <row r="212" spans="3:4" x14ac:dyDescent="0.25">
      <c r="C212" s="736"/>
      <c r="D212" s="736"/>
    </row>
    <row r="213" spans="3:4" x14ac:dyDescent="0.25">
      <c r="C213" s="736"/>
      <c r="D213" s="736"/>
    </row>
    <row r="214" spans="3:4" x14ac:dyDescent="0.25">
      <c r="C214" s="736"/>
      <c r="D214" s="736"/>
    </row>
    <row r="215" spans="3:4" x14ac:dyDescent="0.25">
      <c r="C215" s="736"/>
      <c r="D215" s="736"/>
    </row>
    <row r="216" spans="3:4" x14ac:dyDescent="0.25">
      <c r="C216" s="736"/>
      <c r="D216" s="736"/>
    </row>
    <row r="217" spans="3:4" x14ac:dyDescent="0.25">
      <c r="C217" s="736"/>
      <c r="D217" s="736"/>
    </row>
    <row r="218" spans="3:4" x14ac:dyDescent="0.25">
      <c r="C218" s="736"/>
      <c r="D218" s="736"/>
    </row>
    <row r="219" spans="3:4" x14ac:dyDescent="0.25">
      <c r="C219" s="736"/>
      <c r="D219" s="736"/>
    </row>
    <row r="220" spans="3:4" x14ac:dyDescent="0.25">
      <c r="C220" s="736"/>
      <c r="D220" s="736"/>
    </row>
    <row r="221" spans="3:4" x14ac:dyDescent="0.25">
      <c r="C221" s="736"/>
      <c r="D221" s="736"/>
    </row>
    <row r="222" spans="3:4" x14ac:dyDescent="0.25">
      <c r="C222" s="736"/>
      <c r="D222" s="736"/>
    </row>
    <row r="223" spans="3:4" x14ac:dyDescent="0.25">
      <c r="C223" s="736"/>
      <c r="D223" s="736"/>
    </row>
    <row r="224" spans="3:4" x14ac:dyDescent="0.25">
      <c r="C224" s="736"/>
      <c r="D224" s="736"/>
    </row>
    <row r="225" spans="3:4" x14ac:dyDescent="0.25">
      <c r="C225" s="736"/>
      <c r="D225" s="736"/>
    </row>
    <row r="226" spans="3:4" x14ac:dyDescent="0.25">
      <c r="C226" s="736"/>
      <c r="D226" s="736"/>
    </row>
    <row r="227" spans="3:4" x14ac:dyDescent="0.25">
      <c r="C227" s="736"/>
      <c r="D227" s="736"/>
    </row>
    <row r="228" spans="3:4" x14ac:dyDescent="0.25">
      <c r="C228" s="736"/>
      <c r="D228" s="736"/>
    </row>
    <row r="229" spans="3:4" x14ac:dyDescent="0.25">
      <c r="C229" s="736"/>
      <c r="D229" s="736"/>
    </row>
    <row r="230" spans="3:4" x14ac:dyDescent="0.25">
      <c r="C230" s="736"/>
      <c r="D230" s="736"/>
    </row>
    <row r="231" spans="3:4" x14ac:dyDescent="0.25">
      <c r="C231" s="736"/>
      <c r="D231" s="736"/>
    </row>
    <row r="232" spans="3:4" x14ac:dyDescent="0.25">
      <c r="C232" s="736"/>
      <c r="D232" s="736"/>
    </row>
    <row r="233" spans="3:4" x14ac:dyDescent="0.25">
      <c r="C233" s="736"/>
      <c r="D233" s="736"/>
    </row>
    <row r="234" spans="3:4" x14ac:dyDescent="0.25">
      <c r="C234" s="736"/>
      <c r="D234" s="736"/>
    </row>
    <row r="235" spans="3:4" x14ac:dyDescent="0.25">
      <c r="C235" s="736"/>
      <c r="D235" s="736"/>
    </row>
    <row r="236" spans="3:4" x14ac:dyDescent="0.25">
      <c r="C236" s="736"/>
      <c r="D236" s="736"/>
    </row>
    <row r="237" spans="3:4" x14ac:dyDescent="0.25">
      <c r="C237" s="736"/>
      <c r="D237" s="736"/>
    </row>
    <row r="238" spans="3:4" x14ac:dyDescent="0.25">
      <c r="C238" s="736"/>
      <c r="D238" s="736"/>
    </row>
    <row r="239" spans="3:4" x14ac:dyDescent="0.25">
      <c r="C239" s="736"/>
      <c r="D239" s="736"/>
    </row>
    <row r="240" spans="3:4" x14ac:dyDescent="0.25">
      <c r="C240" s="736"/>
      <c r="D240" s="736"/>
    </row>
    <row r="241" spans="3:4" x14ac:dyDescent="0.25">
      <c r="C241" s="736"/>
      <c r="D241" s="736"/>
    </row>
    <row r="242" spans="3:4" x14ac:dyDescent="0.25">
      <c r="C242" s="736"/>
      <c r="D242" s="736"/>
    </row>
    <row r="243" spans="3:4" x14ac:dyDescent="0.25">
      <c r="C243" s="736"/>
      <c r="D243" s="736"/>
    </row>
    <row r="244" spans="3:4" x14ac:dyDescent="0.25">
      <c r="C244" s="736"/>
      <c r="D244" s="736"/>
    </row>
    <row r="245" spans="3:4" x14ac:dyDescent="0.25">
      <c r="C245" s="736"/>
      <c r="D245" s="736"/>
    </row>
    <row r="246" spans="3:4" x14ac:dyDescent="0.25">
      <c r="C246" s="736"/>
      <c r="D246" s="736"/>
    </row>
    <row r="247" spans="3:4" x14ac:dyDescent="0.25">
      <c r="C247" s="736"/>
      <c r="D247" s="736"/>
    </row>
    <row r="248" spans="3:4" x14ac:dyDescent="0.25">
      <c r="C248" s="736"/>
      <c r="D248" s="736"/>
    </row>
    <row r="249" spans="3:4" x14ac:dyDescent="0.25">
      <c r="C249" s="736"/>
      <c r="D249" s="736"/>
    </row>
    <row r="250" spans="3:4" x14ac:dyDescent="0.25">
      <c r="C250" s="736"/>
      <c r="D250" s="736"/>
    </row>
    <row r="251" spans="3:4" x14ac:dyDescent="0.25">
      <c r="C251" s="736"/>
      <c r="D251" s="736"/>
    </row>
    <row r="252" spans="3:4" x14ac:dyDescent="0.25">
      <c r="C252" s="736"/>
      <c r="D252" s="736"/>
    </row>
    <row r="253" spans="3:4" x14ac:dyDescent="0.25">
      <c r="C253" s="736"/>
      <c r="D253" s="736"/>
    </row>
    <row r="254" spans="3:4" x14ac:dyDescent="0.25">
      <c r="C254" s="736"/>
      <c r="D254" s="736"/>
    </row>
    <row r="255" spans="3:4" x14ac:dyDescent="0.25">
      <c r="C255" s="736"/>
      <c r="D255" s="736"/>
    </row>
    <row r="256" spans="3:4" x14ac:dyDescent="0.25">
      <c r="C256" s="736"/>
      <c r="D256" s="736"/>
    </row>
    <row r="257" spans="3:4" x14ac:dyDescent="0.25">
      <c r="C257" s="736"/>
      <c r="D257" s="736"/>
    </row>
    <row r="258" spans="3:4" x14ac:dyDescent="0.25">
      <c r="C258" s="736"/>
      <c r="D258" s="736"/>
    </row>
    <row r="259" spans="3:4" x14ac:dyDescent="0.25">
      <c r="C259" s="736"/>
      <c r="D259" s="736"/>
    </row>
    <row r="260" spans="3:4" x14ac:dyDescent="0.25">
      <c r="C260" s="736"/>
      <c r="D260" s="736"/>
    </row>
    <row r="261" spans="3:4" x14ac:dyDescent="0.25">
      <c r="C261" s="736"/>
      <c r="D261" s="736"/>
    </row>
    <row r="262" spans="3:4" x14ac:dyDescent="0.25">
      <c r="C262" s="736"/>
      <c r="D262" s="736"/>
    </row>
    <row r="263" spans="3:4" x14ac:dyDescent="0.25">
      <c r="C263" s="736"/>
      <c r="D263" s="736"/>
    </row>
    <row r="264" spans="3:4" x14ac:dyDescent="0.25">
      <c r="C264" s="736"/>
      <c r="D264" s="736"/>
    </row>
    <row r="265" spans="3:4" x14ac:dyDescent="0.25">
      <c r="C265" s="736"/>
      <c r="D265" s="736"/>
    </row>
    <row r="266" spans="3:4" x14ac:dyDescent="0.25">
      <c r="C266" s="736"/>
      <c r="D266" s="736"/>
    </row>
    <row r="267" spans="3:4" x14ac:dyDescent="0.25">
      <c r="C267" s="736"/>
      <c r="D267" s="736"/>
    </row>
    <row r="268" spans="3:4" x14ac:dyDescent="0.25">
      <c r="C268" s="736"/>
      <c r="D268" s="736"/>
    </row>
    <row r="269" spans="3:4" x14ac:dyDescent="0.25">
      <c r="C269" s="736"/>
      <c r="D269" s="736"/>
    </row>
    <row r="270" spans="3:4" x14ac:dyDescent="0.25">
      <c r="C270" s="736"/>
      <c r="D270" s="736"/>
    </row>
    <row r="271" spans="3:4" x14ac:dyDescent="0.25">
      <c r="C271" s="736"/>
      <c r="D271" s="736"/>
    </row>
    <row r="272" spans="3:4" x14ac:dyDescent="0.25">
      <c r="C272" s="736"/>
      <c r="D272" s="736"/>
    </row>
    <row r="273" spans="3:4" x14ac:dyDescent="0.25">
      <c r="C273" s="736"/>
      <c r="D273" s="736"/>
    </row>
    <row r="274" spans="3:4" x14ac:dyDescent="0.25">
      <c r="C274" s="736"/>
      <c r="D274" s="736"/>
    </row>
    <row r="275" spans="3:4" x14ac:dyDescent="0.25">
      <c r="C275" s="736"/>
      <c r="D275" s="736"/>
    </row>
    <row r="276" spans="3:4" x14ac:dyDescent="0.25">
      <c r="C276" s="736"/>
      <c r="D276" s="736"/>
    </row>
    <row r="277" spans="3:4" x14ac:dyDescent="0.25">
      <c r="C277" s="736"/>
      <c r="D277" s="736"/>
    </row>
    <row r="278" spans="3:4" x14ac:dyDescent="0.25">
      <c r="C278" s="736"/>
      <c r="D278" s="736"/>
    </row>
    <row r="279" spans="3:4" x14ac:dyDescent="0.25">
      <c r="C279" s="736"/>
      <c r="D279" s="736"/>
    </row>
    <row r="280" spans="3:4" x14ac:dyDescent="0.25">
      <c r="C280" s="736"/>
      <c r="D280" s="736"/>
    </row>
    <row r="281" spans="3:4" x14ac:dyDescent="0.25">
      <c r="C281" s="736"/>
      <c r="D281" s="736"/>
    </row>
    <row r="282" spans="3:4" x14ac:dyDescent="0.25">
      <c r="C282" s="736"/>
      <c r="D282" s="736"/>
    </row>
    <row r="283" spans="3:4" x14ac:dyDescent="0.25">
      <c r="C283" s="736"/>
      <c r="D283" s="736"/>
    </row>
    <row r="284" spans="3:4" x14ac:dyDescent="0.25">
      <c r="C284" s="736"/>
      <c r="D284" s="736"/>
    </row>
    <row r="285" spans="3:4" x14ac:dyDescent="0.25">
      <c r="C285" s="736"/>
      <c r="D285" s="736"/>
    </row>
    <row r="286" spans="3:4" x14ac:dyDescent="0.25">
      <c r="C286" s="736"/>
      <c r="D286" s="736"/>
    </row>
    <row r="287" spans="3:4" x14ac:dyDescent="0.25">
      <c r="C287" s="736"/>
      <c r="D287" s="736"/>
    </row>
    <row r="288" spans="3:4" x14ac:dyDescent="0.25">
      <c r="C288" s="736"/>
      <c r="D288" s="736"/>
    </row>
    <row r="289" spans="3:4" x14ac:dyDescent="0.25">
      <c r="C289" s="736"/>
      <c r="D289" s="736"/>
    </row>
    <row r="290" spans="3:4" x14ac:dyDescent="0.25">
      <c r="C290" s="736"/>
      <c r="D290" s="736"/>
    </row>
    <row r="291" spans="3:4" x14ac:dyDescent="0.25">
      <c r="C291" s="736"/>
      <c r="D291" s="736"/>
    </row>
    <row r="292" spans="3:4" x14ac:dyDescent="0.25">
      <c r="C292" s="736"/>
      <c r="D292" s="736"/>
    </row>
    <row r="293" spans="3:4" x14ac:dyDescent="0.25">
      <c r="C293" s="736"/>
      <c r="D293" s="736"/>
    </row>
    <row r="294" spans="3:4" x14ac:dyDescent="0.25">
      <c r="C294" s="736"/>
      <c r="D294" s="736"/>
    </row>
    <row r="295" spans="3:4" x14ac:dyDescent="0.25">
      <c r="C295" s="736"/>
      <c r="D295" s="736"/>
    </row>
    <row r="296" spans="3:4" x14ac:dyDescent="0.25">
      <c r="C296" s="736"/>
      <c r="D296" s="736"/>
    </row>
    <row r="297" spans="3:4" x14ac:dyDescent="0.25">
      <c r="C297" s="736"/>
      <c r="D297" s="736"/>
    </row>
    <row r="298" spans="3:4" x14ac:dyDescent="0.25">
      <c r="C298" s="736"/>
      <c r="D298" s="736"/>
    </row>
    <row r="299" spans="3:4" x14ac:dyDescent="0.25">
      <c r="C299" s="736"/>
      <c r="D299" s="736"/>
    </row>
    <row r="300" spans="3:4" x14ac:dyDescent="0.25">
      <c r="C300" s="736"/>
      <c r="D300" s="736"/>
    </row>
    <row r="301" spans="3:4" x14ac:dyDescent="0.25">
      <c r="C301" s="736"/>
      <c r="D301" s="736"/>
    </row>
    <row r="302" spans="3:4" x14ac:dyDescent="0.25">
      <c r="C302" s="736"/>
      <c r="D302" s="736"/>
    </row>
    <row r="303" spans="3:4" x14ac:dyDescent="0.25">
      <c r="C303" s="736"/>
      <c r="D303" s="736"/>
    </row>
    <row r="304" spans="3:4" x14ac:dyDescent="0.25">
      <c r="C304" s="736"/>
      <c r="D304" s="736"/>
    </row>
    <row r="305" spans="3:4" x14ac:dyDescent="0.25">
      <c r="C305" s="736"/>
      <c r="D305" s="736"/>
    </row>
    <row r="306" spans="3:4" x14ac:dyDescent="0.25">
      <c r="C306" s="736"/>
      <c r="D306" s="736"/>
    </row>
    <row r="307" spans="3:4" x14ac:dyDescent="0.25">
      <c r="C307" s="736"/>
      <c r="D307" s="736"/>
    </row>
    <row r="308" spans="3:4" x14ac:dyDescent="0.25">
      <c r="C308" s="736"/>
      <c r="D308" s="736"/>
    </row>
    <row r="309" spans="3:4" x14ac:dyDescent="0.25">
      <c r="C309" s="736"/>
      <c r="D309" s="736"/>
    </row>
    <row r="310" spans="3:4" x14ac:dyDescent="0.25">
      <c r="C310" s="736"/>
      <c r="D310" s="736"/>
    </row>
    <row r="311" spans="3:4" x14ac:dyDescent="0.25">
      <c r="C311" s="736"/>
      <c r="D311" s="736"/>
    </row>
    <row r="312" spans="3:4" x14ac:dyDescent="0.25">
      <c r="C312" s="736"/>
      <c r="D312" s="736"/>
    </row>
    <row r="313" spans="3:4" x14ac:dyDescent="0.25">
      <c r="C313" s="736"/>
      <c r="D313" s="736"/>
    </row>
    <row r="314" spans="3:4" x14ac:dyDescent="0.25">
      <c r="C314" s="736"/>
      <c r="D314" s="736"/>
    </row>
    <row r="315" spans="3:4" x14ac:dyDescent="0.25">
      <c r="C315" s="736"/>
      <c r="D315" s="736"/>
    </row>
    <row r="316" spans="3:4" x14ac:dyDescent="0.25">
      <c r="C316" s="736"/>
      <c r="D316" s="736"/>
    </row>
    <row r="317" spans="3:4" x14ac:dyDescent="0.25">
      <c r="C317" s="736"/>
      <c r="D317" s="736"/>
    </row>
    <row r="318" spans="3:4" x14ac:dyDescent="0.25">
      <c r="C318" s="736"/>
      <c r="D318" s="736"/>
    </row>
    <row r="319" spans="3:4" x14ac:dyDescent="0.25">
      <c r="C319" s="736"/>
      <c r="D319" s="736"/>
    </row>
    <row r="320" spans="3:4" x14ac:dyDescent="0.25">
      <c r="C320" s="736"/>
      <c r="D320" s="736"/>
    </row>
    <row r="321" spans="3:4" x14ac:dyDescent="0.25">
      <c r="C321" s="736"/>
      <c r="D321" s="736"/>
    </row>
    <row r="322" spans="3:4" x14ac:dyDescent="0.25">
      <c r="C322" s="736"/>
      <c r="D322" s="736"/>
    </row>
    <row r="323" spans="3:4" x14ac:dyDescent="0.25">
      <c r="C323" s="736"/>
      <c r="D323" s="736"/>
    </row>
    <row r="324" spans="3:4" x14ac:dyDescent="0.25">
      <c r="C324" s="736"/>
      <c r="D324" s="736"/>
    </row>
    <row r="325" spans="3:4" x14ac:dyDescent="0.25">
      <c r="C325" s="736"/>
      <c r="D325" s="736"/>
    </row>
    <row r="326" spans="3:4" x14ac:dyDescent="0.25">
      <c r="C326" s="736"/>
      <c r="D326" s="736"/>
    </row>
    <row r="327" spans="3:4" x14ac:dyDescent="0.25">
      <c r="C327" s="736"/>
      <c r="D327" s="736"/>
    </row>
    <row r="328" spans="3:4" x14ac:dyDescent="0.25">
      <c r="C328" s="736"/>
      <c r="D328" s="736"/>
    </row>
    <row r="329" spans="3:4" x14ac:dyDescent="0.25">
      <c r="C329" s="736"/>
      <c r="D329" s="736"/>
    </row>
    <row r="330" spans="3:4" x14ac:dyDescent="0.25">
      <c r="C330" s="736"/>
      <c r="D330" s="736"/>
    </row>
    <row r="331" spans="3:4" x14ac:dyDescent="0.25">
      <c r="C331" s="736"/>
      <c r="D331" s="736"/>
    </row>
    <row r="332" spans="3:4" x14ac:dyDescent="0.25">
      <c r="C332" s="736"/>
      <c r="D332" s="736"/>
    </row>
    <row r="333" spans="3:4" x14ac:dyDescent="0.25">
      <c r="C333" s="736"/>
      <c r="D333" s="736"/>
    </row>
    <row r="334" spans="3:4" x14ac:dyDescent="0.25">
      <c r="C334" s="736"/>
      <c r="D334" s="736"/>
    </row>
    <row r="335" spans="3:4" x14ac:dyDescent="0.25">
      <c r="C335" s="736"/>
      <c r="D335" s="736"/>
    </row>
    <row r="336" spans="3:4" x14ac:dyDescent="0.25">
      <c r="C336" s="736"/>
      <c r="D336" s="736"/>
    </row>
    <row r="337" spans="3:4" x14ac:dyDescent="0.25">
      <c r="C337" s="736"/>
      <c r="D337" s="736"/>
    </row>
    <row r="338" spans="3:4" x14ac:dyDescent="0.25">
      <c r="C338" s="736"/>
      <c r="D338" s="736"/>
    </row>
    <row r="339" spans="3:4" x14ac:dyDescent="0.25">
      <c r="C339" s="736"/>
      <c r="D339" s="736"/>
    </row>
    <row r="340" spans="3:4" x14ac:dyDescent="0.25">
      <c r="C340" s="736"/>
      <c r="D340" s="736"/>
    </row>
    <row r="341" spans="3:4" x14ac:dyDescent="0.25">
      <c r="C341" s="736"/>
      <c r="D341" s="736"/>
    </row>
    <row r="342" spans="3:4" x14ac:dyDescent="0.25">
      <c r="C342" s="736"/>
      <c r="D342" s="736"/>
    </row>
    <row r="343" spans="3:4" x14ac:dyDescent="0.25">
      <c r="C343" s="736"/>
      <c r="D343" s="736"/>
    </row>
    <row r="344" spans="3:4" x14ac:dyDescent="0.25">
      <c r="C344" s="736"/>
      <c r="D344" s="736"/>
    </row>
    <row r="345" spans="3:4" x14ac:dyDescent="0.25">
      <c r="C345" s="736"/>
      <c r="D345" s="736"/>
    </row>
    <row r="346" spans="3:4" x14ac:dyDescent="0.25">
      <c r="C346" s="736"/>
      <c r="D346" s="736"/>
    </row>
    <row r="347" spans="3:4" x14ac:dyDescent="0.25">
      <c r="C347" s="736"/>
      <c r="D347" s="736"/>
    </row>
    <row r="348" spans="3:4" x14ac:dyDescent="0.25">
      <c r="C348" s="736"/>
      <c r="D348" s="736"/>
    </row>
    <row r="349" spans="3:4" x14ac:dyDescent="0.25">
      <c r="C349" s="736"/>
      <c r="D349" s="736"/>
    </row>
    <row r="350" spans="3:4" x14ac:dyDescent="0.25">
      <c r="C350" s="736"/>
      <c r="D350" s="736"/>
    </row>
    <row r="351" spans="3:4" x14ac:dyDescent="0.25">
      <c r="C351" s="736"/>
      <c r="D351" s="736"/>
    </row>
    <row r="352" spans="3:4" x14ac:dyDescent="0.25">
      <c r="C352" s="736"/>
      <c r="D352" s="736"/>
    </row>
    <row r="353" spans="3:4" x14ac:dyDescent="0.25">
      <c r="C353" s="736"/>
      <c r="D353" s="736"/>
    </row>
    <row r="354" spans="3:4" x14ac:dyDescent="0.25">
      <c r="C354" s="736"/>
      <c r="D354" s="736"/>
    </row>
    <row r="355" spans="3:4" x14ac:dyDescent="0.25">
      <c r="C355" s="736"/>
      <c r="D355" s="736"/>
    </row>
    <row r="356" spans="3:4" x14ac:dyDescent="0.25">
      <c r="C356" s="736"/>
      <c r="D356" s="736"/>
    </row>
    <row r="357" spans="3:4" x14ac:dyDescent="0.25">
      <c r="C357" s="736"/>
      <c r="D357" s="736"/>
    </row>
    <row r="358" spans="3:4" x14ac:dyDescent="0.25">
      <c r="C358" s="736"/>
      <c r="D358" s="736"/>
    </row>
    <row r="359" spans="3:4" x14ac:dyDescent="0.25">
      <c r="C359" s="736"/>
      <c r="D359" s="736"/>
    </row>
    <row r="360" spans="3:4" x14ac:dyDescent="0.25">
      <c r="C360" s="736"/>
      <c r="D360" s="736"/>
    </row>
    <row r="361" spans="3:4" x14ac:dyDescent="0.25">
      <c r="C361" s="736"/>
      <c r="D361" s="736"/>
    </row>
    <row r="362" spans="3:4" x14ac:dyDescent="0.25">
      <c r="C362" s="736"/>
      <c r="D362" s="736"/>
    </row>
    <row r="363" spans="3:4" x14ac:dyDescent="0.25">
      <c r="C363" s="736"/>
      <c r="D363" s="736"/>
    </row>
    <row r="364" spans="3:4" x14ac:dyDescent="0.25">
      <c r="C364" s="736"/>
      <c r="D364" s="736"/>
    </row>
    <row r="365" spans="3:4" x14ac:dyDescent="0.25">
      <c r="C365" s="736"/>
      <c r="D365" s="736"/>
    </row>
    <row r="366" spans="3:4" x14ac:dyDescent="0.25">
      <c r="C366" s="736"/>
      <c r="D366" s="736"/>
    </row>
    <row r="367" spans="3:4" x14ac:dyDescent="0.25">
      <c r="C367" s="736"/>
      <c r="D367" s="736"/>
    </row>
    <row r="368" spans="3:4" x14ac:dyDescent="0.25">
      <c r="C368" s="736"/>
      <c r="D368" s="736"/>
    </row>
    <row r="369" spans="3:4" x14ac:dyDescent="0.25">
      <c r="C369" s="736"/>
      <c r="D369" s="736"/>
    </row>
    <row r="370" spans="3:4" x14ac:dyDescent="0.25">
      <c r="C370" s="736"/>
      <c r="D370" s="736"/>
    </row>
    <row r="371" spans="3:4" x14ac:dyDescent="0.25">
      <c r="C371" s="736"/>
      <c r="D371" s="736"/>
    </row>
    <row r="372" spans="3:4" x14ac:dyDescent="0.25">
      <c r="C372" s="736"/>
      <c r="D372" s="736"/>
    </row>
    <row r="373" spans="3:4" x14ac:dyDescent="0.25">
      <c r="C373" s="736"/>
      <c r="D373" s="736"/>
    </row>
    <row r="374" spans="3:4" x14ac:dyDescent="0.25">
      <c r="C374" s="736"/>
      <c r="D374" s="736"/>
    </row>
    <row r="375" spans="3:4" x14ac:dyDescent="0.25">
      <c r="C375" s="736"/>
      <c r="D375" s="736"/>
    </row>
    <row r="376" spans="3:4" x14ac:dyDescent="0.25">
      <c r="C376" s="736"/>
      <c r="D376" s="736"/>
    </row>
    <row r="377" spans="3:4" x14ac:dyDescent="0.25">
      <c r="C377" s="736"/>
      <c r="D377" s="736"/>
    </row>
    <row r="378" spans="3:4" x14ac:dyDescent="0.25">
      <c r="C378" s="736"/>
      <c r="D378" s="736"/>
    </row>
    <row r="379" spans="3:4" x14ac:dyDescent="0.25">
      <c r="C379" s="736"/>
      <c r="D379" s="736"/>
    </row>
    <row r="380" spans="3:4" x14ac:dyDescent="0.25">
      <c r="C380" s="736"/>
      <c r="D380" s="736"/>
    </row>
    <row r="381" spans="3:4" x14ac:dyDescent="0.25">
      <c r="C381" s="736"/>
      <c r="D381" s="736"/>
    </row>
    <row r="382" spans="3:4" x14ac:dyDescent="0.25">
      <c r="C382" s="736"/>
      <c r="D382" s="736"/>
    </row>
    <row r="383" spans="3:4" x14ac:dyDescent="0.25">
      <c r="C383" s="736"/>
      <c r="D383" s="736"/>
    </row>
    <row r="384" spans="3:4" x14ac:dyDescent="0.25">
      <c r="C384" s="736"/>
      <c r="D384" s="736"/>
    </row>
    <row r="385" spans="3:4" x14ac:dyDescent="0.25">
      <c r="C385" s="736"/>
      <c r="D385" s="736"/>
    </row>
    <row r="386" spans="3:4" x14ac:dyDescent="0.25">
      <c r="C386" s="736"/>
      <c r="D386" s="736"/>
    </row>
    <row r="387" spans="3:4" x14ac:dyDescent="0.25">
      <c r="C387" s="736"/>
      <c r="D387" s="736"/>
    </row>
    <row r="388" spans="3:4" x14ac:dyDescent="0.25">
      <c r="C388" s="736"/>
      <c r="D388" s="736"/>
    </row>
    <row r="389" spans="3:4" x14ac:dyDescent="0.25">
      <c r="C389" s="736"/>
      <c r="D389" s="736"/>
    </row>
    <row r="390" spans="3:4" x14ac:dyDescent="0.25">
      <c r="C390" s="736"/>
      <c r="D390" s="736"/>
    </row>
    <row r="391" spans="3:4" x14ac:dyDescent="0.25">
      <c r="C391" s="736"/>
      <c r="D391" s="736"/>
    </row>
    <row r="392" spans="3:4" x14ac:dyDescent="0.25">
      <c r="C392" s="736"/>
      <c r="D392" s="736"/>
    </row>
    <row r="393" spans="3:4" x14ac:dyDescent="0.25">
      <c r="C393" s="736"/>
      <c r="D393" s="736"/>
    </row>
    <row r="394" spans="3:4" x14ac:dyDescent="0.25">
      <c r="C394" s="736"/>
      <c r="D394" s="736"/>
    </row>
    <row r="395" spans="3:4" x14ac:dyDescent="0.25">
      <c r="C395" s="736"/>
      <c r="D395" s="736"/>
    </row>
    <row r="396" spans="3:4" x14ac:dyDescent="0.25">
      <c r="C396" s="736"/>
      <c r="D396" s="736"/>
    </row>
    <row r="397" spans="3:4" x14ac:dyDescent="0.25">
      <c r="C397" s="736"/>
      <c r="D397" s="736"/>
    </row>
    <row r="398" spans="3:4" x14ac:dyDescent="0.25">
      <c r="C398" s="736"/>
      <c r="D398" s="736"/>
    </row>
    <row r="399" spans="3:4" x14ac:dyDescent="0.25">
      <c r="C399" s="736"/>
      <c r="D399" s="736"/>
    </row>
    <row r="400" spans="3:4" x14ac:dyDescent="0.25">
      <c r="C400" s="736"/>
      <c r="D400" s="736"/>
    </row>
    <row r="401" spans="3:4" x14ac:dyDescent="0.25">
      <c r="C401" s="736"/>
      <c r="D401" s="736"/>
    </row>
    <row r="402" spans="3:4" x14ac:dyDescent="0.25">
      <c r="C402" s="736"/>
      <c r="D402" s="736"/>
    </row>
    <row r="403" spans="3:4" x14ac:dyDescent="0.25">
      <c r="C403" s="736"/>
      <c r="D403" s="736"/>
    </row>
    <row r="404" spans="3:4" x14ac:dyDescent="0.25">
      <c r="C404" s="736"/>
      <c r="D404" s="736"/>
    </row>
    <row r="405" spans="3:4" x14ac:dyDescent="0.25">
      <c r="C405" s="736"/>
      <c r="D405" s="736"/>
    </row>
    <row r="406" spans="3:4" x14ac:dyDescent="0.25">
      <c r="C406" s="736"/>
      <c r="D406" s="736"/>
    </row>
    <row r="407" spans="3:4" x14ac:dyDescent="0.25">
      <c r="C407" s="736"/>
      <c r="D407" s="736"/>
    </row>
    <row r="408" spans="3:4" x14ac:dyDescent="0.25">
      <c r="C408" s="736"/>
      <c r="D408" s="736"/>
    </row>
    <row r="409" spans="3:4" x14ac:dyDescent="0.25">
      <c r="C409" s="736"/>
      <c r="D409" s="736"/>
    </row>
    <row r="410" spans="3:4" x14ac:dyDescent="0.25">
      <c r="C410" s="736"/>
      <c r="D410" s="736"/>
    </row>
    <row r="411" spans="3:4" x14ac:dyDescent="0.25">
      <c r="C411" s="736"/>
      <c r="D411" s="736"/>
    </row>
    <row r="412" spans="3:4" x14ac:dyDescent="0.25">
      <c r="C412" s="736"/>
      <c r="D412" s="736"/>
    </row>
    <row r="413" spans="3:4" x14ac:dyDescent="0.25">
      <c r="C413" s="736"/>
      <c r="D413" s="736"/>
    </row>
    <row r="414" spans="3:4" x14ac:dyDescent="0.25">
      <c r="C414" s="736"/>
      <c r="D414" s="736"/>
    </row>
    <row r="415" spans="3:4" x14ac:dyDescent="0.25">
      <c r="C415" s="736"/>
      <c r="D415" s="736"/>
    </row>
    <row r="416" spans="3:4" x14ac:dyDescent="0.25">
      <c r="C416" s="736"/>
      <c r="D416" s="736"/>
    </row>
    <row r="417" spans="3:4" x14ac:dyDescent="0.25">
      <c r="C417" s="736"/>
      <c r="D417" s="736"/>
    </row>
    <row r="418" spans="3:4" x14ac:dyDescent="0.25">
      <c r="C418" s="736"/>
      <c r="D418" s="736"/>
    </row>
    <row r="419" spans="3:4" x14ac:dyDescent="0.25">
      <c r="C419" s="736"/>
      <c r="D419" s="736"/>
    </row>
    <row r="420" spans="3:4" x14ac:dyDescent="0.25">
      <c r="C420" s="736"/>
      <c r="D420" s="736"/>
    </row>
    <row r="421" spans="3:4" x14ac:dyDescent="0.25">
      <c r="C421" s="736"/>
      <c r="D421" s="736"/>
    </row>
    <row r="422" spans="3:4" x14ac:dyDescent="0.25">
      <c r="C422" s="736"/>
      <c r="D422" s="736"/>
    </row>
    <row r="423" spans="3:4" x14ac:dyDescent="0.25">
      <c r="C423" s="736"/>
      <c r="D423" s="736"/>
    </row>
    <row r="424" spans="3:4" x14ac:dyDescent="0.25">
      <c r="C424" s="736"/>
      <c r="D424" s="736"/>
    </row>
    <row r="425" spans="3:4" x14ac:dyDescent="0.25">
      <c r="C425" s="736"/>
      <c r="D425" s="736"/>
    </row>
    <row r="426" spans="3:4" x14ac:dyDescent="0.25">
      <c r="C426" s="736"/>
      <c r="D426" s="736"/>
    </row>
    <row r="427" spans="3:4" x14ac:dyDescent="0.25">
      <c r="C427" s="736"/>
      <c r="D427" s="736"/>
    </row>
    <row r="428" spans="3:4" x14ac:dyDescent="0.25">
      <c r="C428" s="736"/>
      <c r="D428" s="736"/>
    </row>
    <row r="429" spans="3:4" x14ac:dyDescent="0.25">
      <c r="C429" s="736"/>
      <c r="D429" s="736"/>
    </row>
    <row r="430" spans="3:4" x14ac:dyDescent="0.25">
      <c r="C430" s="736"/>
      <c r="D430" s="736"/>
    </row>
    <row r="431" spans="3:4" x14ac:dyDescent="0.25">
      <c r="C431" s="736"/>
      <c r="D431" s="736"/>
    </row>
    <row r="432" spans="3:4" x14ac:dyDescent="0.25">
      <c r="C432" s="736"/>
      <c r="D432" s="736"/>
    </row>
    <row r="433" spans="3:4" x14ac:dyDescent="0.25">
      <c r="C433" s="736"/>
      <c r="D433" s="736"/>
    </row>
    <row r="434" spans="3:4" x14ac:dyDescent="0.25">
      <c r="C434" s="736"/>
      <c r="D434" s="736"/>
    </row>
    <row r="435" spans="3:4" x14ac:dyDescent="0.25">
      <c r="C435" s="736"/>
      <c r="D435" s="736"/>
    </row>
    <row r="436" spans="3:4" x14ac:dyDescent="0.25">
      <c r="C436" s="736"/>
      <c r="D436" s="736"/>
    </row>
    <row r="437" spans="3:4" x14ac:dyDescent="0.25">
      <c r="C437" s="736"/>
      <c r="D437" s="736"/>
    </row>
    <row r="438" spans="3:4" x14ac:dyDescent="0.25">
      <c r="C438" s="736"/>
      <c r="D438" s="736"/>
    </row>
    <row r="439" spans="3:4" x14ac:dyDescent="0.25">
      <c r="C439" s="736"/>
      <c r="D439" s="736"/>
    </row>
    <row r="440" spans="3:4" x14ac:dyDescent="0.25">
      <c r="C440" s="736"/>
      <c r="D440" s="736"/>
    </row>
    <row r="441" spans="3:4" x14ac:dyDescent="0.25">
      <c r="C441" s="736"/>
      <c r="D441" s="736"/>
    </row>
    <row r="442" spans="3:4" x14ac:dyDescent="0.25">
      <c r="C442" s="736"/>
      <c r="D442" s="736"/>
    </row>
    <row r="443" spans="3:4" x14ac:dyDescent="0.25">
      <c r="C443" s="736"/>
      <c r="D443" s="736"/>
    </row>
    <row r="444" spans="3:4" x14ac:dyDescent="0.25">
      <c r="C444" s="736"/>
      <c r="D444" s="736"/>
    </row>
    <row r="445" spans="3:4" x14ac:dyDescent="0.25">
      <c r="C445" s="736"/>
      <c r="D445" s="736"/>
    </row>
    <row r="446" spans="3:4" x14ac:dyDescent="0.25">
      <c r="C446" s="736"/>
      <c r="D446" s="736"/>
    </row>
    <row r="447" spans="3:4" x14ac:dyDescent="0.25">
      <c r="C447" s="736"/>
      <c r="D447" s="736"/>
    </row>
    <row r="448" spans="3:4" x14ac:dyDescent="0.25">
      <c r="C448" s="736"/>
      <c r="D448" s="736"/>
    </row>
    <row r="449" spans="3:4" x14ac:dyDescent="0.25">
      <c r="C449" s="736"/>
      <c r="D449" s="736"/>
    </row>
    <row r="450" spans="3:4" x14ac:dyDescent="0.25">
      <c r="C450" s="736"/>
      <c r="D450" s="736"/>
    </row>
    <row r="451" spans="3:4" x14ac:dyDescent="0.25">
      <c r="C451" s="736"/>
      <c r="D451" s="736"/>
    </row>
    <row r="452" spans="3:4" x14ac:dyDescent="0.25">
      <c r="C452" s="736"/>
      <c r="D452" s="736"/>
    </row>
    <row r="453" spans="3:4" x14ac:dyDescent="0.25">
      <c r="C453" s="736"/>
      <c r="D453" s="736"/>
    </row>
    <row r="454" spans="3:4" x14ac:dyDescent="0.25">
      <c r="C454" s="736"/>
      <c r="D454" s="736"/>
    </row>
    <row r="455" spans="3:4" x14ac:dyDescent="0.25">
      <c r="C455" s="736"/>
      <c r="D455" s="736"/>
    </row>
    <row r="456" spans="3:4" x14ac:dyDescent="0.25">
      <c r="C456" s="736"/>
      <c r="D456" s="736"/>
    </row>
    <row r="457" spans="3:4" x14ac:dyDescent="0.25">
      <c r="C457" s="736"/>
      <c r="D457" s="736"/>
    </row>
    <row r="458" spans="3:4" x14ac:dyDescent="0.25">
      <c r="C458" s="736"/>
      <c r="D458" s="736"/>
    </row>
    <row r="459" spans="3:4" x14ac:dyDescent="0.25">
      <c r="C459" s="736"/>
      <c r="D459" s="736"/>
    </row>
    <row r="460" spans="3:4" x14ac:dyDescent="0.25">
      <c r="C460" s="736"/>
      <c r="D460" s="736"/>
    </row>
    <row r="461" spans="3:4" x14ac:dyDescent="0.25">
      <c r="C461" s="736"/>
      <c r="D461" s="736"/>
    </row>
    <row r="462" spans="3:4" x14ac:dyDescent="0.25">
      <c r="C462" s="736"/>
      <c r="D462" s="736"/>
    </row>
    <row r="463" spans="3:4" x14ac:dyDescent="0.25">
      <c r="C463" s="736"/>
      <c r="D463" s="736"/>
    </row>
    <row r="464" spans="3:4" x14ac:dyDescent="0.25">
      <c r="C464" s="736"/>
      <c r="D464" s="736"/>
    </row>
    <row r="465" spans="3:4" x14ac:dyDescent="0.25">
      <c r="C465" s="736"/>
      <c r="D465" s="736"/>
    </row>
    <row r="466" spans="3:4" x14ac:dyDescent="0.25">
      <c r="C466" s="736"/>
      <c r="D466" s="736"/>
    </row>
    <row r="467" spans="3:4" x14ac:dyDescent="0.25">
      <c r="C467" s="736"/>
      <c r="D467" s="736"/>
    </row>
    <row r="468" spans="3:4" x14ac:dyDescent="0.25">
      <c r="C468" s="736"/>
      <c r="D468" s="736"/>
    </row>
    <row r="469" spans="3:4" x14ac:dyDescent="0.25">
      <c r="C469" s="736"/>
      <c r="D469" s="736"/>
    </row>
    <row r="470" spans="3:4" x14ac:dyDescent="0.25">
      <c r="C470" s="736"/>
      <c r="D470" s="736"/>
    </row>
    <row r="471" spans="3:4" x14ac:dyDescent="0.25">
      <c r="C471" s="736"/>
      <c r="D471" s="736"/>
    </row>
    <row r="472" spans="3:4" x14ac:dyDescent="0.25">
      <c r="C472" s="736"/>
      <c r="D472" s="736"/>
    </row>
    <row r="473" spans="3:4" x14ac:dyDescent="0.25">
      <c r="C473" s="736"/>
      <c r="D473" s="736"/>
    </row>
    <row r="474" spans="3:4" x14ac:dyDescent="0.25">
      <c r="C474" s="736"/>
      <c r="D474" s="736"/>
    </row>
    <row r="475" spans="3:4" x14ac:dyDescent="0.25">
      <c r="C475" s="736"/>
      <c r="D475" s="736"/>
    </row>
    <row r="476" spans="3:4" x14ac:dyDescent="0.25">
      <c r="C476" s="736"/>
      <c r="D476" s="736"/>
    </row>
    <row r="477" spans="3:4" x14ac:dyDescent="0.25">
      <c r="C477" s="736"/>
      <c r="D477" s="736"/>
    </row>
    <row r="478" spans="3:4" x14ac:dyDescent="0.25">
      <c r="C478" s="736"/>
      <c r="D478" s="736"/>
    </row>
    <row r="479" spans="3:4" x14ac:dyDescent="0.25">
      <c r="C479" s="736"/>
      <c r="D479" s="736"/>
    </row>
    <row r="480" spans="3:4" x14ac:dyDescent="0.25">
      <c r="C480" s="736"/>
      <c r="D480" s="736"/>
    </row>
    <row r="481" spans="3:4" x14ac:dyDescent="0.25">
      <c r="C481" s="736"/>
      <c r="D481" s="736"/>
    </row>
    <row r="482" spans="3:4" x14ac:dyDescent="0.25">
      <c r="C482" s="736"/>
      <c r="D482" s="736"/>
    </row>
    <row r="483" spans="3:4" x14ac:dyDescent="0.25">
      <c r="C483" s="736"/>
      <c r="D483" s="736"/>
    </row>
    <row r="484" spans="3:4" x14ac:dyDescent="0.25">
      <c r="C484" s="736"/>
      <c r="D484" s="736"/>
    </row>
    <row r="485" spans="3:4" x14ac:dyDescent="0.25">
      <c r="C485" s="736"/>
      <c r="D485" s="736"/>
    </row>
    <row r="486" spans="3:4" x14ac:dyDescent="0.25">
      <c r="C486" s="736"/>
      <c r="D486" s="736"/>
    </row>
    <row r="487" spans="3:4" x14ac:dyDescent="0.25">
      <c r="C487" s="736"/>
      <c r="D487" s="736"/>
    </row>
    <row r="488" spans="3:4" x14ac:dyDescent="0.25">
      <c r="C488" s="736"/>
      <c r="D488" s="736"/>
    </row>
    <row r="489" spans="3:4" x14ac:dyDescent="0.25">
      <c r="C489" s="736"/>
      <c r="D489" s="736"/>
    </row>
    <row r="490" spans="3:4" x14ac:dyDescent="0.25">
      <c r="C490" s="736"/>
      <c r="D490" s="736"/>
    </row>
    <row r="491" spans="3:4" x14ac:dyDescent="0.25">
      <c r="C491" s="736"/>
      <c r="D491" s="736"/>
    </row>
    <row r="492" spans="3:4" x14ac:dyDescent="0.25">
      <c r="C492" s="736"/>
      <c r="D492" s="736"/>
    </row>
    <row r="493" spans="3:4" x14ac:dyDescent="0.25">
      <c r="C493" s="736"/>
      <c r="D493" s="736"/>
    </row>
    <row r="494" spans="3:4" x14ac:dyDescent="0.25">
      <c r="C494" s="736"/>
      <c r="D494" s="736"/>
    </row>
    <row r="495" spans="3:4" x14ac:dyDescent="0.25">
      <c r="C495" s="736"/>
      <c r="D495" s="736"/>
    </row>
    <row r="496" spans="3:4" x14ac:dyDescent="0.25">
      <c r="C496" s="736"/>
      <c r="D496" s="736"/>
    </row>
    <row r="497" spans="3:4" x14ac:dyDescent="0.25">
      <c r="C497" s="736"/>
      <c r="D497" s="736"/>
    </row>
    <row r="498" spans="3:4" x14ac:dyDescent="0.25">
      <c r="C498" s="736"/>
      <c r="D498" s="736"/>
    </row>
    <row r="499" spans="3:4" x14ac:dyDescent="0.25">
      <c r="C499" s="736"/>
      <c r="D499" s="736"/>
    </row>
    <row r="500" spans="3:4" x14ac:dyDescent="0.25">
      <c r="C500" s="736"/>
      <c r="D500" s="736"/>
    </row>
    <row r="501" spans="3:4" x14ac:dyDescent="0.25">
      <c r="C501" s="736"/>
      <c r="D501" s="736"/>
    </row>
    <row r="502" spans="3:4" x14ac:dyDescent="0.25">
      <c r="C502" s="736"/>
      <c r="D502" s="736"/>
    </row>
    <row r="503" spans="3:4" x14ac:dyDescent="0.25">
      <c r="C503" s="736"/>
      <c r="D503" s="736"/>
    </row>
    <row r="504" spans="3:4" x14ac:dyDescent="0.25">
      <c r="C504" s="736"/>
      <c r="D504" s="736"/>
    </row>
    <row r="505" spans="3:4" x14ac:dyDescent="0.25">
      <c r="C505" s="736"/>
      <c r="D505" s="736"/>
    </row>
    <row r="506" spans="3:4" x14ac:dyDescent="0.25">
      <c r="C506" s="736"/>
      <c r="D506" s="736"/>
    </row>
    <row r="507" spans="3:4" x14ac:dyDescent="0.25">
      <c r="C507" s="736"/>
      <c r="D507" s="736"/>
    </row>
    <row r="508" spans="3:4" x14ac:dyDescent="0.25">
      <c r="C508" s="736"/>
      <c r="D508" s="736"/>
    </row>
    <row r="509" spans="3:4" x14ac:dyDescent="0.25">
      <c r="C509" s="736"/>
      <c r="D509" s="736"/>
    </row>
    <row r="510" spans="3:4" x14ac:dyDescent="0.25">
      <c r="C510" s="736"/>
      <c r="D510" s="736"/>
    </row>
    <row r="511" spans="3:4" x14ac:dyDescent="0.25">
      <c r="C511" s="736"/>
      <c r="D511" s="736"/>
    </row>
    <row r="512" spans="3:4" x14ac:dyDescent="0.25">
      <c r="C512" s="736"/>
      <c r="D512" s="736"/>
    </row>
    <row r="513" spans="3:4" x14ac:dyDescent="0.25">
      <c r="C513" s="736"/>
      <c r="D513" s="736"/>
    </row>
    <row r="514" spans="3:4" x14ac:dyDescent="0.25">
      <c r="C514" s="736"/>
      <c r="D514" s="736"/>
    </row>
    <row r="515" spans="3:4" x14ac:dyDescent="0.25">
      <c r="C515" s="736"/>
      <c r="D515" s="736"/>
    </row>
    <row r="516" spans="3:4" x14ac:dyDescent="0.25">
      <c r="C516" s="736"/>
      <c r="D516" s="736"/>
    </row>
    <row r="517" spans="3:4" x14ac:dyDescent="0.25">
      <c r="C517" s="736"/>
      <c r="D517" s="736"/>
    </row>
    <row r="518" spans="3:4" x14ac:dyDescent="0.25">
      <c r="C518" s="736"/>
      <c r="D518" s="736"/>
    </row>
    <row r="519" spans="3:4" x14ac:dyDescent="0.25">
      <c r="C519" s="736"/>
      <c r="D519" s="736"/>
    </row>
    <row r="520" spans="3:4" x14ac:dyDescent="0.25">
      <c r="C520" s="736"/>
      <c r="D520" s="736"/>
    </row>
    <row r="521" spans="3:4" x14ac:dyDescent="0.25">
      <c r="C521" s="736"/>
      <c r="D521" s="736"/>
    </row>
    <row r="522" spans="3:4" x14ac:dyDescent="0.25">
      <c r="C522" s="736"/>
      <c r="D522" s="736"/>
    </row>
    <row r="523" spans="3:4" x14ac:dyDescent="0.25">
      <c r="C523" s="736"/>
      <c r="D523" s="736"/>
    </row>
    <row r="524" spans="3:4" x14ac:dyDescent="0.25">
      <c r="C524" s="736"/>
      <c r="D524" s="736"/>
    </row>
    <row r="525" spans="3:4" x14ac:dyDescent="0.25">
      <c r="C525" s="736"/>
      <c r="D525" s="736"/>
    </row>
    <row r="526" spans="3:4" x14ac:dyDescent="0.25">
      <c r="C526" s="736"/>
      <c r="D526" s="736"/>
    </row>
    <row r="527" spans="3:4" x14ac:dyDescent="0.25">
      <c r="C527" s="736"/>
      <c r="D527" s="736"/>
    </row>
    <row r="528" spans="3:4" x14ac:dyDescent="0.25">
      <c r="C528" s="736"/>
      <c r="D528" s="736"/>
    </row>
    <row r="529" spans="3:4" x14ac:dyDescent="0.25">
      <c r="C529" s="736"/>
      <c r="D529" s="736"/>
    </row>
    <row r="530" spans="3:4" x14ac:dyDescent="0.25">
      <c r="C530" s="736"/>
      <c r="D530" s="736"/>
    </row>
    <row r="531" spans="3:4" x14ac:dyDescent="0.25">
      <c r="C531" s="736"/>
      <c r="D531" s="736"/>
    </row>
    <row r="532" spans="3:4" x14ac:dyDescent="0.25">
      <c r="C532" s="736"/>
      <c r="D532" s="736"/>
    </row>
    <row r="533" spans="3:4" x14ac:dyDescent="0.25">
      <c r="C533" s="736"/>
      <c r="D533" s="736"/>
    </row>
    <row r="534" spans="3:4" x14ac:dyDescent="0.25">
      <c r="C534" s="736"/>
      <c r="D534" s="736"/>
    </row>
    <row r="535" spans="3:4" x14ac:dyDescent="0.25">
      <c r="C535" s="736"/>
      <c r="D535" s="736"/>
    </row>
    <row r="536" spans="3:4" x14ac:dyDescent="0.25">
      <c r="C536" s="736"/>
      <c r="D536" s="736"/>
    </row>
    <row r="537" spans="3:4" x14ac:dyDescent="0.25">
      <c r="C537" s="736"/>
      <c r="D537" s="736"/>
    </row>
    <row r="538" spans="3:4" x14ac:dyDescent="0.25">
      <c r="C538" s="736"/>
      <c r="D538" s="736"/>
    </row>
    <row r="539" spans="3:4" x14ac:dyDescent="0.25">
      <c r="C539" s="736"/>
      <c r="D539" s="736"/>
    </row>
    <row r="540" spans="3:4" x14ac:dyDescent="0.25">
      <c r="C540" s="736"/>
      <c r="D540" s="736"/>
    </row>
    <row r="541" spans="3:4" x14ac:dyDescent="0.25">
      <c r="C541" s="736"/>
      <c r="D541" s="736"/>
    </row>
    <row r="542" spans="3:4" x14ac:dyDescent="0.25">
      <c r="C542" s="736"/>
      <c r="D542" s="736"/>
    </row>
    <row r="543" spans="3:4" x14ac:dyDescent="0.25">
      <c r="C543" s="736"/>
      <c r="D543" s="736"/>
    </row>
    <row r="544" spans="3:4" x14ac:dyDescent="0.25">
      <c r="C544" s="736"/>
      <c r="D544" s="736"/>
    </row>
    <row r="545" spans="3:4" x14ac:dyDescent="0.25">
      <c r="C545" s="736"/>
      <c r="D545" s="736"/>
    </row>
    <row r="546" spans="3:4" x14ac:dyDescent="0.25">
      <c r="C546" s="736"/>
      <c r="D546" s="736"/>
    </row>
    <row r="547" spans="3:4" x14ac:dyDescent="0.25">
      <c r="C547" s="736"/>
      <c r="D547" s="736"/>
    </row>
    <row r="548" spans="3:4" x14ac:dyDescent="0.25">
      <c r="C548" s="736"/>
      <c r="D548" s="736"/>
    </row>
    <row r="549" spans="3:4" x14ac:dyDescent="0.25">
      <c r="C549" s="736"/>
      <c r="D549" s="736"/>
    </row>
    <row r="550" spans="3:4" x14ac:dyDescent="0.25">
      <c r="C550" s="736"/>
      <c r="D550" s="736"/>
    </row>
    <row r="551" spans="3:4" x14ac:dyDescent="0.25">
      <c r="C551" s="736"/>
      <c r="D551" s="736"/>
    </row>
    <row r="552" spans="3:4" x14ac:dyDescent="0.25">
      <c r="C552" s="736"/>
      <c r="D552" s="736"/>
    </row>
    <row r="553" spans="3:4" x14ac:dyDescent="0.25">
      <c r="C553" s="736"/>
      <c r="D553" s="736"/>
    </row>
    <row r="554" spans="3:4" x14ac:dyDescent="0.25">
      <c r="C554" s="736"/>
      <c r="D554" s="736"/>
    </row>
    <row r="555" spans="3:4" x14ac:dyDescent="0.25">
      <c r="C555" s="736"/>
      <c r="D555" s="736"/>
    </row>
    <row r="556" spans="3:4" x14ac:dyDescent="0.25">
      <c r="C556" s="736"/>
      <c r="D556" s="736"/>
    </row>
    <row r="557" spans="3:4" x14ac:dyDescent="0.25">
      <c r="C557" s="736"/>
      <c r="D557" s="736"/>
    </row>
    <row r="558" spans="3:4" x14ac:dyDescent="0.25">
      <c r="C558" s="736"/>
      <c r="D558" s="736"/>
    </row>
    <row r="559" spans="3:4" x14ac:dyDescent="0.25">
      <c r="C559" s="736"/>
      <c r="D559" s="736"/>
    </row>
    <row r="560" spans="3:4" x14ac:dyDescent="0.25">
      <c r="C560" s="736"/>
      <c r="D560" s="736"/>
    </row>
    <row r="561" spans="3:4" x14ac:dyDescent="0.25">
      <c r="C561" s="736"/>
      <c r="D561" s="736"/>
    </row>
    <row r="562" spans="3:4" x14ac:dyDescent="0.25">
      <c r="C562" s="736"/>
      <c r="D562" s="736"/>
    </row>
    <row r="563" spans="3:4" x14ac:dyDescent="0.25">
      <c r="C563" s="736"/>
      <c r="D563" s="736"/>
    </row>
    <row r="564" spans="3:4" x14ac:dyDescent="0.25">
      <c r="C564" s="736"/>
      <c r="D564" s="736"/>
    </row>
    <row r="565" spans="3:4" x14ac:dyDescent="0.25">
      <c r="C565" s="736"/>
      <c r="D565" s="736"/>
    </row>
    <row r="566" spans="3:4" x14ac:dyDescent="0.25">
      <c r="C566" s="736"/>
      <c r="D566" s="736"/>
    </row>
    <row r="567" spans="3:4" x14ac:dyDescent="0.25">
      <c r="C567" s="736"/>
      <c r="D567" s="736"/>
    </row>
    <row r="568" spans="3:4" x14ac:dyDescent="0.25">
      <c r="C568" s="736"/>
      <c r="D568" s="736"/>
    </row>
    <row r="569" spans="3:4" x14ac:dyDescent="0.25">
      <c r="C569" s="736"/>
      <c r="D569" s="736"/>
    </row>
    <row r="570" spans="3:4" x14ac:dyDescent="0.25">
      <c r="C570" s="736"/>
      <c r="D570" s="736"/>
    </row>
    <row r="571" spans="3:4" x14ac:dyDescent="0.25">
      <c r="C571" s="736"/>
      <c r="D571" s="736"/>
    </row>
    <row r="572" spans="3:4" x14ac:dyDescent="0.25">
      <c r="C572" s="736"/>
      <c r="D572" s="736"/>
    </row>
    <row r="573" spans="3:4" x14ac:dyDescent="0.25">
      <c r="C573" s="736"/>
      <c r="D573" s="736"/>
    </row>
    <row r="574" spans="3:4" x14ac:dyDescent="0.25">
      <c r="C574" s="736"/>
      <c r="D574" s="736"/>
    </row>
    <row r="575" spans="3:4" x14ac:dyDescent="0.25">
      <c r="C575" s="736"/>
      <c r="D575" s="736"/>
    </row>
    <row r="576" spans="3:4" x14ac:dyDescent="0.25">
      <c r="C576" s="736"/>
      <c r="D576" s="736"/>
    </row>
    <row r="577" spans="3:4" x14ac:dyDescent="0.25">
      <c r="C577" s="736"/>
      <c r="D577" s="736"/>
    </row>
    <row r="578" spans="3:4" x14ac:dyDescent="0.25">
      <c r="C578" s="736"/>
      <c r="D578" s="736"/>
    </row>
    <row r="579" spans="3:4" x14ac:dyDescent="0.25">
      <c r="C579" s="736"/>
      <c r="D579" s="736"/>
    </row>
    <row r="580" spans="3:4" x14ac:dyDescent="0.25">
      <c r="C580" s="736"/>
      <c r="D580" s="736"/>
    </row>
    <row r="581" spans="3:4" x14ac:dyDescent="0.25">
      <c r="C581" s="736"/>
      <c r="D581" s="736"/>
    </row>
    <row r="582" spans="3:4" x14ac:dyDescent="0.25">
      <c r="C582" s="736"/>
      <c r="D582" s="736"/>
    </row>
    <row r="583" spans="3:4" x14ac:dyDescent="0.25">
      <c r="C583" s="736"/>
      <c r="D583" s="736"/>
    </row>
    <row r="584" spans="3:4" x14ac:dyDescent="0.25">
      <c r="C584" s="736"/>
      <c r="D584" s="736"/>
    </row>
    <row r="585" spans="3:4" x14ac:dyDescent="0.25">
      <c r="C585" s="736"/>
      <c r="D585" s="736"/>
    </row>
    <row r="586" spans="3:4" x14ac:dyDescent="0.25">
      <c r="C586" s="736"/>
      <c r="D586" s="736"/>
    </row>
    <row r="587" spans="3:4" x14ac:dyDescent="0.25">
      <c r="C587" s="736"/>
      <c r="D587" s="736"/>
    </row>
    <row r="588" spans="3:4" x14ac:dyDescent="0.25">
      <c r="C588" s="736"/>
      <c r="D588" s="736"/>
    </row>
    <row r="589" spans="3:4" x14ac:dyDescent="0.25">
      <c r="C589" s="736"/>
      <c r="D589" s="736"/>
    </row>
    <row r="590" spans="3:4" x14ac:dyDescent="0.25">
      <c r="C590" s="736"/>
      <c r="D590" s="736"/>
    </row>
    <row r="591" spans="3:4" x14ac:dyDescent="0.25">
      <c r="C591" s="736"/>
      <c r="D591" s="736"/>
    </row>
    <row r="592" spans="3:4" x14ac:dyDescent="0.25">
      <c r="C592" s="736"/>
      <c r="D592" s="736"/>
    </row>
    <row r="593" spans="3:4" x14ac:dyDescent="0.25">
      <c r="C593" s="736"/>
      <c r="D593" s="736"/>
    </row>
    <row r="594" spans="3:4" x14ac:dyDescent="0.25">
      <c r="C594" s="736"/>
      <c r="D594" s="736"/>
    </row>
    <row r="595" spans="3:4" x14ac:dyDescent="0.25">
      <c r="C595" s="736"/>
      <c r="D595" s="736"/>
    </row>
    <row r="596" spans="3:4" x14ac:dyDescent="0.25">
      <c r="C596" s="736"/>
      <c r="D596" s="736"/>
    </row>
    <row r="597" spans="3:4" x14ac:dyDescent="0.25">
      <c r="C597" s="736"/>
      <c r="D597" s="736"/>
    </row>
    <row r="598" spans="3:4" x14ac:dyDescent="0.25">
      <c r="C598" s="736"/>
      <c r="D598" s="736"/>
    </row>
    <row r="599" spans="3:4" x14ac:dyDescent="0.25">
      <c r="C599" s="736"/>
      <c r="D599" s="736"/>
    </row>
    <row r="600" spans="3:4" x14ac:dyDescent="0.25">
      <c r="C600" s="736"/>
      <c r="D600" s="736"/>
    </row>
    <row r="601" spans="3:4" x14ac:dyDescent="0.25">
      <c r="C601" s="736"/>
      <c r="D601" s="736"/>
    </row>
    <row r="602" spans="3:4" x14ac:dyDescent="0.25">
      <c r="C602" s="736"/>
      <c r="D602" s="736"/>
    </row>
    <row r="603" spans="3:4" x14ac:dyDescent="0.25">
      <c r="C603" s="736"/>
      <c r="D603" s="736"/>
    </row>
    <row r="604" spans="3:4" x14ac:dyDescent="0.25">
      <c r="C604" s="736"/>
      <c r="D604" s="736"/>
    </row>
    <row r="605" spans="3:4" x14ac:dyDescent="0.25">
      <c r="C605" s="736"/>
      <c r="D605" s="736"/>
    </row>
    <row r="606" spans="3:4" x14ac:dyDescent="0.25">
      <c r="C606" s="736"/>
      <c r="D606" s="736"/>
    </row>
    <row r="607" spans="3:4" x14ac:dyDescent="0.25">
      <c r="C607" s="736"/>
      <c r="D607" s="736"/>
    </row>
    <row r="608" spans="3:4" x14ac:dyDescent="0.25">
      <c r="C608" s="736"/>
      <c r="D608" s="736"/>
    </row>
    <row r="609" spans="3:4" x14ac:dyDescent="0.25">
      <c r="C609" s="736"/>
      <c r="D609" s="736"/>
    </row>
    <row r="610" spans="3:4" x14ac:dyDescent="0.25">
      <c r="C610" s="736"/>
      <c r="D610" s="736"/>
    </row>
    <row r="611" spans="3:4" x14ac:dyDescent="0.25">
      <c r="C611" s="736"/>
      <c r="D611" s="736"/>
    </row>
    <row r="612" spans="3:4" x14ac:dyDescent="0.25">
      <c r="C612" s="736"/>
      <c r="D612" s="736"/>
    </row>
    <row r="613" spans="3:4" x14ac:dyDescent="0.25">
      <c r="C613" s="736"/>
      <c r="D613" s="736"/>
    </row>
    <row r="614" spans="3:4" x14ac:dyDescent="0.25">
      <c r="C614" s="736"/>
      <c r="D614" s="736"/>
    </row>
    <row r="615" spans="3:4" x14ac:dyDescent="0.25">
      <c r="C615" s="736"/>
      <c r="D615" s="736"/>
    </row>
    <row r="616" spans="3:4" x14ac:dyDescent="0.25">
      <c r="C616" s="736"/>
      <c r="D616" s="736"/>
    </row>
    <row r="617" spans="3:4" x14ac:dyDescent="0.25">
      <c r="C617" s="736"/>
      <c r="D617" s="736"/>
    </row>
    <row r="618" spans="3:4" x14ac:dyDescent="0.25">
      <c r="C618" s="736"/>
      <c r="D618" s="736"/>
    </row>
    <row r="619" spans="3:4" x14ac:dyDescent="0.25">
      <c r="C619" s="736"/>
      <c r="D619" s="736"/>
    </row>
    <row r="620" spans="3:4" x14ac:dyDescent="0.25">
      <c r="C620" s="736"/>
      <c r="D620" s="736"/>
    </row>
    <row r="621" spans="3:4" x14ac:dyDescent="0.25">
      <c r="C621" s="736"/>
      <c r="D621" s="736"/>
    </row>
    <row r="622" spans="3:4" x14ac:dyDescent="0.25">
      <c r="C622" s="736"/>
      <c r="D622" s="736"/>
    </row>
    <row r="623" spans="3:4" x14ac:dyDescent="0.25">
      <c r="C623" s="736"/>
      <c r="D623" s="736"/>
    </row>
    <row r="624" spans="3:4" x14ac:dyDescent="0.25">
      <c r="C624" s="736"/>
      <c r="D624" s="736"/>
    </row>
    <row r="625" spans="3:4" x14ac:dyDescent="0.25">
      <c r="C625" s="736"/>
      <c r="D625" s="736"/>
    </row>
    <row r="626" spans="3:4" x14ac:dyDescent="0.25">
      <c r="C626" s="736"/>
      <c r="D626" s="736"/>
    </row>
    <row r="627" spans="3:4" x14ac:dyDescent="0.25">
      <c r="C627" s="736"/>
      <c r="D627" s="736"/>
    </row>
    <row r="628" spans="3:4" x14ac:dyDescent="0.25">
      <c r="C628" s="736"/>
      <c r="D628" s="736"/>
    </row>
    <row r="629" spans="3:4" x14ac:dyDescent="0.25">
      <c r="C629" s="736"/>
      <c r="D629" s="736"/>
    </row>
    <row r="630" spans="3:4" x14ac:dyDescent="0.25">
      <c r="C630" s="736"/>
      <c r="D630" s="736"/>
    </row>
    <row r="631" spans="3:4" x14ac:dyDescent="0.25">
      <c r="C631" s="736"/>
      <c r="D631" s="736"/>
    </row>
    <row r="632" spans="3:4" x14ac:dyDescent="0.25">
      <c r="C632" s="736"/>
      <c r="D632" s="736"/>
    </row>
    <row r="633" spans="3:4" x14ac:dyDescent="0.25">
      <c r="C633" s="736"/>
      <c r="D633" s="736"/>
    </row>
    <row r="634" spans="3:4" x14ac:dyDescent="0.25">
      <c r="C634" s="736"/>
      <c r="D634" s="736"/>
    </row>
    <row r="635" spans="3:4" x14ac:dyDescent="0.25">
      <c r="C635" s="736"/>
      <c r="D635" s="736"/>
    </row>
    <row r="636" spans="3:4" x14ac:dyDescent="0.25">
      <c r="C636" s="736"/>
      <c r="D636" s="736"/>
    </row>
    <row r="637" spans="3:4" x14ac:dyDescent="0.25">
      <c r="C637" s="736"/>
      <c r="D637" s="736"/>
    </row>
    <row r="638" spans="3:4" x14ac:dyDescent="0.25">
      <c r="C638" s="736"/>
      <c r="D638" s="736"/>
    </row>
    <row r="639" spans="3:4" x14ac:dyDescent="0.25">
      <c r="C639" s="736"/>
      <c r="D639" s="736"/>
    </row>
    <row r="640" spans="3:4" x14ac:dyDescent="0.25">
      <c r="C640" s="736"/>
      <c r="D640" s="736"/>
    </row>
    <row r="641" spans="3:4" x14ac:dyDescent="0.25">
      <c r="C641" s="736"/>
      <c r="D641" s="736"/>
    </row>
    <row r="642" spans="3:4" x14ac:dyDescent="0.25">
      <c r="C642" s="736"/>
      <c r="D642" s="736"/>
    </row>
    <row r="643" spans="3:4" x14ac:dyDescent="0.25">
      <c r="C643" s="736"/>
      <c r="D643" s="736"/>
    </row>
    <row r="644" spans="3:4" x14ac:dyDescent="0.25">
      <c r="C644" s="736"/>
      <c r="D644" s="736"/>
    </row>
    <row r="645" spans="3:4" x14ac:dyDescent="0.25">
      <c r="C645" s="736"/>
      <c r="D645" s="736"/>
    </row>
    <row r="646" spans="3:4" x14ac:dyDescent="0.25">
      <c r="C646" s="736"/>
      <c r="D646" s="736"/>
    </row>
    <row r="647" spans="3:4" x14ac:dyDescent="0.25">
      <c r="C647" s="736"/>
      <c r="D647" s="736"/>
    </row>
    <row r="648" spans="3:4" x14ac:dyDescent="0.25">
      <c r="C648" s="736"/>
      <c r="D648" s="736"/>
    </row>
    <row r="649" spans="3:4" x14ac:dyDescent="0.25">
      <c r="C649" s="736"/>
      <c r="D649" s="736"/>
    </row>
    <row r="650" spans="3:4" x14ac:dyDescent="0.25">
      <c r="C650" s="736"/>
      <c r="D650" s="736"/>
    </row>
    <row r="651" spans="3:4" x14ac:dyDescent="0.25">
      <c r="C651" s="736"/>
      <c r="D651" s="736"/>
    </row>
    <row r="652" spans="3:4" x14ac:dyDescent="0.25">
      <c r="C652" s="736"/>
      <c r="D652" s="736"/>
    </row>
    <row r="653" spans="3:4" x14ac:dyDescent="0.25">
      <c r="C653" s="736"/>
      <c r="D653" s="736"/>
    </row>
    <row r="654" spans="3:4" x14ac:dyDescent="0.25">
      <c r="C654" s="736"/>
      <c r="D654" s="736"/>
    </row>
    <row r="655" spans="3:4" x14ac:dyDescent="0.25">
      <c r="C655" s="736"/>
      <c r="D655" s="736"/>
    </row>
    <row r="656" spans="3:4" x14ac:dyDescent="0.25">
      <c r="C656" s="736"/>
      <c r="D656" s="736"/>
    </row>
    <row r="657" spans="3:4" x14ac:dyDescent="0.25">
      <c r="C657" s="736"/>
      <c r="D657" s="736"/>
    </row>
    <row r="658" spans="3:4" x14ac:dyDescent="0.25">
      <c r="C658" s="736"/>
      <c r="D658" s="736"/>
    </row>
    <row r="659" spans="3:4" x14ac:dyDescent="0.25">
      <c r="C659" s="736"/>
      <c r="D659" s="736"/>
    </row>
    <row r="660" spans="3:4" x14ac:dyDescent="0.25">
      <c r="C660" s="736"/>
      <c r="D660" s="736"/>
    </row>
    <row r="661" spans="3:4" x14ac:dyDescent="0.25">
      <c r="C661" s="736"/>
      <c r="D661" s="736"/>
    </row>
    <row r="662" spans="3:4" x14ac:dyDescent="0.25">
      <c r="C662" s="736"/>
      <c r="D662" s="736"/>
    </row>
    <row r="663" spans="3:4" x14ac:dyDescent="0.25">
      <c r="C663" s="736"/>
      <c r="D663" s="736"/>
    </row>
    <row r="664" spans="3:4" x14ac:dyDescent="0.25">
      <c r="C664" s="736"/>
      <c r="D664" s="736"/>
    </row>
    <row r="665" spans="3:4" x14ac:dyDescent="0.25">
      <c r="C665" s="736"/>
      <c r="D665" s="736"/>
    </row>
    <row r="666" spans="3:4" x14ac:dyDescent="0.25">
      <c r="C666" s="736"/>
      <c r="D666" s="736"/>
    </row>
    <row r="667" spans="3:4" x14ac:dyDescent="0.25">
      <c r="C667" s="736"/>
      <c r="D667" s="736"/>
    </row>
    <row r="668" spans="3:4" x14ac:dyDescent="0.25">
      <c r="C668" s="736"/>
      <c r="D668" s="736"/>
    </row>
    <row r="669" spans="3:4" x14ac:dyDescent="0.25">
      <c r="C669" s="736"/>
      <c r="D669" s="736"/>
    </row>
    <row r="670" spans="3:4" x14ac:dyDescent="0.25">
      <c r="C670" s="736"/>
      <c r="D670" s="736"/>
    </row>
    <row r="671" spans="3:4" x14ac:dyDescent="0.25">
      <c r="C671" s="736"/>
      <c r="D671" s="736"/>
    </row>
    <row r="672" spans="3:4" x14ac:dyDescent="0.25">
      <c r="C672" s="736"/>
      <c r="D672" s="736"/>
    </row>
    <row r="673" spans="3:4" x14ac:dyDescent="0.25">
      <c r="C673" s="736"/>
      <c r="D673" s="736"/>
    </row>
    <row r="674" spans="3:4" x14ac:dyDescent="0.25">
      <c r="C674" s="736"/>
      <c r="D674" s="736"/>
    </row>
    <row r="675" spans="3:4" x14ac:dyDescent="0.25">
      <c r="C675" s="736"/>
      <c r="D675" s="736"/>
    </row>
    <row r="676" spans="3:4" x14ac:dyDescent="0.25">
      <c r="C676" s="736"/>
      <c r="D676" s="736"/>
    </row>
    <row r="677" spans="3:4" x14ac:dyDescent="0.25">
      <c r="C677" s="736"/>
      <c r="D677" s="736"/>
    </row>
    <row r="678" spans="3:4" x14ac:dyDescent="0.25">
      <c r="C678" s="736"/>
      <c r="D678" s="736"/>
    </row>
    <row r="679" spans="3:4" x14ac:dyDescent="0.25">
      <c r="C679" s="736"/>
      <c r="D679" s="736"/>
    </row>
    <row r="680" spans="3:4" x14ac:dyDescent="0.25">
      <c r="C680" s="736"/>
      <c r="D680" s="736"/>
    </row>
    <row r="681" spans="3:4" x14ac:dyDescent="0.25">
      <c r="C681" s="736"/>
      <c r="D681" s="736"/>
    </row>
    <row r="682" spans="3:4" x14ac:dyDescent="0.25">
      <c r="C682" s="736"/>
      <c r="D682" s="736"/>
    </row>
    <row r="683" spans="3:4" x14ac:dyDescent="0.25">
      <c r="C683" s="736"/>
      <c r="D683" s="736"/>
    </row>
    <row r="684" spans="3:4" x14ac:dyDescent="0.25">
      <c r="C684" s="736"/>
      <c r="D684" s="736"/>
    </row>
    <row r="685" spans="3:4" x14ac:dyDescent="0.25">
      <c r="C685" s="736"/>
      <c r="D685" s="736"/>
    </row>
    <row r="686" spans="3:4" x14ac:dyDescent="0.25">
      <c r="C686" s="736"/>
      <c r="D686" s="736"/>
    </row>
    <row r="687" spans="3:4" x14ac:dyDescent="0.25">
      <c r="C687" s="736"/>
      <c r="D687" s="736"/>
    </row>
    <row r="688" spans="3:4" x14ac:dyDescent="0.25">
      <c r="C688" s="736"/>
      <c r="D688" s="736"/>
    </row>
    <row r="689" spans="3:4" x14ac:dyDescent="0.25">
      <c r="C689" s="736"/>
      <c r="D689" s="736"/>
    </row>
    <row r="690" spans="3:4" x14ac:dyDescent="0.25">
      <c r="C690" s="736"/>
      <c r="D690" s="736"/>
    </row>
    <row r="691" spans="3:4" x14ac:dyDescent="0.25">
      <c r="C691" s="736"/>
      <c r="D691" s="736"/>
    </row>
    <row r="692" spans="3:4" x14ac:dyDescent="0.25">
      <c r="C692" s="736"/>
      <c r="D692" s="736"/>
    </row>
    <row r="693" spans="3:4" x14ac:dyDescent="0.25">
      <c r="C693" s="736"/>
      <c r="D693" s="736"/>
    </row>
    <row r="694" spans="3:4" x14ac:dyDescent="0.25">
      <c r="C694" s="736"/>
      <c r="D694" s="736"/>
    </row>
    <row r="695" spans="3:4" x14ac:dyDescent="0.25">
      <c r="C695" s="736"/>
      <c r="D695" s="736"/>
    </row>
    <row r="696" spans="3:4" x14ac:dyDescent="0.25">
      <c r="C696" s="736"/>
      <c r="D696" s="736"/>
    </row>
    <row r="697" spans="3:4" x14ac:dyDescent="0.25">
      <c r="C697" s="736"/>
      <c r="D697" s="736"/>
    </row>
    <row r="698" spans="3:4" x14ac:dyDescent="0.25">
      <c r="C698" s="736"/>
      <c r="D698" s="736"/>
    </row>
    <row r="699" spans="3:4" x14ac:dyDescent="0.25">
      <c r="C699" s="736"/>
      <c r="D699" s="736"/>
    </row>
    <row r="700" spans="3:4" x14ac:dyDescent="0.25">
      <c r="C700" s="736"/>
      <c r="D700" s="736"/>
    </row>
    <row r="701" spans="3:4" x14ac:dyDescent="0.25">
      <c r="C701" s="736"/>
      <c r="D701" s="736"/>
    </row>
    <row r="702" spans="3:4" x14ac:dyDescent="0.25">
      <c r="C702" s="736"/>
      <c r="D702" s="736"/>
    </row>
    <row r="703" spans="3:4" x14ac:dyDescent="0.25">
      <c r="C703" s="736"/>
      <c r="D703" s="736"/>
    </row>
    <row r="704" spans="3:4" x14ac:dyDescent="0.25">
      <c r="C704" s="736"/>
      <c r="D704" s="736"/>
    </row>
    <row r="705" spans="3:4" x14ac:dyDescent="0.25">
      <c r="C705" s="736"/>
      <c r="D705" s="736"/>
    </row>
    <row r="706" spans="3:4" x14ac:dyDescent="0.25">
      <c r="C706" s="736"/>
      <c r="D706" s="736"/>
    </row>
    <row r="707" spans="3:4" x14ac:dyDescent="0.25">
      <c r="C707" s="736"/>
      <c r="D707" s="736"/>
    </row>
    <row r="708" spans="3:4" x14ac:dyDescent="0.25">
      <c r="C708" s="736"/>
      <c r="D708" s="736"/>
    </row>
    <row r="709" spans="3:4" x14ac:dyDescent="0.25">
      <c r="C709" s="736"/>
      <c r="D709" s="736"/>
    </row>
    <row r="710" spans="3:4" x14ac:dyDescent="0.25">
      <c r="C710" s="736"/>
      <c r="D710" s="736"/>
    </row>
    <row r="711" spans="3:4" x14ac:dyDescent="0.25">
      <c r="C711" s="736"/>
      <c r="D711" s="736"/>
    </row>
    <row r="712" spans="3:4" x14ac:dyDescent="0.25">
      <c r="C712" s="736"/>
      <c r="D712" s="736"/>
    </row>
    <row r="713" spans="3:4" x14ac:dyDescent="0.25">
      <c r="C713" s="736"/>
      <c r="D713" s="736"/>
    </row>
    <row r="714" spans="3:4" x14ac:dyDescent="0.25">
      <c r="C714" s="736"/>
      <c r="D714" s="736"/>
    </row>
    <row r="715" spans="3:4" x14ac:dyDescent="0.25">
      <c r="C715" s="736"/>
      <c r="D715" s="736"/>
    </row>
    <row r="716" spans="3:4" x14ac:dyDescent="0.25">
      <c r="C716" s="736"/>
      <c r="D716" s="736"/>
    </row>
    <row r="717" spans="3:4" x14ac:dyDescent="0.25">
      <c r="C717" s="736"/>
      <c r="D717" s="736"/>
    </row>
    <row r="718" spans="3:4" x14ac:dyDescent="0.25">
      <c r="C718" s="736"/>
      <c r="D718" s="736"/>
    </row>
    <row r="719" spans="3:4" x14ac:dyDescent="0.25">
      <c r="C719" s="736"/>
      <c r="D719" s="736"/>
    </row>
    <row r="720" spans="3:4" x14ac:dyDescent="0.25">
      <c r="C720" s="736"/>
      <c r="D720" s="736"/>
    </row>
    <row r="721" spans="3:4" x14ac:dyDescent="0.25">
      <c r="C721" s="736"/>
      <c r="D721" s="736"/>
    </row>
    <row r="722" spans="3:4" x14ac:dyDescent="0.25">
      <c r="C722" s="736"/>
      <c r="D722" s="736"/>
    </row>
    <row r="723" spans="3:4" x14ac:dyDescent="0.25">
      <c r="C723" s="736"/>
      <c r="D723" s="736"/>
    </row>
    <row r="724" spans="3:4" x14ac:dyDescent="0.25">
      <c r="C724" s="736"/>
      <c r="D724" s="736"/>
    </row>
    <row r="725" spans="3:4" x14ac:dyDescent="0.25">
      <c r="C725" s="736"/>
      <c r="D725" s="736"/>
    </row>
    <row r="726" spans="3:4" x14ac:dyDescent="0.25">
      <c r="C726" s="736"/>
      <c r="D726" s="736"/>
    </row>
    <row r="727" spans="3:4" x14ac:dyDescent="0.25">
      <c r="C727" s="736"/>
      <c r="D727" s="736"/>
    </row>
    <row r="728" spans="3:4" x14ac:dyDescent="0.25">
      <c r="C728" s="736"/>
      <c r="D728" s="736"/>
    </row>
    <row r="729" spans="3:4" x14ac:dyDescent="0.25">
      <c r="C729" s="736"/>
      <c r="D729" s="736"/>
    </row>
    <row r="730" spans="3:4" x14ac:dyDescent="0.25">
      <c r="C730" s="736"/>
      <c r="D730" s="736"/>
    </row>
    <row r="731" spans="3:4" x14ac:dyDescent="0.25">
      <c r="C731" s="736"/>
      <c r="D731" s="736"/>
    </row>
    <row r="732" spans="3:4" x14ac:dyDescent="0.25">
      <c r="C732" s="736"/>
      <c r="D732" s="736"/>
    </row>
    <row r="733" spans="3:4" x14ac:dyDescent="0.25">
      <c r="C733" s="736"/>
      <c r="D733" s="736"/>
    </row>
    <row r="734" spans="3:4" x14ac:dyDescent="0.25">
      <c r="C734" s="736"/>
      <c r="D734" s="736"/>
    </row>
    <row r="735" spans="3:4" x14ac:dyDescent="0.25">
      <c r="C735" s="736"/>
      <c r="D735" s="736"/>
    </row>
    <row r="736" spans="3:4" x14ac:dyDescent="0.25">
      <c r="C736" s="736"/>
      <c r="D736" s="736"/>
    </row>
    <row r="737" spans="3:4" x14ac:dyDescent="0.25">
      <c r="C737" s="736"/>
      <c r="D737" s="736"/>
    </row>
    <row r="738" spans="3:4" x14ac:dyDescent="0.25">
      <c r="C738" s="736"/>
      <c r="D738" s="736"/>
    </row>
    <row r="739" spans="3:4" x14ac:dyDescent="0.25">
      <c r="C739" s="736"/>
      <c r="D739" s="736"/>
    </row>
    <row r="740" spans="3:4" x14ac:dyDescent="0.25">
      <c r="C740" s="736"/>
      <c r="D740" s="736"/>
    </row>
    <row r="741" spans="3:4" x14ac:dyDescent="0.25">
      <c r="C741" s="736"/>
      <c r="D741" s="736"/>
    </row>
    <row r="742" spans="3:4" x14ac:dyDescent="0.25">
      <c r="C742" s="736"/>
      <c r="D742" s="736"/>
    </row>
    <row r="743" spans="3:4" x14ac:dyDescent="0.25">
      <c r="C743" s="736"/>
      <c r="D743" s="736"/>
    </row>
    <row r="744" spans="3:4" x14ac:dyDescent="0.25">
      <c r="C744" s="736"/>
      <c r="D744" s="736"/>
    </row>
    <row r="745" spans="3:4" x14ac:dyDescent="0.25">
      <c r="C745" s="736"/>
      <c r="D745" s="736"/>
    </row>
    <row r="746" spans="3:4" x14ac:dyDescent="0.25">
      <c r="C746" s="736"/>
      <c r="D746" s="736"/>
    </row>
    <row r="747" spans="3:4" x14ac:dyDescent="0.25">
      <c r="C747" s="736"/>
      <c r="D747" s="736"/>
    </row>
    <row r="748" spans="3:4" x14ac:dyDescent="0.25">
      <c r="C748" s="736"/>
      <c r="D748" s="736"/>
    </row>
    <row r="749" spans="3:4" x14ac:dyDescent="0.25">
      <c r="C749" s="736"/>
      <c r="D749" s="736"/>
    </row>
    <row r="750" spans="3:4" x14ac:dyDescent="0.25">
      <c r="C750" s="736"/>
      <c r="D750" s="736"/>
    </row>
    <row r="751" spans="3:4" x14ac:dyDescent="0.25">
      <c r="C751" s="736"/>
      <c r="D751" s="736"/>
    </row>
    <row r="752" spans="3:4" x14ac:dyDescent="0.25">
      <c r="C752" s="736"/>
      <c r="D752" s="736"/>
    </row>
    <row r="753" spans="3:4" x14ac:dyDescent="0.25">
      <c r="C753" s="736"/>
      <c r="D753" s="736"/>
    </row>
    <row r="754" spans="3:4" x14ac:dyDescent="0.25">
      <c r="C754" s="736"/>
      <c r="D754" s="736"/>
    </row>
    <row r="755" spans="3:4" x14ac:dyDescent="0.25">
      <c r="C755" s="736"/>
      <c r="D755" s="736"/>
    </row>
    <row r="756" spans="3:4" x14ac:dyDescent="0.25">
      <c r="C756" s="736"/>
      <c r="D756" s="736"/>
    </row>
    <row r="757" spans="3:4" x14ac:dyDescent="0.25">
      <c r="C757" s="736"/>
      <c r="D757" s="736"/>
    </row>
    <row r="758" spans="3:4" x14ac:dyDescent="0.25">
      <c r="C758" s="736"/>
      <c r="D758" s="736"/>
    </row>
    <row r="759" spans="3:4" x14ac:dyDescent="0.25">
      <c r="C759" s="736"/>
      <c r="D759" s="736"/>
    </row>
    <row r="760" spans="3:4" x14ac:dyDescent="0.25">
      <c r="C760" s="736"/>
      <c r="D760" s="736"/>
    </row>
    <row r="761" spans="3:4" x14ac:dyDescent="0.25">
      <c r="C761" s="736"/>
      <c r="D761" s="736"/>
    </row>
    <row r="762" spans="3:4" x14ac:dyDescent="0.25">
      <c r="C762" s="736"/>
      <c r="D762" s="736"/>
    </row>
    <row r="763" spans="3:4" x14ac:dyDescent="0.25">
      <c r="C763" s="736"/>
      <c r="D763" s="736"/>
    </row>
    <row r="764" spans="3:4" x14ac:dyDescent="0.25">
      <c r="C764" s="736"/>
      <c r="D764" s="736"/>
    </row>
    <row r="765" spans="3:4" x14ac:dyDescent="0.25">
      <c r="C765" s="736"/>
      <c r="D765" s="736"/>
    </row>
    <row r="766" spans="3:4" x14ac:dyDescent="0.25">
      <c r="C766" s="736"/>
      <c r="D766" s="736"/>
    </row>
  </sheetData>
  <mergeCells count="659">
    <mergeCell ref="C112:D112"/>
    <mergeCell ref="C113:D113"/>
    <mergeCell ref="C114:D114"/>
    <mergeCell ref="C115:D115"/>
    <mergeCell ref="C116:D116"/>
    <mergeCell ref="C117:D117"/>
    <mergeCell ref="C108:D108"/>
    <mergeCell ref="C109:D109"/>
    <mergeCell ref="C110:D110"/>
    <mergeCell ref="C111:D111"/>
    <mergeCell ref="C124:D124"/>
    <mergeCell ref="C125:D125"/>
    <mergeCell ref="C126:D126"/>
    <mergeCell ref="C127:D127"/>
    <mergeCell ref="C128:D128"/>
    <mergeCell ref="C129:D129"/>
    <mergeCell ref="C118:D118"/>
    <mergeCell ref="C119:D119"/>
    <mergeCell ref="C120:D120"/>
    <mergeCell ref="C121:D121"/>
    <mergeCell ref="C122:D122"/>
    <mergeCell ref="C123:D123"/>
    <mergeCell ref="C136:D136"/>
    <mergeCell ref="C137:D137"/>
    <mergeCell ref="C138:D138"/>
    <mergeCell ref="C139:D139"/>
    <mergeCell ref="C140:D140"/>
    <mergeCell ref="C141:D141"/>
    <mergeCell ref="C130:D130"/>
    <mergeCell ref="C131:D131"/>
    <mergeCell ref="C132:D132"/>
    <mergeCell ref="C133:D133"/>
    <mergeCell ref="C134:D134"/>
    <mergeCell ref="C135:D135"/>
    <mergeCell ref="C148:D148"/>
    <mergeCell ref="C149:D149"/>
    <mergeCell ref="C150:D150"/>
    <mergeCell ref="C151:D151"/>
    <mergeCell ref="C152:D152"/>
    <mergeCell ref="C153:D153"/>
    <mergeCell ref="C142:D142"/>
    <mergeCell ref="C143:D143"/>
    <mergeCell ref="C144:D144"/>
    <mergeCell ref="C145:D145"/>
    <mergeCell ref="C146:D146"/>
    <mergeCell ref="C147:D147"/>
    <mergeCell ref="C160:D160"/>
    <mergeCell ref="C161:D161"/>
    <mergeCell ref="C162:D162"/>
    <mergeCell ref="C163:D163"/>
    <mergeCell ref="C164:D164"/>
    <mergeCell ref="C165:D165"/>
    <mergeCell ref="C154:D154"/>
    <mergeCell ref="C155:D155"/>
    <mergeCell ref="C156:D156"/>
    <mergeCell ref="C157:D157"/>
    <mergeCell ref="C158:D158"/>
    <mergeCell ref="C159:D159"/>
    <mergeCell ref="C172:D172"/>
    <mergeCell ref="C173:D173"/>
    <mergeCell ref="C174:D174"/>
    <mergeCell ref="C175:D175"/>
    <mergeCell ref="C176:D176"/>
    <mergeCell ref="C177:D177"/>
    <mergeCell ref="C166:D166"/>
    <mergeCell ref="C167:D167"/>
    <mergeCell ref="C168:D168"/>
    <mergeCell ref="C169:D169"/>
    <mergeCell ref="C170:D170"/>
    <mergeCell ref="C171:D171"/>
    <mergeCell ref="C184:D184"/>
    <mergeCell ref="C185:D185"/>
    <mergeCell ref="C186:D186"/>
    <mergeCell ref="C187:D187"/>
    <mergeCell ref="C188:D188"/>
    <mergeCell ref="C189:D189"/>
    <mergeCell ref="C178:D178"/>
    <mergeCell ref="C179:D179"/>
    <mergeCell ref="C180:D180"/>
    <mergeCell ref="C181:D181"/>
    <mergeCell ref="C182:D182"/>
    <mergeCell ref="C183:D183"/>
    <mergeCell ref="C196:D196"/>
    <mergeCell ref="C197:D197"/>
    <mergeCell ref="C198:D198"/>
    <mergeCell ref="C199:D199"/>
    <mergeCell ref="C200:D200"/>
    <mergeCell ref="C201:D201"/>
    <mergeCell ref="C190:D190"/>
    <mergeCell ref="C191:D191"/>
    <mergeCell ref="C192:D192"/>
    <mergeCell ref="C193:D193"/>
    <mergeCell ref="C194:D194"/>
    <mergeCell ref="C195:D195"/>
    <mergeCell ref="C208:D208"/>
    <mergeCell ref="C209:D209"/>
    <mergeCell ref="C210:D210"/>
    <mergeCell ref="C211:D211"/>
    <mergeCell ref="C212:D212"/>
    <mergeCell ref="C213:D213"/>
    <mergeCell ref="C202:D202"/>
    <mergeCell ref="C203:D203"/>
    <mergeCell ref="C204:D204"/>
    <mergeCell ref="C205:D205"/>
    <mergeCell ref="C206:D206"/>
    <mergeCell ref="C207:D207"/>
    <mergeCell ref="C220:D220"/>
    <mergeCell ref="C221:D221"/>
    <mergeCell ref="C222:D222"/>
    <mergeCell ref="C223:D223"/>
    <mergeCell ref="C224:D224"/>
    <mergeCell ref="C225:D225"/>
    <mergeCell ref="C214:D214"/>
    <mergeCell ref="C215:D215"/>
    <mergeCell ref="C216:D216"/>
    <mergeCell ref="C217:D217"/>
    <mergeCell ref="C218:D218"/>
    <mergeCell ref="C219:D219"/>
    <mergeCell ref="C232:D232"/>
    <mergeCell ref="C233:D233"/>
    <mergeCell ref="C234:D234"/>
    <mergeCell ref="C235:D235"/>
    <mergeCell ref="C236:D236"/>
    <mergeCell ref="C237:D237"/>
    <mergeCell ref="C226:D226"/>
    <mergeCell ref="C227:D227"/>
    <mergeCell ref="C228:D228"/>
    <mergeCell ref="C229:D229"/>
    <mergeCell ref="C230:D230"/>
    <mergeCell ref="C231:D231"/>
    <mergeCell ref="C244:D244"/>
    <mergeCell ref="C245:D245"/>
    <mergeCell ref="C246:D246"/>
    <mergeCell ref="C247:D247"/>
    <mergeCell ref="C248:D248"/>
    <mergeCell ref="C249:D249"/>
    <mergeCell ref="C238:D238"/>
    <mergeCell ref="C239:D239"/>
    <mergeCell ref="C240:D240"/>
    <mergeCell ref="C241:D241"/>
    <mergeCell ref="C242:D242"/>
    <mergeCell ref="C243:D243"/>
    <mergeCell ref="C256:D256"/>
    <mergeCell ref="C257:D257"/>
    <mergeCell ref="C258:D258"/>
    <mergeCell ref="C259:D259"/>
    <mergeCell ref="C260:D260"/>
    <mergeCell ref="C261:D261"/>
    <mergeCell ref="C250:D250"/>
    <mergeCell ref="C251:D251"/>
    <mergeCell ref="C252:D252"/>
    <mergeCell ref="C253:D253"/>
    <mergeCell ref="C254:D254"/>
    <mergeCell ref="C255:D255"/>
    <mergeCell ref="C268:D268"/>
    <mergeCell ref="C269:D269"/>
    <mergeCell ref="C270:D270"/>
    <mergeCell ref="C271:D271"/>
    <mergeCell ref="C272:D272"/>
    <mergeCell ref="C273:D273"/>
    <mergeCell ref="C262:D262"/>
    <mergeCell ref="C263:D263"/>
    <mergeCell ref="C264:D264"/>
    <mergeCell ref="C265:D265"/>
    <mergeCell ref="C266:D266"/>
    <mergeCell ref="C267:D267"/>
    <mergeCell ref="C280:D280"/>
    <mergeCell ref="C281:D281"/>
    <mergeCell ref="C282:D282"/>
    <mergeCell ref="C283:D283"/>
    <mergeCell ref="C284:D284"/>
    <mergeCell ref="C285:D285"/>
    <mergeCell ref="C274:D274"/>
    <mergeCell ref="C275:D275"/>
    <mergeCell ref="C276:D276"/>
    <mergeCell ref="C277:D277"/>
    <mergeCell ref="C278:D278"/>
    <mergeCell ref="C279:D279"/>
    <mergeCell ref="C292:D292"/>
    <mergeCell ref="C293:D293"/>
    <mergeCell ref="C294:D294"/>
    <mergeCell ref="C295:D295"/>
    <mergeCell ref="C296:D296"/>
    <mergeCell ref="C297:D297"/>
    <mergeCell ref="C286:D286"/>
    <mergeCell ref="C287:D287"/>
    <mergeCell ref="C288:D288"/>
    <mergeCell ref="C289:D289"/>
    <mergeCell ref="C290:D290"/>
    <mergeCell ref="C291:D291"/>
    <mergeCell ref="C304:D304"/>
    <mergeCell ref="C305:D305"/>
    <mergeCell ref="C306:D306"/>
    <mergeCell ref="C307:D307"/>
    <mergeCell ref="C308:D308"/>
    <mergeCell ref="C309:D309"/>
    <mergeCell ref="C298:D298"/>
    <mergeCell ref="C299:D299"/>
    <mergeCell ref="C300:D300"/>
    <mergeCell ref="C301:D301"/>
    <mergeCell ref="C302:D302"/>
    <mergeCell ref="C303:D303"/>
    <mergeCell ref="C316:D316"/>
    <mergeCell ref="C317:D317"/>
    <mergeCell ref="C318:D318"/>
    <mergeCell ref="C319:D319"/>
    <mergeCell ref="C320:D320"/>
    <mergeCell ref="C321:D321"/>
    <mergeCell ref="C310:D310"/>
    <mergeCell ref="C311:D311"/>
    <mergeCell ref="C312:D312"/>
    <mergeCell ref="C313:D313"/>
    <mergeCell ref="C314:D314"/>
    <mergeCell ref="C315:D315"/>
    <mergeCell ref="C328:D328"/>
    <mergeCell ref="C329:D329"/>
    <mergeCell ref="C330:D330"/>
    <mergeCell ref="C331:D331"/>
    <mergeCell ref="C332:D332"/>
    <mergeCell ref="C333:D333"/>
    <mergeCell ref="C322:D322"/>
    <mergeCell ref="C323:D323"/>
    <mergeCell ref="C324:D324"/>
    <mergeCell ref="C325:D325"/>
    <mergeCell ref="C326:D326"/>
    <mergeCell ref="C327:D327"/>
    <mergeCell ref="C340:D340"/>
    <mergeCell ref="C341:D341"/>
    <mergeCell ref="C342:D342"/>
    <mergeCell ref="C343:D343"/>
    <mergeCell ref="C344:D344"/>
    <mergeCell ref="C345:D345"/>
    <mergeCell ref="C334:D334"/>
    <mergeCell ref="C335:D335"/>
    <mergeCell ref="C336:D336"/>
    <mergeCell ref="C337:D337"/>
    <mergeCell ref="C338:D338"/>
    <mergeCell ref="C339:D339"/>
    <mergeCell ref="C352:D352"/>
    <mergeCell ref="C353:D353"/>
    <mergeCell ref="C354:D354"/>
    <mergeCell ref="C355:D355"/>
    <mergeCell ref="C356:D356"/>
    <mergeCell ref="C357:D357"/>
    <mergeCell ref="C346:D346"/>
    <mergeCell ref="C347:D347"/>
    <mergeCell ref="C348:D348"/>
    <mergeCell ref="C349:D349"/>
    <mergeCell ref="C350:D350"/>
    <mergeCell ref="C351:D351"/>
    <mergeCell ref="C364:D364"/>
    <mergeCell ref="C365:D365"/>
    <mergeCell ref="C366:D366"/>
    <mergeCell ref="C367:D367"/>
    <mergeCell ref="C368:D368"/>
    <mergeCell ref="C369:D369"/>
    <mergeCell ref="C358:D358"/>
    <mergeCell ref="C359:D359"/>
    <mergeCell ref="C360:D360"/>
    <mergeCell ref="C361:D361"/>
    <mergeCell ref="C362:D362"/>
    <mergeCell ref="C363:D363"/>
    <mergeCell ref="C376:D376"/>
    <mergeCell ref="C377:D377"/>
    <mergeCell ref="C378:D378"/>
    <mergeCell ref="C379:D379"/>
    <mergeCell ref="C380:D380"/>
    <mergeCell ref="C381:D381"/>
    <mergeCell ref="C370:D370"/>
    <mergeCell ref="C371:D371"/>
    <mergeCell ref="C372:D372"/>
    <mergeCell ref="C373:D373"/>
    <mergeCell ref="C374:D374"/>
    <mergeCell ref="C375:D375"/>
    <mergeCell ref="C388:D388"/>
    <mergeCell ref="C389:D389"/>
    <mergeCell ref="C390:D390"/>
    <mergeCell ref="C391:D391"/>
    <mergeCell ref="C392:D392"/>
    <mergeCell ref="C393:D393"/>
    <mergeCell ref="C382:D382"/>
    <mergeCell ref="C383:D383"/>
    <mergeCell ref="C384:D384"/>
    <mergeCell ref="C385:D385"/>
    <mergeCell ref="C386:D386"/>
    <mergeCell ref="C387:D387"/>
    <mergeCell ref="C400:D400"/>
    <mergeCell ref="C401:D401"/>
    <mergeCell ref="C402:D402"/>
    <mergeCell ref="C403:D403"/>
    <mergeCell ref="C404:D404"/>
    <mergeCell ref="C405:D405"/>
    <mergeCell ref="C394:D394"/>
    <mergeCell ref="C395:D395"/>
    <mergeCell ref="C396:D396"/>
    <mergeCell ref="C397:D397"/>
    <mergeCell ref="C398:D398"/>
    <mergeCell ref="C399:D399"/>
    <mergeCell ref="C412:D412"/>
    <mergeCell ref="C413:D413"/>
    <mergeCell ref="C414:D414"/>
    <mergeCell ref="C415:D415"/>
    <mergeCell ref="C416:D416"/>
    <mergeCell ref="C417:D417"/>
    <mergeCell ref="C406:D406"/>
    <mergeCell ref="C407:D407"/>
    <mergeCell ref="C408:D408"/>
    <mergeCell ref="C409:D409"/>
    <mergeCell ref="C410:D410"/>
    <mergeCell ref="C411:D411"/>
    <mergeCell ref="C424:D424"/>
    <mergeCell ref="C425:D425"/>
    <mergeCell ref="C426:D426"/>
    <mergeCell ref="C427:D427"/>
    <mergeCell ref="C428:D428"/>
    <mergeCell ref="C429:D429"/>
    <mergeCell ref="C418:D418"/>
    <mergeCell ref="C419:D419"/>
    <mergeCell ref="C420:D420"/>
    <mergeCell ref="C421:D421"/>
    <mergeCell ref="C422:D422"/>
    <mergeCell ref="C423:D423"/>
    <mergeCell ref="C436:D436"/>
    <mergeCell ref="C437:D437"/>
    <mergeCell ref="C438:D438"/>
    <mergeCell ref="C439:D439"/>
    <mergeCell ref="C440:D440"/>
    <mergeCell ref="C441:D441"/>
    <mergeCell ref="C430:D430"/>
    <mergeCell ref="C431:D431"/>
    <mergeCell ref="C432:D432"/>
    <mergeCell ref="C433:D433"/>
    <mergeCell ref="C434:D434"/>
    <mergeCell ref="C435:D435"/>
    <mergeCell ref="C448:D448"/>
    <mergeCell ref="C449:D449"/>
    <mergeCell ref="C450:D450"/>
    <mergeCell ref="C451:D451"/>
    <mergeCell ref="C452:D452"/>
    <mergeCell ref="C453:D453"/>
    <mergeCell ref="C442:D442"/>
    <mergeCell ref="C443:D443"/>
    <mergeCell ref="C444:D444"/>
    <mergeCell ref="C445:D445"/>
    <mergeCell ref="C446:D446"/>
    <mergeCell ref="C447:D447"/>
    <mergeCell ref="C460:D460"/>
    <mergeCell ref="C461:D461"/>
    <mergeCell ref="C462:D462"/>
    <mergeCell ref="C463:D463"/>
    <mergeCell ref="C464:D464"/>
    <mergeCell ref="C465:D465"/>
    <mergeCell ref="C454:D454"/>
    <mergeCell ref="C455:D455"/>
    <mergeCell ref="C456:D456"/>
    <mergeCell ref="C457:D457"/>
    <mergeCell ref="C458:D458"/>
    <mergeCell ref="C459:D459"/>
    <mergeCell ref="C472:D472"/>
    <mergeCell ref="C473:D473"/>
    <mergeCell ref="C474:D474"/>
    <mergeCell ref="C475:D475"/>
    <mergeCell ref="C476:D476"/>
    <mergeCell ref="C477:D477"/>
    <mergeCell ref="C466:D466"/>
    <mergeCell ref="C467:D467"/>
    <mergeCell ref="C468:D468"/>
    <mergeCell ref="C469:D469"/>
    <mergeCell ref="C470:D470"/>
    <mergeCell ref="C471:D471"/>
    <mergeCell ref="C484:D484"/>
    <mergeCell ref="C485:D485"/>
    <mergeCell ref="C486:D486"/>
    <mergeCell ref="C487:D487"/>
    <mergeCell ref="C488:D488"/>
    <mergeCell ref="C489:D489"/>
    <mergeCell ref="C478:D478"/>
    <mergeCell ref="C479:D479"/>
    <mergeCell ref="C480:D480"/>
    <mergeCell ref="C481:D481"/>
    <mergeCell ref="C482:D482"/>
    <mergeCell ref="C483:D483"/>
    <mergeCell ref="C496:D496"/>
    <mergeCell ref="C497:D497"/>
    <mergeCell ref="C498:D498"/>
    <mergeCell ref="C499:D499"/>
    <mergeCell ref="C500:D500"/>
    <mergeCell ref="C501:D501"/>
    <mergeCell ref="C490:D490"/>
    <mergeCell ref="C491:D491"/>
    <mergeCell ref="C492:D492"/>
    <mergeCell ref="C493:D493"/>
    <mergeCell ref="C494:D494"/>
    <mergeCell ref="C495:D495"/>
    <mergeCell ref="C508:D508"/>
    <mergeCell ref="C509:D509"/>
    <mergeCell ref="C510:D510"/>
    <mergeCell ref="C511:D511"/>
    <mergeCell ref="C512:D512"/>
    <mergeCell ref="C513:D513"/>
    <mergeCell ref="C502:D502"/>
    <mergeCell ref="C503:D503"/>
    <mergeCell ref="C504:D504"/>
    <mergeCell ref="C505:D505"/>
    <mergeCell ref="C506:D506"/>
    <mergeCell ref="C507:D507"/>
    <mergeCell ref="C520:D520"/>
    <mergeCell ref="C521:D521"/>
    <mergeCell ref="C522:D522"/>
    <mergeCell ref="C523:D523"/>
    <mergeCell ref="C524:D524"/>
    <mergeCell ref="C525:D525"/>
    <mergeCell ref="C514:D514"/>
    <mergeCell ref="C515:D515"/>
    <mergeCell ref="C516:D516"/>
    <mergeCell ref="C517:D517"/>
    <mergeCell ref="C518:D518"/>
    <mergeCell ref="C519:D519"/>
    <mergeCell ref="C532:D532"/>
    <mergeCell ref="C533:D533"/>
    <mergeCell ref="C534:D534"/>
    <mergeCell ref="C535:D535"/>
    <mergeCell ref="C536:D536"/>
    <mergeCell ref="C537:D537"/>
    <mergeCell ref="C526:D526"/>
    <mergeCell ref="C527:D527"/>
    <mergeCell ref="C528:D528"/>
    <mergeCell ref="C529:D529"/>
    <mergeCell ref="C530:D530"/>
    <mergeCell ref="C531:D531"/>
    <mergeCell ref="C544:D544"/>
    <mergeCell ref="C545:D545"/>
    <mergeCell ref="C546:D546"/>
    <mergeCell ref="C547:D547"/>
    <mergeCell ref="C548:D548"/>
    <mergeCell ref="C549:D549"/>
    <mergeCell ref="C538:D538"/>
    <mergeCell ref="C539:D539"/>
    <mergeCell ref="C540:D540"/>
    <mergeCell ref="C541:D541"/>
    <mergeCell ref="C542:D542"/>
    <mergeCell ref="C543:D543"/>
    <mergeCell ref="C556:D556"/>
    <mergeCell ref="C557:D557"/>
    <mergeCell ref="C558:D558"/>
    <mergeCell ref="C559:D559"/>
    <mergeCell ref="C560:D560"/>
    <mergeCell ref="C561:D561"/>
    <mergeCell ref="C550:D550"/>
    <mergeCell ref="C551:D551"/>
    <mergeCell ref="C552:D552"/>
    <mergeCell ref="C553:D553"/>
    <mergeCell ref="C554:D554"/>
    <mergeCell ref="C555:D555"/>
    <mergeCell ref="C568:D568"/>
    <mergeCell ref="C569:D569"/>
    <mergeCell ref="C570:D570"/>
    <mergeCell ref="C571:D571"/>
    <mergeCell ref="C572:D572"/>
    <mergeCell ref="C573:D573"/>
    <mergeCell ref="C562:D562"/>
    <mergeCell ref="C563:D563"/>
    <mergeCell ref="C564:D564"/>
    <mergeCell ref="C565:D565"/>
    <mergeCell ref="C566:D566"/>
    <mergeCell ref="C567:D567"/>
    <mergeCell ref="C580:D580"/>
    <mergeCell ref="C581:D581"/>
    <mergeCell ref="C582:D582"/>
    <mergeCell ref="C583:D583"/>
    <mergeCell ref="C584:D584"/>
    <mergeCell ref="C585:D585"/>
    <mergeCell ref="C574:D574"/>
    <mergeCell ref="C575:D575"/>
    <mergeCell ref="C576:D576"/>
    <mergeCell ref="C577:D577"/>
    <mergeCell ref="C578:D578"/>
    <mergeCell ref="C579:D579"/>
    <mergeCell ref="C592:D592"/>
    <mergeCell ref="C593:D593"/>
    <mergeCell ref="C594:D594"/>
    <mergeCell ref="C595:D595"/>
    <mergeCell ref="C596:D596"/>
    <mergeCell ref="C597:D597"/>
    <mergeCell ref="C586:D586"/>
    <mergeCell ref="C587:D587"/>
    <mergeCell ref="C588:D588"/>
    <mergeCell ref="C589:D589"/>
    <mergeCell ref="C590:D590"/>
    <mergeCell ref="C591:D591"/>
    <mergeCell ref="C604:D604"/>
    <mergeCell ref="C605:D605"/>
    <mergeCell ref="C606:D606"/>
    <mergeCell ref="C607:D607"/>
    <mergeCell ref="C608:D608"/>
    <mergeCell ref="C609:D609"/>
    <mergeCell ref="C598:D598"/>
    <mergeCell ref="C599:D599"/>
    <mergeCell ref="C600:D600"/>
    <mergeCell ref="C601:D601"/>
    <mergeCell ref="C602:D602"/>
    <mergeCell ref="C603:D603"/>
    <mergeCell ref="C616:D616"/>
    <mergeCell ref="C617:D617"/>
    <mergeCell ref="C618:D618"/>
    <mergeCell ref="C619:D619"/>
    <mergeCell ref="C620:D620"/>
    <mergeCell ref="C621:D621"/>
    <mergeCell ref="C610:D610"/>
    <mergeCell ref="C611:D611"/>
    <mergeCell ref="C612:D612"/>
    <mergeCell ref="C613:D613"/>
    <mergeCell ref="C614:D614"/>
    <mergeCell ref="C615:D615"/>
    <mergeCell ref="C628:D628"/>
    <mergeCell ref="C629:D629"/>
    <mergeCell ref="C630:D630"/>
    <mergeCell ref="C631:D631"/>
    <mergeCell ref="C632:D632"/>
    <mergeCell ref="C633:D633"/>
    <mergeCell ref="C622:D622"/>
    <mergeCell ref="C623:D623"/>
    <mergeCell ref="C624:D624"/>
    <mergeCell ref="C625:D625"/>
    <mergeCell ref="C626:D626"/>
    <mergeCell ref="C627:D627"/>
    <mergeCell ref="C640:D640"/>
    <mergeCell ref="C641:D641"/>
    <mergeCell ref="C642:D642"/>
    <mergeCell ref="C643:D643"/>
    <mergeCell ref="C644:D644"/>
    <mergeCell ref="C645:D645"/>
    <mergeCell ref="C634:D634"/>
    <mergeCell ref="C635:D635"/>
    <mergeCell ref="C636:D636"/>
    <mergeCell ref="C637:D637"/>
    <mergeCell ref="C638:D638"/>
    <mergeCell ref="C639:D639"/>
    <mergeCell ref="C652:D652"/>
    <mergeCell ref="C653:D653"/>
    <mergeCell ref="C654:D654"/>
    <mergeCell ref="C655:D655"/>
    <mergeCell ref="C656:D656"/>
    <mergeCell ref="C657:D657"/>
    <mergeCell ref="C646:D646"/>
    <mergeCell ref="C647:D647"/>
    <mergeCell ref="C648:D648"/>
    <mergeCell ref="C649:D649"/>
    <mergeCell ref="C650:D650"/>
    <mergeCell ref="C651:D651"/>
    <mergeCell ref="C664:D664"/>
    <mergeCell ref="C665:D665"/>
    <mergeCell ref="C666:D666"/>
    <mergeCell ref="C667:D667"/>
    <mergeCell ref="C668:D668"/>
    <mergeCell ref="C669:D669"/>
    <mergeCell ref="C658:D658"/>
    <mergeCell ref="C659:D659"/>
    <mergeCell ref="C660:D660"/>
    <mergeCell ref="C661:D661"/>
    <mergeCell ref="C662:D662"/>
    <mergeCell ref="C663:D663"/>
    <mergeCell ref="C676:D676"/>
    <mergeCell ref="C677:D677"/>
    <mergeCell ref="C678:D678"/>
    <mergeCell ref="C679:D679"/>
    <mergeCell ref="C680:D680"/>
    <mergeCell ref="C681:D681"/>
    <mergeCell ref="C670:D670"/>
    <mergeCell ref="C671:D671"/>
    <mergeCell ref="C672:D672"/>
    <mergeCell ref="C673:D673"/>
    <mergeCell ref="C674:D674"/>
    <mergeCell ref="C675:D675"/>
    <mergeCell ref="C688:D688"/>
    <mergeCell ref="C689:D689"/>
    <mergeCell ref="C690:D690"/>
    <mergeCell ref="C691:D691"/>
    <mergeCell ref="C692:D692"/>
    <mergeCell ref="C693:D693"/>
    <mergeCell ref="C682:D682"/>
    <mergeCell ref="C683:D683"/>
    <mergeCell ref="C684:D684"/>
    <mergeCell ref="C685:D685"/>
    <mergeCell ref="C686:D686"/>
    <mergeCell ref="C687:D687"/>
    <mergeCell ref="C700:D700"/>
    <mergeCell ref="C701:D701"/>
    <mergeCell ref="C702:D702"/>
    <mergeCell ref="C703:D703"/>
    <mergeCell ref="C704:D704"/>
    <mergeCell ref="C705:D705"/>
    <mergeCell ref="C694:D694"/>
    <mergeCell ref="C695:D695"/>
    <mergeCell ref="C696:D696"/>
    <mergeCell ref="C697:D697"/>
    <mergeCell ref="C698:D698"/>
    <mergeCell ref="C699:D699"/>
    <mergeCell ref="C712:D712"/>
    <mergeCell ref="C713:D713"/>
    <mergeCell ref="C714:D714"/>
    <mergeCell ref="C715:D715"/>
    <mergeCell ref="C716:D716"/>
    <mergeCell ref="C717:D717"/>
    <mergeCell ref="C706:D706"/>
    <mergeCell ref="C707:D707"/>
    <mergeCell ref="C708:D708"/>
    <mergeCell ref="C709:D709"/>
    <mergeCell ref="C710:D710"/>
    <mergeCell ref="C711:D711"/>
    <mergeCell ref="C724:D724"/>
    <mergeCell ref="C725:D725"/>
    <mergeCell ref="C726:D726"/>
    <mergeCell ref="C727:D727"/>
    <mergeCell ref="C728:D728"/>
    <mergeCell ref="C729:D729"/>
    <mergeCell ref="C718:D718"/>
    <mergeCell ref="C719:D719"/>
    <mergeCell ref="C720:D720"/>
    <mergeCell ref="C721:D721"/>
    <mergeCell ref="C722:D722"/>
    <mergeCell ref="C723:D723"/>
    <mergeCell ref="C736:D736"/>
    <mergeCell ref="C737:D737"/>
    <mergeCell ref="C738:D738"/>
    <mergeCell ref="C739:D739"/>
    <mergeCell ref="C740:D740"/>
    <mergeCell ref="C741:D741"/>
    <mergeCell ref="C730:D730"/>
    <mergeCell ref="C731:D731"/>
    <mergeCell ref="C732:D732"/>
    <mergeCell ref="C733:D733"/>
    <mergeCell ref="C734:D734"/>
    <mergeCell ref="C735:D735"/>
    <mergeCell ref="C748:D748"/>
    <mergeCell ref="C749:D749"/>
    <mergeCell ref="C750:D750"/>
    <mergeCell ref="C751:D751"/>
    <mergeCell ref="C752:D752"/>
    <mergeCell ref="C753:D753"/>
    <mergeCell ref="C742:D742"/>
    <mergeCell ref="C743:D743"/>
    <mergeCell ref="C744:D744"/>
    <mergeCell ref="C745:D745"/>
    <mergeCell ref="C746:D746"/>
    <mergeCell ref="C747:D747"/>
    <mergeCell ref="C766:D766"/>
    <mergeCell ref="C760:D760"/>
    <mergeCell ref="C761:D761"/>
    <mergeCell ref="C762:D762"/>
    <mergeCell ref="C763:D763"/>
    <mergeCell ref="C764:D764"/>
    <mergeCell ref="C765:D765"/>
    <mergeCell ref="C754:D754"/>
    <mergeCell ref="C755:D755"/>
    <mergeCell ref="C756:D756"/>
    <mergeCell ref="C757:D757"/>
    <mergeCell ref="C758:D758"/>
    <mergeCell ref="C759:D7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0A6B-2B17-4E45-94F0-D69C55F3C0D2}">
  <dimension ref="A1:B23"/>
  <sheetViews>
    <sheetView workbookViewId="0">
      <selection activeCell="G14" sqref="G14"/>
    </sheetView>
  </sheetViews>
  <sheetFormatPr baseColWidth="10" defaultColWidth="8.88671875" defaultRowHeight="13.2" x14ac:dyDescent="0.25"/>
  <cols>
    <col min="1" max="1" width="32.33203125" customWidth="1"/>
    <col min="2" max="2" width="34.6640625" customWidth="1"/>
  </cols>
  <sheetData>
    <row r="1" spans="1:2" x14ac:dyDescent="0.25">
      <c r="A1" s="737" t="s">
        <v>83</v>
      </c>
      <c r="B1" s="738"/>
    </row>
    <row r="2" spans="1:2" x14ac:dyDescent="0.25">
      <c r="A2" s="91" t="s">
        <v>91</v>
      </c>
      <c r="B2" s="91" t="s">
        <v>47</v>
      </c>
    </row>
    <row r="3" spans="1:2" x14ac:dyDescent="0.25">
      <c r="A3" s="82"/>
      <c r="B3" s="91" t="s">
        <v>84</v>
      </c>
    </row>
    <row r="4" spans="1:2" x14ac:dyDescent="0.25">
      <c r="A4" s="23"/>
      <c r="B4" s="91" t="s">
        <v>85</v>
      </c>
    </row>
    <row r="5" spans="1:2" x14ac:dyDescent="0.25">
      <c r="A5" s="95"/>
      <c r="B5" s="91" t="s">
        <v>86</v>
      </c>
    </row>
    <row r="6" spans="1:2" x14ac:dyDescent="0.25">
      <c r="A6" s="86"/>
      <c r="B6" s="91" t="s">
        <v>12</v>
      </c>
    </row>
    <row r="7" spans="1:2" x14ac:dyDescent="0.25">
      <c r="A7" s="86"/>
      <c r="B7" s="91" t="s">
        <v>88</v>
      </c>
    </row>
    <row r="8" spans="1:2" x14ac:dyDescent="0.25">
      <c r="A8" s="97"/>
      <c r="B8" s="91" t="s">
        <v>87</v>
      </c>
    </row>
    <row r="9" spans="1:2" x14ac:dyDescent="0.25">
      <c r="A9" s="97"/>
      <c r="B9" s="91" t="s">
        <v>90</v>
      </c>
    </row>
    <row r="10" spans="1:2" x14ac:dyDescent="0.25">
      <c r="A10" s="96"/>
      <c r="B10" s="91" t="s">
        <v>89</v>
      </c>
    </row>
    <row r="11" spans="1:2" x14ac:dyDescent="0.25">
      <c r="A11" s="98"/>
      <c r="B11" s="91" t="s">
        <v>92</v>
      </c>
    </row>
    <row r="12" spans="1:2" x14ac:dyDescent="0.25">
      <c r="A12" s="80"/>
      <c r="B12" s="91" t="s">
        <v>93</v>
      </c>
    </row>
    <row r="13" spans="1:2" x14ac:dyDescent="0.25">
      <c r="A13" s="92"/>
      <c r="B13" s="91" t="s">
        <v>94</v>
      </c>
    </row>
    <row r="14" spans="1:2" x14ac:dyDescent="0.25">
      <c r="A14" s="737" t="s">
        <v>95</v>
      </c>
      <c r="B14" s="738"/>
    </row>
    <row r="15" spans="1:2" x14ac:dyDescent="0.25">
      <c r="A15" s="80"/>
      <c r="B15" s="91" t="s">
        <v>96</v>
      </c>
    </row>
    <row r="16" spans="1:2" x14ac:dyDescent="0.25">
      <c r="A16" s="94"/>
      <c r="B16" s="91" t="s">
        <v>97</v>
      </c>
    </row>
    <row r="17" spans="1:2" x14ac:dyDescent="0.25">
      <c r="A17" s="735" t="s">
        <v>98</v>
      </c>
      <c r="B17" s="735"/>
    </row>
    <row r="18" spans="1:2" x14ac:dyDescent="0.25">
      <c r="A18" s="35"/>
      <c r="B18" s="91" t="s">
        <v>96</v>
      </c>
    </row>
    <row r="19" spans="1:2" x14ac:dyDescent="0.25">
      <c r="A19" s="99"/>
      <c r="B19" s="91" t="s">
        <v>97</v>
      </c>
    </row>
    <row r="21" spans="1:2" x14ac:dyDescent="0.25">
      <c r="A21" s="255"/>
      <c r="B21" s="91" t="s">
        <v>359</v>
      </c>
    </row>
    <row r="22" spans="1:2" x14ac:dyDescent="0.25">
      <c r="A22" s="256"/>
      <c r="B22" s="91" t="s">
        <v>360</v>
      </c>
    </row>
    <row r="23" spans="1:2" x14ac:dyDescent="0.25">
      <c r="A23" s="258"/>
      <c r="B23" s="91" t="s">
        <v>380</v>
      </c>
    </row>
  </sheetData>
  <mergeCells count="3">
    <mergeCell ref="A1:B1"/>
    <mergeCell ref="A14:B14"/>
    <mergeCell ref="A17:B17"/>
  </mergeCells>
  <conditionalFormatting sqref="A3">
    <cfRule type="cellIs" dxfId="2" priority="5" operator="lessThan">
      <formula>0</formula>
    </cfRule>
  </conditionalFormatting>
  <conditionalFormatting sqref="A5">
    <cfRule type="cellIs" dxfId="1" priority="4" operator="lessThan">
      <formula>0</formula>
    </cfRule>
  </conditionalFormatting>
  <conditionalFormatting sqref="A8:A1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FB6E-6F46-4453-958D-EA7AC0E14DB3}">
  <sheetPr>
    <pageSetUpPr fitToPage="1"/>
  </sheetPr>
  <dimension ref="B7:F108"/>
  <sheetViews>
    <sheetView topLeftCell="A19" workbookViewId="0">
      <selection activeCell="N27" sqref="N27"/>
    </sheetView>
  </sheetViews>
  <sheetFormatPr baseColWidth="10" defaultColWidth="8.88671875" defaultRowHeight="13.2" x14ac:dyDescent="0.25"/>
  <cols>
    <col min="2" max="2" width="14.88671875" style="3" customWidth="1"/>
    <col min="3" max="3" width="24" customWidth="1"/>
    <col min="4" max="4" width="13.109375" style="370" customWidth="1"/>
    <col min="5" max="5" width="9.109375" style="370"/>
    <col min="6" max="6" width="23.44140625" customWidth="1"/>
  </cols>
  <sheetData>
    <row r="7" spans="2:5" ht="26.4" x14ac:dyDescent="0.25">
      <c r="B7" s="394" t="s">
        <v>495</v>
      </c>
      <c r="C7" s="91" t="s">
        <v>494</v>
      </c>
      <c r="D7" s="395" t="s">
        <v>6</v>
      </c>
      <c r="E7" s="395" t="s">
        <v>493</v>
      </c>
    </row>
    <row r="8" spans="2:5" x14ac:dyDescent="0.25">
      <c r="B8" s="187">
        <v>46200</v>
      </c>
      <c r="C8" s="91">
        <v>8004984592</v>
      </c>
      <c r="D8" s="395" t="s">
        <v>264</v>
      </c>
      <c r="E8" s="395">
        <v>100</v>
      </c>
    </row>
    <row r="9" spans="2:5" x14ac:dyDescent="0.25">
      <c r="B9" s="187">
        <v>46186</v>
      </c>
      <c r="C9" s="91">
        <v>8004988564</v>
      </c>
      <c r="D9" s="395" t="s">
        <v>397</v>
      </c>
      <c r="E9" s="395">
        <v>50</v>
      </c>
    </row>
    <row r="10" spans="2:5" x14ac:dyDescent="0.25">
      <c r="B10" s="196">
        <v>46193</v>
      </c>
      <c r="C10" s="91">
        <v>8004985507</v>
      </c>
      <c r="D10" s="395" t="s">
        <v>34</v>
      </c>
      <c r="E10" s="395">
        <v>500</v>
      </c>
    </row>
    <row r="11" spans="2:5" x14ac:dyDescent="0.25">
      <c r="B11" s="187">
        <v>46186</v>
      </c>
      <c r="C11" s="91">
        <v>8005014793</v>
      </c>
      <c r="D11" s="395" t="s">
        <v>356</v>
      </c>
      <c r="E11" s="395">
        <v>30</v>
      </c>
    </row>
    <row r="12" spans="2:5" x14ac:dyDescent="0.25">
      <c r="B12" s="187">
        <v>46186</v>
      </c>
      <c r="C12" s="91">
        <v>8005017199</v>
      </c>
      <c r="D12" s="395" t="s">
        <v>41</v>
      </c>
      <c r="E12" s="395">
        <v>1440</v>
      </c>
    </row>
    <row r="19" spans="2:6" ht="30" customHeight="1" x14ac:dyDescent="0.25">
      <c r="B19" s="91">
        <v>8005017199</v>
      </c>
      <c r="C19" s="1" t="s">
        <v>41</v>
      </c>
      <c r="D19" s="395">
        <v>1440</v>
      </c>
      <c r="E19" s="395">
        <v>2</v>
      </c>
      <c r="F19" s="454">
        <v>191516078857</v>
      </c>
    </row>
    <row r="20" spans="2:6" ht="30" customHeight="1" x14ac:dyDescent="0.25">
      <c r="B20" s="91">
        <v>8004992313</v>
      </c>
      <c r="C20" s="1" t="s">
        <v>276</v>
      </c>
      <c r="D20" s="395">
        <v>2500</v>
      </c>
      <c r="E20" s="395">
        <v>1</v>
      </c>
      <c r="F20" s="454">
        <v>191516149748</v>
      </c>
    </row>
    <row r="21" spans="2:6" ht="30" customHeight="1" x14ac:dyDescent="0.25">
      <c r="B21" s="91">
        <v>8004998382</v>
      </c>
      <c r="C21" s="1" t="s">
        <v>398</v>
      </c>
      <c r="D21" s="395">
        <v>50</v>
      </c>
      <c r="E21" s="395">
        <v>2</v>
      </c>
      <c r="F21" s="454"/>
    </row>
    <row r="22" spans="2:6" ht="30" customHeight="1" x14ac:dyDescent="0.25">
      <c r="B22" s="91">
        <v>8004998434</v>
      </c>
      <c r="C22" s="1" t="s">
        <v>452</v>
      </c>
      <c r="D22" s="395">
        <v>50</v>
      </c>
      <c r="E22" s="395">
        <v>1</v>
      </c>
      <c r="F22" s="454">
        <v>191516809178</v>
      </c>
    </row>
    <row r="23" spans="2:6" ht="30" customHeight="1" x14ac:dyDescent="0.25">
      <c r="B23" s="91">
        <v>8004998438</v>
      </c>
      <c r="C23" s="1" t="s">
        <v>143</v>
      </c>
      <c r="D23" s="395">
        <v>50</v>
      </c>
      <c r="E23" s="395">
        <v>1</v>
      </c>
      <c r="F23" s="454">
        <v>191516768932</v>
      </c>
    </row>
    <row r="24" spans="2:6" ht="30" customHeight="1" x14ac:dyDescent="0.25">
      <c r="B24" s="91">
        <v>8004998440</v>
      </c>
      <c r="C24" s="1" t="s">
        <v>453</v>
      </c>
      <c r="D24" s="395">
        <v>100</v>
      </c>
      <c r="E24" s="395">
        <v>2</v>
      </c>
      <c r="F24" s="454">
        <v>191516768949</v>
      </c>
    </row>
    <row r="25" spans="2:6" ht="30" customHeight="1" x14ac:dyDescent="0.25">
      <c r="B25" s="91">
        <v>8004998441</v>
      </c>
      <c r="C25" s="1" t="s">
        <v>302</v>
      </c>
      <c r="D25" s="395">
        <v>50</v>
      </c>
      <c r="E25" s="395">
        <v>1</v>
      </c>
      <c r="F25" s="454">
        <v>191516768994</v>
      </c>
    </row>
    <row r="26" spans="2:6" ht="30" customHeight="1" x14ac:dyDescent="0.25">
      <c r="B26" s="91">
        <v>8004998443</v>
      </c>
      <c r="C26" s="1" t="s">
        <v>303</v>
      </c>
      <c r="D26" s="395">
        <v>50</v>
      </c>
      <c r="E26" s="395">
        <v>2</v>
      </c>
      <c r="F26" s="454">
        <v>191516769007</v>
      </c>
    </row>
    <row r="27" spans="2:6" ht="30" customHeight="1" x14ac:dyDescent="0.25">
      <c r="B27" s="91">
        <v>8004998452</v>
      </c>
      <c r="C27" s="1" t="s">
        <v>307</v>
      </c>
      <c r="D27" s="395">
        <v>40</v>
      </c>
      <c r="E27" s="395">
        <v>3</v>
      </c>
      <c r="F27" s="454">
        <v>191516769014</v>
      </c>
    </row>
    <row r="28" spans="2:6" ht="30" customHeight="1" x14ac:dyDescent="0.25">
      <c r="B28" s="91">
        <v>8004998454</v>
      </c>
      <c r="C28" s="1" t="s">
        <v>454</v>
      </c>
      <c r="D28" s="395">
        <v>100</v>
      </c>
      <c r="E28" s="395">
        <v>1</v>
      </c>
      <c r="F28" s="454">
        <v>191516809253</v>
      </c>
    </row>
    <row r="29" spans="2:6" ht="30" customHeight="1" x14ac:dyDescent="0.25">
      <c r="B29" s="91">
        <v>8004998455</v>
      </c>
      <c r="C29" s="1" t="s">
        <v>455</v>
      </c>
      <c r="D29" s="395">
        <v>50</v>
      </c>
      <c r="E29" s="395">
        <v>2</v>
      </c>
      <c r="F29" s="454">
        <v>191516809260</v>
      </c>
    </row>
    <row r="30" spans="2:6" ht="30" customHeight="1" x14ac:dyDescent="0.25">
      <c r="B30" s="91">
        <v>8004998456</v>
      </c>
      <c r="C30" s="1" t="s">
        <v>456</v>
      </c>
      <c r="D30" s="395">
        <v>50</v>
      </c>
      <c r="E30" s="395">
        <v>3</v>
      </c>
      <c r="F30" s="454">
        <v>191516809277</v>
      </c>
    </row>
    <row r="31" spans="2:6" ht="30" customHeight="1" x14ac:dyDescent="0.25">
      <c r="B31" s="91">
        <v>8004998435</v>
      </c>
      <c r="C31" s="1" t="s">
        <v>459</v>
      </c>
      <c r="D31" s="395">
        <v>50</v>
      </c>
      <c r="E31" s="395">
        <v>2</v>
      </c>
      <c r="F31" s="454">
        <v>191516809192</v>
      </c>
    </row>
    <row r="32" spans="2:6" ht="30" customHeight="1" x14ac:dyDescent="0.25">
      <c r="B32" s="91">
        <v>8004998893</v>
      </c>
      <c r="C32" s="1" t="s">
        <v>347</v>
      </c>
      <c r="D32" s="395">
        <v>300</v>
      </c>
      <c r="E32" s="395">
        <v>1</v>
      </c>
      <c r="F32" s="454">
        <v>191516077386</v>
      </c>
    </row>
    <row r="33" spans="2:6" ht="30" customHeight="1" x14ac:dyDescent="0.25">
      <c r="B33" s="91">
        <v>8004998894</v>
      </c>
      <c r="C33" s="1" t="s">
        <v>267</v>
      </c>
      <c r="D33" s="395">
        <v>150</v>
      </c>
      <c r="E33" s="395">
        <v>1</v>
      </c>
      <c r="F33" s="454">
        <v>191516097964</v>
      </c>
    </row>
    <row r="34" spans="2:6" ht="30" customHeight="1" x14ac:dyDescent="0.25">
      <c r="B34" s="91">
        <v>8004998895</v>
      </c>
      <c r="C34" s="1" t="s">
        <v>317</v>
      </c>
      <c r="D34" s="395">
        <v>20</v>
      </c>
      <c r="E34" s="395">
        <v>15</v>
      </c>
      <c r="F34" s="454">
        <v>191516154988</v>
      </c>
    </row>
    <row r="35" spans="2:6" ht="30" customHeight="1" x14ac:dyDescent="0.25">
      <c r="B35" s="91">
        <v>8004998896</v>
      </c>
      <c r="C35" s="1" t="s">
        <v>32</v>
      </c>
      <c r="D35" s="395">
        <v>100</v>
      </c>
      <c r="E35" s="395">
        <v>3</v>
      </c>
      <c r="F35" s="454">
        <v>191516042049</v>
      </c>
    </row>
    <row r="36" spans="2:6" ht="30" customHeight="1" x14ac:dyDescent="0.25">
      <c r="B36" s="91">
        <v>8004998897</v>
      </c>
      <c r="C36" s="1" t="s">
        <v>38</v>
      </c>
      <c r="D36" s="395">
        <v>30</v>
      </c>
      <c r="E36" s="395">
        <v>5</v>
      </c>
      <c r="F36" s="454">
        <v>191516042025</v>
      </c>
    </row>
    <row r="37" spans="2:6" ht="30" customHeight="1" x14ac:dyDescent="0.25">
      <c r="B37" s="91">
        <v>8005000150</v>
      </c>
      <c r="C37" s="1" t="s">
        <v>182</v>
      </c>
      <c r="D37" s="395">
        <v>80</v>
      </c>
      <c r="E37" s="395">
        <v>0.5</v>
      </c>
      <c r="F37" s="454">
        <v>191516187962</v>
      </c>
    </row>
    <row r="38" spans="2:6" ht="30" customHeight="1" x14ac:dyDescent="0.25">
      <c r="B38" s="91">
        <v>8005000152</v>
      </c>
      <c r="C38" s="1" t="s">
        <v>463</v>
      </c>
      <c r="D38" s="395">
        <v>30</v>
      </c>
      <c r="E38" s="395">
        <v>2</v>
      </c>
      <c r="F38" s="454">
        <v>191516809949</v>
      </c>
    </row>
    <row r="39" spans="2:6" ht="30" customHeight="1" x14ac:dyDescent="0.25">
      <c r="B39" s="91">
        <v>8005000906</v>
      </c>
      <c r="C39" s="1" t="s">
        <v>41</v>
      </c>
      <c r="D39" s="395">
        <v>480</v>
      </c>
      <c r="E39" s="395">
        <v>2</v>
      </c>
      <c r="F39" s="454">
        <v>191516078857</v>
      </c>
    </row>
    <row r="40" spans="2:6" ht="30" customHeight="1" x14ac:dyDescent="0.25">
      <c r="B40" s="91">
        <v>8005002590</v>
      </c>
      <c r="C40" s="1" t="s">
        <v>258</v>
      </c>
      <c r="D40" s="395">
        <v>60</v>
      </c>
      <c r="E40" s="395">
        <v>5</v>
      </c>
      <c r="F40" s="454">
        <v>191516097810</v>
      </c>
    </row>
    <row r="41" spans="2:6" ht="30" customHeight="1" x14ac:dyDescent="0.25">
      <c r="B41" s="91">
        <v>8005001737</v>
      </c>
      <c r="C41" s="1" t="s">
        <v>39</v>
      </c>
      <c r="D41" s="395">
        <v>60</v>
      </c>
      <c r="E41" s="395">
        <v>10</v>
      </c>
      <c r="F41" s="454">
        <v>191516052291</v>
      </c>
    </row>
    <row r="42" spans="2:6" ht="30" customHeight="1" x14ac:dyDescent="0.25">
      <c r="B42" s="91">
        <v>8005001738</v>
      </c>
      <c r="C42" s="1" t="s">
        <v>36</v>
      </c>
      <c r="D42" s="395">
        <v>240</v>
      </c>
      <c r="E42" s="395">
        <v>0.5</v>
      </c>
      <c r="F42" s="454">
        <v>191516092051</v>
      </c>
    </row>
    <row r="43" spans="2:6" ht="30" customHeight="1" x14ac:dyDescent="0.25">
      <c r="B43" s="91">
        <v>8005001747</v>
      </c>
      <c r="C43" s="1" t="s">
        <v>180</v>
      </c>
      <c r="D43" s="395">
        <v>50</v>
      </c>
      <c r="E43" s="395">
        <v>10</v>
      </c>
      <c r="F43" s="454">
        <v>191516203105</v>
      </c>
    </row>
    <row r="44" spans="2:6" ht="30" customHeight="1" x14ac:dyDescent="0.25">
      <c r="B44" s="91">
        <v>8005002598</v>
      </c>
      <c r="C44" s="1" t="s">
        <v>311</v>
      </c>
      <c r="D44" s="395">
        <v>60</v>
      </c>
      <c r="E44" s="395">
        <v>20</v>
      </c>
      <c r="F44" s="454">
        <v>191516036567</v>
      </c>
    </row>
    <row r="45" spans="2:6" ht="30" customHeight="1" x14ac:dyDescent="0.25">
      <c r="B45" s="91">
        <v>8005003415</v>
      </c>
      <c r="C45" s="1" t="s">
        <v>312</v>
      </c>
      <c r="D45" s="395">
        <v>10</v>
      </c>
      <c r="E45" s="395">
        <v>25</v>
      </c>
      <c r="F45" s="454">
        <v>191516036659</v>
      </c>
    </row>
    <row r="46" spans="2:6" ht="30" customHeight="1" x14ac:dyDescent="0.25">
      <c r="B46" s="91">
        <v>8005003424</v>
      </c>
      <c r="C46" s="1" t="s">
        <v>144</v>
      </c>
      <c r="D46" s="395">
        <v>400</v>
      </c>
      <c r="E46" s="395">
        <v>3</v>
      </c>
      <c r="F46" s="454">
        <v>191516041639</v>
      </c>
    </row>
    <row r="47" spans="2:6" ht="30" customHeight="1" x14ac:dyDescent="0.25">
      <c r="B47" s="91">
        <v>8005010440</v>
      </c>
      <c r="C47" s="1" t="s">
        <v>474</v>
      </c>
      <c r="D47" s="395">
        <v>3000</v>
      </c>
      <c r="E47" s="395">
        <v>10</v>
      </c>
      <c r="F47" s="454">
        <v>191516769045</v>
      </c>
    </row>
    <row r="48" spans="2:6" ht="30" customHeight="1" x14ac:dyDescent="0.25">
      <c r="B48" s="91">
        <v>8005019744</v>
      </c>
      <c r="C48" s="1" t="s">
        <v>274</v>
      </c>
      <c r="D48" s="395">
        <v>1128</v>
      </c>
      <c r="E48" s="395">
        <v>3</v>
      </c>
      <c r="F48" s="454">
        <v>191516149762</v>
      </c>
    </row>
    <row r="49" spans="2:6" ht="30" customHeight="1" x14ac:dyDescent="0.25">
      <c r="B49" s="91">
        <v>8005022424</v>
      </c>
      <c r="C49" s="1" t="s">
        <v>32</v>
      </c>
      <c r="D49" s="395">
        <v>300</v>
      </c>
      <c r="E49" s="395">
        <v>3</v>
      </c>
      <c r="F49" s="454">
        <v>191516042049</v>
      </c>
    </row>
    <row r="50" spans="2:6" ht="30" customHeight="1" x14ac:dyDescent="0.25">
      <c r="B50" s="91">
        <v>8005022423</v>
      </c>
      <c r="C50" s="1" t="s">
        <v>31</v>
      </c>
      <c r="D50" s="395">
        <v>100</v>
      </c>
      <c r="E50" s="395">
        <v>1</v>
      </c>
      <c r="F50" s="454">
        <v>191516042056</v>
      </c>
    </row>
    <row r="51" spans="2:6" ht="30" customHeight="1" x14ac:dyDescent="0.25">
      <c r="B51" s="91">
        <v>8005022425</v>
      </c>
      <c r="C51" s="1" t="s">
        <v>32</v>
      </c>
      <c r="D51" s="395">
        <v>50</v>
      </c>
      <c r="E51" s="395">
        <v>3</v>
      </c>
      <c r="F51" s="454">
        <v>191516042049</v>
      </c>
    </row>
    <row r="52" spans="2:6" ht="30" customHeight="1" x14ac:dyDescent="0.25">
      <c r="B52" s="91">
        <v>8005022426</v>
      </c>
      <c r="C52" s="1" t="s">
        <v>347</v>
      </c>
      <c r="D52" s="395">
        <v>700</v>
      </c>
      <c r="E52" s="395">
        <v>1</v>
      </c>
      <c r="F52" s="454">
        <v>191516077386</v>
      </c>
    </row>
    <row r="53" spans="2:6" ht="30" customHeight="1" x14ac:dyDescent="0.25">
      <c r="B53" s="91">
        <v>8005022427</v>
      </c>
      <c r="C53" s="1" t="s">
        <v>347</v>
      </c>
      <c r="D53" s="395">
        <v>700</v>
      </c>
      <c r="E53" s="395">
        <v>1</v>
      </c>
      <c r="F53" s="454">
        <v>191516077386</v>
      </c>
    </row>
    <row r="54" spans="2:6" ht="30" customHeight="1" x14ac:dyDescent="0.25">
      <c r="B54" s="91">
        <v>8005021106</v>
      </c>
      <c r="C54" s="1" t="s">
        <v>101</v>
      </c>
      <c r="D54" s="395">
        <v>15</v>
      </c>
      <c r="E54" s="395">
        <v>18</v>
      </c>
      <c r="F54" s="454">
        <v>191516175082</v>
      </c>
    </row>
    <row r="55" spans="2:6" ht="30" customHeight="1" x14ac:dyDescent="0.25">
      <c r="B55" s="91">
        <v>8005023232</v>
      </c>
      <c r="C55" s="1" t="s">
        <v>132</v>
      </c>
      <c r="D55" s="395">
        <v>100</v>
      </c>
      <c r="E55" s="395">
        <v>3</v>
      </c>
      <c r="F55" s="454">
        <v>191516042391</v>
      </c>
    </row>
    <row r="56" spans="2:6" ht="30" customHeight="1" x14ac:dyDescent="0.25">
      <c r="B56" s="91">
        <v>8005023233</v>
      </c>
      <c r="C56" s="1" t="s">
        <v>31</v>
      </c>
      <c r="D56" s="395">
        <v>700</v>
      </c>
      <c r="E56" s="395">
        <v>1</v>
      </c>
      <c r="F56" s="454">
        <v>191516042056</v>
      </c>
    </row>
    <row r="57" spans="2:6" ht="30" customHeight="1" x14ac:dyDescent="0.25">
      <c r="B57" s="91">
        <v>8005023247</v>
      </c>
      <c r="C57" s="1" t="s">
        <v>515</v>
      </c>
      <c r="D57" s="395">
        <v>50</v>
      </c>
      <c r="E57" s="395">
        <v>3</v>
      </c>
      <c r="F57" s="454">
        <v>191516809185</v>
      </c>
    </row>
    <row r="58" spans="2:6" ht="30" customHeight="1" x14ac:dyDescent="0.25">
      <c r="B58" s="91">
        <v>8005023249</v>
      </c>
      <c r="C58" s="1" t="s">
        <v>102</v>
      </c>
      <c r="D58" s="395">
        <v>50</v>
      </c>
      <c r="E58" s="395">
        <v>3</v>
      </c>
      <c r="F58" s="454">
        <v>191516768956</v>
      </c>
    </row>
    <row r="59" spans="2:6" ht="30" customHeight="1" x14ac:dyDescent="0.25">
      <c r="B59" s="91">
        <v>8005023245</v>
      </c>
      <c r="C59" s="1" t="s">
        <v>459</v>
      </c>
      <c r="D59" s="395">
        <v>100</v>
      </c>
      <c r="E59" s="395">
        <v>2</v>
      </c>
      <c r="F59" s="454">
        <v>191516809192</v>
      </c>
    </row>
    <row r="60" spans="2:6" ht="30" customHeight="1" x14ac:dyDescent="0.25">
      <c r="B60" s="91">
        <v>8005023324</v>
      </c>
      <c r="C60" s="1" t="s">
        <v>459</v>
      </c>
      <c r="D60" s="395">
        <v>50</v>
      </c>
      <c r="E60" s="395">
        <v>2</v>
      </c>
      <c r="F60" s="454">
        <v>191516809192</v>
      </c>
    </row>
    <row r="61" spans="2:6" ht="30" customHeight="1" x14ac:dyDescent="0.25">
      <c r="B61" s="91">
        <v>8005023330</v>
      </c>
      <c r="C61" s="1" t="s">
        <v>39</v>
      </c>
      <c r="D61" s="395">
        <v>60</v>
      </c>
      <c r="E61" s="395">
        <v>10</v>
      </c>
      <c r="F61" s="454">
        <v>191516052291</v>
      </c>
    </row>
    <row r="62" spans="2:6" ht="30" customHeight="1" x14ac:dyDescent="0.25">
      <c r="B62" s="91">
        <v>8005023342</v>
      </c>
      <c r="C62" s="1" t="s">
        <v>122</v>
      </c>
      <c r="D62" s="395">
        <v>240</v>
      </c>
      <c r="E62" s="395">
        <v>2</v>
      </c>
      <c r="F62" s="454">
        <v>191516052314</v>
      </c>
    </row>
    <row r="63" spans="2:6" ht="30" customHeight="1" x14ac:dyDescent="0.25">
      <c r="B63" s="91">
        <v>8005023344</v>
      </c>
      <c r="C63" s="1" t="s">
        <v>285</v>
      </c>
      <c r="D63" s="395">
        <v>1100</v>
      </c>
      <c r="E63" s="395">
        <v>1</v>
      </c>
      <c r="F63" s="454">
        <v>191516041653</v>
      </c>
    </row>
    <row r="64" spans="2:6" ht="30" customHeight="1" x14ac:dyDescent="0.25">
      <c r="B64" s="91">
        <v>8005023410</v>
      </c>
      <c r="C64" s="1" t="s">
        <v>511</v>
      </c>
      <c r="D64" s="395">
        <v>50</v>
      </c>
      <c r="E64" s="395">
        <v>3</v>
      </c>
      <c r="F64" s="454">
        <v>191516078864</v>
      </c>
    </row>
    <row r="65" spans="2:6" ht="30" customHeight="1" x14ac:dyDescent="0.25">
      <c r="B65" s="91">
        <v>8005023412</v>
      </c>
      <c r="C65" s="1" t="s">
        <v>516</v>
      </c>
      <c r="D65" s="395">
        <v>20</v>
      </c>
      <c r="E65" s="395">
        <v>15</v>
      </c>
      <c r="F65" s="454">
        <v>191516078949</v>
      </c>
    </row>
    <row r="66" spans="2:6" ht="30" customHeight="1" x14ac:dyDescent="0.25">
      <c r="B66" s="91">
        <v>8005023413</v>
      </c>
      <c r="C66" s="1" t="s">
        <v>517</v>
      </c>
      <c r="D66" s="395">
        <v>12</v>
      </c>
      <c r="E66" s="395">
        <v>0.5</v>
      </c>
      <c r="F66" s="454">
        <v>191516092211</v>
      </c>
    </row>
    <row r="67" spans="2:6" ht="30" customHeight="1" x14ac:dyDescent="0.25">
      <c r="B67" s="91">
        <v>8005023966</v>
      </c>
      <c r="C67" s="1" t="s">
        <v>62</v>
      </c>
      <c r="D67" s="395">
        <v>20</v>
      </c>
      <c r="E67" s="395">
        <v>10</v>
      </c>
      <c r="F67" s="454">
        <v>191516041981</v>
      </c>
    </row>
    <row r="68" spans="2:6" ht="30" customHeight="1" x14ac:dyDescent="0.25">
      <c r="B68" s="91">
        <v>8005024081</v>
      </c>
      <c r="C68" s="1" t="s">
        <v>518</v>
      </c>
      <c r="D68" s="395">
        <v>16</v>
      </c>
      <c r="E68" s="395">
        <v>1</v>
      </c>
      <c r="F68" s="454">
        <v>191516041868</v>
      </c>
    </row>
    <row r="69" spans="2:6" ht="30" customHeight="1" x14ac:dyDescent="0.25">
      <c r="B69" s="91">
        <v>8005023411</v>
      </c>
      <c r="C69" s="1" t="s">
        <v>511</v>
      </c>
      <c r="D69" s="395">
        <v>50</v>
      </c>
      <c r="E69" s="395">
        <v>3</v>
      </c>
      <c r="F69" s="454">
        <v>191516078864</v>
      </c>
    </row>
    <row r="70" spans="2:6" ht="30" customHeight="1" x14ac:dyDescent="0.25">
      <c r="B70" s="91">
        <v>8005025811</v>
      </c>
      <c r="C70" s="1" t="s">
        <v>519</v>
      </c>
      <c r="D70" s="395">
        <v>989</v>
      </c>
      <c r="E70" s="395">
        <v>1</v>
      </c>
      <c r="F70" s="454">
        <v>191516149748</v>
      </c>
    </row>
    <row r="71" spans="2:6" ht="30" customHeight="1" x14ac:dyDescent="0.25">
      <c r="B71" s="91">
        <v>8005024856</v>
      </c>
      <c r="C71" s="1" t="s">
        <v>302</v>
      </c>
      <c r="D71" s="395">
        <v>100</v>
      </c>
      <c r="E71" s="395">
        <v>1</v>
      </c>
      <c r="F71" s="454">
        <v>191516768994</v>
      </c>
    </row>
    <row r="72" spans="2:6" ht="30" customHeight="1" x14ac:dyDescent="0.25">
      <c r="B72" s="91">
        <v>8005025068</v>
      </c>
      <c r="C72" s="1" t="s">
        <v>289</v>
      </c>
      <c r="D72" s="395">
        <v>150</v>
      </c>
      <c r="E72" s="395">
        <v>2</v>
      </c>
      <c r="F72" s="454"/>
    </row>
    <row r="73" spans="2:6" ht="30" customHeight="1" x14ac:dyDescent="0.25">
      <c r="B73" s="91">
        <v>8005025177</v>
      </c>
      <c r="C73" s="1" t="s">
        <v>289</v>
      </c>
      <c r="D73" s="395">
        <v>200</v>
      </c>
      <c r="E73" s="395">
        <v>2</v>
      </c>
      <c r="F73" s="454"/>
    </row>
    <row r="74" spans="2:6" ht="30" customHeight="1" x14ac:dyDescent="0.25">
      <c r="B74" s="91">
        <v>8005025938</v>
      </c>
      <c r="C74" s="1" t="s">
        <v>346</v>
      </c>
      <c r="D74" s="395">
        <v>50</v>
      </c>
      <c r="E74" s="395">
        <v>2</v>
      </c>
      <c r="F74" s="454">
        <v>191516041851</v>
      </c>
    </row>
    <row r="75" spans="2:6" ht="30" customHeight="1" x14ac:dyDescent="0.25">
      <c r="B75" s="91">
        <v>8005025939</v>
      </c>
      <c r="C75" s="1" t="s">
        <v>62</v>
      </c>
      <c r="D75" s="395">
        <v>60</v>
      </c>
      <c r="E75" s="395">
        <v>10</v>
      </c>
      <c r="F75" s="454">
        <v>191516041981</v>
      </c>
    </row>
    <row r="76" spans="2:6" ht="30" customHeight="1" x14ac:dyDescent="0.25">
      <c r="B76" s="91">
        <v>8005025940</v>
      </c>
      <c r="C76" s="1" t="s">
        <v>518</v>
      </c>
      <c r="D76" s="395">
        <v>50</v>
      </c>
      <c r="E76" s="395">
        <v>1</v>
      </c>
      <c r="F76" s="454">
        <v>191516041868</v>
      </c>
    </row>
    <row r="77" spans="2:6" ht="30" customHeight="1" x14ac:dyDescent="0.25">
      <c r="B77" s="91">
        <v>8005025941</v>
      </c>
      <c r="C77" s="1" t="s">
        <v>32</v>
      </c>
      <c r="D77" s="395">
        <v>1000</v>
      </c>
      <c r="E77" s="395">
        <v>3</v>
      </c>
      <c r="F77" s="454">
        <v>191516042049</v>
      </c>
    </row>
    <row r="78" spans="2:6" ht="30" customHeight="1" x14ac:dyDescent="0.25">
      <c r="B78" s="91">
        <v>8005025942</v>
      </c>
      <c r="C78" s="1" t="s">
        <v>122</v>
      </c>
      <c r="D78" s="395">
        <v>600</v>
      </c>
      <c r="E78" s="395">
        <v>2</v>
      </c>
      <c r="F78" s="454">
        <v>191516052314</v>
      </c>
    </row>
    <row r="79" spans="2:6" ht="30" customHeight="1" x14ac:dyDescent="0.25">
      <c r="B79" s="91">
        <v>8005025944</v>
      </c>
      <c r="C79" s="1" t="s">
        <v>345</v>
      </c>
      <c r="D79" s="395">
        <v>200</v>
      </c>
      <c r="E79" s="395">
        <v>2</v>
      </c>
      <c r="F79" s="454">
        <v>191516042209</v>
      </c>
    </row>
    <row r="80" spans="2:6" ht="30" customHeight="1" x14ac:dyDescent="0.25">
      <c r="B80" s="91">
        <v>8005025943</v>
      </c>
      <c r="C80" s="1" t="s">
        <v>31</v>
      </c>
      <c r="D80" s="395">
        <v>1000</v>
      </c>
      <c r="E80" s="395">
        <v>1</v>
      </c>
      <c r="F80" s="454">
        <v>191516042056</v>
      </c>
    </row>
    <row r="81" spans="2:6" ht="30" customHeight="1" x14ac:dyDescent="0.25">
      <c r="B81" s="91">
        <v>8005025947</v>
      </c>
      <c r="C81" s="1" t="s">
        <v>189</v>
      </c>
      <c r="D81" s="395">
        <v>120</v>
      </c>
      <c r="E81" s="395">
        <v>2</v>
      </c>
      <c r="F81" s="454">
        <v>191516042407</v>
      </c>
    </row>
    <row r="82" spans="2:6" ht="30" customHeight="1" x14ac:dyDescent="0.25">
      <c r="B82" s="91">
        <v>8005025949</v>
      </c>
      <c r="C82" s="1" t="s">
        <v>41</v>
      </c>
      <c r="D82" s="395">
        <v>60</v>
      </c>
      <c r="E82" s="395">
        <v>2</v>
      </c>
      <c r="F82" s="454">
        <v>191516078857</v>
      </c>
    </row>
    <row r="83" spans="2:6" ht="30" customHeight="1" x14ac:dyDescent="0.25">
      <c r="B83" s="91">
        <v>8005025948</v>
      </c>
      <c r="C83" s="1" t="s">
        <v>216</v>
      </c>
      <c r="D83" s="395">
        <v>250</v>
      </c>
      <c r="E83" s="395">
        <v>1</v>
      </c>
      <c r="F83" s="454">
        <v>191516052338</v>
      </c>
    </row>
    <row r="84" spans="2:6" ht="30" customHeight="1" x14ac:dyDescent="0.25">
      <c r="B84" s="91">
        <v>8005024251</v>
      </c>
      <c r="C84" s="1" t="s">
        <v>181</v>
      </c>
      <c r="D84" s="395">
        <v>610</v>
      </c>
      <c r="E84" s="395">
        <v>0.2</v>
      </c>
      <c r="F84" s="454">
        <v>191516379022</v>
      </c>
    </row>
    <row r="85" spans="2:6" ht="30" customHeight="1" x14ac:dyDescent="0.25">
      <c r="B85" s="91">
        <v>8005025954</v>
      </c>
      <c r="C85" s="1" t="s">
        <v>38</v>
      </c>
      <c r="D85" s="395">
        <v>240</v>
      </c>
      <c r="E85" s="395">
        <v>5</v>
      </c>
      <c r="F85" s="454">
        <v>191516042025</v>
      </c>
    </row>
    <row r="86" spans="2:6" ht="30" customHeight="1" x14ac:dyDescent="0.25">
      <c r="B86" s="91">
        <v>8005026458</v>
      </c>
      <c r="C86" s="1" t="s">
        <v>520</v>
      </c>
      <c r="D86" s="395">
        <v>60</v>
      </c>
      <c r="E86" s="395">
        <v>2</v>
      </c>
      <c r="F86" s="454">
        <v>191516099296</v>
      </c>
    </row>
    <row r="87" spans="2:6" ht="30" customHeight="1" x14ac:dyDescent="0.25">
      <c r="B87" s="91">
        <v>8005025175</v>
      </c>
      <c r="C87" s="1" t="s">
        <v>276</v>
      </c>
      <c r="D87" s="395">
        <v>219</v>
      </c>
      <c r="E87" s="395">
        <v>1</v>
      </c>
      <c r="F87" s="454">
        <v>191516149748</v>
      </c>
    </row>
    <row r="88" spans="2:6" ht="30" customHeight="1" x14ac:dyDescent="0.25">
      <c r="B88" s="91">
        <v>8005023961</v>
      </c>
      <c r="C88" s="1" t="s">
        <v>327</v>
      </c>
      <c r="D88" s="395">
        <v>30</v>
      </c>
      <c r="E88" s="395">
        <v>5</v>
      </c>
      <c r="F88" s="454">
        <v>191516097636</v>
      </c>
    </row>
    <row r="89" spans="2:6" ht="30" customHeight="1" x14ac:dyDescent="0.25">
      <c r="B89" s="91">
        <v>8005025867</v>
      </c>
      <c r="C89" s="1" t="s">
        <v>347</v>
      </c>
      <c r="D89" s="395">
        <v>9200</v>
      </c>
      <c r="E89" s="395">
        <v>1</v>
      </c>
      <c r="F89" s="454">
        <v>191516077386</v>
      </c>
    </row>
    <row r="90" spans="2:6" ht="30" customHeight="1" x14ac:dyDescent="0.25">
      <c r="B90" s="91">
        <v>8005026460</v>
      </c>
      <c r="C90" s="1" t="s">
        <v>188</v>
      </c>
      <c r="D90" s="395">
        <v>40</v>
      </c>
      <c r="E90" s="395">
        <v>15</v>
      </c>
      <c r="F90" s="454">
        <v>191516041592</v>
      </c>
    </row>
    <row r="91" spans="2:6" ht="30" customHeight="1" x14ac:dyDescent="0.25">
      <c r="B91" s="91">
        <v>8005026578</v>
      </c>
      <c r="C91" s="1" t="s">
        <v>290</v>
      </c>
      <c r="D91" s="395">
        <v>300</v>
      </c>
      <c r="E91" s="395">
        <v>1</v>
      </c>
      <c r="F91" s="454">
        <v>191516810310</v>
      </c>
    </row>
    <row r="92" spans="2:6" ht="30" customHeight="1" x14ac:dyDescent="0.25">
      <c r="B92" s="91">
        <v>8005026579</v>
      </c>
      <c r="C92" s="1" t="s">
        <v>521</v>
      </c>
      <c r="D92" s="395">
        <v>300</v>
      </c>
      <c r="E92" s="395">
        <v>5</v>
      </c>
      <c r="F92" s="454"/>
    </row>
    <row r="93" spans="2:6" ht="30" customHeight="1" x14ac:dyDescent="0.25">
      <c r="B93" s="91">
        <v>8005026581</v>
      </c>
      <c r="C93" s="1" t="s">
        <v>307</v>
      </c>
      <c r="D93" s="395">
        <v>600</v>
      </c>
      <c r="E93" s="395">
        <v>3</v>
      </c>
      <c r="F93" s="454">
        <v>191516769014</v>
      </c>
    </row>
    <row r="94" spans="2:6" ht="30" customHeight="1" x14ac:dyDescent="0.25">
      <c r="B94" s="91">
        <v>8005026580</v>
      </c>
      <c r="C94" s="1" t="s">
        <v>303</v>
      </c>
      <c r="D94" s="395">
        <v>200</v>
      </c>
      <c r="E94" s="395">
        <v>2</v>
      </c>
      <c r="F94" s="454">
        <v>191516769007</v>
      </c>
    </row>
    <row r="95" spans="2:6" ht="30" customHeight="1" x14ac:dyDescent="0.25">
      <c r="B95" s="91">
        <v>8004988564</v>
      </c>
      <c r="C95" s="1" t="s">
        <v>397</v>
      </c>
      <c r="D95" s="395">
        <v>50</v>
      </c>
      <c r="E95" s="395">
        <v>1</v>
      </c>
      <c r="F95" s="454"/>
    </row>
    <row r="96" spans="2:6" ht="30" customHeight="1" x14ac:dyDescent="0.25">
      <c r="B96" s="91">
        <v>8005014793</v>
      </c>
      <c r="C96" s="1" t="s">
        <v>356</v>
      </c>
      <c r="D96" s="395">
        <v>30</v>
      </c>
      <c r="E96" s="395">
        <v>5</v>
      </c>
      <c r="F96" s="454">
        <v>191516098961</v>
      </c>
    </row>
    <row r="97" spans="6:6" x14ac:dyDescent="0.25">
      <c r="F97" s="453"/>
    </row>
    <row r="98" spans="6:6" x14ac:dyDescent="0.25">
      <c r="F98" s="423"/>
    </row>
    <row r="99" spans="6:6" x14ac:dyDescent="0.25">
      <c r="F99" s="423"/>
    </row>
    <row r="100" spans="6:6" x14ac:dyDescent="0.25">
      <c r="F100" s="423"/>
    </row>
    <row r="101" spans="6:6" x14ac:dyDescent="0.25">
      <c r="F101" s="423"/>
    </row>
    <row r="102" spans="6:6" x14ac:dyDescent="0.25">
      <c r="F102" s="423"/>
    </row>
    <row r="103" spans="6:6" x14ac:dyDescent="0.25">
      <c r="F103" s="423"/>
    </row>
    <row r="104" spans="6:6" x14ac:dyDescent="0.25">
      <c r="F104" s="423"/>
    </row>
    <row r="105" spans="6:6" x14ac:dyDescent="0.25">
      <c r="F105" s="423"/>
    </row>
    <row r="106" spans="6:6" x14ac:dyDescent="0.25">
      <c r="F106" s="423"/>
    </row>
    <row r="107" spans="6:6" x14ac:dyDescent="0.25">
      <c r="F107" s="423"/>
    </row>
    <row r="108" spans="6:6" x14ac:dyDescent="0.25">
      <c r="F108" s="423"/>
    </row>
  </sheetData>
  <pageMargins left="0.7" right="0.7" top="0.75" bottom="0.75" header="0.3" footer="0.3"/>
  <pageSetup paperSize="9" scale="95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RJ45</vt:lpstr>
      <vt:lpstr>Sheet7</vt:lpstr>
      <vt:lpstr>Sheet6</vt:lpstr>
      <vt:lpstr>Sheet5</vt:lpstr>
      <vt:lpstr>Sheet1</vt:lpstr>
      <vt:lpstr>Sheet4</vt:lpstr>
      <vt:lpstr>Sheet2</vt:lpstr>
      <vt:lpstr>Sheet3</vt:lpstr>
      <vt:lpstr>po supplier</vt:lpstr>
      <vt:lpstr>Color Identfications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Sadok AOUADI</cp:lastModifiedBy>
  <cp:lastPrinted>2026-06-05T15:59:30Z</cp:lastPrinted>
  <dcterms:created xsi:type="dcterms:W3CDTF">2018-01-05T09:44:43Z</dcterms:created>
  <dcterms:modified xsi:type="dcterms:W3CDTF">2026-06-24T10:35:01Z</dcterms:modified>
</cp:coreProperties>
</file>